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pivotCache/pivotCacheDefinition9.xml" ContentType="application/vnd.openxmlformats-officedocument.spreadsheetml.pivotCacheDefinition+xml"/>
  <Override PartName="/xl/pivotCache/pivotCacheRecords9.xml" ContentType="application/vnd.openxmlformats-officedocument.spreadsheetml.pivotCacheRecords+xml"/>
  <Override PartName="/xl/pivotCache/pivotCacheDefinition10.xml" ContentType="application/vnd.openxmlformats-officedocument.spreadsheetml.pivotCacheDefinition+xml"/>
  <Override PartName="/xl/pivotCache/pivotCacheRecords10.xml" ContentType="application/vnd.openxmlformats-officedocument.spreadsheetml.pivotCacheRecords+xml"/>
  <Override PartName="/xl/pivotCache/pivotCacheDefinition11.xml" ContentType="application/vnd.openxmlformats-officedocument.spreadsheetml.pivotCacheDefinition+xml"/>
  <Override PartName="/xl/pivotCache/pivotCacheRecords11.xml" ContentType="application/vnd.openxmlformats-officedocument.spreadsheetml.pivotCacheRecords+xml"/>
  <Override PartName="/xl/pivotCache/pivotCacheDefinition12.xml" ContentType="application/vnd.openxmlformats-officedocument.spreadsheetml.pivotCacheDefinition+xml"/>
  <Override PartName="/xl/pivotCache/pivotCacheRecords12.xml" ContentType="application/vnd.openxmlformats-officedocument.spreadsheetml.pivotCacheRecords+xml"/>
  <Override PartName="/xl/pivotCache/pivotCacheDefinition13.xml" ContentType="application/vnd.openxmlformats-officedocument.spreadsheetml.pivotCacheDefinition+xml"/>
  <Override PartName="/xl/pivotCache/pivotCacheRecords13.xml" ContentType="application/vnd.openxmlformats-officedocument.spreadsheetml.pivotCacheRecords+xml"/>
  <Override PartName="/xl/pivotCache/pivotCacheDefinition14.xml" ContentType="application/vnd.openxmlformats-officedocument.spreadsheetml.pivotCacheDefinition+xml"/>
  <Override PartName="/xl/pivotCache/pivotCacheRecords14.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slicerCaches/slicerCache23.xml" ContentType="application/vnd.ms-excel.slicerCache+xml"/>
  <Override PartName="/xl/slicerCaches/slicerCache24.xml" ContentType="application/vnd.ms-excel.slicerCache+xml"/>
  <Override PartName="/xl/slicerCaches/slicerCache25.xml" ContentType="application/vnd.ms-excel.slicerCache+xml"/>
  <Override PartName="/xl/slicerCaches/slicerCache26.xml" ContentType="application/vnd.ms-excel.slicerCache+xml"/>
  <Override PartName="/xl/slicerCaches/slicerCache27.xml" ContentType="application/vnd.ms-excel.slicerCache+xml"/>
  <Override PartName="/xl/slicerCaches/slicerCache28.xml" ContentType="application/vnd.ms-excel.slicerCache+xml"/>
  <Override PartName="/xl/slicerCaches/slicerCache29.xml" ContentType="application/vnd.ms-excel.slicerCache+xml"/>
  <Override PartName="/xl/slicerCaches/slicerCache30.xml" ContentType="application/vnd.ms-excel.slicerCache+xml"/>
  <Override PartName="/xl/slicerCaches/slicerCache31.xml" ContentType="application/vnd.ms-excel.slicerCache+xml"/>
  <Override PartName="/xl/slicerCaches/slicerCache3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1.xml" ContentType="application/vnd.openxmlformats-officedocument.drawing+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drawings/drawing3.xml" ContentType="application/vnd.openxmlformats-officedocument.drawing+xml"/>
  <Override PartName="/xl/slicers/slicer2.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drawings/drawing4.xml" ContentType="application/vnd.openxmlformats-officedocument.drawing+xml"/>
  <Override PartName="/xl/slicers/slicer3.xml" ContentType="application/vnd.ms-excel.slicer+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drawings/drawing5.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drawings/drawing6.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drawings/drawing7.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8.xml" ContentType="application/vnd.openxmlformats-officedocument.themeOverride+xml"/>
  <Override PartName="/xl/drawings/drawing8.xml" ContentType="application/vnd.openxmlformats-officedocument.drawingml.chartshapes+xml"/>
  <Override PartName="/xl/pivotTables/pivotTable11.xml" ContentType="application/vnd.openxmlformats-officedocument.spreadsheetml.pivotTable+xml"/>
  <Override PartName="/xl/drawings/drawing9.xml" ContentType="application/vnd.openxmlformats-officedocument.drawing+xml"/>
  <Override PartName="/xl/slicers/slicer4.xml" ContentType="application/vnd.ms-excel.slicer+xml"/>
  <Override PartName="/xl/pivotTables/pivotTable12.xml" ContentType="application/vnd.openxmlformats-officedocument.spreadsheetml.pivotTable+xml"/>
  <Override PartName="/xl/drawings/drawing10.xml" ContentType="application/vnd.openxmlformats-officedocument.drawing+xml"/>
  <Override PartName="/xl/slicers/slicer5.xml" ContentType="application/vnd.ms-excel.slicer+xml"/>
  <Override PartName="/xl/pivotTables/pivotTable13.xml" ContentType="application/vnd.openxmlformats-officedocument.spreadsheetml.pivotTable+xml"/>
  <Override PartName="/xl/drawings/drawing11.xml" ContentType="application/vnd.openxmlformats-officedocument.drawing+xml"/>
  <Override PartName="/xl/drawings/drawing12.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9.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0.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1.xml" ContentType="application/vnd.openxmlformats-officedocument.themeOverride+xml"/>
  <Override PartName="/xl/drawings/drawing13.xml" ContentType="application/vnd.openxmlformats-officedocument.drawing+xml"/>
  <Override PartName="/xl/slicers/slicer6.xml" ContentType="application/vnd.ms-excel.slicer+xml"/>
  <Override PartName="/xl/pivotTables/pivotTable14.xml" ContentType="application/vnd.openxmlformats-officedocument.spreadsheetml.pivotTable+xml"/>
  <Override PartName="/xl/drawings/drawing14.xml" ContentType="application/vnd.openxmlformats-officedocument.drawing+xml"/>
  <Override PartName="/xl/pivotTables/pivotTable15.xml" ContentType="application/vnd.openxmlformats-officedocument.spreadsheetml.pivotTable+xml"/>
  <Override PartName="/xl/drawings/drawing15.xml" ContentType="application/vnd.openxmlformats-officedocument.drawing+xml"/>
  <Override PartName="/xl/slicers/slicer7.xml" ContentType="application/vnd.ms-excel.slicer+xml"/>
  <Override PartName="/xl/pivotTables/pivotTable16.xml" ContentType="application/vnd.openxmlformats-officedocument.spreadsheetml.pivotTable+xml"/>
  <Override PartName="/xl/drawings/drawing16.xml" ContentType="application/vnd.openxmlformats-officedocument.drawing+xml"/>
  <Override PartName="/xl/slicers/slicer8.xml" ContentType="application/vnd.ms-excel.slicer+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3"/>
  <workbookPr codeName="ThisWorkbook" hidePivotFieldList="1" defaultThemeVersion="166925"/>
  <mc:AlternateContent xmlns:mc="http://schemas.openxmlformats.org/markup-compatibility/2006">
    <mc:Choice Requires="x15">
      <x15ac:absPath xmlns:x15ac="http://schemas.microsoft.com/office/spreadsheetml/2010/11/ac" url="/Users/danielgallegomoreno/Downloads/"/>
    </mc:Choice>
  </mc:AlternateContent>
  <xr:revisionPtr revIDLastSave="34" documentId="13_ncr:1_{36F103F3-1DAB-6348-A71C-C194871B93BA}" xr6:coauthVersionLast="47" xr6:coauthVersionMax="47" xr10:uidLastSave="{D276C767-02F2-4A5E-9466-1665A87D81CA}"/>
  <bookViews>
    <workbookView xWindow="0" yWindow="500" windowWidth="20740" windowHeight="11160" tabRatio="936" firstSheet="12" activeTab="11" xr2:uid="{00000000-000D-0000-FFFF-FFFF00000000}"/>
  </bookViews>
  <sheets>
    <sheet name="Validaciones" sheetId="6" r:id="rId1"/>
    <sheet name="archivo_ejec" sheetId="2" r:id="rId2"/>
    <sheet name="Archivo_terri" sheetId="17" r:id="rId3"/>
    <sheet name="Tablas Ingresos" sheetId="46" r:id="rId4"/>
    <sheet name="Archivo_prd" sheetId="22" r:id="rId5"/>
    <sheet name="archivo_reserva" sheetId="23" r:id="rId6"/>
    <sheet name="archivo_PAA terri" sheetId="52" r:id="rId7"/>
    <sheet name="archivo_PAA" sheetId="44" r:id="rId8"/>
    <sheet name="archivo_CDP" sheetId="25" r:id="rId9"/>
    <sheet name="Inicio" sheetId="15" r:id="rId10"/>
    <sheet name="Plan de compras" sheetId="50" r:id="rId11"/>
    <sheet name="Ejecución presupuestal" sheetId="48" r:id="rId12"/>
    <sheet name="Reservas reducido" sheetId="49" r:id="rId13"/>
    <sheet name="Proyectos" sheetId="7" r:id="rId14"/>
    <sheet name="Territoriales" sheetId="16" r:id="rId15"/>
    <sheet name="Productos" sheetId="21" r:id="rId16"/>
    <sheet name="CDP" sheetId="30" r:id="rId17"/>
    <sheet name="Reservas" sheetId="24" r:id="rId18"/>
    <sheet name="Resumen Ingresos" sheetId="47" r:id="rId19"/>
    <sheet name="Metas G&amp;P" sheetId="18" r:id="rId20"/>
    <sheet name="Metas PDN" sheetId="20" r:id="rId21"/>
    <sheet name="PAA procesos" sheetId="45" r:id="rId22"/>
    <sheet name="PAA terri" sheetId="51" r:id="rId23"/>
  </sheets>
  <definedNames>
    <definedName name="_xlnm._FilterDatabase" localSheetId="8" hidden="1">archivo_CDP!$A$1:$Y$5999</definedName>
    <definedName name="_xlnm._FilterDatabase" localSheetId="1" hidden="1">archivo_ejec!$A$4:$AC$4</definedName>
    <definedName name="_xlnm._FilterDatabase" localSheetId="7" hidden="1">archivo_PAA!$A$2:$BB$2</definedName>
    <definedName name="_xlnm._FilterDatabase" localSheetId="6" hidden="1">'archivo_PAA terri'!$A$2:$BD$254</definedName>
    <definedName name="_xlnm._FilterDatabase" localSheetId="4" hidden="1">Archivo_prd!$A$4:$AB$4</definedName>
    <definedName name="_xlnm._FilterDatabase" localSheetId="5" hidden="1">archivo_reserva!$A$1:$S$135</definedName>
    <definedName name="_xlnm._FilterDatabase" localSheetId="2" hidden="1">Archivo_terri!$A$4:$AD$657</definedName>
    <definedName name="_xlnm._FilterDatabase" localSheetId="0" hidden="1">Validaciones!$P$1:$Y$71</definedName>
    <definedName name="SegmentaciónDeDatos_Aprobación_OCI_1">#N/A</definedName>
    <definedName name="SegmentaciónDeDatos_Aprobación_OCI_11">#N/A</definedName>
    <definedName name="SegmentaciónDeDatos_Aprobación_OCI_2">#N/A</definedName>
    <definedName name="SegmentaciónDeDatos_Aprobación_OCI_21">#N/A</definedName>
    <definedName name="SegmentaciónDeDatos_Aprobación_OCI_3">#N/A</definedName>
    <definedName name="SegmentaciónDeDatos_Aprobación_OCI_31">#N/A</definedName>
    <definedName name="SegmentaciónDeDatos_Aprobación_OCI_4">#N/A</definedName>
    <definedName name="SegmentaciónDeDatos_Aprobación_OCI_41">#N/A</definedName>
    <definedName name="SegmentaciónDeDatos_Área">#N/A</definedName>
    <definedName name="SegmentaciónDeDatos_Dependencia_Descripcion">#N/A</definedName>
    <definedName name="SegmentaciónDeDatos_DESCRIPCION">#N/A</definedName>
    <definedName name="SegmentaciónDeDatos_DESCRIPCION2">#N/A</definedName>
    <definedName name="SegmentaciónDeDatos_DESCRIPCION5">#N/A</definedName>
    <definedName name="SegmentaciónDeDatos_FUENTE_DE_LOS_RECURSOS">#N/A</definedName>
    <definedName name="SegmentaciónDeDatos_FUENTE_DE_LOS_RECURSOS1">#N/A</definedName>
    <definedName name="SegmentaciónDeDatos_FUENTE_DE_LOS_RECURSOS2">#N/A</definedName>
    <definedName name="SegmentaciónDeDatos_FUENTE_DE_LOS_RECURSOS3">#N/A</definedName>
    <definedName name="SegmentaciónDeDatos_FUENTE_DE_LOS_RECURSOS4">#N/A</definedName>
    <definedName name="SegmentaciónDeDatos_Fuente_dependencia">#N/A</definedName>
    <definedName name="SegmentaciónDeDatos_NOMBRE_UEJ">#N/A</definedName>
    <definedName name="SegmentaciónDeDatos_Proyecto">#N/A</definedName>
    <definedName name="SegmentaciónDeDatos_Proyecto1">#N/A</definedName>
    <definedName name="SegmentaciónDeDatos_REC">#N/A</definedName>
    <definedName name="SegmentaciónDeDatos_REC1">#N/A</definedName>
    <definedName name="SegmentaciónDeDatos_REC2">#N/A</definedName>
    <definedName name="SegmentaciónDeDatos_Recurso">#N/A</definedName>
    <definedName name="SegmentaciónDeDatos_Tipo_de_Recurso">#N/A</definedName>
    <definedName name="SegmentaciónDeDatos_Tipo_de_Recurso1">#N/A</definedName>
    <definedName name="SegmentaciónDeDatos_Tipo_de_Recurso2">#N/A</definedName>
    <definedName name="SegmentaciónDeDatos_Tipo_de_Recurso3">#N/A</definedName>
    <definedName name="SegmentaciónDeDatos_Tipo_de_Recurso4">#N/A</definedName>
    <definedName name="SegmentaciónDeDatos_TIPO1">#N/A</definedName>
  </definedNames>
  <calcPr calcId="191028"/>
  <pivotCaches>
    <pivotCache cacheId="26613" r:id="rId24"/>
    <pivotCache cacheId="26614" r:id="rId25"/>
    <pivotCache cacheId="26615" r:id="rId26"/>
    <pivotCache cacheId="26616" r:id="rId27"/>
    <pivotCache cacheId="26617" r:id="rId28"/>
    <pivotCache cacheId="26618" r:id="rId29"/>
    <pivotCache cacheId="26619" r:id="rId30"/>
    <pivotCache cacheId="26620" r:id="rId31"/>
    <pivotCache cacheId="26621" r:id="rId32"/>
    <pivotCache cacheId="26622" r:id="rId33"/>
    <pivotCache cacheId="26623" r:id="rId34"/>
    <pivotCache cacheId="26624" r:id="rId35"/>
    <pivotCache cacheId="26625" r:id="rId36"/>
    <pivotCache cacheId="26626" r:id="rId37"/>
  </pivotCaches>
  <extLst>
    <ext xmlns:x14="http://schemas.microsoft.com/office/spreadsheetml/2009/9/main" uri="{BBE1A952-AA13-448e-AADC-164F8A28A991}">
      <x14:slicerCaches>
        <x14:slicerCache r:id="rId38"/>
        <x14:slicerCache r:id="rId39"/>
        <x14:slicerCache r:id="rId40"/>
        <x14:slicerCache r:id="rId41"/>
        <x14:slicerCache r:id="rId42"/>
        <x14:slicerCache r:id="rId43"/>
        <x14:slicerCache r:id="rId44"/>
        <x14:slicerCache r:id="rId45"/>
        <x14:slicerCache r:id="rId46"/>
        <x14:slicerCache r:id="rId47"/>
        <x14:slicerCache r:id="rId48"/>
        <x14:slicerCache r:id="rId49"/>
        <x14:slicerCache r:id="rId50"/>
        <x14:slicerCache r:id="rId51"/>
        <x14:slicerCache r:id="rId52"/>
        <x14:slicerCache r:id="rId53"/>
        <x14:slicerCache r:id="rId54"/>
        <x14:slicerCache r:id="rId55"/>
        <x14:slicerCache r:id="rId56"/>
        <x14:slicerCache r:id="rId57"/>
        <x14:slicerCache r:id="rId58"/>
        <x14:slicerCache r:id="rId59"/>
        <x14:slicerCache r:id="rId60"/>
        <x14:slicerCache r:id="rId61"/>
        <x14:slicerCache r:id="rId62"/>
        <x14:slicerCache r:id="rId63"/>
        <x14:slicerCache r:id="rId64"/>
        <x14:slicerCache r:id="rId65"/>
        <x14:slicerCache r:id="rId66"/>
        <x14:slicerCache r:id="rId67"/>
        <x14:slicerCache r:id="rId68"/>
        <x14:slicerCache r:id="rId69"/>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41" i="48" l="1"/>
  <c r="L40" i="48"/>
  <c r="L56" i="48"/>
  <c r="C11" i="49"/>
  <c r="C12" i="49"/>
  <c r="C13" i="49"/>
  <c r="C14" i="49"/>
  <c r="J57" i="48"/>
  <c r="H36" i="48"/>
  <c r="H34" i="48"/>
  <c r="J34" i="48"/>
  <c r="L34" i="48"/>
  <c r="N34" i="48"/>
  <c r="J36" i="48"/>
  <c r="L36" i="48"/>
  <c r="N36" i="48"/>
  <c r="AI1" i="44"/>
  <c r="AL1" i="44"/>
  <c r="AK1" i="44"/>
  <c r="AJ1" i="44"/>
  <c r="AH1" i="44"/>
  <c r="AH1" i="52"/>
  <c r="AN254" i="52"/>
  <c r="AM254" i="52"/>
  <c r="AL254" i="52"/>
  <c r="AK254" i="52"/>
  <c r="AJ254" i="52"/>
  <c r="AE254" i="52"/>
  <c r="M254" i="52"/>
  <c r="AN253" i="52"/>
  <c r="AM253" i="52"/>
  <c r="AL253" i="52"/>
  <c r="AK253" i="52"/>
  <c r="AJ253" i="52"/>
  <c r="AE253" i="52"/>
  <c r="M253" i="52"/>
  <c r="AN252" i="52"/>
  <c r="AM252" i="52"/>
  <c r="AL252" i="52"/>
  <c r="AK252" i="52"/>
  <c r="AJ252" i="52"/>
  <c r="AE252" i="52"/>
  <c r="M252" i="52"/>
  <c r="AN251" i="52"/>
  <c r="AM251" i="52"/>
  <c r="AL251" i="52"/>
  <c r="AK251" i="52"/>
  <c r="AJ251" i="52"/>
  <c r="AE251" i="52"/>
  <c r="M251" i="52"/>
  <c r="AN250" i="52"/>
  <c r="AM250" i="52"/>
  <c r="AL250" i="52"/>
  <c r="AK250" i="52"/>
  <c r="AJ250" i="52"/>
  <c r="AE250" i="52"/>
  <c r="M250" i="52"/>
  <c r="AN249" i="52"/>
  <c r="AM249" i="52"/>
  <c r="AL249" i="52"/>
  <c r="AK249" i="52"/>
  <c r="AJ249" i="52"/>
  <c r="AE249" i="52"/>
  <c r="M249" i="52"/>
  <c r="AN248" i="52"/>
  <c r="AM248" i="52"/>
  <c r="AL248" i="52"/>
  <c r="AK248" i="52"/>
  <c r="AJ248" i="52"/>
  <c r="AE248" i="52"/>
  <c r="M248" i="52"/>
  <c r="AN247" i="52"/>
  <c r="AM247" i="52"/>
  <c r="AL247" i="52"/>
  <c r="AK247" i="52"/>
  <c r="AJ247" i="52"/>
  <c r="AE247" i="52"/>
  <c r="M247" i="52"/>
  <c r="AN246" i="52"/>
  <c r="AM246" i="52"/>
  <c r="AL246" i="52"/>
  <c r="AK246" i="52"/>
  <c r="AJ246" i="52"/>
  <c r="AE246" i="52"/>
  <c r="M246" i="52"/>
  <c r="AN245" i="52"/>
  <c r="AM245" i="52"/>
  <c r="AL245" i="52"/>
  <c r="AK245" i="52"/>
  <c r="AJ245" i="52"/>
  <c r="AE245" i="52"/>
  <c r="M245" i="52"/>
  <c r="AN244" i="52"/>
  <c r="AM244" i="52"/>
  <c r="AL244" i="52"/>
  <c r="AK244" i="52"/>
  <c r="AJ244" i="52"/>
  <c r="AE244" i="52"/>
  <c r="M244" i="52"/>
  <c r="AN243" i="52"/>
  <c r="AM243" i="52"/>
  <c r="AL243" i="52"/>
  <c r="AK243" i="52"/>
  <c r="AJ243" i="52"/>
  <c r="AE243" i="52"/>
  <c r="M243" i="52"/>
  <c r="AN242" i="52"/>
  <c r="AM242" i="52"/>
  <c r="AL242" i="52"/>
  <c r="AK242" i="52"/>
  <c r="AJ242" i="52"/>
  <c r="AE242" i="52"/>
  <c r="M242" i="52"/>
  <c r="AN241" i="52"/>
  <c r="AM241" i="52"/>
  <c r="AL241" i="52"/>
  <c r="AK241" i="52"/>
  <c r="AJ241" i="52"/>
  <c r="AE241" i="52"/>
  <c r="M241" i="52"/>
  <c r="AN240" i="52"/>
  <c r="AM240" i="52"/>
  <c r="AL240" i="52"/>
  <c r="AK240" i="52"/>
  <c r="AJ240" i="52"/>
  <c r="AE240" i="52"/>
  <c r="M240" i="52"/>
  <c r="AN239" i="52"/>
  <c r="AM239" i="52"/>
  <c r="AL239" i="52"/>
  <c r="AK239" i="52"/>
  <c r="AJ239" i="52"/>
  <c r="AE239" i="52"/>
  <c r="M239" i="52"/>
  <c r="AN238" i="52"/>
  <c r="AM238" i="52"/>
  <c r="AL238" i="52"/>
  <c r="AK238" i="52"/>
  <c r="AJ238" i="52"/>
  <c r="AE238" i="52"/>
  <c r="M238" i="52"/>
  <c r="AN237" i="52"/>
  <c r="AM237" i="52"/>
  <c r="AL237" i="52"/>
  <c r="AK237" i="52"/>
  <c r="AJ237" i="52"/>
  <c r="AE237" i="52"/>
  <c r="M237" i="52"/>
  <c r="AN236" i="52"/>
  <c r="AM236" i="52"/>
  <c r="AL236" i="52"/>
  <c r="AK236" i="52"/>
  <c r="AJ236" i="52"/>
  <c r="AE236" i="52"/>
  <c r="M236" i="52"/>
  <c r="AN235" i="52"/>
  <c r="AM235" i="52"/>
  <c r="AL235" i="52"/>
  <c r="AK235" i="52"/>
  <c r="AJ235" i="52"/>
  <c r="AE235" i="52"/>
  <c r="M235" i="52"/>
  <c r="AN234" i="52"/>
  <c r="AM234" i="52"/>
  <c r="AL234" i="52"/>
  <c r="AK234" i="52"/>
  <c r="AJ234" i="52"/>
  <c r="AE234" i="52"/>
  <c r="M234" i="52"/>
  <c r="AN233" i="52"/>
  <c r="AM233" i="52"/>
  <c r="AL233" i="52"/>
  <c r="AK233" i="52"/>
  <c r="AJ233" i="52"/>
  <c r="AE233" i="52"/>
  <c r="M233" i="52"/>
  <c r="AN232" i="52"/>
  <c r="AM232" i="52"/>
  <c r="AL232" i="52"/>
  <c r="AK232" i="52"/>
  <c r="AJ232" i="52"/>
  <c r="AE232" i="52"/>
  <c r="M232" i="52"/>
  <c r="AN231" i="52"/>
  <c r="AM231" i="52"/>
  <c r="AL231" i="52"/>
  <c r="AK231" i="52"/>
  <c r="AJ231" i="52"/>
  <c r="AE231" i="52"/>
  <c r="M231" i="52"/>
  <c r="AN230" i="52"/>
  <c r="AM230" i="52"/>
  <c r="AL230" i="52"/>
  <c r="AK230" i="52"/>
  <c r="AJ230" i="52"/>
  <c r="AE230" i="52"/>
  <c r="M230" i="52"/>
  <c r="AN229" i="52"/>
  <c r="AM229" i="52"/>
  <c r="AL229" i="52"/>
  <c r="AK229" i="52"/>
  <c r="AJ229" i="52"/>
  <c r="AE229" i="52"/>
  <c r="M229" i="52"/>
  <c r="AN228" i="52"/>
  <c r="AM228" i="52"/>
  <c r="AL228" i="52"/>
  <c r="AK228" i="52"/>
  <c r="AJ228" i="52"/>
  <c r="AE228" i="52"/>
  <c r="M228" i="52"/>
  <c r="AN227" i="52"/>
  <c r="AM227" i="52"/>
  <c r="AL227" i="52"/>
  <c r="AK227" i="52"/>
  <c r="AJ227" i="52"/>
  <c r="AE227" i="52"/>
  <c r="M227" i="52"/>
  <c r="AN226" i="52"/>
  <c r="AM226" i="52"/>
  <c r="AL226" i="52"/>
  <c r="AK226" i="52"/>
  <c r="AJ226" i="52"/>
  <c r="AE226" i="52"/>
  <c r="M226" i="52"/>
  <c r="AN225" i="52"/>
  <c r="AM225" i="52"/>
  <c r="AL225" i="52"/>
  <c r="AK225" i="52"/>
  <c r="AJ225" i="52"/>
  <c r="AE225" i="52"/>
  <c r="M225" i="52"/>
  <c r="AN224" i="52"/>
  <c r="AM224" i="52"/>
  <c r="AL224" i="52"/>
  <c r="AK224" i="52"/>
  <c r="AJ224" i="52"/>
  <c r="AE224" i="52"/>
  <c r="M224" i="52"/>
  <c r="AN223" i="52"/>
  <c r="AM223" i="52"/>
  <c r="AL223" i="52"/>
  <c r="AK223" i="52"/>
  <c r="AJ223" i="52"/>
  <c r="AE223" i="52"/>
  <c r="M223" i="52"/>
  <c r="AN222" i="52"/>
  <c r="AM222" i="52"/>
  <c r="AL222" i="52"/>
  <c r="AK222" i="52"/>
  <c r="AJ222" i="52"/>
  <c r="AE222" i="52"/>
  <c r="M222" i="52"/>
  <c r="AN221" i="52"/>
  <c r="AM221" i="52"/>
  <c r="AL221" i="52"/>
  <c r="AK221" i="52"/>
  <c r="AJ221" i="52"/>
  <c r="AE221" i="52"/>
  <c r="M221" i="52"/>
  <c r="AN220" i="52"/>
  <c r="AM220" i="52"/>
  <c r="AL220" i="52"/>
  <c r="AK220" i="52"/>
  <c r="AJ220" i="52"/>
  <c r="AE220" i="52"/>
  <c r="M220" i="52"/>
  <c r="AN219" i="52"/>
  <c r="AM219" i="52"/>
  <c r="AL219" i="52"/>
  <c r="AK219" i="52"/>
  <c r="AJ219" i="52"/>
  <c r="AE219" i="52"/>
  <c r="M219" i="52"/>
  <c r="AN218" i="52"/>
  <c r="AM218" i="52"/>
  <c r="AL218" i="52"/>
  <c r="AK218" i="52"/>
  <c r="AJ218" i="52"/>
  <c r="AE218" i="52"/>
  <c r="M218" i="52"/>
  <c r="AN217" i="52"/>
  <c r="AM217" i="52"/>
  <c r="AL217" i="52"/>
  <c r="AK217" i="52"/>
  <c r="AJ217" i="52"/>
  <c r="AE217" i="52"/>
  <c r="M217" i="52"/>
  <c r="AN216" i="52"/>
  <c r="AM216" i="52"/>
  <c r="AL216" i="52"/>
  <c r="AK216" i="52"/>
  <c r="AJ216" i="52"/>
  <c r="AE216" i="52"/>
  <c r="M216" i="52"/>
  <c r="AN215" i="52"/>
  <c r="AM215" i="52"/>
  <c r="AL215" i="52"/>
  <c r="AK215" i="52"/>
  <c r="AJ215" i="52"/>
  <c r="AE215" i="52"/>
  <c r="M215" i="52"/>
  <c r="AN214" i="52"/>
  <c r="AM214" i="52"/>
  <c r="AL214" i="52"/>
  <c r="AK214" i="52"/>
  <c r="AJ214" i="52"/>
  <c r="AE214" i="52"/>
  <c r="M214" i="52"/>
  <c r="AN213" i="52"/>
  <c r="AM213" i="52"/>
  <c r="AL213" i="52"/>
  <c r="AK213" i="52"/>
  <c r="AJ213" i="52"/>
  <c r="AE213" i="52"/>
  <c r="M213" i="52"/>
  <c r="AN212" i="52"/>
  <c r="AM212" i="52"/>
  <c r="AL212" i="52"/>
  <c r="AK212" i="52"/>
  <c r="AJ212" i="52"/>
  <c r="AE212" i="52"/>
  <c r="M212" i="52"/>
  <c r="AN211" i="52"/>
  <c r="AM211" i="52"/>
  <c r="AL211" i="52"/>
  <c r="AK211" i="52"/>
  <c r="AJ211" i="52"/>
  <c r="AE211" i="52"/>
  <c r="M211" i="52"/>
  <c r="AN210" i="52"/>
  <c r="AM210" i="52"/>
  <c r="AL210" i="52"/>
  <c r="AK210" i="52"/>
  <c r="AJ210" i="52"/>
  <c r="AE210" i="52"/>
  <c r="M210" i="52"/>
  <c r="AN209" i="52"/>
  <c r="AM209" i="52"/>
  <c r="AL209" i="52"/>
  <c r="AK209" i="52"/>
  <c r="AJ209" i="52"/>
  <c r="AE209" i="52"/>
  <c r="M209" i="52"/>
  <c r="AN208" i="52"/>
  <c r="AM208" i="52"/>
  <c r="AL208" i="52"/>
  <c r="AK208" i="52"/>
  <c r="AJ208" i="52"/>
  <c r="AE208" i="52"/>
  <c r="M208" i="52"/>
  <c r="AN207" i="52"/>
  <c r="AM207" i="52"/>
  <c r="AL207" i="52"/>
  <c r="AK207" i="52"/>
  <c r="AJ207" i="52"/>
  <c r="AE207" i="52"/>
  <c r="M207" i="52"/>
  <c r="AN206" i="52"/>
  <c r="AM206" i="52"/>
  <c r="AL206" i="52"/>
  <c r="AK206" i="52"/>
  <c r="AJ206" i="52"/>
  <c r="AE206" i="52"/>
  <c r="M206" i="52"/>
  <c r="AN205" i="52"/>
  <c r="AM205" i="52"/>
  <c r="AL205" i="52"/>
  <c r="AK205" i="52"/>
  <c r="AJ205" i="52"/>
  <c r="AE205" i="52"/>
  <c r="M205" i="52"/>
  <c r="AN204" i="52"/>
  <c r="AM204" i="52"/>
  <c r="AL204" i="52"/>
  <c r="AK204" i="52"/>
  <c r="AJ204" i="52"/>
  <c r="AE204" i="52"/>
  <c r="M204" i="52"/>
  <c r="AN203" i="52"/>
  <c r="AM203" i="52"/>
  <c r="AL203" i="52"/>
  <c r="AK203" i="52"/>
  <c r="AJ203" i="52"/>
  <c r="AE203" i="52"/>
  <c r="M203" i="52"/>
  <c r="AN202" i="52"/>
  <c r="AM202" i="52"/>
  <c r="AL202" i="52"/>
  <c r="AK202" i="52"/>
  <c r="AJ202" i="52"/>
  <c r="AE202" i="52"/>
  <c r="M202" i="52"/>
  <c r="AN201" i="52"/>
  <c r="AM201" i="52"/>
  <c r="AL201" i="52"/>
  <c r="AK201" i="52"/>
  <c r="AJ201" i="52"/>
  <c r="AE201" i="52"/>
  <c r="M201" i="52"/>
  <c r="AN200" i="52"/>
  <c r="AM200" i="52"/>
  <c r="AL200" i="52"/>
  <c r="AK200" i="52"/>
  <c r="AJ200" i="52"/>
  <c r="AE200" i="52"/>
  <c r="M200" i="52"/>
  <c r="AN199" i="52"/>
  <c r="AM199" i="52"/>
  <c r="AL199" i="52"/>
  <c r="AK199" i="52"/>
  <c r="AJ199" i="52"/>
  <c r="AE199" i="52"/>
  <c r="M199" i="52"/>
  <c r="AN198" i="52"/>
  <c r="AM198" i="52"/>
  <c r="AL198" i="52"/>
  <c r="AK198" i="52"/>
  <c r="AJ198" i="52"/>
  <c r="AE198" i="52"/>
  <c r="M198" i="52"/>
  <c r="AN197" i="52"/>
  <c r="AM197" i="52"/>
  <c r="AL197" i="52"/>
  <c r="AK197" i="52"/>
  <c r="AJ197" i="52"/>
  <c r="AE197" i="52"/>
  <c r="M197" i="52"/>
  <c r="AN196" i="52"/>
  <c r="AM196" i="52"/>
  <c r="AL196" i="52"/>
  <c r="AK196" i="52"/>
  <c r="AJ196" i="52"/>
  <c r="AE196" i="52"/>
  <c r="M196" i="52"/>
  <c r="AN195" i="52"/>
  <c r="AM195" i="52"/>
  <c r="AL195" i="52"/>
  <c r="AK195" i="52"/>
  <c r="AJ195" i="52"/>
  <c r="AE195" i="52"/>
  <c r="M195" i="52"/>
  <c r="AN194" i="52"/>
  <c r="AM194" i="52"/>
  <c r="AL194" i="52"/>
  <c r="AK194" i="52"/>
  <c r="AJ194" i="52"/>
  <c r="AE194" i="52"/>
  <c r="M194" i="52"/>
  <c r="AN193" i="52"/>
  <c r="AM193" i="52"/>
  <c r="AL193" i="52"/>
  <c r="AK193" i="52"/>
  <c r="AJ193" i="52"/>
  <c r="AE193" i="52"/>
  <c r="M193" i="52"/>
  <c r="AN192" i="52"/>
  <c r="AM192" i="52"/>
  <c r="AL192" i="52"/>
  <c r="AK192" i="52"/>
  <c r="AJ192" i="52"/>
  <c r="AE192" i="52"/>
  <c r="M192" i="52"/>
  <c r="AN191" i="52"/>
  <c r="AM191" i="52"/>
  <c r="AL191" i="52"/>
  <c r="AK191" i="52"/>
  <c r="AJ191" i="52"/>
  <c r="AE191" i="52"/>
  <c r="M191" i="52"/>
  <c r="AN190" i="52"/>
  <c r="AM190" i="52"/>
  <c r="AL190" i="52"/>
  <c r="AK190" i="52"/>
  <c r="AJ190" i="52"/>
  <c r="AE190" i="52"/>
  <c r="M190" i="52"/>
  <c r="AN189" i="52"/>
  <c r="AM189" i="52"/>
  <c r="AL189" i="52"/>
  <c r="AK189" i="52"/>
  <c r="AJ189" i="52"/>
  <c r="AE189" i="52"/>
  <c r="M189" i="52"/>
  <c r="AN188" i="52"/>
  <c r="AM188" i="52"/>
  <c r="AL188" i="52"/>
  <c r="AK188" i="52"/>
  <c r="AJ188" i="52"/>
  <c r="AE188" i="52"/>
  <c r="M188" i="52"/>
  <c r="AN187" i="52"/>
  <c r="AM187" i="52"/>
  <c r="AL187" i="52"/>
  <c r="AK187" i="52"/>
  <c r="AJ187" i="52"/>
  <c r="AE187" i="52"/>
  <c r="M187" i="52"/>
  <c r="AN186" i="52"/>
  <c r="AM186" i="52"/>
  <c r="AL186" i="52"/>
  <c r="AK186" i="52"/>
  <c r="AJ186" i="52"/>
  <c r="AE186" i="52"/>
  <c r="M186" i="52"/>
  <c r="AN185" i="52"/>
  <c r="AM185" i="52"/>
  <c r="AL185" i="52"/>
  <c r="AK185" i="52"/>
  <c r="AJ185" i="52"/>
  <c r="AE185" i="52"/>
  <c r="M185" i="52"/>
  <c r="AN184" i="52"/>
  <c r="AM184" i="52"/>
  <c r="AL184" i="52"/>
  <c r="AK184" i="52"/>
  <c r="AJ184" i="52"/>
  <c r="AE184" i="52"/>
  <c r="M184" i="52"/>
  <c r="AN183" i="52"/>
  <c r="AM183" i="52"/>
  <c r="AL183" i="52"/>
  <c r="AK183" i="52"/>
  <c r="AJ183" i="52"/>
  <c r="AE183" i="52"/>
  <c r="M183" i="52"/>
  <c r="AN182" i="52"/>
  <c r="AM182" i="52"/>
  <c r="AL182" i="52"/>
  <c r="AK182" i="52"/>
  <c r="AJ182" i="52"/>
  <c r="AE182" i="52"/>
  <c r="M182" i="52"/>
  <c r="AN181" i="52"/>
  <c r="AM181" i="52"/>
  <c r="AL181" i="52"/>
  <c r="AK181" i="52"/>
  <c r="AJ181" i="52"/>
  <c r="AE181" i="52"/>
  <c r="M181" i="52"/>
  <c r="AN180" i="52"/>
  <c r="AM180" i="52"/>
  <c r="AL180" i="52"/>
  <c r="AK180" i="52"/>
  <c r="AJ180" i="52"/>
  <c r="AE180" i="52"/>
  <c r="M180" i="52"/>
  <c r="AN179" i="52"/>
  <c r="AM179" i="52"/>
  <c r="AL179" i="52"/>
  <c r="AK179" i="52"/>
  <c r="AJ179" i="52"/>
  <c r="AE179" i="52"/>
  <c r="M179" i="52"/>
  <c r="AN178" i="52"/>
  <c r="AM178" i="52"/>
  <c r="AL178" i="52"/>
  <c r="AK178" i="52"/>
  <c r="AJ178" i="52"/>
  <c r="AE178" i="52"/>
  <c r="M178" i="52"/>
  <c r="AN177" i="52"/>
  <c r="AM177" i="52"/>
  <c r="AL177" i="52"/>
  <c r="AK177" i="52"/>
  <c r="AJ177" i="52"/>
  <c r="AE177" i="52"/>
  <c r="M177" i="52"/>
  <c r="AN176" i="52"/>
  <c r="AM176" i="52"/>
  <c r="AL176" i="52"/>
  <c r="AK176" i="52"/>
  <c r="AJ176" i="52"/>
  <c r="AE176" i="52"/>
  <c r="M176" i="52"/>
  <c r="AN175" i="52"/>
  <c r="AM175" i="52"/>
  <c r="AL175" i="52"/>
  <c r="AK175" i="52"/>
  <c r="AJ175" i="52"/>
  <c r="AE175" i="52"/>
  <c r="M175" i="52"/>
  <c r="AN174" i="52"/>
  <c r="AM174" i="52"/>
  <c r="AL174" i="52"/>
  <c r="AK174" i="52"/>
  <c r="AJ174" i="52"/>
  <c r="AE174" i="52"/>
  <c r="M174" i="52"/>
  <c r="AN173" i="52"/>
  <c r="AM173" i="52"/>
  <c r="AL173" i="52"/>
  <c r="AK173" i="52"/>
  <c r="AJ173" i="52"/>
  <c r="AE173" i="52"/>
  <c r="M173" i="52"/>
  <c r="AN172" i="52"/>
  <c r="AM172" i="52"/>
  <c r="AL172" i="52"/>
  <c r="AK172" i="52"/>
  <c r="AJ172" i="52"/>
  <c r="AE172" i="52"/>
  <c r="M172" i="52"/>
  <c r="AN171" i="52"/>
  <c r="AM171" i="52"/>
  <c r="AL171" i="52"/>
  <c r="AK171" i="52"/>
  <c r="AJ171" i="52"/>
  <c r="AE171" i="52"/>
  <c r="M171" i="52"/>
  <c r="AN170" i="52"/>
  <c r="AM170" i="52"/>
  <c r="AL170" i="52"/>
  <c r="AK170" i="52"/>
  <c r="AJ170" i="52"/>
  <c r="AE170" i="52"/>
  <c r="M170" i="52"/>
  <c r="AN169" i="52"/>
  <c r="AM169" i="52"/>
  <c r="AL169" i="52"/>
  <c r="AK169" i="52"/>
  <c r="AJ169" i="52"/>
  <c r="AE169" i="52"/>
  <c r="M169" i="52"/>
  <c r="AN168" i="52"/>
  <c r="AM168" i="52"/>
  <c r="AL168" i="52"/>
  <c r="AK168" i="52"/>
  <c r="AJ168" i="52"/>
  <c r="AE168" i="52"/>
  <c r="M168" i="52"/>
  <c r="AN167" i="52"/>
  <c r="AM167" i="52"/>
  <c r="AL167" i="52"/>
  <c r="AK167" i="52"/>
  <c r="AJ167" i="52"/>
  <c r="AE167" i="52"/>
  <c r="M167" i="52"/>
  <c r="AN166" i="52"/>
  <c r="AM166" i="52"/>
  <c r="AL166" i="52"/>
  <c r="AK166" i="52"/>
  <c r="AJ166" i="52"/>
  <c r="AE166" i="52"/>
  <c r="M166" i="52"/>
  <c r="AN165" i="52"/>
  <c r="AM165" i="52"/>
  <c r="AL165" i="52"/>
  <c r="AK165" i="52"/>
  <c r="AJ165" i="52"/>
  <c r="AE165" i="52"/>
  <c r="M165" i="52"/>
  <c r="AN164" i="52"/>
  <c r="AM164" i="52"/>
  <c r="AL164" i="52"/>
  <c r="AK164" i="52"/>
  <c r="AJ164" i="52"/>
  <c r="AE164" i="52"/>
  <c r="M164" i="52"/>
  <c r="AN163" i="52"/>
  <c r="AM163" i="52"/>
  <c r="AL163" i="52"/>
  <c r="AK163" i="52"/>
  <c r="AJ163" i="52"/>
  <c r="AE163" i="52"/>
  <c r="M163" i="52"/>
  <c r="AN162" i="52"/>
  <c r="AM162" i="52"/>
  <c r="AL162" i="52"/>
  <c r="AK162" i="52"/>
  <c r="AJ162" i="52"/>
  <c r="AE162" i="52"/>
  <c r="M162" i="52"/>
  <c r="AN161" i="52"/>
  <c r="AM161" i="52"/>
  <c r="AL161" i="52"/>
  <c r="AK161" i="52"/>
  <c r="AJ161" i="52"/>
  <c r="AE161" i="52"/>
  <c r="M161" i="52"/>
  <c r="AN160" i="52"/>
  <c r="AM160" i="52"/>
  <c r="AL160" i="52"/>
  <c r="AK160" i="52"/>
  <c r="AJ160" i="52"/>
  <c r="AE160" i="52"/>
  <c r="M160" i="52"/>
  <c r="AN159" i="52"/>
  <c r="AM159" i="52"/>
  <c r="AL159" i="52"/>
  <c r="AK159" i="52"/>
  <c r="AJ159" i="52"/>
  <c r="AE159" i="52"/>
  <c r="M159" i="52"/>
  <c r="AN158" i="52"/>
  <c r="AM158" i="52"/>
  <c r="AL158" i="52"/>
  <c r="AK158" i="52"/>
  <c r="AJ158" i="52"/>
  <c r="AE158" i="52"/>
  <c r="M158" i="52"/>
  <c r="AN157" i="52"/>
  <c r="AM157" i="52"/>
  <c r="AL157" i="52"/>
  <c r="AK157" i="52"/>
  <c r="AJ157" i="52"/>
  <c r="AE157" i="52"/>
  <c r="M157" i="52"/>
  <c r="AN156" i="52"/>
  <c r="AM156" i="52"/>
  <c r="AL156" i="52"/>
  <c r="AK156" i="52"/>
  <c r="AJ156" i="52"/>
  <c r="AE156" i="52"/>
  <c r="M156" i="52"/>
  <c r="AN155" i="52"/>
  <c r="AM155" i="52"/>
  <c r="AL155" i="52"/>
  <c r="AK155" i="52"/>
  <c r="AJ155" i="52"/>
  <c r="AE155" i="52"/>
  <c r="M155" i="52"/>
  <c r="AN154" i="52"/>
  <c r="AM154" i="52"/>
  <c r="AL154" i="52"/>
  <c r="AK154" i="52"/>
  <c r="AJ154" i="52"/>
  <c r="AE154" i="52"/>
  <c r="M154" i="52"/>
  <c r="AN153" i="52"/>
  <c r="AM153" i="52"/>
  <c r="AL153" i="52"/>
  <c r="AK153" i="52"/>
  <c r="AJ153" i="52"/>
  <c r="AE153" i="52"/>
  <c r="M153" i="52"/>
  <c r="AN152" i="52"/>
  <c r="AM152" i="52"/>
  <c r="AL152" i="52"/>
  <c r="AK152" i="52"/>
  <c r="AJ152" i="52"/>
  <c r="AE152" i="52"/>
  <c r="M152" i="52"/>
  <c r="AN151" i="52"/>
  <c r="AM151" i="52"/>
  <c r="AL151" i="52"/>
  <c r="AK151" i="52"/>
  <c r="AJ151" i="52"/>
  <c r="AE151" i="52"/>
  <c r="M151" i="52"/>
  <c r="AN150" i="52"/>
  <c r="AM150" i="52"/>
  <c r="AL150" i="52"/>
  <c r="AK150" i="52"/>
  <c r="AJ150" i="52"/>
  <c r="AE150" i="52"/>
  <c r="M150" i="52"/>
  <c r="AN149" i="52"/>
  <c r="AM149" i="52"/>
  <c r="AL149" i="52"/>
  <c r="AK149" i="52"/>
  <c r="AJ149" i="52"/>
  <c r="AE149" i="52"/>
  <c r="M149" i="52"/>
  <c r="AN148" i="52"/>
  <c r="AM148" i="52"/>
  <c r="AL148" i="52"/>
  <c r="AK148" i="52"/>
  <c r="AJ148" i="52"/>
  <c r="AE148" i="52"/>
  <c r="M148" i="52"/>
  <c r="AN147" i="52"/>
  <c r="AM147" i="52"/>
  <c r="AL147" i="52"/>
  <c r="AK147" i="52"/>
  <c r="AJ147" i="52"/>
  <c r="AE147" i="52"/>
  <c r="M147" i="52"/>
  <c r="AN146" i="52"/>
  <c r="AM146" i="52"/>
  <c r="AL146" i="52"/>
  <c r="AK146" i="52"/>
  <c r="AJ146" i="52"/>
  <c r="AE146" i="52"/>
  <c r="M146" i="52"/>
  <c r="AN145" i="52"/>
  <c r="AM145" i="52"/>
  <c r="AL145" i="52"/>
  <c r="AK145" i="52"/>
  <c r="AJ145" i="52"/>
  <c r="AE145" i="52"/>
  <c r="M145" i="52"/>
  <c r="AN144" i="52"/>
  <c r="AM144" i="52"/>
  <c r="AL144" i="52"/>
  <c r="AK144" i="52"/>
  <c r="AJ144" i="52"/>
  <c r="AE144" i="52"/>
  <c r="M144" i="52"/>
  <c r="AN143" i="52"/>
  <c r="AM143" i="52"/>
  <c r="AL143" i="52"/>
  <c r="AK143" i="52"/>
  <c r="AJ143" i="52"/>
  <c r="AE143" i="52"/>
  <c r="M143" i="52"/>
  <c r="AN142" i="52"/>
  <c r="AM142" i="52"/>
  <c r="AL142" i="52"/>
  <c r="AK142" i="52"/>
  <c r="AJ142" i="52"/>
  <c r="AE142" i="52"/>
  <c r="M142" i="52"/>
  <c r="AN141" i="52"/>
  <c r="AM141" i="52"/>
  <c r="AL141" i="52"/>
  <c r="AK141" i="52"/>
  <c r="AJ141" i="52"/>
  <c r="AE141" i="52"/>
  <c r="M141" i="52"/>
  <c r="AN140" i="52"/>
  <c r="AM140" i="52"/>
  <c r="AL140" i="52"/>
  <c r="AK140" i="52"/>
  <c r="AJ140" i="52"/>
  <c r="AE140" i="52"/>
  <c r="M140" i="52"/>
  <c r="AN139" i="52"/>
  <c r="AM139" i="52"/>
  <c r="AL139" i="52"/>
  <c r="AK139" i="52"/>
  <c r="AJ139" i="52"/>
  <c r="AE139" i="52"/>
  <c r="M139" i="52"/>
  <c r="AN138" i="52"/>
  <c r="AM138" i="52"/>
  <c r="AL138" i="52"/>
  <c r="AK138" i="52"/>
  <c r="AJ138" i="52"/>
  <c r="AE138" i="52"/>
  <c r="M138" i="52"/>
  <c r="AN137" i="52"/>
  <c r="AM137" i="52"/>
  <c r="AL137" i="52"/>
  <c r="AK137" i="52"/>
  <c r="AJ137" i="52"/>
  <c r="AE137" i="52"/>
  <c r="M137" i="52"/>
  <c r="AN136" i="52"/>
  <c r="AM136" i="52"/>
  <c r="AL136" i="52"/>
  <c r="AK136" i="52"/>
  <c r="AJ136" i="52"/>
  <c r="AE136" i="52"/>
  <c r="M136" i="52"/>
  <c r="AN135" i="52"/>
  <c r="AM135" i="52"/>
  <c r="AL135" i="52"/>
  <c r="AK135" i="52"/>
  <c r="AJ135" i="52"/>
  <c r="AE135" i="52"/>
  <c r="M135" i="52"/>
  <c r="AN134" i="52"/>
  <c r="AM134" i="52"/>
  <c r="AL134" i="52"/>
  <c r="AK134" i="52"/>
  <c r="AJ134" i="52"/>
  <c r="AE134" i="52"/>
  <c r="M134" i="52"/>
  <c r="AN133" i="52"/>
  <c r="AM133" i="52"/>
  <c r="AL133" i="52"/>
  <c r="AK133" i="52"/>
  <c r="AJ133" i="52"/>
  <c r="AE133" i="52"/>
  <c r="M133" i="52"/>
  <c r="AN132" i="52"/>
  <c r="AM132" i="52"/>
  <c r="AL132" i="52"/>
  <c r="AK132" i="52"/>
  <c r="AJ132" i="52"/>
  <c r="AE132" i="52"/>
  <c r="M132" i="52"/>
  <c r="AN131" i="52"/>
  <c r="AM131" i="52"/>
  <c r="AL131" i="52"/>
  <c r="AK131" i="52"/>
  <c r="AJ131" i="52"/>
  <c r="AE131" i="52"/>
  <c r="M131" i="52"/>
  <c r="AN130" i="52"/>
  <c r="AM130" i="52"/>
  <c r="AL130" i="52"/>
  <c r="AK130" i="52"/>
  <c r="AJ130" i="52"/>
  <c r="AE130" i="52"/>
  <c r="M130" i="52"/>
  <c r="AN129" i="52"/>
  <c r="AM129" i="52"/>
  <c r="AL129" i="52"/>
  <c r="AK129" i="52"/>
  <c r="AJ129" i="52"/>
  <c r="AE129" i="52"/>
  <c r="M129" i="52"/>
  <c r="AN128" i="52"/>
  <c r="AM128" i="52"/>
  <c r="AL128" i="52"/>
  <c r="AK128" i="52"/>
  <c r="AJ128" i="52"/>
  <c r="AE128" i="52"/>
  <c r="M128" i="52"/>
  <c r="AN127" i="52"/>
  <c r="AM127" i="52"/>
  <c r="AL127" i="52"/>
  <c r="AK127" i="52"/>
  <c r="AJ127" i="52"/>
  <c r="AE127" i="52"/>
  <c r="M127" i="52"/>
  <c r="AN126" i="52"/>
  <c r="AM126" i="52"/>
  <c r="AL126" i="52"/>
  <c r="AK126" i="52"/>
  <c r="AJ126" i="52"/>
  <c r="AE126" i="52"/>
  <c r="M126" i="52"/>
  <c r="AN125" i="52"/>
  <c r="AM125" i="52"/>
  <c r="AL125" i="52"/>
  <c r="AK125" i="52"/>
  <c r="AJ125" i="52"/>
  <c r="AE125" i="52"/>
  <c r="M125" i="52"/>
  <c r="AN124" i="52"/>
  <c r="AM124" i="52"/>
  <c r="AL124" i="52"/>
  <c r="AK124" i="52"/>
  <c r="AJ124" i="52"/>
  <c r="AE124" i="52"/>
  <c r="M124" i="52"/>
  <c r="AN123" i="52"/>
  <c r="AM123" i="52"/>
  <c r="AL123" i="52"/>
  <c r="AK123" i="52"/>
  <c r="AJ123" i="52"/>
  <c r="AE123" i="52"/>
  <c r="M123" i="52"/>
  <c r="AN122" i="52"/>
  <c r="AM122" i="52"/>
  <c r="AL122" i="52"/>
  <c r="AK122" i="52"/>
  <c r="AJ122" i="52"/>
  <c r="AE122" i="52"/>
  <c r="M122" i="52"/>
  <c r="AN121" i="52"/>
  <c r="AM121" i="52"/>
  <c r="AL121" i="52"/>
  <c r="AK121" i="52"/>
  <c r="AJ121" i="52"/>
  <c r="AE121" i="52"/>
  <c r="M121" i="52"/>
  <c r="AN120" i="52"/>
  <c r="AM120" i="52"/>
  <c r="AL120" i="52"/>
  <c r="AK120" i="52"/>
  <c r="AJ120" i="52"/>
  <c r="AE120" i="52"/>
  <c r="M120" i="52"/>
  <c r="AN119" i="52"/>
  <c r="AM119" i="52"/>
  <c r="AL119" i="52"/>
  <c r="AK119" i="52"/>
  <c r="AJ119" i="52"/>
  <c r="AE119" i="52"/>
  <c r="M119" i="52"/>
  <c r="AN118" i="52"/>
  <c r="AM118" i="52"/>
  <c r="AL118" i="52"/>
  <c r="AK118" i="52"/>
  <c r="AJ118" i="52"/>
  <c r="AE118" i="52"/>
  <c r="M118" i="52"/>
  <c r="AN117" i="52"/>
  <c r="AM117" i="52"/>
  <c r="AL117" i="52"/>
  <c r="AK117" i="52"/>
  <c r="AJ117" i="52"/>
  <c r="AE117" i="52"/>
  <c r="M117" i="52"/>
  <c r="AN116" i="52"/>
  <c r="AM116" i="52"/>
  <c r="AL116" i="52"/>
  <c r="AK116" i="52"/>
  <c r="AJ116" i="52"/>
  <c r="AE116" i="52"/>
  <c r="M116" i="52"/>
  <c r="AN115" i="52"/>
  <c r="AM115" i="52"/>
  <c r="AL115" i="52"/>
  <c r="AK115" i="52"/>
  <c r="AJ115" i="52"/>
  <c r="AE115" i="52"/>
  <c r="M115" i="52"/>
  <c r="AN114" i="52"/>
  <c r="AM114" i="52"/>
  <c r="AL114" i="52"/>
  <c r="AK114" i="52"/>
  <c r="AJ114" i="52"/>
  <c r="AE114" i="52"/>
  <c r="M114" i="52"/>
  <c r="AN113" i="52"/>
  <c r="AM113" i="52"/>
  <c r="AL113" i="52"/>
  <c r="AK113" i="52"/>
  <c r="AJ113" i="52"/>
  <c r="AE113" i="52"/>
  <c r="M113" i="52"/>
  <c r="AN112" i="52"/>
  <c r="AM112" i="52"/>
  <c r="AL112" i="52"/>
  <c r="AK112" i="52"/>
  <c r="AJ112" i="52"/>
  <c r="AE112" i="52"/>
  <c r="M112" i="52"/>
  <c r="AN111" i="52"/>
  <c r="AM111" i="52"/>
  <c r="AL111" i="52"/>
  <c r="AK111" i="52"/>
  <c r="AJ111" i="52"/>
  <c r="AE111" i="52"/>
  <c r="M111" i="52"/>
  <c r="AN110" i="52"/>
  <c r="AM110" i="52"/>
  <c r="AL110" i="52"/>
  <c r="AK110" i="52"/>
  <c r="AJ110" i="52"/>
  <c r="AE110" i="52"/>
  <c r="M110" i="52"/>
  <c r="AN109" i="52"/>
  <c r="AM109" i="52"/>
  <c r="AL109" i="52"/>
  <c r="AK109" i="52"/>
  <c r="AJ109" i="52"/>
  <c r="AE109" i="52"/>
  <c r="M109" i="52"/>
  <c r="AN108" i="52"/>
  <c r="AM108" i="52"/>
  <c r="AL108" i="52"/>
  <c r="AK108" i="52"/>
  <c r="AJ108" i="52"/>
  <c r="AE108" i="52"/>
  <c r="M108" i="52"/>
  <c r="AN107" i="52"/>
  <c r="AM107" i="52"/>
  <c r="AL107" i="52"/>
  <c r="AK107" i="52"/>
  <c r="AJ107" i="52"/>
  <c r="AE107" i="52"/>
  <c r="M107" i="52"/>
  <c r="AN106" i="52"/>
  <c r="AM106" i="52"/>
  <c r="AL106" i="52"/>
  <c r="AK106" i="52"/>
  <c r="AJ106" i="52"/>
  <c r="AE106" i="52"/>
  <c r="M106" i="52"/>
  <c r="AN105" i="52"/>
  <c r="AM105" i="52"/>
  <c r="AL105" i="52"/>
  <c r="AK105" i="52"/>
  <c r="AJ105" i="52"/>
  <c r="AE105" i="52"/>
  <c r="M105" i="52"/>
  <c r="AN104" i="52"/>
  <c r="AM104" i="52"/>
  <c r="AL104" i="52"/>
  <c r="AK104" i="52"/>
  <c r="AJ104" i="52"/>
  <c r="AE104" i="52"/>
  <c r="M104" i="52"/>
  <c r="AN103" i="52"/>
  <c r="AM103" i="52"/>
  <c r="AL103" i="52"/>
  <c r="AK103" i="52"/>
  <c r="AJ103" i="52"/>
  <c r="AE103" i="52"/>
  <c r="M103" i="52"/>
  <c r="AN102" i="52"/>
  <c r="AM102" i="52"/>
  <c r="AL102" i="52"/>
  <c r="AK102" i="52"/>
  <c r="AJ102" i="52"/>
  <c r="AE102" i="52"/>
  <c r="M102" i="52"/>
  <c r="AN101" i="52"/>
  <c r="AM101" i="52"/>
  <c r="AL101" i="52"/>
  <c r="AK101" i="52"/>
  <c r="AJ101" i="52"/>
  <c r="AE101" i="52"/>
  <c r="M101" i="52"/>
  <c r="AN100" i="52"/>
  <c r="AM100" i="52"/>
  <c r="AL100" i="52"/>
  <c r="AK100" i="52"/>
  <c r="AJ100" i="52"/>
  <c r="AE100" i="52"/>
  <c r="M100" i="52"/>
  <c r="AN99" i="52"/>
  <c r="AM99" i="52"/>
  <c r="AL99" i="52"/>
  <c r="AK99" i="52"/>
  <c r="AJ99" i="52"/>
  <c r="AE99" i="52"/>
  <c r="M99" i="52"/>
  <c r="AN98" i="52"/>
  <c r="AM98" i="52"/>
  <c r="AL98" i="52"/>
  <c r="AK98" i="52"/>
  <c r="AJ98" i="52"/>
  <c r="AE98" i="52"/>
  <c r="M98" i="52"/>
  <c r="AN97" i="52"/>
  <c r="AM97" i="52"/>
  <c r="AL97" i="52"/>
  <c r="AK97" i="52"/>
  <c r="AJ97" i="52"/>
  <c r="AE97" i="52"/>
  <c r="M97" i="52"/>
  <c r="AN96" i="52"/>
  <c r="AM96" i="52"/>
  <c r="AL96" i="52"/>
  <c r="AK96" i="52"/>
  <c r="AJ96" i="52"/>
  <c r="AE96" i="52"/>
  <c r="M96" i="52"/>
  <c r="AN95" i="52"/>
  <c r="AM95" i="52"/>
  <c r="AL95" i="52"/>
  <c r="AK95" i="52"/>
  <c r="AJ95" i="52"/>
  <c r="AE95" i="52"/>
  <c r="M95" i="52"/>
  <c r="AN94" i="52"/>
  <c r="AM94" i="52"/>
  <c r="AL94" i="52"/>
  <c r="AK94" i="52"/>
  <c r="AJ94" i="52"/>
  <c r="AE94" i="52"/>
  <c r="M94" i="52"/>
  <c r="AN93" i="52"/>
  <c r="AM93" i="52"/>
  <c r="AL93" i="52"/>
  <c r="AK93" i="52"/>
  <c r="AJ93" i="52"/>
  <c r="AE93" i="52"/>
  <c r="M93" i="52"/>
  <c r="AN92" i="52"/>
  <c r="AM92" i="52"/>
  <c r="AL92" i="52"/>
  <c r="AK92" i="52"/>
  <c r="AJ92" i="52"/>
  <c r="AE92" i="52"/>
  <c r="M92" i="52"/>
  <c r="AN91" i="52"/>
  <c r="AM91" i="52"/>
  <c r="AL91" i="52"/>
  <c r="AK91" i="52"/>
  <c r="AJ91" i="52"/>
  <c r="AE91" i="52"/>
  <c r="M91" i="52"/>
  <c r="AN90" i="52"/>
  <c r="AM90" i="52"/>
  <c r="AL90" i="52"/>
  <c r="AK90" i="52"/>
  <c r="AJ90" i="52"/>
  <c r="AE90" i="52"/>
  <c r="M90" i="52"/>
  <c r="AN89" i="52"/>
  <c r="AM89" i="52"/>
  <c r="AL89" i="52"/>
  <c r="AK89" i="52"/>
  <c r="AJ89" i="52"/>
  <c r="AE89" i="52"/>
  <c r="M89" i="52"/>
  <c r="AN88" i="52"/>
  <c r="AM88" i="52"/>
  <c r="AL88" i="52"/>
  <c r="AK88" i="52"/>
  <c r="AJ88" i="52"/>
  <c r="AE88" i="52"/>
  <c r="M88" i="52"/>
  <c r="AN87" i="52"/>
  <c r="AM87" i="52"/>
  <c r="AL87" i="52"/>
  <c r="AK87" i="52"/>
  <c r="AJ87" i="52"/>
  <c r="AE87" i="52"/>
  <c r="M87" i="52"/>
  <c r="AN86" i="52"/>
  <c r="AM86" i="52"/>
  <c r="AL86" i="52"/>
  <c r="AK86" i="52"/>
  <c r="AJ86" i="52"/>
  <c r="AE86" i="52"/>
  <c r="M86" i="52"/>
  <c r="AN85" i="52"/>
  <c r="AM85" i="52"/>
  <c r="AL85" i="52"/>
  <c r="AK85" i="52"/>
  <c r="AJ85" i="52"/>
  <c r="AE85" i="52"/>
  <c r="M85" i="52"/>
  <c r="AN84" i="52"/>
  <c r="AM84" i="52"/>
  <c r="AL84" i="52"/>
  <c r="AK84" i="52"/>
  <c r="AJ84" i="52"/>
  <c r="AE84" i="52"/>
  <c r="M84" i="52"/>
  <c r="AN83" i="52"/>
  <c r="AM83" i="52"/>
  <c r="AL83" i="52"/>
  <c r="AK83" i="52"/>
  <c r="AJ83" i="52"/>
  <c r="AE83" i="52"/>
  <c r="M83" i="52"/>
  <c r="AN82" i="52"/>
  <c r="AM82" i="52"/>
  <c r="AL82" i="52"/>
  <c r="AK82" i="52"/>
  <c r="AJ82" i="52"/>
  <c r="AE82" i="52"/>
  <c r="M82" i="52"/>
  <c r="AN81" i="52"/>
  <c r="AM81" i="52"/>
  <c r="AL81" i="52"/>
  <c r="AK81" i="52"/>
  <c r="AJ81" i="52"/>
  <c r="AE81" i="52"/>
  <c r="M81" i="52"/>
  <c r="AN80" i="52"/>
  <c r="AM80" i="52"/>
  <c r="AL80" i="52"/>
  <c r="AK80" i="52"/>
  <c r="AJ80" i="52"/>
  <c r="AE80" i="52"/>
  <c r="M80" i="52"/>
  <c r="AN79" i="52"/>
  <c r="AM79" i="52"/>
  <c r="AL79" i="52"/>
  <c r="AK79" i="52"/>
  <c r="AJ79" i="52"/>
  <c r="AE79" i="52"/>
  <c r="M79" i="52"/>
  <c r="AN78" i="52"/>
  <c r="AM78" i="52"/>
  <c r="AL78" i="52"/>
  <c r="AK78" i="52"/>
  <c r="AJ78" i="52"/>
  <c r="AE78" i="52"/>
  <c r="M78" i="52"/>
  <c r="AN77" i="52"/>
  <c r="AM77" i="52"/>
  <c r="AL77" i="52"/>
  <c r="AK77" i="52"/>
  <c r="AJ77" i="52"/>
  <c r="AE77" i="52"/>
  <c r="M77" i="52"/>
  <c r="AN76" i="52"/>
  <c r="AM76" i="52"/>
  <c r="AL76" i="52"/>
  <c r="AK76" i="52"/>
  <c r="AJ76" i="52"/>
  <c r="AE76" i="52"/>
  <c r="M76" i="52"/>
  <c r="AN75" i="52"/>
  <c r="AM75" i="52"/>
  <c r="AL75" i="52"/>
  <c r="AK75" i="52"/>
  <c r="AJ75" i="52"/>
  <c r="AE75" i="52"/>
  <c r="M75" i="52"/>
  <c r="AN74" i="52"/>
  <c r="AM74" i="52"/>
  <c r="AL74" i="52"/>
  <c r="AK74" i="52"/>
  <c r="AJ74" i="52"/>
  <c r="AE74" i="52"/>
  <c r="M74" i="52"/>
  <c r="AN73" i="52"/>
  <c r="AM73" i="52"/>
  <c r="AL73" i="52"/>
  <c r="AK73" i="52"/>
  <c r="AJ73" i="52"/>
  <c r="AE73" i="52"/>
  <c r="M73" i="52"/>
  <c r="AN72" i="52"/>
  <c r="AM72" i="52"/>
  <c r="AL72" i="52"/>
  <c r="AK72" i="52"/>
  <c r="AJ72" i="52"/>
  <c r="AE72" i="52"/>
  <c r="M72" i="52"/>
  <c r="AN71" i="52"/>
  <c r="AM71" i="52"/>
  <c r="AL71" i="52"/>
  <c r="AK71" i="52"/>
  <c r="AJ71" i="52"/>
  <c r="AE71" i="52"/>
  <c r="M71" i="52"/>
  <c r="AN70" i="52"/>
  <c r="AM70" i="52"/>
  <c r="AL70" i="52"/>
  <c r="AK70" i="52"/>
  <c r="AJ70" i="52"/>
  <c r="AE70" i="52"/>
  <c r="M70" i="52"/>
  <c r="AN69" i="52"/>
  <c r="AM69" i="52"/>
  <c r="AL69" i="52"/>
  <c r="AK69" i="52"/>
  <c r="AJ69" i="52"/>
  <c r="AE69" i="52"/>
  <c r="M69" i="52"/>
  <c r="AN68" i="52"/>
  <c r="AM68" i="52"/>
  <c r="AL68" i="52"/>
  <c r="AK68" i="52"/>
  <c r="AJ68" i="52"/>
  <c r="AE68" i="52"/>
  <c r="M68" i="52"/>
  <c r="AN67" i="52"/>
  <c r="AM67" i="52"/>
  <c r="AL67" i="52"/>
  <c r="AK67" i="52"/>
  <c r="AJ67" i="52"/>
  <c r="AE67" i="52"/>
  <c r="M67" i="52"/>
  <c r="AN66" i="52"/>
  <c r="AM66" i="52"/>
  <c r="AL66" i="52"/>
  <c r="AK66" i="52"/>
  <c r="AJ66" i="52"/>
  <c r="AE66" i="52"/>
  <c r="M66" i="52"/>
  <c r="AN65" i="52"/>
  <c r="AM65" i="52"/>
  <c r="AL65" i="52"/>
  <c r="AK65" i="52"/>
  <c r="AJ65" i="52"/>
  <c r="AE65" i="52"/>
  <c r="M65" i="52"/>
  <c r="AN64" i="52"/>
  <c r="AM64" i="52"/>
  <c r="AL64" i="52"/>
  <c r="AK64" i="52"/>
  <c r="AJ64" i="52"/>
  <c r="AE64" i="52"/>
  <c r="M64" i="52"/>
  <c r="AN63" i="52"/>
  <c r="AM63" i="52"/>
  <c r="AL63" i="52"/>
  <c r="AK63" i="52"/>
  <c r="AJ63" i="52"/>
  <c r="AE63" i="52"/>
  <c r="M63" i="52"/>
  <c r="AN62" i="52"/>
  <c r="AM62" i="52"/>
  <c r="AL62" i="52"/>
  <c r="AK62" i="52"/>
  <c r="AJ62" i="52"/>
  <c r="AE62" i="52"/>
  <c r="M62" i="52"/>
  <c r="AN61" i="52"/>
  <c r="AM61" i="52"/>
  <c r="AL61" i="52"/>
  <c r="AK61" i="52"/>
  <c r="AJ61" i="52"/>
  <c r="AE61" i="52"/>
  <c r="M61" i="52"/>
  <c r="AN60" i="52"/>
  <c r="AM60" i="52"/>
  <c r="AL60" i="52"/>
  <c r="AK60" i="52"/>
  <c r="AJ60" i="52"/>
  <c r="AE60" i="52"/>
  <c r="M60" i="52"/>
  <c r="AN59" i="52"/>
  <c r="AM59" i="52"/>
  <c r="AL59" i="52"/>
  <c r="AK59" i="52"/>
  <c r="AJ59" i="52"/>
  <c r="AE59" i="52"/>
  <c r="M59" i="52"/>
  <c r="AN58" i="52"/>
  <c r="AM58" i="52"/>
  <c r="AL58" i="52"/>
  <c r="AK58" i="52"/>
  <c r="AJ58" i="52"/>
  <c r="AE58" i="52"/>
  <c r="M58" i="52"/>
  <c r="AN57" i="52"/>
  <c r="AM57" i="52"/>
  <c r="AL57" i="52"/>
  <c r="AK57" i="52"/>
  <c r="AJ57" i="52"/>
  <c r="AE57" i="52"/>
  <c r="M57" i="52"/>
  <c r="AN56" i="52"/>
  <c r="AM56" i="52"/>
  <c r="AL56" i="52"/>
  <c r="AK56" i="52"/>
  <c r="AJ56" i="52"/>
  <c r="AE56" i="52"/>
  <c r="M56" i="52"/>
  <c r="AN55" i="52"/>
  <c r="AM55" i="52"/>
  <c r="AL55" i="52"/>
  <c r="AK55" i="52"/>
  <c r="AJ55" i="52"/>
  <c r="AE55" i="52"/>
  <c r="M55" i="52"/>
  <c r="AN54" i="52"/>
  <c r="AM54" i="52"/>
  <c r="AL54" i="52"/>
  <c r="AK54" i="52"/>
  <c r="AJ54" i="52"/>
  <c r="AE54" i="52"/>
  <c r="M54" i="52"/>
  <c r="AN53" i="52"/>
  <c r="AM53" i="52"/>
  <c r="AL53" i="52"/>
  <c r="AK53" i="52"/>
  <c r="AJ53" i="52"/>
  <c r="AE53" i="52"/>
  <c r="M53" i="52"/>
  <c r="AN52" i="52"/>
  <c r="AM52" i="52"/>
  <c r="AL52" i="52"/>
  <c r="AK52" i="52"/>
  <c r="AJ52" i="52"/>
  <c r="AE52" i="52"/>
  <c r="M52" i="52"/>
  <c r="AN51" i="52"/>
  <c r="AM51" i="52"/>
  <c r="AL51" i="52"/>
  <c r="AK51" i="52"/>
  <c r="AJ51" i="52"/>
  <c r="AE51" i="52"/>
  <c r="M51" i="52"/>
  <c r="AN50" i="52"/>
  <c r="AM50" i="52"/>
  <c r="AL50" i="52"/>
  <c r="AK50" i="52"/>
  <c r="AJ50" i="52"/>
  <c r="AE50" i="52"/>
  <c r="M50" i="52"/>
  <c r="AN49" i="52"/>
  <c r="AM49" i="52"/>
  <c r="AL49" i="52"/>
  <c r="AK49" i="52"/>
  <c r="AJ49" i="52"/>
  <c r="AE49" i="52"/>
  <c r="M49" i="52"/>
  <c r="AN48" i="52"/>
  <c r="AM48" i="52"/>
  <c r="AL48" i="52"/>
  <c r="AK48" i="52"/>
  <c r="AJ48" i="52"/>
  <c r="AE48" i="52"/>
  <c r="M48" i="52"/>
  <c r="AN47" i="52"/>
  <c r="AM47" i="52"/>
  <c r="AL47" i="52"/>
  <c r="AK47" i="52"/>
  <c r="AJ47" i="52"/>
  <c r="AE47" i="52"/>
  <c r="M47" i="52"/>
  <c r="AN46" i="52"/>
  <c r="AM46" i="52"/>
  <c r="AL46" i="52"/>
  <c r="AK46" i="52"/>
  <c r="AJ46" i="52"/>
  <c r="AE46" i="52"/>
  <c r="M46" i="52"/>
  <c r="AN45" i="52"/>
  <c r="AM45" i="52"/>
  <c r="AL45" i="52"/>
  <c r="AK45" i="52"/>
  <c r="AJ45" i="52"/>
  <c r="AE45" i="52"/>
  <c r="M45" i="52"/>
  <c r="AN44" i="52"/>
  <c r="AM44" i="52"/>
  <c r="AL44" i="52"/>
  <c r="AK44" i="52"/>
  <c r="AJ44" i="52"/>
  <c r="AE44" i="52"/>
  <c r="M44" i="52"/>
  <c r="AN43" i="52"/>
  <c r="AM43" i="52"/>
  <c r="AL43" i="52"/>
  <c r="AK43" i="52"/>
  <c r="AJ43" i="52"/>
  <c r="AE43" i="52"/>
  <c r="M43" i="52"/>
  <c r="AN42" i="52"/>
  <c r="AM42" i="52"/>
  <c r="AL42" i="52"/>
  <c r="AK42" i="52"/>
  <c r="AJ42" i="52"/>
  <c r="AE42" i="52"/>
  <c r="M42" i="52"/>
  <c r="AN41" i="52"/>
  <c r="AM41" i="52"/>
  <c r="AL41" i="52"/>
  <c r="AK41" i="52"/>
  <c r="AJ41" i="52"/>
  <c r="AE41" i="52"/>
  <c r="M41" i="52"/>
  <c r="AN40" i="52"/>
  <c r="AM40" i="52"/>
  <c r="AL40" i="52"/>
  <c r="AK40" i="52"/>
  <c r="AJ40" i="52"/>
  <c r="AE40" i="52"/>
  <c r="M40" i="52"/>
  <c r="AN39" i="52"/>
  <c r="AM39" i="52"/>
  <c r="AL39" i="52"/>
  <c r="AK39" i="52"/>
  <c r="AJ39" i="52"/>
  <c r="AE39" i="52"/>
  <c r="M39" i="52"/>
  <c r="AN38" i="52"/>
  <c r="AM38" i="52"/>
  <c r="AL38" i="52"/>
  <c r="AK38" i="52"/>
  <c r="AJ38" i="52"/>
  <c r="AE38" i="52"/>
  <c r="M38" i="52"/>
  <c r="AN37" i="52"/>
  <c r="AM37" i="52"/>
  <c r="AL37" i="52"/>
  <c r="AK37" i="52"/>
  <c r="AJ37" i="52"/>
  <c r="AE37" i="52"/>
  <c r="M37" i="52"/>
  <c r="AN36" i="52"/>
  <c r="AM36" i="52"/>
  <c r="AL36" i="52"/>
  <c r="AK36" i="52"/>
  <c r="AJ36" i="52"/>
  <c r="AE36" i="52"/>
  <c r="M36" i="52"/>
  <c r="AN35" i="52"/>
  <c r="AM35" i="52"/>
  <c r="AL35" i="52"/>
  <c r="AK35" i="52"/>
  <c r="AJ35" i="52"/>
  <c r="AE35" i="52"/>
  <c r="M35" i="52"/>
  <c r="AN34" i="52"/>
  <c r="AM34" i="52"/>
  <c r="AL34" i="52"/>
  <c r="AK34" i="52"/>
  <c r="AJ34" i="52"/>
  <c r="AE34" i="52"/>
  <c r="M34" i="52"/>
  <c r="AN33" i="52"/>
  <c r="AM33" i="52"/>
  <c r="AL33" i="52"/>
  <c r="AK33" i="52"/>
  <c r="AJ33" i="52"/>
  <c r="AE33" i="52"/>
  <c r="M33" i="52"/>
  <c r="AN32" i="52"/>
  <c r="AM32" i="52"/>
  <c r="AL32" i="52"/>
  <c r="AK32" i="52"/>
  <c r="AJ32" i="52"/>
  <c r="AE32" i="52"/>
  <c r="M32" i="52"/>
  <c r="AN31" i="52"/>
  <c r="AM31" i="52"/>
  <c r="AL31" i="52"/>
  <c r="AK31" i="52"/>
  <c r="AJ31" i="52"/>
  <c r="AE31" i="52"/>
  <c r="M31" i="52"/>
  <c r="AN30" i="52"/>
  <c r="AM30" i="52"/>
  <c r="AL30" i="52"/>
  <c r="AK30" i="52"/>
  <c r="AJ30" i="52"/>
  <c r="AE30" i="52"/>
  <c r="M30" i="52"/>
  <c r="AN29" i="52"/>
  <c r="AM29" i="52"/>
  <c r="AL29" i="52"/>
  <c r="AK29" i="52"/>
  <c r="AJ29" i="52"/>
  <c r="AE29" i="52"/>
  <c r="M29" i="52"/>
  <c r="AN28" i="52"/>
  <c r="AM28" i="52"/>
  <c r="AL28" i="52"/>
  <c r="AK28" i="52"/>
  <c r="AJ28" i="52"/>
  <c r="AE28" i="52"/>
  <c r="M28" i="52"/>
  <c r="AN27" i="52"/>
  <c r="AM27" i="52"/>
  <c r="AL27" i="52"/>
  <c r="AK27" i="52"/>
  <c r="AJ27" i="52"/>
  <c r="AE27" i="52"/>
  <c r="M27" i="52"/>
  <c r="AN26" i="52"/>
  <c r="AM26" i="52"/>
  <c r="AL26" i="52"/>
  <c r="AK26" i="52"/>
  <c r="AJ26" i="52"/>
  <c r="AE26" i="52"/>
  <c r="M26" i="52"/>
  <c r="AN25" i="52"/>
  <c r="AM25" i="52"/>
  <c r="AL25" i="52"/>
  <c r="AK25" i="52"/>
  <c r="AJ25" i="52"/>
  <c r="AE25" i="52"/>
  <c r="M25" i="52"/>
  <c r="AN24" i="52"/>
  <c r="AM24" i="52"/>
  <c r="AL24" i="52"/>
  <c r="AK24" i="52"/>
  <c r="AJ24" i="52"/>
  <c r="AE24" i="52"/>
  <c r="M24" i="52"/>
  <c r="AN23" i="52"/>
  <c r="AM23" i="52"/>
  <c r="AL23" i="52"/>
  <c r="AK23" i="52"/>
  <c r="AJ23" i="52"/>
  <c r="AE23" i="52"/>
  <c r="M23" i="52"/>
  <c r="AN22" i="52"/>
  <c r="AM22" i="52"/>
  <c r="AL22" i="52"/>
  <c r="AK22" i="52"/>
  <c r="AJ22" i="52"/>
  <c r="AE22" i="52"/>
  <c r="M22" i="52"/>
  <c r="AN21" i="52"/>
  <c r="AM21" i="52"/>
  <c r="AL21" i="52"/>
  <c r="AK21" i="52"/>
  <c r="AJ21" i="52"/>
  <c r="AE21" i="52"/>
  <c r="M21" i="52"/>
  <c r="AN20" i="52"/>
  <c r="AM20" i="52"/>
  <c r="AL20" i="52"/>
  <c r="AK20" i="52"/>
  <c r="AJ20" i="52"/>
  <c r="AE20" i="52"/>
  <c r="M20" i="52"/>
  <c r="AN19" i="52"/>
  <c r="AM19" i="52"/>
  <c r="AL19" i="52"/>
  <c r="AK19" i="52"/>
  <c r="AJ19" i="52"/>
  <c r="AE19" i="52"/>
  <c r="M19" i="52"/>
  <c r="AN18" i="52"/>
  <c r="AM18" i="52"/>
  <c r="AL18" i="52"/>
  <c r="AK18" i="52"/>
  <c r="AJ18" i="52"/>
  <c r="AE18" i="52"/>
  <c r="M18" i="52"/>
  <c r="AN17" i="52"/>
  <c r="AM17" i="52"/>
  <c r="AL17" i="52"/>
  <c r="AK17" i="52"/>
  <c r="AJ17" i="52"/>
  <c r="AE17" i="52"/>
  <c r="M17" i="52"/>
  <c r="AN16" i="52"/>
  <c r="AM16" i="52"/>
  <c r="AL16" i="52"/>
  <c r="AK16" i="52"/>
  <c r="AJ16" i="52"/>
  <c r="AE16" i="52"/>
  <c r="M16" i="52"/>
  <c r="AN15" i="52"/>
  <c r="AM15" i="52"/>
  <c r="AL15" i="52"/>
  <c r="AK15" i="52"/>
  <c r="AJ15" i="52"/>
  <c r="AE15" i="52"/>
  <c r="M15" i="52"/>
  <c r="AN14" i="52"/>
  <c r="AM14" i="52"/>
  <c r="AL14" i="52"/>
  <c r="AK14" i="52"/>
  <c r="AJ14" i="52"/>
  <c r="AE14" i="52"/>
  <c r="M14" i="52"/>
  <c r="AN13" i="52"/>
  <c r="AM13" i="52"/>
  <c r="AL13" i="52"/>
  <c r="AK13" i="52"/>
  <c r="AJ13" i="52"/>
  <c r="AE13" i="52"/>
  <c r="M13" i="52"/>
  <c r="AN12" i="52"/>
  <c r="AM12" i="52"/>
  <c r="AL12" i="52"/>
  <c r="AK12" i="52"/>
  <c r="AJ12" i="52"/>
  <c r="AE12" i="52"/>
  <c r="M12" i="52"/>
  <c r="AN11" i="52"/>
  <c r="AM11" i="52"/>
  <c r="AL11" i="52"/>
  <c r="AK11" i="52"/>
  <c r="AJ11" i="52"/>
  <c r="AE11" i="52"/>
  <c r="M11" i="52"/>
  <c r="AN10" i="52"/>
  <c r="AM10" i="52"/>
  <c r="AL10" i="52"/>
  <c r="AK10" i="52"/>
  <c r="AJ10" i="52"/>
  <c r="AE10" i="52"/>
  <c r="M10" i="52"/>
  <c r="AN9" i="52"/>
  <c r="AM9" i="52"/>
  <c r="AL9" i="52"/>
  <c r="AK9" i="52"/>
  <c r="AJ9" i="52"/>
  <c r="AE9" i="52"/>
  <c r="M9" i="52"/>
  <c r="AN8" i="52"/>
  <c r="AM8" i="52"/>
  <c r="AL8" i="52"/>
  <c r="AK8" i="52"/>
  <c r="AJ8" i="52"/>
  <c r="AE8" i="52"/>
  <c r="M8" i="52"/>
  <c r="AN7" i="52"/>
  <c r="AM7" i="52"/>
  <c r="AL7" i="52"/>
  <c r="AK7" i="52"/>
  <c r="AJ7" i="52"/>
  <c r="AE7" i="52"/>
  <c r="M7" i="52"/>
  <c r="AN6" i="52"/>
  <c r="AM6" i="52"/>
  <c r="AL6" i="52"/>
  <c r="AK6" i="52"/>
  <c r="AJ6" i="52"/>
  <c r="AE6" i="52"/>
  <c r="M6" i="52"/>
  <c r="AN5" i="52"/>
  <c r="AM5" i="52"/>
  <c r="AL5" i="52"/>
  <c r="AK5" i="52"/>
  <c r="AJ5" i="52"/>
  <c r="AE5" i="52"/>
  <c r="M5" i="52"/>
  <c r="AN4" i="52"/>
  <c r="AM4" i="52"/>
  <c r="AL4" i="52"/>
  <c r="AK4" i="52"/>
  <c r="AJ4" i="52"/>
  <c r="AE4" i="52"/>
  <c r="M4" i="52"/>
  <c r="AN3" i="52"/>
  <c r="AM3" i="52"/>
  <c r="AL3" i="52"/>
  <c r="AK3" i="52"/>
  <c r="AJ3" i="52"/>
  <c r="AE3" i="52"/>
  <c r="M3" i="52"/>
  <c r="H33" i="48"/>
  <c r="L24" i="48"/>
  <c r="J32" i="48"/>
  <c r="N32" i="48"/>
  <c r="H25" i="48"/>
  <c r="N33" i="48"/>
  <c r="J25" i="48"/>
  <c r="J24" i="48"/>
  <c r="J33" i="48"/>
  <c r="N24" i="48"/>
  <c r="H24" i="48"/>
  <c r="L32" i="48"/>
  <c r="N25" i="48"/>
  <c r="H40" i="48"/>
  <c r="L25" i="48"/>
  <c r="H32" i="48"/>
  <c r="L33" i="48"/>
  <c r="H29" i="48"/>
  <c r="H21" i="48"/>
  <c r="J21" i="48"/>
  <c r="J29" i="48"/>
  <c r="N20" i="48"/>
  <c r="L20" i="48"/>
  <c r="H20" i="48"/>
  <c r="J28" i="48"/>
  <c r="N28" i="48"/>
  <c r="L28" i="48"/>
  <c r="L21" i="48"/>
  <c r="H28" i="48"/>
  <c r="N56" i="48"/>
  <c r="N29" i="48"/>
  <c r="H16" i="48"/>
  <c r="J56" i="48"/>
  <c r="J20" i="48"/>
  <c r="N21" i="48"/>
  <c r="L29" i="48"/>
  <c r="N35" i="48" l="1"/>
  <c r="J35" i="48"/>
  <c r="N27" i="48"/>
  <c r="J27" i="48"/>
  <c r="L35" i="48"/>
  <c r="H35" i="48"/>
  <c r="L27" i="48"/>
  <c r="H27" i="48"/>
  <c r="N31" i="48"/>
  <c r="J31" i="48"/>
  <c r="N23" i="48"/>
  <c r="J23" i="48"/>
  <c r="L31" i="48"/>
  <c r="H31" i="48"/>
  <c r="L23" i="48"/>
  <c r="H23" i="48"/>
  <c r="AL1" i="52"/>
  <c r="AK1" i="52"/>
  <c r="AJ1" i="52"/>
  <c r="AI1" i="52"/>
  <c r="AL407" i="44"/>
  <c r="AK407" i="44"/>
  <c r="AJ407" i="44"/>
  <c r="AI407" i="44"/>
  <c r="AH407" i="44"/>
  <c r="AL406" i="44"/>
  <c r="AK406" i="44"/>
  <c r="AJ406" i="44"/>
  <c r="AI406" i="44"/>
  <c r="AH406" i="44"/>
  <c r="AL405" i="44"/>
  <c r="AK405" i="44"/>
  <c r="AJ405" i="44"/>
  <c r="AI405" i="44"/>
  <c r="AH405" i="44"/>
  <c r="AL404" i="44"/>
  <c r="AK404" i="44"/>
  <c r="AJ404" i="44"/>
  <c r="AI404" i="44"/>
  <c r="AH404" i="44"/>
  <c r="AL403" i="44"/>
  <c r="AK403" i="44"/>
  <c r="AJ403" i="44"/>
  <c r="AI403" i="44"/>
  <c r="AH403" i="44"/>
  <c r="AL402" i="44"/>
  <c r="AK402" i="44"/>
  <c r="AJ402" i="44"/>
  <c r="AI402" i="44"/>
  <c r="AH402" i="44"/>
  <c r="AL401" i="44"/>
  <c r="AK401" i="44"/>
  <c r="AJ401" i="44"/>
  <c r="AI401" i="44"/>
  <c r="AH401" i="44"/>
  <c r="AL400" i="44"/>
  <c r="AK400" i="44"/>
  <c r="AJ400" i="44"/>
  <c r="AI400" i="44"/>
  <c r="AH400" i="44"/>
  <c r="AL399" i="44"/>
  <c r="AK399" i="44"/>
  <c r="AJ399" i="44"/>
  <c r="AI399" i="44"/>
  <c r="AH399" i="44"/>
  <c r="AL398" i="44"/>
  <c r="AK398" i="44"/>
  <c r="AJ398" i="44"/>
  <c r="AI398" i="44"/>
  <c r="AH398" i="44"/>
  <c r="AL397" i="44"/>
  <c r="AK397" i="44"/>
  <c r="AJ397" i="44"/>
  <c r="AI397" i="44"/>
  <c r="AH397" i="44"/>
  <c r="AL396" i="44"/>
  <c r="AK396" i="44"/>
  <c r="AJ396" i="44"/>
  <c r="AI396" i="44"/>
  <c r="AH396" i="44"/>
  <c r="AL395" i="44"/>
  <c r="AK395" i="44"/>
  <c r="AJ395" i="44"/>
  <c r="AI395" i="44"/>
  <c r="AH395" i="44"/>
  <c r="AL394" i="44"/>
  <c r="AK394" i="44"/>
  <c r="AJ394" i="44"/>
  <c r="AI394" i="44"/>
  <c r="AH394" i="44"/>
  <c r="AL393" i="44"/>
  <c r="AK393" i="44"/>
  <c r="AJ393" i="44"/>
  <c r="AI393" i="44"/>
  <c r="AH393" i="44"/>
  <c r="AL392" i="44"/>
  <c r="AK392" i="44"/>
  <c r="AJ392" i="44"/>
  <c r="AI392" i="44"/>
  <c r="AH392" i="44"/>
  <c r="AL391" i="44"/>
  <c r="AK391" i="44"/>
  <c r="AJ391" i="44"/>
  <c r="AI391" i="44"/>
  <c r="AH391" i="44"/>
  <c r="AL390" i="44"/>
  <c r="AK390" i="44"/>
  <c r="AJ390" i="44"/>
  <c r="AI390" i="44"/>
  <c r="AH390" i="44"/>
  <c r="AL389" i="44"/>
  <c r="AK389" i="44"/>
  <c r="AJ389" i="44"/>
  <c r="AI389" i="44"/>
  <c r="AH389" i="44"/>
  <c r="AL388" i="44"/>
  <c r="AK388" i="44"/>
  <c r="AJ388" i="44"/>
  <c r="AI388" i="44"/>
  <c r="AH388" i="44"/>
  <c r="AL387" i="44"/>
  <c r="AK387" i="44"/>
  <c r="AJ387" i="44"/>
  <c r="AI387" i="44"/>
  <c r="AH387" i="44"/>
  <c r="AL386" i="44"/>
  <c r="AK386" i="44"/>
  <c r="AJ386" i="44"/>
  <c r="AI386" i="44"/>
  <c r="AH386" i="44"/>
  <c r="AL385" i="44"/>
  <c r="AK385" i="44"/>
  <c r="AJ385" i="44"/>
  <c r="AI385" i="44"/>
  <c r="AH385" i="44"/>
  <c r="AL384" i="44"/>
  <c r="AK384" i="44"/>
  <c r="AJ384" i="44"/>
  <c r="AI384" i="44"/>
  <c r="AH384" i="44"/>
  <c r="AL383" i="44"/>
  <c r="AK383" i="44"/>
  <c r="AJ383" i="44"/>
  <c r="AI383" i="44"/>
  <c r="AH383" i="44"/>
  <c r="AL382" i="44"/>
  <c r="AK382" i="44"/>
  <c r="AJ382" i="44"/>
  <c r="AI382" i="44"/>
  <c r="AH382" i="44"/>
  <c r="AL381" i="44"/>
  <c r="AK381" i="44"/>
  <c r="AJ381" i="44"/>
  <c r="AI381" i="44"/>
  <c r="AH381" i="44"/>
  <c r="AL380" i="44"/>
  <c r="AK380" i="44"/>
  <c r="AJ380" i="44"/>
  <c r="AI380" i="44"/>
  <c r="AH380" i="44"/>
  <c r="AL379" i="44"/>
  <c r="AK379" i="44"/>
  <c r="AJ379" i="44"/>
  <c r="AI379" i="44"/>
  <c r="AH379" i="44"/>
  <c r="AL378" i="44"/>
  <c r="AK378" i="44"/>
  <c r="AJ378" i="44"/>
  <c r="AI378" i="44"/>
  <c r="AH378" i="44"/>
  <c r="AL377" i="44"/>
  <c r="AK377" i="44"/>
  <c r="AJ377" i="44"/>
  <c r="AI377" i="44"/>
  <c r="AH377" i="44"/>
  <c r="AL376" i="44"/>
  <c r="AK376" i="44"/>
  <c r="AJ376" i="44"/>
  <c r="AI376" i="44"/>
  <c r="AH376" i="44"/>
  <c r="AL375" i="44"/>
  <c r="AK375" i="44"/>
  <c r="AJ375" i="44"/>
  <c r="AI375" i="44"/>
  <c r="AH375" i="44"/>
  <c r="AL374" i="44"/>
  <c r="AK374" i="44"/>
  <c r="AJ374" i="44"/>
  <c r="AI374" i="44"/>
  <c r="AH374" i="44"/>
  <c r="AL373" i="44"/>
  <c r="AK373" i="44"/>
  <c r="AJ373" i="44"/>
  <c r="AI373" i="44"/>
  <c r="AH373" i="44"/>
  <c r="AL372" i="44"/>
  <c r="AK372" i="44"/>
  <c r="AJ372" i="44"/>
  <c r="AI372" i="44"/>
  <c r="AH372" i="44"/>
  <c r="AL371" i="44"/>
  <c r="AK371" i="44"/>
  <c r="AJ371" i="44"/>
  <c r="AI371" i="44"/>
  <c r="AH371" i="44"/>
  <c r="AL370" i="44"/>
  <c r="AK370" i="44"/>
  <c r="AJ370" i="44"/>
  <c r="AI370" i="44"/>
  <c r="AH370" i="44"/>
  <c r="AL369" i="44"/>
  <c r="AK369" i="44"/>
  <c r="AJ369" i="44"/>
  <c r="AI369" i="44"/>
  <c r="AH369" i="44"/>
  <c r="AL368" i="44"/>
  <c r="AK368" i="44"/>
  <c r="AJ368" i="44"/>
  <c r="AI368" i="44"/>
  <c r="AH368" i="44"/>
  <c r="AL367" i="44"/>
  <c r="AK367" i="44"/>
  <c r="AJ367" i="44"/>
  <c r="AI367" i="44"/>
  <c r="AH367" i="44"/>
  <c r="AL366" i="44"/>
  <c r="AK366" i="44"/>
  <c r="AJ366" i="44"/>
  <c r="AI366" i="44"/>
  <c r="AH366" i="44"/>
  <c r="AL365" i="44"/>
  <c r="AK365" i="44"/>
  <c r="AJ365" i="44"/>
  <c r="AI365" i="44"/>
  <c r="AH365" i="44"/>
  <c r="AL364" i="44"/>
  <c r="AK364" i="44"/>
  <c r="AJ364" i="44"/>
  <c r="AI364" i="44"/>
  <c r="AH364" i="44"/>
  <c r="AL363" i="44"/>
  <c r="AK363" i="44"/>
  <c r="AJ363" i="44"/>
  <c r="AI363" i="44"/>
  <c r="AH363" i="44"/>
  <c r="AL362" i="44"/>
  <c r="AK362" i="44"/>
  <c r="AJ362" i="44"/>
  <c r="AI362" i="44"/>
  <c r="AH362" i="44"/>
  <c r="AL361" i="44"/>
  <c r="AK361" i="44"/>
  <c r="AJ361" i="44"/>
  <c r="AI361" i="44"/>
  <c r="AH361" i="44"/>
  <c r="AL360" i="44"/>
  <c r="AK360" i="44"/>
  <c r="AJ360" i="44"/>
  <c r="AI360" i="44"/>
  <c r="AH360" i="44"/>
  <c r="AL359" i="44"/>
  <c r="AK359" i="44"/>
  <c r="AJ359" i="44"/>
  <c r="AI359" i="44"/>
  <c r="AH359" i="44"/>
  <c r="AL358" i="44"/>
  <c r="AK358" i="44"/>
  <c r="AJ358" i="44"/>
  <c r="AI358" i="44"/>
  <c r="AH358" i="44"/>
  <c r="AL357" i="44"/>
  <c r="AK357" i="44"/>
  <c r="AJ357" i="44"/>
  <c r="AI357" i="44"/>
  <c r="AH357" i="44"/>
  <c r="AL356" i="44"/>
  <c r="AK356" i="44"/>
  <c r="AJ356" i="44"/>
  <c r="AI356" i="44"/>
  <c r="AH356" i="44"/>
  <c r="AL355" i="44"/>
  <c r="AK355" i="44"/>
  <c r="AJ355" i="44"/>
  <c r="AI355" i="44"/>
  <c r="AH355" i="44"/>
  <c r="AL354" i="44"/>
  <c r="AK354" i="44"/>
  <c r="AJ354" i="44"/>
  <c r="AI354" i="44"/>
  <c r="AH354" i="44"/>
  <c r="AL353" i="44"/>
  <c r="AK353" i="44"/>
  <c r="AJ353" i="44"/>
  <c r="AI353" i="44"/>
  <c r="AH353" i="44"/>
  <c r="AL352" i="44"/>
  <c r="AK352" i="44"/>
  <c r="AJ352" i="44"/>
  <c r="AI352" i="44"/>
  <c r="AH352" i="44"/>
  <c r="AL351" i="44"/>
  <c r="AK351" i="44"/>
  <c r="AJ351" i="44"/>
  <c r="AI351" i="44"/>
  <c r="AH351" i="44"/>
  <c r="AL350" i="44"/>
  <c r="AK350" i="44"/>
  <c r="AJ350" i="44"/>
  <c r="AI350" i="44"/>
  <c r="AH350" i="44"/>
  <c r="AL349" i="44"/>
  <c r="AK349" i="44"/>
  <c r="AJ349" i="44"/>
  <c r="AI349" i="44"/>
  <c r="AH349" i="44"/>
  <c r="AL348" i="44"/>
  <c r="AK348" i="44"/>
  <c r="AJ348" i="44"/>
  <c r="AI348" i="44"/>
  <c r="AH348" i="44"/>
  <c r="AL347" i="44"/>
  <c r="AK347" i="44"/>
  <c r="AJ347" i="44"/>
  <c r="AI347" i="44"/>
  <c r="AH347" i="44"/>
  <c r="AL346" i="44"/>
  <c r="AK346" i="44"/>
  <c r="AJ346" i="44"/>
  <c r="AI346" i="44"/>
  <c r="AH346" i="44"/>
  <c r="AL345" i="44"/>
  <c r="AK345" i="44"/>
  <c r="AJ345" i="44"/>
  <c r="AI345" i="44"/>
  <c r="AH345" i="44"/>
  <c r="AL344" i="44"/>
  <c r="AK344" i="44"/>
  <c r="AJ344" i="44"/>
  <c r="AI344" i="44"/>
  <c r="AH344" i="44"/>
  <c r="AL343" i="44"/>
  <c r="AK343" i="44"/>
  <c r="AJ343" i="44"/>
  <c r="AI343" i="44"/>
  <c r="AH343" i="44"/>
  <c r="AL342" i="44"/>
  <c r="AK342" i="44"/>
  <c r="AJ342" i="44"/>
  <c r="AI342" i="44"/>
  <c r="AL341" i="44"/>
  <c r="AK341" i="44"/>
  <c r="AJ341" i="44"/>
  <c r="AI341" i="44"/>
  <c r="AL340" i="44"/>
  <c r="AK340" i="44"/>
  <c r="AJ340" i="44"/>
  <c r="AI340" i="44"/>
  <c r="AL339" i="44"/>
  <c r="AK339" i="44"/>
  <c r="AJ339" i="44"/>
  <c r="AI339" i="44"/>
  <c r="AH339" i="44"/>
  <c r="AL338" i="44"/>
  <c r="AK338" i="44"/>
  <c r="AJ338" i="44"/>
  <c r="AI338" i="44"/>
  <c r="AH338" i="44"/>
  <c r="AL337" i="44"/>
  <c r="AK337" i="44"/>
  <c r="AJ337" i="44"/>
  <c r="AI337" i="44"/>
  <c r="AH337" i="44"/>
  <c r="AL336" i="44"/>
  <c r="AK336" i="44"/>
  <c r="AJ336" i="44"/>
  <c r="AI336" i="44"/>
  <c r="AH336" i="44"/>
  <c r="AL335" i="44"/>
  <c r="AK335" i="44"/>
  <c r="AJ335" i="44"/>
  <c r="AI335" i="44"/>
  <c r="AH335" i="44"/>
  <c r="AL334" i="44"/>
  <c r="AK334" i="44"/>
  <c r="AJ334" i="44"/>
  <c r="AI334" i="44"/>
  <c r="AH334" i="44"/>
  <c r="AL333" i="44"/>
  <c r="AK333" i="44"/>
  <c r="AJ333" i="44"/>
  <c r="AI333" i="44"/>
  <c r="AH333" i="44"/>
  <c r="AL332" i="44"/>
  <c r="AK332" i="44"/>
  <c r="AJ332" i="44"/>
  <c r="AI332" i="44"/>
  <c r="AH332" i="44"/>
  <c r="AL331" i="44"/>
  <c r="AK331" i="44"/>
  <c r="AJ331" i="44"/>
  <c r="AI331" i="44"/>
  <c r="AH331" i="44"/>
  <c r="AL330" i="44"/>
  <c r="AK330" i="44"/>
  <c r="AJ330" i="44"/>
  <c r="AI330" i="44"/>
  <c r="AH330" i="44"/>
  <c r="AL329" i="44"/>
  <c r="AK329" i="44"/>
  <c r="AJ329" i="44"/>
  <c r="AI329" i="44"/>
  <c r="AH329" i="44"/>
  <c r="AL328" i="44"/>
  <c r="AK328" i="44"/>
  <c r="AJ328" i="44"/>
  <c r="AI328" i="44"/>
  <c r="AH328" i="44"/>
  <c r="AL327" i="44"/>
  <c r="AK327" i="44"/>
  <c r="AJ327" i="44"/>
  <c r="AI327" i="44"/>
  <c r="AH327" i="44"/>
  <c r="AL326" i="44"/>
  <c r="AK326" i="44"/>
  <c r="AJ326" i="44"/>
  <c r="AI326" i="44"/>
  <c r="AH326" i="44"/>
  <c r="AL325" i="44"/>
  <c r="AK325" i="44"/>
  <c r="AJ325" i="44"/>
  <c r="AI325" i="44"/>
  <c r="AH325" i="44"/>
  <c r="AL324" i="44"/>
  <c r="AK324" i="44"/>
  <c r="AJ324" i="44"/>
  <c r="AI324" i="44"/>
  <c r="AH324" i="44"/>
  <c r="AL323" i="44"/>
  <c r="AK323" i="44"/>
  <c r="AJ323" i="44"/>
  <c r="AH323" i="44"/>
  <c r="AL322" i="44"/>
  <c r="AK322" i="44"/>
  <c r="AJ322" i="44"/>
  <c r="AI322" i="44"/>
  <c r="AH322" i="44"/>
  <c r="AL321" i="44"/>
  <c r="AK321" i="44"/>
  <c r="AJ321" i="44"/>
  <c r="AI321" i="44"/>
  <c r="AH321" i="44"/>
  <c r="AL320" i="44"/>
  <c r="AK320" i="44"/>
  <c r="AJ320" i="44"/>
  <c r="AI320" i="44"/>
  <c r="AH320" i="44"/>
  <c r="AL319" i="44"/>
  <c r="AK319" i="44"/>
  <c r="AJ319" i="44"/>
  <c r="AI319" i="44"/>
  <c r="AH319" i="44"/>
  <c r="AL318" i="44"/>
  <c r="AK318" i="44"/>
  <c r="AJ318" i="44"/>
  <c r="AI318" i="44"/>
  <c r="AH318" i="44"/>
  <c r="AL317" i="44"/>
  <c r="AK317" i="44"/>
  <c r="AJ317" i="44"/>
  <c r="AI317" i="44"/>
  <c r="AH317" i="44"/>
  <c r="AL316" i="44"/>
  <c r="AK316" i="44"/>
  <c r="AJ316" i="44"/>
  <c r="AI316" i="44"/>
  <c r="AH316" i="44"/>
  <c r="AL315" i="44"/>
  <c r="AK315" i="44"/>
  <c r="AJ315" i="44"/>
  <c r="AI315" i="44"/>
  <c r="AH315" i="44"/>
  <c r="AL314" i="44"/>
  <c r="AK314" i="44"/>
  <c r="AJ314" i="44"/>
  <c r="AI314" i="44"/>
  <c r="AH314" i="44"/>
  <c r="AL313" i="44"/>
  <c r="AK313" i="44"/>
  <c r="AJ313" i="44"/>
  <c r="AI313" i="44"/>
  <c r="AH313" i="44"/>
  <c r="AL312" i="44"/>
  <c r="AK312" i="44"/>
  <c r="AJ312" i="44"/>
  <c r="AI312" i="44"/>
  <c r="AH312" i="44"/>
  <c r="AL311" i="44"/>
  <c r="AK311" i="44"/>
  <c r="AJ311" i="44"/>
  <c r="AI311" i="44"/>
  <c r="AH311" i="44"/>
  <c r="AL310" i="44"/>
  <c r="AK310" i="44"/>
  <c r="AJ310" i="44"/>
  <c r="AI310" i="44"/>
  <c r="AH310" i="44"/>
  <c r="AL309" i="44"/>
  <c r="AK309" i="44"/>
  <c r="AJ309" i="44"/>
  <c r="AI309" i="44"/>
  <c r="AH309" i="44"/>
  <c r="AL308" i="44"/>
  <c r="AK308" i="44"/>
  <c r="AJ308" i="44"/>
  <c r="AI308" i="44"/>
  <c r="AH308" i="44"/>
  <c r="AL307" i="44"/>
  <c r="AK307" i="44"/>
  <c r="AJ307" i="44"/>
  <c r="AI307" i="44"/>
  <c r="AH307" i="44"/>
  <c r="AL306" i="44"/>
  <c r="AK306" i="44"/>
  <c r="AJ306" i="44"/>
  <c r="AI306" i="44"/>
  <c r="AH306" i="44"/>
  <c r="AL305" i="44"/>
  <c r="AK305" i="44"/>
  <c r="AJ305" i="44"/>
  <c r="AI305" i="44"/>
  <c r="AH305" i="44"/>
  <c r="AL304" i="44"/>
  <c r="AK304" i="44"/>
  <c r="AJ304" i="44"/>
  <c r="AI304" i="44"/>
  <c r="AH304" i="44"/>
  <c r="AL303" i="44"/>
  <c r="AK303" i="44"/>
  <c r="AJ303" i="44"/>
  <c r="AI303" i="44"/>
  <c r="AH303" i="44"/>
  <c r="AL302" i="44"/>
  <c r="AK302" i="44"/>
  <c r="AJ302" i="44"/>
  <c r="AI302" i="44"/>
  <c r="AH302" i="44"/>
  <c r="AL301" i="44"/>
  <c r="AK301" i="44"/>
  <c r="AJ301" i="44"/>
  <c r="AI301" i="44"/>
  <c r="AH301" i="44"/>
  <c r="AL300" i="44"/>
  <c r="AK300" i="44"/>
  <c r="AJ300" i="44"/>
  <c r="AI300" i="44"/>
  <c r="AH300" i="44"/>
  <c r="AL299" i="44"/>
  <c r="AK299" i="44"/>
  <c r="AJ299" i="44"/>
  <c r="AI299" i="44"/>
  <c r="AH299" i="44"/>
  <c r="AL298" i="44"/>
  <c r="AK298" i="44"/>
  <c r="AJ298" i="44"/>
  <c r="AI298" i="44"/>
  <c r="AH298" i="44"/>
  <c r="AL297" i="44"/>
  <c r="AK297" i="44"/>
  <c r="AJ297" i="44"/>
  <c r="AI297" i="44"/>
  <c r="AH297" i="44"/>
  <c r="AL296" i="44"/>
  <c r="AK296" i="44"/>
  <c r="AJ296" i="44"/>
  <c r="AI296" i="44"/>
  <c r="AH296" i="44"/>
  <c r="AL295" i="44"/>
  <c r="AK295" i="44"/>
  <c r="AJ295" i="44"/>
  <c r="AI295" i="44"/>
  <c r="AH295" i="44"/>
  <c r="AL294" i="44"/>
  <c r="AK294" i="44"/>
  <c r="AJ294" i="44"/>
  <c r="AI294" i="44"/>
  <c r="AH294" i="44"/>
  <c r="AL293" i="44"/>
  <c r="AK293" i="44"/>
  <c r="AJ293" i="44"/>
  <c r="AI293" i="44"/>
  <c r="AH293" i="44"/>
  <c r="AL292" i="44"/>
  <c r="AK292" i="44"/>
  <c r="AJ292" i="44"/>
  <c r="AI292" i="44"/>
  <c r="AH292" i="44"/>
  <c r="AL291" i="44"/>
  <c r="AK291" i="44"/>
  <c r="AJ291" i="44"/>
  <c r="AI291" i="44"/>
  <c r="AH291" i="44"/>
  <c r="AL290" i="44"/>
  <c r="AK290" i="44"/>
  <c r="AJ290" i="44"/>
  <c r="AI290" i="44"/>
  <c r="AH290" i="44"/>
  <c r="AL289" i="44"/>
  <c r="AK289" i="44"/>
  <c r="AJ289" i="44"/>
  <c r="AI289" i="44"/>
  <c r="AH289" i="44"/>
  <c r="AL288" i="44"/>
  <c r="AK288" i="44"/>
  <c r="AJ288" i="44"/>
  <c r="AI288" i="44"/>
  <c r="AH288" i="44"/>
  <c r="AL287" i="44"/>
  <c r="AK287" i="44"/>
  <c r="AJ287" i="44"/>
  <c r="AI287" i="44"/>
  <c r="AH287" i="44"/>
  <c r="AL286" i="44"/>
  <c r="AK286" i="44"/>
  <c r="AJ286" i="44"/>
  <c r="AI286" i="44"/>
  <c r="AH286" i="44"/>
  <c r="AL285" i="44"/>
  <c r="AK285" i="44"/>
  <c r="AJ285" i="44"/>
  <c r="AI285" i="44"/>
  <c r="AH285" i="44"/>
  <c r="AL284" i="44"/>
  <c r="AK284" i="44"/>
  <c r="AJ284" i="44"/>
  <c r="AI284" i="44"/>
  <c r="AH284" i="44"/>
  <c r="AL283" i="44"/>
  <c r="AK283" i="44"/>
  <c r="AJ283" i="44"/>
  <c r="AI283" i="44"/>
  <c r="AH283" i="44"/>
  <c r="AL282" i="44"/>
  <c r="AK282" i="44"/>
  <c r="AJ282" i="44"/>
  <c r="AI282" i="44"/>
  <c r="AH282" i="44"/>
  <c r="AL281" i="44"/>
  <c r="AK281" i="44"/>
  <c r="AJ281" i="44"/>
  <c r="AI281" i="44"/>
  <c r="AL280" i="44"/>
  <c r="AK280" i="44"/>
  <c r="AJ280" i="44"/>
  <c r="AI280" i="44"/>
  <c r="AH280" i="44"/>
  <c r="AL279" i="44"/>
  <c r="AK279" i="44"/>
  <c r="AJ279" i="44"/>
  <c r="AI279" i="44"/>
  <c r="AH279" i="44"/>
  <c r="AL278" i="44"/>
  <c r="AK278" i="44"/>
  <c r="AJ278" i="44"/>
  <c r="AI278" i="44"/>
  <c r="AH278" i="44"/>
  <c r="AL277" i="44"/>
  <c r="AK277" i="44"/>
  <c r="AJ277" i="44"/>
  <c r="AI277" i="44"/>
  <c r="AH277" i="44"/>
  <c r="AL276" i="44"/>
  <c r="AK276" i="44"/>
  <c r="AJ276" i="44"/>
  <c r="AI276" i="44"/>
  <c r="AH276" i="44"/>
  <c r="AL275" i="44"/>
  <c r="AK275" i="44"/>
  <c r="AJ275" i="44"/>
  <c r="AI275" i="44"/>
  <c r="AH275" i="44"/>
  <c r="AL274" i="44"/>
  <c r="AK274" i="44"/>
  <c r="AJ274" i="44"/>
  <c r="AI274" i="44"/>
  <c r="AH274" i="44"/>
  <c r="AL273" i="44"/>
  <c r="AK273" i="44"/>
  <c r="AJ273" i="44"/>
  <c r="AI273" i="44"/>
  <c r="AH273" i="44"/>
  <c r="AL272" i="44"/>
  <c r="AK272" i="44"/>
  <c r="AJ272" i="44"/>
  <c r="AI272" i="44"/>
  <c r="AH272" i="44"/>
  <c r="AL271" i="44"/>
  <c r="AK271" i="44"/>
  <c r="AJ271" i="44"/>
  <c r="AI271" i="44"/>
  <c r="AH271" i="44"/>
  <c r="AL270" i="44"/>
  <c r="AK270" i="44"/>
  <c r="AJ270" i="44"/>
  <c r="AI270" i="44"/>
  <c r="AH270" i="44"/>
  <c r="AL269" i="44"/>
  <c r="AK269" i="44"/>
  <c r="AJ269" i="44"/>
  <c r="AI269" i="44"/>
  <c r="AH269" i="44"/>
  <c r="AL268" i="44"/>
  <c r="AK268" i="44"/>
  <c r="AJ268" i="44"/>
  <c r="AI268" i="44"/>
  <c r="AH268" i="44"/>
  <c r="AL267" i="44"/>
  <c r="AK267" i="44"/>
  <c r="AJ267" i="44"/>
  <c r="AI267" i="44"/>
  <c r="AH267" i="44"/>
  <c r="AL266" i="44"/>
  <c r="AK266" i="44"/>
  <c r="AJ266" i="44"/>
  <c r="AI266" i="44"/>
  <c r="AH266" i="44"/>
  <c r="AL265" i="44"/>
  <c r="AK265" i="44"/>
  <c r="AJ265" i="44"/>
  <c r="AI265" i="44"/>
  <c r="AH265" i="44"/>
  <c r="AL264" i="44"/>
  <c r="AK264" i="44"/>
  <c r="AJ264" i="44"/>
  <c r="AI264" i="44"/>
  <c r="AH264" i="44"/>
  <c r="AL263" i="44"/>
  <c r="AK263" i="44"/>
  <c r="AJ263" i="44"/>
  <c r="AI263" i="44"/>
  <c r="AH263" i="44"/>
  <c r="AL262" i="44"/>
  <c r="AK262" i="44"/>
  <c r="AJ262" i="44"/>
  <c r="AI262" i="44"/>
  <c r="AH262" i="44"/>
  <c r="AL261" i="44"/>
  <c r="AK261" i="44"/>
  <c r="AJ261" i="44"/>
  <c r="AI261" i="44"/>
  <c r="AH261" i="44"/>
  <c r="AL260" i="44"/>
  <c r="AK260" i="44"/>
  <c r="AJ260" i="44"/>
  <c r="AI260" i="44"/>
  <c r="AH260" i="44"/>
  <c r="AL259" i="44"/>
  <c r="AK259" i="44"/>
  <c r="AJ259" i="44"/>
  <c r="AI259" i="44"/>
  <c r="AH259" i="44"/>
  <c r="AL258" i="44"/>
  <c r="AK258" i="44"/>
  <c r="AJ258" i="44"/>
  <c r="AI258" i="44"/>
  <c r="AH258" i="44"/>
  <c r="AL257" i="44"/>
  <c r="AK257" i="44"/>
  <c r="AJ257" i="44"/>
  <c r="AI257" i="44"/>
  <c r="AH257" i="44"/>
  <c r="AL256" i="44"/>
  <c r="AK256" i="44"/>
  <c r="AJ256" i="44"/>
  <c r="AI256" i="44"/>
  <c r="AH256" i="44"/>
  <c r="AL255" i="44"/>
  <c r="AK255" i="44"/>
  <c r="AJ255" i="44"/>
  <c r="AI255" i="44"/>
  <c r="AH255" i="44"/>
  <c r="AL254" i="44"/>
  <c r="AK254" i="44"/>
  <c r="AJ254" i="44"/>
  <c r="AI254" i="44"/>
  <c r="AH254" i="44"/>
  <c r="AL253" i="44"/>
  <c r="AK253" i="44"/>
  <c r="AJ253" i="44"/>
  <c r="AI253" i="44"/>
  <c r="AH253" i="44"/>
  <c r="AL252" i="44"/>
  <c r="AK252" i="44"/>
  <c r="AJ252" i="44"/>
  <c r="AI252" i="44"/>
  <c r="AH252" i="44"/>
  <c r="AL251" i="44"/>
  <c r="AK251" i="44"/>
  <c r="AJ251" i="44"/>
  <c r="AI251" i="44"/>
  <c r="AH251" i="44"/>
  <c r="AL250" i="44"/>
  <c r="AK250" i="44"/>
  <c r="AJ250" i="44"/>
  <c r="AI250" i="44"/>
  <c r="AH250" i="44"/>
  <c r="AL249" i="44"/>
  <c r="AK249" i="44"/>
  <c r="AJ249" i="44"/>
  <c r="AI249" i="44"/>
  <c r="AH249" i="44"/>
  <c r="AL248" i="44"/>
  <c r="AK248" i="44"/>
  <c r="AJ248" i="44"/>
  <c r="AI248" i="44"/>
  <c r="AH248" i="44"/>
  <c r="AL247" i="44"/>
  <c r="AK247" i="44"/>
  <c r="AJ247" i="44"/>
  <c r="AI247" i="44"/>
  <c r="AH247" i="44"/>
  <c r="AL246" i="44"/>
  <c r="AK246" i="44"/>
  <c r="AJ246" i="44"/>
  <c r="AI246" i="44"/>
  <c r="AH246" i="44"/>
  <c r="AL245" i="44"/>
  <c r="AK245" i="44"/>
  <c r="AJ245" i="44"/>
  <c r="AI245" i="44"/>
  <c r="AH245" i="44"/>
  <c r="AL244" i="44"/>
  <c r="AK244" i="44"/>
  <c r="AJ244" i="44"/>
  <c r="AI244" i="44"/>
  <c r="AH244" i="44"/>
  <c r="AL243" i="44"/>
  <c r="AK243" i="44"/>
  <c r="AJ243" i="44"/>
  <c r="AI243" i="44"/>
  <c r="AH243" i="44"/>
  <c r="AL242" i="44"/>
  <c r="AK242" i="44"/>
  <c r="AJ242" i="44"/>
  <c r="AI242" i="44"/>
  <c r="AH242" i="44"/>
  <c r="AL241" i="44"/>
  <c r="AK241" i="44"/>
  <c r="AJ241" i="44"/>
  <c r="AI241" i="44"/>
  <c r="AH241" i="44"/>
  <c r="AL240" i="44"/>
  <c r="AK240" i="44"/>
  <c r="AJ240" i="44"/>
  <c r="AI240" i="44"/>
  <c r="AH240" i="44"/>
  <c r="AL239" i="44"/>
  <c r="AK239" i="44"/>
  <c r="AJ239" i="44"/>
  <c r="AI239" i="44"/>
  <c r="AH239" i="44"/>
  <c r="AL238" i="44"/>
  <c r="AK238" i="44"/>
  <c r="AJ238" i="44"/>
  <c r="AI238" i="44"/>
  <c r="AH238" i="44"/>
  <c r="AL237" i="44"/>
  <c r="AK237" i="44"/>
  <c r="AJ237" i="44"/>
  <c r="AI237" i="44"/>
  <c r="AH237" i="44"/>
  <c r="AL236" i="44"/>
  <c r="AK236" i="44"/>
  <c r="AJ236" i="44"/>
  <c r="AI236" i="44"/>
  <c r="AH236" i="44"/>
  <c r="AL235" i="44"/>
  <c r="AK235" i="44"/>
  <c r="AJ235" i="44"/>
  <c r="AI235" i="44"/>
  <c r="AH235" i="44"/>
  <c r="AL234" i="44"/>
  <c r="AK234" i="44"/>
  <c r="AJ234" i="44"/>
  <c r="AI234" i="44"/>
  <c r="AH234" i="44"/>
  <c r="AL233" i="44"/>
  <c r="AK233" i="44"/>
  <c r="AJ233" i="44"/>
  <c r="AI233" i="44"/>
  <c r="AH233" i="44"/>
  <c r="AL232" i="44"/>
  <c r="AK232" i="44"/>
  <c r="AJ232" i="44"/>
  <c r="AI232" i="44"/>
  <c r="AH232" i="44"/>
  <c r="AL231" i="44"/>
  <c r="AK231" i="44"/>
  <c r="AJ231" i="44"/>
  <c r="AI231" i="44"/>
  <c r="AH231" i="44"/>
  <c r="AL230" i="44"/>
  <c r="AK230" i="44"/>
  <c r="AJ230" i="44"/>
  <c r="AI230" i="44"/>
  <c r="AH230" i="44"/>
  <c r="AL229" i="44"/>
  <c r="AK229" i="44"/>
  <c r="AJ229" i="44"/>
  <c r="AI229" i="44"/>
  <c r="AH229" i="44"/>
  <c r="AL228" i="44"/>
  <c r="AK228" i="44"/>
  <c r="AJ228" i="44"/>
  <c r="AI228" i="44"/>
  <c r="AH228" i="44"/>
  <c r="AL227" i="44"/>
  <c r="AK227" i="44"/>
  <c r="AJ227" i="44"/>
  <c r="AI227" i="44"/>
  <c r="AH227" i="44"/>
  <c r="AL226" i="44"/>
  <c r="AK226" i="44"/>
  <c r="AJ226" i="44"/>
  <c r="AI226" i="44"/>
  <c r="AH226" i="44"/>
  <c r="AL225" i="44"/>
  <c r="AK225" i="44"/>
  <c r="AJ225" i="44"/>
  <c r="AI225" i="44"/>
  <c r="AH225" i="44"/>
  <c r="AL224" i="44"/>
  <c r="AK224" i="44"/>
  <c r="AJ224" i="44"/>
  <c r="AI224" i="44"/>
  <c r="AH224" i="44"/>
  <c r="AL223" i="44"/>
  <c r="AK223" i="44"/>
  <c r="AJ223" i="44"/>
  <c r="AI223" i="44"/>
  <c r="AH223" i="44"/>
  <c r="AL222" i="44"/>
  <c r="AK222" i="44"/>
  <c r="AJ222" i="44"/>
  <c r="AI222" i="44"/>
  <c r="AH222" i="44"/>
  <c r="AL221" i="44"/>
  <c r="AK221" i="44"/>
  <c r="AJ221" i="44"/>
  <c r="AI221" i="44"/>
  <c r="AH221" i="44"/>
  <c r="AL220" i="44"/>
  <c r="AK220" i="44"/>
  <c r="AJ220" i="44"/>
  <c r="AI220" i="44"/>
  <c r="AH220" i="44"/>
  <c r="AL219" i="44"/>
  <c r="AK219" i="44"/>
  <c r="AJ219" i="44"/>
  <c r="AI219" i="44"/>
  <c r="AH219" i="44"/>
  <c r="AL218" i="44"/>
  <c r="AK218" i="44"/>
  <c r="AJ218" i="44"/>
  <c r="AI218" i="44"/>
  <c r="AH218" i="44"/>
  <c r="AL217" i="44"/>
  <c r="AK217" i="44"/>
  <c r="AJ217" i="44"/>
  <c r="AI217" i="44"/>
  <c r="AH217" i="44"/>
  <c r="AL216" i="44"/>
  <c r="AK216" i="44"/>
  <c r="AJ216" i="44"/>
  <c r="AI216" i="44"/>
  <c r="AH216" i="44"/>
  <c r="AL215" i="44"/>
  <c r="AK215" i="44"/>
  <c r="AJ215" i="44"/>
  <c r="AI215" i="44"/>
  <c r="AH215" i="44"/>
  <c r="AL214" i="44"/>
  <c r="AK214" i="44"/>
  <c r="AJ214" i="44"/>
  <c r="AI214" i="44"/>
  <c r="AH214" i="44"/>
  <c r="AL213" i="44"/>
  <c r="AK213" i="44"/>
  <c r="AJ213" i="44"/>
  <c r="AI213" i="44"/>
  <c r="AH213" i="44"/>
  <c r="AL212" i="44"/>
  <c r="AK212" i="44"/>
  <c r="AJ212" i="44"/>
  <c r="AI212" i="44"/>
  <c r="AH212" i="44"/>
  <c r="AL211" i="44"/>
  <c r="AK211" i="44"/>
  <c r="AJ211" i="44"/>
  <c r="AI211" i="44"/>
  <c r="AH211" i="44"/>
  <c r="AL210" i="44"/>
  <c r="AK210" i="44"/>
  <c r="AJ210" i="44"/>
  <c r="AI210" i="44"/>
  <c r="AH210" i="44"/>
  <c r="AL209" i="44"/>
  <c r="AK209" i="44"/>
  <c r="AJ209" i="44"/>
  <c r="AI209" i="44"/>
  <c r="AH209" i="44"/>
  <c r="AL208" i="44"/>
  <c r="AK208" i="44"/>
  <c r="AJ208" i="44"/>
  <c r="AI208" i="44"/>
  <c r="AH208" i="44"/>
  <c r="AL207" i="44"/>
  <c r="AK207" i="44"/>
  <c r="AJ207" i="44"/>
  <c r="AI207" i="44"/>
  <c r="AH207" i="44"/>
  <c r="AL206" i="44"/>
  <c r="AK206" i="44"/>
  <c r="AJ206" i="44"/>
  <c r="AI206" i="44"/>
  <c r="AH206" i="44"/>
  <c r="AL205" i="44"/>
  <c r="AK205" i="44"/>
  <c r="AJ205" i="44"/>
  <c r="AI205" i="44"/>
  <c r="AH205" i="44"/>
  <c r="AL204" i="44"/>
  <c r="AK204" i="44"/>
  <c r="AJ204" i="44"/>
  <c r="AI204" i="44"/>
  <c r="AH204" i="44"/>
  <c r="AL203" i="44"/>
  <c r="AK203" i="44"/>
  <c r="AJ203" i="44"/>
  <c r="AI203" i="44"/>
  <c r="AH203" i="44"/>
  <c r="AL202" i="44"/>
  <c r="AK202" i="44"/>
  <c r="AJ202" i="44"/>
  <c r="AI202" i="44"/>
  <c r="AH202" i="44"/>
  <c r="AL201" i="44"/>
  <c r="AK201" i="44"/>
  <c r="AJ201" i="44"/>
  <c r="AI201" i="44"/>
  <c r="AH201" i="44"/>
  <c r="AL200" i="44"/>
  <c r="AK200" i="44"/>
  <c r="AJ200" i="44"/>
  <c r="AI200" i="44"/>
  <c r="AH200" i="44"/>
  <c r="AL199" i="44"/>
  <c r="AK199" i="44"/>
  <c r="AJ199" i="44"/>
  <c r="AI199" i="44"/>
  <c r="AH199" i="44"/>
  <c r="AL198" i="44"/>
  <c r="AK198" i="44"/>
  <c r="AJ198" i="44"/>
  <c r="AI198" i="44"/>
  <c r="AL197" i="44"/>
  <c r="AK197" i="44"/>
  <c r="AJ197" i="44"/>
  <c r="AI197" i="44"/>
  <c r="AL196" i="44"/>
  <c r="AK196" i="44"/>
  <c r="AJ196" i="44"/>
  <c r="AI196" i="44"/>
  <c r="AL195" i="44"/>
  <c r="AK195" i="44"/>
  <c r="AJ195" i="44"/>
  <c r="AI195" i="44"/>
  <c r="AL194" i="44"/>
  <c r="AK194" i="44"/>
  <c r="AJ194" i="44"/>
  <c r="AI194" i="44"/>
  <c r="AL193" i="44"/>
  <c r="AK193" i="44"/>
  <c r="AJ193" i="44"/>
  <c r="AI193" i="44"/>
  <c r="AL192" i="44"/>
  <c r="AK192" i="44"/>
  <c r="AJ192" i="44"/>
  <c r="AI192" i="44"/>
  <c r="AL191" i="44"/>
  <c r="AK191" i="44"/>
  <c r="AJ191" i="44"/>
  <c r="AI191" i="44"/>
  <c r="AL190" i="44"/>
  <c r="AK190" i="44"/>
  <c r="AJ190" i="44"/>
  <c r="AI190" i="44"/>
  <c r="AL189" i="44"/>
  <c r="AK189" i="44"/>
  <c r="AJ189" i="44"/>
  <c r="AI189" i="44"/>
  <c r="AL188" i="44"/>
  <c r="AK188" i="44"/>
  <c r="AJ188" i="44"/>
  <c r="AI188" i="44"/>
  <c r="AH188" i="44"/>
  <c r="AL187" i="44"/>
  <c r="AK187" i="44"/>
  <c r="AJ187" i="44"/>
  <c r="AI187" i="44"/>
  <c r="AH187" i="44"/>
  <c r="AL186" i="44"/>
  <c r="AK186" i="44"/>
  <c r="AJ186" i="44"/>
  <c r="AI186" i="44"/>
  <c r="AL185" i="44"/>
  <c r="AK185" i="44"/>
  <c r="AJ185" i="44"/>
  <c r="AI185" i="44"/>
  <c r="AL184" i="44"/>
  <c r="AK184" i="44"/>
  <c r="AJ184" i="44"/>
  <c r="AI184" i="44"/>
  <c r="AH184" i="44"/>
  <c r="AL183" i="44"/>
  <c r="AK183" i="44"/>
  <c r="AJ183" i="44"/>
  <c r="AI183" i="44"/>
  <c r="AL182" i="44"/>
  <c r="AK182" i="44"/>
  <c r="AJ182" i="44"/>
  <c r="AI182" i="44"/>
  <c r="AL181" i="44"/>
  <c r="AK181" i="44"/>
  <c r="AJ181" i="44"/>
  <c r="AI181" i="44"/>
  <c r="AL180" i="44"/>
  <c r="AK180" i="44"/>
  <c r="AJ180" i="44"/>
  <c r="AI180" i="44"/>
  <c r="AL179" i="44"/>
  <c r="AK179" i="44"/>
  <c r="AJ179" i="44"/>
  <c r="AI179" i="44"/>
  <c r="AL178" i="44"/>
  <c r="AK178" i="44"/>
  <c r="AJ178" i="44"/>
  <c r="AI178" i="44"/>
  <c r="AH178" i="44"/>
  <c r="AL177" i="44"/>
  <c r="AK177" i="44"/>
  <c r="AJ177" i="44"/>
  <c r="AI177" i="44"/>
  <c r="AL176" i="44"/>
  <c r="AK176" i="44"/>
  <c r="AJ176" i="44"/>
  <c r="AI176" i="44"/>
  <c r="AH176" i="44"/>
  <c r="AL175" i="44"/>
  <c r="AK175" i="44"/>
  <c r="AJ175" i="44"/>
  <c r="AI175" i="44"/>
  <c r="AH175" i="44"/>
  <c r="AL174" i="44"/>
  <c r="AK174" i="44"/>
  <c r="AJ174" i="44"/>
  <c r="AI174" i="44"/>
  <c r="AH174" i="44"/>
  <c r="AL173" i="44"/>
  <c r="AK173" i="44"/>
  <c r="AJ173" i="44"/>
  <c r="AI173" i="44"/>
  <c r="AH173" i="44"/>
  <c r="AL172" i="44"/>
  <c r="AK172" i="44"/>
  <c r="AJ172" i="44"/>
  <c r="AI172" i="44"/>
  <c r="AH172" i="44"/>
  <c r="AL171" i="44"/>
  <c r="AK171" i="44"/>
  <c r="AJ171" i="44"/>
  <c r="AI171" i="44"/>
  <c r="AH171" i="44"/>
  <c r="AL170" i="44"/>
  <c r="AK170" i="44"/>
  <c r="AJ170" i="44"/>
  <c r="AI170" i="44"/>
  <c r="AH170" i="44"/>
  <c r="AL169" i="44"/>
  <c r="AK169" i="44"/>
  <c r="AJ169" i="44"/>
  <c r="AI169" i="44"/>
  <c r="AH169" i="44"/>
  <c r="AL168" i="44"/>
  <c r="AK168" i="44"/>
  <c r="AJ168" i="44"/>
  <c r="AI168" i="44"/>
  <c r="AH168" i="44"/>
  <c r="AL167" i="44"/>
  <c r="AK167" i="44"/>
  <c r="AJ167" i="44"/>
  <c r="AI167" i="44"/>
  <c r="AH167" i="44"/>
  <c r="AL166" i="44"/>
  <c r="AK166" i="44"/>
  <c r="AJ166" i="44"/>
  <c r="AI166" i="44"/>
  <c r="AH166" i="44"/>
  <c r="AL165" i="44"/>
  <c r="AK165" i="44"/>
  <c r="AJ165" i="44"/>
  <c r="AI165" i="44"/>
  <c r="AH165" i="44"/>
  <c r="AL164" i="44"/>
  <c r="AK164" i="44"/>
  <c r="AJ164" i="44"/>
  <c r="AI164" i="44"/>
  <c r="AH164" i="44"/>
  <c r="AL163" i="44"/>
  <c r="AK163" i="44"/>
  <c r="AJ163" i="44"/>
  <c r="AI163" i="44"/>
  <c r="AH163" i="44"/>
  <c r="AL162" i="44"/>
  <c r="AK162" i="44"/>
  <c r="AJ162" i="44"/>
  <c r="AI162" i="44"/>
  <c r="AH162" i="44"/>
  <c r="AL161" i="44"/>
  <c r="AK161" i="44"/>
  <c r="AJ161" i="44"/>
  <c r="AI161" i="44"/>
  <c r="AH161" i="44"/>
  <c r="AL160" i="44"/>
  <c r="AK160" i="44"/>
  <c r="AJ160" i="44"/>
  <c r="AI160" i="44"/>
  <c r="AH160" i="44"/>
  <c r="AL159" i="44"/>
  <c r="AK159" i="44"/>
  <c r="AJ159" i="44"/>
  <c r="AI159" i="44"/>
  <c r="AH159" i="44"/>
  <c r="AL158" i="44"/>
  <c r="AK158" i="44"/>
  <c r="AJ158" i="44"/>
  <c r="AI158" i="44"/>
  <c r="AH158" i="44"/>
  <c r="AL157" i="44"/>
  <c r="AK157" i="44"/>
  <c r="AJ157" i="44"/>
  <c r="AI157" i="44"/>
  <c r="AH157" i="44"/>
  <c r="AL156" i="44"/>
  <c r="AK156" i="44"/>
  <c r="AJ156" i="44"/>
  <c r="AI156" i="44"/>
  <c r="AH156" i="44"/>
  <c r="AL155" i="44"/>
  <c r="AK155" i="44"/>
  <c r="AJ155" i="44"/>
  <c r="AI155" i="44"/>
  <c r="AH155" i="44"/>
  <c r="AL154" i="44"/>
  <c r="AK154" i="44"/>
  <c r="AJ154" i="44"/>
  <c r="AI154" i="44"/>
  <c r="AH154" i="44"/>
  <c r="AL153" i="44"/>
  <c r="AK153" i="44"/>
  <c r="AJ153" i="44"/>
  <c r="AI153" i="44"/>
  <c r="AH153" i="44"/>
  <c r="AL152" i="44"/>
  <c r="AK152" i="44"/>
  <c r="AJ152" i="44"/>
  <c r="AI152" i="44"/>
  <c r="AH152" i="44"/>
  <c r="AL151" i="44"/>
  <c r="AK151" i="44"/>
  <c r="AJ151" i="44"/>
  <c r="AI151" i="44"/>
  <c r="AH151" i="44"/>
  <c r="AL150" i="44"/>
  <c r="AK150" i="44"/>
  <c r="AJ150" i="44"/>
  <c r="AI150" i="44"/>
  <c r="AH150" i="44"/>
  <c r="AL149" i="44"/>
  <c r="AK149" i="44"/>
  <c r="AJ149" i="44"/>
  <c r="AI149" i="44"/>
  <c r="AH149" i="44"/>
  <c r="AL148" i="44"/>
  <c r="AK148" i="44"/>
  <c r="AJ148" i="44"/>
  <c r="AI148" i="44"/>
  <c r="AH148" i="44"/>
  <c r="AL147" i="44"/>
  <c r="AK147" i="44"/>
  <c r="AJ147" i="44"/>
  <c r="AI147" i="44"/>
  <c r="AH147" i="44"/>
  <c r="AL146" i="44"/>
  <c r="AK146" i="44"/>
  <c r="AJ146" i="44"/>
  <c r="AI146" i="44"/>
  <c r="AH146" i="44"/>
  <c r="AL145" i="44"/>
  <c r="AK145" i="44"/>
  <c r="AJ145" i="44"/>
  <c r="AI145" i="44"/>
  <c r="AH145" i="44"/>
  <c r="AL144" i="44"/>
  <c r="AK144" i="44"/>
  <c r="AJ144" i="44"/>
  <c r="AI144" i="44"/>
  <c r="AH144" i="44"/>
  <c r="AL143" i="44"/>
  <c r="AK143" i="44"/>
  <c r="AJ143" i="44"/>
  <c r="AI143" i="44"/>
  <c r="AH143" i="44"/>
  <c r="AL142" i="44"/>
  <c r="AK142" i="44"/>
  <c r="AJ142" i="44"/>
  <c r="AI142" i="44"/>
  <c r="AH142" i="44"/>
  <c r="AL141" i="44"/>
  <c r="AK141" i="44"/>
  <c r="AJ141" i="44"/>
  <c r="AI141" i="44"/>
  <c r="AH141" i="44"/>
  <c r="AL140" i="44"/>
  <c r="AK140" i="44"/>
  <c r="AJ140" i="44"/>
  <c r="AI140" i="44"/>
  <c r="AH140" i="44"/>
  <c r="AL139" i="44"/>
  <c r="AK139" i="44"/>
  <c r="AJ139" i="44"/>
  <c r="AI139" i="44"/>
  <c r="AH139" i="44"/>
  <c r="AL138" i="44"/>
  <c r="AK138" i="44"/>
  <c r="AJ138" i="44"/>
  <c r="AI138" i="44"/>
  <c r="AH138" i="44"/>
  <c r="AL137" i="44"/>
  <c r="AK137" i="44"/>
  <c r="AJ137" i="44"/>
  <c r="AI137" i="44"/>
  <c r="AH137" i="44"/>
  <c r="AL136" i="44"/>
  <c r="AK136" i="44"/>
  <c r="AJ136" i="44"/>
  <c r="AI136" i="44"/>
  <c r="AH136" i="44"/>
  <c r="AL135" i="44"/>
  <c r="AK135" i="44"/>
  <c r="AJ135" i="44"/>
  <c r="AI135" i="44"/>
  <c r="AH135" i="44"/>
  <c r="AL134" i="44"/>
  <c r="AK134" i="44"/>
  <c r="AJ134" i="44"/>
  <c r="AI134" i="44"/>
  <c r="AH134" i="44"/>
  <c r="AL133" i="44"/>
  <c r="AK133" i="44"/>
  <c r="AJ133" i="44"/>
  <c r="AI133" i="44"/>
  <c r="AH133" i="44"/>
  <c r="AL132" i="44"/>
  <c r="AK132" i="44"/>
  <c r="AJ132" i="44"/>
  <c r="AI132" i="44"/>
  <c r="AH132" i="44"/>
  <c r="AL131" i="44"/>
  <c r="AK131" i="44"/>
  <c r="AJ131" i="44"/>
  <c r="AI131" i="44"/>
  <c r="AH131" i="44"/>
  <c r="AL130" i="44"/>
  <c r="AK130" i="44"/>
  <c r="AJ130" i="44"/>
  <c r="AI130" i="44"/>
  <c r="AH130" i="44"/>
  <c r="AL129" i="44"/>
  <c r="AK129" i="44"/>
  <c r="AJ129" i="44"/>
  <c r="AI129" i="44"/>
  <c r="AH129" i="44"/>
  <c r="AL128" i="44"/>
  <c r="AK128" i="44"/>
  <c r="AJ128" i="44"/>
  <c r="AI128" i="44"/>
  <c r="AH128" i="44"/>
  <c r="AL127" i="44"/>
  <c r="AK127" i="44"/>
  <c r="AJ127" i="44"/>
  <c r="AI127" i="44"/>
  <c r="AH127" i="44"/>
  <c r="AL126" i="44"/>
  <c r="AK126" i="44"/>
  <c r="AJ126" i="44"/>
  <c r="AI126" i="44"/>
  <c r="AH126" i="44"/>
  <c r="AL125" i="44"/>
  <c r="AK125" i="44"/>
  <c r="AJ125" i="44"/>
  <c r="AI125" i="44"/>
  <c r="AH125" i="44"/>
  <c r="AL124" i="44"/>
  <c r="AK124" i="44"/>
  <c r="AJ124" i="44"/>
  <c r="AI124" i="44"/>
  <c r="AH124" i="44"/>
  <c r="AL123" i="44"/>
  <c r="AK123" i="44"/>
  <c r="AJ123" i="44"/>
  <c r="AI123" i="44"/>
  <c r="AH123" i="44"/>
  <c r="AL122" i="44"/>
  <c r="AK122" i="44"/>
  <c r="AJ122" i="44"/>
  <c r="AI122" i="44"/>
  <c r="AH122" i="44"/>
  <c r="AL121" i="44"/>
  <c r="AK121" i="44"/>
  <c r="AJ121" i="44"/>
  <c r="AI121" i="44"/>
  <c r="AH121" i="44"/>
  <c r="AL120" i="44"/>
  <c r="AK120" i="44"/>
  <c r="AJ120" i="44"/>
  <c r="AI120" i="44"/>
  <c r="AH120" i="44"/>
  <c r="AL119" i="44"/>
  <c r="AK119" i="44"/>
  <c r="AJ119" i="44"/>
  <c r="AI119" i="44"/>
  <c r="AH119" i="44"/>
  <c r="AL118" i="44"/>
  <c r="AK118" i="44"/>
  <c r="AJ118" i="44"/>
  <c r="AI118" i="44"/>
  <c r="AH118" i="44"/>
  <c r="AL117" i="44"/>
  <c r="AK117" i="44"/>
  <c r="AJ117" i="44"/>
  <c r="AI117" i="44"/>
  <c r="AH117" i="44"/>
  <c r="AL116" i="44"/>
  <c r="AK116" i="44"/>
  <c r="AJ116" i="44"/>
  <c r="AI116" i="44"/>
  <c r="AH116" i="44"/>
  <c r="AL115" i="44"/>
  <c r="AK115" i="44"/>
  <c r="AJ115" i="44"/>
  <c r="AI115" i="44"/>
  <c r="AH115" i="44"/>
  <c r="AL114" i="44"/>
  <c r="AK114" i="44"/>
  <c r="AJ114" i="44"/>
  <c r="AI114" i="44"/>
  <c r="AH114" i="44"/>
  <c r="AL113" i="44"/>
  <c r="AK113" i="44"/>
  <c r="AJ113" i="44"/>
  <c r="AI113" i="44"/>
  <c r="AH113" i="44"/>
  <c r="AL112" i="44"/>
  <c r="AK112" i="44"/>
  <c r="AJ112" i="44"/>
  <c r="AI112" i="44"/>
  <c r="AH112" i="44"/>
  <c r="AL111" i="44"/>
  <c r="AK111" i="44"/>
  <c r="AJ111" i="44"/>
  <c r="AI111" i="44"/>
  <c r="AH111" i="44"/>
  <c r="AL110" i="44"/>
  <c r="AK110" i="44"/>
  <c r="AJ110" i="44"/>
  <c r="AI110" i="44"/>
  <c r="AH110" i="44"/>
  <c r="AL109" i="44"/>
  <c r="AK109" i="44"/>
  <c r="AJ109" i="44"/>
  <c r="AI109" i="44"/>
  <c r="AH109" i="44"/>
  <c r="AL108" i="44"/>
  <c r="AK108" i="44"/>
  <c r="AJ108" i="44"/>
  <c r="AI108" i="44"/>
  <c r="AH108" i="44"/>
  <c r="AL107" i="44"/>
  <c r="AK107" i="44"/>
  <c r="AJ107" i="44"/>
  <c r="AI107" i="44"/>
  <c r="AH107" i="44"/>
  <c r="AL106" i="44"/>
  <c r="AK106" i="44"/>
  <c r="AJ106" i="44"/>
  <c r="AI106" i="44"/>
  <c r="AL105" i="44"/>
  <c r="AK105" i="44"/>
  <c r="AJ105" i="44"/>
  <c r="AI105" i="44"/>
  <c r="AH105" i="44"/>
  <c r="AL104" i="44"/>
  <c r="AK104" i="44"/>
  <c r="AJ104" i="44"/>
  <c r="AI104" i="44"/>
  <c r="AH104" i="44"/>
  <c r="AL103" i="44"/>
  <c r="AK103" i="44"/>
  <c r="AJ103" i="44"/>
  <c r="AI103" i="44"/>
  <c r="AH103" i="44"/>
  <c r="AL102" i="44"/>
  <c r="AK102" i="44"/>
  <c r="AJ102" i="44"/>
  <c r="AI102" i="44"/>
  <c r="AH102" i="44"/>
  <c r="AL101" i="44"/>
  <c r="AK101" i="44"/>
  <c r="AJ101" i="44"/>
  <c r="AI101" i="44"/>
  <c r="AH101" i="44"/>
  <c r="AL100" i="44"/>
  <c r="AK100" i="44"/>
  <c r="AJ100" i="44"/>
  <c r="AI100" i="44"/>
  <c r="AH100" i="44"/>
  <c r="AL99" i="44"/>
  <c r="AK99" i="44"/>
  <c r="AJ99" i="44"/>
  <c r="AI99" i="44"/>
  <c r="AH99" i="44"/>
  <c r="AL98" i="44"/>
  <c r="AK98" i="44"/>
  <c r="AJ98" i="44"/>
  <c r="AI98" i="44"/>
  <c r="AH98" i="44"/>
  <c r="AL97" i="44"/>
  <c r="AK97" i="44"/>
  <c r="AJ97" i="44"/>
  <c r="AI97" i="44"/>
  <c r="AH97" i="44"/>
  <c r="AL96" i="44"/>
  <c r="AK96" i="44"/>
  <c r="AJ96" i="44"/>
  <c r="AI96" i="44"/>
  <c r="AH96" i="44"/>
  <c r="AL95" i="44"/>
  <c r="AK95" i="44"/>
  <c r="AJ95" i="44"/>
  <c r="AI95" i="44"/>
  <c r="AH95" i="44"/>
  <c r="AL94" i="44"/>
  <c r="AK94" i="44"/>
  <c r="AJ94" i="44"/>
  <c r="AI94" i="44"/>
  <c r="AH94" i="44"/>
  <c r="AL93" i="44"/>
  <c r="AK93" i="44"/>
  <c r="AJ93" i="44"/>
  <c r="AI93" i="44"/>
  <c r="AH93" i="44"/>
  <c r="AL92" i="44"/>
  <c r="AK92" i="44"/>
  <c r="AJ92" i="44"/>
  <c r="AI92" i="44"/>
  <c r="AH92" i="44"/>
  <c r="AL91" i="44"/>
  <c r="AK91" i="44"/>
  <c r="AJ91" i="44"/>
  <c r="AI91" i="44"/>
  <c r="AH91" i="44"/>
  <c r="AL90" i="44"/>
  <c r="AK90" i="44"/>
  <c r="AJ90" i="44"/>
  <c r="AI90" i="44"/>
  <c r="AH90" i="44"/>
  <c r="AL89" i="44"/>
  <c r="AK89" i="44"/>
  <c r="AJ89" i="44"/>
  <c r="AI89" i="44"/>
  <c r="AH89" i="44"/>
  <c r="AL88" i="44"/>
  <c r="AK88" i="44"/>
  <c r="AJ88" i="44"/>
  <c r="AI88" i="44"/>
  <c r="AH88" i="44"/>
  <c r="AL87" i="44"/>
  <c r="AK87" i="44"/>
  <c r="AJ87" i="44"/>
  <c r="AI87" i="44"/>
  <c r="AH87" i="44"/>
  <c r="AL86" i="44"/>
  <c r="AK86" i="44"/>
  <c r="AJ86" i="44"/>
  <c r="AI86" i="44"/>
  <c r="AH86" i="44"/>
  <c r="AL85" i="44"/>
  <c r="AK85" i="44"/>
  <c r="AJ85" i="44"/>
  <c r="AI85" i="44"/>
  <c r="AH85" i="44"/>
  <c r="AL84" i="44"/>
  <c r="AK84" i="44"/>
  <c r="AJ84" i="44"/>
  <c r="AI84" i="44"/>
  <c r="AH84" i="44"/>
  <c r="AI83" i="44"/>
  <c r="AH83" i="44"/>
  <c r="AL82" i="44"/>
  <c r="AK82" i="44"/>
  <c r="AJ82" i="44"/>
  <c r="AI82" i="44"/>
  <c r="AH82" i="44"/>
  <c r="AL81" i="44"/>
  <c r="AK81" i="44"/>
  <c r="AJ81" i="44"/>
  <c r="AI81" i="44"/>
  <c r="AH81" i="44"/>
  <c r="AH80" i="44"/>
  <c r="AL79" i="44"/>
  <c r="AK79" i="44"/>
  <c r="AJ79" i="44"/>
  <c r="AI79" i="44"/>
  <c r="AH79" i="44"/>
  <c r="AL78" i="44"/>
  <c r="AK78" i="44"/>
  <c r="AJ78" i="44"/>
  <c r="AI78" i="44"/>
  <c r="AH78" i="44"/>
  <c r="AL77" i="44"/>
  <c r="AK77" i="44"/>
  <c r="AJ77" i="44"/>
  <c r="AI77" i="44"/>
  <c r="AH77" i="44"/>
  <c r="AL76" i="44"/>
  <c r="AK76" i="44"/>
  <c r="AJ76" i="44"/>
  <c r="AI76" i="44"/>
  <c r="AH76" i="44"/>
  <c r="AL75" i="44"/>
  <c r="AK75" i="44"/>
  <c r="AJ75" i="44"/>
  <c r="AI75" i="44"/>
  <c r="AH75" i="44"/>
  <c r="AL74" i="44"/>
  <c r="AK74" i="44"/>
  <c r="AJ74" i="44"/>
  <c r="AI74" i="44"/>
  <c r="AH74" i="44"/>
  <c r="AL73" i="44"/>
  <c r="AK73" i="44"/>
  <c r="AJ73" i="44"/>
  <c r="AI73" i="44"/>
  <c r="AH73" i="44"/>
  <c r="AL72" i="44"/>
  <c r="AK72" i="44"/>
  <c r="AJ72" i="44"/>
  <c r="AI72" i="44"/>
  <c r="AH72" i="44"/>
  <c r="AL71" i="44"/>
  <c r="AK71" i="44"/>
  <c r="AJ71" i="44"/>
  <c r="AI71" i="44"/>
  <c r="AH71" i="44"/>
  <c r="AL70" i="44"/>
  <c r="AK70" i="44"/>
  <c r="AJ70" i="44"/>
  <c r="AI70" i="44"/>
  <c r="AH70" i="44"/>
  <c r="AL69" i="44"/>
  <c r="AK69" i="44"/>
  <c r="AJ69" i="44"/>
  <c r="AI69" i="44"/>
  <c r="AH69" i="44"/>
  <c r="AL68" i="44"/>
  <c r="AK68" i="44"/>
  <c r="AJ68" i="44"/>
  <c r="AI68" i="44"/>
  <c r="AH68" i="44"/>
  <c r="AL67" i="44"/>
  <c r="AK67" i="44"/>
  <c r="AJ67" i="44"/>
  <c r="AI67" i="44"/>
  <c r="AH67" i="44"/>
  <c r="AL66" i="44"/>
  <c r="AK66" i="44"/>
  <c r="AJ66" i="44"/>
  <c r="AI66" i="44"/>
  <c r="AH66" i="44"/>
  <c r="AL65" i="44"/>
  <c r="AK65" i="44"/>
  <c r="AJ65" i="44"/>
  <c r="AI65" i="44"/>
  <c r="AH65" i="44"/>
  <c r="AL64" i="44"/>
  <c r="AK64" i="44"/>
  <c r="AJ64" i="44"/>
  <c r="AI64" i="44"/>
  <c r="AH64" i="44"/>
  <c r="AL63" i="44"/>
  <c r="AK63" i="44"/>
  <c r="AJ63" i="44"/>
  <c r="AI63" i="44"/>
  <c r="AH63" i="44"/>
  <c r="AL62" i="44"/>
  <c r="AK62" i="44"/>
  <c r="AJ62" i="44"/>
  <c r="AI62" i="44"/>
  <c r="AH62" i="44"/>
  <c r="AL61" i="44"/>
  <c r="AK61" i="44"/>
  <c r="AJ61" i="44"/>
  <c r="AI61" i="44"/>
  <c r="AH61" i="44"/>
  <c r="AL60" i="44"/>
  <c r="AK60" i="44"/>
  <c r="AJ60" i="44"/>
  <c r="AI60" i="44"/>
  <c r="AH60" i="44"/>
  <c r="AL59" i="44"/>
  <c r="AK59" i="44"/>
  <c r="AJ59" i="44"/>
  <c r="AI59" i="44"/>
  <c r="AH59" i="44"/>
  <c r="AL58" i="44"/>
  <c r="AK58" i="44"/>
  <c r="AJ58" i="44"/>
  <c r="AI58" i="44"/>
  <c r="AH58" i="44"/>
  <c r="AL57" i="44"/>
  <c r="AK57" i="44"/>
  <c r="AJ57" i="44"/>
  <c r="AI57" i="44"/>
  <c r="AH57" i="44"/>
  <c r="AL56" i="44"/>
  <c r="AK56" i="44"/>
  <c r="AJ56" i="44"/>
  <c r="AI56" i="44"/>
  <c r="AH56" i="44"/>
  <c r="AL55" i="44"/>
  <c r="AK55" i="44"/>
  <c r="AJ55" i="44"/>
  <c r="AI55" i="44"/>
  <c r="AH55" i="44"/>
  <c r="AL54" i="44"/>
  <c r="AK54" i="44"/>
  <c r="AJ54" i="44"/>
  <c r="AI54" i="44"/>
  <c r="AH54" i="44"/>
  <c r="AL53" i="44"/>
  <c r="AK53" i="44"/>
  <c r="AJ53" i="44"/>
  <c r="AI53" i="44"/>
  <c r="AH53" i="44"/>
  <c r="AL52" i="44"/>
  <c r="AK52" i="44"/>
  <c r="AJ52" i="44"/>
  <c r="AI52" i="44"/>
  <c r="AH52" i="44"/>
  <c r="AL51" i="44"/>
  <c r="AK51" i="44"/>
  <c r="AJ51" i="44"/>
  <c r="AI51" i="44"/>
  <c r="AH51" i="44"/>
  <c r="AL50" i="44"/>
  <c r="AK50" i="44"/>
  <c r="AJ50" i="44"/>
  <c r="AI50" i="44"/>
  <c r="AH50" i="44"/>
  <c r="AL49" i="44"/>
  <c r="AK49" i="44"/>
  <c r="AJ49" i="44"/>
  <c r="AI49" i="44"/>
  <c r="AH49" i="44"/>
  <c r="AL48" i="44"/>
  <c r="AK48" i="44"/>
  <c r="AJ48" i="44"/>
  <c r="AI48" i="44"/>
  <c r="AH48" i="44"/>
  <c r="AL47" i="44"/>
  <c r="AK47" i="44"/>
  <c r="AJ47" i="44"/>
  <c r="AI47" i="44"/>
  <c r="AH47" i="44"/>
  <c r="AL46" i="44"/>
  <c r="AK46" i="44"/>
  <c r="AJ46" i="44"/>
  <c r="AI46" i="44"/>
  <c r="AH46" i="44"/>
  <c r="AL45" i="44"/>
  <c r="AK45" i="44"/>
  <c r="AJ45" i="44"/>
  <c r="AI45" i="44"/>
  <c r="AH45" i="44"/>
  <c r="AL44" i="44"/>
  <c r="AK44" i="44"/>
  <c r="AJ44" i="44"/>
  <c r="AI44" i="44"/>
  <c r="AH44" i="44"/>
  <c r="AL43" i="44"/>
  <c r="AK43" i="44"/>
  <c r="AJ43" i="44"/>
  <c r="AI43" i="44"/>
  <c r="AH43" i="44"/>
  <c r="AL42" i="44"/>
  <c r="AK42" i="44"/>
  <c r="AJ42" i="44"/>
  <c r="AI42" i="44"/>
  <c r="AH42" i="44"/>
  <c r="AL41" i="44"/>
  <c r="AK41" i="44"/>
  <c r="AJ41" i="44"/>
  <c r="AI41" i="44"/>
  <c r="AH41" i="44"/>
  <c r="AL40" i="44"/>
  <c r="AK40" i="44"/>
  <c r="AJ40" i="44"/>
  <c r="AI40" i="44"/>
  <c r="AH40" i="44"/>
  <c r="AL39" i="44"/>
  <c r="AK39" i="44"/>
  <c r="AJ39" i="44"/>
  <c r="AI39" i="44"/>
  <c r="AH39" i="44"/>
  <c r="AL38" i="44"/>
  <c r="AK38" i="44"/>
  <c r="AJ38" i="44"/>
  <c r="AI38" i="44"/>
  <c r="AH38" i="44"/>
  <c r="AL37" i="44"/>
  <c r="AK37" i="44"/>
  <c r="AJ37" i="44"/>
  <c r="AI37" i="44"/>
  <c r="AH37" i="44"/>
  <c r="AL36" i="44"/>
  <c r="AK36" i="44"/>
  <c r="AJ36" i="44"/>
  <c r="AI36" i="44"/>
  <c r="AH36" i="44"/>
  <c r="AL35" i="44"/>
  <c r="AK35" i="44"/>
  <c r="AJ35" i="44"/>
  <c r="AI35" i="44"/>
  <c r="AH35" i="44"/>
  <c r="AL34" i="44"/>
  <c r="AK34" i="44"/>
  <c r="AJ34" i="44"/>
  <c r="AI34" i="44"/>
  <c r="AH34" i="44"/>
  <c r="AL33" i="44"/>
  <c r="AK33" i="44"/>
  <c r="AJ33" i="44"/>
  <c r="AI33" i="44"/>
  <c r="AH33" i="44"/>
  <c r="AL32" i="44"/>
  <c r="AK32" i="44"/>
  <c r="AJ32" i="44"/>
  <c r="AI32" i="44"/>
  <c r="AH32" i="44"/>
  <c r="AL31" i="44"/>
  <c r="AK31" i="44"/>
  <c r="AJ31" i="44"/>
  <c r="AI31" i="44"/>
  <c r="AH31" i="44"/>
  <c r="AL30" i="44"/>
  <c r="AK30" i="44"/>
  <c r="AJ30" i="44"/>
  <c r="AI30" i="44"/>
  <c r="AH30" i="44"/>
  <c r="AL29" i="44"/>
  <c r="AK29" i="44"/>
  <c r="AJ29" i="44"/>
  <c r="AI29" i="44"/>
  <c r="AH29" i="44"/>
  <c r="AL28" i="44"/>
  <c r="AK28" i="44"/>
  <c r="AJ28" i="44"/>
  <c r="AI28" i="44"/>
  <c r="AH28" i="44"/>
  <c r="AL27" i="44"/>
  <c r="AK27" i="44"/>
  <c r="AJ27" i="44"/>
  <c r="AI27" i="44"/>
  <c r="AH27" i="44"/>
  <c r="AL26" i="44"/>
  <c r="AK26" i="44"/>
  <c r="AJ26" i="44"/>
  <c r="AI26" i="44"/>
  <c r="AH26" i="44"/>
  <c r="AL25" i="44"/>
  <c r="AK25" i="44"/>
  <c r="AJ25" i="44"/>
  <c r="AI25" i="44"/>
  <c r="AH25" i="44"/>
  <c r="AL24" i="44"/>
  <c r="AK24" i="44"/>
  <c r="AJ24" i="44"/>
  <c r="AI24" i="44"/>
  <c r="AH24" i="44"/>
  <c r="AL23" i="44"/>
  <c r="AK23" i="44"/>
  <c r="AJ23" i="44"/>
  <c r="AI23" i="44"/>
  <c r="AH23" i="44"/>
  <c r="AL22" i="44"/>
  <c r="AK22" i="44"/>
  <c r="AJ22" i="44"/>
  <c r="AI22" i="44"/>
  <c r="AH22" i="44"/>
  <c r="AL21" i="44"/>
  <c r="AK21" i="44"/>
  <c r="AJ21" i="44"/>
  <c r="AI21" i="44"/>
  <c r="AH21" i="44"/>
  <c r="AL20" i="44"/>
  <c r="AK20" i="44"/>
  <c r="AJ20" i="44"/>
  <c r="AI20" i="44"/>
  <c r="AH20" i="44"/>
  <c r="AL19" i="44"/>
  <c r="AK19" i="44"/>
  <c r="AJ19" i="44"/>
  <c r="AI19" i="44"/>
  <c r="AH19" i="44"/>
  <c r="AL18" i="44"/>
  <c r="AK18" i="44"/>
  <c r="AJ18" i="44"/>
  <c r="AI18" i="44"/>
  <c r="AH18" i="44"/>
  <c r="AL17" i="44"/>
  <c r="AK17" i="44"/>
  <c r="AJ17" i="44"/>
  <c r="AI17" i="44"/>
  <c r="AH17" i="44"/>
  <c r="AL16" i="44"/>
  <c r="AK16" i="44"/>
  <c r="AJ16" i="44"/>
  <c r="AI16" i="44"/>
  <c r="AH16" i="44"/>
  <c r="AL15" i="44"/>
  <c r="AK15" i="44"/>
  <c r="AJ15" i="44"/>
  <c r="AI15" i="44"/>
  <c r="AH15" i="44"/>
  <c r="AL14" i="44"/>
  <c r="AK14" i="44"/>
  <c r="AJ14" i="44"/>
  <c r="AI14" i="44"/>
  <c r="AH14" i="44"/>
  <c r="AL13" i="44"/>
  <c r="AK13" i="44"/>
  <c r="AJ13" i="44"/>
  <c r="AI13" i="44"/>
  <c r="AH13" i="44"/>
  <c r="AL12" i="44"/>
  <c r="AK12" i="44"/>
  <c r="AJ12" i="44"/>
  <c r="AI12" i="44"/>
  <c r="AH12" i="44"/>
  <c r="AL11" i="44"/>
  <c r="AK11" i="44"/>
  <c r="AJ11" i="44"/>
  <c r="AI11" i="44"/>
  <c r="AH11" i="44"/>
  <c r="AL10" i="44"/>
  <c r="AK10" i="44"/>
  <c r="AJ10" i="44"/>
  <c r="AI10" i="44"/>
  <c r="AH10" i="44"/>
  <c r="AL9" i="44"/>
  <c r="AK9" i="44"/>
  <c r="AJ9" i="44"/>
  <c r="AI9" i="44"/>
  <c r="AH9" i="44"/>
  <c r="AL8" i="44"/>
  <c r="AK8" i="44"/>
  <c r="AJ8" i="44"/>
  <c r="AI8" i="44"/>
  <c r="AH8" i="44"/>
  <c r="AL7" i="44"/>
  <c r="AK7" i="44"/>
  <c r="AJ7" i="44"/>
  <c r="AI7" i="44"/>
  <c r="AH7" i="44"/>
  <c r="AL6" i="44"/>
  <c r="AK6" i="44"/>
  <c r="AJ6" i="44"/>
  <c r="AI6" i="44"/>
  <c r="AH6" i="44"/>
  <c r="AL5" i="44"/>
  <c r="AK5" i="44"/>
  <c r="AJ5" i="44"/>
  <c r="AI5" i="44"/>
  <c r="AH5" i="44"/>
  <c r="AL4" i="44"/>
  <c r="AK4" i="44"/>
  <c r="AJ4" i="44"/>
  <c r="AI4" i="44"/>
  <c r="AH4" i="44"/>
  <c r="Q342" i="44"/>
  <c r="AH342" i="44" s="1"/>
  <c r="Q341" i="44"/>
  <c r="AH341" i="44" s="1"/>
  <c r="Q340" i="44"/>
  <c r="AH340" i="44" s="1"/>
  <c r="R323" i="44"/>
  <c r="AI323" i="44" s="1"/>
  <c r="Q281" i="44"/>
  <c r="AH281" i="44" s="1"/>
  <c r="Q198" i="44"/>
  <c r="AH198" i="44" s="1"/>
  <c r="Q197" i="44"/>
  <c r="AH197" i="44" s="1"/>
  <c r="Q196" i="44"/>
  <c r="AH196" i="44" s="1"/>
  <c r="Q195" i="44"/>
  <c r="AH195" i="44" s="1"/>
  <c r="Q194" i="44"/>
  <c r="AH194" i="44" s="1"/>
  <c r="Q193" i="44"/>
  <c r="AH193" i="44" s="1"/>
  <c r="Q192" i="44"/>
  <c r="AH192" i="44" s="1"/>
  <c r="Q191" i="44"/>
  <c r="AH191" i="44" s="1"/>
  <c r="Q190" i="44"/>
  <c r="AH190" i="44" s="1"/>
  <c r="Q189" i="44"/>
  <c r="AH189" i="44" s="1"/>
  <c r="Q186" i="44"/>
  <c r="AH186" i="44" s="1"/>
  <c r="Q185" i="44"/>
  <c r="AH185" i="44" s="1"/>
  <c r="Q183" i="44"/>
  <c r="AH183" i="44" s="1"/>
  <c r="Q182" i="44"/>
  <c r="AH182" i="44" s="1"/>
  <c r="Q181" i="44"/>
  <c r="AH181" i="44" s="1"/>
  <c r="Q180" i="44"/>
  <c r="AH180" i="44" s="1"/>
  <c r="Q179" i="44"/>
  <c r="AH179" i="44" s="1"/>
  <c r="Q177" i="44"/>
  <c r="AH177" i="44" s="1"/>
  <c r="Q106" i="44"/>
  <c r="AH106" i="44" s="1"/>
  <c r="U83" i="44"/>
  <c r="AL83" i="44" s="1"/>
  <c r="T83" i="44"/>
  <c r="AK83" i="44" s="1"/>
  <c r="S83" i="44"/>
  <c r="AJ83" i="44" s="1"/>
  <c r="U80" i="44"/>
  <c r="AL80" i="44" s="1"/>
  <c r="T80" i="44"/>
  <c r="AK80" i="44" s="1"/>
  <c r="S80" i="44"/>
  <c r="AJ80" i="44" s="1"/>
  <c r="R80" i="44"/>
  <c r="AI80" i="44" s="1"/>
  <c r="E4" i="48" l="1"/>
  <c r="L6" i="48"/>
  <c r="C5" i="49"/>
  <c r="D5" i="49"/>
  <c r="E5" i="49"/>
  <c r="H5" i="49"/>
  <c r="K5" i="49"/>
  <c r="N5" i="49"/>
  <c r="C6" i="49"/>
  <c r="D6" i="49"/>
  <c r="E6" i="49"/>
  <c r="H6" i="49"/>
  <c r="K6" i="49"/>
  <c r="N6" i="49"/>
  <c r="C7" i="49"/>
  <c r="D7" i="49"/>
  <c r="E7" i="49"/>
  <c r="H7" i="49"/>
  <c r="K7" i="49"/>
  <c r="N7" i="49"/>
  <c r="C8" i="49"/>
  <c r="D8" i="49"/>
  <c r="E8" i="49"/>
  <c r="H8" i="49"/>
  <c r="K8" i="49"/>
  <c r="N8" i="49"/>
  <c r="C9" i="49"/>
  <c r="D9" i="49"/>
  <c r="E9" i="49"/>
  <c r="H9" i="49"/>
  <c r="K9" i="49"/>
  <c r="N9" i="49"/>
  <c r="C10" i="49"/>
  <c r="D10" i="49"/>
  <c r="E10" i="49"/>
  <c r="H10" i="49"/>
  <c r="K10" i="49"/>
  <c r="N10" i="49"/>
  <c r="D11" i="49"/>
  <c r="E11" i="49"/>
  <c r="H11" i="49"/>
  <c r="K11" i="49"/>
  <c r="N11" i="49"/>
  <c r="D12" i="49"/>
  <c r="E12" i="49"/>
  <c r="H12" i="49"/>
  <c r="K12" i="49"/>
  <c r="N12" i="49"/>
  <c r="D13" i="49"/>
  <c r="E13" i="49"/>
  <c r="H13" i="49"/>
  <c r="K13" i="49"/>
  <c r="N13" i="49"/>
  <c r="D14" i="49"/>
  <c r="E14" i="49"/>
  <c r="H14" i="49"/>
  <c r="K14" i="49"/>
  <c r="N14" i="49"/>
  <c r="C15" i="49"/>
  <c r="D15" i="49"/>
  <c r="E15" i="49"/>
  <c r="F15" i="49"/>
  <c r="G15" i="49"/>
  <c r="H15" i="49"/>
  <c r="I15" i="49"/>
  <c r="J15" i="49"/>
  <c r="K15" i="49"/>
  <c r="L15" i="49"/>
  <c r="M15" i="49"/>
  <c r="N15" i="49"/>
  <c r="N8" i="48"/>
  <c r="N12" i="48" s="1"/>
  <c r="N7" i="48"/>
  <c r="N6" i="48"/>
  <c r="L8" i="48"/>
  <c r="L7" i="48"/>
  <c r="J8" i="48"/>
  <c r="J7" i="48"/>
  <c r="J6" i="48"/>
  <c r="H8" i="48"/>
  <c r="H12" i="48" s="1"/>
  <c r="H7" i="48"/>
  <c r="H6" i="48"/>
  <c r="F8" i="48"/>
  <c r="E7" i="48"/>
  <c r="E11" i="48" s="1"/>
  <c r="E6" i="48"/>
  <c r="N4" i="48"/>
  <c r="L4" i="48"/>
  <c r="J4" i="48"/>
  <c r="H4" i="48"/>
  <c r="H11" i="48" s="1"/>
  <c r="N3" i="48"/>
  <c r="L3" i="48"/>
  <c r="L5" i="48" s="1"/>
  <c r="J3" i="48"/>
  <c r="J10" i="48" s="1"/>
  <c r="H3" i="48"/>
  <c r="F3" i="48"/>
  <c r="E3" i="48"/>
  <c r="O3" i="48" s="1"/>
  <c r="E8" i="48"/>
  <c r="F7" i="48"/>
  <c r="F6" i="48"/>
  <c r="F4" i="48"/>
  <c r="F12" i="48"/>
  <c r="N48" i="48"/>
  <c r="N51" i="48" s="1"/>
  <c r="L48" i="48"/>
  <c r="L51" i="48" s="1"/>
  <c r="J48" i="48"/>
  <c r="J51" i="48" s="1"/>
  <c r="H48" i="48"/>
  <c r="H51" i="48" s="1"/>
  <c r="N37" i="48"/>
  <c r="L37" i="48"/>
  <c r="J37" i="48"/>
  <c r="H37" i="48"/>
  <c r="H38" i="48"/>
  <c r="N38" i="48"/>
  <c r="L38" i="48"/>
  <c r="J38" i="48"/>
  <c r="F62" i="48"/>
  <c r="E62" i="48"/>
  <c r="D62" i="48"/>
  <c r="D61" i="48"/>
  <c r="D60" i="48"/>
  <c r="E59" i="48"/>
  <c r="D59" i="48"/>
  <c r="G58" i="48"/>
  <c r="N55" i="48"/>
  <c r="L55" i="48"/>
  <c r="J55" i="48"/>
  <c r="H55" i="48"/>
  <c r="F55" i="48"/>
  <c r="E55" i="48"/>
  <c r="D55" i="48"/>
  <c r="G55" i="48" s="1"/>
  <c r="G54" i="48"/>
  <c r="G53" i="48"/>
  <c r="G52" i="48"/>
  <c r="F51" i="48"/>
  <c r="E51" i="48"/>
  <c r="D51" i="48"/>
  <c r="G51" i="48" s="1"/>
  <c r="G50" i="48"/>
  <c r="G49" i="48"/>
  <c r="G48" i="48"/>
  <c r="N47" i="48"/>
  <c r="L47" i="48"/>
  <c r="J47" i="48"/>
  <c r="H47" i="48"/>
  <c r="F47" i="48"/>
  <c r="E47" i="48"/>
  <c r="D47" i="48"/>
  <c r="G47" i="48" s="1"/>
  <c r="G46" i="48"/>
  <c r="G45" i="48"/>
  <c r="G44" i="48"/>
  <c r="F43" i="48"/>
  <c r="E43" i="48"/>
  <c r="D43" i="48"/>
  <c r="G43" i="48" s="1"/>
  <c r="G42" i="48"/>
  <c r="G41" i="48"/>
  <c r="G40" i="48"/>
  <c r="F39" i="48"/>
  <c r="E39" i="48"/>
  <c r="D39" i="48"/>
  <c r="G39" i="48" s="1"/>
  <c r="G38" i="48"/>
  <c r="G37" i="48"/>
  <c r="G36" i="48"/>
  <c r="F35" i="48"/>
  <c r="E35" i="48"/>
  <c r="D35" i="48"/>
  <c r="G35" i="48" s="1"/>
  <c r="G34" i="48"/>
  <c r="G33" i="48"/>
  <c r="G32" i="48"/>
  <c r="F31" i="48"/>
  <c r="D31" i="48"/>
  <c r="G30" i="48"/>
  <c r="F27" i="48"/>
  <c r="E27" i="48"/>
  <c r="D27" i="48"/>
  <c r="G27" i="48" s="1"/>
  <c r="G26" i="48"/>
  <c r="G25" i="48"/>
  <c r="G24" i="48"/>
  <c r="E23" i="48"/>
  <c r="D23" i="48"/>
  <c r="G22" i="48"/>
  <c r="E19" i="48"/>
  <c r="D19" i="48"/>
  <c r="G18" i="48"/>
  <c r="L12" i="48"/>
  <c r="T135" i="23"/>
  <c r="T134" i="23"/>
  <c r="T133" i="23"/>
  <c r="T132" i="23"/>
  <c r="T131" i="23"/>
  <c r="T130" i="23"/>
  <c r="T129" i="23"/>
  <c r="T128" i="23"/>
  <c r="T127" i="23"/>
  <c r="T126" i="23"/>
  <c r="T125" i="23"/>
  <c r="T124" i="23"/>
  <c r="T123" i="23"/>
  <c r="T122" i="23"/>
  <c r="T121" i="23"/>
  <c r="T120" i="23"/>
  <c r="T119" i="23"/>
  <c r="T118" i="23"/>
  <c r="T117" i="23"/>
  <c r="T116" i="23"/>
  <c r="T115" i="23"/>
  <c r="T114" i="23"/>
  <c r="T113" i="23"/>
  <c r="T112" i="23"/>
  <c r="T111" i="23"/>
  <c r="T110" i="23"/>
  <c r="T109" i="23"/>
  <c r="T108" i="23"/>
  <c r="T107" i="23"/>
  <c r="T106" i="23"/>
  <c r="T105" i="23"/>
  <c r="T104" i="23"/>
  <c r="T103" i="23"/>
  <c r="T102" i="23"/>
  <c r="T101" i="23"/>
  <c r="T100" i="23"/>
  <c r="T99" i="23"/>
  <c r="T98" i="23"/>
  <c r="T97" i="23"/>
  <c r="T96" i="23"/>
  <c r="T95" i="23"/>
  <c r="T94" i="23"/>
  <c r="T93" i="23"/>
  <c r="T92" i="23"/>
  <c r="T91" i="23"/>
  <c r="T90" i="23"/>
  <c r="T89" i="23"/>
  <c r="T88" i="23"/>
  <c r="T87" i="23"/>
  <c r="T86" i="23"/>
  <c r="T85" i="23"/>
  <c r="T84" i="23"/>
  <c r="T83" i="23"/>
  <c r="T82" i="23"/>
  <c r="T81" i="23"/>
  <c r="T80" i="23"/>
  <c r="T79" i="23"/>
  <c r="T78" i="23"/>
  <c r="T77" i="23"/>
  <c r="T76" i="23"/>
  <c r="T75" i="23"/>
  <c r="T74" i="23"/>
  <c r="T73" i="23"/>
  <c r="T72" i="23"/>
  <c r="T71" i="23"/>
  <c r="T70" i="23"/>
  <c r="T69" i="23"/>
  <c r="T68" i="23"/>
  <c r="T67" i="23"/>
  <c r="T66" i="23"/>
  <c r="T65" i="23"/>
  <c r="T64" i="23"/>
  <c r="T63" i="23"/>
  <c r="T62" i="23"/>
  <c r="T61" i="23"/>
  <c r="T60" i="23"/>
  <c r="T59" i="23"/>
  <c r="T58" i="23"/>
  <c r="T57" i="23"/>
  <c r="T56" i="23"/>
  <c r="T55" i="23"/>
  <c r="T54" i="23"/>
  <c r="T53" i="23"/>
  <c r="T52" i="23"/>
  <c r="T51" i="23"/>
  <c r="T50" i="23"/>
  <c r="T49" i="23"/>
  <c r="T48" i="23"/>
  <c r="T47" i="23"/>
  <c r="T46" i="23"/>
  <c r="T45" i="23"/>
  <c r="T44" i="23"/>
  <c r="T43" i="23"/>
  <c r="T42" i="23"/>
  <c r="T41" i="23"/>
  <c r="T40" i="23"/>
  <c r="T39" i="23"/>
  <c r="T38" i="23"/>
  <c r="T37" i="23"/>
  <c r="T36" i="23"/>
  <c r="T35" i="23"/>
  <c r="T34" i="23"/>
  <c r="T33" i="23"/>
  <c r="T32" i="23"/>
  <c r="T31" i="23"/>
  <c r="T30" i="23"/>
  <c r="T29" i="23"/>
  <c r="T28" i="23"/>
  <c r="T27" i="23"/>
  <c r="T26" i="23"/>
  <c r="T25" i="23"/>
  <c r="T24" i="23"/>
  <c r="T23" i="23"/>
  <c r="T22" i="23"/>
  <c r="T21" i="23"/>
  <c r="T20" i="23"/>
  <c r="T19" i="23"/>
  <c r="T18" i="23"/>
  <c r="T17" i="23"/>
  <c r="T16" i="23"/>
  <c r="T15" i="23"/>
  <c r="T14" i="23"/>
  <c r="T13" i="23"/>
  <c r="T12" i="23"/>
  <c r="T11" i="23"/>
  <c r="T10" i="23"/>
  <c r="T9" i="23"/>
  <c r="T8" i="23"/>
  <c r="T7" i="23"/>
  <c r="T6" i="23"/>
  <c r="T5" i="23"/>
  <c r="T4" i="23"/>
  <c r="T3" i="23"/>
  <c r="T2" i="23"/>
  <c r="AL3" i="44"/>
  <c r="AK3" i="44"/>
  <c r="AJ3" i="44"/>
  <c r="AI3" i="44"/>
  <c r="AH3" i="44"/>
  <c r="N40" i="48"/>
  <c r="J40" i="48"/>
  <c r="N41" i="48"/>
  <c r="J41" i="48"/>
  <c r="H41" i="48"/>
  <c r="J16" i="48"/>
  <c r="H56" i="48"/>
  <c r="F20" i="48"/>
  <c r="E29" i="48"/>
  <c r="L17" i="48"/>
  <c r="N17" i="48"/>
  <c r="N16" i="48"/>
  <c r="L16" i="48"/>
  <c r="F56" i="48"/>
  <c r="F57" i="48"/>
  <c r="J17" i="48"/>
  <c r="E28" i="48"/>
  <c r="F21" i="48"/>
  <c r="H17" i="48"/>
  <c r="F16" i="48"/>
  <c r="F17" i="48"/>
  <c r="G62" i="48" l="1"/>
  <c r="I18" i="48"/>
  <c r="K18" i="48"/>
  <c r="M18" i="48"/>
  <c r="O18" i="48"/>
  <c r="I22" i="48"/>
  <c r="K22" i="48"/>
  <c r="M22" i="48"/>
  <c r="O22" i="48"/>
  <c r="O24" i="48"/>
  <c r="K24" i="48"/>
  <c r="M24" i="48"/>
  <c r="I24" i="48"/>
  <c r="O25" i="48"/>
  <c r="K25" i="48"/>
  <c r="M25" i="48"/>
  <c r="I25" i="48"/>
  <c r="I26" i="48"/>
  <c r="K26" i="48"/>
  <c r="M26" i="48"/>
  <c r="O26" i="48"/>
  <c r="I27" i="48"/>
  <c r="M27" i="48"/>
  <c r="K27" i="48"/>
  <c r="O27" i="48"/>
  <c r="I30" i="48"/>
  <c r="K30" i="48"/>
  <c r="M30" i="48"/>
  <c r="O30" i="48"/>
  <c r="O32" i="48"/>
  <c r="K32" i="48"/>
  <c r="M32" i="48"/>
  <c r="I32" i="48"/>
  <c r="O33" i="48"/>
  <c r="K33" i="48"/>
  <c r="M33" i="48"/>
  <c r="I33" i="48"/>
  <c r="O34" i="48"/>
  <c r="M34" i="48"/>
  <c r="K34" i="48"/>
  <c r="I34" i="48"/>
  <c r="I35" i="48"/>
  <c r="M35" i="48"/>
  <c r="K35" i="48"/>
  <c r="O35" i="48"/>
  <c r="O36" i="48"/>
  <c r="M36" i="48"/>
  <c r="K36" i="48"/>
  <c r="I36" i="48"/>
  <c r="L11" i="48"/>
  <c r="M11" i="48" s="1"/>
  <c r="L19" i="48"/>
  <c r="H19" i="48"/>
  <c r="J19" i="48"/>
  <c r="N19" i="48"/>
  <c r="J62" i="48"/>
  <c r="J67" i="48" s="1"/>
  <c r="M7" i="48"/>
  <c r="I8" i="48"/>
  <c r="F10" i="48"/>
  <c r="M3" i="48"/>
  <c r="L62" i="48"/>
  <c r="L67" i="48" s="1"/>
  <c r="N62" i="48"/>
  <c r="N67" i="48" s="1"/>
  <c r="K6" i="48"/>
  <c r="O7" i="48"/>
  <c r="H62" i="48"/>
  <c r="H67" i="48" s="1"/>
  <c r="I7" i="48"/>
  <c r="J5" i="48"/>
  <c r="O8" i="48"/>
  <c r="H5" i="48"/>
  <c r="N11" i="48"/>
  <c r="O11" i="48" s="1"/>
  <c r="H9" i="48"/>
  <c r="N9" i="48"/>
  <c r="G8" i="48"/>
  <c r="F5" i="48"/>
  <c r="O4" i="48"/>
  <c r="M8" i="48"/>
  <c r="E12" i="48"/>
  <c r="G12" i="48" s="1"/>
  <c r="H39" i="48"/>
  <c r="I39" i="48" s="1"/>
  <c r="I6" i="48"/>
  <c r="L39" i="48"/>
  <c r="M39" i="48" s="1"/>
  <c r="J39" i="48"/>
  <c r="K39" i="48" s="1"/>
  <c r="N39" i="48"/>
  <c r="O39" i="48" s="1"/>
  <c r="F9" i="48"/>
  <c r="K7" i="48"/>
  <c r="G3" i="48"/>
  <c r="L9" i="48"/>
  <c r="G4" i="48"/>
  <c r="F11" i="48"/>
  <c r="G11" i="48" s="1"/>
  <c r="G7" i="48"/>
  <c r="H10" i="48"/>
  <c r="H13" i="48" s="1"/>
  <c r="G6" i="48"/>
  <c r="K8" i="48"/>
  <c r="I3" i="48"/>
  <c r="H43" i="48"/>
  <c r="I43" i="48" s="1"/>
  <c r="L43" i="48"/>
  <c r="M43" i="48" s="1"/>
  <c r="J43" i="48"/>
  <c r="K43" i="48" s="1"/>
  <c r="N43" i="48"/>
  <c r="O43" i="48" s="1"/>
  <c r="K3" i="48"/>
  <c r="I4" i="48"/>
  <c r="E5" i="48"/>
  <c r="J9" i="48"/>
  <c r="J11" i="48"/>
  <c r="K11" i="48" s="1"/>
  <c r="K4" i="48"/>
  <c r="N5" i="48"/>
  <c r="M6" i="48"/>
  <c r="E9" i="48"/>
  <c r="N10" i="48"/>
  <c r="J12" i="48"/>
  <c r="E10" i="48"/>
  <c r="L10" i="48"/>
  <c r="M4" i="48"/>
  <c r="O6" i="48"/>
  <c r="F23" i="48"/>
  <c r="G23" i="48" s="1"/>
  <c r="G20" i="48"/>
  <c r="G57" i="48"/>
  <c r="O57" i="48" s="1"/>
  <c r="H59" i="48"/>
  <c r="L59" i="48"/>
  <c r="G21" i="48"/>
  <c r="N59" i="48"/>
  <c r="F60" i="48"/>
  <c r="F19" i="48"/>
  <c r="G19" i="48" s="1"/>
  <c r="G16" i="48"/>
  <c r="O16" i="48" s="1"/>
  <c r="E61" i="48"/>
  <c r="G29" i="48"/>
  <c r="J59" i="48"/>
  <c r="F61" i="48"/>
  <c r="G17" i="48"/>
  <c r="K17" i="48" s="1"/>
  <c r="E60" i="48"/>
  <c r="E31" i="48"/>
  <c r="G31" i="48" s="1"/>
  <c r="G28" i="48"/>
  <c r="G56" i="48"/>
  <c r="I56" i="48" s="1"/>
  <c r="F59" i="48"/>
  <c r="G59" i="48" s="1"/>
  <c r="J61" i="48"/>
  <c r="J66" i="48" s="1"/>
  <c r="N60" i="48"/>
  <c r="N65" i="48" s="1"/>
  <c r="L61" i="48"/>
  <c r="L66" i="48" s="1"/>
  <c r="N61" i="48"/>
  <c r="N66" i="48" s="1"/>
  <c r="H61" i="48"/>
  <c r="H66" i="48" s="1"/>
  <c r="J60" i="48"/>
  <c r="J65" i="48" s="1"/>
  <c r="L60" i="48"/>
  <c r="L65" i="48" s="1"/>
  <c r="H60" i="48"/>
  <c r="H65" i="48" s="1"/>
  <c r="I11" i="48"/>
  <c r="O37" i="48"/>
  <c r="M37" i="48"/>
  <c r="K37" i="48"/>
  <c r="I37" i="48"/>
  <c r="O38" i="48"/>
  <c r="M38" i="48"/>
  <c r="K38" i="48"/>
  <c r="I38" i="48"/>
  <c r="O40" i="48"/>
  <c r="M40" i="48"/>
  <c r="K40" i="48"/>
  <c r="I40" i="48"/>
  <c r="O41" i="48"/>
  <c r="M41" i="48"/>
  <c r="K41" i="48"/>
  <c r="I41" i="48"/>
  <c r="O42" i="48"/>
  <c r="M42" i="48"/>
  <c r="K42" i="48"/>
  <c r="I42" i="48"/>
  <c r="O44" i="48"/>
  <c r="M44" i="48"/>
  <c r="K44" i="48"/>
  <c r="I44" i="48"/>
  <c r="O45" i="48"/>
  <c r="M45" i="48"/>
  <c r="K45" i="48"/>
  <c r="I45" i="48"/>
  <c r="O46" i="48"/>
  <c r="M46" i="48"/>
  <c r="K46" i="48"/>
  <c r="I46" i="48"/>
  <c r="I47" i="48"/>
  <c r="K47" i="48"/>
  <c r="M47" i="48"/>
  <c r="O47" i="48"/>
  <c r="O48" i="48"/>
  <c r="M48" i="48"/>
  <c r="K48" i="48"/>
  <c r="I48" i="48"/>
  <c r="O49" i="48"/>
  <c r="M49" i="48"/>
  <c r="K49" i="48"/>
  <c r="I49" i="48"/>
  <c r="O50" i="48"/>
  <c r="M50" i="48"/>
  <c r="K50" i="48"/>
  <c r="I50" i="48"/>
  <c r="I51" i="48"/>
  <c r="K51" i="48"/>
  <c r="M51" i="48"/>
  <c r="O51" i="48"/>
  <c r="O52" i="48"/>
  <c r="M52" i="48"/>
  <c r="K52" i="48"/>
  <c r="I52" i="48"/>
  <c r="O53" i="48"/>
  <c r="M53" i="48"/>
  <c r="K53" i="48"/>
  <c r="I53" i="48"/>
  <c r="O54" i="48"/>
  <c r="M54" i="48"/>
  <c r="K54" i="48"/>
  <c r="I54" i="48"/>
  <c r="I55" i="48"/>
  <c r="K55" i="48"/>
  <c r="M55" i="48"/>
  <c r="O55" i="48"/>
  <c r="O58" i="48"/>
  <c r="M58" i="48"/>
  <c r="K58" i="48"/>
  <c r="I58" i="48"/>
  <c r="D63" i="48"/>
  <c r="K62" i="48" l="1"/>
  <c r="L13" i="48"/>
  <c r="M19" i="48"/>
  <c r="M28" i="48"/>
  <c r="K28" i="48"/>
  <c r="I28" i="48"/>
  <c r="O28" i="48"/>
  <c r="K21" i="48"/>
  <c r="I21" i="48"/>
  <c r="O21" i="48"/>
  <c r="M21" i="48"/>
  <c r="I20" i="48"/>
  <c r="O20" i="48"/>
  <c r="M20" i="48"/>
  <c r="K20" i="48"/>
  <c r="O19" i="48"/>
  <c r="M31" i="48"/>
  <c r="K31" i="48"/>
  <c r="I31" i="48"/>
  <c r="O31" i="48"/>
  <c r="I23" i="48"/>
  <c r="O23" i="48"/>
  <c r="M23" i="48"/>
  <c r="K23" i="48"/>
  <c r="K19" i="48"/>
  <c r="E63" i="48"/>
  <c r="O29" i="48"/>
  <c r="M29" i="48"/>
  <c r="K29" i="48"/>
  <c r="I29" i="48"/>
  <c r="I19" i="48"/>
  <c r="F63" i="48"/>
  <c r="G10" i="48"/>
  <c r="I57" i="48"/>
  <c r="O62" i="48"/>
  <c r="M62" i="48"/>
  <c r="K16" i="48"/>
  <c r="I62" i="48"/>
  <c r="K57" i="48"/>
  <c r="M57" i="48"/>
  <c r="G9" i="48"/>
  <c r="I9" i="48"/>
  <c r="K56" i="48"/>
  <c r="M17" i="48"/>
  <c r="O10" i="48"/>
  <c r="F13" i="48"/>
  <c r="O9" i="48"/>
  <c r="K10" i="48"/>
  <c r="N13" i="48"/>
  <c r="G5" i="48"/>
  <c r="I5" i="48" s="1"/>
  <c r="O12" i="48"/>
  <c r="M5" i="48"/>
  <c r="M12" i="48"/>
  <c r="M10" i="48"/>
  <c r="E13" i="48"/>
  <c r="I12" i="48"/>
  <c r="K12" i="48"/>
  <c r="O5" i="48"/>
  <c r="M56" i="48"/>
  <c r="O17" i="48"/>
  <c r="M16" i="48"/>
  <c r="O56" i="48"/>
  <c r="I17" i="48"/>
  <c r="I16" i="48"/>
  <c r="M9" i="48"/>
  <c r="J13" i="48"/>
  <c r="I10" i="48"/>
  <c r="K5" i="48"/>
  <c r="K9" i="48"/>
  <c r="K59" i="48"/>
  <c r="O59" i="48"/>
  <c r="M59" i="48"/>
  <c r="I59" i="48"/>
  <c r="L63" i="48"/>
  <c r="L68" i="48" s="1"/>
  <c r="J63" i="48"/>
  <c r="J68" i="48" s="1"/>
  <c r="N63" i="48"/>
  <c r="N68" i="48" s="1"/>
  <c r="G61" i="48"/>
  <c r="G60" i="48"/>
  <c r="I60" i="48" s="1"/>
  <c r="H63" i="48"/>
  <c r="H68" i="48" s="1"/>
  <c r="X5999" i="25"/>
  <c r="X5998" i="25"/>
  <c r="X5997" i="25"/>
  <c r="X5996" i="25"/>
  <c r="X5995" i="25"/>
  <c r="X5994" i="25"/>
  <c r="X5993" i="25"/>
  <c r="X5992" i="25"/>
  <c r="X5991" i="25"/>
  <c r="X5990" i="25"/>
  <c r="X5989" i="25"/>
  <c r="X5988" i="25"/>
  <c r="X5987" i="25"/>
  <c r="X5986" i="25"/>
  <c r="X5985" i="25"/>
  <c r="X5984" i="25"/>
  <c r="X5983" i="25"/>
  <c r="X5982" i="25"/>
  <c r="X5981" i="25"/>
  <c r="X5980" i="25"/>
  <c r="X5979" i="25"/>
  <c r="X5978" i="25"/>
  <c r="X5977" i="25"/>
  <c r="X5976" i="25"/>
  <c r="X5975" i="25"/>
  <c r="X5974" i="25"/>
  <c r="X5973" i="25"/>
  <c r="X5972" i="25"/>
  <c r="X5971" i="25"/>
  <c r="X5970" i="25"/>
  <c r="X5969" i="25"/>
  <c r="X5968" i="25"/>
  <c r="X5967" i="25"/>
  <c r="X5966" i="25"/>
  <c r="X5965" i="25"/>
  <c r="X5964" i="25"/>
  <c r="X5963" i="25"/>
  <c r="X5962" i="25"/>
  <c r="X5961" i="25"/>
  <c r="X5960" i="25"/>
  <c r="X5959" i="25"/>
  <c r="X5958" i="25"/>
  <c r="X5957" i="25"/>
  <c r="X5956" i="25"/>
  <c r="X5955" i="25"/>
  <c r="X5954" i="25"/>
  <c r="X5953" i="25"/>
  <c r="X5952" i="25"/>
  <c r="X5951" i="25"/>
  <c r="X5950" i="25"/>
  <c r="X5949" i="25"/>
  <c r="X5948" i="25"/>
  <c r="X5947" i="25"/>
  <c r="X5946" i="25"/>
  <c r="X5945" i="25"/>
  <c r="X5944" i="25"/>
  <c r="X5943" i="25"/>
  <c r="X5942" i="25"/>
  <c r="X5941" i="25"/>
  <c r="X5940" i="25"/>
  <c r="X5939" i="25"/>
  <c r="X5938" i="25"/>
  <c r="X5937" i="25"/>
  <c r="X5936" i="25"/>
  <c r="X5935" i="25"/>
  <c r="X5934" i="25"/>
  <c r="X5933" i="25"/>
  <c r="X5932" i="25"/>
  <c r="X5931" i="25"/>
  <c r="X5930" i="25"/>
  <c r="X5929" i="25"/>
  <c r="X5928" i="25"/>
  <c r="X5927" i="25"/>
  <c r="X5926" i="25"/>
  <c r="X5925" i="25"/>
  <c r="X5924" i="25"/>
  <c r="X5923" i="25"/>
  <c r="X5922" i="25"/>
  <c r="X5921" i="25"/>
  <c r="X5920" i="25"/>
  <c r="X5919" i="25"/>
  <c r="X5918" i="25"/>
  <c r="X5917" i="25"/>
  <c r="X5916" i="25"/>
  <c r="X5915" i="25"/>
  <c r="X5914" i="25"/>
  <c r="X5913" i="25"/>
  <c r="X5912" i="25"/>
  <c r="X5911" i="25"/>
  <c r="X5910" i="25"/>
  <c r="X5909" i="25"/>
  <c r="X5908" i="25"/>
  <c r="X5907" i="25"/>
  <c r="X5906" i="25"/>
  <c r="X5905" i="25"/>
  <c r="X5904" i="25"/>
  <c r="X5903" i="25"/>
  <c r="X5902" i="25"/>
  <c r="X5901" i="25"/>
  <c r="X5900" i="25"/>
  <c r="X5899" i="25"/>
  <c r="X5898" i="25"/>
  <c r="X5897" i="25"/>
  <c r="X5896" i="25"/>
  <c r="X5895" i="25"/>
  <c r="X5894" i="25"/>
  <c r="X5893" i="25"/>
  <c r="X5892" i="25"/>
  <c r="X5891" i="25"/>
  <c r="X5890" i="25"/>
  <c r="X5889" i="25"/>
  <c r="X5888" i="25"/>
  <c r="X5887" i="25"/>
  <c r="X5886" i="25"/>
  <c r="X5885" i="25"/>
  <c r="X5884" i="25"/>
  <c r="X5883" i="25"/>
  <c r="X5882" i="25"/>
  <c r="X5881" i="25"/>
  <c r="X5880" i="25"/>
  <c r="X5879" i="25"/>
  <c r="X5878" i="25"/>
  <c r="X5877" i="25"/>
  <c r="X5876" i="25"/>
  <c r="X5875" i="25"/>
  <c r="X5874" i="25"/>
  <c r="X5873" i="25"/>
  <c r="X5872" i="25"/>
  <c r="X5871" i="25"/>
  <c r="X5870" i="25"/>
  <c r="X5869" i="25"/>
  <c r="X5868" i="25"/>
  <c r="X5867" i="25"/>
  <c r="X5866" i="25"/>
  <c r="X5865" i="25"/>
  <c r="X5864" i="25"/>
  <c r="X5863" i="25"/>
  <c r="X5862" i="25"/>
  <c r="X5861" i="25"/>
  <c r="X5860" i="25"/>
  <c r="X5859" i="25"/>
  <c r="X5858" i="25"/>
  <c r="X5857" i="25"/>
  <c r="X5856" i="25"/>
  <c r="X5855" i="25"/>
  <c r="X5854" i="25"/>
  <c r="X5853" i="25"/>
  <c r="X5852" i="25"/>
  <c r="X5851" i="25"/>
  <c r="X5850" i="25"/>
  <c r="X5849" i="25"/>
  <c r="X5848" i="25"/>
  <c r="X5847" i="25"/>
  <c r="X5846" i="25"/>
  <c r="X5845" i="25"/>
  <c r="X5844" i="25"/>
  <c r="X5843" i="25"/>
  <c r="X5842" i="25"/>
  <c r="X5841" i="25"/>
  <c r="X5840" i="25"/>
  <c r="X5839" i="25"/>
  <c r="X5838" i="25"/>
  <c r="X5837" i="25"/>
  <c r="X5836" i="25"/>
  <c r="X5835" i="25"/>
  <c r="X5834" i="25"/>
  <c r="X5833" i="25"/>
  <c r="X5832" i="25"/>
  <c r="X5831" i="25"/>
  <c r="X5830" i="25"/>
  <c r="X5829" i="25"/>
  <c r="X5828" i="25"/>
  <c r="X5827" i="25"/>
  <c r="X5826" i="25"/>
  <c r="X5825" i="25"/>
  <c r="X5824" i="25"/>
  <c r="X5823" i="25"/>
  <c r="X5822" i="25"/>
  <c r="X5821" i="25"/>
  <c r="X5820" i="25"/>
  <c r="X5819" i="25"/>
  <c r="X5818" i="25"/>
  <c r="X5817" i="25"/>
  <c r="X5816" i="25"/>
  <c r="X5815" i="25"/>
  <c r="X5814" i="25"/>
  <c r="X5813" i="25"/>
  <c r="X5812" i="25"/>
  <c r="X5811" i="25"/>
  <c r="X5810" i="25"/>
  <c r="X5809" i="25"/>
  <c r="X5808" i="25"/>
  <c r="X5807" i="25"/>
  <c r="X5806" i="25"/>
  <c r="X5805" i="25"/>
  <c r="X5804" i="25"/>
  <c r="X5803" i="25"/>
  <c r="X5802" i="25"/>
  <c r="X5801" i="25"/>
  <c r="X5800" i="25"/>
  <c r="X5799" i="25"/>
  <c r="X5798" i="25"/>
  <c r="X5797" i="25"/>
  <c r="X5796" i="25"/>
  <c r="X5795" i="25"/>
  <c r="X5794" i="25"/>
  <c r="X5793" i="25"/>
  <c r="X5792" i="25"/>
  <c r="X5791" i="25"/>
  <c r="X5790" i="25"/>
  <c r="X5789" i="25"/>
  <c r="X5788" i="25"/>
  <c r="X5787" i="25"/>
  <c r="X5786" i="25"/>
  <c r="X5785" i="25"/>
  <c r="X5784" i="25"/>
  <c r="X5783" i="25"/>
  <c r="X5782" i="25"/>
  <c r="X5781" i="25"/>
  <c r="X5780" i="25"/>
  <c r="X5779" i="25"/>
  <c r="X5778" i="25"/>
  <c r="X5777" i="25"/>
  <c r="X5776" i="25"/>
  <c r="X5775" i="25"/>
  <c r="X5774" i="25"/>
  <c r="X5773" i="25"/>
  <c r="X5772" i="25"/>
  <c r="X5771" i="25"/>
  <c r="X5770" i="25"/>
  <c r="X5769" i="25"/>
  <c r="X5768" i="25"/>
  <c r="X5767" i="25"/>
  <c r="X5766" i="25"/>
  <c r="X5765" i="25"/>
  <c r="X5764" i="25"/>
  <c r="X5763" i="25"/>
  <c r="X5762" i="25"/>
  <c r="X5761" i="25"/>
  <c r="X5760" i="25"/>
  <c r="X5759" i="25"/>
  <c r="X5758" i="25"/>
  <c r="X5757" i="25"/>
  <c r="X5756" i="25"/>
  <c r="X5755" i="25"/>
  <c r="X5754" i="25"/>
  <c r="X5753" i="25"/>
  <c r="X5752" i="25"/>
  <c r="X5751" i="25"/>
  <c r="X5750" i="25"/>
  <c r="X5749" i="25"/>
  <c r="X5748" i="25"/>
  <c r="X5747" i="25"/>
  <c r="X5746" i="25"/>
  <c r="X5745" i="25"/>
  <c r="X5744" i="25"/>
  <c r="X5743" i="25"/>
  <c r="X5742" i="25"/>
  <c r="X5741" i="25"/>
  <c r="X5740" i="25"/>
  <c r="X5739" i="25"/>
  <c r="X5738" i="25"/>
  <c r="X5737" i="25"/>
  <c r="X5736" i="25"/>
  <c r="X5735" i="25"/>
  <c r="X5734" i="25"/>
  <c r="X5733" i="25"/>
  <c r="X5732" i="25"/>
  <c r="X5731" i="25"/>
  <c r="X5730" i="25"/>
  <c r="X5729" i="25"/>
  <c r="X5728" i="25"/>
  <c r="X5727" i="25"/>
  <c r="X5726" i="25"/>
  <c r="X5725" i="25"/>
  <c r="X5724" i="25"/>
  <c r="X5723" i="25"/>
  <c r="X5722" i="25"/>
  <c r="X5721" i="25"/>
  <c r="X5720" i="25"/>
  <c r="X5719" i="25"/>
  <c r="X5718" i="25"/>
  <c r="X5717" i="25"/>
  <c r="X5716" i="25"/>
  <c r="X5715" i="25"/>
  <c r="X5714" i="25"/>
  <c r="X5713" i="25"/>
  <c r="X5712" i="25"/>
  <c r="X5711" i="25"/>
  <c r="X5710" i="25"/>
  <c r="X5709" i="25"/>
  <c r="X5708" i="25"/>
  <c r="X5707" i="25"/>
  <c r="X5706" i="25"/>
  <c r="X5705" i="25"/>
  <c r="X5704" i="25"/>
  <c r="X5703" i="25"/>
  <c r="X5702" i="25"/>
  <c r="X5701" i="25"/>
  <c r="X5700" i="25"/>
  <c r="X5699" i="25"/>
  <c r="X5698" i="25"/>
  <c r="X5697" i="25"/>
  <c r="X5696" i="25"/>
  <c r="X5695" i="25"/>
  <c r="X5694" i="25"/>
  <c r="X5693" i="25"/>
  <c r="X5692" i="25"/>
  <c r="X5691" i="25"/>
  <c r="X5690" i="25"/>
  <c r="X5689" i="25"/>
  <c r="X5688" i="25"/>
  <c r="X5687" i="25"/>
  <c r="X5686" i="25"/>
  <c r="X5685" i="25"/>
  <c r="X5684" i="25"/>
  <c r="X5683" i="25"/>
  <c r="X5682" i="25"/>
  <c r="X5681" i="25"/>
  <c r="X5680" i="25"/>
  <c r="X5679" i="25"/>
  <c r="X5678" i="25"/>
  <c r="X5677" i="25"/>
  <c r="X5676" i="25"/>
  <c r="X5675" i="25"/>
  <c r="X5674" i="25"/>
  <c r="X5673" i="25"/>
  <c r="X5672" i="25"/>
  <c r="X5671" i="25"/>
  <c r="X5670" i="25"/>
  <c r="X5669" i="25"/>
  <c r="X5668" i="25"/>
  <c r="X5667" i="25"/>
  <c r="X5666" i="25"/>
  <c r="X5665" i="25"/>
  <c r="X5664" i="25"/>
  <c r="X5663" i="25"/>
  <c r="X5662" i="25"/>
  <c r="X5661" i="25"/>
  <c r="X5660" i="25"/>
  <c r="X5659" i="25"/>
  <c r="X5658" i="25"/>
  <c r="X5657" i="25"/>
  <c r="X5656" i="25"/>
  <c r="X5655" i="25"/>
  <c r="X5654" i="25"/>
  <c r="X5653" i="25"/>
  <c r="X5652" i="25"/>
  <c r="X5651" i="25"/>
  <c r="X5650" i="25"/>
  <c r="X5649" i="25"/>
  <c r="X5648" i="25"/>
  <c r="X5647" i="25"/>
  <c r="X5646" i="25"/>
  <c r="X5645" i="25"/>
  <c r="X5644" i="25"/>
  <c r="X5643" i="25"/>
  <c r="X5642" i="25"/>
  <c r="X5641" i="25"/>
  <c r="X5640" i="25"/>
  <c r="X5639" i="25"/>
  <c r="X5638" i="25"/>
  <c r="X5637" i="25"/>
  <c r="X5636" i="25"/>
  <c r="X5635" i="25"/>
  <c r="X5634" i="25"/>
  <c r="X5633" i="25"/>
  <c r="X5632" i="25"/>
  <c r="X5631" i="25"/>
  <c r="X5630" i="25"/>
  <c r="X5629" i="25"/>
  <c r="X5628" i="25"/>
  <c r="X5627" i="25"/>
  <c r="X5626" i="25"/>
  <c r="X5625" i="25"/>
  <c r="X5624" i="25"/>
  <c r="X5623" i="25"/>
  <c r="X5622" i="25"/>
  <c r="X5621" i="25"/>
  <c r="X5620" i="25"/>
  <c r="X5619" i="25"/>
  <c r="X5618" i="25"/>
  <c r="X5617" i="25"/>
  <c r="X5616" i="25"/>
  <c r="X5615" i="25"/>
  <c r="X5614" i="25"/>
  <c r="X5613" i="25"/>
  <c r="X5612" i="25"/>
  <c r="X5611" i="25"/>
  <c r="X5610" i="25"/>
  <c r="X5609" i="25"/>
  <c r="X5608" i="25"/>
  <c r="X5607" i="25"/>
  <c r="X5606" i="25"/>
  <c r="X5605" i="25"/>
  <c r="X5604" i="25"/>
  <c r="X5603" i="25"/>
  <c r="X5602" i="25"/>
  <c r="X5601" i="25"/>
  <c r="X5600" i="25"/>
  <c r="X5599" i="25"/>
  <c r="X5598" i="25"/>
  <c r="X5597" i="25"/>
  <c r="X5596" i="25"/>
  <c r="X5595" i="25"/>
  <c r="X5594" i="25"/>
  <c r="X5593" i="25"/>
  <c r="X5592" i="25"/>
  <c r="X5591" i="25"/>
  <c r="X5590" i="25"/>
  <c r="X5589" i="25"/>
  <c r="X5588" i="25"/>
  <c r="X5587" i="25"/>
  <c r="X5586" i="25"/>
  <c r="X5585" i="25"/>
  <c r="X5584" i="25"/>
  <c r="X5583" i="25"/>
  <c r="X5582" i="25"/>
  <c r="X5581" i="25"/>
  <c r="X5580" i="25"/>
  <c r="X5579" i="25"/>
  <c r="X5578" i="25"/>
  <c r="X5577" i="25"/>
  <c r="X5576" i="25"/>
  <c r="X5575" i="25"/>
  <c r="X5574" i="25"/>
  <c r="X5573" i="25"/>
  <c r="X5572" i="25"/>
  <c r="X5571" i="25"/>
  <c r="X5570" i="25"/>
  <c r="X5569" i="25"/>
  <c r="X5568" i="25"/>
  <c r="X5567" i="25"/>
  <c r="X5566" i="25"/>
  <c r="X5565" i="25"/>
  <c r="X5564" i="25"/>
  <c r="X5563" i="25"/>
  <c r="X5562" i="25"/>
  <c r="X5561" i="25"/>
  <c r="X5560" i="25"/>
  <c r="X5559" i="25"/>
  <c r="X5558" i="25"/>
  <c r="X5557" i="25"/>
  <c r="X5556" i="25"/>
  <c r="X5555" i="25"/>
  <c r="X5554" i="25"/>
  <c r="X5553" i="25"/>
  <c r="X5552" i="25"/>
  <c r="X5551" i="25"/>
  <c r="X5550" i="25"/>
  <c r="X5549" i="25"/>
  <c r="X5548" i="25"/>
  <c r="X5547" i="25"/>
  <c r="X5546" i="25"/>
  <c r="X5545" i="25"/>
  <c r="X5544" i="25"/>
  <c r="X5543" i="25"/>
  <c r="X5542" i="25"/>
  <c r="X5541" i="25"/>
  <c r="X5540" i="25"/>
  <c r="X5539" i="25"/>
  <c r="X5538" i="25"/>
  <c r="X5537" i="25"/>
  <c r="X5536" i="25"/>
  <c r="X5535" i="25"/>
  <c r="X5534" i="25"/>
  <c r="X5533" i="25"/>
  <c r="X5532" i="25"/>
  <c r="X5531" i="25"/>
  <c r="X5530" i="25"/>
  <c r="X5529" i="25"/>
  <c r="X5528" i="25"/>
  <c r="X5527" i="25"/>
  <c r="X5526" i="25"/>
  <c r="X5525" i="25"/>
  <c r="X5524" i="25"/>
  <c r="X5523" i="25"/>
  <c r="X5522" i="25"/>
  <c r="X5521" i="25"/>
  <c r="X5520" i="25"/>
  <c r="X5519" i="25"/>
  <c r="X5518" i="25"/>
  <c r="X5517" i="25"/>
  <c r="X5516" i="25"/>
  <c r="X5515" i="25"/>
  <c r="X5514" i="25"/>
  <c r="X5513" i="25"/>
  <c r="X5512" i="25"/>
  <c r="X5511" i="25"/>
  <c r="X5510" i="25"/>
  <c r="X5509" i="25"/>
  <c r="X5508" i="25"/>
  <c r="X5507" i="25"/>
  <c r="X5506" i="25"/>
  <c r="X5505" i="25"/>
  <c r="X5504" i="25"/>
  <c r="X5503" i="25"/>
  <c r="X5502" i="25"/>
  <c r="X5501" i="25"/>
  <c r="X5500" i="25"/>
  <c r="X5499" i="25"/>
  <c r="X5498" i="25"/>
  <c r="X5497" i="25"/>
  <c r="X5496" i="25"/>
  <c r="X5495" i="25"/>
  <c r="X5494" i="25"/>
  <c r="X5493" i="25"/>
  <c r="X5492" i="25"/>
  <c r="X5491" i="25"/>
  <c r="X5490" i="25"/>
  <c r="X5489" i="25"/>
  <c r="X5488" i="25"/>
  <c r="X5487" i="25"/>
  <c r="X5486" i="25"/>
  <c r="X5485" i="25"/>
  <c r="X5484" i="25"/>
  <c r="X5483" i="25"/>
  <c r="X5482" i="25"/>
  <c r="X5481" i="25"/>
  <c r="X5480" i="25"/>
  <c r="X5479" i="25"/>
  <c r="X5478" i="25"/>
  <c r="X5477" i="25"/>
  <c r="X5476" i="25"/>
  <c r="X5475" i="25"/>
  <c r="X5474" i="25"/>
  <c r="X5473" i="25"/>
  <c r="X5472" i="25"/>
  <c r="X5471" i="25"/>
  <c r="X5470" i="25"/>
  <c r="X5469" i="25"/>
  <c r="X5468" i="25"/>
  <c r="X5467" i="25"/>
  <c r="X5466" i="25"/>
  <c r="X5465" i="25"/>
  <c r="X5464" i="25"/>
  <c r="X5463" i="25"/>
  <c r="X5462" i="25"/>
  <c r="X5461" i="25"/>
  <c r="X5460" i="25"/>
  <c r="X5459" i="25"/>
  <c r="X5458" i="25"/>
  <c r="X5457" i="25"/>
  <c r="X5456" i="25"/>
  <c r="X5455" i="25"/>
  <c r="X5454" i="25"/>
  <c r="X5453" i="25"/>
  <c r="X5452" i="25"/>
  <c r="X5451" i="25"/>
  <c r="X5450" i="25"/>
  <c r="X5449" i="25"/>
  <c r="X5448" i="25"/>
  <c r="X5447" i="25"/>
  <c r="X5446" i="25"/>
  <c r="X5445" i="25"/>
  <c r="X5444" i="25"/>
  <c r="X5443" i="25"/>
  <c r="X5442" i="25"/>
  <c r="X5441" i="25"/>
  <c r="X5440" i="25"/>
  <c r="X5439" i="25"/>
  <c r="X5438" i="25"/>
  <c r="X5437" i="25"/>
  <c r="X5436" i="25"/>
  <c r="X5435" i="25"/>
  <c r="X5434" i="25"/>
  <c r="X5433" i="25"/>
  <c r="X5432" i="25"/>
  <c r="X5431" i="25"/>
  <c r="X5430" i="25"/>
  <c r="X5429" i="25"/>
  <c r="X5428" i="25"/>
  <c r="X5427" i="25"/>
  <c r="X5426" i="25"/>
  <c r="X5425" i="25"/>
  <c r="X5424" i="25"/>
  <c r="X5423" i="25"/>
  <c r="X5422" i="25"/>
  <c r="X5421" i="25"/>
  <c r="X5420" i="25"/>
  <c r="X5419" i="25"/>
  <c r="X5418" i="25"/>
  <c r="X5417" i="25"/>
  <c r="X5416" i="25"/>
  <c r="X5415" i="25"/>
  <c r="X5414" i="25"/>
  <c r="X5413" i="25"/>
  <c r="X5412" i="25"/>
  <c r="X5411" i="25"/>
  <c r="X5410" i="25"/>
  <c r="X5409" i="25"/>
  <c r="X5408" i="25"/>
  <c r="X5407" i="25"/>
  <c r="X5406" i="25"/>
  <c r="X5405" i="25"/>
  <c r="X5404" i="25"/>
  <c r="X5403" i="25"/>
  <c r="X5402" i="25"/>
  <c r="X5401" i="25"/>
  <c r="X5400" i="25"/>
  <c r="X5399" i="25"/>
  <c r="X5398" i="25"/>
  <c r="X5397" i="25"/>
  <c r="X5396" i="25"/>
  <c r="X5395" i="25"/>
  <c r="X5394" i="25"/>
  <c r="X5393" i="25"/>
  <c r="X5392" i="25"/>
  <c r="X5391" i="25"/>
  <c r="X5390" i="25"/>
  <c r="X5389" i="25"/>
  <c r="X5388" i="25"/>
  <c r="X5387" i="25"/>
  <c r="X5386" i="25"/>
  <c r="X5385" i="25"/>
  <c r="X5384" i="25"/>
  <c r="X5383" i="25"/>
  <c r="X5382" i="25"/>
  <c r="X5381" i="25"/>
  <c r="X5380" i="25"/>
  <c r="X5379" i="25"/>
  <c r="X5378" i="25"/>
  <c r="X5377" i="25"/>
  <c r="X5376" i="25"/>
  <c r="X5375" i="25"/>
  <c r="X5374" i="25"/>
  <c r="X5373" i="25"/>
  <c r="X5372" i="25"/>
  <c r="X5371" i="25"/>
  <c r="X5370" i="25"/>
  <c r="X5369" i="25"/>
  <c r="X5368" i="25"/>
  <c r="X5367" i="25"/>
  <c r="X5366" i="25"/>
  <c r="X5365" i="25"/>
  <c r="X5364" i="25"/>
  <c r="X5363" i="25"/>
  <c r="X5362" i="25"/>
  <c r="X5361" i="25"/>
  <c r="X5360" i="25"/>
  <c r="X5359" i="25"/>
  <c r="X5358" i="25"/>
  <c r="X5357" i="25"/>
  <c r="X5356" i="25"/>
  <c r="X5355" i="25"/>
  <c r="X5354" i="25"/>
  <c r="X5353" i="25"/>
  <c r="X5352" i="25"/>
  <c r="X5351" i="25"/>
  <c r="X5350" i="25"/>
  <c r="X5349" i="25"/>
  <c r="X5348" i="25"/>
  <c r="X5347" i="25"/>
  <c r="X5346" i="25"/>
  <c r="X5345" i="25"/>
  <c r="X5344" i="25"/>
  <c r="X5343" i="25"/>
  <c r="X5342" i="25"/>
  <c r="X5341" i="25"/>
  <c r="X5340" i="25"/>
  <c r="X5339" i="25"/>
  <c r="X5338" i="25"/>
  <c r="X5337" i="25"/>
  <c r="X5336" i="25"/>
  <c r="X5335" i="25"/>
  <c r="X5334" i="25"/>
  <c r="X5333" i="25"/>
  <c r="X5332" i="25"/>
  <c r="X5331" i="25"/>
  <c r="X5330" i="25"/>
  <c r="X5329" i="25"/>
  <c r="X5328" i="25"/>
  <c r="X5327" i="25"/>
  <c r="X5326" i="25"/>
  <c r="X5325" i="25"/>
  <c r="X5324" i="25"/>
  <c r="X5323" i="25"/>
  <c r="X5322" i="25"/>
  <c r="X5321" i="25"/>
  <c r="X5320" i="25"/>
  <c r="X5319" i="25"/>
  <c r="X5318" i="25"/>
  <c r="X5317" i="25"/>
  <c r="X5316" i="25"/>
  <c r="X5315" i="25"/>
  <c r="X5314" i="25"/>
  <c r="X5313" i="25"/>
  <c r="X5312" i="25"/>
  <c r="X5311" i="25"/>
  <c r="X5310" i="25"/>
  <c r="X5309" i="25"/>
  <c r="X5308" i="25"/>
  <c r="X5307" i="25"/>
  <c r="X5306" i="25"/>
  <c r="X5305" i="25"/>
  <c r="X5304" i="25"/>
  <c r="X5303" i="25"/>
  <c r="X5302" i="25"/>
  <c r="X5301" i="25"/>
  <c r="X5300" i="25"/>
  <c r="X5299" i="25"/>
  <c r="X5298" i="25"/>
  <c r="X5297" i="25"/>
  <c r="X5296" i="25"/>
  <c r="X5295" i="25"/>
  <c r="X5294" i="25"/>
  <c r="X5293" i="25"/>
  <c r="X5292" i="25"/>
  <c r="X5291" i="25"/>
  <c r="X5290" i="25"/>
  <c r="X5289" i="25"/>
  <c r="X5288" i="25"/>
  <c r="X5287" i="25"/>
  <c r="X5286" i="25"/>
  <c r="X5285" i="25"/>
  <c r="X5284" i="25"/>
  <c r="X5283" i="25"/>
  <c r="X5282" i="25"/>
  <c r="X5281" i="25"/>
  <c r="X5280" i="25"/>
  <c r="X5279" i="25"/>
  <c r="X5278" i="25"/>
  <c r="X5277" i="25"/>
  <c r="X5276" i="25"/>
  <c r="X5275" i="25"/>
  <c r="X5274" i="25"/>
  <c r="X5273" i="25"/>
  <c r="X5272" i="25"/>
  <c r="X5271" i="25"/>
  <c r="X5270" i="25"/>
  <c r="X5269" i="25"/>
  <c r="X5268" i="25"/>
  <c r="X5267" i="25"/>
  <c r="X5266" i="25"/>
  <c r="X5265" i="25"/>
  <c r="X5264" i="25"/>
  <c r="X5263" i="25"/>
  <c r="X5262" i="25"/>
  <c r="X5261" i="25"/>
  <c r="X5260" i="25"/>
  <c r="X5259" i="25"/>
  <c r="X5258" i="25"/>
  <c r="X5257" i="25"/>
  <c r="X5256" i="25"/>
  <c r="X5255" i="25"/>
  <c r="X5254" i="25"/>
  <c r="X5253" i="25"/>
  <c r="X5252" i="25"/>
  <c r="X5251" i="25"/>
  <c r="X5250" i="25"/>
  <c r="X5249" i="25"/>
  <c r="X5248" i="25"/>
  <c r="X5247" i="25"/>
  <c r="X5246" i="25"/>
  <c r="X5245" i="25"/>
  <c r="X5244" i="25"/>
  <c r="X5243" i="25"/>
  <c r="X5242" i="25"/>
  <c r="X5241" i="25"/>
  <c r="X5240" i="25"/>
  <c r="X5239" i="25"/>
  <c r="X5238" i="25"/>
  <c r="X5237" i="25"/>
  <c r="X5236" i="25"/>
  <c r="X5235" i="25"/>
  <c r="X5234" i="25"/>
  <c r="X5233" i="25"/>
  <c r="X5232" i="25"/>
  <c r="X5231" i="25"/>
  <c r="X5230" i="25"/>
  <c r="X5229" i="25"/>
  <c r="X5228" i="25"/>
  <c r="X5227" i="25"/>
  <c r="X5226" i="25"/>
  <c r="X5225" i="25"/>
  <c r="X5224" i="25"/>
  <c r="X5223" i="25"/>
  <c r="X5222" i="25"/>
  <c r="X5221" i="25"/>
  <c r="X5220" i="25"/>
  <c r="X5219" i="25"/>
  <c r="X5218" i="25"/>
  <c r="X5217" i="25"/>
  <c r="X5216" i="25"/>
  <c r="X5215" i="25"/>
  <c r="X5214" i="25"/>
  <c r="X5213" i="25"/>
  <c r="X5212" i="25"/>
  <c r="X5211" i="25"/>
  <c r="X5210" i="25"/>
  <c r="X5209" i="25"/>
  <c r="X5208" i="25"/>
  <c r="X5207" i="25"/>
  <c r="X5206" i="25"/>
  <c r="X5205" i="25"/>
  <c r="X5204" i="25"/>
  <c r="X5203" i="25"/>
  <c r="X5202" i="25"/>
  <c r="X5201" i="25"/>
  <c r="X5200" i="25"/>
  <c r="X5199" i="25"/>
  <c r="X5198" i="25"/>
  <c r="X5197" i="25"/>
  <c r="X5196" i="25"/>
  <c r="X5195" i="25"/>
  <c r="X5194" i="25"/>
  <c r="X5193" i="25"/>
  <c r="X5192" i="25"/>
  <c r="X5191" i="25"/>
  <c r="X5190" i="25"/>
  <c r="X5189" i="25"/>
  <c r="X5188" i="25"/>
  <c r="X5187" i="25"/>
  <c r="X5186" i="25"/>
  <c r="X5185" i="25"/>
  <c r="X5184" i="25"/>
  <c r="X5183" i="25"/>
  <c r="X5182" i="25"/>
  <c r="X5181" i="25"/>
  <c r="X5180" i="25"/>
  <c r="X5179" i="25"/>
  <c r="X5178" i="25"/>
  <c r="X5177" i="25"/>
  <c r="X5176" i="25"/>
  <c r="X5175" i="25"/>
  <c r="X5174" i="25"/>
  <c r="X5173" i="25"/>
  <c r="X5172" i="25"/>
  <c r="X5171" i="25"/>
  <c r="X5170" i="25"/>
  <c r="X5169" i="25"/>
  <c r="X5168" i="25"/>
  <c r="X5167" i="25"/>
  <c r="X5166" i="25"/>
  <c r="X5165" i="25"/>
  <c r="X5164" i="25"/>
  <c r="X5163" i="25"/>
  <c r="X5162" i="25"/>
  <c r="X5161" i="25"/>
  <c r="X5160" i="25"/>
  <c r="X5159" i="25"/>
  <c r="X5158" i="25"/>
  <c r="X5157" i="25"/>
  <c r="X5156" i="25"/>
  <c r="X5155" i="25"/>
  <c r="X5154" i="25"/>
  <c r="X5153" i="25"/>
  <c r="X5152" i="25"/>
  <c r="X5151" i="25"/>
  <c r="X5150" i="25"/>
  <c r="X5149" i="25"/>
  <c r="X5148" i="25"/>
  <c r="X5147" i="25"/>
  <c r="X5146" i="25"/>
  <c r="X5145" i="25"/>
  <c r="X5144" i="25"/>
  <c r="X5143" i="25"/>
  <c r="X5142" i="25"/>
  <c r="X5141" i="25"/>
  <c r="X5140" i="25"/>
  <c r="X5139" i="25"/>
  <c r="X5138" i="25"/>
  <c r="X5137" i="25"/>
  <c r="X5136" i="25"/>
  <c r="X5135" i="25"/>
  <c r="X5134" i="25"/>
  <c r="X5133" i="25"/>
  <c r="X5132" i="25"/>
  <c r="X5131" i="25"/>
  <c r="X5130" i="25"/>
  <c r="X5129" i="25"/>
  <c r="X5128" i="25"/>
  <c r="X5127" i="25"/>
  <c r="X5126" i="25"/>
  <c r="X5125" i="25"/>
  <c r="X5124" i="25"/>
  <c r="X5123" i="25"/>
  <c r="X5122" i="25"/>
  <c r="X5121" i="25"/>
  <c r="X5120" i="25"/>
  <c r="X5119" i="25"/>
  <c r="X5118" i="25"/>
  <c r="X5117" i="25"/>
  <c r="X5116" i="25"/>
  <c r="X5115" i="25"/>
  <c r="X5114" i="25"/>
  <c r="X5113" i="25"/>
  <c r="X5112" i="25"/>
  <c r="X5111" i="25"/>
  <c r="X5110" i="25"/>
  <c r="X5109" i="25"/>
  <c r="X5108" i="25"/>
  <c r="X5107" i="25"/>
  <c r="X5106" i="25"/>
  <c r="X5105" i="25"/>
  <c r="X5104" i="25"/>
  <c r="X5103" i="25"/>
  <c r="X5102" i="25"/>
  <c r="X5101" i="25"/>
  <c r="X5100" i="25"/>
  <c r="X5099" i="25"/>
  <c r="X5098" i="25"/>
  <c r="X5097" i="25"/>
  <c r="X5096" i="25"/>
  <c r="X5095" i="25"/>
  <c r="X5094" i="25"/>
  <c r="X5093" i="25"/>
  <c r="X5092" i="25"/>
  <c r="X5091" i="25"/>
  <c r="X5090" i="25"/>
  <c r="X5089" i="25"/>
  <c r="X5088" i="25"/>
  <c r="X5087" i="25"/>
  <c r="X5086" i="25"/>
  <c r="X5085" i="25"/>
  <c r="X5084" i="25"/>
  <c r="X5083" i="25"/>
  <c r="X5082" i="25"/>
  <c r="X5081" i="25"/>
  <c r="X5080" i="25"/>
  <c r="X5079" i="25"/>
  <c r="X5078" i="25"/>
  <c r="X5077" i="25"/>
  <c r="X5076" i="25"/>
  <c r="X5075" i="25"/>
  <c r="X5074" i="25"/>
  <c r="X5073" i="25"/>
  <c r="X5072" i="25"/>
  <c r="X5071" i="25"/>
  <c r="X5070" i="25"/>
  <c r="X5069" i="25"/>
  <c r="X5068" i="25"/>
  <c r="X5067" i="25"/>
  <c r="X5066" i="25"/>
  <c r="X5065" i="25"/>
  <c r="X5064" i="25"/>
  <c r="X5063" i="25"/>
  <c r="X5062" i="25"/>
  <c r="X5061" i="25"/>
  <c r="X5060" i="25"/>
  <c r="X5059" i="25"/>
  <c r="X5058" i="25"/>
  <c r="X5057" i="25"/>
  <c r="X5056" i="25"/>
  <c r="X5055" i="25"/>
  <c r="X5054" i="25"/>
  <c r="X5053" i="25"/>
  <c r="X5052" i="25"/>
  <c r="X5051" i="25"/>
  <c r="X5050" i="25"/>
  <c r="X5049" i="25"/>
  <c r="X5048" i="25"/>
  <c r="X5047" i="25"/>
  <c r="X5046" i="25"/>
  <c r="X5045" i="25"/>
  <c r="X5044" i="25"/>
  <c r="X5043" i="25"/>
  <c r="X5042" i="25"/>
  <c r="X5041" i="25"/>
  <c r="X5040" i="25"/>
  <c r="X5039" i="25"/>
  <c r="X5038" i="25"/>
  <c r="X5037" i="25"/>
  <c r="X5036" i="25"/>
  <c r="X5035" i="25"/>
  <c r="X5034" i="25"/>
  <c r="X5033" i="25"/>
  <c r="X5032" i="25"/>
  <c r="X5031" i="25"/>
  <c r="X5030" i="25"/>
  <c r="X5029" i="25"/>
  <c r="X5028" i="25"/>
  <c r="X5027" i="25"/>
  <c r="X5026" i="25"/>
  <c r="X5025" i="25"/>
  <c r="X5024" i="25"/>
  <c r="X5023" i="25"/>
  <c r="X5022" i="25"/>
  <c r="X5021" i="25"/>
  <c r="X5020" i="25"/>
  <c r="X5019" i="25"/>
  <c r="X5018" i="25"/>
  <c r="X5017" i="25"/>
  <c r="X5016" i="25"/>
  <c r="X5015" i="25"/>
  <c r="X5014" i="25"/>
  <c r="X5013" i="25"/>
  <c r="X5012" i="25"/>
  <c r="X5011" i="25"/>
  <c r="X5010" i="25"/>
  <c r="X5009" i="25"/>
  <c r="X5008" i="25"/>
  <c r="X5007" i="25"/>
  <c r="X5006" i="25"/>
  <c r="X5005" i="25"/>
  <c r="X5004" i="25"/>
  <c r="X5003" i="25"/>
  <c r="X5002" i="25"/>
  <c r="X5001" i="25"/>
  <c r="X5000" i="25"/>
  <c r="X4999" i="25"/>
  <c r="X4998" i="25"/>
  <c r="X4997" i="25"/>
  <c r="X4996" i="25"/>
  <c r="X4995" i="25"/>
  <c r="X4994" i="25"/>
  <c r="X4993" i="25"/>
  <c r="X4992" i="25"/>
  <c r="X4991" i="25"/>
  <c r="X4990" i="25"/>
  <c r="X4989" i="25"/>
  <c r="X4988" i="25"/>
  <c r="X4987" i="25"/>
  <c r="X4986" i="25"/>
  <c r="X4985" i="25"/>
  <c r="X4984" i="25"/>
  <c r="X4983" i="25"/>
  <c r="X4982" i="25"/>
  <c r="X4981" i="25"/>
  <c r="X4980" i="25"/>
  <c r="X4979" i="25"/>
  <c r="X4978" i="25"/>
  <c r="X4977" i="25"/>
  <c r="X4976" i="25"/>
  <c r="X4975" i="25"/>
  <c r="X4974" i="25"/>
  <c r="X4973" i="25"/>
  <c r="X4972" i="25"/>
  <c r="X4971" i="25"/>
  <c r="X4970" i="25"/>
  <c r="X4969" i="25"/>
  <c r="X4968" i="25"/>
  <c r="X4967" i="25"/>
  <c r="X4966" i="25"/>
  <c r="X4965" i="25"/>
  <c r="X4964" i="25"/>
  <c r="X4963" i="25"/>
  <c r="X4962" i="25"/>
  <c r="X4961" i="25"/>
  <c r="X4960" i="25"/>
  <c r="X4959" i="25"/>
  <c r="X4958" i="25"/>
  <c r="X4957" i="25"/>
  <c r="X4956" i="25"/>
  <c r="X4955" i="25"/>
  <c r="X4954" i="25"/>
  <c r="X4953" i="25"/>
  <c r="X4952" i="25"/>
  <c r="X4951" i="25"/>
  <c r="X4950" i="25"/>
  <c r="X4949" i="25"/>
  <c r="X4948" i="25"/>
  <c r="X4947" i="25"/>
  <c r="X4946" i="25"/>
  <c r="X4945" i="25"/>
  <c r="X4944" i="25"/>
  <c r="X4943" i="25"/>
  <c r="X4942" i="25"/>
  <c r="X4941" i="25"/>
  <c r="X4940" i="25"/>
  <c r="X4939" i="25"/>
  <c r="X4938" i="25"/>
  <c r="X4937" i="25"/>
  <c r="X4936" i="25"/>
  <c r="X4935" i="25"/>
  <c r="X4934" i="25"/>
  <c r="X4933" i="25"/>
  <c r="X4932" i="25"/>
  <c r="X4931" i="25"/>
  <c r="X4930" i="25"/>
  <c r="X4929" i="25"/>
  <c r="X4928" i="25"/>
  <c r="X4927" i="25"/>
  <c r="X4926" i="25"/>
  <c r="X4925" i="25"/>
  <c r="X4924" i="25"/>
  <c r="X4923" i="25"/>
  <c r="X4922" i="25"/>
  <c r="X4921" i="25"/>
  <c r="X4920" i="25"/>
  <c r="X4919" i="25"/>
  <c r="X4918" i="25"/>
  <c r="X4917" i="25"/>
  <c r="X4916" i="25"/>
  <c r="X4915" i="25"/>
  <c r="X4914" i="25"/>
  <c r="X4913" i="25"/>
  <c r="X4912" i="25"/>
  <c r="X4911" i="25"/>
  <c r="X4910" i="25"/>
  <c r="X4909" i="25"/>
  <c r="X4908" i="25"/>
  <c r="X4907" i="25"/>
  <c r="X4906" i="25"/>
  <c r="X4905" i="25"/>
  <c r="X4904" i="25"/>
  <c r="X4903" i="25"/>
  <c r="X4902" i="25"/>
  <c r="X4901" i="25"/>
  <c r="X4900" i="25"/>
  <c r="X4899" i="25"/>
  <c r="X4898" i="25"/>
  <c r="X4897" i="25"/>
  <c r="X4896" i="25"/>
  <c r="X4895" i="25"/>
  <c r="X4894" i="25"/>
  <c r="X4893" i="25"/>
  <c r="X4892" i="25"/>
  <c r="X4891" i="25"/>
  <c r="X4890" i="25"/>
  <c r="X4889" i="25"/>
  <c r="X4888" i="25"/>
  <c r="X4887" i="25"/>
  <c r="X4886" i="25"/>
  <c r="X4885" i="25"/>
  <c r="X4884" i="25"/>
  <c r="X4883" i="25"/>
  <c r="X4882" i="25"/>
  <c r="X4881" i="25"/>
  <c r="X4880" i="25"/>
  <c r="X4879" i="25"/>
  <c r="X4878" i="25"/>
  <c r="X4877" i="25"/>
  <c r="X4876" i="25"/>
  <c r="X4875" i="25"/>
  <c r="X4874" i="25"/>
  <c r="X4873" i="25"/>
  <c r="X4872" i="25"/>
  <c r="X4871" i="25"/>
  <c r="X4870" i="25"/>
  <c r="X4869" i="25"/>
  <c r="X4868" i="25"/>
  <c r="X4867" i="25"/>
  <c r="X4866" i="25"/>
  <c r="X4865" i="25"/>
  <c r="X4864" i="25"/>
  <c r="X4863" i="25"/>
  <c r="X4862" i="25"/>
  <c r="X4861" i="25"/>
  <c r="X4860" i="25"/>
  <c r="X4859" i="25"/>
  <c r="X4858" i="25"/>
  <c r="X4857" i="25"/>
  <c r="X4856" i="25"/>
  <c r="X4855" i="25"/>
  <c r="X4854" i="25"/>
  <c r="X4853" i="25"/>
  <c r="X4852" i="25"/>
  <c r="X4851" i="25"/>
  <c r="X4850" i="25"/>
  <c r="X4849" i="25"/>
  <c r="X4848" i="25"/>
  <c r="X4847" i="25"/>
  <c r="X4846" i="25"/>
  <c r="X4845" i="25"/>
  <c r="X4844" i="25"/>
  <c r="X4843" i="25"/>
  <c r="X4842" i="25"/>
  <c r="X4841" i="25"/>
  <c r="X4840" i="25"/>
  <c r="X4839" i="25"/>
  <c r="X4838" i="25"/>
  <c r="X4837" i="25"/>
  <c r="X4836" i="25"/>
  <c r="X4835" i="25"/>
  <c r="X4834" i="25"/>
  <c r="X4833" i="25"/>
  <c r="X4832" i="25"/>
  <c r="X4831" i="25"/>
  <c r="X4830" i="25"/>
  <c r="X4829" i="25"/>
  <c r="X4828" i="25"/>
  <c r="X4827" i="25"/>
  <c r="X4826" i="25"/>
  <c r="X4825" i="25"/>
  <c r="X4824" i="25"/>
  <c r="X4823" i="25"/>
  <c r="X4822" i="25"/>
  <c r="X4821" i="25"/>
  <c r="X4820" i="25"/>
  <c r="X4819" i="25"/>
  <c r="X4818" i="25"/>
  <c r="X4817" i="25"/>
  <c r="X4816" i="25"/>
  <c r="X4815" i="25"/>
  <c r="X4814" i="25"/>
  <c r="X4813" i="25"/>
  <c r="X4812" i="25"/>
  <c r="X4811" i="25"/>
  <c r="X4810" i="25"/>
  <c r="X4809" i="25"/>
  <c r="X4808" i="25"/>
  <c r="X4807" i="25"/>
  <c r="X4806" i="25"/>
  <c r="X4805" i="25"/>
  <c r="X4804" i="25"/>
  <c r="X4803" i="25"/>
  <c r="X4802" i="25"/>
  <c r="X4801" i="25"/>
  <c r="X4800" i="25"/>
  <c r="X4799" i="25"/>
  <c r="X4798" i="25"/>
  <c r="X4797" i="25"/>
  <c r="X4796" i="25"/>
  <c r="X4795" i="25"/>
  <c r="X4794" i="25"/>
  <c r="X4793" i="25"/>
  <c r="X4792" i="25"/>
  <c r="X4791" i="25"/>
  <c r="X4790" i="25"/>
  <c r="X4789" i="25"/>
  <c r="X4788" i="25"/>
  <c r="X4787" i="25"/>
  <c r="X4786" i="25"/>
  <c r="X4785" i="25"/>
  <c r="X4784" i="25"/>
  <c r="X4783" i="25"/>
  <c r="X4782" i="25"/>
  <c r="X4781" i="25"/>
  <c r="X4780" i="25"/>
  <c r="X4779" i="25"/>
  <c r="X4778" i="25"/>
  <c r="X4777" i="25"/>
  <c r="X4776" i="25"/>
  <c r="X4775" i="25"/>
  <c r="X4774" i="25"/>
  <c r="X4773" i="25"/>
  <c r="X4772" i="25"/>
  <c r="X4771" i="25"/>
  <c r="X4770" i="25"/>
  <c r="X4769" i="25"/>
  <c r="X4768" i="25"/>
  <c r="X4767" i="25"/>
  <c r="X4766" i="25"/>
  <c r="X4765" i="25"/>
  <c r="X4764" i="25"/>
  <c r="X4763" i="25"/>
  <c r="X4762" i="25"/>
  <c r="X4761" i="25"/>
  <c r="X4760" i="25"/>
  <c r="X4759" i="25"/>
  <c r="X4758" i="25"/>
  <c r="X4757" i="25"/>
  <c r="X4756" i="25"/>
  <c r="X4755" i="25"/>
  <c r="X4754" i="25"/>
  <c r="X4753" i="25"/>
  <c r="X4752" i="25"/>
  <c r="X4751" i="25"/>
  <c r="X4750" i="25"/>
  <c r="X4749" i="25"/>
  <c r="X4748" i="25"/>
  <c r="X4747" i="25"/>
  <c r="X4746" i="25"/>
  <c r="X4745" i="25"/>
  <c r="X4744" i="25"/>
  <c r="X4743" i="25"/>
  <c r="X4742" i="25"/>
  <c r="X4741" i="25"/>
  <c r="X4740" i="25"/>
  <c r="X4739" i="25"/>
  <c r="X4738" i="25"/>
  <c r="X4737" i="25"/>
  <c r="X4736" i="25"/>
  <c r="X4735" i="25"/>
  <c r="X4734" i="25"/>
  <c r="X4733" i="25"/>
  <c r="X4732" i="25"/>
  <c r="X4731" i="25"/>
  <c r="X4730" i="25"/>
  <c r="X4729" i="25"/>
  <c r="X4728" i="25"/>
  <c r="X4727" i="25"/>
  <c r="X4726" i="25"/>
  <c r="X4725" i="25"/>
  <c r="X4724" i="25"/>
  <c r="X4723" i="25"/>
  <c r="X4722" i="25"/>
  <c r="X4721" i="25"/>
  <c r="X4720" i="25"/>
  <c r="X4719" i="25"/>
  <c r="X4718" i="25"/>
  <c r="X4717" i="25"/>
  <c r="X4716" i="25"/>
  <c r="X4715" i="25"/>
  <c r="X4714" i="25"/>
  <c r="X4713" i="25"/>
  <c r="X4712" i="25"/>
  <c r="X4711" i="25"/>
  <c r="X4710" i="25"/>
  <c r="X4709" i="25"/>
  <c r="X4708" i="25"/>
  <c r="X4707" i="25"/>
  <c r="X4706" i="25"/>
  <c r="X4705" i="25"/>
  <c r="X4704" i="25"/>
  <c r="X4703" i="25"/>
  <c r="X4702" i="25"/>
  <c r="X4701" i="25"/>
  <c r="X4700" i="25"/>
  <c r="X4699" i="25"/>
  <c r="X4698" i="25"/>
  <c r="X4697" i="25"/>
  <c r="X4696" i="25"/>
  <c r="X4695" i="25"/>
  <c r="X4694" i="25"/>
  <c r="X4693" i="25"/>
  <c r="X4692" i="25"/>
  <c r="X4691" i="25"/>
  <c r="X4690" i="25"/>
  <c r="X4689" i="25"/>
  <c r="X4688" i="25"/>
  <c r="X4687" i="25"/>
  <c r="X4686" i="25"/>
  <c r="X4685" i="25"/>
  <c r="X4684" i="25"/>
  <c r="X4683" i="25"/>
  <c r="X4682" i="25"/>
  <c r="X4681" i="25"/>
  <c r="X4680" i="25"/>
  <c r="X4679" i="25"/>
  <c r="X4678" i="25"/>
  <c r="X4677" i="25"/>
  <c r="X4676" i="25"/>
  <c r="X4675" i="25"/>
  <c r="X4674" i="25"/>
  <c r="X4673" i="25"/>
  <c r="X4672" i="25"/>
  <c r="X4671" i="25"/>
  <c r="X4670" i="25"/>
  <c r="X4669" i="25"/>
  <c r="X4668" i="25"/>
  <c r="X4667" i="25"/>
  <c r="X4666" i="25"/>
  <c r="X4665" i="25"/>
  <c r="X4664" i="25"/>
  <c r="X4663" i="25"/>
  <c r="X4662" i="25"/>
  <c r="X4661" i="25"/>
  <c r="X4660" i="25"/>
  <c r="X4659" i="25"/>
  <c r="X4658" i="25"/>
  <c r="X4657" i="25"/>
  <c r="X4656" i="25"/>
  <c r="X4655" i="25"/>
  <c r="X4654" i="25"/>
  <c r="X4653" i="25"/>
  <c r="X4652" i="25"/>
  <c r="X4651" i="25"/>
  <c r="X4650" i="25"/>
  <c r="X4649" i="25"/>
  <c r="X4648" i="25"/>
  <c r="X4647" i="25"/>
  <c r="X4646" i="25"/>
  <c r="X4645" i="25"/>
  <c r="X4644" i="25"/>
  <c r="X4643" i="25"/>
  <c r="X4642" i="25"/>
  <c r="X4641" i="25"/>
  <c r="X4640" i="25"/>
  <c r="X4639" i="25"/>
  <c r="X4638" i="25"/>
  <c r="X4637" i="25"/>
  <c r="X4636" i="25"/>
  <c r="X4635" i="25"/>
  <c r="X4634" i="25"/>
  <c r="X4633" i="25"/>
  <c r="X4632" i="25"/>
  <c r="X4631" i="25"/>
  <c r="X4630" i="25"/>
  <c r="X4629" i="25"/>
  <c r="X4628" i="25"/>
  <c r="X4627" i="25"/>
  <c r="X4626" i="25"/>
  <c r="X4625" i="25"/>
  <c r="X4624" i="25"/>
  <c r="X4623" i="25"/>
  <c r="X4622" i="25"/>
  <c r="X4621" i="25"/>
  <c r="X4620" i="25"/>
  <c r="X4619" i="25"/>
  <c r="X4618" i="25"/>
  <c r="X4617" i="25"/>
  <c r="X4616" i="25"/>
  <c r="X4615" i="25"/>
  <c r="X4614" i="25"/>
  <c r="X4613" i="25"/>
  <c r="X4612" i="25"/>
  <c r="X4611" i="25"/>
  <c r="X4610" i="25"/>
  <c r="X4609" i="25"/>
  <c r="X4608" i="25"/>
  <c r="X4607" i="25"/>
  <c r="X4606" i="25"/>
  <c r="X4605" i="25"/>
  <c r="X4604" i="25"/>
  <c r="X4603" i="25"/>
  <c r="X4602" i="25"/>
  <c r="X4601" i="25"/>
  <c r="X4600" i="25"/>
  <c r="X4599" i="25"/>
  <c r="X4598" i="25"/>
  <c r="X4597" i="25"/>
  <c r="X4596" i="25"/>
  <c r="X4595" i="25"/>
  <c r="X4594" i="25"/>
  <c r="X4593" i="25"/>
  <c r="X4592" i="25"/>
  <c r="X4591" i="25"/>
  <c r="X4590" i="25"/>
  <c r="X4589" i="25"/>
  <c r="X4588" i="25"/>
  <c r="X4587" i="25"/>
  <c r="X4586" i="25"/>
  <c r="X4585" i="25"/>
  <c r="X4584" i="25"/>
  <c r="X4583" i="25"/>
  <c r="X4582" i="25"/>
  <c r="X4581" i="25"/>
  <c r="X4580" i="25"/>
  <c r="X4579" i="25"/>
  <c r="X4578" i="25"/>
  <c r="X4577" i="25"/>
  <c r="X4576" i="25"/>
  <c r="X4575" i="25"/>
  <c r="X4574" i="25"/>
  <c r="X4573" i="25"/>
  <c r="X4572" i="25"/>
  <c r="X4571" i="25"/>
  <c r="X4570" i="25"/>
  <c r="X4569" i="25"/>
  <c r="X4568" i="25"/>
  <c r="X4567" i="25"/>
  <c r="X4566" i="25"/>
  <c r="X4565" i="25"/>
  <c r="X4564" i="25"/>
  <c r="X4563" i="25"/>
  <c r="X4562" i="25"/>
  <c r="X4561" i="25"/>
  <c r="X4560" i="25"/>
  <c r="X4559" i="25"/>
  <c r="X4558" i="25"/>
  <c r="X4557" i="25"/>
  <c r="X4556" i="25"/>
  <c r="X4555" i="25"/>
  <c r="X4554" i="25"/>
  <c r="X4553" i="25"/>
  <c r="X4552" i="25"/>
  <c r="X4551" i="25"/>
  <c r="X4550" i="25"/>
  <c r="X4549" i="25"/>
  <c r="X4548" i="25"/>
  <c r="X4547" i="25"/>
  <c r="X4546" i="25"/>
  <c r="X4545" i="25"/>
  <c r="X4544" i="25"/>
  <c r="X4543" i="25"/>
  <c r="X4542" i="25"/>
  <c r="X4541" i="25"/>
  <c r="X4540" i="25"/>
  <c r="X4539" i="25"/>
  <c r="X4538" i="25"/>
  <c r="X4537" i="25"/>
  <c r="X4536" i="25"/>
  <c r="X4535" i="25"/>
  <c r="X4534" i="25"/>
  <c r="X4533" i="25"/>
  <c r="X4532" i="25"/>
  <c r="X4531" i="25"/>
  <c r="X4530" i="25"/>
  <c r="X4529" i="25"/>
  <c r="X4528" i="25"/>
  <c r="X4527" i="25"/>
  <c r="X4526" i="25"/>
  <c r="X4525" i="25"/>
  <c r="X4524" i="25"/>
  <c r="X4523" i="25"/>
  <c r="X4522" i="25"/>
  <c r="X4521" i="25"/>
  <c r="X4520" i="25"/>
  <c r="X4519" i="25"/>
  <c r="X4518" i="25"/>
  <c r="X4517" i="25"/>
  <c r="X4516" i="25"/>
  <c r="X4515" i="25"/>
  <c r="X4514" i="25"/>
  <c r="X4513" i="25"/>
  <c r="X4512" i="25"/>
  <c r="X4511" i="25"/>
  <c r="X4510" i="25"/>
  <c r="X4509" i="25"/>
  <c r="X4508" i="25"/>
  <c r="X4507" i="25"/>
  <c r="X4506" i="25"/>
  <c r="X4505" i="25"/>
  <c r="X4504" i="25"/>
  <c r="X4503" i="25"/>
  <c r="X4502" i="25"/>
  <c r="X4501" i="25"/>
  <c r="X4500" i="25"/>
  <c r="X4499" i="25"/>
  <c r="X4498" i="25"/>
  <c r="X4497" i="25"/>
  <c r="X4496" i="25"/>
  <c r="X4495" i="25"/>
  <c r="X4494" i="25"/>
  <c r="X4493" i="25"/>
  <c r="X4492" i="25"/>
  <c r="X4491" i="25"/>
  <c r="X4490" i="25"/>
  <c r="X4489" i="25"/>
  <c r="X4488" i="25"/>
  <c r="X4487" i="25"/>
  <c r="X4486" i="25"/>
  <c r="X4485" i="25"/>
  <c r="X4484" i="25"/>
  <c r="X4483" i="25"/>
  <c r="X4482" i="25"/>
  <c r="X4481" i="25"/>
  <c r="X4480" i="25"/>
  <c r="X4479" i="25"/>
  <c r="X4478" i="25"/>
  <c r="X4477" i="25"/>
  <c r="X4476" i="25"/>
  <c r="X4475" i="25"/>
  <c r="X4474" i="25"/>
  <c r="X4473" i="25"/>
  <c r="X4472" i="25"/>
  <c r="X4471" i="25"/>
  <c r="X4470" i="25"/>
  <c r="X4469" i="25"/>
  <c r="X4468" i="25"/>
  <c r="X4467" i="25"/>
  <c r="X4466" i="25"/>
  <c r="X4465" i="25"/>
  <c r="X4464" i="25"/>
  <c r="X4463" i="25"/>
  <c r="X4462" i="25"/>
  <c r="X4461" i="25"/>
  <c r="X4460" i="25"/>
  <c r="X4459" i="25"/>
  <c r="X4458" i="25"/>
  <c r="X4457" i="25"/>
  <c r="X4456" i="25"/>
  <c r="X4455" i="25"/>
  <c r="X4454" i="25"/>
  <c r="X4453" i="25"/>
  <c r="X4452" i="25"/>
  <c r="X4451" i="25"/>
  <c r="X4450" i="25"/>
  <c r="X4449" i="25"/>
  <c r="X4448" i="25"/>
  <c r="X4447" i="25"/>
  <c r="X4446" i="25"/>
  <c r="X4445" i="25"/>
  <c r="X4444" i="25"/>
  <c r="X4443" i="25"/>
  <c r="X4442" i="25"/>
  <c r="X4441" i="25"/>
  <c r="X4440" i="25"/>
  <c r="X4439" i="25"/>
  <c r="X4438" i="25"/>
  <c r="X4437" i="25"/>
  <c r="X4436" i="25"/>
  <c r="X4435" i="25"/>
  <c r="X4434" i="25"/>
  <c r="X4433" i="25"/>
  <c r="X4432" i="25"/>
  <c r="X4431" i="25"/>
  <c r="X4430" i="25"/>
  <c r="X4429" i="25"/>
  <c r="X4428" i="25"/>
  <c r="X4427" i="25"/>
  <c r="X4426" i="25"/>
  <c r="X4425" i="25"/>
  <c r="X4424" i="25"/>
  <c r="X4423" i="25"/>
  <c r="X4422" i="25"/>
  <c r="X4421" i="25"/>
  <c r="X4420" i="25"/>
  <c r="X4419" i="25"/>
  <c r="X4418" i="25"/>
  <c r="X4417" i="25"/>
  <c r="X4416" i="25"/>
  <c r="X4415" i="25"/>
  <c r="X4414" i="25"/>
  <c r="X4413" i="25"/>
  <c r="X4412" i="25"/>
  <c r="X4411" i="25"/>
  <c r="X4410" i="25"/>
  <c r="X4409" i="25"/>
  <c r="X4408" i="25"/>
  <c r="X4407" i="25"/>
  <c r="X4406" i="25"/>
  <c r="X4405" i="25"/>
  <c r="X4404" i="25"/>
  <c r="X4403" i="25"/>
  <c r="X4402" i="25"/>
  <c r="X4401" i="25"/>
  <c r="X4400" i="25"/>
  <c r="X4399" i="25"/>
  <c r="X4398" i="25"/>
  <c r="X4397" i="25"/>
  <c r="X4396" i="25"/>
  <c r="X4395" i="25"/>
  <c r="X4394" i="25"/>
  <c r="X4393" i="25"/>
  <c r="X4392" i="25"/>
  <c r="X4391" i="25"/>
  <c r="X4390" i="25"/>
  <c r="X4389" i="25"/>
  <c r="X4388" i="25"/>
  <c r="X4387" i="25"/>
  <c r="X4386" i="25"/>
  <c r="X4385" i="25"/>
  <c r="X4384" i="25"/>
  <c r="X4383" i="25"/>
  <c r="X4382" i="25"/>
  <c r="X4381" i="25"/>
  <c r="X4380" i="25"/>
  <c r="X4379" i="25"/>
  <c r="X4378" i="25"/>
  <c r="X4377" i="25"/>
  <c r="X4376" i="25"/>
  <c r="X4375" i="25"/>
  <c r="X4374" i="25"/>
  <c r="X4373" i="25"/>
  <c r="X4372" i="25"/>
  <c r="X4371" i="25"/>
  <c r="X4370" i="25"/>
  <c r="X4369" i="25"/>
  <c r="X4368" i="25"/>
  <c r="X4367" i="25"/>
  <c r="X4366" i="25"/>
  <c r="X4365" i="25"/>
  <c r="X4364" i="25"/>
  <c r="X4363" i="25"/>
  <c r="X4362" i="25"/>
  <c r="X4361" i="25"/>
  <c r="X4360" i="25"/>
  <c r="X4359" i="25"/>
  <c r="X4358" i="25"/>
  <c r="X4357" i="25"/>
  <c r="X4356" i="25"/>
  <c r="X4355" i="25"/>
  <c r="X4354" i="25"/>
  <c r="X4353" i="25"/>
  <c r="X4352" i="25"/>
  <c r="X4351" i="25"/>
  <c r="X4350" i="25"/>
  <c r="X4349" i="25"/>
  <c r="X4348" i="25"/>
  <c r="X4347" i="25"/>
  <c r="X4346" i="25"/>
  <c r="X4345" i="25"/>
  <c r="X4344" i="25"/>
  <c r="X4343" i="25"/>
  <c r="X4342" i="25"/>
  <c r="X4341" i="25"/>
  <c r="X4340" i="25"/>
  <c r="X4339" i="25"/>
  <c r="X4338" i="25"/>
  <c r="X4337" i="25"/>
  <c r="X4336" i="25"/>
  <c r="X4335" i="25"/>
  <c r="X4334" i="25"/>
  <c r="X4333" i="25"/>
  <c r="X4332" i="25"/>
  <c r="X4331" i="25"/>
  <c r="X4330" i="25"/>
  <c r="X4329" i="25"/>
  <c r="X4328" i="25"/>
  <c r="X4327" i="25"/>
  <c r="X4326" i="25"/>
  <c r="X4325" i="25"/>
  <c r="X4324" i="25"/>
  <c r="X4323" i="25"/>
  <c r="X4322" i="25"/>
  <c r="X4321" i="25"/>
  <c r="X4320" i="25"/>
  <c r="X4319" i="25"/>
  <c r="X4318" i="25"/>
  <c r="X4317" i="25"/>
  <c r="X4316" i="25"/>
  <c r="X4315" i="25"/>
  <c r="X4314" i="25"/>
  <c r="X4313" i="25"/>
  <c r="X4312" i="25"/>
  <c r="X4311" i="25"/>
  <c r="X4310" i="25"/>
  <c r="X4309" i="25"/>
  <c r="X4308" i="25"/>
  <c r="X4307" i="25"/>
  <c r="X4306" i="25"/>
  <c r="X4305" i="25"/>
  <c r="X4304" i="25"/>
  <c r="X4303" i="25"/>
  <c r="X4302" i="25"/>
  <c r="X4301" i="25"/>
  <c r="X4300" i="25"/>
  <c r="X4299" i="25"/>
  <c r="X4298" i="25"/>
  <c r="X4297" i="25"/>
  <c r="X4296" i="25"/>
  <c r="X4295" i="25"/>
  <c r="X4294" i="25"/>
  <c r="X4293" i="25"/>
  <c r="X4292" i="25"/>
  <c r="X4291" i="25"/>
  <c r="X4290" i="25"/>
  <c r="X4289" i="25"/>
  <c r="X4288" i="25"/>
  <c r="X4287" i="25"/>
  <c r="X4286" i="25"/>
  <c r="X4285" i="25"/>
  <c r="X4284" i="25"/>
  <c r="X4283" i="25"/>
  <c r="X4282" i="25"/>
  <c r="X4281" i="25"/>
  <c r="X4280" i="25"/>
  <c r="X4279" i="25"/>
  <c r="X4278" i="25"/>
  <c r="X4277" i="25"/>
  <c r="X4276" i="25"/>
  <c r="X4275" i="25"/>
  <c r="X4274" i="25"/>
  <c r="X4273" i="25"/>
  <c r="X4272" i="25"/>
  <c r="X4271" i="25"/>
  <c r="X4270" i="25"/>
  <c r="X4269" i="25"/>
  <c r="X4268" i="25"/>
  <c r="X4267" i="25"/>
  <c r="X4266" i="25"/>
  <c r="X4265" i="25"/>
  <c r="X4264" i="25"/>
  <c r="X4263" i="25"/>
  <c r="X4262" i="25"/>
  <c r="X4261" i="25"/>
  <c r="X4260" i="25"/>
  <c r="X4259" i="25"/>
  <c r="X4258" i="25"/>
  <c r="X4257" i="25"/>
  <c r="X4256" i="25"/>
  <c r="X4255" i="25"/>
  <c r="X4254" i="25"/>
  <c r="X4253" i="25"/>
  <c r="X4252" i="25"/>
  <c r="X4251" i="25"/>
  <c r="X4250" i="25"/>
  <c r="X4249" i="25"/>
  <c r="X4248" i="25"/>
  <c r="X4247" i="25"/>
  <c r="X4246" i="25"/>
  <c r="X4245" i="25"/>
  <c r="X4244" i="25"/>
  <c r="X4243" i="25"/>
  <c r="X4242" i="25"/>
  <c r="X4241" i="25"/>
  <c r="X4240" i="25"/>
  <c r="X4239" i="25"/>
  <c r="X4238" i="25"/>
  <c r="X4237" i="25"/>
  <c r="X4236" i="25"/>
  <c r="X4235" i="25"/>
  <c r="X4234" i="25"/>
  <c r="X4233" i="25"/>
  <c r="X4232" i="25"/>
  <c r="X4231" i="25"/>
  <c r="X4230" i="25"/>
  <c r="X4229" i="25"/>
  <c r="X4228" i="25"/>
  <c r="X4227" i="25"/>
  <c r="X4226" i="25"/>
  <c r="X4225" i="25"/>
  <c r="X4224" i="25"/>
  <c r="X4223" i="25"/>
  <c r="X4222" i="25"/>
  <c r="X4221" i="25"/>
  <c r="X4220" i="25"/>
  <c r="X4219" i="25"/>
  <c r="X4218" i="25"/>
  <c r="X4217" i="25"/>
  <c r="X4216" i="25"/>
  <c r="X4215" i="25"/>
  <c r="X4214" i="25"/>
  <c r="X4213" i="25"/>
  <c r="X4212" i="25"/>
  <c r="X4211" i="25"/>
  <c r="X4210" i="25"/>
  <c r="X4209" i="25"/>
  <c r="X4208" i="25"/>
  <c r="X4207" i="25"/>
  <c r="X4206" i="25"/>
  <c r="X4205" i="25"/>
  <c r="X4204" i="25"/>
  <c r="X4203" i="25"/>
  <c r="X4202" i="25"/>
  <c r="X4201" i="25"/>
  <c r="X4200" i="25"/>
  <c r="X4199" i="25"/>
  <c r="X4198" i="25"/>
  <c r="X4197" i="25"/>
  <c r="X4196" i="25"/>
  <c r="X4195" i="25"/>
  <c r="X4194" i="25"/>
  <c r="X4193" i="25"/>
  <c r="X4192" i="25"/>
  <c r="X4191" i="25"/>
  <c r="X4190" i="25"/>
  <c r="X4189" i="25"/>
  <c r="X4188" i="25"/>
  <c r="X4187" i="25"/>
  <c r="X4186" i="25"/>
  <c r="X4185" i="25"/>
  <c r="X4184" i="25"/>
  <c r="X4183" i="25"/>
  <c r="X4182" i="25"/>
  <c r="X4181" i="25"/>
  <c r="X4180" i="25"/>
  <c r="X4179" i="25"/>
  <c r="X4178" i="25"/>
  <c r="X4177" i="25"/>
  <c r="X4176" i="25"/>
  <c r="X4175" i="25"/>
  <c r="X4174" i="25"/>
  <c r="X4173" i="25"/>
  <c r="X4172" i="25"/>
  <c r="X4171" i="25"/>
  <c r="X4170" i="25"/>
  <c r="X4169" i="25"/>
  <c r="X4168" i="25"/>
  <c r="X4167" i="25"/>
  <c r="X4166" i="25"/>
  <c r="X4165" i="25"/>
  <c r="X4164" i="25"/>
  <c r="X4163" i="25"/>
  <c r="X4162" i="25"/>
  <c r="X4161" i="25"/>
  <c r="X4160" i="25"/>
  <c r="X4159" i="25"/>
  <c r="X4158" i="25"/>
  <c r="X4157" i="25"/>
  <c r="X4156" i="25"/>
  <c r="X4155" i="25"/>
  <c r="X4154" i="25"/>
  <c r="X4153" i="25"/>
  <c r="X4152" i="25"/>
  <c r="X4151" i="25"/>
  <c r="X4150" i="25"/>
  <c r="X4149" i="25"/>
  <c r="X4148" i="25"/>
  <c r="X4147" i="25"/>
  <c r="X4146" i="25"/>
  <c r="X4145" i="25"/>
  <c r="X4144" i="25"/>
  <c r="X4143" i="25"/>
  <c r="X4142" i="25"/>
  <c r="X4141" i="25"/>
  <c r="X4140" i="25"/>
  <c r="X4139" i="25"/>
  <c r="X4138" i="25"/>
  <c r="X4137" i="25"/>
  <c r="X4136" i="25"/>
  <c r="X4135" i="25"/>
  <c r="X4134" i="25"/>
  <c r="X4133" i="25"/>
  <c r="X4132" i="25"/>
  <c r="X4131" i="25"/>
  <c r="X4130" i="25"/>
  <c r="X4129" i="25"/>
  <c r="X4128" i="25"/>
  <c r="X4127" i="25"/>
  <c r="X4126" i="25"/>
  <c r="X4125" i="25"/>
  <c r="X4124" i="25"/>
  <c r="X4123" i="25"/>
  <c r="X4122" i="25"/>
  <c r="X4121" i="25"/>
  <c r="X4120" i="25"/>
  <c r="X4119" i="25"/>
  <c r="X4118" i="25"/>
  <c r="X4117" i="25"/>
  <c r="X4116" i="25"/>
  <c r="X4115" i="25"/>
  <c r="X4114" i="25"/>
  <c r="X4113" i="25"/>
  <c r="X4112" i="25"/>
  <c r="X4111" i="25"/>
  <c r="X4110" i="25"/>
  <c r="X4109" i="25"/>
  <c r="X4108" i="25"/>
  <c r="X4107" i="25"/>
  <c r="X4106" i="25"/>
  <c r="X4105" i="25"/>
  <c r="X4104" i="25"/>
  <c r="X4103" i="25"/>
  <c r="X4102" i="25"/>
  <c r="X4101" i="25"/>
  <c r="X4100" i="25"/>
  <c r="X4099" i="25"/>
  <c r="X4098" i="25"/>
  <c r="X4097" i="25"/>
  <c r="X4096" i="25"/>
  <c r="X4095" i="25"/>
  <c r="X4094" i="25"/>
  <c r="X4093" i="25"/>
  <c r="X4092" i="25"/>
  <c r="X4091" i="25"/>
  <c r="X4090" i="25"/>
  <c r="X4089" i="25"/>
  <c r="X4088" i="25"/>
  <c r="X4087" i="25"/>
  <c r="X4086" i="25"/>
  <c r="X4085" i="25"/>
  <c r="X4084" i="25"/>
  <c r="X4083" i="25"/>
  <c r="X4082" i="25"/>
  <c r="X4081" i="25"/>
  <c r="X4080" i="25"/>
  <c r="X4079" i="25"/>
  <c r="X4078" i="25"/>
  <c r="X4077" i="25"/>
  <c r="X4076" i="25"/>
  <c r="X4075" i="25"/>
  <c r="X4074" i="25"/>
  <c r="X4073" i="25"/>
  <c r="X4072" i="25"/>
  <c r="X4071" i="25"/>
  <c r="X4070" i="25"/>
  <c r="X4069" i="25"/>
  <c r="X4068" i="25"/>
  <c r="X4067" i="25"/>
  <c r="X4066" i="25"/>
  <c r="X4065" i="25"/>
  <c r="X4064" i="25"/>
  <c r="X4063" i="25"/>
  <c r="X4062" i="25"/>
  <c r="X4061" i="25"/>
  <c r="X4060" i="25"/>
  <c r="X4059" i="25"/>
  <c r="X4058" i="25"/>
  <c r="X4057" i="25"/>
  <c r="X4056" i="25"/>
  <c r="X4055" i="25"/>
  <c r="X4054" i="25"/>
  <c r="X4053" i="25"/>
  <c r="X4052" i="25"/>
  <c r="X4051" i="25"/>
  <c r="X4050" i="25"/>
  <c r="X4049" i="25"/>
  <c r="X4048" i="25"/>
  <c r="X4047" i="25"/>
  <c r="X4046" i="25"/>
  <c r="X4045" i="25"/>
  <c r="X4044" i="25"/>
  <c r="X4043" i="25"/>
  <c r="X4042" i="25"/>
  <c r="X4041" i="25"/>
  <c r="X4040" i="25"/>
  <c r="X4039" i="25"/>
  <c r="X4038" i="25"/>
  <c r="X4037" i="25"/>
  <c r="X4036" i="25"/>
  <c r="X4035" i="25"/>
  <c r="X4034" i="25"/>
  <c r="X4033" i="25"/>
  <c r="X4032" i="25"/>
  <c r="X4031" i="25"/>
  <c r="X4030" i="25"/>
  <c r="X4029" i="25"/>
  <c r="X4028" i="25"/>
  <c r="X4027" i="25"/>
  <c r="X4026" i="25"/>
  <c r="X4025" i="25"/>
  <c r="X4024" i="25"/>
  <c r="X4023" i="25"/>
  <c r="X4022" i="25"/>
  <c r="X4021" i="25"/>
  <c r="X4020" i="25"/>
  <c r="X4019" i="25"/>
  <c r="X4018" i="25"/>
  <c r="X4017" i="25"/>
  <c r="X4016" i="25"/>
  <c r="X4015" i="25"/>
  <c r="X4014" i="25"/>
  <c r="X4013" i="25"/>
  <c r="X4012" i="25"/>
  <c r="X4011" i="25"/>
  <c r="X4010" i="25"/>
  <c r="X4009" i="25"/>
  <c r="X4008" i="25"/>
  <c r="X4007" i="25"/>
  <c r="X4006" i="25"/>
  <c r="X4005" i="25"/>
  <c r="X4004" i="25"/>
  <c r="X4003" i="25"/>
  <c r="X4002" i="25"/>
  <c r="X4001" i="25"/>
  <c r="X4000" i="25"/>
  <c r="X3999" i="25"/>
  <c r="X3998" i="25"/>
  <c r="X3997" i="25"/>
  <c r="X3996" i="25"/>
  <c r="X3995" i="25"/>
  <c r="X3994" i="25"/>
  <c r="X3993" i="25"/>
  <c r="X3992" i="25"/>
  <c r="X3991" i="25"/>
  <c r="X3990" i="25"/>
  <c r="X3989" i="25"/>
  <c r="X3988" i="25"/>
  <c r="X3987" i="25"/>
  <c r="X3986" i="25"/>
  <c r="X3985" i="25"/>
  <c r="X3984" i="25"/>
  <c r="X3983" i="25"/>
  <c r="X3982" i="25"/>
  <c r="X3981" i="25"/>
  <c r="X3980" i="25"/>
  <c r="X3979" i="25"/>
  <c r="X3978" i="25"/>
  <c r="X3977" i="25"/>
  <c r="X3976" i="25"/>
  <c r="X3975" i="25"/>
  <c r="X3974" i="25"/>
  <c r="X3973" i="25"/>
  <c r="X3972" i="25"/>
  <c r="X3971" i="25"/>
  <c r="X3970" i="25"/>
  <c r="X3969" i="25"/>
  <c r="X3968" i="25"/>
  <c r="X3967" i="25"/>
  <c r="X3966" i="25"/>
  <c r="X3965" i="25"/>
  <c r="X3964" i="25"/>
  <c r="X3963" i="25"/>
  <c r="X3962" i="25"/>
  <c r="X3961" i="25"/>
  <c r="X3960" i="25"/>
  <c r="X3959" i="25"/>
  <c r="X3958" i="25"/>
  <c r="X3957" i="25"/>
  <c r="X3956" i="25"/>
  <c r="X3955" i="25"/>
  <c r="X3954" i="25"/>
  <c r="X3953" i="25"/>
  <c r="X3952" i="25"/>
  <c r="X3951" i="25"/>
  <c r="X3950" i="25"/>
  <c r="X3949" i="25"/>
  <c r="X3948" i="25"/>
  <c r="X3947" i="25"/>
  <c r="X3946" i="25"/>
  <c r="X3945" i="25"/>
  <c r="X3944" i="25"/>
  <c r="X3943" i="25"/>
  <c r="X3942" i="25"/>
  <c r="X3941" i="25"/>
  <c r="X3940" i="25"/>
  <c r="X3939" i="25"/>
  <c r="X3938" i="25"/>
  <c r="X3937" i="25"/>
  <c r="X3936" i="25"/>
  <c r="X3935" i="25"/>
  <c r="X3934" i="25"/>
  <c r="X3933" i="25"/>
  <c r="X3932" i="25"/>
  <c r="X3931" i="25"/>
  <c r="X3930" i="25"/>
  <c r="X3929" i="25"/>
  <c r="X3928" i="25"/>
  <c r="X3927" i="25"/>
  <c r="X3926" i="25"/>
  <c r="X3925" i="25"/>
  <c r="X3924" i="25"/>
  <c r="X3923" i="25"/>
  <c r="X3922" i="25"/>
  <c r="X3921" i="25"/>
  <c r="X3920" i="25"/>
  <c r="X3919" i="25"/>
  <c r="X3918" i="25"/>
  <c r="X3917" i="25"/>
  <c r="X3916" i="25"/>
  <c r="X3915" i="25"/>
  <c r="X3914" i="25"/>
  <c r="X3913" i="25"/>
  <c r="X3912" i="25"/>
  <c r="X3911" i="25"/>
  <c r="X3910" i="25"/>
  <c r="X3909" i="25"/>
  <c r="X3908" i="25"/>
  <c r="X3907" i="25"/>
  <c r="X3906" i="25"/>
  <c r="X3905" i="25"/>
  <c r="X3904" i="25"/>
  <c r="X3903" i="25"/>
  <c r="X3902" i="25"/>
  <c r="X3901" i="25"/>
  <c r="X3900" i="25"/>
  <c r="X3899" i="25"/>
  <c r="X3898" i="25"/>
  <c r="X3897" i="25"/>
  <c r="X3896" i="25"/>
  <c r="X3895" i="25"/>
  <c r="X3894" i="25"/>
  <c r="X3893" i="25"/>
  <c r="X3892" i="25"/>
  <c r="X3891" i="25"/>
  <c r="X3890" i="25"/>
  <c r="X3889" i="25"/>
  <c r="X3888" i="25"/>
  <c r="X3887" i="25"/>
  <c r="X3886" i="25"/>
  <c r="X3885" i="25"/>
  <c r="X3884" i="25"/>
  <c r="X3883" i="25"/>
  <c r="X3882" i="25"/>
  <c r="X3881" i="25"/>
  <c r="X3880" i="25"/>
  <c r="X3879" i="25"/>
  <c r="X3878" i="25"/>
  <c r="X3877" i="25"/>
  <c r="X3876" i="25"/>
  <c r="X3875" i="25"/>
  <c r="X3874" i="25"/>
  <c r="X3873" i="25"/>
  <c r="X3872" i="25"/>
  <c r="X3871" i="25"/>
  <c r="X3870" i="25"/>
  <c r="X3869" i="25"/>
  <c r="X3868" i="25"/>
  <c r="X3867" i="25"/>
  <c r="X3866" i="25"/>
  <c r="X3865" i="25"/>
  <c r="X3864" i="25"/>
  <c r="X3863" i="25"/>
  <c r="X3862" i="25"/>
  <c r="X3861" i="25"/>
  <c r="X3860" i="25"/>
  <c r="X3859" i="25"/>
  <c r="X3858" i="25"/>
  <c r="X3857" i="25"/>
  <c r="X3856" i="25"/>
  <c r="X3855" i="25"/>
  <c r="X3854" i="25"/>
  <c r="X3853" i="25"/>
  <c r="X3852" i="25"/>
  <c r="X3851" i="25"/>
  <c r="X3850" i="25"/>
  <c r="X3849" i="25"/>
  <c r="X3848" i="25"/>
  <c r="X3847" i="25"/>
  <c r="X3846" i="25"/>
  <c r="X3845" i="25"/>
  <c r="X3844" i="25"/>
  <c r="X3843" i="25"/>
  <c r="X3842" i="25"/>
  <c r="X3841" i="25"/>
  <c r="X3840" i="25"/>
  <c r="X3839" i="25"/>
  <c r="X3838" i="25"/>
  <c r="X3837" i="25"/>
  <c r="X3836" i="25"/>
  <c r="X3835" i="25"/>
  <c r="X3834" i="25"/>
  <c r="X3833" i="25"/>
  <c r="X3832" i="25"/>
  <c r="X3831" i="25"/>
  <c r="X3830" i="25"/>
  <c r="X3829" i="25"/>
  <c r="X3828" i="25"/>
  <c r="X3827" i="25"/>
  <c r="X3826" i="25"/>
  <c r="X3825" i="25"/>
  <c r="X3824" i="25"/>
  <c r="X3823" i="25"/>
  <c r="X3822" i="25"/>
  <c r="X3821" i="25"/>
  <c r="X3820" i="25"/>
  <c r="X3819" i="25"/>
  <c r="X3818" i="25"/>
  <c r="X3817" i="25"/>
  <c r="X3816" i="25"/>
  <c r="X3815" i="25"/>
  <c r="X3814" i="25"/>
  <c r="X3813" i="25"/>
  <c r="X3812" i="25"/>
  <c r="X3811" i="25"/>
  <c r="X3810" i="25"/>
  <c r="X3809" i="25"/>
  <c r="X3808" i="25"/>
  <c r="X3807" i="25"/>
  <c r="X3806" i="25"/>
  <c r="X3805" i="25"/>
  <c r="X3804" i="25"/>
  <c r="X3803" i="25"/>
  <c r="X3802" i="25"/>
  <c r="X3801" i="25"/>
  <c r="X3800" i="25"/>
  <c r="X3799" i="25"/>
  <c r="X3798" i="25"/>
  <c r="X3797" i="25"/>
  <c r="X3796" i="25"/>
  <c r="X3795" i="25"/>
  <c r="X3794" i="25"/>
  <c r="X3793" i="25"/>
  <c r="X3792" i="25"/>
  <c r="X3791" i="25"/>
  <c r="X3790" i="25"/>
  <c r="X3789" i="25"/>
  <c r="X3788" i="25"/>
  <c r="X3787" i="25"/>
  <c r="X3786" i="25"/>
  <c r="X3785" i="25"/>
  <c r="X3784" i="25"/>
  <c r="X3783" i="25"/>
  <c r="X3782" i="25"/>
  <c r="X3781" i="25"/>
  <c r="X3780" i="25"/>
  <c r="X3779" i="25"/>
  <c r="X3778" i="25"/>
  <c r="X3777" i="25"/>
  <c r="X3776" i="25"/>
  <c r="X3775" i="25"/>
  <c r="X3774" i="25"/>
  <c r="X3773" i="25"/>
  <c r="X3772" i="25"/>
  <c r="X3771" i="25"/>
  <c r="X3770" i="25"/>
  <c r="X3769" i="25"/>
  <c r="X3768" i="25"/>
  <c r="X3767" i="25"/>
  <c r="X3766" i="25"/>
  <c r="X3765" i="25"/>
  <c r="X3764" i="25"/>
  <c r="X3763" i="25"/>
  <c r="X3762" i="25"/>
  <c r="X3761" i="25"/>
  <c r="X3760" i="25"/>
  <c r="X3759" i="25"/>
  <c r="X3758" i="25"/>
  <c r="X3757" i="25"/>
  <c r="X3756" i="25"/>
  <c r="X3755" i="25"/>
  <c r="X3754" i="25"/>
  <c r="X3753" i="25"/>
  <c r="X3752" i="25"/>
  <c r="X3751" i="25"/>
  <c r="X3750" i="25"/>
  <c r="X3749" i="25"/>
  <c r="X3748" i="25"/>
  <c r="X3747" i="25"/>
  <c r="X3746" i="25"/>
  <c r="X3745" i="25"/>
  <c r="X3744" i="25"/>
  <c r="X3743" i="25"/>
  <c r="X3742" i="25"/>
  <c r="X3741" i="25"/>
  <c r="X3740" i="25"/>
  <c r="X3739" i="25"/>
  <c r="X3738" i="25"/>
  <c r="X3737" i="25"/>
  <c r="X3736" i="25"/>
  <c r="X3735" i="25"/>
  <c r="X3734" i="25"/>
  <c r="X3733" i="25"/>
  <c r="X3732" i="25"/>
  <c r="X3731" i="25"/>
  <c r="X3730" i="25"/>
  <c r="X3729" i="25"/>
  <c r="X3728" i="25"/>
  <c r="X3727" i="25"/>
  <c r="X3726" i="25"/>
  <c r="X3725" i="25"/>
  <c r="X3724" i="25"/>
  <c r="X3723" i="25"/>
  <c r="X3722" i="25"/>
  <c r="X3721" i="25"/>
  <c r="X3720" i="25"/>
  <c r="X3719" i="25"/>
  <c r="X3718" i="25"/>
  <c r="X3717" i="25"/>
  <c r="X3716" i="25"/>
  <c r="X3715" i="25"/>
  <c r="X3714" i="25"/>
  <c r="X3713" i="25"/>
  <c r="X3712" i="25"/>
  <c r="X3711" i="25"/>
  <c r="X3710" i="25"/>
  <c r="X3709" i="25"/>
  <c r="X3708" i="25"/>
  <c r="X3707" i="25"/>
  <c r="X3706" i="25"/>
  <c r="X3705" i="25"/>
  <c r="X3704" i="25"/>
  <c r="X3703" i="25"/>
  <c r="X3702" i="25"/>
  <c r="X3701" i="25"/>
  <c r="X3700" i="25"/>
  <c r="X3699" i="25"/>
  <c r="X3698" i="25"/>
  <c r="X3697" i="25"/>
  <c r="X3696" i="25"/>
  <c r="X3695" i="25"/>
  <c r="X3694" i="25"/>
  <c r="X3693" i="25"/>
  <c r="X3692" i="25"/>
  <c r="X3691" i="25"/>
  <c r="X3690" i="25"/>
  <c r="X3689" i="25"/>
  <c r="X3688" i="25"/>
  <c r="X3687" i="25"/>
  <c r="X3686" i="25"/>
  <c r="X3685" i="25"/>
  <c r="X3684" i="25"/>
  <c r="X3683" i="25"/>
  <c r="X3682" i="25"/>
  <c r="X3681" i="25"/>
  <c r="X3680" i="25"/>
  <c r="X3679" i="25"/>
  <c r="X3678" i="25"/>
  <c r="X3677" i="25"/>
  <c r="X3676" i="25"/>
  <c r="X3675" i="25"/>
  <c r="X3674" i="25"/>
  <c r="X3673" i="25"/>
  <c r="X3672" i="25"/>
  <c r="X3671" i="25"/>
  <c r="X3670" i="25"/>
  <c r="X3669" i="25"/>
  <c r="X3668" i="25"/>
  <c r="X3667" i="25"/>
  <c r="X3666" i="25"/>
  <c r="X3665" i="25"/>
  <c r="X3664" i="25"/>
  <c r="X3663" i="25"/>
  <c r="X3662" i="25"/>
  <c r="X3661" i="25"/>
  <c r="X3660" i="25"/>
  <c r="X3659" i="25"/>
  <c r="X3658" i="25"/>
  <c r="X3657" i="25"/>
  <c r="X3656" i="25"/>
  <c r="X3655" i="25"/>
  <c r="X3654" i="25"/>
  <c r="X3653" i="25"/>
  <c r="X3652" i="25"/>
  <c r="X3651" i="25"/>
  <c r="X3650" i="25"/>
  <c r="X3649" i="25"/>
  <c r="X3648" i="25"/>
  <c r="X3647" i="25"/>
  <c r="X3646" i="25"/>
  <c r="X3645" i="25"/>
  <c r="X3644" i="25"/>
  <c r="X3643" i="25"/>
  <c r="X3642" i="25"/>
  <c r="X3641" i="25"/>
  <c r="X3640" i="25"/>
  <c r="X3639" i="25"/>
  <c r="X3638" i="25"/>
  <c r="X3637" i="25"/>
  <c r="X3636" i="25"/>
  <c r="X3635" i="25"/>
  <c r="X3634" i="25"/>
  <c r="X3633" i="25"/>
  <c r="X3632" i="25"/>
  <c r="X3631" i="25"/>
  <c r="X3630" i="25"/>
  <c r="X3629" i="25"/>
  <c r="X3628" i="25"/>
  <c r="X3627" i="25"/>
  <c r="X3626" i="25"/>
  <c r="X3625" i="25"/>
  <c r="X3624" i="25"/>
  <c r="X3623" i="25"/>
  <c r="X3622" i="25"/>
  <c r="X3621" i="25"/>
  <c r="X3620" i="25"/>
  <c r="X3619" i="25"/>
  <c r="X3618" i="25"/>
  <c r="X3617" i="25"/>
  <c r="X3616" i="25"/>
  <c r="X3615" i="25"/>
  <c r="X3614" i="25"/>
  <c r="X3613" i="25"/>
  <c r="X3612" i="25"/>
  <c r="X3611" i="25"/>
  <c r="X3610" i="25"/>
  <c r="X3609" i="25"/>
  <c r="X3608" i="25"/>
  <c r="X3607" i="25"/>
  <c r="X3606" i="25"/>
  <c r="X3605" i="25"/>
  <c r="X3604" i="25"/>
  <c r="X3603" i="25"/>
  <c r="X3602" i="25"/>
  <c r="X3601" i="25"/>
  <c r="X3600" i="25"/>
  <c r="X3599" i="25"/>
  <c r="X3598" i="25"/>
  <c r="X3597" i="25"/>
  <c r="X3596" i="25"/>
  <c r="X3595" i="25"/>
  <c r="X3594" i="25"/>
  <c r="X3593" i="25"/>
  <c r="X3592" i="25"/>
  <c r="X3591" i="25"/>
  <c r="X3590" i="25"/>
  <c r="X3589" i="25"/>
  <c r="X3588" i="25"/>
  <c r="X3587" i="25"/>
  <c r="X3586" i="25"/>
  <c r="X3585" i="25"/>
  <c r="X3584" i="25"/>
  <c r="X3583" i="25"/>
  <c r="X3582" i="25"/>
  <c r="X3581" i="25"/>
  <c r="X3580" i="25"/>
  <c r="X3579" i="25"/>
  <c r="X3578" i="25"/>
  <c r="X3577" i="25"/>
  <c r="X3576" i="25"/>
  <c r="X3575" i="25"/>
  <c r="X3574" i="25"/>
  <c r="X3573" i="25"/>
  <c r="X3572" i="25"/>
  <c r="X3571" i="25"/>
  <c r="X3570" i="25"/>
  <c r="X3569" i="25"/>
  <c r="X3568" i="25"/>
  <c r="X3567" i="25"/>
  <c r="X3566" i="25"/>
  <c r="X3565" i="25"/>
  <c r="X3564" i="25"/>
  <c r="X3563" i="25"/>
  <c r="X3562" i="25"/>
  <c r="X3561" i="25"/>
  <c r="X3560" i="25"/>
  <c r="X3559" i="25"/>
  <c r="X3558" i="25"/>
  <c r="X3557" i="25"/>
  <c r="X3556" i="25"/>
  <c r="X3555" i="25"/>
  <c r="X3554" i="25"/>
  <c r="X3553" i="25"/>
  <c r="X3552" i="25"/>
  <c r="X3551" i="25"/>
  <c r="X3550" i="25"/>
  <c r="X3549" i="25"/>
  <c r="X3548" i="25"/>
  <c r="X3547" i="25"/>
  <c r="X3546" i="25"/>
  <c r="X3545" i="25"/>
  <c r="X3544" i="25"/>
  <c r="X3543" i="25"/>
  <c r="X3542" i="25"/>
  <c r="X3541" i="25"/>
  <c r="X3540" i="25"/>
  <c r="X3539" i="25"/>
  <c r="X3538" i="25"/>
  <c r="X3537" i="25"/>
  <c r="X3536" i="25"/>
  <c r="X3535" i="25"/>
  <c r="X3534" i="25"/>
  <c r="X3533" i="25"/>
  <c r="X3532" i="25"/>
  <c r="X3531" i="25"/>
  <c r="X3530" i="25"/>
  <c r="X3529" i="25"/>
  <c r="X3528" i="25"/>
  <c r="X3527" i="25"/>
  <c r="X3526" i="25"/>
  <c r="X3525" i="25"/>
  <c r="X3524" i="25"/>
  <c r="X3523" i="25"/>
  <c r="X3522" i="25"/>
  <c r="X3521" i="25"/>
  <c r="X3520" i="25"/>
  <c r="X3519" i="25"/>
  <c r="X3518" i="25"/>
  <c r="X3517" i="25"/>
  <c r="X3516" i="25"/>
  <c r="X3515" i="25"/>
  <c r="X3514" i="25"/>
  <c r="X3513" i="25"/>
  <c r="X3512" i="25"/>
  <c r="X3511" i="25"/>
  <c r="X3510" i="25"/>
  <c r="X3509" i="25"/>
  <c r="X3508" i="25"/>
  <c r="X3507" i="25"/>
  <c r="X3506" i="25"/>
  <c r="X3505" i="25"/>
  <c r="X3504" i="25"/>
  <c r="X3503" i="25"/>
  <c r="X3502" i="25"/>
  <c r="X3501" i="25"/>
  <c r="X3500" i="25"/>
  <c r="X3499" i="25"/>
  <c r="X3498" i="25"/>
  <c r="X3497" i="25"/>
  <c r="X3496" i="25"/>
  <c r="X3495" i="25"/>
  <c r="X3494" i="25"/>
  <c r="X3493" i="25"/>
  <c r="X3492" i="25"/>
  <c r="X3491" i="25"/>
  <c r="X3490" i="25"/>
  <c r="X3489" i="25"/>
  <c r="X3488" i="25"/>
  <c r="X3487" i="25"/>
  <c r="X3486" i="25"/>
  <c r="X3485" i="25"/>
  <c r="X3484" i="25"/>
  <c r="X3483" i="25"/>
  <c r="X3482" i="25"/>
  <c r="X3481" i="25"/>
  <c r="X3480" i="25"/>
  <c r="X3479" i="25"/>
  <c r="X3478" i="25"/>
  <c r="X3477" i="25"/>
  <c r="X3476" i="25"/>
  <c r="X3475" i="25"/>
  <c r="X3474" i="25"/>
  <c r="X3473" i="25"/>
  <c r="X3472" i="25"/>
  <c r="X3471" i="25"/>
  <c r="X3470" i="25"/>
  <c r="X3469" i="25"/>
  <c r="X3468" i="25"/>
  <c r="X3467" i="25"/>
  <c r="X3466" i="25"/>
  <c r="X3465" i="25"/>
  <c r="X3464" i="25"/>
  <c r="X3463" i="25"/>
  <c r="X3462" i="25"/>
  <c r="X3461" i="25"/>
  <c r="X3460" i="25"/>
  <c r="X3459" i="25"/>
  <c r="X3458" i="25"/>
  <c r="X3457" i="25"/>
  <c r="X3456" i="25"/>
  <c r="X3455" i="25"/>
  <c r="X3454" i="25"/>
  <c r="X3453" i="25"/>
  <c r="X3452" i="25"/>
  <c r="X3451" i="25"/>
  <c r="X3450" i="25"/>
  <c r="X3449" i="25"/>
  <c r="X3448" i="25"/>
  <c r="X3447" i="25"/>
  <c r="X3446" i="25"/>
  <c r="X3445" i="25"/>
  <c r="X3444" i="25"/>
  <c r="X3443" i="25"/>
  <c r="X3442" i="25"/>
  <c r="X3441" i="25"/>
  <c r="X3440" i="25"/>
  <c r="X3439" i="25"/>
  <c r="X3438" i="25"/>
  <c r="X3437" i="25"/>
  <c r="X3436" i="25"/>
  <c r="X3435" i="25"/>
  <c r="X3434" i="25"/>
  <c r="X3433" i="25"/>
  <c r="X3432" i="25"/>
  <c r="X3431" i="25"/>
  <c r="X3430" i="25"/>
  <c r="X3429" i="25"/>
  <c r="X3428" i="25"/>
  <c r="X3427" i="25"/>
  <c r="X3426" i="25"/>
  <c r="X3425" i="25"/>
  <c r="X3424" i="25"/>
  <c r="X3423" i="25"/>
  <c r="X3422" i="25"/>
  <c r="X3421" i="25"/>
  <c r="X3420" i="25"/>
  <c r="X3419" i="25"/>
  <c r="X3418" i="25"/>
  <c r="X3417" i="25"/>
  <c r="X3416" i="25"/>
  <c r="X3415" i="25"/>
  <c r="X3414" i="25"/>
  <c r="X3413" i="25"/>
  <c r="X3412" i="25"/>
  <c r="X3411" i="25"/>
  <c r="X3410" i="25"/>
  <c r="X3409" i="25"/>
  <c r="X3408" i="25"/>
  <c r="X3407" i="25"/>
  <c r="X3406" i="25"/>
  <c r="X3405" i="25"/>
  <c r="X3404" i="25"/>
  <c r="X3403" i="25"/>
  <c r="X3402" i="25"/>
  <c r="X3401" i="25"/>
  <c r="X3400" i="25"/>
  <c r="X3399" i="25"/>
  <c r="X3398" i="25"/>
  <c r="X3397" i="25"/>
  <c r="X3396" i="25"/>
  <c r="X3395" i="25"/>
  <c r="X3394" i="25"/>
  <c r="X3393" i="25"/>
  <c r="X3392" i="25"/>
  <c r="X3391" i="25"/>
  <c r="X3390" i="25"/>
  <c r="X3389" i="25"/>
  <c r="X3388" i="25"/>
  <c r="X3387" i="25"/>
  <c r="X3386" i="25"/>
  <c r="X3385" i="25"/>
  <c r="X3384" i="25"/>
  <c r="X3383" i="25"/>
  <c r="X3382" i="25"/>
  <c r="X3381" i="25"/>
  <c r="X3380" i="25"/>
  <c r="X3379" i="25"/>
  <c r="X3378" i="25"/>
  <c r="X3377" i="25"/>
  <c r="X3376" i="25"/>
  <c r="X3375" i="25"/>
  <c r="X3374" i="25"/>
  <c r="X3373" i="25"/>
  <c r="X3372" i="25"/>
  <c r="X3371" i="25"/>
  <c r="X3370" i="25"/>
  <c r="X3369" i="25"/>
  <c r="X3368" i="25"/>
  <c r="X3367" i="25"/>
  <c r="X3366" i="25"/>
  <c r="X3365" i="25"/>
  <c r="X3364" i="25"/>
  <c r="X3363" i="25"/>
  <c r="X3362" i="25"/>
  <c r="X3361" i="25"/>
  <c r="X3360" i="25"/>
  <c r="X3359" i="25"/>
  <c r="X3358" i="25"/>
  <c r="X3357" i="25"/>
  <c r="X3356" i="25"/>
  <c r="X3355" i="25"/>
  <c r="X3354" i="25"/>
  <c r="X3353" i="25"/>
  <c r="X3352" i="25"/>
  <c r="X3351" i="25"/>
  <c r="X3350" i="25"/>
  <c r="X3349" i="25"/>
  <c r="X3348" i="25"/>
  <c r="X3347" i="25"/>
  <c r="X3346" i="25"/>
  <c r="X3345" i="25"/>
  <c r="X3344" i="25"/>
  <c r="X3343" i="25"/>
  <c r="X3342" i="25"/>
  <c r="X3341" i="25"/>
  <c r="X3340" i="25"/>
  <c r="X3339" i="25"/>
  <c r="X3338" i="25"/>
  <c r="X3337" i="25"/>
  <c r="X3336" i="25"/>
  <c r="X3335" i="25"/>
  <c r="X3334" i="25"/>
  <c r="X3333" i="25"/>
  <c r="X3332" i="25"/>
  <c r="X3331" i="25"/>
  <c r="X3330" i="25"/>
  <c r="X3329" i="25"/>
  <c r="X3328" i="25"/>
  <c r="X3327" i="25"/>
  <c r="X3326" i="25"/>
  <c r="X3325" i="25"/>
  <c r="X3324" i="25"/>
  <c r="X3323" i="25"/>
  <c r="X3322" i="25"/>
  <c r="X3321" i="25"/>
  <c r="X3320" i="25"/>
  <c r="X3319" i="25"/>
  <c r="X3318" i="25"/>
  <c r="X3317" i="25"/>
  <c r="X3316" i="25"/>
  <c r="X3315" i="25"/>
  <c r="X3314" i="25"/>
  <c r="X3313" i="25"/>
  <c r="X3312" i="25"/>
  <c r="X3311" i="25"/>
  <c r="X3310" i="25"/>
  <c r="X3309" i="25"/>
  <c r="X3308" i="25"/>
  <c r="X3307" i="25"/>
  <c r="X3306" i="25"/>
  <c r="X3305" i="25"/>
  <c r="X3304" i="25"/>
  <c r="X3303" i="25"/>
  <c r="X3302" i="25"/>
  <c r="X3301" i="25"/>
  <c r="X3300" i="25"/>
  <c r="X3299" i="25"/>
  <c r="X3298" i="25"/>
  <c r="X3297" i="25"/>
  <c r="X3296" i="25"/>
  <c r="X3295" i="25"/>
  <c r="X3294" i="25"/>
  <c r="X3293" i="25"/>
  <c r="X3292" i="25"/>
  <c r="X3291" i="25"/>
  <c r="X3290" i="25"/>
  <c r="X3289" i="25"/>
  <c r="X3288" i="25"/>
  <c r="X3287" i="25"/>
  <c r="X3286" i="25"/>
  <c r="X3285" i="25"/>
  <c r="X3284" i="25"/>
  <c r="X3283" i="25"/>
  <c r="X3282" i="25"/>
  <c r="X3281" i="25"/>
  <c r="X3280" i="25"/>
  <c r="X3279" i="25"/>
  <c r="X3278" i="25"/>
  <c r="X3277" i="25"/>
  <c r="X3276" i="25"/>
  <c r="X3275" i="25"/>
  <c r="X3274" i="25"/>
  <c r="X3273" i="25"/>
  <c r="X3272" i="25"/>
  <c r="X3271" i="25"/>
  <c r="X3270" i="25"/>
  <c r="X3269" i="25"/>
  <c r="X3268" i="25"/>
  <c r="X3267" i="25"/>
  <c r="X3266" i="25"/>
  <c r="X3265" i="25"/>
  <c r="X3264" i="25"/>
  <c r="X3263" i="25"/>
  <c r="X3262" i="25"/>
  <c r="X3261" i="25"/>
  <c r="X3260" i="25"/>
  <c r="X3259" i="25"/>
  <c r="X3258" i="25"/>
  <c r="X3257" i="25"/>
  <c r="X3256" i="25"/>
  <c r="X3255" i="25"/>
  <c r="X3254" i="25"/>
  <c r="X3253" i="25"/>
  <c r="X3252" i="25"/>
  <c r="X3251" i="25"/>
  <c r="X3250" i="25"/>
  <c r="X3249" i="25"/>
  <c r="X3248" i="25"/>
  <c r="X3247" i="25"/>
  <c r="X3246" i="25"/>
  <c r="X3245" i="25"/>
  <c r="X3244" i="25"/>
  <c r="X3243" i="25"/>
  <c r="X3242" i="25"/>
  <c r="X3241" i="25"/>
  <c r="X3240" i="25"/>
  <c r="X3239" i="25"/>
  <c r="X3238" i="25"/>
  <c r="X3237" i="25"/>
  <c r="X3236" i="25"/>
  <c r="X3235" i="25"/>
  <c r="X3234" i="25"/>
  <c r="X3233" i="25"/>
  <c r="X3232" i="25"/>
  <c r="X3231" i="25"/>
  <c r="X3230" i="25"/>
  <c r="X3229" i="25"/>
  <c r="X3228" i="25"/>
  <c r="X3227" i="25"/>
  <c r="X3226" i="25"/>
  <c r="X3225" i="25"/>
  <c r="X3224" i="25"/>
  <c r="X3223" i="25"/>
  <c r="X3222" i="25"/>
  <c r="X3221" i="25"/>
  <c r="X3220" i="25"/>
  <c r="X3219" i="25"/>
  <c r="X3218" i="25"/>
  <c r="X3217" i="25"/>
  <c r="X3216" i="25"/>
  <c r="X3215" i="25"/>
  <c r="X3214" i="25"/>
  <c r="X3213" i="25"/>
  <c r="X3212" i="25"/>
  <c r="X3211" i="25"/>
  <c r="X3210" i="25"/>
  <c r="X3209" i="25"/>
  <c r="X3208" i="25"/>
  <c r="X3207" i="25"/>
  <c r="X3206" i="25"/>
  <c r="X3205" i="25"/>
  <c r="X3204" i="25"/>
  <c r="X3203" i="25"/>
  <c r="X3202" i="25"/>
  <c r="X3201" i="25"/>
  <c r="X3200" i="25"/>
  <c r="X3199" i="25"/>
  <c r="X3198" i="25"/>
  <c r="X3197" i="25"/>
  <c r="X3196" i="25"/>
  <c r="X3195" i="25"/>
  <c r="X3194" i="25"/>
  <c r="X3193" i="25"/>
  <c r="X3192" i="25"/>
  <c r="X3191" i="25"/>
  <c r="X3190" i="25"/>
  <c r="X3189" i="25"/>
  <c r="X3188" i="25"/>
  <c r="X3187" i="25"/>
  <c r="X3186" i="25"/>
  <c r="X3185" i="25"/>
  <c r="X3184" i="25"/>
  <c r="X3183" i="25"/>
  <c r="X3182" i="25"/>
  <c r="X3181" i="25"/>
  <c r="X3180" i="25"/>
  <c r="X3179" i="25"/>
  <c r="X3178" i="25"/>
  <c r="X3177" i="25"/>
  <c r="X3176" i="25"/>
  <c r="X3175" i="25"/>
  <c r="X3174" i="25"/>
  <c r="X3173" i="25"/>
  <c r="X3172" i="25"/>
  <c r="X3171" i="25"/>
  <c r="X3170" i="25"/>
  <c r="X3169" i="25"/>
  <c r="X3168" i="25"/>
  <c r="X3167" i="25"/>
  <c r="X3166" i="25"/>
  <c r="X3165" i="25"/>
  <c r="X3164" i="25"/>
  <c r="X3163" i="25"/>
  <c r="X3162" i="25"/>
  <c r="X3161" i="25"/>
  <c r="X3160" i="25"/>
  <c r="X3159" i="25"/>
  <c r="X3158" i="25"/>
  <c r="X3157" i="25"/>
  <c r="X3156" i="25"/>
  <c r="X3155" i="25"/>
  <c r="X3154" i="25"/>
  <c r="X3153" i="25"/>
  <c r="X3152" i="25"/>
  <c r="X3151" i="25"/>
  <c r="X3150" i="25"/>
  <c r="X3149" i="25"/>
  <c r="X3148" i="25"/>
  <c r="X3147" i="25"/>
  <c r="X3146" i="25"/>
  <c r="X3145" i="25"/>
  <c r="X3144" i="25"/>
  <c r="X3143" i="25"/>
  <c r="X3142" i="25"/>
  <c r="X3141" i="25"/>
  <c r="X3140" i="25"/>
  <c r="X3139" i="25"/>
  <c r="X3138" i="25"/>
  <c r="X3137" i="25"/>
  <c r="X3136" i="25"/>
  <c r="X3135" i="25"/>
  <c r="X3134" i="25"/>
  <c r="X3133" i="25"/>
  <c r="X3132" i="25"/>
  <c r="X3131" i="25"/>
  <c r="X3130" i="25"/>
  <c r="X3129" i="25"/>
  <c r="X3128" i="25"/>
  <c r="X3127" i="25"/>
  <c r="X3126" i="25"/>
  <c r="X3125" i="25"/>
  <c r="X3124" i="25"/>
  <c r="X3123" i="25"/>
  <c r="X3122" i="25"/>
  <c r="X3121" i="25"/>
  <c r="X3120" i="25"/>
  <c r="X3119" i="25"/>
  <c r="X3118" i="25"/>
  <c r="X3117" i="25"/>
  <c r="X3116" i="25"/>
  <c r="X3115" i="25"/>
  <c r="X3114" i="25"/>
  <c r="X3113" i="25"/>
  <c r="X3112" i="25"/>
  <c r="X3111" i="25"/>
  <c r="X3110" i="25"/>
  <c r="X3109" i="25"/>
  <c r="X3108" i="25"/>
  <c r="X3107" i="25"/>
  <c r="X3106" i="25"/>
  <c r="X3105" i="25"/>
  <c r="X3104" i="25"/>
  <c r="X3103" i="25"/>
  <c r="X3102" i="25"/>
  <c r="X3101" i="25"/>
  <c r="X3100" i="25"/>
  <c r="X3099" i="25"/>
  <c r="X3098" i="25"/>
  <c r="X3097" i="25"/>
  <c r="X3096" i="25"/>
  <c r="X3095" i="25"/>
  <c r="X3094" i="25"/>
  <c r="X3093" i="25"/>
  <c r="X3092" i="25"/>
  <c r="X3091" i="25"/>
  <c r="X3090" i="25"/>
  <c r="X3089" i="25"/>
  <c r="X3088" i="25"/>
  <c r="X3087" i="25"/>
  <c r="X3086" i="25"/>
  <c r="X3085" i="25"/>
  <c r="X3084" i="25"/>
  <c r="X3083" i="25"/>
  <c r="X3082" i="25"/>
  <c r="X3081" i="25"/>
  <c r="X3080" i="25"/>
  <c r="X3079" i="25"/>
  <c r="X3078" i="25"/>
  <c r="X3077" i="25"/>
  <c r="X3076" i="25"/>
  <c r="X3075" i="25"/>
  <c r="X3074" i="25"/>
  <c r="X3073" i="25"/>
  <c r="X3072" i="25"/>
  <c r="X3071" i="25"/>
  <c r="X3070" i="25"/>
  <c r="X3069" i="25"/>
  <c r="X3068" i="25"/>
  <c r="X3067" i="25"/>
  <c r="X3066" i="25"/>
  <c r="X3065" i="25"/>
  <c r="X3064" i="25"/>
  <c r="X3063" i="25"/>
  <c r="X3062" i="25"/>
  <c r="X3061" i="25"/>
  <c r="X3060" i="25"/>
  <c r="X3059" i="25"/>
  <c r="X3058" i="25"/>
  <c r="X3057" i="25"/>
  <c r="X3056" i="25"/>
  <c r="X3055" i="25"/>
  <c r="X3054" i="25"/>
  <c r="X3053" i="25"/>
  <c r="X3052" i="25"/>
  <c r="X3051" i="25"/>
  <c r="X3050" i="25"/>
  <c r="X3049" i="25"/>
  <c r="X3048" i="25"/>
  <c r="X3047" i="25"/>
  <c r="X3046" i="25"/>
  <c r="X3045" i="25"/>
  <c r="X3044" i="25"/>
  <c r="X3043" i="25"/>
  <c r="X3042" i="25"/>
  <c r="X3041" i="25"/>
  <c r="X3040" i="25"/>
  <c r="X3039" i="25"/>
  <c r="X3038" i="25"/>
  <c r="X3037" i="25"/>
  <c r="X3036" i="25"/>
  <c r="X3035" i="25"/>
  <c r="X3034" i="25"/>
  <c r="X3033" i="25"/>
  <c r="X3032" i="25"/>
  <c r="X3031" i="25"/>
  <c r="X3030" i="25"/>
  <c r="X3029" i="25"/>
  <c r="X3028" i="25"/>
  <c r="X3027" i="25"/>
  <c r="X3026" i="25"/>
  <c r="X3025" i="25"/>
  <c r="X3024" i="25"/>
  <c r="X3023" i="25"/>
  <c r="X3022" i="25"/>
  <c r="X3021" i="25"/>
  <c r="X3020" i="25"/>
  <c r="X3019" i="25"/>
  <c r="X3018" i="25"/>
  <c r="X3017" i="25"/>
  <c r="X3016" i="25"/>
  <c r="X3015" i="25"/>
  <c r="X3014" i="25"/>
  <c r="X3013" i="25"/>
  <c r="X3012" i="25"/>
  <c r="X3011" i="25"/>
  <c r="X3010" i="25"/>
  <c r="X3009" i="25"/>
  <c r="X3008" i="25"/>
  <c r="X3007" i="25"/>
  <c r="X3006" i="25"/>
  <c r="X3005" i="25"/>
  <c r="X3004" i="25"/>
  <c r="X3003" i="25"/>
  <c r="X3002" i="25"/>
  <c r="X3001" i="25"/>
  <c r="X3000" i="25"/>
  <c r="X2999" i="25"/>
  <c r="X2998" i="25"/>
  <c r="X2997" i="25"/>
  <c r="X2996" i="25"/>
  <c r="X2995" i="25"/>
  <c r="X2994" i="25"/>
  <c r="X2993" i="25"/>
  <c r="X2992" i="25"/>
  <c r="X2991" i="25"/>
  <c r="X2990" i="25"/>
  <c r="X2989" i="25"/>
  <c r="X2988" i="25"/>
  <c r="X2987" i="25"/>
  <c r="X2986" i="25"/>
  <c r="X2985" i="25"/>
  <c r="X2984" i="25"/>
  <c r="X2983" i="25"/>
  <c r="X2982" i="25"/>
  <c r="X2981" i="25"/>
  <c r="X2980" i="25"/>
  <c r="X2979" i="25"/>
  <c r="X2978" i="25"/>
  <c r="X2977" i="25"/>
  <c r="X2976" i="25"/>
  <c r="X2975" i="25"/>
  <c r="X2974" i="25"/>
  <c r="X2973" i="25"/>
  <c r="X2972" i="25"/>
  <c r="X2971" i="25"/>
  <c r="X2970" i="25"/>
  <c r="X2969" i="25"/>
  <c r="X2968" i="25"/>
  <c r="X2967" i="25"/>
  <c r="X2966" i="25"/>
  <c r="X2965" i="25"/>
  <c r="X2964" i="25"/>
  <c r="X2963" i="25"/>
  <c r="X2962" i="25"/>
  <c r="X2961" i="25"/>
  <c r="X2960" i="25"/>
  <c r="X2959" i="25"/>
  <c r="X2958" i="25"/>
  <c r="X2957" i="25"/>
  <c r="X2956" i="25"/>
  <c r="X2955" i="25"/>
  <c r="X2954" i="25"/>
  <c r="X2953" i="25"/>
  <c r="X2952" i="25"/>
  <c r="X2951" i="25"/>
  <c r="X2950" i="25"/>
  <c r="X2949" i="25"/>
  <c r="X2948" i="25"/>
  <c r="X2947" i="25"/>
  <c r="X2946" i="25"/>
  <c r="X2945" i="25"/>
  <c r="X2944" i="25"/>
  <c r="X2943" i="25"/>
  <c r="X2942" i="25"/>
  <c r="X2941" i="25"/>
  <c r="X2940" i="25"/>
  <c r="X2939" i="25"/>
  <c r="X2938" i="25"/>
  <c r="X2937" i="25"/>
  <c r="X2936" i="25"/>
  <c r="X2935" i="25"/>
  <c r="X2934" i="25"/>
  <c r="X2933" i="25"/>
  <c r="X2932" i="25"/>
  <c r="X2931" i="25"/>
  <c r="X2930" i="25"/>
  <c r="X2929" i="25"/>
  <c r="X2928" i="25"/>
  <c r="X2927" i="25"/>
  <c r="X2926" i="25"/>
  <c r="X2925" i="25"/>
  <c r="X2924" i="25"/>
  <c r="X2923" i="25"/>
  <c r="X2922" i="25"/>
  <c r="X2921" i="25"/>
  <c r="X2920" i="25"/>
  <c r="X2919" i="25"/>
  <c r="X2918" i="25"/>
  <c r="X2917" i="25"/>
  <c r="X2916" i="25"/>
  <c r="X2915" i="25"/>
  <c r="X2914" i="25"/>
  <c r="X2913" i="25"/>
  <c r="X2912" i="25"/>
  <c r="X2911" i="25"/>
  <c r="X2910" i="25"/>
  <c r="X2909" i="25"/>
  <c r="X2908" i="25"/>
  <c r="X2907" i="25"/>
  <c r="X2906" i="25"/>
  <c r="X2905" i="25"/>
  <c r="X2904" i="25"/>
  <c r="X2903" i="25"/>
  <c r="X2902" i="25"/>
  <c r="X2901" i="25"/>
  <c r="X2900" i="25"/>
  <c r="X2899" i="25"/>
  <c r="X2898" i="25"/>
  <c r="X2897" i="25"/>
  <c r="X2896" i="25"/>
  <c r="X2895" i="25"/>
  <c r="X2894" i="25"/>
  <c r="X2893" i="25"/>
  <c r="X2892" i="25"/>
  <c r="X2891" i="25"/>
  <c r="X2890" i="25"/>
  <c r="X2889" i="25"/>
  <c r="X2888" i="25"/>
  <c r="X2887" i="25"/>
  <c r="X2886" i="25"/>
  <c r="X2885" i="25"/>
  <c r="X2884" i="25"/>
  <c r="X2883" i="25"/>
  <c r="X2882" i="25"/>
  <c r="X2881" i="25"/>
  <c r="X2880" i="25"/>
  <c r="X2879" i="25"/>
  <c r="X2878" i="25"/>
  <c r="X2877" i="25"/>
  <c r="X2876" i="25"/>
  <c r="X2875" i="25"/>
  <c r="X2874" i="25"/>
  <c r="X2873" i="25"/>
  <c r="X2872" i="25"/>
  <c r="X2871" i="25"/>
  <c r="X2870" i="25"/>
  <c r="X2869" i="25"/>
  <c r="X2868" i="25"/>
  <c r="X2867" i="25"/>
  <c r="X2866" i="25"/>
  <c r="X2865" i="25"/>
  <c r="X2864" i="25"/>
  <c r="X2863" i="25"/>
  <c r="X2862" i="25"/>
  <c r="X2861" i="25"/>
  <c r="X2860" i="25"/>
  <c r="X2859" i="25"/>
  <c r="X2858" i="25"/>
  <c r="X2857" i="25"/>
  <c r="X2856" i="25"/>
  <c r="X2855" i="25"/>
  <c r="X2854" i="25"/>
  <c r="X2853" i="25"/>
  <c r="X2852" i="25"/>
  <c r="X2851" i="25"/>
  <c r="X2850" i="25"/>
  <c r="X2849" i="25"/>
  <c r="X2848" i="25"/>
  <c r="X2847" i="25"/>
  <c r="X2846" i="25"/>
  <c r="X2845" i="25"/>
  <c r="X2844" i="25"/>
  <c r="X2843" i="25"/>
  <c r="X2842" i="25"/>
  <c r="X2841" i="25"/>
  <c r="X2840" i="25"/>
  <c r="X2839" i="25"/>
  <c r="X2838" i="25"/>
  <c r="X2837" i="25"/>
  <c r="X2836" i="25"/>
  <c r="X2835" i="25"/>
  <c r="X2834" i="25"/>
  <c r="X2833" i="25"/>
  <c r="X2832" i="25"/>
  <c r="X2831" i="25"/>
  <c r="X2830" i="25"/>
  <c r="X2829" i="25"/>
  <c r="X2828" i="25"/>
  <c r="X2827" i="25"/>
  <c r="X2826" i="25"/>
  <c r="X2825" i="25"/>
  <c r="X2824" i="25"/>
  <c r="X2823" i="25"/>
  <c r="X2822" i="25"/>
  <c r="X2821" i="25"/>
  <c r="X2820" i="25"/>
  <c r="X2819" i="25"/>
  <c r="X2818" i="25"/>
  <c r="X2817" i="25"/>
  <c r="X2816" i="25"/>
  <c r="X2815" i="25"/>
  <c r="X2814" i="25"/>
  <c r="X2813" i="25"/>
  <c r="X2812" i="25"/>
  <c r="X2811" i="25"/>
  <c r="X2810" i="25"/>
  <c r="X2809" i="25"/>
  <c r="X2808" i="25"/>
  <c r="X2807" i="25"/>
  <c r="X2806" i="25"/>
  <c r="X2805" i="25"/>
  <c r="X2804" i="25"/>
  <c r="X2803" i="25"/>
  <c r="X2802" i="25"/>
  <c r="X2801" i="25"/>
  <c r="X2800" i="25"/>
  <c r="X2799" i="25"/>
  <c r="X2798" i="25"/>
  <c r="X2797" i="25"/>
  <c r="X2796" i="25"/>
  <c r="X2795" i="25"/>
  <c r="X2794" i="25"/>
  <c r="X2793" i="25"/>
  <c r="X2792" i="25"/>
  <c r="X2791" i="25"/>
  <c r="X2790" i="25"/>
  <c r="X2789" i="25"/>
  <c r="X2788" i="25"/>
  <c r="X2787" i="25"/>
  <c r="X2786" i="25"/>
  <c r="X2785" i="25"/>
  <c r="X2784" i="25"/>
  <c r="X2783" i="25"/>
  <c r="X2782" i="25"/>
  <c r="X2781" i="25"/>
  <c r="X2780" i="25"/>
  <c r="X2779" i="25"/>
  <c r="X2778" i="25"/>
  <c r="X2777" i="25"/>
  <c r="X2776" i="25"/>
  <c r="X2775" i="25"/>
  <c r="X2774" i="25"/>
  <c r="X2773" i="25"/>
  <c r="X2772" i="25"/>
  <c r="X2771" i="25"/>
  <c r="X2770" i="25"/>
  <c r="X2769" i="25"/>
  <c r="X2768" i="25"/>
  <c r="X2767" i="25"/>
  <c r="X2766" i="25"/>
  <c r="X2765" i="25"/>
  <c r="X2764" i="25"/>
  <c r="X2763" i="25"/>
  <c r="X2762" i="25"/>
  <c r="X2761" i="25"/>
  <c r="X2760" i="25"/>
  <c r="X2759" i="25"/>
  <c r="X2758" i="25"/>
  <c r="X2757" i="25"/>
  <c r="X2756" i="25"/>
  <c r="X2755" i="25"/>
  <c r="X2754" i="25"/>
  <c r="X2753" i="25"/>
  <c r="X2752" i="25"/>
  <c r="X2751" i="25"/>
  <c r="X2750" i="25"/>
  <c r="X2749" i="25"/>
  <c r="X2748" i="25"/>
  <c r="X2747" i="25"/>
  <c r="X2746" i="25"/>
  <c r="X2745" i="25"/>
  <c r="X2744" i="25"/>
  <c r="X2743" i="25"/>
  <c r="X2742" i="25"/>
  <c r="X2741" i="25"/>
  <c r="X2740" i="25"/>
  <c r="X2739" i="25"/>
  <c r="X2738" i="25"/>
  <c r="X2737" i="25"/>
  <c r="X2736" i="25"/>
  <c r="X2735" i="25"/>
  <c r="X2734" i="25"/>
  <c r="X2733" i="25"/>
  <c r="X2732" i="25"/>
  <c r="X2731" i="25"/>
  <c r="X2730" i="25"/>
  <c r="X2729" i="25"/>
  <c r="X2728" i="25"/>
  <c r="X2727" i="25"/>
  <c r="X2726" i="25"/>
  <c r="X2725" i="25"/>
  <c r="X2724" i="25"/>
  <c r="X2723" i="25"/>
  <c r="X2722" i="25"/>
  <c r="X2721" i="25"/>
  <c r="X2720" i="25"/>
  <c r="X2719" i="25"/>
  <c r="X2718" i="25"/>
  <c r="X2717" i="25"/>
  <c r="X2716" i="25"/>
  <c r="X2715" i="25"/>
  <c r="X2714" i="25"/>
  <c r="X2713" i="25"/>
  <c r="X2712" i="25"/>
  <c r="X2711" i="25"/>
  <c r="X2710" i="25"/>
  <c r="X2709" i="25"/>
  <c r="X2708" i="25"/>
  <c r="X2707" i="25"/>
  <c r="X2706" i="25"/>
  <c r="X2705" i="25"/>
  <c r="X2704" i="25"/>
  <c r="X2703" i="25"/>
  <c r="X2702" i="25"/>
  <c r="X2701" i="25"/>
  <c r="X2700" i="25"/>
  <c r="X2699" i="25"/>
  <c r="X2698" i="25"/>
  <c r="X2697" i="25"/>
  <c r="X2696" i="25"/>
  <c r="X2695" i="25"/>
  <c r="X2694" i="25"/>
  <c r="X2693" i="25"/>
  <c r="X2692" i="25"/>
  <c r="X2691" i="25"/>
  <c r="X2690" i="25"/>
  <c r="X2689" i="25"/>
  <c r="X2688" i="25"/>
  <c r="X2687" i="25"/>
  <c r="X2686" i="25"/>
  <c r="X2685" i="25"/>
  <c r="X2684" i="25"/>
  <c r="X2683" i="25"/>
  <c r="X2682" i="25"/>
  <c r="X2681" i="25"/>
  <c r="X2680" i="25"/>
  <c r="X2679" i="25"/>
  <c r="X2678" i="25"/>
  <c r="X2677" i="25"/>
  <c r="X2676" i="25"/>
  <c r="X2675" i="25"/>
  <c r="X2674" i="25"/>
  <c r="X2673" i="25"/>
  <c r="X2672" i="25"/>
  <c r="X2671" i="25"/>
  <c r="X2670" i="25"/>
  <c r="X2669" i="25"/>
  <c r="X2668" i="25"/>
  <c r="X2667" i="25"/>
  <c r="X2666" i="25"/>
  <c r="X2665" i="25"/>
  <c r="X2664" i="25"/>
  <c r="X2663" i="25"/>
  <c r="X2662" i="25"/>
  <c r="X2661" i="25"/>
  <c r="X2660" i="25"/>
  <c r="X2659" i="25"/>
  <c r="X2658" i="25"/>
  <c r="X2657" i="25"/>
  <c r="X2656" i="25"/>
  <c r="X2655" i="25"/>
  <c r="X2654" i="25"/>
  <c r="X2653" i="25"/>
  <c r="X2652" i="25"/>
  <c r="X2651" i="25"/>
  <c r="X2650" i="25"/>
  <c r="X2649" i="25"/>
  <c r="X2648" i="25"/>
  <c r="X2647" i="25"/>
  <c r="X2646" i="25"/>
  <c r="X2645" i="25"/>
  <c r="X2644" i="25"/>
  <c r="X2643" i="25"/>
  <c r="X2642" i="25"/>
  <c r="X2641" i="25"/>
  <c r="X2640" i="25"/>
  <c r="X2639" i="25"/>
  <c r="X2638" i="25"/>
  <c r="X2637" i="25"/>
  <c r="X2636" i="25"/>
  <c r="X2635" i="25"/>
  <c r="X2634" i="25"/>
  <c r="X2633" i="25"/>
  <c r="X2632" i="25"/>
  <c r="X2631" i="25"/>
  <c r="X2630" i="25"/>
  <c r="X2629" i="25"/>
  <c r="X2628" i="25"/>
  <c r="X2627" i="25"/>
  <c r="X2626" i="25"/>
  <c r="X2625" i="25"/>
  <c r="X2624" i="25"/>
  <c r="X2623" i="25"/>
  <c r="X2622" i="25"/>
  <c r="X2621" i="25"/>
  <c r="X2620" i="25"/>
  <c r="X2619" i="25"/>
  <c r="X2618" i="25"/>
  <c r="X2617" i="25"/>
  <c r="X2616" i="25"/>
  <c r="X2615" i="25"/>
  <c r="X2614" i="25"/>
  <c r="X2613" i="25"/>
  <c r="X2612" i="25"/>
  <c r="X2611" i="25"/>
  <c r="X2610" i="25"/>
  <c r="X2609" i="25"/>
  <c r="X2608" i="25"/>
  <c r="X2607" i="25"/>
  <c r="X2606" i="25"/>
  <c r="X2605" i="25"/>
  <c r="X2604" i="25"/>
  <c r="X2603" i="25"/>
  <c r="X2602" i="25"/>
  <c r="X2601" i="25"/>
  <c r="X2600" i="25"/>
  <c r="X2599" i="25"/>
  <c r="X2598" i="25"/>
  <c r="X2597" i="25"/>
  <c r="X2596" i="25"/>
  <c r="X2595" i="25"/>
  <c r="X2594" i="25"/>
  <c r="X2593" i="25"/>
  <c r="X2592" i="25"/>
  <c r="X2591" i="25"/>
  <c r="X2590" i="25"/>
  <c r="X2589" i="25"/>
  <c r="X2588" i="25"/>
  <c r="X2587" i="25"/>
  <c r="X2586" i="25"/>
  <c r="X2585" i="25"/>
  <c r="X2584" i="25"/>
  <c r="X2583" i="25"/>
  <c r="X2582" i="25"/>
  <c r="X2581" i="25"/>
  <c r="X2580" i="25"/>
  <c r="X2579" i="25"/>
  <c r="X2578" i="25"/>
  <c r="X2577" i="25"/>
  <c r="X2576" i="25"/>
  <c r="X2575" i="25"/>
  <c r="X2574" i="25"/>
  <c r="X2573" i="25"/>
  <c r="X2572" i="25"/>
  <c r="X2571" i="25"/>
  <c r="X2570" i="25"/>
  <c r="X2569" i="25"/>
  <c r="X2568" i="25"/>
  <c r="X2567" i="25"/>
  <c r="X2566" i="25"/>
  <c r="X2565" i="25"/>
  <c r="X2564" i="25"/>
  <c r="X2563" i="25"/>
  <c r="X2562" i="25"/>
  <c r="X2561" i="25"/>
  <c r="X2560" i="25"/>
  <c r="X2559" i="25"/>
  <c r="X2558" i="25"/>
  <c r="X2557" i="25"/>
  <c r="X2556" i="25"/>
  <c r="X2555" i="25"/>
  <c r="X2554" i="25"/>
  <c r="X2553" i="25"/>
  <c r="X2552" i="25"/>
  <c r="X2551" i="25"/>
  <c r="X2550" i="25"/>
  <c r="X2549" i="25"/>
  <c r="X2548" i="25"/>
  <c r="X2547" i="25"/>
  <c r="X2546" i="25"/>
  <c r="X2545" i="25"/>
  <c r="X2544" i="25"/>
  <c r="X2543" i="25"/>
  <c r="X2542" i="25"/>
  <c r="X2541" i="25"/>
  <c r="X2540" i="25"/>
  <c r="X2539" i="25"/>
  <c r="X2538" i="25"/>
  <c r="X2537" i="25"/>
  <c r="X2536" i="25"/>
  <c r="X2535" i="25"/>
  <c r="X2534" i="25"/>
  <c r="X2533" i="25"/>
  <c r="X2532" i="25"/>
  <c r="X2531" i="25"/>
  <c r="X2530" i="25"/>
  <c r="X2529" i="25"/>
  <c r="X2528" i="25"/>
  <c r="X2527" i="25"/>
  <c r="X2526" i="25"/>
  <c r="X2525" i="25"/>
  <c r="X2524" i="25"/>
  <c r="X2523" i="25"/>
  <c r="X2522" i="25"/>
  <c r="X2521" i="25"/>
  <c r="X2520" i="25"/>
  <c r="X2519" i="25"/>
  <c r="X2518" i="25"/>
  <c r="X2517" i="25"/>
  <c r="X2516" i="25"/>
  <c r="X2515" i="25"/>
  <c r="X2514" i="25"/>
  <c r="X2513" i="25"/>
  <c r="X2512" i="25"/>
  <c r="X2511" i="25"/>
  <c r="X2510" i="25"/>
  <c r="X2509" i="25"/>
  <c r="X2508" i="25"/>
  <c r="X2507" i="25"/>
  <c r="X2506" i="25"/>
  <c r="X2505" i="25"/>
  <c r="X2504" i="25"/>
  <c r="X2503" i="25"/>
  <c r="X2502" i="25"/>
  <c r="X2501" i="25"/>
  <c r="X2500" i="25"/>
  <c r="X2499" i="25"/>
  <c r="X2498" i="25"/>
  <c r="X2497" i="25"/>
  <c r="X2496" i="25"/>
  <c r="X2495" i="25"/>
  <c r="X2494" i="25"/>
  <c r="X2493" i="25"/>
  <c r="X2492" i="25"/>
  <c r="X2491" i="25"/>
  <c r="X2490" i="25"/>
  <c r="X2489" i="25"/>
  <c r="X2488" i="25"/>
  <c r="X2487" i="25"/>
  <c r="X2486" i="25"/>
  <c r="X2485" i="25"/>
  <c r="X2484" i="25"/>
  <c r="X2483" i="25"/>
  <c r="X2482" i="25"/>
  <c r="X2481" i="25"/>
  <c r="X2480" i="25"/>
  <c r="X2479" i="25"/>
  <c r="X2478" i="25"/>
  <c r="X2477" i="25"/>
  <c r="X2476" i="25"/>
  <c r="X2475" i="25"/>
  <c r="X2474" i="25"/>
  <c r="X2473" i="25"/>
  <c r="X2472" i="25"/>
  <c r="X2471" i="25"/>
  <c r="X2470" i="25"/>
  <c r="X2469" i="25"/>
  <c r="X2468" i="25"/>
  <c r="X2467" i="25"/>
  <c r="X2466" i="25"/>
  <c r="X2465" i="25"/>
  <c r="X2464" i="25"/>
  <c r="X2463" i="25"/>
  <c r="X2462" i="25"/>
  <c r="X2461" i="25"/>
  <c r="X2460" i="25"/>
  <c r="X2459" i="25"/>
  <c r="X2458" i="25"/>
  <c r="X2457" i="25"/>
  <c r="X2456" i="25"/>
  <c r="X2455" i="25"/>
  <c r="X2454" i="25"/>
  <c r="X2453" i="25"/>
  <c r="X2452" i="25"/>
  <c r="X2451" i="25"/>
  <c r="X2450" i="25"/>
  <c r="X2449" i="25"/>
  <c r="X2448" i="25"/>
  <c r="X2447" i="25"/>
  <c r="X2446" i="25"/>
  <c r="X2445" i="25"/>
  <c r="X2444" i="25"/>
  <c r="X2443" i="25"/>
  <c r="X2442" i="25"/>
  <c r="X2441" i="25"/>
  <c r="X2440" i="25"/>
  <c r="X2439" i="25"/>
  <c r="X2438" i="25"/>
  <c r="X2437" i="25"/>
  <c r="X2436" i="25"/>
  <c r="X2435" i="25"/>
  <c r="X2434" i="25"/>
  <c r="X2433" i="25"/>
  <c r="X2432" i="25"/>
  <c r="X2431" i="25"/>
  <c r="X2430" i="25"/>
  <c r="X2429" i="25"/>
  <c r="X2428" i="25"/>
  <c r="X2427" i="25"/>
  <c r="X2426" i="25"/>
  <c r="X2425" i="25"/>
  <c r="X2424" i="25"/>
  <c r="X2423" i="25"/>
  <c r="X2422" i="25"/>
  <c r="X2421" i="25"/>
  <c r="X2420" i="25"/>
  <c r="X2419" i="25"/>
  <c r="X2418" i="25"/>
  <c r="X2417" i="25"/>
  <c r="X2416" i="25"/>
  <c r="X2415" i="25"/>
  <c r="X2414" i="25"/>
  <c r="X2413" i="25"/>
  <c r="X2412" i="25"/>
  <c r="X2411" i="25"/>
  <c r="X2410" i="25"/>
  <c r="X2409" i="25"/>
  <c r="X2408" i="25"/>
  <c r="X2407" i="25"/>
  <c r="X2406" i="25"/>
  <c r="X2405" i="25"/>
  <c r="X2404" i="25"/>
  <c r="X2403" i="25"/>
  <c r="X2402" i="25"/>
  <c r="X2401" i="25"/>
  <c r="X2400" i="25"/>
  <c r="X2399" i="25"/>
  <c r="X2398" i="25"/>
  <c r="X2397" i="25"/>
  <c r="X2396" i="25"/>
  <c r="X2395" i="25"/>
  <c r="X2394" i="25"/>
  <c r="X2393" i="25"/>
  <c r="X2392" i="25"/>
  <c r="X2391" i="25"/>
  <c r="X2390" i="25"/>
  <c r="X2389" i="25"/>
  <c r="X2388" i="25"/>
  <c r="X2387" i="25"/>
  <c r="X2386" i="25"/>
  <c r="X2385" i="25"/>
  <c r="X2384" i="25"/>
  <c r="X2383" i="25"/>
  <c r="X2382" i="25"/>
  <c r="X2381" i="25"/>
  <c r="X2380" i="25"/>
  <c r="X2379" i="25"/>
  <c r="X2378" i="25"/>
  <c r="X2377" i="25"/>
  <c r="X2376" i="25"/>
  <c r="X2375" i="25"/>
  <c r="X2374" i="25"/>
  <c r="X2373" i="25"/>
  <c r="X2372" i="25"/>
  <c r="X2371" i="25"/>
  <c r="X2370" i="25"/>
  <c r="X2369" i="25"/>
  <c r="X2368" i="25"/>
  <c r="X2367" i="25"/>
  <c r="X2366" i="25"/>
  <c r="X2365" i="25"/>
  <c r="X2364" i="25"/>
  <c r="X2363" i="25"/>
  <c r="X2362" i="25"/>
  <c r="X2361" i="25"/>
  <c r="X2360" i="25"/>
  <c r="X2359" i="25"/>
  <c r="X2358" i="25"/>
  <c r="X2357" i="25"/>
  <c r="X2356" i="25"/>
  <c r="X2355" i="25"/>
  <c r="X2354" i="25"/>
  <c r="X2353" i="25"/>
  <c r="X2352" i="25"/>
  <c r="X2351" i="25"/>
  <c r="X2350" i="25"/>
  <c r="X2349" i="25"/>
  <c r="X2348" i="25"/>
  <c r="X2347" i="25"/>
  <c r="X2346" i="25"/>
  <c r="X2345" i="25"/>
  <c r="X2344" i="25"/>
  <c r="X2343" i="25"/>
  <c r="X2342" i="25"/>
  <c r="X2341" i="25"/>
  <c r="X2340" i="25"/>
  <c r="X2339" i="25"/>
  <c r="X2338" i="25"/>
  <c r="X2337" i="25"/>
  <c r="X2336" i="25"/>
  <c r="X2335" i="25"/>
  <c r="X2334" i="25"/>
  <c r="X2333" i="25"/>
  <c r="X2332" i="25"/>
  <c r="X2331" i="25"/>
  <c r="X2330" i="25"/>
  <c r="X2329" i="25"/>
  <c r="X2328" i="25"/>
  <c r="X2327" i="25"/>
  <c r="X2326" i="25"/>
  <c r="X2325" i="25"/>
  <c r="X2324" i="25"/>
  <c r="X2323" i="25"/>
  <c r="X2322" i="25"/>
  <c r="X2321" i="25"/>
  <c r="X2320" i="25"/>
  <c r="X2319" i="25"/>
  <c r="X2318" i="25"/>
  <c r="X2317" i="25"/>
  <c r="X2316" i="25"/>
  <c r="X2315" i="25"/>
  <c r="X2314" i="25"/>
  <c r="X2313" i="25"/>
  <c r="X2312" i="25"/>
  <c r="X2311" i="25"/>
  <c r="X2310" i="25"/>
  <c r="X2309" i="25"/>
  <c r="X2308" i="25"/>
  <c r="X2307" i="25"/>
  <c r="X2306" i="25"/>
  <c r="X2305" i="25"/>
  <c r="X2304" i="25"/>
  <c r="X2303" i="25"/>
  <c r="X2302" i="25"/>
  <c r="X2301" i="25"/>
  <c r="X2300" i="25"/>
  <c r="X2299" i="25"/>
  <c r="X2298" i="25"/>
  <c r="X2297" i="25"/>
  <c r="X2296" i="25"/>
  <c r="X2295" i="25"/>
  <c r="X2294" i="25"/>
  <c r="X2293" i="25"/>
  <c r="X2292" i="25"/>
  <c r="X2291" i="25"/>
  <c r="X2290" i="25"/>
  <c r="X2289" i="25"/>
  <c r="X2288" i="25"/>
  <c r="X2287" i="25"/>
  <c r="X2286" i="25"/>
  <c r="X2285" i="25"/>
  <c r="X2284" i="25"/>
  <c r="X2283" i="25"/>
  <c r="X2282" i="25"/>
  <c r="X2281" i="25"/>
  <c r="X2280" i="25"/>
  <c r="X2279" i="25"/>
  <c r="X2278" i="25"/>
  <c r="X2277" i="25"/>
  <c r="X2276" i="25"/>
  <c r="X2275" i="25"/>
  <c r="X2274" i="25"/>
  <c r="X2273" i="25"/>
  <c r="X2272" i="25"/>
  <c r="X2271" i="25"/>
  <c r="X2270" i="25"/>
  <c r="X2269" i="25"/>
  <c r="X2268" i="25"/>
  <c r="X2267" i="25"/>
  <c r="X2266" i="25"/>
  <c r="X2265" i="25"/>
  <c r="X2264" i="25"/>
  <c r="X2263" i="25"/>
  <c r="X2262" i="25"/>
  <c r="X2261" i="25"/>
  <c r="X2260" i="25"/>
  <c r="X2259" i="25"/>
  <c r="X2258" i="25"/>
  <c r="X2257" i="25"/>
  <c r="X2256" i="25"/>
  <c r="X2255" i="25"/>
  <c r="X2254" i="25"/>
  <c r="X2253" i="25"/>
  <c r="X2252" i="25"/>
  <c r="X2251" i="25"/>
  <c r="X2250" i="25"/>
  <c r="X2249" i="25"/>
  <c r="X2248" i="25"/>
  <c r="X2247" i="25"/>
  <c r="X2246" i="25"/>
  <c r="X2245" i="25"/>
  <c r="X2244" i="25"/>
  <c r="X2243" i="25"/>
  <c r="X2242" i="25"/>
  <c r="X2241" i="25"/>
  <c r="X2240" i="25"/>
  <c r="X2239" i="25"/>
  <c r="X2238" i="25"/>
  <c r="X2237" i="25"/>
  <c r="X2236" i="25"/>
  <c r="X2235" i="25"/>
  <c r="X2234" i="25"/>
  <c r="X2233" i="25"/>
  <c r="X2232" i="25"/>
  <c r="X2231" i="25"/>
  <c r="X2230" i="25"/>
  <c r="X2229" i="25"/>
  <c r="X2228" i="25"/>
  <c r="X2227" i="25"/>
  <c r="X2226" i="25"/>
  <c r="X2225" i="25"/>
  <c r="X2224" i="25"/>
  <c r="X2223" i="25"/>
  <c r="X2222" i="25"/>
  <c r="X2221" i="25"/>
  <c r="X2220" i="25"/>
  <c r="X2219" i="25"/>
  <c r="X2218" i="25"/>
  <c r="X2217" i="25"/>
  <c r="X2216" i="25"/>
  <c r="X2215" i="25"/>
  <c r="X2214" i="25"/>
  <c r="X2213" i="25"/>
  <c r="X2212" i="25"/>
  <c r="X2211" i="25"/>
  <c r="X2210" i="25"/>
  <c r="X2209" i="25"/>
  <c r="X2208" i="25"/>
  <c r="X2207" i="25"/>
  <c r="X2206" i="25"/>
  <c r="X2205" i="25"/>
  <c r="X2204" i="25"/>
  <c r="X2203" i="25"/>
  <c r="X2202" i="25"/>
  <c r="X2201" i="25"/>
  <c r="X2200" i="25"/>
  <c r="X2199" i="25"/>
  <c r="X2198" i="25"/>
  <c r="X2197" i="25"/>
  <c r="X2196" i="25"/>
  <c r="X2195" i="25"/>
  <c r="X2194" i="25"/>
  <c r="X2193" i="25"/>
  <c r="X2192" i="25"/>
  <c r="X2191" i="25"/>
  <c r="X2190" i="25"/>
  <c r="X2189" i="25"/>
  <c r="X2188" i="25"/>
  <c r="X2187" i="25"/>
  <c r="X2186" i="25"/>
  <c r="X2185" i="25"/>
  <c r="X2184" i="25"/>
  <c r="X2183" i="25"/>
  <c r="X2182" i="25"/>
  <c r="X2181" i="25"/>
  <c r="X2180" i="25"/>
  <c r="X2179" i="25"/>
  <c r="X2178" i="25"/>
  <c r="X2177" i="25"/>
  <c r="X2176" i="25"/>
  <c r="X2175" i="25"/>
  <c r="X2174" i="25"/>
  <c r="X2173" i="25"/>
  <c r="X2172" i="25"/>
  <c r="X2171" i="25"/>
  <c r="X2170" i="25"/>
  <c r="X2169" i="25"/>
  <c r="X2168" i="25"/>
  <c r="X2167" i="25"/>
  <c r="X2166" i="25"/>
  <c r="X2165" i="25"/>
  <c r="X2164" i="25"/>
  <c r="X2163" i="25"/>
  <c r="X2162" i="25"/>
  <c r="X2161" i="25"/>
  <c r="X2160" i="25"/>
  <c r="X2159" i="25"/>
  <c r="X2158" i="25"/>
  <c r="X2157" i="25"/>
  <c r="X2156" i="25"/>
  <c r="X2155" i="25"/>
  <c r="X2154" i="25"/>
  <c r="X2153" i="25"/>
  <c r="X2152" i="25"/>
  <c r="X2151" i="25"/>
  <c r="X2150" i="25"/>
  <c r="X2149" i="25"/>
  <c r="X2148" i="25"/>
  <c r="X2147" i="25"/>
  <c r="X2146" i="25"/>
  <c r="X2145" i="25"/>
  <c r="X2144" i="25"/>
  <c r="X2143" i="25"/>
  <c r="X2142" i="25"/>
  <c r="X2141" i="25"/>
  <c r="X2140" i="25"/>
  <c r="X2139" i="25"/>
  <c r="X2138" i="25"/>
  <c r="X2137" i="25"/>
  <c r="X2136" i="25"/>
  <c r="X2135" i="25"/>
  <c r="X2134" i="25"/>
  <c r="X2133" i="25"/>
  <c r="X2132" i="25"/>
  <c r="X2131" i="25"/>
  <c r="X2130" i="25"/>
  <c r="X2129" i="25"/>
  <c r="X2128" i="25"/>
  <c r="X2127" i="25"/>
  <c r="X2126" i="25"/>
  <c r="X2125" i="25"/>
  <c r="X2124" i="25"/>
  <c r="X2123" i="25"/>
  <c r="X2122" i="25"/>
  <c r="X2121" i="25"/>
  <c r="X2120" i="25"/>
  <c r="X2119" i="25"/>
  <c r="X2118" i="25"/>
  <c r="X2117" i="25"/>
  <c r="X2116" i="25"/>
  <c r="X2115" i="25"/>
  <c r="X2114" i="25"/>
  <c r="X2113" i="25"/>
  <c r="X2112" i="25"/>
  <c r="X2111" i="25"/>
  <c r="X2110" i="25"/>
  <c r="X2109" i="25"/>
  <c r="X2108" i="25"/>
  <c r="X2107" i="25"/>
  <c r="X2106" i="25"/>
  <c r="X2105" i="25"/>
  <c r="X2104" i="25"/>
  <c r="X2103" i="25"/>
  <c r="X2102" i="25"/>
  <c r="X2101" i="25"/>
  <c r="X2100" i="25"/>
  <c r="X2099" i="25"/>
  <c r="X2098" i="25"/>
  <c r="X2097" i="25"/>
  <c r="X2096" i="25"/>
  <c r="X2095" i="25"/>
  <c r="X2094" i="25"/>
  <c r="X2093" i="25"/>
  <c r="X2092" i="25"/>
  <c r="X2091" i="25"/>
  <c r="X2090" i="25"/>
  <c r="X2089" i="25"/>
  <c r="X2088" i="25"/>
  <c r="X2087" i="25"/>
  <c r="X2086" i="25"/>
  <c r="X2085" i="25"/>
  <c r="X2084" i="25"/>
  <c r="X2083" i="25"/>
  <c r="X2082" i="25"/>
  <c r="X2081" i="25"/>
  <c r="X2080" i="25"/>
  <c r="X2079" i="25"/>
  <c r="X2078" i="25"/>
  <c r="X2077" i="25"/>
  <c r="X2076" i="25"/>
  <c r="X2075" i="25"/>
  <c r="X2074" i="25"/>
  <c r="X2073" i="25"/>
  <c r="X2072" i="25"/>
  <c r="X2071" i="25"/>
  <c r="X2070" i="25"/>
  <c r="X2069" i="25"/>
  <c r="X2068" i="25"/>
  <c r="X2067" i="25"/>
  <c r="X2066" i="25"/>
  <c r="X2065" i="25"/>
  <c r="X2064" i="25"/>
  <c r="X2063" i="25"/>
  <c r="X2062" i="25"/>
  <c r="X2061" i="25"/>
  <c r="X2060" i="25"/>
  <c r="X2059" i="25"/>
  <c r="X2058" i="25"/>
  <c r="X2057" i="25"/>
  <c r="X2056" i="25"/>
  <c r="X2055" i="25"/>
  <c r="X2054" i="25"/>
  <c r="X2053" i="25"/>
  <c r="X2052" i="25"/>
  <c r="X2051" i="25"/>
  <c r="X2050" i="25"/>
  <c r="X2049" i="25"/>
  <c r="X2048" i="25"/>
  <c r="X2047" i="25"/>
  <c r="X2046" i="25"/>
  <c r="X2045" i="25"/>
  <c r="X2044" i="25"/>
  <c r="X2043" i="25"/>
  <c r="X2042" i="25"/>
  <c r="X2041" i="25"/>
  <c r="X2040" i="25"/>
  <c r="X2039" i="25"/>
  <c r="X2038" i="25"/>
  <c r="X2037" i="25"/>
  <c r="X2036" i="25"/>
  <c r="X2035" i="25"/>
  <c r="X2034" i="25"/>
  <c r="X2033" i="25"/>
  <c r="X2032" i="25"/>
  <c r="X2031" i="25"/>
  <c r="X2030" i="25"/>
  <c r="X2029" i="25"/>
  <c r="X2028" i="25"/>
  <c r="X2027" i="25"/>
  <c r="X2026" i="25"/>
  <c r="X2025" i="25"/>
  <c r="X2024" i="25"/>
  <c r="X2023" i="25"/>
  <c r="X2022" i="25"/>
  <c r="X2021" i="25"/>
  <c r="X2020" i="25"/>
  <c r="X2019" i="25"/>
  <c r="X2018" i="25"/>
  <c r="X2017" i="25"/>
  <c r="X2016" i="25"/>
  <c r="X2015" i="25"/>
  <c r="X2014" i="25"/>
  <c r="X2013" i="25"/>
  <c r="X2012" i="25"/>
  <c r="X2011" i="25"/>
  <c r="X2010" i="25"/>
  <c r="X2009" i="25"/>
  <c r="X2008" i="25"/>
  <c r="X2007" i="25"/>
  <c r="X2006" i="25"/>
  <c r="X2005" i="25"/>
  <c r="X2004" i="25"/>
  <c r="X2003" i="25"/>
  <c r="X2002" i="25"/>
  <c r="X2001" i="25"/>
  <c r="X2000" i="25"/>
  <c r="X1999" i="25"/>
  <c r="X1998" i="25"/>
  <c r="X1997" i="25"/>
  <c r="X1996" i="25"/>
  <c r="X1995" i="25"/>
  <c r="X1994" i="25"/>
  <c r="X1993" i="25"/>
  <c r="X1992" i="25"/>
  <c r="X1991" i="25"/>
  <c r="X1990" i="25"/>
  <c r="X1989" i="25"/>
  <c r="X1988" i="25"/>
  <c r="X1987" i="25"/>
  <c r="X1986" i="25"/>
  <c r="X1985" i="25"/>
  <c r="X1984" i="25"/>
  <c r="X1983" i="25"/>
  <c r="X1982" i="25"/>
  <c r="X1981" i="25"/>
  <c r="X1980" i="25"/>
  <c r="X1979" i="25"/>
  <c r="X1978" i="25"/>
  <c r="X1977" i="25"/>
  <c r="X1976" i="25"/>
  <c r="X1975" i="25"/>
  <c r="X1974" i="25"/>
  <c r="X1973" i="25"/>
  <c r="X1972" i="25"/>
  <c r="X1971" i="25"/>
  <c r="X1970" i="25"/>
  <c r="X1969" i="25"/>
  <c r="X1968" i="25"/>
  <c r="X1967" i="25"/>
  <c r="X1966" i="25"/>
  <c r="X1965" i="25"/>
  <c r="X1964" i="25"/>
  <c r="X1963" i="25"/>
  <c r="X1962" i="25"/>
  <c r="X1961" i="25"/>
  <c r="X1960" i="25"/>
  <c r="X1959" i="25"/>
  <c r="X1958" i="25"/>
  <c r="X1957" i="25"/>
  <c r="X1956" i="25"/>
  <c r="X1955" i="25"/>
  <c r="X1954" i="25"/>
  <c r="X1953" i="25"/>
  <c r="X1952" i="25"/>
  <c r="X1951" i="25"/>
  <c r="X1950" i="25"/>
  <c r="X1949" i="25"/>
  <c r="X1948" i="25"/>
  <c r="X1947" i="25"/>
  <c r="X1946" i="25"/>
  <c r="X1945" i="25"/>
  <c r="X1944" i="25"/>
  <c r="X1943" i="25"/>
  <c r="X1942" i="25"/>
  <c r="X1941" i="25"/>
  <c r="X1940" i="25"/>
  <c r="X1939" i="25"/>
  <c r="X1938" i="25"/>
  <c r="X1937" i="25"/>
  <c r="X1936" i="25"/>
  <c r="X1935" i="25"/>
  <c r="X1934" i="25"/>
  <c r="X1933" i="25"/>
  <c r="X1932" i="25"/>
  <c r="X1931" i="25"/>
  <c r="X1930" i="25"/>
  <c r="X1929" i="25"/>
  <c r="X1928" i="25"/>
  <c r="X1927" i="25"/>
  <c r="X1926" i="25"/>
  <c r="X1925" i="25"/>
  <c r="X1924" i="25"/>
  <c r="X1923" i="25"/>
  <c r="X1922" i="25"/>
  <c r="X1921" i="25"/>
  <c r="X1920" i="25"/>
  <c r="X1919" i="25"/>
  <c r="X1918" i="25"/>
  <c r="X1917" i="25"/>
  <c r="X1916" i="25"/>
  <c r="X1915" i="25"/>
  <c r="X1914" i="25"/>
  <c r="X1913" i="25"/>
  <c r="X1912" i="25"/>
  <c r="X1911" i="25"/>
  <c r="X1910" i="25"/>
  <c r="X1909" i="25"/>
  <c r="X1908" i="25"/>
  <c r="X1907" i="25"/>
  <c r="X1906" i="25"/>
  <c r="X1905" i="25"/>
  <c r="X1904" i="25"/>
  <c r="X1903" i="25"/>
  <c r="X1902" i="25"/>
  <c r="X1901" i="25"/>
  <c r="X1900" i="25"/>
  <c r="X1899" i="25"/>
  <c r="X1898" i="25"/>
  <c r="X1897" i="25"/>
  <c r="X1896" i="25"/>
  <c r="X1895" i="25"/>
  <c r="X1894" i="25"/>
  <c r="X1893" i="25"/>
  <c r="X1892" i="25"/>
  <c r="X1891" i="25"/>
  <c r="X1890" i="25"/>
  <c r="X1889" i="25"/>
  <c r="X1888" i="25"/>
  <c r="X1887" i="25"/>
  <c r="X1886" i="25"/>
  <c r="X1885" i="25"/>
  <c r="X1884" i="25"/>
  <c r="X1883" i="25"/>
  <c r="X1882" i="25"/>
  <c r="X1881" i="25"/>
  <c r="X1880" i="25"/>
  <c r="X1879" i="25"/>
  <c r="X1878" i="25"/>
  <c r="X1877" i="25"/>
  <c r="X1876" i="25"/>
  <c r="X1875" i="25"/>
  <c r="X1874" i="25"/>
  <c r="X1873" i="25"/>
  <c r="X1872" i="25"/>
  <c r="X1871" i="25"/>
  <c r="X1870" i="25"/>
  <c r="X1869" i="25"/>
  <c r="X1868" i="25"/>
  <c r="X1867" i="25"/>
  <c r="X1866" i="25"/>
  <c r="X1865" i="25"/>
  <c r="X1864" i="25"/>
  <c r="X1863" i="25"/>
  <c r="X1862" i="25"/>
  <c r="X1861" i="25"/>
  <c r="X1860" i="25"/>
  <c r="X1859" i="25"/>
  <c r="X1858" i="25"/>
  <c r="X1857" i="25"/>
  <c r="X1856" i="25"/>
  <c r="X1855" i="25"/>
  <c r="X1854" i="25"/>
  <c r="X1853" i="25"/>
  <c r="X1852" i="25"/>
  <c r="X1851" i="25"/>
  <c r="X1850" i="25"/>
  <c r="X1849" i="25"/>
  <c r="X1848" i="25"/>
  <c r="X1847" i="25"/>
  <c r="X1846" i="25"/>
  <c r="X1845" i="25"/>
  <c r="X1844" i="25"/>
  <c r="X1843" i="25"/>
  <c r="X1842" i="25"/>
  <c r="X1841" i="25"/>
  <c r="X1840" i="25"/>
  <c r="X1839" i="25"/>
  <c r="X1838" i="25"/>
  <c r="X1837" i="25"/>
  <c r="X1836" i="25"/>
  <c r="X1835" i="25"/>
  <c r="X1834" i="25"/>
  <c r="X1833" i="25"/>
  <c r="X1832" i="25"/>
  <c r="X1831" i="25"/>
  <c r="X1830" i="25"/>
  <c r="X1829" i="25"/>
  <c r="X1828" i="25"/>
  <c r="X1827" i="25"/>
  <c r="X1826" i="25"/>
  <c r="X1825" i="25"/>
  <c r="X1824" i="25"/>
  <c r="X1823" i="25"/>
  <c r="X1822" i="25"/>
  <c r="X1821" i="25"/>
  <c r="X1820" i="25"/>
  <c r="X1819" i="25"/>
  <c r="X1818" i="25"/>
  <c r="X1817" i="25"/>
  <c r="X1816" i="25"/>
  <c r="X1815" i="25"/>
  <c r="X1814" i="25"/>
  <c r="X1813" i="25"/>
  <c r="X1812" i="25"/>
  <c r="X1811" i="25"/>
  <c r="X1810" i="25"/>
  <c r="X1809" i="25"/>
  <c r="X1808" i="25"/>
  <c r="X1807" i="25"/>
  <c r="X1806" i="25"/>
  <c r="X1805" i="25"/>
  <c r="X1804" i="25"/>
  <c r="X1803" i="25"/>
  <c r="X1802" i="25"/>
  <c r="X1801" i="25"/>
  <c r="X1800" i="25"/>
  <c r="X1799" i="25"/>
  <c r="X1798" i="25"/>
  <c r="X1797" i="25"/>
  <c r="X1796" i="25"/>
  <c r="X1795" i="25"/>
  <c r="X1794" i="25"/>
  <c r="X1793" i="25"/>
  <c r="X1792" i="25"/>
  <c r="X1791" i="25"/>
  <c r="X1790" i="25"/>
  <c r="X1789" i="25"/>
  <c r="X1788" i="25"/>
  <c r="X1787" i="25"/>
  <c r="X1786" i="25"/>
  <c r="X1785" i="25"/>
  <c r="X1784" i="25"/>
  <c r="X1783" i="25"/>
  <c r="X1782" i="25"/>
  <c r="X1781" i="25"/>
  <c r="X1780" i="25"/>
  <c r="X1779" i="25"/>
  <c r="X1778" i="25"/>
  <c r="X1777" i="25"/>
  <c r="X1776" i="25"/>
  <c r="X1775" i="25"/>
  <c r="X1774" i="25"/>
  <c r="X1773" i="25"/>
  <c r="X1772" i="25"/>
  <c r="X1771" i="25"/>
  <c r="X1770" i="25"/>
  <c r="X1769" i="25"/>
  <c r="X1768" i="25"/>
  <c r="X1767" i="25"/>
  <c r="X1766" i="25"/>
  <c r="X1765" i="25"/>
  <c r="X1764" i="25"/>
  <c r="X1763" i="25"/>
  <c r="X1762" i="25"/>
  <c r="X1761" i="25"/>
  <c r="X1760" i="25"/>
  <c r="X1759" i="25"/>
  <c r="X1758" i="25"/>
  <c r="X1757" i="25"/>
  <c r="X1756" i="25"/>
  <c r="X1755" i="25"/>
  <c r="X1754" i="25"/>
  <c r="X1753" i="25"/>
  <c r="X1752" i="25"/>
  <c r="X1751" i="25"/>
  <c r="X1750" i="25"/>
  <c r="X1749" i="25"/>
  <c r="X1748" i="25"/>
  <c r="X1747" i="25"/>
  <c r="X1746" i="25"/>
  <c r="X1745" i="25"/>
  <c r="X1744" i="25"/>
  <c r="X1743" i="25"/>
  <c r="X1742" i="25"/>
  <c r="X1741" i="25"/>
  <c r="X1740" i="25"/>
  <c r="X1739" i="25"/>
  <c r="X1738" i="25"/>
  <c r="X1737" i="25"/>
  <c r="X1736" i="25"/>
  <c r="X1735" i="25"/>
  <c r="X1734" i="25"/>
  <c r="X1733" i="25"/>
  <c r="X1732" i="25"/>
  <c r="X1731" i="25"/>
  <c r="X1730" i="25"/>
  <c r="X1729" i="25"/>
  <c r="X1728" i="25"/>
  <c r="X1727" i="25"/>
  <c r="X1726" i="25"/>
  <c r="X1725" i="25"/>
  <c r="X1724" i="25"/>
  <c r="X1723" i="25"/>
  <c r="X1722" i="25"/>
  <c r="X1721" i="25"/>
  <c r="X1720" i="25"/>
  <c r="X1719" i="25"/>
  <c r="X1718" i="25"/>
  <c r="X1717" i="25"/>
  <c r="X1716" i="25"/>
  <c r="X1715" i="25"/>
  <c r="X1714" i="25"/>
  <c r="X1713" i="25"/>
  <c r="X1712" i="25"/>
  <c r="X1711" i="25"/>
  <c r="X1710" i="25"/>
  <c r="X1709" i="25"/>
  <c r="X1708" i="25"/>
  <c r="X1707" i="25"/>
  <c r="X1706" i="25"/>
  <c r="X1705" i="25"/>
  <c r="X1704" i="25"/>
  <c r="X1703" i="25"/>
  <c r="X1702" i="25"/>
  <c r="X1701" i="25"/>
  <c r="X1700" i="25"/>
  <c r="X1699" i="25"/>
  <c r="X1698" i="25"/>
  <c r="X1697" i="25"/>
  <c r="X1696" i="25"/>
  <c r="X1695" i="25"/>
  <c r="X1694" i="25"/>
  <c r="X1693" i="25"/>
  <c r="X1692" i="25"/>
  <c r="X1691" i="25"/>
  <c r="X1690" i="25"/>
  <c r="X1689" i="25"/>
  <c r="X1688" i="25"/>
  <c r="X1687" i="25"/>
  <c r="X1686" i="25"/>
  <c r="X1685" i="25"/>
  <c r="X1684" i="25"/>
  <c r="X1683" i="25"/>
  <c r="X1682" i="25"/>
  <c r="X1681" i="25"/>
  <c r="X1680" i="25"/>
  <c r="X1679" i="25"/>
  <c r="X1678" i="25"/>
  <c r="X1677" i="25"/>
  <c r="X1676" i="25"/>
  <c r="X1675" i="25"/>
  <c r="X1674" i="25"/>
  <c r="X1673" i="25"/>
  <c r="X1672" i="25"/>
  <c r="X1671" i="25"/>
  <c r="X1670" i="25"/>
  <c r="X1669" i="25"/>
  <c r="X1668" i="25"/>
  <c r="X1667" i="25"/>
  <c r="X1666" i="25"/>
  <c r="X1665" i="25"/>
  <c r="X1664" i="25"/>
  <c r="X1663" i="25"/>
  <c r="X1662" i="25"/>
  <c r="X1661" i="25"/>
  <c r="X1660" i="25"/>
  <c r="X1659" i="25"/>
  <c r="X1658" i="25"/>
  <c r="X1657" i="25"/>
  <c r="X1656" i="25"/>
  <c r="X1655" i="25"/>
  <c r="X1654" i="25"/>
  <c r="X1653" i="25"/>
  <c r="X1652" i="25"/>
  <c r="X1651" i="25"/>
  <c r="X1650" i="25"/>
  <c r="X1649" i="25"/>
  <c r="X1648" i="25"/>
  <c r="X1647" i="25"/>
  <c r="X1646" i="25"/>
  <c r="X1645" i="25"/>
  <c r="X1644" i="25"/>
  <c r="X1643" i="25"/>
  <c r="X1642" i="25"/>
  <c r="X1641" i="25"/>
  <c r="X1640" i="25"/>
  <c r="X1639" i="25"/>
  <c r="X1638" i="25"/>
  <c r="X1637" i="25"/>
  <c r="X1636" i="25"/>
  <c r="X1635" i="25"/>
  <c r="X1634" i="25"/>
  <c r="X1633" i="25"/>
  <c r="X1632" i="25"/>
  <c r="X1631" i="25"/>
  <c r="X1630" i="25"/>
  <c r="X1629" i="25"/>
  <c r="X1628" i="25"/>
  <c r="X1627" i="25"/>
  <c r="X1626" i="25"/>
  <c r="X1625" i="25"/>
  <c r="X1624" i="25"/>
  <c r="X1623" i="25"/>
  <c r="X1622" i="25"/>
  <c r="X1621" i="25"/>
  <c r="X1620" i="25"/>
  <c r="X1619" i="25"/>
  <c r="X1618" i="25"/>
  <c r="X1617" i="25"/>
  <c r="X1616" i="25"/>
  <c r="X1615" i="25"/>
  <c r="X1614" i="25"/>
  <c r="X1613" i="25"/>
  <c r="X1612" i="25"/>
  <c r="X1611" i="25"/>
  <c r="X1610" i="25"/>
  <c r="X1609" i="25"/>
  <c r="X1608" i="25"/>
  <c r="X1607" i="25"/>
  <c r="X1606" i="25"/>
  <c r="X1605" i="25"/>
  <c r="X1604" i="25"/>
  <c r="X1603" i="25"/>
  <c r="X1602" i="25"/>
  <c r="X1601" i="25"/>
  <c r="X1600" i="25"/>
  <c r="X1599" i="25"/>
  <c r="X1598" i="25"/>
  <c r="X1597" i="25"/>
  <c r="X1596" i="25"/>
  <c r="X1595" i="25"/>
  <c r="X1594" i="25"/>
  <c r="X1593" i="25"/>
  <c r="X1592" i="25"/>
  <c r="X1591" i="25"/>
  <c r="X1590" i="25"/>
  <c r="X1589" i="25"/>
  <c r="X1588" i="25"/>
  <c r="X1587" i="25"/>
  <c r="X1586" i="25"/>
  <c r="X1585" i="25"/>
  <c r="X1584" i="25"/>
  <c r="X1583" i="25"/>
  <c r="X1582" i="25"/>
  <c r="X1581" i="25"/>
  <c r="X1580" i="25"/>
  <c r="X1579" i="25"/>
  <c r="X1578" i="25"/>
  <c r="X1577" i="25"/>
  <c r="X1576" i="25"/>
  <c r="X1575" i="25"/>
  <c r="X1574" i="25"/>
  <c r="X1573" i="25"/>
  <c r="X1572" i="25"/>
  <c r="X1571" i="25"/>
  <c r="X1570" i="25"/>
  <c r="X1569" i="25"/>
  <c r="X1568" i="25"/>
  <c r="X1567" i="25"/>
  <c r="X1566" i="25"/>
  <c r="X1565" i="25"/>
  <c r="X1564" i="25"/>
  <c r="X1563" i="25"/>
  <c r="X1562" i="25"/>
  <c r="X1561" i="25"/>
  <c r="X1560" i="25"/>
  <c r="X1559" i="25"/>
  <c r="X1558" i="25"/>
  <c r="X1557" i="25"/>
  <c r="X1556" i="25"/>
  <c r="X1555" i="25"/>
  <c r="X1554" i="25"/>
  <c r="X1553" i="25"/>
  <c r="X1552" i="25"/>
  <c r="X1551" i="25"/>
  <c r="X1550" i="25"/>
  <c r="X1549" i="25"/>
  <c r="X1548" i="25"/>
  <c r="X1547" i="25"/>
  <c r="X1546" i="25"/>
  <c r="X1545" i="25"/>
  <c r="X1544" i="25"/>
  <c r="X1543" i="25"/>
  <c r="X1542" i="25"/>
  <c r="X1541" i="25"/>
  <c r="X1540" i="25"/>
  <c r="X1539" i="25"/>
  <c r="X1538" i="25"/>
  <c r="X1537" i="25"/>
  <c r="X1536" i="25"/>
  <c r="X1535" i="25"/>
  <c r="X1534" i="25"/>
  <c r="X1533" i="25"/>
  <c r="X1532" i="25"/>
  <c r="X1531" i="25"/>
  <c r="X1530" i="25"/>
  <c r="X1529" i="25"/>
  <c r="X1528" i="25"/>
  <c r="X1527" i="25"/>
  <c r="X1526" i="25"/>
  <c r="X1525" i="25"/>
  <c r="X1524" i="25"/>
  <c r="X1523" i="25"/>
  <c r="X1522" i="25"/>
  <c r="X1521" i="25"/>
  <c r="X1520" i="25"/>
  <c r="X1519" i="25"/>
  <c r="X1518" i="25"/>
  <c r="X1517" i="25"/>
  <c r="X1516" i="25"/>
  <c r="X1515" i="25"/>
  <c r="X1514" i="25"/>
  <c r="X1513" i="25"/>
  <c r="X1512" i="25"/>
  <c r="X1511" i="25"/>
  <c r="X1510" i="25"/>
  <c r="X1509" i="25"/>
  <c r="X1508" i="25"/>
  <c r="X1507" i="25"/>
  <c r="X1506" i="25"/>
  <c r="X1505" i="25"/>
  <c r="X1504" i="25"/>
  <c r="X1503" i="25"/>
  <c r="X1502" i="25"/>
  <c r="X1501" i="25"/>
  <c r="X1500" i="25"/>
  <c r="X1499" i="25"/>
  <c r="X1498" i="25"/>
  <c r="X1497" i="25"/>
  <c r="X1496" i="25"/>
  <c r="X1495" i="25"/>
  <c r="X1494" i="25"/>
  <c r="X1493" i="25"/>
  <c r="X1492" i="25"/>
  <c r="X1491" i="25"/>
  <c r="X1490" i="25"/>
  <c r="X1489" i="25"/>
  <c r="X1488" i="25"/>
  <c r="X1487" i="25"/>
  <c r="X1486" i="25"/>
  <c r="X1485" i="25"/>
  <c r="X1484" i="25"/>
  <c r="X1483" i="25"/>
  <c r="X1482" i="25"/>
  <c r="X1481" i="25"/>
  <c r="X1480" i="25"/>
  <c r="X1479" i="25"/>
  <c r="X1478" i="25"/>
  <c r="X1477" i="25"/>
  <c r="X1476" i="25"/>
  <c r="X1475" i="25"/>
  <c r="X1474" i="25"/>
  <c r="X1473" i="25"/>
  <c r="X1472" i="25"/>
  <c r="X1471" i="25"/>
  <c r="X1470" i="25"/>
  <c r="X1469" i="25"/>
  <c r="X1468" i="25"/>
  <c r="X1467" i="25"/>
  <c r="X1466" i="25"/>
  <c r="X1465" i="25"/>
  <c r="X1464" i="25"/>
  <c r="X1463" i="25"/>
  <c r="X1462" i="25"/>
  <c r="X1461" i="25"/>
  <c r="X1460" i="25"/>
  <c r="X1459" i="25"/>
  <c r="X1458" i="25"/>
  <c r="X1457" i="25"/>
  <c r="X1456" i="25"/>
  <c r="X1455" i="25"/>
  <c r="X1454" i="25"/>
  <c r="X1453" i="25"/>
  <c r="X1452" i="25"/>
  <c r="X1451" i="25"/>
  <c r="X1450" i="25"/>
  <c r="X1449" i="25"/>
  <c r="X1448" i="25"/>
  <c r="X1447" i="25"/>
  <c r="X1446" i="25"/>
  <c r="X1445" i="25"/>
  <c r="X1444" i="25"/>
  <c r="X1443" i="25"/>
  <c r="X1442" i="25"/>
  <c r="X1441" i="25"/>
  <c r="X1440" i="25"/>
  <c r="X1439" i="25"/>
  <c r="X1438" i="25"/>
  <c r="X1437" i="25"/>
  <c r="X1436" i="25"/>
  <c r="X1435" i="25"/>
  <c r="X1434" i="25"/>
  <c r="X1433" i="25"/>
  <c r="X1432" i="25"/>
  <c r="X1431" i="25"/>
  <c r="X1430" i="25"/>
  <c r="X1429" i="25"/>
  <c r="X1428" i="25"/>
  <c r="X1427" i="25"/>
  <c r="X1426" i="25"/>
  <c r="X1425" i="25"/>
  <c r="X1424" i="25"/>
  <c r="X1423" i="25"/>
  <c r="X1422" i="25"/>
  <c r="X1421" i="25"/>
  <c r="X1420" i="25"/>
  <c r="X1419" i="25"/>
  <c r="X1418" i="25"/>
  <c r="X1417" i="25"/>
  <c r="X1416" i="25"/>
  <c r="X1415" i="25"/>
  <c r="X1414" i="25"/>
  <c r="X1413" i="25"/>
  <c r="X1412" i="25"/>
  <c r="X1411" i="25"/>
  <c r="X1410" i="25"/>
  <c r="X1409" i="25"/>
  <c r="X1408" i="25"/>
  <c r="X1407" i="25"/>
  <c r="X1406" i="25"/>
  <c r="X1405" i="25"/>
  <c r="X1404" i="25"/>
  <c r="X1403" i="25"/>
  <c r="X1402" i="25"/>
  <c r="X1401" i="25"/>
  <c r="X1400" i="25"/>
  <c r="X1399" i="25"/>
  <c r="X1398" i="25"/>
  <c r="X1397" i="25"/>
  <c r="X1396" i="25"/>
  <c r="X1395" i="25"/>
  <c r="X1394" i="25"/>
  <c r="X1393" i="25"/>
  <c r="X1392" i="25"/>
  <c r="X1391" i="25"/>
  <c r="X1390" i="25"/>
  <c r="X1389" i="25"/>
  <c r="X1388" i="25"/>
  <c r="X1387" i="25"/>
  <c r="X1386" i="25"/>
  <c r="X1385" i="25"/>
  <c r="X1384" i="25"/>
  <c r="X1383" i="25"/>
  <c r="X1382" i="25"/>
  <c r="X1381" i="25"/>
  <c r="X1380" i="25"/>
  <c r="X1379" i="25"/>
  <c r="X1378" i="25"/>
  <c r="X1377" i="25"/>
  <c r="X1376" i="25"/>
  <c r="X1375" i="25"/>
  <c r="X1374" i="25"/>
  <c r="X1373" i="25"/>
  <c r="X1372" i="25"/>
  <c r="X1371" i="25"/>
  <c r="X1370" i="25"/>
  <c r="X1369" i="25"/>
  <c r="X1368" i="25"/>
  <c r="X1367" i="25"/>
  <c r="X1366" i="25"/>
  <c r="X1365" i="25"/>
  <c r="X1364" i="25"/>
  <c r="X1363" i="25"/>
  <c r="X1362" i="25"/>
  <c r="X1361" i="25"/>
  <c r="X1360" i="25"/>
  <c r="X1359" i="25"/>
  <c r="X1358" i="25"/>
  <c r="X1357" i="25"/>
  <c r="X1356" i="25"/>
  <c r="X1355" i="25"/>
  <c r="X1354" i="25"/>
  <c r="X1353" i="25"/>
  <c r="X1352" i="25"/>
  <c r="X1351" i="25"/>
  <c r="X1350" i="25"/>
  <c r="X1349" i="25"/>
  <c r="X1348" i="25"/>
  <c r="X1347" i="25"/>
  <c r="X1346" i="25"/>
  <c r="X1345" i="25"/>
  <c r="X1344" i="25"/>
  <c r="X1343" i="25"/>
  <c r="X1342" i="25"/>
  <c r="X1341" i="25"/>
  <c r="X1340" i="25"/>
  <c r="X1339" i="25"/>
  <c r="X1338" i="25"/>
  <c r="X1337" i="25"/>
  <c r="X1336" i="25"/>
  <c r="X1335" i="25"/>
  <c r="X1334" i="25"/>
  <c r="X1333" i="25"/>
  <c r="X1332" i="25"/>
  <c r="X1331" i="25"/>
  <c r="X1330" i="25"/>
  <c r="X1329" i="25"/>
  <c r="X1328" i="25"/>
  <c r="X1327" i="25"/>
  <c r="X1326" i="25"/>
  <c r="X1325" i="25"/>
  <c r="X1324" i="25"/>
  <c r="X1323" i="25"/>
  <c r="X1322" i="25"/>
  <c r="X1321" i="25"/>
  <c r="X1320" i="25"/>
  <c r="X1319" i="25"/>
  <c r="X1318" i="25"/>
  <c r="X1317" i="25"/>
  <c r="X1316" i="25"/>
  <c r="X1315" i="25"/>
  <c r="X1314" i="25"/>
  <c r="X1313" i="25"/>
  <c r="X1312" i="25"/>
  <c r="X1311" i="25"/>
  <c r="X1310" i="25"/>
  <c r="X1309" i="25"/>
  <c r="X1308" i="25"/>
  <c r="X1307" i="25"/>
  <c r="X1306" i="25"/>
  <c r="X1305" i="25"/>
  <c r="X1304" i="25"/>
  <c r="X1303" i="25"/>
  <c r="X1302" i="25"/>
  <c r="X1301" i="25"/>
  <c r="X1300" i="25"/>
  <c r="X1299" i="25"/>
  <c r="X1298" i="25"/>
  <c r="X1297" i="25"/>
  <c r="X1296" i="25"/>
  <c r="X1295" i="25"/>
  <c r="X1294" i="25"/>
  <c r="X1293" i="25"/>
  <c r="X1292" i="25"/>
  <c r="X1291" i="25"/>
  <c r="X1290" i="25"/>
  <c r="X1289" i="25"/>
  <c r="X1288" i="25"/>
  <c r="X1287" i="25"/>
  <c r="X1286" i="25"/>
  <c r="X1285" i="25"/>
  <c r="X1284" i="25"/>
  <c r="X1283" i="25"/>
  <c r="X1282" i="25"/>
  <c r="X1281" i="25"/>
  <c r="X1280" i="25"/>
  <c r="X1279" i="25"/>
  <c r="X1278" i="25"/>
  <c r="X1277" i="25"/>
  <c r="X1276" i="25"/>
  <c r="X1275" i="25"/>
  <c r="X1274" i="25"/>
  <c r="X1273" i="25"/>
  <c r="X1272" i="25"/>
  <c r="X1271" i="25"/>
  <c r="X1270" i="25"/>
  <c r="X1269" i="25"/>
  <c r="X1268" i="25"/>
  <c r="X1267" i="25"/>
  <c r="X1266" i="25"/>
  <c r="X1265" i="25"/>
  <c r="X1264" i="25"/>
  <c r="X1263" i="25"/>
  <c r="X1262" i="25"/>
  <c r="X1261" i="25"/>
  <c r="X1260" i="25"/>
  <c r="X1259" i="25"/>
  <c r="X1258" i="25"/>
  <c r="X1257" i="25"/>
  <c r="X1256" i="25"/>
  <c r="X1255" i="25"/>
  <c r="X1254" i="25"/>
  <c r="X1253" i="25"/>
  <c r="X1252" i="25"/>
  <c r="X1251" i="25"/>
  <c r="X1250" i="25"/>
  <c r="X1249" i="25"/>
  <c r="X1248" i="25"/>
  <c r="X1247" i="25"/>
  <c r="X1246" i="25"/>
  <c r="X1245" i="25"/>
  <c r="X1244" i="25"/>
  <c r="X1243" i="25"/>
  <c r="X1242" i="25"/>
  <c r="X1241" i="25"/>
  <c r="X1240" i="25"/>
  <c r="X1239" i="25"/>
  <c r="X1238" i="25"/>
  <c r="X1237" i="25"/>
  <c r="X1236" i="25"/>
  <c r="X1235" i="25"/>
  <c r="X1234" i="25"/>
  <c r="X1233" i="25"/>
  <c r="X1232" i="25"/>
  <c r="X1231" i="25"/>
  <c r="X1230" i="25"/>
  <c r="X1229" i="25"/>
  <c r="X1228" i="25"/>
  <c r="X1227" i="25"/>
  <c r="X1226" i="25"/>
  <c r="X1225" i="25"/>
  <c r="X1224" i="25"/>
  <c r="X1223" i="25"/>
  <c r="X1222" i="25"/>
  <c r="X1221" i="25"/>
  <c r="X1220" i="25"/>
  <c r="X1219" i="25"/>
  <c r="X1218" i="25"/>
  <c r="X1217" i="25"/>
  <c r="X1216" i="25"/>
  <c r="X1215" i="25"/>
  <c r="X1214" i="25"/>
  <c r="X1213" i="25"/>
  <c r="X1212" i="25"/>
  <c r="X1211" i="25"/>
  <c r="X1210" i="25"/>
  <c r="X1209" i="25"/>
  <c r="X1208" i="25"/>
  <c r="X1207" i="25"/>
  <c r="X1206" i="25"/>
  <c r="X1205" i="25"/>
  <c r="X1204" i="25"/>
  <c r="X1203" i="25"/>
  <c r="X1202" i="25"/>
  <c r="X1201" i="25"/>
  <c r="X1200" i="25"/>
  <c r="X1199" i="25"/>
  <c r="X1198" i="25"/>
  <c r="X1197" i="25"/>
  <c r="X1196" i="25"/>
  <c r="X1195" i="25"/>
  <c r="X1194" i="25"/>
  <c r="X1193" i="25"/>
  <c r="X1192" i="25"/>
  <c r="X1191" i="25"/>
  <c r="X1190" i="25"/>
  <c r="X1189" i="25"/>
  <c r="X1188" i="25"/>
  <c r="X1187" i="25"/>
  <c r="X1186" i="25"/>
  <c r="X1185" i="25"/>
  <c r="X1184" i="25"/>
  <c r="X1183" i="25"/>
  <c r="X1182" i="25"/>
  <c r="X1181" i="25"/>
  <c r="X1180" i="25"/>
  <c r="X1179" i="25"/>
  <c r="X1178" i="25"/>
  <c r="X1177" i="25"/>
  <c r="X1176" i="25"/>
  <c r="X1175" i="25"/>
  <c r="X1174" i="25"/>
  <c r="X1173" i="25"/>
  <c r="X1172" i="25"/>
  <c r="X1171" i="25"/>
  <c r="X1170" i="25"/>
  <c r="X1169" i="25"/>
  <c r="X1168" i="25"/>
  <c r="X1167" i="25"/>
  <c r="X1166" i="25"/>
  <c r="X1165" i="25"/>
  <c r="X1164" i="25"/>
  <c r="X1163" i="25"/>
  <c r="X1162" i="25"/>
  <c r="X1161" i="25"/>
  <c r="X1160" i="25"/>
  <c r="X1159" i="25"/>
  <c r="X1158" i="25"/>
  <c r="X1157" i="25"/>
  <c r="X1156" i="25"/>
  <c r="X1155" i="25"/>
  <c r="X1154" i="25"/>
  <c r="X1153" i="25"/>
  <c r="X1152" i="25"/>
  <c r="X1151" i="25"/>
  <c r="X1150" i="25"/>
  <c r="X1149" i="25"/>
  <c r="X1148" i="25"/>
  <c r="X1147" i="25"/>
  <c r="X1146" i="25"/>
  <c r="X1145" i="25"/>
  <c r="X1144" i="25"/>
  <c r="X1143" i="25"/>
  <c r="X1142" i="25"/>
  <c r="X1141" i="25"/>
  <c r="X1140" i="25"/>
  <c r="X1139" i="25"/>
  <c r="X1138" i="25"/>
  <c r="X1137" i="25"/>
  <c r="X1136" i="25"/>
  <c r="X1135" i="25"/>
  <c r="X1134" i="25"/>
  <c r="X1133" i="25"/>
  <c r="X1132" i="25"/>
  <c r="X1131" i="25"/>
  <c r="X1130" i="25"/>
  <c r="X1129" i="25"/>
  <c r="X1128" i="25"/>
  <c r="X1127" i="25"/>
  <c r="X1126" i="25"/>
  <c r="X1125" i="25"/>
  <c r="X1124" i="25"/>
  <c r="X1123" i="25"/>
  <c r="X1122" i="25"/>
  <c r="X1121" i="25"/>
  <c r="X1120" i="25"/>
  <c r="X1119" i="25"/>
  <c r="X1118" i="25"/>
  <c r="X1117" i="25"/>
  <c r="X1116" i="25"/>
  <c r="X1115" i="25"/>
  <c r="X1114" i="25"/>
  <c r="X1113" i="25"/>
  <c r="X1112" i="25"/>
  <c r="X1111" i="25"/>
  <c r="X1110" i="25"/>
  <c r="X1109" i="25"/>
  <c r="X1108" i="25"/>
  <c r="X1107" i="25"/>
  <c r="X1106" i="25"/>
  <c r="X1105" i="25"/>
  <c r="X1104" i="25"/>
  <c r="X1103" i="25"/>
  <c r="X1102" i="25"/>
  <c r="X1101" i="25"/>
  <c r="X1100" i="25"/>
  <c r="X1099" i="25"/>
  <c r="X1098" i="25"/>
  <c r="X1097" i="25"/>
  <c r="X1096" i="25"/>
  <c r="X1095" i="25"/>
  <c r="X1094" i="25"/>
  <c r="X1093" i="25"/>
  <c r="X1092" i="25"/>
  <c r="X1091" i="25"/>
  <c r="X1090" i="25"/>
  <c r="X1089" i="25"/>
  <c r="X1088" i="25"/>
  <c r="X1087" i="25"/>
  <c r="X1086" i="25"/>
  <c r="X1085" i="25"/>
  <c r="X1084" i="25"/>
  <c r="X1083" i="25"/>
  <c r="X1082" i="25"/>
  <c r="X1081" i="25"/>
  <c r="X1080" i="25"/>
  <c r="X1079" i="25"/>
  <c r="X1078" i="25"/>
  <c r="X1077" i="25"/>
  <c r="X1076" i="25"/>
  <c r="X1075" i="25"/>
  <c r="X1074" i="25"/>
  <c r="X1073" i="25"/>
  <c r="X1072" i="25"/>
  <c r="X1071" i="25"/>
  <c r="X1070" i="25"/>
  <c r="X1069" i="25"/>
  <c r="X1068" i="25"/>
  <c r="X1067" i="25"/>
  <c r="X1066" i="25"/>
  <c r="X1065" i="25"/>
  <c r="X1064" i="25"/>
  <c r="X1063" i="25"/>
  <c r="X1062" i="25"/>
  <c r="X1061" i="25"/>
  <c r="X1060" i="25"/>
  <c r="X1059" i="25"/>
  <c r="X1058" i="25"/>
  <c r="X1057" i="25"/>
  <c r="X1056" i="25"/>
  <c r="X1055" i="25"/>
  <c r="X1054" i="25"/>
  <c r="X1053" i="25"/>
  <c r="X1052" i="25"/>
  <c r="X1051" i="25"/>
  <c r="X1050" i="25"/>
  <c r="X1049" i="25"/>
  <c r="X1048" i="25"/>
  <c r="X1047" i="25"/>
  <c r="X1046" i="25"/>
  <c r="X1045" i="25"/>
  <c r="X1044" i="25"/>
  <c r="X1043" i="25"/>
  <c r="X1042" i="25"/>
  <c r="X1041" i="25"/>
  <c r="X1040" i="25"/>
  <c r="X1039" i="25"/>
  <c r="X1038" i="25"/>
  <c r="X1037" i="25"/>
  <c r="X1036" i="25"/>
  <c r="X1035" i="25"/>
  <c r="X1034" i="25"/>
  <c r="X1033" i="25"/>
  <c r="X1032" i="25"/>
  <c r="X1031" i="25"/>
  <c r="X1030" i="25"/>
  <c r="X1029" i="25"/>
  <c r="X1028" i="25"/>
  <c r="X1027" i="25"/>
  <c r="X1026" i="25"/>
  <c r="X1025" i="25"/>
  <c r="X1024" i="25"/>
  <c r="X1023" i="25"/>
  <c r="X1022" i="25"/>
  <c r="X1021" i="25"/>
  <c r="X1020" i="25"/>
  <c r="X1019" i="25"/>
  <c r="X1018" i="25"/>
  <c r="X1017" i="25"/>
  <c r="X1016" i="25"/>
  <c r="X1015" i="25"/>
  <c r="X1014" i="25"/>
  <c r="X1013" i="25"/>
  <c r="X1012" i="25"/>
  <c r="X1011" i="25"/>
  <c r="X1010" i="25"/>
  <c r="X1009" i="25"/>
  <c r="X1008" i="25"/>
  <c r="X1007" i="25"/>
  <c r="X1006" i="25"/>
  <c r="X1005" i="25"/>
  <c r="X1004" i="25"/>
  <c r="X1003" i="25"/>
  <c r="X1002" i="25"/>
  <c r="X1001" i="25"/>
  <c r="X1000" i="25"/>
  <c r="X999" i="25"/>
  <c r="X998" i="25"/>
  <c r="X997" i="25"/>
  <c r="X996" i="25"/>
  <c r="X995" i="25"/>
  <c r="X994" i="25"/>
  <c r="X993" i="25"/>
  <c r="X992" i="25"/>
  <c r="X991" i="25"/>
  <c r="X990" i="25"/>
  <c r="X989" i="25"/>
  <c r="X988" i="25"/>
  <c r="X987" i="25"/>
  <c r="X986" i="25"/>
  <c r="X985" i="25"/>
  <c r="X984" i="25"/>
  <c r="X983" i="25"/>
  <c r="X982" i="25"/>
  <c r="X981" i="25"/>
  <c r="X980" i="25"/>
  <c r="X979" i="25"/>
  <c r="X978" i="25"/>
  <c r="X977" i="25"/>
  <c r="X976" i="25"/>
  <c r="X975" i="25"/>
  <c r="X974" i="25"/>
  <c r="X973" i="25"/>
  <c r="X972" i="25"/>
  <c r="X971" i="25"/>
  <c r="X970" i="25"/>
  <c r="X969" i="25"/>
  <c r="X968" i="25"/>
  <c r="X967" i="25"/>
  <c r="X966" i="25"/>
  <c r="X965" i="25"/>
  <c r="X964" i="25"/>
  <c r="X963" i="25"/>
  <c r="X962" i="25"/>
  <c r="X961" i="25"/>
  <c r="X960" i="25"/>
  <c r="X959" i="25"/>
  <c r="X958" i="25"/>
  <c r="X957" i="25"/>
  <c r="X956" i="25"/>
  <c r="X955" i="25"/>
  <c r="X954" i="25"/>
  <c r="X953" i="25"/>
  <c r="X952" i="25"/>
  <c r="X951" i="25"/>
  <c r="X950" i="25"/>
  <c r="X949" i="25"/>
  <c r="X948" i="25"/>
  <c r="X947" i="25"/>
  <c r="X946" i="25"/>
  <c r="X945" i="25"/>
  <c r="X944" i="25"/>
  <c r="X943" i="25"/>
  <c r="X942" i="25"/>
  <c r="X941" i="25"/>
  <c r="X940" i="25"/>
  <c r="X939" i="25"/>
  <c r="X938" i="25"/>
  <c r="X937" i="25"/>
  <c r="X936" i="25"/>
  <c r="X935" i="25"/>
  <c r="X934" i="25"/>
  <c r="X933" i="25"/>
  <c r="X932" i="25"/>
  <c r="X931" i="25"/>
  <c r="X930" i="25"/>
  <c r="X929" i="25"/>
  <c r="X928" i="25"/>
  <c r="X927" i="25"/>
  <c r="X926" i="25"/>
  <c r="X925" i="25"/>
  <c r="X924" i="25"/>
  <c r="X923" i="25"/>
  <c r="X922" i="25"/>
  <c r="X921" i="25"/>
  <c r="X920" i="25"/>
  <c r="X919" i="25"/>
  <c r="X918" i="25"/>
  <c r="X917" i="25"/>
  <c r="X916" i="25"/>
  <c r="X915" i="25"/>
  <c r="X914" i="25"/>
  <c r="X913" i="25"/>
  <c r="X912" i="25"/>
  <c r="X911" i="25"/>
  <c r="X910" i="25"/>
  <c r="X909" i="25"/>
  <c r="X908" i="25"/>
  <c r="X907" i="25"/>
  <c r="X906" i="25"/>
  <c r="X905" i="25"/>
  <c r="X904" i="25"/>
  <c r="X903" i="25"/>
  <c r="X902" i="25"/>
  <c r="X901" i="25"/>
  <c r="X900" i="25"/>
  <c r="X899" i="25"/>
  <c r="X898" i="25"/>
  <c r="X897" i="25"/>
  <c r="X896" i="25"/>
  <c r="X895" i="25"/>
  <c r="X894" i="25"/>
  <c r="X893" i="25"/>
  <c r="X892" i="25"/>
  <c r="X891" i="25"/>
  <c r="X890" i="25"/>
  <c r="X889" i="25"/>
  <c r="X888" i="25"/>
  <c r="X887" i="25"/>
  <c r="X886" i="25"/>
  <c r="X885" i="25"/>
  <c r="X884" i="25"/>
  <c r="X883" i="25"/>
  <c r="X882" i="25"/>
  <c r="X881" i="25"/>
  <c r="X880" i="25"/>
  <c r="X879" i="25"/>
  <c r="X878" i="25"/>
  <c r="X877" i="25"/>
  <c r="X876" i="25"/>
  <c r="X875" i="25"/>
  <c r="X874" i="25"/>
  <c r="X873" i="25"/>
  <c r="X872" i="25"/>
  <c r="X871" i="25"/>
  <c r="X870" i="25"/>
  <c r="X869" i="25"/>
  <c r="X868" i="25"/>
  <c r="X867" i="25"/>
  <c r="X866" i="25"/>
  <c r="X865" i="25"/>
  <c r="X864" i="25"/>
  <c r="X863" i="25"/>
  <c r="X862" i="25"/>
  <c r="X861" i="25"/>
  <c r="X860" i="25"/>
  <c r="X859" i="25"/>
  <c r="X858" i="25"/>
  <c r="X857" i="25"/>
  <c r="X856" i="25"/>
  <c r="X855" i="25"/>
  <c r="X854" i="25"/>
  <c r="X853" i="25"/>
  <c r="X852" i="25"/>
  <c r="X851" i="25"/>
  <c r="X850" i="25"/>
  <c r="X849" i="25"/>
  <c r="X848" i="25"/>
  <c r="X847" i="25"/>
  <c r="X846" i="25"/>
  <c r="X845" i="25"/>
  <c r="X844" i="25"/>
  <c r="X843" i="25"/>
  <c r="X842" i="25"/>
  <c r="X841" i="25"/>
  <c r="X840" i="25"/>
  <c r="X839" i="25"/>
  <c r="X838" i="25"/>
  <c r="X837" i="25"/>
  <c r="X836" i="25"/>
  <c r="X835" i="25"/>
  <c r="X834" i="25"/>
  <c r="X833" i="25"/>
  <c r="X832" i="25"/>
  <c r="X831" i="25"/>
  <c r="X830" i="25"/>
  <c r="X829" i="25"/>
  <c r="X828" i="25"/>
  <c r="X827" i="25"/>
  <c r="X826" i="25"/>
  <c r="X825" i="25"/>
  <c r="X824" i="25"/>
  <c r="X823" i="25"/>
  <c r="X822" i="25"/>
  <c r="X821" i="25"/>
  <c r="X820" i="25"/>
  <c r="X819" i="25"/>
  <c r="X818" i="25"/>
  <c r="X817" i="25"/>
  <c r="X816" i="25"/>
  <c r="X815" i="25"/>
  <c r="X814" i="25"/>
  <c r="X813" i="25"/>
  <c r="X812" i="25"/>
  <c r="X811" i="25"/>
  <c r="X810" i="25"/>
  <c r="X809" i="25"/>
  <c r="X808" i="25"/>
  <c r="X807" i="25"/>
  <c r="X806" i="25"/>
  <c r="X805" i="25"/>
  <c r="X804" i="25"/>
  <c r="X803" i="25"/>
  <c r="X802" i="25"/>
  <c r="X801" i="25"/>
  <c r="X800" i="25"/>
  <c r="X799" i="25"/>
  <c r="X798" i="25"/>
  <c r="X797" i="25"/>
  <c r="X796" i="25"/>
  <c r="X795" i="25"/>
  <c r="X794" i="25"/>
  <c r="X793" i="25"/>
  <c r="X792" i="25"/>
  <c r="X791" i="25"/>
  <c r="X790" i="25"/>
  <c r="X789" i="25"/>
  <c r="X788" i="25"/>
  <c r="X787" i="25"/>
  <c r="X786" i="25"/>
  <c r="X785" i="25"/>
  <c r="X784" i="25"/>
  <c r="X783" i="25"/>
  <c r="X782" i="25"/>
  <c r="X781" i="25"/>
  <c r="X780" i="25"/>
  <c r="X779" i="25"/>
  <c r="X778" i="25"/>
  <c r="X777" i="25"/>
  <c r="X776" i="25"/>
  <c r="X775" i="25"/>
  <c r="X774" i="25"/>
  <c r="X773" i="25"/>
  <c r="X772" i="25"/>
  <c r="X771" i="25"/>
  <c r="X770" i="25"/>
  <c r="X769" i="25"/>
  <c r="X768" i="25"/>
  <c r="X767" i="25"/>
  <c r="X766" i="25"/>
  <c r="X765" i="25"/>
  <c r="X764" i="25"/>
  <c r="X763" i="25"/>
  <c r="X762" i="25"/>
  <c r="X761" i="25"/>
  <c r="X760" i="25"/>
  <c r="X759" i="25"/>
  <c r="X758" i="25"/>
  <c r="X757" i="25"/>
  <c r="X756" i="25"/>
  <c r="X755" i="25"/>
  <c r="X754" i="25"/>
  <c r="X753" i="25"/>
  <c r="X752" i="25"/>
  <c r="X751" i="25"/>
  <c r="X750" i="25"/>
  <c r="X749" i="25"/>
  <c r="X748" i="25"/>
  <c r="X747" i="25"/>
  <c r="X746" i="25"/>
  <c r="X745" i="25"/>
  <c r="X744" i="25"/>
  <c r="X743" i="25"/>
  <c r="X742" i="25"/>
  <c r="X741" i="25"/>
  <c r="X740" i="25"/>
  <c r="X739" i="25"/>
  <c r="X738" i="25"/>
  <c r="X737" i="25"/>
  <c r="X736" i="25"/>
  <c r="X735" i="25"/>
  <c r="X734" i="25"/>
  <c r="X733" i="25"/>
  <c r="X732" i="25"/>
  <c r="X731" i="25"/>
  <c r="X730" i="25"/>
  <c r="X729" i="25"/>
  <c r="X728" i="25"/>
  <c r="X727" i="25"/>
  <c r="X726" i="25"/>
  <c r="X725" i="25"/>
  <c r="X724" i="25"/>
  <c r="X723" i="25"/>
  <c r="X722" i="25"/>
  <c r="X721" i="25"/>
  <c r="X720" i="25"/>
  <c r="X719" i="25"/>
  <c r="X718" i="25"/>
  <c r="X717" i="25"/>
  <c r="X716" i="25"/>
  <c r="X715" i="25"/>
  <c r="X714" i="25"/>
  <c r="X713" i="25"/>
  <c r="X712" i="25"/>
  <c r="X711" i="25"/>
  <c r="X710" i="25"/>
  <c r="X709" i="25"/>
  <c r="X708" i="25"/>
  <c r="X707" i="25"/>
  <c r="X706" i="25"/>
  <c r="X705" i="25"/>
  <c r="X704" i="25"/>
  <c r="X703" i="25"/>
  <c r="X702" i="25"/>
  <c r="X701" i="25"/>
  <c r="X700" i="25"/>
  <c r="X699" i="25"/>
  <c r="X698" i="25"/>
  <c r="X697" i="25"/>
  <c r="X696" i="25"/>
  <c r="X695" i="25"/>
  <c r="X694" i="25"/>
  <c r="X693" i="25"/>
  <c r="X692" i="25"/>
  <c r="X691" i="25"/>
  <c r="X690" i="25"/>
  <c r="X689" i="25"/>
  <c r="X688" i="25"/>
  <c r="X687" i="25"/>
  <c r="X686" i="25"/>
  <c r="X685" i="25"/>
  <c r="X684" i="25"/>
  <c r="X683" i="25"/>
  <c r="X682" i="25"/>
  <c r="X681" i="25"/>
  <c r="X680" i="25"/>
  <c r="X679" i="25"/>
  <c r="X678" i="25"/>
  <c r="X677" i="25"/>
  <c r="X676" i="25"/>
  <c r="X675" i="25"/>
  <c r="X674" i="25"/>
  <c r="X673" i="25"/>
  <c r="X672" i="25"/>
  <c r="X671" i="25"/>
  <c r="X670" i="25"/>
  <c r="X669" i="25"/>
  <c r="X668" i="25"/>
  <c r="X667" i="25"/>
  <c r="X666" i="25"/>
  <c r="X665" i="25"/>
  <c r="X664" i="25"/>
  <c r="X663" i="25"/>
  <c r="X662" i="25"/>
  <c r="X661" i="25"/>
  <c r="X660" i="25"/>
  <c r="X659" i="25"/>
  <c r="X658" i="25"/>
  <c r="X657" i="25"/>
  <c r="X656" i="25"/>
  <c r="X655" i="25"/>
  <c r="X654" i="25"/>
  <c r="X653" i="25"/>
  <c r="X652" i="25"/>
  <c r="X651" i="25"/>
  <c r="X650" i="25"/>
  <c r="X649" i="25"/>
  <c r="X648" i="25"/>
  <c r="X647" i="25"/>
  <c r="X646" i="25"/>
  <c r="X645" i="25"/>
  <c r="X644" i="25"/>
  <c r="X643" i="25"/>
  <c r="X642" i="25"/>
  <c r="X641" i="25"/>
  <c r="X640" i="25"/>
  <c r="X639" i="25"/>
  <c r="X638" i="25"/>
  <c r="X637" i="25"/>
  <c r="X636" i="25"/>
  <c r="X635" i="25"/>
  <c r="X634" i="25"/>
  <c r="X633" i="25"/>
  <c r="X632" i="25"/>
  <c r="X631" i="25"/>
  <c r="X630" i="25"/>
  <c r="X629" i="25"/>
  <c r="X628" i="25"/>
  <c r="X627" i="25"/>
  <c r="X626" i="25"/>
  <c r="X625" i="25"/>
  <c r="X624" i="25"/>
  <c r="X623" i="25"/>
  <c r="X622" i="25"/>
  <c r="X621" i="25"/>
  <c r="X620" i="25"/>
  <c r="X619" i="25"/>
  <c r="X618" i="25"/>
  <c r="X617" i="25"/>
  <c r="X616" i="25"/>
  <c r="X615" i="25"/>
  <c r="X614" i="25"/>
  <c r="X613" i="25"/>
  <c r="X612" i="25"/>
  <c r="X611" i="25"/>
  <c r="X610" i="25"/>
  <c r="X609" i="25"/>
  <c r="X608" i="25"/>
  <c r="X607" i="25"/>
  <c r="X606" i="25"/>
  <c r="X605" i="25"/>
  <c r="X604" i="25"/>
  <c r="X603" i="25"/>
  <c r="X602" i="25"/>
  <c r="X601" i="25"/>
  <c r="X600" i="25"/>
  <c r="X599" i="25"/>
  <c r="X598" i="25"/>
  <c r="X597" i="25"/>
  <c r="X596" i="25"/>
  <c r="X595" i="25"/>
  <c r="X594" i="25"/>
  <c r="X593" i="25"/>
  <c r="X592" i="25"/>
  <c r="X591" i="25"/>
  <c r="X590" i="25"/>
  <c r="X589" i="25"/>
  <c r="X588" i="25"/>
  <c r="X587" i="25"/>
  <c r="X586" i="25"/>
  <c r="X585" i="25"/>
  <c r="X584" i="25"/>
  <c r="X583" i="25"/>
  <c r="X582" i="25"/>
  <c r="X581" i="25"/>
  <c r="X580" i="25"/>
  <c r="X579" i="25"/>
  <c r="X578" i="25"/>
  <c r="X577" i="25"/>
  <c r="X576" i="25"/>
  <c r="X575" i="25"/>
  <c r="X574" i="25"/>
  <c r="X573" i="25"/>
  <c r="X572" i="25"/>
  <c r="X571" i="25"/>
  <c r="X570" i="25"/>
  <c r="X569" i="25"/>
  <c r="X568" i="25"/>
  <c r="X567" i="25"/>
  <c r="X566" i="25"/>
  <c r="X565" i="25"/>
  <c r="X564" i="25"/>
  <c r="X563" i="25"/>
  <c r="X562" i="25"/>
  <c r="X561" i="25"/>
  <c r="X560" i="25"/>
  <c r="X559" i="25"/>
  <c r="X558" i="25"/>
  <c r="X557" i="25"/>
  <c r="X556" i="25"/>
  <c r="X555" i="25"/>
  <c r="X554" i="25"/>
  <c r="X553" i="25"/>
  <c r="X552" i="25"/>
  <c r="X551" i="25"/>
  <c r="X550" i="25"/>
  <c r="X549" i="25"/>
  <c r="X548" i="25"/>
  <c r="X547" i="25"/>
  <c r="X546" i="25"/>
  <c r="X545" i="25"/>
  <c r="X544" i="25"/>
  <c r="X543" i="25"/>
  <c r="X542" i="25"/>
  <c r="X541" i="25"/>
  <c r="X540" i="25"/>
  <c r="X539" i="25"/>
  <c r="X538" i="25"/>
  <c r="X537" i="25"/>
  <c r="X536" i="25"/>
  <c r="X535" i="25"/>
  <c r="X534" i="25"/>
  <c r="X533" i="25"/>
  <c r="X532" i="25"/>
  <c r="X531" i="25"/>
  <c r="X530" i="25"/>
  <c r="X529" i="25"/>
  <c r="X528" i="25"/>
  <c r="X527" i="25"/>
  <c r="X526" i="25"/>
  <c r="X525" i="25"/>
  <c r="X524" i="25"/>
  <c r="X523" i="25"/>
  <c r="X522" i="25"/>
  <c r="X521" i="25"/>
  <c r="X520" i="25"/>
  <c r="X519" i="25"/>
  <c r="X518" i="25"/>
  <c r="X517" i="25"/>
  <c r="X516" i="25"/>
  <c r="X515" i="25"/>
  <c r="X514" i="25"/>
  <c r="X513" i="25"/>
  <c r="X512" i="25"/>
  <c r="X511" i="25"/>
  <c r="X510" i="25"/>
  <c r="X509" i="25"/>
  <c r="X508" i="25"/>
  <c r="X507" i="25"/>
  <c r="X506" i="25"/>
  <c r="X505" i="25"/>
  <c r="X504" i="25"/>
  <c r="X503" i="25"/>
  <c r="X502" i="25"/>
  <c r="X501" i="25"/>
  <c r="X500" i="25"/>
  <c r="X499" i="25"/>
  <c r="X498" i="25"/>
  <c r="X497" i="25"/>
  <c r="X496" i="25"/>
  <c r="X495" i="25"/>
  <c r="X494" i="25"/>
  <c r="X493" i="25"/>
  <c r="X492" i="25"/>
  <c r="X491" i="25"/>
  <c r="X490" i="25"/>
  <c r="X489" i="25"/>
  <c r="X488" i="25"/>
  <c r="X487" i="25"/>
  <c r="X486" i="25"/>
  <c r="X485" i="25"/>
  <c r="X484" i="25"/>
  <c r="X483" i="25"/>
  <c r="X482" i="25"/>
  <c r="X481" i="25"/>
  <c r="X480" i="25"/>
  <c r="X479" i="25"/>
  <c r="X478" i="25"/>
  <c r="X477" i="25"/>
  <c r="X476" i="25"/>
  <c r="X475" i="25"/>
  <c r="X474" i="25"/>
  <c r="X473" i="25"/>
  <c r="X472" i="25"/>
  <c r="X471" i="25"/>
  <c r="X470" i="25"/>
  <c r="X469" i="25"/>
  <c r="X468" i="25"/>
  <c r="X467" i="25"/>
  <c r="X466" i="25"/>
  <c r="X465" i="25"/>
  <c r="X464" i="25"/>
  <c r="X463" i="25"/>
  <c r="X462" i="25"/>
  <c r="X461" i="25"/>
  <c r="X460" i="25"/>
  <c r="X459" i="25"/>
  <c r="X458" i="25"/>
  <c r="X457" i="25"/>
  <c r="X456" i="25"/>
  <c r="X455" i="25"/>
  <c r="X454" i="25"/>
  <c r="X453" i="25"/>
  <c r="X452" i="25"/>
  <c r="X451" i="25"/>
  <c r="X450" i="25"/>
  <c r="X449" i="25"/>
  <c r="X448" i="25"/>
  <c r="X447" i="25"/>
  <c r="X446" i="25"/>
  <c r="X445" i="25"/>
  <c r="X444" i="25"/>
  <c r="X443" i="25"/>
  <c r="X442" i="25"/>
  <c r="X441" i="25"/>
  <c r="X440" i="25"/>
  <c r="X439" i="25"/>
  <c r="X438" i="25"/>
  <c r="X437" i="25"/>
  <c r="X436" i="25"/>
  <c r="X435" i="25"/>
  <c r="X434" i="25"/>
  <c r="X433" i="25"/>
  <c r="X432" i="25"/>
  <c r="X431" i="25"/>
  <c r="X430" i="25"/>
  <c r="X429" i="25"/>
  <c r="X428" i="25"/>
  <c r="X427" i="25"/>
  <c r="X426" i="25"/>
  <c r="X425" i="25"/>
  <c r="X424" i="25"/>
  <c r="X423" i="25"/>
  <c r="X422" i="25"/>
  <c r="X421" i="25"/>
  <c r="X420" i="25"/>
  <c r="X419" i="25"/>
  <c r="X418" i="25"/>
  <c r="X417" i="25"/>
  <c r="X416" i="25"/>
  <c r="X415" i="25"/>
  <c r="X414" i="25"/>
  <c r="X413" i="25"/>
  <c r="X412" i="25"/>
  <c r="X411" i="25"/>
  <c r="X410" i="25"/>
  <c r="X409" i="25"/>
  <c r="X408" i="25"/>
  <c r="X407" i="25"/>
  <c r="X406" i="25"/>
  <c r="X405" i="25"/>
  <c r="X404" i="25"/>
  <c r="X403" i="25"/>
  <c r="X402" i="25"/>
  <c r="X401" i="25"/>
  <c r="X400" i="25"/>
  <c r="X399" i="25"/>
  <c r="X398" i="25"/>
  <c r="X397" i="25"/>
  <c r="X396" i="25"/>
  <c r="X395" i="25"/>
  <c r="X394" i="25"/>
  <c r="X393" i="25"/>
  <c r="X392" i="25"/>
  <c r="X391" i="25"/>
  <c r="X390" i="25"/>
  <c r="X389" i="25"/>
  <c r="X388" i="25"/>
  <c r="X387" i="25"/>
  <c r="X386" i="25"/>
  <c r="X385" i="25"/>
  <c r="X384" i="25"/>
  <c r="X383" i="25"/>
  <c r="X382" i="25"/>
  <c r="X381" i="25"/>
  <c r="X380" i="25"/>
  <c r="X379" i="25"/>
  <c r="X378" i="25"/>
  <c r="X377" i="25"/>
  <c r="X376" i="25"/>
  <c r="X375" i="25"/>
  <c r="X374" i="25"/>
  <c r="X373" i="25"/>
  <c r="X372" i="25"/>
  <c r="X371" i="25"/>
  <c r="X370" i="25"/>
  <c r="X369" i="25"/>
  <c r="X368" i="25"/>
  <c r="X367" i="25"/>
  <c r="X366" i="25"/>
  <c r="X365" i="25"/>
  <c r="X364" i="25"/>
  <c r="X363" i="25"/>
  <c r="X362" i="25"/>
  <c r="X361" i="25"/>
  <c r="X360" i="25"/>
  <c r="X359" i="25"/>
  <c r="X358" i="25"/>
  <c r="X357" i="25"/>
  <c r="X356" i="25"/>
  <c r="X355" i="25"/>
  <c r="X354" i="25"/>
  <c r="X353" i="25"/>
  <c r="X352" i="25"/>
  <c r="X351" i="25"/>
  <c r="X350" i="25"/>
  <c r="X349" i="25"/>
  <c r="X348" i="25"/>
  <c r="X347" i="25"/>
  <c r="X346" i="25"/>
  <c r="X345" i="25"/>
  <c r="X344" i="25"/>
  <c r="X343" i="25"/>
  <c r="X342" i="25"/>
  <c r="X341" i="25"/>
  <c r="X340" i="25"/>
  <c r="X339" i="25"/>
  <c r="X338" i="25"/>
  <c r="X337" i="25"/>
  <c r="X336" i="25"/>
  <c r="X335" i="25"/>
  <c r="X334" i="25"/>
  <c r="X333" i="25"/>
  <c r="X332" i="25"/>
  <c r="X331" i="25"/>
  <c r="X330" i="25"/>
  <c r="X329" i="25"/>
  <c r="X328" i="25"/>
  <c r="X327" i="25"/>
  <c r="X326" i="25"/>
  <c r="X325" i="25"/>
  <c r="X324" i="25"/>
  <c r="X323" i="25"/>
  <c r="X322" i="25"/>
  <c r="X321" i="25"/>
  <c r="X320" i="25"/>
  <c r="X319" i="25"/>
  <c r="X318" i="25"/>
  <c r="X317" i="25"/>
  <c r="X316" i="25"/>
  <c r="X315" i="25"/>
  <c r="X314" i="25"/>
  <c r="X313" i="25"/>
  <c r="X312" i="25"/>
  <c r="X311" i="25"/>
  <c r="X310" i="25"/>
  <c r="X309" i="25"/>
  <c r="X308" i="25"/>
  <c r="X307" i="25"/>
  <c r="X306" i="25"/>
  <c r="X305" i="25"/>
  <c r="X304" i="25"/>
  <c r="X303" i="25"/>
  <c r="X302" i="25"/>
  <c r="X301" i="25"/>
  <c r="X300" i="25"/>
  <c r="X299" i="25"/>
  <c r="X298" i="25"/>
  <c r="X297" i="25"/>
  <c r="X296" i="25"/>
  <c r="X295" i="25"/>
  <c r="X294" i="25"/>
  <c r="X293" i="25"/>
  <c r="X292" i="25"/>
  <c r="X291" i="25"/>
  <c r="X290" i="25"/>
  <c r="X289" i="25"/>
  <c r="X288" i="25"/>
  <c r="X287" i="25"/>
  <c r="X286" i="25"/>
  <c r="X285" i="25"/>
  <c r="X284" i="25"/>
  <c r="X283" i="25"/>
  <c r="X282" i="25"/>
  <c r="X281" i="25"/>
  <c r="X280" i="25"/>
  <c r="X279" i="25"/>
  <c r="X278" i="25"/>
  <c r="X277" i="25"/>
  <c r="X276" i="25"/>
  <c r="X275" i="25"/>
  <c r="X274" i="25"/>
  <c r="X273" i="25"/>
  <c r="X272" i="25"/>
  <c r="X271" i="25"/>
  <c r="X270" i="25"/>
  <c r="X269" i="25"/>
  <c r="X268" i="25"/>
  <c r="X267" i="25"/>
  <c r="X266" i="25"/>
  <c r="X265" i="25"/>
  <c r="X264" i="25"/>
  <c r="X263" i="25"/>
  <c r="X262" i="25"/>
  <c r="X261" i="25"/>
  <c r="X260" i="25"/>
  <c r="X259" i="25"/>
  <c r="X258" i="25"/>
  <c r="X257" i="25"/>
  <c r="X256" i="25"/>
  <c r="X255" i="25"/>
  <c r="X254" i="25"/>
  <c r="X253" i="25"/>
  <c r="X252" i="25"/>
  <c r="X251" i="25"/>
  <c r="X250" i="25"/>
  <c r="X249" i="25"/>
  <c r="X248" i="25"/>
  <c r="X247" i="25"/>
  <c r="X246" i="25"/>
  <c r="X245" i="25"/>
  <c r="X244" i="25"/>
  <c r="X243" i="25"/>
  <c r="X242" i="25"/>
  <c r="X241" i="25"/>
  <c r="X240" i="25"/>
  <c r="X239" i="25"/>
  <c r="X238" i="25"/>
  <c r="X237" i="25"/>
  <c r="X236" i="25"/>
  <c r="X235" i="25"/>
  <c r="X234" i="25"/>
  <c r="X233" i="25"/>
  <c r="X232" i="25"/>
  <c r="X231" i="25"/>
  <c r="X230" i="25"/>
  <c r="X229" i="25"/>
  <c r="X228" i="25"/>
  <c r="X227" i="25"/>
  <c r="X226" i="25"/>
  <c r="X225" i="25"/>
  <c r="X224" i="25"/>
  <c r="X223" i="25"/>
  <c r="X222" i="25"/>
  <c r="X221" i="25"/>
  <c r="X220" i="25"/>
  <c r="X219" i="25"/>
  <c r="X218" i="25"/>
  <c r="X217" i="25"/>
  <c r="X216" i="25"/>
  <c r="X215" i="25"/>
  <c r="X214" i="25"/>
  <c r="X213" i="25"/>
  <c r="X212" i="25"/>
  <c r="X211" i="25"/>
  <c r="X210" i="25"/>
  <c r="X209" i="25"/>
  <c r="X208" i="25"/>
  <c r="X207" i="25"/>
  <c r="X206" i="25"/>
  <c r="X205" i="25"/>
  <c r="X204" i="25"/>
  <c r="X203" i="25"/>
  <c r="X202" i="25"/>
  <c r="X201" i="25"/>
  <c r="X200" i="25"/>
  <c r="X199" i="25"/>
  <c r="X198" i="25"/>
  <c r="X197" i="25"/>
  <c r="X196" i="25"/>
  <c r="X195" i="25"/>
  <c r="X194" i="25"/>
  <c r="X193" i="25"/>
  <c r="X192" i="25"/>
  <c r="X191" i="25"/>
  <c r="X190" i="25"/>
  <c r="X189" i="25"/>
  <c r="X188" i="25"/>
  <c r="X187" i="25"/>
  <c r="X186" i="25"/>
  <c r="X185" i="25"/>
  <c r="X184" i="25"/>
  <c r="X183" i="25"/>
  <c r="X182" i="25"/>
  <c r="X181" i="25"/>
  <c r="X180" i="25"/>
  <c r="X179" i="25"/>
  <c r="X178" i="25"/>
  <c r="X177" i="25"/>
  <c r="X176" i="25"/>
  <c r="X175" i="25"/>
  <c r="X174" i="25"/>
  <c r="X173" i="25"/>
  <c r="X172" i="25"/>
  <c r="X171" i="25"/>
  <c r="X170" i="25"/>
  <c r="X169" i="25"/>
  <c r="X168" i="25"/>
  <c r="X167" i="25"/>
  <c r="X166" i="25"/>
  <c r="X165" i="25"/>
  <c r="X164" i="25"/>
  <c r="X163" i="25"/>
  <c r="X162" i="25"/>
  <c r="X161" i="25"/>
  <c r="X160" i="25"/>
  <c r="X159" i="25"/>
  <c r="X158" i="25"/>
  <c r="X157" i="25"/>
  <c r="X156" i="25"/>
  <c r="X155" i="25"/>
  <c r="X154" i="25"/>
  <c r="X153" i="25"/>
  <c r="X152" i="25"/>
  <c r="X151" i="25"/>
  <c r="X150" i="25"/>
  <c r="X149" i="25"/>
  <c r="X148" i="25"/>
  <c r="X147" i="25"/>
  <c r="X146" i="25"/>
  <c r="X145" i="25"/>
  <c r="X144" i="25"/>
  <c r="X143" i="25"/>
  <c r="X142" i="25"/>
  <c r="X141" i="25"/>
  <c r="X140" i="25"/>
  <c r="X139" i="25"/>
  <c r="X138" i="25"/>
  <c r="X137" i="25"/>
  <c r="X136" i="25"/>
  <c r="X135" i="25"/>
  <c r="X134" i="25"/>
  <c r="X133" i="25"/>
  <c r="X132" i="25"/>
  <c r="X131" i="25"/>
  <c r="X130" i="25"/>
  <c r="X129" i="25"/>
  <c r="X128" i="25"/>
  <c r="X127" i="25"/>
  <c r="X126" i="25"/>
  <c r="X125" i="25"/>
  <c r="X124" i="25"/>
  <c r="X123" i="25"/>
  <c r="X122" i="25"/>
  <c r="X121" i="25"/>
  <c r="X120" i="25"/>
  <c r="X119" i="25"/>
  <c r="X118" i="25"/>
  <c r="X117" i="25"/>
  <c r="X116" i="25"/>
  <c r="X115" i="25"/>
  <c r="X114" i="25"/>
  <c r="X113" i="25"/>
  <c r="X112" i="25"/>
  <c r="X111" i="25"/>
  <c r="X110" i="25"/>
  <c r="X109" i="25"/>
  <c r="X108" i="25"/>
  <c r="X107" i="25"/>
  <c r="X106" i="25"/>
  <c r="X105" i="25"/>
  <c r="X104" i="25"/>
  <c r="X103" i="25"/>
  <c r="X102" i="25"/>
  <c r="X101" i="25"/>
  <c r="X100" i="25"/>
  <c r="X99" i="25"/>
  <c r="X98" i="25"/>
  <c r="X97" i="25"/>
  <c r="X96" i="25"/>
  <c r="X95" i="25"/>
  <c r="X94" i="25"/>
  <c r="X93" i="25"/>
  <c r="X92" i="25"/>
  <c r="X91" i="25"/>
  <c r="X90" i="25"/>
  <c r="X89" i="25"/>
  <c r="X88" i="25"/>
  <c r="X87" i="25"/>
  <c r="X86" i="25"/>
  <c r="X85" i="25"/>
  <c r="X84" i="25"/>
  <c r="X83" i="25"/>
  <c r="X82" i="25"/>
  <c r="X81" i="25"/>
  <c r="X80" i="25"/>
  <c r="X79" i="25"/>
  <c r="X78" i="25"/>
  <c r="X77" i="25"/>
  <c r="X76" i="25"/>
  <c r="X75" i="25"/>
  <c r="X74" i="25"/>
  <c r="X73" i="25"/>
  <c r="X72" i="25"/>
  <c r="X71" i="25"/>
  <c r="X70" i="25"/>
  <c r="X69" i="25"/>
  <c r="X68" i="25"/>
  <c r="X67" i="25"/>
  <c r="X66" i="25"/>
  <c r="X65" i="25"/>
  <c r="X64" i="25"/>
  <c r="X63" i="25"/>
  <c r="X62" i="25"/>
  <c r="X61" i="25"/>
  <c r="X60" i="25"/>
  <c r="X59" i="25"/>
  <c r="X58" i="25"/>
  <c r="X57" i="25"/>
  <c r="X56" i="25"/>
  <c r="X55" i="25"/>
  <c r="X54" i="25"/>
  <c r="X53" i="25"/>
  <c r="X52" i="25"/>
  <c r="X51" i="25"/>
  <c r="X50" i="25"/>
  <c r="X49" i="25"/>
  <c r="X48" i="25"/>
  <c r="X47" i="25"/>
  <c r="X46" i="25"/>
  <c r="X45" i="25"/>
  <c r="X44" i="25"/>
  <c r="X43" i="25"/>
  <c r="X42" i="25"/>
  <c r="X41" i="25"/>
  <c r="X40" i="25"/>
  <c r="X39" i="25"/>
  <c r="X38" i="25"/>
  <c r="X37" i="25"/>
  <c r="X36" i="25"/>
  <c r="X35" i="25"/>
  <c r="X34" i="25"/>
  <c r="X33" i="25"/>
  <c r="X32" i="25"/>
  <c r="X31" i="25"/>
  <c r="X30" i="25"/>
  <c r="X29" i="25"/>
  <c r="X28" i="25"/>
  <c r="X27" i="25"/>
  <c r="X26" i="25"/>
  <c r="X25" i="25"/>
  <c r="X24" i="25"/>
  <c r="X23" i="25"/>
  <c r="X22" i="25"/>
  <c r="X21" i="25"/>
  <c r="X20" i="25"/>
  <c r="X19" i="25"/>
  <c r="X18" i="25"/>
  <c r="X17" i="25"/>
  <c r="X16" i="25"/>
  <c r="X15" i="25"/>
  <c r="X14" i="25"/>
  <c r="X13" i="25"/>
  <c r="X12" i="25"/>
  <c r="X11" i="25"/>
  <c r="X10" i="25"/>
  <c r="X9" i="25"/>
  <c r="X8" i="25"/>
  <c r="X7" i="25"/>
  <c r="X6" i="25"/>
  <c r="X5" i="25"/>
  <c r="X4" i="25"/>
  <c r="X3" i="25"/>
  <c r="G63" i="48" l="1"/>
  <c r="O63" i="48" s="1"/>
  <c r="G13" i="48"/>
  <c r="M13" i="48"/>
  <c r="I13" i="48"/>
  <c r="K13" i="48"/>
  <c r="O13" i="48"/>
  <c r="O60" i="48"/>
  <c r="M60" i="48"/>
  <c r="K60" i="48"/>
  <c r="M61" i="48"/>
  <c r="I61" i="48"/>
  <c r="K61" i="48"/>
  <c r="O61" i="48"/>
  <c r="AB5" i="2"/>
  <c r="AB6" i="2"/>
  <c r="AB7" i="2"/>
  <c r="AB8" i="2"/>
  <c r="AB9" i="2"/>
  <c r="AB10" i="2"/>
  <c r="AB11" i="2"/>
  <c r="AB12" i="2"/>
  <c r="AB13" i="2"/>
  <c r="AB14" i="2"/>
  <c r="AB15" i="2"/>
  <c r="AB16" i="2"/>
  <c r="AB17" i="2"/>
  <c r="AB18" i="2"/>
  <c r="AB19" i="2"/>
  <c r="AB20" i="2"/>
  <c r="AB21" i="2"/>
  <c r="AB22" i="2"/>
  <c r="AB23" i="2"/>
  <c r="AB24" i="2"/>
  <c r="AB25" i="2"/>
  <c r="AB26" i="2"/>
  <c r="AB27" i="2"/>
  <c r="AB28" i="2"/>
  <c r="AB29" i="2"/>
  <c r="AB30" i="2"/>
  <c r="AB31" i="2"/>
  <c r="AB32" i="2"/>
  <c r="AB33" i="2"/>
  <c r="AB34" i="2"/>
  <c r="AB35" i="2"/>
  <c r="K63" i="48" l="1"/>
  <c r="M63" i="48"/>
  <c r="I63" i="48"/>
  <c r="X2" i="25"/>
  <c r="F55" i="47" l="1"/>
  <c r="F54" i="47"/>
  <c r="F53" i="47"/>
  <c r="F52" i="47"/>
  <c r="F51" i="47"/>
  <c r="F50" i="47"/>
  <c r="F48" i="47"/>
  <c r="F47" i="47"/>
  <c r="F46" i="47"/>
  <c r="F45" i="47"/>
  <c r="F44" i="47"/>
  <c r="F43" i="47"/>
  <c r="E41" i="47"/>
  <c r="E40" i="47"/>
  <c r="E36" i="47"/>
  <c r="E39" i="47"/>
  <c r="E37" i="47"/>
  <c r="E38" i="47"/>
  <c r="F36" i="47" l="1"/>
  <c r="F37" i="47"/>
  <c r="F38" i="47"/>
  <c r="F39" i="47"/>
  <c r="F40" i="47"/>
  <c r="F41" i="47"/>
  <c r="E49" i="47"/>
  <c r="D49" i="47"/>
  <c r="F49" i="47" s="1"/>
  <c r="C49" i="47"/>
  <c r="E42" i="47"/>
  <c r="D42" i="47"/>
  <c r="F42" i="47" s="1"/>
  <c r="C42" i="47"/>
  <c r="D35" i="47"/>
  <c r="C35" i="47"/>
  <c r="F32" i="47"/>
  <c r="E35" i="47" l="1"/>
  <c r="F35" i="47" l="1"/>
  <c r="F34" i="47" l="1"/>
  <c r="F33" i="47"/>
  <c r="F31" i="47"/>
  <c r="F30" i="47"/>
  <c r="F29" i="47"/>
  <c r="E28" i="47"/>
  <c r="E57" i="47" s="1"/>
  <c r="D28" i="47"/>
  <c r="C28" i="47"/>
  <c r="C57" i="47" s="1"/>
  <c r="F28" i="47" l="1"/>
  <c r="D57" i="47"/>
  <c r="D8" i="47"/>
  <c r="F16" i="47" l="1"/>
  <c r="E16" i="47"/>
  <c r="D16" i="47"/>
  <c r="F15" i="47"/>
  <c r="E15" i="47"/>
  <c r="D15" i="47"/>
  <c r="C15" i="47"/>
  <c r="C16" i="47"/>
  <c r="C8" i="47"/>
  <c r="E8" i="47" s="1"/>
  <c r="S60" i="46"/>
  <c r="R60" i="46"/>
  <c r="O60" i="46"/>
  <c r="N60" i="46"/>
  <c r="K60" i="46"/>
  <c r="J60" i="46"/>
  <c r="H60" i="46"/>
  <c r="F59" i="46"/>
  <c r="F58" i="46"/>
  <c r="F57" i="46"/>
  <c r="F56" i="46"/>
  <c r="D52" i="46"/>
  <c r="E52" i="46" s="1"/>
  <c r="D51" i="46"/>
  <c r="E51" i="46" s="1"/>
  <c r="D50" i="46"/>
  <c r="D49" i="46"/>
  <c r="E49" i="46" s="1"/>
  <c r="D48" i="46"/>
  <c r="E48" i="46" s="1"/>
  <c r="D47" i="46"/>
  <c r="E47" i="46" s="1"/>
  <c r="D46" i="46"/>
  <c r="D45" i="46"/>
  <c r="E45" i="46" s="1"/>
  <c r="D44" i="46"/>
  <c r="E44" i="46" s="1"/>
  <c r="D43" i="46"/>
  <c r="D42" i="46"/>
  <c r="D41" i="46"/>
  <c r="E41" i="46" s="1"/>
  <c r="D40" i="46"/>
  <c r="E40" i="46" s="1"/>
  <c r="D39" i="46"/>
  <c r="D38" i="46"/>
  <c r="D37" i="46"/>
  <c r="E37" i="46" s="1"/>
  <c r="D36" i="46"/>
  <c r="E36" i="46" s="1"/>
  <c r="D35" i="46"/>
  <c r="D34" i="46"/>
  <c r="D33" i="46"/>
  <c r="E33" i="46" s="1"/>
  <c r="D32" i="46"/>
  <c r="E32" i="46" s="1"/>
  <c r="D31" i="46"/>
  <c r="D30" i="46"/>
  <c r="C53" i="46"/>
  <c r="G30" i="46"/>
  <c r="Q53" i="46"/>
  <c r="P53" i="46"/>
  <c r="M53" i="46"/>
  <c r="L53" i="46"/>
  <c r="I53" i="46"/>
  <c r="H53" i="46"/>
  <c r="F53" i="46"/>
  <c r="S52" i="46"/>
  <c r="R52" i="46"/>
  <c r="O52" i="46"/>
  <c r="N52" i="46"/>
  <c r="K52" i="46"/>
  <c r="J52" i="46"/>
  <c r="G52" i="46"/>
  <c r="S51" i="46"/>
  <c r="R51" i="46"/>
  <c r="O51" i="46"/>
  <c r="N51" i="46"/>
  <c r="K51" i="46"/>
  <c r="J51" i="46"/>
  <c r="G51" i="46"/>
  <c r="S50" i="46"/>
  <c r="R50" i="46"/>
  <c r="O50" i="46"/>
  <c r="N50" i="46"/>
  <c r="K50" i="46"/>
  <c r="J50" i="46"/>
  <c r="G50" i="46"/>
  <c r="E50" i="46"/>
  <c r="S49" i="46"/>
  <c r="R49" i="46"/>
  <c r="O49" i="46"/>
  <c r="N49" i="46"/>
  <c r="K49" i="46"/>
  <c r="J49" i="46"/>
  <c r="G49" i="46"/>
  <c r="S48" i="46"/>
  <c r="R48" i="46"/>
  <c r="O48" i="46"/>
  <c r="N48" i="46"/>
  <c r="K48" i="46"/>
  <c r="J48" i="46"/>
  <c r="G48" i="46"/>
  <c r="S47" i="46"/>
  <c r="R47" i="46"/>
  <c r="O47" i="46"/>
  <c r="N47" i="46"/>
  <c r="K47" i="46"/>
  <c r="J47" i="46"/>
  <c r="G47" i="46"/>
  <c r="S46" i="46"/>
  <c r="R46" i="46"/>
  <c r="O46" i="46"/>
  <c r="N46" i="46"/>
  <c r="K46" i="46"/>
  <c r="J46" i="46"/>
  <c r="G46" i="46"/>
  <c r="E46" i="46"/>
  <c r="S45" i="46"/>
  <c r="R45" i="46"/>
  <c r="O45" i="46"/>
  <c r="N45" i="46"/>
  <c r="K45" i="46"/>
  <c r="J45" i="46"/>
  <c r="G45" i="46"/>
  <c r="S44" i="46"/>
  <c r="R44" i="46"/>
  <c r="O44" i="46"/>
  <c r="N44" i="46"/>
  <c r="K44" i="46"/>
  <c r="J44" i="46"/>
  <c r="G44" i="46"/>
  <c r="S43" i="46"/>
  <c r="R43" i="46"/>
  <c r="O43" i="46"/>
  <c r="N43" i="46"/>
  <c r="K43" i="46"/>
  <c r="J43" i="46"/>
  <c r="G43" i="46"/>
  <c r="E43" i="46"/>
  <c r="S42" i="46"/>
  <c r="R42" i="46"/>
  <c r="O42" i="46"/>
  <c r="N42" i="46"/>
  <c r="K42" i="46"/>
  <c r="J42" i="46"/>
  <c r="G42" i="46"/>
  <c r="E42" i="46"/>
  <c r="S41" i="46"/>
  <c r="R41" i="46"/>
  <c r="O41" i="46"/>
  <c r="N41" i="46"/>
  <c r="K41" i="46"/>
  <c r="J41" i="46"/>
  <c r="G41" i="46"/>
  <c r="S40" i="46"/>
  <c r="R40" i="46"/>
  <c r="O40" i="46"/>
  <c r="N40" i="46"/>
  <c r="K40" i="46"/>
  <c r="J40" i="46"/>
  <c r="G40" i="46"/>
  <c r="S39" i="46"/>
  <c r="R39" i="46"/>
  <c r="O39" i="46"/>
  <c r="N39" i="46"/>
  <c r="K39" i="46"/>
  <c r="J39" i="46"/>
  <c r="G39" i="46"/>
  <c r="E39" i="46"/>
  <c r="S38" i="46"/>
  <c r="R38" i="46"/>
  <c r="O38" i="46"/>
  <c r="N38" i="46"/>
  <c r="K38" i="46"/>
  <c r="J38" i="46"/>
  <c r="G38" i="46"/>
  <c r="E38" i="46"/>
  <c r="S37" i="46"/>
  <c r="R37" i="46"/>
  <c r="O37" i="46"/>
  <c r="N37" i="46"/>
  <c r="K37" i="46"/>
  <c r="J37" i="46"/>
  <c r="G37" i="46"/>
  <c r="S36" i="46"/>
  <c r="R36" i="46"/>
  <c r="O36" i="46"/>
  <c r="N36" i="46"/>
  <c r="K36" i="46"/>
  <c r="J36" i="46"/>
  <c r="G36" i="46"/>
  <c r="S35" i="46"/>
  <c r="R35" i="46"/>
  <c r="O35" i="46"/>
  <c r="N35" i="46"/>
  <c r="K35" i="46"/>
  <c r="J35" i="46"/>
  <c r="G35" i="46"/>
  <c r="E35" i="46"/>
  <c r="S34" i="46"/>
  <c r="R34" i="46"/>
  <c r="O34" i="46"/>
  <c r="N34" i="46"/>
  <c r="K34" i="46"/>
  <c r="J34" i="46"/>
  <c r="G34" i="46"/>
  <c r="E34" i="46"/>
  <c r="S33" i="46"/>
  <c r="R33" i="46"/>
  <c r="O33" i="46"/>
  <c r="N33" i="46"/>
  <c r="K33" i="46"/>
  <c r="J33" i="46"/>
  <c r="G33" i="46"/>
  <c r="S32" i="46"/>
  <c r="R32" i="46"/>
  <c r="O32" i="46"/>
  <c r="N32" i="46"/>
  <c r="K32" i="46"/>
  <c r="J32" i="46"/>
  <c r="G32" i="46"/>
  <c r="S31" i="46"/>
  <c r="R31" i="46"/>
  <c r="O31" i="46"/>
  <c r="N31" i="46"/>
  <c r="K31" i="46"/>
  <c r="J31" i="46"/>
  <c r="G31" i="46"/>
  <c r="E31" i="46"/>
  <c r="S30" i="46"/>
  <c r="R30" i="46"/>
  <c r="O30" i="46"/>
  <c r="N30" i="46"/>
  <c r="K30" i="46"/>
  <c r="J30" i="46"/>
  <c r="E30" i="46"/>
  <c r="S25" i="46"/>
  <c r="S24" i="46"/>
  <c r="S23" i="46"/>
  <c r="S22" i="46"/>
  <c r="S21" i="46"/>
  <c r="S20" i="46"/>
  <c r="S19" i="46"/>
  <c r="S18" i="46"/>
  <c r="S17" i="46"/>
  <c r="S16" i="46"/>
  <c r="S15" i="46"/>
  <c r="S14" i="46"/>
  <c r="S13" i="46"/>
  <c r="S12" i="46"/>
  <c r="S11" i="46"/>
  <c r="S10" i="46"/>
  <c r="S9" i="46"/>
  <c r="S8" i="46"/>
  <c r="S7" i="46"/>
  <c r="S6" i="46"/>
  <c r="S5" i="46"/>
  <c r="S4" i="46"/>
  <c r="S3" i="46"/>
  <c r="O3" i="46"/>
  <c r="O25" i="46"/>
  <c r="O24" i="46"/>
  <c r="O23" i="46"/>
  <c r="O22" i="46"/>
  <c r="O21" i="46"/>
  <c r="O20" i="46"/>
  <c r="O19" i="46"/>
  <c r="O18" i="46"/>
  <c r="O17" i="46"/>
  <c r="O16" i="46"/>
  <c r="O15" i="46"/>
  <c r="O14" i="46"/>
  <c r="O13" i="46"/>
  <c r="O12" i="46"/>
  <c r="O11" i="46"/>
  <c r="O10" i="46"/>
  <c r="O9" i="46"/>
  <c r="O8" i="46"/>
  <c r="O7" i="46"/>
  <c r="O6" i="46"/>
  <c r="O5" i="46"/>
  <c r="O4" i="46"/>
  <c r="K3" i="46"/>
  <c r="K25" i="46"/>
  <c r="K24" i="46"/>
  <c r="K23" i="46"/>
  <c r="K22" i="46"/>
  <c r="K21" i="46"/>
  <c r="K20" i="46"/>
  <c r="K19" i="46"/>
  <c r="K18" i="46"/>
  <c r="K17" i="46"/>
  <c r="K16" i="46"/>
  <c r="K15" i="46"/>
  <c r="K14" i="46"/>
  <c r="K13" i="46"/>
  <c r="K12" i="46"/>
  <c r="K11" i="46"/>
  <c r="K10" i="46"/>
  <c r="K9" i="46"/>
  <c r="K8" i="46"/>
  <c r="K7" i="46"/>
  <c r="K6" i="46"/>
  <c r="K5" i="46"/>
  <c r="K4" i="46"/>
  <c r="R25" i="46"/>
  <c r="R24" i="46"/>
  <c r="R23" i="46"/>
  <c r="R22" i="46"/>
  <c r="R21" i="46"/>
  <c r="R20" i="46"/>
  <c r="R19" i="46"/>
  <c r="R18" i="46"/>
  <c r="R17" i="46"/>
  <c r="R16" i="46"/>
  <c r="R15" i="46"/>
  <c r="R14" i="46"/>
  <c r="R13" i="46"/>
  <c r="R12" i="46"/>
  <c r="R11" i="46"/>
  <c r="R10" i="46"/>
  <c r="R9" i="46"/>
  <c r="R8" i="46"/>
  <c r="R7" i="46"/>
  <c r="R6" i="46"/>
  <c r="R5" i="46"/>
  <c r="R4" i="46"/>
  <c r="R3" i="46"/>
  <c r="N25" i="46"/>
  <c r="N24" i="46"/>
  <c r="N23" i="46"/>
  <c r="N22" i="46"/>
  <c r="N21" i="46"/>
  <c r="N20" i="46"/>
  <c r="N19" i="46"/>
  <c r="N18" i="46"/>
  <c r="N17" i="46"/>
  <c r="N16" i="46"/>
  <c r="N15" i="46"/>
  <c r="N14" i="46"/>
  <c r="N13" i="46"/>
  <c r="N12" i="46"/>
  <c r="N11" i="46"/>
  <c r="N10" i="46"/>
  <c r="N9" i="46"/>
  <c r="N8" i="46"/>
  <c r="N7" i="46"/>
  <c r="N6" i="46"/>
  <c r="N5" i="46"/>
  <c r="N4" i="46"/>
  <c r="N3" i="46"/>
  <c r="Q26" i="46"/>
  <c r="P26" i="46"/>
  <c r="M26" i="46"/>
  <c r="L26" i="46"/>
  <c r="I26" i="46"/>
  <c r="H26" i="46"/>
  <c r="D25" i="46"/>
  <c r="E25" i="46" s="1"/>
  <c r="D24" i="46"/>
  <c r="E24" i="46" s="1"/>
  <c r="D23" i="46"/>
  <c r="E23" i="46" s="1"/>
  <c r="D22" i="46"/>
  <c r="E22" i="46" s="1"/>
  <c r="D21" i="46"/>
  <c r="E21" i="46" s="1"/>
  <c r="D20" i="46"/>
  <c r="E20" i="46" s="1"/>
  <c r="D19" i="46"/>
  <c r="E19" i="46" s="1"/>
  <c r="D18" i="46"/>
  <c r="E18" i="46" s="1"/>
  <c r="D17" i="46"/>
  <c r="E17" i="46" s="1"/>
  <c r="D16" i="46"/>
  <c r="E16" i="46" s="1"/>
  <c r="D15" i="46"/>
  <c r="E15" i="46" s="1"/>
  <c r="D14" i="46"/>
  <c r="E14" i="46" s="1"/>
  <c r="D13" i="46"/>
  <c r="E13" i="46" s="1"/>
  <c r="D12" i="46"/>
  <c r="E12" i="46" s="1"/>
  <c r="D11" i="46"/>
  <c r="E11" i="46" s="1"/>
  <c r="D10" i="46"/>
  <c r="E10" i="46" s="1"/>
  <c r="D9" i="46"/>
  <c r="E9" i="46" s="1"/>
  <c r="D8" i="46"/>
  <c r="E8" i="46" s="1"/>
  <c r="D7" i="46"/>
  <c r="E7" i="46" s="1"/>
  <c r="D6" i="46"/>
  <c r="E6" i="46" s="1"/>
  <c r="D5" i="46"/>
  <c r="E5" i="46" s="1"/>
  <c r="D4" i="46"/>
  <c r="E4" i="46" s="1"/>
  <c r="D3" i="46"/>
  <c r="E3" i="46" s="1"/>
  <c r="G25" i="46"/>
  <c r="G24" i="46"/>
  <c r="G23" i="46"/>
  <c r="G22" i="46"/>
  <c r="G21" i="46"/>
  <c r="G20" i="46"/>
  <c r="G19" i="46"/>
  <c r="G18" i="46"/>
  <c r="G17" i="46"/>
  <c r="G16" i="46"/>
  <c r="G15" i="46"/>
  <c r="G14" i="46"/>
  <c r="G13" i="46"/>
  <c r="G12" i="46"/>
  <c r="G11" i="46"/>
  <c r="G10" i="46"/>
  <c r="G9" i="46"/>
  <c r="G8" i="46"/>
  <c r="G7" i="46"/>
  <c r="G6" i="46"/>
  <c r="G5" i="46"/>
  <c r="G4" i="46"/>
  <c r="G3" i="46"/>
  <c r="F26" i="46"/>
  <c r="D7" i="47" s="1"/>
  <c r="J25" i="46"/>
  <c r="J24" i="46"/>
  <c r="J23" i="46"/>
  <c r="J22" i="46"/>
  <c r="J21" i="46"/>
  <c r="J20" i="46"/>
  <c r="J19" i="46"/>
  <c r="J18" i="46"/>
  <c r="J17" i="46"/>
  <c r="J16" i="46"/>
  <c r="J15" i="46"/>
  <c r="J14" i="46"/>
  <c r="J13" i="46"/>
  <c r="J12" i="46"/>
  <c r="J11" i="46"/>
  <c r="J10" i="46"/>
  <c r="J9" i="46"/>
  <c r="J8" i="46"/>
  <c r="J7" i="46"/>
  <c r="J6" i="46"/>
  <c r="J5" i="46"/>
  <c r="J4" i="46"/>
  <c r="J3" i="46"/>
  <c r="C26" i="46"/>
  <c r="K26" i="46" s="1"/>
  <c r="N26" i="46" l="1"/>
  <c r="J53" i="46"/>
  <c r="C18" i="47"/>
  <c r="R53" i="46"/>
  <c r="N53" i="46"/>
  <c r="E18" i="47"/>
  <c r="F18" i="47"/>
  <c r="F8" i="47"/>
  <c r="D10" i="47"/>
  <c r="D18" i="47"/>
  <c r="D22" i="47" s="1"/>
  <c r="R26" i="46"/>
  <c r="C7" i="47"/>
  <c r="E7" i="47" s="1"/>
  <c r="O53" i="46"/>
  <c r="G26" i="46"/>
  <c r="S26" i="46"/>
  <c r="O26" i="46"/>
  <c r="U57" i="46"/>
  <c r="Q57" i="46"/>
  <c r="M57" i="46"/>
  <c r="I57" i="46"/>
  <c r="L57" i="46"/>
  <c r="P57" i="46"/>
  <c r="L58" i="46"/>
  <c r="I58" i="46"/>
  <c r="G56" i="46"/>
  <c r="G57" i="46"/>
  <c r="T58" i="46"/>
  <c r="L56" i="46"/>
  <c r="P56" i="46"/>
  <c r="T56" i="46"/>
  <c r="P58" i="46"/>
  <c r="I56" i="46"/>
  <c r="M56" i="46"/>
  <c r="Q56" i="46"/>
  <c r="U56" i="46"/>
  <c r="S53" i="46"/>
  <c r="D53" i="46"/>
  <c r="E53" i="46" s="1"/>
  <c r="G53" i="46"/>
  <c r="K53" i="46"/>
  <c r="D26" i="46"/>
  <c r="E26" i="46" s="1"/>
  <c r="J26" i="46"/>
  <c r="C22" i="47" l="1"/>
  <c r="F22" i="47"/>
  <c r="F57" i="47"/>
  <c r="D20" i="47"/>
  <c r="C20" i="47"/>
  <c r="F20" i="47"/>
  <c r="E22" i="47"/>
  <c r="E20" i="47"/>
  <c r="C10" i="47"/>
  <c r="F7" i="47"/>
  <c r="L60" i="46"/>
  <c r="T57" i="46"/>
  <c r="Q58" i="46"/>
  <c r="T59" i="46"/>
  <c r="I59" i="46"/>
  <c r="P60" i="46"/>
  <c r="P59" i="46"/>
  <c r="U58" i="46"/>
  <c r="M58" i="46"/>
  <c r="U59" i="46"/>
  <c r="L59" i="46"/>
  <c r="G59" i="46"/>
  <c r="F10" i="47" l="1"/>
  <c r="E10" i="47"/>
  <c r="T60" i="46"/>
  <c r="M59" i="46"/>
  <c r="Q59" i="46"/>
  <c r="G58" i="46"/>
  <c r="G60" i="46"/>
  <c r="K54" i="18"/>
  <c r="J54" i="18"/>
  <c r="I54" i="18"/>
  <c r="H54" i="18"/>
  <c r="G54" i="18"/>
  <c r="K53" i="18"/>
  <c r="J53" i="18"/>
  <c r="I53" i="18"/>
  <c r="H53" i="18"/>
  <c r="G53" i="18"/>
  <c r="K52" i="18"/>
  <c r="J52" i="18"/>
  <c r="I52" i="18"/>
  <c r="H52" i="18"/>
  <c r="G52" i="18"/>
  <c r="K51" i="18"/>
  <c r="J51" i="18"/>
  <c r="I51" i="18"/>
  <c r="H51" i="18"/>
  <c r="G51" i="18"/>
  <c r="K50" i="18"/>
  <c r="J50" i="18"/>
  <c r="I50" i="18"/>
  <c r="H50" i="18"/>
  <c r="G50" i="18"/>
  <c r="K49" i="18"/>
  <c r="J49" i="18"/>
  <c r="I49" i="18"/>
  <c r="H49" i="18"/>
  <c r="G49" i="18"/>
  <c r="K48" i="18"/>
  <c r="J48" i="18"/>
  <c r="I48" i="18"/>
  <c r="H48" i="18"/>
  <c r="G48" i="18"/>
  <c r="K47" i="18"/>
  <c r="J47" i="18"/>
  <c r="I47" i="18"/>
  <c r="H47" i="18"/>
  <c r="G47" i="18"/>
  <c r="K46" i="18"/>
  <c r="J46" i="18"/>
  <c r="I46" i="18"/>
  <c r="H46" i="18"/>
  <c r="G46" i="18"/>
  <c r="K45" i="18"/>
  <c r="J45" i="18"/>
  <c r="I45" i="18"/>
  <c r="H45" i="18"/>
  <c r="G45" i="18"/>
  <c r="K44" i="18"/>
  <c r="J44" i="18"/>
  <c r="I44" i="18"/>
  <c r="H44" i="18"/>
  <c r="G44" i="18"/>
  <c r="K43" i="18"/>
  <c r="J43" i="18"/>
  <c r="I43" i="18"/>
  <c r="H43" i="18"/>
  <c r="G43" i="18"/>
  <c r="K42" i="18"/>
  <c r="J42" i="18"/>
  <c r="I42" i="18"/>
  <c r="H42" i="18"/>
  <c r="G42" i="18"/>
  <c r="K41" i="18"/>
  <c r="J41" i="18"/>
  <c r="I41" i="18"/>
  <c r="H41" i="18"/>
  <c r="G41" i="18"/>
  <c r="K40" i="18"/>
  <c r="J40" i="18"/>
  <c r="I40" i="18"/>
  <c r="H40" i="18"/>
  <c r="G40" i="18"/>
  <c r="K39" i="18"/>
  <c r="J39" i="18"/>
  <c r="I39" i="18"/>
  <c r="H39" i="18"/>
  <c r="G39" i="18"/>
  <c r="K38" i="18"/>
  <c r="J38" i="18"/>
  <c r="I38" i="18"/>
  <c r="H38" i="18"/>
  <c r="G38" i="18"/>
  <c r="K37" i="18"/>
  <c r="J37" i="18"/>
  <c r="I37" i="18"/>
  <c r="H37" i="18"/>
  <c r="G37" i="18"/>
  <c r="K36" i="18"/>
  <c r="J36" i="18"/>
  <c r="I36" i="18"/>
  <c r="H36" i="18"/>
  <c r="G36" i="18"/>
  <c r="K35" i="18"/>
  <c r="J35" i="18"/>
  <c r="I35" i="18"/>
  <c r="H35" i="18"/>
  <c r="G35" i="18"/>
  <c r="E35" i="18"/>
  <c r="D35" i="18"/>
  <c r="C35" i="18"/>
  <c r="B35" i="18"/>
  <c r="K34" i="18"/>
  <c r="J34" i="18"/>
  <c r="I34" i="18"/>
  <c r="H34" i="18"/>
  <c r="G34" i="18"/>
  <c r="E34" i="18"/>
  <c r="D34" i="18"/>
  <c r="C34" i="18"/>
  <c r="B34" i="18"/>
  <c r="K33" i="18"/>
  <c r="J33" i="18"/>
  <c r="I33" i="18"/>
  <c r="H33" i="18"/>
  <c r="G33" i="18"/>
  <c r="E33" i="18"/>
  <c r="D33" i="18"/>
  <c r="C33" i="18"/>
  <c r="B33" i="18"/>
  <c r="K32" i="18"/>
  <c r="J32" i="18"/>
  <c r="I32" i="18"/>
  <c r="H32" i="18"/>
  <c r="G32" i="18"/>
  <c r="E32" i="18"/>
  <c r="D32" i="18"/>
  <c r="C32" i="18"/>
  <c r="B32" i="18"/>
  <c r="K31" i="18"/>
  <c r="J31" i="18"/>
  <c r="I31" i="18"/>
  <c r="H31" i="18"/>
  <c r="G31" i="18"/>
  <c r="E31" i="18"/>
  <c r="D31" i="18"/>
  <c r="C31" i="18"/>
  <c r="B31" i="18"/>
  <c r="K30" i="18"/>
  <c r="J30" i="18"/>
  <c r="I30" i="18"/>
  <c r="H30" i="18"/>
  <c r="G30" i="18"/>
  <c r="E30" i="18"/>
  <c r="D30" i="18"/>
  <c r="C30" i="18"/>
  <c r="B30" i="18"/>
  <c r="K29" i="18"/>
  <c r="J29" i="18"/>
  <c r="I29" i="18"/>
  <c r="H29" i="18"/>
  <c r="G29" i="18"/>
  <c r="E29" i="18"/>
  <c r="D29" i="18"/>
  <c r="C29" i="18"/>
  <c r="B29" i="18"/>
  <c r="K28" i="18"/>
  <c r="J28" i="18"/>
  <c r="I28" i="18"/>
  <c r="H28" i="18"/>
  <c r="G28" i="18"/>
  <c r="E28" i="18"/>
  <c r="D28" i="18"/>
  <c r="C28" i="18"/>
  <c r="B28" i="18"/>
  <c r="K27" i="18"/>
  <c r="J27" i="18"/>
  <c r="I27" i="18"/>
  <c r="H27" i="18"/>
  <c r="G27" i="18"/>
  <c r="E27" i="18"/>
  <c r="D27" i="18"/>
  <c r="C27" i="18"/>
  <c r="B27" i="18"/>
  <c r="K26" i="18"/>
  <c r="J26" i="18"/>
  <c r="I26" i="18"/>
  <c r="H26" i="18"/>
  <c r="G26" i="18"/>
  <c r="E26" i="18"/>
  <c r="D26" i="18"/>
  <c r="C26" i="18"/>
  <c r="B26" i="18"/>
  <c r="K25" i="18"/>
  <c r="J25" i="18"/>
  <c r="I25" i="18"/>
  <c r="H25" i="18"/>
  <c r="G25" i="18"/>
  <c r="E25" i="18"/>
  <c r="D25" i="18"/>
  <c r="C25" i="18"/>
  <c r="B25" i="18"/>
  <c r="K24" i="18"/>
  <c r="J24" i="18"/>
  <c r="I24" i="18"/>
  <c r="H24" i="18"/>
  <c r="G24" i="18"/>
  <c r="E24" i="18"/>
  <c r="D24" i="18"/>
  <c r="C24" i="18"/>
  <c r="B24" i="18"/>
  <c r="K23" i="18"/>
  <c r="J23" i="18"/>
  <c r="I23" i="18"/>
  <c r="H23" i="18"/>
  <c r="G23" i="18"/>
  <c r="E23" i="18"/>
  <c r="D23" i="18"/>
  <c r="C23" i="18"/>
  <c r="B23" i="18"/>
  <c r="K22" i="18"/>
  <c r="J22" i="18"/>
  <c r="I22" i="18"/>
  <c r="H22" i="18"/>
  <c r="G22" i="18"/>
  <c r="E22" i="18"/>
  <c r="D22" i="18"/>
  <c r="C22" i="18"/>
  <c r="B22" i="18"/>
  <c r="K21" i="18"/>
  <c r="J21" i="18"/>
  <c r="I21" i="18"/>
  <c r="H21" i="18"/>
  <c r="G21" i="18"/>
  <c r="E21" i="18"/>
  <c r="D21" i="18"/>
  <c r="C21" i="18"/>
  <c r="B21" i="18"/>
  <c r="K20" i="18"/>
  <c r="J20" i="18"/>
  <c r="I20" i="18"/>
  <c r="H20" i="18"/>
  <c r="G20" i="18"/>
  <c r="E20" i="18"/>
  <c r="D20" i="18"/>
  <c r="C20" i="18"/>
  <c r="B20" i="18"/>
  <c r="K19" i="18"/>
  <c r="J19" i="18"/>
  <c r="I19" i="18"/>
  <c r="H19" i="18"/>
  <c r="G19" i="18"/>
  <c r="E19" i="18"/>
  <c r="D19" i="18"/>
  <c r="C19" i="18"/>
  <c r="B19" i="18"/>
  <c r="K18" i="18"/>
  <c r="J18" i="18"/>
  <c r="I18" i="18"/>
  <c r="H18" i="18"/>
  <c r="G18" i="18"/>
  <c r="E18" i="18"/>
  <c r="D18" i="18"/>
  <c r="C18" i="18"/>
  <c r="B18" i="18"/>
  <c r="K17" i="18"/>
  <c r="J17" i="18"/>
  <c r="I17" i="18"/>
  <c r="H17" i="18"/>
  <c r="G17" i="18"/>
  <c r="E17" i="18"/>
  <c r="D17" i="18"/>
  <c r="C17" i="18"/>
  <c r="B17" i="18"/>
  <c r="K16" i="18"/>
  <c r="J16" i="18"/>
  <c r="I16" i="18"/>
  <c r="H16" i="18"/>
  <c r="G16" i="18"/>
  <c r="E16" i="18"/>
  <c r="D16" i="18"/>
  <c r="C16" i="18"/>
  <c r="B16" i="18"/>
  <c r="K15" i="18"/>
  <c r="J15" i="18"/>
  <c r="I15" i="18"/>
  <c r="H15" i="18"/>
  <c r="G15" i="18"/>
  <c r="E15" i="18"/>
  <c r="D15" i="18"/>
  <c r="C15" i="18"/>
  <c r="B15" i="18"/>
  <c r="K14" i="18"/>
  <c r="J14" i="18"/>
  <c r="I14" i="18"/>
  <c r="H14" i="18"/>
  <c r="G14" i="18"/>
  <c r="E14" i="18"/>
  <c r="D14" i="18"/>
  <c r="C14" i="18"/>
  <c r="B14" i="18"/>
  <c r="K25" i="16"/>
  <c r="J25" i="16" s="1"/>
  <c r="K24" i="16"/>
  <c r="J24" i="16" s="1"/>
  <c r="K23" i="16"/>
  <c r="J23" i="16" s="1"/>
  <c r="K22" i="16"/>
  <c r="J22" i="16" s="1"/>
  <c r="V71" i="6"/>
  <c r="V70" i="6"/>
  <c r="V69" i="6"/>
  <c r="V66" i="6"/>
  <c r="V65" i="6"/>
  <c r="V52" i="6"/>
  <c r="V51" i="6"/>
  <c r="V50" i="6"/>
  <c r="V39" i="6"/>
  <c r="V38" i="6"/>
  <c r="V33" i="6"/>
  <c r="V32" i="6"/>
  <c r="V31" i="6"/>
  <c r="V30" i="6"/>
  <c r="V29" i="6"/>
  <c r="V28" i="6"/>
  <c r="V27" i="6"/>
  <c r="V26" i="6"/>
  <c r="V25" i="6"/>
  <c r="V24" i="6"/>
  <c r="V23" i="6"/>
  <c r="V22" i="6"/>
  <c r="V21" i="6"/>
  <c r="V20" i="6"/>
  <c r="V19" i="6"/>
  <c r="V18" i="6"/>
  <c r="V17" i="6"/>
  <c r="V16" i="6"/>
  <c r="V15" i="6"/>
  <c r="V14" i="6"/>
  <c r="V13" i="6"/>
  <c r="V11" i="6"/>
  <c r="C50" i="7"/>
  <c r="E50" i="7"/>
  <c r="I50" i="7"/>
  <c r="J50" i="7"/>
  <c r="F50" i="7"/>
  <c r="D50" i="7"/>
  <c r="H50" i="7"/>
  <c r="G50" i="7"/>
  <c r="E52" i="7" l="1"/>
  <c r="D52" i="7" s="1"/>
  <c r="E54" i="7"/>
  <c r="D54" i="7" s="1"/>
  <c r="E55" i="7"/>
  <c r="D55" i="7" s="1"/>
  <c r="E53" i="7"/>
  <c r="K50" i="7"/>
  <c r="R28" i="7"/>
  <c r="R21" i="7"/>
  <c r="R23" i="7"/>
  <c r="R22" i="7"/>
  <c r="R29" i="7"/>
  <c r="R27" i="7"/>
  <c r="I60" i="46"/>
  <c r="Q60" i="46"/>
  <c r="M60" i="46"/>
  <c r="U60" i="46"/>
  <c r="G52" i="7"/>
  <c r="G53" i="7"/>
  <c r="G54" i="7"/>
  <c r="D53" i="7" l="1"/>
  <c r="C40" i="7"/>
</calcChain>
</file>

<file path=xl/sharedStrings.xml><?xml version="1.0" encoding="utf-8"?>
<sst xmlns="http://schemas.openxmlformats.org/spreadsheetml/2006/main" count="145179" uniqueCount="14271">
  <si>
    <t>Etiquetas de fila</t>
  </si>
  <si>
    <t>Apropiación vigente</t>
  </si>
  <si>
    <t>Apropiación bloqueada</t>
  </si>
  <si>
    <t xml:space="preserve">CDP </t>
  </si>
  <si>
    <t>Apropiación disponible</t>
  </si>
  <si>
    <t>Compromisos</t>
  </si>
  <si>
    <t>CDP por registrar</t>
  </si>
  <si>
    <t>Obligaciones</t>
  </si>
  <si>
    <t xml:space="preserve">Pagos </t>
  </si>
  <si>
    <t>Tipo Meta</t>
  </si>
  <si>
    <t>Proyecto</t>
  </si>
  <si>
    <t>Producto</t>
  </si>
  <si>
    <t>Meta Escrita</t>
  </si>
  <si>
    <t>Meta Número o Porcentaje</t>
  </si>
  <si>
    <t>Ejecutado Número o Porcentaje</t>
  </si>
  <si>
    <t>% Avance</t>
  </si>
  <si>
    <t>Observaciones</t>
  </si>
  <si>
    <t>Área</t>
  </si>
  <si>
    <t>Tipo de número</t>
  </si>
  <si>
    <t>Gestión</t>
  </si>
  <si>
    <t>TIPO</t>
  </si>
  <si>
    <t>(Todas)</t>
  </si>
  <si>
    <t>C</t>
  </si>
  <si>
    <t>Funcionamiento</t>
  </si>
  <si>
    <t>Actualización y gestión catastral Nacional</t>
  </si>
  <si>
    <t>Servicio de Información Catastral</t>
  </si>
  <si>
    <t>Nuevas prácticas incorporadas</t>
  </si>
  <si>
    <t>MASORA
 Soacha. 
 En SPI se registra un avance del 40% tomado con respecto a la meta del cuatrenio (5) que está en el plan de acción pero debería ir al 100%. Por lo anterior en el mes de junio se realizará el ajuste correspondiente en SPI.</t>
  </si>
  <si>
    <t>Subdirección de Catastro</t>
  </si>
  <si>
    <t>Número</t>
  </si>
  <si>
    <t>Territorial</t>
  </si>
  <si>
    <t>1 Gastos de Personal</t>
  </si>
  <si>
    <t>Predios actualizados catastralmente</t>
  </si>
  <si>
    <t>El avance cuantitativo se reportará en enero/21, cuando entre en vigencia la información del área intervenida en 2020.</t>
  </si>
  <si>
    <t>REC</t>
  </si>
  <si>
    <t>Valores</t>
  </si>
  <si>
    <t>CONTRIBUCIONES INHERENTES A LA NÓMINA</t>
  </si>
  <si>
    <t>Mutaciones realizadas</t>
  </si>
  <si>
    <t>Meta aprobada PA 840.348</t>
  </si>
  <si>
    <t>Actividades de soporte realizadas</t>
  </si>
  <si>
    <t>Base de Datos del Diccionario geográfico</t>
  </si>
  <si>
    <t>Registros del diccionario geográfico revisados</t>
  </si>
  <si>
    <t>Suma de APR. VIGENTE</t>
  </si>
  <si>
    <t>Suma de CDP</t>
  </si>
  <si>
    <t>Suma de COMPROMISO</t>
  </si>
  <si>
    <t>Suma de OBLIGACION</t>
  </si>
  <si>
    <t>Suma de PAGOS</t>
  </si>
  <si>
    <t>Total Suma de APR. VIGENTE</t>
  </si>
  <si>
    <t>Total Suma de CDP</t>
  </si>
  <si>
    <t>Total Suma de COMPROMISO</t>
  </si>
  <si>
    <t>Total Suma de OBLIGACION</t>
  </si>
  <si>
    <t>Total Suma de PAGOS</t>
  </si>
  <si>
    <t>Recursos corrientes</t>
  </si>
  <si>
    <t>Solicitudes atendidas</t>
  </si>
  <si>
    <t>Solicitudes recibidas 1206 y atendidas 545 acumulado a mayo, sin embargo en SPI se cargo lo correspondiente al como en los anteriores meses pero el acumulado a mayo es 45,0%. Cabe aclarar que este porcentaje puede variar mensualmente de acuerdo a las solicitudes recibidas y atendidas.</t>
  </si>
  <si>
    <t>Porcentaje</t>
  </si>
  <si>
    <t>Análisis geomorfológicos realizados</t>
  </si>
  <si>
    <t>Documentos de estudios técnicos de deslindes y de Territorios Indígenas</t>
  </si>
  <si>
    <t xml:space="preserve">APR. INICIAL </t>
  </si>
  <si>
    <t xml:space="preserve"> APR. ADICIONADA</t>
  </si>
  <si>
    <t xml:space="preserve">APR. REDUCIDA </t>
  </si>
  <si>
    <t xml:space="preserve">APR. VIGENTE </t>
  </si>
  <si>
    <t>CDP´s</t>
  </si>
  <si>
    <t>DISPONIBLE</t>
  </si>
  <si>
    <t>COMPROMISOS</t>
  </si>
  <si>
    <t>OBLIGACIÓN</t>
  </si>
  <si>
    <t xml:space="preserve"> PAGOS</t>
  </si>
  <si>
    <t>PROYECTO</t>
  </si>
  <si>
    <t>20</t>
  </si>
  <si>
    <t>11</t>
  </si>
  <si>
    <t>REMUNERACIONES NO CONSTITUTIVAS DE FACTOR SALARIAL</t>
  </si>
  <si>
    <t>Sistema de información predial actualizado</t>
  </si>
  <si>
    <t>Se actualizó la información del geoportal y datos abiertos, con la información correspondiente al mes de abril de 2020</t>
  </si>
  <si>
    <t>Auditorias internas de calidad</t>
  </si>
  <si>
    <t>Documentos de estudios técnicos sobre geografía</t>
  </si>
  <si>
    <t>Documentos de estudios técnicos sobre geografía elaborados</t>
  </si>
  <si>
    <t xml:space="preserve"> ACTUALIZACIÓN  Y GESTIÓN CATASTRAL  NACIONAL</t>
  </si>
  <si>
    <t>Servicio de avalúos</t>
  </si>
  <si>
    <t>Avalúos realizados</t>
  </si>
  <si>
    <t>Meta aprobada PA 2020 es 7358 avalúos</t>
  </si>
  <si>
    <t>Avaluos comerciales realizados</t>
  </si>
  <si>
    <t>Documentos de Investigación</t>
  </si>
  <si>
    <t>Documentos de Investigación generados</t>
  </si>
  <si>
    <t xml:space="preserve"> FORTALECIMIENTO DE LA INFRAESTRUCTURA FÍSICA DEL IGAC A NIVEL  NACIONAL</t>
  </si>
  <si>
    <t>SALARIO</t>
  </si>
  <si>
    <t>Contratos de obra física celebrados</t>
  </si>
  <si>
    <t>Documentos de lineamientos técnicos</t>
  </si>
  <si>
    <t>Documentos de lineamientos técnicos realizados</t>
  </si>
  <si>
    <t xml:space="preserve"> LEVANTAMIENTO , GENERACIÓN Y ACTUALIZACIÓN DE LA RED GEODÉSICA Y LA CARTOGRAFÍA BÁSICA A NIVEL   NACIONAL</t>
  </si>
  <si>
    <t>Sistemas de información actualizados</t>
  </si>
  <si>
    <t>Convenios nuevos o en implementación</t>
  </si>
  <si>
    <t>Documentos de planeación</t>
  </si>
  <si>
    <t>Documentos de planeación realizados</t>
  </si>
  <si>
    <t xml:space="preserve"> GENERACIÓN DE ESTUDIOS GEOGRÁFICOS E INVESTIGACIONES PARA LA CARACTERIZACIÓN, ANÁLISIS Y DELIMITACIÓN GEOGRÁFICA DEL TERRITORIO  NACIONAL</t>
  </si>
  <si>
    <t>2. Adquisición de Bienes y Servicios</t>
  </si>
  <si>
    <t>Fortalecimiento de la gestión del conocimiento y la innovación en el ámbito geográfico del territorio Nacional</t>
  </si>
  <si>
    <t>Servicio de Gestión del conocimiento e Innovación Geográfica</t>
  </si>
  <si>
    <t>Modelos de gestión implementados</t>
  </si>
  <si>
    <t>Oficina CIAF</t>
  </si>
  <si>
    <t>Desarrollos informáticos adquiridos o actualizados</t>
  </si>
  <si>
    <t>Documentos de planeación con seguimientos realizados</t>
  </si>
  <si>
    <t xml:space="preserve"> FORTALECIMIENTO DE LA GESTIÓN INSTITUCIONAL DEL IGAC A NIVEL   NACIONAL</t>
  </si>
  <si>
    <t>ADQUISICIONES DIFERENTES DE ACTIVOS</t>
  </si>
  <si>
    <t>Servicio de asistencia técnica para la gestión de los recursos geográficos</t>
  </si>
  <si>
    <t>Entidades asistidas</t>
  </si>
  <si>
    <t>Ejercicio de cooperación internacional</t>
  </si>
  <si>
    <t>Documentos metodológicos</t>
  </si>
  <si>
    <t>Documentos metodológicos realizados</t>
  </si>
  <si>
    <t>Total general</t>
  </si>
  <si>
    <t>Documentos normativos</t>
  </si>
  <si>
    <t>Documentos normativos elaborados</t>
  </si>
  <si>
    <t>Ejercicios de participación</t>
  </si>
  <si>
    <t>Ingresos corrientes</t>
  </si>
  <si>
    <t>Eventos realizados para la promoción y avance de la geografía</t>
  </si>
  <si>
    <t>Sedes adecuadas</t>
  </si>
  <si>
    <t>3. Transferencias corrientes</t>
  </si>
  <si>
    <t>Fortalecimiento de la gestión institucional del IGAC a nivel Nacional</t>
  </si>
  <si>
    <t>Servicios tecnológicos</t>
  </si>
  <si>
    <t>Índice de capacidad en la prestación de servicios de tecnología</t>
  </si>
  <si>
    <t xml:space="preserve">Oficina de Informática y Telecomunicaciones </t>
  </si>
  <si>
    <t>Hectareas monitoreadas</t>
  </si>
  <si>
    <t>Sedes ampliadas</t>
  </si>
  <si>
    <t>CONCILIACIONES</t>
  </si>
  <si>
    <t xml:space="preserve">Oficina Asesora de Planeación </t>
  </si>
  <si>
    <t>Implementación del sistema de gestión</t>
  </si>
  <si>
    <t>Sedes mantenidas</t>
  </si>
  <si>
    <t>Obras vigiladas a través de interventoría</t>
  </si>
  <si>
    <t>Servicio de análisis químicos, físicos, mineralógicos y biológicos de suelos</t>
  </si>
  <si>
    <t>Pruebas químicas, físicas, mineralógicas y biológicas de suelos realizadas</t>
  </si>
  <si>
    <t>INCAPACIDADES Y LICENCIAS DE MATERNIDAD Y PATERNIDAD (NO DE PENSIONES)</t>
  </si>
  <si>
    <t>Servicio de Implementación Sistemas de Gestión</t>
  </si>
  <si>
    <t>Sistema de Gestión implementado</t>
  </si>
  <si>
    <t>Porcentaje de avance en la implementación de la estrategia de comunicaciones</t>
  </si>
  <si>
    <t>Servicio de apoyo técnico a las solicitudes recibidas por la cancillería en temas fronterizos</t>
  </si>
  <si>
    <t>Solicitudes recibidas a través de la cancillería atendidas</t>
  </si>
  <si>
    <t>Servicio de Educación informal para la gestión Administrativa</t>
  </si>
  <si>
    <t>Personas capacitadas</t>
  </si>
  <si>
    <t>Secretaria General-GIT Talento humano</t>
  </si>
  <si>
    <t xml:space="preserve">Porcentaje de avance en la implementación de sistemas de calidad de la gestión
</t>
  </si>
  <si>
    <t>SENTENCIAS</t>
  </si>
  <si>
    <t xml:space="preserve">Secretaria General-GIT Servicio al ciudadano </t>
  </si>
  <si>
    <t xml:space="preserve">Porcentaje de avance en la realización e implementación del sistema de información geográfica para la consulta de magna-sirgas
</t>
  </si>
  <si>
    <t>Porcentaje de encuestas con calificación satisfactoria</t>
  </si>
  <si>
    <t>OTRAS TRANSFERENCIAS - DISTRIBUCIÓN PREVIO CONCEPTO DGPPN</t>
  </si>
  <si>
    <t>Oficina de Difusión y Mercadeo</t>
  </si>
  <si>
    <t xml:space="preserve">Porcentaje de solicitudes atendidas para el apoyo de los procesos de ordenamiento territorial planificación integral del desarrollo
</t>
  </si>
  <si>
    <t>Rendiciones de cuentas realizadas</t>
  </si>
  <si>
    <t>Servicio de Gestión Documental</t>
  </si>
  <si>
    <t>Sistema de gestión documental implementado</t>
  </si>
  <si>
    <t>Otros recursos del tesoro</t>
  </si>
  <si>
    <t>Talleres o actividades de capacitación realizados</t>
  </si>
  <si>
    <t>Secretaria General -GIT Talento humano</t>
  </si>
  <si>
    <t>8. Gastos por Tributos, Multas, Sanciones e Intereses de Mora</t>
  </si>
  <si>
    <t>Servicio de Información agrológica</t>
  </si>
  <si>
    <t>Sistema de información agrologica actualizado</t>
  </si>
  <si>
    <t>CUOTA DE FISCALIZACIÓN Y AUDITAJE</t>
  </si>
  <si>
    <t>Visitas de evaluación y seguimiento realizadas</t>
  </si>
  <si>
    <t>Servicio de información Cartográfica actualizado</t>
  </si>
  <si>
    <t>Cartografía escalas grandes generada (1:1.000, 1:2,000, 1:5,000)</t>
  </si>
  <si>
    <t>Cartografía escalas medianas generada (1:10,000, 1:25,000)</t>
  </si>
  <si>
    <t>IMPUESTOS</t>
  </si>
  <si>
    <t>Oficina de Control Interno</t>
  </si>
  <si>
    <t>Imágenes incorporadas al Banco Nacional de imágenes</t>
  </si>
  <si>
    <t>Fortalecimiento de la infraestructura física del IGAC a nivel Nacional</t>
  </si>
  <si>
    <t xml:space="preserve">Secretaria General-GIT servicios administrativos </t>
  </si>
  <si>
    <t>Inversión</t>
  </si>
  <si>
    <t>ACTUALIZACIÓN  Y GESTIÓN CATASTRAL  NACIONAL</t>
  </si>
  <si>
    <t>Fortalecimiento de los procesos de difusión y acceso a la información geográfica a nivel Nacional</t>
  </si>
  <si>
    <t>Servicios de información implementados</t>
  </si>
  <si>
    <t>Sistemas de información implementados</t>
  </si>
  <si>
    <t xml:space="preserve">Servicio de información geográfica, geodésica y cartográfica </t>
  </si>
  <si>
    <t>Datos publicados de información geográfica, geodésica y cartográfica</t>
  </si>
  <si>
    <t>Prestamos destinación específica</t>
  </si>
  <si>
    <t>Servicios de Información Geodésica actualizado</t>
  </si>
  <si>
    <t>Datos altimétricos generados</t>
  </si>
  <si>
    <t>FORTALECIMIENTO DE LA GESTIÓN DEL CONOCIMIENTO Y LA INNOVACIÓN EN EL ÁMBITO GEOGRÁFICO DEL  TERRITORIO   NACIONAL</t>
  </si>
  <si>
    <t>Datos Rinex de las estaciones permanentes generados</t>
  </si>
  <si>
    <t>Puntos geodésicos materializados</t>
  </si>
  <si>
    <t>Generación de estudios de suelos, tierras y aplicaciones agrológicas como insumo para el ordenamiento integral y el manejo sostenible del territorio a nivel Nacional</t>
  </si>
  <si>
    <t xml:space="preserve">Subdirección de Agrología </t>
  </si>
  <si>
    <t>FORTALECIMIENTO DE LA GESTIÓN INSTITUCIONAL DEL IGAC A NIVEL   NACIONAL</t>
  </si>
  <si>
    <t>Valores geomagnéticos generados</t>
  </si>
  <si>
    <t>Valores gravimétricos generados</t>
  </si>
  <si>
    <t xml:space="preserve">
</t>
  </si>
  <si>
    <t xml:space="preserve">Servicios de Información Geográfica, geodésica y cartográfica </t>
  </si>
  <si>
    <t>FORTALECIMIENTO DE LA INFRAESTRUCTURA FÍSICA DEL IGAC A NIVEL  NACIONAL</t>
  </si>
  <si>
    <t>Generación de estudios geográficos e investigaciones para la caracterización, análisis y delimitación geográfica del territorio Nacional</t>
  </si>
  <si>
    <t xml:space="preserve">Subdirección de Geografía y Cartografía </t>
  </si>
  <si>
    <t>FORTALECIMIENTO DE LOS PROCESOS DE DIFUSIÓN Y ACCESO A LA INFORMACIÓN GEOGRÁFICA A NIVEL   NACIONAL</t>
  </si>
  <si>
    <t>GENERACIÓN DE ESTUDIOS DE SUELOS, TIERRAS Y APLICACIONES AGROLÓGICAS COMO INSUMO PARA EL ORDENAMIENTO INTEGRAL Y EL MANEJO SOSTENIBLE DEL TERRITORIO A NIVEL  NACIONAL</t>
  </si>
  <si>
    <t>Implementación de un sistema de gestión documental en el IGAC a nivel Nacional</t>
  </si>
  <si>
    <t>Secretaria General-GIT Gestión documental</t>
  </si>
  <si>
    <t>GENERACIÓN DE ESTUDIOS GEOGRÁFICOS E INVESTIGACIONES PARA LA CARACTERIZACIÓN, ANÁLISIS Y DELIMITACIÓN GEOGRÁFICA DEL TERRITORIO  NACIONAL</t>
  </si>
  <si>
    <t>Levantamiento, generación y actualización de la red geodésica y la cartografía básica a nivel Nacional</t>
  </si>
  <si>
    <t>IMPLEMENTACIÓN DE UN SISTEMA DE GESTIÓN DOCUMENTAL EN EL IGAC A NIVEL   NACIONAL</t>
  </si>
  <si>
    <t>LEVANTAMIENTO , GENERACIÓN Y ACTUALIZACIÓN DE LA RED GEODÉSICA Y LA CARTOGRAFÍA BÁSICA A NIVEL   NACIONAL</t>
  </si>
  <si>
    <t>PND</t>
  </si>
  <si>
    <t>Área geográfica con cartografía básica a las escalas y con la temporalidad adecuadas</t>
  </si>
  <si>
    <t xml:space="preserve">101.437 ha de cartografía generada correspondiente a los municipios de María La Baja (Bolívar) y Río Blanco (Tolima).
El 23% de la meta para 2020 corresponde a 20.253.667,78 ha </t>
  </si>
  <si>
    <t>Área geográfica con caracterización geográfica</t>
  </si>
  <si>
    <t>130.748 ha de estudios de caracterización geográfica (municipios de Gámeza, Socha, Socotá, Tasco, Sativasur, Betéitiva, y Cerinza del departamento de Boyacá)</t>
  </si>
  <si>
    <t>Área geográfica con catastro actualizado</t>
  </si>
  <si>
    <t>Información disponible  el 1ro. de enero de cada año, momento en el cual se ha efectuado la inscripción en la base nacional catastral y entra en vigencia la información resultante del proceso de actualización o formación catastral multipropósito.
El 20,1% corresponde a 21.000.000 ha, de las cuales se preveé la actualización de 7.512.863ha para la vigencia 2020 (36% de la meta 2020)</t>
  </si>
  <si>
    <t>Área geográfica en municipios PDET con catastro actualizado</t>
  </si>
  <si>
    <t>Información disponible el 1ro. de enero de cada año, momento en el cual se ha efectuado la inscripción en la base nacional catastral y entra en vigencia la información resultante del proceso de actualización o formación catastral multipropósito.
El 19,9% corresponde a 7.777.870 ha, de las cuales se preveé la actualización de 999.718ha para la vigencia 2020 (12,8% de la meta 2020)</t>
  </si>
  <si>
    <t>Implementación del Sistema Nacional de Información de Catastro Multipropósito</t>
  </si>
  <si>
    <t xml:space="preserve">La meta del 30% corresponde a la actividad "avances en el sistema de transición" que contiene los siguientes componentes:
*NUPRE
*Interrelación catastro-registro
*Ajustes CICA
*Insumos
*LADM_COL
*Diagnóstico SNC
</t>
  </si>
  <si>
    <t>Gestores catastrales habilitados</t>
  </si>
  <si>
    <t>Geoservicios publicados y disponibles</t>
  </si>
  <si>
    <t>Año Fiscal:</t>
  </si>
  <si>
    <t/>
  </si>
  <si>
    <t>Vigencia:</t>
  </si>
  <si>
    <t>Actual</t>
  </si>
  <si>
    <t>Periodo:</t>
  </si>
  <si>
    <t>Enero-Marzo</t>
  </si>
  <si>
    <t>UEJ</t>
  </si>
  <si>
    <t>NOMBRE UEJ</t>
  </si>
  <si>
    <t>RUBRO</t>
  </si>
  <si>
    <t>CTA</t>
  </si>
  <si>
    <t>SUB
CTA</t>
  </si>
  <si>
    <t>OBJ</t>
  </si>
  <si>
    <t>ORD</t>
  </si>
  <si>
    <t>SOR
ORD</t>
  </si>
  <si>
    <t>ITEM</t>
  </si>
  <si>
    <t>SUB
ITEM</t>
  </si>
  <si>
    <t>SUB
ITEM 2</t>
  </si>
  <si>
    <t>FUENTE</t>
  </si>
  <si>
    <t>SIT</t>
  </si>
  <si>
    <t>DESCRIPCION</t>
  </si>
  <si>
    <t>APR. INICIAL</t>
  </si>
  <si>
    <t>APR. ADICIONADA</t>
  </si>
  <si>
    <t>APR. REDUCIDA</t>
  </si>
  <si>
    <t>APR. VIGENTE</t>
  </si>
  <si>
    <t>APR BLOQUEADA</t>
  </si>
  <si>
    <t>CDP</t>
  </si>
  <si>
    <t>APR. DISPONIBLE</t>
  </si>
  <si>
    <t>COMPROMISO</t>
  </si>
  <si>
    <t>OBLIGACION</t>
  </si>
  <si>
    <t>ORDEN PAGO</t>
  </si>
  <si>
    <t>PAGOS</t>
  </si>
  <si>
    <t>Apropiación - bloqueo</t>
  </si>
  <si>
    <t>04-03-00</t>
  </si>
  <si>
    <t>INSTITUTO GEOGRAFICO AGUSTIN CODAZZI - IGAC</t>
  </si>
  <si>
    <t>A-01-01-01</t>
  </si>
  <si>
    <t>A</t>
  </si>
  <si>
    <t>01</t>
  </si>
  <si>
    <t>Nación</t>
  </si>
  <si>
    <t>CSF</t>
  </si>
  <si>
    <t>A-01-01-02</t>
  </si>
  <si>
    <t>02</t>
  </si>
  <si>
    <t>A-01-01-03</t>
  </si>
  <si>
    <t>03</t>
  </si>
  <si>
    <t>A-02-02</t>
  </si>
  <si>
    <t>Propios</t>
  </si>
  <si>
    <t>A-03-03-01-999</t>
  </si>
  <si>
    <t>999</t>
  </si>
  <si>
    <t>A-03-04-02-012</t>
  </si>
  <si>
    <t>04</t>
  </si>
  <si>
    <t>012</t>
  </si>
  <si>
    <t>A-03-10-01-001</t>
  </si>
  <si>
    <t>10</t>
  </si>
  <si>
    <t>001</t>
  </si>
  <si>
    <t>A-03-10-01-002</t>
  </si>
  <si>
    <t>002</t>
  </si>
  <si>
    <t>A-08-01</t>
  </si>
  <si>
    <t>08</t>
  </si>
  <si>
    <t>A-08-04-01</t>
  </si>
  <si>
    <t>C-0402-1003-7</t>
  </si>
  <si>
    <t>0402</t>
  </si>
  <si>
    <t>1003</t>
  </si>
  <si>
    <t>7</t>
  </si>
  <si>
    <t>C-0402-1003-8</t>
  </si>
  <si>
    <t>8</t>
  </si>
  <si>
    <t>C-0403-1003-2</t>
  </si>
  <si>
    <t>0403</t>
  </si>
  <si>
    <t>2</t>
  </si>
  <si>
    <t>C-0404-1003-2</t>
  </si>
  <si>
    <t>0404</t>
  </si>
  <si>
    <t>C-0405-1003-4</t>
  </si>
  <si>
    <t>0405</t>
  </si>
  <si>
    <t>4</t>
  </si>
  <si>
    <t>C-0499-1003-5</t>
  </si>
  <si>
    <t>0499</t>
  </si>
  <si>
    <t>5</t>
  </si>
  <si>
    <t>C-0499-1003-6</t>
  </si>
  <si>
    <t>6</t>
  </si>
  <si>
    <t>C-0499-1003-7</t>
  </si>
  <si>
    <t>C-0499-1003-8</t>
  </si>
  <si>
    <t>Junio</t>
  </si>
  <si>
    <t>PRODUCTO</t>
  </si>
  <si>
    <t>04-03-00-002</t>
  </si>
  <si>
    <t>IGAC - TERRITORIAL ATLANTICO</t>
  </si>
  <si>
    <t>A-01-01-01-001-001</t>
  </si>
  <si>
    <t>SUELDO BÁSICO</t>
  </si>
  <si>
    <t>A-01-01-01-001-004</t>
  </si>
  <si>
    <t>004</t>
  </si>
  <si>
    <t>SUBSIDIO DE ALIMENTACIÓN</t>
  </si>
  <si>
    <t>A-01-01-01-001-005</t>
  </si>
  <si>
    <t>005</t>
  </si>
  <si>
    <t>AUXILIO DE TRANSPORTE</t>
  </si>
  <si>
    <t>A-01-01-01-001-006</t>
  </si>
  <si>
    <t>006</t>
  </si>
  <si>
    <t>PRIMA DE SERVICIO</t>
  </si>
  <si>
    <t>A-01-01-01-001-007</t>
  </si>
  <si>
    <t>007</t>
  </si>
  <si>
    <t>BONIFICACIÓN POR SERVICIOS PRESTADOS</t>
  </si>
  <si>
    <t>A-01-01-01-001-009</t>
  </si>
  <si>
    <t>009</t>
  </si>
  <si>
    <t>PRIMA DE NAVIDAD</t>
  </si>
  <si>
    <t>A-01-01-01-001-010</t>
  </si>
  <si>
    <t>010</t>
  </si>
  <si>
    <t>PRIMA DE VACACIONES</t>
  </si>
  <si>
    <t>A-01-01-01-001-012</t>
  </si>
  <si>
    <t xml:space="preserve">AUXILIO DE CONECTIVIDAD DIGITAL </t>
  </si>
  <si>
    <t>A-01-01-02-001</t>
  </si>
  <si>
    <t>APORTES A LA SEGURIDAD SOCIAL EN PENSIONES</t>
  </si>
  <si>
    <t>A-01-01-02-002</t>
  </si>
  <si>
    <t>APORTES A LA SEGURIDAD SOCIAL EN SALUD</t>
  </si>
  <si>
    <t>A-01-01-02-004</t>
  </si>
  <si>
    <t>APORTES A CAJAS DE COMPENSACIÓN FAMILIAR</t>
  </si>
  <si>
    <t>A-01-01-02-005</t>
  </si>
  <si>
    <t>APORTES GENERALES AL SISTEMA DE RIESGOS LABORALES</t>
  </si>
  <si>
    <t>A-01-01-02-006</t>
  </si>
  <si>
    <t>APORTES AL ICBF</t>
  </si>
  <si>
    <t>A-01-01-02-007</t>
  </si>
  <si>
    <t>APORTES AL SENA</t>
  </si>
  <si>
    <t>A-01-01-02-008</t>
  </si>
  <si>
    <t>008</t>
  </si>
  <si>
    <t>APORTES A LA ESAP</t>
  </si>
  <si>
    <t>A-01-01-02-009</t>
  </si>
  <si>
    <t>APORTES A ESCUELAS INDUSTRIALES E INSTITUTOS TÉCNICOS</t>
  </si>
  <si>
    <t>A-01-01-03-001-001</t>
  </si>
  <si>
    <t>VACACIONES</t>
  </si>
  <si>
    <t>A-01-01-03-001-003</t>
  </si>
  <si>
    <t>003</t>
  </si>
  <si>
    <t>BONIFICACIÓN ESPECIAL DE RECREACIÓN</t>
  </si>
  <si>
    <t>A-01-01-03-002</t>
  </si>
  <si>
    <t>PRIMA TÉCNICA NO SALARIAL</t>
  </si>
  <si>
    <t>A-02-02-02-006-004</t>
  </si>
  <si>
    <t>SERVICIOS DE TRANSPORTE DE PASAJEROS</t>
  </si>
  <si>
    <t>A-02-02-02-006-009</t>
  </si>
  <si>
    <t>SERVICIOS DE DISTRIBUCIÓN DE ELECTRICIDAD, GAS Y AGUA (POR CUENTA PROPIA)</t>
  </si>
  <si>
    <t>A-02-02-02-008-004</t>
  </si>
  <si>
    <t>SERVICIOS DE TELECOMUNICACIONES, TRANSMISIÓN Y SUMINISTRO DE INFORMACIÓN</t>
  </si>
  <si>
    <t>A-02-02-02-009-004</t>
  </si>
  <si>
    <t>SERVICIOS DE ALCANTARILLADO, RECOLECCIÓN, TRATAMIENTO Y DISPOSICIÓN DE DESECHOS Y OTROS SERVICIOS DE SANEAMIENTO AMBIENTAL</t>
  </si>
  <si>
    <t>A-02-02-02-010</t>
  </si>
  <si>
    <t>VIÁTICOS DE LOS FUNCIONARIOS EN COMISIÓN</t>
  </si>
  <si>
    <t>A-03-04-02-012-001</t>
  </si>
  <si>
    <t>INCAPACIDADES (NO DE PENSIONES)</t>
  </si>
  <si>
    <t>A-08-01-02-001</t>
  </si>
  <si>
    <t>IMPUESTO PREDIAL Y SOBRETASA AMBIENTAL</t>
  </si>
  <si>
    <t>A-08-01-02-003</t>
  </si>
  <si>
    <t>IMPUESTO DE INDUSTRIA Y COMERCIO</t>
  </si>
  <si>
    <t>A-08-01-02-006</t>
  </si>
  <si>
    <t>IMPUESTO SOBRE VEHÍCULOS AUTOMOTORES</t>
  </si>
  <si>
    <t>04-03-00-003</t>
  </si>
  <si>
    <t>IGAC - TERRITORIAL BOLIVAR</t>
  </si>
  <si>
    <t>A-01-01-03-001-002</t>
  </si>
  <si>
    <t>INDEMNIZACIÓN POR VACACIONES</t>
  </si>
  <si>
    <t>A-02-02-02-007-002</t>
  </si>
  <si>
    <t>SERVICIOS INMOBILIARIOS</t>
  </si>
  <si>
    <t>04-03-00-004</t>
  </si>
  <si>
    <t>IGAC - TERRITORIAL BOYACA</t>
  </si>
  <si>
    <t>04-03-00-005</t>
  </si>
  <si>
    <t>IGAC - TERRITORIAL CALDAS</t>
  </si>
  <si>
    <t>04-03-00-006</t>
  </si>
  <si>
    <t>IGAC - TERRITORIAL CAQUETA</t>
  </si>
  <si>
    <t>04-03-00-007</t>
  </si>
  <si>
    <t>IGAC - TERRITORIAL CAUCA</t>
  </si>
  <si>
    <t>A-02-02-01-003-003</t>
  </si>
  <si>
    <t>PRODUCTOS DE HORNOS DE COQUE; PRODUCTOS DE REFINACIÓN DE PETRÓLEO Y COMBUSTIBLE NUCLEAR</t>
  </si>
  <si>
    <t>04-03-00-008</t>
  </si>
  <si>
    <t>IGAC - TERRITORIAL CESAR</t>
  </si>
  <si>
    <t>A-02-02-02-008-002</t>
  </si>
  <si>
    <t>SERVICIOS JURÍDICOS Y CONTABLES</t>
  </si>
  <si>
    <t>04-03-00-009</t>
  </si>
  <si>
    <t>IGAC - TERRITORIAL CORDOBA</t>
  </si>
  <si>
    <t>A-02-02-01-004-003</t>
  </si>
  <si>
    <t>MAQUINARIA PARA USO GENERAL</t>
  </si>
  <si>
    <t>04-03-00-010</t>
  </si>
  <si>
    <t>IGAC - TERRITORIAL CUNDINAMARCA</t>
  </si>
  <si>
    <t>A-02-02-02-007-001</t>
  </si>
  <si>
    <t>SERVICIOS FINANCIEROS Y SERVICIOS CONEXOS</t>
  </si>
  <si>
    <t>04-03-00-011</t>
  </si>
  <si>
    <t>IGAC - TERRITORIAL GUAJIRA</t>
  </si>
  <si>
    <t>04-03-00-012</t>
  </si>
  <si>
    <t>IGAC - TERRITORIAL HUILA</t>
  </si>
  <si>
    <t>04-03-00-013</t>
  </si>
  <si>
    <t>IGAC - TERRITORIAL MAGDALENA</t>
  </si>
  <si>
    <t>A-01-01-03-016</t>
  </si>
  <si>
    <t>016</t>
  </si>
  <si>
    <t>PRIMA DE COORDINACIÓN</t>
  </si>
  <si>
    <t>04-03-00-014</t>
  </si>
  <si>
    <t>IGAC - TERRITORIAL META</t>
  </si>
  <si>
    <t>A-01-01-01-001-008</t>
  </si>
  <si>
    <t>HORAS EXTRAS, DOMINICALES, FESTIVOS Y RECARGOS</t>
  </si>
  <si>
    <t>04-03-00-015</t>
  </si>
  <si>
    <t>IGAC - TERRITORIAL NARIÑO</t>
  </si>
  <si>
    <t>04-03-00-016</t>
  </si>
  <si>
    <t>IGAC - TERRITORIAL NORTE DE SANTANDER</t>
  </si>
  <si>
    <t>04-03-00-017</t>
  </si>
  <si>
    <t>IGAC - TERRITORIAL QUINDIO</t>
  </si>
  <si>
    <t>04-03-00-018</t>
  </si>
  <si>
    <t>IGAC - TERRITORIAL RISARALDA</t>
  </si>
  <si>
    <t>A-03-04-02-012-002</t>
  </si>
  <si>
    <t>LICENCIAS DE MATERNIDAD Y PATERNIDAD (NO DE PENSIONES)</t>
  </si>
  <si>
    <t>04-03-00-019</t>
  </si>
  <si>
    <t>IGAC - TERRITORIAL SANTANDER</t>
  </si>
  <si>
    <t>04-03-00-020</t>
  </si>
  <si>
    <t>IGAC - TERRITORIAL SUCRE</t>
  </si>
  <si>
    <t>A-02-02-02-008-007</t>
  </si>
  <si>
    <t>SERVICIOS DE MANTENIMIENTO, REPARACIÓN E INSTALACIÓN (EXCEPTO SERVICIOS DE CONSTRUCCIÓN)</t>
  </si>
  <si>
    <t>04-03-00-021</t>
  </si>
  <si>
    <t>IGAC - TERRITORIAL TOLIMA</t>
  </si>
  <si>
    <t>04-03-00-022</t>
  </si>
  <si>
    <t>IGAC - TERRITORIAL VALLE</t>
  </si>
  <si>
    <t>04-03-00-024</t>
  </si>
  <si>
    <t>DIRECCION TERRITORIAL CASANARE</t>
  </si>
  <si>
    <t>A-02-02-02-008-003</t>
  </si>
  <si>
    <t>OTROS SERVICIOS PROFESIONALES, CIENTÍFICOS Y TÉCNICOS</t>
  </si>
  <si>
    <t>C-0402-1003-7-0-0402011-02</t>
  </si>
  <si>
    <t>0</t>
  </si>
  <si>
    <t>0402011</t>
  </si>
  <si>
    <t xml:space="preserve"> DOCUMENTOS DE ESTUDIOS TÉCNICOS DE DESLINDES Y DE TERRITORIOS INDÍGENAS </t>
  </si>
  <si>
    <t>C-0499-1003-6-0-0499011-02</t>
  </si>
  <si>
    <t>0499011</t>
  </si>
  <si>
    <t xml:space="preserve"> SEDES ADECUADAS </t>
  </si>
  <si>
    <t>C-0499-1003-6-0-0499016-02</t>
  </si>
  <si>
    <t>0499016</t>
  </si>
  <si>
    <t xml:space="preserve"> SEDES MANTENIDAS </t>
  </si>
  <si>
    <t>C-0404-1003-2-0-0404007-02</t>
  </si>
  <si>
    <t>0404007</t>
  </si>
  <si>
    <t xml:space="preserve"> SERVICIO DE AVALÚOS </t>
  </si>
  <si>
    <t>C-0402-1003-8-0-0402014-02</t>
  </si>
  <si>
    <t>0402014</t>
  </si>
  <si>
    <t xml:space="preserve"> SERVICIO DE INFORMACIÓN CARTOGRÁFICA ACTUALIZADO </t>
  </si>
  <si>
    <t>C-0404-1003-2-0-0404004-02</t>
  </si>
  <si>
    <t>0404004</t>
  </si>
  <si>
    <t xml:space="preserve"> SERVICIO DE INFORMACIÓN CATASTRAL </t>
  </si>
  <si>
    <t>C-0402-1003-8-0-0402016-02</t>
  </si>
  <si>
    <t>0402016</t>
  </si>
  <si>
    <t xml:space="preserve"> SERVICIOS DE INFORMACIÓN GEODÉSICA ACTUALIZADO </t>
  </si>
  <si>
    <t>C-0499-1003-5-0-0499065-02</t>
  </si>
  <si>
    <t>0499065</t>
  </si>
  <si>
    <t xml:space="preserve"> SERVICIOS TECNOLÓGICOS </t>
  </si>
  <si>
    <t>Dirección Mapa</t>
  </si>
  <si>
    <t>DIRECCION TERRITORIAL</t>
  </si>
  <si>
    <t>Meta Propuesta</t>
  </si>
  <si>
    <t>Recaudo Acumulado Año</t>
  </si>
  <si>
    <t>Cumplimiento Anual</t>
  </si>
  <si>
    <t>Recaudo Acumulado a Septiembre</t>
  </si>
  <si>
    <t>Cumplimiento A Septiembre</t>
  </si>
  <si>
    <t>Meta Octubre</t>
  </si>
  <si>
    <t>Recaudo Octubre</t>
  </si>
  <si>
    <t>Avance Octubre</t>
  </si>
  <si>
    <t>Cumplimiento acumulado octubre</t>
  </si>
  <si>
    <t>Meta Noviembre</t>
  </si>
  <si>
    <t>Recaudo Noviembre</t>
  </si>
  <si>
    <t>Avance Noviembre</t>
  </si>
  <si>
    <t>Cumplimiento acumulado Noviembre</t>
  </si>
  <si>
    <t>Meta Diciembre</t>
  </si>
  <si>
    <t>Recaudo Diciembre</t>
  </si>
  <si>
    <t>Avance Diciembre</t>
  </si>
  <si>
    <t>Cumplimiento acumulado Diciembre</t>
  </si>
  <si>
    <t>Bogotá</t>
  </si>
  <si>
    <t>Sede Central - Bogotá</t>
  </si>
  <si>
    <t>Atlántico</t>
  </si>
  <si>
    <t>Bolívar</t>
  </si>
  <si>
    <t>Boyacá</t>
  </si>
  <si>
    <t>Caldas</t>
  </si>
  <si>
    <t>Caquetá</t>
  </si>
  <si>
    <t>Casanare</t>
  </si>
  <si>
    <t>Cauca</t>
  </si>
  <si>
    <t>Cesar</t>
  </si>
  <si>
    <t>Córdoba</t>
  </si>
  <si>
    <t>Cundinamarca</t>
  </si>
  <si>
    <t>Guajira</t>
  </si>
  <si>
    <t>Huila</t>
  </si>
  <si>
    <t>Magdalena</t>
  </si>
  <si>
    <t>Meta</t>
  </si>
  <si>
    <t>Nariño</t>
  </si>
  <si>
    <t>N.Santander</t>
  </si>
  <si>
    <t>Quindío</t>
  </si>
  <si>
    <t>Risaralda</t>
  </si>
  <si>
    <t>Santander</t>
  </si>
  <si>
    <t xml:space="preserve">Sucre </t>
  </si>
  <si>
    <t>Tolima</t>
  </si>
  <si>
    <t xml:space="preserve">Valle del cauca </t>
  </si>
  <si>
    <t>TOTAL</t>
  </si>
  <si>
    <t>AREA</t>
  </si>
  <si>
    <t>Recaudo Total Vigencia Actual</t>
  </si>
  <si>
    <t>Recaudo Total Vigencias Anteriores</t>
  </si>
  <si>
    <t>Recaudo Total Acumulado Año</t>
  </si>
  <si>
    <t>Subdirección de Geografía y Cartografía</t>
  </si>
  <si>
    <t>Subdirección de Agrología</t>
  </si>
  <si>
    <t>TOTAL CONVENIOS</t>
  </si>
  <si>
    <t>APR INICIAL</t>
  </si>
  <si>
    <t>APR ADICIONADA</t>
  </si>
  <si>
    <t>APR REDUCIDA</t>
  </si>
  <si>
    <t>APR VIGENTE</t>
  </si>
  <si>
    <t>APR DISPONIBLE</t>
  </si>
  <si>
    <t>C-0402-1003-7-0-0402009-02</t>
  </si>
  <si>
    <t>0402009</t>
  </si>
  <si>
    <t xml:space="preserve"> DOCUMENTOS DE ESTUDIOS TÉCNICOS SOBRE GEOGRAFÍA </t>
  </si>
  <si>
    <t>C-0499-1003-8-0-0499053-02</t>
  </si>
  <si>
    <t>0499053</t>
  </si>
  <si>
    <t xml:space="preserve"> DOCUMENTOS DE LINEAMIENTOS TÉCNICOS </t>
  </si>
  <si>
    <t xml:space="preserve"> FORTALECIMIENTO DE LOS PROCESOS DE DIFUSIÓN Y ACCESO A LA INFORMACIÓN GEOGRÁFICA A NIVEL   NACIONAL</t>
  </si>
  <si>
    <t>C-0499-1003-5-0-0499054-02</t>
  </si>
  <si>
    <t>0499054</t>
  </si>
  <si>
    <t xml:space="preserve"> DOCUMENTOS DE PLANEACIÓN </t>
  </si>
  <si>
    <t>C-0405-1003-4-0-0405007-02</t>
  </si>
  <si>
    <t>0405007</t>
  </si>
  <si>
    <t xml:space="preserve"> DOCUMENTOS NORMATIVOS </t>
  </si>
  <si>
    <t xml:space="preserve"> FORTALECIMIENTO DE LA GESTIÓN DEL CONOCIMIENTO Y LA INNOVACIÓN EN EL ÁMBITO GEOGRÁFICO DEL  TERRITORIO   NACIONAL</t>
  </si>
  <si>
    <t>C-0499-1003-6-0-0499061-02</t>
  </si>
  <si>
    <t>0499061</t>
  </si>
  <si>
    <t xml:space="preserve"> SEDE CONSTRUIDA Y DOTADA </t>
  </si>
  <si>
    <t>C-0499-1003-6-0-0499014-02</t>
  </si>
  <si>
    <t>0499014</t>
  </si>
  <si>
    <t xml:space="preserve"> SEDES CON REFORZAMIENTO ESTRUCTURAL </t>
  </si>
  <si>
    <t>C-0403-1003-2-0-0403002-02</t>
  </si>
  <si>
    <t>0403002</t>
  </si>
  <si>
    <t xml:space="preserve"> SERVICIO DE ANÁLISIS QUÍMICOS, FÍSICOS, MINERALÓGICOS Y BIOLÓGICOS DE SUELOS </t>
  </si>
  <si>
    <t xml:space="preserve"> GENERACIÓN DE ESTUDIOS DE SUELOS, TIERRAS Y APLICACIONES AGROLÓGICAS COMO INSUMO PARA EL ORDENAMIENTO INTEGRAL Y EL MANEJO SOSTENIBLE D</t>
  </si>
  <si>
    <t>C-0405-1003-4-0-0405006-02</t>
  </si>
  <si>
    <t>0405006</t>
  </si>
  <si>
    <t xml:space="preserve"> SERVICIO DE ASISTENCIA TÉCNICA PARA LA GESTIÓN DE LOS RECURSOS GEOGRÁFICOS </t>
  </si>
  <si>
    <t>C-0499-1003-5-0-0499058-02</t>
  </si>
  <si>
    <t>0499058</t>
  </si>
  <si>
    <t xml:space="preserve"> SERVICIO DE EDUCACIÓN INFORMAL PARA LA GESTIÓN ADMINISTRATIVA </t>
  </si>
  <si>
    <t>C-0405-1003-4-0-0405005-02</t>
  </si>
  <si>
    <t>0405005</t>
  </si>
  <si>
    <t xml:space="preserve"> SERVICIO DE GESTIÓN DEL CONOCIMIENTO E INNOVACIÓN GEOGRÁFICA </t>
  </si>
  <si>
    <t>C-0499-1003-7-0-0499052-02</t>
  </si>
  <si>
    <t>0499052</t>
  </si>
  <si>
    <t xml:space="preserve"> SERVICIO DE GESTIÓN DOCUMENTAL </t>
  </si>
  <si>
    <t xml:space="preserve"> IMPLEMENTACIÓN DE UN SISTEMA DE GESTIÓN DOCUMENTAL EN EL IGAC A NIVEL   NACIONAL</t>
  </si>
  <si>
    <t>C-0499-1003-5-0-0499060-02</t>
  </si>
  <si>
    <t>0499060</t>
  </si>
  <si>
    <t xml:space="preserve"> SERVICIO DE IMPLEMENTACIÓN SISTEMAS DE GESTIÓN </t>
  </si>
  <si>
    <t>C-0403-1003-2-0-0403005-02</t>
  </si>
  <si>
    <t>0403005</t>
  </si>
  <si>
    <t xml:space="preserve"> SERVICIO DE INFORMACIÓN AGROLÓGICA </t>
  </si>
  <si>
    <t xml:space="preserve"> GENERACIÓN DE ESTUDIOS DE SUELOS, TIERRAS Y APLICACIONES AGROLÓGICAS COMO INSUMO PARA EL ORDENAMIENTO INTEGRAL Y EL MANEJO SOSTENIBLE DEL TERRITORIO A NIVEL  NACIONAL</t>
  </si>
  <si>
    <t>C-0402-1003-7-0-0402003-02</t>
  </si>
  <si>
    <t>0402003</t>
  </si>
  <si>
    <t xml:space="preserve"> SERVICIO DE INFORMACIÓN GEOGRÁFICA, GEODÉSICA Y CARTOGRÁFICA </t>
  </si>
  <si>
    <t>C-0402-1003-8-0-0402003-02</t>
  </si>
  <si>
    <t>C-0499-1003-8-0-0499063-02</t>
  </si>
  <si>
    <t>0499063</t>
  </si>
  <si>
    <t xml:space="preserve"> SERVICIOS DE INFORMACIÓN IMPLEMENTADOS </t>
  </si>
  <si>
    <t>C-0499-1003-7-0-0499063-02</t>
  </si>
  <si>
    <t>C-0404-1003-2-0-0404004-02041</t>
  </si>
  <si>
    <t>02041</t>
  </si>
  <si>
    <t>14</t>
  </si>
  <si>
    <t xml:space="preserve">FORTALECIMIENTO DE LA ICDE </t>
  </si>
  <si>
    <t xml:space="preserve"> BID</t>
  </si>
  <si>
    <t>C-0404-1003-2-0-0404004-02042</t>
  </si>
  <si>
    <t>02042</t>
  </si>
  <si>
    <t xml:space="preserve"> BM</t>
  </si>
  <si>
    <t>C-0404-1003-2-0-0404004-01022</t>
  </si>
  <si>
    <t>01022</t>
  </si>
  <si>
    <t xml:space="preserve">FORTALECIMIENTO INSTITUCIONAL CARTOGRÁFICA Y CATASTRAL PARA EL IGAC </t>
  </si>
  <si>
    <t>C-0404-1003-2-0-0404004-02011</t>
  </si>
  <si>
    <t>02011</t>
  </si>
  <si>
    <t xml:space="preserve">FORTALECIMIENTO TECNOLÓGICO DEL IGAC Y CREACIÓN DEL RMD </t>
  </si>
  <si>
    <t>C-0404-1003-2-0-0404004-02012</t>
  </si>
  <si>
    <t>02012</t>
  </si>
  <si>
    <t>C-0404-1003-2-0-0404004-04022</t>
  </si>
  <si>
    <t>04022</t>
  </si>
  <si>
    <t xml:space="preserve">GESTIÓN DEL PROYECTO IGAC </t>
  </si>
  <si>
    <t>C-0404-1003-2-0-0404004-03021</t>
  </si>
  <si>
    <t>03021</t>
  </si>
  <si>
    <t xml:space="preserve">INSUMOS GEODÉSICOS, CARTOGRÁFICOS Y LEVANTAMIENTO CATASTRAL </t>
  </si>
  <si>
    <t>C-0404-1003-2-0-0404004-03022</t>
  </si>
  <si>
    <t>03022</t>
  </si>
  <si>
    <t>Unión cuenta</t>
  </si>
  <si>
    <t>A-01-01-01-001-003</t>
  </si>
  <si>
    <t>PRIMA TÉCNICA SALARIAL</t>
  </si>
  <si>
    <t xml:space="preserve">AUXILIO DE TRANSPORTE </t>
  </si>
  <si>
    <t>PENSIONES</t>
  </si>
  <si>
    <t>SALUD</t>
  </si>
  <si>
    <t>A-01-01-02-003</t>
  </si>
  <si>
    <t xml:space="preserve">AUXILIO DE CESANTÍAS </t>
  </si>
  <si>
    <t>CAJAS DE COMPENSACIÓN FAMILIAR</t>
  </si>
  <si>
    <t>SUELDO DE VACACIONES</t>
  </si>
  <si>
    <t>A-01-01-03-030</t>
  </si>
  <si>
    <t>030</t>
  </si>
  <si>
    <t>BONIFICACIÓN DE DIRECCIÓN</t>
  </si>
  <si>
    <t>A-02-02-01-002-007</t>
  </si>
  <si>
    <t>ARTÍCULOS TEXTILES (EXCEPTO PRENDAS DE VESTIR)</t>
  </si>
  <si>
    <t>A-02-02-01-002-008</t>
  </si>
  <si>
    <t>DOTACIÓN (PRENDAS DE VESTIR Y CALZADO)</t>
  </si>
  <si>
    <t>A-02-02-01-003-002</t>
  </si>
  <si>
    <t>PASTA O PULPA, PAPEL Y PRODUCTOS DE PAPEL; IMPRESOS Y ARTÍCULOS RELACIONADOS</t>
  </si>
  <si>
    <t>A-02-02-01-003-005</t>
  </si>
  <si>
    <t>OTROS PRODUCTOS QUÍMICOS; FIBRAS ARTIFICIALES (O FIBRAS INDUSTRIALES HECHAS POR EL HOMBRE)</t>
  </si>
  <si>
    <t>A-02-02-01-003-006</t>
  </si>
  <si>
    <t>PRODUCTOS DE CAUCHO Y PLÁSTICO</t>
  </si>
  <si>
    <t>A-02-02-01-004-005</t>
  </si>
  <si>
    <t>MAQUINARIA DE OFICINA, CONTABILIDAD E INFORMÁTICA</t>
  </si>
  <si>
    <t>A-02-02-01-004-007</t>
  </si>
  <si>
    <t>EQUIPO Y APARATOS DE RADIO, TELEVISIÓN Y COMUNICACIONES</t>
  </si>
  <si>
    <t>A-02-02-02-005-004</t>
  </si>
  <si>
    <t>SERVICIOS DE CONSTRUCCIÓN</t>
  </si>
  <si>
    <t>A-02-02-02-006-003</t>
  </si>
  <si>
    <t>ALOJAMIENTO; SERVICIOS DE SUMINISTROS DE COMIDAS Y BEBIDAS</t>
  </si>
  <si>
    <t>A-02-02-02-006-005</t>
  </si>
  <si>
    <t>SERVICIOS DE TRANSPORTE DE CARGA</t>
  </si>
  <si>
    <t>A-02-02-02-006-008</t>
  </si>
  <si>
    <t>SERVICIOS POSTALES Y DE MENSAJERÍA</t>
  </si>
  <si>
    <t>A-02-02-02-008-005</t>
  </si>
  <si>
    <t>SERVICIOS DE SOPORTE</t>
  </si>
  <si>
    <t>A-02-02-02-008-008</t>
  </si>
  <si>
    <t>SERVICIOS DE FABRICACIÓN DE INSUMOS FÍSICOS QUE SON PROPIEDAD DE OTROS</t>
  </si>
  <si>
    <t>A-02-02-02-008-009</t>
  </si>
  <si>
    <t>OTROS SERVICIOS DE FABRICACIÓN; SERVICIOS DE EDICIÓN, IMPRESIÓN Y REPRODUCCIÓN; SERVICIOS DE RECUPERACIÓN DE MATERIALES</t>
  </si>
  <si>
    <t>A-02-02-02-009-003</t>
  </si>
  <si>
    <t>SERVICIOS PARA EL CUIDADO DE LA SALUD HUMANA Y SERVICIOS SOCIALES</t>
  </si>
  <si>
    <t>A-02-02-02-009-006</t>
  </si>
  <si>
    <t>SERVICIOS DE ESPARCIMIENTO, CULTURALES Y DEPORTIVOS</t>
  </si>
  <si>
    <t>A-08-01-02-004</t>
  </si>
  <si>
    <t>IMPUESTO DE ALUMBRADO PÚBLICO</t>
  </si>
  <si>
    <t>A-08-05-01-003</t>
  </si>
  <si>
    <t>05</t>
  </si>
  <si>
    <t>SANCIONES ADMINISTRATIVAS</t>
  </si>
  <si>
    <t>ADQUISICIÓN DE BIENES Y SERVICIOS - SERVICIO DE INFORMACIÓN GEOGRÁFICA, GEODÉSICA Y CARTOGRÁFICA - GENERACIÓN DE ESTUDIOS GEOGRÁFICOS E INVESTIGACIONES PARA LA CARACTERIZACIÓN, ANÁLISIS Y DELIMITACIÓN GEOGRÁFICA DEL TERRITORIO  NACIONAL</t>
  </si>
  <si>
    <t>ADQUISICIÓN DE BIENES Y SERVICIOS - DOCUMENTOS DE ESTUDIOS TÉCNICOS SOBRE GEOGRAFÍA - GENERACIÓN DE ESTUDIOS GEOGRÁFICOS E INVESTIGACIONES PARA LA CARACTERIZACIÓN, ANÁLISIS Y DELIMITACIÓN GEOGRÁFICA DEL TERRITORIO  NACIONAL</t>
  </si>
  <si>
    <t>C-0402-1003-7-0-0402017-02</t>
  </si>
  <si>
    <t>0402017</t>
  </si>
  <si>
    <t>ADQUISICIÓN DE BIENES Y SERVICIOS - DOCUMENTOS DE INVESTIGACIÓN - GENERACIÓN DE ESTUDIOS GEOGRÁFICOS E INVESTIGACIONES PARA LA CARACTERIZACIÓN, ANÁLISIS Y DELIMITACIÓN GEOGRÁFICA DEL TERRITORIO  NACIONAL</t>
  </si>
  <si>
    <t>C-0402-1003-7-0-0402012-02</t>
  </si>
  <si>
    <t>0402012</t>
  </si>
  <si>
    <t>ADQUISICIÓN DE BIENES Y SERVICIOS - SERVICIO DE APOYO TÉCNICO A LAS SOLICITUDES RECIBIDAS POR LA CANCILLERÍA EN TEMAS FRONTERIZOS - GENERACIÓN DE ESTUDIOS GEOGRÁFICOS E INVESTIGACIONES PARA LA CARACTERIZACIÓN, ANÁLISIS Y DELIMITACIÓN GEOGRÁFICA DEL T</t>
  </si>
  <si>
    <t>C-0402-1003-7-0-0402008-02</t>
  </si>
  <si>
    <t>0402008</t>
  </si>
  <si>
    <t>ADQUISICIÓN DE BIENES Y SERVICIOS - BASE DE DATOS DEL DICCIONARIO GEOGRÁFICO - GENERACIÓN DE ESTUDIOS GEOGRÁFICOS E INVESTIGACIONES PARA LA CARACTERIZACIÓN, ANÁLISIS Y DELIMITACIÓN GEOGRÁFICA DEL TERRITORIO  NACIONAL</t>
  </si>
  <si>
    <t>ADQUISICIÓN DE BIENES Y SERVICIOS - DOCUMENTOS DE ESTUDIOS TÉCNICOS DE DESLINDES Y DE TERRITORIOS INDÍGENAS - GENERACIÓN DE ESTUDIOS GEOGRÁFICOS E INVESTIGACIONES PARA LA CARACTERIZACIÓN, ANÁLISIS Y DELIMITACIÓN GEOGRÁFICA DEL TERRITORIO  NACIONAL</t>
  </si>
  <si>
    <t>C-0402-1003-7-0-0402020-02</t>
  </si>
  <si>
    <t>0402020</t>
  </si>
  <si>
    <t>ADQUISICIÓN DE BIENES Y SERVICIOS - DOCUMENTOS METODOLÓGICOS - GENERACIÓN DE ESTUDIOS GEOGRÁFICOS E INVESTIGACIONES PARA LA CARACTERIZACIÓN, ANÁLISIS Y DELIMITACIÓN GEOGRÁFICA DEL TERRITORIO  NACIONAL</t>
  </si>
  <si>
    <t>ADQUISICIÓN DE BIENES Y SERVICIOS - SERVICIO DE INFORMACIÓN GEOGRÁFICA, GEODÉSICA Y CARTOGRÁFICA - LEVANTAMIENTO , GENERACIÓN Y ACTUALIZACIÓN DE LA RED GEODÉSICA Y LA CARTOGRAFÍA BÁSICA A NIVEL   NACIONAL</t>
  </si>
  <si>
    <t>ADQUISICIÓN DE BIENES Y SERVICIOS - SERVICIOS DE INFORMACIÓN GEODÉSICA ACTUALIZADO - LEVANTAMIENTO , GENERACIÓN Y ACTUALIZACIÓN DE LA RED GEODÉSICA Y LA CARTOGRAFÍA BÁSICA A NIVEL   NACIONAL</t>
  </si>
  <si>
    <t>ADQUISICIÓN DE BIENES Y SERVICIOS - SERVICIO DE INFORMACIÓN CARTOGRÁFICA ACTUALIZADO - LEVANTAMIENTO , GENERACIÓN Y ACTUALIZACIÓN DE LA RED GEODÉSICA Y LA CARTOGRAFÍA BÁSICA A NIVEL   NACIONAL</t>
  </si>
  <si>
    <t>ADQUISICIÓN DE BIENES Y SERVICIOS - SERVICIO DE ANÁLISIS QUÍMICOS, FÍSICOS, MINERALÓGICOS Y BIOLÓGICOS DE SUELOS - GENERACIÓN DE ESTUDIOS DE SUELOS, TIERRAS Y APLICACIONES AGROLÓGICAS COMO INSUMO PARA EL ORDENAMIENTO INTEGRAL Y EL MANEJO SOSTENIBLE D</t>
  </si>
  <si>
    <t>ADQUISICIÓN DE BIENES Y SERVICIOS - SERVICIO DE INFORMACIÓN AGROLÓGICA - GENERACIÓN DE ESTUDIOS DE SUELOS, TIERRAS Y APLICACIONES AGROLÓGICAS COMO INSUMO PARA EL ORDENAMIENTO INTEGRAL Y EL MANEJO SOSTENIBLE DEL TERRITORIO A NIVEL  NACIONAL</t>
  </si>
  <si>
    <t>ADQUISICIÓN DE BIENES Y SERVICIOS - SERVICIO DE AVALÚOS - ACTUALIZACIÓN  Y GESTIÓN CATASTRAL  NACIONAL</t>
  </si>
  <si>
    <t>ADQUISICIÓN DE BIENES Y SERVICIOS - SERVICIO DE INFORMACIÓN CATASTRAL - ACTUALIZACIÓN  Y GESTIÓN CATASTRAL  NACIONAL</t>
  </si>
  <si>
    <t>FORTALECIMIENTO INSTITUCIONAL CARTOGRÁFICA Y CATASTRAL PARA EL IGAC - BM</t>
  </si>
  <si>
    <t>FORTALECIMIENTO TECNOLÓGICO DEL IGAC Y CREACIÓN DEL RMD - BID</t>
  </si>
  <si>
    <t>FORTALECIMIENTO TECNOLÓGICO DEL IGAC Y CREACIÓN DEL RMD - BM</t>
  </si>
  <si>
    <t>FORTALECIMIENTO DE LA ICDE - BID</t>
  </si>
  <si>
    <t>FORTALECIMIENTO DE LA ICDE - BM</t>
  </si>
  <si>
    <t>INSUMOS GEODÉSICOS, CARTOGRÁFICOS Y LEVANTAMIENTO CATASTRAL - BID</t>
  </si>
  <si>
    <t>INSUMOS GEODÉSICOS, CARTOGRÁFICOS Y LEVANTAMIENTO CATASTRAL - BM</t>
  </si>
  <si>
    <t>C-0404-1003-2-0-0404004-04021</t>
  </si>
  <si>
    <t>04021</t>
  </si>
  <si>
    <t>GESTIÓN DEL PROYECTO IGAC - BID</t>
  </si>
  <si>
    <t>GESTIÓN DEL PROYECTO IGAC - BM</t>
  </si>
  <si>
    <t>ADQUISICIÓN DE BIENES Y SERVICIOS - SERVICIO DE GESTIÓN DEL CONOCIMIENTO E INNOVACIÓN GEOGRÁFICA - FORTALECIMIENTO DE LA GESTIÓN DEL CONOCIMIENTO Y LA INNOVACIÓN EN EL ÁMBITO GEOGRÁFICO DEL  TERRITORIO   NACIONAL</t>
  </si>
  <si>
    <t>ADQUISICIÓN DE BIENES Y SERVICIOS - DOCUMENTOS NORMATIVOS - FORTALECIMIENTO DE LA GESTIÓN DEL CONOCIMIENTO Y LA INNOVACIÓN EN EL ÁMBITO GEOGRÁFICO DEL  TERRITORIO   NACIONAL</t>
  </si>
  <si>
    <t>ADQUISICIÓN DE BIENES Y SERVICIOS - SERVICIO DE ASISTENCIA TÉCNICA PARA LA GESTIÓN DE LOS RECURSOS GEOGRÁFICOS - FORTALECIMIENTO DE LA GESTIÓN DEL CONOCIMIENTO Y LA INNOVACIÓN EN EL ÁMBITO GEOGRÁFICO DEL  TERRITORIO   NACIONAL</t>
  </si>
  <si>
    <t>ADQUISICIÓN DE BIENES Y SERVICIOS - DOCUMENTOS DE PLANEACIÓN - FORTALECIMIENTO DE LA GESTIÓN INSTITUCIONAL DEL IGAC A NIVEL   NACIONAL</t>
  </si>
  <si>
    <t>ADQUISICIÓN DE BIENES Y SERVICIOS - SERVICIO DE EDUCACIÓN INFORMAL PARA LA GESTIÓN ADMINISTRATIVA - FORTALECIMIENTO DE LA GESTIÓN INSTITUCIONAL DEL IGAC A NIVEL   NACIONAL</t>
  </si>
  <si>
    <t>ADQUISICIÓN DE BIENES Y SERVICIOS - SERVICIOS TECNOLÓGICOS - FORTALECIMIENTO DE LA GESTIÓN INSTITUCIONAL DEL IGAC A NIVEL   NACIONAL</t>
  </si>
  <si>
    <t>ADQUISICIÓN DE BIENES Y SERVICIOS - SERVICIO DE IMPLEMENTACIÓN SISTEMAS DE GESTIÓN - FORTALECIMIENTO DE LA GESTIÓN INSTITUCIONAL DEL IGAC A NIVEL   NACIONAL</t>
  </si>
  <si>
    <t>ADQUISICIÓN DE BIENES Y SERVICIOS - SEDES ADECUADAS - FORTALECIMIENTO DE LA INFRAESTRUCTURA FÍSICA DEL IGAC A NIVEL  NACIONAL</t>
  </si>
  <si>
    <t>ADQUISICIÓN DE BIENES Y SERVICIOS - SEDES MANTENIDAS - FORTALECIMIENTO DE LA INFRAESTRUCTURA FÍSICA DEL IGAC A NIVEL  NACIONAL</t>
  </si>
  <si>
    <t>C-0499-1003-6-0-0499010-02</t>
  </si>
  <si>
    <t>0499010</t>
  </si>
  <si>
    <t>ADQUISICIÓN DE BIENES Y SERVICIOS - SEDES AMPLIADAS - FORTALECIMIENTO DE LA INFRAESTRUCTURA FÍSICA DEL IGAC A NIVEL  NACIONAL</t>
  </si>
  <si>
    <t>ADQUISICIÓN DE BIENES Y SERVICIOS - SERVICIO DE GESTIÓN DOCUMENTAL - IMPLEMENTACIÓN DE UN SISTEMA DE GESTIÓN DOCUMENTAL EN EL IGAC A NIVEL   NACIONAL</t>
  </si>
  <si>
    <t>ADQUISICIÓN DE BIENES Y SERVICIOS - SERVICIOS DE INFORMACIÓN IMPLEMENTADOS - IMPLEMENTACIÓN DE UN SISTEMA DE GESTIÓN DOCUMENTAL EN EL IGAC A NIVEL   NACIONAL</t>
  </si>
  <si>
    <t>ADQUISICIÓN DE BIENES Y SERVICIOS - DOCUMENTOS DE LINEAMIENTOS TÉCNICOS - FORTALECIMIENTO DE LOS PROCESOS DE DIFUSIÓN Y ACCESO A LA INFORMACIÓN GEOGRÁFICA A NIVEL   NACIONAL</t>
  </si>
  <si>
    <t>ADQUISICIÓN DE BIENES Y SERVICIOS - SERVICIOS DE INFORMACIÓN IMPLEMENTADOS - FORTALECIMIENTO DE LOS PROCESOS DE DIFUSIÓN Y ACCESO A LA INFORMACIÓN GEOGRÁFICA A NIVEL   NACIONAL</t>
  </si>
  <si>
    <t>N°</t>
  </si>
  <si>
    <t>Integración con los planes Institucionales y estratégicos</t>
  </si>
  <si>
    <t>Objetivo Institucional</t>
  </si>
  <si>
    <t>Estrategias IGAC</t>
  </si>
  <si>
    <t>Dimensiones</t>
  </si>
  <si>
    <t>Política de Gestión y Desempeño Institucional</t>
  </si>
  <si>
    <t>Actividades</t>
  </si>
  <si>
    <t>Fecha Inicio
(DD/MM/AAAA)</t>
  </si>
  <si>
    <t>Fecha Fin
(DD/MM/AAAA)</t>
  </si>
  <si>
    <t>Documento de verificación</t>
  </si>
  <si>
    <t>Dependencia responsable</t>
  </si>
  <si>
    <t>Unidad de Medida</t>
  </si>
  <si>
    <t>Nombre del indicador</t>
  </si>
  <si>
    <t>Tipo de indicador</t>
  </si>
  <si>
    <t>Peso Porcentual</t>
  </si>
  <si>
    <t>Meta Anual</t>
  </si>
  <si>
    <t>META I P</t>
  </si>
  <si>
    <t>META II P</t>
  </si>
  <si>
    <t>META III P</t>
  </si>
  <si>
    <t>META IV P</t>
  </si>
  <si>
    <t>EJECUTADO
 I P</t>
  </si>
  <si>
    <t>Observación IP</t>
  </si>
  <si>
    <t>EJECUTADO 
II P</t>
  </si>
  <si>
    <t>Observación IIP</t>
  </si>
  <si>
    <t>EJECUTADO 
III P</t>
  </si>
  <si>
    <t>Observación IIIP</t>
  </si>
  <si>
    <t>EJECUTADO 
IV P</t>
  </si>
  <si>
    <t>Observación IVP</t>
  </si>
  <si>
    <t>Total Ejecutado</t>
  </si>
  <si>
    <t>Fecha
 I P</t>
  </si>
  <si>
    <t>Fecha 
II P</t>
  </si>
  <si>
    <t>Fecha 
III P</t>
  </si>
  <si>
    <t>Fecha 
IV P</t>
  </si>
  <si>
    <t>% EJECUTADO TOTAL POR ACTIVIDAD</t>
  </si>
  <si>
    <t>Avance IP</t>
  </si>
  <si>
    <t>Avance IIP</t>
  </si>
  <si>
    <t>Avance IIIP</t>
  </si>
  <si>
    <t>Avance IVP</t>
  </si>
  <si>
    <t>Aprobación OAP 1</t>
  </si>
  <si>
    <t>Aprobación OAP 2</t>
  </si>
  <si>
    <t>Aprobación OAP 3</t>
  </si>
  <si>
    <t>Aprobación OAP 4</t>
  </si>
  <si>
    <t>Observación Planeación 1</t>
  </si>
  <si>
    <t>Observación Planeación 2</t>
  </si>
  <si>
    <t>Observación Planeación 3</t>
  </si>
  <si>
    <t>Observación Planeación 4</t>
  </si>
  <si>
    <t>Aprobación OCI 1</t>
  </si>
  <si>
    <t>Aprobación OCI 2</t>
  </si>
  <si>
    <t>Aprobación OCI 3</t>
  </si>
  <si>
    <t>Aprobación OCI 4</t>
  </si>
  <si>
    <t>Observación OCI 1</t>
  </si>
  <si>
    <t>Observación OCI 2</t>
  </si>
  <si>
    <t>Observación OCI 3</t>
  </si>
  <si>
    <t>Observación OCI 4</t>
  </si>
  <si>
    <t>Trámites de Conservación Catastral</t>
  </si>
  <si>
    <t>No Aplica</t>
  </si>
  <si>
    <t>Consolidar al IGAC como la mejor entidad en la generación e integración de información geográfica, catastral y agrológica con altos estándares de calidad</t>
  </si>
  <si>
    <t>Actualización del área geográfica</t>
  </si>
  <si>
    <t>Gestión con Valores para Resultados</t>
  </si>
  <si>
    <t xml:space="preserve">Fortalecimiento organizacional y simplificación de procesos </t>
  </si>
  <si>
    <t>Realizar trámites que requieren visita a oficina de vigencias anteriores y de la actual vigencia</t>
  </si>
  <si>
    <t>Pendiente</t>
  </si>
  <si>
    <t>Tramites de conservación Catastral realizados (Oficina)</t>
  </si>
  <si>
    <t>Eficacia</t>
  </si>
  <si>
    <t>En el primer trimestre de año se realizaron los siguientes tramites de oficina</t>
  </si>
  <si>
    <t>Concepto Favorable</t>
  </si>
  <si>
    <t>Reporte Aprobado</t>
  </si>
  <si>
    <t>Aunque para el periodo no se proyecta meta, la Territorial ejecutó 2.790 trámites de oficina.</t>
  </si>
  <si>
    <t>Realizar trámites de terreno de vigencias anteriores y de la actual vigencia</t>
  </si>
  <si>
    <t>Tramites de conservación Catastral realizados (Terreno)</t>
  </si>
  <si>
    <t>SE REPORTA LOS TRAMITES DE TERRENO DEL PRIMER TRIMESTRE DEL 2021</t>
  </si>
  <si>
    <t>Registro de terreno aprobado</t>
  </si>
  <si>
    <t>Aunque para el periodo no se asigna meta, se evidencia la realización 238 trámites de terreno en los meses de enero, febrero y marzo de 2021.</t>
  </si>
  <si>
    <t>Regularización de la propiedad (Ley 1561 y Ley 1564 de 2012)</t>
  </si>
  <si>
    <t>Sostenimiento de las política de restitución de tierras y atención a victimas</t>
  </si>
  <si>
    <t>Atender en el término legal, el 100% de las solicitudes realizadas en materia de regularización de la propiedad (Ley 1561 y Ley 1564 de 2012)</t>
  </si>
  <si>
    <t>Solicitudes atendidas en tiempo legal en el periodo</t>
  </si>
  <si>
    <t>EN EL PRIMER TRIMESTRE SE RECIBIERON 17 SOLCITUDES LAS  CUALES TODAS SE RESPONDIERON, SE ACLARA QUE EN ESTE DATO NO SE INCLUYE LAS QUE SE REMITEN POR COMPETENCIA A LOS GESTORES CATASTRALES DE AMB Y BARRANQUILLA.</t>
  </si>
  <si>
    <t>Se observa respuesta y atención  a las solicitudes realizadas por los juzgados de su jurisdicción, dando cumplimiento a la meta proyectada.</t>
  </si>
  <si>
    <t>Política de Restitución de Tierras y Ley de Víctimas</t>
  </si>
  <si>
    <t xml:space="preserve">Atender el 100% de las solicitudes recibidas para el cumplimiento de la Política de Restitución de Tierras y Ley de Víctimas, en los términos de ley   </t>
  </si>
  <si>
    <t>NO SE RECIBIERON SOLICITUDES</t>
  </si>
  <si>
    <t>Aprobado</t>
  </si>
  <si>
    <t>De acuerdo al auto seguimiento, se informa que no se recibieron solicitudes por esta actividad.</t>
  </si>
  <si>
    <t>Optimizar el servicio al ciudadano</t>
  </si>
  <si>
    <t>Plan Anticorrupción y de Atención al Ciudadano</t>
  </si>
  <si>
    <t>Garantizar una atención eficiente y oportuna a los ciudadanos y partes interesadas</t>
  </si>
  <si>
    <t>Mejoramiento en la prestación del servicio a la ciudadanía</t>
  </si>
  <si>
    <t>Servicio al ciudadano</t>
  </si>
  <si>
    <t>Atender el 100% de PQRs en los términos de ley.</t>
  </si>
  <si>
    <t>EN EL PRIMER TRIMESTRE DEL AÑO SE RECIBIERON 253 PETICIONES Y SE CONTESTARON A TERMINO 215</t>
  </si>
  <si>
    <t>De acuerdo a lo aportado por la territorial se evidencia un 85% aproximadamente, en la atención y respuesta de solicitudes en el trimestre.</t>
  </si>
  <si>
    <t>Plan estratégico de Talento Humano</t>
  </si>
  <si>
    <t>Plan de Trabajo Anual en Seguridad y Salud en el Trabajo</t>
  </si>
  <si>
    <t>Implementar políticas y acciones enfocadas en el fortalecimiento institucional y la arquitectura de procesos como pilar estratégico del Instituto</t>
  </si>
  <si>
    <t>Sostenimiento de las políticas del Modelo Integrado de Planeación y Gestión (MIPG)</t>
  </si>
  <si>
    <t>Talento Humano</t>
  </si>
  <si>
    <t>Cumplir con la entrega de las actas de los comités (Copasst y Comité de convivencia) al GIT Gestión del Talento Humano en los tiempos establecidos</t>
  </si>
  <si>
    <t>Actas de comités entregadas en el periodo</t>
  </si>
  <si>
    <t>TODAS LAS ACTAS SE ENTREGARON DENTRO DE LAS FECHAS ESTABLECIDAS</t>
  </si>
  <si>
    <t>Se da cumplimiento con la realización de los comités de Copasst realizados el 12-01-2021, 12-02-2021 y 12-03-2021; así como el comité de Convivencia el 11-03-2021.</t>
  </si>
  <si>
    <t>Atender en los tiempos establecidos las responsabilidades y rendición de cuentas en el SG - SST, establecida mediante acta del 06-01-2021</t>
  </si>
  <si>
    <t>Reportes de responsabilidades asignadas en el periodo</t>
  </si>
  <si>
    <t>SE A DADO CUMPLIMIENTO A LAS RESPONSABILIDADES EN EL SG Y SST</t>
  </si>
  <si>
    <t>Se evidencia actividad con la realización de: Inspección a la infraestructura de fecha 31-03-2021, Botiquín de Primeros auxilios el 31-03-2021 y la Verificación del estado de extintores el 30-03-2021.</t>
  </si>
  <si>
    <t>Ingresos propios</t>
  </si>
  <si>
    <t>Garantizar y fortalecer la autosostenibilidad del Instituto  por medio de la venta de los productos y servicios de la entidad</t>
  </si>
  <si>
    <t xml:space="preserve">Implementación del plan de mercadeo para la promoción de los productos y servicios de la entidad
</t>
  </si>
  <si>
    <t>Gestión con valores para resultados</t>
  </si>
  <si>
    <t>Transparencia, acceso a la información pública y Lucha contra la Corrupción</t>
  </si>
  <si>
    <t>Obtener el 100% de la meta de ingresos por la gestión y firma de contratos</t>
  </si>
  <si>
    <t>Recursos obtenidos por firma de contratos</t>
  </si>
  <si>
    <t>Eficiencia</t>
  </si>
  <si>
    <t>EN ESTE TRIMESTRE NO SE HA LOGRADO LA FIRMA DE NINGÚN CONTRATO A PESAR DE LAS GESTIONES REALIZADAS</t>
  </si>
  <si>
    <t>Concepto No Favorable</t>
  </si>
  <si>
    <t xml:space="preserve">Lo ejecutado debe ser CERO </t>
  </si>
  <si>
    <t>No se firmaron contratos.</t>
  </si>
  <si>
    <t>Obtener el 100% de la meta de ingresos por la venta de bienes y servicios</t>
  </si>
  <si>
    <t>Recursos obtenidos por ventas de contado</t>
  </si>
  <si>
    <t>EN EL PRIMER TRIMESTRE INGRESO POR VENTAS 13.638.680</t>
  </si>
  <si>
    <t>aprobado</t>
  </si>
  <si>
    <t>Teniendo en cuenta que para el trimestres no se asigna meta, se reporta y evidencian ingresos por ventas por un valor de 13.638.680</t>
  </si>
  <si>
    <t xml:space="preserve">Llevar a cabo el proceso de recuperación del 100% de la cartera pendiente por convenios y contratos de la territorial </t>
  </si>
  <si>
    <t>Recursos obtenidos por recuperación de cartera</t>
  </si>
  <si>
    <t>LA CARTERA QUE TENEMOS EN LA TERRITORIAL ES JURIDICAMENTE INCOBRABLE TAL COMO SE HA INFORMADO.</t>
  </si>
  <si>
    <t xml:space="preserve">Nota: En este estado de la cartera es importante que la Dirección Territorial realice el deterioro de la cartera y la aprovisione totalmente; no obstante autorización de la Sede Central. </t>
  </si>
  <si>
    <t>Formación o actualización catastral</t>
  </si>
  <si>
    <t>Procesos Formación o actualización urbana para un cubrimiento de área en hectáreas</t>
  </si>
  <si>
    <t>Hectáreas urbanas con actualización o formación catastral alcanzadas</t>
  </si>
  <si>
    <t>en el primer trimestre no se reporta actualizacion y formacion de zonasa urbanas en la territorial.</t>
  </si>
  <si>
    <t>Sin meta asignada en el periodo</t>
  </si>
  <si>
    <t>Sin meta asignada en el periodo.</t>
  </si>
  <si>
    <t>Procesos Formación o actualización rural para un cubrimiento de área en hectáreas</t>
  </si>
  <si>
    <t>Hectáreas rurales con actualización o formación catastral alcanzadas</t>
  </si>
  <si>
    <t>en el primer trimestre no se  reporto actualizacion y formacion de zonas rurales en la territorial</t>
  </si>
  <si>
    <t>Se realizo seguimiento a los tramites de oficina durante el primer trimestre de 2021.</t>
  </si>
  <si>
    <t>En el archivo adjunto se indica la cantidad de trámites ejecutados en oficina (1349)</t>
  </si>
  <si>
    <t xml:space="preserve">Se evidencian 1349 trámites ejecutados en oficina, para el primer trimestre. </t>
  </si>
  <si>
    <t>Se realizo seguimiento a los tramites de terreno durante el primer trimestre de 2021.</t>
  </si>
  <si>
    <t>En el archivo adjunto (en la carpeta de la actividad 3) se indica la cantidad de trámites ejecutados de terreno (890).</t>
  </si>
  <si>
    <t>Se verifican de acuerdo a información adjunta, la ejecución de 890 trámites de terreno durante el periodo.</t>
  </si>
  <si>
    <t>Se realizoel 100% y seguimiento a las solicitudes realizadas de regulacion de propiedad en el primer trimestre2021.</t>
  </si>
  <si>
    <t>En el archivo en Excel denominado "informe primer trimestre restitución de tierras 2021" se observan la cantidad de solicitudes en materia de regularizacion para el primer trimestre (8, 4 y 7), pero no se puede comprobar si se atendieron en el término legal</t>
  </si>
  <si>
    <t xml:space="preserve">Se observa en cuadro soporte "Informe Restitución de Tierras 2021, que se recibieron durante el trimestre 19 solicitudes programadas y ejecutadas; sin embargo, no se evidencian los tiempos de ejecución de los mismos, para comprobar si fueron atendidos en los tiempos establecidos.  </t>
  </si>
  <si>
    <t>Se realizo el 100% de las solicitudes recibidas para el cumplimiento de politica de restitucion de tierras y ley de victimas durante el primer trimestre 2021.</t>
  </si>
  <si>
    <t>La contratista Lina Castellar Pérez presenta informes de gestión de la oficina de restitución de tierras correspondientes a los meses de febrero y marzo, donde especifica la cantidad de solicitudes recibidas clasificadas en tres grupos, pero no se indica si se tramitaron dentro de los términos de ley. Adicionalmente, se reconoce en ambos informes que el IGAC está pendiente de realizar avalúos comerciales (13 en febrero y 8 de marzo), requerimientos de jueces o magistrados incluidos dentro del trámite especial de restitución de tierras y en el seguimiento realizado por la DT se indica que se dio cumplimiento al 100% de las solicitudes recibidas, por lo que no es coherente el seguimiento a lo indicado en la evidencia.</t>
  </si>
  <si>
    <t>En cuadro Excel "Informe de Restitución de Tierras 2021", se observa que se recibieron 32 solicitudes en el periodo, proyectadas y ejecutadas. De otro lado en Informe a 9 de abril de 2021, se indica que se recibieron 351 solicitudes, de las cuales no se da respuesta en su totalidad; y en auto seguimiento se consigna que se realizó el 100% de las solicitudes. No se puede evidenciar tiempos de recibo y respuesta.</t>
  </si>
  <si>
    <t>Se realizo seguimiento a la atencion de las PQRSD,logrando el 68% durante el primer trimestre de 2021.</t>
  </si>
  <si>
    <t>En el informe presentado se indica que hubo 403 PQRS que no fueron respondidas dentro de los términos, lo que representa un 26% sobre la totalidad, lo que concuerda con el porcentaje reportado.</t>
  </si>
  <si>
    <t>Se verifica el seguimiento constatado con el informe de la territorial.</t>
  </si>
  <si>
    <t>Se realizo reporte de actas de comites durante el primer trimestre de 2021 en la territorial bolivar.</t>
  </si>
  <si>
    <t>Se observan actas conforme al seguimiento realizado por la Dirección Territorial, ante las cuales surgen las siguientes recomendaciones: 1. Por el derecho a la privacidad y protección de datos personales, se recomienda anonimizar las actas del COPASST cuando se envíen a nivel central donde se mencionen a las personas que sufren alguna enfermedad o han sido contagiados por el virus, ya que esta es información clasificada y se debe dar el tratamiento dispuesto por la Ley 1712 de 2014 en esos casos. 2. Incluir únicamente el orden del día que corresponda al comité que se está desarrollando.3. Se recomienda capacitación al comité de convivencia laboral sobre sus funciones, ya que en el acta se evidencian temas que no tienen que ver.3. Evidenciar todas las funciones del COPASST</t>
  </si>
  <si>
    <t>Se evidencia reporte de Actas de Comités Copasst y Convivencia Laboral, durante el trimestre.</t>
  </si>
  <si>
    <t>Se realizaro los reportes de las actividades asiganadas durante el primer trimestre de 2021 en la territorial boliuvar.</t>
  </si>
  <si>
    <t>Adjuntan como evidencias actas de comités, reportes de ausentismo, listado de integrantes de la brigada y certificados médicos de aptitud laboral. Con estas evidencias no se puede corroborar el cumplimiento de todas las responsabilidades y rendición de cuentas establecidas en el Acta 06-01-2021</t>
  </si>
  <si>
    <t>Verificado lo aportado por la territorial, se evidencia que no se da cumplimiento a todas las responsabilidades establecidas en el Acta 06-01-2021.</t>
  </si>
  <si>
    <t>en el primer trimestre no se programo ingresos por contratos en la territorial bolivar 2021.</t>
  </si>
  <si>
    <t>Existe una meta del 25% de cumplimiento de ingresos, ante la cual hubo una ejecución de cero (0). Existe diferencia en el seguimiento cualitativo realizado por la Dirección Territorial, pero se concuerda con el seguimiento cuantitativo.</t>
  </si>
  <si>
    <t>Verificado lo reportado por la territorial se da cumplimiento con la meta establecida para el periodo.</t>
  </si>
  <si>
    <t xml:space="preserve">Se realizo seguimiento a  las ventas de bienes y servicios durante el primer trimestre.les remito como es de su conocimiento no tenemos asignado  aun  metas de ingresos a la fecha. </t>
  </si>
  <si>
    <t>En las evidencias reportadas se observa el mismo valor reportado de ingresos durante el primer trimestre</t>
  </si>
  <si>
    <t>Aunque para el periodo no se asigna meta, se evidencia reporte  de ingresos de  45801069, durante el primer trimestre</t>
  </si>
  <si>
    <t>en el primer trimestre no se programo ingresos por recuperacion de cartera en la territorial bolivar 2021.</t>
  </si>
  <si>
    <t>Para esta actividad aparece planteada una meta del 25%, es necesario que la Dirección Territorial aclare si existe cartera para ser recuperada</t>
  </si>
  <si>
    <t>Se asigna una meta para el periodo, sin embargo en el auto seguimiento se informa "que no se programo ingresos por recuperación de cartera en la territorial Bolívar 2021".</t>
  </si>
  <si>
    <t>Se firma acta de inicio entre el IGAC y la empresa ejecutora, se publica resolucion de inicio, la subdireccion de catastro comunica que el reporte de avance lo hace esa dependencia.</t>
  </si>
  <si>
    <t>No se puede evaluar con la información disponible.</t>
  </si>
  <si>
    <t>Sin meta signada para el periodo.</t>
  </si>
  <si>
    <t>Sin meta asignada para el periodo.</t>
  </si>
  <si>
    <t>De la vigencia anterior se ejecuto 220, de la presnete 1653 tramites, se anulo 288</t>
  </si>
  <si>
    <t>Se evidencia en reporte avance  a marzo donde se puede observar un informe de tramitadas por unidad operativa Tunja, Sogamoso, Chiquinquirá de enero, febrero y marzo.</t>
  </si>
  <si>
    <t>Aunque para el periodo no se asigna meta, se evidencia reporte ejecutado de 1873 tramites de las Unidades Operativas de Tunja, Sogamoso y Chiquinquirá.</t>
  </si>
  <si>
    <t>De la vigencia anterior se efectuo 592 y de la presente 238 tramites, se anulo luego de estudio y algunos cosos despues de la visita 434</t>
  </si>
  <si>
    <t xml:space="preserve">Se evidencia en informe “avance conservación a marzo” donde se puede observar descripción de tramitadas, por unidad operativa en Tunja, Sogamoso, Chiquinquirá </t>
  </si>
  <si>
    <t>Aunque no se asigna meta para el periodo la territorial presenta un avance de 830 trámites de la Unidades Operativas  de Tunja, Sogamoso, Chiquinquirá.</t>
  </si>
  <si>
    <t>Avalúos Comerciales elaborados</t>
  </si>
  <si>
    <t>Implementación del plan de mercadeo para la promoción de los productos y servicios de la entidad</t>
  </si>
  <si>
    <t>Atender en el término legal, el 100% de las solicitudes de elaboración de avalúos comerciales</t>
  </si>
  <si>
    <t>Número de avalúos elaborados en el periodo</t>
  </si>
  <si>
    <t>A la fecha no se han elaborado avaluos, se efectuo cotizacion para 13 avaluos municipio de sachica y duitama, se envio oferta de servicio a los 123 municipios del departamento, se cotizo y dio respuesta a solicitudes de los juzgados</t>
  </si>
  <si>
    <t>Se evidencia el registro de solicitudes de cotizaciones en el formato solicitud de cotización de avalúos FO-GCT-PC09-11, pero no avalúos comerciales realizados.</t>
  </si>
  <si>
    <t xml:space="preserve">Durante el trimestre se atendio las certificaciones y solicitudes de los usuarios y entes como juzgados que fueron solicitadas </t>
  </si>
  <si>
    <t>Se evidencia  registro una relación de tramites de productos en área de sistemas de los meses enero, febrero y marzo</t>
  </si>
  <si>
    <t xml:space="preserve">Se valida que durante el trimestre se dio atención a las certificaciones y solicitudes realizadas. </t>
  </si>
  <si>
    <t>Se atendio lo solicitado por los jueces de tierras con forme norma y herramienta monitoreo</t>
  </si>
  <si>
    <t>En herramienta de monitoreo donde se describe  tramites administrativos  y portafolio también se identifican los tramites Judiciales</t>
  </si>
  <si>
    <t>Se evidencia herramienta de monitoreo de tramites administrativos, portafolio, así como los judiciales.</t>
  </si>
  <si>
    <t>Se propendio por atender oportunamente, los funcioanrios estuvieron en conocimiento del nuevo sistema de correspondencia SIGAC, recibido 2478, tramitado 550, pendiente 1685</t>
  </si>
  <si>
    <t>Se evidencia en reporte consolidado nacional de PQRDS un rezago de 1685 por atender, el valor ejecutado no corresponde a la evidencia</t>
  </si>
  <si>
    <t>De acuerdo al consolidado de lo recibido, tramitado y pendiente, no se da cumplimiento a la actividad.</t>
  </si>
  <si>
    <t>Se efectuo las actas mensuales de copasst y la de comite convivencia</t>
  </si>
  <si>
    <t>Se evidencia el cumplimiento de la actividad con la actas de los comités COPASST de enero, febrero y marzo y el acta  del comité de convivencia del 23 de marzo.</t>
  </si>
  <si>
    <t>Se evidencia el cumplimiento con lo observado en las actas de los comités COPASST de enero, febrero y marzo y el acta  del comité de convivencia de marzo de 2021.</t>
  </si>
  <si>
    <t xml:space="preserve">No se socializo el acta del 06-01-2021 </t>
  </si>
  <si>
    <t>No se cumplió las actividades establecidas en acta del 06-01-2021, por desconocimiento</t>
  </si>
  <si>
    <t>No se evidencia soporte de la actividad; igualmente en el auto seguimiento se manifiesta la no realización de socialización del acta del 06-01-2021.</t>
  </si>
  <si>
    <t>Se efectuo gestion de contratos para conservacion con municipio de Duitama 70 y paipa 50 millones, en avaluos con Duitama 30 millones, los cuales estan en proceso</t>
  </si>
  <si>
    <t xml:space="preserve">Aunque en la observación  auto seguimiento de la territorial informan gestión, no es posible validar la información por no contar con evidencias en el Drive </t>
  </si>
  <si>
    <t>Se verifica la gestión realizada por la Dirección Territorial, de acuerdo con los documentos aportados (Municipios de Duitama y Paipa).</t>
  </si>
  <si>
    <t xml:space="preserve">A la fecha no se ha asignado meta, el recaudo fue de 72.061.73 millones </t>
  </si>
  <si>
    <t>Se recaudo 72.061.73 millones, se evidencia en tres archivos.</t>
  </si>
  <si>
    <t>Aunque para el periodo no se asigna meta, se evidencia según lo aportado por la territorial un recaudo de 72.061.730 millones.</t>
  </si>
  <si>
    <t>Cartera pendiente por 54.870.410,  se recaudo 4.870.410</t>
  </si>
  <si>
    <t xml:space="preserve">Se comprueba en evidencia ingreso mes de marzo 2021 Boyacá, el recaudó de Cartera $ 4.870.410 </t>
  </si>
  <si>
    <t>Se evidencia recaudo de cartera por valor $4.870.410.</t>
  </si>
  <si>
    <t xml:space="preserve">La dirección territorial Caldas a realializado 4683 tramites de oficina estableciendo un 58.69% de la meta anual. tal como se evidencia en los reportes anexos </t>
  </si>
  <si>
    <t xml:space="preserve">Se cuenta con las evidencias </t>
  </si>
  <si>
    <t xml:space="preserve">No se asigna meta para el periodo, pero se verifica la realización de  4683 tramites de oficina , según observado en los anexos </t>
  </si>
  <si>
    <t>La meta establecida para la territorial Caldas de 15885 mutaciones de terreno no puede cumplirse ante las condiciones actuales, ya que la meta no es coherente con los recursos asignados por la sede central, por ello se dio respuesta a la Dirección General solicitando se modificara la meta o se asignaran los recursos suficientes para poder cumplir con el trabajo asignado como se evidencia en el oficio remitido a la Directora General. Lo ejecutado a la fecha da cuenta del personal con el que se cuenta para la ejecución de trámites y el promedio de norma día ejecutable por persona</t>
  </si>
  <si>
    <t>La actividad cuenta con las evidencias</t>
  </si>
  <si>
    <t>No se asigna meta, pero se evidencia un avance de 1050 trámites de en el periodo.</t>
  </si>
  <si>
    <t>Se realiza control permanente a cada una de las solicitudes de avalúo gestionándose todo lo necesario desde el proceso de cotización hasta la entrega del avalúo. _x000D_
Durante el primer trimestre de 2021 no se ha realizado ningún avalúo, pero si se ha dado respuesta a cada una de las solicitudes de cotización de avalúo como se puede evidenciar en los documentos anexos. _x000D_
Los recursos asignados para la actual vigencia no pertmiten la realización de los 40 avaluos propuestos como meta ya que caldculado el valor promedio que corresponde al pago de los avalíos y la contratación del personal requerido solo podrían ejecutarse un promedio de 14 avalúos en la actual vigencia.</t>
  </si>
  <si>
    <t xml:space="preserve">La actividad no cuenta con las evidencias </t>
  </si>
  <si>
    <t>Sin asignación de meta para el periodo.</t>
  </si>
  <si>
    <t>La Dirección Territorial ha atendido cada una de las solicitudes de jueces y ciudadanos tanto con la información y respuesta a solicitudes, como con la expedición de los certificados catastrales especiales para los procesos de regulación de la propiedad ley 1561 y ley 4564 de 2012. Se anexa como evidencia un consolidado de los oficios mediante los cuales se dio respuesta a cada una de las solicitudes y un consolidado de los certificados expedidos en virtud de las normas mencionadas</t>
  </si>
  <si>
    <t xml:space="preserve">La actividad cuenta con las evidencias </t>
  </si>
  <si>
    <t xml:space="preserve">Se evidencia consolidado de los oficios de respuesta a las solicitudes presentadas en el periodo y consolidado de los certificados expedidos. </t>
  </si>
  <si>
    <t>Se han atendido los requerimientos realizados dentro de los procesos de restitución de tierras y ley de Victimas de manera oportuna, algunas ordenes no se cumplen inmediatamente porque se requiere la concurrencia o el cumplimiento previo por parte de otras entidades.</t>
  </si>
  <si>
    <t>Se verifica la atención de los requerimientos realizados dentro de los procesos de restitución de tierras y ley de Victimas de manera oportuna.</t>
  </si>
  <si>
    <t>Teniendo en cuenta las grandes dificultades con el aplicativo SIGAC se han presentados especialmente para el mes de enero algunos retrasos en el cumplimiento de los términos. se anexa el reporte del SIGAC haciendo claridad que el reporte no coincide con el estado real de los trámites, pues a pesar de encontrarse en estado finalizada La acción de respuesta el estado general del trámite es ACTIVO.</t>
  </si>
  <si>
    <t>Aunque lo ejecutado no alcanza la meta programada se avala la actividad, teniendo en cuenta el avance en el cumplimiento y los soportes que anexa la territorial.</t>
  </si>
  <si>
    <t>Se dió cumplimeinto a la realización de los comites de convivencia laboral,  Copasst, de manera mensual tal como lo establece la norma</t>
  </si>
  <si>
    <t>Se evidencia el cumplimiento en la actividad con la realización de los comités de convivencia laboral,  Copasst, en el trimestre.</t>
  </si>
  <si>
    <t>Se han realizado todas las actividades tendientes a cumplir con el SGSST en la territorial Caldas, dando cumplimiento a las actividades tanto en cada uno de los comités, reportes de ausentismo laboral, brigadas, causales de ausentismo cuando las hay y análisis de las condiciones de los funcionarios y contratistas de la Dirección territorial, verificación de las condiciones físicas de las instalaciones, solcitud a la sede central y entrega de elementos de protección personal, seguimiento a los extintores, botiquines, practicas de aseo personal y protección.</t>
  </si>
  <si>
    <t>De acuerdo a los soportes y lo evidenciado se da cumplimiento a la actividad, durante el trimestre.</t>
  </si>
  <si>
    <t>Durante el primer trimeste de la actual vigencia se han remitido propustas de conservación y actualización catastral a los municipios y se encuentran en tramites y documentación para  la firma de contratos, como se evidencia con los anexos de propuestas técnicas y económicas presentadas a los municipios.</t>
  </si>
  <si>
    <t>La actividad cuenta con las evidencias de ingresos por gestión de contratos</t>
  </si>
  <si>
    <t>Aunque se evidencian propuestas de conservación y actualización catastral a los municipios de Manizales, Supia y Villamaría, a la fecha no hay ingresos.</t>
  </si>
  <si>
    <t xml:space="preserve">Durante el primer trimestre de 2021 se han obtenido ingresos en la territorial Caldas por  un valor de $32.520.643 reportandose así una reactivación en las ventas en la territorial comparadas con la vigencia anterior. durante el primer trimestre 2021 se ha facturado  un estimado del 29% con relación a las ventas totales de 2020. </t>
  </si>
  <si>
    <t>De acuerdo a lo reportado por la territorial se observa se han obtención de  ingresos en la territorial Caldas por  un valor de $32.520.643.</t>
  </si>
  <si>
    <t>Se han adelantado todos los procesos de cobro y tramites necesarios para gestionarl  a recuperación de la cartera. Se esta en proceso de pago por parte del municipio de Supía, tal como se evidencia con los anexos mediante los cuales se les realiza los cobros</t>
  </si>
  <si>
    <t>Se evidencian los soportes para la recuperación de cartera, sin embargo no se da cumplimiento a la meta establecida.</t>
  </si>
  <si>
    <t xml:space="preserve">En el primer trimestre de 2021 la territorial Caquetá realizó 1165 trámites de oficina, como lo evidencia el pantallazo del aplicativo de REPORTES SNC que se encuentra en el DRIVE </t>
  </si>
  <si>
    <t xml:space="preserve">Se evidencia cumplimiento con el pantallazo del aplicativo REPORTES SNC </t>
  </si>
  <si>
    <t xml:space="preserve">Se evidencia con  pantallazo del aplicativo REPORTES SNC </t>
  </si>
  <si>
    <t xml:space="preserve">Durante  el primer trimestre de 2021 la territorial Caquetá ha finalizado con resolución 293 trámites de terreno. como se evidencia en el pantallazo tomado del aplicativo de REPORTES SNC que se encuentra en el DRIVE </t>
  </si>
  <si>
    <t>Se evidencian 293 trámites de de terreno finalizados con resolución. Según pantallazo tomado del aplicativo de REPORTES SNC.</t>
  </si>
  <si>
    <t xml:space="preserve">No se han presentado solicitudes de realización de avalúos comerciales en la territorial Caquetá, por estar sujetos a la demanda no se cuenta con un ejecutable </t>
  </si>
  <si>
    <t>Al que No se presentaran solicitudes de realización de avalúos no existe meta, no aplica indicador</t>
  </si>
  <si>
    <t xml:space="preserve">No se observa meta programada. </t>
  </si>
  <si>
    <t xml:space="preserve">Durante el trimestrres se atendieron las solicitudes realizadas en el marco de la Ley, tanto en el CIG por expedición de certificados como a través de correspondencia  externa por información relacionada,  se evidencia con la trazabilidad y el proceso de generación del certificado catastral y plano requerido por el solicitante </t>
  </si>
  <si>
    <t xml:space="preserve">Se evidencia en la trazabilidad al requerimientos y respuestas a: ciudadano Nicasio Ahue Coello, Jaime Rodríguez Martínez, Juzgado Florencia Caquetá. </t>
  </si>
  <si>
    <t xml:space="preserve">Se observa trazabilidad al requerimientos y respuestas a: ciudadano Nicasio Ahue Coello, Jaime Rodríguez Martínez, Juzgado Florencia Caquetá. </t>
  </si>
  <si>
    <t xml:space="preserve">Se atienden todos los requerimiento de la Unidad de Restitución de tierras y de los juzgados de restitución de la ciudad de Ibague y del Tribunal de Cundinamarca, y además del nuevo juzgado de restitución de la ciudad de Florencia al cual se le van a remitir todos los procesos que adelantaban  los juzgados de Ibagué. la evidencia se registra en el formato de HERRAMIENTA DE MONITOREO con corte al 26 d emarzo de 2021. en el cual se registran todas las acciones realizadas en las diferentes etapas del proceso. (DRIVE) </t>
  </si>
  <si>
    <t xml:space="preserve"> Se evidencia con el registro en el formato de HERRAMIENTA DE MONITOREO  en el cual se describen las acciones realizadas en el proceso, igualmente se observan los reportes del sistema de gestión documental SIGAC  pantallazos de los meses de enero, febrero y marzo </t>
  </si>
  <si>
    <t>Durante el primer trimestre se evidencia los reportes del sistema de gestión documental SIGAC.</t>
  </si>
  <si>
    <t xml:space="preserve">Durante el proceso de migración del sistema de correspondencia de CORDIS a SIGAC, figuraron una serie de radicados que corresponden al SNC y que no se pueden realizar ni atender, por eso en el reporte fguran varios pendientes  del año 2020. En el primer trimestre de 2021 la territorial Caquetá recibió 419 solicitudes externas, las cuales se propendieron por dar trámite en los tiempos establecidos, se evidencia en los reportes del SIGAC mes a maes que se encuentran en el DRIVE </t>
  </si>
  <si>
    <t xml:space="preserve"> Se evidencia con el registro en el formato de HERRAMIENTA DE MONITOREO  en el cual se describen las acciones realizadas en el proceso, igualmente se observan los reportes del sistema de gestión documental SIGAC con destinatario Unidad Restitución de Tierras,  pantallazos de los meses de enero, febrero y marzo </t>
  </si>
  <si>
    <t xml:space="preserve"> Se observa en el formato de HERRAMIENTA DE MONITOREO  las acciones realizadas en el proceso, para el primer trimestre del corriente año. </t>
  </si>
  <si>
    <t xml:space="preserve">Se han realizado los comités en los tiempos establecidos y se han enviado por correo electrónico , en el DRIVE se reportan copias de las actas </t>
  </si>
  <si>
    <t>Se evidencia que se realizaron los comités con las actas y pantallazos de los correos electrónicos enviados</t>
  </si>
  <si>
    <t xml:space="preserve">Se evidencia la realización de los comités en los tiempos establecidos y se han enviado por correo electrónico , en el DRIVE se reportan copias de las actas </t>
  </si>
  <si>
    <t>A paesar de que no se conoce de forma oficial el acta 06-01-2021, la territorial Caquetá ha cumplido con las actividades ahi propuestas según las acciones de COPASST y CONVIVENCIA que se adelanta de manera  frecuente y se evidencian el el DRIVE</t>
  </si>
  <si>
    <t>Se verifico la realización de actividades como: comités de COPASST y CONVIVENCIA, igualmente se hace seguimiento a los reportes de  Ausentismo de enero, febrero y marzo.</t>
  </si>
  <si>
    <t>Se verifico la realización de actividades de comités de COPASST y CONVIVENCIA, igualmente se hace seguimiento a los reportes de  Ausentismo de enero, febrero y marzo.</t>
  </si>
  <si>
    <t xml:space="preserve">Se recibió  propuesta de convenio para actividades  catastrales  por parte de los municipios  de Florencia y San Vicente del Caguán. se envió oficio con requisitos para el trámite pertinente  por parte  del ente territorial como evidencian en el DRIVE los oficios de solicitud por parte del municipio y la respectiva respuesta de la territorial. </t>
  </si>
  <si>
    <t xml:space="preserve">Se observan evidencias de las solicitudes de convenios y los oficios de respuestas a la alcaldías de Florencia y San Vicente del Caguán. </t>
  </si>
  <si>
    <t xml:space="preserve">Para el primer trimestre de 2021 la Territorial Caquetá ha realizado ventas de bienes y servicios por valor de $22.555.302 (sin IVA) en el DRIVE se encuentra el reporte consolidado de ventas generado por el aplicativo de facturación. </t>
  </si>
  <si>
    <t xml:space="preserve">Se verifica reporte consolidado de ventas (Relación de ingresos de contado  ventas del enero, febrero y marzo, generado por el aplicativo de facturación. </t>
  </si>
  <si>
    <t>Se verifica reporte consolidado de ventas (Relación de ingresos de contado  ventas del enero, febrero y marzo.</t>
  </si>
  <si>
    <t xml:space="preserve">La territorial Caquetá no tiene cartera pendiente por  convenios o contratos, por lo anterior este indicador  NO APLICA para la vigencia, lo cual se evidencia en el formato de registro de cartera  por edades emitido por el area financiera </t>
  </si>
  <si>
    <t>Con el registro de cartera  por edades emitido por el área financiera se verifica que la territorial no cuenta con cartera pendiente por  convenios o contratos</t>
  </si>
  <si>
    <t xml:space="preserve">La territorial Caquetá no tiene cartera pendiente por  convenios o contratos, por lo anterior este indicador  NO APLICA </t>
  </si>
  <si>
    <t xml:space="preserve">Para el seguimiento en curso (primer trimestre 2021) si bien no se han ejecutado procesos de formación o actualización urbana,  El director presenta gestiones realizadas: Retoma la propuesta de monterrey con el ﬁn de concretar la actualización catastral urbana y rural. Así mismo se recibe solicitud de propuesta económica para la actualización catastral urbana del municipio de Maní y se adelantaron reuniones que gestionaran la actualización catastral urbana de las comunas VI y VII de la ciudad de Yopal. De igual manera, se realizaron reuniones con el municipio de Paz de Ariporo para orientarles sobre la ruta y requisitos para la habilitación como gestor catastral. Se adjuntan soportes de las gestiones realizadas, propuestas económicas. </t>
  </si>
  <si>
    <t>Se evidencia gestión con 7 archivos de soportes y propuestas económicas,</t>
  </si>
  <si>
    <t>Para el seguimiento en curso (primer trimestre 2021) si bien no se han ejecutado procesos de formación o actualización rural,  El director presenta gestiones realizadas: Retoma la propuesta de monterrey con el ﬁn de concretar la actualización catastral urbana y rural. De igual manera, se realizaron reuniones con el municipio de Paz de Ariporo para orientarles sobre la ruta y requisitos para la habilitación como gestor catastral. Se adjuntan soportes de las gestiones realizadas, propuestas económicas.</t>
  </si>
  <si>
    <t>Se demuestra gestión con 7 archivos de propuestas económicas,  retomar las propuestos,</t>
  </si>
  <si>
    <t xml:space="preserve">En el primer trimestre 2021, se puede evidenciar en los reportes de tramitadas del SNC avance de 35 trámites de oficina, gestión que realizó la DT Casanare. La gestión de éste primer trimestre se vio impactada por el alto volumen de tutelas que debieron ser atendidas como producto del represamiento de trámites de terreno debido a la suspensión de términos presentada en la vigencia anterior que se vivió a raíz de la emergencia sanitaria COVID-19. Además, durante la primera mitad de enero no se gestionaron tramites debido al cierre catastral de fin de año. Además, en el primer trimestre varios funcionarios de la DT Casanare tuvieron el disfrute de sus vacaciones. En febrero se presentó el fallecimiento de un funcionario responsable de atender trámites catastrales. </t>
  </si>
  <si>
    <t>Se comprueba cumplimiento del control con reporte SISGES de enero, febrero y marzo</t>
  </si>
  <si>
    <t>Se valida con reporte SISGES de enero, febrero y marzo</t>
  </si>
  <si>
    <t xml:space="preserve">En el primer trimestre 2021 no se realizaron trámites de terreno debido a que los siguientes factores: 1) La aprobación presupuestal se dio en el mes de febrero, pero los CDP fueron expedidos en el mes de marzo. 2) Las comisiones para atender diligencias de terreno debieron enfocarse en atender sentencias de tutelas cuyos trámites aun se encuentran en ejecución. 3) durante la primera mitad de enero no se gestionaron tramites debido al cierre catastral de fin de año. 4) en el primer trimestre varios funcionarios de la DT Casanare tuvieron el disfrute de sus vacaciones. 5) En febrero se presentó el fallecimiento de un funcionario responsable de atender trámites catastrales.  </t>
  </si>
  <si>
    <t xml:space="preserve">No se puede evidenciar la realización de Tramites de conservación Catastral realizados </t>
  </si>
  <si>
    <t>No se observa evidencia</t>
  </si>
  <si>
    <t>Para el seguimiento del primer trimestre, no se han atendido solicitudes en materia de regularizacion de la propiedad debido a que no han llegado como se soporta en el correo electronico emitido por el funcionario encargado de responder estos asuntos en la DT Casanare. Se adjunta pdf de las comunicaicones y justificaciones</t>
  </si>
  <si>
    <t>Como entre enero a marzo, no se a recibido requerimientos. por lo que no se tiene que reportar.</t>
  </si>
  <si>
    <t>Para el seguimiento en curso se cuenta con la Herramienta de monitoreo el cual se le hace seguimiento a los trámites Administrativos y Judiciales para dar cumplimiento a las solicitudes en materia de política de restitución de tierras y ley de víctimas. En ese sentido en el primer trimestre contábamos con (26 tramites administrativos el cual se les dio a todos respuesta) y (70 tramites judiciales de los cuales 55 han sido atendidos y los 15 pendientes se encuentran en estudio). Se puede deducir que el avance en respuesta a los trámites es ampliamente positivo puesto que se ha hecho conforme a los tiempos y modos de respuesta, a pesar que la DT Casanare cuenta con solo el 30% de personal en su sede y el 70% de personal con preexistencias médicas y trabajo en casa. Se adjunta herramienta Mon</t>
  </si>
  <si>
    <t>conforme a la evidencia reporte en la HERRAMIENTA DE MONITOREO 2021 CASANARE, se observa la implementación de la actividad.</t>
  </si>
  <si>
    <t>Se evidencia reporte en la HERRAMIENTA DE MONITOREO 2021.</t>
  </si>
  <si>
    <t xml:space="preserve">Para el primer trimestre la gestión se vio impactada por la falta de personal y que los funcionarios disponibles fueron asignados para atender asuntos urgentes de tutelas. Durante este periodo fue el disfrute de vacaciones varios funcionarios de la DT Casanare, por lo tanto, no se contó con el personal suficiente para atender las PQRS. Además, el aplicativo sigac sufrió multiples fallos, el cual no facilitó la adecuada gestión de las peticiones, ni la interrelación con el antiguo CORDIS. </t>
  </si>
  <si>
    <t>Se evidencia el cumplimiento del 0,17% de la meta en reporte consolidado de de PQRs con corte a 31 de marzo. se sugiere implementar acción de mejora</t>
  </si>
  <si>
    <t xml:space="preserve">Se evidencia en reporte consolidado de de PQRs con corte a 31 de marzo. </t>
  </si>
  <si>
    <t xml:space="preserve">Para el seguimiento en curso (Primer trimestre 2021) se relacionas actas de comité de convivencia laboral (1, sesiona cada 3 meses) en la que no se evidencia queja alguna interpuesta por algún funcionario de la DT Casanare. Adicionalmente se da claridad de las personas que deben estar asistiendo a los comités ya que en vigencias pasadas no han participado las personas que deberían participar. En el caso del copasst (2 actas, febrero y marzo. No se relaciona acta del mes de enero, debido a que los funcionarios que pertenecen al comité se encontraban en vacaciones y compensatorios), de igual forma se evidencia que los participantes reconocen sus funciones y su participación en dicho comité. Se le da cumplimiento al 100% para este trimestre. </t>
  </si>
  <si>
    <t>Se evidencia cumplimiento de la realización de comités con las actas. convivencia laboral el 29- 03/2021, actas de COPASST, 26-02/2021 ( DONDE SE HACE NOTA ACLARATORIA EN RELACION AL COMITE QUE SE DEBIA REALIZAR EN EL  MES  DE ENEO)y  Acta del 29-03 2021</t>
  </si>
  <si>
    <t>Se evidencia con comités con las actas. convivencia laboral el 29 de marzo de 2021,  actas de COPASST, 26 de febrero de 2021.</t>
  </si>
  <si>
    <t>En calidad de Director Territorial Casanare me permito informar que en atención al ACTA DE ASIGNACIÓN DE RESPONSABILIDADES Y RENDICIÓN DE CUENTAS EN EL SISTEMA DE GESTIÓN DE LA SEGURIDAD Y SALUD EN EL TRABAJO, durante el tiempo comprendido entre el 6 de enero de 2021 y el 30 de marzo de 2021 por encontrarse el 70% (7) de nuestros funcionarios en trabajo en casa y el 30% (3) en modo presencial y por realizarse traslado de sede  de la Territorial Casanare, se adelantaron las siguientes gestiones: 1) COMITÉ PARITARIO DE SEGURIDAD Y SALUD EN EL TRABAJO – COPASST. 2) COMITÉ DE CONVIVENCIA LABORAL-CCL. 3) BRIGADA DE EMERGENCIAS. 4) RENDICIÓN DE CUENTAS (Respecto a este punto, en el transcurso del año 2021 se planeará dicha rendición de cuentas, que nos permita evidencias cada uno de las activida</t>
  </si>
  <si>
    <t>Se cumple actividad demostrando reporte consolidado enviado en correo electrónico enviado el 14- 04 2021</t>
  </si>
  <si>
    <t>Se aprueba con reporte consolidado enviado en correo electrónico enviado el 14 de abril del presente año.</t>
  </si>
  <si>
    <t>Si bien no se han concretado la suscripción de contratos, ni el ingreso de recursos por estos conceptos, en el presente trimestre el director presenta los avances realizados en cuanto a la gestión que se está realizando en acompañamiento de la Subdirección de Catastro, tendientes a la suscripción de contratos de actualización catastral multipropósito así: 1) Propuesta de actualización 15032021 MANI, CASANARE ﬁrmado. 2) Propuesta económica para la actualización y conservación catastral de la zona urbana del municipio de Maní. 3) CERTIFICACION DE POLIGONOS DE MAYOR DESARROLLO Y CRECIMIENTO EN YOPAL CASANARE, para actualización catastral multipropósito. 4) Datos para oﬁcio de solicitud Actualización catastral multipropósito Sectorizada del Mpio de Yopal.</t>
  </si>
  <si>
    <t>Se evidencia avance en la gestión en informe  reportado en correo electrónico en el cual se adjuntan 7 archivos</t>
  </si>
  <si>
    <t>Se evidencia con suscripción de contratos de actualización catastral multipropósito así: 1) Propuesta de actualización 15032021 MANI, CASANARE ﬁrmado. 2) Propuesta económica para la actualización y conservación catastral de la zona urbana del municipio de Maní. 3) CERTIFICACION DE POLIGONOS DE MAYOR DESARROLLO Y CRECIMIENTO EN YOPAL CASANARE, para actualización catastral multipropósito. 4) Datos para oﬁcio de solicitud Actualización catastral multipropósito Sectorizada del Mpio de Yopal.</t>
  </si>
  <si>
    <t xml:space="preserve">Para el seguimiento en curso se cuenta con dos documentos que soportan los ingresos económicos registrados durante el tercer trimestre relacionados con las ventas de servicios en la DT Casanare (Enero $107.478) y (Febrero $1.846.106), no se cuenta con el registro del mes de marzo ya que el área financiera emite estos registros corte de 15 del mes seguiente, es decir, el 15 de abril tendríamos el registro de marzo. En ese sentido se reporta el valor de $1.953.584, apesar que la DT Casanare se encontraba haciendo su traslado de sede a un nuevo inmueble. Por el motivo anterior tembién se suspendió la expedición de certificados a los usuarios, en el mes de abril se retomaron nuevamentes estas actividades. </t>
  </si>
  <si>
    <t>Se evidencia cumplimiento con reportes de ingresos incluyendo los meses de enero, febrero y marzo reportado a en eeste mes.</t>
  </si>
  <si>
    <t>Se evidencia con reportes de ingresos de enero, febrero y marzo reportado a en eeste mes.</t>
  </si>
  <si>
    <t xml:space="preserve">Para el periodo en seguimiento el Director Territorial aporta correo donde precisa algunas anotaciones por el cual el indicador en mención no aplica para la DT Casanare: 1) La Territorial Casanare al momento a nivel de Ministerio de Hacienda no es ordenadora del Gasto, la gestión de dicha aprobación está en proceso. 2) Que de vigencias anteriores la Territorial Casanare no tiene cartera por cobrar. 3) Que dentro de las metas de la Territorial, no se encuentra valor de referencia para recuperar. </t>
  </si>
  <si>
    <t>Territorial Casanare no tiene cartera por cobrar, por lo que el indicador no aplica</t>
  </si>
  <si>
    <t>Territorial Casanare no tiene cartera por cobrar, por lo que el indicador no aplica.  SI NO TIENE CARTERA PARA QUE SE ASIGNARON META?????</t>
  </si>
  <si>
    <t xml:space="preserve">Se realizó la gestión y socializacion de entregables de acuerdo al plan de trabajo presentado al municipio y además se solicitó a diferentes entidades información básica para el proceso de Actualización Catastral.   En el primer trimestre no realizó reconocimiento predial poque se presentó un atraso en el cronograma propuesto en lo referente a la aceptación del plan de trabajo por parte del municipio de Popayán, lo que desencadenó atraso en las demás actividades, de igual manera la entrega de las hojas de vida de las personas que se capacitarian para el curso de reconocimineto predial por parte del municipio de acuerdo a la clausula primera del contrato, no sentregaron a tiempo; y la contratación también tuvo inconvenientes. </t>
  </si>
  <si>
    <t>se revisa las evidencias, se encuentra acordes con el producto esperado</t>
  </si>
  <si>
    <t>Se evidencia cronograma y plan de trabajo</t>
  </si>
  <si>
    <t xml:space="preserve">Se evidencia cronograma y plan de trabajo </t>
  </si>
  <si>
    <t xml:space="preserve">Se realizaron trámites de oficina en los diferentes municipios 1015 en COBOL y 2 en el SNC, ya que se cuenta con poco personal en conservación para realizar trámites y el SNC presenta algunas fallas además Popayán es el municipio que más trámites solicita y está en proceso de actualización. </t>
  </si>
  <si>
    <t xml:space="preserve">Se valida en la herramienta cobol 1017 trámites realizados en el trimestre. </t>
  </si>
  <si>
    <t>En avance en la meta de  los trámites de terreno es baja porque se cuenta con poco personal para reconocimineto predial, 2 reconocedores prediales para 41 municipios de acuerdo al presupuesto asignado para esta vigenia 2021, por lo cual se está gestionando recursos con la CRC para conservación.</t>
  </si>
  <si>
    <t xml:space="preserve">Se valida la realización de 121 trámites de terrenos realizados en el trimestre. </t>
  </si>
  <si>
    <t>No se han realizado avalúos comerciales en este trimestre, se encuentran en proceso de contratación los peritos avaluadores.</t>
  </si>
  <si>
    <t>no se desarrolla en el periodo</t>
  </si>
  <si>
    <t xml:space="preserve"> Se respondieron el 99% de las solicitudes de regularización de la propiedad</t>
  </si>
  <si>
    <t>Se evidencia control en Excel del primer trimestre 2021.</t>
  </si>
  <si>
    <t>Se da respuesta a todas las solicitudes de Juzgados y Procuradurias en temas de Restitución de Tierras y Ley de Víctimas</t>
  </si>
  <si>
    <t>Se valida control en Excel de los procesos cursados en el primer trimestre de 2021.</t>
  </si>
  <si>
    <t>Se han atendido el 60% de las solicitudes, teniendo en cuenta las dificultades presentadas con la nueva pltaforma SIGAC, que no entrega respuestas en tiempo real por lo que hay que reenviarlas nuevamente por correo electrónico.</t>
  </si>
  <si>
    <t>Se evidencia con correo del 18 de enero de 2021.</t>
  </si>
  <si>
    <t xml:space="preserve">Se realizaron las Actas de Copasst mensuales y el Acta  Trimestral Convivencia Laboral </t>
  </si>
  <si>
    <t xml:space="preserve">SE evidencias de copasst, y convivencia del primer trimestre de 2021. </t>
  </si>
  <si>
    <t xml:space="preserve">Se atienden las responsabilidades y rendición de cuentas en el SG-SST  </t>
  </si>
  <si>
    <t>Se evidencia con correo electrónico del 23 de febrero de 2021.</t>
  </si>
  <si>
    <t>Se está gestionando con la CRC (Corporación Autónoma Regional del Cauca) la firma de un contrato para Conservacion</t>
  </si>
  <si>
    <t>la evidencia de gestión, no refleja el ingreso de los recursos</t>
  </si>
  <si>
    <t>Se evidencia con correo electrónico del 27 de marzo de 2021.</t>
  </si>
  <si>
    <t>Se realizaron el 100% de ventas de certificados catastrales especiales, cartas catastrales y certificados planos catastrales que ingresaron en el trimestre</t>
  </si>
  <si>
    <t>Se evidencia con relación de ingresos por la suma de 30.828.410.00. a marzo de 2021.</t>
  </si>
  <si>
    <t>Se recuperó la cartera correspondiente al saldo pendiente de pago por parte del municipio de Popayán.</t>
  </si>
  <si>
    <t>SE evidencia con informe de cartera por edades de los meses de enero, febrero y marzo de 2021.</t>
  </si>
  <si>
    <t>En este periodo se ejecutaron 573 tramites de oficina, por la falta de organizaciòn, espacio fisico de los archivos de la extintas unidades operativas de catastro y por falta de personal contratado la cantidad de tramite no fue mayor.</t>
  </si>
  <si>
    <t>Reporte aprobado</t>
  </si>
  <si>
    <t>Se evidencia en pantallazo de SNC la suma de 1.148 trámite de oficina y terreno a 31 de marzo de 2021.</t>
  </si>
  <si>
    <t>En este periodo se ejecutaron 724 trámites de terreno, por la falta de organización, espacio físico de los archivos de las extintas unidades operativas de catastro y por falta de personal contratado la cantidad de trámite ejecutado no fue mayor.</t>
  </si>
  <si>
    <t>Muy buena ejecución en terreno</t>
  </si>
  <si>
    <t xml:space="preserve">Nota:  No  pude observar la evidencia, pues viene vacío el archivo.  </t>
  </si>
  <si>
    <t>Durante este periodo se realizaron dos avalúos del proceso de restitución de tierras, por el investigador de mercado, no se tiene peritos a valuadores contratados, ni se tiene viáticos para este labor, estos se realizaron con viáticos del área de conservación.</t>
  </si>
  <si>
    <t>De 35 avalúos recibidos se observa que dos han realizado en el primer trimestre de 2021.</t>
  </si>
  <si>
    <t>Durante este periodo se respondieron 14 solicitudes de regularización de la ley 1561 y 1564 de 2012 de las 17 recibidas, esto debido al cambio de sistema de correspondencia, a la implementación, parametrización y fallas presentadas.</t>
  </si>
  <si>
    <t xml:space="preserve">De esta actividad no se pudo observar evidencia en el archivo adjunto no hay nada. </t>
  </si>
  <si>
    <t>Durante este periodo se respondieron 83 solicitudes de las 96 recibidas, esto debido a que no había personal de apoyo contratado, para realizar las visitas conjuntas, los distintos posicionamientos de coordenadas y el cumplimiento de sentencia.</t>
  </si>
  <si>
    <t>aprobado el reporte</t>
  </si>
  <si>
    <t>SE evidencia con relación avalúos a marzo 31 de 2021.</t>
  </si>
  <si>
    <t>Durante este periodo se respondieron 238 solicitudes de las 394 recibidas, esto debido al cambio de sistema de correspondencia, a la implementación, parametrización, fallas presentadas y falta de personal de apoyo.</t>
  </si>
  <si>
    <t>Se recomienda ponerse al día</t>
  </si>
  <si>
    <t xml:space="preserve">Se evidencia que de 394 recibidas se respondieron  238 solicitudes en este periodo se </t>
  </si>
  <si>
    <t>Durante este periodo se realizaron y se firmaron las actas de los comités Coppast y convivencia y se reportaron al GIT de talento humano el día  07/04/2021 a las 22:40 y el día 17/02/2021 a las 15:02, respectivamente.</t>
  </si>
  <si>
    <t>Se evidencias actas de comités de reunión de los meses de enero, febrero y marzo del corriente año (FM20100-01/17.V1)</t>
  </si>
  <si>
    <t>No hubo reporte</t>
  </si>
  <si>
    <t>No se evidencia reporte</t>
  </si>
  <si>
    <t>El día 10/03/2021 a las 16:05 se solicitó a la subdirectora de catastro la cotización de la actualización catastral del municipio de Astrea urbana rural y de dos corregimientos; Tres cotizaciones separadas para contratar con el municipio y hasta la fecha no se ha obtenido respuesta alguna.</t>
  </si>
  <si>
    <t>faltó anexar la evidencia reiterar la cotización</t>
  </si>
  <si>
    <t xml:space="preserve">No reportan evidencia </t>
  </si>
  <si>
    <t>Durante este periodo  se realizaron ventas por valor de $ 34.191.991,00, esta se realizaron en su gran mayoría de manera presencial, el porcentaje de venta de manera virtual fue muy bajo.</t>
  </si>
  <si>
    <t>Se validan reportes de relación de  ingresos del trimestre del presente año, por la suma de $34.191.991</t>
  </si>
  <si>
    <t>Durante este periodo se recuperaron $ 60.000.000 de la cartera del contrato de actualización del municipio de la Jagua de Ibirico, aunque se tiene una consignación de $ 85.000.000 del mismo contrato que desde sede central reportan que no han ingresado y $ 26.000.000 del contrato con el municipio de Manaure que según sede central tampoco han entrado.</t>
  </si>
  <si>
    <t>Buena recuperación de la cartera</t>
  </si>
  <si>
    <t xml:space="preserve">Se validan $171.000.000 millones de pesos recuperados de cartera </t>
  </si>
  <si>
    <t>El jefe de actualización informa que a la fecha no se ha firmado convenio o contrato para con ningún ente territorial para adelantar un proceso de actualización catastral en los municipios bajo la jurisdicción de la Territorial Córdoba. Sin meta asignada para el periodo. Se anexa soporte en PDF.</t>
  </si>
  <si>
    <t>Sin meta para el periodo</t>
  </si>
  <si>
    <t xml:space="preserve">En el primer trimestre de 2021 la Territorial finalizó 1592 trámites de Oficina correspondientes a la vigengia 2021 y años anteriores. </t>
  </si>
  <si>
    <t xml:space="preserve">El ejecutado (1592) corresponde a lo indicado en la evidencia soportada. </t>
  </si>
  <si>
    <t>Se evidencia informe firmado de Trámites Finalizados de Oficina y Terreno, Vigencia y Años Anteriores - Primer Trimestre 2021, donde se observa que que la Territorial finalizó 1592 trámites de Oficina</t>
  </si>
  <si>
    <t xml:space="preserve">En el primer trimestre de 2021 la Territorial finalizó 904 trámites de Terreno correspondientes a la vigengia 2021 y años anteriores. </t>
  </si>
  <si>
    <t xml:space="preserve">El ejecutado (904) corresponde a lo indicado en la evidencia soportada. </t>
  </si>
  <si>
    <t>Se evidencia informe firmado de Trámites Finalizados de Oficina y Terreno, Vigencia y Años Anteriores - Primer Trimestre 2021, donde se observa que que la Territorial finalizó 904 trámites de Terreno en el primer trimestre de 2021</t>
  </si>
  <si>
    <t>En el primer trimestre se practicaron 6 avalúos comerciales, entregados oportunamente de acuerdo a los requerimientos del caso.</t>
  </si>
  <si>
    <t>En el archivo adjunto se observan las seis solicitudes de avalúos comerciales en estado entregado</t>
  </si>
  <si>
    <t>Se evidencia archivo con el reporte de 6 avalúos realizados durante el primer trimestre de 2021, sin embargo, al revisar la información reportada por el GIT de Avalúos de la Subdirección de Catastro, no aparecen reportados, por lo tanto se sugiere hacer el respectivo reporte y actualizar la información.</t>
  </si>
  <si>
    <t>En el primer trimestre de 2021 se recibieron y trámitaron 22 solicitudes en materia de regularización de la propiedad (Ley 1561 y Ley 1564 de 2012). Se anexa PDF.</t>
  </si>
  <si>
    <t>En la evidencia que se adjuntó se observa documento firmado por Ruth Martínez Gonzáles en el que se indica que se recibieron 22 solicitudes en materia de regularización de la propiedad, las cuales fueron tramitadas en su totalidad</t>
  </si>
  <si>
    <t>Se presenta como evidencia documento firmado por Ruth Patricia Martínez González, en el que se informa que se  recibieron y tramitaron 22 solicitudes en materia de regularización de la propiedad.</t>
  </si>
  <si>
    <t>Se recibiero 18 solicitudes en trámites administrativos, 10 solicitudes en Trámites Judiciales y 8 solicitudes de sentencias en Posfallo, se realiza la inclusión en el aplicativo de manitoreo y se dieron las respuestas debidas a los diferentes operadores judiciales y entidades solicitantes. Total recibidas y trámitadas 36.</t>
  </si>
  <si>
    <t>Aunque en los tres archivos en pdf se observan fechas de recibido de las solicitudes, pero no fecha en que se respondieron, al solicitar el archivo en Excel se puede constatar que las 36 solicitudes relacionadas con política de restitución de tierras fueron respondidos en términos legales (menos 30 días hábiles)</t>
  </si>
  <si>
    <t>Se presenta archivo con 10 trámites judiciales tramitadas, pero se reporta la atención de un total de 36 trámites, pero al comparar esta información con el reporte trimestral presentado por la subdirección de catastro, se reportan 30 trámites atendidos por la D.T Córdoba. Se recomienda enviar la información a la Subdirección de Catastro para hacer la respectiva actualización.</t>
  </si>
  <si>
    <t>En el primer semestre de 2021 se recibieron 336 Pqrs, se trámitaron 323. De las trece (13) peticiones pendientes, (3) están fuera del plazo legal y_x000D_
(10) estan dentro del término legal.</t>
  </si>
  <si>
    <t>En la evidencia que se adjuntó se observa documento firmado por Ruth Martínez Gonzáles en el que se indica la información reportada en el seguimiento, pero no se logra constatar de las 323 tramitadas cuántas se atendieron dentro de los plazos</t>
  </si>
  <si>
    <t>Se presenta como evidencia informe firmado por Ruth Patricia Martínez González, de Peticiones recibidas en la D.T Córdoba - 2021, donde se observa que que la Territorial recibió 336 peticiones y se atendieron 323. No es posible verificar la oportunidad de la atención.</t>
  </si>
  <si>
    <t>Se realizó la reunión trimestral de comité de convivencia laboral y tres reuniones del Copasst, dando cumplimiento al 100% de las actividades programadas para el primer trimestre de 2021. Se Anexan evidencias.</t>
  </si>
  <si>
    <t xml:space="preserve">Se observan actas conforme al seguimiento realizado por la Dirección Territorial, ante las cuales surgen las siguientes recomendaciones: 1. Por el derecho a la privacidad y protección de datos personales, se recomienda anonimizar las actas del COPASST cuando se envíen a nivel central donde se mencionen a las personas que sufren alguna enfermedad o han sido contagiados por el virus. 2.Se recomienda que todas las actas estén firmadas por la totalidad de miembros que hayan asistido a la reunión. 3. Se recomienda que el comité de convivencia laboral realice recomendaciones actividades preventivas al acoso laboral, ya que es una de las funciones que se encuentra estipulada en la Res 652 de 2012l </t>
  </si>
  <si>
    <t>Se evidencian actas mensuales firmadas de reuniones del Copasst y un acta correspondiente al primer trimestre de 2021 de reunión del de comité de convivencia laboral.</t>
  </si>
  <si>
    <t>En el primer trimestre de 2021 la territorial se dió cumplimiento a lo acordado en el acta del 06-01-2021 en lo atinente a las responsabilidades y rendición de cuentas en el SG-SST. Se anexan soportes en PDF con la información pertinente.</t>
  </si>
  <si>
    <t>Se observa cuadro donde se indica cómo se han cumplido las responsabilidades y rendición de cuentas en el SGSST; sin embargo allí se indica que se ha realizado reporte de condiciones inseguras y en las actas del COPASST de los tres meses no aparece ese reporte. Adicionalmente, se indica que el comité de convivencia laboral no ha elaborado el informe trimestral porque no se han presentado quejas de acoso laboral, pero conforme a lo indicado en la Resolución 652 de 2012este se debe realizar, así sea indicando cuáles fueron las recomendaciones en medidas preventivas y su implementación.</t>
  </si>
  <si>
    <t>Se evidencia Informe I trimestre asignación de responsabilidades y rendición de cuentas en el Sistema De Gestión De La Seguridad Y Salud En El Trabajo–Dirección Territorial Córdoba, sin fecha y sin firmas. Se informa que el comité de convivencia laboral no ha elaboró el informe trimestral porque no se presentaron quejas de acoso laboral, incumpliendo la Resolución 652 de 2012, que establece que se debe realizar informe trimestral.</t>
  </si>
  <si>
    <t>No se ha realizado firma de contratos en el primer trimestre de 2021, se está a la espera de la firma con el municipio de San Carlos.</t>
  </si>
  <si>
    <t>Se concuerda con la DT respecto a que su ejecución ha sido decero (0) durante el primer trimestre</t>
  </si>
  <si>
    <t>No se presenta avance de la meta durante el trimestre</t>
  </si>
  <si>
    <t>En el primer trimestre de 2021 las ventas de la Territorial incluyendo la OUC de San Andres Isla, ascendieron a: 65.263.147 pesos m/cte, discriminadas así: Enero: 20.136.689, Febrero: 25.086.948, Marzo: 20.039.510. Se anexan los soportes en formato PDF.</t>
  </si>
  <si>
    <t>En los archivos adjuntos se observa la discriminación de las ventas de la sede territorial y de la UOC San Andrés por cada mes</t>
  </si>
  <si>
    <t>Se evidencian archivos mensuales con las ventas de la Territorial incluyendo la UOC de San Andrés Isla. No es posible establecer cual es la meta programada para cada trimestre.</t>
  </si>
  <si>
    <t>Para el primer trimestre de 2021 en la Territorial no hay procesos en curso de recuperación de Cartera.</t>
  </si>
  <si>
    <t>No hay meta programada para el periodo</t>
  </si>
  <si>
    <t>Para el primer trimestre del 2021 se tramitaron en la Dirección Territorial Cundinamarca 2477 mutaciones de oficina, lo que representa un avance del 16,2% en la meta establecida por la circular 1000-2021-0000182-IE-005. El equipo de trabajo del Área de Conservación está comprometido y trabajando fuertemente para el cumplimiento de la meta, sin embargo,  las cuarentenas decretadas por el Gobierno Nacional y Alcaldía de Bogotá, restringen la actividad normal laboral, lo que repercute directamente en los rendimientos del personal. Se carga como evidencia archivo consolidado (SIC+SNC) e informes obtenidos del SIC con las mutaciones tramitadas para los meses de enero, febrero y marzo. Responsable: Julio César Soto</t>
  </si>
  <si>
    <t>Se observa que durante el primer trimestre de 2021  la DT avanzó en los Tramites de conservación Catastral realizados (mutaciones de Oficina)</t>
  </si>
  <si>
    <t>Se evidencian informes del SIC con las mutaciones tramitadas por la D.T Cundinamarca en los meses de enero, febrero y marzo. También se presenta archivo Excel con mutaciones tramitadas en 2021 por la D.T. Se reportan 2477 mutaciones de oficina tramitadas por la D.T Cundinamarca</t>
  </si>
  <si>
    <t>Por su parte, para el primer trimestre del 2021 se tramitaron en la Dirección Territorial Cundinamarca 5590 mutaciones de terreno, lo que representa un avance del 12,7% en la meta establecida por la circular 1000-2021-0000182-IE-005 que es de 43978 trámites. El equipo de trabajo del Área de Conservación está comprometido y trabajando fuertemente para el cumplimiento de la meta, sin embargo,  las cuarentenas decretadas por el Gobierno Nacional y Alcaldía de Bogotá, restringen la actividad normal laboral, lo que repercute directamente en los rendimientos del personal. Se carga como evidencia archivo consolidado (SIC+SNC) e informes obtenidos del SIC con las mutaciones tramitadas para los meses de enero, febrero y marzo. Responsable: Julio César Soto.</t>
  </si>
  <si>
    <t>Se observa que la DT avanzó en los Tramites de terreno (mutaciones de terreno) durante el primer trimestre de 2021</t>
  </si>
  <si>
    <t>Se evidencian informes del SIC con las mutaciones tramitadas por la D.T Cundinamarca en los meses de enero, febrero y marzo. También se presenta archivo Excel con mutaciones tramitadas en 2021 por la D.T. Se reportan 5590 mutaciones de terreno tramitadas por la D.T Cundinamarca</t>
  </si>
  <si>
    <t>Durante el primer trimestre del año 2021, la Dirección Territorial de Cundinamarca no ha recibido ninguna solicitud  para la realización de avalúos comerciales por parte de personas naturales o entidades.Sin embargo, se han recibido 6 solicitudes por parte de los Juzgados correspondientes de Restitución de Tierras, para seis predios de los municipios del Peñón, Yacopí y La Palma. Se cargan las evidencias de dichas solicitudes y los memorandos que justifican esta situación por el encargado. Responsable: Sergio Suárez Pineda</t>
  </si>
  <si>
    <t>Se presenta como evidencia documento firmado por el responsable de Gestión Catastral en la D.T Cundinamarca, en el que se informa que no se  recibieron solicitudes de elaboración de avalúos comerciales</t>
  </si>
  <si>
    <t>Para el primer trimestre del 2021 no se han recibido solicitudes de trámites en el marco de la Ley 1561 y 1564 de 2012. Como evidencia se carga correo remitido por el funcionario encargado de atención en ventanilla para la generación de certificados catastrales y facturación, quien manifiesta esta situación. Responsable: Germán Cadena Verástegui</t>
  </si>
  <si>
    <t>Se observa que no han recibido solicitudes en materia de regularización de la propiedad (Ley 1561 y Ley 1564 de 2012)</t>
  </si>
  <si>
    <t>Se presenta como evidencia correo remitido por el funcionario encargado de atención en ventanilla , en el que se informa que no se  recibieron solicitudes en materia de regularización de la propiedad en la D.T Cundinamarca. No es claro por que se reporta un avance de 0.25</t>
  </si>
  <si>
    <t>En cuanto a las solicitudes relacionadas con la Política de Restitución de Tierras y Ley de Víctimas, se cargan como evidencia del seguimiento para los meses de enero, febrero y marzo del 2021 los archivos que corresponden a las matrices en las que se lleva dicho control: BC/AC CUNDINAMARCA (1); En él se lleva el monitoreo del estado de solicitud de avalúos comerciales realizados por los clientes externos de la DT  ( UAEGRTD. JUZGADOS - TRIBUNAL). HERRAMIENTO DE MONITOREO: En él se lleva el monitoreo de estado actual de los procesos judiciales que son competencia de la DT. En el archivo Cuadro de evidencias se encuentra el total de trámites atendidos (125) para el periodo considerado.  Responsable: Miguel Giovanni Torres</t>
  </si>
  <si>
    <t>Se observa que la DT realizó seguimiento para el cumplimiento de la Política de Restitución de Tierras y Ley de Víctimas durante el primer trimestre de 2021</t>
  </si>
  <si>
    <t>Se evidencian archivos Excel donde se reporta la atención de 125 solicitudes recibidas para el cumplimiento de la Política de Restitución de Tierras y Ley de Víctimas. No es posible verificar la atención de estas solicitudes en los términos de ley.</t>
  </si>
  <si>
    <t>Se carga como evidencia archivo CONSOLIDADO12_03_2021, que incluye el reporte de los trámites relacionados con PQRDS que han sido asignados por funcionario y el estado en el que se encuentran a la fecha de generación del informe. El SIGAC no permite identificar que trámites ya obtuvieron una respuesta, puesto que exporta la información de manera general; lo anterior, ha sido puesto en conocimiento de los desarrolladores del sistema en las jornadas de soporte SIGAC y ellos manifestaron de palabra que no estaba establecido por la entidad, pero que tomarían la sugerencia para mejorar el sistema. Responsable: Consuelo López</t>
  </si>
  <si>
    <t>Se observa que la DT realizó seguimiento durante el primer trimestre para atender oportunamente las PQRS</t>
  </si>
  <si>
    <t>Se observa que se presentan informes de SIGAC de PQRDS asignadas por funcionario y el estado en el que se encuentran, pero no se está realizando el seguimiento establecido en el control, con el fin de garantizar la atención de las PQRs en los términos de ley.</t>
  </si>
  <si>
    <t>Se cargan como evidencias las 3 actas del las reuniones del COPASST correspondientes a los meses de enero, febrero y marzo del 2021. Igualmente el acta del Comité de Convivencia Laboral realizado en marzo. Responsable: Luis Carlos Ramírez</t>
  </si>
  <si>
    <t>Se observa que durante el primer trimestre la DT cumplió con la entrega de las actas de los comités (Copasst y Comité de convivencia) al GIT Gestión del Talento Humano</t>
  </si>
  <si>
    <t>Como parte de las responsabilidades en el proceso de rendición de cuentas del SG-SST por el Profesional Especializado con funciones de Secretario Abogado, se cargan evidencias de los reportes hechos a Talento Humano de dos casos positivos de Covid que se presentaron en la Territorial durante el mes de marzo. Igualmente en la carpeta de la actividad 9 se encuentran las actas de las reuniones realizadas por los comités del COPASST y de Convivencia Laboral para el I trimestre del 2021. Responsable: Luis Carlos Ramírez</t>
  </si>
  <si>
    <t xml:space="preserve">Se observa que se atendieron las responsabilidades y rendición de cuentas en el SG - SST por parte de la DT durante el primer trimestre. </t>
  </si>
  <si>
    <t xml:space="preserve">Se observa el cumplimiento de la  rendición de cuentas del SG-SST . Se evidencian reportes hechos a Talento Humano. </t>
  </si>
  <si>
    <t>En cuanto a los ingresos obtenidos por la gestión y firma de contratos,  se cargan como evidencias los reportes de ingresos por contratos suscritos con los municipios de Gachancipá y Cogua correspondientes al año anterior, que han sido pagados en el I trimestre del 2021 considerado. Responsable: Amanda Bernal</t>
  </si>
  <si>
    <t>Se observa que durante el primer trimestre la DT recaud{o ingresos por convenios</t>
  </si>
  <si>
    <t xml:space="preserve">Se evidencian registros de recaudos en SIIF por convenios con municipios de Gachancipá y Cogua </t>
  </si>
  <si>
    <t>Para el primer trimestre del 2021, la Dirección Territorial de Cundinamarca obtuvo ingresos totales por la venta de productos y servicios de $ 33.109.583. Se cargan como evidencias los informes de ventas de contado de enero a marzo. Responsable: Amanda Bernal</t>
  </si>
  <si>
    <t>Se observa que la DT recibió ingresos por la venta de bienes y servicios durante el primer trimestre</t>
  </si>
  <si>
    <t>Se evidencian relaciones de ingresos de contado de los meses de enero, febrero y marzo de 2021 en la D.T Cundinamarca</t>
  </si>
  <si>
    <t>En el primer trimestre de 2021 se recupero cartera pendiente por convenios y contratos a cargo de la Territorial; por ello se cargan las evidencias correspondientes como son los archivos con la cartera mes a mes para evidenciar la recuperación de los ingresos por este concepto. Responsable: Clara Egeli Vargas</t>
  </si>
  <si>
    <t xml:space="preserve">Se observa que durante el primer trimestre la DT recuperó cartera pendiente por convenios y contratos de la territorial </t>
  </si>
  <si>
    <t>Se presentan informes mensuales de cartera por edades, evidenciando la recuperación de cartera de enero a marzo de 2021</t>
  </si>
  <si>
    <t xml:space="preserve">NO SE HA PRESENTADO  O REALIZADO NINGUN PROCESO DE ACTUALIZACION RURAL EN EL AREA  RURAL CORRESPONDIENTE AL DEPARTAMENTO  DE LA GUAJIRA </t>
  </si>
  <si>
    <t>NO APLICA</t>
  </si>
  <si>
    <t>SE REALIZARON LOS TRAMITES SOLICITADOS DE OFICINA, DE ACUERDO A LOS REQUERIMIENTOS Y LA DOCUMENTACION PRESENTADA POR CADA SOLICITANTE</t>
  </si>
  <si>
    <t>Se aprueba el reporte</t>
  </si>
  <si>
    <t>Se evidencian informes del SIC con las mutaciones tramitadas por la D.T Guajira en los meses de enero, febrero y marzo. También se presenta archivo Excel con mutaciones tramitadas en 2021 por la D.T. Se reportan 634 mutaciones de oficina tramitadas por la D.T Guajira</t>
  </si>
  <si>
    <t>SE REALIZARON LOS TRAMITES SOLICITADOS DE TERRENO, DE ACUERDO A LOS REQUERIMIENTOS Y LA DOCUMENTACION PRESENTADA POR CADA SOLICITANTE</t>
  </si>
  <si>
    <t>Se evidencian informes del SIC con las mutaciones tramitadas por la D.T Guajira en los meses de enero, febrero y marzo. También se presenta archivo Excel con mutaciones tramitadas en 2021 por la D.T. Se reportan 88 mutaciones de terreno tramitadas por la D.T Guajira</t>
  </si>
  <si>
    <t xml:space="preserve">NO SE PRESENTARON EN  EL PRIMER TRIMESTRE  PETICIONES  POR PARTE DE LAS OFICINAS  DE REGULARIZACION DE LA PROPIEDAD. </t>
  </si>
  <si>
    <t>Se aprueba el reporte. Ajustar lo ejecutado para el segundo trimestre ya que el no haber recibido peticiones no implica que no hayan cumplido con la meta</t>
  </si>
  <si>
    <t xml:space="preserve">Se informa que no se  recibieron solicitudes en materia de regularización de la propiedad en la D.T Guajira. No se presenta evidencia que permita verificar esta información. </t>
  </si>
  <si>
    <t xml:space="preserve">DURANTE EL PRIMER TRIMESTRE TODAS LAS PETICIONES RECIBIDAS POR PARTE DE LAS OFICINA DE UNIDAD DE TIERRAS  SE CONTESTAN DENTRO DEL TERMINO LEGAL. </t>
  </si>
  <si>
    <t>Se evidencia archivo Excel donde se reporta la atención de las solicitudes recibidas para el cumplimiento de la Política de Restitución de Tierras y Ley de Víctimas. No es posible verificar la atención de estas solicitudes en los términos de ley.</t>
  </si>
  <si>
    <t>Se atendieron oportunamente todas las solicitudes recibidas en el trimestre Enero-Marzo de 2021</t>
  </si>
  <si>
    <t>Se presentan informes de SIGAC de radicación de PQRDS y un informe consolidado de PQRDSF generado por el GIT de Atención al Ciudadano, en el que se observa que se recibieron 193 PQRDSF en el primer trimestre y se atendieron 93, y 4 de ellas se atendieron fuera del plazo legal. Por lo tanto, se observa la materialización del riesgo y se debe ajustar el valor de cumplimiento de la actividad, ya que no se logró cumplir con la atención de todas las PQRs en los términos de ley.</t>
  </si>
  <si>
    <t>Durante el primer trimestre (Enero, Febrero y maro) se cumplió con la entrega de las actas de los comites de Copasst y Convivencia Laboral al GIT Gestion del Talento Humano.</t>
  </si>
  <si>
    <t>Se evidencia correos en los que se remiten las actas mensuales de reuniones del Copasst y acta correspondiente a reunión del de comité de convivencia laboral del primer trimestre de 2021.</t>
  </si>
  <si>
    <t>Durante el primer trimestre (Enero, Febrero y maro) se dio cumplimiento a lo establecido en el acta del 06-01-2021</t>
  </si>
  <si>
    <t>No es posible evidenciar el cumplimiento de la  rendición de cuentas del SG-SST . No se evidencian reportes hechos a Talento Humano.</t>
  </si>
  <si>
    <t>Para este primer trimestre del año 2021 no se ha firmado contratos con ningun ente territorial, pero la direccion territorial esta haciendo las gestiones pertinentes para la consecucion y firma de contrato y/o convenio de actualizacion catatastral.</t>
  </si>
  <si>
    <t>Se informa que no se ha firmado contratos con ningún ente territorial. Por lo tanto el reporte de avance es cero. No se cumple con la meta programada.</t>
  </si>
  <si>
    <t>Para este primer trimestre del 2021 la territorial Guajira ha tenido ingresos por venta de Bienes y Servicios por valor total de $23.654.823 que en su gran mayoria corresponden a las ventas de Certificados Catastrales y de Cartas Catastrales. Y el mes de febrero fue donde mayor ventas se pudo facturar con un porcentaje del mas de 40% del total del trimestre.</t>
  </si>
  <si>
    <t>Se evidencian relaciones de ingresos de contado de los meses de enero, febrero y marzo de 2021 en la D.T Guajira.</t>
  </si>
  <si>
    <t>Durante el primer trimestre de este año 2021 no se ha obtenido ingresos por concepto de recupueracion de la cartera en la Territorial Guajira, aunque se han realizado las gestiones de cobro a los entes territoriales que tienen deuda.</t>
  </si>
  <si>
    <t>Se presentan corresos de cobro de cartera. Se evidencia que no hubo recuperación de cartera en el primer trimestre de 2021</t>
  </si>
  <si>
    <t>Se evidencia que con el proceso de Interrelación Catastro Registro en cuanto a la actualización de propietarios se presenta duplicidad de trabajo ya que tenemos que revisar todas las solicitudes recibidas y unas ya han sido tramitadas por SubCatastro.</t>
  </si>
  <si>
    <t xml:space="preserve"> </t>
  </si>
  <si>
    <t>se revisa evidencias, se encuentran acordes al producto esperado</t>
  </si>
  <si>
    <t>Se evidencia reporte de tramites de oficina para el primer trimestre de 2412 realizados.</t>
  </si>
  <si>
    <t xml:space="preserve">Para el normal desarrollo de los trámites de terreno se han presentado los siguientes inconvenientes: La emergencia sanitaria declarada por el gobierno nacional desde el mes de marzo de 2020, falta de personal (administrativo y técnico), fallas recurrentes en el SNC donde el componente gráfico requiere constantemente procesos de depuración, el componente alfanumérico no permite la correcta asignación de valores demandando requerimientos para el avance de los trámites y con ello más tiempo, desgaste administrativo y de recurso humano.  La adaptación de la UOC Pitalito a la Territorial Neiva. Otro tema que afecta el rendimiento es la falla del nuevo sistema de correspondencia SIGAC, el cual esta ligado al SNC y determina el buen funcionamiento del SNC. </t>
  </si>
  <si>
    <t xml:space="preserve">  </t>
  </si>
  <si>
    <t xml:space="preserve"> Se evidencia reporte de tramites de terreno para el primer trimestre de 436 realizados.</t>
  </si>
  <si>
    <t>Durante el primer trimestre del año 2021 en la T Huila diariamente se proyectaron las respuestas en los tiempos oportunos de todas las solicitudes realizadas con relación al tema de regularización de la propiedad, es así, como en los meses de enero a marzo de 2021 se recibieron 37 solicitudes, una está pendiente por responder, pero se encuentra dentro del tiempo legal establecido</t>
  </si>
  <si>
    <t>Se evidencia reporte solicitudes de regularización de la propiedad, se recibieron 37 solicitudes y  36 fueron atendidas, está pendiente una pero se encuentra entre los tiempos de ley para responder.</t>
  </si>
  <si>
    <t>Durante el primer trimestre del año 2021 en la T. Huila se atendió oportunamente las solicitudes emitidas por la Agencia Nacional de Tierras. Hay unas solicitudes pendientes de responder, las cuales corresponden a situaciones ajenas al IGAC, ya que dependemos de repuestas de los Jueces que realizaron las solicitudes</t>
  </si>
  <si>
    <t>Se evidencia reporte de procesos de restitución, pero falta información sobre la actividad. Nota: este consolidado de solicitudes debe concordar con el que reporta el Git de tierras de la subdirección de catastro.</t>
  </si>
  <si>
    <t>Total peticiones del trimestre 1004. Finalizadas 355. Atendidas en termino legal 264 y pendientes de contestar 245</t>
  </si>
  <si>
    <t>Se evidencia reporte de atención de PQRs, el índice de oportunidad de atención en términos legales es de 26.29%.</t>
  </si>
  <si>
    <t>Durante el trimestre cumplio con la realización de las actas</t>
  </si>
  <si>
    <t>Se evidencia actas de COPASST de los tres primeros meses y acta de comité de convivencia laboral.</t>
  </si>
  <si>
    <t>Durante el trimestre la territorial realizó el reporte mensual de ausentismo y actividades , por lo cuanto se cumplio el plan de Seguridad y Salud en el trabajo</t>
  </si>
  <si>
    <t>Se evidencia actas y reportes que soportan las responsabilidades y rendición cuentas en el SG - SST, establecida mediante acta del 06-01-2021</t>
  </si>
  <si>
    <t>Durante el primer trimestre no se firmaron contratos</t>
  </si>
  <si>
    <t>no se encuentra evidencia de la meta en el drive</t>
  </si>
  <si>
    <t>No se tiene avance en la meta. Por lo tanto no debe tener ningún avance reportado.</t>
  </si>
  <si>
    <t>Se adjunta como evidencia el informe de ingresos del primer trimestre</t>
  </si>
  <si>
    <t>se revisa evidencias, se encuentran acordes al producto esperado, sin embargo se debe revisar el valor del ejecutado y llevarlo a la unidad de medida solicitada.</t>
  </si>
  <si>
    <t>Se evidencia reporte de ingresos recibidos en el primer trimestre, no se tiene definida meta de ingresos, se debe llevar el valor a la unidad de medida propuesta.</t>
  </si>
  <si>
    <t xml:space="preserve">La territorial tienela suma de 22.600.000 por recuperar, que esta en proceso de pago por parte de la álcaldia de Neiva </t>
  </si>
  <si>
    <t>no se encuentra evidenciada la gestión de cobro de la territorial, por lo cual no se puede dar concepto favorable</t>
  </si>
  <si>
    <t>Se evidencia reporte de cartera pero no se ha hecho efectiva el pago de esta por parte de la alcaldía.</t>
  </si>
  <si>
    <t>Hasta la fecha no se esta ejecutando ningun proceso de Actualizacion Catastral, se han recibido propuestas tecnoeconomica de los municipios de fundacion y pivijay, las cuales han sido enviada a la sede central. asi mismo se han enviado propuestas de actualizacio a los alcaldes municipales de zona Bananera, Cienaga,sitionuevo,san zenon</t>
  </si>
  <si>
    <t>No aplica</t>
  </si>
  <si>
    <t>Para este periodo no existe meta asignada.</t>
  </si>
  <si>
    <t>Durante el I trimestre se han realizado 690 mutaciones de oficina</t>
  </si>
  <si>
    <t>Se aprueba el reporte presentado</t>
  </si>
  <si>
    <t>Se evidencia reporte de tramites de oficina para el primer trimestre de 690 realizados.</t>
  </si>
  <si>
    <t>Durante el primer trimestre se realizaron 69 mutaciones de terreno de las uales 42 furon urbanas y 27 rurales, es importante manifestar que debido a las restricciones con que cuenta la ciudad y el país a causa de la pandemia del COVID 19, se ha visto limitadas las visitas a terreno que deben realizar los reconocedores y oficinales de catastro, teniendo en cuenta que algunos ya son mayores de 60 años y otros presentan comorbilidades.</t>
  </si>
  <si>
    <t>Se evidencia reporte de tramites de terreno para el primer trimestre de 69 realizados.</t>
  </si>
  <si>
    <t>Durante el primer trimestre no se han realizdo avaluos, teniendo en cuenta que el responsable debe salir con el conductor y esto no ha sido posible debido a que este funcionario es mayor de 60 años y presenta condición de comorbilidad. De acuerdo a lo anterior se solicitó apoyo a la sede central, para el cual programaron cumplir la comisión con un conductor de Santander, sin embargo esto no ha sido posible de concretar por que se eleva mucho los gastos de la comisión por el traslado del conductor. actualemente está próximo a suscribirse un contrato interadministrativo de 11 avalúos con la corporación autónoma del magdalena (Coorpamag) con el fin de realizar convenio. esta en revision en sede central</t>
  </si>
  <si>
    <t>NO aplica</t>
  </si>
  <si>
    <t>Durante el I trimestre se recibieron 18 solicituds en materia de regularizacion de la propiedad todas fueron resueltas en el tiempo legal alcanzando un porcentae del  25%</t>
  </si>
  <si>
    <t>Revisado el registro se aprueba el reporte</t>
  </si>
  <si>
    <t xml:space="preserve">Se evidencia reporte solicitudes de regularización de la propiedad, se recibieron 18 solicitudes y estas fueron atendidas. </t>
  </si>
  <si>
    <t>Durante el primer trimestre se recibieron sesenta seis 66 solicitudes de las cuales fueron respondidas en tiempo oportuno 81, teniendo en cuenta que varias solicitudes se recibieron a finalizar mes y fueron atendidas en el mes siguiente en el tiempo legal. para este trimestre se alcanzo un porentaje del 32%</t>
  </si>
  <si>
    <t>Se evidencia reporte de procesos y solicitudes de restitución. Nota: este consolidado de solicitudes debe concordar con el que reporta el Git de tierras de la subdirección de catastro.</t>
  </si>
  <si>
    <t>Durante el I trimestre se recibieron 94 solicitudes de las cualesfueron atendidas en tiempo oportuno 78 quedando 18 por fuera del termino legal</t>
  </si>
  <si>
    <t>Registro de avance aprobado</t>
  </si>
  <si>
    <t>Se evidencia reporte de atención de PQRs, se recibieron 94 y se atendieron 76 en los términos legales, para una atención del 80.85% dentro de los términos.</t>
  </si>
  <si>
    <t>Durante el primer trimestre se dio cumplimiento a la entrega de las actas COpasst y comite de convivencia laboral</t>
  </si>
  <si>
    <t>Se evidencia actas de COPASST de los tres primeros meses y acta de comité de convivencia laboral y correo electrónico donde son enviadas a Talento Humano.</t>
  </si>
  <si>
    <t>durante el I trimestre se realizaron las actividades en cuanto a los roles de el acta 06-01-2021</t>
  </si>
  <si>
    <t>Se evidencia correos electrónicos donde se observa la realización de las actividades en cuanto a los roles del acta 06-01-2021.</t>
  </si>
  <si>
    <t>Durante el I trimestre no se ha realizado convenios de ingreso, se han realizado gestiones ante alcaldes municipales, pero aun no han dado respuestas, asi mismo se han enviado a la sede central dos cartas de intencion de alcaldes las cuales se encuentran en revision, si como el convenio con Coorpamag que tambien esta en revision en sede central</t>
  </si>
  <si>
    <t>no hay avance</t>
  </si>
  <si>
    <t>Se observa las diferentes propuestas enviadas a los municipios para la consecución de recursos, al momento no se han firmado ninguno.</t>
  </si>
  <si>
    <t>Durante el primer trimestre se han recaudado por concepto de venta de bienes y servicios un valor de $8700523. A la fecha la territorial no ha recibido la meta de ingresos de bienes y servicios</t>
  </si>
  <si>
    <t>Se evidencia reporte de ingresos recibidos en el primer trimestre, no se tiene definida meta de ingresos.</t>
  </si>
  <si>
    <t>La territorial no tiene cartera pendiente</t>
  </si>
  <si>
    <t>Si no tiene cartera pendiente no debería tener meta</t>
  </si>
  <si>
    <t>No se tiene cartera pendiente, por lo tanto, no debería tener meta asignada.</t>
  </si>
  <si>
    <t>El contrato objeto del proceso de actualización catastral del municipio de Villavicencio Fase I y Fase II,  fueron acordadas entre las partes y aprobadas con el plan de trabajo presentado al inicio del proceso de actualización catastral, cumpliendo con la meta determinada evidenciando con el informe  de ejecucion fase II.</t>
  </si>
  <si>
    <t>Se evidencia cumplimiento de meta con el Informe de ejecución  del PRIMER TRIMESTRE 2021 ACTUALIZACIÓN CATASTRAL ZONA URBANA Y RURAL ETAPA 1 AÑO 2020 y ETAPA 2 AÑO 2021VILLAVICENCIO, META</t>
  </si>
  <si>
    <t>Se evidencia informe de avance de la actualización del municipio de Villavicencio, no se valida lo reportado hasta que no se culmine el proceso.</t>
  </si>
  <si>
    <t>En cumplimiento al seguimiento se registra tramites de oficina 379 al corte de 31 de marzo. se evidenci con los reporte mensuales de tramitadas.</t>
  </si>
  <si>
    <t>Se observa en reporte consolidado del trimestre e informes de Tramitadas por departamento de  los meses enero, febrero y marzo. El cumplimiento de la meta.</t>
  </si>
  <si>
    <t>Se evidencia reporte de tramites de oficina para el primer trimestre de 379 realizados.</t>
  </si>
  <si>
    <t>En cumplimiento al seguimiento se registra tramites de terreno  438 al corte de 31 de marzo.. se evidencia con los reporte mensuales.</t>
  </si>
  <si>
    <t>se evidencia la realización de la actividad y se puede identificar en el reporte trimestral</t>
  </si>
  <si>
    <t>Se evidencia reporte de tramites de terreno para el primer trimestre de 438 realizados.</t>
  </si>
  <si>
    <t>Se realizaron 11 visitas de avaluos al corte del 31 de marzo. se evidencia con reporte trimestral de visitas.</t>
  </si>
  <si>
    <t>Con correo electrónico en el que se reporta las visitas  ejecutadas en el trimestre. se observa el cumplimiento de la actividad</t>
  </si>
  <si>
    <t>Se evidencia reporte de avalúos realizados por la territorial, este no concuerda por el consolidado suministrado por el GIT de avalúos de la Subdirección de Catastro, en el cual la territorial ha realizado 3 avalúos.</t>
  </si>
  <si>
    <t>Se atendieron 56 solicitudes en materia de regularización en el primer trimestre, con corte al 31 de marzo. se evidencia con reporte en herramienta de monitorea</t>
  </si>
  <si>
    <t>Con reporte en herramienta de monitoreo con corte a 28 de marzo y con cuadro de descripción  de estrategia se observa la realización de la actividad</t>
  </si>
  <si>
    <t>Se evidencia reporte de solitudes atendidas en materia de regularización, se recibieron 65 y se han atendido 56 solicitudes.</t>
  </si>
  <si>
    <t>Se atendieron 37 solicitudes de politicas de restitución de tierras al corte del 31 de marzo.</t>
  </si>
  <si>
    <t>Con reporte en herramienta de monitoreo y con cuadro de descripción  de estrategia se observa la realización de la actividad</t>
  </si>
  <si>
    <t>Se recibieron 51 solicitudes de información y se atendieron 37 solicitudes para un porcentaje de atención del 72.54%.</t>
  </si>
  <si>
    <t>Se presenta  grandes retrazos en las respuestas a solicitudes y por ende en los terminos legales, en razon de problemas tecnicos de las plataformas de servicio ajenas a la territorial. se tramitaron 41 solicitudes.</t>
  </si>
  <si>
    <t>Con reporte trimestral de PQRs se evidencian rezagos en el tratamiento de solicitudes se sugiere implemtar acción de mejora</t>
  </si>
  <si>
    <t>Se evidencia reporte de atención de PQRs, el índice de oportunidad de atención en términos legales es de 5.98%.</t>
  </si>
  <si>
    <t>En cumplimiento se anexa actas de reunion de copasst de los meses de enero, febrero y marzo al igual que el acta de comie de convivencia del primer trimestre.</t>
  </si>
  <si>
    <t xml:space="preserve">Se evidencian las actas de  copasst de los meses de enero, febrero y marzo y el acta de comité de convivencia, cumpliendo con la actividad. </t>
  </si>
  <si>
    <t>Se presenta acta N°1 de Informe de rendicion de cuentas del SG-SST de la territorial del primer trimestre.</t>
  </si>
  <si>
    <t>Se evidencia la realización de la actividad con Acta  N°1  " RENDICION DE CUENTAS I TRIMESTRE DE 2021 TERRITORIAL METAcon corte a  31_03 /2021</t>
  </si>
  <si>
    <t>Se evidencia informe que soportan las responsabilidades y rendición cuentas en el SG - SST, establecida mediante acta del 06-01-2021.</t>
  </si>
  <si>
    <t>El piremer trimestre no se reporta ningun recurso obtenido por la gestion de firmas de contratos.</t>
  </si>
  <si>
    <t>No se tiene avance en la meta.</t>
  </si>
  <si>
    <t>Se reporte el ingreso por ventas de bienes y servicios del mes de enereo y febrero, el mes de marzo no alcanza a reportarse en razon que el informe por parte del area de gestion financiera son enviados hasta los dias 15 del siguiente mes.</t>
  </si>
  <si>
    <t>Se realiza actividad se evidente con archivos facilitados por Financiera</t>
  </si>
  <si>
    <t>En el repoter enviado por el area de finciera recursos obtenidos por recuperación de cartera.</t>
  </si>
  <si>
    <t>No se reporta recuperación de cartera ya que en evidencia no se tiene monto a recuperar</t>
  </si>
  <si>
    <t>Se evidencia reporte de financiera donde no se observa cartera.</t>
  </si>
  <si>
    <t>Se realiza ejecucion de 4.974 tramites de oficina correspondientes a los departamentos de Nariño y Putumayo en los meses de enero,febrero y marzo de 2021, se observa que las oficinas de Instrumentos pùblicos no entregan oportunamente las escrituras, se adolece de personal de apoyo para tramitar de oficina mutaciones de las suprimidas Unidades Operativas de Catastro de Ipiales y Mocoa.</t>
  </si>
  <si>
    <t>Se presenta archivo donde se evidencian los trámites de oficina correspondientes a los meses de enero, febrero y marzo, para un total de 4.962 trámites.</t>
  </si>
  <si>
    <t>Durante el primer trimestre de 2021 se ejecuto 1143 tramites de terreno, se cuenta con tres reconocedores contratista de conservacion para atender los dos departamentos, ademas de las Tutelas y las reiteraciones y es necesario vincular mas contratistas para atender mutaciones de terreno</t>
  </si>
  <si>
    <t xml:space="preserve">Se evidencia archivo donde se describe que para este primer trimestre la Dirección Territorial lleva un avance de 1.156 trámites de terreno.  </t>
  </si>
  <si>
    <t>En primer trimestre y especificamente en el mes de marzo se realizo contrato de los contratistas control de calidad y peritos avaluadores externos, esperando que se firme el contrato IGAC-URT para iniciar con la asignación y elaboración de avaluos comerciales.</t>
  </si>
  <si>
    <t>Se presentan documentos de contratación a personas encargadas de realizar los avalúos comerciales a nivel nacional de los bienes urbanos y rurales. Sin embargo no se programó meta para este periodo.</t>
  </si>
  <si>
    <t>La oficina jurìdica dio respuesta a 34 las solicitudes asignadas mediante oficio recibido en SIGAC de los peticionarios y juzgados referente a regularizacion de la propiedad Ley 1561 y Ley 1564 de 2012</t>
  </si>
  <si>
    <t>Se evidencian dos documentos sobre solicitudes uno de pertenencia y el otro donde se informa el aplazamiento de la visita ocular por parte de funcionarios del IGAC, por problemas personales.</t>
  </si>
  <si>
    <t>Se realiza contrato de abogada y reconocedores dentro del programa de Restitución de Tierras en el mes de marzo, en el trimestre se recepcionaron 123 solicitudes y se ha se ha dado respuesta a 94 solicitudes de Juzgados de Restituciòn de Tierras y Unidad de Restitucion de tierras, teniendo en cuenta que el Instituto depende de la informacion que suministra la Agencia Nacional de Tierras y las ORIP, hasta que no se cuente con los shape de las calificaciones estara pendiente la respuesta, se efectua el primer comite de Víctimas y tierras en la Territorial Nariño, se presentado al GIT de tierras y al GIT de avaluos las matrices de seguimiento respectivas.</t>
  </si>
  <si>
    <t>Se evidencia documento de acta 001/2021 correspondiente al primer comité territorial de Víctimas y Restitución de Tierras para Nariño con el fin de “Socializar el estado de los requerimientos, solicitudes y procesos notificados al IGAC en el marco de la Ley 1448/2011”.  A persar de no cumplir con la meta programada se avala el avance.</t>
  </si>
  <si>
    <t>De acuerdo a informe del GIT de Servicio al ciudadano y reporte del aplicativo SIGAC se han recepcionado PQRSD 575 Peticiones</t>
  </si>
  <si>
    <t xml:space="preserve">Se presenta informe consolidado de PQRSD, donde se evidencia que, para el primer trimestre de 2021, de han recibido 575 solicitudes, de las cuales se encuentran finalizadas 144, por lo cual están pendientes por resolver 431 solicitudes. </t>
  </si>
  <si>
    <t>Se efectuan y envian evidencias al Grupo Interno de Trabajo de Talento Humano en lo referente a las actas de Comite de COPASST, así como Comité de convivencia, reuniones efectuadas via virtual a traves de teams.</t>
  </si>
  <si>
    <t>Se presentan los documentos donde se encuentran las actas realizadas sobre Comité paritario de Seguridad y Salud en el Trabajo – Copasst correspondientes a los meses de enero, febrero y marzo del presente año.  Así mismo, se presenta el acta No. 1 sobre el Comité de Convivencia Laboral realizada el día 17/03/2021.  Por lo anterior de valida el avance de esta actividad por parte de la OCI.</t>
  </si>
  <si>
    <t>Se realiza reporte de asuentismo, el cual esta reportado en el Drive dispuesto por la oficina de Talento Humano, se informa ademas la celebración de cumpleaños, dia de la mujer, dia del hombre</t>
  </si>
  <si>
    <t>Se observan los siguientes documentos: día de la mujer y del hombre, reporte de ausentismo, compensatorios de semana santa 2021, acta comité Paritario de Seguridad y Salud en el Trabajo – COPASST, con su respectivo listado de asistencia, y el archivo de seguimiento al Plan de Capacitación, donde se evidencian que para este trimestre se han realizado tres (3) cursos virtuales y un (1) taller a los funcionarios y contratistas de la D.T Nariño.</t>
  </si>
  <si>
    <t>Durante el primer trimestre la Dirección Territorial no obtuvo ingresos por gestion o firma de contratos, sin embargo se enviaron oficios a las Alcaldías con el fin de realizar propuestas para dicho tema</t>
  </si>
  <si>
    <t>la evidencia no cumple con el producto esperado</t>
  </si>
  <si>
    <t>Se evidencia documentos memorandos del 25/01/2021 y 11/02/2021 solicitando Oferta institucional de catastro multipropósito – conservación catastral para el municipio de Ipiales (Nariño) y Mocoa (Putumayo).  Sin embargo no se observa avance para esta actividad.</t>
  </si>
  <si>
    <t xml:space="preserve">En el primer trimestre de 2021 se obtuvo ventas acumuladas por valor de $ 111.614.482, debidamente soportado por informes y reportes de cada uno de los meses (enero, febrero, marzo)_x000D_
</t>
  </si>
  <si>
    <t>Se valida esta actividad con los documentos suministrados como soporte donde se evidencian las ventas totalizadas por productos y la relación de ingresos de contado de ventas correspondiente al primer trimestre del año 2021.</t>
  </si>
  <si>
    <t>Se realiza seguimiento a cartera obteniendo recaudo por valor de $15.625.194 del Municipio de Mocoa</t>
  </si>
  <si>
    <t>Para este trimestre se soporta el documento comprobante de egresos.</t>
  </si>
  <si>
    <t>Norte de Santander</t>
  </si>
  <si>
    <t>En el I Trimestre del 2021 se ejecutaron 1.801 trámites de oficina, lo cual correspondió al 108% de los trámites de este tipo que se programaron para este período (1.750), donde se debe recordar aspectos que hacen su rendimiento menor al de los otros trimestres: 1. Plataforma Cobol habilitada hasta el 12 de enero. 2. Personal de apoyo (reconocedores) contratados hasta el 9 de marzo. 3. Vacaciones programas y de Semana Santa de Oficiales de Catastro. Adicionalmente debemos recordar que el presupuesto de este año es inferior en más de un 50% al del año anterior, por lo que solo se pudieron contratar 2 reconocedores, mientras que hace un año eran 6.</t>
  </si>
  <si>
    <t>Se observa que la DT avanzó en los Tramites de conservación Catastral realizados (mutaciones de Oficina) durante el primer trimestre de 2021</t>
  </si>
  <si>
    <t>Se evidencia soporte donde se han realizado 1.801 trámites de oficina para este primer trimestre.</t>
  </si>
  <si>
    <t>En el I Trimestre del 2021 se ejecutaron 896 trámites de terreno, lo cual correspondió al 103% de los trámites de este tipo que se programaron para este período (740), donde se debe recordar aspectos que hacen su rendimiento menor al de los otros trimestres: 1. Plataforma Cobol habilitada hasta el 12 de enero. 2. Personal de apoyo (reconocedores) contratados hasta el 9 de marzo. 3. Vacaciones programas y de Semana Santa de Oficiales de Catastro. Adicionalmente debemos recordar que el presupuesto de este año es inferior en más de un 50% al del año anterior, por lo que solo se pudieron contratar 2 reconocedores, mientras que hace un año eran 6.</t>
  </si>
  <si>
    <t>En el documento soporte se valida un avance en los trámites de terreno en 899 para los meses de enero a marzo de 2021.</t>
  </si>
  <si>
    <t>Durante el I Trimestre del 2021, solo nos fueron requeridos dos avalúos comerciales, ello en virtud de un proceso de Restitución de Tierras a finales de febrero, y con fecha de entrega a mediados de abril. A la fecha ya se realizó visita a ambos predios ubicados en Abrego (NdS), y se realizó todo el trabajo de oficina, enviándose el lunes 12 de abril a control de calidad y así entregarlos en la fecha otorgada. Importante resaltar desde ahora, que la meta se ve complejo de alcanzar, pues dependemos que nos sean encargados realizar estos avalúos por parte de particulares y/o juzgados, no dependiendo de nosotros la demanda, sino exclusivamente la calidad y oportunidad en su ejecución.</t>
  </si>
  <si>
    <t xml:space="preserve">Se observa que la DT no recibió solicitudes de elaboración de avalúos comerciales pero atendió solicitudes por restitución de Tierras </t>
  </si>
  <si>
    <t>Se evidencia documento soporte donde se da respuesta a dos solicitudes recibidas en los meses de febrero y marzo.  Sin embargo se observa que no se programó meta para este trimestre.</t>
  </si>
  <si>
    <t>Durante el I Trimestre del 2021, recibimos dos solicitudes concernientes a Regularización de la Propiedad (6016-2021-024304-ER-000 del 7 de enero y 5000-2021-0000966-ER-000 del 10 de febrero), las cuales se atendieron en la oportunidad de ley y de forma integral (radicados de salida 6016-2021-0000826-EE-001 del 9 de febrero y 6016-2021-0001611-EE-002 del 2 de marzo respectivamente).</t>
  </si>
  <si>
    <t>Se observa que durante el primer trimestre la DT atendió solicitudes concernientes a Regularización de la Propiedad</t>
  </si>
  <si>
    <t>Se evidencia documento soporte donde se da respuesta a dos solicitudes recibidas en los meses de febrero y marzo.</t>
  </si>
  <si>
    <t>Durante el I Trimestre del 2021, recibimos 26 solicitudes (5 en enero, 13 en febrero y 8 en marzo), concernientes a Política de Restitución y Ley de Víctimas (listado con radicados y fechas en evidencia), las cuales se atendieron en la oportunidad de ley y de forma integral (radicados de salida y fechas en evidencia).</t>
  </si>
  <si>
    <t xml:space="preserve">Se evidencia que para el primer trimestre del año 2021 se recibieron 26 solicitudes las cuales fueron respondidas dentro de los tiempos establecidos. </t>
  </si>
  <si>
    <t>Durante el I trimestre del 2021 recibimos 1.177 PQRD de las cuales se atendieron 1.015, quedando únicamente 162 pendientes de atender. En ese orden se puede decir que se atendieron el 86.23% de las PQRD recibidas en el trimestre, lo cual al dársele un valor del 25% al trimestre en el año, se puede decir que se alcanzó una meta del 21.55%. El resultado expuesto fue causado en gran parte a que se venía cometiendo un error en la radicación de las solicitudes de tramites catastrales, ello por cuanto que la gran mayoría de estas fueron radicadas como peticiones, ello originó que no se pudiera cumplir la atención de PQRD del 100%. Lo anterior dado los errores propios de la implementación de un nuevo sistema de correspondencia (SIGAC)</t>
  </si>
  <si>
    <t>Se evidencia el informe sobre el primer trimestre del año, donde se informa que de 1.177 solicitudes recibidas en la D.T, se atendieron dentro de los tiempos establecidos 1.015, por lo anterior quedan pendientes por dar respuesta 162. A pesar que no se cumplió con la meta programada para este trimestre se avala el avance.</t>
  </si>
  <si>
    <t>Durante el I Trimestre del 2021 y de acuerdo con el cronograma establecido, se celebraron 3 Comités de COPASST (uno mensual), uno de Convivencia Laboral (trimestral) y dos de Comisión de Personal. Así mismo las respectivas actas fueron sometidas a aprobación de los miembros de cada órgano respectivo, y una vez aprobadas se remitieron al GIT de Gestión de Talento Humano. (En evidencias actas y correos remisorios).</t>
  </si>
  <si>
    <t>Para el apoyo a esta actividad se presentan las actas de comités COPASST, de Convivencia Laboral y reuniones de la Comisión de Personal realizadas en el transcurso del primer trimestre del año 2021.</t>
  </si>
  <si>
    <t xml:space="preserve">Durante el I Trimestre del 2021 se celebraron tres Comités de COPASST (uno mensual), y uno de Convivencia Laboral (trimestral); así mismo se realizaron dos inspecciones a la infraestructura física de la Sede de la Territorial, se solicitó y se obtuvo la renovación de los extintores y botiquines de seguridad, así como que se estuvo atento a la presentación de cualquier accidente de trabajo, o queja de Acoso Laboral, ello sin que se llegara a presentarse ninguna de esas dos situaciones. </t>
  </si>
  <si>
    <t>Se observa que se atendieron las responsabilidades y rendición de cuentas en el SG - SST por parte de la DT durante el primer trimestre.</t>
  </si>
  <si>
    <t>Se soportan formatos de Inspección de Infraestructura General, así como las actas de comité de Copasst para los meses de enero, febrero y marzo de 2021.</t>
  </si>
  <si>
    <t>A la fecha no se han suscritos contratos que generen ingresos propios para el Instituto; sin embargo, se tiene muy adelantado un proceso de Conservación con el municipio de Chinácota por $278 millones de pesos, donde este (municipio) ya expresó su aceptación de la propuesta presentada en enero del 2021, y se encuentra elaborando y organizando los documentos previos a la firma del contrato, tales como Estudios Previos, Minuta, etc. Se adjuntan comunicaciones cruzadas de evidencias.</t>
  </si>
  <si>
    <t xml:space="preserve"> Se observa que durante el primer trimestre la DT no ha suscrito contratos que generen ingresos. Se han realizado gestiones</t>
  </si>
  <si>
    <t>Para este trimestre se verifica la documentación tramitada en la D.T, como la propuesta económica para el proceso de conservación catastral del municipio de Chinácota y la aceptación de la misma. Sin embargo no se cumplió con la meta programada para este trimestre.</t>
  </si>
  <si>
    <t>Durante el I Trimestre del 2021 se vendieron productos catastrales por el orden de $23.307.845, lo cual no tiene aún meta asignada para comparar su avance; sin embargo, es de resaltar que al no estar este año el municipio de Cúcuta dentro de nuestra jurisdicción (se habilitó en diciembre del 2020), las ventas muestran un comportamiento bastante aceptable, ello al promediar un ingreso mensual de $7.769.281.</t>
  </si>
  <si>
    <t>Se observa que durante el primer trimestre la DT recaudó ingresos por venta de bienes y servicios</t>
  </si>
  <si>
    <t>Se presenta reporte con los ingresos recibidos por la D.T durante el primer trimestre del año 2021.</t>
  </si>
  <si>
    <t>Como evidencian los Informes de Cartera por Edades, la DT NdS no presenta cartera pendiente de cobro, ni ha generados créditos en el I Trimestre del 2021.</t>
  </si>
  <si>
    <t>Se observa que con corte a el primer trimestre la DT no presenta cartera pendiente de cobro</t>
  </si>
  <si>
    <t>Se soporta como insumo el informe de cartera por edades desde el 01/04/2019 al 31/03/2021, con sus respectivos datos y firmas de aprobación.</t>
  </si>
  <si>
    <t>En los meses de enero y febrero la direccion territorial quindio incorpo 308 nuevos predios en lo que va corrido 2021 predios en propiedad horizontal, tramites que no estan siendo contabilizados en los datos estadisticos y son cuantificados como un solo radicado catastral.</t>
  </si>
  <si>
    <t xml:space="preserve">La actividad cuenta con evidencias </t>
  </si>
  <si>
    <t>Se observa el archivo detallado de Catastro donde se informa que la D.T a ejecutado 1.138 trámites de oficina, para un avance del 17% para este primer trimestre del año 2021.</t>
  </si>
  <si>
    <r>
      <rPr>
        <sz val="11"/>
        <color rgb="FFFF0000"/>
        <rFont val="Calibri"/>
        <family val="2"/>
        <scheme val="minor"/>
      </rPr>
      <t>Con corte al primer trimetre se han realizado</t>
    </r>
    <r>
      <rPr>
        <sz val="12"/>
        <color theme="1"/>
        <rFont val="Calibri"/>
        <family val="2"/>
        <scheme val="minor"/>
      </rPr>
      <t xml:space="preserve"> tramites de terreno , se atendieron 707 de vigencias anteriores. Tramites de resolucion conjunta se ejecutaron 6 resoluciones con fines regsitrales, es importante resaltar que estos son tramites catastrales especiales, los cuales requieren de mayor tiempo de ejecucion y analisis, desde la implementacion y puesta en vigencia de estas resoluciones de rectificacion d earea y linderos con fines regsitrales, no se fijaron recursos economicos ni tecnicos para atender este tipo de solicitudes, las cuales requieren analisis juridico y tecnico especial para su ejecucion, asi como tampoco quedaron fijas las metas en el PAA.</t>
    </r>
  </si>
  <si>
    <t>La actividad cuenta con evidencias</t>
  </si>
  <si>
    <t>En el reporte detallado de Catastro se observa que la Dirección Territorial ha ejecutado 621 trámites correspondientes a campo, para un avance del 12% para el primer trimestre del año 2021.</t>
  </si>
  <si>
    <t>No se presentaron solicitudes para realizar avaluos, por lo que no hubo reuniones de seguimiento y/o actas de reunion. Se elaboraron cotizaciones a usuarios: jueves 4 de marzo de 2021.Cotizacion avaluos Gobernacion del Quindio (13 predios) respueta a la radicacion ER1636 de la plataforma SIGAC tambien enviado por correo electronico jueves 11-03-2021. Viernes 29 de enero de 2021 respueta ER180 de 20-01-2021 del predio el refugio del Municipio de Circasia leydi valencia lopez propietaria. Viviana Andrea vargas, gestor de recursos Empresas Publicas de Armenia ESP,aclaracion solicitud de cotizacion y requisitos para avaluo comercial por correo electronico viernes 12-03-2021.</t>
  </si>
  <si>
    <t xml:space="preserve">Se tienen evidencias de la gestión, pero no se han materizalizado los avalúos </t>
  </si>
  <si>
    <t>Se soporta con archivo donde se evidencia que para este primer trimestre se han solicitado 5 avalúos, 1 rural correspondiente a Restitución de Tierras de Pereira, tres (3) urbanos correspondientes al municipio de Armenia y uno (1) rural para el municipio de Pijao, los cuales se encuentran en recopilación de información.  Sin embargo, no se programó meta para este trimestre del año.</t>
  </si>
  <si>
    <t>EN LA DIRECCION TERITORIAL NO CONTAMOS CON PROGRAMA DE TITULACION, NI CONVENIOS POR EJECUTAR REFERENTES A LA FORMALIZACION DE TIERRAS, DE IGUAL MANERA SE ATIENDEN LAS SOLICITUDES DE LOS JUZGADOS DE CERTIFICADOS DE LEY 1561 DE 2012.</t>
  </si>
  <si>
    <t xml:space="preserve">Se tiene la evidencia de lo realizado en esta actividad </t>
  </si>
  <si>
    <t>Para esta actividad se soporta un correo electrónico sobre el reporte de certificados de planos especiales e informan que se han vendido 69 planos, planos exentos de pago 12, certificados especiales de medidas y linderos 27, certificados especiales de medidas y linderos exentos de pago 2, Certificados Ley 1561 pagos 5 y exentos de pago 1.</t>
  </si>
  <si>
    <t>SE HAN ATENDIDO TODOS LOS REQUERIMIENTOS SOLICITADOS EN LA PARTE ADMINISTRATIVA Y JUDICIAL REFERENTES AL TEMA DE RESTITUCION DE TIERRAS, UNA AVALUOS CATASTRALES</t>
  </si>
  <si>
    <t>Se evidencia una (1) sentencia allegada a la D.T la cual se encuentra pendiente de responder.</t>
  </si>
  <si>
    <t>Todas las solicitudes recibidas son atendidas dentro de los terminos establecidos legalmente, la nueva plataforma SIGAC no genera ningun tipo de reporte al respecto, estamos a la espera de que el proveedor del aplicativo de solucion.</t>
  </si>
  <si>
    <t>La actividad cuenta con evidencias de su realización</t>
  </si>
  <si>
    <t>Se observa que para el mes de enero no se recibieron PQRDS en la D.T, para el mes de febrero y marzo se atendieron 72 solicitudes, así como 524 llamadas telefónicas.</t>
  </si>
  <si>
    <t>Se han realizado los comites oportunamente y se ha realizado el envio a sede central de las actas respectivas, 3 de Copasst y 1 de Convivencia Laboral.</t>
  </si>
  <si>
    <t>Se evidencia correos electrónicos del 19/02/2021, 18/03/2021 y del 07/04/2021, donde envían al área de Talento Humano del IGAC Sede Central las actas de Comité de Convivencia y las actas de Comités de Copasst, realizadas durante el primer trimestre del año 2021.</t>
  </si>
  <si>
    <t>SE DA CUMPLIMIENTO A TODAS LAS ACTIVIDADES LAS CUALES QUEDAN REPORTADAS UNA EN EL INF. DE CAPACITACIONES., OTRAS EL EN DE BIENESTAR Y LAS OTRAS EN LAS REUNIONES MENSUALES DEL COPASST</t>
  </si>
  <si>
    <t>Se presenta reporte Copasst con las actividades correspondientes al primer trimestre del año 2021.</t>
  </si>
  <si>
    <t>Si bien la Territorial a adelantado diferentes gestiones, no solo para adelantar procesos de actualizacion catastral y conservacion, con los municipios de Filandia, La tebaida, Salento, se registra un avance para sacar adelante el proceso de actualizacion del municipio de La Tebaida, como se advierte en los registros de asistencia a las reuniones con las diferentes administraciones, igualmente se Se han ofertado con las alcaldias servicios de avaluos comerciales y proyectos de nomenclatura urbana; tambien con la Gobernacion del Quindio se avanza un convenio de avaluos el cual ya se remitio a la gobernacion los requisitos exigidos y se tuvo una reunion de aclaracion de inquietudes; se convoco a reunion para la continuidad del SIG Quindio.</t>
  </si>
  <si>
    <t>Se cuenta con la evidencia de la gestión pero no se han materializado los ingresos por este concepto</t>
  </si>
  <si>
    <t>Se soporta esta actividad con documentos correspondientes a memorando sobre la Aceptación de la Propuesta Actualización Urbana La Tebaida – Quindío, el memorando sobre solicitud de requisitos para avalúos de propiedad, memorando sobre Oferta a servicios de avalúos comerciales y proyectos de nomenclatura urbana, Propuesta sobre asistencia a comité técnico – SIG – Quindío y el listado de asistencia sobre la reunión de actualización catastral y de conservación 2021, realizada el 03/02/2021.  Sin embargo no se ha ejecutado nada a la fecha.</t>
  </si>
  <si>
    <t>Durante el trimestre se evidencia que el producto mas representativo en ventas son los certificados catastrales</t>
  </si>
  <si>
    <t>Se observa archivo sobre la relación de ingresos correspondiente al primer trimestre del año 2021, por un valor de $ 27’612.414 pesos m/cte.</t>
  </si>
  <si>
    <t>A la fecha la cartera que se refleja ya es incobrable, por fallo judicial, estamos en espera para dar de baja contablemente.</t>
  </si>
  <si>
    <t>Aducen no tener cartera pendiente, adjunta evidencia</t>
  </si>
  <si>
    <t>Existe foto de un juzgado, sin embargo no se valida como soporte.</t>
  </si>
  <si>
    <t>A fecha 31 de marzo de 2021, se han elaborado 2677 tramites de Oficina, consistentes en tramites de mutacion de primera, rectificaciones y complentaciones.</t>
  </si>
  <si>
    <t>La actividad cuenta con la evidencia</t>
  </si>
  <si>
    <t>Se observa en el archivo consolidado de Catastro que la D.T ejecutó 2.567 trámites de oficina para este primer trimestre del año 2021.</t>
  </si>
  <si>
    <t>A fecha 31 de marzo de 2021 se han realizado 192 tramites de terreno, toda vez que hasta el 02 de febrero se posesiono el funcionario de gestion catastral en la Territorial Risaralda y se le dio prioridad a los tramites de terreno de vigencias anteriores, teniendo en cuenta que la Territorial Risaralda se encontraba en proceso de actualizacion catastral de ocho municipios de este departamento.</t>
  </si>
  <si>
    <t>En archivo consolidado de Catastro se observa que la D.T ejecutó 1.044 trámites de terreno para los meses de enero, febrero y marzo de 2021.</t>
  </si>
  <si>
    <t>Se han elaborado cuatro avaluos comerciales en el primer trimestre que se encuentran para entrega de control de calidad en el GIT de Valoracion Economica.</t>
  </si>
  <si>
    <t>No se cuenta con la evidencia (Avalúos entregados)</t>
  </si>
  <si>
    <t>Se presenta contrato interadministrativo firmado entre el IGAC y el Departamento de Risaralda por 10 meses con el objeto de “Realizar avalúos de predios rurales y urbanos en el Departamento de Risaralda” . Sin embargo no se programó meta para este trimestre del año.</t>
  </si>
  <si>
    <t>Se ha dado respuesta a 18 oficios de ley 1561 a los juzgados de competencia en jurisdiccion de la Territorial Risaralda, los demas se remiten se remiten por competencia al AMCO.</t>
  </si>
  <si>
    <t>Se observa avance para el primer trimestre del año 2021, donde se evidencia el recibido de solicitudes las cuales se encuentran en proceso de respuesta a cada entidad solicitante.</t>
  </si>
  <si>
    <t>Se ha dado respuesta a todos los tramites solicitados por los juzgados de Restitucion de Tierras de Risaralda y Choco, ademas lo solicitado por la Unidad de Restitucion de Victimas de estos Departamentos.</t>
  </si>
  <si>
    <t>Se evidencia documentos sobre solicitudes recibidas para el cumplimiento de la Política de Restitución de Tierras y Ley de Víctimas y en estado de respuesta.</t>
  </si>
  <si>
    <t>Se ha dado respuesta oportuna a las PQRD radicas en el SIGAC, pero se debe tener en cuenta que dicha plataforma presenta problemas para remitir la respuesta al usuario inicial.</t>
  </si>
  <si>
    <t>Para esta actividad se soportan los reportes correspondientes a los meses de enero, febrero y marzo sobre las solicitudes allegadas a la D.T, de igual manera se evidencia las respuestas a estas.</t>
  </si>
  <si>
    <t>Se realizaron las actas correspondientes de copasst de enero, febrero y marzo, al igual que el acta de c convivencia del primer trimestre 2021</t>
  </si>
  <si>
    <t>Esta actividad se soporta con las actas de Comités Copasst correspondiente a los meses de enero, febrero y marzo.  Así mismo se soporta el acta de comité de Convivencia Laboral realizada el día 05/03/2021.</t>
  </si>
  <si>
    <t xml:space="preserve"> A pesar de que no se conoce de forma oficial el acta 06-01-2021, la territorial Risaralda ha cumplido con las actividades ahi propuestas.</t>
  </si>
  <si>
    <t xml:space="preserve">No aporta evidencias </t>
  </si>
  <si>
    <t>No se soportan evidencias para validar esta actividad.</t>
  </si>
  <si>
    <t>La Territorial Risaralda, suscribio contrato interadministrativo con la Gobernacion de Risaralda para la elaboracion de avaluos comerciales por valor de $54.000.000</t>
  </si>
  <si>
    <t>No hay evidencias de los ingresos por gestión de contratos</t>
  </si>
  <si>
    <t>Se soporta el contrato firmado entre el IGAC y el Departamento de Risaralda por 10 meses con el objeto de “Realizar avalúos de predios rurales y urbanos en el Departamento de Risaralda” … Por lo anterior se valida esta actividad.</t>
  </si>
  <si>
    <t>En el primer trimestre, se efectuaron ventas por el valor de $32.000.000.</t>
  </si>
  <si>
    <t>Se evidencian reportes de relación de ingresos de contado ventas correspondientes a los meses de enero, febrero y marzo por valores de (5’987.369, 12’868.558 y 8’896.938 pesos m/cte, respectivamente).</t>
  </si>
  <si>
    <t>La territorial Risaralda tiene pendiente el cobro de una cartera por valor de $ 352.000.000 con la Gobernacion de Risaralda, quedando pendiente la liquidacion del contrato por revision del contratante de los productos entregados</t>
  </si>
  <si>
    <t>La actividad no cuenta con la evidencia del ingreso por  la gestión de cobro de cartera</t>
  </si>
  <si>
    <t>Para la actividad se presentan los documentos sobre un contrato interadministrativo del año 2019 firmado entre el Departamento de Risaralda y el IGAC con el objeto de la “Actualización de la formación catastral de los municipios de Apía, Belén de Umbría, Balboa, Guática, La Celia, Marsella, Pueblo Rico y Santuario” y un correo electrónico donde se comparten compromisos por la Sede Central y la D.T Risaralda el día 25/03/2021.  Sin embargo no se valida la actividad, falta suministro de información.</t>
  </si>
  <si>
    <t>Se realizaron los trámites de oficina de conformidad con lo que ha llegado de Registro en el presente año.</t>
  </si>
  <si>
    <t>De acuerdo con el Informe detallado de la Subdirección de Catastro se observa que la Dirección Territorial Santander durante el primer trimestre de la vigencia 2021 tiene como meta realizar 21.982 solicitudes de oficina de las cuales realizó 3.606 con un porcentaje de avance del 16%.</t>
  </si>
  <si>
    <t xml:space="preserve">Son trámites de terreno realizados desde oficina.  </t>
  </si>
  <si>
    <t>De acuerdo con el Informe detallado de la Subdirección de Catastro se observa que la Dirección Territorial Santander durante el primer trimestre de la vigencia 2021 tiene como meta realizar 15.660 solicitudes de visitas a terreno de las cuales realizó 138 con un porcentaje de avance del 1%. Se recomienda agilizar las visitas a terreno.</t>
  </si>
  <si>
    <t>Durante el primer trimestre del 2021 se elaboró el avalúo del predio la Cabaña del municipio de Puerto Parra.</t>
  </si>
  <si>
    <t xml:space="preserve">Se observa que la DT  recibió atendió 1  solicitud de elaboración de avalúos comerciales </t>
  </si>
  <si>
    <t>De acuerdo con las evidencias suministradas por la Dirección Territorial Santander y el radicado 6019-2021-0004055 EE-001 del 06 de abril se hace entrega del informe de avalúo comercial rural del predio ubicado en municipio de Puerto Parra.</t>
  </si>
  <si>
    <t>en el primer Trimestre se respondierón 1100 solicitudes, cumpliendo con las solicitudes en materia de regularizacion de la propiedad</t>
  </si>
  <si>
    <t>Las evidencias suministradas por la Dirección Territorial Santander no corresponden  a la actividad dado que se presenta reporte de SIGAC, por lo que no es posible validar si las respuestas entregadas hacen parte del tramite de Regularización de la propiedad.</t>
  </si>
  <si>
    <t>Se respondieron 100 solicitudes para el cumplimiento de de la Política de Restitución de Tierras y Ley de Víctimas</t>
  </si>
  <si>
    <t>De acuerdo con las evidencias suministradas por la Dirección Territorial Santander se observa la respuesta a solicitudes relacionadas con la Política de Restitución de Tierras y Ley de Víctimas</t>
  </si>
  <si>
    <t>Se atendieron 35 peticiones de PQRS en el primer Trimestre</t>
  </si>
  <si>
    <t>De acuerdo con las evidencias suministradas por la Dirección Territorial Santander documento " PQRS primer trimestre" se observa que durante el primer trimestre se recibieron 85 solicitudes de las cuales se finalizaron 31 y están pendientes 54. Se recomienda revisar los tiempos de respuesta de estas solicitudes.</t>
  </si>
  <si>
    <t>En el primer trimestre, se realizaron la reunion de comite pertinente, en el cual se deja evidencia en las  acta, y se manifiesta las actividades que se deben llevar acabo. cumpliendo a cabalidad con la entrega de las actas  de comite copasst y comite de convivencia</t>
  </si>
  <si>
    <t>De acuerdo con las evidencias suministradas por la Dirección Territorial Santander se observa acta de COPASST del 30 de enero de 2021</t>
  </si>
  <si>
    <t xml:space="preserve">En el primer trimestres, se realizaron los controles mensuales de asistencia, los cuales se envian mensualmente a la sede central, Git Talento Humano. </t>
  </si>
  <si>
    <t xml:space="preserve">De acuerdo con las evidencias suministradas por la Dirección Territorial Santander radicado número 2010-2021-0003913- IE-001 del 17 de febrero de 2021 se realiza reporte de ausentismo para el mes de enero, no se presentan evidencias de ejecución en los meses de febrero y marzo. </t>
  </si>
  <si>
    <t>Durante el primer trimestre no se realizó firma de Contratos.</t>
  </si>
  <si>
    <t xml:space="preserve"> Se observa que durante el primer trimestre en la DT no se realizó firma de Contratos</t>
  </si>
  <si>
    <t>Sin meta asignada para el trimestre, sin evidencias de ejecución de la actividad.</t>
  </si>
  <si>
    <t>Las ventas están representadas en certificados catastrales, información catastral y publicaciones por un valor total de $ 28.605.649.  Se realizó la validación del 100% de las ventas reportadas por el CIG con el movimiento bancario.</t>
  </si>
  <si>
    <t xml:space="preserve"> Se observa que durante el primer trimestre la DT recaudó ingresos por venta de bienes y servicios</t>
  </si>
  <si>
    <t>De acuerdo con los soportes suministrados por la Dirección Territorial Santander los ingresos percibidos son por concepto de certificados catastrales e información catastral.</t>
  </si>
  <si>
    <t>La Territorial no tiene cartera pendiente de cobro.</t>
  </si>
  <si>
    <t>Se observa que la DT no tiene cartera pendiente de cobro.</t>
  </si>
  <si>
    <t>Sin meta asignada en el trimestre, sin evidencias de ejecución de la actividad.</t>
  </si>
  <si>
    <t>Sucre</t>
  </si>
  <si>
    <t>EN LA TERRITORIAL NO SE FIRMARON CONTRATOS PARA REALIZAR PROCESOS DE ACTUALIZACION DE LA FORMACION CATASTRAL EN EL PRIMER TRIMESTRE, EN REUNION CON LA ALCADESA DE CHALAN QUE MANIFESTO LA NECESIDAD DEL SERVICIO Y QUEDO ELLA EN SOLICITAR OFICIALMENTE INFORMACION Y COTIZACION PARA OBTENER ESTE SERVICIO POR PARTE DEL IGAC, IGUALMENTE CON EL MUNICIPIO DE COVEÑAS SE ESPERA RESPUESTA Y QUE A ELLOS SE LES HIZO UNA COTIZACION OFICIAL EN EL AÑO 2020.</t>
  </si>
  <si>
    <t>Sin meta asignada para el periodo, sin evidencias de ejecución de las actividades</t>
  </si>
  <si>
    <t>SE ATENDIERON LOS TRAMITES DE OFICINA RECIBIDOS EN EL TRIMESTRE EN SU TOTALIDAD.</t>
  </si>
  <si>
    <t>Con la evidencia aportada se observa cumplimiento a la actividad establecida. Faltó seguimiento cuantitativo</t>
  </si>
  <si>
    <t>De acuerdo con el Informe detallado de la Subdirección de Catastro se observa que la Dirección Territorial Sucre durante el primer trimestre de la vigencia 2021 tiene como meta realizar 5.789 solicitudes de oficina de las cuales realizó 1.862 con un porcentaje de avance del 32%.</t>
  </si>
  <si>
    <t>EN LA TERRITORIAL DURANTE EL PRIMER TRIMESTRE EL TRABAJO DE CAMPO FUE MINIMO POR CUANTO LA CONTRATACION DEL PERSONAL DE APOYO A ESTE PROCESO SE REALIZO A FINALES DEL MES DE FEBRERO DE 2021 Y PRACTIAMENTE LOS RESULTADOS OBTENIDOS CON LOS CORRESPONDIENTES AL MES DE MARZO.</t>
  </si>
  <si>
    <t>De acuerdo con el Informe detallado de la Subdirección de Catastro se observa que la Dirección Territorial Sucre durante el primer trimestre de la vigencia 2021 tiene como meta realizar 4.939 solicitudes de visitas a terreno de las cuales realizó 359 con un porcentaje de avance del 7%. Se recomienda agilizar las visitas a terreno.</t>
  </si>
  <si>
    <t>EN EL PRIMER TRIMESTRE, EN LA TERRITORIAL NO SE CONTABA CON PERITO AVALUADOR POR LO TANTO LAS POCAS SOLICITUDES REALIZADAS SE ACUMULARAN PARA SER ATENDIDAS EN EL SEGUNDO TRIMESTRE, DEJANDO EN CLARO QUE ESTAS CORRESPONDEN A PROCESOS DE RESTITUCION DE TIERRAS Y NO A CONTRATOS QUE GENEREN INGRESOS PARA LA TERRITORIAL. LA GOBERNACION DE SUCRE HA SOLICITADO COTIZACIONES MAS NO HA ORDENADO LA PRACTICA DE DICHOS AVALUOS.</t>
  </si>
  <si>
    <t>Sin meta asignada para el periodo y sin evidencias de ejecución de la actividad.</t>
  </si>
  <si>
    <t>SE ATENDIERON LA TOTALIDAD DE LAS SOLICITUDES DE INFORMACION PREDIAL, TENDIENTES A LA FORMALIZACION DE PREDIOS VIA LEY 1561 Y PROCESOS DE PERTENENCIA.</t>
  </si>
  <si>
    <t>En el archivo en Excel denominado "trámites ley 1561 2021" se observan la cantidad de solicitudes en materia de regularizacion para el primer trimestre (20), pero no se puede comprobar si se atendieron dentro del término legal. Tampoco se realizó seguimiento cuantitativo.</t>
  </si>
  <si>
    <t>De acuerdo con las evidencias suministradas por la Dirección Territorial Sucre "trámites ley 1561 2021" se listan las solicitudes relacionadas con regularización para el primer trimestre 20, sin embargo no se cuenta con las evidencias que permitan determinar la gestión realizada por parte de la Dirección Territorial.</t>
  </si>
  <si>
    <t>SE RECIBIERON 7 SOLICITUDES, ATENDIDAS EN SU TOTALIDAD INCLUYENDO UNA DE BLOQUEO DE PREDIOS, CON RESPECTO A LAS SOLCITUDES DE AVALUOS SE RECIBIERON 8 QUE SE VIENEN EJECUTANDO EN EL SEGUNDO TRIMESTRE.</t>
  </si>
  <si>
    <t>De acuerdo con las evidencias suministradas por la Dirección Territorial Sucre se observan solicitudes en el marco de la Política de Restitución de Tierras y ley de victimas: 2 solicitudes en etapa administrativa, 1 solicitud en trámite judicial las cuales se encuentran en tramite</t>
  </si>
  <si>
    <t xml:space="preserve">DURANTE EL PRIMER TRIMESTRE EN LA TERRITORIAL SE RECIBIERON 230 SOLICITUDES DE LAS CUALES FUERON ATENDIDAS 166 CORRESPONDIENTE AL 72, 17% </t>
  </si>
  <si>
    <t>Hizo falta seguimiento cuantitativo. El seguimiento cualitativo es impreciso, toda vez que conforme a la evidencia reportada, se indica que de las 166 solicitudes tramitadas, 13 se finalizaron fuera del plazo legal. De las 68 pendientes por resolver a marzo 31 no se indica cuántas se encuentran fuera de plazo, por lo que, con la información suministrada, no es posible llegar a calcular el cumplimiento de la meta de esta actividad</t>
  </si>
  <si>
    <t>De acuerdo con las evidencias suministradas por la Dirección Territorial Sucre documento "Consolidado Nacional PQRSDF" se observa que durante el primer trimestre se recibieron 230 solicitudes de las cuales se finalizaron 166 y están pendientes 64. Se recomienda revisar los tiempos de respuesta de estas solicitudes.</t>
  </si>
  <si>
    <t>LA TERRITORIAL REALIZO LOS COMITES E HIZO EL CARGUE Y ENVIO L GIT DE TALENTO HUMANO</t>
  </si>
  <si>
    <t>No se realizó seguimiento cuantitativo. Con las tres actas del comité de COPASST se observa un cumplimiento parcial a la actividad, ya que faltó enviar evidencia de la realización de la reunión del Comité de Convivencia Laboral.</t>
  </si>
  <si>
    <t>De acuerdo con las evidencias suministradas por la Dirección Territorial Sucre las actas de Copasst de los meses de enero, febrero y marzo se realizaron en la vigencia 2020 el 08-01-2020, 06-02-2020, 04-03-2020, por lo que no se cuenta con evidencias de realización de estos comités para la vigencia 2021</t>
  </si>
  <si>
    <t>No realizó seguimiento cualitativo ni cuantitativo</t>
  </si>
  <si>
    <t>Se presentan evidencias de actividades relacionadas con bienestar, siendo esta una de las áreas del Plan estratégico de Talento Humano sin embargo, no se presentan evidencias de capacitación, seguridad y Salud en el Trabajo, plan anual de provisiones entre otros.</t>
  </si>
  <si>
    <t>En el primer tirmestre de 2021, no se ha hecho efectivo ningún contrato para la venta de servicios y productos catastrales en especial procesos de actUalización.</t>
  </si>
  <si>
    <t>Se está de acuerdo con que el cumplimiento de esta actividad es cero (0)</t>
  </si>
  <si>
    <t>Durante el primer trimestre la Dirección Territorial Sucre no ha suscrito contratos por lo que no ha generado ingresos por este concepto.</t>
  </si>
  <si>
    <t>DURANTE EL PRIMER TRIMESTRE DE 2021, SE GENERARON INGRESOS CORRESPONDIENTE A LA VENTA DE PRODUCTOS Y SERVICIOS CATASTRALES GENERADOS EN EL CIG, A PESAR DE LA PANDEMIALA TERRITORIAL CON SU EQUIPO DE TRABAJO HA LOGRADO MANTENER UN ALTO PORCENTAJE DE INGRESOS.</t>
  </si>
  <si>
    <t>No se realizó seguimiento cuantitativo. En el reporte de ventas totalizadas por producto se observa por $42.336.359 antes de IVA. Faltan firmas en ese reporte</t>
  </si>
  <si>
    <t>De acuerdo con los soportes suministrados por la Dirección Territorial Sucre Ventas totalizadas por producto con corte 31 de marzo 2021 se observa que se han generado ingresos por venta de certificados catastrales por $39.968.066 y por información catastral por $42.336.359</t>
  </si>
  <si>
    <t>META NO PLANIFICADA PARA LA TERRITORIAL EN EL TRIMESTRE OBJETO DE SEGUIMIENTO, YA QUE NO CUENTA CON CARTERA PARA RECAUDO</t>
  </si>
  <si>
    <t>La meta asignada a la direccion territorial corresponde al muncipio de Rioblanco, el cual esta siendo intervenido por la agencia nacional de tierras y no se tiene asignado presupuesto para atender el componente urbano.</t>
  </si>
  <si>
    <t>Se requiere revisión de la meta para la Territorial</t>
  </si>
  <si>
    <t>No se presentan evidencias de ejecución de la actividad.</t>
  </si>
  <si>
    <t xml:space="preserve">Se tiene asignado la realizacion del componente economico del municipio de Rioblanco. El proceso de barrido predial o reconocimiento predial lo viene realizando la agencia nacional de tierras y no se tiene conocimiento de los productos resultantes del proceso. </t>
  </si>
  <si>
    <t>No se presentan evidencias de ejecución de la actividad</t>
  </si>
  <si>
    <t xml:space="preserve">En el primer trimestre se alcanza el 31,42% de la meta asignada en tramites de oficina. Se cumple con los tiempos establecidos en el modulo de correspondencia  implementado en el IGAC (SIGAC) y se esta depurando los tramites de años anteriores. </t>
  </si>
  <si>
    <t>De acuerdo con el Informe detallado de la Subdirección de Catastro se observa que la Dirección Territorial Tolima durante el primer trimestre de la vigencia 2021 tiene como meta realizar 16.668 solicitudes de oficina de las cuales realizó 5.238 con un porcentaje de avance del 31%.</t>
  </si>
  <si>
    <t xml:space="preserve">Se alcanza el 11,22% de la meta asignada. A finales del mes de febrero se realiza la contrataciion de 5 reconocedores y 9 auxiliares de apoyo. </t>
  </si>
  <si>
    <t xml:space="preserve">De acuerdo con el Informe detallado de la Subdirección de Catastro se observa que la Dirección Territorial Tolima durante el primer trimestre de la vigencia 2021 tiene como meta realizar 22.254 solicitudes de visitas a terreno de las cuales realizó 2.498 con un porcentaje de avance del 11%. </t>
  </si>
  <si>
    <t>En el trimestre no se han realizado avaluos comerciales. Se tiene en negociacion 8 solicitudes.</t>
  </si>
  <si>
    <t>No hay evidencia de avalúos elaborados para el periodo</t>
  </si>
  <si>
    <t>No hay evidencias de ejecución de la actividad</t>
  </si>
  <si>
    <t>Se han recibido 117 solicitudes, de las cuales se han atendido 81. 19 faltantes corresponden a certficados especiales y 17 a inspecciones judiciales en terreno.</t>
  </si>
  <si>
    <t>De acuerdo con las evidencias suministradas por la Dirección Territorial Tolima se cuenta con un listado de los trámites recibidos, sin embargo, no es posible determinar si hacen parte de lo relacionado con la regularización de la propiedad. Las evidencias suministradas no son claras.</t>
  </si>
  <si>
    <t xml:space="preserve">Se ha recibido 8 sentencias de los juzgados, de las cuales se han tramitado 5 y las 3 restantes esta pendiente el envio por parte de la ORIP la anotacion en el certificado de tradicion. </t>
  </si>
  <si>
    <t>De acuerdo con las evidencias suministradas por la Dirección Territorial Tolima se observan solicitudes en el marco de la Política de Restitución de Tierras y ley de víctimas: 66 solicitudes en etapa administrativa, 28 solicitudes en trámite judicial las cuales se encuentran en tramite</t>
  </si>
  <si>
    <t>El sistema de correspondencia externa recibida reporta la radicaciion de 2847 solicitudes, de las cuales se atendieros 2216 y aparecen vencidas</t>
  </si>
  <si>
    <t>De acuerdo con las evidencias suministradas por la Dirección Territorial Tolima "Informe Tolima" de los meses de enero, febrero y marzo se observa que existen solicitudes radicadas vencidas por 86, 427 y 108 de los meses mencionados.</t>
  </si>
  <si>
    <t xml:space="preserve">Se han realizado tres comit4es de copasst y 1 de CCL en el trimestre. </t>
  </si>
  <si>
    <t>De acuerdo con las evidencias suministradas por la Dirección Territorial Tolima "Acta COPASST" del 29-01-2021, 26-02-2021, 05-04-2021 y el acta de comité de convivencia laboral con fecha 26-02-2021 se observa el desarrollo de la actividad.</t>
  </si>
  <si>
    <t xml:space="preserve">Se ha realizado los comites acorde a lo convenido, se ha hecho seguimiento en la plataforma de la ARL del autodiagnodtivo de covid 19, se siguen multiplicando las campañas de autocuidado y demas actividades convenidas. </t>
  </si>
  <si>
    <t>De acuerdo con los soportes suministrados por la Dirección Territorial Tolima se observa que se ha venido realizando seguimiento a las actividades del SG-SST</t>
  </si>
  <si>
    <t xml:space="preserve">En el trimestre no se ha firmado contratos de ingreso en la territorial. </t>
  </si>
  <si>
    <t>No hay evidencias para la actividad en el periodo</t>
  </si>
  <si>
    <t>La Dirección Territorial Tolima no  presenta evidencias de ejecución de la actividad.</t>
  </si>
  <si>
    <t xml:space="preserve">En el primer  trimestre se obtuvo ingresos por valor de $.22.434.459, donde prevalece la expedicion de certificados catastrales. </t>
  </si>
  <si>
    <t>De acuerdo con los soportes suministrados por la Dirección Territorial Tolima "Ingresos de Contado Ventas" con corte 31 de marzo 2021 se observa que se han generado ingresos por venta de certificados catastrales por $2.076.906 y por información catastral por $1.068.733.</t>
  </si>
  <si>
    <t xml:space="preserve">En los registros contables de la territorial no se tiene cartera vencida. Esta pendiente realizar reintegros de convenios de actualizacion de la formacion catastral de los municipios de Ibague y Melgar. Se tiene por cobrar un recurso de la subdireccion de cartografia con el municipio de Ibague (Convenio gestionado, ejecutado y supervisado  por la subdireccion y la administracion municipal), pero la direccion territorial no tiene los soportes. </t>
  </si>
  <si>
    <t>No cuentan con cartera venciada</t>
  </si>
  <si>
    <t>Valle del Cauca</t>
  </si>
  <si>
    <t>Durante el mes de enero se tramitan 12 mutaciones, en febrero 1402 y en marzo 4290.</t>
  </si>
  <si>
    <t xml:space="preserve">De acuerdo con el Informe detallado de la Subdirección de Catastro se observa que la Dirección Territorial Valle  durante el primer trimestre de la vigencia 2021 tiene como meta realizar 17.588 solicitudes de oficina de las cuales realizó 4.443  con un porcentaje de avance del 25%._x000D_
</t>
  </si>
  <si>
    <t>Se tramita mutaciones de terreno asi: en enero 70, febrero 434 y en marzo 691</t>
  </si>
  <si>
    <t xml:space="preserve">De acuerdo con el Informe detallado de la Subdirección de Catastro se observa que la Dirección Territorial Valle del Cauca  durante el primer trimestre de la vigencia 2021 tiene como meta realizar 8.263 solicitudes de visitas a terreno de las cuales realizó 538  con un porcentaje de avance del 7%. Se recomienda agilizar las visitas a terreno._x000D_
</t>
  </si>
  <si>
    <t>Durante el trilmestre enero a marzo 2021 se han recibido 7 solicitudes de avalúos, los cuales se encuentran en fase de elaboración y/o en control de calidad.</t>
  </si>
  <si>
    <t>Conforme las evidencias suministradas por la Dirección Territorial Valle del Cauca " Avalúos -Evidencias de Avance GIT AVALUOS - MARZO" se han recibido 7 solicitudes para realizar avalúos comerciales los cuales se encuentran en trámite.</t>
  </si>
  <si>
    <t>Durante el trimestre de enero a marzo del 2021 se han recibido 83 solicitudes en materia de regulación de la propiedad (Ley 1561 y 1564 del 2012), las cuales han sido analizadas y atendidas.</t>
  </si>
  <si>
    <t>De acuerdo con las evidencias suministradas por la Dirección Territorial Valle del Cauca "INFORME PRIMER TRIMESTRE 2021 REGULARIZACIÓN DE LA PROPIEDAD (LEY 1561 Y LEY 1564 DE 2012)" se han recibido 83 solicitudes, de las cuales se ha proyectado respuesta de 54, esta pendiente por responder 6  y pendiente por revisar 3.</t>
  </si>
  <si>
    <t>Durante el trimestre enero a marzo 2021 se reciben 79 solicitudes de URT Administrativas y de Juzgados, de las cuales hay 5 en proceso de finalización de trámite.</t>
  </si>
  <si>
    <t>De acuerdo con las evidencias suministradas por la Dirección Territorial Valle del Cauca correo electrónico del 31 de marzo se observan solicitudes en el marco de la Política de Restitución de Tierras y ley de víctimas: 29  solicitudes en etapa administrativa, 55 solicitudes  en trámite judicial a las cuales se les ha dado respuesta a 74 y se encuentran pendientes por atender 5.</t>
  </si>
  <si>
    <t>Durante el trimestre enero a marzo del 2021, se recibieron 521 peticiones, se finalizan 225 y hay pendientes por finalizar 296, alcanzando una gestión del 43.18%</t>
  </si>
  <si>
    <t>De acuerdo con las evidencias suministradas por la Dirección Territorial Valle del Cauca " RELACION DE PQRS PARA EL PRIMER TIRMESTRE DE 2021" durante el primer trimestre se han recibido 524 solicitudes , de las cuales se han finalizado 225 y se encuentran pendientes 296</t>
  </si>
  <si>
    <t>Durante el trimestre de enero a marzo del 2021, se cumplio con la entrega de un acta deL Comité de Convivencia y tres actas del COPASST.</t>
  </si>
  <si>
    <t>De acuerdo con las evidencias suministradas por la Dirección Territorial Valle del Cauca se han realizado tres comités de COPASST los días 04-02-2021, 01-03-2021 y 31-03-2021 y un comité de convivencia laboral el 23-03-2021.</t>
  </si>
  <si>
    <t>Durante el trimestre enero a marzo del 2021, según lo establecido en el acta del 06-01-2021 la profesional especializada rindió informe en el cual no se presentaron novedades y/o situaciones de riesgo asociadas al personal de la DT Valle.</t>
  </si>
  <si>
    <t xml:space="preserve">De acuerdo con las evidencias suministradas por la Dirección Territorial Valle del Cauca mediante correo electrónico del 13 de abril de 2021 se informa a Sede Central que no han habido accidentes laborales ni casos positivos de COVID </t>
  </si>
  <si>
    <t xml:space="preserve">Durante el trimestre enero a marzo del 2021, la Territorial no suscribió contratos. </t>
  </si>
  <si>
    <t>no se cuenta con la evidencia de avance en el periodo</t>
  </si>
  <si>
    <t>No se registran ingresos por concepto del perfeccionamiento y ejecución de contratos.</t>
  </si>
  <si>
    <t>Durante el trimeste enero a marzo de 2021 se recaudaron: en Enero $5.682.813, en Febrero $8.245.949 y en Marzo $11.303.053 para un total de $25.231.815</t>
  </si>
  <si>
    <t>De acuerdo con las evidencias suministradas por la Dirección Territorial Valle " Relación Ingresos de Contado" durante el primer semestre se han recibido $25.231.815 por concepto de certificados catastrales e información catastral</t>
  </si>
  <si>
    <t>A la Territorial Valle no le figura cartera pendiente de cobro.</t>
  </si>
  <si>
    <t>De acuerdo con las evidencias suministradas por la Dirección Territorial Valle "Informe de Cartera por Edades" con corte al 31 de marzo de 2021, no existe cartera pendiente por recuperar.</t>
  </si>
  <si>
    <t>Proceso</t>
  </si>
  <si>
    <t>EJECUTADO TOTAL POR ACTIVIDAD</t>
  </si>
  <si>
    <t>Control Disciplinario</t>
  </si>
  <si>
    <t>Procesos disciplinarios en curso</t>
  </si>
  <si>
    <t>Control Interno</t>
  </si>
  <si>
    <t xml:space="preserve">Proferir los actos administrativos necesarios para impulsar y adoptar decisiones de fondo en curso de los procesos de competencia del GIT Control Disciplinario. </t>
  </si>
  <si>
    <t xml:space="preserve">Cuadro resumen de los procesos disciplinarios en curso </t>
  </si>
  <si>
    <t>GIT Control Disciplinario</t>
  </si>
  <si>
    <t>Porcentaje procesos disciplinarios tramitados</t>
  </si>
  <si>
    <t>Durante el primer trimestre se profirieron los actos administrativos necesarios para impulsar y adoptar decisiones de fondo en curso de los procesos de competencia</t>
  </si>
  <si>
    <t>Se verifico los archivos “Cuadro resumen de los procesos disciplinarios en curso” de los meses de enero febrero mazo y el informe de estado por proceso.</t>
  </si>
  <si>
    <t>De acuerdo con las evidencias presentadas: "cuadro resumen de los procesos disciplinarios en curso en donde se encuentra la información de sede central y direcciones territoriales para el 2021 se han realizado 13 investigaciones y se tienen 611 procesos, además se presenta informe del estado de los procesos con corte al 20 de marzo de 2021</t>
  </si>
  <si>
    <t xml:space="preserve">Practicar las pruebas y diligencias ordenadas en curso de los procesos de competencia del GIT Control Disciplinario. </t>
  </si>
  <si>
    <t>Cuadro resumen de pruebas practicadas, según el expediente</t>
  </si>
  <si>
    <t xml:space="preserve">Durante el primer trimestre se practicaron las pruebas y diligencias ordenadas en curso de los procesos de competencia </t>
  </si>
  <si>
    <t>Se verifico el archivo pruebas practicadas primer trimestre.</t>
  </si>
  <si>
    <t>De acuerdo con el archivo pruebas practicadas para el primer trimestre se han realizado 55 pruebas tanto a las diferentes territoriales como a la sede central, atendiendo los términos fijados en la ley.</t>
  </si>
  <si>
    <t>Realizar seguimiento mensual al impulso dado a los procesos disciplinarios que son adelantados en las Direcciones Territoriales.</t>
  </si>
  <si>
    <t xml:space="preserve">Correos electrónicos de verificación del seguimiento mensual a los procesos disciplinarios. </t>
  </si>
  <si>
    <t>Durante el primer trimestre se realizó seguimiento vía telefonica y por correo electrónico al impulso dado a los procesos disciplinarios que son adelantados en las Direcciones Territoriales.</t>
  </si>
  <si>
    <t>se verificaron 10 archivos con correos enviados a las territoriales con correos electrónicos de seguimiento a los procesos disciplinarios.</t>
  </si>
  <si>
    <t>De acuerdo con los soportes entregados se observan correos de seguimiento a los procesos en curso de las direcciones territoriales : Cundinamarca, Norte de Santander, Risaralda, Cauca, Tolima, los cuales fueron enviados en los meses de febrero y marzo.</t>
  </si>
  <si>
    <t>Sensibilizaciones y socializaciones a servidores públicos y contratistas del IGAC sobre normatividad disciplinaria vigente y Código de Integridad</t>
  </si>
  <si>
    <t>Sensibilizar y socializar a servidores públicos y contratistas vinculados al IGAC sobre el contenido y alcance de la normatividad disciplinaria vigente.</t>
  </si>
  <si>
    <t xml:space="preserve">Registros de asistencia, convocatoria a reunión y/o correos electrónicos enviados con información sobre normatividad disciplinaria vigente y el Código de Integridad </t>
  </si>
  <si>
    <t>Actividades de socialización y sensibilización</t>
  </si>
  <si>
    <t xml:space="preserve">Durante el primer trimestre se se realizaron 3 piezas de sensibilización a servidores públicos y contratistas vinculados al IGAC </t>
  </si>
  <si>
    <t>Verificado el cargue de evidencias</t>
  </si>
  <si>
    <t>De acuerdo con los soportes se observan 3 piezas de sensibilización remitidas a los servidores de la entidad mediante correos 04 de febrero, 22 de febrero y 01 de marzo.</t>
  </si>
  <si>
    <t>MIPG implementado</t>
  </si>
  <si>
    <t>Implementar políticas y acciones enfocadas en el fortalecimiento institucional y la arquitectura de procesos como pilar estratégico del Institutocional</t>
  </si>
  <si>
    <t>Direccionamiento Estratégico y Planeación</t>
  </si>
  <si>
    <t>Actualizar la información documentada del SGI del proceso de Control Disciplinario de acuerdo con el cronograma establecido.</t>
  </si>
  <si>
    <t>Listado Maestro de Documentos Actulizados, según cronograma</t>
  </si>
  <si>
    <t>Indice de desempeño institucional</t>
  </si>
  <si>
    <t>Esta actividad se desarrollará en los siguientes trimestres</t>
  </si>
  <si>
    <t>no programada para el primer trimestre</t>
  </si>
  <si>
    <t>Sin meta asignada para el trimestre, sin evidencias de desarrollo de la actividad.</t>
  </si>
  <si>
    <t>Realizar seguimiento a los controles de los riesgos del proceso de Control Disciplinario</t>
  </si>
  <si>
    <t>Herramienta Planigac</t>
  </si>
  <si>
    <t xml:space="preserve">Mediante el diligenciamiento de PLANIGAC para el primer trimestre se realiza el seguimiento a los controles de los riesgos del proceso </t>
  </si>
  <si>
    <t>Se recibió en los tiempos establecidos la herramienta diligenciada y las evidencias.</t>
  </si>
  <si>
    <t>Se observa el seguimiento a los riesgos del proceso de control disciplinario, mediante la herramienta PLANIGAC, reportada en los tiempos establecidos.</t>
  </si>
  <si>
    <t>Revisar y actualizar el mapa de riesgo del proceso de acuerdo con la política de riesgos aprobada.</t>
  </si>
  <si>
    <t>Realizar las actividades contempladas en el plan de acción anual y en el plan anticorrupción a cargo del proceso de Control Disciplinario</t>
  </si>
  <si>
    <t>Herramienta Planigac y Matriz PAAC</t>
  </si>
  <si>
    <t>Mediante el diligenciamiento de PLANIGAC para el primer trimestre se realiza el seguimiento a las actividades contempladas en el plan de acción anual y se envía avance del plan anticorrupción del proceso</t>
  </si>
  <si>
    <t>De acuerdo con los soportes entregados se observa el desarrollo de las actividades que hacen parte del plan anticorrupción, las cuales fueron enviadas a la Oficina Asesora de Planeación por correo electrónico el 14 de abril, y se han presentado las evidencias correspondientes a la ejecución del Plan de acción anual en la herramienta PLANIGAC.</t>
  </si>
  <si>
    <t>Formular el PAA y del PAAC 2022</t>
  </si>
  <si>
    <t>Implementar oportunidades de mejora relacionadas al cumplimiento del FURAG que apliquen al proceso.</t>
  </si>
  <si>
    <t xml:space="preserve">Acta y / o correo, Formulario </t>
  </si>
  <si>
    <t>Reportes de seguimiento a las metas institucionales y sectoriales</t>
  </si>
  <si>
    <t>Planeacion Institucional</t>
  </si>
  <si>
    <t>Presentar los reportes de seguimiento mejorados en los Comités de Gestión y Desempeño para la generación de alertas, toma de decisiones y definición de acciones de mejora necesarias para el cumplimiento de las metas institucionales</t>
  </si>
  <si>
    <t>Acta</t>
  </si>
  <si>
    <t>Reportes de seguimiento a metas institucionales y sectoriales elaborados</t>
  </si>
  <si>
    <t>Se realizó comité de gestión y desempeño donde se generaron alertas de  seguimiento a las metas institucionales y sectoriales</t>
  </si>
  <si>
    <t>Se observa que se presentaron reportes de seguimiento mejorados en los Comités de Gestión y Desempeño</t>
  </si>
  <si>
    <t xml:space="preserve">Se evidencia la presentación de los  reportes de seguimiento mejorados en los Comités de Gestión y Desempeño Actas del 28 y 29 de enero y 19 de marzo; así como correos con información para comités y reporte de ejecución. </t>
  </si>
  <si>
    <t>Elaborar, presentar y publicar los reportes de seguimiento de las metas institucionales en  las herramientas definidas y a las entidades que lo requieren con el fin de contribuir a la rendición permanente de cuentas de la gestión desarrollada por el IGAC</t>
  </si>
  <si>
    <t>Publicación en la página web (link)</t>
  </si>
  <si>
    <t xml:space="preserve">Se realizó publicación en el link: https://www.igac.gov.co/es/contenido/metas-objetivos-e-indicadores-de-gestion-yo-desempeno el seguimiento a las metas Plan Nacional de Desarrollo y de SPI con el el cierre de la vigencia 2020 </t>
  </si>
  <si>
    <t>Se observa que se elaboraron, presentaron y publicaron los reportes de seguimiento de las metas institucionales en  las herramientas definidas por el cierre del 2020</t>
  </si>
  <si>
    <t>Se verifica la elaboración, presentación y publicación de los reportes de seguimiento de las metas institucionales en las herramientas definidas cierre 2020.</t>
  </si>
  <si>
    <t>Anteproyecto de presupuesto - MGMP</t>
  </si>
  <si>
    <t>Gestión Presupuestal y eficiencia del gasto público</t>
  </si>
  <si>
    <t>Estructurar el anteproyecto de presupuesto del IGAC con las dependencias de la entidad</t>
  </si>
  <si>
    <t>Anteproyecto de presupuesto</t>
  </si>
  <si>
    <t>Anteproyecto de presupuesto presentado</t>
  </si>
  <si>
    <t xml:space="preserve">Se estructuro el anteproyecto de presupuesto y se cargo en la página de SIIF Nación el 29 de marzo </t>
  </si>
  <si>
    <t xml:space="preserve">Se observa que se estructuró el anteproyecto de presupuesto </t>
  </si>
  <si>
    <t>Se verifica la actividad con las evidencias aportadas por el proceso como los formularios, la justificación y programa de gastos e ingresos.</t>
  </si>
  <si>
    <t>Socializar el anteproyecto de presupuesto con los procesos de la Entidad</t>
  </si>
  <si>
    <t>Socialización anteproyecto de presupuesto</t>
  </si>
  <si>
    <t xml:space="preserve">Se realizó socialización vía correo electrónico el 24 de marzo del anteproyecto de presupuesto </t>
  </si>
  <si>
    <t xml:space="preserve">Se observa que se realizó socialización del Anteproyecto de presupuesto </t>
  </si>
  <si>
    <t>Se constata la socialización del anteproyecto de presupuesto, a través de correo electrónico de fecha 24 de marzo de 2021.</t>
  </si>
  <si>
    <t>Presentar ante las instancias definidas el anteproyecto de presupuesto del IGAC.</t>
  </si>
  <si>
    <t>Presentación anteproyecto de presupuesto</t>
  </si>
  <si>
    <t>Se presentó el 29 de marzo ante el Ministerio de Hacienda y Crédito Público el anteproyecto de presupuesto del IGAC.</t>
  </si>
  <si>
    <t xml:space="preserve">Se observa que el Anteproyecto de presupuesto se presentó ante el Ministerio de Hacienda y Crédito Público el 29 de marzo </t>
  </si>
  <si>
    <t xml:space="preserve">Se evidencia el envío mediante correo electrónico del Anteproyecto de presupuesto, al Ministerio de Hacienda y Crédito Público. </t>
  </si>
  <si>
    <t xml:space="preserve">Informes de gestión </t>
  </si>
  <si>
    <t>Elaborar los informes de gestión de la entidad (vigencia y congreso)</t>
  </si>
  <si>
    <t>Informe de gestión vigencia y congreso</t>
  </si>
  <si>
    <t>Informes de gestión elaborados</t>
  </si>
  <si>
    <t>Se realizó el informe de gestión cierre vigencia 2020</t>
  </si>
  <si>
    <t>Se observa que se realizó el informe de gestión cierre vigencia 2020</t>
  </si>
  <si>
    <t>Se verifica el informe de gestión del cierre vigencia 2020.</t>
  </si>
  <si>
    <t>Elaborar los informes mensuales de ejecución presupuestal</t>
  </si>
  <si>
    <t>Informe ejecución presupuestal</t>
  </si>
  <si>
    <t>Se realizó informe de ejecución presupuestal de los meses de enero, febrero y marzo, a su vez la respectiva publicación en el link: https://www.igac.gov.co/es/transparencia-y-acceso-a-la-informacion-publica/presupuesto-y-ejecucion-general-de-ingresos-gastos-e-inversion</t>
  </si>
  <si>
    <t>Se observa que se elaboraron mensualmente  los informes mensuales de ejecución presupuestal</t>
  </si>
  <si>
    <t>La actividad de "Elaborar los informes mensuales de ejecución presupuestal", para el trimestre, se verifica con la publicación en la página institucional.</t>
  </si>
  <si>
    <t>Publicar los informes de gestión de la entidad en las herramientas definidas</t>
  </si>
  <si>
    <t>Publicación informes de gestión</t>
  </si>
  <si>
    <t>Se publicó el informe de gestión con el cierre de la vigencia 2020 en el link: https://www.igac.gov.co/es/contenido/informes-de-gestion-y-empalme</t>
  </si>
  <si>
    <t xml:space="preserve">Se observa que se publicó el informe de gestión2020  de la entidad </t>
  </si>
  <si>
    <t>Se verifica la publicación del informe de gestión de cierre de la vigencia 2020 del IGAC.</t>
  </si>
  <si>
    <t>Realizar el seguimiento a los temas de Cooperación Internacional de la entidad</t>
  </si>
  <si>
    <t>Matriz de Cooperación Internacional</t>
  </si>
  <si>
    <t>Se llevo a cabo el seguimiento al avance en los diferentes temas de cooperación internacional adelantados desde cada una de las áreas misionales durante el último trimestre del año 2020, se verificó el diligenciamiento de actividades y evidencias aportadas.</t>
  </si>
  <si>
    <t>Se observa que se realizó seguimiento a los temas de Cooperación Internacional de la entidad</t>
  </si>
  <si>
    <t>La actividad de seguimiento a los temas de Cooperación Internacional del IGAC, son evidenciados con las matrices de seguimiento de los procesos a cargo, así como los correos de envío.</t>
  </si>
  <si>
    <t>Modelo de operación optimizado</t>
  </si>
  <si>
    <t>Arquitectura de procesos</t>
  </si>
  <si>
    <t>Analizar comportamientos y variables asociadas a los procesos, sub procesos y procedimientos del IGAC</t>
  </si>
  <si>
    <t>Documento de casos de uso</t>
  </si>
  <si>
    <t>Número de process optimizados</t>
  </si>
  <si>
    <t>Se realizó el levantamiento de información y modelamiento del proceso de gestión contractual</t>
  </si>
  <si>
    <t>Se observa que se realizó el levantamiento de información y modelamiento documental del proceso de gestión contractual</t>
  </si>
  <si>
    <t>Se evidenció la realización  del levantamiento de información y modelamiento del proceso de gestión contractual.</t>
  </si>
  <si>
    <t>Modelar los procesos, sub procesos y procedimientos del IGAC</t>
  </si>
  <si>
    <t>Modelo de Procesos</t>
  </si>
  <si>
    <t>Se observa que se realizó modelamiento documental del proceso de gestión contractual</t>
  </si>
  <si>
    <t>De acuerdo a la información revisada, se evidencia la realización de la actividad.</t>
  </si>
  <si>
    <t>Presentar propuesta de mejora de los procesos, sub procesos y procedimientos del IGAC</t>
  </si>
  <si>
    <t>Documento de propuesta de mejora</t>
  </si>
  <si>
    <t xml:space="preserve">Actividad programada para próximos trimestres </t>
  </si>
  <si>
    <t>Sin meta programada para el trimestre.</t>
  </si>
  <si>
    <t>Elaborar informe respecto del análisis de las acciones de mejoramiento</t>
  </si>
  <si>
    <t>Informe</t>
  </si>
  <si>
    <t>Se realizó reporte de acciones con corte al 31 de marzo de2021</t>
  </si>
  <si>
    <t>Se observa que se realizó reporte de acciones con corte al 31 de marzo de2021</t>
  </si>
  <si>
    <t>Se constata la realización del reporte de acciones con corte al 31 de marzo de2021.</t>
  </si>
  <si>
    <t>Actualizar la información documentada del SGI del proceso Direccionamiento Estratégico y Planeación de acuerdo al cronograma establecido.</t>
  </si>
  <si>
    <t>Actualización</t>
  </si>
  <si>
    <t>Aunque la actividad esta programada para el tercer trimestre, se adelanto parte de la actualización documenta, se carga en las evidencias el cronograma de trabajo.</t>
  </si>
  <si>
    <t xml:space="preserve">Realizar seguimiento a los controles de los riesgos institucionales </t>
  </si>
  <si>
    <t>Se realizó seguimiento de acuerdo con la programación con corte al último trimestre de 2020</t>
  </si>
  <si>
    <t>Se observa que se realizó seguimiento seguimiento a los controles de los riesgos institucionales con corte al último trimestre de 2020</t>
  </si>
  <si>
    <t>Se verifica el seguimiento a los controles de los riesgos institucionales con corte al último trimestre de 2020.</t>
  </si>
  <si>
    <t>Elaborar mapa de riesgos institucional 2022</t>
  </si>
  <si>
    <t>Actividad programada para el cuarto trimestre.</t>
  </si>
  <si>
    <t>Realizar acompañamiento a los procesos en el seguimiento al PAA y PAAC</t>
  </si>
  <si>
    <t xml:space="preserve">Se realizó el seguimiento a través de cada uno de los enlaces en la herramienta PLANIGAC de acuerdo con la programación. </t>
  </si>
  <si>
    <t xml:space="preserve">Se observa que se realizó acompañamiento a los procesos en el seguimiento al PAA y PAAC a través de cada uno de los enlaces en la herramienta PLANIGAC de acuerdo con la programación. </t>
  </si>
  <si>
    <t>Se evidencia el acompañamiento durante el periodo por los responsables  a los procesos en el seguimiento al PAA y PAAC.</t>
  </si>
  <si>
    <t>Acompañar la formulación del PAA y del PAAC 2022</t>
  </si>
  <si>
    <t>Realizar análisis y seguimiento a los resultados del PTS No conforme</t>
  </si>
  <si>
    <t>Matriz de producto no conforme 
Documento de análisis de producto no conforme</t>
  </si>
  <si>
    <t>Actividad programada a partir del segundo trimestre</t>
  </si>
  <si>
    <t>Realizar autodiagnósticos MIPG</t>
  </si>
  <si>
    <t>Autodiagnósticos diligenciados</t>
  </si>
  <si>
    <t>Actividad programada para el segundo y tercer trimestre</t>
  </si>
  <si>
    <t>Generar informe frente a los resultados de la encuesta FURAG 2020 vs. 2019</t>
  </si>
  <si>
    <t>Actividad programada para los próximos trimestres.</t>
  </si>
  <si>
    <t>Acompañar a los procesos para la formulación de las actividades o acciones que se deban generar a partir de los resultados del FURAG 2020</t>
  </si>
  <si>
    <t>Realizar y promover sensibilizaciones acerca de los temas del SGI-MIPG</t>
  </si>
  <si>
    <t>Sensibilización</t>
  </si>
  <si>
    <t>Preparar y realizar las auditorias internas del SGI</t>
  </si>
  <si>
    <t>Plan, programa e informe de auditorias</t>
  </si>
  <si>
    <t xml:space="preserve">Se realizó socialización y aprobación del programa de auditoria </t>
  </si>
  <si>
    <t>Se observa que se  realizó aprobación del programa de auditoria en el Comité de Coordinación de Control Interno</t>
  </si>
  <si>
    <t>Se verifica en documento Excel el programa de auditoria internas al SGI.</t>
  </si>
  <si>
    <t>Preparar y realizar las Revisión por la Dirección (2020)</t>
  </si>
  <si>
    <t>Correos, presentación y acta de comité institucional de gestión y desempeño</t>
  </si>
  <si>
    <t xml:space="preserve">Teniendo en cuenta los resultados de la auditoría de acreditación al LNS, respecto a los requisitos de entrada y de salida para la revisión por la Dirección, Se reprogramo el comité institucional de gestión y desempeño para el mes de abril para que solventaran los hallazgos producto de la auditoría de manera satisfactoria </t>
  </si>
  <si>
    <t xml:space="preserve">Se observa justificación para reprogramar la actividad para la última semana del mes de abril de 2021. </t>
  </si>
  <si>
    <t>Se observa la justificación por parte del proceso, para la reprogramación de la actividad para el mes de abril de 2021.</t>
  </si>
  <si>
    <t>Acompañar la presentación de la auditoria externa para mantener la certificación en los sistemas de gestión de calidad y ambiental (visita de seguimiento)</t>
  </si>
  <si>
    <t>Auditoria externa</t>
  </si>
  <si>
    <t>Mantenimiento y operación del Sistema de Gestión Ambiental</t>
  </si>
  <si>
    <t>Fortalecimiento organizacional y simplificación de procesos</t>
  </si>
  <si>
    <t>Seguimiento a la implementación del plan de trabajo del Sistema de Gestión Ambiental a nivel nacional</t>
  </si>
  <si>
    <t>Seguimiento del Plan, informes, correos</t>
  </si>
  <si>
    <t>Porcentaje de avance del plan de mantenimiento del SGA Implementado</t>
  </si>
  <si>
    <t>Efectividad</t>
  </si>
  <si>
    <t>Actividad programada para los siguientes trimestres trimestre.</t>
  </si>
  <si>
    <t>Actualizar matriz de cumplimiento legal ambiental</t>
  </si>
  <si>
    <t>Matriz de cumplimiento Legal</t>
  </si>
  <si>
    <t>Realizar seguimiento al  cumplimiento legal ambiental.</t>
  </si>
  <si>
    <t>Gestión Agrológica</t>
  </si>
  <si>
    <t>Ampliación de la cobertura en la identificación de los suelos,  geomorfología y capacidad agrológica a escalas más detalladas, sus  usos y aplicaciones</t>
  </si>
  <si>
    <t>Ejecutar análisis químico de suelos, aguas y tejido vegetal, producto de convenios y contratos</t>
  </si>
  <si>
    <t>Análisis</t>
  </si>
  <si>
    <t>Laboratorio Nacional de Suelos</t>
  </si>
  <si>
    <t>Análisis químicos, físicos, mineralógicos y biológicos de suelos, aguas y tejido vegetal realizados</t>
  </si>
  <si>
    <t>producto</t>
  </si>
  <si>
    <t>Se avanzo en los analisis el proyecto CAR</t>
  </si>
  <si>
    <t>Se cumplió la meta programada para el primer trimestre. se sugiere describir para futuros reportes motivos por lo que se superó la meta programada.</t>
  </si>
  <si>
    <t>Se evidencia el archivo donde se describen los avances correspondientes al servicio de análisis de los suelos para los meses de enero, febrero y marzo de 2021.  Donde se informa que el avance consolidad a marzo es del 27.84%.</t>
  </si>
  <si>
    <t>Ejecutar análisis físicos de suelos, producto de convenios y contratos</t>
  </si>
  <si>
    <t>Se avanzó en el procesamiento de muestras de suelo proyecto CAR</t>
  </si>
  <si>
    <t>No se cumplió la meta programada para el trimestre, por lo que se sugiere para próximos reportes describir los motivos por los cuales no fue posible alcanzar la meta programada.</t>
  </si>
  <si>
    <t>Para esta actividad se evidencia que para este trimestre se realizaron los análisis físicos para las muestras del Contrato CAR, por lo tanto, el avance para el análisis físico es del 15.27% para clientes internos y el 21.1% para clientes externos.  Sin embargo se evidencia que no se cumplió con la meta programada para el periodo, además no se evidencia un soporte explicando el porqué del no cumplimiento.</t>
  </si>
  <si>
    <t>Ejecutar análisis mineralógicos y micro morfológicos de suelos, producto de convenios y contratos</t>
  </si>
  <si>
    <t>Se cumplió la meta programada para el primer trimestre. se sugiere describir para futuros reportes motivos por lo que se superó la meta programada</t>
  </si>
  <si>
    <t>Para el análisis mineralógico se evidencia 10% de avance para clientes externos, correspondientes al primer trimestre del año. Información descrita en el documento en pdf del 31/03/2021.</t>
  </si>
  <si>
    <t>Ejecutar análisis biológicos de suelos, producto de convenios y contratos</t>
  </si>
  <si>
    <t>Sumatoria de análisis químicos, físicos, mineralógicos y biológicos de suelos realizados</t>
  </si>
  <si>
    <t>Para el análisis biológico de suelos se evidencia un avance del 5.24 para clientes internos y el 12.71% para clientes externos.  Se valida esta información por medio de pdf reporte avance suministrado por el área del día 31/03/2021.</t>
  </si>
  <si>
    <t>Ejecutar análisis químico de suelos, aguas y tejido vegetal, producto de la satisfacción a la demanda por ventanilla</t>
  </si>
  <si>
    <t xml:space="preserve">Demanda de clientes externos </t>
  </si>
  <si>
    <t>Se evidencia pdf reporte avance suministrado por el área el día 31/03/2021, donde se describe que para este trimestre se tiene un avance consolidado del 27.84 %.</t>
  </si>
  <si>
    <t>Ejecutar análisis físicos de suelos, producto de la satisfacción a la demanda por ventanilla</t>
  </si>
  <si>
    <t>Se evidencia pdf reporte avance suministrado por el área el día 31/03/2021, donde se describe que para este trimestre se tiene un avance consolidado del 27.84 %.  Sin embargo se evidencia que no se cumplió con la meta programada para el periodo.</t>
  </si>
  <si>
    <t>Ejecutar análisis mineralógicos y micro morfológicos de suelos, producto de la satisfacción a la demanda por ventanilla</t>
  </si>
  <si>
    <t>Ejecutar análisis biológicos de suelos, producto de la satisfacción a la demanda por ventanilla</t>
  </si>
  <si>
    <t>Se cumplió la meta programada para el primer trimestre. se sugiere describir para futuros reportes motivos por lo que se superó significativamente la meta programada.</t>
  </si>
  <si>
    <t xml:space="preserve">Áreas homogéneas elaboradas y actualizadas </t>
  </si>
  <si>
    <t>Seguimiento y evaluación del desempeño institucional</t>
  </si>
  <si>
    <t>Correlacionar o actualizar las áreas homogéneas de tierras a nivel nacional</t>
  </si>
  <si>
    <t>Gestión de Suelos y Aplicaciones Agrologicas</t>
  </si>
  <si>
    <t xml:space="preserve">Hectáreas AHT elaboradas y actualizadas </t>
  </si>
  <si>
    <t>Se actualizaron 13 municipios</t>
  </si>
  <si>
    <t>Se observa documento en pdf reporte de avance del 31/03/2021, donde de describe que para el mes de febrero se actualizaron las áreas homogéneas de tierras a tres (3) municipios con un total de avance de 265.349,35 ha y para el mes de marzo se actualizando las AHT a 10 municipios con un total de avance de 264.386,02 ha.  Sin embargo, se evidencia que no se cumplió con la meta programada para el trimestre.</t>
  </si>
  <si>
    <t>Atender prioritariamente solicitudes judiciales, catastrales procesos de restitución de tierras, entre otras (a demanda).</t>
  </si>
  <si>
    <t>Se atendieron todas las solicitudes recibidas</t>
  </si>
  <si>
    <t>Para el primer trimestre del año 2021, se observa que se atendieron doce (12) solicitudes de información de clases agrológicas y quince (15) solicitudes de asesoría agrológica de usuarios externos, descritas en el reporte avance del 31/03/2021 de la Subdirección.  Sin embargo, no se cumplió con la meta programada, se recomienda entregar reporte del porqué no se cumplió con la meta.</t>
  </si>
  <si>
    <t>Estructurar el control de calidad y correlacionar digitalmente la información de áreas homogéneas producida por el GIT de Levantamientos y Aplicaciones.</t>
  </si>
  <si>
    <t>Modernización y administración de la información</t>
  </si>
  <si>
    <t>Se realizó la estructuración 9 municipios</t>
  </si>
  <si>
    <t>Se evidencia documento del reporte avance del 31/03/2021, donde se describe que para el mes de febrero se realizó la estructuración de municipios de Tasco y Socotá, de igual forma para el mes de marzo de estructuraron siete (7) municipios del Proyecto Banco Mundial del departamento de Boyacá de 130.748,5 ha y el municipio de Villavicencio del Departamento del Meta con 128.585,1 ha.  Sin embargo, no se cumplió con la meta programada, se recomienda entregar reporte del porqué no se cumplió con la meta.</t>
  </si>
  <si>
    <t>Entregar insumos estadísticos y mapas de las solicitudes judiciales, catastrales, procesos de restitución de tierras a demanda.</t>
  </si>
  <si>
    <t xml:space="preserve">Se atendieron todas solicitudes </t>
  </si>
  <si>
    <t>Se dio cumplimiento a la meta programada</t>
  </si>
  <si>
    <t xml:space="preserve">Según el reporte suministrado por la Subdirección del 31/03/2021 se describe que fueron atendidas todas las solicitudes allegadas. </t>
  </si>
  <si>
    <t xml:space="preserve">Estudio de suelos realizados, como insumo para el ordenamiento del territorio. </t>
  </si>
  <si>
    <t>Elaborar la interpretación de geomorfología aplicada a los levantamientos de suelos</t>
  </si>
  <si>
    <t xml:space="preserve">Áreas de estudio de suelos realizados, como insumo para el ordenamiento del territorio. </t>
  </si>
  <si>
    <t>Se interpretacion interpetraron 133.000 has</t>
  </si>
  <si>
    <t>Se cumplió la meta programada y se superó por un pequeño margen.</t>
  </si>
  <si>
    <t xml:space="preserve">De acuerdo al avance suministrado por la Subdirección del 31/03/2021 se observa que en el mes de febrero se interpretaron 20.267 ha correspondiente al 2.25%, de la misma manera para el mes de marzo se evidencia que se interpretaron 112.733 ha correspondientes al 12.53%. </t>
  </si>
  <si>
    <t>Realizar el levantamiento de suelos</t>
  </si>
  <si>
    <t xml:space="preserve">Se avanzó en un área de </t>
  </si>
  <si>
    <t>No se cumplió la meta programada para el trimestre, por lo que se sugiere para próximos reportes describir los motivos por los cuales no fue posible alcanzar la meta programada.  La observación esta inconclusa.</t>
  </si>
  <si>
    <t>Según el reporte de avance del 31/03/2021 se describe que se actualizaron 186 perfiles y 4 leyendas de suelos de los complejos de páramos (Chingaza, Rabanal y Guargua), de igual manera se elaboraron los shape de puntos de muestreo y de suelos de los complejos de páramos,  se describieron 223 UCS de los complejos de páramos (Chingaza, Rabanal y Guargua), así mismo, se inició la revisión de la base de datos de perfiles entregadas por el GIT Modernización y las existentes en los diferentes estudios de suelos.  Sin embargo, no se cumplió con la meta programada, se recomienda entregar reporte del porqué no se cumplió con la meta.</t>
  </si>
  <si>
    <t>Elaborar la interpretación de cobertura y uso de las tierras</t>
  </si>
  <si>
    <t>No se cumplió la meta programada para el trimestre, por lo que se sugiere para próximos reportes describir los motivos por los cuales no fue posible alcanzar la meta programada.  No hay Observación frente al no reporte del avance programado.</t>
  </si>
  <si>
    <t>No se cumplió con la meta programada, se recomienda entregar reporte del porqué no se cumplió con la meta.</t>
  </si>
  <si>
    <t>Realizar la clasificación de capacidad de uso de las tierras</t>
  </si>
  <si>
    <t>Sin embargo, no se cumplió con la meta programada, se recomienda entregar reporte del porqué no se cumplió con la meta.</t>
  </si>
  <si>
    <t xml:space="preserve">Laboratorio Nacional de Suelos acreditado </t>
  </si>
  <si>
    <t>Acreditación del Laboratorio Nacional de Suelos</t>
  </si>
  <si>
    <t>Revisión documental.</t>
  </si>
  <si>
    <t>Ensayos analíticos Acidez intercambiable, Carbono Orgánico, pH, Humedad, textura, Fosforo disponible, Bases intercambiables y CIC del paquete Q01 acreditados.</t>
  </si>
  <si>
    <t>Se inicio revisión documental</t>
  </si>
  <si>
    <t>Se evidencia que para esta actividad durante el mes de febrero se presenta un avance del 3.15% donde se elaboraron informes de validación faltante, informes de acidez intercambiable y fósforo disponible.  De igual forma en el mes de marzo se recibió la visita del IDEAM, en donde se encontraron 11 NO Conformidades y 4 observaciones que deben ser subsanadas para conseguir la acreditación del paquete analítico Q01.  El porcentaje de avance para este mes corresponde al 2.8% de una meta programada de 10.10%.</t>
  </si>
  <si>
    <t>Verificación a la ejecución de los controles de acuerdo a lo dispuesto en el aseguramiento de la calidad del LNS</t>
  </si>
  <si>
    <t>Se viene cumliendo con la aplicación de los controles</t>
  </si>
  <si>
    <t>Planificar determinaciones analíticas acreditar.</t>
  </si>
  <si>
    <t>Se esta definición de las nuevas determinaciones para ampliar el alcance</t>
  </si>
  <si>
    <t xml:space="preserve">No se cumplió la meta programada para el trimestre, por lo que se sugiere para próximos reportes describir los motivos por los cuales no fue posible alcanzar la meta programada.  </t>
  </si>
  <si>
    <t>No se cumplió con la meta programada para el periodo, ni se soportó con algún documento haciendo la debida explicación.</t>
  </si>
  <si>
    <t>Validación de las determinaciones e informe.</t>
  </si>
  <si>
    <t>Estimar la incertidumbre de la medición.</t>
  </si>
  <si>
    <t>Tramitar ante el ente acreditador: solicitud, asignación y realización de visita</t>
  </si>
  <si>
    <t>No se programó meta para este trimestre.</t>
  </si>
  <si>
    <t>Ejecución y seguimiento al programa de gestión ambiental y manejo de RESPEL</t>
  </si>
  <si>
    <t>SSe gestiona el manejo de los residuos peligrosos</t>
  </si>
  <si>
    <t>En el mes de marzo se recibió la visita del IDEAM, en donde se encontraron 11 NO Conformidades y 4 observaciones que deben ser subsanadas para conseguir la acreditación del paquete analítico Q01.  El porcentaje de avance para este mes corresponde al 2.8% de una meta programada de 10.10%.  La actividad de acreditación se presenta en un avance del 5.78% avance que se dio fundamentalmente en el ajuste, actualización y envió a planeación de todos los instructivos y procedimientos del laboratorio que se debieron ajustar de acuerdo a los requerimientos dados por el IDEAM.</t>
  </si>
  <si>
    <t xml:space="preserve">Indicador de oportunidad en respuesta mejorado </t>
  </si>
  <si>
    <t>Eficiencia en el uso y producción de la información del Laboratorio Nacional de Suelos</t>
  </si>
  <si>
    <t>Procesamiento de muestras tema de quimica</t>
  </si>
  <si>
    <t xml:space="preserve"> Indicador de oportunidad de respuesta</t>
  </si>
  <si>
    <t>Para el mes de marzo el área química aumentó en el indicador de oportunidad en el 9.85.  Sin embargo, no se evidencia diligenciamiento de autoseguimiento.</t>
  </si>
  <si>
    <t>Procesamiento de muestras tema de fisica</t>
  </si>
  <si>
    <t xml:space="preserve">Para el área física se aumentó en el indicador de oportunidad en el 8%.  Sin embargo, no se evidencia diligenciamiento de autoseguimiento. </t>
  </si>
  <si>
    <t>Procesamiento de muestras tema de mineralogia</t>
  </si>
  <si>
    <t>Para el área de mineralogía se evidencia un decrecimiento en el indicador de oportunidad pasando del 100% al 85%.  Sin embargo, no se evidencia diligenciamiento de autoseguimiento.</t>
  </si>
  <si>
    <t>Procesamiento de muestras tema de biologia</t>
  </si>
  <si>
    <t>Para el área de Biología en el mes de marzo se realizó la entrega de resultados oportunos al cliente llegando al 100% en cuanto a la respuesta efectiva en envió de resultados dentro de las fechas establecidas. Sin embargo no se evidencia diligenciamiento de autoseguimiento.</t>
  </si>
  <si>
    <t>Actualizar la información documentada del SGI del proceso de acuerdo con el cronograma establecido.</t>
  </si>
  <si>
    <t>No se programó meta para este periodo.</t>
  </si>
  <si>
    <t>Realizar seguimiento a los controles de los riesgos del proceso</t>
  </si>
  <si>
    <t>No se evidencian insumos para validar esta actividad, de hecho, no se cumplió con la meta programada para el primer trimestre del año 2021</t>
  </si>
  <si>
    <t>Realizar las actividades contempladas en el plan de acción anual y en el plan anticorrupción a cargo del proceso</t>
  </si>
  <si>
    <t xml:space="preserve">Realizar reporte a los Productos No conformes  </t>
  </si>
  <si>
    <t>Formato de identificación y control de PTS</t>
  </si>
  <si>
    <t>Índice de Desempeño Institucional (IDI)</t>
  </si>
  <si>
    <t>No se evidencian insumos para validar esta actividad, de hecho, no se cumplió con la meta programada para el primer trimestre del año 2021.</t>
  </si>
  <si>
    <t>Gestión Cartográfica</t>
  </si>
  <si>
    <t>Información cartográfica generada o actualizada a diferentes  resoluciones de 13,5 millones de ha del país.</t>
  </si>
  <si>
    <t>Generación de productos cartográficos, geográficos y geodésicos, a partir de la  implementación de instrumentos efectivos de gestión, estandarización, producción y validación.</t>
  </si>
  <si>
    <t>Generar o actualizar productos cartográficos con cubrimiento del área del territorio continental del país (escalas 1:5.000, 1:10.000, y/o 1:25.000) .</t>
  </si>
  <si>
    <t>Base de datos geográfica</t>
  </si>
  <si>
    <t xml:space="preserve">GIT  Producción Cartográfica </t>
  </si>
  <si>
    <t>Área geográfica (ha) con cartografía básica</t>
  </si>
  <si>
    <t>Durante el primer trimestre se generaron 164.505 ha de productos cartográficos del área rural correspondiente a los municipios de Cáceres, Villavicencio, Planadas, La Plata y Fuente de Oro</t>
  </si>
  <si>
    <t>Avance y evidencias acordes</t>
  </si>
  <si>
    <t>Se presentan 3 planos correspondientes a los departamentos del Meta y Tolima a escala 1:10.000 y 1:5.000, pero se evidencia que no se cumplió con la meta programada para el primer trimestre.</t>
  </si>
  <si>
    <t>Generar productos cartográficos con cubrimiento de del área urbana del territorio continental del país (escalas 1:2.000) .</t>
  </si>
  <si>
    <t>Durante el primer trimestre se generaron 2.726ha de productos cartográficos del área urbana correspondientes a los municipios de Villavicencio y Fuente de Oro.</t>
  </si>
  <si>
    <t>Evidencias y avance acordes</t>
  </si>
  <si>
    <t>Se evidencia el producto cartográfico correspondiente a la Cabecera municipal de Fuente de Oro (Depto. Meta) a escala 1:5.000 con un área de cubrimiento de 157 ha. Tener en cuenta para el próximo reporte la escala de la actividad debe corresponde a 1:2.000</t>
  </si>
  <si>
    <t>Generar el modelo digital de elevación de 12 m correspondiente a municipios priorizados e integrarlo en el modelo digital de elevación mundial.</t>
  </si>
  <si>
    <t>Durante el primer trimestre se generaron 377.440ha correspondientes a Modelos Digitales de elevación de los municipios de Zaragoza, Remedios, Anorí, Amalfi  (Antioquia), Cumaribo (Vichada) y Puerto Gaitán (Meta)</t>
  </si>
  <si>
    <t>Para este trimestre se evidencia un avance en el convenio TREx 2021, donde se realizó un avance por Geoceldas de los municipios de Cumaribo, Puerto Gaitán, Zaragoza, Remedios, Anorí y Amalfi, para un total de 377.440 ha. Sin embargo se observa que no se alcanzó a cumplir con la meta programada para este trimestre.</t>
  </si>
  <si>
    <t>Generar mosaicos de ortoimágenes gestionadas, con exactitud posicional para escalas máximo 1:25.000.</t>
  </si>
  <si>
    <t>Se gestionaron 1.301.685 ha de imágenes con la Fuerzas Militares, las cuales serán evaluadas para viabilizar la generación de mosaicos con las características requeridas</t>
  </si>
  <si>
    <t>Se evidencia que para este trimestre se gestionaron las imágenes correspondientes a los municipios de: Arauquita, Sardinata, Carmen de Bolívar, Tumaco y un área de 426023 ha correspondientes a los páramos CAR.</t>
  </si>
  <si>
    <t>Capturar y/o gestionar imágenes del área del territorio continental del país e incorporarlas en el Banco Nacional de Imágenes, a escalas y temporalidad requerida para fines catastrales</t>
  </si>
  <si>
    <t>Base de datos de imágenes</t>
  </si>
  <si>
    <t>GIT  Producción Cartográfica y GIT  Administración de la información</t>
  </si>
  <si>
    <t>Área geográfica (ha) con cubrimiento de imágenes</t>
  </si>
  <si>
    <t>Durante el primer trimestre se capturaron y/o gestionarion 14.078.04 ha con dron y 1.301.685 con la Fuerzas Militares, para un total del 1.315.763.04</t>
  </si>
  <si>
    <t>El GIT proporciona como insumos soportes los productos cartográficos correspondientes a la gestión de imágenes de los municipios de Arauquita, Sardinata, Carmen de Bolívar, de igual manera se evidencian la toma aerofotográfica de la cabecera municipal del municipio de Valencia, Popayán y de las zonas faltantes del proyecto Quebrada Yaguilga.  Por otro se reportan los informes correspondientes a los meses de enero y febrero donde se describe la captura de imágenes de cabeceras municipales y la recopilación de imágenes provenientes de otras entidades.</t>
  </si>
  <si>
    <t>Mantener actualizado los mapas del país haciendo uso de los insumos existentes.</t>
  </si>
  <si>
    <t>Mapas</t>
  </si>
  <si>
    <t>Mapas disponibles</t>
  </si>
  <si>
    <t>Durante el primer trimestre se generó y publicó uno de los mapas en formato vector tile.  Ver la siguiente ruta:_x000D_
https://tiles.arcgis.com/tiles/RVvWzU3lgJISqdke/arcgis/rest/services/VTPK05KGeoCartoIGAC/VectorTileServer?f=jsapi&amp;cacheKey=b260969bdcdc6138</t>
  </si>
  <si>
    <t xml:space="preserve">Evidencia acorde con el avance </t>
  </si>
  <si>
    <t>Se evidencia que se tienen en funcionamiento los servicios GeoCartoIGAC y VTPK05KGeoCartoIGAC, donde se encuentran dispuestos los productos cartográficos del país.</t>
  </si>
  <si>
    <t>Información cartográfica producida por terceros, oficializada de 25.5 millones de ha del país.</t>
  </si>
  <si>
    <t>Fortalecer al IGAC como máxima autoridad reguladora en los temas de su competencia</t>
  </si>
  <si>
    <t>Máxima autoridad reguladora</t>
  </si>
  <si>
    <t>Ajustar, formalizar y publicar resolución para la validación y oficialización de productos cartográficos generada por terceros.</t>
  </si>
  <si>
    <t>Acto administrativo y actas de reunión</t>
  </si>
  <si>
    <t>GIT  Modernización, Evaluación y Seguimiento de Productos Geodésicos, Geográficos y Cartográficos</t>
  </si>
  <si>
    <t xml:space="preserve">Información cartográfica producida por terceros, oficializada </t>
  </si>
  <si>
    <t>Durante el primer trimestre, se elaboró la versión preliminar de la resolución de validación de productos cartográficos</t>
  </si>
  <si>
    <t xml:space="preserve">Avance y evidencia acordes </t>
  </si>
  <si>
    <t>Se presenta un documento borrador sobre la Resolución “Por la cual se reglamenta la validación y oficialización de productos cartográficos”. Se avala el avance a esta actividad. Sin embargo no se programó meta para este trimestre.</t>
  </si>
  <si>
    <t>Oficializar e integrar la información cartográfica producida por terceros, de acuerdo con la demanda y entrega de productos programadas en el marco de los contratos (urbano y rural).</t>
  </si>
  <si>
    <t>Bases de datos, Informes de validación, actas de oficialización</t>
  </si>
  <si>
    <t>Durante el primer trimestre, se realizó validación en primera inspección de ortofotos y Modelos Digitales de Terreno de 13.462 ha, correspondientes a los municipios de La Virginia y Pereira-Dosquebradas para su incorporación en la base de datos oficial. Adicionalmente, se validó en primera inspección 6.500.000 ha en modelos digitales de terreno de 10 metros. Estos productos a la fecha no han sido aprobados.</t>
  </si>
  <si>
    <t>Evidencia y avance acordes</t>
  </si>
  <si>
    <t>Se presenta el producto cartográfico del departamento de Risaralda, correspondiente a los municipios de La Virginia y Pereira – Dosquebradas. Sin embargo se valida el avance pero se aclara que aún no se han aprobados los productos.</t>
  </si>
  <si>
    <t>Automatizar procesos de validación de productos de ortoimágenes y generar nueva versión de bases de datos cartográficas, así como realizar su documentación.</t>
  </si>
  <si>
    <t>Scripts y documentos técnicos</t>
  </si>
  <si>
    <t>Durante el primer trimestre, avance se generó algoritmo para la validación de ortoimágenes. Este además de validar elementos de calidad propios del producto, captura automáticamente campos para el reporte final y mejora la obtención del área omitida. Así mismo, se ajustó el algoritmo para la validación de las bases de datos vectoriales, permitiendo su relación con los puntos de comprobación y la generación de los marcos de control de acuerdo con la extensión y escala. Adicionalmente, se dispuso servicio para la validación de metadatos geográficos conforme a la normatividad vigente https://serviciosgeovisor.igac.gov.co:8080/Geovisor/#/ (validador Servicio de validación de ISO19139 (Metadata))</t>
  </si>
  <si>
    <t>Avance y evidencia acordes</t>
  </si>
  <si>
    <t>Se realiza la verificación del avance de esta actividad con dos archivos en excel, en el primero se describe el reporte de validación de la ortoimagen donde se realiza una revisión de control de calidad para el cumplimiento en las especificaciones de la imagen aprobado por la Subdirección, y el segundo hace referencia a la estructura e integridad de la imagen donde se reporta (La resolución espacial, espectral, radiométrica, el sistema de referencia, entre otros).</t>
  </si>
  <si>
    <t>Ajustar, formalizar y publicar resolución para la adopción del Plan Nacional de Cartografía.</t>
  </si>
  <si>
    <t>Informes, actas de reunión</t>
  </si>
  <si>
    <t>Durante el primer trimestre, se inició la revisión del Plan Nacional de Cartografía Básica Oficial de Colombia 2021-2025, como insumo para la resolución</t>
  </si>
  <si>
    <t>Para el avance a esta actividad de soporta con correos del año 2020 y el 2021, donde se hace envío de información sobre el seguimiento realizado al Plan Nacional de Cartografía en las reuniones realizadas con el equipo técnico de la Subdirección de Geografía y Cartografía.</t>
  </si>
  <si>
    <t xml:space="preserve">3 Servicios de Información Geográfica, geodesica y cartográfica </t>
  </si>
  <si>
    <t xml:space="preserve">Maximizar la disposición y uso de la información generada </t>
  </si>
  <si>
    <t>Integración y disposición de la información geográfica nacional a través de Colombia en Mapas como portal único de información geográfica nacional</t>
  </si>
  <si>
    <t>Gestionar y controlar las solicitudes de información cartográfica, geodésica y geográfica, de conformidad con las licencias de uso definidas.</t>
  </si>
  <si>
    <t>Reportes y estadísticas</t>
  </si>
  <si>
    <t>GIT Administración de información geográfica, cartográfica y geodésica</t>
  </si>
  <si>
    <t>Durante el primer trimestre se atendieron 94 solicitudes de información cartográfica, geodésica y geográfica, correspondientes a 3224 productos</t>
  </si>
  <si>
    <t xml:space="preserve">Evidencia y avance acordes. </t>
  </si>
  <si>
    <t>Se soporta con archivo donde se describen las solicitudes de información realizadas desde el 01/01/21 al 31/03/21, donde se informa que se recibieron 120 solicitudes de las cuales fueron entregadas 94, con un número total de productos entregados de 3.224 entre (Aerofotografías, imágenes BNI, mapas topográficos, modelos digitales de terreno, entre otros).  Por lo anterior de valida el cumplimiento de avance por parte de la OCI.</t>
  </si>
  <si>
    <t>Organizar , catalogar y disponer los productos cartográficos, geográficos y geodésicos para su migración al Sistema único de información geográfica, cartográfica y geodésica</t>
  </si>
  <si>
    <t>Bases de datos y Sistema Sistema único de información geográfica, cartográfica y geodésica</t>
  </si>
  <si>
    <t>Productos disponibles</t>
  </si>
  <si>
    <t>Durante el  primer trimestre, se organizaron y catalogaron 9.216.111,96 ha de productos cartográficos,  de los cuales se dispusieron 304.077,27ha del área total de 26 servicios. Así mismo, se avanzó en la organización, catalogación y disposición de las planchas cartográficas a través de Colombia en Mapas.</t>
  </si>
  <si>
    <t>Se soporte esta actividad con el producto cartográfico donde se demarcan las áreas correspondientes a la cartografía vectorial y las ortoimágenes en una zona de los departamentos colombianos. Aunque no se logró cumplir con la meta programada se valida la actividad ya que se organizaron y catalogaron 9.216.111,96 ha de productos cartográficos.</t>
  </si>
  <si>
    <t xml:space="preserve">Preservar y disponer el archivo histórico de rollos de negativos de pelicula de fotografía áerea </t>
  </si>
  <si>
    <t>Base de datos</t>
  </si>
  <si>
    <t>Durante el primer trimestre se gestionó la contratación para el desarrollo de esta actividad</t>
  </si>
  <si>
    <t>Se presenta el reporte presupuestal de “Adquisición de Bienes y Servicios - Servicio de Información Geográfica, Geodésica y Cartográfica - Levantamiento, Generación y Actualización de La Red Geodésica y La Cartografía Básica a Nivel Nacional”, de igual manera se observa el contrato firmado con la persona que va apoyar el proceso de escaneo fotogramétrico de rollos de aerofotografías análogas y compresión de imágenes. No se ejecutó la meta programada pero se avanzó en la contratación, por lo anterior se valida el avance para el trimestre.</t>
  </si>
  <si>
    <t>Generar el mapa 3D de Colombia.</t>
  </si>
  <si>
    <t>Base de datos y archivo de representación</t>
  </si>
  <si>
    <t>Subdirección de Geografía y Cartografía /(Oficina Difusión y Mercadeo)</t>
  </si>
  <si>
    <t>En el primer trimestre, se avanzó en la generación de la nueva versión del mapa 3D de Colombia.</t>
  </si>
  <si>
    <t xml:space="preserve">Avance y evidencia acorde. </t>
  </si>
  <si>
    <t>Para esta actividad se evidencia como insumo por parte del área respectiva el Mapa de la República de Colomba a escala 1:2’500.000.</t>
  </si>
  <si>
    <t>Generar los documentos de diagnósticos de información cartográfica y geodésica de los municipios priorizados y/o requeridos.</t>
  </si>
  <si>
    <t>Documentos de diagnósticos.</t>
  </si>
  <si>
    <t>Durante el primer trimestre, se generaron 15 documentos de  diagnósticos correspondientes a los municipios de San Marcos, Armenia, Sesquilé, Villamaria, Sabaneta, Albania, Santa Rosa de Cabal, Zipaquirá, Región Magdalena, Arauquita, El Guamo, Córdoba, Rioblanco, Mirití y el último corresponde a los municipios de Galapa, Malambo, Puerto Colombia, pertenecientes al municipio de Antioquia.</t>
  </si>
  <si>
    <t>Se soporta como insumo los documentos Diagnósticos de Insumos Cartográficos y Geodésicos de la Región Magdalena sobre (Proyecto de Técnicas Almacenamiento Recuperación de Acuíferos Producción Sostenible Banano), del Departamento de Cundinamarca (Zipaquirá, Sesquilé), del Departamento de Risaralda (Santa Rosa de Cabal), Departamento de La Guajira (Albania), Departamento Quindío (Armenia), Departamento Sucre (San Marcos), Departamento Tolima (Guamo, Rioblanco), Departamento Arauca (Arauquita), Departamento de Bolívar (Córdoba), Departamento de Antioquia (Sabaneta), Departamento de Caldas (Villamaría) y el documento diagnóstico de información cartográfica y geodésica de AMB (Municipios de Galapa, Puerto Colombia y Malambo).</t>
  </si>
  <si>
    <t>Configurar y disponer aplicaciones temáticas para usuarios, de acuerdo con la disponibilidad de archivos digitales</t>
  </si>
  <si>
    <t>URLs de aplicaciones y bases de datos</t>
  </si>
  <si>
    <t xml:space="preserve">GIT Administración de información geográfica, cartográfica y geodésica / GIT  Estudios Geográficos y Ordenamiento Territorial </t>
  </si>
  <si>
    <t>Aplicaciones temáticas disponibles</t>
  </si>
  <si>
    <t>Se realizó la exploración y búsqueda de archivos digitales para su estructuración y disposición de aplicaciones temáticas</t>
  </si>
  <si>
    <t>Se observa documento con la estructura de las carpetas donde se dispone la información digital de cada uno de los productos cartográficos según la temática.  Por lo anterior se valida avance de esta actividad para este trimestre.</t>
  </si>
  <si>
    <t>Implementar servicios transaccionales en Colombia en Mapas que permitan la generación de certificaciones y demás productos.</t>
  </si>
  <si>
    <t>Código fuente y documento de requerimientos</t>
  </si>
  <si>
    <t>Servicios</t>
  </si>
  <si>
    <t>Durante el primer trimestre, se implementó en ambiente de pruebas el servicio para la generación de certificaciones de localización en Colombia en Mapas: http://igac.azurewebsites.net/#. Así mismo, se avanzó en la indexación en Google de los productos disponibles en Colombia en Mapas (SEO).</t>
  </si>
  <si>
    <t>Se observan dos pantallazos del Atlas virtual de Colombia en Mapas donde se permite realizar la búsqueda de la información por medio del filtro del municipio deseado, así mismo la búsqueda por temática.  Pero se observa que no de cumplió con la meta programada para el trimestre.</t>
  </si>
  <si>
    <t>Implementar políticas y acciones enfocadas en el fortalecimiento institucional y la arquitectura de procesos como pilar estratégico del Institucional</t>
  </si>
  <si>
    <t>Actualizar la información documentada vigente del proceso</t>
  </si>
  <si>
    <t>Evidencias de la actualización de los documentos</t>
  </si>
  <si>
    <t xml:space="preserve">Información documentada vigente del proceso </t>
  </si>
  <si>
    <t>Durante el primer trimestre se realizó la entrega de documentos que soportan el proceso de gestión cartográfica a la Oficina Aseora de Planeación para revisión y oficialización, así:  enero 19/2021, 41 documentos y en marzo, 10 documentos.</t>
  </si>
  <si>
    <t>Evidencias y avances acorde</t>
  </si>
  <si>
    <t>Se evidencian archivos donde el área responsable solicita a la Oficina Asesora de Planeación – OAP, la creación, actualización y derogación de documentos del SGI a corte 31/03/2021…Así mismo los correos electrónicos de fecha 19/01/2021 y 31/03/2021 donde se describen los documentos.</t>
  </si>
  <si>
    <t xml:space="preserve">Revisar y actualizar el mapa de riesgo del proceso de acuerdo a la política de riesgo aprobada. </t>
  </si>
  <si>
    <t>Evidencias del seguimiento a los controles de los riesgos</t>
  </si>
  <si>
    <t>Mapa de Riesgos actualizado</t>
  </si>
  <si>
    <t>Durante el primer trimestre, se realizó seguimiento al cumplimiento de los controles de los riesgos a través de la herramienta PLANNER.</t>
  </si>
  <si>
    <t xml:space="preserve">Se soporta el correo electrónico del 03/03/2021, donde se hace entrega de los reportes del Seguimiento a los Controles de los Riesgos a la respectiva área, así mismo se soporta el archivo en excel donde se evidencia el seguimiento y actualización a la matriz del mapa de riesgos. </t>
  </si>
  <si>
    <t>Esta actividad se programó a partir del cuarto trimestre.</t>
  </si>
  <si>
    <t>No tiene meta programada</t>
  </si>
  <si>
    <t>Durante el primer trimestre se atendió 1 requerimiento de la Oficina Asesora de Plaenación sobre las respuestas a 22 preguntas específicas de FURAG, las cuales se entregaron oportunamente y las evidencias respectivas.</t>
  </si>
  <si>
    <t>Se evidencia archivo en excel donde se responden las preguntas por parte de la Subdirección de Geografía y Cartografía realizadas por medio del Formulario Único Reporte de Avance de la Gestión – FURAG. A pesar que no se programó meta para este trimestre se evidencia que se avanzó.</t>
  </si>
  <si>
    <t>Oficina Difusión y Mercadeo</t>
  </si>
  <si>
    <t>Durenate el primer trimestre del año, no se presentarion casos de Porducto No Conforme.</t>
  </si>
  <si>
    <t>No se presentaron casos de producto no conforme</t>
  </si>
  <si>
    <t>Se reporta por parte del área correspondiente que para el primer trimestre del año no se encontraron productos NO Conformes en el proceso de certificados de punto señalado por el usuario.</t>
  </si>
  <si>
    <t>Gestión Catastral</t>
  </si>
  <si>
    <t xml:space="preserve">Avalúos comerciales elaborados 
</t>
  </si>
  <si>
    <t>Realizar 2.070 avalúos comerciales ó la totalidad de los que sean solicitados en caso que sea un número inferior</t>
  </si>
  <si>
    <t xml:space="preserve">Reporte excel de avalúos </t>
  </si>
  <si>
    <t>GIT AVALÚOS
PEDRO - JUAN CARLOS ZAMUDIO</t>
  </si>
  <si>
    <t>En Enero Se entregaron 29 avalúos comerciales, los cuales fueron reportados por Sede Central (13), Santander (7), Caldas (6), Tolima (2) y Sucre (1)._x000D_
En febrero Se entregaron 12 avalúos comerciales, los cuales fueron reportados por Sede Central (10), Meta (1) y Tolima (1)_x000D_
En Marzo Se entregaron 12 avalúos comerciales, los cuales fueron reportados por Sede Central (10) y Meta (2)</t>
  </si>
  <si>
    <t>Reportaron los avalúos realizados</t>
  </si>
  <si>
    <t>Se evidencia reporte Excel de avalúos con 53 realizados en el primer trimestre.</t>
  </si>
  <si>
    <t>Implementación módulo de avalúos</t>
  </si>
  <si>
    <t xml:space="preserve">Realizar las especificaciones del módulo de avalúos comerciales </t>
  </si>
  <si>
    <t>Documento de especificaciones</t>
  </si>
  <si>
    <t>Desarrollo e implementación de la herramienta de avalúos</t>
  </si>
  <si>
    <t>En el periodo no hay meta</t>
  </si>
  <si>
    <t xml:space="preserve">Realizar las pruebas del módulo de avalúos comerciales </t>
  </si>
  <si>
    <t>Pruebas realizadas</t>
  </si>
  <si>
    <t>No aplica para el periodo</t>
  </si>
  <si>
    <t>Trámites de avalúos</t>
  </si>
  <si>
    <t>Atender el 100% de las solicitudes de impugnación dentro del término de ley</t>
  </si>
  <si>
    <t>GIT AVALÚOS
PEDRO</t>
  </si>
  <si>
    <t>No hubo impugnaciones</t>
  </si>
  <si>
    <t>no hubo impugnaciones, se acepta 1 ejecutado</t>
  </si>
  <si>
    <t xml:space="preserve">Avalúos IVP elaborados 
</t>
  </si>
  <si>
    <t xml:space="preserve">Realizar 4.921 Avalúos IVP </t>
  </si>
  <si>
    <t>Reporte word de avalúos IVP</t>
  </si>
  <si>
    <t>no aplica</t>
  </si>
  <si>
    <t>Se realizan a final de año</t>
  </si>
  <si>
    <t>Áreas geográficas homogéneas y actualizadas</t>
  </si>
  <si>
    <t>Atender el 100% de las solicitudes de modificación de estudios de ZHF y ZHG, provenientes de las Direcciones Territoriales en un término máximo de 15 días, una vez se encuentre completa la solicitud</t>
  </si>
  <si>
    <t>GIT AVALÚOS
VICTOR</t>
  </si>
  <si>
    <t>Solicitudes de ZHFyG atendidas</t>
  </si>
  <si>
    <t>No hubo solicitudes de modificación.</t>
  </si>
  <si>
    <t>Se acepta 1 aunque no hubo solicitudes</t>
  </si>
  <si>
    <t>Observatorio Inmobiliario Nacional implementado</t>
  </si>
  <si>
    <t>Poner en producción la herramienta para la captura  y disposición de la información recopilada por el Observatorio Nacional Inmobiliario</t>
  </si>
  <si>
    <t>Reporte del observatorio</t>
  </si>
  <si>
    <t>GIT AVALÚOS
PEDRO - JUAN CARLOS ZAMUDIO- CONTRATISTA NUEVA</t>
  </si>
  <si>
    <t>Implementación del Observatorio Inmobiliario Nacional</t>
  </si>
  <si>
    <t>no hay meta para este periodo</t>
  </si>
  <si>
    <t>Solicitudes y requerimientos atendidos, en el marco de la Política de Reparación Integral a Víctimas y de sentencias de Restitución de Tierras</t>
  </si>
  <si>
    <t>Atender con oportunidad el 100% de las solicitudes realizadas en materia de regularización de la propiedad. (Ley 1564 y 1561 de 2012)</t>
  </si>
  <si>
    <t>Reporte excel de tierras</t>
  </si>
  <si>
    <t>GIT TIERRAS
ASTRID TORRES</t>
  </si>
  <si>
    <t>Porcentaje de solicitudes y requerimientos atendidos, en el marco de la Política de Reparación Integral a Víctimas y de sentencias de Restitución de Tierras</t>
  </si>
  <si>
    <t>Se contestaron por la Plataforma SIGAC a 31 de marzo 102 oficios, y se trasladó a otros gestores catastrales de 28 correos electrónicos</t>
  </si>
  <si>
    <t>Registraron la relacion de las respuestas</t>
  </si>
  <si>
    <t>Se evidencia reporte Excel del registro de contestaciones y de traslados a otra entidades en el primer trimestre.</t>
  </si>
  <si>
    <t xml:space="preserve">Atender el 85% de las solicitudes recibidas para el cumplimiento de la Política de Restitución de Tierras y Ley de Víctimas. </t>
  </si>
  <si>
    <t>A marzo se recibieron 1.161 solicitudes y se atendieron 597, incluye solicitudes de información etapa administrativa y judicial, suspensión de predios y solicitud de peritajes de lo levantado por la URT en etapa judicial, el detalle se encuentra en el archivo CONSOLIDADO_MARZO_ GIT TIERRAS.XLS</t>
  </si>
  <si>
    <t>Registraron la atencion a las solicitudes</t>
  </si>
  <si>
    <t>Se evidencia reporte de solicitudes recibidas y atendidas, se observa un cumplimiento de atención de solicitudes del 51,3% que es un porcentaje bajo a lo esperado para el trimestre.</t>
  </si>
  <si>
    <t>Realizar informe mensual de seguimiento al cumplimiento de los autos, medidas cautelares y/o sentencias, proferidos por los juzgados especializados de restitución de tierras, para resguardos indígenas y territorios colectivos de comunidades negras</t>
  </si>
  <si>
    <t>Reporte mensual de seguimiento al cumplimiento de los autos, medidas cautelares y/o sentencias, proferidos por los juzgados especializados de restitución de tierras, para resguardos indígenas y territorios colectivos de comunidades negras</t>
  </si>
  <si>
    <t>Se relacionan los autos, asistencias a consejos directivos de la ANT y tutelas a marzo de 2021</t>
  </si>
  <si>
    <t>Se evidencia las actividades realizadas</t>
  </si>
  <si>
    <t>Se evidencia reporte de excel donde se relacionan los autos, asistencias a consejos directivos de la ANT y tutelas a marzo de 2021.</t>
  </si>
  <si>
    <t>Área geográfica actualizada catastralmente</t>
  </si>
  <si>
    <t>Realizar la actualización física, jurídica y económica de los municipios del país programados para la vigencia 2021.</t>
  </si>
  <si>
    <t>Resoluciones de cierre</t>
  </si>
  <si>
    <t>GIT GESTIÓN CATASTRAL
MARIA ANGÉLICA ACERO</t>
  </si>
  <si>
    <t>Procesos de actualización catastral</t>
  </si>
  <si>
    <t>A marzo re realizó la socialización con las autoridades municipales de los procesos de Popayán y Villavicencio, inicio de trabajo de campo en este último. Acto de apertura de Arauquita y firma de inicio de operador para Boyacá.</t>
  </si>
  <si>
    <t>Se verifico las actividades reportadas</t>
  </si>
  <si>
    <t>Se evidencia mediante informes los avances en los procesos de actualización de Popayán, Villavicencio, Arauquita y los municipios de Boyacá (Beteitiva, Busbanza, Corrales, Floresta, Sativa Sur, Socotá, Socha y Tasco). Nota: El documento con el cual se valida esta actividad son las resoluciones de cierre, donde se ponen en firme las actualizaciones y con esto el área total actualizada, por lo tanto, hasta que no se terminen estos procesos no se valida el avance.</t>
  </si>
  <si>
    <t>Trámites de conservación catastral</t>
  </si>
  <si>
    <t>Realizar como mínimo 448.209  trámites de conservación catastral</t>
  </si>
  <si>
    <t>Reporte excel de conservación</t>
  </si>
  <si>
    <t>GIT GESTIÓN CATASTRAL</t>
  </si>
  <si>
    <t>Número de trámites de conservación catastral</t>
  </si>
  <si>
    <t>En enero 6.158, en febrero 37.156 y en marzo se realizaron 34.219 trámites de conservación, para un total acumulado de 77.533 trámites, que corresponden al 17,30% de la meta anual.</t>
  </si>
  <si>
    <t>Aunque no se cumplio con la meta se espera se cumpla en el siguiente trimestre</t>
  </si>
  <si>
    <t>Se evidencia reporte Excel de tramites, donde se llevan 77.533 de una meta de 90.000 para el trimestre, por lo tanto, se observa un avance de 86,14 % del primer trimestre.</t>
  </si>
  <si>
    <t>Suministro y disposición de información catastral actualizada</t>
  </si>
  <si>
    <t>Realizar la consolidación y disposición de información catastral actualizada de forma mensual</t>
  </si>
  <si>
    <t>Reporte del Geoportal</t>
  </si>
  <si>
    <t>GIT ADMINISTRACIÓN DE LA INFORMACIÓN CATASTRAL</t>
  </si>
  <si>
    <t>Disposición de información catastral actualizada</t>
  </si>
  <si>
    <t>Para febrero se publicó la información en las páginas web geoportal y datos abiertos la información del componente alfanumérico y geográfico correspondiente a los meses de enero y febrero.</t>
  </si>
  <si>
    <t>registraron las publicaciones</t>
  </si>
  <si>
    <t>Se evidencia reporte de cargue de información de los meses de enero y febrero.</t>
  </si>
  <si>
    <t>Gestores habilitados en el marco de lo definido en el Plan Nacional de Desarrollo 2019-2022</t>
  </si>
  <si>
    <t>Habilitar mínimo siete (7) Gestores Catastrales</t>
  </si>
  <si>
    <t>Resoluciones, reporte excel de municipios</t>
  </si>
  <si>
    <t>GIT EVALUACIÓN , SEGUIMIENTO Y CONTROL DE LOS CATASTROS</t>
  </si>
  <si>
    <t>Número de Gestores Catastrales Habilitados en el marco de lo definido en el Plan Nacional de Desarrollo 2019-2022</t>
  </si>
  <si>
    <t xml:space="preserve">Durante el mes de febrero se habilitaron como gestores catastrales los municipios de Zipaquirá y Enviado - Antioquia._x000D_
Durante el mes de marzo se habilitaron como gestores catastrales los municipios de Armenia y Jamundí y se dio inicio al Trámite de Habilitación del  municipio de Sabaneta-Antioquia._x000D_
</t>
  </si>
  <si>
    <t>Sobrepasaron la meta para el trimestre</t>
  </si>
  <si>
    <t>Se evidencia las resoluciones en las cuales se habilitan como gestores catastrales los municipios de Zipaquirá, Envigado, Jamundí y Armenia.</t>
  </si>
  <si>
    <t>Crédito de banca multilateral implementado</t>
  </si>
  <si>
    <t>Actualización del área geográfica actualizada</t>
  </si>
  <si>
    <t xml:space="preserve">Adelantar los procesos de contratación financiados por la banca multilateral para la intervención de los municipios definidos en la vigencia 2021 </t>
  </si>
  <si>
    <t>SUBDIRECCIÓN DE CATASTRO
DIANA CAROLINA NARANJO
CLAUDIA RODRÍGUEZ</t>
  </si>
  <si>
    <t>Implementación del proyecto de Catastro Multipropósito, en el marco del crédito de la banca multilateral</t>
  </si>
  <si>
    <t>Resoluciones publicadas</t>
  </si>
  <si>
    <t>Afianzar al IGAC como máxima autoridad reguladora de los temas de su competencia</t>
  </si>
  <si>
    <t xml:space="preserve">Elaborar el proyecto de resolución de modificación de la resolución 070 de 2011 </t>
  </si>
  <si>
    <t>Resolución</t>
  </si>
  <si>
    <t>SUBDIRECCIÓN DE CATASTRO</t>
  </si>
  <si>
    <t>Socialización y publicación de la resolución</t>
  </si>
  <si>
    <t>Se avanzó en los ajustes propuestos por los gestores catastrales y se consolidó una nueva versión para revisión de jurídica.</t>
  </si>
  <si>
    <t>Registraron el borrador de la reglamentacion tecnica para la formacion y actualizacion, conservacion, difusion catastral</t>
  </si>
  <si>
    <t xml:space="preserve">Se observa borrador de modificación de la resolución 070 de 2011.
</t>
  </si>
  <si>
    <t xml:space="preserve">Elaborar el proyecto de resolución de modificación de la resolución 643 de 2018 </t>
  </si>
  <si>
    <t>Sistema de información nacional de catastro multipropósito</t>
  </si>
  <si>
    <t xml:space="preserve">Fortalecer los recursos técnicos y tecnológicos para la modernización institucional </t>
  </si>
  <si>
    <t>Implementación del SINIC (sistema de información nacional de catastro multiprpoósito)</t>
  </si>
  <si>
    <t>Realizar las especificaciones funcionales del SINIC</t>
  </si>
  <si>
    <t>Desarrollo e implementación del SINIC</t>
  </si>
  <si>
    <t>Para este periodo no existe meta asignada</t>
  </si>
  <si>
    <t>Realizar las pruebas del SINIC</t>
  </si>
  <si>
    <t>Sistema nacional catastral</t>
  </si>
  <si>
    <t>Implementación del nuevo SNC (sistema nacional catastral)</t>
  </si>
  <si>
    <t>Realizar las especificaciones funcionales del SNC</t>
  </si>
  <si>
    <t>Desarrollo e implementación de SNC</t>
  </si>
  <si>
    <t>Se avanzó en la especificación de mutaciones masivas y en la épica del flujo de conservación.</t>
  </si>
  <si>
    <t>Anexaron lo correspondiente al avance</t>
  </si>
  <si>
    <t>Se evidencia avance con documento de épicas de tramites catastrales.</t>
  </si>
  <si>
    <t>Puesta en marcha del sistema de información  nacional de catastro</t>
  </si>
  <si>
    <t>Realizar las pruebas del SNC</t>
  </si>
  <si>
    <t>Actualizar la documentación asociada al proceso de Gestión Catastral</t>
  </si>
  <si>
    <t>Procedimientos en word</t>
  </si>
  <si>
    <t>número</t>
  </si>
  <si>
    <t>Actualización, implementación y seguimiento de las actividades de MIPG</t>
  </si>
  <si>
    <t>Actualizar y hacer seguimiento al mapa de riesgos</t>
  </si>
  <si>
    <t xml:space="preserve">PLANIGAC </t>
  </si>
  <si>
    <t>Se realizó seguimiento al primer trimestre de los riesgos establecidos para la Subdirección.</t>
  </si>
  <si>
    <t>el seguimiento lo hicieron en la plataforma de riesgos</t>
  </si>
  <si>
    <t>Se cargan evidencias en PLANIGAC</t>
  </si>
  <si>
    <t>SUBDIRECCIÓN DE CATASTRO
AVALÚOS</t>
  </si>
  <si>
    <t>Se hizo seguimiento al PTS No Conforme que se presentó para el primer trimestre de 2021, se adjunta como evidencias correos y matriz de PTS No Conforme</t>
  </si>
  <si>
    <t>Registraron el seguimiento a nivel nacional de los productos no conformes</t>
  </si>
  <si>
    <t>Se evidencias correos y matriz de PTS No Conforme</t>
  </si>
  <si>
    <t>Gestión Contractual</t>
  </si>
  <si>
    <t>Procesos de Contratación suscritos y perfeccionados</t>
  </si>
  <si>
    <t>Plan Anual de Adquisiciones</t>
  </si>
  <si>
    <t>Revisar, ajustar, consolidar y publicar el Plan Anual de Adquisiciones a nivel nacional</t>
  </si>
  <si>
    <t>Publicación en pagina WEB del PAA</t>
  </si>
  <si>
    <t>GIT de Gestión Contractual</t>
  </si>
  <si>
    <t>Porcentaje  de contratación adelantados</t>
  </si>
  <si>
    <t>Durante el primer trimestre se revisó, ajusto, consolido y se publicó el Plan Anual de Adquisiciones a nivel nacional esta actividad se desarrollo mensualmente</t>
  </si>
  <si>
    <t>se revisan evidencias, encontrando afinidad entre las mismas y el producto esperado</t>
  </si>
  <si>
    <t>De acuerdo con los soportes entregados se observa que se ha consolidado y ajustado el Plana anual de adquisiciones a nivel nacional de acuerdo con las necesidades de la entidad</t>
  </si>
  <si>
    <t>Elaborar los procesos de contratación utilizando las plataformas dispuestas por el Gobierno Nacional</t>
  </si>
  <si>
    <t>Relación de contratos, informes</t>
  </si>
  <si>
    <t>Durante los meses de enero, febrero y marzo se elaboraron  los procesos de contratación utilizando las plataformas dispuestas por el Gobierno Nacional</t>
  </si>
  <si>
    <t>De acuerdo con los soportes suministados y el documento "Informes de Gestión" se observa que para el mes de enero la Sede Central suscribio 132 contratos  y las direcciones territoriales 7 contratos, para el mes de Febrero Sede Central suscribio 241 contratos  y las direcciones territoriales 191, y para el mes de marzo Sede Central suscribio 105 contratos  y las direcciones territoriales 192 en las diferentes modalidades Contratación Directa- Interadministrativo, Contratación Directa - Prestación de Servicios personales, Selección abreviada - Acuerdo Marco de precios.</t>
  </si>
  <si>
    <t xml:space="preserve">Apoyo precontractual y contractual para los procesos que se adelanten para la ejecución del crédito de banca multilateral </t>
  </si>
  <si>
    <t>Reuniones, correos electronicos, informes</t>
  </si>
  <si>
    <t xml:space="preserve">El GIT de Gestión Contractual durante el primer trimestre estuvo apoyando el proceso  precontractual y contractual para los procesos que se adelanten para la ejecución del crédito de banca multilateral cuando fue requerido </t>
  </si>
  <si>
    <t>De acuerdo con las evidencias suministradas se oberva que en el mes de enero se adelanta el proceso de contratación de la consultora María Juliana Martínez lo cual se puede verificar con la revisión de documentos como lo constatan los correos del 27, 28 29 de enro y 01 de febrero de 2021. Además se realizan las respectivas aclaraciones de los procesos de contratación el 04 de febrero de 2021.</t>
  </si>
  <si>
    <t>Brindar acompañamiento (capacitación, soporte y asesoria) a las diferentes áreas y Direcciones Territoriales del IGAC en asuntos contractuales en desarrollo de los procesos.</t>
  </si>
  <si>
    <t>Reuniones, correos electronicos</t>
  </si>
  <si>
    <t>El GIT de Gestión Contractual durante el primer trimestre prestó acompañamiento, soporte y asesoria a las diferentes áreas y Direcciones Territoriales del IGAC en asuntos contractuales en desarrollo de los procesos.</t>
  </si>
  <si>
    <t>Se brinda apoyo a la Dirección Territorial Tolima respecto al accidente de un contratista como se pudo observar en los correos electrónicos 17, 27 de febrero, 4 , 8 y 11 de marzo, además se enviaron los lineamientos de contratación SECOP 2021 y los documentos de contratistas por correo electrónico el día 05 de febrero 2021.</t>
  </si>
  <si>
    <t>Elaborar los informes requeridos en desarrollo  del proceso de Gestión Contractual</t>
  </si>
  <si>
    <t>Informes</t>
  </si>
  <si>
    <t>Se elaborarón informes sobre el desarrollo del proceso de gestión contractual mensualmente</t>
  </si>
  <si>
    <t>De acuerdo con los soportes suministrados se observa que se han publicado los contratos suscritos en los meses de enero, febrero y marzo del 2021.</t>
  </si>
  <si>
    <t>Bienes de consumo y devolutivos registrados en el sistema</t>
  </si>
  <si>
    <t>Consolidar los inventarios de los modulos ERP (SAE y SAI) a nivel nacional, realizar el cierre de movimientos y actualización en la Sede Central (por demanda)</t>
  </si>
  <si>
    <t>Back Up, informes</t>
  </si>
  <si>
    <t>Almacen General</t>
  </si>
  <si>
    <t>Porcentaje de bienes de consumo y devolutivos registrados en el sistema</t>
  </si>
  <si>
    <t>Durante el trimestre se consolidó los inventarios de los modulos ERP (SAE y SAI) a nivel nacional, se realizó  el cierre de movimientos y actualización en la Sede Central (por demanda)</t>
  </si>
  <si>
    <t>De acuerdo con las evidencias suministradas se observa que existe un back up de los bienes de consumo y devolutivos de los meses de enero y febrero, asi como los correos en donde se anuncia el cierre de los movimientos ERO SAE Y SAI de los meses de diciembre, enero, febrero y marzo.</t>
  </si>
  <si>
    <t xml:space="preserve">Depurar inventario, propiedad planta y equipo, y realizar el levantamiento del mismo. </t>
  </si>
  <si>
    <t>Archivo del inventario fisico</t>
  </si>
  <si>
    <t xml:space="preserve">Durante el trimestre evaluado se depuró inventario, propiedad planta y equipo, y se realizó el levantamiento del mismo. </t>
  </si>
  <si>
    <t>De acuerdo con los soportes suministrados y los documentos "INFORME LEVANTAMIENTO DE INVENTARIO CONSUMO" para los meses de enero, febrero y marzo se observa la ejecución de la actividad.</t>
  </si>
  <si>
    <t>Custodiar y controlar el ingreso y salida de elementos</t>
  </si>
  <si>
    <t>Correos, electronicos, informes, relación de elementos que ingresan y salen</t>
  </si>
  <si>
    <t>El GIT de Almacen realizó la custodia y el control de ingreso y salida de elementos durante el primer trimestre</t>
  </si>
  <si>
    <t>Se observa registro de bienes de consumo y devolutivos en el módulos SAE y SAI de los meses de enero, febreo y marzo, por lo que existen evidencias del desarrollo de la actividad.</t>
  </si>
  <si>
    <t>Realizar el proceso de bajas de bienes</t>
  </si>
  <si>
    <t>Correos, informes</t>
  </si>
  <si>
    <t>Durante el primer trimestre se realizó el proceso de bajas de bienes</t>
  </si>
  <si>
    <t>De acuerdo con el memorando de  Radicado N°: 2070-2021-0002097-IE-001  del 27 de enero de 2021 se hace entrega de parte del álmacen a la Secretarpia general de los bienes que deben tener una disposición final, para un total de 166 activos por valor de $ 330.734.484,75, así mismo mediante la resolución 41 del 15 de enero de 2021 se realiza la baja de dichos activos  y así mismo se continua en la actualizacion de los bienes de consumo y devolutivos que deben ser integrados a este proceso, registrandolos en el módulo SAI.</t>
  </si>
  <si>
    <t>Elaborar y publicar tips (recomendaciones sencillas y precisas sobre los temas más relevantes).</t>
  </si>
  <si>
    <t>Solicitud de publicación de los tips y/o publicación de los tips</t>
  </si>
  <si>
    <t>El GIT de Almacen publicó 3 tips durante este primer trimestre</t>
  </si>
  <si>
    <t>De acuerdo con las evidencias suministradas el GIT de Almacén envío mediante correos electrónicos de fechas 17, 24 y 26 de marzo tips respecto a los procesos que se encuentran a cargo de esta área.</t>
  </si>
  <si>
    <t>Socialización, capacitación y acompañamiento a las Direcciones Territoriales en los tema de almacen</t>
  </si>
  <si>
    <t>El GIT de Almacen realizó el acompañamiento a las Direcciones territoriales en los temas de almacen</t>
  </si>
  <si>
    <t xml:space="preserve">De acuerdo con las evidencias suministradas el 23 de febrero se realizó socialización de los formatos actualizados de almacen, adicional a ello se brindo apoyo por correo electrónico a las siguientes Direcciones Territoriales: Caqueta 19 de marzo, Tolima 29 de enero, Risaralda 7 de enero, Huila 16 de marzo, Cundinamarca 13 de enero, Valle 07 de enero, Caldas 13 de marzo de la vigencia 2021. </t>
  </si>
  <si>
    <t xml:space="preserve">Socializaciones y sensibilizaciones en temas en contratación y supervisión </t>
  </si>
  <si>
    <t>Realizar capacitaciones a los funcionarios y contratistas a nivel nacional, de acuerdo a los procedimientos de Contratación y supervisión e interventoría y demas formatos</t>
  </si>
  <si>
    <t>Lista de asitencia, programación de las socializaciones</t>
  </si>
  <si>
    <t>Actividades de socialización y sensibilizaciones realizadas</t>
  </si>
  <si>
    <t>Durante el primer trimestre del año el GIT Gestión Contractual realizaron capacitaciones a funcionarios y contratistas del IGAC</t>
  </si>
  <si>
    <t>De acuerdo con las evidencias suministradas se observan listados de asistencia de capacitaciones realizadas en temas relacionados con supervisión y contratación en las siguientes fechas: 01 de marzo Dirección Territorial Boyacá 7 participantes, 25 de febrero Sede Central 17 participantes, 01 de marzo Dirección Territorial Caldas 7 Participantes, 09 de marzo Dirección Territorial Huila, Cesar 12 participantes, 16 de marzo Dirección Territorial Valle, Tolima 11 participantes, dando cumplimiento así a la actividad.</t>
  </si>
  <si>
    <t>Elaborar y publicar tips (recomendaciones sencillas y precisas sobre los temas más relevantes a tener en cuenta en las diferentes etapas contractuales).</t>
  </si>
  <si>
    <t>Publicación de los tips y/o correo solicitando la publicación de los tips</t>
  </si>
  <si>
    <t>El GIT de Gestión Contractual publicó 5 tips</t>
  </si>
  <si>
    <t>De aucerdo con las evidencias suministradas el GIT de Gestión contractual durante el trimestre realizó envío de tips mediante correos electrónicos de fechas 08 de enero, 21 de enero, 04 de febrero, 18 de febrero y 19 de marzo dando así cumplimiento a la actividad.</t>
  </si>
  <si>
    <t xml:space="preserve">Actualizar la información documentada vigente del proceso </t>
  </si>
  <si>
    <t>Coordinadora de gestión documental</t>
  </si>
  <si>
    <t>Avance en la actualización, implementación y seguimiento de las actividades de MIPG</t>
  </si>
  <si>
    <t>Esta actividad se desarrollara en los siguientes trimestres</t>
  </si>
  <si>
    <t>esta actividad se desarrollara en los siguientes periodos</t>
  </si>
  <si>
    <t>Sin meta asignada para el trimestre y sin evidencias de ejecución de la misma.</t>
  </si>
  <si>
    <t xml:space="preserve">Realizar las actividades contempladas en el plan anticorrupción a cargo del proceso. </t>
  </si>
  <si>
    <t>El GIT realizó el seguimiento a las actividades del PAAC</t>
  </si>
  <si>
    <t>De acuerdo con las evidencias suministradas el GIT de Contratación realiza entrega del seguimiento del primer trimestre al Plan anticorrupción el día 14 de abril a la Oficina asesora de pLaneación junto con los soportes correspondientes, dadno así cummplimiento a la actividad.</t>
  </si>
  <si>
    <t xml:space="preserve">Identificar las acciones de mejora relacionadas al cumplimiento del FURAG que apliquen al proceso. </t>
  </si>
  <si>
    <t>esta actividad se desarrolla en los siguientes periodos</t>
  </si>
  <si>
    <t>Sin meta asignada para el trimestre y sin evidencias de su ejecución.</t>
  </si>
  <si>
    <t xml:space="preserve"> Revisar y actualizar el mapa de riesgo del proceso de acuerdo a la política de riesgo aprobada.</t>
  </si>
  <si>
    <t>se desarrolla en los periodos siguientes</t>
  </si>
  <si>
    <t>Gestión de comunicaciones y mercadeo</t>
  </si>
  <si>
    <t>Plan Estratégico de comunicaciones formulado e implementado.</t>
  </si>
  <si>
    <t xml:space="preserve">Trabajar de manera colaborativa y participativa con nuestras partes interesadas para la generación de valor público. </t>
  </si>
  <si>
    <t xml:space="preserve">
Fortalecimiento de estrategias de comunicación institucional</t>
  </si>
  <si>
    <t>Información y Comunicación</t>
  </si>
  <si>
    <t xml:space="preserve">Diseñar el Plan Estrategico de Comunicaciones de la entidad. </t>
  </si>
  <si>
    <t>Documento Plan Estratégico de comunicaciones.</t>
  </si>
  <si>
    <t xml:space="preserve">Oficina Asesora de Comunicaciones </t>
  </si>
  <si>
    <t xml:space="preserve">Plan estratégico de comunicaciones formulado. </t>
  </si>
  <si>
    <t xml:space="preserve">El documento Plan Estratégico de Comunicaciones se encuentra publicado en la página web institucional. </t>
  </si>
  <si>
    <t>se verificó el cargue de la evidencia y el reporte del avance</t>
  </si>
  <si>
    <t>Se verificó el avance de la actividad con el Diseño del Plan estratégico de comunicaciones 2021con sus contenidos como los pilares, el objetivo, objetivos específicos y las tácticas de comunicación; así como su publicación en la página web de la institución.</t>
  </si>
  <si>
    <t xml:space="preserve">Realizar foros a nivel Nacional sobre los avances de la Política de Catastro Multipropósito. </t>
  </si>
  <si>
    <t xml:space="preserve">Fotografías, videos, listas de asistencia. </t>
  </si>
  <si>
    <t>Actividades del plan estratégico de comunicaciones externas implementadas</t>
  </si>
  <si>
    <t xml:space="preserve">Se realizó el foro ‘Así evoluciona la gestión catastral en Colombia’, con dos (2) paneles: 1ro de entidades del gobierno nacional y el 2do de buenas prácticas en el territorio. _x000D_
</t>
  </si>
  <si>
    <t>Se verifica la realización de la actividad con el Foro "Así evoluciona la gestión Catastral en Colombia", con fecha del 24 de marzode 2021.</t>
  </si>
  <si>
    <t xml:space="preserve">Realizar publicaciones en la página web y redes sociales sobre temas estratégicos de la entidad. </t>
  </si>
  <si>
    <t>Publicación de cumunicados. (Comunicados de prensa, crónicas, crecimiento de seguidores interacciones en redes sociales, boletines, entre otros).</t>
  </si>
  <si>
    <t xml:space="preserve">Durante el primer trimestre se realizaron las públicaciones en las herramientas de comunicación dispuestas para tal fin asi: 18 publicaciones en la página web y 478 publicaciones a través de las redes sociales (Twitter, Facebook e Instagram). </t>
  </si>
  <si>
    <t xml:space="preserve">Se constata la actividad con la publicación de 18 temas de los cuales se citan los siguientes: La dinámica inmobiliaria repuntó en 2020, Sesquilé fue habilitado por el IGAC como gestor catastral, Colombia tiene el atlas más moderno de su historia y estará al servicio de todo el país: Presidente Duque, y VIVI: la nueva plataforma virtual del IGAC para solicitar trámites catastrales sin salir de casa.  </t>
  </si>
  <si>
    <t xml:space="preserve">Realizar trasmisiones en vivo a través de FacebookLive (Política de Catastro Multipropósito y/o temas estratégicos de la entidad). </t>
  </si>
  <si>
    <t xml:space="preserve">Reportes de social media, video de la trasmisión, fotografías. </t>
  </si>
  <si>
    <t xml:space="preserve">Se realizaron los siguientes tranmisiones en vivo a través de Facebook Live de la siguiente manera: En enero el Live 1. "Resultados de una buena Administración Catastral: Soacha. En Febrero se retransmitió a través de la página del IGAC 2. "Llanzamiento de Colombia en Mapas. En Marzo: 3."Avances del Catastro Multipropósito", 4. La mujer en las políticas de desarrollo territorial, Foro sobre 5. Colombia en Mapas (producido por Caracol Radio) y por último 6. Lanzamiento de VIVI la nueva plataforma de trámites de la entidad. </t>
  </si>
  <si>
    <t xml:space="preserve">Se evidencia durante el periodo  la realización de 6 transmisiones en vivo, lal cual supera la meta programada, que era de 2. </t>
  </si>
  <si>
    <t xml:space="preserve">Diseñar los planes de medios sobre temas estratégicos para la Entidad. </t>
  </si>
  <si>
    <t>Documentos de planes de medios.</t>
  </si>
  <si>
    <t xml:space="preserve">Se diseñaron los planes de medios para: 1. La rueda de prensa sobre los avances de la política de Catastro Multipropósito, 2. Lanzamiento de Colombia en Mapas, 3. Plan de medios de VIVI. 4. Plan de medios del foro de gestión catastral. </t>
  </si>
  <si>
    <t xml:space="preserve">Se verifica el diseño de 4 planes de medios con La rueda de prensa sobre los avances de la política de Catastro Multipropósito, Lanzamiento de Colombia en Mapas, Plan de medios de VIVI, y Plan de medios del foro de gestión catastral. </t>
  </si>
  <si>
    <t>Formalizar alianzas estratégicas en medios de comunicación para alcanzar publicaciones. (Radio y/o Prensa y/o Televisión y/o Medios Digitales).</t>
  </si>
  <si>
    <t xml:space="preserve">Reporte de Free Press, publicaciones en medios de comunicación, reporte de presencia regional. </t>
  </si>
  <si>
    <t xml:space="preserve">En el primer trimestre se registraron 201 registros en medios de comunicación tanto nacionales como regionales, lo que representa un ahorro de $357.756.767 a la fecha en Free Press para la Entidad. </t>
  </si>
  <si>
    <t>se sugiere validar la pertinencia de evidenciar a través de un indicacor la gestion que se realiza en ahorros para la entidad por publicaciones alcanzadas en medios de comunicacion.</t>
  </si>
  <si>
    <t xml:space="preserve">Se valida la actividad en un número superior al programado (meta=38 - alcanzado=201), y su representación de ahorro en $357.756.767. </t>
  </si>
  <si>
    <t xml:space="preserve">Realizar publicaciones de columnas digitales de la Dirección General. </t>
  </si>
  <si>
    <t xml:space="preserve">Columnas digitales. </t>
  </si>
  <si>
    <t xml:space="preserve">Durantre el primer trimestre se publicaron 6 columnas de la Directora sobre los retos de la entidada nivel del Plan Nacional de Desarrollo y temas misionales de la Entidad como son: Catastro multipropósito, dinámica inmobiliaria y desarrollo del Atlas Digital para el acceso a la información producida por la Entidad por parte de todos los grupos de interés y/o ciudadanos. </t>
  </si>
  <si>
    <t>Durante el periodo se evidencia la realización de 6 columnas de la directora en dos medios de comunicación, superando la meta programada que fué de 3.</t>
  </si>
  <si>
    <t>Diseñar y ejecutar campañas para la promoción de los productos y/o servicios de la Entidad.</t>
  </si>
  <si>
    <t xml:space="preserve">Brief de las campañas, publicaciones en medios tradicionales y/o alternativos. </t>
  </si>
  <si>
    <t xml:space="preserve">Se diseño y ejecutó la campaña para el producto certificados catastrales en linea, la cúal incluye un toturial para adquirir certificados catastrales a través de la plataforma virtual. </t>
  </si>
  <si>
    <t>Se evidencia el diseño y cargue de la campaña para el producto certificado catastral, en plataforma virtual.</t>
  </si>
  <si>
    <t xml:space="preserve">Compilar y remitir al área competente las solicitudes que llegan de los ciudadanos a través de las redes sociales. </t>
  </si>
  <si>
    <t xml:space="preserve">Reporte de solicitudes. 
</t>
  </si>
  <si>
    <t xml:space="preserve">Se recopilaron y remitieron al área competente 792 mensajes directos de los ciudadanos recibidos a través de las redes sociales.  </t>
  </si>
  <si>
    <t>Se constata la recopilación y remisión mediante documento soporte de 792 mensajes de los ciudadanos recicibidos a través de las redes sociales.</t>
  </si>
  <si>
    <t xml:space="preserve">Realizar campañas internas con el propósito de informar, socializar y que permitan fortalecer el sentido de pertenencia entre los servidores públicos de la entidad. </t>
  </si>
  <si>
    <t xml:space="preserve">Piezas de comunicación, correos electronicos enviados, publicación en campañas e intranet.  </t>
  </si>
  <si>
    <t>Actividades del plan estratégico de comunicaciones internas implementadas</t>
  </si>
  <si>
    <t xml:space="preserve">Se diseñaron y ejecutaron las campañas internas: 1. Yo Soy IGAC y 2. Juntos Avanzamos. </t>
  </si>
  <si>
    <t>De acuerdo a lo aportado por el proceso, se verifica  el diseño y ejecución de 2 campañas internas, Yo Soy IGAC y Juntos Avanzamos. Se supera lo programado en el periodo.</t>
  </si>
  <si>
    <t xml:space="preserve">Mantener actualizado el bóletin institucional como espacio de participación con el cliente interno. </t>
  </si>
  <si>
    <t xml:space="preserve">Boletín actualizado y difundido. </t>
  </si>
  <si>
    <t xml:space="preserve">Se realizaron cuatro (4) actualizaciones del boletín institucional IGAC al día durante el trimestre. </t>
  </si>
  <si>
    <t>Se verifican las 4  actualizaciones del boletín en el el trimestre; ejecutado igual a lo programado.</t>
  </si>
  <si>
    <t>Divulgar en los diferentes canales del instituto, contenidos sobre la importancia del cuidado y prevención del COVID-19.</t>
  </si>
  <si>
    <t xml:space="preserve">Piezas de comunicación, correos electronicos enviados, publicación en campañas e IGANET. </t>
  </si>
  <si>
    <t xml:space="preserve">Se divulgó a través de piezas TIPS del protocolo de bioseguridad en pantallas digitales, correos electrónicos e IGANET. </t>
  </si>
  <si>
    <t>Se valida la divulgación  de piezas TIPS del protocolo de bioseguridad en los diferentes medios utilizados por el proceso.</t>
  </si>
  <si>
    <t>Atender las solicitudes para realizar campañas internas solicitadas por las diferentes áreas a nivel nacional, en los diferentes canales del instituto.</t>
  </si>
  <si>
    <t xml:space="preserve">Se realizaron las siguientes campañas solicitadas por las áreas: 1. Invitación a la Formulación del Plan Anticorrupción. 2. Actividades de Bienestar 2021. 3. Actualización de datos 4. Bioseguridad. 5. Pausas activas. 6. Actualización documental. 7.Teletrabajo 8. Tips de supervisión contractual. 9. Herramientas para fortalecer el servicio al ciudadano.10. Actualización documental. 11. Dia Internacional de la Mujer.12. Talleres de escuelas preventivas. 13. Actividades de bienestar. </t>
  </si>
  <si>
    <t>De acuerdo a lo evidenciado, se cumple con la actividad de realización de campañas internas solicitadas por los diferentes procesos a nivel nacional.</t>
  </si>
  <si>
    <t xml:space="preserve">Diseñar e implementar las emisiones del programa en video "Juntos Avanzamos" con el propósito de mantener informados a los servidores sobre la gestión institucional.  </t>
  </si>
  <si>
    <t>Videos del programa.</t>
  </si>
  <si>
    <t xml:space="preserve">Se realizaron dos (2) emisiones para la implementación del programa "Juntos Avanzamos". con el propósito de mantener informados a los servidores sobre la gestión institucional.  </t>
  </si>
  <si>
    <t xml:space="preserve">Se evidencia durante el trimestre, el cargue de 2 emisiones para la implementación  del programa "Juntos Avanzamos". </t>
  </si>
  <si>
    <t>Mantener actualizada la información institucional en los medios de comunicación internos.</t>
  </si>
  <si>
    <t>Publicaciones en la IGANET; Carteleras Digitales, Correo Eletrónicos).</t>
  </si>
  <si>
    <t xml:space="preserve">La información dirigida a los servidores durante el trimestre fue publicada en cada uno de los diferentes canales institucionales como son: Correo, Igacnet, pantallas digitales.  </t>
  </si>
  <si>
    <t>De acuerdo a lo aportado por el proceso, se verifica el Mantenimiento y  actualización de  la información institucional en los medios de comunicación internos.</t>
  </si>
  <si>
    <t>Apoyar las solicitudes de divulgación inherentes a la rendición de cuentas permanente de la entidad.</t>
  </si>
  <si>
    <t>Matriz de seguimiento, informes, actas de reunión.</t>
  </si>
  <si>
    <t>Apoyar las solicitudes de participacion en eventos internos de la entidad.</t>
  </si>
  <si>
    <t>Se apoyaron las solicitudes de participación en eventos propios como son: 1. Lanzamiento “Colombia en mapas” y 2. “Comisión Accidental Cámara de Representantes.</t>
  </si>
  <si>
    <t>De acuerdo a lo aportado por el proceso, se evidencia el desarrollo de la actividad.</t>
  </si>
  <si>
    <t xml:space="preserve">Realizar encuestas de percepción de los servidores públicos frente a las comunicaciones internas. </t>
  </si>
  <si>
    <t>Documento de resultados de la Encuesta.</t>
  </si>
  <si>
    <t xml:space="preserve">Medición de la  percepción de las comunicaciones internas. </t>
  </si>
  <si>
    <t>Actualizar la información documentada  vigente del proceso.</t>
  </si>
  <si>
    <t xml:space="preserve">Publicación de la documentacion actualizada del proceso. </t>
  </si>
  <si>
    <t>Realizar las actividades contempladas en el plan anticorrupción a cargo del proceso.</t>
  </si>
  <si>
    <t>Reportes de segumiento, actas, correos, documento de implementación del plan anticorrupción.</t>
  </si>
  <si>
    <t xml:space="preserve">Se realizaron las acciones contempladas en el Plan Anticorrupción durante el trimestre. </t>
  </si>
  <si>
    <t>Para el periodo, se evidencia el cargue y el reporte de la acciones contempladas en el Plan Anticorrupción.</t>
  </si>
  <si>
    <t>Identificar las acciones de mejora relacionadas al cumplimiento del FURAG que apliquen al proceso</t>
  </si>
  <si>
    <t>Reportes, informes de las acciones de mejora implementadas.</t>
  </si>
  <si>
    <t>Revisar y actualizar el mapa de riesgos del proceso de acuerdo a la politica de riesgo aprobada</t>
  </si>
  <si>
    <t>Mapa de riesgos actualizado.</t>
  </si>
  <si>
    <t xml:space="preserve">Se realizó reporte por parte del proceso sobre los productos y/o servicios no conformes durante el trimestre. </t>
  </si>
  <si>
    <t>Se verifica actividad mediante correo por parte del proceso, en el que se informa que  no se presentaron productos y/o servicios no conformes durante el trimestre.</t>
  </si>
  <si>
    <t>Gestión de Servicios Administrativos</t>
  </si>
  <si>
    <t>Fortalecimiento de la Infraestructura Física del IGAC a nivel nacional</t>
  </si>
  <si>
    <t>Mejora Normativa</t>
  </si>
  <si>
    <t>Realizar el acompañamiento a las Direcciones Territoriales en el levantamiento de necesidades de infraestructura fisica y actualizar el diagnostico de las necesidades de infraestructura fisica a nivel nacional para la vigencia</t>
  </si>
  <si>
    <t>Correos, formato de diagnostico, listas de asistencia, diagnostivo de necesidades a nivel nacional</t>
  </si>
  <si>
    <t>GIT Servicios Administrativos</t>
  </si>
  <si>
    <t xml:space="preserve"> Porcentaje de avance del Plan de Infraestructura Física del IGAC implementado</t>
  </si>
  <si>
    <t>Se realizó el acompañamiento a las Direcciones Territoriales</t>
  </si>
  <si>
    <t>Se evidencian correos electrónicos con el acompañamiento a las Direcciones Territoriales en la atención de necesidades de infraestructura fisica y la actualización del diagnostico de las necesidades de infraestructura fisica.</t>
  </si>
  <si>
    <t>Elaborar el plan de infraestructura para la vigencia</t>
  </si>
  <si>
    <t>Plan de infraestructura</t>
  </si>
  <si>
    <t>Esta actividad se desarrollará en el siguiente trimestre</t>
  </si>
  <si>
    <t>Coordinar y realizar seguimiento al mantenimiento de las sedes planteadas en el proyecto de fortalecimiento de la infraestructura fisica a nivel nacional.</t>
  </si>
  <si>
    <t>Informe de gestión</t>
  </si>
  <si>
    <t>Se desarrollo informe del proyecto de inversión del primer trimestre.</t>
  </si>
  <si>
    <t>Se evidencia informe del proyecto de inversión del primer trimestre sin firmas. En la programación cuantitativa de la actividad dice que se presentaran 3 informes, pero solo se está presentando un nforme trimestral.</t>
  </si>
  <si>
    <t>Coordinar y realizar seguimiento a la  adecuación de las sedes  planteadas en el proyecto de fortalecimiento de la infraestructura fisica a nivel nacional.</t>
  </si>
  <si>
    <t>Coordinar y realizar seguimiento al reforzamiento estructural de las sedes  planteadas en el proyecto de fortalecimiento de la infraestructura fisica a nivel nacional.</t>
  </si>
  <si>
    <t>Sistema de transporte del IGAC en operación</t>
  </si>
  <si>
    <t>Coordinar y realizar seguimiento a los contratos relacionados con el servicio de transporte y suministros del parque automotor de la entidad.</t>
  </si>
  <si>
    <t xml:space="preserve">Porcentaje de avance plan de seguridad vial Implementado </t>
  </si>
  <si>
    <t>Se realizó seguimiento a los contratos relacionados con el servicio de transporte y suministros del parque automotor de la entidad.</t>
  </si>
  <si>
    <t>Se evidencian seguimientos correspondientes a los meses de enero, febrero y marzo, al contrato numero 23936 DE 2020 de servicio de transporte especial.</t>
  </si>
  <si>
    <t>Realizar la atención y seguimiento a las solicitudes de servicios de transporte del parque automotor en la Sede Central.</t>
  </si>
  <si>
    <t>Informe de gestión, muestreo de solicitudes</t>
  </si>
  <si>
    <t>Se atendieron y se realizó seguimiento a las solicitudes de servicios de transporte del parque automotor en la Sede Central.</t>
  </si>
  <si>
    <t>Se evidencian formatos F20603-04/14 Solicitud-Servicio-de- Transporte de los meses de enero y febrero, en los que se evidencia la atención de los servicios prestados, pero no se evidencia el seguimiento realizado.</t>
  </si>
  <si>
    <t>Realizar seguimiento al Plan Estrategico de Seguridad Vial</t>
  </si>
  <si>
    <t>Se realizó seguimiento al Plan Estratégico de Seguridad Vial</t>
  </si>
  <si>
    <t xml:space="preserve">Se evidencia seguimiento al Plan Estrategico de Seguridad Vial realizados durante los meses de febrero y marzo. </t>
  </si>
  <si>
    <t>Actualizar la información documentada del SGI del proceso de Gestión de Servicios Administrativos de acuerdo con el cronograma establecido.</t>
  </si>
  <si>
    <t>Esta actividad se desarrollará en el tercer trimestre</t>
  </si>
  <si>
    <t>No se registra avance durante el trimestre</t>
  </si>
  <si>
    <t>Realizar seguimiento a los controles de los riesgos del proceso de Gestión de Servicios Administrativos</t>
  </si>
  <si>
    <t xml:space="preserve">Se realizó el seguimiento a los controles de los riesgos del proceso </t>
  </si>
  <si>
    <t>Se evidencia correo del 14-04-2021 en el que remiten seguimiento del Plan de Acción Anual y de los Riesgos de la Secretaría General.</t>
  </si>
  <si>
    <t>Esta actividad se desarrollará en el cuarto trimestre</t>
  </si>
  <si>
    <t>No estaba programdo avance para el periodo</t>
  </si>
  <si>
    <t>Realizar las actividades contempladas en el plan de acción anual y en el plan anticorrupción a cargo del proceso de Gestión de Servicios Administrativos</t>
  </si>
  <si>
    <t>Se realizó las actividades contempladas en el plan de acción anual y en el plan anticorrupción a cargo del proceso de Gestión de Servicios Administrativos</t>
  </si>
  <si>
    <t>Se evidencian reportes de seguimiento al plan de acción anual y al plan anticorrupción del proceso de Gestión de Servicios Administrativos, igualmente, se evidencia archivo Planigac y archivo Excel de seguimiento al plan anticorrupción.</t>
  </si>
  <si>
    <t>No hay avance programado para el periodo</t>
  </si>
  <si>
    <t>Gestión de Tecnologías de la Información</t>
  </si>
  <si>
    <t>Marco estrategico de TI</t>
  </si>
  <si>
    <t>Plan Estratégico de Tecnologías de la Información y las Comunicaciones PETI</t>
  </si>
  <si>
    <t>Identificación e incorporación de avances tecnológicos e innovación en procesos misionales</t>
  </si>
  <si>
    <t xml:space="preserve">Gobierno digital </t>
  </si>
  <si>
    <t xml:space="preserve">Ejecutar el Plan de Sensibilización del SGSI de la Vigencia </t>
  </si>
  <si>
    <t>Registros de asistencia y/o correos electronicos</t>
  </si>
  <si>
    <t>Porcentaje de implementación del marco estrategico de TI</t>
  </si>
  <si>
    <t>Se realizaron dos sensibilizaciones a través de correos electrónicos del 17/02/2021 y del 24/3/2021:  Tip de seguridad suplantación de identidad y Tip de seguridad: Participación Jornada Seguridad Digital.</t>
  </si>
  <si>
    <t>Se verifica el seguimiento y la evidencia aportada, al ser coincidentes se aprueba el seguimiento</t>
  </si>
  <si>
    <t>Se evidencia correos en los que se evidencia la realización de dos sensibilizaciones el 17/02/2021 y el 24/3/2021:  Tip de seguridad suplantación de identidad y Tip de seguridad: Participación Jornada Seguridad Digital.</t>
  </si>
  <si>
    <t xml:space="preserve">Actualización de la política Seguridad de la Información </t>
  </si>
  <si>
    <t>Politica de seguridad de la información actualizada</t>
  </si>
  <si>
    <t xml:space="preserve">Se realizó actualización  a la política de Seguridad de la Información  alineada a la pólitica del Sistema de Gestión Integrada </t>
  </si>
  <si>
    <t>Se evidencia política de Seguridad de la Información  actualizada y alineada a la pólitica del Sistema de Gestión Integrado.</t>
  </si>
  <si>
    <t xml:space="preserve">Jornadas de Uso y apropiación - Politica de Seguridad de la Información </t>
  </si>
  <si>
    <t>Se realizaron dos Jornadas de Uso y apropiación: Socialización de la Política de la Privacidad de la Inf., Seguridad Digital y Datos Personales.  Desarrollo capacitación virtual IGAC  “Seguridad y Privacidad de la Información y Seguridad Digital"  con fecha 25/03/2021</t>
  </si>
  <si>
    <t>Se evidencian correos y listas de asistencia a dos Jornadas de Uso y apropiación: Socialización de la Política de la Privacidad de la Información, Seguridad Digital y Datos Personales, y capacitación virtual IGAC  “Seguridad y Privacidad de la Información y Seguridad Digital"  con fecha 25/03/2021</t>
  </si>
  <si>
    <t xml:space="preserve">Apoyar a los procesos que cuentan con activos de información actualizados en la identificación, valoración y  tratamiento de riesgos de seguridad de la información </t>
  </si>
  <si>
    <t xml:space="preserve">Riesgos actualizados </t>
  </si>
  <si>
    <t>Sin meta programada</t>
  </si>
  <si>
    <t xml:space="preserve">Sin meta programada para este periodo </t>
  </si>
  <si>
    <t>No hay meta programada para el trimestre</t>
  </si>
  <si>
    <t xml:space="preserve">Apoyar a los procesos en la  actualización del inventario de activos de información </t>
  </si>
  <si>
    <t>Matriz de inventarios de activos</t>
  </si>
  <si>
    <t>Sin meta programada para este periodo</t>
  </si>
  <si>
    <t xml:space="preserve">Implementar controles de seguridad de la información </t>
  </si>
  <si>
    <t>Controles implementados</t>
  </si>
  <si>
    <t>Actualizar el PETIC de acuerdo con el marco de referencia de arquitectura empresarial</t>
  </si>
  <si>
    <t>PETIC</t>
  </si>
  <si>
    <t xml:space="preserve">Actualizar el Protafolio Servicios Tecnológicos </t>
  </si>
  <si>
    <t>Portafolio de servicios tecnologicos</t>
  </si>
  <si>
    <t>Mantener y solicitar la notificación de los servicios de interoperabilidad con las entidades del gobierno bajo X-Road</t>
  </si>
  <si>
    <t>Documento que evidencie los servicios disponibles en X-Road
Correo electrónico con la notificación de los servicios de interoperabilidad</t>
  </si>
  <si>
    <t>Mejoramiento del servicio de datos abiertos</t>
  </si>
  <si>
    <t>Ampliación de los niveles de información publicados y de uso</t>
  </si>
  <si>
    <t>Conjunto de datos abiertos</t>
  </si>
  <si>
    <t xml:space="preserve">Aplicar la arquitectura empresarial a  un proceso misional </t>
  </si>
  <si>
    <t xml:space="preserve">Documento  con descripción de la Arquitectura </t>
  </si>
  <si>
    <t>Fortalecimiento tecnológico para la implementación del SINIC/RMD</t>
  </si>
  <si>
    <t>Implementación del SINIC (Sistema Nacional de Información de Catastro Multipropósito)</t>
  </si>
  <si>
    <t>Desarrollo  del SINIC</t>
  </si>
  <si>
    <t>Panatallazo del código fuente que se encuetra  versionado en el GITLAB.</t>
  </si>
  <si>
    <t>Porcentaje implementación SINIC</t>
  </si>
  <si>
    <t>Se encuentra en proceso de  selección y contratación de la fábrica de software y Se realizaron reuniones con  los Gestores Castastrales, SNR y DNP;  con el propósito de definir el alcance del  SINIC.</t>
  </si>
  <si>
    <t>Aunque no hay meta asignada para el trimestre, se reporta la realización de reuniones con  los Gestores Castastrales, SNR y DNP;  con el propósito de definir el alcance del  SINIC.</t>
  </si>
  <si>
    <t>Realizar la puesta en producción del SINIC de la Implementación del SINIC</t>
  </si>
  <si>
    <t>Aplicación desplegada en ambiente productivo (Enlace)</t>
  </si>
  <si>
    <t xml:space="preserve">Realizar Prueba de concepto  Repositorio de Datos Maestro </t>
  </si>
  <si>
    <t>Documento con el resultado de la prueba de concepto</t>
  </si>
  <si>
    <t>Se realizó el análisis y  las especificaciones funcionales en su primera versión para el repositorio de Datos maestros.</t>
  </si>
  <si>
    <t xml:space="preserve">-aunque no hay meta programada para el periodo se reporta la realización de análisis y  las especificaciones funcionales en su primera versión para el repositorio de Datos maestros. Se evidencian documentos de Caraaaaacterización de procesos RDM, Vision Arquitectura, Especificación de Requerimientos y Mapa de Actores y Gestion de la Información geográfica </t>
  </si>
  <si>
    <t>Publicacion y verificacion del repositorio de datos maestros en ambiente controlado de acuerdo a las entregas del DNP</t>
  </si>
  <si>
    <t>Funcionalidades de software implementadas</t>
  </si>
  <si>
    <t>Implementación del Nuevo SNC (Sistema Nacional Catastral)</t>
  </si>
  <si>
    <t xml:space="preserve">Ajustes al Sistema Nacional Catastral bajo el estándar LADM-COL </t>
  </si>
  <si>
    <t>Porcentaje de implementación de las funcionalidades</t>
  </si>
  <si>
    <t xml:space="preserve">Se encuentra en proceso  de  contratación de la fábrica de software encargada de apoyar la etapa de desarrollo. Paralelamente se está definiendo  las especificaciones funcionales </t>
  </si>
  <si>
    <t xml:space="preserve">No hay meta programada para el trimestre. Se informa que se están definiendo  las especificaciones funcionales </t>
  </si>
  <si>
    <t>Unificación de Sistemas de Información de Gestión Catastral</t>
  </si>
  <si>
    <t>Migración de información de COBOL a SNC</t>
  </si>
  <si>
    <t xml:space="preserve">Actas de Migración </t>
  </si>
  <si>
    <t>Porcentaje de Direcciones territoriales migradas a SNC</t>
  </si>
  <si>
    <t>Se realizó el cronograma, el cual se encuentra para aprobación</t>
  </si>
  <si>
    <t>No hay meta asignada para el periodo. Se evidencia cronograma para migración al SNC</t>
  </si>
  <si>
    <t>Desarrollo Implementación de  un piloto de Chatbot para la mesa de ayuda</t>
  </si>
  <si>
    <t>Realizar la puesta  en producción  de la implementación de  un piloto de Chatbot para la mesa de ayuda</t>
  </si>
  <si>
    <t>Piloto interoperabilidad Catastro - Registro sobre  base de datos no relacionales</t>
  </si>
  <si>
    <t xml:space="preserve">Evidencia de que el  código fuente se encuetra  versionado en el GITLAB.
Pantallazo del codigo fuente versionado en GIT Lab </t>
  </si>
  <si>
    <t xml:space="preserve">Definición de  las especificaciones funcionales </t>
  </si>
  <si>
    <t xml:space="preserve">No hay meta asignada para el periodo. Se informa que se defieron las especificaciones funcionales </t>
  </si>
  <si>
    <t>Implementación único punto de acceso para la autenticacion de los componentes de la entidad</t>
  </si>
  <si>
    <t>sistema de autenticacion instalado, autenticado</t>
  </si>
  <si>
    <t>Se realizó la implementación  único punto de acceso para la autenticación de los componentes de la entidad</t>
  </si>
  <si>
    <t>Aunque no estaba programado realizar avances en el periodo, se reporta la implementación de un punto único de acceso para la autenticación de los componentes de la entidad, se evidencia certificacion de la Integración Servicio Ciudadano De Autenticación Digital En IGAC se encuentra funcionando correctamente de acuerdo con los lineamientos del convenio.</t>
  </si>
  <si>
    <t>Realizar la puesta en producción de la Implementación único punto de acceso para la autenticacion de los componentes de la entidad</t>
  </si>
  <si>
    <t>Se llevó a cabo  la puesta en producción de la Implementación único punto de acceso para la autenticación de los componentes de la entidad</t>
  </si>
  <si>
    <t>Se reporta la puesta en producción de la Implementación de único punto de acceso para la autenticación de los componentes de la entidad. Se evidencia URL e impresion de pantalla de la funcionalidad</t>
  </si>
  <si>
    <t>Automatización y Simplificación de trámites</t>
  </si>
  <si>
    <t>Se realizó  la  Implementación Ventanilla de Trámites - Simplificación de trámites</t>
  </si>
  <si>
    <t>Se informa que se hizo la Implementación Ventanilla de Trámites - Simplificación de trámites. Se evidencian documentos Diseño Técnico Servicio Ciudadano de Autenticación Digital - IGAC, Textos de ventanilla e Historia de usuario.</t>
  </si>
  <si>
    <t>Puesta en producción automatización y Simplificación de trámites</t>
  </si>
  <si>
    <t>Se llevó a cabo la puesta en producción Ventanilla de Trámites - Simplificación de trámites</t>
  </si>
  <si>
    <t>Aunque no estaba programado realizar avances en el periodo, se reporta la puesta en producción de la Ventanilla de Trámites - Simplificación de trámites, se evidencia certificacion de la Integración Servicio Ciudadano De Autenticación Digital En IGAC se encuentra funcionando correctamente de acuerdo con los lineamientos del convenio.</t>
  </si>
  <si>
    <t>Actualizar la información documentada del SGI del proceso gestión de tecnologías de la información y comunicaciones de acuerdo con el cronograma establecido.</t>
  </si>
  <si>
    <t>Realizar seguimiento a los controles de los riesgos del proceso gestión de tecnologías de la información y las comunicaciones</t>
  </si>
  <si>
    <t>Se evidencia seguimiento a los controles de los riesgos del proceso. Se evidencia archivo Planigac</t>
  </si>
  <si>
    <t xml:space="preserve">Realizar las actividades contempladas en el plan de acción anual y en el plan anticorrupción a cargo del proceso gestión de tecnologias de la información y las comunicaciones </t>
  </si>
  <si>
    <t>Realizó  las actividades contempladas en el plan de acción anual y en el plan anticorrupción.</t>
  </si>
  <si>
    <t>Se evidencia seguimiento a las actividades contempladas en el plan de acción anual del proceso. Archivo Planigac</t>
  </si>
  <si>
    <t xml:space="preserve">Sin meta programada </t>
  </si>
  <si>
    <t xml:space="preserve">Gestión del conocimiento, investigación e innovación </t>
  </si>
  <si>
    <t>Colombia en mapas con funcionalidades y servicios disponibles</t>
  </si>
  <si>
    <t>Gestión del Conocimiento y la Innovación</t>
  </si>
  <si>
    <t>Gestión del conocimiento y la innovación</t>
  </si>
  <si>
    <t>Diseño e implementación de funcionalidad en el portal Colombia en Mapas</t>
  </si>
  <si>
    <t>Informe técnico de las funcionalidades implementadas en la plataforma Colombia en Mapas
Funcionalidades implementadas</t>
  </si>
  <si>
    <t>Funcionalidades disponibles</t>
  </si>
  <si>
    <t>Esta actividad se encuentra programada para iniciar en el mes de abril.</t>
  </si>
  <si>
    <t xml:space="preserve">Actividad programada para el mes de abril </t>
  </si>
  <si>
    <t>Niveles de información dispuestos a través de Geoservicios</t>
  </si>
  <si>
    <t>Gestionar nuevos geoservicios y realizar el monitoreo de los publicados para garantizar su integración y disponibilidad a través de la plataforma dispuesta para tal fin.</t>
  </si>
  <si>
    <t>Matriz con geoservicios nuevos y reporte de mantenimiento de los geoservicios publicados y disponibles.</t>
  </si>
  <si>
    <t>Se realizó monitoreo de los geoservicios mediante la herramienta HeoHealthCheck, optimizando el seguimiento de 372 geoservicios, los cuales se encuentran operando plenamente, se reportó a los proveedores los geoservicios débiles los cuales fueron restablecidos. Así mismo, se dio inicio a la migración de los geoservicios del Portal Geográfico Nacional al nuevo Portal Colombia en Mapas.</t>
  </si>
  <si>
    <t>Aunque no se reporta avance cuantitativo para el trimestre, Sí se reporta avance en el autoseguimiento. Se evidencia reporte de monitoreo de los geoservicios mediante la herramienta HeoHealthCheck de 372 geoservicios.</t>
  </si>
  <si>
    <t>Servicio de Gestión del conocimiento e Innovación Geográfica aplicados</t>
  </si>
  <si>
    <t>Impulsar el uso y la explotación de datos y tecnologías de información geográfica a nivel institucional y territorial</t>
  </si>
  <si>
    <t>Realizar los eventos para la difusión y transferencia de conocimiento especializado asociado al uso y explotación de datos y tecnologías geoespaciales</t>
  </si>
  <si>
    <t xml:space="preserve">Agenda 
Convocatorias 
Material de apoyo 
Registros de asistencia 
</t>
  </si>
  <si>
    <t>Sumatoria de eventos realizados para la difusión y transferencia de conocimiento especializado asociado al uso y explotación de datos y tecnologías geoespaciales</t>
  </si>
  <si>
    <t xml:space="preserve">Se dispusieron en Telecentro Regional los cursos de Participación Ciudadana para la Operación Catastral Multipropósito y Reconocedor Predial Urbano-Rural. Se revisaron los 3 cursos gratuitos: Fundamentos de percepción remota, de SIG y de Cartografía. Se actualizaron los documentos del curso Fundamentos IDE. Se dio respuesta por correo a usuarios sobre cursos CIAF._x000D_
Por otra parte, se está gestionando con ONU SPIDER y CONIDA para desarrollar un evento técnico sobre el uso de tecnologías geoespaciales, para las sequías e inundaciones._x000D_
</t>
  </si>
  <si>
    <t>No se reporta avance cuantitativo, pero en el autoseguimiento del proceso si se reporta la revision de 3 cursos gratuitos: Fundamentos de percepción remota, de SIG y de Cartografía. Se reporta la actualización de los documentos del curso Fundamentos IDE</t>
  </si>
  <si>
    <t>Proyectos de innovación e investigación aplicados para la optimización de procesos institucionales y/o uso de tecnologías geospaciales para el desarrollo territorial</t>
  </si>
  <si>
    <t>Diseñar, construir e implementar en zonas pilotos los proyectos de innovación e investigación aplicada para la optimización de procesos Institucionales.</t>
  </si>
  <si>
    <t xml:space="preserve">Plan de trabajo del proyecto
Planteamiento y formulación del proyecto
Informe de resultados del proyecto
Herramienta/Aplicación desarrollada
Documento que contenga la ruta de repositorio de datos del proyecto
</t>
  </si>
  <si>
    <t>Proyectos de innovación e investigación aplicada para la optimización de procesos Institucionales desarrollados.</t>
  </si>
  <si>
    <t xml:space="preserve">Se realizó el plan de investigación e innovación del año 2021, de acuerdo con las necesidades de las áreas misionales. Se realizaron reuniones con la Subdirección de Agrología con el fin de avanzar en la definición de alcances de la implementación de los proyectos de innovación en las líneas temáticas de mapeo digital de suelos y evaluación de exactitud temática. A nivel de investigación se está trabajando en Espectro radiometría, para lo cual se tiene un Share Point con los avances. </t>
  </si>
  <si>
    <t>No se reporta avance cuantitativo de la meta. Se reporta la realizción de reuniones y tareas preliminares para lograr el cumplimiento de la meta</t>
  </si>
  <si>
    <t>Reconocimiento como institución técnico científica parte del Sistema Nacional de Ciencia, Tecnología e Innovación</t>
  </si>
  <si>
    <t>Diseñar e implementar el plan de reconocimiento de la entidad como autoridad técnico cientifica</t>
  </si>
  <si>
    <t>Plan de reconocimiento de la entidad
Soportes de implementación del plan (articulos, contenidos, documentación procesos minciencias, investigaciones)</t>
  </si>
  <si>
    <t xml:space="preserve">Porcentaje de avance en implementación de plan de reconocimiento de la entidad como autoridad técnico - científica </t>
  </si>
  <si>
    <t xml:space="preserve">Se realizaron reuniones con los grupos de investigación y con la Subdirección de Agrología para ir adelantando la revisión de la documentación y demás acompañamiento para el reconocimiento de grupos ante Minciencias._x000D_
Por otra parte, se enviaron los artículos (6) de investigación asociados a los proyectos del año 2020 en la temática de Cartografía para evaluación a diferentes revistas para posterior publicación. Se presenta un retraso del 10% en la actividad ya que se está a la espera de la respuesta por Minciencias referente a la metodología a seguir sobre el reconocimiento del centro de investigación._x000D_
</t>
  </si>
  <si>
    <t xml:space="preserve">Se evidencian correos y material de reuniones con los grupos de investigación y con la Subdirección de Agrología para la revisión de la documentación y acompañamiento para el reconocimiento de grupos ante Minciencias. Se reporta  retraso del 10% en la actividad debido a que se está a la espera de la respuesta por Minciencias referente a la metodología a seguir sobre el reconocimiento del centro de investigación._x000D_
</t>
  </si>
  <si>
    <t>Plataforma tecnológica de la ICDE</t>
  </si>
  <si>
    <t>Fortalecimiento de la Infraestructura Colombiana de Datos Espaciales</t>
  </si>
  <si>
    <t>Desarrollar y poner en operación la plataforma tecnológica de la ICDE para la administración territorial (Fase I)</t>
  </si>
  <si>
    <t>Informe técnico del proceso desarrollado para la construcción y puesta en operación de la Plataforma Tecnológica de la ICDE durante la Fase I, en el cual se describa, resultados obtenidos, y procesos a desarrollar durante la siguiente vigencia</t>
  </si>
  <si>
    <t>Plataforma tecnológica de la ICDE rediseñada y puesta en operación bajo la estrategia de interoperabilidad con los demás sistemas nacionales de información para la administración del territorio.</t>
  </si>
  <si>
    <t>Esta actividad iniciara a partir del mes de abril.</t>
  </si>
  <si>
    <t>Diseñar funcionalmente los servicios tecnológicos (de información y transaccionales) para la optimización de la operación catastral haciendo uso de tecnologías emergentes (big data, inteligencia artificial, blockchain) y procesos participativos</t>
  </si>
  <si>
    <t>Informe técnico de los servicios tecnológicos implementados en el fortalecimiento de la ICDE con enfoque en la optimización de la gestión catastral</t>
  </si>
  <si>
    <t>Servicios tecnológicos para la optimización de la operación catastral diseñados y puestos en operación</t>
  </si>
  <si>
    <t>Datos geográficos integrados y dispuestos en la plataforma ICDE como apoyo al catastro multipropósito y a la administración del territorio</t>
  </si>
  <si>
    <t>Disponer los datos fundamentales identificados en la matriz de insumos como soporte a la implemementación del catastro  multipropósito, la administración del territorio.</t>
  </si>
  <si>
    <t>Conjuntos de datos fundamentales dispuestos de la matriz de insumos.</t>
  </si>
  <si>
    <t>Número de conjuntos de datos dispuestos  como apoyo al catastro multipropósito y a la administración del territorio</t>
  </si>
  <si>
    <t>Se avanza en el modelamiento LADM de los siguientes objetos territoriales: áreas protegidas protectoras, áreas protegidas productoras, áreas protegidas Ley Segunda. Se inició la conceptualización del modelo de Parques Nacionales. Se avanza en el modelo LADM de Entidades territoriales.</t>
  </si>
  <si>
    <t>No se reporta avance cuantitativo. Se informa de avances en el modelamiento LADM de algunos objetos y de Entidades territoriales.</t>
  </si>
  <si>
    <t>Establecer la arquitectura de los datos fundamentales complemementarios a la matriz de insumos para el catastro multipropósito y contenidos en las temáticas definidas por el IGIF, adoptando mecanismos de custodia, gestión y disposición dentro de la ICDE.</t>
  </si>
  <si>
    <t>Conjuntos de datos complementarios a la matriz de insumos gestionados y dispuestos en la plataforma tecnológica ICDE</t>
  </si>
  <si>
    <t>Actividad programada para el mes de abril</t>
  </si>
  <si>
    <t>Gestionar y disponer datos de observación de la tierra y otros datos geográficos para la gestión territorial</t>
  </si>
  <si>
    <t>Conjuntos de datos de Observación de la Tierra y otros datos geográficos dispuestos</t>
  </si>
  <si>
    <t>Marco de referencia geoespacial actualizado para Colombia</t>
  </si>
  <si>
    <t>Actualizar el marco de referencia de la ICDE a partir del modelo IGIF acatando las directrices de arquitectura empresarial de MINTIC</t>
  </si>
  <si>
    <t>Documento con el marco de referencia geoespacial de la ICDE actualizado</t>
  </si>
  <si>
    <t>Lineamientos para la gestión de información geoespacial en Colombia generados</t>
  </si>
  <si>
    <t>Se dispuso en el portal de la ICDE los lineamientos del marco de referencia geoespacial para siete rutas estratégicas en el marco de IGIF y el Marco de referencia de MinTIC.</t>
  </si>
  <si>
    <t xml:space="preserve">No se reporta avance cuantitativo. Se evidencia documento de lineamientos del marco de referencia geoespacial para siete rutas estratégicas </t>
  </si>
  <si>
    <t>Implementar la estrategia de fortalecimiento en el uso y aprovechamiento de la información geoespacial dispuesta a través de la ICDE para el catastro multipropósito y la administración de las tierras en los municipios priorizados en el marco de la política de catastro multipropósito</t>
  </si>
  <si>
    <t xml:space="preserve">Informe sobre la implementación de la ruta de fortalecimiento de capacidades de los municipios priorizados, incluyendo componente tecnológico.
</t>
  </si>
  <si>
    <t xml:space="preserve">Municipios fortalecidos  en materia de uso y gestión de información geográfica </t>
  </si>
  <si>
    <t xml:space="preserve">Se realizó una sesión de trabajo con el Programa suizo de cooperación económica, a través de SwissTierras, en donde se presentaron los avances en el diseño de la estrategia territorial para el fortalecimiento de capacidades en el marco de la política de catastro multipropósito, así como la revisión metodológica de acuerdo al proceso de priorización temática y acompañamiento técnico brindado por SwissTierras a las entidades territoriales de Colombia._x000D_
</t>
  </si>
  <si>
    <t>No se reporta avance cuantitativo. Se evidencia act de reunión del 26/03/2021, sin firmas, con el Programa suizo de cooperación económica, a través de SwissTierras, en donde se presentaron los avances en el diseño de la estrategia territorial para el fortalecimiento de capacidades en el marco de la política de catastro multipropósito.</t>
  </si>
  <si>
    <t>Sistema de información geográfica para grupos étnicos.</t>
  </si>
  <si>
    <t>Trabajar de manera colaborativa y participativa con nuestras partes interesadas para la generación de valor público</t>
  </si>
  <si>
    <t>Fortalecimiento de las alianzas estratégicas de cooperación técnica y científica</t>
  </si>
  <si>
    <t>Realizar el diseño, desarrollo e implementación de las nuevas funcionalidades del sistema de información geográfica para grupos étnicos - Fase II</t>
  </si>
  <si>
    <t>Documentación técnica de la etapa de diseño, desarrollo e implementación de las nuevas funcionalidades.</t>
  </si>
  <si>
    <t>Sistema de información geográfica para grupos étnicos actualizado.</t>
  </si>
  <si>
    <t>Se elaboró el plan de gestión, diseño y desarrollo del SIG INDIGENA y el cronograma de actividades para la vigencia 2021, los cuales fueron aprobados por la Comisión Nacional de Territorios Indígenas - CNTI.</t>
  </si>
  <si>
    <t>Se evidencia acta de reunion del 30/03/2021 con asunto: Definición funcionalidades a ser priorizadas durante la vigencia 2021. Tambien se evidencia documento word con el plan de gestión, diseño y desarrollo del SIG INDIGENA y el cronograma de actividades para la vigencia 2021.</t>
  </si>
  <si>
    <t>Realizar la capacitación y/o entrenamiento del SIG a los grupos étnicos de acuerdo con los lineamientos de la Comisión Nacional de Territorios Indígenas - CNTI</t>
  </si>
  <si>
    <t>Registros de asistencia, material de apoyo.</t>
  </si>
  <si>
    <t>Realizar el soporte del sistema de información geográfica para grupos étnicos - Fase II</t>
  </si>
  <si>
    <t>Bitácora de incidencias solucionadas</t>
  </si>
  <si>
    <t>No se recibieron solicitudes de soporte por parte de la Comisión Nacional de Territorios Indígenas _CNTI, así mismo el sistema no presento inconvenientes durante los meses de enero, febrero y marzo.</t>
  </si>
  <si>
    <t>Se evidencian documentos de bitacoras de incidencias solucionadas de los meses de febrero y marzo de 2021, donde se informa que no hubo solicitud de soporte por parte de la CNTI en estos meses.</t>
  </si>
  <si>
    <t>Asistencia técnica a entidades en la gestión de los recursos geográficos</t>
  </si>
  <si>
    <t>Planear la asistencia técnica, asesoría, análisis y/o consultoría a desarrollar</t>
  </si>
  <si>
    <t>Propuestas técnico económicas y plan de trabajo del servicio</t>
  </si>
  <si>
    <t>Relación de asistencias técnicas a entidades en la gestión de los recursos geográficos</t>
  </si>
  <si>
    <t xml:space="preserve">Se elaboró y presento propuesta técnico-económica para general el SIG del Depto del Quindío Fase III, el SIG de VALLEDUPAR, el SIG de DIPOL, el SIG de la Gobernación de Norte de Santander, el SIG del Instituto Cuervo y Caro y el SIG para Empresas públicas de Cundinamarca._x000D_
</t>
  </si>
  <si>
    <t>Se evidencian documentos de propuestas tecnicas de de seis proyectos</t>
  </si>
  <si>
    <t>Desarrollar la asistencia técnica, asesoría, análisis y/o consultoría</t>
  </si>
  <si>
    <t>Informes de avance de la asistencia técnica</t>
  </si>
  <si>
    <t>Se da inicio a la asistencia técnica RENARE bajo el convenio Específico con Patrimonio Natural/IDEAM/IGAC y se generan avances de acuerdo al cronograma aprobado del proyecto.</t>
  </si>
  <si>
    <t>No se reporta avance cuantitativo. Se evidencian documentos de interoperabilidad, actas y listados de asistencia a reuniones, informe de incidencias atendidas y estado actual del proyecto RENARE.</t>
  </si>
  <si>
    <t>Actualizar la información documentada del SGI del proceso gestión del conocimiento, investigación e innovación de acuerdo con el cronograma establecido.</t>
  </si>
  <si>
    <t xml:space="preserve">Documentos actualizados </t>
  </si>
  <si>
    <t xml:space="preserve">Se realizaron los ajustes del nuevo Procedimiento de Investigación, Desarrollo e Innovación, el Instructivo y a los formatos respectivos, una vez terminados los ajustes, se remitieron los documentos a la OAP para observaciones, ello con el objetivo de oficializar estos documentos._x000D_
</t>
  </si>
  <si>
    <t>Se evidencian documetos con ajustes al Procedimiento de Investigación, Desarrollo e Innovación, al Instructivo y a formatos. Tambien se presenta la remisión de estos documentos a la OAP para revisión y aprobación.</t>
  </si>
  <si>
    <t>Realizar seguimiento a los controles de los riesgos del proceso gestión del conocimiento, investigación e innovación.</t>
  </si>
  <si>
    <t xml:space="preserve">Herramienta Planigac
</t>
  </si>
  <si>
    <t>Se realizó el seguimiento del primer trimestre a los controles de los riesgos del proceso de gestión del conocimiento, investigación e innovación.</t>
  </si>
  <si>
    <t xml:space="preserve">Se evidencia archivo Planigac con el seguimiento a los controles de los riesgos del proceso de gestión del conocimiento, investigación e innovación, correspondiente al primer trimestre </t>
  </si>
  <si>
    <t>Esta actividad inicia a partir del mes de octubre</t>
  </si>
  <si>
    <t>Actividad programada para el mes de octubre</t>
  </si>
  <si>
    <t>Realizar las actividades contempladas en el plan de acción anual a cargo del proceso gestión del conocimiento, investigación e innovación</t>
  </si>
  <si>
    <t>Se realizó seguimiento al cumplimiento del plan de acción anual del proceso de gestión del conocimiento, investigación e innovación para el primer trimestre del año 2021.</t>
  </si>
  <si>
    <t>Se evidencia archivo Planigac con el seguimiento al plan de acción anual del proceso de gestión del conocimiento, investigación e innovación, correspondiente al primer trimestre de 2021</t>
  </si>
  <si>
    <t>Formular el Plan de Acción Anual (PAA) y el Plan Anticorrupción y Atención al Ciudadano (PAAC) 2022</t>
  </si>
  <si>
    <t>Esta actividad inicia a partir del mes de octubre.</t>
  </si>
  <si>
    <t>Se realizó seguimiento a los productos y/o servicios ofrecidos por el proceso de gestión del conocimiento, investigación e innovación y se evidencia que para el primer trimestre del año no se presentó producto no conforme.</t>
  </si>
  <si>
    <t>Se evidencian correos en los que se informa que durante el primer trimestre de 2021 no se han presentado productos y/o servicios no conformes.</t>
  </si>
  <si>
    <t>Documento con las acciones implementadas</t>
  </si>
  <si>
    <t>Esta actividad inicia a partir del mes de junio.</t>
  </si>
  <si>
    <t>Actividad programada para el mes de junio</t>
  </si>
  <si>
    <t>Gestión del Talento Humano</t>
  </si>
  <si>
    <t>Rediseño y modernización institucional</t>
  </si>
  <si>
    <t>Rediseño del IGAC y modernización basada en procesos</t>
  </si>
  <si>
    <t>Avance en la implementación del rediseño y modernización institucional</t>
  </si>
  <si>
    <t>Plan de trabajo estapa de rediseño</t>
  </si>
  <si>
    <t>GI Talento Humano</t>
  </si>
  <si>
    <t>Actividades ejecutadas /Actividades programadas para la implementación del rediseño y modernización institucional * 100</t>
  </si>
  <si>
    <t>Durante el primer trimestre se han desarrollado mesas de trabajo con DAFP y Presidencia para generar los decretos de estructura y de planta finales</t>
  </si>
  <si>
    <t>No se programo meta para este periodo, aunque se realizaron actividades en ppro de la meta.</t>
  </si>
  <si>
    <t>Sin meta asignada para el periodo, sin embargo no se encuentran evidencias de las actividades desarrolladas.</t>
  </si>
  <si>
    <t>Plan Anual de vacantes</t>
  </si>
  <si>
    <t>Plan Anual de Vacantes</t>
  </si>
  <si>
    <t>Aprobar, adoptar y  publicar el Plan Anual de Vacantes</t>
  </si>
  <si>
    <t>Cumplimiento de Actividades propuestas</t>
  </si>
  <si>
    <t xml:space="preserve">En el primer trimestre se aprobó el Plan Anual de Vacantes en el comité de Institucional de Gestión del Desempeño el 29 de 2021, se adoptó mediante Res. No. 99 de 2021 y se publicó el Plan Anual de Vacantes 2021, a través de Comunicación Interna el 17 de febrero de 2021. </t>
  </si>
  <si>
    <t>Con el plan Anual de Vacantes,  Res. No. 99 de 2021,  y  Comunicación Interna el 17 de febrero de 2021 se evidencia el cumplimento  de la meta.</t>
  </si>
  <si>
    <t>El plan anual de Vacantes fue aprobado y adoptado mediante la Resolución 99 de 2021, así mismo fue comunicado mediante correo electrónico del 17 de febrero de 2021, por lo tanto se observa la ejecución de la actividad.</t>
  </si>
  <si>
    <t>Ejecutar el Plan de Trabajo anual de vacantes en el año 2021</t>
  </si>
  <si>
    <t>Informe, listas de asistencias, ejecución del plan</t>
  </si>
  <si>
    <t xml:space="preserve">De las 9 actividades programadas se han ejecutado 7 faltando: 1. Realizar las acciones correspondientes para la provisión de las vacantes definitivas de carrera administrativa (encargos y nombramientos provisionales).  (Debido a que está sujeto al rediseño institucional) 2. Realizar las acciones correspondientes con la Comisión Nacional del Servicio Civil para estructurar el concurso abierto y el concurso de ascenso. (Debido a que está sujeto al rediseño institucional) </t>
  </si>
  <si>
    <t>Se evidencia el cumplimiento de 7 actividades de 9 las dos faltantes dependen del rediseño Institucional</t>
  </si>
  <si>
    <t>El plan anual de vacantes ha desarrollado algunas actividades, sin embargo otras no se han podido ejecutar debido a que se encuentran sujetas a la reestructuración Institucional.</t>
  </si>
  <si>
    <t>Plan de Previsión de Recursos Humanos</t>
  </si>
  <si>
    <t>Aprobar, adoptar y  publicar el Plan de Provisión del Recurso Humano</t>
  </si>
  <si>
    <t>En el primer trimestre se aprobó el Plan de Previsión de Recursos Humanos en el  comité de Institucional de Gestión del Desempeño el 29 de 2021, se adoptó mediante Res. No. 99 de 2021 y se publicó el Plan Anual de Vacantes 2021, a través de Comunicación Interna el 17 de febrero de 2021.</t>
  </si>
  <si>
    <t>El plan de previsión de Recursos Humanos fue aprobado y adoptado mediante la Resolución 99 de 2021, así mismo fue comunicado mediante correo electrónico del 17 de febrero de 2021, por lo tanto se observa la ejecución de la actividad.</t>
  </si>
  <si>
    <t>Ejecutar el Plan de Trabajo de previsión del recurso humano en el año 2021</t>
  </si>
  <si>
    <t>Durante el primer trimestre se ejecutaron las 5 actividades programadas en el plan de trabajo.</t>
  </si>
  <si>
    <t>Se cumplio la meta programada se evidencia en los informes repportados</t>
  </si>
  <si>
    <t>De acuerdo con las evidencias suministradas y el documento "Informe de mensual de seguimiento plan de previsión RH" de los meses de enero, febrero y marzo se observa el seguimiento realizado por parte del GIT gestión del Talento Humano.</t>
  </si>
  <si>
    <t>Plan Estrategico del Talento Humano</t>
  </si>
  <si>
    <t>Plan Estratégico de Talento Humano</t>
  </si>
  <si>
    <t>Aprobar, adoptar y  publicar el Plan Estrategico de Talento Humano</t>
  </si>
  <si>
    <t xml:space="preserve">En el primer trimestre se aprobó en el comité de Institucional de Gestión del Desempeño el 29 de 2021, se adoptó mediante Res. No. 99 de 2021 y se publicó a través de Comunicación Interna el 17 de febrero de 2021 el Plan Estratégico de Talento Humano 2021. </t>
  </si>
  <si>
    <t>Con el plan Estrategico del Talento Humano,  Res. No. 99 de 2021,  y  Comunicación Interna el 17 de febrero de 2021 se evidencia el cumplimento  de la meta.</t>
  </si>
  <si>
    <t>El estratégico de Talento Humano  fue aprobado y adoptado mediante la Resolución 99 de 2021, así mismo fue comunicado mediante correo electrónico del 17 de febrero de 2021, por lo tanto se observa la ejecución de la actividad.</t>
  </si>
  <si>
    <t>Ejecutar el Plan de Trabajo 2021 de Evaluación de Desempeño para funcionarios de carrera y provisionalidad.</t>
  </si>
  <si>
    <t>Durante el primer trimestre se ejecutaron las 9 actividades programadas en el plan de trabajo.</t>
  </si>
  <si>
    <t>Se evidencia la ejecución de las 9 actividades programadas repportadas en los informes de enero, febreo y marzo.</t>
  </si>
  <si>
    <t>De acuerdo con las evidencias suministradas y el documento "Informe EDL" de los meses de enero, febrero y marzo en el que se observa un seguimiento detallado a las evaluaciones del desempeño, concertación de compromisos y manejo del aplicativo EDL app para los funcionarios de carrera administrativa que hacen parte del Instituto.</t>
  </si>
  <si>
    <t>Realizar el acompañamiento técnico de los acuerdos de gestion y la evaluación comportamental de los gerentes publicos.</t>
  </si>
  <si>
    <t>Informe, listas de asistencias, acuerdos de gestión</t>
  </si>
  <si>
    <t>De las 6 actividades programadas en el primer trimestre, se ejecutaron 5, la actividad faltante es debido a que están pendientes 6 concertaciones por remitir al área.</t>
  </si>
  <si>
    <t>DE 6 actividades programadas se realizaron 5, se verifica su ejecucion en los informes de los meses enero, febrero y marzo.</t>
  </si>
  <si>
    <t xml:space="preserve">De acuerdo con el documento "Informe Acuerdos de Gestión Marzo 2021" y las evidencias que lo soportan se tienen los siguientes resultados : Al 30 de marzo  no se tiene respuesta de las evaluaciones de la vigencia 2020 solicitadas a la Dirección General tanto de los Gerentes Públicos como de los funcionarios de Libre Nombramiento y Remoción. De la vigencia 2021 sobre los Gerentes Públicos se tiene copia de la Concertación de 21 Direcciones Territoriales, Secretaria General y de la Subdirección de Cartografía. De los funcionarios de Libre Nombramiento y Remoción para la vigencia 2021, se tiene copia de las Oficinas Asesora Jurídica y de Planeación y de la Secretaria de la D. General._x000D_
</t>
  </si>
  <si>
    <t xml:space="preserve"> Ejecutar el proceso de nómina.</t>
  </si>
  <si>
    <t>Archivo de nomina</t>
  </si>
  <si>
    <t>Durante el primer trimestre de 2021 se ha llevado a cabo el proceso de nómina sin novedad.</t>
  </si>
  <si>
    <t>Con las evidencias aportadas se evidencia el cumplimiento del proceso de nomina.</t>
  </si>
  <si>
    <t>De acuerdo con las evidencias suministradas y con el documento "Informe de Gestión proceso de nomina Sede Central" de los meses de enero, febrero y marzo se observa que este proceso se ha desarrollado sin contratiempos al cual se le realiza el respectivo seguimiento.</t>
  </si>
  <si>
    <t>Realizar la política del conocimiento</t>
  </si>
  <si>
    <t>Documento con la Politica</t>
  </si>
  <si>
    <t>Esta actividad se encuentra programada para el siguiente Trimestre</t>
  </si>
  <si>
    <t>En este periodo no tiene programacion de actividad</t>
  </si>
  <si>
    <t>Sin meta asignada para el trimestre y sin evidencias de ejecución de la actividad.</t>
  </si>
  <si>
    <t>Plan Institucional de Capacitación</t>
  </si>
  <si>
    <t>Aprobar, adoptar y  publicar el Plan Institucional de Capacitación</t>
  </si>
  <si>
    <t xml:space="preserve">En el primer trimestre se aprobó en el comité de Institucional de Gestión del Desempeño el 29 de 2021, se adoptó mediante Res. No. 97 de 2021, adoptó y publicó el Plan Institucional de Capacitación 2021 através de Comunicación Interna el 17 de febrero de 2021. </t>
  </si>
  <si>
    <t>Con el plan Institucional de Capacitación,  Res. No. 99 de 2021,  y  Comunicación Interna el 17 de febrero de 2021 se evidencia el cumplimento  de la meta.</t>
  </si>
  <si>
    <t>El plan Institucional de Capacitación fue aprobado y adoptado mediante la Resolución 99 de 2021, así mismo fue comunicado mediante correo electrónico del 17 de febrero de 2021, por lo tanto se observa la ejecución de la actividad.</t>
  </si>
  <si>
    <t>Ejecutar el Plan de Trabajo 2021 del Plan Institucional de Capacitación</t>
  </si>
  <si>
    <t xml:space="preserve">De las 13 actividades programadas en el primer trimestre, se ejecutaron 7. En los informes mensuales que se adjuntan a la carpeta compartida se indican las actividades programadas, ejecutas y pendientes, las cuáles serán reprogramadas para el próximo trimestre. </t>
  </si>
  <si>
    <t xml:space="preserve">Con las evidencias cargadas en la carpeta compartida se indican las actividades programadas, ejecutas y pendientes, las cuáles serán reprogramadas para el próximo trimestre. </t>
  </si>
  <si>
    <t>De acuerdo con las evidencias suministradas y el documento "Informe Plan Institucional de Capacitación" de los meses de enero, febrero, marzo y las respectivas evidencias que los soportan se observa el avance de las diferentes actividades y tematicas contemplados en el plan.</t>
  </si>
  <si>
    <t>Plan de Incentivos Institucionales</t>
  </si>
  <si>
    <t>Aprobar, adoptar y  publicar el Plan de Incentivos Institucionales</t>
  </si>
  <si>
    <t xml:space="preserve">En el primer trimestre se aprobó en el comité de Institucional de Gestión del Desempeño el 29 de 2021, adoptó mediante Res. No. 98 de 2021 y publicó el Plan de Incentivos Institucionales 2021, a través de Comunicación Interna el 17 de febrero de 2021. </t>
  </si>
  <si>
    <t>Con el plan Incentivos Institucionales,  Res. No. 98 de 2021,  y  Comunicación Interna el 17 de febrero de 2021 se evidencia el cumplimento  de la meta.</t>
  </si>
  <si>
    <t>El plan de Incentivos Institucionales 2021 fue aprobado y adoptado mediante la Resolución 99 de 2021, así mismo fue comunicado mediante correo electrónico del 17 de febrero de 2021, por lo tanto se observa la ejecución de la actividad.</t>
  </si>
  <si>
    <t>Ejecutar el Plan de Trabajo 2021 del Plan de Incentivos Institucionales</t>
  </si>
  <si>
    <t xml:space="preserve">Durante el primer semestre se realizó parcialmente el desarrollo de las 2 actividades programadas para el trimestre: Incentivos Equipos de Trabajo: Debido al proceso de revisión y solicitud de ajustes a la propuesta de la convocatoria para participar del proceso de inscripción de Equipos de Trabajo, se solicitó el 30 de marzo de 2021, el diseño de la pieza comunicativa y cartilla para llevar dar a conocer los lineamientos a publicar. _x000D_
Incentivos para la Paz: El 29 de marzo de 2021, se solicitó a la Oficina de Difusión y Mercado,  el diseño de la pieza comunicativa para la Conmemoración del día Nacional de la Memoria y Solidaridad con las Víctimas,  donde se celebra cada 9 de abril desde que se aprobó la Ley 1448 de 2011.  </t>
  </si>
  <si>
    <t>Se evidencia el cumplimiento parcial el desarrollo de las actividades programadas</t>
  </si>
  <si>
    <t>No se presentan evidencias que den cuenta de la ejecución de las actividades que hacen parte del Plan de Incentivos Institucionales 2021</t>
  </si>
  <si>
    <t>Plan de Bienestar Institucional</t>
  </si>
  <si>
    <t>Aprobar, adoptar y  publicar el Plan de Bienestar Institucionales</t>
  </si>
  <si>
    <t xml:space="preserve">En el primer trimestre se aprobó en el  comité de Institucional de Gestión del Desempeño el 29 de 2021, y se adoptó mediante Res. No. 98 de 2021 y publicó el Plan de Bienestar Institucionales 2021, a través de Comunicación Interna el 17 de febrero de 2021. </t>
  </si>
  <si>
    <t>Con el plan de Bienestar Institucional,  Res. No. 98 de 2021,  y  Comunicación Interna el 17 de febrero de 2021 se evidencia el cumplimento  de la meta</t>
  </si>
  <si>
    <t>El plan de Bienestar Institucional fue aprobado y adoptado mediante la Resolución 99 de 2021, así mismo fue comunicado mediante correo electrónico del 17 de febrero de 2021, por lo tanto se observa la ejecución de la actividad.</t>
  </si>
  <si>
    <t>Ejecutar el Plan de Trabajo 2021 del Plan de Bienestar Institucionales</t>
  </si>
  <si>
    <t>De las 16 actividades programadas en el primer trimestre, se ejecutaron 14. No ejecutaron 1.  Caminatas (IDRD no contaba con programación).  2.  Taller de artes y artesanías, se realizará el 21 de abril, debido a que no se contaba con el presupuesto para el desarrollo del Plan de Bienestar.</t>
  </si>
  <si>
    <t>las 2 activideas no implementadas de 16 no fueron ejecutadas por falta de presupuesto y fueron reproramadas</t>
  </si>
  <si>
    <t>De acuerdo con las evidencias suministradas y el documento "Informe plan de bienestar laboral e incentivos" de los meses de enero, febrero y marzo se describen las actividades desarrolladas en pro del bienestar de los colaboradores del Instituto, así mismo se adjuntan las evidencias de citación a reuniones, piezas divulgativas y demás.</t>
  </si>
  <si>
    <t>Aprobar, adoptar y  publicar el Plan de Trabajo Anual en Seguridad y Salud en el Trabajo</t>
  </si>
  <si>
    <t xml:space="preserve">En el primer trimestre se aprobó en el comité de Institucional de Gestión del Desempeño el 29 de 2021, se adoptó mediante Res. No. 100 de 2021 y se publicó el Plan de Trabajo Anual en Seguridad y Salud en el Trabajo 2021, a través de Comunicación Interna el 17 de febrero de 2021. </t>
  </si>
  <si>
    <t>Con el PLan de Trabajo Anual en Seguridad y Salud en el Trabajo,  Res. No. 100 de 2021,  y  Comunicación Interna del 17 de febrero de 2021 se evidencia el cumplimento  de la meta.</t>
  </si>
  <si>
    <t>El plan de trabajo anual en seguridad y salud en el trabajo fue aprobado y adoptado mediante la Resolución 99 de 2021, así mismo fue comunicado mediante correo electrónico del 17 de febrero de 2021, por lo tanto se observa la ejecución de la actividad.</t>
  </si>
  <si>
    <t>Ejecutar el Plan de Trabajo 2021 del Plan de Trabajo Anual en Seguridad y Salud en el Trabajo</t>
  </si>
  <si>
    <t xml:space="preserve">De las 69 actividades programadas en el primer trimestre, se ejecutaron 60. En los informes mensuales que se adjuntan a la carpeta compartida se indican las actividades programadas, ejecutas y pendientes _x000D_
_x000D_
Las nueve (9) actividades faltantes, no se realizaron debido a variables externas que no dependían del proceso, como: Manejo de la ARL, presupuesto, y aislamiento preventivo por el Covid – 19 de los funcionarios (brigadistas y miembros del Copasst), entre otras. </t>
  </si>
  <si>
    <t>De 69 actividades programas se ejecutaron 60, lo cual se evidencia en los arcivos en el Drive</t>
  </si>
  <si>
    <t>De acuerdo con las evidencias suministradas y el documento "Informe de gestión seguridad y salud en el trabajo" de los meses  de enero, febrero y marzo y las respectivas evidencias que lo soportan se observa la ejecución de las actividades establecidas en el plan.</t>
  </si>
  <si>
    <t>Esta actividad esta programada para el siguiente trimestre</t>
  </si>
  <si>
    <t>Para ete periodo no tiene determinada meta</t>
  </si>
  <si>
    <t>Sin meta asignada para el trimestre, sin evidencias de ejecución de las actividades.</t>
  </si>
  <si>
    <t>Se realizó el reporte de las actividades del Plan Anticorrupción</t>
  </si>
  <si>
    <t>Se cumplio  con las actividades determinadas en el plan anticorrupción evidenciandose en reporte, informes y en la herramienta Planigac, seguimiento trimestral al Plan Anticorrupcion</t>
  </si>
  <si>
    <t>De acuerdo con las evidencias suministradas y correo electrónico del 14 de abril de 2020 se realiza entrega de parte del GIT Gestión Humana del avance realizado a la ejecución de las actividades contempladas en el plan anticorrupción a la Oficina Asesora de planaeación</t>
  </si>
  <si>
    <t>Esta actividad esta programada para tercer trimestre</t>
  </si>
  <si>
    <t>No se determmino meta para el primer trimestre</t>
  </si>
  <si>
    <t>Esta actividad esta programada para el tercer trimestre</t>
  </si>
  <si>
    <t>Gestión Documental</t>
  </si>
  <si>
    <t>Instrumentos archivisticos y de gestión de la información pública actualizados</t>
  </si>
  <si>
    <t>Plan Institucional de Archivos de la Entidad -PINAR</t>
  </si>
  <si>
    <t>Gestión documental</t>
  </si>
  <si>
    <t>Seguimiento a la convalidación de las Tabalas de Retención Documental (TRD) presentadas al AGN (Estructura Organica Vigencia 2020)</t>
  </si>
  <si>
    <t>Listas de asistencia a reuniones, documento ajuste a tablas de convalidación</t>
  </si>
  <si>
    <t>GIT de Gestión Documental</t>
  </si>
  <si>
    <t xml:space="preserve">Número de Instrumentos archivisticos actualizados </t>
  </si>
  <si>
    <t xml:space="preserve">En el mes de enero se realizó la radicación de las TRD al AGN para su convalidación, a la fecha no se ha recibido observaciones </t>
  </si>
  <si>
    <t>Se evidencia con caso 22451 del 3 de febrero de 2021.</t>
  </si>
  <si>
    <t>Actualizar el diagnostico integral de archivos con el objetivo de obtener un mapa general de la implementación de la gestión documental</t>
  </si>
  <si>
    <t xml:space="preserve">Diagnostico integral de archivos </t>
  </si>
  <si>
    <t>Esta actividad se realizará en el siguiente trimestre</t>
  </si>
  <si>
    <t>esta actividad se desarrolla en el siguiente periodo</t>
  </si>
  <si>
    <t>Actualizar el programa de gestión documental PGD</t>
  </si>
  <si>
    <t>Programa de gestión documental PGD</t>
  </si>
  <si>
    <t>Esta actividad se realizará en el último trimestre</t>
  </si>
  <si>
    <t>se realizara en otro periodo</t>
  </si>
  <si>
    <t>Acervo documental organizado </t>
  </si>
  <si>
    <t xml:space="preserve">Realizar la intervención documental a 30 metros lineales </t>
  </si>
  <si>
    <t>Metros lineales del acervo documental organizado</t>
  </si>
  <si>
    <t>Durante el primer trimestre se ha podido intervenir 7.5 metro lineales</t>
  </si>
  <si>
    <t>se revisan evidencias, se encuentra acorde con el producto esperado</t>
  </si>
  <si>
    <t xml:space="preserve">Se evidencia con inventario documental de sede central. </t>
  </si>
  <si>
    <t>Levantar el inventario documental de los 30 metros lineales intervenidos</t>
  </si>
  <si>
    <t>Inventario levantado</t>
  </si>
  <si>
    <t>Durante el primer trimestre se ha podido levantar el inventario de  7.5 metro lineales</t>
  </si>
  <si>
    <t>se revisan evidencias, acordes al producto esperado</t>
  </si>
  <si>
    <t>Realizar seguimiento a la implementación del proceso de gestión documental de la entidad</t>
  </si>
  <si>
    <t>Correos, reuniones, listas de asistencias</t>
  </si>
  <si>
    <t>Durante el primer trimestre se realizó el seguimiento a la implementación del proceso de gestión documental de la entidad</t>
  </si>
  <si>
    <t>Se evidencia con acompañamiento realizado al GIT geodesia del 3 de febrero de 2021.</t>
  </si>
  <si>
    <t>Actualizar la información documentada del SGI del proceso de Gestión Documental de acuerdo con el cronograma establecido.</t>
  </si>
  <si>
    <t>Esta actividad se realizará en los siguientes trimestres</t>
  </si>
  <si>
    <t>se realizara en los proximos periodos</t>
  </si>
  <si>
    <t>sin meta programada</t>
  </si>
  <si>
    <t>Realizar seguimiento a los controles de los riesgos del proceso de Gestión Documental</t>
  </si>
  <si>
    <t xml:space="preserve">Durante el primer trimestre se realizó el seguimiento a los controles de los riesgos del proceso </t>
  </si>
  <si>
    <t>Se evidencia mediante correo electrónico del 14 de abril de 2021.</t>
  </si>
  <si>
    <t>se realiza en los siguientes periodos</t>
  </si>
  <si>
    <t>Realizar las actividades contempladas en el plan de acción anual y en el plan anticorrupción a cargo del proceso de Gestión Documental</t>
  </si>
  <si>
    <t>Durante el primer trimestre se realizó el seguimiento a las actividades contempladas en el plan de acción anual y en el plan anticorrupción a cargo del proceso</t>
  </si>
  <si>
    <t>Se evidencia con correo electrónico del 14 ded abril de 2021, mediante el cual se envían reportes de las actividades contempladas en el paln de acción del primer trimestre de 2021.</t>
  </si>
  <si>
    <t>Gestión Financiera</t>
  </si>
  <si>
    <t>GASTOS GESTIONADOS EN LA EJECUCIÒN PRESUPUESTAL POR PRODUCTOS</t>
  </si>
  <si>
    <t>Realizar la desagregación del presupuesto</t>
  </si>
  <si>
    <t>Memorando desagregación, fichas y ejecución inicial</t>
  </si>
  <si>
    <t>GRUPO INTERNO DE TRABAJO DE PRESUPUESTO</t>
  </si>
  <si>
    <t>Porcentaje de gastos gestionados</t>
  </si>
  <si>
    <t>El GIT realizó la desagregación del presupuesto</t>
  </si>
  <si>
    <t>Se evidencia la desagregacion del presupuesto de inversion y funcionamiento</t>
  </si>
  <si>
    <t>Se evidencia con desagregación presupuestal de inversión-2021</t>
  </si>
  <si>
    <t>Expedir Certificados de disponibilidad presupuestal  (CDP) y Registros presupuestales</t>
  </si>
  <si>
    <t>Listado de CDP´S y RP´S del periodo muestra de (solicitud de cdp con cdp) (soporte para registro del rp con el rp)</t>
  </si>
  <si>
    <t>ELGIT de Presupuesto durante el primer trimestre expeidio los Certificados de disponibilidad presupuestal  (CDP) y Registros presupuestales solicitados</t>
  </si>
  <si>
    <t>Se obsera el reporte de los cdp´s y rp´s de los meses de enero, febrero y marzo</t>
  </si>
  <si>
    <t>Se evidencia con  reporte de los cdp´s y rp´s de los meses de enero, febrero y marzo de 2021</t>
  </si>
  <si>
    <t>Elaborar las cuentas por pagar y las obligaciones derivadas de los compromisos del Instituto</t>
  </si>
  <si>
    <t>Lista de obligacioness del aplicativo SIIF Nacion mensualmente</t>
  </si>
  <si>
    <t>GRUPO INTERNO DE TRABAJO DE CONTABILIDAD</t>
  </si>
  <si>
    <t>Durante el primer trimestre se elaboraron las cuentas por pagar y las obligaciones derivadas de los compromisos del Instituto</t>
  </si>
  <si>
    <t>Estan cargadas las evidencias correspondientes</t>
  </si>
  <si>
    <t>Se evidencia con reportes de SIIF NACION del primer trimestre de 2021.</t>
  </si>
  <si>
    <t>Realizar los pagos de las obligaciones derivadas de los compromisos presupuestales sujetos a la disponibildad del PAC</t>
  </si>
  <si>
    <t>Listado de ordenes de pagos (actual, reservas y cuentas x pagar)</t>
  </si>
  <si>
    <t>GRUPO INTERNO DE TRABAJO DE TESORERÍA</t>
  </si>
  <si>
    <t>Durante el primer trimestre se realizarón los pagos de las obligaciones derivadas de los compromisos presupuestales sujetos a la disponibildad del PAC</t>
  </si>
  <si>
    <t xml:space="preserve">Estan cargadas las evidencias correspondientes </t>
  </si>
  <si>
    <t>Se valida listados de SIIF NACION del primer trimestre 2021.</t>
  </si>
  <si>
    <t>Realizar los reintegros presupuestales y la depuración de Registros  y CDPs.</t>
  </si>
  <si>
    <t>Reintegros, y memorandos reducciones y anulaciones CDP.</t>
  </si>
  <si>
    <t>EL GIT de Presupuesto realizó durante el primer trimestre los reintegros presupuestales y la depuración de Registros  y CDPs.</t>
  </si>
  <si>
    <t>estan cargadsa las evidencias correspondientes</t>
  </si>
  <si>
    <t xml:space="preserve">Se validan reintegros presupuestales realizados en el primner trimestre de 2021-SIIF NACION. </t>
  </si>
  <si>
    <t>Elaborar informes y generar alertas de la ejecución presupuestal de la vigencia y reserva</t>
  </si>
  <si>
    <t xml:space="preserve">Ejecuciones presupuestales </t>
  </si>
  <si>
    <t>El GIT de Presupuesto elaboró informes y generar alertas de la ejecución presupuestal de la vigencia y reserva</t>
  </si>
  <si>
    <t xml:space="preserve">Se puede evidenciar que estan cargadas las ejecuciones presupuestales de los 3 primeros meses </t>
  </si>
  <si>
    <t>Se valida con ejecuciónes  presupuestales del primer trimestre 2021.</t>
  </si>
  <si>
    <t>INGRESOS INSTITUCIONALES GESTIONADOS</t>
  </si>
  <si>
    <t>Realizar la identificación y hacer seguimiento a las partidas conciliatorias</t>
  </si>
  <si>
    <t>Correo electronico (Verificación Partidas)</t>
  </si>
  <si>
    <t>Porcentaje de ingresos elaborados y depurados</t>
  </si>
  <si>
    <t>Durante el primer trimestre se identificó y se realizó seguimiento a las partidas conciliatorias</t>
  </si>
  <si>
    <t xml:space="preserve">Se valida con correo del 14 de abril,  Envío formulario y recibo de pago ica noviembre diciembre de 2020._x000D_
_x000D_
</t>
  </si>
  <si>
    <t>Consolidar y registrar en el sistema SIIF Nación la solicitudes de PAC</t>
  </si>
  <si>
    <t>Reporte SIIF - Solicitud de PAC</t>
  </si>
  <si>
    <t>El GIT de Tesorería consolidó y registró en el SIIF Nación las solicitudes del PAC durante el primer trimestre</t>
  </si>
  <si>
    <t>Se evidencia con informe Justificación PAC ENERO - FEBRERO (pantallazos SIIF NACION)</t>
  </si>
  <si>
    <t>Elaborar informe trimestral de cartera por edades</t>
  </si>
  <si>
    <t>Reporte de Cartera por edades Consolidado trimestralmente vencido</t>
  </si>
  <si>
    <t>Esta actividad durante el primer trimestre no se ha desarrollado, esto debido a la circular expedida por la CGN en donde amplian las fechas de reportes</t>
  </si>
  <si>
    <t xml:space="preserve">Se evidencia la circular de la Contaduria general de la nacion donde establece la fecha de 30 de abriel para reportar el primer trimestre de 2021 </t>
  </si>
  <si>
    <t xml:space="preserve">Realizar la identificación y causación de los recaudos </t>
  </si>
  <si>
    <t>Informes de ventas, correos electronicos de idenficación de partidas solicitados por las áreas.</t>
  </si>
  <si>
    <t>GRUPO INTERNO DE TRABAJO DE TESORERIA</t>
  </si>
  <si>
    <t>Durante el primer trimestre se realizó la identificación y causación de los recursos</t>
  </si>
  <si>
    <t>Se valida con correo electrónico del 5 de enero de 2021, mediante la cual se realizó la identificación y causación de los recursos.</t>
  </si>
  <si>
    <t>Realizar la depuración de los documentos de recaudo por clasificar</t>
  </si>
  <si>
    <t>Listado de DRXC con el indice de porcentual de depuración.</t>
  </si>
  <si>
    <t>El GIT de Tesoreria ralizó la depuración de los documentos de recaudo por clasificar</t>
  </si>
  <si>
    <t>Se evidencia con correo electrónico del 10 de marzo de 2021, mediante la cual se da instrucciona a direcciones territoriales para realizar depuración de recaudos.</t>
  </si>
  <si>
    <t>Expedir certificados factores salariales y tributarios</t>
  </si>
  <si>
    <t>Reporte Cetil de certificaciones revisadas, pdf certificaciones Cetil, correo electronico dirigido a talento humano (coordinador) de la revisión de la solicitud</t>
  </si>
  <si>
    <t xml:space="preserve">Durante el primer trimestre se expidideron los certificados solicitados </t>
  </si>
  <si>
    <t>Se evidencia con correos erlectrónicos del 26, 28 y 29 de enerod e 2021.</t>
  </si>
  <si>
    <t>Elaborar Informes y generar alerta mensual de ingresos de recursos propios</t>
  </si>
  <si>
    <t>Informe de ingresos (mes vencido), correos electronicos del movimiento de bancos</t>
  </si>
  <si>
    <t>Durante el primer trimestre se elaboraron los informes de ingresos de recursos propios</t>
  </si>
  <si>
    <t>Se evidencia con MOVIMIENTOS MES DE FEBRERO DE 2021.xlsx; COSTOS DATAFONOS CONSOLIDADO 2021.xlsx; COSTOS DATAFONOS DETALLADO 2021.xlsx;</t>
  </si>
  <si>
    <t>VIATICOS Y LEGALIZACIONES TRAMITADAS</t>
  </si>
  <si>
    <t>Elaborar, verificar y autorizar las órdenes de comisión y resoluciones de gasto a nivel nacional</t>
  </si>
  <si>
    <t>Listado de ejecución de viaticos por tercero del SIIF - NACIÓN</t>
  </si>
  <si>
    <t>GRUPO INTERNO DE TRABAJO FINANCIERA</t>
  </si>
  <si>
    <t>Porcentaje de Ordenes de viáticos  y legalizaciones tramitadas</t>
  </si>
  <si>
    <t>Durante el primer trimestre se elaboró, verificó y autorizó las órdenes de comisión y resoluciones de gasto a nivel nacional</t>
  </si>
  <si>
    <t>Se validan listados de SIIF NACION de ordenes de comisión pagados en el primner trimestre de 2021.</t>
  </si>
  <si>
    <t>Legalizar las órdenes de comisión y resoluciones de gastos de la Sede Central</t>
  </si>
  <si>
    <t>Listado de Ejecución de viaticos mensualizado y entregado al GIT - TALENTO HUMANO</t>
  </si>
  <si>
    <t>Se legalizarón las órdenes de comisión y resoluciones de gastos de la Sede Central</t>
  </si>
  <si>
    <t>Se validan listados de ordenes de comiisón y resoluciones de gastos de la Sede Central legalizadas durante el primer trimestre de 2021.</t>
  </si>
  <si>
    <t>Elaborar informes mensuales de viáticos legalizados</t>
  </si>
  <si>
    <t>Informe mensualizado de viaticos entregado al GIT TALENTO HUMANO e informe de viaticos legalizados de conductores entregado al GIT - SERVICIOS ADMINISTRATIVOS.</t>
  </si>
  <si>
    <t>Se realizaron informe mensual de viátios legalizados durante el primer trimestre</t>
  </si>
  <si>
    <t>Se puede evidenciasr el reporte de legalizacion de viaticos</t>
  </si>
  <si>
    <t xml:space="preserve">Se valida con informes del primer trimestre 2021  de viátios legalizados en SIIF NACION. </t>
  </si>
  <si>
    <t>ESTADOS FINANCIEROS PRESENTADOS Y PUBLICADOS</t>
  </si>
  <si>
    <t>Elaborar las conciliaciones bancarias y contables</t>
  </si>
  <si>
    <t>Formato de conciliaciones bancarias mensualmente mes vencido.</t>
  </si>
  <si>
    <t>GRUPO INTERNO DE TRABAJO CONTABILIDAD y TESORERIA</t>
  </si>
  <si>
    <t>Nùmero de Estados financieros presentados y publicados</t>
  </si>
  <si>
    <t>Durante este periodo el GIT de Contabilidad no realizó las conciliaciones bancarias</t>
  </si>
  <si>
    <t>No se cumplio con la actividad programada</t>
  </si>
  <si>
    <t>Se validan las conciliaciones del primer trimestre de 2021.</t>
  </si>
  <si>
    <t>Realizar la conciliación operaciones reciprocas</t>
  </si>
  <si>
    <t xml:space="preserve">Formato para operaciones reciprocas del CHIP emitido por CGN trimestralmente atrazado, cuando se transmita la informacion. </t>
  </si>
  <si>
    <t>GRUPO INTERNO DE TRABAJO CONTABILIDAD</t>
  </si>
  <si>
    <t>Durante este periodo el GIT de Contabilidad no realizó las conciliaciones operaciones reciprocas, esta actividad se encuentra para reportar en el segundo trimestre</t>
  </si>
  <si>
    <t>No hay programacion para el periodo</t>
  </si>
  <si>
    <t>Elaborar los registros contables en el sistema SIIF Nación y SIIF extendidos</t>
  </si>
  <si>
    <t>Registro de notas manuales en SIIF nacion, archivos en EXCEL y correos de instrucciones a procesos adicionales</t>
  </si>
  <si>
    <t>EL GIT de Contabilidad elaboró los registros contables en el sistema SIIF Nación y SIIF extendidos</t>
  </si>
  <si>
    <t>Se vallida con estados balance a 31 de diciembre de 2021.</t>
  </si>
  <si>
    <t>Presentar las declaraciones tributarias mensual (Retefuente)</t>
  </si>
  <si>
    <t>Formato de la DIAN  con la presentacion de la declaracion en el aplicativo</t>
  </si>
  <si>
    <t>Durante el primer trimestre se presentó las declaraciones tributarias mensual (Retefuente)</t>
  </si>
  <si>
    <t>Se valida con formulario de declaración de retefuente de febrerod e 2021</t>
  </si>
  <si>
    <t>Presentar las declaraciones tributarias bimestral (IVA, ICA y ReteICA)</t>
  </si>
  <si>
    <t>Se presentó la declaración tributaria IVA del primer bimestral</t>
  </si>
  <si>
    <t>Se valida formato de declaración de ica presentado el 24 de febrero de 2021.</t>
  </si>
  <si>
    <t>Elaborar los Informes y Estados Financieros presentados y publicados</t>
  </si>
  <si>
    <t>Presentar al Jefe inmediato los Estados Financieros para la firma y posterior publicacion.</t>
  </si>
  <si>
    <t>Durante el primer trimestre se presentó los estados financieros del mes de Diciembre, adicionalmente la CGN ha generadó unas fechas para la presentación de los estados para este año</t>
  </si>
  <si>
    <t>No hay progrmacion para el periodo</t>
  </si>
  <si>
    <t>Se evidencia con la presentación del iva del primer bimestre de 2021.</t>
  </si>
  <si>
    <t>Esta actividad esta para desarrollar en el tercer trimestre</t>
  </si>
  <si>
    <t>Se desarrollo el segumiento a los controles de los riesgos del proceso</t>
  </si>
  <si>
    <t>Se evidencia con correo del 14 de abril de 2021.</t>
  </si>
  <si>
    <t>Esta actividad esta para desarrollar en el cuarto trimestre</t>
  </si>
  <si>
    <t xml:space="preserve">no hay progrmación de meta. </t>
  </si>
  <si>
    <t>Se realizaron las actividades y se realizó seguimiento del PAA y el PAAC del primer trimestre</t>
  </si>
  <si>
    <t>Se evidencia con correo electrónico del 14 de abril de 2021.</t>
  </si>
  <si>
    <t>no hay programación de meta</t>
  </si>
  <si>
    <t>Esta actividad esta para desarrollar en el siguiente trimestre</t>
  </si>
  <si>
    <t xml:space="preserve">sin meta programada. </t>
  </si>
  <si>
    <t>Gestión Geodésica</t>
  </si>
  <si>
    <t>Datos de gravedad actualizados, procesados y dispuestos</t>
  </si>
  <si>
    <t>Integración de la información geográfica nacional a través de Colombia en Mapas como portal único de información geográfica nacional</t>
  </si>
  <si>
    <t>Determinar, procesar y disponer información de las estaciones (1 orden) de la red gravimétrica relativa.</t>
  </si>
  <si>
    <t>Archivo ASCII, archivo geográficos, cálculos y mediciones</t>
  </si>
  <si>
    <t>GIT  Gestión Geodésica</t>
  </si>
  <si>
    <t>Datos de gravedad</t>
  </si>
  <si>
    <t>Durante el mes de marzo, se realizaron las gestiones para la suscripción de convenio de cooperación con la Universidad del Estado de Ohio (Estados Unidos) y el IGAC con el objetivo de fortalecer la Red Colombiana de Gravimetría,  transferencia de tecnología, asesoramiento técnico, trabajo de campo y protocolos técnicos para su realización e implementación de información gravimétrica en el nuevo modelo geoidal global. En ese sentido, se planea iniciar mediciones a partir del mes de junio/2021</t>
  </si>
  <si>
    <t>Avance y evidencias acorde</t>
  </si>
  <si>
    <t>Para esta actividad el área respectiva presenta el Convenio de Cooperación Internacional entre la Universidad del Estado de OHIO (Estados Unidos de América) y el IGAC.  A pesar que no se ejecutó meta se avala avance con el convenio firmado.</t>
  </si>
  <si>
    <t>Marco de Referencia Geodésico Nacional</t>
  </si>
  <si>
    <t>Establecer, poner en operación y/ validar estaciones CORS en los municipios priorizados,  y realizar su respectivo monitoreo, procesamiento y disposición.</t>
  </si>
  <si>
    <t>Informe de exploración, Actas de entrega y archivo geográfico</t>
  </si>
  <si>
    <t xml:space="preserve">Estaciones de operación continua </t>
  </si>
  <si>
    <t xml:space="preserve">Durante el primer trimestre, se materializaron tres estaciones continuas en los municipios de Arauquita, Arauca (2) y en Santa Rosalía, Vichada (1) </t>
  </si>
  <si>
    <t>Se presentan documentos sobre acta de entrega estación de funcionamiento continuo GNSS Municipio de Arauquita – Arauca, ubicada en el predio EVIMAR en la vereda Campo Alegre del municipio de Arauquita.  Así mismo, se entrega la estación de funcionamiento continuo GNSS Municipio Arauquita – Selvas de Lipa la cual se encuentra ubicada en el Batallón Energético y vial No. 16 del municipio de Arauquita, además se presenta el acta de entrega de la estación de funcionamiento continuo GNSS ubicada en la finca “La Potranca” del municipio de Santa Rosalía e integrada a ala Red Geodésica Nacional MAGNA instalada y en funcionamiento. Se avala avance.</t>
  </si>
  <si>
    <t>Integrar estaciones (activas) de otras instituciones públicas y privadas a la Red Geodésica Nacional.</t>
  </si>
  <si>
    <t>Instrumento jurídico, Comunicaciones oficiales.</t>
  </si>
  <si>
    <t>Estaciones de operación continua</t>
  </si>
  <si>
    <t>En el mes de marzo, se inició el proceso de integración de las estaciones geodésicas del Servicio Geológico, en el ambiente de pruebas de la plataforma Colombia en Mapas, a partir de información recibida mediante Radicado SGC No.: 20217000005911 y 20217000012231.</t>
  </si>
  <si>
    <t>Avances y evidencias acordes</t>
  </si>
  <si>
    <t>Se evidencia respuesta dada por el Servicio Geológico Colombiano – SGC, donde se informa que en la plataforma de Colombia en Mapas se coloque la marca representativa de las estaciones instaladas por las diferentes entidades. A pesar que no se evidencia ejecución se avala avance con los soportes suministrados.</t>
  </si>
  <si>
    <t>Realizar el mantenimiento de como mínimo el 30% de las estaciones CORS administradas por el IGAC, así como realizar el seguimiento y monitoreo de las existentes.</t>
  </si>
  <si>
    <t>Informe de mantenimiento, Matriz de seguimiento</t>
  </si>
  <si>
    <t>Durante el primer trimestre, se realizó el mantenimiento de cinco estaciones continuas ubicadas en los municipios de Socha, Planadas, Chaparral, Arauca y  Yopal.</t>
  </si>
  <si>
    <t>Se evidencian informes sobre visitas a estaciones para el Mantenimiento correctivo a las estaciones: AECH, YOPA, ARCA, SOCB y AEPL.</t>
  </si>
  <si>
    <t>Procesar y disponer los archivos rinex de las estaciones de operación continúa administradas e integradas por el IGAC.</t>
  </si>
  <si>
    <t>Archivo ASCII y reporte de descargas</t>
  </si>
  <si>
    <t>Archivos rinex procesados</t>
  </si>
  <si>
    <t>Durante el primer trimestre, se procesaron y dispusieron 3.301 archivos rinex de las estaciones de operación continua administradas e integradas por el IGAC.</t>
  </si>
  <si>
    <t>Se observa los archivos rinex de las estaciones de operación continua para los meses de enero, febrero y marzo.  Por lo tanto, se avala el avance a esta actividad.</t>
  </si>
  <si>
    <t>Procesar y disponer las coordenadas de estaciones activas del centro de procesamiento IGA del Sistema de Referencia Geocéntrico para las Américas (SIRGAS).</t>
  </si>
  <si>
    <t>Reporte semanales y archivos de texto</t>
  </si>
  <si>
    <t>Reporte de ajuste de  coordenadas de estaciones elaborado</t>
  </si>
  <si>
    <t>Durante el primer trimestre, se procesaron y dispusieron las coordenadas de estaciones activas del centro de procesamiento IGA del Sistema de Referencia Geocéntrico para las Américas (SIRGAS).</t>
  </si>
  <si>
    <t>Se evidencia el archivo de Estaciones procesadas por el Centro de Procesamiento IGA – IGAC, para SIRGAS para el primer trimestre del año 2021.</t>
  </si>
  <si>
    <t>Densificar (materialización, georreferenciación y cálculo) la red geodésica nacional, de acuerdo con las prioridades.</t>
  </si>
  <si>
    <t xml:space="preserve">Cálculos, descripciones, archivos de rastreo, archivo geográfico </t>
  </si>
  <si>
    <t xml:space="preserve">Vértices geodésicos </t>
  </si>
  <si>
    <t>Durante el primer trimestre, se densificaron puntos en los municipios de Arauquita, Arauca, diez vértices para la red pasiva geodésica nacional. Se tomó el vértice antiguo GPS-D-AR-001 para su verificación en los cálculos posteriormente.</t>
  </si>
  <si>
    <t>Se presentan documentos con la descripción de los puntos geodésicos correspondientes al departamento de Arauca municipio de Arauquita los cuales son (81065008, 81065009, 81065010, 81065011, 81065012, 81065013, 81065014, 81065015, 81065016, 81065017), completamente diligenciados.  Por lo anterior se valida el avance a esta actividad por parte de la OCI.</t>
  </si>
  <si>
    <t>Validar el diseño y hacer seguimiento a los avances en el proceso de implementación del centro de control y gestión de la red, de acuerdo con la ejecución del contrato</t>
  </si>
  <si>
    <t>Informes de supervisión y documento de diseño validado</t>
  </si>
  <si>
    <t>Centro de control de la red</t>
  </si>
  <si>
    <t>El avance de la actividad iniciará a partir del segundo trimestre.</t>
  </si>
  <si>
    <t>No tiene meta programada para el primer trimestre</t>
  </si>
  <si>
    <t>No se programó meta para este trimestre del año.</t>
  </si>
  <si>
    <t>Establecer la primera versión de la metodología y procedimiento para la actualización del geoide, a partir del diagnóstico de la información de gravedad existente.</t>
  </si>
  <si>
    <t>Base de datos, documento diagnóstico, metodología y procedimiento</t>
  </si>
  <si>
    <t>Coordenadas con altura de precisión</t>
  </si>
  <si>
    <t>No se ejecutó la meta programada para este periodo, por lo tanto no se avala avance.</t>
  </si>
  <si>
    <t>Ajustar, depurar y actualizar la red de nivelación geodésica, conforme a la estructuración de los datos capturados en años anteriores.</t>
  </si>
  <si>
    <t>Base de datos de alturas geométricas</t>
  </si>
  <si>
    <t>Durante el primer trimestre, se depuraron 2998 vértices antiguos.  El cumplimeinto de esta meta de nivelación se encuentra supeditada a las labores en campo.</t>
  </si>
  <si>
    <t>Se evidencia archivo sobre las alturas de cada vértice para diferentes años. A pesar de no cumplir con la meta programada se valida el avance tenido a la fecha para este trimestre.</t>
  </si>
  <si>
    <t>Datos geomagnéticos generados, procesados y dispuestos</t>
  </si>
  <si>
    <t>Procesar datos del observatorio geomagnético para su disposición</t>
  </si>
  <si>
    <t xml:space="preserve">Datos geomagnéticos </t>
  </si>
  <si>
    <t>Durante el primer trimestre, se finalizó el procesamiento y cálculo del los datos obtenidos en el año 2017, y se realizó el control de calidad los datos históricos desde 1955 hasta 2017. Así mismo, se realizó el escalamiento y se determinó el índice k para los meses de abril, mayo y junio de 2018.</t>
  </si>
  <si>
    <t xml:space="preserve">No se programó meta para este trimestre, sin embargo se presentan documentos en archivos excel sobre escalamiento horario de magnetogramas del año 2018 y los archivos de índices k actividad magnética correspondiente a los meses de abril, mayo y junio de 2018.  </t>
  </si>
  <si>
    <t>Realizar el control de calidad y validación de los históricos base de geomagnetismo, así como realizar análisis espacial y disponer los datos.</t>
  </si>
  <si>
    <t>Durante el primer trimestre, se revisaron y validaron 2743 datos de las estaciones de repetición geomagnética correspondiente al 58% de la información, se realizaron promedios diarios por estación y se obtuvieron 837 datos que aprobaron las pruebas de calidad (comparación con el IGRF).</t>
  </si>
  <si>
    <t>Se observa documento sobre las estaciones repetición 300321 y el documento sobre el avance de revisión de datos de estaciones de repetición geomagnéticos enviado al coordinador GIT Gestión Geodésica.</t>
  </si>
  <si>
    <t>Regulación de información gesodésica</t>
  </si>
  <si>
    <t>Elaborar y/o actualizar normatividad para la validación, conservación y/o calidad de productos geodésicos.</t>
  </si>
  <si>
    <t>Actos administrativos</t>
  </si>
  <si>
    <t>Regulación de información geodésica</t>
  </si>
  <si>
    <t>Durante el primer trimestre, se generó versión preliminar de actualización de la resolución 1562 de 2018.</t>
  </si>
  <si>
    <t>Se presenta documento Resolución borrador “Por medio de la cual se definen los valores que representan la calidad de los puntos medidos en redes geodésicas y levantamientos geodésicos”. A pesar que no se programó meta para este trimestre, se avala el avance a la actividad.</t>
  </si>
  <si>
    <t xml:space="preserve"> Información documentada vigente del proceso </t>
  </si>
  <si>
    <t>Durante el primer trimestre se realizó la entrega de documentos que soportan el proceso de gestión geodésica a la Oficina Aseora de Planeación para revisión y oficialización, así:  enero 19/2021, 6 documentos y en marzo, 15 documentos.</t>
  </si>
  <si>
    <t>Se observan correos electrónicos de fecha de 19/01/2021 y 31/03/2021 donde se informa a la Oficina Asesora de Planeación el envió de los documentos revisados técnicamente y actualizados liderados por la Subdirección: Gestión Geodésica.  Así mismo, se evidencian archivos en excel donde se describen los documentos actualizados para este trimestre se evidencian 11 formatos, 4 procedimientos, 2 instructivos, 1 documento sobre nuevo procedimiento y 1 nuevo formato, con su respectiva descripción y justificación de cambio.</t>
  </si>
  <si>
    <t xml:space="preserve">No hay meta programada </t>
  </si>
  <si>
    <t>No se evidencia meta programada para este trimestre del año.</t>
  </si>
  <si>
    <t xml:space="preserve">Avance y evidencias acordes </t>
  </si>
  <si>
    <t>Se evidencia documento donde se encuentran preguntas las cuales fueron respondidas por el área respectiva, enviadas a la Oficina Asesora de Planeación.</t>
  </si>
  <si>
    <t>Durante el primer trimestre no se presentaron casos de Producto No conforme.</t>
  </si>
  <si>
    <t>No se presento casos de producto no conforme durante el primer trimestre</t>
  </si>
  <si>
    <t>Se evidencia que para esta actividad en el primer trimestre no se han recibido reportes se usuarios de productos No Conformes.</t>
  </si>
  <si>
    <t>Gestión Geográfica</t>
  </si>
  <si>
    <t>Caracterización territorial de 13.691.592 hectáreas (30 municipios)</t>
  </si>
  <si>
    <t>Elaborar y publicar documentos de caracterización territorial con fines de Catastro Multipropósito, conforme a metodología establecida.</t>
  </si>
  <si>
    <t>Caracterizaciones territoriales</t>
  </si>
  <si>
    <t xml:space="preserve">GIT  Estudios Geográficos y Ordenamiento Territorial </t>
  </si>
  <si>
    <t>Área (ha) con caracterización geográfica</t>
  </si>
  <si>
    <t>Durante el primer trimestre, se realizaron tres caracterizaciones territoriales de los municipios de Villavicencio, Popayán y Arauquita, correspondiente a 464.099,55ha. Se avanzó en la caracterización de los municipios de El Guamo, Córdoba y Rioblanco.</t>
  </si>
  <si>
    <t>Se evidencia la caracterización de Villavicencio, Arauquita y Popayán correspondiente a un área 464.099,55ha</t>
  </si>
  <si>
    <t>Generar mapas de síntesis territorial, unidades de intervención y base de datos geográfica, con su respectiva documentación.</t>
  </si>
  <si>
    <t>Durante el primer trimestre, se realizaron tres  mapas de síntesis territorial correspondientes a las tres caracterizaciones de los municipios de Villavicencio, Popayán y Arauquita.</t>
  </si>
  <si>
    <t>Se evidencia la mapas de intervencion municipal de Villavicencio, Arauquita y Popayán.</t>
  </si>
  <si>
    <t xml:space="preserve">Atlas actualizado y disponible </t>
  </si>
  <si>
    <t>Actualizar y disponer el Atlas de Colombia.</t>
  </si>
  <si>
    <t>Atlas versionado</t>
  </si>
  <si>
    <t>Estudio de investigación geográfica elaborado</t>
  </si>
  <si>
    <t>Se elaboró la propuesta de estructura temática a nivel de capítulos y determinación de los mapas esperados.</t>
  </si>
  <si>
    <t>Dos instrumentos  para el fortalecimiento de los procesos de ordenamiento territorial</t>
  </si>
  <si>
    <t>Actualizar, formalizar y socializar especificaciones técnicas para la generación de cartografía para el ordenamiento territorial</t>
  </si>
  <si>
    <t>Especificación técnica versionada, Actas de reunión y/o comunicaciones oficiales</t>
  </si>
  <si>
    <t>Instrumentos  para el fortalecimiento de los procesos de ordenamiento territorial elaborados</t>
  </si>
  <si>
    <t>Durante el primer trimestre, se elaboró la versión preliminar del documento legal (circular) sobre  especificaciones técnicas para la generación de cartografía para el ordenamiento territorial.</t>
  </si>
  <si>
    <t>Se evidencia versión preliminar del documento legal (circular) sobre especificaciones técnicas para la generación de cartografía para el ordenamiento territorial. Nota: Para este periodo no existe meta asignada.</t>
  </si>
  <si>
    <t>Diseñar y poner en funcionamiento el repositorio de planes de ordenamiento territorial. Rediseño plataforma.</t>
  </si>
  <si>
    <t xml:space="preserve">Documento de diseño y repositorio de planes de ordenamiento territorial </t>
  </si>
  <si>
    <t>Durante el primer trimestre, se elaboró el  diagnóstico de la página www.sigot.gov.co sobre el cual se realizó  análisis cuantitativo y cualitativo de los patrones de uso y estadísticas evidenciadas en el Google Analytics conectado a la URL del micro-sitio. Adicionalmente, se implementó encuesta para conocer e identificar pespectivas del usuario frente a SIGOT https://damappa.typeform.com/to/Qm2TP6Ds. Por otro lado, y a partir de las entrevistas realizadas con diferentes expertos se propuso una versión preliminar del diseño de experiencia del SIGOT.</t>
  </si>
  <si>
    <t>Base Nacional de Nombres Geográficos integrada, actualizada y disponible 
(Base de datos del diccionario geográfico)</t>
  </si>
  <si>
    <t>Robustecer en un 20% los nombres geográficos en la Base Nacional, a partir de la gestión de diferentes fuentes e integración de existentes.</t>
  </si>
  <si>
    <t>Nombres geográficos recolectados, actualizados y/o integrados</t>
  </si>
  <si>
    <t>Durante el primer trimestre, se avanzó con la gestión contractual para el desarrollo de esta actividad.</t>
  </si>
  <si>
    <t>La evidencia aportada no corresponde al producto esperado.</t>
  </si>
  <si>
    <t>Desarrollar nueva versión de diccionario geográfico de Colombia integrado con Colombia en Mapas.</t>
  </si>
  <si>
    <t>Documento de requerimientos y código fuente</t>
  </si>
  <si>
    <t>Durante el primer trimestre, se realizó el estudio sobre referentes digitales de interfaces de diccionarios geográficos y del Estado del Arte en materia de interfaces digitales con objetivos similares, además; y con la propuesta inicial del “Key visual” (guía visual) en la que se especifica el “look and feel” (directriz de elementos gráficos, colores, tipografías y línea ilustrativa) del Diccionario.</t>
  </si>
  <si>
    <t>Se evidencia documento técnico benchmarking, nueva página web, con lo cual se avanza en los requerimientos, para la Base Nacional de Nombres Geográficos. Nota: Para este periodo no existe meta asignada.</t>
  </si>
  <si>
    <t>Implementar estrategia para la recolección de información geográfica voluntaria asociada los nombres geográficos, con entidades, organizaciones y/o asociaciones.</t>
  </si>
  <si>
    <t>Reportes de avance y resultado de la estrategia</t>
  </si>
  <si>
    <t>Durante el primer trimestre, se generó la primera versión de pruebas de la aplicación móvil, para dar inicio a la implementación de la estrategia propuesta en 2020.</t>
  </si>
  <si>
    <t>Se evidencia la primera versión de pruebas de la aplicación móvil, con lo que se quiere Implementar estrategia para la recolección de información geográfica voluntaria asociada los nombres geográficos. Nota: Para este periodo no existe meta asignada.</t>
  </si>
  <si>
    <t xml:space="preserve">Sistema único de información geográfica, cartográfica y geodesica con 1 millón de usuarios 
</t>
  </si>
  <si>
    <t>Gestionar la actualización, validación y disposición de información de ordenamiento territorial de los nodos regionales y locales e integrar al sistema único.</t>
  </si>
  <si>
    <t>Reporte de niveles de información de ordenamiento territorial disponibles</t>
  </si>
  <si>
    <t>Usuarios de Colombia en Mapas</t>
  </si>
  <si>
    <t>Mantener y disponer la base de datos de límites fronterizos (1), departamentales (2) y municipales (3) del país, así como cartografía temática (4) generada con fines geográficos</t>
  </si>
  <si>
    <t>Bases de datos geográfica</t>
  </si>
  <si>
    <t>Durante el primer trimestre, se avanzó en la incorporación de la información dentro de la estructura de GDB de la capa de Ríos Fronterizos de Colombia, la capa de islas fronterizas y el Límite Provisional de Caquetá - Meta y se modificó los puntos trifinios.  Así mismo, se han llevado a cabo reuniones sobre la disposición de información de años anteriores y sobre la organización de la información en los repositorios correspondientes.</t>
  </si>
  <si>
    <t>Se evidencia la incorporación de información dentro de la estructura de GDB, de la capa de Ríos Fronterizos de Colombia, la capa de islas fronterizas y el Límite Provisional de Caquetá - Meta y se modificó los puntos trifinios.</t>
  </si>
  <si>
    <t>Robustecer el sistema de información única de información geográfica, cartográfica y geodésica "Colombia en Mapas, con una funcionalidad.</t>
  </si>
  <si>
    <t>Reporte mensual Google Analytics y Código fuente</t>
  </si>
  <si>
    <t xml:space="preserve">Durante el primer trimestre,  se implementó en ambiente de pruebas dos funcionalidades asociadas a la consulta catastral y descarga de información cartográfica por planchas http://igac.azurewebsites.net/_x000D_
Así mismo, el pasado 23 de febrero de 2021 fue lanzada oficialmente la plataforma Colombia en Mapas, logrando durante el primer trimestre un total de 28.947 usuarios._x000D_
</t>
  </si>
  <si>
    <t>Se evidencia reporte trimestral Google Analytics, donde accedieron 28947 usuarios.</t>
  </si>
  <si>
    <t>Documentos de  Estudios Técnicos de Entidades Territoriales</t>
  </si>
  <si>
    <t>Elaborar, remitir y publicar el diagnóstico de  límites de entidades territoriales como insumo para la caracterización territorial y levantamiento catastral.</t>
  </si>
  <si>
    <t>Informes de diagnóstico de las líneas limítrofes</t>
  </si>
  <si>
    <t>GIT Fronteras y Límites</t>
  </si>
  <si>
    <t>Documentos de  Estudios Técnicos de Entidades Territoriales elaborados</t>
  </si>
  <si>
    <t>Durante el primer trimestre, se elaboraron 15 documentos de Diagnósticos  de límites de entidades territoriales como insumo para la caracterización territorial y levantamiento catastral, correspondientes a los municipios de Villavicencio, Meta (5): Acacías, El Calvario, Guayabetal, Restrepo y San Carlos Guaroa; Santa Rosalía-Primavera (1); Popayán, Cauca(4): Puracé, Sotará, Totoró, Timbío; San Juanito (3): Fómeque, Junín y San Gachalá y Valencia, Córdoba (2): Apartadó y Turbo.</t>
  </si>
  <si>
    <t>Se evidencia 15 estudios de límites de entidades territoriales.</t>
  </si>
  <si>
    <t>Avanzar en un 25% las operaciones de los procesos de deslindes aperturados, con su correspondiente informe técnico.</t>
  </si>
  <si>
    <t>Reporte de avance de operaciones de deslinde y/o amojonamiento municipales y departamentales</t>
  </si>
  <si>
    <t xml:space="preserve">Durante el primer trimestre, se finalizaron procesos de deslinde correspondientes a tres municipios (Cumaribo, San José del Guaviare e Inírida) con el municipio de Barrancominas.  Así mismo, se avanzó en 7 procesos de deslinde correspondiente a la 5 sesión de: Norte de Santander - Boyacá y Envigado - El Retiro (Antioquia) y en la primera sesión: 4 deslindes por tramos de Antioquia - Córdoba y Norte de Santander - Cesar (Marzo).  </t>
  </si>
  <si>
    <t>Se evidencia reportes de avances de operaciones de deslinde y/o amojonamiento municipales y departamentales.</t>
  </si>
  <si>
    <t>Realizar la apertura y expedición del acta de deslinde de límites de entidades territoriales.</t>
  </si>
  <si>
    <t>Operaciones de deslinde y/o amojonamiento municipales y departamentales</t>
  </si>
  <si>
    <t>Durante el primer trimestre, se aperturó el proceso de deslinde de Bogotá D.C. - La Calera con Resolución 187 de 23 de marzo de 2021.</t>
  </si>
  <si>
    <t>Se evidencia apertura del proceso de deslinde de Bogotá D.C. - La Calera con Resolución 187 de 23 de marzo de 2021.</t>
  </si>
  <si>
    <t>Socializar y formalizar listado oficial de áreas de las entidades territoriales de Colombia.</t>
  </si>
  <si>
    <t>Listado oficial de las Entidades Terrritoriales, Actas de reunión y/o Comunicaciones oficiales.</t>
  </si>
  <si>
    <t>Durante el primer trimestre, se actualizó el listado oficial de áreas de las entidades territoriales, así:  1). Área de los municipios de Uribe, La Macarena (Meta) y San Vicente del Caguán (Caquetá) actualizado con el límite provisional._x000D_
2). Área del municipio Arauquita con el límite actualizado de frontera, y el departamento de Arauca._x000D_
3). Área de el municipio de El Carmen con el límite actualizado de frontera, y el departamento de Norte de Santander.</t>
  </si>
  <si>
    <t>Se evidencia listado oficial de las Entidades Territoriales.</t>
  </si>
  <si>
    <t>Definir lineamientos técnicos para la delimitación de entidades territoriales a escalas 1:10.000, con el propósito de estandarizar una única escala para el país.</t>
  </si>
  <si>
    <t>Documento de avance de lineamientos técnicos</t>
  </si>
  <si>
    <t>Durante el primer trimestre, se elaboró el listado de los límites con su relación de escala en la cual se encuentran trazados en la actualidad y la normatividad asociada a cada línea, esto para realizar los lineamientos técnicos a partir del estado actual de los límites.</t>
  </si>
  <si>
    <t>Se evidencia el listado de los límites con su relación de escala. Nota: Para este periodo no existe meta asignada.</t>
  </si>
  <si>
    <t>Servicio de apoyo técnico a las solicitudes recibidas  en temas fronterizos</t>
  </si>
  <si>
    <t>Apoyar técnicamente a las solicitudes del Ministerio de Relaciones Exteriores en la demarcación  y mantenimiento de fronteras internacionales y a las demás entidades gubernamentales en temas fronterizos.</t>
  </si>
  <si>
    <t>Oficios de respuesta a solicitudes, actas de reunion, registros de asistencia, informes de gestion</t>
  </si>
  <si>
    <t>Servicio de apoyo técnico a las solicitudes recibidas por la cancillería en temas fronterizos internacionales</t>
  </si>
  <si>
    <t xml:space="preserve">Eficiencia </t>
  </si>
  <si>
    <t>Durante el primer trimestre, se atendieron solicitudes sobre cartografía binacional, asuntos fronterizos marítimos, demarcación fronteriza terrestre, asuntos fronterizos terrestres, zona de integración fronteriza terrestre.</t>
  </si>
  <si>
    <t>Se evidencia informe de gestión técnico de apoyo de solicitudes en temas fronterizos.</t>
  </si>
  <si>
    <t>Coordinación  y gestión Asuntos Étnicos</t>
  </si>
  <si>
    <t>Atender los requerimientos de ciudadanos, organizaciones, autoridades judiciales u otras entidades públicas, relacionados con asuntos étnicos.</t>
  </si>
  <si>
    <t>Informe de atención de requerimientos</t>
  </si>
  <si>
    <t>Asuntos Étnicos coordinados</t>
  </si>
  <si>
    <t xml:space="preserve"> Durante el primer trimestre, se atendieron requerimientos sobre información geográfica, jurídica y/o social de resguardos indígenas y límites de comunidades indígenas. Adicionalmente, se participó en los siguientes espacios: proceso de restitución de tierras del pueblo Motilón Barí y en las Mesas: Interinstitucional del Chocó Biogeográfico y de articulación URT – Cancillería – IGAC para el proceso de restitución del pueblo Motiló Barí.</t>
  </si>
  <si>
    <t>Se evidencia informe de atención de requerimientos relacionados con asuntos étnicos, 10 fueron recibidos y estos atendidos.Se evidencia informe de atención de requerimientos relacionados con asuntos étnicos, 10 fueron recibidos y estos atendidos.</t>
  </si>
  <si>
    <t>Orientar y coordinar el apoyo técnico para la evaluación de expedientes de titulación y la determinación de los límites de tierras de comunidades negras y de las tierras que conformen resguardos indígenas.</t>
  </si>
  <si>
    <t>Informe de apoyo técnico a procesos relacionados con resguardos indígenas y tierras de comunidades negras</t>
  </si>
  <si>
    <t>Durante el primer trimestre, se asesoró en siete procesos de Resguardos Indígenas: 4 Constitución y 3 de ampliación.</t>
  </si>
  <si>
    <t>Se evidencia informes de asesoría en siete procesos de Resguardos Indígenas: 4 Constitución y 3 de ampliación.</t>
  </si>
  <si>
    <t>Revisar e integrar la información cartográfica de territorios colectivos</t>
  </si>
  <si>
    <t>Reportes de calidad y Mapas integrados</t>
  </si>
  <si>
    <t>Durante el primer trimestre, se realizaron los ajustes a las especificaciones - Resguardos Indígenas y validación de la base de datos de Comunidades Étnicas.</t>
  </si>
  <si>
    <t>Se evidencia documentos de ajuste de especificaciones técnicas e informes con los reportes de calidad.</t>
  </si>
  <si>
    <t>Liderar la coordinación y funcionamiento de la Mesa de Asuntos Étnicos, realizando sesiones periódicas y seguimiento a compromisos.</t>
  </si>
  <si>
    <t>Actas de sesiones ordinarias y extraordinarias</t>
  </si>
  <si>
    <t>Durante el primer trimestre no se realizó ninguna sesión de la mesa de asuntos étnicos. Es pertinente recalcar que esta mesa se realiza mínimo una vez cada semestre, motivo por el cual se tienen programado realizar la mesa del primer semestre en el mes de abril o mayo. Así mismo, se realizará programación de mesas adicionales conforme a la necesidad del proceso.</t>
  </si>
  <si>
    <t>Avance acorde</t>
  </si>
  <si>
    <t>No se realiza para este trimestre mesa de asuntos etnicos.</t>
  </si>
  <si>
    <t>Durante el primer trimestre se realizó la entrega de documentos que soportan el proceso de gestión geográfica a la Oficina Aseora de Planeación para revisión y oficialización, así:  enero 19/2021, 17 documentos y en marzo, 4 documentos.</t>
  </si>
  <si>
    <t>Se evidencia la entrega de 21 documentos actualizados por medio de correo electrónico a la Oficina Asesora de Planeación.</t>
  </si>
  <si>
    <t>Se observa cargue de evidencias del mapa de riesgos.</t>
  </si>
  <si>
    <t xml:space="preserve">No tiene meta programada </t>
  </si>
  <si>
    <t>Se evidencia formulario con cuestionario de FURAG remitido por la OAP.</t>
  </si>
  <si>
    <t>Durante el primer trimestre, no se presentaron casos de Procucto No conforme.</t>
  </si>
  <si>
    <t xml:space="preserve">No se presentaron casos de producto no conforme </t>
  </si>
  <si>
    <t>No se presentaron casos de Procucto No conforme.</t>
  </si>
  <si>
    <t>Gestión Informática de Soporte</t>
  </si>
  <si>
    <t>Solicitudes de TI</t>
  </si>
  <si>
    <t xml:space="preserve">Aprovisionar y administrar plataforma tecnologica </t>
  </si>
  <si>
    <t>Reporte de solicitudes de plataforma tecnologica aprovisionada y administrada</t>
  </si>
  <si>
    <t>Solicitudes de TI atendidas</t>
  </si>
  <si>
    <t>Se atendieron 700 solicitudes (Requerimientos 651 e Incidencias 49), de los cuales se resolvieron 654 casos, atendiendo en un  93%  los casos registrados por los usuarios</t>
  </si>
  <si>
    <t>Se evidencian archivos Excel con la relación de casos atendudis en la herramienta GLPI durante el primer trimestre del año 2021</t>
  </si>
  <si>
    <t xml:space="preserve">Atender solicitudes manteniento a los  sistemas de información, aplicaciones y portales </t>
  </si>
  <si>
    <t xml:space="preserve">Reporte de solicitudes atendidas de manteniento a los  sistemas de información, aplicaciones y portales </t>
  </si>
  <si>
    <t>Se resolvieron 1235 de 1558 de solicitudes, donde se evidencia un índice de cumplimiento del 81%</t>
  </si>
  <si>
    <t xml:space="preserve">Se evidencian archivos con la relación de requerimientos del SNC atendidos en GLPI </t>
  </si>
  <si>
    <t>Atender incidencias y requerimientos de la mesa de servicios TI</t>
  </si>
  <si>
    <t>Reporte de incidencias y requerimientos atendidos</t>
  </si>
  <si>
    <t>Se atendieron 1601 solicitudes (Requerimientos 1459 e Incidencias 142), de los cuales se resolvieron 1462 casos, atendiendo en un  91%  los casos registrados por los usuarios</t>
  </si>
  <si>
    <t>Se evidencia registro de atención de incidencias y requerimientos por parte de la mesa de servicios TI</t>
  </si>
  <si>
    <t>Servicios Tecnológicos</t>
  </si>
  <si>
    <t>Renovación plataforma de Comunicaciones</t>
  </si>
  <si>
    <t xml:space="preserve">Informe de Configuración </t>
  </si>
  <si>
    <t>índice de capacidad en la prestación de servicios de tecnología</t>
  </si>
  <si>
    <t>Se encuentra en  proceso de contratación (Estudio de Mercado)</t>
  </si>
  <si>
    <t>Automatización de Copias de respaldo y gestión de datos de la entidad</t>
  </si>
  <si>
    <t>Se encuentra  en proceso de contratación ( Elaboración Ficha Técnica)</t>
  </si>
  <si>
    <t>Implementación de estrategias de Seguridad y Monitoreo  de servicios Web y Nube</t>
  </si>
  <si>
    <t xml:space="preserve">Informe de Monitoreo </t>
  </si>
  <si>
    <t xml:space="preserve">Se finalizó  la Implementación  de la plagtaforma  para llevar a cabo la estrategias de Seguridad y Monitoreo de servicios Web y Nube </t>
  </si>
  <si>
    <t xml:space="preserve">No se reporta avance cuantitativo. Se informa que se realizó la implementación  de la plagtaforma  para llevar a cabo la estrategias de Seguridad y Monitoreo de servicios Web y Nube </t>
  </si>
  <si>
    <t>Modernizar la infraestructura de conectividad del IGAC</t>
  </si>
  <si>
    <t>Plataforma de redes modernizada y en operación</t>
  </si>
  <si>
    <t>Informe de Instalación y Configuración</t>
  </si>
  <si>
    <t xml:space="preserve">se realizó Compra de materiales locales , UPS se encuentran en el centro de datos </t>
  </si>
  <si>
    <t xml:space="preserve">Se evidencia contrato para Realizar la adecuación, soporte y mantenimiento de los componentes eléctricos, sistemas auxiliares y aires acondicionados requeridos para el correcto funcionamiento del centro de datos del instituto. </t>
  </si>
  <si>
    <t>Actualizar la información documentada del SGI del proceso gestión informática de soporte de acuerdo con el cronograma establecido.</t>
  </si>
  <si>
    <t>Realizar seguimiento a los controles de los riesgos del proceso gestión informática de soporte</t>
  </si>
  <si>
    <t xml:space="preserve">Se realizó el  seguimiento a los controles de los riesgos </t>
  </si>
  <si>
    <t>Se evidencia archivo Planigac con seguimiento a los controles de los riesgos del proceso gestión informática de soporte correspondiente al primer trimestre de 2021</t>
  </si>
  <si>
    <t xml:space="preserve">Realizar las actividades contempladas en el plan de acción anual y en el plan anticorrupción a cargo del proceso gestión informática de soporte </t>
  </si>
  <si>
    <t>Se realiza las actividades contempladas en el plan de acción anual y en el plan anticorrupción</t>
  </si>
  <si>
    <t>Se evidencia archivo Planigac con seguimiento a las actividades del plan de acción anual del proceso gestión informática de soporte, correspondiente al primer trimestre de 2021</t>
  </si>
  <si>
    <t>Gestión Jurídica</t>
  </si>
  <si>
    <t>Documentos de Lineamientos  Juridicos</t>
  </si>
  <si>
    <t>Defensa jurídica</t>
  </si>
  <si>
    <t>Generar directrices sobre actividades que tengan incidencia a nivel jurídico en la Entidad.  (Directrices, recomendaciones, circulares)</t>
  </si>
  <si>
    <t>Oficina Asesora Jurídica</t>
  </si>
  <si>
    <t>Porcentaje de documentosde lineamientos jurídicos formulados</t>
  </si>
  <si>
    <t>Se proyectaron y remitieron las directrices por parte de la Oficina Asesora Jurídica de temas con incidencia jurídica para la Entidad. Como muestra, 3 correos electrónicos y dos circulares proyectadas por la Oficina Asesora Jurídica.</t>
  </si>
  <si>
    <t>Con las circulares proyectadas con las directrices y enviadas a traves de correos electronicos se verifica el cumplimento cel control</t>
  </si>
  <si>
    <t>De acuerdo con las evidencias suministradas se observan 2 circulares mediante SIGAC de fecha 31-03-2021, con relación de las funciones y obligaciones del supervisor y con información de actualización Sistema EKOGUI y remisión de información a la Oficina Asesora Jurídica, además se envian lineamientos de defensa judicial por correo electrónico de fechas 15-01-2021, 01-03-2021, 05-04-2021.</t>
  </si>
  <si>
    <t>Oficializar y socializar documento de lineamiento en defensa judicial. (Un (1) Manual de Defensa Judicial oficializado y socializado)</t>
  </si>
  <si>
    <t>Se llevó a cabo la publicación en el listado maestro de documentos del procedimiento de conciliación judicial y extrajudicial y su formato asociado, se llevaron a cabo dos socializaciones del procedimiento de normograma, una capacitación a nivel nacional sobre jurisprudencia catastral, y muestra de 5 capacitaciones en defensa judicial. Como evidencia, 10 anexos de soporte de procedimiento y formato, correos electrónicos, convocatorias de sesiones virtuales y certificados.</t>
  </si>
  <si>
    <t>Con la oficializacion del procedimiento de conciliación judicial y extrajudicial y su formato asociado y la realizacion de dos socializaciones, igualmente la realizacion de capacitaciones evidenciadas con registros se da cumplimiento a la meta.</t>
  </si>
  <si>
    <t>El 18 de marzo de 2021 mediante correo electrónico  se socializa el normograma de la institución,el 29 de marzo se realiza reunión por teams y se observan certificaciones de capacitaciones en defensa judicial.</t>
  </si>
  <si>
    <t>Realizar seguimiento a la implementación de la Política de Prevención del Daño Antijurídico de la Entidad (Seguimientos, reportes de actividades realizadas)</t>
  </si>
  <si>
    <t>Se llevó a cabo el seguimiento al primer año de implementación de la PPDA y se remitió y aprobó por parte de la Agencia Nacional de Defensa Jurídica del Estado. Como soporte, 1 excel con el aplicativo y 1 PDF con los correos electrónicos con la trazabilidad de remisión y aceptación de la ANDJE.</t>
  </si>
  <si>
    <t>Con las evidencias aportadas de  la implementación de la Política de Prevención del Daño Antijurídico se evidencia la implementacion de la actividad.</t>
  </si>
  <si>
    <t>Mediante correo electrónico del 26 de febrero de 2021 se hace entrega del aplicativo y seguimiento a la política de prevención del daño antijuridico del Instituto.</t>
  </si>
  <si>
    <t>Servicios de Procesos Juridicos</t>
  </si>
  <si>
    <t>Publicar en la página WEB del IGAC y socializar los actos administrativos, conceptos, lineamientos e instrumentos producidos o revisados en la Oficina Asesora Jurídica.</t>
  </si>
  <si>
    <t>Porcentaje de Servicios Juridicos Implementados</t>
  </si>
  <si>
    <t>Se atendió a la solicitud de publicación en la página web de los actos administrativos producidos y revisados por la Oficina Asesora Jurídica. Como evidencia, se anexa formato de solicitud de actualización de normograma vigente diligenciado con las respectivas solicitudes atendidas para la publicación en el normograma institucional https://www.igac.gov.co/es/normograma</t>
  </si>
  <si>
    <t>Con la solicitud de publicaciones en la página web de los actos administrativos producidos y revisados por la Oficina Asesora Jurídicael y el formato  consolidado de solicitud de actualización de normograma vigente diligenciado se evidencia el cumplimiento de la meta.</t>
  </si>
  <si>
    <t>De acuerdo con las evidencias suministradas se observa como la Oficina Asesora Jurídica lídero la actualización del normograma de la entidad el cual se encuentra publicado en la página web.</t>
  </si>
  <si>
    <t>Responder las solicitudes de conceptos, asesorías y trámites de actos administrativos o contractuales, que se le requieran a la Oficina Asesora Jurídica</t>
  </si>
  <si>
    <t>La Oficina Asesora Jurídica llevó a cabo la asesoría, acompañamiento y/o proyección de actos administrativos, así como de revisión de la contratación remitida para trámite. Como evidencia, se adjunta muestra de 11 documentos en los cuales se evidencian las revisiones a la contratación, así como se los conceptos y actos administrativos revisados por el proceso de gestión jurídica.</t>
  </si>
  <si>
    <t>Con la evidencia de aseoria y acompañamiento asi como la proyeccion de respuestas  a actos administrativo, conceptos  y revision de contratos se da cumplimiento a la meta.</t>
  </si>
  <si>
    <t>De acuerdo con las evidencias suministradas se observa que la Oficina Asesora Jurídica reviso el acuerdo de confidencialidad, proyecto el convenio 4743/2016, contrato interadministrativo 4910 de 2017, liquidación contrato 548 de 2020, Acta de liquidación contrato municipio 293/2020 5223 2020, convenio de cooperación No. 1842 de 2019 (CAR)- 5162 de 2019 IGAC, y las Resolución 4 de 2021 del 06 de enero, Resolución 187 del 23 de marzo 2021, Resolución 141 de 2021 del 26 de marzo 2021.</t>
  </si>
  <si>
    <t>Ejercer la defensa judicial del IGAC de acuerdo a la ley, los lineamientos y protocolos del IGAC, dentro de los términos establecidos.</t>
  </si>
  <si>
    <t>Se realizó el seguimiento a la defensa judicial de los procesos en los que la Entidad asume la representación judicial. Como soporte, muestra de 7 formatos de Control de Estado de Procesos Judiciales código F11000-01/18 v4 diligenciados con los respectivos seguimientos a las actuaciones judiciales correspondientes a los meses de enero a marzo de 2021; 1 excel de informe de procesos judiciales informe F9 SIRECI de la Contraloría General de la República con el seguimiento a marzo de 2021 de los procesos judiciales de la Entidad.</t>
  </si>
  <si>
    <t>Con las evidencias aportadas se comprueba que se ejerce  la defensa judicial del IGAC</t>
  </si>
  <si>
    <t>De acuerdo con las evidencias suministradas se observa que se han diligenciado los formatos de control de procesos judiciales, además del seguimiento a los procesos judiciales de la entidad.</t>
  </si>
  <si>
    <t>Realizar la gestión documental de los procesos a cargo de la Oficina Asesora Jurídica.</t>
  </si>
  <si>
    <t>Se llevaron a cabo las actividades requeridas para controlar y mantener actualizada la gestión documental de los procesos de la dependencia. Como sopoprte, se anexa muestra de nueve correos electrónicos mediante los cuales se evidencia el control de los préstamos de la documentación efectuada por el archivo de gestión de la dependencia.</t>
  </si>
  <si>
    <t>Con los sopoprtes, muestra de nueve correos electrónicos los cuales  evidencian el control de los préstamos de la documentación efectuada por el archivo de gestión de la dependencia.</t>
  </si>
  <si>
    <t>Mediante correos del 30 de marzo de 2021 se observa el control ejercido en el préstamo de documentos (convenios) que hacen parte del archivo de la Oficina Asesora Jurídica.</t>
  </si>
  <si>
    <t xml:space="preserve">Realizar el seguimiento a la plataforma eKOGUI para garantizar la actualización del sistema por parte de los apoderados judiciales del IGAC de acuerdo a los lineamientos dados por la Agencia Nacional de la Defensa jurídica del Estado. </t>
  </si>
  <si>
    <t>Se llevó a cabo la revisión del sistema, solicitudes de actualización, seguimientos a partir de reuniones encaminadas a mantener actualizado el sistema EKOGUI. Como soportes, 12 convocatorias de reuniones virtuales realizadas con los abogados de las direcciones territoriales y con la Oficina de Control Interno para gestionar las actualizaciones del sistema, 9 correos electrónicos en PDF con requerimientos específicos a los abogados, y una baseexcel de control del sistema EKOGUI.</t>
  </si>
  <si>
    <t>Con las evidencias aportadas de las actividades realizadas, se da cumpliieno de la Meta</t>
  </si>
  <si>
    <t>De acuerdo con correos electrónicos se observa las solicitudes realizadas para la actualización del sistema EKOGUI, además se observan 9 sesiones de trabajo vía TEAMS para revisar temas de procesos judiciales.</t>
  </si>
  <si>
    <t>Realizar los Comités de Conciliación dentro de los términos de la Ley y someter a aprobación del mismo las fichas técnicas que presenten los apoderados dentro de las diferentes actuaciones judiciales y prejudiciales que se adelanten.</t>
  </si>
  <si>
    <t>Se llevaron a cabo los comités de conciliación requeridos para someter a decisión los asuntos de su competencia. Como anexo, se aportan seis actas, en las cuales obran las sesiones realizadas de enero a marzo 31 de 2021.</t>
  </si>
  <si>
    <t>Con las seis actas que evidencian los comites de conciliación donde se someten a decisión los asuntos de su competencia, se evidencia el cumplimiento de la meta.</t>
  </si>
  <si>
    <t>De acuerdo con las actas de fecha 14-01-2021, 27-01-2021, 11-02-2021, 24-02-2021, 03-03-2021, 15-03-2021 se observa la realización del Comité de conciliación.</t>
  </si>
  <si>
    <t xml:space="preserve">Coordinar las actividades jurídicas desarrolladas por las Direcciones Territoriales  
</t>
  </si>
  <si>
    <t>Se llevaron a cabo reuniones con todas las Direcciones Territoriales tendientes a articular la gestión de defensa judicial de dichas direcciones. Se anexa muestra de 25 convocatorias a reuniones virtuales en PDF realizadas para concretar dicha articulación.</t>
  </si>
  <si>
    <t>Con las 25 convocatorias a reuniones virtuales en PDF realizadas tendientes a articular la gestión de defensa judicial se evidencia la coordinacion de las actividades juridicas</t>
  </si>
  <si>
    <t>De acuerdo con los soportes suministrados se observa que se realizaron 23 sesiones de trabajo con las Direcciones Territoriales.</t>
  </si>
  <si>
    <t>Se llevo a cabo la creacion del procedimiento de Conciliacion judicial y extrajudicial codigo PC-GJU-04 y sus formatos asociados codigo FO-GJU-PC04-01 y FO-GJU-PC04-02, oficializados el 31 de marzo de 2021. Como evidencia, publicacion en el listado maestro de documentos y PDF de correo de confirmacion.</t>
  </si>
  <si>
    <t>Se oficializo la actualizacion del procedimiento de Conciliacion judicial y extrajudicial codigo PC-GJU-04 y sus formatos asociados codigo FO-GJU-PC04-01 y FO-GJU-PC04-02, y la publicacion en el listado maestro, se comprueba el cmplimiento de la meta.</t>
  </si>
  <si>
    <t>El 31 de marzo de 2021 mediante correo electrónico se solicita la oficialización de los PC-GJU-04 V1 Conciliación Judicial y Extrajudicial, FO-GJU-PC04-02 V1 Seguimiento y Control a las Conciliaciones, FO-GJU-PC04-01 V1 Cer\ficación de Decisión del Comité deConciliación, PC-GJU-04 V1 Conciliación Judicial y Extrajudicial, FO-DEP-PC05-02 Solicitudpara creacion, actualizacion, derogacion de documentos del SGI - PR CONCILIACION.</t>
  </si>
  <si>
    <t>Se reporta el seguimiento  los riesgos del proceso en la herramienta PLANIGAC para el periodo enero, febrero y marzo de 2021. Como evidencia, la presenta herramienta planigac diligenciada y sus soportes cargados en el drive correspondiente.</t>
  </si>
  <si>
    <t>Con los controles soportes cargados en el drive y en la herrammienta Planigac. se da poe cumplida la meta</t>
  </si>
  <si>
    <t>El 14 de abril se remite el seguimiento a los riesgos establecidos al proceso en PLANIGAC  a la Oficina asesora de planeación.</t>
  </si>
  <si>
    <t>No aplica indicador  ya que esta programado para el cuarto trimestre</t>
  </si>
  <si>
    <t>Se reporta el seguimiento  al plan de accion y el PAAC del proceso en la herramienta PLANIGAC proceso juridico y en la respectiva matriz del PAAC para el periodo enero, febrero y marzo de 2021. Como evidencia, la presente herramienta planigac diligenciada y sus soportes cargados en el drive correspondiente. Asi como la matriz PAAC diligenciada.</t>
  </si>
  <si>
    <t>Con los controles soportes cargados en el drive y en la herrammienta Planigac. se da por implementada  la actividad.</t>
  </si>
  <si>
    <t>El 14 de abril se entrega  el seguimiento al Plan de acción  anual, y a los riesgos establecidos al proceso de gestión jurídica en PLANIGAC, el cual se remite  a la Oficina asesora de planeación.</t>
  </si>
  <si>
    <t>No se tiene programada actividad para este periodo, esta programado par el cuarto periodo</t>
  </si>
  <si>
    <t xml:space="preserve">Para este periodo no se tiene programada meta </t>
  </si>
  <si>
    <t>Regulación</t>
  </si>
  <si>
    <t>Documentos de Regulación</t>
  </si>
  <si>
    <t>Elaborar, actualizar, implementar y socializar  lineamientos para la mejora del proceso regulatorio del Instituto y la articulación jurídica de sus procesos misionales.(Documentos)</t>
  </si>
  <si>
    <t>Porcentaje de documentos de regulación formulados</t>
  </si>
  <si>
    <t>Se emitieron y sociallizaron lineamientos con las areas misionales tendientes a articular la gestion del proceso regulatorio de la entidad, a partir  de las socializaciones llevadas a cabo del procedimiento de regulacion. Como soporte, dos correos electronicos remisorios de lineamientos.</t>
  </si>
  <si>
    <t>Se verifica realización de la actividad a través de correos electrónicos enviados con lineamientos y con envío de material complementario a la socialización.</t>
  </si>
  <si>
    <t>Se evidencia correos electrónicos a las diferentes áreas, donde se realiza la socialización y se les envía el documento de procedimientos de regulación.</t>
  </si>
  <si>
    <t>Elaborar conceptos jurídicos a solicitud de los procesos misionales</t>
  </si>
  <si>
    <t>La Oficina Asesora Juridica llevo a cabo la proyeccion de conceptos de regulacion entre los meses de enero, febrero y marzo de 2021. Como evidencia, se adjuntan cinco archivos en los que se encuentran correos electronicos y memorandos estableciendo conceptos juridicos de regulacion.</t>
  </si>
  <si>
    <t>La realizacion de la actividad se evidencia a traves de correos electronicos y memorandos estableciendo conceptos juridicos de regulacion como:( Conpes 4007“Estrategia para el fortalecimiento de la Gobernanza en el Sistema de Administración del Territorio” , Información de productos Catastrales, Cobro de tramites Catastrales) enttre otros</t>
  </si>
  <si>
    <t>Se evidencia correos electrónicos donde se envían a las áreas los conceptos solicitados, entre ellos, (Conpes 4007 “Estrategia para el fortalecimiento de la Gobernanza en el Sistema de Administración del Territorio”, Información de productos Catastrales, Cobro de tramites Catastrales.</t>
  </si>
  <si>
    <t>Servicios del proceso de regulación</t>
  </si>
  <si>
    <t>Implementar y socializar el procedimiento asociado al proceso de Regulación.</t>
  </si>
  <si>
    <t>Se llevaron a cabo dos socializaciones del procedimiento de regulacion con el GIT Servicio al ciudadano y la Subdireccion de Geografia y Cartografia. Como soporte, 2 PDF de convocatorias a reuniones virtuales de socializacion.</t>
  </si>
  <si>
    <t xml:space="preserve">Se Verifica realización de la actividad teniendo en cuenta las dos convocatorias socializaciones del procedimiento de regulacion </t>
  </si>
  <si>
    <t>Se evidencian pantallazos de dos socializaciones virtuales de los procesos de regulación.</t>
  </si>
  <si>
    <t>Acompañar en la elaboración de proyectos de actos administrativos que hacen parte del alcance del proceso de regulación.</t>
  </si>
  <si>
    <t>Desde el mes de enero al 31 de marzo de 2021 se llevo a cabo el acompanamiento y asesoria a los proyectos de actos administrativos de regulacion, a solicitud de las areas misionales. Como soporte, 6 PDF de correos electronicos en los que se evidencia las asesorias brindadas</t>
  </si>
  <si>
    <t>Se realizo acompañamiento y asesoria a los proyectos de actos administrativos de regulacion a la Subdireccion de Arologia,  Catasto y Cartografia.</t>
  </si>
  <si>
    <t>Se evidencia correos electrónicos donde se realizó acompañamiento y asesoría a los proyectos de actos administrativos de regulación a la Subdirección de Agrología,  Catastro y Cartografía.</t>
  </si>
  <si>
    <t>Apoyar a las áreas misionales en la revisión de los comentarios recibidos por la ciudadanía  a los proyectos de actos administrativos de regulación.</t>
  </si>
  <si>
    <t>El presente es un indicador que depende de las solicitudes efectuadas por las areas misionales que generan regulacion. En el primer trimestre de 2021 no se evidencio requerimiento alguno, por lo que no hubo necesidad de publicacion para participacion ciudadana de los actos de regulacion, no teniendo nada pendiente.</t>
  </si>
  <si>
    <t xml:space="preserve">al no  recibir requerimientos  no hubo que publicarse para la participación de la Ciudadania </t>
  </si>
  <si>
    <t>No se presentan solicitudes en el primer trimestre.</t>
  </si>
  <si>
    <t xml:space="preserve">Definir agenda regulatoria </t>
  </si>
  <si>
    <t>Definición agenda regulatoria</t>
  </si>
  <si>
    <t>Programado para cumplimiento desde 4 trimestre de 2021.</t>
  </si>
  <si>
    <t>No esta programada actividad para este trimestre.</t>
  </si>
  <si>
    <t>Ejecutar agenda regulatoria definida</t>
  </si>
  <si>
    <t>Porcentaje de ejecución agenda regulatoria definida</t>
  </si>
  <si>
    <t>No se tiene proramada actividad para este periodo</t>
  </si>
  <si>
    <t>Programado para cumplimiento desde 3 trimestre de 2021.</t>
  </si>
  <si>
    <t>Actividad progamada para el tercer trimestre</t>
  </si>
  <si>
    <t>Se realiza el seguimiento a los controles del proceso mediante el diligenciamiento de la herramienta PLANIGAC Regulacion a 31 de marzo de 2021. Como evidencia, herramienta PLANIGAC regulacion diligenciada y sus correspondientes soportes cargados en DRIVE.</t>
  </si>
  <si>
    <t>Se realiza el seguimmiento a los riesos del proceso evidenciandose Herramienta Planigac</t>
  </si>
  <si>
    <t>Se observa diligenciamiento y cargue de evidencias del mapa de riesgos en PLANIGAC.</t>
  </si>
  <si>
    <t>Actividad programada para cumplimiento desde cuarto trimestre 2021.</t>
  </si>
  <si>
    <t>Para este periodo no se tiene programada la realizacion de actividad</t>
  </si>
  <si>
    <t>Se realiza el seguimiento al plan de accion y al PAAC del proceso mediante el diligenciamiento de la herramienta PLANIGAC Regulacion y la matriz PAAC a 31 de marzo de 2021. Como evidencia, herramienta PLANIGAC regulacion diligenciada y matriz PAAC diligenciada, y sus correspondientes soportes cargados en DRIVE.</t>
  </si>
  <si>
    <t>Se realiza el seguimiento al plan de accion a al PAAC en herramienta PLANIGAC Regulacion y la matriz PAAC diligenciada</t>
  </si>
  <si>
    <t>Se evidencia diligenciamiento y seguimiento al PAA y Mapa de riesgos en PLANIGAC.</t>
  </si>
  <si>
    <t>Seguimiento de meta desde 4 trimestre.</t>
  </si>
  <si>
    <t>No se tiene programada actividad para este timestre.</t>
  </si>
  <si>
    <t>Seguimiento de cumplimiento de meta desde 2 trimestre 2021.</t>
  </si>
  <si>
    <t>No se tiene programada actividad para este timestre</t>
  </si>
  <si>
    <t>Seguimiento y Evaluación Institucional</t>
  </si>
  <si>
    <t>Informes de auditorias</t>
  </si>
  <si>
    <t>Realizar las auditorias Integrales, de Seguimiento y Especiales  a los procesos de la entidad en las Direcciones Territoriales, Sede Central, definidas en el plan anual de auditorias.</t>
  </si>
  <si>
    <t>Informes de Auditorias</t>
  </si>
  <si>
    <t>Informes emitidos en el trimestre/ informes progamados en el plan anual de auditorias, para el  trimestre.</t>
  </si>
  <si>
    <t>Se realiza las Auditorias programadas para el I trimestre 2021 (Auditoria de Seguimiento Direcion Territorial Magdalena y GIT Talento Humano)</t>
  </si>
  <si>
    <t>Se evidencian los informes de auditoria</t>
  </si>
  <si>
    <t>Se evidencia la actividad con la  realización de las Auditorias de la Direcion Territorial Magdalena y GIT Talento Humano)</t>
  </si>
  <si>
    <t>Realizar informes de ley y otros informes ( Ejecutivo Anual, Control Interno Contable. Seguimientos: Plan Anticorrupción y Atención al Ciudadano, PMCGR,  PAA, PES, Plan de fortalecimiento, Acuerdos de Gestión, ACPM, SNARIV), entre otros.</t>
  </si>
  <si>
    <t>Ejecuta los seguimientos de ley programados en el Plan de Auditorias I trimestre 2021</t>
  </si>
  <si>
    <t>Se evidencia la ejecución de la actividad de los informes de Auditoria con certificados EKOGUI, Plan de Mejoramiento de la Contraloría, Control Interno Contable, Derechos de Autor, FURAG, Informes de Gestión, Radicados y correos entre otros.</t>
  </si>
  <si>
    <t>Actividades de fomento de la cultura de autocontrol y  autoevaluación</t>
  </si>
  <si>
    <t>Realizar actividades para el fomento de la cultura de autocontrol y autoevaluación.</t>
  </si>
  <si>
    <t>Informe de actividades</t>
  </si>
  <si>
    <t>Número de  Actividades de fomento autocontrol realizadas</t>
  </si>
  <si>
    <t>Se ejecuta actividad programada para el primer trimestre 2021</t>
  </si>
  <si>
    <t>La actuvidad cuenta con la evidencia</t>
  </si>
  <si>
    <t>La actividad se valida con el envío de archivos a la Oficina de Comunicaciones y Mercadeo   y su publicación en el correo institucional.</t>
  </si>
  <si>
    <t>Revisión de la información documentada vigente del proceso</t>
  </si>
  <si>
    <t>Informe de revisión</t>
  </si>
  <si>
    <t>Número de revisiones de la información documentada del proceso</t>
  </si>
  <si>
    <t>Para este trimestre no se programa esta actividad</t>
  </si>
  <si>
    <t>La actividad no se encuentra programada para el trimestre.</t>
  </si>
  <si>
    <t>Realizar el seguimiento de las actividades contempladas en el Plan Anticorrupción del proceso</t>
  </si>
  <si>
    <t>Informe de Seguimiento</t>
  </si>
  <si>
    <t>Avence en la actualizacion, implemntacion y seguimeinto de las actividades de MIPG</t>
  </si>
  <si>
    <t>Se realiza seguimiento programado para el primer trimestre 2021</t>
  </si>
  <si>
    <t>Se constata la realización de la actividad durante el trimestre programado.</t>
  </si>
  <si>
    <t>Revisar y actualizar el mapa de riesgos</t>
  </si>
  <si>
    <t>Revisiones ejecutadas / revisiones programadas</t>
  </si>
  <si>
    <t>Servicio al Ciudadano y Participación</t>
  </si>
  <si>
    <t>Servicio al Ciudadano Fortalecido</t>
  </si>
  <si>
    <t>Mejoramiento en la prestación del servicio a la ciudadania</t>
  </si>
  <si>
    <t>Elaborar estrategia de servicio al ciudadano e implementarla.</t>
  </si>
  <si>
    <t>Estrategia de Servicio y segumiento del mismo</t>
  </si>
  <si>
    <t xml:space="preserve">GIT Servicio al ciudadano </t>
  </si>
  <si>
    <t>Porcentaje de avance en la implementación de la estrategia  de servicio al ciudadano.</t>
  </si>
  <si>
    <t>La actividad está programada para el siguiente trimestre</t>
  </si>
  <si>
    <t>Llevar a cabo dos ferias de Servicio al ciudadano.</t>
  </si>
  <si>
    <t>Asistencia, imágenes, pieza de las ferias</t>
  </si>
  <si>
    <t>Aunque la actividad esta para desarrollarse en el segundo y cuarto trimestre el GIT de Servicio al ciudadano ha desarrollado diferentes reuniones internas para realizar la planeación de estas ferias al ciudadano programadas</t>
  </si>
  <si>
    <t>Implementar mecanismo de medición en el canal telefónico y a partir de los resultados, tomar decisiones en el servicio.</t>
  </si>
  <si>
    <t xml:space="preserve">Documento de seguimiento </t>
  </si>
  <si>
    <t>Desde el GIT de Servicio al Ciudadano se ha implementado un mecanismo de seguimiento al canal telefónico y se ha entregado informes.</t>
  </si>
  <si>
    <t xml:space="preserve">Se observa que desde el GIT de Servicio al Ciudadano se ha implementado un mecanismo de seguimiento al canal telefónico </t>
  </si>
  <si>
    <t xml:space="preserve">Se evidencia con  mecanismo de seguimiento al canal telefónico </t>
  </si>
  <si>
    <t>Realizar documento Diagnóstico de la funcionalidad de los asignadores de turno en las direcciones territoriales y sede central a fin de establecer las necesidades y  solución para la operación del sistema.</t>
  </si>
  <si>
    <t>Documento Diagnostico</t>
  </si>
  <si>
    <t>Construcción ficha tecnica para realizar ejercicio de cliente incógnito telefónico y aplicarla en el IGAC</t>
  </si>
  <si>
    <t>Ficha tecnica para realizar ejercicio de cliente incógnito telefónico</t>
  </si>
  <si>
    <t>Se estableció la ficha técnica para realizar ejercicio de cliente incógnito telefónico y así poder ser aplicada en el IGAC</t>
  </si>
  <si>
    <t xml:space="preserve">Se observa que se estableció la ficha técnica para realizar ejercicio de cliente incógnito telefónico </t>
  </si>
  <si>
    <t xml:space="preserve">se evidencia mediante ficha técnica de marzo para realizar ejercicio de cliente incógnito telefónico </t>
  </si>
  <si>
    <t xml:space="preserve">Realizar Caracterización de grupos de valor y/o grupos de interes. </t>
  </si>
  <si>
    <t>Caracterización de grupos de valor y/o grupos de interes.</t>
  </si>
  <si>
    <t>La actividad está programada para el cuarto trimestre, pero el GIT de Servicio al Ciudadano ha empezado a realizar reuniones y generar propuestas para la caracterización del año 2021</t>
  </si>
  <si>
    <t xml:space="preserve">Habilidades de servidores publicos fortalecidos en la atención de grupos de valor y/o Interes </t>
  </si>
  <si>
    <t>Realizar el 4to encuentro nacional de servicio al ciudadano del IGAC</t>
  </si>
  <si>
    <t>Asistencia, imágenes, pieza del encuentro</t>
  </si>
  <si>
    <t>Número de cursos y/o talleres fomentados para la participación de los servidores</t>
  </si>
  <si>
    <t>Aunque la actividad esta para desarrollarse en el tercer trimestre el GIT de Servicio al ciudadano ha desarrollado diferentes reuniones internas para realizar la planeación del 4° Encuentro nacional de servicio al ciudadano del IGAC</t>
  </si>
  <si>
    <t>Promover la participación de los Servidores Públicos en los talleres y cursos virtuales de lenguaje claro, ofrecidos por el Programa Nacional de Servicio al Ciudadano del DNP.</t>
  </si>
  <si>
    <t>Correos, reuniones, participaciones a los cursos y/o talleres</t>
  </si>
  <si>
    <t>EL GIT de Servicio al Ciudadano promovio la participación del curso de lenguaje claro.</t>
  </si>
  <si>
    <t>Se observa que eL GIT de Servicio al Ciudadano promovió la participación del curso de lenguaje claro.</t>
  </si>
  <si>
    <t>Se evidencia mediante "INFORME DE ACTIVIDADES DESARROLLADAS DURANTE EL PERIODO COMPRENDIDO ENTRE EL 18 AL 31 DE ENERO DE 2021_1"_x000D_
A</t>
  </si>
  <si>
    <t>Fomentar la cultura de servicio al ciudadano en los servidores publicos mediante la construcción de piezas y/o contenidos relacionados con: Servicio al Ciudadano, Participación Ciudadana, rendición de cuentas, Atención en los canales presencial, virtual y telefónico, grupos de valor y/o interes con  enfoque diferencial responsabilidades en las respuestas de PQRDS , sanciones disciplinaria y judiciales, entre otros.</t>
  </si>
  <si>
    <t>Correos electronicos solicitando las piezas publicitarias, las piezas publicitarias</t>
  </si>
  <si>
    <t xml:space="preserve">Crear herramienta de consulta que permita unificar la información que se entrega a la ciudadanía, a través de los diferentes canales de atención, con reflexiones sobre el servicio, preguntas frecuentes, Resoluciones, productos y servicios, entre otros, para que esté disponible a los servidores públicos. </t>
  </si>
  <si>
    <t>Herramienta de consulta</t>
  </si>
  <si>
    <t>Publicar y difundir en la pagina web e igacnet la Caracterización de grupos de valor y/o grupos de interés</t>
  </si>
  <si>
    <t>Link Caracterización de grupos de valor y/o grupos de interes.</t>
  </si>
  <si>
    <t>La actividad está programada para el cuarto trimestre.</t>
  </si>
  <si>
    <t xml:space="preserve">Trámites y OPAS </t>
  </si>
  <si>
    <t>Mantener actualizado los tramites y OPAS de cara al ciudadano en el Sistema Unico de Trámites SUIT</t>
  </si>
  <si>
    <t>Archivo con las OPAS</t>
  </si>
  <si>
    <t>Porcentaje de avance implementado del Plan de participación ciudadana.</t>
  </si>
  <si>
    <t>El GIT de Servicio al Ciudadano y la OAP han mantenido actualizado los tramites y OPAS de cara al ciudadano en el Sistema Único de Trámites SUIT durante este trimestre.</t>
  </si>
  <si>
    <t xml:space="preserve">Se valida que el GIT de Servicio al Ciudadano  mantiene actualizados los formatos integrados de los trámites y OPAS de cara al ciudadano en el Sistema Único de Trámites SUIT </t>
  </si>
  <si>
    <t xml:space="preserve">Se evidencia actualizados los formatos integrados de los trámites y OPAS, en el Sistema Único de Trámites SUIT </t>
  </si>
  <si>
    <t>PQRSD atendidas dentro del término de ley</t>
  </si>
  <si>
    <t>Realizar seguimiento al indicador de oportunidad de respuesta a las PQRDS en Sede Central y Direcciones Territoriales.</t>
  </si>
  <si>
    <t>Seguimiento a las PQRS</t>
  </si>
  <si>
    <t>(Nùmero) Porcentaje de PQRD atendidas con oportunidad</t>
  </si>
  <si>
    <t>Durante el primer trimestre del año el GIT de servicio al Ciudadano ha realizado reportes mensuales del estado y/o respuesta a PQRDS.</t>
  </si>
  <si>
    <t>Se observa que el GIT de servicio al Ciudadano ha realizado reportes mensuales del estado y/o respuesta a PQRDS.</t>
  </si>
  <si>
    <t>Se evidencia con relación de peticiones virtuales de febrero de 2020 y correo electrónico del 8 de enero de 2021 en la cual se realiza seguimiento a las PQRDS de la Dirección territorial de Boyacá.</t>
  </si>
  <si>
    <t>Realizar reporte mensual del estado y/o respuesta a  PQRDS para entregar a Dirección General  o cualquier otra instancia que lo necesite</t>
  </si>
  <si>
    <t>Informe del reporte mensual</t>
  </si>
  <si>
    <t>Durante el primer trimestre del año el GIT de servicio al Ciudadano ha realizado reporte mensual del estado y/o respuesta a PQRDS para entregar a Dirección General.</t>
  </si>
  <si>
    <t>Se observa que el GIT de servicio al Ciudadano ha realizado reporte mensual del estado y/o respuesta a PQRDS para entregar a Dirección General.</t>
  </si>
  <si>
    <t xml:space="preserve">Se evidencia con correo electrónico del 19 de marzo de 2020, mediante el cual se realia seguimiento a las PQRDS  de la Dirección territorial de Boyacá. </t>
  </si>
  <si>
    <t>Participación ciudadana y rendición de cuentas</t>
  </si>
  <si>
    <t>Garantizar la rendición de cuentas permanente para la ciudadanía</t>
  </si>
  <si>
    <t xml:space="preserve">Identificar los espacios de participación ciudadana y rendición de cuentas </t>
  </si>
  <si>
    <t>Matriz de participación y Rendición de cuentas permanentes</t>
  </si>
  <si>
    <t xml:space="preserve">Se realizó la identificación de los espacios de participación ciudadana y rendición de cuentas </t>
  </si>
  <si>
    <t xml:space="preserve">Se observa que se realizó la identificación de los espacios de participación ciudadana y rendición de cuentas </t>
  </si>
  <si>
    <t xml:space="preserve">Se evidencia con preserntación en power point de "CONFORMACIÓN EQUIPO LÍDER _x000D_
PARTICIPACIÓN CIUDADANA"_x000D_
Y RENDICIÓN DE CUENTAS_x000D_
</t>
  </si>
  <si>
    <t xml:space="preserve">Publicar a consulta ciudadana el cronograma de participación ciudadana y rendición de cuentas </t>
  </si>
  <si>
    <t>Publicación en la Pagina WEB del IGAC</t>
  </si>
  <si>
    <t xml:space="preserve">Realizar 3 informes del avance  del cronograma de participación ciudadana y rendición de cuentas del IGAC </t>
  </si>
  <si>
    <t>Informes sobre el avance del cronograma</t>
  </si>
  <si>
    <t xml:space="preserve">Publicar  en pagina web 3 Informes de avance del cronograma del participación ciudadana y rendición de cuentas del IGAC </t>
  </si>
  <si>
    <t>Evidencia publicación en pagina WEB</t>
  </si>
  <si>
    <t>La actividad está programada para el tercer trimestre</t>
  </si>
  <si>
    <t xml:space="preserve">Se desarrollaron las actividades contempladas en el plan anticorrupción a cargo del proceso. </t>
  </si>
  <si>
    <t>Se observa que se desarrollaron las actividades contempladas en el plan anticorrupción a cargo del proceso</t>
  </si>
  <si>
    <t>Se evidencia con reporte correo del 14 de abril de 2021, meidante el cua envían el Seguimiento al Plan anticorrupción y de atención al ciudadano - 1er trimestre 2021</t>
  </si>
  <si>
    <t>Numero Documento</t>
  </si>
  <si>
    <t>Fecha de Registro</t>
  </si>
  <si>
    <t>Fecha de Creacion</t>
  </si>
  <si>
    <t>Tipo de CDP</t>
  </si>
  <si>
    <t>Estado</t>
  </si>
  <si>
    <t>Dependencia</t>
  </si>
  <si>
    <t>Dependencia Descripcion</t>
  </si>
  <si>
    <t>Rubro</t>
  </si>
  <si>
    <t>Descripcion</t>
  </si>
  <si>
    <t>Fuente</t>
  </si>
  <si>
    <t>Recurso</t>
  </si>
  <si>
    <t>Sit</t>
  </si>
  <si>
    <t>Valor Inicial</t>
  </si>
  <si>
    <t>Valor Operaciones</t>
  </si>
  <si>
    <t>Valor Actual</t>
  </si>
  <si>
    <t>Saldo por Comprometer</t>
  </si>
  <si>
    <t>Objeto</t>
  </si>
  <si>
    <t>Solicitud CDP</t>
  </si>
  <si>
    <t>Cuentas por Pagar</t>
  </si>
  <si>
    <t>Ordenes de Pago</t>
  </si>
  <si>
    <t>Reintegros</t>
  </si>
  <si>
    <t>Tipo de gasto</t>
  </si>
  <si>
    <t>Fuente dependencia</t>
  </si>
  <si>
    <t>120</t>
  </si>
  <si>
    <t>2020-01-07 00:00:00</t>
  </si>
  <si>
    <t>2020-01-07 08:43:00</t>
  </si>
  <si>
    <t>Gasto</t>
  </si>
  <si>
    <t>Con Compromiso</t>
  </si>
  <si>
    <t>TERRITORIAL ATLANTICO</t>
  </si>
  <si>
    <t>RECURSOS CORRIENTES</t>
  </si>
  <si>
    <t>VR, SERVICIO DE ENERGIA, DE LAS DOS SEDES DE LA TERRITORIAL ATLANTICO VIGENCIA 2020</t>
  </si>
  <si>
    <t>320, 820, 1820, 3220, 4520, 5620, 6120, 6420, 7020, 8120, 9120, 11220, 11320, 12220</t>
  </si>
  <si>
    <t>120, 620, 1420, 2020, 4020, 6120, 7120, 7920, 10120, 11320, 13320, 13520, 16320</t>
  </si>
  <si>
    <t>120, 5820, 11320, 17920, 26420, 37120, 43220, 48920, 55920, 66020, 72920, 83420</t>
  </si>
  <si>
    <t>4474420, 20218620, 46112120, 83910720, 113442620, 148371320, 179292620, 208652120, 247679420, 247776620, 282327620, 314980820, 353728920</t>
  </si>
  <si>
    <t>-0</t>
  </si>
  <si>
    <t>220</t>
  </si>
  <si>
    <t>2020-01-07 08:46:00</t>
  </si>
  <si>
    <t>VR, SERVICIO DE TELEFONIA OFICINA TERRITORIAL ATLANTICO, VIGENCIA 2020</t>
  </si>
  <si>
    <t>1020, 1620, 4620, 6220, 8020</t>
  </si>
  <si>
    <t>820, 1320, 4120</t>
  </si>
  <si>
    <t>6020, 11220, 18420, 26620</t>
  </si>
  <si>
    <t>20802320, 22784620, 45843220, 94714520, 116044020</t>
  </si>
  <si>
    <t>320</t>
  </si>
  <si>
    <t>2020-01-07 08:50:00</t>
  </si>
  <si>
    <t>VR, SERVICIO DE ACUEDUCTO, ALCANTARILLADO Y ASEO, DE LAS DOS SEDES DE LA TERRITORIAL ATLANTICO, VIGENCIA 2020</t>
  </si>
  <si>
    <t>120, 220, 920, 2120, 4420, 4720, 4820, 5320, 5520, 6320, 7120, 7220, 8320, 9220, 11620, 12920</t>
  </si>
  <si>
    <t>220, 720, 1520, 3620, 4220, 4420, 5620, 6020, 7220, 8620, 8720, 10320, 11420, 13620, 17420</t>
  </si>
  <si>
    <t>220, 5920, 11420, 26020, 26820, 26920, 33420, 37020, 43320, 49620, 49720, 56120, 65720, 73020, 84620</t>
  </si>
  <si>
    <t>4486020, 20269120, 50571420, 104648720, 121317420, 121318220, 139198020, 143637420, 179415620, 217857820, 219258620, 251238520, 281108720, 322243020, 360880720</t>
  </si>
  <si>
    <t>420</t>
  </si>
  <si>
    <t>2020-01-20 00:00:00</t>
  </si>
  <si>
    <t>2020-01-20 13:51:00</t>
  </si>
  <si>
    <t>VR, PAGO DE NOMINA AL PERSONAL DE PLANTA, DE LA TERRITORIAL ATLANTICO CORRESPONDIENTE AL MES DE ENERO/2020</t>
  </si>
  <si>
    <t>420, 520</t>
  </si>
  <si>
    <t>320, 420, 520, 620, 720, 820, 920, 1020, 1120, 1220, 1320, 1420, 1520, 1620, 1720, 1820, 1920, 2020, 2120, 2220, 2320, 2420, 2520, 2620, 2720, 2820, 2920, 3020, 3120, 3220, 3320, 3420, 3520, 3620, 3720, 3820, 3920, 4020</t>
  </si>
  <si>
    <t>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t>
  </si>
  <si>
    <t>520</t>
  </si>
  <si>
    <t>2020-01-22 00:00:00</t>
  </si>
  <si>
    <t>2020-01-22 08:03:00</t>
  </si>
  <si>
    <t>VR, APORTES PARAFISCALES DE LA TERRITORIAL ATLANTICO, CORRESPONDIENTES AL MES DE ENERO /2020</t>
  </si>
  <si>
    <t>620</t>
  </si>
  <si>
    <t>4120, 4220, 4320, 4420, 4520, 4620, 4720, 4820, 4920, 5020, 5120, 5220, 5320, 5420</t>
  </si>
  <si>
    <t>7438220, 7438320, 7438420, 7438520, 7438620, 7438720, 7438820, 7438920, 7439020, 7439120, 7439220, 7439320, 7439420, 7439520</t>
  </si>
  <si>
    <t>2020-01-22 13:45:00</t>
  </si>
  <si>
    <t>INGRESOS CORRIENTES</t>
  </si>
  <si>
    <t>VR, SERVICIO DE REVISION TECNOMECANICA, PARA EL VEHICULO DE PLACAS ODS792, DE PROPIEDAD DEL IGAC, ASIGNADO A LA TERRITORIAL ATLANTICO</t>
  </si>
  <si>
    <t>720</t>
  </si>
  <si>
    <t>5720</t>
  </si>
  <si>
    <t>17112320</t>
  </si>
  <si>
    <t>2020-02-11 00:00:00</t>
  </si>
  <si>
    <t>2020-02-11 09:33:00</t>
  </si>
  <si>
    <t>VR, COMISION DE SERVICIOS DE LOS DIRECTORES TERRITORIALES A BOGOTA-SEDE CENTRAL LOS DIAS 12 Y 13 DE FEBRERO/2020</t>
  </si>
  <si>
    <t>1120</t>
  </si>
  <si>
    <t>920</t>
  </si>
  <si>
    <t>6120</t>
  </si>
  <si>
    <t>25033420</t>
  </si>
  <si>
    <t>820</t>
  </si>
  <si>
    <t>2020-02-14 00:00:00</t>
  </si>
  <si>
    <t>2020-02-14 14:17:00</t>
  </si>
  <si>
    <t>VR, PAGO DE INDUSTRIA Y COMERCIO ANUAL. Y DEL EMS DE ENERO /2020</t>
  </si>
  <si>
    <t>1220</t>
  </si>
  <si>
    <t>1020</t>
  </si>
  <si>
    <t>6220</t>
  </si>
  <si>
    <t>26919420</t>
  </si>
  <si>
    <t>2020-02-17 00:00:00</t>
  </si>
  <si>
    <t>2020-02-17 09:33:00</t>
  </si>
  <si>
    <t>VR, PAGO DE NOMINA,AL PERSONAL DE PLANTA DE LA TERRITORIAL ATLANTICO, CORRESPONDIENTE AL MES DE FEBRERO /2020</t>
  </si>
  <si>
    <t>1320, 1420</t>
  </si>
  <si>
    <t>6320, 6420, 6520, 6620, 6720, 6820, 6920, 7020, 7120, 7220, 7320, 7420, 7520, 7620, 7720, 7820, 7920, 8020, 8120, 8220, 8320, 8420, 8520, 8620, 8720, 8820, 8920, 9020, 9120, 9220, 9320, 9420, 9520, 9620</t>
  </si>
  <si>
    <t>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t>
  </si>
  <si>
    <t>2020-02-20 00:00:00</t>
  </si>
  <si>
    <t>2020-02-20 13:23:00</t>
  </si>
  <si>
    <t>VR, PAGO DE APORTES PARAFISCALES DE LA TERRITORIAL ATLANTICO, CORRESPONDIENTES AL MES DE FEBRERO / 2020</t>
  </si>
  <si>
    <t>1520</t>
  </si>
  <si>
    <t>9720, 9820, 9920, 10020, 10120, 10220, 10320, 10420, 10520, 10620, 10720, 10820, 10920, 11020</t>
  </si>
  <si>
    <t>30650620, 30650720, 30650820, 30650920, 30651020, 30651120, 30651220, 30651320, 30651420, 30651520, 30651620, 30651720, 30651820, 30651920</t>
  </si>
  <si>
    <t>2020-03-03 00:00:00</t>
  </si>
  <si>
    <t>2020-03-03 09:12:00</t>
  </si>
  <si>
    <t>0500</t>
  </si>
  <si>
    <t>OTROS RECURSOS DEL TESORO</t>
  </si>
  <si>
    <t>VR, VIATICOS Y GASTOS DE COMISION  PARA FUNCIONARIOS DE PLANTA DE LA TERRITORIAL ATLANTICO, VIGENCIA 2020</t>
  </si>
  <si>
    <t>1320</t>
  </si>
  <si>
    <t>9520, 11020, 11520, 12520, 12620, 12720, 12820</t>
  </si>
  <si>
    <t>11920, 13420, 13820, 16820, 16920, 17020, 17120</t>
  </si>
  <si>
    <t>66320, 72820, 73220, 83720, 83920, 84020, 84120</t>
  </si>
  <si>
    <t>287220820, 314976120, 322246620, 358523420, 358525420, 358528020, 358541820</t>
  </si>
  <si>
    <t>CATASTRO ACTUALIZACION</t>
  </si>
  <si>
    <t>2020-03-03 09:15:00</t>
  </si>
  <si>
    <t>0510</t>
  </si>
  <si>
    <t>VR, VIATICOS Y GASTOS DE COMISION, PARA EL PROFESIONAL DE AVALUOS Y MERCADO, VIGENCIA 2020</t>
  </si>
  <si>
    <t>1420</t>
  </si>
  <si>
    <t>2220, 2320</t>
  </si>
  <si>
    <t>1820, 1920</t>
  </si>
  <si>
    <t>11720, 11820</t>
  </si>
  <si>
    <t>58383220</t>
  </si>
  <si>
    <t>CATASTRO AVALUOS</t>
  </si>
  <si>
    <t>2020-03-03 09:21:00</t>
  </si>
  <si>
    <t>VR, IMPUESTO PREDIAL UNIFICADO VIGENCIA 2020, SEDES TERRITORIAL ATLANTICO NORTE Y CENTRO</t>
  </si>
  <si>
    <t>1720</t>
  </si>
  <si>
    <t>11120</t>
  </si>
  <si>
    <t>45881920</t>
  </si>
  <si>
    <t>2020-03-05 00:00:00</t>
  </si>
  <si>
    <t>2020-03-05 09:57:00</t>
  </si>
  <si>
    <t>VR, VIATICOS Y GASTOS DE COMISION  PARA EL DESPLAZAMIENTO DE LA ABOGADA A LA TERRITORIAL MAGDALENA, A CUMPLIR CON LO ESTIPULADO EN EL MEMORANDO IE820-01</t>
  </si>
  <si>
    <t>1620</t>
  </si>
  <si>
    <t>2020</t>
  </si>
  <si>
    <t>11620</t>
  </si>
  <si>
    <t>2020-03-06 00:00:00</t>
  </si>
  <si>
    <t>2020-03-06 13:56:00</t>
  </si>
  <si>
    <t>VR, PRESTACION DE SERVICIOS PERSONALES, PARA REALIZAR ACTIVIDADES DE APOYO OPERATIVO EN LOS PROCESOS CATASTRALES DE LA TERRITORIAL ATLANTICO</t>
  </si>
  <si>
    <t>3320, 3620, 3720, 3820</t>
  </si>
  <si>
    <t>3020, 3120, 3220, 3320</t>
  </si>
  <si>
    <t>25520, 25620, 25720, 26520, 27020, 33020, 33120, 33220, 33320, 42620, 42720, 42820, 42920, 49020, 49120, 49220, 49320, 55320, 55420, 55520, 55620, 65120, 65220, 65320, 65420, 72220, 72320, 72420, 72520, 73520, 82620, 82720, 82820, 84320, 92120, 92520, 92620, 92720</t>
  </si>
  <si>
    <t>104617520, 104625120, 104632220, 116039720, 122789620, 139143520, 139155620, 139162420, 139171820, 173467520, 173756220, 173759620, 173761220, 215277320, 215278920, 215286020, 215287520, 245075420, 245076620, 245388220, 245394620, 276108720, 276110620, 276111820, 276112720, 311285920, 311288420, 311290620, 311297820, 329719620, 349698920, 349705520, 356538020, 360888920, 388473120, 389004520, 389020720, 389025420</t>
  </si>
  <si>
    <t>2020-03-06 14:07:00</t>
  </si>
  <si>
    <t>VR, PRESTACION DE SERVICIOS DE APOYO A LA GESTION EN VENTANILLA PARA ATENCION AL PUBLICO EN LOS PROCESOS CATASTRALES DE LA DIRECCION TERRITORIAL ATLANTICO</t>
  </si>
  <si>
    <t>1820</t>
  </si>
  <si>
    <t>2820, 2920</t>
  </si>
  <si>
    <t>2420, 2520</t>
  </si>
  <si>
    <t>18220, 18320, 25820, 25920, 32720, 32820, 42520, 43120, 48720, 48820, 55720, 55820, 66120, 66220, 72620, 72720, 82420, 82520, 91620, 91720</t>
  </si>
  <si>
    <t>91590420, 91593720, 104634820, 104641820, 137388420, 137402720, 173480920, 176592720, 206974720, 206981820, 247451020, 247452120, 284317120, 284319320, 311299820, 311315020, 348488320, 348503820, 382180520, 382211220</t>
  </si>
  <si>
    <t>2020-03-06 14:12:00</t>
  </si>
  <si>
    <t>VR, PRESTACION DE SERVICIOS PARA REALIZAR ACTIVIDADES DE RECONOCIMIENTO PREDIAL URBANO Y RURAL PARA LA ATENCION DE  TRAMITES EN LOS PROCESOS CATASTRALES DE LA DIRECCION TERRITORIAL DEL ATLANTICO</t>
  </si>
  <si>
    <t>1920</t>
  </si>
  <si>
    <t>3020, 3120, 3420</t>
  </si>
  <si>
    <t>3720, 3820, 3920</t>
  </si>
  <si>
    <t>26120, 26220, 26320, 36720, 36820, 36920, 43520, 43620, 43720, 49820, 54820, 54920, 56220, 64920, 65020, 67920, 71720, 73320, 81620, 81920, 83020, 83820, 85220, 85620, 93720, 93820, 93920</t>
  </si>
  <si>
    <t>111668820, 111677520, 111686520, 140074920, 140077120, 140079320, 186034220, 186050920, 186057220, 220876120, 226731620, 226736720, 252892320, 276098120, 276104620, 294565220, 301506820, 322247420, 340873520, 341867920, 350209720, 358288420, 363871220, 368569520, 392561020, 392683720, 393043920</t>
  </si>
  <si>
    <t>2020-03-06 14:15:00</t>
  </si>
  <si>
    <t>VR, PRESTACION DE SERVICIOS DE APOYO A LA GESTION DESARROLLADA EN PROCESOS CATASTRALES DE LA TERRITORIAL ATLANTICO</t>
  </si>
  <si>
    <t>2420, 11820</t>
  </si>
  <si>
    <t>2320</t>
  </si>
  <si>
    <t>18120, 25320, 32620, 43020, 49420, 55120, 65620, 72120, 82920, 91820</t>
  </si>
  <si>
    <t>90778520, 104609620, 137401620, 174670820, 215288720, 242393820, 276217720, 310048820, 350081020, 387938120</t>
  </si>
  <si>
    <t>2020-03-09 00:00:00</t>
  </si>
  <si>
    <t>2020-03-09 13:47:00</t>
  </si>
  <si>
    <t>VR, PAGO  DE INDUSTRIA Y COMERCIO MES DE FEBRERO /2020</t>
  </si>
  <si>
    <t>2120</t>
  </si>
  <si>
    <t>11520</t>
  </si>
  <si>
    <t>50587620</t>
  </si>
  <si>
    <t>2020-03-18 00:00:00</t>
  </si>
  <si>
    <t>2020-03-18 08:32:00</t>
  </si>
  <si>
    <t>VR, PAGO DE NOMINA Y PRESTACIONES CORRESPONDIENTES AL MES DE MARZO/2020 DE LA TERRITORIAL ATLANTICO</t>
  </si>
  <si>
    <t>2520, 2620</t>
  </si>
  <si>
    <t>11920, 12020, 12120, 12220, 12320, 12420, 12520, 12620, 12720, 12820, 12920, 13020, 13120, 13220, 13320, 13420, 13520, 13620, 13720, 13820, 13920, 14020, 14120, 14220, 14320, 14420, 14520, 14620, 14720, 14820, 14920, 15020, 15120, 15220, 15320, 15420, 15520, 15620, 15720, 15820, 15920, 16020, 16120, 16220, 16320, 16420</t>
  </si>
  <si>
    <t>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t>
  </si>
  <si>
    <t>2020-03-19 00:00:00</t>
  </si>
  <si>
    <t>2020-03-19 10:10:00</t>
  </si>
  <si>
    <t>VR, APORTES PARAFISCALES, CORRESPONDIENTES AL MES DE MARZO/2020, DE LA TERRITORIAL ATLANTICO</t>
  </si>
  <si>
    <t>2420</t>
  </si>
  <si>
    <t>2720</t>
  </si>
  <si>
    <t>16520, 16620, 16720, 16820, 16920, 17020, 17120, 17220, 17320, 17420, 17520, 17620, 17720, 17820</t>
  </si>
  <si>
    <t>66266120, 66266320, 66266420, 66266520, 66266620, 66266720, 66266820, 66266920, 66267020, 66267120, 66267220, 66267320, 66267420, 66267520</t>
  </si>
  <si>
    <t>2220</t>
  </si>
  <si>
    <t>2020-04-06 00:00:00</t>
  </si>
  <si>
    <t>2020-04-06 08:36:00</t>
  </si>
  <si>
    <t>VR, ICA CORRESPONDIENTE AL MES DE MARZO/2020</t>
  </si>
  <si>
    <t>2520</t>
  </si>
  <si>
    <t>3520</t>
  </si>
  <si>
    <t>18020, 26720</t>
  </si>
  <si>
    <t>89718920, 120434520</t>
  </si>
  <si>
    <t>2020-04-13 00:00:00</t>
  </si>
  <si>
    <t>2020-04-13 16:04:00</t>
  </si>
  <si>
    <t>0200</t>
  </si>
  <si>
    <t>PRESTACDION
PRESTACION DE SERVICIOS PROFESIONALES PARA REALIZAR LOS PROCESOS DE PLANEACION Y SEGUIMIENTO AL PLAN DE ACCION DE LA DIRECCION TERRITORIAL ATLANTICOEN EL MARCO DE LOS LINEAMIENTOS INSTITUCIONALES VIGENTES</t>
  </si>
  <si>
    <t>2620</t>
  </si>
  <si>
    <t>3920</t>
  </si>
  <si>
    <t>2920</t>
  </si>
  <si>
    <t>25420, 32920, 42420, 49520, 55020, 65520, 72020, 84220, 91520</t>
  </si>
  <si>
    <t>104612420, 138615520, 171282420, 215269520, 241046820, 276120420, 310037020, 359479320, 381358920</t>
  </si>
  <si>
    <t>SECRETARIA GENERAL</t>
  </si>
  <si>
    <t>2020-04-15 00:00:00</t>
  </si>
  <si>
    <t>2020-04-15 16:35:00</t>
  </si>
  <si>
    <t>REAJUSTE POR CONCEPTO DE APORTES PARAFISCALES, DE LOS MESES DE ENERO Y FEBRERO DE 2020</t>
  </si>
  <si>
    <t>4320</t>
  </si>
  <si>
    <t>23920, 24020, 24120, 24220, 24320, 24420, 24520, 24620, 24720, 24820, 24920, 25020, 25120, 25220</t>
  </si>
  <si>
    <t>101419420, 101419520, 101419620, 101419720, 101419820, 101419920, 101420020, 101420120, 101420220, 101420320, 101420420, 101420520, 101420620, 101420720</t>
  </si>
  <si>
    <t>2020-04-16 00:00:00</t>
  </si>
  <si>
    <t>2020-04-16 12:19:00</t>
  </si>
  <si>
    <t>VR PAGO DE SUELDOS AL PERSONAL DE PLANTA CORRESPONDIENTE AL MES DE ABRIL /2020</t>
  </si>
  <si>
    <t>2820</t>
  </si>
  <si>
    <t>4020, 4120</t>
  </si>
  <si>
    <t>18520, 18620, 18720, 18820, 18920, 19020, 19120, 19220, 19320, 19420, 19520, 19620, 19720, 19820, 19920, 20020, 20120, 20220, 20320, 20420, 20520, 20620, 20720, 20820, 20920, 21020, 21120, 21220, 21320, 21420, 21520, 21620, 21720, 21820, 21920, 22020, 22120, 22220, 22320, 22420</t>
  </si>
  <si>
    <t>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t>
  </si>
  <si>
    <t>2020-04-16 13:39:00</t>
  </si>
  <si>
    <t>VR, APORTES PARAFISCALES CORRESPONDIENTES AL MES DE ABRIL DE 2020</t>
  </si>
  <si>
    <t>4220</t>
  </si>
  <si>
    <t>22520, 22620, 22720, 22820, 22920, 23020, 23120, 23220, 23320, 23420, 23520, 23620, 23720, 23820</t>
  </si>
  <si>
    <t>100720920, 100721020, 100721120, 100721220, 100721320, 100721420, 100721520, 100721620, 100721720, 100721820, 100721920, 100722020, 100722120, 100722220</t>
  </si>
  <si>
    <t>2020-05-19 00:00:00</t>
  </si>
  <si>
    <t>2020-05-19 08:21:00</t>
  </si>
  <si>
    <t>VR, PAGO POR CONCEPTO DEL ICA CORRESPONDIENTE AL MES DE ABRIL / 2020</t>
  </si>
  <si>
    <t>3220</t>
  </si>
  <si>
    <t>4920</t>
  </si>
  <si>
    <t>4720</t>
  </si>
  <si>
    <t>27120</t>
  </si>
  <si>
    <t>122888420</t>
  </si>
  <si>
    <t>2020-05-19 12:25:00</t>
  </si>
  <si>
    <t>VR, NOMINA CORRESPONDIENTE AL MES DE MAYO/2020 PARA LOS FUNCIONARIOS DE PLANTA DE LA TERRITORIAL ATLANTICO</t>
  </si>
  <si>
    <t>3320</t>
  </si>
  <si>
    <t>5020, 5120</t>
  </si>
  <si>
    <t>27220, 27320, 27420, 27520, 27620, 27720, 27820, 27920, 28020, 28120, 28220, 28320, 28420, 28520, 28620, 28720, 28820, 28920, 29020, 29120, 29220, 29320, 29420, 29520, 29620, 29720, 29820, 29920, 30020, 30120, 30220, 30320, 30420, 30520, 30620, 30720, 30820, 30920, 31020, 31120</t>
  </si>
  <si>
    <t>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t>
  </si>
  <si>
    <t>2020-05-21 00:00:00</t>
  </si>
  <si>
    <t>2020-05-21 14:45:00</t>
  </si>
  <si>
    <t>VR, APORTES PARAFISCALES CORRESPONDIENTES AL MES DE MAYO/2020 DE LA TERRITORIAL ATLANTICO</t>
  </si>
  <si>
    <t>3420</t>
  </si>
  <si>
    <t>5220</t>
  </si>
  <si>
    <t>31220, 31320, 31420, 31520, 31620, 31720, 31820, 31920, 32020, 32120, 32220, 32320, 32420, 32520</t>
  </si>
  <si>
    <t>128590420, 128590520, 128590620, 128590720, 128590820, 128590920, 128591020, 128591120, 128591220, 128591320, 128591420, 128591520, 128591620, 128591720</t>
  </si>
  <si>
    <t>3020</t>
  </si>
  <si>
    <t>2020-06-02 00:00:00</t>
  </si>
  <si>
    <t>2020-06-02 09:57:00</t>
  </si>
  <si>
    <t>VR, POR CONCEPTO DEL PAGO DE LA PRIMA DE SERVICIOS, AL PERSONAL DE PLANTA DE LA DIRECCION TERRITORIAL ATLANTICO VIG.2020</t>
  </si>
  <si>
    <t>5420</t>
  </si>
  <si>
    <t>33520, 33620, 33720, 33820, 33920, 34020, 34120, 34220, 34320, 34420, 34520, 34620, 34720, 34820, 34920, 35020, 35120, 35220, 35320, 35420, 35520, 35620, 35720, 35820, 35920, 36020, 36120, 36220, 36320, 36420, 36520, 36620</t>
  </si>
  <si>
    <t>139431420, 139431520, 139431620, 139431720, 139431820, 139431920, 139432020, 139432120, 139432220, 139432320, 139432420, 139432520, 139432620, 139432720, 139432820, 139432920, 139433020, 139433120, 139433220, 139433320, 139433420, 139433520, 139433620, 139433720, 139433820, 139433920, 139434020, 139434120, 139434220, 139434320, 139434420, 139434620</t>
  </si>
  <si>
    <t>3120</t>
  </si>
  <si>
    <t>2020-06-10 00:00:00</t>
  </si>
  <si>
    <t>2020-06-10 09:27:00</t>
  </si>
  <si>
    <t>VALOR PARA PAGO DE ICA DEL MES DE MAYO/2020</t>
  </si>
  <si>
    <t>3620</t>
  </si>
  <si>
    <t>37220</t>
  </si>
  <si>
    <t>150124020</t>
  </si>
  <si>
    <t>2020-06-10 15:22:00</t>
  </si>
  <si>
    <t>VR, PAGADO POR CONCEPTO DE N0MINA AL PERSONAL DE PLANTA CORRESPONDIENTE AL MES DE JUNIO/2020</t>
  </si>
  <si>
    <t>3720</t>
  </si>
  <si>
    <t>5820, 5920</t>
  </si>
  <si>
    <t>37320, 37420, 37520, 37620, 37720, 37820, 37920, 38020, 38120, 38220, 38320, 38420, 38520, 38620, 38720, 38820, 38920, 39020, 39120, 39220, 39320, 39420, 39520, 39620, 39720, 39820, 39920, 40020, 40120, 40220, 40320, 40420, 40520, 40620, 40720, 40820, 40920</t>
  </si>
  <si>
    <t>157584320, 157584420, 157584520, 157584620, 157584720, 157584820, 157584920, 157585020, 157585120, 157585220, 157585320, 157585420, 157585520, 157585620, 157585720, 157585820, 157585920, 157586020, 157586120, 157586220, 157586320, 157586420, 157586520, 157586620, 157586720, 157586820, 157586920, 157587020, 157587120, 157587220, 157587320, 157587420, 157587520, 157587620, 157587720, 157587820, 157587920</t>
  </si>
  <si>
    <t>2020-06-19 00:00:00</t>
  </si>
  <si>
    <t>2020-06-19 15:17:00</t>
  </si>
  <si>
    <t>APORTES MES DE JUNIO</t>
  </si>
  <si>
    <t>3820</t>
  </si>
  <si>
    <t>6020</t>
  </si>
  <si>
    <t>41020, 41120, 41220, 41320, 41420, 41520, 41620, 41720, 41820, 41920, 42020, 42120, 42220, 42320</t>
  </si>
  <si>
    <t>157687820, 157687920, 157688020, 157688120, 157688220, 157688320, 157688420, 157688520, 157688620, 157688720, 157688820, 157688920, 157689020, 157689120</t>
  </si>
  <si>
    <t>2020-06-26 00:00:00</t>
  </si>
  <si>
    <t>2020-06-26 11:35:00</t>
  </si>
  <si>
    <t>Instalación de Ventanillas en atencion al publico</t>
  </si>
  <si>
    <t>6620</t>
  </si>
  <si>
    <t>9420</t>
  </si>
  <si>
    <t>55220</t>
  </si>
  <si>
    <t>243442320</t>
  </si>
  <si>
    <t>2020-06-26 11:39:00</t>
  </si>
  <si>
    <t>compra gas refrigerante 4410, para el sistema de aire acondicionado</t>
  </si>
  <si>
    <t>4020</t>
  </si>
  <si>
    <t>7320</t>
  </si>
  <si>
    <t>12020</t>
  </si>
  <si>
    <t>66420</t>
  </si>
  <si>
    <t>288856120</t>
  </si>
  <si>
    <t>2020-07-14 00:00:00</t>
  </si>
  <si>
    <t>2020-07-14 16:23:00</t>
  </si>
  <si>
    <t>VALOR POR CONCEPTO DE ICA CORRESPONDIENTE AL MES DE JUNIO/2020</t>
  </si>
  <si>
    <t>4120</t>
  </si>
  <si>
    <t>6520</t>
  </si>
  <si>
    <t>43420</t>
  </si>
  <si>
    <t>184993020</t>
  </si>
  <si>
    <t>2020-07-17 00:00:00</t>
  </si>
  <si>
    <t>2020-07-17 10:55:00</t>
  </si>
  <si>
    <t>Anulado</t>
  </si>
  <si>
    <t>VALOR CORRESPONDIENTE A LA NOMINA DE SUELDOS DEL MES DE JULIO/2020 DE LA TERRITORIAL ATLANTICO</t>
  </si>
  <si>
    <t>AUXILIO DE CONECTIVIDAD DIGITAL</t>
  </si>
  <si>
    <t>2020-07-17 17:40:00</t>
  </si>
  <si>
    <t>VALOR A PAGAR POR CONCEPTO DE SUELDOS DE PERSONAL DE PLANTA A FUNCIONARIOS DEL IGAC TERRITORIAL ATLANTICO CORRESPONDIENTE AL MES DE JULIO/2020</t>
  </si>
  <si>
    <t>4420</t>
  </si>
  <si>
    <t>6720, 6820</t>
  </si>
  <si>
    <t>43820, 43920, 44020, 44120, 44220, 44320, 44420, 44520, 44620, 44720, 44820, 44920, 45020, 45120, 45220, 45320, 45420, 45520, 45620, 45720, 45820, 45920, 46020, 46120, 46220, 46320, 46420, 46520, 46620, 46720, 46820, 46920, 47020, 47120, 47220</t>
  </si>
  <si>
    <t>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t>
  </si>
  <si>
    <t>2020-07-22 00:00:00</t>
  </si>
  <si>
    <t>2020-07-22 11:53:00</t>
  </si>
  <si>
    <t>VALOR POR CONCEPTO DE APORTES PARAFISCALES CORRESPONDIENTES AL MES DE JULIO/2020 DE LA TERRITORIAL ATLANTICO</t>
  </si>
  <si>
    <t>4520</t>
  </si>
  <si>
    <t>6920</t>
  </si>
  <si>
    <t>47320, 47420, 47520, 47620, 47720, 47820, 47920, 48020, 48120, 48220, 48320, 48420, 48520, 48620</t>
  </si>
  <si>
    <t>198496820, 198496920, 198497020, 198497120, 198497320, 198497420, 198497520, 198497620, 198497820, 198497920, 198498020, 198498220, 198498420, 198498520</t>
  </si>
  <si>
    <t>2020-08-18 00:00:00</t>
  </si>
  <si>
    <t>2020-08-18 08:03:00</t>
  </si>
  <si>
    <t>VALOR ASIGNADO PARA CONTRATAR A UN RECONOCEDOR PREDIAL  Y A UN DIGITALIZADOR</t>
  </si>
  <si>
    <t>4620</t>
  </si>
  <si>
    <t>7820, 7920</t>
  </si>
  <si>
    <t>14220, 14720</t>
  </si>
  <si>
    <t>73620, 82020, 83220, 84520, 85320, 94020</t>
  </si>
  <si>
    <t>329728920, 342408920, 351954820, 360901620, 364618520, 393931420</t>
  </si>
  <si>
    <t>2020-08-19 00:00:00</t>
  </si>
  <si>
    <t>2020-08-19 08:48:00</t>
  </si>
  <si>
    <t>VALOR A PAGAR POR CONCEPTO DE ICA CORRESPONDIENTE AL MES DE JULIO2020</t>
  </si>
  <si>
    <t>7420</t>
  </si>
  <si>
    <t>8920</t>
  </si>
  <si>
    <t>49920</t>
  </si>
  <si>
    <t>222367920</t>
  </si>
  <si>
    <t>2020-08-20 00:00:00</t>
  </si>
  <si>
    <t>2020-08-20 08:23:00</t>
  </si>
  <si>
    <t>VALOR A PAGAR POR CONCEPTO DE SUELDOS Y PRESTACIONES CORRESPONDIENTE A LA NOMINA DEL MES DE AGOSTO/2020 DE LA T.ATLANTICO</t>
  </si>
  <si>
    <t>4820</t>
  </si>
  <si>
    <t>7520, 7620</t>
  </si>
  <si>
    <t>50020, 50120, 50220, 50320, 50420, 50520, 50620, 50720, 50820, 50920, 51020, 51120, 51220, 51320, 51420, 51520, 51620, 51720, 51820, 51920, 52020, 52120, 52220, 52320, 52420, 52520, 52620, 52720, 52820, 52920, 53020, 53120, 53220, 53320</t>
  </si>
  <si>
    <t>225830220, 225830320, 225830420, 225830520, 225830620, 225830720, 225830820, 225830920, 225831020, 225831120, 225831220, 225831320, 225831420, 225831520, 225831620, 225831720, 225831820, 225831920, 225832020, 225832120, 225832220, 225832320, 225832420, 225832520, 225832620, 225832720, 225832820, 225832920, 225833020, 225833120, 225833220, 225851520, 225851620, 225851720</t>
  </si>
  <si>
    <t>2020-08-21 00:00:00</t>
  </si>
  <si>
    <t>2020-08-21 14:16:00</t>
  </si>
  <si>
    <t>VALOR APORTES PARAFISCALES CORRESPONDIENTES AL MES DE AGOSTO DE 2020, DE LA TERRITORIAL ATLANTICO</t>
  </si>
  <si>
    <t>7720</t>
  </si>
  <si>
    <t>53420, 53520, 53620, 53720, 53820, 53920, 54020, 54120, 54220, 54320, 54420, 54520, 54620, 54720</t>
  </si>
  <si>
    <t>226250720, 226250820, 226250920, 226251020, 226251120, 226251220, 226251320, 226251420, 226251520, 226251620, 226251720, 226251820, 226251920, 226252020</t>
  </si>
  <si>
    <t>2020-09-11 00:00:00</t>
  </si>
  <si>
    <t>2020-09-11 09:19:00</t>
  </si>
  <si>
    <t>PAGO POR CONCEPTO DE AUTORETENCION ICA MES DE AGOSTO 2020</t>
  </si>
  <si>
    <t>8220</t>
  </si>
  <si>
    <t>10220</t>
  </si>
  <si>
    <t>56020</t>
  </si>
  <si>
    <t>250935720</t>
  </si>
  <si>
    <t>2020-09-16 00:00:00</t>
  </si>
  <si>
    <t>2020-09-16 15:38:00</t>
  </si>
  <si>
    <t>MANTENIMIENTO PREVENTIVO Y CORRECTIVO DEL SISTEMA ELECTRICO  DE LA DIRECCION TERRITORIAL ATLANTICO</t>
  </si>
  <si>
    <t>5120</t>
  </si>
  <si>
    <t>18920</t>
  </si>
  <si>
    <t>91020</t>
  </si>
  <si>
    <t>377175020</t>
  </si>
  <si>
    <t>2020-09-18 00:00:00</t>
  </si>
  <si>
    <t>2020-09-18 08:01:00</t>
  </si>
  <si>
    <t>PRESTACION DE SERVICIOS DE MANTENIMIENTOS, PREVENTIVO CORRESCTIVO Y SUMINISTRO E INSTALACION DE REPUESTOS A LOS VEHICULOS ASIGNADOS A LA TERRITORIAL ATLANTICO</t>
  </si>
  <si>
    <t>5320</t>
  </si>
  <si>
    <t>9620</t>
  </si>
  <si>
    <t>19520</t>
  </si>
  <si>
    <t>91420</t>
  </si>
  <si>
    <t>380654620</t>
  </si>
  <si>
    <t>2020-09-21 00:00:00</t>
  </si>
  <si>
    <t>2020-09-21 08:30:00</t>
  </si>
  <si>
    <t>Generado</t>
  </si>
  <si>
    <t>PAGOS POR CONCEPTO DE SUELDO Y PRESTACIONES AL PERSONAL DE PLANTA DE LA TERRITORIAL ALTLANTICO, CORRESPONDIENTE AL MES DE SEPTIEMBRE/2020</t>
  </si>
  <si>
    <t>8420, 8520</t>
  </si>
  <si>
    <t>56320, 56420, 56520, 56620, 56720, 56820, 56920, 57020, 57120, 57220, 57320, 57420, 57520, 57620, 57720, 57820, 57920, 58020, 58120, 58220, 58320, 58420, 58520, 58620, 58720, 58820, 58920, 59020, 59120, 59220, 59320, 59420, 59520, 59620</t>
  </si>
  <si>
    <t>262173920, 262174020, 262174120, 262174220, 262174320, 262174420, 262174520, 262174620, 262174720, 262174820, 262174920, 262175020, 262175120, 262175220, 262175320, 262175420, 262175520, 262175620, 262175720, 262175820, 262175920, 262176020, 262176120, 262176220, 262176320, 262176420, 262176520, 262176620, 262176720, 262176820, 262176920, 262185920, 262186020, 262186120</t>
  </si>
  <si>
    <t>2020-09-21 08:44:00</t>
  </si>
  <si>
    <t>PAGO POR CONCEPTO DE APORTES PATRONALES Y PARAFISCALES  CORRESPONDIENTES AL  MES DE SEPTIEMBRE DE 2020,  DE LA DT ATLANTICO</t>
  </si>
  <si>
    <t>5520</t>
  </si>
  <si>
    <t>8620</t>
  </si>
  <si>
    <t>59720, 59820, 59920, 60020, 60120, 60220, 60320, 60420, 60520, 60620, 60720, 60820, 60920, 61020</t>
  </si>
  <si>
    <t>262328520, 262328620, 262328720, 262328820, 262328920, 262329020, 262329120, 262329220, 262329320, 262329420, 262329520, 262329620, 262329720, 262329820</t>
  </si>
  <si>
    <t>2020-09-23 00:00:00</t>
  </si>
  <si>
    <t>2020-09-23 14:10:00</t>
  </si>
  <si>
    <t>VALOR DE PRESTACIONES AL EXFUNCIONARIO LUIS ALBERTO ROBLES</t>
  </si>
  <si>
    <t>5620</t>
  </si>
  <si>
    <t>8720</t>
  </si>
  <si>
    <t>61120</t>
  </si>
  <si>
    <t>262796420</t>
  </si>
  <si>
    <t>5020</t>
  </si>
  <si>
    <t>2020-09-24 00:00:00</t>
  </si>
  <si>
    <t>2020-09-24 14:27:00</t>
  </si>
  <si>
    <t>VALOR A PAGAR POR SUELDOS Y PRESTACIONES CORRESPONDIENTES AL MES DE SEPTIEMBRE DE 2020 DE LA DT ATLANTICO</t>
  </si>
  <si>
    <t>5820</t>
  </si>
  <si>
    <t>8820, 8920</t>
  </si>
  <si>
    <t>61220, 61320, 61420, 61520, 61620, 61720, 61820, 61920, 62020, 62120, 62220, 62320, 62420, 62520, 62620, 62720, 62820, 62920, 63020, 63120, 63220, 63320, 63420, 63520, 63620, 63720, 63820, 63920, 64020, 64120, 64220, 64320, 64420, 64520, 64620, 64720, 64820</t>
  </si>
  <si>
    <t>265286520, 265286620, 265286720, 265286820, 265287020, 265287120, 265287220, 265287320, 265287420, 265287520, 265287620, 265287720, 265287920, 265288020, 265288120, 265288220, 265288320, 265288520, 265288620, 265288720, 265288820, 265288920, 265289020, 265289220, 265289320, 265289420, 265289520, 265289620, 265289720, 265289820, 265289920, 265290420, 265290720, 265290820, 265290920, 265291020, 265291120</t>
  </si>
  <si>
    <t>2020-10-02 00:00:00</t>
  </si>
  <si>
    <t>2020-10-02 17:22:00</t>
  </si>
  <si>
    <t>COMION DE SERVICIOS PARA ENCUENTRO DE DIRECTORES EN LA SEDE CENTRAL, SEGUN RESOLUCION No 845 DE SEPTIEMBRE/29/2020</t>
  </si>
  <si>
    <t>5920</t>
  </si>
  <si>
    <t>9020</t>
  </si>
  <si>
    <t>65820</t>
  </si>
  <si>
    <t>281112420</t>
  </si>
  <si>
    <t>2020-10-07 00:00:00</t>
  </si>
  <si>
    <t>2020-10-07 13:35:00</t>
  </si>
  <si>
    <t>VR, CONTRATACION DE UN AUXILIAR DE GESTION DOCUMENTAL Y UN TECNOLOGO DE GESTION DOCUMENTAL</t>
  </si>
  <si>
    <t>2020-10-12 00:00:00</t>
  </si>
  <si>
    <t>2020-10-12 11:58:00</t>
  </si>
  <si>
    <t>VALOR A PAGAR POR CONCEPTO DE AUTORETENCION DE ICA EN EL MES DE SEPTIEMBRE DE 2020</t>
  </si>
  <si>
    <t>6320</t>
  </si>
  <si>
    <t>9320</t>
  </si>
  <si>
    <t>11820</t>
  </si>
  <si>
    <t>65920</t>
  </si>
  <si>
    <t>282311920</t>
  </si>
  <si>
    <t>2020-10-16 00:00:00</t>
  </si>
  <si>
    <t>2020-10-16 11:17:00</t>
  </si>
  <si>
    <t>CONTRATACION PARA AUXILIARES DE GESTION DOCUMENTAL  Y TECONOLOGO DE GESTIOS DOCUMENTAL</t>
  </si>
  <si>
    <t>10020, 10120, 11420</t>
  </si>
  <si>
    <t>13720, 14320, 15020</t>
  </si>
  <si>
    <t>73120, 81520, 82120, 82220, 82320, 91920, 92020, 93520</t>
  </si>
  <si>
    <t>322243820, 340860920, 347069820, 347078120, 348483120, 387921020, 388443520, 392064620</t>
  </si>
  <si>
    <t>2020-10-16 11:45:00</t>
  </si>
  <si>
    <t>VALOR A PAGAR POR SUELDOS Y PRESTACIONES DEVENGADOS POR LOS FUNCIONARIOS DE LA DT.ATLANTICO, CORRESPONDIENTES AL MES DE OCTUBRE/2020</t>
  </si>
  <si>
    <t>9820, 9920</t>
  </si>
  <si>
    <t>68020, 68120, 68220, 68320, 68420, 68520, 68620, 68720, 68820, 68920, 69020, 69120, 69220, 69320, 69420, 69520, 69620, 69720, 69820, 69920, 70020, 70120, 70220, 70320, 70420, 70520, 70620, 70720, 70820, 70920, 71020, 71120, 71220, 71320, 71420, 71520, 71620</t>
  </si>
  <si>
    <t>295617720, 295617820, 295617920, 295618020, 295618120, 295618220, 295618320, 295618420, 295618520, 295618620, 295618720, 295618820, 295618920, 295619020, 295619120, 295619220, 295619320, 295619420, 295619520, 295619620, 295619720, 295619820, 295619920, 295620020, 295620120, 295620220, 295620320, 295620420, 295620520, 295620620, 295620720, 295620820, 295620920, 295621020, 295621120, 295621220, 295621320</t>
  </si>
  <si>
    <t>2020-10-19 00:00:00</t>
  </si>
  <si>
    <t>2020-10-19 10:38:00</t>
  </si>
  <si>
    <t>VALOR APORTES PATRONALES Y PARAFISCALES, CORRESPONDIENTES AL MES DE OCTUBRE/2020, DE LA DT  ATLANTICO</t>
  </si>
  <si>
    <t>6720</t>
  </si>
  <si>
    <t>9720</t>
  </si>
  <si>
    <t>66520, 66620, 66720, 66820, 66920, 67020, 67120, 67220, 67320, 67420, 67520, 67620, 67720, 67820</t>
  </si>
  <si>
    <t>293663820, 293663920, 293664020, 293664120, 293664220, 293664320, 293664420, 293664520, 293664620, 293664720, 293664820, 293664920, 293665020, 293665120</t>
  </si>
  <si>
    <t>2020-10-19 12:00:00</t>
  </si>
  <si>
    <t>CONTRATACION DE AUXILIARES, LIDER DE RECONOCIMIENTO, RECONOCEDOR Y TECNICO</t>
  </si>
  <si>
    <t>6420</t>
  </si>
  <si>
    <t>10220, 10320, 10420, 10520, 10620, 10720, 10920, 11120</t>
  </si>
  <si>
    <t>14520, 14620, 16020, 16220, 16520, 17820, 17920, 18120</t>
  </si>
  <si>
    <t>81720, 81820, 83120, 83320, 83520, 84420, 84720, 84820, 84920, 85020, 85120, 85520, 85720, 91120, 91220, 91320, 92220, 92320, 92420, 92820, 92920, 93020, 93620</t>
  </si>
  <si>
    <t>341314820, 341421120, 351938820, 351997820, 355376820, 360885720, 361643720, 363800720, 363818920, 363822620, 363865620, 366388920, 369275020, 377212320, 377258120, 377271820, 388529120, 388967820, 388995820, 389161220, 389170020, 389190820, 392073220</t>
  </si>
  <si>
    <t>2020-10-28 00:00:00</t>
  </si>
  <si>
    <t>2020-10-28 10:38:00</t>
  </si>
  <si>
    <t>PAGO DE PRESTACIONES A LOS FUNCIONARIOS SAUL AROCHA Y JOSEPH  BARRERA</t>
  </si>
  <si>
    <t>6820</t>
  </si>
  <si>
    <t>10820</t>
  </si>
  <si>
    <t>71820, 71920</t>
  </si>
  <si>
    <t>303423720, 303423820</t>
  </si>
  <si>
    <t>2020-11-17 00:00:00</t>
  </si>
  <si>
    <t>2020-11-17 16:27:00</t>
  </si>
  <si>
    <t>VALOR  A PAGAR POR CONCEPTO DE AUTORETENCION DEL ICA CORRESPONDIENTE AL MES DE OCTUBRE DE 2020</t>
  </si>
  <si>
    <t>11720</t>
  </si>
  <si>
    <t>14020</t>
  </si>
  <si>
    <t>73420</t>
  </si>
  <si>
    <t>325961420</t>
  </si>
  <si>
    <t>2020-11-18 00:00:00</t>
  </si>
  <si>
    <t>2020-11-18 09:19:00</t>
  </si>
  <si>
    <t>VALOR A PAGAR POR CONCEPTO DE SUELDOS Y PRESTACIONES A LOS FUNCIONARIOS DEL IGAC TERRITORIAL ATLANTICO, CORRESPONDIENTES AL MES DE NOVIEMBRE DE 2020</t>
  </si>
  <si>
    <t>7020</t>
  </si>
  <si>
    <t>12020, 12120</t>
  </si>
  <si>
    <t>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80020, 80120, 80220, 80320, 80420, 80520, 80620, 80720, 80820, 80920, 81020, 81120, 81220, 81320, 81420</t>
  </si>
  <si>
    <t>333103720, 333103820, 333103920, 333104020, 333104120, 333104220, 333104320, 333104420, 333104520, 333104620, 333104720, 333104820, 333104920, 333105020, 333105120, 333105220, 333105320, 333105420, 333105520, 333105620, 333105720, 333105820, 333105920, 333106020, 333106220, 333106320, 333106420, 333106520, 333106620, 333106720, 333106820, 333106920, 333107220, 333107320, 333107420, 333107520, 333107620, 333107720, 333107820, 333107920, 333108020, 333108120, 333108220, 333108320, 333108420, 333108520, 333108620, 333108720, 333108820, 333108920, 333109020, 333109120, 333109220, 333109320, 333109420, 333109520, 333109620, 333109720, 333109820, 333109920, 333110020, 333110120, 333110220, 333110320</t>
  </si>
  <si>
    <t>2020-11-18 15:12:00</t>
  </si>
  <si>
    <t>VALOR A PAGAR POR CONCEPTO DE APORTES PATARONALES Y PARAFISCALES, CORRESPONDIENTES AL MES DE NOVIEMBRE/2020, A LOS FUNCIONARIOS DE LA D.T. ATLANTICO</t>
  </si>
  <si>
    <t>7120</t>
  </si>
  <si>
    <t>11920</t>
  </si>
  <si>
    <t>73720, 73820, 73920, 74020, 74120, 74220, 74320, 74420, 74520, 74620, 74720, 74820, 74920, 75020</t>
  </si>
  <si>
    <t>333046720, 333046820, 333046920, 333047020, 333047120, 333047220, 333047320, 333047420, 333047520, 333047620, 333047720, 333047820, 333047920, 333048020</t>
  </si>
  <si>
    <t>2020-12-07 00:00:00</t>
  </si>
  <si>
    <t>2020-12-07 18:20:00</t>
  </si>
  <si>
    <t>VALOR POR CONCEPTO DE DECLARACIONES TRIBUTARIAS ( ICA ) , CORRESPONDIENTES AL MES DE NOVIEMBRE/2020</t>
  </si>
  <si>
    <t>12320</t>
  </si>
  <si>
    <t>16720</t>
  </si>
  <si>
    <t>83620</t>
  </si>
  <si>
    <t>358137920</t>
  </si>
  <si>
    <t>2020-12-07 18:40:00</t>
  </si>
  <si>
    <t>REAJUSTE VIATICOS  VIGENCIA 2020</t>
  </si>
  <si>
    <t>12420</t>
  </si>
  <si>
    <t>18520</t>
  </si>
  <si>
    <t>85420</t>
  </si>
  <si>
    <t>366363520</t>
  </si>
  <si>
    <t>2020-12-16 00:00:00</t>
  </si>
  <si>
    <t>2020-12-16 10:08:00</t>
  </si>
  <si>
    <t>VALOR A PAGAR A LOS FUNCIONARIOS DE PLANTA, DE LA TERRITORIAL ATLANTICO EL SUELDO DE PERSONAL, CORRESPONDIENTE AL MES DE DICIEMBRE/2020</t>
  </si>
  <si>
    <t>7620</t>
  </si>
  <si>
    <t>13120, 13220</t>
  </si>
  <si>
    <t>87220, 87320, 87420, 87520, 87620, 87720, 87820, 87920, 88020, 88120, 88220, 88320, 88420, 88520, 88620, 88720, 88820, 88920, 89020, 89120, 89220, 89320, 89420, 89520, 89620, 89720, 89820, 89920, 90020, 90120, 90220, 90320, 90420, 90520, 90620, 90720, 90820, 90920</t>
  </si>
  <si>
    <t>372979620, 372979720, 372979820, 372979920, 372980020, 372980120, 372980220, 373105020, 373105120, 373105220, 373105320, 373105420, 373105520, 373105620, 373105720, 373105820, 373105920, 373106020, 373106120, 373106220, 373106320, 373106420, 373106620, 373106720, 373106820, 373106920, 373107020, 373107120, 373107220, 373107320, 373107420, 373107520, 373107620, 373107720, 373107820, 373107920, 373108020, 373108120</t>
  </si>
  <si>
    <t>2020-12-17 00:00:00</t>
  </si>
  <si>
    <t>2020-12-17 09:57:00</t>
  </si>
  <si>
    <t>VALOR A PAGAR POR APORTES PATRONALES Y PARAFISCALES, CORRESPONDIENTES AL MES DE NOVIEMBRE Y REAJUSTE DEL ES DE ABRIL/2020 DE LA DT ATLANTICO</t>
  </si>
  <si>
    <t>13020, 13320</t>
  </si>
  <si>
    <t>85820, 85920, 86020, 86120, 86220, 86320, 86420, 86520, 86620, 86720, 86820, 86920, 87020, 87120, 93120, 93220, 93320, 93420</t>
  </si>
  <si>
    <t>372947420, 372947520, 372947720, 372947820, 372947920, 372948020, 372948120, 372948220, 372948320, 372948420, 372948520, 372948620, 372948720, 372948820, 388973120, 388973220, 388973320, 388973520</t>
  </si>
  <si>
    <t>2020-01-09 00:00:00</t>
  </si>
  <si>
    <t>2020-01-09 16:51:00</t>
  </si>
  <si>
    <t>TERRITORIAL BOLIVAR</t>
  </si>
  <si>
    <t>SERVICIOS PUBLICOS TERRITORIAL VIGENCIA 2020</t>
  </si>
  <si>
    <t>120, 220, 320, 420, 520, 1220, 1320, 1520, 1620, 2920, 3020, 3120, 3320, 4120, 4220, 4620, 4720, 4820, 4920, 5320, 5420, 5620, 5720, 5820, 5920, 6020, 6120, 7020, 7120, 7220, 7320, 7420, 7520, 7720, 7820, 7920, 8020, 8120, 8220, 8720, 8820, 8920, 9020, 9120, 9520, 9620, 9720, 9820, 10620, 10720, 11020, 11120, 12620, 12720, 13020, 15020, 15120, 15220</t>
  </si>
  <si>
    <t>120, 220, 320, 420, 520, 920, 1020, 1120, 1220, 2020, 2120, 2220, 2420, 2520, 2620, 4420, 4520, 4820, 4920, 5020, 5120, 7020, 7120, 7220, 7320, 7420, 7520, 9120, 9220, 9320, 9420, 9520, 11020, 11220, 11320, 11420, 11520, 11620, 11720, 13520, 13620, 13820, 13920, 14020, 15520, 15620, 15720, 15920, 17720, 17920, 18220, 18320, 20320, 20420, 20720, 24220, 24320, 24820</t>
  </si>
  <si>
    <t>2720, 2820, 2920, 3020, 3120, 4920, 5020, 5120, 5220, 9620, 9720, 9820, 10020, 10120, 10220, 16620, 16720, 17020, 17120, 21020, 21120, 22820, 22920, 23020, 23120, 23220, 23320, 36420, 36520, 36620, 36720, 36820, 38320, 38520, 38620, 38720, 38820, 38920, 39020, 45020, 45120, 45320, 45420, 45520, 51020, 51120, 51220, 51420, 57720, 57820, 58120, 58220, 64420, 64520, 64820, 74420, 74520, 75020</t>
  </si>
  <si>
    <t>9173320, 9175920, 9177920, 9180120, 9182820, 29769920, 29772320, 30039920, 30045420, 53509020, 53510120, 53512420, 55527120, 60524920, 63343620, 85583920, 85586720, 90896920, 90901420, 105738720, 105749520, 114894520, 114898320, 114958320, 114963220, 119364520, 124322320, 166521920, 166543020, 166549520, 166551420, 166552320, 173505520, 183344620, 183349220, 185991520, 185996220, 185997620, 193948820, 212390120, 212398220, 218848120, 218851420, 225187920, 250559020, 250598920, 250602120, 260023220, 280181820, 285009520, 285039720, 288013320, 321023820, 321029320, 321960120, 356565420, 356588620, 358701320</t>
  </si>
  <si>
    <t>2020-01-22 10:12:00</t>
  </si>
  <si>
    <t>NOMINA SUELDOS MES ENERO DE 2020</t>
  </si>
  <si>
    <t>620, 720, 820</t>
  </si>
  <si>
    <t>120, 220, 320, 420, 520, 620, 720, 820, 920, 1020, 1120, 1220, 1320, 1420, 1520, 1620, 1720, 1820, 1920, 2020, 2120, 2220, 2320, 2520, 2620</t>
  </si>
  <si>
    <t>8211220, 8211320, 8211420, 8211520, 8211620, 8211720, 8211820, 8211920, 8212020, 8212120, 8212220, 8212320, 8212420, 8212520, 8212620, 8212820, 8212920, 8213020, 8213120, 8213220, 8213320, 8213520, 8213620, 8280320, 8814620</t>
  </si>
  <si>
    <t>2020-01-23 00:00:00</t>
  </si>
  <si>
    <t>2020-01-23 09:03:00</t>
  </si>
  <si>
    <t>FACTURA IMPUESTO PREDIAL DE LA SEDE IGAC TERRITORIAL BOLIVAR VIGENCIA 2020</t>
  </si>
  <si>
    <t>10336620</t>
  </si>
  <si>
    <t>2020-01-23 14:43:00</t>
  </si>
  <si>
    <t>APORTES PARAFISCALES EMPLEADOR NOMINA SUELDOS MES ENERO 2020</t>
  </si>
  <si>
    <t>3220, 3320, 3420, 3520, 3620, 3720, 3820, 3920, 4020, 4120, 4220, 4320, 4420, 4520</t>
  </si>
  <si>
    <t>9651020, 9651120, 9651220, 9651320, 9651420, 9651520, 9651620, 9651720, 9651820, 9651920, 9652020, 9652120, 9652220, 9652320</t>
  </si>
  <si>
    <t>2020-02-05 00:00:00</t>
  </si>
  <si>
    <t>2020-02-05 10:09:00</t>
  </si>
  <si>
    <t>ANTICIPO DE VIATICOS Y GASTOS PARA CUMPLIR COMISION</t>
  </si>
  <si>
    <t>4720, 62820</t>
  </si>
  <si>
    <t>24216720, 304469920</t>
  </si>
  <si>
    <t>2020-02-11 10:33:00</t>
  </si>
  <si>
    <t>25809820</t>
  </si>
  <si>
    <t>2020-02-13 00:00:00</t>
  </si>
  <si>
    <t>2020-02-13 09:45:00</t>
  </si>
  <si>
    <t>CONTRATO DE ARRENDAMIENTO DE LOCAL PARA ARCHIVO DE FICHAS PREDIALES</t>
  </si>
  <si>
    <t>2020, 8620</t>
  </si>
  <si>
    <t>21220, 22620, 22720, 28720, 36920, 43320, 49620, 63020, 70020, 72220, 72320</t>
  </si>
  <si>
    <t>105799220, 114100720, 114105620, 132507920, 167228420, 201979420, 237857820, 304973020, 337340920, 342588220, 342594120</t>
  </si>
  <si>
    <t>2020-02-20 08:43:00</t>
  </si>
  <si>
    <t>VIATICOS Y GASTOS DE COMISION PROCESO CONSERVACION CATASTRAL</t>
  </si>
  <si>
    <t>3420, 3520</t>
  </si>
  <si>
    <t>2720, 2820</t>
  </si>
  <si>
    <t>10320, 10420</t>
  </si>
  <si>
    <t>63711620, 63713120</t>
  </si>
  <si>
    <t>2020-02-21 00:00:00</t>
  </si>
  <si>
    <t>2020-02-21 10:19:00</t>
  </si>
  <si>
    <t>VIATICOS Y GASTOS DE COMISION AVALUOS</t>
  </si>
  <si>
    <t>11220</t>
  </si>
  <si>
    <t>18420</t>
  </si>
  <si>
    <t>58320</t>
  </si>
  <si>
    <t>288019320</t>
  </si>
  <si>
    <t>2020-02-21 12:17:00</t>
  </si>
  <si>
    <t>NOMINA SUELDOS MES FEBRERO DE 2020</t>
  </si>
  <si>
    <t>1720, 1820</t>
  </si>
  <si>
    <t>5320, 5420, 5520, 5620, 5720, 5820, 5920, 6020, 6120, 6220, 6320, 6420, 6520, 6620, 6720, 6820, 6920, 7020, 7120, 7220, 7320, 7420, 7520, 7620, 7720</t>
  </si>
  <si>
    <t>32847820, 32847920, 32848020, 32848120, 32848220, 32848320, 32848420, 32848520, 32848620, 32848720, 32848820, 32848920, 32849020, 32849120, 32849220, 32849320, 32849420, 32849520, 32849620, 32849720, 32849820, 32849920, 32850020, 32868720, 32868820</t>
  </si>
  <si>
    <t>2020-02-25 00:00:00</t>
  </si>
  <si>
    <t>2020-02-25 13:31:00</t>
  </si>
  <si>
    <t>APORTES PARAFISCALES NOMINA SUELDOS MES FEBRERO 2020</t>
  </si>
  <si>
    <t>7820, 7920, 8020, 8120, 8220, 8320, 8420, 8520, 8620, 8720, 8820, 8920, 9020, 9120</t>
  </si>
  <si>
    <t>35592620, 35592720, 35592820, 35592920, 35593020, 35593120, 35593220, 35593320, 35593420, 35593520, 35593620, 35593720, 35593820, 35593920</t>
  </si>
  <si>
    <t>2020-03-05 09:09:00</t>
  </si>
  <si>
    <t>PRESTACION DE SERVICIOS PERSONALES PARA REALIZAR ACTIVIDADES DE RECONOCIMIENTO PREDIAL URBANO Y RURAL DE SERVICIOS PERSONALES PARA LA ATENCION DE TRAMITES EN LOS PROCESOS CATASTRALES DE LA DIRECCION TERRITORIAL BOLIVAR Y SUS U.O.C.</t>
  </si>
  <si>
    <t>3620, 3720, 3820, 3920</t>
  </si>
  <si>
    <t>3520, 3720, 3820, 4220</t>
  </si>
  <si>
    <t>15720, 15920, 16020, 16420, 21720, 22320, 22420, 22520, 28820, 29420, 29520, 29720, 37720, 37820, 37920, 38020, 44220, 44520, 44720, 44820, 50520, 50620, 50720, 50820, 57120, 57220, 57320, 57420, 63820, 63920, 64020, 64120, 73120, 73320, 73520, 73720</t>
  </si>
  <si>
    <t>84297920, 84308020, 84316920, 84339720, 108733820, 110436320, 110438120, 110447420, 138230220, 138266620, 138274020, 138277620, 172385020, 172386220, 172387520, 172388720, 208485320, 208488620, 208491120, 208492320, 242281020, 242587420, 242602220, 242607120, 276041620, 276042120, 276042620, 276044720, 311146020, 311149120, 311153720, 311170920, 351236320, 351247020, 351252820, 352918120</t>
  </si>
  <si>
    <t>2020-03-05 09:14:00</t>
  </si>
  <si>
    <t>PRESTACION DE SERVICIOS PERSONALES PARA REALIZAR ACTIVIDADES DE DIGITALIZACION Y GENERACION DE PRODUCTOS DE LA INFORMACION CATASTRAL EN LA DIRECCION TERRITORIAL Y SUS U.O.C.</t>
  </si>
  <si>
    <t>15620, 21820, 28920, 37420, 44920</t>
  </si>
  <si>
    <t>82821220, 110420620, 138248520, 172379520, 210583420</t>
  </si>
  <si>
    <t>2020-03-05 09:18:00</t>
  </si>
  <si>
    <t>PRESTACION DE SERVICIOS DE APOYO A LA GESTION EN VENTANILLA PARA ATENCION AL PUBLICO EN LOS PROCESOS CATASTRALES DE LA DIRECCION TERRITORIAL BOLIVAR Y SUS U.O.C.</t>
  </si>
  <si>
    <t>16220, 22020, 29620, 38120, 44620, 50320, 56320, 64220, 71520</t>
  </si>
  <si>
    <t>84329420, 110428120, 138276220, 172389320, 208489820, 242277620, 276030920, 311172020, 340212420</t>
  </si>
  <si>
    <t>2020-03-05 09:23:00</t>
  </si>
  <si>
    <t>PRESTACION DE SERVICIOS PERSONALES PARA REALIZAR ACTIVIDADES DE APOYO OPERATIVO EN LOS PROCESOS CATASTRALES EN LA DIRECCION TERRITORIAL BOLIVAR Y SUS U.O.C.</t>
  </si>
  <si>
    <t>2120, 2220, 2320, 2420</t>
  </si>
  <si>
    <t>3220, 3620, 3920, 4320</t>
  </si>
  <si>
    <t>15420, 15820, 16120, 16520, 21320, 21420, 21520, 21620, 29120, 29220, 29820, 29920, 37020, 37120, 37220, 37320, 43920, 44020, 44120, 44320, 49720, 49820, 49920, 50020, 56620, 56720, 56820, 56920, 63220, 63320, 63420, 63520, 65020, 65120, 65220, 65320</t>
  </si>
  <si>
    <t>82817720, 84301420, 84325820, 84515020, 108714220, 108725420, 108728120, 108730520, 138258120, 138259620, 138282820, 138283820, 172374120, 172375420, 172376620, 172378320, 208452320, 208483120, 208484420, 208486320, 242262420, 242265020, 242267120, 242268820, 276032720, 276033320, 276034020, 276040120, 311094920, 311096820, 311098920, 311104020, 331676420, 331682120, 331697620, 331736420</t>
  </si>
  <si>
    <t>2020-03-05 09:29:00</t>
  </si>
  <si>
    <t>PRESTACION DE SERVICIOS PERSONALES COMO TECNICO DE APOYO PARA REALIZAR LAS ACTIVIDADES DE APOYO AL RESPONSABLE DE PROCESO DE CONSERVACION CATASTRAL EN LA DIRECCION TERRITORIAL BOLIVAR Y SUS U.O.C.</t>
  </si>
  <si>
    <t>16320, 21920, 29020, 37520, 43820, 50420, 56420, 63620, 71620</t>
  </si>
  <si>
    <t>84334820, 110426620, 138253020, 172380620, 208446920, 242279420, 276031420, 311109820, 340221520</t>
  </si>
  <si>
    <t>2020-03-05 11:54:00</t>
  </si>
  <si>
    <t>PRESTACION DE SERVICIOS PERSONALES PARA ADELANTAR ACTIVIDADES DE RECONOCIMIENTO PREDIAL URBANO Y RURAL, EN ATENCION A LOS REQUERIMIENTOS ADMINISTRATIVOS Y JUDICIALES DEL PROCESO DE RESTITUCION DE TIERRAS EN LA DIRECCION TERRITORIAL BOLIVAR</t>
  </si>
  <si>
    <t>15520, 22120, 30020, 38220, 44420, 50220, 57020, 63120, 73920, 81120</t>
  </si>
  <si>
    <t>82819620, 110430220, 138285020, 172401620, 208487320, 242276220, 276040920, 311093220, 352928220, 390186420</t>
  </si>
  <si>
    <t>2020-03-05 12:01:00</t>
  </si>
  <si>
    <t>PRESTACION DE SERVICIOS PROFESIONALES PARA APOYAR A LA DIRECCIÓN TERRITORIAL BOLIVAR EN LOS REQUERMIENTOS DEL TRÁMITE ADMINISTRATIVO, JUDICIAL Y EL POSTFALLO DEL PROCESO DE RESTITUCIÓN DE TIERRAS EN EL MARCO DE LA LEY 1448 DE 2011 Y LA POLITICA INTEG</t>
  </si>
  <si>
    <t>15320, 22220, 29320, 37620, 43720, 50120, 56520, 63720, 74020, 81020</t>
  </si>
  <si>
    <t>82814420, 110431420, 138264820, 172384420, 208445720, 242271720, 276032220, 311141720, 352937820, 390177220</t>
  </si>
  <si>
    <t>2020-03-05 12:15:00</t>
  </si>
  <si>
    <t>DECLARACION DE IMPUESTO DE INDUSTRIA Y COMERCIO AÑO GRAVABLE 2019</t>
  </si>
  <si>
    <t>9920</t>
  </si>
  <si>
    <t>53520120</t>
  </si>
  <si>
    <t>2020-03-10 00:00:00</t>
  </si>
  <si>
    <t>2020-03-10 14:58:00</t>
  </si>
  <si>
    <t>GASTOS DE MANUTENCION Y ALOJAMIENTO POR PRESTACION DE SERVICIOS PERSONALES PARA ADELANTAR ACTIVIDADES DE RECONOCIMIETNO PREDIAL URBANO Y RURAL, EN ATENCION A LOS REQUERIMIENTOS ADMINISTRATIVOS Y JUDICIALES DEL ´PROCESO DE RESTITUCION DE TIERRAS EN LA</t>
  </si>
  <si>
    <t>2020-03-10 15:04:00</t>
  </si>
  <si>
    <t>GASTOS DE MANUTENCION Y ALOJAMIENTO POR PRESTACION DE SERVICIOS PROFESIONALES PARA APOYAR A LA DIRECCION TERRITORIAL BOLIVAR EN LOS REQUERIMIENTOS DEL TRAMITE ADMINISTRATIVO, JUDICIAL Y EL POSTFALLO DEL PROCESO DE RESTITUCION DE TIERRAS EN EL MARCO D</t>
  </si>
  <si>
    <t>2020-03-19 15:20:00</t>
  </si>
  <si>
    <t>NOMINA SUELDOS MES MARZO DE 2020</t>
  </si>
  <si>
    <t>4320, 4420</t>
  </si>
  <si>
    <t>10520, 10620, 10720, 10820, 10920, 11020, 11120, 11220, 11320, 11420, 11520, 11620, 11720, 11820, 11920, 12020, 12120, 12220, 12320, 12420, 12520, 12620, 12720, 12820, 12920, 13020, 13120, 13220, 13320, 13420, 13520, 13620, 13720, 13820</t>
  </si>
  <si>
    <t>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t>
  </si>
  <si>
    <t>2020-03-27 00:00:00</t>
  </si>
  <si>
    <t>2020-03-27 14:39:00</t>
  </si>
  <si>
    <t>APORTES PARAFISCALES EMPLEADOR NOMINA SUELDOS MES MARZO DE 2020</t>
  </si>
  <si>
    <t>13920, 14020, 14120, 14220, 14320, 14420, 14520, 14620, 14720, 14820, 14920, 15020, 15120, 15220</t>
  </si>
  <si>
    <t>73232920, 73233020, 73233120, 73233220, 73233320, 73233420, 73233520, 73233620, 73233720, 73233820, 73233920, 73234020, 73234120, 73234220</t>
  </si>
  <si>
    <t>2020-04-20 00:00:00</t>
  </si>
  <si>
    <t>2020-04-20 09:52:00</t>
  </si>
  <si>
    <t>SERVICIO DE IMPLEMENTACION SISTEMA DE GESTION - FORTALECIMIENTO DE LA GESTION INSTITUCIONAL DEL IGAC NIVEL NACIONAL</t>
  </si>
  <si>
    <t>30120, 38420, 45220, 50920, 57620, 64320, 76320, 79520</t>
  </si>
  <si>
    <t>142919120, 177462220, 216149920, 242616020, 278895520, 311173720, 362081920, 390133620</t>
  </si>
  <si>
    <t>2020-04-23 00:00:00</t>
  </si>
  <si>
    <t>2020-04-23 20:40:00</t>
  </si>
  <si>
    <t>NOMINA SUELDOS MES ABRIL DE 2020</t>
  </si>
  <si>
    <t>17220, 17320, 17420, 17520, 17620, 17720, 17820, 17920, 18020, 18120, 18220, 18320, 18420, 18520, 18620, 18720, 18820, 18920, 19020, 19120, 19220, 19320, 19420, 19520</t>
  </si>
  <si>
    <t>100816820, 100816920, 100817020, 100817120, 100817220, 100817320, 100817420, 100817520, 100817620, 100817720, 100817820, 100817920, 100818020, 100818120, 100818220, 100818320, 100818420, 100818520, 100818620, 100818720, 100818820, 100818920, 100819020, 100819220</t>
  </si>
  <si>
    <t>2020-04-28 00:00:00</t>
  </si>
  <si>
    <t>2020-04-28 15:40:00</t>
  </si>
  <si>
    <t>APORTES PARAFISCALES EMPLEADOR NOMINA SUELDOS MES ABRIL 2020</t>
  </si>
  <si>
    <t>19620, 19720, 19820, 19920, 20020, 20120, 20220, 20320, 20420, 20520, 20620, 20720, 20820, 20920</t>
  </si>
  <si>
    <t>104952120, 104952220, 104952320, 104952420, 104952520, 104952620, 104952720, 104952820, 104952920, 104953020, 104953120, 104953220, 104953320, 104953420</t>
  </si>
  <si>
    <t>2020-05-19 17:48:00</t>
  </si>
  <si>
    <t>APORTES PARAFISCALES EMPLEADOR REAJUSTE MESES ENERO Y FEBRERO</t>
  </si>
  <si>
    <t>23420, 23520, 23620, 23720, 23820, 23920, 24020, 24120, 24220, 24320, 24420, 24520, 24620, 24720</t>
  </si>
  <si>
    <t>122419920, 122420020, 122420120, 122420220, 122420320, 122420420, 122420520, 122420620, 122420720, 122420820, 122420920, 122421020, 122421120, 122421220</t>
  </si>
  <si>
    <t>2020-05-21 17:12:00</t>
  </si>
  <si>
    <t>NOMINA SUELDOS MES DE MAYO DE 2020</t>
  </si>
  <si>
    <t>6320, 6420</t>
  </si>
  <si>
    <t>24820, 24920, 25020, 25120, 25220, 25320, 25420, 25520, 25620, 25720, 25820, 25920, 26020, 26120, 26220, 26320, 26420, 26520, 26620, 26720, 26820, 26920, 27020, 27120, 27220</t>
  </si>
  <si>
    <t>126120820, 126120920, 126121020, 126121120, 126121220, 126121320, 126121420, 126121520, 126121620, 126121720, 126121820, 126121920, 126122020, 126122120, 126122220, 126122320, 126122420, 126122520, 126122620, 126122720, 126122820, 126122920, 126123020, 126267620, 126267720</t>
  </si>
  <si>
    <t>2020-05-22 00:00:00</t>
  </si>
  <si>
    <t>2020-05-22 17:33:00</t>
  </si>
  <si>
    <t>APORTES PARAFISCALES EMPLEADOR NOMINA SUELDOS MES MAYO 2020</t>
  </si>
  <si>
    <t>27320, 27420, 27520, 27620, 27720, 27820, 27920, 28020, 28120, 28220, 28320, 28420, 28520, 28620</t>
  </si>
  <si>
    <t>127841420, 127841520, 127841620, 127841720, 127841820, 127841920, 127842020, 127842120, 127842220, 127842320, 127842420, 127842520, 127842620, 127842720</t>
  </si>
  <si>
    <t>2020-06-04 00:00:00</t>
  </si>
  <si>
    <t>2020-06-04 17:53:00</t>
  </si>
  <si>
    <t>NOMINA PRIMAS DE SERVICIOS</t>
  </si>
  <si>
    <t>30220, 30320, 30420, 30520, 30620, 30720, 30820, 30920, 31020, 31120, 31220, 31320, 31420, 31520, 31620, 31720, 31820, 31920, 32020, 32120, 32220, 32320, 32420</t>
  </si>
  <si>
    <t>143029620, 143029720, 143029820, 143029920, 143030020, 143030120, 143030220, 143030320, 143030420, 143030520, 143030620, 143030720, 143030820, 143030920, 143031020, 143031120, 143031220, 143031320, 143031420, 143031520, 143031620, 143031720, 143031820</t>
  </si>
  <si>
    <t>2020-06-19 18:41:00</t>
  </si>
  <si>
    <t>NOMINA SUELDOS MES JUNIO DE 2020</t>
  </si>
  <si>
    <t>32520, 32620, 32720, 32820, 32920, 33020, 33120, 33220, 33320, 33420, 33520, 33620, 33720, 33820, 33920, 34020, 34120, 34220, 34320, 34420, 34520, 34620, 34720, 34820, 34920</t>
  </si>
  <si>
    <t>157490920, 157491020, 157491120, 157491220, 157491320, 157491420, 157491520, 157491620, 157491720, 157491820, 157491920, 157492020, 157492120, 157492220, 157492320, 157492420, 157492520, 157492620, 157492720, 157492820, 157492920, 157493020, 157493120, 157564520, 157564620</t>
  </si>
  <si>
    <t>2020-06-23 00:00:00</t>
  </si>
  <si>
    <t>2020-06-23 16:48:00</t>
  </si>
  <si>
    <t>APORTES PARAFISCALES EMPLEADOR NOMINA SUELDOS MES JUNIO DE 2020</t>
  </si>
  <si>
    <t>35020, 35120, 35220, 35320, 35420, 35520, 35620, 35720, 35820, 35920, 36020, 36120, 36220, 36320</t>
  </si>
  <si>
    <t>161445520, 161445620, 161445720, 161445820, 161445920, 161446020, 161446120, 161446220, 161446320, 161446420, 161446520, 161446620, 161446720, 161446820</t>
  </si>
  <si>
    <t>2020-07-02 00:00:00</t>
  </si>
  <si>
    <t>2020-07-02 08:48:00</t>
  </si>
  <si>
    <t>CONTRATACION DIVISIONES PARA LAS VENTANILLAS DE ATENCION AL CIUDADANO</t>
  </si>
  <si>
    <t>15820</t>
  </si>
  <si>
    <t>51320</t>
  </si>
  <si>
    <t>258663720</t>
  </si>
  <si>
    <t>2020-07-23 00:00:00</t>
  </si>
  <si>
    <t>2020-07-23 13:12:00</t>
  </si>
  <si>
    <t>NOMINA SUELDOS MES JULIO AÑO 2020</t>
  </si>
  <si>
    <t>8320, 8420</t>
  </si>
  <si>
    <t>39120, 39220, 39320, 39420, 39520, 39620, 39720, 39820, 39920, 40020, 40120, 40220, 40320, 40420, 40520, 40620, 40720, 40820, 40920, 41020, 41120, 41220, 41320, 41420, 41520, 41620, 41720, 41820</t>
  </si>
  <si>
    <t>194605020, 194605120, 194605220, 194605320, 194605420, 194605520, 194605620, 194605720, 194605820, 194605920, 194606020, 194606120, 194606220, 194606420, 194606520, 194606620, 194606720, 194606820, 194606920, 194607020, 194607120, 194607220, 194607320, 194628520, 194628620, 194628720, 194628820, 194628920</t>
  </si>
  <si>
    <t>2020-07-24 00:00:00</t>
  </si>
  <si>
    <t>2020-07-24 16:03:00</t>
  </si>
  <si>
    <t>APORTES PARAFISCALES EMPLEADOR NOMINA JULIO 2020</t>
  </si>
  <si>
    <t>8520</t>
  </si>
  <si>
    <t>41920, 42020, 42120, 42220, 42320, 42420, 42520, 42620, 42720, 42820, 42920, 43020, 43120, 43220</t>
  </si>
  <si>
    <t>198864220, 198864320, 198864420, 198864520, 198864620, 198864720, 198864820, 198864920, 198865020, 198865120, 198865220, 198865320, 198865420, 198865520</t>
  </si>
  <si>
    <t>2020-08-24 00:00:00</t>
  </si>
  <si>
    <t>2020-08-24 11:45:00</t>
  </si>
  <si>
    <t>CONTRATACION MANTENIMIENTO PREVENTIVO Y CORRECTIVO VEHICULO DE LA TERRITORIAL</t>
  </si>
  <si>
    <t>10520</t>
  </si>
  <si>
    <t>21820</t>
  </si>
  <si>
    <t>72120</t>
  </si>
  <si>
    <t>342566420</t>
  </si>
  <si>
    <t>2020-08-24 16:36:00</t>
  </si>
  <si>
    <t>NOMINA SUELDOS MES AGOSTO DE 2020</t>
  </si>
  <si>
    <t>9220, 9320</t>
  </si>
  <si>
    <t>45620, 45720, 45820, 45920, 46020, 46120, 46220, 46320, 46420, 46520, 46620, 46720, 46820, 46920, 47020, 47120, 47220, 47320, 47420, 47520, 47620, 47720, 47820, 47920, 48020, 48120</t>
  </si>
  <si>
    <t>227601620, 227601720, 227601820, 227601920, 227602020, 227602120, 227602320, 227602420, 227602520, 227602620, 227602720, 227602820, 227602920, 227603020, 227603120, 227603220, 227603320, 227603420, 227603520, 227603620, 227603720, 227603820, 227603920, 227660620, 227660720, 227660820</t>
  </si>
  <si>
    <t>2020-08-25 00:00:00</t>
  </si>
  <si>
    <t>2020-08-25 11:00:00</t>
  </si>
  <si>
    <t>APORTES PARAFISCALES EMPLEADOR NOMINA AGOSTO 2020</t>
  </si>
  <si>
    <t>48220, 48320, 48420, 48520, 48620, 48720, 48820, 48920, 49020, 49120, 49220, 49320, 49420, 49520</t>
  </si>
  <si>
    <t>234027420, 234027520, 234027620, 234027720, 234027820, 234027920, 234028020, 234028120, 234028220, 234028320, 234028420, 234028520, 234028620, 234028720</t>
  </si>
  <si>
    <t>2020-09-18 19:13:00</t>
  </si>
  <si>
    <t>SERVICIOS PUBLICOS DE ACUEDUCTO Y  ALCANTARILLADO</t>
  </si>
  <si>
    <t>9920, 10820, 10920, 12820, 12920, 16220, 16320</t>
  </si>
  <si>
    <t>16020, 18020, 18120, 20520, 20620, 25920, 26020</t>
  </si>
  <si>
    <t>51520, 57920, 58020, 64620, 64720, 76120, 76220</t>
  </si>
  <si>
    <t>260025520, 285016720, 285019420, 321944120, 321952420, 362062220, 362074320</t>
  </si>
  <si>
    <t>2020-09-21 20:20:00</t>
  </si>
  <si>
    <t>VIATICOS Y GASTOS PARA CUMPLIR COMISION  AVALUOS</t>
  </si>
  <si>
    <t>2020-09-22 00:00:00</t>
  </si>
  <si>
    <t>2020-09-22 17:14:00</t>
  </si>
  <si>
    <t>NOMINA SUELDOS MES SEPTIEMBRE TERRITORIAL BOLIVAR</t>
  </si>
  <si>
    <t>10020, 10120</t>
  </si>
  <si>
    <t>51620, 51720, 51820, 51920, 52020, 52120, 52220, 52320, 52420, 52520, 52620, 52720, 52820, 52920, 53020, 53120, 53220, 53320, 53420, 53520, 53620, 53720, 53820, 53920, 54020, 54120, 54220, 54320, 54420, 54520, 54620, 54720</t>
  </si>
  <si>
    <t>262097120, 262097220, 262097320, 262097420, 262097520, 262097620, 262097720, 262097820, 262097920, 262098020, 262098120, 262098220, 262098320, 262098420, 262098520, 262098620, 262098720, 262098820, 262098920, 262099020, 262099120, 262099220, 262099320, 262119720, 262119820, 262119920, 262120020, 262120120, 262120220, 262120320, 262120420, 262120620</t>
  </si>
  <si>
    <t>2020-09-23 19:51:00</t>
  </si>
  <si>
    <t>APORTES PARAFISCALES EMPLEADOR NOMINA SEPTIEMBRE 2020</t>
  </si>
  <si>
    <t>54820, 54920, 55020, 55120, 55220, 55320, 55420, 55520, 55620, 55720, 55820, 55920, 56020, 56120</t>
  </si>
  <si>
    <t>263863220, 263863320, 263863420, 263863520, 263863620, 263863720, 263863820, 263863920, 263864020, 263864120, 263864220, 263864320, 263864420, 263864520</t>
  </si>
  <si>
    <t>2020-09-24 18:22:00</t>
  </si>
  <si>
    <t>VIATICOS Y GASTOS PARA CUMPLIR COMISION</t>
  </si>
  <si>
    <t>10320</t>
  </si>
  <si>
    <t>16120</t>
  </si>
  <si>
    <t>56220</t>
  </si>
  <si>
    <t>267337320</t>
  </si>
  <si>
    <t>2020-10-02 19:18:00</t>
  </si>
  <si>
    <t>RESOLUCION No. 845 DEL 29 SEPTIEMBRE, SE CONFIERE COMISION DE SERVICIOS</t>
  </si>
  <si>
    <t>10420</t>
  </si>
  <si>
    <t>17520</t>
  </si>
  <si>
    <t>57520</t>
  </si>
  <si>
    <t>278890920</t>
  </si>
  <si>
    <t>2020-10-20 00:00:00</t>
  </si>
  <si>
    <t>2020-10-20 12:15:00</t>
  </si>
  <si>
    <t>PRESTACION DE SERVICIOS PERSONALES PARA REALIZAR ACTIVIDADEES DE RECONOCIMIENTO PREDIAL RURAL Y URBANO DE LOS PROCESOS DE GESTIÓN CATASTRAL EN EL MARCO DE LOS PROCESOS DE ADELANTA EL INSTITUTO EN LA TERRITORIAL BOLIVAR Y SUS U.O.C.</t>
  </si>
  <si>
    <t>11520, 11620, 11720, 11820, 12220</t>
  </si>
  <si>
    <t>24920, 25120, 25320, 25520, 25720</t>
  </si>
  <si>
    <t>75120, 75220, 75320, 75420, 75520, 75620, 75720, 75820, 75920, 76020, 79620, 79720, 79820, 79920, 80020</t>
  </si>
  <si>
    <t>360341820, 360348320, 360352420, 360354520, 360357520, 360375720, 360379020, 360382020, 360384020, 360385420, 390136220, 390137420, 390139420, 390142720, 390144420</t>
  </si>
  <si>
    <t>2020-10-20 12:27:00</t>
  </si>
  <si>
    <t>PRESTACION DE SERVICIOS PERSONALES PARA REALIZAR ACTIVIDADES DE APOYO OPERATIVO DE LOS PROCESOS DE GESTION CATASTRAL EN EL MARCO DE LOS PROYECTOS QUE ADELANTA EL INSTITUTO EN LA TERRITORIAL BOLIVAR Y SUS U.O.C.</t>
  </si>
  <si>
    <t>12320, 12420, 12520</t>
  </si>
  <si>
    <t>23820, 23920, 24020</t>
  </si>
  <si>
    <t>74120, 74220, 74320, 80120, 80220, 80320</t>
  </si>
  <si>
    <t>355417320, 355427920, 355430320, 390146620, 390151720, 390153120</t>
  </si>
  <si>
    <t>2020-10-20 14:13:00</t>
  </si>
  <si>
    <t>VIATICOS Y GASTOS DE COMISION PARA TRANSPORTE DE PERSONAL Y TRANSPORTE DE FICHAS</t>
  </si>
  <si>
    <t>12020, 14920</t>
  </si>
  <si>
    <t>18520, 22720</t>
  </si>
  <si>
    <t>62720, 72920, 73020</t>
  </si>
  <si>
    <t>302904920, 351046820</t>
  </si>
  <si>
    <t>2020-10-25 00:00:00</t>
  </si>
  <si>
    <t>2020-10-25 20:51:00</t>
  </si>
  <si>
    <t>NOMINA SUELDOS TERRITORIAL BOLIVAR MES OCTUBRE 2020</t>
  </si>
  <si>
    <t>11320, 11420</t>
  </si>
  <si>
    <t>58420, 58520, 58620, 58720, 58820, 58920, 59020, 59120, 59220, 59320, 59420, 59520, 59620, 59720, 59820, 59920, 60020, 60120, 60220, 60320, 60420, 60520, 60620, 60720, 60820, 60920, 61020, 61120, 61220</t>
  </si>
  <si>
    <t>297639320, 297639420, 297639520, 297639620, 297639720, 297639820, 297639920, 297640020, 297640120, 297640220, 297640320, 297640420, 297640520, 297640620, 297640720, 297640820, 297640920, 297641020, 297641120, 297641220, 297641320, 297641420, 297641520, 297675720, 297675820, 297675920, 297676020, 297676120, 297676220</t>
  </si>
  <si>
    <t>2020-10-26 00:00:00</t>
  </si>
  <si>
    <t>2020-10-26 15:05:00</t>
  </si>
  <si>
    <t>CONTRATO ADQUISIÓN SERVICIO DE REVISIÓN TECNICOMECANICA Y DE EMISIÓN DE GASES DEL VEHICULO DE LA TERRITORIAL BOLIVAR</t>
  </si>
  <si>
    <t>12120</t>
  </si>
  <si>
    <t>18720</t>
  </si>
  <si>
    <t>62920</t>
  </si>
  <si>
    <t>304477520</t>
  </si>
  <si>
    <t>2020-10-27 00:00:00</t>
  </si>
  <si>
    <t>2020-10-27 08:55:00</t>
  </si>
  <si>
    <t>APORTES PARAFISCALES EMPLEADOR NOMINA SUELDOS MES OCTUBRE 2020</t>
  </si>
  <si>
    <t>61320, 61420, 61520, 61620, 61720, 61820, 61920, 62020, 62120, 62220, 62320, 62420, 62520, 62620</t>
  </si>
  <si>
    <t>298496620, 298496720, 298496820, 298496920, 298497020, 298497120, 298497220, 298497320, 298497420, 298497520, 298497620, 298497720, 298497820, 298497920</t>
  </si>
  <si>
    <t>2020-11-06 00:00:00</t>
  </si>
  <si>
    <t>2020-11-06 12:22:00</t>
  </si>
  <si>
    <t>CONTRATACION PRESTACION DE SERVICIOS PERSONALES PARA REALIZAR ACTIVIDADES DE APOYO OPERATIVO EN LOS PROCESOS CATASTRALES EN LA DT BOLIVAR Y SUS U.O.C.</t>
  </si>
  <si>
    <t>13120, 13220, 13320</t>
  </si>
  <si>
    <t>22420, 22520, 22620</t>
  </si>
  <si>
    <t>72620, 72720, 72820, 81320, 81720, 81920</t>
  </si>
  <si>
    <t>351031720, 351033720, 351037120, 390193920, 390196920, 390198220</t>
  </si>
  <si>
    <t>2020-11-06 12:27:00</t>
  </si>
  <si>
    <t>CONTRATACION PRESTACION DE SERVICIOS DE APOYO  A LA GESTION EN VENTANILLA PARA ATENCION AL PUBLICO EN LOS PROCESOS CATASTRALES DE LA DIRECCION TERRITORIAL BOLIVAR Y SUS U.O.C.</t>
  </si>
  <si>
    <t>13520</t>
  </si>
  <si>
    <t>22220</t>
  </si>
  <si>
    <t>72420, 82120</t>
  </si>
  <si>
    <t>351026820, 390199520</t>
  </si>
  <si>
    <t>2020-11-06 12:57:00</t>
  </si>
  <si>
    <t>CONTRATACION PRESTACION DE SERVICIOS PERSONALES COMO TECNICO DE APOYO  PARA REALIZAR LAS ACTIVIDADES DE APOYO AL RESPONBSABLE DE CONSERVACION CATASTRAL EN LA DT BOLIVAR Y SUS U.O.C.</t>
  </si>
  <si>
    <t>13420</t>
  </si>
  <si>
    <t>22320</t>
  </si>
  <si>
    <t>72520, 74620, 81520</t>
  </si>
  <si>
    <t>351029620, 357185720, 390195220</t>
  </si>
  <si>
    <t>2020-11-06 13:04:00</t>
  </si>
  <si>
    <t>CONTRATACION PRESTACION DE SERVICIOS PERSONALES PARA REAIZAR ACTIVIDADES DE RECONOCIMIENTO PREDIAL URBANO Y RURAL, DE SERVICIOS PERSONALES PARA LA ATENCIÓN DE TRAMITES EN LOS PROCESOS CATASTRALES DE LA DT BOLIVAR Y SUS U.O.C.</t>
  </si>
  <si>
    <t>13620, 13720, 13820, 13920</t>
  </si>
  <si>
    <t>22920, 23120, 23320, 23520</t>
  </si>
  <si>
    <t>73220, 73420, 73620, 73820</t>
  </si>
  <si>
    <t>351240320, 351247920, 351254120, 352921220</t>
  </si>
  <si>
    <t>2020-11-06 13:09:00</t>
  </si>
  <si>
    <t>CONTRATACION MANTENIMIENTO PREVENTIVO Y CORRECTIVO DE IMPRESORAS Y SCANNERS DE LA DT BOLIVAR</t>
  </si>
  <si>
    <t>16420</t>
  </si>
  <si>
    <t>2020-11-12 00:00:00</t>
  </si>
  <si>
    <t>2020-11-12 19:59:00</t>
  </si>
  <si>
    <t>SERVICIO TELEFONICO FIJO DE LA TERRITORIAL</t>
  </si>
  <si>
    <t>20820</t>
  </si>
  <si>
    <t>64920</t>
  </si>
  <si>
    <t>331659220</t>
  </si>
  <si>
    <t>2020-11-18 08:37:00</t>
  </si>
  <si>
    <t>PRESTAACION DE SERVICIOS PERSONALES PARA REALIZAR ACTIVIDADES DE RECONOCIMIENTO PREDIAL RURAL Y URBANO DE LOS PROCESOS DE GESTION CATASTRAL PARA RECTIFICACION DE CABIDAAS Y LINDEROS</t>
  </si>
  <si>
    <t>14520, 14620</t>
  </si>
  <si>
    <t>24520, 24620</t>
  </si>
  <si>
    <t>74720, 74820, 80520, 81220</t>
  </si>
  <si>
    <t>357527220, 357531820, 390155720, 390187120</t>
  </si>
  <si>
    <t>2020-11-18 08:43:00</t>
  </si>
  <si>
    <t>PRESTACION DE SERVICIOS PERSONALES PARA REALIZAR ACTIVIDADES DE TOPOGRAFIA EN LOS PROCESOS DE GESTION CATASTRAL PARA RECTIFICACION DE CABIDAS Y LINDEROS</t>
  </si>
  <si>
    <t>14420</t>
  </si>
  <si>
    <t>24720</t>
  </si>
  <si>
    <t>74920, 80420</t>
  </si>
  <si>
    <t>357535620, 390154320</t>
  </si>
  <si>
    <t>2020-11-23 00:00:00</t>
  </si>
  <si>
    <t>2020-11-23 08:15:00</t>
  </si>
  <si>
    <t>14120</t>
  </si>
  <si>
    <t>21320</t>
  </si>
  <si>
    <t>65420</t>
  </si>
  <si>
    <t>334822220</t>
  </si>
  <si>
    <t>2020-11-23 18:50:00</t>
  </si>
  <si>
    <t>NOMINA SUELDOS MES NOVIEMBRE DE 2020 TERRITORIAL BOLIVAR</t>
  </si>
  <si>
    <t>14220, 14320, 14820</t>
  </si>
  <si>
    <t>65520, 65620, 65720, 65820, 65920, 66020, 66120, 66220, 66320, 66420, 66520, 66620, 66720, 66820, 66920, 67020, 67120, 67220, 67320, 67420, 67520, 67620, 67720, 67820, 67920, 68020, 68120, 68220, 68320, 68420, 68520, 68620, 68720, 68820, 68920, 69020, 69120, 69220, 69320, 69420, 69520, 69620, 69720, 69820, 69920, 71720, 71820, 71920, 72020</t>
  </si>
  <si>
    <t>335130920, 335131020, 335131120, 335131220, 335131320, 335131420, 335131520, 335131620, 335131720, 335131820, 335131920, 335132020, 335132220, 335132320, 335132420, 335132520, 335132620, 335132720, 335132820, 335132920, 335133020, 335133120, 335283520, 335283620, 335283720, 335283820, 335283920, 335284020, 335284120, 335284220, 335284320, 335284420, 335284520, 335284620, 335284720, 335284820, 335284920, 335285020, 335285120, 335285220, 335285320, 335285420, 335285520, 335285620, 335285720, 341159820, 341159920, 341160020, 341160120</t>
  </si>
  <si>
    <t>2020-11-24 00:00:00</t>
  </si>
  <si>
    <t>2020-11-24 17:59:00</t>
  </si>
  <si>
    <t>RA No. 322 APORTES PARAFISCALES EMPLEADOR NOMINA SUELDOS MES NOVIEMBRE DE 2020</t>
  </si>
  <si>
    <t>14720</t>
  </si>
  <si>
    <t>70120, 70220, 70320, 70420, 70520, 70620, 70720, 70820, 70920, 71020, 71120, 71220, 71320, 71420</t>
  </si>
  <si>
    <t>337684120, 337684220, 337684320, 337684420, 337684520, 337684620, 337684720, 337684820, 337684920, 337685020, 337685120, 337685220, 337685320, 337685420</t>
  </si>
  <si>
    <t>2020-12-03 00:00:00</t>
  </si>
  <si>
    <t>2020-12-03 18:15:00</t>
  </si>
  <si>
    <t>PRESTACION DE SERVICIOS PERSONALES PARA REALIZAR ACTIVIDADES DE RECONOCIMIENTO PREDIAL RURAL Y URBANO DE LOS PROCESOS DE GESTION CATASTRAL PARA RECTIFICACION DE CABIDAS Y LINDEROS</t>
  </si>
  <si>
    <t>15320, 15420, 15520, 15620</t>
  </si>
  <si>
    <t>26220, 26320, 26420, 26520</t>
  </si>
  <si>
    <t>80620, 80720, 80820, 80920</t>
  </si>
  <si>
    <t>390158920, 390171920, 390173120, 390176220</t>
  </si>
  <si>
    <t>2020-12-09 00:00:00</t>
  </si>
  <si>
    <t>2020-12-09 17:10:00</t>
  </si>
  <si>
    <t>PRESTACION DE SERVICIOS PERSONALES PARA REALIZAR ACTIVIDADES DE APOYO OPERATIVO EN LOS PROCESOS CATASTRALES DE LA DIRECCION TERRITORIAL BOLIVAR Y SUS U.O.C.</t>
  </si>
  <si>
    <t>15720, 15820, 15920</t>
  </si>
  <si>
    <t>28120, 28520, 28720</t>
  </si>
  <si>
    <t>81420, 81820, 82020</t>
  </si>
  <si>
    <t>390194620, 390197420, 390198520</t>
  </si>
  <si>
    <t>2020-12-09 17:17:00</t>
  </si>
  <si>
    <t>28920</t>
  </si>
  <si>
    <t>82220</t>
  </si>
  <si>
    <t>390200220</t>
  </si>
  <si>
    <t>2020-12-09 17:25:00</t>
  </si>
  <si>
    <t>PRESTACION DE SERVICIOS PERSONALES COMO TECNICO DE APOYO PARA REALIZAR LAS ACTIVIDADES DE APOYO AL RESPONSABLE DE CONSERVACION CATASTRAL EN LA DIRECCION TERRITORIAL BOLIVAR Y SUS U.O.C.</t>
  </si>
  <si>
    <t>16020</t>
  </si>
  <si>
    <t>28320</t>
  </si>
  <si>
    <t>81620</t>
  </si>
  <si>
    <t>390196020</t>
  </si>
  <si>
    <t>2020-12-21 00:00:00</t>
  </si>
  <si>
    <t>2020-12-21 12:40:00</t>
  </si>
  <si>
    <t>16520, 16620, 16720, 16820</t>
  </si>
  <si>
    <t>29020, 29120, 29320, 29420</t>
  </si>
  <si>
    <t>79120, 79220, 79320, 79420</t>
  </si>
  <si>
    <t>378948120, 378966820, 379001420, 379023220</t>
  </si>
  <si>
    <t>2020-12-21 13:16:00</t>
  </si>
  <si>
    <t>NOMINA DE SUELDOS Y PRESTACIONES MES DICIEMBRE 2020</t>
  </si>
  <si>
    <t>16920, 17020</t>
  </si>
  <si>
    <t>76420, 76520, 76620, 76720, 76820, 76920, 77020, 77120, 77220, 77320, 77420, 77520, 77620, 77720, 77820, 77920, 78020, 78120, 78220, 78320, 78420, 78520, 78620, 78720, 78820, 78920, 79020</t>
  </si>
  <si>
    <t>378478020, 378478120, 378478220, 378478320, 378478420, 378478520, 378478620, 378478720, 378478820, 378478920, 378479120, 378479220, 378479420, 378479520, 378479620, 378479720, 378479820, 378479920, 378480020, 378480120, 378480220, 378480320, 378523520, 378523620, 378523720, 378523820, 378523920</t>
  </si>
  <si>
    <t>2020-12-21 15:26:00</t>
  </si>
  <si>
    <t>CONTRATACION SERVICIO DE ARRENDAMIENTO DE LOCAL PARA ARCHIVO DE FICHAS PREDIALES</t>
  </si>
  <si>
    <t>17420</t>
  </si>
  <si>
    <t>2020-12-23 00:00:00</t>
  </si>
  <si>
    <t>2020-12-23 16:20:00</t>
  </si>
  <si>
    <t>APORTES SEGURIDAD SOCIAL Y PARAFISCALES EMPLEADOR NOMINA MES DICIEMBRE 2020</t>
  </si>
  <si>
    <t>17120</t>
  </si>
  <si>
    <t>82320, 82420, 82520, 82620, 82720, 82820, 82920, 83020, 83120, 83220, 83320, 83420, 83520, 83620</t>
  </si>
  <si>
    <t>389472420, 389472520, 389472620, 389472720, 389472820, 389472920, 389473020, 389473120, 389473220, 389473320, 389473420, 389473520, 389473620, 389473720</t>
  </si>
  <si>
    <t>2020-12-24 00:00:00</t>
  </si>
  <si>
    <t>2020-12-24 17:04:00</t>
  </si>
  <si>
    <t>AJUSTE APORTES SEGURIDAD SOCIAL PENSION PLANILLA MES ABRIL 2020</t>
  </si>
  <si>
    <t>17220</t>
  </si>
  <si>
    <t>83720, 83820, 83920, 84020</t>
  </si>
  <si>
    <t>389615120, 389615220, 389615320, 389615420</t>
  </si>
  <si>
    <t>2020-12-28 00:00:00</t>
  </si>
  <si>
    <t>2020-12-28 21:13:00</t>
  </si>
  <si>
    <t>RESOLUCION No. 1084 DE 23-12-2020 RECONOCIMIENTO ECONOMICO POR CONCEPTO DE TRANSPORTE</t>
  </si>
  <si>
    <t>17320</t>
  </si>
  <si>
    <t>30220</t>
  </si>
  <si>
    <t>84120</t>
  </si>
  <si>
    <t>394447220</t>
  </si>
  <si>
    <t>2020-01-07 11:13:00</t>
  </si>
  <si>
    <t>TERRITORIAL BOYACA</t>
  </si>
  <si>
    <t>PAGO SERVICIOS PUBLICOS, ENERGIA, ACUEDUCTO, ALCANTARILLADO ASEO, TELEFONO FIJO Y ARRENDAMIENTOS VIGENCIA 2020.</t>
  </si>
  <si>
    <t>120, 220, 320, 420, 520, 620, 1020, 1820, 2020, 2120, 2220, 2820, 3820, 6120, 6520, 7020, 7120, 7220, 7320, 7620, 7920, 8020, 8520, 8620, 9020, 9220, 9320, 9420, 9820, 9920, 10020, 10120, 10220, 10420, 11020, 11220, 11520, 11620, 12220, 12520, 13320, 13420, 13620, 13720, 13820, 14420, 14520, 14620, 15120, 15620, 16620, 16720, 16820, 16920, 17620, 19220, 19320, 19420, 19820, 20220, 22220</t>
  </si>
  <si>
    <t>120, 220, 320, 420, 520, 620, 3220, 3320, 4220, 4520, 4620, 4920, 6220, 6720, 7220, 7720, 10520, 10620, 10720, 10820, 13020, 13320, 13420, 13520, 15720, 15820, 16020, 16120, 16220, 16320, 18520, 18620, 18720, 19120, 19420, 19520, 22320, 22420, 23120, 23720, 27520, 27620, 27720, 27820, 27920, 30720, 30820, 31020, 31520, 31920, 35320, 35620, 35820, 35920, 36220, 37120, 40320, 40620, 41820, 43520, 49420</t>
  </si>
  <si>
    <t>120, 220, 320, 420, 520, 620, 10020, 10120, 11020, 11120, 11220, 18220, 19020, 19320, 19620, 28120, 30420, 30520, 30620, 35520, 38920, 39220, 46220, 46320, 53020, 53120, 53220, 53420, 60120, 60220, 62420, 62520, 62620, 63020, 69920, 70020, 72520, 72620, 79620, 79920, 82920, 83020, 83120, 83220, 83320, 92320, 92420, 92620, 93120, 99620, 102620, 102720, 102920, 103020, 103120, 113920, 116820, 117120, 117920, 119120, 131420</t>
  </si>
  <si>
    <t>4555620, 4575820, 4606620, 4624720, 4626420, 5054020, 5055720, 16682220, 23156320, 23743020, 28713320, 30078920, 34112320, 34994620, 35177320, 53643720, 56309720, 62961520, 75360520, 93155520, 94575920, 96153420, 96283320, 102562520, 109763320, 114615120, 129383620, 129435820, 145773020, 150183620, 152233320, 154986820, 162554620, 169751320, 180097820, 183689420, 183692420, 186854520, 194923320, 200300120, 217598420, 217602220, 226660320, 240373820, 252135720, 252136720, 257632620, 259350920, 261039520, 283216320, 283225520, 284408720, 286829820, 300735520, 314352920, 317799020, 323847920, 330843820, 346146320, 356030820, 358114920, 363077820, 376059820, 395137020</t>
  </si>
  <si>
    <t>2020-01-15 00:00:00</t>
  </si>
  <si>
    <t>2020-01-15 15:03:00</t>
  </si>
  <si>
    <t>GASTOS INMOBILIARIOS ARRENDAMIENTOS</t>
  </si>
  <si>
    <t>41320</t>
  </si>
  <si>
    <t>117420, 127420</t>
  </si>
  <si>
    <t>361479320, 384197120</t>
  </si>
  <si>
    <t>2020-01-20 10:10:00</t>
  </si>
  <si>
    <t>LICENCIAS DE MATERNIDAD Y PATERNIDAD ( NO DE PENSIONES)</t>
  </si>
  <si>
    <t>2020-01-21 00:00:00</t>
  </si>
  <si>
    <t>2020-01-21 09:44:00</t>
  </si>
  <si>
    <t>NOMINA MES ENERO 2019</t>
  </si>
  <si>
    <t>720, 820</t>
  </si>
  <si>
    <t>720, 820, 920, 1020, 1120, 1220, 1320, 1420, 1520, 1620, 1720, 1820, 1920, 2020, 2120, 2220, 2320, 2420, 2520, 2620, 2720, 2820, 2920, 3020, 3120, 3220, 3320, 3420, 3520, 3620, 3720, 3820, 3920, 4020, 4120, 4220, 4320, 4420, 4520, 4620, 4720, 4820, 4920, 5020, 5120, 5220, 5320, 5420, 5520, 5620, 5720, 5820, 5920, 6020, 6120, 6220</t>
  </si>
  <si>
    <t>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t>
  </si>
  <si>
    <t>2020-01-21 09:55:00</t>
  </si>
  <si>
    <t>PARAFISCALES MES ENERO 2020 T. BOYACÁ</t>
  </si>
  <si>
    <t>6320, 6420, 6520, 6620, 6720, 6820, 6920, 7020, 7120, 7220, 7320, 7420</t>
  </si>
  <si>
    <t>7050520, 7050620, 7050720, 7050820, 7050920, 7051020, 7051120, 7051220, 7051320, 7051420, 7051520, 7051620</t>
  </si>
  <si>
    <t>2020-02-07 00:00:00</t>
  </si>
  <si>
    <t>2020-02-07 10:17:00</t>
  </si>
  <si>
    <t>IMPUESTO PREDIAL E IMPUESTO DE INDUSTRIA Y COMERCIO T. BOYACA</t>
  </si>
  <si>
    <t>1120, 1220, 1320, 1420, 1520, 1620, 1720, 2920</t>
  </si>
  <si>
    <t>3420, 3520, 3620, 3720, 3820, 3920, 4020, 5220</t>
  </si>
  <si>
    <t>10220, 10320, 10420, 10520, 10620, 10720, 10820, 18320</t>
  </si>
  <si>
    <t>23159220, 23161420, 23163820, 23167520, 23170620, 23178020, 23183920, 41365520</t>
  </si>
  <si>
    <t>2020-02-07 11:28:00</t>
  </si>
  <si>
    <t>SERVICIO DE TRANSPORTE TUNJA - BOGOTA - TUNJA, ING DIEGO MARLES MONJE DENTRO DEL CUPO MAESTRIA EN GEOGRAFIA.</t>
  </si>
  <si>
    <t>43558920</t>
  </si>
  <si>
    <t>2020-02-11 09:08:00</t>
  </si>
  <si>
    <t>VIATICOS DE COMISIÓN Y SERVICIO DE TRANSPORTE A SEDE CENTRAL DE DIRECTOR TERRITORIAL</t>
  </si>
  <si>
    <t>10920</t>
  </si>
  <si>
    <t>23741420</t>
  </si>
  <si>
    <t>2020-02-11 09:19:00</t>
  </si>
  <si>
    <t>SERVICIOS INMOBILIARIOS  .... ARRIENDO UNIDAD OPERATIVA CATASTRAL DE SOGAMOSO 2020</t>
  </si>
  <si>
    <t>13120</t>
  </si>
  <si>
    <t>39020, 39120, 48320, 62120, 72020, 81020, 92020, 101620, 116320, 118920</t>
  </si>
  <si>
    <t>110987320, 110988820, 138891120, 172991120, 211023720, 242094620, 276443820, 309442820, 351342120, 375933020</t>
  </si>
  <si>
    <t>2020-02-12 00:00:00</t>
  </si>
  <si>
    <t>2020-02-12 09:12:00</t>
  </si>
  <si>
    <t>VIATICOS Y GASTOS DE COMISIÓN PROCESO CONSERVACIÓN, TERRITORIAL BOYACÁ, VIGENCIA 2020</t>
  </si>
  <si>
    <t>2620, 2720, 3120, 3220, 3320, 4320, 4420, 6320, 6420, 10320, 10520, 10620, 11320, 11420, 11720, 11820, 12320, 12420, 12620, 12720, 12820, 12920, 13020, 13120, 13220, 14220, 14320, 14720, 14820, 14920, 15020, 15720, 15820, 15920, 16020, 16120, 16220, 16320, 16420, 16520, 18020, 18120, 18320, 18420, 18520, 18620, 18720, 18820, 18920, 19020, 19120, 19620, 19720, 19920, 20020, 20120</t>
  </si>
  <si>
    <t>4720, 4820, 5320, 5420, 5520, 6320, 6420, 6920, 7020, 18820, 19220, 19320, 22120, 22220, 22720, 22820, 23220, 23320, 25420, 25520, 26520, 26620, 26720, 27320, 27420, 28320, 28420, 31120, 31220, 31320, 31420, 32420, 32520, 32620, 32720, 32820, 32920, 33020, 33120, 33220, 36420, 36520, 37220, 37320, 37420, 37520, 37620, 37720, 37820, 37920, 38020, 40920, 41020, 41920, 42020, 43420</t>
  </si>
  <si>
    <t>18020, 18120, 18420, 18520, 18620, 19120, 19220, 19420, 19520, 62720, 68420, 68520, 72320, 72420, 72820, 72920, 79720, 79820, 81520, 81620, 82320, 82420, 82520, 82720, 82820, 89920, 90020, 92720, 92820, 92920, 93020, 99720, 99820, 99920, 100020, 100120, 100220, 100320, 100420, 100520, 113720, 113820, 114020, 114120, 114220, 114320, 114420, 114520, 114620, 114720, 114820, 117220, 117320, 118020, 118120, 119020</t>
  </si>
  <si>
    <t>34101320, 34107520, 43553720, 43555320, 43556720, 53736920, 53738320, 57387520, 57392320, 185742320, 194726720, 194728120, 217599420, 217600820, 217707320, 217708220, 232073020, 232074520, 242239120, 242240920, 246252120, 246252720, 246254920, 250950120, 250950820, 273881920, 273883220, 286810020, 286810920, 286812120, 286813320, 307748720, 307749620, 307750120, 307750620, 307751920, 307756220, 307756920, 307758320, 307762820, 323624220, 333555120, 333565120, 346149120, 346150620, 346151620, 346152520, 346153420, 346157220, 346160220, 346161420, 346162220, 361529520, 361530520, 365634220, 365636220, 375874420</t>
  </si>
  <si>
    <t>3920, 4020, 4120, 4220, 4320, 4520, 4620</t>
  </si>
  <si>
    <t>2020-02-12 09:22:00</t>
  </si>
  <si>
    <t>VIATICOS Y GASTOS DE COMISIÓN PROCESO DE AVALUOS, TERRITORIAL BOYACÁ, VIGENCIA 2020</t>
  </si>
  <si>
    <t>3720, 6220</t>
  </si>
  <si>
    <t>6120, 7120</t>
  </si>
  <si>
    <t>55494720</t>
  </si>
  <si>
    <t>2020-02-19 00:00:00</t>
  </si>
  <si>
    <t>2020-02-19 11:41:00</t>
  </si>
  <si>
    <t>NOMINA MES FEBRERO 2020. T. BOYACÁ</t>
  </si>
  <si>
    <t>2320, 2420</t>
  </si>
  <si>
    <t>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t>
  </si>
  <si>
    <t>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t>
  </si>
  <si>
    <t>2020-02-19 11:50:00</t>
  </si>
  <si>
    <t>PARAFISCALES, NOMINA MES FEBRERO 2020. T. BOYACÁ</t>
  </si>
  <si>
    <t>16820, 16920, 17020, 17120, 17220, 17320, 17420, 17520, 17620, 17720, 17820, 17920</t>
  </si>
  <si>
    <t>30465920, 30466020, 30466120, 30466220, 30466320, 30466420, 30466520, 30466620, 30466720, 30466820, 30466920, 30467020</t>
  </si>
  <si>
    <t>2020-03-03 15:30:00</t>
  </si>
  <si>
    <t>CONTRATACION PRESTACION SERVICIOS PARA CONSERVACION CATASTRAL VIGENCIA 2020 TERRITORIAL BOYACÁ</t>
  </si>
  <si>
    <t>3920, 4020, 4120, 4220, 4520, 4620, 4720, 4820, 4920, 5020, 5120, 5220, 5320, 5420, 5520, 5620, 5720, 5820, 5920, 6020</t>
  </si>
  <si>
    <t>8020, 8120, 8220, 8320, 8420, 8520, 8620, 8720, 8820, 8920, 9020, 9120, 9220, 9320, 9620, 9920, 10020, 10120, 10220, 10320</t>
  </si>
  <si>
    <t>28220, 28320, 28420, 28520, 28620, 28720, 28820, 28920, 29020, 29120, 29220, 29320, 29420, 29520, 29820, 29920, 30020, 30120, 30220, 30320, 36820, 36920, 37020, 37120, 37220, 37320, 37420, 37520, 37620, 37720, 37820, 37920, 38020, 38120, 38220, 38320, 38420, 38520, 38620, 38720, 38820, 46420, 46520, 46620, 46720, 46820, 46920, 47020, 47120, 47220, 47320, 47420, 47520, 47620, 47720, 47820, 47920, 48020, 48120, 48220, 48420, 60320, 60420, 60520, 60620, 60720, 60820, 60920, 61020, 61120, 61220, 61320, 61420, 61520, 61620, 61720, 61820, 61920, 62020, 62220, 62820, 62920, 70220, 70320, 70420, 70520, 70620, 70720, 70820, 70920, 71020, 71120, 71220, 71320, 71420, 71520, 71620, 71720, 71820, 71920, 72120, 72220, 80020, 80120, 80220, 80320, 80420, 80520, 80620, 80720, 80820, 80920, 81120, 81220, 81320, 81420, 81720, 81820, 81920, 82020, 82120, 82220, 90220, 90320, 90420, 90520, 90620, 90720, 90820, 90920, 91020, 91120, 91220, 91320, 91420, 91520, 91620, 91720, 91820, 91920, 92120, 92220, 100620, 100720, 100820, 100920, 101020, 101120, 101220, 101320, 101420, 101520, 101920, 102020, 102120, 102220, 102320, 102420, 102520, 115020, 115120, 115220, 115320, 115420, 115520, 115620, 115720, 115820, 115920, 116020, 116120, 116220, 116420, 116520, 116620, 116720, 116920, 117020, 118220, 118320, 118420, 118520, 118620, 118720, 118820, 125820, 126220, 126320, 126420, 126520, 126620, 126720, 126820, 127720, 127820, 127920, 128020, 128120, 128320, 128720, 128820, 129420</t>
  </si>
  <si>
    <t>75410320, 75412020, 75413320, 75414520, 75415320, 75419620, 75420320, 75426820, 75428420, 75437620, 75453020, 75461620, 75476720, 75477620, 83986220, 83987420, 83994820, 83995820, 84002720, 84003420, 108166720, 108168420, 108170020, 108171320, 109746120, 109747820, 109749020, 109750620, 109752120, 109753920, 109754820, 109756020, 109757520, 109758720, 109760220, 109761620, 109762220, 109780720, 109794020, 109800920, 137933520, 137935420, 137941820, 137956120, 137965120, 137967120, 137969920, 137975720, 137981120, 137984620, 137986320, 138883520, 138884420, 138885420, 138886220, 138887020, 138888720, 138889420, 138889920, 138891920, 171395320, 171395520, 171395920, 171396620, 171402220, 172613420, 172614420, 172615420, 172616320, 172617120, 172618720, 172638020, 172917820, 172919520, 172921420, 172922920, 172994920, 173001720, 185743020, 185743820, 208568420, 208574420, 208575820, 208578720, 208582020, 208594020, 208595720, 208599720, 211003620, 211008920, 211010920, 211012720, 211014320, 211016120, 211017220, 211018620, 211019620, 211020820, 214097720, 215240220, 242084920, 242085920, 242087020, 242088020, 242088620, 242089320, 242090420, 242091320, 242092220, 242093220, 242230520, 242233120, 242234820, 242236720, 244921120, 244922420, 244926020, 244929220, 244931020, 244932620, 273965520, 273966620, 273970820, 273972720, 273974220, 273975620, 273976620, 273981020, 273983920, 273987620, 273994120, 274986620, 276434920, 276435720, 276438120, 276438720, 276439220, 276439720, 276451820, 276452420, 309426520, 309429120, 309430120, 309431420, 309433320, 309433720, 309437720, 309438520, 309440520, 309441020, 309444420, 309445020, 309531020, 311022220, 311233720, 311235020, 312596020, 349561320, 349562520, 349563220, 349564820, 349565820, 349567120, 349567920, 349569420, 349574720, 351301920, 351305520, 351306520, 351340720, 351343320, 351345120, 351831820, 351833020, 356020620, 356023720, 375877520, 375883220, 375888620, 375898320, 375913120, 375925220, 375929520, 381288320, 381297520, 381302020, 381311320, 381336420, 381403320, 384164020, 384218720, 384225620, 384578520, 384583020, 384587220, 384589820, 384593320, 384949420, 385641520, 385653120, 385660220, 391417520, 391418620, 391420220, 392801320</t>
  </si>
  <si>
    <t>2020-03-09 15:32:00</t>
  </si>
  <si>
    <t>GASTOS TRANSPORTE SEDE CENTRAL MESA NEGOCIACIÓN SINDICATO</t>
  </si>
  <si>
    <t>18820</t>
  </si>
  <si>
    <t>55502020</t>
  </si>
  <si>
    <t>2020-03-17 00:00:00</t>
  </si>
  <si>
    <t>2020-03-17 09:22:00</t>
  </si>
  <si>
    <t>SUMINISTRO DE COMBUSTIBLE PARQUE AUTOMOR SEDE TUNJA</t>
  </si>
  <si>
    <t>8120</t>
  </si>
  <si>
    <t>34420</t>
  </si>
  <si>
    <t>101720, 101820, 127320</t>
  </si>
  <si>
    <t>309443720, 384235720</t>
  </si>
  <si>
    <t>2020-03-20 00:00:00</t>
  </si>
  <si>
    <t>2020-03-20 11:03:00</t>
  </si>
  <si>
    <t>NOMINA MES MARZO TERRITORIAL BOYACÁ</t>
  </si>
  <si>
    <t>6620, 6720</t>
  </si>
  <si>
    <t>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t>
  </si>
  <si>
    <t>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t>
  </si>
  <si>
    <t>2020-03-20 11:11:00</t>
  </si>
  <si>
    <t>PARAFISCALES MES MARZO T. BOYACÁ</t>
  </si>
  <si>
    <t>26820, 26920, 27020, 27120, 27220, 27320, 27420, 27520, 27620, 27720, 27820, 27920</t>
  </si>
  <si>
    <t>66253420, 66253520, 66253620, 66253720, 66253820, 66253920, 66254020, 66254120, 66254220, 66254320, 66254420, 66254520</t>
  </si>
  <si>
    <t>2120, 2320, 2520, 2720, 3020, 3220, 3420, 3720</t>
  </si>
  <si>
    <t>2020-03-24 00:00:00</t>
  </si>
  <si>
    <t>2020-03-24 15:25:00</t>
  </si>
  <si>
    <t>PAGO PLANILLAS SOI DE CORRECCION REAJUSTE APORTES MESES ENERO Y FEBRERO DE 2020 T. BOYACÁ</t>
  </si>
  <si>
    <t>7520</t>
  </si>
  <si>
    <t>28020</t>
  </si>
  <si>
    <t>68238420</t>
  </si>
  <si>
    <t>2020-04-13 11:32:00</t>
  </si>
  <si>
    <t>IMPLEMENTACION SISTEMAS DE GESTION TERRITORIAL BOYACA.</t>
  </si>
  <si>
    <t>7820</t>
  </si>
  <si>
    <t>15920</t>
  </si>
  <si>
    <t>53320, 62320, 72720, 82620, 92520, 102820, 117720, 129820</t>
  </si>
  <si>
    <t>152293320, 180096020, 217602920, 250809220, 283277620, 321012220, 363072620, 393005820</t>
  </si>
  <si>
    <t>2020-04-20 10:01:00</t>
  </si>
  <si>
    <t>CONTRATACION AVALUOS T. BOYACÁ 2020</t>
  </si>
  <si>
    <t>41420, 47220</t>
  </si>
  <si>
    <t>117520, 129220</t>
  </si>
  <si>
    <t>361543220, 385628120</t>
  </si>
  <si>
    <t>2020-04-22 00:00:00</t>
  </si>
  <si>
    <t>2020-04-22 13:37:00</t>
  </si>
  <si>
    <t>NOMINA MES ABRIL TERRITPRIAL BOYACÁ</t>
  </si>
  <si>
    <t>7420, 7520</t>
  </si>
  <si>
    <t>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t>
  </si>
  <si>
    <t>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t>
  </si>
  <si>
    <t>2020-04-28 14:48:00</t>
  </si>
  <si>
    <t>PARAFISCALES MES ABRIL DE 2020 T. BOYACÁ</t>
  </si>
  <si>
    <t>35620, 35720, 35820, 35920, 36020, 36120, 36220, 36320, 36420, 36520, 36620, 36720</t>
  </si>
  <si>
    <t>104773620, 104773720, 104773820, 104773920, 104774020, 104774120, 104774220, 104774320, 104774420, 104774520, 104774620, 104774720</t>
  </si>
  <si>
    <t>2020-05-05 00:00:00</t>
  </si>
  <si>
    <t>2020-05-05 11:33:00</t>
  </si>
  <si>
    <t>ADQUISICION BIENES Y SERVICIOS , MANTENIMIENTO INFRAESTRUCTURA T. BOYACÁ</t>
  </si>
  <si>
    <t>9120</t>
  </si>
  <si>
    <t>28520</t>
  </si>
  <si>
    <t>90120</t>
  </si>
  <si>
    <t>273879620</t>
  </si>
  <si>
    <t>2020-05-19 11:24:00</t>
  </si>
  <si>
    <t>NOMINA MES MAYO 2020 MTERRITORIAL BOYACÁ</t>
  </si>
  <si>
    <t>8220, 8320</t>
  </si>
  <si>
    <t>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t>
  </si>
  <si>
    <t>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t>
  </si>
  <si>
    <t>2020-05-19 11:33:00</t>
  </si>
  <si>
    <t>parafiscales mes mayo 2020 nomina mayo t. boyacá</t>
  </si>
  <si>
    <t>8420</t>
  </si>
  <si>
    <t>45020, 45120, 45220, 45320, 45420, 45520, 45620, 45720, 45820, 45920, 46020, 46120</t>
  </si>
  <si>
    <t>125349020, 125349120, 125349220, 125349320, 125349420, 125349520, 125349620, 125349720, 125349820, 125349920, 125350020, 125350120</t>
  </si>
  <si>
    <t>2020-06-03 00:00:00</t>
  </si>
  <si>
    <t>2020-06-03 09:59:00</t>
  </si>
  <si>
    <t>PRIMA DE SERVICIOS 2020 T.BOYACÁ</t>
  </si>
  <si>
    <t>48520, 48620, 48720, 48820, 48920, 49020, 49120, 49220, 49320, 49420, 49520, 49620, 49720, 49820, 49920, 50020, 50120, 50220, 50320, 50420, 50520, 50620, 50720, 50820, 50920, 51020, 51120, 51220, 51320, 51420, 51520, 51620, 51720, 51820, 51920, 52020, 52120, 52220, 52320, 52420, 52520, 52620, 52720, 52820, 52920</t>
  </si>
  <si>
    <t>140060120, 140060220, 140060320, 140060420, 140060520, 140060620, 140060720, 140060820, 140060920, 140061020, 140061120, 140061220, 140061320, 140061420, 140061520, 140061620, 140061720, 140061820, 140061920, 140062020, 140062120, 140062220, 140062320, 140062420, 140062520, 140062620, 140062720, 140062820, 140062920, 140063020, 140063120, 140063220, 140063320, 140063420, 140063520, 140063620, 140063720, 140063820, 140063920, 140064020, 140064120, 140064220, 140064320, 140064420, 140064520</t>
  </si>
  <si>
    <t>2020-06-23 16:16:00</t>
  </si>
  <si>
    <t>APORTES JUNIO</t>
  </si>
  <si>
    <t>54220, 54320, 54420, 54520, 54620, 54720, 54820, 54920, 55020, 55120, 55220, 55320, 55420</t>
  </si>
  <si>
    <t>160525920, 160526020, 160526120, 160526220, 160526320, 160526420, 160526520, 160526720, 160526820, 160526920, 160527020, 160527120, 160527220</t>
  </si>
  <si>
    <t>2020-06-23 16:29:00</t>
  </si>
  <si>
    <t>NOMINA Y PRESTACIONES JUNIO</t>
  </si>
  <si>
    <t>9520, 9720</t>
  </si>
  <si>
    <t>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t>
  </si>
  <si>
    <t>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t>
  </si>
  <si>
    <t>2020-07-17 08:29:00</t>
  </si>
  <si>
    <t>PAGO RECONOCIMIENTO GASTOS DE TRANSPORTE AL FUNCIONARIO CARLOS GUILLERMO PUERTA MORENO T. BOYACÁ</t>
  </si>
  <si>
    <t>19720</t>
  </si>
  <si>
    <t>70120</t>
  </si>
  <si>
    <t>200654220</t>
  </si>
  <si>
    <t>2020-07-17 11:58:00</t>
  </si>
  <si>
    <t>PARAFISCALES NOMINA MES JULIO 2020 T. BOYACÁ</t>
  </si>
  <si>
    <t>68620, 68720, 68820, 68920, 69020, 69120, 69220, 69320, 69420, 69520, 69620, 69720, 69820</t>
  </si>
  <si>
    <t>194765720, 194765820, 194765920, 194766020, 194766120, 194766220, 194766320, 194766420, 194766520, 194766620, 194766720, 194766820, 194766920</t>
  </si>
  <si>
    <t>2020-07-22 11:58:00</t>
  </si>
  <si>
    <t>NOMINA MES JULIO 2020 TERRITORIAL BOYACÁ</t>
  </si>
  <si>
    <t>10720, 10820</t>
  </si>
  <si>
    <t>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t>
  </si>
  <si>
    <t>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t>
  </si>
  <si>
    <t>2020-08-21 13:01:00</t>
  </si>
  <si>
    <t>ADQUISICIÓN BIENES Y SERVICIOS MANTENIMIENTO PREVENTIVO, CORRECTIVO Y SUMINISTRO E INSTALACIÓN DE REPUESTOS DE VEHÍCULOS TERRITORIAL BOYACA</t>
  </si>
  <si>
    <t>15220</t>
  </si>
  <si>
    <t>38120</t>
  </si>
  <si>
    <t>114920, 128220</t>
  </si>
  <si>
    <t>349555420, 384852120</t>
  </si>
  <si>
    <t>2020-08-24 08:28:00</t>
  </si>
  <si>
    <t>PARAFISCALES NOMINA MES AGOSTO 2020 T. BOYACÁ</t>
  </si>
  <si>
    <t>78320, 78420, 78520, 78620, 78720, 78820, 78920, 79020, 79120, 79220, 79320, 79420, 79520</t>
  </si>
  <si>
    <t>226315620, 226315720, 226315820, 226315920, 226316020, 226316220, 226316420, 226316520, 226316620, 226316720, 226316820, 226316920, 226317020</t>
  </si>
  <si>
    <t>2020-08-24 10:53:00</t>
  </si>
  <si>
    <t>NOMINA MES AGOSTO 2020 T. BOYACÁ</t>
  </si>
  <si>
    <t>11920, 12020</t>
  </si>
  <si>
    <t>73020, 73120, 73220, 73320, 73420, 73520, 73620, 73720, 73820, 73920, 74020, 74120, 74220, 74320, 74420, 74520, 74620, 74720, 74820, 74920, 75020, 75120, 75220, 75320, 75420, 75520, 75620, 75720, 75820, 75920, 76020, 76120, 76220, 76320, 76420, 76520, 76620, 76720, 76820, 76920, 77020, 77120, 77220, 77320, 77420, 77520, 77620, 77720, 77820, 77920, 78020, 78120, 78220</t>
  </si>
  <si>
    <t>226289620, 226289720, 226289820, 226289920, 226290020, 226290120, 226290220, 226290320, 226290420, 226290520, 226290620, 226290720, 226290820, 226290920, 226291020, 226291120, 226291220, 226291320, 226291420, 226291520, 226291620, 226291720, 226291820, 226291920, 226292020, 226292120, 226292220, 226292320, 226292420, 226292520, 226292620, 226292720, 226292820, 226292920, 226293020, 226293120, 226293220, 226293320, 226293420, 226293520, 226293620, 226293720, 226293920, 226294020, 226294120, 226294220, 226294420, 226294520, 226294620, 226294720, 226294820, 226294920, 226295020</t>
  </si>
  <si>
    <t>2020-08-28 00:00:00</t>
  </si>
  <si>
    <t>2020-08-28 08:56:00</t>
  </si>
  <si>
    <t>ADQUISICIÓN BIENES Y SERVICIOS  ADICIÓN CONTRATO PERITO</t>
  </si>
  <si>
    <t>41520</t>
  </si>
  <si>
    <t>117620, 117820</t>
  </si>
  <si>
    <t>361544120, 363073620</t>
  </si>
  <si>
    <t>2020-09-22 08:01:00</t>
  </si>
  <si>
    <t>13920, 14020</t>
  </si>
  <si>
    <t>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t>
  </si>
  <si>
    <t>262100520, 262100620, 262100720, 262100820, 262100920, 262101020, 262101120, 262101220, 262101320, 262101420, 262101520, 262101620, 262101720, 262101820, 262101920, 262102020, 262102120, 262102220, 262102320, 262102420, 262102520, 262102620, 262102720, 262102820, 262102920, 262103020, 262103120, 262103220, 262103320, 262103420, 262103520, 262103620, 262103720, 262103820, 262103920, 262104020, 262104120, 262104220, 262104320, 262104420, 262104520, 262104620, 262104720, 262104820, 262104920, 262105020, 262105120, 262105220, 262105320, 262105420, 262105520, 262105620</t>
  </si>
  <si>
    <t>2020-09-22 08:09:00</t>
  </si>
  <si>
    <t>PARAFISCALES MES SEPTIEMBRE 2020 T. BOYACÁ</t>
  </si>
  <si>
    <t>88620, 88720, 88820, 88920, 89020, 89120, 89220, 89320, 89420, 89520, 89620, 89720, 89820</t>
  </si>
  <si>
    <t>262312620, 262312720, 262312820, 262312920, 262313020, 262313120, 262313220, 262313320, 262313420, 262313520, 262313620, 262313720, 262313820</t>
  </si>
  <si>
    <t>2020-10-05 00:00:00</t>
  </si>
  <si>
    <t>2020-10-05 13:06:00</t>
  </si>
  <si>
    <t>VIATICOS Y GASTOS DE TRASPORTE DIRECTOR TERRITORIAL BOYACÁ A SEDE CENTRAL BOGOTA</t>
  </si>
  <si>
    <t>2020-10-22 00:00:00</t>
  </si>
  <si>
    <t>2020-10-22 10:11:00</t>
  </si>
  <si>
    <t>PARAFISCALES NOMINA MES OCTUBRE 2020 T. BOYACÁ</t>
  </si>
  <si>
    <t>15520</t>
  </si>
  <si>
    <t>98320, 98420, 98520, 98620, 98720, 98820, 98920, 99020, 99120, 99220, 99320, 99420, 99520</t>
  </si>
  <si>
    <t>294575220, 294575320, 294575420, 294575520, 294575620, 294575720, 294575820, 294575920, 294576020, 294576120, 294576220, 294576320, 294576420</t>
  </si>
  <si>
    <t>2020-10-22 10:33:00</t>
  </si>
  <si>
    <t>NOMINA MES OCTUBRE 2020 T. BOYACÁ</t>
  </si>
  <si>
    <t>15320, 15420</t>
  </si>
  <si>
    <t>93220, 93320, 93420, 93520, 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t>
  </si>
  <si>
    <t>294539620, 294539720, 294539820, 294539920, 294540020, 294540120, 294540220, 294540320, 294540420, 294540520, 294540620, 294540720, 294540820, 294540920, 294541020, 294541120, 294541220, 294541320, 294541420, 294541520, 294541620, 294541720, 294541820, 294541920, 294542020, 294542120, 294542220, 294542320, 294542420, 294542520, 294542620, 294542720, 294542820, 294542920, 294543020, 294543120, 294543220, 294543320, 294543420, 294543520, 294543620, 294543720, 294543820, 294543920, 294544020, 294544120, 294544220, 294544320, 294544420, 294544520, 294544620</t>
  </si>
  <si>
    <t>2020-11-11 00:00:00</t>
  </si>
  <si>
    <t>2020-11-11 11:26:00</t>
  </si>
  <si>
    <t>MANTENIMIENTO DE REDES Y LAVADO DE TANQUES AGUA POTABLE TERRITORIAL BOYACÁ TUNJA</t>
  </si>
  <si>
    <t>45020</t>
  </si>
  <si>
    <t>127620</t>
  </si>
  <si>
    <t>384240820</t>
  </si>
  <si>
    <t>2020-11-12 09:00:00</t>
  </si>
  <si>
    <t>CONTRATACIÓN PROCESO CONSERVACIÓN CATASTRAL TERRITORIAL BOYACÁ</t>
  </si>
  <si>
    <t>17020, 17120, 17220, 17320, 17420, 17520, 18220</t>
  </si>
  <si>
    <t>43720, 43920, 46420, 46520, 46620, 47320, 47620</t>
  </si>
  <si>
    <t>125920, 126020, 126120, 127520, 128420, 128520, 128620, 128920, 129020, 129120, 129320, 129520, 129620, 129720</t>
  </si>
  <si>
    <t>381345820, 381371220, 381383520, 384188920, 385723920, 385768220, 385772720, 385778420, 385794320, 385811520, 392744820, 392809620, 393013720, 393020620</t>
  </si>
  <si>
    <t>2020-11-18 08:46:00</t>
  </si>
  <si>
    <t>NOMINA MES NOVIEMBRE Y PRIMA DE NAVIDAD 2020 TERRITORIAL BOYACÁ</t>
  </si>
  <si>
    <t>17720, 17820</t>
  </si>
  <si>
    <t>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t>
  </si>
  <si>
    <t>333040020, 333040120, 333040220, 333040320, 333040420, 333040520, 333040620, 333040720, 333040820, 333040920, 333041020, 333041120, 333041220, 333041320, 333041420, 333041520, 333041620, 333041720, 333041820, 333041920, 333042020, 333042120, 333042220, 333042320, 333042420, 333042520, 333042620, 333042720, 333042820, 333042920, 333043020, 333043120, 333043220, 333043320, 333043420, 333043520, 333043620, 333043720, 333043820, 333043920, 333044020, 333044220, 333044320, 333044420, 333044520, 333044620, 333086720, 333086820, 333086920, 333087020, 333087120, 333087220, 333087320, 333087420, 333087520, 333087620, 333087720, 333087820, 333087920, 333088020, 333088120, 333088220, 333088320, 333088420, 333088520, 333088620, 333088720, 333088820, 333088920, 333089020, 333089120, 333089220, 333089320, 333089420, 333089520, 333089620, 333089720, 333089820, 333089920, 333090020, 333090120, 333090220, 333090320, 333090420, 333090520, 333090620, 333090720, 333090820, 333090920, 333091020, 333091120, 333091220</t>
  </si>
  <si>
    <t>2020-11-18 08:53:00</t>
  </si>
  <si>
    <t>PARAFISCALES NOMINA MES NOVIEMBRE 2020 T. BOYACÁ</t>
  </si>
  <si>
    <t>17920</t>
  </si>
  <si>
    <t>112420, 112520, 112620, 112720, 112820, 112920, 113020, 113120, 113220, 113320, 113420, 113520, 113620</t>
  </si>
  <si>
    <t>333210520, 333210620, 333210720, 333210820, 333210920, 333211020, 333211120, 333211220, 333211320, 333211420, 333211520, 333211620, 333211720</t>
  </si>
  <si>
    <t>2020-11-23 07:53:00</t>
  </si>
  <si>
    <t>VIATICOS Y GASTOS DE COMISIÓN DE FUNCIONARIOS TERRITORIAL BOYACA A VILLAVICENCIO ATENDER PROCESOS CATASTRALES</t>
  </si>
  <si>
    <t>2020-12-21 14:53:00</t>
  </si>
  <si>
    <t>NOMINA DICIEMBRE 2020 T. BOYACÁ</t>
  </si>
  <si>
    <t>20320, 20420</t>
  </si>
  <si>
    <t>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t>
  </si>
  <si>
    <t>376888120, 376888220, 376888320, 376888420, 376888520, 376888620, 376888720, 376888820, 376888920, 376889020, 376889120, 376889220, 376889320, 376889420, 376889520, 376889620, 376889720, 376889820, 376889920, 376890020, 376890120, 376890220, 376890320, 376890420, 376890520, 376890620, 376890720, 376890820, 376890920, 376891120, 376891220, 376891320, 376891420, 376891520, 376891620, 376891720, 376891820, 376891920, 376892120, 376892220, 376892320, 376892420, 376892520, 376892620, 376892720, 377176520, 377176620, 377176720, 377176820, 377176920, 377177020, 377177320, 377177420</t>
  </si>
  <si>
    <t>2020-12-21 14:57:00</t>
  </si>
  <si>
    <t>PARAFISCALES MES DICIEMBRE 2020 NOMINA</t>
  </si>
  <si>
    <t>20520</t>
  </si>
  <si>
    <t>124520, 124620, 124720, 124820, 124920, 125020, 125120, 125220, 125320, 125420, 125520, 125620, 125720</t>
  </si>
  <si>
    <t>380297920, 380298020, 380298120, 380298220, 380298320, 380298420, 380298520, 380298620, 380298720, 380298820, 380298920, 380299020, 380299120</t>
  </si>
  <si>
    <t>2020-12-22 00:00:00</t>
  </si>
  <si>
    <t>2020-12-22 15:20:00</t>
  </si>
  <si>
    <t>PAGO PLANILLA SOI REAJUSTE NOMINA MES ABRIL 2020 TERRITORIAL BOYACÁ</t>
  </si>
  <si>
    <t>20620</t>
  </si>
  <si>
    <t>126920, 127020, 127120, 127220</t>
  </si>
  <si>
    <t>381559920, 381560020, 381560220, 381560320</t>
  </si>
  <si>
    <t>2020-12-28 12:01:00</t>
  </si>
  <si>
    <t>TRASLADO FUNCIONARIOS DE UNIDADES OPERATIVAS A SEDE TUNJA - BOYACÁ</t>
  </si>
  <si>
    <t>20720, 20820, 20920, 21020, 21120, 21220, 21320, 21420, 21520, 21620, 21720, 21820, 21920, 22020, 22120</t>
  </si>
  <si>
    <t>47920, 48020, 48120, 48220, 48320, 48420, 48520, 48620, 48720, 48820, 48920, 49020, 49120, 49220, 49320</t>
  </si>
  <si>
    <t>129920, 130020, 130120, 130220, 130320, 130420, 130520, 130620, 130720, 130820, 130920, 131020, 131120, 131220, 131320</t>
  </si>
  <si>
    <t>393099320, 393250320, 393254920, 393259220, 393264120, 393269220, 393278520, 393294720, 393300020, 393305520, 393310320, 393323720, 393330220, 393360720, 393364020</t>
  </si>
  <si>
    <t>2020-01-08 00:00:00</t>
  </si>
  <si>
    <t>2020-01-08 12:26:00</t>
  </si>
  <si>
    <t>TERRITORIAL CALDAS</t>
  </si>
  <si>
    <t>SERVICIO PUBLICO DE ENERGÍA PARA OFICINAS Y SEDE ARCHIVO VIGENCIA 2020.</t>
  </si>
  <si>
    <t>820, 1220, 1420, 2620, 3020, 5420, 5520, 6220, 7320, 8320, 8420, 9220, 10220, 11220, 12520, 15420, 16720</t>
  </si>
  <si>
    <t>520, 920, 1020, 2120, 2620, 4120, 4220, 6120, 7620, 9120, 9220, 10820, 12620, 14920, 18020, 22220, 26720</t>
  </si>
  <si>
    <t>520, 4520, 4620, 9020, 9320, 9420, 14420, 14520, 18620, 26520, 33920, 34020, 39320, 44420, 50520, 56620, 66020, 74320</t>
  </si>
  <si>
    <t>6360020, 10095920, 13245420, 33979520, 37155620, 41195820, 73029420, 73031220, 103105920, 130850320, 162923220, 170358520, 200358420, 237143920, 267849520, 298500920, 349878820, 384829820</t>
  </si>
  <si>
    <t>2020-01-08 12:30:00</t>
  </si>
  <si>
    <t>CUOTA DE ADMINISTRACIÓN DE OFICINAS, ARCHIVO Y PARQUEADEROS VIGENCIA 2020.</t>
  </si>
  <si>
    <t>220, 320, 420</t>
  </si>
  <si>
    <t>2020-01-08 12:33:00</t>
  </si>
  <si>
    <t>SERVICIO DE TELEFONÍA VIGENCIA 2020.</t>
  </si>
  <si>
    <t>120, 920, 1820, 2020, 3620, 4120, 5620, 6920, 7820, 8820, 9820, 10820, 11920, 14120, 16020</t>
  </si>
  <si>
    <t>120, 720, 1620, 1720, 3520, 3620, 5720, 7420, 8920, 10620, 12420, 14620, 16920, 20420, 23720</t>
  </si>
  <si>
    <t>120, 620, 5220, 5320, 10020, 10120, 16020, 22620, 30020, 35420, 40920, 46520, 52520, 59020, 67320</t>
  </si>
  <si>
    <t>5542320, 6360520, 23879120, 26936820, 52530620, 53821620, 91150420, 120326320, 153369320, 185039320, 219490420, 256758920, 284161120, 322694120, 360873920</t>
  </si>
  <si>
    <t>2020-01-16 00:00:00</t>
  </si>
  <si>
    <t>2020-01-16 08:50:00</t>
  </si>
  <si>
    <t>CUOTA DE ADMINISTRACIÓN DE OFICINAS, SEDE ARCHIVO Y PARQUEADEROS VIGENCIA 2020.</t>
  </si>
  <si>
    <t>520, 620, 720, 1520, 1620, 1920, 3220, 3420, 3520, 5720, 5820, 5920, 6520, 6620, 6720, 7620, 7720, 7920, 8520, 8720, 9320, 9520, 9620, 9720, 10520, 10620, 10720, 11720, 11820, 12020, 13620, 13720, 13820, 15620, 16120, 16220</t>
  </si>
  <si>
    <t>220, 320, 420, 1120, 1220, 1520, 3220, 3320, 3420, 5820, 5920, 6020, 7120, 7220, 7320, 8720, 8820, 9020, 10320, 10520, 10920, 11920, 12220, 12320, 14320, 14420, 14520, 16520, 16720, 17720, 19420, 20020, 20220, 22320, 23920, 24020</t>
  </si>
  <si>
    <t>220, 320, 420, 4320, 4420, 4720, 4820, 5120, 9720, 9820, 9920, 16120, 16220, 16320, 22320, 22420, 22520, 29820, 29920, 30120, 35120, 35320, 39420, 40320, 40720, 40820, 46220, 46320, 46420, 52120, 52320, 52720, 58020, 58620, 58820, 66120, 67420, 67520</t>
  </si>
  <si>
    <t>5576320, 5580220, 5584520, 10068920, 10090920, 21107320, 21110320, 23878220, 46043420, 50630520, 50637020, 91151120, 91151620, 98733520, 118793020, 118794620, 118796220, 152224320, 152225720, 155135220, 174444820, 178947920, 200359420, 211672320, 217737120, 217738120, 250758920, 250762420, 256756020, 282274620, 282297520, 293671020, 312508120, 314724520, 322690420, 349881020, 361728620, 361739220</t>
  </si>
  <si>
    <t>2020-01-22 11:47:00</t>
  </si>
  <si>
    <t>Nómina mes de enero de 2020.</t>
  </si>
  <si>
    <t>1020, 1120</t>
  </si>
  <si>
    <t>720, 820, 920, 1020, 1120, 1220, 1320, 1420, 1520, 1620, 1720, 1820, 1920, 2020, 2120, 2220, 2320, 2420, 2520, 2620, 2720, 2820, 2920</t>
  </si>
  <si>
    <t>8014120, 8014220, 8014320, 8014420, 8014520, 8014620, 8014720, 8014820, 8014920, 8015020, 8015220, 8015320, 8015420, 8015520, 8015620, 8015720, 8015820, 8015920, 8016020, 8016120, 8016220, 8016320, 8016420</t>
  </si>
  <si>
    <t>2020-01-22 11:54:00</t>
  </si>
  <si>
    <t>Aportes patronales sobre la nómina del mes de enero de 2020.</t>
  </si>
  <si>
    <t>3020, 3120, 3220, 3320, 3420, 3520, 3620, 3720, 3820, 3920, 4020, 4120, 4220</t>
  </si>
  <si>
    <t>9110420, 9110520, 9110620, 9110720, 9110820, 9110920, 9111020, 9111120, 9111220, 9111320, 9111420, 9111520, 9111620</t>
  </si>
  <si>
    <t>2020-02-11 11:17:00</t>
  </si>
  <si>
    <t>Comisión de los directores territoriales a reunión en la Dirección General.</t>
  </si>
  <si>
    <t>23788620</t>
  </si>
  <si>
    <t>2020-02-17 12:47:00</t>
  </si>
  <si>
    <t>Viáticos proceso de conservación DT Caldas vigencia 2020.</t>
  </si>
  <si>
    <t>2120, 2220, 2820, 2920, 3720, 3820, 3920, 4020, 11320, 11420, 11520, 12320, 12920, 13020, 13120</t>
  </si>
  <si>
    <t>1920, 2020, 2420, 2520, 3720, 3820, 3920, 4020, 16020, 16120, 16220, 17920, 18120, 19620, 19720</t>
  </si>
  <si>
    <t>5420, 5520, 9120, 9220, 14620, 14720, 14820, 14920, 51620, 51720, 51820, 55120, 56720, 58120, 58220</t>
  </si>
  <si>
    <t>28988920, 28997220, 37117220, 37128420, 73034420, 73037220, 73040620, 73063020, 274586220, 274587220, 274588020, 296605620, 303788620, 312514020, 312514920</t>
  </si>
  <si>
    <t>2020-02-21 08:49:00</t>
  </si>
  <si>
    <t>Nómina mes de febrero de 2020.</t>
  </si>
  <si>
    <t>5620, 5720, 5820, 5920, 6020, 6120, 6220, 6320, 6420, 6520, 6620, 6720, 6820, 6920, 7020, 7120, 7220, 7320, 7420, 7520, 7620</t>
  </si>
  <si>
    <t>31713220, 31713320, 31713420, 31713520, 31713620, 31713720, 31713820, 31713920, 31714020, 31714120, 31714220, 31714320, 31714420, 31714520, 31714620, 31714720, 31714820, 31714920, 31715020, 31715120, 31715220</t>
  </si>
  <si>
    <t>2020-02-21 11:38:00</t>
  </si>
  <si>
    <t>Aportes patronales nomina mes de febrero de 2020.</t>
  </si>
  <si>
    <t>7720, 7820, 7920, 8020, 8120, 8220, 8320, 8420, 8520, 8620, 8720, 8820, 8920</t>
  </si>
  <si>
    <t>32160120, 32160220, 32160320, 32160420, 32160520, 32160620, 32160720, 32160820, 32160920, 32161020, 32161120, 32161220, 32161320</t>
  </si>
  <si>
    <t>2020-02-25 11:23:00</t>
  </si>
  <si>
    <t>Impuesto predial vigencia 2020 oficinas, sede archivo y dos parqueaderos.</t>
  </si>
  <si>
    <t>45370720</t>
  </si>
  <si>
    <t>2020-03-02 00:00:00</t>
  </si>
  <si>
    <t>2020-03-02 12:14:00</t>
  </si>
  <si>
    <t>Impuesto de industria y comercio año gravable 2019.</t>
  </si>
  <si>
    <t>9520</t>
  </si>
  <si>
    <t>41199920</t>
  </si>
  <si>
    <t>2020-03-05 11:00:00</t>
  </si>
  <si>
    <t>Prestación de servicios de apoyo a la gestión en ventanilla para atención al público en los procesos catastrales de la dirección territorial Caldas y sus UOC.</t>
  </si>
  <si>
    <t>15820, 20620, 27520, 35220, 39520, 44620, 50620, 57520, 57720, 65120, 74920</t>
  </si>
  <si>
    <t>77871620, 108344020, 137880720, 174740720, 211619120, 243430920, 274136520, 309802720, 349323020, 387314020</t>
  </si>
  <si>
    <t>2020-03-05 11:10:00</t>
  </si>
  <si>
    <t>Prestación de servicios personales para realizar actividades de  apoyo operativo en los procesos catastrales en la dirección territorial caldas y sus UOC.</t>
  </si>
  <si>
    <t>4220, 4320, 4420, 4520</t>
  </si>
  <si>
    <t>4320, 4420, 4520, 5020</t>
  </si>
  <si>
    <t>15020, 15120, 15220, 15720, 20420, 20520, 20720, 20820, 27220, 27320, 27420, 27620, 34320, 34420, 34620, 34720, 39620, 39720, 39820, 39920, 44720, 44820, 44920, 45020, 45420, 45520, 50720, 50820, 50920, 51020, 57220, 57320, 57420, 57620, 64920, 65020, 65220, 65320, 72320, 72620, 74020, 74120, 74420, 74520</t>
  </si>
  <si>
    <t>77859120, 77860320, 77860720, 77870820, 107944520, 108343420, 108345320, 108347420, 137870720, 137873120, 137878920, 137885520, 170402920, 170405420, 170433520, 170444920, 211631920, 211638820, 211641320, 211651920, 243441820, 243444120, 243456220, 243631420, 274145620, 274157720, 274170020, 274174320, 309725620, 309730620, 309748220, 309754720, 349314020, 349316320, 349323720, 349324820, 377854120, 377910620, 384031320, 384036620, 387277320, 387287020</t>
  </si>
  <si>
    <t>2020-03-05 12:25:00</t>
  </si>
  <si>
    <t>Prestación de servicios personales para realizar actividades de reconocimiento predial urbano y rural para la atención de trámites en los procesos catastrales de la dirección territorial Caldas  y sus UOC.</t>
  </si>
  <si>
    <t>4620, 4720</t>
  </si>
  <si>
    <t>15320, 15420, 20920, 26420, 27120, 34120, 34220, 39220, 40020, 44520, 46020, 46620, 52220, 52620, 58720, 58920, 65820, 66620, 75120, 75420</t>
  </si>
  <si>
    <t>77864420, 77865320, 109736620, 129114220, 137866720, 170373020, 170383520, 198989620, 211657020, 243411620, 249769020, 260401120, 282295820, 291012520, 320853120, 322692820, 349334120, 356366420, 387319220, 387325220</t>
  </si>
  <si>
    <t>2020-03-05 14:54:00</t>
  </si>
  <si>
    <t>Prestación de servicios personales para realizar las actividades de control y verificación a los trámites del proceso de conservación catastral en la dirección territorial caldas  y sus UOC.</t>
  </si>
  <si>
    <t>15520, 20320, 27020, 34820, 40420, 45820, 51120, 57120, 65620, 75320</t>
  </si>
  <si>
    <t>77866720, 107941620, 137863320, 170462620, 212222620, 243653220, 274177820, 309717020, 349331420, 387323920</t>
  </si>
  <si>
    <t>2020-03-12 00:00:00</t>
  </si>
  <si>
    <t>2020-03-12 12:52:00</t>
  </si>
  <si>
    <t>Prestación de servicios personales para adelantar actividades de reconocimiento predial urbano y rural, en atención a los requerimientos administrativos y judiciales del proceso de restitución de tierras en la dirección territorial Caldas.</t>
  </si>
  <si>
    <t>15620, 20220, 26920, 34920, 40120, 45920, 51220, 57020, 65520, 75920</t>
  </si>
  <si>
    <t>77867720, 107932720, 137859720, 170468720, 211660720, 243687820, 274185820, 309704920, 349326820, 388926920</t>
  </si>
  <si>
    <t>2020-03-12 12:55:00</t>
  </si>
  <si>
    <t>Prestación de servicios personales  para el seguimiento a las solicitudes realizadas en el marco de la política integral de reparación a víctimas  en la dirección territorial Caldas.</t>
  </si>
  <si>
    <t>15920, 20120, 26820, 34520, 40220, 45120, 45620, 51320, 56920, 65720, 75020</t>
  </si>
  <si>
    <t>83209820, 107919020, 137856320, 170409420, 211666320, 243634220, 274188720, 309703220, 349333020, 387318220</t>
  </si>
  <si>
    <t>2020-03-19 12:14:00</t>
  </si>
  <si>
    <t>Nómina mes de marzo de 2020.</t>
  </si>
  <si>
    <t>5120, 5220</t>
  </si>
  <si>
    <t>10220, 10320, 10420, 10520, 10620, 10720, 10820, 10920, 11020, 11120, 11220, 11320, 11420, 11520, 11620, 11720, 11820, 11920, 12020, 12120, 12220, 12320, 12420, 12520, 12620, 12720, 12820, 12920</t>
  </si>
  <si>
    <t>66494220, 66494320, 66494420, 66494620, 66494720, 66494820, 66494920, 66495020, 66495120, 66495220, 66495320, 66495420, 66495520, 66495620, 66495720, 66495820, 66495920, 66496020, 66496120, 66496220, 66496320, 66496420, 66496520, 66496620, 66496720, 66496820, 66496920, 66497020</t>
  </si>
  <si>
    <t>2020-03-20 09:39:00</t>
  </si>
  <si>
    <t>Aportes patronales nómina marzo de 2020.</t>
  </si>
  <si>
    <t>13020, 13120, 13220, 13320, 13420, 13520, 13620, 13720, 13820, 13920, 14020, 14120, 14220, 14320</t>
  </si>
  <si>
    <t>66519120, 66519220, 66519320, 66519420, 66519520, 66519620, 66519720, 66519820, 66519920, 66520020, 66520120, 66520220, 66520320, 66520420</t>
  </si>
  <si>
    <t>2020-04-15 21:37:00</t>
  </si>
  <si>
    <t>Prestación de servicios profesionales para realizar el control de calidad a los informes de avalúos comerciales, así como realizar avalúos a bienes inmuebles urbanos y rurales en todo el país.</t>
  </si>
  <si>
    <t>27720, 35020, 40520, 45220, 45720, 51420, 57820, 64820, 66320, 76020</t>
  </si>
  <si>
    <t>137887820, 171141920, 212517820, 243641620, 274194620, 311964920, 351299920, 388940520</t>
  </si>
  <si>
    <t>2020-04-15 21:44:00</t>
  </si>
  <si>
    <t>Prestación de servicios profesionales para realizar avalúos comerciales, a nivel nacional de los bienes urbanos y rurales.</t>
  </si>
  <si>
    <t>14820</t>
  </si>
  <si>
    <t>50420, 52420, 52820, 58520, 59120, 64620, 66820, 67620, 76720</t>
  </si>
  <si>
    <t>264495020, 282308520, 297617020, 297647720, 312784620, 331590420, 338656420, 360054320, 365864120, 389009620</t>
  </si>
  <si>
    <t>2020-04-15 21:46:00</t>
  </si>
  <si>
    <t>Prestación de servicios profesionales para realizar los procesos de planeación y seguimiento al plan de acción de la dirección territorial Caldas, en el marco de los lineamientos institucionales vigentes.</t>
  </si>
  <si>
    <t>40620, 45320, 51520, 57920, 66420, 76120</t>
  </si>
  <si>
    <t>212520920, 243615720, 274199520, 310861120, 351301620, 388954320</t>
  </si>
  <si>
    <t>2020-04-22 15:30:00</t>
  </si>
  <si>
    <t>Nómina mes de abril de 2020.</t>
  </si>
  <si>
    <t>6020, 6120</t>
  </si>
  <si>
    <t>16420, 16520, 16620, 16720, 16820, 16920, 17020, 17120, 17220, 17320, 17420, 17520, 17620, 17720, 17820, 17920, 18020, 18120, 18220, 18320, 18420, 18520</t>
  </si>
  <si>
    <t>98729720, 98729820, 98729920, 98730020, 98730120, 98730220, 98730320, 98730420, 98730520, 98730620, 98730720, 98730820, 98730920, 98731020, 98731120, 98731220, 98731320, 98731420, 98731520, 98731620, 98731720, 98731820</t>
  </si>
  <si>
    <t>2020-04-28 15:12:00</t>
  </si>
  <si>
    <t>Aportes patronales nómina abril de 2020.</t>
  </si>
  <si>
    <t>18720, 18820, 18920, 19020, 19120, 19220, 19320, 19420, 19520, 19620, 19720, 19820, 19920, 20020</t>
  </si>
  <si>
    <t>104815920, 104816020, 104816120, 104816220, 104816320, 104816520, 104816620, 104816720, 104816820, 104816920, 104817020, 104817120, 104817220, 104817320</t>
  </si>
  <si>
    <t>2020-05-14 00:00:00</t>
  </si>
  <si>
    <t>2020-05-14 08:02:00</t>
  </si>
  <si>
    <t>Aportes patronales sobre retroactivos de salarios de enero y febrero de 2020.</t>
  </si>
  <si>
    <t>21020, 21120, 21220, 21320, 21420, 21520, 21620, 21720, 21820, 21920, 22020, 22120, 22220</t>
  </si>
  <si>
    <t>118627320, 118627420, 118627520, 118627620, 118627720, 118627820, 118627920, 118628020, 118628120, 118628220, 118628320, 118628420, 118628520</t>
  </si>
  <si>
    <t>2020-05-21 11:01:00</t>
  </si>
  <si>
    <t>Nómina mes de mayo de 2020.</t>
  </si>
  <si>
    <t>7020, 7120, 7420</t>
  </si>
  <si>
    <t>22720, 22820, 22920, 23020, 23120, 23220, 23320, 23420, 23520, 23620, 23720, 23820, 23920, 24020, 24120, 24220, 24320, 24420, 24520, 24620, 24720, 24820, 24920, 26620, 26720</t>
  </si>
  <si>
    <t>125358220, 125358320, 125358420, 125358520, 125358620, 125358720, 125358820, 125358920, 125359020, 125359120, 125359220, 125359320, 125359420, 125359520, 125359620, 125359720, 125359820, 125359920, 125360020, 125360120, 125360320, 125360420, 125360520, 132630820, 132630920</t>
  </si>
  <si>
    <t>2020-05-21 11:08:00</t>
  </si>
  <si>
    <t>Aportes patronales nómina de mayo de 2020.</t>
  </si>
  <si>
    <t>7220</t>
  </si>
  <si>
    <t>25020, 25120, 25220, 25320, 25420, 25520, 25620, 25720, 25820, 25920, 26020, 26120, 26220, 26320</t>
  </si>
  <si>
    <t>125438220, 125438320, 125438420, 125438520, 125438620, 125438720, 125438820, 125438920, 125439020, 125439120, 125439220, 125439320, 125439420, 125439520</t>
  </si>
  <si>
    <t>2020-06-03 18:25:00</t>
  </si>
  <si>
    <t>Prima semestral 2020.</t>
  </si>
  <si>
    <t>27820, 27920, 28020, 28120, 28220, 28320, 28420, 28520, 28620, 28720, 28820, 28920, 29020, 29120, 29220, 29320, 29420, 29520, 29620, 29720</t>
  </si>
  <si>
    <t>139743620, 139743720, 139743920, 139744120, 139744220, 139744320, 139744520, 139744620, 139744720, 139744820, 139744920, 139745020, 139745120, 139745320, 139745420, 139745620, 139745720, 139745820, 139745920, 139746020</t>
  </si>
  <si>
    <t>2020-06-19 15:19:00</t>
  </si>
  <si>
    <t>Nómina mes de junio /2020.</t>
  </si>
  <si>
    <t>8020, 8120</t>
  </si>
  <si>
    <t>157063520, 157063620, 157063720, 157063820, 157064020, 157064220, 157064320, 157064520, 157064620, 157064720, 157064820, 157065120, 157065220, 157065320, 157065420, 157065520, 157065620, 157065720, 157066020, 157066420, 157066520, 157066620, 157066720</t>
  </si>
  <si>
    <t>2020-06-19 15:33:00</t>
  </si>
  <si>
    <t>Aportes patronales nómina mes de junio /2020.</t>
  </si>
  <si>
    <t>32520, 32620, 32720, 32820, 32920, 33020, 33120, 33220, 33320, 33420, 33520, 33620, 33720, 33820</t>
  </si>
  <si>
    <t>157422620, 157422720, 157422820, 157422920, 157423020, 157423120, 157423220, 157423320, 157423420, 157423520, 157423620, 157423720, 157423820, 157423920</t>
  </si>
  <si>
    <t>2020-06-26 11:04:00</t>
  </si>
  <si>
    <t>Adquisición e instalación  de divisiones en vidrio laminado 3+3 incoloro, con estructura en aluminio para la adecuación de las ventanillas de atención al usuario para la  dirección territorial Caldas.</t>
  </si>
  <si>
    <t>2020-07-22 17:04:00</t>
  </si>
  <si>
    <t>8920, 9020</t>
  </si>
  <si>
    <t>35520, 35620, 35720, 35820, 35920, 36020, 36120, 36220, 36320, 36420, 36520, 36620, 36720, 36820, 36920, 37020, 37120, 37220, 37320, 37420, 37520, 37620, 37720</t>
  </si>
  <si>
    <t>194609020, 194609120, 194609220, 194609320, 194609420, 194609520, 194609620, 194609720, 194609820, 194609920, 194610020, 194610120, 194610220, 194610320, 194610420, 194610520, 194610620, 194610720, 194610820, 194632920, 194633020, 194633120, 194633220</t>
  </si>
  <si>
    <t>2020-07-24 17:44:00</t>
  </si>
  <si>
    <t>APORTES PARAFISCALES NOMINA JULIO 2020</t>
  </si>
  <si>
    <t>37820, 37920, 38020, 38120, 38220, 38320, 38420, 38520, 38620, 38720, 38820, 38920, 39020, 39120</t>
  </si>
  <si>
    <t>196065920, 196066020, 196066120, 196066220, 196066320, 196066420, 196066520, 196066620, 196066720, 196066820, 196066920, 196067020, 196067120, 196067220</t>
  </si>
  <si>
    <t>2020-07-30 00:00:00</t>
  </si>
  <si>
    <t>2020-07-30 09:43:00</t>
  </si>
  <si>
    <t>Prestación de servicios personales para realizar actividades de reconocimiento predial urbano y rural para la atención de trámites en los procesos catastrales de la dirección territorial Caldas.</t>
  </si>
  <si>
    <t>52020, 56820, 65420, 73520, 77020</t>
  </si>
  <si>
    <t>282270620, 309694520, 349325820, 382872820, 389141020</t>
  </si>
  <si>
    <t>2020-08-11 00:00:00</t>
  </si>
  <si>
    <t>2020-08-11 09:48:00</t>
  </si>
  <si>
    <t>REVISIÓN TÉCNICO MECÁNICA DE CAMIONETAS FORD DE PLACAS OCJ 995 Y MAZDA ODS 784.</t>
  </si>
  <si>
    <t>10420, 15920</t>
  </si>
  <si>
    <t>14220, 23620</t>
  </si>
  <si>
    <t>46120, 67220</t>
  </si>
  <si>
    <t>250755120, 360177720</t>
  </si>
  <si>
    <t>2020-08-20 11:15:00</t>
  </si>
  <si>
    <t>NOMINA MES DE AGOSTO DE 2020.</t>
  </si>
  <si>
    <t>9920, 10020</t>
  </si>
  <si>
    <t>41020, 41120, 41220, 41320, 41420, 41520, 41620, 41720, 41820, 41920, 42020, 42120, 42220, 42320, 42420, 42520, 42620, 42720, 42820, 42920</t>
  </si>
  <si>
    <t>225937020, 225937120, 225937220, 225937320, 225937420, 225937520, 225937620, 225937720, 225937820, 225937920, 225938020, 225938120, 225938220, 225938320, 225938420, 225938520, 225938620, 225938720, 225938820, 225938920</t>
  </si>
  <si>
    <t>2020-08-20 12:07:00</t>
  </si>
  <si>
    <t>APORTES PATRONALES NOMINA DE AGOSTO DE 2020.</t>
  </si>
  <si>
    <t>10120</t>
  </si>
  <si>
    <t>43020, 43120, 43220, 43320, 43420, 43520, 43620, 43720, 43820, 43920, 44020, 44120, 44220, 44320</t>
  </si>
  <si>
    <t>225953520, 225953620, 225953720, 225953820, 225953920, 225954020, 225954120, 225954220, 225954320, 225954420, 225954520, 225954620, 225954720, 225954820</t>
  </si>
  <si>
    <t>2020-09-04 00:00:00</t>
  </si>
  <si>
    <t>2020-09-04 10:22:00</t>
  </si>
  <si>
    <t>Prestación de servicios de apoyo a la gestión para realizar actividades de oficina y/o terreno dentro del proceso de Conservación Catastral de la Territorial Caldas.</t>
  </si>
  <si>
    <t>22120</t>
  </si>
  <si>
    <t>65920, 72120</t>
  </si>
  <si>
    <t>349336720, 375046520</t>
  </si>
  <si>
    <t>2020-09-21 09:51:00</t>
  </si>
  <si>
    <t>NOMINA MES DE SEPTIEMBRE DE 2020.</t>
  </si>
  <si>
    <t>10920, 11020</t>
  </si>
  <si>
    <t>46720, 46820, 46920, 47020, 47120, 47220, 47320, 47420, 47520, 47620, 47720, 47820, 47920, 48020, 48120, 48220, 48320, 48420, 48520, 48620, 48720, 48820, 48920</t>
  </si>
  <si>
    <t>262698520, 262698620, 262698720, 262698820, 262698920, 262699020, 262699120, 262699220, 262699320, 262699420, 262699520, 262699620, 262699720, 262699820, 262699920, 262700020, 262700120, 262700220, 262700320, 262700420, 262700520, 262700620, 262700720</t>
  </si>
  <si>
    <t>2020-09-23 12:30:00</t>
  </si>
  <si>
    <t>APORTES PATRONALES NOMINA MES DE SEPTIEMBRE DE 2020.</t>
  </si>
  <si>
    <t>49020, 49120, 49220, 49320, 49420, 49520, 49620, 49720, 49820, 49920, 50020, 50120, 50220, 50320</t>
  </si>
  <si>
    <t>262700920, 262701020, 262701120, 262701220, 262701320, 262701420, 262701520, 262701620, 262701720, 262701820, 262701920, 262702020, 262702120, 262702220</t>
  </si>
  <si>
    <t>2020-10-05 14:56:00</t>
  </si>
  <si>
    <t>Viáticos para asistir al encuentro de directores territoriales, programado para el 14 de octubre, en las instalaciones  del IGAC Sede Central.</t>
  </si>
  <si>
    <t>16320</t>
  </si>
  <si>
    <t>51920</t>
  </si>
  <si>
    <t>279887420</t>
  </si>
  <si>
    <t>2020-10-15 00:00:00</t>
  </si>
  <si>
    <t>2020-10-15 07:47:00</t>
  </si>
  <si>
    <t>Mantenimiento preventivo, correctivo y suministro e instalación de repuestos  de los vehículos de placas ODS 784 y OCJ 995  del Instituto Geográfico Agustín Codazzi  de la Territorial Caldas.</t>
  </si>
  <si>
    <t>2020-10-15 08:00:00</t>
  </si>
  <si>
    <t>Prestación de servicios personales para realizar actividades de reconocimiento predial rural y urbano de los procesos de gestión catastral en el marco de los proyectos que adelanta el instituto en la territorial Caldas.</t>
  </si>
  <si>
    <t>13220, 13320</t>
  </si>
  <si>
    <t>23020, 23420</t>
  </si>
  <si>
    <t>67020, 67120, 75720, 75820</t>
  </si>
  <si>
    <t>360157720, 360159720, 388831720, 388872720</t>
  </si>
  <si>
    <t>2020-10-15 08:06:00</t>
  </si>
  <si>
    <t>Prestación de servicios de apoyo a la gestión para realizar actividades de oficina y/o terreno dentro de los proyectos que adelanta la institución en la Territorial Caldas.</t>
  </si>
  <si>
    <t>12620, 12820</t>
  </si>
  <si>
    <t>19520, 19820</t>
  </si>
  <si>
    <t>58320, 58420, 66520, 66920, 71820, 71920, 73620, 73720</t>
  </si>
  <si>
    <t>312780220, 312782020, 351305420, 360063320, 375045120, 375045720, 384006820, 384016120</t>
  </si>
  <si>
    <t>2020-10-15 08:12:00</t>
  </si>
  <si>
    <t>Prestación de servicios personales para realizar las actividades de digitalización de información cartográfica Catastral  para  los proyectos que adelanta la institución en la Territorial Caldas.</t>
  </si>
  <si>
    <t>22820</t>
  </si>
  <si>
    <t>66720, 75220</t>
  </si>
  <si>
    <t>359999220, 387320820</t>
  </si>
  <si>
    <t>2020-10-15 08:19:00</t>
  </si>
  <si>
    <t>Prestación de servicios personales para realizar actividades de grabación de datos  para  los proyectos que adelanta el institución en la Territorial Caldas.</t>
  </si>
  <si>
    <t>12720</t>
  </si>
  <si>
    <t>64720, 66220, 72020, 73820</t>
  </si>
  <si>
    <t>351297420, 375046020, 384021120</t>
  </si>
  <si>
    <t>2020-10-23 00:00:00</t>
  </si>
  <si>
    <t>2020-10-23 10:53:00</t>
  </si>
  <si>
    <t>NOMINA MES DE OCTUBRE DE 2020.</t>
  </si>
  <si>
    <t>12120, 12220</t>
  </si>
  <si>
    <t>52920, 53020, 53120, 53220, 53320, 53420, 53520, 53620, 53720, 53820, 53920, 54020, 54120, 54220, 54320, 54420, 54520, 54620, 54720, 54820, 54920, 55020</t>
  </si>
  <si>
    <t>296052620, 296052720, 296052820, 296052920, 296053020, 296053120, 296053220, 296053420, 296053520, 296053620, 296053720, 296053820, 296053920, 296054020, 296054120, 296054220, 296054320, 296054420, 296054520, 296054620, 296054720, 296054820</t>
  </si>
  <si>
    <t>2020-10-23 17:43:00</t>
  </si>
  <si>
    <t>APORTES PATRONALES NOMINA MES DE OCTUBRE DE 2020.</t>
  </si>
  <si>
    <t>55220, 55320, 55420, 55520, 55620, 55720, 55820, 55920, 56020, 56120, 56220, 56320, 56420, 56520</t>
  </si>
  <si>
    <t>297060920, 297061020, 297061120, 297061220, 297061320, 297061420, 297061520, 297061620, 297061720, 297061820, 297061920, 297062020, 297062120, 297062220</t>
  </si>
  <si>
    <t>2020-11-11 12:27:00</t>
  </si>
  <si>
    <t>Prestación de servicios personales para realizar actividades de reconocimiento predial urbano en el proceso de gestión catastral a desarrollarse en el municipio de Supia Caldas.</t>
  </si>
  <si>
    <t>25820, 26620</t>
  </si>
  <si>
    <t>73020, 74220, 75620, 76620</t>
  </si>
  <si>
    <t>378032420, 382891020, 387331320, 389002120</t>
  </si>
  <si>
    <t>2020-11-11 12:32:00</t>
  </si>
  <si>
    <t>Prestación de servicios de apoyo a la gestión para realizar actividades de oficina y/o terreno  en el proceso de gestión catastral a desarrollarse en el municipio de Supia Caldas.</t>
  </si>
  <si>
    <t>14220, 14320</t>
  </si>
  <si>
    <t>24220, 24420</t>
  </si>
  <si>
    <t>67720, 67920, 76220, 76320</t>
  </si>
  <si>
    <t>371917620, 372120320, 388958520, 388971320</t>
  </si>
  <si>
    <t>2020-11-12 17:55:00</t>
  </si>
  <si>
    <t>Prestación de servicios  de apoyo a las actividades de oficina  en desarrollo de los procesos de Restitución de Tierras en la Territorial Caldas.</t>
  </si>
  <si>
    <t>14420, 14520</t>
  </si>
  <si>
    <t>24320, 24520</t>
  </si>
  <si>
    <t>67820, 68020, 75520, 76420</t>
  </si>
  <si>
    <t>371936820, 372351220, 387326620, 388978120</t>
  </si>
  <si>
    <t>2020-11-12 18:03:00</t>
  </si>
  <si>
    <t>Prestación de servicios de apoyo en oficina  en el proceso de gestión catastral de la Dirección Territorial Caldas</t>
  </si>
  <si>
    <t>2020-11-12 18:12:00</t>
  </si>
  <si>
    <t>Prestación de servicios personales para realizar actividades de reconocimiento predial en la Dirección territorial Caldas  en el proceso de gestión catastral.</t>
  </si>
  <si>
    <t>14920</t>
  </si>
  <si>
    <t>29320</t>
  </si>
  <si>
    <t>76820, 76920</t>
  </si>
  <si>
    <t>389021620, 389024420</t>
  </si>
  <si>
    <t>2020-11-12 18:24:00</t>
  </si>
  <si>
    <t>Prestación de servicios profesionales para apoyar jurídicamente la respuesta a peticiones en la  Dirección Territorial  Caldas.</t>
  </si>
  <si>
    <t>29020</t>
  </si>
  <si>
    <t>76520</t>
  </si>
  <si>
    <t>388995620</t>
  </si>
  <si>
    <t>2020-11-23 11:30:00</t>
  </si>
  <si>
    <t>NOMINA MES DE NOVIEMBRE/2020 Y PRIMA DE NAVIDAD SEGUN DECRETO 1422 DEL 04/11/2020.</t>
  </si>
  <si>
    <t>14620, 14720</t>
  </si>
  <si>
    <t>59220, 59320, 59420, 59520, 59620, 59720, 59820, 59920, 60020, 60120, 60220, 60320, 60420, 60520, 60620, 60720, 60820, 60920, 61020, 61120, 61220, 61320, 61420, 61520, 61620, 61720, 61820, 61920, 62020, 62120, 62220, 62320, 62420, 62520, 62620, 62720, 62820, 62920, 63020, 63120</t>
  </si>
  <si>
    <t>333237220, 333237320, 333237420, 333237520, 333237620, 333237720, 333237820, 333237920, 333238020, 333238120, 333238220, 333238320, 333238420, 333238520, 333238620, 333238720, 333238820, 333238920, 333239020, 333239120, 333244220, 333244320, 333244420, 333244520, 333244620, 333244720, 333244820, 333244920, 333245020, 333245120, 333245220, 333245320, 333245420, 333245520, 333245620, 333245720, 333245820, 333245920, 333246020, 333246120</t>
  </si>
  <si>
    <t>2020-11-23 16:36:00</t>
  </si>
  <si>
    <t>Prestación de servicios personales para realizar actividades de reconocimientos predial urbano y rural para la atención de trámites en los procesos catastrales de la Dirección territorial Caldas.</t>
  </si>
  <si>
    <t>15020, 15120, 15320</t>
  </si>
  <si>
    <t>25520, 25620, 25720</t>
  </si>
  <si>
    <t>72720, 72820, 72920, 74620, 74720, 74820</t>
  </si>
  <si>
    <t>377966320, 377992820, 378026320, 387289720, 387290920, 387296620</t>
  </si>
  <si>
    <t>2020-11-23 16:37:00</t>
  </si>
  <si>
    <t>Prestación de servicios personales para realizar las actividades de control y verificación a los tramites proceso de conservación catastral Dirección territorial Caldas.</t>
  </si>
  <si>
    <t>25020</t>
  </si>
  <si>
    <t>72220, 73920</t>
  </si>
  <si>
    <t>377830020, 384024320</t>
  </si>
  <si>
    <t>2020-11-24 08:11:00</t>
  </si>
  <si>
    <t>Prestación de servicios personales para realizar actividades de apoyo operativo en los procesos catastrales en la dirección territorial caldas y sus UOC.</t>
  </si>
  <si>
    <t>15720, 15820</t>
  </si>
  <si>
    <t>25220, 25320</t>
  </si>
  <si>
    <t>72420, 72520</t>
  </si>
  <si>
    <t>377877520, 377897020</t>
  </si>
  <si>
    <t>2020-11-24 08:27:00</t>
  </si>
  <si>
    <t>APORTES PATRONALES NÓMINA MES DE NOVIEMBRE DE 2020.</t>
  </si>
  <si>
    <t>63220, 63320, 63420, 63520, 63620, 63720, 63820, 63920, 64020, 64120, 64220, 64320, 64420, 64520</t>
  </si>
  <si>
    <t>336202420, 336202520, 336202620, 336202720, 336202820, 336202920, 336203020, 336203120, 336203220, 336203320, 336203420, 336203520, 336203620, 336203720</t>
  </si>
  <si>
    <t>2020-12-18 00:00:00</t>
  </si>
  <si>
    <t>2020-12-18 12:25:00</t>
  </si>
  <si>
    <t>NOMINA MES DE DICIEMBRE DE 2020.</t>
  </si>
  <si>
    <t>16320, 16420</t>
  </si>
  <si>
    <t>68120, 68220, 68320, 68420, 68520, 68620, 68720, 68820, 68920, 69020, 69120, 69220, 69320, 69420, 69520, 69620, 69720, 69820, 69920, 70020, 70120, 70220, 70320</t>
  </si>
  <si>
    <t>373388320, 373388420, 373388520, 373388620, 373388720, 373388820, 373388920, 373389020, 373389120, 373389220, 373389320, 373389420, 373389520, 373389620, 373389720, 373389820, 373389920, 373390020, 373390120, 373390320, 373390420, 373390520, 373390620</t>
  </si>
  <si>
    <t>2020-12-18 19:24:00</t>
  </si>
  <si>
    <t>APORTES PATRONALES NOMINA MES DE DICIEMBRE DE 2020.</t>
  </si>
  <si>
    <t>16520</t>
  </si>
  <si>
    <t>70420, 70520, 70620, 70720, 70820, 70920, 71020, 71120, 71220, 71320, 71420, 71520, 71620, 71720</t>
  </si>
  <si>
    <t>373641920, 373642020, 373642120, 373642220, 373642320, 373642420, 373642520, 373642620, 373642720, 373642820, 373642920, 373643020, 373643120, 373643220</t>
  </si>
  <si>
    <t>2020-12-21 18:23:00</t>
  </si>
  <si>
    <t>APORTE PATRONAL PARA AJUSTAR PLANILLA DE ABRIL /2020 INCREMENTANDO PENSION DEL 3 AL 16%.</t>
  </si>
  <si>
    <t>16620</t>
  </si>
  <si>
    <t>73120, 73220, 73320, 73420</t>
  </si>
  <si>
    <t>378263420, 378263520, 378263620, 378263720</t>
  </si>
  <si>
    <t>2020-01-10 00:00:00</t>
  </si>
  <si>
    <t>2020-01-10 10:56:00</t>
  </si>
  <si>
    <t>TERRITORIAL CAQUETA</t>
  </si>
  <si>
    <t>PAGO SERVICIO DE ENERGIA Y ASEO T. CAQUETA</t>
  </si>
  <si>
    <t>5063520</t>
  </si>
  <si>
    <t>2020-01-21 15:45:00</t>
  </si>
  <si>
    <t>PAGO NOMINA ENERO 2020 CAQUETA</t>
  </si>
  <si>
    <t>220, 420</t>
  </si>
  <si>
    <t>220, 320, 420, 520, 1720, 1820, 1920, 2020, 2120, 2220, 2320, 2420, 2520, 2620, 2720, 2820, 2920, 3020, 3120, 3220</t>
  </si>
  <si>
    <t>7985220, 7985320, 7985420, 7985520, 8113420, 8113520, 8113620, 8113720, 8113820, 8113920, 8114120, 8114220, 8114320, 8114420, 8114520, 8114620, 8114720, 8114820, 8114920, 8115020</t>
  </si>
  <si>
    <t>2020-01-21 15:48:00</t>
  </si>
  <si>
    <t>PAGO APORTES PATRONALES NOMINA ENERO -2020</t>
  </si>
  <si>
    <t>620, 720, 820, 920, 1020, 1120, 1220, 1320, 1420, 1520, 1620</t>
  </si>
  <si>
    <t>8020520, 8020620, 8020720, 8020820, 8020920, 8021020, 8021120, 8021220, 8021420, 8021520, 8021620</t>
  </si>
  <si>
    <t>2020-01-24 00:00:00</t>
  </si>
  <si>
    <t>2020-01-24 10:46:00</t>
  </si>
  <si>
    <t>pago facturas servaf</t>
  </si>
  <si>
    <t>17222420</t>
  </si>
  <si>
    <t>2020-02-03 00:00:00</t>
  </si>
  <si>
    <t>2020-02-03 09:51:00</t>
  </si>
  <si>
    <t>PAGO SERVICIO DE ENERGIA Y ASEO</t>
  </si>
  <si>
    <t>17215420</t>
  </si>
  <si>
    <t>2020-02-11 14:51:00</t>
  </si>
  <si>
    <t>PAGO COMISION A BOGOTA PARA DIRECTOR TERRITORIAL</t>
  </si>
  <si>
    <t>24780120</t>
  </si>
  <si>
    <t>2020-02-18 00:00:00</t>
  </si>
  <si>
    <t>2020-02-18 14:39:00</t>
  </si>
  <si>
    <t>0300</t>
  </si>
  <si>
    <t>ANTICIPO COMISION PARA CONDUCTOR A TOLIMA Y CAQUETA</t>
  </si>
  <si>
    <t>42938020</t>
  </si>
  <si>
    <t>CARTOGRAFIA</t>
  </si>
  <si>
    <t>2020-02-20 14:40:00</t>
  </si>
  <si>
    <t>PAGO NOMINA FEB-2020</t>
  </si>
  <si>
    <t>920, 1020</t>
  </si>
  <si>
    <t>4120, 4220, 4320, 4420, 4520, 4620, 4720, 4820, 4920, 5020, 5120, 5220, 5320, 5420, 5520, 5620, 5720, 5820</t>
  </si>
  <si>
    <t>30956920, 30957020, 30957120, 30957220, 30957320, 30957420, 30957520, 30957620, 30957720, 30957820, 30957920, 30958020, 30958220, 30958320, 30958420, 30958520, 31060020, 31060120</t>
  </si>
  <si>
    <t>2020-02-20 14:42:00</t>
  </si>
  <si>
    <t>PAGO APORTES PATRONALES NOM FEB-2020</t>
  </si>
  <si>
    <t>5920, 6020, 6120, 6220, 6320, 6420, 6520, 6620, 6720, 6820, 6920</t>
  </si>
  <si>
    <t>31329420, 31329520, 31329620, 31329720, 31329820, 31329920, 31330020, 31330120, 31330220, 31330320, 31330420</t>
  </si>
  <si>
    <t>2020-02-20 14:43:00</t>
  </si>
  <si>
    <t>PAGO IMPUESTO ICA 2019</t>
  </si>
  <si>
    <t>35049220</t>
  </si>
  <si>
    <t>2020-02-24 00:00:00</t>
  </si>
  <si>
    <t>2020-02-24 10:09:00</t>
  </si>
  <si>
    <t>COMPRA DE COMBUSTIBLE T. CAQUETA</t>
  </si>
  <si>
    <t>9820</t>
  </si>
  <si>
    <t>44020</t>
  </si>
  <si>
    <t>312628120</t>
  </si>
  <si>
    <t>2020-02-24 15:29:00</t>
  </si>
  <si>
    <t>pago facturas acueducto y alcantarillado</t>
  </si>
  <si>
    <t>35053920</t>
  </si>
  <si>
    <t>2020-02-26 00:00:00</t>
  </si>
  <si>
    <t>2020-02-26 16:07:00</t>
  </si>
  <si>
    <t>PAGO IMPUESTO PREDIAL 2020</t>
  </si>
  <si>
    <t>45172320</t>
  </si>
  <si>
    <t>2020-03-02 15:35:00</t>
  </si>
  <si>
    <t>PAGO ANTICIPO COMISION PARA SANDRA P. RAMIREZ</t>
  </si>
  <si>
    <t>85184620</t>
  </si>
  <si>
    <t>2020-03-03 12:29:00</t>
  </si>
  <si>
    <t>pago facturas energia</t>
  </si>
  <si>
    <t>42959320</t>
  </si>
  <si>
    <t>2020-03-03 17:10:00</t>
  </si>
  <si>
    <t>CONTRATACION PERSONAL PRESTACION DE SERVICIOS</t>
  </si>
  <si>
    <t>1720, 1820, 1920, 2020, 2620, 7520, 8320, 9020, 9520</t>
  </si>
  <si>
    <t>1820, 1920, 2020, 2120, 3220, 10320, 11220, 12720</t>
  </si>
  <si>
    <t>11120, 11220, 11320, 11420, 14920, 15020, 15120, 15220, 15320, 19920, 20020, 20120, 20220, 20320, 27120, 27220, 27320, 27420, 31320, 31420, 31520, 31620, 35120, 35220, 35320, 35420, 35520, 39520, 39620, 39720, 39820, 39920, 40220, 43520, 43620, 43720, 43820, 44520, 49120, 49220, 49320, 49520, 49620, 49820, 54320, 54420, 54520, 54620, 54720, 54820</t>
  </si>
  <si>
    <t>85184320, 85184420, 85184720, 85185120, 110980820, 110984120, 110986720, 110987920, 110989220, 138589220, 138589420, 138590220, 138590520, 138590720, 171845720, 171848620, 171850620, 171853420, 208501820, 208506220, 208507220, 208508220, 241908720, 241910220, 241911820, 242786120, 242793320, 273895620, 273897520, 273900220, 273904020, 273920620, 283302420, 309705620, 309716020, 309722820, 309725520, 330620820, 347332620, 347333720, 347334320, 348777320, 349953920, 351034820, 387045120, 387056820, 387065520, 389843220, 389866620, 389886920</t>
  </si>
  <si>
    <t>2020-03-03 17:11:00</t>
  </si>
  <si>
    <t>2120, 7820, 8120, 9120</t>
  </si>
  <si>
    <t>2420, 8920, 10020, 11120</t>
  </si>
  <si>
    <t>11720, 15420, 20520, 27720, 31820, 35920, 40020, 43320, 43920, 44220, 49720, 50020, 54220</t>
  </si>
  <si>
    <t>85185320, 114406520, 142161220, 174668020, 212559120, 245080520, 276880320, 297086220, 312622920, 312625120, 350092620, 351037820, 386044920</t>
  </si>
  <si>
    <t>2020-03-19 09:51:00</t>
  </si>
  <si>
    <t>PAGO FACTURAS ACUEDUCTO</t>
  </si>
  <si>
    <t>62933420</t>
  </si>
  <si>
    <t>2020-03-24 09:04:00</t>
  </si>
  <si>
    <t>PAGO APORTES PATRONALES</t>
  </si>
  <si>
    <t>7720, 7820, 7920, 8020, 8120, 8220, 8320, 8420, 8520, 8620, 8720</t>
  </si>
  <si>
    <t>66523420, 66523520, 66523620, 66523720, 66523820, 66523920, 66524020, 66524120, 66524220, 66524320, 66524420</t>
  </si>
  <si>
    <t>2020-03-24 10:15:00</t>
  </si>
  <si>
    <t>PAGO DE NOMINA MARZO</t>
  </si>
  <si>
    <t>8820, 8920, 9020, 9120, 9220, 9320, 9420, 9520, 9620, 9720, 9820, 9920, 10020, 10120, 10220, 10320, 10420, 10520, 10620, 10720, 10820, 10920, 11020</t>
  </si>
  <si>
    <t>66700820, 66700920, 66701020, 66701120, 66701220, 66701320, 66701420, 67102920, 67103020, 67103120, 67103220, 67103320, 67103420, 67103520, 67103620, 67103720, 67103820, 67103920, 67104020, 67104120, 67104220, 67104320, 67104420</t>
  </si>
  <si>
    <t>2020-04-05 00:00:00</t>
  </si>
  <si>
    <t>2020-04-05 10:35:00</t>
  </si>
  <si>
    <t>PAGO FACTURA ENERGIA</t>
  </si>
  <si>
    <t>85186620</t>
  </si>
  <si>
    <t>2020-04-09 00:00:00</t>
  </si>
  <si>
    <t>2020-04-09 10:26:00</t>
  </si>
  <si>
    <t>20420, 27520, 31720, 35720, 39320, 44120, 50120, 50220</t>
  </si>
  <si>
    <t>138600520, 173687520, 209160720, 242805820, 273706720, 312629820, 351040020, 351046420</t>
  </si>
  <si>
    <t>2020-04-22 12:38:00</t>
  </si>
  <si>
    <t>PAGO NOMINA ABRIL</t>
  </si>
  <si>
    <t>11920, 12020, 12120, 12220, 12320, 12420, 12520, 12620, 12720, 12820, 12920, 13020, 13120, 13220, 13320, 13420, 13520</t>
  </si>
  <si>
    <t>99527720, 99527820, 99527920, 99528020, 99528120, 99528220, 99528320, 99528420, 99528520, 99528620, 99528720, 99528820, 99528920, 99529020, 99529120, 99529220, 99529320</t>
  </si>
  <si>
    <t>2020-04-22 12:41:00</t>
  </si>
  <si>
    <t>PAGO APORTES PATRONALES NOMINA ABRIL</t>
  </si>
  <si>
    <t>13620, 13720, 13820, 13920, 14020, 14120, 14220, 14320, 14420, 14520, 14620</t>
  </si>
  <si>
    <t>99529520, 99529620, 99529720, 99529820, 99529920, 99530020, 99530120, 99530220, 99530320, 99530420, 99530620</t>
  </si>
  <si>
    <t>2020-04-27 00:00:00</t>
  </si>
  <si>
    <t>2020-04-27 10:10:00</t>
  </si>
  <si>
    <t>PAGO FACTURAS SERVICIO ACUEDUCTO Y ALCANT.</t>
  </si>
  <si>
    <t>102588720, 114542720</t>
  </si>
  <si>
    <t>2020-05-05 12:00:00</t>
  </si>
  <si>
    <t>PAGO FACTURAS</t>
  </si>
  <si>
    <t>109751120</t>
  </si>
  <si>
    <t>2020-05-18 00:00:00</t>
  </si>
  <si>
    <t>2020-05-18 10:58:00</t>
  </si>
  <si>
    <t>pago facturas</t>
  </si>
  <si>
    <t>120570320</t>
  </si>
  <si>
    <t>2020-05-21 14:00:00</t>
  </si>
  <si>
    <t>PAGO NOMINA DE MAYO 2020</t>
  </si>
  <si>
    <t>3520, 3620, 3920</t>
  </si>
  <si>
    <t>15620, 15720, 15820, 15920, 16020, 16120, 16220, 16320, 16420, 16520, 16620, 16720, 16820, 16920, 17020, 17120, 17220, 17320, 19620, 19720</t>
  </si>
  <si>
    <t>125621720, 125621820, 125621920, 125622020, 125622120, 125622220, 125622320, 125622420, 125622520, 125622620, 125622720, 125622820, 125622920, 125623020, 125623120, 125623220, 125627520, 125627620, 129513320, 129513420</t>
  </si>
  <si>
    <t>2020-05-21 14:03:00</t>
  </si>
  <si>
    <t>PAGO APORTES NOMINA MAYO 2020</t>
  </si>
  <si>
    <t>17420, 17520, 17620, 17720, 17820, 17920, 18020, 18120, 18220, 18320, 18420</t>
  </si>
  <si>
    <t>125635520, 125635620, 125635720, 125635820, 125635920, 125636020, 125636120, 125636220, 125636320, 125636420, 125636520</t>
  </si>
  <si>
    <t>2020-05-21 15:29:00</t>
  </si>
  <si>
    <t>PAGO RETROACTIVO APORTES PATRONALES</t>
  </si>
  <si>
    <t>18520, 18620, 18720, 18820, 18920, 19020, 19120, 19220, 19320, 19420, 19520</t>
  </si>
  <si>
    <t>125771020, 125771120, 125771220, 125771320, 125771420, 125771520, 125771620, 125771720, 125771820, 125771920, 125772020</t>
  </si>
  <si>
    <t>2020-06-02 11:18:00</t>
  </si>
  <si>
    <t>19820</t>
  </si>
  <si>
    <t>137609120</t>
  </si>
  <si>
    <t>2020-06-04 10:01:00</t>
  </si>
  <si>
    <t>PAGO PRIMA DE JUNIO 2020</t>
  </si>
  <si>
    <t>4120, 4220</t>
  </si>
  <si>
    <t>20620, 20720, 20820, 20920, 21020, 21120, 21220, 21320, 21420, 21520, 21620, 21720, 21820, 21920, 22020, 22120, 22220, 22320, 22420, 22520, 22620, 22720, 22820, 22920, 23020, 23120, 23220, 23320, 23420, 23520, 23620, 23720</t>
  </si>
  <si>
    <t>142190520, 142190620, 142190720, 142190820, 142190920, 142191020, 142191120, 142191320, 142191420, 142191520, 142191620, 142191720, 142191820, 142191920, 142192020, 142192120, 147722320, 147722420, 147722520, 147722620, 147722720, 147722820, 147722920, 147723020, 147723120, 147723220, 147723320, 147723420, 147723520, 147723620, 147723720, 147723820</t>
  </si>
  <si>
    <t>2020-06-11 00:00:00</t>
  </si>
  <si>
    <t>2020-06-11 10:40:00</t>
  </si>
  <si>
    <t>COMPRA E INSTALACION DE ESTRUCTURAS EN VENTANILLA -ATENCION AL USUARIO</t>
  </si>
  <si>
    <t>27620</t>
  </si>
  <si>
    <t>173715920</t>
  </si>
  <si>
    <t>2020-06-19 13:06:00</t>
  </si>
  <si>
    <t>PAGO NOMINA DE JUNIO 2020</t>
  </si>
  <si>
    <t>4320, 4420, 4720</t>
  </si>
  <si>
    <t>23820, 23920, 24020, 24120, 24220, 24320, 24420, 24520, 24620, 24720, 24820, 24920, 25020, 25120, 25220, 25320, 25420, 25520, 25620, 26820, 26920</t>
  </si>
  <si>
    <t>156539920, 156540020, 156540120, 156540220, 156540320, 156540420, 156540520, 156540620, 156540720, 156540820, 156540920, 156541020, 156541120, 156541220, 156541320, 156541420, 156557120, 156557220, 156557320, 169834220, 169834320</t>
  </si>
  <si>
    <t>2020-06-19 13:10:00</t>
  </si>
  <si>
    <t>PAGO APORTES PATRONALES NOMINA JUNIO-2020</t>
  </si>
  <si>
    <t>25720, 25820, 25920, 26020, 26120, 26220, 26320, 26420, 26520, 26620, 26720</t>
  </si>
  <si>
    <t>156576220, 156576320, 156576420, 156576520, 156576620, 156576720, 156576820, 156576920, 156577020, 156577120, 156577220</t>
  </si>
  <si>
    <t>2020-07-01 00:00:00</t>
  </si>
  <si>
    <t>2020-07-01 15:06:00</t>
  </si>
  <si>
    <t>PAGO DE FACTURA DE ENERGIA</t>
  </si>
  <si>
    <t>27020</t>
  </si>
  <si>
    <t>171843120</t>
  </si>
  <si>
    <t>2020-07-08 00:00:00</t>
  </si>
  <si>
    <t>2020-07-08 12:06:00</t>
  </si>
  <si>
    <t>PAGO SERVICIO ACUEDUCTO DOS MESES</t>
  </si>
  <si>
    <t>2020-07-10 00:00:00</t>
  </si>
  <si>
    <t>2020-07-10 11:48:00</t>
  </si>
  <si>
    <t>PAGO FACTURA DE SERVAF</t>
  </si>
  <si>
    <t>27820</t>
  </si>
  <si>
    <t>180168820</t>
  </si>
  <si>
    <t>2020-07-22 11:54:00</t>
  </si>
  <si>
    <t>PAGO NOMINA MES DE JULIO 2020</t>
  </si>
  <si>
    <t>5120, 5320</t>
  </si>
  <si>
    <t>27920, 28020, 28120, 28220, 28320, 28420, 28520, 28620, 28720, 28820, 28920, 29020, 29120, 29220, 29320, 29420, 30620, 30720, 30820, 30920, 31020</t>
  </si>
  <si>
    <t>194935120, 194935220, 194935320, 194935420, 194935520, 194935620, 194935720, 194935820, 194935920, 194936020, 194936120, 194936220, 194936320, 194936420, 194936520, 194936620, 195051020, 195051120, 195051220, 195051320, 195051420</t>
  </si>
  <si>
    <t>2020-07-22 12:00:00</t>
  </si>
  <si>
    <t>PAGO APORTES PATRONALES NOMINA JULIO2020</t>
  </si>
  <si>
    <t>29520, 29620, 29720, 29820, 29920, 30020, 30120, 30220, 30320, 30420, 30520</t>
  </si>
  <si>
    <t>194946120, 194946220, 194946320, 194946420, 194946520, 194946620, 194946720, 194946820, 194946920, 194947020, 194947120</t>
  </si>
  <si>
    <t>2020-08-03 00:00:00</t>
  </si>
  <si>
    <t>2020-08-03 16:07:00</t>
  </si>
  <si>
    <t>pago facturas acueducto</t>
  </si>
  <si>
    <t>31120</t>
  </si>
  <si>
    <t>207362220</t>
  </si>
  <si>
    <t>2020-08-03 16:09:00</t>
  </si>
  <si>
    <t>pago factura energia</t>
  </si>
  <si>
    <t>31220</t>
  </si>
  <si>
    <t>207390620</t>
  </si>
  <si>
    <t>2020-08-20 14:43:00</t>
  </si>
  <si>
    <t>PAGO SERVICIO DE ACUEDUCTO Y ALCANTARILLADO</t>
  </si>
  <si>
    <t>31920</t>
  </si>
  <si>
    <t>223103920</t>
  </si>
  <si>
    <t>2020-08-23 00:00:00</t>
  </si>
  <si>
    <t>2020-08-23 14:33:00</t>
  </si>
  <si>
    <t>PAGO DE APORTES PATRONALES NOMINA AGOSTO-20</t>
  </si>
  <si>
    <t>34020, 34120, 34220, 34320, 34420, 34520, 34620, 34720, 34820, 34920, 35020</t>
  </si>
  <si>
    <t>226664620, 226664720, 226664820, 226664920, 226665020, 226665120, 226665220, 226665420, 226665520, 226665620, 226665720</t>
  </si>
  <si>
    <t>2020-08-24 10:21:00</t>
  </si>
  <si>
    <t>PAGO NOMINA AGOSTO 2020</t>
  </si>
  <si>
    <t>32020, 32120, 32220, 32320, 32420, 32520, 32620, 32720, 32820, 32920, 33020, 33120, 33220, 33320, 33420, 33520, 33620, 33720, 33820, 33920</t>
  </si>
  <si>
    <t>226642520, 226642620, 226642720, 226642820, 226642920, 226643020, 226643120, 226643220, 226643320, 226643420, 226643520, 226643620, 226643720, 226643820, 226643920, 226644020, 226644120, 226644220, 226644320, 226644420</t>
  </si>
  <si>
    <t>2020-08-26 00:00:00</t>
  </si>
  <si>
    <t>2020-08-26 12:34:00</t>
  </si>
  <si>
    <t>ADQUISICIÓN DE BIENES Y SERVICIOS PARA VEHÍCULO  DE LA T. CAQUETA</t>
  </si>
  <si>
    <t>7920</t>
  </si>
  <si>
    <t>13020</t>
  </si>
  <si>
    <t>55020</t>
  </si>
  <si>
    <t>393541220</t>
  </si>
  <si>
    <t>2020-09-01 00:00:00</t>
  </si>
  <si>
    <t>2020-09-01 14:57:00</t>
  </si>
  <si>
    <t>PAGO VIATICOS Y GASTOS DE COMISION PARA CONDUCTOR</t>
  </si>
  <si>
    <t>35820</t>
  </si>
  <si>
    <t>242852020</t>
  </si>
  <si>
    <t>2020-09-02 00:00:00</t>
  </si>
  <si>
    <t>2020-09-02 16:42:00</t>
  </si>
  <si>
    <t>PAGO FRAS DE ENERGIA</t>
  </si>
  <si>
    <t>35620</t>
  </si>
  <si>
    <t>242783320</t>
  </si>
  <si>
    <t>2020-09-18 11:30:00</t>
  </si>
  <si>
    <t>pago factura de acueducto y alcantarillado</t>
  </si>
  <si>
    <t>2020-09-18 12:28:00</t>
  </si>
  <si>
    <t>36020</t>
  </si>
  <si>
    <t>258739220</t>
  </si>
  <si>
    <t>2020-09-21 12:56:00</t>
  </si>
  <si>
    <t>NOMINA SEPT-2020</t>
  </si>
  <si>
    <t>6520, 6620, 6820, 6920</t>
  </si>
  <si>
    <t>36120, 36220, 36320, 36420, 36520, 36620, 36720, 36820, 36920, 37020, 37120, 37220, 37320, 37420, 37520, 37620, 37720, 37820, 39020, 39120</t>
  </si>
  <si>
    <t>262382820, 262382920, 262383020, 262383120, 262383220, 262383320, 262383420, 262383520, 262383620, 262383720, 262383820, 262383920, 262384020, 262384120, 262384220, 262384320, 262394220, 262394320, 268480120, 272645220</t>
  </si>
  <si>
    <t>2020-09-21 13:04:00</t>
  </si>
  <si>
    <t>PAGO APORTES PATRONALES MNOMINA SEPT-20</t>
  </si>
  <si>
    <t>37920, 38020, 38120, 38220, 38320, 38420, 38520, 38620, 38720, 38820, 38920</t>
  </si>
  <si>
    <t>262425020, 262425120, 262425220, 262425320, 262425420, 262425520, 262425620, 262425720, 262425820, 262425920, 262426020</t>
  </si>
  <si>
    <t>2020-10-01 00:00:00</t>
  </si>
  <si>
    <t>2020-10-01 13:32:00</t>
  </si>
  <si>
    <t>ANTICIPO DE COMISION PARA ALFONSO VALENCIANO DIAZ A SAN VICENTE</t>
  </si>
  <si>
    <t>39420</t>
  </si>
  <si>
    <t>273890120</t>
  </si>
  <si>
    <t>2020-10-01 15:49:00</t>
  </si>
  <si>
    <t>PAGO FACTURAS DE ENERGIA</t>
  </si>
  <si>
    <t>39220</t>
  </si>
  <si>
    <t>272909320</t>
  </si>
  <si>
    <t>2020-10-05 17:36:00</t>
  </si>
  <si>
    <t>PAGO ANTICIPO DE COMISION PARA DIRECTOR T. A BOGOTA</t>
  </si>
  <si>
    <t>40120</t>
  </si>
  <si>
    <t>278835120</t>
  </si>
  <si>
    <t>2020-10-09 00:00:00</t>
  </si>
  <si>
    <t>2020-10-09 17:36:00</t>
  </si>
  <si>
    <t>PAGO ANTICIPO COMISION A FUNCIONARIOS CAQUETA</t>
  </si>
  <si>
    <t>7320, 7420</t>
  </si>
  <si>
    <t>8620, 8720</t>
  </si>
  <si>
    <t>40320, 40420</t>
  </si>
  <si>
    <t>283350120, 283351320</t>
  </si>
  <si>
    <t>2020-10-21 00:00:00</t>
  </si>
  <si>
    <t>2020-10-21 21:31:00</t>
  </si>
  <si>
    <t>PAGO NOMINA MES DE OCT-2020</t>
  </si>
  <si>
    <t>40520, 40620, 40720, 40820, 40920, 41020, 41120, 41220, 41320, 41420, 41520, 41620, 41720, 41820, 41920, 42020, 42120</t>
  </si>
  <si>
    <t>293709420, 293709520, 293709620, 293709720, 293709820, 293709920, 293710020, 293710120, 293710220, 293710320, 293710420, 293710520, 293710620, 293710720, 293710820, 293710920, 293711020</t>
  </si>
  <si>
    <t>2020-10-21 21:35:00</t>
  </si>
  <si>
    <t>PAGO APORTES PATRONALES NOMINA OCT-20</t>
  </si>
  <si>
    <t>42220, 42320, 42420, 42520, 42620, 42720, 42820, 42920, 43020, 43120, 43220</t>
  </si>
  <si>
    <t>293923120, 293923220, 293923320, 293923420, 293923520, 293923720, 293923820, 293923920, 293924020, 293924120, 293924220</t>
  </si>
  <si>
    <t>2020-11-03 00:00:00</t>
  </si>
  <si>
    <t>2020-11-03 12:45:00</t>
  </si>
  <si>
    <t>pago servicio de energia</t>
  </si>
  <si>
    <t>8020</t>
  </si>
  <si>
    <t>9220</t>
  </si>
  <si>
    <t>307825220</t>
  </si>
  <si>
    <t>2020-11-10 00:00:00</t>
  </si>
  <si>
    <t>2020-11-10 10:57:00</t>
  </si>
  <si>
    <t>PAGO ANTICIPO DE COMISION EDWIN SUAREZ</t>
  </si>
  <si>
    <t>44320</t>
  </si>
  <si>
    <t>317663920</t>
  </si>
  <si>
    <t>2020-11-11 13:19:00</t>
  </si>
  <si>
    <t>PAGO PRESTACION DE SERVICIOS</t>
  </si>
  <si>
    <t>11320</t>
  </si>
  <si>
    <t>49920, 50520, 54920</t>
  </si>
  <si>
    <t>353141220, 389891420</t>
  </si>
  <si>
    <t>2020-11-17 11:20:00</t>
  </si>
  <si>
    <t>PAGO PRESTACION DE SERVICIO DE TOPOGRAFIA</t>
  </si>
  <si>
    <t>8820</t>
  </si>
  <si>
    <t>2020-11-17 13:16:00</t>
  </si>
  <si>
    <t>44420</t>
  </si>
  <si>
    <t>326018920</t>
  </si>
  <si>
    <t>2020-11-20 00:00:00</t>
  </si>
  <si>
    <t>2020-11-20 11:11:00</t>
  </si>
  <si>
    <t>MANTENIMIENTO INFRAESTRUCTURA IGAC CAQUETA</t>
  </si>
  <si>
    <t>2020-11-20 11:20:00</t>
  </si>
  <si>
    <t>PAGO NOMINA DE NOVIEMBRE Y PRIMA DE DICIEMBRE DE 2020</t>
  </si>
  <si>
    <t>44620, 44720, 44820, 44920, 45020, 45120, 45220, 45320, 45420, 45520, 45620, 45720, 45820, 45920, 46020, 46120, 46220, 46320, 46420, 46520, 46620, 46720, 46820, 46920, 47020, 47120, 47220, 47320, 47420, 47520, 47620, 47720, 47820, 47920</t>
  </si>
  <si>
    <t>334254920, 334255020, 334255120, 334255220, 334255320, 334255420, 334255520, 334255620, 334255720, 334255820, 334255920, 334256020, 334256120, 334256220, 334256320, 334256420, 334256520, 334295820, 334295920, 334296020, 334296120, 334296220, 334296320, 334296420, 334296520, 334296620, 334296720, 334296920, 334297020, 334297120, 334297220, 334297320, 334297420, 334297520</t>
  </si>
  <si>
    <t>2020-11-20 11:23:00</t>
  </si>
  <si>
    <t>APORTES PATRONALES NOMINA NOV-20</t>
  </si>
  <si>
    <t>2020-11-23 18:27:00</t>
  </si>
  <si>
    <t>PAGO APORTES PATRONALES NOMINA NOV-20</t>
  </si>
  <si>
    <t>48020, 48120, 48220, 48320, 48420, 48520, 48620, 48720, 48820, 48920, 49020</t>
  </si>
  <si>
    <t>335346820, 335346920, 335347020, 335347120, 335347220, 335347320, 335347420, 335347520, 335347620, 335347820, 335347920</t>
  </si>
  <si>
    <t>2020-12-01 00:00:00</t>
  </si>
  <si>
    <t>2020-12-01 19:13:00</t>
  </si>
  <si>
    <t>49420</t>
  </si>
  <si>
    <t>348785120</t>
  </si>
  <si>
    <t>2020-12-02 00:00:00</t>
  </si>
  <si>
    <t>2020-12-02 13:35:00</t>
  </si>
  <si>
    <t>PAGO ANTICIPO DE COMISION PARA FUNCIONARIOS</t>
  </si>
  <si>
    <t>9320, 9420</t>
  </si>
  <si>
    <t>50320, 50420</t>
  </si>
  <si>
    <t>351357920, 351358920</t>
  </si>
  <si>
    <t>2020-12-18 21:21:00</t>
  </si>
  <si>
    <t>PAGO NOMINA DE DIC-20</t>
  </si>
  <si>
    <t>9620, 9720</t>
  </si>
  <si>
    <t>50620, 50720, 50820, 50920, 51020, 51120, 51220, 51320, 51420, 51520, 51620, 51720, 51820, 51920, 52020, 52120, 52220, 52320, 52420</t>
  </si>
  <si>
    <t>374320420, 374320520, 374320620, 374320720, 374320820, 374320920, 374321020, 374321120, 374321220, 374321320, 374321420, 374321520, 374321620, 374321720, 374321820, 374321920, 374322020, 374322120, 374322220</t>
  </si>
  <si>
    <t>2020-12-18 21:24:00</t>
  </si>
  <si>
    <t>PAGO APORTES PATRONALES DIC-20</t>
  </si>
  <si>
    <t>52520, 52620, 52720, 52820, 52920, 53020, 53120, 53220, 53320, 53420, 53520, 53620</t>
  </si>
  <si>
    <t>374350720, 374350820, 374350920, 374351020, 374351120, 374351220, 374351320, 374351420, 374351520, 374351620, 374351720, 374351820</t>
  </si>
  <si>
    <t>2020-12-18 21:26:00</t>
  </si>
  <si>
    <t>PAGO REJAUSTE APORTES PENSION DE NOMINA DE ABRIL 20</t>
  </si>
  <si>
    <t>53720, 53820, 53920, 54020</t>
  </si>
  <si>
    <t>374406020, 374406120, 374406220, 374406320</t>
  </si>
  <si>
    <t>2020-12-21 13:57:00</t>
  </si>
  <si>
    <t>10020</t>
  </si>
  <si>
    <t>54120</t>
  </si>
  <si>
    <t>377773220</t>
  </si>
  <si>
    <t>2020-01-09 13:47:00</t>
  </si>
  <si>
    <t>TERRITORIAL CAUCA</t>
  </si>
  <si>
    <t>Servicio de energía, acueducto, aseo y alcantarillado de la Sede y la UOC Santander de Quilichao</t>
  </si>
  <si>
    <t>120, 220, 420, 820, 920, 1220, 1720, 1920, 3020, 3420, 3620, 3720, 4620, 4720, 4920, 5320, 5620, 5720, 6120, 6320, 6420, 6820, 7020, 7220, 7320, 7820, 8020, 8220, 8720, 9120, 9320, 10320, 10420, 10620, 10720, 12020, 12220, 12320, 12420</t>
  </si>
  <si>
    <t>120, 220, 420, 720, 820, 1320, 1420, 1620, 1820, 2920, 3120, 3320, 4120, 4620, 4920, 5020, 6320, 6420, 7620, 7820, 7920, 8320, 9320, 9420, 9820, 10720, 10920, 12220, 12720, 12820, 14820, 14920, 15120, 15320, 18320, 18520, 18820, 18920</t>
  </si>
  <si>
    <t>120, 220, 420, 5120, 5220, 5620, 9620, 9820, 10020, 16420, 16720, 16820, 22820, 23320, 23620, 28020, 31820, 31920, 37220, 37720, 37820, 42220, 43220, 43420, 48820, 48920, 49120, 54520, 55020, 55120, 60520, 60620, 60820, 61020, 69220, 69720, 70120, 70220</t>
  </si>
  <si>
    <t>4573920, 4575920, 4583420, 23103220, 23105820, 29383020, 45075620, 46121520, 58964020, 87381020, 95117620, 98146720, 115383320, 117624120, 125212820, 143306620, 157564920, 157565220, 175788720, 186581820, 195082320, 215312720, 217407620, 226396920, 249652920, 249663020, 260023720, 287795720, 294516520, 294880420, 329909020, 329914420, 329922320, 330979620, 363080320, 363117620, 370305820, 372115620</t>
  </si>
  <si>
    <t>2020-01-09 13:50:00</t>
  </si>
  <si>
    <t>Servicio de teléfono de la Sede y de la UOC Santander de Quilichao</t>
  </si>
  <si>
    <t>320, 1020, 2020, 3520, 4820, 5520, 6220, 6920, 7920, 8920, 10520, 11620</t>
  </si>
  <si>
    <t>320, 920, 1720, 3020, 4720, 6220, 7720, 9220, 10820, 12620, 15020, 17820</t>
  </si>
  <si>
    <t>320, 5320, 9920, 16520, 23420, 23520, 31720, 37620, 43120, 49020, 54920, 60720, 60920, 68220</t>
  </si>
  <si>
    <t>4581420, 23107720, 49066220, 89450820, 120950720, 157559320, 180005020, 215220620, 249673220, 285083720, 329924120, 357855820</t>
  </si>
  <si>
    <t>2020-01-20 15:35:00</t>
  </si>
  <si>
    <t>Sueldos Enero</t>
  </si>
  <si>
    <t>520, 620</t>
  </si>
  <si>
    <t>520, 620, 720, 820, 920, 1020, 1120, 1220, 1320, 1420, 1520, 1620, 1720, 1820, 1920, 2020, 2120, 2220, 2320, 2420, 2520, 2620, 2720, 2820, 2920, 3020, 3120, 3220, 3320, 3420, 3520, 3620, 3720</t>
  </si>
  <si>
    <t>6945420, 6945520, 6945620, 6945720, 6945820, 6945920, 6946020, 6946120, 6946220, 6946320, 6946420, 6946520, 6946620, 6946720, 6946820, 6946920, 6947020, 6947120, 6947220, 6947320, 6947420, 6947520, 6947620, 6947720, 6947820, 6948020, 6948120, 6948220, 6948320, 6948420, 6948520, 6948620, 6948720</t>
  </si>
  <si>
    <t>2020-01-22 09:56:00</t>
  </si>
  <si>
    <t>Aportes Enero</t>
  </si>
  <si>
    <t>3820, 3920, 4020, 4120, 4220, 4320, 4420, 4520, 4620, 4720, 4820, 4920</t>
  </si>
  <si>
    <t>7286920, 7287020, 7287120, 7287220, 7287320, 7287420, 7287520, 7287620, 7287720, 7287820, 7287920, 7288020</t>
  </si>
  <si>
    <t>2020-02-10 00:00:00</t>
  </si>
  <si>
    <t>2020-02-10 15:42:00</t>
  </si>
  <si>
    <t>Arrendamiento UOC Santander de Quilichao</t>
  </si>
  <si>
    <t>10120, 16620, 22720, 28420, 37520, 43320, 48320, 54320, 60420, 69820</t>
  </si>
  <si>
    <t>58976820, 91343920, 116818120, 147164420, 177825120, 217405420, 248343920, 279232520, 316879020, 363133820</t>
  </si>
  <si>
    <t>2020-02-10 17:17:00</t>
  </si>
  <si>
    <t>Viáticos y gastos de comisión Encuentro Directores Territoriales</t>
  </si>
  <si>
    <t>23833820</t>
  </si>
  <si>
    <t>2020-02-11 16:46:00</t>
  </si>
  <si>
    <t>Viáticos Proceso de Conservación</t>
  </si>
  <si>
    <t>9920, 10020, 11320, 11420, 11720, 11820</t>
  </si>
  <si>
    <t>13020, 13120, 16120, 16220, 18020, 18120</t>
  </si>
  <si>
    <t>58820, 58920, 67220, 67320, 68920, 69020</t>
  </si>
  <si>
    <t>304854620, 304886420, 349708020, 349715020, 357936020, 357936920</t>
  </si>
  <si>
    <t>120, 220</t>
  </si>
  <si>
    <t>2020-02-18 07:38:00</t>
  </si>
  <si>
    <t>Viáticos Proceso de Avalúos</t>
  </si>
  <si>
    <t>2020-02-19 16:37:00</t>
  </si>
  <si>
    <t>Sueldos Febrero</t>
  </si>
  <si>
    <t>5720, 5820, 5920, 6020, 6120, 6220, 6320, 6420, 6520, 6620, 6720, 6820, 6920, 7020, 7120, 7220, 7320, 7420, 7520, 7620, 7720, 7820, 7920, 8020, 8120, 8220, 8320</t>
  </si>
  <si>
    <t>30438820, 30438920, 30439020, 30439120, 30439220, 30439320, 30439420, 30439520, 30439620, 30439720, 30439820, 30439920, 30440020, 30440120, 30440220, 30440320, 30440420, 30440520, 30440620, 30440720, 30440820, 30440920, 30441020, 30441120, 30441220, 30441520, 30441620</t>
  </si>
  <si>
    <t>2020-02-21 11:14:00</t>
  </si>
  <si>
    <t>Aportes Febrero</t>
  </si>
  <si>
    <t>8420, 8520, 8620, 8720, 8820, 8920, 9020, 9120, 9220, 9320, 9420, 9520</t>
  </si>
  <si>
    <t>32019920, 32020020, 32020120, 32020220, 32020320, 32020420, 32020520, 32020620, 32020720, 32020820, 32020920, 32021020</t>
  </si>
  <si>
    <t>2020-02-24 07:52:00</t>
  </si>
  <si>
    <t>Suministro de combustible para el funcionamiento de los vehículos a cargo de la Territorial</t>
  </si>
  <si>
    <t>22520</t>
  </si>
  <si>
    <t>78320</t>
  </si>
  <si>
    <t>394674920</t>
  </si>
  <si>
    <t>2020-02-25 13:45:00</t>
  </si>
  <si>
    <t>Impuesto Predial Unificado</t>
  </si>
  <si>
    <t>45078820</t>
  </si>
  <si>
    <t>2020-02-25 13:49:00</t>
  </si>
  <si>
    <t>Impuesto de Industria y Comercio</t>
  </si>
  <si>
    <t>20920</t>
  </si>
  <si>
    <t>103237320</t>
  </si>
  <si>
    <t>2020-03-04 00:00:00</t>
  </si>
  <si>
    <t>2020-03-04 17:34:00</t>
  </si>
  <si>
    <t>Prestación de servicios de apoyo a la gestión desarrollada en procesos catastrales de la Territorial Cauca y sus UOC</t>
  </si>
  <si>
    <t>15720, 22220, 28220, 36420, 42320, 47720, 53420, 59120, 67420, 70620, 70720</t>
  </si>
  <si>
    <t>84082720, 113263720, 147139520, 172531420, 215268820, 248292820, 279190320, 316803820, 351375220, 382619320, 382630020</t>
  </si>
  <si>
    <t>2020-03-04 17:53:00</t>
  </si>
  <si>
    <t>Prestación de servicios personales para realizar actividades de apoyo operativo en los procesos catastrales en la dirección Territorial Cauca y sus UOC</t>
  </si>
  <si>
    <t>2420, 2520, 2620</t>
  </si>
  <si>
    <t>2020, 2120, 2820</t>
  </si>
  <si>
    <t>15520, 15620, 16320, 22520, 22620, 22920, 28120, 28620, 28720, 36720, 36820, 37320, 42120, 42520, 42720, 47620, 48020, 48120, 48420, 53720, 53820, 54220, 59520, 59720, 60220, 67720, 67820, 68620, 70320, 70420, 71520</t>
  </si>
  <si>
    <t>84070220, 84081720, 84836220, 113265120, 113269420, 116388720, 147129820, 147164920, 147179420, 172487120, 172499920, 175786620, 215240820, 215279820, 215288820, 248331920, 248339920, 249562720, 279208020, 279214320, 279230520, 316815120, 316856120, 316870520, 351379320, 351381020, 357865820, 382586020, 382649920, 382652620</t>
  </si>
  <si>
    <t>2020-03-04 18:01:00</t>
  </si>
  <si>
    <t>Prestación de servicios personales para realizar actividades de reconocimiento predial urbano y rural para la atención de trámites en los procesos catastrales de la dirección Territorial Cauca y sus UOC</t>
  </si>
  <si>
    <t>2720, 2820, 2920</t>
  </si>
  <si>
    <t>2420, 2620, 2720</t>
  </si>
  <si>
    <t>15920, 16120, 16220, 23020, 23120, 23220, 28820, 31420, 31520, 36920, 37020, 37120, 42820, 42920, 43020, 48520, 48620, 48720, 53920, 54020, 54120, 59620, 59820, 59920, 68020, 68320, 68420, 77220, 77320, 77420</t>
  </si>
  <si>
    <t>84090420, 84833120, 84834720, 116386220, 116387320, 116389920, 148097820, 148104620, 148114520, 172517820, 172522620, 172525820, 215294920, 215300320, 215303920, 249586720, 249594420, 249621720, 279219320, 279220920, 279222120, 316841620, 316858820, 316860420, 353577520, 357862020, 357863320, 391120420, 391120720, 391121020</t>
  </si>
  <si>
    <t>2020-03-04 18:09:00</t>
  </si>
  <si>
    <t>Prestación de servicios personales  para el seguimiento a las solicitudes realizadas en el marco de la política integral de reparación a víctimas en la dirección Territorial Cauca</t>
  </si>
  <si>
    <t>16020, 22320, 28320, 36520, 42420, 47820, 53520, 59320, 67520, 71320</t>
  </si>
  <si>
    <t>84829120, 113374320, 147144920, 172529320, 215276920, 248302820, 279196920, 316810620, 351377520, 382610420</t>
  </si>
  <si>
    <t>2020-03-04 18:16:00</t>
  </si>
  <si>
    <t>Prestación de servicios personales para adelantar actividades de reconocimiento predial urbano y rural, en atención a los requerimientos administrativos y judiciales del proceso de restitución de tierras en la dirección Territorial Cauca</t>
  </si>
  <si>
    <t>15820, 22420, 28520, 36620, 42620, 47920, 53620, 59420, 67620, 70820</t>
  </si>
  <si>
    <t>84089020, 113270620, 147163020, 172466320, 215286920, 248313620, 279197820, 316813520, 351378420, 382740720</t>
  </si>
  <si>
    <t>2020-03-18 13:53:00</t>
  </si>
  <si>
    <t>Sueldos marzo</t>
  </si>
  <si>
    <t>3120, 3220</t>
  </si>
  <si>
    <t>10220, 10320, 10420, 10520, 10620, 10720, 10820, 10920, 11020, 11120, 11220, 11320, 11420, 11520, 11620, 11720, 11820, 11920, 12020, 12120, 12220, 12320, 12420, 12520, 12620, 12720, 12820, 12920, 13020, 13120, 13220, 13320, 13420, 13520, 13620, 13720, 13820, 13920, 14020, 14120, 14220</t>
  </si>
  <si>
    <t>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t>
  </si>
  <si>
    <t>2020-03-18 14:14:00</t>
  </si>
  <si>
    <t>Aportes marzo</t>
  </si>
  <si>
    <t>14320, 14420, 14520, 14620, 14720, 14820, 14920, 15020, 15120, 15220, 15320, 15420</t>
  </si>
  <si>
    <t>66696720, 66696820, 66696920, 66697020, 66697120, 66697220, 66697420, 66697520, 66697620, 66697720, 66697820, 66697920</t>
  </si>
  <si>
    <t>2020-04-08 00:00:00</t>
  </si>
  <si>
    <t>2020-04-08 11:11:00</t>
  </si>
  <si>
    <t>Prestación de servicios profesionales para realizar avalúos comerciales a nivel nacional de los bienes urbanos y rurales</t>
  </si>
  <si>
    <t>4420, 4520</t>
  </si>
  <si>
    <t>13320, 18620</t>
  </si>
  <si>
    <t>59020, 65720, 69920, 70020, 76720</t>
  </si>
  <si>
    <t>316801120, 341565220, 363141420, 364330420, 391122520</t>
  </si>
  <si>
    <t>2020-04-16 15:16:00</t>
  </si>
  <si>
    <t>Prestación de servicios profesionales para realizar los procesos de planeación y seguimiento al Plan de Acción de la Dirección Territorial Cauca, en el marco de los lineamientos institucionales vigentes</t>
  </si>
  <si>
    <t>31620, 37420, 42020, 48220, 53320, 59220, 67920, 71120</t>
  </si>
  <si>
    <t>148108920, 175784920, 210526120, 248342720, 278517420, 316809120, 353562720, 379001920</t>
  </si>
  <si>
    <t>2020-04-22 10:16:00</t>
  </si>
  <si>
    <t>Sueldos Abril</t>
  </si>
  <si>
    <t>3820, 3920</t>
  </si>
  <si>
    <t>16920, 17020, 17120, 17220, 17320, 17420, 17520, 17620, 17720, 17820, 17920, 18020, 18120, 18220, 18320, 18420, 18520, 18620, 18720, 18820, 18920, 19020, 19120, 19220, 19320, 19420, 19520, 19620</t>
  </si>
  <si>
    <t>98391320, 98391420, 98391520, 98391620, 98391720, 98391820, 98391920, 98392020, 98392120, 98392220, 98392320, 98392420, 98392520, 98392620, 98392720, 98392820, 98392920, 98393020, 98393120, 98393220, 98393320, 98393420, 98393520, 98393620, 98393720, 98393820, 98393920, 98394020</t>
  </si>
  <si>
    <t>2020-04-23 16:41:00</t>
  </si>
  <si>
    <t>Retroactivo de Aportes de Enero y Febrero</t>
  </si>
  <si>
    <t>19720, 19820, 19920, 20020, 20120, 20220, 20320, 20420, 20520, 20620, 20720, 20820</t>
  </si>
  <si>
    <t>100657120, 100657220, 100657320, 100657420, 100657520, 100657620, 100657720, 100657820, 100657920, 100658020, 100658120, 100658220</t>
  </si>
  <si>
    <t>2020-04-28 09:48:00</t>
  </si>
  <si>
    <t>Aportes Abril</t>
  </si>
  <si>
    <t>21020, 21120, 21220, 21320, 21420, 21520, 21620, 21720, 21820, 21920, 22020, 22120</t>
  </si>
  <si>
    <t>104062720, 104062820, 104062920, 104063020, 104063120, 104063220, 104063320, 104063420, 104063520, 104063620, 104063720, 104063820</t>
  </si>
  <si>
    <t>2020-05-27 00:00:00</t>
  </si>
  <si>
    <t>2020-05-27 17:47:00</t>
  </si>
  <si>
    <t>NOMINA Y PRESTACIONES MES DE MAYO</t>
  </si>
  <si>
    <t>23720, 23820, 23920, 24020, 24120, 24220, 24320, 24420, 24520, 24620, 24720, 24820, 24920, 25020, 25120, 25220, 25320, 25420, 25520, 25620, 25720, 25820, 25920, 26020, 26120, 26220, 26320, 26420, 26520, 26620, 26720</t>
  </si>
  <si>
    <t>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t>
  </si>
  <si>
    <t>2020-05-27 17:56:00</t>
  </si>
  <si>
    <t>APORTES PARAFISCALES  MAYO</t>
  </si>
  <si>
    <t>132542020, 132542120, 132542220, 132542320, 132542420, 132542520, 132542620, 132542820, 132542920, 132543020, 132543120, 132543220</t>
  </si>
  <si>
    <t>2020-06-08 00:00:00</t>
  </si>
  <si>
    <t>2020-06-08 16:41:00</t>
  </si>
  <si>
    <t>PRIMA DE SERVICIOS</t>
  </si>
  <si>
    <t>28920, 29020, 29120, 29220, 29320, 29420, 29520, 29620, 29720, 29820, 29920, 30020, 30120, 30220, 30320, 30420, 30520, 30620, 30720, 30820, 30920, 31020, 31120, 31220, 31320</t>
  </si>
  <si>
    <t>147130820, 147130920, 147131020, 147131120, 147131220, 147131320, 147131420, 147131520, 147131720, 147131820, 147131920, 147132020, 147132120, 147132220, 147132320, 147132420, 147132520, 147132620, 147132820, 147132920, 147133020, 147133120, 147133220, 147133320, 147133420</t>
  </si>
  <si>
    <t>2020-06-12 00:00:00</t>
  </si>
  <si>
    <t>2020-06-12 12:50:00</t>
  </si>
  <si>
    <t>Adquisicion e instalacion de divisiones en vidrio laminado 3+3 incoloro, con estructura en aluminio para la adecuación de las ventanillas de atención al usuario para la Territorial Cauca</t>
  </si>
  <si>
    <t>67120</t>
  </si>
  <si>
    <t>346613520</t>
  </si>
  <si>
    <t>2020-06-19 14:18:00</t>
  </si>
  <si>
    <t>NOMINA MES DE JUNIO</t>
  </si>
  <si>
    <t>32020, 32120, 32220, 32320, 32420, 32520, 32620, 32720, 32820, 32920, 33020, 33120, 33220, 33320, 33420, 33520, 33620, 33720, 33820, 33920, 34020, 34120, 34220, 34320, 34420, 34520, 34620, 34720, 34820, 34920, 35020</t>
  </si>
  <si>
    <t>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t>
  </si>
  <si>
    <t>2020-06-19 14:29:00</t>
  </si>
  <si>
    <t>35120, 35220, 35320, 35420, 35520, 35620, 35720, 35820, 35920, 36020, 36120, 36220, 36320</t>
  </si>
  <si>
    <t>157563220, 157563320, 157563420, 157563520, 157563620, 157563720, 157563820, 157563920, 157564020, 157564120, 157564220, 157564320, 157564420</t>
  </si>
  <si>
    <t>2020-07-22 17:59:00</t>
  </si>
  <si>
    <t>NOMINA EMPLEADOS MES DE JULIO</t>
  </si>
  <si>
    <t>6520, 6620</t>
  </si>
  <si>
    <t>37920, 38020, 38120, 38220, 38320, 38420, 38520, 38620, 38720, 38820, 38920, 39020, 39120, 39220, 39320, 39420, 39520, 39620, 39720, 39820, 39920, 40020, 40120, 40220, 40320, 40420, 40520, 40620</t>
  </si>
  <si>
    <t>195077620, 195077720, 195077820, 195077920, 195078020, 195078120, 195078220, 195078320, 195078420, 195078520, 195078620, 195078720, 195078820, 195078920, 195079020, 195079120, 195079220, 195079420, 195079520, 195079620, 195079720, 195079820, 195079920, 195080020, 195082720, 195082820, 195082920, 195083020</t>
  </si>
  <si>
    <t>2020-07-22 19:26:00</t>
  </si>
  <si>
    <t>APORTES SOBRE NOMINA MES DE JULIO</t>
  </si>
  <si>
    <t>40720, 40820, 40920, 41020, 41120, 41220, 41320, 41420, 41520, 41620, 41720, 41820, 41920</t>
  </si>
  <si>
    <t>195090220, 195090320, 195090420, 195090520, 195090620, 195090720, 195090820, 195090920, 195091020, 195091120, 195091220, 195091320, 195091420</t>
  </si>
  <si>
    <t>2020-08-14 00:00:00</t>
  </si>
  <si>
    <t>2020-08-14 14:55:00</t>
  </si>
  <si>
    <t>PARA CONTRATO PRESTACION DE SERVICIOS</t>
  </si>
  <si>
    <t>54620, 60120, 68520, 70520</t>
  </si>
  <si>
    <t>294871520, 316862920, 357864520, 378957820</t>
  </si>
  <si>
    <t>2020-08-21 15:13:00</t>
  </si>
  <si>
    <t>NOMINA EMPLEADOS MES DE AGOSTO</t>
  </si>
  <si>
    <t>43520, 43620, 43720, 43820, 43920, 44020, 44120, 44220, 44320, 44420, 44520, 44620, 44720, 44820, 44920, 45020, 45120, 45220, 45320, 45420, 45520, 45620, 45720, 45820, 45920, 46020, 46120, 46220</t>
  </si>
  <si>
    <t>225915220, 225915420, 225915520, 225915620, 225915720, 225915820, 225915920, 225916020, 225916120, 225916220, 225916320, 225916420, 225916520, 225916620, 225916720, 225916820, 225916920, 225917020, 225917120, 225917220, 225917320, 225917420, 225917520, 225917620, 225917720, 225917820, 225917920, 225918020</t>
  </si>
  <si>
    <t>2020-08-24 12:16:00</t>
  </si>
  <si>
    <t>PAGO APORTES SOBRE NOMINA MES DE AGOSTO</t>
  </si>
  <si>
    <t>46320, 46420, 46520, 46620, 46720, 46820, 46920, 47020, 47120, 47220, 47320, 47420, 47520</t>
  </si>
  <si>
    <t>226508220, 226508320, 226508420, 226508520, 226508620, 226508720, 226508820, 226508920, 226509020, 226509120, 226509220, 226509320, 226509420</t>
  </si>
  <si>
    <t>2020-09-15 00:00:00</t>
  </si>
  <si>
    <t>2020-09-15 09:49:00</t>
  </si>
  <si>
    <t>: PRESTACIÓN DE SERVICIOS DE APOYO A LA GESTIÓN EN VENTANILLA
PARA ATENCIÓN AL PÚBLICO EN LOS PROCESOS CATASTRALES DE LA DIRECCIÓN
TERRITORIAL CAUCA.</t>
  </si>
  <si>
    <t>12520</t>
  </si>
  <si>
    <t>54820, 60020, 61120, 68120, 71420</t>
  </si>
  <si>
    <t>284619820, 316861720, 338744420, 353580220, 382600420</t>
  </si>
  <si>
    <t>2020-09-22 19:29:00</t>
  </si>
  <si>
    <t>NOMINA DE EMPLEADOS MES DE SEPTIEMBRE</t>
  </si>
  <si>
    <t>49220, 49320, 49420, 49520, 49620, 49720, 49820, 49920, 50020, 50120, 50220, 50320, 50420, 50520, 50620, 50720, 50820, 50920, 51020, 51120, 51220, 51320, 51420, 51520, 51620, 51720, 51820, 51920</t>
  </si>
  <si>
    <t>262183620, 262183720, 262183820, 262183920, 262184020, 262184120, 262184220, 262184320, 262184420, 262184520, 262184620, 262184720, 262184820, 262184920, 262185020, 262185120, 262185220, 262185320, 262185420, 262185520, 262185620, 262185720, 262185820, 262219820, 262219920, 262220020, 262220120, 262220220</t>
  </si>
  <si>
    <t>2020-09-22 19:54:00</t>
  </si>
  <si>
    <t>APORTES SOBRE NOMINA EMPLEADOS MES DE AEPTIEMBRE</t>
  </si>
  <si>
    <t>52020, 52120, 52220, 52320, 52420, 52520, 52620, 52720, 52820, 52920, 53020, 53120, 53220</t>
  </si>
  <si>
    <t>262556920, 262557020, 262557220, 262557320, 262557420, 262557520, 262557620, 262557720, 262557820, 262557920, 262558020, 262558120, 262558220</t>
  </si>
  <si>
    <t>2020-09-29 00:00:00</t>
  </si>
  <si>
    <t>2020-09-29 16:54:00</t>
  </si>
  <si>
    <t>PRESTACIÓN DE SERVICIOS PARA PROCESOS DE CONSERVACION CATASTRAL
EN LA UOC SANTANDER DE QUILICHAO DE LA DIRECCION TERRITORIAL CAUCA.
Dependencia 0500 CATASTRO ACTUALIZACION</t>
  </si>
  <si>
    <t>9020, 9220</t>
  </si>
  <si>
    <t>14720, 17720</t>
  </si>
  <si>
    <t>60320, 68720, 68820, 71620, 77120</t>
  </si>
  <si>
    <t>316875420, 357927620, 357930620, 382561620, 391121320</t>
  </si>
  <si>
    <t>2020-10-06 00:00:00</t>
  </si>
  <si>
    <t>2020-10-06 14:48:00</t>
  </si>
  <si>
    <t>VIATICOS COMISION DIRECTORA TERRITORIAL</t>
  </si>
  <si>
    <t>8620, 8820</t>
  </si>
  <si>
    <t>12120, 12420</t>
  </si>
  <si>
    <t>54420, 54720</t>
  </si>
  <si>
    <t>280000020, 294845820</t>
  </si>
  <si>
    <t>2020-10-15 16:39:00</t>
  </si>
  <si>
    <t>PARA CONTRATO 866</t>
  </si>
  <si>
    <t>9720, 9820, 10120</t>
  </si>
  <si>
    <t>15920, 16020, 17920</t>
  </si>
  <si>
    <t>69420, 69520, 69620, 70920, 71020, 71220, 75120, 75220, 76820, 76920</t>
  </si>
  <si>
    <t>363130620, 364336420, 364338220, 378968020, 378993420, 382644720, 384375620, 384378820, 391122020, 391122220</t>
  </si>
  <si>
    <t>2020-10-19 20:29:00</t>
  </si>
  <si>
    <t>NOMINA EMPLEADOS MES DE OCTUBRE</t>
  </si>
  <si>
    <t>9420, 9520</t>
  </si>
  <si>
    <t>55220, 55320, 55420, 55520, 55620, 55720, 55820, 55920, 56020, 56120, 56220, 56320, 56420, 56520, 56620, 56720, 56820, 56920, 57020, 57120, 57220, 57320, 57420</t>
  </si>
  <si>
    <t>294353920, 294354020, 294354120, 294354220, 294354320, 294354420, 294354520, 294354620, 294354720, 294354820, 294354920, 294355020, 294355120, 294355220, 294355320, 294355420, 294355520, 294355620, 294355720, 294355820, 294355920, 294356020, 294356120</t>
  </si>
  <si>
    <t>2020-10-20 21:01:00</t>
  </si>
  <si>
    <t>PAGO APORTES SOBRE NOMINA MES DE OCTUBRE</t>
  </si>
  <si>
    <t>57520, 57620, 57720, 57820, 57920, 58020, 58120, 58220, 58320, 58420, 58520, 58620, 58720</t>
  </si>
  <si>
    <t>294367920, 294368020, 294368120, 294368220, 294368320, 294368420, 294368520, 294368620, 294368720, 294368820, 294368920, 294369020, 294369120</t>
  </si>
  <si>
    <t>2020-11-12 16:59:00</t>
  </si>
  <si>
    <t>Contratación de personal de apoyo al proceso de Conservación Catastral</t>
  </si>
  <si>
    <t>11020, 11220</t>
  </si>
  <si>
    <t>20620, 20720</t>
  </si>
  <si>
    <t>71720, 71820, 71920, 77020</t>
  </si>
  <si>
    <t>379888120, 379892220, 382549720, 391121620</t>
  </si>
  <si>
    <t>2020-11-25 00:00:00</t>
  </si>
  <si>
    <t>2020-11-25 08:07:00</t>
  </si>
  <si>
    <t>NOMINA Y PRESTACIONES NOVIEEMBRE</t>
  </si>
  <si>
    <t>10820, 10920</t>
  </si>
  <si>
    <t>61220, 61320, 61420, 61520, 61620, 61720, 61820, 61920, 62020, 62120, 62220, 62320, 62420, 62520, 62620, 62720, 62820, 62920, 63020, 63120, 63220, 63320, 63420, 63520, 63620, 63720, 63820, 63920, 64020, 64120, 64220, 64320, 64420, 64520, 64620, 64720, 64820, 64920, 65020, 65120, 65220, 65320, 65420, 65520, 65620</t>
  </si>
  <si>
    <t>338756620, 338756720, 338756820, 338756920, 338757020, 338757120, 338757320, 338757420, 338757520, 338757620, 338757720, 338757820, 338757920, 338758020, 338758120, 338758320, 338758520, 338758620, 338758720, 338758820, 338758920, 338759020, 338785920, 338786020, 338786120, 338786220, 338786320, 338786420, 338786620, 338786720, 338786820, 338786920, 338787020, 338787120, 338787220, 338787320, 338787420, 338787520, 338787620, 338787720, 338787920, 338788020, 338788120, 338788220, 338788320</t>
  </si>
  <si>
    <t>2020-11-26 00:00:00</t>
  </si>
  <si>
    <t>2020-11-26 10:53:00</t>
  </si>
  <si>
    <t>APORTES NOVIEMBRE</t>
  </si>
  <si>
    <t>65820, 65920, 66020, 66120, 66220, 66320, 66420, 66520, 66620, 66720, 66820, 66920, 67020</t>
  </si>
  <si>
    <t>341451120, 341451220, 341451320, 341451420, 341451520, 341451620, 341451720, 341451820, 341451920, 341452020, 341452120, 341452220, 341452320</t>
  </si>
  <si>
    <t>2020-12-04 00:00:00</t>
  </si>
  <si>
    <t>2020-12-04 08:19:00</t>
  </si>
  <si>
    <t>Revisión tecnicomecanica vehículos Dirección Territorial Cauca</t>
  </si>
  <si>
    <t>11520, 12120, 13320</t>
  </si>
  <si>
    <t>18420, 22620</t>
  </si>
  <si>
    <t>69320, 78420</t>
  </si>
  <si>
    <t>363122120, 395695420</t>
  </si>
  <si>
    <t>2020-12-07 19:39:00</t>
  </si>
  <si>
    <t>viáticos desplazamiento de la funcionaria a la UOC de Santander de Quilichao</t>
  </si>
  <si>
    <t>18220</t>
  </si>
  <si>
    <t>69120</t>
  </si>
  <si>
    <t>357938420</t>
  </si>
  <si>
    <t>2020-12-21 20:52:00</t>
  </si>
  <si>
    <t>Nomina Diciembre</t>
  </si>
  <si>
    <t>12520, 12620, 12720</t>
  </si>
  <si>
    <t>72020, 72120, 72220, 72320, 72420, 72520, 72620, 72720, 72820, 72920, 73020, 73120, 73220, 73320, 73420, 73520, 73620, 73720, 73820, 73920, 74020, 74120, 74220, 74320, 74420, 74520, 74620, 74720, 74820, 74920, 75020, 75320, 75420, 75520, 75620, 75720, 75820, 75920, 76020, 76120, 76220, 76320, 76420, 76520, 76620</t>
  </si>
  <si>
    <t>379619220, 379619320, 379619420, 379619520, 379619620, 379619720, 379619820, 379619920, 379620020, 379620120, 379620220, 379620320, 379620420, 379620520, 379620620, 379620720, 379620820, 379620920, 379621020, 379621120, 379621220, 379621320, 379621420, 379621520, 379621620, 379621720, 379621820, 379621920, 379622020, 379622120, 379622220, 382832820, 382832920, 382833020, 382833120, 382833220, 382833320, 382833420, 382833520, 382833620, 382833720, 382833820, 382833920, 382834020, 382834120</t>
  </si>
  <si>
    <t>2020-12-23 15:21:00</t>
  </si>
  <si>
    <t>GASTOS PARA FUNCIONARIOS CIERRE UNIDADES OPERATIVAS</t>
  </si>
  <si>
    <t>12820, 12920, 13020, 13120</t>
  </si>
  <si>
    <t>22120, 22220, 22320, 22420</t>
  </si>
  <si>
    <t>77520, 77620, 77720, 77820</t>
  </si>
  <si>
    <t>394873020, 394875420, 394878120, 394881920</t>
  </si>
  <si>
    <t>2020-12-28 16:35:00</t>
  </si>
  <si>
    <t>PARAFISCALES REAJUSTE ABRIL</t>
  </si>
  <si>
    <t>13220</t>
  </si>
  <si>
    <t>77920, 78020, 78120, 78220</t>
  </si>
  <si>
    <t>393511220, 393511320, 393511420, 393511520</t>
  </si>
  <si>
    <t>2020-01-08 15:05:00</t>
  </si>
  <si>
    <t>TERRITORIAL CESAR</t>
  </si>
  <si>
    <t>servicio de energia terr cesar</t>
  </si>
  <si>
    <t>120, 220, 7120, 8120, 10320</t>
  </si>
  <si>
    <t>120, 320, 17220, 18020, 24120</t>
  </si>
  <si>
    <t>120, 220, 4720, 5020, 5220, 10520, 10620, 16320, 16520, 21020, 21120, 29320, 29420, 35020, 35420, 42520, 42720, 48920, 49020, 49120, 55920, 57220, 62220, 63320, 63620, 72520, 72620, 74020, 79020, 79120, 79220, 79320, 79420</t>
  </si>
  <si>
    <t>4659520, 4662520, 7564720, 21207220, 23607620, 48288220, 52536120, 87085420, 90848920, 115707420, 118609720, 150443920, 150539620, 181844920, 184226620, 217521520, 217727420, 248963820, 248969720, 249845920, 282661320, 286648620, 286655020, 298027520, 318187720, 322124120, 362550320, 362554120, 371948320, 377894120, 377898420, 377900420, 377925920, 378027920</t>
  </si>
  <si>
    <t>2020-01-08 15:42:00</t>
  </si>
  <si>
    <t>servicio de agua terr cesar</t>
  </si>
  <si>
    <t>420, 7620, 10220</t>
  </si>
  <si>
    <t>420, 17720, 24020</t>
  </si>
  <si>
    <t>4820, 5320, 10720, 57720, 70920, 73920</t>
  </si>
  <si>
    <t>7567620, 26147120, 53680320, 289744720, 333466420, 371918420</t>
  </si>
  <si>
    <t>2020-01-08 15:48:00</t>
  </si>
  <si>
    <t>servicio administracion edificio</t>
  </si>
  <si>
    <t>2020-01-08 16:04:00</t>
  </si>
  <si>
    <t>SERVICIO DE TELEFONIA</t>
  </si>
  <si>
    <t>620, 6720</t>
  </si>
  <si>
    <t>48620</t>
  </si>
  <si>
    <t>246072420</t>
  </si>
  <si>
    <t>2020-01-08 16:11:00</t>
  </si>
  <si>
    <t>servicio de aseo y alcantarillado uoc</t>
  </si>
  <si>
    <t>520, 6320, 10920</t>
  </si>
  <si>
    <t>8020, 11320, 28120</t>
  </si>
  <si>
    <t>35720, 43820, 48520, 73820, 82220</t>
  </si>
  <si>
    <t>184914220, 223670120, 244848520, 369640920, 383890520</t>
  </si>
  <si>
    <t>2020-01-20 15:11:00</t>
  </si>
  <si>
    <t>nomina enero</t>
  </si>
  <si>
    <t>320, 420, 520, 620, 720, 820, 920, 1020, 1120, 1220, 1320, 1420, 1520, 1620, 1720, 1820, 1920, 2020, 2120, 2220, 2320, 2420, 2520, 2620, 2720, 2820, 2920, 3020, 3120, 3220</t>
  </si>
  <si>
    <t>5375020, 5375120, 5375220, 5375320, 5375420, 5375520, 5375620, 5375720, 5375820, 5375920, 5376020, 5376120, 5376220, 5376320, 5376420, 5376520, 5376620, 5376720, 5376820, 5376920, 5377020, 5377120, 5377220, 5377320, 5377420, 5424320, 5424420, 5424520, 5424620, 5424720</t>
  </si>
  <si>
    <t>2020-01-21 09:09:00</t>
  </si>
  <si>
    <t>aportes mes de enero</t>
  </si>
  <si>
    <t>3320, 3420, 3520, 3620, 3720, 3820, 3920, 4020, 4120, 4220, 4320, 4420, 4520, 4620</t>
  </si>
  <si>
    <t>5780420, 5780520, 5780620, 5780720, 5780820, 5780920, 5781020, 5781120, 5781220, 5781320, 5781420, 5781520, 5781620, 5781720</t>
  </si>
  <si>
    <t>2020-02-05 15:16:00</t>
  </si>
  <si>
    <t>pago de administracion edificio igac terr cesar</t>
  </si>
  <si>
    <t>1020, 5720, 6220</t>
  </si>
  <si>
    <t>2920, 15520</t>
  </si>
  <si>
    <t>16420, 21720, 26720, 34920, 49220, 49320, 55520, 55620, 62620, 63420, 71920</t>
  </si>
  <si>
    <t>89204020, 121410420, 138970920, 178729420, 249846720, 249847520, 286642920, 286643920, 326824420, 353155520</t>
  </si>
  <si>
    <t>2020-02-06 00:00:00</t>
  </si>
  <si>
    <t>2020-02-06 15:31:00</t>
  </si>
  <si>
    <t>comision terr sucre</t>
  </si>
  <si>
    <t>21198320</t>
  </si>
  <si>
    <t>2020-02-06 15:32:00</t>
  </si>
  <si>
    <t>2020-02-11 09:20:00</t>
  </si>
  <si>
    <t>COMISION DE DIRECTORES SEDE CENTRAL</t>
  </si>
  <si>
    <t>23600820</t>
  </si>
  <si>
    <t>2020-02-13 16:21:00</t>
  </si>
  <si>
    <t>CONTRATACION ARRIENDO OFICINAS AGUACHICA Y CURUMANI TERR CESAR</t>
  </si>
  <si>
    <t>2020, 2120</t>
  </si>
  <si>
    <t>3020, 3220</t>
  </si>
  <si>
    <t>20820, 20920, 26320, 26620, 29620, 29920, 35320, 35620, 42220, 42920, 48820, 50620, 57320, 57620, 71020, 71420, 79520, 79620, 80720, 81320</t>
  </si>
  <si>
    <t>103043720, 103052220, 130049920, 132366520, 153143820, 154419920, 184473420, 184914020, 216630720, 219207420, 245955820, 255497620, 289714320, 289736520, 333469720, 340223920, 378056020, 378490220, 381487220, 381797020</t>
  </si>
  <si>
    <t>2020-02-13 16:28:00</t>
  </si>
  <si>
    <t>VIATICOS Y GASTOS DE COMISION AVALUOS TERR CESAR</t>
  </si>
  <si>
    <t>1620, 1720, 7420, 7520</t>
  </si>
  <si>
    <t>1320, 1420, 17320, 17420</t>
  </si>
  <si>
    <t>9620, 9720, 57420, 57520</t>
  </si>
  <si>
    <t>38298720, 38302020, 289716620, 289721520</t>
  </si>
  <si>
    <t>2020-02-13 16:34:00</t>
  </si>
  <si>
    <t>VIATICOS Y GASTOS DE COMISION PROCESO DE CONSERVACION TERR CESAR</t>
  </si>
  <si>
    <t>1820, 1920, 7220, 7320, 8220, 8620, 9620, 9920, 10020, 10120</t>
  </si>
  <si>
    <t>2120, 2220, 16220, 16320, 19020, 20620, 21820, 21920, 22020, 22120</t>
  </si>
  <si>
    <t>10220, 10320, 56220, 56320, 63220, 71120, 72020, 72120, 72220, 72320</t>
  </si>
  <si>
    <t>42348120, 42351420, 283986820, 283987620, 318196420, 335495020, 360722320, 360722420, 360722620, 360723020</t>
  </si>
  <si>
    <t>2020-02-19 12:12:00</t>
  </si>
  <si>
    <t>NOMINA FEBRERO TERR CESAR</t>
  </si>
  <si>
    <t>5420, 5520, 5620, 5720, 5820, 5920, 6020, 6120, 6220, 6320, 6420, 6520, 6620, 6720, 6820, 6920, 7020, 7120, 7220, 7320, 7420, 7520, 7620, 7720, 7820, 7920, 8020, 8120, 8220</t>
  </si>
  <si>
    <t>30180920, 30181020, 30181120, 30181220, 30181320, 30181420, 30181520, 30181620, 30181720, 30181820, 30181920, 30182020, 30182120, 30182220, 30182320, 30182520, 30182620, 30182720, 30182820, 30182920, 30183020, 30183120, 30183220, 30183320, 30183420, 30183520, 30183620, 30183720, 30183820</t>
  </si>
  <si>
    <t>2020-02-19 16:28:00</t>
  </si>
  <si>
    <t>APORTES MES DE FEBRERO IGAC TERR CESAR</t>
  </si>
  <si>
    <t>8320, 8420, 8520, 8620, 8720, 8820, 8920, 9020, 9120, 9220, 9320, 9420, 9520</t>
  </si>
  <si>
    <t>30374220, 30374320, 30374420, 30374520, 30374620, 30374720, 30374820, 30374920, 30375020, 30375120, 30375220, 30375320, 30375420</t>
  </si>
  <si>
    <t>2020-03-02 15:26:00</t>
  </si>
  <si>
    <t>PAGO DE IMPUESTO PREDIAL AÑO 2020</t>
  </si>
  <si>
    <t>45970320</t>
  </si>
  <si>
    <t>2020-03-18 11:48:00</t>
  </si>
  <si>
    <t>proyecto politica de tierra y ley de victimas terr cesar</t>
  </si>
  <si>
    <t>2620, 2720, 2820, 8720, 9720, 9820</t>
  </si>
  <si>
    <t>3620, 4320, 5020, 20820, 26820, 26920</t>
  </si>
  <si>
    <t>21320, 22020, 26520, 29520, 30420, 34520, 36020, 36120, 42020, 42420, 48320, 48420, 50020, 50720, 54820, 56420, 56520, 62020, 63720, 64220, 71220, 71520, 72920, 73420, 79720, 80320, 80920, 81020</t>
  </si>
  <si>
    <t>119457920, 122310020, 130056720, 152715020, 154410320, 165658820, 185617420, 185624320, 201213720, 217726320, 241094920, 241097220, 255475720, 255498820, 263293320, 283989320, 283989920, 295404720, 323390220, 326826220, 335496420, 341781020, 363117320, 368936220, 378492620, 380459020, 381609720, 381620220</t>
  </si>
  <si>
    <t>2020-03-18 11:53:00</t>
  </si>
  <si>
    <t>proceso de conservacion catastral terr cesar</t>
  </si>
  <si>
    <t>2920, 3020, 3120, 3220, 3320, 3420, 3520, 3620, 3720, 3820, 3920, 4020</t>
  </si>
  <si>
    <t>3520, 3720, 3820, 3920, 4120, 4220, 4420, 4520, 4620, 4720, 4920, 8720</t>
  </si>
  <si>
    <t>21220, 21420, 21520, 21620, 21820, 21920, 22120, 24720, 24820, 24920, 26420, 29720, 29820, 30020, 30120, 30220, 30320, 30520, 33120, 34620, 34720, 34820, 35120, 35220, 35520, 35820, 35920, 36220, 36320, 36420, 36520, 36620, 36720, 36820, 41920, 42320, 42620, 42820, 43020, 43120, 43220, 43320, 43420, 43520, 43620, 43720, 48020, 48120, 49420, 49620, 49720, 49820, 49920, 50120, 50220, 50320, 50420, 50520, 55020, 55320, 55420, 55720, 55820, 56020, 56120, 56620, 56720, 56820, 57020, 57120, 62320, 62420, 62520, 62720, 62820, 63520, 63820, 63920, 64020, 64120, 64320, 64420, 64520, 71320, 71720, 72420, 72720, 72820, 73020, 73120, 73220, 73320, 73520, 73620, 73720, 80120, 80220, 80820, 81120, 81220, 81420, 81720, 81820, 81920, 82020, 82120, 82420, 82620, 83220</t>
  </si>
  <si>
    <t>119451320, 119458920, 119459620, 119462920, 122307020, 122308320, 122312120, 126124120, 126130320, 126133720, 130055520, 153145220, 153147220, 154408020, 154411620, 154412920, 154415320, 155164720, 161763420, 171754520, 171758820, 171764120, 184125720, 184129420, 184227320, 184914620, 184914720, 186450720, 186452420, 186550220, 186550820, 186551220, 186551620, 186680220, 201212020, 217725820, 217727020, 217728120, 219208020, 219212020, 219212820, 219213320, 222062420, 222072420, 222073620, 222181620, 237726320, 241092220, 250367920, 251787820, 252192020, 252192520, 252816220, 255477220, 255477920, 255496520, 255497020, 272639020, 272641220, 282658520, 282659620, 283397320, 283397720, 283990720, 283991120, 284970320, 286644920, 286646320, 286647220, 303938320, 303953820, 303986420, 310761820, 310762820, 322091520, 323390720, 326232820, 326233820, 326234720, 326855720, 330932420, 330933920, 337997920, 353155020, 360723120, 363084620, 363115220, 363121120, 365360120, 368934320, 368935320, 368937320, 368938420, 368943020, 380448620, 380456020, 381509820, 381641220, 381785320, 381807620, 382094820, 382097820, 382106420, 382117720, 382128820, 386475820, 386498220, 386984820</t>
  </si>
  <si>
    <t>2020-03-19 09:42:00</t>
  </si>
  <si>
    <t>nomina mes de marzo 2020 terr cesar</t>
  </si>
  <si>
    <t>10820, 10920, 11020, 11120, 11220, 11320, 11420, 11520, 11620, 11720, 11820, 11920, 12020, 12120, 12220, 12320, 12420, 12520, 12620, 12720, 12820, 12920, 13020, 13120, 13220, 13320, 13420, 13520, 13620, 13720, 13820, 13920, 14020, 14120, 14220, 14320, 14420, 14520, 14620, 14720, 14820, 14920</t>
  </si>
  <si>
    <t>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t>
  </si>
  <si>
    <t>2020-03-19 12:13:00</t>
  </si>
  <si>
    <t>aportes mes de marzo terr cesar</t>
  </si>
  <si>
    <t>15020, 15120, 15220, 15320, 15420, 15520, 15620, 15720, 15820, 15920, 16020, 16120, 16220</t>
  </si>
  <si>
    <t>67420020, 67420120, 67420220, 67420320, 67420420, 67420520, 67420620, 67420720, 67420820, 67420920, 67421020, 67421120, 67421220</t>
  </si>
  <si>
    <t>2020-04-06 20:55:00</t>
  </si>
  <si>
    <t>CONTRATACION PERITOS DE AVALUOS TERR CESAR</t>
  </si>
  <si>
    <t>4520, 4620, 4720, 4820</t>
  </si>
  <si>
    <t>9520, 12220, 13120, 14520</t>
  </si>
  <si>
    <t>42120, 48220, 48720, 49520, 50820, 55120, 55220, 62920, 63020, 63120, 71820, 83020</t>
  </si>
  <si>
    <t>208934120, 241093520, 245955120, 256795220, 272639920, 272640620, 313268220, 315297520, 315300620, 353155220, 386921620</t>
  </si>
  <si>
    <t>2020-04-15 11:45:00</t>
  </si>
  <si>
    <t>nomina de abril 2020 terr cesar</t>
  </si>
  <si>
    <t>16620, 16720, 16820, 16920, 17020, 17120, 17220, 17320, 17420, 17520, 17620, 17720, 17820, 17920, 18020, 18120, 18220, 18320, 18420, 18520, 18620, 18720, 18820, 18920, 19020, 19120, 19220, 19320</t>
  </si>
  <si>
    <t>98631820, 98631920, 98632020, 98632120, 98632220, 98632320, 98632420, 98632520, 98632620, 98632720, 98632820, 98633020, 98633120, 98633220, 98633320, 98633420, 98633520, 98633620, 98633720, 98633820, 98633920, 98634020, 98634120, 98634220, 98634420, 98634520, 98634620, 98634720</t>
  </si>
  <si>
    <t>2020-04-21 00:00:00</t>
  </si>
  <si>
    <t>2020-04-21 11:59:00</t>
  </si>
  <si>
    <t>prestacion de servicio para adelantar el proceso de la gestion en planeacion en la terr cesar</t>
  </si>
  <si>
    <t>36920, 47820, 47920, 54920, 56920, 71620, 79820, 82320</t>
  </si>
  <si>
    <t>193016520, 234936720, 234937720, 272637020, 286645620, 341789620, 378495020, 383892620</t>
  </si>
  <si>
    <t>2020-04-24 00:00:00</t>
  </si>
  <si>
    <t>2020-04-24 12:55:00</t>
  </si>
  <si>
    <t>nomina</t>
  </si>
  <si>
    <t>19420</t>
  </si>
  <si>
    <t>100982120</t>
  </si>
  <si>
    <t>2020-04-24 20:57:00</t>
  </si>
  <si>
    <t>aportes cabril</t>
  </si>
  <si>
    <t>19520, 19620, 19720, 19820, 19920, 20020, 20120, 20220, 20320, 20420, 20520, 20620, 20720</t>
  </si>
  <si>
    <t>101994920, 101995020, 101995120, 101995220, 101995320, 101995420, 101995520, 101995620, 101995720, 101995820, 101995920, 101996020, 101996120</t>
  </si>
  <si>
    <t>2020-05-19 17:56:00</t>
  </si>
  <si>
    <t>nomina mes de mayo 2020 terr cesar</t>
  </si>
  <si>
    <t>22220, 22320, 22420, 22520, 22620, 22720, 22820, 22920, 23020, 23120, 23220, 23320, 23420, 23520, 23620, 23720, 23820, 23920, 24020, 24120, 24220, 24320, 24420, 24520, 24620</t>
  </si>
  <si>
    <t>125768420, 125768520, 125768620, 125768720, 125768820, 125768920, 125769020, 125769120, 125769220, 125769320, 125769420, 125769520, 125769620, 125769720, 125769820, 125769920, 125770020, 125770120, 125770220, 125770320, 125770420, 125770520, 125770620, 125770720, 125770820</t>
  </si>
  <si>
    <t>2020-05-26 00:00:00</t>
  </si>
  <si>
    <t>2020-05-26 11:35:00</t>
  </si>
  <si>
    <t>aportes mes de mayo 2020</t>
  </si>
  <si>
    <t>25020, 25120, 25220, 25320, 25420, 25520, 25620, 25720, 25820, 25920, 26020, 26120, 26220</t>
  </si>
  <si>
    <t>129313720, 129313820, 129313920, 129314020, 129314120, 129314220, 129314320, 129314420, 129314520, 129314620, 129314720, 129314820, 129314920</t>
  </si>
  <si>
    <t>2020-06-02 16:40:00</t>
  </si>
  <si>
    <t>primas de junio 2020</t>
  </si>
  <si>
    <t>26820, 26920, 27020, 27120, 27220, 27320, 27420, 27520, 27620, 27720, 27820, 27920, 28020, 28120, 28220, 28320, 28420, 28520, 28620, 28720, 28820, 28920, 29020, 29120, 29220</t>
  </si>
  <si>
    <t>139258420, 139258520, 139258620, 139258720, 139258820, 139258920, 139259020, 139259120, 139259220, 139259320, 139259420, 139259520, 139259620, 139259720, 139259820, 139259920, 139260020, 139260120, 139260220, 139260320, 139260420, 139260520, 139260620, 139260720, 139260820</t>
  </si>
  <si>
    <t>2020-06-17 00:00:00</t>
  </si>
  <si>
    <t>2020-06-17 14:02:00</t>
  </si>
  <si>
    <t>nomina mes de junio terr cesar</t>
  </si>
  <si>
    <t>5420, 5520</t>
  </si>
  <si>
    <t>30620, 30720, 30820, 30920, 31020, 31120, 31220, 31320, 31420, 31520, 31620, 31720, 31820, 31920, 32020, 32120, 32220, 32320, 32420, 32520, 32620, 32720, 32820, 32920, 33020</t>
  </si>
  <si>
    <t>157613820, 157613920, 157614020, 157614120, 157614220, 157614320, 157614420, 157614520, 157614620, 157614720, 157614820, 157614920, 157615020, 157615120, 157615220, 157615320, 157615420, 157615520, 157615620, 157615720, 157615820, 157615920, 157616020, 157616120, 157616220</t>
  </si>
  <si>
    <t>2020-06-24 00:00:00</t>
  </si>
  <si>
    <t>2020-06-24 10:42:00</t>
  </si>
  <si>
    <t>APORTES DE JUNIO</t>
  </si>
  <si>
    <t>33220, 33320, 33420, 33520, 33620, 33720, 33820, 33920, 34020, 34120, 34220, 34320, 34420</t>
  </si>
  <si>
    <t>163120220, 163120420, 163120620, 163120720, 163120820, 163120920, 163121020, 163121120, 163121220, 163121320, 163121620, 163121820, 163121920</t>
  </si>
  <si>
    <t>2020-07-22 06:27:00</t>
  </si>
  <si>
    <t>nomina mes de julio terr cesar</t>
  </si>
  <si>
    <t>5820, 5920, 6020</t>
  </si>
  <si>
    <t>37020, 37120, 37220, 37320, 37420, 37520, 37620, 37720, 37820, 37920, 38020, 38120, 38220, 38320, 38420, 38520, 38620, 38720, 38820, 38920, 39020, 39120, 39220, 39320, 39420, 39520, 39620, 39720, 39820, 39920, 40020, 40120, 40220, 40320, 40420, 40520</t>
  </si>
  <si>
    <t>194878620, 194878720, 194878820, 194878920, 194879020, 194879120, 194879320, 194879420, 194879520, 194879620, 194879720, 194879820, 194879920, 194880020, 194880120, 194880220, 194880320, 194880420, 194880520, 194880620, 194880720, 194880820, 194881020, 194881120, 194881220, 194881320, 194881420, 194881520, 194881620, 194881720, 194943220, 194943320, 194943420, 194943520, 194943620, 194943720</t>
  </si>
  <si>
    <t>2020-07-23 12:18:00</t>
  </si>
  <si>
    <t>aportes parafiscales mes de julio 2020 terr cesar</t>
  </si>
  <si>
    <t>40620, 40720, 40820, 40920, 41020, 41120, 41220, 41320, 41420, 41520, 41620, 41720, 41820</t>
  </si>
  <si>
    <t>194950420, 194950520, 194950620, 194950720, 194950820, 194950920, 194951020, 194951120, 194951220, 194951320, 194951420, 194951520, 194951620</t>
  </si>
  <si>
    <t>2020-07-30 14:10:00</t>
  </si>
  <si>
    <t>Adquisición e instalación  de divisiones en vidrio laminado 3+3 incoloro, con estructura en aluminio para la adecuación de las ventanillas de atención al usuario para la Dirección Territorial Cesar.</t>
  </si>
  <si>
    <t>83320</t>
  </si>
  <si>
    <t>388516520, 390187920</t>
  </si>
  <si>
    <t>2020-08-18 16:33:00</t>
  </si>
  <si>
    <t>pago de nomina mes de agosto terr cesar</t>
  </si>
  <si>
    <t>6420, 6520</t>
  </si>
  <si>
    <t>43920, 44020, 44120, 44220, 44320, 44420, 44520, 44620, 44720, 44820, 44920, 45020, 45120, 45220, 45320, 45420, 45520, 45620, 45720, 45820, 45920, 46020, 46120, 46220, 46320, 46420</t>
  </si>
  <si>
    <t>225888920, 225889020, 225889120, 225889220, 225889320, 225889420, 225889520, 225889620, 225889720, 225889820, 225889920, 225890020, 225890120, 225890220, 225890320, 225890420, 225890520, 225890620, 225890720, 225890820, 225890920, 225891020, 225891120, 225891220, 225891320, 225891420</t>
  </si>
  <si>
    <t>2020-08-20 11:26:00</t>
  </si>
  <si>
    <t>aportes mes de agosto 2020 terr cesar</t>
  </si>
  <si>
    <t>46520, 46620, 46720, 46820, 46920, 47020, 47120, 47220, 47320, 47420, 47520, 47620, 47720</t>
  </si>
  <si>
    <t>225933120, 225933220, 225933320, 225933420, 225933520, 225933620, 225933720, 225933820, 225933920, 225934020, 225934120, 225934220, 225934320</t>
  </si>
  <si>
    <t>2020-09-18 10:30:00</t>
  </si>
  <si>
    <t>pago de aportes planilla sept terr cesar</t>
  </si>
  <si>
    <t>53520, 53620, 53720, 53820, 53920, 54020, 54120, 54220, 54320, 54420, 54520, 54620, 54720</t>
  </si>
  <si>
    <t>262306320, 262306420, 262306520, 262306720, 262306820, 262306920, 262307020, 262307120, 262307220, 262307320, 262307420, 262307520, 262307620</t>
  </si>
  <si>
    <t>2020-09-21 14:13:00</t>
  </si>
  <si>
    <t>PAGO DE NOMINA SEPT TERR CESAR</t>
  </si>
  <si>
    <t>6820, 6920</t>
  </si>
  <si>
    <t>50920, 51020, 51120, 51220, 51320, 51420, 51520, 51620, 51720, 51820, 51920, 52020, 52120, 52220, 52320, 52420, 52520, 52620, 52720, 52820, 52920, 53020, 53120, 53220, 53320, 53420</t>
  </si>
  <si>
    <t>261825520, 261825620, 261825720, 261825820, 261825920, 261826020, 261826120, 261826220, 261826320, 261826420, 261826520, 261826620, 261826720, 261826820, 261826920, 261827020, 261827120, 261827220, 261827320, 261827420, 261827520, 261827620, 261827720, 261827820, 261827920, 261829120</t>
  </si>
  <si>
    <t>2020-10-16 13:25:00</t>
  </si>
  <si>
    <t>cpntratacion prestacion de servicio peritos de avaluos terr cesar</t>
  </si>
  <si>
    <t>8920, 9020, 9120</t>
  </si>
  <si>
    <t>25220, 26520, 26620</t>
  </si>
  <si>
    <t>80020, 80520, 80620, 82720, 82820</t>
  </si>
  <si>
    <t>380423720, 381475220, 381482820, 386694720, 386701820</t>
  </si>
  <si>
    <t>2020-10-19 06:53:00</t>
  </si>
  <si>
    <t>Mantenimiwnto del vehiculo de la terr cesar</t>
  </si>
  <si>
    <t>79920</t>
  </si>
  <si>
    <t>378498120</t>
  </si>
  <si>
    <t>2020-10-19 06:56:00</t>
  </si>
  <si>
    <t>contratacion auxiliar de titulacion terr cesar</t>
  </si>
  <si>
    <t>28420</t>
  </si>
  <si>
    <t>82520, 83120</t>
  </si>
  <si>
    <t>386491120, 386924220</t>
  </si>
  <si>
    <t>2020-10-20 09:20:00</t>
  </si>
  <si>
    <t>nomina octubre terr cesa</t>
  </si>
  <si>
    <t>7720, 7820</t>
  </si>
  <si>
    <t>57820, 57920, 58020, 58120, 58220, 58320, 58420, 58520, 58620, 58720, 58820, 58920, 59020, 59120, 59220, 59320, 59420, 59520, 59620, 59720, 59820, 59920, 60020, 60120, 60220, 60320, 60420, 60520, 60620</t>
  </si>
  <si>
    <t>294334020, 294334120, 294334220, 294334320, 294334420, 294334520, 294334620, 294334720, 294334820, 294334920, 294335020, 294335120, 294335220, 294335320, 294335420, 294335520, 294335620, 294335720, 294335820, 294335920, 294336020, 294336120, 294336220, 294336320, 294336420, 294370820, 294370920, 294371020, 294371120</t>
  </si>
  <si>
    <t>2020-10-20 09:29:00</t>
  </si>
  <si>
    <t>aportes mes de octubre terr cesar</t>
  </si>
  <si>
    <t>60720, 60820, 60920, 61020, 61120, 61220, 61320, 61420, 61520, 61620, 61720, 61820, 61920</t>
  </si>
  <si>
    <t>294385120, 294385220, 294385320, 294385420, 294385520, 294385620, 294385720, 294385820, 294385920, 294386020, 294386120, 294386220, 294386320</t>
  </si>
  <si>
    <t>2020-10-22 18:59:00</t>
  </si>
  <si>
    <t>reajsute de viaticos</t>
  </si>
  <si>
    <t>62120</t>
  </si>
  <si>
    <t>297608920</t>
  </si>
  <si>
    <t>2020-11-14 00:00:00</t>
  </si>
  <si>
    <t>2020-11-14 18:12:00</t>
  </si>
  <si>
    <t>oara realizar tramitres catastrales de rectificacionde areas de la rsolucion 1732 terr cesar</t>
  </si>
  <si>
    <t>25720, 28820</t>
  </si>
  <si>
    <t>80420, 82920</t>
  </si>
  <si>
    <t>380461920, 386710120</t>
  </si>
  <si>
    <t>2020-11-19 00:00:00</t>
  </si>
  <si>
    <t>2020-11-19 07:46:00</t>
  </si>
  <si>
    <t>aportes planilla noviembre terr cesar</t>
  </si>
  <si>
    <t>69620, 69720, 69820, 69920, 70020, 70120, 70220, 70320, 70420, 70520, 70620, 70720, 70820</t>
  </si>
  <si>
    <t>333123320, 333123420, 333123520, 333123620, 333123720, 333123820, 333123920, 333124020, 333124120, 333124220, 333124320, 333124420, 333124520</t>
  </si>
  <si>
    <t>2020-11-23 11:00:00</t>
  </si>
  <si>
    <t>pago de nomina y primas de navidad mes de noviembre terr cesar</t>
  </si>
  <si>
    <t>64620, 64720, 64820, 64920, 65020, 65120, 65220, 65320, 65420, 65520, 65620, 65720, 65820, 65920, 66020, 66120, 66220, 66320, 66420, 66520, 66620, 66720, 66820, 66920, 67020, 67120, 67220, 67320, 67420, 67520, 67620, 67720, 67820, 67920, 68020, 68120, 68220, 68320, 68420, 68520, 68620, 68720, 68820, 68920, 69020, 69120, 69220, 69320, 69420, 69520</t>
  </si>
  <si>
    <t>333078020, 333078120, 333078220, 333078320, 333078420, 333078520, 333078620, 333078720, 333078820, 333078920, 333079020, 333079120, 333079220, 333079320, 333079420, 333079520, 333079620, 333079720, 333079820, 333079920, 333080020, 333080120, 333080220, 333080320, 333080420, 333092420, 333092520, 333092620, 333092720, 333092820, 333092920, 333093020, 333093120, 333093220, 333093320, 333093420, 333093520, 333093620, 333093720, 333093820, 333093920, 333094020, 333094120, 333094220, 333094320, 333094420, 333094520, 333094620, 333094720, 333094820</t>
  </si>
  <si>
    <t>2020-12-16 14:34:00</t>
  </si>
  <si>
    <t>nomina diciembre terr cesar</t>
  </si>
  <si>
    <t>10420, 10520</t>
  </si>
  <si>
    <t>74120, 74220, 74320, 74420, 74520, 74620, 74720, 74820, 74920, 75020, 75120, 75220, 75320, 75420, 75520, 75620, 75720, 75820, 75920, 76020, 76120, 76220, 76320, 76420, 76520, 76620, 76720, 76820, 76920, 77020, 77120, 77220, 77320, 77420, 77520, 77620</t>
  </si>
  <si>
    <t>373007620, 373007720, 373007820, 373007920, 373008120, 373008220, 373008320, 373008420, 373008520, 373008620, 373008720, 373008820, 373008920, 373009020, 373009120, 373009320, 373009420, 373009520, 373009620, 373009720, 373009820, 373009920, 373010020, 373010220, 373010320, 373056920, 373057020, 373057120, 373057220, 373057320, 373057420, 373057520, 373057620, 373057720, 373057820, 373057920</t>
  </si>
  <si>
    <t>2020-12-17 15:26:00</t>
  </si>
  <si>
    <t>pago de aportes diciembre y reajuste de abril 2020</t>
  </si>
  <si>
    <t>10620</t>
  </si>
  <si>
    <t>77720, 77820, 77920, 78020, 78120, 78220, 78320, 78420, 78520, 78620, 78720, 78820, 78920</t>
  </si>
  <si>
    <t>373504720, 373504820, 373504920, 373505020, 373505120, 373505220, 373505320, 373505420, 373505520, 373505720, 373505820, 373505920, 373506020</t>
  </si>
  <si>
    <t>2020-12-21 15:07:00</t>
  </si>
  <si>
    <t>viaticos para adelantar adecuacion de sedes</t>
  </si>
  <si>
    <t>27420, 27520</t>
  </si>
  <si>
    <t>81520, 81620</t>
  </si>
  <si>
    <t>381870320, 381903120</t>
  </si>
  <si>
    <t>2020-12-28 14:03:00</t>
  </si>
  <si>
    <t>pago de servicio de transporte de pasajero terr cesar</t>
  </si>
  <si>
    <t>11020, 11120</t>
  </si>
  <si>
    <t>29420, 29520</t>
  </si>
  <si>
    <t>83420, 83520</t>
  </si>
  <si>
    <t>394240920, 394244020</t>
  </si>
  <si>
    <t>2020-01-07 15:17:00</t>
  </si>
  <si>
    <t>TERRITORIAL CORDOBA</t>
  </si>
  <si>
    <t>CDP PARA PAGO DE SERVICIOS PÚBLICOS VIGENCIA 2020, TERRITORIAL CÓRDOBA.</t>
  </si>
  <si>
    <t>120, 220, 320, 420, 1020, 1120, 1220, 1420, 1920, 2420, 3620, 3720, 3820, 3920, 4320, 4420, 4520, 5020, 5220, 5420, 5520, 5620, 5720, 6120, 6320, 6420, 6520, 6620, 6920, 7120, 7220, 7320, 7420, 7920, 8020, 8220, 8320, 8820, 8920, 9620, 9820, 9920, 10020, 10920, 11820, 11920, 12020, 12620, 12720, 12820, 13420</t>
  </si>
  <si>
    <t>120, 220, 320, 420, 520, 620, 720, 1220, 1620, 1920, 3120, 3220, 3420, 4320, 4420, 4720, 4820, 4920, 6020, 6220, 6320, 6420, 6520, 7420, 7720, 7820, 7920, 8020, 8120, 9220, 9320, 9420, 9520, 10620, 10720, 10820, 11120, 11420, 11520, 13220, 13420, 13520, 13620, 13920, 16120, 16320, 16520, 18520, 18620, 18720, 21320</t>
  </si>
  <si>
    <t>120, 220, 320, 420, 5220, 5320, 5420, 5920, 10520, 10720, 17220, 17320, 17420, 23320, 23420, 23520, 23620, 29520, 30520, 33520, 33620, 33720, 33820, 39620, 39820, 39920, 40020, 40120, 45220, 46320, 46420, 46520, 46620, 52520, 52620, 52720, 55920, 56020, 56120, 58920, 59120, 59220, 59320, 64120, 66020, 66220, 66420, 74220, 74420, 74520, 81020</t>
  </si>
  <si>
    <t>5831120, 5849320, 5870620, 5881920, 20539720, 20549420, 20608920, 30576120, 41187720, 47008520, 86479920, 86493920, 89800120, 113465820, 113501520, 113784120, 116925820, 130814420, 133748320, 148378020, 154370420, 154401620, 154405520, 166730020, 179944220, 183849520, 184691220, 184693920, 198906020, 211766420, 213396020, 225552320, 225573020, 246193020, 246209520, 250538720, 250546520, 263974920, 264692620, 264753120, 282000120, 284819920, 284827020, 288307120, 304551920, 312490820, 320820820, 332271320, 353321820, 355799120, 362102820, 391536120</t>
  </si>
  <si>
    <t>2020-01-21 15:35:00</t>
  </si>
  <si>
    <t>CDP PAGO DE NÓMINA MES DE ENERO DE 2020, TERRITORIAL CÓRDOBA.</t>
  </si>
  <si>
    <t>520, 620, 720, 820, 920, 1020, 1120, 1220, 1320, 1420, 1520, 1620, 1720, 1820, 1920, 2020, 2120, 2220, 2320, 2420, 2520, 2620, 2720, 2820, 2920, 3020, 3120, 3220, 3320, 3420, 3520, 3620, 3720, 3820</t>
  </si>
  <si>
    <t>7900320, 7900420, 7900520, 7900620, 7900720, 7900820, 7900920, 7901020, 7901120, 7901220, 7901320, 7901420, 7901520, 7901620, 7901720, 7901820, 7901920, 7902020, 7902120, 7902220, 7902320, 7902420, 7902520, 7902620, 7902720, 7902820, 7902920, 7903020, 7903120, 7903220, 7903320, 7903420, 7903520, 7903620</t>
  </si>
  <si>
    <t>2020-01-22 16:46:00</t>
  </si>
  <si>
    <t>CDP PAGO APORTES MES DE ENERO DE 2020, TERRITORIAL CÓRDOBA.</t>
  </si>
  <si>
    <t>3920, 4020, 4120, 4220, 4320, 4420, 4520, 4620, 4720, 4820, 4920, 5020, 5120</t>
  </si>
  <si>
    <t>8761820, 8761920, 8762020, 8762120, 8762220, 8762320, 8762420, 8762520, 8762620, 8762720, 8762820, 8762920, 8763020</t>
  </si>
  <si>
    <t>2020-01-28 00:00:00</t>
  </si>
  <si>
    <t>2020-01-28 09:58:00</t>
  </si>
  <si>
    <t>CDP PAGO VIATICOS DIRECTORA TERRITORIAL CÓRDOBA, PARA CUMPLIR FUNCIONES DE DIRECTORA ENCARGADA DE LA TERRITORIAL MAGDALENA, SEGÚN RESOLUCIÓN No. 49 DEL 10 DE ENERO DE 2020.</t>
  </si>
  <si>
    <t>820, 1520</t>
  </si>
  <si>
    <t>820, 1120</t>
  </si>
  <si>
    <t>5520, 5820</t>
  </si>
  <si>
    <t>23398020, 29487020</t>
  </si>
  <si>
    <t>2020-02-03 10:02:00</t>
  </si>
  <si>
    <t>CDP - PAGO FALLO DE SENTENCIA JUDICIAL A FAVOR DE SUSLAY ALEILIS PEÑATA CANTERO.</t>
  </si>
  <si>
    <t>24253520</t>
  </si>
  <si>
    <t>2020-02-11 10:00:00</t>
  </si>
  <si>
    <t>25512520</t>
  </si>
  <si>
    <t>2020-02-20 17:56:00</t>
  </si>
  <si>
    <t>NOMINA SUELDOS MES FEBRERO AÑO 2020</t>
  </si>
  <si>
    <t>1620, 1720</t>
  </si>
  <si>
    <t>6020, 6120, 6220, 6320, 6420, 6520, 6620, 6720, 6820, 6920, 7020, 7120, 7220, 7320, 7420, 7520, 7620, 7720, 7820, 7920, 8020, 8120, 8220, 8320, 8420, 8520, 8620, 8720, 8820, 8920</t>
  </si>
  <si>
    <t>31636720, 31636820, 31636920, 31637020, 31637120, 31637220, 31637320, 31637420, 31637520, 31637620, 31637720, 31637820, 31637920, 31638020, 31638120, 31638220, 31638320, 31638420, 31638520, 31638620, 31638720, 31638820, 31638920, 31639020, 31639120, 31639220, 31639320, 31639420, 31639520, 31720620</t>
  </si>
  <si>
    <t>2020-02-21 14:17:00</t>
  </si>
  <si>
    <t>IMPUESTO PREDIAL SEDE TERRITORIAL CORDOBA AÑO 2020</t>
  </si>
  <si>
    <t>47468620</t>
  </si>
  <si>
    <t>2020-02-25 10:17:00</t>
  </si>
  <si>
    <t>APORTES PARAFISCALES EMPLEADOR NOMINA SUELDOS MES FEBRERO DE 2020</t>
  </si>
  <si>
    <t>9020, 9120, 9220, 9320, 9420, 9520, 9620, 9720, 9820, 9920, 10020, 10120, 10220, 10320, 10420</t>
  </si>
  <si>
    <t>36291120, 36291220, 36291320, 36291420, 36291520, 36291620, 36291720, 36291820, 36291920, 36292020, 36292120, 36292220, 36292320, 36292420, 36292520</t>
  </si>
  <si>
    <t>2020-02-28 00:00:00</t>
  </si>
  <si>
    <t>2020-02-28 15:54:00</t>
  </si>
  <si>
    <t>CDP VIATICOS PROCESO DE CONSERVACIÓN TERRITORIAL CÓRDOBA.</t>
  </si>
  <si>
    <t>2020, 3220, 8420, 8520, 9420, 9520, 10720, 10820, 11120, 11220, 11320, 11420, 11520</t>
  </si>
  <si>
    <t>1720, 3020, 11220, 11320, 13020, 13120, 13720, 13820, 14020, 14120, 14220, 15920, 16020</t>
  </si>
  <si>
    <t>10620, 17120, 52920, 53020, 58720, 58820, 63920, 64020, 64220, 64320, 64420, 64920, 65820, 65920</t>
  </si>
  <si>
    <t>41266220, 78194720, 261831720, 261832520, 279872920, 279877220, 302691320, 302704820, 304560420, 304567720, 304584120, 305128520, 312395120, 312395520</t>
  </si>
  <si>
    <t>2020-03-03 15:34:00</t>
  </si>
  <si>
    <t>CDP CONTRATACIÓN PROCESO DE CONSERVACIÓN TERRITORIAL CÓRDOBA.</t>
  </si>
  <si>
    <t>2520, 2620, 2720, 2820, 2920, 3020</t>
  </si>
  <si>
    <t>2420, 2520, 2620, 2720, 2820, 2920</t>
  </si>
  <si>
    <t>16520, 16620, 16720, 16820, 16920, 17020, 22720, 22820, 22920, 23020, 23120, 23220, 29620, 29720, 29820, 30020, 30120, 30320, 38820, 38920, 39120, 39320, 39420, 39520, 45420, 45520, 45620, 45920, 46020, 46120, 51520, 51620, 51820, 52020, 52120, 52220, 57720, 57920, 58020, 58120, 58220, 58420, 65020, 65220, 65320, 65420, 65520, 65720, 73420, 73520, 73720, 73920, 74020, 74120, 74920, 75020, 75220, 75320, 75420, 75520</t>
  </si>
  <si>
    <t>77472820, 77489820, 77510520, 77528420, 77538520, 77549220, 105495220, 105540420, 105676420, 105686120, 105693620, 105698920, 131957620, 131975920, 132018420, 132122420, 132136920, 132197320, 166511320, 166544820, 166561020, 166615620, 166638820, 166662920, 201369120, 201738720, 201805020, 201978620, 201981720, 201985820, 239964720, 239966620, 239971320, 240088720, 240091020, 240093320, 272792920, 272803420, 272812320, 272817720, 272847720, 272856220, 309193120, 309195120, 309197620, 309199020, 309201220, 309203120, 346770720, 347217220, 347246620, 347287620, 347340920, 347345120, 362654320, 362672720, 362678920, 362683420, 362691720, 362695520</t>
  </si>
  <si>
    <t>2020-03-03 16:21:00</t>
  </si>
  <si>
    <t>CDP, CONTRATACIÓN DENTRO DEL MARCO DE LA POLÍTICA DE TIERRAS, TERRITORIAL CÓRDOBA.</t>
  </si>
  <si>
    <t>2220, 2320, 13220</t>
  </si>
  <si>
    <t>2220, 2320, 20820</t>
  </si>
  <si>
    <t>16320, 16420, 21220, 22620, 29920, 30220, 39020, 39220, 45720, 45820, 51720, 51920, 57820, 58320, 65120, 65620, 73620, 73820, 75120, 78720, 79320</t>
  </si>
  <si>
    <t>77377220, 77380220, 105455020, 105465520, 132066520, 132154220, 166554120, 166586220, 201807720, 201930320, 239968220, 240055920, 272799920, 272852420, 309186120, 309205420, 347234320, 347255920, 362647620, 383598020, 383888820</t>
  </si>
  <si>
    <t>2020-03-11 00:00:00</t>
  </si>
  <si>
    <t>2020-03-11 10:34:00</t>
  </si>
  <si>
    <t>IMPUESTO PREDIAL UOC SAN ANDRES, VIGENCIA 2020.</t>
  </si>
  <si>
    <t>52318020</t>
  </si>
  <si>
    <t>2020-03-19 15:04:00</t>
  </si>
  <si>
    <t>CDP NÓMINA DE SUELDOS MES DE MARZO DE 2020, TERRITORIAL CÓRDOBA.</t>
  </si>
  <si>
    <t>3320, 3420</t>
  </si>
  <si>
    <t>11020, 11120, 11220, 11320, 11420, 11520, 11620, 11720, 11820, 11920, 12020, 12120, 12220, 12320, 12420, 12520, 12620, 12720, 12820, 12920, 13020, 13120, 13220, 13320, 13420, 13520, 13620, 13720, 13820, 13920, 14020, 14120, 14220, 14320, 14420, 14520, 14620, 14720, 14820, 14920</t>
  </si>
  <si>
    <t>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t>
  </si>
  <si>
    <t>2020-03-27 11:11:00</t>
  </si>
  <si>
    <t>CDP PAGO APORTES MES DE MARZO 2020, TERRITORIAL CORDOBA</t>
  </si>
  <si>
    <t>73015920, 73016020, 73016120, 73016220, 73016320, 73016420, 73016520, 73016620, 73016720, 73016820, 73016920, 73017020, 73017120</t>
  </si>
  <si>
    <t>2020-04-08 09:14:00</t>
  </si>
  <si>
    <t>PRESTACIÓN DE SERVICIOS PROFESIONALES PARA REALIZAR CONTROL DE CALIDAD A LOS INFORMES DE AVALÚOS COMERCIALES, ASÍ COMO REALIZAR AVALÚOS A BIENES INMUEBLES URBANOS Y RURALES EN TODO EL PAÍS.</t>
  </si>
  <si>
    <t>30420, 39720, 45320, 52420, 58520, 64820, 74620, 79220</t>
  </si>
  <si>
    <t>133456020, 173271720, 201375620, 241050520, 272858920, 305116120, 362708520, 383669520</t>
  </si>
  <si>
    <t>2020-04-08 09:27:00</t>
  </si>
  <si>
    <t>GASTOS DE MANUTENCIÓN, ALOJAMIENTO DENTRO DEL CONTRATO DE PRESTACIÓN DE SERVICIOS PROFESIONALES PARA REALIZAR CONTROL DE CALIDAD Y PRÁCTICA DE AVALÚOS A BIENES INMUEBLES URBANOS Y RURALES EN TODO EL PAÍS.</t>
  </si>
  <si>
    <t>7820, 9720, 12220, 12920</t>
  </si>
  <si>
    <t>11020, 13320, 16420, 20120</t>
  </si>
  <si>
    <t>52820, 59020, 66320, 75720</t>
  </si>
  <si>
    <t>253190020, 282034420, 326662720, 366834320</t>
  </si>
  <si>
    <t>2020-04-21 10:16:00</t>
  </si>
  <si>
    <t>PRESTACIÓN DE SERVICIOS PROFESIONALES PARA REALIZAR LOS PROCESOS DE PLANEACIÓN Y SEGUIMIENTO AL PLAN DE ACCIÓN DE LA TERRITORIAL CÓRDOBA EN EL MARCO DE LOS LINEAMIENTOS INSTITUCIONALES VIGENTES.</t>
  </si>
  <si>
    <t>46220, 52320, 57620, 64720, 73220, 79120</t>
  </si>
  <si>
    <t>206808820, 240098620, 269001420, 305081720, 341152320, 383658620</t>
  </si>
  <si>
    <t>2020-04-23 17:28:00</t>
  </si>
  <si>
    <t>CDP NÓMINA MES DE ABRIL DE 2020, TERRITORIAL CÓRDOBA.</t>
  </si>
  <si>
    <t>17520, 17620, 17720, 17820, 17920, 18020, 18120, 18220, 18320, 18420, 18520, 18620, 18720, 18820, 18920, 19020, 19120, 19220, 19320, 19420, 19520, 19620, 19720, 19820, 19920, 20020, 20120, 20220, 20320, 20420, 20520, 20620, 20720, 20820, 20920, 21020, 21120</t>
  </si>
  <si>
    <t>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t>
  </si>
  <si>
    <t>2020-04-28 16:51:00</t>
  </si>
  <si>
    <t>CDP PAGO APORTES MES DE ABRIL DE 2020, TERRITORIAL CÓRDOBA.</t>
  </si>
  <si>
    <t>21320, 21420, 21520, 21620, 21720, 21820, 21920, 22020, 22120, 22220, 22320, 22420, 22520</t>
  </si>
  <si>
    <t>105339320, 105339420, 105339520, 105339620, 105339720, 105339820, 105339920, 105340020, 105340120, 105340220, 105340320, 105340420, 105340520</t>
  </si>
  <si>
    <t>2020-05-20 00:00:00</t>
  </si>
  <si>
    <t>2020-05-20 15:03:00</t>
  </si>
  <si>
    <t>CDP PAGO DE RETROACTIVO DE APORTES MESES DE ENERO Y FEBRERO DE 2020, TERRITORIAL CÓRDOBA.</t>
  </si>
  <si>
    <t>23720, 23820, 23920, 24020, 24120, 24220, 24320, 24420, 24520, 24620, 24720, 24820, 24920</t>
  </si>
  <si>
    <t>123694420, 123694520, 123694620, 123694720, 123694820, 123694920, 123695020, 123695120, 123695220, 123695320, 123695420, 123695520, 123695620</t>
  </si>
  <si>
    <t>2020-05-21 13:29:00</t>
  </si>
  <si>
    <t>CDP PAGO DE NÓMINA DEL MES DE MAYO DE 2020, TERRITORIAL CÓRDOBA.</t>
  </si>
  <si>
    <t>4820, 4920</t>
  </si>
  <si>
    <t>25020, 25120, 25220, 25320, 25420, 25520, 25620, 25720, 25820, 25920, 26020, 26120, 26220, 26320, 26420, 26520, 26620, 26720, 26820, 26920, 27020, 27120, 27220, 27320, 27420, 27520, 27620, 27720, 27820, 27920, 28020</t>
  </si>
  <si>
    <t>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t>
  </si>
  <si>
    <t>2020-05-22 16:34:00</t>
  </si>
  <si>
    <t>CDP PAGO APORTES MES DE MAYO DE 2020, TERRITORIAL CÓRDOBA.</t>
  </si>
  <si>
    <t>28120, 28220, 28320, 28420, 28520, 28620, 28720, 28820, 28920, 29020, 29120, 29220, 29320, 29420</t>
  </si>
  <si>
    <t>128442720, 128442820, 128442920, 128443020, 128443120, 128443220, 128443320, 128443420, 128443520, 128443620, 128443720, 128443820, 128443920, 128444020</t>
  </si>
  <si>
    <t>2020-06-04 18:02:00</t>
  </si>
  <si>
    <t>CDP PRIMA DE SERVICIOS 2020, TERRITORIAL CÓRDOBA.</t>
  </si>
  <si>
    <t>30620, 30720, 30820, 30920, 31020, 31120, 31220, 31320, 31420, 31520, 31620, 31720, 31820, 31920, 32020, 32120, 32220, 32320, 32420, 32520, 32620, 32720, 32820, 32920, 33020, 33120, 33220, 33320, 33420</t>
  </si>
  <si>
    <t>142958720, 142958820, 142958920, 142959020, 142959120, 142959220, 142959320, 142959420, 142959520, 142959720, 142959920, 142960020, 142960120, 142960220, 142960320, 142960420, 142960520, 142960620, 142960720, 142960820, 142960920, 142961020, 142961120, 142961220, 142961320, 142961420, 142961520, 142961620, 142961720</t>
  </si>
  <si>
    <t>2020-06-19 20:59:00</t>
  </si>
  <si>
    <t>CDP NÓMINA MES DE JUNIO DE 2020, TERRITORIAL CÓRDOBA</t>
  </si>
  <si>
    <t>33920, 34020, 34120, 34220, 34320, 34420, 34520, 34620, 34720, 34820, 34920, 35020, 35120, 35220, 35320, 35420, 35520, 35620, 35720, 35820, 35920, 36020, 36120, 36220, 36320, 36420, 36520, 36620, 36720, 36820, 36920, 37020, 37120, 37220, 37320</t>
  </si>
  <si>
    <t>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t>
  </si>
  <si>
    <t>2020-06-24 09:51:00</t>
  </si>
  <si>
    <t>CDP PAGO APORTES MES DE JUNIO DE 2020, TERRITORIAL CÓRDOBA.</t>
  </si>
  <si>
    <t>37420, 37520, 37620, 37720, 37820, 37920, 38020, 38120, 38220, 38320, 38420, 38520, 38620, 38720</t>
  </si>
  <si>
    <t>161843820, 161843920, 161844020, 161844120, 161844220, 161844320, 161844420, 161844520, 161844620, 161844720, 161844820, 161844920, 161845020, 161845120</t>
  </si>
  <si>
    <t>2020-07-22 14:30:00</t>
  </si>
  <si>
    <t>CDP NÓMINA MES DE JULIO DE 2020, TERRITORIAL CÓRDOBA.</t>
  </si>
  <si>
    <t>40220, 40320, 40420, 40520, 40620, 40720, 40820, 40920, 41020, 41120, 41220, 41320, 41420, 41520, 41620, 41720, 41820, 41920, 42020, 42120, 42220, 42320, 42420, 42520, 42620, 42720, 42820, 42920, 43020, 43120, 43220, 43320, 43420, 43520, 43620, 43720</t>
  </si>
  <si>
    <t>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t>
  </si>
  <si>
    <t>2020-07-27 00:00:00</t>
  </si>
  <si>
    <t>2020-07-27 13:16:00</t>
  </si>
  <si>
    <t>CDP APORTES MES DE JULIO DE 2020, TERRITORIAL CÓRDOBA.</t>
  </si>
  <si>
    <t>43820, 43920, 44020, 44120, 44220, 44320, 44420, 44520, 44620, 44720, 44820, 44920, 45020, 45120</t>
  </si>
  <si>
    <t>198471620, 198471720, 198471820, 198471920, 198472020, 198472120, 198472220, 198472320, 198472420, 198472520, 198472620, 198472720, 198472820, 198472920</t>
  </si>
  <si>
    <t>2020-08-21 16:44:00</t>
  </si>
  <si>
    <t>CDP PAGO DE NÓMINA MES DE AGOSTO DE 2020, TERRITORIAL CÓRDOBA.</t>
  </si>
  <si>
    <t>46720, 46820, 46920, 47020, 47120, 47220, 47320, 47420, 47520, 47620, 47720, 47820, 47920, 48020, 48120, 48220, 48320, 48420, 48520, 48620, 48720, 48820, 48920, 49020, 49120, 49220, 49320, 49420, 49520, 49620, 49720, 49820, 49920, 50020</t>
  </si>
  <si>
    <t>225948420, 225948520, 225948620, 225948720, 225948820, 225948920, 225949120, 225949220, 225949320, 225949420, 225949520, 225949620, 225949720, 225949820, 225949920, 225950020, 225950120, 225950220, 225950320, 225950420, 225950520, 225950620, 225950720, 225950820, 225950920, 225951020, 225951120, 225951220, 225951320, 225951420, 225951520, 225951620, 225951720, 225951820</t>
  </si>
  <si>
    <t>2020-08-24 16:52:00</t>
  </si>
  <si>
    <t>CDP PAGO APORTES MES DE AGOSTO DE 2020, TERRITORIAL CÓRDOBA.</t>
  </si>
  <si>
    <t>50120, 50220, 50320, 50420, 50520, 50620, 50720, 50820, 50920, 51020, 51120, 51220, 51320, 51420</t>
  </si>
  <si>
    <t>234067420, 234067520, 234067620, 234067720, 234067820, 234067920, 234068020, 234068120, 234068220, 234068320, 234068420, 234068520, 234068620, 234068720</t>
  </si>
  <si>
    <t>2020-08-25 13:22:00</t>
  </si>
  <si>
    <t>MANTENIMIENTO PREVENTIVO, CORRECTIVO Y SUMINISTRO E INSTALACIÓN DE REPUESTOS DEL VEHÍCULO A CARGO DE LA TERRITORIAL CÓRDOBA. DE PLACA OBI 107</t>
  </si>
  <si>
    <t>64620, 75620</t>
  </si>
  <si>
    <t>304838020, 365090920</t>
  </si>
  <si>
    <t>2020-08-27 00:00:00</t>
  </si>
  <si>
    <t>2020-08-27 17:35:00</t>
  </si>
  <si>
    <t>REALIZAR VISITAS DE INSPECCIÓN PARA PRÁCTICA DE AVALÚOS COMERCIALES EN LOS MUNICIPIOS DE VALENCIA Y MONTERÍA (CÓRDOBA) EN EL MARCO DEL CONVENIO UAEGRTD - IGAC No. 1939-2020.</t>
  </si>
  <si>
    <t>2020-09-15 10:38:00</t>
  </si>
  <si>
    <t>ADQUISICIÓN BIENES Y SERVICIOS SEDES ADECUADAS, FORTALECIMIENTO DE LA INFRAESTRUCTURA FÍSICA DEL IGAC A NIVEL NACIONAL, COMPRA LUMINARIAS TERRITORIAL CÓRDOBA.</t>
  </si>
  <si>
    <t>9120, 9220</t>
  </si>
  <si>
    <t>14320</t>
  </si>
  <si>
    <t>64520</t>
  </si>
  <si>
    <t>304824620</t>
  </si>
  <si>
    <t>2020-09-21 19:32:00</t>
  </si>
  <si>
    <t>NÓMINA MES DE SEPTIEMBRE DE 2020, TERRITORIAL CÓRDOBA.</t>
  </si>
  <si>
    <t>53120, 53220, 53320, 53420, 53520, 53620, 53720, 53820, 53920, 54020, 54120, 54220, 54320, 54420, 54520, 54620, 54720, 54820, 54920, 55020, 55120, 55220, 55320, 55420, 55520, 55620, 55720, 55820</t>
  </si>
  <si>
    <t>261831320, 262080520, 262080620, 262080720, 262080820, 262080920, 262081020, 262081120, 262081220, 262081320, 262081420, 262081520, 262081620, 262081720, 262081820, 262081920, 262082020, 262082120, 262082220, 262082320, 262082420, 262082520, 262082620, 262082720, 262082820, 262082920, 262083020, 262083120</t>
  </si>
  <si>
    <t>2020-09-23 20:46:00</t>
  </si>
  <si>
    <t>PAGO PLANILLA DE APORTES CORRESPONDIENTE AL MES DE SEPTIEMBRE DE 2020, TERRITORIAL CÓRDOBA.</t>
  </si>
  <si>
    <t>56220, 56320, 56420, 56520, 56620, 56720, 56820, 56920, 57020, 57120, 57220, 57320, 57420, 57520</t>
  </si>
  <si>
    <t>266044420, 266044520, 266044620, 266044720, 266044820, 266044920, 266045020, 266045120, 266045220, 266045320, 266045420, 266045520, 266045620, 266045720</t>
  </si>
  <si>
    <t>2020-09-25 00:00:00</t>
  </si>
  <si>
    <t>2020-09-25 10:05:00</t>
  </si>
  <si>
    <t>ADQUISICIÓN E INSTALACIÓN DE DIVISIONES DE VIDRIO LAMINA 3*3 INCOLORO, CON ESTRUCTURA DE ALUMINIO PARA LA ADECUACIÓN DE VENTANILLAS DE ATENCIÓN AL USUARIO PARA LA UOC SAN ANDRÉS ISLAS.</t>
  </si>
  <si>
    <t>2020-10-02 19:16:00</t>
  </si>
  <si>
    <t>ASISTIR AL ENCUENTRO DE DIRECTORES TERRITORIALES PROGRAMADO PARA EL 14 DE OCTUBRE DE 2020, EN LAS INSTALACIONES DEL INSTITUTO GEOGRAFICO AGUSTÍN CODAZZI, SEDE CENTRAL EN LA CIUDAD DE BOGOTÁ.</t>
  </si>
  <si>
    <t>12920</t>
  </si>
  <si>
    <t>58620</t>
  </si>
  <si>
    <t>278715420</t>
  </si>
  <si>
    <t>2020-10-15 16:59:00</t>
  </si>
  <si>
    <t>PRESTACIÓN DE SERVICIOS PERSONALES PARA REALIZAR ACTIVIDADES DE RECONOCIMIENTO PREDIAL, URBANO Y RURAL, APOYO TÉCNICO Y APOYO AUXILIAR DE LOS PROCESOS DE GESTIÓN CATASTRAL EN EL MARCO DE LOS PROYECTOS QUE ADELANTA EL INSTITUTO EN LA TERRITORIAL CÓRDO</t>
  </si>
  <si>
    <t>10120, 10220, 10320, 10420</t>
  </si>
  <si>
    <t>18120, 18920, 19020, 19120</t>
  </si>
  <si>
    <t>74320, 74720, 74820, 75820, 78820, 78920, 79020, 79420, 81220</t>
  </si>
  <si>
    <t>353324020, 362709520, 362711320, 368205420, 383609120, 383618320, 383639820, 384010820, 392589020</t>
  </si>
  <si>
    <t>2020-10-23 15:17:00</t>
  </si>
  <si>
    <t>CDP NÓMINA DE SUELDOS MES DE OCTUBRE DE 2020, TERRITORIAL CÓRDOBA.</t>
  </si>
  <si>
    <t>10520, 10620</t>
  </si>
  <si>
    <t>59420, 59520, 59620, 59720, 59820, 59920, 60020, 60120, 60220, 60320, 60420, 60520, 60620, 60720, 60820, 60920, 61020, 61120, 61220, 61320, 61420, 61520, 61620, 61720, 61820, 61920, 62020, 62120, 62220, 62320, 62420</t>
  </si>
  <si>
    <t>297410520, 297410620, 297410720, 297410820, 297410920, 297411020, 297411120, 297411220, 297411320, 297411420, 297411520, 297411620, 297411720, 297411820, 297411920, 297412020, 297412120, 297412220, 297412320, 297412420, 297412520, 297412620, 297412720, 297412820, 297412920, 297413020, 297413120, 297413220, 297413320, 297413420, 297413520</t>
  </si>
  <si>
    <t>2020-10-27 08:08:00</t>
  </si>
  <si>
    <t>CDP APORTES MES DE OCTUBRE DE 2020, TERRITORIAL CÓRDOBA.</t>
  </si>
  <si>
    <t>11020</t>
  </si>
  <si>
    <t>62520, 62620, 62720, 62820, 62920, 63020, 63120, 63220, 63320, 63420, 63520, 63620, 63720, 63820</t>
  </si>
  <si>
    <t>302257020, 302257120, 302257220, 302257320, 302257420, 302257520, 302257620, 302257720, 302257820, 302257920, 302258020, 302258120, 302258220, 302258320</t>
  </si>
  <si>
    <t>2020-10-27 11:23:00</t>
  </si>
  <si>
    <t>ADQUISICIÓN E INSTALACIÓN DE DIVISIONES 
DE VIDRIO LAMINA 3X3 INCOLORO, CON ESTRUCTURA DE ALUMINIO PARA LA ADECUACIÓN DE VENTANILLAS DE ATENCIÓN AL USUARIO PARA LA UOC SAN ANDRÉS.</t>
  </si>
  <si>
    <t>2020-10-27 12:28:00</t>
  </si>
  <si>
    <t>CDP MANTENIMIENTO PREVENTIVO Y CORRECTIVO AIRES ACONDICIONADOS, TERRITORIAL CÓRDOBA.</t>
  </si>
  <si>
    <t>73320, 79520</t>
  </si>
  <si>
    <t>346759320, 384015520</t>
  </si>
  <si>
    <t>2020-11-05 00:00:00</t>
  </si>
  <si>
    <t>2020-11-05 11:42:00</t>
  </si>
  <si>
    <t>SOLICITUD DE CDP , VIÁTICOS DEL FUNCIONARIO JOSE DAVID GARCÍA MONTES, PARA TRANSPORTAR FUNCIONARIOS DE FRONTERAS Y LÍMITES DE ENTIDADES TERRITORIALES, A LA ZONA RURAL DE COTORRA (CÓRDOBA), DURANTE LOS DÍAS 5, 6, 7 y 8 de NOVIEMBRE DE 2020.</t>
  </si>
  <si>
    <t>16220</t>
  </si>
  <si>
    <t>66120</t>
  </si>
  <si>
    <t>313817520</t>
  </si>
  <si>
    <t>2020-11-12 18:07:00</t>
  </si>
  <si>
    <t>PRESTACIÓN DE SERVICIOS PERSONALES PARA REALIZAR ACTIVIDADES DE TOPOGRAFÍA EN LOS PROCESOS DE GESTIÓN CATASTRAL PARA RECTIFICACIÓN DE CABIDAS Y LINDEROS EN LA TERRITORIAL CÓRDOBA.</t>
  </si>
  <si>
    <t>81120</t>
  </si>
  <si>
    <t>392389020, 392581020</t>
  </si>
  <si>
    <t>2020-11-23 10:34:00</t>
  </si>
  <si>
    <t>CDP PAGO NÓMINA MES DE NOVIEMBRE DE 2020 y PRIMA DE NAVIDAD, TERRITORIAL CÓRDOBA.</t>
  </si>
  <si>
    <t>12320, 12420</t>
  </si>
  <si>
    <t>66520, 66620, 66720, 66820, 66920, 67020, 67120, 67220, 67320, 67420, 67520, 67620, 67720, 67820, 67920, 68020, 68120, 68220, 68320, 68420, 68520, 68620, 68720, 68820, 68920, 69020, 69120, 69220, 69320, 69420, 69520, 69620, 69720, 69820, 69920, 70020, 70120, 70220, 70320, 70420, 70520, 70620, 70720, 70820, 70920, 71020, 71120, 71220, 71320, 71420, 71520, 71620, 71720</t>
  </si>
  <si>
    <t>333129820, 333130020, 333130120, 333130220, 333130320, 333130420, 333130520, 333130620, 333130820, 333130920, 333131020, 333131120, 333131220, 333131320, 333131420, 333131520, 333131620, 333131820, 333131920, 333132120, 333132220, 333132320, 333132420, 333132520, 333132720, 333132820, 333154120, 333154220, 333154320, 333154420, 333154520, 333154620, 333154720, 333154820, 333154920, 333155020, 333155120, 333155220, 333155320, 333155420, 333155520, 333155620, 333155720, 333155820, 333155920, 333156020, 333156120, 333156220, 333156320, 333156420, 333156520, 333156620, 333156720</t>
  </si>
  <si>
    <t>2020-11-24 20:38:00</t>
  </si>
  <si>
    <t>CDP APORTES MES DE NOVIEMBRE DE 2020, TERRITORIAL CÓRDOBA.</t>
  </si>
  <si>
    <t>71820, 71920, 72020, 72120, 72220, 72320, 72420, 72520, 72620, 72720, 72820, 72920, 73020, 73120</t>
  </si>
  <si>
    <t>338120020, 338120120, 338120220, 338120320, 338120420, 338120520, 338120620, 338120720, 338120820, 338120920, 338121020, 338121120, 338121220, 338121320</t>
  </si>
  <si>
    <t>2020-12-18 16:24:00</t>
  </si>
  <si>
    <t>CDP NÓMINA MES DE DICIEMBRE DE 2020, TERRITORIAL CÓRDOBA</t>
  </si>
  <si>
    <t>13020, 13120</t>
  </si>
  <si>
    <t>75920, 76020, 76120, 76220, 76320, 76420, 76520, 76620, 76720, 76820, 76920, 77020, 77120, 77220, 77320, 77420, 77520, 77620, 77720, 77820, 77920, 78020, 78120, 78220, 78320, 78420, 78520, 78620</t>
  </si>
  <si>
    <t>373149620, 373149720, 373149820, 373149920, 373150020, 373150120, 373150220, 373150320, 373150420, 373150520, 373150620, 373150720, 373150820, 373150920, 373151020, 373151120, 373151220, 373151320, 373151420, 373151520, 373151620, 373151720, 373151820, 373151920, 373152020, 373152120, 373152220, 373152320</t>
  </si>
  <si>
    <t>2020-12-24 13:29:00</t>
  </si>
  <si>
    <t>CDP APORTES MES DE DICIEMBRE DE 2020, TERRITORIAL CÓRDOBA.</t>
  </si>
  <si>
    <t>13320</t>
  </si>
  <si>
    <t>79620, 79720, 79820, 79920, 80020, 80120, 80220, 80320, 80420, 80520, 80620, 80720, 80820, 80920</t>
  </si>
  <si>
    <t>389286320, 389286420, 389286520, 389286620, 389286720, 389286820, 389286920, 389287020, 389287120, 389287220, 389287320, 389287420, 389287520, 389287620</t>
  </si>
  <si>
    <t>2020-12-28 13:42:00</t>
  </si>
  <si>
    <t>CDP PAGO AJUSTE PENSIÓN MES DE ABRIL DE 2020, TERRITORIAL CÓRDOBA.</t>
  </si>
  <si>
    <t>13520, 13720</t>
  </si>
  <si>
    <t>81320, 81420, 81520, 81720, 81820, 81920</t>
  </si>
  <si>
    <t>394086920, 394087020, 394087120, 394503820, 394503920, 394504020</t>
  </si>
  <si>
    <t>2020-12-28 18:10:00</t>
  </si>
  <si>
    <t>RECONOCIMIENTO ECONÓMICO POR CONCEPTO DE TRANSPORTE  A LOS FUNCIONARIOS TRASLADADOS DE LAS UOC A LAS TERRITORIALES, LINEY DEL CARMEN ARROYO DE HORTA, C.C. 45.503.250.</t>
  </si>
  <si>
    <t>13620</t>
  </si>
  <si>
    <t>21520</t>
  </si>
  <si>
    <t>394254720</t>
  </si>
  <si>
    <t>2020-01-07 08:54:00</t>
  </si>
  <si>
    <t>TERRITORIAL CUNDINAMARCA</t>
  </si>
  <si>
    <t>PARA PAGO DE FACTURAS SERVICIOS PUBLICOS VIGENCIA 2020</t>
  </si>
  <si>
    <t>120, 220, 320, 420, 720, 820, 1020, 1120, 1220, 1320, 1420, 1520, 1820, 1920, 2020, 2720, 2820, 2920, 3020, 4020, 4120, 4220, 5920, 6020, 6120, 6220, 6320, 6420, 6520, 6620, 6820, 6920, 8820, 8920, 9020, 9820, 10120, 10220, 10320, 10420, 10920, 11020, 11120, 11720, 11820, 11920, 12020, 12620, 12720, 12820, 12920, 13320, 13420, 13520, 13620, 13820, 14420, 14520, 14620, 14720, 16220, 16320, 17020, 19320, 21220, 22920, 23420, 25820, 26720</t>
  </si>
  <si>
    <t>220, 320, 420, 520, 620, 720, 820, 2820, 2920, 3020, 3120, 3220, 3620, 3720, 3820, 4420, 4520, 4620, 5020, 6120, 6220, 6320, 7920, 8020, 8120, 8220, 8320, 8520, 8620, 8720, 9720, 9820, 9920, 10020, 10120, 10320, 11220, 11320, 11420, 11520, 11820, 11920, 12020, 12220, 12320, 12420, 15520, 16820, 16920, 17220, 17320, 19920, 20020, 20120, 20220, 22620, 27720, 28220, 28320, 28820, 32020, 34920, 35920, 38420, 39720, 45620, 46220, 49720, 58020</t>
  </si>
  <si>
    <t>120, 220, 320, 7720, 7820, 7920, 8020, 9720, 9820, 9920, 10020, 10120, 10220, 10320, 10720, 10820, 10920, 18620, 18720, 18820, 18920, 19020, 19220, 19620, 19720, 19820, 36320, 36420, 36520, 36620, 36720, 36820, 36920, 37020, 39920, 40020, 40120, 40220, 40320, 40420, 48120, 49020, 49120, 49220, 49320, 54520, 54620, 63820, 63920, 64020, 66820, 68020, 68120, 68220, 68320, 68420, 78320, 78420, 78520, 78620, 81020, 81120, 92720, 92820, 93020, 93120, 93220, 93320, 93420, 93520, 103620, 106320, 106420, 107120, 115820, 117220, 117320, 122520, 122620, 122920, 136320, 136420, 143020, 143120</t>
  </si>
  <si>
    <t>4484920, 4487420, 4488820, 6390920, 6393120, 6394620, 6396820, 15798820, 15800320, 16404820, 16407120, 16409120, 16411120, 16415220, 27825420, 30563820, 30566920, 35869220, 37995320, 38002020, 38126720, 41045520, 41382920, 41409720, 43654220, 45383620, 56305120, 56312420, 56317020, 62668620, 102409020, 102493220, 102501620, 102508320, 102569420, 104733220, 104736120, 106022220, 106038820, 109684820, 116674820, 116676020, 126430720, 126439720, 126448620, 133611520, 139789720, 139796720, 142093920, 142099920, 157069220, 157075820, 169833520, 171098920, 171101720, 174808720, 185724320, 185727520, 185730720, 193186720, 193792820, 211367220, 211423920, 211435720, 212272920, 223850520, 223853120, 248513820, 248515820, 250320520, 253101920, 253107120, 253456420, 253457720, 259734620, 277957220, 284057420, 285023020, 287374920, 302831220, 309640120, 309644920, 310980720, 310984020, 322796720, 322799620, 331604820, 331700920, 354002120, 354008520, 370418920, 370428420</t>
  </si>
  <si>
    <t>2020-01-17 00:00:00</t>
  </si>
  <si>
    <t>2020-01-17 11:32:00</t>
  </si>
  <si>
    <t>NOMINA EMPLEADOS MES DE ENERO</t>
  </si>
  <si>
    <t>420, 520, 620, 720, 820, 920, 1020, 1120, 1220, 1320, 1420, 1520, 1620, 1720, 1820, 1920, 2020, 2120, 2220, 2320, 2420, 2520, 2620, 2720, 2820, 2920, 3020, 3120, 3220, 3320, 3420, 3520, 3620, 3720, 3820, 3920, 4020, 4120, 4220, 4320, 4420, 4520, 4620, 4720, 4820, 4920, 5020, 5120, 5220, 5320, 5420, 5520, 5620, 5720, 5820</t>
  </si>
  <si>
    <t>5223520, 5223620, 5223720, 5223820, 5223920, 5224020, 5224120, 5224220, 5224320, 5224420, 5224520, 5224620, 5224720, 5224820, 5224920, 5225020, 5225120, 5225220, 5225320, 5225420, 5225520, 5225620, 5225720, 5225820, 5225920, 5226020, 5226120, 5226220, 5226320, 5226420, 5226520, 5226620, 5226720, 5226820, 5226920, 5227020, 5227120, 5227220, 5227320, 5227420, 5227520, 5227620, 5227720, 5227820, 5227920, 5228020, 5228120, 5228220, 5228320, 5228420, 5228520, 5228620, 5228720, 5228820, 5228920</t>
  </si>
  <si>
    <t>2020-01-17 15:29:00</t>
  </si>
  <si>
    <t>PAGO APORTES SOBRE NOMINA DE ENERO 2020</t>
  </si>
  <si>
    <t>5920, 6020, 6120, 6220, 6320, 6420, 6520, 6620, 6720, 6820, 6920, 7020, 7120, 7220, 7320, 7420, 7520, 7620</t>
  </si>
  <si>
    <t>5689420, 5689520, 5689620, 5689720, 5689820, 5689920, 5690020, 5690120, 5690220, 5690320, 5690420, 5690520, 5690620, 5690720, 5690820, 5690920, 5691020, 5691120</t>
  </si>
  <si>
    <t>2020-01-29 00:00:00</t>
  </si>
  <si>
    <t>2020-01-29 17:12:00</t>
  </si>
  <si>
    <t>PARA VIATICOS FUNCIONARIOS</t>
  </si>
  <si>
    <t>1620, 1720, 2420, 2520, 2620, 3120, 3220, 3320, 3420, 15120, 15220, 15320, 15420, 15520, 15620, 15820, 15920, 16020, 16120, 16420, 16520, 16620, 16720, 16820, 16920, 17120, 17420, 17520, 17620, 17720, 17820, 17920, 18020, 18420, 18520, 18820, 18920, 19520, 19620, 19720, 20720, 20820, 20920, 21020, 21120, 21320, 21420, 21520, 22020, 22120, 22620, 22720, 22820, 23220, 23320, 23920, 24020, 25520, 25920, 26020, 26220, 26320, 26420, 26520, 26620, 26820, 26920, 27020, 27120, 27220, 27720, 27820, 27920</t>
  </si>
  <si>
    <t>3320, 3420, 3920, 4020, 4320, 5220, 5420, 5520, 5620, 29020, 29120, 29220, 29320, 29420, 29520, 29920, 30020, 30120, 30220, 35320, 35420, 35520, 35620, 35720, 36020, 36220, 36320, 36520, 36620, 36720, 36820, 36920, 37020, 37120, 37220, 38220, 38320, 38520, 38620, 38720, 38820, 38920, 39020, 39120, 39220, 40120, 40420, 40520, 42320, 42420, 44020, 44120, 44520, 45920, 46120, 46720, 46820, 48220, 54220, 54320, 55220, 55620, 55720, 55820, 56620, 58420, 58520, 58620, 58720, 58820, 60720, 60820, 61720</t>
  </si>
  <si>
    <t>10420, 10520, 18320, 18420, 18520, 19120, 19320, 19420, 19520, 100820, 100920, 101020, 101120, 101220, 101320, 101420, 101520, 101620, 101720, 106520, 106620, 106720, 106820, 106920, 107220, 107420, 107520, 107720, 107820, 114820, 114920, 115020, 115120, 115220, 115420, 115620, 115720, 115920, 116020, 116120, 116220, 116320, 116420, 116520, 116620, 117520, 117820, 117920, 119420, 119520, 120920, 121020, 121520, 122820, 134220, 134420, 134520, 135220, 140820, 140920, 141520, 141720, 141820, 141920, 142920, 143320, 143420, 143520, 143620, 143720, 152920, 153020, 153920</t>
  </si>
  <si>
    <t>23850620, 23865520, 32728320, 32734620, 32739320, 43394120, 46979520, 46985320, 46993120, 266030720, 266034420, 266036620, 266044320, 269128620, 269145020, 276024620, 276025220, 276025820, 276028620, 285033820, 285036920, 285039320, 285040820, 287363020, 288271320, 290633320, 290661420, 293457320, 293458520, 295333120, 295344520, 295360420, 295413320, 295415420, 295793720, 296989220, 296991220, 304660220, 304689120, 304703120, 308679520, 308681520, 308692820, 308705220, 308706220, 310940320, 310942820, 310944520, 314163720, 314174620, 320656120, 320657920, 322162420, 331556520, 333481120, 338554720, 338559120, 350401220, 357874120, 357878820, 360409320, 365181620, 365187720, 365196420, 365262920, 371813620, 371839720, 372076720, 372089020, 372108020, 383671720, 383684520, 387259420</t>
  </si>
  <si>
    <t>120, 320, 420, 520, 620, 720, 820, 920, 1020, 1120, 1320, 1420</t>
  </si>
  <si>
    <t>2020-02-20 07:36:00</t>
  </si>
  <si>
    <t>NOMINA EMPLEADOS DE PLANTA MES DE FEBRERO</t>
  </si>
  <si>
    <t>2120, 2220</t>
  </si>
  <si>
    <t>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t>
  </si>
  <si>
    <t>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t>
  </si>
  <si>
    <t>2020-02-20 07:46:00</t>
  </si>
  <si>
    <t>APORTES SOBRE NOMINA MES DE FEBRERO</t>
  </si>
  <si>
    <t>16520, 16620, 16720, 16820, 16920, 17020, 17120, 17220, 17320, 17420, 17520, 17620, 17720, 17820, 17920, 18020, 18120, 18220</t>
  </si>
  <si>
    <t>30633520, 30633620, 30633720, 30633820, 30633920, 30634020, 30634120, 30634220, 30634320, 30634420, 30634520, 30634620, 30634720, 30634820, 30634920, 30635020, 30635120, 30635220</t>
  </si>
  <si>
    <t>2020-03-04 15:12:00</t>
  </si>
  <si>
    <t>PARA EL PROCESO DE CONTRATACION DE PRESTACION DE SERVICIOS EN EL PROCESO DE CONSERVACION CATASTRAL</t>
  </si>
  <si>
    <t>7220, 7320, 7420, 7520, 7620, 7720, 7820, 7920, 8020, 8120, 8220, 8320, 8420, 8520, 8620, 8720, 9420, 9520, 10820, 12120, 12320, 12420, 12520, 13920, 21820, 23120</t>
  </si>
  <si>
    <t>13020, 13120, 13420, 13520, 13620, 13920, 14020, 14120, 14220, 14320, 14420, 14520, 15220, 15720, 15820, 15920, 16120, 17120, 19120, 19220, 22020, 22420, 25520, 36420, 53520, 53620</t>
  </si>
  <si>
    <t>64620, 64720, 65020, 65120, 65220, 65520, 65620, 65720, 65820, 65920, 66120, 66520, 67020, 67120, 67220, 67420, 67920, 76020, 76320, 76620, 76720, 77420, 77520, 77620, 78820, 78920, 79220, 79320, 79420, 79520, 79720, 79820, 79920, 80020, 80120, 80320, 80420, 80720, 80820, 80920, 88520, 88720, 88920, 89020, 89120, 89420, 89920, 90020, 90120, 90220, 90320, 90720, 91420, 91520, 91620, 91720, 91920, 92020, 92220, 92320, 92420, 92520, 100720, 102820, 102920, 103020, 103320, 103820, 103920, 104020, 104120, 104220, 104320, 104420, 104520, 105020, 105120, 105320, 105620, 105720, 105820, 106020, 106120, 106220, 107320, 107620, 115520, 116820, 116920, 117420, 119120, 119220, 119320, 119820, 119920, 120020, 120120, 120220, 120320, 120420, 120520, 120620, 121420, 121620, 121720, 121820, 122220, 122320, 122720, 132420, 134720, 134820, 135020, 135120, 135920, 136120, 136520, 136620, 136720, 136820, 136920, 137020, 137120, 137420, 137520, 137620, 137920, 138220, 138320, 138420, 138520, 139720, 139820, 140020, 140120, 141220, 151520, 151620, 151920, 152020, 152120, 152720, 154720, 155120, 155220, 156220, 156520, 156720, 156820, 156920, 157020, 157320, 157520, 158020, 158120, 158220, 158320, 158520, 158620, 160720, 160820, 160920, 161320, 162020</t>
  </si>
  <si>
    <t>172402620, 172404420, 172405120, 172410220, 172411720, 173776220, 173782920, 173793720, 173795820, 173798120, 174835620, 174848920, 175695720, 175698420, 175698820, 180798220, 183424920, 191630820, 191820320, 199034520, 210630620, 210640920, 210650620, 210659020, 211212420, 211218220, 213234420, 213246820, 213249920, 213263420, 213629320, 213635320, 213653020, 213705920, 213715020, 214496120, 214554520, 214564920, 214966520, 214967420, 216802020, 218116620, 242456220, 242651720, 242663020, 242667820, 242675020, 242678320, 244324220, 245113720, 245119120, 245125520, 245131320, 245163520, 246266120, 246267220, 246268520, 246269420, 246272420, 246273820, 247099220, 247100020, 247129320, 247159720, 266022020, 277328820, 277330720, 277337120, 277368220, 279312120, 279314320, 279331020, 279387120, 279390520, 279390820, 279391120, 279391320, 279522420, 279524920, 279530320, 279996120, 280002120, 280008420, 280014220, 281375020, 281380120, 288276320, 290715620, 290805120, 296670220, 308710320, 308713520, 310949220, 314141420, 315409420, 315417220, 315417920, 320646120, 320649020, 320653020, 322154120, 322155220, 322156220, 322156820, 322858420, 322865720, 323749320, 325289820, 325294520, 325295220, 325295420, 331547720, 333467520, 343171920, 350362420, 350378520, 350395320, 353917020, 353972220, 354505820, 354534820, 354543620, 354549920, 354563820, 354575420, 354603820, 354812420, 354842920, 354930220, 354977720, 355053420, 357526920, 357531720, 357535820, 357608120, 357613120, 357614920, 359497020, 375494220, 375513020, 383318620, 383366520, 383387820, 383657420, 387324620, 388513820, 388525320, 391516620, 391537520, 391549820, 391553720, 391563120, 391662520, 391714620, 391720020, 391735120, 391740620, 391763820, 391796920, 391807720, 391811720, 392141720, 392699520, 394095020</t>
  </si>
  <si>
    <t>2020-03-04 15:29:00</t>
  </si>
  <si>
    <t>CONTRATOS PRESTACION DE SERVICIOS, GASTOS DE DESPLAZAMIENTO DE CONTRATISTAS Y VIATICOS Y GASTOS DE COMISION DE FUNCIONARIOS EN EL MARCO DE LA POLITICA DE TIERRAS Y LEY DE VICTIMAS</t>
  </si>
  <si>
    <t>28620, 37220, 48320, 64220, 77920, 89620, 92620, 101920, 118120, 139620, 155720</t>
  </si>
  <si>
    <t>86288620, 111119420, 138990020, 172420720, 211196620, 244325620, 247657720, 277203920, 313872820, 357581620, 391506620</t>
  </si>
  <si>
    <t>2020-03-05 08:37:00</t>
  </si>
  <si>
    <t>PRESTACION DE SERVICIOS PERSONALES PARA REALIZAR ACTIVIDADES DE APOYO OPERATIVO EN LOS PROCESOS CATASTRALES DE LA DIRECCION TERRITORIAL CUNDINAMARCA Y SUS UOC</t>
  </si>
  <si>
    <t>3820, 4320, 4420, 4520, 4620, 5020, 5120, 5220, 5320, 7120, 10620, 13720, 21620, 23520</t>
  </si>
  <si>
    <t>6720, 6820, 7320, 7520, 12820, 13220, 13720, 15120, 15320, 15420, 16320, 25620, 53420, 69720</t>
  </si>
  <si>
    <t>28720, 28820, 28920, 29120, 29320, 37420, 37520, 37620, 37720, 37820, 48420, 48520, 48920, 54420, 64420, 64520, 64820, 65320, 65420, 66420, 66620, 66720, 66920, 67620, 67820, 76120, 76220, 76420, 76920, 78020, 78120, 78220, 78720, 79120, 79620, 80620, 88220, 88320, 88420, 88620, 89320, 89820, 90820, 90920, 91020, 91120, 91220, 92120, 102020, 102220, 102320, 102420, 102520, 102620, 102720, 103120, 103420, 104820, 105420, 105520, 107020, 116720, 117620, 117720, 118220, 118320, 118620, 118720, 118820, 118920, 119020, 119620, 134320, 134920, 136020, 137220, 138020, 138620, 138820, 139020, 139220, 139320, 139520, 139920, 141620, 143220, 151720, 151820, 154820, 154920, 155320, 155620, 157120, 157220, 157420, 157620, 157720, 157820, 158720, 161020, 161620, 162120</t>
  </si>
  <si>
    <t>86297020, 86301220, 86344520, 86356820, 112039020, 112057820, 112063920, 112068720, 139008720, 139019620, 139048820, 150358120, 172407120, 172412820, 172416020, 173802120, 173803920, 174820020, 174831320, 174838020, 175700620, 177238120, 180733820, 183427520, 191735420, 210658620, 211204620, 211208420, 211214320, 211220420, 211222320, 213230620, 213709120, 214506920, 214968320, 214977620, 242459020, 242676920, 242682820, 242690920, 242702320, 244324720, 245165220, 245167520, 245178120, 245188520, 245190420, 247156120, 277236320, 277286320, 277299020, 277318520, 277324620, 277346420, 277411620, 279310520, 279336520, 279541520, 280019620, 287366420, 308715220, 310946620, 310947720, 313863220, 313863820, 314142720, 314144720, 314153320, 314154920, 314157220, 315416420, 334500020, 350368320, 353946220, 354690520, 355009120, 357537720, 357550820, 357558720, 357562220, 357566420, 357571820, 357590020, 361673020, 371286220, 382059320, 383299120, 387326320, 387328020, 388562020, 388620720, 391556420, 391559720, 391581320, 391678720, 391687320, 391691720, 391758220, 391969620, 392691420, 394121820</t>
  </si>
  <si>
    <t>2020-03-05 08:55:00</t>
  </si>
  <si>
    <t>PRESTACION DE SERVICIOS PERSONALES PARA REALIZAR LAS ACTIVIDADES DE CONTROL Y VERIFICACION A LOS TRAMITES DEL PROCESO DE CONSERVACION CATASTRAL EN LA DIRECCION T CUNDINAMARCA Y SUS UOC</t>
  </si>
  <si>
    <t>9620, 9720, 10720</t>
  </si>
  <si>
    <t>14920, 15020, 16420</t>
  </si>
  <si>
    <t>66220, 66320, 67720, 77020, 77320, 80520, 90420, 90520, 91820, 104620, 104920, 105920, 120720, 121120, 121920, 137320, 137720, 137820, 156020, 156120, 156620, 158420</t>
  </si>
  <si>
    <t>174840520, 174844420, 177239320, 210656520, 210658520, 214534420, 245139120, 245141520, 246270820, 279332120, 279390120, 279982520, 320642220, 322153320, 322158820, 354726820, 354953520, 354961120, 390618120, 391512320, 391534320, 391731820</t>
  </si>
  <si>
    <t>2020-03-05 09:16:00</t>
  </si>
  <si>
    <t>"PRESTACION DE SERVICIOS TECNICOS Y ADMINISTRATIVOS PARA REALIZAR INVENTARIO, ORGANIZACION Y CUSTODIA DE LAS FICHAS PREDIALES DENTRO  DEL PROCESO DE CONSERVACION CATASTRAL EN LA DIRECCION T CUNDINAMARCA Y SUS UOC
"</t>
  </si>
  <si>
    <t>29020, 37320, 48820, 64320, 77120, 89720, 102120, 118420, 139420, 155420, 155520</t>
  </si>
  <si>
    <t>86303920, 111138220, 139041420, 172419720, 210658420, 244325220, 277243620, 314139420, 357568720, 388602020, 388613520</t>
  </si>
  <si>
    <t>2020-03-05 09:26:00</t>
  </si>
  <si>
    <t>PRESTACION DE SERVICIO DE APOYO A LA GESTION DESARROLLADA EN LOS PROCESOS CATASTRALES DE LA T. CUNDINAMARCA Y SUS UOC</t>
  </si>
  <si>
    <t>3620, 15720</t>
  </si>
  <si>
    <t>7420, 45420</t>
  </si>
  <si>
    <t>29220, 38020, 48720, 67520, 77720, 90620, 103520, 118520, 122420, 136220, 138120, 152420, 156320, 156420</t>
  </si>
  <si>
    <t>86349420, 112013620, 139027620, 177236020, 210619120, 245150820, 279538320, 314128320, 322874820, 354612620, 355037620, 383551120, 391523820, 391528520</t>
  </si>
  <si>
    <t>2020-03-05 09:39:00</t>
  </si>
  <si>
    <t>PRESTACION DE SERVICIOS PERSONALES COMO TECNICO DE APOYO PARA REALIZAR LAS ACTIVIDADES AL RESPONSABLE DEL PROCESO DE CONSERVACION CATASTRAL Y EN LA DIRECCION TERRITORIAL CUNDINAMARCA Y SUS UOC</t>
  </si>
  <si>
    <t>28420, 28520, 37120, 48220, 64120, 77820, 89520, 101820, 118020, 138920, 155820, 155920</t>
  </si>
  <si>
    <t>86284420, 111065220, 138987820, 172409120, 211187320, 244327520, 277176420, 313879220, 357555820, 390614120, 390617520</t>
  </si>
  <si>
    <t>2020-03-05 09:56:00</t>
  </si>
  <si>
    <t>PRESTACION DE SERVICIOS PROFESIONALES PARA REALIZAR LAS ACTIVIDADES DE CONTROL Y APROBACION A LA CALIDAD GRAFICA Y ALFANUMERICA DE LAS ACTIVIDADES DE DIGITALIZACION Y GENERACION DE PRODUCTOS DE LA INFORMACION CATASTRAL EN LA T. CUNDINAMARCA Y SUS UOC</t>
  </si>
  <si>
    <t>67320, 77220, 89220, 104720, 122120, 141420, 152220, 152320</t>
  </si>
  <si>
    <t>175691020, 210657920, 242464720, 279386120, 322856320, 359943820, 383403120</t>
  </si>
  <si>
    <t>2020-03-05 15:05:00</t>
  </si>
  <si>
    <t>PRESTACION DE SERVICIOS PERSONALES PARA EL SEGUIMIENTO DE LAS SOLICITUDES REALIZADAS EN EL MARCO DE LA POLITICA INTEGRAL DE REPARACION A VICTIMAS EN LA DIRECCION TERRITORIAL CUNDINAMARCA</t>
  </si>
  <si>
    <t>64920, 79020, 91320, 103220, 119720, 138720, 157920</t>
  </si>
  <si>
    <t>172406320, 214965120, 246264420, 277360020, 315412020, 357540720, 391695320</t>
  </si>
  <si>
    <t>2020-03-17 13:38:00</t>
  </si>
  <si>
    <t>NOMINA DE EMPLEADOS MES DE MARZO</t>
  </si>
  <si>
    <t>4720, 4820</t>
  </si>
  <si>
    <t>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t>
  </si>
  <si>
    <t>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t>
  </si>
  <si>
    <t>2020-03-17 13:46:00</t>
  </si>
  <si>
    <t>APORTES SOBRE NOMINA DE EMPLEADOS MES DE MARZO</t>
  </si>
  <si>
    <t>26720, 26820, 26920, 27020, 27120, 27220, 27320, 27420, 27520, 27620, 27720, 27820, 27920, 28020, 28120, 28220, 28320</t>
  </si>
  <si>
    <t>62618520, 62618620, 62618720, 62618820, 62618920, 62619020, 62619120, 62619220, 62619320, 62619420, 62619520, 62619620, 62619720, 62619820, 62619920, 62620020, 62620120</t>
  </si>
  <si>
    <t>2020-04-16 12:10:00</t>
  </si>
  <si>
    <t>Prestación de servicios profesionales para realizar el proceso de Planeación y seguimiento al plan de acción del a Dirección Territorial Cundinamarca, en el marco de los lineamientos institucionales vigentes</t>
  </si>
  <si>
    <t>37920, 48620, 66020, 76520, 76820, 88820, 103720, 117020, 117120, 140320, 152520, 152620</t>
  </si>
  <si>
    <t>112028420, 139023920, 173772120, 210658920, 242672420, 279532120, 308708120, 357662220, 383565020, 383578320</t>
  </si>
  <si>
    <t>2020-04-22 15:13:00</t>
  </si>
  <si>
    <t>NOMINA MES DE ABRIL</t>
  </si>
  <si>
    <t>34620, 34720, 34820, 34920, 35020, 35120, 35220, 35320, 35420, 35520, 35620, 35720, 35820, 35920, 36020, 36120, 36220</t>
  </si>
  <si>
    <t>100845720, 100845820, 100845920, 100846020, 100846120, 100846220, 100846320, 100846420, 100846520, 100846620, 100846720, 100846820, 100846920, 100847020, 100847120, 100847220, 100847320</t>
  </si>
  <si>
    <t>2020-04-22 15:18:00</t>
  </si>
  <si>
    <t>5520, 5620, 5720</t>
  </si>
  <si>
    <t>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t>
  </si>
  <si>
    <t>99892020, 99892220, 99892320, 99892420, 99892520, 99892620, 99892720, 99892820, 99892920, 99893020, 99893120, 99893220, 99893320, 99893420, 99893520, 99893620, 99893720, 99893820, 99893920, 99894020, 99894120, 99894220, 99894320, 99894420, 99894520, 99894620, 99894720, 99894820, 99894920, 99895020, 99895120, 99895220, 99895320, 99895420, 99895520, 99895620, 99895720, 99895820, 99895920, 99896020, 99896120, 99896220, 99896320, 99896420, 99896520, 99896620, 99896720, 99896820, 99905420, 99905520, 99905620, 100838620</t>
  </si>
  <si>
    <t>2020-05-05 17:24:00</t>
  </si>
  <si>
    <t>PRESTACION DE SERVICIOS PARA REALIZAR AVALUOS COMERCIALES</t>
  </si>
  <si>
    <t>55120</t>
  </si>
  <si>
    <t>142620, 158820</t>
  </si>
  <si>
    <t>363298120, 391769120</t>
  </si>
  <si>
    <t>2020-05-05 17:32:00</t>
  </si>
  <si>
    <t>PRESTACION DE SERVICIO, CONTROL DE CALIDAD A INFORMES DE AVALUOS</t>
  </si>
  <si>
    <t>12220</t>
  </si>
  <si>
    <t>21920</t>
  </si>
  <si>
    <t>80220, 92920, 105220, 121320, 135820, 158920</t>
  </si>
  <si>
    <t>213588120, 249337220, 279313120, 322157720, 351217620, 391774720</t>
  </si>
  <si>
    <t>2020-05-05 17:36:00</t>
  </si>
  <si>
    <t>CONTRATACION PRESTACION DE SERVICIOS PARA REALIZAR CONTROL DE CALIDAD A LOS INFORMES DE AVALUOS</t>
  </si>
  <si>
    <t>2020-05-06 00:00:00</t>
  </si>
  <si>
    <t>2020-05-06 18:35:00</t>
  </si>
  <si>
    <t>PAGO DE RETROACTIVO DE APORTES SOBRE LOS MESES DE ENERO Y FEBRERO</t>
  </si>
  <si>
    <t>38120, 38220, 38320, 38420, 38520, 38620, 38720, 38820, 38920, 39020, 39120, 39220, 39320, 39420, 39520, 39620, 39720, 39820</t>
  </si>
  <si>
    <t>113568420, 113568520, 113568620, 113568720, 113568820, 113568920, 113569020, 113569120, 113569220, 113569320, 113569420, 113569520, 113569620, 113569720, 113569820, 113569920, 113570020, 113570120</t>
  </si>
  <si>
    <t>2020-05-11 00:00:00</t>
  </si>
  <si>
    <t>2020-05-11 10:34:00</t>
  </si>
  <si>
    <t>MANTENIMIENTO VENTANILLAS</t>
  </si>
  <si>
    <t>2020-05-20 19:17:00</t>
  </si>
  <si>
    <t>PAGO APORTES SOBRE NOMINA MES DE MAYO</t>
  </si>
  <si>
    <t>46420, 46520, 46620, 46720, 46820, 46920, 47020, 47120, 47220, 47320, 47420, 47520, 47620, 47720, 47820, 47920, 48020</t>
  </si>
  <si>
    <t>125611920, 125612020, 125612120, 125612220, 125612320, 125612420, 125612520, 125612620, 125612720, 125612820, 125612920, 125613020, 125613120, 125613220, 125613320, 125613420, 125613520</t>
  </si>
  <si>
    <t>2020-05-21 13:33:00</t>
  </si>
  <si>
    <t>NOMINA DE EMPLEADOS MES DE MAYO</t>
  </si>
  <si>
    <t>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t>
  </si>
  <si>
    <t>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t>
  </si>
  <si>
    <t>2020-06-03 17:54:00</t>
  </si>
  <si>
    <t>PAGO PRIMA DE SERVICIOS FUNCIONARIOS</t>
  </si>
  <si>
    <t>49420, 49520, 49620, 49720, 49820, 49920, 50020, 50120, 50220, 50320, 50420, 50520, 50620, 50720, 50820, 50920, 51020, 51120, 51220, 51320, 51420, 51520, 51620, 51720, 51820, 51920, 52020, 52120, 52220, 52320, 52420, 52520, 52620, 52720, 52820, 52920, 53020, 53120, 53220, 53320, 53420, 53520, 53620, 53720, 53820, 53920, 54020, 54120, 54220, 54320</t>
  </si>
  <si>
    <t>139619220, 139619320, 139619420, 139619520, 139619620, 139619720, 139619920, 139620020, 139620120, 139620220, 139620320, 139620420, 139620520, 139620720, 139620820, 139620920, 139621020, 139621120, 139621220, 139621320, 139621420, 139621520, 139621720, 139621820, 139621920, 139622020, 139622120, 139622220, 139622320, 139622420, 139622520, 139622720, 139622820, 139622920, 139623020, 139623120, 139623220, 139623320, 139623420, 139623520, 139623720, 139623820, 139623920, 139624020, 139624220, 139624320, 139624420, 139624520, 139624620, 139624820</t>
  </si>
  <si>
    <t>2020-06-19 13:49:00</t>
  </si>
  <si>
    <t>PAGO PLANILLA DE APORTES SOBRE NOMINA EMPLEADOS MES DE JUNIO</t>
  </si>
  <si>
    <t>11420</t>
  </si>
  <si>
    <t>60820, 60920, 61020, 61120, 61220, 61320, 61420, 61520, 61620, 61720, 61820, 61920, 62020, 62120, 62220, 62320, 62420</t>
  </si>
  <si>
    <t>157524620, 157524720, 157524820, 157524920, 157525020, 157525120, 157525220, 157525320, 157525520, 157525620, 157525720, 157525820, 157525920, 157526020, 157526120, 157526220, 157526320</t>
  </si>
  <si>
    <t>2020-06-19 14:42:00</t>
  </si>
  <si>
    <t>NOMINA EMPLEADOS MES DE JUNIO</t>
  </si>
  <si>
    <t>11220, 11320, 11520, 11620</t>
  </si>
  <si>
    <t>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t>
  </si>
  <si>
    <t>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t>
  </si>
  <si>
    <t>2020-07-21 00:00:00</t>
  </si>
  <si>
    <t>2020-07-21 17:41:00</t>
  </si>
  <si>
    <t>NOMINAN EMPLEADOS MES DE JULIO</t>
  </si>
  <si>
    <t>13020, 13120, 14320</t>
  </si>
  <si>
    <t>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88120</t>
  </si>
  <si>
    <t>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238604320</t>
  </si>
  <si>
    <t>2020-07-21 18:26:00</t>
  </si>
  <si>
    <t>74320, 74420, 74520, 74620, 74720, 74820, 74920, 75020, 75120, 75220, 75320, 75420, 75520, 75620, 75720, 75820, 75920</t>
  </si>
  <si>
    <t>195026120, 195026220, 195026320, 195026420, 195026520, 195026620, 195026720, 195026820, 195026920, 195027020, 195027120, 195027220, 195027320, 195027420, 195027520, 195027620, 195027720</t>
  </si>
  <si>
    <t>2020-08-20 20:31:00</t>
  </si>
  <si>
    <t>NOMINA DE EMPLEADOS MES DE AGOSTO</t>
  </si>
  <si>
    <t>14020, 14120</t>
  </si>
  <si>
    <t>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t>
  </si>
  <si>
    <t>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t>
  </si>
  <si>
    <t>2020-08-20 20:41:00</t>
  </si>
  <si>
    <t>APORTES SOBFRE NOMINA MES DE AGOSTO</t>
  </si>
  <si>
    <t>14220</t>
  </si>
  <si>
    <t>86420, 86520, 86620, 86720, 86820, 86920, 87020, 87120, 87220, 87320, 87420, 87520, 87620, 87720, 87820, 87920, 88020</t>
  </si>
  <si>
    <t>225846420, 225846520, 225846620, 225846720, 225846820, 225846920, 225847020, 225847120, 225847220, 225847320, 225847420, 225847520, 225847620, 225847720, 225847820, 225847920, 225848020</t>
  </si>
  <si>
    <t>2020-09-21 20:12:00</t>
  </si>
  <si>
    <t>NOMINA EMPLEADOS MES DE SEPTIEMBRE 2020</t>
  </si>
  <si>
    <t>14820, 14920, 18720</t>
  </si>
  <si>
    <t>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98320, 98420, 98520, 98620, 98720, 98820, 98920, 115320</t>
  </si>
  <si>
    <t>261984120, 261984220, 261984320, 261984420, 261984520, 261984620, 261984720, 261984820, 261984920, 261985020, 261985120, 261985220, 261985320, 261985420, 261985520, 261985620, 261985720, 261985820, 261985920, 261986020, 261986120, 261986220, 261986320, 261986420, 261986520, 261986620, 261986720, 261986820, 261987020, 261987120, 261987220, 261987320, 261987420, 261987520, 261987620, 261987720, 261987820, 261987920, 261988020, 261988120, 261988220, 261988320, 261988420, 261988520, 261988620, 261988720, 261988820, 261989020, 261989120, 261989220, 261989320, 261989420, 261989520, 261989620, 295416020</t>
  </si>
  <si>
    <t>2020-09-21 20:21:00</t>
  </si>
  <si>
    <t>PAGO APORTES SOBRE NOMINA MES DE SEPT.2020</t>
  </si>
  <si>
    <t>15020</t>
  </si>
  <si>
    <t>99020, 99120, 99220, 99320, 99420, 99520, 99620, 99720, 99820, 99920, 100020, 100120, 100220, 100320, 100420, 100520, 100620</t>
  </si>
  <si>
    <t>262048020, 262048120, 262048220, 262048320, 262048420, 262048520, 262048620, 262048720, 262048820, 262048920, 262049020, 262049120, 262049220, 262049320, 262049420, 262049520, 262049620</t>
  </si>
  <si>
    <t>2020-10-15 20:48:00</t>
  </si>
  <si>
    <t>PROCESO DE ACTUALIZACION</t>
  </si>
  <si>
    <t>18620, 19220, 19420, 19820, 20020, 20120, 20220, 20320, 20420, 20520, 20620, 21720, 21920, 24920</t>
  </si>
  <si>
    <t>48320, 48420, 48620, 48820, 53820, 53920, 54020, 54420, 54520, 54620, 55320, 56320, 68520, 69320</t>
  </si>
  <si>
    <t>135420, 135520, 135720, 139120, 140220, 140420, 140520, 140620, 141020, 141120, 142020, 142220, 142520, 153320, 153520, 153620, 153720, 155020, 159020, 159120, 159220, 159320, 159720, 159820, 159920, 160020, 160120, 160220, 160320, 160420, 160520, 160620, 161720, 161820, 161920</t>
  </si>
  <si>
    <t>351191220, 351193020, 351216120, 357633120, 357657120, 357669020, 357669820, 357670620, 357672620, 357673220, 363147720, 363153320, 363209420, 387067520, 387088820, 387108020, 387119420, 387331720, 391586020, 391590620, 391594920, 391598320, 391624620, 391628820, 391636420, 391640820, 391644420, 391655420, 391658420, 391780820, 391786220, 393660420, 393670220, 393680820</t>
  </si>
  <si>
    <t>2020-10-15 20:50:00</t>
  </si>
  <si>
    <t>APOYO GESTION VENTANILLA</t>
  </si>
  <si>
    <t>122020, 135620, 153420</t>
  </si>
  <si>
    <t>322147720, 351211420, 387073720</t>
  </si>
  <si>
    <t>2020-10-15 20:53:00</t>
  </si>
  <si>
    <t>LIDER DE APOYO</t>
  </si>
  <si>
    <t>17220, 19920</t>
  </si>
  <si>
    <t>48120, 54120</t>
  </si>
  <si>
    <t>135320, 140720, 153220, 153820</t>
  </si>
  <si>
    <t>351183120, 357671920, 387049020, 387127620</t>
  </si>
  <si>
    <t>2020-10-15 21:03:00</t>
  </si>
  <si>
    <t>ESTUDIO DE ZONAS FISICAS</t>
  </si>
  <si>
    <t>121220</t>
  </si>
  <si>
    <t>320843420</t>
  </si>
  <si>
    <t>2020-10-15 21:06:00</t>
  </si>
  <si>
    <t>DIGITALIZACION PROCESO DE ACTUALIZACION</t>
  </si>
  <si>
    <t>22320, 22420</t>
  </si>
  <si>
    <t>56220, 56420</t>
  </si>
  <si>
    <t>142420, 142720, 159420, 159520</t>
  </si>
  <si>
    <t>363174820, 363230320, 391606320, 391611120</t>
  </si>
  <si>
    <t>2020-10-15 21:12:00</t>
  </si>
  <si>
    <t>SOCIALIZACIONES REQUERIDAS</t>
  </si>
  <si>
    <t>23020</t>
  </si>
  <si>
    <t>54920</t>
  </si>
  <si>
    <t>142120, 161120</t>
  </si>
  <si>
    <t>363303620, 391975620</t>
  </si>
  <si>
    <t>2020-10-15 22:11:00</t>
  </si>
  <si>
    <t>DEPURACION Y ANALISIS DE INFORMACION</t>
  </si>
  <si>
    <t>56120</t>
  </si>
  <si>
    <t>142320, 154020</t>
  </si>
  <si>
    <t>363156920, 387133020</t>
  </si>
  <si>
    <t>2020-10-15 22:15:00</t>
  </si>
  <si>
    <t>ARRIENDO SEDE GACHANCIPA</t>
  </si>
  <si>
    <t>2020-10-15 22:23:00</t>
  </si>
  <si>
    <t>VIATICOS Y GASTOS DE COMISION</t>
  </si>
  <si>
    <t>2020-10-15 22:32:00</t>
  </si>
  <si>
    <t>PRESTAC. DE SERVICIOS PARA
REALIZAR ACTIVIDADES DE
RECONOCIMIENTO PREDIAL RURAL Y
URBANO DE LOS PROCESOS DE
GESTIÓN CATASTRAL EN EL MARCO
DE LOS PROYECTOS QUE ADELANTA
EL INSTITUTO EN LA TERRITORIAL</t>
  </si>
  <si>
    <t>19020</t>
  </si>
  <si>
    <t>45520</t>
  </si>
  <si>
    <t>134620, 142820, 153120</t>
  </si>
  <si>
    <t>343070120, 363289420, 387036920</t>
  </si>
  <si>
    <t>2020-10-15 22:35:00</t>
  </si>
  <si>
    <t>PRESTAC. DE SERVICIOS DE APOYO
EN LOS PROCESOS DE GESTIÓN
CATASTRAL EN EL MARCO DE LOS
PROYECTOS QUE ADELANTA EL
INSTITUTO EN LA TERRITORIAL
CUNDINAMARCA Y SUS UOC</t>
  </si>
  <si>
    <t>19120</t>
  </si>
  <si>
    <t>43920</t>
  </si>
  <si>
    <t>120820, 141320, 152820</t>
  </si>
  <si>
    <t>320638720, 359911420, 383666620</t>
  </si>
  <si>
    <t>2020-10-20 09:31:00</t>
  </si>
  <si>
    <t>18120, 18220</t>
  </si>
  <si>
    <t>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112420, 112520, 112620, 112720, 112820, 112920, 113020</t>
  </si>
  <si>
    <t>293716920, 293717020, 293717120, 293717220, 293717320, 293717420, 293717520, 293717620, 293717720, 293717820, 293717920, 293718020, 293718120, 293718320, 293718420, 293718520, 293718620, 293718720, 293718820, 293718920, 293719020, 293719120, 293719220, 293719320, 293719420, 293719520, 293719620, 293719820, 293719920, 293720020, 293720120, 293720220, 293720320, 293720420, 293720520, 293720620, 293720720, 293720820, 293720920, 293721020, 293721120, 293721220, 293721320, 293721420, 293721620, 293721720, 293740720, 293740820, 293740920, 293741020, 293741120, 293741220</t>
  </si>
  <si>
    <t>2020-10-20 09:42:00</t>
  </si>
  <si>
    <t>APORTES SOBRE NOMINA MES DE OCTUBRE</t>
  </si>
  <si>
    <t>18320</t>
  </si>
  <si>
    <t>113120, 113220, 113320, 113420, 113520, 113620, 113720, 113820, 113920, 114020, 114120, 114220, 114320, 114420, 114520, 114620, 114720</t>
  </si>
  <si>
    <t>293879820, 293879920, 293880120, 293880220, 293880320, 293880420, 293880520, 293880620, 293880720, 293880820, 293880920, 293881020, 293881120, 293881220, 293881320, 293881420, 293881520</t>
  </si>
  <si>
    <t>2020-11-17 13:46:00</t>
  </si>
  <si>
    <t>PRESTACION DE SERVICIOS
RECONOCIMIENTO CABIDA Y LINDEROS</t>
  </si>
  <si>
    <t>2020-11-17 13:53:00</t>
  </si>
  <si>
    <t>PRESTACION DE SERVICIOS
TOPOGRAFO</t>
  </si>
  <si>
    <t>25320</t>
  </si>
  <si>
    <t>2020-11-20 18:44:00</t>
  </si>
  <si>
    <t>Prestación de servicios Profesionales para realizar avalúos a nivel nacional requeridos en el marco de los proyectos de la gestión catastral que adelanta el instituto</t>
  </si>
  <si>
    <t>24720, 24820</t>
  </si>
  <si>
    <t>68420, 70120</t>
  </si>
  <si>
    <t>159620, 162220</t>
  </si>
  <si>
    <t>391620220, 394084920</t>
  </si>
  <si>
    <t>2020-11-20 19:07:00</t>
  </si>
  <si>
    <t>PAGO DE PRIMA Y NOMINA MES DE NOVIEMBRE</t>
  </si>
  <si>
    <t>23620, 23720</t>
  </si>
  <si>
    <t>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t>
  </si>
  <si>
    <t>332462520, 332462620, 332462720, 332462820, 332462920, 332463020, 332463120, 332463220, 332463320, 332463420, 332463520, 332463620, 332463720, 332463820, 332464020, 332464120, 332464220, 332464320, 332464420, 332464520, 332464620, 332464720, 332464820, 332464920, 332465020, 332465120, 332465220, 332465320, 332465420, 332465520, 332465620, 332465720, 332465820, 332465920, 332466020, 332466120, 332466220, 332466320, 332466420, 332466520, 332466620, 332466720, 332466820, 332466920, 332467020, 332467120, 332467220, 333298120, 333298220, 333298320, 333298420, 333298520, 333298620, 333298720, 333298820, 333298920, 333299020, 333299120, 333299220, 333299320, 333299420, 333299520, 333299620, 333299720, 333299820, 333299920, 333300020, 333300120, 333300220, 333300320, 333300420, 333300520, 333300620, 333300720, 333300820, 333300920, 333301020, 333301120, 333301220, 333301320, 333301420, 333301520, 333301620, 333301720, 333301820, 333301920, 333302020, 333302120, 333302220, 333302320, 333302420, 333302520, 333302620, 333302720</t>
  </si>
  <si>
    <t>2020-11-20 19:23:00</t>
  </si>
  <si>
    <t>APORTES SOBRE NOMINA DE NOVIEMBRE</t>
  </si>
  <si>
    <t>23820</t>
  </si>
  <si>
    <t>132520, 132620, 132720, 132820, 132920, 133020, 133120, 133220, 133320, 133420, 133520, 133620, 133720, 133820, 133920, 134020, 134120</t>
  </si>
  <si>
    <t>333372820, 333372920, 333373020, 333373120, 333373220, 333373320, 333373420, 333373520, 333373620, 333373720, 333373820, 333373920, 333374020, 333374120, 333374220, 333374320, 333374420</t>
  </si>
  <si>
    <t>2020-11-23 20:25:00</t>
  </si>
  <si>
    <t>RECONOCEDOR INTEGRAL ( MUNICIPIO DE COGUA)</t>
  </si>
  <si>
    <t>24120, 24220, 24520, 24620</t>
  </si>
  <si>
    <t>58920, 59120, 62020, 62120</t>
  </si>
  <si>
    <t>151220, 151420, 154220, 154320</t>
  </si>
  <si>
    <t>375368720, 375462020, 387153020, 387174320</t>
  </si>
  <si>
    <t>2020-11-23 20:27:00</t>
  </si>
  <si>
    <t>LIDER- COORDINADOR (MUNICIPIO COGUA)</t>
  </si>
  <si>
    <t>24420</t>
  </si>
  <si>
    <t>59020</t>
  </si>
  <si>
    <t>151320</t>
  </si>
  <si>
    <t>375394920</t>
  </si>
  <si>
    <t>2020-11-23 20:31:00</t>
  </si>
  <si>
    <t>DIGITALIZACIÓN MUNICIPIO COGUA)</t>
  </si>
  <si>
    <t>24320</t>
  </si>
  <si>
    <t>61920</t>
  </si>
  <si>
    <t>154120</t>
  </si>
  <si>
    <t>387146720</t>
  </si>
  <si>
    <t>2020-11-23 20:34:00</t>
  </si>
  <si>
    <t>TECNICOS DE APOYO</t>
  </si>
  <si>
    <t>25020, 25120</t>
  </si>
  <si>
    <t>62220, 62320</t>
  </si>
  <si>
    <t>154420, 154520</t>
  </si>
  <si>
    <t>387187120, 387202220</t>
  </si>
  <si>
    <t>2020-11-23 20:36:00</t>
  </si>
  <si>
    <t>AUXILIAR DE APOYO</t>
  </si>
  <si>
    <t>25420</t>
  </si>
  <si>
    <t>62420</t>
  </si>
  <si>
    <t>154620</t>
  </si>
  <si>
    <t>387217020</t>
  </si>
  <si>
    <t>2020-11-23 20:38:00</t>
  </si>
  <si>
    <t>RECONOCEDOR INTEGRAL (MUNICIPIO DE CHIA)</t>
  </si>
  <si>
    <t>25620, 25720, 26120</t>
  </si>
  <si>
    <t>69920, 70320</t>
  </si>
  <si>
    <t>161220, 161520</t>
  </si>
  <si>
    <t>391987220, 392682320</t>
  </si>
  <si>
    <t>2020-11-23 20:40:00</t>
  </si>
  <si>
    <t>DIGITALIZADOR (MUNICIPIO DE CHIA)</t>
  </si>
  <si>
    <t>25220</t>
  </si>
  <si>
    <t>70220</t>
  </si>
  <si>
    <t>161420</t>
  </si>
  <si>
    <t>392704720</t>
  </si>
  <si>
    <t>2020-11-27 00:00:00</t>
  </si>
  <si>
    <t>2020-11-27 09:36:00</t>
  </si>
  <si>
    <t>MANTENIMIENTO ELECTRICO UOC LETICIA</t>
  </si>
  <si>
    <t>2020-12-15 00:00:00</t>
  </si>
  <si>
    <t>2020-12-15 22:25:00</t>
  </si>
  <si>
    <t>NOMINA FUNCIONARIOS DE PLANTA MES DE DICIEMBRE</t>
  </si>
  <si>
    <t>27320, 27420</t>
  </si>
  <si>
    <t>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t>
  </si>
  <si>
    <t>373722720, 373722820, 373722920, 373723020, 373723120, 373723220, 373723320, 373723420, 373723520, 373723620, 373723720, 373723820, 373723920, 373724020, 373724120, 373724220, 373724320, 373724420, 373724520, 373724620, 373724720, 373724820, 373724920, 373725020, 373725120, 373725220, 373725320, 373725420, 373725520, 373725620, 373725720, 373725820, 373725920, 373726020, 373726120, 373726220, 373726320, 373726420, 373726520, 373726620, 373726720, 373726820, 373726920, 373727020, 373727120, 373727220, 373777720, 373777820, 373777920, 373778020, 373778220, 373778320, 373778420</t>
  </si>
  <si>
    <t>2020-12-16 12:09:00</t>
  </si>
  <si>
    <t>APORTES SOBRENOMINA EMPLEADOS MES DE DICIEMBRE</t>
  </si>
  <si>
    <t>149520, 149620, 149720, 149820, 149920, 150020, 150120, 150220, 150320, 150420, 150520, 150620, 150720, 150820, 150920, 151020, 151120</t>
  </si>
  <si>
    <t>373874120, 373874320, 373874420, 373874520, 373874620, 373874720, 373874820, 373874920, 373875020, 373875120, 373875220, 373875320, 373875420, 373875520, 373875620, 373875720, 373875820</t>
  </si>
  <si>
    <t>2020-12-17 21:05:00</t>
  </si>
  <si>
    <t>PAGO REAJUSTE PLANILLA DE APORTES NOMINA DE ABRIL 2020</t>
  </si>
  <si>
    <t>27520</t>
  </si>
  <si>
    <t>149120, 149220, 149320, 149420</t>
  </si>
  <si>
    <t>373873620, 373873720, 373873820, 373873920</t>
  </si>
  <si>
    <t>2020-12-28 17:33:00</t>
  </si>
  <si>
    <t>PAGO TRANSPORTE FUNCIONARIOS UOC</t>
  </si>
  <si>
    <t>28020, 28120, 28220, 28320, 28420, 28520, 28620, 28720, 28820, 28920, 29020, 29120, 29220, 29320</t>
  </si>
  <si>
    <t>71120, 71220, 71320, 71420, 71520, 72120, 72220, 72320, 72520, 72620, 72720, 72820, 72920, 73020</t>
  </si>
  <si>
    <t>162320, 162420, 162520, 162620, 162720, 162820, 162920, 163020, 163120, 163220, 163320, 163420, 163520, 163620, 163720, 163820, 163920, 164020</t>
  </si>
  <si>
    <t>395679020, 395683820, 395688320, 395690920, 395711220, 395716920, 395721020, 395725520, 395730820, 395747120, 395752820, 395756720, 395770820, 395776420</t>
  </si>
  <si>
    <t>2020-01-08 08:25:00</t>
  </si>
  <si>
    <t>011</t>
  </si>
  <si>
    <t>TERRITORIAL GUAJIRA</t>
  </si>
  <si>
    <t>SERVICIOS PUBLICOS PARA LA VIGENCIA 2020</t>
  </si>
  <si>
    <t>120, 220, 320, 6120, 6220, 6420, 8120, 8520, 9220</t>
  </si>
  <si>
    <t>120, 220, 320, 11920, 12320, 12620, 14720, 15220, 15520</t>
  </si>
  <si>
    <t>120, 220, 320, 3820, 4020, 4120, 7220, 7720, 7820, 12120, 12220, 12320, 16220, 17720, 17820, 23020, 23120, 23220, 27020, 27120, 27220, 30820, 30920, 31020, 34920, 35020, 35120, 38920, 39320, 39420, 43520, 43920, 44020, 44220, 49320, 49820, 53120</t>
  </si>
  <si>
    <t>4561220, 4639920, 5005920, 21939820, 27049020, 27701120, 48819620, 60316820, 60661420, 91284220, 91284820, 96013420, 116705320, 121591820, 121595820, 150166920, 155907320, 155908220, 178887420, 183605420, 188949820, 213966120, 213967020, 220646220, 249859420, 253646220, 255526520, 279525020, 282121820, 293835420, 312529520, 317730720, 325727820, 354044220, 359481220, 375842820</t>
  </si>
  <si>
    <t>2020-01-08 08:54:00</t>
  </si>
  <si>
    <t>IMPUESTO DE INDUSTRIA Y COMERCIO PARA LA VIGENCIA 2020</t>
  </si>
  <si>
    <t>3720, 7620, 16120, 17520, 26920, 34420, 42720</t>
  </si>
  <si>
    <t>20273520, 54160120, 111142620, 114383520, 117848920, 177618920, 241967520, 308923920</t>
  </si>
  <si>
    <t>2020-01-21 08:18:00</t>
  </si>
  <si>
    <t>NOMINA Y APORTES PATRONALES MES DE ENERO DE 2020</t>
  </si>
  <si>
    <t>520, 620, 720</t>
  </si>
  <si>
    <t>420, 520, 620, 720, 820, 920, 1020, 1120, 1220, 1320, 1420, 1520, 1620, 1720, 1820, 1920, 2020, 2120, 2220, 2320, 2420, 2520, 2620, 2720, 2820, 2920, 3020, 3120, 3220, 3320, 3420, 3520</t>
  </si>
  <si>
    <t>5716020, 5716120, 5716220, 5716320, 5716420, 5716520, 5716620, 5716720, 5716820, 5716920, 5717020, 5717120, 5717220, 5717320, 5717420, 5726920, 5727020, 5727120, 5727220, 5734520, 5734620, 5734720, 5734820, 5734920, 5735020, 5735120, 5735220, 5735320, 5735420, 5735520, 5735620, 5735720</t>
  </si>
  <si>
    <t>2020-01-29 14:54:00</t>
  </si>
  <si>
    <t>IMPUESTO PREDIAL VIGENCIA 2020</t>
  </si>
  <si>
    <t>16995020</t>
  </si>
  <si>
    <t>2020-02-11 13:17:00</t>
  </si>
  <si>
    <t>VIATICOS Y GASTOS DE COMISION A FUNCIONARIOS</t>
  </si>
  <si>
    <t>24619420</t>
  </si>
  <si>
    <t>2020-02-17 16:11:00</t>
  </si>
  <si>
    <t>VIATICOS PROCESO DE CONSERVACION</t>
  </si>
  <si>
    <t>1220, 1320, 4820, 4920, 5120, 5220, 5720, 5820, 5920, 6320, 6520, 6620, 7120, 8220, 8320, 8420, 9020, 9120</t>
  </si>
  <si>
    <t>1120, 1220, 9920, 10020, 10420, 10520, 11820, 12020, 12120, 12520, 12720, 12820, 13020, 14920, 15020, 15120, 15320, 15420</t>
  </si>
  <si>
    <t>7020, 7120, 39020, 39120, 39520, 39620, 43420, 43720, 43820, 44120, 44320, 44420, 48620, 49520, 49620, 49720, 52920, 53020</t>
  </si>
  <si>
    <t>46860820, 46861920, 279529620, 279531120, 294781620, 294785720, 309349320, 312648220, 312649820, 321179420, 330669120, 330670420, 341049220, 359476620, 359478320, 359479520, 375837120, 375839820</t>
  </si>
  <si>
    <t>2020-02-17 16:17:00</t>
  </si>
  <si>
    <t>Viáticos Proceso  Politica de Tierras y Ley de Víctimas</t>
  </si>
  <si>
    <t>2020-02-17 16:19:00</t>
  </si>
  <si>
    <t>Viáticos Proceso  de Avaluos</t>
  </si>
  <si>
    <t>1420, 1520, 1620</t>
  </si>
  <si>
    <t>7320, 7420, 7520</t>
  </si>
  <si>
    <t>52624620, 52626720, 52631320</t>
  </si>
  <si>
    <t>2020-02-20 10:04:00</t>
  </si>
  <si>
    <t>NOMINA MES DE FEBRERO DE 2020</t>
  </si>
  <si>
    <t>4220, 4320, 4420, 4520, 4620, 4720, 4820, 4920, 5020, 5120, 5220, 5320, 5420, 5520, 5620</t>
  </si>
  <si>
    <t>30869120, 30869220, 30869320, 30869420, 30869520, 30869620, 30869720, 30869820, 30869920, 30870020, 30870120, 30870220, 30870320, 30870420, 30870620</t>
  </si>
  <si>
    <t>2020-02-20 10:06:00</t>
  </si>
  <si>
    <t>APORTES PATRONALES NOMINA MES DE FEBRERO DE 2020</t>
  </si>
  <si>
    <t>5720, 5820, 5920, 6020, 6120, 6220, 6320, 6420, 6520, 6620, 6720, 6820, 6920</t>
  </si>
  <si>
    <t>30883420, 30883520, 30883620, 30883720, 30883820, 30883920, 30884020, 30884120, 30884220, 30884320, 30884420, 30884520, 30884620</t>
  </si>
  <si>
    <t>2020-03-04 08:03:00</t>
  </si>
  <si>
    <t>CONTRATACION PRESTACION DE SERVICIOS PROCESO DE CONSERVACION CATASTRAL</t>
  </si>
  <si>
    <t>1720, 1820, 1920, 2020, 2120, 2220</t>
  </si>
  <si>
    <t>11520, 11620, 11720, 11820, 11920, 12020, 15520, 15620, 15720, 15820, 15920, 16020, 20820, 20920, 21020, 21120, 21220, 21320, 26220, 26320, 26420, 26520, 26620, 26720, 30120, 30220, 30320, 30420, 30520, 30620, 34120, 34220, 34320, 34520, 34720, 34820, 38120, 38220, 38520, 38620, 38720, 38820, 42820, 42920, 43020, 43120, 43220, 43320, 48720, 48820, 48920, 49020, 49120, 49220, 53320, 53420, 53520, 53620, 53720, 53820</t>
  </si>
  <si>
    <t>81476720, 85618420, 85622220, 85623320, 86131820, 88047620, 109612720, 109614220, 109615520, 109616020, 110923720, 110925620, 137772920, 137774120, 137775720, 139437920, 139439620, 139442820, 172927020, 172927720, 172929220, 172931720, 172933120, 175978220, 208023620, 208024820, 208025520, 208026220, 208026920, 208174020, 241953420, 241953920, 241957420, 241959620, 242042520, 242049720, 272443320, 272582920, 276103620, 276104520, 279422920, 279423520, 309274120, 309275320, 309277820, 309279820, 309306420, 309333520, 348729020, 348735120, 348743720, 350247120, 350251820, 354039920, 382135220, 382140920, 382145420, 382148220, 382152420, 382211120</t>
  </si>
  <si>
    <t>2020-03-20 09:47:00</t>
  </si>
  <si>
    <t>NOMINA MES DE MARZO DE 2020</t>
  </si>
  <si>
    <t>7920, 8020, 8120, 8220, 8320, 8420, 8520, 8620, 8720, 8820, 8920, 9020, 9120, 9220, 9320, 9420, 9520, 9620, 9720, 9820, 9920, 10020, 10120</t>
  </si>
  <si>
    <t>66209320, 66209420, 66209520, 66209620, 66209720, 66209820, 66209920, 66210020, 66210120, 66210220, 66210320, 66210420, 66210520, 66210620, 66210720, 66227220, 66227320, 66227420, 66227520, 66227620, 66227720, 66227820, 66227920</t>
  </si>
  <si>
    <t>2020-03-20 09:51:00</t>
  </si>
  <si>
    <t>APORTES PATRONALES NOMINA MES DE MARZO DE 2020</t>
  </si>
  <si>
    <t>10220, 10320, 10420, 10520, 10620, 10720, 10820, 10920, 11020, 11120, 11220, 11320, 11420</t>
  </si>
  <si>
    <t>66252120, 66252220, 66252320, 66252420, 66252520, 66252620, 66252720, 66252820, 66252920, 66253020, 66253120, 66253220, 66253320</t>
  </si>
  <si>
    <t>2020-04-15 10:38:00</t>
  </si>
  <si>
    <t>CONTRATACION MANO DE OBRA FORTALECIMIENTO DE LA GESTIÓN INSTITUCIONAL DEL IGAC DT GUAJIRA</t>
  </si>
  <si>
    <t>17620, 22920, 26820, 30720, 34620, 38420, 48520, 49420, 55020</t>
  </si>
  <si>
    <t>117850020, 143406220, 175977320, 212462320, 241965320, 274818220, 336019120, 354042420, 393199920</t>
  </si>
  <si>
    <t>2020-04-23 10:13:00</t>
  </si>
  <si>
    <t>NOMINA MES DE ABRIL DE 2020</t>
  </si>
  <si>
    <t>12420, 12520, 12620, 12720, 12820, 12920, 13020, 13120, 13220, 13320, 13420, 13520, 13620, 13720, 13820, 13920, 14020, 14120</t>
  </si>
  <si>
    <t>99463620, 99463720, 99463820, 99463920, 99464020, 99464120, 99464220, 99464320, 99464420, 99464520, 99464620, 99464720, 99464820, 99464920, 99465020, 99465220, 99465320, 99465420</t>
  </si>
  <si>
    <t>2020-04-27 12:14:00</t>
  </si>
  <si>
    <t>APORTES PATRONALES MES DE ABRIL DE 2020</t>
  </si>
  <si>
    <t>14220, 14320, 14420, 14520, 14620, 14720, 14820, 14920, 15020, 15120, 15220, 15320, 15420</t>
  </si>
  <si>
    <t>102586420, 102586520, 102586620, 102586720, 102586820, 102586920, 102587020, 102587120, 102587220, 102587320, 102587420, 102587520, 102587620</t>
  </si>
  <si>
    <t>2020-05-12 00:00:00</t>
  </si>
  <si>
    <t>2020-05-12 08:36:00</t>
  </si>
  <si>
    <t>ADQUISION E INSTALACION DE DIVISIONES EN VIDRIO LAMINADO PARA EL AREA DE ATENCION AL CLIENTE.</t>
  </si>
  <si>
    <t>27320</t>
  </si>
  <si>
    <t>194611320</t>
  </si>
  <si>
    <t>2020-05-12 09:04:00</t>
  </si>
  <si>
    <t>RETROACTIVOS APORTES 2020</t>
  </si>
  <si>
    <t>16320, 16420, 16520, 16620, 16720, 16820, 16920, 17020, 17120, 17220, 17320, 17420</t>
  </si>
  <si>
    <t>116685720, 116685820, 116685920, 116686020, 116686120, 116686220, 116686320, 116686420, 116686520, 116686620, 116686720, 116686820</t>
  </si>
  <si>
    <t>2020-05-21 08:50:00</t>
  </si>
  <si>
    <t>NOMINA MES DE MAYO DE 2020</t>
  </si>
  <si>
    <t>3220, 3320</t>
  </si>
  <si>
    <t>19220, 19320, 19420, 19520, 19620, 19720, 19820, 19920, 20020, 20120, 20220, 20320, 20420, 20520, 20620, 20720</t>
  </si>
  <si>
    <t>125565320, 125565420, 125565520, 125565620, 125565720, 125565820, 125565920, 125566020, 125566120, 125566220, 125566320, 125566420, 125566520, 125566620, 125566720, 125576520</t>
  </si>
  <si>
    <t>2020-05-21 08:52:00</t>
  </si>
  <si>
    <t>APORTES PATRONALES NOMINA MES DE MAYO DE 2020</t>
  </si>
  <si>
    <t>17920, 18020, 18120, 18220, 18320, 18420, 18520, 18620, 18720, 18820, 18920, 19020, 19120</t>
  </si>
  <si>
    <t>125564020, 125564120, 125564220, 125564320, 125564420, 125564520, 125564620, 125564720, 125564820, 125564920, 125565020, 125565120, 125565220</t>
  </si>
  <si>
    <t>2020-06-03 17:02:00</t>
  </si>
  <si>
    <t>PRIMA DE SERVICIOS 2020 DT GUAJIRA</t>
  </si>
  <si>
    <t>21420, 21520, 21620, 21720, 21820, 21920, 22020, 22120, 22220, 22320, 22420, 22520, 22620, 22720, 22820</t>
  </si>
  <si>
    <t>139471320, 139471420, 139471520, 139471620, 139471720, 139471820, 139472020, 139472120, 139472220, 139472320, 139472420, 139472520, 139472720, 139472820, 139473020</t>
  </si>
  <si>
    <t>2020-06-19 12:18:00</t>
  </si>
  <si>
    <t>NOMINA MES DE JUNIO DE 2020</t>
  </si>
  <si>
    <t>3520, 3620</t>
  </si>
  <si>
    <t>23320, 23420, 23520, 23620, 23720, 23820, 23920, 24020, 24120, 24220, 24320, 24420, 24520, 24620, 24720, 24820</t>
  </si>
  <si>
    <t>156462220, 156462320, 156462420, 156462520, 156462620, 156462720, 156462820, 156462920, 156463020, 156463120, 156463220, 156463320, 156463420, 156463520, 156463620, 156468220</t>
  </si>
  <si>
    <t>2020-06-19 12:20:00</t>
  </si>
  <si>
    <t>APORTES PATRONALES NOMINA MES DE JUNIO DE 2020</t>
  </si>
  <si>
    <t>24920, 25020, 25120, 25220, 25320, 25420, 25520, 25620, 25720, 25820, 25920, 26020, 26120</t>
  </si>
  <si>
    <t>156578820, 156578920, 156579020, 156579120, 156579220, 156579320, 156579420, 156579520, 156579620, 156579720, 156579820, 156579920, 156580020</t>
  </si>
  <si>
    <t>2020-07-14 11:31:00</t>
  </si>
  <si>
    <t>RECURSO 10 PARA COMPRA DE COMBUSTIBLES</t>
  </si>
  <si>
    <t>38320</t>
  </si>
  <si>
    <t>272583620</t>
  </si>
  <si>
    <t>2020-07-23 09:51:00</t>
  </si>
  <si>
    <t>NOMINA MES DE JULIO DE 2020</t>
  </si>
  <si>
    <t>27420, 27520, 27620, 27720, 27820, 27920, 28020, 28120, 28220, 28320, 28420, 28520, 28620, 28720, 28820</t>
  </si>
  <si>
    <t>194615320, 194615420, 194615520, 194615620, 194615720, 194615820, 194615920, 194616020, 194616120, 194616220, 194616320, 194616420, 194616520, 194616620, 194616720</t>
  </si>
  <si>
    <t>2020-07-23 09:54:00</t>
  </si>
  <si>
    <t>APORTES PATRONALES MES DE JULIO DE 2020</t>
  </si>
  <si>
    <t>28920, 29020, 29120, 29220, 29320, 29420, 29520, 29620, 29720, 29820, 29920, 30020</t>
  </si>
  <si>
    <t>194629220, 194629320, 194629420, 194629520, 194629620, 194629720, 194629820, 194629920, 194630020, 194630120, 194630220, 194630320</t>
  </si>
  <si>
    <t>2020-08-19 10:58:00</t>
  </si>
  <si>
    <t>NOMINA MES DE AGOSTO DE 2020</t>
  </si>
  <si>
    <t>4120, 4320</t>
  </si>
  <si>
    <t>31120, 31220, 31320, 31420, 31520, 31620, 31720, 31820, 31920, 32020, 32120, 32220, 32320, 32420, 32520, 33820, 33920, 34020</t>
  </si>
  <si>
    <t>226130820, 226130920, 226131020, 226131120, 226131220, 226131320, 226131420, 226131520, 226131620, 226131720, 226131820, 226131920, 226132020, 226132120, 226132220, 226189820, 226189920, 226190020</t>
  </si>
  <si>
    <t>2020-08-19 11:04:00</t>
  </si>
  <si>
    <t>APORTES PATRONALES MES DE AGOSTO</t>
  </si>
  <si>
    <t>32620, 32720, 32820, 32920, 33020, 33120, 33220, 33320, 33420, 33520, 33620, 33720</t>
  </si>
  <si>
    <t>226150120, 226150220, 226150320, 226150420, 226150520, 226150620, 226150720, 226150820, 226150920, 226151020, 226151120, 226151220</t>
  </si>
  <si>
    <t>2020-08-21 07:41:00</t>
  </si>
  <si>
    <t>RECURSOS PARA MATENIMIENTO, PREVENTIVO, CORRECTIVO Y SUMINISTRO E INSTALACION DE REPUESTOS A LOS VEHICULOS DE LA DT GUAJIRA</t>
  </si>
  <si>
    <t>2020-08-21 07:43:00</t>
  </si>
  <si>
    <t>53920</t>
  </si>
  <si>
    <t>388526520</t>
  </si>
  <si>
    <t>2020-09-21 10:47:00</t>
  </si>
  <si>
    <t>NOMINA MES DE SEPTIEMBRE DE 2020</t>
  </si>
  <si>
    <t>4520, 4620</t>
  </si>
  <si>
    <t>35220, 35320, 35420, 35520, 35620, 35720, 35820, 35920, 36020, 36120, 36220, 36320, 36420, 36520, 36620, 36720, 36820</t>
  </si>
  <si>
    <t>262087920, 262088020, 262088120, 262088220, 262088320, 262088420, 262088520, 262088620, 262088720, 262088920, 262089020, 262089120, 262089220, 262089320, 262089420, 262089720, 262089820</t>
  </si>
  <si>
    <t>2020-09-21 10:50:00</t>
  </si>
  <si>
    <t>APORTES PATRONALES MES DE SEPTIEMBRE DE 2020</t>
  </si>
  <si>
    <t>36920, 37020, 37120, 37220, 37320, 37420, 37520, 37620, 37720, 37820, 37920, 38020</t>
  </si>
  <si>
    <t>262106820, 262106920, 262107020, 262107120, 262107220, 262107320, 262107420, 262107520, 262107620, 262107720, 262107820, 262107920</t>
  </si>
  <si>
    <t>2020-10-01 09:08:00</t>
  </si>
  <si>
    <t>RECURSOS DEMOLICIÓN DE KIOSKO DE LA SEDE RIOHACHA</t>
  </si>
  <si>
    <t>15620</t>
  </si>
  <si>
    <t>53220, 55120</t>
  </si>
  <si>
    <t>379910220, 381870120, 393449620</t>
  </si>
  <si>
    <t>2020-10-05 09:57:00</t>
  </si>
  <si>
    <t>GASTOS DE COMISION Y TRANSPORTE PARA COMISION DE DIRECTORES EN BOGOTA</t>
  </si>
  <si>
    <t>279532020</t>
  </si>
  <si>
    <t>2020-10-22 16:12:00</t>
  </si>
  <si>
    <t>NOMINA MES DE OCTUBRE DE 2020</t>
  </si>
  <si>
    <t>5320, 5420</t>
  </si>
  <si>
    <t>39720, 39820, 39920, 40020, 40120, 40220, 40320, 40420, 40520, 40620, 40720, 40820, 40920, 41020, 41120, 41220, 41320, 41420</t>
  </si>
  <si>
    <t>295710620, 295710720, 295710820, 295710920, 295711020, 295711120, 295711220, 295711320, 295711420, 295711520, 295711620, 295711720, 295711820, 295711920, 295712020, 295712320, 295712420, 295712520</t>
  </si>
  <si>
    <t>2020-10-22 16:16:00</t>
  </si>
  <si>
    <t>APORTES PATRONALES MES DE OCTUBRE DE 2020</t>
  </si>
  <si>
    <t>41520, 41620, 41720, 41820, 41920, 42020, 42120, 42220, 42320, 42420, 42520, 42620</t>
  </si>
  <si>
    <t>295725720, 295725820, 295725920, 295726020, 295726120, 295726220, 295726320, 295726420, 295726520, 295726620, 295726720, 295726820</t>
  </si>
  <si>
    <t>2020-11-05 09:11:00</t>
  </si>
  <si>
    <t>ORDEN DE COMISION Y GASTOS DE TRANSPORTE A FUNCIONARIO</t>
  </si>
  <si>
    <t>43620</t>
  </si>
  <si>
    <t>312530620</t>
  </si>
  <si>
    <t>2020-11-19 09:59:00</t>
  </si>
  <si>
    <t>NOMINA MES DE NOVIEMBRE DE 2020 Y PRIMA DE NAVIDAD 2020</t>
  </si>
  <si>
    <t>6920, 7020</t>
  </si>
  <si>
    <t>45720, 45820, 45920, 46020, 46120, 46220, 46320, 46420, 46520, 46620, 46720, 46820, 46920, 47020, 47120, 47220, 47320, 47420, 47520, 47620, 47720, 47820, 47920, 48020, 48120, 48220, 48320, 48420</t>
  </si>
  <si>
    <t>332690720, 332690820, 332690920, 332691020, 332691120, 332691220, 332691320, 332691420, 332691520, 332691620, 332691720, 332691820, 332691920, 332692120, 332737220, 332737320, 332737420, 332737520, 332737620, 332737720, 332737820, 332737920, 332738020, 332738120, 332738220, 332738320, 332738420, 332738520</t>
  </si>
  <si>
    <t>2020-11-19 10:04:00</t>
  </si>
  <si>
    <t>APORTES PATRONALES MES DE NOVIEMBRE DE 2020</t>
  </si>
  <si>
    <t>44520, 44620, 44720, 44820, 44920, 45020, 45120, 45220, 45320, 45420, 45520, 45620</t>
  </si>
  <si>
    <t>332266520, 332266620, 332266720, 332266820, 332266920, 332267020, 332267120, 332267220, 332267320, 332267420, 332267520, 332267620</t>
  </si>
  <si>
    <t>2020-11-24 09:15:00</t>
  </si>
  <si>
    <t>PROYECTO DE CONSERVACION CATASTRAL PARA EL MUNICIPIO DE EL MOLINO</t>
  </si>
  <si>
    <t>7220, 7320, 7420, 7520, 7620</t>
  </si>
  <si>
    <t>16720, 16820, 17120, 17220, 17320</t>
  </si>
  <si>
    <t>54320, 54420, 54720, 54820, 54920</t>
  </si>
  <si>
    <t>393159120, 393163620, 393177220, 393184520, 393190820</t>
  </si>
  <si>
    <t>2020-11-25 11:52:00</t>
  </si>
  <si>
    <t>PROYECTO DE CONSERVACION CATASTRAL MUNICIPIO DE SAN JUAN DEL CESAR</t>
  </si>
  <si>
    <t>7720, 7820, 7920, 8020</t>
  </si>
  <si>
    <t>16520, 16620, 16920, 17020</t>
  </si>
  <si>
    <t>54120, 54220, 54520, 54620</t>
  </si>
  <si>
    <t>393149720, 393155020, 393166720, 393169520</t>
  </si>
  <si>
    <t>2020-12-17 15:10:00</t>
  </si>
  <si>
    <t>NOMINA MES DE DICIEMBRE DE 2020</t>
  </si>
  <si>
    <t>49920, 50020, 50120, 50220, 50320, 50420, 50520, 50620, 50720, 50820, 50920, 51020, 51120, 51220, 51320, 51420, 51520</t>
  </si>
  <si>
    <t>373200820, 373200920, 373201020, 373201120, 373201220, 373201320, 373201420, 373201520, 373201620, 373201720, 373201820, 373201920, 373202020, 373202120, 373248920, 373249020, 373249120</t>
  </si>
  <si>
    <t>2020-12-17 15:13:00</t>
  </si>
  <si>
    <t>APORTES PATRONALES MES DE DICIEMBRE DE 2020</t>
  </si>
  <si>
    <t>51620, 51720, 51820, 51920, 52020, 52120, 52220, 52320, 52420, 52520</t>
  </si>
  <si>
    <t>373320820, 373320920, 373321020, 373321120, 373321220, 373321320, 373321520, 373321620, 373321720, 373321820</t>
  </si>
  <si>
    <t>2020-12-17 15:39:00</t>
  </si>
  <si>
    <t>RETROACTIVO APORTES PLANILLA DE ABRIL DE 2020</t>
  </si>
  <si>
    <t>52620, 52720, 52820</t>
  </si>
  <si>
    <t>373373520, 373373620, 373373720</t>
  </si>
  <si>
    <t>2020-12-24 08:56:00</t>
  </si>
  <si>
    <t>54020</t>
  </si>
  <si>
    <t>388568920, 388601020</t>
  </si>
  <si>
    <t>2020-12-28 18:08:00</t>
  </si>
  <si>
    <t>RECONOCIMIENTO ECONOMICO POR REUBICACION DE FUNCIONARIO DE LA UOC SAN JUAN DEL CESAR A LA DIRECCION TERRITORIAL GUAJIRA</t>
  </si>
  <si>
    <t>17720</t>
  </si>
  <si>
    <t>393455320</t>
  </si>
  <si>
    <t>2020-01-13 00:00:00</t>
  </si>
  <si>
    <t>2020-01-13 09:14:00</t>
  </si>
  <si>
    <t>TERRITORIAL HUILA</t>
  </si>
  <si>
    <t>PAGO DE SERVICIOS PUBLICOS DOMICILIARIOS EN LA TERRITORIAL HUILA</t>
  </si>
  <si>
    <t>120, 220, 320, 720, 920, 1020, 1820, 2320, 2420, 2520, 3220, 3320, 4020, 4720, 5020, 5420, 5620, 5720, 5820, 6520, 6620, 6920, 7220, 7320, 7720, 8020, 8120, 8220, 10220, 11320, 12320, 12420, 12620, 13120, 13220</t>
  </si>
  <si>
    <t>220, 320, 420, 2220, 2420, 2520, 3420, 3620, 3720, 3820, 4120, 4220, 4320, 4420, 4620, 5220, 5420, 6320, 6620, 7620, 7720, 7920, 8620, 9120, 9320, 11020, 11220, 11420, 13620, 14320, 17120, 17220, 18420, 21320, 21420</t>
  </si>
  <si>
    <t>120, 220, 320, 7320, 7520, 7620, 12520, 20120, 20220, 20320, 24820, 24920, 29420, 32220, 32520, 37320, 38120, 38620, 38720, 43920, 44020, 48120, 48820, 49320, 53020, 55720, 55920, 56020, 62320, 68420, 72120, 72220, 72920, 80220, 80320</t>
  </si>
  <si>
    <t>4692620, 4695220, 4697420, 24022520, 26130620, 26132920, 57867420, 92656420, 92665120, 95689020, 122597120, 122599920, 133705620, 148815020, 152716720, 163254920, 182869420, 190787420, 192970320, 221875520, 221882120, 238030020, 255360120, 258598720, 263771320, 281126220, 283582520, 285829720, 317870920, 338936920, 361147620, 361152820, 361988520</t>
  </si>
  <si>
    <t>2020-01-23 09:01:00</t>
  </si>
  <si>
    <t>NOMINA ENERO 2020</t>
  </si>
  <si>
    <t>420, 520, 620, 720, 820, 920, 1020, 1120, 1220, 1320, 1420, 1520, 1620, 1720, 1820, 1920, 2020, 2120, 2220, 2320, 2420, 2520, 2620, 2720, 2820, 2920, 3020, 3120, 3220, 3320, 3420, 3520, 3620, 3720, 3820, 3920, 4020, 4120</t>
  </si>
  <si>
    <t>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t>
  </si>
  <si>
    <t>2020-01-23 15:20:00</t>
  </si>
  <si>
    <t>APORTES PATRONALES SOBRE NOMINA ENERO 2020</t>
  </si>
  <si>
    <t>4220, 4320, 4420, 4520, 4620, 4720, 4820, 4920, 5020, 5120, 5220, 5320, 5420</t>
  </si>
  <si>
    <t>9340120, 9340220, 9340320, 9340420, 9340520, 9340620, 9340720, 9340820, 9340920, 9341020, 9341120, 9341320, 9341420</t>
  </si>
  <si>
    <t>2020-02-11 09:32:00</t>
  </si>
  <si>
    <t>ASISTIR A ENCUENTRO DE DIRECTORES TERRITORIALES EN LA SEDE CENTRAL.</t>
  </si>
  <si>
    <t>25014920</t>
  </si>
  <si>
    <t>2020-02-17 09:04:00</t>
  </si>
  <si>
    <t>VIÁTICOS Y GASTOS DE COMISIÓN EN CUMPLIMIENTO A LOS COMPROMISOS DEL IGAC EN EL MARGO DE LA POLÍTICA DE TIERRAS Y LEY DE VICTIMAS, SEGÚN MEMORANDO 8002020IE531 DE FEBRERO 10/2020.</t>
  </si>
  <si>
    <t>258628120</t>
  </si>
  <si>
    <t>2020-02-17 09:26:00</t>
  </si>
  <si>
    <t>VIÁTICOS Y GASTOS DE COMISIÓN EN CUMPLIMIENTO A LAS METAS ESTABLECIDAS PARA LA VIGENCIA 2020 DEL PROCESO DE CONSERVACIÓN CATASTRAL, SEGÚN MEMORANDO 8002020IE532 DE FEBRERO 10/2020</t>
  </si>
  <si>
    <t>1120, 1220, 1720, 11520, 11620, 11720, 11820, 11920, 12020, 12120, 12220, 12520</t>
  </si>
  <si>
    <t>2620, 2820, 3520, 14420, 14520, 14820, 14920, 16420, 16520, 16620, 16720, 17520</t>
  </si>
  <si>
    <t>7720, 7820, 18720, 69720, 69820, 69920, 70020, 71420, 71520, 71620, 71720, 72320</t>
  </si>
  <si>
    <t>30846920, 30850320, 73933720, 351905220, 351908920, 351911720, 351989520, 354738520, 354755920, 354768520, 354774320, 361737120</t>
  </si>
  <si>
    <t>2020-02-18 14:09:00</t>
  </si>
  <si>
    <t>VALOR NOMINA FEBRERO DE 2020</t>
  </si>
  <si>
    <t>7920, 8020, 8120, 8220, 8320, 8420, 8520, 8620, 8720, 8820, 8920, 9020, 9120, 9220, 9320, 9420, 9520, 9620, 9720, 9820, 9920, 10020, 10120, 10220, 10320, 10420, 10520, 10620, 10720, 10820, 10920</t>
  </si>
  <si>
    <t>30886120, 30886220, 30886320, 30886420, 30886620, 30886720, 30886820, 30886920, 30887020, 30887120, 30887220, 30887420, 30887520, 30887620, 30887720, 30887820, 30887920, 30888020, 30888220, 30888320, 30888420, 30888520, 30888620, 30888820, 30888920, 30889020, 30889120, 30889320, 30889520, 30889620, 30889720</t>
  </si>
  <si>
    <t>720, 820, 920</t>
  </si>
  <si>
    <t>2020-02-21 09:11:00</t>
  </si>
  <si>
    <t>APORTES PATRONALES SOBRE NOMINA FEBRERO 2020</t>
  </si>
  <si>
    <t>11020, 11120, 11220, 11320, 11420, 11520, 11620, 11720, 11820, 11920, 12020, 12120, 12220</t>
  </si>
  <si>
    <t>33075120, 33075220, 33075320, 33075420, 33075520, 33075720, 33075820, 33075920, 33076020, 33076120, 33076220, 33076320, 33076420</t>
  </si>
  <si>
    <t>2020-02-25 10:07:00</t>
  </si>
  <si>
    <t>IMPUESTO PREDIAL</t>
  </si>
  <si>
    <t>45902820</t>
  </si>
  <si>
    <t>2020-03-05 09:03:00</t>
  </si>
  <si>
    <t>ACTIVIDADES DE RECONOCIMIENTO PREDIAL URBANO Y RURAL PARA LA ATENCIÓN DE TRÁMITES  EN LOS PROCESOS CATASTRALES DE LA DIRECCIÓN TERRITORIAL HUILA Y SUS UOC, SEGÚN EL PAA APROBADO Y ASIGNACION PRESUPUESTAL SEGÚN MEMORANDO 8002020IE913 DEL 03-03-2020.</t>
  </si>
  <si>
    <t>3720, 3820, 3920, 8420, 8520, 8620</t>
  </si>
  <si>
    <t>4820, 4920, 5020, 12220, 12420, 13520</t>
  </si>
  <si>
    <t>32720, 32820, 32920, 37920, 38020, 38420, 43720, 43820, 48720, 49020, 49120, 49220, 55220, 55320, 55420, 56120, 60820, 60920, 61020, 61120, 62120, 62220, 70520, 70620, 71320, 76720, 76820, 76920</t>
  </si>
  <si>
    <t>153870720, 153872820, 153874720, 182869220, 182869320, 190783720, 217056620, 217060920, 255322620, 258593920, 258595020, 279765320, 279766220, 279769820, 295984320, 312946120, 312956520, 312963720, 312971020, 317666020, 317668920, 352012520, 352170020, 360693020, 384837420, 384842020, 384847220</t>
  </si>
  <si>
    <t>2020-03-05 09:17:00</t>
  </si>
  <si>
    <t>Prestación de servicios personales para realizar las actividades de control y verificación a los trámites del proceso de conservación catastral en la dirección territorial Huila y sus UOC. según el PAA aprobado y asignación presupuestal con memorando</t>
  </si>
  <si>
    <t>3120, 8720</t>
  </si>
  <si>
    <t>4720, 15720</t>
  </si>
  <si>
    <t>32620, 37820, 43620, 54420, 55120, 60720, 70720, 70820, 73920</t>
  </si>
  <si>
    <t>153860020, 182869020, 217054420, 275291220, 279762920, 312940920, 352016020, 352054320, 384835020</t>
  </si>
  <si>
    <t>2020-03-05 09:27:00</t>
  </si>
  <si>
    <t>Prestación de servicios personales para realizar actividades de  apoyo operativo en los procesos catastrales en la dirección territorial Huila y sus UOC, según PAA aprobado y asignación presupuestal con memorando 8002020IE913 del 03-03-2020</t>
  </si>
  <si>
    <t>4120, 4220, 4320, 4420, 5520, 8920, 9020, 9120, 9220</t>
  </si>
  <si>
    <t>5520, 5620, 5720, 6220, 6820, 15020, 15220, 15320, 16220</t>
  </si>
  <si>
    <t>37520, 37620, 38220, 38320, 43120, 43220, 43320, 43420, 44120, 48220, 48320, 48420, 48520, 48620, 54620, 54720, 54820, 54920, 55020, 61220, 61320, 61420, 61520, 62020, 70120, 70220, 70320, 70420, 71220, 77020, 77120, 77220, 77320, 77420, 77520</t>
  </si>
  <si>
    <t>182868720, 182868820, 187520920, 187542320, 213516920, 213535420, 213564620, 213567020, 225408820, 244325720, 244326220, 244329220, 244329420, 244329520, 279750520, 279752720, 279755320, 279757820, 279759220, 312977020, 312987920, 312993420, 313005320, 317659920, 351992820, 351996820, 352001820, 352008620, 352163220, 384852620, 384856920, 384862720, 384867720, 384876320, 384884420</t>
  </si>
  <si>
    <t>2020-03-05 09:40:00</t>
  </si>
  <si>
    <t>Prestación de servicios de apoyo a la gestión en ventanilla para atención al público en los procesos catastrales de la dirección territorial Huila y sus UOC, según PAA aprobado y asignación presupuestal con memorando 8002020IE913 del 03-03-2020</t>
  </si>
  <si>
    <t>3020, 8820</t>
  </si>
  <si>
    <t>5120, 16920</t>
  </si>
  <si>
    <t>33020, 37720, 43520, 48920, 55520, 60620, 71820, 71920, 73820</t>
  </si>
  <si>
    <t>153877020, 182868920, 217048420, 258592020, 281073620, 312935220, 361136220, 361138320, 384831620</t>
  </si>
  <si>
    <t>2020-03-10 08:13:00</t>
  </si>
  <si>
    <t>PARA PAGO DE IMPUESTO INDUSTRIA Y COMERCIO 2019</t>
  </si>
  <si>
    <t>2820, 4920, 6220</t>
  </si>
  <si>
    <t>3920, 4520, 6720</t>
  </si>
  <si>
    <t>24720, 32420, 43020</t>
  </si>
  <si>
    <t>105750720, 152713420, 200028320</t>
  </si>
  <si>
    <t>2020-03-24 08:58:00</t>
  </si>
  <si>
    <t>NOMINA MARZO DE 2020</t>
  </si>
  <si>
    <t>1920, 2020</t>
  </si>
  <si>
    <t>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t>
  </si>
  <si>
    <t>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t>
  </si>
  <si>
    <t>220, 420, 520, 1020</t>
  </si>
  <si>
    <t>2020-03-24 09:06:00</t>
  </si>
  <si>
    <t>APORTES PATRONALES SOBRE NOMINA MARZO DE 2020</t>
  </si>
  <si>
    <t>17520, 17620, 17720, 17820, 17920, 18020, 18120, 18220, 18320, 18420, 18520, 18620</t>
  </si>
  <si>
    <t>66409720, 66409820, 66409920, 66410020, 66410120, 66410220, 66410320, 66410420, 66410520, 66410620, 66410720, 66410820</t>
  </si>
  <si>
    <t>2020-04-07 00:00:00</t>
  </si>
  <si>
    <t>2020-04-07 14:03:00</t>
  </si>
  <si>
    <t>APORTE PATRONAL REAJUSTE SEGURIDAD SOCIAL ENERO Y FEBRERO DE 2020</t>
  </si>
  <si>
    <t>18820, 18920, 19020, 19120, 19220, 19320, 19420, 19520, 19620, 19720, 19820, 19920, 20020</t>
  </si>
  <si>
    <t>88342520, 88342620, 88342720, 88342820, 88342920, 88343020, 88343120, 88343220, 88343320, 88343420, 88343520, 88343620, 88343720</t>
  </si>
  <si>
    <t>2020-04-21 10:38:00</t>
  </si>
  <si>
    <t>Prestación de servicios profesionales para realizar los procesos de planeación y seguimiento al Plan de Acción de la Dirección Territorial Huila, en el marco de los lineamientos institucionales vigentes.</t>
  </si>
  <si>
    <t>4620, 9320</t>
  </si>
  <si>
    <t>11120, 18320</t>
  </si>
  <si>
    <t>55820, 59220, 61920, 72720, 72820, 80020</t>
  </si>
  <si>
    <t>283578620, 295987620, 316179820, 361977920, 361980320, 384943420</t>
  </si>
  <si>
    <t>2020-04-22 15:36:00</t>
  </si>
  <si>
    <t>nomina abril 2020</t>
  </si>
  <si>
    <t>2620, 2720</t>
  </si>
  <si>
    <t>20420, 20520, 20620, 20720, 20820, 20920, 21020, 21120, 21220, 21320, 21420, 21520, 21620, 21720, 21820, 21920, 22020, 22120, 22220, 22320, 22420, 22520, 22620, 22720, 22820, 22920, 23020, 23120, 23220, 23320, 23420</t>
  </si>
  <si>
    <t>98815920, 98816020, 98816120, 98816220, 98816320, 98816420, 98816520, 98816620, 98816720, 98816820, 98816920, 98817020, 98817120, 98817220, 98817320, 98817420, 98817520, 98817620, 98817720, 98817820, 98817920, 98818020, 98818120, 98818220, 98818320, 98818420, 98818520, 98818620, 98825020, 98825120, 98825220</t>
  </si>
  <si>
    <t>2020-04-28 16:35:00</t>
  </si>
  <si>
    <t>APORTES PATRONALES SOBRE NOMINA ABRIL DE 2020</t>
  </si>
  <si>
    <t>23520, 23620, 23720, 23820, 23920, 24020, 24120, 24220, 24320, 24420, 24520, 24620</t>
  </si>
  <si>
    <t>105013220, 105013320, 105013420, 105013520, 105013620, 105013720, 105013820, 105013920, 105014020, 105014120, 105014220, 105014320</t>
  </si>
  <si>
    <t>2020-05-21 11:44:00</t>
  </si>
  <si>
    <t>NOMINA MAYO DE 2020</t>
  </si>
  <si>
    <t>25020, 25120, 25220, 25320, 25420, 25520, 25620, 25720, 25820, 25920, 26020, 26120, 26220, 26320, 26420, 26520, 26620, 26720, 26820, 26920, 27020, 27120, 27220, 27320, 27420, 27520, 27620, 27720, 27820, 27920, 28020, 28120</t>
  </si>
  <si>
    <t>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t>
  </si>
  <si>
    <t>320, 1120, 1420</t>
  </si>
  <si>
    <t>2020-05-21 11:47:00</t>
  </si>
  <si>
    <t>APORTES PATRONALES SOBRE NOMINA MAYO DE 2020</t>
  </si>
  <si>
    <t>28220, 28320, 28420, 28520, 28620, 28720, 28820, 28920, 29020, 29120, 29220, 29320</t>
  </si>
  <si>
    <t>125921920, 125922020, 125922120, 125922220, 125922320, 125922420, 125922520, 125922620, 125922720, 125922820, 125922920, 125923020</t>
  </si>
  <si>
    <t>2020-06-04 14:33:00</t>
  </si>
  <si>
    <t>VALOR PRIMA SERVICIOS 2020</t>
  </si>
  <si>
    <t>4520, 4820</t>
  </si>
  <si>
    <t>29520, 29620, 29720, 29820, 29920, 30020, 30120, 30220, 30320, 30420, 30520, 30620, 30720, 30820, 30920, 31020, 31120, 31220, 31320, 31420, 31520, 31620, 31720, 31820, 31920, 32020, 32120, 32320</t>
  </si>
  <si>
    <t>142479120, 142479220, 142479320, 142479420, 142479520, 142479620, 142479720, 142479820, 142479920, 142480020, 142480120, 142480220, 142480320, 142480420, 142480520, 142480620, 142480720, 142480820, 142480920, 142481020, 142481120, 142481220, 142481320, 142481420, 142481520, 142481620, 142481720, 151743720</t>
  </si>
  <si>
    <t>2020-06-09 00:00:00</t>
  </si>
  <si>
    <t>2020-06-09 17:17:00</t>
  </si>
  <si>
    <t>Adquisición e instalación de divisiones en vidrio laminado 3+3 incoloro, con estructura en aluminio para la adecuación de las ventanillas de atención al usuario para la Dirección Territorial Huila y UOC Pitalito e instalación inmobiliaria UOC Pitalit</t>
  </si>
  <si>
    <t>7020, 7120</t>
  </si>
  <si>
    <t>61820</t>
  </si>
  <si>
    <t>314616520</t>
  </si>
  <si>
    <t>NOMINA JUNIO DE 2020</t>
  </si>
  <si>
    <t>33120, 33220, 33320, 33420, 33520, 33620, 33720, 33820, 33920, 34020, 34120, 34220, 34320, 34420, 34520, 34620, 34720, 34820, 34920, 35020, 35120, 35220, 35320, 35420, 35520, 35620, 35720, 35820, 35920, 36020</t>
  </si>
  <si>
    <t>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t>
  </si>
  <si>
    <t>2020-06-19 18:10:00</t>
  </si>
  <si>
    <t>APORTES PATRONALES SOBRE NOMINA JUNIO DE 2020.</t>
  </si>
  <si>
    <t>36120, 36220, 36320, 36420, 36520, 36620, 36720, 36820, 36920, 37020, 37120, 37220</t>
  </si>
  <si>
    <t>157417120, 157417220, 157417320, 157417420, 157417520, 157417620, 157417720, 157417820, 157417920, 157418020, 157418120, 157418220</t>
  </si>
  <si>
    <t>2020-07-24 21:09:00</t>
  </si>
  <si>
    <t>PAGO NOMINA JULIO 2020 FUNCIONARIOS DT HUILA</t>
  </si>
  <si>
    <t>5920, 6020</t>
  </si>
  <si>
    <t>38820, 38920, 39020, 39120, 39220, 39320, 39420, 39520, 39620, 39720, 39820, 39920, 40020, 40120, 40220, 40320, 40420, 40520, 40620, 40720, 40820, 40920, 41020, 41120, 41220, 41320, 41420, 41520, 41620, 41720</t>
  </si>
  <si>
    <t>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t>
  </si>
  <si>
    <t>2020-07-27 12:43:00</t>
  </si>
  <si>
    <t>PAGO APORTES PARAFISCALES NOMINA JULIO 2020 DT HUILA</t>
  </si>
  <si>
    <t>41820, 41920, 42020, 42120, 42220, 42320, 42420, 42520, 42620, 42720, 42820, 42920</t>
  </si>
  <si>
    <t>197224620, 197224720, 197224820, 197224920, 197225020, 197225120, 197225220, 197225320, 197225420, 197225520, 197225620, 197225720</t>
  </si>
  <si>
    <t>2020-08-11 22:57:00</t>
  </si>
  <si>
    <t>Prestación de servicios personales como tecnico de apoyo para realizar las actividades de apoyo al responsable de conservación del proceso de conservación catastral en la dirección territorial huila Según Paa Aprobado</t>
  </si>
  <si>
    <t>9520, 11720</t>
  </si>
  <si>
    <t>54320, 54520, 59320, 61620, 61720, 70920, 71020, 77720, 79620</t>
  </si>
  <si>
    <t>273278120, 279741620, 297728820, 313043920, 313048020, 352063520, 352068120, 384900520, 384914920</t>
  </si>
  <si>
    <t>2020-08-25 20:39:00</t>
  </si>
  <si>
    <t>PAGO NOMINA AGOSTO FUNCIONARIOS DT HUILA</t>
  </si>
  <si>
    <t>44220, 44320, 44420, 44520, 44620, 44720, 44820, 44920, 45020, 45120, 45220, 45320, 45420, 45520, 45620, 45720, 45820, 45920, 46020, 46120, 46220, 46320, 46420, 46520, 46620, 46720, 46820</t>
  </si>
  <si>
    <t>234165020, 234165120, 234165220, 234165320, 234165420, 234165520, 234165620, 234165720, 234165820, 234165920, 234166020, 234166120, 234166220, 234166320, 234166420, 234166520, 234166620, 234166720, 234166820, 234166920, 234167020, 234167120, 234167220, 234167320, 234167420, 234167520, 234167620</t>
  </si>
  <si>
    <t>2020-08-26 10:53:00</t>
  </si>
  <si>
    <t>PAGO APORTES PATRONALES A SEGURIDAD SOCIAL AGOSTO DT HUILA</t>
  </si>
  <si>
    <t>46920, 47020, 47120, 47220, 47320, 47420, 47520, 47620, 47720, 47820, 47920, 48020</t>
  </si>
  <si>
    <t>234668720, 234668820, 234668920, 234669020, 234669120, 234669220, 234669320, 234669420, 234669520, 234669620, 234669720, 234669820</t>
  </si>
  <si>
    <t>2020-08-26 19:08:00</t>
  </si>
  <si>
    <t>MANTENIMIENTO PREVENTIVO, CORRECTIVO Y SUMINISTRO E INSTALACIÓN DE REPUESTOS DEL VEHICULO DE LA DT HUILA</t>
  </si>
  <si>
    <t>18620</t>
  </si>
  <si>
    <t>73120</t>
  </si>
  <si>
    <t>377116420</t>
  </si>
  <si>
    <t>2020-09-23 17:47:00</t>
  </si>
  <si>
    <t>PAGO NOMINA MES DE SEPTIEMBRE FUNCIONARIOS DT HUILA</t>
  </si>
  <si>
    <t>49520, 49620, 49720, 49820, 49920, 50020, 50120, 50220, 50320, 50420, 50520, 50620, 50720, 50820, 50920, 51020, 51120, 51220, 51320, 51420, 51520, 51620, 51720, 51820, 51920, 52020, 52120, 52220, 52320, 52420, 52520, 52620, 52720, 52820, 52920</t>
  </si>
  <si>
    <t>263498620, 263498720, 263498820, 263498920, 263499020, 263499120, 263499220, 263499320, 263499420, 263499520, 263499620, 263499720, 263499820, 263499920, 263500020, 263500120, 263500220, 263500320, 263500420, 263500520, 263500620, 263500720, 263500820, 263500920, 263501020, 263501120, 263501220, 263514820, 263514920, 263515020, 263515120, 263515220, 263515320, 263515420, 263515520</t>
  </si>
  <si>
    <t>2020-09-24 15:05:00</t>
  </si>
  <si>
    <t>PAGO APORTES PATRONALES A SEGURIDAD SOCIAL Y PARAFISCALES SEPTIEMBRE 2020 DT HUILA</t>
  </si>
  <si>
    <t>53120, 53220, 53320, 53420, 53520, 53620, 53720, 53820, 53920, 54020, 54120, 54220</t>
  </si>
  <si>
    <t>264927020, 264927120, 264927220, 264927320, 264927420, 264927520, 264927620, 264927720, 264927820, 264927920, 264928020, 264928120</t>
  </si>
  <si>
    <t>2020-10-07 15:07:00</t>
  </si>
  <si>
    <t>Viaticos comision directores territoriales a sede central Bogota.</t>
  </si>
  <si>
    <t>55620</t>
  </si>
  <si>
    <t>281070220</t>
  </si>
  <si>
    <t>2020-10-14 00:00:00</t>
  </si>
  <si>
    <t>2020-10-14 15:46:00</t>
  </si>
  <si>
    <t>Prestación de servicios personales para realizar actividades de digitalización y generación de productos de la información catastral en la Dirección Territorial Huila y sus UOC.</t>
  </si>
  <si>
    <t>8320, 9420</t>
  </si>
  <si>
    <t>13820</t>
  </si>
  <si>
    <t>62420, 72020, 77620</t>
  </si>
  <si>
    <t>322674920, 361141520, 384887920</t>
  </si>
  <si>
    <t>2020-10-23 09:57:00</t>
  </si>
  <si>
    <t>Sueldo nómina personal de planta del IGAC Huila, mes octubre de 2020</t>
  </si>
  <si>
    <t>9520, 9620</t>
  </si>
  <si>
    <t>56220, 56320, 56420, 56520, 56620, 56720, 56820, 56920, 57020, 57120, 57220, 57320, 57420, 57520, 57620, 57720, 57820, 57920, 58020, 58120, 58220, 58320, 58420, 58520, 58620, 58720, 58820, 58920, 59020, 59120</t>
  </si>
  <si>
    <t>295920720, 295920820, 295920920, 295921020, 295921120, 295921220, 295921320, 295921420, 295921520, 295921620, 295921720, 295921820, 295921920, 295922020, 295922120, 295922320, 295922420, 295922520, 295922620, 295922720, 295922820, 295922920, 295923020, 295923120, 295923220, 295923320, 295923420, 295942020, 295942120, 295942220</t>
  </si>
  <si>
    <t>2020-10-23 12:05:00</t>
  </si>
  <si>
    <t>Aportes a seguridad social sobre nómina del mes de octubre del año 2020 de la DT Huila.</t>
  </si>
  <si>
    <t>59420, 59520, 59620, 59720, 59820, 59920, 60020, 60120, 60220, 60320, 60420, 60520</t>
  </si>
  <si>
    <t>301974420, 301974520, 301974720, 301974820, 301974920, 301975020, 301975220, 301975320, 301975420, 301975520, 301975620, 301975720</t>
  </si>
  <si>
    <t>2020-10-27 11:43:00</t>
  </si>
  <si>
    <t>Mantenimiento preventivo, correctivo y suministro e instalación de repuestos del vehículo de la Dirección Territorial Huila.</t>
  </si>
  <si>
    <t>2020-10-27 11:49:00</t>
  </si>
  <si>
    <t>Prestación de servicios personales para realizar actividades de reconocimiento predial urbano y rural para trámites en los procesos catastrales con fines de titulación y entrega de productos según contrato No 866 de 2020 con el Ministerio de Vivienda</t>
  </si>
  <si>
    <t>2020-10-27 11:56:00</t>
  </si>
  <si>
    <t>Prestación de servicios personales para realizar actividades de digitalización y generación de productos de la información catastral con fines de titulación y entrega de productos según contrato No 866 de 2020 con el Ministerio de Vivienda Ciudad y T</t>
  </si>
  <si>
    <t>2020-10-27 11:59:00</t>
  </si>
  <si>
    <t>Prestación de servicios de apoyo a la gestión desarrollada en procesos catastrales  con fines de titulación y entrega de productos según contrato No 866 de 2020 con el Ministerio de Vivienda Ciudad y Territorio de la Dirección Territorial Huila y su</t>
  </si>
  <si>
    <t>18120</t>
  </si>
  <si>
    <t>73020, 79720</t>
  </si>
  <si>
    <t>377098820, 384939920</t>
  </si>
  <si>
    <t>2020-10-27 12:02:00</t>
  </si>
  <si>
    <t>Prestación de servicios personales para realizar actividades de apoyo operativo en los procesos catastrales con fines de titulación y entrega de productos según contrato No 866 de 2020 en el Ministerio de Vivienda Ciudad y Territorio de la Dirección</t>
  </si>
  <si>
    <t>17820</t>
  </si>
  <si>
    <t>72520, 79420</t>
  </si>
  <si>
    <t>361748620, 384928120</t>
  </si>
  <si>
    <t>2020-10-28 11:46:00</t>
  </si>
  <si>
    <t>16020, 17920</t>
  </si>
  <si>
    <t>71120, 72620, 79820, 79920, 80120</t>
  </si>
  <si>
    <t>352095120, 361849320, 384935220, 384948620</t>
  </si>
  <si>
    <t>2020-11-05 14:27:00</t>
  </si>
  <si>
    <t>Viáticos y gastos de comisión al municipio de Palermo Huila, para cumplir con el contrato 866 de 2020, con el ministerio de vivienda.</t>
  </si>
  <si>
    <t>10520, 10620, 10720, 10820, 10920, 11020</t>
  </si>
  <si>
    <t>13720, 13920, 14020, 14120, 14220</t>
  </si>
  <si>
    <t>62520, 62620, 62720, 62820, 62920</t>
  </si>
  <si>
    <t>331069720, 331075420, 331079620, 331082020, 331125220</t>
  </si>
  <si>
    <t>2020-11-11 13:59:00</t>
  </si>
  <si>
    <t>Prestación de servicios personales para realizar actividades de apoyo en los procesos catastrales con fines de titulación y entrega de productos según contrato No 866 de 2020 on el Ministerio de Vivienda Ciudad y Territorio de la Dirección Territoria</t>
  </si>
  <si>
    <t>72420, 79520</t>
  </si>
  <si>
    <t>361742520, 384920120</t>
  </si>
  <si>
    <t>2020-11-23 18:21:00</t>
  </si>
  <si>
    <t>Sueldo mes noviembre y prima de navidad para los funcionarios del IGAC DT Huila</t>
  </si>
  <si>
    <t>11120, 11220</t>
  </si>
  <si>
    <t>63020, 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t>
  </si>
  <si>
    <t>335315420, 335315520, 335315620, 335315720, 335315820, 335315920, 335316020, 335316120, 335316220, 335316320, 335316420, 335316520, 335316620, 335316720, 335316820, 335316920, 335317020, 335317120, 335317220, 335317320, 335317420, 335317520, 335317620, 335317720, 335317820, 335317920, 335318020, 335333020, 335333120, 335333220, 335333320, 335333420, 335333520, 335333620, 335333720, 335333820, 335333920, 335334020, 335334120, 335334220, 335334320, 335334420, 335334520, 335334620, 335334720, 335334820, 335334920, 335335020, 335335120, 335335220, 335335320, 335335420, 335335520, 335335620</t>
  </si>
  <si>
    <t>2020-11-25 16:38:00</t>
  </si>
  <si>
    <t>Aportes patronales de ley sobre nomina de noviembre de 2020 del IGAC Huila.</t>
  </si>
  <si>
    <t>68520, 68620, 68720, 68820, 68920, 69020, 69120, 69220, 69320, 69420, 69520, 69620</t>
  </si>
  <si>
    <t>339740020, 339740120, 339740220, 339740320, 339740420, 339740520, 339740620, 339740720, 339740920, 339741020, 339741120, 339741220</t>
  </si>
  <si>
    <t>2020-12-14 00:00:00</t>
  </si>
  <si>
    <t>2020-12-14 09:29:00</t>
  </si>
  <si>
    <t>Prestación de servicios personales para realizar actividades de apoyo operativo en los procesos catastrales en la Dirección territorial Huila y su UOC:</t>
  </si>
  <si>
    <t>2020-12-21 10:53:00</t>
  </si>
  <si>
    <t>Nómina personal de planta del IGAC Huila, mes diciembre del año 2020.</t>
  </si>
  <si>
    <t>12720, 12820</t>
  </si>
  <si>
    <t>73220, 73320, 73420, 73520, 73620, 73720, 74020, 74120, 74220, 74320, 74420, 74520, 74620, 74720, 74820, 74920, 75020, 75120, 75220, 75320, 75420, 75520, 75620, 75720, 75820, 75920, 76020, 76120, 76220, 76320, 76420, 76520, 76620</t>
  </si>
  <si>
    <t>376819820, 376819920, 376820020, 376820120, 376820220, 376820320, 378009220, 378009320, 378009520, 378009620, 378009720, 378009820, 378009920, 378010020, 378010120, 378010220, 378010320, 378010420, 378010620, 378010720, 378010820, 378010920, 378011020, 378011120, 378011220, 378011320, 378011420, 378011620, 378011720, 378011820, 378011920, 378012020, 378012220</t>
  </si>
  <si>
    <t>2020-12-21 11:58:00</t>
  </si>
  <si>
    <t>Aportes parafiscales de ley sobre nómina mes diciembre de 2020, en el IGAC Huila.</t>
  </si>
  <si>
    <t>77820, 77920, 78020, 78120, 78220, 78320, 78420, 78520, 78620, 78720, 78820, 78920</t>
  </si>
  <si>
    <t>380471920, 380472020, 380472120, 380472220, 380472320, 380472420, 380472520, 380472620, 380472720, 380472820, 380472920, 380473020</t>
  </si>
  <si>
    <t>2020-12-21 12:05:00</t>
  </si>
  <si>
    <t>Reajuste a la seguridad social en pensión del mes de abril del año 2020 en el IGAC Huila.</t>
  </si>
  <si>
    <t>79020, 79120, 79220, 79320</t>
  </si>
  <si>
    <t>381042920, 381043020, 381043120, 381043220</t>
  </si>
  <si>
    <t>2020-12-28 16:48:00</t>
  </si>
  <si>
    <t>Transporte de las funcionarias de la UOC IGAC Pitalito a la sede principal del IGAC Huila en Neiva.</t>
  </si>
  <si>
    <t>13320, 13420</t>
  </si>
  <si>
    <t>21520, 21620</t>
  </si>
  <si>
    <t>80420, 80520</t>
  </si>
  <si>
    <t>393262920, 393267120</t>
  </si>
  <si>
    <t>2020-01-08 10:30:00</t>
  </si>
  <si>
    <t>013</t>
  </si>
  <si>
    <t>TERRITORIAL MAGDALENA</t>
  </si>
  <si>
    <t>SERVICIOS PUBLICOS DE ENERGIA Y ASEO</t>
  </si>
  <si>
    <t>120, 6120</t>
  </si>
  <si>
    <t>120, 15920</t>
  </si>
  <si>
    <t>120, 4620, 10020, 16320, 23120, 30920, 37620, 42220, 47720, 53620, 53720, 59720, 61020, 61120, 70020, 70220, 71120, 77320</t>
  </si>
  <si>
    <t>4491920, 21100220, 48322420, 86928220, 120846420, 151606620, 193861520, 212443620, 249251920, 282916320, 282918420, 315125720, 315462020, 321237220, 351818120, 356889820, 370841720, 389322220</t>
  </si>
  <si>
    <t>2020-01-08 10:40:00</t>
  </si>
  <si>
    <t>SERVICIOS PUBLICOS DE ACUEDUCTO Y ALCANTARILLADO</t>
  </si>
  <si>
    <t>220, 320</t>
  </si>
  <si>
    <t>320, 420</t>
  </si>
  <si>
    <t>4220, 4320, 4520, 9520, 9620, 10120, 16620, 22820, 22920, 27320, 28420, 36220, 36320, 42120, 47420, 47520, 53220, 59520, 60220, 61220, 66920, 68820, 75620, 77420</t>
  </si>
  <si>
    <t>18643720, 18655820, 18677220, 37002720, 37023720, 63062320, 102886820, 114481520, 114485720, 129743920, 138066620, 179420120, 179423220, 201916120, 241677920, 241683120, 274718120, 304565320, 315156220, 321240120, 336013720, 341277420, 376592520, 389327920</t>
  </si>
  <si>
    <t>2020-01-08 10:58:00</t>
  </si>
  <si>
    <t>SERVICIOS PUBLICOS  TELEFONICOS</t>
  </si>
  <si>
    <t>220, 4920, 5120, 16720, 23220, 36520, 59220, 59420, 68920, 75520</t>
  </si>
  <si>
    <t>5652520, 28587620, 101782020, 132006220, 190698620, 304551420, 341284620, 351820920, 387689620</t>
  </si>
  <si>
    <t>2020-01-08 11:09:00</t>
  </si>
  <si>
    <t>CUOTA DE ADMNISTRACION DEL EDIFICIO BCH.</t>
  </si>
  <si>
    <t>2020-01-15 17:16:00</t>
  </si>
  <si>
    <t>CUOTA DE ADMINISTRACION DEL EDIFICIO DE ENERO A DICIEMBRE 2020</t>
  </si>
  <si>
    <t>4420, 4720, 9920, 16520, 23020, 30820, 36420, 42320, 47620, 53320, 60020, 70120</t>
  </si>
  <si>
    <t>18669120, 21108820, 47413920, 88793720, 116318920, 149667820, 179427120, 214473820, 246866720, 276572720, 315146920, 356880920</t>
  </si>
  <si>
    <t>2020-01-20 17:02:00</t>
  </si>
  <si>
    <t>NOMINA DE ENERO 2020</t>
  </si>
  <si>
    <t>320, 420, 520, 620, 720, 820, 920, 1020, 1120, 1220, 1320, 1420, 1520, 1620, 1720, 1820, 1920, 2020, 2120, 2220, 2320, 2420, 2520, 2620, 2720, 2820, 2920, 3020</t>
  </si>
  <si>
    <t>5614620, 5614720, 5614820, 5614920, 5615020, 5615120, 5615220, 5615320, 5615420, 5615520, 5615620, 5615720, 5615820, 5615920, 5616020, 5616120, 5616220, 5616320, 5616420, 5616520, 5616620, 5616720, 5616820, 5616920, 5633020, 5633120, 5633220, 5633320</t>
  </si>
  <si>
    <t>2020-01-21 10:23:00</t>
  </si>
  <si>
    <t>SOI DEL MES DE ENERO 2020</t>
  </si>
  <si>
    <t>3120, 3220, 3320, 3420, 3520, 3620, 3720, 3820, 3920, 4020, 4120</t>
  </si>
  <si>
    <t>6804220, 6804320, 6804420, 6804520, 6804620, 6804720, 6804820, 6804920, 6805020, 6805120, 6805220</t>
  </si>
  <si>
    <t>ARRIENDO DE LA U.O.C EL BANCO MAGDALENA POR 1O MESES  DE LA VIGENCIA 2020</t>
  </si>
  <si>
    <t>16120, 21920, 27520, 34320, 37720, 42820, 48020, 56920, 57020, 69020, 75820</t>
  </si>
  <si>
    <t>84159520, 102957420, 129754920, 161290120, 193949720, 227857520, 261757520, 295318020, 295321320, 341293920, 376528720</t>
  </si>
  <si>
    <t>COMISION DE DIRECTORES EN LA SEDE CENTRAL</t>
  </si>
  <si>
    <t>24030520</t>
  </si>
  <si>
    <t>2020-02-12 10:48:00</t>
  </si>
  <si>
    <t>VIATICOS Y GASTOS DE COMISION EN EL PROCESO DE AVALUOS</t>
  </si>
  <si>
    <t>1120, 7020</t>
  </si>
  <si>
    <t>1220, 17320</t>
  </si>
  <si>
    <t>5020, 58720, 58920</t>
  </si>
  <si>
    <t>28586720, 296977220</t>
  </si>
  <si>
    <t>2020-02-12 11:36:00</t>
  </si>
  <si>
    <t>VIATICOS Y GASTOS DE COMISION EN CUMPLIMIENTO A LAS METASS ESTABLECIDAS EN PROCESO DE CONSERVACION CATASTRAL 2020</t>
  </si>
  <si>
    <t>7820, 7920, 8020</t>
  </si>
  <si>
    <t>19820, 19920, 20020</t>
  </si>
  <si>
    <t>61320, 61420, 61520</t>
  </si>
  <si>
    <t>323763020, 323763620, 323764820</t>
  </si>
  <si>
    <t>2020-02-12 11:44:00</t>
  </si>
  <si>
    <t>VIATICOS Y GASTOS DE COMISION EN CUMPLIMIENTO A LOS COMPROMISOS DEL IGAC EN EL MARCO DE LA POLITICA DE TIERRAS Y LEY DE VICTIMAS</t>
  </si>
  <si>
    <t>1220, 1320, 1420, 7120</t>
  </si>
  <si>
    <t>1320, 1420, 1520, 17420</t>
  </si>
  <si>
    <t>5220, 5320, 5420, 5520, 58820</t>
  </si>
  <si>
    <t>29772820, 29774120, 36769020, 296972120</t>
  </si>
  <si>
    <t>2020-02-20 11:08:00</t>
  </si>
  <si>
    <t>NOMINA DE FEBRERO 2020</t>
  </si>
  <si>
    <t>1520, 1620</t>
  </si>
  <si>
    <t>5620, 5720, 5820, 5920, 6020, 6120, 6220, 6320, 6420, 6520, 6620, 6720, 6820, 6920, 7020, 7120, 7220, 7320, 7420, 7520, 7620, 7720, 7820, 7920, 8020, 8120, 8220, 8320</t>
  </si>
  <si>
    <t>30481720, 30481820, 30481920, 30482020, 30482120, 30482220, 30482320, 30482420, 30482520, 30482620, 30482720, 30482820, 30482920, 30483020, 30483120, 30483220, 30483320, 30483420, 30483520, 30483620, 30483720, 30483820, 30483920, 30484020, 30576620, 30576720, 30576820, 30576920</t>
  </si>
  <si>
    <t>2020-02-20 16:38:00</t>
  </si>
  <si>
    <t>SOI CORRESPONDIENTE A LA NOMINA DE FEBRERO 2020</t>
  </si>
  <si>
    <t>8420, 8520, 8620, 8720, 8820, 8920, 9020, 9120, 9220, 9320, 9420</t>
  </si>
  <si>
    <t>31289320, 31289420, 31289520, 31289620, 31289720, 31289820, 31289920, 31290020, 31290220, 31290320, 31290420</t>
  </si>
  <si>
    <t>2020-02-26 11:34:00</t>
  </si>
  <si>
    <t>47406320</t>
  </si>
  <si>
    <t>2020-03-03 17:48:00</t>
  </si>
  <si>
    <t>RECONOCEDORES EN EL PROCESO DE CONSERVACION</t>
  </si>
  <si>
    <t>2520, 2620, 2720, 2820</t>
  </si>
  <si>
    <t>3520, 3620, 3720, 3820</t>
  </si>
  <si>
    <t>15720, 15820, 15920, 16020, 22120, 22220, 22320, 22420, 28020, 28120, 28220, 28320, 35620, 35720, 35820, 35920, 36920, 37020, 37220, 41820, 43120, 46820, 46920, 47120, 48220, 48320, 48420, 51720, 58220, 58320, 58420, 58620, 66420, 66520, 66620, 66720, 71220, 71320, 71420, 71620</t>
  </si>
  <si>
    <t>77942620, 77946020, 77951020, 77954320, 103439520, 103448420, 103454920, 103458820, 131899720, 131906520, 131909220, 131956020, 166783620, 166784020, 166785220, 166786120, 192658020, 192666920, 192687720, 199141920, 226970120, 227811220, 227813820, 234095420, 263502520, 263509420, 263512420, 264268220, 295327520, 295339320, 295347220, 296713720, 335987420, 335990020, 335995020, 335997620, 370851020, 370859720, 370867220, 370885720</t>
  </si>
  <si>
    <t>2020-03-03 17:50:00</t>
  </si>
  <si>
    <t>CONTROL DE CALIDAD EN PROCESO DE CONSERVACION</t>
  </si>
  <si>
    <t>15420, 21820, 27820, 31320, 37120, 43020, 48520, 54220, 68320, 71720</t>
  </si>
  <si>
    <t>77941820, 102939520, 131168020, 162092520, 192685520, 226950620, 263515620, 293548120, 336676720, 373920620</t>
  </si>
  <si>
    <t>2020-03-03 17:53:00</t>
  </si>
  <si>
    <t>AUXILIAR DE APOYO EN EL PROCESO DE CONSERVACION</t>
  </si>
  <si>
    <t>2120, 2220, 2320, 2420, 8520</t>
  </si>
  <si>
    <t>2920, 3020, 3420, 4120</t>
  </si>
  <si>
    <t>15220, 15320, 15620, 16420, 21420, 21520, 21720, 22020, 26920, 27020, 27220, 27420, 31120, 31220, 31420, 31620, 36620, 37320, 37420, 41920, 42520, 42620, 42720, 42920, 47920, 48120, 51520, 53120, 54120, 58520, 59020, 59620, 66220, 69220, 69820, 70420, 75320</t>
  </si>
  <si>
    <t>76834220, 76837920, 77949920, 86495020, 101792520, 101797320, 102901220, 103007720, 129102020, 129113120, 129140720, 129748520, 161300020, 162091220, 162093720, 162133320, 190729420, 192694420, 192696320, 199148820, 223850020, 223851920, 225598820, 226884720, 261756420, 263496420, 264260820, 266168920, 293297120, 295351220, 296995220, 314224720, 335968720, 346789820, 347318320, 370767420, 376537320</t>
  </si>
  <si>
    <t>2020-03-03 18:02:00</t>
  </si>
  <si>
    <t>DIGITALIZACION</t>
  </si>
  <si>
    <t>16220, 21620, 27120, 31520, 36720, 42420, 51620, 54020, 66820, 70520</t>
  </si>
  <si>
    <t>84433420, 101801020, 129135720, 162097620, 190733520, 223853720, 264263720, 293294720, 336001120, 370773120</t>
  </si>
  <si>
    <t>2020-03-03 18:17:00</t>
  </si>
  <si>
    <t>ABOGADO DE  POLITICA DE TIERRA</t>
  </si>
  <si>
    <t>15120, 22620, 27920, 36020, 42020, 47320, 52920, 59120, 68520, 71820</t>
  </si>
  <si>
    <t>76830520, 103662520, 131894120, 166782520, 199152220, 238740920, 265568420, 297713120, 339527420, 373949420</t>
  </si>
  <si>
    <t>2020-03-03 18:22:00</t>
  </si>
  <si>
    <t>RECONOCEDOR DE POLITICA DE TIERRA</t>
  </si>
  <si>
    <t>15520, 22520, 27720, 35520, 36820, 47020, 53020, 53920, 66320, 70920</t>
  </si>
  <si>
    <t>77949120, 103465820, 131164120, 166783120, 192652220, 227816220, 266165920, 293290620, 335973520, 370827720</t>
  </si>
  <si>
    <t>2020-03-18 11:02:00</t>
  </si>
  <si>
    <t>NOMINA DE MARZO 2020</t>
  </si>
  <si>
    <t>10220, 10320, 10420, 10520, 10620, 10720, 10820, 10920, 11020, 11120, 11220, 11320, 11420, 11520, 11620, 11720, 11820, 11920, 12020, 12120, 12220, 12320, 12420, 12520, 12620, 12720, 12820, 12920, 13020, 13120, 13220, 13320, 13420, 13520, 13620, 13720, 13820, 13920</t>
  </si>
  <si>
    <t>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t>
  </si>
  <si>
    <t>2020-03-18 16:47:00</t>
  </si>
  <si>
    <t>SOI DEL MES DE MARZO 2020</t>
  </si>
  <si>
    <t>14020, 14120, 14220, 14320, 14420, 14520, 14620, 14720, 14820, 14920, 15020</t>
  </si>
  <si>
    <t>66212820, 66212920, 66213020, 66213120, 66213220, 66213320, 66213420, 66213520, 66213620, 66213720, 66213820</t>
  </si>
  <si>
    <t>2020-04-13 11:26:00</t>
  </si>
  <si>
    <t>PRESTACION DE SERVICIOS DE IMPLEMENTACION SISTEMA DE GESTION</t>
  </si>
  <si>
    <t>22720, 27620, 31020, 37520, 46720, 47820, 53820, 68120, 71520</t>
  </si>
  <si>
    <t>103682820, 131149620, 156522520, 192715320, 227804120, 261755120, 293285120, 336680320, 373916920</t>
  </si>
  <si>
    <t>2020-04-15 18:51:00</t>
  </si>
  <si>
    <t>ARRENDAMIENDO OFICINA GESTION DOCUMENTAL</t>
  </si>
  <si>
    <t>59320, 68420, 75420, 77520, 77620</t>
  </si>
  <si>
    <t>303195720, 339502920, 376583120, 389656420, 389670020</t>
  </si>
  <si>
    <t>2020-04-21 16:13:00</t>
  </si>
  <si>
    <t>REAJUSTE DEL SOI DE ENERO Y FEBRERO 2020</t>
  </si>
  <si>
    <t>20320, 20420, 20520, 20620, 20720, 20820, 20920, 21020, 21120, 21220, 21320</t>
  </si>
  <si>
    <t>100735920, 100736020, 100736120, 100736220, 100736320, 100736420, 100736520, 100736620, 100736720, 100736820, 100736920</t>
  </si>
  <si>
    <t>2020-04-22 16:44:00</t>
  </si>
  <si>
    <t>NOMINA DE ABRIL 2020</t>
  </si>
  <si>
    <t>3620, 3720</t>
  </si>
  <si>
    <t>16820, 16920, 17020, 17120, 17220, 17320, 17420, 17520, 17620, 17720, 17820, 17920, 18020, 18120, 18220, 18320, 18420, 18520, 18620, 18720, 18820, 18920, 19020, 19120</t>
  </si>
  <si>
    <t>99083820, 99083920, 99084020, 99084120, 99084220, 99084320, 99084420, 99084520, 99084620, 99084720, 99084820, 99084920, 99085020, 99085120, 99085220, 99085320, 99085420, 99085520, 99085620, 99085720, 99085820, 99085920, 99086020, 99123520</t>
  </si>
  <si>
    <t>2020-04-23 15:37:00</t>
  </si>
  <si>
    <t>SOI CORRESPONDIENTE AL MES DE ABRIL 2020</t>
  </si>
  <si>
    <t>19220, 19320, 19420, 19520, 19620, 19720, 19820, 19920, 20020, 20120, 20220</t>
  </si>
  <si>
    <t>100727220, 100727320, 100727420, 100727520, 100727620, 100727720, 100727820, 100727920, 100728020, 100728120, 100728220</t>
  </si>
  <si>
    <t>2020-05-21 16:28:00</t>
  </si>
  <si>
    <t>NOMINA DE MAYO 2020</t>
  </si>
  <si>
    <t>23320, 23420, 23520, 23620, 23720, 23820, 23920, 24020, 24120, 24220, 24320, 24420, 24520, 24620, 24720, 24820, 24920, 25020, 25120, 25220, 25320, 25420, 25520, 25620, 25720</t>
  </si>
  <si>
    <t>126655320, 126655420, 126655520, 126655620, 126655720, 126655820, 126655920, 126656020, 126656120, 126656220, 126656320, 126656420, 126656520, 126656620, 126656720, 126656820, 126656920, 126657020, 126657120, 126657220, 126657320, 126657420, 126657520, 126667620, 126667720</t>
  </si>
  <si>
    <t>2020-05-22 12:37:00</t>
  </si>
  <si>
    <t>SOI CORRESPONDIENTE AL MES DE MAYO 2020</t>
  </si>
  <si>
    <t>25820, 25920, 26020, 26120, 26220, 26320, 26420, 26520, 26620, 26720, 26820</t>
  </si>
  <si>
    <t>127099920, 127100020, 127100120, 127100220, 127100320, 127100420, 127100520, 127100620, 127100720, 127100820, 127100920</t>
  </si>
  <si>
    <t>2020-06-02 17:27:00</t>
  </si>
  <si>
    <t>NOMINA DE PRIMA DE SERVICIOS</t>
  </si>
  <si>
    <t>28520, 28620, 28720, 28820, 28920, 29020, 29120, 29220, 29320, 29420, 29520, 29620, 29720, 29820, 29920, 30020, 30120, 30220, 30320, 30420, 30520, 30620, 30720</t>
  </si>
  <si>
    <t>139434720, 139434820, 139434920, 139435020, 139435120, 139435220, 139435320, 139435420, 139435520, 139435620, 139435720, 139435920, 139436020, 139436220, 139436320, 139436420, 139436520, 139436620, 139436720, 139436820, 139436920, 139437020, 139437120</t>
  </si>
  <si>
    <t>2020-06-18 00:00:00</t>
  </si>
  <si>
    <t>2020-06-18 15:20:00</t>
  </si>
  <si>
    <t>NOMINA DE JUNIO 2020</t>
  </si>
  <si>
    <t>31720, 31820, 31920, 32020, 32120, 32220, 32320, 32420, 32520, 32620, 32720, 32820, 32920, 33020, 33120, 33220, 33320, 33420, 33520, 33620, 33720, 33820, 33920, 34020, 34120, 34220</t>
  </si>
  <si>
    <t>157621120, 157621220, 157621320, 157621420, 157621520, 157621620, 157621720, 157621820, 157621920, 157622020, 157622120, 157622220, 157622320, 157622420, 157622520, 157622620, 157622720, 157622820, 157622920, 157623020, 157623120, 157623220, 157623320, 157623420, 157623520, 157623620</t>
  </si>
  <si>
    <t>2020-06-18 17:18:00</t>
  </si>
  <si>
    <t>SOI CORRESPONDIENTE AL MES DE JUNIO 2020</t>
  </si>
  <si>
    <t>34420, 34520, 34620, 34720, 34820, 34920, 35020, 35120, 35220, 35320, 35420</t>
  </si>
  <si>
    <t>159199020, 159199120, 159199220, 159199320, 159199420, 159199520, 159199620, 159199720, 159199820, 159199920, 159200020</t>
  </si>
  <si>
    <t>2020-06-24 11:22:00</t>
  </si>
  <si>
    <t>la conciliación radicada con número 47-001-3333-005-2020-00007-00</t>
  </si>
  <si>
    <t>36120</t>
  </si>
  <si>
    <t>166779220</t>
  </si>
  <si>
    <t>2020-06-25 00:00:00</t>
  </si>
  <si>
    <t>2020-06-25 10:13:00</t>
  </si>
  <si>
    <t>Adquisición vidrio laminado atención al publico en la DT Magdalena</t>
  </si>
  <si>
    <t>53420</t>
  </si>
  <si>
    <t>276584720</t>
  </si>
  <si>
    <t>2020-06-25 10:20:00</t>
  </si>
  <si>
    <t>Adquisición vidrio laminado atencion al publico en la UOC- Banco-MAgdalena</t>
  </si>
  <si>
    <t>26420</t>
  </si>
  <si>
    <t>77220</t>
  </si>
  <si>
    <t>387848120</t>
  </si>
  <si>
    <t>2020-07-17 11:24:00</t>
  </si>
  <si>
    <t>NOMINA DE JULIO DE 2020</t>
  </si>
  <si>
    <t>37820, 37920, 38020, 38120, 38220, 38320, 38420, 38520, 38620, 38720, 38820, 38920, 39020, 39120, 39220, 39320, 39420, 39520, 39620, 39720, 39820, 39920, 40020, 40120, 40220, 40320, 40420, 40520, 40620</t>
  </si>
  <si>
    <t>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t>
  </si>
  <si>
    <t>2020-07-17 12:00:00</t>
  </si>
  <si>
    <t>SOI DEL MES DE JULIO 2020</t>
  </si>
  <si>
    <t>40720, 40820, 40920, 41020, 41120, 41220, 41320, 41420, 41520, 41620, 41720</t>
  </si>
  <si>
    <t>194997520, 194997620, 194997720, 194997820, 194997920, 194998020, 194998120, 194998220, 194998320, 194998420, 194998520</t>
  </si>
  <si>
    <t>2020-08-20 20:35:00</t>
  </si>
  <si>
    <t>NOMINA DE AGOSTO DE 2020</t>
  </si>
  <si>
    <t>43220, 43320, 43420, 43520, 43620, 43720, 43820, 43920, 44020, 44120, 44220, 44320, 44420, 44520, 44620, 44720, 44820, 44920, 45020, 45120, 45220, 45320, 45420, 45520</t>
  </si>
  <si>
    <t>226240620, 226240720, 226240820, 226240920, 226241020, 226241120, 226241220, 226241320, 226241420, 226241520, 226241620, 226241720, 226241820, 226241920, 226242020, 226242120, 226242220, 226242320, 226242420, 226242520, 226242620, 226242720, 226242820, 226242920</t>
  </si>
  <si>
    <t>2020-08-20 20:42:00</t>
  </si>
  <si>
    <t>SOI DE AGOSTO 2020</t>
  </si>
  <si>
    <t>45620, 45720, 45820, 45920, 46020, 46120, 46220, 46320, 46420, 46520, 46620</t>
  </si>
  <si>
    <t>226351820, 226351920, 226352020, 226352120, 226352220, 226352320, 226352420, 226352520, 226352620, 226352720, 226352820</t>
  </si>
  <si>
    <t>2020-08-24 16:27:00</t>
  </si>
  <si>
    <t>MANTENIMIENTO DE VEHICULO</t>
  </si>
  <si>
    <t>23120</t>
  </si>
  <si>
    <t>70320</t>
  </si>
  <si>
    <t>356925220</t>
  </si>
  <si>
    <t>2020-08-25 09:17:00</t>
  </si>
  <si>
    <t>VIATICOS DE COMISION  AVALUOS</t>
  </si>
  <si>
    <t>47220</t>
  </si>
  <si>
    <t>238738620</t>
  </si>
  <si>
    <t>2020-09-18 16:46:00</t>
  </si>
  <si>
    <t>NOMINA DE SEPTIEMBRE 2020</t>
  </si>
  <si>
    <t>5720, 5820</t>
  </si>
  <si>
    <t>48620, 48720, 48820, 48920, 49020, 49120, 49220, 49320, 49420, 49520, 49620, 49720, 49820, 49920, 50020, 50120, 50220, 50320, 50420, 50520, 50620, 50720, 50820, 50920, 51020, 51120, 51220, 51320, 51420</t>
  </si>
  <si>
    <t>262992020, 262992120, 262992220, 262992320, 262992420, 262992520, 262992620, 262992720, 262992820, 262993020, 262993120, 262993220, 262993320, 262993420, 262993520, 262993620, 262993720, 262993820, 262993920, 262994020, 262994120, 262994220, 262994420, 263011920, 263012020, 263012120, 263012220, 263012320, 263012420</t>
  </si>
  <si>
    <t>2020-09-18 17:04:00</t>
  </si>
  <si>
    <t>SOI DEL MES DE SEPTIEMBRE 2020</t>
  </si>
  <si>
    <t>51820, 51920, 52020, 52120, 52220, 52320, 52420, 52520, 52620, 52720, 52820</t>
  </si>
  <si>
    <t>264411020, 264411120, 264411220, 264411320, 264411420, 264411520, 264411620, 264411720, 264411820, 264411920, 264412020</t>
  </si>
  <si>
    <t>2020-09-24 15:13:00</t>
  </si>
  <si>
    <t>AUXILIAR APOYO TERRITORIAL</t>
  </si>
  <si>
    <t>6320, 6420, 6520, 6620, 7520, 7620</t>
  </si>
  <si>
    <t>18220, 18320, 18520, 18720, 18820, 19120</t>
  </si>
  <si>
    <t>59820, 59920, 60120, 60320, 60420, 60720, 68220, 68620, 68720, 69520, 69720, 69920, 70620, 70720, 70820, 71020, 72120, 74620</t>
  </si>
  <si>
    <t>315131120, 315141520, 315151520, 315422020, 315422520, 315438520, 336669020, 336759720, 340932920, 341269320, 347167020, 347196220, 347321620, 370782820, 370790220, 370799620, 370836120, 374035520, 374046120</t>
  </si>
  <si>
    <t>2020-09-24 15:31:00</t>
  </si>
  <si>
    <t>AUXILIAR DE APOYO .U.O.C</t>
  </si>
  <si>
    <t>2020-09-24 15:39:00</t>
  </si>
  <si>
    <t>RECONOCEDOR U.O.C</t>
  </si>
  <si>
    <t>19320</t>
  </si>
  <si>
    <t>60920, 69120, 75720</t>
  </si>
  <si>
    <t>315445520, 341990920, 376521320</t>
  </si>
  <si>
    <t>2020-09-30 00:00:00</t>
  </si>
  <si>
    <t>2020-09-30 11:33:00</t>
  </si>
  <si>
    <t>AUXILIAR CONSERVACION CATASTRAL</t>
  </si>
  <si>
    <t>2020-10-03 00:00:00</t>
  </si>
  <si>
    <t>2020-10-03 11:36:00</t>
  </si>
  <si>
    <t>REUNION DE DIRECTORES SEDE CENTRAL</t>
  </si>
  <si>
    <t>15720</t>
  </si>
  <si>
    <t>53520</t>
  </si>
  <si>
    <t>279186720</t>
  </si>
  <si>
    <t>2020-10-07 09:09:00</t>
  </si>
  <si>
    <t>TECNOLOGO GESTION DOCUMENTAL</t>
  </si>
  <si>
    <t>2020-10-07 09:13:00</t>
  </si>
  <si>
    <t>AUXILIO DE APOYO GESTION DOCUMENTAL</t>
  </si>
  <si>
    <t>2020-10-15 10:58:00</t>
  </si>
  <si>
    <t>19220</t>
  </si>
  <si>
    <t>60820, 69620, 72220</t>
  </si>
  <si>
    <t>315443220, 347182620, 374012620</t>
  </si>
  <si>
    <t>2020-10-15 11:04:00</t>
  </si>
  <si>
    <t>AUXILIAR DE APOYO GESTION DOCUMENTAL</t>
  </si>
  <si>
    <t>18920, 19020</t>
  </si>
  <si>
    <t>60520, 60620, 69320, 69420, 71920, 72020</t>
  </si>
  <si>
    <t>315426120, 315427420, 347068920, 347077020, 373952720, 374029120</t>
  </si>
  <si>
    <t>2020-10-16 16:58:00</t>
  </si>
  <si>
    <t>NOMINA DEL MES DE OCTUBRE-2020</t>
  </si>
  <si>
    <t>54320, 54420, 54520, 54620, 54720, 54820, 54920, 55020, 55120, 55220, 55320, 55420, 55520, 55620, 55720, 55820, 55920, 56020, 56120, 56220, 56320, 56420, 56520, 56620, 56720, 56820</t>
  </si>
  <si>
    <t>294287420, 294287520, 294287620, 294287720, 294287820, 294287920, 294288020, 294288120, 294288220, 294288320, 294288420, 294288520, 294288620, 294288720, 294288820, 294288920, 294289020, 294289120, 294289320, 294289420, 294289520, 294289620, 294289720, 294296220, 294296320, 294296420</t>
  </si>
  <si>
    <t>2020-10-16 17:09:00</t>
  </si>
  <si>
    <t>SOI DEL MES DE OCTUBRE 2020</t>
  </si>
  <si>
    <t>57120, 57220, 57320, 57420, 57520, 57620, 57720, 57820, 57920, 58020, 58120</t>
  </si>
  <si>
    <t>294572120, 294572220, 294572320, 294572420, 294572520, 294572620, 294572720, 294572820, 294572920, 294573020, 294573120</t>
  </si>
  <si>
    <t>2020-11-20 16:38:00</t>
  </si>
  <si>
    <t>NOMINA MES DE NOVIEMBRE</t>
  </si>
  <si>
    <t>8120, 8220</t>
  </si>
  <si>
    <t>61620, 61720, 61820, 61920, 62020, 62120, 62220, 62320, 62420, 62520, 62620, 62720, 62820, 62920, 63020, 63120, 63220, 63320, 63420, 63520, 63620, 63720, 63820, 63920, 64020, 64120, 64220, 64320, 64420, 64520, 64620, 64720, 64820, 64920, 65020, 65120, 65220, 65320, 65420, 65520, 65620, 65720, 65820, 65920, 66020, 66120</t>
  </si>
  <si>
    <t>332932120, 332932220, 332932320, 332932420, 332932620, 332932720, 332932820, 332932920, 332933020, 332933120, 332933220, 332933320, 332933420, 332933520, 332933720, 332933820, 332933920, 332934020, 332934120, 332934220, 332934320, 332934420, 332934520, 332952420, 332952520, 332952620, 332952720, 332952820, 332952920, 332953020, 332953120, 332953220, 332953320, 332953420, 332953520, 332953620, 332953720, 332953820, 332953920, 332954020, 332954120, 332954220, 332954320, 332954420, 332954520, 332954620</t>
  </si>
  <si>
    <t>2020-11-23 17:14:00</t>
  </si>
  <si>
    <t>APORTES PATRONALES Y PARAFISCALES CORRESPONDIENTES AL MES DE NOVIEMBRE /2020, DE LA DT MAGDALENA</t>
  </si>
  <si>
    <t>8320</t>
  </si>
  <si>
    <t>67020, 67120, 67220, 67320, 67420, 67520, 67620, 67720, 67820, 67920, 68020</t>
  </si>
  <si>
    <t>336071020, 336071120, 336071220, 336071320, 336071420, 336071520, 336071620, 336071720, 336071820, 336071920, 336072120</t>
  </si>
  <si>
    <t>2020-12-17 08:18:00</t>
  </si>
  <si>
    <t>NOMINA DE DICIEMBRE  2020</t>
  </si>
  <si>
    <t>72320, 72420, 72520, 72620, 72720, 72820, 72920, 73020, 73120, 73220, 73320, 73420, 73520, 73620, 73720, 73820, 73920, 74020, 74120, 74220, 74320, 74420, 74520, 74720, 74820, 74920, 75020, 75120, 75220</t>
  </si>
  <si>
    <t>373871220, 373871320, 373871420, 373871520, 373871620, 373871720, 373871820, 373871920, 373872020, 373872120, 373872220, 373872320, 373872420, 373872520, 373872620, 373872720, 373872820, 373872920, 373873120, 373873220, 373873320, 373873420, 373873520, 373908120, 373908220, 373908320, 373908420, 373908620, 373908720</t>
  </si>
  <si>
    <t>2020-12-17 16:25:00</t>
  </si>
  <si>
    <t>SOI DE DICIEMBRE 2020 Y REAJUSTE</t>
  </si>
  <si>
    <t>76120, 76220, 76320, 76420, 76520, 76620, 76720, 76820, 76920, 77020, 77120</t>
  </si>
  <si>
    <t>380208620, 380208820, 380208920, 380209020, 380209120, 380209220, 380209420, 380209520, 380209620, 380209720, 380209820</t>
  </si>
  <si>
    <t>2020-12-21 13:41:00</t>
  </si>
  <si>
    <t>TRASLADO DE MOBILARIO DE LA U.O.C DE EL BANCO MAGD</t>
  </si>
  <si>
    <t>26220, 26320</t>
  </si>
  <si>
    <t>75920, 76020</t>
  </si>
  <si>
    <t>378892820, 378899120</t>
  </si>
  <si>
    <t>2020-01-13 10:38:00</t>
  </si>
  <si>
    <t>014</t>
  </si>
  <si>
    <t>TERRITORIAL META</t>
  </si>
  <si>
    <t>Servicio de agua</t>
  </si>
  <si>
    <t>2020-01-13 10:39:00</t>
  </si>
  <si>
    <t>Servicio de aseo y alcantarillado</t>
  </si>
  <si>
    <t>420, 620, 820, 1520, 1720, 2420, 5620, 5820, 6720, 8120, 8320, 9620, 9820, 10020, 11220, 11620, 12320, 13520, 14020, 15120, 15620, 20320, 20720, 21320, 24720, 25420, 26720, 30220, 31320, 31620, 42120, 42820, 45520, 45820, 51020, 52820, 53520, 53620</t>
  </si>
  <si>
    <t>320, 820, 1120, 1420, 2020, 5820, 6020, 6920, 9320, 9520, 11720, 11920, 12120, 14120, 14420, 14920, 18020, 18420, 18920, 19120, 24320, 24720, 25120, 37220, 37820, 39120, 51620, 52120, 52320, 71920, 72820, 74520, 74820, 94220, 97820, 98820, 99520</t>
  </si>
  <si>
    <t>320, 420, 6220, 6520, 7020, 14020, 14220, 14920, 22720, 22920, 29920, 30120, 30420, 41520, 41820, 47020, 50320, 50720, 56020, 56220, 61420, 61820, 62020, 77320, 77920, 82220, 93420, 93720, 93920, 113320, 117720, 118020, 118220, 141320, 143720, 144420, 144520</t>
  </si>
  <si>
    <t>4700820, 4708220, 24881820, 24888820, 25178820, 54268920, 54274120, 60760820, 91099120, 91100620, 121056420, 121066120, 123357720, 150943020, 153875720, 166760020, 183719620, 195105520, 201490120, 201614720, 217091820, 218984920, 219727020, 221679320, 252192320, 254132720, 264209820, 280445020, 289916620, 289936220, 326763020, 335703820, 335735720, 335738520, 360297420, 365083720, 369915920, 378056520</t>
  </si>
  <si>
    <t>320, 1620, 5520, 8220, 9520, 12220, 15020, 15520, 20620, 25320, 31220, 42020, 45720, 52720, 53420</t>
  </si>
  <si>
    <t>220, 1020, 5920, 9220, 11620, 14820, 18820, 19020, 24620, 37720, 52020, 72020, 74720, 97720, 98720</t>
  </si>
  <si>
    <t>220, 6120, 14120, 22620, 30020, 46920, 55920, 56120, 61720, 77820, 93620, 113420, 117920, 143620, 144320</t>
  </si>
  <si>
    <t>4705620, 24881520, 54267620, 91099920, 121065320, 166770920, 201371820, 201501220, 218981920, 254129420, 290077620, 326764620, 335712820, 365082920, 369913720</t>
  </si>
  <si>
    <t>2020-01-13 10:40:00</t>
  </si>
  <si>
    <t>Servicio de teléfono</t>
  </si>
  <si>
    <t>220, 1820, 6820, 8420, 10120, 11420, 13720, 20420, 26420, 31420, 42220, 54720</t>
  </si>
  <si>
    <t>420, 1220, 7020, 9620, 12220, 14520, 18220, 24420, 38520, 52420, 72120, 107120</t>
  </si>
  <si>
    <t>520, 6320, 15020, 23020, 30220, 41920, 50520, 61520, 78420, 94020, 113220, 151420</t>
  </si>
  <si>
    <t>4710920, 24881020, 60768020, 91106620, 123358620, 153985620, 184575620, 217154620, 259831220, 290146220, 326760020, 383280720</t>
  </si>
  <si>
    <t>2020-01-13 10:41:00</t>
  </si>
  <si>
    <t>Administración edificio Naty</t>
  </si>
  <si>
    <t>2020-01-14 00:00:00</t>
  </si>
  <si>
    <t>2020-01-14 10:45:00</t>
  </si>
  <si>
    <t>Arrendamientos del edificio del centro de información y archivo</t>
  </si>
  <si>
    <t>3620, 4420</t>
  </si>
  <si>
    <t>8320, 8520</t>
  </si>
  <si>
    <t>22220, 22320, 28920, 29420</t>
  </si>
  <si>
    <t>76941920, 84480820, 105556320, 118386720</t>
  </si>
  <si>
    <t>2020-01-15 12:00:00</t>
  </si>
  <si>
    <t>Servicio de energía</t>
  </si>
  <si>
    <t>720, 1420, 2320, 4120, 5720, 6620, 8020, 9720, 9920, 11120, 11520, 13420, 13920, 20220, 21220, 24620, 26520, 30120, 31520, 41920, 45620, 50920, 52920</t>
  </si>
  <si>
    <t>120, 1320, 1920, 3920, 5720, 6820, 9420, 11820, 12020, 14020, 14320, 17920, 18320, 24220, 25020, 37120, 39020, 51520, 52220, 72720, 74620, 94120, 98120</t>
  </si>
  <si>
    <t>120, 6420, 6920, 13920, 14820, 22820, 29820, 30320, 41420, 41720, 50220, 50620, 61320, 61920, 77220, 82120, 93320, 93820, 117820, 118120, 141220, 144020</t>
  </si>
  <si>
    <t>4698220, 24887520, 25177220, 54273120, 60759020, 91090520, 121055320, 123357520, 150941420, 153947520, 183724820, 195110820, 217095520, 221681820, 252189120, 264239420, 280424120, 289919120, 335706020, 335737220, 360296020, 369849020</t>
  </si>
  <si>
    <t>2020-01-17 11:12:00</t>
  </si>
  <si>
    <t>920, 2020, 5420, 7920, 9420, 11320, 13620, 21920, 25920, 30920, 39220, 50820</t>
  </si>
  <si>
    <t>520, 2120, 6120, 9120, 11320, 14220, 17820, 25920, 38620, 51920, 67820, 94020</t>
  </si>
  <si>
    <t>620, 7220, 14320, 22520, 29520, 41620, 50120, 62720, 82320, 93520, 111820, 141120</t>
  </si>
  <si>
    <t>4713120, 25183220, 51742520, 89695920, 118385620, 151787020, 183735320, 226356120, 264203120, 288015320, 322110920, 323420220, 360293320</t>
  </si>
  <si>
    <t>2020-01-23 10:29:00</t>
  </si>
  <si>
    <t>Nomina mes de Enero 2020</t>
  </si>
  <si>
    <t>1020, 1120, 1220</t>
  </si>
  <si>
    <t>720, 820, 920, 1020, 1120, 1220, 1320, 1420, 1520, 1620, 1720, 1820, 1920, 2020, 2120, 2220, 2320, 2420, 2520, 2620, 2720, 2820, 2920, 3020, 3120, 3220, 3320, 3420, 3520, 3620, 3720, 3820, 3920, 4020, 4120, 4220</t>
  </si>
  <si>
    <t>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t>
  </si>
  <si>
    <t>2020-01-28 17:57:00</t>
  </si>
  <si>
    <t>Aportes parafiscales mes de enero 2020</t>
  </si>
  <si>
    <t>4320, 4420, 4520, 4620, 4720, 4820, 4920, 5020, 5120, 5220, 5320, 5420, 5520, 5620, 5720, 5820</t>
  </si>
  <si>
    <t>13218620, 13218720, 13218820, 13218920, 13219020, 13219120, 13219220, 13219320, 13219420, 13219520, 13219620, 13219720, 13219820, 13219920, 13220020, 13220120</t>
  </si>
  <si>
    <t>2020-01-29 11:43:00</t>
  </si>
  <si>
    <t>Impuesto predial 2020</t>
  </si>
  <si>
    <t>28209720</t>
  </si>
  <si>
    <t>2020-01-29 11:46:00</t>
  </si>
  <si>
    <t>Pago de impuesto de industria y comercio 2020</t>
  </si>
  <si>
    <t>2220, 2520, 2620, 2720</t>
  </si>
  <si>
    <t>2320, 2420, 2520, 2620</t>
  </si>
  <si>
    <t>7420, 7520, 7620, 7720</t>
  </si>
  <si>
    <t>28212320, 28214120, 28214920, 28217420</t>
  </si>
  <si>
    <t>2020-02-11 12:24:00</t>
  </si>
  <si>
    <t>Viáticos y gastos de comisión Director Territorial</t>
  </si>
  <si>
    <t>25187320</t>
  </si>
  <si>
    <t>2020-02-12 14:51:00</t>
  </si>
  <si>
    <t>Viáticos y gastos de comisión proceso conservación catastral</t>
  </si>
  <si>
    <t>2820, 2920, 3020, 3120, 3220, 3320, 3420, 3520, 3920, 4020, 4520, 4620, 4720, 4820, 4920, 5020, 5120, 5220, 14220, 20520, 24120, 24920, 25020, 25220, 27720, 27820, 27920, 28620, 28720, 29020, 29220, 29320, 29420, 35320, 35420, 35520, 36920, 37320, 37420, 40120, 40220, 40320, 41420, 44920, 45020, 45120, 45320</t>
  </si>
  <si>
    <t>2920, 3020, 3120, 3220, 3320, 3420, 3520, 3620, 3720, 3820, 4120, 4220, 5120, 6220, 6520, 7120, 7220, 7320, 18520, 24520, 36520, 37320, 37420, 37520, 48120, 48220, 48320, 48520, 48620, 50420, 50620, 50720, 50820, 56020, 56320, 56420, 56520, 56920, 57020, 67920, 68020, 68120, 73920, 74020, 74120, 74220</t>
  </si>
  <si>
    <t>7920, 8020, 8120, 8220, 8320, 8420, 8520, 8620, 13320, 13420, 13620, 13720, 13820, 14420, 14720, 21020, 21120, 21220, 54220, 61620, 76620, 77520, 77620, 77720, 91520, 91620, 91720, 91920, 92020, 94320, 94520, 94620, 94720, 101020, 101220, 101320, 101420, 101820, 101920, 112020, 112120, 112220, 117120, 117220, 117320, 117420</t>
  </si>
  <si>
    <t>29387220, 29388720, 29390420, 29392220, 30632820, 30633120, 30633320, 30633420, 37352920, 37360420, 37362120, 41903320, 41904820, 52295120, 53576920, 74960420, 74975120, 74977820, 198662520, 218833020, 249635020, 253452620, 253453520, 253455120, 274674320, 274674420, 274674520, 274674620, 274674720, 290806220, 290807820, 290812120, 290821420, 303984220, 310860820, 310860920, 310861020, 310861520, 310861620, 323418220, 323418320, 323418420, 335664120, 335667120, 335667620, 335670320</t>
  </si>
  <si>
    <t>120, 220, 720, 820, 1120</t>
  </si>
  <si>
    <t>2020-02-20 11:58:00</t>
  </si>
  <si>
    <t>Nomina mes de febrero 2020</t>
  </si>
  <si>
    <t>3720, 3820, 4220</t>
  </si>
  <si>
    <t>8720, 8820, 8920, 9020, 9120, 9220, 9320, 9420, 9520, 9620, 9720, 9820, 9920, 10020, 10120, 10220, 10320, 10420, 10520, 10620, 10720, 10820, 10920, 11020, 11120, 11220, 11320, 11420, 11520, 11620</t>
  </si>
  <si>
    <t>30597320, 30597420, 30597520, 30597620, 30597720, 30597820, 30598020, 30598120, 30598220, 30598320, 30598420, 30598520, 30598620, 30598720, 30598820, 30599020, 30599120, 30599220, 30599320, 30599420, 30599520, 30599620, 30599720, 30599820, 30599920, 30600120, 30600220, 30600420, 30675920, 30676020</t>
  </si>
  <si>
    <t>2020-02-20 12:00:00</t>
  </si>
  <si>
    <t>Aportes parafiscales mes de febrero 2020</t>
  </si>
  <si>
    <t>11720, 11820, 11920, 12020, 12120, 12220, 12320, 12420, 12520, 12620, 12720, 12820, 12920, 13020, 13120, 13220</t>
  </si>
  <si>
    <t>33564420, 33564520, 33564620, 33564720, 33564820, 33564920, 33565020, 33565120, 33565220, 33565320, 33565420, 33565520, 33565720, 33565820, 33565920, 33566020</t>
  </si>
  <si>
    <t>2020-03-04 11:07:00</t>
  </si>
  <si>
    <t>Prestación de servicios profesionales para apoyar a la Dirección Territorial Meta en los requerimientos del trámite administrativo, judicial y el postfallo del proceso de restitución de tierras en el marco de la ley 1448 de 2011 y la política integra</t>
  </si>
  <si>
    <t>29220, 38520, 48420, 57220, 72620, 90920, 108820, 132120, 147720, 168620</t>
  </si>
  <si>
    <t>106370020, 136173820, 169784020, 208532720, 243543120, 274668820, 312268020, 349262120, 380770620, 391911820</t>
  </si>
  <si>
    <t>2020-03-04 11:09:00</t>
  </si>
  <si>
    <t>Prestación de servicios personales para adelantar actividades de reconocimiento predial urbano y rural, en atención a los requerimientos administrativos y judiciales del proceso de restitución de tierras en la dirección Territorial Meta</t>
  </si>
  <si>
    <t>22020, 28120, 37120, 47520, 56520, 72520, 90720, 108420, 133320, 147620</t>
  </si>
  <si>
    <t>75288120, 105435520, 135616820, 169749120, 208515420, 243498920, 274658920, 312245520, 353180620, 380769720</t>
  </si>
  <si>
    <t>Prestación de servicios personales  para el seguimiento a las solicitudes realizadas en el marco de la política integral de reparación a víctimas  en la Dirección Territorial Meta</t>
  </si>
  <si>
    <t>21920, 28220, 37020, 47620, 56420, 72320, 89820, 108520, 131320, 131420, 168720, 168820, 168920</t>
  </si>
  <si>
    <t>75285720, 105446120, 135613320, 169737420, 208498520, 243482820, 274602020, 312252720, 348174320, 348177120, 391919720, 391922920, 391926320</t>
  </si>
  <si>
    <t>2020-03-04 11:18:00</t>
  </si>
  <si>
    <t>Gastos de manutención, alojamiento y transporte para el Abogado del proceso de tierras</t>
  </si>
  <si>
    <t>39620, 43620, 43820, 44020, 44220</t>
  </si>
  <si>
    <t>68220, 73120, 73320, 73520, 73720</t>
  </si>
  <si>
    <t>112920, 114120, 114320, 114520, 114720</t>
  </si>
  <si>
    <t>323419120, 332156220, 332156520, 332156720, 332157120</t>
  </si>
  <si>
    <t>2020-03-04 11:20:00</t>
  </si>
  <si>
    <t>Gastos de manutención, alojamiento y transporte para el reconocedor predial del proceso de tierras</t>
  </si>
  <si>
    <t>43720, 43920, 44320</t>
  </si>
  <si>
    <t>73220, 73420, 73820</t>
  </si>
  <si>
    <t>114220, 114420, 114820</t>
  </si>
  <si>
    <t>332156420, 332156620, 332157220</t>
  </si>
  <si>
    <t>2020-03-04 11:35:00</t>
  </si>
  <si>
    <t>Prestación de servicios de apoyo a la gestión en ventanilla para atención al público en los procesos catastrales de la Dirección Territorial Meta y sus UOC</t>
  </si>
  <si>
    <t>49320, 60120, 72720, 90520, 108920, 134720, 169420</t>
  </si>
  <si>
    <t>179594520, 210618920, 243500420, 274653320, 312268820, 353183920, 391960320</t>
  </si>
  <si>
    <t>2020-03-04 11:36:00</t>
  </si>
  <si>
    <t>Prestación de servicios de apoyo a la gestión desarrollada en procesos catastrales de la territorial Meta y sus UOC</t>
  </si>
  <si>
    <t>5320, 7620</t>
  </si>
  <si>
    <t>7720, 10920</t>
  </si>
  <si>
    <t>21620, 28020, 29120, 37220, 38220, 47820, 48620, 57020, 57120, 60020, 72420, 91120</t>
  </si>
  <si>
    <t>75110120, 105430020, 106369120, 135617720, 135629920, 169739120, 169807020, 208507120, 208510220, 210615520, 243484120, 274672120</t>
  </si>
  <si>
    <t>Prestación de servicios personales para realizar actividades de  apoyo  en los procesos catastrales en la Dirección Territorial Meta y sus UOC</t>
  </si>
  <si>
    <t>5920, 9120</t>
  </si>
  <si>
    <t>8620, 13720</t>
  </si>
  <si>
    <t>22420, 29320, 38120, 38420, 48820, 49120, 58420, 72920, 132020</t>
  </si>
  <si>
    <t>84486020, 106370720, 135629020, 135631420, 169718820, 171649620, 208656220, 243508920, 348262320</t>
  </si>
  <si>
    <t>2020-03-04 11:37:00</t>
  </si>
  <si>
    <t>Prestación de servicios personales para realizar actividades de  apoyo operativo en los procesos catastrales en la Dirección Territorial Meta y sus UOC</t>
  </si>
  <si>
    <t>6020, 7320, 7720, 7820</t>
  </si>
  <si>
    <t>7520, 8220, 9720, 10120</t>
  </si>
  <si>
    <t>21420, 22120, 27920, 28320, 28720, 29020, 37720, 37820, 37920, 38020, 47720, 48020, 48120, 48520, 56620, 56720, 57620, 58520, 60220, 72120, 72220, 72820, 73220, 90320, 90420, 90620, 91420, 108720, 109320, 109520, 109620, 125220, 131720, 132220, 132920, 155020, 155120, 160520</t>
  </si>
  <si>
    <t>75108420, 76941020, 105428420, 105447720, 105495320, 105553420, 135624420, 135625820, 135626420, 135627220, 169700220, 169741520, 169789620, 169795320, 208187720, 208514020, 208535320, 208680220, 212864820, 243487820, 243503920, 243511720, 243516520, 274649320, 274652620, 274657720, 274673620, 312261820, 312271320, 312272520, 312272820, 340329120, 348257120, 349270820, 349291120, 383461520, 383477820, 390229020</t>
  </si>
  <si>
    <t>2020-03-04 11:38:00</t>
  </si>
  <si>
    <t>Prestación de servicios personales para realizar actividades de reconocimiento predial urbano y rural para la atención de trámites en los procesos catastrales de la Dirección Territorial Meta y sus UOC</t>
  </si>
  <si>
    <t>6120, 6220, 6320, 6520</t>
  </si>
  <si>
    <t>7420, 7620, 7820, 7920</t>
  </si>
  <si>
    <t>21320, 21520, 21720, 21820, 28420, 28520, 28620, 28820, 37320, 37420, 37520, 37620, 47920, 48220, 48320, 48720, 57320, 57420, 57520, 59920, 73120, 75720, 75820, 75920, 89920, 90020, 90120, 90220, 108620, 109020, 109220, 109420, 131620, 131820, 131920, 132320, 138820, 138920, 160320, 160420, 160620, 160720</t>
  </si>
  <si>
    <t>75107520, 75109420, 75111420, 75112620, 105474820, 105490820, 105493320, 105550120, 135619120, 135620720, 135621620, 135623620, 169753620, 169757220, 169760020, 169792820, 208520220, 208522620, 208534320, 210612020, 243514320, 246271320, 246273520, 246277420, 274617920, 274619620, 274643420, 274647620, 312260020, 312269720, 312270720, 312271920, 348255820, 348258320, 348261120, 349273320, 357718920, 357721920, 390224620, 390224920, 390231320, 390231420</t>
  </si>
  <si>
    <t>2020-03-04 11:39:00</t>
  </si>
  <si>
    <t>Prestación de servicios profesionales para gestionar desde el componente jurídico las actividades de los procesos catastrales en la Dirección Territorial Meta</t>
  </si>
  <si>
    <t>38320, 48920, 56920, 73020, 91320, 109120, 131520, 169020</t>
  </si>
  <si>
    <t>135630520, 169712620, 208496920, 243506020, 274673220, 312270220, 348179220, 391930420</t>
  </si>
  <si>
    <t>Prestación de servicios personales como técnico de apoyo para realizar las actividades de apoyo al responsable de conservación del proceso de conservación catastral en la Dirección Territorial Meta y sus UOC</t>
  </si>
  <si>
    <t>14620</t>
  </si>
  <si>
    <t>47120, 47220, 49020, 56820, 76320, 96320, 133420, 143220, 143820, 169320</t>
  </si>
  <si>
    <t>166849920, 166856620, 169764120, 208530520, 249652520, 290339820, 353180720, 365077220, 369818820, 391956720</t>
  </si>
  <si>
    <t>2020-03-10 09:29:00</t>
  </si>
  <si>
    <t>Gastos de transporte para funcionarios</t>
  </si>
  <si>
    <t>2020-03-24 10:11:00</t>
  </si>
  <si>
    <t>Nomina mes de marzo de 2020</t>
  </si>
  <si>
    <t>7020, 7120, 7220</t>
  </si>
  <si>
    <t>15120, 15220, 15320, 15420, 15520, 15620, 15720, 15820, 15920, 16020, 16120, 16220, 16320, 16420, 16520, 16620, 16720, 16820, 16920, 17020, 17120, 17220, 17320, 17420, 17520, 17620, 17720, 17820, 17920, 18020, 18120, 18220, 18320, 18420, 18520, 18620, 18720, 18820, 18920, 19020, 19120, 19220, 19320</t>
  </si>
  <si>
    <t>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t>
  </si>
  <si>
    <t>2020-03-24 10:13:00</t>
  </si>
  <si>
    <t>Aportes parafiscales mes de marzo 2020</t>
  </si>
  <si>
    <t>19420, 19520, 19620, 19720, 19820, 19920, 20020, 20120, 20220, 20320, 20420, 20520, 20620, 20720, 20820, 20920</t>
  </si>
  <si>
    <t>70903920, 70904020, 70904120, 70904220, 70904320, 70904420, 70904520, 70904620, 70904720, 70904820, 70904920, 70905020, 70905120, 70905220, 70905320, 70905420</t>
  </si>
  <si>
    <t>2020-04-13 14:17:00</t>
  </si>
  <si>
    <t>Prestación de servicios profesionales para realizar los procesos de planeación y seguimiento al plan de acción de la Dirección Territorial Meta</t>
  </si>
  <si>
    <t>50020, 61020, 61220, 76420, 91020, 114920, 134520, 165320</t>
  </si>
  <si>
    <t>179644120, 216316920, 249649420, 274669220, 332157320, 353183320, 390826320</t>
  </si>
  <si>
    <t>2020-04-14 00:00:00</t>
  </si>
  <si>
    <t>2020-04-14 15:30:00</t>
  </si>
  <si>
    <t>Prestación de servicios profesionales para realizar el control de calidad a los informes de avalúos comerciales, así como realizar avalúos a bienes inmuebles urbanos y rurales, solicitados por la Dirección Territorial Meta</t>
  </si>
  <si>
    <t>13920</t>
  </si>
  <si>
    <t>38620, 49220, 61120, 76520, 90820, 115020, 134620, 165220</t>
  </si>
  <si>
    <t>137710820, 171601920, 216314220, 249651020, 274660020, 332157620, 353183720, 390825520</t>
  </si>
  <si>
    <t>2020-04-14 15:37:00</t>
  </si>
  <si>
    <t>15020, 15120</t>
  </si>
  <si>
    <t>47320, 47420, 50420, 56320, 62420, 62520</t>
  </si>
  <si>
    <t>166865020, 166867820, 184481020, 201704320, 221970620, 221980320</t>
  </si>
  <si>
    <t>2020-04-23 16:34:00</t>
  </si>
  <si>
    <t>Nomina mes de abril 2020</t>
  </si>
  <si>
    <t>8520, 8620, 8720</t>
  </si>
  <si>
    <t>23120, 23220, 23320, 23420, 23520, 23620, 23720, 23820, 23920, 24020, 24120, 24220, 24320, 24420, 24520, 24620, 24720, 24820, 24920, 25020, 25120, 25220, 25320, 25420, 25520, 25620, 25720, 25820, 25920, 26020, 26120, 26220</t>
  </si>
  <si>
    <t>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t>
  </si>
  <si>
    <t>2020-04-28 15:01:00</t>
  </si>
  <si>
    <t>Aportes parafiscales mes de abril 2020</t>
  </si>
  <si>
    <t>26320, 26420, 26520, 26620, 26720, 26820, 26920, 27020, 27120, 27220, 27320, 27420, 27520, 27620, 27720, 27820</t>
  </si>
  <si>
    <t>104801520, 104801620, 104801720, 104801820, 104801920, 104802020, 104802120, 104802320, 104802420, 104802520, 104802620, 104802720, 104802820, 104802920, 104803020, 104803120</t>
  </si>
  <si>
    <t>2020-05-20 15:11:00</t>
  </si>
  <si>
    <t>Nomina mes de mayo de 2020</t>
  </si>
  <si>
    <t>10220, 10320, 10420</t>
  </si>
  <si>
    <t>30520, 30620, 30720, 30820, 30920, 31020, 31120, 31220, 31320, 31420, 31520, 31620, 31720, 31820, 31920, 32020, 32120, 32220, 32320, 32420, 32520, 32620, 32720, 32820, 32920, 33020, 33120, 33220, 33320, 33420, 33520, 33620, 33720</t>
  </si>
  <si>
    <t>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t>
  </si>
  <si>
    <t>2020-05-20 15:13:00</t>
  </si>
  <si>
    <t>Aportes parafiscales mes de mayo 2020</t>
  </si>
  <si>
    <t>10720</t>
  </si>
  <si>
    <t>35420, 35520, 35620, 35720, 35820, 35920, 36020, 36120, 36220, 36320, 36420, 36520, 36620, 36720, 36820, 36920</t>
  </si>
  <si>
    <t>128650820, 128650920, 128651020, 128651120, 128651220, 128651320, 128651420, 128651520, 128651620, 128651720, 128651820, 128651920, 128652020, 128652120, 128652220, 128652320</t>
  </si>
  <si>
    <t>2020-05-20 15:19:00</t>
  </si>
  <si>
    <t>Aportes parafiscales retroacivo mes de enero y febrero de 2020</t>
  </si>
  <si>
    <t>33820, 33920, 34020, 34120, 34220, 34320, 34420, 34520, 34620, 34720, 34820, 34920, 35020, 35120, 35220, 35320</t>
  </si>
  <si>
    <t>127007920, 127008020, 127008120, 127008220, 127008320, 127008420, 127008520, 127008620, 127008720, 127008820, 127008920, 127009020, 127009120, 127009220, 127009320, 127009420</t>
  </si>
  <si>
    <t>2020-06-03 20:14:00</t>
  </si>
  <si>
    <t>Prima de servicios 200</t>
  </si>
  <si>
    <t>38720, 38820, 38920, 39020, 39120, 39220, 39320, 39420, 39520, 39620, 39720, 39820, 39920, 40020, 40120, 40220, 40320, 40420, 40520, 40620, 40720, 40820, 40920, 41020, 41120, 41220, 41320</t>
  </si>
  <si>
    <t>140039320, 140039420, 140039520, 140039620, 140039720, 140039820, 140039920, 140040020, 140040120, 140040220, 140040320, 140040420, 140040520, 140040620, 140040720, 140040820, 140040920, 140041020, 140041120, 140041220, 140041320, 140041420, 140041520, 140041620, 140041720, 140041820, 140041920</t>
  </si>
  <si>
    <t>2020-06-03 20:15:00</t>
  </si>
  <si>
    <t>Gastos de manutención, alojamiento y transporte de Control de calidad Avalúos</t>
  </si>
  <si>
    <t>14120, 21820, 24220, 25120, 28920, 36420, 37020, 39520, 44120, 45220</t>
  </si>
  <si>
    <t>18620, 25820, 36620, 37620, 50320, 56120, 68320, 73620, 74420</t>
  </si>
  <si>
    <t>50820, 62620, 76720, 94120, 94220, 101120, 113020, 114620, 117620</t>
  </si>
  <si>
    <t>196416020, 225600420, 249639420, 290859020, 290872020, 303980320, 323419220, 332156920, 335695920</t>
  </si>
  <si>
    <t>2020-06-18 18:49:00</t>
  </si>
  <si>
    <t>PRESTACIÓN DE SERVICIOS DE APOYO A LA GESTIÓN DESARROLLADA EN
PROCESOS CATASTRALES DE LA TERRITORIAL META PARA LA ACTUALIZACIÓN CATASTRAL EN EL  MUNICIPIO DE CUMARIBO</t>
  </si>
  <si>
    <t>17620</t>
  </si>
  <si>
    <t>49820, 58920, 71720, 84920, 104320, 129820, 173820, 173920</t>
  </si>
  <si>
    <t>179603720, 208917320, 242042020, 273016820, 310894220, 347508220, 393471720, 394372320</t>
  </si>
  <si>
    <t>2020-06-19 08:56:00</t>
  </si>
  <si>
    <t>PRESTACIÓN DE SERVICIOS TÉCNICOS COMO LÍDER DE APOYO DE RECONOCIMIENTO PREDIAL EN LOS PROCESOS CATASTRALES DE LA DIRECCIÓN TERRITORIAL META PARA LA ACTUALIZACIÓN CATASTRAL EN EL  MUNICIPIO DE CUMARIBO.</t>
  </si>
  <si>
    <t>49520, 58720, 71320, 85520, 108320, 110820, 138020, 169820, 169920</t>
  </si>
  <si>
    <t>179568220, 208928820, 243207520, 273145720, 312241020, 358152520, 393142220, 394533520</t>
  </si>
  <si>
    <t>2020-06-19 09:06:00</t>
  </si>
  <si>
    <t>PRESTACIÓN DE SERVICIOS PERSONALES PARA REALIZAR SEGUIMIENTO E IMPLEMENTACIÓN DE LOS COMPROMISOS REGISTRADOS DURANTE LA ETAPA DE CONSULTA PREVIA EN EL MUNICIPIO DE CUMARIBO</t>
  </si>
  <si>
    <t>60920, 69920, 86020, 105320, 132620, 164620, 164720</t>
  </si>
  <si>
    <t>216315720, 243205020, 273291220, 312131520, 349286420, 390818020, 390819020</t>
  </si>
  <si>
    <t>2020-06-19 09:08:00</t>
  </si>
  <si>
    <t>PRESTACIÓN DE SERVICIOS PERSONALES PARA REALIZAR ACTIVIDADES DE RECONOCIMIENTO PREDIAL URBANO Y RURAL PARA LA ATENCIÓN DE TRÁMITES EN LOS PROCESOS DE FORMACIÓN, ACTUALIZACIÓN DE LA FORMACIÓN Y CONSERVACIÓN CATASTRAL EN LA DIRECCIÓN TERRITORIAL META P</t>
  </si>
  <si>
    <t>12920, 13020, 13120, 13220, 13320</t>
  </si>
  <si>
    <t>22020, 22120, 22220, 22820, 23420</t>
  </si>
  <si>
    <t>59020, 59120, 59220, 59620, 60320, 73320, 73420, 73520, 73920, 77120, 85720, 85820, 85920, 86420, 86520, 107920, 110720, 113620, 113720, 113920, 117520, 138420, 141720, 143420, 156420, 156520, 160920, 161020, 161220, 161320</t>
  </si>
  <si>
    <t>208882720, 208920120, 208933820, 210609120, 212906720, 245228520, 245231320, 245276220, 245579120, 250499620, 273161620, 273181420, 273187020, 273336520, 273337520, 312210820, 313816720, 326768420, 326769820, 332677320, 335694620, 358167320, 360310420, 365078620, 389828620, 390243020, 390594520, 390597620, 394408720, 394416020</t>
  </si>
  <si>
    <t>2020-06-19 09:10:00</t>
  </si>
  <si>
    <t>PRESTACIÓN DE SERVICIOS TÉCNICOS PARA DESARROLLAR ACTIVIDADES DE SOPORTE INFORMÁTICO RELACIONADOS CON LA GESTIÓN DE SOFTWARE, HARDWARE E INFRAESTRUCTURA TECNOLÓGICA EN DE FORMACIÓN, ACTUALIZACIÓN DE LA FORMACIÓN Y CONSERVACIÓN CATASTRAL EN LA DIRECCI</t>
  </si>
  <si>
    <t>49920, 59320, 68620, 84820, 105920, 129620, 164220, 164320</t>
  </si>
  <si>
    <t>179480620, 210603720, 243209120, 273003620, 312150920, 347487720, 390775220, 390780120</t>
  </si>
  <si>
    <t>2020-06-19 09:16:00</t>
  </si>
  <si>
    <t>PRESTACIÓN DE SERVICIOS PERSONALES PARA REALIZAR ACTIVIDADES DE DIGITALIZACIÓN Y GENERACION DE PRODUCTOS DE LA INFORMACIÓN CATASTRAL EN LA DIRECCION TERRITORIAL META PARA LA ACTUALIZACIÓN CATASTRAL EN EL  MUNICIPIO DE CUMARIBO</t>
  </si>
  <si>
    <t>12620, 12720</t>
  </si>
  <si>
    <t>17020, 17320</t>
  </si>
  <si>
    <t>49420, 49720, 58820, 59520, 74520, 75420, 89120, 89220, 110120, 110220, 136220, 136320, 150020, 157420, 177820, 177920</t>
  </si>
  <si>
    <t>179575620, 179630820, 208891520, 210594420, 245566220, 245598720, 274553620, 274561620, 312314220, 312315020, 358103620, 358104020, 383184520, 390211720</t>
  </si>
  <si>
    <t>2020-06-19 09:19:00</t>
  </si>
  <si>
    <t>PRESTACIÓN DE SERVICIOS PERSONALES PARA REALIZAR ACTIVIDADES DE  APOYO OPERATIVO EN LOS PROCESOS CATASTRALES EN LA DIRECCIÓN TERRITORIAL META PARA LA ACTUALIZACIÓN CATASTRAL EN EL  MUNICIPIO DE CUMARIBO</t>
  </si>
  <si>
    <t>12820</t>
  </si>
  <si>
    <t>49620, 58620, 71220, 88520, 107120, 136820, 155320, 177120, 177220</t>
  </si>
  <si>
    <t>179638820, 208872320, 242016520, 273518820, 312191720, 358108720, 383495320, 394795620, 396294120</t>
  </si>
  <si>
    <t>2020-06-19 16:34:00</t>
  </si>
  <si>
    <t>11820, 11920, 12020</t>
  </si>
  <si>
    <t>42020, 42120, 42220, 42320, 42420, 42520, 42620, 42720, 42820, 42920, 43020, 43120, 43220, 43320, 43420, 43520, 43620, 43720, 43820, 43920, 44020, 44120, 44220, 44320, 44420, 44520, 44620, 44720, 44820, 44920, 45020, 45120, 45220</t>
  </si>
  <si>
    <t>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t>
  </si>
  <si>
    <t>2020-06-24 07:58:00</t>
  </si>
  <si>
    <t>45320, 45420, 45520, 45620, 45720, 45820, 45920, 46020, 46120, 46220, 46320, 46420, 46520, 46620, 46720, 46820</t>
  </si>
  <si>
    <t>161295820, 161295920, 161296020, 161296120, 161296220, 161296320, 161296420, 161296520, 161296620, 161296720, 161296820, 161296920, 161297020, 161297120, 161297220, 161297320</t>
  </si>
  <si>
    <t>2020-07-22 16:03:00</t>
  </si>
  <si>
    <t>Prestación de servicios personales para realizar actividades de reconocimiento predial en la zona rural y centros poblados y atención a trámites del proceso de formación catastral rural centros poblados del municipio de Cumaribo Vichada, pertenecient</t>
  </si>
  <si>
    <t>15820, 15920, 16020, 16120, 16220, 16320, 16420, 16520, 16620, 16720, 16920, 17720, 17820, 18020, 18120, 18220, 18520, 18620, 18720, 18820, 18920, 19020, 19120, 19320, 19420, 19720, 19920, 20020, 21020, 21120, 22020, 22120, 22520</t>
  </si>
  <si>
    <t>26820, 26920, 27020, 27120, 27220, 27520, 27620, 27720, 27820, 28020, 28120, 28220, 28320, 28520, 28820, 28920, 29020, 29220, 29420, 29520, 29620, 29720, 29820, 29920, 30920, 31020, 31520, 31820, 31920, 34020, 34420, 34520, 34620</t>
  </si>
  <si>
    <t>68120, 68220, 68320, 68420, 68520, 68820, 68920, 69020, 69120, 69320, 69420, 69520, 69620, 70020, 70120, 70220, 70420, 70520, 70620, 70720, 70820, 70920, 71020, 71120, 71520, 71820, 71920, 72020, 74220, 75020, 75120, 75220, 75320, 77420, 84020, 84220, 84320, 84420, 84520, 84620, 84720, 85120, 85320, 85620, 86120, 86620, 86720, 86920, 87020, 87120, 87220, 87320, 87420, 87720, 87820, 87920, 88220, 88320, 88720, 89420, 89520, 89620, 89720, 92120, 92320, 92420, 92720, 102620, 102720, 102820, 102920, 103020, 103120, 103220, 103720, 103820, 103920, 104020, 104120, 104220, 104520, 105420, 105620, 105820, 106020, 106120, 106220, 106320, 106820, 106920, 107020, 107520, 107720, 107820, 108120, 108220, 110520, 113120, 114020, 124520, 129020, 129120, 130320, 130420, 130720, 130820, 131020, 134820, 135320, 135420, 135620, 136020, 136120, 136620, 136920, 137020, 137120, 137320, 137420, 137920, 138720, 139520, 139620, 139720, 139820, 140820, 140920, 141020, 141420, 141520, 141820, 141920, 143320, 143520, 146820, 147020, 147120, 147220, 148320, 148420, 148520, 148620, 148720, 149020, 149120, 149320, 149420, 149520, 149620, 149820, 149920, 155720, 155820, 155920, 156020, 156120, 156220, 156320, 156820, 157620, 160820, 161120, 161420, 161520, 161620, 161720, 162820, 162920, 163120, 163420, 164820, 164920, 165020, 165120, 169520, 173020, 173120, 174520, 174820, 174920, 177420</t>
  </si>
  <si>
    <t>242008620, 242024620, 242026820, 242028920, 242036820, 242040320, 242897120, 242898920, 242904520, 242906120, 242907120, 242909920, 242914220, 242915320, 242932120, 242932420, 242932820, 242933120, 242933520, 242934320, 242940920, 242941320, 243214820, 243228720, 243232420, 243465820, 243467720, 243471420, 245512720, 245604820, 245633420, 245638020, 245687320, 252871220, 272889520, 272917420, 272921720, 272940620, 272947420, 272988520, 272995920, 273110120, 273131020, 273153120, 273328420, 273348720, 273357420, 273367220, 273459820, 273460920, 273462720, 273463720, 273464920, 273497320, 273502720, 273515020, 273518520, 273518620, 273519020, 274567520, 274569320, 274571420, 274583520, 275945020, 276012320, 276016620, 277453320, 310865520, 310865820, 310865920, 310866020, 310866220, 310866320, 310866420, 310867320, 310867620, 310884320, 310884620, 310885320, 310885720, 310896520, 312132220, 312138020, 312149920, 312151520, 312153220, 312154320, 312170820, 312179020, 312180120, 312187720, 312201320, 312203920, 312210220, 312220820, 312235720, 313812720, 326758420, 332154220, 337414120, 346384820, 347471520, 347515520, 347524920, 347529420, 347530720, 347544220, 353184220, 353185920, 353186320, 358050520, 358102720, 358103220, 358106120, 358110020, 358110920, 358124820, 358143720, 358144320, 358151020, 358172220, 360191720, 360192820, 360194320, 360195520, 360256920, 360263620, 360270120, 360298520, 360308220, 360450220, 360451320, 365077920, 365081920, 380760720, 380762320, 380762920, 380764120, 383004520, 383009420, 383056520, 383088320, 383102820, 383113320, 383148820, 383161320, 383167720, 383175520, 383178820, 383299520, 383405520, 389687120, 389719020, 389733420, 389793520, 389816620, 390208120, 390213320, 390238020, 390242820, 390260120, 390595620, 390598320, 390601920, 390602420, 390618320, 390625220, 390764220, 390820920, 390822220, 390823620, 390824220, 393123620, 393417520, 394037720, 394228820, 394234020, 394397420, 394523620, 394528620</t>
  </si>
  <si>
    <t>2020-07-22 16:13:00</t>
  </si>
  <si>
    <t>Prestación servicios profesionales para ejercer el control y seguimiento de todas las actividades requeridas para la ejecución y puesta en vigencia del proyecto de la formación rural y centros poblados del municipio de Cumaribo Vichada, perteneciente</t>
  </si>
  <si>
    <t>23520</t>
  </si>
  <si>
    <t>60420, 73820, 88020, 110620, 135920, 174620, 174720</t>
  </si>
  <si>
    <t>216305720, 245587120, 273516620, 313816420, 358102220, 394043620, 394054220</t>
  </si>
  <si>
    <t>2020-07-22 16:29:00</t>
  </si>
  <si>
    <t>Prestación de servicios profesionales para realizar la consulta previa en los resguardos Awia Tuparro Ssikuani y Nacuanedorro Tuparro conformados en la vigencia 2018 del municipio de Cumaribo Vichada, perteneciente a la Dt Meta</t>
  </si>
  <si>
    <t>19520, 19620</t>
  </si>
  <si>
    <t>28620, 31620</t>
  </si>
  <si>
    <t>69820, 71620, 86220, 86320, 103620, 104720, 129220, 130120, 171920, 172020, 173220, 173320</t>
  </si>
  <si>
    <t>242907920, 242941920, 273333220, 273335020, 310867220, 312115120, 347484720, 347513520, 393356020, 393427520, 394382220, 394404520</t>
  </si>
  <si>
    <t>2020-07-22 16:58:00</t>
  </si>
  <si>
    <t>Prestación de servicios técnicos como líder de reconocimiento predial inherentes a los procesos catastrales en el marco de la consulta previa de los resguardos indígenas awia tuparro sikuani y nacuanedorro tuparro conformados en la vigencia 2018 del</t>
  </si>
  <si>
    <t>69720, 85420, 103420, 130220, 164120</t>
  </si>
  <si>
    <t>242901920, 273141220, 310866820, 347514920, 390774020</t>
  </si>
  <si>
    <t>2020-07-22 17:07:00</t>
  </si>
  <si>
    <t>Prestación de servicios técnicos como líder de reconocimiento predial en los procesos catastrales para la formación catastral rural y centros poblados del municipio de Cumaribo Vichada, perteneciente a la Dt Meta.</t>
  </si>
  <si>
    <t>15320, 15420, 15720, 18320</t>
  </si>
  <si>
    <t>23720, 23920, 24020, 33520</t>
  </si>
  <si>
    <t>60620, 60720, 60820, 68720, 71420, 73720, 74420, 84120, 86820, 87620, 91820, 104420, 105720, 107320, 107420, 137720, 138120, 138220, 138620, 163620, 163720, 169620, 169720, 172820, 172920, 173420</t>
  </si>
  <si>
    <t>216087720, 216100920, 216115620, 242941620, 243227520, 245255620, 245266420, 272903720, 273361720, 273479820, 274674120, 310896220, 312148120, 312193920, 312195920, 358148820, 358159220, 358159820, 358169120, 390766420, 390767420, 393131120, 393398920, 393446320, 394386820, 394531320</t>
  </si>
  <si>
    <t>2020-07-22 17:14:00</t>
  </si>
  <si>
    <t>Prestación de servicios profesionales como apoyo en zonas físicas y geoeconómicas dentro del proceso formación catastral rural y centros poblados del municipio de Cumaribo Vichada, 
perteneciente a la Dt Meta</t>
  </si>
  <si>
    <t>2020-07-22 17:24:00</t>
  </si>
  <si>
    <t>Prestación de servicios profesionales para la elaboración del estudio de zonas físicas y 
geoeconómicas dentro del proceso formación catastral rural y centros poblados del municipio de Cumaribo Vichada, perteneciente a la DT Meta</t>
  </si>
  <si>
    <t>74620, 88420, 105220, 131220, 148820, 148920</t>
  </si>
  <si>
    <t>245509120, 273518720, 312130020, 348173220, 383071620, 383078520</t>
  </si>
  <si>
    <t>2020-07-22 17:37:00</t>
  </si>
  <si>
    <t>Prestación de servicios de apoyo desde el aspecto jurídico en los trámites relacionados con el proceso de formación catastral rural y centros poblados del municipio de Cumaribo Vichada, perteneciente a la Dt Meta.</t>
  </si>
  <si>
    <t>22620</t>
  </si>
  <si>
    <t>59420, 74320, 87520, 108020, 135720, 135820, 164420</t>
  </si>
  <si>
    <t>210599420, 245242020, 273479020, 312211320, 358101120, 358101620, 390781520</t>
  </si>
  <si>
    <t>2020-07-22 17:47:00</t>
  </si>
  <si>
    <t>Prestación de servicios personales para realizar actividades de digitalización y generación de productos resultantes del proceso de la formación catastral rural y centros poblados del municipio de Cumaribo Vichada, perteneciente a la Dt Meta</t>
  </si>
  <si>
    <t>16820, 17920, 18420</t>
  </si>
  <si>
    <t>33820, 33920, 34820</t>
  </si>
  <si>
    <t>74020, 74120, 75520, 76020, 76120, 76220, 88620, 89320, 92520, 96420, 110320, 110420, 113820, 136420, 136520, 137820, 155420, 156920, 157220</t>
  </si>
  <si>
    <t>246314420, 246321220, 246329120, 273518920, 274563820, 276022420, 290339120, 312315620, 312316320, 332153720, 358104820, 358105820, 358150620, 383497220, 390210020, 390211120</t>
  </si>
  <si>
    <t>2020-07-22 17:57:00</t>
  </si>
  <si>
    <t>Prestación de servicios personales para realizar actividades de apoyo en oficina y terreno a los coordinadores y reconocedores prediales en el proceso de formación catastral rural y centros poblados del municipio de Cumaribo Vichada, perteneciente a</t>
  </si>
  <si>
    <t>21720, 23720, 23820, 28320, 28420, 32520, 33320</t>
  </si>
  <si>
    <t>33420, 44820, 45720, 60420, 61920, 62520</t>
  </si>
  <si>
    <t>73620, 88120, 89020, 92820, 104620, 104820, 105120, 105520, 106620, 106720, 107220, 113520, 129420, 131120, 132420, 133520, 133620, 135020, 137220, 157120, 172220, 173620, 174320, 177520</t>
  </si>
  <si>
    <t>245553620, 273518420, 274552220, 277454020, 310896820, 312124720, 312129720, 312135820, 312175620, 312175820, 312192220, 326766820, 347486520, 347545520, 349275620, 353180920, 353181120, 353185020, 358140620, 390210620, 393370420, 393456920, 393641020</t>
  </si>
  <si>
    <t>2020-07-22 18:07:00</t>
  </si>
  <si>
    <t>Prestación de servicios personales como guía terrestre al personal del proyecto de formación catastral rural y centros poblados del municipio de Cumaribo Vichada, perteneciente a la Dt Meta.</t>
  </si>
  <si>
    <t>2020-07-22 18:16:00</t>
  </si>
  <si>
    <t>Prestación de servicios como técnico operativo desde la sede de la dirección territorial meta, en el proceso de formación catastral rural y centros poblados del municipio Cumaribo Vichada</t>
  </si>
  <si>
    <t>14620, 14720, 20920, 28120, 28820</t>
  </si>
  <si>
    <t>22920, 23020, 35220, 61820, 67620</t>
  </si>
  <si>
    <t>59720, 59820, 69220, 70320, 75620, 85020, 85220, 92920, 102220, 103320, 106520, 107620, 111120, 111620, 129320, 129920, 134920, 135120, 139120, 163920, 164020, 170120, 171820, 172120, 174020, 174120</t>
  </si>
  <si>
    <t>210587520, 210591620, 241997820, 242038820, 245675320, 273090720, 273117820, 277455820, 310825820, 310866620, 312175020, 312202420, 313818120, 320857020, 347485420, 347512620, 353184420, 353185220, 360180720, 390771920, 390772720, 393164520, 393360520, 393617420, 393626020, 394378920</t>
  </si>
  <si>
    <t>2020-07-22 18:23:00</t>
  </si>
  <si>
    <t>Prestación de servicios como técnico operativo a la coordinadora de planta en oficina y terreno delproceso de formación catastral rural y centros poblados del municipio de Cumaribo Vichada, perteneciente a la Dt Meta</t>
  </si>
  <si>
    <t>26320</t>
  </si>
  <si>
    <t>48820</t>
  </si>
  <si>
    <t>92220, 102320, 129520, 163020, 173720</t>
  </si>
  <si>
    <t>275970720, 310865120, 347487120, 390619320, 393462220</t>
  </si>
  <si>
    <t>2020-07-22 18:30:00</t>
  </si>
  <si>
    <t>Prestación de servicios técnicos para desarrollar actividades de soporte informático en campo y oficina, relacionados con la gestión de software, hardware e infraestructura tecnológica en la formación catastral rural y centros poblados del municipio</t>
  </si>
  <si>
    <t>23920, 24020, 44420</t>
  </si>
  <si>
    <t>45520, 45620, 89520</t>
  </si>
  <si>
    <t>88820, 88920, 106420, 111020, 129720, 136720, 140720, 156720, 163520, 163820</t>
  </si>
  <si>
    <t>273519120, 273519220, 312173720, 313817720, 347506020, 358107220, 360256320, 389856720, 390765120, 390768520</t>
  </si>
  <si>
    <t>2020-07-22 18:37:00</t>
  </si>
  <si>
    <t>Mantenimiento del parque automotor de la dirección territorial meta en el marco del proceso de formación catastral rural y centros poblados del municipio de Cumaribo Vichada, perteneciente a la Dt Meta</t>
  </si>
  <si>
    <t>66920</t>
  </si>
  <si>
    <t>111220, 111320, 111420</t>
  </si>
  <si>
    <t>320856620, 320856820</t>
  </si>
  <si>
    <t>2020-07-23 07:25:00</t>
  </si>
  <si>
    <t>Viaticos para Cumaribo $140.838.291, gastos $24.748.000</t>
  </si>
  <si>
    <t>17020, 17120, 17220, 17320, 17420, 17520, 17620, 20120, 21420, 21520, 21620, 22720, 22820, 22920, 23020, 23120, 23220, 23320, 23420, 23520, 23620, 24320, 24420, 24520, 25620, 25720, 25820, 26020, 26120, 26220, 26820, 26920, 27020, 27320, 27420, 27520, 29120, 29520, 29620, 29720, 29820, 29920, 30020, 35820, 36120, 36220, 36320, 38320, 38420, 38520, 38620, 46120, 46820, 46920, 47020, 47120, 47220, 47320, 48420, 48620, 48720, 50120, 50220, 50320, 53120, 53920, 54020</t>
  </si>
  <si>
    <t>20820, 20920, 21020, 21120, 21220, 21320, 21420, 23620, 25520, 25620, 25720, 26520, 26620, 26720, 30520, 30620, 30720, 34920, 35020, 35120, 36820, 36920, 37020, 38120, 38220, 38320, 38420, 39320, 39420, 39520, 39620, 39720, 39820, 49320, 49420, 50520, 50920, 51020, 51120, 51220, 51320, 52620, 55820, 56620, 56720, 57520, 65220, 65320, 65420, 65520, 74920, 78620, 78720, 78820, 78920, 79020, 79120, 86020, 86120, 86220, 93220, 93320, 93420, 98520, 101420, 101520</t>
  </si>
  <si>
    <t>57720, 57820, 57920, 58020, 58120, 58220, 58320, 60520, 62120, 62220, 62320, 67520, 67620, 67720, 67820, 67920, 68020, 74720, 74820, 74920, 76820, 76920, 77020, 78120, 78220, 78320, 81520, 81620, 81720, 81820, 81920, 82020, 93020, 93120, 93220, 94420, 94820, 94920, 95020, 95120, 95220, 95320, 100920, 101520, 101620, 101720, 109720, 109820, 109920, 110020, 123520, 126920, 127020, 127120, 127220, 127320, 127420, 133020, 133120, 133220, 140420, 140520, 140620, 144120, 145820, 145920</t>
  </si>
  <si>
    <t>207982120, 207984620, 207987020, 207989320, 207991620, 207994220, 207996320, 215016520, 221958220, 221959420, 221960920, 239811620, 239816320, 239825820, 242942520, 242942820, 243540420, 245044120, 245046220, 245047820, 250425920, 250430220, 250432720, 258471420, 258473120, 258474920, 264157220, 264159520, 264162920, 264176420, 264178920, 264181020, 277035020, 277037620, 277173020, 290350920, 290352020, 290354720, 290795320, 290798220, 290803520, 290815420, 303720520, 310861220, 310861320, 310861420, 312349420, 312351820, 312353220, 312353720, 340227920, 342397520, 342399420, 342400920, 342402620, 342419820, 342432720, 349292520, 353180320, 353180520, 360236020, 360239520, 360244320, 369861220, 378194520, 378200220</t>
  </si>
  <si>
    <t>320, 420, 520, 920, 1020, 1220, 1320, 2220, 2320</t>
  </si>
  <si>
    <t>2020-07-23 13:22:00</t>
  </si>
  <si>
    <t>Nomina mes de Julio de 2020</t>
  </si>
  <si>
    <t>14320, 14420, 14520</t>
  </si>
  <si>
    <t>50920, 51020, 51120, 51220, 51320, 51420, 51520, 51620, 51720, 51820, 51920, 52020, 52120, 52220, 52320, 52420, 52520, 52620, 52720, 52820, 52920, 53020, 53120, 53220, 53320, 53420, 53520, 53620, 53720, 53820, 53920, 54020, 54120</t>
  </si>
  <si>
    <t>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t>
  </si>
  <si>
    <t>2020-07-27 19:09:00</t>
  </si>
  <si>
    <t>Aportes parafiscales mes de Julio de 2020</t>
  </si>
  <si>
    <t>54320, 54420, 54520, 54620, 54720, 54820, 54920, 55020, 55120, 55220, 55320, 55420, 55520, 55620, 55720, 55820</t>
  </si>
  <si>
    <t>198931620, 198931720, 198931820, 198931920, 198932020, 198932120, 198932220, 198932320, 198932420, 198932520, 198932620, 198932720, 198932820, 198932920, 198933020, 198933120</t>
  </si>
  <si>
    <t>2020-08-05 00:00:00</t>
  </si>
  <si>
    <t>2020-08-05 09:31:00</t>
  </si>
  <si>
    <t>PARA PAGO DE ARRIENDO EDIFICIO DONDE FUNCIONA EL CENTRO DE INFORMACION</t>
  </si>
  <si>
    <t>38020</t>
  </si>
  <si>
    <t>78020</t>
  </si>
  <si>
    <t>258477720</t>
  </si>
  <si>
    <t>2020-08-24 14:52:00</t>
  </si>
  <si>
    <t>pago de aportes de parafiscales,nomina</t>
  </si>
  <si>
    <t>22420</t>
  </si>
  <si>
    <t>65920, 66020, 66120, 66220, 66320, 66420, 66520, 66620, 66720, 66820, 66920, 67020, 67120, 67220, 67320, 67420</t>
  </si>
  <si>
    <t>233858120, 233858220, 233858320, 233858420, 233858520, 233858620, 233858720, 233858820, 233858920, 233859020, 233859120, 233859220, 233859320, 233859420, 233859520, 233859620</t>
  </si>
  <si>
    <t>2020-08-24 15:05:00</t>
  </si>
  <si>
    <t>PAGO DE NOMINA DE AGOSTO TERRITORIAL META</t>
  </si>
  <si>
    <t>22220, 22320</t>
  </si>
  <si>
    <t>62820, 62920, 63020, 63120, 63220, 63320, 63420, 63520, 63620, 63720, 63820, 63920, 64020, 64120, 64220, 64320, 64420, 64520, 64620, 64720, 64820, 64920, 65020, 65120, 65220, 65320, 65420, 65520, 65620, 65720, 65820</t>
  </si>
  <si>
    <t>227019920, 227020020, 227020120, 227020220, 227020320, 227020420, 227020520, 227020620, 227020720, 227020820, 227020920, 227021020, 227021120, 227021220, 227021320, 227021420, 227021520, 227021620, 227021720, 227021820, 227021920, 227022020, 227022120, 227022220, 227022320, 227022420, 227022520, 227158520, 227158620, 227158720, 227158820</t>
  </si>
  <si>
    <t>2020-09-10 00:00:00</t>
  </si>
  <si>
    <t>2020-09-10 17:45:00</t>
  </si>
  <si>
    <t>PRESTAN DE SERVICIO DE APOYO OPERATIVO EN LOS PROCESOS CATASTRALES DE LA DIRECCION TERRITORIAL META.Y SUS UOC</t>
  </si>
  <si>
    <t>24820</t>
  </si>
  <si>
    <t>47820</t>
  </si>
  <si>
    <t>91220, 111720</t>
  </si>
  <si>
    <t>274672820, 320857120</t>
  </si>
  <si>
    <t>2020-09-14 00:00:00</t>
  </si>
  <si>
    <t>2020-09-14 20:15:00</t>
  </si>
  <si>
    <t>Prestación  de  servicios  como  técnico  operativo  en  el  proceso  de  formación  catastral rural  y  centros  poblados  del  municipio  Cumaribo  vichada,  perteneciente  a  la  Dt  Meta</t>
  </si>
  <si>
    <t>25520, 26620, 28520, 37120</t>
  </si>
  <si>
    <t>49520, 60220, 60320, 91420</t>
  </si>
  <si>
    <t>92620, 102420, 104920, 105020, 132520, 132720, 132820, 138520, 150120, 156620, 157020, 163320, 173520, 174220</t>
  </si>
  <si>
    <t>277451820, 310865220, 312128420, 312129220, 349276220, 349288220, 349290120, 358168520, 383189720, 390208620, 390210320, 390763720, 393452120, 393634020</t>
  </si>
  <si>
    <t>2020-09-14 20:29:00</t>
  </si>
  <si>
    <t>Prestación de servicios personales en soporte gráfico y generación de productos resultantes del proceso de la formación catastral rural y centros poblados del  municipio de Cumaribo vichada, perteneciente a la Dt Meta</t>
  </si>
  <si>
    <t>28220</t>
  </si>
  <si>
    <t>67520</t>
  </si>
  <si>
    <t>111520, 124320, 146920, 172720</t>
  </si>
  <si>
    <t>320856920, 340290520, 380761620, 393388820</t>
  </si>
  <si>
    <t>2020-09-14 20:39:00</t>
  </si>
  <si>
    <t>Prestación  de  servicios  como  técnico  operativo  en  el  proceso  de  formación  catastral  rural  y  centros  poblados  del  municipio  Cumaribo  vichada,  perteneciente  a  la  Dt  Meta</t>
  </si>
  <si>
    <t>2020-09-15 09:18:00</t>
  </si>
  <si>
    <t>Prestación de servicios personales como técnico de apoyo para realizar las actividades de soporte en el proceso de la formación catastral rural y centros poblados del municipio de Cumaribo Vichada, perteneciente a la Dt Meta.</t>
  </si>
  <si>
    <t>57820</t>
  </si>
  <si>
    <t>102520, 135220, 157520, 174420</t>
  </si>
  <si>
    <t>310865420, 353185520, 390211920, 393652520</t>
  </si>
  <si>
    <t>2020-09-23 15:17:00</t>
  </si>
  <si>
    <t>Nomina mes de septiembre de 2020</t>
  </si>
  <si>
    <t>27120, 27220</t>
  </si>
  <si>
    <t>78520, 78620, 78720, 78820, 78920, 79020, 79120, 79220, 79320, 79420, 79520, 79620, 79720, 79820, 79920, 80020, 80120, 80220, 80320, 80420, 80520, 80620, 80720, 80820, 80920, 81020, 81120, 81220, 81320, 81420</t>
  </si>
  <si>
    <t>263334320, 263334520, 263334620, 263334720, 263334820, 263334920, 263335020, 263335120, 263335220, 263335320, 263335420, 263335520, 263335620, 263335720, 263335820, 263335920, 263336020, 263336120, 263336220, 263336320, 263336420, 263336520, 263336620, 263336720, 263336820, 263336920, 263337020, 263346320, 263346420, 263346520</t>
  </si>
  <si>
    <t>2020-09-23 15:33:00</t>
  </si>
  <si>
    <t>Aportes parafiscales mes de septiembre 2020</t>
  </si>
  <si>
    <t>82420, 82520, 82620, 82720, 82820, 82920, 83020, 83120, 83220, 83320, 83420, 83520, 83620, 83720, 83820, 83920</t>
  </si>
  <si>
    <t>264471520, 264471620, 264471720, 264471820, 264471920, 264472020, 264472120, 264472220, 264472320, 264472420, 264472520, 264472620, 264472720, 264472820, 264472920, 264473020</t>
  </si>
  <si>
    <t>2020-10-06 10:16:00</t>
  </si>
  <si>
    <t>Viáticos y gastos de comisión</t>
  </si>
  <si>
    <t>30320</t>
  </si>
  <si>
    <t>52720</t>
  </si>
  <si>
    <t>95420</t>
  </si>
  <si>
    <t>290350320</t>
  </si>
  <si>
    <t>2020-10-08 00:00:00</t>
  </si>
  <si>
    <t>2020-10-08 07:58:00</t>
  </si>
  <si>
    <t>Mantenimiento preventivo, correctivo y suministro e instalación de repuestos de los vehículos de la Territorial Meta</t>
  </si>
  <si>
    <t>38920</t>
  </si>
  <si>
    <t>131220</t>
  </si>
  <si>
    <t>176520, 176620</t>
  </si>
  <si>
    <t>394614120, 394614620</t>
  </si>
  <si>
    <t>2020-10-13 00:00:00</t>
  </si>
  <si>
    <t>2020-10-13 15:35:00</t>
  </si>
  <si>
    <t>VIATICOS DE FUNCIONARIOS</t>
  </si>
  <si>
    <t>30420, 30520, 30620, 30720, 30820, 32920, 33020, 33120, 36520, 36620, 36720, 36820, 37920, 38020, 38120, 38720, 39020, 39720, 39820, 39920, 40020, 41220, 41320, 46320, 46420, 46520, 46620, 49320, 49420, 49520, 49620, 51520, 51620, 51720, 51820, 51920, 52020, 52120, 52220, 52320, 52520</t>
  </si>
  <si>
    <t>52820, 52920, 53020, 53120, 53220, 69820, 69920, 70020, 70120, 70220, 70320, 70420, 70520, 70720, 70820, 71020, 71120, 71220, 71320, 71420, 71520, 71620, 71720, 76320, 76420, 76520, 76620, 92720, 92820, 92920, 93020, 94920, 95020, 95120, 95220, 95320, 95420, 95520, 95620, 95720, 96820</t>
  </si>
  <si>
    <t>95520, 95620, 95720, 95820, 95920, 115120, 115220, 115320, 115420, 115520, 115620, 115720, 115820, 116020, 116120, 116320, 116420, 116520, 116620, 116720, 116820, 116920, 117020, 124820, 124920, 125020, 125120, 139920, 140020, 140120, 140220, 142020, 142120, 142220, 142320, 142420, 142520, 142620, 142720, 142820, 143120</t>
  </si>
  <si>
    <t>290344820, 290346420, 290347520, 290348120, 290349220, 332157720, 332157920, 332158020, 332158220, 332158720, 332158920, 332159320, 332159520, 332160620, 332160720, 332161020, 332161120, 332161220, 332161520, 332161720, 332161920, 332162020, 332162220, 340322320, 340323520, 340325020, 340328220, 360201220, 360204720, 360220420, 360222520, 364912220, 364953620, 365059820, 365061220, 365063020, 365063920, 365065120, 365066320, 365068020, 365076520</t>
  </si>
  <si>
    <t>2020-10-13 18:21:00</t>
  </si>
  <si>
    <t>Prestación de servicios profesionales para ejecutar la consulta previa en los resguardos que conformaron en la vigencia 2018 del municipio de cumaribo vichada, perteneciente a la Dt Meta.</t>
  </si>
  <si>
    <t>31020</t>
  </si>
  <si>
    <t>58820</t>
  </si>
  <si>
    <t>103520, 137620, 155520, 170020</t>
  </si>
  <si>
    <t>310867120, 358147920, 383499820, 393155320</t>
  </si>
  <si>
    <t>2020-10-13 18:22:00</t>
  </si>
  <si>
    <t>Prestación de servicios personales para efectuar actividades de digitalización en el proceso de formación catastral rural y centros poblados del municipio cumaribo vichada perteneciente a la Dt Meta</t>
  </si>
  <si>
    <t>110920, 139420, 157320, 162720</t>
  </si>
  <si>
    <t>313817420, 360190620, 390211520, 390617720</t>
  </si>
  <si>
    <t>2020-10-14 07:54:00</t>
  </si>
  <si>
    <t>Prestación de servicios personales para ejecutar acciones de reconocimiento predial en la zona rural del proceso de formación catastral y centros poblados del municipio de cumaribo vichada, perteneciente a la Dt Meta</t>
  </si>
  <si>
    <t>2020-10-14 14:42:00</t>
  </si>
  <si>
    <t>PRESTACIÓN DE SERVICIOS PROFESIONALES PARA LA ELABORACIÓN DEL ESTUDIO DE ZONAS FÍSICAS Y GEOECONÓMICAS DENTRO DEL PROCESO DE ACTUALIZACIÓN DE LA FORMACIÓN CATASTRAL DEL MUNICIPIO RESTREPO DE LA DIRECCION TERRITORIAL META</t>
  </si>
  <si>
    <t>39120</t>
  </si>
  <si>
    <t>83020</t>
  </si>
  <si>
    <t>133720, 175520, 175620</t>
  </si>
  <si>
    <t>353181520, 394327520, 394335520</t>
  </si>
  <si>
    <t>2020-10-14 14:44:00</t>
  </si>
  <si>
    <t>PRESTACIÓN DE SERVICIOS DE APOYO A LA GESTIÓN DESARROLLADA EN PROCESOS DE GESTIÓN CATASTRAL EN EL MARCO DE LOS PROYECTOS QUE ADELANTA EL INSTITUTO EN LA TERRITORIAL META Y SUS UOC.</t>
  </si>
  <si>
    <t>32420, 32820, 37220</t>
  </si>
  <si>
    <t>80120, 83420, 92020</t>
  </si>
  <si>
    <t>128420, 135520, 139020, 139220, 148020, 148220, 149220, 168320, 176320</t>
  </si>
  <si>
    <t>342877820, 357710120, 360175520, 360188220, 380772420, 380774220, 383109420, 391890620, 394497720</t>
  </si>
  <si>
    <t>2020-10-14 14:46:00</t>
  </si>
  <si>
    <t>PRESTACIÓN DE SERVICIOS PERSONALES PARA REALIZAR ACTIVIDADES DE DIGITALIZACIÓN Y GENERACIÓN DE PRODUCTOS DE LOS PROCESOS DE GESTIÓN CATASTRAL EN EL MARCO DE LOS PROYECTOS QUE ADELANTA EL INSTITUTO EN LA TERRITORIAL META Y SUS UOC</t>
  </si>
  <si>
    <t>32220</t>
  </si>
  <si>
    <t>75820</t>
  </si>
  <si>
    <t>124420, 147420, 168220</t>
  </si>
  <si>
    <t>340292920, 380767420, 391886320</t>
  </si>
  <si>
    <t>2020-10-14 14:47:00</t>
  </si>
  <si>
    <t>PRESTACIÓN DE SERVICIOS PERSONALES PARA REALIZAR ACTIVIDADES DE RECONOCIMIENTO PREDIAL RURAL Y URBANO DE LOS PROCESOS DE GESTIÓN CATASTRAL EN EL MARCO DE LOS PROYECTOS QUE ADELANTA EL INSTITUTO EN LA TERRITORIAL META Y SUS UO</t>
  </si>
  <si>
    <t>32120, 32720</t>
  </si>
  <si>
    <t>99920, 100020</t>
  </si>
  <si>
    <t>144620, 144720, 147920, 155220, 168420, 168520</t>
  </si>
  <si>
    <t>378058920, 378088420, 380771920, 383490920, 391903120, 391909320</t>
  </si>
  <si>
    <t>2020-10-14 14:48:00</t>
  </si>
  <si>
    <t>PRESTACIÓN DE SERVICIOS PROFESIONALES COMO APOYO EN ZONAS FÍSICAS Y GEOECONÓMICAS DENTRO DEL PROCESO FORMACIÓN CATASTRAL DEL MUNICIPIO RESTREPO DE LA DIRECCIÓN TERRITORIAL META</t>
  </si>
  <si>
    <t>32320</t>
  </si>
  <si>
    <t>84820</t>
  </si>
  <si>
    <t>134220, 166020</t>
  </si>
  <si>
    <t>353182720, 391239920</t>
  </si>
  <si>
    <t>2020-10-14 14:50:00</t>
  </si>
  <si>
    <t>PRESTACIÓN DE SERVICIOS DE APOYO A LA GESTIÓN DESARROLLADA EN PROCESOS CATASTRALES DEL MUNICIPIO RESTREPO DE LA TERRITORIAL META</t>
  </si>
  <si>
    <t>32620, 37620</t>
  </si>
  <si>
    <t>75620, 98220</t>
  </si>
  <si>
    <t>124220, 143920, 150820, 159120, 175120, 175720</t>
  </si>
  <si>
    <t>340287220, 369845420, 383244420, 390216320, 394305220, 394357220</t>
  </si>
  <si>
    <t>2020-10-14 14:53:00</t>
  </si>
  <si>
    <t>PRESTACIÓN DE SERVICIOS PERSONALES PARA REALIZAR ACTIVIDADES DE  APOYO OPERATIVO EN LOS PROCESOS CATASTRALES DEL MUNICIPIO RESTREPO EN LA DIRECCIÓN TERRITORIAL MET</t>
  </si>
  <si>
    <t>33420, 33620, 33720, 33920, 34020, 34120, 34420, 36020, 37720, 37820, 41120</t>
  </si>
  <si>
    <t>75020, 75220, 75320, 75420, 75520, 75720, 76220, 79720, 83120, 84720</t>
  </si>
  <si>
    <t>123620, 123820, 123920, 124020, 124120, 124720, 127620, 128020, 133820, 134120, 145020, 145120, 145620, 145720, 146020, 150320, 158220, 158420, 158520, 158920, 165520, 165820, 165920, 166120, 166220, 166320, 166520, 167920, 175020, 175220</t>
  </si>
  <si>
    <t>340266220, 340268620, 340281520, 340283720, 340311420, 340463520, 342438120, 342531020, 353181720, 353182520, 378102720, 378108920, 378182820, 378186420, 378203220, 383209020, 390214020, 390214520, 390214620, 390215620, 391203820, 391220720, 391229220, 391230320, 391234120, 391240820, 391241920, 391244620, 394248920, 394254920</t>
  </si>
  <si>
    <t>2020-10-14 14:55:00</t>
  </si>
  <si>
    <t>PRESTACIÓN DE SERVICIOS PERSONALES PARA REALIZAR ACTIVIDADES DE DIGITALIZACIÓN Y GENERACIÓN DE PRODUCTOS DE LA INFORMACIÓN CATASTRAL DEL MUNICIPIO RESTREPO  DE LA DIRECCIÓN TERRITORIAL META</t>
  </si>
  <si>
    <t>34720, 34820</t>
  </si>
  <si>
    <t>75120, 83220</t>
  </si>
  <si>
    <t>123720, 134020, 146520, 150520, 165720, 166420</t>
  </si>
  <si>
    <t>340253420, 353182120, 378227220, 383219520, 391226820, 391243120</t>
  </si>
  <si>
    <t>2020-10-14 14:57:00</t>
  </si>
  <si>
    <t>PRESTACIÓN DE SERVICIOS PERSONALES PARA REALIZAR ACTIVIDADES DE RECONOCIMIENTO PREDIAL URBANO Y RURAL PARA LA ATENCIÓN DE TRÁMITES EN LOS PROCESOS CATASTRALES DEL MUNICIPIO RESTREPO DE LA DIRECCIÓN TERRITORIAL META</t>
  </si>
  <si>
    <t>33820, 34220, 34320, 34520, 34620, 34920, 35020, 35620, 35920, 48320</t>
  </si>
  <si>
    <t>79420, 79520, 79620, 79820, 79920, 80220, 80320, 80420, 80520</t>
  </si>
  <si>
    <t>127720, 127820, 127920, 128120, 128220, 128520, 128620, 128720, 128820, 145320, 145420, 146120, 146220, 146320, 150720, 158020, 158620, 158820, 166620, 166720, 166820, 166920, 167020, 167220, 167320, 167520, 168020</t>
  </si>
  <si>
    <t>342443820, 342451920, 342523120, 342542320, 342554020, 342881020, 342883220, 343017420, 343019920, 378137620, 378149620, 378206120, 378217220, 378220920, 383238920, 390213820, 390214820, 390215420, 391203120, 391207120, 391208920, 391209620, 391211220, 391216120, 391217420, 391218920, 391219720</t>
  </si>
  <si>
    <t>PRESTACIÓN DE SERVICIOS PROFESIONALES PARA REALIZAR LAS ACTIVIDADES DE CONTROL Y APROBACIÓN A LA CALIDAD DE LA INFORMACIÓN CATASTRAL DEL MUNICIPIO RESTREPO EN LA DIRECCIÓN TERRITORIAL META</t>
  </si>
  <si>
    <t>33220, 33520</t>
  </si>
  <si>
    <t>83820, 100120</t>
  </si>
  <si>
    <t>133920, 144820, 144920, 150920, 158120, 167120, 168120</t>
  </si>
  <si>
    <t>353181920, 378098620, 383255720, 390213920, 391202420, 391210320</t>
  </si>
  <si>
    <t>2020-10-14 18:14:00</t>
  </si>
  <si>
    <t>Prestación de servicios personales para realizar actividades de apoyo en los procesos catastrales en la Dirección Territorial Meta y sus UOC</t>
  </si>
  <si>
    <t>32020</t>
  </si>
  <si>
    <t>76020</t>
  </si>
  <si>
    <t>124620, 128320, 148120</t>
  </si>
  <si>
    <t>340309020, 342875520, 380773120</t>
  </si>
  <si>
    <t>2020-10-15 14:40:00</t>
  </si>
  <si>
    <t>Viáticos y gastos de comisión proceso titulación Minvivienda.</t>
  </si>
  <si>
    <t>31720, 31820, 31920, 38220, 38820, 46720, 49720</t>
  </si>
  <si>
    <t>53320, 53420, 53520, 70620, 70920, 79220, 93120</t>
  </si>
  <si>
    <t>96020, 96120, 96220, 115920, 116220, 127520, 140320</t>
  </si>
  <si>
    <t>290340520, 290341020, 290343820, 332159820, 332160920, 342435820, 360225220</t>
  </si>
  <si>
    <t>2020-10-23 14:37:00</t>
  </si>
  <si>
    <t>NOMINA OCTUBRE</t>
  </si>
  <si>
    <t>35120, 35220</t>
  </si>
  <si>
    <t>96520, 96620, 96720, 96820, 96920, 97020, 97120, 97220, 97320, 97420, 97520, 97620, 97720, 97820, 97920, 98020, 98120, 98220, 98320, 98420, 98520, 98620, 98720, 98820, 98920, 99020, 99120, 99220</t>
  </si>
  <si>
    <t>296819020, 296819120, 296819220, 296819320, 296819420, 296819520, 296819620, 296819720, 296819820, 296819920, 296820020, 296820120, 296820220, 296820320, 296820420, 296820520, 296820620, 296820720, 296820820, 296820920, 296821020, 296821120, 296821220, 296821320, 296821420, 296821520, 296821620, 296902920</t>
  </si>
  <si>
    <t>2020-10-23 15:15:00</t>
  </si>
  <si>
    <t>APORTES OCTUBRE</t>
  </si>
  <si>
    <t>35720</t>
  </si>
  <si>
    <t>99320, 99420, 99520, 99620, 99720, 99820, 99920, 100020, 100120, 100220, 100320, 100420, 100520, 100620, 100720, 100820</t>
  </si>
  <si>
    <t>301620420, 301620520, 301620620, 301620720, 301620820, 301620920, 301621020, 301621120, 301621220, 301621320, 301621420, 301621520, 301621620, 301621720, 301621820, 301621920</t>
  </si>
  <si>
    <t>2020-10-29 00:00:00</t>
  </si>
  <si>
    <t>2020-10-29 10:24:00</t>
  </si>
  <si>
    <t>REALIZAR ACERCAMIENTO Y ACTA DE CONSENTIMIENTO PARA CONSULTA PREVIA CON EL RESGUARDO COROCORO EN EL MUNICIPIO DE BARRANCOMINAS (GUIANIA).</t>
  </si>
  <si>
    <t>37520</t>
  </si>
  <si>
    <t>57120</t>
  </si>
  <si>
    <t>102020, 102120</t>
  </si>
  <si>
    <t>310861720, 310865020</t>
  </si>
  <si>
    <t>2020-11-09 00:00:00</t>
  </si>
  <si>
    <t>2020-11-09 08:20:00</t>
  </si>
  <si>
    <t>prestación de servicios personales para generar acciones de digitalización en el proceso de formación catastral rural y centros poblados del municipio cumaribo vichada perteneciente a la Dt Meta.</t>
  </si>
  <si>
    <t>39320, 39420, 42720</t>
  </si>
  <si>
    <t>91220, 92120, 94520</t>
  </si>
  <si>
    <t>138320, 139320, 141620, 157720, 157820, 157920</t>
  </si>
  <si>
    <t>358161020, 360189720, 360309220, 390213520, 390213620, 390213720</t>
  </si>
  <si>
    <t>2020-11-09 18:08:00</t>
  </si>
  <si>
    <t>GASTOS DE ALOJAMIENTO CATASTRO ACTUALIZACION</t>
  </si>
  <si>
    <t>41020</t>
  </si>
  <si>
    <t>69020</t>
  </si>
  <si>
    <t>111920</t>
  </si>
  <si>
    <t>322120020</t>
  </si>
  <si>
    <t>2020-11-11 15:44:00</t>
  </si>
  <si>
    <t>Prestación de servicios personales para realizar actividades de reconocimiento predial en el proceso de actualización catastral del municipio de Villavicencio- Meta</t>
  </si>
  <si>
    <t>44620, 44720, 45420, 47820, 47920, 48020, 48120, 49920, 50020, 50520, 50720, 51120, 51320, 53020, 53320</t>
  </si>
  <si>
    <t>102220, 105220, 112920, 113020, 113220, 113420, 113620, 113720, 113920, 115420, 115520, 115820, 115920, 130820, 133020</t>
  </si>
  <si>
    <t>147520, 151120, 159220, 159320, 159520, 159720, 159920, 160020, 160220, 162020, 162220, 162620, 175820, 176020, 176420, 177720, 178120</t>
  </si>
  <si>
    <t>380768320, 383269520, 390237820, 390238520, 390239020, 390239620, 390239820, 390240020, 390240520, 390610620, 390612620, 390617320, 394362120, 394514920, 394544220</t>
  </si>
  <si>
    <t>2020-11-11 15:47:00</t>
  </si>
  <si>
    <t>Prestación de servicios técnicos de apoyo al seguimiento, planeación y gestión del reconocimiento predial  en el proceso de actualizacion catastral en el municipio de Villavicencio- Meta</t>
  </si>
  <si>
    <t>47620, 47720, 48820</t>
  </si>
  <si>
    <t>113820, 116220, 118120</t>
  </si>
  <si>
    <t>160120, 162520, 177620</t>
  </si>
  <si>
    <t>390240220, 390614320, 394934820</t>
  </si>
  <si>
    <t>2020-11-11 15:49:00</t>
  </si>
  <si>
    <t>Prestacion de servicios profesionales  para realizar  la depuración y analisis  de información registral en las bases catastrales, para los procesos de actualización catastral del municipio de Villavicencio- Meta</t>
  </si>
  <si>
    <t>51220</t>
  </si>
  <si>
    <t>113320</t>
  </si>
  <si>
    <t>159620</t>
  </si>
  <si>
    <t>390238720</t>
  </si>
  <si>
    <t>2020-11-11 15:50:00</t>
  </si>
  <si>
    <t>Prestacion de servicios personales para realizar actividades de digitalización y generacion de productos resultantes del proceso de actualización catastral  del municipio de Villavicencio- Meta</t>
  </si>
  <si>
    <t>43320, 43420, 50620, 53720</t>
  </si>
  <si>
    <t>105320, 113120, 115720</t>
  </si>
  <si>
    <t>151220, 159420, 162120</t>
  </si>
  <si>
    <t>383273120, 390239320, 390611620</t>
  </si>
  <si>
    <t>2020-11-11 15:51:00</t>
  </si>
  <si>
    <t>prestación de servicios personales para realizar actividades de apoyo operativo  del proceso de actualización catastral  del municipio de Villavicencio- Meta</t>
  </si>
  <si>
    <t>48220, 52620, 53820</t>
  </si>
  <si>
    <t>115620, 116120</t>
  </si>
  <si>
    <t>162420, 177320</t>
  </si>
  <si>
    <t>390613720, 394937920</t>
  </si>
  <si>
    <t>2020-11-11 15:52:00</t>
  </si>
  <si>
    <t>Prestación de servicios de apoyo a la gestión para atención al público en el proceso de actualización catastral de Villavicencio- Meta</t>
  </si>
  <si>
    <t>48520</t>
  </si>
  <si>
    <t>113520</t>
  </si>
  <si>
    <t>159820</t>
  </si>
  <si>
    <t>390238220</t>
  </si>
  <si>
    <t>2020-11-11 15:53:00</t>
  </si>
  <si>
    <t>Prestación de servicios profesionales para desarrollar e implementar los análisis económicos y financieros para establecer las mejores prácticas y fuente de información en el desarrollo de metodologías masivas de valoración de predios a partir de fue</t>
  </si>
  <si>
    <t>48920, 49820</t>
  </si>
  <si>
    <t>105420, 116020</t>
  </si>
  <si>
    <t>151320, 162320, 175920, 176220</t>
  </si>
  <si>
    <t>383277020, 390613320, 394354020, 394542820</t>
  </si>
  <si>
    <t>2020-11-11 15:54:00</t>
  </si>
  <si>
    <t>Prestación de servicios profesionales para realizar las socializaciones requeridas en el proceso de actualización catastral de Villavicencio- Meta</t>
  </si>
  <si>
    <t>47520</t>
  </si>
  <si>
    <t>130920</t>
  </si>
  <si>
    <t>176120</t>
  </si>
  <si>
    <t>394537620</t>
  </si>
  <si>
    <t>2020-11-11 15:55:00</t>
  </si>
  <si>
    <t>Prestación de servicios para realizar la edición, depuración y consolidación de los productos cartográficos requeridos para el componente geográfico de los procesos de actualización o formación catastral,  Villavicencio- Meta</t>
  </si>
  <si>
    <t>43120, 43220</t>
  </si>
  <si>
    <t>102520, 105120</t>
  </si>
  <si>
    <t>147820, 161820</t>
  </si>
  <si>
    <t>380771120, 390604820</t>
  </si>
  <si>
    <t>2020-11-11 15:57:00</t>
  </si>
  <si>
    <t>Prestación de servicios para realizar el control calidad de los productos geográficos, alfanuméricos y documentales generados en los procesos de actualización o formación catastral,  Villavicencio- Meta</t>
  </si>
  <si>
    <t>42920</t>
  </si>
  <si>
    <t>118020</t>
  </si>
  <si>
    <t>163220</t>
  </si>
  <si>
    <t>390625720</t>
  </si>
  <si>
    <t>2020-11-11 16:27:00</t>
  </si>
  <si>
    <t>Prestación de servicios como técnico operativo en el proceso catastral del municipio restrepo de la territorial meta</t>
  </si>
  <si>
    <t>41820, 42520, 42620, 43020, 46220</t>
  </si>
  <si>
    <t>80620, 87120, 87420, 99820, 104820</t>
  </si>
  <si>
    <t>128920, 134320, 134420, 145220, 145520, 150420, 150620, 151020, 158320, 165420, 165620, 167720, 167820, 175420</t>
  </si>
  <si>
    <t>343026420, 353183020, 353183120, 378117520, 378172720, 383214220, 383225420, 383265120, 390214120, 391204720, 391205520, 391243620, 391245320, 394320320</t>
  </si>
  <si>
    <t>2020-11-11 16:28:00</t>
  </si>
  <si>
    <t>Prestación de servicios personales para ejecutar acciones de digitalización y generación de productos de la información catastral del municipio restrepo de la dirección territorial meta</t>
  </si>
  <si>
    <t>42320, 44520</t>
  </si>
  <si>
    <t>88720, 112420</t>
  </si>
  <si>
    <t>137520, 158720, 159020, 167620, 175320</t>
  </si>
  <si>
    <t>358147020, 390215020, 390216020, 391206220, 394261820</t>
  </si>
  <si>
    <t>2020-11-11 17:35:00</t>
  </si>
  <si>
    <t>Prestación de servicios personales para cumplir acciones de reconocimiento predial urbano y rural para la atención de trámites en los procesos catastrales del municipio restrepo de la dirección territorial meta</t>
  </si>
  <si>
    <t>2020-11-12 08:53:00</t>
  </si>
  <si>
    <t>Prestación de servicios profesionales para ejecutar la consulta previa en los resguardos Sikuani Iwiwi, Coro Coro del municipio de cumaribo vichada, perteneciente a la Dt Meta.</t>
  </si>
  <si>
    <t>41620, 41720</t>
  </si>
  <si>
    <t>81820, 82720</t>
  </si>
  <si>
    <t>130020, 130920, 147320, 155620, 164520</t>
  </si>
  <si>
    <t>347513120, 347536520, 380766320, 383562220, 390816620</t>
  </si>
  <si>
    <t>2020-11-12 08:54:00</t>
  </si>
  <si>
    <t>Prestación de servicio técnico como guía de reconocimiento predial en los procesos catastrales de la dirección territorial meta para la actualización catastral en el municipio de cumaribo.</t>
  </si>
  <si>
    <t>43520, 44820</t>
  </si>
  <si>
    <t>101220</t>
  </si>
  <si>
    <t>146420, 167420</t>
  </si>
  <si>
    <t>378225220, 391208120</t>
  </si>
  <si>
    <t>2020-11-12 08:55:00</t>
  </si>
  <si>
    <t>Prestación de servicios personales para ejecutar acciones de reconocimiento predial en la zona rural del proceso de formación catastral y centros poblados del municipio de cumaribo vichada, perteneciente a la Dt Meta.</t>
  </si>
  <si>
    <t>41520, 42420</t>
  </si>
  <si>
    <t>82320, 82420</t>
  </si>
  <si>
    <t>130520, 130620, 149720, 150220</t>
  </si>
  <si>
    <t>347528920, 347529020, 383173720, 383196820</t>
  </si>
  <si>
    <t>2020-11-12 09:04:00</t>
  </si>
  <si>
    <t>Gastos de manutención, alojamiento y transporte para realizar Acercamiento   para la consulta previa  en los resguardos de selva mataven  corocoro en el Municipio de Barrancominas-Vichada</t>
  </si>
  <si>
    <t>40420, 40520, 40620, 40720, 40820, 40920</t>
  </si>
  <si>
    <t>68420, 68520, 68620, 68720, 68820, 68920</t>
  </si>
  <si>
    <t>112320, 112420, 112520, 112620, 112720, 112820</t>
  </si>
  <si>
    <t>323418520, 323418620, 323418720, 323418820, 323418920, 323419020</t>
  </si>
  <si>
    <t>1520, 1620, 1820, 1920, 2020</t>
  </si>
  <si>
    <t>2020-11-12 15:49:00</t>
  </si>
  <si>
    <t>Prestación de servicios personales para realizar actividades de reconocimiento predial urbano y rural para la atención de trámites de rectificaciones a cargo de la dirección territorial Meta</t>
  </si>
  <si>
    <t>49020, 49220</t>
  </si>
  <si>
    <t>123420, 123520</t>
  </si>
  <si>
    <t>169120, 169220</t>
  </si>
  <si>
    <t>391947320, 391952820</t>
  </si>
  <si>
    <t>2020-11-12 15:51:00</t>
  </si>
  <si>
    <t>Prestación de servicios profesionales de topografía para realizar los trabajos relacionados con la rectificacion de areas para fines registrales y catastrales  en la dirección territorial meta y sus uoc</t>
  </si>
  <si>
    <t>49120</t>
  </si>
  <si>
    <t>131920</t>
  </si>
  <si>
    <t>176720, 176820</t>
  </si>
  <si>
    <t>394612220, 394612520</t>
  </si>
  <si>
    <t>2020-11-12 15:52:00</t>
  </si>
  <si>
    <t>Prestación de servicios profesionales para atender desde el componente jurídico las actividades de los procesos catastrales en la dirección territorial meta</t>
  </si>
  <si>
    <t>50420</t>
  </si>
  <si>
    <t>115320</t>
  </si>
  <si>
    <t>161920, 178020</t>
  </si>
  <si>
    <t>390610020, 395207520</t>
  </si>
  <si>
    <t>2020-11-23 11:54:00</t>
  </si>
  <si>
    <t>45920, 46020</t>
  </si>
  <si>
    <t>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t>
  </si>
  <si>
    <t>334175120, 334175220, 334175320, 334175420, 334175520, 334175620, 334175720, 334175820, 334175920, 334176020, 334176120, 334176220, 334176320, 334176420, 334176520, 334176620, 334176720, 334176820, 334176920, 334177020, 334177120, 334177220, 334177320, 334177420, 334177520, 334177620, 334431920, 334432020, 334432120, 334432220, 334432320, 334432420, 334432520, 334432620, 334432720, 334432820, 334432920, 334433020, 334433120, 334433220, 334433320, 334433420, 334433520, 334433620, 334433720, 334433820, 334433920, 334434120, 334434220, 334434320, 334434420, 334434520</t>
  </si>
  <si>
    <t>2020-11-23 11:57:00</t>
  </si>
  <si>
    <t>47420</t>
  </si>
  <si>
    <t>125320, 125420, 125520, 125620, 125720, 125820, 125920, 126020, 126120, 126220, 126320, 126420, 126520, 126620, 126720, 126820</t>
  </si>
  <si>
    <t>340406620, 340406720, 340406820, 340406920, 340407020, 340407120, 340407220, 340407320, 340407420, 340407520, 340407620, 340407720, 340407820, 340407920, 340408020, 340408120</t>
  </si>
  <si>
    <t>2020-12-11 00:00:00</t>
  </si>
  <si>
    <t>2020-12-11 16:08:00</t>
  </si>
  <si>
    <t>ATENDER ORDEN JUDICIAL DE PRACTICA AVALUO COMERCIAL UN PREDIO UBICADO EN CUMABIBO VICHADA EN ACOMPAÑAMIENTO CON LA AGENCIA NACIONAL DE TIERRAS</t>
  </si>
  <si>
    <t>51420</t>
  </si>
  <si>
    <t>95920</t>
  </si>
  <si>
    <t>143020</t>
  </si>
  <si>
    <t>365075820</t>
  </si>
  <si>
    <t>2020-12-11 16:12:00</t>
  </si>
  <si>
    <t>TRANSPORTAR UN CONTRATISTA DE LA TERRITORIAL META A VISITAR UN PREDIO A CUMARIBO VICHADA</t>
  </si>
  <si>
    <t>12620</t>
  </si>
  <si>
    <t>52420</t>
  </si>
  <si>
    <t>95820</t>
  </si>
  <si>
    <t>142920</t>
  </si>
  <si>
    <t>365071020</t>
  </si>
  <si>
    <t>2020-12-14 18:57:00</t>
  </si>
  <si>
    <t>ATENDER ORDEN DE LA CONTRALORIA DEPARTAMENTAL DEL META EN CUANTO AREVISION DE AVALUO PREDIO DENOMINADO LOTE 6 Y REALZIAR AVALUO COMERCIAL DEL PREDIO LA ESMERALDA UBICADO EN EL VIENTO CUMARIBO - VICHADA</t>
  </si>
  <si>
    <t>2020-12-15 13:35:00</t>
  </si>
  <si>
    <t>Realizar revisión de ofertas economicas en el Viento, Cumaribo-VIchada como insumo a la formación catastral de Cumaribo-Vichada</t>
  </si>
  <si>
    <t>53220</t>
  </si>
  <si>
    <t>98620</t>
  </si>
  <si>
    <t>144220</t>
  </si>
  <si>
    <t>369865720</t>
  </si>
  <si>
    <t>2020-12-18 14:33:00</t>
  </si>
  <si>
    <t>Prestación de servicios personales para ejecutar acciones de reconocimiento predial en el proceso de actualización catastral del municipio de Villavicencio</t>
  </si>
  <si>
    <t>54320, 54420, 54520, 54620, 54820, 54920, 55020, 55120, 55220, 55320, 55620, 55720, 56320, 56420, 56920, 57020</t>
  </si>
  <si>
    <t>2020-12-18 16:04:00</t>
  </si>
  <si>
    <t>Prestación de servicios personales para ejecutar acciones de digitalización y generación de productos resultantes del proceso de actualización catastral del municipio de Villavicencio</t>
  </si>
  <si>
    <t>55820, 55920, 56020, 56120, 56220</t>
  </si>
  <si>
    <t>2020-12-21 11:51:00</t>
  </si>
  <si>
    <t>PRESUPUESTO TRASLADO DE MOBILIARIO DE LAS UNIDADES OPERATIVAS A LAS DIRECCIONES TERRITORIALES</t>
  </si>
  <si>
    <t>54120, 54220</t>
  </si>
  <si>
    <t>103820, 103920</t>
  </si>
  <si>
    <t>146620, 146720</t>
  </si>
  <si>
    <t>378231420, 378303820</t>
  </si>
  <si>
    <t>2020-12-22 16:56:00</t>
  </si>
  <si>
    <t>PAGO DE  SUELDOS  Y VACACIONES MES DE DICIEMBRE FUNCIONARIOS TERRITORIAL META</t>
  </si>
  <si>
    <t>55420, 55520</t>
  </si>
  <si>
    <t>151520, 151620, 151720, 151820, 151920, 152020, 152120, 152220, 152320, 152420, 152520, 152620, 152720, 152820, 152920, 153020, 153120, 153220, 153320, 153420, 153520, 153620, 153720, 153820, 153920, 154020, 154120, 154220, 154320, 154420, 154520, 154620, 154720, 154820, 154920</t>
  </si>
  <si>
    <t>383149920, 383150020, 383150120, 383150220, 383150320, 383150420, 383150520, 383150620, 383150720, 383150820, 383150920, 383151020, 383151120, 383151220, 383151320, 383151420, 383151520, 383151620, 383151720, 383151820, 383151920, 383152020, 383152120, 383152220, 383152320, 383152420, 383152520, 383152620, 383152720, 383152920, 383153020, 383153120, 383153220, 383153320, 383153420</t>
  </si>
  <si>
    <t>2020-12-22 17:44:00</t>
  </si>
  <si>
    <t>pago de aportes nomina diciembre/2020 territorial meta</t>
  </si>
  <si>
    <t>56720</t>
  </si>
  <si>
    <t>170220, 170320, 170420, 170520, 170620, 170720, 170820, 170920, 171020, 171120, 171220, 171320, 171420, 171520, 171620, 171720</t>
  </si>
  <si>
    <t>392050620, 392050720, 392050820, 392050920, 392051020, 392051120, 392051220, 392051320, 392051420, 392051520, 392051620, 392051720, 392051820, 392051920, 392052020, 392052120</t>
  </si>
  <si>
    <t>2020-12-28 10:35:00</t>
  </si>
  <si>
    <t>REALIZAR RECONOCIMIENTO ECONOMICO POR CONCEPTO DE TRANSPORTE A LOS FUNCIONARIOS JONATHAN SMITH GRANDA Y MARIA ALEJANDRA JIMENEZ BUSTAMANTE UOC - RESOLUCION 1084/2020</t>
  </si>
  <si>
    <t>56520, 56620</t>
  </si>
  <si>
    <t>131420, 131520</t>
  </si>
  <si>
    <t>176920, 177020</t>
  </si>
  <si>
    <t>394612920, 394613520</t>
  </si>
  <si>
    <t>2020-12-28 12:29:00</t>
  </si>
  <si>
    <t>PAGO AJUSTE PENSION MES DE ABRIL/2020 FUNCIONARIOS TERRITORIAL META</t>
  </si>
  <si>
    <t>56820</t>
  </si>
  <si>
    <t>172320, 172420, 172520, 172620</t>
  </si>
  <si>
    <t>392143620, 392143720, 392143820, 392143920</t>
  </si>
  <si>
    <t>2020-12-30 00:00:00</t>
  </si>
  <si>
    <t>2020-12-30 13:03:00</t>
  </si>
  <si>
    <t>PRESTACIÓN DE SERVICIOS PERSONALES PARA ADELANTAR ACTIVIDADES DE RECONOCIMIENTO PREDIAL URBANO Y RURAL, EN ATENCIÓN A LOS REQUERIMIENTOS ADMINISTRATIVOS Y JUDICIALES DEL PROCESO DE RESTITUCIÓN DE TIERRAS EN LA DIRECCION TERRITORIALMETA</t>
  </si>
  <si>
    <t>2020-02-12 14:04:00</t>
  </si>
  <si>
    <t>025</t>
  </si>
  <si>
    <t>CATASTRO MULTIPROPOSITO</t>
  </si>
  <si>
    <t>PRESTAMOS DESTINACIÓN ESPECIFICA</t>
  </si>
  <si>
    <t>Apoyar al Instituto Geográfico Agustín Codazzi IGAC como especialista financiero, en la planificación, ejecución, seguimiento y control financiero y contable de los recursos y compromisos adquiridos con la Banca Multilateral, en el marco del Proyect</t>
  </si>
  <si>
    <t>520, 1120, 1920, 2020, 8620, 14020, 14220, 14320</t>
  </si>
  <si>
    <t>136251920, 171061320, 238132120, 238146420, 367757920, 393604520, 393719920, 393777320</t>
  </si>
  <si>
    <t>2020-02-12 14:05:00</t>
  </si>
  <si>
    <t>Apoyar al Instituto Geográfico Agustín Codazzi (IGAC), como especialista en adquisiciones, en los procesos de selección y contratación de bienes y servicios de consultoría y no consultoría que deba realizar la entidad para cumplir los compromisos adq</t>
  </si>
  <si>
    <t>320, 420, 820, 1520, 2120, 2420, 2820, 4420, 7120</t>
  </si>
  <si>
    <t>136249120, 136249420, 143781520, 175334120, 220984220, 246852920, 276333120, 322131520, 326563720, 358824220, 362404920, 367705420</t>
  </si>
  <si>
    <t>2020-02-12 14:06:00</t>
  </si>
  <si>
    <t>Apoyar al Instituto Geográfico Agustín Codazzi (IGAC) como especialista en planificación, seguimiento y monitoreo de las actividades previstas para el Proyecto denominado “Programa para la adopción e implementación de un Catastro Multipropósito Urban</t>
  </si>
  <si>
    <t>120, 220, 620, 1420, 1720, 2320, 2920, 3520, 5620, 15020</t>
  </si>
  <si>
    <t>136247820, 136248320, 139370320, 174809020, 217406920, 245284220, 285937720, 313434520, 347972320, 362629820, 395447420</t>
  </si>
  <si>
    <t>2020-02-12 14:08:00</t>
  </si>
  <si>
    <t>Apoyar al Instituto Geográfico Agustín Codazzi (IGAC) como coordinador Administrativo para el     Proyecto denominado “Programa para la adopción e implementación de un Catastro Multipropósito Urbano – Rural”, el cual es financiado con recursos del Co</t>
  </si>
  <si>
    <t>420, 720</t>
  </si>
  <si>
    <t>1020, 5920</t>
  </si>
  <si>
    <t>1020, 4820, 8020, 11520, 11620, 13720</t>
  </si>
  <si>
    <t>151797020, 343020420, 358834420, 362410720, 367714820, 383022320, 393614420, 393739320</t>
  </si>
  <si>
    <t>2020-04-17 00:00:00</t>
  </si>
  <si>
    <t>2020-04-17 14:51:00</t>
  </si>
  <si>
    <t>Apoyar al Instituto Geográfico Agustín Codazzi como Especialista de Salvaguardas Sociales en el marco del Proyecto denominado “Programa para la adopción e implementación de un Catastro Multipropósito Urbano – Rural”, el cual es financiado parcialment</t>
  </si>
  <si>
    <t>920, 1220, 1620, 2520, 2720, 4220, 9220, 14420</t>
  </si>
  <si>
    <t>145304520, 173791920, 217410320, 246858120, 276339420, 320743320, 326559120, 358770620, 362390520, 367808820, 393687620</t>
  </si>
  <si>
    <t>2020-04-17 14:53:00</t>
  </si>
  <si>
    <t>Apoyar al Instituto Geográfico Agustín Codazzi como Especialista de Salvaguardas Ambientales en el marco del Proyecto denominado “Programa para la adopción e implementación de un Catastro Multipropósito Urbano – Rural”, el cual es financiado parcialm</t>
  </si>
  <si>
    <t>720, 1320, 1820, 2220, 2620, 3620, 8220, 8320, 13120</t>
  </si>
  <si>
    <t>143321120, 173795020, 217409120, 244117620, 274643320, 314428920, 367749120, 391329520</t>
  </si>
  <si>
    <t>2020-07-08 14:20:00</t>
  </si>
  <si>
    <t>Apoyar al IGAC, desde el aspecto técnico y operativo, en la elaboración, estructuración de las especificaciones técnicas desde el componente catastral en el desarrollo de los procesos de contratación  “Programa Catastro Multipropósito Urbano – Rural"</t>
  </si>
  <si>
    <t>5120, 9520, 13220</t>
  </si>
  <si>
    <t>360784020, 365211120, 391072920</t>
  </si>
  <si>
    <t>2020-07-21 10:34:00</t>
  </si>
  <si>
    <t>Apoyar al Instituto Geográfico Agustín Codazzi (IGAC), en el análisis y alineación de los procesos de la Entidad a su estructura organizacional, con el fin de identificar dentro de los mismos procesos reglas de negocio y puntos de validación, requeri</t>
  </si>
  <si>
    <t>3020, 3420, 9320, 16020</t>
  </si>
  <si>
    <t>296777520, 310804520, 367811020, 397323620</t>
  </si>
  <si>
    <t>2020-07-22 16:14:00</t>
  </si>
  <si>
    <t>Apoyar al Instituto Geográfico Agustín Codazzi (IGAC), desde el aspecto técnico y operativo, en la estructuración, elaboración de los términos de referencia y en el desarrollo de los procesos de contratación para adquisición de tecnología, requeridos</t>
  </si>
  <si>
    <t>3720, 4120, 9120</t>
  </si>
  <si>
    <t>360783520, 360783620, 365207020</t>
  </si>
  <si>
    <t>2020-07-22 16:39:00</t>
  </si>
  <si>
    <t>Apoyar al Instituto Geográfico Agustín Codazzi (IGAC), desde el aspecto jurídico, en las actividades administrativas y de gestión de los procesos de selección y contratación financiados, total o parcialmente, con recursos de Banca Multilateral.</t>
  </si>
  <si>
    <t>8720, 10020, 15120</t>
  </si>
  <si>
    <t>360787820, 372307920, 396172620</t>
  </si>
  <si>
    <t>2020-08-03 16:56:00</t>
  </si>
  <si>
    <t>Prestación de servicios profesionales para realizar el control de calidad temático en las diferentes etapas de la actualización de las Áreas Homogéneas de Tierra con fines de Catastro Multipropósito para garantizar la entrega oportuna de municipios</t>
  </si>
  <si>
    <t>395443820</t>
  </si>
  <si>
    <t>2020-08-03 16:58:00</t>
  </si>
  <si>
    <t>Prestación de servicios profesionales para realizar la actualización y empalme de las Áreas Homogéneas de Tierra con fines de Catastro Multipropósito, acorde con los requerimientos agrológicos, digitales, cartográficos y documentales</t>
  </si>
  <si>
    <t>3820, 5020, 5220, 5320</t>
  </si>
  <si>
    <t>10920, 11820</t>
  </si>
  <si>
    <t>9920, 11120, 12120</t>
  </si>
  <si>
    <t>367814520, 375928320, 379839020</t>
  </si>
  <si>
    <t>2020-08-03 17:00:00</t>
  </si>
  <si>
    <t>Prestación de servicios profesionales para realizar el seguimiento y control de la interacción de la información de suelos con la geomorfología en el levantamiento de información de Áreas Homogéneas de Tierra fon fines de Catastro Multipropósito</t>
  </si>
  <si>
    <t>2020-08-03 17:02:00</t>
  </si>
  <si>
    <t>Prestación de servicios profesionales para la elaboración de cartografía geomorfológica con base en la interpretación de sensores remotos con un detalle de unidades hasta nivel de forma del terreno, con un rendimiento avanzado</t>
  </si>
  <si>
    <t>1020, 2120, 4520</t>
  </si>
  <si>
    <t>3420, 4420, 6920</t>
  </si>
  <si>
    <t>3220, 3820, 5020, 5520, 5920, 6120, 11820, 12220, 13920</t>
  </si>
  <si>
    <t>303991220, 314424620, 343028920, 347423220, 358867720, 362423420, 367511320, 367515720, 379591220, 388322620, 393542220</t>
  </si>
  <si>
    <t>2020-08-03 17:04:00</t>
  </si>
  <si>
    <t>Prestación de servicios profesionales para la elaboración de cartografía geomorfológica con base en la interpretación de sensores remotos con un detalle de unidades hasta nivel de forma del terreno, con un rendimiento intermedio</t>
  </si>
  <si>
    <t>2520, 4920</t>
  </si>
  <si>
    <t>4220, 7520</t>
  </si>
  <si>
    <t>4920, 5820, 7320, 11420, 13320</t>
  </si>
  <si>
    <t>343065620, 358840820, 362417020, 367502120, 367693920, 383038420, 390922920</t>
  </si>
  <si>
    <t>2020-08-03 17:14:00</t>
  </si>
  <si>
    <t>Prestación de servicios profesionales para la elaboración de cartografía geomorfológica con base en la interpretación de sensores remotos con un detalle de unidades hasta nivel de forma del terreno, con un rendimiento intermedio, requeridos en el mar</t>
  </si>
  <si>
    <t>7420, 14120</t>
  </si>
  <si>
    <t>367696220, 393639420</t>
  </si>
  <si>
    <t>2020-08-03 17:16:00</t>
  </si>
  <si>
    <t>Prestación de servicios profesionales para realizar procesos de aerotriangulación y construcción de bloques fotogramétricos, requeridos en el marco del Proyecto denominado “Programa para la adopción e implementación de un Catastro Multipropósito Urba</t>
  </si>
  <si>
    <t>1320, 1820, 2920</t>
  </si>
  <si>
    <t>3320, 3520, 5220</t>
  </si>
  <si>
    <t>3120, 3320, 3920, 4520, 5720, 6520, 6720, 7020, 11020, 11920, 12620</t>
  </si>
  <si>
    <t>303989020, 304006720, 315517720, 323528020, 348045520, 362631020, 367542020, 367556520, 367692620, 375903520, 384144520, 390923520</t>
  </si>
  <si>
    <t>2020-08-03 17:18:00</t>
  </si>
  <si>
    <t>Prestación de servicios profesionales para realizar la estructuración final de la información cartográfica y alfanumérica y revisión digital de la información espacial temática de Áreas Homogéneas de Tierra con fines de Catastro Multipropósito, reque</t>
  </si>
  <si>
    <t>2020, 4620</t>
  </si>
  <si>
    <t>5020, 11920</t>
  </si>
  <si>
    <t>4320, 6020, 11220, 12320, 12720</t>
  </si>
  <si>
    <t>320746120, 326561420, 358795020, 362398820, 367514220, 375933720, 388339020, 390922220</t>
  </si>
  <si>
    <t>2020-08-03 17:21:00</t>
  </si>
  <si>
    <t>Prestación de servicios profesionales para realizar el control de calidad de la información cartográfica y alfanumérica, organización y manejo de la información espacial temática de Áreas Homogéneas de Tierra con fines de Catastro Multipropósito segú</t>
  </si>
  <si>
    <t>7520, 12020</t>
  </si>
  <si>
    <t>367701020, 384161720</t>
  </si>
  <si>
    <t>2020-08-03 17:23:00</t>
  </si>
  <si>
    <t>Prestación de servicios para realizar la generación de cartografía temática y demás información espacial temática de Áreas Homogéneas de Tierra con fines de Catastro Multipropósito según estándares establecidos, requeridos en el marco del Proyecto de</t>
  </si>
  <si>
    <t>4020, 6220, 13820</t>
  </si>
  <si>
    <t>316206020, 367518520, 393496020</t>
  </si>
  <si>
    <t>2020-08-03 17:29:00</t>
  </si>
  <si>
    <t>Prestación de servicios para realizar la preparación y alistamiento de equipos, reactivos y materiales y apoyo en los diferentes procesos de análisis del Laboratorio Nacional de Suelos, requeridos en el marco del Proyecto denominado “Programa para la</t>
  </si>
  <si>
    <t>367850520</t>
  </si>
  <si>
    <t>2020-08-03 17:32:00</t>
  </si>
  <si>
    <t>Prestación de servicios para realizar el apoyo a las laborales de campo y manejo logístico durante el levantamiento de la información de Áreas Homogéneas de Tierra con fines de Catastro Multipropósito de acuerdo a las necesidades del proceso, requeri</t>
  </si>
  <si>
    <t>15220, 15420</t>
  </si>
  <si>
    <t>395720320, 396168820</t>
  </si>
  <si>
    <t>2020-08-05 11:02:00</t>
  </si>
  <si>
    <t>Apoyar al Instituto Geográfico Agustín Codazzi (IGAC), para soportar, analizar, diseñar e implementar la arquitectura de sistemas de información georreferenciados de la entidad y para la operación y cumplimiento de los objetivos de catastro multiprop</t>
  </si>
  <si>
    <t>7220, 11720</t>
  </si>
  <si>
    <t>360784420, 379587720</t>
  </si>
  <si>
    <t>2020-08-05 11:04:00</t>
  </si>
  <si>
    <t>Apoyar al Instituto Geográfico Agustín Codazzi (IGAC), para soportar, mantener, actualizar, analizar, diseñar y desarrollar componentes de software para el cumplimiento de los objetivos del catastro multipropósito, requeridos en el marco del Proyecto</t>
  </si>
  <si>
    <t>2220, 3920, 4820, 5120</t>
  </si>
  <si>
    <t>5420, 9920, 16220, 16520</t>
  </si>
  <si>
    <t>4620, 6420, 9420, 12820, 15620, 15720, 15820, 15920</t>
  </si>
  <si>
    <t>360783720, 360784220, 365209420, 390926020, 397183020, 397189520, 397192520</t>
  </si>
  <si>
    <t>2020-08-05 11:06:00</t>
  </si>
  <si>
    <t>Apoyar al Instituto Geográfico Agustín Codazzi (IGAC), para elaborar, diseñar plantillas, flujos de navegación, estándares de diseño y componentes de software requeridos por la entidad para el cumplimiento de los objetivos del catastro multipropósito</t>
  </si>
  <si>
    <t>2020-08-05 11:08:00</t>
  </si>
  <si>
    <t> Apoyar al Instituto Geográfico Agustín Codazzi (IGAC), en el análisis, elaboración y consolidación de la caracterización territorial para los municipios priorizados, desde cada uno de los procesos asignados y de conformidad con la metodología establ</t>
  </si>
  <si>
    <t>1120, 1220, 1420, 1520, 1620</t>
  </si>
  <si>
    <t>6320, 6420, 7320, 8120, 9220</t>
  </si>
  <si>
    <t>5320, 5420, 6320, 6620, 7720, 7820, 8420, 8520, 8820, 8920, 9620, 9720, 9820, 13020, 14720</t>
  </si>
  <si>
    <t>345593120, 345594620, 367524720, 367548520, 367703820, 367706520, 367770620, 367781820, 367800020, 367805420, 367816720, 367837620, 367840120, 390926520, 394337320</t>
  </si>
  <si>
    <t>2020-08-24 07:08:00</t>
  </si>
  <si>
    <t>Apoyar al Instituto Geográfico Agustín Codazzi (IGAC), desde el aspecto técnico y operativo, en la elaboración y estructuración de las especificaciones técnicas desde el componente Cartografía y Geodesia, en el desarrollo de los procesos de contratac</t>
  </si>
  <si>
    <t>4720, 5220, 7920, 14620</t>
  </si>
  <si>
    <t>360783820, 360784120, 360784520, 394326820</t>
  </si>
  <si>
    <t>2020-09-04 16:40:00</t>
  </si>
  <si>
    <t>ADELANTAR LOS PROCESOS DE ACTUALIZACIÓN CATASTRAL DE 4 MUNICIPIOS DEL DEPARTAMENTO DE BOYACÁ FINANCIADOS CON RECURSOS DEL BANCO INTERAMERICANO DE DESARROLLO -BID</t>
  </si>
  <si>
    <t>2020-09-04 16:43:00</t>
  </si>
  <si>
    <t>ADELANTAR LOS PROCESOS DE ACTUALIZACIÓN CATASTRAL DE 4 MUNICIPIOS DEL DEPARTAMENTO DE BOYACÁ FINANCIADOS CON RECURSOS DEL BANCO MUNDIAL -BM</t>
  </si>
  <si>
    <t>2020-09-08 00:00:00</t>
  </si>
  <si>
    <t>2020-09-08 10:34:00</t>
  </si>
  <si>
    <t>Realizar la adecuación, soporte y mantenimiento de los componentes eléctricos, de acceso, aires acondicionados requeridos para el correcto funcionamiento del centro de datos del instituto.</t>
  </si>
  <si>
    <t>2020-09-08 10:35:00</t>
  </si>
  <si>
    <t>Contratar el suministro, instalación, configuración, soporte y puesta en funcionamiento de una solución que brinde SOC/NOC y una solución de detección de vulnerabilidades para el fortalecimiento de la seguridad informática y de información de la enti</t>
  </si>
  <si>
    <t>2020-09-08 10:37:00</t>
  </si>
  <si>
    <t>Diseñar y poner en operación la red de Estaciones de Referencia de Operación Continua (CORS Continiously Operating Reference Station) de la República de Colombia, así como fortalecer su Centro de Control, de conformidad con las especificaciones técni</t>
  </si>
  <si>
    <t>2020-09-11 16:26:00</t>
  </si>
  <si>
    <t>Prestación de servicios profesionales para diseñar los servicios de información, de procesamiento y disposición de información para el catastro multipropósito.</t>
  </si>
  <si>
    <t>2020-09-11 16:27:00</t>
  </si>
  <si>
    <t>10820, 10920, 12520</t>
  </si>
  <si>
    <t>372309520, 375847420, 390924120</t>
  </si>
  <si>
    <t>2020-09-11 16:28:00</t>
  </si>
  <si>
    <t>10420, 13420</t>
  </si>
  <si>
    <t>373199120, 393710220</t>
  </si>
  <si>
    <t>2020-09-11 16:29:00</t>
  </si>
  <si>
    <t>Prestación de servicios profesionales para diseñar los servicios transaccionales de información para el catastro multipropósito en apoyo a los territorios</t>
  </si>
  <si>
    <t>2020-09-11 16:31:00</t>
  </si>
  <si>
    <t>Prestación de servicios profesionales para gestionar y disponer la información geoespacial fundamental insumo en el marco de la implementación de la política de catastro multipropósito a través de la ICDE.</t>
  </si>
  <si>
    <t>3020, 3520</t>
  </si>
  <si>
    <t>15320, 15520</t>
  </si>
  <si>
    <t>396174720, 396216020</t>
  </si>
  <si>
    <t>2020-09-11 16:32:00</t>
  </si>
  <si>
    <t>10320, 10720, 13620</t>
  </si>
  <si>
    <t>369801320, 370866720, 391329120</t>
  </si>
  <si>
    <t>2020-09-11 16:33:00</t>
  </si>
  <si>
    <t>Prestación de servicios profesionales para diseñar la estrategia de fortalecimiento y aprovechamiento de la información geoespacial dispuesta por la ICDE para de los municipios priorizados en el marco de la política de catastro multipropósito</t>
  </si>
  <si>
    <t>6920, 9020, 13520</t>
  </si>
  <si>
    <t>360784320, 360790220, 391328520</t>
  </si>
  <si>
    <t>2020-09-11 16:34:00</t>
  </si>
  <si>
    <t>Prestación de servicios profesionales para formular y actualizar el componente de tecnología de la ICDE de acuerdo con el modelo IGIF y las políticas nacionales relacionadas, asegurando su articulación con los demás componentes.</t>
  </si>
  <si>
    <t>10220, 14820</t>
  </si>
  <si>
    <t>370836320, 396362520</t>
  </si>
  <si>
    <t>2020-09-11 16:36:00</t>
  </si>
  <si>
    <t>Prestación de servicios profesionales para formular y actualizar el componente de gobierno de la ICDE de acuerdo con el modelo IGIF y las políticas nacionales relacionadas, asegurando su articulación con los demás componentes</t>
  </si>
  <si>
    <t>10520, 10620, 12920</t>
  </si>
  <si>
    <t>370834920, 370869120, 390924520</t>
  </si>
  <si>
    <t>2020-09-11 16:37:00</t>
  </si>
  <si>
    <t>Prestación de servicios profesionales para realizar el diseño de la plataforma tecnológica de la ICDE, garantizando la interoperabilidad de los sistemas nacionales de información relacionados con la administración del territorio</t>
  </si>
  <si>
    <t>7620, 11320, 14520</t>
  </si>
  <si>
    <t>367702320, 379352920, 393749420</t>
  </si>
  <si>
    <t>2020-09-11 16:39:00</t>
  </si>
  <si>
    <t>Prestación de servicios profesionales para formular y actualizar el componente de comunicación y asociaciones de la ICDE de acuerdo con el modelo IGIF y las políticas nacionales relacionadas, asegurando su articulación con los demás componentes</t>
  </si>
  <si>
    <t>6820, 8120, 12420</t>
  </si>
  <si>
    <t>367559620, 367726520, 389861520</t>
  </si>
  <si>
    <t>2020-09-25 16:28:00</t>
  </si>
  <si>
    <t>Adquirir Modelos Digitales de Terreno de la República Colombia, como insumo para la generación de cartografía básica oficial del país e implementación del Catastro Multipropósito, de conformidad con las especificaciones técnicas establecidas por el I</t>
  </si>
  <si>
    <t>2020-10-06 16:39:00</t>
  </si>
  <si>
    <t>Adquirir productos y servicios ArcGIS denominados Enterprise License Agreement (ELA)"</t>
  </si>
  <si>
    <t>16820</t>
  </si>
  <si>
    <t>2020-11-10 09:18:00</t>
  </si>
  <si>
    <t>Adquisición de un sistema de análisis de partículas e identificación de minerales, compuesto por Microscopio Petrográfico con polarización, cámara de alta resolución, estación de trabajo y Software para análisis automático de
partículas Marca ZEISS</t>
  </si>
  <si>
    <t>2020-11-10 09:19:00</t>
  </si>
  <si>
    <t>Adquisición de equipo colilert-18 9223B-2004 y consumibles</t>
  </si>
  <si>
    <t>2020-11-10 15:04:00</t>
  </si>
  <si>
    <t>"Adquirir servicios y productos de infraestructura tecnológica por demanda en modalidad de Nube Privada o Pública que permitan alojar los contenidos y servicios que el IGAC requiera".</t>
  </si>
  <si>
    <t>2020-01-10 15:14:00</t>
  </si>
  <si>
    <t>015</t>
  </si>
  <si>
    <t>TERRITORIAL NARIÑO</t>
  </si>
  <si>
    <t>SERVICIO PUBLICO DE ENERGIA - SEDE DE PASTO Y UNIDADES OPERATIVAS DE IPIALES Y MOCOA DE LA TERRITORIAL NARIÑO.</t>
  </si>
  <si>
    <t>420, 520, 620, 920, 1620, 1720, 1920, 3320, 3720, 4920, 7720, 8620, 8720, 9720, 11120, 11420, 12320, 12520, 12620, 13720, 13820, 14320, 14620, 15120, 15220, 16420, 17820, 18920, 21920, 23420, 23520, 24820</t>
  </si>
  <si>
    <t>120, 220, 420, 1720, 1820, 2420, 4620, 4720, 5520, 9020, 11020, 11120, 12120, 15220, 15720, 18420, 18520, 18620, 21520, 21720, 22620, 24920, 25120, 26020, 29220, 31020, 34620, 35720, 39220, 39420, 45820</t>
  </si>
  <si>
    <t>120, 220, 420, 6920, 7020, 7520, 13720, 13820, 14420, 22920, 29320, 29420, 31720, 43120, 43520, 52020, 52120, 52320, 60920, 61120, 66620, 68920, 69220, 69920, 77820, 84320, 87620, 96820, 100320, 100520, 111820</t>
  </si>
  <si>
    <t>4686020, 4691220, 5230420, 23394820, 23398320, 25609220, 42903520, 42928320, 57773020, 92917220, 115479320, 115482520, 124532320, 149009420, 155318320, 187542420, 190532320, 192960620, 218850420, 219055620, 237444020, 251084120, 258446120, 261638420, 284819120, 301512620, 322924820, 342805020, 366683020, 366761720, 394993220</t>
  </si>
  <si>
    <t>2020-01-10 15:19:00</t>
  </si>
  <si>
    <t>SERVICIO PUBLICO DE AGUA - SEDE DE PASTO Y UNIDADES OPERATIVAS DE IPIALES Y MOCOA DE LA TERRITORIAL NARIÑO.</t>
  </si>
  <si>
    <t>720, 820, 1020, 2520, 3420, 5120, 6120, 7820, 8820, 10720, 11220, 12720, 13520, 14020, 14820, 15520, 17620, 17720, 19120, 19320, 23620, 24020</t>
  </si>
  <si>
    <t>520, 620, 720, 3320, 4820, 5620, 7220, 9120, 10920, 15120, 15820, 18720, 21620, 22320, 25820, 26420, 31120, 31220, 34920, 35320, 39320, 39920</t>
  </si>
  <si>
    <t>520, 620, 720, 8220, 13920, 14520, 22420, 23020, 29220, 42920, 43620, 52220, 61020, 61720, 69720, 75020, 84420, 84520, 94520, 96420, 100420, 106120</t>
  </si>
  <si>
    <t>5278620, 5283020, 6676420, 30868820, 42891520, 60899120, 86542320, 95180720, 115461620, 149006820, 155321720, 190534220, 219057820, 233406620, 258744920, 267784020, 301569920, 301586520, 334550120, 334821620, 366692720, 383569720</t>
  </si>
  <si>
    <t>2020-01-10 15:28:00</t>
  </si>
  <si>
    <t>DMINISTRACION Y PARQUEADERO DE LA SEDE DE PASTO  DE TERRITORIAL NARIÑO</t>
  </si>
  <si>
    <t>2020-01-10 15:36:00</t>
  </si>
  <si>
    <t>SERVICIO DE TELEFONIA FIJA   SEDE DE PASTO Y UNIDADES OPERATIVAS DE IPIALES Y MOCOA DE TERRITORIAL NARIÑO</t>
  </si>
  <si>
    <t>320, 1420, 1520, 3620, 4220, 5220, 5320, 5420, 5520, 7620, 7920, 9820, 9920, 10020, 10120, 10220, 10320, 11320, 11820, 11920, 12820, 12920, 13420, 13620, 14720, 15320, 16520, 18820, 19220, 22020, 23720, 23820</t>
  </si>
  <si>
    <t>320, 2020, 2120, 5320, 5720, 5820, 5920, 6020, 8920, 9220, 12220, 12320, 12420, 12520, 12620, 12720, 15920, 16020, 16120, 18820, 18920, 21820, 21920, 25220, 26120, 29120, 34520, 35020, 35820, 39620, 39720</t>
  </si>
  <si>
    <t>320, 7120, 7220, 7320, 14220, 14620, 14720, 14820, 14920, 22820, 23120, 31820, 31920, 32020, 32120, 32220, 32320, 43720, 49620, 49720, 52420, 52520, 61220, 61320, 69120, 70020, 70120, 77620, 87520, 94620, 96920, 105820, 105920</t>
  </si>
  <si>
    <t>4697120, 6701020, 23401320, 23406320, 47698520, 60907620, 60918020, 60923520, 60926120, 92921920, 97124220, 124481820, 124487620, 124508920, 124521120, 124524120, 124536420, 155342020, 174894820, 174911320, 192971320, 192980120, 218872820, 219053120, 258443620, 261641120, 261651520, 284809520, 322931020, 334899620, 342817120, 383503920, 383547320</t>
  </si>
  <si>
    <t>2020-01-16 09:19:00</t>
  </si>
  <si>
    <t>ADMINISTRACION Y PARQUEADERO  OFICINA DE LA SEDE PASTO TERRITORIAL NARIÑO</t>
  </si>
  <si>
    <t>220, 4020, 8020, 8520, 11020, 12420, 13920, 15420, 16120, 19820, 23920</t>
  </si>
  <si>
    <t>1920, 5220, 9520, 11220, 15320, 18320, 21420, 25920, 28320, 35620, 39820</t>
  </si>
  <si>
    <t>6820, 7820, 14120, 23320, 29520, 43020, 51720, 60820, 69820, 76920, 96720, 106020</t>
  </si>
  <si>
    <t>25939220, 45965820, 98636720, 114304820, 149008020, 187523720, 218844620, 261617220, 276377720, 334990120, 382907820</t>
  </si>
  <si>
    <t>2020-01-21 09:21:00</t>
  </si>
  <si>
    <t>NOMINA MES ENERO 2020-TERRITORIAL NARIÑO.</t>
  </si>
  <si>
    <t>1220, 1320</t>
  </si>
  <si>
    <t>2220, 2320, 2420, 2520, 2620, 2720, 2820, 2920, 3020, 3120, 3220, 3320, 3420, 3520, 3620, 3720, 3820, 3920, 4020, 4120, 4220, 4320, 4420, 4520, 4620, 4720, 4820, 4920, 5020, 5120, 5220, 5320, 5420, 5520, 5620, 5720, 5820</t>
  </si>
  <si>
    <t>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t>
  </si>
  <si>
    <t>2020-01-21 09:40:00</t>
  </si>
  <si>
    <t>APORTES Y PARAFISCALES NOMINA MES ENERO 2020 TERRITORIAL NARIÑO</t>
  </si>
  <si>
    <t>820, 920, 1020, 1120, 1220, 1320, 1420, 1520, 1620, 1720, 1820, 1920, 2020, 2120</t>
  </si>
  <si>
    <t>9376820, 9376920, 9377020, 9377120, 9377220, 9377320, 9377420, 9377520, 9377620, 9377720, 9377820, 9377920, 9378020, 9378120</t>
  </si>
  <si>
    <t>2020-02-11 12:25:00</t>
  </si>
  <si>
    <t>CANNON DE ARRENDAMIENTO UNIDAD OPERATIVA IPIALES  AÑO 2020</t>
  </si>
  <si>
    <t>23220, 42520, 58420, 58520, 61620, 74920, 77720, 87720, 100220, 108420, 108520</t>
  </si>
  <si>
    <t>98591520, 147539820, 198407020, 202033520, 232703720, 267792120, 285048920, 330740920, 365417320, 390858420, 390859120</t>
  </si>
  <si>
    <t>2020-02-11 12:38:00</t>
  </si>
  <si>
    <t>REUNION DIRECTORES TERRITORIALES A SEDE CENTRAL LOS DIAS 12, 13, 14 DE FEBRERO DEL 2020</t>
  </si>
  <si>
    <t>24206520</t>
  </si>
  <si>
    <t>2020-02-12 14:44:00</t>
  </si>
  <si>
    <t>VIATICOS PROCESO DE AVALUOS 2020</t>
  </si>
  <si>
    <t>2020, 2120, 16620, 16720</t>
  </si>
  <si>
    <t>2520, 2620, 30820, 30920</t>
  </si>
  <si>
    <t>7620, 7720, 78720, 84620</t>
  </si>
  <si>
    <t>25905920, 25910220, 296703020, 300630120</t>
  </si>
  <si>
    <t>2020-02-12 14:57:00</t>
  </si>
  <si>
    <t>VIATICOS Y GASTOS DE COMISION EN CUMPLIMIENTOS A LAS METAS ESTABLECIDAS VIGENCIA 2020, PROCESO CONSERVACION.
EJECUTAR PROCESOS DE CONSERVACION CATASTRAL A NIVEL  NACIONAL</t>
  </si>
  <si>
    <t>2220, 2320, 2420, 2920, 3020, 3120, 3220, 3520, 3820, 3920, 4320, 4520, 4620, 4720, 14420, 14520, 14920, 15020, 16220, 16820, 16920, 17020, 17120, 17220, 18220, 18320, 18420, 18520, 19520, 19620, 19720, 22120, 22420, 22520</t>
  </si>
  <si>
    <t>2920, 3020, 3120, 3820, 3920, 4020, 4920, 5020, 6220, 6320, 6420, 6520, 6620, 6720, 22720, 22820, 25620, 25720, 28420, 30320, 30420, 30520, 30620, 30720, 31820, 31920, 32020, 32120, 34720, 34820, 35120, 36020, 36220, 36320</t>
  </si>
  <si>
    <t>7920, 8020, 8120, 13420, 13520, 13620, 21620, 21720, 21820, 21920, 22020, 22120, 22220, 22320, 66720, 66820, 69520, 69620, 77020, 78220, 78320, 78420, 78520, 78620, 85120, 85220, 85320, 85420, 94320, 94420, 96220, 97120, 97220, 97320, 99820, 99920</t>
  </si>
  <si>
    <t>29642520, 29687820, 30872620, 36814420, 36878520, 37377020, 75156620, 75161120, 75162320, 75168320, 75175120, 75175520, 75177220, 83444020, 245086720, 245089020, 258743920, 258744420, 276372220, 296654020, 296659520, 296663520, 296677020, 296689720, 312415020, 312416320, 312418620, 312419620, 334979020, 335003620, 335009220, 349202820, 349206820, 349218520, 359507920, 359509320</t>
  </si>
  <si>
    <t>120, 220, 320, 420, 520, 620, 820, 1020</t>
  </si>
  <si>
    <t>2020-02-20 18:42:00</t>
  </si>
  <si>
    <t>APORTES Y APRAFISCALES NOMINA FEBRERO 2020
FUNCIONARIOS TERRITORIAL NARIÑO</t>
  </si>
  <si>
    <t>12020, 12120, 12220, 12320, 12420, 12520, 12620, 12720, 12820, 12920, 13020, 13120, 13220, 13320</t>
  </si>
  <si>
    <t>33299020, 33299120, 33299220, 33299320, 33299420, 33299520, 33299620, 33299720, 33299820, 33299920, 33300020, 33300120, 33300220, 33300320</t>
  </si>
  <si>
    <t>2020-02-21 15:07:00</t>
  </si>
  <si>
    <t>NOMINA MES FEBRERO 2020</t>
  </si>
  <si>
    <t>8320, 8420, 8520, 8620, 8720, 8820, 8920, 9020, 9120, 9220, 9320, 9420, 9520, 9620, 9720, 9820, 9920, 10020, 10120, 10220, 10320, 10420, 10520, 10620, 10720, 10820, 10920, 11020, 11120, 11220, 11320, 11420, 11520, 11620, 11720, 11820, 11920</t>
  </si>
  <si>
    <t>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t>
  </si>
  <si>
    <t>2020-03-03 10:30:00</t>
  </si>
  <si>
    <t>COMBUSTIBLE PARA EL  VEHICULO DE LA TERITORIAL NARIÑO</t>
  </si>
  <si>
    <t>2020-03-03 10:37:00</t>
  </si>
  <si>
    <t>ARRENDAMIENTO  BODEGA DE ARCHIVO DOCUMENTAL</t>
  </si>
  <si>
    <t>58620, 58720, 61820, 69420, 78020, 94720, 100620</t>
  </si>
  <si>
    <t>202051820, 202589620, 236958520, 258468320, 293614920, 335046720, 365418420</t>
  </si>
  <si>
    <t>2020-03-03 10:39:00</t>
  </si>
  <si>
    <t>IMPUESTO PREDIAL AÑO 2020 OFICINAS DE SSEDE PASTO INSTITUTO GEOGRAFICO AGUSTIN CODAZZI</t>
  </si>
  <si>
    <t>50968420</t>
  </si>
  <si>
    <t>2020-03-04 15:51:00</t>
  </si>
  <si>
    <t>Prestación de servicios profesionales para apoyar a la dirección territorial Nariño en los requerimientos del trámite administrativo, judicial y el postfallo del proceso de restitución de tierras en el marco de la ley 1448 de 2011  y la política inte</t>
  </si>
  <si>
    <t>2020-03-05 14:40:00</t>
  </si>
  <si>
    <t>22620, 31620, 42820, 51920, 61920, 69320, 76020, 86820, 100020, 111420</t>
  </si>
  <si>
    <t>86541320, 120030320, 147542620, 187642320, 232720820, 258450320, 274930820, 322850620, 363399820, 390779720</t>
  </si>
  <si>
    <t>2020-03-05 15:03:00</t>
  </si>
  <si>
    <t>Prestación de servicios personales para adelantar actividades de reconocimiento predial urbano y rural, en atención a los requerimientos administrativos y judiciales del proceso de restitución de tierras en la dirección territorial Nariño</t>
  </si>
  <si>
    <t>22520, 28620, 38120, 51120, 59320, 67620, 75920, 86720, 97920, 110220</t>
  </si>
  <si>
    <t>84771120, 114287420, 140021220, 185631520, 215563920, 247803720, 274617620, 322839020, 350282420, 390748820</t>
  </si>
  <si>
    <t>2020-03-05 15:26:00</t>
  </si>
  <si>
    <t>Prestación de servicios personales para adelantar actividades de reconocimiento predial urbano y rural, en atención a los requerimientos administrativos y judiciales del proceso de restitución de tierras en unidad operativa de Mocoa</t>
  </si>
  <si>
    <t>29820, 37820, 51320, 59820, 67320, 76320, 86120, 86420, 98920, 111020</t>
  </si>
  <si>
    <t>115347420, 140021420, 185645020, 215604120, 245113120, 276359320, 320674120, 352850720, 390770820</t>
  </si>
  <si>
    <t>2020-03-05 15:47:00</t>
  </si>
  <si>
    <t>Prestación de servicios personales  para el seguimiento a las solicitudes realizadas en el marco de la política integral de reparación a víctimas  en la dirección territorial unidad operativa de Mocoa</t>
  </si>
  <si>
    <t>28920, 37920, 50920, 59420, 66920, 76720, 87020, 99320, 111520</t>
  </si>
  <si>
    <t>114298920, 140021320, 176836720, 215580820, 245103320, 276365720, 322853220, 359541320, 390780420</t>
  </si>
  <si>
    <t>2020-03-05 16:02:00</t>
  </si>
  <si>
    <t>Gastos de desplazamietos al personal contratado es  para el seguimiento a las solicitudes realizadas en el marco de la política integral de reparación a víctimas  en la dirección territorial unidad operativa de Mocoa</t>
  </si>
  <si>
    <t>23120, 23220</t>
  </si>
  <si>
    <t>37420, 37520</t>
  </si>
  <si>
    <t>98520, 98620</t>
  </si>
  <si>
    <t>352832120, 352838520</t>
  </si>
  <si>
    <t>2020-03-06 11:25:00</t>
  </si>
  <si>
    <t>Prestación de servicios personales (5) para  realizar actividades de reconocimiento predial urbano y rural para la atención de trámites en los procesos catastrales de la dirección territorial Nariño  y sus UOC.</t>
  </si>
  <si>
    <t>5620, 5720, 5820, 5920, 6020</t>
  </si>
  <si>
    <t>7120, 10520, 10620, 11720, 11820</t>
  </si>
  <si>
    <t>22720, 29120, 29720, 29920, 30020, 30120, 37620, 37720, 38920, 39020, 42320, 42420, 50020, 50120, 50720, 51520, 59520, 59920, 60020, 60420, 60620, 60720, 67120, 68020, 68220, 68320, 68820, 75720, 76620, 77120, 77320, 84820, 85820, 86220, 87120, 87320, 99120, 99220, 99420, 99620, 110520, 110820, 113720, 113820, 114520, 114620</t>
  </si>
  <si>
    <t>86539120, 114302020, 115345420, 115350420, 115488520, 115489520, 131140820, 140013320, 140019220, 140021520, 143083820, 147536620, 176792720, 176800920, 176819320, 185645820, 215585720, 215632620, 216363820, 216372420, 216373020, 216373320, 245124620, 249560320, 249566520, 249575120, 249596320, 273659820, 276364120, 278356920, 278359220, 300681220, 317970920, 317990520, 322856820, 322870020, 352857820, 359521320, 359538620, 359542920, 390753020, 390762420, 394929220, 394931620, 394956320, 395436620</t>
  </si>
  <si>
    <t>2020-03-06 11:31:00</t>
  </si>
  <si>
    <t>Prestación de servicios personales para realizar actividades de  apoyo operativo en los procesos catastrales en la dirección territorial Nariño  y sus UOC</t>
  </si>
  <si>
    <t>6720, 6820, 6920, 7020, 7120, 7220, 7420</t>
  </si>
  <si>
    <t>9620, 9720, 10020, 10120, 10320, 10420, 10720</t>
  </si>
  <si>
    <t>28120, 28220, 28420, 28520, 28720, 28820, 29020, 38020, 38220, 38320, 38520, 38620, 38720, 42220, 49820, 49920, 50220, 50320, 50420, 51220, 51620, 58820, 58920, 59020, 59220, 59720, 60320, 60520, 67220, 67420, 67520, 67720, 67920, 68420, 68520, 75220, 75320, 75620, 76220, 76520, 77220, 77420, 85520, 85620, 85720, 86020, 86520, 87220, 87420, 97420, 97520, 97820, 98020, 98720, 99520, 99720, 110020, 110320, 110620, 110720, 111220, 111720, 113220</t>
  </si>
  <si>
    <t>110320020, 110325820, 110337920, 110339720, 114294720, 114297320, 114297920, 140019420, 140019720, 140020220, 140020820, 140021020, 140021120, 143083020, 176777520, 176788020, 176803120, 176805720, 176807720, 185644620, 187639720, 215522620, 215530220, 215540420, 215550320, 215592920, 216372120, 216372620, 245110020, 247796120, 247801020, 247807620, 247819820, 249585620, 249588120, 273650520, 273652020, 273658320, 274941620, 276363020, 278360020, 278368120, 312420920, 312421720, 312422120, 317977620, 322835720, 322859620, 322870820, 350285420, 350294620, 350303520, 350305720, 352844720, 359519420, 359523320, 390746120, 390750220, 390754020, 390755220, 390773020, 390819920, 392416520</t>
  </si>
  <si>
    <t>2020-03-06 11:38:00</t>
  </si>
  <si>
    <t>Prestación de servicios personales  para realizar las actividades de control y verificación a los trámites del proceso de conservación catastral en la dirección territorial Nariño  y  sus UOC.</t>
  </si>
  <si>
    <t>29620, 38420, 50520, 60120, 67820, 75420, 86620, 97620, 110920</t>
  </si>
  <si>
    <t>115340920, 140020520, 176809320, 216368220, 247813320, 273654620, 322837220, 350277320, 390768720</t>
  </si>
  <si>
    <t>2020-03-06 11:40:00</t>
  </si>
  <si>
    <t>Prestación de servicios de apoyo a la gestión en ventanilla para atención al público en los procesos catastrales de la dirección territorial Nariño y sus UOC.</t>
  </si>
  <si>
    <t>2020-03-06 11:45:00</t>
  </si>
  <si>
    <t>Prestación de servicios de apoyo a la gestión desarrollada en procesos catastrales de la territorial Nariño y sus UOC.</t>
  </si>
  <si>
    <t>2020-03-11 17:58:00</t>
  </si>
  <si>
    <t>PRESTACION DE SERVICIO PERSONALES PARA REALIZAR ACTIVIDADES DE DIGITALIZACION Y GENERACION DE PRODUCTOS DE LA INFORMACION CATASTRAL, EN LA DIRECCION TERRITORIAL NARIÑO Y SUS  UNIDADES OPERATIVAS</t>
  </si>
  <si>
    <t>28320, 38820, 50620, 60220, 68720, 76120, 86920, 98320, 111320</t>
  </si>
  <si>
    <t>110332020, 140018920, 176816420, 216369520, 249595220, 274943720, 322851820, 352830520, 390775120</t>
  </si>
  <si>
    <t>APORTES Y PARAFISCALES NOMINA M ES DE MARZO DEL 2020.
TERRITORIAL NARIÑO</t>
  </si>
  <si>
    <t>20220, 20320, 20420, 20520, 20620, 20720, 20820, 20920, 21020, 21120, 21220, 21320, 21420, 21520</t>
  </si>
  <si>
    <t>67143420, 67143520, 67143620, 67143720, 67143820, 67143920, 67144020, 67144220, 67144320, 67144420, 67144520, 67144620, 67144720, 67144820</t>
  </si>
  <si>
    <t>2020-03-24 10:44:00</t>
  </si>
  <si>
    <t>NOMINA SUELDOS FUNCIONARIOS TERRITORIAL NARIÑO.
MEAS MARZO DEL 2020
RA1506</t>
  </si>
  <si>
    <t>6220, 6320</t>
  </si>
  <si>
    <t>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t>
  </si>
  <si>
    <t>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t>
  </si>
  <si>
    <t>2020-04-01 00:00:00</t>
  </si>
  <si>
    <t>2020-04-01 16:14:00</t>
  </si>
  <si>
    <t>42620, 43420, 51020, 61420, 68120, 78120, 97020, 112920, 114420</t>
  </si>
  <si>
    <t>147541220, 153443920, 185631020, 218846220, 249563620, 293615120, 342765920, 392395420, 394952820</t>
  </si>
  <si>
    <t>2020-04-01 16:21:00</t>
  </si>
  <si>
    <t>Gastos de Alojamiento y manutención personal , control de calidad</t>
  </si>
  <si>
    <t>15920, 16020, 19020, 19420</t>
  </si>
  <si>
    <t>27220, 28220, 35220, 35520</t>
  </si>
  <si>
    <t>75820, 76820, 96320, 96620</t>
  </si>
  <si>
    <t>274617420, 276367720, 334703320, 334705720</t>
  </si>
  <si>
    <t>2020-04-01 16:31:00</t>
  </si>
  <si>
    <t>Prestación de servicios profesionales para realizar avalúos comerciales, a nivel nacional de los bienes urbanos y rurales</t>
  </si>
  <si>
    <t>8920, 9020, 9120, 9220</t>
  </si>
  <si>
    <t>31420, 35420, 45120, 47120</t>
  </si>
  <si>
    <t>84920, 96520, 111120, 113020, 113120</t>
  </si>
  <si>
    <t>300716720, 334707520, 390828620, 392400120, 392406920</t>
  </si>
  <si>
    <t>2020-04-21 11:20:00</t>
  </si>
  <si>
    <t>PRESTACION DE SERVICIO PROFESIONALES  PARA REALIZAR PROCESOS  DE PLANEACION Y SEGUIMIENTO  AL PLAN DE ACCION EN LA TERRITORIAL NARIÑO</t>
  </si>
  <si>
    <t>43320, 51820, 61520, 69020, 77920, 94220, 100120, 113920</t>
  </si>
  <si>
    <t>153436020, 187640720, 232671720, 257240120, 285047520, 335022820, 365416520, 394933620</t>
  </si>
  <si>
    <t>2020-04-23 15:40:00</t>
  </si>
  <si>
    <t>SUELDO DE FUNCIONARIOS.
NOMINA MES ABRIL 2020
TERRITORIAL NARIÑO</t>
  </si>
  <si>
    <t>23420, 23520, 23620, 23720, 23820, 23920, 24020, 24120, 24220, 24320, 24420, 24520, 24620, 24720, 24820, 24920, 25020, 25120, 25220, 25320, 25420, 25520, 25620, 25720, 25820, 25920, 26020, 26120, 26220, 26320, 26420, 26520, 26620</t>
  </si>
  <si>
    <t>100027320, 100027420, 100027520, 100027620, 100027720, 100027820, 100027920, 100028020, 100028120, 100028220, 100028320, 100028420, 100028520, 100028620, 100028720, 100028820, 100028920, 100029020, 100029120, 100029220, 100029320, 100029420, 100029520, 100029620, 100029720, 100029820, 100029920, 100030020, 100030120, 100030220, 100030320, 100044020, 100044120</t>
  </si>
  <si>
    <t>2020-04-23 16:39:00</t>
  </si>
  <si>
    <t>APORTES Y PARAFISCALES  NOMINA MES DE ABRIL 2020 SEGUN RA 1509 MODULO HACENDARIO TERRITORIAL NARIÑO</t>
  </si>
  <si>
    <t>26720, 26820, 26920, 27020, 27120, 27220, 27320, 27420, 27520, 27620, 27720, 27820, 27920, 28020</t>
  </si>
  <si>
    <t>100146520, 100146620, 100146720, 100146820, 100146920, 100147020, 100147120, 100147220, 100147320, 100147420, 100147520, 100147620, 100147720, 100147820</t>
  </si>
  <si>
    <t>2020-05-06 18:30:00</t>
  </si>
  <si>
    <t>PRESTACION DE SERVICIOS PERSONALES PARA LA REALIZAR ACTIVIDADES DE APOYO DE GESTION EN LOS  PROCESOS CATASTRALES EN LA DIRECCION TERRITORIAL NARIÑO</t>
  </si>
  <si>
    <t>14920, 15420</t>
  </si>
  <si>
    <t>42720, 43220, 50820, 51420, 59120, 59620, 67020, 68620, 75520, 76420, 85920, 86320, 97720, 98820, 110120, 110420</t>
  </si>
  <si>
    <t>147541820, 151857220, 176832420, 185645320, 215543520, 215589320, 245107520, 249590120, 273655320, 276361320, 317974620, 317993720, 350300720, 352849620, 390751320, 390826520</t>
  </si>
  <si>
    <t>2020-05-15 00:00:00</t>
  </si>
  <si>
    <t>2020-05-15 12:57:00</t>
  </si>
  <si>
    <t>REAJUSTE DE SUELDO ENERO- FEBRERO  AÑO 202O  APORTES   PATRONAL</t>
  </si>
  <si>
    <t>30220, 30320, 30420, 30520, 30620, 30720, 30820, 30920, 31020, 31120, 31220, 31320, 31420, 31520</t>
  </si>
  <si>
    <t>119636220, 119636320, 119636420, 119636520, 119636620, 119636720, 119636820, 119636920, 119637020, 119637120, 119637220, 119637320, 119637420, 119637520</t>
  </si>
  <si>
    <t>2020-05-21 20:31:00</t>
  </si>
  <si>
    <t>NOMINA MES MAYO DEL 2020 TERRITORIAL NARIÑO</t>
  </si>
  <si>
    <t>32420, 32520, 32620, 32720, 32820, 32920, 33020, 33120, 33220, 33320, 33420, 33520, 33620, 33720, 33820, 33920, 34020, 34120, 34220, 34320, 34420, 34520, 34620, 34720, 34820, 34920, 35020, 35120, 35220, 35320, 35420, 35520, 35620, 35720, 35820, 35920, 36020, 36120</t>
  </si>
  <si>
    <t>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t>
  </si>
  <si>
    <t>2020-05-22 13:49:00</t>
  </si>
  <si>
    <t>APORTES PATRONALES NOMINA MAYO 2020</t>
  </si>
  <si>
    <t>36220, 36320, 36420, 36520, 36620, 36720, 36820, 36920, 37020, 37120, 37220, 37320, 37420, 37520</t>
  </si>
  <si>
    <t>127230520, 127230620, 127230720, 127230920, 127231120, 127231220, 127231320, 127231420, 127231520, 127231620, 127231720, 127231820, 127231920, 127232120</t>
  </si>
  <si>
    <t>2020-06-04 14:08:00</t>
  </si>
  <si>
    <t>PRIMA  SEMESTRAL AÑO 2020</t>
  </si>
  <si>
    <t>39120, 39220, 39320, 39420, 39520, 39620, 39720, 39820, 39920, 40020, 40120, 40220, 40320, 40420, 40520, 40620, 40720, 40820, 40920, 41020, 41120, 41220, 41320, 41420, 41520, 41620, 41720, 41820, 41920, 42020, 42120</t>
  </si>
  <si>
    <t>142434320, 142434420, 142434620, 142434720, 142434820, 142434920, 142435020, 142435120, 142435220, 142435320, 142435420, 142435520, 142435620, 142435720, 142435820, 142435920, 142436020, 142436120, 142436220, 142436320, 142436420, 142436520, 142436620, 142436720, 142436820, 142436920, 142437020, 142437120, 142437220, 142437320, 142437420</t>
  </si>
  <si>
    <t>2020-06-23 07:31:00</t>
  </si>
  <si>
    <t>NOMINA SUELDO FUNCIONARIO TERRITORIAL NARIÑO MES JUNIO DEL 2020</t>
  </si>
  <si>
    <t>11520, 11620</t>
  </si>
  <si>
    <t>43820, 43920, 44020, 44120, 44220, 44320, 44420, 44520, 44620, 44720, 44820, 44920, 45020, 45120, 45220, 45320, 45420, 45520, 45620, 45720, 45820, 45920, 46020, 46120, 46220, 46320, 46420, 46520, 46620, 46720, 46820, 46920, 47020, 47120, 47220, 47320</t>
  </si>
  <si>
    <t>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t>
  </si>
  <si>
    <t>2020-06-23 07:44:00</t>
  </si>
  <si>
    <t>APORTES Y PARAFISCALES  NOMINA SUELDO MES JUNIO  2020 TERRITORIAL NARIÑO</t>
  </si>
  <si>
    <t>47420, 47520, 47620, 47720, 47820, 47920, 48020, 48120, 48220, 48320, 48420, 48520, 48620, 48720</t>
  </si>
  <si>
    <t>159068720, 159068820, 159068920, 159069020, 159069120, 159069220, 159069320, 159069420, 159069520, 159069620, 159069720, 159069820, 159069920, 159070020</t>
  </si>
  <si>
    <t>2020-06-24 13:12:00</t>
  </si>
  <si>
    <t>Rubro: C-0499-1003-6-0-0499016-02 ADQUISICIÓN DE BIENES Y SERVICIOS - SEDES MANTENIDAS- FORTALECIMIENTO DE LA INFRAESTRUCTURA FÍSICA DEL IGAC NARIÑO A NIVEL NACIONAL.
Recurso: Nación -10.
presupuesto relacionado a la instalación de ventanillas de acu</t>
  </si>
  <si>
    <t>26520</t>
  </si>
  <si>
    <t>75120</t>
  </si>
  <si>
    <t>273647620</t>
  </si>
  <si>
    <t>2020-06-25 10:12:00</t>
  </si>
  <si>
    <t>PLANILLA N RETIRO FUNCIONARIOS APORTES PATRONALES</t>
  </si>
  <si>
    <t>12020, 12120, 12220</t>
  </si>
  <si>
    <t>48820, 48920, 49020, 49120, 49220, 49320, 49420, 49520</t>
  </si>
  <si>
    <t>166817520, 166817620, 166817720, 166817820, 166817920, 166818020, 166818120, 166818220</t>
  </si>
  <si>
    <t>2020-07-22 19:32:00</t>
  </si>
  <si>
    <t>APORTES Y PARAFISCALES NOMINA MES JULIO 2020</t>
  </si>
  <si>
    <t>57020, 57120, 57220, 57320, 57420, 57520, 57620, 57720, 57820, 57920, 58020, 58120, 58220, 58320</t>
  </si>
  <si>
    <t>196118820, 196118920, 196119020, 196119120, 196119220, 196119320, 196119420, 196119520, 196119620, 196119720, 196119820, 196119920, 196120020, 196120120</t>
  </si>
  <si>
    <t>2020-07-22 20:27:00</t>
  </si>
  <si>
    <t>NOMINA SUELDO MES DE JULIO 2020</t>
  </si>
  <si>
    <t>52620, 52720, 52820, 52920, 53020, 53120, 53220, 53320, 53420, 53520, 53620, 53720, 53820, 53920, 54020, 54120, 54220, 54320, 54420, 54520, 54620, 54720, 54820, 54920, 55020, 55120, 55220, 55320, 55420, 55520, 55620, 55720, 55820, 55920, 56020, 56120, 56220, 56320, 56420, 56520, 56620, 56720, 56820, 56920</t>
  </si>
  <si>
    <t>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t>
  </si>
  <si>
    <t>2020-08-24 17:28:00</t>
  </si>
  <si>
    <t>SUELDO DE FUNCIONARIOS MES DE AGOSTO 2020.
NOMINA AGOSTO 2020 TERRITORIAL NARIÑOR</t>
  </si>
  <si>
    <t>62020, 62120, 62220, 62320, 62420, 62520, 62620, 62720, 62820, 62920, 63020, 63120, 63220, 63320, 63420, 63520, 63620, 63720, 63820, 63920, 64020, 64120, 64220, 64320, 64420, 64520, 64620, 64720, 64820, 64920, 65020, 65120</t>
  </si>
  <si>
    <t>233207920, 233208020, 233208120, 233208220, 233208320, 233208420, 233208520, 233208620, 233208720, 233208820, 233208920, 233209020, 233209120, 233209220, 233209320, 233209420, 233209520, 233209620, 233209720, 233209820, 233209920, 233210120, 233210220, 233210320, 233210420, 233210520, 233210620, 233210720, 233210820, 233210920, 233211020, 233211120</t>
  </si>
  <si>
    <t>2020-08-25 15:44:00</t>
  </si>
  <si>
    <t>APORTES PATRONALES MES DE AGOSTO 2020 . NOMINA DE SUELDO FUNCIONARIO AGOSTO 2020</t>
  </si>
  <si>
    <t>65220, 65320, 65420, 65520, 65620, 65720, 65820, 65920, 66020, 66120, 66220, 66320, 66420, 66520</t>
  </si>
  <si>
    <t>233533720, 233533820, 233533920, 233534020, 233534120, 233534220, 233534420, 233534520, 233534620, 233534720, 233534820, 233534920, 233535020, 233535120</t>
  </si>
  <si>
    <t>2020-09-24 18:51:00</t>
  </si>
  <si>
    <t>SUE3LDO FUNCIONARIOS DE NOMINA MES SEPTIEMBRE DEL 2020</t>
  </si>
  <si>
    <t>15620, 15720</t>
  </si>
  <si>
    <t>70220, 70320, 70420, 70520, 70620, 70720, 70820, 70920, 71020, 71120, 71220, 71320, 71420, 71520, 71620, 71720, 71820, 71920, 72020, 72120, 72220, 72320, 72420, 72520, 72620, 72720, 72820, 72920, 73020, 73120, 73220, 73320, 73420</t>
  </si>
  <si>
    <t>265874520, 265874620, 265874720, 265874820, 265874920, 265875020, 265875120, 265875220, 265875320, 265875420, 265875520, 265875620, 265875720, 265875820, 265875920, 265876020, 265876120, 265876220, 265876320, 265876420, 265876520, 265876620, 265876720, 265876820, 265876920, 265877020, 265877120, 265877220, 265877320, 265877420, 265877520, 265877620, 265895520</t>
  </si>
  <si>
    <t>2020-09-24 19:48:00</t>
  </si>
  <si>
    <t>APORTES Y PARAFISCALES NOMINA SEPTIEBRE 2020</t>
  </si>
  <si>
    <t>73520, 73620, 73720, 73820, 73920, 74020, 74120, 74220, 74320, 74420, 74520, 74620, 74720, 74820</t>
  </si>
  <si>
    <t>267647520, 267647620, 267647720, 267647820, 267648020, 267648120, 267648220, 267648320, 267648420, 267648520, 267648620, 267648720, 267648820, 267648920</t>
  </si>
  <si>
    <t>2020-10-05 13:29:00</t>
  </si>
  <si>
    <t>SEGUN RESOLUCION 845 29 SEPTIEMBRE 2020.
AUTORIZAR COMISION DE SERVICIOS
ASISTIR ENCUENTRO DIRECTORES PROGRAMADO LOS DIAS 13, 14 DE OCTUBRE DEL 202 0EN INSTALACIONES  INSTITUTO GEOGRAFICO AGUSTIN CODAZZI SEDE BOGOTA</t>
  </si>
  <si>
    <t>77520</t>
  </si>
  <si>
    <t>278362320</t>
  </si>
  <si>
    <t>2020-10-13 13:23:00</t>
  </si>
  <si>
    <t>Ejecutar procesos de conservacion catastral a nivel nacional.
Prestación de servicios personales para realizar actividades de reconocimiento predial rural y urbano de los procesos de gestión catastral en el marco de los proyectos que adelanta el Inst</t>
  </si>
  <si>
    <t>2020-10-13 18:48:00</t>
  </si>
  <si>
    <t>Prestación de servicios personales para realizar actividades de digitalización y generación de productos de la información catastral en el marco de los proyectos que adelanta el Instituto en la Terriotorial Nariño y sus UOC.</t>
  </si>
  <si>
    <t>18020</t>
  </si>
  <si>
    <t>37120</t>
  </si>
  <si>
    <t>98120, 99020, 111620</t>
  </si>
  <si>
    <t>352807520, 352854020, 390818220</t>
  </si>
  <si>
    <t>2020-10-13 19:12:00</t>
  </si>
  <si>
    <t>Prestación de servicios de apoyo a la gestión en ventanilla para atención al público en los procesos catastrales en el marco de los proyectos que adelanta el Instituto en la Territorial Nariño y sus UOC</t>
  </si>
  <si>
    <t>46520</t>
  </si>
  <si>
    <t>112520</t>
  </si>
  <si>
    <t>391948220</t>
  </si>
  <si>
    <t>2020-10-15 12:04:00</t>
  </si>
  <si>
    <t>Prestación de servicios personales para realizar actividades de reconocimiento predial rural y urbano de los procesos de gestión catastral en el marco de los proyectos que adelanta el Instituto en la Territorial Nariño y sus UOC</t>
  </si>
  <si>
    <t>46620</t>
  </si>
  <si>
    <t>112620</t>
  </si>
  <si>
    <t>391957620</t>
  </si>
  <si>
    <t>2020-10-22 16:24:00</t>
  </si>
  <si>
    <t>realizar las zonas homogéneas físicas y económicas para el proyecto
de actualización catastral en el marco del contrato interadministrativo 5223 suscrito con el Municipio de Gachancipa.
Ejecutar procesos de actualización
catastral a nivel nacional</t>
  </si>
  <si>
    <t>17920, 18120, 22220</t>
  </si>
  <si>
    <t>31320, 31720, 36120</t>
  </si>
  <si>
    <t>84720, 85020, 98420</t>
  </si>
  <si>
    <t>300640520, 312414020, 351708320</t>
  </si>
  <si>
    <t>2020-10-23 13:05:00</t>
  </si>
  <si>
    <t>APORTES DEL EMPLEADOR SOPORTE DE LA NOMINA SUELDO MES OCTUBRE 2020.
RA 1521 DEL 2020APORTES DE NOMINA</t>
  </si>
  <si>
    <t>82920, 83020, 83120, 83220, 83320, 83420, 83520, 83620, 83720, 83820, 83920, 84020, 84120, 84220</t>
  </si>
  <si>
    <t>296524720, 296524820, 296525020, 296525120, 296525220, 296525320, 296525420, 296525520, 296525620, 296525720, 296525820, 296525920, 296526020, 296526220</t>
  </si>
  <si>
    <t>2020-10-23 13:25:00</t>
  </si>
  <si>
    <t>RA No. 1521 SUELDO FUNCIONARIOS SOPORTE DE NOMINA MES OCTUBRE DEL 2020</t>
  </si>
  <si>
    <t>17320, 17420</t>
  </si>
  <si>
    <t>78820, 78920, 79020, 79120, 79220, 79320, 79420, 79520, 79620, 79720, 79820, 79920, 80020, 80120, 80220, 80320, 80420, 80520, 80620, 80720, 80820, 80920, 81020, 81120, 81220, 81320, 81420, 81520, 81620, 81720, 81820, 81920, 82020, 82120, 82220, 82320, 82420, 82520, 82620, 82720, 82820</t>
  </si>
  <si>
    <t>296305620, 296305720, 296305820, 296305920, 296306020, 296306120, 296306220, 296306320, 296306420, 296306520, 296306620, 296306720, 296306820, 296306920, 296307020, 296307120, 296307220, 296307320, 296307420, 296307520, 296307620, 296307720, 296307820, 296307920, 296308020, 296308120, 296308220, 296308320, 296308420, 296308520, 296308620, 296308720, 296327920, 296328020, 296328120, 296328220, 296328320, 296328420, 296328520, 296328620, 296328720</t>
  </si>
  <si>
    <t>2020-11-11 14:31:00</t>
  </si>
  <si>
    <t>Prestación de servicios personales para la realización de los procesos archivísticos en archivos de gestión y archivo central, de acuerdo a las directrices de la entidad y las normas del Archivo General de la Nación.</t>
  </si>
  <si>
    <t>20220, 20320, 20420</t>
  </si>
  <si>
    <t>41320, 41420, 41620</t>
  </si>
  <si>
    <t>107420, 107520, 107620, 113320, 113420, 113520, 113620</t>
  </si>
  <si>
    <t>383214520, 383225620, 383244620, 394899620, 394919120, 394923820, 394927620</t>
  </si>
  <si>
    <t>2020-11-11 20:23:00</t>
  </si>
  <si>
    <t>PRESTACION DE SERVICIOS PERSONALES PARA REALIZAR ACTIVIDADES DE RECONOCIMIENTO PREDIAL  EN EL PROCESO DE CONSERVACION CATASTRALDE CABIDADAS Y LINDEROS DE LA TERRITORIAL NARIÑO.</t>
  </si>
  <si>
    <t>22620, 22720, 22820, 22920, 23020</t>
  </si>
  <si>
    <t>40320, 40720, 40820, 41720, 46420</t>
  </si>
  <si>
    <t>106420, 106820, 106920, 107820, 109020, 109120, 109220, 109620, 112420</t>
  </si>
  <si>
    <t>383118220, 383146020, 383154220, 383276720, 391071120, 391072220, 391072720, 391073520, 391930020</t>
  </si>
  <si>
    <t>2020-11-11 20:31:00</t>
  </si>
  <si>
    <t>PRESTACION DE SERVICIOS PROFESIONALES DE TOPOGRAFIA PARA REALIZAR TRABAJOS RELACIONADOS CON LA RECTIFICACION DE AREAS PARA FINES REGISTRALES Y CATASTRALES EN LA DIRECCION TERRITORIAL NARIÑO Y SUS UNIDADDES OPERATIVAS CATASTRALES.</t>
  </si>
  <si>
    <t>41220</t>
  </si>
  <si>
    <t>107320, 112720</t>
  </si>
  <si>
    <t>383201820, 391963820</t>
  </si>
  <si>
    <t>2020-11-11 20:37:00</t>
  </si>
  <si>
    <t>PRESTACION DE SERVICIOS PROFESIONALES PARA ATENDER DESDE EL COMPONENTE JURIDICO LAS ACTIVIDADES DE LOS PROCESOS CATASTRALES  EN LA DIRECCION TERITORIAL NARIÑO.</t>
  </si>
  <si>
    <t>23320</t>
  </si>
  <si>
    <t>40920</t>
  </si>
  <si>
    <t>107020, 112820</t>
  </si>
  <si>
    <t>383160620, 391968220</t>
  </si>
  <si>
    <t>2020-11-12 21:02:00</t>
  </si>
  <si>
    <t>PRESTACION DE SERVICIOS FPERSONALES PARA REALIZAR ACTIVIDADES DE DIGITALIZACION Y GENERACION DE PRODUCTOS DE LA INFORMACION CATASTRAL DENTRO DEL PROCESO GESTION CATASTRAL -CONSERVACION - EN EL MARCO DE LOS PROYECTOS QUE ADELANTA EL INSTITUTO EN LA TE</t>
  </si>
  <si>
    <t>21220</t>
  </si>
  <si>
    <t>98220, 109420</t>
  </si>
  <si>
    <t>352812820, 391093220</t>
  </si>
  <si>
    <t>2020-11-12 21:12:00</t>
  </si>
  <si>
    <t>PRESTAR SERVICIOS PERSONALES PARA REALIZAR ACTIVIDADES DE RECONOCCIMIENTO PREDIAL DENTRO DEL PROCESO DE GESTION CATASTRAL-CONSERVACION- EN LA ZONA URBANA DE LOS MUNIIPIO: PASTOS ,  IPIALES Y TUMACO EN EL MARCO DE LOS PROYECTOS QUE ADELANTAN  EL INSTI</t>
  </si>
  <si>
    <t>20620, 20720, 20820, 21020, 21120, 21320, 21620</t>
  </si>
  <si>
    <t>40020, 40120, 40420, 41020, 41820, 45920, 46020</t>
  </si>
  <si>
    <t>106220, 106520, 107120, 107720, 107920, 108720, 108920, 109320, 109720, 109820, 111920, 112020</t>
  </si>
  <si>
    <t>382924920, 383122720, 383176020, 383268620, 383283220, 390996420, 390997520, 391013020, 391019320, 391019720, 391888320, 391891620</t>
  </si>
  <si>
    <t>2020-11-12 21:14:00</t>
  </si>
  <si>
    <t>Prestación de servicios personales para realizar actividades de apoyo operativo dentro del proceso gestión catastral -conservación- en el marco de los proyectos que adelanta el Instituto en la Territorial Nariño y la UOC de Ipiales.</t>
  </si>
  <si>
    <t>20520, 21520, 21720, 21820</t>
  </si>
  <si>
    <t>40220, 40520, 42620, 46120</t>
  </si>
  <si>
    <t>106320, 106620, 108620, 108820, 109920, 112120, 112220</t>
  </si>
  <si>
    <t>382944820, 383128120, 390868320, 391025020, 391025920, 391906620, 391920220</t>
  </si>
  <si>
    <t>2020-11-12 21:22:00</t>
  </si>
  <si>
    <t>Prestación de servicios personales para realizar las actividades de asignación, control y verificación dentro del proceso gestión catastral - conservación- en la zona urbana de los municipios de Pasto, Ipiales y Tumaco en el marco de los proyectos qu</t>
  </si>
  <si>
    <t>40620</t>
  </si>
  <si>
    <t>106720, 112320</t>
  </si>
  <si>
    <t>383139920, 391926520</t>
  </si>
  <si>
    <t>2020-11-12 21:26:00</t>
  </si>
  <si>
    <t>Prestación de servicios personales para realizar actividades de apoyo operativo -tramite de mutaciones- dentro del proceso gestión catastral -conservación- en el marco de los proyectos que adelanta el Instituto en la Territorial Nariño y la UOC de Ip</t>
  </si>
  <si>
    <t>21420</t>
  </si>
  <si>
    <t>41120</t>
  </si>
  <si>
    <t>107220, 109520</t>
  </si>
  <si>
    <t>383186920, 391026620</t>
  </si>
  <si>
    <t>2020-11-23 11:42:00</t>
  </si>
  <si>
    <t>NOMINA  NOVIEMBRE Y PRIMA DE NAVIDAD 2020</t>
  </si>
  <si>
    <t>19920, 20020</t>
  </si>
  <si>
    <t>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t>
  </si>
  <si>
    <t>333265720, 333265820, 333265920, 333266020, 333266120, 333266220, 333266320, 333266420, 333266520, 333266620, 333266720, 333266820, 333267020, 333267120, 333267220, 333267320, 333267420, 333267520, 333267720, 333267820, 333267920, 333268020, 333268120, 333268220, 333268320, 333268420, 333268520, 333268620, 333268720, 333268820, 333268920, 333269020, 333288120, 333288220, 333288320, 333288420, 333288520, 333288620, 333288720, 333288820, 333288920, 333289020, 333289120, 333289220, 333289320, 333289420, 333289520, 333289620, 333289720, 333289820, 333289920, 333290020, 333290120, 333290220, 333290320, 333290420, 333290520, 333290620, 333290720, 333290820, 333290920, 333291020, 333291120, 333291220</t>
  </si>
  <si>
    <t>2020-11-23 15:03:00</t>
  </si>
  <si>
    <t>APORTES DE FUNCIONARIOS POR DESCUENTOS DE SALUD Y PENSION.NOMINA DE NOVIEMBRE 2020</t>
  </si>
  <si>
    <t>20120</t>
  </si>
  <si>
    <t>94820, 94920, 95020, 95120, 95220, 95320, 95420, 95520, 95620, 95720, 95820, 95920, 96020, 96120</t>
  </si>
  <si>
    <t>333973620, 333973720, 333973820, 333973920, 333974020, 333974120, 333974220, 333974320, 333974420, 333974520, 333974620, 333974720, 333974820, 333974920</t>
  </si>
  <si>
    <t>2020-12-21 17:48:00</t>
  </si>
  <si>
    <t>NOMINA DICIEMBRE 2020</t>
  </si>
  <si>
    <t>24120, 24220</t>
  </si>
  <si>
    <t>100720, 100820, 100920, 101020, 101120, 101220, 101320, 101420, 101520, 101620, 101720, 101820, 101920, 102020, 102120, 102220, 102320, 102420, 102520, 102620, 102720, 102820, 102920, 103020, 103120, 103220, 103320, 103420, 103520, 103620, 103720, 103820, 103920, 104020, 104120, 104220, 104320</t>
  </si>
  <si>
    <t>377988120, 377988220, 377988320, 377988420, 377988520, 377988620, 377988720, 377988820, 377988920, 377989020, 377989220, 377989320, 377989420, 377989520, 377989620, 377989720, 377989820, 377989920, 377990020, 377990120, 377990320, 377990420, 377990520, 377990620, 377990720, 377990820, 377990920, 377991020, 377991120, 377991220, 377991320, 377991520, 378099420, 378099520, 378099620, 378099720, 378099820</t>
  </si>
  <si>
    <t>2020-12-21 19:31:00</t>
  </si>
  <si>
    <t>aportes y parafiscales nomina de diciembre y reajuste de pension nomina abril 2020</t>
  </si>
  <si>
    <t>104420, 104520, 104620, 104720, 104820, 104920, 105020, 105120, 105220, 105320, 105420, 105520, 105620, 105720</t>
  </si>
  <si>
    <t>379113020, 379113120, 379113220, 379113320, 379113420, 379113520, 379113620, 379113720, 379113820, 379113920, 379114020, 379114120, 379114220, 379114320</t>
  </si>
  <si>
    <t>2020-12-21 21:21:00</t>
  </si>
  <si>
    <t>FORTALECIMIENTO INFRAESTTRUCTURA FISICA- TRASTEOS UNIDADES OPERATIVA IPIALES Y MOCOA</t>
  </si>
  <si>
    <t>24420, 24520, 24620, 24720</t>
  </si>
  <si>
    <t>41920, 42020, 42120, 42220</t>
  </si>
  <si>
    <t>108020, 108120, 108220, 108320</t>
  </si>
  <si>
    <t>386993920, 387008120, 387015820, 387024920</t>
  </si>
  <si>
    <t>2020-12-28 14:01:00</t>
  </si>
  <si>
    <t>TRASLADO DEL MOBILAIRIO DE LOS FUNCIONARIOS A LA SEDE DE PASTO</t>
  </si>
  <si>
    <t>24920, 25020, 25120, 25220</t>
  </si>
  <si>
    <t>48220, 48320, 48420, 48520</t>
  </si>
  <si>
    <t>114020, 114120, 114220, 114320</t>
  </si>
  <si>
    <t>394935720, 394942520, 394946820, 394975720</t>
  </si>
  <si>
    <t>2020-01-08 10:52:00</t>
  </si>
  <si>
    <t>TERRITORIAL NORTE DE SANTANDER</t>
  </si>
  <si>
    <t>RECURSOS DESTINADOS PARA EL ARRENDAMIENTO DEL PARQUEADERO, BODEGA Y PAGO DEL CONDOMINIO VIGENCIA 2020.</t>
  </si>
  <si>
    <t>2020-01-09 17:35:00</t>
  </si>
  <si>
    <t>RECURSOS PARA CUBRIR EL SERVICIO PUBLICO DE ENERGÍA DE LA DIRECCIÓN TERRITORIAL NORTE DE SANTANDER VIGENCIA 2020.</t>
  </si>
  <si>
    <t>520, 920, 1820, 4520, 5120, 6520, 7420, 8120, 8920, 10220, 11820, 13020</t>
  </si>
  <si>
    <t>320, 1020, 1920, 2920, 6020, 8020, 10420, 13420, 15920, 19120, 22320, 25520</t>
  </si>
  <si>
    <t>320, 5820, 11220, 17720, 24220, 32420, 42420, 50020, 56820, 64220, 71620, 81520</t>
  </si>
  <si>
    <t>4571420, 16832920, 34330520, 74102620, 108986320, 135657920, 169804120, 208011720, 240432420, 272661520, 307542720, 346427620</t>
  </si>
  <si>
    <t>2020-01-09 17:37:00</t>
  </si>
  <si>
    <t>RECURSOS PARA CUBRIR EL SERVICIO DE TELÉFONO DE LA DIRECCIÓN TERRITORIAL NORTE DE SANTANDER VIGENCIA 2020.</t>
  </si>
  <si>
    <t>120, 220, 1020, 1320, 3120, 3420, 4620, 4720, 5220, 5520, 6820, 6920, 7520, 7620, 8220, 8320, 9520, 9620, 10320, 10420, 12220, 13520</t>
  </si>
  <si>
    <t>220, 420, 1120, 1720, 2720, 2820, 5720, 5920, 7020, 7920, 9420, 10320, 12420, 12520, 14120, 14320, 18720, 18820, 21520, 21720, 25220, 29220</t>
  </si>
  <si>
    <t>220, 420, 5920, 6420, 11820, 11920, 19720, 19920, 25220, 27420, 36620, 37520, 44320, 44420, 50620, 50820, 59320, 59420, 66420, 66520, 74520, 84920</t>
  </si>
  <si>
    <t>4566720, 4573320, 20291920, 25753420, 58467720, 62697920, 90122220, 92352620, 114601120, 119999720, 149095820, 152828720, 184688020, 184690120, 212585920, 214452520, 253878820, 253880620, 283552320, 283558820, 322386620, 322400020, 359610420</t>
  </si>
  <si>
    <t>2020-01-15 14:28:00</t>
  </si>
  <si>
    <t>RECURSOS DESTINADOS AL ARRENDAMIENTO DEL PARQUEADERO, BODEGA Y ADMINISTRACIÓN  DEL CONDOMINIO VIGENCIA 2020.</t>
  </si>
  <si>
    <t>420, 1920, 2020</t>
  </si>
  <si>
    <t>120, 2220, 2520</t>
  </si>
  <si>
    <t>120, 6120, 11320, 11420, 11520, 11620, 11720, 19020, 19820, 24320, 27020, 27120, 27220, 27320, 32520, 32920, 37420, 44520, 44620, 44720, 49920, 50520, 50920, 59020, 59120, 59220, 64820, 64920, 71320, 72120, 72320, 74420, 84820, 91720, 91820, 91920, 92020</t>
  </si>
  <si>
    <t>4559620, 23324120, 51340520, 51349020, 51368020, 53440220, 53443420, 85805520, 90400520, 109001120, 116344720, 116348820, 116355120, 116375120, 135661420, 138853620, 150179220, 185473520, 185477120, 185479420, 206855220, 212492920, 214459820, 249022520, 250795620, 252301820, 275431020, 275443120, 295944520, 309359020, 309701320, 317960620, 359608820, 380702020, 380706420, 380713420, 380725120</t>
  </si>
  <si>
    <t>2020-01-22 14:16:00</t>
  </si>
  <si>
    <t>NOMINA PERSONAL DE PLANTA TERRITORIAL NORTE DE SANTANDER , MES ENERO DE 2020.</t>
  </si>
  <si>
    <t>620, 720</t>
  </si>
  <si>
    <t>8292920, 8293020, 8293120, 8293220, 8293320, 8293420, 8293520, 8293620, 8293720, 8293820, 8293920, 8294120, 8294220, 8294320, 8294420, 8294620, 8294720, 8294820, 8294920, 8295020, 8295120, 8295220, 8295320, 8295420, 8295520, 8295620, 8295720, 8295820, 8356920, 8357020, 8357120, 8357220, 8357320, 8357420</t>
  </si>
  <si>
    <t>2020-01-22 14:21:00</t>
  </si>
  <si>
    <t>APORTES DE SEGURIDAD SOCIAL EN SALUD Y PARAFISCALES DEL MES DE ENERO DE 2020, PERSONAL DE PLANTA TERRITORIAL NORTE DE SANTANDER.</t>
  </si>
  <si>
    <t>3920, 4020, 4120, 4220, 4320, 4420, 4520, 4620, 4720, 4820, 4920, 5020, 5120, 5220</t>
  </si>
  <si>
    <t>8406820, 8406920, 8407020, 8407120, 8407220, 8407320, 8407420, 8407520, 8407620, 8407720, 8407820, 8407920, 8408020, 8408120</t>
  </si>
  <si>
    <t>2020-02-10 10:40:00</t>
  </si>
  <si>
    <t>IMPUESTO PREDIAL  DE LA TERRITORIAL NORTE DE SANTANDER VIGENCIA 2020, DE LOS SIGUIENTES PREDIOS: 010700700063901-010700700070901-010700700071901-010700700072901-010700700073901 Y 010703720008000.</t>
  </si>
  <si>
    <t>23280520</t>
  </si>
  <si>
    <t>2020-02-10 17:25:00</t>
  </si>
  <si>
    <t>REUNIÓN DE DIRECTORES EN LA DIRECCIÓN GENERAL SEDE CENTRAL-BOGOTÁ, LOS DÍAS 12 Y 13 DE ENERO DEL 2020</t>
  </si>
  <si>
    <t>23980720</t>
  </si>
  <si>
    <t>2020-02-12 08:58:00</t>
  </si>
  <si>
    <t>Viáticos Proceso de Conservación..</t>
  </si>
  <si>
    <t>1420, 2120, 2220, 2320, 2920, 3020, 8820, 9420, 12720, 12820, 12920, 13320, 13420</t>
  </si>
  <si>
    <t>1820, 3020, 3120, 3220, 3620, 3720, 16020, 16720, 25320, 25420, 27520, 27620</t>
  </si>
  <si>
    <t>6520, 17820, 17920, 18020, 18420, 18520, 56920, 57620, 81320, 81420, 83220, 83320</t>
  </si>
  <si>
    <t>31009420, 74103220, 74103620, 74104220, 74105620, 74105920, 240442620, 246994220, 338636920, 338652620, 355798520, 355806120</t>
  </si>
  <si>
    <t>2020-02-12 09:01:00</t>
  </si>
  <si>
    <t>Viáticos Proceso  Política de Tierras y Ley de Víctimas.</t>
  </si>
  <si>
    <t>2420, 2520, 2620, 10020, 10120, 10520, 10620</t>
  </si>
  <si>
    <t>3320, 3420, 3520, 18920, 19020, 21820, 22120</t>
  </si>
  <si>
    <t>18120, 18220, 18320, 64020, 64120, 66620, 71520</t>
  </si>
  <si>
    <t>74104920, 74105320, 74105520, 272650920, 272657820, 295941720, 295962620</t>
  </si>
  <si>
    <t>2020-02-17 16:34:00</t>
  </si>
  <si>
    <t>NOMINA MES DE FEBRERO DE 2020, PERSONAL DE PLANTA TERRITORIAL NORTE DE SANTANDER.</t>
  </si>
  <si>
    <t>6620, 6720, 6820, 6920, 7020, 7120, 7220, 7320, 7420, 7520, 7620, 7720, 7820, 7920, 8020, 8120, 8220, 8320, 8420, 8520, 8620, 8720, 8820, 8920, 9020, 9120, 9220, 9320, 9420, 9520, 9620, 9720, 9820</t>
  </si>
  <si>
    <t>31900520, 31900620, 31900720, 31900820, 31900920, 31901020, 31901120, 31901220, 31901320, 31901420, 31901520, 31901620, 31901720, 31901820, 31901920, 31902020, 31902220, 31902420, 31902520, 31902620, 31902720, 31902820, 31902920, 31903020, 31903120, 31903220, 31903320, 31903420, 31903720, 31903820, 31903920, 31904020, 31904120</t>
  </si>
  <si>
    <t>2020-02-17 16:40:00</t>
  </si>
  <si>
    <t>APORTES SEGURIDAD SOCIAL EN SALUD Y PARAFISCALES MES DE FEBRERO DE 2020.TERRITORIAL NORTE DE SANTANDER.</t>
  </si>
  <si>
    <t>9920, 10020, 10120, 10220, 10320, 10420, 10520, 10620, 10720, 10820, 10920, 11020, 11120</t>
  </si>
  <si>
    <t>32158020, 32158120, 32158220, 32158320, 32158420, 32158520, 32158620, 32158720, 32158820, 32158920, 32159020, 32159120, 32159220</t>
  </si>
  <si>
    <t>2020-02-24 09:21:00</t>
  </si>
  <si>
    <t>SUMINISTRO DE COMBUSTIBLE PARA EL FUNCIONAMIENTO DEL VEHÍCULO A CARGO  DE LA DIRECCIÓN TERRITORIAL NORTE DE SANTANDER.</t>
  </si>
  <si>
    <t>33520</t>
  </si>
  <si>
    <t>93020</t>
  </si>
  <si>
    <t>384615020</t>
  </si>
  <si>
    <t>2020-03-04 09:41:00</t>
  </si>
  <si>
    <t>PRESTACIÓN DE SERVICIOS PERSONALES PARA REALIZAR ACTIVIDADES DE RECONOCIMIENTO PREDIAL URBANO Y RURAL PARA LA ATENCIÓN DE TRÁMITES EN LOS PROCESOS CATASTRALES DE LA DIRECCIÓN TERRITORIAL NORTE DE SANTANDER Y SUS UOC.</t>
  </si>
  <si>
    <t>2020-03-04 09:45:00</t>
  </si>
  <si>
    <t>PRESTACIÓN DE SERVICIOS PROFESIONALES PARA REALIZAR LAS ACTIVIDADES DE CONTROL Y APROBACIÓN A LA CALIDAD GRAFICA Y ALFANUMERICA DE LAS ACTIVIDADES DE DIGITALIZACIÓN Y GENERACION DE PRODUCTOS DE LA INFORMACIÓN CATASTRAL EN LA DIRECCION TERRITORIAL Y S</t>
  </si>
  <si>
    <t>18820, 24420, 32620, 43020, 50420, 57020, 64320, 71820, 81620, 89420</t>
  </si>
  <si>
    <t>85449820, 109006220, 135664820, 179840220, 211130320, 242211820, 274047920, 309336220, 348477420, 380176220</t>
  </si>
  <si>
    <t>2020-03-04 09:50:00</t>
  </si>
  <si>
    <t>PRESTACIÓN DE SERVICIOS PERSONALES PARA REALIZAR ACTIVIDADES DE DIGITALIZACIÓN Y GENERACION DE PRODUCTOS DE LA INFORMACIÓN CATASTRAL EN LA DIRECCION TERRITORIAL Y SUS UOC.</t>
  </si>
  <si>
    <t>18920, 24520, 32820, 43120, 50220, 57220, 64420, 72020, 81720, 89120</t>
  </si>
  <si>
    <t>85454620, 109009420, 135675220, 179844320, 208016920, 242217720, 274051820, 309348320, 348482420, 379160520</t>
  </si>
  <si>
    <t>2020-03-04 09:54:00</t>
  </si>
  <si>
    <t>PRESTACIÓN DE SERVICIOS PERSONALES PARA REALIZAR ACTIVIDADES DE APOYO OPERATIVO EN LOS PROCESOS CATASTRALES EN LA DIRECCIÓN TERRITORIAL NORTE DE SANTANDER Y SUS UOC.</t>
  </si>
  <si>
    <t>3520, 3620, 3720, 3820, 3920, 4020</t>
  </si>
  <si>
    <t>4720, 5120, 5220, 5320, 5620, 6520</t>
  </si>
  <si>
    <t>18720, 19120, 19220, 19320, 19620, 24620, 24720, 24820, 24920, 25420, 25520, 25620, 32720, 33120, 36320, 36420, 36520, 36820, 42520, 42920, 43720, 43820, 43920, 44220, 50320, 50720, 51120, 51220, 51320, 51420, 57120, 57320, 57820, 57920, 58020, 58120, 64520, 65120, 65220, 65320, 65420, 66220, 71920, 72220, 72520, 73220, 73320, 73420, 81920, 82020, 82320, 82420, 82520, 84720, 88420, 88520, 88620, 88720, 88820, 88920</t>
  </si>
  <si>
    <t>82918920, 87197420, 87199320, 87200620, 88442120, 109025320, 110410320, 111582320, 111586220, 116053920, 116069220, 116076720, 135670320, 138858820, 147626220, 147629120, 147630020, 149097020, 179833620, 179850120, 180246920, 180567120, 180569820, 180591220, 211128220, 212587020, 216592720, 216596820, 216598620, 216601020, 242214220, 242374020, 246998020, 247002920, 247015120, 247016920, 274056720, 275458120, 275460620, 275466420, 275474820, 276362920, 309341920, 309364120, 309718820, 311171720, 311173620, 311175320, 348492920, 348507920, 351031820, 351034520, 351038420, 359605920, 378917720, 378989820, 379033520, 379055220, 379098020, 379123120</t>
  </si>
  <si>
    <t>2020-03-04 09:58:00</t>
  </si>
  <si>
    <t>PRESTACIÓN DE SERVICIOS PROFESIONALES PARA GESTIONAR DESDE EL COMPONENTE JURÍDICO LAS ACTIVIDADES DE LOS PROCESOS CATASTRALES EN LA DIRECCIÓN TERRITORIAL NORTE DE SANTANDER.</t>
  </si>
  <si>
    <t>18620, 25020, 36020, 42820, 56720, 57420, 57520, 66120, 66320, 73620, 81820, 91520</t>
  </si>
  <si>
    <t>82912320, 112850720, 112855820, 143506320, 179848120, 226555720, 244150420, 244156620, 276365120, 281950320, 311246820, 348487720, 380451320</t>
  </si>
  <si>
    <t>2020-03-04 10:02:00</t>
  </si>
  <si>
    <t>PRESTACIÓN DE SERVICIOS DE APOYO A LA GESTIÓN EN VENTANILLA PARA ATENCIÓN AL PÚBLICO EN LOS PROCESOS CATASTRALES DE LA DIRECCIÓN TERRITORIAL NORTE DE SANTANDER Y SUS UOC.</t>
  </si>
  <si>
    <t>19520, 25320, 36120, 42720, 52020, 58520, 71420, 73520, 82220, 88320</t>
  </si>
  <si>
    <t>87203320, 116051520, 147620620, 179832520, 216841420, 247035020, 295946320, 311177320, 351029520, 378855020</t>
  </si>
  <si>
    <t>2020-03-04 10:06:00</t>
  </si>
  <si>
    <t>PRESTACIÓN DE SERVICIOS DE APOYO A LA GESTIÓN DESARROLLADA EN PROCESOS CATASTRALES DE LA TERRITORIAL NORTE DE SANTANDER Y SUS UOC.</t>
  </si>
  <si>
    <t>19420, 25120, 36220, 42620, 51020, 57720, 65020, 72420, 82120, 89020</t>
  </si>
  <si>
    <t>87201620, 113565120, 147621920, 179829120, 216590120, 246995920, 275455320, 309704420, 351026520, 379134420</t>
  </si>
  <si>
    <t>2020-03-19 18:03:00</t>
  </si>
  <si>
    <t>APORTES DE SEGURIDAD SOCIAL EN SALUD Y PARAFISCALES MES DE MARZO DE 2020, TERRITORIAL NORTE DE SANTANDER.</t>
  </si>
  <si>
    <t>2020-03-24 08:39:00</t>
  </si>
  <si>
    <t>16420, 16520, 16620, 16720, 16820, 16920, 17020, 17120, 17220, 17320, 17420, 17520, 17620</t>
  </si>
  <si>
    <t>66615520, 66615620, 66615720, 66615820, 66615920, 66616020, 66616120, 66616220, 66616320, 66616420, 66616520, 66616620, 66616720</t>
  </si>
  <si>
    <t>2020-03-24 08:44:00</t>
  </si>
  <si>
    <t>NOMINA MES DE MARZO DE 2020, TERRITORIAL NORTE DE SANTANDER.</t>
  </si>
  <si>
    <t>4220, 4320</t>
  </si>
  <si>
    <t>12020, 12120, 12220, 12320, 12420, 12520, 12620, 12720, 12820, 12920, 13020, 13120, 13220, 13320, 13420, 13520, 13620, 13720, 13820, 13920, 14020, 14120, 14220, 14320, 14420, 14520, 14620, 14720, 14820, 14920, 15020, 15120, 15220, 15320, 15420, 15520, 15620, 15720, 15820, 15920, 16020, 16120, 16220, 16320</t>
  </si>
  <si>
    <t>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t>
  </si>
  <si>
    <t>2020-04-17 10:00:00</t>
  </si>
  <si>
    <t>PRESTACIÓN DE SERVICIOS PROFESIONALES  PARA REALIZAR LOS PROCESOS DE PLANEACIÓN Y SEGUIMIENTO AL PLAN DE ACCIÓN DE LA DIRECCIÓN TERRITORIAL NORTE DE SANTANDER, EN EL MARCO DE LOS LINEAMIENTOS INSTITUCIONALES VIGENTES.</t>
  </si>
  <si>
    <t>33020, 43220, 50120, 58420, 64620, 73720, 83020, 89520</t>
  </si>
  <si>
    <t>138856820, 179821820, 208014620, 247030720, 275411220, 314196320, 351077320, 380186520</t>
  </si>
  <si>
    <t>2020-04-22 17:09:00</t>
  </si>
  <si>
    <t>NOMINA MES DE ABRIL DE 2020, TERRITORIAL NORTE DE SANTANDER.</t>
  </si>
  <si>
    <t>2020-04-23 13:37:00</t>
  </si>
  <si>
    <t>NOMINA MES DE ABRIL DE 2020. TERRITORIAL NORTE DE SANTANDER.</t>
  </si>
  <si>
    <t>20020, 20120, 20220, 20320, 20420, 20520, 20620, 20720, 20820, 20920, 21020, 21120, 21220, 21320, 21420, 21520, 21620, 21720, 21820, 21920, 22020, 22120, 22220, 22320, 22420, 22520, 22620, 22720, 22820</t>
  </si>
  <si>
    <t>99748420, 99748520, 99748620, 99748720, 99748820, 99748920, 99749020, 99749120, 99749220, 99749320, 99749420, 99749520, 99749620, 99749720, 99749820, 99749920, 99750020, 99750120, 99750220, 99750320, 99750420, 99750520, 99750620, 99750720, 99750820, 99750920, 99751020, 99751120, 99751220</t>
  </si>
  <si>
    <t>2020-04-23 13:43:00</t>
  </si>
  <si>
    <t>APORTES DE SEGURIDAD SOCIAL EN SALUD Y PARAFISCALES MES DE ABRIL DE 2020.TERRITORIAL NORTE DE SANTANDER.</t>
  </si>
  <si>
    <t>22920, 23020, 23120, 23220, 23320, 23420, 23520, 23620, 23720, 23820, 23920, 24020, 24120</t>
  </si>
  <si>
    <t>99756220, 99756320, 99756420, 99756520, 99756620, 99756720, 99756820, 99756920, 99757020, 99757120, 99757220, 99757320, 99757420</t>
  </si>
  <si>
    <t>2020-05-07 00:00:00</t>
  </si>
  <si>
    <t>2020-05-07 14:08:00</t>
  </si>
  <si>
    <t>PRESTACIÓN DE SERVICIOS PERSONALES PARA REALIZAR ACTIVIDADES DE RECONOCIMIENTO PREDIAL URBANO Y RURAL PARA LA ATENCIÓN DE TRÁMITES EN LOS PROCESOS CATASTRALES DE LA DIRECCIÓN TERRITORIAL NORTE DE SANTANDER Y SUS UNIDADES OPERATIVAS DE CATASTRO.</t>
  </si>
  <si>
    <t>5620, 5720</t>
  </si>
  <si>
    <t>36720, 36920, 44020, 44120, 51520, 52120, 58220, 58320, 65520, 65620, 72620, 73120, 82620, 85020, 89220, 89320</t>
  </si>
  <si>
    <t>149096620, 149097720, 180581020, 180587920, 216603920, 216844020, 247018820, 247027420, 275479720, 275486020, 309724420, 311170120, 351047020, 359705820, 379185320, 379193820</t>
  </si>
  <si>
    <t>2020-05-07 14:09:00</t>
  </si>
  <si>
    <t>6120, 6220, 6320, 6420</t>
  </si>
  <si>
    <t>9820, 9920, 10020, 10120</t>
  </si>
  <si>
    <t>37020, 37120, 37220, 37320, 43320, 43420, 43520, 43620, 51620, 51720, 51820, 51920, 58620, 58720, 58820, 58920</t>
  </si>
  <si>
    <t>149099920, 149100420, 149100820, 149199220, 179826220, 179827120, 179828120, 179834720, 216828720, 216832020, 216833920, 216836820, 247037620, 247041220, 247042120, 247044120</t>
  </si>
  <si>
    <t>2020-05-11 12:18:00</t>
  </si>
  <si>
    <t>RETROACTIVO DE APORTES EN SEGURIDAD SOCIAL Y PARAFISCALES DE LOS MESES DE ENERO Y FEBRERO DEL PRESENTE AÑO,  POR EL INCREMENTO SALARIAL DE LA VIGENCIA DEL 2020.</t>
  </si>
  <si>
    <t>25720, 25820, 25920, 26020, 26120, 26220, 26320, 26420, 26520, 26620, 26720, 26820, 26920</t>
  </si>
  <si>
    <t>116056120, 116056220, 116056320, 116056420, 116056520, 116056620, 116056720, 116056820, 116056920, 116057020, 116057120, 116057220, 116057320</t>
  </si>
  <si>
    <t>2020-05-19 20:14:00</t>
  </si>
  <si>
    <t>NOMINA MES DE MAYO DE 2020,PERSONAL DE PLANTA-TERRITORIAL NORTE DE SANTANDER.</t>
  </si>
  <si>
    <t>27520, 27620, 27720, 27820, 27920, 28020, 28120, 28220, 28320, 28420, 28520, 28620, 28720, 28820, 28920, 29020, 29120, 29220, 29320, 29420, 29520, 29620, 29720, 29820, 29920, 30020, 30120, 30220, 30320, 30420, 30520, 30620, 30720, 30820, 30920, 31020</t>
  </si>
  <si>
    <t>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t>
  </si>
  <si>
    <t>2020-05-19 20:26:00</t>
  </si>
  <si>
    <t>APORTES SEGURIDAD SOCIAL EN SALUD Y PARAFISCALES MES DE MAYO DE 2020,TERRITORIAL NORTE DE SANTANDER.</t>
  </si>
  <si>
    <t>31120, 31220, 31320, 31420, 31520, 31620, 31720, 31820, 31920, 32020, 32120, 32220, 32320</t>
  </si>
  <si>
    <t>125366720, 125366820, 125366920, 125367020, 125367120, 125367220, 125367320, 125367420, 125367520, 125367620, 125367720, 125367820, 125367920</t>
  </si>
  <si>
    <t>2020-05-27 11:59:00</t>
  </si>
  <si>
    <t>ADQUISICION E INSTALACION DE DIVISIONES EN VIDRIO LAMINADO (3+3) INCOLORO, CON ESTRUCTURA EN ALUMINIO PARA LA ADECUACION DE LAS VENTANILLAS DE ATENCIÓN AL USUARIO PARA LA DIRECCIÓN TERRITORIAL NORTE DE SANTANDER.</t>
  </si>
  <si>
    <t>44820</t>
  </si>
  <si>
    <t>186454120</t>
  </si>
  <si>
    <t>2020-06-02 15:01:00</t>
  </si>
  <si>
    <t>PRIMA DE SERVICIOS 2020 (ENERO-JUNIO), TERRITORIAL NORTE DE SANTANDER.</t>
  </si>
  <si>
    <t>33220, 33320, 33420, 33520, 33620, 33720, 33820, 33920, 34020, 34120, 34220, 34320, 34420, 34520, 34620, 34720, 34820, 34920, 35020, 35120, 35220, 35320, 35420, 35520, 35620, 35720, 35820, 35920</t>
  </si>
  <si>
    <t>139711020, 139711120, 139711220, 139711320, 139711420, 139711520, 139711620, 139711720, 139711820, 139711920, 139712020, 139712120, 139712320, 139712420, 139712520, 139712620, 139712720, 139712820, 139712920, 139713020, 139713120, 139713220, 139713320, 139713420, 139713520, 139713620, 139713720, 139713820</t>
  </si>
  <si>
    <t>2020-06-16 00:00:00</t>
  </si>
  <si>
    <t>2020-06-16 09:58:00</t>
  </si>
  <si>
    <t>PRESTACIÓN DE SERVICIOS PROFESIONALES PARA REALIZAR EL CONTROL DE CALIDAD A LOS INFORMES DE AVALÚOS COMERCIALES, ASÍ COMO REALIZAR AVALÚOS A BIENES INMUEBLES URBANOS Y RURALES EN TODO EL PAÍS.</t>
  </si>
  <si>
    <t>44920, 45020, 45120, 52220, 59520, 64720, 71720, 73820, 83120, 91620</t>
  </si>
  <si>
    <t>195099420, 221646120, 257441320, 275424220, 307988820, 314200720, 351080320, 380463820</t>
  </si>
  <si>
    <t>2020-06-19 14:55:00</t>
  </si>
  <si>
    <t>NOMINA MES DE JUNIO DE 2020-TERRITORIAL NORTE DE SANTANDER.</t>
  </si>
  <si>
    <t>7120, 7220</t>
  </si>
  <si>
    <t>37620, 37720, 37820, 37920, 38020, 38120, 38220, 38320, 38420, 38520, 38620, 38720, 38820, 38920, 39020, 39120, 39220, 39320, 39420, 39520, 39620, 39720, 39820, 39920, 40020, 40120, 40220, 40320, 40420, 40520, 40620, 40720, 40820, 40920, 41020</t>
  </si>
  <si>
    <t>156946520, 156946620, 156946720, 156946820, 156946920, 156947120, 156947220, 156947320, 156947420, 156947520, 156947620, 156947720, 156947920, 156948020, 156948120, 156948220, 156948320, 156948420, 156948620, 156948720, 156948820, 156948920, 156949020, 156949120, 156949320, 156949420, 156949520, 156949620, 156959720, 156959820, 156959920, 156960020, 156960120, 156960220, 156960320</t>
  </si>
  <si>
    <t>2020-06-19 15:00:00</t>
  </si>
  <si>
    <t>APORTES DE SEGURIDAD SOCIAL Y PARAFISCALES MES DE JUNIO DE 2020, TERRITORIAL NORTE DE SANTANDER.</t>
  </si>
  <si>
    <t>41120, 41220, 41320, 41420, 41520, 41620, 41720, 41820, 41920, 42020, 42120, 42220, 42320</t>
  </si>
  <si>
    <t>157042320, 157042420, 157042620, 157042720, 157042820, 157042920, 157043020, 157043120, 157043220, 157043320, 157043420, 157043520, 157043620</t>
  </si>
  <si>
    <t>2020-07-22 15:53:00</t>
  </si>
  <si>
    <t>NOMINA MES DE JULIO DE 2020, TERRITORIAL NORTE DE SANTANDER.</t>
  </si>
  <si>
    <t>7720, 7820, 8020</t>
  </si>
  <si>
    <t>45220, 45320, 45420, 45520, 45620, 45720, 45820, 47220, 47320, 47420, 47520, 47620, 47720, 47820, 47920, 48020, 48120, 48220, 48320, 48420, 48520, 48620, 48720, 48820, 48920, 49020, 49120, 49220, 49320, 49420, 49520, 49620, 49720, 49820</t>
  </si>
  <si>
    <t>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t>
  </si>
  <si>
    <t>2020-07-22 16:01:00</t>
  </si>
  <si>
    <t>APORTES EN SEGURIDAD SOCIAL Y PARAFISCLES MES DE JULIO DEL 2020, TERRITORIAL NORTE DE SANTANDER.</t>
  </si>
  <si>
    <t>45920, 46020, 46120, 46220, 46320, 46420, 46520, 46620, 46720, 46820, 46920, 47020, 47120</t>
  </si>
  <si>
    <t>195075120, 195075220, 195075320, 195075420, 195075520, 195075620, 195075720, 195075820, 195075920, 195076020, 195076120, 195076220, 195076320</t>
  </si>
  <si>
    <t>2020-08-10 00:00:00</t>
  </si>
  <si>
    <t>2020-08-10 07:37:00</t>
  </si>
  <si>
    <t>PRESTACIÓN DE SERVICIOS PERSONALES PARA REALIZAR ACTIVIDADES DE RECONOCIMIENTO PREDIAL URBANO Y RURAL PARA LA ATENCIÓN DE TRÁMITES EN LOS PROCESOS CATASTRALES DE LA DIRECCIÓN TERRITORIAL NORTE DESANTANDER Y SUS UNIDADES OPERATIVAS DE CATASTR</t>
  </si>
  <si>
    <t>9020, 9120, 9220, 9320</t>
  </si>
  <si>
    <t>20720, 20820, 20920, 21020</t>
  </si>
  <si>
    <t>65720, 65820, 65920, 66020, 72720, 72820, 72920, 73020, 82720, 82820, 82920, 88220, 89620, 89720, 89820</t>
  </si>
  <si>
    <t>275489620, 275498720, 275503020, 275506820, 309768220, 309779120, 311143920, 311149620, 351060220, 351067420, 351070520, 380200820, 380230220, 380235420</t>
  </si>
  <si>
    <t>2020-08-20 19:41:00</t>
  </si>
  <si>
    <t>NOMINA MES DE AGOSTO DE 2020, EMPLEADOS DE LA TERRITORIAL NORTE DE SANTANDER.</t>
  </si>
  <si>
    <t>8520, 8620</t>
  </si>
  <si>
    <t>52320, 52420, 52520, 52620, 52720, 52820, 52920, 53020, 53120, 53220, 53320, 53420, 53520, 53620, 53720, 53820, 53920, 54020, 54120, 54220, 54320, 54420, 54520, 54620, 54720, 54820, 54920, 55020, 55120, 55220, 55320</t>
  </si>
  <si>
    <t>225807920, 225808020, 225808120, 225808220, 225808320, 225808420, 225808520, 225808620, 225808720, 225808820, 225808920, 225809020, 225809120, 225809220, 225809320, 225809420, 225809520, 225809620, 225809720, 225809820, 225809920, 225810020, 225810120, 225810220, 225810320, 225810420, 225810520, 225810620, 225813720, 225813820, 225813920</t>
  </si>
  <si>
    <t>220, 520</t>
  </si>
  <si>
    <t>2020-08-20 19:49:00</t>
  </si>
  <si>
    <t>APORTES DE SEGURIDAD SOCIAL Y PARAFISCALES MES DE AGOSTO, TERRITORIAL NORTE DE SANTANDER.</t>
  </si>
  <si>
    <t>55420, 55520, 55620, 55720, 55820, 55920, 56020, 56120, 56220, 56320, 56420, 56520, 56620</t>
  </si>
  <si>
    <t>225816120, 225816220, 225816320, 225816420, 225816520, 225816620, 225816720, 225816820, 225816920, 225817020, 225817120, 225817220, 225817320</t>
  </si>
  <si>
    <t>2020-09-10 16:06:00</t>
  </si>
  <si>
    <t>MANTENIMIENTO PREVENTIVO, CORRECTIVO  Y SUMINISTRO E INSTALACIÓN DE REPUESTOS PARA EL VEHÍCULO DE LA DIRECCIÓN TERRITORIAL DE NORTE DE SANTANDER.</t>
  </si>
  <si>
    <t>29520</t>
  </si>
  <si>
    <t>85220</t>
  </si>
  <si>
    <t>366632020</t>
  </si>
  <si>
    <t>2020-09-19 00:00:00</t>
  </si>
  <si>
    <t>2020-09-19 18:15:00</t>
  </si>
  <si>
    <t>NOMINA MES DE SEPTIEMBRE DE 2020, TERRITORIAL NORTE DE SANTANDER.</t>
  </si>
  <si>
    <t>9720, 9820</t>
  </si>
  <si>
    <t>59620, 59720, 59820, 59920, 60020, 60120, 60220, 60320, 60420, 60520, 60620, 60720, 60820, 60920, 61020, 61120, 61220, 61320, 61420, 61520, 61620, 61720, 61820, 61920, 62020, 62120, 62220, 62320, 62420, 62520, 62620</t>
  </si>
  <si>
    <t>261940120, 261940220, 261940320, 261940420, 261940520, 261940620, 261940720, 261940820, 261940920, 261941020, 261941120, 261941220, 261941320, 261941420, 261941520, 261941620, 261941720, 261941820, 261941920, 261942020, 261942120, 261942220, 261942320, 261942420, 261942520, 261942620, 261942720, 261942920, 261943020, 261943120, 261943220</t>
  </si>
  <si>
    <t>2020-09-19 18:25:00</t>
  </si>
  <si>
    <t>APORTES SEGURIDAD SOCIAL EN SALUDY PARAFISCALES MES DE SPETIEMBRE DEL 2020. TERRITORIAL NORTE DE SANTANDER.</t>
  </si>
  <si>
    <t>62720, 62820, 62920, 63020, 63120, 63220, 63320, 63420, 63520, 63620, 63720, 63820, 63920</t>
  </si>
  <si>
    <t>261974420, 261974520, 261974620, 261974720, 261974820, 261974920, 261975020, 261975120, 261975220, 261975320, 261975420, 261975520, 261975620</t>
  </si>
  <si>
    <t>2020-10-16 10:55:00</t>
  </si>
  <si>
    <t>PRESTACIÓN DE SERVICIOS PERSONALES PARA ADELANTAR LABORES DE SEGUIMIENTO Y CONTROL DE PROYECTOS DE GESTIÓN DOCUMENTAL Y DAR LÍNEA TÉCNICA PARA LOS PROCESOS ARCHIVÍSTICOS DE LOS DOCUMENTOS PRODUCIDOS POR LA DIRECCIÓN TERRITORIAL DE NORTE DE SANTANDER.</t>
  </si>
  <si>
    <t>27920</t>
  </si>
  <si>
    <t>83620, 83920, 92920</t>
  </si>
  <si>
    <t>359503520, 359521820, 384611920</t>
  </si>
  <si>
    <t>2020-10-16 11:13:00</t>
  </si>
  <si>
    <t>PRESTACIÓN DE SERVICIOS PERSONALES PARA LA REALIZACIÓN DE LOS PROCESOS ARCHIVÍSTICOS EN ARCHIVOS DE GESTIÓN Y ARCHIVO CENTRAL DE LA DIRECCIÓN TERRITORIAL DE NORTE DE SANTANDER, DE ACUERDO A LAS DIRECTRICES DE LA ENTIDAD Y LAS NORMAS DEL ARCHIVO GENER</t>
  </si>
  <si>
    <t>2020-10-16 11:18:00</t>
  </si>
  <si>
    <t>PRESTACIÓN DE SERVICIOS PERSONALES PARA REALIZAR ACTIVIDADES DE APOYO OPERATIVO EN LOS PROCESOS CATASTRALES DE CONSERVACIÓN EN LA DIRECCIÓN TERRITORIAL NORTE DE SANTANDER Y SUS UOC</t>
  </si>
  <si>
    <t>84620</t>
  </si>
  <si>
    <t>359571920</t>
  </si>
  <si>
    <t>2020-10-16 11:22:00</t>
  </si>
  <si>
    <t>PRESTACIÓN DE SERVICIOS PERSONALES PARA REALIZAR ACTIVIDADES DE RECONOCIMIENTO PREDIAL RURAL Y URBANO DE LOS PROCESOS DE GESTIÓN CATASTRAL EN EL MARCO DE LOS PROYECTOS QUE ADELANTA EL INSTITUTO EN LA TERRITORIAL NORTE DE SANTANDER Y SUS UOC.</t>
  </si>
  <si>
    <t>11320, 11420, 11520, 11620</t>
  </si>
  <si>
    <t>24620, 24720, 24820, 24920</t>
  </si>
  <si>
    <t>73920, 74020, 74120, 74220, 84020, 84120, 84220, 84320, 92420, 92620, 92720, 92820</t>
  </si>
  <si>
    <t>316274020, 316274820, 316276120, 316280620, 359540420, 359544820, 359547720, 359557720, 381632420, 381660920, 381696220, 381730920</t>
  </si>
  <si>
    <t>2020-10-16 11:25:00</t>
  </si>
  <si>
    <t>PRESTACIÓN DE SERVICIOS PERSONALES PARA REALIZAR LAS ACTIVIDADES DE CONTROL Y VERIFICACIÓN A LOS TRÁMITES DEL PROCESO DE CONSERVACIÓN CATASTRAL EN EL MARCO DE LOS PROYECTOS QUE ADELANTA EL INSTITUTO EN LA TERRITORIAL NORTE DE SANTANDER Y SUS UOC</t>
  </si>
  <si>
    <t>74320, 84420, 92520</t>
  </si>
  <si>
    <t>316282220, 359562720, 381645920</t>
  </si>
  <si>
    <t>2020-10-16 11:29:00</t>
  </si>
  <si>
    <t>PRESTACIÓN DE SERVICIOS DE APOYO A LA GESTIÓN DESARROLLADA EN PROCESOS CATASTRALES EN EL MARCO DE LOS PROYECTOS QUE ADELANTA EL INSTITUTO EN LA TERRITORIAL NORTE DE SANTANDER Y SUS UOC.</t>
  </si>
  <si>
    <t>28820</t>
  </si>
  <si>
    <t>84520, 93120</t>
  </si>
  <si>
    <t>359567420, 391764320</t>
  </si>
  <si>
    <t>2020-10-16 11:32:00</t>
  </si>
  <si>
    <t>PRESTACIÓN DE SERVICIOS PERSONALES PARA REALIZAR ACTIVIDADES DE APOYO OPERATIVO EN LOS PROCESOS CATASTRALES EN EL MARCO DE LOS PROYECTOS QUE ADELANTA EL INSTITUTO EN LA TERRITORIAL NORTE DE SANTANDER Y SUS UOC.</t>
  </si>
  <si>
    <t>29420</t>
  </si>
  <si>
    <t>85120, 92120</t>
  </si>
  <si>
    <t>359721820, 381577720</t>
  </si>
  <si>
    <t>2020-10-19 11:24:00</t>
  </si>
  <si>
    <t>NOMINA MES DE OCTUBRE DEL 2020, DT NORTE DE SANTANDER.</t>
  </si>
  <si>
    <t>66720, 66820, 66920, 67020, 67120, 67220, 67320, 67420, 67520, 67620, 67720, 67820, 67920, 68020, 68120, 68220, 68320, 68420, 68520, 68620, 68720, 68820, 68920, 69020, 69120, 69220, 69320, 69420, 69520, 69620, 69720, 69820, 69920</t>
  </si>
  <si>
    <t>295611720, 295611820, 295612020, 295612120, 295612220, 295612320, 295612420, 295612520, 295612620, 295612720, 295612820, 295612920, 295613020, 295613120, 295613220, 295613320, 295613420, 295613520, 295613620, 295613720, 295613820, 295613920, 295614020, 295614120, 295614220, 295614320, 295614420, 295614520, 295614620, 295614720, 295614820, 295614920, 295615020</t>
  </si>
  <si>
    <t>2020-10-19 11:33:00</t>
  </si>
  <si>
    <t>APORTES SEGURIDAD SOCIAL EN SALUD Y PARAFISCALES MES DE OCTUBRE DE  2020, DT. NORTE DE SANTANDER.</t>
  </si>
  <si>
    <t>70020, 70120, 70220, 70320, 70420, 70520, 70620, 70720, 70820, 70920, 71020, 71120, 71220</t>
  </si>
  <si>
    <t>295615120, 295615220, 295615320, 295615420, 295615520, 295615620, 295615720, 295615820, 295615920, 295616020, 295616120, 295616220, 295616320</t>
  </si>
  <si>
    <t>2020-10-19 15:07:00</t>
  </si>
  <si>
    <t>PRESTACION DE SERVICIOS PERSONALES PARA LA REALIZACION DE LOS PROCESOS ARCHIVÍSTICOS EN ARCHIVOS DE GESTIÓN Y ARCHIVO CENTRAL DE LA DIRECCION TERRITORIAL DE NORTE DE SANTANDER, DE ACUERDO A LAS DIRECTRICES DE LA ENTIDAD Y LAS NORMAS DEL ARCHIVO GENER</t>
  </si>
  <si>
    <t>27720, 27820</t>
  </si>
  <si>
    <t>83420, 83520, 83720, 83820, 92220, 92320</t>
  </si>
  <si>
    <t>359486220, 359491420, 359509120, 359518120, 381591320, 381611820</t>
  </si>
  <si>
    <t>2020-11-12 09:16:00</t>
  </si>
  <si>
    <t>PRESTACIÓN DE SERVICIOS PERSONALES PARA REALIZAR ACTIVIDADES DE RECONOCIMIENTO PREDIAL EN EL PROCESO DE CONSERVACIÓN CATASTRAL DE CABIDAS Y LINDEROS DE LA TERRITORIAL NORTE DE SANTANDER</t>
  </si>
  <si>
    <t>31720</t>
  </si>
  <si>
    <t>380410120</t>
  </si>
  <si>
    <t>2020-11-12 09:22:00</t>
  </si>
  <si>
    <t>PRESTACIÓN DE SERVICIOS PERSONALES PARA REALIZAR ACTIVIDADES APOYO OPERATIVO EN LOS PROCESOS CATASTRALES EN LA DIRECCIÓN TERRITORIAL NORTE DE SANTANDER</t>
  </si>
  <si>
    <t>31520</t>
  </si>
  <si>
    <t>89920, 90020</t>
  </si>
  <si>
    <t>380324020, 380356820</t>
  </si>
  <si>
    <t>2020-11-19 09:02:00</t>
  </si>
  <si>
    <t>NOMINA DE NOVIEMBRE Y PRIMA DE NAVIDAD 2020, TERRITORIAL NORTE DE SANTANDER.</t>
  </si>
  <si>
    <t>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t>
  </si>
  <si>
    <t>332949620, 332949720, 332949820, 332949920, 332950020, 332950120, 332950220, 332950320, 332950420, 332950520, 332950620, 332950720, 332950820, 332950920, 332951020, 332951120, 332951220, 332951320, 332951420, 332951520, 332951620, 332951720, 332951820, 332951920, 332952020, 332952120, 332952220, 333035420, 333035520, 333035620, 333035720, 333035820, 333035920, 333036020, 333036120, 333036220, 333036320, 333036420, 333036520, 333036620, 333036720, 333036820, 333036920, 333037020, 333037120, 333037220, 333037320, 333037420, 333037520, 333037620, 333037720, 333037820, 333037920, 333038020</t>
  </si>
  <si>
    <t>2020-11-19 09:10:00</t>
  </si>
  <si>
    <t>APORTES SEGURIDAD SOCIAL EN SALUD Y PARAFISCALES MES DE NOVIEMBRE DE 2020, TERRITORIAL NORTE DE SANTANDER.</t>
  </si>
  <si>
    <t>80020, 80120, 80220, 80320, 80420, 80520, 80620, 80720, 80820, 80920, 81020, 81120, 81220</t>
  </si>
  <si>
    <t>333038220, 333038320, 333038420, 333038520, 333038620, 333038720, 333038820, 333038920, 333039020, 333039120, 333039220, 333039320, 333039420</t>
  </si>
  <si>
    <t>2020-12-19 00:00:00</t>
  </si>
  <si>
    <t>2020-12-19 09:52:00</t>
  </si>
  <si>
    <t>13620, 13720</t>
  </si>
  <si>
    <t>85320, 85420, 85520, 85620, 85720, 85820, 85920, 86020, 86120, 86220, 86320, 86420, 86520, 86620, 86720, 86820, 86920, 87020, 87120, 87220, 87320, 87420, 87520, 87620, 87720, 87820, 87920, 88020, 88120</t>
  </si>
  <si>
    <t>374287420, 374287520, 374287620, 374287720, 374287820, 374287920, 374288020, 374288120, 374288220, 374288320, 374288420, 374288520, 374288620, 374288720, 374288820, 374288920, 374289020, 374289120, 374289220, 374289320, 374289420, 374289520, 374289620, 374289720, 374289820, 374289920, 374290020, 374290120, 374290220</t>
  </si>
  <si>
    <t>2020-12-21 13:36:00</t>
  </si>
  <si>
    <t>APORTES NOMINA DICIEMBRE DE 2020</t>
  </si>
  <si>
    <t>90220, 90320, 90420, 90520, 90620, 90720, 90820, 90920, 91020, 91120, 91220, 91320, 91420</t>
  </si>
  <si>
    <t>376373820, 376373920, 376374020, 376374120, 376374220, 376374320, 376374420, 376374520, 376374620, 376374720, 376374820, 376374920, 376375020</t>
  </si>
  <si>
    <t>2020-12-28 14:22:00</t>
  </si>
  <si>
    <t>RECONOCIMIENTO ECONÓMICO POR CONCEPTO DE  REUBICACIÓN DE LOS FUNCIONARIOS DE LAS UNIDADES OPERATIVAS DE  CATASTRO A LAS DIRECCIONES TERRITORIALES.</t>
  </si>
  <si>
    <t>33820, 33920</t>
  </si>
  <si>
    <t>93220, 93320</t>
  </si>
  <si>
    <t>393188020, 393192420</t>
  </si>
  <si>
    <t>2020-01-10 08:46:00</t>
  </si>
  <si>
    <t>017</t>
  </si>
  <si>
    <t>TERRITORIAL QUINDIO</t>
  </si>
  <si>
    <t>SERVICIO DE ENERGIA Y AGUA DT QUINDIO</t>
  </si>
  <si>
    <t>220, 420, 1320, 1720, 2920, 3320, 3820, 3920, 4520, 4720, 5320, 5820, 6120, 6320, 7020, 7220, 7720, 8020, 8120, 8920, 9120, 10320, 10520, 11620, 11920</t>
  </si>
  <si>
    <t>720, 920, 1420, 1520, 2820, 2920, 3920, 4020, 4920, 5120, 6220, 6520, 7520, 7720, 9020, 9220, 10120, 10420, 10620, 12220, 12320, 14120, 14320, 15920, 16220</t>
  </si>
  <si>
    <t>4320, 4520, 8320, 8420, 9320, 13320, 16320, 16420, 21120, 24120, 30620, 30920, 31820, 32020, 36420, 38920, 41220, 41420, 41620, 46620, 46720, 51720, 51920, 58520, 58820</t>
  </si>
  <si>
    <t>16476220, 17163520, 42854620, 42861020, 62726420, 77840020, 105656920, 105664620, 129656120, 136180420, 165129820, 165135220, 192725320, 192757220, 226786320, 233985320, 252102820, 260189020, 260199320, 294377820, 294383320, 329269520, 331225120, 367353420, 372664320</t>
  </si>
  <si>
    <t>2020-01-10 08:47:00</t>
  </si>
  <si>
    <t>CUOTA DE ADMINISTRACION DEL EDIFICIO</t>
  </si>
  <si>
    <t>26920</t>
  </si>
  <si>
    <t>151822720</t>
  </si>
  <si>
    <t>2020-01-10 08:48:00</t>
  </si>
  <si>
    <t>SERVICIO DE TELEFONO DT QUINDIO</t>
  </si>
  <si>
    <t>120, 920, 2120, 3520, 4820, 5520, 6020, 6920, 7820, 8820, 10220, 11820</t>
  </si>
  <si>
    <t>120, 1320, 2720, 3820, 5220, 6420, 7320, 8920, 10320, 11920, 14020, 16120</t>
  </si>
  <si>
    <t>120, 4820, 9220, 14220, 24220, 30820, 31720, 36320, 41320, 46420, 51620, 58720</t>
  </si>
  <si>
    <t>5762620, 30820620, 60107520, 95813120, 136193420, 165187720, 184382920, 217750420, 254226720, 283068020, 322830120, 369636920</t>
  </si>
  <si>
    <t>2020-01-10 08:49:00</t>
  </si>
  <si>
    <t>SERVICIO DE ALCANTARILLADO Y ASEO</t>
  </si>
  <si>
    <t>320, 1820, 3420, 4020, 4620, 5420, 6220, 7120, 8220, 9020, 10420, 11720</t>
  </si>
  <si>
    <t>820, 1620, 3020, 4120, 5020, 6320, 7620, 9120, 10520, 12420, 14220, 16020</t>
  </si>
  <si>
    <t>4420, 8520, 13420, 16520, 21220, 30720, 31920, 36520, 41520, 46820, 51820, 58620</t>
  </si>
  <si>
    <t>16481520, 42866920, 77843620, 105668020, 129676920, 165163320, 192733220, 226795720, 260192020, 294389620, 329271920, 367358520</t>
  </si>
  <si>
    <t>2020-01-27 00:00:00</t>
  </si>
  <si>
    <t>2020-01-27 17:06:00</t>
  </si>
  <si>
    <t>PAGO NOMINA FUNCIONARIOS DT QUINDIO MES DE ENERO 2020</t>
  </si>
  <si>
    <t>220, 320, 420, 520, 620, 720, 820, 920, 1020, 1120, 1220, 1320, 1420, 1520, 1620, 1720, 1820, 1920, 2020, 2120, 2220, 2320</t>
  </si>
  <si>
    <t>12025820, 12025920, 12026020, 12026120, 12026320, 12026420, 12026520, 12026620, 12026720, 12026820, 12026920, 12027020, 12027120, 12027220, 12027320, 12027420, 12027520, 12027620, 12041820, 12041920, 12042020, 12042120</t>
  </si>
  <si>
    <t>2020-01-29 14:57:00</t>
  </si>
  <si>
    <t>PAGO APORTES A SEGURIDAD SOCIAL Y PARAFISCALES NOMINA ENERO 2020 T. QUINDIO</t>
  </si>
  <si>
    <t>2420, 2520, 2620, 2720, 2820, 2920, 3020, 3120, 3220, 3320, 3420, 3520, 3620, 3720</t>
  </si>
  <si>
    <t>14200720, 14200820, 14200920, 14201020, 14201220, 14201320, 14201420, 14201520, 14201620, 14201720, 14201820, 14201920, 14202020, 14202120</t>
  </si>
  <si>
    <t>2020-02-11 10:09:00</t>
  </si>
  <si>
    <t>COMISIÓN DIRECTORA TERRITORIAL, PARA REUNIÓN EN LA DIRECCIÓN GENERAL</t>
  </si>
  <si>
    <t>26274520</t>
  </si>
  <si>
    <t>2020-02-13 16:17:00</t>
  </si>
  <si>
    <t>VIATICOS PROCESO DE CONSERVACION.</t>
  </si>
  <si>
    <t>1420, 1520, 1620, 6720, 7620, 9220, 9320, 9420</t>
  </si>
  <si>
    <t>1720, 1820, 1920, 7820, 9320, 12520, 12620, 12720</t>
  </si>
  <si>
    <t>8620, 8720, 8820, 35520, 40420, 46920, 47020, 47120</t>
  </si>
  <si>
    <t>42868720, 42871520, 42873620, 210578620, 242611920, 296746020, 296759220, 296765220</t>
  </si>
  <si>
    <t>2020-02-13 16:27:00</t>
  </si>
  <si>
    <t>VIÁTICOS PROCESO DE AVALÚOS</t>
  </si>
  <si>
    <t>294373620</t>
  </si>
  <si>
    <t>2020-02-24 17:45:00</t>
  </si>
  <si>
    <t>PAGO NOMINA FUNCIONARIOS MES DE FEBRERO 2020 DT QUINDIO</t>
  </si>
  <si>
    <t>4920, 5020, 5120, 5220, 5320, 5420, 5520, 5620, 5720, 5820, 5920, 6020, 6120, 6220, 6320, 6420, 6520, 6620, 6720, 6820</t>
  </si>
  <si>
    <t>34754220, 34754320, 34754420, 34754520, 34754620, 34754720, 34754820, 34754920, 34755020, 34755220, 34755320, 34755420, 34755520, 34755620, 34755720, 34755820, 34755920, 34756020, 34756120, 34756220</t>
  </si>
  <si>
    <t>2020-02-25 17:17:00</t>
  </si>
  <si>
    <t>PAGO APORTES A SEGURIDAD SOCIAL FUNCIONARIOS NOMINA FEBRERO 2020 DT QUINDIO</t>
  </si>
  <si>
    <t>6920, 7020, 7120, 7220, 7320, 7420, 7520, 7620, 7720, 7820, 7920, 8020, 8120, 8220</t>
  </si>
  <si>
    <t>36428620, 36428720, 36428820, 36428920, 36429020, 36429220, 36429320, 36429420, 36429520, 36429620, 36429720, 36429820, 36429920, 36430120</t>
  </si>
  <si>
    <t>2020-03-05 14:30:00</t>
  </si>
  <si>
    <t>PRESTACIÓN DE SERVICIOS PERSONALES PARA REALIZAR ACTIVIDADES DE RECONOCIMIENTO PREDIAL URBANO Y RURAL PARA LA ATENCIÓN DE TRÁMITES EN LOS PROCESOS CATASTRALES DE LA DIRECCIÓN TERRITORIAL QUINDIO Y SUS UOC SEGÚN PAA APROBADO Y ASIGNACION PREUSPUESTAL</t>
  </si>
  <si>
    <t>3420, 3620</t>
  </si>
  <si>
    <t>13820, 14020, 17020, 18620, 24820, 24920, 31220, 31320, 35720, 35920, 41020, 41120, 46020, 46120, 51320, 51420, 57720, 57820, 58920, 62620</t>
  </si>
  <si>
    <t>86565020, 86567420, 105697920, 117949020, 144156720, 144156920, 172495020, 173954920, 210589320, 213386820, 246290720, 247542220, 279699520, 281290320, 314000420, 317213420, 362301120, 362314520, 383978320, 384253820</t>
  </si>
  <si>
    <t>2020-03-05 14:35:00</t>
  </si>
  <si>
    <t>PRESTACIÓN DE SERVICIOS PERSONALES PARA REALIZAR ACTIVIDADES DE  APOYO OPERATIVO EN LOS PROCESOS CATASTRALES EN LA DIRECCIÓN TERRITORIAL QUINDIO Y SUS UOC SEGÚN PAA APROBADO Y ASIGNACION PRESUPUESTAL CON MEMORANDO 8002020IE913 del 03-03-2020</t>
  </si>
  <si>
    <t>2220, 2320, 2420, 2520, 2620, 6820, 7920, 10620, 11020, 11120, 11220, 11320, 11420</t>
  </si>
  <si>
    <t>3120, 3220, 3320, 3520, 3720, 10720, 11720, 16620, 17020, 17220, 17420, 17620, 18420</t>
  </si>
  <si>
    <t>13520, 13620, 13720, 13920, 14120, 16620, 16720, 16820, 16920, 17120, 24320, 24420, 24520, 24620, 24720, 31020, 31120, 31420, 31520, 35620, 35820, 36020, 36120, 40520, 40620, 40820, 40920, 45220, 45320, 45420, 45520, 45620, 45720, 45920, 46220, 50620, 50720, 50820, 50920, 51020, 51120, 51220, 57020, 57120, 57220, 57320, 57420, 57520, 57620, 61220, 61320, 61420, 61720, 61820, 61920, 62020, 62120, 62220, 62420, 62520, 63120, 63420</t>
  </si>
  <si>
    <t>86559120, 86560820, 86564220, 86566320, 86578820, 105674720, 105691320, 105692620, 105696020, 105699020, 144141920, 144148920, 144150920, 144155020, 144156120, 172483420, 172486420, 174003220, 174014120, 210584320, 210593420, 213398320, 217280220, 242627320, 245962520, 246269720, 246271720, 274422320, 274433620, 274441220, 274453020, 276015020, 276022020, 276024920, 281295420, 313793020, 313817120, 313822720, 313823820, 313835520, 313841320, 313846020, 349352320, 349356920, 353066420, 353069920, 353082820, 353091320, 353097520, 383999020, 384014620, 384031520, 384100520, 384107720, 384112720, 384118120, 384126320, 384131220, 384198120, 384209720, 384397620, 384404120, 384943320, 384953920</t>
  </si>
  <si>
    <t>2020-03-09 15:26:00</t>
  </si>
  <si>
    <t>IMPUESTO PREDIAL UNIFICADO, SOBRETASA AMBIENTAL Y SOBRETASA BOMBERIL</t>
  </si>
  <si>
    <t>52686320</t>
  </si>
  <si>
    <t>2020-03-11 15:29:00</t>
  </si>
  <si>
    <t>PAGO IMPUESTO INDUSTRIA Y COMERCIO VIGENCIA 2019</t>
  </si>
  <si>
    <t>52775420</t>
  </si>
  <si>
    <t>2020-03-24 20:57:00</t>
  </si>
  <si>
    <t>PAGO NOMINA FUNCIONARIOS DT QUINDIO MARZO 2020</t>
  </si>
  <si>
    <t>3020, 3120</t>
  </si>
  <si>
    <t>9420, 9520, 9620, 9720, 9820, 9920, 10020, 10120, 10220, 10320, 10420, 10520, 10620, 10720, 10820, 10920, 11020, 11120, 11220, 11320, 11420, 11520, 11620, 11720, 11820</t>
  </si>
  <si>
    <t>68765720, 68765820, 68765920, 68766020, 68766120, 68766220, 68766320, 68766420, 68766520, 68766620, 68766720, 68766820, 68766920, 68767020, 68767120, 68767220, 68767320, 68767420, 68788620, 68788820, 68788920, 68789020, 68789120, 68789220, 68789320</t>
  </si>
  <si>
    <t>2020-03-25 00:00:00</t>
  </si>
  <si>
    <t>2020-03-25 18:58:00</t>
  </si>
  <si>
    <t>PAGO APORTES A SEGURIDAD SOCIAL MES DE MARZO FUNCIONARIOS DT QUINDIO</t>
  </si>
  <si>
    <t>11920, 12020, 12120, 12220, 12320, 12420, 12520, 12620, 12720, 12820, 12920, 13020, 13120, 13220</t>
  </si>
  <si>
    <t>70692020, 70692120, 70692220, 70692320, 70692420, 70692520, 70692620, 70692720, 70692820, 70692920, 70693020, 70693120, 70693220, 70693320</t>
  </si>
  <si>
    <t>2020-04-16 18:42:00</t>
  </si>
  <si>
    <t>PRESTACION DE SERVICIOS PROFESIONALES PARA REALIZAR LOS PROCESOS DE PLANEACION Y SEGUIMIENTO AL PLAN DE ACCION EN LA DT QUINDIO EN EL MARCO DE LOS LINEAMIENTOS INSTITUCIONALES VIGENTES</t>
  </si>
  <si>
    <t>26820, 31620, 36220, 40720, 45820, 51520, 58220, 62320</t>
  </si>
  <si>
    <t>149112420, 178136320, 217272520, 246267820, 276024420, 317215320, 367324320, 384142520</t>
  </si>
  <si>
    <t>2020-04-24 19:06:00</t>
  </si>
  <si>
    <t>PAGO NOMINA FUNCIONARIOS ABRIL 2020 DT QUINDIO</t>
  </si>
  <si>
    <t>14320, 14420, 14520, 14620, 14720, 14820, 14920, 15020, 15120, 15220, 15320, 15420, 15520, 15620, 15720, 15820, 15920, 16020, 16120, 16220</t>
  </si>
  <si>
    <t>101838620, 101838720, 101838820, 101838920, 101839020, 101839120, 101839220, 101839320, 101839420, 101839520, 101839620, 101839720, 101839820, 101839920, 101840020, 101840120, 101840220, 101840320, 101857120, 101857220</t>
  </si>
  <si>
    <t>2020-04-28 20:07:00</t>
  </si>
  <si>
    <t>PAGO APORTES ABRIL 2020 DT TOLIMA</t>
  </si>
  <si>
    <t>17220, 17320, 17420, 17520, 17620, 17720, 17820, 17920, 18020, 18120, 18220, 18320, 18420, 18520</t>
  </si>
  <si>
    <t>105644920, 105645020, 105645120, 105645220, 105645320, 105645420, 105645520, 105645620, 105645720, 105645820, 105645920, 105646020, 105646120, 105646220</t>
  </si>
  <si>
    <t>2020-05-21 20:48:00</t>
  </si>
  <si>
    <t>PAGO NOMINA MAYO 2020 FUNCIONARIOS DT QUINDIO</t>
  </si>
  <si>
    <t>18720, 18820, 18920, 19020, 19120, 19220, 19320, 19420, 19520, 19620, 19720, 19820, 19920, 20020, 20120, 20220, 20320, 20420, 20520, 20620, 20720, 20820, 20920, 21020</t>
  </si>
  <si>
    <t>126586520, 126586620, 126586720, 126586820, 126586920, 126587020, 126587120, 126587220, 126587320, 126587420, 126587520, 126587620, 126587720, 126587820, 126587920, 126588020, 126588120, 126588220, 126588320, 126588420, 126588520, 126588620, 126588720, 126588820</t>
  </si>
  <si>
    <t>2020-05-23 00:00:00</t>
  </si>
  <si>
    <t>2020-05-23 12:27:00</t>
  </si>
  <si>
    <t>PAGO APORTE PARAFISCALES NOMINA MAYO 2020 DT QUINDIO</t>
  </si>
  <si>
    <t>21320, 21420, 21520, 21620, 21720, 21820, 21920, 22020, 22120, 22220, 22320, 22420, 22520, 22620</t>
  </si>
  <si>
    <t>130122220, 130122320, 130122420, 130122520, 130122620, 130122720, 130122820, 130122920, 130123020, 130123120, 130123220, 130123320, 130123420, 130123520</t>
  </si>
  <si>
    <t>2020-05-27 18:01:00</t>
  </si>
  <si>
    <t>PAGO APORTES PATRONALES RETROACTIVO 2020</t>
  </si>
  <si>
    <t>22720, 22820, 22920, 23020, 23120, 23220, 23320, 23420, 23520, 23620, 23720, 23820, 23920, 24020</t>
  </si>
  <si>
    <t>132386120, 132386220, 132386320, 132386420, 132386520, 132386620, 132386720, 132386820, 132386920, 132387020, 132387120, 132387220, 132387320, 132387420</t>
  </si>
  <si>
    <t>2020-06-05 00:00:00</t>
  </si>
  <si>
    <t>2020-06-05 19:46:00</t>
  </si>
  <si>
    <t>PAGO PRIMA DE SERVICIOS FUNCIONARIOS DT QUINDIO</t>
  </si>
  <si>
    <t>25020, 25120, 25220, 25320, 25420, 25520, 25620, 25720, 25820, 25920, 26020, 26120, 26220, 26320, 26420, 26520, 26620, 26720</t>
  </si>
  <si>
    <t>144102620, 144102720, 144102820, 144102920, 144103020, 144103120, 144103220, 144103320, 144103420, 144103520, 144103720, 144103820, 144103920, 144104020, 144104120, 144104220, 144104320, 144104420</t>
  </si>
  <si>
    <t>2020-06-23 19:26:00</t>
  </si>
  <si>
    <t>PAGO NOMINA JUNIO FUNCIONARIOS DT QUINDIO</t>
  </si>
  <si>
    <t>27020, 27120, 27220, 27320, 27420, 27520, 27620, 27720, 27820, 27920, 28020, 28120, 28220, 28320, 28420, 28520, 28620, 28720, 28820, 28920, 29020, 29120</t>
  </si>
  <si>
    <t>161000120, 161000220, 161000320, 161000420, 161000520, 161000620, 161000720, 161000820, 161000920, 161001020, 161001120, 161001220, 161001320, 161001420, 161001520, 161001620, 161001720, 161001820, 161001920, 161002020, 161002120, 161002220</t>
  </si>
  <si>
    <t>2020-06-24 19:23:00</t>
  </si>
  <si>
    <t>PAGO APORTES PATRONALES NOMINA JUNIO 2020 DT QUINDIO</t>
  </si>
  <si>
    <t>29220, 29320, 29420, 29520, 29620, 29720, 29820, 29920, 30020, 30120, 30220, 30320, 30420, 30520</t>
  </si>
  <si>
    <t>163140620, 163140720, 163140820, 163140920, 163141020, 163141120, 163141220, 163141320, 163141420, 163141520, 163141620, 163141720, 163141820, 163141920</t>
  </si>
  <si>
    <t>2020-07-24 17:43:00</t>
  </si>
  <si>
    <t>PAGO NOMINA JULIO 2020 FUNCIONARIOS DT QUINDIO</t>
  </si>
  <si>
    <t>32120, 32220, 32320, 32420, 32520, 32620, 32720, 32820, 32920, 33020, 33120, 33220, 33320, 33420, 33520, 33620, 33720, 33820, 33920, 34020</t>
  </si>
  <si>
    <t>196150620, 196150720, 196150820, 196150920, 196151020, 196151120, 196151220, 196151320, 196151420, 196151520, 196151620, 196151720, 196151820, 196151920, 196152020, 196152120, 196152220, 196152320, 196156320, 196156420</t>
  </si>
  <si>
    <t>2020-07-24 19:22:00</t>
  </si>
  <si>
    <t>PAGO APORTES PARAFISCALES NOMINA  JULIO 2020 DT QUINDIO</t>
  </si>
  <si>
    <t>34120, 34220, 34320, 34420, 34520, 34620, 34720, 34820, 34920, 35020, 35120, 35220, 35320, 35420</t>
  </si>
  <si>
    <t>197074620, 197074720, 197074820, 197074920, 197075020, 197075120, 197075220, 197075320, 197075520, 197075620, 197075720, 197075820, 197075920, 197076020</t>
  </si>
  <si>
    <t>2020-08-24 21:55:00</t>
  </si>
  <si>
    <t>PAGO NOMINA AGOSTO 2020 FUNCIONARIOS DT QUINDIO</t>
  </si>
  <si>
    <t>36620, 36720, 36820, 36920, 37020, 37120, 37220, 37320, 37420, 37520, 37620, 37720, 37820, 37920, 38020, 38120, 38220, 38320, 38420, 38520, 38620, 38720, 38820</t>
  </si>
  <si>
    <t>232264020, 232264120, 232264220, 232264320, 232264420, 232264520, 232264620, 232264720, 232264820, 232264920, 232265020, 232265120, 232265220, 232265320, 232265420, 232265520, 232265620, 232265720, 232617720, 232617820, 232617920, 232618020, 232618120</t>
  </si>
  <si>
    <t>2020-08-25 17:40:00</t>
  </si>
  <si>
    <t>PAGO APORTES PARAFISCALES NOMINA DE AGOSTO 2020 DT QUINDIO</t>
  </si>
  <si>
    <t>39020, 39120, 39220, 39320, 39420, 39520, 39620, 39720, 39820, 39920, 40020, 40120, 40220, 40320</t>
  </si>
  <si>
    <t>234024220, 234024320, 234024420, 234024520, 234024620, 234024720, 234024820, 234024920, 234025020, 234025120, 234025220, 234025320, 234025420, 234025520</t>
  </si>
  <si>
    <t>2020-09-23 20:10:00</t>
  </si>
  <si>
    <t>PAGO NOMINA SEPTIEMBRE 2020 FUNCIONARIOS DT QUINDIO</t>
  </si>
  <si>
    <t>41720, 41820, 41920, 42020, 42120, 42220, 42320, 42420, 42520, 42620, 42720, 42820, 42920, 43020, 43120, 43220, 43320, 43420, 43520, 43620, 43720</t>
  </si>
  <si>
    <t>263896920, 263897020, 263897120, 263897220, 263897320, 263897420, 263897520, 263897620, 263897720, 263897820, 263897920, 263898020, 263898120, 263898220, 263898320, 263898420, 263898520, 263898620, 263898720, 263898820, 263898920</t>
  </si>
  <si>
    <t>2020-09-24 13:54:00</t>
  </si>
  <si>
    <t>PAGO APORTES PATRONALES NOMINA SEPTIEMBRE 2020 DT QUINDIO</t>
  </si>
  <si>
    <t>264791820, 264791920, 264792020, 264792120, 264792220, 264792320, 264792420, 264792520, 264792620, 264792720, 264792820, 264792920, 264793020, 264793120</t>
  </si>
  <si>
    <t>2020-10-07 12:52:00</t>
  </si>
  <si>
    <t>COMISION DE DIRECTORES TERRITORIALES A SEDE CENTRAL SEGUN RESOLUCIOIN 845</t>
  </si>
  <si>
    <t>46320</t>
  </si>
  <si>
    <t>283065020</t>
  </si>
  <si>
    <t>2020-10-22 15:17:00</t>
  </si>
  <si>
    <t>PRESTACION DE BIENES Y SERVICIOS PERSONALES PARA ADELANTAR LAS ACTIVIDADES DE APOYO CATASTRAL REQUERIDAS EN EL DESARROLLO DE LOS TRAMITES DE CONSERVACION Y TITULACION DEL MUNCIPIO DE ARMENIA EN LA DIRECCION TERRITORIAL QUINDIO  SEGUN EL PAA APROBADO</t>
  </si>
  <si>
    <t>58120, 62920, 63020</t>
  </si>
  <si>
    <t>367319220, 384326620, 384364020</t>
  </si>
  <si>
    <t>2020-10-22 15:50:00</t>
  </si>
  <si>
    <t>PRESTACION DE SERVICIOS PERSONALES PARA REALIZAR ACTIVIDADES DE RECONOCIMIENTO PREDIAL URBANO Y RURAL PARA LA ATENCION DE TRAMITES EN EL PROCESO DE CONSERVACION Y TITULACION EN EL MUNICIPIO DE ARMENIA EN LA DT QUINDIO SEGUN PAA APROBADO</t>
  </si>
  <si>
    <t>58320, 58420, 62720, 62820, 63220, 63320, 63520</t>
  </si>
  <si>
    <t>367336220, 367339420, 384289320, 384428720, 384448020, 384480520</t>
  </si>
  <si>
    <t>2020-10-22 16:05:00</t>
  </si>
  <si>
    <t>PRESTACION DE SERVICIOS PERSONALES DE APOYO A LA GESTION DESARROLLADA EN PROCESO DE TITULACION DEL MUNICIPIO DE ARMENIA  EN LA DT QUINDIO SEGUN PAA APROBADO</t>
  </si>
  <si>
    <t>15320</t>
  </si>
  <si>
    <t>57920, 61520, 61620</t>
  </si>
  <si>
    <t>362328020, 384068220, 384089020</t>
  </si>
  <si>
    <t>2020-10-26 12:42:00</t>
  </si>
  <si>
    <t>PAGO NOMINA OCTUBRE 2020 FUNCIONARIOS DT QUINDIO</t>
  </si>
  <si>
    <t>47220, 47320, 47420, 47520, 47620, 47720, 47820, 47920, 48020, 48120, 48220, 48320, 48420, 48520, 48620, 48720, 48820, 48920, 49020, 49120</t>
  </si>
  <si>
    <t>300733520, 300733620, 300733720, 300733820, 300733920, 300734020, 300734120, 300734220, 300734320, 300734420, 300734520, 300734620, 300734720, 300734820, 300734920, 300735020, 300735220, 300735320, 300952320, 300952420</t>
  </si>
  <si>
    <t>2020-10-26 13:08:00</t>
  </si>
  <si>
    <t>PAGO APORTES PARAFISCALES NOMINA OCTUBRE 2020 QT QUINDIO</t>
  </si>
  <si>
    <t>49220, 49320, 49420, 49520, 49620, 49720, 49820, 49920, 50020, 50120, 50220, 50320, 50420, 50520</t>
  </si>
  <si>
    <t>301263520, 301263620, 301263720, 301263820, 301263920, 301264020, 301264120, 301264220, 301264320, 301264420, 301264520, 301264620, 301264720, 301264820</t>
  </si>
  <si>
    <t>2020-11-23 20:21:00</t>
  </si>
  <si>
    <t>NOMINA Y PRIMA DE NAVIDAD FUNCIONARIOS DT QUINDIO NOVIEMBRE 2020</t>
  </si>
  <si>
    <t>52020, 52120, 52220, 52320, 52420, 52520, 52620, 52720, 52820, 52920, 53020, 53120, 53220, 53320, 53420, 53520, 53620, 53720, 53820, 53920, 54020, 54120, 54220, 54320, 54420, 54520, 54620, 54720, 54820, 54920, 55020, 55120, 55220, 55320, 55420, 55520</t>
  </si>
  <si>
    <t>335534220, 335534320, 335534420, 335534520, 335534620, 335534720, 335534820, 335534920, 335535020, 335535120, 335535220, 335535320, 335535420, 335535520, 335535620, 335535720, 335535820, 335535920, 335556920, 335557020, 335557120, 335557220, 335557320, 335557420, 335557520, 335557620, 335557720, 335557820, 335557920, 335558020, 335558120, 335558220, 335558320, 335558420, 335558520, 335558620</t>
  </si>
  <si>
    <t>2020-11-23 20:33:00</t>
  </si>
  <si>
    <t>PAGO APORTES PARAFISCALES NOMINA NOVIEMBRE 2020 DT QUINDIO</t>
  </si>
  <si>
    <t>55620, 55720, 55820, 55920, 56020, 56120, 56220, 56320, 56420, 56520, 56620, 56720, 56820, 56920</t>
  </si>
  <si>
    <t>336566020, 336566120, 336566220, 336566320, 336566420, 336566520, 336566620, 336566720, 336566820, 336566920, 336567020, 336567120, 336567220, 336567320</t>
  </si>
  <si>
    <t>2020-11-26 15:33:00</t>
  </si>
  <si>
    <t>REVISION TECNO MECANICA CAMIONETA MAZDA ODS 779 DT QUINDIO</t>
  </si>
  <si>
    <t>15420</t>
  </si>
  <si>
    <t>58020</t>
  </si>
  <si>
    <t>362347220</t>
  </si>
  <si>
    <t>2020-12-21 16:13:00</t>
  </si>
  <si>
    <t>PAGO NOMINA DICIEMBRE 2020 FUNCIONARIOS DT QUINDIO</t>
  </si>
  <si>
    <t>12020, 12120, 12420</t>
  </si>
  <si>
    <t>59020, 59120, 59220, 59320, 59420, 59520, 59620, 59720, 59820, 59920, 60020, 60120, 60220, 60320, 60420, 60520, 60620, 60720, 60820, 60920, 61020, 61120, 65420, 65520, 65620</t>
  </si>
  <si>
    <t>377949420, 377949520, 377949620, 377949720, 377949820, 377949920, 377950020, 377950120, 377950320, 377950420, 377950520, 377950620, 377950720, 377950820, 377950920, 377951020, 377951120, 377951220, 377951320, 378185920, 378186020, 378186120, 387287620, 387287720, 387287820</t>
  </si>
  <si>
    <t>2020-12-22 18:08:00</t>
  </si>
  <si>
    <t>PAGO APORTES PARAFISCALES NOMINA DICIEMBRE 2020 DT QUINDIO</t>
  </si>
  <si>
    <t>63620, 63720, 63820, 63920, 64020, 64120, 64220, 64320, 64420, 64520, 64620, 64720, 64820, 64920</t>
  </si>
  <si>
    <t>382522820, 382522920, 382523020, 382523120, 382523220, 382523320, 382523420, 382523520, 382523620, 382523720, 382523820, 382523920, 382524020, 382524120</t>
  </si>
  <si>
    <t>2020-12-22 18:50:00</t>
  </si>
  <si>
    <t>PAGO DE AJUSTE APORTE DE PENSION MES DE ABRIL 2020 DT QUINDIO</t>
  </si>
  <si>
    <t>65020, 65120, 65220, 65320</t>
  </si>
  <si>
    <t>382751220, 382751420, 382751520, 382751620</t>
  </si>
  <si>
    <t>2020-01-07 14:00:00</t>
  </si>
  <si>
    <t>018</t>
  </si>
  <si>
    <t>TERRITORIAL RISARALDA</t>
  </si>
  <si>
    <t>PARA PAGO SERVICIOS PUBLICOS ENERGIA Y ACUEDUCTO LOCAL 8 T. RISARALDA Y U. O. CHOCO AÑO 2020</t>
  </si>
  <si>
    <t>120, 520, 620, 720, 1720, 2020, 2120, 2220, 2420, 3620, 4020, 4120, 4720, 5920, 6120, 6320, 6420, 6520, 7320, 7820, 7920, 8120, 9920, 10720, 10820, 10920, 13520, 15220, 15320, 15520, 16520, 16620, 17720, 19020, 19120, 20020, 22620, 24120, 24320, 24420, 25420, 26820, 26920, 27420, 29620, 30620, 30820, 30920, 33820, 34120, 34220, 34320, 34520</t>
  </si>
  <si>
    <t>120, 320, 420, 520, 2220, 3020, 3120, 3220, 3420, 4720, 5320, 5420, 5520, 6220, 6420, 7520, 7620, 7820, 8620, 9220, 9320, 9520, 10520, 12520, 12720, 13420, 13620, 17520, 17620, 17820, 18920, 19020, 19420, 23820, 23920, 25020, 26720, 34520, 34820, 34920, 37020, 42620, 42720, 44320, 46220, 52920, 53120, 53220, 59520, 65920, 66020, 66720, 66920</t>
  </si>
  <si>
    <t>120, 320, 420, 520, 6820, 7520, 7620, 7720, 7920, 14120, 14520, 14620, 14720, 21320, 21520, 22320, 22420, 22620, 29620, 30220, 30320, 32220, 38220, 42620, 48720, 48820, 49020, 52120, 52220, 52420, 53120, 53220, 57920, 62120, 62220, 63320, 69020, 76320, 76620, 76720, 83120, 88020, 88120, 89720, 96420, 102320, 102520, 102620, 115120, 121120, 121220, 121820, 122020</t>
  </si>
  <si>
    <t>4512520, 5729720, 5731620, 5733120, 16732320, 24844620, 24848320, 25187420, 25899920, 48510520, 54098420, 54101720, 55024620, 77241620, 77246220, 89349620, 89354320, 94432420, 110411020, 118038020, 118040020, 120419820, 138718520, 155147120, 157422520, 157425420, 170160820, 184537620, 184538220, 186059120, 191737220, 191738620, 194614920, 194615220, 208647120, 217754720, 217755220, 219415920, 242969720, 254009620, 258105020, 258108320, 275359320, 284534620, 284536020, 286912720, 309726520, 326718820, 326745920, 326749220, 350473220, 361308820, 361312020, 363919020, 367321520</t>
  </si>
  <si>
    <t>2020-01-07 14:03:00</t>
  </si>
  <si>
    <t>ADMINISTRACION LOCAL 8 T. RISARALDA AÑO 2020</t>
  </si>
  <si>
    <t>2020-01-07 14:05:00</t>
  </si>
  <si>
    <t>PARQUEADEROS VEHICULOS T. RISARALDA AÑO 2020</t>
  </si>
  <si>
    <t>2020-01-07 14:09:00</t>
  </si>
  <si>
    <t>TELEFONOS LOCAL 8 T. RISARALDA Y U. O. CHOCO AÑO 2020</t>
  </si>
  <si>
    <t>1020, 1120, 1220, 2620, 2720, 2820, 5120, 5220, 7020, 7120, 7720, 8320, 8420, 8520, 11120, 11220, 13720, 15920, 16020, 17920, 19820, 19920, 23420, 24520, 24620, 25320, 27620, 27720, 28620, 31020, 31120, 32920, 35420, 35520, 35620</t>
  </si>
  <si>
    <t>720, 820, 920, 3920, 4020, 4120, 5720, 5820, 8020, 8120, 9120, 9720, 9820, 10020, 12820, 12920, 13520, 18320, 18420, 19620, 25220, 25320, 29220, 35020, 35120, 36920, 44520, 44620, 45520, 53320, 53420, 58020, 74420, 75420, 76720</t>
  </si>
  <si>
    <t>720, 820, 920, 8320, 8420, 8520, 14920, 15020, 27320, 27420, 30120, 32420, 32520, 32720, 42820, 42920, 48920, 52920, 53020, 58120, 63520, 63620, 70420, 76820, 76920, 83020, 89920, 90020, 90120, 95720, 102720, 102820, 113920, 134520, 135420, 136720</t>
  </si>
  <si>
    <t>5738720, 5740620, 5742720, 27827320, 27828520, 28059020, 63007220, 63011420, 101208720, 101211720, 118033420, 121948720, 121951720, 125027520, 155152420, 155155120, 170117620, 193917020, 193919320, 208652320, 219762520, 219763920, 246775120, 258112420, 258114820, 275333120, 286942120, 286943620, 295663620, 326755220, 326758320, 339561120, 380532620, 382272820, 391469020</t>
  </si>
  <si>
    <t>2020-01-07 14:11:00</t>
  </si>
  <si>
    <t>ACUEDUCTO Y ALCANTARILLADO LOCAL 8 T. RISARALDA Y U. O. CHOCO AÑO 2020</t>
  </si>
  <si>
    <t>220, 820, 1820, 2320, 2520, 3720, 4820, 6020, 6220, 6620, 7420, 8220, 10020, 11020, 13620, 15620, 17820, 20120, 22720, 24220, 25520, 27520, 29720, 30720, 33920, 34420, 34620</t>
  </si>
  <si>
    <t>220, 620, 2320, 3320, 3520, 4820, 5620, 6320, 6520, 7920, 8720, 9620, 10620, 12620, 13720, 17920, 19520, 25120, 26820, 34620, 37120, 44420, 46320, 53020, 59620, 66820, 67020</t>
  </si>
  <si>
    <t>220, 620, 6920, 7820, 8020, 14220, 14820, 21420, 21620, 22720, 29720, 32320, 38320, 42720, 49120, 52520, 58020, 63420, 69120, 76420, 83220, 89820, 96520, 102420, 115220, 121920, 122120</t>
  </si>
  <si>
    <t>4495520, 5735920, 16733720, 25190620, 25901920, 48511820, 55026920, 77243920, 77248420, 94432920, 110413920, 120420320, 138720420, 155149020, 170164620, 186065720, 208649920, 219422420, 242970620, 254012020, 275362220, 286939220, 309734720, 326738620, 350479420, 363922420, 367324620</t>
  </si>
  <si>
    <t>2020-01-13 12:30:00</t>
  </si>
  <si>
    <t>DECLARACION INDUSTRIA Y COMERCIO NOV-DIC 2019 T. RISARALDA</t>
  </si>
  <si>
    <t>27749120, 27823620</t>
  </si>
  <si>
    <t>2020-01-15 14:19:00</t>
  </si>
  <si>
    <t>6720, 13620, 14020, 22520, 32120, 42120, 51420, 60520, 71020, 95920, 99120, 117120</t>
  </si>
  <si>
    <t>16730820, 40864120, 48508620, 91337420, 120015620, 147307520, 179039620, 215175120, 247664220, 297600120, 322806520, 356197120</t>
  </si>
  <si>
    <t>2020-01-15 14:22:00</t>
  </si>
  <si>
    <t>PARA PAGO PARQUEADEROS T. RISARALDA POR 9 MESES AÑO 2020</t>
  </si>
  <si>
    <t>2020-01-21 09:24:00</t>
  </si>
  <si>
    <t>NOMINA T. RISARALDA ENERO 2020</t>
  </si>
  <si>
    <t>1320, 1520</t>
  </si>
  <si>
    <t>1020, 1120, 1220, 1320, 1420, 3220, 3320, 3420, 3520, 3620, 3720, 3820, 3920, 4020, 4120, 4220, 4320, 4420, 4520, 4620, 4720, 4820, 4920, 5020, 5120, 5220, 5320, 5420, 5520, 5620, 5720, 5820</t>
  </si>
  <si>
    <t>7005520, 7005620, 7005720, 7005820, 7005920, 8757820, 8757920, 8758020, 8758120, 8758220, 8758320, 8758420, 8758520, 8758620, 8758720, 8758820, 8758920, 8759020, 8759120, 8759220, 8759320, 8759420, 8759520, 8759620, 8759720, 8759820, 8759920, 8760020, 8760120, 8760220, 8760320, 8760420</t>
  </si>
  <si>
    <t>2020-01-21 09:27:00</t>
  </si>
  <si>
    <t>APORTES NOMINA ENERO 2020 T. RISARALDA</t>
  </si>
  <si>
    <t>1520, 1620, 1720, 1820, 1920, 2020, 2120, 2220, 2320, 2420, 2520, 2620, 2720, 2820, 2920, 3020, 3120</t>
  </si>
  <si>
    <t>7014820, 7014920, 7015020, 7015120, 7015220, 7015320, 7015420, 7015520, 7015620, 7015720, 7015820, 7015920, 7016020, 7016120, 7016220, 7016320, 7016420</t>
  </si>
  <si>
    <t>2020-01-28 09:20:00</t>
  </si>
  <si>
    <t>IMPUESTO PREDIAL AÑO 2020 LOCAL 8 T. RISARALDA</t>
  </si>
  <si>
    <t>13720</t>
  </si>
  <si>
    <t>40867820</t>
  </si>
  <si>
    <t>2020-02-10 12:35:00</t>
  </si>
  <si>
    <t>ARRENDAMIENTO U. O. CHOCO POR 10 MESES AÑO 2020</t>
  </si>
  <si>
    <t>22020, 29920, 32620, 42420, 52620, 63720, 73420, 87320, 103720, 125120</t>
  </si>
  <si>
    <t>85580120, 110968420, 123239220, 147641420, 186924020, 219766720, 250142520, 282333320, 331432920, 372508520</t>
  </si>
  <si>
    <t>2020-02-11 09:12:00</t>
  </si>
  <si>
    <t>REUNION DIRECTORES TERRITORIALES EN SEDE CENTRAL</t>
  </si>
  <si>
    <t>23659820</t>
  </si>
  <si>
    <t>2020-02-12 08:36:00</t>
  </si>
  <si>
    <t>VIATICOS PROCESO DE CONSERVACION T. RISARALDA AÑO 2020</t>
  </si>
  <si>
    <t>3220, 3320, 5320, 5420, 5520, 10120, 10220, 10320, 10420, 13820, 13920, 14020, 14320, 14420, 14720, 14820, 14920, 15020, 15120, 15420, 15720, 15820, 17020, 17120, 17220, 17420, 17520, 17620, 18220, 18320, 18420, 18520, 20620, 20720, 20820, 22820, 22920</t>
  </si>
  <si>
    <t>4420, 4520, 11120, 11220, 11320, 11420, 14720, 14820, 14920, 15220, 15320, 16520, 16620, 16720, 16820, 16920, 17720, 18120, 18220, 20420, 20520, 20620, 20720, 20820, 20920, 22420, 22520, 22620, 22720, 26920, 27020, 27120, 30020, 30120</t>
  </si>
  <si>
    <t>13820, 13920, 38920, 41720, 41820, 41920, 49820, 49920, 50020, 50320, 50420, 51620, 51720, 51820, 51920, 52020, 52320, 52720, 52820, 58720, 58820, 58920, 59020, 59120, 59220, 60720, 60820, 60920, 61020, 69220, 69320, 69420, 71220, 71320</t>
  </si>
  <si>
    <t>42007520, 42011620, 142633820, 142637020, 142642120, 142644020, 172732320, 172744020, 172745820, 176194620, 176205020, 183383520, 183391520, 183394220, 183398120, 183400520, 185718020, 193906020, 193909820, 211431020, 211477320, 211482920, 211491520, 211501620, 211508920, 216848520, 216851020, 216851920, 216855220, 242971820, 242972320, 242973320, 247954920, 247962520</t>
  </si>
  <si>
    <t>2020-02-12 08:39:00</t>
  </si>
  <si>
    <t>VIATICOS PROCESO DE AVALUOS T. RISARALDA AÑO 2020</t>
  </si>
  <si>
    <t>2020-02-20 09:02:00</t>
  </si>
  <si>
    <t>NOMINA FEBRERO 2020 T. RISARALDA</t>
  </si>
  <si>
    <t>2920, 3020</t>
  </si>
  <si>
    <t>8620, 8720, 8820, 8920, 9020, 9120, 9220, 9320, 9420, 9520, 9620, 9720, 9820, 9920, 10020, 10120, 10220, 10320, 10420, 10520, 10620, 10720, 10820, 10920, 11020, 11120, 11220, 11320, 11420, 11520, 11620, 11720, 11820</t>
  </si>
  <si>
    <t>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t>
  </si>
  <si>
    <t>2020-02-20 09:06:00</t>
  </si>
  <si>
    <t>APORTES PATRONALES NOMINA FEBRERO 2020 T. RISARALDA</t>
  </si>
  <si>
    <t>30142620, 30142720, 30142820, 30142920, 30143020, 30143120, 30143220, 30143320, 30143420, 30143520, 30143620, 30143720, 30143820, 30143920, 30144020, 30144120, 30144220</t>
  </si>
  <si>
    <t>2020-03-04 10:11:00</t>
  </si>
  <si>
    <t>ADELANTAR COMISIONES PARA LA CONSECUCION DE SEDES DONDE SE LLEVARA A CABO LOS PROCESOS DE ACTUALIZACION CATASTRAL ZONAS URBANAS DE LOS MPIOS DE APIA, BALBOA, BELEN DE UMBRIA,GUATICA,LA CELIA, MARSELLA, PUEBLO RICO Y SANTUARIO.</t>
  </si>
  <si>
    <t>4220, 4320, 4420, 11320, 11420, 11520, 11620</t>
  </si>
  <si>
    <t>6620, 6720, 6820, 13020, 13120, 13220, 13320</t>
  </si>
  <si>
    <t>21720, 21820, 21920, 43020, 43120, 43220, 43320</t>
  </si>
  <si>
    <t>83737620, 83738220, 83739520, 156254120, 156287720, 156298520, 156328720</t>
  </si>
  <si>
    <t>120, 220, 320</t>
  </si>
  <si>
    <t>2020-03-04 10:16:00</t>
  </si>
  <si>
    <t>PARA CONTRATACION CUMPLIMIENTO DE METAS ESTABLECIDAS EN EL PROCESO DE CONSERVACION CATASTRAL AÑO 2020</t>
  </si>
  <si>
    <t>4520, 4620, 4920, 5020</t>
  </si>
  <si>
    <t>6020, 6120, 7020, 7120</t>
  </si>
  <si>
    <t>21120, 21220, 22120, 22220, 29320, 29420, 29520, 29820, 37920, 38020, 38420, 38520, 49220, 49520, 49620, 49720, 58320, 58420, 58520, 58620, 69620, 71120, 71420, 71520, 82220, 85920, 96220, 96320, 96620, 96720, 96820, 96920, 114820, 115020, 117220, 123320</t>
  </si>
  <si>
    <t>76533720, 76537820, 85582020, 85583720, 108728920, 108732220, 108734320, 110962920, 137401920, 137406220, 139053720, 139063020, 171944220, 172702820, 172704220, 172720220, 208701820, 208706720, 208739420, 208742720, 242978320, 247946020, 249250320, 249253420, 273882620, 279464220, 297614420, 297615920, 309749620, 309754620, 309756920, 309759020, 340980420, 348762420, 356199520, 368693120</t>
  </si>
  <si>
    <t>2020-03-04 10:19:00</t>
  </si>
  <si>
    <t>CONTRATO POLITICA DE TIERRAS Y LEY DE VICTIMAS</t>
  </si>
  <si>
    <t>21020, 29220, 38120, 50120, 58220, 69520, 82320, 98420, 114920, 134220</t>
  </si>
  <si>
    <t>76526320, 108723720, 137410820, 174717920, 208684520, 242974820, 273883820, 311471620, 348759120, 379689520</t>
  </si>
  <si>
    <t>2020-03-04 10:22:00</t>
  </si>
  <si>
    <t>VIATICOS Y GASTOS POLITICA DE TIERRAS Y LEY DE VICTIMAS</t>
  </si>
  <si>
    <t>2020-03-09 08:46:00</t>
  </si>
  <si>
    <t>DECLARACION INDUSTRIA Y COMERCIO ENERO FEBRERO 2020 T. RISARALDA</t>
  </si>
  <si>
    <t>52293720</t>
  </si>
  <si>
    <t>2020-03-11 08:34:00</t>
  </si>
  <si>
    <t>PARA CUBRIR EL 4 X MIL DE DINERO SOLICITADO A LA CUENTA DE LA SEDE CENTRAL DAVIVIENDA 007769996013</t>
  </si>
  <si>
    <t>53481220</t>
  </si>
  <si>
    <t>2020-03-18 09:12:00</t>
  </si>
  <si>
    <t>NOMINA SUELDOS Y OTROS T. RISARALDA MARZO 2020</t>
  </si>
  <si>
    <t>15120, 15220, 15320, 15420, 15520, 15620, 15720, 15820, 15920, 16020, 16120, 16220, 16320, 16420, 16520, 16620, 16720, 16820, 16920, 17020, 17120, 17220, 17320, 17420, 17520, 17620, 17720, 17820, 17920, 18020, 18120, 18220, 18320, 18420, 18520, 18620, 18720, 18820, 18920, 19020, 19120, 19220</t>
  </si>
  <si>
    <t>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t>
  </si>
  <si>
    <t>2020-03-18 09:16:00</t>
  </si>
  <si>
    <t>APORTES PATRONALES NOMINA MARZO 2020 T. RISARALDA</t>
  </si>
  <si>
    <t>19320, 19420, 19520, 19620, 19720, 19820, 19920, 20020, 20120, 20220, 20320, 20420, 20520, 20620, 20720, 20820, 20920</t>
  </si>
  <si>
    <t>66052820, 66052920, 66053020, 66053120, 66053220, 66053320, 66053420, 66053520, 66053620, 66053720, 66053820, 66053920, 66054020, 66054120, 66054220, 66054320, 66054420</t>
  </si>
  <si>
    <t>2020-03-26 00:00:00</t>
  </si>
  <si>
    <t>2020-03-26 09:49:00</t>
  </si>
  <si>
    <t>PARA CONTRATOS PRESTACION DE SERVICIOS PERITOS AVALUADORES AÑO 2020</t>
  </si>
  <si>
    <t>23320, 30120</t>
  </si>
  <si>
    <t>64420, 65420</t>
  </si>
  <si>
    <t>119820, 120820, 124320, 132320, 136820</t>
  </si>
  <si>
    <t>359285420, 360907820, 370146620, 378221620, 392618020</t>
  </si>
  <si>
    <t>2020-04-14 11:28:00</t>
  </si>
  <si>
    <t>IMPLEMENTACIÓN DEL SISTEMA DE GESTION. PLANEACION Y SEGUIMIENTO AL PLAN DE ACCION DE LA DIRECCION TERRITORIAL RISARALDA.</t>
  </si>
  <si>
    <t>22520, 29420, 29520</t>
  </si>
  <si>
    <t>44120, 61220, 63920</t>
  </si>
  <si>
    <t>89520, 99720, 116820, 119120, 119320, 120420, 132020, 136120, 136420</t>
  </si>
  <si>
    <t>285806720, 324532520, 352477620, 357817320, 357824820, 359301420, 375821320, 383859420, 387804920</t>
  </si>
  <si>
    <t>2020-04-22 17:51:00</t>
  </si>
  <si>
    <t>NOMINA T. RISARALDA ABRIL 2020</t>
  </si>
  <si>
    <t>22820, 22920, 23020, 23120, 23220, 23320, 23420, 23520, 23620, 23720, 23820, 23920, 24020, 24120, 24220, 24320, 24420, 24520, 24620, 24720, 24820, 24920, 25020, 25120, 25220, 25320, 25420, 25520</t>
  </si>
  <si>
    <t>99024720, 99024820, 99024920, 99025020, 99025120, 99025220, 99025320, 99025420, 99025520, 99025620, 99025720, 99025820, 99025920, 99026020, 99026120, 99026220, 99026320, 99026420, 99026520, 99026620, 99026720, 99026820, 99026920, 99027020, 99027120, 99027220, 99027320, 99027520</t>
  </si>
  <si>
    <t>2020-04-22 17:55:00</t>
  </si>
  <si>
    <t>APORTES PATRONALES NOMINA ABRIL 2020 T. RISARALDA</t>
  </si>
  <si>
    <t>25620, 25720, 25820, 25920, 26020, 26120, 26220, 26320, 26420, 26520, 26620, 26720, 26820, 26920, 27020, 27120, 27220</t>
  </si>
  <si>
    <t>99131720, 99131820, 99131920, 99132020, 99132120, 99132220, 99132320, 99132420, 99132520, 99132620, 99132720, 99132820, 99132920, 99133020, 99133120, 99133220, 99133320</t>
  </si>
  <si>
    <t>2020-04-24 18:33:00</t>
  </si>
  <si>
    <t>APORTES PATRONALES REAJUSTE NOMINA ENERO 2020</t>
  </si>
  <si>
    <t>27520, 27620, 27720, 27820, 27920, 28020, 28120, 28220, 28320, 28420, 28520, 28620, 28720, 28820, 28920, 29020, 29120</t>
  </si>
  <si>
    <t>101799120, 101799220, 101799320, 101799420, 101799620, 101799720, 101799820, 101799920, 101800020, 101800120, 101800220, 101800320, 101800420, 101800520, 101800620, 101800720, 101800820</t>
  </si>
  <si>
    <t>2020-05-06 10:41:00</t>
  </si>
  <si>
    <t>MANO DE OBRA PROCESO DE ACTUALIZACIÓN CATASTRAL URBANA EN 8 MUNICIPIOS DE ACUERDO A CONVENIO SUSCRITO CON LA GOBERNACIÓN DE RISARALDA.</t>
  </si>
  <si>
    <t>7620, 8620, 8720, 9120, 9220, 9320, 9420, 9520, 9620, 9720, 9820, 10520, 12020, 12120, 12220, 12320, 12420, 12520, 12620, 12720, 12820, 12920, 13020, 13120, 13220, 13320, 13420, 14220, 14520, 14620, 16120, 16220, 16320, 16420, 18020, 18120, 18620, 18720, 18820, 18920, 19220, 19320, 19420, 19520, 19620, 19720, 20220, 20320, 20420, 20520, 20920, 21020, 21120, 21520, 21620, 21720, 22320, 22420, 23020, 23120, 23220, 23620, 23720, 23920, 24020, 25020, 25120, 25220, 25620, 25720, 25820, 25920, 26020, 26120, 26220, 26320, 26420, 26620, 26720, 28720, 29220, 29320, 31220, 31620, 31720, 31820, 31920, 32020, 32120, 33320, 33520, 33620, 33720, 34020, 34720, 34820, 34920, 35020</t>
  </si>
  <si>
    <t>10320, 10920, 11020, 11520, 11720, 11820, 12020, 15420, 15820, 15920, 16020, 16420, 22120, 22820, 23020, 23120, 23220, 23320, 23420, 23520, 23620, 23720, 24020, 24120, 24220, 24320, 24420, 24520, 24620, 24720, 24820, 24920, 29320, 29420, 29520, 29620, 30520, 30720, 30820, 31020, 31120, 31320, 31420, 32220, 32320, 32420, 32720, 32920, 33320, 33620, 33720, 33820, 33920, 34320, 34720, 37420, 40320, 40520, 41020, 42520, 43120, 43220, 43320, 43520, 43620, 44220, 47720, 47820, 47920, 48220, 48320, 52820, 54220, 54520, 54720, 54820, 55220, 55820, 55920, 56420, 58120, 58220, 58320, 58420, 58520, 58620, 61020, 61120, 67120, 69520, 69620, 69720, 69820, 73620, 73820, 74020, 74620, 76620</t>
  </si>
  <si>
    <t>38620, 38720, 38820, 42020, 42220, 42320, 42520, 49320, 49420, 50220, 50520, 50620, 50720, 50920, 51020, 51120, 51220, 51320, 51520, 59320, 59420, 59520, 59620, 59720, 59820, 59920, 60020, 60120, 60220, 60320, 60420, 61120, 61220, 61320, 61420, 61520, 61620, 61720, 61820, 61920, 62020, 62320, 62420, 62520, 62620, 62720, 62820, 62920, 63020, 63120, 63220, 63820, 69720, 69820, 69920, 70020, 70120, 70220, 70320, 70520, 70620, 70720, 70820, 71620, 71720, 71820, 71920, 72020, 72120, 72220, 72320, 72420, 72520, 72620, 72720, 72820, 72920, 73020, 73120, 73220, 73320, 73520, 73620, 73720, 73820, 73920, 74020, 74120, 74220, 74320, 74420, 74520, 74620, 74720, 74820, 74920, 75020, 75120, 75220, 75320, 75420, 75520, 75620, 75720, 75820, 75920, 76020, 76120, 76220, 76520, 82420, 82520, 82620, 82720, 82820, 82920, 83320, 83420, 83520, 83620, 83720, 83820, 83920, 84020, 84120, 84220, 84320, 84420, 84520, 84620, 84720, 84820, 84920, 85020, 85120, 85220, 85320, 85420, 85520, 85620, 85720, 85820, 86020, 86120, 86220, 86320, 86520, 86620, 86720, 86820, 86920, 87020, 87120, 87220, 87420, 87520, 87620, 87720, 87820, 87920, 88220, 88320, 88420, 88520, 88620, 88720, 88820, 88920, 89020, 89120, 89220, 89320, 89420, 89620, 95620, 97520, 97620, 97720, 97820, 97920, 98020, 98120, 98220, 98320, 98520, 98620, 98720, 99520, 99620, 99820, 99920, 100020, 100120, 100220, 100320, 100420, 100520, 100620, 100720, 100820, 100920, 101020, 101120, 101220, 101320, 101420, 101520, 101620, 101720, 101820, 101920, 102020, 102120, 102220, 102920, 103020, 103120, 103220, 103320, 103420, 103520, 103620, 103820, 103920, 104020, 104120, 104220, 104320, 104420, 104520, 104620, 104720, 104820, 104920, 105020, 105120, 105220, 105320, 105420, 105520, 105620, 105720, 105820, 113320, 113420, 113520, 113620, 113720, 113820, 114020, 114120, 114220, 114320, 114420, 114520, 115320, 115420, 115520, 115620, 115720, 115820, 115920, 116020, 116120, 116220, 116320, 116420, 116520, 116620, 116720, 116920, 117020, 117320, 117420, 117520, 117620, 117720, 117820, 117920, 118020, 118120, 118220, 118320, 118420, 118520, 118620, 118720, 118820, 118920, 119020, 119220, 119420, 119520, 119620, 119720, 119920, 120020, 120120, 120220, 120320, 120520, 120620, 120720, 120920, 121020, 121320, 121420, 121520, 121620, 121720, 122220, 122320, 122420, 122520, 122620, 122720, 122820, 122920, 123020, 123120, 123220, 123520, 123620, 123720, 123820, 123920, 124020, 124120, 124220, 124420, 124520, 124620, 124720, 124820, 124920, 130520, 130620, 130720, 130820, 130920, 131020, 131120, 131220, 131320, 131420, 131520, 131620, 131720, 131820, 131920, 132120, 132220, 132420, 132520, 132620, 132720, 132820, 132920, 133020, 133120, 133220, 133320, 133420, 133520, 133620, 133720, 133820, 133920, 134020, 134120, 134320, 134420, 134620, 134720, 134820, 134920, 135020, 135120, 135220, 135520, 135620, 135720, 135920, 136320, 136520, 136620, 136920, 137020</t>
  </si>
  <si>
    <t>139790720, 139793820, 139798720, 142795520, 147638020, 147640220, 149605520, 172692620, 172694520, 175783620, 176219720, 176233020, 176241420, 178798220, 178799420, 178801420, 178802620, 179038720, 179244120, 211531420, 211536120, 211539520, 211545120, 211551120, 211557520, 211563420, 211575220, 211579320, 211596620, 211600020, 213156920, 216862820, 216866920, 216868220, 216887920, 216894320, 216896420, 216898120, 216900320, 216905120, 216909820, 217756520, 217757720, 217758920, 217759720, 217763120, 217764120, 217768520, 217770020, 219021820, 221139420, 224147720, 242987920, 242992620, 242999820, 243001220, 243004220, 243010520, 243022420, 246791320, 246793720, 246797020, 247348620, 249852320, 249853620, 249856620, 249858520, 249860520, 249864020, 249866620, 249868020, 249869420, 249871920, 249876420, 249878220, 249882020, 249884520, 249886520, 249887920, 249890920, 249892620, 250145120, 251162220, 251167420, 251176620, 251181320, 251184320, 251189720, 251192220, 251194520, 251200420, 251212520, 251215820, 251219820, 251224620, 251229020, 253532120, 253532420, 253533020, 253533320, 253533620, 253534420, 253534920, 253567720, 253568520, 253654320, 253655320, 253987120, 253998020, 254002520, 273885120, 274750420, 274751620, 274752820, 274753820, 274754320, 275374520, 275377720, 275381020, 275805920, 275807720, 275818520, 276826220, 276833420, 276839020, 276844020, 277967020, 278557820, 278564320, 278567320, 278571020, 278579820, 278586720, 278591620, 278595420, 278600420, 278605220, 278609520, 278617720, 278622420, 278627420, 278631720, 279466720, 279470620, 279475820, 279478320, 280014020, 280017020, 280021420, 280026520, 280029420, 280761120, 280762320, 282331220, 282336120, 282351220, 284522420, 284524520, 284526920, 284530820, 284538220, 284540520, 284541820, 284551020, 284558220, 284560820, 285749220, 285775920, 285780920, 285786220, 285793120, 285802120, 285803820, 286910520, 295661820, 311414720, 311421320, 311424720, 311427420, 311431220, 311442320, 311460020, 311466120, 311469320, 311473620, 311479420, 311483520, 324526120, 324529620, 324538020, 324540620, 324543720, 324941720, 324944820, 324947220, 324949520, 324969920, 326505920, 326509820, 326545520, 326548220, 326559320, 326563920, 326566820, 326570120, 326574520, 326587120, 326595720, 326621220, 326624020, 326628620, 326647020, 326654120, 326657820, 326665720, 328651520, 328653820, 328654720, 328658320, 329525620, 329532220, 329534820, 330030120, 332919720, 332928520, 332938820, 332943720, 332947220, 332955420, 332975520, 333045520, 333052120, 333075020, 333080620, 333083720, 333115920, 333121320, 333160020, 333199520, 333204220, 333207120, 333212720, 333215920, 333220720, 335776420, 335779120, 335781820, 335788620, 335792020, 335794820, 339592020, 339600020, 339616720, 339636620, 339656620, 339691920, 352318520, 352322020, 352325520, 352334420, 352349020, 352373020, 352375220, 352380720, 352388520, 352403620, 352445920, 352452920, 352456920, 352460720, 352464120, 352495120, 352498320, 356206320, 357762820, 357765020, 357766820, 357767920, 357777620, 357781420, 357785220, 357786920, 357788720, 357790120, 357791020, 357795620, 357798320, 357799820, 357806620, 357811120, 357814320, 357820820, 358107920, 358109420, 358114420, 358117120, 359287420, 359292520, 359294820, 359296820, 359299620, 359303020, 359304820, 359306520, 360909620, 360911520, 361756320, 361759620, 361765520, 361769320, 361772820, 367336520, 367338920, 367341420, 368604520, 368611420, 368615320, 368625020, 368630520, 368661820, 368686320, 368688820, 368700020, 370055020, 370058420, 370066820, 370082020, 370104320, 370186820, 370194120, 372470220, 372478520, 372480220, 372491920, 375321220, 375328520, 375338320, 375357920, 375433220, 375437820, 375447220, 375462420, 375469720, 375491520, 375510020, 375542420, 375563720, 375583520, 375777820, 375798720, 375806120, 375812820, 375832120, 378206920, 378227620, 378236520, 378262120, 378289520, 378303020, 378327120, 378366120, 378384120, 378409420, 379644620, 379650020, 379652220, 379654620, 379656620, 379668420, 379681220, 379684020, 379686720, 379692220, 379703820, 380563020, 381355120, 381366820, 381378720, 381388220, 381402120, 381417420, 382294720, 382316120, 382326020, 382480520, 384889420, 387810220, 387815320, 392984320, 392990720</t>
  </si>
  <si>
    <t>2020-05-11 10:10:00</t>
  </si>
  <si>
    <t>DECLARACION DE INDUSTRIA Y COMERCIO MARZO-ABRIL 2020 T. RISARALDA</t>
  </si>
  <si>
    <t>30020</t>
  </si>
  <si>
    <t>116381820</t>
  </si>
  <si>
    <t>2020-05-12 17:23:00</t>
  </si>
  <si>
    <t>REAJUSTE APORTES PATRONALES  NOMINA FEBRERO 2020</t>
  </si>
  <si>
    <t>30420, 30520, 30620, 30720, 30820, 30920, 31020, 31120, 31220, 31320, 31420, 31520, 31620, 31720, 31820, 31920, 32020</t>
  </si>
  <si>
    <t>118205920, 118206020, 118206120, 118206220, 118206320, 118206420, 118206520, 118206620, 118206720, 118206820, 118206920, 118207020, 118207120, 118207220, 118207320, 118207420, 118207520</t>
  </si>
  <si>
    <t>2020-05-20 12:04:00</t>
  </si>
  <si>
    <t>NOMINA T. RISARALDA MAYO 2020</t>
  </si>
  <si>
    <t>32820, 32920, 33020, 33120, 33220, 33320, 33420, 33520, 33620, 33720, 33820, 33920, 34020, 34120, 34220, 34320, 34420, 34520, 34620, 34720, 34820, 34920, 35020, 35120, 35220, 35320, 35420, 35520, 35620, 35720, 35820, 35920, 36020, 36120</t>
  </si>
  <si>
    <t>125837220, 125837320, 125837420, 125837520, 125837620, 125837720, 125837820, 125837920, 125838020, 125838120, 125838220, 125838320, 125838420, 125838520, 125838620, 125838720, 125838820, 125838920, 125839020, 125839120, 125839220, 125839420, 125839520, 125839620, 125839720, 125839820, 125839920, 125870020, 125870120, 125870220, 125870320, 125870520, 125870620, 125870720</t>
  </si>
  <si>
    <t>2020-05-20 12:08:00</t>
  </si>
  <si>
    <t>APORTES PATRONALES EN NOMINA T. RISARALDA MAYO 2020</t>
  </si>
  <si>
    <t>36220, 36320, 36420, 36520, 36620, 36720, 36820, 36920, 37020, 37120, 37220, 37320, 37420, 37520, 37620, 37720, 37820</t>
  </si>
  <si>
    <t>125872320, 125872420, 125872520, 125872620, 125872820, 125872920, 125873020, 125873120, 125873220, 125873320, 125873420, 125873520, 125873620, 125873820, 125874020, 125874120, 125874220</t>
  </si>
  <si>
    <t>2020-06-02 16:55:00</t>
  </si>
  <si>
    <t>PRIMA DE SERVICIOS T. RISARALDA JUNIO 2020</t>
  </si>
  <si>
    <t>39020, 39120, 39220, 39320, 39420, 39520, 39620, 39720, 39820, 39920, 40020, 40120, 40220, 40320, 40420, 40520, 40620, 40720, 40820, 40920, 41020, 41120, 41220, 41320, 41420, 41520, 41620</t>
  </si>
  <si>
    <t>142123320, 142123420, 142123520, 142123620, 142123720, 142123820, 142123920, 142124020, 142124120, 142124220, 142124320, 142124420, 142124520, 142124620, 142124720, 142124820, 142124920, 142125020, 142125120, 142125220, 142125320, 142125420, 142125520, 142125620, 142125720, 142125820, 142125920</t>
  </si>
  <si>
    <t>2020-06-19 11:30:00</t>
  </si>
  <si>
    <t>NOMINA JUNIO 2020 T. RISARALDA</t>
  </si>
  <si>
    <t>43420, 43520, 43620, 43720, 43820, 43920, 44020, 44120, 44220, 44320, 44420, 44520, 44620, 44720, 44820, 44920, 45020, 45120, 45220, 45320, 45420, 45520, 45620, 45720, 45820, 45920, 46020, 46120, 46220, 46320, 46420, 46520, 46620, 46720, 46820, 46920</t>
  </si>
  <si>
    <t>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t>
  </si>
  <si>
    <t>2020-06-19 11:33:00</t>
  </si>
  <si>
    <t>APORTES PATRONALES NOMINA JUNIO 2020</t>
  </si>
  <si>
    <t>47020, 47120, 47220, 47320, 47420, 47520, 47620, 47720, 47820, 47920, 48020, 48120, 48220, 48320, 48420, 48520, 48620</t>
  </si>
  <si>
    <t>156770520, 156770620, 156770720, 156770820, 156770920, 156771020, 156771120, 156771220, 156771320, 156771420, 156771520, 156771620, 156771720, 156771820, 156771920, 156772020, 156772220</t>
  </si>
  <si>
    <t>2020-07-06 00:00:00</t>
  </si>
  <si>
    <t>2020-07-06 14:41:00</t>
  </si>
  <si>
    <t>DECLARACION INDUSTRIA Y COMERCIO T. RISARALDA MAYO-JUNIO 2020</t>
  </si>
  <si>
    <t>50820</t>
  </si>
  <si>
    <t>176267420</t>
  </si>
  <si>
    <t>2020-07-15 00:00:00</t>
  </si>
  <si>
    <t>2020-07-15 10:06:00</t>
  </si>
  <si>
    <t>NOMINA T. RISARALDA JULIO 2020</t>
  </si>
  <si>
    <t>16720, 16820</t>
  </si>
  <si>
    <t>53320, 53420, 53520, 53620, 53720, 53820, 53920, 54020, 54120, 54220, 54320, 54420, 54520, 54620, 54720, 54820, 54920, 55020, 55120, 55220, 55320, 55420, 55520, 55620, 55720, 55820, 55920, 56020, 56120</t>
  </si>
  <si>
    <t>194616820, 194616920, 194617020, 194617120, 194617220, 194617320, 194617420, 194617520, 194617620, 194617720, 194617820, 194617920, 194618020, 194618120, 194618220, 194618320, 194618420, 194618520, 194618620, 194618720, 194618820, 194618920, 194619020, 194619120, 194619220, 194619320, 194619420, 194619520, 194619620</t>
  </si>
  <si>
    <t>2020-07-15 10:10:00</t>
  </si>
  <si>
    <t>APORTES PATRONALES NOMINA JULIO 2020 T. RISARALDA</t>
  </si>
  <si>
    <t>16920</t>
  </si>
  <si>
    <t>56220, 56320, 56420, 56520, 56620, 56720, 56820, 56920, 57020, 57120, 57220, 57320, 57420, 57520, 57620, 57720, 57820</t>
  </si>
  <si>
    <t>194619720, 194619820, 194619920, 194620020, 194620120, 194620220, 194620320, 194620420, 194620520, 194620620, 194620720, 194620820, 194620920, 194621020, 194621120, 194621220, 194621320</t>
  </si>
  <si>
    <t>2020-07-22 09:26:00</t>
  </si>
  <si>
    <t>REVISION TECNOMECANICA 2 VEHICULOS SUSCRITOS A LA T. RISARALDA AÑO 2020</t>
  </si>
  <si>
    <t>60620, 125020</t>
  </si>
  <si>
    <t>215521820, 372505320</t>
  </si>
  <si>
    <t>2020-08-20 15:32:00</t>
  </si>
  <si>
    <t>VIATICOS Y GASTOS FUNCIONARIOS PROCESO DE ACTUALIZACION 8 MUNICIPIOS DPTO DE RISARALDA</t>
  </si>
  <si>
    <t>21820, 21920, 22020, 22120, 22220, 23820</t>
  </si>
  <si>
    <t>35420, 35520, 35620, 35720, 35820, 36020</t>
  </si>
  <si>
    <t>81520, 81620, 81720, 81820, 81920, 82020, 82120</t>
  </si>
  <si>
    <t>268700120, 268702420, 268740920, 272852620, 272855320, 272857620</t>
  </si>
  <si>
    <t>2020-08-20 15:39:00</t>
  </si>
  <si>
    <t>MANTENIMIENTO VEHICULOS ADCRITOS A LA TERRITORIAL RISARALDA</t>
  </si>
  <si>
    <t>2020-08-21 09:22:00</t>
  </si>
  <si>
    <t>SUELDO Y OTROS NOMINA AGOSTO 2020 T. RISARALDA</t>
  </si>
  <si>
    <t>21220, 21320</t>
  </si>
  <si>
    <t>64020, 64120, 64220, 64320, 64420, 64520, 64620, 64720, 64820, 64920, 65020, 65120, 65220, 65320, 65420, 65520, 65620, 65720, 65820, 65920, 66020, 66120, 66220, 66320, 66420, 66520, 66620, 66720, 66820, 66920, 67020, 67120, 67220</t>
  </si>
  <si>
    <t>226066520, 226066620, 226066720, 226066820, 226066920, 226067020, 226067120, 226067220, 226067320, 226067420, 226067520, 226067620, 226067720, 226067820, 226067920, 226068020, 226068120, 226068220, 226068320, 226068420, 226068520, 226068620, 226068720, 226068820, 226068920, 226069020, 226069120, 226075320, 226075420, 226075520, 226075620, 226075720, 226075820</t>
  </si>
  <si>
    <t>2020-08-21 09:25:00</t>
  </si>
  <si>
    <t>APORTES PATRONALES NOMINA AGOSTO 2020 T. RISARALDA</t>
  </si>
  <si>
    <t>67320, 67420, 67520, 67620, 67720, 67820, 67920, 68020, 68120, 68220, 68320, 68420, 68520, 68620, 68720, 68820, 68920</t>
  </si>
  <si>
    <t>226099420, 226099520, 226099620, 226099720, 226099820, 226099920, 226100020, 226100120, 226100220, 226100320, 226100420, 226100520, 226100620, 226100720, 226100820, 226100920, 226101020</t>
  </si>
  <si>
    <t>2020-08-26 15:44:00</t>
  </si>
  <si>
    <t>VIATICOS Y GASTOS FUNCIONARIO PARA REALIZAR AVALUOS</t>
  </si>
  <si>
    <t>2020-09-07 00:00:00</t>
  </si>
  <si>
    <t>2020-09-07 17:50:00</t>
  </si>
  <si>
    <t>INDUSTRIA Y COMERCIO T. RISARALDA JULIO-agosto 2020</t>
  </si>
  <si>
    <t>29720</t>
  </si>
  <si>
    <t>70920</t>
  </si>
  <si>
    <t>247650220</t>
  </si>
  <si>
    <t>2020-09-22 10:01:00</t>
  </si>
  <si>
    <t>NOMINA SEPTIEMBRE 2020 TERRITORIAL RISARALDA</t>
  </si>
  <si>
    <t>77020, 77120, 77220, 77320, 77420, 77520, 77620, 77720, 77820, 77920, 78020, 78120, 78220, 78320, 78420, 78520, 78620, 78720, 78820, 78920, 79020, 79120, 79220, 79320, 79420, 79520, 79620, 79720</t>
  </si>
  <si>
    <t>261975820, 261975920, 261976020, 261976120, 261976220, 261976320, 261976420, 261976520, 261976620, 261976720, 261976820, 261976920, 261977020, 261977120, 261977220, 261977320, 261977420, 261977520, 261977620, 261977720, 261977820, 261977920, 261978020, 261978120, 261978220, 261978320, 261978420, 261991420</t>
  </si>
  <si>
    <t>2020-09-22 10:08:00</t>
  </si>
  <si>
    <t>APORTES PATRONALES NOMINA SEPTIEMBRE 2020 TERRITORIAL RISARALDA</t>
  </si>
  <si>
    <t>24920</t>
  </si>
  <si>
    <t>79820, 79920, 80020, 80120, 80220, 80320, 80420, 80520, 80620, 80720, 80820, 80920, 81020, 81120, 81220, 81320, 81420</t>
  </si>
  <si>
    <t>262026120, 262026220, 262026320, 262026420, 262026520, 262026620, 262026720, 262026820, 262026920, 262027020, 262027120, 262027220, 262027320, 262027420, 262027520, 262027620, 262027720</t>
  </si>
  <si>
    <t>2020-10-05 09:21:00</t>
  </si>
  <si>
    <t>REUNION DIRECTORES EN SEDE CENTRAL</t>
  </si>
  <si>
    <t>86420</t>
  </si>
  <si>
    <t>279486920</t>
  </si>
  <si>
    <t>2020-10-09 09:32:00</t>
  </si>
  <si>
    <t>VIATICOS FUNCIONARIOS ELABORACION ZONAS PROCESO DE ACTUALIZACION</t>
  </si>
  <si>
    <t>27020, 27120, 27220, 27320, 27820, 27920</t>
  </si>
  <si>
    <t>44720, 44820, 44920, 45020, 45120, 45220</t>
  </si>
  <si>
    <t>90220, 90320, 90420, 90520, 90620, 90720</t>
  </si>
  <si>
    <t>287995820, 287998220, 288002720, 288005620, 288006720, 288008320</t>
  </si>
  <si>
    <t>2020-10-13 15:03:00</t>
  </si>
  <si>
    <t>PARA CONTRATOS PROCESO DE CONSERVACION T. RISARALDA Y U. O. CHOCO</t>
  </si>
  <si>
    <t>32520, 32620, 32720, 32820, 33220, 33420</t>
  </si>
  <si>
    <t>68420, 70120, 75220, 75820, 76020, 76220</t>
  </si>
  <si>
    <t>123420, 130420, 135320, 135820, 136020, 136220</t>
  </si>
  <si>
    <t>368696120, 375332320, 381426420, 382365320, 382506620, 383863620</t>
  </si>
  <si>
    <t>2020-10-13 15:08:00</t>
  </si>
  <si>
    <t>PARA VIATICOS PROCESO DE CONSERVACION T. RISARALDA Y U. O. CHOCO</t>
  </si>
  <si>
    <t>28320, 28420, 28520, 28820, 28920, 29020, 29120, 29820, 29920, 30020, 30220, 30320, 30420, 33020, 33120</t>
  </si>
  <si>
    <t>45620, 45820, 45920, 47020, 47120, 47220, 47320, 47420, 48820, 48920, 49820, 49920, 50020, 58720, 58820</t>
  </si>
  <si>
    <t>95820, 96020, 96120, 97020, 97120, 97220, 97320, 97420, 98820, 98920, 99220, 99320, 99420, 114620, 114720</t>
  </si>
  <si>
    <t>295697820, 297603920, 297608720, 311368920, 311370920, 311373120, 311376120, 311380220, 312869820, 312873020, 324435320, 324438320, 324470020, 339718320, 339726520</t>
  </si>
  <si>
    <t>2020-10-21 10:15:00</t>
  </si>
  <si>
    <t>PARA PAGO NOMINA OCTUBRE 2020 T.RISARALDA</t>
  </si>
  <si>
    <t>28020, 28120</t>
  </si>
  <si>
    <t>90820, 90920, 91020, 91120, 91220, 91320, 91420, 91520, 91620, 91720, 91820, 91920, 92020, 92120, 92220, 92320, 92420, 92520, 92620, 92720, 92820, 92920, 93020, 93120, 93220, 93320, 93420, 93520, 93620, 93720, 93820</t>
  </si>
  <si>
    <t>290743620, 290743720, 290743820, 290743920, 290744020, 290744120, 290744220, 290744320, 290744420, 290744520, 290744620, 290744720, 290744820, 290744920, 290745020, 290745120, 290745220, 290745320, 290745420, 290745520, 290745620, 290745720, 290745820, 290745920, 290746020, 290746120, 290746220, 290746420, 290746520, 290746620, 290746720</t>
  </si>
  <si>
    <t>2020-10-21 10:19:00</t>
  </si>
  <si>
    <t>APORTES PATRONALES NOMINA OCTUBRE 2020 T. RISARALDA</t>
  </si>
  <si>
    <t>93920, 94020, 94120, 94220, 94320, 94420, 94520, 94620, 94720, 94820, 94920, 95020, 95120, 95220, 95320, 95420, 95520</t>
  </si>
  <si>
    <t>290758720, 290758820, 290758920, 290759020, 290759120, 290759220, 290759320, 290759420, 290759520, 290759620, 290759720, 290759820, 290759920, 290760020, 290760120, 290760220, 290760320</t>
  </si>
  <si>
    <t>2020-10-28 10:35:00</t>
  </si>
  <si>
    <t>PARA REAJUSTE DE VIATICOS FUNCIONARIOS DE LA TERRITORIAL RISARALDA AÑO 2020</t>
  </si>
  <si>
    <t>31320, 31420, 31520</t>
  </si>
  <si>
    <t>56520, 56620, 56720</t>
  </si>
  <si>
    <t>105920, 106020, 106120</t>
  </si>
  <si>
    <t>334165320, 334170020, 334173220</t>
  </si>
  <si>
    <t>2020-11-12 09:36:00</t>
  </si>
  <si>
    <t>PARA CONTRATOS PROCESO DE CONSERVACION</t>
  </si>
  <si>
    <t>2020-11-12 09:39:00</t>
  </si>
  <si>
    <t>PARA AVALUOS JUZGADOS</t>
  </si>
  <si>
    <t>2020-11-12 10:57:00</t>
  </si>
  <si>
    <t>PARA ADICION CONTRATOS PERITOS</t>
  </si>
  <si>
    <t>77120</t>
  </si>
  <si>
    <t>137120</t>
  </si>
  <si>
    <t>393022820</t>
  </si>
  <si>
    <t>2020-11-12 14:06:00</t>
  </si>
  <si>
    <t>INDUSTRIA Y COMERCIO SEPTIEMBRE OCTUBRE AÑO 2020 T. RISARALDA</t>
  </si>
  <si>
    <t>30520</t>
  </si>
  <si>
    <t>49620</t>
  </si>
  <si>
    <t>99020</t>
  </si>
  <si>
    <t>321987120</t>
  </si>
  <si>
    <t>2020-11-23 10:11:00</t>
  </si>
  <si>
    <t>NOMINA SUELDOS NOVIEMBRE 2020 Y PRIMA NAVIDAD AÑO 2020 FUNCIONARIO TERRITORIAL RISARALDA</t>
  </si>
  <si>
    <t>32220, 32320</t>
  </si>
  <si>
    <t>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t>
  </si>
  <si>
    <t>334146720, 334146920, 334147020, 334147220, 334147320, 334147420, 334147520, 334147620, 334147720, 334147820, 334147920, 334148020, 334148120, 334148220, 334148320, 334148420, 334148520, 334148620, 334148820, 334148920, 334149020, 334149120, 334149220, 334149320, 334149420, 334149620, 334149720, 334150220, 334150420, 334150520, 334150720, 334150820, 334150920, 334151020, 334151120, 334151220, 334151320, 334151420, 334151520, 334151620, 334151820, 334151920, 334152020, 334152120, 334152220, 334152320, 334152420, 334152520, 334152620, 334152720, 334152820, 334152920, 334153120, 334153220</t>
  </si>
  <si>
    <t>2020-11-23 10:16:00</t>
  </si>
  <si>
    <t>APORTES PATRONALE NOMINA SUELDOS NOVIEMBRE 2020</t>
  </si>
  <si>
    <t>32420</t>
  </si>
  <si>
    <t>111620, 111720, 111820, 111920, 112020, 112120, 112220, 112320, 112420, 112520, 112620, 112720, 112820, 112920, 113020, 113120, 113220</t>
  </si>
  <si>
    <t>334325820, 334325920, 334326020, 334326120, 334326220, 334326320, 334326420, 334326520, 334326620, 334326720, 334326820, 334326920, 334327020, 334327120, 334327220, 334327320, 334327420</t>
  </si>
  <si>
    <t>2020-12-18 15:05:00</t>
  </si>
  <si>
    <t>SUELDO Y OTROS DICIEMBRE 2020 TERRITORIAL RISARALDA</t>
  </si>
  <si>
    <t>125220, 125320, 125420, 125520, 125620, 125720, 125820, 125920, 126020, 126120, 126220, 126320, 126420, 126520, 126620, 126720, 126820, 126920, 127020, 127120, 127220, 127320, 127420, 127520, 127620, 127720, 127820, 127920, 128020, 128120, 128220, 128320, 128420, 128520, 128620</t>
  </si>
  <si>
    <t>373881020, 373881120, 373881320, 373881420, 373881520, 373881620, 373881720, 373881820, 373881920, 373882020, 373882120, 373882220, 373882320, 373882420, 373882520, 373882620, 373882720, 373882820, 373882920, 373883020, 373883120, 373883220, 373883320, 373883420, 373883520, 373883620, 373883720, 373883820, 373883920, 373884020, 373884120, 373884220, 373884320, 373884420, 373884520</t>
  </si>
  <si>
    <t>2020-12-18 15:13:00</t>
  </si>
  <si>
    <t>APORTES PATRONALES NOMINA DICIEMBRE 2020 Y AJUSTE POR NO PAGADO EN PENSION DE LA NOMINA DE ABRIL 2020 T. RISARALDA</t>
  </si>
  <si>
    <t>35320</t>
  </si>
  <si>
    <t>128720, 128820, 128920, 129020, 129120, 129220, 129320, 129420, 129520, 129620, 129720, 129820, 129920, 130020, 130120, 130220, 130320</t>
  </si>
  <si>
    <t>373925320, 373925420, 373925520, 373925620, 373925720, 373925820, 373925920, 373926020, 373926120, 373926220, 373926320, 373926420, 373926520, 373926620, 373926720, 373926820, 373926920</t>
  </si>
  <si>
    <t>2020-12-28 10:09:00</t>
  </si>
  <si>
    <t>PARA PAGO DE TRANSPORTE DE FUNCIONARIOS TRASLADADOS DE LA U. O. CHOCO A LA T. RISARALDA</t>
  </si>
  <si>
    <t>35820, 35920</t>
  </si>
  <si>
    <t>77220, 77320</t>
  </si>
  <si>
    <t>137220, 137320</t>
  </si>
  <si>
    <t>393218720, 393296320</t>
  </si>
  <si>
    <t>2020-01-09 08:57:00</t>
  </si>
  <si>
    <t>019</t>
  </si>
  <si>
    <t>TERRITORIAL SANTANDER</t>
  </si>
  <si>
    <t>ASIGNACION PRESUPUESTAL SERV. ENERGIA, ACUEDUCTO, ALCANTARILLADO Y ASEO VIGENCIA 2020</t>
  </si>
  <si>
    <t>320, 620, 720, 920, 1020, 1720, 2120, 2220, 2720, 2820, 3020, 3620, 3720, 4120, 5020, 5320, 5420, 7920, 8220, 8720, 8820, 8920, 9020, 9920, 10120, 10220, 10420, 11320, 11820, 11920, 12120, 12220, 12720, 13520, 15020, 15120, 15320, 15620, 15720, 16820, 17520, 17920, 18020, 18120, 18220, 19820, 20420, 20620, 20720, 23020, 24020, 24120, 24220</t>
  </si>
  <si>
    <t>120, 220, 520, 720, 820, 1520, 1720, 2020, 2820, 2920, 3420, 4120, 4220, 4420, 5320, 5720, 5820, 6120, 6720, 7520, 7620, 7820, 7920, 11520, 12520, 12620, 13220, 14520, 16720, 16820, 17520, 17620, 19020, 22220, 24420, 24520, 26920, 27820, 27920, 29520, 33820, 34920, 35020, 35120, 35220, 38220, 41120, 42620, 42720, 48020, 50120, 50220, 50520</t>
  </si>
  <si>
    <t>120, 420, 520, 720, 820, 8020, 8220, 8420, 15220, 15320, 15720, 16420, 16520, 16720, 25420, 25820, 25920, 32320, 34320, 36020, 36120, 36320, 36420, 50220, 51420, 51520, 52120, 60120, 62120, 62220, 62920, 63020, 71020, 74120, 82920, 83020, 85320, 86020, 86120, 87520, 97320, 98120, 98220, 98320, 98420, 107220, 110020, 111320, 111420, 125720, 127220, 127320, 127620</t>
  </si>
  <si>
    <t>4557620, 4566420, 4567920, 15730320, 15731120, 22732020, 24895920, 26633420, 42110020, 42111420, 47165920, 55112020, 57058020, 62929120, 84061420, 91466620, 91468420, 102268920, 113683220, 119582420, 119584620, 120859420, 120863220, 145759620, 150357420, 150358020, 154082620, 175816520, 184603420, 184604420, 193296420, 193297320, 211052220, 217825520, 245460720, 245462920, 246330720, 252348920, 252353220, 259396920, 279427420, 283434620, 283436820, 283438120, 283444620, 311496120, 322299820, 329870020, 329881120, 352851520, 359899020, 359904520, 369280320</t>
  </si>
  <si>
    <t>2020-01-09 08:58:00</t>
  </si>
  <si>
    <t>ASIGNACION PRESUPUESTAL SERV. ADMINISTRACION EDIF. CL. 36 B/MANGA Y LOCAL UOC SAN GIL VIGENCIA 2020</t>
  </si>
  <si>
    <t>2020-01-09 08:59:00</t>
  </si>
  <si>
    <t>ASIGNACION PRESUPUESTAL SERV. TELEFONICO  VIGENCIA 2020</t>
  </si>
  <si>
    <t>820, 2320, 4320, 5220, 8620, 10320, 12020, 13720, 15520, 18920, 20520, 24320</t>
  </si>
  <si>
    <t>620, 2620, 4520, 5920, 7420, 13120, 17320, 22320, 28020, 35920, 41020, 50620</t>
  </si>
  <si>
    <t>620, 8820, 16820, 26020, 35920, 52020, 62720, 74220, 74320, 86220, 99120, 110120, 127720</t>
  </si>
  <si>
    <t>5079120, 29196520, 63202220, 91470820, 119579720, 152358520, 184610620, 219518420, 252354820, 284615920, 322300920, 369282520</t>
  </si>
  <si>
    <t>2020-01-16 09:36:00</t>
  </si>
  <si>
    <t>ASIGNACION PRESUPUESTAL SERV. ADMINISTRACION EDIF. CL. 36 B/MANGA. Y LOCAL UOC SAN GIL VIGENCIA 2020</t>
  </si>
  <si>
    <t>420, 520, 1620, 1820, 2920, 3320, 5120, 5520, 8320, 8520, 9720, 10020, 11420, 11620, 13420, 13620, 15420, 15820, 17620, 18320, 20320, 21320, 23620, 23920</t>
  </si>
  <si>
    <t>320, 420, 1220, 1420, 3120, 3820, 5420, 6020, 6820, 6920, 10120, 11620, 14420, 16320, 22020, 22120, 27220, 28120, 33920, 35320, 40820, 42120, 48720, 50020</t>
  </si>
  <si>
    <t>220, 320, 7820, 7920, 15420, 16120, 25520, 26120, 34420, 35420, 44820, 50520, 60020, 61620, 73920, 74020, 85720, 86320, 97420, 98520, 109820, 110920, 126420, 127120</t>
  </si>
  <si>
    <t>4560420, 4564320, 22114420, 22122720, 45169420, 52778120, 87071520, 91474320, 114886220, 116289220, 140092320, 148490320, 175811720, 178308720, 217821920, 217824320, 247830920, 252355920, 279432220, 283447520, 316315220, 329368120, 355901520, 359889220</t>
  </si>
  <si>
    <t>2020-01-22 14:26:00</t>
  </si>
  <si>
    <t>ASIGNACION PRESUPUESTAL P/IMPUESTO PREDIAL 2.020 OF. CRA. 20 Y CL. 36 BUCARAMANGA</t>
  </si>
  <si>
    <t>1120, 1220</t>
  </si>
  <si>
    <t>9167420, 9169020</t>
  </si>
  <si>
    <t>2020-01-23 08:38:00</t>
  </si>
  <si>
    <t>NOMINA ENERO DE 2020</t>
  </si>
  <si>
    <t>1120, 1220, 1320, 1420, 1520, 1620, 1720, 1820, 1920, 2020, 2120, 2220, 2320, 2420, 2520, 2620, 2720, 2820, 2920, 3020, 3120, 3220, 3320, 3420, 3520, 3620, 3720, 3820, 3920, 4020, 4120, 4220, 4320, 4420, 4520, 4620, 4720, 4820, 4920, 5020, 5120, 5220, 5320, 5420, 5520, 5620, 5720, 5820, 5920, 6020</t>
  </si>
  <si>
    <t>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t>
  </si>
  <si>
    <t>2020-01-24 10:35:00</t>
  </si>
  <si>
    <t>APORTES NOMINA ENERO DE 2020</t>
  </si>
  <si>
    <t>6120, 6220, 6320, 6420, 6520, 6620, 6720, 6820, 6920, 7020, 7120, 7220, 7320, 7420, 7520, 7620</t>
  </si>
  <si>
    <t>10054320, 10054420, 10054520, 10054620, 10054720, 10054820, 10054920, 10055020, 10055120, 10055220, 10055320, 10055420, 10055520, 10055620, 10055720, 10055820</t>
  </si>
  <si>
    <t>2020-02-11 07:46:00</t>
  </si>
  <si>
    <t>VIATICOS COMISION DIRECTOR TERRITORIAL A BOGOTA FEB. 12 Y 13 DE 2020</t>
  </si>
  <si>
    <t>24902420</t>
  </si>
  <si>
    <t>2020-02-11 07:50:00</t>
  </si>
  <si>
    <t>VIATICOS COMISION ING. SISTEMAS A UOC T. SANTANDER FEB. 17 - 26 DE 2020</t>
  </si>
  <si>
    <t>24895220</t>
  </si>
  <si>
    <t>2020-02-12 08:51:00</t>
  </si>
  <si>
    <t>IE532 ASIGNACION PRESUPUESTO VIATICOS Y GASTOS DE COMISION PROCESO DE CONSERVACION CATASTRAL 2020 T. SANTANDER</t>
  </si>
  <si>
    <t>3120, 3220, 3420, 3520, 12620, 12920, 13020, 13120, 13220, 13320, 14120, 14220, 14320, 14420, 14520, 14620, 14720, 14820, 14920, 15920, 16020, 16120, 16220, 16320, 16420, 16520, 16620, 16720, 17720, 18520, 18620, 18720, 18820, 19120, 19220, 19620, 19720, 19920, 20120, 20220, 20820, 20920, 21020, 21120, 21220, 21420, 22020, 22120, 22220, 22420, 22520, 22620, 22720, 22820, 22920, 23120, 23220, 23320, 23420, 23520, 23720, 23820</t>
  </si>
  <si>
    <t>3520, 3620, 3920, 4020, 17820, 19120, 19220, 19320, 21320, 21420, 22620, 22720, 23120, 23220, 23320, 23420, 24120, 28220, 28520, 28620, 28920, 29020, 29120, 29220, 29320, 29420, 34020, 35520, 35620, 35720, 35820, 36420, 36520, 37020, 37120, 38320, 40520, 40620, 41420, 41520, 41620, 41720, 41820, 42920, 43320, 43420, 43520, 44020, 44120, 44320, 44420, 44520, 44620, 48120, 48220, 48320, 48420, 48520, 49820, 49920</t>
  </si>
  <si>
    <t>15820, 15920, 16220, 16320, 69820, 71120, 71220, 71320, 73220, 73320, 81420, 81520, 81720, 81820, 81920, 82020, 82720, 86520, 86620, 86720, 86920, 87020, 87120, 87220, 87320, 87420, 97520, 98720, 98820, 98920, 99020, 105920, 106020, 106120, 106220, 107320, 109520, 109620, 110320, 110420, 110520, 110620, 110720, 121820, 121920, 122020, 122120, 122320, 122420, 122520, 122620, 122720, 122820, 125820, 125920, 126020, 126120, 126220, 126920, 127020</t>
  </si>
  <si>
    <t>52240720, 52253320, 53675320, 53679220, 207248720, 211734620, 211736920, 211739820, 215457620, 215458420, 237424420, 237429620, 242287020, 242294820, 242298720, 242442920, 243939920, 253948020, 255602620, 255604020, 258211920, 258214920, 258222720, 259379620, 259380920, 259387420, 279433720, 284608820, 284610820, 284612120, 284613520, 296729120, 296732620, 307197620, 307198820, 311499420, 313202020, 313210020, 323720920, 323721720, 323723020, 323724320, 323725220, 333642320, 342060220, 342085820, 342089920, 346560920, 346563220, 347962520, 347964320, 347966720, 347971520, 351620620, 355865920, 355868420, 355871220, 355875120, 355879420, 359884620, 359886820</t>
  </si>
  <si>
    <t>220, 320, 520, 620, 820, 1320, 1520, 1620</t>
  </si>
  <si>
    <t>2020-02-24 08:21:00</t>
  </si>
  <si>
    <t>NOMINA FEBRERO DE 2020</t>
  </si>
  <si>
    <t>8920, 9020, 9120, 9220, 9320, 9420, 9520, 9620, 9720, 9820, 9920, 10020, 10120, 10220, 10320, 10420, 10520, 10620, 10720, 10820, 10920, 11020, 11120, 11220, 11320, 11420, 11520, 11620, 11720, 11820, 11920, 12020, 12120, 12220, 12320, 12420, 12520, 12620, 12720, 12820, 12920, 13020, 13120, 13220, 13320, 13420, 13520, 13620</t>
  </si>
  <si>
    <t>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t>
  </si>
  <si>
    <t>2020-02-24 11:46:00</t>
  </si>
  <si>
    <t>APORTES NOMINA FEBRERO 2020</t>
  </si>
  <si>
    <t>13720, 13820, 13920, 14020, 14120, 14220, 14320, 14420, 14520, 14620, 14720, 14820, 14920, 15020, 15120</t>
  </si>
  <si>
    <t>33974320, 33974420, 33974520, 33974620, 33974720, 33974820, 33974920, 33975020, 33975120, 33975220, 33975320, 33975420, 33975520, 33975620, 33975720</t>
  </si>
  <si>
    <t>2020-02-25 09:22:00</t>
  </si>
  <si>
    <t>SUMINISTRO COMBUSTIBLE VEHICULOS TERRITORIAL SANTANDER.</t>
  </si>
  <si>
    <t>2020-03-04 09:07:00</t>
  </si>
  <si>
    <t>IE913 ASIGN. PRESTACION DE SERVICIOS PERSONALES PARA REALIZAR ACTIVIDADES DE RECONOCIMIENTO PREDIAL URBANO Y RURAL PARA LA ATENCION DE TRAMITES EN LOS PROCESOS CATASTRALES DE LA DIRECCION TERRITORIAL SANTANDER Y SUS UOC</t>
  </si>
  <si>
    <t>7320, 7420, 7520, 7620, 7720, 7820, 8120</t>
  </si>
  <si>
    <t>7720, 8020, 8620, 8720, 9020, 9320, 9520</t>
  </si>
  <si>
    <t>36220, 36520, 37120, 43420, 43720, 44020, 44220, 44520, 49120, 49420, 50920, 51020, 51320, 51920, 59020, 59420, 59820, 60420, 60720, 60820, 61220, 61420, 70120, 70420, 71920, 72120, 72420, 72620, 74420, 82420, 82620, 83120, 85020, 85120, 85620, 85820, 85920, 95220, 95420, 95920, 96120, 96320, 96620, 96920, 106620, 106920, 107120, 108620, 108920, 109020, 110220, 123220, 124120, 124620, 125120, 125220, 125320, 125520, 133320, 133420, 135920, 136620, 136820, 137120, 137220</t>
  </si>
  <si>
    <t>119589920, 120868320, 121797920, 126807220, 127724620, 130854020, 132626820, 140089020, 143413320, 143417520, 148505120, 149542520, 149551320, 151002220, 173111320, 173127620, 175034720, 175822120, 177773120, 177779120, 177780420, 211031620, 211035820, 213884020, 213886320, 213891520, 213894820, 219520320, 243186020, 246292120, 246324220, 246328420, 247825320, 251372220, 252346120, 278594520, 278599620, 278616320, 279195720, 279197520, 279200520, 279206920, 309946420, 309997520, 310005520, 313117420, 313140420, 313146720, 323720020, 350450620, 350493220, 350497120, 350716820, 350731520, 350742420, 350745520, 380140120, 381182620, 384936020, 384987120, 384997120, 385009520, 385013720</t>
  </si>
  <si>
    <t>2020-03-04 09:13:00</t>
  </si>
  <si>
    <t>IE913 ASIGN. PRESTACION DE SERVICIOS PERSONALES PARA REALIZAR ACTIVIDADES DE APOYO EN OFICINA DENTRO DE LOS PROCESOS CATASTRALES EN LA DIRECCION TERRITORIAL SANTANDER Y SUS UOC</t>
  </si>
  <si>
    <t>3920, 4020, 4220</t>
  </si>
  <si>
    <t>5020, 5120, 5520</t>
  </si>
  <si>
    <t>25120, 25220, 25620, 33820, 34020, 34220, 49820, 49920, 50020, 60920, 62020, 73420, 73720, 97620, 108820, 123420, 137420, 137520, 137620, 137820</t>
  </si>
  <si>
    <t>82974420, 82983620, 87074920, 109580220, 109587620, 109926020, 145743620, 145745820, 145746520, 177774120, 179806820, 215460020, 217004820, 279995520, 313130020, 350456620, 385045720, 385051020, 385061020, 385820320</t>
  </si>
  <si>
    <t>2020-03-04 09:19:00</t>
  </si>
  <si>
    <t>IE913 ASIGN. PRESTACION DE SERVICIOS PERSONALES PARA REALIZAR ACTIVIDADES DE APOYO OPERATIVO EN  LOS PROCESOS CATASTRALES EN LA DIRECCION TERRITORIAL SANTANDER Y SUS UOC</t>
  </si>
  <si>
    <t>5620, 5720, 5820, 5920, 6020, 6120, 6220, 6320, 6420, 6520, 6620, 6720</t>
  </si>
  <si>
    <t>7120, 7320, 8120, 8220, 8420, 8520, 8820, 8920, 9120, 9220, 9420, 12820</t>
  </si>
  <si>
    <t>35620, 35820, 36620, 36720, 36920, 37020, 43520, 43620, 43820, 43920, 44120, 44420, 44620, 49220, 49320, 49520, 49620, 50720, 50820, 51120, 51220, 51620, 51720, 51820, 59220, 59520, 59620, 59720, 59920, 60220, 60320, 60620, 61020, 61120, 62520, 70020, 70220, 70320, 70720, 70920, 71720, 71820, 72020, 72320, 72520, 73020, 73520, 73620, 82120, 83220, 83320, 83620, 83720, 83820, 84320, 84420, 84520, 84620, 84820, 86420, 94920, 95120, 95520, 96020, 96220, 96420, 96520, 96820, 97020, 97120, 97920, 98620, 106720, 106820, 107020, 107520, 107920, 108520, 108720, 109120, 109220, 109320, 109920, 110820, 123020, 123820, 123920, 124020, 124220, 124320, 124420, 124820, 124920, 125020, 125420, 126520, 132420, 132920, 133020, 133120, 133220, 136120, 136320, 136420, 136520, 136720, 137320, 137920</t>
  </si>
  <si>
    <t>118995620, 119001720, 120871520, 120877220, 120894820, 120898220, 126828120, 126834120, 127728220, 130851820, 131585520, 138925020, 138925820, 143412820, 143413920, 143418720, 145740420, 148500120, 148501520, 149545820, 149546920, 150360620, 150361720, 150362820, 173129520, 173134220, 173135320, 174671220, 175036620, 175819620, 175820920, 177772120, 177775320, 177776120, 184606720, 211030620, 211033320, 211034520, 211039320, 211041520, 213871320, 213878820, 213885020, 213889920, 213894020, 214363220, 216998120, 217002320, 242974420, 246293820, 246295420, 246299920, 246300920, 246301720, 246308520, 246311920, 246313320, 246314820, 246318220, 253953220, 278584520, 278592220, 278601920, 279190120, 279196820, 279198320, 279199620, 279202320, 279209020, 279210820, 280085720, 284385720, 309952720, 309990120, 310000720, 311509620, 311534220, 313113420, 313123520, 313155220, 313170920, 313181220, 322298720, 329364620, 350441920, 350478620, 350481720, 350488320, 350540820, 350550320, 350557020, 350724920, 350727020, 350728920, 350748120, 356569620, 376568320, 380130320, 380133920, 380137620, 381136720, 381159220, 381172520, 381186520, 384932320, 384993920, 385017920, 385827620</t>
  </si>
  <si>
    <t>2020-03-04 09:26:00</t>
  </si>
  <si>
    <t>IE913 ASIGN. PRESTACION DE SERVICIOS  DE APOYO A LA GESTION EN VENTANILLA PARA ATENCION AL PUBLICO EN  LOS PROCESOS CATASTRALES DE LA DIRECCION TERRITORIAL SANTANDER Y SUS UOC</t>
  </si>
  <si>
    <t>36820, 44720, 59320, 72220, 84720, 95320, 108420, 124520, 136020</t>
  </si>
  <si>
    <t>120892620, 140090320, 173125120, 213887520, 246316520, 278597020, 311657820, 350714820, 381122420</t>
  </si>
  <si>
    <t>2020-03-04 09:30:00</t>
  </si>
  <si>
    <t>IE913 ASIGN. PRESTACION DE SERVICIOS  DE APOYO A LA GESTION DESARROLLADA EN PROCESOS CATASTRALES DE LA DIRECCION TERRITORIAL SANTANDER Y SUS UOC</t>
  </si>
  <si>
    <t>4720, 4820, 4920</t>
  </si>
  <si>
    <t>5220, 5620, 7220</t>
  </si>
  <si>
    <t>25320, 25720, 33920, 34120, 35720, 44320, 49720, 50620, 58920, 59120, 60520, 69920, 71620, 72920, 82220, 82320, 85520, 94720, 94820, 97820, 106520, 107420, 108320, 111120, 111220, 122920, 123520, 123720, 132320, 132520, 132820</t>
  </si>
  <si>
    <t>82986420, 88560620, 109585520, 109591120, 118997320, 138921420, 145741120, 148493220, 173109520, 173133120, 177771420, 211029920, 213873420, 214360120, 242980320, 242987120, 247819120, 278579220, 278581420, 280083520, 309944920, 311503320, 311624020, 329371820, 329374120, 350437120, 350461020, 350474320, 376563920, 376574820, 384925220</t>
  </si>
  <si>
    <t>2020-03-04 09:37:00</t>
  </si>
  <si>
    <t>IE913 ASIGN. PRESTACION DE SERVICIOS  PERSONALES PARA REALIZAR ACTIVIDADES DE DIGITALIZACION Y GENERACION DE PRODUCTOS DE LA INFORMACION CATASTRAL EN LA DIRECCION TERRITORIAL SANTANDER Y SUS UOC</t>
  </si>
  <si>
    <t>35520, 50120, 61520, 71420, 82520, 96720, 107620, 124720, 135620</t>
  </si>
  <si>
    <t>116296720, 149907220, 178319920, 213864920, 242989520, 279201420, 311515820, 350723020, 384940020</t>
  </si>
  <si>
    <t>2020-03-04 09:43:00</t>
  </si>
  <si>
    <t>IE914 ASIGN. MANUTENCION Y PRESTACION DE SERVICIOS  PERSONALES PARA ADELANTAR ACTIVIDADES DE RECONOCIMIENTO PREDIAL URBANO Y RURAL, EN ATENCION A LOS REQUERIMIENTOS ADMINISTRATIVOS Y JUDICIALES DEL PROCESO DE RESTITUCION DE TIERRAS EN LA DIRECCION TE</t>
  </si>
  <si>
    <t>61320, 62620, 70820, 83420, 87620, 95820, 108020, 123620, 135820, 136220</t>
  </si>
  <si>
    <t>184608020, 184609420, 211040620, 246296820, 259410820, 278613920, 311604520, 350464120, 381151520, 381201420</t>
  </si>
  <si>
    <t>2020-03-13 00:00:00</t>
  </si>
  <si>
    <t>2020-03-13 15:33:00</t>
  </si>
  <si>
    <t>GASTOS COMISION DIRECTOR TERRITORIAL SANTANDER RESOLUCION 256 (02-03-2020)</t>
  </si>
  <si>
    <t>2020-03-18 07:37:00</t>
  </si>
  <si>
    <t>ASIGN. PPTAL. PG. IMPTO. INDUSTRIA Y COMERCIO MPIO. B/MANGA. AÑO 2019</t>
  </si>
  <si>
    <t>59962720</t>
  </si>
  <si>
    <t>2020-03-19 14:04:00</t>
  </si>
  <si>
    <t>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t>
  </si>
  <si>
    <t>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t>
  </si>
  <si>
    <t>2020-03-19 14:14:00</t>
  </si>
  <si>
    <t>APORTES NOMINA MARZO DE 2020</t>
  </si>
  <si>
    <t>23620, 23720, 23820, 23920, 24020, 24120, 24220, 24320, 24420, 24520, 24620, 24720, 24820, 24920, 25020</t>
  </si>
  <si>
    <t>65993520, 65993620, 65993720, 65993820, 65993920, 65994020, 65994120, 65994220, 65994320, 65994420, 65994520, 65994620, 65994720, 65994820, 65994920</t>
  </si>
  <si>
    <t>2020-04-13 09:47:00</t>
  </si>
  <si>
    <t>ASIGN. PPTAL. IMPLEMENTACIÓN SISTEMAS DE GESTIÓN - FORTALECIMIENTO DE LA GESTIÓN INSTITUCIONAL DEL IGAC A NIVEL NACIONAL</t>
  </si>
  <si>
    <t>81620, 84120, 97220, 109420, 126620, 138020</t>
  </si>
  <si>
    <t>240421720, 246305420, 279214920, 313187320, 356619920, 385859220</t>
  </si>
  <si>
    <t>2020-04-23 10:46:00</t>
  </si>
  <si>
    <t>NOMINA ABRIL DE 2020</t>
  </si>
  <si>
    <t>26220, 26320, 26420, 26520, 26620, 26720, 26820, 26920, 27020, 27120, 27220, 27320, 27420, 27520, 27620, 27720, 27820, 27920, 28020, 28120, 28220, 28320, 28420, 28520, 28620, 28720, 28820, 28920, 29020, 29120, 29220, 29320, 29420, 29520, 29620, 29720, 29820, 29920, 30020, 30120, 30220, 30320, 30420, 30520, 30620, 30720</t>
  </si>
  <si>
    <t>99478920, 99479020, 99479120, 99479220, 99479320, 99479420, 99479520, 99479620, 99479720, 99479820, 99479920, 99480020, 99480120, 99480220, 99480320, 99480420, 99480520, 99480620, 99480720, 99480820, 99480920, 99481020, 99481120, 99481220, 99481320, 99481420, 99481520, 99481620, 99481720, 99481820, 99481920, 99482020, 99482120, 99482220, 99482320, 99482420, 99482520, 99482620, 99482720, 99482820, 99482920, 99483020, 99483120, 99483220, 99483320, 99483420</t>
  </si>
  <si>
    <t>2020-04-23 12:04:00</t>
  </si>
  <si>
    <t>APORTES NOMINA ABRIL DE 2020</t>
  </si>
  <si>
    <t>30820, 30920, 31020, 31120, 31220, 31320, 31420, 31520, 31620, 31720, 31820, 31920, 32020, 32120, 32220</t>
  </si>
  <si>
    <t>99626720, 99626820, 99626920, 99627020, 99627120, 99627220, 99627320, 99627420, 99627520, 99627620, 99627720, 99627820, 99627920, 99628020, 99628120</t>
  </si>
  <si>
    <t>2020-04-28 13:56:00</t>
  </si>
  <si>
    <t>RETROACTIVO APORTES NOMINA ENERO Y FEBRERO DE 2020</t>
  </si>
  <si>
    <t>32420, 32520, 32620, 32720, 32820, 32920, 33020, 33120, 33220, 33320, 33420, 33520, 33620, 33720</t>
  </si>
  <si>
    <t>104677420, 104677520, 104677620, 104677720, 104677820, 104677920, 104678020, 104678120, 104678220, 104678320, 104678420, 104678520, 104678620, 104678720</t>
  </si>
  <si>
    <t>2020-05-11 14:36:00</t>
  </si>
  <si>
    <t>COMPLEMENTO VR. PLANILLAS RETROACTIVO APORTES NOMINA ENERO Y FEBRERO DE 2020</t>
  </si>
  <si>
    <t>34520, 34620, 34720, 34820, 34920, 35020, 35120, 35220, 35320</t>
  </si>
  <si>
    <t>116006720, 116006820, 116006920, 116007020, 116007120, 116007220, 116007320, 116007420, 116007520</t>
  </si>
  <si>
    <t>2020-05-21 09:14:00</t>
  </si>
  <si>
    <t>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t>
  </si>
  <si>
    <t>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t>
  </si>
  <si>
    <t>2020-05-21 09:22:00</t>
  </si>
  <si>
    <t>APORTES NOMINA MAYO DE 2020</t>
  </si>
  <si>
    <t>41920, 42020, 42120, 42220, 42320, 42420, 42520, 42620, 42720, 42820, 42920, 43020, 43120, 43220, 43320</t>
  </si>
  <si>
    <t>125287420, 125287520, 125287620, 125287720, 125287820, 125287920, 125288020, 125288120, 125288220, 125288320, 125288420, 125288520, 125288620, 125288720, 125288820</t>
  </si>
  <si>
    <t>2020-05-21 15:34:00</t>
  </si>
  <si>
    <t>CI 22 - IE1211 ASIGNAC. PRESUPUESTO CONTROL DE CALIDAD AVALUOS COMERCIALES 2020</t>
  </si>
  <si>
    <t>73820, 82820, 106420, 125620, 126720, 138220</t>
  </si>
  <si>
    <t>217006720, 244840920, 304164520, 351662220, 356629320, 385903920</t>
  </si>
  <si>
    <t>2020-05-21 15:35:00</t>
  </si>
  <si>
    <t>CI 22 - IE1211 ASIGNAC. PRESUPUESTO GAST. DE MANUTENCION AVALUOS COMERCIALES 2020</t>
  </si>
  <si>
    <t>69720, 94620, 106320, 127520, 133620</t>
  </si>
  <si>
    <t>194668720, 274748420, 304156020, 361606820, 376607820</t>
  </si>
  <si>
    <t>2020-05-21 15:36:00</t>
  </si>
  <si>
    <t>MEMORANDO IE1666 EJECUTAR PROCESOS  DE CONSERVACION CATASTRAL</t>
  </si>
  <si>
    <t>16120, 16220</t>
  </si>
  <si>
    <t>61720, 61920, 70620, 72820, 84920, 85420</t>
  </si>
  <si>
    <t>178316320, 178327320, 211038620, 214352220, 246319420, 247817620</t>
  </si>
  <si>
    <t>2020-06-02 15:31:00</t>
  </si>
  <si>
    <t>PRIMA DE SERVICIOS 2020</t>
  </si>
  <si>
    <t>44920, 45020, 45120, 45220, 45320, 45420, 45520, 45620, 45720, 45820, 45920, 46020, 46120, 46220, 46320, 46420, 46520, 46620, 46720, 46820, 46920, 47020, 47120, 47220, 47320, 47420, 47520, 47620, 47720, 47820, 47920, 48020, 48120, 48220, 48320, 48420, 48520, 48620, 48720, 48820, 48920, 49020</t>
  </si>
  <si>
    <t>142131020, 142131120, 142131220, 142131320, 142131420, 142131520, 142131620, 142131720, 142131820, 142131920, 142132020, 142132120, 142132220, 142132320, 142132420, 142132520, 142132720, 142132820, 142132920, 142133020, 142133120, 142133220, 142133320, 142133420, 142133520, 142133620, 142133720, 142133820, 142133920, 142134020, 142134120, 142134220, 142134320, 142134420, 142134520, 142134620, 142134720, 142134820, 142134920, 142135020, 142135120, 142135220</t>
  </si>
  <si>
    <t>2020-06-17 18:41:00</t>
  </si>
  <si>
    <t>IE289 PREST. DE SERV. PERSONALES PARA REALIZAR ACTIVIDADES DE  APOYO   PARA  OFICINA Y TERRENO  (URBANO - RURAL) DENTRO DE LOS PROCESOS  DE CONSERVACION CATASTRAL EN LA DIRECCIÓN TERRITORIAL SANTANDER Y SUS UOC</t>
  </si>
  <si>
    <t>62320, 62420, 70520, 71520, 83920, 84020, 95620, 95720, 108120, 108220, 123120, 123320, 132720, 135520</t>
  </si>
  <si>
    <t>184605320, 184606020, 211036920, 213870020, 246303220, 246304620, 278607420, 278609820, 311608220, 311617120, 350448020, 350453520, 376584020, 380146520</t>
  </si>
  <si>
    <t>2020-06-17 18:42:00</t>
  </si>
  <si>
    <t>IE 289 PREST. DE SERV. PERSONALES PARA REALIZAR ACTIV. DE DIGITALIZACIÓN  Y SOPORTE GRAFICO  DE LA INFORMACIÓN CATASTRAL EN LA DIRECCIÓN T. SANTANDER Y SUS UOC.</t>
  </si>
  <si>
    <t>72720, 84220, 98020, 107820, 126820</t>
  </si>
  <si>
    <t>213895720, 246307020, 283432020, 311525620, 359191120, 372254820</t>
  </si>
  <si>
    <t>2020-06-18 15:07:00</t>
  </si>
  <si>
    <t>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t>
  </si>
  <si>
    <t>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t>
  </si>
  <si>
    <t>2020-06-18 16:02:00</t>
  </si>
  <si>
    <t>APORTES NOMINA JUNIO DE 2020</t>
  </si>
  <si>
    <t>57320, 57420, 57520, 57620, 57720, 57820, 57920, 58020, 58120, 58220, 58320, 58420, 58520, 58620, 58720, 58820</t>
  </si>
  <si>
    <t>156723620, 156723720, 156723820, 156723920, 156724020, 156724120, 156724220, 156724320, 156724420, 156724520, 156724620, 156724720, 156724820, 156724920, 156725020, 156725120</t>
  </si>
  <si>
    <t>2020-06-25 08:21:00</t>
  </si>
  <si>
    <t>ASIGN. PPTAL. P/INSTALACION VENTANILLAS DT. SANTANDER, UOC BARRANCABERMEJA, SAN GIL Y VELEZ</t>
  </si>
  <si>
    <t>28720</t>
  </si>
  <si>
    <t>86820</t>
  </si>
  <si>
    <t>258209720</t>
  </si>
  <si>
    <t>2020-07-01 14:11:00</t>
  </si>
  <si>
    <t>PREST. SERV. DE APOYO A LA GESTIÓN PARA ADELANTAR LABORES PROPIAS DE LA SECRETARIA DENTRO DEL PROCESO DE CONSERVACION DE LA TERRITORIAL SANTANDER Y SUS UOC.</t>
  </si>
  <si>
    <t>73120, 83520, 95020, 107720, 126320, 132620</t>
  </si>
  <si>
    <t>214365120, 246298220, 278589120, 311521620, 355883820, 376579120</t>
  </si>
  <si>
    <t>2020-07-22 15:31:00</t>
  </si>
  <si>
    <t>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t>
  </si>
  <si>
    <t>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t>
  </si>
  <si>
    <t>2020-07-22 15:36:00</t>
  </si>
  <si>
    <t>APORTES NOMINA JULIO DE 2020</t>
  </si>
  <si>
    <t>68120, 68220, 68320, 68420, 68520, 68620, 68720, 68820, 68920, 69020, 69120, 69220, 69320, 69420, 69520, 69620</t>
  </si>
  <si>
    <t>194639920, 194640020, 194640120, 194640220, 194640320, 194640420, 194640520, 194640620, 194640720, 194640820, 194640920, 194641020, 194641120, 194641220, 194641320, 194641420</t>
  </si>
  <si>
    <t>2020-08-21 08:28:00</t>
  </si>
  <si>
    <t>IE 2979 ASIGNACION PRESUPUESTAL MANTENIMIENTO DE VEHICULOS</t>
  </si>
  <si>
    <t>50320</t>
  </si>
  <si>
    <t>127420, 138120</t>
  </si>
  <si>
    <t>361156820, 385875120</t>
  </si>
  <si>
    <t>2020-08-21 10:33:00</t>
  </si>
  <si>
    <t>NOMINA AGOSTO DE 2020</t>
  </si>
  <si>
    <t>13820, 13920</t>
  </si>
  <si>
    <t>74520, 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t>
  </si>
  <si>
    <t>226060620, 226060720, 226060820, 226060920, 226061020, 226061120, 226061220, 226061320, 226061420, 226061520, 226061620, 226061720, 226061820, 226061920, 226062020, 226062120, 226062220, 226062320, 226062420, 226062520, 226062620, 226062720, 226062820, 226062920, 226063020, 226063120, 226063220, 226063320, 226063420, 226063520, 226063620, 226063720, 226063820, 226063920, 226064020, 226064120, 226064220, 226064320, 226064420, 226064520, 226064620, 226064720, 226064820, 226065020, 226065220, 226065320, 226065420, 226065520, 226065620, 226065720, 226065820, 226065920, 226066020</t>
  </si>
  <si>
    <t>2020-08-21 10:49:00</t>
  </si>
  <si>
    <t>APORTES NOMINA AGOSTO DE 2020</t>
  </si>
  <si>
    <t>79820, 79920, 80020, 80120, 80220, 80320, 80420, 80520, 80620, 80720, 80820, 80920, 81020, 81120, 81220, 81320</t>
  </si>
  <si>
    <t>226072920, 226073020, 226073120, 226073220, 226073320, 226073420, 226073520, 226073620, 226073720, 226073820, 226073920, 226074020, 226074120, 226074220, 226074320, 226074420</t>
  </si>
  <si>
    <t>2020-09-04 08:47:00</t>
  </si>
  <si>
    <t>IE 3364 ASIGN. VIATICOS Y GASTOS COMISION DE EXPLORACION Y MANTENIMIENTO DE LAS ESTACIONES CORS EN CESAR Y BOLIVAR</t>
  </si>
  <si>
    <t>26820</t>
  </si>
  <si>
    <t>246329520</t>
  </si>
  <si>
    <t>2020-09-21 08:37:00</t>
  </si>
  <si>
    <t>IE 3739 ASIGN. PPTAL. VIATICOS Y GASTOS DE COMISION VISITAS INSPECCIONES JUDICIALES SOLICITADAS POR JUZGADOS</t>
  </si>
  <si>
    <t>17220, 17320</t>
  </si>
  <si>
    <t>30420, 30520</t>
  </si>
  <si>
    <t>94420, 94520</t>
  </si>
  <si>
    <t>265898820, 265965320</t>
  </si>
  <si>
    <t>2020-09-23 10:32:00</t>
  </si>
  <si>
    <t>IE 453 PRESTACION DE SERVICIOS PERSONALES PARA REALIZAR LAS ACTIVIADES DE APOYO EN EL PROCESO DE CONSERVACION CATASTRAL DE LA DIRECCION TERRITORIAL SANTANDER Y LA UOC SAN GIL</t>
  </si>
  <si>
    <t>36320</t>
  </si>
  <si>
    <t>99220, 111020, 121720, 133520</t>
  </si>
  <si>
    <t>294803120, 329369320, 333571820, 376588820</t>
  </si>
  <si>
    <t>2020-09-23 10:52:00</t>
  </si>
  <si>
    <t>NOMINA SEPTIEMBRE DE 2020</t>
  </si>
  <si>
    <t>87720, 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t>
  </si>
  <si>
    <t>262428020, 262428120, 262428220, 262428320, 262428420, 262428520, 262428620, 262428720, 262428820, 262428920, 262429020, 262429120, 262429220, 262429320, 262429420, 262429520, 262429620, 262429720, 262429820, 262429920, 262430020, 262430120, 262430220, 262430320, 262430420, 262430520, 262430620, 262430720, 262430820, 262430920, 262431020, 262431120, 262431220, 262431320, 262431420, 262431520, 262431620, 262431720, 262431820, 262431920, 262432020, 262432120, 262432220, 262445820, 262445920, 262446020, 262446120, 262446220, 262446320, 262446420, 262446520</t>
  </si>
  <si>
    <t>2020-09-23 10:56:00</t>
  </si>
  <si>
    <t>APORTES NOMINA SEPTIEMBRE DE 2020</t>
  </si>
  <si>
    <t>92820, 92920, 93020, 93120, 93220, 93320, 93420, 93520, 93620, 93720, 93820, 93920, 94020, 94120, 94220, 94320</t>
  </si>
  <si>
    <t>262672920, 262673020, 262673120, 262673220, 262673320, 262673420, 262673520, 262673620, 262673720, 262673820, 262673920, 262674020, 262674120, 262674220, 262674320, 262674420</t>
  </si>
  <si>
    <t>2020-10-05 09:56:00</t>
  </si>
  <si>
    <t>TRASL. PRESUPUESTAL - COMISION DIRECTORES TERRITORIALES A BOGOTA</t>
  </si>
  <si>
    <t>34120</t>
  </si>
  <si>
    <t>97720</t>
  </si>
  <si>
    <t>280080820</t>
  </si>
  <si>
    <t>2020-10-22 10:42:00</t>
  </si>
  <si>
    <t>REAJUSTE VIATICOS SERGIO CARRILLO</t>
  </si>
  <si>
    <t>36220</t>
  </si>
  <si>
    <t>99320</t>
  </si>
  <si>
    <t>294808820</t>
  </si>
  <si>
    <t>2020-10-22 10:52:00</t>
  </si>
  <si>
    <t>19320, 19420</t>
  </si>
  <si>
    <t>99420, 99520, 99620, 99720, 99820, 99920, 100020, 100120, 100220, 100320, 100420, 100520, 100620, 100720, 100820, 100920, 101020, 101120, 101220, 101320, 101420, 101520, 101620, 101720, 101820, 101920, 102020, 102120, 102220, 102320, 102420, 102520, 102620, 102720, 102820, 102920, 103020, 103120, 103220, 103320, 103420, 103520, 103620, 103720, 103820, 103920, 104020, 104120, 104220</t>
  </si>
  <si>
    <t>295690920, 295691020, 295691220, 295691320, 295691420, 295691520, 295691620, 295691720, 295691820, 295691920, 295692020, 295692120, 295692220, 295692320, 295692420, 295692520, 295692620, 295692720, 295692820, 295692920, 295693020, 295693120, 295693220, 295693320, 295693420, 295693520, 295693620, 295693720, 295693820, 295693920, 295694020, 295694120, 295694220, 295694320, 295694420, 295694520, 295694620, 295694720, 295694820, 295694920, 295695020, 295695120, 295695220, 295695420, 295695520, 295695620, 295695720, 295695820, 295695920</t>
  </si>
  <si>
    <t>2020-10-22 10:55:00</t>
  </si>
  <si>
    <t>APORTES NOMINA OCTUBRE DE 2020</t>
  </si>
  <si>
    <t>104320, 104420, 104520, 104620, 104720, 104820, 104920, 105020, 105120, 105220, 105320, 105420, 105520, 105620, 105720, 105820</t>
  </si>
  <si>
    <t>295696120, 295696220, 295696320, 295696420, 295696520, 295696620, 295696720, 295696820, 295696920, 295697020, 295697120, 295697220, 295697320, 295697420, 295697520, 295697620</t>
  </si>
  <si>
    <t>2020-11-05 15:19:00</t>
  </si>
  <si>
    <t>GASTOS Y VIATICOS COMISION LUIS EDUARDO ARDILA NOVIEMBRE 8 AL 26 DE 2020</t>
  </si>
  <si>
    <t>20020</t>
  </si>
  <si>
    <t>40720</t>
  </si>
  <si>
    <t>109720</t>
  </si>
  <si>
    <t>313212120</t>
  </si>
  <si>
    <t>2020-11-13 00:00:00</t>
  </si>
  <si>
    <t>2020-11-13 16:08:00</t>
  </si>
  <si>
    <t>IE 5503 ASIGN. PPTAL. PREST. DE SERV. PERSONALES PARA REALIZAR ACTIVIDADES DE RECONOCIMIENTO PREDIAL RURAL Y URBANO PARA LA ATENCION A TRAMITES DE RECTIFICACIONES PERNDIENTES EN LOS PROCESOS CATASTRALES DE LA DIRECCION TERRITORIAL SANTANDER Y SUS OUC</t>
  </si>
  <si>
    <t>52620</t>
  </si>
  <si>
    <t>135420, 137020</t>
  </si>
  <si>
    <t>377139420, 381196220</t>
  </si>
  <si>
    <t>2020-11-13 16:09:00</t>
  </si>
  <si>
    <t>IE 5503 ASIGN. PPTAL. PREST. DE SERV. PROFESIONALES DE TOPOGRAFÍA PARA REALIZAR LOS TRABAJOS RELACIONADOS CON TRAMITES DE RECTIFICACIONES PENDIENTES, SOLICITUDES Y REQUERIMIENTOS DENTRO DEL PROCESO DE CONSERVACIÓN CATASTRAL EN LA DIRECCIÓN TERRITORIA</t>
  </si>
  <si>
    <t>2020-11-13 16:10:00</t>
  </si>
  <si>
    <t>IE 5503 ASIGN. PPTAL. PREST. DE SERV. PROFESIONALES PARA ATENDER DESDE EL COMPONENTE JURÍDICO LAS ACTIVIDADES REFERENTES A TRAMITES DE RECTIFICACIONES PENDIENTES  DENTRO DEL PROCESO CATASTRAL EN LA DIRECCIÓN TERRITORIAL SANTANDER</t>
  </si>
  <si>
    <t>135720, 136920</t>
  </si>
  <si>
    <t>381117820, 385003820</t>
  </si>
  <si>
    <t>2020-11-23 09:12:00</t>
  </si>
  <si>
    <t>NOMINA NOVIEMBRE Y PRIMA DE NAVIDAD</t>
  </si>
  <si>
    <t>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t>
  </si>
  <si>
    <t>332869520, 332869620, 332869720, 332869820, 332869920, 332870020, 332870120, 332870220, 332870320, 332870520, 332870620, 332870720, 332870820, 332870920, 332871020, 332871120, 332871220, 332871320, 332871420, 332871520, 332871620, 332871720, 332871820, 332871920, 332872020, 332872120, 332872220, 332872320, 332872420, 332872520, 332872620, 332872720, 332872820, 332872920, 332873020, 332873120, 332873220, 332873320, 332873420, 332873520, 332873620, 332873720, 332873820, 332873920, 332874020, 332874120, 332874220, 332874320, 332874420, 332874520, 332874620, 332874720, 332874820, 332874920, 332875020, 332875120, 332875220, 332875320, 332875420, 332875520, 332875620, 332875720, 332875820, 332875920, 332876020, 332876120, 332876220, 332876320, 332876420, 332876520, 332876620, 332876720, 332876820, 332876920, 332877020, 332877120, 332877220, 332877320, 332877420, 332877520, 332877620, 332877720, 332877820, 332877920, 332878020, 332878120</t>
  </si>
  <si>
    <t>2020-11-23 09:17:00</t>
  </si>
  <si>
    <t>APORTES NOMINA NOVIEMBRE DE 2020</t>
  </si>
  <si>
    <t>21720</t>
  </si>
  <si>
    <t>120120, 120220, 120320, 120420, 120520, 120620, 120720, 120820, 120920, 121020, 121120, 121220, 121320, 121420, 121520, 121620</t>
  </si>
  <si>
    <t>332878320, 332878420, 332878520, 332878620, 332878720, 332878820, 332878920, 332879020, 332879120, 332879220, 332879320, 332879420, 332879520, 332879620, 332879720, 332879820</t>
  </si>
  <si>
    <t>2020-11-25 15:59:00</t>
  </si>
  <si>
    <t>IE 5884 ASIGN. COMISION CONDUCTOR P/FOTOCONTROL Y PUNTOS DE VERIFICACION</t>
  </si>
  <si>
    <t>122220</t>
  </si>
  <si>
    <t>342098420</t>
  </si>
  <si>
    <t>2020-12-18 22:04:00</t>
  </si>
  <si>
    <t>24420, 24520</t>
  </si>
  <si>
    <t>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t>
  </si>
  <si>
    <t>374156320, 374156420, 374156520, 374156620, 374156720, 374156820, 374156920, 374157020, 374157220, 374157320, 374157420, 374157520, 374157620, 374157720, 374157820, 374157920, 374158020, 374158120, 374158220, 374158320, 374158420, 374158520, 374158620, 374158720, 374158820, 374158920, 374159020, 374159120, 374159220, 374159320, 374159420, 374159520, 374159620, 374159720, 374159820, 374159920, 374160020, 374160120, 374160220, 374160320, 374160420, 374160520, 374160620, 374160720, 374160820</t>
  </si>
  <si>
    <t>2020-12-21 09:52:00</t>
  </si>
  <si>
    <t>24620</t>
  </si>
  <si>
    <t>133720, 133820, 133920, 134020, 134120, 134220, 134320, 134420, 134520, 134620, 134720, 134820, 134920, 135020, 135120, 135220, 135320</t>
  </si>
  <si>
    <t>376451820, 376451920, 376452020, 376452120, 376452220, 376452320, 376452420, 376452520, 376452620, 376452720, 376452820, 376452920, 376453020, 376453120, 376453220, 376453320, 376453420</t>
  </si>
  <si>
    <t>2020-12-22 14:13:00</t>
  </si>
  <si>
    <t>REVISION TECNICO MECANICA VEHICULOS ODS781 y ODS782</t>
  </si>
  <si>
    <t>137720</t>
  </si>
  <si>
    <t>385616320</t>
  </si>
  <si>
    <t>2020-12-24 09:27:00</t>
  </si>
  <si>
    <t>TRASLADO DEL MOBILIARIO DE LAS UOC VELEZ Y BARRANCABERMEJA DIRECCION TERRITORIAL SANTANDER</t>
  </si>
  <si>
    <t>2020-12-28 12:26:00</t>
  </si>
  <si>
    <t>RESOL. 1084/2020 RECONOCIMIENTO ECONOMICO REUBICACION FUNCIONARIOS UOC T. SANTANDER</t>
  </si>
  <si>
    <t>24820, 24920, 25020, 25120, 25220, 25320, 25420, 25520</t>
  </si>
  <si>
    <t>55920, 56020, 56120, 56220, 56320, 56420, 56520, 56620</t>
  </si>
  <si>
    <t>138320, 138420, 138520, 138620, 138720, 138820, 138920, 139020</t>
  </si>
  <si>
    <t>392846520, 392860220, 392870120, 392878320, 392880920, 392884720, 392891820, 394364020</t>
  </si>
  <si>
    <t>2020-01-08 08:27:00</t>
  </si>
  <si>
    <t>VIGENCIAS FUTURAS CONECTIVIDAD II</t>
  </si>
  <si>
    <t>73320</t>
  </si>
  <si>
    <t>178020, 182120, 265520, 270420, 346520, 515020, 603020, 659920, 778920, 859720</t>
  </si>
  <si>
    <t>66952620, 87642220, 98790720, 126854720, 168257620, 206782320, 223213320, 280214420</t>
  </si>
  <si>
    <t>2020-01-08 09:25:00</t>
  </si>
  <si>
    <t>VIGENCIAS FUTURAS 2020 ASEO Y CAFETERIA</t>
  </si>
  <si>
    <t>107220, 154520, 271120, 321020, 346320, 511520, 557320, 656120, 778820, 898720, 1101820, 1186320, 1191120</t>
  </si>
  <si>
    <t>35866820, 99293420, 105770420, 125587120, 166707420, 187044420, 220843820, 262941620, 290545320, 338430420, 372238920</t>
  </si>
  <si>
    <t>2020-01-08 09:28:00</t>
  </si>
  <si>
    <t>66320</t>
  </si>
  <si>
    <t>107120, 245320, 321120, 389920, 510020, 611420, 742720, 775920, 899820, 1028920, 1187320, 1260820</t>
  </si>
  <si>
    <t>38343020, 70392920, 105779920, 132562520, 182910720, 205590620, 246640520, 258475720, 293370020, 333405720, 390934020</t>
  </si>
  <si>
    <t>2020-01-08 09:31:00</t>
  </si>
  <si>
    <t>136620</t>
  </si>
  <si>
    <t>271620, 271720, 326820, 391620, 509720, 611520, 705320, 822720, 945820, 1025720, 1186620</t>
  </si>
  <si>
    <t>100092820, 100120020, 109415420, 132544920, 164530620, 208717520, 235159820, 268851220, 301309220, 330932620, 365149120</t>
  </si>
  <si>
    <t>2020-01-08 09:38:00</t>
  </si>
  <si>
    <t>129920</t>
  </si>
  <si>
    <t>265220, 265320, 326920, 391720, 509820, 704520, 705420, 822820, 946020, 1025820, 1187120</t>
  </si>
  <si>
    <t>87632120, 87633320, 109416320, 132546820, 164519420, 233532920, 235163420, 268861320, 301315720, 330931820, 365146020</t>
  </si>
  <si>
    <t>2020-01-08 09:40:00</t>
  </si>
  <si>
    <t>164420, 262420, 327120, 347220, 518220, 642820, 704720, 776820, 949120, 1020820, 1177420</t>
  </si>
  <si>
    <t>45358920, 85932620, 109407420, 132551520, 169391620, 216038020, 233343420, 259929420, 301931520, 329514420, 365200920</t>
  </si>
  <si>
    <t>2020-01-08 09:44:00</t>
  </si>
  <si>
    <t>84920</t>
  </si>
  <si>
    <t>164520, 262320, 327020, 347120, 518020, 642720, 704620, 776720, 945720, 1020920, 1177020</t>
  </si>
  <si>
    <t>45362220, 85934820, 109404720, 132559920, 169389320, 216039020, 233345420, 259941420, 301921620, 343368720, 365197420</t>
  </si>
  <si>
    <t>2020-01-08 09:47:00</t>
  </si>
  <si>
    <t>84520</t>
  </si>
  <si>
    <t>163020, 252920, 313720, 346820, 510120, 557820, 656320, 766420, 767920, 899220, 1029620, 1265920</t>
  </si>
  <si>
    <t>45288620, 83896920, 105017620, 129079420, 166783420, 193471320, 220829120, 257174820, 293355220, 334052720, 394268220</t>
  </si>
  <si>
    <t>2020-01-08 09:49:00</t>
  </si>
  <si>
    <t>66520</t>
  </si>
  <si>
    <t>154720, 259720, 313820, 387320, 513220, 612120, 657520, 773720, 952820, 1021020, 1178920</t>
  </si>
  <si>
    <t>35872120, 83434120, 103604420, 130215820, 166761520, 216092920, 221396920, 258471220, 304824020, 334014020, 362365920</t>
  </si>
  <si>
    <t>2020-01-08 09:52:00</t>
  </si>
  <si>
    <t>72320</t>
  </si>
  <si>
    <t>154420, 253020, 313620, 346920, 510420, 600620, 656520, 766520, 768020, 899420, 1029720, 1266020</t>
  </si>
  <si>
    <t>35857220, 81494320, 105026520, 129077420, 166981720, 196710620, 220827520, 257176620, 293359420, 334077420, 394273020</t>
  </si>
  <si>
    <t>2020-01-08 09:55:00</t>
  </si>
  <si>
    <t>163520, 259120, 313920, 347320, 513120, 642920, 657620, 779020, 952920, 1021120, 1179120</t>
  </si>
  <si>
    <t>45290720, 83421820, 103625520, 129177220, 166760320, 216091620, 221393920, 265169120, 304826020, 334015720, 362375620</t>
  </si>
  <si>
    <t>2020-01-08 09:59:00</t>
  </si>
  <si>
    <t>84720</t>
  </si>
  <si>
    <t>164120, 259620, 314020, 347020, 512920, 652220, 705220, 779120, 953020, 1029020, 1192220</t>
  </si>
  <si>
    <t>45353920, 83894520, 103693320, 129101720, 166758720, 222353720, 235176220, 265171820, 304821320, 333408920, 372955520</t>
  </si>
  <si>
    <t>2020-01-08 10:03:00</t>
  </si>
  <si>
    <t>VIGENCIAS FUTURAS 2020 SEGURO DE VEHICULOS</t>
  </si>
  <si>
    <t>159520</t>
  </si>
  <si>
    <t>41234520</t>
  </si>
  <si>
    <t>2020-01-08 10:06:00</t>
  </si>
  <si>
    <t>VIGENCIAS FUTURAS 2020 SEGURIDAD Y VIGILANCIA</t>
  </si>
  <si>
    <t>76820</t>
  </si>
  <si>
    <t>162820, 170620, 179820, 181320, 181520, 269220, 323120, 323220, 452620, 642620, 710220, 827220, 827420, 959120, 959320, 1101920, 1186020, 1270520</t>
  </si>
  <si>
    <t>45391320, 67562020, 67569220, 93951320, 106438920, 106444920, 143760820, 215926220, 239449720, 271982320, 271983520, 307312320, 307314020, 338427920, 366553620, 394081320</t>
  </si>
  <si>
    <t>2020-01-08 10:10:00</t>
  </si>
  <si>
    <t>VIGENCIAS FUTURAS CONTRATO DE SEGUROS</t>
  </si>
  <si>
    <t>70620</t>
  </si>
  <si>
    <t>109120, 109220, 110020, 110120, 159420, 241720, 327520, 557220, 659520, 859620, 1101720, 1190520, 1306420</t>
  </si>
  <si>
    <t>37916020, 37922120, 40953020, 67708620, 110861020, 187079520, 223235120, 280218720, 349985620, 372212320, 396532020</t>
  </si>
  <si>
    <t>2020-01-08 10:17:00</t>
  </si>
  <si>
    <t>VIGENCIAS FUTURAS</t>
  </si>
  <si>
    <t>766020</t>
  </si>
  <si>
    <t>1308020</t>
  </si>
  <si>
    <t>396880720</t>
  </si>
  <si>
    <t>2020-01-10 14:43:00</t>
  </si>
  <si>
    <t>PAGO DE SERVICIOS PUBLICOS  DE LA SEDE CENTRAL DEL IGAC</t>
  </si>
  <si>
    <t>1720, 1820, 1920, 2020, 2120, 2220, 2320, 2420, 2520, 2620, 2720, 2820, 3620, 6120, 6420, 9220, 9320, 10720, 10820, 10920, 12120, 12520, 12820, 13120, 14720, 19920, 20720, 22620, 22720, 30020, 35820, 35920, 36020, 36420, 36520, 36620, 36720, 36820, 40520, 42620, 42720, 43520, 44520, 45220, 45320, 45720, 46520, 46620, 47720, 47820, 47920, 48020, 48120, 49520, 49820, 49920, 51920, 54420, 56520, 56620, 57720, 58320, 59320, 59420, 60220, 60420, 60520, 60820, 61020, 64120, 65020, 66520, 66620, 67520, 67620, 68420, 68520, 69320, 69420, 69520, 71720, 71820, 73920, 75520, 75620, 78220, 79520, 79620, 79920, 80020, 80120, 81220, 82820, 87220, 87320, 88020, 88120, 88320, 88420, 93620, 95220, 95320, 95420, 95520, 96120, 96320, 96420, 96520, 96920, 97020, 98020, 98120, 100320, 100420, 100820, 104020, 107320, 107620, 107720, 107820, 107920, 108020, 108320, 111620, 111720, 113220, 113320, 113520, 115720, 116020, 119120, 121620, 121720, 121920, 122020, 125020, 125120, 125220, 125320, 126820, 128120, 128220, 129420, 129720, 131420, 132220, 134220, 139520, 145720, 146120, 146320, 146420, 150620, 150720, 150820, 150920, 153120, 153520, 154820, 156120, 160020, 160620, 160720, 161020, 177120, 177220, 177420, 180520, 180720, 180820, 180920, 183320, 184820, 188220, 188820, 188920, 189020, 189120, 190420, 191320, 192620, 194320, 194420, 195820, 195920, 196020, 196220</t>
  </si>
  <si>
    <t>220, 320, 720, 49120, 49320, 57220, 57320, 57520, 57620, 57720, 57820, 57920, 58020, 58120, 58320, 58820, 58920, 59020, 59220, 59320, 59520, 62020, 62520, 62620, 62720, 67620, 68220, 68420, 70820, 77020, 90120, 90220, 90420, 94220, 94320, 94420, 94520, 94620, 101720, 102320, 102420, 106520, 110920, 118720, 118820, 130620, 131020, 131920, 132020, 132120, 132220, 132320, 133320, 133820, 133920, 134920, 143020, 156020, 156120, 167420, 168020, 168320, 168420, 168520, 169720, 170020, 170120, 170620, 170720, 174420, 184020, 190220, 190320, 202020, 202220, 202320, 202620, 202720, 202920, 203120, 209520, 209620, 210320, 212220, 212320, 215920, 238420, 238620, 239120, 239220, 239320, 249320, 251820, 261320, 261420, 262220, 262320, 263220, 264520, 276520, 297720, 297820, 311320, 311420, 311520, 311620, 311720, 311820, 311920, 320520, 321420, 322420, 331320, 361220, 361320, 361420, 361520, 361720, 361820, 361920, 391320, 391420, 399420, 399520, 399620, 406420, 407720, 411220, 433320, 433420, 433620, 433720, 440620, 442020, 442120, 442220, 452920, 459620, 459720, 471720, 471820, 484020, 486420, 492820, 503620, 528020, 528220, 533320, 533420, 544320, 544420, 544520, 544720, 562820, 563420, 564020, 570720, 577120, 578820, 578920, 579020, 623320, 623420, 623820, 638920, 639020, 639120, 648120, 652120, 666020, 681320, 689420, 689720, 689920, 690120, 701520, 701620, 713120, 749320, 749620, 763220, 763420, 763620</t>
  </si>
  <si>
    <t>120, 220, 320, 420, 90620, 90820, 97520, 97620, 97720, 97820, 97920, 98320, 98520, 98620, 98720, 98920, 99220, 99320, 99420, 99520, 99620, 99720, 100820, 103820, 103920, 104120, 104220, 108020, 108320, 108520, 109320, 158820, 170120, 170220, 170320, 171720, 171820, 171920, 172020, 172120, 176820, 177320, 177420, 177620, 181820, 246420, 253420, 253520, 266220, 266320, 267120, 267220, 267320, 267420, 267520, 268520, 269020, 269120, 270120, 315420, 327620, 327720, 342020, 342720, 343020, 343120, 343220, 344520, 344820, 344920, 345220, 345520, 390420, 396320, 407820, 408020, 453420, 453520, 453720, 453920, 454120, 454320, 454520, 459220, 461020, 461120, 462220, 463620, 463720, 509620, 530920, 531120, 531920, 532020, 532120, 541920, 544320, 544420, 553920, 554020, 554820, 554920, 555920, 557120, 610520, 629720, 629820, 641720, 641820, 641920, 642020, 642120, 642220, 642320, 652120, 653120, 654220, 704820, 727820, 727920, 728020, 728220, 728420, 728520, 728620, 738620, 761820, 761920, 768320, 768420, 768520, 776420, 777920, 822620, 840120, 840220, 840420, 840520, 850920, 851420, 851620, 851720, 860320, 868720, 869220, 879020, 879120, 891520, 894520, 899020, 949420, 966520, 967720, 969820, 969920, 986320, 986420, 986520, 986620, 1003020, 1003220, 1004220, 1009020, 1015820, 1020320, 1020520, 1020620, 1026120, 1129520, 1129720, 1130520, 1145920, 1146020, 1146120, 1155120, 1160720, 1168820, 1184220, 1191220, 1191620, 1192320, 1194020, 1203420, 1203720, 1259720, 1287520, 1287720, 1303320, 1303420, 1303520</t>
  </si>
  <si>
    <t>4807220, 4808620, 16463020, 16465120, 18633320, 18638620, 18640420, 21425820, 22334920, 22340320, 22360220, 22369020, 22374220, 22436020, 22453920, 22456420, 22459420, 22518220, 22520520, 22541420, 22542820, 22544120, 22549820, 22553820, 22563420, 27755720, 28058920, 28062620, 33938420, 40949820, 45397620, 45399120, 45400320, 48812620, 48815020, 48816220, 48818120, 48821520, 55298220, 55367220, 60824420, 61259420, 66969820, 72023320, 75839520, 75840820, 88170120, 88171320, 90597520, 90604320, 90607520, 90616720, 90621520, 93555220, 93953020, 93957420, 96424920, 104861920, 110705320, 112404620, 114364020, 115825020, 116754020, 116755120, 117976920, 119025220, 120428020, 120429820, 121604620, 121640920, 122339120, 132623920, 138084020, 138213020, 138219120, 143661720, 143675320, 143720520, 143723220, 148424120, 148425920, 148428420, 148431520, 150061120, 150062020, 151763420, 151784820, 159174820, 159176220, 164507420, 172357320, 172358820, 172375920, 172377020, 172378420, 177184920, 177186220, 183872820, 183879620, 185240520, 185252320, 185482020, 187069320, 201975820, 208063620, 208071020, 213870720, 213871720, 213875020, 213890520, 213906820, 213921620, 213929020, 218996120, 220847920, 222181920, 233297720, 243487220, 243503420, 245472920, 245516020, 245519120, 245521520, 245907620, 246240420, 250596420, 250620420, 253659620, 253684820, 253690820, 260475820, 261399720, 265895620, 274569520, 274582320, 274594820, 274595920, 275961720, 276461920, 276463220, 276464220, 280363020, 282261420, 282269620, 283762720, 283783120, 286415920, 286831320, 293298920, 303297620, 308824020, 308829520, 309852120, 309913520, 313296820, 313303820, 313315420, 313327520, 320785420, 320789920, 320792520, 322603920, 325171520, 329337220, 329342020, 329508920, 330611120, 349959620, 349972620, 349977520, 352716520, 352723220, 352727920, 355208220, 356380720, 363146620, 371311320, 371316020, 371322320, 371329720, 371337820, 381512320, 385168420, 394712920, 394718120, 396341620, 396343420, 396513920, 396587320</t>
  </si>
  <si>
    <t>4320, 4420, 4520, 4620, 5720, 5920, 6120, 6320</t>
  </si>
  <si>
    <t>2020-01-10 14:53:00</t>
  </si>
  <si>
    <t>CAJA MENOR</t>
  </si>
  <si>
    <t>2020-01-10 14:56:00</t>
  </si>
  <si>
    <t>PAGO ARL PASANTES</t>
  </si>
  <si>
    <t>4420, 30120, 44420, 46820, 53620, 78620, 121420, 142720, 148820, 174420, 174520, 193320, 193420</t>
  </si>
  <si>
    <t>57120, 78920, 109920, 137820, 219120, 425720, 508320, 604320, 604720, 713320, 713420</t>
  </si>
  <si>
    <t>97420, 159320, 245420, 313220, 511820, 832020, 952020, 1111820, 1111920, 1260020, 1260220</t>
  </si>
  <si>
    <t>23885920, 40934020, 70246420, 102555520, 166563020, 272642520, 303653520, 343349220, 343350720, 390933220, 390933520</t>
  </si>
  <si>
    <t>2020-01-10 15:01:00</t>
  </si>
  <si>
    <t>VIATICOS FUNCIONARIOS DE LA SECRETARIA GENERAL - IGAC</t>
  </si>
  <si>
    <t>7620, 10420, 10520, 15620, 15720, 15820, 15920, 16620, 16720, 39320, 40220, 40320, 97820, 129120, 129220, 134320, 134420, 134520, 134620, 168420, 175620, 176020, 177520, 186820, 191620, 194820</t>
  </si>
  <si>
    <t>59620, 60020, 60420, 63020, 63120, 63320, 98120, 100220, 100320, 304820, 465920, 466020, 493720, 501320, 501420, 501520, 593320, 614620, 615020, 625320, 680120, 704820, 750820</t>
  </si>
  <si>
    <t>100920, 101520, 101820, 104420, 104520, 104620, 173720, 176520, 176620, 636420, 875020, 875220, 900020, 947220, 947320, 947420, 1105720, 1123620, 1124020, 1132320, 1182620, 1247820, 1289220</t>
  </si>
  <si>
    <t>21236320, 21299520, 21367320, 22480620, 23447220, 23453120, 50733320, 53834920, 53836420, 212017620, 282918120, 282919420, 293371720, 301330020, 301331220, 301332620, 337918920, 346945420, 347070620, 348996520, 362126620, 382029020</t>
  </si>
  <si>
    <t>21120</t>
  </si>
  <si>
    <t>2020-01-13 17:24:00</t>
  </si>
  <si>
    <t>PAGO COSTOS FINANCIEROS 2020</t>
  </si>
  <si>
    <t>3020, 3120, 3220, 17420, 17520, 17620, 17720, 34720, 34820, 34920, 35020, 39120, 50520, 50620, 50720, 50820, 59820, 59920, 60020, 60120, 61920, 143520, 143720, 143820, 143920, 144020, 144120, 144220, 144320, 144420, 144520, 144620, 144720, 144820, 144920, 169020, 169120, 174920, 175020, 193820, 196320, 196420, 196520, 196620</t>
  </si>
  <si>
    <t>58220, 58520, 58620, 64120, 64220, 64420, 65620, 88920, 89120, 89220, 89420, 98220, 134220, 134320, 134420, 134520, 169220, 169420, 169520, 169620, 171420, 511920, 512020, 512120, 512420, 512520, 512620, 512720, 512820, 512920, 513020, 513120, 513220, 513320, 513520, 594920, 595820, 609420, 609520, 731220, 767820</t>
  </si>
  <si>
    <t>98820, 99020, 99120, 105220, 105420, 105520, 107020, 168920, 169220, 169320, 169620, 173820, 269420, 269520, 269620, 269720, 344120, 344220, 344320, 344420, 346220, 953920, 954020, 954120, 954220, 954320, 954420, 954520, 954620, 954720, 954820, 954920, 955020, 955120, 955220, 1106620, 1106720, 1114020, 1114120, 1114220, 1269620</t>
  </si>
  <si>
    <t>22522920, 22526620, 22529820, 25233320, 25241920, 25248720, 25255620, 45384820, 45387220, 45389220, 45390220, 51026520, 93959220, 95414820, 96074620, 96077020, 119028120, 119044020, 119057320, 119058920, 122315720, 305134820, 305322120, 305324820, 305325920, 305331820, 305337120, 305352020, 305378220, 305384120, 305389720, 305391120, 305391820, 305579120, 305581820, 338599020, 338612020, 345609520, 345611220, 348815720, 394135920</t>
  </si>
  <si>
    <t>14520</t>
  </si>
  <si>
    <t>2020-01-17 09:35:00</t>
  </si>
  <si>
    <t>IMPUESTO DE INDUSTRIA Y COMERCIO 6TO BIMESTRE DE 2019</t>
  </si>
  <si>
    <t>58720</t>
  </si>
  <si>
    <t>104020</t>
  </si>
  <si>
    <t>22431120, 22450920</t>
  </si>
  <si>
    <t>2020-01-17 11:33:00</t>
  </si>
  <si>
    <t>ADICION CONTRATO DE PARQUEADERO</t>
  </si>
  <si>
    <t>182620</t>
  </si>
  <si>
    <t>67185920</t>
  </si>
  <si>
    <t>2020-01-17 14:42:00</t>
  </si>
  <si>
    <t>USO DE LA LISTA DE ELEGIBLES</t>
  </si>
  <si>
    <t>9420, 9520, 37520, 42920, 93820</t>
  </si>
  <si>
    <t>48920, 49020, 94720, 105020, 276920</t>
  </si>
  <si>
    <t>90420, 90520, 172220, 177820, 610920</t>
  </si>
  <si>
    <t>16457420, 16461320, 48796520, 63577620, 201810820</t>
  </si>
  <si>
    <t>2020-01-20 13:48:00</t>
  </si>
  <si>
    <t>ADICIÓN DE CONTRATO DE PRESTACIÓN DE SERVICIOS  POR LICENCIA DE MATERNIDAD GIT  CONTROL DISCIPLINARIO</t>
  </si>
  <si>
    <t>90020</t>
  </si>
  <si>
    <t>173320, 268220</t>
  </si>
  <si>
    <t>49052720, 91321720</t>
  </si>
  <si>
    <t>2020-01-20 17:44:00</t>
  </si>
  <si>
    <t>PRESTACIÓN DE SERVICIOS  GIT  CONTRACTUAL</t>
  </si>
  <si>
    <t>3420, 3520, 3720, 3820, 3920, 4020, 4120, 4220, 6820</t>
  </si>
  <si>
    <t>50320, 50420, 50520, 50620, 50720, 50820, 50920, 51020, 55120</t>
  </si>
  <si>
    <t>95220, 95420, 95520, 95620, 95720, 95820, 95920, 96020, 96420, 98020, 103520, 156520, 156620, 156820, 157920, 158120, 158220, 158420, 158520, 159020, 246820, 246920, 247020, 247120, 247220, 247420, 247520, 247620, 248020, 248820, 312220, 312320, 312420, 315220, 315920, 316220, 316320, 317520, 320820, 390820, 394120, 395220, 395320, 395420, 395820, 395920, 396420, 456920, 510620, 510720, 510920, 511120, 512220, 512620, 512820, 513320, 513620, 521620, 601920, 603520, 605420, 606520, 606620, 606720, 606820, 611120, 620020, 718920, 719220, 719520, 722920, 758020, 758120, 758220, 758320, 758420, 768920, 839120, 839320, 839420, 839820, 842620, 849720, 849920, 852820, 882320, 969320, 989920, 990720, 991120, 1000020, 1000120, 1001420, 1003920, 1004020, 1134720, 1137020, 1142520, 1144720, 1148120, 1162320, 1162420, 1165820, 1249120, 1249920, 1255820, 1273020, 1273120, 1273320, 1276820, 1282120, 1304020, 1307620, 1307920</t>
  </si>
  <si>
    <t>18194320, 18201820, 18203320, 18205420, 18208420, 18216920, 18226620, 18265020, 18421320, 21899420, 40863620, 40875520, 40882020, 40916820, 40917920, 40919320, 40924220, 40926720, 40930120, 72183820, 72903820, 72907820, 72909220, 72924120, 72935420, 72936120, 72976720, 73493220, 102530420, 102536120, 102569120, 104459420, 104478920, 104728220, 104731120, 104909020, 105475720, 134872220, 135036920, 135141720, 135163520, 135168120, 135379620, 135392020, 135524620, 148979520, 166006120, 166048320, 166129620, 166302920, 166592420, 166628720, 166697620, 166756420, 170039820, 198176920, 199885320, 200502620, 200529520, 200534820, 200537920, 200539820, 202450120, 207314620, 242224120, 242527720, 242532420, 242544620, 249946320, 249949520, 249959120, 251444620, 253163420, 273684220, 273700120, 273734820, 273772120, 274618220, 276284520, 278442120, 278745720, 284830620, 310079920, 315504920, 315515620, 315515920, 318403720, 320765820, 320769020, 320850720, 320851120, 350307620, 350311220, 352039020, 352645920, 355194420, 356956320, 356965020, 358766920, 382263420, 385489720, 386368620, 391182220, 391182920, 391185020, 393319020, 394138420, 396682720, 396928820, 396964920</t>
  </si>
  <si>
    <t>2020-01-20 17:46:00</t>
  </si>
  <si>
    <t>PRESTACIÓN DE SERVICIOS DIRRECCIÓN GENERAL</t>
  </si>
  <si>
    <t>66820</t>
  </si>
  <si>
    <t>107520, 165620, 251320, 254320, 341320, 412620, 535820, 639920, 726020, 878220</t>
  </si>
  <si>
    <t>26025420, 44217320, 77182020, 113474820, 139000220, 173544220, 213657220, 243300120, 283382120</t>
  </si>
  <si>
    <t>2020-01-20 17:49:00</t>
  </si>
  <si>
    <t>PRESTACIÓN DE SERVICIOS  GIT FINANCIERA</t>
  </si>
  <si>
    <t>4520, 4620, 4720, 4820, 4920, 5020, 5320, 5420, 5520, 5620, 5720, 5820</t>
  </si>
  <si>
    <t>55020, 55220, 55320, 55420, 55620, 55720, 55820, 56020, 57020, 64720</t>
  </si>
  <si>
    <t>96120, 96220, 96320, 96520, 96620, 96720, 96820, 96920, 98120, 105820, 156920, 157020, 157120, 157220, 157320, 157420, 157520, 157620, 157720, 158320, 183520, 183720, 183820, 184020, 184120, 184320, 240520, 240620, 240820, 242320, 270520, 270720, 270820, 270920, 271020, 271220, 271320, 271520, 271920, 272020, 389820, 390220, 390620, 392120, 392220, 392320, 392420, 392520, 393220, 393320, 509520, 509920, 510220, 510520, 511220, 511420, 511620, 512120, 512420, 512520, 517520, 558220, 600820, 600920, 601020, 601120, 601520, 601620, 601720, 608820, 611720, 709020, 709320, 709420, 709520, 709620, 709820, 710020, 710320, 710920, 711620, 714420, 714520, 824420, 824520, 824620, 824920, 825020, 825120, 825220, 825320, 825520, 825620, 953120, 955320, 955420, 955520, 955620, 955820, 956020, 956420, 957520, 957620, 1110120, 1111720, 1115520, 1115720, 1115820, 1116120, 1116320, 1116420, 1116520, 1139320, 1139420, 1271020, 1284620, 1284720, 1284820, 1285020, 1287820, 1287920, 1288920, 1289120, 1289320</t>
  </si>
  <si>
    <t>18231620, 18239620, 18243220, 18248420, 18256320, 18260420, 18269420, 18274620, 18414320, 24832320, 40873720, 40879020, 40883520, 40885120, 40886520, 40903220, 40910320, 40913220, 40915320, 40923320, 67724220, 67742320, 67744420, 67746020, 67747720, 67774320, 67781020, 67782720, 67784220, 67837920, 98104420, 99020520, 99023820, 99030120, 99087620, 99864820, 99931620, 99988620, 99997020, 100025820, 134867120, 134872420, 134873920, 134877220, 134877820, 134895920, 134905620, 134918420, 134926420, 134942620, 163225320, 166070720, 166086720, 166142020, 166191720, 166396620, 166572120, 166587320, 166594220, 169340220, 196773320, 197903920, 198149120, 198165320, 198171820, 198174720, 198197620, 198199720, 200819920, 205347020, 238859920, 238860420, 238864820, 238866620, 238868220, 238877120, 238877820, 239501020, 239666320, 240410720, 240412020, 268283520, 268313020, 268664120, 268848720, 268863220, 268865520, 268983220, 269020520, 269024620, 269459820, 304070720, 305879120, 305883520, 305897920, 305899520, 305903120, 305915320, 305924120, 305958820, 305965020, 345601920, 346254020, 346256520, 346273120, 346274820, 346299720, 346302120, 346330520, 346334220, 351421020, 351425520, 391065520, 393457720, 393993720, 394021320, 394037820, 394041320, 394051420, 394118920, 394216120, 394226920</t>
  </si>
  <si>
    <t>2020-01-22 07:35:00</t>
  </si>
  <si>
    <t>PRESTACION DE SERVICIOS - GIT SERVICIOS ADMINISTRATIVOS</t>
  </si>
  <si>
    <t>92920</t>
  </si>
  <si>
    <t>174420, 252520, 272620, 395120, 519020, 604420, 710420, 835920, 1001920, 1127220, 1309020</t>
  </si>
  <si>
    <t>51703920, 75421420, 100966220, 135095820, 169393720, 199929420, 239479020, 272804820, 320756120, 347412420, 397168420</t>
  </si>
  <si>
    <t>2020-01-22 12:19:00</t>
  </si>
  <si>
    <t>VIATICOS FUNCIONARIOS POR EL PROYECTO DE FORTALECIMIENTO DE LA INFRAESTRUCTURA FISICA</t>
  </si>
  <si>
    <t>6220, 31120, 31220, 31620, 32020, 36320, 69020, 69120, 87620, 87720, 87820, 97120, 97720, 110220, 110320, 110420, 110520, 111820, 119920, 120020, 120120, 120420, 120720, 139620, 150120, 150220, 150320, 153420, 167820, 167920, 168020, 168120, 168220, 168320, 175720, 175820, 175920, 176420, 181020, 182720, 182820, 182920</t>
  </si>
  <si>
    <t>61020, 82620, 82820, 91120, 202420, 202520, 261520, 261620, 261720, 304520, 304620, 377620, 377720, 377820, 377920, 391020, 414020, 414120, 414220, 414320, 420520, 503020, 541420, 541520, 541620, 558920, 593420, 593520, 593620, 593720, 593820, 593920, 614720, 614820, 614920, 615720, 640420, 648520, 648620, 648720</t>
  </si>
  <si>
    <t>102320, 159720, 159920, 171320, 453820, 454020, 554220, 554320, 554420, 636120, 636220, 747220, 747320, 747520, 747620, 761120, 824020, 824120, 824220, 824320, 830020, 949020, 982520, 982620, 982720, 999520, 1105820, 1105920, 1106020, 1106120, 1106220, 1106320, 1123720, 1123820, 1123920, 1126220, 1148220, 1155520, 1155620, 1162520</t>
  </si>
  <si>
    <t>21399320, 41652520, 41653420, 45900820, 143594220, 143597520, 183932520, 183934220, 183935520, 211160120, 211161220, 247407920, 247409620, 247411720, 247412820, 250534720, 267758720, 267769920, 267782320, 267791020, 270916920, 301664920, 312329320, 312337020, 312339320, 317204520, 337921620, 337932120, 337935220, 337936820, 337938620, 337940720, 346946920, 346990320, 347421020, 353521620, 355258120, 355269420, 357381620</t>
  </si>
  <si>
    <t>9020, 12420, 18520, 18620, 18720, 18820, 19220, 19720, 21420, 21520, 21620</t>
  </si>
  <si>
    <t>2020-01-22 14:53:00</t>
  </si>
  <si>
    <t>0160</t>
  </si>
  <si>
    <t>MERCADEO</t>
  </si>
  <si>
    <t>CONTRATO DE CORRESPONDENCIA</t>
  </si>
  <si>
    <t>113420</t>
  </si>
  <si>
    <t>249020, 323320, 343920, 513420, 606920, 713720, 948520, 1028720, 1191020, 1285220</t>
  </si>
  <si>
    <t>73598520, 114965620, 118546320, 166763120, 206632720, 240422420, 301892320, 333202920, 372220420, 393428220</t>
  </si>
  <si>
    <t>0140</t>
  </si>
  <si>
    <t>CIAF</t>
  </si>
  <si>
    <t>0400</t>
  </si>
  <si>
    <t>AGROLOGIA</t>
  </si>
  <si>
    <t>2020-01-22 15:43:00</t>
  </si>
  <si>
    <t>PRESTACIÓN DE SERVICIOS- CONTROL INTERNO DISCIPLINARIOS</t>
  </si>
  <si>
    <t>8620, 8720, 8820, 8920, 9020, 9120</t>
  </si>
  <si>
    <t>72520, 83420, 85120, 85320, 91020</t>
  </si>
  <si>
    <t>154820, 164020, 164320, 166420, 166520, 171120, 254520, 254720, 254820, 257220, 258520, 326320, 331420, 333020, 337920, 339820, 404420, 404520, 409820, 411420, 411520, 528320, 531220, 531420, 551620, 649020, 658120, 658620, 658720, 775420, 776520, 777020, 821220, 830120, 830820, 886620, 892520, 892620, 939520, 965220, 1004820, 1008420, 1019020, 1019720, 1108720, 1171520, 1175820, 1180220, 1181920, 1182020, 1279620, 1291120, 1296520, 1305220</t>
  </si>
  <si>
    <t>35352820, 42801920, 42836120, 44221120, 44226020, 46053420, 77188120, 77246120, 77251420, 77823120, 77908120, 109392720, 111258620, 111265220, 112232920, 112367520, 137490120, 138095920, 138813820, 138846120, 138993620, 171914520, 173059620, 173063020, 179876220, 217436220, 221002120, 222175920, 222179620, 258478320, 259090620, 259548720, 265157220, 270927520, 270931320, 285494120, 287148920, 287198520, 296713920, 310050020, 322066420, 322894720, 326295620, 329523420, 340688920, 360341720, 362282720, 362557020, 362584020, 363270620, 393981420, 394352720, 395285820, 396668120</t>
  </si>
  <si>
    <t>2020-01-22 15:48:00</t>
  </si>
  <si>
    <t>PRESTACIÓN DE SERVICIOS - PROYECTO " FORTALECIMIENTO DE LA INFRAESTRUCTURA FÍSICA"</t>
  </si>
  <si>
    <t>15220, 41320</t>
  </si>
  <si>
    <t>93520, 129020</t>
  </si>
  <si>
    <t>179020, 256820, 262120, 323820, 328420, 404020, 411820, 523520, 524320, 612520, 612620, 715620, 719620, 836120, 838320, 1000220, 1005320, 1126820, 1157720, 1284120, 1290120</t>
  </si>
  <si>
    <t>67097520, 77454720, 85173420, 107973620, 110907320, 137470420, 139100720, 171116420, 171249520, 205348020, 205587120, 240968920, 242531120, 272819320, 273669720, 317707320, 321085020, 348964920, 356275120, 393838820, 394733020</t>
  </si>
  <si>
    <t>2020-01-22 15:50:00</t>
  </si>
  <si>
    <t>PRESTACIÓN DE SERVICIOS - OFICINA  DE JURÍDICA</t>
  </si>
  <si>
    <t>6920, 9720</t>
  </si>
  <si>
    <t>63520, 131520</t>
  </si>
  <si>
    <t>105120, 107420, 261920, 266620, 268820, 339720, 391320, 450620, 462120, 462420, 521420, 551920, 617920, 657020, 714320, 767720, 773920, 857220, 874620, 989420, 1018820, 1141920, 1191820</t>
  </si>
  <si>
    <t>24808520, 26031720, 85860520, 88556120, 92709320, 112385220, 132612920, 150570720, 151536120, 151564320, 170037720, 180075120, 211166020, 220625020, 240452320, 253203620, 255652920, 278686620, 283314020, 314710120, 329518920, 352004720, 370119420</t>
  </si>
  <si>
    <t>2020-01-22 15:52:00</t>
  </si>
  <si>
    <t>PRESTACIÓN DE SERVICIO - ENLACES PARA EL GIT DE CONTRATACIÓN, GIT FINANCIERA Y OFICINA DE PLANEACIÓN</t>
  </si>
  <si>
    <t>7120, 7220, 7320, 7820, 7920, 9820, 9920, 10020, 10120, 18620, 18720, 19620, 36920, 43020, 43220, 43920, 44820, 46120, 49420, 57120</t>
  </si>
  <si>
    <t>66620, 68120, 68720, 72020, 82020, 82120, 86720, 87920, 88020, 88520, 90320, 99420, 120320, 131720, 132920, 148020, 162620, 163020, 170320, 186020</t>
  </si>
  <si>
    <t>107320, 108220, 108820, 110320, 161920, 163720, 163820, 166920, 167020, 167220, 168120, 168620, 169020, 170420, 175020, 175120, 249120, 251120, 255420, 255720, 257020, 257420, 257520, 257920, 258020, 258720, 258920, 259320, 266420, 266920, 268120, 311920, 312920, 322220, 322420, 325820, 325920, 326020, 326420, 329020, 330620, 330720, 331520, 331920, 332320, 332520, 332720, 337420, 337620, 337820, 340020, 345120, 401220, 402520, 402620, 403020, 403720, 405520, 409920, 410820, 451420, 451920, 452720, 452820, 455320, 455520, 457520, 457720, 457920, 459020, 459620, 512020, 521320, 522020, 525520, 527120, 527220, 533120, 533320, 533820, 534420, 537320, 537420, 540120, 540520, 544520, 544720, 547020, 547120, 550820, 550920, 551120, 613020, 614220, 617720, 619520, 622220, 628220, 635620, 636320, 637820, 638820, 638920, 641020, 643020, 646620, 649120, 653720, 654920, 655020, 657720, 659820, 716120, 718220, 720420, 721520, 723320, 726120, 726520, 727120, 731320, 736920, 737220, 741220, 741320, 745120, 746820, 750120, 754620, 771020, 771320, 772720, 773420, 838520, 842220, 844420, 845320, 850020, 860820, 865920, 868820, 869120, 874820, 875420, 876820, 877020, 881420, 883020, 889620, 891420, 891720, 893320, 947020, 961720, 966320, 968820, 970420, 970720, 975020, 992320, 993220, 994020, 995520, 997220, 999320, 999620, 1008920, 1009120, 1013920, 1016920, 1017620, 1026020, 1128920, 1131720, 1135620, 1140720, 1141520, 1144120, 1150020, 1150520, 1151220, 1152320, 1153020, 1153520, 1155020, 1175420, 1176020, 1178820, 1187420, 1188020, 1197720, 1268620, 1307320, 1310220, 1310520, 1311820</t>
  </si>
  <si>
    <t>26028920, 27906220, 28191920, 34690720, 42174020, 42793520, 42798920, 44201720, 44205420, 44213920, 44612320, 44626220, 44641020, 46049820, 52727920, 52741720, 73811020, 75432420, 77212220, 77248320, 77740520, 77746720, 77763320, 77813920, 77822020, 77895020, 77907420, 83324120, 87628720, 90576320, 91317020, 102520120, 102542420, 105801520, 105802420, 108208620, 108230720, 108258420, 109394420, 110869720, 111194920, 111330420, 111463320, 111610620, 112164720, 112283120, 112324220, 112327420, 112370420, 112397020, 113074220, 121105820, 137417620, 137457820, 137515420, 137517720, 137735520, 138123220, 138825820, 138828720, 143400020, 143400820, 143401720, 143403320, 143798920, 143883120, 145441720, 145444620, 145447320, 147907320, 148503520, 166574220, 170033420, 170035220, 171126620, 172323520, 172887420, 173071420, 173275620, 173958520, 174344020, 174733120, 175182720, 175209220, 177501720, 177503720, 177966620, 178114520, 178305920, 179861920, 179862420, 179865420, 206619420, 206688620, 206756220, 207311920, 207461120, 208081120, 211853120, 212364120, 213410520, 213421920, 213502220, 214926920, 216174320, 217460620, 218744520, 219231920, 219233220, 220902420, 224480620, 241295120, 242118320, 242520820, 243318420, 243431420, 243433720, 243451720, 245208420, 245589120, 245646420, 246468120, 246869720, 246918920, 247643220, 247676020, 248098720, 249943320, 253777220, 254117220, 254119120, 255596820, 274121820, 274604720, 274927920, 275094020, 275269420, 280645320, 281489720, 282186920, 282379820, 283048320, 283322120, 283369020, 283378420, 284872920, 284902220, 285907020, 286722620, 287669420, 287676620, 301325220, 308471720, 309701820, 311007420, 311045620, 311076720, 311177020, 315516620, 316342720, 316833620, 316958420, 320514220, 320761420, 320776320, 322103920, 322397620, 324659820, 324753320, 324943320, 330800820, 348561220, 349010220, 350145820, 351990420, 352052220, 352054720, 354548020, 354574420, 355205020, 355212920, 355214420, 355248220, 356397520, 361482320, 361950720, 362560620, 366055320, 366061420, 372962920, 379575820, 391068120, 397189320, 397305520</t>
  </si>
  <si>
    <t>2020-01-23 10:01:00</t>
  </si>
  <si>
    <t>AUXILIO DE CESANTÍAS</t>
  </si>
  <si>
    <t>APORTES  FONDO NACIONAL DEL AHORRO</t>
  </si>
  <si>
    <t>9086820</t>
  </si>
  <si>
    <t>2020-01-23 18:18:00</t>
  </si>
  <si>
    <t>PRESTACION DE SERVICIOS PROFESIONALES PARA REALIZAR EL SEGUIMIENTO Y FORTALECIMIENTO DEL SISTEMA DE MEDICION DE LA ENTIDAD ACORDE CON EL PLAN ESTRATEGICO INSTITUCIONAL  Y LOS REQUERIMENTOS DEL ORDEN NACIONAL Y SECTORIAL</t>
  </si>
  <si>
    <t>68920</t>
  </si>
  <si>
    <t>108920, 168520, 262920, 340220, 455420, 531020, 631320, 740320, 897020</t>
  </si>
  <si>
    <t>28194120, 44620020, 85830920, 112391320, 143796820, 173059020, 208424720, 246865120, 288002820</t>
  </si>
  <si>
    <t>2020-01-24 09:24:00</t>
  </si>
  <si>
    <t>PRESTACIÓN DE SERVICIOS PROFESIONALES PARA DIAGRAMAR Y PRODUCIR LAS PIEZAS DE COMUNICACIÓN CONTEMPLADAS EN EL PLAN DE COMUNICACIONES DE LA ENTIDAD</t>
  </si>
  <si>
    <t>167820, 249320, 314820, 397820, 516420, 615320, 721320, 846520, 967420, 1131620, 1257220</t>
  </si>
  <si>
    <t>44496120, 73534620, 103632120, 135843420, 168398720, 205350820, 242133520, 274763420, 308462620, 349121720, 389612920</t>
  </si>
  <si>
    <t>2020-01-24 09:28:00</t>
  </si>
  <si>
    <t>PRESTACIÓN DE SERVICIOS PROFESIONALES PARA DESARROLLAR Y EJECUTAR LA ESTRATEGIA DE COMUNICACIONES INTERNAS DE LA ENTIDAD Y HACER SEGUIMIENTO A LOS PLANES Y ESTRATEGIAS DEL PROCESO DE COMUNICACIÓN</t>
  </si>
  <si>
    <t>64620</t>
  </si>
  <si>
    <t>106220, 162020, 255620, 324520, 411020, 528620, 617120, 720520, 845820, 971020, 1136620</t>
  </si>
  <si>
    <t>24829020, 42117620, 77330220, 108056020, 138976120, 172284720, 205351920, 242042320, 274754620, 310128620, 350143920</t>
  </si>
  <si>
    <t>2020-01-24 09:32:00</t>
  </si>
  <si>
    <t>PRESTACIÓN DE SERVICIOS PROFESIONALES PARA EJECUTAR LA ESTRATEGIA DE COMUNICACIONES EXTERNAS DE LA ENTIDAD Y LA REDACCIÓN Y REVISIÓN DE CONTENIDOS</t>
  </si>
  <si>
    <t>105720, 161020, 255920, 324320, 410520, 528420, 617620, 720720, 847020, 969620, 1129820</t>
  </si>
  <si>
    <t>24823120, 42164020, 77411120, 108248720, 138969920, 172347220, 206839120, 242266120, 276278720, 310105520, 349090620</t>
  </si>
  <si>
    <t>2020-01-24 09:33:00</t>
  </si>
  <si>
    <t>PRESTACIÓN DE SERVICIOS PROFESIONALES PARA  DESARROLLAR Y EJECUTAR LA  ESTRATEGIA DIGITAL EN REDES SOCIALES DE LA ENTIDAD</t>
  </si>
  <si>
    <t>106920, 161820, 256220, 342220, 411220, 528820, 618920, 720120, 847420, 968020, 1136820, 1251320</t>
  </si>
  <si>
    <t>25063220, 42166520, 77398920, 115078420, 138978720, 172288520, 207289820, 242217320, 275101520, 310119320, 350506720, 391171720</t>
  </si>
  <si>
    <t>2020-01-24 09:36:00</t>
  </si>
  <si>
    <t>PRESTACIÓN DE SERVICIOS PROFESIONALES  PARA LA REALIZACIÓN DE PRODUCTOS AUDIOVISUALES</t>
  </si>
  <si>
    <t>64320</t>
  </si>
  <si>
    <t>105620, 158620, 161220, 255820, 324420, 410720, 528520, 617020, 716220, 844620, 970920, 1136420, 1251220</t>
  </si>
  <si>
    <t>24820620, 39407520, 42164520, 77419520, 108096020, 138973620, 172267320, 206838020, 241089220, 274909120, 310544620, 351081020, 390932220</t>
  </si>
  <si>
    <t>2020-01-24 09:39:00</t>
  </si>
  <si>
    <t>PRESTACIÓN DE SERVICIOS PROFESIONALES  PARA LA PERMANENTE ACTUALIZACIÓN DE LA PAGINA WEB INSTITUCIONAL, REDACCIÓN  Y DIVULGACIÓN DE LAS ESTRATEGIAS DE COMUNICACIÓN INTERNA Y EXTERNA</t>
  </si>
  <si>
    <t>71720</t>
  </si>
  <si>
    <t>109920, 161720, 256320, 324120, 408520, 525220, 616320, 721120, 845420, 965620, 1134420, 1280620</t>
  </si>
  <si>
    <t>33931620, 42109220, 77353020, 107980320, 138825020, 171388320, 206763320, 242565020, 274932420, 310053920, 350193720, 394303820</t>
  </si>
  <si>
    <t>2020-01-24 09:43:00</t>
  </si>
  <si>
    <t>PRESTACIÓN DE SERVICIOS PROFESIONALES  PARA APOYAR LA IMPLEMENTACIÓN DEL MODELO INTEGRADO DE PLANEACIÓN Y GESTIÓN EN EL INSTITUTO, CON ÉNFASIS EN LA ACTUALIZACIÓN DOCUMENTAL</t>
  </si>
  <si>
    <t>88620</t>
  </si>
  <si>
    <t>168720, 254220, 345920, 460120, 551220, 655320, 750520, 885520, 1019620, 1121220</t>
  </si>
  <si>
    <t>44532920, 76542420, 122326820, 148549120, 179862920, 219221920, 247974120, 284935620, 326258920, 346756020</t>
  </si>
  <si>
    <t>2020-01-24 09:46:00</t>
  </si>
  <si>
    <t>PRESTACIÓN DE SERVICIOS PROFESIONALES PARA APOYAR LAS ACTIVIDADES DE PROGRAMACIÓN, ACTUALIZACIÓN  Y SEGUIMIENTO AL PRESUPUESTO Y PLAN ANUAL DE ADQUISICIONES DEL INSTITUTO, ACORDE CON LOS LINEAMIENTOS NACIONALES VIGENTES</t>
  </si>
  <si>
    <t>2020-01-24 09:48:00</t>
  </si>
  <si>
    <t>PAGO NOMINA MES DE ENERO DE 2020</t>
  </si>
  <si>
    <t>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t>
  </si>
  <si>
    <t>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t>
  </si>
  <si>
    <t>3620, 27020</t>
  </si>
  <si>
    <t>2020-01-24 09:50:00</t>
  </si>
  <si>
    <t>PRESTACIÓN DE SERVICIOS PROFESIONALES PARA  APOYAR  LAS ACTIVIDADES DE PROGRAMACIÓN, ACTUALIZACIÓN Y SEGUIMIENTO AL PRESUPUESTO DE INGRESOS POR RECURSOS PROPIOS, DEL INSTITUTO GEOGRAFICO AGUSTIN CODAZZI  EN EL MARCO DEL MODELO INTEGRADO DE PLANEACIÓN</t>
  </si>
  <si>
    <t>88720</t>
  </si>
  <si>
    <t>168820, 260620, 331820, 454720, 548820, 639320, 764120, 897520, 1020020, 1165220, 1166120</t>
  </si>
  <si>
    <t>44629420, 84775720, 112390620, 143602020, 178903920, 213268920, 251812620, 289151420, 326298220, 358693720</t>
  </si>
  <si>
    <t>2020-01-24 10:00:00</t>
  </si>
  <si>
    <t>PAGO APORTES NOMINA MES DE ENERO DE 2020</t>
  </si>
  <si>
    <t>43120, 43220, 43320, 43420, 43520, 43620, 43720, 43820, 43920, 44020, 44120, 44220, 44320, 44420, 44520, 44620, 44720, 44820, 44920, 45020, 45120, 45220, 45320, 45420, 45520, 45620</t>
  </si>
  <si>
    <t>10550220, 10550320, 10550420, 10550520, 10550620, 10550720, 10550820, 10550920, 10551020, 10551120, 10551220, 10551320, 10551420, 10551520, 10551620, 10551720, 10551820, 10551920, 10552020, 10552120, 10552220, 10552320, 10552420, 10552520, 10552620, 10552720</t>
  </si>
  <si>
    <t>2020-01-24 14:32:00</t>
  </si>
  <si>
    <t>APORTE PATRIMONIAL ACTIVIDADES -ECR CODIGO DE BARRAS</t>
  </si>
  <si>
    <t>2020-01-24 14:53:00</t>
  </si>
  <si>
    <t>prestación de servicios profesionales para realizar la articulacion de los grupos internos de trabajo de la subdirección de catastro, así como las direcciones territoriales, para las metas establecidas en el plan nacional.</t>
  </si>
  <si>
    <t>68020</t>
  </si>
  <si>
    <t>108120, 164220, 256720, 336720, 454920, 539220, 646920, 743120, 871620, 989520, 1161620</t>
  </si>
  <si>
    <t>27905120, 42831620, 77919220, 113431020, 143868820, 174582820, 217369020, 247382820, 282609920, 315504720, 356922520</t>
  </si>
  <si>
    <t>2020-01-24 14:56:00</t>
  </si>
  <si>
    <t>PRESTACIÓN DE SERVICIOS PROFESIONALES PARA ADELANTAR EL SEGUIMIENTO, CONTROL Y ACOMPAÑAMIENTO A LA IMPLEMENTACIÓN DE LA GESTIÓN CATASTRAL CON ENFOQUE MULTIPROPÓSITO, EL PROCESO DE HABILITACIÓN DE GESTORES CATASTRALES Y EL DESARROLLO DEL CRÉDITO</t>
  </si>
  <si>
    <t>74320</t>
  </si>
  <si>
    <t>156220, 158020, 176020, 241320, 265420, 266520, 336620, 409420, 536220, 619220, 731620, 843320, 983420, 1142320</t>
  </si>
  <si>
    <t>38151120, 38733220, 54148620, 67607120, 87286620, 88156720, 113436020, 138842220, 173742720, 207300420, 245211220, 274923220, 312701020, 352636420</t>
  </si>
  <si>
    <t>2020-01-27 14:54:00</t>
  </si>
  <si>
    <t>Prestación de Servicios Profesionales para fortalecer el sistema de Gestión Integrado de Servicio al ciudadano en la Sede Central y a nivel Nacional</t>
  </si>
  <si>
    <t>79820</t>
  </si>
  <si>
    <t>162120, 246620, 317020, 406420, 539020, 612920, 756720, 841820, 993520, 1133520, 1293620</t>
  </si>
  <si>
    <t>42175020, 73800720, 104722720, 137810920, 174578220, 206616020, 249266520, 274602220, 316938820, 350147720, 394833420</t>
  </si>
  <si>
    <t>2020-01-27 14:56:00</t>
  </si>
  <si>
    <t>Prestación de Servicios Profesionales para brindar soporte juridico a los temas que sean competencia del GIT de Gestión del Talento Humano.</t>
  </si>
  <si>
    <t>85820</t>
  </si>
  <si>
    <t>166120, 245020, 320720, 393920, 515220, 606220, 712020, 831420, 956820, 1122420, 1286820</t>
  </si>
  <si>
    <t>44103820, 70164420, 105583620, 134970220, 168244820, 200515820, 239879820, 271377820, 305941420, 347178520, 395069420</t>
  </si>
  <si>
    <t>2020-01-27 14:59:00</t>
  </si>
  <si>
    <t>Prestación de Servicios Profesionales para el desarrollo e implementación del Plan Estrategico de Talento Humano, bajo los parametros del Modelo Integrado de Planeación y Gestión,</t>
  </si>
  <si>
    <t>86920</t>
  </si>
  <si>
    <t>166220, 245220, 322820, 393620, 515720, 605120, 712120, 829320, 958920, 1158620, 1277120</t>
  </si>
  <si>
    <t>44182920, 71443320, 108795320, 134965220, 168396120, 200456020, 239883920, 270470020, 306894220, 356365620, 393228520</t>
  </si>
  <si>
    <t>2020-01-27 15:01:00</t>
  </si>
  <si>
    <t>Prestación de Servicios Profesionales para realizar las actividades del programa del Sistema de Gestión de Seguridad y Salud en el Trabajo.</t>
  </si>
  <si>
    <t>44620</t>
  </si>
  <si>
    <t>147320</t>
  </si>
  <si>
    <t>321720, 321820, 394220, 517220, 610820, 711020, 831320, 958320, 1123420, 1286620</t>
  </si>
  <si>
    <t>105784920, 105785720, 134991520, 169696120, 201803320, 240399020, 271376320, 306830020, 346743420, 395072620</t>
  </si>
  <si>
    <t>2020-01-27 15:03:00</t>
  </si>
  <si>
    <t>Prestación de Servicios Profesionales para realizar actividades del plan de capacitación a nivel nacional.</t>
  </si>
  <si>
    <t>24020</t>
  </si>
  <si>
    <t>165820, 245120, 322920, 393120, 515920, 606420, 710820, 831220, 958220, 1121620, 1277720</t>
  </si>
  <si>
    <t>44013220, 71450920, 108766420, 134922120, 169646020, 200525220, 239468420, 271367920, 306822820, 346773920, 393285020</t>
  </si>
  <si>
    <t>2020-01-27 15:05:00</t>
  </si>
  <si>
    <t>Prestación de Servicios Profesionales para realizar actividades de programación, ejecución y seguimiento al programa de Bienestar e incentivos de la entidad a nivel nacional.</t>
  </si>
  <si>
    <t>24120</t>
  </si>
  <si>
    <t>83520</t>
  </si>
  <si>
    <t>165920, 246220, 318220, 393520, 517320, 610320, 710620, 829120, 958720, 1121720, 1287220</t>
  </si>
  <si>
    <t>44031620, 71997020, 105153820, 134944920, 169698720, 201294720, 239459720, 270356820, 307317420, 346940320, 395067120</t>
  </si>
  <si>
    <t>2020-01-27 15:07:00</t>
  </si>
  <si>
    <t>Prestación de Servicios Profesionales para realizar actividades de apoyo a la Gestión en el proceso de carrera administrativa.</t>
  </si>
  <si>
    <t>110520</t>
  </si>
  <si>
    <t>246020, 321520, 395720, 515820, 610720, 710720, 829220, 956920, 1122020, 1277220</t>
  </si>
  <si>
    <t>71305020, 105779520, 135175520, 169642420, 201797720, 239465420, 270469620, 305898520, 346741620, 393272720</t>
  </si>
  <si>
    <t>2020-01-27 15:09:00</t>
  </si>
  <si>
    <t>Prestación de Servicios profesionales para adelantar las actividades del proceso de liquidación de prestaciones, aportes patronales, descuentos y depuración de cartera de la Entidad.</t>
  </si>
  <si>
    <t>166020, 244920, 320620, 392020, 516020, 605220, 712420, 831120, 958820, 1121820, 1278220</t>
  </si>
  <si>
    <t>44054120, 70177420, 105502020, 134899220, 169650520, 200452520, 239882020, 271373820, 307315920, 349112320, 393751820</t>
  </si>
  <si>
    <t>2020-01-28 11:32:00</t>
  </si>
  <si>
    <t>PRESTACIÓN DE SERVICIOS PROFESIONALES PARA LLEVAR A CABO LA ADMINISTRACIÓN Y MONITOREO DE SERVICIOS DE TI Y PLATAFORMAS BASADAS EN SOFTWARE LIBRE ADOPTADAS POR LA ENTIDAD</t>
  </si>
  <si>
    <t>46920</t>
  </si>
  <si>
    <t>144920</t>
  </si>
  <si>
    <t>317320, 457420, 523720, 631420, 725020, 845720, 980820, 1139020</t>
  </si>
  <si>
    <t>104584020, 145306720, 170540920, 208061220, 243241920, 274756620, 311849720, 351411820</t>
  </si>
  <si>
    <t>2020-01-28 11:35:00</t>
  </si>
  <si>
    <t>PRESTACIÓN DE SERVICIOS PROFESIONALES PARA LLEVAR A CABO LA OPERACIÓN, MONITOREO Y SOPORTE TECNICO A LAS INFRAESTRUCTURAS TECNOLOGICAS ASIGNADAS POR LA OFICINA DE INFORMATICA Y TELECOMUNICACIONES</t>
  </si>
  <si>
    <t>17020</t>
  </si>
  <si>
    <t>91720</t>
  </si>
  <si>
    <t>178220, 245720, 273020, 391020, 516320, 630020, 723920, 833520, 960920, 1120520, 1303220</t>
  </si>
  <si>
    <t>66934520, 71342620, 100976920, 134875820, 168397820, 208038920, 242829820, 272644120, 307749920, 346729520, 396361920</t>
  </si>
  <si>
    <t>2020-01-28 11:37:00</t>
  </si>
  <si>
    <t>PRESTACIÓN DE SERVICIO PROFESIONALES PARA GESTIONAR, ADMINISTRAR Y OPERAR LA INFRAESTRUCTURA TECNOLOGICA DE LAS PLATAFORMAS WINDOWS, VIRTUALIZACIÓN Y ALMACENAMIENTO DE LA ENTIDAD</t>
  </si>
  <si>
    <t>107820</t>
  </si>
  <si>
    <t>241120, 246120, 272420, 396620, 521020, 614020, 721820, 834020, 976320, 1118820, 1311320</t>
  </si>
  <si>
    <t>67536920, 71987920, 101568620, 143401020, 174819420, 207294220, 242540520, 272722220, 311681620, 346780020</t>
  </si>
  <si>
    <t>2020-01-28 11:39:00</t>
  </si>
  <si>
    <t>PRESTACIÓN DE SERVICIOS PROFESIONALES PARA REALIZAR EL MANTENIMIENTO DE LA RED REGULADA Y EL CABLEADO ESTRUCTURADO DE LA ENTIDAD A NIVEL NACIONAL</t>
  </si>
  <si>
    <t>21020</t>
  </si>
  <si>
    <t>80320</t>
  </si>
  <si>
    <t>161120, 161420, 180220, 254620, 255320, 324720, 405220, 529820, 654420, 731220, 836320, 961220, 1150920</t>
  </si>
  <si>
    <t>42095120, 67101120, 77260620, 108108920, 137488920, 172313520, 218977120, 243959420, 272820620, 307757120, 354634320</t>
  </si>
  <si>
    <t>6620, 6720, 8020</t>
  </si>
  <si>
    <t>2020-01-28 11:42:00</t>
  </si>
  <si>
    <t>PRESTACIÓN DE SERVICIOS PROFESIONALES PARA GESTIONAR, ADMINISTRAR Y MONITOREAR LA RED REGULADA Y EL CABLEADO ESTRUCTURADO DE LA ENTIDAD A NIVEL NACIONAL.</t>
  </si>
  <si>
    <t>25120</t>
  </si>
  <si>
    <t>83920</t>
  </si>
  <si>
    <t>161320, 180620, 248620, 314320, 390320, 519620, 651620, 749820, 887920, 1021920, 1167720</t>
  </si>
  <si>
    <t>42066320, 67140020, 73466320, 103707220, 134873220, 171077120, 218087420, 248083320, 285615220, 329591720, 359543020</t>
  </si>
  <si>
    <t>4720, 5520, 8120</t>
  </si>
  <si>
    <t>2020-01-28 11:47:00</t>
  </si>
  <si>
    <t>PRESTACIÓN DE SERVICIOS PROFESIONALES PARA DESARROLLAR Y BRINDAR SOPORTE A LOS MÓDULOS DE ALMACÉN (SAI/SAE) Y DEL SISTEMA DE GESTIÓN DOCUMENTAL</t>
  </si>
  <si>
    <t>117420</t>
  </si>
  <si>
    <t>252420, 343820, 461520, 550420, 644020, 717820, 892320, 1015520, 1134920</t>
  </si>
  <si>
    <t>75416820, 117969220, 153009520, 185202020, 219226820, 242098820, 287123920, 324825620, 350328420</t>
  </si>
  <si>
    <t>2020-01-28 11:48:00</t>
  </si>
  <si>
    <t>PRESTACIÓN DE SERVICIOS PROFESIONALES PARA DESARROLLAR, ADMINISTRAR Y DAR SOPORTE A LOS COMPONENTES DE LOS PORTALES WEB Y MICROSITIOS DE LA ENTIDAD</t>
  </si>
  <si>
    <t>34520</t>
  </si>
  <si>
    <t>130720</t>
  </si>
  <si>
    <t>265820, 330920, 513520, 523620, 614920, 724120, 841520, 996520</t>
  </si>
  <si>
    <t>87236820, 112319520, 169495720, 179871720, 206757620, 243337120, 274587720, 316779620</t>
  </si>
  <si>
    <t>2020-01-28 11:50:00</t>
  </si>
  <si>
    <t>PRESTACIÓN DE SERVICIOS DE APOYO PARA EJECUTAR ACTIVIDADES DE SOPORTE, DESARROLLO Y PRUEBAS DE LOS SERVICIOS WEB Y PLATAFORMAS DE INTEROPERABILIDAD</t>
  </si>
  <si>
    <t>92320</t>
  </si>
  <si>
    <t>176220, 245520, 315820, 406820, 529120, 618720, 720020, 830620, 957120, 1122220, 1304420</t>
  </si>
  <si>
    <t>53522720, 71446520, 104439920, 137770720, 172273820, 205353020, 241996820, 270926020, 305917620, 347337320, 396370120</t>
  </si>
  <si>
    <t>2020-01-28 11:52:00</t>
  </si>
  <si>
    <t>PRESTACIÓN DE SERVICIOS PROFESIONALES PARA GESTIONAR LA INFRAESTRUCTURA TECNOLOGICA, PLATAFORMA DE INTELIGENCIA DE NEGOCIOS Y BASES DE DATOS DE LA ENTIDAD</t>
  </si>
  <si>
    <t>78220</t>
  </si>
  <si>
    <t>178820, 246520, 272920, 401820, 521820, 622020, 723220, 832820, 975920, 1118920</t>
  </si>
  <si>
    <t>67062420, 72176620, 72901520, 101586620, 135798420, 171069320, 207336620, 242559220, 272846320, 311456820, 347334720</t>
  </si>
  <si>
    <t>2020-01-28 11:53:00</t>
  </si>
  <si>
    <t>PRESTACIÓN DE SERVICIOS PROFESIONALES PARA REALIZAR LA GESTIÓN DE LA SEGURIDAD INFORMÁTICA Y PERIMETRAL DE LOS SISTEMAS DE LA ENTIDAD.</t>
  </si>
  <si>
    <t>39620</t>
  </si>
  <si>
    <t>117120</t>
  </si>
  <si>
    <t>265620, 324820, 407220, 543620, 555020, 651820, 752720, 864220, 1004620, 1164720</t>
  </si>
  <si>
    <t>87240420, 108126420, 137790920, 177028620, 187104120, 219230320, 248671820, 281448420, 320851420, 358758920</t>
  </si>
  <si>
    <t>2020-01-28 11:55:00</t>
  </si>
  <si>
    <t>PRESTACIÓN DE SERVICIOS PROFESIONALES PARA GARANTIZAR Y OPTIMIZAR LA SEGURIDAD Y ESTABILIDAD DE LAS BASES DE DATOS DE LA ENTIDAD</t>
  </si>
  <si>
    <t>2020-01-28 11:57:00</t>
  </si>
  <si>
    <t>PRESTACIÓN DE SERVICIOS PROFESIONALES PARA REALIZAR ACTIVIDADES DE OPERACIÓN, SOPORTE, MANTENIMIENTO Y MONITOREO A LAS PLATAFORMAS TECNOLÓGICAS.</t>
  </si>
  <si>
    <t>20820, 21320</t>
  </si>
  <si>
    <t>93120, 94020</t>
  </si>
  <si>
    <t>180520, 180720, 253620, 265020, 273120, 328320, 394820, 394920, 514720, 515120, 613820, 619020, 719720, 724720, 833620, 836220, 959620, 959720, 1119220, 1119920, 1280220, 1304220</t>
  </si>
  <si>
    <t>67130920, 67273820, 76528220, 86379320, 100982620, 110903020, 135006520, 135008420, 168231820, 168235020, 205349220, 207291520, 241991620, 243218420, 272644720, 272818520, 307295320, 307306220, 345664020, 346695720, 394084420, 396562220</t>
  </si>
  <si>
    <t>2020-01-28 11:59:00</t>
  </si>
  <si>
    <t>PRESTACIÓN DE SERVICIOS PROFESIONALES PARA ANALIZAR Y DESARROLLAR COMPONENTES DE SOFTWARE EN PLATAFORMA ORACLE</t>
  </si>
  <si>
    <t>24920, 26520</t>
  </si>
  <si>
    <t>117020, 129320</t>
  </si>
  <si>
    <t>251920, 257320, 263220, 264820, 337020, 340920, 450120, 461420, 548620, 550220, 566120, 644820, 647120, 754520, 758720, 760920, 864420, 887120, 1005820, 1010520, 1178320, 1179520</t>
  </si>
  <si>
    <t>75408820, 77920220, 85867920, 86397920, 113078820, 113473420, 147720720, 158991720, 178875720, 184001820, 199948520, 219225420, 219226020, 250633720, 250641920, 281704820, 285401520, 322093320, 322601720, 362192320, 362232720</t>
  </si>
  <si>
    <t>2020-01-28 12:00:00</t>
  </si>
  <si>
    <t>PRESTACIÓN DE SERVICIOS PROFESIONALES PARA ORIENTAR Y REALIZAR LAS ACTIVIDADES DE SOPORTE TECNICO DE LAS PLATAFORMAS DE LA OFICINA DE INFORMATICA Y TELECOMUNICACIONES</t>
  </si>
  <si>
    <t>91620</t>
  </si>
  <si>
    <t>178120, 245820, 272520, 396520, 521120, 613920, 722520, 834120, 973120, 1118620</t>
  </si>
  <si>
    <t>66932420, 71343920, 100966920, 143399820, 174812520, 211167320, 242225420, 272672420, 310243020, 345656820</t>
  </si>
  <si>
    <t>2020-01-28 12:01:00</t>
  </si>
  <si>
    <t>PRESTACIÓN DE SERVICIOS PARA REALIZAR ACTIVIDADES DE ADMINISTRACIÓN , SOPORTE Y MONITOREO DE LAS PLATAFORMAS BASADAS EN SOFTWARE LIBRE ADOPTADAS POR LA ENTIDAD</t>
  </si>
  <si>
    <t>2020-01-28 12:03:00</t>
  </si>
  <si>
    <t>PRESTACIÓN DE SERVICIOS PROFESIONALES PARA ORIENTAR Y REALIZAR LA GESTIÓN DE LA INFRAESTRUCTURA TECNOLÓGICA Y SEGURIDAD INFORMATICA QUE SOPORTAN LOS SISTEMAS DE LA ENTIDAD</t>
  </si>
  <si>
    <t>78720</t>
  </si>
  <si>
    <t>178920, 246720, 314420, 396820, 521220, 628120, 722620, 847120, 974120, 1119420, 1311520</t>
  </si>
  <si>
    <t>67083920, 72236820, 103710720, 143399120, 174766120, 213400720, 242563620, 276281920, 311038120, 346705820</t>
  </si>
  <si>
    <t>2020-01-28 12:05:00</t>
  </si>
  <si>
    <t>PRESTACIÓN DE SERVICIOS PROFESIONALES PARA DESARROLLAR ACTIVIDADES REFERENTES A LA GESTIÓN Y ASEGURAMIENTO DEL CUMPLIMIENTO DE LA ESTRATEGIA DE GOBIERNO DIGITAL</t>
  </si>
  <si>
    <t>34320</t>
  </si>
  <si>
    <t>123120</t>
  </si>
  <si>
    <t>259420, 331220, 407520, 522220, 618820, 720620, 942420, 962820, 1159320</t>
  </si>
  <si>
    <t>80461420, 111236020, 138615120, 170066120, 206871120, 242229320, 296742920, 309084020, 356458020</t>
  </si>
  <si>
    <t>2020-01-28 12:43:00</t>
  </si>
  <si>
    <t>NOMINA MES DE ENERO FUNCIONARIO</t>
  </si>
  <si>
    <t>63220</t>
  </si>
  <si>
    <t>12982320</t>
  </si>
  <si>
    <t>2020-01-28 14:16:00</t>
  </si>
  <si>
    <t>PRESTACIÓN DE SERVICIOS PROFESIONALES PARA EJECUTAR LAS ESTRATEGIAS DE MARKETING DIGITAL DE LOS PRODUCTOS DEL IGAC</t>
  </si>
  <si>
    <t>80920</t>
  </si>
  <si>
    <t>163320, 252320, 312620, 397420, 518720, 616820, 716420, 846020, 967920, 1129920, 1256120</t>
  </si>
  <si>
    <t>42755020, 76544220, 102230620, 135762820, 169158220, 205351720, 241084320, 274758520, 308828120, 348469520, 386551620</t>
  </si>
  <si>
    <t>2020-01-28 14:18:00</t>
  </si>
  <si>
    <t>PRESTACIÓN DE SERVICIOS PROFESIONALES PARA CATALOGAR Y CLASIFICAR EN FORMATO MARC LOS LIBROS DE LA COLECCIÓN, INFORMES TECNICOS, TESIS Y REALIZAR LOS PROCESOS LOGISTICOS DE LA BIBLIOTECA VIRTUAL Y PRESENCIAL DEL INSTITUTO</t>
  </si>
  <si>
    <t>80820</t>
  </si>
  <si>
    <t>175220, 250920, 312720, 398120, 518820, 616920, 716320, 846420, 974620, 1134120, 1266120</t>
  </si>
  <si>
    <t>52725520, 75402320, 102230920, 135765220, 169159420, 205351820, 241081820, 274761820, 310631920, 349422020, 393876820</t>
  </si>
  <si>
    <t>2020-01-28 14:21:00</t>
  </si>
  <si>
    <t>PRESTACIÓN DE SERVICIOS PROFESIONALES PARA ACTUALIZAR, DIVULGAR Y EJECUTAR EL PLAN DE MERCADEO DEL INSTITUTO</t>
  </si>
  <si>
    <t>20320</t>
  </si>
  <si>
    <t>81020</t>
  </si>
  <si>
    <t>180120, 255520, 328520, 403120, 525120, 613420, 716820, 844320, 1001620</t>
  </si>
  <si>
    <t>67098820, 77316720, 110909820, 137593020, 170499520, 205348720, 241113820, 274734520, 320753220</t>
  </si>
  <si>
    <t>2020-01-28 14:23:00</t>
  </si>
  <si>
    <t>PRESTACIÓN DE SERVICIOS PROFESIONALES PARA LLEVAR A CABO EL ESCANEO, LA REPOSICIÓN Y ORGANIZACIÓN DEL MATERIAL CARTOGRAFICO  Y AEROFOTOGRAFICO UTILIZADO POR LOS USUARIOS QUE CONSULTAN EN LOS CIG DEL INSTITUTO A NIVEL NACIONAL</t>
  </si>
  <si>
    <t>163420, 255020, 324020, 408320, 525020, 615220, 717020, 842120, 967320, 1131920, 1273220</t>
  </si>
  <si>
    <t>42791120, 77276520, 107777220, 138220220, 170496820, 205350620, 241277820, 274416620, 308460120, 349159620, 391183620</t>
  </si>
  <si>
    <t>2020-01-28 14:28:00</t>
  </si>
  <si>
    <t>PRESTACIÓN DE SERVICIOS PROFESIONALES PARA LLEVA A CABO LA ATENCIÓN A LOS REQUERIMIENTOS DE LOS GRUPOS DE INTERES A TRAVES DE LOS DIFERENTES CANALES DISPUESTOS POR EL INSTITUTO</t>
  </si>
  <si>
    <t>81320</t>
  </si>
  <si>
    <t>163620, 256120, 324620, 411120, 525720, 617320, 717120, 845120, 971220, 1129320, 1251020</t>
  </si>
  <si>
    <t>42734920, 77344720, 108086320, 138819220, 171231020, 205352120, 241233920, 274755120, 311011220, 348467320, 390928520</t>
  </si>
  <si>
    <t>2020-01-28 14:31:00</t>
  </si>
  <si>
    <t>PRESTACIÓN DE SERVICOS PROFESIONALES PARA DESARROLLAR E IMPLEMENTAR CAMPAÑAS DE MERCADEO EN LOS DIFERENTES CANALES DE DIFUSIÓN DE LOS PRODUCTOS Y SERVICIOS GEOGRAFICOS DEL INSTITUTO.</t>
  </si>
  <si>
    <t>80620</t>
  </si>
  <si>
    <t>178320, 254920, 323920, 408620, 524920, 613220, 722020, 847520, 970520, 1132220, 1256620</t>
  </si>
  <si>
    <t>66990320, 77267720, 107775420, 138198120, 170484720, 205348420, 242216520, 274930620, 309941920, 348806120, 389587620</t>
  </si>
  <si>
    <t>2020-01-28 14:32:00</t>
  </si>
  <si>
    <t>PRESTACIÓN DE SERVICIOS PROFESIONALES PARA GENERAR INFORMES DE VENTAS Y GARANTIZAR LA CALIDAD Y ENTREGA OPORTUNA DE LOS PRODUCTOS Y SERVICIOS OFERTADOS POR EL INSTITUTO</t>
  </si>
  <si>
    <t>26720</t>
  </si>
  <si>
    <t>92720</t>
  </si>
  <si>
    <t>176420, 251020, 312820, 403620, 525420, 615720, 721720, 847720, 974920, 1129020, 1202820</t>
  </si>
  <si>
    <t>53524520, 75403020, 102231620, 137621720, 170549120, 205349420, 242264420, 275107520, 310786920, 349127720, 382343220</t>
  </si>
  <si>
    <t>2020-01-28 14:35:00</t>
  </si>
  <si>
    <t>PRESTACIÓN DE SERVICIOS PROFESIONALES PARA IMPLEMENTAR LAS ESTRATEGIAS DE DIFUSIÓN A LOS DIFERENTES GRUPOS DE INTERÉS EN LOS MUSEOS DEL IGAC</t>
  </si>
  <si>
    <t>80720</t>
  </si>
  <si>
    <t>178520, 259820, 329120, 410420, 525320, 616520, 716520, 847620, 967120, 1130120, 1254320</t>
  </si>
  <si>
    <t>67009120, 84436120, 110978120, 138817420, 170521820, 205351420, 241087520, 274935520, 308424920, 348472220, 390932920</t>
  </si>
  <si>
    <t>2020-01-28 14:38:00</t>
  </si>
  <si>
    <t>PRESTACIÓN DE SERVICIOS PROFESIONALES PARA DIFUNDIR Y PROMOCIONAR LA INFORMACIÓN GEOGRAFICA DEL INSTITUTO, IMPLEMENTANDO MODELOS DE DISTRIBUCIÓN BASADO EN NUEVAS TECNOLOGIAS</t>
  </si>
  <si>
    <t>154620, 178620, 256020, 328720, 403920, 528720, 618120, 715920, 842420, 967520, 1128620, 1251720</t>
  </si>
  <si>
    <t>35345520, 67018520, 77333620, 110937320, 137624320, 172254520, 205352420, 241061020, 274470020, 308463520, 348119320, 385503420</t>
  </si>
  <si>
    <t>2020-01-28 14:45:00</t>
  </si>
  <si>
    <t>PRESTACIÓN DE SERVICIOS PROFESIONALES PARA DESARROLLAR CONTENIDOS DIGITALES Y/O IMPRESOS PARA LA DIFUSIÓN DE LA INFORMACIÓN GEOGRÁFICA A NIVEL NACIONAL.</t>
  </si>
  <si>
    <t>81220</t>
  </si>
  <si>
    <t>178420, 250820, 315020, 403420, 528220, 623120, 720920, 844220, 971520, 1129220, 1268820</t>
  </si>
  <si>
    <t>66992720, 75430120, 103689020, 137609620, 172245420, 205355720, 242071420, 274733820, 310088320, 348464220, 393700920</t>
  </si>
  <si>
    <t>2020-01-28 15:38:00</t>
  </si>
  <si>
    <t>APORTES DE CESANTIAS PARA EL MES DE ENERO DEL 2020</t>
  </si>
  <si>
    <t>64120</t>
  </si>
  <si>
    <t>13051920</t>
  </si>
  <si>
    <t>2020-01-28 16:32:00</t>
  </si>
  <si>
    <t>PRESTACIÓN DE SERVICIOS PARA ASISTENCIA LOGISTICA DEL PROCESO DE GESTIÓN DEL CONOCIMIENTO EN LOS COMPONENTES DE TRANSFERENCIA DE CONOCIMIENTO Y EL DESARROLLO DE LOS PROYECTOS DE GEOMETRIA</t>
  </si>
  <si>
    <t>166620, 258120, 338520, 402720, 529420, 625720, 734520, 866820, 995420, 1143520, 1307520</t>
  </si>
  <si>
    <t>44147820, 77691120, 112217720, 135951320, 172285520, 205597420, 244900020, 281483420, 316173120, 351802920, 397165920</t>
  </si>
  <si>
    <t>2020-01-28 16:34:00</t>
  </si>
  <si>
    <t>PRESTACIÓN DE SERVICIOS PROFESIONALES PARA REALIZAR LA VERIFICACIÓN, CONTROL, SEGUIMIENTO Y GESTIÓN DEL CONOCIMIENTO DE LOS PROYECTOS DE TECNOLOGIAS DE LA INFORMACIÓN GEOGRAFICA A CARGO DE LA OFICINA CIAF</t>
  </si>
  <si>
    <t>95720</t>
  </si>
  <si>
    <t>172320, 262220, 342920, 461820, 550720, 655520, 767320, 874120, 1003320, 1178020, 1275520</t>
  </si>
  <si>
    <t>47364020, 85857520, 116449620, 150212720, 179861420, 220326820, 252911920, 283515420, 320849720, 361921120, 393263820</t>
  </si>
  <si>
    <t>2020-01-28 16:36:00</t>
  </si>
  <si>
    <t>PRESTACIÓN DE SERVICIOS PROFESIONALES PARA REALIZAR ACTIVIDADES DE REPORTE Y CARGA DE LOS PRODUCTOS DE CIENCIA Y TECNOLOGIA, EN LAS PLATAFORMAS ESTABLECIDAS DE LA CIAF</t>
  </si>
  <si>
    <t>86520</t>
  </si>
  <si>
    <t>167920, 261120, 338620, 452020, 546520, 648220, 748320, 867820, 1001520, 1176720, 1248420</t>
  </si>
  <si>
    <t>44511720, 84812020, 112218520, 143399020, 177639020, 217359220, 247437620, 281583020, 320751720, 361415920, 384296020</t>
  </si>
  <si>
    <t>2020-01-28 16:38:00</t>
  </si>
  <si>
    <t>PRESTACIÓN DE SERVICIOS PROFESIONALES PARA REALIZAR ACTIVIDADES DE ANALISIS, ESTRUCTURACIÓN, DESARROLLO E IMPLEMENTACIÓN DE LAS BASES DE DATO, ASI COMO LA PLANIFICACIÓN, SEGUIMIENTO Y CONTROL DE ACTIVIDADES DE LOS PROYECTOS DE TECNOLOGIAS DE LA INFOR</t>
  </si>
  <si>
    <t>83120</t>
  </si>
  <si>
    <t>163920, 258320, 333220, 454620, 546920, 636620, 752920, 860220, 1029220, 1172020, 1283120</t>
  </si>
  <si>
    <t>42745020, 77869220, 111445120, 143647520, 178300120, 213298620, 248694620, 280322220, 335350520, 360102520, 393956320</t>
  </si>
  <si>
    <t>2020-01-28 16:40:00</t>
  </si>
  <si>
    <t>PRESTACIÓN DE SERVICIOS PROFESIONALES PARA REALIZAR CODIGO FUENTE, ASI COMO LA DOCUMENTACIÓN TECNICA DEL MISMO EN LA ETAPA DE DESARROLLO EN EL MARCO DE LOS PROYECTOS DE TECNOLOGIAS DE LA INFORMACIÓN GEOGRAFICA QUE ADELANTA LA OFICINA CIAF</t>
  </si>
  <si>
    <t>89020</t>
  </si>
  <si>
    <t>169120, 259020, 340620, 459920, 552520, 643320, 750020, 879420, 1289420</t>
  </si>
  <si>
    <t>44544420, 77912020, 112389120, 150051520, 180602920, 215954820, 248094420, 284355820, 394301720</t>
  </si>
  <si>
    <t>2020-01-28 16:43:00</t>
  </si>
  <si>
    <t>PRESTACIÓN DE SERVICIOS PROFESIONALES PARA PROYECTAR LA ESTRATEGIA DE SINCRONIZACION DE LOS COMPONENTES PARA LA IDE  DE ADMINISTRACIÓN DE TIERRA, ADELANTAR GESTIÓN EN MATERIA DE TICS Y TIGS PARA EL FORTALECIMIENTO Y SOSTENIBILIDAD DE LA ICDE</t>
  </si>
  <si>
    <t>2020-01-28 16:45:00</t>
  </si>
  <si>
    <t>PRESTACIÓN DE SERVICIOS PROFESIONALES PARA APROPIAR, ARTICULAR, DIVULGAR, CONSOLIDAR E IMPLEMENTAR POLITICAS Y ESTANDARES PARA LA GESTIÓN DE LA INFORMACIÓN Y EL CONOCIMIENTO GOESPACIAL EN LAS DIFERENTES ENTIDADES QUE CONFORMAN LA ICDE</t>
  </si>
  <si>
    <t>86620</t>
  </si>
  <si>
    <t>168020, 258620, 335220, 448320, 538520, 651120, 750320, 871320, 1107820, 1169520, 1307720</t>
  </si>
  <si>
    <t>44519120, 77666220, 111559320, 142507320, 174338220, 217466620, 247955720, 282415120, 338967720, 359561120, 397160420</t>
  </si>
  <si>
    <t>2020-01-29 10:26:00</t>
  </si>
  <si>
    <t>1ER DESEMBOLSO CAJA MENOR 120 SIN EGRESO</t>
  </si>
  <si>
    <t>68720</t>
  </si>
  <si>
    <t>13570720</t>
  </si>
  <si>
    <t>2020-01-29 11:40:00</t>
  </si>
  <si>
    <t>PRESTACIÓN DE SERVICIOS PROFESIONALES PARA FORMULAR, IMPLEMENTAR, ARTICULAR Y GESTIONAR LOS PROCESOS Y PROYECTOS DE DESARROLLO DE LA INFRAESTRUCTURA COLOMBIANA DE DATOS ESPACIALES - ICDE</t>
  </si>
  <si>
    <t>85520</t>
  </si>
  <si>
    <t>166720, 260420, 339020, 457120, 538720, 639820, 752520, 864320, 998720, 1152520, 1274620</t>
  </si>
  <si>
    <t>44186520, 84746020, 112232020, 145443420, 175798020, 213397920, 248666020, 281561420, 320525920, 354551120, 391068920</t>
  </si>
  <si>
    <t>2020-01-29 12:18:00</t>
  </si>
  <si>
    <t>Acompañamiento a Diligencia Judicial -Fiscalía General dela Nación - Predios de Monterrey.Casanare</t>
  </si>
  <si>
    <t>59720, 60720</t>
  </si>
  <si>
    <t>101020, 102020</t>
  </si>
  <si>
    <t>21423220, 21424420</t>
  </si>
  <si>
    <t>2020-01-29 14:35:00</t>
  </si>
  <si>
    <t>Prestación de servicios profesionales para la gestión, planeación y control de calidad de la producción cartográfica de los diferentes proyectos que se adelanten la subdirección de Agrología</t>
  </si>
  <si>
    <t>19220, 19820</t>
  </si>
  <si>
    <t>88120, 88220</t>
  </si>
  <si>
    <t>168220, 168320, 260720, 260920, 325520, 325720, 406520, 407320, 532620, 535020, 623220, 630120, 722720, 735320, 854020, 854220, 987520, 1011320, 1120020, 1120220, 1196420, 1249820</t>
  </si>
  <si>
    <t>44526120, 44529720, 84723120, 84770520, 108162620, 108167020, 137568420, 137986020, 172889820, 173585020, 205356720, 208042520, 242238920, 245229220, 277042920, 277093720, 313379920, 322774520, 346700120, 346713920, 373462420, 385063020</t>
  </si>
  <si>
    <t>2020-01-29 14:39:00</t>
  </si>
  <si>
    <t>Prestación de servicios personales para realizar las labores de apoyo dentro de los procesos de levantamientos de suelos y aplicaciones agrológicas.</t>
  </si>
  <si>
    <t>77720</t>
  </si>
  <si>
    <t>162220, 242020, 316420, 390020, 536520, 638020, 715220, 861320, 960820, 1127620</t>
  </si>
  <si>
    <t>42122920, 67792320, 104547520, 134868020, 173555020, 212574520, 240958020, 280665520, 307747520, 347939320</t>
  </si>
  <si>
    <t>2020-01-29 14:41:00</t>
  </si>
  <si>
    <t>Prestación de servicios Profesionales para la ejecución de análisis de mediana complejidad, registro de información y aplicación de controles de calidad en el GIT Laboratorio Nacional de Suelos.</t>
  </si>
  <si>
    <t>86320</t>
  </si>
  <si>
    <t>167720, 265120, 337520, 456120, 526520, 617520, 749220, 867320, 976720, 1197820</t>
  </si>
  <si>
    <t>44491620, 86390720, 112166720, 143889620, 171101620, 205352220, 247602920, 281556920, 311032620, 372297420</t>
  </si>
  <si>
    <t>2020-01-31 00:00:00</t>
  </si>
  <si>
    <t>2020-01-31 10:41:00</t>
  </si>
  <si>
    <t>Prestación de servicios profesionales para la generación y consolidación de la información geomorfológica para levantamiento de suelos de acuerdo a los lineamientos y metas de la Subdirección de Agrología.</t>
  </si>
  <si>
    <t>88320</t>
  </si>
  <si>
    <t>168420, 263820, 325220, 451120, 533720, 627120, 723020, 844520, 963720, 1118520</t>
  </si>
  <si>
    <t>44615720, 86414720, 108315020, 143399620, 173197520, 207569720, 242546320, 276275420, 310047620, 345644920</t>
  </si>
  <si>
    <t>2020-01-31 10:43:00</t>
  </si>
  <si>
    <t>Prestación de servicios personales para la ejecución de análisis básicos y aplicación de controles de calidad  en el GIT Laboratorio Nacional de Suelos</t>
  </si>
  <si>
    <t>85920, 86220</t>
  </si>
  <si>
    <t>167320, 167620, 260220, 264620, 331320, 335820, 405120, 465020, 525920, 530320, 619920, 631220, 734720, 737820, 872020, 886920, 979220, 1005520, 1143420, 1173720</t>
  </si>
  <si>
    <t>44463520, 44488420, 84660720, 86036020, 110715120, 111625120, 137487820, 154410220, 171086120, 172318020, 205353520, 208057320, 244904920, 245693720, 282457720, 285007220, 311573020, 320847220, 351796920, 360290520</t>
  </si>
  <si>
    <t>2020-01-31 10:45:00</t>
  </si>
  <si>
    <t>Prestación de servicios profesionales para realizar el control de calidad en los levantamiento de suelos y capacidad de usos de las tierras en el territorio nacional</t>
  </si>
  <si>
    <t>15320, 15420, 15520</t>
  </si>
  <si>
    <t>77920, 78020, 78620</t>
  </si>
  <si>
    <t>162420, 162520, 163220, 260520, 261220, 261320, 324920, 325620, 329920, 401720, 407920, 411620, 524220, 524720, 529020, 614420, 622320, 652820, 728320, 731920, 774720, 851020, 864720, 870620, 964620, 1010320, 1024320, 1137220, 1144020, 1144920, 1200020, 1200720, 1250120</t>
  </si>
  <si>
    <t>42145520, 42154320, 42725120, 84672320, 84816120, 84859620, 108128420, 109545820, 110999220, 135753820, 138152920, 139002620, 170250520, 170554220, 172350620, 205349320, 205355420, 218461820, 243506420, 244103820, 255613020, 275942820, 281443520, 282404720, 308201820, 322394820, 330137920, 350526720, 351977120, 352109420, 379791120, 379913820, 386480620</t>
  </si>
  <si>
    <t>2020-01-31 10:46:00</t>
  </si>
  <si>
    <t>Prestación de servicios profesionales para realizar el levantamiento de suelos  y capacidad  de uso delas tierras en los proyectos que adelanta la Subdirección de Agrología</t>
  </si>
  <si>
    <t>16320, 17120, 17220, 18220, 18820</t>
  </si>
  <si>
    <t>77820, 78320, 78420, 78520, 85620</t>
  </si>
  <si>
    <t>162320, 162720, 162920, 163120, 166820, 261420, 263520, 264120, 264420, 264520, 325320, 329320, 329820, 330120, 330320, 401020, 401920, 406920, 413020, 453120, 526120, 529520, 530520, 535120, 543520, 620120, 623920, 624120, 625920, 628320, 631920, 725220, 731420, 735220, 753720, 850220, 852120, 857620, 865820, 959820, 988220, 991020, 996920, 1143720, 1145320, 1170620, 1190020, 1250620, 1251620, 1259920, 1260420</t>
  </si>
  <si>
    <t>42140420, 42163420, 42720520, 42723720, 44196120, 84847220, 85870020, 85964920, 86018120, 86030720, 108136920, 110979820, 110994420, 111002020, 111020820, 135534020, 135807420, 137773720, 139010920, 143395920, 171089020, 171895920, 172310220, 173278020, 177012720, 205353620, 205356120, 205356420, 206687020, 207775320, 208122520, 243287420, 243961620, 245227520, 248696220, 275271820, 276349720, 278511320, 281558120, 307294420, 314325420, 315505820, 316187720, 352025320, 352065420, 359771020, 365986920, 385589220, 389606020, 390934920, 391060920</t>
  </si>
  <si>
    <t>9620, 14420, 15920</t>
  </si>
  <si>
    <t>2020-02-03 10:46:00</t>
  </si>
  <si>
    <t>PRESTACIÓN DE SERVICIOS  PROFESIONALES PARA APOYAR LA IMPLEMENTACIÓN  DE LOS PROCEDIMIENTOS DEL ENFOQUE CATASTRAL MULTIPROPOSITO</t>
  </si>
  <si>
    <t>96320</t>
  </si>
  <si>
    <t>172520, 259520, 333920, 457220, 538920, 649920, 763320, 893120, 1016420, 1187220</t>
  </si>
  <si>
    <t>47610020, 80448920, 111332120, 145306520, 175199720, 217430520, 251188620, 286492320, 324877920, 364236520</t>
  </si>
  <si>
    <t>2020-02-03 10:50:00</t>
  </si>
  <si>
    <t>PRESTACIÓN DE SERVICIOS PROFESIONALES  PARA LA GESTIÓN Y CONTROL Y SEGUIMIENTO  A LOS PROCESOS  CATASTRALES DE FORMACIÓN, ACTUALIZACIÓN Y CONSERVACIÓN CATASTRAL</t>
  </si>
  <si>
    <t>18120, 18520, 19120, 19520</t>
  </si>
  <si>
    <t>90520, 90620, 90720, 90820</t>
  </si>
  <si>
    <t>170520, 170720, 170820, 170920, 251620, 251720, 256520, 256620, 320920, 322520, 332820, 336920, 398020, 402120, 448620, 457320, 520420, 536920, 540420, 547820, 648020, 648120, 649620, 650120, 734120, 739620, 746120, 746220, 860620, 860720, 877820, 884120, 979120, 1001120, 1003620, 1015720, 1017020, 1138820, 1148320, 1175720, 1185420, 1267220</t>
  </si>
  <si>
    <t>45391720, 45392320, 45393020, 45394620, 75433320, 75829820, 77378620, 77407920, 105490120, 105803720, 111212820, 112143020, 135801720, 137472520, 142111720, 145307020, 171394720, 173801920, 175212820, 177969920, 217343020, 217345820, 217434720, 217462720, 244921820, 246162120, 247351420, 247352520, 280323920, 280644920, 283529220, 284535520, 311543820, 317760020, 320433920, 323535820, 326236120, 351403620, 354700720, 361239320, 363308720, 393866120</t>
  </si>
  <si>
    <t>2020-02-03 10:58:00</t>
  </si>
  <si>
    <t>PRESTACIÓN DE SERVICIOS PROFESIONALES  PARA REALIZAR LOS ANALISIS ESTADISTICOS Y ECONOMETRICOS  DE INFORMACIÓN CATASTRAL REQUERIDOS  POR LA SUBDIRECCION DE CATASTRO</t>
  </si>
  <si>
    <t>92620</t>
  </si>
  <si>
    <t>182420, 260320, 335420, 406120, 522820, 632220, 743920, 884620, 1009720, 1156520</t>
  </si>
  <si>
    <t>67327920, 84652520, 111593520, 137786820, 169861620, 208423820, 246925820, 284832120, 322376220, 356214420</t>
  </si>
  <si>
    <t>2020-02-03 11:00:00</t>
  </si>
  <si>
    <t>CATASTRAL, ASÍ COMO LA VERIFICACIÓN DE LA CALIDAD DE LAS BASES CATASTRALES CORPORATIVAS</t>
  </si>
  <si>
    <t>23620, 23920</t>
  </si>
  <si>
    <t>92820, 93020</t>
  </si>
  <si>
    <t>182520, 182820, 260120, 263420, 329520, 330020, 335620, 401420, 405820, 522120, 522920, 628920, 632320, 741020, 741120, 866020, 871220, 1007620, 1009620, 1154620, 1156420</t>
  </si>
  <si>
    <t>67347620, 67351020, 84663320, 85875820, 110651220, 111599320, 137466220, 138604920, 169975520, 170563020, 207823820, 208446220, 246858520, 246859420, 281564620, 282408620, 322081620, 322375820, 354566020, 356138920</t>
  </si>
  <si>
    <t>2020-02-03 11:02:00</t>
  </si>
  <si>
    <t>CATASTRALES, APOYANDO A LAS DIRECCIONES TERRITORIALES Y LA SUBDIRRECCIÓN DE CATASTRO</t>
  </si>
  <si>
    <t>24220</t>
  </si>
  <si>
    <t>93320</t>
  </si>
  <si>
    <t>181420, 259220, 329420, 411720, 521920, 628820, 740920, 866320, 1007820, 1159820</t>
  </si>
  <si>
    <t>67283320, 81474720, 109878320, 139051420, 170043620, 207804720, 246857820, 281458420, 322083620, 356242720</t>
  </si>
  <si>
    <t>2020-02-03 11:06:00</t>
  </si>
  <si>
    <t>PRESTACIÓN DE SERVICIOS PROFESIONALES   PARA REALIZAR EL CONTROL DE CALIDAD PARA LOS AVALUOS ADELANTADOS POR LA SUBDIRECCIÓN DE CATASTRO</t>
  </si>
  <si>
    <t>26820, 27620</t>
  </si>
  <si>
    <t>95520, 95620</t>
  </si>
  <si>
    <t>183620, 183920, 248320, 254420, 311720, 325020, 398620, 405720, 515520, 522620, 615620, 616020, 718320, 727220, 882520, 887820, 965120, 1007520, 1102620, 1142620, 1192820, 1266720, 1290720</t>
  </si>
  <si>
    <t>67353420, 67485620, 73479220, 77255220, 102562420, 108264320, 137477620, 138133020, 168394720, 170158720, 206768920, 206776220, 242117320, 243403220, 284836120, 285605720, 308240120, 322777720, 337109220, 352130820, 370082620, 393776920, 394328420</t>
  </si>
  <si>
    <t>2020-02-03 11:12:00</t>
  </si>
  <si>
    <t>PRESTACIÓN DE SERVICIOS PROFESIONALES  PARA ACTUAR COMO AUXILIARES 
 DE LA JUSTICIA Y EN LA EJECUCIÓN DE AVALUOS   COMERCIALES  DE LOS BIENES INMUEBLES EN TODO EL PAIS, DE ACUERDO  A LOS CONVENIOS  Y/O CONTRATOS FIRMADOS POR EL INSTITUTO</t>
  </si>
  <si>
    <t>95120, 95220, 95420</t>
  </si>
  <si>
    <t>176320, 181220, 183420, 248420, 248520, 250420, 311620, 314520, 314620, 405420, 405620, 412220, 522520, 523220, 523320, 615820, 616220, 616720, 723620, 723720, 724820, 853520, 861220, 881020, 968620, 976420, 980520, 1149620, 1151320, 1154820</t>
  </si>
  <si>
    <t>53523520, 67281120, 67483320, 72914420, 72916720, 74434420, 102228220, 103571020, 103580620, 137491520, 137721720, 139048720, 169858520, 170232620, 170242020, 205351120, 205351320, 205351620, 242818120, 242821220, 243279420, 276889020, 280664720, 284009020, 309643620, 311074220, 311843820, 354038520, 354461120, 354720820</t>
  </si>
  <si>
    <t>2020-02-03 11:15:00</t>
  </si>
  <si>
    <t>PRESTACIÓN DE SERVICIOS PROFESIONALES  PARA REALIZAR AVALUOS COMERCIALES, DE LOS BIENES URBANOS Y RURALES A NIVEL NACIONAL</t>
  </si>
  <si>
    <t>20220, 22120, 22220, 22520, 24620</t>
  </si>
  <si>
    <t>477320, 556420, 578320, 579920, 580020</t>
  </si>
  <si>
    <t>886320, 1000620, 1022520, 1024620, 1024720, 1026920, 1109120, 1255320, 1301220, 1308520</t>
  </si>
  <si>
    <t>285582920, 318345520, 329756920, 330953220, 330957820, 341622420, 389564220, 396268320, 397262620</t>
  </si>
  <si>
    <t>2020-02-03 11:18:00</t>
  </si>
  <si>
    <t>PRESTACIÓN DE SERVICIOS PROFESIONALES  PARA LA IMPLEMENTACIÓN DE LA POLÍTICA CATASTRAL Y ADELANTAR LAS ACTIVIDADES REQUERIDAS PARA DAR CUMPLIMIENTO  ALAS RESPONSABILIDADES DE COMPETENCIA DEL IGAC, EN EL MARCO DE LA POLÍTICA DE RESTITUCIÓN  DE TIERRAS</t>
  </si>
  <si>
    <t>91920</t>
  </si>
  <si>
    <t>180820, 242220, 333720, 404820, 528920, 628620, 725120, 885020, 963020, 1149820, 1290220</t>
  </si>
  <si>
    <t>67274720, 67846920, 112325920, 138603720, 172312220, 208100920, 243350520, 284941120, 309078420, 354620820, 394269220</t>
  </si>
  <si>
    <t>2020-02-03 11:38:00</t>
  </si>
  <si>
    <t>PRESTACIÓN DE SERVICIOS PROFESIONALES   PARA APOYAR LA IMPLEMENTACIÓN  DE LA POLÍTICA CATASTRAL Y LA ACTUALIZACIÓN DE  LOS PROCEDIMIENTOS Y DOCUMENTOS REQUERIDOS  PARA EL CUMPLIMIENTO DE LA POLÍTICA DE RESTITUCIÓN  DE TIERRAS, EN LO QUE COMPETE AL IG</t>
  </si>
  <si>
    <t>94120</t>
  </si>
  <si>
    <t>180920, 242120, 321620, 404620, 523020, 618320, 722220, 889120, 964720, 1139220, 1305520</t>
  </si>
  <si>
    <t>67275620, 67810920, 105781520, 137479320, 169963420, 205352720, 242221220, 285567820, 308232220, 351419120, 396446920</t>
  </si>
  <si>
    <t>2020-02-03 15:38:00</t>
  </si>
  <si>
    <t>Prestación de servicios profesionales para orientar y ejecutar  las tareas de análisis y diseño en la construcción de los sistemas de información para la operación del Sistema Nacional de Catastro.</t>
  </si>
  <si>
    <t>118620</t>
  </si>
  <si>
    <t>262520, 330220, 402420, 519420, 526720, 625120, 735020, 843620, 986820, 1145720</t>
  </si>
  <si>
    <t>85849220, 112332520, 137493120, 171242320, 207334820, 244984420, 274917220, 314214820, 352673920</t>
  </si>
  <si>
    <t>2020-02-03 15:40:00</t>
  </si>
  <si>
    <t>Prestación de servicios profesionales para diseñar, construir y mantener  nuevas funcionalidades   en PL/SQL para la operación del Sistema Nacional de Catastro.</t>
  </si>
  <si>
    <t>132620</t>
  </si>
  <si>
    <t>267820, 267920, 340720, 460920, 602420, 651420, 773820, 894920, 1108620, 1188520</t>
  </si>
  <si>
    <t>91296320, 91313620, 112383120, 153011220, 206863020, 219227520, 255611820, 288050320, 340686220, 366059320</t>
  </si>
  <si>
    <t>2020-02-03 15:42:00</t>
  </si>
  <si>
    <t>Prestación de servicios profesionales para orientar y ejecutar actividades relacionadas con el componente geográfico de los sistemas de información y para la operación del Sistema Nacional de Catastro.</t>
  </si>
  <si>
    <t>35120</t>
  </si>
  <si>
    <t>130420</t>
  </si>
  <si>
    <t>265920, 326220, 461620, 603220, 643220, 721620, 888920, 1015120, 1195320, 1306820</t>
  </si>
  <si>
    <t>87639520, 108592020, 150162520, 198940320, 215932320, 242539020, 285884220, 325175820, 372666420, 396755720</t>
  </si>
  <si>
    <t>2020-02-03 15:44:00</t>
  </si>
  <si>
    <t>Prestación de servicios profesionales para orientar, ejecutar, tramitar y controlar las tareas relativas al soporte técnico y temático de los sistemas de información para la operación del Sistema Nacional de Catastro.</t>
  </si>
  <si>
    <t>33820</t>
  </si>
  <si>
    <t>117720</t>
  </si>
  <si>
    <t>252820, 317920, 412920, 524820, 622120, 725320, 840920, 967020, 1165420</t>
  </si>
  <si>
    <t>75817020, 105497120, 139314020, 171319920, 207338220, 243466120, 274570720, 308489920, 358682920</t>
  </si>
  <si>
    <t>2020-02-03 15:45:00</t>
  </si>
  <si>
    <t>Prestación de servicios profesionales para realizar actividades de soporte técnico y temático de los sistemas de información para la operación del Sistema Nacional de Catastro.</t>
  </si>
  <si>
    <t>81720, 91220</t>
  </si>
  <si>
    <t>183220, 183320, 252220, 256920, 322620, 329620, 398420, 404120, 519120, 526320, 621320, 632720, 724420, 735720, 840720, 843520, 994520, 994620, 1163720, 1180420, 1305120, 1306220</t>
  </si>
  <si>
    <t>67391220, 67480620, 75813420, 77382720, 105916720, 110984720, 137480420, 137710420, 169403820, 171100720, 205354520, 208818720, 243211020, 245221120, 273925620, 274722120, 316157920, 316161520, 358715220, 362057320, 396634720, 396732420</t>
  </si>
  <si>
    <t>2020-02-03 15:48:00</t>
  </si>
  <si>
    <t>Prestación de servicios de apoyo para ejecutar actividades de soporte técnico en la mesa de servicio del Sistema Nacional Catastro.</t>
  </si>
  <si>
    <t>34020, 34120</t>
  </si>
  <si>
    <t>117220, 128920</t>
  </si>
  <si>
    <t>252020, 262020, 316820, 317720, 398320, 404320, 516720, 529620, 613120, 618220, 722120, 724020, 837420, 840620, 966820, 970320, 1135920, 1141320</t>
  </si>
  <si>
    <t>75411320, 85173920, 104569620, 104939820, 135770220, 137440220, 168416920, 172311120, 205348120, 205352620, 242222120, 242830620, 273644620, 273923220, 308390720, 309940220, 350042320, 351470820</t>
  </si>
  <si>
    <t>2020-02-03 15:51:00</t>
  </si>
  <si>
    <t>Prestación de servicios profesionales para  orientar y ejecutar  actividades  de  levantamiento de información, desarrollo y mantenimiento  del gestor de procesos y del componente web de los sistemas de información y aplicativos para la operación del</t>
  </si>
  <si>
    <t>93220</t>
  </si>
  <si>
    <t>180420, 262720, 339220, 458120, 535320, 643120, 739520, 880520, 1018520, 1141420</t>
  </si>
  <si>
    <t>67117720, 85862320, 112364520, 145804820, 173546220, 215218120, 246219820, 284437220, 325652720, 351798920</t>
  </si>
  <si>
    <t>2020-02-03 15:53:00</t>
  </si>
  <si>
    <t>Prestación de servicios profesionales para analizar e implementar  la arquitectura de sistemas de información georeferenciados  de la entidad y para la operación del sistema de catastro multipropósito.</t>
  </si>
  <si>
    <t>42220</t>
  </si>
  <si>
    <t>119220</t>
  </si>
  <si>
    <t>262620, 341820, 448920, 524420, 630420, 724320, 854620, 1011120, 1161420</t>
  </si>
  <si>
    <t>85530820, 114158420, 142112520, 173069220, 208649020, 243349120, 278443920, 322928220, 357378720</t>
  </si>
  <si>
    <t>2020-02-03 15:54:00</t>
  </si>
  <si>
    <t>PARA EL DESARROLLO DE LAS POLÍTICAS, PROGRAMAS Y PROYECTOS A CARGO DEL IGAC</t>
  </si>
  <si>
    <t>2020-02-03 15:58:00</t>
  </si>
  <si>
    <t>PRESTACIÓN DE SERVICIOS  PROFESIONALES PARA CONTRIBUIR A LA IMPLEMENTACIÓN DE LA POLÍTICA CATASTRAL CON EL ENFOQUE MULTIPROPOSITO Y LA ARTICULACIÓN INTERINSTITUCIONAL EN EL COMPONENTE TECNOLÓGICO</t>
  </si>
  <si>
    <t>96220</t>
  </si>
  <si>
    <t>182320, 263320, 334020, 448420, 539420, 650820, 759520, 887720, 1016220, 1181620, 1305320</t>
  </si>
  <si>
    <t>67307420, 85889720, 112042420, 142509720, 174584220, 217647720, 250551320, 285602420, 325649220, 362569520, 396807420</t>
  </si>
  <si>
    <t>2020-02-03 16:01:00</t>
  </si>
  <si>
    <t>PRESTACIÓN DE SERVICIOS PROFESIONALES PARA  APOYAR LA GESTIÓN, TRANSFERENCIA DE CONOCIMIENTO Y SEGUIMIENTO TÉCNICO REQUERIDO PARA LA HABILITACIÓN DE GESTORES CATASTRALES</t>
  </si>
  <si>
    <t>28220, 28820</t>
  </si>
  <si>
    <t>93720, 96020</t>
  </si>
  <si>
    <t>171420, 181620, 184420, 264220, 264320, 333520, 338020, 409620, 453020, 529920, 531320, 634520, 634620, 744220, 747020, 855820, 866920, 1024020, 1028320, 1139720, 1171620</t>
  </si>
  <si>
    <t>67289020, 67490120, 86438220, 86466720, 111024020, 112242520, 138843820, 143402420, 171907920, 173062620, 210904220, 210913320, 247395220, 247741220, 278444920, 281705620, 330132920, 331251920, 351974620, 360279020</t>
  </si>
  <si>
    <t>2020-02-03 16:03:00</t>
  </si>
  <si>
    <t>PRESTACIÓN DE SERVICIOS PARA APOYAR LAS ACTIVIDADES TÉCNICAS Y OPERATIVAS REQUERIDAS EN EL MARCO DE LA HABILITACIÓN DE GESTORES CATASTRALES</t>
  </si>
  <si>
    <t>20620, 190020</t>
  </si>
  <si>
    <t>94820</t>
  </si>
  <si>
    <t>182020, 264020, 333620, 452920, 526020, 631020, 730020, 861720, 1028120, 1127920</t>
  </si>
  <si>
    <t>67303420, 85946920, 111630320, 143394820, 171087320, 208054820, 243755120, 280667920, 331058220, 347943720</t>
  </si>
  <si>
    <t>2020-02-03 16:06:00</t>
  </si>
  <si>
    <t>PRESTACIÓN DE SERVICIOS PROFESIONALES PARA REALIZAR LAS ACTIVIDADES DE OPERACIÓN,  SOPORTE Y DESARROLLO RELACIONADOS CON LA GESTIÓN DEL SISTEMA NACIONAL DE CATASTRO</t>
  </si>
  <si>
    <t>80420</t>
  </si>
  <si>
    <t>184220, 252720, 313120, 390920, 514920, 615120, 717220, 834320, 994320, 1187520</t>
  </si>
  <si>
    <t>67487220, 75425120, 102232620, 134871120, 168233520, 205350420, 241286320, 272675120, 316155920, 364248920</t>
  </si>
  <si>
    <t>2020-02-03 16:09:00</t>
  </si>
  <si>
    <t>PRESTACIÓN DE SERVICIOS PROFESIONALES PARA  ORIENTAR Y REALIZAR LAS ACTIVIDADES DE DESARROLLO, ADMINISTRACIÓN Y MONITOREO DE LOS COMPONENTES DE SOFTWARE DEL SISTEMA DE TRANSICIÓN Y SISTEMAS RELACIONADOS PARA LA OPERACIÓN DEL SISTEMA NACIONAL DE CATAS</t>
  </si>
  <si>
    <t>81820</t>
  </si>
  <si>
    <t>180320, 257620, 331020, 402320, 521520, 624320, 724220, 870020, 1018920, 1136220</t>
  </si>
  <si>
    <t>67115720, 77786320, 112301920, 137446120, 170557120, 207524020, 243328420, 282252420, 329520320, 351069920</t>
  </si>
  <si>
    <t>2020-02-03 16:13:00</t>
  </si>
  <si>
    <t>PRESTACIÓN DE SERVICIOS PROFESIONALES PARA LLEVAR ACABO LAS ACTIVIDADES DE  DIFINICIÓN, CONTROL Y SEGUIMIENTO, ENCAMINADOS A LA CONSTRUCCIÓN DE NUEVAS FUNCIONALIDADES  PARA LA OPERACIÓN DEL SISTEMA NACIONAL DE CATASTRO</t>
  </si>
  <si>
    <t>38420</t>
  </si>
  <si>
    <t>158520</t>
  </si>
  <si>
    <t>333420, 391820, 550120, 945920, 946420, 946520, 1108120, 1108320, 1300520</t>
  </si>
  <si>
    <t>110992420, 132537020, 189596720, 302338320, 302352320, 302361020, 339112120, 339386620, 396083020</t>
  </si>
  <si>
    <t>2020-02-04 00:00:00</t>
  </si>
  <si>
    <t>2020-02-04 11:06:00</t>
  </si>
  <si>
    <t>PRESTACIÓN DE SERVICIOS PARA REALIZAR ACTIVIDADES DE GESTIÓN Y LOGISTICA EN LOS PROCESOS Y PROYECTOS MISIONALES DE LA SUBDIRECCIÓN DE GEOGRAFIA Y CARTOGRAFIA</t>
  </si>
  <si>
    <t>20020, 20120</t>
  </si>
  <si>
    <t>91520, 91820</t>
  </si>
  <si>
    <t>182920, 183020, 263620, 263720, 322120, 338720, 398520, 455720, 525820, 544620, 613720, 615020, 723820, 732720, 830720, 856920, 956720, 963420, 1121320, 1135220</t>
  </si>
  <si>
    <t>67354820, 67375420, 85877820, 85885720, 105783620, 112219320, 135774920, 143896720, 170643520, 177196620, 205349120, 205350320, 242822820, 244148420, 270926720, 278467920, 305886120, 308166420, 346758220, 350037220</t>
  </si>
  <si>
    <t>2020-02-04 11:07:00</t>
  </si>
  <si>
    <t>PRESTACIÓN DE SERVICIOS  COMO COPILOTO DE LA AERONAVE HK 1771- G Y LA GESTIÓN DE APOYO EN EL SEGUIMIENTO  Y CONTINUIDAD DE LOS PROCESOS Y PROCEDIMIENTOS DE OPERACIONES AÉREAS DE LOS EQUIPOS TRIPULADOS Y NO TRIPULADOS DEL IGAC</t>
  </si>
  <si>
    <t>45620</t>
  </si>
  <si>
    <t>199020</t>
  </si>
  <si>
    <t>449220, 555620, 707820, 713620, 769320, 846820, 1006820, 1265520</t>
  </si>
  <si>
    <t>143401220, 185508820, 237282420, 239884720, 253726320, 275086420, 322059720, 391149920</t>
  </si>
  <si>
    <t>9920, 12220, 15720, 16020</t>
  </si>
  <si>
    <t>2020-02-04 11:08:00</t>
  </si>
  <si>
    <t>SUMINISTRO DE COMBUSTIBLE TIPO JET A1 PARA EL AVIÓN TWIN TURBOCOMIMANDER 690A CON MATRICULA HK1771G, PROPIEDAD DEL IGAC</t>
  </si>
  <si>
    <t>425220</t>
  </si>
  <si>
    <t>831820, 894420, 894620, 1025020, 1109620, 1200920</t>
  </si>
  <si>
    <t>287113120, 287114020, 287115720, 330924520, 341625320, 381529820</t>
  </si>
  <si>
    <t>2020-02-04 11:11:00</t>
  </si>
  <si>
    <t>Prestación de servicios como técnico TLA para realizar el control y seguimiento de los procesos de mantenimiento aeronáutico y suministro de combustible del avión Twin Turbocommander 690A con matricula HK1771G, propiedad del IGAC.</t>
  </si>
  <si>
    <t>45920</t>
  </si>
  <si>
    <t>167220</t>
  </si>
  <si>
    <t>341920, 447920, 543920, 635220, 737320, 848820, 1004520, 1161720</t>
  </si>
  <si>
    <t>113913220, 142503820, 177053720, 210844120, 246145120, 275098520, 320501720, 356385020</t>
  </si>
  <si>
    <t>2020-02-04 11:13:00</t>
  </si>
  <si>
    <t>Prestación de servicios como piloto al mando de la aeronave HK 1771-G y la gestión  de seguimiento, control y continuidad de los procesos y procedimientos de operaciones aéreas  de los equipos tripulados y no tripulados del IGAC</t>
  </si>
  <si>
    <t>46020</t>
  </si>
  <si>
    <t>205920</t>
  </si>
  <si>
    <t>458820, 556620, 708120, 708920, 771620, 846920, 1004420, 1192420</t>
  </si>
  <si>
    <t>148967520, 186484820, 237321820, 238848220, 254255720, 275092420, 321087020, 370161720</t>
  </si>
  <si>
    <t>9820, 15620, 16120</t>
  </si>
  <si>
    <t>2020-02-04 11:15:00</t>
  </si>
  <si>
    <t>PRESTACIÓN DE SERVICIOS PARA GESTIONAR,  REALIZAR EL CONTROL  Y SEGUIMIENTO A LA TOMA DE FOTOGRAFÍA AÉREA Y CONSECUSIÓN DE INSUMOS NECESARIOS PARA PRODUCCIÓN CARTOGRÁFICA.</t>
  </si>
  <si>
    <t>15120</t>
  </si>
  <si>
    <t>100120</t>
  </si>
  <si>
    <t>240920, 257720, 331720, 452420, 530220, 632020, 777420, 878120, 1008820, 1158020</t>
  </si>
  <si>
    <t>67521720, 77656420, 111541720, 143397420, 173044620, 208445820, 259553520, 283809020, 322396120, 356347020</t>
  </si>
  <si>
    <t>2020-02-04 11:17:00</t>
  </si>
  <si>
    <t>PRESTACIÓN DE SERVICIOS PARA  ORIENTAR LA OPERACIÓN TÉCNICA DE LOS PROYECTOS MISIONALES DE LA SUBDIRECCIÓN DE GEOGRAFÍA Y CARTOGRAFÍA</t>
  </si>
  <si>
    <t>2020-02-04 11:21:00</t>
  </si>
  <si>
    <t>PRESTACIÓN DE SERVICIOS PARA  GESTIONAR,  REALIZAR EL CONTROL  Y SEGUIMIENTO DE LA PRODUCCIÓN CARTOGRÁFICA DE METAS MISIONALES Y, CONVENIOS Y/O CONTRATOS DE LA SUBDIRECCIÓN DE GEOGRAFÍA Y CARTOGRAFÍA</t>
  </si>
  <si>
    <t>119020</t>
  </si>
  <si>
    <t>253720, 332620, 406220, 548220, 649420, 774420, 894720, 993620, 1174220, 1294520</t>
  </si>
  <si>
    <t>76546620, 112073820, 137786220, 178873820, 217470120, 256769520, 288170820, 316944520, 361438520, 395253420</t>
  </si>
  <si>
    <t>2020-02-05 08:45:00</t>
  </si>
  <si>
    <t>PAGO LINEAS TELEFONICAS MOVISTAR ESTACIONES GEODESICAS</t>
  </si>
  <si>
    <t>22820, 44920, 64820, 74020, 79720, 94820, 111520, 121820, 146220, 177020, 189220, 196120</t>
  </si>
  <si>
    <t>68320, 117820, 181720, 210420, 238020, 284320, 391220, 433520, 533120, 623620, 691320, 763720</t>
  </si>
  <si>
    <t>108420, 109020, 252120, 402820, 462320, 530820, 611920, 761620, 840320, 969720, 1130020, 1192520, 1303620</t>
  </si>
  <si>
    <t>33046520, 75790520, 138145320, 151756420, 172356120, 205599020, 250599320, 274603420, 309811520, 349969820, 371345320, 396452520</t>
  </si>
  <si>
    <t>2020-02-05 14:17:00</t>
  </si>
  <si>
    <t>Prestación de servicios para el manejo de la información que genere la subdirección de agrología en el desarrollo de sus proyectos.</t>
  </si>
  <si>
    <t>78120</t>
  </si>
  <si>
    <t>162620, 241920, 321420, 390120, 537020, 637720, 719420, 853620, 959920, 1130920, 1191420, 1192920</t>
  </si>
  <si>
    <t>42155320, 67790920, 105771420, 134869320, 173746320, 212523020, 241987420, 276900420, 307293120, 348536920, 367285120, 370075420</t>
  </si>
  <si>
    <t>2020-02-05 14:18:00</t>
  </si>
  <si>
    <t>Prestación de servicios personales para ejecutar la verificación y control del programa de aseguramiento metrológico de los equipos e instrumentos  conforme a los requisitos de la Norma ISO 17025, en el GIT Laboratorio Nacional de Suelos.</t>
  </si>
  <si>
    <t>86020</t>
  </si>
  <si>
    <t>167420, 264720, 336320, 411920, 545820, 627220, 739920, 880020, 1028520, 1163620, 1296220</t>
  </si>
  <si>
    <t>44470320, 86045320, 112133720, 139033520, 177498720, 206845220, 246169920, 283769720, 331795520, 358707920, 395558320</t>
  </si>
  <si>
    <t>2020-02-05 14:20:00</t>
  </si>
  <si>
    <t>Prestación de servicios personales para realizar el lavado y alistamiento de la instrumentación requerida para la ejecución de análisis en el GIT Laboratorio Nacional de Suelos.</t>
  </si>
  <si>
    <t>22020</t>
  </si>
  <si>
    <t>86120</t>
  </si>
  <si>
    <t>167520, 261820, 331120, 450320, 527920, 623720, 774320, 881320, 979520, 1171420, 1258020</t>
  </si>
  <si>
    <t>44486120, 85174520, 110710120, 142521220, 171124120, 205356020, 255573420, 284280220, 311635220, 359866120, 389534820</t>
  </si>
  <si>
    <t>2020-02-06 14:37:00</t>
  </si>
  <si>
    <t>Viáticos y gastos de comisión para realizar la descripción de 196 calicatas y la toma de muestras para el levantamiento de suelos a escala 1:10.000 en los complejos de paramos de Chingaza, Iguaque-Merchan, Altiplano  y Rabanal Rio Bogota. actividad p</t>
  </si>
  <si>
    <t>12320, 12420, 12620, 12920, 13020, 13220, 13320, 13420, 13520, 13620, 13720, 13820, 13920, 14020, 14120, 14220, 14320, 14420, 14520, 15120</t>
  </si>
  <si>
    <t>59820, 59920, 60120, 60220, 60320, 60520, 60620, 60820, 60920, 61120, 61220, 61320, 61420, 61520, 61620, 61720, 61820, 61920, 62920</t>
  </si>
  <si>
    <t>101120, 101220, 101320, 101420, 101620, 101720, 101920, 102120, 102220, 102420, 102520, 102620, 102720, 102820, 102920, 103020, 103120, 103220, 104320</t>
  </si>
  <si>
    <t>21245320, 21247620, 21257220, 21263420, 21352620, 21363420, 21371320, 21394820, 21397520, 21402520, 21406920, 21408220, 21409920, 21413520, 21415720, 21417020, 21418020, 21419520, 22090820</t>
  </si>
  <si>
    <t>520, 720, 820, 920, 1020, 1120, 1220, 1320, 1420, 1520, 1620, 1720</t>
  </si>
  <si>
    <t>2020-02-10 11:37:00</t>
  </si>
  <si>
    <t>Prestación de servicios profesionales al IGAC apoyando la vinculación del personal requerido por la entidad, de conformidad con las solicitudes efectuadas por el supervisor del contrato.</t>
  </si>
  <si>
    <t>92220</t>
  </si>
  <si>
    <t>175720, 258820, 323720, 412520, 550020, 652320, 744020, 886420, 1002220, 1172620, 1300220</t>
  </si>
  <si>
    <t>52833120, 77891820, 107976320, 139323720, 180049820, 218742020, 247389520, 285485920, 320833420, 360348220, 396093620</t>
  </si>
  <si>
    <t>2020-02-10 11:38:00</t>
  </si>
  <si>
    <t>Prestación de servicios profesionales para la administración de la infraetructura que no es propiedad del IGAC</t>
  </si>
  <si>
    <t>2020-02-10 11:39:00</t>
  </si>
  <si>
    <t>Prestación de servicios profesionales para realizar la representación ante las autoridades administrativas y judiciales a nivel nacional en los que sea parte el IGAC; así como apoyar en todos los trámites jurídicos encaminados a la Oficina Asesora Ju</t>
  </si>
  <si>
    <t>29420, 33620, 33720, 34620, 45120</t>
  </si>
  <si>
    <t>114420, 131820, 132420, 133520, 158920</t>
  </si>
  <si>
    <t>249920, 264920, 267020, 267620, 268720, 327820, 332420, 333820, 337220, 338320, 448120, 449620, 458320, 458920, 510320, 545020, 545120, 546020, 546320, 557620, 645220, 646220, 647220, 650520, 659320, 750720, 761520, 765720, 767420, 767620, 848720, 852920, 857020, 859220, 879820, 990220, 990420, 990520, 999020, 1014420, 1145120, 1151420, 1159420, 1159620, 1189720, 1305720</t>
  </si>
  <si>
    <t>73827720, 86428920, 90580320, 90581520, 92717620, 109876620, 111649920, 112173720, 112271020, 112311920, 142557620, 147908220, 150576120, 150583520, 166074720, 177630620, 177915020, 182910920, 182911120, 191505320, 215935720, 216162620, 217703420, 219231520, 223699720, 248089120, 251175820, 251516520, 252519220, 252917720, 275113420, 277153320, 278513320, 279501020, 284313320, 315505320, 315505420, 315506320, 316811720, 325650820, 352049220, 354658820, 356464320, 356931120, 366078120, 396972020</t>
  </si>
  <si>
    <t>2020-02-10 11:41:00</t>
  </si>
  <si>
    <t>Prestación de servicios profesionales para la articulación, evaluación y control a los planes, programas y proyectos de la infraestructura física y garantizar los objetos planteados a nivel nacional del proyecto de fortalecimiento de la infraestructu</t>
  </si>
  <si>
    <t>19620</t>
  </si>
  <si>
    <t>160820, 171020, 171220, 240720, 258220, 273220, 396920, 518120, 637020, 722320, 834520, 962320, 1123120</t>
  </si>
  <si>
    <t>41972020, 45395320, 67518520, 77798020, 101622720, 137732620, 169848020, 212510820, 242548520, 272931320, 310042620, 346780920</t>
  </si>
  <si>
    <t>4820, 5220, 5320</t>
  </si>
  <si>
    <t>2020-02-10 14:43:00</t>
  </si>
  <si>
    <t>PRESTACIÓN DE SERVICIOS PROFESIONALES PARA LA ATENCIÓN DE SOLICITUDES DE CARTOGRAFÍA TOPOGRÁFICA, CARTOGRAFÍA DE SUELOS Y AEROFOTOGRAFÍAS EN EL CENTRO DE INFORMACIÓN GEOGRÁFICA DEL IGAC.</t>
  </si>
  <si>
    <t>80520</t>
  </si>
  <si>
    <t>183120, 250720, 312120, 403320, 528120, 616420, 721020, 847220, 970220, 1131120, 1301820, 1302520</t>
  </si>
  <si>
    <t>67385320, 74408620, 102230520, 137605620, 171928820, 205351220, 242138120, 274921220, 309938120, 348939220, 396204220</t>
  </si>
  <si>
    <t>2020-02-10 15:04:00</t>
  </si>
  <si>
    <t>PRESTACIÓN DE SERVICIOS PERSONALES PARA ORGANIZAR Y DESARROLLAR LAS FERIAS Y/O EVENTOS REQUERIDOS POR LA ENTIDAD</t>
  </si>
  <si>
    <t>92020</t>
  </si>
  <si>
    <t>181920, 248920, 311820, 402920, 527020, 629120, 721920, 845220, 967220, 1135120, 1267820</t>
  </si>
  <si>
    <t>67302120, 73412820, 102229020, 136003220, 171917420, 207830820, 242214120, 274742220, 308432920, 349991120, 394151920</t>
  </si>
  <si>
    <t>2020-02-10 15:08:00</t>
  </si>
  <si>
    <t>ADQUISICIÓN DEL DERECHO DE USO DEL SISTEMA DE CODIFICACIÓN EAN/UCC</t>
  </si>
  <si>
    <t>43320</t>
  </si>
  <si>
    <t>146220</t>
  </si>
  <si>
    <t>342120</t>
  </si>
  <si>
    <t>114973020</t>
  </si>
  <si>
    <t>2020-02-10 15:11:00</t>
  </si>
  <si>
    <t>PRESTACIÓN DE SERVICIOS PERSONALES PARA LLEVAR ACABO LOS PROCESOS TÉCNICOS DE CATALOGACIÓN, CALSIFICACIÓN Y ANALISIS EN FORMATO MARC, DE LOS MAPAS Y PLANOS DE LA COLECCIÓN GENERAL DE LA BIBLIOTECA</t>
  </si>
  <si>
    <t>81520</t>
  </si>
  <si>
    <t>182220, 250620, 314720, 397720, 518520, 613320, 716920, 845620, 970820, 1134620, 1256520</t>
  </si>
  <si>
    <t>67304420, 74430120, 103601620, 135821220, 169148620, 205348520, 241210320, 274747020, 309965620, 349981420, 389584820</t>
  </si>
  <si>
    <t>2020-02-10 15:16:00</t>
  </si>
  <si>
    <t>PRESTACIÓN DE SERVICIOS PERSONALES  PARA REALIZAR EL ANÁLISIS DE LAS PUBLICACIONES DE LA HEMEROTECA EN FORMATO MARC, Y PONERLA A DISPOSICIÓN  DE LOS USUARIOS A TRAVÉS DE LA BIBLIOTECA VIRTUAL</t>
  </si>
  <si>
    <t>26620</t>
  </si>
  <si>
    <t>181120, 249520, 314920, 397920, 518620, 615520, 716720, 844720, 965420, 1131520, 1256420</t>
  </si>
  <si>
    <t>67279820, 73583520, 103713320, 135761320, 169152920, 205351020, 241094320, 274735420, 308262520, 349107320, 386584920</t>
  </si>
  <si>
    <t>2020-02-10 15:20:00</t>
  </si>
  <si>
    <t>PRESTACIÓN DE SERVICIOS PROFESIONALES PARA LA CREACIÓN DE  MATERIAL MULTIMEDIA, AUDIOVISUAL Y/O INTERACTIVO PARA LA DIFUSIÓN DE PRODUCTOS Y SERVICIOS GENERADOS  POR EL INSTITUTO</t>
  </si>
  <si>
    <t>81420</t>
  </si>
  <si>
    <t>181720, 255120, 328620, 407620, 527820, 616120, 716620, 846220, 963920, 1134320, 1256320</t>
  </si>
  <si>
    <t>67301720, 77325520, 110924920, 138064120, 171927620, 205350020, 241092620, 274893020, 308181420, 349957620, 386563120</t>
  </si>
  <si>
    <t>2020-02-11 08:57:00</t>
  </si>
  <si>
    <t>VIÁTICOS Y GASTOS DE COMISIÓN</t>
  </si>
  <si>
    <t>16920, 26020, 26120, 26220, 35520, 35620, 145920</t>
  </si>
  <si>
    <t>63920, 71420, 71520, 71620, 89720, 89820, 528320</t>
  </si>
  <si>
    <t>104920, 109620, 109720, 109820, 169820, 169920, 967620</t>
  </si>
  <si>
    <t>23875820, 33034520, 33081920, 33087320, 44584520, 44587920, 308759620</t>
  </si>
  <si>
    <t>220, 320, 1820</t>
  </si>
  <si>
    <t>2020-02-11 11:36:00</t>
  </si>
  <si>
    <t>Viáticos para participar en el comité técnico del convenio IGAC - CORTOLIMA</t>
  </si>
  <si>
    <t>17820, 17920, 18020, 19020</t>
  </si>
  <si>
    <t>64020, 64820, 64920, 65020</t>
  </si>
  <si>
    <t>105020, 105920, 106020, 106120</t>
  </si>
  <si>
    <t>24354120, 24383520, 24405620, 24415320</t>
  </si>
  <si>
    <t>2020-02-11 11:39:00</t>
  </si>
  <si>
    <t>Viáticos salida de campo Monitoreo ambiental PECAT</t>
  </si>
  <si>
    <t>19420, 37020</t>
  </si>
  <si>
    <t>65420, 93920</t>
  </si>
  <si>
    <t>106620, 171620</t>
  </si>
  <si>
    <t>24784020, 46350720</t>
  </si>
  <si>
    <t>120, 420</t>
  </si>
  <si>
    <t>2020-02-11 14:07:00</t>
  </si>
  <si>
    <t>VIÁTICOS Y GASTOS DE COMISIÓN SUBDIRECCIÓN DE CATASTRO</t>
  </si>
  <si>
    <t>16420, 16520, 20420, 20520, 28320, 28420, 28520, 28620, 28720, 30520, 31520, 31820, 34220, 35720, 38920, 39820, 39920, 99220, 99320, 103120, 103520, 103620, 103920, 125420, 128720, 130120, 132920, 133020, 133120, 133220, 133320, 133420, 135620, 142820, 143120, 143420, 146820, 146920, 149620, 150420, 150520, 152920, 155620, 157420, 157620, 158220, 158320, 165620, 165720, 165820, 165920, 166020, 166620, 173520, 173620, 173720, 173820, 173920, 174020, 174120, 176820, 176920, 177620, 179020, 183120, 183820, 185420, 187620, 187720, 187820, 188020, 188120, 188520, 188620, 189620, 189720, 189820, 190120, 190220, 190320, 190820</t>
  </si>
  <si>
    <t>63220, 63420, 66920, 67020, 73520, 73620, 73720, 74020, 74120, 79020, 82920, 87820, 89920, 97120, 99520, 99620, 315820, 315920, 330220, 330520, 330620, 330720, 444820, 465120, 486220, 489920, 490020, 490120, 490220, 490320, 490420, 495020, 510020, 511520, 535420, 535620, 540820, 541820, 541920, 559120, 570120, 573820, 575920, 576020, 576320, 588820, 588920, 590020, 590120, 590320, 590820, 611320, 611520, 611620, 611720, 612020, 612120, 612520, 615820, 615920, 625420, 639420, 649120, 667020, 681020, 681120, 681220, 684020, 684120, 686520, 687020, 693320, 694520, 694620, 694720, 696620, 696720, 696820, 704320</t>
  </si>
  <si>
    <t>104720, 104820, 107620, 107720, 155520, 155620, 155720, 155820, 156020, 156120, 159220, 160020, 166320, 170020, 173420, 175320, 176120, 647420, 647520, 663720, 664020, 698420, 703020, 856320, 874020, 896120, 897820, 897920, 898020, 898120, 898220, 898320, 942520, 953220, 953720, 977420, 977520, 982920, 983020, 997720, 999820, 1011720, 1012420, 1013420, 1013520, 1013820, 1031120, 1031320, 1101020, 1101120, 1101220, 1101620, 1114820, 1114920, 1115020, 1115120, 1115220, 1115320, 1115620, 1126420, 1126620, 1132420, 1146420, 1156020, 1174920, 1183720, 1183820, 1183920, 1186520, 1186920, 1188820, 1188920, 1194520, 1196120, 1196220, 1196320, 1198420, 1198520, 1198620, 1247320</t>
  </si>
  <si>
    <t>23454420, 23455520, 26153020, 26156920, 37939220, 37957620, 37964120, 37998420, 38041220, 40948420, 41656920, 43629820, 45265420, 49017120, 52969620, 52987920, 216420120, 216420620, 229933720, 229934520, 231950820, 232905820, 278314720, 282928520, 288033920, 288476320, 288477520, 288478720, 288480120, 288481320, 288483520, 296735720, 304811620, 311827220, 311828720, 312347720, 312348720, 316199820, 317701020, 323359820, 323496520, 323500120, 323501020, 324615020, 335161120, 335162520, 336161320, 336163220, 336515820, 336738320, 345874120, 345881320, 345883620, 345884520, 345885620, 345886620, 346002720, 347431220, 347432720, 349000920, 355196420, 356349020, 360977320, 362613920, 362615120, 362616720, 363933120, 364954720, 365013120, 365088220, 372249820, 372251720, 372271020, 372352420, 375543220, 382407120, 384283720, 384286820</t>
  </si>
  <si>
    <t>9220, 9720, 10020, 25020, 25120</t>
  </si>
  <si>
    <t>2020-02-11 14:31:00</t>
  </si>
  <si>
    <t>Prestación de servicios  para realizar actividades de administración, soporte y monitoreo de las plataformas basadas en software libre adoptadas por la Entidad.</t>
  </si>
  <si>
    <t>30720</t>
  </si>
  <si>
    <t>113220</t>
  </si>
  <si>
    <t>248720, 322320, 458220, 531620, 654520, 775320, 871420, 990020, 1139520</t>
  </si>
  <si>
    <t>72978520, 105996920, 147440420, 171920820, 218983820, 258470520, 282419820, 314715820, 351427420</t>
  </si>
  <si>
    <t>2020-02-11 14:34:00</t>
  </si>
  <si>
    <t>Prestación de servicios profesionales para brindar soporte de primer nivel, generar estadísticas de operación y realizar pruebas a los sistemas de información de la Oficina de Informática y Telecomunicaciones</t>
  </si>
  <si>
    <t>118420</t>
  </si>
  <si>
    <t>253220, 253320, 335320, 514220, 536320, 656820, 769220, 889920, 1024220, 1180120</t>
  </si>
  <si>
    <t>76491020, 76524620, 111571620, 169623020, 173541620, 219461020, 253142620, 285860620, 329816920, 362049020</t>
  </si>
  <si>
    <t>2020-02-11 14:36:00</t>
  </si>
  <si>
    <t>Prestación de servicios profesionales para realizar actividades de apoyo a la Gestión en el proceso de carrera administrativa.</t>
  </si>
  <si>
    <t>19920</t>
  </si>
  <si>
    <t>2020-02-11 14:38:00</t>
  </si>
  <si>
    <t>Prestación de servicios profesionales para realizar, gestionar y controlar el proceso de ausentimos y generar información de cesantes de la Entidad</t>
  </si>
  <si>
    <t>30420</t>
  </si>
  <si>
    <t>110420</t>
  </si>
  <si>
    <t>245920, 318020, 391220, 518320, 605320, 712320, 829420, 958420, 1121920, 1291420</t>
  </si>
  <si>
    <t>71270220, 105107220, 134871520, 169387020, 199949520, 239873620, 270387220, 306826520, 347335720, 394361320</t>
  </si>
  <si>
    <t>2020-02-11 14:40:00</t>
  </si>
  <si>
    <t>Prestación de servicios para el apoyo a la supervisión de vigilancia y seguridad privada, y para la recepción y atención de las diferentes solicitudes al sistema de acceso.</t>
  </si>
  <si>
    <t>37320</t>
  </si>
  <si>
    <t>126520</t>
  </si>
  <si>
    <t>263120, 328820, 404920, 529320, 614620, 719920, 836020, 999220, 1125420, 1299320</t>
  </si>
  <si>
    <t>85778820, 111218820, 138116820, 172351420, 206744420, 242212220, 272955820, 320504920, 347394120, 395792520</t>
  </si>
  <si>
    <t>2020-02-11 14:42:00</t>
  </si>
  <si>
    <t>Prestación de servicios personales para apoyar  la elaboración de conciliaciones bancarias y cuenta de nomina del Instituto Geográfico Agustín Codazzi,</t>
  </si>
  <si>
    <t>20220</t>
  </si>
  <si>
    <t>109320</t>
  </si>
  <si>
    <t>242420, 313520, 393720, 511920, 601320, 709220, 824820, 955920, 957020, 1116020, 1285120</t>
  </si>
  <si>
    <t>67818920, 102857220, 134969520, 166421520, 197914320, 199887520, 238865920, 268857420, 305916520, 346283120, 394132220</t>
  </si>
  <si>
    <t>2020-02-11 14:44:00</t>
  </si>
  <si>
    <t>Prestación de servicios personales para recepcionar, organizar y gestionar las actas de supervisión e interventoria para el tramite de pago</t>
  </si>
  <si>
    <t>80220</t>
  </si>
  <si>
    <t>167120, 241820, 272720, 393820, 512320, 611820, 709920, 830920, 955720, 1115920, 1286220</t>
  </si>
  <si>
    <t>44209120, 67696520, 100941620, 134920820, 166458920, 205347520, 238865520, 271104120, 305877920, 346327720, 393998420</t>
  </si>
  <si>
    <t>2020-02-11 14:46:00</t>
  </si>
  <si>
    <t>Prestación de servicios personales de apoyo a la gestión para realizar actividades relacionadas con la entrega, seguimiento y control a los elementos devolutivos y de consumo de la Entidad.</t>
  </si>
  <si>
    <t>20420</t>
  </si>
  <si>
    <t>92120</t>
  </si>
  <si>
    <t>175620, 251520, 317620, 401620, 521720, 650020, 723120, 849620, 979320, 1177620, 1280820</t>
  </si>
  <si>
    <t>52825620, 75405020, 104746820, 135598320, 169837820, 217431620, 242505820, 275111620, 311611120, 361854620, 394173820</t>
  </si>
  <si>
    <t>2020-02-11 14:47:00</t>
  </si>
  <si>
    <t>Prestación de servicios profesionales para apoyar y gestionar integralmente el proceso de inventarios de los bienes del Instituto Geográfico Agustín Codazzi.</t>
  </si>
  <si>
    <t>80120</t>
  </si>
  <si>
    <t>175520, 262820, 330420, 404720, 529220, 614520, 718820, 842520, 896820</t>
  </si>
  <si>
    <t>52802620, 85854120, 112330320, 138108920, 172253620, 206740620, 242227020, 274616820, 288167920</t>
  </si>
  <si>
    <t>2020-02-11 14:50:00</t>
  </si>
  <si>
    <t>RENOVACIÓN DE LOS SERVICIOS DE SOFTWARE UP DATE SUPPORT Y ORACLE PREMIE SUPPORT FOR SYSTEMS</t>
  </si>
  <si>
    <t>137920</t>
  </si>
  <si>
    <t>313320, 313420</t>
  </si>
  <si>
    <t>104328120, 104337320</t>
  </si>
  <si>
    <t>2020-02-11 15:22:00</t>
  </si>
  <si>
    <t>Apoyar al Instituto Geográfico Agustín Codazzi IGAC como especialista financiero, en la planificación, ejecución, seguimiento y control financiero y contable de los recursos y compromisos adquiridos con la Banca Multilateral, en el marco del Proyecto</t>
  </si>
  <si>
    <t>2020-02-11 15:24:00</t>
  </si>
  <si>
    <t>2020-02-11 15:32:00</t>
  </si>
  <si>
    <t>2020-02-11 15:39:00</t>
  </si>
  <si>
    <t>2020-02-13 08:13:00</t>
  </si>
  <si>
    <t>COMPONENTE TRANSVERSAL GASTOS DE MANUTENCIÓN Y TRASLADO</t>
  </si>
  <si>
    <t>37620</t>
  </si>
  <si>
    <t>96620</t>
  </si>
  <si>
    <t>172820</t>
  </si>
  <si>
    <t>47899720</t>
  </si>
  <si>
    <t>2020-02-13 10:24:00</t>
  </si>
  <si>
    <t>PRESTACIÓN DE SERVICIOS PROFESIONALES PARA EL REGISTRO Y DEPURACIÓN DE LA INFORMACIÓN CONTABLE EN LOS APLICATIVOS ALTERNOS DEL SISTEMA SIIF NACION</t>
  </si>
  <si>
    <t>108220</t>
  </si>
  <si>
    <t>241520, 271820, 393420, 511720, 601220, 710120, 824720, 956120, 956220, 1109320, 1109920, 1287420</t>
  </si>
  <si>
    <t>67685020, 100047320, 134919420, 166373420, 197895220, 199886420, 238867520, 268660720, 305881920, 346337420, 394003920</t>
  </si>
  <si>
    <t>2020-02-13 10:28:00</t>
  </si>
  <si>
    <t>PRESTACIÓN DE SERVICIOS  PROFESIONALES PARA REALIZAR EL APOYO JURÍDICO Y A LA COORDINACIÓN EN LA REVISIÓN DE LAS QUEJAS Y REVISIÓN DE LOS ACTOS ADMINISTRATIVOS PROFERIDOS EN LOS PROCESOS DISCIPLINARIOS QUE SEAN ADELANTADOS EN LA ENTIDAD</t>
  </si>
  <si>
    <t>20720</t>
  </si>
  <si>
    <t>122420</t>
  </si>
  <si>
    <t>257820, 326120, 408120, 528020, 638220, 772820, 821320, 883220, 1001720, 1166720, 1296620</t>
  </si>
  <si>
    <t>77808920, 108604820, 138255620, 171897120, 213412920, 254023520, 264440820, 284913820, 320770120, 359582320, 395599420</t>
  </si>
  <si>
    <t>2020-02-13 10:31:00</t>
  </si>
  <si>
    <t>PRESTACIÓN DE SERVICIOS  PROFESIONALES PARA EL APOYO JURÍDICO  EN LA ATENCIÓN OPORTUNA Y DE CALIDAD DE LAS PQRSD A NIVEL NACIONAL</t>
  </si>
  <si>
    <t>29720, 29820</t>
  </si>
  <si>
    <t>91320, 93620</t>
  </si>
  <si>
    <t>175820, 175920, 256420, 263020, 325120, 325420, 405320, 450820, 526420, 527320, 634820, 653220, 722420, 726920, 844920, 845920, 991920, 998420, 1151120, 1185920, 1284320, 1292620</t>
  </si>
  <si>
    <t>52847220, 52887720, 77370420, 85773720, 108130020, 108144120, 138194820, 142532520, 171230220, 171892620, 210845020, 218574020, 242223020, 243327420, 274757420, 276277220, 314952520, 316339820, 354018320, 363888620, 393814720, 394828120</t>
  </si>
  <si>
    <t>2020-02-14 11:16:00</t>
  </si>
  <si>
    <t>PRESTACIÓN DE SERVICIOS PROFESIONALES DE APOYO AL GIT DE GESTIÓN CONTRACTUAL, EN TODAS LAS ACTIVIDADES RELACIONADAS CON EL PROCESO DE CONTRATACIÓN.</t>
  </si>
  <si>
    <t>24520</t>
  </si>
  <si>
    <t>76120</t>
  </si>
  <si>
    <t>157820, 247820, 247920, 314120, 392620, 510820, 601820, 718720, 842720, 974520, 1140320, 1258320, 1258520</t>
  </si>
  <si>
    <t>40916120, 73613520, 102929720, 134936920, 166115020, 198204920, 242262120, 274620520, 311042120, 351991520, 389734020, 389744620</t>
  </si>
  <si>
    <t>2020-02-14 11:17:00</t>
  </si>
  <si>
    <t>PRESTACIÓN DE SERVICIOS PARA REALIZAR LA PUBLICACIÓN DE AVISOS EN UN DIARIO DE CIRCULACIÓN NACIONAL</t>
  </si>
  <si>
    <t>108120</t>
  </si>
  <si>
    <t>502920</t>
  </si>
  <si>
    <t>948920</t>
  </si>
  <si>
    <t>301909420</t>
  </si>
  <si>
    <t>2020-02-14 11:18:00</t>
  </si>
  <si>
    <t>ARRENDAMIENTO DE BIEN INMUEBLE PARA EL FUNCIONAMIENTO DE LA DIRECCIÓN TERRITORIAL CASANARE</t>
  </si>
  <si>
    <t>65220, 188320</t>
  </si>
  <si>
    <t>404920</t>
  </si>
  <si>
    <t>774920, 822920, 823020, 1103120, 1103220</t>
  </si>
  <si>
    <t>261322720, 267416220, 267418920, 338438220, 338441220</t>
  </si>
  <si>
    <t>2020-02-14 11:19:00</t>
  </si>
  <si>
    <t>Prestación de servicios profesionales para el mantenimiento, control y seguimiento del sistema de gestión ambiental y del plan estratégico de seguridad vial institucional.</t>
  </si>
  <si>
    <t>21620</t>
  </si>
  <si>
    <t>29120</t>
  </si>
  <si>
    <t>266720, 323620, 411320, 524520, 625220, 715420, 838120, 1002520, 1135420</t>
  </si>
  <si>
    <t>88785020, 107972020, 138986220, 171244120, 211730320, 241071620, 273667920, 320846320, 350130320</t>
  </si>
  <si>
    <t>2020-02-14 15:35:00</t>
  </si>
  <si>
    <t>PRESTACIÓN DE SERVICIOS PARA APOYAR LAS ACTIVIDADES TECNICAS Y OPERATIVAS REQUERIDAS EN EL MARCO DE LA HABILITACIÓN DE GESTORES CATASTRALES</t>
  </si>
  <si>
    <t>97920</t>
  </si>
  <si>
    <t>181020, 261020, 338120, 409520, 532220, 634420, 746920, 855620, 1023920, 1142020, 1282920</t>
  </si>
  <si>
    <t>67277920, 84790520, 112182420, 138812020, 172354920, 209048020, 247383720, 278191020, 329813720, 351996720, 394089320</t>
  </si>
  <si>
    <t>2020-02-14 15:37:00</t>
  </si>
  <si>
    <t>VIATICOS Y GASTOS DE COMISIÓN REVISAR LAS CLASES AGROLOGICAS DE 3 PREDIOS EN EL MUNICIPIO DE SUBACHOQUE, CUNDINAMARCA</t>
  </si>
  <si>
    <t>67420, 67520</t>
  </si>
  <si>
    <t>107820, 107920</t>
  </si>
  <si>
    <t>26884220, 26897920</t>
  </si>
  <si>
    <t>2020-02-17 13:58:00</t>
  </si>
  <si>
    <t>PRESTACIÓN DE SERVICIOS PROFESIONALES PARA REALIZAR SEGUIMIENTO Y CONTROL A LA IMPLEMENTACIÓN DEL PROYECTO DE GESTIÓN DOCUMENTAL CONFORME A LAS DIRECTRICES DE LA ENTIDAD Y LAS NORMAS EMITIDAS POR EL ARCHIVO GENERAL DE LA NACIÓN.</t>
  </si>
  <si>
    <t>29220</t>
  </si>
  <si>
    <t>100020</t>
  </si>
  <si>
    <t>241020, 258420, 329720, 407720, 524120, 656920, 761720, 873420, 977120, 1171820, 1283020</t>
  </si>
  <si>
    <t>67535820, 77672020, 111461420, 145475820, 174764620, 220326420, 251177320, 283811420, 311698520, 360090320, 394202920</t>
  </si>
  <si>
    <t>2020-02-17 16:02:00</t>
  </si>
  <si>
    <t>viaticos</t>
  </si>
  <si>
    <t>22920, 23020, 23120, 23220, 23320, 23420, 23520, 23720, 23820, 25820, 25920, 28120, 32720, 32820, 32920, 33020, 33120, 33220, 33320, 33420, 33520, 66220</t>
  </si>
  <si>
    <t>68520, 68620, 68820, 69020, 69120, 69220, 69320, 69420, 69520, 71220, 73020, 85020, 85720, 86820, 87020, 87120, 87220, 87320, 87420, 87520, 191320</t>
  </si>
  <si>
    <t>108620, 108720, 109420, 155120, 164620, 164720, 164820, 164920, 165020, 165120, 165220, 165320, 165420, 409320</t>
  </si>
  <si>
    <t>33032120, 36052420, 42785720, 42848420, 42850220, 42853020, 42893320, 42897220, 42943520, 42948120, 42964720, 139827520</t>
  </si>
  <si>
    <t>2820, 2920, 3020, 3120, 3220, 3320, 3420, 3520, 4120, 7020</t>
  </si>
  <si>
    <t>2020-02-18 15:33:00</t>
  </si>
  <si>
    <t>Prestación de servicios profesionales para realizar el seguimiento y control de los expedientes contractuales que tiene en custodia el GIT de Gestión Contractual, asi como proyectar los documentos jurídicos necesarios en materia de actuaciones admini</t>
  </si>
  <si>
    <t>39420, 39520, 157120, 157220</t>
  </si>
  <si>
    <t>111820, 112620, 591420, 601320</t>
  </si>
  <si>
    <t>247320, 248120, 315720, 339420, 392720, 394320, 407020, 513020, 530720, 601420, 603320, 622720, 756420, 758920, 839020, 948220, 983220, 1117820, 1122520, 1140420, 1145220, 1248920, 1256720, 1256820, 1271520, 1271620, 1272020, 1285920, 1286020</t>
  </si>
  <si>
    <t>72912020, 72934120, 104445220, 112384120, 134940820, 137890920, 166708320, 173046320, 197953820, 208065720, 249955020, 250447620, 273681220, 301356320, 312700220, 346060920, 347344620, 352017220, 352047220, 385025620, 389593320, 391067220, 391146620, 393886320, 393963720, 393983220, 394104420</t>
  </si>
  <si>
    <t>2020-02-19 14:23:00</t>
  </si>
  <si>
    <t>PRESTACIÓN DE SERVICIOS PROFESIONALES PARA LA ATENCIÓN, CONTROL Y SEGUIMIENTO A LAS PETICIONES PRESENTADAS ANTE LA SUBDIRECCIÓN DE CATASTRO</t>
  </si>
  <si>
    <t>30820</t>
  </si>
  <si>
    <t>119520</t>
  </si>
  <si>
    <t>254120, 334220, 410120, 535420, 631820, 743020, 860420, 1019820, 1174120, 1265620</t>
  </si>
  <si>
    <t>76541320, 111466720, 138814520, 173285720, 208099020, 246917620, 280284920, 326280220, 360344120, 391152020</t>
  </si>
  <si>
    <t>2020-02-21 09:12:00</t>
  </si>
  <si>
    <t>Prestación de servicios personales para la ejecución de análisis básicos y aplicación de controles de calidad en el GIT Laboratorio Nacional de Suelos.</t>
  </si>
  <si>
    <t>31320, 54620, 54720, 54820, 55220, 55320</t>
  </si>
  <si>
    <t>133220, 157620, 160420, 165520, 166420, 166520</t>
  </si>
  <si>
    <t>268420, 331620, 336020, 340120, 341120, 341220, 406620, 409220, 450720, 451220, 457620, 523120, 523820, 527620, 530420, 555720, 619620, 623320, 627320, 629320, 642520, 706620, 726720, 732520, 732620, 733520, 734820, 746520, 866120, 866520, 870120, 871820, 872720, 879320, 963620, 976920, 977020, 980720, 1002020, 1019520, 1148920, 1152620, 1156820, 1169920, 1170420, 1176220, 1257020, 1271220, 1280420</t>
  </si>
  <si>
    <t>92366820, 110720620, 112036020, 112290020, 113411520, 113421820, 137725520, 138602720, 142524720, 142536220, 145380620, 169860420, 170550620, 171122520, 172319020, 185231520, 205353220, 205355820, 207302820, 207837220, 214024820, 236649620, 243296720, 244113720, 244147320, 244865220, 244906420, 247364020, 281474720, 281567420, 282216020, 282451720, 282533720, 283710620, 308176020, 311077320, 311078720, 311847520, 320757320, 326256620, 354250220, 354438620, 356143320, 359598820, 360095720, 361378820, 389524820, 391065820, 394153320</t>
  </si>
  <si>
    <t>2020-02-21 09:15:00</t>
  </si>
  <si>
    <t>Prestación de servicios profesionales para realizar el control de calidad y programación analítica que garantice el cumplimiento oportuno de la prestación de servicios de</t>
  </si>
  <si>
    <t>30620</t>
  </si>
  <si>
    <t>128620</t>
  </si>
  <si>
    <t>261720, 337120, 447520, 536120, 661420, 1170920, 1191320, 1192620</t>
  </si>
  <si>
    <t>85174820, 112145220, 139518920, 173550920, 227386820, 359799320, 370092720</t>
  </si>
  <si>
    <t>2020-02-21 09:20:00</t>
  </si>
  <si>
    <t>PRESTACIÓN DE SERVICIOS  PARA REALIZAR ACTIVIDADES DE OPERACIÓN, SOPORTE DE SOLICITUDES, INCIDENTES Y REQUERIMIENTOS SEGÚN LOS NIVELES DE SERVICIOS ESTABLECIDOS</t>
  </si>
  <si>
    <t>40620, 40720, 40820, 41420, 41620, 41820</t>
  </si>
  <si>
    <t>108320, 110120, 115120, 116920, 119120, 119320</t>
  </si>
  <si>
    <t>241620, 245620, 250520, 251820, 253820, 253920, 271420, 272320, 272820, 314220, 316720, 317120, 389720, 390720, 392920, 393020, 404220, 455120, 507220, 511020, 511320, 519320, 530120, 537120, 600720, 602020, 622520, 632120, 651720, 656420, 711920, 721420, 725820, 741720, 743320, 747420, 829020, 831020, 832920, 833820, 834420, 835520, 956320, 960520, 961020, 962720, 962920, 991220, 1118720, 1119820, 1120420, 1139120, 1144220, 1150420, 1306920, 1307020, 1307120</t>
  </si>
  <si>
    <t>67704320, 70397120, 74412820, 75406420, 76536220, 76538420, 100040720, 100768320, 100968020, 103095420, 104471920, 104592420, 134866220, 134874720, 134912920, 134917020, 137712720, 143694320, 162437820, 166314220, 166327020, 169395520, 171878120, 173748020, 197898820, 198169120, 205355520, 208368120, 217692020, 219455520, 239650720, 242215620, 243483420, 246866820, 246922620, 247396620, 270355620, 271366020, 272648220, 272677520, 272818820, 272854920, 307745320, 307746920, 307748820, 308143520, 308149020, 314880120, 345658720, 346682220, 346720220, 351416920, 352112220, 354592820, 396660620, 396874720, 397090720</t>
  </si>
  <si>
    <t>2020-02-21 09:26:00</t>
  </si>
  <si>
    <t>PRESTACIÓN DE SERVICIO PARA TRAMITAR, IMPULSAR Y SUSTANCIAR CADA UNA DE LAS ACTUACIONES DE LOS PROCESOS DISCIPLINARIOS DE LA SEDE CENTRAL Y LAS DIRECCIONES TERRITORIALES Y APOYO EN LOS TRAMITES ADMINISTRATIVOS QUE REQUIERA LA COORDINACIÓN</t>
  </si>
  <si>
    <t>28620</t>
  </si>
  <si>
    <t>33920</t>
  </si>
  <si>
    <t>112720</t>
  </si>
  <si>
    <t>248220, 316520, 392820, 520320, 638120, 757520, 889820, 1027720, 1171120, 1309220</t>
  </si>
  <si>
    <t>72910720, 104467420, 134907720, 169824920, 212575320, 249238220, 285632420, 330959420, 359818620, 397291720</t>
  </si>
  <si>
    <t>2020-02-21 09:32:00</t>
  </si>
  <si>
    <t>PRESTACIÓN DE SERVICIOS PROFESIONALES PARA APOYAR A LA COORDINACIÓN EN LAS ACTIVIDADES DE SEGUIMIENTO, EJECUCIÓN, CONTROL Y REVISIÓN DE LOS PROCESOS DISCIPLINARIOS  ADELANTADOS  POR EL GRUPO INTERNO DE TRABAJO</t>
  </si>
  <si>
    <t>2020-02-21 09:38:00</t>
  </si>
  <si>
    <t>PRESTACIÓN DE SERVICIOS PROFESIONALES PARA  LA ELABORACIÓN  DE LOS  RESPECTIVOS INFORMES TÉCNICOS, APOYO EN LA PRACTICA DE PRUEBAS Y DIRECCIONAMIENTO  DE INDOLE CATASTRAL QUE SE REQUIERAN EN EL DESARROLLO DE LOS PROCESOS DISCIPLINARIOS QUE SE ADELANT</t>
  </si>
  <si>
    <t>40420</t>
  </si>
  <si>
    <t>112220</t>
  </si>
  <si>
    <t>247720, 316620, 391120, 520220, 638320, 759620, 882820, 1026620, 1173120, 1201820, 1286320</t>
  </si>
  <si>
    <t>72897920, 104718220, 134876620, 169420720, 213415420, 250559820, 284430720, 330955220, 360269620, 375736520, 393988020</t>
  </si>
  <si>
    <t>2020-02-21 09:41:00</t>
  </si>
  <si>
    <t>PRESTACIÓN DE SERVICIOS PROFESIONALES  ESPECIALIZADOS PARA REVISAR, ORGANIZAR Y PLANTEAR LA ESTRUCTURA DE LA REFORMA ORGANIZACIONAL DEL IGAC EN EL MARCO DE LOS LINEAMIENTOS INSTITUCIONALES VIGENTES.</t>
  </si>
  <si>
    <t>37420</t>
  </si>
  <si>
    <t>114320</t>
  </si>
  <si>
    <t>249820, 272220, 398720, 520120, 705820, 757720, 886520, 1007720, 1176120, 1264020</t>
  </si>
  <si>
    <t>73990320, 102858820, 135856220, 171075920, 235108420, 250515620, 285486920, 324689720, 362566220, 391066420</t>
  </si>
  <si>
    <t>2020-02-21 09:45:00</t>
  </si>
  <si>
    <t>PRESTACIÓN DE SERVICIOS PROFESIONALES PARA ADELANTAR LABORES  DE SEGUIMIENTO Y CONTROL DE PROYECTO DE GESTIÓN DOCUMENTAL  Y DAR LINEA TÉCNICA PARA LOS PROCESOS ARCHIVÍSTICOS EN LOS FONDOS DOCUMENTALES DE LA ENTIDAD</t>
  </si>
  <si>
    <t>2020-02-21 09:49:00</t>
  </si>
  <si>
    <t>PRESTACIÓN DE SERVICIOS PROFESIONALES PARA EJECUTAR ACTIVIDADES PROPIAS  DE LA FUNCIÓN ARCHIVISTICAS  Y DE LA GESTIÓN DOCUMENTAL DE CONFORMIDAD CON LOS PROCEDIMIENTOS  ESTABLECIDOS POR LA ENTIDAD Y NORMAS DEL ARCHIVO GENERAL  DE LA NACIÓN</t>
  </si>
  <si>
    <t>2020-02-21 13:06:00</t>
  </si>
  <si>
    <t>Prestación de servicios  profesionales para  realizar el procesamiento digital de imágenes de sensores remotos y análisis espacial requerido en  los proyectos de tecnologías geoespaciales a cargo de la oficina CIAF.</t>
  </si>
  <si>
    <t>32520, 32620</t>
  </si>
  <si>
    <t>125520, 127420</t>
  </si>
  <si>
    <t>260820, 263920, 335720, 336420, 343620, 454820, 459320, 541420, 542620, 644620, 645120, 749320, 767220, 870820, 872820, 1001220, 1002920, 1152420, 1176820, 1267720, 1278920</t>
  </si>
  <si>
    <t>84731120, 85960920, 111609020, 112135920, 117971920, 143604320, 145800620, 175795020, 175799020, 215745220, 215829420, 247612320, 252303420, 282393620, 282565120, 317762420, 318362220, 354085320, 361473820, 394058520, 394139320</t>
  </si>
  <si>
    <t>4220, 17420, 21220</t>
  </si>
  <si>
    <t>2020-02-21 13:07:00</t>
  </si>
  <si>
    <t>Prestación de servicios profesionales  para la compilación, estructuración y análisis de información geoespacial requerida en la realización de los estudios multitemporales y proyectos de asistencia técnica realizados por la oficina CIAF</t>
  </si>
  <si>
    <t>25520</t>
  </si>
  <si>
    <t>128520</t>
  </si>
  <si>
    <t>261620, 335920, 449520, 542220, 648320, 747820, 897120, 1003420, 1172920, 1268220</t>
  </si>
  <si>
    <t>85175120, 111643720, 142227220, 175336120, 217369820, 247440320, 288063720, 320430620, 360094320, 393936920</t>
  </si>
  <si>
    <t>2020-02-21 15:11:00</t>
  </si>
  <si>
    <t>PRESTACIÓN DE SERVICIOS PROFESIONALES PARA SOPORTAR, MANTENER Y DESARROLLAR COMPONENTES DE SOFTWARE DE LO SISTEMAS DE INFORMACIÓN DE LA ENTIDAD</t>
  </si>
  <si>
    <t>41220, 63020</t>
  </si>
  <si>
    <t>155620, 221720</t>
  </si>
  <si>
    <t>327220, 333120, 396720, 407420, 515420, 522720, 526920, 612720, 614120, 720220, 756520, 841420, 844120, 961920, 963820, 1135020, 1140920, 1309320</t>
  </si>
  <si>
    <t>109400720, 112121820, 153004220, 168247220, 170551520, 183146420, 205593620, 211164520, 242701620, 249268620, 274583420, 274919020, 308234020, 310037220, 350040320, 351789320</t>
  </si>
  <si>
    <t>2020-02-21 15:14:00</t>
  </si>
  <si>
    <t>PRESTACIÓN DE SERVICIOS PROFESIONALES PARA EL SOPORTE, MANTENIMIENTO, ANALISIS, DISEÑO Y DESARROLLO DE LOS COMPONENTES WEB PARA LA OPERACIÓN DEL SISTEMA CATASTRAL</t>
  </si>
  <si>
    <t>42320</t>
  </si>
  <si>
    <t>135920</t>
  </si>
  <si>
    <t>272120, 340520, 459120, 547220, 655820, 772020, 893220, 1027420, 1181720</t>
  </si>
  <si>
    <t>100176620, 112386620, 147901020, 177968920, 220325620, 254210520, 287461720, 330980720, 362577620</t>
  </si>
  <si>
    <t>2020-02-24 08:14:00</t>
  </si>
  <si>
    <t>PRESTACIÓN DE SERVICIOS PROFESIONALES PARA CONSOLIDAR Y ANALIZAR LA INFORMACIÓN RELACIONADA CON LOS PROYECTOS DE GESTIÓN CATASTRAL Y PRESENTAR PROPUESTAS DE MEJORA A LOS PROCESOS CATASTRALES A CARGO DE LA SUBDIRRECCION DE CATASTRO</t>
  </si>
  <si>
    <t>28120</t>
  </si>
  <si>
    <t>30920</t>
  </si>
  <si>
    <t>114220</t>
  </si>
  <si>
    <t>249720, 335020, 409120, 536020, 614720, 758520, 853220, 948120, 970120, 1142120, 1265820</t>
  </si>
  <si>
    <t>73825420, 112084320, 139150720, 173692620, 206748120, 249951820, 278750220, 301340320, 311056820, 352036020, 391156220</t>
  </si>
  <si>
    <t>2020-02-24 08:18:00</t>
  </si>
  <si>
    <t>PRESTACIÓN DE SERVICIOS PROFESIONALES PARA APOYAR LA EJECUCIÓN DE LAS ACTIVIDADES DEL COMPONENTE TÉCNICO Y OPERATIVO QUE LE SEAN REQUERIDAS PARA COADYUVAR AL CUMPLIMIENTO DE LAS METAS Y COMPROMISOS QUE LE SEAN ASIGNADAS</t>
  </si>
  <si>
    <t>31420</t>
  </si>
  <si>
    <t>114920</t>
  </si>
  <si>
    <t>250320, 329220, 453320, 537520, 547720, 647820, 762720, 876320, 947920, 969120, 1152220, 1279220</t>
  </si>
  <si>
    <t>73997820, 110707820, 143645520, 178965420, 217378120, 251566420, 283368120, 301667920, 310181720, 354477720, 394134720</t>
  </si>
  <si>
    <t>PRESTACIÓN DE SERVICIOS PROFESIONALES PARA APOYAR  A LA SUBDIRECCIÓN  DE CATASTRO  EN LA PLANEACIÓN, EJECUCIÓN Y SEGUIMIENTOS DE LOS DIFERENTES PROYECTOS DESARROLLADOS EN EL MARCO DE LOS PROCESOS CATASTRALES</t>
  </si>
  <si>
    <t>29920</t>
  </si>
  <si>
    <t>107920</t>
  </si>
  <si>
    <t>241220, 250020, 328920, 412420, 537620, 647720, 756220, 888020, 1026520, 1189920</t>
  </si>
  <si>
    <t>67722020, 73995720, 110706820, 139020620, 175215120, 217361320, 249995520, 285626520, 330898320, 366089820</t>
  </si>
  <si>
    <t>2020-02-24 08:53:00</t>
  </si>
  <si>
    <t>PRESTACIÓN DE SERVICIOS PROFESIONALES PARA APOYAR A LA OFICINA ASESORA JURIDICA EN LA ESTRUCTURACIÓN DE LA DEFENSA JUDICIAL Y PREVENCIÓN DEL DAÑO ANTIJURIDICO DEL INSTITUTO DEL INSTITUTO GEOGRAFICO AGUSTIN CODAZZI, ASI COMO EJERCER LA REPRESENTACIÓN</t>
  </si>
  <si>
    <t>31620</t>
  </si>
  <si>
    <t>57620</t>
  </si>
  <si>
    <t>205620</t>
  </si>
  <si>
    <t>458520, 544820, 646320, 761020, 852220, 990320, 1150720</t>
  </si>
  <si>
    <t>147435520, 177503120, 216086220, 250532220, 276351920, 314722720, 354614220</t>
  </si>
  <si>
    <t>2020-02-24 08:55:00</t>
  </si>
  <si>
    <t>Prestación de servicios profesionales para apoyar a la Oficina Asesora Jurídica en la gestión jurídica, mejora regulatoria y en la elaboración de documentos, que requiera el Instituto Geográfico Agustín Codazzi.</t>
  </si>
  <si>
    <t>130320</t>
  </si>
  <si>
    <t>265720, 340820, 460820, 556220, 650320, 757220, 852720, 990120, 1156320</t>
  </si>
  <si>
    <t>87296220, 113437720, 150056020, 185748220, 217696120, 250465020, 277091120, 315505120, 356472120</t>
  </si>
  <si>
    <t>2020-02-24 08:57:00</t>
  </si>
  <si>
    <t>Prestación de servicios profesionales en los asuntos legales y de propiedad intelectual que le sean asignados por la Oficina Asesora Jurídica; así como realizar representación judicial y extrajudicial del IGAC a nivel nacional.</t>
  </si>
  <si>
    <t>31820</t>
  </si>
  <si>
    <t>39020</t>
  </si>
  <si>
    <t>130520</t>
  </si>
  <si>
    <t>266020, 343720, 557420, 557520, 649720, 761420, 887620, 992820, 1161520, 1307820</t>
  </si>
  <si>
    <t>87634620, 117970620, 189598620, 199959620, 219228320, 251168620, 285598720, 315516920, 356478620, 397074020</t>
  </si>
  <si>
    <t>2020-02-24 08:58:00</t>
  </si>
  <si>
    <t>Prestación de servicios profesionales a la Oficina Asesora Jurídica en la gestión jurídica y los asuntos de derecho disciplinario que le sean asignados</t>
  </si>
  <si>
    <t>58520</t>
  </si>
  <si>
    <t>203920</t>
  </si>
  <si>
    <t>456820, 545620, 645320, 767520, 852620, 989120, 1145020</t>
  </si>
  <si>
    <t>145306120, 177634120, 216081020, 252921420, 276470420, 314436420, 352671120</t>
  </si>
  <si>
    <t>2020-02-24 09:00:00</t>
  </si>
  <si>
    <t>Prestación de servicios profesionales para realizar el apoyo jurídico y administrativo a la Oficina Asesora Jurídica</t>
  </si>
  <si>
    <t>38720</t>
  </si>
  <si>
    <t>133120</t>
  </si>
  <si>
    <t>268320, 338220, 449120, 546220, 658920, 757020, 879520, 989620, 1154320, 1304920</t>
  </si>
  <si>
    <t>92369220, 112184920, 142113220, 177637820, 221630520, 249189220, 283727320, 314434520, 355275520, 396651420</t>
  </si>
  <si>
    <t>PRESTACIÓN DE SERVICIOS PROFESIONALES PARA LA IMPLEMENTACIÓN  DE PROCESOS  ESTADÍSTICOS, QUE PERMITAN EL ANÁLISIS Y EL SEGUIMIENTO DE LA INFORMACIÓN  CATASTRAL NECESARIA PARA EL DESARROLLO DE LAS POLÍTICAS, PROGRAMADAS Y PROYECTOS  A CARGO DEL IGAC</t>
  </si>
  <si>
    <t>42520</t>
  </si>
  <si>
    <t>126220</t>
  </si>
  <si>
    <t>261520, 341420, 452520, 534820, 625320, 739820, 838720, 1008720, 1150620, 1265720</t>
  </si>
  <si>
    <t>85776420, 113478820, 143600020, 173283620, 207464620, 246305820, 274420920, 322379720, 354724520, 391154220</t>
  </si>
  <si>
    <t>2020-02-24 09:05:00</t>
  </si>
  <si>
    <t>PRESTACIÓN  DE SERVICIOS PROFESIONALES  EN LOS ASUNTOS LEGALES Y CONTRACTUALES QUE LE SEAN ASIGNADOS  POR LA OFICINA ASESORA JURIDICA; ASÍ COMO REALIZAR REPRESENTACIÓN JUDICIAL   Y EXTRAJUDICIAL  DEL IGAC  A NIVEL  NACIONAL</t>
  </si>
  <si>
    <t>47120</t>
  </si>
  <si>
    <t>162820</t>
  </si>
  <si>
    <t>337320, 413120, 549920, 645920, 761320, 762620, 852420, 989320, 1154120</t>
  </si>
  <si>
    <t>112178020, 139814420, 180072520, 216139920, 251395420, 276468420, 314448320, 354705720</t>
  </si>
  <si>
    <t>2020-02-24 09:10:00</t>
  </si>
  <si>
    <t>PRESTACIÓN  DE SERVICIOS PROFESIONALES  PARA APOYAR A LA OFICINA JURÍDICA EN LA ESTRUCTURACIÓN DE GESTIÓN JURÍDICA, ELABORACIÓN Y REVISIÓN DE CONCEPTOS, ACTOS ADMINISTRATIVOS, DOCTRINA Y DEMÁS TEMAS TRANSVERSALES QUE SEAN REQUERIDOS  POR EL SUPERVISO</t>
  </si>
  <si>
    <t>89720</t>
  </si>
  <si>
    <t>406220</t>
  </si>
  <si>
    <t>776220, 829820, 889220, 989020, 1156620</t>
  </si>
  <si>
    <t>258629920, 271979120, 285901420, 314432720, 356475520</t>
  </si>
  <si>
    <t>2020-02-24 09:12:00</t>
  </si>
  <si>
    <t>PRESTACIÓN  DE SERVICIOS PROFESIONALES  PARA APOYAR LA ESTRATEGIAS, PLANES, PROYECTOS Y ACTIVIDADES RELACIONADAS CON LA MEJORA DEL SERVICIO CIUDADANO</t>
  </si>
  <si>
    <t>110820</t>
  </si>
  <si>
    <t>246320, 316120, 396220, 516920, 654320, 756920, 841720, 991720, 1135520, 1284520</t>
  </si>
  <si>
    <t>72009320, 104504520, 135328920, 169661720, 218739020, 249256720, 274113220, 314930320, 350141920, 393820720</t>
  </si>
  <si>
    <t>2020-02-24 09:16:00</t>
  </si>
  <si>
    <t>PRESTACIÓN  DE SERVICIOS PROFESIONALES   PARA LA PLANEACIÓN, EJECUCIÓN Y SEGUIMIENTO DE LAS EVALUACIONES  AL SISTEMA DE CONTROL INTERNO DE LOS PROCESOS DE LA ENTIDAD DE CONFORMIDAD A LA NORMATIVIDAD Y PROCEDIMIENTOS INSTITUCIONALES VIGENTES</t>
  </si>
  <si>
    <t>41720, 41920, 42020, 42120, 48620</t>
  </si>
  <si>
    <t>113720, 113820, 114620, 114820, 177020</t>
  </si>
  <si>
    <t>249220, 249420, 250120, 250220, 312520, 316920, 317220, 318120, 391920, 395520, 396020, 396120, 447720, 455820, 516120, 517420, 520620, 529720, 556920, 611620, 612020, 624920, 631620, 631720, 711120, 712620, 728820, 755820, 757320, 839520, 839720, 846720, 861420, 881620, 898920, 960420, 960720, 961620, 962420, 989820, 1122320, 1123520, 1133720, 1135720, 1159120, 1298120, 1300720, 1301920, 1302620, 1308920</t>
  </si>
  <si>
    <t>73451420, 73523720, 73843620, 73979920, 102228620, 104698520, 104706320, 105182220, 132565720, 135114420, 135189320, 135508220, 142225820, 143808220, 169643420, 169700120, 169829920, 173040220, 186537320, 205347220, 205455620, 205582520, 208074620, 208367320, 239473020, 240409920, 248825420, 249217220, 249942320, 273683520, 273736420, 274770420, 280665720, 284282120, 293292620, 307631720, 307766320, 310021220, 310045420, 314446520, 346745820, 347381020, 349410720, 350045320, 356407320, 395802820, 396096120, 396359320, 396368920, 397327520</t>
  </si>
  <si>
    <t>2020-02-24 10:23:00</t>
  </si>
  <si>
    <t>PRESTACIÓN DE SERVICIOS PROFESIONALES PARA DIFUNDIR Y COMERCIALIZAR LOS PRODUCTOS Y SERVICIOS DE IGAC</t>
  </si>
  <si>
    <t>39720</t>
  </si>
  <si>
    <t>252620, 315120, 398220, 519820, 617220, 720320, 847320, 967820, 1134220, 1251120</t>
  </si>
  <si>
    <t>76406620, 103703520, 135768220, 169518520, 205352020, 242041220, 274924520, 308826420, 349422720, 390931920</t>
  </si>
  <si>
    <t>2020-02-24 17:24:00</t>
  </si>
  <si>
    <t>27220, 27320, 27420</t>
  </si>
  <si>
    <t>72220</t>
  </si>
  <si>
    <t>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t>
  </si>
  <si>
    <t>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t>
  </si>
  <si>
    <t>3720, 27120</t>
  </si>
  <si>
    <t>2020-02-24 17:34:00</t>
  </si>
  <si>
    <t>APORTES DE PARAFISCALES MES DE FEBRERO DE 2020</t>
  </si>
  <si>
    <t>32520</t>
  </si>
  <si>
    <t>27720</t>
  </si>
  <si>
    <t>151820, 151920, 152020, 152120, 152220, 152320, 152420, 152520, 152620, 152720, 152820, 152920, 153020, 153120, 153220, 153320, 153420, 153520, 153620, 153720, 153820, 153920, 154020, 154120, 154220, 154320</t>
  </si>
  <si>
    <t>35209220, 35209320, 35209520, 35209620, 35209720, 35209820, 35209920, 35210020, 35210120, 35210220, 35210420, 35210520, 35210620, 35210720, 35210820, 35210920, 35211020, 35211120, 35211320, 35211420, 35211520, 35211620, 35211720, 35211820, 35211920, 35212020</t>
  </si>
  <si>
    <t>2020-02-25 09:02:00</t>
  </si>
  <si>
    <t>PRESTACIÓN DE SERVICIOS PROFESIONALES PARA DESARROLLAR ACTIVIDADES DE CALIDAD Y SEGUIMIENTO A LA GESTIÓN COMERCIAL DE LOS PRODUCTOS Y SERVICIOS  GENERADOS POR LAS ÁREA TÉCNICAS DEL INSTITUTO</t>
  </si>
  <si>
    <t>37120, 37220</t>
  </si>
  <si>
    <t>115920</t>
  </si>
  <si>
    <t>251220, 313020, 403820, 525620, 617820, 716020, 845020, 971120, 1128220, 1254420</t>
  </si>
  <si>
    <t>75404120, 102561120, 137726520, 171232220, 206767420, 241496020, 274913220, 311708220, 348488620, 385547320</t>
  </si>
  <si>
    <t>2020-02-25 12:02:00</t>
  </si>
  <si>
    <t>GASTOS DE MANUNTENCIÓN - CONTRATISTAS</t>
  </si>
  <si>
    <t>32120</t>
  </si>
  <si>
    <t>37920, 190920, 191020</t>
  </si>
  <si>
    <t>96420, 704120, 704220</t>
  </si>
  <si>
    <t>172620, 1204020, 1238620</t>
  </si>
  <si>
    <t>47904120, 382388720, 391489820</t>
  </si>
  <si>
    <t>2020-02-25 14:57:00</t>
  </si>
  <si>
    <t>VIÁTICOS CONTRATISTAS- PROYECTO FORTALECIMIENTO DE LA INFRAESTRUCTURA FÍSICA</t>
  </si>
  <si>
    <t>32720</t>
  </si>
  <si>
    <t>29620, 38020, 38120, 39220, 40020, 68620, 115920, 132420, 157720, 176320</t>
  </si>
  <si>
    <t>77620, 96820, 98420, 98720, 99720, 202120, 407620, 487420, 576120, 615620</t>
  </si>
  <si>
    <t>160320, 173020, 173920, 174120, 175420, 453620, 777520, 945520, 1013620, 1126020</t>
  </si>
  <si>
    <t>41956820, 47905720, 51045020, 51066420, 52704220, 143642220, 259560820, 301299520, 324622420, 347419820</t>
  </si>
  <si>
    <t>2020-02-26 08:07:00</t>
  </si>
  <si>
    <t>Prestación de servicios para realizar la atención y gestión a requerimientos y compromisos relacionados con asuntos étnicos y diálogo social.</t>
  </si>
  <si>
    <t>121620</t>
  </si>
  <si>
    <t>257120, 346020, 514820, 603720, 659720, 821120, 891620, 1109020, 1181020, 1190820, 1274220</t>
  </si>
  <si>
    <t>77882820, 122318520, 168239220, 199939920, 224473320, 264442020, 287452720, 341616320, 367025720, 397067820</t>
  </si>
  <si>
    <t>2020-02-26 10:34:00</t>
  </si>
  <si>
    <t>Prestación de servicios personales para realizar la preparación y manejo de muestras de suelos, aguas, compost y tejido vegetal en el GIT Laboratorio Nacional de Suelos.</t>
  </si>
  <si>
    <t>27420</t>
  </si>
  <si>
    <t>58820, 58920</t>
  </si>
  <si>
    <t>197120, 205120</t>
  </si>
  <si>
    <t>447420, 458020, 516220, 526820, 619720, 623520, 726820, 731520, 870220, 875620, 979420, 984220, 1172320, 1182420, 1271320</t>
  </si>
  <si>
    <t>139513820, 145383020, 168387420, 171114520, 205353320, 205355920, 243298420, 244083520, 282217320, 283044920, 311619220, 312529920, 360501020, 362212920, 391165920</t>
  </si>
  <si>
    <t>2020-02-26 10:36:00</t>
  </si>
  <si>
    <t>57520, 58220</t>
  </si>
  <si>
    <t>191720, 210620</t>
  </si>
  <si>
    <t>409720, 462820, 516620, 517020, 619820, 623020, 728720, 735920, 863720, 872620, 983320, 1022320, 1029120, 1154920, 1167520</t>
  </si>
  <si>
    <t>138813120, 151557320, 168407720, 168419820, 205353420, 205356620, 243510320, 245224620, 281031820, 282521520, 312511820, 333394320, 354765820, 359522220</t>
  </si>
  <si>
    <t>2020-02-26 10:38:00</t>
  </si>
  <si>
    <t>Prestación de servicios personales para  verificar la información registrada en  SIGA y preparar los informes de resultados  de los análisis  el GIT Laboratorio Nacional de Suelos.</t>
  </si>
  <si>
    <t>27220</t>
  </si>
  <si>
    <t>60620</t>
  </si>
  <si>
    <t>198320</t>
  </si>
  <si>
    <t>448520, 519920, 639220, 741520, 866420, 991620, 1171720, 1268720</t>
  </si>
  <si>
    <t>139818020, 169573220, 212588620, 246860520, 281459920, 314926320, 360491520, 391162320</t>
  </si>
  <si>
    <t>2020-02-26 10:39:00</t>
  </si>
  <si>
    <t>Prestación de Servicios personales para realizar actividades de programación y control de los análisis físicos en el GIT Laboratorio Nacional de Suelos.</t>
  </si>
  <si>
    <t>2020-02-26 10:40:00</t>
  </si>
  <si>
    <t>Prestación de servicios profesionales para la ejecución de análisis de baja complejidad y validación  metodológica en el GIT Laboratorio Nacional de Suelos.</t>
  </si>
  <si>
    <t>157320</t>
  </si>
  <si>
    <t>330820, 412120, 527720, 631120, 736020, 872520, 998020, 1166420</t>
  </si>
  <si>
    <t>110700520, 139040520, 171123320, 208056420, 245234120, 283311220, 316320220, 358706420</t>
  </si>
  <si>
    <t>2020-02-26 10:42:00</t>
  </si>
  <si>
    <t>55420</t>
  </si>
  <si>
    <t>164220</t>
  </si>
  <si>
    <t>343520, 397220, 566020, 630920, 732220, 858220, 965820, 1157420</t>
  </si>
  <si>
    <t>117973120, 135767920, 195053620, 208051820, 244109120, 278565820, 308286620, 356179220</t>
  </si>
  <si>
    <t>2020-02-26 10:43:00</t>
  </si>
  <si>
    <t>Prestación de servicios profesionales para registrar y hacer seguimiento a las tendencias que influyen en el adecuado desempeño del GIT Laboratorio Nacional de Suelos.</t>
  </si>
  <si>
    <t>2020-02-26 10:44:00</t>
  </si>
  <si>
    <t>Prestación de servicios profesionales para la realización de los procedimientos requeridos para el mantenimiento  y ajuste permanente del programa de aseguramiento de la calidad en el GIT  Laboratorio Nacional de Suelos.</t>
  </si>
  <si>
    <t>22720</t>
  </si>
  <si>
    <t>2020-02-26 10:45:00</t>
  </si>
  <si>
    <t>Prestación de servicios profesionales para el seguimiento y control de la validez de los resultados analíticos, confirmación y validación  de las metodologías de acuerdo con la normatividad vigente de competencia técnica en el GIT Laboratorio Naciona</t>
  </si>
  <si>
    <t>52920</t>
  </si>
  <si>
    <t>159720</t>
  </si>
  <si>
    <t>334620, 449020, 526620, 635120, 738020, 872420, 994720, 1173420, 1201920</t>
  </si>
  <si>
    <t>112052520, 142223320, 171243120, 220555720, 245907120, 283419620, 316327920, 360777920, 382232620</t>
  </si>
  <si>
    <t>2020-02-26 10:47:00</t>
  </si>
  <si>
    <t>Prestación de servicios profesionales para realizar la caracterización climática y la correlación de los suelos para la elaboración del Mapa Nacional de Suelos y en los proyectos de levantamientos de la subdirección</t>
  </si>
  <si>
    <t>53820</t>
  </si>
  <si>
    <t>151520</t>
  </si>
  <si>
    <t>332220, 455220, 545220, 652520, 750220, 864620, 984120, 1185620, 1263220</t>
  </si>
  <si>
    <t>111173220, 143897920, 177492820, 218097420, 247953920, 281050420, 312524220, 363385720, 389648620</t>
  </si>
  <si>
    <t>22920</t>
  </si>
  <si>
    <t>2020-02-26 10:49:00</t>
  </si>
  <si>
    <t>Prestación de servicios profesionales para realizar el control de calidad de la interacción de la información de suelos con la geomorfología en los levantamientos de suelos y aplicaciones agrologicas a nivel nacional</t>
  </si>
  <si>
    <t>147520</t>
  </si>
  <si>
    <t>321920, 397120, 519220, 619120, 732020, 850420, 972920, 1141620, 1196820</t>
  </si>
  <si>
    <t>105782920, 137474520, 169406520, 207299220, 244918820, 276295520, 310551620, 351998920, 375516620</t>
  </si>
  <si>
    <t>2020-02-26 10:50:00</t>
  </si>
  <si>
    <t>Prestación de servicios profesionales para realizar el enlace entre los GIT Gestión de Suelos y Aplicaciones Agrológicas y Laboratorio Nacional de Suelos y ejercer el control de calidad de los datos analíticos de levantamientos de suelos.</t>
  </si>
  <si>
    <t>52820</t>
  </si>
  <si>
    <t>146720</t>
  </si>
  <si>
    <t>321220, 395020, 538420, 645620, 743820, 860920, 993020, 1154020, 1301120</t>
  </si>
  <si>
    <t>105707920, 135010320, 174337720, 215902020, 246832020, 280398320, 315516220, 354454220, 396109420</t>
  </si>
  <si>
    <t>2020-02-26 10:51:00</t>
  </si>
  <si>
    <t>Prestación de servicios profesionales para realizar la formulación, revisión y seguimiento de los procesos necesarios para el desarrollo de los proyectos de la Subdirección de Agrología</t>
  </si>
  <si>
    <t>164320</t>
  </si>
  <si>
    <t>338820, 401120, 540720, 637920, 747120, 866720, 995820, 1152720, 1267920</t>
  </si>
  <si>
    <t>112221020, 135537020, 174741420, 212540320, 247390920, 281480020, 316175820, 354253920, 391164020</t>
  </si>
  <si>
    <t>23220</t>
  </si>
  <si>
    <t>2020-02-26 10:53:00</t>
  </si>
  <si>
    <t>Prestación de servicios para el manejo de la información que genere Aplicaciones Agrologicas de la Subdirección de Agrología.</t>
  </si>
  <si>
    <t>51720</t>
  </si>
  <si>
    <t>148520</t>
  </si>
  <si>
    <t>322720, 448820, 535520, 636720, 763120, 867620, 995020, 1174520, 1282320</t>
  </si>
  <si>
    <t>106054820, 142093120, 173594920, 212380420, 251185020, 281570720, 316168320, 360778620, 394095520</t>
  </si>
  <si>
    <t>2020-02-26 10:54:00</t>
  </si>
  <si>
    <t>Prestación de servicios profesionales para realizar el levantamiento de suelos, correlación de información edafológica, capacidad y aptitud de uso de las tierras en los proyectos que adelanta la Subdirección de Agrología</t>
  </si>
  <si>
    <t>26220</t>
  </si>
  <si>
    <t>50020, 50220, 50420, 51020, 51620</t>
  </si>
  <si>
    <t>145020, 145520, 147020, 155120, 168620</t>
  </si>
  <si>
    <t>317420, 317820, 321320, 326720, 343320, 397020, 397620, 401520, 402020, 402220, 516820, 522420, 526220, 534020, 536820, 624220, 629920, 630520, 641320, 648720, 723420, 725420, 727420, 745320, 745520, 848020, 850120, 850320, 852320, 897420, 990820, 991320, 998820, 1004120, 1018720, 1132120, 1133820, 1151020, 1153420, 1160120, 1194820, 1203920, 1248020, 1248720, 1278720</t>
  </si>
  <si>
    <t>104598920, 105002720, 105765020, 108892320, 117626620, 135589920, 135591420, 135814820, 135825520, 135836820, 168418120, 169856320, 171098420, 173060720, 173740420, 205357220, 207842020, 208043720, 213234220, 217376920, 242707620, 243290320, 243382720, 246991020, 246993620, 275091320, 275270720, 275274120, 276361120, 288097020, 314862420, 314883420, 316800420, 320530820, 326237420, 348722620, 349419320, 354264420, 354628220, 356257720, 373181320, 382045620, 382161020, 382522520, 393987920</t>
  </si>
  <si>
    <t>23420</t>
  </si>
  <si>
    <t>2020-02-26 10:55:00</t>
  </si>
  <si>
    <t>Prestación de servicios profesionales para efectuar análisis de datos geoespaciales en la generación de aplicaciones agrologicas multipropósito a nivel nacional</t>
  </si>
  <si>
    <t>26120</t>
  </si>
  <si>
    <t>166620</t>
  </si>
  <si>
    <t>341020, 457020, 545320, 639120, 752320, 880720, 1019320, 1141220, 1174020, 1257420</t>
  </si>
  <si>
    <t>113258220, 145306320, 177494820, 212951320, 248185720, 283794920, 326242920, 351540020, 361422620, 391143220</t>
  </si>
  <si>
    <t>2020-02-26 10:57:00</t>
  </si>
  <si>
    <t>Prestación de servicios profesionales para implementar sistemas de información geográfica en los procesos cartográficos de los diferentes proyectos que adelante la subdirección de Agrología.</t>
  </si>
  <si>
    <t>25720</t>
  </si>
  <si>
    <t>156420</t>
  </si>
  <si>
    <t>328020, 453220, 535220, 632820, 727320, 857920, 989720, 1134020, 1249620</t>
  </si>
  <si>
    <t>109760720, 143398320, 173282220, 208834820, 243376920, 278539520, 314435620, 349420820, 384362220</t>
  </si>
  <si>
    <t>23620</t>
  </si>
  <si>
    <t>2020-02-26 10:58:00</t>
  </si>
  <si>
    <t>Prestación de servicios profesionales para la estructuración final de la información cartográfica, alfanumérica y generación de insumos fotogramétrico los diferentes proyectos que adelante la subdirección de Agrología</t>
  </si>
  <si>
    <t>25820</t>
  </si>
  <si>
    <t>52120, 53220, 53720</t>
  </si>
  <si>
    <t>148320, 161520, 163820</t>
  </si>
  <si>
    <t>326620, 336520, 338420, 397320, 451820, 462920, 530620, 532820, 558120, 622420, 636520, 638620, 727720, 736820, 741920, 863620, 865720, 871920, 976620, 979620, 988620, 1136020, 1138720, 1170220, 1255920, 1274420, 1297520</t>
  </si>
  <si>
    <t>108850820, 112137920, 112216220, 143396720, 143400320, 151560920, 172354320, 172487220, 194930220, 205356220, 212369620, 212580920, 243411720, 245636520, 246849820, 281030920, 281439620, 282453420, 311029420, 311690220, 314352220, 350133120, 351399220, 359612620, 385388020, 391242420, 395719320</t>
  </si>
  <si>
    <t>23720</t>
  </si>
  <si>
    <t>2020-02-26 10:59:00</t>
  </si>
  <si>
    <t>Participar en la 21a Conferencia anual del Banco Mundial sobre Tierra y Pobreza. El tema de este año es: “Instituciones por la Equidad y la Resiliencia”. La conferencia tendrá lugar en la Sede del Banco Mundial en Washington, DC del 16 al 20 de marzo</t>
  </si>
  <si>
    <t>32620</t>
  </si>
  <si>
    <t>2020-02-26 16:01:00</t>
  </si>
  <si>
    <t>APORTES DE  CESANTÍAS MES DE FEBRERO</t>
  </si>
  <si>
    <t>33220</t>
  </si>
  <si>
    <t>75720</t>
  </si>
  <si>
    <t>156720</t>
  </si>
  <si>
    <t>38692820</t>
  </si>
  <si>
    <t>23920</t>
  </si>
  <si>
    <t>2020-02-28 08:53:00</t>
  </si>
  <si>
    <t>VIÁTICOS FUNCIONARIOS - SERVICIOS TECNOLÓGICOS</t>
  </si>
  <si>
    <t>33020</t>
  </si>
  <si>
    <t>31720, 31920, 84020, 138920, 149420, 153020, 176120, 194720</t>
  </si>
  <si>
    <t>82520, 82720, 250620, 498420, 537520, 559320, 615120, 747020</t>
  </si>
  <si>
    <t>159620, 159820, 160120, 543320, 545920, 944620, 980420, 999920, 1124220, 1287120</t>
  </si>
  <si>
    <t>41663020, 41664320, 177004220, 177628320, 297585120, 311842020, 317703520, 347072220, 393925420</t>
  </si>
  <si>
    <t>4920, 5020, 7220</t>
  </si>
  <si>
    <t>2020-03-02 14:27:00</t>
  </si>
  <si>
    <t>GASTOS  DE MANUTENCIÓN CONTRATISTAS OFICINA  DE JURÍDICA</t>
  </si>
  <si>
    <t>44120, 44220</t>
  </si>
  <si>
    <t>212720, 213020</t>
  </si>
  <si>
    <t>464120, 465120</t>
  </si>
  <si>
    <t>152887020, 154412620</t>
  </si>
  <si>
    <t>2020-03-02 14:39:00</t>
  </si>
  <si>
    <t>GASTOS DE MANUTENCIÓN CONTRATISTAS - SERVICIOS TECNOLOGICOS</t>
  </si>
  <si>
    <t>33320</t>
  </si>
  <si>
    <t>37720, 37820, 82420, 111920, 167520, 183620</t>
  </si>
  <si>
    <t>96520, 96720, 247420, 391120, 594720, 655520</t>
  </si>
  <si>
    <t>172720, 172920, 540020, 761220, 1107020, 1162620</t>
  </si>
  <si>
    <t>47894520, 47897220, 174588520, 250560620, 338637420, 358684020</t>
  </si>
  <si>
    <t>26620, 26720</t>
  </si>
  <si>
    <t>2020-03-02 17:05:00</t>
  </si>
  <si>
    <t>PARTICIPAR EN LA REUNIÓN TÉCNICA IGAC – AMB DE ACUERDO A LOS COMPROMISOS ADQUIRIDOS EL 11 DE FEBRERO DE 2020 EN LA CIUDAD DE BUCARAMANGA </t>
  </si>
  <si>
    <t>34920</t>
  </si>
  <si>
    <t>38220</t>
  </si>
  <si>
    <t>98520</t>
  </si>
  <si>
    <t>174020</t>
  </si>
  <si>
    <t>51058920</t>
  </si>
  <si>
    <t>2020-03-03 08:17:00</t>
  </si>
  <si>
    <t>PAGO DE SEGURIDAD SOCIAL 31 DE ENERO 2020</t>
  </si>
  <si>
    <t>84020</t>
  </si>
  <si>
    <t>165720</t>
  </si>
  <si>
    <t>45365120</t>
  </si>
  <si>
    <t>2020-03-04 08:39:00</t>
  </si>
  <si>
    <t>VIATICOS Y GASTOS DE COMISIÓN ENTREGA DE PRODUCTOS DEL CONVENIO IGAC - CORTOLIMA</t>
  </si>
  <si>
    <t>35220, 35320, 35420</t>
  </si>
  <si>
    <t>89320, 89520, 89620</t>
  </si>
  <si>
    <t>169420, 169520, 169720</t>
  </si>
  <si>
    <t>44589820, 44591220, 44594620</t>
  </si>
  <si>
    <t>2020-03-04 08:50:00</t>
  </si>
  <si>
    <t>ALQUILER DE MUEBLES Y EQUIPOS PARA STAND 113 UBICADO EN EL PABELLON 8 NIVEL 1 DE LA CARRERA  37 No 24 - 67 DE LA CIUDAD DE BOGOTA D.C LUGAR DONDE EL INSTITUTO PARTICIPARA EN LA EDICIÓN NUMERO  33 DE LA FERIA INTERNACIONAL DEL LIBRO EN BOGOTA D.C</t>
  </si>
  <si>
    <t>2020-03-04 14:29:00</t>
  </si>
  <si>
    <t>Arrendamiento del stand 113 ubicado en el pabellón 8 nivel 1 de la carrera 37 No. 24-67 de la ciudad de Bogotá D.C. descrito en la escritura pública No. 924 del 5 de marzo de 1974 de la Notaria 2 del circulo de Bogotá D.C., con la matrícula inmobilia</t>
  </si>
  <si>
    <t>33720</t>
  </si>
  <si>
    <t>2020-03-05 09:15:00</t>
  </si>
  <si>
    <t>Prestar servicios profesionales para apoyar el proceso de reforma organizacional del IGAC en el marco de los lineamientos institucionales vigentes</t>
  </si>
  <si>
    <t>Prestar servicios profesionales especializados en materia jurídica para acompañar a la secretaria general del IGAC a través de la emisión, análisis, revisión, acompañamiento y proyección de conceptos jurídicos que requiera la Secretaria General</t>
  </si>
  <si>
    <t>35420</t>
  </si>
  <si>
    <t>166920</t>
  </si>
  <si>
    <t>341620, 342620, 449720, 603620, 652420, 778120, 829920, 889720, 1002120, 1189120, 1304620</t>
  </si>
  <si>
    <t>114157520, 115847520, 143388320, 199942420, 218449820, 261316820, 271977120, 285908320, 320800720, 366075820, 396511020</t>
  </si>
  <si>
    <t>2020-03-05 11:03:00</t>
  </si>
  <si>
    <t>PRESTACIÓN DE SERVICIOS PERSONALES PARA REALIZAR ACTIVIDADES DE RECONOCIMIENTO PREDIAL URBANO Y RURAL PARA LA ATENCIÓN DE TRÁMITES EN LOS PROCESOS CATASTRALES DE LA DIRECCIÓN TERRITORIAL CASANARE Y SUS UOC.</t>
  </si>
  <si>
    <t>60320, 99920</t>
  </si>
  <si>
    <t>201920, 398720</t>
  </si>
  <si>
    <t>456620, 542920, 650420, 762820, 771820, 890220, 897620, 951320, 1019420, 1108920, 1184120, 1184320</t>
  </si>
  <si>
    <t>147439820, 175791520, 217435520, 251181020, 253343620, 285877720, 288166920, 303334320, 326244720, 341599320, 362638520, 363292020</t>
  </si>
  <si>
    <t>2020-03-05 11:06:00</t>
  </si>
  <si>
    <t>PRESTACIÓN DE SERVICIOS PERSONALES PARA REALIZAR ACTIVIDADES DE  APOYO OPERATIVO EN LOS PROCESOS CATASTRALES EN LA DIRECCIÓN TERRITORIAL CASANARE Y SUS UOC.</t>
  </si>
  <si>
    <t>34620</t>
  </si>
  <si>
    <t>59020, 61220, 63520</t>
  </si>
  <si>
    <t>192720, 197520, 201420</t>
  </si>
  <si>
    <t>412720, 447820, 455920, 541020, 542720, 542820, 639420, 647020, 649320, 757820, 762420, 762520, 883520, 883620, 884320, 996120, 996820, 1005420, 1181320, 1183020, 1184020, 1306720</t>
  </si>
  <si>
    <t>138954820, 139637620, 143895120, 175198520, 175492420, 175493420, 212953320, 216175520, 217383520, 249252720, 250625820, 250626220, 284444720, 284445620, 284539220, 316180120, 316190920, 320845120, 362067020, 362230320, 362637220, 396582320</t>
  </si>
  <si>
    <t>2020-03-05 11:09:00</t>
  </si>
  <si>
    <t>PRESTACIÓN DE SERVICIOS PERSONALES PARA ADELANTAR ACTIVIDADES DE RECONOCIMIENTO PREDIAL URBANO Y RURAL, EN ATENCIÓN A LOS REQUERIMIENTOS ADMINISTRATIVOS Y JUDICIALES DEL PROCESO DE RESTITUCIÓN DE TIERRAS EN LA DIRECCIÓN TERRITORIAL CASANARE</t>
  </si>
  <si>
    <t>34820</t>
  </si>
  <si>
    <t>101020</t>
  </si>
  <si>
    <t>389320</t>
  </si>
  <si>
    <t>759920, 884520, 884920, 1006720, 1290620, 1297620</t>
  </si>
  <si>
    <t>250424220, 284825520, 322048420, 394305520, 395737920</t>
  </si>
  <si>
    <t>2020-03-05 11:11:00</t>
  </si>
  <si>
    <t>PRESTACIÓN DE SERVICIOS DE APOYO A LA GESTIÓN EN VENTANILLA PARA ATENCIÓN AL PÚBLICO EN LOS PROCESOS CATASTRALES DE LA DIRECCIÓN TERRITORIAL CASANARE Y SUS UOC.</t>
  </si>
  <si>
    <t>34720</t>
  </si>
  <si>
    <t>58420, 59120</t>
  </si>
  <si>
    <t>192620, 195320</t>
  </si>
  <si>
    <t>410920, 452320, 538620, 541220, 639720, 649220, 755520, 755620, 890020, 890120, 995220, 998320, 1173220, 1182520, 1307420</t>
  </si>
  <si>
    <t>138816320, 143394120, 174339020, 175201020, 212726620, 217379120, 248823020, 248824420, 285873520, 285877220, 316170320, 316331920, 360273520, 362225920, 396758420</t>
  </si>
  <si>
    <t>2020-03-06 09:40:00</t>
  </si>
  <si>
    <t>GASTOS DE MANUTENCION, ALOJAMIENTO Y TRANSPORTE CONTRATISTA TIERRAS CASANARE</t>
  </si>
  <si>
    <t>34220</t>
  </si>
  <si>
    <t>112520, 132820</t>
  </si>
  <si>
    <t>396220, 487920</t>
  </si>
  <si>
    <t>766620, 896220</t>
  </si>
  <si>
    <t>252165520, 287671920</t>
  </si>
  <si>
    <t>2020-03-06 09:41:00</t>
  </si>
  <si>
    <t>PRESTACIÓN DE SERVICIOS PROFESIONALES PARA APOYAR EN LA EVALUACIÓN, SEGUIMIENTO, CONTROL, PLANEACIÓN Y EJECUCIÓN DE LAS METAS Y PROYECTOS A CARGO DE LA SUBDIRECCIÓN DE CATASTRO</t>
  </si>
  <si>
    <t>119420</t>
  </si>
  <si>
    <t>254020, 334520, 458720, 533520, 627520, 769020, 860520, 986020, 1157520</t>
  </si>
  <si>
    <t>76539820, 113083920, 148969520, 173074520, 208060120, 252928520, 280682220, 312735420, 356361520</t>
  </si>
  <si>
    <t>2020-03-06 09:45:00</t>
  </si>
  <si>
    <t>PRESTACIÓN DE SERVICIOS PROFESIONALES PARA REALIZAR EL ANÁLISIS DE LA INFORMACIÓN GENERADA EN LOS PROYECTOS  ADELANTADOS POR LA SUBDIRECCIÓN DE CATASTRO QUE PERMITAN LA IMPLEMENTACIÓN DE MEJORAS EN LOS ASPECTOS TÉCNICOS Y OPERATIVOS DEL PROCESO</t>
  </si>
  <si>
    <t>171620</t>
  </si>
  <si>
    <t>346420, 461920, 557020, 653820, 778320, 887520, 1027620, 1187820, 1281520</t>
  </si>
  <si>
    <t>125587820, 154772420, 199946920, 223757720, 261738620, 285588720, 331212920, 365179320, 394019320</t>
  </si>
  <si>
    <t>25620</t>
  </si>
  <si>
    <t>2020-03-06 15:33:00</t>
  </si>
  <si>
    <t>REALIZAR VISITAS A PREDIOS OBJETO DE AVALUO Y BUSQUEDA DE OFERTAS INMOBILIARIAS EN EL MUNICIPIO DE GIGANTE Y LA PLATA HUILA EN LAS VEREDAS EL COGOLLO, SANTA LUCIA, MONTEBELLO, CORREGIMIENTO VILLA LOSADA Y VEREDA SEGOVIANAS.</t>
  </si>
  <si>
    <t>38520, 38620</t>
  </si>
  <si>
    <t>96920, 97820</t>
  </si>
  <si>
    <t>173120, 173620</t>
  </si>
  <si>
    <t>48780020, 50400020</t>
  </si>
  <si>
    <t>2020-03-06 15:57:00</t>
  </si>
  <si>
    <t>PROGRAMACIÓN DE VIATICOS Y GASTOS DE COMISIÓN PARA REALIZAR LA REVISIÓN GEOMORFOLÓGICA Y LA CLASIFICACIÓN AGROLÓGICA DE 5 PREDIOS EN EL MUNICIPIO DE TOCANCIPÁ, CUNDINAMARCA</t>
  </si>
  <si>
    <t>38820</t>
  </si>
  <si>
    <t>97020</t>
  </si>
  <si>
    <t>173220</t>
  </si>
  <si>
    <t>48874020</t>
  </si>
  <si>
    <t>2020-03-06 16:24:00</t>
  </si>
  <si>
    <t>Prestación de servicios para el control y seguimiento de las actividades de Fronteras  y Límites de Entidades Territoriales</t>
  </si>
  <si>
    <t>33420</t>
  </si>
  <si>
    <t>45820</t>
  </si>
  <si>
    <t>167720</t>
  </si>
  <si>
    <t>342420, 461220, 555220, 659120, 774620, 888120, 1010620, 1173920</t>
  </si>
  <si>
    <t>115400120, 150232320, 185746620, 222829620, 257173520, 285628120, 322602620, 360778220</t>
  </si>
  <si>
    <t>25920</t>
  </si>
  <si>
    <t>2020-03-06 16:32:00</t>
  </si>
  <si>
    <t>Prestación de servicios para gestionar los requerimientos y procesos  jurídicos que lidere la Subdirección de Geografía y Cartografía</t>
  </si>
  <si>
    <t>26020</t>
  </si>
  <si>
    <t>2020-03-10 10:41:00</t>
  </si>
  <si>
    <t>Mantenimiento preventivo y correctivo con suministro e instalación de repuestos de los ascensores del edificio de la sede central</t>
  </si>
  <si>
    <t>35520</t>
  </si>
  <si>
    <t>99520</t>
  </si>
  <si>
    <t>508920</t>
  </si>
  <si>
    <t>953520, 953620, 1006220, 1177820, 1290020</t>
  </si>
  <si>
    <t>304857020, 304967720, 304969620, 322094220, 365067520, 396617020</t>
  </si>
  <si>
    <t>2020-03-10 10:44:00</t>
  </si>
  <si>
    <t>Prestación de servicios profesionales para ejecutar actividades propias de la función archivística y de la gestión documental de conformidad con los procedimientos establecidos por la entidad y las normas del Archivo General de la Nación.</t>
  </si>
  <si>
    <t>2020-03-10 10:46:00</t>
  </si>
  <si>
    <t>Prestación de servicios personales para adelantar labores de seguimiento y control de proyecto de gestión documental y dar línea técnica para los procesos archivísticos en los fondos documentales de la entidad.</t>
  </si>
  <si>
    <t>82120, 82220, 82320</t>
  </si>
  <si>
    <t>284020, 309720, 325720</t>
  </si>
  <si>
    <t>621820, 638720, 658020, 734620, 734920, 736520, 855120, 855220, 859020, 981120, 996720, 997020, 1172220, 1174420, 1185820, 1260720, 1261020, 1261520</t>
  </si>
  <si>
    <t>205355220, 212581720, 220910020, 244900720, 244916320, 245254520, 278161620, 278174420, 278690920, 311881220, 316186720, 316189320, 360499320, 360778420, 363885920, 390934420, 390934520, 391060420</t>
  </si>
  <si>
    <t>2020-03-10 10:48:00</t>
  </si>
  <si>
    <t>Prestación de servicios profesionales para la elaboración e implementación de los instrumentos archivísticos en el marco del proyecto de gestión documental de conformidad con los procedimientos establecidos por la entidad y las normas del Archivo Gen</t>
  </si>
  <si>
    <t>2020-03-10 10:51:00</t>
  </si>
  <si>
    <t>Prestación de servicios profesionales para la elaboración del plan de preservación digital a largo plazo del Sistema Integrado de Conservación en el marco del proyecto de gestión documental de conformidad con los procedimientos establecidos por la en</t>
  </si>
  <si>
    <t>35920</t>
  </si>
  <si>
    <t>2020-03-12 15:45:00</t>
  </si>
  <si>
    <t>COMISION PARA LA  MEDIDICÓN DE 20 PUNTOS PARA LA RED GAVIMETRICA ABSOLUTA DE COLOMBIA</t>
  </si>
  <si>
    <t>36420</t>
  </si>
  <si>
    <t>2020-03-12 15:46:00</t>
  </si>
  <si>
    <t>Mantenimiento correctivo estación MAGNAECO Fuquene</t>
  </si>
  <si>
    <t>36620</t>
  </si>
  <si>
    <t>40920, 41020, 41120</t>
  </si>
  <si>
    <t>102120, 102220</t>
  </si>
  <si>
    <t>177120, 177220</t>
  </si>
  <si>
    <t>57390220, 57392220</t>
  </si>
  <si>
    <t>3920, 4020</t>
  </si>
  <si>
    <t>2020-03-17 11:00:00</t>
  </si>
  <si>
    <t>REEMBOLSO CAJA MENOR PERIODO 24 DE ENERO AL 29 DE FEBRERO DE 2020</t>
  </si>
  <si>
    <t>37020</t>
  </si>
  <si>
    <t>42420</t>
  </si>
  <si>
    <t>102020</t>
  </si>
  <si>
    <t>177020</t>
  </si>
  <si>
    <t>56749820</t>
  </si>
  <si>
    <t>2020-03-17 15:57:00</t>
  </si>
  <si>
    <t>ADICIÓN CONTRATO DE ARRENDAMIENTO TERRITORIAL CASANARE</t>
  </si>
  <si>
    <t>42820</t>
  </si>
  <si>
    <t>219620</t>
  </si>
  <si>
    <t>512720</t>
  </si>
  <si>
    <t>166702920</t>
  </si>
  <si>
    <t>2020-03-18 14:47:00</t>
  </si>
  <si>
    <t>estación de servicios de apoyo orientados a la consecución, consulta y enrutamiento de la información de la subdirección de catastro</t>
  </si>
  <si>
    <t>36820</t>
  </si>
  <si>
    <t>45420, 45520, 48520, 49120</t>
  </si>
  <si>
    <t>156520, 156620, 158420, 159420</t>
  </si>
  <si>
    <t>328120, 328220, 333320, 334420, 406720, 407120, 450020, 450220, 515620, 533220, 535720, 535920, 615920, 628520, 634920, 635020, 723520, 731120, 733320, 734020, 835320, 855520, 859120, 866220, 958520, 968220, 979720, 988820, 1137720, 1139920, 1154520, 1168520, 1266820, 1280520</t>
  </si>
  <si>
    <t>109754620, 109756420, 111335220, 111475320, 137765420, 137784420, 142517520, 142519320, 168250420, 172884620, 173557220, 173562620, 205349920, 207789620, 210846120, 210847320, 242817520, 244093820, 244859520, 244888220, 272856520, 278189420, 278704020, 281568920, 306827920, 310059720, 311700920, 314390220, 351068520, 351440720, 354543020, 360045420, 391173320, 391229520</t>
  </si>
  <si>
    <t>2020-03-18 14:54:00</t>
  </si>
  <si>
    <t>Prestación de servicios para generar productos de la información alfanumérica catastral requeridos por los diferentes usuarios internos y externos</t>
  </si>
  <si>
    <t>36720</t>
  </si>
  <si>
    <t>46420</t>
  </si>
  <si>
    <t>163120</t>
  </si>
  <si>
    <t>337720, 401320, 522320, 629020, 744120, 871120, 1022220, 1159720, 1304120</t>
  </si>
  <si>
    <t>112171920, 135584920, 169854520, 207828020, 246860220, 282407020, 329552320, 356237820, 396388420</t>
  </si>
  <si>
    <t>2020-03-19 10:32:00</t>
  </si>
  <si>
    <t>43120</t>
  </si>
  <si>
    <t>105120</t>
  </si>
  <si>
    <t>177920</t>
  </si>
  <si>
    <t>63954820</t>
  </si>
  <si>
    <t>2020-03-19 13:23:00</t>
  </si>
  <si>
    <t>80320, 80420, 80520, 80720, 80920, 81020, 81120, 81320, 81420, 81720, 81820, 81920, 82020, 82620, 83020, 83120, 85620, 86720, 94620, 94720, 94920, 95020, 95720</t>
  </si>
  <si>
    <t>282620, 282720, 283020, 283220, 283520, 283720, 283920, 290820, 291620, 291720, 291820, 291920, 292020, 293220, 305520, 309620, 314920, 359620, 363120, 366020, 373120, 376220</t>
  </si>
  <si>
    <t>620320, 620420, 620720, 620820, 621020, 621520, 621620, 625620, 626420, 626520, 626620, 626720, 626820, 626920, 638420, 638520, 646720, 711220, 711320, 711420, 711520, 713220, 713320, 713920, 714020, 714120, 719120, 729720, 730120, 730420, 730520, 730620, 733220, 733820, 733920, 740520, 741420, 747720, 747920, 778420, 853720, 854120, 854320, 854420, 854720, 854820, 855020, 856620, 856720, 857320, 858020, 858120, 858520, 858620, 858720, 861520, 867920, 868220, 873220, 876520, 880320, 881220, 968520, 968920, 971320, 971420, 972620, 972720, 972820, 973320, 973420, 974420, 975120, 975320, 975520, 975620, 975720, 975820, 981920, 982120, 982220, 984520, 986920, 987720, 1029420, 1158120, 1158220, 1158320, 1158420, 1162020, 1162120, 1162220, 1162720, 1163520, 1164220, 1164320, 1164420, 1164520, 1165520, 1165720, 1179220, 1180520, 1180620, 1180720, 1180820, 1190320, 1190620, 1258720, 1259020, 1259120, 1264720, 1264820, 1268320, 1270020, 1272120, 1272320, 1272620, 1272720, 1274820, 1275420, 1279420, 1280120, 1280720, 1280920, 1281220, 1281320, 1282820, 1292920</t>
  </si>
  <si>
    <t>205353820, 205353920, 205354220, 205354320, 205354820, 205355020, 205355120, 205595320, 206753020, 206754620, 206762820, 206766320, 206775620, 206776920, 212570220, 212580220, 216146620, 239485320, 239488220, 239489720, 239491320, 239880820, 239881220, 239886220, 240399920, 240406120, 240447120, 241985020, 243735420, 243792620, 243805420, 243813520, 243817020, 244854820, 244879620, 244883320, 246180820, 246319920, 247404220, 247439120, 261398120, 276917820, 277088920, 278100120, 278121020, 278132420, 278136220, 278149420, 278458420, 278460020, 278496220, 278550620, 278553920, 278590420, 278609320, 278677720, 280666920, 281694420, 281695620, 282591820, 283346120, 283779420, 284011220, 310063120, 310068520, 310075120, 310116620, 310124320, 310149620, 310195520, 310270020, 310271920, 310552520, 310787320, 310790720, 311005920, 311053420, 311054320, 311055120, 312315320, 312326920, 312327620, 312535620, 313331720, 313397520, 333407020, 356196420, 356197920, 356206420, 356208020, 356432720, 356438120, 356454020, 358302520, 358307420, 358335120, 358351820, 358686320, 358698020, 358739520, 358748120, 361524620, 361936620, 361947120, 361958920, 362062320, 366046220, 366920220, 386662320, 388351120, 388375120, 389668920, 389671520, 391063520, 391064220, 391069520, 391174420, 391178920, 391180320, 391191920, 391233820, 391241220, 391244820, 391245420, 391260020, 391261820, 394073820, 394106920, 394519320</t>
  </si>
  <si>
    <t>2020-03-22 00:00:00</t>
  </si>
  <si>
    <t>2020-03-22 20:24:00</t>
  </si>
  <si>
    <t>NOMINA DEL MES DE MARZO DE 2020</t>
  </si>
  <si>
    <t>43620, 43720, 43820</t>
  </si>
  <si>
    <t>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t>
  </si>
  <si>
    <t>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t>
  </si>
  <si>
    <t>6820, 6920, 24020, 24120, 24320, 26820</t>
  </si>
  <si>
    <t>2020-03-22 20:32:00</t>
  </si>
  <si>
    <t>APORTES PARAFISCALES DE LA NOMINA DEL MES DE MARZO DE 2020</t>
  </si>
  <si>
    <t>242520, 242620, 242720, 242820, 242920, 243020, 243120, 243220, 243320, 243420, 243520, 243620, 243720, 243820, 243920, 244020, 244120, 244220, 244320, 244420, 244520, 244620, 244720, 244820</t>
  </si>
  <si>
    <t>69357620, 69357720, 69357820, 69357920, 69358020, 69358120, 69358220, 69358320, 69358420, 69358520, 69358620, 69358720, 69358820, 69358920, 69359020, 69359120, 69359220, 69359320, 69359420, 69359520, 69359620, 69359720, 69359820, 69359920</t>
  </si>
  <si>
    <t>2020-03-24 12:49:00</t>
  </si>
  <si>
    <t>Adquisición del seguro de casco avión y seguro vehículo aereo no tripulado que ampare los bienes e intereses patrimoniales del IGAC</t>
  </si>
  <si>
    <t>265820</t>
  </si>
  <si>
    <t>565920</t>
  </si>
  <si>
    <t>196769520</t>
  </si>
  <si>
    <t>2020-03-26 10:18:00</t>
  </si>
  <si>
    <t>PRESTACIÓN DE SERVICIOS PROFESIONALES PARA REALIZAR EL SEGUIMIENTO Y CONTROL A LA EJECUCIÓN DE AVALÚOS, INFORMES DE RENDIMIENTOS Y ESTADO DE LAS ACTIVIDADES TÉCNICAS DE LOS CONTRATOS DE AVALUÓS SUSCRITOS</t>
  </si>
  <si>
    <t>148820</t>
  </si>
  <si>
    <t>323020, 450420, 517120, 615420, 757120, 946820, 965720, 1161820</t>
  </si>
  <si>
    <t>108777220, 142522620, 169683420, 205350920, 249194820, 301322320, 308282820, 356389920</t>
  </si>
  <si>
    <t>2020-03-26 10:20:00</t>
  </si>
  <si>
    <t>PRESTACIÓN DE SERVICIOS PARA APOYAR LA ATENCIÓN Y TRÁMITE DE LAS SOLICITUDES DE AVALÚOS DE RESTITUCIÓN DE TIERRAS, RESPONDER REQUERIMIENTOS Y DEMÁS TAREAS ADMINISTRATIVAS RELACIONADAS CON LA EJECUCIÓN DE AVALÚOS</t>
  </si>
  <si>
    <t>37720</t>
  </si>
  <si>
    <t>46220</t>
  </si>
  <si>
    <t>143120</t>
  </si>
  <si>
    <t>315520, 405920, 523420, 614820, 718020, 837320, 968420, 1142420, 1255620</t>
  </si>
  <si>
    <t>104341020, 137754320, 170244020, 205350220, 242091420, 273644020, 309646620, 352043920, 385375520</t>
  </si>
  <si>
    <t>2020-03-26 17:58:00</t>
  </si>
  <si>
    <t>Adquisición de productos derivados del papel, cartón y corrugados en Colombia</t>
  </si>
  <si>
    <t>39820</t>
  </si>
  <si>
    <t>92820</t>
  </si>
  <si>
    <t>332920</t>
  </si>
  <si>
    <t>705620</t>
  </si>
  <si>
    <t>236655320</t>
  </si>
  <si>
    <t>2020-03-26 18:05:00</t>
  </si>
  <si>
    <t>Prestación de servicios profesionales para especificar, mantener y/o desarrollar funcionalidades para el sistema de captura de información en campo y ajustes a los sistemas de información de la entidad</t>
  </si>
  <si>
    <t>199120</t>
  </si>
  <si>
    <t>449320, 549820, 639620, 768820, 865320, 1026320, 1135820, 1310920</t>
  </si>
  <si>
    <t>143387520, 179869820, 216186420, 253159520, 281465920, 330891520, 351067320</t>
  </si>
  <si>
    <t>2020-03-26 18:07:00</t>
  </si>
  <si>
    <t>Prestación de servicios profesionales para realizar actividades de desarrollo, soporte y mantenimiento en el componente WEB - JAVA de los sistemas de información para la operación del Sistema Catastral.</t>
  </si>
  <si>
    <t>48420</t>
  </si>
  <si>
    <t>167620</t>
  </si>
  <si>
    <t>342320, 450520, 548120, 645720, 759020, 881920, 1026420, 1181120</t>
  </si>
  <si>
    <t>115101020, 150578120, 185205520, 217642220, 249961420, 284891920, 330893620, 363239420</t>
  </si>
  <si>
    <t>2020-03-26 18:09:00</t>
  </si>
  <si>
    <t>Adición y Prorroga contrato 22910 de 2019, Objeto:  Prestación de servicios para el mantenimiento preventivo, correctivo y suministro e instalación de repuestos, para los vehículos livianos del parque automotor del IGAC (multimarca)</t>
  </si>
  <si>
    <t>40220</t>
  </si>
  <si>
    <t>333620</t>
  </si>
  <si>
    <t>707020, 1108020</t>
  </si>
  <si>
    <t>236890720, 339195820</t>
  </si>
  <si>
    <t>2020-03-26 18:12:00</t>
  </si>
  <si>
    <t>adición contrato 22046 de 2018, Objeto: Prestación de servicio de vigilancia y seguridad privada para las instalaciones del Instituto Geográfico Agustín Codazzi a nivel nacional</t>
  </si>
  <si>
    <t>115820</t>
  </si>
  <si>
    <t>732220</t>
  </si>
  <si>
    <t>1270720</t>
  </si>
  <si>
    <t>394092120</t>
  </si>
  <si>
    <t>2020-03-26 18:18:00</t>
  </si>
  <si>
    <t>Prestación de servicios profesionales para los asuntos legales derivados del proyecto de infraestructura fisica del IGAC a nivel nacional</t>
  </si>
  <si>
    <t>40020</t>
  </si>
  <si>
    <t>176620</t>
  </si>
  <si>
    <t>391520, 412320, 523920, 627920, 715720, 837920, 1000320, 1157620</t>
  </si>
  <si>
    <t>131777620, 147714120, 174576620, 213403020, 241332420, 273664720, 318383020, 356262820</t>
  </si>
  <si>
    <t>2020-03-26 18:21:00</t>
  </si>
  <si>
    <t>restación de servicios profesionales para realizar los procesos de planeación y seguimiento al Plan de Acción de la Dirección Territorial Casanare, en el marco de los lineamientos institucionales vigentes.</t>
  </si>
  <si>
    <t>40320</t>
  </si>
  <si>
    <t>73520</t>
  </si>
  <si>
    <t>269820</t>
  </si>
  <si>
    <t>604220, 639520, 762320, 890320, 995320, 1173620, 1307220</t>
  </si>
  <si>
    <t>199892720, 212665820, 250625220, 285878720, 316171320, 360282020, 396888520</t>
  </si>
  <si>
    <t>2020-03-26 18:23:00</t>
  </si>
  <si>
    <t>Prestación de servicios personales para realizar actividades relacionadas con el parque automotor del Instituto a nivel nacional en el marco del Plan Estrátegico de Seguridad Vial</t>
  </si>
  <si>
    <t>39920</t>
  </si>
  <si>
    <t>2020-03-27 17:19:00</t>
  </si>
  <si>
    <t>AUXILIO DE CESANTIAS MES DE MARZO</t>
  </si>
  <si>
    <t>44720</t>
  </si>
  <si>
    <t>114120</t>
  </si>
  <si>
    <t>249620</t>
  </si>
  <si>
    <t>73594720</t>
  </si>
  <si>
    <t>2020-03-27 18:17:00</t>
  </si>
  <si>
    <t>Prestación de servicios personales para desarrollar actividades de gestión y seguimiento a la comercialización de los productos y servicios generados por las áreas técnicas del instituto.</t>
  </si>
  <si>
    <t>51220, 51320</t>
  </si>
  <si>
    <t>140120, 142520</t>
  </si>
  <si>
    <t>312020, 324220, 403220, 403520, 516520, 527520, 613520, 616620, 720820, 721220, 842320, 844020, 958020, 958120, 972420, 1129120, 1134520, 1247920, 1267020</t>
  </si>
  <si>
    <t>102229620, 107968020, 137601020, 137610920, 168399920, 171919120, 205348820, 205351520, 242053420, 242246120, 274463320, 274729320, 306821620, 310104720, 348462420, 349980620, 382435220, 391157820</t>
  </si>
  <si>
    <t>2020-03-29 00:00:00</t>
  </si>
  <si>
    <t>2020-03-29 14:39:00</t>
  </si>
  <si>
    <t>Prestación de servicios para analizar, elaborar y consolidar la caracterización territorial para los municipios priorizados, desde cada uno de los procesos asignados y de conformidad con la metodología establecida.</t>
  </si>
  <si>
    <t>47220, 47420, 47620, 48320, 48720, 55820</t>
  </si>
  <si>
    <t>169120, 170520, 171020, 171220, 174520, 203520</t>
  </si>
  <si>
    <t>344020, 345320, 345820, 346120, 390520, 456320, 456420, 465220, 465320, 465420, 465520, 465620, 554620, 555420, 555520, 556320, 556420, 556520, 653320, 657320, 657420, 658320, 658820, 660520, 727620, 742820, 745820, 755020, 776320, 832520, 833720, 838920, 849220, 886720, 886820, 969220, 973920, 1024120, 1028620, 1102320, 1137820, 1148820, 1149120, 1177920, 1185720, 1195020, 1203020, 1249020, 1257620</t>
  </si>
  <si>
    <t>118548420, 121110220, 122322120, 122329020, 131123920, 143880720, 143885120, 155746020, 155756120, 155756620, 155757220, 157537720, 185221320, 185478320, 185747520, 185748920, 186486620, 186488920, 218737520, 220907520, 220911520, 221068020, 222180620, 225166320, 244128620, 247380120, 247662720, 248861720, 258633220, 272688720, 272859520, 274454320, 275116020, 285386720, 285387720, 310233920, 311173020, 330135320, 331811620, 336733220, 351080020, 354609720, 359638820, 363232220, 365044120, 372458720, 379631020, 385143820, 389618620, 391357920</t>
  </si>
  <si>
    <t>2020-03-29 14:41:00</t>
  </si>
  <si>
    <t>estación de servicios para realizar la identificación de fuentes, gestión y procesamiento de la información requerida para desarrollar las caracterizaciones territoriales de los municipios priorizados.</t>
  </si>
  <si>
    <t>38520</t>
  </si>
  <si>
    <t>47520, 48920, 49020, 53020, 53120</t>
  </si>
  <si>
    <t>148920, 151420, 155720, 165420, 166820</t>
  </si>
  <si>
    <t>327320, 332020, 332120, 339920, 341520, 412820, 447620, 448220, 456220, 456520, 537220, 538820, 541620, 551720, 602920, 643720, 644720, 644920, 645020, 645420, 742420, 742520, 745220, 745420, 762920, 833320, 833420, 836620, 837520, 891920, 975420, 981020, 981220, 997120, 1010220, 1158520, 1158820, 1160320, 1160820, 1160920, 1248520, 1248620, 1248820, 1249420, 1250320</t>
  </si>
  <si>
    <t>109398720, 111140220, 111155620, 112287120, 113823620, 138965220, 139528320, 139753320, 143888020, 143942120, 173751620, 174340520, 175217120, 179872120, 198737320, 215218720, 215776220, 215791420, 215802120, 215888220, 246871120, 246874320, 246947320, 246969820, 251183020, 272812520, 272814020, 273396320, 273645720, 286421820, 311049920, 311865620, 311891220, 316192620, 322384620, 356218120, 356222420, 356267820, 356279420, 356286720, 384344220, 384348120, 384350320, 386353620, 386534820</t>
  </si>
  <si>
    <t>2020-03-29 14:44:00</t>
  </si>
  <si>
    <t>Prestación de servicios para organizar, estructurar e integrar la cartografía básica y temática requerida y generadas para las caracterizaciones territoriales de los municipios priorizados.</t>
  </si>
  <si>
    <t>38620</t>
  </si>
  <si>
    <t>49320</t>
  </si>
  <si>
    <t>169920</t>
  </si>
  <si>
    <t>344720, 460520, 546820, 648620, 748420, 867020, 1028020, 1178420, 1269220, 1276220</t>
  </si>
  <si>
    <t>119699820, 150053120, 177912420, 217373020, 247464620, 281492220, 331039220, 361895820, 393999620</t>
  </si>
  <si>
    <t>2020-03-29 14:47:00</t>
  </si>
  <si>
    <t>Prestación de servicios para elaborar los mapas temáticos requeridos para las caracterizaciones territoriales de los municipios priorizados.</t>
  </si>
  <si>
    <t>49620, 53320</t>
  </si>
  <si>
    <t>169820, 170220</t>
  </si>
  <si>
    <t>344620, 345020, 460020, 460220, 548920, 553620, 644120, 654120, 753120, 777620, 875920, 896920, 1109520, 1116620, 1179020, 1202620, 1283820</t>
  </si>
  <si>
    <t>119701920, 120433920, 148526320, 148992620, 178687620, 183563220, 215716420, 218606420, 248544720, 260336520, 283047620, 287999020, 341603420, 346026720, 361933120, 376252220, 393787720</t>
  </si>
  <si>
    <t>2020-03-29 14:49:00</t>
  </si>
  <si>
    <t>Prestación de servicios para la generalización de bases cartográficas requeridos para las caracterizaciones territoriales de los municipios priorizados.</t>
  </si>
  <si>
    <t>49220</t>
  </si>
  <si>
    <t>175320</t>
  </si>
  <si>
    <t>391420, 464020, 603420, 657820, 742620, 879920, 973220</t>
  </si>
  <si>
    <t>131769720, 152798220, 198837720, 220903520, 246909920, 283753220, 310265620</t>
  </si>
  <si>
    <t>2020-03-29 14:51:00</t>
  </si>
  <si>
    <t>Prestación de servicios para la formulación, revisión, control y seguimiento de los proyectos de la Subdirección de Geografía y Cartografía, asi como adelantar las acciones que se requiera para el cumplimiento de los compromisos del IGAC</t>
  </si>
  <si>
    <t>52320</t>
  </si>
  <si>
    <t>158020</t>
  </si>
  <si>
    <t>332920, 457820, 541320, 625820, 714920, 868920, 993820, 1150820</t>
  </si>
  <si>
    <t>110975220, 145446520, 175796020, 207471320, 240950920, 282398820, 316955320, 354355520</t>
  </si>
  <si>
    <t>2020-03-29 14:53:00</t>
  </si>
  <si>
    <t>Prestación de servicios para fortalecer y optimizar los procesos de la Subdireccion a partir de métodos estadisticos</t>
  </si>
  <si>
    <t>46720</t>
  </si>
  <si>
    <t>148420</t>
  </si>
  <si>
    <t>326520, 406320, 541520, 648820, 725920, 843420, 998620, 1134820, 1280320</t>
  </si>
  <si>
    <t>109551920, 137805520, 175796920, 217381920, 243453620, 274911420, 316814220, 350316620, 393977720</t>
  </si>
  <si>
    <t>2020-03-29 14:55:00</t>
  </si>
  <si>
    <t>Prestacion de servicios para la gestión e integración de productos y aplicaciones de la Subdireccion de Geografia y Cartografía</t>
  </si>
  <si>
    <t>48220</t>
  </si>
  <si>
    <t>155820</t>
  </si>
  <si>
    <t>327420, 408220, 524620, 629620, 730820, 856820, 992620, 1129620, 1302920</t>
  </si>
  <si>
    <t>109538320, 145467220, 174574920, 213393420, 244890320, 278505420, 315516720, 348505620, 396432020</t>
  </si>
  <si>
    <t>29620</t>
  </si>
  <si>
    <t>2020-03-29 15:00:00</t>
  </si>
  <si>
    <t>Prestación de servicios para la implementación de estrategias que promuevan la generación de nuevos productos en la Subdirección</t>
  </si>
  <si>
    <t>47320</t>
  </si>
  <si>
    <t>167820</t>
  </si>
  <si>
    <t>342520, 461720, 524020, 619420, 751920, 881720, 994220, 1121520, 1286720</t>
  </si>
  <si>
    <t>115740920, 150167720, 171119920, 207309320, 248092820, 284340720, 316197920, 347375420, 394006320</t>
  </si>
  <si>
    <t>2020-03-29 15:02:00</t>
  </si>
  <si>
    <t>Prestación de servicios para generar servicios de disposición de datos geográficos para su correspondiente consulta, por parte de los usuarios internos y externos y mantenimiento del aplicativo para consulta y administración de información del proces</t>
  </si>
  <si>
    <t>39320</t>
  </si>
  <si>
    <t>165020</t>
  </si>
  <si>
    <t>339620, 412020, 552820, 623420, 746320, 848420, 988920, 1151920, 1258620</t>
  </si>
  <si>
    <t>112256220, 139036520, 180508520, 205356820, 247353720, 275096120, 314386420, 354056320, 391059620</t>
  </si>
  <si>
    <t>29820</t>
  </si>
  <si>
    <t>2020-03-29 15:04:00</t>
  </si>
  <si>
    <t>Prestación de servicios para orientar la operación técnica de los proyectos misionales de la Subdirección de Geografía y Cartografía</t>
  </si>
  <si>
    <t>39520</t>
  </si>
  <si>
    <t>47020</t>
  </si>
  <si>
    <t>171920</t>
  </si>
  <si>
    <t>346720, 449820, 548420, 650220, 755120, 868620, 994420, 1153120</t>
  </si>
  <si>
    <t>126863820, 143391020, 178986720, 217690120, 249964520, 282371520, 316316120, 354590820</t>
  </si>
  <si>
    <t>2020-03-31 00:00:00</t>
  </si>
  <si>
    <t>2020-03-31 08:58:00</t>
  </si>
  <si>
    <t>Prestación de servicios profesionales para gestión de proyectos y atención a los requerimientos de la cancillería, en el marco de la demarcación de las fronteras del país.</t>
  </si>
  <si>
    <t>40520</t>
  </si>
  <si>
    <t>167320</t>
  </si>
  <si>
    <t>341720, 410620, 546620, 640420, 755420, 879620, 1014920, 1160520, 1308620</t>
  </si>
  <si>
    <t>113842120, 138827920, 178137020, 213408020, 248952620, 284366820, 324805820, 356944120</t>
  </si>
  <si>
    <t>2020-03-31 09:01:00</t>
  </si>
  <si>
    <t>Prestación de servicios profesionales para realizar control de calidad de los diagnósticos de los límites de las entidades territoriales.|</t>
  </si>
  <si>
    <t>49720</t>
  </si>
  <si>
    <t>161720</t>
  </si>
  <si>
    <t>336220, 408720, 533620, 632520, 725520, 835220, 961320, 1121120, 1200520</t>
  </si>
  <si>
    <t>112065720, 138221620, 172895220, 208444620, 243243120, 272851220, 307756120, 346748420, 376222120</t>
  </si>
  <si>
    <t>30120</t>
  </si>
  <si>
    <t>2020-03-31 09:03:00</t>
  </si>
  <si>
    <t>Prestación de servicios profesionales para realizar los diagnósticos de los límites de las entidades territoriales.</t>
  </si>
  <si>
    <t>51420, 52020, 52220, 52720</t>
  </si>
  <si>
    <t>161220, 165220, 165820, 166120</t>
  </si>
  <si>
    <t>336120, 339520, 340320, 340420, 451520, 451620, 451720, 452120, 531820, 532320, 532420, 545720, 629220, 632420, 632620, 637520, 722820, 724620, 724920, 725720, 835620, 835820, 837220, 837620, 837720, 960020, 962020, 962620, 972520, 1123320, 1125020, 1127720, 1142720, 1200820, 1201720, 1202020, 1260520, 1273820</t>
  </si>
  <si>
    <t>112039420, 112245220, 112340220, 112360220, 142539220, 142540720, 142553520, 143391920, 172247420, 172402520, 172403220, 177497220, 207835620, 208443820, 208445120, 212502220, 242269220, 243244620, 243251320, 243286220, 272776020, 272858220, 273640220, 273646220, 307627120, 307779820, 308137720, 310137120, 347168420, 347366720, 347941020, 351778920, 375680320, 382513620, 389579420, 391189720</t>
  </si>
  <si>
    <t>2020-03-31 09:04:00</t>
  </si>
  <si>
    <t>Prestación de servicios profesionales para realizar la gestión técnica de los deslindes departamentales y municipales de las entidades territoriales.</t>
  </si>
  <si>
    <t>40820</t>
  </si>
  <si>
    <t>50920, 51120, 51520, 51820, 53520</t>
  </si>
  <si>
    <t>159620, 160120, 160520, 160920, 162220</t>
  </si>
  <si>
    <t>334320, 334720, 334820, 335520, 336820, 408420, 408820, 409020, 410320, 452220, 531720, 532520, 534320, 538320, 553020, 618020, 618420, 618520, 621720, 640620, 724520, 726220, 729320, 732820, 753220, 835420, 837120, 838020, 846120, 876720, 960320, 963520, 965520, 965920, 1015420, 1121420, 1131820, 1133220, 1157120, 1172820, 1255520, 1258920, 1271920, 1297220, 1309820</t>
  </si>
  <si>
    <t>111471820, 111480220, 111586120, 111595620, 112141020, 138189520, 138252720, 138271720, 138815820, 143392720, 171931220, 172405920, 173067620, 174330620, 180530720, 205352520, 205352820, 205352920, 205354620, 213130920, 243248620, 243249920, 243691920, 244149220, 248554120, 272853020, 273624520, 273655020, 274759120, 283351820, 307594020, 308170820, 308281420, 308307420, 323514620, 346766220, 349132120, 349353020, 356161320, 360083720, 385359020, 391178020, 393913120, 395768520</t>
  </si>
  <si>
    <t>2020-03-31 09:06:00</t>
  </si>
  <si>
    <t>Prestación de servicios para realizar estudios multitemporales y análisis de información desde el aspecto geológico para las cuencas hidrográficas de fronteras.</t>
  </si>
  <si>
    <t>56420</t>
  </si>
  <si>
    <t>205520</t>
  </si>
  <si>
    <t>458420, 538020, 635520, 752120, 870420, 1016120, 1157820, 1295920</t>
  </si>
  <si>
    <t>147439220, 174321820, 210901620, 248103120, 282218820, 323731720, 356183620, 395728320</t>
  </si>
  <si>
    <t>2020-04-03 00:00:00</t>
  </si>
  <si>
    <t>2020-04-03 16:25:00</t>
  </si>
  <si>
    <t>Prestación de servicios para realizar la evaluación y procesamiento inicial de las fotografías aéreas e imágenes adquiridas y gestionadas por el IGAC</t>
  </si>
  <si>
    <t>41420</t>
  </si>
  <si>
    <t>55920, 56320</t>
  </si>
  <si>
    <t>189220, 198520</t>
  </si>
  <si>
    <t>406020, 448720, 543220, 544020, 634220, 634320, 735420, 737420, 848920, 885820, 1006920, 1008220, 1157920, 1164020</t>
  </si>
  <si>
    <t>137783920, 139839420, 176290220, 177055320, 209008320, 209070620, 244977020, 245678020, 275099120, 284951420, 322050620, 322090820, 356191120, 358292020</t>
  </si>
  <si>
    <t>2020-04-03 16:26:00</t>
  </si>
  <si>
    <t>Prestación de servicios profesionales para realizar la programación seguimiento y evaluación tecnica de las operaciones de control terrestre, clasificacion de campo y levantamiento topográficos.</t>
  </si>
  <si>
    <t>57420</t>
  </si>
  <si>
    <t>205720</t>
  </si>
  <si>
    <t>458620, 603820, 660820, 756320, 890620, 1021620, 1200320</t>
  </si>
  <si>
    <t>147432820, 199877220, 224860520, 248963520, 286059320, 329516720, 376066520</t>
  </si>
  <si>
    <t>2020-04-05 16:20:00</t>
  </si>
  <si>
    <t>Prestación de servicios profesionales para realizar las actividades de apoyo estratégico para el desarrollo de los proyectos de la Oficina CIAF.</t>
  </si>
  <si>
    <t>41720</t>
  </si>
  <si>
    <t>207720</t>
  </si>
  <si>
    <t>460420, 461320, 552920, 660620, 762020, 874920, 1005920, 1178520, 1256020</t>
  </si>
  <si>
    <t>150133020, 150213420, 182910620, 225181220, 251179220, 283315720, 322099420, 361506920, 386442520</t>
  </si>
  <si>
    <t>2020-04-05 16:21:00</t>
  </si>
  <si>
    <t>Prestación de servicios profesionales para articular los procesos de formación en tecnologías geoespaciales, en el marco de los proyectos desarrollados por la oficina CIAF.</t>
  </si>
  <si>
    <t>41820</t>
  </si>
  <si>
    <t>211220</t>
  </si>
  <si>
    <t>463520, 550320, 658420, 772920, 884220, 1024820, 1178720, 1276020</t>
  </si>
  <si>
    <t>152732920, 179418520, 222174820, 254037020, 284869920, 330687920, 361941320, 393218220</t>
  </si>
  <si>
    <t>2020-04-05 16:42:00</t>
  </si>
  <si>
    <t>Prestación de servicios para realizar el mantenimiento preventivo y correctivo con suministro de repuestos para los relojes que se encuentra en el IGAC.</t>
  </si>
  <si>
    <t>603220</t>
  </si>
  <si>
    <t>1109820</t>
  </si>
  <si>
    <t>342796520</t>
  </si>
  <si>
    <t>2020-04-05 16:44:00</t>
  </si>
  <si>
    <t>Adquisición de certificados digitales</t>
  </si>
  <si>
    <t>68820</t>
  </si>
  <si>
    <t>395920</t>
  </si>
  <si>
    <t>766320</t>
  </si>
  <si>
    <t>257177520</t>
  </si>
  <si>
    <t>2020-04-07 15:28:00</t>
  </si>
  <si>
    <t>Contratar la renovación de garantías de la plataforma FORTINET</t>
  </si>
  <si>
    <t>41920</t>
  </si>
  <si>
    <t>450220</t>
  </si>
  <si>
    <t>868320, 871020</t>
  </si>
  <si>
    <t>282493720</t>
  </si>
  <si>
    <t>2020-04-07 15:36:00</t>
  </si>
  <si>
    <t>Prestación de servicios profesionales para la elaboración de cartografía de cobertura y uso de la tierra o geomorfología de acuerdo a los lineamientos y metas de la Subdirección de Agrología.</t>
  </si>
  <si>
    <t>50120</t>
  </si>
  <si>
    <t>143220</t>
  </si>
  <si>
    <t>315620, 450920, 530020, 633920, 739720, 853020, 981520, 1130720, 1197220</t>
  </si>
  <si>
    <t>104358620, 142533620, 172317020, 209054120, 246168320, 276740220, 312312520, 348565120, 376105620</t>
  </si>
  <si>
    <t>2020-04-07 15:39:00</t>
  </si>
  <si>
    <t>Prestación de servicios profesionales para la preparación y control de calidad de los productos cartográficos y alfanuméricos de los diferentes proyectos que adelante la Subdirección de Agrología</t>
  </si>
  <si>
    <t>52520</t>
  </si>
  <si>
    <t>143520</t>
  </si>
  <si>
    <t>316020, 397520, 519720, 628720, 726620, 841620, 983120, 1130420, 1259820</t>
  </si>
  <si>
    <t>104500420, 135776220, 169409120, 207800120, 243295020, 274105520, 312510520, 348484920, 393831820</t>
  </si>
  <si>
    <t>31320</t>
  </si>
  <si>
    <t>2020-04-14 10:03:00</t>
  </si>
  <si>
    <t>CONTRATAR LA RENOVACIÓN Y SOPORTE DEL SISTEMA DE BALANCEADORES F5 DE LA ENTIDAD DE CONFORMIDAD CON LAS ESPECIFICACIONES TÉCNICAS</t>
  </si>
  <si>
    <t>42620</t>
  </si>
  <si>
    <t>113720</t>
  </si>
  <si>
    <t>450120</t>
  </si>
  <si>
    <t>1006520</t>
  </si>
  <si>
    <t>325173720</t>
  </si>
  <si>
    <t>2020-04-15 14:44:00</t>
  </si>
  <si>
    <t>Prestación de servicios profesionales para evaluar el impacto del cambio de uso de la tierra en las propiedades de los suelos de los proyectos de la Subdirección de Agrología</t>
  </si>
  <si>
    <t>57320</t>
  </si>
  <si>
    <t>179820</t>
  </si>
  <si>
    <t>394420, 534220, 613620, 756820, 833120, 961820, 1124720</t>
  </si>
  <si>
    <t>134971620, 173066720, 205349020, 249171820, 272816720, 307776620, 346791420</t>
  </si>
  <si>
    <t>2020-04-15 14:48:00</t>
  </si>
  <si>
    <t>Prestación de servicios profesionales para realizar  las áreas homogéneas de tierras a nivel nacional, y elaborar y ajustar su metodología con fines multiproposito.</t>
  </si>
  <si>
    <t>194620</t>
  </si>
  <si>
    <t>451320, 532720, 641420, 759220, 887020, 1027120, 1168020, 1202920</t>
  </si>
  <si>
    <t>142537620, 172486120, 213218420, 249929120, 285008920, 330948920, 359577820, 379577920</t>
  </si>
  <si>
    <t>2020-04-15 14:53:00</t>
  </si>
  <si>
    <t>Prestación de servicios personales para depurar la información análoga y digital cartográfica generada en los proyectos que se desarrollan en la Subdirección de Agrología</t>
  </si>
  <si>
    <t>42020</t>
  </si>
  <si>
    <t>54020, 54520, 54920</t>
  </si>
  <si>
    <t>149320, 156320, 157220</t>
  </si>
  <si>
    <t>323420, 327920, 330520, 394520, 394620, 394720, 517720, 519520, 520020, 632920, 633220, 633420, 755920, 756020, 758620, 831520, 831620, 840820, 958620, 959220, 964020, 1127320, 1127420, 1130320, 1198220, 1199720, 1257820</t>
  </si>
  <si>
    <t>108801320, 109872920, 110660220, 134972820, 134979620, 134985220, 169397120, 169694720, 169801920, 208952120, 208954620, 208973020, 248936920, 248955420, 249511620, 271370620, 271372320, 273927720, 306829120, 306911420, 308187220, 347417620, 347420720, 348473820, 372461420, 375638020, 386518920</t>
  </si>
  <si>
    <t>2020-04-15 14:56:00</t>
  </si>
  <si>
    <t>Prestación de servicios personales para realizar la digitación de la información recolectada en campo  en levantamiento de suelos y en el mapa nacional de suelos de Colombia, acorde con los estándares de control de calidad de la entidad.</t>
  </si>
  <si>
    <t>58120</t>
  </si>
  <si>
    <t>181820</t>
  </si>
  <si>
    <t>395620, 517620, 605020, 758820, 849420, 964920, 1131320, 1201120</t>
  </si>
  <si>
    <t>135122420, 169693420, 199943520, 249566920, 275101920, 308235220, 349271720, 375718820</t>
  </si>
  <si>
    <t>2020-04-15 15:04:00</t>
  </si>
  <si>
    <t>Prestación de servicios profesionales para realizar la gestión social para garantizar el trabajo de campo del levantamiento de suelos que adelanta la Subdirección de Agrología</t>
  </si>
  <si>
    <t>55620, 60920</t>
  </si>
  <si>
    <t>201520</t>
  </si>
  <si>
    <t>456020, 540620, 652720, 759120, 874720, 1004320, 1167420, 1288520</t>
  </si>
  <si>
    <t>143891820, 174739820, 218451220, 249927420, 283040820, 320519320, 359514420, 394378520</t>
  </si>
  <si>
    <t>2020-04-16 15:52:00</t>
  </si>
  <si>
    <t>Prestación de servicios profesionales para desarrollar los análisis estadísticos necesarios para describir adecuadamente los registros catastrales nacionales así como para el proceso de estimación  masiva de valores catastrales en el marco de la inno</t>
  </si>
  <si>
    <t>42720</t>
  </si>
  <si>
    <t>2020-04-16 15:56:00</t>
  </si>
  <si>
    <t>Prestación de servicios profesionales para desarrollar los análisis económicos y financieros para establecer las mejores prácticas y fuente de información en el desarrollo de metodologías masivas de valoración de predios  a partir de fuentes secunda</t>
  </si>
  <si>
    <t>2020-04-20 10:38:00</t>
  </si>
  <si>
    <t>57220</t>
  </si>
  <si>
    <t>208220</t>
  </si>
  <si>
    <t>462520, 550520, 656620, 770820, 1009520, 1029820, 1152820, 1292320</t>
  </si>
  <si>
    <t>151539220, 179875620, 220326120, 254086120, 322530320, 335836220, 354562620, 394773820</t>
  </si>
  <si>
    <t>2020-04-20 10:42:00</t>
  </si>
  <si>
    <t>Prestación de servicios para apoyar el proceso de escaneo, fotogramétrico de rollos de aerofotografías analogas y compresión de imágenes</t>
  </si>
  <si>
    <t>43220</t>
  </si>
  <si>
    <t>56920, 57020</t>
  </si>
  <si>
    <t>190920, 193520</t>
  </si>
  <si>
    <t>408920, 449920, 545420, 546720, 646520, 660020, 736720, 739020, 848620, 865420, 957320, 957420, 964820, 1125720, 1127120, 1274320, 1274720</t>
  </si>
  <si>
    <t>138259220, 142511920, 177495320, 177910820, 216101620, 224468220, 245265420, 246158020, 275097220, 281419420, 305936720, 308232920, 347195320, 347397920, 391068620, 391069320</t>
  </si>
  <si>
    <t>2020-04-21 14:33:00</t>
  </si>
  <si>
    <t>Prestación de servicios profesionales para la evaluación el control y seguimiento al funcionamiento y modernización efectiva de la red nacional MAGNA- ECO  e implementación del GNSS en tiempo real</t>
  </si>
  <si>
    <t>82920</t>
  </si>
  <si>
    <t>288820</t>
  </si>
  <si>
    <t>622620, 751220, 868020, 1015920, 1141820, 1296320</t>
  </si>
  <si>
    <t>205356320, 247994620, 282014220, 324781420, 351977620, 395581620</t>
  </si>
  <si>
    <t>2020-04-21 14:35:00</t>
  </si>
  <si>
    <t>Prestación de servicios profesionales para el apoyo en la gestión de procesamiento de estaciones de funcionamiento continuo y control de calidad en la obtención de coordenadas semanales para sirgas</t>
  </si>
  <si>
    <t>77920</t>
  </si>
  <si>
    <t>274520</t>
  </si>
  <si>
    <t>608720, 627020, 748920, 873120, 1014820, 1143320</t>
  </si>
  <si>
    <t>200817120, 206838620, 247473020, 282585320, 323513020, 353527520</t>
  </si>
  <si>
    <t>2020-04-21 14:36:00</t>
  </si>
  <si>
    <t>Prestación de servicio para realizar actividades de mantenimiento, materialización y calculo de redes geodésicas locales y estaciones de mantenimiento continuo.</t>
  </si>
  <si>
    <t>43520</t>
  </si>
  <si>
    <t>90220, 104520</t>
  </si>
  <si>
    <t>335620, 421820</t>
  </si>
  <si>
    <t>708520, 750420, 838620, 895420, 946220, 1015220, 1016520, 1174320, 1177720</t>
  </si>
  <si>
    <t>237314120, 247967420, 273663020, 287101720, 301303820, 323514120, 324924620, 360777820, 361865620</t>
  </si>
  <si>
    <t>2020-04-21 14:38:00</t>
  </si>
  <si>
    <t>Prestación de servicio para realizar la revisión y reparación de los componentes eléctricos y electrónicos de las estaciones MAGNA-ECO para su instalación en campo</t>
  </si>
  <si>
    <t>101520</t>
  </si>
  <si>
    <t>405520</t>
  </si>
  <si>
    <t>775520, 895520, 997320, 1168720</t>
  </si>
  <si>
    <t>258583720, 287117520, 316193620, 360071220</t>
  </si>
  <si>
    <t>2020-04-21 14:39:00</t>
  </si>
  <si>
    <t>Prestación de servicios profesionales para el seguimiento al proceso de implementación de los servicios NTRIP VRS</t>
  </si>
  <si>
    <t>43720</t>
  </si>
  <si>
    <t>355020</t>
  </si>
  <si>
    <t>718120, 749020, 899120, 1011420, 1176420, 1278020</t>
  </si>
  <si>
    <t>242096920, 247481620, 293323220, 322776120, 361401620, 393746820</t>
  </si>
  <si>
    <t>32820</t>
  </si>
  <si>
    <t>2020-04-21 14:41:00</t>
  </si>
  <si>
    <t>Prestación de servicios profesionales para realizar la gestión control y seguimiento del sistema de referencia geodecico nacional con GNSS (sistema global navegacion por satelite)</t>
  </si>
  <si>
    <t>43820</t>
  </si>
  <si>
    <t>288920</t>
  </si>
  <si>
    <t>622820, 750920, 868120, 1016020, 1142220, 1277420</t>
  </si>
  <si>
    <t>205356520, 247992920, 281695420, 324801520, 352018420, 393250420</t>
  </si>
  <si>
    <t>32920</t>
  </si>
  <si>
    <t>2020-04-21 14:43:00</t>
  </si>
  <si>
    <t>Prestación de servicios profesionales para realizar las actividades de cálculo de proyectos GNSS</t>
  </si>
  <si>
    <t>85120, 100720</t>
  </si>
  <si>
    <t>292220, 397520</t>
  </si>
  <si>
    <t>714720, 765420, 827820, 873320, 965320, 1014720, 1027220, 1138620, 1139820, 1287320, 1291620</t>
  </si>
  <si>
    <t>240935720, 251846220, 269462020, 282594320, 308243320, 323512520, 330979320, 351396320, 351437620, 394721920, 395065820</t>
  </si>
  <si>
    <t>2020-04-21 14:45:00</t>
  </si>
  <si>
    <t>Prestación de servicios para mantener y gestionar la actualización de la información geodesica disponible al usuario según las especificaciones y procedimientos técnicos</t>
  </si>
  <si>
    <t>119720</t>
  </si>
  <si>
    <t>580920</t>
  </si>
  <si>
    <t>1022420, 1262620</t>
  </si>
  <si>
    <t>329589120, 391159120</t>
  </si>
  <si>
    <t>33120</t>
  </si>
  <si>
    <t>2020-04-23 15:09:00</t>
  </si>
  <si>
    <t>Adquisición de elementos de Protección Personal (EPP) para la protección de los colaboradores del IGAC a nivel nacional en el marco de la emergencia declarada" COVD-19"</t>
  </si>
  <si>
    <t>170820</t>
  </si>
  <si>
    <t>345620, 454420</t>
  </si>
  <si>
    <t>122281020, 147442620</t>
  </si>
  <si>
    <t>2020-04-23 15:13:00</t>
  </si>
  <si>
    <t>Adquisición de dotación de vestuario de calle para los funcionarios a nivel nacional</t>
  </si>
  <si>
    <t>91420, 91520, 91620, 91720, 115320, 115420, 115520, 115620</t>
  </si>
  <si>
    <t>697020, 756520, 756720</t>
  </si>
  <si>
    <t>1198820, 1294820, 1295420</t>
  </si>
  <si>
    <t>385150620, 395247920, 395254320</t>
  </si>
  <si>
    <t>2020-04-24 16:10:00</t>
  </si>
  <si>
    <t>NOMINA DEL MES DE ABRIL DE 2020</t>
  </si>
  <si>
    <t>54220, 54320</t>
  </si>
  <si>
    <t>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t>
  </si>
  <si>
    <t>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t>
  </si>
  <si>
    <t>2020-04-27 09:20:00</t>
  </si>
  <si>
    <t>Suministro de combustible para el funcionamiento de los vehículos del Instituto Geográfico Agustín Codazzi a nivel nacional</t>
  </si>
  <si>
    <t>48020</t>
  </si>
  <si>
    <t>2020-04-27 09:45:00</t>
  </si>
  <si>
    <t>Adquisición de consumibles de impresión a nivel nacional</t>
  </si>
  <si>
    <t>48120</t>
  </si>
  <si>
    <t>186220</t>
  </si>
  <si>
    <t>772120</t>
  </si>
  <si>
    <t>1312920</t>
  </si>
  <si>
    <t>33620</t>
  </si>
  <si>
    <t>2020-04-27 10:13:00</t>
  </si>
  <si>
    <t>Servicio de transporte especial de Pasajeros y de carga a Nivel Nacional del Instituto Geográfico Agustín Codazzi.</t>
  </si>
  <si>
    <t>566820</t>
  </si>
  <si>
    <t>1006320</t>
  </si>
  <si>
    <t>322095020, 330604920</t>
  </si>
  <si>
    <t>2020-04-27 10:24:00</t>
  </si>
  <si>
    <t>Suministro de tiquetes aéreos nacionales e internacionales para el Instituto Geográfico Agustín Codazzi.</t>
  </si>
  <si>
    <t>48320</t>
  </si>
  <si>
    <t>2020-04-27 10:33:00</t>
  </si>
  <si>
    <t>Prestación de servicios para el mantenimiento preventivo, correctivo y suministro e instalación de repuestos, para los vehículos livianos y unidades móviles del parque automotor del IGAC a nivel nacional</t>
  </si>
  <si>
    <t>2020-04-27 10:50:00</t>
  </si>
  <si>
    <t>Prestación de servicios para realizar las actividades institucionales relacionadas con recreación, cultura y bienestar, Examenes medicos ocupacionales, Elementos de Proteccion Personal, Capacitacion, y Despliegue e intervencion de Clima para los func</t>
  </si>
  <si>
    <t>48720</t>
  </si>
  <si>
    <t>34020</t>
  </si>
  <si>
    <t>2020-04-27 14:46:00</t>
  </si>
  <si>
    <t>Prestación de servicios para la captura o digitalización de elementos vectoriales a diferentes escalas y dimensiones, de conformidad con las especificaciones técnicas y rendimientos establecidos.</t>
  </si>
  <si>
    <t>44520</t>
  </si>
  <si>
    <t>72420, 72520, 72620, 73420, 73620, 74220, 80220</t>
  </si>
  <si>
    <t>271020, 274120, 274220, 275520, 308620, 329320, 333720</t>
  </si>
  <si>
    <t>605520, 608320, 608420, 609720, 636820, 653020, 661020, 706420, 708220, 713420, 717920, 746720, 760420, 771520, 775620, 822320, 832220, 877220, 883920, 895020, 898820, 899620, 959520, 985220, 1102920, 1108820, 1168420, 1186820, 1194120, 1265320, 1282020</t>
  </si>
  <si>
    <t>200419920, 200726020, 201256620, 201301720, 212381420, 219005220, 226797220, 236644020, 237334020, 239881620, 242096020, 247381420, 250516320, 254120620, 258472220, 265872720, 272856020, 283353320, 284500620, 288070720, 290538120, 293353420, 311153520, 312682220, 337706620, 340684720, 360051020, 363927320, 370177520, 393743120, 394036520</t>
  </si>
  <si>
    <t>2020-04-27 14:48:00</t>
  </si>
  <si>
    <t>Prestación de servicios para elaborar ortoimágenes a diferentes escalas, de conformidad con las especificaciones técnicas y rendimientos establecidos.</t>
  </si>
  <si>
    <t>57820, 57920, 58020, 59620, 59720, 63720, 72220, 72320, 78520, 94120</t>
  </si>
  <si>
    <t>208720, 220820, 229920, 249720, 257920, 258020, 272920, 273920, 275820, 372920</t>
  </si>
  <si>
    <t>462720, 514320, 520920, 542320, 542420, 551520, 551820, 554720, 555120, 556020, 556120, 602620, 608020, 608120, 609920, 633020, 633120, 633520, 633820, 650720, 650920, 651020, 652920, 654020, 730220, 733420, 737020, 740120, 740720, 765120, 765320, 770520, 770620, 770720, 856220, 856420, 856520, 867220, 867420, 885120, 885220, 885320, 891120, 891220, 985720, 985820, 986120, 986220, 987220, 987320, 987420, 987620, 988120, 988520, 1182720, 1183120, 1183520, 1184920, 1185020, 1187920, 1189320, 1189420, 1189520, 1283220, 1295520, 1295620, 1296020, 1297320, 1297420</t>
  </si>
  <si>
    <t>151555120, 169631620, 169800520, 175337320, 175338720, 179868120, 179873620, 185216520, 185219120, 185354520, 185372720, 199879820, 200710220, 200723220, 201266520, 208960120, 208978020, 208981420, 208993720, 217437320, 217461320, 217462020, 218605220, 219001920, 243795320, 244862720, 245659020, 246174020, 246245720, 251327020, 251838820, 253197220, 253201820, 253204620, 278301820, 278453520, 278454620, 281554620, 281559520, 284896520, 284909320, 284949620, 286400920, 286405720, 312694020, 312695620, 312699020, 312699920, 313362020, 313368320, 313392720, 314232520, 314321320, 314343620, 362138920, 362239920, 362250020, 363240920, 363285520, 364261720, 365187420, 365554320, 365558420, 394033720, 394917220, 395270720, 395276320, 395752720, 395758620</t>
  </si>
  <si>
    <t>2020-04-27 14:49:00</t>
  </si>
  <si>
    <t>Prestación de servicios para realizar la edición, estructuración e integración de la cartografía básica, de conformidad con las especificaciones técnicas establecidas.</t>
  </si>
  <si>
    <t>61120, 61320, 61420, 61520, 61620, 61720, 62020, 62120, 62220, 62620, 62920</t>
  </si>
  <si>
    <t>188520, 194320, 197720, 208120, 208620, 209020, 209120, 228320, 248320, 250420</t>
  </si>
  <si>
    <t>405020, 448020, 451020, 460620, 462020, 513820, 513920, 518920, 540920, 543120, 547320, 547420, 547520, 547620, 547920, 549320, 549520, 551420, 607920, 608520, 640020, 640220, 640320, 640520, 640720, 640820, 640920, 641220, 643420, 704920, 751020, 751120, 751320, 751520, 751620, 753420, 753920, 754020, 754120, 754220, 857520, 857720, 857820, 859920, 860020, 861820, 861920, 865120, 865220, 865520, 970620, 973620, 973720, 973820, 974020, 974720, 974820, 976020, 976120, 976220, 1145420, 1145520, 1166520, 1167920, 1168220, 1171020, 1171320, 1175320, 1181420, 1190720, 1196620, 1257920, 1271120</t>
  </si>
  <si>
    <t>137486420, 139714220, 142534720, 150053920, 150565120, 169141720, 169579520, 169603120, 175194020, 176285520, 177946920, 177948720, 177952620, 177961820, 177963820, 178697820, 178701820, 179864620, 200721620, 200814720, 212954920, 212959820, 213078120, 213100720, 213132520, 213133820, 213135520, 213152620, 215120520, 233195620, 248023620, 248040120, 248047120, 248049820, 248059620, 248588720, 248753320, 248769020, 248770020, 248805820, 278502620, 278515220, 278534020, 279986020, 279997120, 280668620, 280671220, 281064620, 281067920, 281422520, 310116720, 310515420, 310525120, 310533320, 310541020, 310785920, 310786520, 311058820, 311067720, 311072120, 352044420, 352162820, 358719120, 359557220, 359808320, 359842420, 360004920, 361131620, 362172620, 366926320, 373417520, 389633120, 391065220</t>
  </si>
  <si>
    <t>2020-04-27 14:50:00</t>
  </si>
  <si>
    <t>Prestación de servicios para implementar los procesos de aseguramiento de la calidad de productos cartográficos, de conformidad con las especificaciones técnicas y rendimientos establecidos.</t>
  </si>
  <si>
    <t>76520, 76620, 77120, 77220, 83420, 97320</t>
  </si>
  <si>
    <t>249420, 273620, 275120, 275320, 348920, 417720</t>
  </si>
  <si>
    <t>542120, 607820, 609320, 609420, 621420, 625420, 625520, 628420, 711720, 729820, 729920, 732920, 733120, 735620, 828320, 841120, 841220, 841320, 843720, 843820, 843920, 961520, 962120, 962220, 964320, 964420, 992920, 1124320, 1124520, 1125620, 1125920, 1126120, 1192120, 1285620</t>
  </si>
  <si>
    <t>175229920, 200719420, 201249920, 201251720, 205354920, 205584820, 205588820, 207786020, 239652520, 243744620, 243751120, 244151320, 244851320, 245231120, 269885220, 274081520, 274085220, 274089220, 274722820, 274724520, 274725020, 307758620, 307781020, 307781620, 308198120, 308199420, 315515820, 346748820, 346766020, 347393620, 347396120, 347405120, 367686520, 393962420</t>
  </si>
  <si>
    <t>2020-04-27 14:52:00</t>
  </si>
  <si>
    <t>Prestación de servicios para la generación e integración de modelos digitales de elevación, de conformidad con las especificaciones técnicas y rendimientos establecidos.</t>
  </si>
  <si>
    <t>44920</t>
  </si>
  <si>
    <t>63220, 63320, 63420, 63620</t>
  </si>
  <si>
    <t>207220, 209220, 220520, 220920</t>
  </si>
  <si>
    <t>459520, 460720, 514020, 514420, 539520, 544120, 544220, 624720, 630620, 630720, 636020, 717620, 741620, 741820, 744620, 832420, 877120, 882920, 883720, 939420, 960120, 983620, 984620, 984720, 1108520, 1158920, 1161020, 1161120, 1167220, 1265020, 1267120, 1275620, 1277520</t>
  </si>
  <si>
    <t>147293020, 150055120, 169608120, 171391320, 174345120, 177086020, 177135020, 205357520, 208044520, 208045820, 211144620, 242089420, 246847620, 246863720, 246888420, 272637120, 283353020, 284439120, 284489620, 307601020, 312517920, 312537120, 312544620, 340685420, 356226320, 356330220, 356333820, 359509620, 391169520, 393294020, 393775820, 394095720</t>
  </si>
  <si>
    <t>2020-04-27 14:53:00</t>
  </si>
  <si>
    <t>Prestación de servicios para realizar captura en dos dimensiones, edición y estructuración de cartografía básica a escala 1:50.000, de conformidad con las especificaciones técnicas y rendimientos establecidos.</t>
  </si>
  <si>
    <t>72720, 72820, 73020, 73120, 73220</t>
  </si>
  <si>
    <t>247220, 272720, 273220, 274420, 275220</t>
  </si>
  <si>
    <t>539820, 607220, 608620, 609020, 609220, 637120, 712220, 712520, 715020, 715320, 715820, 751820, 830220, 832120, 834620, 834720, 1004920, 1005020, 1007220, 1007320, 1020220, 1157320, 1161220, 1161320, 1167320, 1178620, 1268520, 1278120, 1303920, 1306120, 1306320</t>
  </si>
  <si>
    <t>179870920, 201236120, 201283220, 201974820, 204790420, 239871920, 239885020, 241440620, 242092920, 242097820, 248068720, 271379420, 272726020, 272757820, 272825320, 320803720, 320805220, 322064820, 322080320, 326284320, 356351820, 356481620, 356948920, 359509920, 361912320, 393771020, 394006220, 396569320, 396733420, 396804720</t>
  </si>
  <si>
    <t>2020-04-27 14:57:00</t>
  </si>
  <si>
    <t>Prestación de servicios profesionales para gestionar y modernizar los procesos geodésicos de la Subdirección.</t>
  </si>
  <si>
    <t>45120</t>
  </si>
  <si>
    <t>71420</t>
  </si>
  <si>
    <t>272820</t>
  </si>
  <si>
    <t>607320, 620920, 725620, 866620, 1014320, 1121020, 1291720</t>
  </si>
  <si>
    <t>201247420, 207331620, 243457420, 281705120, 324672320, 347339920, 394830320</t>
  </si>
  <si>
    <t>2020-04-27 14:58:00</t>
  </si>
  <si>
    <t>Prestación de servicios para el copiado, administración y organización de información resultante del proceso de producción geográfico y cartográfico.</t>
  </si>
  <si>
    <t>45220</t>
  </si>
  <si>
    <t>88220</t>
  </si>
  <si>
    <t>352220</t>
  </si>
  <si>
    <t>717720, 746420, 848520, 988320, 1143220</t>
  </si>
  <si>
    <t>242094720, 247362720, 275096420, 314338120, 351792920</t>
  </si>
  <si>
    <t>2020-04-27 15:00:00</t>
  </si>
  <si>
    <t>Prestación de servicio para apoyar con la catalogación, organización y disposición de la información del Banco Nacional de Imágenes.</t>
  </si>
  <si>
    <t>83820</t>
  </si>
  <si>
    <t>352120</t>
  </si>
  <si>
    <t>717520, 743220, 848220, 1009920, 1153220, 1258220</t>
  </si>
  <si>
    <t>241500220, 246921120, 275093120, 322381220, 354257320, 389603720</t>
  </si>
  <si>
    <t>2020-04-27 15:01:00</t>
  </si>
  <si>
    <t>Prestación de servicios para apoyar el archivo y la documentación análoga, compresión de imágenes digitales y atención de solicitudes de ploteo.</t>
  </si>
  <si>
    <t>45320</t>
  </si>
  <si>
    <t>35020</t>
  </si>
  <si>
    <t>2020-04-27 15:12:00</t>
  </si>
  <si>
    <t>Prestación de servicios para realizar el control de calidad de las bases cartográficas y cartografía temática requeridas para las caracterizaciones territoriales de los municipios priorizados para Catastro Multipropósito</t>
  </si>
  <si>
    <t>65620, 65720, 66720</t>
  </si>
  <si>
    <t>258120, 259420, 269620</t>
  </si>
  <si>
    <t>552420, 552620, 604020, 643920, 648420, 651320, 748020, 748120, 748820, 834220, 834820, 957220, 977220, 977320, 1019920, 1143920, 1156920, 1176320</t>
  </si>
  <si>
    <t>180201620, 180205720, 198961620, 215221120, 217370620, 217470720, 247441920, 247442820, 247469920, 272829720, 272842820, 305927720, 311095120, 311120120, 326260820, 352094420, 356144920, 361398220</t>
  </si>
  <si>
    <t>2020-04-27 18:14:00</t>
  </si>
  <si>
    <t>Prestación de servicios profesionales para gestionar , controlar y hacer seguimiento de los procesos de  producción cartográfica, asignados de conformidad con los lineamientos establecidos</t>
  </si>
  <si>
    <t>44120</t>
  </si>
  <si>
    <t>58620, 58720</t>
  </si>
  <si>
    <t>200520, 242320</t>
  </si>
  <si>
    <t>455020, 534520, 602720, 603920, 604920, 606020, 614320, 626020, 636920, 737720, 751720, 775220, 881520, 896420, 1010420, 1015320, 1149420, 1167620, 1296120</t>
  </si>
  <si>
    <t>143681120, 173075320, 200509320, 206728120, 208830620, 213405820, 245686120, 248187820, 258468520, 284322820, 288093320, 322539520, 324861720, 354627920, 359538320, 395563220</t>
  </si>
  <si>
    <t>35220</t>
  </si>
  <si>
    <t>2020-04-27 18:15:00</t>
  </si>
  <si>
    <t>Prestación de servicios para realizar la asignación , seguimiento y control de calidad de los procesos de producción cartográfica, de conformidad con las especificaciones técnicas y rendimientos establecidos.</t>
  </si>
  <si>
    <t>44220</t>
  </si>
  <si>
    <t>64620, 64720, 64920, 65120, 65420</t>
  </si>
  <si>
    <t>242520, 244220, 246420, 259020, 275420</t>
  </si>
  <si>
    <t>534920, 539120, 540820, 541120, 551320, 607120, 609520, 621220, 630820, 635720, 655720, 736220, 744720, 765220, 773320, 776120, 777120, 777220, 876120, 876220, 880420, 880620, 885620, 983520, 992720, 993920, 994120, 1005620, 1125320, 1136320, 1151520, 1157220, 1248220, 1281620, 1283920, 1306020</t>
  </si>
  <si>
    <t>173196020, 174341620, 175183920, 175205520, 179863520, 200646420, 201262420, 205354720, 208049320, 210902920, 219416420, 245226120, 246895920, 251324320, 253775820, 258594520, 259137020, 259550820, 283335620, 283336820, 283781520, 283793620, 284943820, 312512620, 315514320, 316153220, 316154420, 320848220, 347180320, 350138220, 354042820, 356176820, 382214720, 394090720, 394268620, 396967420</t>
  </si>
  <si>
    <t>2020-04-27 18:16:00</t>
  </si>
  <si>
    <t>Prestación de servicios para la captura de coordenadas, elaboración de levantamiento topográficos y clasificación de campo, de acuerdo con las especificaciones de conformidad con los lineamientos establecidos</t>
  </si>
  <si>
    <t>85320, 89120, 91020, 91820, 92220, 93420, 93720, 98220, 104420</t>
  </si>
  <si>
    <t>323620, 323820, 324520, 335720, 335820, 355220, 394120, 418020, 418220</t>
  </si>
  <si>
    <t>655420, 655620, 656720, 708620, 708720, 718520, 749920, 750820, 754720, 755320, 763220, 765020, 768220, 828720, 830520, 849320, 849520, 855920, 856020, 856120, 857120, 867120, 867520, 880820, 979820, 979920, 984420, 991820, 992020, 992120, 992220, 993420, 1014620, 1124920, 1125120, 1126320, 1126520, 1182320, 1184620, 1184720, 1189020, 1189220, 1249220, 1249520, 1281920, 1290520, 1294320, 1296820</t>
  </si>
  <si>
    <t>219223120, 219224920, 219457820, 237324820, 237345120, 242112220, 247949920, 248019020, 248814020, 248818520, 251328420, 251568120, 252640120, 269905220, 270923820, 275101120, 275105520, 278289120, 278292320, 278300620, 278493020, 281545220, 281570120, 283801120, 311703720, 311712420, 312532020, 314944420, 314956120, 315504420, 315504620, 316150320, 323509120, 347166120, 347171220, 347430120, 347454920, 362206820, 363299620, 363302820, 365172420, 365182920, 385341320, 394207120, 394230020, 394911020, 395657920</t>
  </si>
  <si>
    <t>2020-04-27 18:17:00</t>
  </si>
  <si>
    <t>Prestación de servicios para realizar el proceso de aerotriangulación, de conformidad con las especificaciones técnicas y rendimientos establecidos.</t>
  </si>
  <si>
    <t>73720, 76320, 77720, 83720</t>
  </si>
  <si>
    <t>273520, 301120, 322920, 351720</t>
  </si>
  <si>
    <t>607720, 633320, 633620, 633720, 654720, 654820, 715520, 743520, 744520, 745620, 760220, 873820, 876920, 877420, 883820, 973520, 985020, 987020, 987120, 1166320, 1166620, 1170520, 1170720, 1248120, 1250520, 1295820</t>
  </si>
  <si>
    <t>200713220, 208988220, 208989520, 208991220, 218997820, 219000120, 240959020, 246924920, 246989720, 247402820, 250426420, 283334020, 283352020, 283360920, 284499120, 310512720, 312680620, 313343520, 313346620, 358699520, 359543120, 359776820, 360103720, 382494920, 389600720, 394907620</t>
  </si>
  <si>
    <t>2020-04-27 18:23:00</t>
  </si>
  <si>
    <t>Prestación de servicios para desarrollar el componente temático asignado para la caracterización territorial de los municipios priorizados, de conformidad con la metodología establecida.</t>
  </si>
  <si>
    <t>45720</t>
  </si>
  <si>
    <t>65520, 65920, 66420</t>
  </si>
  <si>
    <t>263120, 268020, 268320</t>
  </si>
  <si>
    <t>555820, 602520, 602820, 643820, 646120, 655220, 748520, 757920, 763820, 832320, 833920, 836520, 960220, 1018220, 1024520, 1160620, 1177120, 1185520</t>
  </si>
  <si>
    <t>185350220, 198736020, 198739120, 215219920, 215913920, 219024820, 247468220, 249253820, 251438920, 272657420, 272821120, 272945620, 307625820, 325178120, 329908320, 356272920, 361496620, 363378520</t>
  </si>
  <si>
    <t>2020-04-27 18:24:00</t>
  </si>
  <si>
    <t>2020-04-27 18:28:00</t>
  </si>
  <si>
    <t>Prestación de servicios para analizar, consolidar e integrar los documentos técnicos de las investigaciones temáticas, de conformidad con la metodología establecida.</t>
  </si>
  <si>
    <t>221120</t>
  </si>
  <si>
    <t>514620, 553520, 659620, 756120, 880220, 969020, 1143120, 1297020</t>
  </si>
  <si>
    <t>169681620, 184043220, 224470420, 249270920, 284428220, 310143120, 351986520, 395681420</t>
  </si>
  <si>
    <t>2020-04-27 18:35:00</t>
  </si>
  <si>
    <t>Prestación de servicios para la preparación y consolidación de la información geográfica insumo de las investigaciones temáticas.</t>
  </si>
  <si>
    <t>62720, 62820, 77020</t>
  </si>
  <si>
    <t>208420, 212520, 275920</t>
  </si>
  <si>
    <t>462620, 463920, 548020, 549120, 610020, 657920, 658520, 703120, 771120, 774120, 776620, 888620, 888820, 896620, 1022120, 1031420, 1102520, 1180020, 1181220, 1182220, 1298320</t>
  </si>
  <si>
    <t>151547420, 152734520, 177965520, 178693220, 201269620, 220904420, 220913520, 232907920, 253341320, 255574920, 258637920, 285495220, 285495720, 287675420, 329533320, 335446420, 336682120, 361978820, 362043720, 362203820, 395885920</t>
  </si>
  <si>
    <t>2020-04-27 18:36:00</t>
  </si>
  <si>
    <t>Prestación de servicios para elaborar la cartografía temática de las investigaciones temáticas</t>
  </si>
  <si>
    <t>46120</t>
  </si>
  <si>
    <t>66820, 67220</t>
  </si>
  <si>
    <t>269720, 275620</t>
  </si>
  <si>
    <t>604120, 609620, 620620, 706320, 727520, 742920, 848120, 882620, 1017420, 1024420, 1185320, 1291220</t>
  </si>
  <si>
    <t>199874820, 201264120, 205354120, 236002720, 243398520, 246911220, 275091820, 284427220, 324684720, 329900420, 363160220, 394343420</t>
  </si>
  <si>
    <t>2020-04-27 18:38:00</t>
  </si>
  <si>
    <t>Prestación de servicios para procesar y analizar la información primaria y secundaria de las investigaciones temáticas</t>
  </si>
  <si>
    <t>321820</t>
  </si>
  <si>
    <t>653520, 746020, 957920, 990620, 1143020, 1277820</t>
  </si>
  <si>
    <t>218584120, 247048820, 307630620, 314726720, 351786820, 393816020</t>
  </si>
  <si>
    <t>2020-04-27 18:39:00</t>
  </si>
  <si>
    <t>Prestación de servicios para realizar el levantamiento de topónimos nuevos a partir de diferentes fuentes, para ser incorporados en la Base de datos del Diccionario Geográfico de Colombia</t>
  </si>
  <si>
    <t>47620</t>
  </si>
  <si>
    <t>68120, 68220, 68320</t>
  </si>
  <si>
    <t>221820, 241920, 244020</t>
  </si>
  <si>
    <t>515320, 534120, 536620, 627620, 631520, 637420, 726420, 730920, 731020, 832720, 833020, 898520, 1017820, 1017920, 1133920, 1154420, 1169720, 1195220, 1251420, 1257120, 1268420</t>
  </si>
  <si>
    <t>168237920, 173062120, 173703120, 207325420, 208062220, 212539620, 243293820, 243912620, 243936820, 272818020, 272819620, 289122220, 324784520, 324947720, 349419920, 354490020, 359584720, 372492120, 389596620, 390932820, 391367020, 394126220</t>
  </si>
  <si>
    <t>2020-04-27 18:45:00</t>
  </si>
  <si>
    <t>Prestación de servicios para validar la información de topónimos a ser incorporados en la Base de datos del Diccionario Geográfico de Colombia</t>
  </si>
  <si>
    <t>276320</t>
  </si>
  <si>
    <t>610420, 657220, 726320, 837020, 966720, 1188420, 1269020, 1295720</t>
  </si>
  <si>
    <t>201298920, 220327220, 243292520, 273608720, 308375320, 364920320, 395061420</t>
  </si>
  <si>
    <t>2020-04-27 18:46:00</t>
  </si>
  <si>
    <t>Prestación de servicios para organizar, estructurar y disponer la información validada de los topónimos a ser incorporados en la Base de datos del Diccionario Geográfico de Colombia</t>
  </si>
  <si>
    <t>64420</t>
  </si>
  <si>
    <t>220620</t>
  </si>
  <si>
    <t>514120, 603120, 655120, 754820, 884820, 1030820, 1149520, 1288720</t>
  </si>
  <si>
    <t>169610220, 199930120, 220326620, 248862520, 284969420, 335838220, 354336620, 394561820</t>
  </si>
  <si>
    <t>2020-04-27 18:48:00</t>
  </si>
  <si>
    <t>Prestación de servicios para actualizar las variables temáticas del Sistema de Información Geográfica para la planeación y el Ordenamiento Territorial - SIGOT</t>
  </si>
  <si>
    <t>67420, 70320</t>
  </si>
  <si>
    <t>262620, 276120</t>
  </si>
  <si>
    <t>555320, 610220, 617420, 620520, 745920, 774820, 858820, 869920, 1008620, 1022020, 1160220, 1188220, 1295220, 1299120</t>
  </si>
  <si>
    <t>185223120, 201276520, 205352320, 205354020, 247036020, 255642220, 278683720, 282208820, 322102920, 329530720, 356264920, 364910120, 395260820, 396084820</t>
  </si>
  <si>
    <t>36520</t>
  </si>
  <si>
    <t>2020-04-27 18:49:00</t>
  </si>
  <si>
    <t>Prestación de servicios para la integración de información de ordenamiento territorial de los nodos regionales y locales al Sistema de Información Geográfica para la planeación y el Ordenamiento Territorial - SIGOT</t>
  </si>
  <si>
    <t>60720, 76120</t>
  </si>
  <si>
    <t>226720, 276020</t>
  </si>
  <si>
    <t>517920, 610120, 626120, 659220, 770120, 822420, 822520, 876420, 950720, 993720, 1123220, 1138020, 1296720</t>
  </si>
  <si>
    <t>169004620, 201272720, 206714220, 222818020, 253178320, 265878420, 266641120, 283338420, 303441320, 316151720, 347352720, 351078320, 395638520</t>
  </si>
  <si>
    <t>2020-04-27 18:51:00</t>
  </si>
  <si>
    <t>Prestación de servicios profesionales para realizar los diagnósticos  de las áreas  de las entidades territoriales y estructurar la información de límites y fronteras-</t>
  </si>
  <si>
    <t>64220</t>
  </si>
  <si>
    <t>206520</t>
  </si>
  <si>
    <t>459820, 536420, 629420, 746620, 864520, 966120, 1122720</t>
  </si>
  <si>
    <t>148492720, 173764420, 207837920, 247365020, 281049220, 308367220, 347345820</t>
  </si>
  <si>
    <t>2020-04-27 18:52:00</t>
  </si>
  <si>
    <t>Prestación de servicios profesionales para la toma de datos en campo de exploración, materialización , GNSS, nivelación geodesica y gravimetria</t>
  </si>
  <si>
    <t>46820</t>
  </si>
  <si>
    <t>85420, 89220, 89320, 90620, 90920, 100220</t>
  </si>
  <si>
    <t>304220, 322820, 351520, 379520, 383220, 428620</t>
  </si>
  <si>
    <t>654620, 708320, 714820, 748720, 753020, 764820, 769920, 770020, 773020, 773520, 839220, 886020, 886120, 886220, 892120, 892220, 892820, 1010120, 1010820, 1010920, 1014120, 1017120, 1102120, 1164820, 1165020, 1165120, 1165320, 1170120, 1181820, 1257720, 1260620, 1269320, 1275220, 1292220, 1300620</t>
  </si>
  <si>
    <t>218993820, 237295920, 240937120, 247469120, 248534220, 251382420, 253172620, 253173820, 253769620, 255369120, 273668820, 284999620, 285001920, 285634520, 287090820, 287105920, 287455720, 322383520, 322399220, 322400520, 323501820, 324654820, 336530220, 358367920, 358380020, 358724220, 358763220, 359611120, 362185920, 391062120, 391171020, 393708620, 394061620, 394740320, 396090620</t>
  </si>
  <si>
    <t>2020-04-27 18:53:00</t>
  </si>
  <si>
    <t>Prestación de servicios para la revisión, compilación y validación de los datos de campo y calculados de gravimetria y geomagnetismo para su vinculación a la base de datos unificados</t>
  </si>
  <si>
    <t>321720</t>
  </si>
  <si>
    <t>653420, 705020, 777820, 899320, 1020420, 1185120, 1198120</t>
  </si>
  <si>
    <t>218583520, 233232120, 260342820, 293325020, 326286620, 363294020, 376011920</t>
  </si>
  <si>
    <t>36920</t>
  </si>
  <si>
    <t>2020-04-27 18:57:00</t>
  </si>
  <si>
    <t>Prestación de servicios para la gestión,  inventario y verificación de los equipos de medición de la Subdirección de Geografia y Cartografia</t>
  </si>
  <si>
    <t>90320, 106420</t>
  </si>
  <si>
    <t>360920, 521120</t>
  </si>
  <si>
    <t>731820, 766920, 890820, 970020, 1127820, 1128520, 1196520, 1201220, 1202220, 1248320, 1297920, 1309920</t>
  </si>
  <si>
    <t>244098820, 252212320, 286406620, 309936120, 347942020, 348111020, 372274320, 375814220, 382349520, 395797820, 397283220</t>
  </si>
  <si>
    <t>2020-04-27 18:59:00</t>
  </si>
  <si>
    <t>Prestación de servicios para realizar la preparación, revisión y consolidación de datos de campo para el cálculo y ajuste de la linea de nivelación</t>
  </si>
  <si>
    <t>78920, 89620</t>
  </si>
  <si>
    <t>290220, 299920</t>
  </si>
  <si>
    <t>623620, 717420, 764720, 770220, 882720, 892020, 1011020, 1014220, 1169820, 1170020, 1263720, 1275020</t>
  </si>
  <si>
    <t>205356920, 241443420, 251390720, 253705020, 284429520, 286426420, 322526620, 323502120, 359590020, 359607120, 389666820, 391250220</t>
  </si>
  <si>
    <t>2020-04-27 19:01:00</t>
  </si>
  <si>
    <t>Prestación de servicios para la preparacion de insumos, validación, y digitación de la información levantada en campo.</t>
  </si>
  <si>
    <t>96720, 98420</t>
  </si>
  <si>
    <t>417920, 418120</t>
  </si>
  <si>
    <t>828620, 828820, 833220, 835020, 1009320, 1010020, 1119620, 1122120, 1191720, 1193120, 1193420</t>
  </si>
  <si>
    <t>269896420, 269900520, 272751520, 272815520, 322373520, 322382820, 346671620, 347336520, 370104820, 370123020</t>
  </si>
  <si>
    <t>2020-04-27 19:02:00</t>
  </si>
  <si>
    <t>2020-04-28 12:33:00</t>
  </si>
  <si>
    <t>Prestación de servicios para la toma de datos en campo de  gravimetria y geomacnetismo</t>
  </si>
  <si>
    <t>101720, 101820</t>
  </si>
  <si>
    <t>417820, 418320</t>
  </si>
  <si>
    <t>828520, 828920, 897720, 939920, 1019220, 1020720, 1187620, 1189620, 1199820, 1201020</t>
  </si>
  <si>
    <t>269888320, 269967220, 288178020, 296758620, 326238620, 326304520, 364251920, 365548320, 379922520, 382057720</t>
  </si>
  <si>
    <t>2020-04-28 16:02:00</t>
  </si>
  <si>
    <t>PARAFISCALES ABRIL</t>
  </si>
  <si>
    <t>55520</t>
  </si>
  <si>
    <t>318320, 318420, 318520, 318620, 318720, 318820, 318920, 319020, 319120, 319220, 319320, 319420, 319520, 319620, 319720, 319820, 319920, 320020, 320120, 320220, 320320, 320420, 320520</t>
  </si>
  <si>
    <t>105112820, 105112920, 105113020, 105113120, 105113220, 105113320, 105113420, 105113520, 105113720, 105113820, 105113920, 105114020, 105114120, 105114220, 105114320, 105114420, 105114520, 105114620, 105114720, 105114820, 105114920, 105115020, 105115120</t>
  </si>
  <si>
    <t>2020-04-28 20:41:00</t>
  </si>
  <si>
    <t>APORTES FONDO NACIONAL DEL AHORRO MES DE ABRIL</t>
  </si>
  <si>
    <t>48920</t>
  </si>
  <si>
    <t>55720</t>
  </si>
  <si>
    <t>147620</t>
  </si>
  <si>
    <t>322020</t>
  </si>
  <si>
    <t>105780320</t>
  </si>
  <si>
    <t>2020-05-04 00:00:00</t>
  </si>
  <si>
    <t>2020-05-04 14:22:00</t>
  </si>
  <si>
    <t>Adquisición e instalación de divisiones en vidrio laminado (3+3) incoloro, con estructura en aluminio para la adecuación de las ventanillas de atención al usuario para la Sede Central y la Dirección Territorial Casanare</t>
  </si>
  <si>
    <t>49020</t>
  </si>
  <si>
    <t>59220</t>
  </si>
  <si>
    <t>209820</t>
  </si>
  <si>
    <t>463420, 463820</t>
  </si>
  <si>
    <t>159346320</t>
  </si>
  <si>
    <t>2020-05-04 14:26:00</t>
  </si>
  <si>
    <t>Prestación de servicios profesionales para implementar, mantener, proponer y aplicar mejoras al sistema de gestión de seguridad de la información del IGAC.</t>
  </si>
  <si>
    <t>238720</t>
  </si>
  <si>
    <t>531520, 628020, 719820, 847820, 973020, 1151720</t>
  </si>
  <si>
    <t>175985620, 208072020, 242126620, 275112720, 310626720, 355235320</t>
  </si>
  <si>
    <t>37820</t>
  </si>
  <si>
    <t>2020-05-04 14:31:00</t>
  </si>
  <si>
    <t>Prestación de servicios profesionales para apoyar el proceso de direccionamiento estratégico y planeación, para apoyar la revisión y ajuste del Sistema Integrado de Gestión, así como realizar acciones tendientes al cumplimiento del plan para su imple</t>
  </si>
  <si>
    <t>65320</t>
  </si>
  <si>
    <t>260820</t>
  </si>
  <si>
    <t>553720, 651920, 760620, 885720, 1136720, 1278820</t>
  </si>
  <si>
    <t>184356720, 218093520, 250532920, 284998520, 350157220, 352035020, 393994120</t>
  </si>
  <si>
    <t>37920</t>
  </si>
  <si>
    <t>2020-05-04 14:36:00</t>
  </si>
  <si>
    <t>Prestación de servicios profesionales para apoyar el proceso de direccionamiento estratégico y planeación, fortalecimiento del Modelo Integrado de Planeación y Gestión y apoyo en lo referente a cooperación internacional y los lineamientos nacionales</t>
  </si>
  <si>
    <t>2020-05-04 14:40:00</t>
  </si>
  <si>
    <t>Prestación de servicios profesionales para apoyar el proceso de direccionamiento estratégico y planeación, por medio de la gestión de procesos de parametrización administración manejo y montaje de bases de datos.</t>
  </si>
  <si>
    <t>199220</t>
  </si>
  <si>
    <t>449420, 543020, 624820, 727020, 877720, 969520, 1183620</t>
  </si>
  <si>
    <t>142224920, 176270720, 205357620, 243350020, 283363120, 309678920, 362314920</t>
  </si>
  <si>
    <t>2020-05-04 14:44:00</t>
  </si>
  <si>
    <t>247020</t>
  </si>
  <si>
    <t>539620, 645820, 729420, 873520, 976820, 1127020</t>
  </si>
  <si>
    <t>174585320, 216116920, 244104920, 283451820, 311694920, 349102820</t>
  </si>
  <si>
    <t>2020-05-04 15:04:00</t>
  </si>
  <si>
    <t>Prestación de servicios profesionales para apoyar la implementación del Modelo Integrado de Planeación y Gestión (MIPG) en la entidad y realizar las acciones tendientes al cumplimiento de los requisitos, promoción y divulgación de este  y brindar apo</t>
  </si>
  <si>
    <t>49520</t>
  </si>
  <si>
    <t>67920</t>
  </si>
  <si>
    <t>256420</t>
  </si>
  <si>
    <t>550620, 649520, 744920, 874420, 1016820, 1179420</t>
  </si>
  <si>
    <t>179876520, 217427720, 247634720, 283049320, 324801020, 361955620</t>
  </si>
  <si>
    <t>2020-05-04 16:10:00</t>
  </si>
  <si>
    <t>Prestación de servicios de apoyo a la gestión para realizar la logística y seguimiento en las diferentes dependencias de los documentos que se generen de los procesos de contratación en sus diferentes etapas.</t>
  </si>
  <si>
    <t>62520</t>
  </si>
  <si>
    <t>210820</t>
  </si>
  <si>
    <t>463020, 517820, 611220, 719320, 839620, 988720, 1153920, 1294920</t>
  </si>
  <si>
    <t>151571920, 169344120, 202449420, 241990220, 273682720, 314380820, 354363120, 354775520, 395648220</t>
  </si>
  <si>
    <t>2020-05-04 17:33:00</t>
  </si>
  <si>
    <t>Prestación de servicios de apoyo a la gestión para llevar a cabo los programas y proyectos institucionales que forman parte del plan de bienestar  y estimulos, capacitación, seguridad y salud en el trabajo dirigido  a los funcionarios del Instituto G</t>
  </si>
  <si>
    <t>Prestación de servicio para apoyar la preparación y trámite de información requerida para el desarrollo de los proyectos geográficos y cartográficos.</t>
  </si>
  <si>
    <t>45420</t>
  </si>
  <si>
    <t>76720</t>
  </si>
  <si>
    <t>274620</t>
  </si>
  <si>
    <t>608920, 622920, 752220, 849120, 964520, 1125520</t>
  </si>
  <si>
    <t>201228120, 205355620, 248122120, 275100620, 308201120, 347183420</t>
  </si>
  <si>
    <t>2020-05-05 17:34:00</t>
  </si>
  <si>
    <t>Prestación de servicios para adelantar el análisis de los componentes temáticos y revisión de los POT para los municipios priorizados.</t>
  </si>
  <si>
    <t>64520, 79120</t>
  </si>
  <si>
    <t>221020, 324220</t>
  </si>
  <si>
    <t>514520, 551020, 646020, 656220, 748620, 750620, 835720, 836420, 960620, 961420, 1150320, 1157020, 1250220, 1278320</t>
  </si>
  <si>
    <t>169676220, 179860520, 215906220, 219430420, 247468520, 247976520, 272763620, 272915620, 307746120, 307751120, 354571920, 356157420, 386504820, 393756920</t>
  </si>
  <si>
    <t>2020-05-06 14:13:00</t>
  </si>
  <si>
    <t>Renovación de la suscripción de los servicios de colaboración de G-SUITE que soportan la operación de el IGAC.</t>
  </si>
  <si>
    <t>2020-05-06 14:15:00</t>
  </si>
  <si>
    <t>Renovación, licenciamiento y soporte de las plataformas de seguridad</t>
  </si>
  <si>
    <t>49820</t>
  </si>
  <si>
    <t>596320</t>
  </si>
  <si>
    <t>1107720</t>
  </si>
  <si>
    <t>339140020</t>
  </si>
  <si>
    <t>Inscripción  con  Wageningen University WEPAL de  Inter - Laboratorios para la compra de  muestras de referencia certificadas (2 rondas).</t>
  </si>
  <si>
    <t>50020</t>
  </si>
  <si>
    <t>2020-05-07 14:14:00</t>
  </si>
  <si>
    <t>Prestación de servicios profesionales para ejercer como auxiliares de la justicia y en la elaboración de avalúos comerciales de los bienes inmuebles a nivel nacional, que le sean asignados por la Subdirección de Catastro</t>
  </si>
  <si>
    <t>2020-05-07 14:48:00</t>
  </si>
  <si>
    <t>Prestación de servicios profesionales para desarrollar los análisis estadísticos necesarios para describir adecuadamente los registros catastrales nacionales, así como para el proceso de estimación masiva de valores catastrales en el marco de la inno</t>
  </si>
  <si>
    <t>50220</t>
  </si>
  <si>
    <t>59520</t>
  </si>
  <si>
    <t>201120</t>
  </si>
  <si>
    <t>455620, 545520, 642420, 757420, 869420, 984320, 1169120, 1266920, 1306620</t>
  </si>
  <si>
    <t>147301720, 177496520, 213978620, 249220920, 282180020, 312530920, 359500920, 396590820</t>
  </si>
  <si>
    <t>2020-05-07 14:51:00</t>
  </si>
  <si>
    <t>Prestación de servicios profesionales para apoyar el desarrollo de los análisis estadísticos requeridos en los procesos de descripción adecuada de los registros catastrales nacionales y de estimación masiva de valores catastrales con el fin de fortal</t>
  </si>
  <si>
    <t>2020-05-07 14:55:00</t>
  </si>
  <si>
    <t>Prestación de servicios profesionales para desarrollar e implementar los análisis económicos y financieros para establecer las mejores prácticas y fuente de información en el desarrollo de metodologías masivas de valoración de predios</t>
  </si>
  <si>
    <t>63120</t>
  </si>
  <si>
    <t>203820</t>
  </si>
  <si>
    <t>456720, 535620, 618620, 760320, 838820, 983720, 1152020</t>
  </si>
  <si>
    <t>145305120, 174343520, 206869520, 250490520, 274423020, 312702220, 354437020</t>
  </si>
  <si>
    <t>2020-05-11 15:32:00</t>
  </si>
  <si>
    <t>Pago de las planillas de los aportes por retroactivos del mes de enero y febrero.</t>
  </si>
  <si>
    <t>52220</t>
  </si>
  <si>
    <t>62320, 66320</t>
  </si>
  <si>
    <t>171820</t>
  </si>
  <si>
    <t>346620, 398820, 398920, 399020, 399120, 399220, 399320, 399420, 399520, 399620, 399720, 399820, 399920, 400020, 400120, 400220, 400320, 400420, 400520, 400620, 400720, 400820, 400920</t>
  </si>
  <si>
    <t>134863020, 134863120, 134863220, 134863320, 134863420, 134863520, 134863620, 134863720, 134863820, 134863920, 134864020, 134864120, 134864220, 134864320, 134864420, 134864520, 134864620, 134864720, 134864820, 134864920, 134865020, 134865120</t>
  </si>
  <si>
    <t>2020-05-12 16:19:00</t>
  </si>
  <si>
    <t>Prestación de servicios personales para la organización de información edafológica y de capacidad de uso de las tierras dentro de los procesos de levantamientos de suelos y aplicaciones agrológicas.</t>
  </si>
  <si>
    <t>50720</t>
  </si>
  <si>
    <t>70420</t>
  </si>
  <si>
    <t>229520</t>
  </si>
  <si>
    <t>520520, 637320, 773220, 873620, 996420, 1142920, 1266520</t>
  </si>
  <si>
    <t>169827720, 212538820, 253774920, 282690120, 316183920, 351781920, 393818020</t>
  </si>
  <si>
    <t>2020-05-12 16:22:00</t>
  </si>
  <si>
    <t>Prestación de servicios profesionales para ejecutar las diferentes etapas de la actualización de Áreas Homogéneas de Tierras, en los municipios o áreas establecidas según programación de la Subdirección de Agrología a nivel nacional</t>
  </si>
  <si>
    <t>50520</t>
  </si>
  <si>
    <t>70620, 70720, 70820</t>
  </si>
  <si>
    <t>244420, 245420, 249920</t>
  </si>
  <si>
    <t>536720, 538220, 542520, 641120, 641520, 641620, 749520, 749620, 749720, 882020, 889020, 891820, 1016620, 1018320, 1102020, 1177520, 1180320, 1188720, 1197420, 1203120, 1269420</t>
  </si>
  <si>
    <t>173705020, 174325920, 175359520, 213227720, 213243120, 213245020, 247630120, 247636320, 247637820, 284363520, 285497220, 286414520, 324851520, 325178820, 336529020, 361849620, 362052020, 364932320, 375759420, 379579520, 394077120</t>
  </si>
  <si>
    <t>2020-05-12 16:59:00</t>
  </si>
  <si>
    <t>Prestación de servicios profesionales para garantizar la calidad de los levantamientos de suelos y aplicaciones agrológicas multidisciplinarias</t>
  </si>
  <si>
    <t>50620</t>
  </si>
  <si>
    <t>69720, 69820, 70520</t>
  </si>
  <si>
    <t>227820, 229720, 233420</t>
  </si>
  <si>
    <t>518420, 520720, 527420, 627420, 650620, 653620, 734220, 748220, 773620, 873720, 875520, 893020, 992420, 1009820, 1017320, 1145620, 1173520, 1188320, 1250420, 1251520, 1255720</t>
  </si>
  <si>
    <t>169145920, 169832620, 171120720, 207306320, 218586820, 220628020, 244889320, 247443520, 255552920, 282700120, 282943820, 286491920, 315506020, 322377120, 324662520, 352165820, 360277220, 364911920, 386315520, 386604320, 389867820</t>
  </si>
  <si>
    <t>2020-05-12 17:03:00</t>
  </si>
  <si>
    <t>Prestación de servicios profesionales para apoyar las actividades de fortalecimiento institucional del proceso agrologico mediante la formulación e implementación de lineamientos de ejecución, seguimiento y control.</t>
  </si>
  <si>
    <t>229820</t>
  </si>
  <si>
    <t>520820, 626220, 735820, 865620, 991420, 1132020, 1256220</t>
  </si>
  <si>
    <t>169834420, 206738420, 245232720, 281433020, 314891120, 349260620, 385426920</t>
  </si>
  <si>
    <t>2020-05-12 17:05:00</t>
  </si>
  <si>
    <t>Prestación de servicios profesionales para la ejecución de análisis de mediana complejidad y validación metodológica que garantice el cumplimiento oportuno de la prestación de servicios de análisis en el área de biología del GIT Laboratorio Nacional</t>
  </si>
  <si>
    <t>51120</t>
  </si>
  <si>
    <t>272520</t>
  </si>
  <si>
    <t>607020, 625020, 744420, 854520, 992520, 1167820</t>
  </si>
  <si>
    <t>200532320, 205574420, 246886820, 278123320, 315506520, 359539220</t>
  </si>
  <si>
    <t>2020-05-12 17:07:00</t>
  </si>
  <si>
    <t>Prestación de servicios profesionales para adelantar actividades en desarrollo de las  aplicaciones agrológicas, innovación en aplicaciones agrológicas</t>
  </si>
  <si>
    <t>51020</t>
  </si>
  <si>
    <t>76020, 76920</t>
  </si>
  <si>
    <t>261220, 271120</t>
  </si>
  <si>
    <t>553820, 605620, 612820, 651220, 752420, 769520, 851120, 870520, 991520, 996620, 1141720, 1144320, 1197120, 1203520, 1203620, 1249720</t>
  </si>
  <si>
    <t>183574720, 200434020, 205596520, 217469420, 248197220, 253165420, 275944420, 282219520, 314904920, 316185320, 351986720, 352128420, 379788220, 385041120</t>
  </si>
  <si>
    <t>2020-05-12 17:10:00</t>
  </si>
  <si>
    <t>74520</t>
  </si>
  <si>
    <t>274020</t>
  </si>
  <si>
    <t>608220, 661120, 737920, 895320, 994820, 1171220, 1273920</t>
  </si>
  <si>
    <t>200724720, 226806320, 245712720, 287099420, 316163420, 359816820, 391070220</t>
  </si>
  <si>
    <t>2020-05-12 17:12:00</t>
  </si>
  <si>
    <t>Prestación de servicios profesionales para realizar la programación y cuantificación de los procesos  de campo de los proyectos y acciones que maneja la Subdirección de Agrología</t>
  </si>
  <si>
    <t>50920</t>
  </si>
  <si>
    <t>71620</t>
  </si>
  <si>
    <t>249220</t>
  </si>
  <si>
    <t>542020, 646420, 744320, 863420, 995120, 1149720, 1195820</t>
  </si>
  <si>
    <t>175228020, 216094320, 246927020, 281025620, 316169420, 354479320, 396419920</t>
  </si>
  <si>
    <t>2020-05-12 17:16:00</t>
  </si>
  <si>
    <t>Prestación de Servicios personales para realizar actividades de digitación y control de los análisis en el GIT Laboratorio Nacional de Suelos</t>
  </si>
  <si>
    <t>271520</t>
  </si>
  <si>
    <t>606120, 637620, 737120, 875320, 985620, 1170820, 1300920</t>
  </si>
  <si>
    <t>200499820, 212514920, 245674320, 282941720, 312684220, 359797420, 396106120</t>
  </si>
  <si>
    <t>2020-05-12 17:18:00</t>
  </si>
  <si>
    <t>Prestación de servicios personales para implementar y ejecutar las actividades de control ambiental bajo la Norma ISO 14001 y manejo de residuos en el GIT Laboratorio Nacional de Suelos</t>
  </si>
  <si>
    <t>284120</t>
  </si>
  <si>
    <t>621920, 660920, 732120, 858420, 966020, 1169020, 1259620</t>
  </si>
  <si>
    <t>205355320, 225525020, 244106720, 278580820, 308365720, 360077220, 391142720</t>
  </si>
  <si>
    <t>2020-05-12 17:20:00</t>
  </si>
  <si>
    <t>Prestación de servicios profesionales para ejecutar el programa de aseguramiento metrológico de los equipos e instrumentos  conforme a los requisitos de la Norma ISO 17025, en el GIT Laboratorio Nacional de Suelos</t>
  </si>
  <si>
    <t>51520</t>
  </si>
  <si>
    <t>69920</t>
  </si>
  <si>
    <t>247720</t>
  </si>
  <si>
    <t>540320, 646820, 759420, 872320, 1000820, 1172720, 1293020</t>
  </si>
  <si>
    <t>174736720, 216167020, 250001920, 282504020, 317745520, 360502220, 395077320</t>
  </si>
  <si>
    <t>2020-05-12 17:22:00</t>
  </si>
  <si>
    <t>Prestación de servicios profesionales para la verificación, consolidación y delineación digital de información cartográfica y alfanumérica de los proyectos que adelanta la Subdirección de Agrología</t>
  </si>
  <si>
    <t>74420</t>
  </si>
  <si>
    <t>273320</t>
  </si>
  <si>
    <t>607620, 610620, 734320, 853920, 1017520, 1186720, 1274520</t>
  </si>
  <si>
    <t>200648420, 201303120, 244894120, 277031020, 324690420, 363921520, 391248120</t>
  </si>
  <si>
    <t>2020-05-12 17:29:00</t>
  </si>
  <si>
    <t>Prestación de servicios profesionales para la interpretación y consolidación de información de Geomorfología y/o Cobertura de la Tierra en sectores priorizados por la Subdirección de Agrología.</t>
  </si>
  <si>
    <t>51820</t>
  </si>
  <si>
    <t>67020, 67120, 67820, 70020, 70120, 71020</t>
  </si>
  <si>
    <t>240020, 245220, 247620, 249020, 249120</t>
  </si>
  <si>
    <t>534720, 537820, 540220, 541720, 541820, 620220, 623820, 624020, 644320, 657120, 729020, 729120, 732420, 733620, 733720, 844820, 850520, 850620, 850720, 852520, 984020, 984820, 985120, 985520, 994920, 1125220, 1126720, 1130220, 1133620, 1144520, 1195420, 1196720, 1196920, 1197320, 1199920, 1202320</t>
  </si>
  <si>
    <t>173193720, 174320020, 174735620, 175218120, 175219120, 205353720, 205357020, 205357120, 215720620, 220626720, 243609820, 243615320, 244112520, 244878020, 244878920, 274745320, 275323520, 275457320, 275460120, 276394120, 312528720, 312546620, 312681520, 312683520, 316167220, 347176320, 347464020, 348479620, 349404320, 352134820, 373275920, 373431320, 375508920, 379933420, 382328420</t>
  </si>
  <si>
    <t>2020-05-12 17:31:00</t>
  </si>
  <si>
    <t>Prestación de servicios profesionales para la interpretación, control de calidad y consolidación de información de cobertura de la tierra o gemorfología, de acuerdo a los lineamientos y metas de la Subdirección de Agrología.</t>
  </si>
  <si>
    <t>67320, 67720</t>
  </si>
  <si>
    <t>229120, 247120</t>
  </si>
  <si>
    <t>534620, 539720, 634120, 634720, 739320, 740020, 853120, 859420, 979020, 981720, 1141020, 1150220, 1193320, 1250020</t>
  </si>
  <si>
    <t>173173020, 174346020, 209066620, 210842720, 246161520, 246172920, 276743020, 278810420, 311541320, 312314520, 351535420, 354513620, 370799320, 386421220</t>
  </si>
  <si>
    <t>2020-05-12 17:33:00</t>
  </si>
  <si>
    <t>Prestación de servicios profesionales para avalar la calidad y consolidación de la información generada de cobertura de la tierra de acuerdo a los lineamientos y metas de la Subdirección de Agrología.</t>
  </si>
  <si>
    <t>52020</t>
  </si>
  <si>
    <t>71920</t>
  </si>
  <si>
    <t>271420</t>
  </si>
  <si>
    <t>605920, 630320, 745020, 861020, 985420, 1131020, 1195120</t>
  </si>
  <si>
    <t>200496720, 208647420, 248116820, 280656120, 313283820, 348970520, 372477020, 391358920</t>
  </si>
  <si>
    <t>2020-05-13 00:00:00</t>
  </si>
  <si>
    <t>2020-05-13 10:20:00</t>
  </si>
  <si>
    <t>Prestación de servicios profesionales para apoyar a la Subdirección de Catastro a nivel nacional en la gestión, control y seguimiento de la información alfanumérica y gráfica derivada de los procesos catastrales.</t>
  </si>
  <si>
    <t>2020-05-14 14:09:00</t>
  </si>
  <si>
    <t>Prestación de servicios profesionales para apoyar al Grupo interno de Trabajo de Fronteras y Límites de Entidades Territoriales, en la atención de requerimientos cartograficos relacionados con los territorios colectivos.</t>
  </si>
  <si>
    <t>72020</t>
  </si>
  <si>
    <t>275720</t>
  </si>
  <si>
    <t>609820, 612420, 729620, 873020, 963220, 1160020, 1294120</t>
  </si>
  <si>
    <t>201259220, 205347720, 243732820, 282572620, 308154420, 356253920, 395081720</t>
  </si>
  <si>
    <t>2020-05-14 14:11:00</t>
  </si>
  <si>
    <t>Adquisición de equipos de comunicación para transmisión de datos de estaciones GNSS de funcionamiento continuo</t>
  </si>
  <si>
    <t>126020</t>
  </si>
  <si>
    <t>697220</t>
  </si>
  <si>
    <t>1199120</t>
  </si>
  <si>
    <t>381751320</t>
  </si>
  <si>
    <t>2020-05-14 14:14:00</t>
  </si>
  <si>
    <t>Prestación de servicios para realizar el control de calidad de la cartografía básica generalizada y temática consolidada para las caracterizaciones territoriales de los municipios priorizados.</t>
  </si>
  <si>
    <t>82720</t>
  </si>
  <si>
    <t>316020</t>
  </si>
  <si>
    <t>647920, 753320, 896720, 1031220</t>
  </si>
  <si>
    <t>217366220, 248558820, 287676120, 336527520</t>
  </si>
  <si>
    <t>2020-05-15 09:21:00</t>
  </si>
  <si>
    <t>Prestacion de servicios profesionales para el procesamiento y análisis de imágenes de sensores remotos  así como la generación de cartografía básica y temática requeridos en los proyectos en tecnologías geoespaciales a cargo de la Oficina CIAF</t>
  </si>
  <si>
    <t>260620</t>
  </si>
  <si>
    <t>553220, 660720, 749420, 865020, 1000520, 1173020, 1267320</t>
  </si>
  <si>
    <t>180571720, 224855920, 247615520, 281060020, 317718820, 360243020, 394106020</t>
  </si>
  <si>
    <t>2020-05-18 17:21:00</t>
  </si>
  <si>
    <t>Prestación de servicios profesionales para gestionar, ejecutar y hacer seguimiento a las tareas de mantenimiento y atención de incidentes relacionadas con el editor gráfico de los sistemas de información de la oficina de informática y telecomunicacio</t>
  </si>
  <si>
    <t>71220</t>
  </si>
  <si>
    <t>260520</t>
  </si>
  <si>
    <t>553120, 626320, 736620, 841020, 1007920, 1169620</t>
  </si>
  <si>
    <t>180558520, 207532520, 245263920, 273931020, 322087620, 359568920</t>
  </si>
  <si>
    <t>41620</t>
  </si>
  <si>
    <t>2020-05-18 17:26:00</t>
  </si>
  <si>
    <t>Prestación de servicios profesionales para la actualización de las tablas de retención documental de la entidad, acorde a la normatividad expedida por el Archivo General de la Nación y los lineamientos de la entidad.</t>
  </si>
  <si>
    <t>53320</t>
  </si>
  <si>
    <t>87420</t>
  </si>
  <si>
    <t>333820</t>
  </si>
  <si>
    <t>706520, 736120, 858920, 968320, 1168620, 1301320</t>
  </si>
  <si>
    <t>236647320, 245241120, 278688620, 310065320, 360062420, 396174820</t>
  </si>
  <si>
    <t>2020-05-18 17:29:00</t>
  </si>
  <si>
    <t>Prestación de servicios profesionales para la elaboración del modelo de gestión de documentos electrónicos archivos y plan de preservación digital a largo plazo del Sistema Integrado de Conservación en el marco del proyecto de gestión documental</t>
  </si>
  <si>
    <t>69620</t>
  </si>
  <si>
    <t>224920</t>
  </si>
  <si>
    <t>602120, 653920, 778220, 897220, 1031020, 1186420, 1303720</t>
  </si>
  <si>
    <t>198694120, 218953520, 261318720, 289126320, 335416220, 365076120, 396496020</t>
  </si>
  <si>
    <t>2020-05-19 14:08:00</t>
  </si>
  <si>
    <t>54520</t>
  </si>
  <si>
    <t>170920</t>
  </si>
  <si>
    <t>345720</t>
  </si>
  <si>
    <t>122305620</t>
  </si>
  <si>
    <t>2020-05-20 15:39:00</t>
  </si>
  <si>
    <t>Prestación de servicios profesionales para la ejecución de análisis de alta complejidad y validación  metodológica en el GIT Laboratorio Nacional de Suelos.</t>
  </si>
  <si>
    <t>54620</t>
  </si>
  <si>
    <t>76420, 77320</t>
  </si>
  <si>
    <t>246720, 271720</t>
  </si>
  <si>
    <t>539320, 606320, 624420, 639020, 728920, 742220, 863520, 884720, 964220, 1011220, 1160420, 1188620, 1273620</t>
  </si>
  <si>
    <t>174342420, 200458020, 205357320, 212585720, 243518320, 246856020, 281026620, 284854820, 308196720, 322773320, 356270720, 364928320, 393994320</t>
  </si>
  <si>
    <t>2020-05-20 15:41:00</t>
  </si>
  <si>
    <t>Prestación de servicios profesionales para realizar el proceso gráfico y maquetación de las publicaciones impresas y/o digitales de la Subdirección de Agrología.</t>
  </si>
  <si>
    <t>54820</t>
  </si>
  <si>
    <t>71520</t>
  </si>
  <si>
    <t>246020</t>
  </si>
  <si>
    <t>537920, 645520, 740620, 869520, 993120, 1138520, 1202420, 1202520</t>
  </si>
  <si>
    <t>174320920, 215894920, 246182520, 282181120, 316147120, 351389420, 385436920</t>
  </si>
  <si>
    <t>42120</t>
  </si>
  <si>
    <t>2020-05-20 15:43:00</t>
  </si>
  <si>
    <t>Prestación de servicios profesionales para realizar el control de calidad final de la información cartográfica, alfanumérica y geoespacial mediante software libre en los proyectos que desarrolla la subdirección de agrología.</t>
  </si>
  <si>
    <t>54720</t>
  </si>
  <si>
    <t>273120</t>
  </si>
  <si>
    <t>607520, 630220, 745720, 872220, 996220, 1177220, 1259420</t>
  </si>
  <si>
    <t>200565220, 208316420, 247482820, 283414620, 316313920, 362567620, 391140320</t>
  </si>
  <si>
    <t>2020-05-22 18:39:00</t>
  </si>
  <si>
    <t>NOMINA MES DE MAYO DEL 2020</t>
  </si>
  <si>
    <t>63820, 63920</t>
  </si>
  <si>
    <t>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t>
  </si>
  <si>
    <t>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t>
  </si>
  <si>
    <t>2020-05-22 21:00:00</t>
  </si>
  <si>
    <t>APORTES PARAFISCALES MES DE MAYO</t>
  </si>
  <si>
    <t>64020</t>
  </si>
  <si>
    <t>387420, 387520, 387620, 387720, 387820, 387920, 388020, 388120, 388220, 388320, 388420, 388520, 388620, 388720, 388820, 388920, 389020, 389120, 389220, 389320, 389420, 389520, 389620</t>
  </si>
  <si>
    <t>129049620, 129049720, 129049820, 129049920, 129050020, 129050120, 129050220, 129050320, 129050420, 129050520, 129050620, 129050720, 129050820, 129050920, 129051020, 129051120, 129051220, 129051320, 129051420, 129051520, 129051620, 129051720, 129051820</t>
  </si>
  <si>
    <t>2020-05-26 08:17:00</t>
  </si>
  <si>
    <t>Prestación de servicios profesionales para el apoyo a los asuntos relacionados con los requerimientos de limites de entidades territoriales</t>
  </si>
  <si>
    <t>2020-05-26 08:19:00</t>
  </si>
  <si>
    <t>Prestación de servicios profesionales para realizar los diagnósticos  de las areas  de las entidades territoriales.</t>
  </si>
  <si>
    <t>349020</t>
  </si>
  <si>
    <t>711820, 729220, 860120, 965020, 1159920, 1290320</t>
  </si>
  <si>
    <t>239875420, 243624620, 280004220, 308236620, 356247420, 394768420</t>
  </si>
  <si>
    <t>2020-05-26 08:21:00</t>
  </si>
  <si>
    <t>Prestación de servicios profesionales para realizar la evaluación y documentación de los límites de las entidades territoriales.</t>
  </si>
  <si>
    <t>54220</t>
  </si>
  <si>
    <t>72920, 73820</t>
  </si>
  <si>
    <t>271220, 271320</t>
  </si>
  <si>
    <t>605720, 605820, 619320, 621120, 729520, 730320, 834920, 835120, 961120, 998920, 1133320, 1135320, 1263120, 1277620</t>
  </si>
  <si>
    <t>200438920, 200475420, 205353120, 205354420, 243728920, 243801420, 272845220, 272847820, 307749420, 316809320, 349354920, 350038720, 389643220, 393781620</t>
  </si>
  <si>
    <t>2020-05-26 08:25:00</t>
  </si>
  <si>
    <t>Prestación de servicios para el análisis, procesamiento y caracterización de imágenes insumo para la producción cartográfica.</t>
  </si>
  <si>
    <t>54420</t>
  </si>
  <si>
    <t>74120, 93120</t>
  </si>
  <si>
    <t>273020, 335920</t>
  </si>
  <si>
    <t>607420, 634020, 708820, 736420, 875720, 889320, 939720, 983820, 985320, 1166020, 1179920, 1274920</t>
  </si>
  <si>
    <t>200567120, 208998020, 237401120, 245252920, 283045920, 285587720, 296749320, 312517320, 312682820, 358715420, 361673120, 391070120</t>
  </si>
  <si>
    <t>2020-05-27 14:20:00</t>
  </si>
  <si>
    <t>Suministro de Gases especiales para la ejecución de análisis para el Laboratorio Nacional de Suelos.</t>
  </si>
  <si>
    <t>55320</t>
  </si>
  <si>
    <t>350320</t>
  </si>
  <si>
    <t>713820, 823220, 953320, 1118220, 1304820</t>
  </si>
  <si>
    <t>240420720, 267545620, 304797420, 346695820, 396427920</t>
  </si>
  <si>
    <t>2020-05-29 00:00:00</t>
  </si>
  <si>
    <t>2020-05-29 19:19:00</t>
  </si>
  <si>
    <t>Gastos de manutención y alojamiento para Piloto y Copiloto</t>
  </si>
  <si>
    <t>66020, 66120</t>
  </si>
  <si>
    <t>191820, 192020</t>
  </si>
  <si>
    <t>410020, 410220</t>
  </si>
  <si>
    <t>139830720, 139832820</t>
  </si>
  <si>
    <t>43020</t>
  </si>
  <si>
    <t>2020-06-03 10:30:00</t>
  </si>
  <si>
    <t>Viáticos acompañamiento, programa PECAT Policía Nacional</t>
  </si>
  <si>
    <t>55920</t>
  </si>
  <si>
    <t>69220</t>
  </si>
  <si>
    <t>202820</t>
  </si>
  <si>
    <t>454220</t>
  </si>
  <si>
    <t>143591420</t>
  </si>
  <si>
    <t>2020-06-03 12:30:00</t>
  </si>
  <si>
    <t>Prestación de servicios profesionales para realizar el desarrollo, ajuste, implementación, documentación y diseño de las etapas de los proyectos de sistemas de informacion geográfica en el marco del contrato Interadministrativo  IGAC-ICBF.</t>
  </si>
  <si>
    <t>53720</t>
  </si>
  <si>
    <t>75820, 75920, 76220</t>
  </si>
  <si>
    <t>307620, 319920, 324020</t>
  </si>
  <si>
    <t>643520, 643620, 651520, 655920, 658220, 703220, 760020, 760120, 764220, 873920, 877320, 877620, 1001020, 1006620, 1028220, 1172120, 1177320, 1199620, 1203820, 1270120, 1273420, 1305620</t>
  </si>
  <si>
    <t>215121320, 216053220, 217678820, 219428020, 221064320, 233526820, 250636920, 250637220, 251815320, 283378820, 283466520, 283525620, 320438620, 322055420, 331217020, 360330920, 362573220, 379916820, 382073220, 391185720, 391262620, 396667420</t>
  </si>
  <si>
    <t>2020-06-03 15:46:00</t>
  </si>
  <si>
    <t>413220, 413320, 413420, 413520, 413620, 413720, 413820, 413920, 414020, 414120, 414220, 414320, 414420, 414520, 414620, 414720, 414820, 414920, 415020, 415120, 415220, 415320, 415420, 415520, 415620, 415720, 415820, 415920, 416020, 416120, 416220, 416320, 416420, 416520, 416620, 416720, 416820, 416920, 417020, 417120, 417220, 417320, 417420, 417520, 417620, 417720, 417820, 417920, 418020, 418120, 418220, 418320, 418420, 418520, 418620, 418720, 418820, 418920, 419020, 419120, 419220, 419320, 419420, 419520, 419620, 419720, 419820, 419920, 420020, 420120, 420220, 420320, 420420, 420520, 420620, 420720, 420820, 420920, 421020, 421120, 421220, 421320, 421420, 421520, 421620, 421720, 421820, 421920, 422020, 422120, 422220, 422320, 422420, 422520, 422620, 422720, 422820, 422920, 423020, 423120, 423220, 423320, 423420, 423520, 423620, 423720, 423820, 423920, 424020, 424120, 424220, 424320, 424420, 424520, 424620, 424720, 424820, 424920, 425020, 425120, 425220, 425320, 425420, 425520, 425620, 425720, 425820, 425920, 426020, 426120, 426220, 426320, 426420, 426520, 426620, 426720, 426820, 426920, 427020, 427120, 427220, 427320, 427420, 427520, 427620, 427720, 427820, 427920, 428020, 428120, 428220, 428320, 428420, 428520, 428620, 428720, 428820, 428920, 429020, 429120, 429220, 429320, 429420, 429520, 429620, 429720, 429820, 429920, 430020, 430120, 430220, 430320, 430420, 430520, 430620, 430720, 430820, 430920, 431020, 431120, 431220, 431320, 431420, 431520, 431620, 431720, 431820, 431920, 432020, 432120, 432220, 432320, 432420, 432520, 432620, 432720, 432820, 432920, 433020, 433120, 433220, 433320, 433420, 433520, 433620, 433720, 433820, 433920, 434020, 434120, 434220, 434320, 434420, 434520, 434620, 434720, 434820, 434920, 435020, 435120, 435220, 435320, 435420, 435520, 435620, 435720, 435820, 435920, 436020, 436120, 436220, 436320, 436420, 436520, 436620, 436720, 436820, 436920, 437020, 437120, 437220, 437320, 437420, 437520, 437620, 437720, 437820, 437920, 438020, 438120, 438220, 438320, 438420, 438520, 438620, 438720, 438820, 438920, 439020, 439120, 439220, 439320, 439420, 439520, 439620, 439720, 439820, 439920, 440020, 440120, 440220, 440320, 440420, 440520, 440620, 440720, 440820, 440920, 441020, 441120, 441220, 441320, 441420, 441520, 441620, 441720, 441820, 441920, 442020, 442120, 442220, 442320, 442420, 442520, 442620, 442720, 442820, 442920, 443020, 443120, 443220, 443320, 443420, 443520, 443620, 443720, 443820, 443920, 444020, 444120, 444220, 444320, 444420, 444520, 444620, 444720, 444820, 444920, 445020, 445120, 445220, 445320, 445420, 445520, 445620, 445720, 445820, 445920, 446020, 446120, 446220, 446320, 446420, 446520, 446620, 446720, 446820, 446920, 447020, 447120, 447220, 447320</t>
  </si>
  <si>
    <t>139261320, 139261420, 139261520, 139261620, 139261720, 139261820, 139261920, 139262020, 139262120, 139262220, 139262320, 139262420, 139262520, 139262620, 139262720, 139262820, 139262920, 139263020, 139263120, 139263220, 139263320, 139263420, 139263520, 139263620, 139263720, 139263820, 139263920, 139264020, 139264120, 139264220, 139264320, 139264420, 139264520, 139264620, 139264720, 139264820, 139264920, 139265020, 139265120, 139265220, 139265320, 139265420, 139265520, 139265620, 139265720, 139265820, 139265920, 139266020, 139266120, 139266220, 139266320, 139266420, 139266520, 139266620, 139266720, 139266820, 139266920, 139267020, 139267120, 139267220, 139267320, 139267420, 139267520, 139267620, 139267720, 139267820, 139267920, 139268020, 139268120, 139268220, 139268320, 139268420, 139268520, 139268620, 139268720, 139268820, 139268920, 139269020, 139269120, 139269220, 139269320, 139269420, 139269520, 139269620, 139269720, 139269820, 139269920, 139270020, 139270120, 139270220, 139270320, 139270420, 139270620, 139270720, 139270820, 139270920, 139271020, 139271120, 139271220, 139271420, 139271520, 139271620, 139271720, 139271820, 139271920, 139272020, 139272120, 139272220, 139272320, 139272420, 139272520, 139272620, 139272720, 139272820, 139272920, 139273020, 139273120, 139273220, 139273320, 139273420, 139273520, 139273620, 139273820, 139273920, 139274020, 139274120, 139274220, 139274320, 139274420, 139274520, 139274620, 139274720, 139274820, 139274920, 139275020, 139275120, 139275220, 139275320, 139275420, 139275520, 139275620, 139275720, 139275820, 139275920, 139276020, 139276120, 139276220, 139276320, 139276420, 139276520, 139276620, 139276720, 139276820, 139276920, 139277020, 139277120, 139277320, 139277420, 139277520, 139277620, 139277720, 139277820, 139277920, 139278020, 139278120, 139278220, 139278320, 139278420, 139278520, 139278620, 139278720, 139278820, 139278920, 139279020, 139279120, 139279220, 139279320, 139279420, 139279520, 139279620, 139279720, 139279820, 139279920, 139280020, 139280120, 139280220, 139280320, 139280420, 139280520, 139280620, 139280720, 139280820, 139280920, 139281020, 139281120, 139281220, 139281320, 139281420, 139281520, 139281620, 139281720, 139281820, 139281920, 139282020, 139282120, 139282220, 139282320, 139282420, 139282520, 139282620, 139282720, 139282820, 139282920, 139283020, 139283120, 139283220, 139283320, 139283420, 139283520, 139283620, 139283720, 139283820, 139283920, 139284020, 139284120, 139284220, 139284320, 139284420, 139284520, 139284620, 139284720, 139284820, 139284920, 139285020, 139285120, 139285220, 139285320, 139285420, 139285520, 139285620, 139285720, 139285820, 139285920, 139286020, 139286120, 139286220, 139286320, 139286420, 139286520, 139286620, 139286720, 139286820, 139286920, 139287020, 139287120, 139287220, 139287320, 139287420, 139287520, 139287620, 139287720, 139287820, 139288020, 139288120, 139288220, 139288320, 139288420, 139288520, 139288620, 139288720, 139288820, 139288920, 139289020, 139289120, 139289220, 139289320, 139289420, 139289520, 139289620, 139289720, 139289820, 139289920, 139290020, 139290120, 139290220, 139290320, 139290420, 139290520, 139290620, 139290720, 139290820, 139290920, 139291020, 139291120, 139291220, 139291320, 139291420, 139291520, 139291620, 139291720, 139291820, 139291920, 139292020, 139292120, 139292320, 139292420, 139292520, 139292620, 139292720, 139292820, 139292920, 139293020, 139293120, 139293220, 139293320, 139293420, 139293520, 139293620, 139293720, 139293820, 139293920, 139294020, 139294120, 139294220, 139294320, 139294420, 139294520, 139294620, 139294720, 139294820, 139294920, 139295020, 139295120, 139295220, 139295320, 139295420, 139295520, 139295620, 139295720, 139295820, 139295920, 139296020</t>
  </si>
  <si>
    <t>2020-06-04 11:56:00</t>
  </si>
  <si>
    <t>Realizar actividades de mantenimiento de maquinaria y equipos</t>
  </si>
  <si>
    <t>2020-06-04 13:18:00</t>
  </si>
  <si>
    <t>Adquisición de intercomunicadores para la atención al público en las ventanillas del INSTITUTO GEOGRÁFICO AGUSTIN CODAZZI – IGAC a nivel nacional</t>
  </si>
  <si>
    <t>71120</t>
  </si>
  <si>
    <t>260020</t>
  </si>
  <si>
    <t>635920</t>
  </si>
  <si>
    <t>212365220</t>
  </si>
  <si>
    <t>2020-06-08 14:43:00</t>
  </si>
  <si>
    <t>REEMBOLSO CAJA MENOR SEGUN RESOLUCION 496</t>
  </si>
  <si>
    <t>71320</t>
  </si>
  <si>
    <t>207120</t>
  </si>
  <si>
    <t>459420</t>
  </si>
  <si>
    <t>147021020</t>
  </si>
  <si>
    <t>2020-06-09 09:26:00</t>
  </si>
  <si>
    <t>Recursos para el centro de servicios integrados CIS - Tumaco</t>
  </si>
  <si>
    <t>2020-06-09 09:29:00</t>
  </si>
  <si>
    <t>Contratación de auditoria externa de seguimiento de calidad bajo la norma ISO 9001:2015, gestión ambiental bajo la norma ISO 14001:2015</t>
  </si>
  <si>
    <t>90420</t>
  </si>
  <si>
    <t>416320</t>
  </si>
  <si>
    <t>826420</t>
  </si>
  <si>
    <t>272668420</t>
  </si>
  <si>
    <t>2020-06-09 09:31:00</t>
  </si>
  <si>
    <t>Adquisición e instalación de divisiones en vidrio laminado (3+3) incoloro, con estructura en aluminio para la adecuación de las ventanillas de atención al usuario para la Dirección  Territorial Casanare y su UOC.</t>
  </si>
  <si>
    <t>2020-06-09 11:59:00</t>
  </si>
  <si>
    <t>Prestación de servicios profesionales para definir, proponer e implementar metodologías y herramientas de procesamiento de datos haciendo uso de técnicas de inteligencia artificial y procesamiento de grandes volúmenes de datos en los proyectos adelan</t>
  </si>
  <si>
    <t>79020</t>
  </si>
  <si>
    <t>327220</t>
  </si>
  <si>
    <t>659020, 776920, 891320, 998220, 1178220</t>
  </si>
  <si>
    <t>222823620, 259547220, 286669320, 316804220, 361929020</t>
  </si>
  <si>
    <t>2020-06-09 12:20:00</t>
  </si>
  <si>
    <t>Prestación de servicios profesionales para realizar actividades de estructuración de información geográfica de los  proyectos de tecnologías geoespaciales que adelante la oficina CIAF.</t>
  </si>
  <si>
    <t>56320</t>
  </si>
  <si>
    <t>329520</t>
  </si>
  <si>
    <t>661220, 661320, 760820, 882120, 1003520, 1174620, 1261920</t>
  </si>
  <si>
    <t>226819920, 233362620, 250550420, 284898820, 320850420, 361899520, 390934120</t>
  </si>
  <si>
    <t>2020-06-09 12:22:00</t>
  </si>
  <si>
    <t>Prestación de servicios profesionales para definir, proponer e implementar metodologías, procedimientos y técnicas que incorporen el componente geoespacial en los proyectos de la Jefatura CIAF.</t>
  </si>
  <si>
    <t>77420</t>
  </si>
  <si>
    <t>293720</t>
  </si>
  <si>
    <t>624520, 624620, 760720, 871720, 1010720, 1184820</t>
  </si>
  <si>
    <t>205357420, 207567820, 250536320, 283407320, 322617220, 363280520</t>
  </si>
  <si>
    <t>2020-06-09 12:24:00</t>
  </si>
  <si>
    <t>56620</t>
  </si>
  <si>
    <t>2020-06-09 12:25:00</t>
  </si>
  <si>
    <t>Prestacion de servicios profesionales para el desarrollo de procesos fotogramétricos requeridos en los proyectos de tecnologías geoespaciales a cargo de la Oficina CIAF.</t>
  </si>
  <si>
    <t>396620</t>
  </si>
  <si>
    <t>767020, 767120, 870720, 872920, 1002820, 1161920, 1278520</t>
  </si>
  <si>
    <t>252272920, 252907220, 282377020, 283431320, 321083320, 356411420</t>
  </si>
  <si>
    <t>2020-06-09 12:27:00</t>
  </si>
  <si>
    <t>Prestación de servicios profesionales para la elaboración del material gráfico requerido en el desarrollo de los proyectos del CIAF.</t>
  </si>
  <si>
    <t>56520</t>
  </si>
  <si>
    <t>389120</t>
  </si>
  <si>
    <t>759720, 759820, 885420, 1002320, 1179320, 1275320</t>
  </si>
  <si>
    <t>250005520, 251848820, 284918820, 320758020, 361530220, 393678120</t>
  </si>
  <si>
    <t>2020-06-09 12:28:00</t>
  </si>
  <si>
    <t>Prestación de servicios profesionales para definir e implementar herramientas pedagógicas y didácticas para el desarrollo de contenidos de la oferta académica del CIAF, de acuerdo con las particularidades de cada programa</t>
  </si>
  <si>
    <t>56920</t>
  </si>
  <si>
    <t>79820, 82520</t>
  </si>
  <si>
    <t>297320, 309020</t>
  </si>
  <si>
    <t>629520, 637220, 732320, 735120, 864020, 872120, 995620, 996320, 1151820, 1153320, 1289020, 1297120</t>
  </si>
  <si>
    <t>207841020, 212482720, 244923620, 246244120, 281041020, 282514320, 316174620, 316181520, 354048020, 354262620, 394568920, 395785420</t>
  </si>
  <si>
    <t>2020-06-09 12:29:00</t>
  </si>
  <si>
    <t>Prestación de servicios profesionales para realizar actividades de actualización, configuración, administración, migración y gestión de contenidos, soporte técnico y monitoreo a la plataformas Telecentro regional.</t>
  </si>
  <si>
    <t>79420</t>
  </si>
  <si>
    <t>316320</t>
  </si>
  <si>
    <t>648920, 740820, 863920, 995720, 1145820, 1304320</t>
  </si>
  <si>
    <t>217426220, 246221820, 281446320, 316352320, 352707620, 396589720</t>
  </si>
  <si>
    <t>2020-06-09 14:56:00</t>
  </si>
  <si>
    <t>Prestacion de servicios profesionales para la actualización de planes, formatos, informes de evaluación y anexos soporte requeridos para mantener activo el reconocimiento del Centro de Investigación ante Minciencias.</t>
  </si>
  <si>
    <t>302620</t>
  </si>
  <si>
    <t>635320, 635420, 765820, 884420, 999720, 1138920, 1274020</t>
  </si>
  <si>
    <t>210894820, 210897920, 251440020, 284828120, 317680220, 351406520, 391192520</t>
  </si>
  <si>
    <t>2020-06-09 15:22:00</t>
  </si>
  <si>
    <t>Prestación de servicios de mantenimiento preventivo programado de rutina y de imprevistos, incluyendo repuestos para mantener la aeronavegabilidad del avión Twinn Commander 690A con matrícula HK117G propiedad del IGAC</t>
  </si>
  <si>
    <t>57020</t>
  </si>
  <si>
    <t>107020</t>
  </si>
  <si>
    <t>508620</t>
  </si>
  <si>
    <t>952720, 1163420, 1199520, 1254520</t>
  </si>
  <si>
    <t>303713620, 358939920, 381739520, 385007220</t>
  </si>
  <si>
    <t>2020-06-09 15:24:00</t>
  </si>
  <si>
    <t>Prestación de servicios profesionales para preparar, organizar diagnosticar y levantar información en campo georreferenciada y amojonamiento en aspectos relacionados con los procesos de delimitación de fronteras y límites de entidades territoriales</t>
  </si>
  <si>
    <t>85020, 89020</t>
  </si>
  <si>
    <t>334020, 355320</t>
  </si>
  <si>
    <t>706720, 718620, 752020, 776020, 857420, 869020, 966420, 966620, 1122920, 1124820, 1271720, 1279120</t>
  </si>
  <si>
    <t>236651920, 242115120, 248096220, 258586320, 278524920, 282015020, 308372420, 308373920, 347078620, 347348520, 393979120, 394053020</t>
  </si>
  <si>
    <t>2020-06-09 15:30:00</t>
  </si>
  <si>
    <t>Prestación de servicios profesionales para la gestión, análisis y respuesta oportuna de actuaciones asociadas con los procesos cartográficos, geográficos y geodésicos, en los diferentes ámbitos.</t>
  </si>
  <si>
    <t>78420</t>
  </si>
  <si>
    <t>275020</t>
  </si>
  <si>
    <t>609120, 656020, 737620, 876020, 1016720, 1159020, 1281420</t>
  </si>
  <si>
    <t>201239820, 220325920, 245759420, 283353620, 324724820, 356403020, 394286520</t>
  </si>
  <si>
    <t>2020-06-12 14:18:00</t>
  </si>
  <si>
    <t>COMISIÓN PARA REALIZAR TOMA DE AEROFOTOGRAFIA CON DRON EN 12 MUNICIPIOS DEL  DEPARTAMENTO DE BOYACÁ, BETEITIVA, CERINZA , GAMEZA, SATIVA SUR, SOCHA, SOCOTA, TASCO, BUSBANZA, CORRALES, FLORESTA, MONGUI, TOPAGA</t>
  </si>
  <si>
    <t>74620, 74720, 74820</t>
  </si>
  <si>
    <t>210920, 211020, 211120</t>
  </si>
  <si>
    <t>463120, 463220, 463320</t>
  </si>
  <si>
    <t>151811020, 151811120, 151812220</t>
  </si>
  <si>
    <t>2020-06-12 18:34:00</t>
  </si>
  <si>
    <t>Comisión para levantamiento de puntos de control, como insumo en la generación de catrografía básica escala 1:1000 en 12 cabeceras municipales  en el departamento de Boyacá</t>
  </si>
  <si>
    <t>58220</t>
  </si>
  <si>
    <t>74920, 75020, 75120, 75220, 75320, 75420, 75720</t>
  </si>
  <si>
    <t>212820, 212920, 213120, 213220, 213320, 213420, 213520</t>
  </si>
  <si>
    <t>464220, 464320, 464420, 464520, 464620, 464720, 464820</t>
  </si>
  <si>
    <t>152889620, 152889820, 152890620, 152890920, 152891720, 152892120, 152892620</t>
  </si>
  <si>
    <t>7320, 7420, 7520, 7620, 7720, 7820, 7920</t>
  </si>
  <si>
    <t>2020-06-17 14:33:00</t>
  </si>
  <si>
    <t>Prestación de servicios profesionales para gestionar y asegurar la disposición de datos fundamentales de la ICDE.</t>
  </si>
  <si>
    <t>57920</t>
  </si>
  <si>
    <t>95620, 95920, 96020</t>
  </si>
  <si>
    <t>388720, 389820, 395120</t>
  </si>
  <si>
    <t>760520, 764320, 765620, 871520, 881120, 896020, 998520, 1000420, 1002620, 1149920, 1155420, 1193520, 1285320, 1293820, 1294220</t>
  </si>
  <si>
    <t>250429420, 251317020, 251411620, 282426820, 284010520, 287671620, 316350820, 317715820, 320759220, 354493620, 355228320, 370090120, 394202320, 394903920, 394920920</t>
  </si>
  <si>
    <t>2020-06-17 14:34:00</t>
  </si>
  <si>
    <t>Prestación de servicios profesionales para realizar actividades de análisis , levantamiento y pruebas de requerimientos de los proyectos de tecnologías geoespacial que adelante la oficina CIAF.</t>
  </si>
  <si>
    <t>57720</t>
  </si>
  <si>
    <t>400220</t>
  </si>
  <si>
    <t>769120, 897320, 1008520, 1168920, 1258120</t>
  </si>
  <si>
    <t>253167620, 289132220, 322917720, 359549520, 391144420</t>
  </si>
  <si>
    <t>2020-06-17 14:37:00</t>
  </si>
  <si>
    <t>Prestación de servicios profesionales para realizar el diseño, modelamiento, creación de scripts y documentación técnica asociada, de las bases de datos de los  proyectos de Sistemas de Información Geográfica a cargo de la Oficina CIAF</t>
  </si>
  <si>
    <t>87120</t>
  </si>
  <si>
    <t>398920</t>
  </si>
  <si>
    <t>770920, 772120, 896520, 1006120, 1172420, 1264620</t>
  </si>
  <si>
    <t>253327320, 254254020, 288094220, 322102620, 360294220, 391170520</t>
  </si>
  <si>
    <t>2020-06-17 14:41:00</t>
  </si>
  <si>
    <t>Prestación de servicios para realizar el análisis de datos, generación de reportes, visualización de resultados y apoyar el desarrollo de  los proyectos adelantados por la Jefatura CIAF.</t>
  </si>
  <si>
    <t>97620</t>
  </si>
  <si>
    <t>393720</t>
  </si>
  <si>
    <t>764420, 869320, 1014020, 1159220, 1259520</t>
  </si>
  <si>
    <t>251404420, 282028320, 323501720, 356232420, 390935020</t>
  </si>
  <si>
    <t>2020-06-23 13:02:00</t>
  </si>
  <si>
    <t>PAGO CORRESPONDIENTE A SEMAFORIZACIÓN DEL PARQUE AUTOMOTOR DE LA ENTIDAD, MATRICULADO EN LA CIUDAD DE BOGOTÁ</t>
  </si>
  <si>
    <t>58420</t>
  </si>
  <si>
    <t>106920</t>
  </si>
  <si>
    <t>348820</t>
  </si>
  <si>
    <t>738420</t>
  </si>
  <si>
    <t>245907420</t>
  </si>
  <si>
    <t>2020-06-23 17:19:00</t>
  </si>
  <si>
    <t>59120</t>
  </si>
  <si>
    <t>77620, 77820</t>
  </si>
  <si>
    <t>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t>
  </si>
  <si>
    <t>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t>
  </si>
  <si>
    <t>2020-06-23 17:35:00</t>
  </si>
  <si>
    <t>APORTES NOMINA DE JUNIO</t>
  </si>
  <si>
    <t>507320, 507420, 507520, 507620, 507720, 507820, 507920, 508020, 508120, 508220, 508320, 508420, 508520, 508620, 508720, 508820, 508920, 509020, 509120, 509220, 509320, 509420</t>
  </si>
  <si>
    <t>162111020, 162111120, 162111220, 162111320, 162111420, 162111520, 162111620, 162111720, 162111820, 162111920, 162112020, 162112120, 162112220, 162112320, 162112420, 162112520, 162112620, 162112720, 162112820, 162112920, 162113020, 162113120</t>
  </si>
  <si>
    <t>2020-06-23 19:38:00</t>
  </si>
  <si>
    <t>ADQUISICION E INSTALACION DE VIDRIOS LAMINA 3X3 INCOLORO CON ESTRUCTURA DE ALUMINIO PARA LA INSTALACION DE VENTANILLAS DE ATENCION DE USUARIOS CASANARE</t>
  </si>
  <si>
    <t>106320</t>
  </si>
  <si>
    <t>416120</t>
  </si>
  <si>
    <t>831720, 896320</t>
  </si>
  <si>
    <t>297600520</t>
  </si>
  <si>
    <t>2020-06-23 19:41:00</t>
  </si>
  <si>
    <t>Adquisición e instalación de divisiones de vidrio lamina 3+3 incoloro, con estructura de aluminio para la adecuación de ventanillas de atención al usuario para la UOC Arauca</t>
  </si>
  <si>
    <t>58920</t>
  </si>
  <si>
    <t>2020-06-25 11:19:00</t>
  </si>
  <si>
    <t>ARL PILOTO Y COPILOTO</t>
  </si>
  <si>
    <t>79220, 79320, 92120, 106520, 111420, 112420, 121320, 149020, 174620, 193520</t>
  </si>
  <si>
    <t>239520, 239620, 266020, 348120, 389020, 430720, 534820, 604820, 713620</t>
  </si>
  <si>
    <t>543720, 543820, 600520, 709120, 759320, 832620, 974320, 1112120, 1260320</t>
  </si>
  <si>
    <t>177158620, 177176620, 196679420, 238855820, 249933820, 272640220, 311003820, 343346020, 390933820</t>
  </si>
  <si>
    <t>2020-06-25 11:46:00</t>
  </si>
  <si>
    <t>Prestación de servicios profesionales para realizar la conceptualización y formulación de la línea de investigación de Catastro de acuerdo con el CONPES 3958 de 2019</t>
  </si>
  <si>
    <t>96820</t>
  </si>
  <si>
    <t>385220</t>
  </si>
  <si>
    <t>755220, 880120, 1003820, 1176520, 1275920</t>
  </si>
  <si>
    <t>248819320, 283776920, 320766820, 361406620, 393385820</t>
  </si>
  <si>
    <t>2020-06-25 11:48:00</t>
  </si>
  <si>
    <t>Prestación de servicios profesionales para el desarrollo de las actividades en los proyectos de innovación, investigación y desarrollo relacionados con datos de observación de la tierra.</t>
  </si>
  <si>
    <t>88920</t>
  </si>
  <si>
    <t>399720</t>
  </si>
  <si>
    <t>768620, 768720, 879220, 1000920, 1154220, 1267520</t>
  </si>
  <si>
    <t>252924420, 253157220, 284284620, 319416020, 354633620, 394120020</t>
  </si>
  <si>
    <t>2020-06-25 15:34:00</t>
  </si>
  <si>
    <t>Prestación de servicios profesionales para diseñar e implementar los procedimientos necesarios para disponer recursos geograficos y monitorear su correcto funcionamiento en las plataformas establecidas por la ICDE.</t>
  </si>
  <si>
    <t>59420</t>
  </si>
  <si>
    <t>87520</t>
  </si>
  <si>
    <t>382820</t>
  </si>
  <si>
    <t>752620, 753520, 870320, 999120, 1152920, 1298020</t>
  </si>
  <si>
    <t>248684620, 248701820, 282258820, 320522020, 354568220, 395807120</t>
  </si>
  <si>
    <t>2020-06-25 15:35:00</t>
  </si>
  <si>
    <t>Prestación de servicios profesionales para realizar la  definición, caracterización y disposición de datos fundamentales asociados a la ICDE</t>
  </si>
  <si>
    <t>107220</t>
  </si>
  <si>
    <t>475820</t>
  </si>
  <si>
    <t>887220, 947620, 1117720, 1293420</t>
  </si>
  <si>
    <t>285010420, 301426320, 346750420, 394762720</t>
  </si>
  <si>
    <t>2020-06-25 15:41:00</t>
  </si>
  <si>
    <t>Instalación de Ventanillas en atención al publico</t>
  </si>
  <si>
    <t>59920</t>
  </si>
  <si>
    <t>2020-06-25 15:45:00</t>
  </si>
  <si>
    <t>60020</t>
  </si>
  <si>
    <t>2020-06-25 17:18:00</t>
  </si>
  <si>
    <t>Adquisición de desfibriladores en la sede central</t>
  </si>
  <si>
    <t>59720</t>
  </si>
  <si>
    <t>115220</t>
  </si>
  <si>
    <t>554220</t>
  </si>
  <si>
    <t>1026220</t>
  </si>
  <si>
    <t>330950020</t>
  </si>
  <si>
    <t>2020-06-25 17:26:00</t>
  </si>
  <si>
    <t>Elementos de protección personal para la prevención de contagio del COVID-19</t>
  </si>
  <si>
    <t>59820</t>
  </si>
  <si>
    <t>85920, 86020, 86120</t>
  </si>
  <si>
    <t>296820, 296920, 297020</t>
  </si>
  <si>
    <t>627720, 627820, 707420</t>
  </si>
  <si>
    <t>207344320, 234330920, 257180220</t>
  </si>
  <si>
    <t>2020-06-25 21:09:00</t>
  </si>
  <si>
    <t>APORTES FONDO NACIONAL DEL AHORRO MES DE JUNIO</t>
  </si>
  <si>
    <t>60120</t>
  </si>
  <si>
    <t>78820</t>
  </si>
  <si>
    <t>220420</t>
  </si>
  <si>
    <t>513720</t>
  </si>
  <si>
    <t>166769120</t>
  </si>
  <si>
    <t>2020-06-29 00:00:00</t>
  </si>
  <si>
    <t>2020-06-29 10:14:00</t>
  </si>
  <si>
    <t>Prestación de servicios para la vectorización de datos, de conformidad con las especificaciones técnicas y rendimientos establecidos.</t>
  </si>
  <si>
    <t>60720</t>
  </si>
  <si>
    <t>83220, 83320, 83520, 83620, 83920, 86820, 92020, 101620</t>
  </si>
  <si>
    <t>345120, 349520, 349620, 349820, 355120, 355420, 372720, 500620</t>
  </si>
  <si>
    <t>712820, 712920, 713120, 715120, 718420, 719020, 735520, 737520, 740220, 740420, 742120, 769620, 777720, 847920, 848320, 849020, 849820, 861620, 899520, 939820, 950520, 1008020, 1014520, 1015020, 1016320, 1017220, 1018620, 1019120, 1164620, 1168120, 1194620, 1198920, 1273520, 1288820</t>
  </si>
  <si>
    <t>239878520, 239879020, 239880120, 240944220, 241982020, 242100420, 245218020, 245755820, 246175320, 246181620, 246851320, 253166320, 260338020, 275087820, 275097920, 275099920, 276291420, 280667620, 293332720, 296764520, 303437620, 322089120, 323513720, 324658220, 324741120, 324914720, 329527020, 330799920, 358363020, 360032820, 370970620, 376024420, 391187720, 394316920</t>
  </si>
  <si>
    <t>2020-06-30 00:00:00</t>
  </si>
  <si>
    <t>2020-06-30 08:57:00</t>
  </si>
  <si>
    <t>Prestación de servicios profesionales para ajustar, implementar  y publicar herramientas de visores geográficos, así como la documentación técnica asignada, de los proyectos de Sistemas de Informacion Geográfica a cargo de la Oficina CIAF.</t>
  </si>
  <si>
    <t>60920</t>
  </si>
  <si>
    <t>87020</t>
  </si>
  <si>
    <t>394720</t>
  </si>
  <si>
    <t>766820, 769420, 888320, 1009220, 1179620, 1275820</t>
  </si>
  <si>
    <t>252204620, 253733220, 285487720, 322373120, 361543120, 393311120</t>
  </si>
  <si>
    <t>2020-06-30 08:59:00</t>
  </si>
  <si>
    <t>Prestación de servicios  profesionales para formular y desarrollar proyectos de investigación aplicada al Catastro Multipropósito a partir de tecnologias de analítica de datos.</t>
  </si>
  <si>
    <t>60820</t>
  </si>
  <si>
    <t>89520</t>
  </si>
  <si>
    <t>391620</t>
  </si>
  <si>
    <t>762220, 767820, 879720, 1001320, 1173320, 1268020</t>
  </si>
  <si>
    <t>250624620, 253140720, 283738520, 317768520, 360276220, 394010520</t>
  </si>
  <si>
    <t>2020-06-30 09:01:00</t>
  </si>
  <si>
    <t>Prestación de servicios profesionales para diseñar y generar material academico relacionado con el Catastro Multipropósito asegurando la articulación entre las distintas areas misionales y de acuerdo con el marco normativo establecido.</t>
  </si>
  <si>
    <t>87920</t>
  </si>
  <si>
    <t>349420</t>
  </si>
  <si>
    <t>712720, 731720, 869820, 995920, 1143820, 1295320</t>
  </si>
  <si>
    <t>239876920, 244084820, 282194020, 316179420, 352081820, 395264520</t>
  </si>
  <si>
    <t>2020-06-30 10:46:00</t>
  </si>
  <si>
    <t>Prestación de servicios profesionales para realizar los procesos de caracterización, análisis espacial y documentación de los proyectos de investigación, asistencia técnica y transferencia de conocimientos a cargo de la oficina CIAF.</t>
  </si>
  <si>
    <t>61320</t>
  </si>
  <si>
    <t>85720</t>
  </si>
  <si>
    <t>317120</t>
  </si>
  <si>
    <t>649820, 749120, 864920, 1000720, 1176920, 1265120</t>
  </si>
  <si>
    <t>217426920, 247593320, 281056320, 317721920, 361486620, 391167320</t>
  </si>
  <si>
    <t>47720</t>
  </si>
  <si>
    <t>2020-06-30 10:55:00</t>
  </si>
  <si>
    <t>Prestación de servicios profesionales para estructurar e implementar la estrategia de ampliación de la oferta académica en áreas de estudio relacionadas con la actividad catastral de acuerdo con CONPES 3958 de 2019.</t>
  </si>
  <si>
    <t>61220</t>
  </si>
  <si>
    <t>88720, 88820, 115120</t>
  </si>
  <si>
    <t>335520, 393820, 499120</t>
  </si>
  <si>
    <t>708420, 742320, 764520, 764620, 864120, 864820, 870920, 946320, 996020, 997420, 1117020, 1276420, 1277020, 1283520, 1312720</t>
  </si>
  <si>
    <t>237307520, 246920120, 251400120, 251512220, 281565720, 282538420, 301305520, 316773720, 316789620, 346745920, 391368420, 393731520, 393923420</t>
  </si>
  <si>
    <t>2020-06-30 18:15:00</t>
  </si>
  <si>
    <t>Prestación de servicios profesionales para gestión y atención de los asuntos jurídicos y contractuales que sean competencia de la Secretaría General del Instituto Geográfico Agustín Codazzi</t>
  </si>
  <si>
    <t>61620</t>
  </si>
  <si>
    <t>321020</t>
  </si>
  <si>
    <t>652620, 763520, 883320, 1002420, 1175520, 1280020</t>
  </si>
  <si>
    <t>218454320, 251565420, 284930420, 320835120, 361483920, 396416820</t>
  </si>
  <si>
    <t>47920</t>
  </si>
  <si>
    <t>2020-07-01 08:30:00</t>
  </si>
  <si>
    <t>Prestación de servicios profesionales para apoyar el proceso de habilitación de gestores catastrales para fortalecer la gestión, transferencia de conocimiento y el seguimiento técnico del mismo.</t>
  </si>
  <si>
    <t>61520</t>
  </si>
  <si>
    <t>394920</t>
  </si>
  <si>
    <t>764920, 878020, 1015620, 1172520</t>
  </si>
  <si>
    <t>251333620, 283365420, 323535420, 360327320</t>
  </si>
  <si>
    <t>2020-07-01 08:37:00</t>
  </si>
  <si>
    <t>Acompañamiento a la Policía Antinarcóticos en el monitoreo de zonas de erradicación por aspersión terrestre, para la toma de muestras, en el programa PECAT</t>
  </si>
  <si>
    <t>60220</t>
  </si>
  <si>
    <t>241820</t>
  </si>
  <si>
    <t>533920</t>
  </si>
  <si>
    <t>172901020</t>
  </si>
  <si>
    <t>2020-07-01 08:43:00</t>
  </si>
  <si>
    <t>Prestación de servicios  para la limpieza, recolección, transporte y disposición final de los residuos generados en el Laboratorio Nacional de Suelos.</t>
  </si>
  <si>
    <t>61420</t>
  </si>
  <si>
    <t>2020-07-01 10:27:00</t>
  </si>
  <si>
    <t>VIATICOS Y GASTOS DE COMISION  CONSERVACION CATASTRAL CASANARE</t>
  </si>
  <si>
    <t>104720, 104820, 104920, 105020, 112820, 134020, 181220, 184020, 184420, 184620, 187920, 188720</t>
  </si>
  <si>
    <t>333120, 333220, 333320, 395520, 492220, 640520, 655820, 656220, 656320, 683920, 688120</t>
  </si>
  <si>
    <t>705920, 706020, 706120, 766020, 898620, 1148420, 1163220, 1163820, 1163920, 1186220, 1190120</t>
  </si>
  <si>
    <t>235059120, 235065320, 235087320, 251513920, 289288120, 353523920, 358696120, 358717320, 358729620, 363913820, 366038220</t>
  </si>
  <si>
    <t>2020-07-01 10:31:00</t>
  </si>
  <si>
    <t>ADQUISICIÓN DE CINTA PARA SEÑALIZACIÓN</t>
  </si>
  <si>
    <t>61720</t>
  </si>
  <si>
    <t>331820</t>
  </si>
  <si>
    <t>709720</t>
  </si>
  <si>
    <t>238860120</t>
  </si>
  <si>
    <t>2020-07-01 11:55:00</t>
  </si>
  <si>
    <t>Adquisición de película en PVC blando.</t>
  </si>
  <si>
    <t>410820</t>
  </si>
  <si>
    <t>823120</t>
  </si>
  <si>
    <t>267621120</t>
  </si>
  <si>
    <t>2020-07-02 10:57:00</t>
  </si>
  <si>
    <t>Viáticos funcionarios GIT Gestión Documental</t>
  </si>
  <si>
    <t>60320</t>
  </si>
  <si>
    <t>84120, 116820, 132320, 141620, 148620, 148720, 155420, 173320, 173420, 175420, 179220, 179320</t>
  </si>
  <si>
    <t>251320, 408620, 487620, 505920, 537120, 537220, 569920, 611120, 611220, 613620, 629020, 629120</t>
  </si>
  <si>
    <t>543420, 778520, 895720, 951620, 980020, 980120, 1012320, 1114320, 1114420, 1116720, 1138220, 1138320</t>
  </si>
  <si>
    <t>176997720, 261583720, 287670120, 303625920, 311817620, 311819720, 323496220, 345859820, 345862220, 346009020, 351073320, 351076320</t>
  </si>
  <si>
    <t>11720, 14020, 16220, 16320, 19320, 22920, 23220</t>
  </si>
  <si>
    <t>2020-07-02 10:58:00</t>
  </si>
  <si>
    <t>Gastos de comisión contratistas del GIT Gestión Documental</t>
  </si>
  <si>
    <t>60420</t>
  </si>
  <si>
    <t>84220, 84320, 84420, 84520, 84620, 84720, 84820, 84920, 116720, 117520, 117620, 117720, 117820, 117920, 118020, 118120, 118220, 118320, 118420, 118520, 118620, 118720, 118820, 118920, 119020, 126620, 126720, 129820, 131720, 132020, 132120, 140120, 140220, 140320, 140420, 140520, 140620, 140720, 140820, 140920, 141020, 141120, 147120, 147220, 147320, 147420, 147520, 147620, 147720, 147820, 147920, 148020, 148120, 148220, 148320, 148420, 155020, 155120, 155220, 155320, 156220, 156320, 156420, 156520, 156620, 156720, 156820, 156920, 157020, 158120, 169220, 169420, 171420, 171520, 171620, 171720, 171820, 171920, 174220, 179620, 179720, 179820, 179920, 180020, 180120, 180220, 180320, 180420, 183420, 183920, 184120, 192320, 192420</t>
  </si>
  <si>
    <t>253320, 253520, 253720, 257020, 257120, 257220, 257320, 260920, 408820, 409820, 409920, 410020, 410120, 410220, 410320, 410420, 410520, 410620, 410720, 416420, 416520, 416620, 416720, 416820, 416920, 454020, 454120, 474320, 484720, 484920, 485020, 504320, 504420, 504520, 504620, 504820, 504920, 505020, 505120, 505220, 505320, 505420, 535720, 535820, 535920, 536020, 536120, 536220, 536320, 536420, 536520, 536620, 536720, 536820, 536920, 537020, 569520, 569620, 569720, 569820, 575120, 575220, 575320, 575420, 575520, 575620, 575720, 575820, 576220, 595520, 601520, 604920, 605020, 605120, 605220, 605320, 611020, 612320, 639520, 639620, 639720, 639820, 639920, 640020, 640120, 640220, 640320, 649320, 655920, 656120, 706420, 706520</t>
  </si>
  <si>
    <t>546120, 546420, 549020, 549220, 549420, 549620, 549720, 553420, 778720, 821520, 821620, 821720, 821820, 821920, 822020, 822120, 822220, 825820, 825920, 826020, 826120, 826220, 826320, 826520, 826620, 826720, 826820, 826920, 827020, 827120, 827320, 827520, 827620, 863120, 863220, 883120, 894020, 894220, 894320, 949720, 949820, 949920, 950020, 950120, 950220, 950320, 950420, 950620, 951020, 951120, 977620, 977720, 977820, 977920, 978020, 978120, 978220, 978320, 978420, 978520, 978620, 978720, 978820, 978920, 1011920, 1012020, 1012120, 1012220, 1012620, 1012720, 1012820, 1012920, 1013020, 1013120, 1013220, 1013320, 1013720, 1107620, 1110020, 1112620, 1112720, 1112820, 1112920, 1113020, 1114720, 1115420, 1146520, 1146620, 1146720, 1146820, 1146920, 1147020, 1147120, 1147220, 1147320, 1156220, 1162920, 1163020, 1250820, 1250920</t>
  </si>
  <si>
    <t>178710820, 178720420, 178722720, 178724320, 178724920, 178725420, 178727020, 183535420, 261745920, 269295520, 269304920, 269307020, 269313220, 269321420, 269329120, 269336420, 269340120, 269406920, 269409220, 269419820, 269426720, 269433120, 269439020, 269451620, 269456320, 281023220, 281070720, 284442020, 286680320, 286690220, 287675620, 303446420, 303457120, 303460720, 303462420, 303464420, 303466620, 303470420, 303475820, 303622420, 303623820, 303670120, 311460120, 311462520, 311466820, 311468420, 311469820, 311475120, 311478420, 311479920, 311483920, 311485620, 311489720, 311512220, 311515320, 311521720, 323494720, 323495020, 323495420, 323495720, 323497320, 323497620, 323497720, 323498220, 323498520, 323498620, 323499120, 323499520, 323500320, 338835620, 342248820, 345867820, 345868920, 345869920, 345870720, 345871620, 345872520, 345925020, 353431320, 353435120, 353437820, 353440520, 353442620, 353444520, 353446420, 353449020, 353451220, 356137120, 358688020, 358690320, 383144820, 383154920</t>
  </si>
  <si>
    <t>2020-07-02 11:04:00</t>
  </si>
  <si>
    <t>Contratación de auditoria externa con fines de certificación de calidad bajo la norma ISO 9001:2015, gestión ambiental bajo la norma ISO 14001:2015</t>
  </si>
  <si>
    <t>59320</t>
  </si>
  <si>
    <t>2020-07-03 00:00:00</t>
  </si>
  <si>
    <t>2020-07-03 16:26:00</t>
  </si>
  <si>
    <t>Prestación de servicios de apoyo a la Gestión para llevar a cabo los programas y proyectos Institucionales que forman  parte del plan de bienestar  y estímulos, capacitación, seguridad y salud en el trabajo dirigido a los funcionarios del Instituto G</t>
  </si>
  <si>
    <t>94020</t>
  </si>
  <si>
    <t>425120</t>
  </si>
  <si>
    <t>831920, 957820, 1107920, 1261120, 1261220</t>
  </si>
  <si>
    <t>272658420, 306738320, 339390120, 390933120, 396580720</t>
  </si>
  <si>
    <t>2020-07-06 13:20:00</t>
  </si>
  <si>
    <t>Prestación de servicios profesionales para adelantar las labores relacionadas con la implementación de la política de restitución de tierras en lo que compete al IGAC, así como atender los diferentes requerimientos presentados ante la subdirección de</t>
  </si>
  <si>
    <t>62220</t>
  </si>
  <si>
    <t>89420</t>
  </si>
  <si>
    <t>331620</t>
  </si>
  <si>
    <t>705120, 739120, 882420, 963120, 1140520, 1305820</t>
  </si>
  <si>
    <t>233380120, 246159120, 284426520, 311093920, 351455020, 396650420</t>
  </si>
  <si>
    <t>2020-07-08 08:21:00</t>
  </si>
  <si>
    <t>PROGRAMACION DE VIATICOS Y GASTOS DE COMISION PARA REALIZAR FOTOCONTROL CENTROS POBLADOS RISARALDA</t>
  </si>
  <si>
    <t>86220, 86320, 86420</t>
  </si>
  <si>
    <t>259520, 259620, 259720</t>
  </si>
  <si>
    <t>552020, 552120, 552220</t>
  </si>
  <si>
    <t>179856520, 179857120, 179873020</t>
  </si>
  <si>
    <t>8720, 8820, 9120</t>
  </si>
  <si>
    <t>2020-07-08 14:38:00</t>
  </si>
  <si>
    <t>REEMBOLSO CAJA MENOR SEGUN RESOLUCIÓN 608</t>
  </si>
  <si>
    <t>62720</t>
  </si>
  <si>
    <t>256720</t>
  </si>
  <si>
    <t>548320</t>
  </si>
  <si>
    <t>178355320</t>
  </si>
  <si>
    <t>2020-07-09 00:00:00</t>
  </si>
  <si>
    <t>2020-07-09 09:22:00</t>
  </si>
  <si>
    <t>Prestación de servicios profesionales para proponer, revisar y validar los instrumentos normativos asociados al modelo de gobierno asociados a la ICDE.</t>
  </si>
  <si>
    <t>90520</t>
  </si>
  <si>
    <t>401520</t>
  </si>
  <si>
    <t>770320, 770420, 885920, 1024920, 1027920, 1190920, 1278420</t>
  </si>
  <si>
    <t>253187820, 256767620, 285005320, 331056420, 367688220, 393793520</t>
  </si>
  <si>
    <t>2020-07-09 11:11:00</t>
  </si>
  <si>
    <t>PROGRAMACION DE VIATICOS Y GASTOS DE COMISION PARA REALIZAR LA TOMA DE AEROFOTOGRAFIA EN EL TERRITORIO NACIONAL CON BASE DE OPERACIONES EN BOGOTÁ</t>
  </si>
  <si>
    <t>62320</t>
  </si>
  <si>
    <t>2020-07-09 16:29:00</t>
  </si>
  <si>
    <t>Renovación de licencias académicas de Arcgis requeridas en los procesos de transferencia de conocimientos del programa académico de la Oficina CIAF.</t>
  </si>
  <si>
    <t>2020-07-10 14:56:00</t>
  </si>
  <si>
    <t>Prestación de servicios profesionales altamente calificados para realizar acompañamiento jurídico a la Dirección General del IGAC</t>
  </si>
  <si>
    <t>99420</t>
  </si>
  <si>
    <t>578220</t>
  </si>
  <si>
    <t>1017720</t>
  </si>
  <si>
    <t>325175120</t>
  </si>
  <si>
    <t>2020-07-10 15:15:00</t>
  </si>
  <si>
    <t>Prestacion de servicios profesionales para apoyar procesos de compilación, clasificación y registro de evidencias técnicas digitales generadas por el CIAF, de acuerdo con los criterios de existencia de productos de Centros de Investigación definidos</t>
  </si>
  <si>
    <t>63020</t>
  </si>
  <si>
    <t>468520</t>
  </si>
  <si>
    <t>877920, 881820, 998120, 1159520, 1255420</t>
  </si>
  <si>
    <t>283364720, 284283220, 316324920, 356235120, 386299420</t>
  </si>
  <si>
    <t>2020-07-10 16:47:00</t>
  </si>
  <si>
    <t>COMISION FOTOCONTROL</t>
  </si>
  <si>
    <t>260720</t>
  </si>
  <si>
    <t>553320</t>
  </si>
  <si>
    <t>183533520</t>
  </si>
  <si>
    <t>2020-07-14 09:16:00</t>
  </si>
  <si>
    <t>Prestación de servicios para la extracción, limpieza, recolección, transporte y disposición final de los residuos generados por el Instituto Geográfico Agustín Codazzi con observancia de las normas, procedimientos y criterios técnicos y ambientales.</t>
  </si>
  <si>
    <t>122720</t>
  </si>
  <si>
    <t>623720</t>
  </si>
  <si>
    <t>1158720, 1193820</t>
  </si>
  <si>
    <t>356034720, 372167920</t>
  </si>
  <si>
    <t>2020-07-14 12:53:00</t>
  </si>
  <si>
    <t>Prestación de servicios profesionales para realizar actividades de documentación y aplicación de estándares a la información geográfica en el marco del contrato Interadministrativo IGAC-ICBF.</t>
  </si>
  <si>
    <t>63320</t>
  </si>
  <si>
    <t>398020</t>
  </si>
  <si>
    <t>768120, 773120, 947520, 1009420, 1200120</t>
  </si>
  <si>
    <t>252639020, 253771020, 301334020, 322374320, 330603620, 375696520</t>
  </si>
  <si>
    <t>2020-07-14 12:55:00</t>
  </si>
  <si>
    <t>Prestación de servicios profesionales para realizar la estructuración y carga de información geográfica en las bases de datos en el marco del contrato Interadministrativo entre el IGAC-ICBF.</t>
  </si>
  <si>
    <t>63420</t>
  </si>
  <si>
    <t>400820</t>
  </si>
  <si>
    <t>769720, 769820, 946920, 1027020, 1168320, 1250720</t>
  </si>
  <si>
    <t>253169420, 253735720, 301324120, 330944120, 360038320, 389875420</t>
  </si>
  <si>
    <t>2020-07-14 15:12:00</t>
  </si>
  <si>
    <t>Prestación de servicios profesionales para realizar el desarrollo tecnológico necesario para la actualización de las plataformas tecnológicas asociadas a la ICDE</t>
  </si>
  <si>
    <t>63620</t>
  </si>
  <si>
    <t>2020-07-14 17:05:00</t>
  </si>
  <si>
    <t>VIATICOS Y GASTOS DE COMISION PARA REALIZAR EXPLORACIÓN DE SITIOS PARA ESTACIONES CORS EN LOS DEPARTAMENTOS DE ANTIOQUIA, SUCRE  Y BOLÍVA</t>
  </si>
  <si>
    <t>63520</t>
  </si>
  <si>
    <t>88520, 88620</t>
  </si>
  <si>
    <t>264020, 264120</t>
  </si>
  <si>
    <t>556720, 556820</t>
  </si>
  <si>
    <t>186496120, 186499220</t>
  </si>
  <si>
    <t>8620, 8920</t>
  </si>
  <si>
    <t>2020-07-16 00:00:00</t>
  </si>
  <si>
    <t>2020-07-16 08:29:00</t>
  </si>
  <si>
    <t>Adquisición de productos y servicios microsoft,</t>
  </si>
  <si>
    <t>98320</t>
  </si>
  <si>
    <t>425020</t>
  </si>
  <si>
    <t>858320</t>
  </si>
  <si>
    <t>278734820</t>
  </si>
  <si>
    <t>2020-07-16 09:31:00</t>
  </si>
  <si>
    <t>Prestación de servicios profesionales para el análisis geográfico, la redacción de textos y la articulación de las investigaciones temáticas</t>
  </si>
  <si>
    <t>63920</t>
  </si>
  <si>
    <t>94420</t>
  </si>
  <si>
    <t>343420</t>
  </si>
  <si>
    <t>713020, 948320, 1164920</t>
  </si>
  <si>
    <t>239885820, 301484620, 358769920</t>
  </si>
  <si>
    <t>2020-07-16 10:46:00</t>
  </si>
  <si>
    <t>Adquisición de licenciamiento autodesk</t>
  </si>
  <si>
    <t>63820</t>
  </si>
  <si>
    <t>2020-07-16 10:48:00</t>
  </si>
  <si>
    <t>Servicio de mantenimiento preventivo y correctivo, incluidos los repuestos del dron Ebee plus RTK/PPK</t>
  </si>
  <si>
    <t>106820</t>
  </si>
  <si>
    <t>613820</t>
  </si>
  <si>
    <t>1118120, 1186120</t>
  </si>
  <si>
    <t>346682820, 396508320</t>
  </si>
  <si>
    <t>2020-07-16 10:53:00</t>
  </si>
  <si>
    <t>Prestación de servicios para la organización, administración y disposición de los productos cartográficos, geográficos y geodésicos de la Subdirección de Geografía y Cartografía.</t>
  </si>
  <si>
    <t>100520, 100620</t>
  </si>
  <si>
    <t>398420, 420820</t>
  </si>
  <si>
    <t>828220, 830320, 846320, 846620, 988420, 989220, 1151620, 1152120, 1258420, 1292720</t>
  </si>
  <si>
    <t>269847520, 270922220, 274761120, 274764320, 314340320, 314393120, 354045620, 354060520, 391060020, 394847920</t>
  </si>
  <si>
    <t>2020-07-16 10:55:00</t>
  </si>
  <si>
    <t>Prestación de servicios para desarrollar componente de contexto legal en la caracterización territorial de los municipios priorizados, de conformidad con la metodología establecida.</t>
  </si>
  <si>
    <t>94320</t>
  </si>
  <si>
    <t>394620</t>
  </si>
  <si>
    <t>765520, 837820, 980920, 1155320, 1200620</t>
  </si>
  <si>
    <t>251319120, 273653720, 311860920, 355220720, 379803520</t>
  </si>
  <si>
    <t>2020-07-22 08:05:00</t>
  </si>
  <si>
    <t>Prestación de servicios profesionales para realizar el proceso gráfico y generar las memorias técnicas resultado de los diferentes proyectos de la Subdirección de Agrología.</t>
  </si>
  <si>
    <t>94220</t>
  </si>
  <si>
    <t>373320</t>
  </si>
  <si>
    <t>742020, 863820, 993320, 1143620, 1259320</t>
  </si>
  <si>
    <t>246868620, 281040220, 316149320, 351807820, 391137120</t>
  </si>
  <si>
    <t>2020-07-22 08:06:00</t>
  </si>
  <si>
    <t>Prestación de servicios personales para realizar el alistamiento de información de Áreas Homogeneas de Tierras como insumo para el  Catastro Multiproposito</t>
  </si>
  <si>
    <t>94520</t>
  </si>
  <si>
    <t>338720</t>
  </si>
  <si>
    <t>710520, 867720, 956520, 956620, 1131220, 1197520, 1197620</t>
  </si>
  <si>
    <t>239455420, 281576820, 305885120, 348970020, 372295120</t>
  </si>
  <si>
    <t>2020-07-22 08:08:00</t>
  </si>
  <si>
    <t>Prestación de servicios profesionales para la consolidación y delineación digital de información cartográfica y alfanumérica del Mapa Nacional de Suelos</t>
  </si>
  <si>
    <t>365520</t>
  </si>
  <si>
    <t>734420, 845520, 984920, 1120320, 1274120</t>
  </si>
  <si>
    <t>244898520, 274755820, 312679820, 346715720, 391191420</t>
  </si>
  <si>
    <t>2020-07-22 08:09:00</t>
  </si>
  <si>
    <t>Prestación de servicios profesionales para apoyar la elaboración del Mapa de Suelos en la caracterización climática y los demás proyectos que adelanta la Subdirección de Agrología</t>
  </si>
  <si>
    <t>64720</t>
  </si>
  <si>
    <t>100920</t>
  </si>
  <si>
    <t>386120</t>
  </si>
  <si>
    <t>755720, 874520, 1018420, 1153620, 1299920</t>
  </si>
  <si>
    <t>248864020, 282940820, 325179520, 354270020, 395855120</t>
  </si>
  <si>
    <t>2020-07-22 08:10:00</t>
  </si>
  <si>
    <t>Prestación de servicios para gestionar el cambio y mejoramiento en aplicaciones agrológicas</t>
  </si>
  <si>
    <t>64820</t>
  </si>
  <si>
    <t>108620, 108720, 108820</t>
  </si>
  <si>
    <t>417620, 467820</t>
  </si>
  <si>
    <t>828420, 878320, 899720, 899920, 1102420, 1106520, 1188120, 1193020, 1267420, 1298720</t>
  </si>
  <si>
    <t>269858220, 283396320, 293363220, 293387320, 336595220, 339123920, 364901720, 370783320, 391160820, 396080720</t>
  </si>
  <si>
    <t>2020-07-22 08:12:00</t>
  </si>
  <si>
    <t>Prestación de servicios profesionales para apoyar la elaboración del Mapa Nacional de Suelos en el desarrollo de la correlación de suelos</t>
  </si>
  <si>
    <t>65020</t>
  </si>
  <si>
    <t>393420</t>
  </si>
  <si>
    <t>763920, 892920, 1023820, 1173820, 1263520</t>
  </si>
  <si>
    <t>251435420, 286491420, 329790220, 360329420, 389656820</t>
  </si>
  <si>
    <t>2020-07-22 08:13:00</t>
  </si>
  <si>
    <t>Prestación de servicios profesionales para la interpretación de Geomorfología o Cobertura de la Tierra en sectores priorizados por la Subdirección de Agrología.</t>
  </si>
  <si>
    <t>65120</t>
  </si>
  <si>
    <t>97420, 97520</t>
  </si>
  <si>
    <t>365220, 371020</t>
  </si>
  <si>
    <t>739220, 743420, 869720, 875820, 981320, 981620, 1140820, 1144620, 1259220, 1275720</t>
  </si>
  <si>
    <t>246160120, 246924020, 282190620, 283046520, 312312120, 312313320, 351527820, 352137320, 391177020, 393301520</t>
  </si>
  <si>
    <t>51620</t>
  </si>
  <si>
    <t>2020-07-22 08:15:00</t>
  </si>
  <si>
    <t>Prestación de servicios profesionales para realizar el control de calidad de la información cartográfica, alfanumérica y geoespacial del Mapa Nacional de Suelos y proyectos de la Subdirección de Agrología</t>
  </si>
  <si>
    <t>95120</t>
  </si>
  <si>
    <t>362820</t>
  </si>
  <si>
    <t>736320, 876620, 1002720, 1124620, 1271820</t>
  </si>
  <si>
    <t>245246520, 283348920, 318416920, 346768620, 394035020</t>
  </si>
  <si>
    <t>2020-07-22 08:19:00</t>
  </si>
  <si>
    <t>Prestación de servicios profesionales para apoyar el mantenimiento  y ajuste permanente del programa de aseguramiento de la calidad.</t>
  </si>
  <si>
    <t>100120, 133720</t>
  </si>
  <si>
    <t>685320</t>
  </si>
  <si>
    <t>1187720, 1291520, 1298520</t>
  </si>
  <si>
    <t>364255320, 394565620, 395839120</t>
  </si>
  <si>
    <t>2020-07-22 08:21:00</t>
  </si>
  <si>
    <t>Prestación de servicios profesionales para la elaboración de cartografía de cobertura y uso de la tierra, geomorfología o temática de los proyectos de la Subdirección de Agrología.</t>
  </si>
  <si>
    <t>65220</t>
  </si>
  <si>
    <t>99620, 100020</t>
  </si>
  <si>
    <t>382020, 385920</t>
  </si>
  <si>
    <t>751420, 754920, 895120, 895220, 969420, 985920, 1133420, 1194420, 1258820, 1282220</t>
  </si>
  <si>
    <t>248016720, 248815220, 287091920, 287097820, 310073520, 312697220, 349355920, 370780620, 391061620, 394124620</t>
  </si>
  <si>
    <t>2020-07-22 08:23:00</t>
  </si>
  <si>
    <t>Prestación de servicios personales para  verificar la información analitica, y preparar los documentos de resultados de los análisis  de los proyectos que desarrolla la Subdirección de Agrología.</t>
  </si>
  <si>
    <t>65520</t>
  </si>
  <si>
    <t>107120</t>
  </si>
  <si>
    <t>482820</t>
  </si>
  <si>
    <t>892420, 947120, 1116920, 1266620</t>
  </si>
  <si>
    <t>286483220, 301328920, 346250920, 391172420</t>
  </si>
  <si>
    <t>2020-07-22 08:44:00</t>
  </si>
  <si>
    <t>65720</t>
  </si>
  <si>
    <t>89820</t>
  </si>
  <si>
    <t>52120</t>
  </si>
  <si>
    <t>2020-07-22 08:51:00</t>
  </si>
  <si>
    <t>89920</t>
  </si>
  <si>
    <t>265220</t>
  </si>
  <si>
    <t>557720</t>
  </si>
  <si>
    <t>193473820</t>
  </si>
  <si>
    <t>2020-07-22 10:49:00</t>
  </si>
  <si>
    <t>VIATICOS Y GASTOS DE COMISION PARA REALIZAR EXPLORACIÓN DE SITIOS PARA ESTACIONES CORS EN LOS DEPARTAMENTOS DE CAUCA Y TOLIMA</t>
  </si>
  <si>
    <t>65620</t>
  </si>
  <si>
    <t>90720, 90820</t>
  </si>
  <si>
    <t>265420, 265520</t>
  </si>
  <si>
    <t>557920, 558020</t>
  </si>
  <si>
    <t>194451620, 194453620</t>
  </si>
  <si>
    <t>2020-07-23 18:34:00</t>
  </si>
  <si>
    <t>APORTES JULIO</t>
  </si>
  <si>
    <t>91220, 91320</t>
  </si>
  <si>
    <t>563420, 563520, 563620, 563720, 563820, 563920, 564020, 564120, 564220, 564320, 564420, 564520, 564620, 564720, 564820, 564920, 565020, 565120, 565220, 565320, 565420, 565520, 565620, 565720, 565820</t>
  </si>
  <si>
    <t>194902120, 194902220, 194902320, 194902420, 194902520, 194902620, 194902720, 194902820, 194902920, 194903020, 194903120, 194903220, 194903320, 194903420, 194903520, 194903620, 194903720, 194903820, 194903920, 194904020, 194904120, 194904220, 194904320, 194904420, 194904520</t>
  </si>
  <si>
    <t>2020-07-23 19:06:00</t>
  </si>
  <si>
    <t>NOMINA DEL MES JULIO 2020</t>
  </si>
  <si>
    <t>66220</t>
  </si>
  <si>
    <t>91120, 91920</t>
  </si>
  <si>
    <t>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t>
  </si>
  <si>
    <t>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t>
  </si>
  <si>
    <t>22120, 22320</t>
  </si>
  <si>
    <t>2020-07-24 15:27:00</t>
  </si>
  <si>
    <t>VIATICOS Y GASTOS DE COMISION PARA REALIZAR FOTOCONTROL CABECERA MUNICIPAL DE PIENDAMÓ Y MORALES Y ZONA RURAL PIENDAMÓ Y MORALES</t>
  </si>
  <si>
    <t>92320, 92420, 92520, 99720</t>
  </si>
  <si>
    <t>269920, 270120, 270220, 316720</t>
  </si>
  <si>
    <t>604320, 604520, 604620, 647620</t>
  </si>
  <si>
    <t>199932020, 199932820, 199936420, 216697520</t>
  </si>
  <si>
    <t>9320, 9420, 9520</t>
  </si>
  <si>
    <t>2020-07-27 11:25:00</t>
  </si>
  <si>
    <t>VIATICOS Y GASTOS DE COMISION PARA REALIZAR FOTOCONTROL CABECERA MUNICIPAL DE GAMEZA, TOPAGA Y MONGUI</t>
  </si>
  <si>
    <t>92920, 93020</t>
  </si>
  <si>
    <t>270320, 270420</t>
  </si>
  <si>
    <t>604720, 604820</t>
  </si>
  <si>
    <t>199940920, 199941220</t>
  </si>
  <si>
    <t>2020-07-27 11:27:00</t>
  </si>
  <si>
    <t>Gastos de manutención, alojamiento y transporte terrestre para la contratista Sonia Castillo, para realizar el fotocontrol de Boyacá.</t>
  </si>
  <si>
    <t>66720</t>
  </si>
  <si>
    <t>267820</t>
  </si>
  <si>
    <t>602320</t>
  </si>
  <si>
    <t>198721720</t>
  </si>
  <si>
    <t>2020-07-27 11:30:00</t>
  </si>
  <si>
    <t>Gastos de manutención, alojamiento y transporte terrestre para el contratista Juan Carlos Losada para realizar el fotocontrol de Cauca.</t>
  </si>
  <si>
    <t>66620</t>
  </si>
  <si>
    <t>267720</t>
  </si>
  <si>
    <t>602220</t>
  </si>
  <si>
    <t>198697120</t>
  </si>
  <si>
    <t>2020-07-29 00:00:00</t>
  </si>
  <si>
    <t>2020-07-29 08:52:00</t>
  </si>
  <si>
    <t>PAGO IMPUESTO PREDIAL ISLA DE FUQUENE 2020</t>
  </si>
  <si>
    <t>67020</t>
  </si>
  <si>
    <t>93520</t>
  </si>
  <si>
    <t>273820</t>
  </si>
  <si>
    <t>705720</t>
  </si>
  <si>
    <t>235113020</t>
  </si>
  <si>
    <t>53020</t>
  </si>
  <si>
    <t>2020-07-29 09:16:00</t>
  </si>
  <si>
    <t>ADICION Y PRORROGA PARA EL CONTRATO 22910 DE 2019. PRESTACION DE SERVICIOS PARA EL MANTENIMIENTO PREVENTIVO, CORRECTIVO Y SUMINISTRO DE REPUESTOS, PARA VEHICULOS LIVIANOS DEL PARQUE AUTOMOTOR DEL IGAC</t>
  </si>
  <si>
    <t>596920</t>
  </si>
  <si>
    <t>1108220, 1193620, 1292420</t>
  </si>
  <si>
    <t>339381920, 381696520, 396615720</t>
  </si>
  <si>
    <t>53120</t>
  </si>
  <si>
    <t>2020-07-29 12:01:00</t>
  </si>
  <si>
    <t>Contrato de aseo y Cafetería - Vigencia Futura</t>
  </si>
  <si>
    <t>158520, 158620, 158720, 158820, 158920, 159020, 159120, 159220, 159320, 159420, 159520, 159620, 159720, 159820, 169320</t>
  </si>
  <si>
    <t>714720, 715020, 715220, 726520, 751320, 753320, 758520, 758820, 759220, 759420, 760320, 760820, 761620, 761920</t>
  </si>
  <si>
    <t>1261420, 1261720, 1261820, 1266420, 1290420, 1292020, 1298620, 1298920, 1299220, 1299420, 1299620, 1299820, 1300820, 1301520</t>
  </si>
  <si>
    <t>393404520, 393412820, 394529420, 394532320, 394536220, 395782420, 395791720, 395804120, 395819620, 395821920, 396011920, 396111720, 396113120, 396601320</t>
  </si>
  <si>
    <t>2020-07-29 19:46:00</t>
  </si>
  <si>
    <t>PAGO DE CESANTIAS MES DE JULIO</t>
  </si>
  <si>
    <t>67220</t>
  </si>
  <si>
    <t>93920</t>
  </si>
  <si>
    <t>277020</t>
  </si>
  <si>
    <t>611020</t>
  </si>
  <si>
    <t>201984020</t>
  </si>
  <si>
    <t>2020-07-30 14:25:00</t>
  </si>
  <si>
    <t>Adquisición de equipos para desarrollar las estrategias de difusión y marketing de los productos y servicios del Instituto Geográfico Agustín Codazzi.</t>
  </si>
  <si>
    <t>102420</t>
  </si>
  <si>
    <t>415920</t>
  </si>
  <si>
    <t>829520</t>
  </si>
  <si>
    <t>270914920</t>
  </si>
  <si>
    <t>2020-08-04 00:00:00</t>
  </si>
  <si>
    <t>2020-08-04 09:13:00</t>
  </si>
  <si>
    <t>67420</t>
  </si>
  <si>
    <t>97220, 108420, 112720, 112920</t>
  </si>
  <si>
    <t>304320, 362020, 395720</t>
  </si>
  <si>
    <t>635820, 730720, 766220</t>
  </si>
  <si>
    <t>210911520, 243833020, 251567120</t>
  </si>
  <si>
    <t>2020-08-05 17:39:00</t>
  </si>
  <si>
    <t>Prestación de servicios profesionales para gestionar información y documentar los procedimientos relacionados con la ICDE a cargo del grupo de Gobierno Geoespacial.</t>
  </si>
  <si>
    <t>102620</t>
  </si>
  <si>
    <t>471220</t>
  </si>
  <si>
    <t>880920, 882220, 1007120, 1155220, 1297820</t>
  </si>
  <si>
    <t>283813120, 284425520, 322062220, 355215820, 395779220</t>
  </si>
  <si>
    <t>53620</t>
  </si>
  <si>
    <t>2020-08-05 17:43:00</t>
  </si>
  <si>
    <t>Prestación de servicios profesionales para realizar procesamiento y análisis de datos de observación de la tierra de los proyectos de innovación a cargo de la oficina CIAF.</t>
  </si>
  <si>
    <t>67820</t>
  </si>
  <si>
    <t>104120</t>
  </si>
  <si>
    <t>467620</t>
  </si>
  <si>
    <t>877520, 884020, 1003720, 1167020, 1260120</t>
  </si>
  <si>
    <t>283361620, 284534220, 320447820, 359502120, 394040220</t>
  </si>
  <si>
    <t>2020-08-06 00:00:00</t>
  </si>
  <si>
    <t>2020-08-06 14:59:00</t>
  </si>
  <si>
    <t>Viáticos y gastos de comisión para realizar la verificación de Clases Agrológicas en el municipio de Cajicá (Cundinamarca)</t>
  </si>
  <si>
    <t>68120</t>
  </si>
  <si>
    <t>98720, 98820, 98920, 99120</t>
  </si>
  <si>
    <t>312520, 312620, 312720, 315720</t>
  </si>
  <si>
    <t>644220, 644420, 644520, 647320</t>
  </si>
  <si>
    <t>216129520, 216134820, 216136620, 216405920</t>
  </si>
  <si>
    <t>2020-08-06 16:45:00</t>
  </si>
  <si>
    <t>105320, 105520, 106220</t>
  </si>
  <si>
    <t>334120, 334620, 350020</t>
  </si>
  <si>
    <t>706820, 707520, 713520</t>
  </si>
  <si>
    <t>236658220, 236916920, 239882520</t>
  </si>
  <si>
    <t>11820, 12120</t>
  </si>
  <si>
    <t>2020-08-11 19:13:00</t>
  </si>
  <si>
    <t>Realizar avalúos de tres predios urbanos ubicados en Villavicencio - Meta.</t>
  </si>
  <si>
    <t>68420</t>
  </si>
  <si>
    <t>99820</t>
  </si>
  <si>
    <t>318320</t>
  </si>
  <si>
    <t>648520</t>
  </si>
  <si>
    <t>217371920</t>
  </si>
  <si>
    <t>2020-08-12 00:00:00</t>
  </si>
  <si>
    <t>2020-08-12 08:38:00</t>
  </si>
  <si>
    <t>Modificación (adición y prórroga) a la orden de compra No. 34530-2018, de objeto "Prestación de servicios para la transmisión de datos, voz, video y acceso a internet a nivel nacional".</t>
  </si>
  <si>
    <t>68320</t>
  </si>
  <si>
    <t>101120, 110020</t>
  </si>
  <si>
    <t>450520</t>
  </si>
  <si>
    <t>859820, 898420, 1107520</t>
  </si>
  <si>
    <t>280123620, 296724120, 338830720</t>
  </si>
  <si>
    <t>2020-08-12 14:35:00</t>
  </si>
  <si>
    <t>Prestación de servicios profesionales para realizar avalúos comerciales a nivel nacional, de acuerdo con los contratos suscritos por la Subdirección de Catastro.</t>
  </si>
  <si>
    <t>67720</t>
  </si>
  <si>
    <t>101320, 102920, 104320</t>
  </si>
  <si>
    <t>405820, 417420, 418520</t>
  </si>
  <si>
    <t>775820, 828020, 829620, 836920, 853320, 869620, 963320, 980620, 983920, 1139620, 1140120, 1140220</t>
  </si>
  <si>
    <t>258585120, 269899320, 271977720, 273607020, 276886720, 282189620, 308159120, 311846420, 312522420, 351434720, 351443220, 351447520</t>
  </si>
  <si>
    <t>2020-08-12 14:38:00</t>
  </si>
  <si>
    <t>Prestación de servicios profesionales para realizar, estructurar, implementar y aprobar metodologías para la actualización del componente económico</t>
  </si>
  <si>
    <t>67320</t>
  </si>
  <si>
    <t>101420</t>
  </si>
  <si>
    <t>420920</t>
  </si>
  <si>
    <t>830420, 887320, 966220, 1144420, 1294720</t>
  </si>
  <si>
    <t>270923520, 285863020, 310056320, 351995820, 395570020</t>
  </si>
  <si>
    <t>54320</t>
  </si>
  <si>
    <t>2020-08-12 14:40:00</t>
  </si>
  <si>
    <t>Prestación de servicios profesionales encaminados a efectuar el apoyo técnico y control de calidad de los avalúos a cargo de la Subdirección de Catastro</t>
  </si>
  <si>
    <t>67620</t>
  </si>
  <si>
    <t>102720, 102820, 106620, 106720</t>
  </si>
  <si>
    <t>397420, 419820, 442620, 447620</t>
  </si>
  <si>
    <t>828120, 829720, 853420, 853820, 859320, 861120, 968720, 974220, 976520, 1027520, 1138420, 1140020, 1142820, 1187020, 1270220</t>
  </si>
  <si>
    <t>269841920, 271974920, 278081820, 278787220, 279504420, 281002520, 309698420, 311039920, 311623620, 330982720, 351554820, 352011620, 352141920, 365090520, 391064820</t>
  </si>
  <si>
    <t>2020-08-12 14:43:00</t>
  </si>
  <si>
    <t>Prestación de servicios profesionales para ejecer como auxiliares de la justicia y en la elaboración de avalúos comerciales de los bienes inmuebles a nivel nacional, que le sean asignados por la Subdirección de Catastro</t>
  </si>
  <si>
    <t>103020, 109920, 111220</t>
  </si>
  <si>
    <t>405720, 451920, 466120</t>
  </si>
  <si>
    <t>775720, 859520, 863320, 875120, 948620, 948720, 975220, 1119120, 1120620, 1128720, 1195620, 1202120, 1285520</t>
  </si>
  <si>
    <t>258473220, 278821520, 281023920, 283043720, 301371720, 301378220, 310787920, 345661520, 346732820, 348120820, 373329220, 382242620, 393941720</t>
  </si>
  <si>
    <t>2020-08-12 16:32:00</t>
  </si>
  <si>
    <t>Adecuaciones locativas de la nueva sede de la Dirección Territorial Casanare con suministro e instalación del cableado estructurado</t>
  </si>
  <si>
    <t>68520</t>
  </si>
  <si>
    <t>2020-08-13 00:00:00</t>
  </si>
  <si>
    <t>2020-08-13 09:42:00</t>
  </si>
  <si>
    <t>Prestación de servicios profesionales para diseñar, implementar y documentar los procedimientos necesarios para disponer y monitorear servicios geograficos.</t>
  </si>
  <si>
    <t>68620</t>
  </si>
  <si>
    <t>105420</t>
  </si>
  <si>
    <t>478520</t>
  </si>
  <si>
    <t>888720, 1007420, 1150120, 1297720</t>
  </si>
  <si>
    <t>285881520, 322813620, 354638820, 395746420</t>
  </si>
  <si>
    <t>2020-08-13 11:43:00</t>
  </si>
  <si>
    <t>Prestación de servicios  profesionales para formular, desarrollar y transferir el conocimiento de los  proyectos de investigación e innovación asociada al Catastro Multipropósito.</t>
  </si>
  <si>
    <t>102520</t>
  </si>
  <si>
    <t>483220</t>
  </si>
  <si>
    <t>892720, 894820, 1003120, 1169220, 1278620</t>
  </si>
  <si>
    <t>286490520, 288042720, 320847620, 359556620, 393934620</t>
  </si>
  <si>
    <t>2020-08-18 11:32:00</t>
  </si>
  <si>
    <t>Prestación de servicios profesionales para brindar apoyo en la comprobación, análisis y revisión de los procesos y recursos de la entidad y especialmente los a cargo de la Secretaria General</t>
  </si>
  <si>
    <t>102320</t>
  </si>
  <si>
    <t>373520</t>
  </si>
  <si>
    <t>743620, 862120, 981420</t>
  </si>
  <si>
    <t>246837220, 280999620, 313276520</t>
  </si>
  <si>
    <t>2020-08-19 14:13:00</t>
  </si>
  <si>
    <t>VIATICOS Y GASTOS DE COMISION PARA REALIZAR TOMA DE AEROFOTOGRAFÍA CON DRON EN LOS MUNICIPIOS DE PLANADAS, ATACO  EN EL DEPARTAMENTO DE TOLIMA, MARSELLA, GUATICA EN EL DEPARTAMENTO DE RISARALDA, PIENDAMO,  MORALES EN EL DEPARTAMENTO DEL CAUCA, SOCHA</t>
  </si>
  <si>
    <t>102020, 102120, 102220</t>
  </si>
  <si>
    <t>328520, 328620, 328720</t>
  </si>
  <si>
    <t>660220, 660320, 660420</t>
  </si>
  <si>
    <t>223850720, 223851620, 223896320</t>
  </si>
  <si>
    <t>10720, 11120</t>
  </si>
  <si>
    <t>2020-08-20 10:29:00</t>
  </si>
  <si>
    <t>VIATICOS Y GASTOS DE COMISION CONDUCTOR -ACTUALIZACION  RISARALDA</t>
  </si>
  <si>
    <t>104620, 119820, 135120, 165320</t>
  </si>
  <si>
    <t>332120, 413920, 494020, 587120</t>
  </si>
  <si>
    <t>705520, 823920, 900120, 1028820</t>
  </si>
  <si>
    <t>235200820, 267540020, 294465320, 333208920</t>
  </si>
  <si>
    <t>13520, 13620, 17020</t>
  </si>
  <si>
    <t>2020-08-20 12:02:00</t>
  </si>
  <si>
    <t>101920</t>
  </si>
  <si>
    <t>328420</t>
  </si>
  <si>
    <t>660120</t>
  </si>
  <si>
    <t>223846520</t>
  </si>
  <si>
    <t>2020-08-21 14:11:00</t>
  </si>
  <si>
    <t>Prestación de servicios para la preproducción, producción y posproducción para una pieza audiovisual de 120 segundos con reducción a 90 segundos</t>
  </si>
  <si>
    <t>69420</t>
  </si>
  <si>
    <t>111120</t>
  </si>
  <si>
    <t>674620</t>
  </si>
  <si>
    <t>1254720</t>
  </si>
  <si>
    <t>385112620</t>
  </si>
  <si>
    <t>2020-08-21 16:55:00</t>
  </si>
  <si>
    <t>"COMISIÓN PARA REALIZAR LA GRAVIMETRÍA EN LOS DEPARTAMENTOS DE CUNDINAMARCA, BOYACÁ y TOLIMA MUNICIPIOS DONDE SE REALIZARÁ EL TRABAJO DE CAMPO
(Carmén de Carupa, Tausa, Cota, Gachetá, La Calera, La Palma, Pacho, Sopo, Subachoque, Tenjo, Ubalá, Guatav</t>
  </si>
  <si>
    <t>69520</t>
  </si>
  <si>
    <t>103320, 103420</t>
  </si>
  <si>
    <t>330320, 330420</t>
  </si>
  <si>
    <t>663820, 663920</t>
  </si>
  <si>
    <t>228873120, 228874020</t>
  </si>
  <si>
    <t>2020-08-24 09:47:00</t>
  </si>
  <si>
    <t>VIATICOS Y GASTOS DE COMISION PARA REALIZAR FOTOCONTROL TOLIMA</t>
  </si>
  <si>
    <t>105120, 105220, 105620, 105720, 105820, 105920</t>
  </si>
  <si>
    <t>334420, 334520, 334820, 334920, 335020, 335120</t>
  </si>
  <si>
    <t>707220, 707320, 707620, 707720, 707920, 708020</t>
  </si>
  <si>
    <t>236887320, 236893920, 237241920, 237250620, 237253420, 237262820</t>
  </si>
  <si>
    <t>10220, 10320, 10420, 10520, 10620</t>
  </si>
  <si>
    <t>2020-08-24 14:36:00</t>
  </si>
  <si>
    <t>Prestación de servicios profesionales para diseño e implementación de modelos de datos asociados a la ICDE.</t>
  </si>
  <si>
    <t>107420</t>
  </si>
  <si>
    <t>476120</t>
  </si>
  <si>
    <t>887420, 947820, 1120920, 1272820, 1302320</t>
  </si>
  <si>
    <t>285112420, 301457720, 346942020, 391180820, 396366120</t>
  </si>
  <si>
    <t>2020-08-24 17:27:00</t>
  </si>
  <si>
    <t>NOMINA MES DE AGOSTO</t>
  </si>
  <si>
    <t>103720, 103820, 106120</t>
  </si>
  <si>
    <t>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t>
  </si>
  <si>
    <t>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t>
  </si>
  <si>
    <t>21920, 22520, 23920, 24220</t>
  </si>
  <si>
    <t>2020-08-24 18:41:00</t>
  </si>
  <si>
    <t>PARAFISCALES AGOSTO</t>
  </si>
  <si>
    <t>70020</t>
  </si>
  <si>
    <t>103220</t>
  </si>
  <si>
    <t>661520, 661620, 661720, 661820, 661920, 662020, 662120, 662220, 662320, 662420, 662520, 662620, 662720, 662820, 662920, 663020, 663120, 663220, 663320, 663420, 663520, 663620</t>
  </si>
  <si>
    <t>227721320, 227721420, 227721520, 227721620, 227721720, 227721820, 227721920, 227722020, 227722120, 227722220, 227722320, 227722420, 227722520, 227722620, 227722720, 227722820, 227722920, 227723020, 227723120, 227723220, 227723320, 227723420</t>
  </si>
  <si>
    <t>55820</t>
  </si>
  <si>
    <t>2020-08-25 09:08:00</t>
  </si>
  <si>
    <t>PAGO APORTES FUNCIONARIOS-RETIRO</t>
  </si>
  <si>
    <t>104220</t>
  </si>
  <si>
    <t>703320, 703420, 703520, 703620, 703720, 703820, 703920, 704020, 704120, 704220, 704320, 704420</t>
  </si>
  <si>
    <t>232929820, 232929920, 232930020, 232930120, 232930220, 232930320, 232930420, 232930520, 232930620, 232930720, 232930820, 232930920</t>
  </si>
  <si>
    <t>2020-08-25 16:50:00</t>
  </si>
  <si>
    <t>Adquisición certificados digitales acceso a SIIF y plataforma CETIL</t>
  </si>
  <si>
    <t>113620</t>
  </si>
  <si>
    <t>597720</t>
  </si>
  <si>
    <t>1108420</t>
  </si>
  <si>
    <t>339393620</t>
  </si>
  <si>
    <t>2020-08-25 16:53:00</t>
  </si>
  <si>
    <t>HONORARIOS MIEMBROS DEL CONSEJO DIRECTIVO DEL IGAC</t>
  </si>
  <si>
    <t>2020-08-26 14:11:00</t>
  </si>
  <si>
    <t>"GASTOS DE COMISION MANUTENCIÓN Y TRANSPORTE TERRESTRE 
PARA REALIZAR LA GUÍA Y ACOMPAÑAMIENTO TECNICO PARA  FORMULAR LAS ESTRATEGIAS Y PLANES DE CONTINGENCIA PARA EL CUMPLIMIENTO DE LOS COMPROMISOS Y METAS PARA LA PRODUCCION CARTOGRAFICA MISIONAL</t>
  </si>
  <si>
    <t>106020</t>
  </si>
  <si>
    <t>334220</t>
  </si>
  <si>
    <t>707120</t>
  </si>
  <si>
    <t>237279720</t>
  </si>
  <si>
    <t>2020-08-26 14:16:00</t>
  </si>
  <si>
    <t>Prestación de servicios profesionales para realizar el desarrollo tecnológico necesario para la actualización de las plataformas tecnológicas asociadas a la ICDE.</t>
  </si>
  <si>
    <t>69720</t>
  </si>
  <si>
    <t>571920</t>
  </si>
  <si>
    <t>1018020, 1018120, 1122820, 1291820, 1292120</t>
  </si>
  <si>
    <t>325177020, 325180120, 346776120, 394835620, 394844320</t>
  </si>
  <si>
    <t>2020-08-31 00:00:00</t>
  </si>
  <si>
    <t>2020-08-31 15:06:00</t>
  </si>
  <si>
    <t>71020</t>
  </si>
  <si>
    <t>108220, 113020, 114620</t>
  </si>
  <si>
    <t>361620, 395620, 402520</t>
  </si>
  <si>
    <t>728120, 766120, 771420</t>
  </si>
  <si>
    <t>243468220, 251574020, 253342420</t>
  </si>
  <si>
    <t>2020-09-01 11:24:00</t>
  </si>
  <si>
    <t>Prestación de servicios para elaborar mapas y demás insumos a diferentes escalas, de conformidad con las especificaciones técnicas y rendimientos establecidos.</t>
  </si>
  <si>
    <t>70820</t>
  </si>
  <si>
    <t>116220, 116320, 116420, 116520, 129020</t>
  </si>
  <si>
    <t>499220, 499320, 499620, 501820, 592320</t>
  </si>
  <si>
    <t>946620, 946720, 947720, 950820, 1103020, 1117420, 1117920, 1118020, 1119320, 1119520, 1262820, 1279920, 1283320, 1298420, 1298820, 1312420</t>
  </si>
  <si>
    <t>301300820, 301302620, 301336220, 303613520, 337200420, 346038320, 346052620, 346241920, 346661220, 346665520, 389636520, 391220520, 394039720, 395830820, 395841520</t>
  </si>
  <si>
    <t>2020-09-01 11:25:00</t>
  </si>
  <si>
    <t>Prestación de servicios para realizar el seguimiento y control de calidad de los procesos de elaboración de mapas y demás insumos, de conformidad con las especificaciones técnicas y rendimientos establecidos.</t>
  </si>
  <si>
    <t>2020-09-01 15:42:00</t>
  </si>
  <si>
    <t>VIATICOS Y GASTOS DE COMISION PROYECTO DE  AVALUOS</t>
  </si>
  <si>
    <t>107520, 112120, 112220, 112320, 113120, 114020, 114120, 114220, 114320, 114420, 114520, 116120, 116620, 119620, 124920, 140020, 151120, 151220, 151320, 152320, 152420, 153220, 154920, 161420, 162820, 166120, 166220, 166320, 166420, 167320, 167420, 179120, 181320, 181420, 183720, 185020, 189920</t>
  </si>
  <si>
    <t>368220, 393020, 393120, 393220, 396320, 402020, 402120, 402720, 403920, 404020, 404220, 408720, 409720, 413520, 444620, 503120, 546820, 546920, 547020, 555020, 555220, 558820, 564820, 581720, 582520, 590520, 590620, 594420, 594520, 601420, 605420, 639320, 640620, 648920, 655620, 663920, 694420</t>
  </si>
  <si>
    <t>738120, 763620, 763720, 764020, 766720, 771720, 771920, 772220, 774020, 774220, 774520, 778620, 821420, 823620, 855720, 949220, 987820, 987920, 988020, 997520, 997620, 999420, 1005720, 1031520, 1031620, 1101420, 1101520, 1106820, 1106920, 1109720, 1113120, 1146320, 1147420, 1155820, 1162820, 1166920, 1196020</t>
  </si>
  <si>
    <t>245485920, 251416720, 251420420, 251835920, 252203420, 253344920, 253966520, 254054320, 255577520, 255582720, 255586520, 261710520, 264446320, 267506720, 278442920, 301670020, 314301920, 314370620, 314373520, 316195120, 316196720, 317008120, 322084520, 335270920, 335283320, 336175520, 337124020, 338582120, 338594920, 341627320, 345840220, 353476720, 353529420, 356134320, 358754720, 359494620, 372247120</t>
  </si>
  <si>
    <t>12520, 13220, 13320, 19820, 19920, 21720</t>
  </si>
  <si>
    <t>2020-09-02 17:40:00</t>
  </si>
  <si>
    <t>Prestación de servicios profesionales para la captura y gestión de datos de geomagnetismo, así como realizar el seguimiento al funcionamiento de los  equipos del obsevatorio geomagnetico.</t>
  </si>
  <si>
    <t>126120</t>
  </si>
  <si>
    <t>584920</t>
  </si>
  <si>
    <t>1029320, 1136120, 1290820, 1299720</t>
  </si>
  <si>
    <t>333396520, 350136420, 394243320, 395824120</t>
  </si>
  <si>
    <t>2020-09-02 17:42:00</t>
  </si>
  <si>
    <t>Adqusición de papel fotográfico profesional blanco y negro (20 X 25 CM) con revelado químico, para el observatorio geomagnético de Fúquene.</t>
  </si>
  <si>
    <t>70720</t>
  </si>
  <si>
    <t>2020-09-03 00:00:00</t>
  </si>
  <si>
    <t>2020-09-03 10:26:00</t>
  </si>
  <si>
    <t>VIATICOS Y GASTOS DE COMISION PARA REALIZAR MATERIALIZACIÒN DE ESTACIONES CORS EN LOS DEPARTAMENTOS DE ANTIOQUIA SUCRE Y BOLÍVAR</t>
  </si>
  <si>
    <t>109020, 109320, 109420, 110620, 123320</t>
  </si>
  <si>
    <t>368620, 368820, 373620, 382920, 435320</t>
  </si>
  <si>
    <t>738520, 738720, 743720, 752820, 843220</t>
  </si>
  <si>
    <t>245721920, 245768820, 247388020, 248268820, 274621520</t>
  </si>
  <si>
    <t>12720, 12920, 13020</t>
  </si>
  <si>
    <t>2020-09-03 14:11:00</t>
  </si>
  <si>
    <t>Viáticos y gastos de comisión para la gestión social del proyecto CAR</t>
  </si>
  <si>
    <t>108520, 110920, 111320</t>
  </si>
  <si>
    <t>362920, 384520, 386820</t>
  </si>
  <si>
    <t>733020, 754320, 756620</t>
  </si>
  <si>
    <t>244166320, 248810820, 249160520</t>
  </si>
  <si>
    <t>2020-09-03 14:27:00</t>
  </si>
  <si>
    <t>VIATICOS Y GASTOS DE COMISION PARA REALIZAR FOTOCONTROL Y CARTOGRAFÍA VECTORIAL URBANA EN EL DEPARTAMENTO DE BOLÍVAR</t>
  </si>
  <si>
    <t>108920, 109120, 109220, 110120</t>
  </si>
  <si>
    <t>368320, 368520, 371820, 374520</t>
  </si>
  <si>
    <t>738220, 738320, 738820, 744820</t>
  </si>
  <si>
    <t>245584020, 245586320, 246147520, 246918720</t>
  </si>
  <si>
    <t>11620, 11920</t>
  </si>
  <si>
    <t>2020-09-03 17:43:00</t>
  </si>
  <si>
    <t>VIATICOS Y GASTOS DE COMISION PARA REALIZAR EXPLORACIÓN DE SITIOS  y MANTENIMIENTO DE ESTACIONES CORS EN LOS DEPARTAMENTOS DE CESAR Y BOLÍVAR</t>
  </si>
  <si>
    <t>109520, 109620, 109720</t>
  </si>
  <si>
    <t>369020, 371920, 372220</t>
  </si>
  <si>
    <t>738920, 739420</t>
  </si>
  <si>
    <t>246149420, 246156620</t>
  </si>
  <si>
    <t>2020-09-04 09:54:00</t>
  </si>
  <si>
    <t>PAGO DE MEMBRESÍA AFILIACIÓN DEL ORGANISMO INTERNACIONAL INSTITUTO PANAMERICANO DE HISTORIA Y GEOGRAFIA (IPGH)</t>
  </si>
  <si>
    <t>70520</t>
  </si>
  <si>
    <t>109820</t>
  </si>
  <si>
    <t>391520</t>
  </si>
  <si>
    <t>762120</t>
  </si>
  <si>
    <t>250619120</t>
  </si>
  <si>
    <t>2020-09-04 17:18:00</t>
  </si>
  <si>
    <t>Adquisición de reactivos y materiales para el GIT Laboratorio Nacional de Suelos</t>
  </si>
  <si>
    <t>185220, 185320</t>
  </si>
  <si>
    <t>731520, 732320</t>
  </si>
  <si>
    <t>1269920, 1270920</t>
  </si>
  <si>
    <t>393629020, 394096520</t>
  </si>
  <si>
    <t>2020-09-08 10:27:00</t>
  </si>
  <si>
    <t>VIATICOS Y GASTOS DE COMISION PARA REALIZAR FOTOCONTROL CARTOGRAFÍA VECTORIAL URBANA Y RURAL EN EL MUNICIPIO DE CÁCERES ANTIOQUIA</t>
  </si>
  <si>
    <t>110720, 110820, 111020</t>
  </si>
  <si>
    <t>383920, 384020, 384720</t>
  </si>
  <si>
    <t>753620, 753820, 754420</t>
  </si>
  <si>
    <t>248708920, 248747020, 248812520</t>
  </si>
  <si>
    <t>12320, 12620</t>
  </si>
  <si>
    <t>2020-09-08 15:42:00</t>
  </si>
  <si>
    <t>Prestación del servicio de mantenimiento preventivo, correctivo, calibración y calificación de los equipos marca PERKIN ELMER, con suministro de consumibles e instalación de repuestos.</t>
  </si>
  <si>
    <t>121020, 121120</t>
  </si>
  <si>
    <t>762720</t>
  </si>
  <si>
    <t>1303020</t>
  </si>
  <si>
    <t>396555920</t>
  </si>
  <si>
    <t>2020-09-09 00:00:00</t>
  </si>
  <si>
    <t>2020-09-09 15:19:00</t>
  </si>
  <si>
    <t>Prestación de servicios de apoyo logístico para adelantar el proceso de formación y actualización de la información Catastral del Municipio de Cumaribo, Vichada.</t>
  </si>
  <si>
    <t>768320</t>
  </si>
  <si>
    <t>1310620</t>
  </si>
  <si>
    <t>397278820</t>
  </si>
  <si>
    <t>2020-09-09 15:26:00</t>
  </si>
  <si>
    <t>"VIATICOS Y GASTOS DE COMISION PARA REALIZAR DILIGENCIA DE CAMPO PROCESOS DE DESLINDE DEL MUNICIPIO DE VIJES, RESTREPO, YOTOCO, YUMBO, 
LA CUMBRE, PALMIRA,  Y CALI."</t>
  </si>
  <si>
    <t>72420</t>
  </si>
  <si>
    <t>112020, 112620</t>
  </si>
  <si>
    <t>392420, 395420</t>
  </si>
  <si>
    <t>763020, 765920</t>
  </si>
  <si>
    <t>251320720, 251508520</t>
  </si>
  <si>
    <t>2020-09-09 15:33:00</t>
  </si>
  <si>
    <t>Prestación de servicios para la transmisión de datos, voz, video y acceso a internet a nivel nacional -VIGENCIAS FUTURAS</t>
  </si>
  <si>
    <t>71820</t>
  </si>
  <si>
    <t>196820</t>
  </si>
  <si>
    <t>2020-09-10 10:02:00</t>
  </si>
  <si>
    <t>Prestación de Servicios para la publicación de los actos administrativos de la entidad en el Diario Oficial</t>
  </si>
  <si>
    <t>113920</t>
  </si>
  <si>
    <t>503220</t>
  </si>
  <si>
    <t>949320, 1199020, 1305920</t>
  </si>
  <si>
    <t>301939520, 381769220, 396501020</t>
  </si>
  <si>
    <t>2020-09-11 09:49:00</t>
  </si>
  <si>
    <t>Prestación de servicios profesionales para realizar actividades de revisión, edición y corrección de estilo de documentos técnicos y artículos técnico científicos  que se generen en la oficina CIAF.</t>
  </si>
  <si>
    <t>117020</t>
  </si>
  <si>
    <t>515420</t>
  </si>
  <si>
    <t>959020, 1117520, 1298220, 1310020</t>
  </si>
  <si>
    <t>306893220, 346229820, 395713020, 397290220</t>
  </si>
  <si>
    <t>2020-09-11 09:59:00</t>
  </si>
  <si>
    <t>Adquisición de los productos y servicios de la licencia ArcGIS Bundle for Data Capture TERM</t>
  </si>
  <si>
    <t>72520</t>
  </si>
  <si>
    <t>2020-09-14 17:13:00</t>
  </si>
  <si>
    <t>"VIATICOS Y GASTOS DE COMISION PARA REALIZARDILIGENCIA DE CAMPO PROCESOS DE DESLINDE DEL MUNICIPIO DE VIJES, RESTREPO, YOTOCO, YUMBO, 
LA CUMBRE, PALMIRA,  Y CALI."</t>
  </si>
  <si>
    <t>113820</t>
  </si>
  <si>
    <t>401220</t>
  </si>
  <si>
    <t>771220</t>
  </si>
  <si>
    <t>253885920</t>
  </si>
  <si>
    <t>2020-09-14 17:28:00</t>
  </si>
  <si>
    <t>Prestación de servicios profesionales para desarrollar actividades de soporte informático relacionados con la gestión de software, hardware e infraestructura tecnológica en Formación, Actualización de la formación y Conservación catastral en la Direc</t>
  </si>
  <si>
    <t>72720</t>
  </si>
  <si>
    <t>123420</t>
  </si>
  <si>
    <t>670320</t>
  </si>
  <si>
    <t>1179720, 1179820, 1310320, 1311120</t>
  </si>
  <si>
    <t>361613220, 361620720</t>
  </si>
  <si>
    <t>2020-09-14 17:29:00</t>
  </si>
  <si>
    <t>Prestación de servicios personales para realizar actividades de digitalización y generación de productos de la información catastral en la Dirección Territorial Casanare y sus UOC</t>
  </si>
  <si>
    <t>72820</t>
  </si>
  <si>
    <t>148920</t>
  </si>
  <si>
    <t>693720</t>
  </si>
  <si>
    <t>1195520</t>
  </si>
  <si>
    <t>372106920</t>
  </si>
  <si>
    <t>2020-09-14 17:33:00</t>
  </si>
  <si>
    <t>114720, 114820, 114920, 115020</t>
  </si>
  <si>
    <t>402820, 402920, 403020, 403120</t>
  </si>
  <si>
    <t>772320, 772420, 772520, 772620</t>
  </si>
  <si>
    <t>253737120, 253738120, 253750720, 253752120</t>
  </si>
  <si>
    <t>11320, 11420, 11520</t>
  </si>
  <si>
    <t>2020-09-14 17:40:00</t>
  </si>
  <si>
    <t>73020</t>
  </si>
  <si>
    <t>2020-09-14 17:42:00</t>
  </si>
  <si>
    <t>Gastos de manutención, alojamiento para la contratista Julie Marcela Rodríguez para realizar  la fase presencial final del curso de Identificador predial Urbano Rural en la ciudad de Cúcuta, iniciado en el mes de mayo y suspendido por temas de pandem</t>
  </si>
  <si>
    <t>72920</t>
  </si>
  <si>
    <t>124620</t>
  </si>
  <si>
    <t>444320</t>
  </si>
  <si>
    <t>854920</t>
  </si>
  <si>
    <t>278169920</t>
  </si>
  <si>
    <t>2020-09-14 18:35:00</t>
  </si>
  <si>
    <t>Viaticos y gastos de comisión para realizar la fase presencial final del curso de Identificador predial Urbano Rural en la ciudad de Cúcuta, iniciado en el mes de mayo y suspendido por temas de pandemia.</t>
  </si>
  <si>
    <t>124820</t>
  </si>
  <si>
    <t>444520</t>
  </si>
  <si>
    <t>855420</t>
  </si>
  <si>
    <t>278181020</t>
  </si>
  <si>
    <t>2020-09-14 18:58:00</t>
  </si>
  <si>
    <t>Prestación de servicios profesionales para atender desde el componente jurídico las actividades de los procesos catastrales en la Dirección Territorial Casanare</t>
  </si>
  <si>
    <t>72620</t>
  </si>
  <si>
    <t>146520</t>
  </si>
  <si>
    <t>670920</t>
  </si>
  <si>
    <t>1181520</t>
  </si>
  <si>
    <t>362176420</t>
  </si>
  <si>
    <t>2020-09-15 09:12:00</t>
  </si>
  <si>
    <t>73220</t>
  </si>
  <si>
    <t>125520, 149120, 149220, 158420</t>
  </si>
  <si>
    <t>537320, 537420, 573920</t>
  </si>
  <si>
    <t>980220, 980320, 1011820</t>
  </si>
  <si>
    <t>311830520, 311836820, 323360320</t>
  </si>
  <si>
    <t>2020-09-15 11:43:00</t>
  </si>
  <si>
    <t>Prestación de servicios profesionales para fortalecer alianzas con entidades públicas y privadas para la consolidación de proyectos</t>
  </si>
  <si>
    <t>122820</t>
  </si>
  <si>
    <t>545420</t>
  </si>
  <si>
    <t>990920, 1148620, 1301420</t>
  </si>
  <si>
    <t>314859120, 353531820, 396356020</t>
  </si>
  <si>
    <t>2020-09-15 16:54:00</t>
  </si>
  <si>
    <t>Prestación de servicios profesionales para la elaboración de cartografía de geomorfología en municipios priorizados por la Subdirección de Agrología.</t>
  </si>
  <si>
    <t>73720</t>
  </si>
  <si>
    <t>129620</t>
  </si>
  <si>
    <t>511220</t>
  </si>
  <si>
    <t>962520, 1116220, 1195920, 1202720</t>
  </si>
  <si>
    <t>308131620, 346292720, 372227020, 376483720</t>
  </si>
  <si>
    <t>2020-09-15 17:05:00</t>
  </si>
  <si>
    <t>Prestación de servicios  profesionales para realizar actividades de análisis de requerimientos, evaluación, estructuración, documentación  y publicación de información geográfica, para los proyectos de información geográfica desarrollados por el CIAF</t>
  </si>
  <si>
    <t>116920</t>
  </si>
  <si>
    <t>559920</t>
  </si>
  <si>
    <t>1007020, 1119020, 1261320, 1277920</t>
  </si>
  <si>
    <t>322051920, 345660520, 389553420, 394190520</t>
  </si>
  <si>
    <t>2020-09-16 10:24:00</t>
  </si>
  <si>
    <t>Prestación de servicios profesionales de apoyo a la Oficina de Informática y Telecomunicaciones, para el acompañamiento y seguimiento a la ejecución de las actividades y proyectos a cargo del área.</t>
  </si>
  <si>
    <t>73620</t>
  </si>
  <si>
    <t>163920</t>
  </si>
  <si>
    <t>668420</t>
  </si>
  <si>
    <t>1178120, 1296920</t>
  </si>
  <si>
    <t>361891020, 396200520</t>
  </si>
  <si>
    <t>59620</t>
  </si>
  <si>
    <t>2020-09-16 16:29:00</t>
  </si>
  <si>
    <t>Prestación de servicios profesionales para conceptuar y dar la orientación jurídica para la adecuada interpretación y aplicación de las normas en materia de derecho laboral administrativo que le sean requeridos.</t>
  </si>
  <si>
    <t>74120</t>
  </si>
  <si>
    <t>627720</t>
  </si>
  <si>
    <t>1136920, 1294420</t>
  </si>
  <si>
    <t>350250520, 395238520</t>
  </si>
  <si>
    <t>2020-09-17 00:00:00</t>
  </si>
  <si>
    <t>2020-09-17 14:19:00</t>
  </si>
  <si>
    <t>Realizar actividades de gestión social dentro de los Estudios de los suelos como insumo para el cumplimiento de los acuerdos de paz, en los departamentos de Cesar y Magdalena</t>
  </si>
  <si>
    <t>2020-09-17 16:26:00</t>
  </si>
  <si>
    <t>Prestación de servicios profesionales para realizar el seguimiento y control  de los proyectos de la gestión catastral y procedimientos de enfoque multipropósito a cargo del IGAC</t>
  </si>
  <si>
    <t>131320</t>
  </si>
  <si>
    <t>502320</t>
  </si>
  <si>
    <t>950920, 1126920, 1267620</t>
  </si>
  <si>
    <t>303621320, 350159820, 393858620</t>
  </si>
  <si>
    <t>2020-09-17 16:28:00</t>
  </si>
  <si>
    <t>Prestación de servicios profesionales para el levantamiento de los procedimientos, guías, instructivos, manuales y otros, relacionados con los procesos de la gestión catastral en el marco del convenio suscrito entre el IGAC y el municipio de Soacha</t>
  </si>
  <si>
    <t>73820</t>
  </si>
  <si>
    <t>120920</t>
  </si>
  <si>
    <t>578720</t>
  </si>
  <si>
    <t>1020120, 1130620, 1309520</t>
  </si>
  <si>
    <t>326300820, 349144420</t>
  </si>
  <si>
    <t>2020-09-17 16:29:00</t>
  </si>
  <si>
    <t>Prestación de servicios profesionales para prestar apoyo en el levantamiento de los procedimientos, guías, instructivos, manuales y otros, relacionados con los procesos de la gestión catastral en el marco del convenio suscrito entre el IGAC y el muni</t>
  </si>
  <si>
    <t>73920</t>
  </si>
  <si>
    <t>120820</t>
  </si>
  <si>
    <t>524020</t>
  </si>
  <si>
    <t>968120, 1123020, 1281720, 1281820</t>
  </si>
  <si>
    <t>310130820, 346935520, 394026920, 394242820</t>
  </si>
  <si>
    <t>2020-09-17 16:32:00</t>
  </si>
  <si>
    <t>Prestación de servicios profesionales para el seguimiento y control de las actividades de la etapa operativa de los proyectos de Gestión Catastral que adelante el Instituto.</t>
  </si>
  <si>
    <t>74020</t>
  </si>
  <si>
    <t>128320</t>
  </si>
  <si>
    <t>532920</t>
  </si>
  <si>
    <t>1008320, 1027820, 1189820, 1268120</t>
  </si>
  <si>
    <t>322096520, 330970620, 367029320, 393851920</t>
  </si>
  <si>
    <t>2020-09-18 11:15:00</t>
  </si>
  <si>
    <t>Prestación de servicios profesionales para adelantar actividades de elaboración y/o revisión jurídica de los documentos que se desarrollen en el marco de la misionalidad y de los compromisos institucionales del Instituto Geográfico
Agustín Codazzi-IG</t>
  </si>
  <si>
    <t>74220</t>
  </si>
  <si>
    <t>494820</t>
  </si>
  <si>
    <t>939620, 1102220, 1255120</t>
  </si>
  <si>
    <t>296731720, 336685320, 389575420</t>
  </si>
  <si>
    <t>2020-09-18 11:33:00</t>
  </si>
  <si>
    <t>Viáticos y gastos de comisión para la coordinación y ejecución de los trabajos de campo en el reconocimiento de los suelos para el levantamiento detallado a escala 1:10.000 en los complejos de páramos de Guerrero y Distrito de Manejo Integrado Páramo</t>
  </si>
  <si>
    <t>122320, 122420, 123120, 123220, 123520</t>
  </si>
  <si>
    <t>431920, 432020, 434920, 435220, 440720</t>
  </si>
  <si>
    <t>838220, 838420, 842820, 843120, 850820</t>
  </si>
  <si>
    <t>273658920, 273660620, 274620920, 274949220, 275463020</t>
  </si>
  <si>
    <t>14620, 14720, 14820</t>
  </si>
  <si>
    <t>2020-09-18 12:37:00</t>
  </si>
  <si>
    <t>PAGO SANCIÓN - DIAN</t>
  </si>
  <si>
    <t>128420, 138720</t>
  </si>
  <si>
    <t>497720</t>
  </si>
  <si>
    <t>944420</t>
  </si>
  <si>
    <t>297598520</t>
  </si>
  <si>
    <t>60520</t>
  </si>
  <si>
    <t>Prestación de servicios profesionales para generación de código fuente y documentación en el desarrollo de software para el soporte de los proyectos de Sistemas de Información Geográfica que adelante la oficina CIAF.</t>
  </si>
  <si>
    <t>74620</t>
  </si>
  <si>
    <t>121520</t>
  </si>
  <si>
    <t>584420</t>
  </si>
  <si>
    <t>1025920, 1180920, 1198020, 1201620</t>
  </si>
  <si>
    <t>330584120, 361974720, 382355520, 396434620</t>
  </si>
  <si>
    <t>2020-09-23 09:03:00</t>
  </si>
  <si>
    <t>VIATICOS Y GASTOS DE COMISION PARA REALIZAR TOMA DE AEROFOTOGRAFÍA CON DRON EN LOS MUNICIPIOS DE RICAURTE, GACHANCIPA Y TENJO  EN EL DEPARTAMENTO DE CUNDINAMARCA; MAHATES, MARIA LA BAJA Y EL CARMEN DE BOLIVAR EN EL  DEPARTAMENTO DE BOLIVAR, NILO</t>
  </si>
  <si>
    <t>74920</t>
  </si>
  <si>
    <t>119320, 119420, 119520, 120520, 120620</t>
  </si>
  <si>
    <t>413220, 413320, 413720, 416020</t>
  </si>
  <si>
    <t>823320, 823420, 823720, 825720</t>
  </si>
  <si>
    <t>267473620, 267501520, 268662020, 268664820</t>
  </si>
  <si>
    <t>13720, 13820</t>
  </si>
  <si>
    <t>2020-09-23 09:09:00</t>
  </si>
  <si>
    <t>prestación de servicios para la publicación de una pauta digital</t>
  </si>
  <si>
    <t>74720</t>
  </si>
  <si>
    <t>125720</t>
  </si>
  <si>
    <t>627920</t>
  </si>
  <si>
    <t>1190420</t>
  </si>
  <si>
    <t>372210920</t>
  </si>
  <si>
    <t>2020-09-23 11:14:00</t>
  </si>
  <si>
    <t>NOMINA MES DE SEPTIEMBRE</t>
  </si>
  <si>
    <t>75020</t>
  </si>
  <si>
    <t>117120, 117220</t>
  </si>
  <si>
    <t>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t>
  </si>
  <si>
    <t>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t>
  </si>
  <si>
    <t>22620, 23820</t>
  </si>
  <si>
    <t>2020-09-23 12:50:00</t>
  </si>
  <si>
    <t>PARAFISCALES SEPTIEMBRE</t>
  </si>
  <si>
    <t>117320</t>
  </si>
  <si>
    <t>818820, 818920, 819020, 819120, 819220, 819320, 819420, 819520, 819620, 819720, 819820, 819920, 820020, 820120, 820220, 820320, 820420, 820520, 820620, 820720, 820820, 820920, 821020</t>
  </si>
  <si>
    <t>263009520, 263009620, 263009720, 263009820, 263009920, 263010020, 263010120, 263010220, 263010320, 263010420, 263010520, 263010620, 263010720, 263010820, 263010920, 263011020, 263011120, 263011220, 263011320, 263011420, 263011520, 263011620, 263011720</t>
  </si>
  <si>
    <t>61020</t>
  </si>
  <si>
    <t>2020-09-24 17:36:00</t>
  </si>
  <si>
    <t>"VIATICOS Y GASTOS DE COMISION PARA REALIZAR DILIGENCIA DE CAMPO PROCESOS DE DESLINDE DEL MUNICIPIO DE CAMPAMENTO- YARUMAL
MUNICIPIOS DONDE SE REALIZARÁ EL TRABAJO DE CAMPO"</t>
  </si>
  <si>
    <t>75220</t>
  </si>
  <si>
    <t>120220, 120320</t>
  </si>
  <si>
    <t>417220, 417320</t>
  </si>
  <si>
    <t>827720, 827920</t>
  </si>
  <si>
    <t>269470220, 269974620</t>
  </si>
  <si>
    <t>2020-09-25 08:47:00</t>
  </si>
  <si>
    <t>Prestación de servicios profesionales de apoyo jurídico y laboral al GIT de Gestión del Talento Humano.</t>
  </si>
  <si>
    <t>74820</t>
  </si>
  <si>
    <t>579220</t>
  </si>
  <si>
    <t>1102720, 1117620, 1302220</t>
  </si>
  <si>
    <t>337070220, 346227020, 396340420</t>
  </si>
  <si>
    <t>2020-09-29 14:04:00</t>
  </si>
  <si>
    <t>Prestación de servicios  para realizar actividades de gestión requerida en el desarrollo del proyecto de inversión y actividades a cargo de la jefatura de la oficina CIAF.</t>
  </si>
  <si>
    <t>75420</t>
  </si>
  <si>
    <t>129320</t>
  </si>
  <si>
    <t>499520</t>
  </si>
  <si>
    <t>948020, 1117220, 1249320, 1299020</t>
  </si>
  <si>
    <t>301337320, 346245320, 382318320, 395665420</t>
  </si>
  <si>
    <t>2020-09-30 15:14:00</t>
  </si>
  <si>
    <t>VIATICOS Y GASTOS DE COMISION PARA REALIZAR LA TOMA DE AEROFOTOGRAFIA EN EL TERRITORIO NACIONAL CON BASE DE OPERACIONES EN BOGOTÁ</t>
  </si>
  <si>
    <t>122120, 122220, 122520, 122620</t>
  </si>
  <si>
    <t>431720, 431820, 434720, 434820</t>
  </si>
  <si>
    <t>836720, 836820, 841920, 842020</t>
  </si>
  <si>
    <t>273602920, 273603920, 274409620, 274412020</t>
  </si>
  <si>
    <t>15120, 15220</t>
  </si>
  <si>
    <t>2020-09-30 16:08:00</t>
  </si>
  <si>
    <t>Adquisición de licencias Suite Adobe</t>
  </si>
  <si>
    <t>75520</t>
  </si>
  <si>
    <t>2020-09-30 16:10:00</t>
  </si>
  <si>
    <t>Prestación del Servicio mantenimiento preventivo y correctivo con suministro e instalación de repuestos para un (1) Montacarga marca Gutemberg-D'alzar en el Laboratorio Nacional de Suelos.</t>
  </si>
  <si>
    <t>75620</t>
  </si>
  <si>
    <t>135420</t>
  </si>
  <si>
    <t>708320</t>
  </si>
  <si>
    <t>1254820</t>
  </si>
  <si>
    <t>385077420</t>
  </si>
  <si>
    <t>2020-10-02 08:10:00</t>
  </si>
  <si>
    <t>Viaticos y gastos de comisión para trabajos de campo en el reconocimiento de los suelos para el levantamiento detallado a escala 1:10.000 en los complejos de páramos de Guerrero y Distrito de Manejo Integrado Páramo de Guargua y Laguna Verde, ubicado</t>
  </si>
  <si>
    <t>76220</t>
  </si>
  <si>
    <t>122920, 123020, 123620, 123720, 123820, 123920, 124020, 124120, 124220, 124320, 124420, 124520</t>
  </si>
  <si>
    <t>435020, 435120, 441420, 441520, 441620, 441720, 441820, 441920, 484120, 484220, 484320, 484420</t>
  </si>
  <si>
    <t>842920, 843020, 851220, 851320, 851520, 851820, 851920, 852020, 893420, 893520, 893620, 893720</t>
  </si>
  <si>
    <t>274950620, 274951620, 277058920, 277060520, 277061820, 277063320, 277065520, 277075620, 287672520, 287673720, 287674020, 287674420</t>
  </si>
  <si>
    <t>14920, 15020</t>
  </si>
  <si>
    <t>2020-10-02 08:23:00</t>
  </si>
  <si>
    <t>Prestación de servicios de apoyo para ejecutar actividades de soporte técnico de primer nivel en la mesa de servicio del Sistema Nacional de Catastro.</t>
  </si>
  <si>
    <t>134120</t>
  </si>
  <si>
    <t>620020</t>
  </si>
  <si>
    <t>1136520, 1260920</t>
  </si>
  <si>
    <t>350147920, 390934720</t>
  </si>
  <si>
    <t>2020-10-02 08:34:00</t>
  </si>
  <si>
    <t>Prestación de servicios profesionales para realizar actividades de soporte técnico de segundo nivel en la mesa de servicio del Sistema Nacional de Catastro.</t>
  </si>
  <si>
    <t>75920</t>
  </si>
  <si>
    <t>155520</t>
  </si>
  <si>
    <t>689820</t>
  </si>
  <si>
    <t>1191520</t>
  </si>
  <si>
    <t>367309420</t>
  </si>
  <si>
    <t>2020-10-02 09:34:00</t>
  </si>
  <si>
    <t>Viaticos y gastos de comisión para realizar el apoyo  en campo  a los docentes en la fase presencial final del curso de Identificador predial Urbano Rural en la ciudad de Cúcuta, iniciado en el mes de mayo y suspendido por temas de pandemia.</t>
  </si>
  <si>
    <t>76320</t>
  </si>
  <si>
    <t>124720</t>
  </si>
  <si>
    <t>444420</t>
  </si>
  <si>
    <t>855320</t>
  </si>
  <si>
    <t>278186220</t>
  </si>
  <si>
    <t>62020</t>
  </si>
  <si>
    <t>2020-10-02 09:40:00</t>
  </si>
  <si>
    <t>Prestación de servicios profesionales para realización de actividades relacionadas con revisión, liquidación de convenios y contratos de transferencia de conocimiento , ciencia y tecnología a cargo de la oficina CIAF.</t>
  </si>
  <si>
    <t>76420</t>
  </si>
  <si>
    <t>128820</t>
  </si>
  <si>
    <t>553620</t>
  </si>
  <si>
    <t>1001820, 1195720</t>
  </si>
  <si>
    <t>320755020, 350284220, 373425620</t>
  </si>
  <si>
    <t>2020-10-02 16:47:00</t>
  </si>
  <si>
    <t>Comisión segundo encuentro de directores territoriales programado por la directora general en la sede central el día 14 de octubre de 2020 en la ciudad de Bogotá</t>
  </si>
  <si>
    <t>453520</t>
  </si>
  <si>
    <t>862320</t>
  </si>
  <si>
    <t>281005020</t>
  </si>
  <si>
    <t>2020-10-06 08:30:00</t>
  </si>
  <si>
    <t>"VIATICOS Y GASTOS DE COMISION PARA REALIZAR DESLINDE ENTRE LOS MUNICIPIOS DE GRANADA Y SAN LUIS (ANTIOQUIA) 
MEDELLIN-GRANADA - SAN LUIS-SAN CARLOS- RIO NEGRO"</t>
  </si>
  <si>
    <t>76620</t>
  </si>
  <si>
    <t>125620, 125820, 125920</t>
  </si>
  <si>
    <t>453720, 453820</t>
  </si>
  <si>
    <t>862220, 862920</t>
  </si>
  <si>
    <t>281001620, 281021820</t>
  </si>
  <si>
    <t>2020-10-06 14:34:00</t>
  </si>
  <si>
    <t>Prestación de servicios para la vectorización de datos en 2 y 3 dimensiones, de conformidad con las especificaciones técnicas y en las escalas solicitadas.</t>
  </si>
  <si>
    <t>134720, 134820, 135020</t>
  </si>
  <si>
    <t>540720, 563720, 599520</t>
  </si>
  <si>
    <t>1008120, 1029520, 1109420, 1166220, 1170320, 1192720, 1193220, 1198320, 1273720</t>
  </si>
  <si>
    <t>322880820, 333411420, 342034820, 359621520, 360092120, 370795320, 372952020, 391188620</t>
  </si>
  <si>
    <t>2020-10-06 14:36:00</t>
  </si>
  <si>
    <t>Prestación de servicios técnicos para la captura  de elementos vectoriales en  diferentes  dimensiones de conformidad con las especificaciones técnicas y rendimientos establecidos.</t>
  </si>
  <si>
    <t>2020-10-07 11:33:00</t>
  </si>
  <si>
    <t>Viáticos y gastos de comisión para la presentación de resultados Estudio de Suelos Cuenca del Río Amoyá</t>
  </si>
  <si>
    <t>76920</t>
  </si>
  <si>
    <t>126320, 126420, 127020, 127120, 127220</t>
  </si>
  <si>
    <t>453320, 453620, 454320, 454420, 454520</t>
  </si>
  <si>
    <t>862020, 862420, 862620, 862720, 862820</t>
  </si>
  <si>
    <t>280672720, 281017320, 281017820, 281020120, 281052620</t>
  </si>
  <si>
    <t>62620</t>
  </si>
  <si>
    <t>2020-10-07 11:39:00</t>
  </si>
  <si>
    <t>REALIZAR LA GRAVIMETRÍA EN LOS DEPARTAMENTOS DE CUNDINAMARCA Y META. MUNICIPIOS DONDE SE REALIZARÁ EL TRABAJO DE CAMPO</t>
  </si>
  <si>
    <t>77020</t>
  </si>
  <si>
    <t>126220, 126920</t>
  </si>
  <si>
    <t>453920, 454220</t>
  </si>
  <si>
    <t>862520, 863020</t>
  </si>
  <si>
    <t>281014320, 281022220</t>
  </si>
  <si>
    <t>2020-10-07 14:20:00</t>
  </si>
  <si>
    <t>VIATICOS Y GASTOS DE COMISIÓN PARA ADELANTAR ACTIVDADES RED PASIVA EN BUGA LOBOGUERRERO, DAGUA  ROLDANILLO-MEDIACANOA (VALLE DEL CAUCA) PEREIRA (RISARALDA) PASANDO POR PALMIRA Y CALI (VALLE DEL CAUCA), ARMENIA Y CALARCA (QUINDÍO)</t>
  </si>
  <si>
    <t>127320, 127420, 128020</t>
  </si>
  <si>
    <t>459520, 480620, 480720</t>
  </si>
  <si>
    <t>868520, 889420, 889520</t>
  </si>
  <si>
    <t>281702720, 285616420, 285904720</t>
  </si>
  <si>
    <t>62820</t>
  </si>
  <si>
    <t>2020-10-07 14:21:00</t>
  </si>
  <si>
    <t>VIATICOS Y GASTOS DE COMISIÓN PARA ADELANTAR ACTIVDADES RED PASIVA, NIVELACION (MEDICIÓN DE DESNIVELES) EN BUGA, LOBOGUERRERO, DAGUA , RESTREPO, EL DARIEN, YOTOCO, BOLIVAR, RIO FRIO, LA UNIÓN, ROLDANILLO-MEDIACANOA, CALI, PALMIRA,TORO Y TRUJILLO (VAL</t>
  </si>
  <si>
    <t>77320</t>
  </si>
  <si>
    <t>127520, 127620, 127720, 127820, 127920</t>
  </si>
  <si>
    <t>459420, 464520, 464720, 464820, 464920</t>
  </si>
  <si>
    <t>868420, 878420, 878520, 878620, 878720</t>
  </si>
  <si>
    <t>281698620, 283383620, 283432320, 283433820, 283435420</t>
  </si>
  <si>
    <t>2020-10-08 16:58:00</t>
  </si>
  <si>
    <t>PROGRAMACION DE VIATICOS Y GASTOS DE COMISION PARA REALIZAR MATERIALIZACIÓN DE ESTACIONES CORS  y MANTENIMIENTO DE ESTACIONES EN TOLIMA Y CAUCA</t>
  </si>
  <si>
    <t>2020-10-09 14:39:00</t>
  </si>
  <si>
    <t>VIATICOS Y GASTOS DE COMISION PARA REALIZAR MATERIALIZACIÓN DE ESTACIONES CORS  y MANTENIMIENTO DE ESTACIONES PARA TOLIMA Y CAUCA</t>
  </si>
  <si>
    <t>77620</t>
  </si>
  <si>
    <t>128520, 128620, 128920</t>
  </si>
  <si>
    <t>465220, 465320, 470220</t>
  </si>
  <si>
    <t>874220, 874320, 878820</t>
  </si>
  <si>
    <t>282930320, 282932020, 283391720</t>
  </si>
  <si>
    <t>16620, 17120, 17220</t>
  </si>
  <si>
    <t>2020-10-09 16:49:00</t>
  </si>
  <si>
    <t>138220</t>
  </si>
  <si>
    <t>504220</t>
  </si>
  <si>
    <t>949620</t>
  </si>
  <si>
    <t>303648420</t>
  </si>
  <si>
    <t>2020-10-09 16:51:00</t>
  </si>
  <si>
    <t>Pago al Instituto Colombiano Agropecuario –ICA, por la inspección realizada a las muestras de suelo provenientes de Holanda, de Wageningen University-WEPAL</t>
  </si>
  <si>
    <t>77820</t>
  </si>
  <si>
    <t>135520</t>
  </si>
  <si>
    <t>528120</t>
  </si>
  <si>
    <t>966920</t>
  </si>
  <si>
    <t>308767720</t>
  </si>
  <si>
    <t>2020-10-13 14:27:00</t>
  </si>
  <si>
    <t>Prestación de servicios profesionales para el acompañamiento y seguimiento a la ejecución de las actividades y proyectos a cargo de la Subdirección de Catastro</t>
  </si>
  <si>
    <t>568720</t>
  </si>
  <si>
    <t>1027320, 1144820, 1302420</t>
  </si>
  <si>
    <t>330950920, 352654020, 396565420</t>
  </si>
  <si>
    <t>2020-10-13 16:12:00</t>
  </si>
  <si>
    <t>Convenio Unión Internacional de Geodesia y Geofísica (IUGG), pago de las vigencias  2019 y 2020</t>
  </si>
  <si>
    <t>151020</t>
  </si>
  <si>
    <t>545820</t>
  </si>
  <si>
    <t>986720</t>
  </si>
  <si>
    <t>313291520</t>
  </si>
  <si>
    <t>2020-10-14 09:26:00</t>
  </si>
  <si>
    <t>Prestación de servicios personales para  adelantar seguimiento, dar línea técnica y realizar control de calidad de los procesos archivísticos,  en los proyectos de gestión documental de la Sede Central y la Dirección Territorial Cundinamarca.</t>
  </si>
  <si>
    <t>133920</t>
  </si>
  <si>
    <t>661920</t>
  </si>
  <si>
    <t>1175620, 1176620, 1306520</t>
  </si>
  <si>
    <t>361227220, 361413420, 397154420</t>
  </si>
  <si>
    <t>2020-10-14 09:28:00</t>
  </si>
  <si>
    <t>Prestación de servicios personales para realizar procesos archivísticos en la Sede Central y la Dirección Territorial Cundinamarca, de acuerdo a las directrices de la entidad.</t>
  </si>
  <si>
    <t>78620</t>
  </si>
  <si>
    <t>133520, 133620, 133820, 135220, 135320, 139720, 143220, 145420, 145520, 152220</t>
  </si>
  <si>
    <t>612220, 612420, 616120, 622120, 622220, 622320, 630320, 647120, 654620, 662720</t>
  </si>
  <si>
    <t>1127520, 1128020, 1128120, 1128320, 1128420, 1130820, 1141120, 1153720, 1153820, 1165620, 1165920, 1171920, 1175920, 1276120, 1276720, 1276920, 1277320, 1279020, 1279320, 1282620, 1282720, 1284020, 1285820, 1286120, 1286420, 1286920, 1293120, 1293220, 1293520, 1293920, 1299520, 1300320</t>
  </si>
  <si>
    <t>347932920, 348106920, 348107920, 348108820, 348109820, 348527720, 351462820, 354274720, 354346120, 358742720, 358751220, 360495120, 361252020, 391190320, 391265120, 393713420, 393719220, 393727620, 393736520, 393913920, 394051820, 394057820, 394066720, 394115620, 394166420, 394178120, 394734620, 394757820, 394777220, 394813920, 395723820, 395773720</t>
  </si>
  <si>
    <t>63720</t>
  </si>
  <si>
    <t>2020-10-14 09:29:00</t>
  </si>
  <si>
    <t>Prestación de servicios profesionales para realizar, estructurar, implementar y aprobar metodologías para la actualización del componente económico en el marco de los procesos de gestión catastral.</t>
  </si>
  <si>
    <t>134920</t>
  </si>
  <si>
    <t>595720</t>
  </si>
  <si>
    <t>1118320, 1279720, 1285420</t>
  </si>
  <si>
    <t>346769820, 391193520, 393778920</t>
  </si>
  <si>
    <t>2020-10-14 09:31:00</t>
  </si>
  <si>
    <t>Prestación de servicios profesionales orientados a la realización de avalúos comerciales de bienes inmuebles a nivel nacional y ejercer como auxiliar de la justicia en los casos en los que sea requerido</t>
  </si>
  <si>
    <t>78920</t>
  </si>
  <si>
    <t>139320, 139420, 175120</t>
  </si>
  <si>
    <t>594620, 597120, 732120</t>
  </si>
  <si>
    <t>1120120, 1120820, 1194720, 1194920, 1255220, 1270420, 1270620, 1276320, 1276520</t>
  </si>
  <si>
    <t>346701420, 346742620, 372451820, 385329420, 391179520, 391266420, 391370120, 394004820</t>
  </si>
  <si>
    <t>2020-10-14 09:33:00</t>
  </si>
  <si>
    <t>Prestación de servicios profesionales para efectuar control de calidad  y apoyar técnicamente los avalúos solicitados al instituto a nivel nacional</t>
  </si>
  <si>
    <t>152820, 167620, 184720</t>
  </si>
  <si>
    <t>688020</t>
  </si>
  <si>
    <t>1190220, 1309420</t>
  </si>
  <si>
    <t>366044120</t>
  </si>
  <si>
    <t>2020-10-14 09:57:00</t>
  </si>
  <si>
    <t>Gastos de Manutención - Contratistas Control Disciplinarios</t>
  </si>
  <si>
    <t>129520</t>
  </si>
  <si>
    <t>471520</t>
  </si>
  <si>
    <t>878920</t>
  </si>
  <si>
    <t>283519420</t>
  </si>
  <si>
    <t>2020-10-14 15:58:00</t>
  </si>
  <si>
    <t>Tiquetes aéreos nacionales e internacionales para el Instituto Geográfico Agustín Codazzi - Vigencias Futuras</t>
  </si>
  <si>
    <t>2020-10-14 16:03:00</t>
  </si>
  <si>
    <t>Combustible para el funcionamiento de los vehículos del IGAC a nivel nacional - Vigencias Futuras</t>
  </si>
  <si>
    <t>78520</t>
  </si>
  <si>
    <t>2020-10-14 16:18:00</t>
  </si>
  <si>
    <t>Reajustes de viáticos de los funcionarios, en aplicación del Artículo 22 de la Resolución No 792 el 11 de septiembre de 2020</t>
  </si>
  <si>
    <t>153820</t>
  </si>
  <si>
    <t>574220</t>
  </si>
  <si>
    <t>1030120</t>
  </si>
  <si>
    <t>335107820</t>
  </si>
  <si>
    <t>2020-10-14 16:20:00</t>
  </si>
  <si>
    <t>153920, 154020, 154120, 154220, 154320, 154420, 154520, 154620, 154720</t>
  </si>
  <si>
    <t>574020, 574120, 574320, 574420, 574520, 574620, 574720, 574820, 574920</t>
  </si>
  <si>
    <t>1029920, 1030020, 1030220, 1030320, 1030420, 1030520, 1030620, 1030720, 1030920</t>
  </si>
  <si>
    <t>335081520, 335091220, 335133820, 335139320, 335144020, 335148420, 335150420, 335152520, 335153820</t>
  </si>
  <si>
    <t>2020-10-14 16:25:00</t>
  </si>
  <si>
    <t>Viáticos y gastos de comisión para asistir a reunión en la Gobernación el Cauca con el fin de definir convenio interadministrativo.</t>
  </si>
  <si>
    <t>80020</t>
  </si>
  <si>
    <t>132520, 132620, 132720</t>
  </si>
  <si>
    <t>487520, 487720, 487820</t>
  </si>
  <si>
    <t>895620, 895820, 895920</t>
  </si>
  <si>
    <t>287458220, 287670620, 287671220</t>
  </si>
  <si>
    <t>2020-10-14 16:27:00</t>
  </si>
  <si>
    <t>Prestación del servicio de mantenimiento preventivo, calibración certificada y suministro de consumibles para los equipos marca METTLER – TOLEDO.</t>
  </si>
  <si>
    <t>79320</t>
  </si>
  <si>
    <t>149520</t>
  </si>
  <si>
    <t>692420</t>
  </si>
  <si>
    <t>1194320</t>
  </si>
  <si>
    <t>372124320</t>
  </si>
  <si>
    <t>2020-10-14 16:29:00</t>
  </si>
  <si>
    <t>Prestación del servicio de mantenimiento preventivo y correctivo, con suministro de consumibles para equipos marca Buehler.</t>
  </si>
  <si>
    <t>142620</t>
  </si>
  <si>
    <t>742720</t>
  </si>
  <si>
    <t>1283420</t>
  </si>
  <si>
    <t>395236220</t>
  </si>
  <si>
    <t>2020-10-14 16:30:00</t>
  </si>
  <si>
    <t>Prestación del servicio de mantenimiento preventivo, correctivo y calibración para cinco (5) Microscopios marca CARL ZEISS, dos (2) autoclaves electrónicas marca RAYPA- MATACHANA, tres (3) Sistemas de purificación de agua y dos (2) balanzas analítica</t>
  </si>
  <si>
    <t>79520</t>
  </si>
  <si>
    <t>137220</t>
  </si>
  <si>
    <t>692020</t>
  </si>
  <si>
    <t>1193720</t>
  </si>
  <si>
    <t>372209120</t>
  </si>
  <si>
    <t>2020-10-14 16:32:00</t>
  </si>
  <si>
    <t>Prestación del servicio de mantenimiento preventivo y correctivo, con suministro de consumibles e instalación de repuestos, calibración certificada y calificación de equipos marca METROHM. Mantenimiento preventivo Unidad de destilación marca BUCHI.</t>
  </si>
  <si>
    <t>79620</t>
  </si>
  <si>
    <t>137320</t>
  </si>
  <si>
    <t>711020</t>
  </si>
  <si>
    <t>1257320</t>
  </si>
  <si>
    <t>396548820</t>
  </si>
  <si>
    <t>2020-10-14 16:34:00</t>
  </si>
  <si>
    <t>Prestación del servicio de mantenimiento preventivo y correctivo con suministro e instalación de repuestos y consumibles para analizador de carbono, nitrógeno y azufre TRUC-MAC y mantenimiento preventivo con calibración certificada para balanza</t>
  </si>
  <si>
    <t>79720</t>
  </si>
  <si>
    <t>162720</t>
  </si>
  <si>
    <t>762220</t>
  </si>
  <si>
    <t>1302720</t>
  </si>
  <si>
    <t>396564120</t>
  </si>
  <si>
    <t>2020-10-14 16:47:00</t>
  </si>
  <si>
    <t>Prestación del servicio de mantenimiento preventivo, correctivo y calificación operacional con suministro de repuestos y consumibles para Digestor por microondas, marca: MILESTONE del Laboratorio Nacional de Suelos.</t>
  </si>
  <si>
    <t>143320</t>
  </si>
  <si>
    <t>765020</t>
  </si>
  <si>
    <t>1305420</t>
  </si>
  <si>
    <t>396468120</t>
  </si>
  <si>
    <t>2020-10-15 09:05:00</t>
  </si>
  <si>
    <t>VIATICOS Y GASTOS DE COMISION PARA REALIZAR MANTENIMIENTO CORRECTIVO EN DOS SITIOS, EN SU ORDEN, EN LA ESTACIÓN MAGNA-ECO EN LA CIUDAD DE BUCARAMANGA, Y LUEGO EN LA ISLA EL SANTUARIO DE FÚQUENE, CON APROVISIONAMIENTO DE INSUMOS PARA EL OBSERVATORIO G</t>
  </si>
  <si>
    <t>130020, 130520, 131620</t>
  </si>
  <si>
    <t>474620, 480320, 481920</t>
  </si>
  <si>
    <t>883420, 888220, 890920</t>
  </si>
  <si>
    <t>284447420, 285488620, 286343120</t>
  </si>
  <si>
    <t>14120, 14220</t>
  </si>
  <si>
    <t>2020-10-15 09:11:00</t>
  </si>
  <si>
    <t>130220, 130320, 130620, 130720</t>
  </si>
  <si>
    <t>480420, 480520, 481620, 481720</t>
  </si>
  <si>
    <t>888420, 888520, 890520, 890720</t>
  </si>
  <si>
    <t>285492420, 285493220, 286404320, 286405020</t>
  </si>
  <si>
    <t>2020-10-15 09:17:00</t>
  </si>
  <si>
    <t>"COMISIÓN DE SERVICIOS PARA LA TOMA DE MEDICIONES GNSS A PUNTOS DE CONTROL GRAVIMÉTRICO, EN LOS DEPARTAMENTOS DE CUNDINAMARCA Y BOYACÁ. MUNICIPIOS DONDE SE REALIZARÁ EL TRABAJO DE CAMPO CUNDINAMARCA (Subachoque, La Palma, Tausa, Macheta, Gachalá, Uba</t>
  </si>
  <si>
    <t>131820</t>
  </si>
  <si>
    <t>484820</t>
  </si>
  <si>
    <t>894120</t>
  </si>
  <si>
    <t>286682320</t>
  </si>
  <si>
    <t>2020-10-15 11:00:00</t>
  </si>
  <si>
    <t>Prestación de servicios personales para adelantar actividades relacionadas con el ingreso, egreso y baja de bienes del IGAC.</t>
  </si>
  <si>
    <t>131020, 131120, 131220</t>
  </si>
  <si>
    <t>494520, 518720, 565120</t>
  </si>
  <si>
    <t>946120, 964120, 1102820, 1117320, 1118420, 1137120, 1255020, 1271420, 1272420, 1272520, 1272920, 1283620, 1283720</t>
  </si>
  <si>
    <t>297672020, 308192020, 337106320, 345630920, 346243520, 350323520, 385229820, 391063120, 391063920, 391181420, 391965020, 394726720, 394731020</t>
  </si>
  <si>
    <t>2020-10-15 16:08:00</t>
  </si>
  <si>
    <t>VIATICOS Y GASTOS DE COMISION PARA REALIZAR EL LEVANTAMIENTO TOPOGRAFICO DE LA EXTENCION TOTAL DEL MUNICIPIO DE GACHANCIPA (CUNDINAMARCA)</t>
  </si>
  <si>
    <t>130820, 131520, 131920</t>
  </si>
  <si>
    <t>483120, 484520, 484620</t>
  </si>
  <si>
    <t>891020, 893820, 893920</t>
  </si>
  <si>
    <t>286351420, 286670820, 286679420</t>
  </si>
  <si>
    <t>2020-10-16 11:11:00</t>
  </si>
  <si>
    <t>Prestación de servicios para la calibración y mantenimiento preventivo de los equipos del laboratorio  de espectroradiometría  de la oficina CIAF.</t>
  </si>
  <si>
    <t>145820</t>
  </si>
  <si>
    <t>697320</t>
  </si>
  <si>
    <t>1199220</t>
  </si>
  <si>
    <t>381622220</t>
  </si>
  <si>
    <t>2020-10-16 11:12:00</t>
  </si>
  <si>
    <t>Prestación de servicios para la calibración y mantenimiento preventivo del equipo de laboratorio de Espectroradiometría ASD FieldSpec4 de la Oficina CIAF.</t>
  </si>
  <si>
    <t>82820</t>
  </si>
  <si>
    <t>152520</t>
  </si>
  <si>
    <t>Adquisición de intercomunicadores para la atención al público en las ventanillas del INSTITUTO GEOGRÁFICO AGUSTÍN CODAZZI – IGAC a nivel nacional.</t>
  </si>
  <si>
    <t>146020</t>
  </si>
  <si>
    <t>628220</t>
  </si>
  <si>
    <t>1137320</t>
  </si>
  <si>
    <t>351335320</t>
  </si>
  <si>
    <t>66020</t>
  </si>
  <si>
    <t>2020-10-16 12:50:00</t>
  </si>
  <si>
    <t>Prestación de servicios profesionales para la edición de la información geográfica requerida en el marco de los procesos de la gestión catastral</t>
  </si>
  <si>
    <t>82520</t>
  </si>
  <si>
    <t>176220</t>
  </si>
  <si>
    <t>770020</t>
  </si>
  <si>
    <t>1311620</t>
  </si>
  <si>
    <t>2020-10-16 12:51:00</t>
  </si>
  <si>
    <t>Prestar servicios profesionales para la realización de avalúos en el marco de los procesos de actualización catastral adelantados por el Instituto.</t>
  </si>
  <si>
    <t>82620</t>
  </si>
  <si>
    <t>160520</t>
  </si>
  <si>
    <t>681720</t>
  </si>
  <si>
    <t>1184520, 1311720, 1312020</t>
  </si>
  <si>
    <t>363295920</t>
  </si>
  <si>
    <t>2020-10-16 12:52:00</t>
  </si>
  <si>
    <t>Prestación de servicios personales para adelantar actividades de campo u oficina relacionadas con la identificación de cambios en el territorio, en el marco de los proceso de la gestión catastral</t>
  </si>
  <si>
    <t>82420</t>
  </si>
  <si>
    <t>2020-10-16 12:53:00</t>
  </si>
  <si>
    <t>Prestación de servicios profesionales para la planeación, ejecución, seguimiento y control, desde el aspecto tecnológico en el marco de los  proyectos de Gestión Catastral que adelante el Instituto.</t>
  </si>
  <si>
    <t>2020-10-16 12:54:00</t>
  </si>
  <si>
    <t>Prestación de servicios profesionales para el apoyo jurídico requerido en el marco de los proyectos de Gestión Catastral que adelante el Instituto.</t>
  </si>
  <si>
    <t>612820</t>
  </si>
  <si>
    <t>1198720, 1308320, 1308420</t>
  </si>
  <si>
    <t>375580620, 397272420</t>
  </si>
  <si>
    <t>2020-10-16 12:55:00</t>
  </si>
  <si>
    <t>Prestación de servicios de apoyo orientados a la consecución, consulta y enrutamiento de la información en el marco de los proyectos de Gestión Catastral que adelante el Instituto.</t>
  </si>
  <si>
    <t>184520</t>
  </si>
  <si>
    <t>2020-10-16 12:56:00</t>
  </si>
  <si>
    <t>Prestación de servicios profesionales para la elaboración de procedimientos, planeación, ejecución, seguimiento y control de las actividades relacionadas con la gestión, procesamiento y análisis de la información geografica requerida en todas las eta</t>
  </si>
  <si>
    <t>2020-10-16 12:57:00</t>
  </si>
  <si>
    <t>Prestación de servicios profesionales para realizar los análisis e informes estadísticos requeridos en el marco de los proyectos de Gestión Catastral que adelante el Instituto.</t>
  </si>
  <si>
    <t>2020-10-16 12:58:00</t>
  </si>
  <si>
    <t>Prestación de servicios profesionales para la elaboración de procedimientos, planeación, ejecución, seguimiento y control de las actividades relacionadas con la gestión, análisis y procesamientos de bases de datos requeridas en todas las etapas de la</t>
  </si>
  <si>
    <t>184320</t>
  </si>
  <si>
    <t>2020-10-16 12:59:00</t>
  </si>
  <si>
    <t>Prestación de servicios profesionales para realizar avalúos a nivel nacional requeridos en el marco de los proyectos de Gestión Catastral que adelante el Instituto.</t>
  </si>
  <si>
    <t>2020-10-16 13:00:00</t>
  </si>
  <si>
    <t>Prestación de servicios profesionales para orientar, soportar y ejecutar las tareas de apoyo tecnológico requerido para los procesos de gestión catastral .</t>
  </si>
  <si>
    <t>180620</t>
  </si>
  <si>
    <t>768720</t>
  </si>
  <si>
    <t>1310820, 1311920</t>
  </si>
  <si>
    <t>397296620</t>
  </si>
  <si>
    <t>2020-10-16 13:10:00</t>
  </si>
  <si>
    <t>Prestación de servicios profesionales para la gestión, análisis y procesamiento de bases de datos en el marco del procesos de la gestión catastral</t>
  </si>
  <si>
    <t>82320</t>
  </si>
  <si>
    <t>2020-10-16 13:12:00</t>
  </si>
  <si>
    <t>Prestación de servicios profesionales orientados a la elaboración de avalúos comerciales de bienes inmuebles de acuerdo con los requerimientos realizados a la Subdirección de Catastro.</t>
  </si>
  <si>
    <t>145620, 151420, 151520, 152020, 152120, 184220</t>
  </si>
  <si>
    <t>589620, 597020, 601220, 690220, 735820, 758220</t>
  </si>
  <si>
    <t>1117120, 1120720, 1124420, 1191920, 1192020, 1269520, 1276620, 1279820, 1284220, 1284420, 1292520, 1301020, 1302020, 1302120, 1309620</t>
  </si>
  <si>
    <t>346248320, 346735620, 346758620, 370150220, 391067620, 391378920, 393797420, 393931120, 393947120, 394817620, 396126520, 396216420, 396223020</t>
  </si>
  <si>
    <t>2020-10-16 13:13:00</t>
  </si>
  <si>
    <t>Prestación de servicios profesionales para la elaboración y actualización de los presupuestos de obra de construcciones, anexos e infraestructura, insumo para la elaboración de avalúos</t>
  </si>
  <si>
    <t>2020-10-19 10:14:00</t>
  </si>
  <si>
    <t>Prestación de servicios profesionales para orientar el diseño de la arquitectura de solución e implementar componentes de software en el marco de la implementación de la política de catastro multipropósito</t>
  </si>
  <si>
    <t>82020</t>
  </si>
  <si>
    <t>2020-10-19 10:16:00</t>
  </si>
  <si>
    <t>Prestación de servicios profesionales para desarrollar, administrar y dar soporte a los componentes de los portales Web y micro sitios de la Entidad</t>
  </si>
  <si>
    <t>155920</t>
  </si>
  <si>
    <t>629920</t>
  </si>
  <si>
    <t>1140620, 1290920, 1305020</t>
  </si>
  <si>
    <t>351460920, 394362920, 396622520</t>
  </si>
  <si>
    <t>2020-10-19 10:18:00</t>
  </si>
  <si>
    <t>Prestación de servicios profesionales para documentar, diseñar e implementar los flujos de información requeridos en el marco de la implementación de la política de catastro multipropósito</t>
  </si>
  <si>
    <t>177320</t>
  </si>
  <si>
    <t>2020-10-19 10:19:00</t>
  </si>
  <si>
    <t>Prestación de servicios profesionales para elaborar las historias de usuarios y prototipado de las funcionalidades requeridas en el marco de la implementación de la política de catastro multipropósito</t>
  </si>
  <si>
    <t>81720</t>
  </si>
  <si>
    <t>189320</t>
  </si>
  <si>
    <t>2020-10-19 10:20:00</t>
  </si>
  <si>
    <t>Prestación de servicios profesionales para gestionar la infraestructura tecnológica, plataforma de inteligencia de negocios y bases de datos de la Entidad, en el marco de la implementación de la política de catastro multipropósito</t>
  </si>
  <si>
    <t>2020-10-19 10:22:00</t>
  </si>
  <si>
    <t>Prestación de servicios profesionales para orientar, mantener, analizar, diseñar, desarrollar e integrar componentes de software geográficos en el marco de la implementación de la política de catastro multipropósito</t>
  </si>
  <si>
    <t>2020-10-19 10:23:00</t>
  </si>
  <si>
    <t>Prestación de servicios profesionales para soportar, mantener, analizar, diseñar, desarrollar e integrar componentes de software en el marco de la implementación de la política de catastro multipropósito</t>
  </si>
  <si>
    <t>82120</t>
  </si>
  <si>
    <t>189520</t>
  </si>
  <si>
    <t>2020-10-19 10:24:00</t>
  </si>
  <si>
    <t>Prestación de servicios profesionales para soportar, mantener, analizar, diseñar, desarrollar e integrar componentes de software geográficos en el marco de la implementación de la política de catastro multipropósito.</t>
  </si>
  <si>
    <t>81920</t>
  </si>
  <si>
    <t>192920</t>
  </si>
  <si>
    <t>68220</t>
  </si>
  <si>
    <t>2020-10-19 16:32:00</t>
  </si>
  <si>
    <t>VIATICOS Y GASTOS DE COMISIÓN RED ACTIVA, EN LOS DEPARTAMENTOS DE ANTIOQUIA Y CAUCA</t>
  </si>
  <si>
    <t>84220</t>
  </si>
  <si>
    <t>137420, 138320, 139220, 184920</t>
  </si>
  <si>
    <t>495220, 495620, 498720, 661220</t>
  </si>
  <si>
    <t>942620, 943020, 944920, 1166820</t>
  </si>
  <si>
    <t>296924020, 297604420, 297616120, 358946620</t>
  </si>
  <si>
    <t>17820, 17920, 24420</t>
  </si>
  <si>
    <t>2020-10-19 19:57:00</t>
  </si>
  <si>
    <t>Prestación de servicios para la integración de hojas cartográficas y generación de cartografía base de los municipios priorizados para la caracterización territorial con fines de catastro multipropósito.</t>
  </si>
  <si>
    <t>139820, 139920</t>
  </si>
  <si>
    <t>601020, 613120</t>
  </si>
  <si>
    <t>1124120, 1131420, 1257520, 1268920, 1269120</t>
  </si>
  <si>
    <t>346739520, 349049920, 350190820, 386408920, 391163320, 393634520</t>
  </si>
  <si>
    <t>2020-10-19 19:59:00</t>
  </si>
  <si>
    <t>Prestación de servicios para la generación de salidas gráficas y cartografía temática de los municipios priorizados para la caracterización territorial con fines de catastro multipropósito.</t>
  </si>
  <si>
    <t>151620, 151720, 151820, 151920, 160120</t>
  </si>
  <si>
    <t>696220, 755520, 765920, 766420</t>
  </si>
  <si>
    <t>1197920, 1301620, 1304720, 1308120, 1308820, 1309720, 1310120, 1310420</t>
  </si>
  <si>
    <t>372348620, 396211420, 396396820, 396883920, 397179420, 397271120, 397276820, 397292820</t>
  </si>
  <si>
    <t>2020-10-19 20:00:00</t>
  </si>
  <si>
    <t>Prestación de servicios para analizar, elaborar y consolidar la caracterización territorial de los municipios priorizados desde el proceso biofísico y ambiental según asignación y de conformidad con la metodología establecida.</t>
  </si>
  <si>
    <t>146620</t>
  </si>
  <si>
    <t>666420</t>
  </si>
  <si>
    <t>1169320, 1275120, 1309120</t>
  </si>
  <si>
    <t>360081420, 391255020</t>
  </si>
  <si>
    <t>2020-10-19 20:02:00</t>
  </si>
  <si>
    <t>Prestación de servicio para apoyar la organización y digitalización del archivo de los procesos liderados por la Subdirección de Geografía y Cartografía</t>
  </si>
  <si>
    <t>83220</t>
  </si>
  <si>
    <t>161120, 161220, 161320, 162520</t>
  </si>
  <si>
    <t>643520, 647620, 664820, 683020</t>
  </si>
  <si>
    <t>1154720, 1156720, 1167120, 1185220, 1269720, 1269820, 1270820, 1282420, 1282520, 1295120, 1310720</t>
  </si>
  <si>
    <t>354646320, 356141520, 359507720, 363296920, 391165020, 391175520, 391176220, 393643020, 393662220, 394853620, 397294120</t>
  </si>
  <si>
    <t>2020-10-19 20:03:00</t>
  </si>
  <si>
    <t>Prestación de servicios para realizar el monitoreo y control de calidad de las bases de datos vectoriales y demás procesos asociados a la producción cartográfica.</t>
  </si>
  <si>
    <t>594120</t>
  </si>
  <si>
    <t>1119720, 1272220, 1279520</t>
  </si>
  <si>
    <t>346678120, 391062520, 394000720</t>
  </si>
  <si>
    <t>2020-10-19 20:04:00</t>
  </si>
  <si>
    <t>Prestación de servicios para el robustecimiento de la base de datos de control terrestre que permita la generación y/o validación de productos cartográficos.</t>
  </si>
  <si>
    <t>83420</t>
  </si>
  <si>
    <t>2020-10-19 20:05:00</t>
  </si>
  <si>
    <t>Prestación de servicios para el robustecimiento de las aplicaciones de la Subdirección de Geografía y Cartografía</t>
  </si>
  <si>
    <t>2020-10-19 20:07:00</t>
  </si>
  <si>
    <t>Prestación de servicios para realizar actividades orientadas a la validación de los productos cartográficos, de conformidad con las especificaciones técnicos establecidos.</t>
  </si>
  <si>
    <t>145020</t>
  </si>
  <si>
    <t>599620</t>
  </si>
  <si>
    <t>1122620, 1270320, 1311220</t>
  </si>
  <si>
    <t>347340820, 391263420</t>
  </si>
  <si>
    <t>2020-10-19 20:08:00</t>
  </si>
  <si>
    <t>Adquisición de estaciones de funcionamiento continua, con sus respectivos accesorios, sistemas de comunicación y de alimentación, para el fortalecimiento de la Red Geodésica Nacional.</t>
  </si>
  <si>
    <t>193120</t>
  </si>
  <si>
    <t>2020-10-19 20:10:00</t>
  </si>
  <si>
    <t>Capacitación de funcionarios en el manejo y operación técnica de las aeronaves no tripuladas tipo UAS, propiedad del IGAC</t>
  </si>
  <si>
    <t>176520</t>
  </si>
  <si>
    <t>697420</t>
  </si>
  <si>
    <t>1199320</t>
  </si>
  <si>
    <t>381546120</t>
  </si>
  <si>
    <t>69320</t>
  </si>
  <si>
    <t>2020-10-20 15:35:00</t>
  </si>
  <si>
    <t>VIATICOS Y GASTOS DE COMISION PARA REALIZAR FOTOCONTROL CARTOGRAFÍA VECTORIAL URBANA Y RURAL POPAYÁN,  CUENCA YAGUIRAL, AGRADO, GARZON, GIGANTE, LA ARGENTINA, LA PLATA, EL PITAL, POPAYAN, CAJIBIO, EL TAMBO, PURACE, TIMBIO, CAJIBIO, TOTORO</t>
  </si>
  <si>
    <t>137920, 138020, 138620</t>
  </si>
  <si>
    <t>495520, 496120, 496220</t>
  </si>
  <si>
    <t>942920, 943520, 943620</t>
  </si>
  <si>
    <t>296945620, 297621920, 297622920</t>
  </si>
  <si>
    <t>2020-10-20 15:40:00</t>
  </si>
  <si>
    <t>VIATICOS Y GASTOS DE COMISION PARA REALIZAR EXPLORACIÓN DE SITIOS PARA LA MATERIALIZACIÓN DE ESTACIONES DE FUNCIONAMIENTO CONTINUO GNSS DE LA RED MAGNA-ECO</t>
  </si>
  <si>
    <t>137520</t>
  </si>
  <si>
    <t>495720</t>
  </si>
  <si>
    <t>943120</t>
  </si>
  <si>
    <t>296751920</t>
  </si>
  <si>
    <t>2020-10-20 16:41:00</t>
  </si>
  <si>
    <t>"VIATICOS Y GASTOS DE COMISION PARA REALIZAR FOTOCONTROL EL TABLAZO Y CHAPARRAL TOLIMA 
CAJICA, COGUA, EL PE¥ON, LA VEGA, PACHO, PAIME, SAN CAYETANO, SAN FRANCISCO, SUPATA, TABIO, TOPAIPI, VERGARA, VILLAGOMEZ, SUBACHOQUE, TOCANCIPA, YACOPI, ZIPAQUIRA</t>
  </si>
  <si>
    <t>84420</t>
  </si>
  <si>
    <t>137620, 138420</t>
  </si>
  <si>
    <t>495320, 495820</t>
  </si>
  <si>
    <t>942720, 943220</t>
  </si>
  <si>
    <t>296929020, 297618920</t>
  </si>
  <si>
    <t>18320, 18420</t>
  </si>
  <si>
    <t>2020-10-20 18:02:00</t>
  </si>
  <si>
    <t>VIATICOS Y GASTOS DE COMISION PARA REALIZAR FOTOCONTROL CARTOGRAFÍA VECTORIAL URBANA Y RURAL EN EL MUNICIPIO DEVILLAVICENCIO, PUERTO LLERAS Y FUENTE DE ORO BOGOTÁ, CAQUEZA, CHIPAQUE, FOSCA, GRANADA, GUAMAL, GUAYABETAL, QUETAME, UNE, VILLAVICENCIO.</t>
  </si>
  <si>
    <t>84320</t>
  </si>
  <si>
    <t>137720, 137820, 138520</t>
  </si>
  <si>
    <t>495420, 495920, 496020</t>
  </si>
  <si>
    <t>942820, 943320, 943420</t>
  </si>
  <si>
    <t>296937720, 297616520, 297617420</t>
  </si>
  <si>
    <t>2020-10-20 18:08:00</t>
  </si>
  <si>
    <t>Pago membresia a La Sociedad Internacional de Fotogrametría y Sensores Remotos (ISPRS)</t>
  </si>
  <si>
    <t>79120</t>
  </si>
  <si>
    <t>142320</t>
  </si>
  <si>
    <t>508020</t>
  </si>
  <si>
    <t>951720</t>
  </si>
  <si>
    <t>303701120</t>
  </si>
  <si>
    <t>69820</t>
  </si>
  <si>
    <t>2020-10-20 18:10:00</t>
  </si>
  <si>
    <t>79220</t>
  </si>
  <si>
    <t>2020-10-21 09:03:00</t>
  </si>
  <si>
    <t>Pago Membresía afiliación al Consorcio Abierto Geoespacial (OGC).</t>
  </si>
  <si>
    <t>142420</t>
  </si>
  <si>
    <t>508220</t>
  </si>
  <si>
    <t>951820</t>
  </si>
  <si>
    <t>303708520</t>
  </si>
  <si>
    <t>2020-10-21 15:40:00</t>
  </si>
  <si>
    <t>138120</t>
  </si>
  <si>
    <t>940020, 940120, 940220, 940320, 940420, 940520, 940620, 940720, 940820, 940920, 941020, 941120, 941220, 941320, 941420, 941520, 941620, 941720, 941820, 941920, 942020, 942120, 942220, 942320</t>
  </si>
  <si>
    <t>296104220, 296104320, 296104420, 296104520, 296104620, 296104720, 296104820, 296104920, 296105020, 296105120, 296105220, 296105320, 296105420, 296105520, 296105620, 296105720, 296105820, 296105920, 296106020, 296106120, 296106220, 296106320, 296106420, 296106520</t>
  </si>
  <si>
    <t>2020-10-21 15:49:00</t>
  </si>
  <si>
    <t>Prestación de servicios para el fortalecimiento de los servicios de información geográfica, cartográfica y geodésica, promoviendo su descubrimiento y uso</t>
  </si>
  <si>
    <t>622720</t>
  </si>
  <si>
    <t>1128820, 1287020, 1287620</t>
  </si>
  <si>
    <t>348516020, 394015720, 394034320</t>
  </si>
  <si>
    <t>2020-10-21 15:51:00</t>
  </si>
  <si>
    <t>Prestación de servicios para apoyar la actualización de los procesos de la Subdirección de Geografía y Cartografía</t>
  </si>
  <si>
    <t>145120</t>
  </si>
  <si>
    <t>657220</t>
  </si>
  <si>
    <t>1164120, 1281020</t>
  </si>
  <si>
    <t>358296820, 393965820</t>
  </si>
  <si>
    <t>2020-10-21 17:29:00</t>
  </si>
  <si>
    <t>85120</t>
  </si>
  <si>
    <t>136120, 136220, 136320, 136420, 136520, 136620, 136720, 136820, 136920, 137020, 137120</t>
  </si>
  <si>
    <t>496520, 496620, 496720, 496820, 497020, 497120, 497220, 497320, 497420, 497520, 497620</t>
  </si>
  <si>
    <t>943920, 944020, 944120, 944220, 944320, 944520, 945020, 945120, 945220, 945320, 945420</t>
  </si>
  <si>
    <t>297596720, 297598320, 297601120, 297602220, 297605020, 297606320, 297607820, 297609020, 297610320, 297611220, 297612320</t>
  </si>
  <si>
    <t>2020-10-21 17:32:00</t>
  </si>
  <si>
    <t>Reajustes de viáticos de los funcionarios de Cartografía, en aplicación del Artículo 22 de la Resolución No 792 el 11 de septiembre de 2020</t>
  </si>
  <si>
    <t>85320</t>
  </si>
  <si>
    <t>135920, 136020</t>
  </si>
  <si>
    <t>496320, 496420</t>
  </si>
  <si>
    <t>943720, 943820</t>
  </si>
  <si>
    <t>297594820, 297596020</t>
  </si>
  <si>
    <t>2020-10-22 12:00:00</t>
  </si>
  <si>
    <t>Prestación de servicios para la realización de la auditoria de acreditación bajo la norma  ISO/IEC 17025:2017.</t>
  </si>
  <si>
    <t>147020</t>
  </si>
  <si>
    <t>541720</t>
  </si>
  <si>
    <t>982820</t>
  </si>
  <si>
    <t>312565720</t>
  </si>
  <si>
    <t>2020-10-22 14:58:00</t>
  </si>
  <si>
    <t>85020</t>
  </si>
  <si>
    <t>135720, 135820</t>
  </si>
  <si>
    <t>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t>
  </si>
  <si>
    <t>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t>
  </si>
  <si>
    <t>2020-10-22 15:00:00</t>
  </si>
  <si>
    <t>Prestación de servicios profesionales para el acompañamiento y seguimiento a la ejecución de los  proyectos  de la Subdirección de Geografía y Cartografía.</t>
  </si>
  <si>
    <t>145320</t>
  </si>
  <si>
    <t>699720</t>
  </si>
  <si>
    <t>1201520, 1295020</t>
  </si>
  <si>
    <t>382114720, 395674420</t>
  </si>
  <si>
    <t>2020-10-22 15:07:00</t>
  </si>
  <si>
    <t>Prestación de servicios profesionales para brindar apoyo en la estrategia de fortalecimiento, gestión del conocimiento e innovación institucional, de acuerdo con los lineamientos de la Dirección General.</t>
  </si>
  <si>
    <t>145220</t>
  </si>
  <si>
    <t>671620</t>
  </si>
  <si>
    <t>1182120</t>
  </si>
  <si>
    <t>364845920</t>
  </si>
  <si>
    <t>2020-10-22 15:10:00</t>
  </si>
  <si>
    <t>Prestación de servicios profesionales para realizar actividades relacionadas con la etapa precontractual, de ejecución y cierre de los procesos de contratación, convenios y contratos Interadministrativos  requeridos en el desarrollo del proyecto</t>
  </si>
  <si>
    <t>666520</t>
  </si>
  <si>
    <t>1169420, 1281120</t>
  </si>
  <si>
    <t>359586220, 394256820</t>
  </si>
  <si>
    <t>2020-10-23 10:21:00</t>
  </si>
  <si>
    <t>Prestación de servicios de edición, producción y difusión de la información generada por la Subdirección de Agrología.</t>
  </si>
  <si>
    <t>2020-10-23 10:24:00</t>
  </si>
  <si>
    <t>Adquisición de dispositivos android para realizar navegación GPS y captura de información en campo referente a los proyectos que realiza la Subdirección de Agrología</t>
  </si>
  <si>
    <t>175220</t>
  </si>
  <si>
    <t>691120</t>
  </si>
  <si>
    <t>1194220</t>
  </si>
  <si>
    <t>372243820</t>
  </si>
  <si>
    <t>2020-10-23 12:03:00</t>
  </si>
  <si>
    <t>138820, 139020, 139120</t>
  </si>
  <si>
    <t>498520, 498620, 498820</t>
  </si>
  <si>
    <t>944720, 944820, 945620</t>
  </si>
  <si>
    <t>297592220, 297593520, 297620320</t>
  </si>
  <si>
    <t>2020-10-26 14:56:00</t>
  </si>
  <si>
    <t>VIATICOS Y GASTOS DE COMISION PARA REALIZAR INDUCCIÓN FUNCIONARIO CONTRATISTA PARA LA CAPTURA Y GESTIÓN DE DATOS DE GEOMAGNETISMO ASÍ COMO REALIZAR EL SEGUIMIENTO AL FUNCIONAMIENTO DE LOS EQUIPOS DEL OBSERVATORIO GEOMAGNÉTICO EN LA ISLA DE FÚQUENE</t>
  </si>
  <si>
    <t>141420</t>
  </si>
  <si>
    <t>505520</t>
  </si>
  <si>
    <t>951220</t>
  </si>
  <si>
    <t>303625020</t>
  </si>
  <si>
    <t>2020-10-27 10:07:00</t>
  </si>
  <si>
    <t>Adquisición de imágenes para la generación nuevos servicios y productos geográficos para múltiples fines.</t>
  </si>
  <si>
    <t>2020-10-27 10:08:00</t>
  </si>
  <si>
    <t>Mantenimiento, patronamiento y verificación de los equipos geodésicos GNSS- NIVEL y ESTACIÓN TOTAL  para el mantenimiento de la red pasiva</t>
  </si>
  <si>
    <t>178820</t>
  </si>
  <si>
    <t>766920</t>
  </si>
  <si>
    <t>1308220</t>
  </si>
  <si>
    <t>397198520</t>
  </si>
  <si>
    <t>2020-10-27 11:05:00</t>
  </si>
  <si>
    <t>Viáticos y gastos de comisión para el seguimiento y control comisión de campo del complejo de Páramos Guargua-Laguna Verde en los municipios de Zipaquirá, Cogua, Tausa, San Cayetano, Ubaté, Carmen de Carupa en el departamento de Cundinamarca.</t>
  </si>
  <si>
    <t>141720, 141820, 141920, 142020, 142120, 142520</t>
  </si>
  <si>
    <t>506020, 506220, 506320, 506420, 506520, 506720</t>
  </si>
  <si>
    <t>952120, 952220, 952320, 952420, 952520, 952620</t>
  </si>
  <si>
    <t>303684920, 304920220, 304947020, 304950320, 304954220, 304957520</t>
  </si>
  <si>
    <t>2020-10-27 11:15:00</t>
  </si>
  <si>
    <t>Viáticos y gastos de comisión para realizar el levantamiento topográfico de extensión total de los municipios de Montería, Cotorra (Córdoba) y Sincelejo, Coveñas (Sucre)</t>
  </si>
  <si>
    <t>88020</t>
  </si>
  <si>
    <t>141220, 141320, 142220</t>
  </si>
  <si>
    <t>505720, 505820, 506620</t>
  </si>
  <si>
    <t>951420, 951520, 951920</t>
  </si>
  <si>
    <t>303628220, 303642720, 303643720</t>
  </si>
  <si>
    <t>2020-10-27 11:22:00</t>
  </si>
  <si>
    <t>Prestación de servicios profesionales de gestión, estructuración, estandarización e interoperabilidad de información espacial y alfanumérica para el fortalecimiento de la capacidad técnica de la Federación Colombiana de Municipios y de los municipios</t>
  </si>
  <si>
    <t>2020-10-27 11:24:00</t>
  </si>
  <si>
    <t>Prestación de servicios profesionales para la estructuración y modelamiento del Sistema de Información Geográfica para la Planeación y el Ordenamiento Territorial – SIGOT en el marco del fortalecimiento de la capacidad técnica de la Federación Colomb</t>
  </si>
  <si>
    <t>2020-10-27 11:25:00</t>
  </si>
  <si>
    <t>Prestación de servicios profesionales para apoyar el fortalecimiento temático y modelamiento del Sistema de Información Geográfica para la Planeación y el Ordenamiento Territorial - SIGOT en el marco del fortalecimiento de la capacidad técnica.</t>
  </si>
  <si>
    <t>2020-10-27 11:26:00</t>
  </si>
  <si>
    <t>Prestación de servicios profesionales para la generación de cartografía temática, análisis y modelamiento SIG en el marco del fortalecimiento de la capacidad técnica de la Federación Colombiana de Municipios y de los municipios del país</t>
  </si>
  <si>
    <t>87220</t>
  </si>
  <si>
    <t>2020-10-27 11:28:00</t>
  </si>
  <si>
    <t>Prestación de servicios profesionales de levantamiento, evaluación y depuración de información geográfica, primaria y secundaria, en el marco del fortalecimiento de la capacidad técnica de la Federación Colombiana de Municipios y de los municipios</t>
  </si>
  <si>
    <t>87320</t>
  </si>
  <si>
    <t>2020-10-27 11:29:00</t>
  </si>
  <si>
    <t>Mantenimiento, patronamiento y verificación de equipos geodésicos  NIVEL DINI  y ESTACIÓN PERMANENTE CORS para el fortalecimiento de la red activa, red Magna ECO y red de nivelación nacional</t>
  </si>
  <si>
    <t>87620</t>
  </si>
  <si>
    <t>178920</t>
  </si>
  <si>
    <t>708020</t>
  </si>
  <si>
    <t>1254620</t>
  </si>
  <si>
    <t>385095220</t>
  </si>
  <si>
    <t>2020-10-27 11:31:00</t>
  </si>
  <si>
    <t>Mantenimiento, patronamiento y verificación de equipos geodésicos Hiper SR -Hiper V Y ESTACIÓN TOTAL OS 101 para dar cumplimiento a las labores de fotocontrol y rastreo de coordenadas para  el apoyo de levantamientos topográficos</t>
  </si>
  <si>
    <t>87820</t>
  </si>
  <si>
    <t>2020-10-27 11:32:00</t>
  </si>
  <si>
    <t>Adquisición de equipos GNSS GEODÉSICOS para la red geodésica y demás proyectos a cargo de la Subdirección de Geografía y cartografía</t>
  </si>
  <si>
    <t>87720</t>
  </si>
  <si>
    <t>2020-10-27 11:34:00</t>
  </si>
  <si>
    <t>Mantenimiento de gravímetro como apoyo a la densificación del marco de referencia gravimétrico.</t>
  </si>
  <si>
    <t>2020-10-27 15:57:00</t>
  </si>
  <si>
    <t>IMPUESTO DE INDUSTRIA Y COMERCIO OCTUBRE 2O2O</t>
  </si>
  <si>
    <t>141520</t>
  </si>
  <si>
    <t>504020</t>
  </si>
  <si>
    <t>949520</t>
  </si>
  <si>
    <t>305068620</t>
  </si>
  <si>
    <t>2020-10-28 17:29:00</t>
  </si>
  <si>
    <t>ABONO APORTES FONDO NACIONAL DEL AHORRO OCTUBRE</t>
  </si>
  <si>
    <t>88820</t>
  </si>
  <si>
    <t>143620</t>
  </si>
  <si>
    <t>511820</t>
  </si>
  <si>
    <t>953820</t>
  </si>
  <si>
    <t>305073020</t>
  </si>
  <si>
    <t>2020-10-28 17:38:00</t>
  </si>
  <si>
    <t>Adquisición de morrales para llevar los elementos necesarios en los trabajos de campo de los funcionarios de la Subdirección de Agrología.</t>
  </si>
  <si>
    <t>174720</t>
  </si>
  <si>
    <t>2020-10-29 08:21:00</t>
  </si>
  <si>
    <t>Prestación de servicios profesionales para realizar actividades de análisis, levantamiento de requerimientos, estructuración y documentación de los proyectos en Tecnologias de Informacion Geográfica.</t>
  </si>
  <si>
    <t>88520</t>
  </si>
  <si>
    <t>155720</t>
  </si>
  <si>
    <t>715620</t>
  </si>
  <si>
    <t>1262420</t>
  </si>
  <si>
    <t>391148920</t>
  </si>
  <si>
    <t>2020-10-30 00:00:00</t>
  </si>
  <si>
    <t>2020-10-30 17:33:00</t>
  </si>
  <si>
    <t>Pago afiliación a la Sociedad Colombiana de la Ciencia del Suelo</t>
  </si>
  <si>
    <t>160820</t>
  </si>
  <si>
    <t>581120</t>
  </si>
  <si>
    <t>1021420</t>
  </si>
  <si>
    <t>329336120</t>
  </si>
  <si>
    <t>2020-10-30 17:35:00</t>
  </si>
  <si>
    <t>Prestación de servicios para realizar el mantenimiento preventivo para Biolog Sistema GEN III, Turbidimetro, Microestación con suministro de consumibles</t>
  </si>
  <si>
    <t>89120</t>
  </si>
  <si>
    <t>160920</t>
  </si>
  <si>
    <t>722820</t>
  </si>
  <si>
    <t>1266220</t>
  </si>
  <si>
    <t>394382020</t>
  </si>
  <si>
    <t>2020-11-03 17:09:00</t>
  </si>
  <si>
    <t>Adquisición de UPS y baterías para UPS</t>
  </si>
  <si>
    <t>193020</t>
  </si>
  <si>
    <t>2020-11-03 17:28:00</t>
  </si>
  <si>
    <t>89220</t>
  </si>
  <si>
    <t>149720, 149820, 149920, 150020</t>
  </si>
  <si>
    <t>541020, 541120, 541220, 541320</t>
  </si>
  <si>
    <t>981820, 982020, 982320, 982420</t>
  </si>
  <si>
    <t>312316820, 312319720, 312328420, 312328820</t>
  </si>
  <si>
    <t>19420, 19520</t>
  </si>
  <si>
    <t>2020-11-03 19:43:00</t>
  </si>
  <si>
    <t>149320</t>
  </si>
  <si>
    <t>971620, 971720, 971820, 971920, 972020, 972120, 972220, 972320</t>
  </si>
  <si>
    <t>310050620, 310050720, 310050820, 310050920, 310051120, 310051220, 310051320, 310051420</t>
  </si>
  <si>
    <t>2020-11-04 00:00:00</t>
  </si>
  <si>
    <t>2020-11-04 14:42:00</t>
  </si>
  <si>
    <t>Contratación de auditoría externa con fines de certificación de calidad bajo la norma ISO 9001:2015, gestión ambiental bajo la norma ISO 14001:2015</t>
  </si>
  <si>
    <t>89320</t>
  </si>
  <si>
    <t>165520</t>
  </si>
  <si>
    <t>770720</t>
  </si>
  <si>
    <t>2020-11-05 16:49:00</t>
  </si>
  <si>
    <t>Adquisición certificados digitales para el proceso de facturación electrónica</t>
  </si>
  <si>
    <t>89620</t>
  </si>
  <si>
    <t>2020-11-05 16:51:00</t>
  </si>
  <si>
    <t>Adquisición de llantas, accesorios y servicios complementarios para los vehículos pertenecientes al parque automotor de la entidad</t>
  </si>
  <si>
    <t>157920, 158020</t>
  </si>
  <si>
    <t>725820</t>
  </si>
  <si>
    <t>1266320</t>
  </si>
  <si>
    <t>394262820</t>
  </si>
  <si>
    <t>2020-11-05 16:53:00</t>
  </si>
  <si>
    <t>Prestación de servicios profesionales para apoyar a la coordinación en las actividades de seguimiento, ejecución, control y revisión de los procesos disciplinarios adelantados por el Grupo Interno de Trabajo</t>
  </si>
  <si>
    <t>153320</t>
  </si>
  <si>
    <t>701420</t>
  </si>
  <si>
    <t>1203320</t>
  </si>
  <si>
    <t>376599620</t>
  </si>
  <si>
    <t>2020-11-06 08:15:00</t>
  </si>
  <si>
    <t>Certificado de firma digital de persona jurídica para facturación electrónica</t>
  </si>
  <si>
    <t>174820</t>
  </si>
  <si>
    <t>751920</t>
  </si>
  <si>
    <t>1291020, 1294020</t>
  </si>
  <si>
    <t>395244120</t>
  </si>
  <si>
    <t>2020-11-06 10:08:00</t>
  </si>
  <si>
    <t>Salida de campo exploratoria conjunta CGR-IGAC para realizar la verificación en terreno de la información analizada, en apoyo técnico para atender la denuncia ciudadana 2020-170889-82111 ante la Contraloría General de la República.</t>
  </si>
  <si>
    <t>152620, 152720, 168820, 168920</t>
  </si>
  <si>
    <t>554620, 554720, 595220, 595320</t>
  </si>
  <si>
    <t>997820, 997920, 1107320, 1107420</t>
  </si>
  <si>
    <t>338701620, 338703620</t>
  </si>
  <si>
    <t>2020-11-10 09:10:00</t>
  </si>
  <si>
    <t>VIATICOS Y GASTOS DE COMISION PARA REALIZAR TOMA DE AEROFOTOGRAFÍA CON DRON EN LOS MUNICIPIOS DE CORDOBA, GUAMO, SAN JACINTO,CARMEN DE BOLÍVAR, CARTAGENA EN EL  DEPARTAMENTO DE BOLIVAR,  VILLETA, GUADUAS EN EL DEPARTAMENTO CUNDINAMARCA, HONDA EN EL D</t>
  </si>
  <si>
    <t>153620, 153720</t>
  </si>
  <si>
    <t>564220, 564320</t>
  </si>
  <si>
    <t>1005120, 1005220</t>
  </si>
  <si>
    <t>320828920, 320830620</t>
  </si>
  <si>
    <t>2020-11-10 17:36:00</t>
  </si>
  <si>
    <t>Prestación de servicios de apoyo en las actividades de transporte y soporte operativo requerido para realizar las visitas técnicas de los procesos misionales del IGAC</t>
  </si>
  <si>
    <t>157820, 160220, 160320, 160420, 162620, 164020, 164720, 164920, 165020, 165120, 165220</t>
  </si>
  <si>
    <t>604220, 604420, 604520, 604620, 695320, 698420, 698620, 699520, 699620, 719620, 747220</t>
  </si>
  <si>
    <t>1112020, 1112220, 1112320, 1112420, 1197020, 1200220, 1200420, 1201320, 1201420, 1265420, 1285720, 1288020, 1288120, 1288220, 1288420, 1294620, 1312120, 1312220, 1312320, 1312820</t>
  </si>
  <si>
    <t>342952420, 342970920, 342977920, 342981620, 372277020, 375666320, 375673720, 375727820, 382238820, 391140920, 393978920, 394146620, 394256020, 394262520, 394278420, 394840520</t>
  </si>
  <si>
    <t>2020-11-11 14:21:00</t>
  </si>
  <si>
    <t>Adquisición de equipos tecnológicos y periféricos para el Instituto</t>
  </si>
  <si>
    <t>185920, 186020, 186120, 193620</t>
  </si>
  <si>
    <t>721720</t>
  </si>
  <si>
    <t>1304520</t>
  </si>
  <si>
    <t>396395020</t>
  </si>
  <si>
    <t>2020-11-11 16:47:00</t>
  </si>
  <si>
    <t>Prestación de servicios profesionales para realizar el desarrollo, ajustes e integración de funcionalidades de los  proyectos de Sistema de Información Geográfica que adelante la oficina CIAF</t>
  </si>
  <si>
    <t>183520</t>
  </si>
  <si>
    <t>762020</t>
  </si>
  <si>
    <t>1303120, 1303820</t>
  </si>
  <si>
    <t>396490820, 396695620</t>
  </si>
  <si>
    <t>2020-11-11 16:54:00</t>
  </si>
  <si>
    <t>Prestación de servicios profesionales para la realización de avalúos en el marco de los procesos de actualización catastral adelantados por la Subdirección de Catastro</t>
  </si>
  <si>
    <t>90620</t>
  </si>
  <si>
    <t>163820</t>
  </si>
  <si>
    <t>681620</t>
  </si>
  <si>
    <t>1184420, 1311420, 1312620</t>
  </si>
  <si>
    <t>363293820</t>
  </si>
  <si>
    <t>2020-11-11 16:56:00</t>
  </si>
  <si>
    <t>CONTRATACIÓN DEPRESTACIÓN DE SERVICIOS PERSONALES PARA REALIZAR ACTIVIDADES DE APOYO A LA GESTIÓN DENTRO DEL PROCESO DE CONSERVACIÓN CATASTRAL EN LA DIRECCIÓN TERRITORIAL
CASANARE Y SUS UOC.</t>
  </si>
  <si>
    <t>90720</t>
  </si>
  <si>
    <t>193220</t>
  </si>
  <si>
    <t>2020-11-11 16:58:00</t>
  </si>
  <si>
    <t>PRESTACIÓN DE SERVICIOS PERSONALES PARA REALIZAR ACTIVIDADES DE APOYO A LA GESTIÓN EN VENTANILLA VIRTUAL DENTRO DEL PROCESO DE CONSERVACIÓN CATASTRAL EN LA DIRECCIÓN
TERRITORIAL CASANARE Y SUS UOC</t>
  </si>
  <si>
    <t>90820</t>
  </si>
  <si>
    <t>185120</t>
  </si>
  <si>
    <t>2020-11-11 16:59:00</t>
  </si>
  <si>
    <t>Adquisición y calibración de citas métricas de topografía</t>
  </si>
  <si>
    <t>90920</t>
  </si>
  <si>
    <t>2020-11-11 17:11:00</t>
  </si>
  <si>
    <t>ADICION CONTRATO SUMINISTRO DE COMBUSTIBLE</t>
  </si>
  <si>
    <t>90320</t>
  </si>
  <si>
    <t>165420</t>
  </si>
  <si>
    <t>656820</t>
  </si>
  <si>
    <t>1163120, 1254920</t>
  </si>
  <si>
    <t>358908520, 385182220</t>
  </si>
  <si>
    <t>2020-11-11 17:20:00</t>
  </si>
  <si>
    <t>Gastos de viaje y comisión para Materialización de estaciones de funcionamiento continuo GNSS de la red MAGNA-ECO (1 CORS)</t>
  </si>
  <si>
    <t>91320</t>
  </si>
  <si>
    <t>156020, 157320, 157520</t>
  </si>
  <si>
    <t>570020, 573620, 573720</t>
  </si>
  <si>
    <t>1011520, 1011620, 1012520</t>
  </si>
  <si>
    <t>323357920, 323359320, 323497020</t>
  </si>
  <si>
    <t>17520, 17620, 17720</t>
  </si>
  <si>
    <t>2020-11-12 14:46:00</t>
  </si>
  <si>
    <t>Prestación de servicios de apoyo logístico, en la organización y ejecución de las actividades que sean necesarias para la conceptualización de talleres, reuniones, conversatorios, encuentros y actividades de socialización y divulgación</t>
  </si>
  <si>
    <t>91120</t>
  </si>
  <si>
    <t>163720</t>
  </si>
  <si>
    <t>697520</t>
  </si>
  <si>
    <t>1199420</t>
  </si>
  <si>
    <t>381724820</t>
  </si>
  <si>
    <t>75320</t>
  </si>
  <si>
    <t>2020-11-13 08:08:00</t>
  </si>
  <si>
    <t>PROGRAMACION DE VIATICOS Y GASTOS DE COMISIÓN DIEGO ANDRÉS GARCÍA CASTAÑEDA</t>
  </si>
  <si>
    <t>159920, 161920</t>
  </si>
  <si>
    <t>581020</t>
  </si>
  <si>
    <t>1021220</t>
  </si>
  <si>
    <t>326955120</t>
  </si>
  <si>
    <t>2020-11-17 08:49:00</t>
  </si>
  <si>
    <t>Adquisición de equipos GNSS GEODÉSICOS como apoyo al cumplimiento de los objetivos misionales y demás proyectos a cargo del Instituto Geográfico Agustín Codazzi.</t>
  </si>
  <si>
    <t>2020-11-17 10:33:00</t>
  </si>
  <si>
    <t>Viáticos y gastos de comisión para el reconocimiento de los suelos, descripción de calicatas y toma de muestras para análisis de laboratorio del levantamiento detallado a escala 1:10.000 de los complejos de páramos de Guerrero y
Distrito de Manejo.</t>
  </si>
  <si>
    <t>161520, 161620, 161720, 161820, 162020, 162120, 162220, 162320, 162420, 162920, 163020, 163120, 163420, 164120, 164220</t>
  </si>
  <si>
    <t>581220, 581320, 581820, 581920, 582020, 582120, 582220, 582320, 582420, 582620, 582820, 582920, 583020, 583920, 584620</t>
  </si>
  <si>
    <t>1021320, 1021520, 1022620, 1022720, 1022820, 1022920, 1023020, 1023120, 1023220, 1023320, 1023420, 1023520, 1023620, 1023720, 1025120</t>
  </si>
  <si>
    <t>326959220, 326962120, 329721720, 329737320, 329751820, 329762820, 329764820, 329772820, 329779820, 329848220, 329849920, 329902120, 329907020, 329909620, 330136420</t>
  </si>
  <si>
    <t>20620, 20720, 20820, 20920</t>
  </si>
  <si>
    <t>2020-11-17 10:38:00</t>
  </si>
  <si>
    <t>Adquisición de elementos para los trabajos de campo de la Subdirección de Agrología</t>
  </si>
  <si>
    <t>91820</t>
  </si>
  <si>
    <t>178720</t>
  </si>
  <si>
    <t>2020-11-17 10:43:00</t>
  </si>
  <si>
    <t>163520</t>
  </si>
  <si>
    <t>582720</t>
  </si>
  <si>
    <t>2020-11-17 14:09:00</t>
  </si>
  <si>
    <t>Prestación de servicios técnicos para la captura de elementos vectoriales de conformidad con las especificaciones técnicas y rendimientos establecidos.</t>
  </si>
  <si>
    <t>172020, 172120, 172220, 172320, 172420</t>
  </si>
  <si>
    <t>753820, 753920, 754220, 754820</t>
  </si>
  <si>
    <t>1296420, 1300020, 1300420, 1301720</t>
  </si>
  <si>
    <t>395620020, 396087620, 396107820, 396338320</t>
  </si>
  <si>
    <t>2020-11-17 14:10:00</t>
  </si>
  <si>
    <t>Prestación de servicios para apoyar la implementación de métodos estadísticos en la Subdirección</t>
  </si>
  <si>
    <t>2020-11-17 14:12:00</t>
  </si>
  <si>
    <t>Prestación de servicios de mantenimiento correctivo para el magnetómetro de protones Geométricos Modelo G-886 del IGAC</t>
  </si>
  <si>
    <t>768920</t>
  </si>
  <si>
    <t>1311020</t>
  </si>
  <si>
    <t>2020-11-17 14:21:00</t>
  </si>
  <si>
    <t>ADQUISICIÓN DE LICENCIAS ADOBE</t>
  </si>
  <si>
    <t>185820</t>
  </si>
  <si>
    <t>2020-11-17 14:31:00</t>
  </si>
  <si>
    <t>Adquisición de licencias ERDAS</t>
  </si>
  <si>
    <t>92420</t>
  </si>
  <si>
    <t>2020-11-17 15:27:00</t>
  </si>
  <si>
    <t>Viáticos y gastos de comisión Presentación Estudio de Suelos Cuenca del Río Amoyá, en el municipio de Chaparral - Tolima</t>
  </si>
  <si>
    <t>92520</t>
  </si>
  <si>
    <t>163220, 163320, 163620</t>
  </si>
  <si>
    <t>581520, 581620</t>
  </si>
  <si>
    <t>1021720, 1021820</t>
  </si>
  <si>
    <t>327051320, 328407820</t>
  </si>
  <si>
    <t>18920, 20120</t>
  </si>
  <si>
    <t>2020-11-18 14:44:00</t>
  </si>
  <si>
    <t>Trasportar a funcionarios y contratistas de la Subdirección de Agrología a municipios de Cundinamarca del 23 de noviembre al 7 de diciembre, dentro del contrato suscrito con la CAR</t>
  </si>
  <si>
    <t>164620</t>
  </si>
  <si>
    <t>585120</t>
  </si>
  <si>
    <t>1025520, 1025620</t>
  </si>
  <si>
    <t>330145120</t>
  </si>
  <si>
    <t>23020, 23720</t>
  </si>
  <si>
    <t>2020-11-18 19:04:00</t>
  </si>
  <si>
    <t>Viáticos y gastos de comisión para transportar a funcionarios y contratistas de la Subdirección de Agrología a municipios de Cundinamarca del 23 de noviembre al 7 de diciembre, dentro del contrato suscrito con la CAR.</t>
  </si>
  <si>
    <t>164320, 164420, 164520</t>
  </si>
  <si>
    <t>584720, 584820, 585020</t>
  </si>
  <si>
    <t>1025220, 1025320, 1025420</t>
  </si>
  <si>
    <t>330138620, 330139120, 330140020</t>
  </si>
  <si>
    <t>20220, 20520, 21320</t>
  </si>
  <si>
    <t>2020-11-19 17:07:00</t>
  </si>
  <si>
    <t>Gastos de viaje y comisión para Levantamiento topográfico Camino Sapzurro - La Miel Fase 3</t>
  </si>
  <si>
    <t>166720, 167020</t>
  </si>
  <si>
    <t>589120, 692220</t>
  </si>
  <si>
    <t>1066220, 1193920</t>
  </si>
  <si>
    <t>335480620, 370167520</t>
  </si>
  <si>
    <t>2020-11-19 17:11:00</t>
  </si>
  <si>
    <t>VIÁTICOS Y GASTOS DE COMISIÓN, Sistema de Referencia Geodésico Nacional. RED GRAVIMETRICA RELATIVA</t>
  </si>
  <si>
    <t>166520, 166820, 166920</t>
  </si>
  <si>
    <t>589220, 589320, 590420</t>
  </si>
  <si>
    <t>1066320, 1066420, 1101320</t>
  </si>
  <si>
    <t>335482620, 335488620, 336172820</t>
  </si>
  <si>
    <t>20020, 20420</t>
  </si>
  <si>
    <t>2020-11-20 14:56:00</t>
  </si>
  <si>
    <t>Abono aportes al Fondo Nacional del Ahorro – octubre / 2020</t>
  </si>
  <si>
    <t>164820</t>
  </si>
  <si>
    <t>586620</t>
  </si>
  <si>
    <t>1028420</t>
  </si>
  <si>
    <t>331244420</t>
  </si>
  <si>
    <t>2020-11-23 11:20:00</t>
  </si>
  <si>
    <t>prestación de servicios profesionales para realizar las socializaciones requeridas en el marco de los procesos de actualización catastral que adelante el instituto</t>
  </si>
  <si>
    <t>187420, 187520</t>
  </si>
  <si>
    <t>2020-11-23 12:15:00</t>
  </si>
  <si>
    <t>NOMINA NOVIEMBRE</t>
  </si>
  <si>
    <t>93420</t>
  </si>
  <si>
    <t>167120, 167220</t>
  </si>
  <si>
    <t>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t>
  </si>
  <si>
    <t>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t>
  </si>
  <si>
    <t>2020-11-23 17:57:00</t>
  </si>
  <si>
    <t>Viáticos para revisión clases agrológicas del municipio de Pereira en el departamento de Risaralda.</t>
  </si>
  <si>
    <t>168620, 168720</t>
  </si>
  <si>
    <t>594820, 595020</t>
  </si>
  <si>
    <t>1107120, 1107220</t>
  </si>
  <si>
    <t>338648420, 338652020</t>
  </si>
  <si>
    <t>2020-11-24 15:19:00</t>
  </si>
  <si>
    <t>IMPUESTO DE INDUSTRIA Y COMERCIO - ICA</t>
  </si>
  <si>
    <t>594020</t>
  </si>
  <si>
    <t>1106420</t>
  </si>
  <si>
    <t>338459220</t>
  </si>
  <si>
    <t>2020-11-24 17:57:00</t>
  </si>
  <si>
    <t>PARAFISCALES NOVIEMBRE</t>
  </si>
  <si>
    <t>94720</t>
  </si>
  <si>
    <t>168520</t>
  </si>
  <si>
    <t>1103320, 1103420, 1103520, 1103620, 1103720, 1103820, 1103920, 1104020, 1104120, 1104220, 1104320, 1104420, 1104520, 1104620, 1104720, 1104820, 1104920, 1105020, 1105120, 1105220, 1105320, 1105420, 1105520, 1105620</t>
  </si>
  <si>
    <t>337765320, 337765420, 337765520, 337765620, 337765720, 337765820, 337765920, 337766020, 337766120, 337766220, 337766320, 337766420, 337766520, 337766620, 337766720, 337766820, 337766920, 337767020, 337767120, 337767220, 337767320, 337767420, 337767520, 337767620</t>
  </si>
  <si>
    <t>2020-11-25 08:52:00</t>
  </si>
  <si>
    <t>Viáticos para recolección y traslado de muestras de suelo desde los municipios de Ubaté y Zipaquirá en el departamento de Cundinamarca a la ciudad de Bogotá, dentro del contrato suscrito con la Corporación Autónoma Regional de
Cundinamarca - CAR</t>
  </si>
  <si>
    <t>170820, 170920, 171020, 171120, 177720, 178520, 178620</t>
  </si>
  <si>
    <t>602620, 602720, 602820, 628320, 628420, 628520</t>
  </si>
  <si>
    <t>1111220, 1111320, 1111420, 1137420, 1137520, 1137620</t>
  </si>
  <si>
    <t>342832520, 342835120, 342842120, 350536520, 350539520, 350546420</t>
  </si>
  <si>
    <t>21020, 27420</t>
  </si>
  <si>
    <t>2020-11-25 08:59:00</t>
  </si>
  <si>
    <t>VIATICOS Y GASTOS DE COMISIÓN, RED ACTIVA MAGNA-ECO</t>
  </si>
  <si>
    <t>170120, 171220</t>
  </si>
  <si>
    <t>602220, 602920</t>
  </si>
  <si>
    <t>1110820, 1111520</t>
  </si>
  <si>
    <t>342848120, 342886620</t>
  </si>
  <si>
    <t>22720, 22820</t>
  </si>
  <si>
    <t>2020-11-25 09:10:00</t>
  </si>
  <si>
    <t>GASTOS DE VIAJE Y COMISIÓN PARA LEVANTAMIENTO DE INFORMACIÓN TOPOGRÁFICA EN CAMPO, FREDONIA VENECIA</t>
  </si>
  <si>
    <t>172520</t>
  </si>
  <si>
    <t>605920</t>
  </si>
  <si>
    <t>1113720</t>
  </si>
  <si>
    <t>345853920</t>
  </si>
  <si>
    <t>2020-11-25 09:11:00</t>
  </si>
  <si>
    <t>VIATICOS Y GASTOS DE COMISION PARA REALIZAR DILIGENCIA DE CAMPO PROCESOS DE DESLINDE DE LOS MUNICIPIOS FREDONIA Y VENECIA</t>
  </si>
  <si>
    <t>170020</t>
  </si>
  <si>
    <t>602120</t>
  </si>
  <si>
    <t>1110720</t>
  </si>
  <si>
    <t>342178120</t>
  </si>
  <si>
    <t>2020-11-25 09:19:00</t>
  </si>
  <si>
    <t>VIATICOS Y GASTOS DE COMISION PARA REALIZAR FOTOCONTROL Y PUNTOS DE VERIFICACÓN PARA ELABORACIONDE CARTOGRAFÍA VECTORIAL RURAL EN LOS DEPARTAMENTOS DE CAUCA NARIÑO
PUTUMAYO Y CAQUETA</t>
  </si>
  <si>
    <t>93820</t>
  </si>
  <si>
    <t>170220, 170320, 170420, 172920, 173020, 173120, 175320, 175520</t>
  </si>
  <si>
    <t>602320, 602420, 602520, 605520, 605620, 605720, 613720</t>
  </si>
  <si>
    <t>1110920, 1111020, 1111120, 1113220, 1113320, 1113420, 1116820</t>
  </si>
  <si>
    <t>342940120, 345848220, 345850820, 346018720, 350069120, 350070020</t>
  </si>
  <si>
    <t>24820, 25220, 25620</t>
  </si>
  <si>
    <t>2020-11-25 09:21:00</t>
  </si>
  <si>
    <t>VIATICOS Y GASTOS DE COMISION CONDUCTORES, PARA REALIZAR FOTOCONTROL Y PUNTOS DE VERIFICACÓN PARA ELABORACIONDE CARTOGRAFÍA VECTORIAL RURAL EN LOS DEPARTAMENTOS DE CAUCA
NARIÑO PUTUMAYO Y CAQUETA</t>
  </si>
  <si>
    <t>94620</t>
  </si>
  <si>
    <t>170520, 170620, 170720, 171320, 172720, 172820, 176720</t>
  </si>
  <si>
    <t>603020, 605820, 606020, 610320, 610420, 610520, 615520</t>
  </si>
  <si>
    <t>1111620, 1113520, 1113620, 1114520, 1114620, 1125820</t>
  </si>
  <si>
    <t>342892020, 345663320, 345668220, 345851820, 345853020, 347397820</t>
  </si>
  <si>
    <t>23120, 25520, 25720, 25920, 26020</t>
  </si>
  <si>
    <t>2020-11-25 11:13:00</t>
  </si>
  <si>
    <t>VIÁTICOS Y GASTOS DE COMISIÓN, PROYECTO AMCO (Area Metropolitana Centro-Occidente)</t>
  </si>
  <si>
    <t>169520, 169620, 169720, 169820, 169920, 172620</t>
  </si>
  <si>
    <t>601620, 601720, 601820, 601920, 602020, 606120</t>
  </si>
  <si>
    <t>1110220, 1110320, 1110420, 1110520, 1110620, 1113820</t>
  </si>
  <si>
    <t>342866520, 342874320, 342876420, 342879020, 342882420, 345855620</t>
  </si>
  <si>
    <t>2020-11-25 15:51:00</t>
  </si>
  <si>
    <t>VIATICOS Y GASTOS DE VIAJE PARA INTEGRAR LA COMISIÓN DE CONSULTA PREVIA EN EL MUNICIPIO DE CUMARIBO VICHADA
TRAYECTO VILLAVICENCIO CUMARIBO VILLAVICENCIO</t>
  </si>
  <si>
    <t>606520</t>
  </si>
  <si>
    <t>1113920</t>
  </si>
  <si>
    <t>348698020</t>
  </si>
  <si>
    <t>2020-11-26 15:20:00</t>
  </si>
  <si>
    <t>Recarga de extintores del Instituto Geográfico Agustín Codazzi sede central</t>
  </si>
  <si>
    <t>94920</t>
  </si>
  <si>
    <t>188420</t>
  </si>
  <si>
    <t>2020-11-26 17:40:00</t>
  </si>
  <si>
    <t>APORTES FNA DEL MES DE NOVIEMBRE</t>
  </si>
  <si>
    <t>95020</t>
  </si>
  <si>
    <t>174320</t>
  </si>
  <si>
    <t>604120</t>
  </si>
  <si>
    <t>1112520</t>
  </si>
  <si>
    <t>343328220</t>
  </si>
  <si>
    <t>2020-12-01 14:51:00</t>
  </si>
  <si>
    <t>LEGIS</t>
  </si>
  <si>
    <t>186320</t>
  </si>
  <si>
    <t>744020</t>
  </si>
  <si>
    <t>1284920</t>
  </si>
  <si>
    <t>393417320</t>
  </si>
  <si>
    <t>2020-12-01 16:27:00</t>
  </si>
  <si>
    <t>PAGO DE CUOTA DE FISCALIZACIÓN Y AUDITAJE</t>
  </si>
  <si>
    <t>95220</t>
  </si>
  <si>
    <t>SSF</t>
  </si>
  <si>
    <t>2020-12-02 13:03:00</t>
  </si>
  <si>
    <t>VIATICOS Y GASTOS DE COMISION
 para Realizar vuelos de prueba y de comprobación de aeronaves no tripuladas tipo dron en el municipio de Tenjo (Cundinamarca)</t>
  </si>
  <si>
    <t>95320</t>
  </si>
  <si>
    <t>177820, 177920, 178020, 178120, 178220, 178320, 178420</t>
  </si>
  <si>
    <t>625520, 625620, 625720, 625820, 625920, 626020, 626120</t>
  </si>
  <si>
    <t>1132520, 1132620, 1132720, 1132820, 1132920, 1133020, 1133120</t>
  </si>
  <si>
    <t>349286820, 349289920, 349292420, 349295320, 349298520, 349308820, 349310820</t>
  </si>
  <si>
    <t>2020-12-03 14:12:00</t>
  </si>
  <si>
    <t>VIATICOS Y GASTOS DE COMISIÓN para Exploración de estaciones de funcionamiento continuo GNSS de la red MAGNA-ECO (1 CORS) en Santa Rosalía (Vichada)
Villavicencio (Meta) - Santa Rosalía (Vichada)</t>
  </si>
  <si>
    <t>182320</t>
  </si>
  <si>
    <t>641520</t>
  </si>
  <si>
    <t>1147820</t>
  </si>
  <si>
    <t>353502820</t>
  </si>
  <si>
    <t>2020-12-03 14:13:00</t>
  </si>
  <si>
    <t>ATICOS Y GASTOS DE COMISIÓN PARA Exploración de estaciones de funcionamiento continuo GNSS de la red MAGNA-ECO (1 CORS) en Santa Rosalía (Vichada)
Villavicencio (Meta) - Santa Rosalía (Vichada)</t>
  </si>
  <si>
    <t>95520</t>
  </si>
  <si>
    <t>182420</t>
  </si>
  <si>
    <t>641620</t>
  </si>
  <si>
    <t>1147920</t>
  </si>
  <si>
    <t>353504720</t>
  </si>
  <si>
    <t>2020-12-03 14:15:00</t>
  </si>
  <si>
    <t>Viáticos y gastos de comisión, Materialización y mantenimiento de estaciones de funcionamiento continúo GNSS de la red MAGNA-ECO, con una (01 CORS) a materializar en San – Atlántico, y mantenimientos (para solucionar
fallas del sistema de comunicació</t>
  </si>
  <si>
    <t>183020, 183220</t>
  </si>
  <si>
    <t>648820, 649220</t>
  </si>
  <si>
    <t>1155720, 1156120</t>
  </si>
  <si>
    <t>355274320, 356135920</t>
  </si>
  <si>
    <t>2020-12-03 14:17:00</t>
  </si>
  <si>
    <t>Gastos de Viaje y Comisión para Red ACTIVA MAGNA-ECO, estaciones de funcionamiento continuo GNSS-CORS: Materialización de una (1) estación en Socha, Tunja, Sogamoso, Duitama en Boyacá.</t>
  </si>
  <si>
    <t>95620</t>
  </si>
  <si>
    <t>179520, 181520</t>
  </si>
  <si>
    <t>628820, 640720</t>
  </si>
  <si>
    <t>1137920, 1148520</t>
  </si>
  <si>
    <t>351097020, 353548320</t>
  </si>
  <si>
    <t>23420, 23520, 27220, 27320</t>
  </si>
  <si>
    <t>2020-12-03 14:19:00</t>
  </si>
  <si>
    <t>Gastos de viaje y comisión Red ACTIVA MAGNA-ECO, estaciones de funcionamiento continuo GNSS-CORS: Materialización de una (1) estación en Villavicencio, Puerto Lleras, San Martín, Granada, Fuente de Oro y Puerto
Concordia (Meta) y San José del Guaviar</t>
  </si>
  <si>
    <t>179420, 181620, 182620</t>
  </si>
  <si>
    <t>628920, 640820, 649020</t>
  </si>
  <si>
    <t>1138120, 1148720, 1155920</t>
  </si>
  <si>
    <t>351101820, 353556520, 356131420</t>
  </si>
  <si>
    <t>23620, 25320, 25420, 26120, 26220</t>
  </si>
  <si>
    <t>2020-12-04 15:21:00</t>
  </si>
  <si>
    <t>VIATICOS Y GASTOS</t>
  </si>
  <si>
    <t>181120, 181720, 181820, 181920, 182020, 182120, 182220</t>
  </si>
  <si>
    <t>639220, 640920, 641020, 641120, 641220, 641320, 641420</t>
  </si>
  <si>
    <t>1146220, 1147520, 1147620, 1147720, 1149020, 1149220, 1149320</t>
  </si>
  <si>
    <t>353017020, 353493420, 353497520, 353501620, 353553320, 353555120, 353557820</t>
  </si>
  <si>
    <t>24720, 26320, 26920</t>
  </si>
  <si>
    <t>2020-12-04 15:22:00</t>
  </si>
  <si>
    <t>VIATICOS Y GASTOS DE COMISION PARA REALIZAR EL LEVANTAMIENTO TOPOGRAFICO DEL INPEC</t>
  </si>
  <si>
    <t>182520</t>
  </si>
  <si>
    <t>641720</t>
  </si>
  <si>
    <t>1148020</t>
  </si>
  <si>
    <t>353506220</t>
  </si>
  <si>
    <t>2020-12-07 09:54:00</t>
  </si>
  <si>
    <t>PRESTACION DE SERVICIOS PROFESIONALES PARA REALIZAR ACTIVIDADES DE ACTUALIZACION, REVISION, VALORACION Y PROYECCION DE ACTOS ADMINISTRATIVOS GENERADOS POR EL GIT GESTION DEL
TALENTO HUMANO</t>
  </si>
  <si>
    <t>96120</t>
  </si>
  <si>
    <t>186620, 186720</t>
  </si>
  <si>
    <t>745920</t>
  </si>
  <si>
    <t>1291920, 1292820</t>
  </si>
  <si>
    <t>394337820, 394563720</t>
  </si>
  <si>
    <t>2020-12-07 19:19:00</t>
  </si>
  <si>
    <t>Viáticos para atender requerimientos de la Policía Nacional – Monitoreo y seguimiento Ambiental antes e inmediatamente después de la aspersión, segundo semestre - PECAT</t>
  </si>
  <si>
    <t>96420</t>
  </si>
  <si>
    <t>185720</t>
  </si>
  <si>
    <t>667320</t>
  </si>
  <si>
    <t>1175020</t>
  </si>
  <si>
    <t>360987220</t>
  </si>
  <si>
    <t>2020-12-09 14:10:00</t>
  </si>
  <si>
    <t>Prestación de servicios para realizar la estructuración de bases de datos cartográficas, de conformidad con las especificaciones técnicas establecidas.</t>
  </si>
  <si>
    <t>189420</t>
  </si>
  <si>
    <t>766820</t>
  </si>
  <si>
    <t>1308720, 1312520</t>
  </si>
  <si>
    <t>397202220</t>
  </si>
  <si>
    <t>2020-12-10 00:00:00</t>
  </si>
  <si>
    <t>2020-12-10 10:48:00</t>
  </si>
  <si>
    <t>ADQUISICIÓN E INSTALACIÓN CORTINAS ENROLLABLES PARA EL NIVEL CENTRAL DEL INSTITUTO GEOGRÁFICO AGUSTÍN CODAZZI</t>
  </si>
  <si>
    <t>96520</t>
  </si>
  <si>
    <t>195720</t>
  </si>
  <si>
    <t>2020-12-10 14:52:00</t>
  </si>
  <si>
    <t>Viáticos y gastos de comisión para la gestión social para los trabajos de campo del proyecto CAR - Páramos, en los municipios de Cabrera, Pasca, San Bernardo, Soacha, Sibaté, Venecia, Arbeláez, La Calera y zona rural de Bogotá en
el departamento de C</t>
  </si>
  <si>
    <t>185520, 185620, 186420, 186520</t>
  </si>
  <si>
    <t>667120, 667220, 667420, 667520</t>
  </si>
  <si>
    <t>1174720, 1174820, 1175120, 1175220</t>
  </si>
  <si>
    <t>360966720, 361004120, 361129620, 361458620</t>
  </si>
  <si>
    <t>2020-12-11 17:02:00</t>
  </si>
  <si>
    <t>PROGRAMACION DE VIATICOS Y GASTOS DE COMISION  PARA Realizar vuelos de prueba y entrenamiento de drones  durante el proceso de capacitación de funcionarios en el municipio de Chía (Cundinamarca)</t>
  </si>
  <si>
    <t>96720</t>
  </si>
  <si>
    <t>186920, 187020, 187120, 187220, 187320</t>
  </si>
  <si>
    <t>680220, 680320, 680420, 680520, 680720</t>
  </si>
  <si>
    <t>1182820, 1182920, 1183220, 1183320, 1183420</t>
  </si>
  <si>
    <t>362289020, 362299820, 362302020, 362306220, 362310320</t>
  </si>
  <si>
    <t>2020-12-14 09:06:00</t>
  </si>
  <si>
    <t>Pago impuesto predial Casanare - Contrato de comodato N° 0334-2017, suscrito entre el IGAC y el departamento de Casanare</t>
  </si>
  <si>
    <t>190520</t>
  </si>
  <si>
    <t>701020</t>
  </si>
  <si>
    <t>1203220</t>
  </si>
  <si>
    <t>381493620</t>
  </si>
  <si>
    <t>2020-12-14 10:45:00</t>
  </si>
  <si>
    <t>Prestación de servicios profesionales para la formulación, evaluación, control y seguimiento a los planes, programas y proyectos de actualización catastral y conservación catastral, generados a los municipios a nivel nacional.</t>
  </si>
  <si>
    <t>96020</t>
  </si>
  <si>
    <t>190720</t>
  </si>
  <si>
    <t>2020-12-17 09:32:00</t>
  </si>
  <si>
    <t>Adquisición e instalación de divisiones para oficina</t>
  </si>
  <si>
    <t>97220</t>
  </si>
  <si>
    <t>195520</t>
  </si>
  <si>
    <t>2020-12-17 09:33:00</t>
  </si>
  <si>
    <t>Adquisición de sillas</t>
  </si>
  <si>
    <t>97320</t>
  </si>
  <si>
    <t>195620</t>
  </si>
  <si>
    <t>2020-12-17 09:35:00</t>
  </si>
  <si>
    <t>Adquisición e instalación de mobiliario para oficina</t>
  </si>
  <si>
    <t>97420</t>
  </si>
  <si>
    <t>195420</t>
  </si>
  <si>
    <t>2020-12-17 09:43:00</t>
  </si>
  <si>
    <t>Renovación de los servicios de Software Update Support y Oracle Premier Support for Systems</t>
  </si>
  <si>
    <t>97520</t>
  </si>
  <si>
    <t>190620</t>
  </si>
  <si>
    <t>755220</t>
  </si>
  <si>
    <t>1293320, 1293720</t>
  </si>
  <si>
    <t>395228920, 395232820</t>
  </si>
  <si>
    <t>2020-12-18 10:21:00</t>
  </si>
  <si>
    <t>PROGRAMACION DE VIATICOS Y GASTOS DE COMISION PARA REALIZAR EL LEVANTAMIENTO TOPOGRAFICO DEL INPEC</t>
  </si>
  <si>
    <t>191120, 191420, 191520</t>
  </si>
  <si>
    <t>704420, 704620, 704720</t>
  </si>
  <si>
    <t>1247420, 1247620, 1247720</t>
  </si>
  <si>
    <t>381966020, 382011420, 382017920</t>
  </si>
  <si>
    <t>2020-12-21 14:03:00</t>
  </si>
  <si>
    <t>Gastos para Transportar a los contratistas a las unidades operativas de San Martin meta y San José del Guaviare</t>
  </si>
  <si>
    <t>191220</t>
  </si>
  <si>
    <t>704520</t>
  </si>
  <si>
    <t>1247520</t>
  </si>
  <si>
    <t>381994620</t>
  </si>
  <si>
    <t>2020-12-21 14:18:00</t>
  </si>
  <si>
    <t>PAGO PASIVO EXIGIBLE VIGENCIAS EXPIRADAS</t>
  </si>
  <si>
    <t>97820</t>
  </si>
  <si>
    <t>196920</t>
  </si>
  <si>
    <t>772020</t>
  </si>
  <si>
    <t>2020-12-21 15:34:00</t>
  </si>
  <si>
    <t>PAGO CUOTA DE FISCALIZACION Y AUDITAJE</t>
  </si>
  <si>
    <t>192520</t>
  </si>
  <si>
    <t>2020-12-21 16:24:00</t>
  </si>
  <si>
    <t>PAGO RESOLUCION 1032</t>
  </si>
  <si>
    <t>98720</t>
  </si>
  <si>
    <t>191920, 192020</t>
  </si>
  <si>
    <t>715320, 716020</t>
  </si>
  <si>
    <t>1262020, 1262120, 1262220, 1262320, 1262720, 1262920, 1263020</t>
  </si>
  <si>
    <t>392359320, 392595220, 392907920, 392915720, 392957520, 392981420</t>
  </si>
  <si>
    <t>2020-12-21 17:45:00</t>
  </si>
  <si>
    <t>Pago de la membresía con la Federación Internacional de Agrimensores –FIG</t>
  </si>
  <si>
    <t>98420</t>
  </si>
  <si>
    <t>2020-12-21 21:31:00</t>
  </si>
  <si>
    <t>NOMINA MES DE DICIEMBRE</t>
  </si>
  <si>
    <t>99220</t>
  </si>
  <si>
    <t>191720, 191820, 192820</t>
  </si>
  <si>
    <t>710920</t>
  </si>
  <si>
    <t>1204120, 1204220, 1204320, 1204420, 1204520, 1204620, 1204720, 1204820, 1204920, 1205020, 1205120, 1205220, 1205320, 1205420, 1205520, 1205620, 1205720, 1205820, 1205920, 1206020, 1206120, 1206220, 1206320, 1206420, 1206520, 1206620, 1206720, 1206820, 1206920, 1207020, 1207120, 1207220, 1207320, 1207420, 1207520, 1207620, 1207720, 1207820, 1207920, 1208020, 1208120, 1208220, 1208320, 1208420, 1208520, 1208620, 1208720, 1208820, 1208920, 1209020, 1209120, 1209220, 1209320, 1209420, 1209520, 1209620, 1209720, 1209820, 1209920, 1210020, 1210120, 1210220, 1210320, 1210420, 1210520, 1210620, 1210720, 1210820, 1210920, 1211020, 1211120, 1211220, 1211320, 1211420, 1211520, 1211620, 1211720, 1211820, 1211920, 1212020, 1212120, 1212220, 1212320, 1212420, 1212520, 1212620, 1212720, 1212820, 1212920, 1213020, 1213120, 1213220, 1213320, 1213420, 1213520, 1213620, 1213720, 1213820, 1213920, 1214020, 1214120, 1214220, 1214320, 1214420, 1214520, 1214620, 1214720, 1214820, 1214920, 1215020, 1215120, 1215220, 1215320, 1215420, 1215520, 1215620, 1215720, 1215820, 1215920, 1216020, 1216120, 1216220, 1216320, 1216420, 1216520, 1216620, 1216720, 1216820, 1216920, 1217020, 1217120, 1217220, 1217320, 1217420, 1217520, 1217620, 1217720, 1217820, 1217920, 1218020, 1218120, 1218220, 1218320, 1218420, 1218520, 1218620, 1218720, 1218820, 1218920, 1219020, 1219120, 1219220, 1219320, 1219420, 1219520, 1219620, 1219720, 1219820, 1219920, 1220020, 1220120, 1220220, 1220320, 1220420, 1220520, 1220620, 1220720, 1220820, 1220920, 1221020, 1221120, 1221220, 1221320, 1221420, 1221520, 1221620, 1221720, 1221820, 1221920, 1222020, 1222120, 1222220, 1222320, 1222420, 1222520, 1222620, 1222720, 1222820, 1222920, 1223020, 1223120, 1223220, 1223320, 1223420, 1223520, 1223620, 1223720, 1223820, 1223920, 1224020, 1224120, 1224220, 1224320, 1224420, 1224520, 1224620, 1224720, 1224820, 1224920, 1225020, 1225120, 1225220, 1225320, 1225420, 1225520, 1225620, 1225720, 1225820, 1225920, 1226020, 1226120, 1226220, 1226320, 1226420, 1226520, 1226620, 1226720, 1226820, 1226920, 1227020, 1227120, 1227220, 1227320, 1227420, 1227520, 1227620, 1227720, 1227820, 1227920, 1228020, 1228120, 1228220, 1228320, 1228420, 1228520, 1228620, 1228720, 1228820, 1228920, 1229020, 1229120, 1229220, 1229320, 1229420, 1229520, 1229620, 1229720, 1229820, 1229920, 1230020, 1230120, 1230220, 1230320, 1230420, 1230520, 1230620, 1230720, 1230820, 1230920, 1231020, 1231120, 1231220, 1231320, 1231420, 1231520, 1231620, 1231720, 1231820, 1231920, 1232020, 1232120, 1232220, 1232320, 1232420, 1232520, 1232620, 1232720, 1232820, 1232920, 1233020, 1233120, 1233220, 1233320, 1233420, 1233520, 1233620, 1233720, 1233820, 1233920, 1234020, 1234120, 1234220, 1234320, 1234420, 1234520, 1234620, 1234720, 1234820, 1234920, 1235020, 1235120, 1235220, 1235320, 1235420, 1235520, 1235620, 1235720, 1235820, 1235920, 1236020, 1236120, 1236220, 1236320, 1236420, 1236520, 1236620, 1236720, 1236820, 1236920, 1237020, 1237120, 1237220, 1237320, 1237420, 1237520, 1237620, 1237720, 1237820, 1237920, 1238020, 1238120, 1238220, 1238320, 1238420, 1238520, 1238720, 1238820, 1238920, 1239020, 1239120, 1239220, 1239320, 1239420, 1239520, 1239620, 1239720, 1239820, 1239920, 1240020, 1240120, 1240220, 1240320, 1240420, 1240520, 1240620, 1240720, 1240820, 1240920, 1241020, 1241120, 1241220, 1241320, 1241420, 1241520, 1241620, 1241720, 1241820, 1241920, 1242020, 1242120, 1242220, 1242320, 1242420, 1242520, 1242620, 1242720, 1242820, 1242920, 1243020, 1243120, 1243220, 1243320, 1243420, 1243520, 1243620, 1243720, 1243820, 1243920, 1244020, 1244120, 1244220, 1244320, 1244420, 1244520, 1244620, 1244720, 1244820, 1244920, 1245020, 1245120, 1245220, 1245320, 1245420, 1245520, 1245620, 1245720, 1245820, 1245920, 1246020, 1246120, 1246220, 1246320, 1246420, 1246520, 1246620, 1246720, 1246820, 1246920, 1247020, 1247120, 1247220, 1264420, 1264520</t>
  </si>
  <si>
    <t>379843120, 379843220, 379843320, 379843420, 379843520, 379843620, 379843720, 379843920, 379844020, 379844120, 379844220, 379844320, 379844420, 379844520, 379844620, 379844720, 379844820, 379844920, 379845020, 379845120, 379845220, 379845320, 379845420, 379845520, 379845620, 379845720, 379845820, 379845920, 379846020, 379846120, 379846220, 379846320, 379846420, 379846620, 379846720, 379846820, 379846920, 379847020, 379847120, 379847220, 379847320, 379847420, 379847520, 379847620, 379847720, 379847920, 379848020, 379848120, 379848320, 379848420, 379848520, 379848620, 379848820, 379848920, 379849020, 379849120, 379849220, 379849320, 379849420, 379849520, 379849620, 379849720, 379849820, 379850020, 379850120, 379850220, 379850320, 379850420, 379850520, 379850620, 379850720, 379850820, 379850920, 379851020, 379851120, 379851220, 379851320, 379851420, 379851520, 379851620, 379851720, 379851820, 379851920, 379852020, 379852120, 379852220, 379852320, 379852420, 379852520, 379852620, 379852720, 379852820, 379852920, 379853020, 379853120, 379853220, 379853320, 379853420, 379853520, 379853620, 379853720, 379853820, 379853920, 379854020, 379854120, 379854220, 379854320, 379854420, 379854520, 379854620, 379854720, 379854820, 379854920, 379855020, 379855120, 379855220, 379855320, 379855420, 379855520, 379855620, 379855720, 379855920, 379856020, 379856120, 379856320, 379856420, 379856520, 379856620, 379856720, 379856820, 379856920, 379857020, 379857120, 379857220, 379857320, 379857420, 379857520, 379857620, 379857720, 379857820, 379857920, 379858020, 379858120, 379858220, 379858320, 379858420, 379858520, 379858620, 379858720, 379858820, 379858920, 379859020, 379859120, 379859220, 379859320, 379859420, 379859520, 379859620, 379859720, 379859820, 379859920, 379860020, 379860120, 379860220, 379860320, 379860420, 379860520, 379860620, 379860720, 379860820, 379860920, 379861020, 379861120, 379861220, 379861320, 379861420, 379861520, 379861620, 379861820, 379861920, 379862020, 379862120, 379862220, 379862320, 379862420, 379862520, 379862620, 379862720, 379862820, 379862920, 379863020, 379863120, 379863220, 379863320, 379863420, 379863520, 379863620, 379863720, 379863820, 379863920, 379864020, 379864120, 379864220, 379864320, 379864420, 379864520, 379864620, 379864720, 379864820, 379864920, 379865020, 379865120, 379865220, 379865320, 379865420, 379865520, 379865620, 379865720, 379865820, 379865920, 379866020, 379866120, 379866220, 379866320, 379866420, 379866520, 379866620, 379866720, 379866820, 379866920, 379867020, 379867120, 379867220, 379867320, 379867420, 379867520, 379867620, 379867720, 379867820, 379867920, 379868020, 379868120, 379868320, 379868420, 379868520, 379868620, 379868720, 379868820, 379868920, 379869020, 379869120, 379869220, 379869320, 379869420, 379869520, 379869620, 379869720, 379869820, 379869920, 379870020, 379870120, 379870220, 379870320, 379870420, 379870520, 379870620, 379870720, 379870820, 379870920, 379871020, 379871120, 379871220, 379871320, 379871420, 379871620, 379871720, 379871820, 379871920, 379872020, 379872120, 379872220, 379872320, 379872420, 379872520, 379872620, 379872720, 379872820, 379872920, 379873120, 379873220, 379873320, 379873420, 379873520, 379873620, 379873720, 379873820, 379873920, 379874020, 379874120, 379874220, 379874320, 379874520, 379874620, 379874720, 379874820, 379874920, 379875020, 379875120, 379875220, 379875320, 379875420, 379875520, 379875620, 379875720, 379875820, 379875920, 379876120, 379876220, 379876320, 379876420, 379876520, 379876620, 379876720, 379876820, 379877020, 379877120, 379877220, 379877320, 379877420, 379877520, 379877620, 379877720, 379877820, 379877920, 379878020, 379878120, 379878220, 379878320, 379878420, 379878520, 379878620, 379878720, 379878820, 379878920, 379879020, 379897620, 379897720, 379897820, 379897920, 379898020, 379898120, 379898220, 379898320, 379898420, 379898520, 379898620, 379898720, 379898820, 379898920, 379899020, 379899120, 379899220, 379899320, 379899420, 379899520, 379899620, 379899720, 379899920, 379900020, 379900120, 379900220, 379900320, 379900420, 379900520, 379900620, 379900720, 379900820, 379900920, 379901020, 379901120, 379901220, 379901320, 379901420, 379901520, 379901620, 379901720, 379901820, 379901920, 379902020, 379902120, 379902220, 379902320, 379902420, 379902520, 379902620, 379902720, 379902820, 379902920, 379903020, 379903120, 379903220, 379903320, 379903420, 379903520, 379903620, 379903720, 379903820, 379903920, 379904020, 379904120, 379904220, 379904320, 379904420, 379904520, 379904620, 379904720, 379904820, 379904920, 379905020, 379905120, 379905220, 379905320, 379905420, 379905520, 379905620, 379905720, 379905820, 379905920, 379906020, 379906120, 379906220, 389696220, 389718020</t>
  </si>
  <si>
    <t>2020-12-21 21:47:00</t>
  </si>
  <si>
    <t>APORTES NOMINA DE DICIEMBRE</t>
  </si>
  <si>
    <t>99120</t>
  </si>
  <si>
    <t>192720</t>
  </si>
  <si>
    <t>1251820, 1251920, 1252020, 1252120, 1252220, 1252320, 1252420, 1252520, 1252620, 1252720, 1252820, 1252920, 1253020, 1253120, 1253220, 1253320, 1253420, 1253520, 1253620, 1253720, 1253820, 1253920, 1254020, 1254120, 1254220</t>
  </si>
  <si>
    <t>383260620, 383260720, 383260820, 383261020, 383261120, 383261220, 383261320, 383261420, 383261520, 383261620, 383261720, 383261820, 383261920, 383262020, 383262120, 383262220, 383262420, 383262520, 383262620, 383262720, 383262820, 383262920, 383263020, 383263120, 383263220</t>
  </si>
  <si>
    <t>2020-12-22 08:55:00</t>
  </si>
  <si>
    <t>PAGO RESOLUCION 1033</t>
  </si>
  <si>
    <t>98820</t>
  </si>
  <si>
    <t>192120</t>
  </si>
  <si>
    <t>716620</t>
  </si>
  <si>
    <t>1263320, 1263420, 1263620, 1263820, 1263920</t>
  </si>
  <si>
    <t>393511020, 393518420, 393527020, 393530420, 393533020</t>
  </si>
  <si>
    <t>2020-12-22 09:00:00</t>
  </si>
  <si>
    <t>PAGO RESOLUCION 1034</t>
  </si>
  <si>
    <t>98920</t>
  </si>
  <si>
    <t>192220</t>
  </si>
  <si>
    <t>717420</t>
  </si>
  <si>
    <t>1264120, 1264220, 1264320</t>
  </si>
  <si>
    <t>393673920, 393709820, 393714520</t>
  </si>
  <si>
    <t>2020-12-22 10:16:00</t>
  </si>
  <si>
    <t>196720</t>
  </si>
  <si>
    <t>769820</t>
  </si>
  <si>
    <t>2020-12-22 12:30:00</t>
  </si>
  <si>
    <t>745420</t>
  </si>
  <si>
    <t>1286520</t>
  </si>
  <si>
    <t>393445420</t>
  </si>
  <si>
    <t>2020-12-22 14:42:00</t>
  </si>
  <si>
    <t>194920</t>
  </si>
  <si>
    <t>751020</t>
  </si>
  <si>
    <t>1289920</t>
  </si>
  <si>
    <t>393901620</t>
  </si>
  <si>
    <t>2020-12-22 16:06:00</t>
  </si>
  <si>
    <t>PAGO PASIVO EXIGIBLE VIGENCIA EXPIRADA</t>
  </si>
  <si>
    <t>194520</t>
  </si>
  <si>
    <t>750220</t>
  </si>
  <si>
    <t>1288320, 1288620</t>
  </si>
  <si>
    <t>393851220, 393860120</t>
  </si>
  <si>
    <t>2020-12-23 15:04:00</t>
  </si>
  <si>
    <t>ELEMENTOS DE PROTECCION DE PERSONAL</t>
  </si>
  <si>
    <t>193920, 194020, 194120, 194220</t>
  </si>
  <si>
    <t>2020-12-24 08:55:00</t>
  </si>
  <si>
    <t>Adquisición de un espectroradiometro de campo entre 350 a 1000 nanómetros (nm) con su respectivo software y accesorios requeridos para su normal funcionamiento.</t>
  </si>
  <si>
    <t>99620</t>
  </si>
  <si>
    <t>195120</t>
  </si>
  <si>
    <t>2020-12-24 10:26:00</t>
  </si>
  <si>
    <t>PAGO CUOTA FISCALIZACIZACION Y AUDITAJE</t>
  </si>
  <si>
    <t>99720</t>
  </si>
  <si>
    <t>193720</t>
  </si>
  <si>
    <t>715820</t>
  </si>
  <si>
    <t>1262520</t>
  </si>
  <si>
    <t>389784620, 389809320</t>
  </si>
  <si>
    <t>2020-12-28 16:53:00</t>
  </si>
  <si>
    <t>PAGO PENSION PLANILLA DE ABRIL</t>
  </si>
  <si>
    <t>195020</t>
  </si>
  <si>
    <t>1289520, 1289620, 1289720, 1289820</t>
  </si>
  <si>
    <t>393663420, 393663520, 393663720, 393663820</t>
  </si>
  <si>
    <t>2020-12-28 19:41:00</t>
  </si>
  <si>
    <t>Adquisición de Insumos para la atención de la Emergencia Sanitaria (EPP COVID)</t>
  </si>
  <si>
    <t>100220</t>
  </si>
  <si>
    <t>2020-12-28 22:10:00</t>
  </si>
  <si>
    <t>PAGOM RESOLUCION 1033</t>
  </si>
  <si>
    <t>100320</t>
  </si>
  <si>
    <t>195220</t>
  </si>
  <si>
    <t>756220</t>
  </si>
  <si>
    <t>1300120</t>
  </si>
  <si>
    <t>396385920</t>
  </si>
  <si>
    <t>2020-12-28 22:12:00</t>
  </si>
  <si>
    <t>100420</t>
  </si>
  <si>
    <t>195320</t>
  </si>
  <si>
    <t>756320</t>
  </si>
  <si>
    <t>1302820</t>
  </si>
  <si>
    <t>396260720</t>
  </si>
  <si>
    <t>2020-01-17 07:35:00</t>
  </si>
  <si>
    <t>020</t>
  </si>
  <si>
    <t>TERRITORIAL SUCRE</t>
  </si>
  <si>
    <t>PARA NOMINA ENERO 2020</t>
  </si>
  <si>
    <t>420, 520, 620, 720, 820, 920, 1020, 1120, 1220, 1320, 1420, 1520, 1620, 1720, 1820, 1920, 2020, 2120, 2220, 2320, 2420, 2520, 2620, 2720, 2820</t>
  </si>
  <si>
    <t>5752620, 5752720, 5752820, 5752920, 5753020, 5753120, 5753220, 5753320, 5753420, 5753520, 5753620, 5753720, 5753820, 5753920, 5754020, 5754120, 5754220, 5754320, 5754420, 5754520, 5769320, 5769420, 5769520, 5769620, 5769720</t>
  </si>
  <si>
    <t>2020-01-17 10:09:00</t>
  </si>
  <si>
    <t>PARA ENERGIA ELECTRICA  Y ACUEDUCTO DEL 2020</t>
  </si>
  <si>
    <t>120, 920, 2020, 2220, 3820, 4020, 4220, 4920, 5520, 5920, 6620, 6820, 7120, 7620, 7820, 8320, 8620, 9220, 9620, 10920, 12120, 13620, 14520, 15020, 16420, 16520</t>
  </si>
  <si>
    <t>220, 620, 2220, 2420, 3720, 3920, 4220, 4520, 5720, 6220, 7720, 8020, 8220, 9520, 11020, 11820, 13620, 13820, 15820, 17520, 18520, 20020, 20920, 27220, 27320</t>
  </si>
  <si>
    <t>220, 4320, 8820, 9020, 15120, 15320, 16920, 17220, 21620, 22220, 28920, 29220, 29420, 33920, 37020, 39120, 45420, 45620, 50520, 53420, 56020, 56820, 57220, 67320, 67420</t>
  </si>
  <si>
    <t>4516920, 22959620, 48357920, 48421220, 88446920, 88452820, 90614620, 91814820, 116773020, 122797320, 125884720, 152163420, 152169720, 153369820, 180517320, 198951520, 218581920, 257183020, 260818020, 287466420, 295957220, 304469220, 318013920, 330891920, 361735420, 361825920</t>
  </si>
  <si>
    <t>2020-01-17 10:36:00</t>
  </si>
  <si>
    <t>PARA ADMINISTRACIÓN DE LA PROPIEDAD HORIZONTAL, SEDE IGAC</t>
  </si>
  <si>
    <t>220, 820, 1220, 1920, 4620, 5820, 6320</t>
  </si>
  <si>
    <t>320, 920, 2120, 4120, 6020, 7620</t>
  </si>
  <si>
    <t>320, 4820, 8720, 16820, 22020, 28820, 34520, 36820, 39020, 45120, 56220, 75920, 76020</t>
  </si>
  <si>
    <t>4519820, 27609620, 46972720, 90605620, 120214920, 145340220, 193234820, 195136720, 218503720, 251332020, 304454820, 381246420, 381252820</t>
  </si>
  <si>
    <t>2020-01-17 10:52:00</t>
  </si>
  <si>
    <t>SERVICIO DE ASEO Y ALCANTARILLADO</t>
  </si>
  <si>
    <t>320, 1020, 1120, 2120, 2320, 3920, 4120, 4320, 4520, 4820, 5620, 6020, 6720, 6920, 7220, 7720, 8220, 8720, 9320, 9420, 9720, 11020, 12020, 13720, 14620, 15120, 17120</t>
  </si>
  <si>
    <t>120, 720, 820, 2320, 2520, 3820, 4020, 4320, 4420, 5820, 6320, 7820, 7920, 8320, 9620, 10920, 11920, 13420, 13520, 13920, 15920, 17420, 18620, 19920, 20820, 28220</t>
  </si>
  <si>
    <t>120, 4420, 4520, 8920, 9120, 15220, 15420, 17020, 17120, 21720, 22320, 29020, 29120, 29520, 34020, 36920, 39220, 45220, 45320, 45720, 50620, 53320, 56120, 56720, 57120, 69420</t>
  </si>
  <si>
    <t>4515520, 22961320, 23125620, 48361220, 48426420, 88450120, 88464320, 90624320, 91812720, 116775820, 122878420, 125895020, 152165520, 152167520, 153370820, 180521220, 198948420, 218583720, 257180420, 257182420, 260829820, 287468820, 295947420, 304471720, 318003720, 330890520, 372830220, 384942620</t>
  </si>
  <si>
    <t>2020-01-17 11:09:00</t>
  </si>
  <si>
    <t>TELEFONIA FIJA</t>
  </si>
  <si>
    <t>420, 2920, 3020, 5720, 7020, 7920, 8520, 9520, 14720, 16820</t>
  </si>
  <si>
    <t>520, 2620, 2720, 6120, 8120, 9720, 11620, 13720, 20120, 27520</t>
  </si>
  <si>
    <t>2920, 9220, 9320, 22120, 29320, 34120, 38920, 45520, 56920, 69220</t>
  </si>
  <si>
    <t>7050420, 54585920, 56446020, 56457520, 120215020, 152889120, 184441620, 216655320, 218652120, 257177120, 321084120, 362107020</t>
  </si>
  <si>
    <t>2020-01-23 15:01:00</t>
  </si>
  <si>
    <t>APORTES AL SISTEMA INTEGRAL DE SEGURIDAD SOCIAL Y APORTES PARAFISCALES, ENERO 2020</t>
  </si>
  <si>
    <t>9292420, 9292520, 9292620, 9292720, 9292820, 9292920, 9293020, 9293120, 9293220, 9293320, 9293420, 9293520, 9293620</t>
  </si>
  <si>
    <t>2020-02-04 15:36:00</t>
  </si>
  <si>
    <t>pago de parqueadero vehiculo OBI 109 terr sucre</t>
  </si>
  <si>
    <t>19820, 20220, 26720, 33520, 34820, 41120, 48120, 54120, 64820, 73620, 81120</t>
  </si>
  <si>
    <t>100776020, 103833020, 137456320, 172551620, 194916420, 232239420, 266181020, 297059420, 339600320, 381256520, 390441820</t>
  </si>
  <si>
    <t>2020-02-11 09:01:00</t>
  </si>
  <si>
    <t>23496720, 23497320</t>
  </si>
  <si>
    <t>2020-02-19 10:25:00</t>
  </si>
  <si>
    <t>SUELDOS Y PRESTACIONES: NOMINA FEBRERO DEL 2020</t>
  </si>
  <si>
    <t>30859320, 30859420, 30859520, 30859620, 30859720, 30859820, 30859920, 30860020, 30860120, 30860220, 30860320, 30860420, 30860520, 30860620, 30860720, 30860820, 30860920, 30861020, 30861120, 30861220</t>
  </si>
  <si>
    <t>2020-02-20 09:39:00</t>
  </si>
  <si>
    <t>PARA APORTES PATRONALES AL SISTEMA INTEGRAL DE SEGURIDAD SOCIAL Y PARAFISCALES: NOMINA FEBRERO DEL 2020.</t>
  </si>
  <si>
    <t>6920, 7020, 7120, 7220, 7320, 7420, 7520, 7620, 7720, 7820, 7920, 8020, 8120</t>
  </si>
  <si>
    <t>33589520, 33589620, 33589720, 33589820, 33589920, 33590120, 33590220, 33590320, 33590420, 33590520, 33590620, 33590720, 33590820</t>
  </si>
  <si>
    <t>2020-02-20 10:16:00</t>
  </si>
  <si>
    <t>PARA IMPUESTO PREDIAL UNIFICADO SEDE TERRITORIAL, SEGUN RECIBO OFICIAL DE CAJA # 202012004910,202012004911,202012004912,202012004913,202012004914,202012004915,202012004916,202012004917</t>
  </si>
  <si>
    <t>45282220, 45286820</t>
  </si>
  <si>
    <t>2020-02-24 16:08:00</t>
  </si>
  <si>
    <t>APROPIACIÓN COMPLEMENTARIA PARA APORTES PATRONALES, NOMINA FEBRERO</t>
  </si>
  <si>
    <t>34430120, 34430220</t>
  </si>
  <si>
    <t>2020-03-04 10:05:00</t>
  </si>
  <si>
    <t>VIÁTICOS - CONSERVACIÓN CATASTRAL</t>
  </si>
  <si>
    <t>1820, 10120, 12720, 12820, 14420, 16020, 16120, 16220, 16320, 16620</t>
  </si>
  <si>
    <t>11520, 15120, 18120, 18220, 19820, 26720, 26820, 26920, 27020, 27120</t>
  </si>
  <si>
    <t>44920, 50120, 54320, 54420, 56620, 66820, 66920, 67020, 67120, 67220</t>
  </si>
  <si>
    <t>242331820, 279276520, 297434220, 297434520, 317993620, 356032320, 356051420, 356057420, 356060320, 361319320</t>
  </si>
  <si>
    <t>2020-03-04 10:08:00</t>
  </si>
  <si>
    <t>CONTRATACIÓN DE PERSONAL - CONSERVACIÓN CATASTRAL</t>
  </si>
  <si>
    <t>2420, 2520, 2620, 2720, 2820, 3120, 3220</t>
  </si>
  <si>
    <t>2820, 2920, 3120, 3220, 3420, 3520, 3620</t>
  </si>
  <si>
    <t>14320, 14420, 14520, 14720, 14820, 14920, 15020, 17320, 17420, 17520, 17620, 17720, 19920, 20020, 25820, 25920, 26020, 26120, 26220, 26320, 26520, 31520, 31620, 31720, 31820, 31920, 32020, 34220, 34320, 34420, 34620, 38520, 38620, 38820, 41220, 41320, 44220, 44320, 44420, 44520, 44820, 47920, 48020, 49520, 49620, 49720, 49820, 50020, 53220, 53520, 53620, 53720, 53820, 53920, 57320, 62820, 63520, 65320, 65820, 65920, 66020, 66220, 66320, 66420, 69520, 72420, 72520, 72620, 73120, 73320, 73420, 73520, 75520, 75720, 78720, 78820, 78920, 80120, 80220, 81220, 81320</t>
  </si>
  <si>
    <t>74151520, 74151920, 74152220, 74152720, 74172520, 74177720, 76124220, 99441220, 99448720, 99451820, 99487320, 99492120, 100791020, 100823120, 130734420, 130742820, 130748920, 130752820, 130754220, 132049720, 132546020, 162504120, 162508920, 162521020, 162525420, 162535220, 162549820, 193231020, 193284220, 193288320, 195123420, 199453020, 199471620, 211174120, 232193320, 232218520, 236383120, 236395220, 236398720, 236404820, 241945620, 262819520, 262834920, 272375620, 272581720, 272582220, 272583120, 272584920, 295933620, 297059820, 297059920, 297060120, 297060320, 297060520, 330952420, 337631420, 339858820, 351389520, 354231420, 354271520, 354376920, 354412020, 354423920, 354433620, 372827020, 377253620, 377264820, 377272820, 377362420, 377416920, 377480820, 377642120, 377648620, 390416620, 390417020, 390417520, 390434620, 390435220, 390442320, 390442520</t>
  </si>
  <si>
    <t>2020-03-04 10:12:00</t>
  </si>
  <si>
    <t>PARA CONTRATACIÓN DE PRESTACIÓN DE SERVICIOS DEL PROCESO: POLÍTICA DE TIERRAS Y LEY DE VICTIMAS ( $ 27.500.000) Y MANUTENCIÓN ($ 2.000.000)</t>
  </si>
  <si>
    <t>14620, 20120, 26420, 32120, 34720, 44620, 45020, 49920, 54020, 66120, 73220, 80020</t>
  </si>
  <si>
    <t>74153020, 101496820, 132550920, 162542920, 193295320, 247391320, 272583920, 297059620, 354385420, 377407620, 390434120</t>
  </si>
  <si>
    <t>2020-03-24 10:33:00</t>
  </si>
  <si>
    <t>SUELDOS Y PRESTACIONES, NOMINA MARZO DEL 2020</t>
  </si>
  <si>
    <t>9420, 9520, 9620, 9720, 9820, 9920, 10020, 10120, 10220, 10320, 10420, 10520, 10620, 10720, 10820, 10920, 11020, 11120, 11220, 11320, 11420, 11520, 11620, 11720, 11820, 11920, 12020, 12120, 12220, 12320, 12420, 12520, 12620, 12720, 12820</t>
  </si>
  <si>
    <t>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t>
  </si>
  <si>
    <t>2020-03-24 16:04:00</t>
  </si>
  <si>
    <t>APORTES PATRONALES, NOMINA DE MARZO DEL 2020</t>
  </si>
  <si>
    <t>12920, 13020, 13120, 13220, 13320, 13420, 13520, 13620, 13720, 13820, 13920, 14020, 14120</t>
  </si>
  <si>
    <t>67971720, 67971820, 67971920, 67972020, 67972120, 67972220, 67972320, 67972420, 67972520, 67972620, 67972720, 67972820, 67972920</t>
  </si>
  <si>
    <t>2020-04-01 19:45:00</t>
  </si>
  <si>
    <t>PARA RETROACTIVO APORTES PATRONALES, AÑO 2020.</t>
  </si>
  <si>
    <t>15520, 15620, 15720, 15820, 15920, 16020, 16120, 16220, 16320, 16420, 16520, 16620, 16720</t>
  </si>
  <si>
    <t>88572220, 88572320, 88572420, 88572520, 88572620, 88572720, 88572820, 88572920, 88573020, 88573120, 88573220, 88573320, 88573420</t>
  </si>
  <si>
    <t>2020-04-03 17:02:00</t>
  </si>
  <si>
    <t>PARA CONTRATACIÓN - PERITOS AVALÚOS COMERCIALES</t>
  </si>
  <si>
    <t>33820, 41420, 47820, 63620, 72720</t>
  </si>
  <si>
    <t>172551320, 233447820, 262426820, 339302720, 377295020</t>
  </si>
  <si>
    <t>2020-04-03 17:24:00</t>
  </si>
  <si>
    <t>PARA CONTRATACIÓN - CONTROL DE CALIDAD</t>
  </si>
  <si>
    <t>4720, 10320, 15220</t>
  </si>
  <si>
    <t>5620, 18320, 21320</t>
  </si>
  <si>
    <t>21920, 26620, 33720, 38420, 41520, 47720, 53120, 54520, 62920, 63020, 72920, 79920</t>
  </si>
  <si>
    <t>120214820, 133786320, 172551420, 199273320, 233497920, 262393920, 295878720, 297434720, 339365820, 339369620, 377202520, 390433620</t>
  </si>
  <si>
    <t>2020-04-13 11:43:00</t>
  </si>
  <si>
    <t>PARA CONTRATO DE PRESTACIÓN DE SERVICIOS PROFESIONALES SERVICIO DE IMPLEMENTACIÓN SISTEMAS DE GESTIÓN - FORTALECIMIENTO DE LA GESTIÓN INSTITUCIONAL DEL IGAC A NIVEL NACIONAL, recurso 20, por valor $ 24.269.760, de acuerdo a lo publicado en el Plan de</t>
  </si>
  <si>
    <t>26820, 28720, 33620, 38720, 44720, 50220, 62720, 69020, 75820, 80920</t>
  </si>
  <si>
    <t>137457720, 145337920, 172551520, 211169020, 241917120, 279274620, 337626420, 361956320, 377717920, 390439720</t>
  </si>
  <si>
    <t>2020-04-22 14:41:00</t>
  </si>
  <si>
    <t>SUELDOS Y PRESTACIONES: NOMINA DE ABRIL DEL 2020</t>
  </si>
  <si>
    <t>5220, 5320</t>
  </si>
  <si>
    <t>17820, 17920, 18020, 18120, 18220, 18320, 18420, 18520, 18620, 18720, 18820, 18920, 19020, 19120, 19220, 19320, 19420, 19520, 19620, 19720</t>
  </si>
  <si>
    <t>99435820, 99435920, 99436020, 99436120, 99436220, 99436320, 99436420, 99436520, 99436620, 99436720, 99436820, 99436920, 99437020, 99437120, 99437220, 99437320, 99437420, 99437520, 99437620, 99437720</t>
  </si>
  <si>
    <t>2020-04-28 13:02:00</t>
  </si>
  <si>
    <t>PARA APORTES PATRONALES, NOMINA ABRIL 2020</t>
  </si>
  <si>
    <t>20320, 20420, 20520, 20620, 20720, 20820, 20920, 21020, 21120, 21220, 21320, 21420, 21520</t>
  </si>
  <si>
    <t>104612920, 104613020, 104613120, 104613220, 104613320, 104613420, 104613520, 104613620, 104613720, 104613820, 104613920, 104614020, 104614120</t>
  </si>
  <si>
    <t>2020-05-21 12:13:00</t>
  </si>
  <si>
    <t>PARA SUELDOS Y DEMAS FACTORES: NOMINA MAYO DEL 2020</t>
  </si>
  <si>
    <t>6120, 6220</t>
  </si>
  <si>
    <t>22420, 22520, 22620, 22720, 22820, 22920, 23020, 23120, 23220, 23320, 23420, 23520, 23620, 23720, 23820, 23920, 24020, 24120, 24220, 24320, 24420</t>
  </si>
  <si>
    <t>125417720, 125417820, 125417920, 125418020, 125418120, 125418320, 125418520, 125418620, 125418720, 125418820, 125418920, 125419020, 125419120, 125419220, 125419320, 125419420, 125419520, 125419620, 125419720, 125441420, 125441520</t>
  </si>
  <si>
    <t>2020-05-26 10:19:00</t>
  </si>
  <si>
    <t>PARA APORTES PATRONALES AL SISTEMA INTEGRAL DE SEGURIDAD SOCIAL Y APORTES PARAFISCALES, NOMINA MAYO DEL 2020</t>
  </si>
  <si>
    <t>24520, 24620, 24720, 24820, 24920, 25020, 25120, 25220, 25320, 25420, 25520, 25620, 25720</t>
  </si>
  <si>
    <t>129079620, 129079720, 129079820, 129079920, 129080020, 129080120, 129080220, 129080320, 129080420, 129080520, 129080620, 129080720, 129080820</t>
  </si>
  <si>
    <t>2020-06-03 13:20:00</t>
  </si>
  <si>
    <t>PRIMA DE SERVICIOS, AÑO 2020</t>
  </si>
  <si>
    <t>26920, 27020, 27120, 27220, 27320, 27420, 27520, 27620, 27720, 27820, 27920, 28020, 28120, 28220, 28320, 28420, 28520, 28620</t>
  </si>
  <si>
    <t>142452920, 142453020, 142453120, 142453220, 142453320, 142453420, 142453520, 142453620, 142453720, 142453820, 142453920, 142454020, 142454120, 142454220, 142454320, 142454420, 142454520, 142454620</t>
  </si>
  <si>
    <t>2020-06-23 14:14:00</t>
  </si>
  <si>
    <t>PARA SUELDOS Y PRESTACIONES: NOMINA JUNIO DEL 2020</t>
  </si>
  <si>
    <t>29620, 29720, 29820, 29920, 30020, 30120, 30220, 30320, 30420, 30520, 30620, 30720, 30820, 30920, 31020, 31120, 31220, 31320, 31420</t>
  </si>
  <si>
    <t>160182620, 160453320, 160453420, 160453520, 160453620, 160453720, 160453820, 160453920, 160454020, 160454120, 160454220, 160454320, 160454420, 160454520, 160454620, 160454720, 160454820, 160454920, 160455020, 160585020</t>
  </si>
  <si>
    <t>2020-06-24 09:59:00</t>
  </si>
  <si>
    <t>PARA APORTES PATRONALES AL SISTEMA INTEGRAL DE SEGURIDAD SOCIAL Y APORTES PARAFISCALES: NOMINA JUNIO DEL 2020</t>
  </si>
  <si>
    <t>32220, 32320, 32420, 32520, 32620, 32720, 32820, 32920, 33020, 33120, 33220, 33320, 33420</t>
  </si>
  <si>
    <t>164244320, 164244420, 164244520, 164244620, 164244720, 164244820, 164244920, 164245020, 164245120, 164245220, 164245320, 164245420, 164245520</t>
  </si>
  <si>
    <t>2020-07-21 16:22:00</t>
  </si>
  <si>
    <t>SUELDOS Y PRESTACIONES: NOMINA JULIO DEL 2020</t>
  </si>
  <si>
    <t>34920, 35020, 35120, 35220, 35320, 35420, 35520, 35620, 35720, 35820, 35920, 36020, 36120, 36220, 36320, 36420, 36520, 36620, 36720</t>
  </si>
  <si>
    <t>194769020, 194769120, 194769220, 194769320, 194769420, 194769520, 194769620, 194769720, 194769820, 194769920, 194770020, 194770120, 194770220, 194770320, 194770420, 194770520, 194770620, 194867620, 194867720</t>
  </si>
  <si>
    <t>2020-07-24 15:50:00</t>
  </si>
  <si>
    <t>PARA APORTES PATRONALES AL SISTEMA INTEGRAL DE SEGURIDAD SOCIAL EN SALUD Y PARAFISCALES: NOMINA JULIO DEL 2020</t>
  </si>
  <si>
    <t>37120, 37220, 37320, 37420, 37520, 37620, 37720, 37820, 37920, 38020, 38120, 38220, 38320</t>
  </si>
  <si>
    <t>195321420, 195321520, 195321620, 195321720, 195321820, 195321920, 195322020, 195322120, 195322220, 195322320, 195322420, 195322520, 195322620</t>
  </si>
  <si>
    <t>2020-08-18 09:38:00</t>
  </si>
  <si>
    <t>APORTES PARAFISCALES Y APORTES AL SISTEMA INTEGRAL DE SEGURIDAD SOCIAL: NOMINA  AGOSTO DEL 2020.</t>
  </si>
  <si>
    <t>9020, 9120</t>
  </si>
  <si>
    <t>41620, 41720, 41820, 41920, 42020, 42120, 42220, 42320, 42420, 42520, 42620, 42720, 42820, 42920, 43020, 43120, 43220, 43320, 43420, 43520, 43620, 43720, 43820, 43920, 44020, 44120</t>
  </si>
  <si>
    <t>234277020, 234277120, 234277220, 234277320, 234277420, 234277520, 234277620, 234277720, 234277820, 234277920, 234278020, 234278120, 234278220, 234939620, 234939720, 234939820, 234939920, 234940020, 234940120, 234940220, 234940320, 234940420, 234940520, 234940620, 234940720, 234940820</t>
  </si>
  <si>
    <t>2020-08-19 19:54:00</t>
  </si>
  <si>
    <t>SUELDOS Y PRESTACIONES: NOMINA AGOSTO DEL 2020.</t>
  </si>
  <si>
    <t>39320, 39420, 39520, 39620, 39720, 39820, 39920, 40020, 40120, 40220, 40320, 40420, 40520, 40620, 40720, 40820, 40920, 41020</t>
  </si>
  <si>
    <t>225921920, 225922020, 225922120, 225922220, 225922320, 225922420, 225922520, 225922620, 225922720, 225922820, 225922920, 225923020, 225923120, 225923220, 225923320, 225923420, 225923520, 225939220</t>
  </si>
  <si>
    <t>2020-09-21 15:29:00</t>
  </si>
  <si>
    <t>SUELDOS Y PRESTACIONES:NOMINA SEPTIEMBRE DEL 2020</t>
  </si>
  <si>
    <t>45820, 45920, 46020, 46120, 46220, 46320, 46420, 46520, 46620, 46720, 46820, 46920, 47020, 47120, 47220, 47320, 47420, 47520, 47620</t>
  </si>
  <si>
    <t>262212920, 262213020, 262213120, 262213220, 262213320, 262213420, 262213520, 262213620, 262213720, 262213820, 262213920, 262214020, 262214120, 262214220, 262214320, 262214420, 262214520, 262248920, 262249020</t>
  </si>
  <si>
    <t>APORTES PATRONALES AL SISTEMA INTEGRAL DE SEGURIDAD SOCIAL Y APORTES PARAFISCAALES.</t>
  </si>
  <si>
    <t>48220, 48320, 48420, 48520, 48620, 48720, 48820, 48920, 49020, 49120, 49220, 49320, 49420</t>
  </si>
  <si>
    <t>266181420, 266181520, 266181620, 266181720, 266181820, 266181920, 266182020, 266182120, 266182220, 266182320, 266182420, 266182520, 266182620</t>
  </si>
  <si>
    <t>2020-10-05 12:03:00</t>
  </si>
  <si>
    <t>GASTOS DE INTERCONEXION Y TRANSPORTE PARA COMISION A BOGOTA POR PARTE DEL DIRECTOR TERRITORIAL.</t>
  </si>
  <si>
    <t>2020-10-05 12:06:00</t>
  </si>
  <si>
    <t>VIATICOS DIRECTOR TERRITORIAL POR COMISION A SEDE CENTRAL</t>
  </si>
  <si>
    <t>2020-10-08 10:01:00</t>
  </si>
  <si>
    <t>PARA GASTOS DE INTERCONEXION Y TRANSPORTES ( $100.000) Y VIATICOS DIRECTOR TERRITORIAL SUCRE ($ 271.546)</t>
  </si>
  <si>
    <t>283270420</t>
  </si>
  <si>
    <t>2020-10-14 22:17:00</t>
  </si>
  <si>
    <t>Para la contrataciónes aprobadas por la Subdirección de catastro para la realización de la labor de conservación en en los municipios de la Union y Buenavista.</t>
  </si>
  <si>
    <t>11120, 11220, 11320, 11420, 11520, 11620, 11720, 11820, 11920, 12220, 12520, 12620, 13020, 13220, 13320, 13420, 13520, 13820, 13920, 14020, 15620</t>
  </si>
  <si>
    <t>21420, 21520, 21620, 21720, 21820, 21920, 22020, 22120, 22220, 22320, 22420, 22520, 22620, 22720, 22820, 22920, 23020, 23120, 25420, 26320, 30620</t>
  </si>
  <si>
    <t>63120, 63220, 63320, 63420, 63720, 63820, 63920, 64020, 64120, 64220, 64320, 64420, 64520, 64620, 64720, 64920, 65020, 65120, 65220, 65420, 65520, 65620, 65720, 67520, 67620, 67720, 67820, 67920, 68020, 68120, 68220, 68320, 68420, 68520, 68620, 68720, 68820, 68920, 72320, 73020, 73720, 73820, 73920, 74020, 74120, 74220, 74320, 74420, 74520, 74620, 74720, 74820, 74920, 75020, 75120, 75220, 75320, 75420, 75620, 79020, 79120, 79220, 79320, 79420, 79520, 79620, 79720, 79820, 80320, 80420, 80520, 80620, 80720, 80820, 81020, 81520</t>
  </si>
  <si>
    <t>339235320, 339238820, 339243020, 339253220, 339255620, 339260520, 339271920, 339275720, 339297220, 339300820, 339340320, 339343020, 339346520, 339362320, 339597520, 345746320, 345747720, 351385520, 351387920, 351390620, 351391720, 351393520, 351395720, 361851320, 361860820, 361866520, 361869320, 361880820, 361886220, 361892520, 361897620, 361901820, 361933620, 361936020, 361940220, 361944220, 361947920, 361953420, 377128520, 377238520, 377328220, 377423120, 377542420, 377549120, 377557820, 377579920, 377600720, 377613820, 377620520, 377626420, 377629820, 377658020, 377667920, 377672120, 377679120, 377690020, 377699020, 377705220, 377723720, 390417920, 390418120, 390418420, 390418620, 390418920, 390419320, 390419520, 390419720, 390433120, 390435620, 390436120, 390436520, 390437520, 390438220, 390438820, 390441020, 395138620</t>
  </si>
  <si>
    <t>2020-10-14 22:26:00</t>
  </si>
  <si>
    <t>VIATICOS PARA BUENAVISTA Y LA UNION EN EL MARCO DE LA CONSERVACION CATASTRAL</t>
  </si>
  <si>
    <t>10420, 10520, 10620, 10720, 10820, 12920, 14120, 14220, 14320, 14820, 15720, 15820, 15920</t>
  </si>
  <si>
    <t>16020, 16120, 16220, 18020, 19520, 19620, 19720, 20220, 25120, 25220, 25320</t>
  </si>
  <si>
    <t>50720, 50820, 54220, 55920, 56320, 56420, 56520, 57020, 66520, 66620, 66720</t>
  </si>
  <si>
    <t>287455520, 287459520, 297432620, 303724920, 317987720, 317989620, 317991620, 321085220, 354438020, 354449720, 354465120</t>
  </si>
  <si>
    <t>2020-10-15 13:56:00</t>
  </si>
  <si>
    <t>Para mantenimiento de vehiculo oficial de la territorial Sucre</t>
  </si>
  <si>
    <t>2020-10-22 16:04:00</t>
  </si>
  <si>
    <t>SUELDOS Y PRESTACIONES: NOMINA OCTUBRE DEL 2020</t>
  </si>
  <si>
    <t>50920, 51020, 51120, 51220, 51320, 51420, 51520, 51620, 51720, 51820, 51920, 52020, 52120, 52220, 52320, 52420, 52520, 52620, 52720, 52820, 52920, 53020</t>
  </si>
  <si>
    <t>294924220, 294924320, 294924420, 294924520, 294924620, 294924720, 294924820, 294924920, 294925020, 294925120, 294925220, 294925320, 294925420, 294925520, 294925720, 294925820, 294925920, 295068920, 295069020, 295069120, 295069220, 295069320</t>
  </si>
  <si>
    <t>2020-10-27 06:56:00</t>
  </si>
  <si>
    <t>PARA APORTES AL SISTEMA INTEGRADO DE SEGURIDAD SOCIAL EN SALUD Y PARAFISCALES: NOMINA OCTUBRE DEL 2020</t>
  </si>
  <si>
    <t>54620, 54720, 54820, 54920, 55020, 55120, 55220, 55320, 55420, 55520, 55620, 55720, 55820</t>
  </si>
  <si>
    <t>298445520, 298445620, 298445720, 298445820, 298445920, 298446020, 298446120, 298446220, 298446320, 298446420, 298446520, 298446620, 298446720</t>
  </si>
  <si>
    <t>2020-11-11 16:37:00</t>
  </si>
  <si>
    <t>ADICIÓN CONTRATO 1109-2020</t>
  </si>
  <si>
    <t>377316320</t>
  </si>
  <si>
    <t>2020-11-18 09:41:00</t>
  </si>
  <si>
    <t>61420, 61520, 61620, 61720, 61820, 61920, 62020, 62120, 62220, 62320, 62420, 62520, 62620</t>
  </si>
  <si>
    <t>337050620, 337050720, 337050820, 337050920, 337051020, 337051120, 337051220, 337051320, 337051420, 337051520, 337051620, 337051720, 337051820</t>
  </si>
  <si>
    <t>2020-11-18 09:46:00</t>
  </si>
  <si>
    <t>57420, 57520, 57620, 57720, 57820, 57920, 58020, 58120, 58220, 58320, 58420, 58520, 58620, 58720, 58820, 58920, 59020, 59120, 59220, 59320, 59420, 59520, 59620, 59720, 59820, 59920, 60020, 60120, 60220, 60320, 60420, 60520, 60620, 60720, 60820, 60920, 61020, 61120, 61220, 61320</t>
  </si>
  <si>
    <t>334908520, 334908620, 334908720, 334908820, 334908920, 334909020, 334909120, 334909220, 334909320, 334909420, 334909520, 334909620, 334909720, 334909820, 334909920, 334910020, 334910120, 334910220, 334910320, 334910420, 335991520, 335991620, 335991720, 335991820, 335991920, 335992020, 335992120, 335992320, 335992420, 335992520, 335992620, 335992720, 335992820, 335992920, 335993020, 335993120, 335993220, 335993320, 335993420, 335993520</t>
  </si>
  <si>
    <t>2020-11-30 00:00:00</t>
  </si>
  <si>
    <t>2020-11-30 15:16:00</t>
  </si>
  <si>
    <t>PAGO SERVICIO INMOBILIARIO</t>
  </si>
  <si>
    <t>2020-12-14 11:04:00</t>
  </si>
  <si>
    <t>REAJUSTE DE VIATICOS Y GASTOS DE COMISION</t>
  </si>
  <si>
    <t>362093120</t>
  </si>
  <si>
    <t>2020-12-15 14:50:00</t>
  </si>
  <si>
    <t>para pago de la tecnomecanica del vehiculo</t>
  </si>
  <si>
    <t>369157820</t>
  </si>
  <si>
    <t>2020-12-18 15:21:00</t>
  </si>
  <si>
    <t>para pago de aportes patronales mes de diciembre 2020</t>
  </si>
  <si>
    <t>17420, 17520</t>
  </si>
  <si>
    <t>76120, 76220, 76320, 76420, 76520, 76620, 76720, 76820, 76920, 77020, 77120, 77220, 77320, 77420, 77520, 77620, 77720, 77820, 77920, 78020, 78120, 78220, 78320, 78420, 78520, 78620</t>
  </si>
  <si>
    <t>377951820, 377951920, 377952020, 377952120, 377952220, 377952320, 377952420, 377952520, 377952620, 377952720, 377952820, 377952920, 377953020, 380916620, 380916720, 380916820, 380916920, 380917020, 380917120, 380917220, 380917420, 380917520, 380917620, 380917720, 380917920, 380918020</t>
  </si>
  <si>
    <t>2020-12-18 16:14:00</t>
  </si>
  <si>
    <t>para pago de nomina mes de diciembre 2020</t>
  </si>
  <si>
    <t>2020-12-18 19:26:00</t>
  </si>
  <si>
    <t>69620, 69720, 69820, 69920, 70020, 70120, 70220, 70320, 70420, 70520, 70620, 70720, 70820, 70920, 71020, 71120, 71220, 71320, 71420, 71520, 71620, 71720, 71820, 71920, 72020, 72120, 72220</t>
  </si>
  <si>
    <t>373599320, 373599420, 373599520, 373599720, 373599820, 373599920, 373600020, 373600120, 373600220, 373600320, 373600420, 373600620, 373600720, 373600820, 373600920, 373601020, 373601120, 373601220, 373601320, 373601420, 373894420, 373894520, 373894720, 373894820, 373894920, 373895020, 373895120</t>
  </si>
  <si>
    <t>2020-12-28 18:12:00</t>
  </si>
  <si>
    <t>res 1084</t>
  </si>
  <si>
    <t>393512520</t>
  </si>
  <si>
    <t>2020-01-09 17:34:00</t>
  </si>
  <si>
    <t>021</t>
  </si>
  <si>
    <t>TERRITORIAL TOLIMA</t>
  </si>
  <si>
    <t>Servicio de energía y agua de la Territorial Tolima .</t>
  </si>
  <si>
    <t>120, 620, 1220, 1820, 3120, 5420, 6020, 6220, 7920, 8120, 9120, 9320, 10020, 10220, 11620, 11920, 14520, 15220, 19320, 20020, 23120, 23320</t>
  </si>
  <si>
    <t>120, 2020, 2320, 3220, 4720, 5120, 9220, 9320, 10920, 11320, 13120, 13320, 16320, 16520, 19520, 19820, 24120, 26520, 31720, 32320, 43020, 43620</t>
  </si>
  <si>
    <t>120, 6620, 6920, 10720, 13320, 19420, 27020, 27120, 37320, 37620, 44720, 44920, 51920, 52120, 59320, 59620, 68620, 70520, 79520, 80120, 94820, 95420</t>
  </si>
  <si>
    <t>5078320, 5730120, 16492120, 25043720, 36449020, 52618320, 74350420, 118372420, 118385520, 155350520, 159078620, 186478420, 186633920, 221373820, 221392620, 251288020, 257483120, 283851020, 290801920, 324715920, 329371620, 363101620, 370435820</t>
  </si>
  <si>
    <t>Arrendamiento bien inmueble parqueadero vehiculo de la Territorial Tolima</t>
  </si>
  <si>
    <t>57420, 57520, 70320, 70420, 94120, 96520, 105120</t>
  </si>
  <si>
    <t>244322320, 244322820, 290795820, 290799420, 360398920, 373932820, 390173220</t>
  </si>
  <si>
    <t>Servicio de telefono Territorial Tolima</t>
  </si>
  <si>
    <t>320, 1420, 4220, 5620, 6820, 8320, 9520, 10420, 12120, 15420</t>
  </si>
  <si>
    <t>320, 2520, 4920, 7920, 9620, 11120, 13720, 16720, 20020, 26920</t>
  </si>
  <si>
    <t>320, 7120, 13520, 13620, 21420, 31720, 37520, 45320, 52320, 59820, 70920</t>
  </si>
  <si>
    <t>5754920, 25061120, 62403120, 99111420, 132691320, 159067020, 187484920, 221402920, 258395820, 293581620</t>
  </si>
  <si>
    <t>2020-01-09 17:40:00</t>
  </si>
  <si>
    <t>Servicio de aseo y alcantarillado DT Tolima</t>
  </si>
  <si>
    <t>220, 720, 1320, 1920, 3220, 5520, 6120, 6320, 8020, 8220, 9220, 9420, 10120, 10320, 11720, 12020, 14620, 15320, 19420, 20120, 23220, 23420</t>
  </si>
  <si>
    <t>220, 2120, 2420, 3320, 4820, 5220, 9120, 9420, 11020, 11420, 13220, 13420, 16420, 16620, 19620, 19920, 24220, 26620, 31620, 32420, 43120, 43720</t>
  </si>
  <si>
    <t>220, 6720, 7020, 10820, 13420, 19520, 26920, 27220, 37420, 37720, 44820, 45020, 52020, 52220, 59420, 59720, 68720, 70620, 79420, 80220, 94920, 95520</t>
  </si>
  <si>
    <t>5083720, 5742620, 16493220, 25045820, 36450220, 52622220, 74361420, 118373220, 118383620, 155353420, 159082120, 186479620, 186629420, 221375320, 221394820, 251290120, 257487420, 283851720, 290804820, 324688320, 329372720, 363110520, 370444720</t>
  </si>
  <si>
    <t>2020-01-24 18:41:00</t>
  </si>
  <si>
    <t>PAGO NOMINA MES DE ENERO 2020 FUNCIONARIOS DT TOLIMA</t>
  </si>
  <si>
    <t>420, 520, 620, 720, 820, 920, 1020, 1120, 1220, 1320, 1420, 1520, 1620, 1720, 1820, 1920, 2020, 2120, 2220, 2320, 2420, 2520, 2620, 2720, 2820, 2920, 3020, 3120, 3220, 3320, 3420</t>
  </si>
  <si>
    <t>10885120, 10885220, 10885320, 10885420, 10885520, 10885620, 10885720, 10885820, 10885920, 10886020, 10886120, 10886220, 10886320, 10886420, 10886520, 10886620, 10886720, 10886820, 10886920, 10887020, 10887120, 10887220, 10887320, 10887420, 10887520, 10887620, 10887720, 10887820, 10891520, 10891620, 10891720</t>
  </si>
  <si>
    <t>2020-01-28 12:58:00</t>
  </si>
  <si>
    <t>PAGO APORTES S.SOCIAL Y PARAFISCALES NOMINA ENERO 2020 DT TOLIMA</t>
  </si>
  <si>
    <t>3520, 3620, 3720, 3820, 3920, 4020, 4120, 4220, 4320, 4420, 4520, 4620, 4720, 4820, 4920</t>
  </si>
  <si>
    <t>12556620, 12556720, 12556820, 12556920, 12557020, 12557120, 12557220, 12557320, 12557420, 12557520, 12557620, 12557720, 12557820, 12557920, 12558020</t>
  </si>
  <si>
    <t>2020-02-11 09:41:00</t>
  </si>
  <si>
    <t>COMISIÓN DE DIRECTOR TERRITORIAL PARA REUNIÓN EN LA DIRECCIÓN GENERAL</t>
  </si>
  <si>
    <t>25025820</t>
  </si>
  <si>
    <t>2020-02-12 10:51:00</t>
  </si>
  <si>
    <t>Viáticos Proceso de Conservación.</t>
  </si>
  <si>
    <t>1020, 1120, 1520, 2120, 2220, 2320, 2420, 2920, 3020, 3320, 3420, 3520, 3620, 3720, 3820, 11220, 12820, 12920, 13020, 13120, 13220, 13520, 13620, 13720, 13820, 13920, 14120, 14220, 14320, 14420, 14720, 14820, 14920, 15020, 15520, 15620, 16120, 16220, 16320, 16420, 16520, 18620, 20620, 20920, 21020, 21120, 22720, 22820</t>
  </si>
  <si>
    <t>2620, 2720, 3120, 3420, 3620, 3720, 3820, 4620, 6520, 6620, 6720, 6820, 6920, 7020, 7120, 17320, 20920, 21020, 21120, 21220, 21320, 24820, 24920, 25020, 25120, 25220, 25320, 25420, 25620, 25720, 25820, 25920, 26020, 26120, 26720, 26820, 27320, 27420, 27520, 27620, 27720, 33720, 35320, 36920, 37020, 37120, 44320, 44420</t>
  </si>
  <si>
    <t>7220, 7320, 7420, 12420, 12520, 12620, 12720, 13220, 20720, 20820, 20920, 21020, 21120, 21220, 21320, 57320, 65620, 65720, 65820, 65920, 66020, 68820, 68920, 69020, 69120, 69220, 69320, 69420, 69620, 69720, 69820, 69920, 70020, 70120, 70720, 70820, 74220, 74320, 74420, 74520, 74620, 81520, 83120, 90120, 90220, 90320, 96120, 96220</t>
  </si>
  <si>
    <t>25233120, 25236820, 31060720, 37401120, 43351320, 43353020, 43353920, 52272920, 88236220, 88245020, 88245720, 88246720, 88251220, 88252120, 88257320, 244313420, 269472420, 269474720, 269507520, 269538720, 269549820, 287469620, 287477020, 287482020, 287504120, 287508220, 287509520, 287621320, 287624020, 290776620, 290781320, 290787520, 290788820, 290790220, 290967820, 290986520, 297665820, 297670320, 297673020, 297678820, 297681220, 330144620, 335597820, 340572920, 340575320, 340578920, 371052520, 371057220</t>
  </si>
  <si>
    <t>120, 320, 420, 520</t>
  </si>
  <si>
    <t>2020-02-13 16:48:00</t>
  </si>
  <si>
    <t>VIÁTICOS POLÍTICA DE TIERRAS Y LEY DE VICTIMAS</t>
  </si>
  <si>
    <t>9920, 10720, 11120, 11420, 12320, 15120, 16920, 17820, 18720, 19820, 21320, 22220, 22620</t>
  </si>
  <si>
    <t>14220, 17020, 17220, 20520, 20620, 26220, 32820, 33220, 33920, 34720, 37220, 43820, 44220</t>
  </si>
  <si>
    <t>49920, 56920, 57220, 63920, 64020, 70220, 80620, 81020, 81720, 82520, 90420, 95620, 96020</t>
  </si>
  <si>
    <t>216369820, 235417620, 244307720, 265731820, 265735320, 290791620, 330132720, 330139220, 330146620, 330156020, 340580420, 371028620, 371048520</t>
  </si>
  <si>
    <t>220, 620, 720</t>
  </si>
  <si>
    <t>2020-02-21 19:12:00</t>
  </si>
  <si>
    <t>PAGO NOMINA FUNCIONARIOS DT TOLIMA MES DE FEBRERO 2020</t>
  </si>
  <si>
    <t>7520, 7620, 7720, 7820, 7920, 8020, 8120, 8220, 8320, 8420, 8520, 8620, 8720, 8820, 8920, 9020, 9120, 9220, 9320, 9420, 9520, 9620, 9720, 9820, 9920, 10020, 10120, 10220, 10320, 10420, 10520, 10620</t>
  </si>
  <si>
    <t>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t>
  </si>
  <si>
    <t>2020-02-24 16:24:00</t>
  </si>
  <si>
    <t>PAGO APORTES PATRONALES A SEGURIDAD SOCIAL NOMINA FEBRERO 2020 DT TOLIMA</t>
  </si>
  <si>
    <t>10920, 11020, 11120, 11220, 11320, 11420, 11520, 11620, 11720, 11820, 11920, 12020, 12120, 12220, 12320</t>
  </si>
  <si>
    <t>34560720, 34560820, 34560920, 34561020, 34561120, 34561320, 34561420, 34561520, 34561620, 34561720, 34561820, 34561920, 34562020, 34562120, 34562220</t>
  </si>
  <si>
    <t>2020-03-04 17:32:00</t>
  </si>
  <si>
    <t>CONTRATACION PROCESO DE CONSERVACION CATASTRAL IE913 PRESTACION DE SERVICIOS ACTIVIDADES DE RECONOCIMIENTO PREDIAL URBANO Y RURAL DT TOLIMA</t>
  </si>
  <si>
    <t>7320, 7420, 7520, 7620, 7720, 7820, 8920, 9020, 12720</t>
  </si>
  <si>
    <t>12720, 12820, 12920, 13520, 13620, 13920, 16020, 17120, 32120</t>
  </si>
  <si>
    <t>44320, 44420, 44520, 45120, 45220, 45420, 51020, 51120, 51220, 51720, 51820, 56820, 57020, 57120, 57820, 58520, 58920, 59020, 59120, 59220, 66120, 66220, 67520, 67820, 67920, 68020, 68120, 68220, 68320, 68420, 77620, 77720, 77920, 78020, 78220, 78620, 78720, 78820, 79920, 80020, 92820, 92920, 93020, 93120, 93220, 93320, 93420, 93520, 93620, 103220, 103620, 103720, 103820, 103920, 104020, 104120, 104220, 104320</t>
  </si>
  <si>
    <t>186466520, 186467420, 186468720, 187478620, 187479320, 190846920, 217476720, 217477120, 218242720, 220253920, 220262720, 235406720, 236927420, 236929420, 244324320, 249752220, 251281120, 251282120, 251283820, 251286320, 273232820, 275270620, 279385720, 283840420, 283842220, 283842820, 283843920, 283844320, 283845320, 283845820, 310830020, 310831920, 310834920, 310835520, 310843820, 311968420, 311973320, 311975020, 326841320, 326843220, 359112520, 359115020, 359115420, 359116020, 359117020, 359119620, 359122920, 359123520, 359124220, 390145020, 390148020, 390148820, 390149620, 390150520, 390151120, 390151920, 390152620, 390153420</t>
  </si>
  <si>
    <t>2020-03-04 17:39:00</t>
  </si>
  <si>
    <t>CONTRATACION PROCESO DE CONSERVACION CATASTRAL IE913 PRESTACION DE SERVICIOS PARA REALIZAR ACTIVIDADES DE APOYO OPERATIVO EN PROCESOS CATASTRALES DT TOLIMA</t>
  </si>
  <si>
    <t>4520, 4820, 4920, 5020, 5120, 5320, 6420</t>
  </si>
  <si>
    <t>5420, 5520, 5620, 5720, 5820, 5920, 10820</t>
  </si>
  <si>
    <t>19620, 19720, 19820, 19920, 20020, 20120, 25920, 26020, 26120, 26220, 26320, 27320, 33320, 33420, 33520, 33620, 33720, 37020, 37220, 43220, 43320, 43420, 43520, 43620, 43820, 44220, 50020, 50120, 50220, 50420, 50520, 51420, 51620, 57620, 58120, 58220, 58320, 58420, 58620, 58720, 66520, 66620, 66720, 66820, 66920, 67020, 73920, 77420, 77520, 78520, 78920, 79020, 79120, 79220, 92220, 92320, 92420, 92520, 92620, 92720, 94720, 102020, 102220, 102320, 102420, 102520, 102620, 102720</t>
  </si>
  <si>
    <t>86243620, 86251320, 86253820, 86257420, 86265120, 86273120, 112035220, 112036420, 112039220, 112041420, 112042520, 118391320, 143085020, 143086120, 143088820, 143089220, 143089820, 150958920, 155476920, 178354220, 178355520, 178357520, 178405220, 178406520, 178409120, 185265620, 217436620, 217437420, 217438020, 217461820, 217467020, 218243020, 218243320, 244323420, 249751020, 249751220, 249751420, 249752020, 250474120, 265697120, 279373820, 279376420, 279378120, 279381520, 279383320, 279383620, 297653320, 310829320, 310829620, 311965820, 323309220, 323311620, 323319220, 323320120, 359097720, 359102920, 359103320, 359103920, 359104220, 359108720, 363096720, 390113820, 390118320, 390118620, 390119520, 390133120, 390133920, 390134420</t>
  </si>
  <si>
    <t>2020-03-04 17:51:00</t>
  </si>
  <si>
    <t>CONTRATACION PROCESO DE CONSERVACION CATASTRAL IE913 PRESTACION DE SERVICIOS TECNICOS Y ADMINISTRATIVOS PARA REALIZAR INVENTARIO, ORGANIZACION, PRESTAMO , DEVOLUCION Y CUSTODIA DE LAS FICHAS PREDIALES DT TOLIMA</t>
  </si>
  <si>
    <t>4020, 4120, 4320, 7220</t>
  </si>
  <si>
    <t>6120, 6320, 6420, 14120</t>
  </si>
  <si>
    <t>20320, 20520, 20620, 26520, 26720, 26820, 34020, 34120, 37120, 41620, 44020, 44120, 45620, 50720, 50820, 51520, 57920, 59520, 66320, 67220, 67620, 68520, 78120, 79720, 79820, 94220, 94320, 94520, 104720, 104820, 104920</t>
  </si>
  <si>
    <t>86277020, 86283720, 87098120, 112046220, 112060720, 112062920, 143097620, 143103920, 150959620, 166746720, 178414420, 178416020, 196217720, 208297620, 217471320, 217472720, 218243220, 249750120, 255622320, 275641620, 279385220, 279385920, 283846620, 310836320, 326107820, 326108020, 363083220, 363087620, 363090220, 390156720, 390158120, 390158820</t>
  </si>
  <si>
    <t>2020-03-05 17:22:00</t>
  </si>
  <si>
    <t>PRESTACIÓN DE SERVICIOS DE APOYO A LA GESTIÓN EN VENTANILLA PARA ATENCIÓN AL PÚBLICO EN LOS PROCESOS CATASTRALES DE LA DIRECCIÓN TERRITORIAL TOLIMA Y SUS UOC, SEGÚN PAA APROBADO Y ASIGNACIÓN PRESUPUESTAL CON MEMORANDO 8002020IE913 DEL 03-03-2020</t>
  </si>
  <si>
    <t>20420, 26620, 33920, 43920, 51320, 58820, 67320, 79620, 94420, 105020</t>
  </si>
  <si>
    <t>86281220, 112048120, 143090520, 178411620, 218243420, 250474820, 279385420, 324749120, 363089120, 390164220</t>
  </si>
  <si>
    <t>2020-03-06 07:49:00</t>
  </si>
  <si>
    <t>IMPUESTO PREDIAL EDIFICIO CALLE 13 # 3A-22 SEDE IBAGUE DT TOLIMA</t>
  </si>
  <si>
    <t>47119520</t>
  </si>
  <si>
    <t>2020-03-06 08:10:00</t>
  </si>
  <si>
    <t>IMPUESTO DE INDUSTRIA Y COMERCIO DT TOLIMA MUNICIPIO DE IBAGUE</t>
  </si>
  <si>
    <t>47121820</t>
  </si>
  <si>
    <t>2020-03-06 09:34:00</t>
  </si>
  <si>
    <t>IMPUESTO DE INDUSTRIA Y COMERCIO DT TOLIMA MUNICIPIO DE CHAPARRAL UOC</t>
  </si>
  <si>
    <t>47122620</t>
  </si>
  <si>
    <t>2020-03-06 09:56:00</t>
  </si>
  <si>
    <t>IMPUESTO DE INDUSTRIA Y COMERCIO DT TOLIMA MUNICIPIO DE SAN SEBASTIAN DE MARIQUITA UOC</t>
  </si>
  <si>
    <t>47123420</t>
  </si>
  <si>
    <t>2020-03-09 11:23:00</t>
  </si>
  <si>
    <t>PRESTACIÓN DE SERVICIOS PERSONALES  PARA EL SEGUIMIENTO A LAS SOLICITUDES REALIZADAS EN EL MARCO DE LA POLÍTICA INTEGRAL DE REPARACIÓN A VICTIMAS  EN LA DT TOLIMA, SEGÚN PAA APROBADO Y ASIGNACIÓN PRESUPUESTAL CON MEMORANDO 8002020IE913 DEL 03-03-2020</t>
  </si>
  <si>
    <t>20220, 26420, 33820, 43720, 50320, 58020, 66420, 77320, 92120, 102120</t>
  </si>
  <si>
    <t>86275120, 112044720, 143090120, 178408120, 217443820, 249750620, 279371520, 310828520, 359097320, 390115720</t>
  </si>
  <si>
    <t>2020-03-09 11:53:00</t>
  </si>
  <si>
    <t>PRESTACIÓN DE SERVICIOS PERSONALES PARA ADELANTAR ACTIVIDADES DE RECONOCIMIENTO PREDIAL URBANO Y RURAL, EN ATENCIÓN A LOS REQUERIMIENTOS ADMINISTRATIVOS Y JUDICIALES DEL PROCESO DE RESTITUCIÓN DE TIERRAS EN LA DIRECCIÓN  SEGÚN PAA APROBADO Y ASIGNACI</t>
  </si>
  <si>
    <t>79320, 93720, 103520</t>
  </si>
  <si>
    <t>323321420, 359124620, 390147620</t>
  </si>
  <si>
    <t>2020-03-24 17:33:00</t>
  </si>
  <si>
    <t>PAGO NOMINA FUNCIONARIOS DT TOLIMA MARZO 2020</t>
  </si>
  <si>
    <t>13720, 13820, 13920, 14020, 14120, 14220, 14320, 14420, 14520, 14620, 14720, 14820, 14920, 15020, 15120, 15220, 15320, 15420, 15520, 15620, 15720, 15820, 15920, 16020, 16120, 16220, 16320, 16420, 16520, 16620, 16720, 16820, 16920, 17020, 17120, 17220, 17320, 17420, 17520, 17620, 17720, 17820</t>
  </si>
  <si>
    <t>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t>
  </si>
  <si>
    <t>2020-03-25 18:31:00</t>
  </si>
  <si>
    <t>PAGO APORTES A SEGURIDAD SOCIAL FUNCIONARIOS NOMINA MARZO DT TOLIMA</t>
  </si>
  <si>
    <t>17920, 18020, 18120, 18220, 18320, 18420, 18520, 18620, 18720, 18820, 18920, 19020, 19120, 19220, 19320</t>
  </si>
  <si>
    <t>70938420, 70938520, 70938620, 70938720, 70938820, 70938920, 70939020, 70939120, 70939220, 70939320, 70939420, 70939520, 70939620, 70939720, 70939820</t>
  </si>
  <si>
    <t>2020-04-16 18:57:00</t>
  </si>
  <si>
    <t>PRESTACION DE SERVICIOS PROFESIONALES PARA REALIZAR LOS PROCESOS DE PLANEACION Y SEGUIMIENTO AL PLAN DE ACCION EN LA DT TOLIMA EN EL MARCO DE LOS LINEAMIENTOS INSTITUCIONALES VIGENTES</t>
  </si>
  <si>
    <t>45520, 50920, 59920, 67420, 80320, 95020, 103420</t>
  </si>
  <si>
    <t>196217320, 217475720, 263809320, 279385520, 330126720, 365614020, 390146720</t>
  </si>
  <si>
    <t>2020-04-24 13:26:00</t>
  </si>
  <si>
    <t>PAGO NOMINA ABRIL 2020 FUNCIONARIOS DT TOLIMA</t>
  </si>
  <si>
    <t>21520, 21620, 21720, 21820, 21920, 22020, 22120, 22220, 22320, 22420, 22520, 22620, 22720, 22820, 22920, 23020, 23120, 23220, 23320, 23420, 23520, 23620, 23720, 23820, 23920, 24020, 24120, 24220, 24320</t>
  </si>
  <si>
    <t>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t>
  </si>
  <si>
    <t>2020-04-28 19:55:00</t>
  </si>
  <si>
    <t>24420, 24520, 24620, 24720, 24820, 24920, 25020, 25120, 25220, 25320, 25420, 25520, 25620, 25720, 25820</t>
  </si>
  <si>
    <t>105618520, 105618620, 105618720, 105618820, 105618920, 105619020, 105619120, 105619220, 105619320, 105619420, 105619520, 105619620, 105619720, 105619820, 105619920</t>
  </si>
  <si>
    <t>2020-05-21 18:42:00</t>
  </si>
  <si>
    <t>PAGO NOMINA MAYO 2020 FUNCIONARIOS DT TOLIMA</t>
  </si>
  <si>
    <t>27420, 27520, 27620, 27720, 27820, 27920, 28020, 28120, 28220, 28320, 28420, 28520, 28620, 28720, 28820, 28920, 29020, 29120, 29220, 29320, 29420, 29520, 29620, 29720, 29820, 29920, 30020, 30120</t>
  </si>
  <si>
    <t>126418820, 126418920, 126419020, 126419120, 126419220, 126419320, 126419420, 126419520, 126419620, 126419720, 126419820, 126419920, 126420020, 126420120, 126420220, 126420320, 126420420, 126420520, 126420620, 126420720, 126420820, 126420920, 126421020, 126421120, 126421220, 126421320, 126421420, 126429620</t>
  </si>
  <si>
    <t>2020-05-26 13:00:00</t>
  </si>
  <si>
    <t>PAGO APORTES A SEGURIDAD SOCIAL Y PARAFISCALES NOMINA MAYO 2020 FUNCIONARIOS DT TOLIMA</t>
  </si>
  <si>
    <t>30220, 30320, 30420, 30520, 30620, 30720, 30820, 30920, 31020, 31120, 31220, 31320, 31420, 31520, 31620</t>
  </si>
  <si>
    <t>129446020, 129446120, 129446220, 129446320, 129446420, 129446520, 129446620, 129446720, 129446820, 129446920, 129447020, 129447120, 129447220, 129447320, 129447420</t>
  </si>
  <si>
    <t>2020-05-27 19:44:00</t>
  </si>
  <si>
    <t>PAGO RETROACTIVO APORTES PATRONALES 2020 DT TOLIMA</t>
  </si>
  <si>
    <t>31820, 31920, 32020, 32120, 32220, 32320, 32420, 32520, 32620, 32720, 32820, 32920, 33020, 33120, 33220</t>
  </si>
  <si>
    <t>132697820, 132697920, 132698020, 132698120, 132698220, 132698320, 132698420, 132698520, 132698620, 132698720, 132698820, 132698920, 132699020, 132699120, 132699220</t>
  </si>
  <si>
    <t>2020-06-05 20:07:00</t>
  </si>
  <si>
    <t>PAGO PRIMA DE SERVICIOS FUNCIONARIOS DT TOLIMA</t>
  </si>
  <si>
    <t>34220, 34320, 34420, 34520, 34620, 34720, 34820, 34920, 35020, 35120, 35220, 35320, 35420, 35520, 35620, 35720, 35820, 35920, 36020, 36120, 36220, 36320, 36420, 36520, 36620, 36720, 36820, 36920</t>
  </si>
  <si>
    <t>144126820, 144126920, 144127020, 144127120, 144127220, 144127320, 144127420, 144127520, 144127620, 144127720, 144127820, 144127920, 144128020, 144128120, 144128220, 144128320, 144128420, 144128520, 144128620, 144128720, 144128920, 144129020, 144129120, 144129220, 144129320, 144129420, 144129520, 144129620</t>
  </si>
  <si>
    <t>2020-06-09 20:06:00</t>
  </si>
  <si>
    <t>PRESTACIÓN DE SERVICIOS PERSONALES DE APOYO A LA GESTIÓN DESARROLLADA EN PROCESOS CATASTRALES DE LA TERRITORIAL TOLIMA SEGÚN PAA APROBADO 06/05/2020</t>
  </si>
  <si>
    <t>44620, 50620, 57720, 67120, 77820, 91520, 102820</t>
  </si>
  <si>
    <t>186478020, 217470420, 244323720, 279383920, 310834720, 347526020, 390139820</t>
  </si>
  <si>
    <t>2020-06-24 13:24:00</t>
  </si>
  <si>
    <t>PAGO NOMINA JUNIO FUNCIONARIOS DT TOLIMA</t>
  </si>
  <si>
    <t>37820, 37920, 38020, 38120, 38220, 38320, 38420, 38520, 38620, 38720, 38820, 38920, 39020, 39120, 39220, 39320, 39420, 39520, 39620, 39720, 39820, 39920, 40020, 40120, 40220, 40320, 40420, 40520, 40620, 40720, 40820, 40920, 41020, 41120, 41220, 41320, 41420, 41520</t>
  </si>
  <si>
    <t>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t>
  </si>
  <si>
    <t>2020-06-25 20:01:00</t>
  </si>
  <si>
    <t>PAGO APORTES A SEGURIDAD SOCIAL NOMINA JUNIO 2020 DT TOLIMA</t>
  </si>
  <si>
    <t>41720, 41820, 41920, 42020, 42120, 42220, 42320, 42420, 42520, 42620, 42720, 42820, 42920, 43020, 43120</t>
  </si>
  <si>
    <t>166555820, 166555920, 166556020, 166556120, 166556220, 166556320, 166556420, 166556520, 166556620, 166556720, 166556820, 166556920, 166557020, 166557120, 166557220</t>
  </si>
  <si>
    <t>2020-07-08 19:32:00</t>
  </si>
  <si>
    <t>ADQUISICIÓN E INSTALACIÓN DE DIVISIONES EN VIDRIO LAMINADO 3+3 INCOLORO, CON ESTRUCTURA EN ALUMINIO PARA LA ADECUACIÓN DE LAS VENTANILLAS DE ATENCIÓN AL USUARIO PARA LA DIRECCIÓN TERRITORIAL TOLIMA</t>
  </si>
  <si>
    <t>363091120</t>
  </si>
  <si>
    <t>2020-07-24 18:30:00</t>
  </si>
  <si>
    <t>PAGO NOMINA JULIO 2020 FUNCIONARIOS DT TOLIMA</t>
  </si>
  <si>
    <t>45720, 45820, 45920, 46020, 46120, 46220, 46320, 46420, 46520, 46620, 46720, 46820, 46920, 47020, 47120, 47220, 47320, 47420, 47520, 47620, 47720, 47820, 47920, 48020, 48120, 48220, 48320, 48420, 48520</t>
  </si>
  <si>
    <t>195958420, 195958520, 195958620, 195958720, 195958820, 195958920, 195959020, 195959120, 195959220, 195959320, 195959520, 195959620, 195959720, 195959820, 195959920, 195960020, 195960120, 195960220, 195960320, 195960420, 195960520, 195960620, 195960720, 195960820, 195960920, 195961020, 195961220, 195961320, 195961420</t>
  </si>
  <si>
    <t>2020-07-27 16:07:00</t>
  </si>
  <si>
    <t>PAGO APORTES PARAFISCALES NOMINA JULIO 2020 DT TOLIMA</t>
  </si>
  <si>
    <t>48620, 48720, 48820, 48920, 49020, 49120, 49220, 49320, 49420, 49520, 49620, 49720, 49820</t>
  </si>
  <si>
    <t>197804720, 197804820, 197804920, 197805020, 197805120, 197805220, 197805320, 197805420, 197805520, 197805620, 197805720, 197805820, 197805920</t>
  </si>
  <si>
    <t>2020-07-30 10:00:00</t>
  </si>
  <si>
    <t>PRESTACIÓN DE SERVICIOS PROFESIONALES PARA REALIZAR EL CONTROL DE CALIDAD A LOS INFORMES DE AVALÚOS COMERCIALES, ASÍ COMO REALIZAR AVALÚOS A BIENES INMUEBLES URBANOS Y RURALES, SOLICITADOS POR LA LA DIRECCIÓN TERRITORIAL TOLIMA SUGÚN PAA APROBADO Y C</t>
  </si>
  <si>
    <t>60020, 67720, 80420, 95120, 105220</t>
  </si>
  <si>
    <t>263817920, 280649920, 330127720, 365618520, 390173820</t>
  </si>
  <si>
    <t>2020-07-30 10:47:00</t>
  </si>
  <si>
    <t>GASTOS DE MANUTENCIÓN, ALOJAMIENTO Y TRANSPORTE DE LOS CONTRATISTAS DEL PROYECTO DE AVALÚOS SEGÚN PAA APROBADO Y CIRCULAR CI22 05/03/2020</t>
  </si>
  <si>
    <t>10620, 11320, 11520, 12220, 15920, 16020, 18820, 21520</t>
  </si>
  <si>
    <t>20420, 20720, 20820, 27120, 27220, 37420, 37520</t>
  </si>
  <si>
    <t>63820, 64120, 64220, 74020, 74120, 90620, 90720</t>
  </si>
  <si>
    <t>265704120, 265750920, 265762220, 297658720, 297663320, 341129120, 341131120</t>
  </si>
  <si>
    <t>2020-07-30 17:26:00</t>
  </si>
  <si>
    <t>REVISIÓN TECNOMECÁNICA CAMIONETA DE PLACAS OGL069 MARCA NISSAN FRONTIER DE LA TERRITORIAL TOLIMA.</t>
  </si>
  <si>
    <t>2020-08-21 17:36:00</t>
  </si>
  <si>
    <t>MANTENIMIENTO PREVENTIVO, CORRECTIVO Y SUMINISTRO E INSTALACIÓN DE REPUESTOS DEL VEHICULO DE LA DT TOLIMA</t>
  </si>
  <si>
    <t>373935020</t>
  </si>
  <si>
    <t>2020-08-25 16:49:00</t>
  </si>
  <si>
    <t>PAGO NOMINA AGOSTO FUNCIONARIOS DT TOLIMA</t>
  </si>
  <si>
    <t>52420, 52520, 52620, 52720, 52820, 52920, 53020, 53120, 53220, 53320, 53420, 53520, 53620, 53720, 53820, 53920, 54020, 54120, 54220, 54320, 54420, 54520, 54620, 54720, 54820, 54920, 55020, 55120, 55220, 55320, 55420</t>
  </si>
  <si>
    <t>234014520, 234014620, 234014720, 234014820, 234014920, 234015020, 234015120, 234015220, 234015320, 234015420, 234015520, 234015620, 234015720, 234015820, 234015920, 234016020, 234016120, 234016220, 234016320, 234016420, 234016520, 234016620, 234016720, 234016820, 234016920, 234017020, 234017120, 234017220, 234034120, 234034220, 234034320</t>
  </si>
  <si>
    <t>2020-08-25 17:05:00</t>
  </si>
  <si>
    <t>PAGO APORTES PATRONALES A SEGURIDAD SOCIAL NOMINA AGOSTO DT TOLIMA</t>
  </si>
  <si>
    <t>55520, 55620, 55720, 55820, 55920, 56020, 56120, 56220, 56320, 56420, 56520, 56620, 56720</t>
  </si>
  <si>
    <t>234316620, 234316720, 234316820, 234316920, 234317020, 234317120, 234317220, 234317320, 234317420, 234317520, 234317620, 234317720, 234317820</t>
  </si>
  <si>
    <t>2020-09-14 12:59:00</t>
  </si>
  <si>
    <t>PRESTACIÓN DE SERVICIOS PROFESIONALES PARA GESTIONAR DESDE EL COMPONENTE JURIDICO LAS ACTIVIDADES DE LOS PROCESOS CATASTRALES EN LA DIRECCIÓN TERRITORIAL TOLIMA.SEGÚN PAA APROBADO E-MAIL 26/08/2020</t>
  </si>
  <si>
    <t>78320, 78420, 95220, 103320</t>
  </si>
  <si>
    <t>310845920, 310846420, 366110820, 390145820</t>
  </si>
  <si>
    <t>2020-09-21 08:00:00</t>
  </si>
  <si>
    <t>"ADECUACIÓN Y MANTENIMIENTO DE LA SEDE IBAGUÉ DE LA DIRECCIÓN TERRITORIAL TOLIMA - ETAPA I", APROBADO POR EL ARQUITECTO JOHN ORTIZ E INCLUSION EN EL PLAN DE ADQUISICIONES</t>
  </si>
  <si>
    <t>2020-09-23 19:12:00</t>
  </si>
  <si>
    <t>PAGO NOMINA SEPTIEMBRE 2020 FUNCIONARIOS DT TOLIMA</t>
  </si>
  <si>
    <t>12420, 12520</t>
  </si>
  <si>
    <t>60120, 60220, 60320, 60420, 60520, 60620, 60720, 60820, 60920, 61020, 61120, 61220, 61320, 61420, 61520, 61620, 61720, 61820, 61920, 62020, 62120, 62220, 62320, 62420, 62520, 62620, 62720, 62820, 62920, 63020, 63120, 63220, 63320, 63420, 63520, 63620, 63720</t>
  </si>
  <si>
    <t>263743020, 263743120, 263743220, 263743320, 263743420, 263743520, 263743620, 263743720, 263743820, 263743920, 263744020, 263744120, 263744220, 263744320, 263744420, 263744520, 263744620, 263744720, 263744820, 263744920, 263745020, 263745120, 263745220, 263745320, 263745420, 263745520, 263745620, 263745720, 263769620, 263769720, 263769820, 263769920, 263770020, 263770120, 263770220, 263770320, 263770420</t>
  </si>
  <si>
    <t>2020-09-24 11:56:00</t>
  </si>
  <si>
    <t>PAGO APORTES PATRONALES A SEGURIDAD SOCIAL Y PARAFISCALES NOMINA SEPTIEMBRE 2020 DT TOLIMA</t>
  </si>
  <si>
    <t>64320, 64420, 64520, 64620, 64720, 64820, 64920, 65020, 65120, 65220, 65320, 65420, 65520</t>
  </si>
  <si>
    <t>265665220, 265665320, 265665420, 265665520, 265665620, 265665720, 265665820, 265665920, 265666020, 265666120, 265666220, 265666320, 265666420</t>
  </si>
  <si>
    <t>2020-10-07 15:25:00</t>
  </si>
  <si>
    <t>COMISION DIRECTORES TERRITORIALES A SEDE CENTRAL BOGOTÁ SEGUN RES 845</t>
  </si>
  <si>
    <t>287475420</t>
  </si>
  <si>
    <t>2020-10-20 17:21:00</t>
  </si>
  <si>
    <t>Prestación de servicios personales para realizar actividades de reconocimiento predial rural y urbano de los procesos de gestión catastral en el marco de los proyectos que adelanta el instituto en la Dirección Territorial Tolima y sus UOC.</t>
  </si>
  <si>
    <t>17120, 17320, 18420</t>
  </si>
  <si>
    <t>39820, 39920, 43520</t>
  </si>
  <si>
    <t>91620, 91720, 92020, 93920, 95320, 104420, 104520, 104620</t>
  </si>
  <si>
    <t>357299620, 357303820, 357326720, 360394120, 366945920, 367168320, 390154220, 390154820, 390155420</t>
  </si>
  <si>
    <t>2020-10-20 17:26:00</t>
  </si>
  <si>
    <t>Prestación de servicios personales para realizar actividades de apoyo operativo en los procesos de gestión catastral en el marco de los proyectos que adelanta el instituto en la Dirección Territorial Tolima y sus UOC.</t>
  </si>
  <si>
    <t>16720, 18020</t>
  </si>
  <si>
    <t>40020, 40120</t>
  </si>
  <si>
    <t>91820, 91920, 93820, 102920, 103020</t>
  </si>
  <si>
    <t>357310120, 357314120, 360393320, 390142920, 390143820</t>
  </si>
  <si>
    <t>2020-10-20 17:28:00</t>
  </si>
  <si>
    <t>restación de servicios técnicos y administrativos para realizar el inventario, organización, custodia de fichas y actividades de apoyo operativo en los procesos de gestión catastral en el marco de los proyectos que adelanta el instituto en la Direcci</t>
  </si>
  <si>
    <t>91120, 94020, 103120</t>
  </si>
  <si>
    <t>343265220, 360394820, 390144320</t>
  </si>
  <si>
    <t>2020-10-22 21:10:00</t>
  </si>
  <si>
    <t>PAGO NOMINA OCTUBRE 2020 FUNCIONARIOS DT TOLIMA</t>
  </si>
  <si>
    <t>71020, 71120, 71220, 71320, 71420, 71520, 71620, 71720, 71820, 71920, 72020, 72120, 72220, 72320, 72420, 72520, 72620, 72720, 72820, 72920, 73020, 73120, 73220, 73320, 73420, 73520, 73620, 73720, 73820</t>
  </si>
  <si>
    <t>295568720, 295568820, 295568920, 295569020, 295569120, 295569220, 295569320, 295569420, 295569520, 295569620, 295569720, 295569820, 295569920, 295570020, 295570120, 295570220, 295570320, 295570420, 295570520, 295570620, 295570720, 295570820, 295570920, 295571020, 295571120, 295571220, 295571320, 295571420, 295571520</t>
  </si>
  <si>
    <t>2020-10-23 11:31:00</t>
  </si>
  <si>
    <t>VIATICOS PARA ADENLANTAR LOS PROCESOS SEGÚN CONVENIO INTERADMINISTRATIVO 866 SUSCRITO CON MINISTERIO DE VIVIENDA CIUDAD Y TERRITORIO.</t>
  </si>
  <si>
    <t>16820, 17520, 17620, 17720, 17920, 18120, 18220, 18320, 18520, 18920, 19020, 19120, 19220, 19520, 19620, 19720, 19920, 20220, 20320, 20420, 20520, 21420, 21620, 21720, 21820, 22020, 22120, 22320, 22420, 22520, 22920, 23020</t>
  </si>
  <si>
    <t>32720, 32920, 33020, 33120, 33320, 33420, 33520, 33620, 33820, 34020, 34120, 34220, 34320, 34420, 34520, 34620, 34820, 34920, 35020, 35120, 35220, 37320, 37620, 37720, 37820, 38120, 38220, 43920, 44020, 44120, 44520, 44620</t>
  </si>
  <si>
    <t>80520, 80720, 80820, 80920, 81120, 81220, 81320, 81420, 81620, 81820, 81920, 82020, 82120, 82220, 82320, 82420, 82620, 82720, 82820, 82920, 83020, 90520, 90820, 90920, 91020, 91320, 91420, 95720, 95820, 95920, 96320, 96420</t>
  </si>
  <si>
    <t>330129120, 330134520, 330135720, 330138220, 330140720, 330141720, 330142820, 330144020, 330145620, 330147620, 330148820, 330149620, 330150820, 330151920, 330153920, 330154920, 330157320, 335563420, 335564220, 335595220, 335596320, 340581720, 341235020, 341250420, 341258020, 343278820, 343281420, 371031220, 371039820, 371041420, 371058920, 371062620</t>
  </si>
  <si>
    <t>2020-10-26 14:50:00</t>
  </si>
  <si>
    <t>PAGO APORTES A SEGURIDAD SOCIAL Y PARAFISCALES NOMINA OCTUBRE 2020 DT TOLIMA</t>
  </si>
  <si>
    <t>16620, 17420</t>
  </si>
  <si>
    <t>74720, 74820, 74920, 75020, 75120, 75220, 75320, 75420, 75520, 75620, 75720, 75820, 75920, 76020, 76120, 76220, 76320, 76420, 76520, 76620, 76720, 76820, 76920, 77020, 77120, 77220</t>
  </si>
  <si>
    <t>297748620, 297748720, 297748820, 297748920, 297749020, 297749120, 297749220, 297749320, 297749420, 297749520, 297749620, 297749720, 297749820, 303307320, 303307420, 303307520, 303307620, 303307720, 303307820, 303307920, 303308020, 303308120, 303308220, 303308320, 303308420, 303308520</t>
  </si>
  <si>
    <t>2020-11-23 20:05:00</t>
  </si>
  <si>
    <t>PAGO NOMINA NOVIEMBRE Y PRIMA DE NAVIDAD 2020 FUNCIONARIOS DT TOLIMA</t>
  </si>
  <si>
    <t>20720, 20820</t>
  </si>
  <si>
    <t>83220, 83320, 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88620, 88720</t>
  </si>
  <si>
    <t>335458420, 335458520, 335458620, 335458720, 335458820, 335458920, 335459020, 335459120, 335459220, 335459320, 335459420, 335459520, 335459620, 335459720, 335459820, 335459920, 335460020, 335460120, 335460220, 335460320, 335460520, 335460620, 335460720, 335460820, 335460920, 335461020, 335461120, 335461220, 335489120, 335489220, 335489320, 335489420, 335489520, 335489620, 335489720, 335489820, 335489920, 335490020, 335490220, 335490320, 335490420, 335490520, 335490620, 335490720, 335490820, 335490920, 335491020, 335491120, 335491220, 335491320, 335491420, 335491520, 335491620, 335491720, 335491820, 335491920</t>
  </si>
  <si>
    <t>2020-11-25 14:50:00</t>
  </si>
  <si>
    <t>PAGO APORTES A SEGURIDAD SOCIAL Y PARAFISCALES NÓMINA NOVIEMBRE 2020 DT TOLIMA</t>
  </si>
  <si>
    <t>88820, 88920, 89020, 89120, 89220, 89320, 89420, 89520, 89620, 89720, 89820, 89920, 90020</t>
  </si>
  <si>
    <t>339431920, 339432020, 339432220, 339432320, 339432420, 339432520, 339432620, 339432720, 339432820, 339432920, 339433020, 339433120, 339433220</t>
  </si>
  <si>
    <t>2020-11-26 16:52:00</t>
  </si>
  <si>
    <t>PAGO GMF 4X 1000 POR CONCEPTO DE PAGO POR TRANSFERENCIA A OMAR QUINTERO CUENTA INV PROPIOS BANCO POPULAR</t>
  </si>
  <si>
    <t>91220</t>
  </si>
  <si>
    <t>343269620</t>
  </si>
  <si>
    <t>PAGO NOMINA DICIEMBRE 2020 FUNCIONARIOS DT TOLIMA</t>
  </si>
  <si>
    <t>23520, 23620</t>
  </si>
  <si>
    <t>96720, 96820, 96920, 97020, 97120, 97220, 97320, 97420, 97520, 97620, 97720, 97820, 97920, 98020, 98120, 98220, 98320, 98420, 98520, 98620, 98720, 98820, 98920, 99020, 99120, 99220, 99320, 99420, 99520, 99620, 99720, 99820</t>
  </si>
  <si>
    <t>378627820, 378627920, 378628020, 378628120, 378628220, 378628320, 378628520, 378628620, 378628720, 378628820, 378628920, 378629020, 378629120, 378629220, 378629320, 378629420, 378629520, 378629620, 378629820, 378629920, 378630020, 378630120, 378630220, 378630320, 378630420, 378630520, 378630620, 378630720, 378648420, 378648520, 378648620, 378648720</t>
  </si>
  <si>
    <t>2020-12-21 19:50:00</t>
  </si>
  <si>
    <t>PAGO A SEGURIDAD SOCIAL Y PARAFISCALES NOMINA DICIEMBRE 2020 DT TOLIMA</t>
  </si>
  <si>
    <t>99920, 100020, 100120, 100220, 100320, 100420, 100520, 100620, 100720, 100820, 100920, 101020, 101120</t>
  </si>
  <si>
    <t>383696120, 383696220, 383696320, 383696420, 383696520, 383696620, 383696720, 383696820, 383697020, 383697220, 383697320, 383697420, 383697520</t>
  </si>
  <si>
    <t>2020-12-22 15:19:00</t>
  </si>
  <si>
    <t>PAGO REAJUSTE PENSION ABRIL 2020</t>
  </si>
  <si>
    <t>101220, 101320, 101420, 101520, 101620</t>
  </si>
  <si>
    <t>383697920, 383698020, 383698120, 383698220, 383698320</t>
  </si>
  <si>
    <t>2020-12-22 15:40:00</t>
  </si>
  <si>
    <t>TRASLADO DE MOBILIARIO DE LAS UNIDADES OPERATIVAS</t>
  </si>
  <si>
    <t>23920, 24020, 24120</t>
  </si>
  <si>
    <t>46720, 46820, 46920</t>
  </si>
  <si>
    <t>101720, 101820, 101920</t>
  </si>
  <si>
    <t>387108620, 387125620, 387133620</t>
  </si>
  <si>
    <t>2020-12-28 16:33:00</t>
  </si>
  <si>
    <t>RECONOCIMIENTO ECONOMICO POR CONCEPTO DE TRANSPORTE DE ENSERES Y BIENES MUEBLES DE LOS FUNCIONARIOS REUBICADOS DE LAS UNIDADES OPERATIVAS A LA SEDE DT TOLIMA IBAGUE</t>
  </si>
  <si>
    <t>24220, 24320, 24420, 24520</t>
  </si>
  <si>
    <t>50420, 50520, 50620, 50720</t>
  </si>
  <si>
    <t>105320, 105420, 105520, 105620</t>
  </si>
  <si>
    <t>393666420, 393680020, 393700820, 393716420</t>
  </si>
  <si>
    <t>2020-01-09 15:07:00</t>
  </si>
  <si>
    <t>022</t>
  </si>
  <si>
    <t>TERRITORIAL VALLE</t>
  </si>
  <si>
    <t>CDP PARA PAGO SERVICIOS PUBLICOS TVALLE  VIGENCIA 2020, SEGUN ASIGNACION PPTAL AUTORIZADA POR GIT SERVICIOS ADMINISTRATIVOS DEL 07 ENERO/20</t>
  </si>
  <si>
    <t>120, 220, 320, 420, 820, 920, 1020, 1120, 1320, 1420, 2520, 2620, 2920, 3020, 4320, 5520, 5620, 5720, 6220, 6620, 6720, 6820, 6920, 7420, 7820, 7920, 8020, 8120, 8520, 8620, 8720, 8820, 8920, 9120, 9520, 9620, 9720, 9820, 10620, 10720, 10920, 11220, 11420, 12520, 12720, 13020, 14120, 17720, 18820, 18920, 20620, 22520, 22620, 22720, 22820, 23220</t>
  </si>
  <si>
    <t>120, 220, 320, 520, 620, 720, 820, 1020, 1220, 2620, 2720, 3020, 3120, 3520, 4020, 4120, 4220, 4520, 6420, 6520, 6620, 6720, 6820, 8520, 8620, 8720, 8820, 10720, 10820, 10920, 11020, 11120, 13020, 13120, 13220, 13320, 13420, 15420, 15520, 15820, 16120, 19020, 19220, 19420, 19820, 24720, 24820, 24920, 26820, 33920, 34120, 34420, 41120</t>
  </si>
  <si>
    <t>120, 220, 320, 8020, 8120, 8220, 8320, 8520, 8620, 15920, 16020, 16320, 25520, 26020, 26120, 26220, 31920, 34920, 35120, 35220, 43420, 50020, 50120, 50220, 57420, 59320, 59420, 59520, 59620, 59720, 68720, 68820, 68920, 69020, 76720, 78720, 78820, 79120, 79220, 88520, 88720, 88920, 95720, 99820, 99920, 100020, 110620, 118920, 119020, 119420, 133520</t>
  </si>
  <si>
    <t>4549320, 4552320, 4578320, 19511820, 21274220, 23090220, 23203520, 26814320, 30493520, 48453920, 48462520, 52683720, 55385920, 73379720, 86513520, 87622120, 90998220, 102704620, 117098620, 119700320, 119855920, 126886720, 149713220, 150234520, 150927820, 162508820, 178279620, 183710120, 183716420, 186607220, 193847720, 210910820, 216410220, 216410820, 217682720, 232148220, 244728820, 249774120, 252945720, 262170720, 276083720, 278270620, 284663020, 296560020, 314703220, 324963820, 324974420, 328210020, 336839720, 358657820, 360031220, 371256320, 392441520</t>
  </si>
  <si>
    <t>2020-01-22 13:43:00</t>
  </si>
  <si>
    <t>CDP PARA PAGO NOMINA FUNCIONARIOS TVALLE CORRESPONDIENTE AL MES DE ENERO DEL 2020</t>
  </si>
  <si>
    <t>420, 520, 620, 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t>
  </si>
  <si>
    <t>7943720, 7943820, 7943920, 7944020, 7944120, 7944220, 7944320, 7944420, 7944520, 7944620, 7944720, 7944820, 7944920, 7945020, 7945120, 7945220, 7945320, 7945420, 7945520, 7945620, 7945720, 7945820, 7945920, 7946020, 7946120, 7946220, 7946320, 7946420, 7946520, 7946620, 7946720, 7946920, 7947020, 7947120, 7947220, 7947320, 7947420, 7947520, 7947620, 7947720, 7947820, 7947920, 7948020, 7948120, 7948220, 7948320, 7948420, 7948520, 7948620, 7948720, 7948820, 7948920, 7949020, 7949120, 7949220, 7949320, 7949420, 7949520, 7949620, 7949720, 7949820</t>
  </si>
  <si>
    <t>2020-01-22 15:30:00</t>
  </si>
  <si>
    <t>CDP PARA PAGO APORTES SEGURIDAD SOCIAL FUNCIONARIOS TVALLE  CORRESPONDIENTE AL MES DE ENERO DEL 2019</t>
  </si>
  <si>
    <t>6520, 6620, 6720, 6820, 6920, 7020, 7120, 7220, 7320, 7420, 7520, 7620, 7720, 7820</t>
  </si>
  <si>
    <t>9026620, 9026720, 9026820, 9026920, 9027020, 9027120, 9027220, 9027320, 9027420, 9027520, 9027620, 9027720, 9027820, 9027920</t>
  </si>
  <si>
    <t>CDP PARA PAGO ARRENDAMIENTO UOC DE PALMIRA POR 10 MESES VIGENCIA 2020</t>
  </si>
  <si>
    <t>25620, 25920, 34220, 44020, 57520, 66920, 76820, 86120, 95920, 112220</t>
  </si>
  <si>
    <t>73393320, 73405620, 84066820, 106044420, 132428920, 162400020, 198970020, 234454320, 268867520, 302704320, 341769920</t>
  </si>
  <si>
    <t>2020-02-11 14:05:00</t>
  </si>
  <si>
    <t>CDP PARA VIATICOS Y GASTOS DE VIAJE COMISION DIRECTOR TERRITORIAL A SEDE CENTRAL</t>
  </si>
  <si>
    <t>23878620</t>
  </si>
  <si>
    <t>2020-02-11 15:09:00</t>
  </si>
  <si>
    <t>SCDP PARA PAGO DECLARACIONES DE INDUSTRIA Y COMERCIO CORRESPONDIENTE A LA VIGENCIA 2019 PARA LA TVALLE Y LAS UOC DE BUENAVENTURA, BUGA, TULUA, CARTAGO Y PALMIRA</t>
  </si>
  <si>
    <t>2220, 3720, 3820, 3920, 4020, 4120, 5920</t>
  </si>
  <si>
    <t>1820, 3220, 3320, 3420, 3720, 4320</t>
  </si>
  <si>
    <t>15620, 15720, 25220, 25320, 25420, 25720, 26320</t>
  </si>
  <si>
    <t>37609820, 40830020, 70214120, 70230320, 70246220, 73534520, 94234220</t>
  </si>
  <si>
    <t>2020-02-13 09:39:00</t>
  </si>
  <si>
    <t>CDP PARA VIATICOS PROCESO DE CONSERVACION</t>
  </si>
  <si>
    <t>1820, 1920, 2020, 2120, 11020, 11120, 11920, 12020, 12120, 12220, 12320, 12420, 12620, 12920, 13120, 13220, 13320, 13420, 13520, 13620, 13720, 13820, 13920, 14520, 15920, 16020, 16120, 16220, 16320, 16420, 16520, 16620, 16720, 16820, 16920, 20020, 20120, 20220, 21820, 21920, 22020, 22120, 22220, 22320, 22420</t>
  </si>
  <si>
    <t>1320, 1520, 1620, 1720, 15620, 15720, 18420, 18520, 18620, 18720, 18820, 18920, 19120, 20920, 21120, 22920, 23020, 23120, 23220, 23320, 23420, 23520, 23620, 23720, 23820, 23920, 24020, 24120, 24220, 24320, 24420, 24520, 24620, 27220, 27320, 27420, 32020, 32120, 32220, 32320, 32420, 32520, 32620</t>
  </si>
  <si>
    <t>15220, 15320, 15420, 15520, 78920, 79020, 87920, 88020, 88120, 88220, 88320, 88420, 88620, 97820, 97920, 98020, 98120, 98220, 98320, 98420, 98520, 98620, 98720, 98820, 98920, 99020, 99120, 99220, 99320, 99420, 99520, 99620, 99720, 112320, 112420, 112520, 116920, 117020, 117120, 117220, 117320, 117420, 117520</t>
  </si>
  <si>
    <t>35720120, 35728120, 35736320, 35746220, 250645020, 250645420, 275886520, 275890020, 275897520, 275902020, 275917020, 275919720, 276087120, 312073520, 312100820, 312102220, 312103320, 312104720, 312108920, 312110420, 312111920, 312112820, 312113920, 312114820, 312932820, 312941820, 312945020, 312951020, 312957420, 312970220, 312975620, 312977120, 314244220, 347319120, 347319920, 347320520, 356116020, 356117020, 356117520, 356118220, 356118920, 356119820, 356120620</t>
  </si>
  <si>
    <t>2020-02-13 09:43:00</t>
  </si>
  <si>
    <t>CDP PARA VIATICOS PROCESO POLITICA DE TIERRAS Y LEY DE VICTIMAS</t>
  </si>
  <si>
    <t>2020-02-13 09:47:00</t>
  </si>
  <si>
    <t>CDP PARA VIATICOS PROCESO DE AVALUOS</t>
  </si>
  <si>
    <t>54090120, 54091720</t>
  </si>
  <si>
    <t>2020-02-17 09:00:00</t>
  </si>
  <si>
    <t>CDP PARA PAGO IMPUESTO PREDIAL CORRESPONDIENTE A LA TVALLE VIGENCIA 2020</t>
  </si>
  <si>
    <t>41886220</t>
  </si>
  <si>
    <t>2020-02-20 15:24:00</t>
  </si>
  <si>
    <t>CDP PARA PAGO NOMINA FUNCIONARIOS TVALLE CORRESPONDIENTE AL MES DE FEBRERO DEL 2020</t>
  </si>
  <si>
    <t>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t>
  </si>
  <si>
    <t>30898520, 30898620, 30898720, 30898820, 30898920, 30899020, 30899120, 30899220, 30899320, 30899420, 30899520, 30899620, 30899720, 30899820, 30899920, 30900020, 30900120, 30900220, 30900320, 30900420, 30900520, 30900620, 30900720, 30900820, 30900920, 30901020, 30901120, 30901220, 30901320, 30901420, 30901520, 30901620, 30901720, 30901820, 30901920, 30902020, 30902120, 30902220, 30902320, 30902420, 30902520, 30902620, 30902720, 30902820, 30902920, 30903020, 30903120, 30903220, 30903320, 30903520, 30903620</t>
  </si>
  <si>
    <t>2020-02-21 09:51:00</t>
  </si>
  <si>
    <t>CDP PARA PAGO SEGURIDAD SOCIAL FUNCIONARIOS TVALLE SEGUN NOMINA CORRESPONDIENTE AL MES DE FEBRERO DEL 2020</t>
  </si>
  <si>
    <t>13820, 13920, 14020, 14120, 14220, 14320, 14420, 14520, 14620, 14720, 14820, 14920, 15020, 15120</t>
  </si>
  <si>
    <t>31844620, 31844720, 31844820, 31844920, 31845020, 31845120, 31845220, 31845320, 31845420, 31845520, 31845620, 31845720, 31845820, 31845920</t>
  </si>
  <si>
    <t>2020-03-04 11:03:00</t>
  </si>
  <si>
    <t>CDP PARA PRESTACION DE SERVICIOS PERSONALES PARA REALIZAR ACTIVIDADES DE RECONOCIMIENTO PREDIAL URBANO Y RURAL PARA LA ATENCION DE TRAMITES EN LOS PROCESOS CATASTRALES DE LA DIRECCION TERRITORIAL VALLE Y SUS UOC.</t>
  </si>
  <si>
    <t>14620, 14720, 14820, 14920, 15020, 15120, 15220, 15320, 15420, 15520, 15620, 15720, 15820, 17620</t>
  </si>
  <si>
    <t>29720, 29920, 30120, 30220, 30320, 30720, 31320, 32920, 33020, 33620, 33720, 34220, 34320</t>
  </si>
  <si>
    <t>114720, 114820, 115020, 115120, 115620, 116220, 117820, 117920, 118620, 118720, 119120, 119220, 119320, 128020, 128720, 129220, 129620, 129720, 129820, 129920, 130220, 130320, 130420, 130520, 131320, 131920, 132020, 133120, 133320, 134020, 135720, 135820, 135920, 136020, 136120</t>
  </si>
  <si>
    <t>349490520, 350642020, 350646220, 350648120, 354999320, 355035420, 356122420, 356123020, 357561620, 357563020, 360044820, 360559520, 364619020, 378735820, 383564120, 383593120, 383603620, 383609820, 383655820, 383658520, 383725420, 389539520, 389545020, 389549120, 389583820, 392377320, 392386820, 392426120, 392437920, 394039120, 394437520, 394542420, 394663820, 394668120, 394669220</t>
  </si>
  <si>
    <t>CDP PARA PRESTACION DE SERVICIOS PERSONALES PARA REALIZAR ACTIVIDADES DE APOYO OPERATIVO EN LOS PROCESOS CATASTRALES EN LA DIRECCION TERRITORIAL VALLE Y SUS UOC.</t>
  </si>
  <si>
    <t>4420, 4520, 4620, 4720, 4820, 4920, 5020, 5220</t>
  </si>
  <si>
    <t>4620, 4720, 4820, 4920, 5020, 5120, 5220, 5920</t>
  </si>
  <si>
    <t>33420, 33520, 33620, 33720, 33820, 33920, 34020, 34520, 43620, 43720, 43820, 44320, 44420, 44820, 44920, 45020, 57620, 57920, 58020, 58420, 58720, 59020, 59120, 59220, 67220, 67320, 67520, 67920, 68120, 68320, 68420, 68520, 77120, 77220, 77320, 77820, 77920, 78020, 78320, 78420, 86420, 86720, 86920, 87120, 87220, 87320, 87420, 87520, 96120, 96220, 96320, 96920, 97320, 97420, 97620, 97720, 112820, 112920, 113420, 113520, 113920, 114220, 114620, 114920, 127720, 127820, 127920, 130920, 131020, 131120, 131220, 132120, 136820</t>
  </si>
  <si>
    <t>105758220, 105759220, 105801720, 105802620, 105805020, 106038520, 106042620, 106389220, 134941620, 134943720, 134946620, 135988220, 135990220, 136003020, 136004120, 138046620, 170170620, 170175820, 170188120, 170192820, 170200620, 170208420, 170218520, 170228320, 207638920, 207664820, 207672720, 207691020, 207709420, 207752420, 207762720, 208050220, 241793220, 241794220, 241795120, 241805420, 241808620, 241808920, 241811120, 241816020, 272801620, 272811920, 272813920, 272816020, 272816420, 272817520, 272818420, 272819420, 309799920, 309802420, 309804620, 310276920, 310289720, 310545120, 310548720, 310549420, 347332420, 347333320, 349432720, 349433320, 349435220, 349459620, 349484620, 350645520, 378578120, 378586220, 378591520, 389563720, 389573520, 389575720, 389579120, 392392620, 395981820</t>
  </si>
  <si>
    <t>2020-03-04 11:15:00</t>
  </si>
  <si>
    <t>SCDP PARA PRESTACION DE SERVICIOS PERSONALES PARA REALIZAR LAS ACTIVIDADES DE CONTROL Y VERIFICACION A LOS TRAMITES DEL PROCESO DE CONSERVACION CATASTRAL EN LA DIRECCION TERRITORIAL VALLE Y SUS UOC.</t>
  </si>
  <si>
    <t>34620, 44520, 57720, 68020, 78220, 86620, 96820, 114120, 132220</t>
  </si>
  <si>
    <t>108756820, 135992620, 170223020, 207704020, 241810320, 272806120, 310274620, 349436620, 392397620</t>
  </si>
  <si>
    <t>2020-03-04 11:22:00</t>
  </si>
  <si>
    <t>CDP PARA PRESTACION DE SERVICIOS DE APOYO A LA GESTION EN VENTANILLA PARA ATENCION AL PUBLICO EN LOS  PROCESOS CATASTRALES DE LA DIRECCION TERRITORIAL VALLE Y SUS UOC.</t>
  </si>
  <si>
    <t>5820, 6220</t>
  </si>
  <si>
    <t>34420, 34720, 43920, 44720, 58120, 58520, 67120, 67820, 77620, 78120, 86520, 87020, 96420, 96720, 113620, 114020, 130820, 132320</t>
  </si>
  <si>
    <t>106062820, 108758320, 134949220, 136001220, 170196820, 170206720, 207629620, 207688620, 241797720, 241809720, 272802420, 272814720, 309807420, 309820420, 349433620, 349436020, 389555320, 392401320</t>
  </si>
  <si>
    <t>2020-03-04 11:27:00</t>
  </si>
  <si>
    <t>CDP PARA PRESTACION DE SERVICIOS DE APOYO A LA GESTION DESARROLLADA EN PROCESOS CATASTRALES DE LA TERRITORIAL VALLE Y SUS UOC.</t>
  </si>
  <si>
    <t>34320, 43520, 57820, 67420, 77520, 87620, 96620, 114520, 130620, 130720</t>
  </si>
  <si>
    <t>106046020, 134939120, 170220220, 207670520, 241797020, 272819720, 309813620, 349481220, 389551120, 389553120</t>
  </si>
  <si>
    <t>CDP PARA PRESTACION DE SERVICIOS PROFESIONALES PARA ATENDER DESDE EL COMPONENTE JURIDICO LAS ACTIVIDADES DE LOS PROCESOS CATASTRALES EN LA DIRECCION TERRITORIAL VALLE</t>
  </si>
  <si>
    <t>25820, 34120, 44120, 58220, 67020, 77020, 86820, 97520, 113820, 131720, 131820</t>
  </si>
  <si>
    <t>83187220, 106043620, 135093320, 170205020, 207625820, 241792620, 272813020, 310548220, 349434720, 392367220, 392369820</t>
  </si>
  <si>
    <t>2020-03-04 11:42:00</t>
  </si>
  <si>
    <t>CDP PARA PRESTACION DE SERVICIOS PROFESIONALES PARA APOYAR A LA DIRECCION TERRITORIAL VALLE DEL CAUCA EN LOS REQUERIMIENTOS DEL TRAMITE ADMINISTRATIVO, JUDICIAL Y EL POSFALLO DEL PROCESO DE RESTITUCION DE TIERRAS EN EL MARCO DE LA LEY 1448 DE 2011 Y</t>
  </si>
  <si>
    <t>34820, 44620, 58320, 68220, 77420, 87720, 95820, 96520, 113720, 131420, 131520</t>
  </si>
  <si>
    <t>108781020, 135998120, 170201920, 207710820, 241796220, 272823020, 302690720, 309811620, 349434120, 389585520, 389588120</t>
  </si>
  <si>
    <t>2020-03-04 11:46:00</t>
  </si>
  <si>
    <t>CDP VIATICOS PARA PROFESIONAL QUE  APOYA A LA DIRECCION TERRITORIAL VALLE DEL CAUCA EN LOS REQUERIMIENTOS DEL TRAMITE ADMINISTRATIVO, JUDICIAL Y EL POSFALLO DEL PROCESO DE RESTITUCION DE TIERRAS EN EL MARCO DE LA LEY 1448 DE 2011 Y LA POLITICA INTEGR</t>
  </si>
  <si>
    <t>4220, 18420, 18520</t>
  </si>
  <si>
    <t>25120, 25220</t>
  </si>
  <si>
    <t>100220, 100320, 100620</t>
  </si>
  <si>
    <t>330177920, 334547920</t>
  </si>
  <si>
    <t>2020-03-13 16:32:00</t>
  </si>
  <si>
    <t>CDP SEGUN ASIGNACION PRESUPUESTAL PARA VIATICOS Y GASTOS DE COMISION PARA CONTADOR Y AUXILIAR ADMINISTRATIVO SEGUN MEMO IE105 A  FIN DE REALIZAR TOMA FISICA DE INVENTARIOS Y ELEMENTOS DEVOLUTIVOS DE LA UOC DE CARTAGO Y UOC DE TULUA</t>
  </si>
  <si>
    <t>2020-03-20 13:44:00</t>
  </si>
  <si>
    <t>CDP PARA PAGO NOMINA Y PRESTACIONES SOCIALES FUNCIONARIOS TVALLE CORRESPONDIENTE AL MES DE MARZO DEL 2020</t>
  </si>
  <si>
    <t>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t>
  </si>
  <si>
    <t>66919220, 66919320, 66919420, 66919520, 66919620, 66919720, 66919820, 66919920, 66920020, 66920120, 66920220, 66920320, 66920420, 66920520, 66920620, 66920820, 66921020, 66921120, 66921220, 66921320, 66921420, 66921520, 66921620, 66921720, 66921820, 66921920, 66922020, 66922120, 66922320, 66922420, 66922520, 66922620, 66922720, 66922820, 66922920, 66923020, 66923120, 66923220, 66923320, 66923420, 66923520, 66923820, 66923920, 66924020, 66924120, 66924220, 66924320, 66924420, 66924520, 66942120, 66942220, 66942320, 66942520, 66942620, 66942720, 66942820, 66942920, 66943020, 66943120, 66943320, 66943420, 66943520, 66943620, 66943720, 66943820, 66943920, 66944020, 66944220, 66944320, 66944420, 66944520, 66944620, 66944720, 66944820</t>
  </si>
  <si>
    <t>2020-03-24 17:06:00</t>
  </si>
  <si>
    <t>CDP PARA PAGO SEGURIDAD SOCIAL FUNCIONARIOS TVALLE SEGUN NOMINA MES MARZO DEL 2020</t>
  </si>
  <si>
    <t>23820, 23920, 24020, 24120, 24220, 24320, 24420, 24520, 24620, 24720, 24820, 24920, 25020, 25120</t>
  </si>
  <si>
    <t>68795720, 68795820, 68795920, 68796020, 68796120, 68796220, 68796320, 68796420, 68796520, 68796620, 68796720, 68796820, 68796920, 68797020</t>
  </si>
  <si>
    <t>2020-04-07 14:59:00</t>
  </si>
  <si>
    <t>CDP PARA CONTRATACION DE PRESTACION DE SERVICIOS PROFESIONALES PARA REALIZAR EL CONTROL DE CALIDAD A LOS INFORMES DE AVALUOS COMERCIALES, ASI COMO REALIZAR AVALUOS A BIENES INMUEBLES URBANOS Y RURALES EN TODO EL PAIS</t>
  </si>
  <si>
    <t>96020, 100720, 118820, 128420</t>
  </si>
  <si>
    <t>305328520, 334551020, 357566020, 383548520</t>
  </si>
  <si>
    <t>2020-04-07 15:08:00</t>
  </si>
  <si>
    <t>CDP PARA PRESTACION DE SERVICIOS PROFESIONALES PARA REALIZAR AVALUOS COMERCIALES, A NIVEL NACIONAL DE LOS BIENES URBANOS Y RURALES</t>
  </si>
  <si>
    <t>136220</t>
  </si>
  <si>
    <t>394669820</t>
  </si>
  <si>
    <t>2020-04-07 15:14:00</t>
  </si>
  <si>
    <t>CDP PARA LOS GASTOS DE MANUTENCION, ALOJAMIENTO Y TRANSPORTE DE LOS CONTRATISTAS DEL PROYECTO DE AVALUOS</t>
  </si>
  <si>
    <t>2020-04-13 08:10:00</t>
  </si>
  <si>
    <t>PRESTACION DE SERVICIOS PROFESIONALES PARA REALIZAR LOS PROCESOS DE PLANEACION Y SEGUIMIENTO AL PLAN DE ACCION  DE LA DIRECCION TERRITORIAL VALLE, EN EL MARCO DE LOS LINEAMIENTOS INSTITUCIONALES VIGENTES</t>
  </si>
  <si>
    <t>44220, 58620, 68620, 77720, 87820, 97220, 115220, 127620</t>
  </si>
  <si>
    <t>135974420, 170198820, 210488120, 241804620, 273736120, 310287020, 354941920, 378574620</t>
  </si>
  <si>
    <t>2020-04-16 11:18:00</t>
  </si>
  <si>
    <t>CDP PARA PAGO GMF GENERADO EN LA CUENTA 130 RECURSOS PROPIOS SEGUN CONCILIACION BANCARIA.</t>
  </si>
  <si>
    <t>99489720</t>
  </si>
  <si>
    <t>2020-04-22 15:23:00</t>
  </si>
  <si>
    <t>CDP PARA PAGO NOMINA FUNCIONARIOS TVALLE CORRESPONDIENTE AL MES DE ABRIL DEL 2020</t>
  </si>
  <si>
    <t>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t>
  </si>
  <si>
    <t>99124220, 99124320, 99124420, 99124520, 99124620, 99124720, 99124820, 99124920, 99125020, 99125120, 99125220, 99125320, 99125420, 99125520, 99125620, 99125720, 99125820, 99125920, 99126020, 99126120, 99126220, 99126320, 99126420, 99126520, 99126620, 99126720, 99126820, 99126920, 99127020, 99127120, 99127220, 99127320, 99127420, 99127520, 99127620, 99127720, 99127820, 99127920, 99128020, 99128220, 99128320, 99128420, 99128520, 99128620, 99128720, 99128820, 99128920, 99129020, 99129120, 99129220, 99129320, 99129420, 99129520, 99129620</t>
  </si>
  <si>
    <t>2020-04-27 09:54:00</t>
  </si>
  <si>
    <t>CDP PARA PAGO SEGURIDAD SOCIAL FUNCIONARIOS TVALLE SEGUN NOMINA CORRESPONDIENTE AL MES DE ABRIL DEL 2020</t>
  </si>
  <si>
    <t>32020, 32120, 32220, 32320, 32420, 32520, 32620, 32720, 32820, 32920, 33020, 33120, 33220, 33320</t>
  </si>
  <si>
    <t>102696220, 102696320, 102696420, 102696520, 102696620, 102696720, 102696820, 102696920, 102697020, 102697120, 102697220, 102697320, 102697420, 102697520</t>
  </si>
  <si>
    <t>2020-05-12 11:50:00</t>
  </si>
  <si>
    <t>GMF CORRESPONDIENTE A LOS MESES DE MARZO Y ABRIL /20 GENERADO EN LA CUENTA 130 SEGUN EXTRACTOS BANCARIOS</t>
  </si>
  <si>
    <t>117291220</t>
  </si>
  <si>
    <t>2020-05-15 15:22:00</t>
  </si>
  <si>
    <t>CDP PARA PAGO RETROACTIVOS DE SEGURIDAD SOCIAL CORRESPONDIENTE A LAS NOMINAS DE ENERO Y FEBRERO DEL 2020</t>
  </si>
  <si>
    <t>35320, 35420, 35520, 35620, 35720, 35820, 35920, 36020, 36120, 36220, 36320, 36420, 36520</t>
  </si>
  <si>
    <t>119811120, 119811220, 119811420, 119811520, 119811620, 119811720, 119811820, 119811920, 119812020, 119812120, 119812220, 119812320, 119812420</t>
  </si>
  <si>
    <t>2020-05-19 09:14:00</t>
  </si>
  <si>
    <t>CDP PARA CONTRATACION PRESTACION DE SERVICIOS PERSONALES PARA REALIZAR ACTIVIDADES DE DIGITALIZACION Y GENERACION DE PRODUCTOS DE LA INFORMACION CATASTRAL EN LA DIRECCION TERRITORIAL VALLE Y SUS UOC</t>
  </si>
  <si>
    <t>10220, 10320</t>
  </si>
  <si>
    <t>58820, 58920, 67620, 67720, 78520, 78620, 86220, 86320, 97020, 97120, 114320, 114420, 127420, 127520</t>
  </si>
  <si>
    <t>170185720, 170191120, 207674820, 207684920, 241816720, 241817720, 272795820, 272797020, 310279020, 310281320, 349460320, 349460720, 378557720, 378563520</t>
  </si>
  <si>
    <t>2020-05-19 18:03:00</t>
  </si>
  <si>
    <t>CDP PARA INICIAR PROCESO DE CONTRATACION DE LOS ARREGLOS DE LA UNIDAD OPERATIVA DE BUGA</t>
  </si>
  <si>
    <t>241791820</t>
  </si>
  <si>
    <t>2020-05-20 08:59:00</t>
  </si>
  <si>
    <t>CDP PARA PAGO NOMINA FUNCIONARIOS CORRESPONDIENTE AL MES DE MAYO DEL 2020</t>
  </si>
  <si>
    <t>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t>
  </si>
  <si>
    <t>125294920, 125295020, 125295120, 125295220, 125295320, 125295420, 125295520, 125295620, 125295720, 125295820, 125295920, 125296020, 125296120, 125296220, 125296320, 125296420, 125296520, 125296620, 125296720, 125296820, 125296920, 125297020, 125297120, 125297220, 125297320, 125297420, 125297520, 125297620, 125297720, 125297820, 125297920, 125298020, 125298120, 125298220, 125298320, 125298420, 125298520, 125298620, 125298720, 125298820, 125298920, 125299020, 125299120, 125299220, 125299320, 125299420, 125299520, 125299620, 125299720, 125299820, 125299920, 125300020, 125300120, 125300220</t>
  </si>
  <si>
    <t>2020-05-21 17:07:00</t>
  </si>
  <si>
    <t>CDP PARA PAGO SEGURIDAD SOCIAL SEGUN NOMINA  MES MAYO DEL 2020</t>
  </si>
  <si>
    <t>42020, 42120, 42220, 42320, 42420, 42520, 42620, 42720, 42820, 42920, 43020, 43120, 43220, 43320</t>
  </si>
  <si>
    <t>126081420, 126081520, 126081620, 126081720, 126081820, 126081920, 126082020, 126082120, 126082220, 126082320, 126082420, 126082520, 126082620, 126082720</t>
  </si>
  <si>
    <t>2020-06-04 13:14:00</t>
  </si>
  <si>
    <t>CDP PARA PAGO PRIMA DE SERVICIOS FUNCIONARIOS TVALLE</t>
  </si>
  <si>
    <t>45120, 45220, 45320, 45420, 45520, 45620, 45720, 45820, 45920, 46020, 46120, 46220, 46320, 46420, 46520, 46620, 46720, 46820, 46920, 47020, 47120, 47220, 47320, 47420, 47520, 47620, 47720, 47820, 47920, 48020, 48120, 48220, 48320, 48420, 48520, 48620, 48720, 48820, 48920, 49020, 49120, 49220, 49320, 49420, 49520, 49620, 49720, 49820, 49920</t>
  </si>
  <si>
    <t>142878920, 142879020, 142879120, 142879220, 142879320, 142879420, 142879520, 142879620, 142879720, 142879820, 142879920, 142880020, 142880120, 142880220, 142880320, 142880420, 142880520, 142880620, 142880720, 142880820, 142880920, 142881020, 142881120, 142881220, 142881320, 142881420, 142881520, 142881620, 142881720, 142881820, 142881920, 142882020, 142882120, 142882220, 142882320, 142882420, 142882520, 142882620, 142882720, 142882820, 142882920, 142883020, 142883120, 142883220, 142883320, 142883420, 142883520, 142883620, 142883720</t>
  </si>
  <si>
    <t>2020-06-09 17:55:00</t>
  </si>
  <si>
    <t>CDP  PARA LA ADQUISICION E INSTALACION DE DIVISIONES EN VIDRIO LAMINADO (3+3) INCOLORO, CON ESTRUCTURA EN ALUMINIO PARA LA ADECUACION DE LAS VENTANILLAS DE ATENCION AL USUARIO PARA LA DIRECCION TERRITORIAL VALLE Y SUS UOC, PPTO APROBADO EN EL ULTIMO</t>
  </si>
  <si>
    <t>290861520</t>
  </si>
  <si>
    <t>2020-06-19 15:26:00</t>
  </si>
  <si>
    <t>CDP PARA PAGO NOMINA FUNCIONARIOS TVALLE CORRESPONDIENTE AL MES DE JUNIO DEL 2020</t>
  </si>
  <si>
    <t>50320, 50420, 50520, 50620, 50720, 50820, 50920, 51020, 51120, 51220, 51320, 51420, 51520, 51620, 51720, 51820, 51920, 52020, 52120, 52220, 52320, 52420, 52520, 52620, 52720, 52820, 52920, 53020, 53120, 53220, 53320, 53420, 53520, 53620, 53720, 53820, 53920, 54020, 54120, 54220, 54320, 54420, 54520, 54620, 54720, 54820, 54920, 55020, 55120, 55220, 55320, 55420, 55520, 55620, 55720, 55820, 55920</t>
  </si>
  <si>
    <t>156899120, 156899220, 156899320, 156899420, 156899520, 156899620, 156899720, 156899820, 156899920, 156900020, 156900120, 156900220, 156900320, 156900420, 156900520, 156900620, 156900720, 156900920, 156901120, 156901220, 156901320, 156901420, 156901520, 156901620, 156901720, 156901820, 156901920, 156902020, 156902120, 156902220, 156902320, 156902420, 156902520, 156902620, 156902720, 156902820, 156902920, 156903020, 156903120, 156903220, 156903320, 156903420, 156903520, 156903620, 156903720, 156903820, 156903920, 156904020, 156904120, 156904220, 156904320, 156904420, 156904520, 156904620, 156904720, 156904820, 156904920</t>
  </si>
  <si>
    <t>2020-06-19 18:35:00</t>
  </si>
  <si>
    <t>CDP PARA PAGO SEGURIDAD SOCIAL FUNCIONARIOS TVALLE SEGUN NOMINA MES JUNIO DEL 2020</t>
  </si>
  <si>
    <t>56020, 56120, 56220, 56320, 56420, 56520, 56620, 56720, 56820, 56920, 57020, 57120, 57220, 57320</t>
  </si>
  <si>
    <t>157464120, 157464220, 157464420, 157464520, 157464620, 157464720, 157464820, 157464920, 157465020, 157465120, 157465220, 157465320, 157465420, 157465620</t>
  </si>
  <si>
    <t>2020-07-22 12:19:00</t>
  </si>
  <si>
    <t>CDP PARA PAGO NOMINA FUNCIONARIOS TVALLE CORRESPONDIENTE AL MES DE JULIO DEL 2020</t>
  </si>
  <si>
    <t>59820, 59920, 60020, 60120, 60220, 60320, 60420, 60520, 60620, 60720, 60820, 60920, 61020, 61120, 61220, 61320, 61420, 61520, 61620, 61720, 61820, 61920, 62020, 62120, 62220, 62320, 62420, 62520, 62620, 62720, 62820, 62920, 63020, 63120, 63220, 63320, 63420, 63520, 63620, 63720, 63820, 63920, 64020, 64120, 64220, 64320, 64420, 64520, 64620, 64720, 64820, 64920, 65020, 65120, 65220, 65320, 65420</t>
  </si>
  <si>
    <t>194890720, 194890820, 194890920, 194891020, 194891120, 194891220, 194891320, 194891420, 194891520, 194891620, 194891720, 194891820, 194891920, 194892020, 194892120, 194892220, 194892320, 194892420, 194892520, 194892620, 194892720, 194892820, 194892920, 194893020, 194893120, 194893220, 194893320, 194893420, 194893520, 194893620, 194893720, 194893820, 194893920, 194894020, 194894120, 194894220, 194894320, 194894420, 194894520, 194894620, 194894720, 194894820, 194894920, 194895020, 194895120, 194895220, 194895320, 194895420, 194955620, 194955720, 194955820, 194955920, 194956020, 194956120, 194956220, 194956320, 194956420</t>
  </si>
  <si>
    <t>2020-07-22 12:25:00</t>
  </si>
  <si>
    <t>CDP PARA PAGO DE SEGURIDAD SOCIAL FUNCIONARIOS TVALLE CORRESPONDIENTE AL MES DE JULIO DEL 2020
TE</t>
  </si>
  <si>
    <t>65520, 65620, 65720, 65820, 65920, 66020, 66120, 66220, 66320, 66420, 66520, 66620, 66720, 66820</t>
  </si>
  <si>
    <t>195015120, 195015220, 195015320, 195015420, 195015520, 195015620, 195015720, 195015820, 195015920, 195016020, 195016120, 195016220, 195016320, 195016420</t>
  </si>
  <si>
    <t>2020-07-24 09:39:00</t>
  </si>
  <si>
    <t>CDP PARA GASTOS DE MANUTENCION, ALOJAMIENTO Y TRANSPORTE TERRESTRE CONTROL DE CALIDAD</t>
  </si>
  <si>
    <t>2020-07-24 09:44:00</t>
  </si>
  <si>
    <t>CDP PARA GASTOS DE MANUTENCION, ALOJAMIENTO Y TRANSPORTE TERRESTRE AVALUOS COMERCIALES</t>
  </si>
  <si>
    <t>2020-08-21 12:12:00</t>
  </si>
  <si>
    <t>CDP PARA  ADELANTAR EL PROCESO CORRESPONDIENTE AL MMTO PREVENTIVO, CORRECTIVO Y SUMINISTRO E INSTALACION REPUESTOS DE LOS VEHICULOS DE LA TVALLE</t>
  </si>
  <si>
    <t>137020</t>
  </si>
  <si>
    <t>396118920</t>
  </si>
  <si>
    <t>2020-08-21 12:30:00</t>
  </si>
  <si>
    <t>CDP PARA PAGO NOMINA FUNCIONARIOS TVALLE CORRESPONDIENTE AL MES DE AGOSTO DEL 2020</t>
  </si>
  <si>
    <t>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74320, 74420, 74520, 74620, 74720, 74820, 74920, 75020, 75120, 75220</t>
  </si>
  <si>
    <t>225908920, 225909020, 225909120, 225909220, 225909320, 225909420, 225909520, 225909620, 225909720, 225909820, 225909920, 225910020, 225910120, 225910220, 225910320, 225910420, 225910520, 225910620, 225910720, 225910820, 225910920, 225911020, 225911120, 225911220, 225911320, 225911420, 225911520, 225911620, 225911720, 225911820, 225911920, 225912020, 225912120, 225912220, 225912320, 225912420, 225912520, 225912620, 225912720, 225912820, 225912920, 225913020, 225913120, 225913220, 225913320, 225913420, 225913520, 225913620, 225913720, 225913820, 225913920, 225914020, 225914120, 225914220, 225914320, 225914420, 225914520, 225914620, 225914720, 225914820, 225914920, 225915020</t>
  </si>
  <si>
    <t>2020-08-24 09:07:00</t>
  </si>
  <si>
    <t>CDP PARA PAGO SEGURIDAD SOCIAL FUNCIONARIOS TVALLE SEGUN NOMINA AGOSTO DEL 2020</t>
  </si>
  <si>
    <t>75320, 75420, 75520, 75620, 75720, 75820, 75920, 76020, 76120, 76220, 76320, 76420, 76520, 76620</t>
  </si>
  <si>
    <t>225999020, 225999120, 225999220, 225999320, 225999420, 225999520, 225999620, 225999720, 225999820, 225999920, 226000020, 226000120, 226000220, 226000320</t>
  </si>
  <si>
    <t>2020-09-10 10:58:00</t>
  </si>
  <si>
    <t>CDP SEGUN INTRUCCIONES DIRECTOR TVALLE Y CORREO DE LA SUBDIRECCION DE GEOGRAFIA Y CARGOGRAFIA PARA ADELANTAR COMISION DE CAMPO DE FRONTERAS Y LIMITES DE ENTIDADES TERRITORIALES EN EL MUNICIPIO DE VIJES Y ADYACENTES PARA EL FUNCIONARIO LUIS FERNANDO A</t>
  </si>
  <si>
    <t>2020-09-10 11:05:00</t>
  </si>
  <si>
    <t>85920</t>
  </si>
  <si>
    <t>262900120</t>
  </si>
  <si>
    <t>2020-09-18 15:29:00</t>
  </si>
  <si>
    <t>CDP PARA COMISION CONDUCTOR PEDRO GONZALEZ PARA APOYO COMISION DESLINDE VIJES SEGUN APROPIACION ASIGNADA POR LA SUBDIRECCION DE CARTOGRAFIA</t>
  </si>
  <si>
    <t>268874920</t>
  </si>
  <si>
    <t>2020-09-21 09:24:00</t>
  </si>
  <si>
    <t>CDP PARA GASTOS DE MANUTENCION Y TRANSPORTE EN DESARROLLO AL CONTRATO No.2834</t>
  </si>
  <si>
    <t>18320, 21020</t>
  </si>
  <si>
    <t>25320, 31920</t>
  </si>
  <si>
    <t>100520, 116820</t>
  </si>
  <si>
    <t>330192820, 355297620</t>
  </si>
  <si>
    <t>CDP PARA PAGO NOMINA FUNCIONARIOS TVALLE CORRESPONDIENTE AL MES DE SEPTIEMBRE DEL 2020</t>
  </si>
  <si>
    <t>11620, 11720</t>
  </si>
  <si>
    <t>79320, 79420, 79520, 79620, 79720, 79820, 79920, 80020, 80120, 80220, 80320, 80420, 80520, 80620, 80720, 80820, 80920, 81020, 81120, 81220, 81320, 81420, 81520, 81620, 81720, 81820, 81920, 82020, 82120, 82220, 82320, 82420, 82520, 82620, 82720, 82820, 82920, 83020, 83120, 83220, 83320, 83420, 83520, 83620, 83720, 83820, 83920, 84020, 84120, 84220, 84320, 84420</t>
  </si>
  <si>
    <t>262371620, 262371720, 262371820, 262371920, 262372020, 262372120, 262372220, 262372320, 262372420, 262372520, 262372620, 262372720, 262372820, 262372920, 262373020, 262373120, 262373220, 262373320, 262373520, 262373620, 262373720, 262373820, 262373920, 262374020, 262374120, 262374220, 262374320, 262374420, 262374520, 262374620, 262374720, 262374820, 262374920, 262375020, 262375120, 262375220, 262375320, 262375420, 262375520, 262375620, 262375720, 262375820, 262375920, 262376020, 262376120, 262376220, 262376320, 262376420, 262376520, 262376620, 262376720, 262376820</t>
  </si>
  <si>
    <t>2020-09-23 10:39:00</t>
  </si>
  <si>
    <t>CDP PARA PAGO SEGURIDAD SOCIAL FUNCIONARIOS TVALLE SEGUN NOMINA DEL MES DE SEPTIEMBRE DEL 2020</t>
  </si>
  <si>
    <t>84520, 84620, 84720, 84820, 84920, 85020, 85120, 85220, 85320, 85420, 85520, 85620, 85720, 85820</t>
  </si>
  <si>
    <t>262450620, 262450720, 262450820, 262450920, 262451020, 262451120, 262451220, 262451320, 262451420, 262451520, 262451620, 262451720, 262451820, 262451920</t>
  </si>
  <si>
    <t>2020-10-05 17:45:00</t>
  </si>
  <si>
    <t>CDP PARA GASTOS COMISION REUNION DIRECTORES EN SEDE CENTRAL SEGUN MEMORANDO SEGUN ASIGNACION PPTAL DEL 02 DE OCTUBRE DEL 2020 SEGUN CORREO ELECTRONICO DEL ENLACE FINANCIERO SECRETARIA GENERAL</t>
  </si>
  <si>
    <t>280664820</t>
  </si>
  <si>
    <t>2020-10-19 09:29:00</t>
  </si>
  <si>
    <t>CDP PARA PROCESO DE PRESTACION DE SERVICIOS PERSONALES PARA REALIZAR ACTIVIDADES DE DIGITALIZACION Y GENERACION  DE PRODUCTOS DE LA INF CATRASTRAL EN LA DIRECCION TVALLE Y SUS UOC.</t>
  </si>
  <si>
    <t>17020, 17120, 17220, 17320</t>
  </si>
  <si>
    <t>27520, 27620, 27920, 28020</t>
  </si>
  <si>
    <t>112620, 112720, 113020, 113120, 127320, 128120, 128220, 128320, 128520, 128620, 128820, 128920</t>
  </si>
  <si>
    <t>347321520, 347324520, 347333920, 347334820, 378639220, 378644120, 378647520, 378661520, 383553120, 383554920, 383567420, 383576420</t>
  </si>
  <si>
    <t>2020-10-19 09:52:00</t>
  </si>
  <si>
    <t>CDP PARA PRESTACION DE SERVICIOS PERSONALES PARA REALIZAR ACTIVIDADES DE APOYO OPERATIVO 
 EN LOS PROCESOS CATASTRALES EN LA DIRECCION TERRITORIAL VALLE Y SUS UOC</t>
  </si>
  <si>
    <t>28120, 28220</t>
  </si>
  <si>
    <t>113220, 113320, 127220, 130020, 130120, 131620</t>
  </si>
  <si>
    <t>349422420, 349424220, 378745220, 383664920, 383667020, 392364520</t>
  </si>
  <si>
    <t>2020-10-21 16:55:00</t>
  </si>
  <si>
    <t>CDP PARA REAJUSTE DE VIATICOS SEGUN RESOLUCION 792 DEL 2020</t>
  </si>
  <si>
    <t>293440920</t>
  </si>
  <si>
    <t>2020-10-22 19:21:00</t>
  </si>
  <si>
    <t>CDP PARA PAGO NOMINA FUNCIONARIOS TVALLE CORRESPONDIENTE AL MES DE OCTUBRE DEL 2020</t>
  </si>
  <si>
    <t>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94220</t>
  </si>
  <si>
    <t>295596220, 295596320, 295596420, 295596520, 295596620, 295596720, 295596820, 295596920, 295597020, 295597120, 295597220, 295597320, 295597420, 295597520, 295597620, 295597720, 295597820, 295598020, 295598120, 295598220, 295598320, 295598420, 295598520, 295598620, 295598720, 295598820, 295598920, 295599020, 295599120, 295599220, 295599320, 295599420, 295599520, 295599620, 295599720, 295599820, 295599920, 295600020, 295600120, 295600220, 295600320, 295600420, 295600520, 295600620, 295600720, 295600820, 295600920, 295601020, 295601120, 295601220, 295601320</t>
  </si>
  <si>
    <t>2020-10-23 07:34:00</t>
  </si>
  <si>
    <t>CDP PARA PAGO PRESTACIONES SOCIALES FUNCIONARIOS TVALLE SEGUN NOMINA CORRESPONDIENTE AL MES DE OCTUBRE DEL 2020</t>
  </si>
  <si>
    <t>94320, 94420, 94520, 94620, 94720, 94820, 94920, 95020, 95120, 95220, 95320, 95420, 95520, 95620</t>
  </si>
  <si>
    <t>295606320, 295606420, 295606520, 295606620, 295606720, 295606820, 295606920, 295607020, 295607120, 295607220, 295607320, 295607420, 295607520, 295607620</t>
  </si>
  <si>
    <t>2020-10-30 12:36:00</t>
  </si>
  <si>
    <t>CDP PARA CONTRATACION RECONOCEDOR PREDIAL INTEGRAL CONSERVACION CATASTRAL MUNICIPIO DE PALMIRA</t>
  </si>
  <si>
    <t>19120, 19220, 19320, 19420, 19520, 19620, 19720, 19820</t>
  </si>
  <si>
    <t>30420, 30620, 30820, 30920, 31020, 31220, 32720, 32820</t>
  </si>
  <si>
    <t>115320, 115520, 115720, 115820, 115920, 116120, 117620, 117720, 132520, 132620, 132720, 132820, 133020, 133220, 133720, 135620</t>
  </si>
  <si>
    <t>354953120, 354994920, 355003620, 355004920, 355009220, 355033820, 356121420, 356122020, 392413820, 392416320, 392418220, 392420020, 392424420, 392429720, 394020720, 394379320</t>
  </si>
  <si>
    <t>2020-10-30 12:38:00</t>
  </si>
  <si>
    <t>CDP PARA CONTRATACION APOYO A LA GESTION LIDER RECONOCIMIENTO  CONSERVACION CATASTRAL MUNICIPIO DE PALMIRA</t>
  </si>
  <si>
    <t>18620, 18720</t>
  </si>
  <si>
    <t>30520, 31120</t>
  </si>
  <si>
    <t>115420, 116020, 133620, 135520</t>
  </si>
  <si>
    <t>354993220, 355030520, 394015020, 394302620</t>
  </si>
  <si>
    <t>2020-10-30 12:40:00</t>
  </si>
  <si>
    <t>CDP PARA CONTRATACION APOYO A LA GESTION AUXILIAR - TRAMITE MUTACIONES DE OFICINA - NOTIFICACIONES CONSERVACION CATASTRAL MUNICIPIO DE PALMIRA</t>
  </si>
  <si>
    <t>17820, 17920, 18020, 18120, 18220</t>
  </si>
  <si>
    <t>31420, 31520, 31620, 31720, 31820</t>
  </si>
  <si>
    <t>116320, 116420, 116520, 116620, 116720, 129320, 129420, 129520, 132420, 132920, 133420, 133820, 133920</t>
  </si>
  <si>
    <t>355038220, 355040520, 355046320, 355050620, 355058020, 383595720, 383597720, 383599920, 392403620, 392422420, 392439720, 394030820, 394035620</t>
  </si>
  <si>
    <t>2020-10-30 12:42:00</t>
  </si>
  <si>
    <t>CDP PARA VIATICOS FUNCIONARIOS Y GASTOS DE COMISION CONSERVACION CATASTRAL MUNICIPIO DE PALMIRA</t>
  </si>
  <si>
    <t>21120, 21220, 21320, 21420, 21520, 21620, 21720</t>
  </si>
  <si>
    <t>29820, 33120, 33220, 33320, 33420, 33520</t>
  </si>
  <si>
    <t>118020, 118120, 118220, 118320, 118420, 118520</t>
  </si>
  <si>
    <t>357539620, 357541320, 357555520, 357556820, 357558420, 357559520</t>
  </si>
  <si>
    <t>2020-11-12 16:42:00</t>
  </si>
  <si>
    <t>CDP PARA PAGO ESTAMPILLA INDER GENERADA SEGUN LA SUSCRIPCION DEL CT 5240 PARA EL DESARROLLO DE LA ACTUALIZACION CATASTRAL DEL MUNICIPIO DE PALMIRA</t>
  </si>
  <si>
    <t>329595420</t>
  </si>
  <si>
    <t>2020-11-12 17:15:00</t>
  </si>
  <si>
    <t>CDP CONTRATACION SERVICIOS PROFESIONALES PARA SOPORTE INFORMATICO DE LA DIRECCION TERRITORIAL VALLE</t>
  </si>
  <si>
    <t>129020, 129120</t>
  </si>
  <si>
    <t>383578520, 383587920</t>
  </si>
  <si>
    <t>2020-11-17 18:09:00</t>
  </si>
  <si>
    <t>CDP PARA GMF GENERADO EN LA CUENTA CTE 560001307 CORRESPONDIENTE A LOS MESES DE JULIO, AGOSTO, SEPTIEMBRE Y OCTUBRE DEL 2020</t>
  </si>
  <si>
    <t>330156320</t>
  </si>
  <si>
    <t>2020-11-23 14:56:00</t>
  </si>
  <si>
    <t>CDP PARA PAGO DE LA NOMINA DE NOVIEMBRE Y PRIMA DE NAVIDAD A LOS FUNCIONARIOS DE LA TVALLE</t>
  </si>
  <si>
    <t>2020-11-23 15:17:00</t>
  </si>
  <si>
    <t>CDP PARA PAGO NOMINA NOVIEMBRE Y PRIMA DE NAVIDAD A FUNCIONARIOS DE LA TVALLE</t>
  </si>
  <si>
    <t>20420, 20520</t>
  </si>
  <si>
    <t>100820, 100920, 101020, 101120, 101220, 101320, 101420, 101520, 101620, 101720, 101820, 101920, 102020, 102120, 102220, 102320, 102420, 102520, 102620, 102720, 102820, 102920, 103020, 103120, 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t>
  </si>
  <si>
    <t>334029020, 334029120, 334029220, 334029320, 334029420, 334029520, 334029620, 334029720, 334029820, 334029920, 334030020, 334030120, 334030220, 334030320, 334030420, 334030520, 334030620, 334030720, 334030820, 334030920, 334031020, 334031120, 334031220, 334031320, 334031420, 334031520, 334031620, 334031720, 334031820, 334031920, 334032020, 334032120, 334032220, 334032320, 334032420, 334032520, 334032620, 334032720, 334032820, 334032920, 334033020, 334033120, 334033220, 334033320, 334033520, 334033620, 334033720, 334033820, 334033920, 334034120, 334034220, 334034320, 334034420, 334034520, 334034620, 334034720, 334034820, 334034920, 334035020, 334035120, 334035220, 334035320, 334035420, 334035520, 334035620, 334035720, 334035820, 334035920, 334036020, 334036120, 334036220, 334036320, 334036420, 334036520, 334036620, 334036720, 334036820, 334036920, 334037020, 334037120, 334037220, 334037320, 334037420, 334037520, 334037620, 334037720, 334037820, 334037920, 334038120, 334038220, 334038320, 334038420, 334038520, 334038620, 334038720, 334038820, 334038920, 334039020</t>
  </si>
  <si>
    <t>2020-11-24 15:36:00</t>
  </si>
  <si>
    <t>CDP PARA PAGO SEGURIDAD SOCIAL FUNCIONARIOS TVALLE SEGUN NOMINA NOV Y PRIMA DE NAVIDAD</t>
  </si>
  <si>
    <t>110720, 110820, 110920, 111020, 111120, 111220, 111320, 111420, 111520, 111620, 111720, 111820, 111920, 112020</t>
  </si>
  <si>
    <t>336807320, 336807420, 336807520, 336807720, 336807820, 336807920, 336808120, 336808220, 336808320, 336808420, 336808520, 336808620, 336808720, 336808820</t>
  </si>
  <si>
    <t>2020-11-25 15:53:00</t>
  </si>
  <si>
    <t>CDP PARA GMF GENERADO EN LA CUENTA 130-7 RECURSOS PROPIOS EN VIRTUD DEL DESARROLLO DEL CT 5240 IGAC- MUNICIPIO DE PALMIRA POR EL PAGO DE LA ESTAMPILLA IMDER</t>
  </si>
  <si>
    <t>2020-11-25 16:50:00</t>
  </si>
  <si>
    <t>CDP PARA GMF GENERADO EN LA CUENTA 130-7 RECURSOS PROPIOS EN VIRTUD DEL DESARROLLO DEL CT 5240 IGAC- MUNICIPIO DE PALMIRA POR EL PAGO MEDIANTE SIIF WEB DE LA ESTAMPILLA IMDER</t>
  </si>
  <si>
    <t>2020-11-25 16:55:00</t>
  </si>
  <si>
    <t>112120</t>
  </si>
  <si>
    <t>341113020</t>
  </si>
  <si>
    <t>2020-12-18 14:44:00</t>
  </si>
  <si>
    <t>PAGO NOMINA FUNCIONARIOS TVALLE CORRESPONDIENTE AL MES DE DICIEMBRE DEL 2020</t>
  </si>
  <si>
    <t>22920, 23020</t>
  </si>
  <si>
    <t>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t>
  </si>
  <si>
    <t>373173220, 373173320, 373173420, 373173520, 373173620, 373173720, 373173820, 373173920, 373174020, 373174120, 373174220, 373174320, 373174420, 373174520, 373174620, 373174720, 373174820, 373174920, 373175020, 373175120, 373175220, 373175320, 373175520, 373175620, 373175820, 373175920, 373176020, 373176120, 373176220, 373176320, 373176420, 373176520, 373176720, 373176820, 373176920, 373177020, 373177120, 373177220, 373177320, 373177420, 373177520, 373177820, 373177920, 373178020, 373178120, 373178220, 373178320, 373178720, 373178820, 373179020, 373179120, 373179220, 373179320, 373179420, 373179520, 373179620, 373179720, 373179820, 373179920, 373180020, 373180220, 373180320, 373180420</t>
  </si>
  <si>
    <t>2020-12-18 14:50:00</t>
  </si>
  <si>
    <t>PAGO SEGURIDAD SOCIAL FUNCIONARIOS SEGUN NOMINA CORRESPONDIENTE AL MES DE DICIEMBRE DEL 2020</t>
  </si>
  <si>
    <t>125820, 125920, 126020, 126120, 126220, 126320, 126420, 126520, 126620, 126720, 126820, 126920, 127020, 127120</t>
  </si>
  <si>
    <t>373696520, 373696620, 373696820, 373697020, 373697120, 373697220, 373697320, 373697420, 373697520, 373697620, 373697720, 373697820, 373697920, 373698120</t>
  </si>
  <si>
    <t>2020-12-28 16:45:00</t>
  </si>
  <si>
    <t>CDP PARA RECONOCIMIENTO ECONOMICO  POR CONCEPTO DE REUBICACION (PASAJE TERRESTRE INCLUYENDO GRUPO FAMILIAR Y TRANSPORTE DE ENSERES) DE LOS FUNCIONARIOS DE LAS UOC SEGUN RESOLUCION No.1084 DEL 23/12/20</t>
  </si>
  <si>
    <t>23320, 23420, 23520, 23620, 23720, 23820, 23920, 24120, 24220, 24320, 24420, 24520, 24620, 24720, 24820, 24920, 25020, 25120, 25220</t>
  </si>
  <si>
    <t>41920, 42020, 42120, 42220, 42320, 42420, 42520, 42620, 42720, 42820, 42920, 43020, 43120, 43220, 43920, 44020, 44120, 44220, 44320</t>
  </si>
  <si>
    <t>134120, 134220, 134320, 134420, 134520, 134620, 134720, 134820, 134920, 135020, 135120, 135220, 135320, 135420, 136320, 136420, 136520, 136620, 136720</t>
  </si>
  <si>
    <t>394056920, 394063320, 394067820, 394075020, 394092320, 394096320, 394121520, 394165620, 394182220, 394192920, 394201920, 394232820, 394235320, 394240620, 394670420, 394670820, 394671520, 394672020, 394672220</t>
  </si>
  <si>
    <t>2020-12-29 00:00:00</t>
  </si>
  <si>
    <t>2020-12-29 17:13:00</t>
  </si>
  <si>
    <t>CDP PARA PAGO SERVICIO TELEFONICO DE LA UOC DE CARTAGO</t>
  </si>
  <si>
    <t>136920</t>
  </si>
  <si>
    <t>395987420</t>
  </si>
  <si>
    <t>Ejecución Presupuestal Proyectos</t>
  </si>
  <si>
    <t>Ejecución Presupuestal Territoriales</t>
  </si>
  <si>
    <t>Ejecución Presupuestal Productos</t>
  </si>
  <si>
    <t>Ejecución de Reservas Presupuestales</t>
  </si>
  <si>
    <t>Informe Ejecución Comité Reducido</t>
  </si>
  <si>
    <t>Informe Reservas Comité Reducido</t>
  </si>
  <si>
    <t>Informe Ingresos</t>
  </si>
  <si>
    <t>Ahorros Plan de Compra</t>
  </si>
  <si>
    <t>Avance Plan Anual de Acción Sede Central</t>
  </si>
  <si>
    <t>Avance Plan Anual de Acción Territoriales</t>
  </si>
  <si>
    <t>Plan de compras con corte al 25 de junio de 2021</t>
  </si>
  <si>
    <t>Dependencia de Destino</t>
  </si>
  <si>
    <t xml:space="preserve"> Ahorro con proceso </t>
  </si>
  <si>
    <t xml:space="preserve">Ahorro sin proceso </t>
  </si>
  <si>
    <t>CATASTRO</t>
  </si>
  <si>
    <t>DIFUSION Y MERCADEO</t>
  </si>
  <si>
    <t xml:space="preserve">DIRECCION </t>
  </si>
  <si>
    <t>GEOGRAFIA Y CARTOGRAFIA</t>
  </si>
  <si>
    <t>INFORMATICA Y TELECOMUNICACIONES</t>
  </si>
  <si>
    <t>JURIDICA</t>
  </si>
  <si>
    <t>PLANEACION</t>
  </si>
  <si>
    <t>Plan de compras con corte al 11 de junio de 2021</t>
  </si>
  <si>
    <t>Plan de compras con corte al 31 de mayo de 2021</t>
  </si>
  <si>
    <t>CONTROL INTERNO</t>
  </si>
  <si>
    <t>Plan de compras con corte al 21 de mayo de 2021</t>
  </si>
  <si>
    <t>Plan de compras con corte al 30 de abril de 2021</t>
  </si>
  <si>
    <t xml:space="preserve"> Ahorro con proceso</t>
  </si>
  <si>
    <t xml:space="preserve"> Ahorro sin proceso</t>
  </si>
  <si>
    <t>Oficina Asesora de Planeación - Instituto Geográfico Agustín Codazzi</t>
  </si>
  <si>
    <t>Apropiación Vigente</t>
  </si>
  <si>
    <t>Bloqueo</t>
  </si>
  <si>
    <t xml:space="preserve">Disponible aplicado el bloqueo </t>
  </si>
  <si>
    <t>%</t>
  </si>
  <si>
    <t>Pagos</t>
  </si>
  <si>
    <t>Total</t>
  </si>
  <si>
    <t>Créditos</t>
  </si>
  <si>
    <t>Apropiación Inicial</t>
  </si>
  <si>
    <t>Apropiación adicionada</t>
  </si>
  <si>
    <t>Apropiación reducida</t>
  </si>
  <si>
    <t>Subdirección de Geografía &amp; Cartografía</t>
  </si>
  <si>
    <t>Direcciones Territoriales</t>
  </si>
  <si>
    <t>Oficina de Informática y Telecomunicaciones</t>
  </si>
  <si>
    <t>Oficina Asesora de Planeación</t>
  </si>
  <si>
    <t>Secretaria General</t>
  </si>
  <si>
    <t>Recursos crédito</t>
  </si>
  <si>
    <t>Direcciones territoriales</t>
  </si>
  <si>
    <t>Reserva</t>
  </si>
  <si>
    <t>Ejecución</t>
  </si>
  <si>
    <t>.</t>
  </si>
  <si>
    <t>NO</t>
  </si>
  <si>
    <t>Brechas CDP</t>
  </si>
  <si>
    <t>Difrencia CDP - Compromisos</t>
  </si>
  <si>
    <t>Difrencia CDP - Obligaciones</t>
  </si>
  <si>
    <t>Difrencia CDP - Pagos</t>
  </si>
  <si>
    <t>Porcentajes de ejecución sobre CDP</t>
  </si>
  <si>
    <t>% Ejecución Compromisos / CDP</t>
  </si>
  <si>
    <t>% Ejecución Obligaciones / CDP</t>
  </si>
  <si>
    <t>% Ejecución Pagos / CDP</t>
  </si>
  <si>
    <t>vigente</t>
  </si>
  <si>
    <t>compromisos</t>
  </si>
  <si>
    <t>obligado</t>
  </si>
  <si>
    <t>vigente - bloqueo</t>
  </si>
  <si>
    <t>Sin Ejecutar</t>
  </si>
  <si>
    <t>Ejecutado</t>
  </si>
  <si>
    <t>Ejecución Cdp`s</t>
  </si>
  <si>
    <t>Ejecución Compromisos</t>
  </si>
  <si>
    <t>Ejecución Obligaciones</t>
  </si>
  <si>
    <t>Ejecución Pagos</t>
  </si>
  <si>
    <t xml:space="preserve"> CDP´S</t>
  </si>
  <si>
    <t xml:space="preserve"> COMPROMISOS</t>
  </si>
  <si>
    <t>OBLIGACIONES</t>
  </si>
  <si>
    <t xml:space="preserve">PAGOS </t>
  </si>
  <si>
    <t>Tipo de gasto y rubro o proyecto</t>
  </si>
  <si>
    <t>Valor CDP</t>
  </si>
  <si>
    <t>Valor por Comprometer</t>
  </si>
  <si>
    <t>Suma de Comprometido</t>
  </si>
  <si>
    <t>% por ejecutar</t>
  </si>
  <si>
    <t>Grand Total</t>
  </si>
  <si>
    <t>Unión cuenta2</t>
  </si>
  <si>
    <t>% Obligación</t>
  </si>
  <si>
    <t>% Pagos</t>
  </si>
  <si>
    <t>Saldo</t>
  </si>
  <si>
    <t>Total 1 Gastos de Personal</t>
  </si>
  <si>
    <t>Total 2. Adquisición de Bienes y Servicios</t>
  </si>
  <si>
    <t>Total 3. Transferencias corrientes</t>
  </si>
  <si>
    <t>Total 8. Gastos por Tributos, Multas, Sanciones e Intereses de Mora</t>
  </si>
  <si>
    <t>Total Funcionamiento</t>
  </si>
  <si>
    <t xml:space="preserve">Generación de estudios geográficos e investigaciones para la caracterización, análisis y delimitación geográfica del territorio nacional </t>
  </si>
  <si>
    <t xml:space="preserve">Total Generación de estudios geográficos e investigaciones para la caracterización, análisis y delimitación geográfica del territorio nacional </t>
  </si>
  <si>
    <t xml:space="preserve">Levantamiento, generación y actualización de la red geodésica y la cartografía básica a nivel nacional </t>
  </si>
  <si>
    <t xml:space="preserve">Total Levantamiento, generación y actualización de la red geodésica y la cartografía básica a nivel nacional </t>
  </si>
  <si>
    <t xml:space="preserve">Generación de estudios de suelos, tierras y aplicaciones agrológicas como insumo para el ordenamiento integral y el manejo sostenible del territorio a nivel nacional </t>
  </si>
  <si>
    <t xml:space="preserve">Total Generación de estudios de suelos, tierras y aplicaciones agrológicas como insumo para el ordenamiento integral y el manejo sostenible del territorio a nivel nacional </t>
  </si>
  <si>
    <t xml:space="preserve">Actualización y gestión catastral nacional </t>
  </si>
  <si>
    <t xml:space="preserve">Total Actualización y gestión catastral nacional </t>
  </si>
  <si>
    <t xml:space="preserve">Fortalecimiento de la gestión del conocimiento y la innovación en el ámbito geográfico del territorio nacional </t>
  </si>
  <si>
    <t xml:space="preserve">Total Fortalecimiento de la gestión del conocimiento y la innovación en el ámbito geográfico del territorio nacional </t>
  </si>
  <si>
    <t xml:space="preserve">Fortalecimiento de la gestión institucional del igac a nivel nacional </t>
  </si>
  <si>
    <t xml:space="preserve">Total Fortalecimiento de la gestión institucional del igac a nivel nacional </t>
  </si>
  <si>
    <t xml:space="preserve">Fortalecimiento de la infraestructura física del igac a nivel nacional </t>
  </si>
  <si>
    <t xml:space="preserve">Total Fortalecimiento de la infraestructura física del igac a nivel nacional </t>
  </si>
  <si>
    <t xml:space="preserve">Implementación de un sistema de gestión documental en el igac a nivel nacional </t>
  </si>
  <si>
    <t xml:space="preserve">Total Implementación de un sistema de gestión documental en el igac a nivel nacional </t>
  </si>
  <si>
    <t xml:space="preserve">Fortalecimiento de los procesos de difusión y acceso a la información geográfica a nivel nacional </t>
  </si>
  <si>
    <t xml:space="preserve">Total Fortalecimiento de los procesos de difusión y acceso a la información geográfica a nivel nacional </t>
  </si>
  <si>
    <t>Total Inversión</t>
  </si>
  <si>
    <t>Recaudo Acumulado</t>
  </si>
  <si>
    <t>Faltante para cumplir meta</t>
  </si>
  <si>
    <t>Cumplimiento Acumulado</t>
  </si>
  <si>
    <t>Ventas de contado</t>
  </si>
  <si>
    <t>Convenios</t>
  </si>
  <si>
    <t>Total Ingresos</t>
  </si>
  <si>
    <t>Ejecutado CDP</t>
  </si>
  <si>
    <t>Ejecutado Compromisos</t>
  </si>
  <si>
    <t>Ejecutado Obligaciones</t>
  </si>
  <si>
    <t>Giros</t>
  </si>
  <si>
    <t>Total Salidas</t>
  </si>
  <si>
    <t>Super Habit / Déficit</t>
  </si>
  <si>
    <t>% Salidas / Recaudo Acumulado</t>
  </si>
  <si>
    <t>Proyección ingresos convenios 2020 - Corte septiembre</t>
  </si>
  <si>
    <t>Mes</t>
  </si>
  <si>
    <t>Meta Ingresos</t>
  </si>
  <si>
    <t>Ingresos</t>
  </si>
  <si>
    <t>Balance</t>
  </si>
  <si>
    <t>Disminución brecha</t>
  </si>
  <si>
    <t>Corte Septiembre</t>
  </si>
  <si>
    <t>DIFUSIÓN Y MERCADEO</t>
  </si>
  <si>
    <t>GEOGRAFÍA Y CARTOGRAFÍA</t>
  </si>
  <si>
    <t>SECRETARÍA GENERAL</t>
  </si>
  <si>
    <t>Corte Octubre</t>
  </si>
  <si>
    <t>Corte Noviembre</t>
  </si>
  <si>
    <t>Corte Diciembre</t>
  </si>
  <si>
    <t>Totales</t>
  </si>
  <si>
    <t>Metas de Gestión</t>
  </si>
  <si>
    <t>Metas de Producto</t>
  </si>
  <si>
    <t>Avance</t>
  </si>
  <si>
    <t xml:space="preserve">Actividades </t>
  </si>
  <si>
    <t>Avance General</t>
  </si>
  <si>
    <t>% Avance 1er Trimestre</t>
  </si>
  <si>
    <t>% Avance 2do Trimestre</t>
  </si>
  <si>
    <t>% Avance 3er Trimestre</t>
  </si>
  <si>
    <t>% Avance 4to Trimestre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</si>
</sst>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 #,##0\ &quot;€&quot;_-;\-* #,##0\ &quot;€&quot;_-;_-* &quot;-&quot;\ &quot;€&quot;_-;_-@_-"/>
    <numFmt numFmtId="164" formatCode="_-* #,##0_-;\-* #,##0_-;_-* &quot;-&quot;_-;_-@_-"/>
    <numFmt numFmtId="165" formatCode="&quot;$&quot;\ #,##0;[Red]\-&quot;$&quot;\ #,##0"/>
    <numFmt numFmtId="166" formatCode="&quot;$&quot;\ #,##0.00;\-&quot;$&quot;\ #,##0.00"/>
    <numFmt numFmtId="167" formatCode="_-&quot;$&quot;\ * #,##0.00_-;\-&quot;$&quot;\ * #,##0.00_-;_-&quot;$&quot;\ * &quot;-&quot;??_-;_-@_-"/>
    <numFmt numFmtId="168" formatCode="[$-1240A]&quot;$&quot;\ #,##0.00;\(&quot;$&quot;\ #,##0.00\)"/>
    <numFmt numFmtId="169" formatCode="&quot;$&quot;\ #,##0"/>
    <numFmt numFmtId="170" formatCode="&quot;$&quot;\ #,##0.00"/>
    <numFmt numFmtId="171" formatCode="0.0%"/>
    <numFmt numFmtId="172" formatCode="[$-1240A]&quot;$&quot;\ #,##0.00;\-&quot;$&quot;\ #,##0.00"/>
    <numFmt numFmtId="173" formatCode="[$$-240A]\ #,##0"/>
    <numFmt numFmtId="174" formatCode="_-[$$-240A]\ * #,##0_-;\-[$$-240A]\ * #,##0_-;_-[$$-240A]\ * &quot;-&quot;_-;_-@_-"/>
    <numFmt numFmtId="175" formatCode="_-&quot;$&quot;* #,##0_-;\-&quot;$&quot;* #,##0_-;_-&quot;$&quot;* &quot;-&quot;??_-;_-@_-"/>
    <numFmt numFmtId="176" formatCode="#,##0_ ;\-#,##0\ "/>
  </numFmts>
  <fonts count="27">
    <font>
      <sz val="12"/>
      <color theme="1"/>
      <name val="Calibri"/>
      <family val="2"/>
      <scheme val="minor"/>
    </font>
    <font>
      <sz val="11"/>
      <color theme="1"/>
      <name val="Calibri"/>
      <family val="2"/>
      <scheme val="minor"/>
    </font>
    <font>
      <sz val="12"/>
      <color theme="0"/>
      <name val="Calibri"/>
      <family val="2"/>
      <scheme val="minor"/>
    </font>
    <font>
      <sz val="11"/>
      <color rgb="FF000000"/>
      <name val="Calibri"/>
      <family val="2"/>
      <scheme val="minor"/>
    </font>
    <font>
      <b/>
      <sz val="9"/>
      <color rgb="FF000000"/>
      <name val="Times New Roman"/>
      <family val="1"/>
    </font>
    <font>
      <sz val="11"/>
      <name val="Calibri"/>
      <family val="2"/>
    </font>
    <font>
      <sz val="8"/>
      <color rgb="FF000000"/>
      <name val="Times New Roman"/>
      <family val="1"/>
    </font>
    <font>
      <sz val="12"/>
      <color theme="0"/>
      <name val="Calibri"/>
      <family val="2"/>
    </font>
    <font>
      <sz val="12"/>
      <color rgb="FFFFFFFF"/>
      <name val="Calibri"/>
      <family val="2"/>
    </font>
    <font>
      <sz val="12"/>
      <color theme="0"/>
      <name val="Arial"/>
      <family val="2"/>
    </font>
    <font>
      <sz val="10"/>
      <name val="Arial"/>
      <family val="2"/>
    </font>
    <font>
      <sz val="10"/>
      <color theme="1"/>
      <name val="Calibri"/>
      <family val="2"/>
    </font>
    <font>
      <sz val="10"/>
      <color rgb="FF000000"/>
      <name val="Calibri"/>
      <family val="2"/>
    </font>
    <font>
      <sz val="10"/>
      <color rgb="FF000000"/>
      <name val="Arial"/>
      <family val="2"/>
    </font>
    <font>
      <sz val="11"/>
      <color theme="0"/>
      <name val="Calibri"/>
      <family val="2"/>
    </font>
    <font>
      <sz val="11"/>
      <color theme="0"/>
      <name val="Calibri"/>
      <family val="2"/>
      <scheme val="minor"/>
    </font>
    <font>
      <b/>
      <sz val="12"/>
      <color theme="1"/>
      <name val="Calibri"/>
      <family val="2"/>
      <scheme val="minor"/>
    </font>
    <font>
      <sz val="12"/>
      <name val="Calibri"/>
      <family val="2"/>
      <scheme val="minor"/>
    </font>
    <font>
      <b/>
      <sz val="12"/>
      <name val="Calibri"/>
      <family val="2"/>
      <scheme val="minor"/>
    </font>
    <font>
      <b/>
      <sz val="12"/>
      <color theme="0"/>
      <name val="Calibri"/>
      <family val="2"/>
      <scheme val="minor"/>
    </font>
    <font>
      <sz val="12"/>
      <color theme="1"/>
      <name val="Calibri"/>
      <family val="2"/>
      <scheme val="minor"/>
    </font>
    <font>
      <b/>
      <sz val="11"/>
      <color theme="1"/>
      <name val="Calibri"/>
      <family val="2"/>
      <scheme val="minor"/>
    </font>
    <font>
      <u/>
      <sz val="12"/>
      <color theme="10"/>
      <name val="Calibri"/>
      <family val="2"/>
      <scheme val="minor"/>
    </font>
    <font>
      <sz val="12"/>
      <color rgb="FFFFFFFF"/>
      <name val="Calibri"/>
      <family val="2"/>
      <scheme val="minor"/>
    </font>
    <font>
      <b/>
      <sz val="11"/>
      <color rgb="FFFFFFFF"/>
      <name val="Calibri"/>
      <family val="2"/>
      <scheme val="minor"/>
    </font>
    <font>
      <sz val="11"/>
      <color rgb="FFFF0000"/>
      <name val="Calibri"/>
      <family val="2"/>
      <scheme val="minor"/>
    </font>
    <font>
      <sz val="11"/>
      <name val="Calibri"/>
      <family val="2"/>
      <scheme val="minor"/>
    </font>
  </fonts>
  <fills count="25">
    <fill>
      <patternFill patternType="none"/>
    </fill>
    <fill>
      <patternFill patternType="gray125"/>
    </fill>
    <fill>
      <patternFill patternType="solid">
        <fgColor rgb="FF1F66D0"/>
        <bgColor indexed="64"/>
      </patternFill>
    </fill>
    <fill>
      <patternFill patternType="solid">
        <fgColor rgb="FF1F3864"/>
        <bgColor rgb="FF1F3864"/>
      </patternFill>
    </fill>
    <fill>
      <patternFill patternType="solid">
        <fgColor rgb="FFFFFFFF"/>
        <bgColor rgb="FFFFFFFF"/>
      </patternFill>
    </fill>
    <fill>
      <patternFill patternType="solid">
        <fgColor theme="4" tint="-0.499984740745262"/>
        <bgColor indexed="64"/>
      </patternFill>
    </fill>
    <fill>
      <patternFill patternType="solid">
        <fgColor theme="7"/>
        <bgColor indexed="64"/>
      </patternFill>
    </fill>
    <fill>
      <patternFill patternType="solid">
        <fgColor rgb="FF92D050"/>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rgb="FFFFFF00"/>
        <bgColor indexed="64"/>
      </patternFill>
    </fill>
    <fill>
      <patternFill patternType="solid">
        <fgColor rgb="FF4B96F7"/>
        <bgColor indexed="64"/>
      </patternFill>
    </fill>
    <fill>
      <patternFill patternType="solid">
        <fgColor theme="5" tint="0.59999389629810485"/>
        <bgColor indexed="64"/>
      </patternFill>
    </fill>
    <fill>
      <patternFill patternType="solid">
        <fgColor theme="4"/>
        <bgColor indexed="64"/>
      </patternFill>
    </fill>
    <fill>
      <patternFill patternType="solid">
        <fgColor theme="3" tint="0.59999389629810485"/>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rgb="FF0070C0"/>
        <bgColor indexed="64"/>
      </patternFill>
    </fill>
    <fill>
      <patternFill patternType="solid">
        <fgColor rgb="FFD9E1F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0"/>
        <bgColor indexed="64"/>
      </patternFill>
    </fill>
    <fill>
      <patternFill patternType="solid">
        <fgColor theme="5" tint="0.79998168889431442"/>
        <bgColor indexed="64"/>
      </patternFill>
    </fill>
  </fills>
  <borders count="34">
    <border>
      <left/>
      <right/>
      <top/>
      <bottom/>
      <diagonal/>
    </border>
    <border>
      <left style="thin">
        <color rgb="FFD3D3D3"/>
      </left>
      <right style="thin">
        <color rgb="FFD3D3D3"/>
      </right>
      <top style="thin">
        <color rgb="FFD3D3D3"/>
      </top>
      <bottom style="thin">
        <color rgb="FFD3D3D3"/>
      </bottom>
      <diagonal/>
    </border>
    <border>
      <left style="medium">
        <color indexed="64"/>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bottom style="medium">
        <color rgb="FF1F66D0"/>
      </bottom>
      <diagonal/>
    </border>
    <border>
      <left/>
      <right/>
      <top/>
      <bottom style="medium">
        <color rgb="FF4B96F7"/>
      </bottom>
      <diagonal/>
    </border>
    <border>
      <left style="medium">
        <color rgb="FF4B96F7"/>
      </left>
      <right/>
      <top style="medium">
        <color rgb="FF4B96F7"/>
      </top>
      <bottom/>
      <diagonal/>
    </border>
    <border>
      <left/>
      <right/>
      <top style="medium">
        <color rgb="FF4B96F7"/>
      </top>
      <bottom/>
      <diagonal/>
    </border>
    <border>
      <left style="medium">
        <color rgb="FF4B96F7"/>
      </left>
      <right/>
      <top/>
      <bottom/>
      <diagonal/>
    </border>
    <border>
      <left/>
      <right/>
      <top/>
      <bottom style="thick">
        <color rgb="FF1F66D0"/>
      </bottom>
      <diagonal/>
    </border>
    <border>
      <left/>
      <right/>
      <top style="double">
        <color rgb="FF4B96F7"/>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4"/>
      </left>
      <right style="thin">
        <color indexed="64"/>
      </right>
      <top style="thin">
        <color theme="4"/>
      </top>
      <bottom style="thin">
        <color theme="4"/>
      </bottom>
      <diagonal/>
    </border>
    <border>
      <left style="thin">
        <color indexed="64"/>
      </left>
      <right style="thin">
        <color theme="4"/>
      </right>
      <top style="thin">
        <color theme="4"/>
      </top>
      <bottom style="thin">
        <color theme="4"/>
      </bottom>
      <diagonal/>
    </border>
    <border>
      <left/>
      <right/>
      <top/>
      <bottom style="medium">
        <color theme="4"/>
      </bottom>
      <diagonal/>
    </border>
    <border>
      <left style="thin">
        <color rgb="FFD3D3D3"/>
      </left>
      <right style="thin">
        <color rgb="FFD3D3D3"/>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bottom/>
      <diagonal/>
    </border>
    <border>
      <left/>
      <right/>
      <top style="thin">
        <color auto="1"/>
      </top>
      <bottom style="thin">
        <color auto="1"/>
      </bottom>
      <diagonal/>
    </border>
  </borders>
  <cellStyleXfs count="6">
    <xf numFmtId="0" fontId="0" fillId="0" borderId="0"/>
    <xf numFmtId="0" fontId="3" fillId="0" borderId="0"/>
    <xf numFmtId="42" fontId="20" fillId="0" borderId="0" applyFont="0" applyFill="0" applyBorder="0" applyAlignment="0" applyProtection="0"/>
    <xf numFmtId="9" fontId="20" fillId="0" borderId="0" applyFont="0" applyFill="0" applyBorder="0" applyAlignment="0" applyProtection="0"/>
    <xf numFmtId="0" fontId="22" fillId="0" borderId="0" applyNumberFormat="0" applyFill="0" applyBorder="0" applyAlignment="0" applyProtection="0"/>
    <xf numFmtId="164" fontId="20" fillId="0" borderId="0" applyFont="0" applyFill="0" applyBorder="0" applyAlignment="0" applyProtection="0"/>
  </cellStyleXfs>
  <cellXfs count="256">
    <xf numFmtId="0" fontId="0" fillId="0" borderId="0" xfId="0"/>
    <xf numFmtId="0" fontId="4" fillId="0" borderId="1" xfId="1" applyFont="1" applyBorder="1" applyAlignment="1">
      <alignment horizontal="center" vertical="center" wrapText="1" readingOrder="1"/>
    </xf>
    <xf numFmtId="0" fontId="4" fillId="0" borderId="0" xfId="1" applyFont="1" applyAlignment="1">
      <alignment horizontal="center" vertical="center" wrapText="1" readingOrder="1"/>
    </xf>
    <xf numFmtId="0" fontId="5" fillId="0" borderId="0" xfId="1" applyFont="1"/>
    <xf numFmtId="169" fontId="0" fillId="0" borderId="0" xfId="0" applyNumberFormat="1"/>
    <xf numFmtId="0" fontId="0" fillId="0" borderId="0" xfId="0" pivotButton="1"/>
    <xf numFmtId="0" fontId="0" fillId="0" borderId="0" xfId="0" applyAlignment="1">
      <alignment horizontal="left"/>
    </xf>
    <xf numFmtId="170" fontId="0" fillId="0" borderId="0" xfId="0" applyNumberFormat="1"/>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0" fillId="0" borderId="2" xfId="0" applyBorder="1"/>
    <xf numFmtId="10" fontId="0" fillId="0" borderId="0" xfId="0" applyNumberFormat="1"/>
    <xf numFmtId="0" fontId="7" fillId="3" borderId="0" xfId="0" applyFont="1" applyFill="1" applyAlignment="1">
      <alignment horizontal="center" vertical="center"/>
    </xf>
    <xf numFmtId="0" fontId="8" fillId="3" borderId="0" xfId="0" applyFont="1" applyFill="1" applyAlignment="1">
      <alignment horizontal="center" vertical="center"/>
    </xf>
    <xf numFmtId="0" fontId="9" fillId="3" borderId="0" xfId="0" applyFont="1" applyFill="1" applyAlignment="1">
      <alignment horizontal="center" vertical="center"/>
    </xf>
    <xf numFmtId="0" fontId="10" fillId="0" borderId="3" xfId="0" applyFont="1" applyBorder="1" applyAlignment="1">
      <alignment horizontal="center" vertical="center"/>
    </xf>
    <xf numFmtId="0" fontId="11" fillId="0" borderId="3" xfId="0" applyFont="1" applyBorder="1" applyAlignment="1">
      <alignment horizontal="justify" vertical="top"/>
    </xf>
    <xf numFmtId="0" fontId="11" fillId="0" borderId="3" xfId="0" applyFont="1" applyBorder="1" applyAlignment="1">
      <alignment horizontal="center" vertical="top" wrapText="1"/>
    </xf>
    <xf numFmtId="3" fontId="11" fillId="0" borderId="3" xfId="0" applyNumberFormat="1" applyFont="1" applyBorder="1" applyAlignment="1">
      <alignment horizontal="center" vertical="center"/>
    </xf>
    <xf numFmtId="10" fontId="10" fillId="0" borderId="3" xfId="0" applyNumberFormat="1" applyFont="1" applyBorder="1" applyAlignment="1">
      <alignment horizontal="center" vertical="center"/>
    </xf>
    <xf numFmtId="10" fontId="10" fillId="0" borderId="3" xfId="0" applyNumberFormat="1" applyFont="1" applyBorder="1" applyAlignment="1">
      <alignment horizontal="justify" vertical="top"/>
    </xf>
    <xf numFmtId="9" fontId="11" fillId="0" borderId="3" xfId="0" applyNumberFormat="1" applyFont="1" applyBorder="1" applyAlignment="1">
      <alignment horizontal="center" vertical="center"/>
    </xf>
    <xf numFmtId="0" fontId="11" fillId="0" borderId="3" xfId="0" applyFont="1" applyBorder="1" applyAlignment="1">
      <alignment horizontal="center" vertical="center"/>
    </xf>
    <xf numFmtId="10" fontId="11" fillId="0" borderId="3" xfId="0" applyNumberFormat="1" applyFont="1" applyBorder="1" applyAlignment="1">
      <alignment horizontal="center" vertical="center"/>
    </xf>
    <xf numFmtId="3" fontId="10" fillId="0" borderId="3" xfId="0" applyNumberFormat="1" applyFont="1" applyBorder="1" applyAlignment="1">
      <alignment horizontal="center" vertical="center"/>
    </xf>
    <xf numFmtId="0" fontId="12" fillId="4" borderId="3" xfId="0" applyFont="1" applyFill="1" applyBorder="1" applyAlignment="1">
      <alignment horizontal="justify" vertical="top" wrapText="1"/>
    </xf>
    <xf numFmtId="2" fontId="11" fillId="0" borderId="3" xfId="0" applyNumberFormat="1" applyFont="1" applyBorder="1" applyAlignment="1">
      <alignment horizontal="center" vertical="center"/>
    </xf>
    <xf numFmtId="9" fontId="10" fillId="0" borderId="3" xfId="0" applyNumberFormat="1" applyFont="1" applyBorder="1" applyAlignment="1">
      <alignment horizontal="center" vertical="center" wrapText="1"/>
    </xf>
    <xf numFmtId="4" fontId="11" fillId="0" borderId="3" xfId="0" applyNumberFormat="1" applyFont="1" applyBorder="1" applyAlignment="1">
      <alignment horizontal="center" vertical="center"/>
    </xf>
    <xf numFmtId="3" fontId="13" fillId="0" borderId="3" xfId="0" applyNumberFormat="1" applyFont="1" applyBorder="1" applyAlignment="1">
      <alignment horizontal="center" vertical="center"/>
    </xf>
    <xf numFmtId="4" fontId="10" fillId="0" borderId="3" xfId="0" applyNumberFormat="1" applyFont="1" applyBorder="1" applyAlignment="1">
      <alignment horizontal="center" vertical="center"/>
    </xf>
    <xf numFmtId="9" fontId="10" fillId="0" borderId="3" xfId="0" applyNumberFormat="1" applyFont="1" applyBorder="1" applyAlignment="1">
      <alignment horizontal="center" vertical="center"/>
    </xf>
    <xf numFmtId="0" fontId="10" fillId="0" borderId="3" xfId="0" applyFont="1" applyBorder="1" applyAlignment="1">
      <alignment horizontal="center" vertical="top" wrapText="1"/>
    </xf>
    <xf numFmtId="0" fontId="10" fillId="0" borderId="3" xfId="0" applyFont="1" applyBorder="1" applyAlignment="1">
      <alignment horizontal="justify" vertical="top" wrapText="1"/>
    </xf>
    <xf numFmtId="0" fontId="10" fillId="0" borderId="3" xfId="0" applyFont="1" applyBorder="1" applyAlignment="1">
      <alignment horizontal="center" vertical="center" wrapText="1"/>
    </xf>
    <xf numFmtId="0" fontId="11" fillId="0" borderId="3" xfId="0" applyFont="1" applyBorder="1" applyAlignment="1">
      <alignment horizontal="justify" vertical="top" wrapText="1"/>
    </xf>
    <xf numFmtId="0" fontId="12" fillId="4" borderId="3" xfId="0" applyFont="1" applyFill="1" applyBorder="1" applyAlignment="1">
      <alignment horizontal="center" vertical="center" wrapText="1"/>
    </xf>
    <xf numFmtId="9" fontId="11" fillId="0" borderId="3" xfId="0" applyNumberFormat="1" applyFont="1" applyBorder="1" applyAlignment="1">
      <alignment horizontal="center" vertical="center" wrapText="1"/>
    </xf>
    <xf numFmtId="0" fontId="0" fillId="0" borderId="0" xfId="0" pivotButton="1" applyAlignment="1">
      <alignment horizontal="center"/>
    </xf>
    <xf numFmtId="0" fontId="2" fillId="0" borderId="0" xfId="0" pivotButton="1" applyFont="1" applyAlignment="1">
      <alignment horizontal="center"/>
    </xf>
    <xf numFmtId="0" fontId="2" fillId="0" borderId="0" xfId="0" applyFont="1" applyAlignment="1">
      <alignment horizontal="center"/>
    </xf>
    <xf numFmtId="0" fontId="4" fillId="0" borderId="1" xfId="0" applyFont="1" applyBorder="1" applyAlignment="1">
      <alignment horizontal="center" vertical="center" wrapText="1" readingOrder="1"/>
    </xf>
    <xf numFmtId="0" fontId="4" fillId="0" borderId="0" xfId="0" applyFont="1" applyAlignment="1">
      <alignment horizontal="center" vertical="center" wrapText="1" readingOrder="1"/>
    </xf>
    <xf numFmtId="0" fontId="11" fillId="0" borderId="3" xfId="0" applyFont="1" applyBorder="1" applyAlignment="1">
      <alignment horizontal="center" vertical="center" wrapText="1"/>
    </xf>
    <xf numFmtId="0" fontId="10" fillId="0" borderId="3" xfId="0" applyFont="1" applyBorder="1" applyAlignment="1">
      <alignment horizontal="justify" vertical="top"/>
    </xf>
    <xf numFmtId="171" fontId="11" fillId="0" borderId="3" xfId="0" applyNumberFormat="1" applyFont="1" applyBorder="1" applyAlignment="1">
      <alignment horizontal="center" vertical="center"/>
    </xf>
    <xf numFmtId="0" fontId="6" fillId="0" borderId="1" xfId="0" applyFont="1" applyBorder="1" applyAlignment="1">
      <alignment horizontal="center" vertical="center" wrapText="1" readingOrder="1"/>
    </xf>
    <xf numFmtId="0" fontId="6" fillId="0" borderId="1" xfId="0" applyFont="1" applyBorder="1" applyAlignment="1">
      <alignment horizontal="left" vertical="center" wrapText="1" readingOrder="1"/>
    </xf>
    <xf numFmtId="0" fontId="6" fillId="0" borderId="1" xfId="0" applyFont="1" applyBorder="1" applyAlignment="1">
      <alignment vertical="center" wrapText="1" readingOrder="1"/>
    </xf>
    <xf numFmtId="168" fontId="6" fillId="0" borderId="1" xfId="0" applyNumberFormat="1" applyFont="1" applyBorder="1" applyAlignment="1">
      <alignment horizontal="right" vertical="center" wrapText="1" readingOrder="1"/>
    </xf>
    <xf numFmtId="0" fontId="0" fillId="0" borderId="0" xfId="0" applyAlignment="1">
      <alignment horizontal="center"/>
    </xf>
    <xf numFmtId="0" fontId="2" fillId="0" borderId="0" xfId="0" applyFont="1"/>
    <xf numFmtId="0" fontId="14" fillId="0" borderId="0" xfId="1" applyFont="1"/>
    <xf numFmtId="3" fontId="11" fillId="0" borderId="4" xfId="0" applyNumberFormat="1" applyFont="1" applyBorder="1" applyAlignment="1">
      <alignment horizontal="center" vertical="center"/>
    </xf>
    <xf numFmtId="3" fontId="11" fillId="0" borderId="6" xfId="0" applyNumberFormat="1" applyFont="1" applyBorder="1" applyAlignment="1">
      <alignment horizontal="center" vertical="center"/>
    </xf>
    <xf numFmtId="9" fontId="11" fillId="0" borderId="5" xfId="0" applyNumberFormat="1" applyFont="1" applyBorder="1" applyAlignment="1">
      <alignment horizontal="center" vertical="center"/>
    </xf>
    <xf numFmtId="10" fontId="11" fillId="0" borderId="7" xfId="0" applyNumberFormat="1" applyFont="1" applyBorder="1" applyAlignment="1">
      <alignment horizontal="center" vertical="center"/>
    </xf>
    <xf numFmtId="0" fontId="0" fillId="0" borderId="0" xfId="0" pivotButton="1" applyAlignment="1">
      <alignment horizontal="center" vertical="center"/>
    </xf>
    <xf numFmtId="0" fontId="0" fillId="0" borderId="0" xfId="0" applyAlignment="1">
      <alignment horizontal="center" vertical="center"/>
    </xf>
    <xf numFmtId="14" fontId="0" fillId="0" borderId="0" xfId="0" applyNumberFormat="1"/>
    <xf numFmtId="0" fontId="0" fillId="0" borderId="8" xfId="0" applyBorder="1"/>
    <xf numFmtId="3" fontId="0" fillId="0" borderId="0" xfId="0" applyNumberFormat="1"/>
    <xf numFmtId="0" fontId="15" fillId="5" borderId="0" xfId="0" applyFont="1" applyFill="1" applyAlignment="1">
      <alignment horizontal="center" vertical="center" wrapText="1"/>
    </xf>
    <xf numFmtId="0" fontId="0" fillId="6" borderId="0" xfId="0" applyFill="1" applyAlignment="1">
      <alignment horizontal="center" vertical="center" wrapText="1"/>
    </xf>
    <xf numFmtId="0" fontId="0" fillId="7" borderId="0" xfId="0" applyFill="1" applyAlignment="1">
      <alignment horizontal="center" vertical="center" wrapText="1"/>
    </xf>
    <xf numFmtId="0" fontId="0" fillId="8" borderId="0" xfId="0" applyFill="1" applyAlignment="1">
      <alignment horizontal="center" vertical="center" wrapText="1"/>
    </xf>
    <xf numFmtId="0" fontId="0" fillId="9" borderId="0" xfId="0" applyFill="1" applyAlignment="1">
      <alignment horizontal="center" vertical="center" wrapText="1"/>
    </xf>
    <xf numFmtId="0" fontId="0" fillId="10" borderId="0" xfId="0" applyFill="1" applyAlignment="1">
      <alignment horizontal="center" vertical="center" wrapText="1"/>
    </xf>
    <xf numFmtId="0" fontId="0" fillId="11" borderId="0" xfId="0" applyFill="1" applyAlignment="1">
      <alignment horizontal="center" vertical="center" wrapText="1"/>
    </xf>
    <xf numFmtId="3" fontId="0" fillId="8" borderId="0" xfId="0" applyNumberFormat="1" applyFill="1" applyAlignment="1">
      <alignment horizontal="center" vertical="center" wrapText="1"/>
    </xf>
    <xf numFmtId="3" fontId="0" fillId="9" borderId="0" xfId="0" applyNumberFormat="1" applyFill="1" applyAlignment="1">
      <alignment horizontal="center" vertical="center" wrapText="1"/>
    </xf>
    <xf numFmtId="3" fontId="0" fillId="10" borderId="0" xfId="0" applyNumberFormat="1" applyFill="1" applyAlignment="1">
      <alignment horizontal="center" vertical="center" wrapText="1"/>
    </xf>
    <xf numFmtId="3" fontId="0" fillId="11" borderId="0" xfId="0" applyNumberFormat="1" applyFill="1" applyAlignment="1">
      <alignment horizontal="center" vertical="center" wrapText="1"/>
    </xf>
    <xf numFmtId="10" fontId="15" fillId="5" borderId="0" xfId="0" applyNumberFormat="1" applyFont="1" applyFill="1" applyAlignment="1">
      <alignment horizontal="center" vertical="center" wrapText="1"/>
    </xf>
    <xf numFmtId="14" fontId="0" fillId="0" borderId="0" xfId="0" applyNumberFormat="1" applyAlignment="1">
      <alignment wrapText="1"/>
    </xf>
    <xf numFmtId="10" fontId="0" fillId="0" borderId="0" xfId="0" applyNumberFormat="1" applyAlignment="1">
      <alignment wrapText="1"/>
    </xf>
    <xf numFmtId="3" fontId="0" fillId="0" borderId="0" xfId="0" applyNumberFormat="1" applyAlignment="1">
      <alignment wrapText="1"/>
    </xf>
    <xf numFmtId="1" fontId="0" fillId="0" borderId="0" xfId="0" applyNumberFormat="1" applyAlignment="1">
      <alignment wrapText="1"/>
    </xf>
    <xf numFmtId="172" fontId="6" fillId="0" borderId="1" xfId="0" applyNumberFormat="1" applyFont="1" applyBorder="1" applyAlignment="1">
      <alignment horizontal="right" vertical="center" wrapText="1" readingOrder="1"/>
    </xf>
    <xf numFmtId="0" fontId="2" fillId="2" borderId="0" xfId="0" applyFont="1" applyFill="1" applyAlignment="1">
      <alignment vertical="center"/>
    </xf>
    <xf numFmtId="10" fontId="11" fillId="12" borderId="3" xfId="0" applyNumberFormat="1" applyFont="1" applyFill="1" applyBorder="1" applyAlignment="1">
      <alignment horizontal="center" vertical="center"/>
    </xf>
    <xf numFmtId="10" fontId="10" fillId="12" borderId="3" xfId="0" applyNumberFormat="1" applyFont="1" applyFill="1" applyBorder="1" applyAlignment="1">
      <alignment horizontal="center" vertical="center"/>
    </xf>
    <xf numFmtId="0" fontId="11" fillId="12" borderId="3" xfId="0" applyFont="1" applyFill="1" applyBorder="1" applyAlignment="1">
      <alignment horizontal="center" vertical="center"/>
    </xf>
    <xf numFmtId="9" fontId="11" fillId="12" borderId="3" xfId="0" applyNumberFormat="1" applyFont="1" applyFill="1" applyBorder="1" applyAlignment="1">
      <alignment horizontal="center" vertical="center"/>
    </xf>
    <xf numFmtId="0" fontId="10" fillId="12" borderId="3" xfId="0" applyFont="1" applyFill="1" applyBorder="1" applyAlignment="1">
      <alignment horizontal="center" vertical="center"/>
    </xf>
    <xf numFmtId="0" fontId="5" fillId="0" borderId="9" xfId="1" applyFont="1" applyBorder="1"/>
    <xf numFmtId="0" fontId="5" fillId="0" borderId="10" xfId="1" applyFont="1" applyBorder="1"/>
    <xf numFmtId="0" fontId="5" fillId="0" borderId="11" xfId="1" applyFont="1" applyBorder="1"/>
    <xf numFmtId="0" fontId="5" fillId="0" borderId="12" xfId="1" applyFont="1" applyBorder="1"/>
    <xf numFmtId="10" fontId="2" fillId="0" borderId="0" xfId="0" applyNumberFormat="1" applyFont="1"/>
    <xf numFmtId="0" fontId="17" fillId="0" borderId="0" xfId="0" applyFont="1"/>
    <xf numFmtId="10" fontId="17" fillId="0" borderId="0" xfId="0" applyNumberFormat="1" applyFont="1"/>
    <xf numFmtId="169" fontId="17" fillId="0" borderId="0" xfId="0" applyNumberFormat="1" applyFont="1"/>
    <xf numFmtId="10" fontId="0" fillId="0" borderId="0" xfId="0" applyNumberFormat="1" applyAlignment="1">
      <alignment horizontal="center"/>
    </xf>
    <xf numFmtId="0" fontId="0" fillId="0" borderId="13" xfId="0" applyBorder="1"/>
    <xf numFmtId="0" fontId="2" fillId="2" borderId="0" xfId="0" applyFont="1" applyFill="1" applyAlignment="1">
      <alignment horizontal="center" vertical="center" wrapText="1"/>
    </xf>
    <xf numFmtId="0" fontId="2" fillId="2" borderId="0" xfId="0" applyFont="1" applyFill="1"/>
    <xf numFmtId="0" fontId="16" fillId="0" borderId="14" xfId="0" applyFont="1" applyBorder="1"/>
    <xf numFmtId="169" fontId="16" fillId="0" borderId="14" xfId="0" applyNumberFormat="1" applyFont="1" applyBorder="1"/>
    <xf numFmtId="0" fontId="18" fillId="0" borderId="14" xfId="0" applyFont="1" applyBorder="1"/>
    <xf numFmtId="165" fontId="16" fillId="0" borderId="14" xfId="0" applyNumberFormat="1" applyFont="1" applyBorder="1"/>
    <xf numFmtId="10" fontId="16" fillId="0" borderId="14" xfId="0" applyNumberFormat="1" applyFont="1" applyBorder="1" applyAlignment="1">
      <alignment horizontal="center"/>
    </xf>
    <xf numFmtId="0" fontId="16" fillId="0" borderId="0" xfId="0" applyFont="1"/>
    <xf numFmtId="169" fontId="16" fillId="0" borderId="0" xfId="0" applyNumberFormat="1" applyFont="1"/>
    <xf numFmtId="10" fontId="16" fillId="0" borderId="0" xfId="0" applyNumberFormat="1" applyFont="1" applyAlignment="1">
      <alignment horizontal="center"/>
    </xf>
    <xf numFmtId="165" fontId="0" fillId="0" borderId="0" xfId="0" applyNumberFormat="1"/>
    <xf numFmtId="0" fontId="0" fillId="0" borderId="0" xfId="0" applyAlignment="1">
      <alignment horizontal="right"/>
    </xf>
    <xf numFmtId="0" fontId="16" fillId="8" borderId="0" xfId="0" applyFont="1" applyFill="1"/>
    <xf numFmtId="165" fontId="16" fillId="8" borderId="0" xfId="0" applyNumberFormat="1" applyFont="1" applyFill="1"/>
    <xf numFmtId="0" fontId="0" fillId="0" borderId="15" xfId="0" applyBorder="1"/>
    <xf numFmtId="0" fontId="0" fillId="0" borderId="16" xfId="0" applyBorder="1"/>
    <xf numFmtId="0" fontId="0" fillId="0" borderId="17" xfId="0" applyBorder="1"/>
    <xf numFmtId="0" fontId="0" fillId="0" borderId="18" xfId="0" applyBorder="1"/>
    <xf numFmtId="0" fontId="0" fillId="0" borderId="19" xfId="0" applyBorder="1"/>
    <xf numFmtId="0" fontId="0" fillId="0" borderId="20" xfId="0" applyBorder="1"/>
    <xf numFmtId="0" fontId="0" fillId="0" borderId="21" xfId="0" applyBorder="1"/>
    <xf numFmtId="166" fontId="5" fillId="0" borderId="0" xfId="1" applyNumberFormat="1" applyFont="1"/>
    <xf numFmtId="0" fontId="0" fillId="0" borderId="9" xfId="0" applyBorder="1"/>
    <xf numFmtId="0" fontId="0" fillId="0" borderId="24" xfId="0" applyBorder="1"/>
    <xf numFmtId="0" fontId="4" fillId="0" borderId="25" xfId="0" applyFont="1" applyBorder="1" applyAlignment="1">
      <alignment horizontal="center" vertical="center" wrapText="1" readingOrder="1"/>
    </xf>
    <xf numFmtId="0" fontId="0" fillId="0" borderId="0" xfId="0" applyAlignment="1">
      <alignment vertical="center" wrapText="1"/>
    </xf>
    <xf numFmtId="9" fontId="0" fillId="0" borderId="26" xfId="3" applyFont="1" applyBorder="1" applyAlignment="1">
      <alignment horizontal="center"/>
    </xf>
    <xf numFmtId="9" fontId="21" fillId="16" borderId="26" xfId="3" applyFont="1" applyFill="1" applyBorder="1" applyAlignment="1">
      <alignment horizontal="center"/>
    </xf>
    <xf numFmtId="42" fontId="0" fillId="0" borderId="0" xfId="2" applyFont="1"/>
    <xf numFmtId="9" fontId="0" fillId="0" borderId="0" xfId="3" applyFont="1" applyAlignment="1">
      <alignment horizontal="center"/>
    </xf>
    <xf numFmtId="0" fontId="21" fillId="0" borderId="26" xfId="0" applyFont="1" applyBorder="1" applyAlignment="1">
      <alignment horizontal="center" vertical="center"/>
    </xf>
    <xf numFmtId="9" fontId="0" fillId="17" borderId="26" xfId="3" applyFont="1" applyFill="1" applyBorder="1" applyAlignment="1">
      <alignment horizontal="center"/>
    </xf>
    <xf numFmtId="10" fontId="0" fillId="17" borderId="26" xfId="3" applyNumberFormat="1" applyFont="1" applyFill="1" applyBorder="1" applyAlignment="1">
      <alignment horizontal="center"/>
    </xf>
    <xf numFmtId="9" fontId="0" fillId="18" borderId="26" xfId="3" applyFont="1" applyFill="1" applyBorder="1" applyAlignment="1">
      <alignment horizontal="center"/>
    </xf>
    <xf numFmtId="9" fontId="0" fillId="0" borderId="26" xfId="3" applyFont="1" applyFill="1" applyBorder="1" applyAlignment="1">
      <alignment horizontal="center"/>
    </xf>
    <xf numFmtId="0" fontId="0" fillId="0" borderId="26" xfId="0" applyBorder="1"/>
    <xf numFmtId="0" fontId="21" fillId="16" borderId="26" xfId="0" applyFont="1" applyFill="1" applyBorder="1"/>
    <xf numFmtId="0" fontId="0" fillId="17" borderId="26" xfId="0" applyFill="1" applyBorder="1"/>
    <xf numFmtId="0" fontId="0" fillId="18" borderId="26" xfId="0" applyFill="1" applyBorder="1"/>
    <xf numFmtId="173" fontId="21" fillId="0" borderId="26" xfId="2" applyNumberFormat="1" applyFont="1" applyBorder="1" applyAlignment="1">
      <alignment horizontal="center" vertical="center" wrapText="1"/>
    </xf>
    <xf numFmtId="173" fontId="0" fillId="0" borderId="26" xfId="2" applyNumberFormat="1" applyFont="1" applyBorder="1"/>
    <xf numFmtId="173" fontId="21" fillId="16" borderId="26" xfId="2" applyNumberFormat="1" applyFont="1" applyFill="1" applyBorder="1"/>
    <xf numFmtId="173" fontId="0" fillId="0" borderId="0" xfId="2" applyNumberFormat="1" applyFont="1"/>
    <xf numFmtId="173" fontId="21" fillId="0" borderId="26" xfId="2" applyNumberFormat="1" applyFont="1" applyBorder="1" applyAlignment="1">
      <alignment horizontal="center" vertical="center"/>
    </xf>
    <xf numFmtId="173" fontId="0" fillId="17" borderId="26" xfId="2" applyNumberFormat="1" applyFont="1" applyFill="1" applyBorder="1"/>
    <xf numFmtId="173" fontId="0" fillId="18" borderId="26" xfId="2" applyNumberFormat="1" applyFont="1" applyFill="1" applyBorder="1"/>
    <xf numFmtId="173" fontId="0" fillId="0" borderId="26" xfId="2" applyNumberFormat="1" applyFont="1" applyFill="1" applyBorder="1"/>
    <xf numFmtId="173" fontId="5" fillId="17" borderId="26" xfId="2" applyNumberFormat="1" applyFont="1" applyFill="1" applyBorder="1"/>
    <xf numFmtId="173" fontId="5" fillId="17" borderId="0" xfId="2" applyNumberFormat="1" applyFont="1" applyFill="1" applyBorder="1"/>
    <xf numFmtId="173" fontId="0" fillId="0" borderId="0" xfId="0" applyNumberFormat="1"/>
    <xf numFmtId="0" fontId="0" fillId="17" borderId="30" xfId="0" applyFill="1" applyBorder="1"/>
    <xf numFmtId="0" fontId="0" fillId="18" borderId="30" xfId="0" applyFill="1" applyBorder="1"/>
    <xf numFmtId="0" fontId="21" fillId="16" borderId="30" xfId="0" applyFont="1" applyFill="1" applyBorder="1"/>
    <xf numFmtId="10" fontId="0" fillId="0" borderId="26" xfId="3" applyNumberFormat="1" applyFont="1" applyBorder="1" applyAlignment="1">
      <alignment horizontal="center"/>
    </xf>
    <xf numFmtId="10" fontId="21" fillId="16" borderId="26" xfId="3" applyNumberFormat="1" applyFont="1" applyFill="1" applyBorder="1" applyAlignment="1">
      <alignment horizontal="center"/>
    </xf>
    <xf numFmtId="0" fontId="0" fillId="0" borderId="3" xfId="0" applyBorder="1"/>
    <xf numFmtId="173" fontId="0" fillId="0" borderId="3" xfId="2" applyNumberFormat="1" applyFont="1" applyBorder="1"/>
    <xf numFmtId="10" fontId="0" fillId="0" borderId="3" xfId="3" applyNumberFormat="1" applyFont="1" applyBorder="1" applyAlignment="1">
      <alignment horizontal="center"/>
    </xf>
    <xf numFmtId="174" fontId="0" fillId="0" borderId="3" xfId="2" applyNumberFormat="1" applyFont="1" applyBorder="1"/>
    <xf numFmtId="0" fontId="21" fillId="16" borderId="3" xfId="0" applyFont="1" applyFill="1" applyBorder="1"/>
    <xf numFmtId="173" fontId="21" fillId="16" borderId="3" xfId="2" applyNumberFormat="1" applyFont="1" applyFill="1" applyBorder="1"/>
    <xf numFmtId="10" fontId="21" fillId="16" borderId="3" xfId="3" applyNumberFormat="1" applyFont="1" applyFill="1" applyBorder="1" applyAlignment="1">
      <alignment horizontal="center"/>
    </xf>
    <xf numFmtId="174" fontId="21" fillId="16" borderId="3" xfId="2" applyNumberFormat="1" applyFont="1" applyFill="1" applyBorder="1"/>
    <xf numFmtId="173" fontId="24" fillId="19" borderId="3" xfId="2" applyNumberFormat="1" applyFont="1" applyFill="1" applyBorder="1" applyAlignment="1">
      <alignment horizontal="center" vertical="center" wrapText="1"/>
    </xf>
    <xf numFmtId="42" fontId="24" fillId="19" borderId="3" xfId="2" applyFont="1" applyFill="1" applyBorder="1" applyAlignment="1">
      <alignment horizontal="center" vertical="center" wrapText="1"/>
    </xf>
    <xf numFmtId="0" fontId="0" fillId="0" borderId="26" xfId="0" applyBorder="1" applyAlignment="1">
      <alignment horizontal="left" vertical="center" wrapText="1"/>
    </xf>
    <xf numFmtId="173" fontId="21" fillId="16" borderId="26" xfId="2" applyNumberFormat="1" applyFont="1" applyFill="1" applyBorder="1" applyAlignment="1">
      <alignment horizontal="center"/>
    </xf>
    <xf numFmtId="0" fontId="24" fillId="19" borderId="32" xfId="0" applyFont="1" applyFill="1" applyBorder="1" applyAlignment="1">
      <alignment vertical="center"/>
    </xf>
    <xf numFmtId="3" fontId="24" fillId="19" borderId="26" xfId="0" applyNumberFormat="1" applyFont="1" applyFill="1" applyBorder="1" applyAlignment="1">
      <alignment horizontal="center"/>
    </xf>
    <xf numFmtId="0" fontId="24" fillId="19" borderId="26" xfId="0" applyFont="1" applyFill="1" applyBorder="1" applyAlignment="1">
      <alignment horizontal="center"/>
    </xf>
    <xf numFmtId="173" fontId="0" fillId="18" borderId="26" xfId="2" applyNumberFormat="1" applyFont="1" applyFill="1" applyBorder="1" applyAlignment="1">
      <alignment wrapText="1"/>
    </xf>
    <xf numFmtId="173" fontId="5" fillId="0" borderId="0" xfId="2" applyNumberFormat="1" applyFont="1"/>
    <xf numFmtId="0" fontId="0" fillId="0" borderId="0" xfId="0" applyAlignment="1">
      <alignment horizontal="left" vertical="top"/>
    </xf>
    <xf numFmtId="0" fontId="0" fillId="0" borderId="0" xfId="0" applyAlignment="1">
      <alignment horizontal="center" vertical="center" wrapText="1"/>
    </xf>
    <xf numFmtId="0" fontId="0" fillId="0" borderId="0" xfId="0" applyAlignment="1">
      <alignment horizontal="left" vertical="top" indent="1"/>
    </xf>
    <xf numFmtId="0" fontId="0" fillId="0" borderId="26" xfId="0" applyBorder="1" applyAlignment="1">
      <alignment horizontal="center" vertical="center" wrapText="1"/>
    </xf>
    <xf numFmtId="0" fontId="0" fillId="0" borderId="26" xfId="0" applyBorder="1" applyAlignment="1">
      <alignment vertical="center" wrapText="1"/>
    </xf>
    <xf numFmtId="14" fontId="0" fillId="0" borderId="26" xfId="0" applyNumberFormat="1" applyBorder="1" applyAlignment="1">
      <alignment horizontal="center" vertical="center" wrapText="1"/>
    </xf>
    <xf numFmtId="10" fontId="0" fillId="0" borderId="26" xfId="0" applyNumberFormat="1" applyBorder="1" applyAlignment="1">
      <alignment horizontal="center" vertical="center" wrapText="1"/>
    </xf>
    <xf numFmtId="3" fontId="0" fillId="0" borderId="26" xfId="0" applyNumberFormat="1" applyBorder="1" applyAlignment="1">
      <alignment vertical="center" wrapText="1"/>
    </xf>
    <xf numFmtId="10" fontId="0" fillId="0" borderId="26" xfId="0" applyNumberFormat="1" applyBorder="1" applyAlignment="1">
      <alignment vertical="center" wrapText="1"/>
    </xf>
    <xf numFmtId="3" fontId="0" fillId="0" borderId="26" xfId="0" applyNumberFormat="1" applyBorder="1" applyAlignment="1">
      <alignment horizontal="center" vertical="center" wrapText="1"/>
    </xf>
    <xf numFmtId="0" fontId="17" fillId="0" borderId="26" xfId="0" applyFont="1" applyBorder="1" applyAlignment="1">
      <alignment horizontal="left" vertical="center" wrapText="1"/>
    </xf>
    <xf numFmtId="3" fontId="0" fillId="0" borderId="26" xfId="5" applyNumberFormat="1" applyFont="1" applyFill="1" applyBorder="1" applyAlignment="1">
      <alignment horizontal="center" vertical="center" wrapText="1"/>
    </xf>
    <xf numFmtId="3" fontId="17" fillId="0" borderId="26" xfId="0" applyNumberFormat="1" applyFont="1" applyBorder="1" applyAlignment="1">
      <alignment horizontal="center" vertical="center" wrapText="1"/>
    </xf>
    <xf numFmtId="3" fontId="0" fillId="23" borderId="26" xfId="0" applyNumberFormat="1" applyFill="1" applyBorder="1" applyAlignment="1">
      <alignment horizontal="center" vertical="center" wrapText="1"/>
    </xf>
    <xf numFmtId="3" fontId="0" fillId="23" borderId="26" xfId="0" applyNumberFormat="1" applyFill="1" applyBorder="1" applyAlignment="1">
      <alignment horizontal="left" vertical="center" wrapText="1"/>
    </xf>
    <xf numFmtId="10" fontId="0" fillId="23" borderId="26" xfId="0" applyNumberFormat="1" applyFill="1" applyBorder="1" applyAlignment="1">
      <alignment horizontal="center" vertical="center" wrapText="1"/>
    </xf>
    <xf numFmtId="10" fontId="0" fillId="23" borderId="26" xfId="0" applyNumberFormat="1" applyFill="1" applyBorder="1" applyAlignment="1">
      <alignment horizontal="left" vertical="center" wrapText="1"/>
    </xf>
    <xf numFmtId="1" fontId="26" fillId="23" borderId="26" xfId="0" applyNumberFormat="1" applyFont="1" applyFill="1" applyBorder="1" applyAlignment="1">
      <alignment horizontal="center" vertical="center" wrapText="1"/>
    </xf>
    <xf numFmtId="1" fontId="26" fillId="23" borderId="26" xfId="0" applyNumberFormat="1" applyFont="1" applyFill="1" applyBorder="1" applyAlignment="1">
      <alignment horizontal="left" vertical="center" wrapText="1"/>
    </xf>
    <xf numFmtId="10" fontId="26" fillId="23" borderId="26" xfId="0" applyNumberFormat="1" applyFont="1" applyFill="1" applyBorder="1" applyAlignment="1">
      <alignment horizontal="center" vertical="center" wrapText="1"/>
    </xf>
    <xf numFmtId="10" fontId="26" fillId="23" borderId="26" xfId="0" applyNumberFormat="1" applyFont="1" applyFill="1" applyBorder="1" applyAlignment="1">
      <alignment horizontal="left" vertical="center" wrapText="1"/>
    </xf>
    <xf numFmtId="0" fontId="0" fillId="23" borderId="26" xfId="0" applyFill="1" applyBorder="1" applyAlignment="1">
      <alignment horizontal="center" vertical="center" wrapText="1"/>
    </xf>
    <xf numFmtId="0" fontId="0" fillId="23" borderId="26" xfId="0" applyFill="1" applyBorder="1" applyAlignment="1">
      <alignment horizontal="left" vertical="center" wrapText="1"/>
    </xf>
    <xf numFmtId="9" fontId="0" fillId="23" borderId="26" xfId="3" applyFont="1" applyFill="1" applyBorder="1" applyAlignment="1">
      <alignment horizontal="center" vertical="center" wrapText="1"/>
    </xf>
    <xf numFmtId="9" fontId="0" fillId="23" borderId="26" xfId="3" applyFont="1" applyFill="1" applyBorder="1" applyAlignment="1">
      <alignment horizontal="left" vertical="center" wrapText="1"/>
    </xf>
    <xf numFmtId="9" fontId="0" fillId="0" borderId="26" xfId="3" applyFont="1" applyFill="1" applyBorder="1" applyAlignment="1">
      <alignment horizontal="center" vertical="center" wrapText="1"/>
    </xf>
    <xf numFmtId="9" fontId="0" fillId="0" borderId="26" xfId="0" applyNumberFormat="1" applyBorder="1" applyAlignment="1">
      <alignment horizontal="center" vertical="center" wrapText="1"/>
    </xf>
    <xf numFmtId="10" fontId="0" fillId="0" borderId="26" xfId="3" applyNumberFormat="1" applyFont="1" applyFill="1" applyBorder="1" applyAlignment="1">
      <alignment horizontal="center" vertical="center" wrapText="1"/>
    </xf>
    <xf numFmtId="3" fontId="17" fillId="0" borderId="26" xfId="3" applyNumberFormat="1" applyFont="1" applyFill="1" applyBorder="1" applyAlignment="1">
      <alignment horizontal="center" vertical="center" wrapText="1"/>
    </xf>
    <xf numFmtId="3" fontId="0" fillId="0" borderId="26" xfId="3" applyNumberFormat="1" applyFont="1" applyFill="1" applyBorder="1" applyAlignment="1">
      <alignment horizontal="center" vertical="center" wrapText="1"/>
    </xf>
    <xf numFmtId="10" fontId="17" fillId="0" borderId="26" xfId="0" applyNumberFormat="1" applyFont="1" applyBorder="1" applyAlignment="1">
      <alignment horizontal="center" vertical="center" wrapText="1"/>
    </xf>
    <xf numFmtId="176" fontId="1" fillId="0" borderId="26" xfId="5" applyNumberFormat="1" applyFont="1" applyFill="1" applyBorder="1" applyAlignment="1">
      <alignment horizontal="center" vertical="center" wrapText="1"/>
    </xf>
    <xf numFmtId="176" fontId="20" fillId="0" borderId="26" xfId="5" applyNumberFormat="1" applyFont="1" applyFill="1" applyBorder="1" applyAlignment="1">
      <alignment horizontal="center" vertical="center" wrapText="1"/>
    </xf>
    <xf numFmtId="3" fontId="1" fillId="0" borderId="26" xfId="5" applyNumberFormat="1" applyFont="1" applyFill="1" applyBorder="1" applyAlignment="1">
      <alignment horizontal="center" vertical="center" wrapText="1"/>
    </xf>
    <xf numFmtId="164" fontId="0" fillId="0" borderId="26" xfId="5" applyFont="1" applyFill="1" applyBorder="1" applyAlignment="1">
      <alignment horizontal="center" vertical="center" wrapText="1"/>
    </xf>
    <xf numFmtId="10" fontId="26" fillId="0" borderId="26" xfId="0" applyNumberFormat="1" applyFont="1" applyBorder="1" applyAlignment="1">
      <alignment horizontal="center" vertical="center" wrapText="1"/>
    </xf>
    <xf numFmtId="3" fontId="26" fillId="0" borderId="26" xfId="0" applyNumberFormat="1" applyFont="1" applyBorder="1" applyAlignment="1">
      <alignment horizontal="center" vertical="center" wrapText="1"/>
    </xf>
    <xf numFmtId="0" fontId="0" fillId="18" borderId="26" xfId="0" applyFill="1" applyBorder="1" applyAlignment="1">
      <alignment horizontal="center" vertical="center" wrapText="1"/>
    </xf>
    <xf numFmtId="0" fontId="0" fillId="22" borderId="26" xfId="0" applyFill="1" applyBorder="1" applyAlignment="1">
      <alignment horizontal="center" vertical="center" wrapText="1"/>
    </xf>
    <xf numFmtId="0" fontId="0" fillId="14" borderId="26" xfId="0" applyFill="1" applyBorder="1" applyAlignment="1">
      <alignment horizontal="center" vertical="center" wrapText="1"/>
    </xf>
    <xf numFmtId="0" fontId="0" fillId="24" borderId="26" xfId="0" applyFill="1" applyBorder="1" applyAlignment="1">
      <alignment horizontal="center" vertical="center" wrapText="1"/>
    </xf>
    <xf numFmtId="0" fontId="15" fillId="5" borderId="26" xfId="0" applyFont="1" applyFill="1" applyBorder="1" applyAlignment="1">
      <alignment horizontal="center" vertical="center" wrapText="1"/>
    </xf>
    <xf numFmtId="0" fontId="0" fillId="6" borderId="26" xfId="0" applyFill="1" applyBorder="1" applyAlignment="1">
      <alignment horizontal="center" vertical="center" wrapText="1"/>
    </xf>
    <xf numFmtId="0" fontId="0" fillId="7" borderId="26" xfId="0" applyFill="1" applyBorder="1" applyAlignment="1">
      <alignment horizontal="center" vertical="center" wrapText="1"/>
    </xf>
    <xf numFmtId="10" fontId="0" fillId="6" borderId="26" xfId="0" applyNumberFormat="1" applyFill="1" applyBorder="1" applyAlignment="1">
      <alignment horizontal="center" vertical="center" wrapText="1"/>
    </xf>
    <xf numFmtId="0" fontId="0" fillId="8" borderId="26" xfId="0" applyFill="1" applyBorder="1" applyAlignment="1">
      <alignment horizontal="center" vertical="center" wrapText="1"/>
    </xf>
    <xf numFmtId="0" fontId="0" fillId="9" borderId="26" xfId="0" applyFill="1" applyBorder="1" applyAlignment="1">
      <alignment horizontal="center" vertical="center" wrapText="1"/>
    </xf>
    <xf numFmtId="0" fontId="0" fillId="10" borderId="26" xfId="0" applyFill="1" applyBorder="1" applyAlignment="1">
      <alignment horizontal="center" vertical="center" wrapText="1"/>
    </xf>
    <xf numFmtId="0" fontId="0" fillId="11" borderId="26" xfId="0" applyFill="1" applyBorder="1" applyAlignment="1">
      <alignment horizontal="center" vertical="center" wrapText="1"/>
    </xf>
    <xf numFmtId="3" fontId="0" fillId="8" borderId="26" xfId="0" applyNumberFormat="1" applyFill="1" applyBorder="1" applyAlignment="1">
      <alignment horizontal="center" vertical="center" wrapText="1"/>
    </xf>
    <xf numFmtId="3" fontId="0" fillId="9" borderId="26" xfId="0" applyNumberFormat="1" applyFill="1" applyBorder="1" applyAlignment="1">
      <alignment horizontal="center" vertical="center" wrapText="1"/>
    </xf>
    <xf numFmtId="3" fontId="0" fillId="10" borderId="26" xfId="0" applyNumberFormat="1" applyFill="1" applyBorder="1" applyAlignment="1">
      <alignment horizontal="center" vertical="center" wrapText="1"/>
    </xf>
    <xf numFmtId="3" fontId="0" fillId="11" borderId="26" xfId="0" applyNumberFormat="1" applyFill="1" applyBorder="1" applyAlignment="1">
      <alignment horizontal="center" vertical="center" wrapText="1"/>
    </xf>
    <xf numFmtId="10" fontId="15" fillId="5" borderId="26" xfId="0" applyNumberFormat="1" applyFont="1" applyFill="1" applyBorder="1" applyAlignment="1">
      <alignment horizontal="center" vertical="center" wrapText="1"/>
    </xf>
    <xf numFmtId="3" fontId="0" fillId="0" borderId="26" xfId="0" applyNumberFormat="1" applyBorder="1" applyAlignment="1">
      <alignment horizontal="left" vertical="center" wrapText="1"/>
    </xf>
    <xf numFmtId="14" fontId="0" fillId="0" borderId="26" xfId="0" applyNumberFormat="1" applyBorder="1" applyAlignment="1">
      <alignment vertical="center" wrapText="1"/>
    </xf>
    <xf numFmtId="10" fontId="0" fillId="0" borderId="26" xfId="0" applyNumberFormat="1" applyBorder="1" applyAlignment="1">
      <alignment horizontal="left" vertical="center" wrapText="1"/>
    </xf>
    <xf numFmtId="1" fontId="0" fillId="0" borderId="26" xfId="0" applyNumberFormat="1" applyBorder="1" applyAlignment="1">
      <alignment horizontal="center" vertical="center" wrapText="1"/>
    </xf>
    <xf numFmtId="1" fontId="0" fillId="0" borderId="26" xfId="0" applyNumberFormat="1" applyBorder="1" applyAlignment="1">
      <alignment horizontal="left" vertical="center" wrapText="1"/>
    </xf>
    <xf numFmtId="0" fontId="0" fillId="0" borderId="0" xfId="0" applyAlignment="1">
      <alignment horizontal="left" vertical="top" wrapText="1" indent="1"/>
    </xf>
    <xf numFmtId="0" fontId="0" fillId="0" borderId="0" xfId="0" applyNumberFormat="1"/>
    <xf numFmtId="0" fontId="2" fillId="2" borderId="0" xfId="0" applyFont="1" applyFill="1" applyAlignment="1">
      <alignment horizontal="center"/>
    </xf>
    <xf numFmtId="0" fontId="2" fillId="2" borderId="0" xfId="0" applyFont="1" applyFill="1" applyAlignment="1">
      <alignment horizontal="center" vertical="center"/>
    </xf>
    <xf numFmtId="0" fontId="24" fillId="19" borderId="3" xfId="0" applyFont="1" applyFill="1" applyBorder="1" applyAlignment="1">
      <alignment horizontal="center" vertical="center" wrapText="1"/>
    </xf>
    <xf numFmtId="0" fontId="23" fillId="19" borderId="0" xfId="4" applyFont="1" applyFill="1" applyAlignment="1">
      <alignment horizontal="center"/>
    </xf>
    <xf numFmtId="0" fontId="2" fillId="2" borderId="0" xfId="0" applyFont="1" applyFill="1" applyAlignment="1">
      <alignment horizontal="center"/>
    </xf>
    <xf numFmtId="0" fontId="2" fillId="2" borderId="0" xfId="0" applyFont="1" applyFill="1" applyAlignment="1">
      <alignment horizontal="center" vertical="center"/>
    </xf>
    <xf numFmtId="0" fontId="24" fillId="19" borderId="3" xfId="0" applyFont="1" applyFill="1" applyBorder="1" applyAlignment="1">
      <alignment horizontal="center" vertical="center" wrapText="1"/>
    </xf>
    <xf numFmtId="0" fontId="0" fillId="20" borderId="3" xfId="0" applyFill="1" applyBorder="1" applyAlignment="1">
      <alignment horizontal="center" vertical="center"/>
    </xf>
    <xf numFmtId="0" fontId="0" fillId="0" borderId="27" xfId="0" applyBorder="1" applyAlignment="1">
      <alignment horizontal="left" vertical="center" wrapText="1"/>
    </xf>
    <xf numFmtId="0" fontId="0" fillId="0" borderId="28" xfId="0" applyBorder="1" applyAlignment="1">
      <alignment horizontal="left" vertical="center" wrapText="1"/>
    </xf>
    <xf numFmtId="0" fontId="0" fillId="0" borderId="29" xfId="0" applyBorder="1" applyAlignment="1">
      <alignment horizontal="left" vertical="center" wrapText="1"/>
    </xf>
    <xf numFmtId="0" fontId="0" fillId="0" borderId="3" xfId="0" applyBorder="1" applyAlignment="1">
      <alignment horizontal="left" vertical="center" wrapText="1"/>
    </xf>
    <xf numFmtId="0" fontId="21" fillId="21" borderId="31" xfId="0" applyFont="1" applyFill="1" applyBorder="1" applyAlignment="1">
      <alignment horizontal="center"/>
    </xf>
    <xf numFmtId="0" fontId="21" fillId="21" borderId="33" xfId="0" applyFont="1" applyFill="1" applyBorder="1" applyAlignment="1">
      <alignment horizontal="center"/>
    </xf>
    <xf numFmtId="0" fontId="21" fillId="21" borderId="30" xfId="0" applyFont="1" applyFill="1" applyBorder="1" applyAlignment="1">
      <alignment horizontal="center"/>
    </xf>
    <xf numFmtId="0" fontId="21" fillId="22" borderId="31" xfId="0" applyFont="1" applyFill="1" applyBorder="1" applyAlignment="1">
      <alignment horizontal="center"/>
    </xf>
    <xf numFmtId="0" fontId="21" fillId="22" borderId="33" xfId="0" applyFont="1" applyFill="1" applyBorder="1" applyAlignment="1">
      <alignment horizontal="center"/>
    </xf>
    <xf numFmtId="0" fontId="21" fillId="22" borderId="30" xfId="0" applyFont="1" applyFill="1" applyBorder="1" applyAlignment="1">
      <alignment horizontal="center"/>
    </xf>
    <xf numFmtId="0" fontId="21" fillId="9" borderId="31" xfId="0" applyFont="1" applyFill="1" applyBorder="1" applyAlignment="1">
      <alignment horizontal="center"/>
    </xf>
    <xf numFmtId="0" fontId="21" fillId="9" borderId="33" xfId="0" applyFont="1" applyFill="1" applyBorder="1" applyAlignment="1">
      <alignment horizontal="center"/>
    </xf>
    <xf numFmtId="0" fontId="21" fillId="9" borderId="30" xfId="0" applyFont="1" applyFill="1" applyBorder="1" applyAlignment="1">
      <alignment horizontal="center"/>
    </xf>
    <xf numFmtId="0" fontId="21" fillId="14" borderId="31" xfId="0" applyFont="1" applyFill="1" applyBorder="1" applyAlignment="1">
      <alignment horizontal="center"/>
    </xf>
    <xf numFmtId="0" fontId="21" fillId="14" borderId="33" xfId="0" applyFont="1" applyFill="1" applyBorder="1" applyAlignment="1">
      <alignment horizontal="center"/>
    </xf>
    <xf numFmtId="0" fontId="21" fillId="14" borderId="30" xfId="0" applyFont="1" applyFill="1" applyBorder="1" applyAlignment="1">
      <alignment horizontal="center"/>
    </xf>
    <xf numFmtId="0" fontId="19" fillId="13" borderId="0" xfId="0" applyFont="1" applyFill="1" applyAlignment="1">
      <alignment horizontal="center" vertical="center"/>
    </xf>
    <xf numFmtId="0" fontId="2" fillId="15" borderId="22" xfId="0" applyFont="1" applyFill="1" applyBorder="1" applyAlignment="1">
      <alignment horizontal="center" vertical="center"/>
    </xf>
    <xf numFmtId="0" fontId="2" fillId="15" borderId="23" xfId="0" applyFont="1" applyFill="1" applyBorder="1" applyAlignment="1">
      <alignment horizontal="center" vertical="center"/>
    </xf>
  </cellXfs>
  <cellStyles count="6">
    <cellStyle name="Hyperlink" xfId="4" xr:uid="{00000000-000B-0000-0000-000008000000}"/>
    <cellStyle name="Millares [0]" xfId="5" builtinId="6"/>
    <cellStyle name="Moneda [0]" xfId="2" builtinId="7"/>
    <cellStyle name="Normal" xfId="0" builtinId="0"/>
    <cellStyle name="Normal 2" xfId="1" xr:uid="{00000000-0005-0000-0000-000001000000}"/>
    <cellStyle name="Porcentaje" xfId="3" builtinId="5"/>
  </cellStyles>
  <dxfs count="69">
    <dxf>
      <numFmt numFmtId="14" formatCode="0.00%"/>
    </dxf>
    <dxf>
      <numFmt numFmtId="3" formatCode="#,##0"/>
    </dxf>
    <dxf>
      <numFmt numFmtId="14" formatCode="0.00%"/>
    </dxf>
    <dxf>
      <numFmt numFmtId="3" formatCode="#,##0"/>
    </dxf>
    <dxf>
      <alignment horizontal="center" readingOrder="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alignment horizontal="center"/>
    </dxf>
    <dxf>
      <alignment horizontal="center"/>
    </dxf>
    <dxf>
      <alignment horizontal="center"/>
    </dxf>
    <dxf>
      <alignment horizontal="center"/>
    </dxf>
    <dxf>
      <alignment vertical="center"/>
    </dxf>
    <dxf>
      <alignment vertical="center"/>
    </dxf>
    <dxf>
      <alignment horizontal="center" readingOrder="0"/>
    </dxf>
    <dxf>
      <numFmt numFmtId="169" formatCode="&quot;$&quot;\ #,##0"/>
    </dxf>
    <dxf>
      <numFmt numFmtId="169" formatCode="&quot;$&quot;\ #,##0"/>
    </dxf>
    <dxf>
      <numFmt numFmtId="169" formatCode="&quot;$&quot;\ #,##0"/>
    </dxf>
    <dxf>
      <numFmt numFmtId="169" formatCode="&quot;$&quot;\ #,##0"/>
    </dxf>
    <dxf>
      <numFmt numFmtId="169" formatCode="&quot;$&quot;\ #,##0"/>
    </dxf>
    <dxf>
      <alignment horizontal="center"/>
    </dxf>
    <dxf>
      <alignment horizontal="center"/>
    </dxf>
    <dxf>
      <numFmt numFmtId="169" formatCode="&quot;$&quot;\ #,##0"/>
    </dxf>
    <dxf>
      <alignment horizontal="center"/>
    </dxf>
    <dxf>
      <alignment horizontal="center"/>
    </dxf>
    <dxf>
      <numFmt numFmtId="169" formatCode="&quot;$&quot;\ #,##0"/>
    </dxf>
    <dxf>
      <alignment horizontal="center"/>
    </dxf>
    <dxf>
      <alignment horizontal="center"/>
    </dxf>
    <dxf>
      <numFmt numFmtId="169" formatCode="&quot;$&quot;\ #,##0"/>
    </dxf>
    <dxf>
      <alignment horizontal="center"/>
    </dxf>
    <dxf>
      <alignment horizontal="center"/>
    </dxf>
    <dxf>
      <numFmt numFmtId="169" formatCode="&quot;$&quot;\ #,##0"/>
    </dxf>
    <dxf>
      <alignment horizontal="center"/>
    </dxf>
    <dxf>
      <alignment horizontal="center"/>
    </dxf>
    <dxf>
      <alignment horizontal="center" readingOrder="0"/>
    </dxf>
    <dxf>
      <font>
        <color theme="0"/>
      </font>
    </dxf>
    <dxf>
      <alignment horizontal="center" readingOrder="0"/>
    </dxf>
    <dxf>
      <font>
        <color theme="0"/>
      </font>
    </dxf>
    <dxf>
      <alignment wrapText="1"/>
    </dxf>
    <dxf>
      <alignment vertical="top"/>
    </dxf>
    <dxf>
      <alignment vertical="top"/>
    </dxf>
    <dxf>
      <alignment wrapText="1"/>
    </dxf>
    <dxf>
      <alignment horizontal="center"/>
    </dxf>
    <dxf>
      <alignment vertical="center"/>
    </dxf>
  </dxfs>
  <tableStyles count="0" defaultTableStyle="TableStyleMedium2" defaultPivotStyle="PivotStyleLight16"/>
  <colors>
    <mruColors>
      <color rgb="FF1F66D0"/>
      <color rgb="FF4B96F7"/>
      <color rgb="FF4FA568"/>
      <color rgb="FFF3AC4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pivotCacheDefinition" Target="pivotCache/pivotCacheDefinition3.xml"/><Relationship Id="rId21" Type="http://schemas.openxmlformats.org/officeDocument/2006/relationships/worksheet" Target="worksheets/sheet21.xml"/><Relationship Id="rId42" Type="http://schemas.microsoft.com/office/2007/relationships/slicerCache" Target="slicerCaches/slicerCache5.xml"/><Relationship Id="rId47" Type="http://schemas.microsoft.com/office/2007/relationships/slicerCache" Target="slicerCaches/slicerCache10.xml"/><Relationship Id="rId63" Type="http://schemas.microsoft.com/office/2007/relationships/slicerCache" Target="slicerCaches/slicerCache26.xml"/><Relationship Id="rId68" Type="http://schemas.microsoft.com/office/2007/relationships/slicerCache" Target="slicerCaches/slicerCache3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pivotCacheDefinition" Target="pivotCache/pivotCacheDefinition6.xml"/><Relationship Id="rId11" Type="http://schemas.openxmlformats.org/officeDocument/2006/relationships/worksheet" Target="worksheets/sheet11.xml"/><Relationship Id="rId24" Type="http://schemas.openxmlformats.org/officeDocument/2006/relationships/pivotCacheDefinition" Target="pivotCache/pivotCacheDefinition1.xml"/><Relationship Id="rId32" Type="http://schemas.openxmlformats.org/officeDocument/2006/relationships/pivotCacheDefinition" Target="pivotCache/pivotCacheDefinition9.xml"/><Relationship Id="rId37" Type="http://schemas.openxmlformats.org/officeDocument/2006/relationships/pivotCacheDefinition" Target="pivotCache/pivotCacheDefinition14.xml"/><Relationship Id="rId40" Type="http://schemas.microsoft.com/office/2007/relationships/slicerCache" Target="slicerCaches/slicerCache3.xml"/><Relationship Id="rId45" Type="http://schemas.microsoft.com/office/2007/relationships/slicerCache" Target="slicerCaches/slicerCache8.xml"/><Relationship Id="rId53" Type="http://schemas.microsoft.com/office/2007/relationships/slicerCache" Target="slicerCaches/slicerCache16.xml"/><Relationship Id="rId58" Type="http://schemas.microsoft.com/office/2007/relationships/slicerCache" Target="slicerCaches/slicerCache21.xml"/><Relationship Id="rId66" Type="http://schemas.microsoft.com/office/2007/relationships/slicerCache" Target="slicerCaches/slicerCache29.xml"/><Relationship Id="rId5" Type="http://schemas.openxmlformats.org/officeDocument/2006/relationships/worksheet" Target="worksheets/sheet5.xml"/><Relationship Id="rId61" Type="http://schemas.microsoft.com/office/2007/relationships/slicerCache" Target="slicerCaches/slicerCache24.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4.xml"/><Relationship Id="rId30" Type="http://schemas.openxmlformats.org/officeDocument/2006/relationships/pivotCacheDefinition" Target="pivotCache/pivotCacheDefinition7.xml"/><Relationship Id="rId35" Type="http://schemas.openxmlformats.org/officeDocument/2006/relationships/pivotCacheDefinition" Target="pivotCache/pivotCacheDefinition12.xml"/><Relationship Id="rId43" Type="http://schemas.microsoft.com/office/2007/relationships/slicerCache" Target="slicerCaches/slicerCache6.xml"/><Relationship Id="rId48" Type="http://schemas.microsoft.com/office/2007/relationships/slicerCache" Target="slicerCaches/slicerCache11.xml"/><Relationship Id="rId56" Type="http://schemas.microsoft.com/office/2007/relationships/slicerCache" Target="slicerCaches/slicerCache19.xml"/><Relationship Id="rId64" Type="http://schemas.microsoft.com/office/2007/relationships/slicerCache" Target="slicerCaches/slicerCache27.xml"/><Relationship Id="rId69" Type="http://schemas.microsoft.com/office/2007/relationships/slicerCache" Target="slicerCaches/slicerCache32.xml"/><Relationship Id="rId8" Type="http://schemas.openxmlformats.org/officeDocument/2006/relationships/worksheet" Target="worksheets/sheet8.xml"/><Relationship Id="rId51" Type="http://schemas.microsoft.com/office/2007/relationships/slicerCache" Target="slicerCaches/slicerCache14.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2.xml"/><Relationship Id="rId33" Type="http://schemas.openxmlformats.org/officeDocument/2006/relationships/pivotCacheDefinition" Target="pivotCache/pivotCacheDefinition10.xml"/><Relationship Id="rId38" Type="http://schemas.microsoft.com/office/2007/relationships/slicerCache" Target="slicerCaches/slicerCache1.xml"/><Relationship Id="rId46" Type="http://schemas.microsoft.com/office/2007/relationships/slicerCache" Target="slicerCaches/slicerCache9.xml"/><Relationship Id="rId59" Type="http://schemas.microsoft.com/office/2007/relationships/slicerCache" Target="slicerCaches/slicerCache22.xml"/><Relationship Id="rId67" Type="http://schemas.microsoft.com/office/2007/relationships/slicerCache" Target="slicerCaches/slicerCache30.xml"/><Relationship Id="rId20" Type="http://schemas.openxmlformats.org/officeDocument/2006/relationships/worksheet" Target="worksheets/sheet20.xml"/><Relationship Id="rId41" Type="http://schemas.microsoft.com/office/2007/relationships/slicerCache" Target="slicerCaches/slicerCache4.xml"/><Relationship Id="rId54" Type="http://schemas.microsoft.com/office/2007/relationships/slicerCache" Target="slicerCaches/slicerCache17.xml"/><Relationship Id="rId62" Type="http://schemas.microsoft.com/office/2007/relationships/slicerCache" Target="slicerCaches/slicerCache25.xml"/><Relationship Id="rId7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5.xml"/><Relationship Id="rId36" Type="http://schemas.openxmlformats.org/officeDocument/2006/relationships/pivotCacheDefinition" Target="pivotCache/pivotCacheDefinition13.xml"/><Relationship Id="rId49" Type="http://schemas.microsoft.com/office/2007/relationships/slicerCache" Target="slicerCaches/slicerCache12.xml"/><Relationship Id="rId57" Type="http://schemas.microsoft.com/office/2007/relationships/slicerCache" Target="slicerCaches/slicerCache20.xml"/><Relationship Id="rId10" Type="http://schemas.openxmlformats.org/officeDocument/2006/relationships/worksheet" Target="worksheets/sheet10.xml"/><Relationship Id="rId31" Type="http://schemas.openxmlformats.org/officeDocument/2006/relationships/pivotCacheDefinition" Target="pivotCache/pivotCacheDefinition8.xml"/><Relationship Id="rId44" Type="http://schemas.microsoft.com/office/2007/relationships/slicerCache" Target="slicerCaches/slicerCache7.xml"/><Relationship Id="rId52" Type="http://schemas.microsoft.com/office/2007/relationships/slicerCache" Target="slicerCaches/slicerCache15.xml"/><Relationship Id="rId60" Type="http://schemas.microsoft.com/office/2007/relationships/slicerCache" Target="slicerCaches/slicerCache23.xml"/><Relationship Id="rId65" Type="http://schemas.microsoft.com/office/2007/relationships/slicerCache" Target="slicerCaches/slicerCache28.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microsoft.com/office/2007/relationships/slicerCache" Target="slicerCaches/slicerCache2.xml"/><Relationship Id="rId34" Type="http://schemas.openxmlformats.org/officeDocument/2006/relationships/pivotCacheDefinition" Target="pivotCache/pivotCacheDefinition11.xml"/><Relationship Id="rId50" Type="http://schemas.microsoft.com/office/2007/relationships/slicerCache" Target="slicerCaches/slicerCache13.xml"/><Relationship Id="rId55" Type="http://schemas.microsoft.com/office/2007/relationships/slicerCache" Target="slicerCaches/slicerCache18.xml"/><Relationship Id="rId7" Type="http://schemas.openxmlformats.org/officeDocument/2006/relationships/worksheet" Target="worksheets/sheet7.xml"/><Relationship Id="rId71"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1.xml"/><Relationship Id="rId1" Type="http://schemas.microsoft.com/office/2011/relationships/chartStyle" Target="style11.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 Id="rId4" Type="http://schemas.openxmlformats.org/officeDocument/2006/relationships/chartUserShapes" Target="../drawings/drawing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 Id="rId4" Type="http://schemas.openxmlformats.org/officeDocument/2006/relationships/chartUserShapes" Target="../drawings/drawing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 Id="rId4" Type="http://schemas.openxmlformats.org/officeDocument/2006/relationships/chartUserShapes" Target="../drawings/drawing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8.xml"/><Relationship Id="rId1" Type="http://schemas.microsoft.com/office/2011/relationships/chartStyle" Target="style8.xml"/><Relationship Id="rId4" Type="http://schemas.openxmlformats.org/officeDocument/2006/relationships/chartUserShapes" Target="../drawings/drawing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Cdp`s</a:t>
            </a:r>
          </a:p>
        </c:rich>
      </c:tx>
      <c:overlay val="0"/>
      <c:spPr>
        <a:noFill/>
        <a:ln w="25400">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n-US"/>
        </a:p>
      </c:txPr>
    </c:title>
    <c:autoTitleDeleted val="0"/>
    <c:plotArea>
      <c:layout/>
      <c:doughnutChart>
        <c:varyColors val="1"/>
        <c:ser>
          <c:idx val="0"/>
          <c:order val="0"/>
          <c:tx>
            <c:strRef>
              <c:f>Proyectos!$C$52</c:f>
              <c:strCache>
                <c:ptCount val="1"/>
                <c:pt idx="0">
                  <c:v>Ejecución Cdp`s</c:v>
                </c:pt>
              </c:strCache>
            </c:strRef>
          </c:tx>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Proyectos!$D$51:$E$51</c:f>
              <c:strCache>
                <c:ptCount val="2"/>
                <c:pt idx="0">
                  <c:v>Sin Ejecutar</c:v>
                </c:pt>
                <c:pt idx="1">
                  <c:v>Ejecutado</c:v>
                </c:pt>
              </c:strCache>
            </c:strRef>
          </c:cat>
          <c:val>
            <c:numRef>
              <c:f>Proyectos!$D$52:$E$52</c:f>
              <c:numCache>
                <c:formatCode>0.00%</c:formatCode>
                <c:ptCount val="2"/>
                <c:pt idx="0">
                  <c:v>0.59761267080518377</c:v>
                </c:pt>
                <c:pt idx="1">
                  <c:v>0.40238732919481623</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tx1"/>
          </a:solidFill>
          <a:ln>
            <a:noFill/>
          </a:ln>
          <a:effectLst/>
        </c:spPr>
        <c:marker>
          <c:symbol val="none"/>
        </c:marker>
        <c:dLbl>
          <c:idx val="0"/>
          <c:spPr>
            <a:noFill/>
            <a:ln>
              <a:noFill/>
            </a:ln>
            <a:effectLst/>
          </c:spPr>
          <c:txPr>
            <a:bodyPr rot="-540000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7"/>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0"/>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3"/>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'Resumen Ingresos'!$C$6</c:f>
              <c:strCache>
                <c:ptCount val="1"/>
                <c:pt idx="0">
                  <c:v>Meta Anual</c:v>
                </c:pt>
              </c:strCache>
            </c:strRef>
          </c:tx>
          <c:spPr>
            <a:solidFill>
              <a:srgbClr val="00BED7"/>
            </a:solidFill>
            <a:ln>
              <a:noFill/>
            </a:ln>
            <a:effectLst/>
          </c:spPr>
          <c:invertIfNegative val="0"/>
          <c:cat>
            <c:strRef>
              <c:f>'Resumen Ingresos'!$B$7:$B$8</c:f>
              <c:strCache>
                <c:ptCount val="2"/>
                <c:pt idx="0">
                  <c:v>Ventas de contado</c:v>
                </c:pt>
                <c:pt idx="1">
                  <c:v>Convenios</c:v>
                </c:pt>
              </c:strCache>
            </c:strRef>
          </c:cat>
          <c:val>
            <c:numRef>
              <c:f>'Resumen Ingresos'!$C$7:$C$8</c:f>
              <c:numCache>
                <c:formatCode>"$"\ #,##0</c:formatCode>
                <c:ptCount val="2"/>
                <c:pt idx="0">
                  <c:v>3200000004</c:v>
                </c:pt>
                <c:pt idx="1">
                  <c:v>11432000000</c:v>
                </c:pt>
              </c:numCache>
            </c:numRef>
          </c:val>
          <c:extLst>
            <c:ext xmlns:c16="http://schemas.microsoft.com/office/drawing/2014/chart" uri="{C3380CC4-5D6E-409C-BE32-E72D297353CC}">
              <c16:uniqueId val="{00000000-4DA3-4A16-B6A0-3B5E80B431C4}"/>
            </c:ext>
          </c:extLst>
        </c:ser>
        <c:ser>
          <c:idx val="1"/>
          <c:order val="1"/>
          <c:tx>
            <c:strRef>
              <c:f>'Resumen Ingresos'!$D$6</c:f>
              <c:strCache>
                <c:ptCount val="1"/>
                <c:pt idx="0">
                  <c:v>Recaudo Acumulado</c:v>
                </c:pt>
              </c:strCache>
            </c:strRef>
          </c:tx>
          <c:spPr>
            <a:solidFill>
              <a:schemeClr val="accent1"/>
            </a:solidFill>
            <a:ln>
              <a:noFill/>
            </a:ln>
            <a:effectLst/>
          </c:spPr>
          <c:invertIfNegative val="0"/>
          <c:cat>
            <c:strRef>
              <c:f>'Resumen Ingresos'!$B$7:$B$8</c:f>
              <c:strCache>
                <c:ptCount val="2"/>
                <c:pt idx="0">
                  <c:v>Ventas de contado</c:v>
                </c:pt>
                <c:pt idx="1">
                  <c:v>Convenios</c:v>
                </c:pt>
              </c:strCache>
            </c:strRef>
          </c:cat>
          <c:val>
            <c:numRef>
              <c:f>'Resumen Ingresos'!$D$7:$D$8</c:f>
              <c:numCache>
                <c:formatCode>"$"\ #,##0</c:formatCode>
                <c:ptCount val="2"/>
                <c:pt idx="0">
                  <c:v>2663193188.52</c:v>
                </c:pt>
                <c:pt idx="1">
                  <c:v>7245811949</c:v>
                </c:pt>
              </c:numCache>
            </c:numRef>
          </c:val>
          <c:extLst>
            <c:ext xmlns:c16="http://schemas.microsoft.com/office/drawing/2014/chart" uri="{C3380CC4-5D6E-409C-BE32-E72D297353CC}">
              <c16:uniqueId val="{00000001-4DA3-4A16-B6A0-3B5E80B431C4}"/>
            </c:ext>
          </c:extLst>
        </c:ser>
        <c:dLbls>
          <c:showLegendKey val="0"/>
          <c:showVal val="0"/>
          <c:showCatName val="0"/>
          <c:showSerName val="0"/>
          <c:showPercent val="0"/>
          <c:showBubbleSize val="0"/>
        </c:dLbls>
        <c:gapWidth val="219"/>
        <c:overlap val="-27"/>
        <c:axId val="1455602383"/>
        <c:axId val="1451021247"/>
      </c:barChart>
      <c:catAx>
        <c:axId val="14556023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1021247"/>
        <c:crosses val="autoZero"/>
        <c:auto val="1"/>
        <c:lblAlgn val="ctr"/>
        <c:lblOffset val="100"/>
        <c:noMultiLvlLbl val="0"/>
      </c:catAx>
      <c:valAx>
        <c:axId val="1451021247"/>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6023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solidFill>
        <a:srgbClr val="00BED7"/>
      </a:solidFill>
      <a:round/>
    </a:ln>
    <a:effectLst/>
  </c:spPr>
  <c:txPr>
    <a:bodyPr/>
    <a:lstStyle/>
    <a:p>
      <a:pPr>
        <a:defRPr/>
      </a:pPr>
      <a:endParaRPr lang="en-US"/>
    </a:p>
  </c:txPr>
  <c:printSettings>
    <c:headerFooter/>
    <c:pageMargins b="0.75" l="0.7" r="0.7" t="0.75" header="0.3" footer="0.3"/>
    <c:pageSetup/>
  </c:printSettings>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tx1"/>
          </a:solidFill>
          <a:ln>
            <a:noFill/>
          </a:ln>
          <a:effectLst/>
        </c:spPr>
        <c:marker>
          <c:symbol val="none"/>
        </c:marker>
        <c:dLbl>
          <c:idx val="0"/>
          <c:spPr>
            <a:noFill/>
            <a:ln>
              <a:noFill/>
            </a:ln>
            <a:effectLst/>
          </c:spPr>
          <c:txPr>
            <a:bodyPr rot="-540000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7"/>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0"/>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3"/>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'Resumen Ingresos'!$C$27</c:f>
              <c:strCache>
                <c:ptCount val="1"/>
                <c:pt idx="0">
                  <c:v>Meta Ingresos</c:v>
                </c:pt>
              </c:strCache>
            </c:strRef>
          </c:tx>
          <c:spPr>
            <a:solidFill>
              <a:srgbClr val="00BED7"/>
            </a:solidFill>
            <a:ln>
              <a:noFill/>
            </a:ln>
            <a:effectLst/>
          </c:spPr>
          <c:invertIfNegative val="0"/>
          <c:cat>
            <c:strRef>
              <c:f>('Resumen Ingresos'!$B$28,'Resumen Ingresos'!$B$35,'Resumen Ingresos'!$B$42,'Resumen Ingresos'!$B$49)</c:f>
              <c:strCache>
                <c:ptCount val="4"/>
                <c:pt idx="0">
                  <c:v>Corte Septiembre</c:v>
                </c:pt>
                <c:pt idx="1">
                  <c:v>Corte Octubre</c:v>
                </c:pt>
                <c:pt idx="2">
                  <c:v>Corte Noviembre</c:v>
                </c:pt>
                <c:pt idx="3">
                  <c:v>Corte Diciembre</c:v>
                </c:pt>
              </c:strCache>
            </c:strRef>
          </c:cat>
          <c:val>
            <c:numRef>
              <c:f>('Resumen Ingresos'!$C$28,'Resumen Ingresos'!$C$35,'Resumen Ingresos'!$C$42,'Resumen Ingresos'!$C$49)</c:f>
              <c:numCache>
                <c:formatCode>"$"\ #,##0;[Red]\-"$"\ #,##0</c:formatCode>
                <c:ptCount val="4"/>
                <c:pt idx="0">
                  <c:v>7225408654</c:v>
                </c:pt>
                <c:pt idx="1">
                  <c:v>604429472.50420165</c:v>
                </c:pt>
                <c:pt idx="2">
                  <c:v>1974732093.5126052</c:v>
                </c:pt>
                <c:pt idx="3">
                  <c:v>3139542180.9075632</c:v>
                </c:pt>
              </c:numCache>
            </c:numRef>
          </c:val>
          <c:extLst>
            <c:ext xmlns:c16="http://schemas.microsoft.com/office/drawing/2014/chart" uri="{C3380CC4-5D6E-409C-BE32-E72D297353CC}">
              <c16:uniqueId val="{00000000-4DA3-4A16-B6A0-3B5E80B431C4}"/>
            </c:ext>
          </c:extLst>
        </c:ser>
        <c:ser>
          <c:idx val="1"/>
          <c:order val="1"/>
          <c:tx>
            <c:strRef>
              <c:f>'Resumen Ingresos'!$D$27</c:f>
              <c:strCache>
                <c:ptCount val="1"/>
                <c:pt idx="0">
                  <c:v>Ingresos</c:v>
                </c:pt>
              </c:strCache>
            </c:strRef>
          </c:tx>
          <c:spPr>
            <a:solidFill>
              <a:schemeClr val="accent1"/>
            </a:solidFill>
            <a:ln>
              <a:noFill/>
            </a:ln>
            <a:effectLst/>
          </c:spPr>
          <c:invertIfNegative val="0"/>
          <c:cat>
            <c:strRef>
              <c:f>('Resumen Ingresos'!$B$28,'Resumen Ingresos'!$B$35,'Resumen Ingresos'!$B$42,'Resumen Ingresos'!$B$49)</c:f>
              <c:strCache>
                <c:ptCount val="4"/>
                <c:pt idx="0">
                  <c:v>Corte Septiembre</c:v>
                </c:pt>
                <c:pt idx="1">
                  <c:v>Corte Octubre</c:v>
                </c:pt>
                <c:pt idx="2">
                  <c:v>Corte Noviembre</c:v>
                </c:pt>
                <c:pt idx="3">
                  <c:v>Corte Diciembre</c:v>
                </c:pt>
              </c:strCache>
            </c:strRef>
          </c:cat>
          <c:val>
            <c:numRef>
              <c:f>('Resumen Ingresos'!$D$28,'Resumen Ingresos'!$D$35,'Resumen Ingresos'!$D$42,'Resumen Ingresos'!$D$49)</c:f>
              <c:numCache>
                <c:formatCode>"$"\ #,##0;[Red]\-"$"\ #,##0</c:formatCode>
                <c:ptCount val="4"/>
                <c:pt idx="0">
                  <c:v>7225408654</c:v>
                </c:pt>
                <c:pt idx="1">
                  <c:v>0</c:v>
                </c:pt>
                <c:pt idx="2">
                  <c:v>0</c:v>
                </c:pt>
                <c:pt idx="3">
                  <c:v>0</c:v>
                </c:pt>
              </c:numCache>
            </c:numRef>
          </c:val>
          <c:extLst>
            <c:ext xmlns:c16="http://schemas.microsoft.com/office/drawing/2014/chart" uri="{C3380CC4-5D6E-409C-BE32-E72D297353CC}">
              <c16:uniqueId val="{00000001-4DA3-4A16-B6A0-3B5E80B431C4}"/>
            </c:ext>
          </c:extLst>
        </c:ser>
        <c:ser>
          <c:idx val="2"/>
          <c:order val="2"/>
          <c:tx>
            <c:strRef>
              <c:f>'Resumen Ingresos'!$E$27</c:f>
              <c:strCache>
                <c:ptCount val="1"/>
                <c:pt idx="0">
                  <c:v>Ejecutado</c:v>
                </c:pt>
              </c:strCache>
            </c:strRef>
          </c:tx>
          <c:spPr>
            <a:solidFill>
              <a:srgbClr val="4472C4">
                <a:lumMod val="20000"/>
                <a:lumOff val="80000"/>
              </a:srgbClr>
            </a:solidFill>
            <a:ln>
              <a:noFill/>
            </a:ln>
            <a:effectLst/>
          </c:spPr>
          <c:invertIfNegative val="0"/>
          <c:cat>
            <c:strRef>
              <c:f>('Resumen Ingresos'!$B$28,'Resumen Ingresos'!$B$35,'Resumen Ingresos'!$B$42,'Resumen Ingresos'!$B$49)</c:f>
              <c:strCache>
                <c:ptCount val="4"/>
                <c:pt idx="0">
                  <c:v>Corte Septiembre</c:v>
                </c:pt>
                <c:pt idx="1">
                  <c:v>Corte Octubre</c:v>
                </c:pt>
                <c:pt idx="2">
                  <c:v>Corte Noviembre</c:v>
                </c:pt>
                <c:pt idx="3">
                  <c:v>Corte Diciembre</c:v>
                </c:pt>
              </c:strCache>
            </c:strRef>
          </c:cat>
          <c:val>
            <c:numRef>
              <c:f>('Resumen Ingresos'!$E$28,'Resumen Ingresos'!$E$35,'Resumen Ingresos'!$E$42,'Resumen Ingresos'!$E$49)</c:f>
              <c:numCache>
                <c:formatCode>"$"\ #,##0;[Red]\-"$"\ #,##0</c:formatCode>
                <c:ptCount val="4"/>
                <c:pt idx="0">
                  <c:v>7861134725.3800001</c:v>
                </c:pt>
                <c:pt idx="1">
                  <c:v>0</c:v>
                </c:pt>
                <c:pt idx="2">
                  <c:v>0</c:v>
                </c:pt>
                <c:pt idx="3">
                  <c:v>0</c:v>
                </c:pt>
              </c:numCache>
            </c:numRef>
          </c:val>
          <c:extLst>
            <c:ext xmlns:c16="http://schemas.microsoft.com/office/drawing/2014/chart" uri="{C3380CC4-5D6E-409C-BE32-E72D297353CC}">
              <c16:uniqueId val="{00000002-4DA3-4A16-B6A0-3B5E80B431C4}"/>
            </c:ext>
          </c:extLst>
        </c:ser>
        <c:dLbls>
          <c:showLegendKey val="0"/>
          <c:showVal val="0"/>
          <c:showCatName val="0"/>
          <c:showSerName val="0"/>
          <c:showPercent val="0"/>
          <c:showBubbleSize val="0"/>
        </c:dLbls>
        <c:gapWidth val="219"/>
        <c:overlap val="-27"/>
        <c:axId val="1455602383"/>
        <c:axId val="1451021247"/>
      </c:barChart>
      <c:catAx>
        <c:axId val="14556023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1021247"/>
        <c:crosses val="autoZero"/>
        <c:auto val="1"/>
        <c:lblAlgn val="ctr"/>
        <c:lblOffset val="100"/>
        <c:noMultiLvlLbl val="0"/>
      </c:catAx>
      <c:valAx>
        <c:axId val="1451021247"/>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 #,##0;[Red]\-&quot;$&quot;\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6023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solidFill>
        <a:srgbClr val="00BED7"/>
      </a:solidFill>
      <a:round/>
    </a:ln>
    <a:effectLst/>
  </c:spPr>
  <c:txPr>
    <a:bodyPr/>
    <a:lstStyle/>
    <a:p>
      <a:pPr>
        <a:defRPr/>
      </a:pPr>
      <a:endParaRPr lang="en-US"/>
    </a:p>
  </c:txPr>
  <c:printSettings>
    <c:headerFooter/>
    <c:pageMargins b="0.75" l="0.7" r="0.7" t="0.75" header="0.3" footer="0.3"/>
    <c:pageSetup/>
  </c:printSettings>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Compromisos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n-US"/>
        </a:p>
      </c:txPr>
    </c:title>
    <c:autoTitleDeleted val="0"/>
    <c:plotArea>
      <c:layout/>
      <c:doughnutChart>
        <c:varyColors val="1"/>
        <c:ser>
          <c:idx val="0"/>
          <c:order val="0"/>
          <c:tx>
            <c:strRef>
              <c:f>Proyectos!$C$53</c:f>
              <c:strCache>
                <c:ptCount val="1"/>
                <c:pt idx="0">
                  <c:v>Ejecución Compromisos</c:v>
                </c:pt>
              </c:strCache>
            </c:strRef>
          </c:tx>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Proyectos!$D$51:$E$51</c:f>
              <c:strCache>
                <c:ptCount val="2"/>
                <c:pt idx="0">
                  <c:v>Sin Ejecutar</c:v>
                </c:pt>
                <c:pt idx="1">
                  <c:v>Ejecutado</c:v>
                </c:pt>
              </c:strCache>
            </c:strRef>
          </c:cat>
          <c:val>
            <c:numRef>
              <c:f>Proyectos!$D$53:$E$53</c:f>
              <c:numCache>
                <c:formatCode>0.00%</c:formatCode>
                <c:ptCount val="2"/>
                <c:pt idx="0">
                  <c:v>0.68916783969236306</c:v>
                </c:pt>
                <c:pt idx="1">
                  <c:v>0.310832160307637</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Obligaciones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n-US"/>
        </a:p>
      </c:txPr>
    </c:title>
    <c:autoTitleDeleted val="0"/>
    <c:plotArea>
      <c:layout/>
      <c:doughnutChart>
        <c:varyColors val="1"/>
        <c:ser>
          <c:idx val="0"/>
          <c:order val="0"/>
          <c:tx>
            <c:strRef>
              <c:f>Proyectos!$C$54</c:f>
              <c:strCache>
                <c:ptCount val="1"/>
                <c:pt idx="0">
                  <c:v>Ejecución Obligaciones</c:v>
                </c:pt>
              </c:strCache>
            </c:strRef>
          </c:tx>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Proyectos!$D$51:$E$51</c:f>
              <c:strCache>
                <c:ptCount val="2"/>
                <c:pt idx="0">
                  <c:v>Sin Ejecutar</c:v>
                </c:pt>
                <c:pt idx="1">
                  <c:v>Ejecutado</c:v>
                </c:pt>
              </c:strCache>
            </c:strRef>
          </c:cat>
          <c:val>
            <c:numRef>
              <c:f>Proyectos!$D$54:$E$54</c:f>
              <c:numCache>
                <c:formatCode>0.00%</c:formatCode>
                <c:ptCount val="2"/>
                <c:pt idx="0">
                  <c:v>0.84449178066527208</c:v>
                </c:pt>
                <c:pt idx="1">
                  <c:v>0.15550821933472797</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Pagos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n-US"/>
        </a:p>
      </c:txPr>
    </c:title>
    <c:autoTitleDeleted val="0"/>
    <c:plotArea>
      <c:layout/>
      <c:doughnutChart>
        <c:varyColors val="1"/>
        <c:ser>
          <c:idx val="0"/>
          <c:order val="0"/>
          <c:tx>
            <c:strRef>
              <c:f>Proyectos!$C$55</c:f>
              <c:strCache>
                <c:ptCount val="1"/>
                <c:pt idx="0">
                  <c:v>Ejecución Pagos</c:v>
                </c:pt>
              </c:strCache>
            </c:strRef>
          </c:tx>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Proyectos!$D$51:$E$51</c:f>
              <c:strCache>
                <c:ptCount val="2"/>
                <c:pt idx="0">
                  <c:v>Sin Ejecutar</c:v>
                </c:pt>
                <c:pt idx="1">
                  <c:v>Ejecutado</c:v>
                </c:pt>
              </c:strCache>
            </c:strRef>
          </c:cat>
          <c:val>
            <c:numRef>
              <c:f>Proyectos!$D$55:$E$55</c:f>
              <c:numCache>
                <c:formatCode>0.00%</c:formatCode>
                <c:ptCount val="2"/>
                <c:pt idx="0">
                  <c:v>0.85129108355063188</c:v>
                </c:pt>
                <c:pt idx="1">
                  <c:v>0.14870891644936809</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Cdp`s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n-US"/>
        </a:p>
      </c:txPr>
    </c:title>
    <c:autoTitleDeleted val="0"/>
    <c:plotArea>
      <c:layout/>
      <c:doughnutChart>
        <c:varyColors val="1"/>
        <c:ser>
          <c:idx val="0"/>
          <c:order val="0"/>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Territoriales!$J$21:$K$21</c:f>
              <c:strCache>
                <c:ptCount val="2"/>
                <c:pt idx="0">
                  <c:v>Sin Ejecutar</c:v>
                </c:pt>
                <c:pt idx="1">
                  <c:v>Ejecutado</c:v>
                </c:pt>
              </c:strCache>
            </c:strRef>
          </c:cat>
          <c:val>
            <c:numRef>
              <c:f>Territoriales!$J$22:$K$22</c:f>
              <c:numCache>
                <c:formatCode>0.00%</c:formatCode>
                <c:ptCount val="2"/>
                <c:pt idx="0">
                  <c:v>0.3358215844422463</c:v>
                </c:pt>
                <c:pt idx="1">
                  <c:v>0.6641784155577537</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n-US"/>
    </a:p>
  </c:txPr>
  <c:printSettings>
    <c:headerFooter/>
    <c:pageMargins b="0.75" l="0.7" r="0.7" t="0.75" header="0.3" footer="0.3"/>
    <c:pageSetup/>
  </c:printSettings>
  <c:userShapes r:id="rId4"/>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compromisos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n-US"/>
        </a:p>
      </c:txPr>
    </c:title>
    <c:autoTitleDeleted val="0"/>
    <c:plotArea>
      <c:layout/>
      <c:doughnutChart>
        <c:varyColors val="1"/>
        <c:ser>
          <c:idx val="0"/>
          <c:order val="0"/>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Territoriales!$J$21:$K$21</c:f>
              <c:strCache>
                <c:ptCount val="2"/>
                <c:pt idx="0">
                  <c:v>Sin Ejecutar</c:v>
                </c:pt>
                <c:pt idx="1">
                  <c:v>Ejecutado</c:v>
                </c:pt>
              </c:strCache>
            </c:strRef>
          </c:cat>
          <c:val>
            <c:numRef>
              <c:f>Territoriales!$J$23:$K$23</c:f>
              <c:numCache>
                <c:formatCode>0.00%</c:formatCode>
                <c:ptCount val="2"/>
                <c:pt idx="0">
                  <c:v>0.40020057821166499</c:v>
                </c:pt>
                <c:pt idx="1">
                  <c:v>0.59979942178833501</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n-US"/>
    </a:p>
  </c:txPr>
  <c:printSettings>
    <c:headerFooter/>
    <c:pageMargins b="0.75" l="0.7" r="0.7" t="0.75" header="0.3" footer="0.3"/>
    <c:pageSetup/>
  </c:printSettings>
  <c:userShapes r:id="rId4"/>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obligaciones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n-US"/>
        </a:p>
      </c:txPr>
    </c:title>
    <c:autoTitleDeleted val="0"/>
    <c:plotArea>
      <c:layout/>
      <c:doughnutChart>
        <c:varyColors val="1"/>
        <c:ser>
          <c:idx val="0"/>
          <c:order val="0"/>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Territoriales!$J$21:$K$21</c:f>
              <c:strCache>
                <c:ptCount val="2"/>
                <c:pt idx="0">
                  <c:v>Sin Ejecutar</c:v>
                </c:pt>
                <c:pt idx="1">
                  <c:v>Ejecutado</c:v>
                </c:pt>
              </c:strCache>
            </c:strRef>
          </c:cat>
          <c:val>
            <c:numRef>
              <c:f>Territoriales!$J$24:$K$24</c:f>
              <c:numCache>
                <c:formatCode>0.00%</c:formatCode>
                <c:ptCount val="2"/>
                <c:pt idx="0">
                  <c:v>0.55592386898560486</c:v>
                </c:pt>
                <c:pt idx="1">
                  <c:v>0.44407613101439514</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n-US"/>
    </a:p>
  </c:txPr>
  <c:printSettings>
    <c:headerFooter/>
    <c:pageMargins b="0.75" l="0.7" r="0.7" t="0.75" header="0.3" footer="0.3"/>
    <c:pageSetup/>
  </c:printSettings>
  <c:userShapes r:id="rId4"/>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pagos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n-US"/>
        </a:p>
      </c:txPr>
    </c:title>
    <c:autoTitleDeleted val="0"/>
    <c:plotArea>
      <c:layout/>
      <c:doughnutChart>
        <c:varyColors val="1"/>
        <c:ser>
          <c:idx val="0"/>
          <c:order val="0"/>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Territoriales!$J$21:$K$21</c:f>
              <c:strCache>
                <c:ptCount val="2"/>
                <c:pt idx="0">
                  <c:v>Sin Ejecutar</c:v>
                </c:pt>
                <c:pt idx="1">
                  <c:v>Ejecutado</c:v>
                </c:pt>
              </c:strCache>
            </c:strRef>
          </c:cat>
          <c:val>
            <c:numRef>
              <c:f>Territoriales!$J$25:$K$25</c:f>
              <c:numCache>
                <c:formatCode>0.00%</c:formatCode>
                <c:ptCount val="2"/>
                <c:pt idx="0">
                  <c:v>0.55641513456784386</c:v>
                </c:pt>
                <c:pt idx="1">
                  <c:v>0.44358486543215614</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n-US"/>
    </a:p>
  </c:txPr>
  <c:printSettings>
    <c:headerFooter/>
    <c:pageMargins b="0.75" l="0.7" r="0.7" t="0.75" header="0.3" footer="0.3"/>
    <c:pageSetup/>
  </c:printSettings>
  <c:userShapes r:id="rId4"/>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tx1"/>
          </a:solidFill>
          <a:ln>
            <a:noFill/>
          </a:ln>
          <a:effectLst/>
        </c:spPr>
        <c:marker>
          <c:symbol val="none"/>
        </c:marker>
        <c:dLbl>
          <c:idx val="0"/>
          <c:spPr>
            <a:noFill/>
            <a:ln>
              <a:noFill/>
            </a:ln>
            <a:effectLst/>
          </c:spPr>
          <c:txPr>
            <a:bodyPr rot="-540000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7"/>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0"/>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3"/>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'Resumen Ingresos'!$B$15</c:f>
              <c:strCache>
                <c:ptCount val="1"/>
                <c:pt idx="0">
                  <c:v>Funcionamiento</c:v>
                </c:pt>
              </c:strCache>
            </c:strRef>
          </c:tx>
          <c:spPr>
            <a:solidFill>
              <a:srgbClr val="00BED7"/>
            </a:solidFill>
            <a:ln>
              <a:noFill/>
            </a:ln>
            <a:effectLst/>
          </c:spPr>
          <c:invertIfNegative val="0"/>
          <c:dLbls>
            <c:numFmt formatCode="&quot;$&quot;\ #,##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'Resumen Ingresos'!$C$14:$F$14</c:f>
              <c:strCache>
                <c:ptCount val="4"/>
                <c:pt idx="0">
                  <c:v>Ejecutado CDP</c:v>
                </c:pt>
                <c:pt idx="1">
                  <c:v>Ejecutado Compromisos</c:v>
                </c:pt>
                <c:pt idx="2">
                  <c:v>Ejecutado Obligaciones</c:v>
                </c:pt>
                <c:pt idx="3">
                  <c:v>Giros</c:v>
                </c:pt>
              </c:strCache>
            </c:strRef>
          </c:cat>
          <c:val>
            <c:numRef>
              <c:f>'Resumen Ingresos'!$C$15:$F$15</c:f>
              <c:numCache>
                <c:formatCode>"$"\ #,##0</c:formatCode>
                <c:ptCount val="4"/>
                <c:pt idx="0">
                  <c:v>6456714515</c:v>
                </c:pt>
                <c:pt idx="1">
                  <c:v>5425970792</c:v>
                </c:pt>
                <c:pt idx="2">
                  <c:v>2906686108.02</c:v>
                </c:pt>
                <c:pt idx="3">
                  <c:v>2867172847.02</c:v>
                </c:pt>
              </c:numCache>
            </c:numRef>
          </c:val>
          <c:extLst>
            <c:ext xmlns:c16="http://schemas.microsoft.com/office/drawing/2014/chart" uri="{C3380CC4-5D6E-409C-BE32-E72D297353CC}">
              <c16:uniqueId val="{00000000-4DA3-4A16-B6A0-3B5E80B431C4}"/>
            </c:ext>
          </c:extLst>
        </c:ser>
        <c:ser>
          <c:idx val="1"/>
          <c:order val="1"/>
          <c:tx>
            <c:strRef>
              <c:f>'Resumen Ingresos'!$B$16</c:f>
              <c:strCache>
                <c:ptCount val="1"/>
                <c:pt idx="0">
                  <c:v>Inversión</c:v>
                </c:pt>
              </c:strCache>
            </c:strRef>
          </c:tx>
          <c:spPr>
            <a:solidFill>
              <a:schemeClr val="accent1"/>
            </a:solidFill>
            <a:ln>
              <a:noFill/>
            </a:ln>
            <a:effectLst/>
          </c:spPr>
          <c:invertIfNegative val="0"/>
          <c:dLbls>
            <c:numFmt formatCode="&quot;$&quot;\ #,##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'Resumen Ingresos'!$C$14:$F$14</c:f>
              <c:strCache>
                <c:ptCount val="4"/>
                <c:pt idx="0">
                  <c:v>Ejecutado CDP</c:v>
                </c:pt>
                <c:pt idx="1">
                  <c:v>Ejecutado Compromisos</c:v>
                </c:pt>
                <c:pt idx="2">
                  <c:v>Ejecutado Obligaciones</c:v>
                </c:pt>
                <c:pt idx="3">
                  <c:v>Giros</c:v>
                </c:pt>
              </c:strCache>
            </c:strRef>
          </c:cat>
          <c:val>
            <c:numRef>
              <c:f>'Resumen Ingresos'!$C$16:$F$16</c:f>
              <c:numCache>
                <c:formatCode>"$"\ #,##0</c:formatCode>
                <c:ptCount val="4"/>
                <c:pt idx="0">
                  <c:v>26369738885.939999</c:v>
                </c:pt>
                <c:pt idx="1">
                  <c:v>20411419728.949997</c:v>
                </c:pt>
                <c:pt idx="2">
                  <c:v>7219514612.1000004</c:v>
                </c:pt>
                <c:pt idx="3">
                  <c:v>7007228893.1000004</c:v>
                </c:pt>
              </c:numCache>
            </c:numRef>
          </c:val>
          <c:extLst>
            <c:ext xmlns:c16="http://schemas.microsoft.com/office/drawing/2014/chart" uri="{C3380CC4-5D6E-409C-BE32-E72D297353CC}">
              <c16:uniqueId val="{00000001-4DA3-4A16-B6A0-3B5E80B431C4}"/>
            </c:ext>
          </c:extLst>
        </c:ser>
        <c:dLbls>
          <c:showLegendKey val="0"/>
          <c:showVal val="0"/>
          <c:showCatName val="0"/>
          <c:showSerName val="0"/>
          <c:showPercent val="0"/>
          <c:showBubbleSize val="0"/>
        </c:dLbls>
        <c:gapWidth val="219"/>
        <c:overlap val="-70"/>
        <c:axId val="1455602383"/>
        <c:axId val="1451021247"/>
      </c:barChart>
      <c:catAx>
        <c:axId val="145560238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1021247"/>
        <c:crossesAt val="0"/>
        <c:auto val="1"/>
        <c:lblAlgn val="ctr"/>
        <c:lblOffset val="100"/>
        <c:noMultiLvlLbl val="0"/>
      </c:catAx>
      <c:valAx>
        <c:axId val="1451021247"/>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quot;$&quot;\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6023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solidFill>
        <a:srgbClr val="00BED7"/>
      </a:solidFill>
      <a:round/>
    </a:ln>
    <a:effectLst/>
  </c:spPr>
  <c:txPr>
    <a:bodyPr/>
    <a:lstStyle/>
    <a:p>
      <a:pPr>
        <a:defRPr/>
      </a:pPr>
      <a:endParaRPr lang="en-US"/>
    </a:p>
  </c:txPr>
  <c:printSettings>
    <c:headerFooter/>
    <c:pageMargins b="0.75" l="0.7" r="0.7" t="0.75" header="0.3" footer="0.3"/>
    <c:pageSetup/>
  </c:printSettings>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s>
</file>

<file path=xl/drawings/_rels/drawing11.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s>
</file>

<file path=xl/drawings/_rels/drawing12.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s>
</file>

<file path=xl/drawings/_rels/drawing13.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s>
</file>

<file path=xl/drawings/_rels/drawing14.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s>
</file>

<file path=xl/drawings/_rels/drawing15.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s>
</file>

<file path=xl/drawings/_rels/drawing16.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s>
</file>

<file path=xl/drawings/_rels/drawing2.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s>
</file>

<file path=xl/drawings/_rels/drawing3.xml.rels><?xml version="1.0" encoding="UTF-8" standalone="yes"?>
<Relationships xmlns="http://schemas.openxmlformats.org/package/2006/relationships"><Relationship Id="rId3" Type="http://schemas.openxmlformats.org/officeDocument/2006/relationships/image" Target="../media/image3.tiff"/><Relationship Id="rId7" Type="http://schemas.openxmlformats.org/officeDocument/2006/relationships/chart" Target="../charts/chart4.xml"/><Relationship Id="rId2" Type="http://schemas.openxmlformats.org/officeDocument/2006/relationships/image" Target="../media/image2.png"/><Relationship Id="rId1" Type="http://schemas.openxmlformats.org/officeDocument/2006/relationships/hyperlink" Target="#Inicio!A1"/><Relationship Id="rId6" Type="http://schemas.openxmlformats.org/officeDocument/2006/relationships/chart" Target="../charts/chart3.xml"/><Relationship Id="rId5" Type="http://schemas.openxmlformats.org/officeDocument/2006/relationships/chart" Target="../charts/chart2.xml"/><Relationship Id="rId4"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image" Target="../media/image3.tiff"/><Relationship Id="rId7" Type="http://schemas.openxmlformats.org/officeDocument/2006/relationships/chart" Target="../charts/chart8.xml"/><Relationship Id="rId2" Type="http://schemas.openxmlformats.org/officeDocument/2006/relationships/image" Target="../media/image2.png"/><Relationship Id="rId1" Type="http://schemas.openxmlformats.org/officeDocument/2006/relationships/hyperlink" Target="#Inicio!A1"/><Relationship Id="rId6" Type="http://schemas.openxmlformats.org/officeDocument/2006/relationships/chart" Target="../charts/chart7.xml"/><Relationship Id="rId5" Type="http://schemas.openxmlformats.org/officeDocument/2006/relationships/chart" Target="../charts/chart6.xml"/><Relationship Id="rId4" Type="http://schemas.openxmlformats.org/officeDocument/2006/relationships/chart" Target="../charts/chart5.xml"/></Relationships>
</file>

<file path=xl/drawings/_rels/drawing9.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s>
</file>

<file path=xl/drawings/drawing1.xml><?xml version="1.0" encoding="utf-8"?>
<xdr:wsDr xmlns:xdr="http://schemas.openxmlformats.org/drawingml/2006/spreadsheetDrawing" xmlns:a="http://schemas.openxmlformats.org/drawingml/2006/main">
  <xdr:twoCellAnchor editAs="oneCell">
    <xdr:from>
      <xdr:col>0</xdr:col>
      <xdr:colOff>804333</xdr:colOff>
      <xdr:row>1</xdr:row>
      <xdr:rowOff>48071</xdr:rowOff>
    </xdr:from>
    <xdr:to>
      <xdr:col>6</xdr:col>
      <xdr:colOff>433916</xdr:colOff>
      <xdr:row>23</xdr:row>
      <xdr:rowOff>181831</xdr:rowOff>
    </xdr:to>
    <xdr:pic>
      <xdr:nvPicPr>
        <xdr:cNvPr id="14" name="Imagen 13">
          <a:extLst>
            <a:ext uri="{FF2B5EF4-FFF2-40B4-BE49-F238E27FC236}">
              <a16:creationId xmlns:a16="http://schemas.microsoft.com/office/drawing/2014/main" id="{CDA58FF7-F845-49A7-9126-364B8815F9E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4333" y="249154"/>
          <a:ext cx="4646083" cy="455759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1</xdr:col>
      <xdr:colOff>664325</xdr:colOff>
      <xdr:row>0</xdr:row>
      <xdr:rowOff>112857</xdr:rowOff>
    </xdr:from>
    <xdr:to>
      <xdr:col>1</xdr:col>
      <xdr:colOff>4513798</xdr:colOff>
      <xdr:row>4</xdr:row>
      <xdr:rowOff>111110</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72BD1EA8-F9A2-4F92-921B-66B9E7FA1813}"/>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9106" y="112857"/>
          <a:ext cx="3849473" cy="8078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11909</xdr:colOff>
      <xdr:row>0</xdr:row>
      <xdr:rowOff>133626</xdr:rowOff>
    </xdr:from>
    <xdr:to>
      <xdr:col>1</xdr:col>
      <xdr:colOff>572401</xdr:colOff>
      <xdr:row>4</xdr:row>
      <xdr:rowOff>118943</xdr:rowOff>
    </xdr:to>
    <xdr:pic>
      <xdr:nvPicPr>
        <xdr:cNvPr id="3" name="Imagen 2">
          <a:hlinkClick xmlns:r="http://schemas.openxmlformats.org/officeDocument/2006/relationships" r:id="rId1"/>
          <a:extLst>
            <a:ext uri="{FF2B5EF4-FFF2-40B4-BE49-F238E27FC236}">
              <a16:creationId xmlns:a16="http://schemas.microsoft.com/office/drawing/2014/main" id="{FACC012D-2B35-4FCD-A6F8-F9300F2262B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6690" y="133626"/>
          <a:ext cx="560492" cy="794942"/>
        </a:xfrm>
        <a:prstGeom prst="rect">
          <a:avLst/>
        </a:prstGeom>
      </xdr:spPr>
    </xdr:pic>
    <xdr:clientData/>
  </xdr:twoCellAnchor>
  <xdr:twoCellAnchor editAs="absolute">
    <xdr:from>
      <xdr:col>1</xdr:col>
      <xdr:colOff>4772587</xdr:colOff>
      <xdr:row>0</xdr:row>
      <xdr:rowOff>111126</xdr:rowOff>
    </xdr:from>
    <xdr:to>
      <xdr:col>4</xdr:col>
      <xdr:colOff>666752</xdr:colOff>
      <xdr:row>4</xdr:row>
      <xdr:rowOff>102027</xdr:rowOff>
    </xdr:to>
    <xdr:sp macro="" textlink="">
      <xdr:nvSpPr>
        <xdr:cNvPr id="4" name="Rectángulo 3">
          <a:extLst>
            <a:ext uri="{FF2B5EF4-FFF2-40B4-BE49-F238E27FC236}">
              <a16:creationId xmlns:a16="http://schemas.microsoft.com/office/drawing/2014/main" id="{CE3D52C5-3573-4551-8221-52C9C86ECEEE}"/>
            </a:ext>
          </a:extLst>
        </xdr:cNvPr>
        <xdr:cNvSpPr/>
      </xdr:nvSpPr>
      <xdr:spPr>
        <a:xfrm>
          <a:off x="4927368" y="111126"/>
          <a:ext cx="10205478" cy="800526"/>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 Informe saldos de CDP por comprometer</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IGAC</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oneCell">
    <xdr:from>
      <xdr:col>1</xdr:col>
      <xdr:colOff>4293737</xdr:colOff>
      <xdr:row>5</xdr:row>
      <xdr:rowOff>90490</xdr:rowOff>
    </xdr:from>
    <xdr:to>
      <xdr:col>2</xdr:col>
      <xdr:colOff>408213</xdr:colOff>
      <xdr:row>11</xdr:row>
      <xdr:rowOff>59531</xdr:rowOff>
    </xdr:to>
    <mc:AlternateContent xmlns:mc="http://schemas.openxmlformats.org/markup-compatibility/2006" xmlns:a14="http://schemas.microsoft.com/office/drawing/2010/main">
      <mc:Choice Requires="a14">
        <xdr:graphicFrame macro="">
          <xdr:nvGraphicFramePr>
            <xdr:cNvPr id="10" name="Dependencia Descripcion">
              <a:extLst>
                <a:ext uri="{FF2B5EF4-FFF2-40B4-BE49-F238E27FC236}">
                  <a16:creationId xmlns:a16="http://schemas.microsoft.com/office/drawing/2014/main" id="{93BCB555-7BA3-4509-81D0-9B3AD8E7334C}"/>
                </a:ext>
              </a:extLst>
            </xdr:cNvPr>
            <xdr:cNvGraphicFramePr/>
          </xdr:nvGraphicFramePr>
          <xdr:xfrm>
            <a:off x="0" y="0"/>
            <a:ext cx="0" cy="0"/>
          </xdr:xfrm>
          <a:graphic>
            <a:graphicData uri="http://schemas.microsoft.com/office/drawing/2010/slicer">
              <sle:slicer xmlns:sle="http://schemas.microsoft.com/office/drawing/2010/slicer" name="Dependencia Descripcion"/>
            </a:graphicData>
          </a:graphic>
        </xdr:graphicFrame>
      </mc:Choice>
      <mc:Fallback xmlns="">
        <xdr:sp macro="" textlink="">
          <xdr:nvSpPr>
            <xdr:cNvPr id="0" name=""/>
            <xdr:cNvSpPr>
              <a:spLocks noTextEdit="1"/>
            </xdr:cNvSpPr>
          </xdr:nvSpPr>
          <xdr:spPr>
            <a:xfrm>
              <a:off x="4443416" y="1111026"/>
              <a:ext cx="7394797" cy="1193684"/>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xdr:col>
      <xdr:colOff>2383</xdr:colOff>
      <xdr:row>5</xdr:row>
      <xdr:rowOff>90490</xdr:rowOff>
    </xdr:from>
    <xdr:to>
      <xdr:col>1</xdr:col>
      <xdr:colOff>4231821</xdr:colOff>
      <xdr:row>11</xdr:row>
      <xdr:rowOff>59531</xdr:rowOff>
    </xdr:to>
    <mc:AlternateContent xmlns:mc="http://schemas.openxmlformats.org/markup-compatibility/2006" xmlns:a14="http://schemas.microsoft.com/office/drawing/2010/main">
      <mc:Choice Requires="a14">
        <xdr:graphicFrame macro="">
          <xdr:nvGraphicFramePr>
            <xdr:cNvPr id="11" name="Recurso">
              <a:extLst>
                <a:ext uri="{FF2B5EF4-FFF2-40B4-BE49-F238E27FC236}">
                  <a16:creationId xmlns:a16="http://schemas.microsoft.com/office/drawing/2014/main" id="{D5A54719-3FC5-4235-86EE-5A4D9F43B4F6}"/>
                </a:ext>
              </a:extLst>
            </xdr:cNvPr>
            <xdr:cNvGraphicFramePr/>
          </xdr:nvGraphicFramePr>
          <xdr:xfrm>
            <a:off x="0" y="0"/>
            <a:ext cx="0" cy="0"/>
          </xdr:xfrm>
          <a:graphic>
            <a:graphicData uri="http://schemas.microsoft.com/office/drawing/2010/slicer">
              <sle:slicer xmlns:sle="http://schemas.microsoft.com/office/drawing/2010/slicer" name="Recurso"/>
            </a:graphicData>
          </a:graphic>
        </xdr:graphicFrame>
      </mc:Choice>
      <mc:Fallback xmlns="">
        <xdr:sp macro="" textlink="">
          <xdr:nvSpPr>
            <xdr:cNvPr id="0" name=""/>
            <xdr:cNvSpPr>
              <a:spLocks noTextEdit="1"/>
            </xdr:cNvSpPr>
          </xdr:nvSpPr>
          <xdr:spPr>
            <a:xfrm>
              <a:off x="157164" y="1114428"/>
              <a:ext cx="4462464" cy="1183478"/>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2</xdr:col>
      <xdr:colOff>476248</xdr:colOff>
      <xdr:row>5</xdr:row>
      <xdr:rowOff>93889</xdr:rowOff>
    </xdr:from>
    <xdr:to>
      <xdr:col>5</xdr:col>
      <xdr:colOff>1495424</xdr:colOff>
      <xdr:row>11</xdr:row>
      <xdr:rowOff>95249</xdr:rowOff>
    </xdr:to>
    <mc:AlternateContent xmlns:mc="http://schemas.openxmlformats.org/markup-compatibility/2006" xmlns:a14="http://schemas.microsoft.com/office/drawing/2010/main">
      <mc:Choice Requires="a14">
        <xdr:graphicFrame macro="">
          <xdr:nvGraphicFramePr>
            <xdr:cNvPr id="5" name="Fuente dependencia">
              <a:extLst>
                <a:ext uri="{FF2B5EF4-FFF2-40B4-BE49-F238E27FC236}">
                  <a16:creationId xmlns:a16="http://schemas.microsoft.com/office/drawing/2014/main" id="{73573370-CD92-44EB-AE6A-2E53B546FA1D}"/>
                </a:ext>
              </a:extLst>
            </xdr:cNvPr>
            <xdr:cNvGraphicFramePr/>
          </xdr:nvGraphicFramePr>
          <xdr:xfrm>
            <a:off x="0" y="0"/>
            <a:ext cx="0" cy="0"/>
          </xdr:xfrm>
          <a:graphic>
            <a:graphicData uri="http://schemas.microsoft.com/office/drawing/2010/slicer">
              <sle:slicer xmlns:sle="http://schemas.microsoft.com/office/drawing/2010/slicer" name="Fuente dependencia"/>
            </a:graphicData>
          </a:graphic>
        </xdr:graphicFrame>
      </mc:Choice>
      <mc:Fallback xmlns="">
        <xdr:sp macro="" textlink="">
          <xdr:nvSpPr>
            <xdr:cNvPr id="0" name=""/>
            <xdr:cNvSpPr>
              <a:spLocks noTextEdit="1"/>
            </xdr:cNvSpPr>
          </xdr:nvSpPr>
          <xdr:spPr>
            <a:xfrm>
              <a:off x="11906248" y="1114425"/>
              <a:ext cx="5687787" cy="1226003"/>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11.xml><?xml version="1.0" encoding="utf-8"?>
<xdr:wsDr xmlns:xdr="http://schemas.openxmlformats.org/drawingml/2006/spreadsheetDrawing" xmlns:a="http://schemas.openxmlformats.org/drawingml/2006/main">
  <xdr:twoCellAnchor editAs="absolute">
    <xdr:from>
      <xdr:col>1</xdr:col>
      <xdr:colOff>575184</xdr:colOff>
      <xdr:row>0</xdr:row>
      <xdr:rowOff>1731</xdr:rowOff>
    </xdr:from>
    <xdr:to>
      <xdr:col>2</xdr:col>
      <xdr:colOff>3368440</xdr:colOff>
      <xdr:row>4</xdr:row>
      <xdr:rowOff>38084</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A6A186F4-9733-46C2-A872-CDA8011634ED}"/>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3309" y="1731"/>
          <a:ext cx="3860056" cy="798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160893</xdr:colOff>
      <xdr:row>0</xdr:row>
      <xdr:rowOff>21442</xdr:rowOff>
    </xdr:from>
    <xdr:to>
      <xdr:col>1</xdr:col>
      <xdr:colOff>483260</xdr:colOff>
      <xdr:row>4</xdr:row>
      <xdr:rowOff>45917</xdr:rowOff>
    </xdr:to>
    <xdr:pic>
      <xdr:nvPicPr>
        <xdr:cNvPr id="3" name="Imagen 2">
          <a:hlinkClick xmlns:r="http://schemas.openxmlformats.org/officeDocument/2006/relationships" r:id="rId1"/>
          <a:extLst>
            <a:ext uri="{FF2B5EF4-FFF2-40B4-BE49-F238E27FC236}">
              <a16:creationId xmlns:a16="http://schemas.microsoft.com/office/drawing/2014/main" id="{08D617DD-1429-47CC-9F57-536407E6FE07}"/>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0893" y="21442"/>
          <a:ext cx="560492" cy="786475"/>
        </a:xfrm>
        <a:prstGeom prst="rect">
          <a:avLst/>
        </a:prstGeom>
      </xdr:spPr>
    </xdr:pic>
    <xdr:clientData/>
  </xdr:twoCellAnchor>
  <xdr:twoCellAnchor editAs="absolute">
    <xdr:from>
      <xdr:col>2</xdr:col>
      <xdr:colOff>3543300</xdr:colOff>
      <xdr:row>0</xdr:row>
      <xdr:rowOff>9525</xdr:rowOff>
    </xdr:from>
    <xdr:to>
      <xdr:col>5</xdr:col>
      <xdr:colOff>869156</xdr:colOff>
      <xdr:row>4</xdr:row>
      <xdr:rowOff>38526</xdr:rowOff>
    </xdr:to>
    <xdr:sp macro="" textlink="">
      <xdr:nvSpPr>
        <xdr:cNvPr id="4" name="Rectángulo 3">
          <a:extLst>
            <a:ext uri="{FF2B5EF4-FFF2-40B4-BE49-F238E27FC236}">
              <a16:creationId xmlns:a16="http://schemas.microsoft.com/office/drawing/2014/main" id="{7AB7990E-7109-465F-8313-A5824AFFF882}"/>
            </a:ext>
          </a:extLst>
        </xdr:cNvPr>
        <xdr:cNvSpPr/>
      </xdr:nvSpPr>
      <xdr:spPr>
        <a:xfrm>
          <a:off x="4848225" y="9525"/>
          <a:ext cx="6667500" cy="791001"/>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 Información</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presupuestal de reservas IGAC</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absolute">
    <xdr:from>
      <xdr:col>0</xdr:col>
      <xdr:colOff>0</xdr:colOff>
      <xdr:row>4</xdr:row>
      <xdr:rowOff>180975</xdr:rowOff>
    </xdr:from>
    <xdr:to>
      <xdr:col>5</xdr:col>
      <xdr:colOff>869156</xdr:colOff>
      <xdr:row>5</xdr:row>
      <xdr:rowOff>28575</xdr:rowOff>
    </xdr:to>
    <xdr:cxnSp macro="">
      <xdr:nvCxnSpPr>
        <xdr:cNvPr id="5" name="Conector recto 4">
          <a:extLst>
            <a:ext uri="{FF2B5EF4-FFF2-40B4-BE49-F238E27FC236}">
              <a16:creationId xmlns:a16="http://schemas.microsoft.com/office/drawing/2014/main" id="{3BFC74AB-1722-4524-8785-CFF8AF9A57EC}"/>
            </a:ext>
          </a:extLst>
        </xdr:cNvPr>
        <xdr:cNvCxnSpPr/>
      </xdr:nvCxnSpPr>
      <xdr:spPr>
        <a:xfrm flipV="1">
          <a:off x="0" y="942975"/>
          <a:ext cx="11858625" cy="38100"/>
        </a:xfrm>
        <a:prstGeom prst="line">
          <a:avLst/>
        </a:prstGeom>
        <a:ln>
          <a:solidFill>
            <a:srgbClr val="1F66D0"/>
          </a:solidFill>
        </a:ln>
      </xdr:spPr>
      <xdr:style>
        <a:lnRef idx="3">
          <a:schemeClr val="accent1"/>
        </a:lnRef>
        <a:fillRef idx="0">
          <a:schemeClr val="accent1"/>
        </a:fillRef>
        <a:effectRef idx="2">
          <a:schemeClr val="accent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editAs="absolute">
    <xdr:from>
      <xdr:col>1</xdr:col>
      <xdr:colOff>580738</xdr:colOff>
      <xdr:row>0</xdr:row>
      <xdr:rowOff>39831</xdr:rowOff>
    </xdr:from>
    <xdr:to>
      <xdr:col>2</xdr:col>
      <xdr:colOff>1507335</xdr:colOff>
      <xdr:row>3</xdr:row>
      <xdr:rowOff>94235</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0D12DB3E-B70D-4B42-BE92-8AF01F438565}"/>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09338" y="39831"/>
          <a:ext cx="3107822" cy="6544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96901</xdr:colOff>
      <xdr:row>0</xdr:row>
      <xdr:rowOff>23823</xdr:rowOff>
    </xdr:from>
    <xdr:to>
      <xdr:col>1</xdr:col>
      <xdr:colOff>550967</xdr:colOff>
      <xdr:row>3</xdr:row>
      <xdr:rowOff>66675</xdr:rowOff>
    </xdr:to>
    <xdr:pic>
      <xdr:nvPicPr>
        <xdr:cNvPr id="3" name="Imagen 2">
          <a:hlinkClick xmlns:r="http://schemas.openxmlformats.org/officeDocument/2006/relationships" r:id="rId1"/>
          <a:extLst>
            <a:ext uri="{FF2B5EF4-FFF2-40B4-BE49-F238E27FC236}">
              <a16:creationId xmlns:a16="http://schemas.microsoft.com/office/drawing/2014/main" id="{9E12A92A-70C4-444D-A9EC-DE516AB0B9CE}"/>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325501" y="23823"/>
          <a:ext cx="454066" cy="642927"/>
        </a:xfrm>
        <a:prstGeom prst="rect">
          <a:avLst/>
        </a:prstGeom>
      </xdr:spPr>
    </xdr:pic>
    <xdr:clientData/>
  </xdr:twoCellAnchor>
  <xdr:twoCellAnchor editAs="absolute">
    <xdr:from>
      <xdr:col>3</xdr:col>
      <xdr:colOff>150247</xdr:colOff>
      <xdr:row>0</xdr:row>
      <xdr:rowOff>38100</xdr:rowOff>
    </xdr:from>
    <xdr:to>
      <xdr:col>9</xdr:col>
      <xdr:colOff>371475</xdr:colOff>
      <xdr:row>3</xdr:row>
      <xdr:rowOff>86548</xdr:rowOff>
    </xdr:to>
    <xdr:sp macro="" textlink="">
      <xdr:nvSpPr>
        <xdr:cNvPr id="4" name="Rectángulo 3">
          <a:extLst>
            <a:ext uri="{FF2B5EF4-FFF2-40B4-BE49-F238E27FC236}">
              <a16:creationId xmlns:a16="http://schemas.microsoft.com/office/drawing/2014/main" id="{456CCBB3-55CC-4B31-AF7F-62ED79F043DB}"/>
            </a:ext>
          </a:extLst>
        </xdr:cNvPr>
        <xdr:cNvSpPr/>
      </xdr:nvSpPr>
      <xdr:spPr>
        <a:xfrm>
          <a:off x="4141222" y="38100"/>
          <a:ext cx="7317353" cy="648523"/>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Resumen</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Ingresos</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xdr:from>
      <xdr:col>6</xdr:col>
      <xdr:colOff>142875</xdr:colOff>
      <xdr:row>11</xdr:row>
      <xdr:rowOff>171450</xdr:rowOff>
    </xdr:from>
    <xdr:to>
      <xdr:col>11</xdr:col>
      <xdr:colOff>523875</xdr:colOff>
      <xdr:row>21</xdr:row>
      <xdr:rowOff>204787</xdr:rowOff>
    </xdr:to>
    <xdr:graphicFrame macro="">
      <xdr:nvGraphicFramePr>
        <xdr:cNvPr id="6" name="Gráfico 5">
          <a:extLst>
            <a:ext uri="{FF2B5EF4-FFF2-40B4-BE49-F238E27FC236}">
              <a16:creationId xmlns:a16="http://schemas.microsoft.com/office/drawing/2014/main" id="{AAEFBE9A-B7F4-45DC-9167-327C4EA0DAAE}"/>
            </a:ext>
            <a:ext uri="{147F2762-F138-4A5C-976F-8EAC2B608ADB}">
              <a16:predDERef xmlns:a16="http://schemas.microsoft.com/office/drawing/2014/main" pred="{456CCBB3-55CC-4B31-AF7F-62ED79F043D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142875</xdr:colOff>
      <xdr:row>4</xdr:row>
      <xdr:rowOff>66675</xdr:rowOff>
    </xdr:from>
    <xdr:to>
      <xdr:col>11</xdr:col>
      <xdr:colOff>523875</xdr:colOff>
      <xdr:row>11</xdr:row>
      <xdr:rowOff>104775</xdr:rowOff>
    </xdr:to>
    <xdr:graphicFrame macro="">
      <xdr:nvGraphicFramePr>
        <xdr:cNvPr id="8" name="Gráfico 7">
          <a:extLst>
            <a:ext uri="{FF2B5EF4-FFF2-40B4-BE49-F238E27FC236}">
              <a16:creationId xmlns:a16="http://schemas.microsoft.com/office/drawing/2014/main" id="{2BFA899F-ED1A-43CB-B816-83595EFC85B8}"/>
            </a:ext>
            <a:ext uri="{147F2762-F138-4A5C-976F-8EAC2B608ADB}">
              <a16:predDERef xmlns:a16="http://schemas.microsoft.com/office/drawing/2014/main" pred="{AAEFBE9A-B7F4-45DC-9167-327C4EA0DA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28575</xdr:colOff>
      <xdr:row>57</xdr:row>
      <xdr:rowOff>38100</xdr:rowOff>
    </xdr:from>
    <xdr:to>
      <xdr:col>6</xdr:col>
      <xdr:colOff>1276350</xdr:colOff>
      <xdr:row>73</xdr:row>
      <xdr:rowOff>76200</xdr:rowOff>
    </xdr:to>
    <xdr:graphicFrame macro="">
      <xdr:nvGraphicFramePr>
        <xdr:cNvPr id="5" name="Gráfico 4">
          <a:extLst>
            <a:ext uri="{FF2B5EF4-FFF2-40B4-BE49-F238E27FC236}">
              <a16:creationId xmlns:a16="http://schemas.microsoft.com/office/drawing/2014/main" id="{B1D65AD3-8DEE-459E-A369-E5D31E099126}"/>
            </a:ext>
            <a:ext uri="{147F2762-F138-4A5C-976F-8EAC2B608ADB}">
              <a16:predDERef xmlns:a16="http://schemas.microsoft.com/office/drawing/2014/main" pred="{2BFA899F-ED1A-43CB-B816-83595EFC85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absolute">
    <xdr:from>
      <xdr:col>1</xdr:col>
      <xdr:colOff>651384</xdr:colOff>
      <xdr:row>0</xdr:row>
      <xdr:rowOff>39831</xdr:rowOff>
    </xdr:from>
    <xdr:to>
      <xdr:col>2</xdr:col>
      <xdr:colOff>444265</xdr:colOff>
      <xdr:row>4</xdr:row>
      <xdr:rowOff>38084</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3309" y="39831"/>
          <a:ext cx="3860056" cy="798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160893</xdr:colOff>
      <xdr:row>0</xdr:row>
      <xdr:rowOff>59542</xdr:rowOff>
    </xdr:from>
    <xdr:to>
      <xdr:col>1</xdr:col>
      <xdr:colOff>559460</xdr:colOff>
      <xdr:row>4</xdr:row>
      <xdr:rowOff>45917</xdr:rowOff>
    </xdr:to>
    <xdr:pic>
      <xdr:nvPicPr>
        <xdr:cNvPr id="3" name="Imagen 2">
          <a:hlinkClick xmlns:r="http://schemas.openxmlformats.org/officeDocument/2006/relationships" r:id="rId1"/>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0893" y="59542"/>
          <a:ext cx="560492" cy="786475"/>
        </a:xfrm>
        <a:prstGeom prst="rect">
          <a:avLst/>
        </a:prstGeom>
      </xdr:spPr>
    </xdr:pic>
    <xdr:clientData/>
  </xdr:twoCellAnchor>
  <xdr:twoCellAnchor editAs="absolute">
    <xdr:from>
      <xdr:col>0</xdr:col>
      <xdr:colOff>141080</xdr:colOff>
      <xdr:row>4</xdr:row>
      <xdr:rowOff>95251</xdr:rowOff>
    </xdr:from>
    <xdr:to>
      <xdr:col>2</xdr:col>
      <xdr:colOff>457199</xdr:colOff>
      <xdr:row>9</xdr:row>
      <xdr:rowOff>0</xdr:rowOff>
    </xdr:to>
    <xdr:sp macro="" textlink="">
      <xdr:nvSpPr>
        <xdr:cNvPr id="4" name="Rectángulo 3">
          <a:extLst>
            <a:ext uri="{FF2B5EF4-FFF2-40B4-BE49-F238E27FC236}">
              <a16:creationId xmlns:a16="http://schemas.microsoft.com/office/drawing/2014/main" id="{00000000-0008-0000-0800-000004000000}"/>
            </a:ext>
          </a:extLst>
        </xdr:cNvPr>
        <xdr:cNvSpPr/>
      </xdr:nvSpPr>
      <xdr:spPr>
        <a:xfrm>
          <a:off x="141080" y="895351"/>
          <a:ext cx="4545219" cy="904874"/>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600" b="1" cap="none" spc="0">
              <a:ln w="10160">
                <a:noFill/>
                <a:prstDash val="solid"/>
              </a:ln>
              <a:solidFill>
                <a:schemeClr val="bg1"/>
              </a:solidFill>
              <a:effectLst>
                <a:outerShdw blurRad="38100" dist="22860" dir="5400000" algn="tl" rotWithShape="0">
                  <a:srgbClr val="000000">
                    <a:alpha val="30000"/>
                  </a:srgbClr>
                </a:outerShdw>
              </a:effectLst>
            </a:rPr>
            <a:t> Ejecución</a:t>
          </a:r>
          <a:r>
            <a:rPr lang="en-US" sz="2600" b="1" cap="none" spc="0" baseline="0">
              <a:ln w="10160">
                <a:noFill/>
                <a:prstDash val="solid"/>
              </a:ln>
              <a:solidFill>
                <a:schemeClr val="bg1"/>
              </a:solidFill>
              <a:effectLst>
                <a:outerShdw blurRad="38100" dist="22860" dir="5400000" algn="tl" rotWithShape="0">
                  <a:srgbClr val="000000">
                    <a:alpha val="30000"/>
                  </a:srgbClr>
                </a:outerShdw>
              </a:effectLst>
            </a:rPr>
            <a:t> de metas de gestión y productos IGAC</a:t>
          </a:r>
          <a:endParaRPr lang="en-US" sz="26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absolute">
    <xdr:from>
      <xdr:col>0</xdr:col>
      <xdr:colOff>28575</xdr:colOff>
      <xdr:row>9</xdr:row>
      <xdr:rowOff>67749</xdr:rowOff>
    </xdr:from>
    <xdr:to>
      <xdr:col>12</xdr:col>
      <xdr:colOff>0</xdr:colOff>
      <xdr:row>9</xdr:row>
      <xdr:rowOff>85725</xdr:rowOff>
    </xdr:to>
    <xdr:cxnSp macro="">
      <xdr:nvCxnSpPr>
        <xdr:cNvPr id="5" name="Conector recto 4">
          <a:extLst>
            <a:ext uri="{FF2B5EF4-FFF2-40B4-BE49-F238E27FC236}">
              <a16:creationId xmlns:a16="http://schemas.microsoft.com/office/drawing/2014/main" id="{00000000-0008-0000-0800-000005000000}"/>
            </a:ext>
          </a:extLst>
        </xdr:cNvPr>
        <xdr:cNvCxnSpPr/>
      </xdr:nvCxnSpPr>
      <xdr:spPr>
        <a:xfrm>
          <a:off x="28575" y="1867974"/>
          <a:ext cx="16897350" cy="17976"/>
        </a:xfrm>
        <a:prstGeom prst="line">
          <a:avLst/>
        </a:prstGeom>
        <a:ln>
          <a:solidFill>
            <a:srgbClr val="1F66D0"/>
          </a:solidFill>
        </a:ln>
      </xdr:spPr>
      <xdr:style>
        <a:lnRef idx="3">
          <a:schemeClr val="accent1"/>
        </a:lnRef>
        <a:fillRef idx="0">
          <a:schemeClr val="accent1"/>
        </a:fillRef>
        <a:effectRef idx="2">
          <a:schemeClr val="accent1"/>
        </a:effectRef>
        <a:fontRef idx="minor">
          <a:schemeClr val="tx1"/>
        </a:fontRef>
      </xdr:style>
    </xdr:cxnSp>
    <xdr:clientData/>
  </xdr:twoCellAnchor>
  <xdr:twoCellAnchor editAs="oneCell">
    <xdr:from>
      <xdr:col>3</xdr:col>
      <xdr:colOff>9525</xdr:colOff>
      <xdr:row>0</xdr:row>
      <xdr:rowOff>28576</xdr:rowOff>
    </xdr:from>
    <xdr:to>
      <xdr:col>7</xdr:col>
      <xdr:colOff>2381250</xdr:colOff>
      <xdr:row>8</xdr:row>
      <xdr:rowOff>190500</xdr:rowOff>
    </xdr:to>
    <mc:AlternateContent xmlns:mc="http://schemas.openxmlformats.org/markup-compatibility/2006" xmlns:a14="http://schemas.microsoft.com/office/drawing/2010/main">
      <mc:Choice Requires="a14">
        <xdr:graphicFrame macro="">
          <xdr:nvGraphicFramePr>
            <xdr:cNvPr id="8" name="Proyecto">
              <a:extLst>
                <a:ext uri="{FF2B5EF4-FFF2-40B4-BE49-F238E27FC236}">
                  <a16:creationId xmlns:a16="http://schemas.microsoft.com/office/drawing/2014/main" id="{00000000-0008-0000-0800-000008000000}"/>
                </a:ext>
              </a:extLst>
            </xdr:cNvPr>
            <xdr:cNvGraphicFramePr/>
          </xdr:nvGraphicFramePr>
          <xdr:xfrm>
            <a:off x="0" y="0"/>
            <a:ext cx="0" cy="0"/>
          </xdr:xfrm>
          <a:graphic>
            <a:graphicData uri="http://schemas.microsoft.com/office/drawing/2010/slicer">
              <sle:slicer xmlns:sle="http://schemas.microsoft.com/office/drawing/2010/slicer" name="Proyecto"/>
            </a:graphicData>
          </a:graphic>
        </xdr:graphicFrame>
      </mc:Choice>
      <mc:Fallback xmlns="">
        <xdr:sp macro="" textlink="">
          <xdr:nvSpPr>
            <xdr:cNvPr id="0" name=""/>
            <xdr:cNvSpPr>
              <a:spLocks noTextEdit="1"/>
            </xdr:cNvSpPr>
          </xdr:nvSpPr>
          <xdr:spPr>
            <a:xfrm>
              <a:off x="5076825" y="28576"/>
              <a:ext cx="7953375" cy="1762124"/>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7</xdr:col>
      <xdr:colOff>2400300</xdr:colOff>
      <xdr:row>0</xdr:row>
      <xdr:rowOff>38100</xdr:rowOff>
    </xdr:from>
    <xdr:to>
      <xdr:col>11</xdr:col>
      <xdr:colOff>161925</xdr:colOff>
      <xdr:row>8</xdr:row>
      <xdr:rowOff>171450</xdr:rowOff>
    </xdr:to>
    <mc:AlternateContent xmlns:mc="http://schemas.openxmlformats.org/markup-compatibility/2006" xmlns:a14="http://schemas.microsoft.com/office/drawing/2010/main">
      <mc:Choice Requires="a14">
        <xdr:graphicFrame macro="">
          <xdr:nvGraphicFramePr>
            <xdr:cNvPr id="7" name="Área">
              <a:extLst>
                <a:ext uri="{FF2B5EF4-FFF2-40B4-BE49-F238E27FC236}">
                  <a16:creationId xmlns:a16="http://schemas.microsoft.com/office/drawing/2014/main" id="{00000000-0008-0000-0800-000007000000}"/>
                </a:ext>
              </a:extLst>
            </xdr:cNvPr>
            <xdr:cNvGraphicFramePr/>
          </xdr:nvGraphicFramePr>
          <xdr:xfrm>
            <a:off x="0" y="0"/>
            <a:ext cx="0" cy="0"/>
          </xdr:xfrm>
          <a:graphic>
            <a:graphicData uri="http://schemas.microsoft.com/office/drawing/2010/slicer">
              <sle:slicer xmlns:sle="http://schemas.microsoft.com/office/drawing/2010/slicer" name="Área"/>
            </a:graphicData>
          </a:graphic>
        </xdr:graphicFrame>
      </mc:Choice>
      <mc:Fallback xmlns="">
        <xdr:sp macro="" textlink="">
          <xdr:nvSpPr>
            <xdr:cNvPr id="0" name=""/>
            <xdr:cNvSpPr>
              <a:spLocks noTextEdit="1"/>
            </xdr:cNvSpPr>
          </xdr:nvSpPr>
          <xdr:spPr>
            <a:xfrm>
              <a:off x="13049250" y="38100"/>
              <a:ext cx="3638550" cy="173355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14.xml><?xml version="1.0" encoding="utf-8"?>
<xdr:wsDr xmlns:xdr="http://schemas.openxmlformats.org/drawingml/2006/spreadsheetDrawing" xmlns:a="http://schemas.openxmlformats.org/drawingml/2006/main">
  <xdr:twoCellAnchor editAs="absolute">
    <xdr:from>
      <xdr:col>1</xdr:col>
      <xdr:colOff>632334</xdr:colOff>
      <xdr:row>0</xdr:row>
      <xdr:rowOff>1731</xdr:rowOff>
    </xdr:from>
    <xdr:to>
      <xdr:col>1</xdr:col>
      <xdr:colOff>4492390</xdr:colOff>
      <xdr:row>4</xdr:row>
      <xdr:rowOff>38084</xdr:rowOff>
    </xdr:to>
    <xdr:pic>
      <xdr:nvPicPr>
        <xdr:cNvPr id="4" name="Imagen 3" descr="INSTITUTO GEOGRÁFICO AGUSTÍN CODAZZI">
          <a:hlinkClick xmlns:r="http://schemas.openxmlformats.org/officeDocument/2006/relationships" r:id="rId1"/>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3309" y="1731"/>
          <a:ext cx="3860056" cy="798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160893</xdr:colOff>
      <xdr:row>0</xdr:row>
      <xdr:rowOff>21442</xdr:rowOff>
    </xdr:from>
    <xdr:to>
      <xdr:col>1</xdr:col>
      <xdr:colOff>540410</xdr:colOff>
      <xdr:row>4</xdr:row>
      <xdr:rowOff>45917</xdr:rowOff>
    </xdr:to>
    <xdr:pic>
      <xdr:nvPicPr>
        <xdr:cNvPr id="5" name="Imagen 4">
          <a:hlinkClick xmlns:r="http://schemas.openxmlformats.org/officeDocument/2006/relationships" r:id="rId1"/>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0893" y="21442"/>
          <a:ext cx="560492" cy="786475"/>
        </a:xfrm>
        <a:prstGeom prst="rect">
          <a:avLst/>
        </a:prstGeom>
      </xdr:spPr>
    </xdr:pic>
    <xdr:clientData/>
  </xdr:twoCellAnchor>
  <xdr:twoCellAnchor editAs="absolute">
    <xdr:from>
      <xdr:col>1</xdr:col>
      <xdr:colOff>4733925</xdr:colOff>
      <xdr:row>0</xdr:row>
      <xdr:rowOff>0</xdr:rowOff>
    </xdr:from>
    <xdr:to>
      <xdr:col>7</xdr:col>
      <xdr:colOff>0</xdr:colOff>
      <xdr:row>4</xdr:row>
      <xdr:rowOff>29001</xdr:rowOff>
    </xdr:to>
    <xdr:sp macro="" textlink="">
      <xdr:nvSpPr>
        <xdr:cNvPr id="6" name="Rectángulo 5">
          <a:extLst>
            <a:ext uri="{FF2B5EF4-FFF2-40B4-BE49-F238E27FC236}">
              <a16:creationId xmlns:a16="http://schemas.microsoft.com/office/drawing/2014/main" id="{00000000-0008-0000-0900-000006000000}"/>
            </a:ext>
          </a:extLst>
        </xdr:cNvPr>
        <xdr:cNvSpPr/>
      </xdr:nvSpPr>
      <xdr:spPr>
        <a:xfrm>
          <a:off x="4914900" y="0"/>
          <a:ext cx="5248275" cy="791001"/>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000" b="1" cap="none" spc="0">
              <a:ln w="10160">
                <a:noFill/>
                <a:prstDash val="solid"/>
              </a:ln>
              <a:solidFill>
                <a:schemeClr val="bg1"/>
              </a:solidFill>
              <a:effectLst>
                <a:outerShdw blurRad="38100" dist="22860" dir="5400000" algn="tl" rotWithShape="0">
                  <a:srgbClr val="000000">
                    <a:alpha val="30000"/>
                  </a:srgbClr>
                </a:outerShdw>
              </a:effectLst>
            </a:rPr>
            <a:t> Metas Plan Nacional</a:t>
          </a:r>
          <a:r>
            <a:rPr lang="en-US" sz="2000" b="1" cap="none" spc="0" baseline="0">
              <a:ln w="10160">
                <a:noFill/>
                <a:prstDash val="solid"/>
              </a:ln>
              <a:solidFill>
                <a:schemeClr val="bg1"/>
              </a:solidFill>
              <a:effectLst>
                <a:outerShdw blurRad="38100" dist="22860" dir="5400000" algn="tl" rotWithShape="0">
                  <a:srgbClr val="000000">
                    <a:alpha val="30000"/>
                  </a:srgbClr>
                </a:outerShdw>
              </a:effectLst>
            </a:rPr>
            <a:t> de Desarrollo</a:t>
          </a:r>
          <a:r>
            <a:rPr lang="en-US" sz="2000" b="1" cap="none" spc="0">
              <a:ln w="10160">
                <a:noFill/>
                <a:prstDash val="solid"/>
              </a:ln>
              <a:solidFill>
                <a:schemeClr val="bg1"/>
              </a:solidFill>
              <a:effectLst>
                <a:outerShdw blurRad="38100" dist="22860" dir="5400000" algn="tl" rotWithShape="0">
                  <a:srgbClr val="000000">
                    <a:alpha val="30000"/>
                  </a:srgbClr>
                </a:outerShdw>
              </a:effectLst>
            </a:rPr>
            <a:t> IGAC</a:t>
          </a:r>
        </a:p>
      </xdr:txBody>
    </xdr:sp>
    <xdr:clientData/>
  </xdr:twoCellAnchor>
  <xdr:twoCellAnchor editAs="absolute">
    <xdr:from>
      <xdr:col>0</xdr:col>
      <xdr:colOff>0</xdr:colOff>
      <xdr:row>5</xdr:row>
      <xdr:rowOff>19050</xdr:rowOff>
    </xdr:from>
    <xdr:to>
      <xdr:col>7</xdr:col>
      <xdr:colOff>0</xdr:colOff>
      <xdr:row>5</xdr:row>
      <xdr:rowOff>38100</xdr:rowOff>
    </xdr:to>
    <xdr:cxnSp macro="">
      <xdr:nvCxnSpPr>
        <xdr:cNvPr id="7" name="Conector recto 6">
          <a:extLst>
            <a:ext uri="{FF2B5EF4-FFF2-40B4-BE49-F238E27FC236}">
              <a16:creationId xmlns:a16="http://schemas.microsoft.com/office/drawing/2014/main" id="{00000000-0008-0000-0900-000007000000}"/>
            </a:ext>
          </a:extLst>
        </xdr:cNvPr>
        <xdr:cNvCxnSpPr/>
      </xdr:nvCxnSpPr>
      <xdr:spPr>
        <a:xfrm flipV="1">
          <a:off x="0" y="971550"/>
          <a:ext cx="22964775" cy="19050"/>
        </a:xfrm>
        <a:prstGeom prst="line">
          <a:avLst/>
        </a:prstGeom>
        <a:ln>
          <a:solidFill>
            <a:srgbClr val="1F66D0"/>
          </a:solidFill>
        </a:ln>
      </xdr:spPr>
      <xdr:style>
        <a:lnRef idx="3">
          <a:schemeClr val="accent1"/>
        </a:lnRef>
        <a:fillRef idx="0">
          <a:schemeClr val="accent1"/>
        </a:fillRef>
        <a:effectRef idx="2">
          <a:schemeClr val="accent1"/>
        </a:effectRef>
        <a:fontRef idx="minor">
          <a:schemeClr val="tx1"/>
        </a:fontRef>
      </xdr:style>
    </xdr:cxnSp>
    <xdr:clientData/>
  </xdr:twoCellAnchor>
</xdr:wsDr>
</file>

<file path=xl/drawings/drawing15.xml><?xml version="1.0" encoding="utf-8"?>
<xdr:wsDr xmlns:xdr="http://schemas.openxmlformats.org/drawingml/2006/spreadsheetDrawing" xmlns:a="http://schemas.openxmlformats.org/drawingml/2006/main">
  <xdr:twoCellAnchor editAs="absolute">
    <xdr:from>
      <xdr:col>1</xdr:col>
      <xdr:colOff>663000</xdr:colOff>
      <xdr:row>0</xdr:row>
      <xdr:rowOff>128731</xdr:rowOff>
    </xdr:from>
    <xdr:to>
      <xdr:col>3</xdr:col>
      <xdr:colOff>224104</xdr:colOff>
      <xdr:row>4</xdr:row>
      <xdr:rowOff>122751</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52A0C7B8-1FD1-439D-924B-5F31223F31F1}"/>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74667" y="128731"/>
          <a:ext cx="3857939" cy="798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10584</xdr:colOff>
      <xdr:row>0</xdr:row>
      <xdr:rowOff>148442</xdr:rowOff>
    </xdr:from>
    <xdr:to>
      <xdr:col>1</xdr:col>
      <xdr:colOff>571076</xdr:colOff>
      <xdr:row>4</xdr:row>
      <xdr:rowOff>130584</xdr:rowOff>
    </xdr:to>
    <xdr:pic>
      <xdr:nvPicPr>
        <xdr:cNvPr id="3" name="Imagen 2">
          <a:hlinkClick xmlns:r="http://schemas.openxmlformats.org/officeDocument/2006/relationships" r:id="rId1"/>
          <a:extLst>
            <a:ext uri="{FF2B5EF4-FFF2-40B4-BE49-F238E27FC236}">
              <a16:creationId xmlns:a16="http://schemas.microsoft.com/office/drawing/2014/main" id="{728D9949-0BBE-4E3C-A7B3-4720FEDB2284}"/>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222251" y="148442"/>
          <a:ext cx="560492" cy="786475"/>
        </a:xfrm>
        <a:prstGeom prst="rect">
          <a:avLst/>
        </a:prstGeom>
      </xdr:spPr>
    </xdr:pic>
    <xdr:clientData/>
  </xdr:twoCellAnchor>
  <xdr:twoCellAnchor editAs="absolute">
    <xdr:from>
      <xdr:col>3</xdr:col>
      <xdr:colOff>482894</xdr:colOff>
      <xdr:row>0</xdr:row>
      <xdr:rowOff>127000</xdr:rowOff>
    </xdr:from>
    <xdr:to>
      <xdr:col>7</xdr:col>
      <xdr:colOff>1502834</xdr:colOff>
      <xdr:row>4</xdr:row>
      <xdr:rowOff>113668</xdr:rowOff>
    </xdr:to>
    <xdr:sp macro="" textlink="">
      <xdr:nvSpPr>
        <xdr:cNvPr id="4" name="Rectángulo 3">
          <a:extLst>
            <a:ext uri="{FF2B5EF4-FFF2-40B4-BE49-F238E27FC236}">
              <a16:creationId xmlns:a16="http://schemas.microsoft.com/office/drawing/2014/main" id="{47C06CDD-6444-4DB8-AC17-E9A34FE5C5B7}"/>
            </a:ext>
          </a:extLst>
        </xdr:cNvPr>
        <xdr:cNvSpPr/>
      </xdr:nvSpPr>
      <xdr:spPr>
        <a:xfrm>
          <a:off x="4991396" y="127000"/>
          <a:ext cx="6692604" cy="791001"/>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000" b="1" cap="none" spc="0">
              <a:ln w="10160">
                <a:noFill/>
                <a:prstDash val="solid"/>
              </a:ln>
              <a:solidFill>
                <a:schemeClr val="bg1"/>
              </a:solidFill>
              <a:effectLst>
                <a:outerShdw blurRad="38100" dist="22860" dir="5400000" algn="tl" rotWithShape="0">
                  <a:srgbClr val="000000">
                    <a:alpha val="30000"/>
                  </a:srgbClr>
                </a:outerShdw>
              </a:effectLst>
            </a:rPr>
            <a:t> Avance plan anual de acción por proceso </a:t>
          </a:r>
          <a:r>
            <a:rPr lang="en-US" sz="2000" b="1" cap="none" spc="0" baseline="0">
              <a:ln w="10160">
                <a:noFill/>
                <a:prstDash val="solid"/>
              </a:ln>
              <a:solidFill>
                <a:schemeClr val="bg1"/>
              </a:solidFill>
              <a:effectLst>
                <a:outerShdw blurRad="38100" dist="22860" dir="5400000" algn="tl" rotWithShape="0">
                  <a:srgbClr val="000000">
                    <a:alpha val="30000"/>
                  </a:srgbClr>
                </a:outerShdw>
              </a:effectLst>
            </a:rPr>
            <a:t>IGAC</a:t>
          </a:r>
          <a:endParaRPr lang="en-US" sz="20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oneCell">
    <xdr:from>
      <xdr:col>1</xdr:col>
      <xdr:colOff>15875</xdr:colOff>
      <xdr:row>5</xdr:row>
      <xdr:rowOff>84666</xdr:rowOff>
    </xdr:from>
    <xdr:to>
      <xdr:col>1</xdr:col>
      <xdr:colOff>2677583</xdr:colOff>
      <xdr:row>11</xdr:row>
      <xdr:rowOff>111124</xdr:rowOff>
    </xdr:to>
    <mc:AlternateContent xmlns:mc="http://schemas.openxmlformats.org/markup-compatibility/2006" xmlns:a14="http://schemas.microsoft.com/office/drawing/2010/main">
      <mc:Choice Requires="a14">
        <xdr:graphicFrame macro="">
          <xdr:nvGraphicFramePr>
            <xdr:cNvPr id="5" name="Aprobación OCI 1">
              <a:extLst>
                <a:ext uri="{FF2B5EF4-FFF2-40B4-BE49-F238E27FC236}">
                  <a16:creationId xmlns:a16="http://schemas.microsoft.com/office/drawing/2014/main" id="{E131E19E-426C-47D5-9151-492392970234}"/>
                </a:ext>
              </a:extLst>
            </xdr:cNvPr>
            <xdr:cNvGraphicFramePr/>
          </xdr:nvGraphicFramePr>
          <xdr:xfrm>
            <a:off x="0" y="0"/>
            <a:ext cx="0" cy="0"/>
          </xdr:xfrm>
          <a:graphic>
            <a:graphicData uri="http://schemas.microsoft.com/office/drawing/2010/slicer">
              <sle:slicer xmlns:sle="http://schemas.microsoft.com/office/drawing/2010/slicer" name="Aprobación OCI 1"/>
            </a:graphicData>
          </a:graphic>
        </xdr:graphicFrame>
      </mc:Choice>
      <mc:Fallback xmlns="">
        <xdr:sp macro="" textlink="">
          <xdr:nvSpPr>
            <xdr:cNvPr id="0" name=""/>
            <xdr:cNvSpPr>
              <a:spLocks noTextEdit="1"/>
            </xdr:cNvSpPr>
          </xdr:nvSpPr>
          <xdr:spPr>
            <a:xfrm>
              <a:off x="216958" y="1100666"/>
              <a:ext cx="2661708" cy="1232958"/>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xdr:col>
      <xdr:colOff>2933348</xdr:colOff>
      <xdr:row>5</xdr:row>
      <xdr:rowOff>84666</xdr:rowOff>
    </xdr:from>
    <xdr:to>
      <xdr:col>4</xdr:col>
      <xdr:colOff>292806</xdr:colOff>
      <xdr:row>11</xdr:row>
      <xdr:rowOff>111124</xdr:rowOff>
    </xdr:to>
    <mc:AlternateContent xmlns:mc="http://schemas.openxmlformats.org/markup-compatibility/2006" xmlns:a14="http://schemas.microsoft.com/office/drawing/2010/main">
      <mc:Choice Requires="a14">
        <xdr:graphicFrame macro="">
          <xdr:nvGraphicFramePr>
            <xdr:cNvPr id="6" name="Aprobación OCI 2">
              <a:extLst>
                <a:ext uri="{FF2B5EF4-FFF2-40B4-BE49-F238E27FC236}">
                  <a16:creationId xmlns:a16="http://schemas.microsoft.com/office/drawing/2014/main" id="{F022B675-1914-4017-90C0-FE30C40904DB}"/>
                </a:ext>
              </a:extLst>
            </xdr:cNvPr>
            <xdr:cNvGraphicFramePr/>
          </xdr:nvGraphicFramePr>
          <xdr:xfrm>
            <a:off x="0" y="0"/>
            <a:ext cx="0" cy="0"/>
          </xdr:xfrm>
          <a:graphic>
            <a:graphicData uri="http://schemas.microsoft.com/office/drawing/2010/slicer">
              <sle:slicer xmlns:sle="http://schemas.microsoft.com/office/drawing/2010/slicer" name="Aprobación OCI 2"/>
            </a:graphicData>
          </a:graphic>
        </xdr:graphicFrame>
      </mc:Choice>
      <mc:Fallback xmlns="">
        <xdr:sp macro="" textlink="">
          <xdr:nvSpPr>
            <xdr:cNvPr id="0" name=""/>
            <xdr:cNvSpPr>
              <a:spLocks noTextEdit="1"/>
            </xdr:cNvSpPr>
          </xdr:nvSpPr>
          <xdr:spPr>
            <a:xfrm>
              <a:off x="3134431" y="1100666"/>
              <a:ext cx="2661708" cy="1232958"/>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4</xdr:col>
      <xdr:colOff>548571</xdr:colOff>
      <xdr:row>5</xdr:row>
      <xdr:rowOff>84666</xdr:rowOff>
    </xdr:from>
    <xdr:to>
      <xdr:col>6</xdr:col>
      <xdr:colOff>109362</xdr:colOff>
      <xdr:row>11</xdr:row>
      <xdr:rowOff>111124</xdr:rowOff>
    </xdr:to>
    <mc:AlternateContent xmlns:mc="http://schemas.openxmlformats.org/markup-compatibility/2006" xmlns:a14="http://schemas.microsoft.com/office/drawing/2010/main">
      <mc:Choice Requires="a14">
        <xdr:graphicFrame macro="">
          <xdr:nvGraphicFramePr>
            <xdr:cNvPr id="7" name="Aprobación OCI 3">
              <a:extLst>
                <a:ext uri="{FF2B5EF4-FFF2-40B4-BE49-F238E27FC236}">
                  <a16:creationId xmlns:a16="http://schemas.microsoft.com/office/drawing/2014/main" id="{69C9917C-E02B-4A48-910D-C846C007179B}"/>
                </a:ext>
              </a:extLst>
            </xdr:cNvPr>
            <xdr:cNvGraphicFramePr/>
          </xdr:nvGraphicFramePr>
          <xdr:xfrm>
            <a:off x="0" y="0"/>
            <a:ext cx="0" cy="0"/>
          </xdr:xfrm>
          <a:graphic>
            <a:graphicData uri="http://schemas.microsoft.com/office/drawing/2010/slicer">
              <sle:slicer xmlns:sle="http://schemas.microsoft.com/office/drawing/2010/slicer" name="Aprobación OCI 3"/>
            </a:graphicData>
          </a:graphic>
        </xdr:graphicFrame>
      </mc:Choice>
      <mc:Fallback xmlns="">
        <xdr:sp macro="" textlink="">
          <xdr:nvSpPr>
            <xdr:cNvPr id="0" name=""/>
            <xdr:cNvSpPr>
              <a:spLocks noTextEdit="1"/>
            </xdr:cNvSpPr>
          </xdr:nvSpPr>
          <xdr:spPr>
            <a:xfrm>
              <a:off x="6051904" y="1100666"/>
              <a:ext cx="2661708" cy="1232958"/>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6</xdr:col>
      <xdr:colOff>365126</xdr:colOff>
      <xdr:row>5</xdr:row>
      <xdr:rowOff>84666</xdr:rowOff>
    </xdr:from>
    <xdr:to>
      <xdr:col>7</xdr:col>
      <xdr:colOff>1492251</xdr:colOff>
      <xdr:row>11</xdr:row>
      <xdr:rowOff>111124</xdr:rowOff>
    </xdr:to>
    <mc:AlternateContent xmlns:mc="http://schemas.openxmlformats.org/markup-compatibility/2006" xmlns:a14="http://schemas.microsoft.com/office/drawing/2010/main">
      <mc:Choice Requires="a14">
        <xdr:graphicFrame macro="">
          <xdr:nvGraphicFramePr>
            <xdr:cNvPr id="8" name="Aprobación OCI 4">
              <a:extLst>
                <a:ext uri="{FF2B5EF4-FFF2-40B4-BE49-F238E27FC236}">
                  <a16:creationId xmlns:a16="http://schemas.microsoft.com/office/drawing/2014/main" id="{55E8801F-BBA3-4E8B-BF92-BE31B95041AE}"/>
                </a:ext>
              </a:extLst>
            </xdr:cNvPr>
            <xdr:cNvGraphicFramePr/>
          </xdr:nvGraphicFramePr>
          <xdr:xfrm>
            <a:off x="0" y="0"/>
            <a:ext cx="0" cy="0"/>
          </xdr:xfrm>
          <a:graphic>
            <a:graphicData uri="http://schemas.microsoft.com/office/drawing/2010/slicer">
              <sle:slicer xmlns:sle="http://schemas.microsoft.com/office/drawing/2010/slicer" name="Aprobación OCI 4"/>
            </a:graphicData>
          </a:graphic>
        </xdr:graphicFrame>
      </mc:Choice>
      <mc:Fallback xmlns="">
        <xdr:sp macro="" textlink="">
          <xdr:nvSpPr>
            <xdr:cNvPr id="0" name=""/>
            <xdr:cNvSpPr>
              <a:spLocks noTextEdit="1"/>
            </xdr:cNvSpPr>
          </xdr:nvSpPr>
          <xdr:spPr>
            <a:xfrm>
              <a:off x="8969376" y="1100666"/>
              <a:ext cx="2661708" cy="1232958"/>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16.xml><?xml version="1.0" encoding="utf-8"?>
<xdr:wsDr xmlns:xdr="http://schemas.openxmlformats.org/drawingml/2006/spreadsheetDrawing" xmlns:a="http://schemas.openxmlformats.org/drawingml/2006/main">
  <xdr:twoCellAnchor editAs="absolute">
    <xdr:from>
      <xdr:col>1</xdr:col>
      <xdr:colOff>663000</xdr:colOff>
      <xdr:row>0</xdr:row>
      <xdr:rowOff>128731</xdr:rowOff>
    </xdr:from>
    <xdr:to>
      <xdr:col>4</xdr:col>
      <xdr:colOff>647438</xdr:colOff>
      <xdr:row>4</xdr:row>
      <xdr:rowOff>122751</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779246C4-744D-4D14-A8FA-97BEC3DDCE88}"/>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63025" y="128731"/>
          <a:ext cx="3828304" cy="794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10584</xdr:colOff>
      <xdr:row>0</xdr:row>
      <xdr:rowOff>148442</xdr:rowOff>
    </xdr:from>
    <xdr:to>
      <xdr:col>1</xdr:col>
      <xdr:colOff>571076</xdr:colOff>
      <xdr:row>4</xdr:row>
      <xdr:rowOff>130584</xdr:rowOff>
    </xdr:to>
    <xdr:pic>
      <xdr:nvPicPr>
        <xdr:cNvPr id="3" name="Imagen 2">
          <a:hlinkClick xmlns:r="http://schemas.openxmlformats.org/officeDocument/2006/relationships" r:id="rId1"/>
          <a:extLst>
            <a:ext uri="{FF2B5EF4-FFF2-40B4-BE49-F238E27FC236}">
              <a16:creationId xmlns:a16="http://schemas.microsoft.com/office/drawing/2014/main" id="{C2882CDB-D9A5-4B28-92BF-62FD2D72761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210609" y="148442"/>
          <a:ext cx="560492" cy="782242"/>
        </a:xfrm>
        <a:prstGeom prst="rect">
          <a:avLst/>
        </a:prstGeom>
      </xdr:spPr>
    </xdr:pic>
    <xdr:clientData/>
  </xdr:twoCellAnchor>
  <xdr:twoCellAnchor editAs="absolute">
    <xdr:from>
      <xdr:col>4</xdr:col>
      <xdr:colOff>906228</xdr:colOff>
      <xdr:row>0</xdr:row>
      <xdr:rowOff>127000</xdr:rowOff>
    </xdr:from>
    <xdr:to>
      <xdr:col>9</xdr:col>
      <xdr:colOff>309034</xdr:colOff>
      <xdr:row>4</xdr:row>
      <xdr:rowOff>113668</xdr:rowOff>
    </xdr:to>
    <xdr:sp macro="" textlink="">
      <xdr:nvSpPr>
        <xdr:cNvPr id="4" name="Rectángulo 3">
          <a:extLst>
            <a:ext uri="{FF2B5EF4-FFF2-40B4-BE49-F238E27FC236}">
              <a16:creationId xmlns:a16="http://schemas.microsoft.com/office/drawing/2014/main" id="{B25BDC54-813B-4C22-AE61-43A28B85F4B0}"/>
            </a:ext>
          </a:extLst>
        </xdr:cNvPr>
        <xdr:cNvSpPr/>
      </xdr:nvSpPr>
      <xdr:spPr>
        <a:xfrm>
          <a:off x="4950119" y="127000"/>
          <a:ext cx="6687315" cy="786768"/>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000" b="1" cap="none" spc="0">
              <a:ln w="10160">
                <a:noFill/>
                <a:prstDash val="solid"/>
              </a:ln>
              <a:solidFill>
                <a:schemeClr val="bg1"/>
              </a:solidFill>
              <a:effectLst>
                <a:outerShdw blurRad="38100" dist="22860" dir="5400000" algn="tl" rotWithShape="0">
                  <a:srgbClr val="000000">
                    <a:alpha val="30000"/>
                  </a:srgbClr>
                </a:outerShdw>
              </a:effectLst>
            </a:rPr>
            <a:t> Avance plan anual de acción territoriales </a:t>
          </a:r>
          <a:r>
            <a:rPr lang="en-US" sz="2000" b="1" cap="none" spc="0" baseline="0">
              <a:ln w="10160">
                <a:noFill/>
                <a:prstDash val="solid"/>
              </a:ln>
              <a:solidFill>
                <a:schemeClr val="bg1"/>
              </a:solidFill>
              <a:effectLst>
                <a:outerShdw blurRad="38100" dist="22860" dir="5400000" algn="tl" rotWithShape="0">
                  <a:srgbClr val="000000">
                    <a:alpha val="30000"/>
                  </a:srgbClr>
                </a:outerShdw>
              </a:effectLst>
            </a:rPr>
            <a:t>IGAC</a:t>
          </a:r>
          <a:endParaRPr lang="en-US" sz="20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oneCell">
    <xdr:from>
      <xdr:col>1</xdr:col>
      <xdr:colOff>15875</xdr:colOff>
      <xdr:row>5</xdr:row>
      <xdr:rowOff>84666</xdr:rowOff>
    </xdr:from>
    <xdr:to>
      <xdr:col>3</xdr:col>
      <xdr:colOff>370416</xdr:colOff>
      <xdr:row>11</xdr:row>
      <xdr:rowOff>111124</xdr:rowOff>
    </xdr:to>
    <mc:AlternateContent xmlns:mc="http://schemas.openxmlformats.org/markup-compatibility/2006" xmlns:a14="http://schemas.microsoft.com/office/drawing/2010/main">
      <mc:Choice Requires="a14">
        <xdr:graphicFrame macro="">
          <xdr:nvGraphicFramePr>
            <xdr:cNvPr id="5" name="Aprobación OCI 5">
              <a:extLst>
                <a:ext uri="{FF2B5EF4-FFF2-40B4-BE49-F238E27FC236}">
                  <a16:creationId xmlns:a16="http://schemas.microsoft.com/office/drawing/2014/main" id="{61BAB3C7-5F25-4B8D-B22C-0CDBA3539401}"/>
                </a:ext>
              </a:extLst>
            </xdr:cNvPr>
            <xdr:cNvGraphicFramePr/>
          </xdr:nvGraphicFramePr>
          <xdr:xfrm>
            <a:off x="0" y="0"/>
            <a:ext cx="0" cy="0"/>
          </xdr:xfrm>
          <a:graphic>
            <a:graphicData uri="http://schemas.microsoft.com/office/drawing/2010/slicer">
              <sle:slicer xmlns:sle="http://schemas.microsoft.com/office/drawing/2010/slicer" name="Aprobación OCI 5"/>
            </a:graphicData>
          </a:graphic>
        </xdr:graphicFrame>
      </mc:Choice>
      <mc:Fallback xmlns="">
        <xdr:sp macro="" textlink="">
          <xdr:nvSpPr>
            <xdr:cNvPr id="0" name=""/>
            <xdr:cNvSpPr>
              <a:spLocks noTextEdit="1"/>
            </xdr:cNvSpPr>
          </xdr:nvSpPr>
          <xdr:spPr>
            <a:xfrm>
              <a:off x="216958" y="1100666"/>
              <a:ext cx="2661708" cy="1232958"/>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3</xdr:col>
      <xdr:colOff>305153</xdr:colOff>
      <xdr:row>5</xdr:row>
      <xdr:rowOff>84666</xdr:rowOff>
    </xdr:from>
    <xdr:to>
      <xdr:col>4</xdr:col>
      <xdr:colOff>1432278</xdr:colOff>
      <xdr:row>11</xdr:row>
      <xdr:rowOff>111124</xdr:rowOff>
    </xdr:to>
    <mc:AlternateContent xmlns:mc="http://schemas.openxmlformats.org/markup-compatibility/2006" xmlns:a14="http://schemas.microsoft.com/office/drawing/2010/main">
      <mc:Choice Requires="a14">
        <xdr:graphicFrame macro="">
          <xdr:nvGraphicFramePr>
            <xdr:cNvPr id="6" name="Aprobación OCI 6">
              <a:extLst>
                <a:ext uri="{FF2B5EF4-FFF2-40B4-BE49-F238E27FC236}">
                  <a16:creationId xmlns:a16="http://schemas.microsoft.com/office/drawing/2014/main" id="{0DFDDEF3-88E7-4783-9124-274825D78EAC}"/>
                </a:ext>
              </a:extLst>
            </xdr:cNvPr>
            <xdr:cNvGraphicFramePr/>
          </xdr:nvGraphicFramePr>
          <xdr:xfrm>
            <a:off x="0" y="0"/>
            <a:ext cx="0" cy="0"/>
          </xdr:xfrm>
          <a:graphic>
            <a:graphicData uri="http://schemas.microsoft.com/office/drawing/2010/slicer">
              <sle:slicer xmlns:sle="http://schemas.microsoft.com/office/drawing/2010/slicer" name="Aprobación OCI 6"/>
            </a:graphicData>
          </a:graphic>
        </xdr:graphicFrame>
      </mc:Choice>
      <mc:Fallback xmlns="">
        <xdr:sp macro="" textlink="">
          <xdr:nvSpPr>
            <xdr:cNvPr id="0" name=""/>
            <xdr:cNvSpPr>
              <a:spLocks noTextEdit="1"/>
            </xdr:cNvSpPr>
          </xdr:nvSpPr>
          <xdr:spPr>
            <a:xfrm>
              <a:off x="2813403" y="1100666"/>
              <a:ext cx="2661708" cy="1232958"/>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4</xdr:col>
      <xdr:colOff>1367015</xdr:colOff>
      <xdr:row>5</xdr:row>
      <xdr:rowOff>84666</xdr:rowOff>
    </xdr:from>
    <xdr:to>
      <xdr:col>6</xdr:col>
      <xdr:colOff>927806</xdr:colOff>
      <xdr:row>11</xdr:row>
      <xdr:rowOff>111124</xdr:rowOff>
    </xdr:to>
    <mc:AlternateContent xmlns:mc="http://schemas.openxmlformats.org/markup-compatibility/2006" xmlns:a14="http://schemas.microsoft.com/office/drawing/2010/main">
      <mc:Choice Requires="a14">
        <xdr:graphicFrame macro="">
          <xdr:nvGraphicFramePr>
            <xdr:cNvPr id="7" name="Aprobación OCI 7">
              <a:extLst>
                <a:ext uri="{FF2B5EF4-FFF2-40B4-BE49-F238E27FC236}">
                  <a16:creationId xmlns:a16="http://schemas.microsoft.com/office/drawing/2014/main" id="{F65FB874-532C-4484-A323-E357C6BBE783}"/>
                </a:ext>
              </a:extLst>
            </xdr:cNvPr>
            <xdr:cNvGraphicFramePr/>
          </xdr:nvGraphicFramePr>
          <xdr:xfrm>
            <a:off x="0" y="0"/>
            <a:ext cx="0" cy="0"/>
          </xdr:xfrm>
          <a:graphic>
            <a:graphicData uri="http://schemas.microsoft.com/office/drawing/2010/slicer">
              <sle:slicer xmlns:sle="http://schemas.microsoft.com/office/drawing/2010/slicer" name="Aprobación OCI 7"/>
            </a:graphicData>
          </a:graphic>
        </xdr:graphicFrame>
      </mc:Choice>
      <mc:Fallback xmlns="">
        <xdr:sp macro="" textlink="">
          <xdr:nvSpPr>
            <xdr:cNvPr id="0" name=""/>
            <xdr:cNvSpPr>
              <a:spLocks noTextEdit="1"/>
            </xdr:cNvSpPr>
          </xdr:nvSpPr>
          <xdr:spPr>
            <a:xfrm>
              <a:off x="5409848" y="1100666"/>
              <a:ext cx="2661708" cy="1232958"/>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6</xdr:col>
      <xdr:colOff>862542</xdr:colOff>
      <xdr:row>5</xdr:row>
      <xdr:rowOff>84666</xdr:rowOff>
    </xdr:from>
    <xdr:to>
      <xdr:col>9</xdr:col>
      <xdr:colOff>306917</xdr:colOff>
      <xdr:row>11</xdr:row>
      <xdr:rowOff>111124</xdr:rowOff>
    </xdr:to>
    <mc:AlternateContent xmlns:mc="http://schemas.openxmlformats.org/markup-compatibility/2006" xmlns:a14="http://schemas.microsoft.com/office/drawing/2010/main">
      <mc:Choice Requires="a14">
        <xdr:graphicFrame macro="">
          <xdr:nvGraphicFramePr>
            <xdr:cNvPr id="8" name="Aprobación OCI 8">
              <a:extLst>
                <a:ext uri="{FF2B5EF4-FFF2-40B4-BE49-F238E27FC236}">
                  <a16:creationId xmlns:a16="http://schemas.microsoft.com/office/drawing/2014/main" id="{AF321C32-CA12-4315-8832-F64A6DD6F612}"/>
                </a:ext>
              </a:extLst>
            </xdr:cNvPr>
            <xdr:cNvGraphicFramePr/>
          </xdr:nvGraphicFramePr>
          <xdr:xfrm>
            <a:off x="0" y="0"/>
            <a:ext cx="0" cy="0"/>
          </xdr:xfrm>
          <a:graphic>
            <a:graphicData uri="http://schemas.microsoft.com/office/drawing/2010/slicer">
              <sle:slicer xmlns:sle="http://schemas.microsoft.com/office/drawing/2010/slicer" name="Aprobación OCI 8"/>
            </a:graphicData>
          </a:graphic>
        </xdr:graphicFrame>
      </mc:Choice>
      <mc:Fallback xmlns="">
        <xdr:sp macro="" textlink="">
          <xdr:nvSpPr>
            <xdr:cNvPr id="0" name=""/>
            <xdr:cNvSpPr>
              <a:spLocks noTextEdit="1"/>
            </xdr:cNvSpPr>
          </xdr:nvSpPr>
          <xdr:spPr>
            <a:xfrm>
              <a:off x="8006292" y="1100666"/>
              <a:ext cx="2661708" cy="1232958"/>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652416</xdr:colOff>
      <xdr:row>0</xdr:row>
      <xdr:rowOff>173181</xdr:rowOff>
    </xdr:from>
    <xdr:to>
      <xdr:col>3</xdr:col>
      <xdr:colOff>445298</xdr:colOff>
      <xdr:row>4</xdr:row>
      <xdr:rowOff>180959</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65ED25F1-FCC7-49DC-A757-40B4301FC909}"/>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4341" y="173181"/>
          <a:ext cx="3824338" cy="8078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0</xdr:colOff>
      <xdr:row>0</xdr:row>
      <xdr:rowOff>195273</xdr:rowOff>
    </xdr:from>
    <xdr:to>
      <xdr:col>1</xdr:col>
      <xdr:colOff>560492</xdr:colOff>
      <xdr:row>4</xdr:row>
      <xdr:rowOff>188792</xdr:rowOff>
    </xdr:to>
    <xdr:pic>
      <xdr:nvPicPr>
        <xdr:cNvPr id="3" name="Imagen 2">
          <a:hlinkClick xmlns:r="http://schemas.openxmlformats.org/officeDocument/2006/relationships" r:id="rId1"/>
          <a:extLst>
            <a:ext uri="{FF2B5EF4-FFF2-40B4-BE49-F238E27FC236}">
              <a16:creationId xmlns:a16="http://schemas.microsoft.com/office/drawing/2014/main" id="{0C379699-3BC8-4483-8C27-8ACC0981498D}"/>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1925" y="195273"/>
          <a:ext cx="560492" cy="793619"/>
        </a:xfrm>
        <a:prstGeom prst="rect">
          <a:avLst/>
        </a:prstGeom>
      </xdr:spPr>
    </xdr:pic>
    <xdr:clientData/>
  </xdr:twoCellAnchor>
  <xdr:twoCellAnchor editAs="absolute">
    <xdr:from>
      <xdr:col>3</xdr:col>
      <xdr:colOff>704087</xdr:colOff>
      <xdr:row>0</xdr:row>
      <xdr:rowOff>171450</xdr:rowOff>
    </xdr:from>
    <xdr:to>
      <xdr:col>11</xdr:col>
      <xdr:colOff>23811</xdr:colOff>
      <xdr:row>4</xdr:row>
      <xdr:rowOff>171876</xdr:rowOff>
    </xdr:to>
    <xdr:sp macro="" textlink="">
      <xdr:nvSpPr>
        <xdr:cNvPr id="4" name="Rectángulo 3">
          <a:extLst>
            <a:ext uri="{FF2B5EF4-FFF2-40B4-BE49-F238E27FC236}">
              <a16:creationId xmlns:a16="http://schemas.microsoft.com/office/drawing/2014/main" id="{48A25892-8617-4E05-96F2-DC72CEB666AA}"/>
            </a:ext>
          </a:extLst>
        </xdr:cNvPr>
        <xdr:cNvSpPr/>
      </xdr:nvSpPr>
      <xdr:spPr>
        <a:xfrm>
          <a:off x="4897468" y="171450"/>
          <a:ext cx="6449187" cy="810051"/>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Ahorros</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en plan de compras</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oneCell">
    <xdr:from>
      <xdr:col>5</xdr:col>
      <xdr:colOff>0</xdr:colOff>
      <xdr:row>70</xdr:row>
      <xdr:rowOff>11906</xdr:rowOff>
    </xdr:from>
    <xdr:to>
      <xdr:col>7</xdr:col>
      <xdr:colOff>380999</xdr:colOff>
      <xdr:row>83</xdr:row>
      <xdr:rowOff>47625</xdr:rowOff>
    </xdr:to>
    <mc:AlternateContent xmlns:mc="http://schemas.openxmlformats.org/markup-compatibility/2006" xmlns:a14="http://schemas.microsoft.com/office/drawing/2010/main">
      <mc:Choice Requires="a14">
        <xdr:graphicFrame macro="">
          <xdr:nvGraphicFramePr>
            <xdr:cNvPr id="5" name="Tipo de Recurso">
              <a:extLst>
                <a:ext uri="{FF2B5EF4-FFF2-40B4-BE49-F238E27FC236}">
                  <a16:creationId xmlns:a16="http://schemas.microsoft.com/office/drawing/2014/main" id="{94CF60CF-94A3-41D4-A694-036AA921DA1C}"/>
                </a:ext>
              </a:extLst>
            </xdr:cNvPr>
            <xdr:cNvGraphicFramePr/>
          </xdr:nvGraphicFramePr>
          <xdr:xfrm>
            <a:off x="0" y="0"/>
            <a:ext cx="0" cy="0"/>
          </xdr:xfrm>
          <a:graphic>
            <a:graphicData uri="http://schemas.microsoft.com/office/drawing/2010/slicer">
              <sle:slicer xmlns:sle="http://schemas.microsoft.com/office/drawing/2010/slicer" name="Tipo de Recurso"/>
            </a:graphicData>
          </a:graphic>
        </xdr:graphicFrame>
      </mc:Choice>
      <mc:Fallback xmlns="">
        <xdr:sp macro="" textlink="">
          <xdr:nvSpPr>
            <xdr:cNvPr id="0" name=""/>
            <xdr:cNvSpPr>
              <a:spLocks noTextEdit="1"/>
            </xdr:cNvSpPr>
          </xdr:nvSpPr>
          <xdr:spPr>
            <a:xfrm>
              <a:off x="6488906" y="1631156"/>
              <a:ext cx="2047874" cy="266700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7</xdr:col>
      <xdr:colOff>511969</xdr:colOff>
      <xdr:row>70</xdr:row>
      <xdr:rowOff>0</xdr:rowOff>
    </xdr:from>
    <xdr:to>
      <xdr:col>10</xdr:col>
      <xdr:colOff>702468</xdr:colOff>
      <xdr:row>83</xdr:row>
      <xdr:rowOff>35719</xdr:rowOff>
    </xdr:to>
    <mc:AlternateContent xmlns:mc="http://schemas.openxmlformats.org/markup-compatibility/2006" xmlns:a14="http://schemas.microsoft.com/office/drawing/2010/main">
      <mc:Choice Requires="a14">
        <xdr:graphicFrame macro="">
          <xdr:nvGraphicFramePr>
            <xdr:cNvPr id="6" name="FUENTE DE LOS RECURSOS">
              <a:extLst>
                <a:ext uri="{FF2B5EF4-FFF2-40B4-BE49-F238E27FC236}">
                  <a16:creationId xmlns:a16="http://schemas.microsoft.com/office/drawing/2014/main" id="{86560370-0B7A-4B23-A9A2-F54B47CA39F2}"/>
                </a:ext>
              </a:extLst>
            </xdr:cNvPr>
            <xdr:cNvGraphicFramePr/>
          </xdr:nvGraphicFramePr>
          <xdr:xfrm>
            <a:off x="0" y="0"/>
            <a:ext cx="0" cy="0"/>
          </xdr:xfrm>
          <a:graphic>
            <a:graphicData uri="http://schemas.microsoft.com/office/drawing/2010/slicer">
              <sle:slicer xmlns:sle="http://schemas.microsoft.com/office/drawing/2010/slicer" name="FUENTE DE LOS RECURSOS"/>
            </a:graphicData>
          </a:graphic>
        </xdr:graphicFrame>
      </mc:Choice>
      <mc:Fallback xmlns="">
        <xdr:sp macro="" textlink="">
          <xdr:nvSpPr>
            <xdr:cNvPr id="0" name=""/>
            <xdr:cNvSpPr>
              <a:spLocks noTextEdit="1"/>
            </xdr:cNvSpPr>
          </xdr:nvSpPr>
          <xdr:spPr>
            <a:xfrm>
              <a:off x="8667750" y="1619250"/>
              <a:ext cx="2690813" cy="266700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7</xdr:col>
      <xdr:colOff>502447</xdr:colOff>
      <xdr:row>54</xdr:row>
      <xdr:rowOff>0</xdr:rowOff>
    </xdr:from>
    <xdr:to>
      <xdr:col>10</xdr:col>
      <xdr:colOff>678658</xdr:colOff>
      <xdr:row>67</xdr:row>
      <xdr:rowOff>35719</xdr:rowOff>
    </xdr:to>
    <mc:AlternateContent xmlns:mc="http://schemas.openxmlformats.org/markup-compatibility/2006" xmlns:a14="http://schemas.microsoft.com/office/drawing/2010/main">
      <mc:Choice Requires="a14">
        <xdr:graphicFrame macro="">
          <xdr:nvGraphicFramePr>
            <xdr:cNvPr id="7" name="FUENTE DE LOS RECURSOS 1">
              <a:extLst>
                <a:ext uri="{FF2B5EF4-FFF2-40B4-BE49-F238E27FC236}">
                  <a16:creationId xmlns:a16="http://schemas.microsoft.com/office/drawing/2014/main" id="{A7F06B35-7D91-4D91-AC97-38DF2B670815}"/>
                </a:ext>
              </a:extLst>
            </xdr:cNvPr>
            <xdr:cNvGraphicFramePr/>
          </xdr:nvGraphicFramePr>
          <xdr:xfrm>
            <a:off x="0" y="0"/>
            <a:ext cx="0" cy="0"/>
          </xdr:xfrm>
          <a:graphic>
            <a:graphicData uri="http://schemas.microsoft.com/office/drawing/2010/slicer">
              <sle:slicer xmlns:sle="http://schemas.microsoft.com/office/drawing/2010/slicer" name="FUENTE DE LOS RECURSOS 1"/>
            </a:graphicData>
          </a:graphic>
        </xdr:graphicFrame>
      </mc:Choice>
      <mc:Fallback xmlns="">
        <xdr:sp macro="" textlink="">
          <xdr:nvSpPr>
            <xdr:cNvPr id="0" name=""/>
            <xdr:cNvSpPr>
              <a:spLocks noTextEdit="1"/>
            </xdr:cNvSpPr>
          </xdr:nvSpPr>
          <xdr:spPr>
            <a:xfrm>
              <a:off x="8658228" y="4857750"/>
              <a:ext cx="2676525" cy="266700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4</xdr:col>
      <xdr:colOff>800104</xdr:colOff>
      <xdr:row>54</xdr:row>
      <xdr:rowOff>0</xdr:rowOff>
    </xdr:from>
    <xdr:to>
      <xdr:col>7</xdr:col>
      <xdr:colOff>333381</xdr:colOff>
      <xdr:row>67</xdr:row>
      <xdr:rowOff>35719</xdr:rowOff>
    </xdr:to>
    <mc:AlternateContent xmlns:mc="http://schemas.openxmlformats.org/markup-compatibility/2006" xmlns:a14="http://schemas.microsoft.com/office/drawing/2010/main">
      <mc:Choice Requires="a14">
        <xdr:graphicFrame macro="">
          <xdr:nvGraphicFramePr>
            <xdr:cNvPr id="8" name="Tipo de Recurso 1">
              <a:extLst>
                <a:ext uri="{FF2B5EF4-FFF2-40B4-BE49-F238E27FC236}">
                  <a16:creationId xmlns:a16="http://schemas.microsoft.com/office/drawing/2014/main" id="{E01FE67A-2AD6-428A-A394-B8960189F70A}"/>
                </a:ext>
              </a:extLst>
            </xdr:cNvPr>
            <xdr:cNvGraphicFramePr/>
          </xdr:nvGraphicFramePr>
          <xdr:xfrm>
            <a:off x="0" y="0"/>
            <a:ext cx="0" cy="0"/>
          </xdr:xfrm>
          <a:graphic>
            <a:graphicData uri="http://schemas.microsoft.com/office/drawing/2010/slicer">
              <sle:slicer xmlns:sle="http://schemas.microsoft.com/office/drawing/2010/slicer" name="Tipo de Recurso 1"/>
            </a:graphicData>
          </a:graphic>
        </xdr:graphicFrame>
      </mc:Choice>
      <mc:Fallback xmlns="">
        <xdr:sp macro="" textlink="">
          <xdr:nvSpPr>
            <xdr:cNvPr id="0" name=""/>
            <xdr:cNvSpPr>
              <a:spLocks noTextEdit="1"/>
            </xdr:cNvSpPr>
          </xdr:nvSpPr>
          <xdr:spPr>
            <a:xfrm>
              <a:off x="6455573" y="4857750"/>
              <a:ext cx="2033588" cy="266700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7</xdr:col>
      <xdr:colOff>500063</xdr:colOff>
      <xdr:row>38</xdr:row>
      <xdr:rowOff>2382</xdr:rowOff>
    </xdr:from>
    <xdr:to>
      <xdr:col>10</xdr:col>
      <xdr:colOff>678149</xdr:colOff>
      <xdr:row>51</xdr:row>
      <xdr:rowOff>38101</xdr:rowOff>
    </xdr:to>
    <mc:AlternateContent xmlns:mc="http://schemas.openxmlformats.org/markup-compatibility/2006" xmlns:a14="http://schemas.microsoft.com/office/drawing/2010/main">
      <mc:Choice Requires="a14">
        <xdr:graphicFrame macro="">
          <xdr:nvGraphicFramePr>
            <xdr:cNvPr id="9" name="FUENTE DE LOS RECURSOS 2">
              <a:extLst>
                <a:ext uri="{FF2B5EF4-FFF2-40B4-BE49-F238E27FC236}">
                  <a16:creationId xmlns:a16="http://schemas.microsoft.com/office/drawing/2014/main" id="{8CDE560A-C066-416B-9476-423AE67BE012}"/>
                </a:ext>
              </a:extLst>
            </xdr:cNvPr>
            <xdr:cNvGraphicFramePr/>
          </xdr:nvGraphicFramePr>
          <xdr:xfrm>
            <a:off x="0" y="0"/>
            <a:ext cx="0" cy="0"/>
          </xdr:xfrm>
          <a:graphic>
            <a:graphicData uri="http://schemas.microsoft.com/office/drawing/2010/slicer">
              <sle:slicer xmlns:sle="http://schemas.microsoft.com/office/drawing/2010/slicer" name="FUENTE DE LOS RECURSOS 2"/>
            </a:graphicData>
          </a:graphic>
        </xdr:graphicFrame>
      </mc:Choice>
      <mc:Fallback xmlns="">
        <xdr:sp macro="" textlink="">
          <xdr:nvSpPr>
            <xdr:cNvPr id="0" name=""/>
            <xdr:cNvSpPr>
              <a:spLocks noTextEdit="1"/>
            </xdr:cNvSpPr>
          </xdr:nvSpPr>
          <xdr:spPr>
            <a:xfrm>
              <a:off x="8655844" y="1621632"/>
              <a:ext cx="2678400" cy="266700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4</xdr:col>
      <xdr:colOff>785813</xdr:colOff>
      <xdr:row>38</xdr:row>
      <xdr:rowOff>2382</xdr:rowOff>
    </xdr:from>
    <xdr:to>
      <xdr:col>7</xdr:col>
      <xdr:colOff>319502</xdr:colOff>
      <xdr:row>51</xdr:row>
      <xdr:rowOff>38101</xdr:rowOff>
    </xdr:to>
    <mc:AlternateContent xmlns:mc="http://schemas.openxmlformats.org/markup-compatibility/2006" xmlns:a14="http://schemas.microsoft.com/office/drawing/2010/main">
      <mc:Choice Requires="a14">
        <xdr:graphicFrame macro="">
          <xdr:nvGraphicFramePr>
            <xdr:cNvPr id="10" name="Tipo de Recurso 2">
              <a:extLst>
                <a:ext uri="{FF2B5EF4-FFF2-40B4-BE49-F238E27FC236}">
                  <a16:creationId xmlns:a16="http://schemas.microsoft.com/office/drawing/2014/main" id="{29EB193A-C2F0-4EF5-97A5-5D6176D09330}"/>
                </a:ext>
              </a:extLst>
            </xdr:cNvPr>
            <xdr:cNvGraphicFramePr/>
          </xdr:nvGraphicFramePr>
          <xdr:xfrm>
            <a:off x="0" y="0"/>
            <a:ext cx="0" cy="0"/>
          </xdr:xfrm>
          <a:graphic>
            <a:graphicData uri="http://schemas.microsoft.com/office/drawing/2010/slicer">
              <sle:slicer xmlns:sle="http://schemas.microsoft.com/office/drawing/2010/slicer" name="Tipo de Recurso 2"/>
            </a:graphicData>
          </a:graphic>
        </xdr:graphicFrame>
      </mc:Choice>
      <mc:Fallback xmlns="">
        <xdr:sp macro="" textlink="">
          <xdr:nvSpPr>
            <xdr:cNvPr id="0" name=""/>
            <xdr:cNvSpPr>
              <a:spLocks noTextEdit="1"/>
            </xdr:cNvSpPr>
          </xdr:nvSpPr>
          <xdr:spPr>
            <a:xfrm>
              <a:off x="6441282" y="1621632"/>
              <a:ext cx="2034000" cy="266700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7</xdr:col>
      <xdr:colOff>488156</xdr:colOff>
      <xdr:row>23</xdr:row>
      <xdr:rowOff>0</xdr:rowOff>
    </xdr:from>
    <xdr:to>
      <xdr:col>10</xdr:col>
      <xdr:colOff>654841</xdr:colOff>
      <xdr:row>35</xdr:row>
      <xdr:rowOff>11906</xdr:rowOff>
    </xdr:to>
    <mc:AlternateContent xmlns:mc="http://schemas.openxmlformats.org/markup-compatibility/2006" xmlns:a14="http://schemas.microsoft.com/office/drawing/2010/main">
      <mc:Choice Requires="a14">
        <xdr:graphicFrame macro="">
          <xdr:nvGraphicFramePr>
            <xdr:cNvPr id="11" name="FUENTE DE LOS RECURSOS 3">
              <a:extLst>
                <a:ext uri="{FF2B5EF4-FFF2-40B4-BE49-F238E27FC236}">
                  <a16:creationId xmlns:a16="http://schemas.microsoft.com/office/drawing/2014/main" id="{793B6181-E580-4F86-BFBE-A92E5B645F16}"/>
                </a:ext>
              </a:extLst>
            </xdr:cNvPr>
            <xdr:cNvGraphicFramePr/>
          </xdr:nvGraphicFramePr>
          <xdr:xfrm>
            <a:off x="0" y="0"/>
            <a:ext cx="0" cy="0"/>
          </xdr:xfrm>
          <a:graphic>
            <a:graphicData uri="http://schemas.microsoft.com/office/drawing/2010/slicer">
              <sle:slicer xmlns:sle="http://schemas.microsoft.com/office/drawing/2010/slicer" name="FUENTE DE LOS RECURSOS 3"/>
            </a:graphicData>
          </a:graphic>
        </xdr:graphicFrame>
      </mc:Choice>
      <mc:Fallback xmlns="">
        <xdr:sp macro="" textlink="">
          <xdr:nvSpPr>
            <xdr:cNvPr id="0" name=""/>
            <xdr:cNvSpPr>
              <a:spLocks noTextEdit="1"/>
            </xdr:cNvSpPr>
          </xdr:nvSpPr>
          <xdr:spPr>
            <a:xfrm>
              <a:off x="8643937" y="1619250"/>
              <a:ext cx="2666999" cy="2440781"/>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4</xdr:col>
      <xdr:colOff>802480</xdr:colOff>
      <xdr:row>23</xdr:row>
      <xdr:rowOff>0</xdr:rowOff>
    </xdr:from>
    <xdr:to>
      <xdr:col>7</xdr:col>
      <xdr:colOff>297656</xdr:colOff>
      <xdr:row>35</xdr:row>
      <xdr:rowOff>11906</xdr:rowOff>
    </xdr:to>
    <mc:AlternateContent xmlns:mc="http://schemas.openxmlformats.org/markup-compatibility/2006" xmlns:a14="http://schemas.microsoft.com/office/drawing/2010/main">
      <mc:Choice Requires="a14">
        <xdr:graphicFrame macro="">
          <xdr:nvGraphicFramePr>
            <xdr:cNvPr id="12" name="Tipo de Recurso 3">
              <a:extLst>
                <a:ext uri="{FF2B5EF4-FFF2-40B4-BE49-F238E27FC236}">
                  <a16:creationId xmlns:a16="http://schemas.microsoft.com/office/drawing/2014/main" id="{F3A04D78-B8F6-4613-BF39-3CBCC9772AD3}"/>
                </a:ext>
              </a:extLst>
            </xdr:cNvPr>
            <xdr:cNvGraphicFramePr/>
          </xdr:nvGraphicFramePr>
          <xdr:xfrm>
            <a:off x="0" y="0"/>
            <a:ext cx="0" cy="0"/>
          </xdr:xfrm>
          <a:graphic>
            <a:graphicData uri="http://schemas.microsoft.com/office/drawing/2010/slicer">
              <sle:slicer xmlns:sle="http://schemas.microsoft.com/office/drawing/2010/slicer" name="Tipo de Recurso 3"/>
            </a:graphicData>
          </a:graphic>
        </xdr:graphicFrame>
      </mc:Choice>
      <mc:Fallback xmlns="">
        <xdr:sp macro="" textlink="">
          <xdr:nvSpPr>
            <xdr:cNvPr id="0" name=""/>
            <xdr:cNvSpPr>
              <a:spLocks noTextEdit="1"/>
            </xdr:cNvSpPr>
          </xdr:nvSpPr>
          <xdr:spPr>
            <a:xfrm>
              <a:off x="6457949" y="1619250"/>
              <a:ext cx="1995487" cy="2440781"/>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7</xdr:col>
      <xdr:colOff>476254</xdr:colOff>
      <xdr:row>7</xdr:row>
      <xdr:rowOff>166687</xdr:rowOff>
    </xdr:from>
    <xdr:to>
      <xdr:col>10</xdr:col>
      <xdr:colOff>642941</xdr:colOff>
      <xdr:row>19</xdr:row>
      <xdr:rowOff>190500</xdr:rowOff>
    </xdr:to>
    <mc:AlternateContent xmlns:mc="http://schemas.openxmlformats.org/markup-compatibility/2006" xmlns:a14="http://schemas.microsoft.com/office/drawing/2010/main">
      <mc:Choice Requires="a14">
        <xdr:graphicFrame macro="">
          <xdr:nvGraphicFramePr>
            <xdr:cNvPr id="15" name="FUENTE DE LOS RECURSOS 4">
              <a:extLst>
                <a:ext uri="{FF2B5EF4-FFF2-40B4-BE49-F238E27FC236}">
                  <a16:creationId xmlns:a16="http://schemas.microsoft.com/office/drawing/2014/main" id="{B9246804-4B98-447A-8CD9-EA0741C0C5C9}"/>
                </a:ext>
              </a:extLst>
            </xdr:cNvPr>
            <xdr:cNvGraphicFramePr/>
          </xdr:nvGraphicFramePr>
          <xdr:xfrm>
            <a:off x="0" y="0"/>
            <a:ext cx="0" cy="0"/>
          </xdr:xfrm>
          <a:graphic>
            <a:graphicData uri="http://schemas.microsoft.com/office/drawing/2010/slicer">
              <sle:slicer xmlns:sle="http://schemas.microsoft.com/office/drawing/2010/slicer" name="FUENTE DE LOS RECURSOS 4"/>
            </a:graphicData>
          </a:graphic>
        </xdr:graphicFrame>
      </mc:Choice>
      <mc:Fallback xmlns="">
        <xdr:sp macro="" textlink="">
          <xdr:nvSpPr>
            <xdr:cNvPr id="0" name=""/>
            <xdr:cNvSpPr>
              <a:spLocks noTextEdit="1"/>
            </xdr:cNvSpPr>
          </xdr:nvSpPr>
          <xdr:spPr>
            <a:xfrm>
              <a:off x="8632035" y="1583531"/>
              <a:ext cx="2667000" cy="2452688"/>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5</xdr:col>
      <xdr:colOff>0</xdr:colOff>
      <xdr:row>7</xdr:row>
      <xdr:rowOff>166687</xdr:rowOff>
    </xdr:from>
    <xdr:to>
      <xdr:col>7</xdr:col>
      <xdr:colOff>321468</xdr:colOff>
      <xdr:row>19</xdr:row>
      <xdr:rowOff>178593</xdr:rowOff>
    </xdr:to>
    <mc:AlternateContent xmlns:mc="http://schemas.openxmlformats.org/markup-compatibility/2006" xmlns:a14="http://schemas.microsoft.com/office/drawing/2010/main">
      <mc:Choice Requires="a14">
        <xdr:graphicFrame macro="">
          <xdr:nvGraphicFramePr>
            <xdr:cNvPr id="16" name="Tipo de Recurso 4">
              <a:extLst>
                <a:ext uri="{FF2B5EF4-FFF2-40B4-BE49-F238E27FC236}">
                  <a16:creationId xmlns:a16="http://schemas.microsoft.com/office/drawing/2014/main" id="{9B9B02CF-27FF-4407-B761-05FB5DE25A96}"/>
                </a:ext>
              </a:extLst>
            </xdr:cNvPr>
            <xdr:cNvGraphicFramePr/>
          </xdr:nvGraphicFramePr>
          <xdr:xfrm>
            <a:off x="0" y="0"/>
            <a:ext cx="0" cy="0"/>
          </xdr:xfrm>
          <a:graphic>
            <a:graphicData uri="http://schemas.microsoft.com/office/drawing/2010/slicer">
              <sle:slicer xmlns:sle="http://schemas.microsoft.com/office/drawing/2010/slicer" name="Tipo de Recurso 4"/>
            </a:graphicData>
          </a:graphic>
        </xdr:graphicFrame>
      </mc:Choice>
      <mc:Fallback xmlns="">
        <xdr:sp macro="" textlink="">
          <xdr:nvSpPr>
            <xdr:cNvPr id="0" name=""/>
            <xdr:cNvSpPr>
              <a:spLocks noTextEdit="1"/>
            </xdr:cNvSpPr>
          </xdr:nvSpPr>
          <xdr:spPr>
            <a:xfrm>
              <a:off x="6488906" y="1583531"/>
              <a:ext cx="1988343" cy="2440781"/>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515653</xdr:colOff>
      <xdr:row>0</xdr:row>
      <xdr:rowOff>111270</xdr:rowOff>
    </xdr:from>
    <xdr:to>
      <xdr:col>6</xdr:col>
      <xdr:colOff>351397</xdr:colOff>
      <xdr:row>4</xdr:row>
      <xdr:rowOff>109523</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3309" y="111270"/>
          <a:ext cx="3836244" cy="8078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160893</xdr:colOff>
      <xdr:row>0</xdr:row>
      <xdr:rowOff>133362</xdr:rowOff>
    </xdr:from>
    <xdr:to>
      <xdr:col>1</xdr:col>
      <xdr:colOff>423729</xdr:colOff>
      <xdr:row>4</xdr:row>
      <xdr:rowOff>117356</xdr:rowOff>
    </xdr:to>
    <xdr:pic>
      <xdr:nvPicPr>
        <xdr:cNvPr id="3" name="Imagen 2">
          <a:hlinkClick xmlns:r="http://schemas.openxmlformats.org/officeDocument/2006/relationships" r:id="rId1"/>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0893" y="133362"/>
          <a:ext cx="560492" cy="793619"/>
        </a:xfrm>
        <a:prstGeom prst="rect">
          <a:avLst/>
        </a:prstGeom>
      </xdr:spPr>
    </xdr:pic>
    <xdr:clientData/>
  </xdr:twoCellAnchor>
  <xdr:twoCellAnchor editAs="absolute">
    <xdr:from>
      <xdr:col>6</xdr:col>
      <xdr:colOff>610187</xdr:colOff>
      <xdr:row>0</xdr:row>
      <xdr:rowOff>109539</xdr:rowOff>
    </xdr:from>
    <xdr:to>
      <xdr:col>19</xdr:col>
      <xdr:colOff>416719</xdr:colOff>
      <xdr:row>4</xdr:row>
      <xdr:rowOff>100440</xdr:rowOff>
    </xdr:to>
    <xdr:sp macro="" textlink="">
      <xdr:nvSpPr>
        <xdr:cNvPr id="4" name="Rectángulo 3">
          <a:extLst>
            <a:ext uri="{FF2B5EF4-FFF2-40B4-BE49-F238E27FC236}">
              <a16:creationId xmlns:a16="http://schemas.microsoft.com/office/drawing/2014/main" id="{00000000-0008-0000-0500-000004000000}"/>
            </a:ext>
          </a:extLst>
        </xdr:cNvPr>
        <xdr:cNvSpPr/>
      </xdr:nvSpPr>
      <xdr:spPr>
        <a:xfrm>
          <a:off x="4908343" y="109539"/>
          <a:ext cx="10129251" cy="800526"/>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 Informe presupuestal por</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proyectos y fuentes de recursos IGAC</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oneCell">
    <xdr:from>
      <xdr:col>16</xdr:col>
      <xdr:colOff>800103</xdr:colOff>
      <xdr:row>5</xdr:row>
      <xdr:rowOff>192616</xdr:rowOff>
    </xdr:from>
    <xdr:to>
      <xdr:col>20</xdr:col>
      <xdr:colOff>2</xdr:colOff>
      <xdr:row>16</xdr:row>
      <xdr:rowOff>190501</xdr:rowOff>
    </xdr:to>
    <mc:AlternateContent xmlns:mc="http://schemas.openxmlformats.org/markup-compatibility/2006" xmlns:a14="http://schemas.microsoft.com/office/drawing/2010/main">
      <mc:Choice Requires="a14">
        <xdr:graphicFrame macro="">
          <xdr:nvGraphicFramePr>
            <xdr:cNvPr id="6" name="REC">
              <a:extLst>
                <a:ext uri="{FF2B5EF4-FFF2-40B4-BE49-F238E27FC236}">
                  <a16:creationId xmlns:a16="http://schemas.microsoft.com/office/drawing/2014/main" id="{00000000-0008-0000-0500-000006000000}"/>
                </a:ext>
              </a:extLst>
            </xdr:cNvPr>
            <xdr:cNvGraphicFramePr/>
          </xdr:nvGraphicFramePr>
          <xdr:xfrm>
            <a:off x="0" y="0"/>
            <a:ext cx="0" cy="0"/>
          </xdr:xfrm>
          <a:graphic>
            <a:graphicData uri="http://schemas.microsoft.com/office/drawing/2010/slicer">
              <sle:slicer xmlns:sle="http://schemas.microsoft.com/office/drawing/2010/slicer" name="REC"/>
            </a:graphicData>
          </a:graphic>
        </xdr:graphicFrame>
      </mc:Choice>
      <mc:Fallback xmlns="">
        <xdr:sp macro="" textlink="">
          <xdr:nvSpPr>
            <xdr:cNvPr id="0" name=""/>
            <xdr:cNvSpPr>
              <a:spLocks noTextEdit="1"/>
            </xdr:cNvSpPr>
          </xdr:nvSpPr>
          <xdr:spPr>
            <a:xfrm>
              <a:off x="12908759" y="1216554"/>
              <a:ext cx="2140743" cy="2129103"/>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7</xdr:col>
      <xdr:colOff>161394</xdr:colOff>
      <xdr:row>5</xdr:row>
      <xdr:rowOff>192616</xdr:rowOff>
    </xdr:from>
    <xdr:to>
      <xdr:col>16</xdr:col>
      <xdr:colOff>747712</xdr:colOff>
      <xdr:row>16</xdr:row>
      <xdr:rowOff>190501</xdr:rowOff>
    </xdr:to>
    <mc:AlternateContent xmlns:mc="http://schemas.openxmlformats.org/markup-compatibility/2006" xmlns:a14="http://schemas.microsoft.com/office/drawing/2010/main">
      <mc:Choice Requires="a14">
        <xdr:graphicFrame macro="">
          <xdr:nvGraphicFramePr>
            <xdr:cNvPr id="7" name="DESCRIPCION">
              <a:extLst>
                <a:ext uri="{FF2B5EF4-FFF2-40B4-BE49-F238E27FC236}">
                  <a16:creationId xmlns:a16="http://schemas.microsoft.com/office/drawing/2014/main" id="{00000000-0008-0000-0500-000007000000}"/>
                </a:ext>
              </a:extLst>
            </xdr:cNvPr>
            <xdr:cNvGraphicFramePr/>
          </xdr:nvGraphicFramePr>
          <xdr:xfrm>
            <a:off x="0" y="0"/>
            <a:ext cx="0" cy="0"/>
          </xdr:xfrm>
          <a:graphic>
            <a:graphicData uri="http://schemas.microsoft.com/office/drawing/2010/slicer">
              <sle:slicer xmlns:sle="http://schemas.microsoft.com/office/drawing/2010/slicer" name="DESCRIPCION"/>
            </a:graphicData>
          </a:graphic>
        </xdr:graphicFrame>
      </mc:Choice>
      <mc:Fallback xmlns="">
        <xdr:sp macro="" textlink="">
          <xdr:nvSpPr>
            <xdr:cNvPr id="0" name=""/>
            <xdr:cNvSpPr>
              <a:spLocks noTextEdit="1"/>
            </xdr:cNvSpPr>
          </xdr:nvSpPr>
          <xdr:spPr>
            <a:xfrm>
              <a:off x="5292988" y="1216554"/>
              <a:ext cx="7563380" cy="2129103"/>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3</xdr:col>
      <xdr:colOff>178594</xdr:colOff>
      <xdr:row>5</xdr:row>
      <xdr:rowOff>192616</xdr:rowOff>
    </xdr:from>
    <xdr:to>
      <xdr:col>7</xdr:col>
      <xdr:colOff>83344</xdr:colOff>
      <xdr:row>16</xdr:row>
      <xdr:rowOff>190501</xdr:rowOff>
    </xdr:to>
    <mc:AlternateContent xmlns:mc="http://schemas.openxmlformats.org/markup-compatibility/2006" xmlns:a14="http://schemas.microsoft.com/office/drawing/2010/main">
      <mc:Choice Requires="a14">
        <xdr:graphicFrame macro="">
          <xdr:nvGraphicFramePr>
            <xdr:cNvPr id="8" name="DESCRIPCION2">
              <a:extLst>
                <a:ext uri="{FF2B5EF4-FFF2-40B4-BE49-F238E27FC236}">
                  <a16:creationId xmlns:a16="http://schemas.microsoft.com/office/drawing/2014/main" id="{00000000-0008-0000-0500-000008000000}"/>
                </a:ext>
              </a:extLst>
            </xdr:cNvPr>
            <xdr:cNvGraphicFramePr/>
          </xdr:nvGraphicFramePr>
          <xdr:xfrm>
            <a:off x="0" y="0"/>
            <a:ext cx="0" cy="0"/>
          </xdr:xfrm>
          <a:graphic>
            <a:graphicData uri="http://schemas.microsoft.com/office/drawing/2010/slicer">
              <sle:slicer xmlns:sle="http://schemas.microsoft.com/office/drawing/2010/slicer" name="DESCRIPCION2"/>
            </a:graphicData>
          </a:graphic>
        </xdr:graphicFrame>
      </mc:Choice>
      <mc:Fallback xmlns="">
        <xdr:sp macro="" textlink="">
          <xdr:nvSpPr>
            <xdr:cNvPr id="0" name=""/>
            <xdr:cNvSpPr>
              <a:spLocks noTextEdit="1"/>
            </xdr:cNvSpPr>
          </xdr:nvSpPr>
          <xdr:spPr>
            <a:xfrm>
              <a:off x="1976438" y="1216554"/>
              <a:ext cx="3238500" cy="2129103"/>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absolute">
    <xdr:from>
      <xdr:col>1</xdr:col>
      <xdr:colOff>154784</xdr:colOff>
      <xdr:row>19</xdr:row>
      <xdr:rowOff>9528</xdr:rowOff>
    </xdr:from>
    <xdr:to>
      <xdr:col>4</xdr:col>
      <xdr:colOff>35482</xdr:colOff>
      <xdr:row>20</xdr:row>
      <xdr:rowOff>184802</xdr:rowOff>
    </xdr:to>
    <xdr:sp macro="" textlink="">
      <xdr:nvSpPr>
        <xdr:cNvPr id="27" name="Rectángulo 26">
          <a:extLst>
            <a:ext uri="{FF2B5EF4-FFF2-40B4-BE49-F238E27FC236}">
              <a16:creationId xmlns:a16="http://schemas.microsoft.com/office/drawing/2014/main" id="{00000000-0008-0000-0500-00001B000000}"/>
            </a:ext>
          </a:extLst>
        </xdr:cNvPr>
        <xdr:cNvSpPr/>
      </xdr:nvSpPr>
      <xdr:spPr>
        <a:xfrm>
          <a:off x="452440" y="3783809"/>
          <a:ext cx="2214323" cy="377681"/>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 Vigente</a:t>
          </a:r>
        </a:p>
      </xdr:txBody>
    </xdr:sp>
    <xdr:clientData/>
  </xdr:twoCellAnchor>
  <xdr:twoCellAnchor editAs="absolute">
    <xdr:from>
      <xdr:col>1</xdr:col>
      <xdr:colOff>154784</xdr:colOff>
      <xdr:row>21</xdr:row>
      <xdr:rowOff>107736</xdr:rowOff>
    </xdr:from>
    <xdr:to>
      <xdr:col>4</xdr:col>
      <xdr:colOff>35482</xdr:colOff>
      <xdr:row>23</xdr:row>
      <xdr:rowOff>78223</xdr:rowOff>
    </xdr:to>
    <xdr:sp macro="" textlink="">
      <xdr:nvSpPr>
        <xdr:cNvPr id="28" name="Rectángulo 27">
          <a:extLst>
            <a:ext uri="{FF2B5EF4-FFF2-40B4-BE49-F238E27FC236}">
              <a16:creationId xmlns:a16="http://schemas.microsoft.com/office/drawing/2014/main" id="{00000000-0008-0000-0500-00001C000000}"/>
            </a:ext>
          </a:extLst>
        </xdr:cNvPr>
        <xdr:cNvSpPr/>
      </xdr:nvSpPr>
      <xdr:spPr>
        <a:xfrm>
          <a:off x="452440" y="4286830"/>
          <a:ext cx="2214323" cy="375299"/>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 Bloqueada</a:t>
          </a:r>
        </a:p>
      </xdr:txBody>
    </xdr:sp>
    <xdr:clientData/>
  </xdr:twoCellAnchor>
  <xdr:twoCellAnchor editAs="absolute">
    <xdr:from>
      <xdr:col>1</xdr:col>
      <xdr:colOff>154784</xdr:colOff>
      <xdr:row>26</xdr:row>
      <xdr:rowOff>112354</xdr:rowOff>
    </xdr:from>
    <xdr:to>
      <xdr:col>4</xdr:col>
      <xdr:colOff>35482</xdr:colOff>
      <xdr:row>28</xdr:row>
      <xdr:rowOff>85221</xdr:rowOff>
    </xdr:to>
    <xdr:sp macro="" textlink="">
      <xdr:nvSpPr>
        <xdr:cNvPr id="29" name="Rectángulo 28">
          <a:extLst>
            <a:ext uri="{FF2B5EF4-FFF2-40B4-BE49-F238E27FC236}">
              <a16:creationId xmlns:a16="http://schemas.microsoft.com/office/drawing/2014/main" id="{00000000-0008-0000-0500-00001D000000}"/>
            </a:ext>
          </a:extLst>
        </xdr:cNvPr>
        <xdr:cNvSpPr/>
      </xdr:nvSpPr>
      <xdr:spPr>
        <a:xfrm>
          <a:off x="452440" y="5303479"/>
          <a:ext cx="2214323" cy="37768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CDP</a:t>
          </a:r>
        </a:p>
      </xdr:txBody>
    </xdr:sp>
    <xdr:clientData/>
  </xdr:twoCellAnchor>
  <xdr:twoCellAnchor editAs="absolute">
    <xdr:from>
      <xdr:col>1</xdr:col>
      <xdr:colOff>154784</xdr:colOff>
      <xdr:row>29</xdr:row>
      <xdr:rowOff>5775</xdr:rowOff>
    </xdr:from>
    <xdr:to>
      <xdr:col>4</xdr:col>
      <xdr:colOff>35482</xdr:colOff>
      <xdr:row>30</xdr:row>
      <xdr:rowOff>181050</xdr:rowOff>
    </xdr:to>
    <xdr:sp macro="" textlink="">
      <xdr:nvSpPr>
        <xdr:cNvPr id="30" name="Rectángulo 29">
          <a:extLst>
            <a:ext uri="{FF2B5EF4-FFF2-40B4-BE49-F238E27FC236}">
              <a16:creationId xmlns:a16="http://schemas.microsoft.com/office/drawing/2014/main" id="{00000000-0008-0000-0500-00001E000000}"/>
            </a:ext>
          </a:extLst>
        </xdr:cNvPr>
        <xdr:cNvSpPr/>
      </xdr:nvSpPr>
      <xdr:spPr>
        <a:xfrm>
          <a:off x="452440" y="5804119"/>
          <a:ext cx="2214323" cy="377681"/>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 Disponible</a:t>
          </a:r>
        </a:p>
      </xdr:txBody>
    </xdr:sp>
    <xdr:clientData/>
  </xdr:twoCellAnchor>
  <xdr:twoCellAnchor editAs="absolute">
    <xdr:from>
      <xdr:col>7</xdr:col>
      <xdr:colOff>166926</xdr:colOff>
      <xdr:row>19</xdr:row>
      <xdr:rowOff>9528</xdr:rowOff>
    </xdr:from>
    <xdr:to>
      <xdr:col>9</xdr:col>
      <xdr:colOff>714374</xdr:colOff>
      <xdr:row>20</xdr:row>
      <xdr:rowOff>184802</xdr:rowOff>
    </xdr:to>
    <xdr:sp macro="" textlink="">
      <xdr:nvSpPr>
        <xdr:cNvPr id="31" name="Rectángulo 30">
          <a:extLst>
            <a:ext uri="{FF2B5EF4-FFF2-40B4-BE49-F238E27FC236}">
              <a16:creationId xmlns:a16="http://schemas.microsoft.com/office/drawing/2014/main" id="{00000000-0008-0000-0500-00001F000000}"/>
            </a:ext>
          </a:extLst>
        </xdr:cNvPr>
        <xdr:cNvSpPr/>
      </xdr:nvSpPr>
      <xdr:spPr>
        <a:xfrm>
          <a:off x="5298520" y="3783809"/>
          <a:ext cx="2214323" cy="377681"/>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Compromisos</a:t>
          </a:r>
        </a:p>
      </xdr:txBody>
    </xdr:sp>
    <xdr:clientData/>
  </xdr:twoCellAnchor>
  <xdr:twoCellAnchor editAs="absolute">
    <xdr:from>
      <xdr:col>7</xdr:col>
      <xdr:colOff>166926</xdr:colOff>
      <xdr:row>21</xdr:row>
      <xdr:rowOff>107736</xdr:rowOff>
    </xdr:from>
    <xdr:to>
      <xdr:col>9</xdr:col>
      <xdr:colOff>714374</xdr:colOff>
      <xdr:row>23</xdr:row>
      <xdr:rowOff>78223</xdr:rowOff>
    </xdr:to>
    <xdr:sp macro="" textlink="">
      <xdr:nvSpPr>
        <xdr:cNvPr id="32" name="Rectángulo 31">
          <a:extLst>
            <a:ext uri="{FF2B5EF4-FFF2-40B4-BE49-F238E27FC236}">
              <a16:creationId xmlns:a16="http://schemas.microsoft.com/office/drawing/2014/main" id="{00000000-0008-0000-0500-000020000000}"/>
            </a:ext>
          </a:extLst>
        </xdr:cNvPr>
        <xdr:cNvSpPr/>
      </xdr:nvSpPr>
      <xdr:spPr>
        <a:xfrm>
          <a:off x="5298520" y="4286830"/>
          <a:ext cx="2214323" cy="375299"/>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CDP por Registrar</a:t>
          </a:r>
        </a:p>
      </xdr:txBody>
    </xdr:sp>
    <xdr:clientData/>
  </xdr:twoCellAnchor>
  <xdr:twoCellAnchor editAs="absolute">
    <xdr:from>
      <xdr:col>7</xdr:col>
      <xdr:colOff>166926</xdr:colOff>
      <xdr:row>24</xdr:row>
      <xdr:rowOff>5198</xdr:rowOff>
    </xdr:from>
    <xdr:to>
      <xdr:col>9</xdr:col>
      <xdr:colOff>714374</xdr:colOff>
      <xdr:row>25</xdr:row>
      <xdr:rowOff>180472</xdr:rowOff>
    </xdr:to>
    <xdr:sp macro="" textlink="">
      <xdr:nvSpPr>
        <xdr:cNvPr id="33" name="Rectángulo 32">
          <a:extLst>
            <a:ext uri="{FF2B5EF4-FFF2-40B4-BE49-F238E27FC236}">
              <a16:creationId xmlns:a16="http://schemas.microsoft.com/office/drawing/2014/main" id="{00000000-0008-0000-0500-000021000000}"/>
            </a:ext>
          </a:extLst>
        </xdr:cNvPr>
        <xdr:cNvSpPr/>
      </xdr:nvSpPr>
      <xdr:spPr>
        <a:xfrm>
          <a:off x="5298520" y="4791511"/>
          <a:ext cx="2214323" cy="37768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Obligaciones</a:t>
          </a:r>
        </a:p>
      </xdr:txBody>
    </xdr:sp>
    <xdr:clientData/>
  </xdr:twoCellAnchor>
  <xdr:twoCellAnchor editAs="absolute">
    <xdr:from>
      <xdr:col>7</xdr:col>
      <xdr:colOff>166926</xdr:colOff>
      <xdr:row>26</xdr:row>
      <xdr:rowOff>101026</xdr:rowOff>
    </xdr:from>
    <xdr:to>
      <xdr:col>9</xdr:col>
      <xdr:colOff>714374</xdr:colOff>
      <xdr:row>28</xdr:row>
      <xdr:rowOff>73894</xdr:rowOff>
    </xdr:to>
    <xdr:sp macro="" textlink="">
      <xdr:nvSpPr>
        <xdr:cNvPr id="34" name="Rectángulo 33">
          <a:extLst>
            <a:ext uri="{FF2B5EF4-FFF2-40B4-BE49-F238E27FC236}">
              <a16:creationId xmlns:a16="http://schemas.microsoft.com/office/drawing/2014/main" id="{00000000-0008-0000-0500-000022000000}"/>
            </a:ext>
          </a:extLst>
        </xdr:cNvPr>
        <xdr:cNvSpPr/>
      </xdr:nvSpPr>
      <xdr:spPr>
        <a:xfrm>
          <a:off x="5298520" y="5292151"/>
          <a:ext cx="2214323" cy="377681"/>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Pagos</a:t>
          </a:r>
        </a:p>
      </xdr:txBody>
    </xdr:sp>
    <xdr:clientData/>
  </xdr:twoCellAnchor>
  <xdr:twoCellAnchor editAs="absolute">
    <xdr:from>
      <xdr:col>4</xdr:col>
      <xdr:colOff>256212</xdr:colOff>
      <xdr:row>19</xdr:row>
      <xdr:rowOff>9528</xdr:rowOff>
    </xdr:from>
    <xdr:to>
      <xdr:col>6</xdr:col>
      <xdr:colOff>696094</xdr:colOff>
      <xdr:row>20</xdr:row>
      <xdr:rowOff>184802</xdr:rowOff>
    </xdr:to>
    <xdr:sp macro="" textlink="$C$50">
      <xdr:nvSpPr>
        <xdr:cNvPr id="35" name="Rectángulo 34">
          <a:extLst>
            <a:ext uri="{FF2B5EF4-FFF2-40B4-BE49-F238E27FC236}">
              <a16:creationId xmlns:a16="http://schemas.microsoft.com/office/drawing/2014/main" id="{00000000-0008-0000-0500-000023000000}"/>
            </a:ext>
          </a:extLst>
        </xdr:cNvPr>
        <xdr:cNvSpPr/>
      </xdr:nvSpPr>
      <xdr:spPr>
        <a:xfrm>
          <a:off x="2887493" y="3783809"/>
          <a:ext cx="2106757" cy="377681"/>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67E9BB80-31EA-4F70-9358-F2B126C91437}"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algn="ctr"/>
            <a:t>$ 295.492.088.884</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4</xdr:col>
      <xdr:colOff>256212</xdr:colOff>
      <xdr:row>21</xdr:row>
      <xdr:rowOff>107736</xdr:rowOff>
    </xdr:from>
    <xdr:to>
      <xdr:col>6</xdr:col>
      <xdr:colOff>696094</xdr:colOff>
      <xdr:row>23</xdr:row>
      <xdr:rowOff>78223</xdr:rowOff>
    </xdr:to>
    <xdr:sp macro="" textlink="$D$50">
      <xdr:nvSpPr>
        <xdr:cNvPr id="36" name="Rectángulo 35">
          <a:extLst>
            <a:ext uri="{FF2B5EF4-FFF2-40B4-BE49-F238E27FC236}">
              <a16:creationId xmlns:a16="http://schemas.microsoft.com/office/drawing/2014/main" id="{00000000-0008-0000-0500-000024000000}"/>
            </a:ext>
          </a:extLst>
        </xdr:cNvPr>
        <xdr:cNvSpPr/>
      </xdr:nvSpPr>
      <xdr:spPr>
        <a:xfrm>
          <a:off x="2887493" y="4286830"/>
          <a:ext cx="2106757" cy="375299"/>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BFF477B5-A282-4C5A-AB7A-5382429D28F3}"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$ 16.410.256.866</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4</xdr:col>
      <xdr:colOff>256212</xdr:colOff>
      <xdr:row>26</xdr:row>
      <xdr:rowOff>112354</xdr:rowOff>
    </xdr:from>
    <xdr:to>
      <xdr:col>6</xdr:col>
      <xdr:colOff>696094</xdr:colOff>
      <xdr:row>28</xdr:row>
      <xdr:rowOff>85221</xdr:rowOff>
    </xdr:to>
    <xdr:sp macro="" textlink="$E$50">
      <xdr:nvSpPr>
        <xdr:cNvPr id="37" name="Rectángulo 36">
          <a:extLst>
            <a:ext uri="{FF2B5EF4-FFF2-40B4-BE49-F238E27FC236}">
              <a16:creationId xmlns:a16="http://schemas.microsoft.com/office/drawing/2014/main" id="{00000000-0008-0000-0500-000025000000}"/>
            </a:ext>
          </a:extLst>
        </xdr:cNvPr>
        <xdr:cNvSpPr/>
      </xdr:nvSpPr>
      <xdr:spPr>
        <a:xfrm>
          <a:off x="2887493" y="5303479"/>
          <a:ext cx="2106757" cy="37768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A0CB1582-030A-4737-811E-2637E5FAA089}"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$ 118.902.272.444</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4</xdr:col>
      <xdr:colOff>256212</xdr:colOff>
      <xdr:row>29</xdr:row>
      <xdr:rowOff>5775</xdr:rowOff>
    </xdr:from>
    <xdr:to>
      <xdr:col>6</xdr:col>
      <xdr:colOff>696094</xdr:colOff>
      <xdr:row>30</xdr:row>
      <xdr:rowOff>181050</xdr:rowOff>
    </xdr:to>
    <xdr:sp macro="" textlink="$F$50">
      <xdr:nvSpPr>
        <xdr:cNvPr id="38" name="Rectángulo 37">
          <a:extLst>
            <a:ext uri="{FF2B5EF4-FFF2-40B4-BE49-F238E27FC236}">
              <a16:creationId xmlns:a16="http://schemas.microsoft.com/office/drawing/2014/main" id="{00000000-0008-0000-0500-000026000000}"/>
            </a:ext>
          </a:extLst>
        </xdr:cNvPr>
        <xdr:cNvSpPr/>
      </xdr:nvSpPr>
      <xdr:spPr>
        <a:xfrm>
          <a:off x="2887493" y="5804119"/>
          <a:ext cx="2106757" cy="377681"/>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A662B565-3378-407C-BB50-E59DB5348AC4}"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$ 160.179.559.574</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10</xdr:col>
      <xdr:colOff>87457</xdr:colOff>
      <xdr:row>19</xdr:row>
      <xdr:rowOff>9528</xdr:rowOff>
    </xdr:from>
    <xdr:to>
      <xdr:col>12</xdr:col>
      <xdr:colOff>539461</xdr:colOff>
      <xdr:row>20</xdr:row>
      <xdr:rowOff>184802</xdr:rowOff>
    </xdr:to>
    <xdr:sp macro="" textlink="$G$50">
      <xdr:nvSpPr>
        <xdr:cNvPr id="39" name="Rectángulo 38">
          <a:extLst>
            <a:ext uri="{FF2B5EF4-FFF2-40B4-BE49-F238E27FC236}">
              <a16:creationId xmlns:a16="http://schemas.microsoft.com/office/drawing/2014/main" id="{00000000-0008-0000-0500-000027000000}"/>
            </a:ext>
          </a:extLst>
        </xdr:cNvPr>
        <xdr:cNvSpPr/>
      </xdr:nvSpPr>
      <xdr:spPr>
        <a:xfrm>
          <a:off x="7719363" y="3783809"/>
          <a:ext cx="2118879" cy="377681"/>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0DC3D3A2-ED4B-46F4-BB52-858769AF5EB4}"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$ 91.848.444.342</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10</xdr:col>
      <xdr:colOff>87457</xdr:colOff>
      <xdr:row>21</xdr:row>
      <xdr:rowOff>107736</xdr:rowOff>
    </xdr:from>
    <xdr:to>
      <xdr:col>12</xdr:col>
      <xdr:colOff>539461</xdr:colOff>
      <xdr:row>23</xdr:row>
      <xdr:rowOff>78223</xdr:rowOff>
    </xdr:to>
    <xdr:sp macro="" textlink="$H$50">
      <xdr:nvSpPr>
        <xdr:cNvPr id="40" name="Rectángulo 39">
          <a:extLst>
            <a:ext uri="{FF2B5EF4-FFF2-40B4-BE49-F238E27FC236}">
              <a16:creationId xmlns:a16="http://schemas.microsoft.com/office/drawing/2014/main" id="{00000000-0008-0000-0500-000028000000}"/>
            </a:ext>
          </a:extLst>
        </xdr:cNvPr>
        <xdr:cNvSpPr/>
      </xdr:nvSpPr>
      <xdr:spPr>
        <a:xfrm>
          <a:off x="7719363" y="4286830"/>
          <a:ext cx="2118879" cy="375299"/>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2E9F4C36-8004-40D9-9A7E-07E34A904604}"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$ 27.053.828.103</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10</xdr:col>
      <xdr:colOff>87457</xdr:colOff>
      <xdr:row>24</xdr:row>
      <xdr:rowOff>5198</xdr:rowOff>
    </xdr:from>
    <xdr:to>
      <xdr:col>12</xdr:col>
      <xdr:colOff>539461</xdr:colOff>
      <xdr:row>25</xdr:row>
      <xdr:rowOff>180472</xdr:rowOff>
    </xdr:to>
    <xdr:sp macro="" textlink="$I$50">
      <xdr:nvSpPr>
        <xdr:cNvPr id="41" name="Rectángulo 40">
          <a:extLst>
            <a:ext uri="{FF2B5EF4-FFF2-40B4-BE49-F238E27FC236}">
              <a16:creationId xmlns:a16="http://schemas.microsoft.com/office/drawing/2014/main" id="{00000000-0008-0000-0500-000029000000}"/>
            </a:ext>
          </a:extLst>
        </xdr:cNvPr>
        <xdr:cNvSpPr/>
      </xdr:nvSpPr>
      <xdr:spPr>
        <a:xfrm>
          <a:off x="7719363" y="4791511"/>
          <a:ext cx="2118879" cy="37768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34C78199-E410-4407-A193-3CACDDF33C9D}"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$ 45.951.448.570</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10</xdr:col>
      <xdr:colOff>87457</xdr:colOff>
      <xdr:row>26</xdr:row>
      <xdr:rowOff>101026</xdr:rowOff>
    </xdr:from>
    <xdr:to>
      <xdr:col>12</xdr:col>
      <xdr:colOff>539461</xdr:colOff>
      <xdr:row>28</xdr:row>
      <xdr:rowOff>73894</xdr:rowOff>
    </xdr:to>
    <xdr:sp macro="" textlink="$J$50">
      <xdr:nvSpPr>
        <xdr:cNvPr id="42" name="Rectángulo 41">
          <a:extLst>
            <a:ext uri="{FF2B5EF4-FFF2-40B4-BE49-F238E27FC236}">
              <a16:creationId xmlns:a16="http://schemas.microsoft.com/office/drawing/2014/main" id="{00000000-0008-0000-0500-00002A000000}"/>
            </a:ext>
          </a:extLst>
        </xdr:cNvPr>
        <xdr:cNvSpPr/>
      </xdr:nvSpPr>
      <xdr:spPr>
        <a:xfrm>
          <a:off x="7719363" y="5292151"/>
          <a:ext cx="2118879" cy="377681"/>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7B082C9A-06E6-414A-A051-9780B3BF8D63}"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$ 43.942.308.357</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0</xdr:col>
      <xdr:colOff>190500</xdr:colOff>
      <xdr:row>18</xdr:row>
      <xdr:rowOff>0</xdr:rowOff>
    </xdr:from>
    <xdr:to>
      <xdr:col>12</xdr:col>
      <xdr:colOff>723900</xdr:colOff>
      <xdr:row>32</xdr:row>
      <xdr:rowOff>11906</xdr:rowOff>
    </xdr:to>
    <xdr:sp macro="" textlink="">
      <xdr:nvSpPr>
        <xdr:cNvPr id="44" name="Rectángulo 43">
          <a:extLst>
            <a:ext uri="{FF2B5EF4-FFF2-40B4-BE49-F238E27FC236}">
              <a16:creationId xmlns:a16="http://schemas.microsoft.com/office/drawing/2014/main" id="{00000000-0008-0000-0500-00002C000000}"/>
            </a:ext>
          </a:extLst>
        </xdr:cNvPr>
        <xdr:cNvSpPr/>
      </xdr:nvSpPr>
      <xdr:spPr>
        <a:xfrm>
          <a:off x="190500" y="3667125"/>
          <a:ext cx="9832181" cy="2452687"/>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188119</xdr:colOff>
      <xdr:row>33</xdr:row>
      <xdr:rowOff>47625</xdr:rowOff>
    </xdr:from>
    <xdr:to>
      <xdr:col>5</xdr:col>
      <xdr:colOff>119126</xdr:colOff>
      <xdr:row>46</xdr:row>
      <xdr:rowOff>95484</xdr:rowOff>
    </xdr:to>
    <xdr:graphicFrame macro="">
      <xdr:nvGraphicFramePr>
        <xdr:cNvPr id="45" name="Gráfico 44">
          <a:extLst>
            <a:ext uri="{FF2B5EF4-FFF2-40B4-BE49-F238E27FC236}">
              <a16:creationId xmlns:a16="http://schemas.microsoft.com/office/drawing/2014/main" id="{00000000-0008-0000-0500-00002D000000}"/>
            </a:ext>
            <a:ext uri="{147F2762-F138-4A5C-976F-8EAC2B608ADB}">
              <a16:predDERef xmlns:a16="http://schemas.microsoft.com/office/drawing/2014/main" pred="{00000000-0008-0000-05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7</xdr:col>
      <xdr:colOff>566367</xdr:colOff>
      <xdr:row>39</xdr:row>
      <xdr:rowOff>59729</xdr:rowOff>
    </xdr:from>
    <xdr:ext cx="242631" cy="405432"/>
    <xdr:sp macro="" textlink="$E$11">
      <xdr:nvSpPr>
        <xdr:cNvPr id="50" name="Rectángulo 49">
          <a:extLst>
            <a:ext uri="{FF2B5EF4-FFF2-40B4-BE49-F238E27FC236}">
              <a16:creationId xmlns:a16="http://schemas.microsoft.com/office/drawing/2014/main" id="{00000000-0008-0000-0500-000032000000}"/>
            </a:ext>
          </a:extLst>
        </xdr:cNvPr>
        <xdr:cNvSpPr/>
      </xdr:nvSpPr>
      <xdr:spPr>
        <a:xfrm>
          <a:off x="5595567" y="7460654"/>
          <a:ext cx="242631" cy="405432"/>
        </a:xfrm>
        <a:prstGeom prst="rect">
          <a:avLst/>
        </a:prstGeom>
        <a:noFill/>
      </xdr:spPr>
      <xdr:txBody>
        <a:bodyPr wrap="none" lIns="91440" tIns="45720" rIns="91440" bIns="45720">
          <a:spAutoFit/>
        </a:bodyPr>
        <a:lstStyle/>
        <a:p>
          <a:pPr marL="0" indent="0" algn="ctr"/>
          <a:fld id="{A537FB64-9A71-6E4E-8712-E1DC3B325574}"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12</xdr:col>
      <xdr:colOff>124675</xdr:colOff>
      <xdr:row>39</xdr:row>
      <xdr:rowOff>59729</xdr:rowOff>
    </xdr:from>
    <xdr:ext cx="242631" cy="405432"/>
    <xdr:sp macro="" textlink="$E$12">
      <xdr:nvSpPr>
        <xdr:cNvPr id="51" name="Rectángulo 50">
          <a:extLst>
            <a:ext uri="{FF2B5EF4-FFF2-40B4-BE49-F238E27FC236}">
              <a16:creationId xmlns:a16="http://schemas.microsoft.com/office/drawing/2014/main" id="{00000000-0008-0000-0500-000033000000}"/>
            </a:ext>
          </a:extLst>
        </xdr:cNvPr>
        <xdr:cNvSpPr/>
      </xdr:nvSpPr>
      <xdr:spPr>
        <a:xfrm>
          <a:off x="9344875" y="7460654"/>
          <a:ext cx="242631" cy="405432"/>
        </a:xfrm>
        <a:prstGeom prst="rect">
          <a:avLst/>
        </a:prstGeom>
        <a:noFill/>
      </xdr:spPr>
      <xdr:txBody>
        <a:bodyPr wrap="none" lIns="91440" tIns="45720" rIns="91440" bIns="45720">
          <a:spAutoFit/>
        </a:bodyPr>
        <a:lstStyle/>
        <a:p>
          <a:pPr marL="0" indent="0" algn="ctr"/>
          <a:fld id="{D53F76DF-94A0-0144-A730-AA9FE916C229}"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17</xdr:col>
      <xdr:colOff>463063</xdr:colOff>
      <xdr:row>39</xdr:row>
      <xdr:rowOff>59729</xdr:rowOff>
    </xdr:from>
    <xdr:ext cx="242631" cy="405432"/>
    <xdr:sp macro="" textlink="$E$13">
      <xdr:nvSpPr>
        <xdr:cNvPr id="52" name="Rectángulo 51">
          <a:extLst>
            <a:ext uri="{FF2B5EF4-FFF2-40B4-BE49-F238E27FC236}">
              <a16:creationId xmlns:a16="http://schemas.microsoft.com/office/drawing/2014/main" id="{00000000-0008-0000-0500-000034000000}"/>
            </a:ext>
          </a:extLst>
        </xdr:cNvPr>
        <xdr:cNvSpPr/>
      </xdr:nvSpPr>
      <xdr:spPr>
        <a:xfrm>
          <a:off x="13036063" y="7460654"/>
          <a:ext cx="242631" cy="405432"/>
        </a:xfrm>
        <a:prstGeom prst="rect">
          <a:avLst/>
        </a:prstGeom>
        <a:noFill/>
      </xdr:spPr>
      <xdr:txBody>
        <a:bodyPr wrap="none" lIns="91440" tIns="45720" rIns="91440" bIns="45720">
          <a:spAutoFit/>
        </a:bodyPr>
        <a:lstStyle/>
        <a:p>
          <a:pPr marL="0" indent="0" algn="ctr"/>
          <a:fld id="{2855D222-83C2-7047-9EEF-229CFAB434D4}"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17</xdr:col>
      <xdr:colOff>326083</xdr:colOff>
      <xdr:row>24</xdr:row>
      <xdr:rowOff>85725</xdr:rowOff>
    </xdr:from>
    <xdr:ext cx="216534" cy="264560"/>
    <xdr:sp macro="" textlink="$Q$12">
      <xdr:nvSpPr>
        <xdr:cNvPr id="59" name="Rectángulo 58">
          <a:extLst>
            <a:ext uri="{FF2B5EF4-FFF2-40B4-BE49-F238E27FC236}">
              <a16:creationId xmlns:a16="http://schemas.microsoft.com/office/drawing/2014/main" id="{00000000-0008-0000-0500-00003B000000}"/>
            </a:ext>
          </a:extLst>
        </xdr:cNvPr>
        <xdr:cNvSpPr/>
      </xdr:nvSpPr>
      <xdr:spPr>
        <a:xfrm>
          <a:off x="12899083" y="4686300"/>
          <a:ext cx="216534" cy="264560"/>
        </a:xfrm>
        <a:prstGeom prst="rect">
          <a:avLst/>
        </a:prstGeom>
        <a:noFill/>
      </xdr:spPr>
      <xdr:txBody>
        <a:bodyPr wrap="none" lIns="91440" tIns="45720" rIns="91440" bIns="45720">
          <a:spAutoFit/>
        </a:bodyPr>
        <a:lstStyle/>
        <a:p>
          <a:pPr marL="0" indent="0" algn="ctr"/>
          <a:fld id="{0098AB49-1461-4404-9464-1453A4CBD555}" type="TxLink">
            <a:rPr lang="en-US" sz="11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18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17</xdr:col>
      <xdr:colOff>290335</xdr:colOff>
      <xdr:row>24</xdr:row>
      <xdr:rowOff>99147</xdr:rowOff>
    </xdr:from>
    <xdr:ext cx="216534" cy="264560"/>
    <xdr:sp macro="" textlink="$Q$13">
      <xdr:nvSpPr>
        <xdr:cNvPr id="60" name="Rectángulo 59">
          <a:extLst>
            <a:ext uri="{FF2B5EF4-FFF2-40B4-BE49-F238E27FC236}">
              <a16:creationId xmlns:a16="http://schemas.microsoft.com/office/drawing/2014/main" id="{00000000-0008-0000-0500-00003C000000}"/>
            </a:ext>
          </a:extLst>
        </xdr:cNvPr>
        <xdr:cNvSpPr/>
      </xdr:nvSpPr>
      <xdr:spPr>
        <a:xfrm>
          <a:off x="12863335" y="4899747"/>
          <a:ext cx="216534" cy="264560"/>
        </a:xfrm>
        <a:prstGeom prst="rect">
          <a:avLst/>
        </a:prstGeom>
        <a:noFill/>
      </xdr:spPr>
      <xdr:txBody>
        <a:bodyPr wrap="none" lIns="91440" tIns="45720" rIns="91440" bIns="45720">
          <a:spAutoFit/>
        </a:bodyPr>
        <a:lstStyle/>
        <a:p>
          <a:pPr marL="0" indent="0" algn="ctr"/>
          <a:fld id="{A6B52FBE-0DC1-4F10-95E7-513450853515}" type="TxLink">
            <a:rPr lang="en-US" sz="11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18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17</xdr:col>
      <xdr:colOff>290335</xdr:colOff>
      <xdr:row>25</xdr:row>
      <xdr:rowOff>112568</xdr:rowOff>
    </xdr:from>
    <xdr:ext cx="216534" cy="264560"/>
    <xdr:sp macro="" textlink="$Q$14">
      <xdr:nvSpPr>
        <xdr:cNvPr id="61" name="Rectángulo 60">
          <a:extLst>
            <a:ext uri="{FF2B5EF4-FFF2-40B4-BE49-F238E27FC236}">
              <a16:creationId xmlns:a16="http://schemas.microsoft.com/office/drawing/2014/main" id="{00000000-0008-0000-0500-00003D000000}"/>
            </a:ext>
          </a:extLst>
        </xdr:cNvPr>
        <xdr:cNvSpPr/>
      </xdr:nvSpPr>
      <xdr:spPr>
        <a:xfrm>
          <a:off x="12863335" y="5113193"/>
          <a:ext cx="216534" cy="264560"/>
        </a:xfrm>
        <a:prstGeom prst="rect">
          <a:avLst/>
        </a:prstGeom>
        <a:noFill/>
      </xdr:spPr>
      <xdr:txBody>
        <a:bodyPr wrap="none" lIns="91440" tIns="45720" rIns="91440" bIns="45720">
          <a:spAutoFit/>
        </a:bodyPr>
        <a:lstStyle/>
        <a:p>
          <a:pPr marL="0" indent="0" algn="ctr"/>
          <a:fld id="{26931CA7-FC8D-4EFE-BE8D-3F41B824FEA7}" type="TxLink">
            <a:rPr lang="en-US" sz="11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18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twoCellAnchor editAs="oneCell">
    <xdr:from>
      <xdr:col>5</xdr:col>
      <xdr:colOff>550049</xdr:colOff>
      <xdr:row>33</xdr:row>
      <xdr:rowOff>47625</xdr:rowOff>
    </xdr:from>
    <xdr:to>
      <xdr:col>9</xdr:col>
      <xdr:colOff>612025</xdr:colOff>
      <xdr:row>46</xdr:row>
      <xdr:rowOff>95484</xdr:rowOff>
    </xdr:to>
    <xdr:graphicFrame macro="">
      <xdr:nvGraphicFramePr>
        <xdr:cNvPr id="68" name="Gráfico 67">
          <a:extLst>
            <a:ext uri="{FF2B5EF4-FFF2-40B4-BE49-F238E27FC236}">
              <a16:creationId xmlns:a16="http://schemas.microsoft.com/office/drawing/2014/main" id="{00000000-0008-0000-0500-000044000000}"/>
            </a:ext>
            <a:ext uri="{147F2762-F138-4A5C-976F-8EAC2B608ADB}">
              <a16:predDERef xmlns:a16="http://schemas.microsoft.com/office/drawing/2014/main" pred="{00000000-0008-0000-05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10</xdr:col>
      <xdr:colOff>209511</xdr:colOff>
      <xdr:row>33</xdr:row>
      <xdr:rowOff>47625</xdr:rowOff>
    </xdr:from>
    <xdr:to>
      <xdr:col>14</xdr:col>
      <xdr:colOff>795362</xdr:colOff>
      <xdr:row>46</xdr:row>
      <xdr:rowOff>95484</xdr:rowOff>
    </xdr:to>
    <xdr:graphicFrame macro="">
      <xdr:nvGraphicFramePr>
        <xdr:cNvPr id="69" name="Gráfico 68">
          <a:extLst>
            <a:ext uri="{FF2B5EF4-FFF2-40B4-BE49-F238E27FC236}">
              <a16:creationId xmlns:a16="http://schemas.microsoft.com/office/drawing/2014/main" id="{00000000-0008-0000-0500-000045000000}"/>
            </a:ext>
            <a:ext uri="{147F2762-F138-4A5C-976F-8EAC2B608ADB}">
              <a16:predDERef xmlns:a16="http://schemas.microsoft.com/office/drawing/2014/main" pred="{00000000-0008-0000-0500-00004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15</xdr:col>
      <xdr:colOff>392846</xdr:colOff>
      <xdr:row>33</xdr:row>
      <xdr:rowOff>47625</xdr:rowOff>
    </xdr:from>
    <xdr:to>
      <xdr:col>20</xdr:col>
      <xdr:colOff>2384</xdr:colOff>
      <xdr:row>46</xdr:row>
      <xdr:rowOff>95484</xdr:rowOff>
    </xdr:to>
    <xdr:graphicFrame macro="">
      <xdr:nvGraphicFramePr>
        <xdr:cNvPr id="70" name="Gráfico 69">
          <a:extLst>
            <a:ext uri="{FF2B5EF4-FFF2-40B4-BE49-F238E27FC236}">
              <a16:creationId xmlns:a16="http://schemas.microsoft.com/office/drawing/2014/main" id="{00000000-0008-0000-0500-000046000000}"/>
            </a:ext>
            <a:ext uri="{147F2762-F138-4A5C-976F-8EAC2B608ADB}">
              <a16:predDERef xmlns:a16="http://schemas.microsoft.com/office/drawing/2014/main" pred="{00000000-0008-0000-0500-00004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119391</xdr:colOff>
      <xdr:row>38</xdr:row>
      <xdr:rowOff>152400</xdr:rowOff>
    </xdr:from>
    <xdr:to>
      <xdr:col>8</xdr:col>
      <xdr:colOff>233055</xdr:colOff>
      <xdr:row>40</xdr:row>
      <xdr:rowOff>157782</xdr:rowOff>
    </xdr:to>
    <xdr:sp macro="" textlink="$E$53">
      <xdr:nvSpPr>
        <xdr:cNvPr id="71" name="Rectángulo 70">
          <a:extLst>
            <a:ext uri="{FF2B5EF4-FFF2-40B4-BE49-F238E27FC236}">
              <a16:creationId xmlns:a16="http://schemas.microsoft.com/office/drawing/2014/main" id="{00000000-0008-0000-0500-000047000000}"/>
            </a:ext>
            <a:ext uri="{147F2762-F138-4A5C-976F-8EAC2B608ADB}">
              <a16:predDERef xmlns:a16="http://schemas.microsoft.com/office/drawing/2014/main" pred="{00000000-0008-0000-0500-000046000000}"/>
            </a:ext>
          </a:extLst>
        </xdr:cNvPr>
        <xdr:cNvSpPr/>
      </xdr:nvSpPr>
      <xdr:spPr>
        <a:xfrm>
          <a:off x="5262891" y="7686675"/>
          <a:ext cx="951864" cy="405432"/>
        </a:xfrm>
        <a:prstGeom prst="rect">
          <a:avLst/>
        </a:prstGeom>
        <a:noFill/>
      </xdr:spPr>
      <xdr:txBody>
        <a:bodyPr wrap="non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ctr"/>
          <a:fld id="{03B5BB54-B489-4222-B5C5-0AD0422A191D}"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31,08%</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11</xdr:col>
      <xdr:colOff>609905</xdr:colOff>
      <xdr:row>38</xdr:row>
      <xdr:rowOff>161925</xdr:rowOff>
    </xdr:from>
    <xdr:to>
      <xdr:col>12</xdr:col>
      <xdr:colOff>723569</xdr:colOff>
      <xdr:row>40</xdr:row>
      <xdr:rowOff>167307</xdr:rowOff>
    </xdr:to>
    <xdr:sp macro="" textlink="$E$54">
      <xdr:nvSpPr>
        <xdr:cNvPr id="72" name="Rectángulo 71">
          <a:extLst>
            <a:ext uri="{FF2B5EF4-FFF2-40B4-BE49-F238E27FC236}">
              <a16:creationId xmlns:a16="http://schemas.microsoft.com/office/drawing/2014/main" id="{00000000-0008-0000-0500-000048000000}"/>
            </a:ext>
            <a:ext uri="{147F2762-F138-4A5C-976F-8EAC2B608ADB}">
              <a16:predDERef xmlns:a16="http://schemas.microsoft.com/office/drawing/2014/main" pred="{00000000-0008-0000-0500-000047000000}"/>
            </a:ext>
          </a:extLst>
        </xdr:cNvPr>
        <xdr:cNvSpPr/>
      </xdr:nvSpPr>
      <xdr:spPr>
        <a:xfrm>
          <a:off x="9106205" y="7696200"/>
          <a:ext cx="951864" cy="405432"/>
        </a:xfrm>
        <a:prstGeom prst="rect">
          <a:avLst/>
        </a:prstGeom>
        <a:noFill/>
      </xdr:spPr>
      <xdr:txBody>
        <a:bodyPr wrap="non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ctr"/>
          <a:fld id="{E9A1191A-056F-441D-973A-35E644FB0F8C}"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15,55%</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16</xdr:col>
      <xdr:colOff>801583</xdr:colOff>
      <xdr:row>38</xdr:row>
      <xdr:rowOff>161925</xdr:rowOff>
    </xdr:from>
    <xdr:to>
      <xdr:col>17</xdr:col>
      <xdr:colOff>920009</xdr:colOff>
      <xdr:row>40</xdr:row>
      <xdr:rowOff>162545</xdr:rowOff>
    </xdr:to>
    <xdr:sp macro="" textlink="$E$55">
      <xdr:nvSpPr>
        <xdr:cNvPr id="73" name="Rectángulo 72">
          <a:extLst>
            <a:ext uri="{FF2B5EF4-FFF2-40B4-BE49-F238E27FC236}">
              <a16:creationId xmlns:a16="http://schemas.microsoft.com/office/drawing/2014/main" id="{00000000-0008-0000-0500-000049000000}"/>
            </a:ext>
            <a:ext uri="{147F2762-F138-4A5C-976F-8EAC2B608ADB}">
              <a16:predDERef xmlns:a16="http://schemas.microsoft.com/office/drawing/2014/main" pred="{00000000-0008-0000-0500-000048000000}"/>
            </a:ext>
          </a:extLst>
        </xdr:cNvPr>
        <xdr:cNvSpPr/>
      </xdr:nvSpPr>
      <xdr:spPr>
        <a:xfrm>
          <a:off x="12965008" y="7696200"/>
          <a:ext cx="956626" cy="400670"/>
        </a:xfrm>
        <a:prstGeom prst="rect">
          <a:avLst/>
        </a:prstGeom>
        <a:noFill/>
      </xdr:spPr>
      <xdr:txBody>
        <a:bodyPr wrap="non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ctr"/>
          <a:fld id="{317C11F0-7C75-4C7F-9D7A-E31D111572CB}"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14,87%</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0</xdr:col>
      <xdr:colOff>166690</xdr:colOff>
      <xdr:row>11</xdr:row>
      <xdr:rowOff>23812</xdr:rowOff>
    </xdr:from>
    <xdr:to>
      <xdr:col>3</xdr:col>
      <xdr:colOff>107156</xdr:colOff>
      <xdr:row>16</xdr:row>
      <xdr:rowOff>107156</xdr:rowOff>
    </xdr:to>
    <xdr:sp macro="" textlink="">
      <xdr:nvSpPr>
        <xdr:cNvPr id="9" name="Rectángulo 8">
          <a:extLst>
            <a:ext uri="{FF2B5EF4-FFF2-40B4-BE49-F238E27FC236}">
              <a16:creationId xmlns:a16="http://schemas.microsoft.com/office/drawing/2014/main" id="{D311EA31-3BDE-4930-BC6F-ED96AEC086BA}"/>
            </a:ext>
          </a:extLst>
        </xdr:cNvPr>
        <xdr:cNvSpPr/>
      </xdr:nvSpPr>
      <xdr:spPr>
        <a:xfrm>
          <a:off x="166690" y="2262187"/>
          <a:ext cx="1738310" cy="100012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100" b="1">
              <a:solidFill>
                <a:sysClr val="windowText" lastClr="000000"/>
              </a:solidFill>
            </a:rPr>
            <a:t>Porcentaje De Ejecución Con</a:t>
          </a:r>
          <a:r>
            <a:rPr lang="es-CO" sz="1100" b="1" baseline="0">
              <a:solidFill>
                <a:sysClr val="windowText" lastClr="000000"/>
              </a:solidFill>
            </a:rPr>
            <a:t> </a:t>
          </a:r>
          <a:r>
            <a:rPr lang="es-CO" sz="1100" b="1">
              <a:solidFill>
                <a:sysClr val="windowText" lastClr="000000"/>
              </a:solidFill>
            </a:rPr>
            <a:t>Apropiación Bloqueada</a:t>
          </a:r>
        </a:p>
      </xdr:txBody>
    </xdr:sp>
    <xdr:clientData/>
  </xdr:twoCellAnchor>
  <xdr:twoCellAnchor editAs="absolute">
    <xdr:from>
      <xdr:col>1</xdr:col>
      <xdr:colOff>154784</xdr:colOff>
      <xdr:row>24</xdr:row>
      <xdr:rowOff>7723</xdr:rowOff>
    </xdr:from>
    <xdr:to>
      <xdr:col>4</xdr:col>
      <xdr:colOff>35482</xdr:colOff>
      <xdr:row>25</xdr:row>
      <xdr:rowOff>180616</xdr:rowOff>
    </xdr:to>
    <xdr:sp macro="" textlink="">
      <xdr:nvSpPr>
        <xdr:cNvPr id="48" name="Rectángulo 47">
          <a:extLst>
            <a:ext uri="{FF2B5EF4-FFF2-40B4-BE49-F238E27FC236}">
              <a16:creationId xmlns:a16="http://schemas.microsoft.com/office/drawing/2014/main" id="{C43F2D0B-4134-46A4-82F6-ED1A7C555102}"/>
            </a:ext>
          </a:extLst>
        </xdr:cNvPr>
        <xdr:cNvSpPr/>
      </xdr:nvSpPr>
      <xdr:spPr>
        <a:xfrm>
          <a:off x="452440" y="4794036"/>
          <a:ext cx="2214323" cy="375299"/>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Vigente - Bloqueo</a:t>
          </a:r>
        </a:p>
      </xdr:txBody>
    </xdr:sp>
    <xdr:clientData/>
  </xdr:twoCellAnchor>
  <xdr:twoCellAnchor editAs="absolute">
    <xdr:from>
      <xdr:col>4</xdr:col>
      <xdr:colOff>256212</xdr:colOff>
      <xdr:row>24</xdr:row>
      <xdr:rowOff>7723</xdr:rowOff>
    </xdr:from>
    <xdr:to>
      <xdr:col>6</xdr:col>
      <xdr:colOff>696094</xdr:colOff>
      <xdr:row>25</xdr:row>
      <xdr:rowOff>180616</xdr:rowOff>
    </xdr:to>
    <xdr:sp macro="" textlink="$K$50">
      <xdr:nvSpPr>
        <xdr:cNvPr id="49" name="Rectángulo 48">
          <a:extLst>
            <a:ext uri="{FF2B5EF4-FFF2-40B4-BE49-F238E27FC236}">
              <a16:creationId xmlns:a16="http://schemas.microsoft.com/office/drawing/2014/main" id="{E8863454-4124-4EBD-8BF6-8A62C6CA3226}"/>
            </a:ext>
          </a:extLst>
        </xdr:cNvPr>
        <xdr:cNvSpPr/>
      </xdr:nvSpPr>
      <xdr:spPr>
        <a:xfrm>
          <a:off x="2887493" y="4794036"/>
          <a:ext cx="2106757" cy="375299"/>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085B249E-F06F-4045-AE7C-A91D1BFDF4D3}"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$ 279.081.832.018</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oneCell">
    <xdr:from>
      <xdr:col>0</xdr:col>
      <xdr:colOff>166688</xdr:colOff>
      <xdr:row>6</xdr:row>
      <xdr:rowOff>11906</xdr:rowOff>
    </xdr:from>
    <xdr:to>
      <xdr:col>3</xdr:col>
      <xdr:colOff>178593</xdr:colOff>
      <xdr:row>10</xdr:row>
      <xdr:rowOff>142875</xdr:rowOff>
    </xdr:to>
    <mc:AlternateContent xmlns:mc="http://schemas.openxmlformats.org/markup-compatibility/2006" xmlns:a14="http://schemas.microsoft.com/office/drawing/2010/main">
      <mc:Choice Requires="a14">
        <xdr:graphicFrame macro="">
          <xdr:nvGraphicFramePr>
            <xdr:cNvPr id="43" name="DESCRIPCION5">
              <a:extLst>
                <a:ext uri="{FF2B5EF4-FFF2-40B4-BE49-F238E27FC236}">
                  <a16:creationId xmlns:a16="http://schemas.microsoft.com/office/drawing/2014/main" id="{3CD3F872-D87C-4FE7-A877-7FFB61B68613}"/>
                </a:ext>
              </a:extLst>
            </xdr:cNvPr>
            <xdr:cNvGraphicFramePr/>
          </xdr:nvGraphicFramePr>
          <xdr:xfrm>
            <a:off x="0" y="0"/>
            <a:ext cx="0" cy="0"/>
          </xdr:xfrm>
          <a:graphic>
            <a:graphicData uri="http://schemas.microsoft.com/office/drawing/2010/slicer">
              <sle:slicer xmlns:sle="http://schemas.microsoft.com/office/drawing/2010/slicer" name="DESCRIPCION5"/>
            </a:graphicData>
          </a:graphic>
        </xdr:graphicFrame>
      </mc:Choice>
      <mc:Fallback xmlns="">
        <xdr:sp macro="" textlink="">
          <xdr:nvSpPr>
            <xdr:cNvPr id="0" name=""/>
            <xdr:cNvSpPr>
              <a:spLocks noTextEdit="1"/>
            </xdr:cNvSpPr>
          </xdr:nvSpPr>
          <xdr:spPr>
            <a:xfrm>
              <a:off x="166688" y="1238250"/>
              <a:ext cx="1797843" cy="940594"/>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xdr:from>
      <xdr:col>2</xdr:col>
      <xdr:colOff>319088</xdr:colOff>
      <xdr:row>39</xdr:row>
      <xdr:rowOff>15875</xdr:rowOff>
    </xdr:from>
    <xdr:to>
      <xdr:col>3</xdr:col>
      <xdr:colOff>604202</xdr:colOff>
      <xdr:row>41</xdr:row>
      <xdr:rowOff>8557</xdr:rowOff>
    </xdr:to>
    <xdr:sp macro="" textlink="$E$52">
      <xdr:nvSpPr>
        <xdr:cNvPr id="46" name="Rectángulo 45">
          <a:extLst>
            <a:ext uri="{FF2B5EF4-FFF2-40B4-BE49-F238E27FC236}">
              <a16:creationId xmlns:a16="http://schemas.microsoft.com/office/drawing/2014/main" id="{6F3B9754-37AA-7148-9111-1406135F4BA1}"/>
            </a:ext>
            <a:ext uri="{147F2762-F138-4A5C-976F-8EAC2B608ADB}">
              <a16:predDERef xmlns:a16="http://schemas.microsoft.com/office/drawing/2014/main" pred="{00000000-0008-0000-0500-000046000000}"/>
            </a:ext>
          </a:extLst>
        </xdr:cNvPr>
        <xdr:cNvSpPr/>
      </xdr:nvSpPr>
      <xdr:spPr>
        <a:xfrm>
          <a:off x="1446213" y="8016875"/>
          <a:ext cx="951864" cy="405432"/>
        </a:xfrm>
        <a:prstGeom prst="rect">
          <a:avLst/>
        </a:prstGeom>
        <a:noFill/>
      </xdr:spPr>
      <xdr:txBody>
        <a:bodyPr wrap="non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ctr"/>
          <a:fld id="{36043CCA-0FB6-694E-9B36-54C609594962}"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40,24%</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8</xdr:col>
      <xdr:colOff>1110190</xdr:colOff>
      <xdr:row>5</xdr:row>
      <xdr:rowOff>74084</xdr:rowOff>
    </xdr:from>
    <xdr:to>
      <xdr:col>12</xdr:col>
      <xdr:colOff>10582</xdr:colOff>
      <xdr:row>8</xdr:row>
      <xdr:rowOff>141815</xdr:rowOff>
    </xdr:to>
    <mc:AlternateContent xmlns:mc="http://schemas.openxmlformats.org/markup-compatibility/2006" xmlns:a14="http://schemas.microsoft.com/office/drawing/2010/main">
      <mc:Choice Requires="a14">
        <xdr:graphicFrame macro="">
          <xdr:nvGraphicFramePr>
            <xdr:cNvPr id="2" name="TIPO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microsoft.com/office/drawing/2010/slicer">
              <sle:slicer xmlns:sle="http://schemas.microsoft.com/office/drawing/2010/slicer" name="TIPO 1"/>
            </a:graphicData>
          </a:graphic>
        </xdr:graphicFrame>
      </mc:Choice>
      <mc:Fallback xmlns="">
        <xdr:sp macro="" textlink="">
          <xdr:nvSpPr>
            <xdr:cNvPr id="0" name=""/>
            <xdr:cNvSpPr>
              <a:spLocks noTextEdit="1"/>
            </xdr:cNvSpPr>
          </xdr:nvSpPr>
          <xdr:spPr>
            <a:xfrm>
              <a:off x="8444440" y="846667"/>
              <a:ext cx="3779309" cy="639231"/>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absolute">
    <xdr:from>
      <xdr:col>4</xdr:col>
      <xdr:colOff>9524</xdr:colOff>
      <xdr:row>5</xdr:row>
      <xdr:rowOff>74084</xdr:rowOff>
    </xdr:from>
    <xdr:to>
      <xdr:col>8</xdr:col>
      <xdr:colOff>994833</xdr:colOff>
      <xdr:row>8</xdr:row>
      <xdr:rowOff>142808</xdr:rowOff>
    </xdr:to>
    <mc:AlternateContent xmlns:mc="http://schemas.openxmlformats.org/markup-compatibility/2006" xmlns:a14="http://schemas.microsoft.com/office/drawing/2010/main">
      <mc:Choice Requires="a14">
        <xdr:graphicFrame macro="">
          <xdr:nvGraphicFramePr>
            <xdr:cNvPr id="3" name="REC 1">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microsoft.com/office/drawing/2010/slicer">
              <sle:slicer xmlns:sle="http://schemas.microsoft.com/office/drawing/2010/slicer" name="REC 1"/>
            </a:graphicData>
          </a:graphic>
        </xdr:graphicFrame>
      </mc:Choice>
      <mc:Fallback xmlns="">
        <xdr:sp macro="" textlink="">
          <xdr:nvSpPr>
            <xdr:cNvPr id="0" name=""/>
            <xdr:cNvSpPr>
              <a:spLocks noTextEdit="1"/>
            </xdr:cNvSpPr>
          </xdr:nvSpPr>
          <xdr:spPr>
            <a:xfrm>
              <a:off x="2888191" y="846667"/>
              <a:ext cx="5440892" cy="640224"/>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absolute">
    <xdr:from>
      <xdr:col>1</xdr:col>
      <xdr:colOff>728643</xdr:colOff>
      <xdr:row>0</xdr:row>
      <xdr:rowOff>44063</xdr:rowOff>
    </xdr:from>
    <xdr:to>
      <xdr:col>4</xdr:col>
      <xdr:colOff>1068917</xdr:colOff>
      <xdr:row>4</xdr:row>
      <xdr:rowOff>108022</xdr:rowOff>
    </xdr:to>
    <xdr:pic>
      <xdr:nvPicPr>
        <xdr:cNvPr id="7" name="Imagen 6" descr="INSTITUTO GEOGRÁFICO AGUSTÍN CODAZZI">
          <a:hlinkClick xmlns:r="http://schemas.openxmlformats.org/officeDocument/2006/relationships" r:id="rId1"/>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76810" y="44063"/>
          <a:ext cx="3070774" cy="6354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76226</xdr:colOff>
      <xdr:row>0</xdr:row>
      <xdr:rowOff>63774</xdr:rowOff>
    </xdr:from>
    <xdr:to>
      <xdr:col>1</xdr:col>
      <xdr:colOff>522357</xdr:colOff>
      <xdr:row>4</xdr:row>
      <xdr:rowOff>118279</xdr:rowOff>
    </xdr:to>
    <xdr:pic>
      <xdr:nvPicPr>
        <xdr:cNvPr id="8" name="Imagen 7">
          <a:hlinkClick xmlns:r="http://schemas.openxmlformats.org/officeDocument/2006/relationships" r:id="rId1"/>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224393" y="63774"/>
          <a:ext cx="446131" cy="626005"/>
        </a:xfrm>
        <a:prstGeom prst="rect">
          <a:avLst/>
        </a:prstGeom>
      </xdr:spPr>
    </xdr:pic>
    <xdr:clientData/>
  </xdr:twoCellAnchor>
  <xdr:twoCellAnchor editAs="absolute">
    <xdr:from>
      <xdr:col>5</xdr:col>
      <xdr:colOff>52917</xdr:colOff>
      <xdr:row>0</xdr:row>
      <xdr:rowOff>42333</xdr:rowOff>
    </xdr:from>
    <xdr:to>
      <xdr:col>12</xdr:col>
      <xdr:colOff>10583</xdr:colOff>
      <xdr:row>4</xdr:row>
      <xdr:rowOff>105833</xdr:rowOff>
    </xdr:to>
    <xdr:sp macro="" textlink="">
      <xdr:nvSpPr>
        <xdr:cNvPr id="9" name="Rectángulo 8">
          <a:extLst>
            <a:ext uri="{FF2B5EF4-FFF2-40B4-BE49-F238E27FC236}">
              <a16:creationId xmlns:a16="http://schemas.microsoft.com/office/drawing/2014/main" id="{00000000-0008-0000-0600-000009000000}"/>
            </a:ext>
          </a:extLst>
        </xdr:cNvPr>
        <xdr:cNvSpPr/>
      </xdr:nvSpPr>
      <xdr:spPr>
        <a:xfrm>
          <a:off x="4064000" y="42333"/>
          <a:ext cx="8159750" cy="635000"/>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 Información</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presupuestal por territoriales IGAC</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absolute">
    <xdr:from>
      <xdr:col>1</xdr:col>
      <xdr:colOff>52914</xdr:colOff>
      <xdr:row>5</xdr:row>
      <xdr:rowOff>74084</xdr:rowOff>
    </xdr:from>
    <xdr:to>
      <xdr:col>3</xdr:col>
      <xdr:colOff>243416</xdr:colOff>
      <xdr:row>31</xdr:row>
      <xdr:rowOff>74084</xdr:rowOff>
    </xdr:to>
    <mc:AlternateContent xmlns:mc="http://schemas.openxmlformats.org/markup-compatibility/2006" xmlns:a14="http://schemas.microsoft.com/office/drawing/2010/main">
      <mc:Choice Requires="a14">
        <xdr:graphicFrame macro="">
          <xdr:nvGraphicFramePr>
            <xdr:cNvPr id="11" name="Territorial">
              <a:extLst>
                <a:ext uri="{FF2B5EF4-FFF2-40B4-BE49-F238E27FC236}">
                  <a16:creationId xmlns:a16="http://schemas.microsoft.com/office/drawing/2014/main" id="{C97D40BC-5B3E-430E-A1E3-FA38C158F003}"/>
                </a:ext>
              </a:extLst>
            </xdr:cNvPr>
            <xdr:cNvGraphicFramePr/>
          </xdr:nvGraphicFramePr>
          <xdr:xfrm>
            <a:off x="0" y="0"/>
            <a:ext cx="0" cy="0"/>
          </xdr:xfrm>
          <a:graphic>
            <a:graphicData uri="http://schemas.microsoft.com/office/drawing/2010/slicer">
              <sle:slicer xmlns:sle="http://schemas.microsoft.com/office/drawing/2010/slicer" name="Territorial"/>
            </a:graphicData>
          </a:graphic>
        </xdr:graphicFrame>
      </mc:Choice>
      <mc:Fallback xmlns="">
        <xdr:sp macro="" textlink="">
          <xdr:nvSpPr>
            <xdr:cNvPr id="0" name=""/>
            <xdr:cNvSpPr>
              <a:spLocks noTextEdit="1"/>
            </xdr:cNvSpPr>
          </xdr:nvSpPr>
          <xdr:spPr>
            <a:xfrm>
              <a:off x="201081" y="846667"/>
              <a:ext cx="2571752" cy="4931834"/>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absolute">
    <xdr:from>
      <xdr:col>4</xdr:col>
      <xdr:colOff>61090</xdr:colOff>
      <xdr:row>10</xdr:row>
      <xdr:rowOff>15875</xdr:rowOff>
    </xdr:from>
    <xdr:to>
      <xdr:col>5</xdr:col>
      <xdr:colOff>838374</xdr:colOff>
      <xdr:row>11</xdr:row>
      <xdr:rowOff>84575</xdr:rowOff>
    </xdr:to>
    <xdr:sp macro="" textlink="">
      <xdr:nvSpPr>
        <xdr:cNvPr id="12" name="Rectángulo 11">
          <a:extLst>
            <a:ext uri="{FF2B5EF4-FFF2-40B4-BE49-F238E27FC236}">
              <a16:creationId xmlns:a16="http://schemas.microsoft.com/office/drawing/2014/main" id="{9CEF6B64-4554-4855-839D-76D9045ED9AF}"/>
            </a:ext>
          </a:extLst>
        </xdr:cNvPr>
        <xdr:cNvSpPr/>
      </xdr:nvSpPr>
      <xdr:spPr>
        <a:xfrm>
          <a:off x="2939757" y="1666875"/>
          <a:ext cx="1909700" cy="2592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 Inicial</a:t>
          </a:r>
        </a:p>
      </xdr:txBody>
    </xdr:sp>
    <xdr:clientData/>
  </xdr:twoCellAnchor>
  <xdr:twoCellAnchor editAs="absolute">
    <xdr:from>
      <xdr:col>4</xdr:col>
      <xdr:colOff>61090</xdr:colOff>
      <xdr:row>12</xdr:row>
      <xdr:rowOff>110464</xdr:rowOff>
    </xdr:from>
    <xdr:to>
      <xdr:col>5</xdr:col>
      <xdr:colOff>853779</xdr:colOff>
      <xdr:row>13</xdr:row>
      <xdr:rowOff>179164</xdr:rowOff>
    </xdr:to>
    <xdr:sp macro="" textlink="">
      <xdr:nvSpPr>
        <xdr:cNvPr id="13" name="Rectángulo 12">
          <a:extLst>
            <a:ext uri="{FF2B5EF4-FFF2-40B4-BE49-F238E27FC236}">
              <a16:creationId xmlns:a16="http://schemas.microsoft.com/office/drawing/2014/main" id="{18ADB580-3F7F-4EA9-8B6A-3DCED076D109}"/>
            </a:ext>
          </a:extLst>
        </xdr:cNvPr>
        <xdr:cNvSpPr/>
      </xdr:nvSpPr>
      <xdr:spPr>
        <a:xfrm>
          <a:off x="2939757" y="2142464"/>
          <a:ext cx="1925105" cy="2592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 Adicionada</a:t>
          </a:r>
        </a:p>
      </xdr:txBody>
    </xdr:sp>
    <xdr:clientData/>
  </xdr:twoCellAnchor>
  <xdr:twoCellAnchor editAs="absolute">
    <xdr:from>
      <xdr:col>4</xdr:col>
      <xdr:colOff>61090</xdr:colOff>
      <xdr:row>15</xdr:row>
      <xdr:rowOff>14553</xdr:rowOff>
    </xdr:from>
    <xdr:to>
      <xdr:col>5</xdr:col>
      <xdr:colOff>853779</xdr:colOff>
      <xdr:row>16</xdr:row>
      <xdr:rowOff>83253</xdr:rowOff>
    </xdr:to>
    <xdr:sp macro="" textlink="">
      <xdr:nvSpPr>
        <xdr:cNvPr id="14" name="Rectángulo 13">
          <a:extLst>
            <a:ext uri="{FF2B5EF4-FFF2-40B4-BE49-F238E27FC236}">
              <a16:creationId xmlns:a16="http://schemas.microsoft.com/office/drawing/2014/main" id="{8684DD21-D854-4A49-8FBF-A9F100DABF7E}"/>
            </a:ext>
          </a:extLst>
        </xdr:cNvPr>
        <xdr:cNvSpPr/>
      </xdr:nvSpPr>
      <xdr:spPr>
        <a:xfrm>
          <a:off x="2939757" y="2618053"/>
          <a:ext cx="1925105" cy="2592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a:t>
          </a:r>
          <a:r>
            <a:rPr lang="en-US" sz="1400" b="0" i="0" u="none" strike="noStrike" cap="none" spc="0" baseline="0">
              <a:ln w="0"/>
              <a:solidFill>
                <a:schemeClr val="tx1"/>
              </a:solidFill>
              <a:effectLst>
                <a:outerShdw blurRad="38100" dist="19050" dir="2700000" algn="tl" rotWithShape="0">
                  <a:schemeClr val="dk1">
                    <a:alpha val="40000"/>
                  </a:schemeClr>
                </a:outerShdw>
              </a:effectLst>
              <a:latin typeface="Calibri"/>
              <a:cs typeface="Calibri"/>
            </a:rPr>
            <a:t> Reducida</a:t>
          </a:r>
          <a:endPar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endParaRPr>
        </a:p>
      </xdr:txBody>
    </xdr:sp>
    <xdr:clientData/>
  </xdr:twoCellAnchor>
  <xdr:twoCellAnchor editAs="absolute">
    <xdr:from>
      <xdr:col>4</xdr:col>
      <xdr:colOff>61090</xdr:colOff>
      <xdr:row>17</xdr:row>
      <xdr:rowOff>109142</xdr:rowOff>
    </xdr:from>
    <xdr:to>
      <xdr:col>5</xdr:col>
      <xdr:colOff>853779</xdr:colOff>
      <xdr:row>18</xdr:row>
      <xdr:rowOff>177842</xdr:rowOff>
    </xdr:to>
    <xdr:sp macro="" textlink="">
      <xdr:nvSpPr>
        <xdr:cNvPr id="15" name="Rectángulo 14">
          <a:extLst>
            <a:ext uri="{FF2B5EF4-FFF2-40B4-BE49-F238E27FC236}">
              <a16:creationId xmlns:a16="http://schemas.microsoft.com/office/drawing/2014/main" id="{92873D7B-FC9E-45C0-B992-FC48972967EF}"/>
            </a:ext>
          </a:extLst>
        </xdr:cNvPr>
        <xdr:cNvSpPr/>
      </xdr:nvSpPr>
      <xdr:spPr>
        <a:xfrm>
          <a:off x="2939757" y="3093642"/>
          <a:ext cx="1925105" cy="2592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 Vigente</a:t>
          </a:r>
        </a:p>
      </xdr:txBody>
    </xdr:sp>
    <xdr:clientData/>
  </xdr:twoCellAnchor>
  <xdr:twoCellAnchor editAs="absolute">
    <xdr:from>
      <xdr:col>4</xdr:col>
      <xdr:colOff>61090</xdr:colOff>
      <xdr:row>20</xdr:row>
      <xdr:rowOff>13231</xdr:rowOff>
    </xdr:from>
    <xdr:to>
      <xdr:col>5</xdr:col>
      <xdr:colOff>850394</xdr:colOff>
      <xdr:row>21</xdr:row>
      <xdr:rowOff>71348</xdr:rowOff>
    </xdr:to>
    <xdr:sp macro="" textlink="">
      <xdr:nvSpPr>
        <xdr:cNvPr id="16" name="Rectángulo 15">
          <a:extLst>
            <a:ext uri="{FF2B5EF4-FFF2-40B4-BE49-F238E27FC236}">
              <a16:creationId xmlns:a16="http://schemas.microsoft.com/office/drawing/2014/main" id="{6AF70A9C-6273-4412-A65C-FF48974D191C}"/>
            </a:ext>
          </a:extLst>
        </xdr:cNvPr>
        <xdr:cNvSpPr/>
      </xdr:nvSpPr>
      <xdr:spPr>
        <a:xfrm>
          <a:off x="2939757" y="3569231"/>
          <a:ext cx="1921720" cy="2592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CDP</a:t>
          </a:r>
        </a:p>
      </xdr:txBody>
    </xdr:sp>
    <xdr:clientData/>
  </xdr:twoCellAnchor>
  <xdr:twoCellAnchor editAs="absolute">
    <xdr:from>
      <xdr:col>4</xdr:col>
      <xdr:colOff>61090</xdr:colOff>
      <xdr:row>22</xdr:row>
      <xdr:rowOff>86653</xdr:rowOff>
    </xdr:from>
    <xdr:to>
      <xdr:col>5</xdr:col>
      <xdr:colOff>834989</xdr:colOff>
      <xdr:row>23</xdr:row>
      <xdr:rowOff>155353</xdr:rowOff>
    </xdr:to>
    <xdr:sp macro="" textlink="">
      <xdr:nvSpPr>
        <xdr:cNvPr id="17" name="Rectángulo 16">
          <a:extLst>
            <a:ext uri="{FF2B5EF4-FFF2-40B4-BE49-F238E27FC236}">
              <a16:creationId xmlns:a16="http://schemas.microsoft.com/office/drawing/2014/main" id="{0027EF0E-8C66-4996-809E-2E228F924322}"/>
            </a:ext>
          </a:extLst>
        </xdr:cNvPr>
        <xdr:cNvSpPr/>
      </xdr:nvSpPr>
      <xdr:spPr>
        <a:xfrm>
          <a:off x="2939757" y="4044820"/>
          <a:ext cx="1906315" cy="269783"/>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Disponible</a:t>
          </a:r>
        </a:p>
      </xdr:txBody>
    </xdr:sp>
    <xdr:clientData/>
  </xdr:twoCellAnchor>
  <xdr:twoCellAnchor editAs="absolute">
    <xdr:from>
      <xdr:col>4</xdr:col>
      <xdr:colOff>61090</xdr:colOff>
      <xdr:row>24</xdr:row>
      <xdr:rowOff>170659</xdr:rowOff>
    </xdr:from>
    <xdr:to>
      <xdr:col>5</xdr:col>
      <xdr:colOff>865799</xdr:colOff>
      <xdr:row>26</xdr:row>
      <xdr:rowOff>48858</xdr:rowOff>
    </xdr:to>
    <xdr:sp macro="" textlink="">
      <xdr:nvSpPr>
        <xdr:cNvPr id="18" name="Rectángulo 17">
          <a:extLst>
            <a:ext uri="{FF2B5EF4-FFF2-40B4-BE49-F238E27FC236}">
              <a16:creationId xmlns:a16="http://schemas.microsoft.com/office/drawing/2014/main" id="{5AD5AC9A-771A-40F3-9641-A227EE036087}"/>
            </a:ext>
          </a:extLst>
        </xdr:cNvPr>
        <xdr:cNvSpPr/>
      </xdr:nvSpPr>
      <xdr:spPr>
        <a:xfrm>
          <a:off x="2939757" y="4530992"/>
          <a:ext cx="1937125" cy="269783"/>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Compromisos</a:t>
          </a:r>
        </a:p>
      </xdr:txBody>
    </xdr:sp>
    <xdr:clientData/>
  </xdr:twoCellAnchor>
  <xdr:twoCellAnchor editAs="absolute">
    <xdr:from>
      <xdr:col>4</xdr:col>
      <xdr:colOff>61090</xdr:colOff>
      <xdr:row>27</xdr:row>
      <xdr:rowOff>74747</xdr:rowOff>
    </xdr:from>
    <xdr:to>
      <xdr:col>5</xdr:col>
      <xdr:colOff>834989</xdr:colOff>
      <xdr:row>28</xdr:row>
      <xdr:rowOff>143447</xdr:rowOff>
    </xdr:to>
    <xdr:sp macro="" textlink="">
      <xdr:nvSpPr>
        <xdr:cNvPr id="19" name="Rectángulo 18">
          <a:extLst>
            <a:ext uri="{FF2B5EF4-FFF2-40B4-BE49-F238E27FC236}">
              <a16:creationId xmlns:a16="http://schemas.microsoft.com/office/drawing/2014/main" id="{7C9EB9B7-CCCF-4BD7-B08A-61143D7F6078}"/>
            </a:ext>
          </a:extLst>
        </xdr:cNvPr>
        <xdr:cNvSpPr/>
      </xdr:nvSpPr>
      <xdr:spPr>
        <a:xfrm>
          <a:off x="2939757" y="5017164"/>
          <a:ext cx="1906315" cy="2592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Obligaciones</a:t>
          </a:r>
        </a:p>
      </xdr:txBody>
    </xdr:sp>
    <xdr:clientData/>
  </xdr:twoCellAnchor>
  <xdr:twoCellAnchor editAs="absolute">
    <xdr:from>
      <xdr:col>5</xdr:col>
      <xdr:colOff>920317</xdr:colOff>
      <xdr:row>10</xdr:row>
      <xdr:rowOff>15875</xdr:rowOff>
    </xdr:from>
    <xdr:to>
      <xdr:col>7</xdr:col>
      <xdr:colOff>61567</xdr:colOff>
      <xdr:row>11</xdr:row>
      <xdr:rowOff>84575</xdr:rowOff>
    </xdr:to>
    <xdr:sp macro="" textlink="Validaciones!AV6">
      <xdr:nvSpPr>
        <xdr:cNvPr id="20" name="Rectángulo 19">
          <a:extLst>
            <a:ext uri="{FF2B5EF4-FFF2-40B4-BE49-F238E27FC236}">
              <a16:creationId xmlns:a16="http://schemas.microsoft.com/office/drawing/2014/main" id="{15E88B83-60AD-4628-BAB7-99EF4BC56BCB}"/>
            </a:ext>
          </a:extLst>
        </xdr:cNvPr>
        <xdr:cNvSpPr/>
      </xdr:nvSpPr>
      <xdr:spPr>
        <a:xfrm>
          <a:off x="4931400" y="1666875"/>
          <a:ext cx="1332000" cy="2592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r"/>
          <a:fld id="{B26850E6-B099-4BB3-9130-F1B296FE0A28}"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algn="r"/>
            <a:t>$ 24.529.053.778</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5</xdr:col>
      <xdr:colOff>920317</xdr:colOff>
      <xdr:row>12</xdr:row>
      <xdr:rowOff>110464</xdr:rowOff>
    </xdr:from>
    <xdr:to>
      <xdr:col>7</xdr:col>
      <xdr:colOff>61567</xdr:colOff>
      <xdr:row>13</xdr:row>
      <xdr:rowOff>179164</xdr:rowOff>
    </xdr:to>
    <xdr:sp macro="" textlink="Validaciones!AW6">
      <xdr:nvSpPr>
        <xdr:cNvPr id="21" name="Rectángulo 20">
          <a:extLst>
            <a:ext uri="{FF2B5EF4-FFF2-40B4-BE49-F238E27FC236}">
              <a16:creationId xmlns:a16="http://schemas.microsoft.com/office/drawing/2014/main" id="{3BE47B14-ABCE-43CD-BF1E-60426F2C1220}"/>
            </a:ext>
          </a:extLst>
        </xdr:cNvPr>
        <xdr:cNvSpPr/>
      </xdr:nvSpPr>
      <xdr:spPr>
        <a:xfrm>
          <a:off x="4931400" y="2142464"/>
          <a:ext cx="1332000" cy="2592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B626E85A-AA71-4748-A54E-B8E0FEF86049}"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$ 13.191.960.739</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5</xdr:col>
      <xdr:colOff>920317</xdr:colOff>
      <xdr:row>15</xdr:row>
      <xdr:rowOff>14553</xdr:rowOff>
    </xdr:from>
    <xdr:to>
      <xdr:col>7</xdr:col>
      <xdr:colOff>61567</xdr:colOff>
      <xdr:row>16</xdr:row>
      <xdr:rowOff>83253</xdr:rowOff>
    </xdr:to>
    <xdr:sp macro="" textlink="Validaciones!AX6">
      <xdr:nvSpPr>
        <xdr:cNvPr id="22" name="Rectángulo 21">
          <a:extLst>
            <a:ext uri="{FF2B5EF4-FFF2-40B4-BE49-F238E27FC236}">
              <a16:creationId xmlns:a16="http://schemas.microsoft.com/office/drawing/2014/main" id="{6B438263-703A-41AD-A936-6DA265153C63}"/>
            </a:ext>
          </a:extLst>
        </xdr:cNvPr>
        <xdr:cNvSpPr/>
      </xdr:nvSpPr>
      <xdr:spPr>
        <a:xfrm>
          <a:off x="4931400" y="2618053"/>
          <a:ext cx="1332000" cy="2592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E31F87FF-1437-49DB-8612-9CAB6E93DA7F}"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$ 813.645.763</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5</xdr:col>
      <xdr:colOff>920317</xdr:colOff>
      <xdr:row>17</xdr:row>
      <xdr:rowOff>109142</xdr:rowOff>
    </xdr:from>
    <xdr:to>
      <xdr:col>7</xdr:col>
      <xdr:colOff>61567</xdr:colOff>
      <xdr:row>18</xdr:row>
      <xdr:rowOff>177842</xdr:rowOff>
    </xdr:to>
    <xdr:sp macro="" textlink="Validaciones!AY6">
      <xdr:nvSpPr>
        <xdr:cNvPr id="23" name="Rectángulo 22">
          <a:extLst>
            <a:ext uri="{FF2B5EF4-FFF2-40B4-BE49-F238E27FC236}">
              <a16:creationId xmlns:a16="http://schemas.microsoft.com/office/drawing/2014/main" id="{A6AE5BAA-4C3B-497F-8EA0-C28F3676040C}"/>
            </a:ext>
          </a:extLst>
        </xdr:cNvPr>
        <xdr:cNvSpPr/>
      </xdr:nvSpPr>
      <xdr:spPr>
        <a:xfrm>
          <a:off x="4931400" y="3093642"/>
          <a:ext cx="1332000" cy="2592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43F21D03-230F-45AB-9701-A35FD25523AD}"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$ 36.907.368.754</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5</xdr:col>
      <xdr:colOff>920317</xdr:colOff>
      <xdr:row>20</xdr:row>
      <xdr:rowOff>13231</xdr:rowOff>
    </xdr:from>
    <xdr:to>
      <xdr:col>7</xdr:col>
      <xdr:colOff>61567</xdr:colOff>
      <xdr:row>21</xdr:row>
      <xdr:rowOff>71348</xdr:rowOff>
    </xdr:to>
    <xdr:sp macro="" textlink="Validaciones!AZ6">
      <xdr:nvSpPr>
        <xdr:cNvPr id="24" name="Rectángulo 23">
          <a:extLst>
            <a:ext uri="{FF2B5EF4-FFF2-40B4-BE49-F238E27FC236}">
              <a16:creationId xmlns:a16="http://schemas.microsoft.com/office/drawing/2014/main" id="{68328D80-B7CD-4222-8B91-9426DD669A83}"/>
            </a:ext>
          </a:extLst>
        </xdr:cNvPr>
        <xdr:cNvSpPr/>
      </xdr:nvSpPr>
      <xdr:spPr>
        <a:xfrm>
          <a:off x="4931400" y="3569231"/>
          <a:ext cx="1332000" cy="2592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CEE1A8B2-337F-4C82-A8C6-0C91FD02EF46}"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$ 24.513.077.702</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5</xdr:col>
      <xdr:colOff>920317</xdr:colOff>
      <xdr:row>22</xdr:row>
      <xdr:rowOff>86653</xdr:rowOff>
    </xdr:from>
    <xdr:to>
      <xdr:col>7</xdr:col>
      <xdr:colOff>61567</xdr:colOff>
      <xdr:row>23</xdr:row>
      <xdr:rowOff>155353</xdr:rowOff>
    </xdr:to>
    <xdr:sp macro="" textlink="Validaciones!BA6">
      <xdr:nvSpPr>
        <xdr:cNvPr id="25" name="Rectángulo 24">
          <a:extLst>
            <a:ext uri="{FF2B5EF4-FFF2-40B4-BE49-F238E27FC236}">
              <a16:creationId xmlns:a16="http://schemas.microsoft.com/office/drawing/2014/main" id="{82C51B44-D261-4D5E-B72A-76EF38115CF2}"/>
            </a:ext>
          </a:extLst>
        </xdr:cNvPr>
        <xdr:cNvSpPr/>
      </xdr:nvSpPr>
      <xdr:spPr>
        <a:xfrm>
          <a:off x="4931400" y="4044820"/>
          <a:ext cx="1332000" cy="269783"/>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EA66A522-4353-44A8-986F-9AF323B8AA9A}"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$ 12.394.291.053</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5</xdr:col>
      <xdr:colOff>920317</xdr:colOff>
      <xdr:row>24</xdr:row>
      <xdr:rowOff>170659</xdr:rowOff>
    </xdr:from>
    <xdr:to>
      <xdr:col>7</xdr:col>
      <xdr:colOff>61567</xdr:colOff>
      <xdr:row>26</xdr:row>
      <xdr:rowOff>48858</xdr:rowOff>
    </xdr:to>
    <xdr:sp macro="" textlink="Validaciones!BB6">
      <xdr:nvSpPr>
        <xdr:cNvPr id="26" name="Rectángulo 25">
          <a:extLst>
            <a:ext uri="{FF2B5EF4-FFF2-40B4-BE49-F238E27FC236}">
              <a16:creationId xmlns:a16="http://schemas.microsoft.com/office/drawing/2014/main" id="{0CBE3989-018F-46CB-91D2-EADE59C4E374}"/>
            </a:ext>
          </a:extLst>
        </xdr:cNvPr>
        <xdr:cNvSpPr/>
      </xdr:nvSpPr>
      <xdr:spPr>
        <a:xfrm>
          <a:off x="4931400" y="4530992"/>
          <a:ext cx="1332000" cy="269783"/>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3F02F505-E3CD-485E-A1FF-AE412BFAC643}"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$ 22.137.018.439</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5</xdr:col>
      <xdr:colOff>920317</xdr:colOff>
      <xdr:row>27</xdr:row>
      <xdr:rowOff>74747</xdr:rowOff>
    </xdr:from>
    <xdr:to>
      <xdr:col>7</xdr:col>
      <xdr:colOff>61567</xdr:colOff>
      <xdr:row>28</xdr:row>
      <xdr:rowOff>143447</xdr:rowOff>
    </xdr:to>
    <xdr:sp macro="" textlink="Validaciones!BC6">
      <xdr:nvSpPr>
        <xdr:cNvPr id="27" name="Rectángulo 26">
          <a:extLst>
            <a:ext uri="{FF2B5EF4-FFF2-40B4-BE49-F238E27FC236}">
              <a16:creationId xmlns:a16="http://schemas.microsoft.com/office/drawing/2014/main" id="{204E47D0-83BF-45C4-AB71-BB3F177AE951}"/>
            </a:ext>
          </a:extLst>
        </xdr:cNvPr>
        <xdr:cNvSpPr/>
      </xdr:nvSpPr>
      <xdr:spPr>
        <a:xfrm>
          <a:off x="4931400" y="5017164"/>
          <a:ext cx="1332000" cy="2592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5344ABC0-8CB6-466F-87B1-76D69ACBEA68}"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$ 16.389.681.522</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4</xdr:col>
      <xdr:colOff>61090</xdr:colOff>
      <xdr:row>29</xdr:row>
      <xdr:rowOff>169332</xdr:rowOff>
    </xdr:from>
    <xdr:to>
      <xdr:col>5</xdr:col>
      <xdr:colOff>834989</xdr:colOff>
      <xdr:row>31</xdr:row>
      <xdr:rowOff>47532</xdr:rowOff>
    </xdr:to>
    <xdr:sp macro="" textlink="">
      <xdr:nvSpPr>
        <xdr:cNvPr id="28" name="Rectángulo 27">
          <a:extLst>
            <a:ext uri="{FF2B5EF4-FFF2-40B4-BE49-F238E27FC236}">
              <a16:creationId xmlns:a16="http://schemas.microsoft.com/office/drawing/2014/main" id="{1B4CAEBD-BA7F-487A-B45A-0DFC4591BFCD}"/>
            </a:ext>
          </a:extLst>
        </xdr:cNvPr>
        <xdr:cNvSpPr/>
      </xdr:nvSpPr>
      <xdr:spPr>
        <a:xfrm>
          <a:off x="2939757" y="5492749"/>
          <a:ext cx="1906315" cy="2592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Pagos</a:t>
          </a:r>
        </a:p>
      </xdr:txBody>
    </xdr:sp>
    <xdr:clientData/>
  </xdr:twoCellAnchor>
  <xdr:twoCellAnchor editAs="absolute">
    <xdr:from>
      <xdr:col>5</xdr:col>
      <xdr:colOff>920317</xdr:colOff>
      <xdr:row>29</xdr:row>
      <xdr:rowOff>169332</xdr:rowOff>
    </xdr:from>
    <xdr:to>
      <xdr:col>7</xdr:col>
      <xdr:colOff>61567</xdr:colOff>
      <xdr:row>31</xdr:row>
      <xdr:rowOff>47532</xdr:rowOff>
    </xdr:to>
    <xdr:sp macro="" textlink="Validaciones!BD6">
      <xdr:nvSpPr>
        <xdr:cNvPr id="29" name="Rectángulo 28">
          <a:extLst>
            <a:ext uri="{FF2B5EF4-FFF2-40B4-BE49-F238E27FC236}">
              <a16:creationId xmlns:a16="http://schemas.microsoft.com/office/drawing/2014/main" id="{618AF651-D391-4CA1-99E9-181F4455BE97}"/>
            </a:ext>
          </a:extLst>
        </xdr:cNvPr>
        <xdr:cNvSpPr/>
      </xdr:nvSpPr>
      <xdr:spPr>
        <a:xfrm>
          <a:off x="4931400" y="5492749"/>
          <a:ext cx="1332000" cy="2592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3765156B-3583-425B-AB2F-42FB7CAE3F56}"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$ 16.371.550.202</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7</xdr:col>
      <xdr:colOff>349249</xdr:colOff>
      <xdr:row>10</xdr:row>
      <xdr:rowOff>10584</xdr:rowOff>
    </xdr:from>
    <xdr:to>
      <xdr:col>9</xdr:col>
      <xdr:colOff>825498</xdr:colOff>
      <xdr:row>20</xdr:row>
      <xdr:rowOff>84667</xdr:rowOff>
    </xdr:to>
    <xdr:graphicFrame macro="">
      <xdr:nvGraphicFramePr>
        <xdr:cNvPr id="38" name="Gráfico 37">
          <a:extLst>
            <a:ext uri="{FF2B5EF4-FFF2-40B4-BE49-F238E27FC236}">
              <a16:creationId xmlns:a16="http://schemas.microsoft.com/office/drawing/2014/main" id="{46405601-A38D-4D17-BDE7-D9265DF47904}"/>
            </a:ext>
            <a:ext uri="{147F2762-F138-4A5C-976F-8EAC2B608ADB}">
              <a16:predDERef xmlns:a16="http://schemas.microsoft.com/office/drawing/2014/main" pred="{618AF651-D391-4CA1-99E9-181F4455BE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9</xdr:col>
      <xdr:colOff>984249</xdr:colOff>
      <xdr:row>10</xdr:row>
      <xdr:rowOff>21167</xdr:rowOff>
    </xdr:from>
    <xdr:to>
      <xdr:col>11</xdr:col>
      <xdr:colOff>1693332</xdr:colOff>
      <xdr:row>20</xdr:row>
      <xdr:rowOff>95250</xdr:rowOff>
    </xdr:to>
    <xdr:graphicFrame macro="">
      <xdr:nvGraphicFramePr>
        <xdr:cNvPr id="43" name="Gráfico 42">
          <a:extLst>
            <a:ext uri="{FF2B5EF4-FFF2-40B4-BE49-F238E27FC236}">
              <a16:creationId xmlns:a16="http://schemas.microsoft.com/office/drawing/2014/main" id="{E3F20C43-503B-4FEA-98D8-33C6F92B331A}"/>
            </a:ext>
            <a:ext uri="{147F2762-F138-4A5C-976F-8EAC2B608ADB}">
              <a16:predDERef xmlns:a16="http://schemas.microsoft.com/office/drawing/2014/main" pred="{46405601-A38D-4D17-BDE7-D9265DF479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7</xdr:col>
      <xdr:colOff>349249</xdr:colOff>
      <xdr:row>21</xdr:row>
      <xdr:rowOff>15783</xdr:rowOff>
    </xdr:from>
    <xdr:to>
      <xdr:col>9</xdr:col>
      <xdr:colOff>825498</xdr:colOff>
      <xdr:row>31</xdr:row>
      <xdr:rowOff>47532</xdr:rowOff>
    </xdr:to>
    <xdr:graphicFrame macro="">
      <xdr:nvGraphicFramePr>
        <xdr:cNvPr id="44" name="Gráfico 43">
          <a:extLst>
            <a:ext uri="{FF2B5EF4-FFF2-40B4-BE49-F238E27FC236}">
              <a16:creationId xmlns:a16="http://schemas.microsoft.com/office/drawing/2014/main" id="{6EC1B1CA-9615-46F4-94AA-422CDFCB1AA8}"/>
            </a:ext>
            <a:ext uri="{147F2762-F138-4A5C-976F-8EAC2B608ADB}">
              <a16:predDERef xmlns:a16="http://schemas.microsoft.com/office/drawing/2014/main" pred="{E3F20C43-503B-4FEA-98D8-33C6F92B33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9</xdr:col>
      <xdr:colOff>984249</xdr:colOff>
      <xdr:row>21</xdr:row>
      <xdr:rowOff>15783</xdr:rowOff>
    </xdr:from>
    <xdr:to>
      <xdr:col>11</xdr:col>
      <xdr:colOff>1693332</xdr:colOff>
      <xdr:row>31</xdr:row>
      <xdr:rowOff>47532</xdr:rowOff>
    </xdr:to>
    <xdr:graphicFrame macro="">
      <xdr:nvGraphicFramePr>
        <xdr:cNvPr id="45" name="Gráfico 44">
          <a:extLst>
            <a:ext uri="{FF2B5EF4-FFF2-40B4-BE49-F238E27FC236}">
              <a16:creationId xmlns:a16="http://schemas.microsoft.com/office/drawing/2014/main" id="{023FBF2D-E9EF-402A-8441-01A5E7DBF77F}"/>
            </a:ext>
            <a:ext uri="{147F2762-F138-4A5C-976F-8EAC2B608ADB}">
              <a16:predDERef xmlns:a16="http://schemas.microsoft.com/office/drawing/2014/main" pred="{6EC1B1CA-9615-46F4-94AA-422CDFCB1A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0.33208</cdr:x>
      <cdr:y>0.40432</cdr:y>
    </cdr:from>
    <cdr:to>
      <cdr:x>0.67933</cdr:x>
      <cdr:y>0.60918</cdr:y>
    </cdr:to>
    <cdr:sp macro="" textlink="Territoriales!$K$22">
      <cdr:nvSpPr>
        <cdr:cNvPr id="2" name="Rectángulo 1">
          <a:extLst xmlns:a="http://schemas.openxmlformats.org/drawingml/2006/main">
            <a:ext uri="{FF2B5EF4-FFF2-40B4-BE49-F238E27FC236}">
              <a16:creationId xmlns:a16="http://schemas.microsoft.com/office/drawing/2014/main" id="{00000000-0008-0000-0100-00000C000000}"/>
            </a:ext>
          </a:extLst>
        </cdr:cNvPr>
        <cdr:cNvSpPr/>
      </cdr:nvSpPr>
      <cdr:spPr>
        <a:xfrm xmlns:a="http://schemas.openxmlformats.org/drawingml/2006/main">
          <a:off x="910249" y="800191"/>
          <a:ext cx="951864" cy="405432"/>
        </a:xfrm>
        <a:prstGeom xmlns:a="http://schemas.openxmlformats.org/drawingml/2006/main" prst="rect">
          <a:avLst/>
        </a:prstGeom>
        <a:noFill xmlns:a="http://schemas.openxmlformats.org/drawingml/2006/main"/>
      </cdr:spPr>
      <cdr:txBody>
        <a:bodyPr xmlns:a="http://schemas.openxmlformats.org/drawingml/2006/main" wrap="non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9F6968E-8BFA-4CFF-8CDD-8D92658FFD12}"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algn="ctr"/>
            <a:t>66,42%</a:t>
          </a:fld>
          <a:endParaRPr lang="es-ES" sz="3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0.33208</cdr:x>
      <cdr:y>0.40432</cdr:y>
    </cdr:from>
    <cdr:to>
      <cdr:x>0.67933</cdr:x>
      <cdr:y>0.60918</cdr:y>
    </cdr:to>
    <cdr:sp macro="" textlink="Territoriales!$K$23">
      <cdr:nvSpPr>
        <cdr:cNvPr id="2" name="Rectángulo 1">
          <a:extLst xmlns:a="http://schemas.openxmlformats.org/drawingml/2006/main">
            <a:ext uri="{FF2B5EF4-FFF2-40B4-BE49-F238E27FC236}">
              <a16:creationId xmlns:a16="http://schemas.microsoft.com/office/drawing/2014/main" id="{00000000-0008-0000-0100-00000C000000}"/>
            </a:ext>
          </a:extLst>
        </cdr:cNvPr>
        <cdr:cNvSpPr/>
      </cdr:nvSpPr>
      <cdr:spPr>
        <a:xfrm xmlns:a="http://schemas.openxmlformats.org/drawingml/2006/main">
          <a:off x="910248" y="800183"/>
          <a:ext cx="951864" cy="405432"/>
        </a:xfrm>
        <a:prstGeom xmlns:a="http://schemas.openxmlformats.org/drawingml/2006/main" prst="rect">
          <a:avLst/>
        </a:prstGeom>
        <a:noFill xmlns:a="http://schemas.openxmlformats.org/drawingml/2006/main"/>
      </cdr:spPr>
      <cdr:txBody>
        <a:bodyPr xmlns:a="http://schemas.openxmlformats.org/drawingml/2006/main" wrap="non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54C54DFF-4F1A-42AE-80F0-60C9FB337B2C}"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algn="ctr"/>
            <a:t>59,98%</a:t>
          </a:fld>
          <a:endParaRPr lang="es-ES" sz="54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0.33208</cdr:x>
      <cdr:y>0.40432</cdr:y>
    </cdr:from>
    <cdr:to>
      <cdr:x>0.67933</cdr:x>
      <cdr:y>0.60918</cdr:y>
    </cdr:to>
    <cdr:sp macro="" textlink="Territoriales!$K$24">
      <cdr:nvSpPr>
        <cdr:cNvPr id="2" name="Rectángulo 1">
          <a:extLst xmlns:a="http://schemas.openxmlformats.org/drawingml/2006/main">
            <a:ext uri="{FF2B5EF4-FFF2-40B4-BE49-F238E27FC236}">
              <a16:creationId xmlns:a16="http://schemas.microsoft.com/office/drawing/2014/main" id="{00000000-0008-0000-0100-00000C000000}"/>
            </a:ext>
          </a:extLst>
        </cdr:cNvPr>
        <cdr:cNvSpPr/>
      </cdr:nvSpPr>
      <cdr:spPr>
        <a:xfrm xmlns:a="http://schemas.openxmlformats.org/drawingml/2006/main">
          <a:off x="910248" y="800183"/>
          <a:ext cx="951864" cy="405432"/>
        </a:xfrm>
        <a:prstGeom xmlns:a="http://schemas.openxmlformats.org/drawingml/2006/main" prst="rect">
          <a:avLst/>
        </a:prstGeom>
        <a:noFill xmlns:a="http://schemas.openxmlformats.org/drawingml/2006/main"/>
      </cdr:spPr>
      <cdr:txBody>
        <a:bodyPr xmlns:a="http://schemas.openxmlformats.org/drawingml/2006/main" wrap="non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54EF7BD0-B7A2-4F00-B149-05A5FAAEDEEF}"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algn="ctr"/>
            <a:t>44,41%</a:t>
          </a:fld>
          <a:endParaRPr lang="es-ES" sz="54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0.33208</cdr:x>
      <cdr:y>0.40432</cdr:y>
    </cdr:from>
    <cdr:to>
      <cdr:x>0.67933</cdr:x>
      <cdr:y>0.60918</cdr:y>
    </cdr:to>
    <cdr:sp macro="" textlink="Territoriales!$K$25">
      <cdr:nvSpPr>
        <cdr:cNvPr id="2" name="Rectángulo 1">
          <a:extLst xmlns:a="http://schemas.openxmlformats.org/drawingml/2006/main">
            <a:ext uri="{FF2B5EF4-FFF2-40B4-BE49-F238E27FC236}">
              <a16:creationId xmlns:a16="http://schemas.microsoft.com/office/drawing/2014/main" id="{00000000-0008-0000-0100-00000C000000}"/>
            </a:ext>
          </a:extLst>
        </cdr:cNvPr>
        <cdr:cNvSpPr/>
      </cdr:nvSpPr>
      <cdr:spPr>
        <a:xfrm xmlns:a="http://schemas.openxmlformats.org/drawingml/2006/main">
          <a:off x="910248" y="800183"/>
          <a:ext cx="951864" cy="405432"/>
        </a:xfrm>
        <a:prstGeom xmlns:a="http://schemas.openxmlformats.org/drawingml/2006/main" prst="rect">
          <a:avLst/>
        </a:prstGeom>
        <a:noFill xmlns:a="http://schemas.openxmlformats.org/drawingml/2006/main"/>
      </cdr:spPr>
      <cdr:txBody>
        <a:bodyPr xmlns:a="http://schemas.openxmlformats.org/drawingml/2006/main" wrap="non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B417544-52C8-4D71-A6AA-4F85D94BF80F}"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algn="ctr"/>
            <a:t>44,36%</a:t>
          </a:fld>
          <a:endParaRPr lang="es-ES" sz="8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cdr:txBody>
    </cdr:sp>
  </cdr:relSizeAnchor>
</c:userShapes>
</file>

<file path=xl/drawings/drawing9.xml><?xml version="1.0" encoding="utf-8"?>
<xdr:wsDr xmlns:xdr="http://schemas.openxmlformats.org/drawingml/2006/spreadsheetDrawing" xmlns:a="http://schemas.openxmlformats.org/drawingml/2006/main">
  <xdr:twoCellAnchor editAs="absolute">
    <xdr:from>
      <xdr:col>0</xdr:col>
      <xdr:colOff>813309</xdr:colOff>
      <xdr:row>0</xdr:row>
      <xdr:rowOff>1731</xdr:rowOff>
    </xdr:from>
    <xdr:to>
      <xdr:col>0</xdr:col>
      <xdr:colOff>4673365</xdr:colOff>
      <xdr:row>4</xdr:row>
      <xdr:rowOff>27382</xdr:rowOff>
    </xdr:to>
    <xdr:pic>
      <xdr:nvPicPr>
        <xdr:cNvPr id="4" name="Imagen 3" descr="INSTITUTO GEOGRÁFICO AGUSTÍN CODAZZI">
          <a:hlinkClick xmlns:r="http://schemas.openxmlformats.org/officeDocument/2006/relationships" r:id="rId1"/>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3309" y="1731"/>
          <a:ext cx="3860056" cy="798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160893</xdr:colOff>
      <xdr:row>0</xdr:row>
      <xdr:rowOff>21442</xdr:rowOff>
    </xdr:from>
    <xdr:to>
      <xdr:col>0</xdr:col>
      <xdr:colOff>721385</xdr:colOff>
      <xdr:row>4</xdr:row>
      <xdr:rowOff>35215</xdr:rowOff>
    </xdr:to>
    <xdr:pic>
      <xdr:nvPicPr>
        <xdr:cNvPr id="5" name="Imagen 4">
          <a:hlinkClick xmlns:r="http://schemas.openxmlformats.org/officeDocument/2006/relationships" r:id="rId1"/>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0893" y="21442"/>
          <a:ext cx="560492" cy="786475"/>
        </a:xfrm>
        <a:prstGeom prst="rect">
          <a:avLst/>
        </a:prstGeom>
      </xdr:spPr>
    </xdr:pic>
    <xdr:clientData/>
  </xdr:twoCellAnchor>
  <xdr:twoCellAnchor editAs="absolute">
    <xdr:from>
      <xdr:col>0</xdr:col>
      <xdr:colOff>4932155</xdr:colOff>
      <xdr:row>0</xdr:row>
      <xdr:rowOff>0</xdr:rowOff>
    </xdr:from>
    <xdr:to>
      <xdr:col>15</xdr:col>
      <xdr:colOff>829171</xdr:colOff>
      <xdr:row>4</xdr:row>
      <xdr:rowOff>18299</xdr:rowOff>
    </xdr:to>
    <xdr:sp macro="" textlink="">
      <xdr:nvSpPr>
        <xdr:cNvPr id="6" name="Rectángulo 5">
          <a:extLst>
            <a:ext uri="{FF2B5EF4-FFF2-40B4-BE49-F238E27FC236}">
              <a16:creationId xmlns:a16="http://schemas.microsoft.com/office/drawing/2014/main" id="{00000000-0008-0000-0700-000006000000}"/>
            </a:ext>
          </a:extLst>
        </xdr:cNvPr>
        <xdr:cNvSpPr/>
      </xdr:nvSpPr>
      <xdr:spPr>
        <a:xfrm>
          <a:off x="4932155" y="0"/>
          <a:ext cx="11570710" cy="799563"/>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 Información</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presupuestal por Productos IGAC</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oneCell">
    <xdr:from>
      <xdr:col>10</xdr:col>
      <xdr:colOff>53831</xdr:colOff>
      <xdr:row>11</xdr:row>
      <xdr:rowOff>106058</xdr:rowOff>
    </xdr:from>
    <xdr:to>
      <xdr:col>16</xdr:col>
      <xdr:colOff>655939</xdr:colOff>
      <xdr:row>30</xdr:row>
      <xdr:rowOff>165349</xdr:rowOff>
    </xdr:to>
    <mc:AlternateContent xmlns:mc="http://schemas.openxmlformats.org/markup-compatibility/2006" xmlns:a14="http://schemas.microsoft.com/office/drawing/2010/main">
      <mc:Choice Requires="a14">
        <xdr:graphicFrame macro="">
          <xdr:nvGraphicFramePr>
            <xdr:cNvPr id="2" name="Proyecto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microsoft.com/office/drawing/2010/slicer">
              <sle:slicer xmlns:sle="http://schemas.microsoft.com/office/drawing/2010/slicer" name="Proyecto 1"/>
            </a:graphicData>
          </a:graphic>
        </xdr:graphicFrame>
      </mc:Choice>
      <mc:Fallback xmlns="">
        <xdr:sp macro="" textlink="">
          <xdr:nvSpPr>
            <xdr:cNvPr id="0" name=""/>
            <xdr:cNvSpPr>
              <a:spLocks noTextEdit="1"/>
            </xdr:cNvSpPr>
          </xdr:nvSpPr>
          <xdr:spPr>
            <a:xfrm>
              <a:off x="17680432" y="2310721"/>
              <a:ext cx="6167278" cy="3922802"/>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10</xdr:col>
      <xdr:colOff>60145</xdr:colOff>
      <xdr:row>5</xdr:row>
      <xdr:rowOff>189430</xdr:rowOff>
    </xdr:from>
    <xdr:to>
      <xdr:col>16</xdr:col>
      <xdr:colOff>652835</xdr:colOff>
      <xdr:row>10</xdr:row>
      <xdr:rowOff>171237</xdr:rowOff>
    </xdr:to>
    <mc:AlternateContent xmlns:mc="http://schemas.openxmlformats.org/markup-compatibility/2006" xmlns:a14="http://schemas.microsoft.com/office/drawing/2010/main">
      <mc:Choice Requires="a14">
        <xdr:graphicFrame macro="">
          <xdr:nvGraphicFramePr>
            <xdr:cNvPr id="3" name="REC 2">
              <a:extLst>
                <a:ext uri="{FF2B5EF4-FFF2-40B4-BE49-F238E27FC236}">
                  <a16:creationId xmlns:a16="http://schemas.microsoft.com/office/drawing/2014/main" id="{6C6ED930-6A28-4DD4-9DC3-20CB14F42C77}"/>
                </a:ext>
              </a:extLst>
            </xdr:cNvPr>
            <xdr:cNvGraphicFramePr/>
          </xdr:nvGraphicFramePr>
          <xdr:xfrm>
            <a:off x="0" y="0"/>
            <a:ext cx="0" cy="0"/>
          </xdr:xfrm>
          <a:graphic>
            <a:graphicData uri="http://schemas.microsoft.com/office/drawing/2010/slicer">
              <sle:slicer xmlns:sle="http://schemas.microsoft.com/office/drawing/2010/slicer" name="REC 2"/>
            </a:graphicData>
          </a:graphic>
        </xdr:graphicFrame>
      </mc:Choice>
      <mc:Fallback xmlns="">
        <xdr:sp macro="" textlink="">
          <xdr:nvSpPr>
            <xdr:cNvPr id="0" name=""/>
            <xdr:cNvSpPr>
              <a:spLocks noTextEdit="1"/>
            </xdr:cNvSpPr>
          </xdr:nvSpPr>
          <xdr:spPr>
            <a:xfrm>
              <a:off x="17686746" y="1184739"/>
              <a:ext cx="6157860" cy="987818"/>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10.xml.rels><?xml version="1.0" encoding="UTF-8" standalone="yes"?>
<Relationships xmlns="http://schemas.openxmlformats.org/package/2006/relationships"><Relationship Id="rId2" Type="http://schemas.microsoft.com/office/2006/relationships/xlExternalLinkPath/xlPathMissing" Target="PAA%20CORTE%2011-06-2021.xlsx" TargetMode="External"/><Relationship Id="rId1" Type="http://schemas.openxmlformats.org/officeDocument/2006/relationships/pivotCacheRecords" Target="pivotCacheRecords10.xml"/></Relationships>
</file>

<file path=xl/pivotCache/_rels/pivotCacheDefinition11.xml.rels><?xml version="1.0" encoding="UTF-8" standalone="yes"?>
<Relationships xmlns="http://schemas.openxmlformats.org/package/2006/relationships"><Relationship Id="rId2" Type="http://schemas.microsoft.com/office/2006/relationships/xlExternalLinkPath/xlPathMissing" Target="PAA%20APROBADO%20JUNIO.xlsx" TargetMode="External"/><Relationship Id="rId1" Type="http://schemas.openxmlformats.org/officeDocument/2006/relationships/pivotCacheRecords" Target="pivotCacheRecords11.xml"/></Relationships>
</file>

<file path=xl/pivotCache/_rels/pivotCacheDefinition12.xml.rels><?xml version="1.0" encoding="UTF-8" standalone="yes"?>
<Relationships xmlns="http://schemas.openxmlformats.org/package/2006/relationships"><Relationship Id="rId1" Type="http://schemas.openxmlformats.org/officeDocument/2006/relationships/pivotCacheRecords" Target="pivotCacheRecords12.xml"/></Relationships>
</file>

<file path=xl/pivotCache/_rels/pivotCacheDefinition13.xml.rels><?xml version="1.0" encoding="UTF-8" standalone="yes"?>
<Relationships xmlns="http://schemas.openxmlformats.org/package/2006/relationships"><Relationship Id="rId1" Type="http://schemas.openxmlformats.org/officeDocument/2006/relationships/pivotCacheRecords" Target="pivotCacheRecords13.xml"/></Relationships>
</file>

<file path=xl/pivotCache/_rels/pivotCacheDefinition14.xml.rels><?xml version="1.0" encoding="UTF-8" standalone="yes"?>
<Relationships xmlns="http://schemas.openxmlformats.org/package/2006/relationships"><Relationship Id="rId1" Type="http://schemas.openxmlformats.org/officeDocument/2006/relationships/pivotCacheRecords" Target="pivotCacheRecords14.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2" Type="http://schemas.microsoft.com/office/2006/relationships/xlExternalLinkPath/xlPathMissing" Target="PAA%2030-04-2021.xlsx" TargetMode="External"/><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2" Type="http://schemas.microsoft.com/office/2006/relationships/xlExternalLinkPath/xlPathMissing" Target="PAA%2021-05-2021.xlsx" TargetMode="External"/><Relationship Id="rId1" Type="http://schemas.openxmlformats.org/officeDocument/2006/relationships/pivotCacheRecords" Target="pivotCacheRecords8.xml"/></Relationships>
</file>

<file path=xl/pivotCache/_rels/pivotCacheDefinition9.xml.rels><?xml version="1.0" encoding="UTF-8" standalone="yes"?>
<Relationships xmlns="http://schemas.openxmlformats.org/package/2006/relationships"><Relationship Id="rId2" Type="http://schemas.microsoft.com/office/2006/relationships/xlExternalLinkPath/xlPathMissing" Target="PAA%20SEDE%20CENTRAL%2028-05-2021.xlsx" TargetMode="External"/><Relationship Id="rId1" Type="http://schemas.openxmlformats.org/officeDocument/2006/relationships/pivotCacheRecords" Target="pivotCacheRecords9.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021.849309837962" createdVersion="6" refreshedVersion="6" minRefreshableVersion="3" recordCount="70" xr:uid="{00000000-000A-0000-FFFF-FFFFD7000000}">
  <cacheSource type="worksheet">
    <worksheetSource ref="P1:Y71" sheet="Validaciones"/>
  </cacheSource>
  <cacheFields count="10">
    <cacheField name="Tipo Meta" numFmtId="0">
      <sharedItems count="3">
        <s v="Producto"/>
        <s v="Gestión"/>
        <s v="PND"/>
      </sharedItems>
    </cacheField>
    <cacheField name="Proyecto" numFmtId="0">
      <sharedItems containsBlank="1" count="11">
        <s v="Actualización y gestión catastral Nacional"/>
        <s v="Fortalecimiento de la gestión del conocimiento y la innovación en el ámbito geográfico del territorio Nacional"/>
        <s v="Fortalecimiento de la gestión institucional del IGAC a nivel Nacional"/>
        <s v="Fortalecimiento de la infraestructura física del IGAC a nivel Nacional"/>
        <s v="Fortalecimiento de los procesos de difusión y acceso a la información geográfica a nivel Nacional"/>
        <s v="Generación de estudios de suelos, tierras y aplicaciones agrológicas como insumo para el ordenamiento integral y el manejo sostenible del territorio a nivel Nacional"/>
        <s v="Generación de estudios geográficos e investigaciones para la caracterización, análisis y delimitación geográfica del territorio Nacional"/>
        <s v="Implementación de un sistema de gestión documental en el IGAC a nivel Nacional"/>
        <s v="Levantamiento, generación y actualización de la red geodésica y la cartografía básica a nivel Nacional"/>
        <m/>
        <s v="Fortalecimiento de la gestión institucional del IGAC a nivel Nacional " u="1"/>
      </sharedItems>
    </cacheField>
    <cacheField name="Producto" numFmtId="0">
      <sharedItems containsBlank="1" count="29">
        <s v="Servicio de Información Catastral"/>
        <s v="Servicio de avalúos"/>
        <m/>
        <s v="Servicio de Gestión del conocimiento e Innovación Geográfica"/>
        <s v="Servicio de asistencia técnica para la gestión de los recursos geográficos"/>
        <s v="Documentos normativos"/>
        <s v="Servicios tecnológicos"/>
        <s v="Documentos de planeación"/>
        <s v="Servicio de Implementación Sistemas de Gestión"/>
        <s v="Servicio de Educación informal para la gestión Administrativa"/>
        <s v="Sedes ampliadas"/>
        <s v="Sedes adecuadas"/>
        <s v="Sedes mantenidas"/>
        <s v="Servicios de información implementados"/>
        <s v="Documentos de lineamientos técnicos"/>
        <s v="Servicio de análisis químicos, físicos, mineralógicos y biológicos de suelos"/>
        <s v="Servicio de Información agrológica"/>
        <s v="_x000a_"/>
        <s v="Documentos de estudios técnicos sobre geografía"/>
        <s v="Documentos de Investigación"/>
        <s v="Base de Datos del Diccionario geográfico"/>
        <s v="Documentos de estudios técnicos de deslindes y de Territorios Indígenas"/>
        <s v="Servicio de apoyo técnico a las solicitudes recibidas por la cancillería en temas fronterizos"/>
        <s v="Documentos metodológicos"/>
        <s v="Servicio de información geográfica, geodésica y cartográfica "/>
        <s v="Servicio de Gestión Documental"/>
        <s v="Servicios de Información Geográfica, geodésica y cartográfica "/>
        <s v="Servicios de Información Geodésica actualizado"/>
        <s v="Servicio de información Cartográfica actualizado"/>
      </sharedItems>
    </cacheField>
    <cacheField name="Meta Escrita" numFmtId="0">
      <sharedItems count="86">
        <s v="Nuevas prácticas incorporadas"/>
        <s v="Predios actualizados catastralmente"/>
        <s v="Mutaciones realizadas"/>
        <s v="Solicitudes atendidas"/>
        <s v="Sistema de información predial actualizado"/>
        <s v="Avalúos realizados"/>
        <s v="Avaluos comerciales realizados"/>
        <s v="Sistemas de información actualizados"/>
        <s v="Modelos de gestión implementados"/>
        <s v="Entidades asistidas"/>
        <s v="Documentos normativos elaborados"/>
        <s v="Convenios nuevos o en implementación"/>
        <s v="Índice de capacidad en la prestación de servicios de tecnología"/>
        <s v="Documentos de planeación realizados"/>
        <s v="Documentos de planeación con seguimientos realizados"/>
        <s v="Sistema de Gestión implementado"/>
        <s v="Personas capacitadas"/>
        <s v="Ejercicios de participación"/>
        <s v="Ejercicio de cooperación internacional"/>
        <s v="Porcentaje de avance en la implementación de la estrategia de comunicaciones"/>
        <s v="Rendiciones de cuentas realizadas"/>
        <s v="Talleres o actividades de capacitación realizados"/>
        <s v="Porcentaje de avance en la implementación de sistemas de calidad de la gestión_x000a_"/>
        <s v="Desarrollos informáticos adquiridos o actualizados"/>
        <s v="Actividades de soporte realizadas"/>
        <s v="Auditorias internas de calidad"/>
        <s v="Sedes ampliadas"/>
        <s v="Sedes adecuadas"/>
        <s v="Sedes mantenidas"/>
        <s v="Contratos de obra física celebrados"/>
        <s v="Visitas de evaluación y seguimiento realizadas"/>
        <s v="Obras vigiladas a través de interventoría"/>
        <s v="Sistemas de información implementados"/>
        <s v="Documentos de lineamientos técnicos realizados"/>
        <s v="Eventos realizados para la promoción y avance de la geografía"/>
        <s v="Porcentaje de encuestas con calificación satisfactoria"/>
        <s v="Pruebas químicas, físicas, mineralógicas y biológicas de suelos realizadas"/>
        <s v="Sistema de información agrologica actualizado"/>
        <s v="Hectareas monitoreadas"/>
        <s v="Análisis geomorfológicos realizados"/>
        <s v="Documentos de estudios técnicos sobre geografía elaborados"/>
        <s v="Documentos de Investigación generados"/>
        <s v="Registros del diccionario geográfico revisados"/>
        <s v="Documentos de estudios técnicos de deslindes y de Territorios Indígenas"/>
        <s v="Solicitudes recibidas a través de la cancillería atendidas"/>
        <s v="Documentos metodológicos realizados"/>
        <s v="Datos publicados de información geográfica, geodésica y cartográfica"/>
        <s v="Porcentaje de solicitudes atendidas para el apoyo de los procesos de ordenamiento territorial planificación integral del desarrollo_x000a_"/>
        <s v="Sistema de gestión documental implementado"/>
        <s v="Implementación del sistema de gestión"/>
        <s v="Puntos geodésicos materializados"/>
        <s v="Valores geomagnéticos generados"/>
        <s v="Valores gravimétricos generados"/>
        <s v="Datos Rinex de las estaciones permanentes generados"/>
        <s v="Datos altimétricos generados"/>
        <s v="Imágenes incorporadas al Banco Nacional de imágenes"/>
        <s v="Cartografía escalas grandes generada (1:1.000, 1:2,000, 1:5,000)"/>
        <s v="Cartografía escalas medianas generada (1:10,000, 1:25,000)"/>
        <s v="Porcentaje de avance en la realización e implementación del sistema de información geográfica para la consulta de magna-sirgas_x000a_"/>
        <s v="Área geográfica con cartografía básica a las escalas y con la temporalidad adecuadas"/>
        <s v="Área geográfica con caracterización geográfica"/>
        <s v="Área geográfica con catastro actualizado"/>
        <s v="Área geográfica en municipios PDET con catastro actualizado"/>
        <s v="Implementación del Sistema Nacional de Información de Catastro Multipropósito"/>
        <s v="Gestores catastrales habilitados"/>
        <s v="Geoservicios publicados y disponibles"/>
        <s v="Actividades De Soporte Realizadas_x000a_" u="1"/>
        <s v="Documentos de planeación  con seguimientos realizados" u="1"/>
        <s v="Porcentaje De Avance En La Realización _x000a_E Implementación Del Sistema De Información_x000a_Geográfica Para La Consulta De Magna-sirgas_x000a_" u="1"/>
        <s v="Porcentaje De Avance En La_x000a_Implementación De Sistemas De Calidad De La_x000a_Gestión_x000a_" u="1"/>
        <s v="Porcentaje de encuestas con calificación_x000a_satisfactoria_x000a_" u="1"/>
        <s v="Desarrollos Informáticos Adquiridos O_x000a_Actualizados_x000a_" u="1"/>
        <s v="Desarrollos informáticos adquiridos o actualizados_x000a_" u="1"/>
        <s v="Visitas De Evaluación Y Seguimiento_x000a_Realizadas_x000a_" u="1"/>
        <s v="Sistemas De Información Actualizados_x000a_" u="1"/>
        <s v="Ejercicios de participación " u="1"/>
        <s v=" Actividades De Soporte Realizadas_x000a_" u="1"/>
        <s v="Eventos Realizados Para La Promoción Y Avance De La Geografía_x000a_" u="1"/>
        <s v="Implementación del sistema de gestión " u="1"/>
        <s v="Porcentaje De Solicitudes Atendidas Para _x000a_El Apoyo De Los Procesos De Ordenamiento_x000a_Territorial Planificación Integral Del Desarrollo_x000a_" u="1"/>
        <s v="Datos publicados de información geográfica, geodésica y cartográfica " u="1"/>
        <s v="Obras vigiladas a través de interventoría_x000a_" u="1"/>
        <s v="Porcentaje de avance en la implementación de la estrategia de comunicaciones " u="1"/>
        <s v="índice de capacidad en la prestación de servicios de tecnología." u="1"/>
        <s v=" Hectareas Monitoreadas" u="1"/>
        <s v="Área geográfica con catastro actualizado  " u="1"/>
      </sharedItems>
    </cacheField>
    <cacheField name="Meta Número o Porcentaje" numFmtId="0">
      <sharedItems containsSemiMixedTypes="0" containsString="0" containsNumber="1" minValue="0.19900000000000001" maxValue="6100000" count="38">
        <n v="2"/>
        <n v="14037"/>
        <n v="1000684"/>
        <n v="1"/>
        <n v="8078"/>
        <n v="7055"/>
        <n v="11"/>
        <n v="10"/>
        <n v="0.9"/>
        <n v="677"/>
        <n v="30"/>
        <n v="20"/>
        <n v="5"/>
        <n v="8000"/>
        <n v="22"/>
        <n v="3"/>
        <n v="120000"/>
        <n v="3050000"/>
        <n v="6100000"/>
        <n v="45000"/>
        <n v="100"/>
        <n v="60000"/>
        <n v="158"/>
        <n v="28"/>
        <n v="200"/>
        <n v="0.25"/>
        <n v="5012960"/>
        <n v="52"/>
        <n v="12960"/>
        <n v="32"/>
        <n v="5000000"/>
        <n v="283000"/>
        <n v="25"/>
        <n v="0.23"/>
        <n v="0.37"/>
        <n v="0.20100000000000001"/>
        <n v="0.19900000000000001"/>
        <n v="0.3"/>
      </sharedItems>
    </cacheField>
    <cacheField name="Ejecutado Número o Porcentaje" numFmtId="0">
      <sharedItems containsSemiMixedTypes="0" containsString="0" containsNumber="1" minValue="0" maxValue="590400" count="32">
        <n v="2"/>
        <n v="0"/>
        <n v="133742"/>
        <n v="545"/>
        <n v="0.3"/>
        <n v="110"/>
        <n v="0.2"/>
        <n v="1"/>
        <n v="0.495"/>
        <n v="0.16250000000000001"/>
        <n v="0.1"/>
        <n v="5"/>
        <n v="2980"/>
        <n v="9"/>
        <n v="0.17"/>
        <n v="0.25"/>
        <n v="6"/>
        <n v="2241"/>
        <n v="590400"/>
        <n v="7"/>
        <n v="30"/>
        <n v="0.09"/>
        <n v="0.03"/>
        <n v="1647"/>
        <n v="244705.47"/>
        <n v="101437.34"/>
        <n v="0.17499999999999999"/>
        <n v="5.0000000000000001E-3"/>
        <n v="8.2000000000000007E-3"/>
        <n v="0.14000000000000001"/>
        <n v="10"/>
        <n v="185"/>
      </sharedItems>
    </cacheField>
    <cacheField name="% Avance" numFmtId="0">
      <sharedItems containsSemiMixedTypes="0" containsString="0" containsNumber="1" minValue="0" maxValue="1" count="35">
        <n v="0.4"/>
        <n v="0"/>
        <n v="0.1336"/>
        <n v="0.155"/>
        <n v="0.3"/>
        <n v="1.3599999999999999E-2"/>
        <n v="1.5599999999999999E-2"/>
        <n v="0.2"/>
        <n v="9.0909090909090912E-2"/>
        <n v="0.1"/>
        <n v="0.54999999999999993"/>
        <n v="0.16250000000000001"/>
        <n v="0.11111111111111112"/>
        <n v="1"/>
        <n v="0.3725"/>
        <n v="0.40909090909090912"/>
        <n v="0.17330000000000001"/>
        <n v="0.25"/>
        <n v="0.2727"/>
        <n v="1.8675000000000001E-2"/>
        <n v="0.19357377049180327"/>
        <n v="7.0000000000000007E-2"/>
        <n v="0.18990000000000001"/>
        <n v="0.21429999999999999"/>
        <n v="0.09"/>
        <n v="0.12"/>
        <n v="2.9999999999999997E-4"/>
        <n v="0.12709999999999999"/>
        <n v="4.8899999999999999E-2"/>
        <n v="2.0299999999999999E-2"/>
        <n v="0.7"/>
        <n v="2.1739130434782608E-2"/>
        <n v="2.2162162162162165E-2"/>
        <n v="0.46666666666666673"/>
        <n v="0.92500000000000004"/>
      </sharedItems>
    </cacheField>
    <cacheField name="Observaciones" numFmtId="0">
      <sharedItems containsBlank="1" longText="1"/>
    </cacheField>
    <cacheField name="Área" numFmtId="0">
      <sharedItems count="13">
        <s v="Subdirección de Catastro"/>
        <s v="Oficina CIAF"/>
        <s v="Oficina de Informática y Telecomunicaciones "/>
        <s v="Oficina Asesora de Planeación "/>
        <s v="Secretaria General-GIT Talento humano"/>
        <s v="Secretaria General-GIT Servicio al ciudadano "/>
        <s v="Oficina de Difusión y Mercadeo"/>
        <s v="Secretaria General -GIT Talento humano"/>
        <s v="Oficina de Control Interno"/>
        <s v="Secretaria General-GIT servicios administrativos "/>
        <s v="Subdirección de Agrología "/>
        <s v="Subdirección de Geografía y Cartografía "/>
        <s v="Secretaria General-GIT Gestión documental"/>
      </sharedItems>
    </cacheField>
    <cacheField name="Tipo de número" numFmtId="0">
      <sharedItems containsBlank="1" count="3">
        <s v="Número"/>
        <s v="Porcentaje"/>
        <m u="1"/>
      </sharedItems>
    </cacheField>
  </cacheFields>
  <extLst>
    <ext xmlns:x14="http://schemas.microsoft.com/office/spreadsheetml/2009/9/main" uri="{725AE2AE-9491-48be-B2B4-4EB974FC3084}">
      <x14:pivotCacheDefinition pivotCacheId="7"/>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358.689406481484" createdVersion="7" refreshedVersion="7" minRefreshableVersion="3" recordCount="613" xr:uid="{CA2020B1-494E-4022-B014-E875FD176187}">
  <cacheSource type="worksheet">
    <worksheetSource ref="A1:AR614" sheet="Hoja1" r:id="rId2"/>
  </cacheSource>
  <cacheFields count="44">
    <cacheField name="PAA" numFmtId="0">
      <sharedItems containsMixedTypes="1" containsNumber="1" containsInteger="1" minValue="1" maxValue="6" count="9">
        <n v="4"/>
        <n v="5"/>
        <n v="1"/>
        <s v="5//3"/>
        <n v="3"/>
        <n v="2"/>
        <n v="6"/>
        <s v="6//4"/>
        <s v="1//1"/>
      </sharedItems>
    </cacheField>
    <cacheField name="ITEM" numFmtId="0">
      <sharedItems containsBlank="1" containsMixedTypes="1" containsNumber="1" containsInteger="1" minValue="1" maxValue="98"/>
    </cacheField>
    <cacheField name="ORDENADORA" numFmtId="0">
      <sharedItems count="11">
        <s v="AGROLOGIA"/>
        <s v="CATASTRO"/>
        <s v="SECRETARIA GENERAL"/>
        <s v="CIAF"/>
        <s v="CONTROL INTERNO"/>
        <s v="DIRECCION "/>
        <s v="DIFUSION Y MERCADEO"/>
        <s v="GEOGRAFIA Y CARTOGRAFIA"/>
        <s v="INFORMATICA Y TELECOMUNICACIONES"/>
        <s v="JURIDICA"/>
        <s v="PLANEACION"/>
      </sharedItems>
    </cacheField>
    <cacheField name="DEPENDENCIA ORIGEN" numFmtId="0">
      <sharedItems count="6">
        <s v="AGROLOGIA"/>
        <s v="CATASTRO"/>
        <s v="SECRETARIA GENERAL"/>
        <s v="CIAF"/>
        <s v="DIRECCION "/>
        <s v="GEOGRAFIA Y CARTOGRAFIA"/>
      </sharedItems>
    </cacheField>
    <cacheField name="DEPENDENCIA DESTINO" numFmtId="0">
      <sharedItems count="10">
        <s v="AGROLOGIA"/>
        <s v="CATASTRO"/>
        <s v="SECRETARIA GENERAL"/>
        <s v="CIAF"/>
        <s v="DIRECCION "/>
        <s v="DIFUSION Y MERCADEO"/>
        <s v="GEOGRAFIA Y CARTOGRAFIA"/>
        <s v="INFORMATICA Y TELECOMUNICACIONES"/>
        <s v="JURIDICA"/>
        <s v="PLANEACION"/>
      </sharedItems>
    </cacheField>
    <cacheField name="CANTIDADES APROBADAS" numFmtId="0">
      <sharedItems containsSemiMixedTypes="0" containsString="0" containsNumber="1" containsInteger="1" minValue="1" maxValue="10" count="9">
        <n v="1"/>
        <n v="2"/>
        <n v="3"/>
        <n v="5"/>
        <n v="7"/>
        <n v="4"/>
        <n v="6"/>
        <n v="8"/>
        <n v="10"/>
      </sharedItems>
    </cacheField>
    <cacheField name="CANTIDADES COMPROMETIDAS" numFmtId="0">
      <sharedItems containsString="0" containsBlank="1" containsNumber="1" containsInteger="1" minValue="0" maxValue="10" count="11">
        <n v="1"/>
        <n v="2"/>
        <n v="3"/>
        <n v="5"/>
        <n v="7"/>
        <n v="0"/>
        <n v="4"/>
        <m/>
        <n v="6"/>
        <n v="8"/>
        <n v="10"/>
      </sharedItems>
    </cacheField>
    <cacheField name="CANTIDADES _x000a_PENDIENTES" numFmtId="0">
      <sharedItems containsString="0" containsBlank="1" containsNumber="1" containsInteger="1" minValue="0" maxValue="5" count="7">
        <n v="0"/>
        <n v="1"/>
        <n v="4"/>
        <n v="2"/>
        <m/>
        <n v="3"/>
        <n v="5"/>
      </sharedItems>
    </cacheField>
    <cacheField name="FECHA DEL PAA" numFmtId="14">
      <sharedItems containsSemiMixedTypes="0" containsNonDate="0" containsDate="1" containsString="0" minDate="2021-01-07T00:00:00" maxDate="2021-06-12T00:00:00" count="18">
        <d v="2021-02-03T00:00:00"/>
        <d v="2021-03-24T00:00:00"/>
        <d v="2021-04-12T00:00:00"/>
        <d v="2021-01-07T00:00:00"/>
        <d v="2021-03-11T00:00:00"/>
        <d v="2021-05-31T00:00:00"/>
        <d v="2021-05-11T00:00:00"/>
        <d v="2021-05-25T00:00:00"/>
        <d v="2021-04-14T00:00:00"/>
        <d v="2021-06-11T00:00:00"/>
        <d v="2021-03-04T00:00:00"/>
        <d v="2021-01-20T00:00:00"/>
        <d v="2021-04-26T00:00:00"/>
        <d v="2021-03-05T00:00:00"/>
        <d v="2021-02-11T00:00:00"/>
        <d v="2021-04-20T00:00:00"/>
        <d v="2021-05-14T00:00:00"/>
        <d v="2021-05-06T00:00:00"/>
      </sharedItems>
    </cacheField>
    <cacheField name="VERIFICACION CODIGO" numFmtId="0">
      <sharedItems/>
    </cacheField>
    <cacheField name="TRAMITE" numFmtId="0">
      <sharedItems containsBlank="1" count="2">
        <m/>
        <s v="NUEVO"/>
      </sharedItems>
    </cacheField>
    <cacheField name="UNSPSC" numFmtId="0">
      <sharedItems containsSemiMixedTypes="0" containsString="0" containsNumber="1" containsInteger="1" minValue="12142100" maxValue="91111703"/>
    </cacheField>
    <cacheField name="INFORMACION DE INTERCAMBIO ENTRE DEPENDECIAS-TERRITORIALES Y GIT GESTION CONTRACTUAL" numFmtId="0">
      <sharedItems longText="1"/>
    </cacheField>
    <cacheField name="FECHA ESTIMADA DE INICIO DE PROCESO DE SELECCIÓN (MES)" numFmtId="0">
      <sharedItems count="10">
        <s v="Febrero"/>
        <s v="Marzo"/>
        <s v="Enero"/>
        <s v="Agosto"/>
        <s v="Julio"/>
        <s v="Junio"/>
        <s v="Septiembre"/>
        <s v="Abril"/>
        <s v="Mayo"/>
        <s v="Noviembre"/>
      </sharedItems>
    </cacheField>
    <cacheField name="Fecha estimada de presentación de ofertas (mes)" numFmtId="0">
      <sharedItems count="11">
        <s v="Febrero"/>
        <s v="Marzo"/>
        <s v="Enero"/>
        <s v="Agosto"/>
        <s v="Julio"/>
        <s v="Junio"/>
        <s v="Septiembre"/>
        <s v="Abril"/>
        <s v="Mayo"/>
        <s v="Noviembre"/>
        <s v="Octubre"/>
      </sharedItems>
    </cacheField>
    <cacheField name="DURACIÓN ESTIMADA DEL CONTRATO (NUMERO)" numFmtId="0">
      <sharedItems containsMixedTypes="1" containsNumber="1" containsInteger="1" minValue="1" maxValue="345"/>
    </cacheField>
    <cacheField name="DURACIÓN ESTIMADA DEL CONTRATO (DIAS - MESES- AÑOS)" numFmtId="0">
      <sharedItems count="2">
        <s v="Mes (s)"/>
        <s v="Día(s)"/>
      </sharedItems>
    </cacheField>
    <cacheField name="MODALIDAD DE CONTRATACION" numFmtId="49">
      <sharedItems count="6">
        <s v="Contratación directa"/>
        <s v="Mínima cuantía"/>
        <s v="Selección abreviada subasta inversa"/>
        <s v="Selección abreviada menor cuantía"/>
        <s v="Licitación pública"/>
        <s v="Seléccion abreviada - acuerdo marco"/>
      </sharedItems>
    </cacheField>
    <cacheField name="FUENTE DE LOS RECURSOS" numFmtId="0">
      <sharedItems count="3">
        <s v="Presupuesto de entidad nacional"/>
        <s v="Recursos propios"/>
        <s v="Recursos de crédito"/>
      </sharedItems>
    </cacheField>
    <cacheField name=" VALOR TOTAL ESTIMADO (INCLUIDO IVA)" numFmtId="175">
      <sharedItems containsSemiMixedTypes="0" containsString="0" containsNumber="1" minValue="0" maxValue="25027258562"/>
    </cacheField>
    <cacheField name=" VALOR TOTAL ESTIMADO (INCLUIDO IVA)2" numFmtId="175">
      <sharedItems containsSemiMixedTypes="0" containsString="0" containsNumber="1" minValue="0" maxValue="25027258562"/>
    </cacheField>
    <cacheField name="¿SE REQUIEREN VIGENCIAS FUTURAS?" numFmtId="0">
      <sharedItems count="3">
        <s v="No"/>
        <s v=" NO"/>
        <s v="Sí"/>
      </sharedItems>
    </cacheField>
    <cacheField name="CANTIDAD" numFmtId="0">
      <sharedItems containsMixedTypes="1" containsNumber="1" containsInteger="1" minValue="1" maxValue="10" count="10">
        <n v="1"/>
        <n v="2"/>
        <n v="3"/>
        <n v="5"/>
        <n v="7"/>
        <n v="4"/>
        <n v="6"/>
        <n v="8"/>
        <s v=" "/>
        <n v="10"/>
      </sharedItems>
    </cacheField>
    <cacheField name="Tipo de Recurso" numFmtId="0">
      <sharedItems containsBlank="1" count="3">
        <s v="Inversión"/>
        <s v="Funcionamiento"/>
        <m u="1"/>
      </sharedItems>
    </cacheField>
    <cacheField name="Dependencia Origen2" numFmtId="0">
      <sharedItems containsBlank="1" count="27">
        <s v="Subdirección de Agrología"/>
        <s v="Subdirección de Catastro"/>
        <s v="Secretaría General"/>
        <s v="Secretaria General"/>
        <s v="Oficina CIAF"/>
        <s v="CENTRO DE INVESTIGACIÓN Y DESARROLLO EN INFORMACIÓN GEOGRÁFICA - CIAF"/>
        <s v="Secretaría General - GIT Control Disciplinario"/>
        <s v="Dirección General"/>
        <s v="Oficina de Difusión y Mercadeo"/>
        <s v="Subdirección de Geografía y Cartografía "/>
        <s v="Subdirección de Geografia y Cartografia "/>
        <s v="Secretaría General - GIT Gestión Contractual"/>
        <s v="Secretaría General - GIT Gestión Documental"/>
        <s v="Secretaria General - GIT Gestión Financiera"/>
        <m/>
        <s v="Oficina de Informática y Telecomunicaciones"/>
        <s v="Informática y Telecomunicaciones"/>
        <s v="Oficina Asesora Jurídica"/>
        <s v="Oficina Asesora de Planeación "/>
        <s v="Secretaría General - Grupo Interno de Trabajo Servicio al Ciudadano"/>
        <s v="Secretaria General - GIT Servicio al Ciudadano"/>
        <s v="Secretaria General - GIT Talento Humano"/>
        <s v="Secretaria General "/>
        <s v="Secretaría General - GIT Servicios Administrativos"/>
        <s v="Secretaría General - Servicios Administrativos"/>
        <s v="Secretaria General - GIT servicios administrativos"/>
        <s v="Secretaría General - GIT de Talento Humano"/>
      </sharedItems>
    </cacheField>
    <cacheField name="Dependencia Destino2" numFmtId="0">
      <sharedItems containsBlank="1"/>
    </cacheField>
    <cacheField name="Ubicación" numFmtId="0">
      <sharedItems containsBlank="1" count="7">
        <s v="Sede Central  "/>
        <s v="GIT Gestión de Suelos y Aplicaciones Agrologicas"/>
        <s v="GIT Laboratorio Nacional de Suelos"/>
        <s v="GIT Modernización y Administración de la Información"/>
        <s v="Dirección Territorial"/>
        <s v="Sede Central"/>
        <m/>
      </sharedItems>
    </cacheField>
    <cacheField name="Nombre del responsable Dependendencia (Cargo)" numFmtId="0">
      <sharedItems containsBlank="1"/>
    </cacheField>
    <cacheField name="Proyecto de inversión " numFmtId="0">
      <sharedItems containsBlank="1" count="14">
        <s v="Generación de estudios de suelos, tierras y aplicaciones agrológicas como insumo para el ordenamiento integral y el manejo sostenible del territorio a nivel Nacional"/>
        <s v="Actualización y gestión catastral Nacional"/>
        <s v="Fortalecimiento de la infraestructura física del IGAC a nivel Nacional"/>
        <s v="Fortalecimiento de la gestión del conocimiento y la innovación en el ámbito geográfico del territorio Nacional"/>
        <s v="N/A"/>
        <s v="Fortalecimiento de la gestión institucional del IGAC a nivel Nacional "/>
        <s v="Fortalecimiento de los procesos de difusión y acceso a la información geográfica a nivel Nacional"/>
        <s v="Levantamiento, generación y actualización de la red geodésica y la cartografía básica a nivel nacional"/>
        <s v="Generación de estudios geográficos e investigaciones para la caracterización, análisis y delimitación geográfica del territorio nacional"/>
        <s v="Implementación de un sistema de gestión documental en el IGAC a nivel Nacional"/>
        <s v="Fortalecimiento de la gestión institucional del IGAC a nivel Nacional"/>
        <m/>
        <s v="Actualización y gestión catastral nacional "/>
        <s v="Fortalecimiento de la infraestructura física del IGAC a nivel Nacional4"/>
      </sharedItems>
    </cacheField>
    <cacheField name="Producto" numFmtId="0">
      <sharedItems containsBlank="1" count="25">
        <s v="Servicio de Información agrológica"/>
        <s v="Servicio de análisis químicos, físicos, mineralógicos y biológicos de suelos"/>
        <s v="Servicio de Información Catastral"/>
        <s v="Sedes adecuadas"/>
        <s v=" Servicio de avalúos"/>
        <s v="Servicio de asistencia técnica para la gestión de los recursos geográficos"/>
        <s v="Servicio de Gestión del conocimiento e Innovación Geográfica"/>
        <s v="N/A"/>
        <s v="Servicio de implementación de sistemas de gestión"/>
        <s v="Documentos de planeación"/>
        <s v="Servicios de información implementados"/>
        <s v="Documentos de lineamientos técnicos"/>
        <s v="Servicio de información cartográfica actualizado"/>
        <s v="Servicios de información geográfica, geodésica y cartográfica "/>
        <s v="Documentos de estudios técnicos de deslindes y de Territorios Indígenas"/>
        <s v="Servicios de información geográfica, geodésica y cartográfica"/>
        <s v="Servicio de información geodésica actualizado"/>
        <s v="Servicio de información geográfica, geodésica y cartográfica"/>
        <s v="Documentos de estudios técnicos sobre geografía"/>
        <s v="Servicio de información Cartográfica actualizado "/>
        <s v="Servicio de Gestión Documental"/>
        <s v="Servicios tecnológicos"/>
        <s v="Servicio de Educación informal para la gestión Administrativa"/>
        <m/>
        <s v="Sedes Mantenidas"/>
      </sharedItems>
    </cacheField>
    <cacheField name="Actividad" numFmtId="0">
      <sharedItems containsBlank="1"/>
    </cacheField>
    <cacheField name="Meta" numFmtId="0">
      <sharedItems containsBlank="1"/>
    </cacheField>
    <cacheField name="ECO NUMERO" numFmtId="0">
      <sharedItems containsString="0" containsBlank="1" containsNumber="1" containsInteger="1" minValue="1" maxValue="616"/>
    </cacheField>
    <cacheField name="PROCESO - FECHA INGRESO" numFmtId="14">
      <sharedItems containsDate="1" containsBlank="1" containsMixedTypes="1" minDate="2021-01-07T00:00:00" maxDate="2021-06-05T00:00:00"/>
    </cacheField>
    <cacheField name="HONORARIOS MENSUALES" numFmtId="0">
      <sharedItems containsBlank="1" containsMixedTypes="1" containsNumber="1" minValue="0" maxValue="1749300000"/>
    </cacheField>
    <cacheField name="PROCESO - HONORARIOS (SIN IVA)" numFmtId="0">
      <sharedItems containsMixedTypes="1" containsNumber="1" minValue="0" maxValue="4875235099"/>
    </cacheField>
    <cacheField name="PROCESO TOTAL- VALOR INGRESO (INCLUIDO IVA)" numFmtId="4">
      <sharedItems containsMixedTypes="1" containsNumber="1" minValue="0" maxValue="4875235099"/>
    </cacheField>
    <cacheField name="VALOR" numFmtId="0">
      <sharedItems count="3">
        <s v="OK"/>
        <e v="#N/A"/>
        <s v="CORREGIR"/>
      </sharedItems>
    </cacheField>
    <cacheField name="CONTRATISTA" numFmtId="0">
      <sharedItems containsBlank="1" longText="1"/>
    </cacheField>
    <cacheField name="Ahorro con proceso" numFmtId="0">
      <sharedItems containsSemiMixedTypes="0" containsString="0" containsNumber="1" minValue="0" maxValue="7735936200"/>
    </cacheField>
    <cacheField name="Ahorro sin proceso" numFmtId="0">
      <sharedItems containsSemiMixedTypes="0" containsString="0" containsNumber="1" minValue="0" maxValue="2583356.125" count="3">
        <n v="0"/>
        <n v="1454651"/>
        <n v="2583356.125"/>
      </sharedItems>
    </cacheField>
    <cacheField name="NO. CONTRATO" numFmtId="0">
      <sharedItems containsBlank="1" containsMixedTypes="1" containsNumber="1" containsInteger="1" minValue="24154" maxValue="24763"/>
    </cacheField>
    <cacheField name="CANTIDADES COMPROMETIDAS2" numFmtId="0">
      <sharedItems containsString="0" containsBlank="1" containsNumber="1" containsInteger="1" minValue="0" maxValue="10" count="12">
        <n v="1"/>
        <n v="2"/>
        <n v="3"/>
        <n v="5"/>
        <n v="7"/>
        <n v="0"/>
        <n v="4"/>
        <m/>
        <n v="6"/>
        <n v="8"/>
        <n v="10"/>
        <n v="9"/>
      </sharedItems>
    </cacheField>
    <cacheField name="CANTIDADES NO UTILIZADOS" numFmtId="0">
      <sharedItems containsString="0" containsBlank="1" containsNumber="1" containsInteger="1" minValue="0" maxValue="8" count="7">
        <n v="0"/>
        <n v="1"/>
        <n v="4"/>
        <n v="2"/>
        <m/>
        <n v="5"/>
        <n v="8"/>
      </sharedItems>
    </cacheField>
  </cacheFields>
  <extLst>
    <ext xmlns:x14="http://schemas.microsoft.com/office/spreadsheetml/2009/9/main" uri="{725AE2AE-9491-48be-B2B4-4EB974FC3084}">
      <x14:pivotCacheDefinition pivotCacheId="1803688463"/>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372.681306134262" createdVersion="7" refreshedVersion="7" minRefreshableVersion="3" recordCount="619" xr:uid="{8E747977-65B0-42F8-9528-69B94CFAB75C}">
  <cacheSource type="worksheet">
    <worksheetSource ref="A1:AQ620" sheet="Hoja1" r:id="rId2"/>
  </cacheSource>
  <cacheFields count="43">
    <cacheField name="PAA" numFmtId="0">
      <sharedItems containsMixedTypes="1" containsNumber="1" containsInteger="1" minValue="1" maxValue="6" count="9">
        <n v="4"/>
        <n v="5"/>
        <n v="1"/>
        <s v="5//3"/>
        <n v="3"/>
        <n v="2"/>
        <n v="6"/>
        <s v="6//4"/>
        <s v="1//1"/>
      </sharedItems>
    </cacheField>
    <cacheField name="ITEM" numFmtId="0">
      <sharedItems containsBlank="1" containsMixedTypes="1" containsNumber="1" containsInteger="1" minValue="1" maxValue="98"/>
    </cacheField>
    <cacheField name="DEPENDENCIA ORIGEN" numFmtId="0">
      <sharedItems count="6">
        <s v="AGROLOGIA"/>
        <s v="CATASTRO"/>
        <s v="SECRETARIA GENERAL"/>
        <s v="CIAF"/>
        <s v="DIRECCION "/>
        <s v="GEOGRAFIA Y CARTOGRAFIA"/>
      </sharedItems>
    </cacheField>
    <cacheField name="DEPENDENCIA DESTINO" numFmtId="0">
      <sharedItems count="10">
        <s v="AGROLOGIA"/>
        <s v="CATASTRO"/>
        <s v="SECRETARIA GENERAL"/>
        <s v="CIAF"/>
        <s v="DIFUSION Y MERCADEO"/>
        <s v="GEOGRAFIA Y CARTOGRAFIA"/>
        <s v="INFORMATICA Y TELECOMUNICACIONES"/>
        <s v="JURIDICA"/>
        <s v="PLANEACION"/>
        <s v="DIRECCION "/>
      </sharedItems>
    </cacheField>
    <cacheField name="CANTIDADES APROBADAS" numFmtId="0">
      <sharedItems containsSemiMixedTypes="0" containsString="0" containsNumber="1" containsInteger="1" minValue="1" maxValue="10" count="10">
        <n v="2"/>
        <n v="1"/>
        <n v="7"/>
        <n v="3"/>
        <n v="5"/>
        <n v="4"/>
        <n v="6"/>
        <n v="10"/>
        <n v="8"/>
        <n v="9"/>
      </sharedItems>
    </cacheField>
    <cacheField name="CANTIDADES COMPROMETIDAS" numFmtId="0">
      <sharedItems containsString="0" containsBlank="1" containsNumber="1" containsInteger="1" minValue="0" maxValue="10" count="11">
        <n v="2"/>
        <n v="1"/>
        <n v="7"/>
        <n v="3"/>
        <n v="5"/>
        <n v="4"/>
        <n v="0"/>
        <m/>
        <n v="6"/>
        <n v="10"/>
        <n v="8"/>
      </sharedItems>
    </cacheField>
    <cacheField name="CANTIDADES _x000a_PENDIENTES" numFmtId="0">
      <sharedItems containsSemiMixedTypes="0" containsString="0" containsNumber="1" containsInteger="1" minValue="0" maxValue="9" count="8">
        <n v="0"/>
        <n v="1"/>
        <n v="5"/>
        <n v="2"/>
        <n v="8"/>
        <n v="9"/>
        <n v="3"/>
        <n v="4"/>
      </sharedItems>
    </cacheField>
    <cacheField name="FECHA DEL PAA" numFmtId="14">
      <sharedItems containsSemiMixedTypes="0" containsNonDate="0" containsDate="1" containsString="0" minDate="2021-01-07T00:00:00" maxDate="2021-06-24T00:00:00" count="20">
        <d v="2021-01-07T00:00:00"/>
        <d v="2021-02-03T00:00:00"/>
        <d v="2021-03-11T00:00:00"/>
        <d v="2021-03-04T00:00:00"/>
        <d v="2021-04-14T00:00:00"/>
        <d v="2021-05-11T00:00:00"/>
        <d v="2021-01-20T00:00:00"/>
        <d v="2021-02-11T00:00:00"/>
        <d v="2021-05-31T00:00:00"/>
        <d v="2021-06-11T00:00:00"/>
        <d v="2021-06-17T00:00:00"/>
        <d v="2021-04-12T00:00:00"/>
        <d v="2021-03-05T00:00:00"/>
        <d v="2021-05-25T00:00:00"/>
        <d v="2021-03-24T00:00:00"/>
        <d v="2021-06-23T00:00:00"/>
        <d v="2021-04-26T00:00:00"/>
        <d v="2021-04-20T00:00:00"/>
        <d v="2021-05-14T00:00:00"/>
        <d v="2021-05-06T00:00:00"/>
      </sharedItems>
    </cacheField>
    <cacheField name="CREDITO" numFmtId="0">
      <sharedItems containsString="0" containsBlank="1" containsNumber="1" containsInteger="1" minValue="1" maxValue="1" count="2">
        <m/>
        <n v="1"/>
      </sharedItems>
    </cacheField>
    <cacheField name="VERIFICACION CODIGO" numFmtId="0">
      <sharedItems/>
    </cacheField>
    <cacheField name="TRAMITE" numFmtId="0">
      <sharedItems containsBlank="1" count="3">
        <m/>
        <s v="NUEVO"/>
        <s v="NUEVO "/>
      </sharedItems>
    </cacheField>
    <cacheField name="UNSPSC" numFmtId="0">
      <sharedItems containsSemiMixedTypes="0" containsString="0" containsNumber="1" containsInteger="1" minValue="12142100" maxValue="91111703"/>
    </cacheField>
    <cacheField name="INFORMACION DE INTERCAMBIO ENTRE DEPENDECIAS-TERRITORIALES Y GIT GESTION CONTRACTUAL" numFmtId="0">
      <sharedItems longText="1"/>
    </cacheField>
    <cacheField name="FECHA ESTIMADA DE INICIO DE PROCESO DE SELECCIÓN (MES)" numFmtId="0">
      <sharedItems count="11">
        <s v="Enero"/>
        <s v="Febrero"/>
        <s v="Marzo"/>
        <s v="Abril"/>
        <s v="Mayo"/>
        <s v="Junio"/>
        <s v="Noviembre"/>
        <s v="Julio"/>
        <s v="Agosto"/>
        <s v="Septiembre"/>
        <s v="Octubre"/>
      </sharedItems>
    </cacheField>
    <cacheField name="Fecha estimada de presentación de ofertas (mes)" numFmtId="0">
      <sharedItems count="11">
        <s v="Enero"/>
        <s v="Febrero"/>
        <s v="Marzo"/>
        <s v="Abril"/>
        <s v="Mayo"/>
        <s v="Junio"/>
        <s v="Noviembre"/>
        <s v="Julio"/>
        <s v="Agosto"/>
        <s v="Septiembre"/>
        <s v="Octubre"/>
      </sharedItems>
    </cacheField>
    <cacheField name="DURACIÓN ESTIMADA DEL CONTRATO (NUMERO)" numFmtId="0">
      <sharedItems containsMixedTypes="1" containsNumber="1" containsInteger="1" minValue="1" maxValue="345"/>
    </cacheField>
    <cacheField name="DURACIÓN ESTIMADA DEL CONTRATO (DIAS - MESES- AÑOS)" numFmtId="0">
      <sharedItems count="2">
        <s v="Mes (s)"/>
        <s v="Día(s)"/>
      </sharedItems>
    </cacheField>
    <cacheField name="MODALIDAD DE CONTRATACION" numFmtId="49">
      <sharedItems count="6">
        <s v="Contratación directa"/>
        <s v="Mínima cuantía"/>
        <s v="Seléccion abreviada - acuerdo marco"/>
        <s v="Selección abreviada subasta inversa"/>
        <s v="Licitación pública"/>
        <s v="Selección abreviada menor cuantía"/>
      </sharedItems>
    </cacheField>
    <cacheField name="FUENTE DE LOS RECURSOS" numFmtId="0">
      <sharedItems count="4">
        <s v="Presupuesto de entidad nacional"/>
        <s v="Recursos de crédito"/>
        <s v="Recursos propios"/>
        <s v="Recursos propios " u="1"/>
      </sharedItems>
    </cacheField>
    <cacheField name=" VALOR TOTAL ESTIMADO (INCLUIDO IVA)" numFmtId="175">
      <sharedItems containsSemiMixedTypes="0" containsString="0" containsNumber="1" minValue="0" maxValue="25027258562"/>
    </cacheField>
    <cacheField name=" VALOR TOTAL ESTIMADO (INCLUIDO IVA)2" numFmtId="175">
      <sharedItems containsSemiMixedTypes="0" containsString="0" containsNumber="1" minValue="0" maxValue="25027258562"/>
    </cacheField>
    <cacheField name="¿SE REQUIEREN VIGENCIAS FUTURAS?" numFmtId="0">
      <sharedItems count="4">
        <s v="No"/>
        <s v="Sí"/>
        <s v="Si"/>
        <s v=" NO"/>
      </sharedItems>
    </cacheField>
    <cacheField name="ESTADO DE SOLICITUD DE VIGENCIAS FUTURAS" numFmtId="0">
      <sharedItems count="6">
        <s v="NA"/>
        <s v="N/A"/>
        <s v=" NA "/>
        <s v="No solicitadas"/>
        <s v="Solicitadas"/>
        <s v="N.A"/>
      </sharedItems>
    </cacheField>
    <cacheField name="CANTIDAD" numFmtId="0">
      <sharedItems containsMixedTypes="1" containsNumber="1" containsInteger="1" minValue="1" maxValue="10" count="11">
        <n v="2"/>
        <n v="1"/>
        <n v="7"/>
        <n v="3"/>
        <n v="5"/>
        <n v="4"/>
        <s v=" "/>
        <n v="6"/>
        <n v="10"/>
        <n v="8"/>
        <n v="9"/>
      </sharedItems>
    </cacheField>
    <cacheField name="Tipo de Recurso" numFmtId="0">
      <sharedItems containsBlank="1" count="3">
        <s v="Inversión"/>
        <s v="Funcionamiento"/>
        <m u="1"/>
      </sharedItems>
    </cacheField>
    <cacheField name="Dependencia Origen2" numFmtId="0">
      <sharedItems containsBlank="1" count="29">
        <s v="Subdirección de Agrología"/>
        <s v="Subdirección de catastro"/>
        <s v="Secretaría General"/>
        <s v="Oficina CIAF"/>
        <s v="Secretaría General - GIT Control Disciplinario"/>
        <s v="Dirección General"/>
        <s v="Subdirección de Geografía y Cartografía "/>
        <s v="Secretaría General - GIT Gestión Contractual"/>
        <s v="Secretaria General"/>
        <s v="Secretaria General - GIT Gestión Financiera"/>
        <s v="Oficina de Informática y Telecomunicaciones"/>
        <s v="Oficina Asesora Jurídica"/>
        <s v="Oficina Asesora de Planeación "/>
        <s v="Secretaría General - Grupo Interno de Trabajo Servicio al Ciudadano"/>
        <s v="Secretaria General "/>
        <m/>
        <s v="Secretaría General - GIT Servicios Administrativos"/>
        <s v="Secretaría General - Servicios Administrativos"/>
        <s v="Secretaría General - GIT de Talento Humano"/>
        <s v="Informática y Telecomunicaciones"/>
        <s v="CENTRO DE INVESTIGACIÓN Y DESARROLLO EN INFORMACIÓN GEOGRÁFICA - CIAF"/>
        <s v="Oficina de Difusión y Mercadeo"/>
        <s v="Subdirección de Geografia y Cartografia "/>
        <s v="Secretaría General - GIT Gestión Documental"/>
        <s v="Secretaria General - GIT Servicio al Ciudadano"/>
        <s v="Secretaria General - GIT Talento Humano"/>
        <s v="Secretaria General - GIT servicios administrativos"/>
        <s v="Secretaría General - GIT Gestión Financiera"/>
        <s v="Secretaría General - GIT servicios admnistrativos "/>
      </sharedItems>
    </cacheField>
    <cacheField name="Dependencia Destino2" numFmtId="0">
      <sharedItems containsBlank="1"/>
    </cacheField>
    <cacheField name="Ubicación" numFmtId="0">
      <sharedItems containsBlank="1" count="8">
        <s v="GIT Laboratorio Nacional de Suelos"/>
        <s v="GIT Modernización y Administración de la Información"/>
        <s v="GIT Gestión de Suelos y Aplicaciones Agrologicas"/>
        <s v="Sede Central  "/>
        <s v="Dirección Territorial"/>
        <s v="Sede Central"/>
        <m/>
        <s v="Subdirección de Agrología"/>
      </sharedItems>
    </cacheField>
    <cacheField name="Nombre del responsable Dependendencia (Cargo)" numFmtId="0">
      <sharedItems containsBlank="1"/>
    </cacheField>
    <cacheField name="Proyecto de inversión " numFmtId="0">
      <sharedItems containsBlank="1" count="15">
        <s v="Generación de estudios de suelos, tierras y aplicaciones agrológicas como insumo para el ordenamiento integral y el manejo sostenible del territorio a nivel Nacional"/>
        <s v="Actualización y gestión catastral Nacional"/>
        <s v="Fortalecimiento de la infraestructura física del IGAC a nivel Nacional"/>
        <s v="Fortalecimiento de la gestión del conocimiento y la innovación en el ámbito geográfico del territorio Nacional"/>
        <s v="N/A"/>
        <s v="Fortalecimiento de los procesos de difusión y acceso a la información geográfica a nivel Nacional"/>
        <s v="Levantamiento, generación y actualización de la red geodésica y la cartografía básica a nivel nacional"/>
        <s v="Generación de estudios geográficos e investigaciones para la caracterización, análisis y delimitación geográfica del territorio nacional"/>
        <s v="Implementación de un sistema de gestión documental en el IGAC a nivel Nacional"/>
        <s v="Fortalecimiento de la gestión institucional del IGAC a nivel Nacional "/>
        <s v="Fortalecimiento de la gestión institucional del IGAC a nivel Nacional"/>
        <m/>
        <s v="Fortalecimiento de la infraestructura física del IGAC a nivel Nacional4"/>
        <s v="Actualización y gestión catastral nacional "/>
        <s v="GIT Gestión de Suelos y Aplicaciones Agrologicas"/>
      </sharedItems>
    </cacheField>
    <cacheField name="Producto" numFmtId="0">
      <sharedItems containsBlank="1" count="26">
        <s v="Servicio de análisis químicos, físicos, mineralógicos y biológicos de suelos"/>
        <s v="Servicio de Información agrológica"/>
        <s v="Servicio de Información Catastral"/>
        <s v="Sedes adecuadas"/>
        <s v=" Servicio de avalúos"/>
        <s v="Servicio de asistencia técnica para la gestión de los recursos geográficos"/>
        <s v="N/A"/>
        <s v="Servicios de información implementados"/>
        <s v="Servicio de información Cartográfica actualizado "/>
        <s v="Servicio de información geográfica, geodésica y cartográfica"/>
        <s v="Servicio de información cartográfica actualizado"/>
        <s v="Servicio de información geodésica actualizado"/>
        <s v="Documentos de estudios técnicos de deslindes y de Territorios Indígenas"/>
        <s v="Servicios de información geográfica, geodésica y cartográfica "/>
        <s v="Documentos de estudios técnicos sobre geografía"/>
        <s v="Servicio de Gestión Documental"/>
        <s v="Servicios tecnológicos"/>
        <s v="Documentos de planeación"/>
        <s v="Servicio de Educación informal para la gestión Administrativa"/>
        <m/>
        <s v="Sedes Mantenidas"/>
        <s v="Servicio de Gestión del conocimiento e Innovación Geográfica"/>
        <s v="Servicio de implementación de sistemas de gestión"/>
        <s v="Documentos de lineamientos técnicos"/>
        <s v="Servicios de información geográfica, geodésica y cartográfica"/>
        <s v="Subdirector de Agrología "/>
      </sharedItems>
    </cacheField>
    <cacheField name="Actividad" numFmtId="0">
      <sharedItems containsBlank="1"/>
    </cacheField>
    <cacheField name="Meta" numFmtId="0">
      <sharedItems containsBlank="1"/>
    </cacheField>
    <cacheField name="ECO NUMERO" numFmtId="0">
      <sharedItems containsString="0" containsBlank="1" containsNumber="1" containsInteger="1" minValue="1" maxValue="625"/>
    </cacheField>
    <cacheField name="PROCESO - FECHA INGRESO" numFmtId="14">
      <sharedItems containsDate="1" containsBlank="1" containsMixedTypes="1" minDate="2021-01-07T00:00:00" maxDate="2021-06-25T00:00:00"/>
    </cacheField>
    <cacheField name="HONORARIOS MENSUALES" numFmtId="0">
      <sharedItems containsBlank="1" containsMixedTypes="1" containsNumber="1" minValue="0" maxValue="1749300000"/>
    </cacheField>
    <cacheField name="PROCESO - HONORARIOS (SIN IVA)" numFmtId="0">
      <sharedItems containsMixedTypes="1" containsNumber="1" minValue="0" maxValue="4875235099"/>
    </cacheField>
    <cacheField name="PROCESO TOTAL- VALOR INGRESO (INCLUIDO IVA)" numFmtId="4">
      <sharedItems containsMixedTypes="1" containsNumber="1" minValue="0" maxValue="4875235099"/>
    </cacheField>
    <cacheField name="CONTRATISTA" numFmtId="0">
      <sharedItems containsBlank="1" longText="1"/>
    </cacheField>
    <cacheField name="Ahorro con proceso" numFmtId="0">
      <sharedItems containsSemiMixedTypes="0" containsString="0" containsNumber="1" minValue="0" maxValue="7735936200"/>
    </cacheField>
    <cacheField name="Ahorro sin proceso" numFmtId="0">
      <sharedItems containsSemiMixedTypes="0" containsString="0" containsNumber="1" minValue="0" maxValue="23809523.80952381" count="29">
        <n v="0"/>
        <n v="2226235.8333333335"/>
        <n v="2603943.3333333335"/>
        <n v="3004166.666666667"/>
        <n v="3033530"/>
        <n v="4147019.9999999995"/>
        <n v="4798160.897435898"/>
        <n v="2161394.1666666665"/>
        <n v="4152020.208333333"/>
        <n v="4026233.3333333335"/>
        <n v="4658408.333333334"/>
        <n v="4798160.833333333"/>
        <n v="5407325"/>
        <n v="6108638.333333333"/>
        <n v="6291897.5"/>
        <n v="7981621.666666666"/>
        <n v="8221070"/>
        <n v="9185493.333333334"/>
        <n v="9854288.333333334"/>
        <n v="5569545"/>
        <n v="6291897.435897436"/>
        <n v="7256646.666666666"/>
        <n v="14513293.333333332"/>
        <n v="3552935"/>
        <n v="10149916.666666668"/>
        <n v="23809523.80952381"/>
        <n v="5104024.615384615"/>
        <n v="1944444.4444444445"/>
        <n v="7307692.307692308"/>
      </sharedItems>
    </cacheField>
    <cacheField name="NO. CONTRATO" numFmtId="0">
      <sharedItems containsBlank="1" containsMixedTypes="1" containsNumber="1" containsInteger="1" minValue="24154" maxValue="24769"/>
    </cacheField>
    <cacheField name="CANTIDADES COMPROMETIDAS2" numFmtId="0">
      <sharedItems containsString="0" containsBlank="1" containsNumber="1" containsInteger="1" minValue="0" maxValue="10" count="12">
        <n v="2"/>
        <n v="1"/>
        <n v="7"/>
        <n v="3"/>
        <n v="5"/>
        <n v="4"/>
        <n v="0"/>
        <m/>
        <n v="6"/>
        <n v="10"/>
        <n v="9"/>
        <n v="8"/>
      </sharedItems>
    </cacheField>
  </cacheFields>
  <extLst>
    <ext xmlns:x14="http://schemas.microsoft.com/office/spreadsheetml/2009/9/main" uri="{725AE2AE-9491-48be-B2B4-4EB974FC3084}">
      <x14:pivotCacheDefinition pivotCacheId="1202735562"/>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rosoft Office User" refreshedDate="44378.581741550923" createdVersion="7" refreshedVersion="7" minRefreshableVersion="3" recordCount="702" xr:uid="{A040B257-F7A7-3D4E-869A-848DB0821395}">
  <cacheSource type="worksheet">
    <worksheetSource ref="A4:AB706" sheet="Archivo_terri"/>
  </cacheSource>
  <cacheFields count="28">
    <cacheField name="UEJ" numFmtId="0">
      <sharedItems/>
    </cacheField>
    <cacheField name="NOMBRE UEJ" numFmtId="0">
      <sharedItems count="22">
        <s v="IGAC - TERRITORIAL ATLANTICO"/>
        <s v="IGAC - TERRITORIAL BOLIVAR"/>
        <s v="IGAC - TERRITORIAL BOYACA"/>
        <s v="IGAC - TERRITORIAL CALDAS"/>
        <s v="IGAC - TERRITORIAL CAQUETA"/>
        <s v="IGAC - TERRITORIAL CAUCA"/>
        <s v="IGAC - TERRITORIAL CESAR"/>
        <s v="IGAC - TERRITORIAL CORDOBA"/>
        <s v="IGAC - TERRITORIAL CUNDINAMARCA"/>
        <s v="IGAC - TERRITORIAL GUAJIRA"/>
        <s v="IGAC - TERRITORIAL HUILA"/>
        <s v="IGAC - TERRITORIAL MAGDALENA"/>
        <s v="IGAC - TERRITORIAL META"/>
        <s v="IGAC - TERRITORIAL NARIÑO"/>
        <s v="IGAC - TERRITORIAL NORTE DE SANTANDER"/>
        <s v="IGAC - TERRITORIAL QUINDIO"/>
        <s v="IGAC - TERRITORIAL RISARALDA"/>
        <s v="IGAC - TERRITORIAL SANTANDER"/>
        <s v="IGAC - TERRITORIAL SUCRE"/>
        <s v="IGAC - TERRITORIAL TOLIMA"/>
        <s v="IGAC - TERRITORIAL VALLE"/>
        <s v="DIRECCION TERRITORIAL CASANARE"/>
      </sharedItems>
    </cacheField>
    <cacheField name="RUBRO" numFmtId="0">
      <sharedItems/>
    </cacheField>
    <cacheField name="TIPO" numFmtId="0">
      <sharedItems count="2">
        <s v="A"/>
        <s v="C"/>
      </sharedItems>
    </cacheField>
    <cacheField name="CTA" numFmtId="0">
      <sharedItems/>
    </cacheField>
    <cacheField name="SUB_x000a_CTA" numFmtId="0">
      <sharedItems/>
    </cacheField>
    <cacheField name="OBJ" numFmtId="0">
      <sharedItems/>
    </cacheField>
    <cacheField name="ORD" numFmtId="0">
      <sharedItems/>
    </cacheField>
    <cacheField name="SOR_x000a_ORD" numFmtId="0">
      <sharedItems containsBlank="1"/>
    </cacheField>
    <cacheField name="ITEM" numFmtId="0">
      <sharedItems containsBlank="1"/>
    </cacheField>
    <cacheField name="SUB_x000a_ITEM" numFmtId="0">
      <sharedItems containsNonDate="0" containsString="0" containsBlank="1"/>
    </cacheField>
    <cacheField name="SUB_x000a_ITEM 2" numFmtId="0">
      <sharedItems containsNonDate="0" containsString="0" containsBlank="1"/>
    </cacheField>
    <cacheField name="FUENTE" numFmtId="0">
      <sharedItems/>
    </cacheField>
    <cacheField name="REC" numFmtId="0">
      <sharedItems count="3">
        <s v="10"/>
        <s v="20"/>
        <s v="11"/>
      </sharedItems>
    </cacheField>
    <cacheField name="SIT" numFmtId="0">
      <sharedItems/>
    </cacheField>
    <cacheField name="PRODUCTO" numFmtId="0">
      <sharedItems/>
    </cacheField>
    <cacheField name="PROYECTO" numFmtId="0">
      <sharedItems containsBlank="1" count="6">
        <m/>
        <s v=" GENERACIÓN DE ESTUDIOS GEOGRÁFICOS E INVESTIGACIONES PARA LA CARACTERIZACIÓN, ANÁLISIS Y DELIMITACIÓN GEOGRÁFICA DEL TERRITORIO  NACIONAL"/>
        <s v=" FORTALECIMIENTO DE LA INFRAESTRUCTURA FÍSICA DEL IGAC A NIVEL  NACIONAL"/>
        <s v=" ACTUALIZACIÓN  Y GESTIÓN CATASTRAL  NACIONAL"/>
        <s v=" LEVANTAMIENTO , GENERACIÓN Y ACTUALIZACIÓN DE LA RED GEODÉSICA Y LA CARTOGRAFÍA BÁSICA A NIVEL   NACIONAL"/>
        <s v=" FORTALECIMIENTO DE LA GESTIÓN INSTITUCIONAL DEL IGAC A NIVEL   NACIONAL"/>
      </sharedItems>
    </cacheField>
    <cacheField name="APR. INICIAL" numFmtId="172">
      <sharedItems containsSemiMixedTypes="0" containsString="0" containsNumber="1" containsInteger="1" minValue="0" maxValue="944000000"/>
    </cacheField>
    <cacheField name="APR. ADICIONADA" numFmtId="172">
      <sharedItems containsSemiMixedTypes="0" containsString="0" containsNumber="1" minValue="0" maxValue="2293906286"/>
    </cacheField>
    <cacheField name="APR. REDUCIDA" numFmtId="172">
      <sharedItems containsSemiMixedTypes="0" containsString="0" containsNumber="1" containsInteger="1" minValue="0" maxValue="223000000"/>
    </cacheField>
    <cacheField name="APR. VIGENTE" numFmtId="172">
      <sharedItems containsSemiMixedTypes="0" containsString="0" containsNumber="1" minValue="0" maxValue="2281753300"/>
    </cacheField>
    <cacheField name="APR BLOQUEADA" numFmtId="172">
      <sharedItems containsSemiMixedTypes="0" containsString="0" containsNumber="1" containsInteger="1" minValue="0" maxValue="0"/>
    </cacheField>
    <cacheField name="CDP" numFmtId="172">
      <sharedItems containsSemiMixedTypes="0" containsString="0" containsNumber="1" minValue="0" maxValue="2238758055"/>
    </cacheField>
    <cacheField name="APR. DISPONIBLE" numFmtId="172">
      <sharedItems containsSemiMixedTypes="0" containsString="0" containsNumber="1" minValue="0" maxValue="495408612"/>
    </cacheField>
    <cacheField name="COMPROMISO" numFmtId="172">
      <sharedItems containsSemiMixedTypes="0" containsString="0" containsNumber="1" minValue="0" maxValue="2041475459"/>
    </cacheField>
    <cacheField name="OBLIGACION" numFmtId="172">
      <sharedItems containsSemiMixedTypes="0" containsString="0" containsNumber="1" minValue="0" maxValue="1002057404.9400001"/>
    </cacheField>
    <cacheField name="ORDEN PAGO" numFmtId="172">
      <sharedItems containsSemiMixedTypes="0" containsString="0" containsNumber="1" minValue="0" maxValue="993357404.94000006"/>
    </cacheField>
    <cacheField name="PAGOS" numFmtId="172">
      <sharedItems containsSemiMixedTypes="0" containsString="0" containsNumber="1" minValue="0" maxValue="993357404.94000006"/>
    </cacheField>
  </cacheFields>
  <extLst>
    <ext xmlns:x14="http://schemas.microsoft.com/office/spreadsheetml/2009/9/main" uri="{725AE2AE-9491-48be-B2B4-4EB974FC3084}">
      <x14:pivotCacheDefinition pivotCacheId="1637883956"/>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rosoft Office User" refreshedDate="44378.583563773151" createdVersion="7" refreshedVersion="7" minRefreshableVersion="3" recordCount="51" xr:uid="{6B85BAA3-C3E0-480E-AF6D-A990D59C4A68}">
  <cacheSource type="worksheet">
    <worksheetSource ref="A4:AB55" sheet="Archivo_prd"/>
  </cacheSource>
  <cacheFields count="28">
    <cacheField name="UEJ" numFmtId="0">
      <sharedItems/>
    </cacheField>
    <cacheField name="NOMBRE UEJ" numFmtId="0">
      <sharedItems/>
    </cacheField>
    <cacheField name="RUBRO" numFmtId="0">
      <sharedItems/>
    </cacheField>
    <cacheField name="TIPO" numFmtId="0">
      <sharedItems/>
    </cacheField>
    <cacheField name="CTA" numFmtId="0">
      <sharedItems/>
    </cacheField>
    <cacheField name="SUB_x000a_CTA" numFmtId="0">
      <sharedItems/>
    </cacheField>
    <cacheField name="OBJ" numFmtId="0">
      <sharedItems/>
    </cacheField>
    <cacheField name="ORD" numFmtId="0">
      <sharedItems/>
    </cacheField>
    <cacheField name="SOR_x000a_ORD" numFmtId="0">
      <sharedItems/>
    </cacheField>
    <cacheField name="ITEM" numFmtId="0">
      <sharedItems/>
    </cacheField>
    <cacheField name="SUB_x000a_ITEM" numFmtId="0">
      <sharedItems containsBlank="1"/>
    </cacheField>
    <cacheField name="SUB_x000a_ITEM 2" numFmtId="0">
      <sharedItems containsBlank="1"/>
    </cacheField>
    <cacheField name="FUENTE" numFmtId="0">
      <sharedItems/>
    </cacheField>
    <cacheField name="REC" numFmtId="0">
      <sharedItems count="3">
        <s v="11"/>
        <s v="20"/>
        <s v="14"/>
      </sharedItems>
    </cacheField>
    <cacheField name="SIT" numFmtId="0">
      <sharedItems/>
    </cacheField>
    <cacheField name="DESCRIPCION" numFmtId="0">
      <sharedItems count="28">
        <s v=" DOCUMENTOS DE ESTUDIOS TÉCNICOS DE DESLINDES Y DE TERRITORIOS INDÍGENAS "/>
        <s v=" DOCUMENTOS DE ESTUDIOS TÉCNICOS SOBRE GEOGRAFÍA "/>
        <s v=" DOCUMENTOS DE LINEAMIENTOS TÉCNICOS "/>
        <s v=" DOCUMENTOS DE PLANEACIÓN "/>
        <s v=" DOCUMENTOS NORMATIVOS "/>
        <s v=" SEDE CONSTRUIDA Y DOTADA "/>
        <s v=" SEDES ADECUADAS "/>
        <s v=" SEDES CON REFORZAMIENTO ESTRUCTURAL "/>
        <s v=" SEDES MANTENIDAS "/>
        <s v=" SERVICIO DE ANÁLISIS QUÍMICOS, FÍSICOS, MINERALÓGICOS Y BIOLÓGICOS DE SUELOS "/>
        <s v=" SERVICIO DE ASISTENCIA TÉCNICA PARA LA GESTIÓN DE LOS RECURSOS GEOGRÁFICOS "/>
        <s v=" SERVICIO DE AVALÚOS "/>
        <s v=" SERVICIO DE EDUCACIÓN INFORMAL PARA LA GESTIÓN ADMINISTRATIVA "/>
        <s v=" SERVICIO DE GESTIÓN DEL CONOCIMIENTO E INNOVACIÓN GEOGRÁFICA "/>
        <s v=" SERVICIO DE GESTIÓN DOCUMENTAL "/>
        <s v=" SERVICIO DE IMPLEMENTACIÓN SISTEMAS DE GESTIÓN "/>
        <s v=" SERVICIO DE INFORMACIÓN AGROLÓGICA "/>
        <s v=" SERVICIO DE INFORMACIÓN CARTOGRÁFICA ACTUALIZADO "/>
        <s v=" SERVICIO DE INFORMACIÓN CATASTRAL "/>
        <s v=" SERVICIO DE INFORMACIÓN GEOGRÁFICA, GEODÉSICA Y CARTOGRÁFICA "/>
        <s v=" SERVICIOS DE INFORMACIÓN GEODÉSICA ACTUALIZADO "/>
        <s v=" SERVICIOS DE INFORMACIÓN IMPLEMENTADOS "/>
        <s v=" SERVICIOS TECNOLÓGICOS "/>
        <s v="FORTALECIMIENTO DE LA ICDE "/>
        <s v="FORTALECIMIENTO INSTITUCIONAL CARTOGRÁFICA Y CATASTRAL PARA EL IGAC "/>
        <s v="FORTALECIMIENTO TECNOLÓGICO DEL IGAC Y CREACIÓN DEL RMD "/>
        <s v="GESTIÓN DEL PROYECTO IGAC "/>
        <s v="INSUMOS GEODÉSICOS, CARTOGRÁFICOS Y LEVANTAMIENTO CATASTRAL "/>
      </sharedItems>
    </cacheField>
    <cacheField name="Proyecto" numFmtId="0">
      <sharedItems count="12">
        <s v=" GENERACIÓN DE ESTUDIOS GEOGRÁFICOS E INVESTIGACIONES PARA LA CARACTERIZACIÓN, ANÁLISIS Y DELIMITACIÓN GEOGRÁFICA DEL TERRITORIO  NACIONAL"/>
        <s v=" FORTALECIMIENTO DE LOS PROCESOS DE DIFUSIÓN Y ACCESO A LA INFORMACIÓN GEOGRÁFICA A NIVEL   NACIONAL"/>
        <s v=" FORTALECIMIENTO DE LA GESTIÓN INSTITUCIONAL DEL IGAC A NIVEL   NACIONAL"/>
        <s v=" FORTALECIMIENTO DE LA GESTIÓN DEL CONOCIMIENTO Y LA INNOVACIÓN EN EL ÁMBITO GEOGRÁFICO DEL  TERRITORIO   NACIONAL"/>
        <s v=" FORTALECIMIENTO DE LA INFRAESTRUCTURA FÍSICA DEL IGAC A NIVEL  NACIONAL"/>
        <s v=" GENERACIÓN DE ESTUDIOS DE SUELOS, TIERRAS Y APLICACIONES AGROLÓGICAS COMO INSUMO PARA EL ORDENAMIENTO INTEGRAL Y EL MANEJO SOSTENIBLE D"/>
        <s v=" ACTUALIZACIÓN  Y GESTIÓN CATASTRAL  NACIONAL"/>
        <s v=" IMPLEMENTACIÓN DE UN SISTEMA DE GESTIÓN DOCUMENTAL EN EL IGAC A NIVEL   NACIONAL"/>
        <s v=" GENERACIÓN DE ESTUDIOS DE SUELOS, TIERRAS Y APLICACIONES AGROLÓGICAS COMO INSUMO PARA EL ORDENAMIENTO INTEGRAL Y EL MANEJO SOSTENIBLE DEL TERRITORIO A NIVEL  NACIONAL"/>
        <s v=" LEVANTAMIENTO , GENERACIÓN Y ACTUALIZACIÓN DE LA RED GEODÉSICA Y LA CARTOGRAFÍA BÁSICA A NIVEL   NACIONAL"/>
        <s v=" BID"/>
        <s v=" BM"/>
      </sharedItems>
    </cacheField>
    <cacheField name="APR INICIAL" numFmtId="172">
      <sharedItems containsSemiMixedTypes="0" containsString="0" containsNumber="1" containsInteger="1" minValue="11819668" maxValue="55360538760"/>
    </cacheField>
    <cacheField name="APR ADICIONADA" numFmtId="172">
      <sharedItems containsSemiMixedTypes="0" containsString="0" containsNumber="1" containsInteger="1" minValue="0" maxValue="669600617"/>
    </cacheField>
    <cacheField name="APR REDUCIDA" numFmtId="172">
      <sharedItems containsSemiMixedTypes="0" containsString="0" containsNumber="1" containsInteger="1" minValue="0" maxValue="800000000"/>
    </cacheField>
    <cacheField name="APR VIGENTE" numFmtId="172">
      <sharedItems containsSemiMixedTypes="0" containsString="0" containsNumber="1" containsInteger="1" minValue="0" maxValue="55360538760"/>
    </cacheField>
    <cacheField name="APR BLOQUEADA" numFmtId="172">
      <sharedItems containsSemiMixedTypes="0" containsString="0" containsNumber="1" containsInteger="1" minValue="0" maxValue="0"/>
    </cacheField>
    <cacheField name="CDP" numFmtId="172">
      <sharedItems containsSemiMixedTypes="0" containsString="0" containsNumber="1" minValue="0" maxValue="17171222265"/>
    </cacheField>
    <cacheField name="APR DISPONIBLE" numFmtId="172">
      <sharedItems containsSemiMixedTypes="0" containsString="0" containsNumber="1" minValue="0" maxValue="38189316495"/>
    </cacheField>
    <cacheField name="COMPROMISO" numFmtId="172">
      <sharedItems containsSemiMixedTypes="0" containsString="0" containsNumber="1" minValue="0" maxValue="12007205293"/>
    </cacheField>
    <cacheField name="OBLIGACION" numFmtId="172">
      <sharedItems containsSemiMixedTypes="0" containsString="0" containsNumber="1" minValue="0" maxValue="3073240029.4899998"/>
    </cacheField>
    <cacheField name="ORDEN PAGO" numFmtId="172">
      <sharedItems containsSemiMixedTypes="0" containsString="0" containsNumber="1" minValue="0" maxValue="3033839881.1999998"/>
    </cacheField>
    <cacheField name="PAGOS" numFmtId="172">
      <sharedItems containsSemiMixedTypes="0" containsString="0" containsNumber="1" minValue="0" maxValue="3033329508.1999998"/>
    </cacheField>
  </cacheFields>
  <extLst>
    <ext xmlns:x14="http://schemas.microsoft.com/office/spreadsheetml/2009/9/main" uri="{725AE2AE-9491-48be-B2B4-4EB974FC3084}">
      <x14:pivotCacheDefinition pivotCacheId="1493451275"/>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rosoft Office User" refreshedDate="44378.584475000003" createdVersion="7" refreshedVersion="7" minRefreshableVersion="3" recordCount="31" xr:uid="{B9AC4D1E-DEA5-4401-B746-2EA8D9097E8B}">
  <cacheSource type="worksheet">
    <worksheetSource ref="A4:AA35" sheet="archivo_ejec"/>
  </cacheSource>
  <cacheFields count="32">
    <cacheField name="UEJ" numFmtId="0">
      <sharedItems/>
    </cacheField>
    <cacheField name="NOMBRE UEJ" numFmtId="0">
      <sharedItems/>
    </cacheField>
    <cacheField name="RUBRO" numFmtId="0">
      <sharedItems/>
    </cacheField>
    <cacheField name="TIPO" numFmtId="0">
      <sharedItems/>
    </cacheField>
    <cacheField name="CTA" numFmtId="0">
      <sharedItems/>
    </cacheField>
    <cacheField name="SUB_x000a_CTA" numFmtId="0">
      <sharedItems/>
    </cacheField>
    <cacheField name="OBJ" numFmtId="0">
      <sharedItems containsBlank="1"/>
    </cacheField>
    <cacheField name="ORD" numFmtId="0">
      <sharedItems containsBlank="1"/>
    </cacheField>
    <cacheField name="SOR_x000a_ORD" numFmtId="0">
      <sharedItems containsNonDate="0" containsString="0" containsBlank="1"/>
    </cacheField>
    <cacheField name="ITEM" numFmtId="0">
      <sharedItems containsNonDate="0" containsString="0" containsBlank="1"/>
    </cacheField>
    <cacheField name="SUB_x000a_ITEM" numFmtId="0">
      <sharedItems containsNonDate="0" containsString="0" containsBlank="1"/>
    </cacheField>
    <cacheField name="SUB_x000a_ITEM 2" numFmtId="0">
      <sharedItems containsNonDate="0" containsString="0" containsBlank="1"/>
    </cacheField>
    <cacheField name="FUENTE" numFmtId="0">
      <sharedItems/>
    </cacheField>
    <cacheField name="REC" numFmtId="0">
      <sharedItems containsSemiMixedTypes="0" containsString="0" containsNumber="1" containsInteger="1" minValue="10" maxValue="20" count="4">
        <n v="10"/>
        <n v="20"/>
        <n v="11"/>
        <n v="14"/>
      </sharedItems>
    </cacheField>
    <cacheField name="SIT" numFmtId="0">
      <sharedItems/>
    </cacheField>
    <cacheField name="DESCRIPCION" numFmtId="0">
      <sharedItems count="20">
        <s v="SALARIO"/>
        <s v="CONTRIBUCIONES INHERENTES A LA NÓMINA"/>
        <s v="REMUNERACIONES NO CONSTITUTIVAS DE FACTOR SALARIAL"/>
        <s v="ADQUISICIONES DIFERENTES DE ACTIVOS"/>
        <s v="OTRAS TRANSFERENCIAS - DISTRIBUCIÓN PREVIO CONCEPTO DGPPN"/>
        <s v="INCAPACIDADES Y LICENCIAS DE MATERNIDAD Y PATERNIDAD (NO DE PENSIONES)"/>
        <s v="SENTENCIAS"/>
        <s v="CONCILIACIONES"/>
        <s v="IMPUESTOS"/>
        <s v="CUOTA DE FISCALIZACIÓN Y AUDITAJE"/>
        <s v="GENERACIÓN DE ESTUDIOS GEOGRÁFICOS E INVESTIGACIONES PARA LA CARACTERIZACIÓN, ANÁLISIS Y DELIMITACIÓN GEOGRÁFICA DEL TERRITORIO  NACIONAL"/>
        <s v="LEVANTAMIENTO , GENERACIÓN Y ACTUALIZACIÓN DE LA RED GEODÉSICA Y LA CARTOGRAFÍA BÁSICA A NIVEL   NACIONAL"/>
        <s v="GENERACIÓN DE ESTUDIOS DE SUELOS, TIERRAS Y APLICACIONES AGROLÓGICAS COMO INSUMO PARA EL ORDENAMIENTO INTEGRAL Y EL MANEJO SOSTENIBLE DEL TERRITORIO A NIVEL  NACIONAL"/>
        <s v="ACTUALIZACIÓN  Y GESTIÓN CATASTRAL  NACIONAL"/>
        <s v="FORTALECIMIENTO DE LA GESTIÓN DEL CONOCIMIENTO Y LA INNOVACIÓN EN EL ÁMBITO GEOGRÁFICO DEL  TERRITORIO   NACIONAL"/>
        <s v="FORTALECIMIENTO DE LA GESTIÓN INSTITUCIONAL DEL IGAC A NIVEL   NACIONAL"/>
        <s v="FORTALECIMIENTO DE LA INFRAESTRUCTURA FÍSICA DEL IGAC A NIVEL  NACIONAL"/>
        <s v="IMPLEMENTACIÓN DE UN SISTEMA DE GESTIÓN DOCUMENTAL EN EL IGAC A NIVEL   NACIONAL"/>
        <s v="FORTALECIMIENTO DE LOS PROCESOS DE DIFUSIÓN Y ACCESO A LA INFORMACIÓN GEOGRÁFICA A NIVEL   NACIONAL"/>
        <s v="MULTAS, SANCIONES E INTERESES DE MORA" u="1"/>
      </sharedItems>
      <fieldGroup par="27"/>
    </cacheField>
    <cacheField name="APR. INICIAL" numFmtId="172">
      <sharedItems containsSemiMixedTypes="0" containsString="0" containsNumber="1" containsInteger="1" minValue="52000000" maxValue="134445997196"/>
    </cacheField>
    <cacheField name="APR. ADICIONADA" numFmtId="172">
      <sharedItems containsSemiMixedTypes="0" containsString="0" containsNumber="1" containsInteger="1" minValue="0" maxValue="505000000"/>
    </cacheField>
    <cacheField name="APR. REDUCIDA" numFmtId="172">
      <sharedItems containsSemiMixedTypes="0" containsString="0" containsNumber="1" containsInteger="1" minValue="0" maxValue="505000000"/>
    </cacheField>
    <cacheField name="APR. VIGENTE" numFmtId="172">
      <sharedItems containsSemiMixedTypes="0" containsString="0" containsNumber="1" containsInteger="1" minValue="52000000" maxValue="134445997196"/>
    </cacheField>
    <cacheField name="APR BLOQUEADA" numFmtId="172">
      <sharedItems containsSemiMixedTypes="0" containsString="0" containsNumber="1" containsInteger="1" minValue="0" maxValue="14148984173"/>
    </cacheField>
    <cacheField name="CDP" numFmtId="172">
      <sharedItems containsSemiMixedTypes="0" containsString="0" containsNumber="1" minValue="0" maxValue="34665382148.82"/>
    </cacheField>
    <cacheField name="APR. DISPONIBLE" numFmtId="172">
      <sharedItems containsSemiMixedTypes="0" containsString="0" containsNumber="1" minValue="0" maxValue="99780615047.179993"/>
    </cacheField>
    <cacheField name="COMPROMISO" numFmtId="172">
      <sharedItems containsSemiMixedTypes="0" containsString="0" containsNumber="1" minValue="0" maxValue="19927013236"/>
    </cacheField>
    <cacheField name="OBLIGACION" numFmtId="172">
      <sharedItems containsSemiMixedTypes="0" containsString="0" containsNumber="1" minValue="0" maxValue="15273707762"/>
    </cacheField>
    <cacheField name="ORDEN PAGO" numFmtId="172">
      <sharedItems containsSemiMixedTypes="0" containsString="0" containsNumber="1" minValue="0" maxValue="15273707762"/>
    </cacheField>
    <cacheField name="PAGOS" numFmtId="172">
      <sharedItems containsSemiMixedTypes="0" containsString="0" containsNumber="1" minValue="0" maxValue="15273707762"/>
    </cacheField>
    <cacheField name="DESCRIPCION2" numFmtId="0" databaseField="0">
      <fieldGroup par="28" base="15">
        <discretePr count="20">
          <x v="5"/>
          <x v="5"/>
          <x v="5"/>
          <x v="0"/>
          <x v="10"/>
          <x v="6"/>
          <x v="6"/>
          <x v="6"/>
          <x v="9"/>
          <x v="9"/>
          <x v="7"/>
          <x v="7"/>
          <x v="1"/>
          <x v="2"/>
          <x v="3"/>
          <x v="8"/>
          <x v="8"/>
          <x v="8"/>
          <x v="4"/>
          <x v="9"/>
        </discretePr>
        <groupItems count="11">
          <s v="ADQUISICIONES DIFERENTES DE ACTIVOS"/>
          <s v="GENERACIÓN DE ESTUDIOS DE SUELOS, TIERRAS Y APLICACIONES AGROLÓGICAS COMO INSUMO PARA EL ORDENAMIENTO INTEGRAL Y EL MANEJO SOSTENIBLE DEL TERRITORIO A NIVEL  NACIONAL"/>
          <s v="ACTUALIZACIÓN  Y GESTIÓN CATASTRAL  NACIONAL"/>
          <s v="FORTALECIMIENTO DE LA GESTIÓN DEL CONOCIMIENTO Y LA INNOVACIÓN EN EL ÁMBITO GEOGRÁFICO DEL  TERRITORIO   NACIONAL"/>
          <s v="FORTALECIMIENTO DE LOS PROCESOS DE DIFUSIÓN Y ACCESO A LA INFORMACIÓN GEOGRÁFICA A NIVEL   NACIONAL"/>
          <s v="Grupo1"/>
          <s v="Grupo2"/>
          <s v="Grupo4"/>
          <s v="Grupo5"/>
          <s v="Grupo3"/>
          <s v="OTRAS TRANSFERENCIAS - DISTRIBUCIÓN PREVIO CONCEPTO DGPPN"/>
        </groupItems>
      </fieldGroup>
    </cacheField>
    <cacheField name="DESCRIPCION3" numFmtId="0" databaseField="0">
      <fieldGroup par="30" base="15">
        <discretePr count="20">
          <x v="1"/>
          <x v="1"/>
          <x v="1"/>
          <x v="2"/>
          <x v="4"/>
          <x v="4"/>
          <x v="4"/>
          <x v="4"/>
          <x v="3"/>
          <x v="3"/>
          <x v="0"/>
          <x v="0"/>
          <x v="0"/>
          <x v="0"/>
          <x v="0"/>
          <x v="0"/>
          <x v="0"/>
          <x v="0"/>
          <x v="0"/>
          <x v="3"/>
        </discretePr>
        <groupItems count="5">
          <s v="Grupo2"/>
          <s v="1 Gastos de Personal"/>
          <s v="2. Adquisición de Bienes y Servicios"/>
          <s v="8. Gastos por Tributos, Multas, Sanciones e Intereses de Mora"/>
          <s v="Grupo1"/>
        </groupItems>
      </fieldGroup>
    </cacheField>
    <cacheField name="Campo1" numFmtId="0" formula="CDP-COMPROMISO" databaseField="0"/>
    <cacheField name="DESCRIPCION4" numFmtId="0" databaseField="0">
      <fieldGroup par="31" base="15">
        <discretePr count="20">
          <x v="1"/>
          <x v="1"/>
          <x v="1"/>
          <x v="1"/>
          <x v="2"/>
          <x v="1"/>
          <x v="1"/>
          <x v="1"/>
          <x v="1"/>
          <x v="1"/>
          <x v="0"/>
          <x v="0"/>
          <x v="0"/>
          <x v="0"/>
          <x v="0"/>
          <x v="0"/>
          <x v="0"/>
          <x v="0"/>
          <x v="0"/>
          <x v="1"/>
        </discretePr>
        <groupItems count="3">
          <s v="Grupo2"/>
          <s v="Grupo1"/>
          <s v="OTRAS TRANSFERENCIAS - DISTRIBUCIÓN PREVIO CONCEPTO DGPPN"/>
        </groupItems>
      </fieldGroup>
    </cacheField>
    <cacheField name="DESCRIPCION5" numFmtId="0" databaseField="0">
      <fieldGroup base="15">
        <discretePr count="20">
          <x v="1"/>
          <x v="1"/>
          <x v="1"/>
          <x v="1"/>
          <x v="1"/>
          <x v="1"/>
          <x v="1"/>
          <x v="1"/>
          <x v="1"/>
          <x v="1"/>
          <x v="0"/>
          <x v="0"/>
          <x v="0"/>
          <x v="0"/>
          <x v="0"/>
          <x v="0"/>
          <x v="0"/>
          <x v="0"/>
          <x v="0"/>
          <x v="1"/>
        </discretePr>
        <groupItems count="2">
          <s v="Grupo2"/>
          <s v="Grupo1"/>
        </groupItems>
      </fieldGroup>
    </cacheField>
  </cacheFields>
  <extLst>
    <ext xmlns:x14="http://schemas.microsoft.com/office/spreadsheetml/2009/9/main" uri="{725AE2AE-9491-48be-B2B4-4EB974FC3084}">
      <x14:pivotCacheDefinition pivotCacheId="173487889"/>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rosoft Office User" refreshedDate="44055.886429398146" createdVersion="6" refreshedVersion="6" minRefreshableVersion="3" recordCount="70" xr:uid="{00000000-000A-0000-FFFF-FFFFD5000000}">
  <cacheSource type="worksheet">
    <worksheetSource ref="P1:X71" sheet="Validaciones"/>
  </cacheSource>
  <cacheFields count="9">
    <cacheField name="Tipo Meta" numFmtId="0">
      <sharedItems count="5">
        <s v="Producto"/>
        <s v="Gestión"/>
        <s v="PND"/>
        <s v="Producto " u="1"/>
        <s v="Gestión " u="1"/>
      </sharedItems>
    </cacheField>
    <cacheField name="Proyecto" numFmtId="0">
      <sharedItems containsBlank="1"/>
    </cacheField>
    <cacheField name="Producto" numFmtId="0">
      <sharedItems containsBlank="1"/>
    </cacheField>
    <cacheField name="Meta Escrita" numFmtId="0">
      <sharedItems count="84">
        <s v="Nuevas prácticas incorporadas"/>
        <s v="Predios actualizados catastralmente"/>
        <s v="Mutaciones realizadas"/>
        <s v="Solicitudes atendidas"/>
        <s v="Sistema de información predial actualizado"/>
        <s v="Avalúos realizados"/>
        <s v="Avaluos comerciales realizados"/>
        <s v="Sistemas de información actualizados"/>
        <s v="Modelos de gestión implementados"/>
        <s v="Entidades asistidas"/>
        <s v="Documentos normativos elaborados"/>
        <s v="Convenios nuevos o en implementación"/>
        <s v="Índice de capacidad en la prestación de servicios de tecnología"/>
        <s v="Documentos de planeación realizados"/>
        <s v="Documentos de planeación con seguimientos realizados"/>
        <s v="Sistema de Gestión implementado"/>
        <s v="Personas capacitadas"/>
        <s v="Ejercicios de participación"/>
        <s v="Ejercicio de cooperación internacional"/>
        <s v="Porcentaje de avance en la implementación de la estrategia de comunicaciones"/>
        <s v="Rendiciones de cuentas realizadas"/>
        <s v="Talleres o actividades de capacitación realizados"/>
        <s v="Porcentaje de avance en la implementación de sistemas de calidad de la gestión_x000a_"/>
        <s v="Desarrollos informáticos adquiridos o actualizados"/>
        <s v="Actividades de soporte realizadas"/>
        <s v="Auditorias internas de calidad"/>
        <s v="Sedes ampliadas"/>
        <s v="Sedes adecuadas"/>
        <s v="Sedes mantenidas"/>
        <s v="Contratos de obra física celebrados"/>
        <s v="Visitas de evaluación y seguimiento realizadas"/>
        <s v="Obras vigiladas a través de interventoría"/>
        <s v="Sistemas de información implementados"/>
        <s v="Documentos de lineamientos técnicos realizados"/>
        <s v="Eventos realizados para la promoción y avance de la geografía"/>
        <s v="Porcentaje de encuestas con calificación satisfactoria"/>
        <s v="Pruebas químicas, físicas, mineralógicas y biológicas de suelos realizadas"/>
        <s v="Sistema de información agrologica actualizado"/>
        <s v="Hectareas monitoreadas"/>
        <s v="Análisis geomorfológicos realizados"/>
        <s v="Documentos de estudios técnicos sobre geografía elaborados"/>
        <s v="Documentos de Investigación generados"/>
        <s v="Registros del diccionario geográfico revisados"/>
        <s v="Documentos de estudios técnicos de deslindes y de Territorios Indígenas"/>
        <s v="Solicitudes recibidas a través de la cancillería atendidas"/>
        <s v="Documentos metodológicos realizados"/>
        <s v="Datos publicados de información geográfica, geodésica y cartográfica"/>
        <s v="Porcentaje de solicitudes atendidas para el apoyo de los procesos de ordenamiento territorial planificación integral del desarrollo_x000a_"/>
        <s v="Sistema de gestión documental implementado"/>
        <s v="Implementación del sistema de gestión"/>
        <s v="Puntos geodésicos materializados"/>
        <s v="Valores geomagnéticos generados"/>
        <s v="Valores gravimétricos generados"/>
        <s v="Datos Rinex de las estaciones permanentes generados"/>
        <s v="Datos altimétricos generados"/>
        <s v="Imágenes incorporadas al Banco Nacional de imágenes"/>
        <s v="Cartografía escalas grandes generada (1:1.000, 1:2,000, 1:5,000)"/>
        <s v="Cartografía escalas medianas generada (1:10,000, 1:25,000)"/>
        <s v="Porcentaje de avance en la realización e implementación del sistema de información geográfica para la consulta de magna-sirgas_x000a_"/>
        <s v="Área geográfica con cartografía básica a las escalas y con la temporalidad adecuadas"/>
        <s v="Área geográfica con caracterización geográfica"/>
        <s v="Área geográfica con catastro actualizado"/>
        <s v="Área geográfica en municipios PDET con catastro actualizado"/>
        <s v="Implementación del Sistema Nacional de Información de Catastro Multipropósito"/>
        <s v="Gestores catastrales habilitados"/>
        <s v="Geoservicios publicados y disponibles"/>
        <s v="Desarrollos Informáticos Adquiridos O_x000a_Actualizados_x000a_" u="1"/>
        <s v=" Actividades De Soporte Realizadas_x000a_" u="1"/>
        <s v="Sistemas De Información Actualizados_x000a_" u="1"/>
        <s v="Documentos de planeación  con seguimientos realizados" u="1"/>
        <s v=" Hectareas Monitoreadas" u="1"/>
        <s v="Implementación del sistema de gestión " u="1"/>
        <s v="Porcentaje De Avance En La_x000a_Implementación De Sistemas De Calidad De La_x000a_Gestión_x000a_" u="1"/>
        <s v="Eventos Realizados Para La Promoción Y Avance De La Geografía_x000a_" u="1"/>
        <s v="Visitas De Evaluación Y Seguimiento_x000a_Realizadas_x000a_" u="1"/>
        <s v="Obras vigiladas a través de interventoría_x000a_" u="1"/>
        <s v="índice de capacidad en la prestación de servicios de tecnología." u="1"/>
        <s v="Datos publicados de información geográfica, geodésica y cartográfica " u="1"/>
        <s v="Porcentaje de encuestas con calificación_x000a_satisfactoria_x000a_" u="1"/>
        <s v="Área geográfica con catastro actualizado  " u="1"/>
        <s v="Ejercicios de participación " u="1"/>
        <s v="Porcentaje de avance en la implementación de la estrategia de comunicaciones " u="1"/>
        <s v="Porcentaje De Avance En La Realización _x000a_E Implementación Del Sistema De Información_x000a_Geográfica Para La Consulta De Magna-sirgas_x000a_" u="1"/>
        <s v="Porcentaje De Solicitudes Atendidas Para _x000a_El Apoyo De Los Procesos De Ordenamiento_x000a_Territorial Planificación Integral Del Desarrollo_x000a_" u="1"/>
      </sharedItems>
    </cacheField>
    <cacheField name="Meta Número o Porcentaje" numFmtId="0">
      <sharedItems containsSemiMixedTypes="0" containsString="0" containsNumber="1" minValue="0.19900000000000001" maxValue="6100000" count="39">
        <n v="2"/>
        <n v="14037"/>
        <n v="1000684"/>
        <n v="1"/>
        <n v="8078"/>
        <n v="7055"/>
        <n v="11"/>
        <n v="10"/>
        <n v="0.9"/>
        <n v="677"/>
        <n v="30"/>
        <n v="20"/>
        <n v="5"/>
        <n v="8000"/>
        <n v="22"/>
        <n v="3"/>
        <n v="120000"/>
        <n v="3050000"/>
        <n v="6100000"/>
        <n v="45000"/>
        <n v="100"/>
        <n v="60000"/>
        <n v="158"/>
        <n v="28"/>
        <n v="200"/>
        <n v="0.25"/>
        <n v="5012960"/>
        <n v="52"/>
        <n v="12960"/>
        <n v="32"/>
        <n v="5000000"/>
        <n v="283000"/>
        <n v="25"/>
        <n v="0.23"/>
        <n v="0.37"/>
        <n v="0.20100000000000001"/>
        <n v="0.19900000000000001"/>
        <n v="0.3"/>
        <n v="1206" u="1"/>
      </sharedItems>
    </cacheField>
    <cacheField name="Ejecutado Número o Porcentaje" numFmtId="0">
      <sharedItems containsSemiMixedTypes="0" containsString="0" containsNumber="1" minValue="0" maxValue="590400" count="37">
        <n v="2"/>
        <n v="0"/>
        <n v="133742"/>
        <n v="545"/>
        <n v="0.3"/>
        <n v="110"/>
        <n v="0.2"/>
        <n v="1"/>
        <n v="0.495"/>
        <n v="0.16250000000000001"/>
        <n v="0.1"/>
        <n v="5"/>
        <n v="2980"/>
        <n v="9"/>
        <n v="0.17"/>
        <n v="0.25"/>
        <n v="6"/>
        <n v="2241"/>
        <n v="590400"/>
        <n v="7"/>
        <n v="30"/>
        <n v="0.09"/>
        <n v="0.03"/>
        <n v="1647"/>
        <n v="244705.47"/>
        <n v="101437.34"/>
        <n v="0.17499999999999999"/>
        <n v="2.6372038361293898E-2"/>
        <n v="0.10393128881049657"/>
        <n v="0.15"/>
        <n v="11"/>
        <n v="218"/>
        <n v="185" u="1"/>
        <n v="8.2000000000000007E-3" u="1"/>
        <n v="0.14000000000000001" u="1"/>
        <n v="5.0000000000000001E-3" u="1"/>
        <n v="10" u="1"/>
      </sharedItems>
    </cacheField>
    <cacheField name="% Avance" numFmtId="0">
      <sharedItems containsSemiMixedTypes="0" containsString="0" containsNumber="1" minValue="0" maxValue="1.1000000000000001" count="40">
        <n v="0.4"/>
        <n v="0"/>
        <n v="0.1336"/>
        <n v="0.155"/>
        <n v="0.3"/>
        <n v="1.3599999999999999E-2"/>
        <n v="1.5599999999999999E-2"/>
        <n v="0.2"/>
        <n v="9.0909090909090912E-2"/>
        <n v="0.1"/>
        <n v="0.54999999999999993"/>
        <n v="0.16250000000000001"/>
        <n v="0.11111111111111112"/>
        <n v="1"/>
        <n v="0.3725"/>
        <n v="0.40909090909090912"/>
        <n v="0.17330000000000001"/>
        <n v="0.25"/>
        <n v="0.2727"/>
        <n v="1.8675000000000001E-2"/>
        <n v="0.19357377049180327"/>
        <n v="7.0000000000000007E-2"/>
        <n v="0.18990000000000001"/>
        <n v="0.21429999999999999"/>
        <n v="0.09"/>
        <n v="0.12"/>
        <n v="2.9999999999999997E-4"/>
        <n v="0.12709999999999999"/>
        <n v="4.8899999999999999E-2"/>
        <n v="2.0299999999999999E-2"/>
        <n v="0.7"/>
        <n v="0.11466103635345172"/>
        <n v="0.28089537516350427"/>
        <n v="0.5"/>
        <n v="1.1000000000000001"/>
        <n v="1.0900000000000001"/>
        <n v="2.1739130434782608E-2" u="1"/>
        <n v="0.46666666666666673" u="1"/>
        <n v="0.92500000000000004" u="1"/>
        <n v="2.2162162162162165E-2" u="1"/>
      </sharedItems>
    </cacheField>
    <cacheField name="Observaciones" numFmtId="0">
      <sharedItems containsBlank="1" longText="1"/>
    </cacheField>
    <cacheField name="Área" numFmtId="0">
      <sharedItems/>
    </cacheField>
  </cacheFields>
  <extLst>
    <ext xmlns:x14="http://schemas.microsoft.com/office/spreadsheetml/2009/9/main" uri="{725AE2AE-9491-48be-B2B4-4EB974FC3084}">
      <x14:pivotCacheDefinition pivotCacheId="4"/>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202.603868981481" createdVersion="6" refreshedVersion="6" minRefreshableVersion="3" recordCount="5998" xr:uid="{DAF23526-6688-435A-A98A-DD1455B37228}">
  <cacheSource type="worksheet">
    <worksheetSource ref="A1:Y5999" sheet="archivo_CDP"/>
  </cacheSource>
  <cacheFields count="32">
    <cacheField name="Numero Documento" numFmtId="0">
      <sharedItems/>
    </cacheField>
    <cacheField name="Fecha de Registro" numFmtId="0">
      <sharedItems/>
    </cacheField>
    <cacheField name="Fecha de Creacion" numFmtId="0">
      <sharedItems/>
    </cacheField>
    <cacheField name="Tipo de CDP" numFmtId="0">
      <sharedItems/>
    </cacheField>
    <cacheField name="Estado" numFmtId="0">
      <sharedItems/>
    </cacheField>
    <cacheField name="Dependencia" numFmtId="0">
      <sharedItems/>
    </cacheField>
    <cacheField name="Dependencia Descripcion" numFmtId="0">
      <sharedItems count="29">
        <s v="TERRITORIAL ATLANTICO"/>
        <s v="TERRITORIAL BOLIVAR"/>
        <s v="TERRITORIAL BOYACA"/>
        <s v="TERRITORIAL CALDAS"/>
        <s v="TERRITORIAL CAQUETA"/>
        <s v="TERRITORIAL CAUCA"/>
        <s v="TERRITORIAL CESAR"/>
        <s v="TERRITORIAL CORDOBA"/>
        <s v="TERRITORIAL CUNDINAMARCA"/>
        <s v="TERRITORIAL GUAJIRA"/>
        <s v="TERRITORIAL HUILA"/>
        <s v="TERRITORIAL MAGDALENA"/>
        <s v="TERRITORIAL META"/>
        <s v="CATASTRO MULTIPROPOSITO"/>
        <s v="TERRITORIAL NARIÑO"/>
        <s v="TERRITORIAL NORTE DE SANTANDER"/>
        <s v="TERRITORIAL QUINDIO"/>
        <s v="TERRITORIAL RISARALDA"/>
        <s v="TERRITORIAL SANTANDER"/>
        <s v="SECRETARIA GENERAL"/>
        <s v="MERCADEO"/>
        <s v="CARTOGRAFIA"/>
        <s v="CATASTRO ACTUALIZACION"/>
        <s v="CIAF"/>
        <s v="AGROLOGIA"/>
        <s v="CATASTRO AVALUOS"/>
        <s v="TERRITORIAL SUCRE"/>
        <s v="TERRITORIAL TOLIMA"/>
        <s v="TERRITORIAL VALLE"/>
      </sharedItems>
    </cacheField>
    <cacheField name="Rubro" numFmtId="0">
      <sharedItems count="95">
        <s v="A-02-02-02-006-009"/>
        <s v="A-02-02-02-008-004"/>
        <s v="A-02-02-02-009-004"/>
        <s v="A-01-01-01-001-005"/>
        <s v="A-01-01-01-001-010"/>
        <s v="A-01-01-03-002"/>
        <s v="A-01-01-01-001-004"/>
        <s v="A-01-01-03-001-003"/>
        <s v="A-01-01-01-001-001"/>
        <s v="A-01-01-01-001-007"/>
        <s v="A-01-01-03-001-001"/>
        <s v="A-01-01-02-001"/>
        <s v="A-01-01-02-007"/>
        <s v="A-01-01-02-002"/>
        <s v="A-01-01-02-006"/>
        <s v="A-01-01-02-005"/>
        <s v="A-01-01-02-004"/>
        <s v="A-02-02-02-008-003"/>
        <s v="A-02-02-02-006-004"/>
        <s v="A-02-02-02-010"/>
        <s v="A-08-01-02-003"/>
        <s v="A-03-04-02-012-001"/>
        <s v="C-0404-1003-2-0-0404004-02"/>
        <s v="C-0404-1003-2-0-0404007-02"/>
        <s v="A-08-01-02-001"/>
        <s v="C-0499-1003-5-0-0499060-02"/>
        <s v="A-01-01-01-001-006"/>
        <s v="C-0499-1003-6-0-0499016-02"/>
        <s v="A-01-01-01-001-012"/>
        <s v="C-0499-1003-7-0-0499052-02"/>
        <s v="A-01-01-01-001-009"/>
        <s v="A-02-02-02-007-002"/>
        <s v="C-0499-1003-6-0-0499011-02"/>
        <s v="A-02-02-02-007-001"/>
        <s v="A-03-04-02-012-002"/>
        <s v="A-02-02-01-003-003"/>
        <s v="A-02-02-02-006-005"/>
        <s v="A-01-01-03-001-002"/>
        <s v="C-0402-1003-8-0-0402014-02"/>
        <s v="A-03-10-01-001"/>
        <s v="C-0402-1003-7-0-0402012-02"/>
        <s v="A-01-01-01-001-008"/>
        <s v="A-01-01-03-016"/>
        <s v="A-03-10-01-002"/>
        <s v="C-0404-1003-2-0-0404004-04022"/>
        <s v="C-0404-1003-2-0-0404004-04021"/>
        <s v="C-0404-1003-2-0-0404004-01022"/>
        <s v="C-0404-1003-2-0-0404004-02011"/>
        <s v="C-0404-1003-2-0-0404004-03022"/>
        <s v="C-0404-1003-2-0-0404004-03021"/>
        <s v="C-0404-1003-2-0-0404004-02012"/>
        <s v="C-0404-1003-2-0-0404004-02042"/>
        <s v="C-0404-1003-2-0-0404004-02041"/>
        <s v="A-01-01-01-001-003"/>
        <s v="C-0402-1003-8-0-0402016-02"/>
        <s v="C-0499-1003-5-0-0499065-02"/>
        <s v="A-02-02-02-008-005"/>
        <s v="A-02-02-02-006-003"/>
        <s v="A-02-02-02-008-008"/>
        <s v="A-02-02-02-005-004"/>
        <s v="A-02-02-02-008-009"/>
        <s v="A-02-02-01-003-002"/>
        <s v="A-02-02-02-008-002"/>
        <s v="C-0499-1003-6-0-0499010-02"/>
        <s v="C-0499-1003-8-0-0499063-02"/>
        <s v="C-0402-1003-7-0-0402011-02"/>
        <s v="A-02-02-02-006-008"/>
        <s v="C-0405-1003-4-0-0405006-02"/>
        <s v="C-0403-1003-2-0-0403002-02"/>
        <s v="C-0499-1003-5-0-0499054-02"/>
        <s v="A-01-01-02-003"/>
        <s v="C-0499-1003-8-0-0499053-02"/>
        <s v="C-0405-1003-4-0-0405005-02"/>
        <s v="C-0405-1003-4-0-0405007-02"/>
        <s v="C-0403-1003-2-0-0403005-02"/>
        <s v="C-0402-1003-7-0-0402009-02"/>
        <s v="A-02-02-02-008-007"/>
        <s v="C-0402-1003-8-0-0402003-02"/>
        <s v="C-0402-1003-7-0-0402020-02"/>
        <s v="A-02-02-01-004-005"/>
        <s v="C-0499-1003-7-0-0499063-02"/>
        <s v="A-02-02-01-002-008"/>
        <s v="A-02-02-02-009-006"/>
        <s v="C-0499-1003-5-0-0499058-02"/>
        <s v="C-0402-1003-7-0-0402017-02"/>
        <s v="C-0402-1003-7-0-0402008-02"/>
        <s v="C-0402-1003-7-0-0402003-02"/>
        <s v="A-08-01-02-006"/>
        <s v="A-01-01-03-030"/>
        <s v="A-08-05-01-003"/>
        <s v="A-02-02-01-004-007"/>
        <s v="A-02-02-01-003-006"/>
        <s v="A-08-04-01"/>
        <s v="A-02-02-01-003-005"/>
        <s v="A-02-02-01-002-007"/>
      </sharedItems>
      <fieldGroup par="26"/>
    </cacheField>
    <cacheField name="Descripcion" numFmtId="0">
      <sharedItems/>
    </cacheField>
    <cacheField name="Fuente" numFmtId="0">
      <sharedItems/>
    </cacheField>
    <cacheField name="Recurso" numFmtId="0">
      <sharedItems count="4">
        <s v="RECURSOS CORRIENTES"/>
        <s v="INGRESOS CORRIENTES"/>
        <s v="OTROS RECURSOS DEL TESORO"/>
        <s v="PRESTAMOS DESTINACIÓN ESPECIFICA"/>
      </sharedItems>
    </cacheField>
    <cacheField name="Sit" numFmtId="0">
      <sharedItems/>
    </cacheField>
    <cacheField name="Valor Inicial" numFmtId="0">
      <sharedItems containsSemiMixedTypes="0" containsString="0" containsNumber="1" minValue="0" maxValue="3026015011"/>
    </cacheField>
    <cacheField name="Valor Operaciones" numFmtId="0">
      <sharedItems containsSemiMixedTypes="0" containsString="0" containsNumber="1" minValue="-1603000000" maxValue="572477574.57000005"/>
    </cacheField>
    <cacheField name="Valor Actual" numFmtId="0">
      <sharedItems containsSemiMixedTypes="0" containsString="0" containsNumber="1" minValue="0" maxValue="3026015011"/>
    </cacheField>
    <cacheField name="Saldo por Comprometer" numFmtId="0">
      <sharedItems containsSemiMixedTypes="0" containsString="0" containsNumber="1" minValue="0" maxValue="1153950000"/>
    </cacheField>
    <cacheField name="Objeto" numFmtId="0">
      <sharedItems/>
    </cacheField>
    <cacheField name="Solicitud CDP" numFmtId="0">
      <sharedItems/>
    </cacheField>
    <cacheField name="Compromisos" numFmtId="0">
      <sharedItems longText="1"/>
    </cacheField>
    <cacheField name="Cuentas por Pagar" numFmtId="0">
      <sharedItems longText="1"/>
    </cacheField>
    <cacheField name="Obligaciones" numFmtId="0">
      <sharedItems longText="1"/>
    </cacheField>
    <cacheField name="Ordenes de Pago" numFmtId="0">
      <sharedItems longText="1"/>
    </cacheField>
    <cacheField name="Reintegros" numFmtId="0">
      <sharedItems/>
    </cacheField>
    <cacheField name="Tipo de gasto" numFmtId="0">
      <sharedItems count="2">
        <s v="Funcionamiento"/>
        <s v="Inversión"/>
      </sharedItems>
    </cacheField>
    <cacheField name="Fuente dependencia" numFmtId="0">
      <sharedItems count="29">
        <s v="TERRITORIAL ATLANTICO"/>
        <s v="CATASTRO ACTUALIZACION"/>
        <s v="CATASTRO AVALUOS"/>
        <s v="SECRETARIA GENERAL"/>
        <s v="TERRITORIAL BOLIVAR"/>
        <s v="TERRITORIAL BOYACA"/>
        <s v="TERRITORIAL CALDAS"/>
        <s v="TERRITORIAL CAQUETA"/>
        <s v="CARTOGRAFIA"/>
        <s v="TERRITORIAL CAUCA"/>
        <s v="TERRITORIAL CESAR"/>
        <s v="TERRITORIAL CORDOBA"/>
        <s v="TERRITORIAL CUNDINAMARCA"/>
        <s v="TERRITORIAL GUAJIRA"/>
        <s v="TERRITORIAL HUILA"/>
        <s v="TERRITORIAL MAGDALENA"/>
        <s v="TERRITORIAL META"/>
        <s v="CATASTRO MULTIPROPOSITO"/>
        <s v="TERRITORIAL NARIÑO"/>
        <s v="TERRITORIAL NORTE DE SANTANDER"/>
        <s v="TERRITORIAL QUINDIO"/>
        <s v="TERRITORIAL RISARALDA"/>
        <s v="TERRITORIAL SANTANDER"/>
        <s v="MERCADEO"/>
        <s v="CIAF"/>
        <s v="AGROLOGIA"/>
        <s v="TERRITORIAL SUCRE"/>
        <s v="TERRITORIAL TOLIMA"/>
        <s v="TERRITORIAL VALLE"/>
      </sharedItems>
    </cacheField>
    <cacheField name="% ejec" numFmtId="0" formula="('Saldo por Comprometer'/'Valor Actual')" databaseField="0"/>
    <cacheField name="Rubro2" numFmtId="0" databaseField="0">
      <fieldGroup par="27" base="7">
        <discretePr count="95">
          <x v="1"/>
          <x v="1"/>
          <x v="1"/>
          <x v="0"/>
          <x v="0"/>
          <x v="0"/>
          <x v="0"/>
          <x v="0"/>
          <x v="0"/>
          <x v="0"/>
          <x v="0"/>
          <x v="0"/>
          <x v="0"/>
          <x v="0"/>
          <x v="0"/>
          <x v="0"/>
          <x v="0"/>
          <x v="1"/>
          <x v="1"/>
          <x v="1"/>
          <x v="3"/>
          <x v="2"/>
          <x v="10"/>
          <x v="10"/>
          <x v="13"/>
          <x v="6"/>
          <x v="0"/>
          <x v="7"/>
          <x v="0"/>
          <x v="8"/>
          <x v="20"/>
          <x v="1"/>
          <x v="7"/>
          <x v="1"/>
          <x v="2"/>
          <x v="1"/>
          <x v="17"/>
          <x v="0"/>
          <x v="12"/>
          <x v="18"/>
          <x v="11"/>
          <x v="0"/>
          <x v="0"/>
          <x v="19"/>
          <x v="10"/>
          <x v="14"/>
          <x v="15"/>
          <x v="16"/>
          <x v="21"/>
          <x v="22"/>
          <x v="23"/>
          <x v="24"/>
          <x v="25"/>
          <x v="0"/>
          <x v="12"/>
          <x v="6"/>
          <x v="1"/>
          <x v="1"/>
          <x v="1"/>
          <x v="1"/>
          <x v="1"/>
          <x v="1"/>
          <x v="1"/>
          <x v="7"/>
          <x v="5"/>
          <x v="11"/>
          <x v="1"/>
          <x v="4"/>
          <x v="9"/>
          <x v="6"/>
          <x v="0"/>
          <x v="5"/>
          <x v="4"/>
          <x v="4"/>
          <x v="9"/>
          <x v="11"/>
          <x v="1"/>
          <x v="12"/>
          <x v="11"/>
          <x v="1"/>
          <x v="8"/>
          <x v="1"/>
          <x v="1"/>
          <x v="6"/>
          <x v="11"/>
          <x v="11"/>
          <x v="11"/>
          <x v="3"/>
          <x v="0"/>
          <x v="26"/>
          <x v="27"/>
          <x v="28"/>
          <x v="29"/>
          <x v="30"/>
          <x v="31"/>
        </discretePr>
        <groupItems count="32">
          <s v="Grupo1"/>
          <s v="Grupo2"/>
          <s v="Grupo3"/>
          <s v="Grupo4"/>
          <s v="Grupo5"/>
          <s v="Grupo6"/>
          <s v="Grupo7"/>
          <s v="Grupo8"/>
          <s v="Grupo9"/>
          <s v="Grupo10"/>
          <s v="Grupo11"/>
          <s v="Grupo12"/>
          <s v="Grupo13"/>
          <s v="A-08-01-02-001"/>
          <s v="C-0404-1003-2-0-0404004-04021"/>
          <s v="C-0404-1003-2-0-0404004-01022"/>
          <s v="C-0404-1003-2-0-0404004-02011"/>
          <s v="A-02-02-02-006-005"/>
          <s v="A-03-10-01-001"/>
          <s v="A-03-10-01-002"/>
          <s v="A-01-01-01-001-009"/>
          <s v="C-0404-1003-2-0-0404004-03022"/>
          <s v="C-0404-1003-2-0-0404004-03021"/>
          <s v="C-0404-1003-2-0-0404004-02012"/>
          <s v="C-0404-1003-2-0-0404004-02042"/>
          <s v="C-0404-1003-2-0-0404004-02041"/>
          <s v="A-08-05-01-003"/>
          <s v="A-02-02-01-004-007"/>
          <s v="A-02-02-01-003-006"/>
          <s v="A-08-04-01"/>
          <s v="A-02-02-01-003-005"/>
          <s v="A-02-02-01-002-007"/>
        </groupItems>
      </fieldGroup>
    </cacheField>
    <cacheField name="Rubro3" numFmtId="0" databaseField="0">
      <fieldGroup par="28" base="7">
        <discretePr count="95">
          <x v="9"/>
          <x v="9"/>
          <x v="9"/>
          <x v="8"/>
          <x v="8"/>
          <x v="8"/>
          <x v="8"/>
          <x v="8"/>
          <x v="8"/>
          <x v="8"/>
          <x v="8"/>
          <x v="8"/>
          <x v="8"/>
          <x v="8"/>
          <x v="8"/>
          <x v="8"/>
          <x v="8"/>
          <x v="9"/>
          <x v="9"/>
          <x v="9"/>
          <x v="11"/>
          <x v="10"/>
          <x v="12"/>
          <x v="12"/>
          <x v="11"/>
          <x v="2"/>
          <x v="8"/>
          <x v="3"/>
          <x v="8"/>
          <x v="4"/>
          <x v="8"/>
          <x v="9"/>
          <x v="3"/>
          <x v="9"/>
          <x v="10"/>
          <x v="9"/>
          <x v="9"/>
          <x v="8"/>
          <x v="7"/>
          <x v="10"/>
          <x v="6"/>
          <x v="8"/>
          <x v="8"/>
          <x v="10"/>
          <x v="12"/>
          <x v="12"/>
          <x v="12"/>
          <x v="12"/>
          <x v="13"/>
          <x v="14"/>
          <x v="15"/>
          <x v="16"/>
          <x v="17"/>
          <x v="8"/>
          <x v="7"/>
          <x v="2"/>
          <x v="9"/>
          <x v="9"/>
          <x v="9"/>
          <x v="9"/>
          <x v="9"/>
          <x v="9"/>
          <x v="9"/>
          <x v="3"/>
          <x v="1"/>
          <x v="6"/>
          <x v="9"/>
          <x v="0"/>
          <x v="5"/>
          <x v="2"/>
          <x v="8"/>
          <x v="1"/>
          <x v="0"/>
          <x v="0"/>
          <x v="5"/>
          <x v="6"/>
          <x v="9"/>
          <x v="7"/>
          <x v="6"/>
          <x v="9"/>
          <x v="4"/>
          <x v="9"/>
          <x v="9"/>
          <x v="2"/>
          <x v="6"/>
          <x v="6"/>
          <x v="6"/>
          <x v="11"/>
          <x v="8"/>
          <x v="18"/>
          <x v="19"/>
          <x v="20"/>
          <x v="21"/>
          <x v="22"/>
          <x v="23"/>
        </discretePr>
        <groupItems count="24">
          <s v="Grupo5"/>
          <s v="Grupo6"/>
          <s v="Grupo7"/>
          <s v="Grupo8"/>
          <s v="Grupo9"/>
          <s v="Grupo10"/>
          <s v="Grupo12"/>
          <s v="Grupo13"/>
          <s v="Grupo1"/>
          <s v="Grupo2"/>
          <s v="Grupo3"/>
          <s v="Grupo4"/>
          <s v="Grupo11"/>
          <s v="C-0404-1003-2-0-0404004-03022"/>
          <s v="C-0404-1003-2-0-0404004-03021"/>
          <s v="C-0404-1003-2-0-0404004-02012"/>
          <s v="C-0404-1003-2-0-0404004-02042"/>
          <s v="C-0404-1003-2-0-0404004-02041"/>
          <s v="A-08-05-01-003"/>
          <s v="A-02-02-01-004-007"/>
          <s v="A-02-02-01-003-006"/>
          <s v="A-08-04-01"/>
          <s v="A-02-02-01-003-005"/>
          <s v="A-02-02-01-002-007"/>
        </groupItems>
      </fieldGroup>
    </cacheField>
    <cacheField name="Rubro4" numFmtId="0" databaseField="0">
      <fieldGroup par="29" base="7">
        <discretePr count="95">
          <x v="9"/>
          <x v="9"/>
          <x v="9"/>
          <x v="8"/>
          <x v="8"/>
          <x v="8"/>
          <x v="8"/>
          <x v="8"/>
          <x v="8"/>
          <x v="8"/>
          <x v="8"/>
          <x v="8"/>
          <x v="8"/>
          <x v="8"/>
          <x v="8"/>
          <x v="8"/>
          <x v="8"/>
          <x v="9"/>
          <x v="9"/>
          <x v="9"/>
          <x v="16"/>
          <x v="10"/>
          <x v="11"/>
          <x v="11"/>
          <x v="16"/>
          <x v="2"/>
          <x v="8"/>
          <x v="3"/>
          <x v="8"/>
          <x v="4"/>
          <x v="8"/>
          <x v="9"/>
          <x v="3"/>
          <x v="9"/>
          <x v="10"/>
          <x v="9"/>
          <x v="9"/>
          <x v="8"/>
          <x v="7"/>
          <x v="10"/>
          <x v="6"/>
          <x v="8"/>
          <x v="8"/>
          <x v="10"/>
          <x v="11"/>
          <x v="11"/>
          <x v="11"/>
          <x v="11"/>
          <x v="11"/>
          <x v="12"/>
          <x v="13"/>
          <x v="14"/>
          <x v="15"/>
          <x v="8"/>
          <x v="7"/>
          <x v="2"/>
          <x v="9"/>
          <x v="9"/>
          <x v="9"/>
          <x v="9"/>
          <x v="9"/>
          <x v="9"/>
          <x v="9"/>
          <x v="3"/>
          <x v="1"/>
          <x v="6"/>
          <x v="9"/>
          <x v="0"/>
          <x v="5"/>
          <x v="2"/>
          <x v="8"/>
          <x v="1"/>
          <x v="0"/>
          <x v="0"/>
          <x v="5"/>
          <x v="6"/>
          <x v="9"/>
          <x v="7"/>
          <x v="6"/>
          <x v="9"/>
          <x v="4"/>
          <x v="9"/>
          <x v="9"/>
          <x v="2"/>
          <x v="6"/>
          <x v="6"/>
          <x v="6"/>
          <x v="16"/>
          <x v="8"/>
          <x v="16"/>
          <x v="17"/>
          <x v="18"/>
          <x v="19"/>
          <x v="20"/>
          <x v="21"/>
        </discretePr>
        <groupItems count="22">
          <s v="Grupo5"/>
          <s v="Grupo6"/>
          <s v="Grupo7"/>
          <s v="Grupo8"/>
          <s v="Grupo9"/>
          <s v="Grupo10"/>
          <s v="Grupo12"/>
          <s v="Grupo13"/>
          <s v="Grupo1"/>
          <s v="Grupo2"/>
          <s v="Grupo3"/>
          <s v="Grupo11"/>
          <s v="C-0404-1003-2-0-0404004-03021"/>
          <s v="C-0404-1003-2-0-0404004-02012"/>
          <s v="C-0404-1003-2-0-0404004-02042"/>
          <s v="C-0404-1003-2-0-0404004-02041"/>
          <s v="Grupo4"/>
          <s v="A-02-02-01-004-007"/>
          <s v="A-02-02-01-003-006"/>
          <s v="A-08-04-01"/>
          <s v="A-02-02-01-003-005"/>
          <s v="A-02-02-01-002-007"/>
        </groupItems>
      </fieldGroup>
    </cacheField>
    <cacheField name="Rubro5" numFmtId="0" databaseField="0">
      <fieldGroup par="31" base="7">
        <discretePr count="95">
          <x v="11"/>
          <x v="11"/>
          <x v="11"/>
          <x v="8"/>
          <x v="8"/>
          <x v="8"/>
          <x v="8"/>
          <x v="8"/>
          <x v="8"/>
          <x v="8"/>
          <x v="8"/>
          <x v="8"/>
          <x v="8"/>
          <x v="8"/>
          <x v="8"/>
          <x v="8"/>
          <x v="8"/>
          <x v="11"/>
          <x v="11"/>
          <x v="11"/>
          <x v="14"/>
          <x v="9"/>
          <x v="10"/>
          <x v="10"/>
          <x v="14"/>
          <x v="2"/>
          <x v="8"/>
          <x v="3"/>
          <x v="8"/>
          <x v="4"/>
          <x v="8"/>
          <x v="11"/>
          <x v="3"/>
          <x v="11"/>
          <x v="9"/>
          <x v="11"/>
          <x v="11"/>
          <x v="8"/>
          <x v="7"/>
          <x v="9"/>
          <x v="6"/>
          <x v="8"/>
          <x v="8"/>
          <x v="9"/>
          <x v="10"/>
          <x v="10"/>
          <x v="10"/>
          <x v="10"/>
          <x v="10"/>
          <x v="10"/>
          <x v="10"/>
          <x v="10"/>
          <x v="10"/>
          <x v="8"/>
          <x v="7"/>
          <x v="2"/>
          <x v="11"/>
          <x v="11"/>
          <x v="11"/>
          <x v="11"/>
          <x v="11"/>
          <x v="11"/>
          <x v="11"/>
          <x v="3"/>
          <x v="1"/>
          <x v="6"/>
          <x v="11"/>
          <x v="0"/>
          <x v="5"/>
          <x v="2"/>
          <x v="8"/>
          <x v="1"/>
          <x v="0"/>
          <x v="0"/>
          <x v="5"/>
          <x v="6"/>
          <x v="11"/>
          <x v="7"/>
          <x v="6"/>
          <x v="11"/>
          <x v="4"/>
          <x v="11"/>
          <x v="11"/>
          <x v="2"/>
          <x v="6"/>
          <x v="6"/>
          <x v="6"/>
          <x v="14"/>
          <x v="8"/>
          <x v="14"/>
          <x v="11"/>
          <x v="11"/>
          <x v="14"/>
          <x v="12"/>
          <x v="13"/>
        </discretePr>
        <groupItems count="15">
          <s v="Grupo5"/>
          <s v="Grupo6"/>
          <s v="Grupo7"/>
          <s v="Grupo8"/>
          <s v="Grupo9"/>
          <s v="Grupo10"/>
          <s v="Grupo12"/>
          <s v="Grupo13"/>
          <s v="Grupo1"/>
          <s v="Grupo3"/>
          <s v="Grupo11"/>
          <s v="Grupo2"/>
          <s v="A-02-02-01-003-005"/>
          <s v="A-02-02-01-002-007"/>
          <s v="Grupo4"/>
        </groupItems>
      </fieldGroup>
    </cacheField>
    <cacheField name="Comprometido" numFmtId="0" formula="'Valor Actual'-'Saldo por Comprometer'" databaseField="0"/>
    <cacheField name="Rubro6" numFmtId="0" databaseField="0">
      <fieldGroup base="7">
        <discretePr count="95">
          <x v="12"/>
          <x v="12"/>
          <x v="12"/>
          <x v="8"/>
          <x v="8"/>
          <x v="8"/>
          <x v="8"/>
          <x v="8"/>
          <x v="8"/>
          <x v="8"/>
          <x v="8"/>
          <x v="8"/>
          <x v="8"/>
          <x v="8"/>
          <x v="8"/>
          <x v="8"/>
          <x v="8"/>
          <x v="12"/>
          <x v="12"/>
          <x v="12"/>
          <x v="11"/>
          <x v="9"/>
          <x v="10"/>
          <x v="10"/>
          <x v="11"/>
          <x v="2"/>
          <x v="8"/>
          <x v="3"/>
          <x v="8"/>
          <x v="4"/>
          <x v="8"/>
          <x v="12"/>
          <x v="3"/>
          <x v="12"/>
          <x v="9"/>
          <x v="12"/>
          <x v="12"/>
          <x v="8"/>
          <x v="7"/>
          <x v="9"/>
          <x v="6"/>
          <x v="8"/>
          <x v="8"/>
          <x v="9"/>
          <x v="10"/>
          <x v="10"/>
          <x v="10"/>
          <x v="10"/>
          <x v="10"/>
          <x v="10"/>
          <x v="10"/>
          <x v="10"/>
          <x v="10"/>
          <x v="8"/>
          <x v="7"/>
          <x v="2"/>
          <x v="12"/>
          <x v="12"/>
          <x v="12"/>
          <x v="12"/>
          <x v="12"/>
          <x v="12"/>
          <x v="12"/>
          <x v="3"/>
          <x v="1"/>
          <x v="6"/>
          <x v="12"/>
          <x v="0"/>
          <x v="5"/>
          <x v="2"/>
          <x v="8"/>
          <x v="1"/>
          <x v="0"/>
          <x v="0"/>
          <x v="5"/>
          <x v="6"/>
          <x v="12"/>
          <x v="7"/>
          <x v="6"/>
          <x v="12"/>
          <x v="4"/>
          <x v="12"/>
          <x v="12"/>
          <x v="2"/>
          <x v="6"/>
          <x v="6"/>
          <x v="6"/>
          <x v="11"/>
          <x v="8"/>
          <x v="11"/>
          <x v="12"/>
          <x v="12"/>
          <x v="11"/>
          <x v="12"/>
          <x v="12"/>
        </discretePr>
        <groupItems count="13">
          <s v="Grupo5"/>
          <s v="Grupo6"/>
          <s v="Grupo7"/>
          <s v="Grupo8"/>
          <s v="Grupo9"/>
          <s v="Grupo10"/>
          <s v="Grupo12"/>
          <s v="Grupo13"/>
          <s v="Grupo1"/>
          <s v="Grupo3"/>
          <s v="Grupo11"/>
          <s v="Grupo4"/>
          <s v="Grupo2"/>
        </groupItems>
      </fieldGroup>
    </cacheField>
  </cacheFields>
  <extLst>
    <ext xmlns:x14="http://schemas.microsoft.com/office/spreadsheetml/2009/9/main" uri="{725AE2AE-9491-48be-B2B4-4EB974FC3084}">
      <x14:pivotCacheDefinition pivotCacheId="1609543904"/>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231.764159953702" createdVersion="6" refreshedVersion="6" minRefreshableVersion="3" recordCount="134" xr:uid="{DC8624E0-CAF2-4BB2-8777-59274A4ECEA3}">
  <cacheSource type="worksheet">
    <worksheetSource ref="A1:T135" sheet="archivo_reserva"/>
  </cacheSource>
  <cacheFields count="24">
    <cacheField name="UEJ" numFmtId="0">
      <sharedItems/>
    </cacheField>
    <cacheField name="NOMBRE UEJ" numFmtId="0">
      <sharedItems/>
    </cacheField>
    <cacheField name="RUBRO" numFmtId="0">
      <sharedItems/>
    </cacheField>
    <cacheField name="TIPO" numFmtId="0">
      <sharedItems count="2">
        <s v="A"/>
        <s v="C"/>
      </sharedItems>
    </cacheField>
    <cacheField name="CTA" numFmtId="0">
      <sharedItems/>
    </cacheField>
    <cacheField name="SUB_x000a_CTA" numFmtId="0">
      <sharedItems/>
    </cacheField>
    <cacheField name="OBJ" numFmtId="0">
      <sharedItems/>
    </cacheField>
    <cacheField name="ORD" numFmtId="0">
      <sharedItems/>
    </cacheField>
    <cacheField name="SOR_x000a_ORD" numFmtId="0">
      <sharedItems containsBlank="1"/>
    </cacheField>
    <cacheField name="ITEM" numFmtId="0">
      <sharedItems containsBlank="1"/>
    </cacheField>
    <cacheField name="SUB_x000a_ITEM" numFmtId="0">
      <sharedItems containsBlank="1"/>
    </cacheField>
    <cacheField name="SUB_x000a_ITEM 2" numFmtId="0">
      <sharedItems containsBlank="1"/>
    </cacheField>
    <cacheField name="FUENTE" numFmtId="0">
      <sharedItems count="2">
        <s v="Nación"/>
        <s v="Propios"/>
      </sharedItems>
    </cacheField>
    <cacheField name="REC" numFmtId="0">
      <sharedItems/>
    </cacheField>
    <cacheField name="SIT" numFmtId="0">
      <sharedItems/>
    </cacheField>
    <cacheField name="DESCRIPCION" numFmtId="0">
      <sharedItems/>
    </cacheField>
    <cacheField name="COMPROMISO" numFmtId="168">
      <sharedItems containsSemiMixedTypes="0" containsString="0" containsNumber="1" minValue="0" maxValue="4959466935.8100004"/>
    </cacheField>
    <cacheField name="OBLIGACION" numFmtId="168">
      <sharedItems containsSemiMixedTypes="0" containsString="0" containsNumber="1" minValue="0" maxValue="4734466935.8100004"/>
    </cacheField>
    <cacheField name="PAGOS" numFmtId="168">
      <sharedItems containsSemiMixedTypes="0" containsString="0" containsNumber="1" minValue="0" maxValue="2600000000"/>
    </cacheField>
    <cacheField name="Unión cuenta" numFmtId="0">
      <sharedItems count="17">
        <s v="010101"/>
        <s v="010102"/>
        <s v="010103"/>
        <s v="020201"/>
        <s v="020202"/>
        <s v="030402"/>
        <s v="080102"/>
        <s v="080501"/>
        <s v="040210037"/>
        <s v="040210038"/>
        <s v="040310032"/>
        <s v="040410032"/>
        <s v="040510034"/>
        <s v="049910035"/>
        <s v="049910036"/>
        <s v="049910037"/>
        <s v="049910038"/>
      </sharedItems>
      <fieldGroup par="23"/>
    </cacheField>
    <cacheField name="% ejecución" numFmtId="0" formula="IFERROR(OBLIGACION/COMPROMISO,0)" databaseField="0"/>
    <cacheField name="% pag" numFmtId="0" formula="IFERROR(PAGOS/COMPROMISO,0)" databaseField="0"/>
    <cacheField name="Sald" numFmtId="0" formula="COMPROMISO-PAGOS" databaseField="0"/>
    <cacheField name="Unión cuenta2" numFmtId="0" databaseField="0">
      <fieldGroup base="19">
        <discretePr count="17">
          <x v="10"/>
          <x v="10"/>
          <x v="10"/>
          <x v="11"/>
          <x v="11"/>
          <x v="0"/>
          <x v="12"/>
          <x v="12"/>
          <x v="1"/>
          <x v="2"/>
          <x v="3"/>
          <x v="4"/>
          <x v="5"/>
          <x v="6"/>
          <x v="7"/>
          <x v="8"/>
          <x v="9"/>
        </discretePr>
        <groupItems count="13">
          <s v="030402"/>
          <s v="040210037"/>
          <s v="040210038"/>
          <s v="040310032"/>
          <s v="040410032"/>
          <s v="040510034"/>
          <s v="049910035"/>
          <s v="049910036"/>
          <s v="049910037"/>
          <s v="049910038"/>
          <s v="Grupo1"/>
          <s v="Grupo2"/>
          <s v="Grupo3"/>
        </groupItems>
      </fieldGroup>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317.415876620369" createdVersion="7" refreshedVersion="7" minRefreshableVersion="3" recordCount="626" xr:uid="{508687FE-4370-4772-BB9F-2C1327D573FC}">
  <cacheSource type="worksheet">
    <worksheetSource ref="A1:AS627" sheet="Hoja1" r:id="rId2"/>
  </cacheSource>
  <cacheFields count="45">
    <cacheField name="PAA" numFmtId="0">
      <sharedItems containsMixedTypes="1" containsNumber="1" containsInteger="1" minValue="1" maxValue="6" count="9">
        <n v="4"/>
        <n v="5"/>
        <s v="5//3"/>
        <n v="3"/>
        <n v="2"/>
        <n v="6"/>
        <n v="1"/>
        <s v="6//4"/>
        <s v="1//1"/>
      </sharedItems>
    </cacheField>
    <cacheField name="ITEM" numFmtId="0">
      <sharedItems containsBlank="1" containsMixedTypes="1" containsNumber="1" containsInteger="1" minValue="1" maxValue="94"/>
    </cacheField>
    <cacheField name="DEPENDENCIA ORIGEN" numFmtId="0">
      <sharedItems count="6">
        <s v="AGROLOGIA"/>
        <s v="CATASTRO"/>
        <s v="CIAF"/>
        <s v="DIRECCION "/>
        <s v="GEOGRAFIA Y CARTOGRAFIA"/>
        <s v="SECRETARIA GENERAL"/>
      </sharedItems>
    </cacheField>
    <cacheField name="DEPENDENCIA DESTINO" numFmtId="0">
      <sharedItems containsBlank="1" count="26">
        <s v="AGROLOGIA"/>
        <s v="CATASTRO"/>
        <s v="CIAF"/>
        <s v="DIRECCION "/>
        <s v="DIFUSION Y MERCADEO"/>
        <s v="GEOGRAFIA Y CARTOGRAFIA"/>
        <s v="INFORMATICA Y TELECOMUNICACIONES"/>
        <s v="JURIDICA"/>
        <s v="PLANEACION"/>
        <s v="SECRETARIA GENERAL"/>
        <s v="CONTROL INTERNO"/>
        <m u="1"/>
        <s v="BANCO MUNDIAL" u="1"/>
        <s v="TALENTO HUMANO" u="1"/>
        <s v="DESPACHO" u="1"/>
        <s v="PLANEACION - BANCO MUNDIAL" u="1"/>
        <s v="SERVICIOS ADMINISTRATIVOS" u="1"/>
        <s v="PQRD Y ATENCION AL CIUDADANO" u="1"/>
        <s v="INFORMATICA Y TELECOMUNICACIONES - BANCO MUNDIAL" u="1"/>
        <s v="BANCO MUNDIAL " u="1"/>
        <s v="CONTROL DISCIPLINARIO" u="1"/>
        <s v="GESTION DOCUMENTAL" u="1"/>
        <s v="GESTION CONTRACTUAL" u="1"/>
        <s v="PLANEACION " u="1"/>
        <s v="GESTION FINANCIERA" u="1"/>
        <s v="CASANARE" u="1"/>
      </sharedItems>
    </cacheField>
    <cacheField name="CANTIDADES APROBADAS" numFmtId="0">
      <sharedItems containsSemiMixedTypes="0" containsString="0" containsNumber="1" containsInteger="1" minValue="1" maxValue="10" count="9">
        <n v="1"/>
        <n v="2"/>
        <n v="5"/>
        <n v="3"/>
        <n v="7"/>
        <n v="4"/>
        <n v="6"/>
        <n v="10"/>
        <n v="8"/>
      </sharedItems>
    </cacheField>
    <cacheField name="CANTIDADES COMPROMETIDAS" numFmtId="0">
      <sharedItems containsString="0" containsBlank="1" containsNumber="1" containsInteger="1" minValue="0" maxValue="10" count="11">
        <n v="1"/>
        <n v="2"/>
        <n v="5"/>
        <n v="3"/>
        <n v="7"/>
        <m/>
        <n v="4"/>
        <n v="6"/>
        <n v="10"/>
        <n v="0"/>
        <n v="8"/>
      </sharedItems>
    </cacheField>
    <cacheField name="CANTIDADES _x000a_PENDIENTES" numFmtId="0">
      <sharedItems containsSemiMixedTypes="0" containsString="0" containsNumber="1" containsInteger="1" minValue="0" maxValue="8" count="8">
        <n v="0"/>
        <n v="1"/>
        <n v="3"/>
        <n v="2"/>
        <n v="4"/>
        <n v="5"/>
        <n v="8"/>
        <n v="6"/>
      </sharedItems>
    </cacheField>
    <cacheField name="FECHA DEL PAA" numFmtId="14">
      <sharedItems containsSemiMixedTypes="0" containsNonDate="0" containsDate="1" containsString="0" minDate="2021-01-07T00:00:00" maxDate="2021-04-27T00:00:00" count="12">
        <d v="2021-01-07T00:00:00"/>
        <d v="2021-03-11T00:00:00"/>
        <d v="2021-02-03T00:00:00"/>
        <d v="2021-04-14T00:00:00"/>
        <d v="2021-03-04T00:00:00"/>
        <d v="2021-02-11T00:00:00"/>
        <d v="2021-03-05T00:00:00"/>
        <d v="2021-04-12T00:00:00"/>
        <d v="2021-01-20T00:00:00"/>
        <d v="2021-04-26T00:00:00"/>
        <d v="2021-03-24T00:00:00"/>
        <d v="2021-04-20T00:00:00"/>
      </sharedItems>
    </cacheField>
    <cacheField name="VERIFICACION CODIGO" numFmtId="0">
      <sharedItems/>
    </cacheField>
    <cacheField name="UNSPSC" numFmtId="0">
      <sharedItems containsSemiMixedTypes="0" containsString="0" containsNumber="1" containsInteger="1" minValue="12142100" maxValue="91111703"/>
    </cacheField>
    <cacheField name="INFORMACION DE INTERCAMBIO ENTRE DEPENDECIAS-TERRITORIALES Y GIT GESTION CONTRACTUAL" numFmtId="0">
      <sharedItems longText="1"/>
    </cacheField>
    <cacheField name="FECHA ESTIMADA DE INICIO DE PROCESO DE SELECCIÓN (MES)" numFmtId="0">
      <sharedItems count="11">
        <s v="Enero"/>
        <s v="Marzo"/>
        <s v="Octubre"/>
        <s v="Febrero"/>
        <s v="Abril"/>
        <s v="Mayo"/>
        <s v="Noviembre"/>
        <s v="Agosto"/>
        <s v="Julio"/>
        <s v="Septiembre"/>
        <s v="Junio"/>
      </sharedItems>
    </cacheField>
    <cacheField name="Fecha estimada de presentación de ofertas (mes)" numFmtId="0">
      <sharedItems count="11">
        <s v="Enero"/>
        <s v="Marzo"/>
        <s v="Octubre"/>
        <s v="Febrero"/>
        <s v="Abril"/>
        <s v="Mayo"/>
        <s v="Noviembre"/>
        <s v="Agosto"/>
        <s v="Julio"/>
        <s v="Junio"/>
        <s v="Septiembre"/>
      </sharedItems>
    </cacheField>
    <cacheField name="DURACIÓN ESTIMADA DEL CONTRATO (NUMERO)" numFmtId="0">
      <sharedItems containsMixedTypes="1" containsNumber="1" containsInteger="1" minValue="1" maxValue="345"/>
    </cacheField>
    <cacheField name="DURACIÓN ESTIMADA DEL CONTRATO (DIAS - MESES- AÑOS)" numFmtId="0">
      <sharedItems count="2">
        <s v="Mes (s)"/>
        <s v="Día(s)"/>
      </sharedItems>
    </cacheField>
    <cacheField name="MODALIDAD DE CONTRATACION" numFmtId="0">
      <sharedItems count="8">
        <s v="Contratación directa"/>
        <s v="Mínima cuantía"/>
        <s v="Selección abreviada subasta inversa"/>
        <s v="Seléccion abreviada - acuerdo marco"/>
        <s v="Contratación régimen especial - Banco multilateral y organismos multilaterales"/>
        <s v="Licitación pública"/>
        <s v="Selección abreviada menor cuantía"/>
        <s v="Contratación directa (con ofertas) "/>
      </sharedItems>
    </cacheField>
    <cacheField name="FUENTE DE LOS RECURSOS" numFmtId="0">
      <sharedItems count="6">
        <s v="Presupuesto de entidad nacional"/>
        <s v="Recursos propios "/>
        <s v="Recursos de crédito"/>
        <s v="Recursos propios" u="1"/>
        <s v="Presupuesto de Entidad Nacional " u="1"/>
        <s v="Propios" u="1"/>
      </sharedItems>
    </cacheField>
    <cacheField name=" VALOR TOTAL ESTIMADO (INCLUIDO IVA)" numFmtId="175">
      <sharedItems containsSemiMixedTypes="0" containsString="0" containsNumber="1" minValue="0" maxValue="25027258562"/>
    </cacheField>
    <cacheField name=" VALOR TOTAL ESTIMADO (INCLUIDO IVA)2" numFmtId="175">
      <sharedItems containsSemiMixedTypes="0" containsString="0" containsNumber="1" minValue="0" maxValue="25027258562"/>
    </cacheField>
    <cacheField name="¿SE REQUIEREN VIGENCIAS FUTURAS?" numFmtId="0">
      <sharedItems count="3">
        <s v="No"/>
        <s v="Sí"/>
        <s v=" NO"/>
      </sharedItems>
    </cacheField>
    <cacheField name="ESTADO DE SOLICITUD DE VIGENCIAS FUTURAS" numFmtId="0">
      <sharedItems count="4">
        <s v="NA"/>
        <s v="N/A"/>
        <s v="Solicitadas"/>
        <s v="N.A"/>
      </sharedItems>
    </cacheField>
    <cacheField name="CANTIDAD" numFmtId="0">
      <sharedItems containsMixedTypes="1" containsNumber="1" containsInteger="1" minValue="1" maxValue="10" count="10">
        <n v="1"/>
        <n v="2"/>
        <n v="5"/>
        <n v="3"/>
        <n v="7"/>
        <n v="4"/>
        <s v=" "/>
        <n v="6"/>
        <n v="10"/>
        <n v="8"/>
      </sharedItems>
    </cacheField>
    <cacheField name="Tipo de Recurso" numFmtId="0">
      <sharedItems containsBlank="1" count="3">
        <s v="Inversión"/>
        <s v="Funcionamiento"/>
        <m u="1"/>
      </sharedItems>
    </cacheField>
    <cacheField name="Dependencia Origen2" numFmtId="0">
      <sharedItems containsBlank="1" count="27">
        <s v="Subdirección de Agrología"/>
        <s v="Subdirección de catastro"/>
        <s v="Oficina CIAF"/>
        <s v="Dirección General"/>
        <s v="Subdirección de Geografía y Cartografía "/>
        <s v="Oficina de Informática y Telecomunicaciones"/>
        <s v="Oficina Asesora Jurídica"/>
        <s v="Secretaría General"/>
        <s v="Secretaría General - GIT Control Disciplinario"/>
        <s v="Secretaría General - GIT Gestión Contractual"/>
        <s v="Secretaria General"/>
        <s v="Secretaria General - GIT Gestión Financiera"/>
        <s v="Secretaría General - Grupo Interno de Trabajo Servicio al Ciudadano"/>
        <m/>
        <s v="Secretaria General "/>
        <s v="Secretaría General - GIT Servicios Administrativos"/>
        <s v="Secretaría General - Servicios Administrativos"/>
        <s v="Secretaría General - GIT de Talento Humano"/>
        <s v="Oficina Asesora de Planeación "/>
        <s v="Informática y Telecomunicaciones"/>
        <s v="Secretaria General - GIT Talento Humano"/>
        <s v="CENTRO DE INVESTIGACIÓN Y DESARROLLO EN INFORMACIÓN GEOGRÁFICA - CIAF"/>
        <s v="Oficina de Difusión y Mercadeo"/>
        <s v="Subdirección de Geografia y Cartografia "/>
        <s v="Secretaría General - GIT Gestión Documental"/>
        <s v="Secretaria General - GIT Servicio al Ciudadano"/>
        <s v="Secretaria General - GIT servicios administrativos"/>
      </sharedItems>
    </cacheField>
    <cacheField name="Dependencia Destino2" numFmtId="0">
      <sharedItems containsBlank="1"/>
    </cacheField>
    <cacheField name="Ubicación" numFmtId="0">
      <sharedItems containsBlank="1" count="7">
        <s v="GIT Gestión de Suelos y Aplicaciones Agrologicas"/>
        <s v="GIT Laboratorio Nacional de Suelos"/>
        <s v="GIT Modernización y Administración de la Información"/>
        <s v="Sede Central  "/>
        <s v="Dirección Territorial"/>
        <s v="Sede Central"/>
        <m/>
      </sharedItems>
    </cacheField>
    <cacheField name="Nombre del responsable Dependendencia (Cargo)" numFmtId="0">
      <sharedItems containsBlank="1"/>
    </cacheField>
    <cacheField name="Proyecto de inversión " numFmtId="0">
      <sharedItems containsBlank="1" count="14">
        <s v="Generación de estudios de suelos, tierras y aplicaciones agrológicas como insumo para el ordenamiento integral y el manejo sostenible del territorio a nivel Nacional"/>
        <s v="Actualización y gestión catastral Nacional"/>
        <s v="Fortalecimiento de la gestión del conocimiento y la innovación en el ámbito geográfico del territorio Nacional"/>
        <s v="Fortalecimiento de la gestión institucional del IGAC a nivel Nacional "/>
        <s v="Fortalecimiento de los procesos de difusión y acceso a la información geográfica a nivel Nacional"/>
        <s v="Levantamiento, generación y actualización de la red geodésica y la cartografía básica a nivel nacional"/>
        <s v="Generación de estudios geográficos e investigaciones para la caracterización, análisis y delimitación geográfica del territorio nacional"/>
        <s v="Fortalecimiento de la gestión institucional del IGAC a nivel Nacional"/>
        <s v="N/A"/>
        <s v="Fortalecimiento de la infraestructura física del IGAC a nivel Nacional"/>
        <s v="Implementación de un sistema de gestión documental en el IGAC a nivel Nacional"/>
        <m/>
        <s v="Fortalecimiento de la infraestructura física del IGAC a nivel Nacional4"/>
        <s v="Actualización y gestión catastral nacional "/>
      </sharedItems>
    </cacheField>
    <cacheField name="Producto" numFmtId="0">
      <sharedItems containsBlank="1" count="24">
        <s v="Servicio de Información agrológica"/>
        <s v="Servicio de análisis químicos, físicos, mineralógicos y biológicos de suelos"/>
        <s v="Servicio de Información Catastral"/>
        <s v=" Servicio de avalúos"/>
        <s v="Servicio de asistencia técnica para la gestión de los recursos geográficos"/>
        <s v="Documentos de planeación"/>
        <s v="Servicios de información implementados"/>
        <s v="Servicio de información cartográfica actualizado"/>
        <s v="Servicio de información geodésica actualizado"/>
        <s v="Documentos de estudios técnicos de deslindes y de Territorios Indígenas"/>
        <s v="Servicio de información geográfica, geodésica y cartográfica"/>
        <s v="Documentos de estudios técnicos sobre geografía"/>
        <s v="Servicios de información geográfica, geodésica y cartográfica "/>
        <s v="Servicios tecnológicos"/>
        <s v="N/A"/>
        <s v="Sedes adecuadas"/>
        <s v="Servicio de Gestión Documental"/>
        <m/>
        <s v="Servicio de Educación informal para la gestión Administrativa"/>
        <s v="Sedes Mantenidas"/>
        <s v="Servicio de Gestión del conocimiento e Innovación Geográfica"/>
        <s v="Servicio de implementación de sistemas de gestión"/>
        <s v="Documentos de lineamientos técnicos"/>
        <s v="Servicios de información geográfica, geodésica y cartográfica"/>
      </sharedItems>
    </cacheField>
    <cacheField name="Actividad" numFmtId="0">
      <sharedItems containsBlank="1"/>
    </cacheField>
    <cacheField name="Meta" numFmtId="0">
      <sharedItems containsBlank="1"/>
    </cacheField>
    <cacheField name="ECO NUMERO" numFmtId="0">
      <sharedItems containsString="0" containsBlank="1" containsNumber="1" containsInteger="1" minValue="1" maxValue="552"/>
    </cacheField>
    <cacheField name="PROCESO - FECHA INGRESO" numFmtId="14">
      <sharedItems containsDate="1" containsBlank="1" containsMixedTypes="1" minDate="2021-01-07T00:00:00" maxDate="2021-04-30T00:00:00"/>
    </cacheField>
    <cacheField name="HONORARIOS MENSUALES" numFmtId="0">
      <sharedItems containsString="0" containsBlank="1" containsNumber="1" minValue="0" maxValue="4964888241.9499998"/>
    </cacheField>
    <cacheField name="PROCESO - HONORARIOS (SIN IVA)" numFmtId="0">
      <sharedItems containsString="0" containsBlank="1" containsNumber="1" minValue="0" maxValue="4964888241.9499998"/>
    </cacheField>
    <cacheField name="PROCESO - VALOR INGRESO (INCLUIDO IVA)" numFmtId="175">
      <sharedItems containsString="0" containsBlank="1" containsNumber="1" minValue="0" maxValue="4964888241.9499998"/>
    </cacheField>
    <cacheField name="VALOR" numFmtId="0">
      <sharedItems containsBlank="1" count="3">
        <s v="OK"/>
        <s v="CORREGIR"/>
        <m/>
      </sharedItems>
    </cacheField>
    <cacheField name="CONTRATISTA" numFmtId="0">
      <sharedItems containsBlank="1" longText="1"/>
    </cacheField>
    <cacheField name="NO. CONTRATO" numFmtId="0">
      <sharedItems containsBlank="1" containsMixedTypes="1" containsNumber="1" containsInteger="1" minValue="24154" maxValue="24694"/>
    </cacheField>
    <cacheField name="CANTIDADES COMPROMETIDAS2" numFmtId="0">
      <sharedItems containsString="0" containsBlank="1" containsNumber="1" containsInteger="1" minValue="1" maxValue="10" count="10">
        <n v="1"/>
        <n v="2"/>
        <n v="5"/>
        <n v="3"/>
        <n v="7"/>
        <m/>
        <n v="4"/>
        <n v="10"/>
        <n v="8"/>
        <n v="6"/>
      </sharedItems>
    </cacheField>
    <cacheField name="CANTIDADES NO UTILIZADOS" numFmtId="0">
      <sharedItems containsBlank="1" containsMixedTypes="1" containsNumber="1" containsInteger="1" minValue="0" maxValue="8" count="10">
        <n v="0"/>
        <n v="1"/>
        <e v="#VALUE!"/>
        <n v="2"/>
        <n v="3"/>
        <n v="4"/>
        <n v="5"/>
        <n v="8"/>
        <m/>
        <n v="6"/>
      </sharedItems>
    </cacheField>
    <cacheField name="PROCESO + ADICION - DURACIÓN ESTIMADA  (INTERVALO)" numFmtId="0">
      <sharedItems containsBlank="1" count="3">
        <s v="Día(s)"/>
        <s v="Mes (s)"/>
        <m/>
      </sharedItems>
    </cacheField>
    <cacheField name="PROCESO + ADICION - DURACIÓN ESTIMADA (NUMERO)" numFmtId="0">
      <sharedItems containsString="0" containsBlank="1" containsNumber="1" containsInteger="1" minValue="2" maxValue="345"/>
    </cacheField>
    <cacheField name="Ahorro con proceso" numFmtId="0">
      <sharedItems containsSemiMixedTypes="0" containsString="0" containsNumber="1" minValue="0" maxValue="4802368772.0500002"/>
    </cacheField>
    <cacheField name="Ahorro sin proceso" numFmtId="0">
      <sharedItems containsString="0" containsBlank="1" containsNumber="1" minValue="0" maxValue="44090369.81818182"/>
    </cacheField>
  </cacheFields>
  <extLst>
    <ext xmlns:x14="http://schemas.microsoft.com/office/spreadsheetml/2009/9/main" uri="{725AE2AE-9491-48be-B2B4-4EB974FC3084}">
      <x14:pivotCacheDefinition pivotCacheId="76411028"/>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335.564969907406" createdVersion="7" refreshedVersion="7" minRefreshableVersion="3" recordCount="405" xr:uid="{0C4758E1-1620-40A2-97CF-BCFF8653FD6C}">
  <cacheSource type="worksheet">
    <worksheetSource ref="A2:BB407" sheet="archivo_PAA"/>
  </cacheSource>
  <cacheFields count="54">
    <cacheField name="N°" numFmtId="0">
      <sharedItems containsSemiMixedTypes="0" containsString="0" containsNumber="1" containsInteger="1" minValue="1" maxValue="34"/>
    </cacheField>
    <cacheField name="Proceso" numFmtId="0">
      <sharedItems count="20">
        <s v="Control Disciplinario"/>
        <s v="Direccionamiento Estratégico y Planeación"/>
        <s v="Gestión Agrológica"/>
        <s v="Gestión Cartográfica"/>
        <s v="Gestión Catastral"/>
        <s v="Gestión Contractual"/>
        <s v="Gestión de comunicaciones y mercadeo"/>
        <s v="Gestión de Servicios Administrativos"/>
        <s v="Gestión de Tecnologías de la Información"/>
        <s v="Gestión del conocimiento, investigación e innovación "/>
        <s v="Gestión del Talento Humano"/>
        <s v="Gestión Documental"/>
        <s v="Gestión Financiera"/>
        <s v="Gestión Geodésica"/>
        <s v="Gestión Geográfica"/>
        <s v="Gestión Informática de Soporte"/>
        <s v="Gestión Jurídica"/>
        <s v="Regulación"/>
        <s v="Seguimiento y Evaluación Institucional"/>
        <s v="Servicio al Ciudadano y Participación"/>
      </sharedItems>
    </cacheField>
    <cacheField name="Producto" numFmtId="0">
      <sharedItems/>
    </cacheField>
    <cacheField name="Integración con los planes Institucionales y estratégicos" numFmtId="0">
      <sharedItems/>
    </cacheField>
    <cacheField name="Objetivo Institucional" numFmtId="0">
      <sharedItems/>
    </cacheField>
    <cacheField name="Estrategias IGAC" numFmtId="0">
      <sharedItems/>
    </cacheField>
    <cacheField name="Dimensiones" numFmtId="0">
      <sharedItems/>
    </cacheField>
    <cacheField name="Política de Gestión y Desempeño Institucional" numFmtId="0">
      <sharedItems/>
    </cacheField>
    <cacheField name="Actividades" numFmtId="0">
      <sharedItems longText="1"/>
    </cacheField>
    <cacheField name="Fecha Inicio_x000a_(DD/MM/AAAA)" numFmtId="14">
      <sharedItems containsSemiMixedTypes="0" containsNonDate="0" containsDate="1" containsString="0" minDate="2021-01-01T00:00:00" maxDate="2021-11-02T00:00:00"/>
    </cacheField>
    <cacheField name="Fecha Fin_x000a_(DD/MM/AAAA)" numFmtId="14">
      <sharedItems containsSemiMixedTypes="0" containsNonDate="0" containsDate="1" containsString="0" minDate="2021-01-31T00:00:00" maxDate="2022-01-01T00:00:00"/>
    </cacheField>
    <cacheField name="Documento de verificación" numFmtId="0">
      <sharedItems/>
    </cacheField>
    <cacheField name="Dependencia responsable" numFmtId="0">
      <sharedItems/>
    </cacheField>
    <cacheField name="Unidad de Medida" numFmtId="0">
      <sharedItems/>
    </cacheField>
    <cacheField name="Nombre del indicador" numFmtId="0">
      <sharedItems/>
    </cacheField>
    <cacheField name="Tipo de indicador" numFmtId="0">
      <sharedItems/>
    </cacheField>
    <cacheField name="Meta Anual" numFmtId="0">
      <sharedItems containsSemiMixedTypes="0" containsString="0" containsNumber="1" minValue="0.9" maxValue="13691592"/>
    </cacheField>
    <cacheField name="META I P" numFmtId="0">
      <sharedItems containsSemiMixedTypes="0" containsString="0" containsNumber="1" minValue="0" maxValue="2500000"/>
    </cacheField>
    <cacheField name="META II P" numFmtId="0">
      <sharedItems containsSemiMixedTypes="0" containsString="0" containsNumber="1" minValue="0" maxValue="4107478"/>
    </cacheField>
    <cacheField name="META III P" numFmtId="0">
      <sharedItems containsSemiMixedTypes="0" containsString="0" containsNumber="1" minValue="0" maxValue="4107478"/>
    </cacheField>
    <cacheField name="META IV P" numFmtId="0">
      <sharedItems containsSemiMixedTypes="0" containsString="0" containsNumber="1" minValue="0" maxValue="4107477"/>
    </cacheField>
    <cacheField name="EJECUTADO_x000a_ I P" numFmtId="0">
      <sharedItems containsString="0" containsBlank="1" containsNumber="1" minValue="0" maxValue="1315763"/>
    </cacheField>
    <cacheField name="Observación IP" numFmtId="0">
      <sharedItems containsBlank="1" longText="1"/>
    </cacheField>
    <cacheField name="EJECUTADO _x000a_II P" numFmtId="0">
      <sharedItems containsNonDate="0" containsString="0" containsBlank="1"/>
    </cacheField>
    <cacheField name="Observación IIP" numFmtId="0">
      <sharedItems containsNonDate="0" containsString="0" containsBlank="1"/>
    </cacheField>
    <cacheField name="EJECUTADO _x000a_III P" numFmtId="0">
      <sharedItems containsNonDate="0" containsString="0" containsBlank="1"/>
    </cacheField>
    <cacheField name="Observación IIIP" numFmtId="0">
      <sharedItems containsNonDate="0" containsString="0" containsBlank="1"/>
    </cacheField>
    <cacheField name="EJECUTADO _x000a_IV P" numFmtId="0">
      <sharedItems containsNonDate="0" containsString="0" containsBlank="1"/>
    </cacheField>
    <cacheField name="Observación IVP" numFmtId="0">
      <sharedItems containsNonDate="0" containsString="0" containsBlank="1"/>
    </cacheField>
    <cacheField name="Fecha_x000a_ I P" numFmtId="0">
      <sharedItems containsNonDate="0" containsString="0" containsBlank="1"/>
    </cacheField>
    <cacheField name="Fecha _x000a_II P" numFmtId="0">
      <sharedItems containsNonDate="0" containsString="0" containsBlank="1"/>
    </cacheField>
    <cacheField name="Fecha _x000a_III P" numFmtId="0">
      <sharedItems containsNonDate="0" containsString="0" containsBlank="1"/>
    </cacheField>
    <cacheField name="Fecha _x000a_IV P" numFmtId="0">
      <sharedItems containsNonDate="0" containsString="0" containsBlank="1"/>
    </cacheField>
    <cacheField name="EJECUTADO TOTAL POR ACTIVIDAD" numFmtId="10">
      <sharedItems containsSemiMixedTypes="0" containsString="0" containsNumber="1" minValue="0" maxValue="1"/>
    </cacheField>
    <cacheField name="Avance IP" numFmtId="10">
      <sharedItems containsMixedTypes="1" containsNumber="1" minValue="0" maxValue="1"/>
    </cacheField>
    <cacheField name="Avance IIP" numFmtId="10">
      <sharedItems containsMixedTypes="1" containsNumber="1" containsInteger="1" minValue="0" maxValue="0"/>
    </cacheField>
    <cacheField name="Avance IIIP" numFmtId="10">
      <sharedItems containsMixedTypes="1" containsNumber="1" containsInteger="1" minValue="0" maxValue="0"/>
    </cacheField>
    <cacheField name="Avance IVP" numFmtId="10">
      <sharedItems containsMixedTypes="1" containsNumber="1" containsInteger="1" minValue="0" maxValue="0"/>
    </cacheField>
    <cacheField name="Aprobación OAP 1" numFmtId="0">
      <sharedItems containsBlank="1"/>
    </cacheField>
    <cacheField name="Aprobación OAP 2" numFmtId="0">
      <sharedItems containsNonDate="0" containsString="0" containsBlank="1"/>
    </cacheField>
    <cacheField name="Aprobación OAP 3" numFmtId="0">
      <sharedItems containsNonDate="0" containsString="0" containsBlank="1"/>
    </cacheField>
    <cacheField name="Aprobación OAP 4" numFmtId="0">
      <sharedItems containsNonDate="0" containsString="0" containsBlank="1"/>
    </cacheField>
    <cacheField name="Observación Planeación 1" numFmtId="0">
      <sharedItems containsBlank="1" longText="1"/>
    </cacheField>
    <cacheField name="Observación Planeación 2" numFmtId="0">
      <sharedItems containsNonDate="0" containsString="0" containsBlank="1"/>
    </cacheField>
    <cacheField name="Observación Planeación 3" numFmtId="0">
      <sharedItems containsNonDate="0" containsString="0" containsBlank="1"/>
    </cacheField>
    <cacheField name="Observación Planeación 4" numFmtId="0">
      <sharedItems containsNonDate="0" containsString="0" containsBlank="1"/>
    </cacheField>
    <cacheField name="Aprobación OCI 1" numFmtId="0">
      <sharedItems count="3">
        <s v="Concepto Favorable"/>
        <s v="Sin meta asignada en el periodo"/>
        <s v="Concepto No Favorable"/>
      </sharedItems>
    </cacheField>
    <cacheField name="Aprobación OCI 2" numFmtId="0">
      <sharedItems containsNonDate="0" containsString="0" containsBlank="1" count="1">
        <m/>
      </sharedItems>
    </cacheField>
    <cacheField name="Aprobación OCI 3" numFmtId="0">
      <sharedItems containsNonDate="0" containsString="0" containsBlank="1" count="1">
        <m/>
      </sharedItems>
    </cacheField>
    <cacheField name="Aprobación OCI 4" numFmtId="0">
      <sharedItems containsNonDate="0" containsString="0" containsBlank="1" count="1">
        <m/>
      </sharedItems>
    </cacheField>
    <cacheField name="Observación OCI 1" numFmtId="0">
      <sharedItems containsBlank="1" longText="1"/>
    </cacheField>
    <cacheField name="Observación OCI 2" numFmtId="0">
      <sharedItems containsNonDate="0" containsString="0" containsBlank="1"/>
    </cacheField>
    <cacheField name="Observación OCI 3" numFmtId="0">
      <sharedItems containsNonDate="0" containsString="0" containsBlank="1"/>
    </cacheField>
    <cacheField name="Observación OCI 4" numFmtId="0">
      <sharedItems containsNonDate="0" containsString="0" containsBlank="1"/>
    </cacheField>
  </cacheFields>
  <extLst>
    <ext xmlns:x14="http://schemas.microsoft.com/office/spreadsheetml/2009/9/main" uri="{725AE2AE-9491-48be-B2B4-4EB974FC3084}">
      <x14:pivotCacheDefinition pivotCacheId="32497607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335.578378009261" createdVersion="7" refreshedVersion="7" minRefreshableVersion="3" recordCount="252" xr:uid="{80B67894-C0D9-46F8-B684-5191DF2CC536}">
  <cacheSource type="worksheet">
    <worksheetSource ref="A2:BD254" sheet="archivo_PAA terri"/>
  </cacheSource>
  <cacheFields count="56">
    <cacheField name="N°" numFmtId="0">
      <sharedItems containsSemiMixedTypes="0" containsString="0" containsNumber="1" containsInteger="1" minValue="1" maxValue="15"/>
    </cacheField>
    <cacheField name="Territorial" numFmtId="0">
      <sharedItems count="22">
        <s v="Atlántico"/>
        <s v="Bolívar"/>
        <s v="Boyacá"/>
        <s v="Caldas"/>
        <s v="Caquetá"/>
        <s v="Casanare"/>
        <s v="Cauca"/>
        <s v="Cesar"/>
        <s v="Córdoba"/>
        <s v="Cundinamarca"/>
        <s v="Guajira"/>
        <s v="Huila"/>
        <s v="Magdalena"/>
        <s v="Meta"/>
        <s v="Nariño"/>
        <s v="Norte de Santander"/>
        <s v="Quindío"/>
        <s v="Risaralda"/>
        <s v="Santander"/>
        <s v="Sucre"/>
        <s v="Tolima"/>
        <s v="Valle del Cauca"/>
      </sharedItems>
    </cacheField>
    <cacheField name="Producto" numFmtId="0">
      <sharedItems/>
    </cacheField>
    <cacheField name="Integración con los planes Institucionales y estratégicos" numFmtId="0">
      <sharedItems/>
    </cacheField>
    <cacheField name="Objetivo Institucional" numFmtId="0">
      <sharedItems/>
    </cacheField>
    <cacheField name="Estrategias IGAC" numFmtId="0">
      <sharedItems/>
    </cacheField>
    <cacheField name="Dimensiones" numFmtId="0">
      <sharedItems/>
    </cacheField>
    <cacheField name="Política de Gestión y Desempeño Institucional" numFmtId="0">
      <sharedItems/>
    </cacheField>
    <cacheField name="Actividades" numFmtId="0">
      <sharedItems/>
    </cacheField>
    <cacheField name="Fecha Inicio_x000a_(DD/MM/AAAA)" numFmtId="14">
      <sharedItems containsSemiMixedTypes="0" containsNonDate="0" containsDate="1" containsString="0" minDate="2021-01-01T00:00:00" maxDate="2021-01-02T00:00:00"/>
    </cacheField>
    <cacheField name="Fecha Fin_x000a_(DD/MM/AAAA)" numFmtId="14">
      <sharedItems containsSemiMixedTypes="0" containsNonDate="0" containsDate="1" containsString="0" minDate="2021-12-31T00:00:00" maxDate="2022-01-01T00:00:00"/>
    </cacheField>
    <cacheField name="Documento de verificación" numFmtId="0">
      <sharedItems/>
    </cacheField>
    <cacheField name="Dependencia responsable" numFmtId="0">
      <sharedItems/>
    </cacheField>
    <cacheField name="Unidad de Medida" numFmtId="0">
      <sharedItems/>
    </cacheField>
    <cacheField name="Nombre del indicador" numFmtId="0">
      <sharedItems/>
    </cacheField>
    <cacheField name="Tipo de indicador" numFmtId="0">
      <sharedItems/>
    </cacheField>
    <cacheField name="Peso Porcentual" numFmtId="10">
      <sharedItems containsSemiMixedTypes="0" containsString="0" containsNumber="1" containsInteger="1" minValue="0" maxValue="0"/>
    </cacheField>
    <cacheField name="Meta Anual" numFmtId="0">
      <sharedItems containsSemiMixedTypes="0" containsString="0" containsNumber="1" containsInteger="1" minValue="1" maxValue="204584"/>
    </cacheField>
    <cacheField name="META I P" numFmtId="0">
      <sharedItems containsSemiMixedTypes="0" containsString="0" containsNumber="1" minValue="0" maxValue="0.25"/>
    </cacheField>
    <cacheField name="META II P" numFmtId="0">
      <sharedItems containsSemiMixedTypes="0" containsString="0" containsNumber="1" minValue="0" maxValue="0.25"/>
    </cacheField>
    <cacheField name="META III P" numFmtId="0">
      <sharedItems containsSemiMixedTypes="0" containsString="0" containsNumber="1" minValue="0" maxValue="0.25"/>
    </cacheField>
    <cacheField name="META IV P" numFmtId="0">
      <sharedItems containsSemiMixedTypes="0" containsString="0" containsNumber="1" minValue="0.25" maxValue="204584"/>
    </cacheField>
    <cacheField name="EJECUTADO_x000a_ I P" numFmtId="0">
      <sharedItems containsString="0" containsBlank="1" containsNumber="1" minValue="0" maxValue="111614482"/>
    </cacheField>
    <cacheField name="Observación IP" numFmtId="0">
      <sharedItems containsBlank="1" longText="1"/>
    </cacheField>
    <cacheField name="EJECUTADO _x000a_II P" numFmtId="0">
      <sharedItems containsNonDate="0" containsString="0" containsBlank="1"/>
    </cacheField>
    <cacheField name="Observación IIP" numFmtId="0">
      <sharedItems containsBlank="1"/>
    </cacheField>
    <cacheField name="EJECUTADO _x000a_III P" numFmtId="0">
      <sharedItems containsNonDate="0" containsString="0" containsBlank="1"/>
    </cacheField>
    <cacheField name="Observación IIIP" numFmtId="0">
      <sharedItems containsNonDate="0" containsString="0" containsBlank="1"/>
    </cacheField>
    <cacheField name="EJECUTADO _x000a_IV P" numFmtId="0">
      <sharedItems containsNonDate="0" containsString="0" containsBlank="1"/>
    </cacheField>
    <cacheField name="Observación IVP" numFmtId="0">
      <sharedItems containsNonDate="0" containsString="0" containsBlank="1"/>
    </cacheField>
    <cacheField name="Total Ejecutado" numFmtId="0">
      <sharedItems containsSemiMixedTypes="0" containsString="0" containsNumber="1" minValue="0" maxValue="111614482"/>
    </cacheField>
    <cacheField name="Fecha_x000a_ I P" numFmtId="0">
      <sharedItems containsNonDate="0" containsDate="1" containsString="0" containsBlank="1" minDate="2021-04-07T00:00:00" maxDate="2021-04-20T00:00:00"/>
    </cacheField>
    <cacheField name="Fecha _x000a_II P" numFmtId="0">
      <sharedItems containsNonDate="0" containsString="0" containsBlank="1"/>
    </cacheField>
    <cacheField name="Fecha _x000a_III P" numFmtId="14">
      <sharedItems containsNonDate="0" containsString="0" containsBlank="1"/>
    </cacheField>
    <cacheField name="Fecha _x000a_IV P" numFmtId="14">
      <sharedItems containsNonDate="0" containsString="0" containsBlank="1"/>
    </cacheField>
    <cacheField name="% EJECUTADO TOTAL POR ACTIVIDAD" numFmtId="10">
      <sharedItems containsSemiMixedTypes="0" containsString="0" containsNumber="1" minValue="0" maxValue="1"/>
    </cacheField>
    <cacheField name="Avance IP" numFmtId="10">
      <sharedItems containsMixedTypes="1" containsNumber="1" minValue="0" maxValue="1"/>
    </cacheField>
    <cacheField name="Avance IIP" numFmtId="10">
      <sharedItems containsMixedTypes="1" containsNumber="1" containsInteger="1" minValue="0" maxValue="0"/>
    </cacheField>
    <cacheField name="Avance IIIP" numFmtId="10">
      <sharedItems containsMixedTypes="1" containsNumber="1" containsInteger="1" minValue="0" maxValue="0"/>
    </cacheField>
    <cacheField name="Avance IVP" numFmtId="10">
      <sharedItems containsSemiMixedTypes="0" containsString="0" containsNumber="1" containsInteger="1" minValue="0" maxValue="0"/>
    </cacheField>
    <cacheField name="Aprobación OAP 1" numFmtId="0">
      <sharedItems/>
    </cacheField>
    <cacheField name="Aprobación OAP 2" numFmtId="0">
      <sharedItems containsNonDate="0" containsString="0" containsBlank="1"/>
    </cacheField>
    <cacheField name="Aprobación OAP 3" numFmtId="0">
      <sharedItems containsNonDate="0" containsString="0" containsBlank="1"/>
    </cacheField>
    <cacheField name="Aprobación OAP 4" numFmtId="0">
      <sharedItems containsNonDate="0" containsString="0" containsBlank="1"/>
    </cacheField>
    <cacheField name="Observación Planeación 1" numFmtId="0">
      <sharedItems longText="1"/>
    </cacheField>
    <cacheField name="Observación Planeación 2" numFmtId="0">
      <sharedItems containsNonDate="0" containsString="0" containsBlank="1"/>
    </cacheField>
    <cacheField name="Observación Planeación 3" numFmtId="0">
      <sharedItems containsNonDate="0" containsString="0" containsBlank="1"/>
    </cacheField>
    <cacheField name="Observación Planeación 4" numFmtId="0">
      <sharedItems containsNonDate="0" containsString="0" containsBlank="1"/>
    </cacheField>
    <cacheField name="Aprobación OCI 1" numFmtId="0">
      <sharedItems containsBlank="1" count="4">
        <s v="Concepto Favorable"/>
        <s v="Concepto No Favorable"/>
        <s v="Sin meta asignada en el periodo"/>
        <m/>
      </sharedItems>
    </cacheField>
    <cacheField name="Aprobación OCI 2" numFmtId="0">
      <sharedItems containsNonDate="0" containsString="0" containsBlank="1" count="1">
        <m/>
      </sharedItems>
    </cacheField>
    <cacheField name="Aprobación OCI 3" numFmtId="0">
      <sharedItems containsNonDate="0" containsString="0" containsBlank="1" count="1">
        <m/>
      </sharedItems>
    </cacheField>
    <cacheField name="Aprobación OCI 4" numFmtId="0">
      <sharedItems containsNonDate="0" containsString="0" containsBlank="1" count="1">
        <m/>
      </sharedItems>
    </cacheField>
    <cacheField name="Observación OCI 1" numFmtId="0">
      <sharedItems containsBlank="1" longText="1"/>
    </cacheField>
    <cacheField name="Observación OCI 2" numFmtId="0">
      <sharedItems containsNonDate="0" containsString="0" containsBlank="1"/>
    </cacheField>
    <cacheField name="Observación OCI 3" numFmtId="0">
      <sharedItems containsNonDate="0" containsString="0" containsBlank="1"/>
    </cacheField>
    <cacheField name="Observación OCI 4" numFmtId="0">
      <sharedItems containsNonDate="0" containsString="0" containsBlank="1"/>
    </cacheField>
  </cacheFields>
  <extLst>
    <ext xmlns:x14="http://schemas.microsoft.com/office/spreadsheetml/2009/9/main" uri="{725AE2AE-9491-48be-B2B4-4EB974FC3084}">
      <x14:pivotCacheDefinition pivotCacheId="773771739"/>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337.769821412039" createdVersion="7" refreshedVersion="7" minRefreshableVersion="3" recordCount="519" xr:uid="{E064E833-AE82-4DE6-96E3-223A45C1B244}">
  <cacheSource type="worksheet">
    <worksheetSource ref="A1:AR520" sheet="Hoja1" r:id="rId2"/>
  </cacheSource>
  <cacheFields count="44">
    <cacheField name="PAA" numFmtId="0">
      <sharedItems containsMixedTypes="1" containsNumber="1" containsInteger="1" minValue="1" maxValue="6" count="9">
        <n v="5"/>
        <n v="6"/>
        <n v="2"/>
        <n v="1"/>
        <n v="4"/>
        <n v="3"/>
        <s v="1//1"/>
        <s v="6//4"/>
        <s v="5//3"/>
      </sharedItems>
    </cacheField>
    <cacheField name="ITEM" numFmtId="0">
      <sharedItems containsBlank="1" containsMixedTypes="1" containsNumber="1" containsInteger="1" minValue="1" maxValue="98"/>
    </cacheField>
    <cacheField name="DEPENDENCIA ORIGEN" numFmtId="0">
      <sharedItems count="6">
        <s v="CATASTRO"/>
        <s v="GEOGRAFIA Y CARTOGRAFIA"/>
        <s v="DIRECCION "/>
        <s v="SECRETARIA GENERAL"/>
        <s v="AGROLOGIA"/>
        <s v="CIAF"/>
      </sharedItems>
    </cacheField>
    <cacheField name="DEPENDENCIA DESTINO" numFmtId="0">
      <sharedItems count="11">
        <s v="CATASTRO"/>
        <s v="GEOGRAFIA Y CARTOGRAFIA"/>
        <s v="INFORMATICA Y TELECOMUNICACIONES"/>
        <s v="SECRETARIA GENERAL"/>
        <s v="AGROLOGIA"/>
        <s v="DIFUSION Y MERCADEO"/>
        <s v="CIAF"/>
        <s v="JURIDICA"/>
        <s v="PLANEACION"/>
        <s v="CONTROL INTERNO"/>
        <s v="DIRECCION "/>
      </sharedItems>
    </cacheField>
    <cacheField name="CANTIDADES APROBADAS" numFmtId="0">
      <sharedItems containsSemiMixedTypes="0" containsString="0" containsNumber="1" containsInteger="1" minValue="1" maxValue="10" count="9">
        <n v="1"/>
        <n v="4"/>
        <n v="2"/>
        <n v="8"/>
        <n v="6"/>
        <n v="3"/>
        <n v="5"/>
        <n v="10"/>
        <n v="7"/>
      </sharedItems>
    </cacheField>
    <cacheField name="CANTIDADES COMPROMETIDAS" numFmtId="0">
      <sharedItems containsString="0" containsBlank="1" containsNumber="1" containsInteger="1" minValue="0" maxValue="10" count="12">
        <n v="0"/>
        <m/>
        <n v="2"/>
        <n v="1"/>
        <n v="3"/>
        <n v="6"/>
        <n v="4"/>
        <n v="5"/>
        <n v="8"/>
        <n v="10"/>
        <n v="7"/>
        <n v="9"/>
      </sharedItems>
    </cacheField>
    <cacheField name="CANTIDADES _x000a_PENDIENTES" numFmtId="0">
      <sharedItems containsString="0" containsBlank="1" containsNumber="1" containsInteger="1" minValue="0" maxValue="8" count="7">
        <n v="1"/>
        <n v="4"/>
        <n v="2"/>
        <n v="8"/>
        <n v="0"/>
        <m/>
        <n v="5"/>
      </sharedItems>
    </cacheField>
    <cacheField name="FECHA DEL PAA" numFmtId="14">
      <sharedItems containsSemiMixedTypes="0" containsNonDate="0" containsDate="1" containsString="0" minDate="2021-01-07T00:00:00" maxDate="2021-05-12T00:00:00" count="14">
        <d v="2021-05-11T00:00:00"/>
        <d v="2021-04-14T00:00:00"/>
        <d v="2021-03-04T00:00:00"/>
        <d v="2021-03-24T00:00:00"/>
        <d v="2021-03-11T00:00:00"/>
        <d v="2021-04-12T00:00:00"/>
        <d v="2021-02-03T00:00:00"/>
        <d v="2021-04-26T00:00:00"/>
        <d v="2021-01-07T00:00:00"/>
        <d v="2021-01-20T00:00:00"/>
        <d v="2021-02-11T00:00:00"/>
        <d v="2021-03-05T00:00:00"/>
        <d v="2021-04-20T00:00:00"/>
        <d v="2021-05-06T00:00:00"/>
      </sharedItems>
    </cacheField>
    <cacheField name="VERIFICACION CODIGO" numFmtId="0">
      <sharedItems/>
    </cacheField>
    <cacheField name="UNSPSC" numFmtId="0">
      <sharedItems containsSemiMixedTypes="0" containsString="0" containsNumber="1" containsInteger="1" minValue="14111500" maxValue="91111703"/>
    </cacheField>
    <cacheField name="INFORMACION DE INTERCAMBIO ENTRE DEPENDECIAS-TERRITORIALES Y GIT GESTION CONTRACTUAL" numFmtId="0">
      <sharedItems longText="1"/>
    </cacheField>
    <cacheField name="FECHA ESTIMADA DE INICIO DE PROCESO DE SELECCIÓN (MES)" numFmtId="0">
      <sharedItems count="6">
        <s v="Mayo"/>
        <s v="Febrero"/>
        <s v="Junio"/>
        <s v="Marzo"/>
        <s v="Enero"/>
        <s v="Abril"/>
      </sharedItems>
    </cacheField>
    <cacheField name="Fecha estimada de presentación de ofertas (mes)" numFmtId="0">
      <sharedItems count="6">
        <s v="Mayo"/>
        <s v="Junio"/>
        <s v="Febrero"/>
        <s v="Marzo"/>
        <s v="Enero"/>
        <s v="Abril"/>
      </sharedItems>
    </cacheField>
    <cacheField name="DURACIÓN ESTIMADA DEL CONTRATO (NUMERO)" numFmtId="0">
      <sharedItems containsMixedTypes="1" containsNumber="1" containsInteger="1" minValue="1" maxValue="345"/>
    </cacheField>
    <cacheField name="DURACIÓN ESTIMADA DEL CONTRATO (DIAS - MESES- AÑOS)" numFmtId="0">
      <sharedItems count="2">
        <s v="Día(s)"/>
        <s v="Mes (s)"/>
      </sharedItems>
    </cacheField>
    <cacheField name="MODALIDAD DE CONTRATACION" numFmtId="0">
      <sharedItems count="7">
        <s v="Contratación directa"/>
        <s v="Contratación régimen especial - Banco multilateral y organismos multilaterales"/>
        <s v="Licitación pública"/>
        <s v="Mínima cuantía"/>
        <s v="Seléccion abreviada - acuerdo marco"/>
        <s v="Selección abreviada menor cuantía"/>
        <s v="Selección abreviada subasta inversa"/>
      </sharedItems>
    </cacheField>
    <cacheField name="FUENTE DE LOS RECURSOS" numFmtId="0">
      <sharedItems count="3">
        <s v="Recursos propios"/>
        <s v="Recursos de crédito"/>
        <s v="Presupuesto de entidad nacional"/>
      </sharedItems>
    </cacheField>
    <cacheField name=" VALOR TOTAL ESTIMADO (INCLUIDO IVA)" numFmtId="175">
      <sharedItems containsSemiMixedTypes="0" containsString="0" containsNumber="1" minValue="0" maxValue="17901027671"/>
    </cacheField>
    <cacheField name=" VALOR TOTAL ESTIMADO (INCLUIDO IVA)2" numFmtId="175">
      <sharedItems containsSemiMixedTypes="0" containsString="0" containsNumber="1" minValue="0" maxValue="17901027671"/>
    </cacheField>
    <cacheField name="¿SE REQUIEREN VIGENCIAS FUTURAS?" numFmtId="0">
      <sharedItems count="3">
        <s v="No"/>
        <s v=" NO"/>
        <s v="Sí"/>
      </sharedItems>
    </cacheField>
    <cacheField name="ESTADO DE SOLICITUD DE VIGENCIAS FUTURAS" numFmtId="0">
      <sharedItems count="4">
        <s v="N/A"/>
        <s v="NA"/>
        <s v="N.A"/>
        <s v="Solicitadas"/>
      </sharedItems>
    </cacheField>
    <cacheField name="CANTIDAD" numFmtId="0">
      <sharedItems containsMixedTypes="1" containsNumber="1" containsInteger="1" minValue="1" maxValue="10" count="10">
        <n v="1"/>
        <n v="4"/>
        <n v="2"/>
        <n v="8"/>
        <n v="6"/>
        <n v="3"/>
        <n v="5"/>
        <s v=" "/>
        <n v="10"/>
        <n v="7"/>
      </sharedItems>
    </cacheField>
    <cacheField name="Tipo de Recurso" numFmtId="0">
      <sharedItems containsBlank="1" count="3">
        <s v="Inversión"/>
        <s v="Funcionamiento"/>
        <m/>
      </sharedItems>
    </cacheField>
    <cacheField name="Dependencia Origen2" numFmtId="0">
      <sharedItems containsBlank="1" count="27">
        <s v="Subdirección de Catastro"/>
        <s v="Subdirección de Geografía y Cartografía "/>
        <s v="Informática y Telecomunicaciones"/>
        <s v="Secretaria General - GIT Talento Humano"/>
        <s v="Secretaria General"/>
        <s v="Oficina de Informática y Telecomunicaciones"/>
        <s v="Secretaría General - GIT Gestión Contractual"/>
        <s v="Subdirección de Agrología"/>
        <s v="Secretaría General"/>
        <s v="Dirección General"/>
        <s v="Oficina CIAF"/>
        <s v="Secretaría General - GIT Servicios Administrativos"/>
        <s v="Oficina Asesora Jurídica"/>
        <s v="Secretaría General - Grupo Interno de Trabajo Servicio al Ciudadano"/>
        <s v="Oficina de Difusión y Mercadeo"/>
        <s v="Secretaria General "/>
        <s v="CENTRO DE INVESTIGACIÓN Y DESARROLLO EN INFORMACIÓN GEOGRÁFICA - CIAF"/>
        <m/>
        <s v="Secretaría General - Servicios Administrativos"/>
        <s v="Secretaría General - GIT Control Disciplinario"/>
        <s v="Secretaría General - GIT de Talento Humano"/>
        <s v="Secretaria General - GIT Gestión Financiera"/>
        <s v="Secretaria General - GIT Servicio al Ciudadano"/>
        <s v="Secretaria General - GIT servicios administrativos"/>
        <s v="Secretaría General - GIT Gestión Documental"/>
        <s v="Subdirección de Geografia y Cartografia "/>
        <s v="Oficina Asesora de Planeación "/>
      </sharedItems>
    </cacheField>
    <cacheField name="Dependencia Destino2" numFmtId="0">
      <sharedItems containsBlank="1"/>
    </cacheField>
    <cacheField name="Ubicación" numFmtId="0">
      <sharedItems containsBlank="1" count="7">
        <s v="Dirección Territorial"/>
        <s v="Sede Central  "/>
        <s v="Sede Central"/>
        <s v="GIT Laboratorio Nacional de Suelos"/>
        <m/>
        <s v="GIT Gestión de Suelos y Aplicaciones Agrologicas"/>
        <s v="GIT Modernización y Administración de la Información"/>
      </sharedItems>
    </cacheField>
    <cacheField name="Nombre del responsable Dependendencia (Cargo)" numFmtId="0">
      <sharedItems containsBlank="1"/>
    </cacheField>
    <cacheField name="Proyecto de inversión " numFmtId="0">
      <sharedItems containsBlank="1" count="15">
        <s v="Actualización y gestión catastral Nacional"/>
        <s v="Levantamiento, generación y actualización de la red geodésica y la cartografía básica a nivel nacional"/>
        <s v="N/A"/>
        <s v="Fortalecimiento de la gestión institucional del IGAC a nivel Nacional "/>
        <s v="Fortalecimiento de la gestión institucional del IGAC a nivel Nacional"/>
        <s v="Fortalecimiento de la infraestructura física del IGAC a nivel Nacional"/>
        <s v="Generación de estudios de suelos, tierras y aplicaciones agrológicas como insumo para el ordenamiento integral y el manejo sostenible del territorio a nivel Nacional"/>
        <s v="NA"/>
        <s v="Fortalecimiento de los procesos de difusión y acceso a la información geográfica a nivel Nacional"/>
        <s v="Fortalecimiento de la gestión del conocimiento y la innovación en el ámbito geográfico del territorio Nacional"/>
        <s v="Fortalecimiento de la infraestructura física del IGAC a nivel Nacional4"/>
        <m/>
        <s v="Implementación de un sistema de gestión documental en el IGAC a nivel Nacional"/>
        <s v="Generación de estudios geográficos e investigaciones para la caracterización, análisis y delimitación geográfica del territorio nacional"/>
        <s v="Actualización y gestión catastral nacional "/>
      </sharedItems>
    </cacheField>
    <cacheField name="Producto" numFmtId="0">
      <sharedItems containsBlank="1" count="26">
        <s v="Servicio de Información Catastral"/>
        <s v="Servicio de información cartográfica actualizado"/>
        <s v="N/A"/>
        <s v="Servicio de Educación informal para la gestión Administrativa"/>
        <s v="Servicios tecnológicos"/>
        <s v="Servicio de información geodésica actualizado"/>
        <s v="SEDES ADECUADAS"/>
        <s v="Servicio de análisis químicos, físicos, mineralógicos y biológicos de suelos"/>
        <s v="NA"/>
        <s v="Servicios de información implementados"/>
        <s v="Servicio de Gestión del conocimiento e Innovación Geográfica"/>
        <s v=" Servicio de avalúos"/>
        <s v="Documentos de lineamientos técnicos"/>
        <s v="Sedes Mantenidas"/>
        <s v="Documentos de planeación"/>
        <s v="Servicio de información Cartográfica actualizado "/>
        <s v="Servicio de asistencia técnica para la gestión de los recursos geográficos"/>
        <m/>
        <s v="Servicio de implementación de sistemas de gestión"/>
        <s v="Servicio de Gestión Documental"/>
        <s v="Servicio de Información agrológica"/>
        <s v="Servicios de información geográfica, geodésica y cartográfica "/>
        <s v="Documentos de estudios técnicos de deslindes y de Territorios Indígenas"/>
        <s v="Servicios de información geográfica, geodésica y cartográfica"/>
        <s v="Servicio de información geográfica, geodésica y cartográfica"/>
        <s v="Documentos de estudios técnicos sobre geografía"/>
      </sharedItems>
    </cacheField>
    <cacheField name="Actividad" numFmtId="0">
      <sharedItems containsBlank="1"/>
    </cacheField>
    <cacheField name="Meta" numFmtId="0">
      <sharedItems containsBlank="1"/>
    </cacheField>
    <cacheField name="ECO NUMERO" numFmtId="0">
      <sharedItems containsString="0" containsBlank="1" containsNumber="1" containsInteger="1" minValue="1" maxValue="590"/>
    </cacheField>
    <cacheField name="PROCESO - FECHA INGRESO" numFmtId="14">
      <sharedItems containsDate="1" containsBlank="1" containsMixedTypes="1" minDate="2021-01-07T00:00:00" maxDate="2021-05-21T00:00:00"/>
    </cacheField>
    <cacheField name="HONORARIOS MENSUALES" numFmtId="167">
      <sharedItems containsBlank="1" containsMixedTypes="1" containsNumber="1" containsInteger="1" minValue="0" maxValue="24514000"/>
    </cacheField>
    <cacheField name="PROCESO - HONORARIOS (SIN IVA)" numFmtId="0">
      <sharedItems containsMixedTypes="1" containsNumber="1" minValue="0" maxValue="4875235099"/>
    </cacheField>
    <cacheField name="PROCESO TOTAL- VALOR INGRESO (INCLUIDO IVA)" numFmtId="4">
      <sharedItems containsMixedTypes="1" containsNumber="1" minValue="0" maxValue="4875235099"/>
    </cacheField>
    <cacheField name="VALOR" numFmtId="0">
      <sharedItems count="3">
        <e v="#N/A"/>
        <s v="OK"/>
        <s v="CORREGIR"/>
      </sharedItems>
    </cacheField>
    <cacheField name="CONTRATISTA" numFmtId="0">
      <sharedItems containsBlank="1" longText="1"/>
    </cacheField>
    <cacheField name="Ahorro con proceso" numFmtId="0">
      <sharedItems containsSemiMixedTypes="0" containsString="0" containsNumber="1" minValue="0" maxValue="213120005.18000001"/>
    </cacheField>
    <cacheField name="Ahorro sin proceso" numFmtId="0">
      <sharedItems containsSemiMixedTypes="0" containsString="0" containsNumber="1" minValue="0" maxValue="40991851.199999996"/>
    </cacheField>
    <cacheField name="NO. CONTRATO" numFmtId="0">
      <sharedItems containsBlank="1" containsMixedTypes="1" containsNumber="1" containsInteger="1" minValue="24154" maxValue="24731"/>
    </cacheField>
    <cacheField name="CANTIDADES COMPROMETIDAS2" numFmtId="0">
      <sharedItems containsString="0" containsBlank="1" containsNumber="1" containsInteger="1" minValue="0" maxValue="10" count="12">
        <n v="0"/>
        <m/>
        <n v="1"/>
        <n v="3"/>
        <n v="2"/>
        <n v="6"/>
        <n v="4"/>
        <n v="5"/>
        <n v="8"/>
        <n v="10"/>
        <n v="7"/>
        <n v="9"/>
      </sharedItems>
    </cacheField>
    <cacheField name="CANTIDADES NO UTILIZADOS" numFmtId="0">
      <sharedItems containsSemiMixedTypes="0" containsString="0" containsNumber="1" containsInteger="1" minValue="0" maxValue="8" count="6">
        <n v="1"/>
        <n v="4"/>
        <n v="2"/>
        <n v="8"/>
        <n v="5"/>
        <n v="0"/>
      </sharedItems>
    </cacheField>
    <cacheField name="PROCESO + ADICION - DURACIÓN ESTIMADA  (INTERVALO)" numFmtId="0">
      <sharedItems containsBlank="1" count="3">
        <m/>
        <s v="Día(s)"/>
        <s v="Mes (s)"/>
      </sharedItems>
    </cacheField>
  </cacheFields>
  <extLst>
    <ext xmlns:x14="http://schemas.microsoft.com/office/spreadsheetml/2009/9/main" uri="{725AE2AE-9491-48be-B2B4-4EB974FC3084}">
      <x14:pivotCacheDefinition pivotCacheId="97376498"/>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347.472562731484" createdVersion="7" refreshedVersion="7" minRefreshableVersion="3" recordCount="606" xr:uid="{57ED632D-B378-4A2E-A5A0-7C58C45E2789}">
  <cacheSource type="worksheet">
    <worksheetSource ref="A1:AR607" sheet="Hoja1" r:id="rId2"/>
  </cacheSource>
  <cacheFields count="44">
    <cacheField name="PAA" numFmtId="0">
      <sharedItems containsMixedTypes="1" containsNumber="1" containsInteger="1" minValue="1" maxValue="6" count="9">
        <n v="1"/>
        <n v="2"/>
        <s v="1//1"/>
        <n v="4"/>
        <n v="5"/>
        <s v="5//3"/>
        <n v="3"/>
        <n v="6"/>
        <s v="6//4"/>
      </sharedItems>
    </cacheField>
    <cacheField name="ITEM" numFmtId="0">
      <sharedItems containsBlank="1" containsMixedTypes="1" containsNumber="1" containsInteger="1" minValue="1" maxValue="98"/>
    </cacheField>
    <cacheField name="DEPENDENCIA ORIGEN-2" numFmtId="0">
      <sharedItems count="6">
        <s v="SECRETARIA GENERAL"/>
        <s v="DIRECCION "/>
        <s v="AGROLOGIA"/>
        <s v="CATASTRO"/>
        <s v="CIAF"/>
        <s v="GEOGRAFIA Y CARTOGRAFIA"/>
      </sharedItems>
    </cacheField>
    <cacheField name="DEPENDENCIA DESTINO" numFmtId="0">
      <sharedItems count="11">
        <s v="SECRETARIA GENERAL"/>
        <s v="DIRECCION "/>
        <s v="JURIDICA"/>
        <s v="AGROLOGIA"/>
        <s v="CATASTRO"/>
        <s v="CIAF"/>
        <s v="CONTROL INTERNO"/>
        <s v="DIFUSION Y MERCADEO"/>
        <s v="GEOGRAFIA Y CARTOGRAFIA"/>
        <s v="INFORMATICA Y TELECOMUNICACIONES"/>
        <s v="PLANEACION"/>
      </sharedItems>
    </cacheField>
    <cacheField name="CANTIDADES APROBADAS" numFmtId="0">
      <sharedItems containsSemiMixedTypes="0" containsString="0" containsNumber="1" containsInteger="1" minValue="1" maxValue="10" count="9">
        <n v="1"/>
        <n v="3"/>
        <n v="2"/>
        <n v="4"/>
        <n v="7"/>
        <n v="5"/>
        <n v="6"/>
        <n v="8"/>
        <n v="10"/>
      </sharedItems>
    </cacheField>
    <cacheField name="CANTIDADES COMPROMETIDAS" numFmtId="0">
      <sharedItems containsString="0" containsBlank="1" containsNumber="1" containsInteger="1" minValue="0" maxValue="10" count="11">
        <n v="1"/>
        <n v="3"/>
        <n v="2"/>
        <n v="4"/>
        <n v="0"/>
        <m/>
        <n v="7"/>
        <n v="5"/>
        <n v="10"/>
        <n v="6"/>
        <n v="8"/>
      </sharedItems>
    </cacheField>
    <cacheField name="CANTIDADES _x000a_PENDIENTES" numFmtId="0">
      <sharedItems containsSemiMixedTypes="0" containsString="0" containsNumber="1" containsInteger="1" minValue="0" maxValue="8" count="6">
        <n v="0"/>
        <n v="1"/>
        <n v="4"/>
        <n v="2"/>
        <n v="5"/>
        <n v="8"/>
      </sharedItems>
    </cacheField>
    <cacheField name="FECHA DEL PAA" numFmtId="14">
      <sharedItems containsNonDate="0" containsDate="1" containsString="0" containsBlank="1" minDate="2021-01-07T00:00:00" maxDate="2021-05-26T00:00:00" count="17">
        <d v="2021-03-04T00:00:00"/>
        <d v="2021-01-07T00:00:00"/>
        <d v="2021-03-11T00:00:00"/>
        <d v="2021-01-20T00:00:00"/>
        <d v="2021-04-20T00:00:00"/>
        <m/>
        <d v="2021-05-25T00:00:00"/>
        <d v="2021-02-03T00:00:00"/>
        <d v="2021-04-14T00:00:00"/>
        <d v="2021-05-14T00:00:00"/>
        <d v="2021-02-11T00:00:00"/>
        <d v="2021-04-12T00:00:00"/>
        <d v="2021-05-11T00:00:00"/>
        <d v="2021-03-24T00:00:00"/>
        <d v="2021-04-26T00:00:00"/>
        <d v="2021-03-05T00:00:00"/>
        <d v="2021-05-06T00:00:00"/>
      </sharedItems>
    </cacheField>
    <cacheField name="VERIFICACION CODIGO" numFmtId="0">
      <sharedItems/>
    </cacheField>
    <cacheField name="TRAMITE" numFmtId="0">
      <sharedItems containsBlank="1" count="2">
        <m/>
        <s v="NUEVO"/>
      </sharedItems>
    </cacheField>
    <cacheField name="UNSPSC" numFmtId="0">
      <sharedItems containsSemiMixedTypes="0" containsString="0" containsNumber="1" containsInteger="1" minValue="12142100" maxValue="91111703"/>
    </cacheField>
    <cacheField name="INFORMACION DE INTERCAMBIO ENTRE DEPENDECIAS-TERRITORIALES Y GIT GESTION CONTRACTUAL" numFmtId="0">
      <sharedItems longText="1"/>
    </cacheField>
    <cacheField name="FECHA ESTIMADA DE INICIO DE PROCESO DE SELECCIÓN (MES)" numFmtId="0">
      <sharedItems count="10">
        <s v="Abril"/>
        <s v="Enero"/>
        <s v="Marzo"/>
        <s v="Junio"/>
        <s v="Julio"/>
        <s v="Febrero"/>
        <s v="Septiembre"/>
        <s v="Mayo"/>
        <s v="Agosto"/>
        <s v="Noviembre"/>
      </sharedItems>
    </cacheField>
    <cacheField name="Fecha estimada de presentación de ofertas (mes)" numFmtId="0">
      <sharedItems count="11">
        <s v="Abril"/>
        <s v="Enero"/>
        <s v="Marzo"/>
        <s v="Junio"/>
        <s v="Julio"/>
        <s v="Febrero"/>
        <s v="Septiembre"/>
        <s v="Mayo"/>
        <s v="Agosto"/>
        <s v="Noviembre"/>
        <s v="Octubre"/>
      </sharedItems>
    </cacheField>
    <cacheField name="DURACIÓN ESTIMADA DEL CONTRATO (NUMERO)" numFmtId="0">
      <sharedItems containsMixedTypes="1" containsNumber="1" minValue="1" maxValue="345"/>
    </cacheField>
    <cacheField name="DURACIÓN ESTIMADA DEL CONTRATO (DIAS - MESES- AÑOS)" numFmtId="0">
      <sharedItems count="2">
        <s v="Mes (s)"/>
        <s v="Día(s)"/>
      </sharedItems>
    </cacheField>
    <cacheField name="MODALIDAD DE CONTRATACION" numFmtId="49">
      <sharedItems count="6">
        <s v="Contratación directa"/>
        <s v="Selección abreviada menor cuantía"/>
        <s v="Seléccion abreviada - acuerdo marco"/>
        <s v="Mínima cuantía"/>
        <s v="Selección abreviada subasta inversa"/>
        <s v="Licitación pública"/>
      </sharedItems>
    </cacheField>
    <cacheField name="FUENTE DE LOS RECURSOS" numFmtId="0">
      <sharedItems count="3">
        <s v="Recursos propios"/>
        <s v="Presupuesto de entidad nacional"/>
        <s v="Recursos de crédito"/>
      </sharedItems>
    </cacheField>
    <cacheField name=" VALOR TOTAL ESTIMADO (INCLUIDO IVA)" numFmtId="175">
      <sharedItems containsSemiMixedTypes="0" containsString="0" containsNumber="1" minValue="0" maxValue="25027258562"/>
    </cacheField>
    <cacheField name=" VALOR TOTAL ESTIMADO (INCLUIDO IVA)2" numFmtId="175">
      <sharedItems containsSemiMixedTypes="0" containsString="0" containsNumber="1" minValue="0" maxValue="25027258562"/>
    </cacheField>
    <cacheField name="¿SE REQUIEREN VIGENCIAS FUTURAS?" numFmtId="0">
      <sharedItems count="3">
        <s v="NO"/>
        <s v=" NO"/>
        <s v="Sí"/>
      </sharedItems>
    </cacheField>
    <cacheField name="ESTADO DE SOLICITUD DE VIGENCIAS FUTURAS" numFmtId="0">
      <sharedItems count="6">
        <s v="N.A"/>
        <s v="N/A"/>
        <s v="NA"/>
        <s v="No solicitadas"/>
        <s v="Solicitadas"/>
        <s v=" NA "/>
      </sharedItems>
    </cacheField>
    <cacheField name="CANTIDAD" numFmtId="0">
      <sharedItems containsMixedTypes="1" containsNumber="1" containsInteger="1" minValue="1" maxValue="10" count="10">
        <n v="1"/>
        <n v="3"/>
        <n v="2"/>
        <n v="4"/>
        <n v="7"/>
        <n v="5"/>
        <n v="6"/>
        <n v="8"/>
        <s v=" "/>
        <n v="10"/>
      </sharedItems>
    </cacheField>
    <cacheField name="Tipo de Recurso" numFmtId="0">
      <sharedItems containsBlank="1" count="3">
        <s v="Funcionamiento"/>
        <s v="Inversión"/>
        <m u="1"/>
      </sharedItems>
    </cacheField>
    <cacheField name="Dependencia Origen" numFmtId="0">
      <sharedItems containsBlank="1" count="27">
        <s v="Secretaría General - GIT Control Disciplinario"/>
        <s v="Secretaria General"/>
        <s v="Secretaría General - GIT Gestión Contractual"/>
        <s v="Secretaría General - GIT Gestión Documental"/>
        <s v="Secretaria General - GIT Gestión Financiera"/>
        <m/>
        <s v="Oficina Asesora Jurídica"/>
        <s v="Secretaría General - Grupo Interno de Trabajo Servicio al Ciudadano"/>
        <s v="Secretaria General - GIT Servicio al Ciudadano"/>
        <s v="Secretaria General - GIT servicios administrativos"/>
        <s v="Secretaría General - Servicios Administrativos"/>
        <s v="Secretaría General - GIT Servicios Administrativos"/>
        <s v="Secretaria General - GIT Talento Humano"/>
        <s v="Secretaría General - GIT de Talento Humano"/>
        <s v="Subdirección de Agrología"/>
        <s v="Subdirección de Catastro"/>
        <s v="Secretaría General"/>
        <s v="Oficina CIAF"/>
        <s v="CENTRO DE INVESTIGACIÓN Y DESARROLLO EN INFORMACIÓN GEOGRÁFICA - CIAF"/>
        <s v="Dirección General"/>
        <s v="Oficina de Difusión y Mercadeo"/>
        <s v="Subdirección de Geografía y Cartografía "/>
        <s v="Subdirección de Geografia y Cartografia "/>
        <s v="Oficina de Informática y Telecomunicaciones"/>
        <s v="Informática y Telecomunicaciones"/>
        <s v="Oficina Asesora de Planeación "/>
        <s v="Secretaria General "/>
      </sharedItems>
    </cacheField>
    <cacheField name="Dependencia Destino2" numFmtId="0">
      <sharedItems containsBlank="1"/>
    </cacheField>
    <cacheField name="Ubicación" numFmtId="0">
      <sharedItems containsBlank="1" count="7">
        <s v="Sede Central  "/>
        <m/>
        <s v="GIT Laboratorio Nacional de Suelos"/>
        <s v="GIT Modernización y Administración de la Información"/>
        <s v="GIT Gestión de Suelos y Aplicaciones Agrologicas"/>
        <s v="Sede Central"/>
        <s v="Dirección Territorial"/>
      </sharedItems>
    </cacheField>
    <cacheField name="Nombre del responsable Dependendencia (Cargo)" numFmtId="0">
      <sharedItems containsBlank="1"/>
    </cacheField>
    <cacheField name="Proyecto de inversión " numFmtId="0">
      <sharedItems containsBlank="1" count="14">
        <s v="N/A"/>
        <m/>
        <s v="Generación de estudios de suelos, tierras y aplicaciones agrológicas como insumo para el ordenamiento integral y el manejo sostenible del territorio a nivel Nacional"/>
        <s v="Actualización y gestión catastral Nacional"/>
        <s v="Fortalecimiento de la infraestructura física del IGAC a nivel Nacional"/>
        <s v="Fortalecimiento de la gestión del conocimiento y la innovación en el ámbito geográfico del territorio Nacional"/>
        <s v="Fortalecimiento de la gestión institucional del IGAC a nivel Nacional "/>
        <s v="Fortalecimiento de los procesos de difusión y acceso a la información geográfica a nivel Nacional"/>
        <s v="Levantamiento, generación y actualización de la red geodésica y la cartografía básica a nivel nacional"/>
        <s v="Generación de estudios geográficos e investigaciones para la caracterización, análisis y delimitación geográfica del territorio nacional"/>
        <s v="Implementación de un sistema de gestión documental en el IGAC a nivel Nacional"/>
        <s v="Fortalecimiento de la gestión institucional del IGAC a nivel Nacional"/>
        <s v="Actualización y gestión catastral nacional "/>
        <s v="Fortalecimiento de la infraestructura física del IGAC a nivel Nacional4"/>
      </sharedItems>
    </cacheField>
    <cacheField name="Producto" numFmtId="0">
      <sharedItems containsBlank="1" count="25">
        <s v="N/A"/>
        <m/>
        <s v="Servicio de análisis químicos, físicos, mineralógicos y biológicos de suelos"/>
        <s v="Servicio de Información agrológica"/>
        <s v="Servicio de Información Catastral"/>
        <s v="Sedes adecuadas"/>
        <s v=" Servicio de avalúos"/>
        <s v="Servicio de asistencia técnica para la gestión de los recursos geográficos"/>
        <s v="Servicio de Gestión del conocimiento e Innovación Geográfica"/>
        <s v="Servicio de implementación de sistemas de gestión"/>
        <s v="Documentos de planeación"/>
        <s v="Servicios de información implementados"/>
        <s v="Documentos de lineamientos técnicos"/>
        <s v="Servicio de información cartográfica actualizado"/>
        <s v="Servicio de información geográfica, geodésica y cartográfica"/>
        <s v="Documentos de estudios técnicos sobre geografía"/>
        <s v="Servicio de información geodésica actualizado"/>
        <s v="Documentos de estudios técnicos de deslindes y de Territorios Indígenas"/>
        <s v="Servicios de información geográfica, geodésica y cartográfica"/>
        <s v="Servicios de información geográfica, geodésica y cartográfica "/>
        <s v="Servicio de información Cartográfica actualizado "/>
        <s v="Servicio de Gestión Documental"/>
        <s v="Servicios tecnológicos"/>
        <s v="Servicio de Educación informal para la gestión Administrativa"/>
        <s v="Sedes Mantenidas"/>
      </sharedItems>
    </cacheField>
    <cacheField name="Actividad" numFmtId="0">
      <sharedItems containsBlank="1"/>
    </cacheField>
    <cacheField name="Meta" numFmtId="0">
      <sharedItems containsBlank="1"/>
    </cacheField>
    <cacheField name="ECO NUMERO" numFmtId="0">
      <sharedItems containsString="0" containsBlank="1" containsNumber="1" containsInteger="1" minValue="1" maxValue="603"/>
    </cacheField>
    <cacheField name="PROCESO - FECHA INGRESO" numFmtId="14">
      <sharedItems containsDate="1" containsBlank="1" containsMixedTypes="1" minDate="2021-01-07T00:00:00" maxDate="2021-05-28T00:00:00"/>
    </cacheField>
    <cacheField name="HONORARIOS MENSUALES" numFmtId="167">
      <sharedItems containsBlank="1" containsMixedTypes="1" containsNumber="1" containsInteger="1" minValue="0" maxValue="1749300000"/>
    </cacheField>
    <cacheField name="PROCESO - HONORARIOS (SIN IVA)" numFmtId="0">
      <sharedItems containsMixedTypes="1" containsNumber="1" minValue="0" maxValue="4875235099"/>
    </cacheField>
    <cacheField name="PROCESO TOTAL- VALOR INGRESO (INCLUIDO IVA)" numFmtId="4">
      <sharedItems containsMixedTypes="1" containsNumber="1" minValue="0" maxValue="4875235099"/>
    </cacheField>
    <cacheField name="VALOR" numFmtId="0">
      <sharedItems count="3">
        <s v="OK"/>
        <e v="#N/A"/>
        <s v="CORREGIR"/>
      </sharedItems>
    </cacheField>
    <cacheField name="CONTRATISTA" numFmtId="0">
      <sharedItems containsBlank="1" longText="1"/>
    </cacheField>
    <cacheField name="Ahorro con proceso" numFmtId="0">
      <sharedItems containsString="0" containsBlank="1" containsNumber="1" minValue="0" maxValue="7735936200"/>
    </cacheField>
    <cacheField name="Ahorro sin proceso" numFmtId="0">
      <sharedItems containsString="0" containsBlank="1" containsNumber="1" minValue="0" maxValue="15100554" count="29">
        <m/>
        <n v="0"/>
        <n v="3640236"/>
        <n v="4976424"/>
        <n v="5757793.076923077"/>
        <n v="5757793"/>
        <n v="8707976"/>
        <n v="12179900"/>
        <n v="11767120"/>
        <n v="15100554"/>
        <n v="4831480"/>
        <n v="7330366"/>
        <n v="5590090"/>
        <n v="6488790"/>
        <n v="7550277"/>
        <n v="9577946"/>
        <n v="9865284"/>
        <n v="11825146"/>
        <n v="1454651"/>
        <n v="2583356.125"/>
        <n v="5729842"/>
        <n v="7513625"/>
        <n v="7513626"/>
        <n v="7513627"/>
        <n v="7513628"/>
        <n v="7513629"/>
        <n v="7513630"/>
        <n v="8454346"/>
        <n v="8665705"/>
      </sharedItems>
    </cacheField>
    <cacheField name="NO. CONTRATO" numFmtId="0">
      <sharedItems containsBlank="1" containsMixedTypes="1" containsNumber="1" containsInteger="1" minValue="24154" maxValue="24738"/>
    </cacheField>
    <cacheField name="sss" numFmtId="1">
      <sharedItems containsBlank="1" containsMixedTypes="1" containsNumber="1" containsInteger="1" minValue="0" maxValue="5" count="5">
        <n v="0"/>
        <m/>
        <n v="5"/>
        <n v="2"/>
        <e v="#VALUE!"/>
      </sharedItems>
    </cacheField>
    <cacheField name="CANTIDADES COMPROMETIDAS2" numFmtId="0">
      <sharedItems containsString="0" containsBlank="1" containsNumber="1" containsInteger="1" minValue="0" maxValue="10" count="11">
        <n v="1"/>
        <n v="3"/>
        <n v="2"/>
        <n v="4"/>
        <n v="0"/>
        <m/>
        <n v="7"/>
        <n v="5"/>
        <n v="10"/>
        <n v="6"/>
        <n v="8"/>
      </sharedItems>
    </cacheField>
  </cacheFields>
  <extLst>
    <ext xmlns:x14="http://schemas.microsoft.com/office/spreadsheetml/2009/9/main" uri="{725AE2AE-9491-48be-B2B4-4EB974FC3084}">
      <x14:pivotCacheDefinition pivotCacheId="119575548"/>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0">
  <r>
    <x v="0"/>
    <x v="0"/>
    <x v="0"/>
    <x v="0"/>
    <x v="0"/>
    <x v="0"/>
    <x v="0"/>
    <s v="MASORA_x000a_ Soacha. _x000a_ En SPI se registra un avance del 40% tomado con respecto a la meta del cuatrenio (5) que está en el plan de acción pero debería ir al 100%. Por lo anterior en el mes de junio se realizará el ajuste correspondiente en SPI."/>
    <x v="0"/>
    <x v="0"/>
  </r>
  <r>
    <x v="0"/>
    <x v="0"/>
    <x v="0"/>
    <x v="1"/>
    <x v="1"/>
    <x v="1"/>
    <x v="1"/>
    <s v="El avance cuantitativo se reportará en enero/21, cuando entre en vigencia la información del área intervenida en 2020."/>
    <x v="0"/>
    <x v="0"/>
  </r>
  <r>
    <x v="0"/>
    <x v="0"/>
    <x v="0"/>
    <x v="2"/>
    <x v="2"/>
    <x v="2"/>
    <x v="2"/>
    <s v="Meta aprobada PA 840.348"/>
    <x v="0"/>
    <x v="0"/>
  </r>
  <r>
    <x v="0"/>
    <x v="0"/>
    <x v="0"/>
    <x v="3"/>
    <x v="3"/>
    <x v="3"/>
    <x v="3"/>
    <s v="Solicitudes recibidas 1206 y atendidas 545 acumulado a mayo, sin embargo en SPI se cargo lo correspondiente al como en los anteriores meses pero el acumulado a mayo es 45,0%. Cabe aclarar que este porcentaje puede variar mensualmente de acuerdo a las solicitudes recibidas y atendidas."/>
    <x v="0"/>
    <x v="1"/>
  </r>
  <r>
    <x v="0"/>
    <x v="0"/>
    <x v="0"/>
    <x v="4"/>
    <x v="3"/>
    <x v="4"/>
    <x v="4"/>
    <s v="Se actualizó la información del geoportal y datos abiertos, con la información correspondiente al mes de abril de 2020"/>
    <x v="0"/>
    <x v="0"/>
  </r>
  <r>
    <x v="0"/>
    <x v="0"/>
    <x v="1"/>
    <x v="5"/>
    <x v="4"/>
    <x v="5"/>
    <x v="5"/>
    <s v="Meta aprobada PA 2020 es 7358 avalúos"/>
    <x v="0"/>
    <x v="0"/>
  </r>
  <r>
    <x v="1"/>
    <x v="0"/>
    <x v="2"/>
    <x v="6"/>
    <x v="5"/>
    <x v="5"/>
    <x v="6"/>
    <s v="Meta aprobada PA 2020 es 7358 avalúos"/>
    <x v="0"/>
    <x v="0"/>
  </r>
  <r>
    <x v="1"/>
    <x v="0"/>
    <x v="2"/>
    <x v="7"/>
    <x v="3"/>
    <x v="4"/>
    <x v="4"/>
    <s v="Se actualizó la información del geoportal y datos abiertos, con la información correspondiente al mes de abril de 2020"/>
    <x v="0"/>
    <x v="0"/>
  </r>
  <r>
    <x v="0"/>
    <x v="1"/>
    <x v="3"/>
    <x v="8"/>
    <x v="3"/>
    <x v="6"/>
    <x v="7"/>
    <m/>
    <x v="1"/>
    <x v="0"/>
  </r>
  <r>
    <x v="0"/>
    <x v="1"/>
    <x v="4"/>
    <x v="9"/>
    <x v="6"/>
    <x v="7"/>
    <x v="8"/>
    <m/>
    <x v="1"/>
    <x v="0"/>
  </r>
  <r>
    <x v="0"/>
    <x v="1"/>
    <x v="5"/>
    <x v="10"/>
    <x v="0"/>
    <x v="1"/>
    <x v="1"/>
    <m/>
    <x v="1"/>
    <x v="0"/>
  </r>
  <r>
    <x v="1"/>
    <x v="1"/>
    <x v="2"/>
    <x v="11"/>
    <x v="7"/>
    <x v="7"/>
    <x v="9"/>
    <m/>
    <x v="1"/>
    <x v="0"/>
  </r>
  <r>
    <x v="0"/>
    <x v="2"/>
    <x v="6"/>
    <x v="12"/>
    <x v="8"/>
    <x v="8"/>
    <x v="10"/>
    <m/>
    <x v="2"/>
    <x v="1"/>
  </r>
  <r>
    <x v="0"/>
    <x v="2"/>
    <x v="7"/>
    <x v="13"/>
    <x v="0"/>
    <x v="1"/>
    <x v="1"/>
    <m/>
    <x v="3"/>
    <x v="0"/>
  </r>
  <r>
    <x v="0"/>
    <x v="2"/>
    <x v="7"/>
    <x v="14"/>
    <x v="0"/>
    <x v="1"/>
    <x v="1"/>
    <m/>
    <x v="3"/>
    <x v="0"/>
  </r>
  <r>
    <x v="0"/>
    <x v="2"/>
    <x v="8"/>
    <x v="15"/>
    <x v="3"/>
    <x v="1"/>
    <x v="1"/>
    <m/>
    <x v="3"/>
    <x v="0"/>
  </r>
  <r>
    <x v="0"/>
    <x v="2"/>
    <x v="9"/>
    <x v="16"/>
    <x v="9"/>
    <x v="1"/>
    <x v="1"/>
    <m/>
    <x v="4"/>
    <x v="0"/>
  </r>
  <r>
    <x v="1"/>
    <x v="2"/>
    <x v="2"/>
    <x v="17"/>
    <x v="7"/>
    <x v="0"/>
    <x v="7"/>
    <m/>
    <x v="5"/>
    <x v="0"/>
  </r>
  <r>
    <x v="1"/>
    <x v="2"/>
    <x v="2"/>
    <x v="18"/>
    <x v="10"/>
    <x v="1"/>
    <x v="1"/>
    <m/>
    <x v="3"/>
    <x v="0"/>
  </r>
  <r>
    <x v="1"/>
    <x v="2"/>
    <x v="2"/>
    <x v="19"/>
    <x v="3"/>
    <x v="9"/>
    <x v="11"/>
    <m/>
    <x v="6"/>
    <x v="1"/>
  </r>
  <r>
    <x v="1"/>
    <x v="2"/>
    <x v="2"/>
    <x v="20"/>
    <x v="0"/>
    <x v="1"/>
    <x v="1"/>
    <m/>
    <x v="5"/>
    <x v="0"/>
  </r>
  <r>
    <x v="1"/>
    <x v="2"/>
    <x v="2"/>
    <x v="21"/>
    <x v="11"/>
    <x v="1"/>
    <x v="1"/>
    <m/>
    <x v="7"/>
    <x v="0"/>
  </r>
  <r>
    <x v="1"/>
    <x v="2"/>
    <x v="2"/>
    <x v="22"/>
    <x v="8"/>
    <x v="10"/>
    <x v="12"/>
    <m/>
    <x v="3"/>
    <x v="1"/>
  </r>
  <r>
    <x v="1"/>
    <x v="2"/>
    <x v="2"/>
    <x v="23"/>
    <x v="12"/>
    <x v="11"/>
    <x v="13"/>
    <m/>
    <x v="2"/>
    <x v="0"/>
  </r>
  <r>
    <x v="1"/>
    <x v="2"/>
    <x v="2"/>
    <x v="24"/>
    <x v="13"/>
    <x v="12"/>
    <x v="14"/>
    <m/>
    <x v="2"/>
    <x v="0"/>
  </r>
  <r>
    <x v="1"/>
    <x v="2"/>
    <x v="2"/>
    <x v="25"/>
    <x v="3"/>
    <x v="1"/>
    <x v="1"/>
    <m/>
    <x v="8"/>
    <x v="0"/>
  </r>
  <r>
    <x v="0"/>
    <x v="3"/>
    <x v="10"/>
    <x v="26"/>
    <x v="0"/>
    <x v="1"/>
    <x v="1"/>
    <m/>
    <x v="9"/>
    <x v="0"/>
  </r>
  <r>
    <x v="0"/>
    <x v="3"/>
    <x v="11"/>
    <x v="27"/>
    <x v="0"/>
    <x v="1"/>
    <x v="1"/>
    <m/>
    <x v="9"/>
    <x v="0"/>
  </r>
  <r>
    <x v="0"/>
    <x v="3"/>
    <x v="12"/>
    <x v="28"/>
    <x v="14"/>
    <x v="13"/>
    <x v="15"/>
    <m/>
    <x v="9"/>
    <x v="0"/>
  </r>
  <r>
    <x v="1"/>
    <x v="3"/>
    <x v="2"/>
    <x v="29"/>
    <x v="0"/>
    <x v="1"/>
    <x v="1"/>
    <m/>
    <x v="9"/>
    <x v="0"/>
  </r>
  <r>
    <x v="1"/>
    <x v="3"/>
    <x v="2"/>
    <x v="30"/>
    <x v="14"/>
    <x v="13"/>
    <x v="15"/>
    <m/>
    <x v="9"/>
    <x v="0"/>
  </r>
  <r>
    <x v="1"/>
    <x v="3"/>
    <x v="2"/>
    <x v="31"/>
    <x v="0"/>
    <x v="1"/>
    <x v="1"/>
    <m/>
    <x v="9"/>
    <x v="0"/>
  </r>
  <r>
    <x v="0"/>
    <x v="4"/>
    <x v="13"/>
    <x v="32"/>
    <x v="15"/>
    <x v="14"/>
    <x v="16"/>
    <m/>
    <x v="6"/>
    <x v="0"/>
  </r>
  <r>
    <x v="0"/>
    <x v="4"/>
    <x v="14"/>
    <x v="33"/>
    <x v="0"/>
    <x v="15"/>
    <x v="17"/>
    <m/>
    <x v="6"/>
    <x v="0"/>
  </r>
  <r>
    <x v="1"/>
    <x v="4"/>
    <x v="2"/>
    <x v="34"/>
    <x v="14"/>
    <x v="16"/>
    <x v="18"/>
    <m/>
    <x v="6"/>
    <x v="0"/>
  </r>
  <r>
    <x v="1"/>
    <x v="4"/>
    <x v="2"/>
    <x v="35"/>
    <x v="8"/>
    <x v="1"/>
    <x v="1"/>
    <m/>
    <x v="6"/>
    <x v="1"/>
  </r>
  <r>
    <x v="0"/>
    <x v="5"/>
    <x v="15"/>
    <x v="36"/>
    <x v="16"/>
    <x v="17"/>
    <x v="19"/>
    <m/>
    <x v="10"/>
    <x v="0"/>
  </r>
  <r>
    <x v="0"/>
    <x v="5"/>
    <x v="16"/>
    <x v="37"/>
    <x v="17"/>
    <x v="18"/>
    <x v="20"/>
    <m/>
    <x v="10"/>
    <x v="0"/>
  </r>
  <r>
    <x v="1"/>
    <x v="5"/>
    <x v="2"/>
    <x v="38"/>
    <x v="18"/>
    <x v="1"/>
    <x v="1"/>
    <m/>
    <x v="10"/>
    <x v="0"/>
  </r>
  <r>
    <x v="1"/>
    <x v="5"/>
    <x v="17"/>
    <x v="39"/>
    <x v="19"/>
    <x v="1"/>
    <x v="1"/>
    <m/>
    <x v="10"/>
    <x v="0"/>
  </r>
  <r>
    <x v="0"/>
    <x v="6"/>
    <x v="18"/>
    <x v="40"/>
    <x v="20"/>
    <x v="19"/>
    <x v="21"/>
    <m/>
    <x v="11"/>
    <x v="0"/>
  </r>
  <r>
    <x v="0"/>
    <x v="6"/>
    <x v="19"/>
    <x v="41"/>
    <x v="0"/>
    <x v="1"/>
    <x v="1"/>
    <m/>
    <x v="11"/>
    <x v="0"/>
  </r>
  <r>
    <x v="0"/>
    <x v="6"/>
    <x v="20"/>
    <x v="42"/>
    <x v="21"/>
    <x v="1"/>
    <x v="1"/>
    <m/>
    <x v="11"/>
    <x v="0"/>
  </r>
  <r>
    <x v="0"/>
    <x v="6"/>
    <x v="21"/>
    <x v="43"/>
    <x v="22"/>
    <x v="20"/>
    <x v="22"/>
    <m/>
    <x v="11"/>
    <x v="0"/>
  </r>
  <r>
    <x v="0"/>
    <x v="6"/>
    <x v="22"/>
    <x v="44"/>
    <x v="23"/>
    <x v="16"/>
    <x v="23"/>
    <m/>
    <x v="11"/>
    <x v="0"/>
  </r>
  <r>
    <x v="0"/>
    <x v="6"/>
    <x v="23"/>
    <x v="45"/>
    <x v="20"/>
    <x v="19"/>
    <x v="21"/>
    <m/>
    <x v="11"/>
    <x v="0"/>
  </r>
  <r>
    <x v="0"/>
    <x v="6"/>
    <x v="24"/>
    <x v="46"/>
    <x v="24"/>
    <x v="1"/>
    <x v="1"/>
    <m/>
    <x v="11"/>
    <x v="0"/>
  </r>
  <r>
    <x v="1"/>
    <x v="6"/>
    <x v="2"/>
    <x v="47"/>
    <x v="3"/>
    <x v="6"/>
    <x v="7"/>
    <m/>
    <x v="11"/>
    <x v="1"/>
  </r>
  <r>
    <x v="0"/>
    <x v="7"/>
    <x v="25"/>
    <x v="48"/>
    <x v="3"/>
    <x v="21"/>
    <x v="24"/>
    <m/>
    <x v="12"/>
    <x v="0"/>
  </r>
  <r>
    <x v="0"/>
    <x v="7"/>
    <x v="13"/>
    <x v="32"/>
    <x v="3"/>
    <x v="1"/>
    <x v="1"/>
    <m/>
    <x v="12"/>
    <x v="0"/>
  </r>
  <r>
    <x v="1"/>
    <x v="7"/>
    <x v="2"/>
    <x v="49"/>
    <x v="25"/>
    <x v="22"/>
    <x v="25"/>
    <m/>
    <x v="12"/>
    <x v="1"/>
  </r>
  <r>
    <x v="0"/>
    <x v="8"/>
    <x v="26"/>
    <x v="46"/>
    <x v="26"/>
    <x v="23"/>
    <x v="26"/>
    <m/>
    <x v="11"/>
    <x v="0"/>
  </r>
  <r>
    <x v="0"/>
    <x v="8"/>
    <x v="27"/>
    <x v="7"/>
    <x v="3"/>
    <x v="1"/>
    <x v="1"/>
    <m/>
    <x v="11"/>
    <x v="0"/>
  </r>
  <r>
    <x v="0"/>
    <x v="8"/>
    <x v="27"/>
    <x v="50"/>
    <x v="27"/>
    <x v="1"/>
    <x v="1"/>
    <m/>
    <x v="11"/>
    <x v="0"/>
  </r>
  <r>
    <x v="0"/>
    <x v="8"/>
    <x v="27"/>
    <x v="51"/>
    <x v="11"/>
    <x v="1"/>
    <x v="1"/>
    <m/>
    <x v="11"/>
    <x v="0"/>
  </r>
  <r>
    <x v="0"/>
    <x v="8"/>
    <x v="27"/>
    <x v="52"/>
    <x v="11"/>
    <x v="1"/>
    <x v="1"/>
    <m/>
    <x v="11"/>
    <x v="0"/>
  </r>
  <r>
    <x v="0"/>
    <x v="8"/>
    <x v="27"/>
    <x v="53"/>
    <x v="28"/>
    <x v="23"/>
    <x v="27"/>
    <m/>
    <x v="11"/>
    <x v="0"/>
  </r>
  <r>
    <x v="0"/>
    <x v="8"/>
    <x v="27"/>
    <x v="54"/>
    <x v="29"/>
    <x v="1"/>
    <x v="1"/>
    <m/>
    <x v="11"/>
    <x v="0"/>
  </r>
  <r>
    <x v="0"/>
    <x v="8"/>
    <x v="28"/>
    <x v="7"/>
    <x v="3"/>
    <x v="1"/>
    <x v="1"/>
    <m/>
    <x v="11"/>
    <x v="0"/>
  </r>
  <r>
    <x v="0"/>
    <x v="8"/>
    <x v="28"/>
    <x v="55"/>
    <x v="30"/>
    <x v="24"/>
    <x v="28"/>
    <m/>
    <x v="11"/>
    <x v="0"/>
  </r>
  <r>
    <x v="0"/>
    <x v="8"/>
    <x v="28"/>
    <x v="56"/>
    <x v="31"/>
    <x v="1"/>
    <x v="1"/>
    <m/>
    <x v="11"/>
    <x v="0"/>
  </r>
  <r>
    <x v="0"/>
    <x v="8"/>
    <x v="28"/>
    <x v="57"/>
    <x v="30"/>
    <x v="25"/>
    <x v="29"/>
    <m/>
    <x v="11"/>
    <x v="0"/>
  </r>
  <r>
    <x v="1"/>
    <x v="8"/>
    <x v="2"/>
    <x v="58"/>
    <x v="32"/>
    <x v="26"/>
    <x v="30"/>
    <m/>
    <x v="11"/>
    <x v="0"/>
  </r>
  <r>
    <x v="2"/>
    <x v="9"/>
    <x v="2"/>
    <x v="59"/>
    <x v="33"/>
    <x v="27"/>
    <x v="31"/>
    <s v="101.437 ha de cartografía generada correspondiente a los municipios de María La Baja (Bolívar) y Río Blanco (Tolima)._x000a__x000a_El 23% de la meta para 2020 corresponde a 20.253.667,78 ha "/>
    <x v="11"/>
    <x v="1"/>
  </r>
  <r>
    <x v="2"/>
    <x v="9"/>
    <x v="2"/>
    <x v="60"/>
    <x v="34"/>
    <x v="28"/>
    <x v="32"/>
    <s v="130.748 ha de estudios de caracterización geográfica (municipios de Gámeza, Socha, Socotá, Tasco, Sativasur, Betéitiva, y Cerinza del departamento de Boyacá)"/>
    <x v="11"/>
    <x v="1"/>
  </r>
  <r>
    <x v="2"/>
    <x v="9"/>
    <x v="2"/>
    <x v="61"/>
    <x v="35"/>
    <x v="1"/>
    <x v="1"/>
    <s v="Información disponible  el 1ro. de enero de cada año, momento en el cual se ha efectuado la inscripción en la base nacional catastral y entra en vigencia la información resultante del proceso de actualización o formación catastral multipropósito._x000a__x000a_El 20,1% corresponde a 21.000.000 ha, de las cuales se preveé la actualización de 7.512.863ha para la vigencia 2020 (36% de la meta 2020)"/>
    <x v="0"/>
    <x v="1"/>
  </r>
  <r>
    <x v="2"/>
    <x v="9"/>
    <x v="2"/>
    <x v="62"/>
    <x v="36"/>
    <x v="1"/>
    <x v="1"/>
    <s v="Información disponible el 1ro. de enero de cada año, momento en el cual se ha efectuado la inscripción en la base nacional catastral y entra en vigencia la información resultante del proceso de actualización o formación catastral multipropósito._x000a__x000a_El 19,9% corresponde a 7.777.870 ha, de las cuales se preveé la actualización de 999.718ha para la vigencia 2020 (12,8% de la meta 2020)"/>
    <x v="0"/>
    <x v="1"/>
  </r>
  <r>
    <x v="2"/>
    <x v="9"/>
    <x v="2"/>
    <x v="63"/>
    <x v="37"/>
    <x v="29"/>
    <x v="33"/>
    <s v="La meta del 30% corresponde a la actividad &quot;avances en el sistema de transición&quot; que contiene los siguientes componentes:_x000a__x000a_*NUPRE_x000a_*Interrelación catastro-registro_x000a_*Ajustes CICA_x000a_*Insumos_x000a_*LADM_COL_x000a_*Diagnóstico SNC_x000a_"/>
    <x v="0"/>
    <x v="1"/>
  </r>
  <r>
    <x v="2"/>
    <x v="9"/>
    <x v="2"/>
    <x v="64"/>
    <x v="7"/>
    <x v="30"/>
    <x v="13"/>
    <m/>
    <x v="0"/>
    <x v="0"/>
  </r>
  <r>
    <x v="2"/>
    <x v="9"/>
    <x v="2"/>
    <x v="65"/>
    <x v="24"/>
    <x v="31"/>
    <x v="34"/>
    <m/>
    <x v="1"/>
    <x v="0"/>
  </r>
</pivotCacheRecords>
</file>

<file path=xl/pivotCache/pivotCacheRecords10.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13">
  <r>
    <x v="0"/>
    <n v="26"/>
    <x v="0"/>
    <x v="0"/>
    <x v="0"/>
    <x v="0"/>
    <x v="0"/>
    <x v="0"/>
    <x v="0"/>
    <s v="Servicios temporales de ingeniería  "/>
    <x v="0"/>
    <n v="80111614"/>
    <s v="Prestación de servicios profesionales para realizar el enlace entre los git gestión de suelos y aplicaciones agrológicas y laboratorio nacional de suelos y ejercer el control de calidad de los datos analíticos de levantamientos de suelos."/>
    <x v="0"/>
    <x v="0"/>
    <n v="7"/>
    <x v="0"/>
    <x v="0"/>
    <x v="0"/>
    <n v="21446236"/>
    <n v="21446236"/>
    <x v="0"/>
    <x v="0"/>
    <x v="0"/>
    <x v="0"/>
    <s v="Subdirección de Agrología"/>
    <x v="0"/>
    <s v="Subdriector de Agrología"/>
    <x v="0"/>
    <x v="0"/>
    <s v="Estudio de suelos como insumo para el ordenamiento integral del territorio."/>
    <s v="Sistema de información agrologica actualizado"/>
    <n v="151"/>
    <d v="2021-02-01T00:00:00"/>
    <n v="3063748"/>
    <n v="21446236"/>
    <n v="21446236"/>
    <x v="0"/>
    <s v="GUERTHY ADRIANA MORENO SÁNCHEZ"/>
    <n v="0"/>
    <x v="0"/>
    <n v="24431"/>
    <x v="0"/>
    <x v="0"/>
  </r>
  <r>
    <x v="0"/>
    <n v="40"/>
    <x v="0"/>
    <x v="0"/>
    <x v="0"/>
    <x v="0"/>
    <x v="0"/>
    <x v="0"/>
    <x v="1"/>
    <s v="Servicios de formación profesional en ingeniería"/>
    <x v="0"/>
    <n v="86101610"/>
    <s v="Prestación de servicios profesionales para realizar la estructuración final de la información cartográfica y alfanumérica y revisión digital de la información espacial temática de Áreas Homogéneas de Tierra con fines de Catastro Multipropósito, en el marco de la actualización catastral de Popayán."/>
    <x v="1"/>
    <x v="1"/>
    <n v="3"/>
    <x v="0"/>
    <x v="0"/>
    <x v="1"/>
    <n v="14929272"/>
    <n v="14929272"/>
    <x v="0"/>
    <x v="0"/>
    <x v="0"/>
    <x v="0"/>
    <s v="Subdirección de Agrología"/>
    <x v="0"/>
    <s v="Subdirector de Agrología "/>
    <x v="0"/>
    <x v="0"/>
    <s v="Actualización, Homologación y Correlación de áreas homogéneas de tierras con fines múltiples."/>
    <s v="Sistema de Información Agrológica Actualizado"/>
    <n v="556"/>
    <d v="2021-04-28T00:00:00"/>
    <n v="4976424"/>
    <n v="14929272"/>
    <n v="14929272"/>
    <x v="0"/>
    <s v="JERSSON ANDRES MARTINEZ BERMUDEZ"/>
    <n v="0"/>
    <x v="0"/>
    <n v="24699"/>
    <x v="0"/>
    <x v="0"/>
  </r>
  <r>
    <x v="0"/>
    <n v="39"/>
    <x v="0"/>
    <x v="0"/>
    <x v="0"/>
    <x v="0"/>
    <x v="0"/>
    <x v="0"/>
    <x v="2"/>
    <s v="Servicios de formación profesional en ingeniería"/>
    <x v="0"/>
    <n v="86101610"/>
    <s v="Prestación de servicios profesionales para ejecutar las diferentes etapas de la actualización de Áreas Homogéneas de Tierras con fines de catastro multipropósito, en el marco de la actualización catastral de Popayán."/>
    <x v="1"/>
    <x v="1"/>
    <n v="3"/>
    <x v="0"/>
    <x v="0"/>
    <x v="1"/>
    <n v="12790566"/>
    <n v="12790566"/>
    <x v="0"/>
    <x v="0"/>
    <x v="0"/>
    <x v="0"/>
    <s v="Subdirección de Agrología"/>
    <x v="0"/>
    <s v="Subdirector de Agrología "/>
    <x v="0"/>
    <x v="0"/>
    <s v="Actualización, Homologación y Correlación de áreas homogéneas de tierras con fines múltiples."/>
    <s v="Sistema de Información Agrológica Actualizado"/>
    <n v="567"/>
    <d v="2021-04-28T00:00:00"/>
    <n v="4263522"/>
    <n v="12790566"/>
    <n v="12790566"/>
    <x v="0"/>
    <s v="MIGUEL OCTAVIO BERNAL BOTIVA"/>
    <n v="0"/>
    <x v="0"/>
    <n v="24702"/>
    <x v="0"/>
    <x v="0"/>
  </r>
  <r>
    <x v="0"/>
    <n v="2"/>
    <x v="0"/>
    <x v="0"/>
    <x v="0"/>
    <x v="0"/>
    <x v="0"/>
    <x v="0"/>
    <x v="3"/>
    <s v="Servicios de formación profesional en ingeniería"/>
    <x v="0"/>
    <n v="86101610"/>
    <s v="Prestación de servicios profesionales para realizar actividades de apoyo a los procesos administrativos que adelanta la Subdirección de Agrología"/>
    <x v="2"/>
    <x v="2"/>
    <n v="7"/>
    <x v="0"/>
    <x v="0"/>
    <x v="0"/>
    <n v="21236040"/>
    <n v="21236040"/>
    <x v="0"/>
    <x v="0"/>
    <x v="0"/>
    <x v="0"/>
    <s v="Subdirección de Agrología"/>
    <x v="1"/>
    <s v="Subdirector de Agrología "/>
    <x v="0"/>
    <x v="0"/>
    <s v="Estudio de suelos como insumo para el ordenamiento integral del territorio."/>
    <s v="Sistema de información agrologica actualizado"/>
    <n v="114"/>
    <d v="2021-01-22T00:00:00"/>
    <n v="3033256"/>
    <n v="21232792"/>
    <n v="21232792"/>
    <x v="0"/>
    <s v="VIVIANA ANDREA RUEDA CALDERÓN"/>
    <n v="3248"/>
    <x v="0"/>
    <n v="24308"/>
    <x v="0"/>
    <x v="0"/>
  </r>
  <r>
    <x v="0"/>
    <n v="18"/>
    <x v="0"/>
    <x v="0"/>
    <x v="0"/>
    <x v="1"/>
    <x v="1"/>
    <x v="0"/>
    <x v="3"/>
    <s v="Servicios de formación profesional en ingeniería"/>
    <x v="0"/>
    <n v="86101610"/>
    <s v="Prestación de servicios Profesionales para la ejecución de análisis de mediana complejidad, registro de información y aplicación de controles de calidad en el GIT Laboratorio Nacional de Suelos."/>
    <x v="2"/>
    <x v="2"/>
    <n v="7"/>
    <x v="0"/>
    <x v="0"/>
    <x v="0"/>
    <n v="42472080"/>
    <n v="42472080"/>
    <x v="0"/>
    <x v="1"/>
    <x v="0"/>
    <x v="0"/>
    <s v="Subdirección de Agrología"/>
    <x v="2"/>
    <s v="Subdirector de Agrología "/>
    <x v="0"/>
    <x v="1"/>
    <s v="Análisis físicos, químicos, biológicos y mineralógicos de suelos"/>
    <s v="Pruebas químicas, físicas, mineralógicas y biológicas de suelos realizadas"/>
    <n v="106"/>
    <d v="2021-01-22T00:00:00"/>
    <n v="3033256"/>
    <n v="21232792"/>
    <n v="42465584"/>
    <x v="0"/>
    <s v="GREGORY STEVEN PUENTES GONZALEZ _x000a_ JUAN GÓMEZ GÓMEZ"/>
    <n v="6496"/>
    <x v="0"/>
    <s v="24298_x000a_24301"/>
    <x v="1"/>
    <x v="0"/>
  </r>
  <r>
    <x v="0"/>
    <n v="8"/>
    <x v="0"/>
    <x v="0"/>
    <x v="0"/>
    <x v="2"/>
    <x v="2"/>
    <x v="0"/>
    <x v="0"/>
    <s v="Servicios de formación profesional en ingeniería"/>
    <x v="0"/>
    <n v="86101610"/>
    <s v="Prestación de servicios profesionales para realizar el levantamientos del suelo y diligenciamiento  de la base de datos de observaciones de suelos de los proyectos de la Subdirección de Agrología"/>
    <x v="0"/>
    <x v="0"/>
    <n v="7"/>
    <x v="0"/>
    <x v="0"/>
    <x v="0"/>
    <n v="63708120"/>
    <n v="63708120"/>
    <x v="0"/>
    <x v="2"/>
    <x v="0"/>
    <x v="0"/>
    <s v="Subdirección de Agrología"/>
    <x v="0"/>
    <s v="Subdriector de Agrología"/>
    <x v="0"/>
    <x v="0"/>
    <s v="Estudio de suelos como insumo para el cumplimiento de los acuerdos de paz"/>
    <s v="Sistema de información agrologica actualizado"/>
    <n v="126"/>
    <d v="2021-02-18T00:00:00"/>
    <n v="3033256"/>
    <n v="21232792"/>
    <n v="63698376"/>
    <x v="0"/>
    <s v="SANDRA JULIANA DIAZ WAGNER_x000a_TITO LEONARDO FANDIÑO _x000a_LEYDER ECHEVERRY "/>
    <n v="9744"/>
    <x v="0"/>
    <s v="24480_x000a_24578_x000a_24579"/>
    <x v="2"/>
    <x v="0"/>
  </r>
  <r>
    <x v="0"/>
    <n v="4"/>
    <x v="0"/>
    <x v="0"/>
    <x v="0"/>
    <x v="0"/>
    <x v="0"/>
    <x v="0"/>
    <x v="3"/>
    <s v="Servicios de formación profesional en ingeniería"/>
    <x v="0"/>
    <n v="86101610"/>
    <s v="Prestación de servicios personales para la organización de información edafológica y de capacidad de uso de las tierras dentro de los procesos de levantamientos de suelos y aplicaciones agrológicas."/>
    <x v="2"/>
    <x v="2"/>
    <n v="7"/>
    <x v="0"/>
    <x v="0"/>
    <x v="0"/>
    <n v="13473194"/>
    <n v="13473194"/>
    <x v="0"/>
    <x v="0"/>
    <x v="0"/>
    <x v="0"/>
    <s v="Subdirección de Agrología"/>
    <x v="1"/>
    <s v="Subdirector de Agrología "/>
    <x v="0"/>
    <x v="0"/>
    <s v="Estudio de suelos como insumo para el ordenamiento integral del territorio."/>
    <s v="Sistema de información agrologica actualizado"/>
    <n v="140"/>
    <d v="2021-01-22T00:00:00"/>
    <n v="1911592"/>
    <n v="13381144"/>
    <n v="13381144"/>
    <x v="0"/>
    <s v="VALENTINA ROJAS"/>
    <n v="92050"/>
    <x v="0"/>
    <n v="24338"/>
    <x v="0"/>
    <x v="0"/>
  </r>
  <r>
    <x v="0"/>
    <n v="6"/>
    <x v="0"/>
    <x v="0"/>
    <x v="0"/>
    <x v="0"/>
    <x v="0"/>
    <x v="0"/>
    <x v="3"/>
    <s v="Servicios de formación profesional en ingeniería"/>
    <x v="0"/>
    <n v="86101610"/>
    <s v="Prestación de servicios para el manejo de la información que genere la subdirección de agrología en el desarrollo de sus proyectos."/>
    <x v="2"/>
    <x v="2"/>
    <n v="7"/>
    <x v="0"/>
    <x v="0"/>
    <x v="0"/>
    <n v="18155711"/>
    <n v="18155711"/>
    <x v="0"/>
    <x v="0"/>
    <x v="0"/>
    <x v="0"/>
    <s v="Subdirección de Agrología"/>
    <x v="1"/>
    <s v="Subdirector de Agrología "/>
    <x v="0"/>
    <x v="0"/>
    <s v="Estudio de suelos como insumo para el ordenamiento integral del territorio."/>
    <s v="Sistema de información agrologica actualizado"/>
    <n v="119"/>
    <d v="2021-01-22T00:00:00"/>
    <n v="2575938"/>
    <n v="18031566"/>
    <n v="18031566"/>
    <x v="0"/>
    <s v="ANDREA PILAR SINTURA HUERTA"/>
    <n v="124145"/>
    <x v="0"/>
    <n v="24309"/>
    <x v="0"/>
    <x v="0"/>
  </r>
  <r>
    <x v="0"/>
    <n v="23"/>
    <x v="0"/>
    <x v="0"/>
    <x v="0"/>
    <x v="0"/>
    <x v="0"/>
    <x v="0"/>
    <x v="3"/>
    <s v="Servicios de formación profesional en ingeniería"/>
    <x v="0"/>
    <n v="86101610"/>
    <s v="Prestación de servicios personales para ejecutar el programa de aseguramiento metrológico de los equipos e instrumentos  conforme a los requisitos de la Norma ISO 17025, en el GIT Laboratorio Nacional de Suelos."/>
    <x v="2"/>
    <x v="2"/>
    <n v="7"/>
    <x v="0"/>
    <x v="0"/>
    <x v="0"/>
    <n v="18155711"/>
    <n v="18155711"/>
    <x v="0"/>
    <x v="0"/>
    <x v="0"/>
    <x v="0"/>
    <s v="Subdirección de Agrología"/>
    <x v="2"/>
    <s v="Subdirector de Agrología "/>
    <x v="0"/>
    <x v="1"/>
    <s v="Análisis físicos, químicos, biológicos y mineralógicos de suelos"/>
    <s v="Pruebas químicas, físicas, mineralógicas y biológicas de suelos realizadas"/>
    <n v="135"/>
    <d v="2021-01-22T00:00:00"/>
    <n v="2575938"/>
    <n v="18031566"/>
    <n v="18031566"/>
    <x v="0"/>
    <s v="JOHN JAIRO YATE ALAPE"/>
    <n v="124145"/>
    <x v="0"/>
    <n v="24350"/>
    <x v="0"/>
    <x v="0"/>
  </r>
  <r>
    <x v="0"/>
    <n v="20"/>
    <x v="0"/>
    <x v="0"/>
    <x v="0"/>
    <x v="0"/>
    <x v="0"/>
    <x v="0"/>
    <x v="3"/>
    <s v="Servicios de formación profesional en ingeniería"/>
    <x v="0"/>
    <n v="86101610"/>
    <s v="Prestación de servicios personales para implementar y ejecutar las actividades de control ambiental bajo la Norma ISO 14001 y manejo de residuos en el GIT Laboratorio Nacional de Suelos"/>
    <x v="2"/>
    <x v="2"/>
    <n v="7"/>
    <x v="0"/>
    <x v="0"/>
    <x v="0"/>
    <n v="18155711"/>
    <n v="18155711"/>
    <x v="0"/>
    <x v="0"/>
    <x v="0"/>
    <x v="0"/>
    <s v="Subdirección de Agrología"/>
    <x v="2"/>
    <s v="Subdirector de Agrología "/>
    <x v="0"/>
    <x v="1"/>
    <s v="Análisis físicos, químicos, biológicos y mineralógicos de suelos"/>
    <s v="Pruebas químicas, físicas, mineralógicas y biológicas de suelos realizadas"/>
    <n v="204"/>
    <d v="2021-01-22T00:00:00"/>
    <n v="2575938"/>
    <n v="18031566"/>
    <n v="18031566"/>
    <x v="0"/>
    <s v="SERGIO ANDRÉS ARENAS ENMOGA"/>
    <n v="124145"/>
    <x v="0"/>
    <n v="24392"/>
    <x v="0"/>
    <x v="0"/>
  </r>
  <r>
    <x v="0"/>
    <n v="5"/>
    <x v="0"/>
    <x v="0"/>
    <x v="0"/>
    <x v="0"/>
    <x v="0"/>
    <x v="0"/>
    <x v="3"/>
    <s v="Servicios de formación profesional en ingeniería"/>
    <x v="0"/>
    <n v="86101610"/>
    <s v="Prestación de servicios profesionales para apoyar las actividades de fortalecimiento institucional del proceso agrologico mediante la formulación e implementación de lineamientos de ejecución, seguimiento y control. "/>
    <x v="2"/>
    <x v="2"/>
    <n v="7"/>
    <x v="0"/>
    <x v="0"/>
    <x v="0"/>
    <n v="28975394"/>
    <n v="28975394"/>
    <x v="0"/>
    <x v="0"/>
    <x v="0"/>
    <x v="0"/>
    <s v="Subdirección de Agrología"/>
    <x v="1"/>
    <s v="Subdirector de Agrología "/>
    <x v="0"/>
    <x v="0"/>
    <s v="Estudio de suelos como insumo para el ordenamiento integral del territorio."/>
    <s v="Sistema de información agrologica actualizado"/>
    <n v="258"/>
    <d v="2021-01-22T00:00:00"/>
    <n v="4112781"/>
    <n v="28789467"/>
    <n v="28789467"/>
    <x v="0"/>
    <s v="JOHANNA KATERINE CORDERO CASALLAS"/>
    <n v="185927"/>
    <x v="0"/>
    <n v="24434"/>
    <x v="0"/>
    <x v="0"/>
  </r>
  <r>
    <x v="0"/>
    <n v="16"/>
    <x v="0"/>
    <x v="0"/>
    <x v="0"/>
    <x v="0"/>
    <x v="0"/>
    <x v="0"/>
    <x v="4"/>
    <s v="Servicios de formación profesional en ingeniería"/>
    <x v="0"/>
    <n v="86101610"/>
    <s v="Prestación de servicios profesionales para la gestión, planeación, preparación y control de calidad de la producción cartográfica y alfanumérica de los diferentes proyectos que se adelantan en la Subdirección de Agrología"/>
    <x v="1"/>
    <x v="1"/>
    <n v="10"/>
    <x v="0"/>
    <x v="0"/>
    <x v="0"/>
    <n v="28975394"/>
    <n v="28975394"/>
    <x v="0"/>
    <x v="0"/>
    <x v="0"/>
    <x v="0"/>
    <s v="Subdirección de Agrología"/>
    <x v="3"/>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m/>
    <d v="2021-03-03T00:00:00"/>
    <n v="4112781"/>
    <n v="28789467"/>
    <n v="28789467"/>
    <x v="0"/>
    <s v="KATHERINE GÓMEZ RODRIGUEZ"/>
    <n v="185927"/>
    <x v="0"/>
    <n v="24550"/>
    <x v="0"/>
    <x v="0"/>
  </r>
  <r>
    <x v="0"/>
    <n v="21"/>
    <x v="0"/>
    <x v="0"/>
    <x v="0"/>
    <x v="0"/>
    <x v="0"/>
    <x v="0"/>
    <x v="3"/>
    <s v="Servicios de formación profesional en ingeniería"/>
    <x v="0"/>
    <n v="86101610"/>
    <s v="Prestación de servicios profesionales para realizar el control de calidad, seguimiento, validación y programación analítica garantizando el cumplimiento oportuno de la prestación de servicios de análisis en el área de biología del GIT Laboratorio Nacional de Suelos."/>
    <x v="2"/>
    <x v="2"/>
    <n v="7"/>
    <x v="0"/>
    <x v="0"/>
    <x v="0"/>
    <n v="28975394"/>
    <n v="28975394"/>
    <x v="0"/>
    <x v="0"/>
    <x v="0"/>
    <x v="0"/>
    <s v="Subdirección de Agrología"/>
    <x v="2"/>
    <s v="Subdirector de Agrología "/>
    <x v="0"/>
    <x v="1"/>
    <s v="Análisis físicos, químicos, biológicos y mineralógicos de suelos"/>
    <s v="Pruebas químicas, físicas, mineralógicas y biológicas de suelos realizadas"/>
    <n v="137"/>
    <d v="2021-01-22T00:00:00"/>
    <n v="4112781"/>
    <n v="28789467"/>
    <n v="28789467"/>
    <x v="0"/>
    <s v="VLADIMIR PAEZ FONSECA"/>
    <n v="185927"/>
    <x v="0"/>
    <n v="24336"/>
    <x v="0"/>
    <x v="0"/>
  </r>
  <r>
    <x v="0"/>
    <n v="15"/>
    <x v="0"/>
    <x v="0"/>
    <x v="0"/>
    <x v="0"/>
    <x v="0"/>
    <x v="0"/>
    <x v="3"/>
    <s v="Servicios de formación profesional en ingeniería"/>
    <x v="0"/>
    <n v="86101610"/>
    <s v="Prestación de servicios profesionales para asignación, elaboración y consolidación de información fotogramétrica de los diferentes proyectos que adelante la subdirección de Agrología."/>
    <x v="2"/>
    <x v="2"/>
    <n v="7"/>
    <x v="0"/>
    <x v="0"/>
    <x v="0"/>
    <n v="28975394"/>
    <n v="28975394"/>
    <x v="0"/>
    <x v="0"/>
    <x v="0"/>
    <x v="0"/>
    <s v="Subdirección de Agrología"/>
    <x v="3"/>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298"/>
    <d v="2021-01-22T00:00:00"/>
    <n v="4112781"/>
    <n v="28789467"/>
    <n v="28789467"/>
    <x v="0"/>
    <s v="ZULY YESENIA OLAYA ACOSTA"/>
    <n v="185927"/>
    <x v="0"/>
    <n v="24467"/>
    <x v="0"/>
    <x v="0"/>
  </r>
  <r>
    <x v="0"/>
    <n v="11"/>
    <x v="0"/>
    <x v="0"/>
    <x v="0"/>
    <x v="1"/>
    <x v="1"/>
    <x v="0"/>
    <x v="3"/>
    <s v="Servicios de formación profesional en ingeniería"/>
    <x v="0"/>
    <n v="86101610"/>
    <s v="Prestación de servicios personales para la delineación y depuración digital de información cartográfica y alfanumérica generada en los proyectos que se desarrollan en la Subdirección de Agrología"/>
    <x v="2"/>
    <x v="2"/>
    <n v="7"/>
    <x v="0"/>
    <x v="0"/>
    <x v="0"/>
    <n v="36311422"/>
    <n v="36311422"/>
    <x v="0"/>
    <x v="1"/>
    <x v="0"/>
    <x v="0"/>
    <s v="Subdirección de Agrología"/>
    <x v="3"/>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314"/>
    <d v="2021-01-22T00:00:00"/>
    <n v="2575938"/>
    <n v="18031566"/>
    <n v="36063132"/>
    <x v="0"/>
    <s v="YONATAN HERRERA _x000a_ HERNAN GUILLERMO BENITEZ"/>
    <n v="248290"/>
    <x v="0"/>
    <s v="24476_x000a_24585"/>
    <x v="1"/>
    <x v="0"/>
  </r>
  <r>
    <x v="0"/>
    <n v="22"/>
    <x v="0"/>
    <x v="0"/>
    <x v="0"/>
    <x v="0"/>
    <x v="0"/>
    <x v="0"/>
    <x v="3"/>
    <s v="Servicios de formación profesional en ingeniería"/>
    <x v="0"/>
    <n v="86101610"/>
    <s v="Prestación de servicios personales para realizar la preparación y manejo de muestras de suelos, aguas, compost y tejido vegetal en el GIT Laboratorio Nacional de Suelos. "/>
    <x v="2"/>
    <x v="2"/>
    <n v="7"/>
    <x v="0"/>
    <x v="0"/>
    <x v="0"/>
    <n v="16296816"/>
    <n v="16296816"/>
    <x v="0"/>
    <x v="0"/>
    <x v="0"/>
    <x v="0"/>
    <s v="Subdirección de Agrología"/>
    <x v="2"/>
    <s v="Subdirector de Agrología "/>
    <x v="0"/>
    <x v="1"/>
    <s v="Análisis físicos, químicos, biológicos y mineralógicos de suelos"/>
    <s v="Pruebas químicas, físicas, mineralógicas y biológicas de suelos realizadas"/>
    <n v="132"/>
    <d v="2021-01-22T00:00:00"/>
    <n v="2004904"/>
    <n v="16039232"/>
    <n v="16039232"/>
    <x v="0"/>
    <s v="JUAN FELIPE RUEDA CALDERON"/>
    <n v="257584"/>
    <x v="0"/>
    <n v="24349"/>
    <x v="0"/>
    <x v="0"/>
  </r>
  <r>
    <x v="0"/>
    <n v="3"/>
    <x v="0"/>
    <x v="0"/>
    <x v="0"/>
    <x v="0"/>
    <x v="0"/>
    <x v="0"/>
    <x v="3"/>
    <s v="Servicios de formación profesional en ingeniería"/>
    <x v="0"/>
    <n v="86101610"/>
    <s v="Prestación de servicios personales para realizar la digitación y consolidación de la información agrológica, acorde con los estándares de control de calidad de la entidad."/>
    <x v="2"/>
    <x v="2"/>
    <n v="7"/>
    <x v="0"/>
    <x v="0"/>
    <x v="0"/>
    <n v="13473194"/>
    <n v="13473194"/>
    <x v="0"/>
    <x v="0"/>
    <x v="0"/>
    <x v="0"/>
    <s v="Subdirección de Agrología"/>
    <x v="1"/>
    <s v="Subdirector de Agrología "/>
    <x v="0"/>
    <x v="0"/>
    <s v="Estudio de suelos como insumo para el ordenamiento integral del territorio."/>
    <s v="Sistema de información agrologica actualizado"/>
    <n v="226"/>
    <d v="2021-01-22T00:00:00"/>
    <n v="1873015"/>
    <n v="13111105"/>
    <n v="13111105"/>
    <x v="0"/>
    <s v="MARÍA PAULA ROJAS"/>
    <n v="362089"/>
    <x v="0"/>
    <n v="24420"/>
    <x v="0"/>
    <x v="0"/>
  </r>
  <r>
    <x v="0"/>
    <n v="13"/>
    <x v="0"/>
    <x v="0"/>
    <x v="0"/>
    <x v="1"/>
    <x v="1"/>
    <x v="0"/>
    <x v="3"/>
    <s v="Servicios de formación profesional en ingeniería"/>
    <x v="0"/>
    <n v="86101610"/>
    <s v="Prestación de servicios profesionales para la implementación de sistemas de información geográfica en la estructuración y consolidación de productos cartográficos de los diferentes proyectos que adelante la Subdirección de Agrología."/>
    <x v="2"/>
    <x v="2"/>
    <n v="7"/>
    <x v="0"/>
    <x v="0"/>
    <x v="0"/>
    <n v="57950788"/>
    <n v="57950788"/>
    <x v="0"/>
    <x v="1"/>
    <x v="0"/>
    <x v="0"/>
    <s v="Subdirección de Agrología"/>
    <x v="3"/>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141"/>
    <d v="2021-01-22T00:00:00"/>
    <n v="4112781"/>
    <n v="28789467"/>
    <n v="57578934"/>
    <x v="0"/>
    <s v="DIANA PATRICIA MERA GARZON _x000a_ LIZBETH GONZÁLEZ"/>
    <n v="371854"/>
    <x v="0"/>
    <s v="24343_x000a_24456"/>
    <x v="1"/>
    <x v="0"/>
  </r>
  <r>
    <x v="0"/>
    <n v="19"/>
    <x v="0"/>
    <x v="0"/>
    <x v="0"/>
    <x v="2"/>
    <x v="2"/>
    <x v="0"/>
    <x v="3"/>
    <s v="Servicios de formación profesional en ingeniería"/>
    <x v="0"/>
    <n v="86101610"/>
    <s v="Prestación de servicios personales para la ejecución de análisis básicos y aplicación de controles de calidad en el GIT Laboratorio Nacional de Suelos."/>
    <x v="2"/>
    <x v="2"/>
    <n v="7"/>
    <x v="0"/>
    <x v="0"/>
    <x v="0"/>
    <n v="54467133"/>
    <n v="54467133"/>
    <x v="0"/>
    <x v="2"/>
    <x v="0"/>
    <x v="0"/>
    <s v="Subdirección de Agrología"/>
    <x v="2"/>
    <s v="Subdirector de Agrología "/>
    <x v="0"/>
    <x v="1"/>
    <s v="Análisis físicos, químicos, biológicos y mineralógicos de suelos"/>
    <s v="Pruebas químicas, físicas, mineralógicas y biológicas de suelos realizadas"/>
    <n v="118"/>
    <d v="2021-01-22T00:00:00"/>
    <n v="2575938"/>
    <n v="18031566"/>
    <n v="54094698"/>
    <x v="0"/>
    <s v="DAVID LEONARDO CACERES_x000a_ANGELICA MARIA  SANCHEZ  ORDOÑEZ  _x000a_MARY  LESVIA  ARDILA  QUINTANA"/>
    <n v="372435"/>
    <x v="0"/>
    <s v="24317_x000a_24318_x000a_24319"/>
    <x v="2"/>
    <x v="0"/>
  </r>
  <r>
    <x v="0"/>
    <n v="25"/>
    <x v="0"/>
    <x v="0"/>
    <x v="0"/>
    <x v="1"/>
    <x v="1"/>
    <x v="0"/>
    <x v="3"/>
    <s v="Servicios de formación profesional en ingeniería"/>
    <x v="0"/>
    <n v="86101610"/>
    <s v="Prestación de servicios personales para realizar el lavado y alistamiento de la instrumentación requerida para la ejecución de análisis en el GIT Laboratorio Nacional de Suelos."/>
    <x v="2"/>
    <x v="2"/>
    <n v="7"/>
    <x v="0"/>
    <x v="0"/>
    <x v="0"/>
    <n v="28519428"/>
    <n v="28519428"/>
    <x v="0"/>
    <x v="1"/>
    <x v="0"/>
    <x v="0"/>
    <s v="Subdirección de Agrología"/>
    <x v="2"/>
    <s v="Subdirector de Agrología "/>
    <x v="0"/>
    <x v="1"/>
    <s v="Análisis físicos, químicos, biológicos y mineralógicos de suelos"/>
    <s v="Pruebas químicas, físicas, mineralógicas y biológicas de suelos realizadas"/>
    <n v="129"/>
    <d v="2021-01-22T00:00:00"/>
    <n v="2004904"/>
    <n v="14034328"/>
    <n v="28068656"/>
    <x v="0"/>
    <s v=" GLADYS VELANDIA  _x000a_ANA JAZMÍN OTALORA RODRÍGUEZ"/>
    <n v="450772"/>
    <x v="0"/>
    <s v="24353_x000a_24354"/>
    <x v="1"/>
    <x v="0"/>
  </r>
  <r>
    <x v="0"/>
    <n v="1"/>
    <x v="0"/>
    <x v="0"/>
    <x v="0"/>
    <x v="0"/>
    <x v="0"/>
    <x v="0"/>
    <x v="3"/>
    <s v="Servicios de formación profesional en ingeniería"/>
    <x v="0"/>
    <n v="86101610"/>
    <s v="Prestación de servicios profesionales para gestionar la etapa preparatoria de las solicitudes de bienes, servicios y/o obras públicas, así como registro, verificación y publicación de los trámites contractuales dentro de las plataformas."/>
    <x v="2"/>
    <x v="2"/>
    <n v="7"/>
    <x v="0"/>
    <x v="0"/>
    <x v="0"/>
    <n v="51312562"/>
    <n v="51312562"/>
    <x v="0"/>
    <x v="0"/>
    <x v="0"/>
    <x v="0"/>
    <s v="Subdirección de Agrología"/>
    <x v="1"/>
    <s v="Subdirector de Agrología "/>
    <x v="0"/>
    <x v="0"/>
    <s v="Estudio de suelos como insumo para el ordenamiento integral del territorio."/>
    <s v="Sistema de información agrologica actualizado"/>
    <n v="105"/>
    <d v="2021-01-22T00:00:00"/>
    <n v="7261336"/>
    <n v="50829352"/>
    <n v="50829352"/>
    <x v="0"/>
    <s v="ADRIANA CAROLINA RIVADENEIRA PISCIOTTI"/>
    <n v="483210"/>
    <x v="0"/>
    <n v="24307"/>
    <x v="0"/>
    <x v="0"/>
  </r>
  <r>
    <x v="0"/>
    <n v="24"/>
    <x v="0"/>
    <x v="0"/>
    <x v="0"/>
    <x v="0"/>
    <x v="0"/>
    <x v="0"/>
    <x v="3"/>
    <s v="Servicios de formación profesional en ingeniería"/>
    <x v="0"/>
    <n v="86101610"/>
    <s v="Prestación de servicios profesionales para el seguimiento y control de la validez de los resultados analíticos, confirmación y validación  de las metodologías de acuerdo con la normatividad vigente de competencia técnica en el GIT Laboratorio Nacional de Suelos."/>
    <x v="2"/>
    <x v="2"/>
    <n v="7"/>
    <x v="0"/>
    <x v="0"/>
    <x v="0"/>
    <n v="33820360"/>
    <n v="33820360"/>
    <x v="0"/>
    <x v="0"/>
    <x v="0"/>
    <x v="0"/>
    <s v="Subdirección de Agrología"/>
    <x v="2"/>
    <s v="Subdirector de Agrología "/>
    <x v="0"/>
    <x v="1"/>
    <s v="Análisis físicos, químicos, biológicos y mineralógicos de suelos"/>
    <s v="Pruebas químicas, físicas, mineralógicas y biológicas de suelos realizadas"/>
    <n v="139"/>
    <d v="2021-01-22T00:00:00"/>
    <n v="4738790"/>
    <n v="33171530"/>
    <n v="33171530"/>
    <x v="0"/>
    <s v="ELSA MATILDE GONZÁLEZ"/>
    <n v="648830"/>
    <x v="0"/>
    <n v="24337"/>
    <x v="0"/>
    <x v="0"/>
  </r>
  <r>
    <x v="0"/>
    <n v="12"/>
    <x v="0"/>
    <x v="0"/>
    <x v="0"/>
    <x v="0"/>
    <x v="0"/>
    <x v="0"/>
    <x v="3"/>
    <s v="Servicios de formación profesional en ingeniería"/>
    <x v="0"/>
    <n v="86101610"/>
    <s v="Prestación de servicios profesionales para avalar la calidad de la información cartográfica, alfanumérica y geoespacial, en los diferentes proyectos que adelante la Subdirección de Agrología, bajo estándares de la Infraestructura de Datos Espaciales."/>
    <x v="2"/>
    <x v="2"/>
    <n v="7"/>
    <x v="0"/>
    <x v="0"/>
    <x v="0"/>
    <n v="33820360"/>
    <n v="33820360"/>
    <x v="0"/>
    <x v="0"/>
    <x v="0"/>
    <x v="0"/>
    <s v="Subdirección de Agrología"/>
    <x v="3"/>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142"/>
    <d v="2021-01-22T00:00:00"/>
    <n v="4738790"/>
    <n v="33171530"/>
    <n v="33171530"/>
    <x v="0"/>
    <s v="JENNIFER LORENA TÉLLEZ"/>
    <n v="648830"/>
    <x v="0"/>
    <n v="24344"/>
    <x v="0"/>
    <x v="0"/>
  </r>
  <r>
    <x v="0"/>
    <n v="7"/>
    <x v="0"/>
    <x v="0"/>
    <x v="0"/>
    <x v="0"/>
    <x v="0"/>
    <x v="0"/>
    <x v="3"/>
    <s v="Servicios de formación profesional en ingeniería"/>
    <x v="0"/>
    <n v="86101610"/>
    <s v="Prestación de servicios profesionales para realizar el control de calidad de la interacción de la información de los levantamientos de suelos y aplicaciones agrologicas a nivel nacional"/>
    <x v="2"/>
    <x v="2"/>
    <n v="7"/>
    <x v="0"/>
    <x v="0"/>
    <x v="0"/>
    <n v="33820360"/>
    <n v="33820360"/>
    <x v="0"/>
    <x v="0"/>
    <x v="0"/>
    <x v="0"/>
    <s v="Subdirección de Agrología"/>
    <x v="1"/>
    <s v="Subdirector de Agrología "/>
    <x v="0"/>
    <x v="0"/>
    <s v="Estudio de suelos como insumo para el ordenamiento integral del territorio."/>
    <s v="Sistema de información agrologica actualizado"/>
    <n v="258"/>
    <d v="2021-01-22T00:00:00"/>
    <n v="4738790"/>
    <n v="33171530"/>
    <n v="33171530"/>
    <x v="0"/>
    <s v="JULIANA YAMILE CUY TORRES"/>
    <n v="648830"/>
    <x v="0"/>
    <n v="24434"/>
    <x v="0"/>
    <x v="0"/>
  </r>
  <r>
    <x v="0"/>
    <n v="17"/>
    <x v="0"/>
    <x v="0"/>
    <x v="0"/>
    <x v="0"/>
    <x v="0"/>
    <x v="0"/>
    <x v="3"/>
    <s v="Servicios de formación profesional en ingeniería"/>
    <x v="0"/>
    <n v="86101610"/>
    <s v="Prestación de servicios profesionales para la interpretación, control de calidad inicial y consolidación de información de cobertura de la tierra o geomorfología, de acuerdo a los lineamientos y metas de la Subdirección de Agrología."/>
    <x v="2"/>
    <x v="2"/>
    <n v="7"/>
    <x v="0"/>
    <x v="0"/>
    <x v="0"/>
    <n v="33820360"/>
    <n v="33820360"/>
    <x v="0"/>
    <x v="0"/>
    <x v="0"/>
    <x v="0"/>
    <s v="Subdirección de Agrología"/>
    <x v="3"/>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310"/>
    <d v="2021-01-22T00:00:00"/>
    <n v="4738790"/>
    <n v="33171530"/>
    <n v="33171530"/>
    <x v="0"/>
    <s v="WVEIMAR SAMACA TORRES"/>
    <n v="648830"/>
    <x v="0"/>
    <n v="24472"/>
    <x v="0"/>
    <x v="0"/>
  </r>
  <r>
    <x v="0"/>
    <n v="10"/>
    <x v="0"/>
    <x v="0"/>
    <x v="0"/>
    <x v="3"/>
    <x v="3"/>
    <x v="0"/>
    <x v="3"/>
    <s v="Servicios de formación profesional en ingeniería"/>
    <x v="0"/>
    <n v="86101610"/>
    <s v="Prestación de servicios profesionales para la interpretación de cobertura y uso de la tierra, geomorfología y elaboración de cartografía temática de los proyectos de la Subdirección de Agrología."/>
    <x v="2"/>
    <x v="2"/>
    <n v="7"/>
    <x v="0"/>
    <x v="0"/>
    <x v="0"/>
    <n v="144876970"/>
    <n v="144876970"/>
    <x v="0"/>
    <x v="3"/>
    <x v="0"/>
    <x v="0"/>
    <s v="Subdirección de Agrología"/>
    <x v="3"/>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136"/>
    <d v="2021-01-22T00:00:00"/>
    <n v="4112781"/>
    <n v="28789467"/>
    <n v="143947335"/>
    <x v="0"/>
    <s v="WALTER HERRERA  _x000a_RICARDO VALBUENA _x000a_ANDRÉS FELIPE PICÓN _x000a_ADELINA MONTEALEGRE _x000a_JUAN MEDINA AVELLANEDA _x000a_"/>
    <n v="929635"/>
    <x v="0"/>
    <s v="24345_x000a_24457_x000a_24458_x000a_24540_x000a_24584"/>
    <x v="3"/>
    <x v="0"/>
  </r>
  <r>
    <x v="0"/>
    <n v="14"/>
    <x v="0"/>
    <x v="0"/>
    <x v="0"/>
    <x v="1"/>
    <x v="1"/>
    <x v="0"/>
    <x v="3"/>
    <s v="Servicios de formación profesional en ingeniería"/>
    <x v="0"/>
    <n v="86101610"/>
    <s v="Prestación de servicios profesionales para avalar la consolidación y calidad de los productos generados de  cobertura y uso de la tierra de acuerdo los lineamientos y metas de la Subdirección de Agrología."/>
    <x v="2"/>
    <x v="2"/>
    <n v="7"/>
    <x v="0"/>
    <x v="0"/>
    <x v="0"/>
    <n v="67640720"/>
    <n v="67640720"/>
    <x v="0"/>
    <x v="1"/>
    <x v="0"/>
    <x v="0"/>
    <s v="Subdirección de Agrología"/>
    <x v="3"/>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143"/>
    <d v="2021-01-22T00:00:00"/>
    <n v="4738790"/>
    <n v="33171530"/>
    <n v="66343060"/>
    <x v="0"/>
    <s v="_x000a_MARIA ELENA REBOLLO_x000a_WILMER  GUZMAN MARTINEZ"/>
    <n v="1297660"/>
    <x v="0"/>
    <s v="24368_x000a_24499"/>
    <x v="1"/>
    <x v="0"/>
  </r>
  <r>
    <x v="0"/>
    <n v="9"/>
    <x v="0"/>
    <x v="0"/>
    <x v="0"/>
    <x v="4"/>
    <x v="4"/>
    <x v="0"/>
    <x v="3"/>
    <s v="Servicios de formación profesional en ingeniería"/>
    <x v="0"/>
    <n v="86101610"/>
    <s v="Prestación de servicios profesionales para realizar el levantamiento de suelos  y capacidad de uso de las tierras en los proyectos que adelanta la Subdirección de Agrología"/>
    <x v="2"/>
    <x v="2"/>
    <n v="7"/>
    <x v="0"/>
    <x v="0"/>
    <x v="0"/>
    <n v="202827758"/>
    <n v="202827758"/>
    <x v="0"/>
    <x v="4"/>
    <x v="0"/>
    <x v="0"/>
    <s v="Subdirección de Agrología"/>
    <x v="1"/>
    <s v="Subdirector de Agrología "/>
    <x v="0"/>
    <x v="0"/>
    <s v="Estudio de suelos como insumo para el ordenamiento integral del territorio."/>
    <s v="Sistema de información agrologica actualizado"/>
    <n v="107"/>
    <d v="2021-01-22T00:00:00"/>
    <n v="4112781"/>
    <n v="28789467"/>
    <n v="201526269"/>
    <x v="0"/>
    <s v="BEATRIZ OLARTE ALCANTAR_x000a_PATRCIA ROZO RODRIGUEZ_x000a_LORENA PATRICIA SALAMANCA GONZALEZ_x000a_REINALDO RIOS PUENTES_x000a_DIEGO LEONARDO CORTES DELGADILLO_x000a_EDWIN BENAVIDES RODRIGUEZ_x000a_CLAUDIA MARCELA PRORRAS VANEGAS"/>
    <n v="1301489"/>
    <x v="0"/>
    <s v="24320_x000a_24325_x000a_24326_x000a_24327_x000a_24328_x000a_24329_x000a_24330"/>
    <x v="4"/>
    <x v="0"/>
  </r>
  <r>
    <x v="0"/>
    <m/>
    <x v="0"/>
    <x v="0"/>
    <x v="0"/>
    <x v="0"/>
    <x v="5"/>
    <x v="1"/>
    <x v="5"/>
    <s v="Servicios de formación profesional en ingeniería"/>
    <x v="0"/>
    <n v="86101610"/>
    <s v="Prestación de servicios personales para garantizar que los materiales utilizados en la ejecución de los análisis de los diferentes temas disponibles en  momento requerido, realizar el lavado y alistamiento de los mismos en el GIT del LNS."/>
    <x v="3"/>
    <x v="3"/>
    <n v="5"/>
    <x v="0"/>
    <x v="0"/>
    <x v="1"/>
    <n v="10491075"/>
    <n v="10491075"/>
    <x v="0"/>
    <x v="0"/>
    <x v="0"/>
    <x v="0"/>
    <s v="Subdirección de Agrología"/>
    <x v="2"/>
    <s v="Subdirector de Agrología "/>
    <x v="0"/>
    <x v="1"/>
    <s v="Análisis físicos, químicos, biológicos y mineralógicos de suelos"/>
    <s v="Pruebas químicas, físicas, mineralógicas y biológicas de suelos realizadas"/>
    <m/>
    <m/>
    <e v="#N/A"/>
    <e v="#N/A"/>
    <e v="#N/A"/>
    <x v="1"/>
    <m/>
    <n v="0"/>
    <x v="0"/>
    <m/>
    <x v="5"/>
    <x v="1"/>
  </r>
  <r>
    <x v="0"/>
    <m/>
    <x v="0"/>
    <x v="0"/>
    <x v="0"/>
    <x v="0"/>
    <x v="5"/>
    <x v="1"/>
    <x v="5"/>
    <s v="Servicios de formación profesional en ingeniería"/>
    <x v="0"/>
    <n v="86101610"/>
    <s v="Prestación de servicios profesionales para elaborar las bases de datos de información agrológica de los convenios que desarrolla la Subdirección de Agrología"/>
    <x v="3"/>
    <x v="3"/>
    <n v="5"/>
    <x v="0"/>
    <x v="0"/>
    <x v="1"/>
    <n v="15623660"/>
    <n v="15623660"/>
    <x v="0"/>
    <x v="0"/>
    <x v="0"/>
    <x v="0"/>
    <s v="Subdirección de Agrología"/>
    <x v="1"/>
    <s v="Subdirector de Agrología "/>
    <x v="0"/>
    <x v="0"/>
    <s v="Estudio de suelos como insumo para el ordenamiento integral del territorio."/>
    <s v="Sistema de información agrologica actualizado"/>
    <m/>
    <m/>
    <e v="#N/A"/>
    <e v="#N/A"/>
    <e v="#N/A"/>
    <x v="1"/>
    <m/>
    <n v="0"/>
    <x v="0"/>
    <m/>
    <x v="5"/>
    <x v="1"/>
  </r>
  <r>
    <x v="0"/>
    <m/>
    <x v="0"/>
    <x v="0"/>
    <x v="0"/>
    <x v="0"/>
    <x v="5"/>
    <x v="1"/>
    <x v="5"/>
    <s v="Servicios de formación profesional en ingeniería"/>
    <x v="0"/>
    <n v="86101610"/>
    <s v="Prestación de servicios profesionales para el desarrollo de las aplicaciones agrológicas requeridas en los proyectos que desarrolla la Subdirección de Agrología"/>
    <x v="3"/>
    <x v="3"/>
    <n v="5"/>
    <x v="0"/>
    <x v="0"/>
    <x v="1"/>
    <n v="21317610"/>
    <n v="21317610"/>
    <x v="0"/>
    <x v="0"/>
    <x v="0"/>
    <x v="0"/>
    <s v="Subdirección de Agrología"/>
    <x v="1"/>
    <s v="Subdirector de Agrología "/>
    <x v="0"/>
    <x v="0"/>
    <s v="Estudio de suelos como insumo para el ordenamiento integral del territorio."/>
    <s v="Sistema de información agrologica actualizado"/>
    <m/>
    <m/>
    <e v="#N/A"/>
    <e v="#N/A"/>
    <e v="#N/A"/>
    <x v="1"/>
    <m/>
    <n v="0"/>
    <x v="0"/>
    <m/>
    <x v="5"/>
    <x v="1"/>
  </r>
  <r>
    <x v="0"/>
    <m/>
    <x v="0"/>
    <x v="0"/>
    <x v="0"/>
    <x v="0"/>
    <x v="5"/>
    <x v="1"/>
    <x v="6"/>
    <s v="Servicios de formación profesional en ingeniería"/>
    <x v="0"/>
    <n v="86101610"/>
    <s v="Prestación de servicios profesionales la revisión y aval de las bases de datos alfanumérica y grafica de los proyectos que adelanta la subdirección de agrología."/>
    <x v="3"/>
    <x v="3"/>
    <n v="5"/>
    <x v="0"/>
    <x v="0"/>
    <x v="1"/>
    <n v="28975394"/>
    <n v="28975394"/>
    <x v="0"/>
    <x v="0"/>
    <x v="0"/>
    <x v="0"/>
    <s v="Subdirección de Agrología"/>
    <x v="3"/>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m/>
    <m/>
    <e v="#N/A"/>
    <e v="#N/A"/>
    <e v="#N/A"/>
    <x v="1"/>
    <m/>
    <n v="0"/>
    <x v="0"/>
    <m/>
    <x v="5"/>
    <x v="1"/>
  </r>
  <r>
    <x v="0"/>
    <m/>
    <x v="0"/>
    <x v="0"/>
    <x v="0"/>
    <x v="0"/>
    <x v="5"/>
    <x v="1"/>
    <x v="6"/>
    <s v="Servicios de formación profesional en ingeniería"/>
    <x v="0"/>
    <n v="86101610"/>
    <s v="Prestación de servicios profesionales para realizar la caracterización climática y la correlación de los suelos en los proyectos de levantamientos de la Subdirección de Agrología"/>
    <x v="3"/>
    <x v="3"/>
    <n v="7"/>
    <x v="0"/>
    <x v="0"/>
    <x v="1"/>
    <n v="28975394"/>
    <n v="28975394"/>
    <x v="0"/>
    <x v="0"/>
    <x v="0"/>
    <x v="0"/>
    <s v="Subdirección de Agrología"/>
    <x v="1"/>
    <s v="Subdirector de Agrología "/>
    <x v="0"/>
    <x v="0"/>
    <s v="Estudio de suelos como insumo para el ordenamiento integral del territorio."/>
    <s v="Sistema de información agrologica actualizado"/>
    <m/>
    <m/>
    <e v="#N/A"/>
    <e v="#N/A"/>
    <e v="#N/A"/>
    <x v="1"/>
    <m/>
    <n v="0"/>
    <x v="0"/>
    <m/>
    <x v="5"/>
    <x v="1"/>
  </r>
  <r>
    <x v="0"/>
    <m/>
    <x v="0"/>
    <x v="0"/>
    <x v="0"/>
    <x v="0"/>
    <x v="5"/>
    <x v="1"/>
    <x v="6"/>
    <s v="Servicios de formación profesional en ingeniería"/>
    <x v="0"/>
    <n v="86101610"/>
    <s v="Prestación de servicios profesionales para realizar el control de calidad, en tema de geomatica aplicados al levantamiento de suelos, y aplicaciones agrologicas."/>
    <x v="3"/>
    <x v="3"/>
    <n v="5"/>
    <x v="0"/>
    <x v="0"/>
    <x v="1"/>
    <n v="33820360"/>
    <n v="33820360"/>
    <x v="0"/>
    <x v="0"/>
    <x v="0"/>
    <x v="0"/>
    <s v="Subdirección de Agrología"/>
    <x v="3"/>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m/>
    <m/>
    <e v="#N/A"/>
    <e v="#N/A"/>
    <e v="#N/A"/>
    <x v="1"/>
    <m/>
    <n v="0"/>
    <x v="0"/>
    <m/>
    <x v="5"/>
    <x v="1"/>
  </r>
  <r>
    <x v="0"/>
    <m/>
    <x v="0"/>
    <x v="0"/>
    <x v="0"/>
    <x v="0"/>
    <x v="5"/>
    <x v="1"/>
    <x v="6"/>
    <s v="Servicios de formación profesional en ingeniería"/>
    <x v="0"/>
    <n v="86101610"/>
    <s v="Prestación de servicios para adelantar y gestionar acciones e Innovación en aplicaciones agrológicas"/>
    <x v="3"/>
    <x v="3"/>
    <n v="4"/>
    <x v="0"/>
    <x v="0"/>
    <x v="1"/>
    <n v="33820360"/>
    <n v="33820360"/>
    <x v="0"/>
    <x v="0"/>
    <x v="0"/>
    <x v="0"/>
    <s v="Subdirección de Agrología"/>
    <x v="1"/>
    <s v="Subdirector de Agrología "/>
    <x v="0"/>
    <x v="0"/>
    <s v="Estudio de suelos como insumo para el ordenamiento integral del territorio."/>
    <s v="Sistema de información agrologica actualizado"/>
    <m/>
    <m/>
    <e v="#N/A"/>
    <e v="#N/A"/>
    <e v="#N/A"/>
    <x v="1"/>
    <m/>
    <n v="0"/>
    <x v="0"/>
    <m/>
    <x v="5"/>
    <x v="1"/>
  </r>
  <r>
    <x v="0"/>
    <m/>
    <x v="0"/>
    <x v="0"/>
    <x v="0"/>
    <x v="5"/>
    <x v="5"/>
    <x v="2"/>
    <x v="6"/>
    <s v="Servicios de formación profesional en ingeniería"/>
    <x v="0"/>
    <n v="86101610"/>
    <s v="Prestación de servicios profesionales para realizar el levantamiento de suelos   en los proyectos que adelanta la Subdirección de Agrología"/>
    <x v="3"/>
    <x v="3"/>
    <n v="4"/>
    <x v="0"/>
    <x v="0"/>
    <x v="1"/>
    <n v="115901576"/>
    <n v="115901576"/>
    <x v="0"/>
    <x v="5"/>
    <x v="0"/>
    <x v="0"/>
    <s v="Subdirección de Agrología"/>
    <x v="1"/>
    <s v="Subdirector de Agrología "/>
    <x v="0"/>
    <x v="0"/>
    <s v="Estudio de suelos como insumo para el ordenamiento integral del territorio."/>
    <s v="Sistema de información agrologica actualizado"/>
    <m/>
    <m/>
    <e v="#N/A"/>
    <e v="#N/A"/>
    <e v="#N/A"/>
    <x v="1"/>
    <m/>
    <n v="0"/>
    <x v="0"/>
    <m/>
    <x v="5"/>
    <x v="2"/>
  </r>
  <r>
    <x v="0"/>
    <m/>
    <x v="0"/>
    <x v="0"/>
    <x v="0"/>
    <x v="0"/>
    <x v="5"/>
    <x v="1"/>
    <x v="7"/>
    <s v="Servicio de ingeniería y diseño para sistemas de control de procesos"/>
    <x v="0"/>
    <n v="81102702"/>
    <s v="Adquisición para la inscripción de participación en ensayos de aptitud  (Interlaboratorios) con WEPAL"/>
    <x v="4"/>
    <x v="4"/>
    <n v="6"/>
    <x v="0"/>
    <x v="0"/>
    <x v="1"/>
    <n v="6000000"/>
    <n v="6000000"/>
    <x v="0"/>
    <x v="0"/>
    <x v="0"/>
    <x v="0"/>
    <s v="Subdirección de Agrología"/>
    <x v="2"/>
    <s v="Subdirector de Agrología "/>
    <x v="0"/>
    <x v="1"/>
    <s v="Análisis físicos, químicos, biológicos y mineralógicos de suelos"/>
    <s v="P+A4:Z5ruebas químicas, físicas, mineralógicas y biológicas de suelos realizadas"/>
    <m/>
    <m/>
    <e v="#N/A"/>
    <e v="#N/A"/>
    <e v="#N/A"/>
    <x v="1"/>
    <m/>
    <n v="0"/>
    <x v="0"/>
    <m/>
    <x v="5"/>
    <x v="1"/>
  </r>
  <r>
    <x v="0"/>
    <m/>
    <x v="0"/>
    <x v="0"/>
    <x v="0"/>
    <x v="0"/>
    <x v="5"/>
    <x v="1"/>
    <x v="5"/>
    <s v="Servicios de formación profesional en ingeniería"/>
    <x v="0"/>
    <n v="86101610"/>
    <s v="Prestación de servicios personales para preparar y controlar las muestras de suelo, agua y tejido vegetal que serán entregadas a los analistas de los diferentes temas para su análisis en el GIT del LNS."/>
    <x v="4"/>
    <x v="4"/>
    <n v="6"/>
    <x v="0"/>
    <x v="0"/>
    <x v="1"/>
    <n v="12589290"/>
    <n v="12589290"/>
    <x v="0"/>
    <x v="0"/>
    <x v="0"/>
    <x v="0"/>
    <s v="Subdirección de Agrología"/>
    <x v="2"/>
    <s v="Subdirector de Agrología "/>
    <x v="0"/>
    <x v="1"/>
    <s v="Análisis físicos, químicos, biológicos y mineralógicos de suelos"/>
    <s v="Pruebas químicas, físicas, mineralógicas y biológicas de suelos realizadas"/>
    <m/>
    <m/>
    <e v="#N/A"/>
    <e v="#N/A"/>
    <e v="#N/A"/>
    <x v="1"/>
    <m/>
    <n v="0"/>
    <x v="0"/>
    <m/>
    <x v="5"/>
    <x v="1"/>
  </r>
  <r>
    <x v="0"/>
    <m/>
    <x v="0"/>
    <x v="0"/>
    <x v="0"/>
    <x v="1"/>
    <x v="5"/>
    <x v="3"/>
    <x v="5"/>
    <s v="Servicios de formación profesional en ingeniería"/>
    <x v="0"/>
    <n v="86101610"/>
    <s v="Prestación de servicios profesionales para la interpretación de cobertura y uso de la tierra y elaboración de cartografía temática de los convenios que desarrolla de la Subdirección de Agrología."/>
    <x v="4"/>
    <x v="4"/>
    <n v="6"/>
    <x v="0"/>
    <x v="0"/>
    <x v="1"/>
    <n v="42635220"/>
    <n v="42635220"/>
    <x v="0"/>
    <x v="1"/>
    <x v="0"/>
    <x v="0"/>
    <s v="Subdirección de Agrología"/>
    <x v="3"/>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m/>
    <m/>
    <e v="#N/A"/>
    <e v="#N/A"/>
    <e v="#N/A"/>
    <x v="1"/>
    <m/>
    <n v="0"/>
    <x v="0"/>
    <m/>
    <x v="5"/>
    <x v="3"/>
  </r>
  <r>
    <x v="0"/>
    <m/>
    <x v="0"/>
    <x v="0"/>
    <x v="0"/>
    <x v="1"/>
    <x v="5"/>
    <x v="3"/>
    <x v="7"/>
    <s v="Servicios de formación profesional en ingeniería"/>
    <x v="0"/>
    <n v="86101610"/>
    <s v="Prestación de servicios profesionales para la interpretación de imágenes para obtener la capa de cobertura y uso de la tierra en los proyectos de la Subdirección de Agrología."/>
    <x v="4"/>
    <x v="4"/>
    <n v="6"/>
    <x v="0"/>
    <x v="0"/>
    <x v="1"/>
    <n v="57950788"/>
    <n v="57950788"/>
    <x v="0"/>
    <x v="1"/>
    <x v="0"/>
    <x v="0"/>
    <s v="Subdirección de Agrología"/>
    <x v="3"/>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m/>
    <m/>
    <e v="#N/A"/>
    <e v="#N/A"/>
    <e v="#N/A"/>
    <x v="1"/>
    <m/>
    <n v="0"/>
    <x v="0"/>
    <m/>
    <x v="5"/>
    <x v="3"/>
  </r>
  <r>
    <x v="0"/>
    <m/>
    <x v="0"/>
    <x v="0"/>
    <x v="0"/>
    <x v="0"/>
    <x v="5"/>
    <x v="1"/>
    <x v="8"/>
    <s v="Servicios de formación profesional en ingeniería"/>
    <x v="0"/>
    <n v="86101610"/>
    <s v="Prestación de servicios profesionales para ejecutar las diferentes etapas de la actualización de Áreas Homogéneas de Tierras con fines de catastro multipropósito, en el marco de la actualización catastral de Arauquita."/>
    <x v="5"/>
    <x v="5"/>
    <n v="4"/>
    <x v="0"/>
    <x v="0"/>
    <x v="1"/>
    <n v="17054088"/>
    <n v="17054088"/>
    <x v="0"/>
    <x v="0"/>
    <x v="0"/>
    <x v="1"/>
    <s v="Subdirección de Catastro"/>
    <x v="0"/>
    <s v="Subdirectora de Catastro"/>
    <x v="0"/>
    <x v="0"/>
    <s v="Actualización, Homologación y Correlación de áreas homogéneas de tierras con fines múltiples."/>
    <s v="Sistema de Información Agrológica Actualizado"/>
    <m/>
    <m/>
    <e v="#N/A"/>
    <e v="#N/A"/>
    <e v="#N/A"/>
    <x v="1"/>
    <m/>
    <n v="0"/>
    <x v="0"/>
    <m/>
    <x v="5"/>
    <x v="4"/>
  </r>
  <r>
    <x v="0"/>
    <m/>
    <x v="0"/>
    <x v="0"/>
    <x v="0"/>
    <x v="0"/>
    <x v="5"/>
    <x v="1"/>
    <x v="8"/>
    <s v="Servicios de formación profesional en ingeniería"/>
    <x v="0"/>
    <n v="86101610"/>
    <s v="Prestación de servicios profesionales para realizar la estructuración final de la información cartográfica y alfanumérica y revisión digital de la información espacial temática de Áreas Homogéneas de Tierra con fines de Catastro Multipropósito, en el marco de la actualización catastral de Arauquita."/>
    <x v="5"/>
    <x v="5"/>
    <n v="4"/>
    <x v="0"/>
    <x v="0"/>
    <x v="1"/>
    <n v="17054088"/>
    <n v="17054088"/>
    <x v="0"/>
    <x v="0"/>
    <x v="0"/>
    <x v="0"/>
    <s v="Subdirección de Agrología"/>
    <x v="0"/>
    <s v="Subdirector de Agrología "/>
    <x v="0"/>
    <x v="0"/>
    <s v="Actualización, Homologación y Correlación de áreas homogéneas de tierras con fines múltiples."/>
    <s v="Sistema de Información Agrológica Actualizado"/>
    <m/>
    <m/>
    <e v="#N/A"/>
    <e v="#N/A"/>
    <e v="#N/A"/>
    <x v="1"/>
    <m/>
    <n v="0"/>
    <x v="0"/>
    <m/>
    <x v="5"/>
    <x v="1"/>
  </r>
  <r>
    <x v="0"/>
    <m/>
    <x v="0"/>
    <x v="0"/>
    <x v="0"/>
    <x v="0"/>
    <x v="5"/>
    <x v="1"/>
    <x v="8"/>
    <s v="Servicios de formación profesional en ingeniería"/>
    <x v="0"/>
    <n v="86101610"/>
    <s v="Prestación de servicios profesionales para realizar el control de calidad de la interacción de la información de la geomorfología y las Áreas Homogéneas de Tierra con fines de Catastro Multipropósito, en el marco de la actualización catastral de Arauquita."/>
    <x v="5"/>
    <x v="5"/>
    <n v="4"/>
    <x v="0"/>
    <x v="0"/>
    <x v="1"/>
    <n v="19905696"/>
    <n v="19905696"/>
    <x v="0"/>
    <x v="0"/>
    <x v="0"/>
    <x v="0"/>
    <s v="Subdirección de Agrología"/>
    <x v="0"/>
    <s v="Subdirector de Agrología "/>
    <x v="0"/>
    <x v="0"/>
    <s v="Actualización, Homologación y Correlación de áreas homogéneas de tierras con fines múltiples."/>
    <s v="Sistema de Información Agrológica Actualizado"/>
    <m/>
    <m/>
    <e v="#N/A"/>
    <e v="#N/A"/>
    <e v="#N/A"/>
    <x v="1"/>
    <m/>
    <n v="0"/>
    <x v="0"/>
    <m/>
    <x v="5"/>
    <x v="1"/>
  </r>
  <r>
    <x v="0"/>
    <m/>
    <x v="0"/>
    <x v="0"/>
    <x v="0"/>
    <x v="0"/>
    <x v="5"/>
    <x v="1"/>
    <x v="7"/>
    <s v="Servicios de formación profesional en ingeniería"/>
    <x v="0"/>
    <n v="86101610"/>
    <s v="Prestación de servicios profesionales en control de calidad  de productos de sensores remotos en temas relacionados con aplicaciones agrologicas."/>
    <x v="6"/>
    <x v="6"/>
    <n v="4"/>
    <x v="0"/>
    <x v="0"/>
    <x v="1"/>
    <n v="33820360"/>
    <n v="33820360"/>
    <x v="0"/>
    <x v="0"/>
    <x v="0"/>
    <x v="0"/>
    <s v="Subdirección de Agrología"/>
    <x v="3"/>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m/>
    <m/>
    <e v="#N/A"/>
    <e v="#N/A"/>
    <e v="#N/A"/>
    <x v="1"/>
    <m/>
    <n v="0"/>
    <x v="0"/>
    <m/>
    <x v="5"/>
    <x v="1"/>
  </r>
  <r>
    <x v="0"/>
    <m/>
    <x v="0"/>
    <x v="0"/>
    <x v="0"/>
    <x v="0"/>
    <x v="5"/>
    <x v="4"/>
    <x v="9"/>
    <s v="Gases naturales y gases mixtos"/>
    <x v="1"/>
    <n v="12142100"/>
    <s v="Suministro de Gases especiales para la ejecución de análisis para el Laboratorio Nacional de Suelos. "/>
    <x v="4"/>
    <x v="4"/>
    <n v="6"/>
    <x v="0"/>
    <x v="1"/>
    <x v="1"/>
    <n v="10000000"/>
    <n v="10000000"/>
    <x v="0"/>
    <x v="0"/>
    <x v="0"/>
    <x v="0"/>
    <s v="Subdirección de Agrología"/>
    <x v="2"/>
    <s v="Subdirector de Agrología "/>
    <x v="0"/>
    <x v="1"/>
    <s v="Análisis físicos, químicos, biológicos y mineralógicos de suelos"/>
    <s v="Pruebas químicas, físicas, mineralógicas y biológicas de suelos realizadas"/>
    <m/>
    <m/>
    <e v="#N/A"/>
    <e v="#N/A"/>
    <e v="#N/A"/>
    <x v="1"/>
    <m/>
    <n v="0"/>
    <x v="0"/>
    <m/>
    <x v="5"/>
    <x v="1"/>
  </r>
  <r>
    <x v="0"/>
    <m/>
    <x v="0"/>
    <x v="0"/>
    <x v="0"/>
    <x v="0"/>
    <x v="5"/>
    <x v="4"/>
    <x v="9"/>
    <s v="Mantenimiento de equipos de laboratorio"/>
    <x v="1"/>
    <n v="81101706"/>
    <s v="Prestación de servicios para sistema recolectora de desechos de laboratorio"/>
    <x v="6"/>
    <x v="6"/>
    <n v="4"/>
    <x v="0"/>
    <x v="1"/>
    <x v="1"/>
    <n v="10000000"/>
    <n v="10000000"/>
    <x v="0"/>
    <x v="0"/>
    <x v="0"/>
    <x v="0"/>
    <s v="Subdirección de Agrología"/>
    <x v="2"/>
    <s v="Subdirector de Agrología "/>
    <x v="0"/>
    <x v="1"/>
    <s v="Análisis físicos, químicos, biológicos y mineralógicos de suelos"/>
    <s v="Pruebas químicas, físicas, mineralógicas y biológicas de suelos realizadas"/>
    <m/>
    <m/>
    <e v="#N/A"/>
    <e v="#N/A"/>
    <e v="#N/A"/>
    <x v="1"/>
    <m/>
    <n v="0"/>
    <x v="0"/>
    <m/>
    <x v="5"/>
    <x v="1"/>
  </r>
  <r>
    <x v="0"/>
    <m/>
    <x v="0"/>
    <x v="0"/>
    <x v="0"/>
    <x v="0"/>
    <x v="5"/>
    <x v="1"/>
    <x v="7"/>
    <s v="Servicios de formación profesional en ingeniería"/>
    <x v="0"/>
    <n v="86101610"/>
    <s v="Prestación del servicio de calibración acreditada de equipos e instrumentos del Laboratorio Nacional de Suelos."/>
    <x v="6"/>
    <x v="6"/>
    <n v="4"/>
    <x v="0"/>
    <x v="2"/>
    <x v="1"/>
    <n v="90000000"/>
    <n v="90000000"/>
    <x v="0"/>
    <x v="0"/>
    <x v="0"/>
    <x v="0"/>
    <s v="Subdirección de Agrología"/>
    <x v="2"/>
    <s v="Subdirector de Agrología "/>
    <x v="0"/>
    <x v="1"/>
    <s v="Análisis físicos, químicos, biológicos y mineralógicos de suelos"/>
    <s v="Pruebas químicas, físicas, mineralógicas y biológicas de suelos realizadas"/>
    <m/>
    <m/>
    <e v="#N/A"/>
    <e v="#N/A"/>
    <e v="#N/A"/>
    <x v="1"/>
    <m/>
    <n v="0"/>
    <x v="0"/>
    <m/>
    <x v="5"/>
    <x v="1"/>
  </r>
  <r>
    <x v="0"/>
    <m/>
    <x v="0"/>
    <x v="0"/>
    <x v="0"/>
    <x v="0"/>
    <x v="5"/>
    <x v="4"/>
    <x v="9"/>
    <s v="Servicios de formación profesional en ingeniería"/>
    <x v="1"/>
    <n v="86101610"/>
    <s v="Prestación del servicio de mantenimiento preventivo y correctivo, con suministro de repuestos y consumibles para los equipos no exclusivos del Laboratorio Nacional de Suelos."/>
    <x v="6"/>
    <x v="6"/>
    <n v="2"/>
    <x v="0"/>
    <x v="2"/>
    <x v="1"/>
    <n v="260000000"/>
    <n v="260000000"/>
    <x v="0"/>
    <x v="0"/>
    <x v="0"/>
    <x v="0"/>
    <s v="Subdirección de Agrología"/>
    <x v="2"/>
    <s v="Subdirector de Agrología "/>
    <x v="0"/>
    <x v="1"/>
    <s v="Análisis físicos, químicos, biológicos y mineralógicos de suelos"/>
    <s v="Pruebas químicas, físicas, mineralógicas y biológicas de suelos realizadas"/>
    <m/>
    <m/>
    <e v="#N/A"/>
    <e v="#N/A"/>
    <e v="#N/A"/>
    <x v="1"/>
    <m/>
    <n v="0"/>
    <x v="0"/>
    <m/>
    <x v="5"/>
    <x v="1"/>
  </r>
  <r>
    <x v="0"/>
    <m/>
    <x v="0"/>
    <x v="0"/>
    <x v="0"/>
    <x v="0"/>
    <x v="5"/>
    <x v="4"/>
    <x v="9"/>
    <s v="Servicios de formación profesional en ingeniería"/>
    <x v="1"/>
    <n v="86101610"/>
    <s v="Adquisición de reactivos y materiales para el GIT Laboratorio Nacional de Suelos."/>
    <x v="6"/>
    <x v="6"/>
    <n v="2"/>
    <x v="0"/>
    <x v="2"/>
    <x v="1"/>
    <n v="250000000"/>
    <n v="250000000"/>
    <x v="0"/>
    <x v="0"/>
    <x v="0"/>
    <x v="0"/>
    <s v="Subdirección de Agrología"/>
    <x v="2"/>
    <s v="Subdirector de Agrología "/>
    <x v="0"/>
    <x v="1"/>
    <s v="Análisis físicos, químicos, biológicos y mineralógicos de suelos"/>
    <s v="Pruebas químicas, físicas, mineralógicas y biológicas de suelos realizadas"/>
    <m/>
    <m/>
    <e v="#N/A"/>
    <e v="#N/A"/>
    <e v="#N/A"/>
    <x v="1"/>
    <m/>
    <n v="0"/>
    <x v="0"/>
    <m/>
    <x v="5"/>
    <x v="1"/>
  </r>
  <r>
    <x v="0"/>
    <n v="31"/>
    <x v="0"/>
    <x v="0"/>
    <x v="0"/>
    <x v="0"/>
    <x v="0"/>
    <x v="0"/>
    <x v="3"/>
    <s v="Servicios de formación profesional en ingeniería"/>
    <x v="0"/>
    <n v="86101610"/>
    <s v="Prestación de servicios profesionales para realizar la actualización y empalme de las Áreas Homogéneas de Tierra con fines de Catastro Multipropósito, acorde con los requerimientos agrológicos, digitales, cartográficos y documentales determinados por la metodología vigente."/>
    <x v="0"/>
    <x v="0"/>
    <n v="11"/>
    <x v="0"/>
    <x v="0"/>
    <x v="2"/>
    <n v="47300000"/>
    <n v="47300000"/>
    <x v="0"/>
    <x v="0"/>
    <x v="0"/>
    <x v="0"/>
    <s v="Subdirección de Agrología"/>
    <x v="0"/>
    <s v="Subdirector de Agrología "/>
    <x v="1"/>
    <x v="2"/>
    <s v="Generar los productos agrológicos como insumos para el Catastro multipropósito"/>
    <s v="Sistema de Información Predial Actualizado_x000a_"/>
    <n v="481"/>
    <d v="2021-03-15T00:00:00"/>
    <n v="4976424"/>
    <n v="46280743"/>
    <n v="46280743"/>
    <x v="0"/>
    <s v="NATALIA PRECIADO"/>
    <n v="1019257"/>
    <x v="0"/>
    <n v="24616"/>
    <x v="0"/>
    <x v="0"/>
  </r>
  <r>
    <x v="0"/>
    <n v="34"/>
    <x v="0"/>
    <x v="0"/>
    <x v="0"/>
    <x v="0"/>
    <x v="0"/>
    <x v="0"/>
    <x v="3"/>
    <s v="Servicios de formación profesional en ingeniería"/>
    <x v="0"/>
    <n v="86101610"/>
    <s v="Prestación de servicios profesionales para la elaboración de cartografía geomorfológica con base en la interpretación de sensores remotos con un detalle de unidades hasta nivel de forma del terreno, con un rendimiento avanzado."/>
    <x v="0"/>
    <x v="0"/>
    <n v="11"/>
    <x v="0"/>
    <x v="0"/>
    <x v="2"/>
    <n v="49500000"/>
    <n v="49500000"/>
    <x v="0"/>
    <x v="0"/>
    <x v="0"/>
    <x v="0"/>
    <s v="Subdirección de Agrología"/>
    <x v="0"/>
    <s v="Subdirector de Agrología "/>
    <x v="1"/>
    <x v="2"/>
    <s v="Generar los productos agrológicos como insumos para el Catastro multipropósito"/>
    <s v="Sistema de Información Predial Actualizado_x000a_"/>
    <n v="465"/>
    <d v="2021-03-15T00:00:00"/>
    <n v="4976424"/>
    <n v="47276028"/>
    <n v="47276028"/>
    <x v="0"/>
    <s v="JAIME ANDRES NEIRA"/>
    <n v="2223972"/>
    <x v="0"/>
    <n v="24604"/>
    <x v="0"/>
    <x v="0"/>
  </r>
  <r>
    <x v="0"/>
    <n v="27"/>
    <x v="0"/>
    <x v="0"/>
    <x v="0"/>
    <x v="0"/>
    <x v="0"/>
    <x v="0"/>
    <x v="3"/>
    <s v="Servicios de formación profesional en ingeniería"/>
    <x v="0"/>
    <n v="86101610"/>
    <s v="Prestación de servicios para realizar la preparación y alistamiento de equipos, reactivos y materiales y apoyo en los diferentes procesos de análisis del Laboratorio Nacional de Suelos."/>
    <x v="0"/>
    <x v="0"/>
    <n v="11"/>
    <x v="0"/>
    <x v="0"/>
    <x v="2"/>
    <n v="28600000"/>
    <n v="28600000"/>
    <x v="0"/>
    <x v="0"/>
    <x v="0"/>
    <x v="0"/>
    <s v="Subdirección de Agrología"/>
    <x v="0"/>
    <s v="Subdirector de Agrología "/>
    <x v="1"/>
    <x v="2"/>
    <s v="Generar los productos agrológicos como insumos para el Catastro multipropósito"/>
    <s v="Sistema de Información Predial Actualizado_x000a_"/>
    <n v="479"/>
    <d v="2021-03-15T00:00:00"/>
    <n v="2671483"/>
    <n v="25379089"/>
    <n v="25379089"/>
    <x v="0"/>
    <s v="ANGIE LORENA CARDENAS PUERTO"/>
    <n v="3220911"/>
    <x v="0"/>
    <n v="24624"/>
    <x v="0"/>
    <x v="0"/>
  </r>
  <r>
    <x v="0"/>
    <n v="37"/>
    <x v="0"/>
    <x v="0"/>
    <x v="0"/>
    <x v="0"/>
    <x v="0"/>
    <x v="0"/>
    <x v="3"/>
    <s v="Servicios de formación profesional en ingeniería"/>
    <x v="0"/>
    <n v="86101610"/>
    <s v="Prestación de servicios para realizar el apoyo a las laborales de campo y manejo logístico durante el levantamiento de la información de Áreas Homogéneas de Tierra con fines de Catastro Multipropósito de acuerdo a las necesidades del proceso."/>
    <x v="0"/>
    <x v="0"/>
    <n v="11"/>
    <x v="0"/>
    <x v="0"/>
    <x v="2"/>
    <n v="28600000"/>
    <n v="28600000"/>
    <x v="0"/>
    <x v="0"/>
    <x v="0"/>
    <x v="0"/>
    <s v="Subdirección de Agrología"/>
    <x v="0"/>
    <s v="Subdirector de Agrología "/>
    <x v="1"/>
    <x v="2"/>
    <s v="Generar los productos agrológicos como insumos para el Catastro multipropósito"/>
    <s v="Sistema de Información Predial Actualizado_x000a_"/>
    <n v="476"/>
    <d v="2021-03-15T00:00:00"/>
    <n v="2671483"/>
    <n v="25379089"/>
    <n v="25379089"/>
    <x v="0"/>
    <s v="MARISOL  ARDILA CUBIDES"/>
    <n v="3220911"/>
    <x v="0"/>
    <n v="24611"/>
    <x v="0"/>
    <x v="0"/>
  </r>
  <r>
    <x v="0"/>
    <n v="32"/>
    <x v="0"/>
    <x v="0"/>
    <x v="0"/>
    <x v="0"/>
    <x v="0"/>
    <x v="0"/>
    <x v="3"/>
    <s v="Servicios de formación profesional en ingeniería"/>
    <x v="0"/>
    <n v="86101610"/>
    <s v="Prestación de servicios para realizar la generación de cartografía temática y demás información espacial temática de Áreas Homogéneas de Tierra con fines de Catastro Multipropósito según estándares establecidos."/>
    <x v="0"/>
    <x v="0"/>
    <n v="11"/>
    <x v="0"/>
    <x v="0"/>
    <x v="2"/>
    <n v="28600000"/>
    <n v="28600000"/>
    <x v="0"/>
    <x v="0"/>
    <x v="0"/>
    <x v="0"/>
    <s v="Subdirección de Agrología"/>
    <x v="0"/>
    <s v="Subdirector de Agrología "/>
    <x v="1"/>
    <x v="2"/>
    <s v="Generar los productos agrológicos como insumos para el Catastro multipropósito"/>
    <s v="Sistema de Información Predial Actualizado_x000a_"/>
    <n v="459"/>
    <d v="2021-03-15T00:00:00"/>
    <n v="2671483"/>
    <n v="25379089"/>
    <n v="25379089"/>
    <x v="0"/>
    <s v="MONICA ANDREA GARCIA"/>
    <n v="3220911"/>
    <x v="0"/>
    <n v="24600"/>
    <x v="0"/>
    <x v="0"/>
  </r>
  <r>
    <x v="0"/>
    <n v="28"/>
    <x v="0"/>
    <x v="0"/>
    <x v="0"/>
    <x v="0"/>
    <x v="0"/>
    <x v="0"/>
    <x v="3"/>
    <s v="Servicios de formación profesional en ingeniería"/>
    <x v="0"/>
    <n v="86101610"/>
    <s v="Prestación de servicios profesionales para realizar procesos de aerotriangulación y construcción de bloques fotogramétricos."/>
    <x v="0"/>
    <x v="0"/>
    <n v="11"/>
    <x v="0"/>
    <x v="0"/>
    <x v="2"/>
    <n v="44000000"/>
    <n v="44000000"/>
    <x v="0"/>
    <x v="0"/>
    <x v="0"/>
    <x v="0"/>
    <s v="Subdirección de Agrología"/>
    <x v="0"/>
    <s v="Subdirector de Agrología "/>
    <x v="1"/>
    <x v="2"/>
    <s v="Generar los productos agrológicos como insumos para el Catastro multipropósito"/>
    <s v="Sistema de Información Predial Actualizado_x000a_"/>
    <n v="468"/>
    <d v="2021-03-15T00:00:00"/>
    <n v="4263522"/>
    <n v="40503459"/>
    <n v="40503459"/>
    <x v="0"/>
    <s v="ANDRES EMILIO MORENO CASTRO"/>
    <n v="3496541"/>
    <x v="0"/>
    <n v="24613"/>
    <x v="0"/>
    <x v="0"/>
  </r>
  <r>
    <x v="0"/>
    <n v="29"/>
    <x v="0"/>
    <x v="0"/>
    <x v="0"/>
    <x v="0"/>
    <x v="0"/>
    <x v="0"/>
    <x v="3"/>
    <s v="Servicios de formación profesional en ingeniería"/>
    <x v="0"/>
    <n v="86101610"/>
    <s v="Prestación de servicios profesionales para realizar procesos de aerotriangulación y construcción de bloques fotogramétricos."/>
    <x v="0"/>
    <x v="0"/>
    <n v="11"/>
    <x v="0"/>
    <x v="0"/>
    <x v="2"/>
    <n v="44000000"/>
    <n v="44000000"/>
    <x v="0"/>
    <x v="0"/>
    <x v="0"/>
    <x v="0"/>
    <s v="Subdirección de Agrología"/>
    <x v="0"/>
    <s v="Subdirector de Agrología "/>
    <x v="1"/>
    <x v="2"/>
    <s v="Generar los productos agrológicos como insumos para el Catastro multipropósito"/>
    <s v="Sistema de Información Predial Actualizado_x000a_"/>
    <n v="463"/>
    <d v="2021-03-15T00:00:00"/>
    <n v="4263522"/>
    <n v="40503459"/>
    <n v="40503459"/>
    <x v="0"/>
    <s v="DANIEL JOSE MORALES MEJIA"/>
    <n v="3496541"/>
    <x v="0"/>
    <n v="24602"/>
    <x v="0"/>
    <x v="0"/>
  </r>
  <r>
    <x v="0"/>
    <n v="36"/>
    <x v="0"/>
    <x v="0"/>
    <x v="0"/>
    <x v="0"/>
    <x v="0"/>
    <x v="0"/>
    <x v="3"/>
    <s v="Servicios de formación profesional en ingeniería"/>
    <x v="0"/>
    <n v="86101610"/>
    <s v="Prestación de servicios profesionales para realizar procesos de aerotriangulación y construcción de bloques fotogramétricos."/>
    <x v="0"/>
    <x v="0"/>
    <n v="11"/>
    <x v="0"/>
    <x v="0"/>
    <x v="2"/>
    <n v="44000000"/>
    <n v="44000000"/>
    <x v="0"/>
    <x v="0"/>
    <x v="0"/>
    <x v="0"/>
    <s v="Subdirección de Agrología"/>
    <x v="0"/>
    <s v="Subdirector de Agrología "/>
    <x v="1"/>
    <x v="2"/>
    <s v="Generar los productos agrológicos como insumos para el Catastro multipropósito"/>
    <s v="Sistema de Información Predial Actualizado_x000a_"/>
    <n v="485"/>
    <d v="2021-03-15T00:00:00"/>
    <n v="4263522"/>
    <n v="40503459"/>
    <n v="40503459"/>
    <x v="0"/>
    <s v="EDWIN ALFONSO PERILLA"/>
    <n v="3496541"/>
    <x v="0"/>
    <n v="24619"/>
    <x v="0"/>
    <x v="0"/>
  </r>
  <r>
    <x v="0"/>
    <n v="33"/>
    <x v="0"/>
    <x v="0"/>
    <x v="0"/>
    <x v="0"/>
    <x v="0"/>
    <x v="0"/>
    <x v="3"/>
    <s v="Servicios de formación profesional en ingeniería"/>
    <x v="0"/>
    <n v="86101610"/>
    <s v="Prestación de servicios profesionales para realizar la estructuración final de la información cartográfica y alfanumérica y revisión digital de la información espacial temática de Áreas Homogéneas de Tierra con fines de Catastro Multipropósito."/>
    <x v="0"/>
    <x v="0"/>
    <n v="11"/>
    <x v="0"/>
    <x v="0"/>
    <x v="2"/>
    <n v="44000000"/>
    <n v="44000000"/>
    <x v="0"/>
    <x v="0"/>
    <x v="0"/>
    <x v="0"/>
    <s v="Subdirección de Agrología"/>
    <x v="0"/>
    <s v="Subdirector de Agrología "/>
    <x v="1"/>
    <x v="2"/>
    <s v="Generar los productos agrológicos como insumos para el Catastro multipropósito"/>
    <s v="Sistema de Información Predial Actualizado_x000a_"/>
    <n v="473"/>
    <d v="2021-03-15T00:00:00"/>
    <n v="4263522"/>
    <n v="40503459"/>
    <n v="40503459"/>
    <x v="0"/>
    <s v="MARCO ANTONIO SUAREZ GALEANO"/>
    <n v="3496541"/>
    <x v="0"/>
    <n v="24607"/>
    <x v="0"/>
    <x v="0"/>
  </r>
  <r>
    <x v="0"/>
    <n v="38"/>
    <x v="0"/>
    <x v="0"/>
    <x v="0"/>
    <x v="0"/>
    <x v="0"/>
    <x v="0"/>
    <x v="4"/>
    <s v="Servicios de formación profesional en ingeniería"/>
    <x v="0"/>
    <n v="86101610"/>
    <s v="Prestación de servicios profesionales para realizar el control de calidad temático en las diferentes etapas de la actualización de las Áreas Homogéneas de Tierra con fines de Catastro Multipropósito para garantizar la entrega oportuna de municipios con base en la metodología vigente y los lineamientos establecidos en el Sistema de Gestión Integrado de Calidad."/>
    <x v="1"/>
    <x v="1"/>
    <n v="10"/>
    <x v="0"/>
    <x v="0"/>
    <x v="2"/>
    <n v="53900000"/>
    <n v="53900000"/>
    <x v="0"/>
    <x v="0"/>
    <x v="0"/>
    <x v="0"/>
    <s v="Subdirección de Agrología"/>
    <x v="0"/>
    <s v="Subdirector de Agrología "/>
    <x v="1"/>
    <x v="2"/>
    <s v="Generar los productos agrológicos como insumos para el Catastro multipropósito"/>
    <s v="Sistema de Información Predial Actualizado_x000a_"/>
    <n v="471"/>
    <d v="2021-03-15T00:00:00"/>
    <n v="4976424"/>
    <n v="47276028"/>
    <n v="47276028"/>
    <x v="0"/>
    <s v="ANA MARIA DEL ROSARIO PALACINO DE WALTEROS"/>
    <n v="6623972"/>
    <x v="0"/>
    <n v="24606"/>
    <x v="0"/>
    <x v="0"/>
  </r>
  <r>
    <x v="0"/>
    <n v="35"/>
    <x v="0"/>
    <x v="0"/>
    <x v="0"/>
    <x v="0"/>
    <x v="0"/>
    <x v="0"/>
    <x v="3"/>
    <s v="Servicios de formación profesional en ingeniería"/>
    <x v="0"/>
    <n v="86101610"/>
    <s v="Prestación de servicios profesionales para la elaboración de cartografía geomorfológica con base en la interpretación de sensores remotos con un detalle de unidades hasta nivel de forma del terreno, con un rendimiento avanzado."/>
    <x v="0"/>
    <x v="0"/>
    <n v="11"/>
    <x v="0"/>
    <x v="0"/>
    <x v="2"/>
    <n v="49500000"/>
    <n v="49500000"/>
    <x v="0"/>
    <x v="0"/>
    <x v="0"/>
    <x v="0"/>
    <s v="Subdirección de Agrología"/>
    <x v="0"/>
    <s v="Subdirector de Agrología "/>
    <x v="1"/>
    <x v="2"/>
    <s v="Generar los productos agrológicos como insumos para el Catastro multipropósito"/>
    <s v="Sistema de Información Predial Actualizado_x000a_"/>
    <n v="453"/>
    <d v="2021-03-15T00:00:00"/>
    <n v="4263522"/>
    <n v="38798050"/>
    <n v="38798050"/>
    <x v="0"/>
    <s v="GERSE DAVID RUIZ"/>
    <n v="10701950"/>
    <x v="0"/>
    <n v="24590"/>
    <x v="0"/>
    <x v="0"/>
  </r>
  <r>
    <x v="1"/>
    <n v="51"/>
    <x v="1"/>
    <x v="1"/>
    <x v="1"/>
    <x v="0"/>
    <x v="0"/>
    <x v="0"/>
    <x v="10"/>
    <s v="Servicios secretariales o de administración de oficinas  "/>
    <x v="0"/>
    <n v="80161501"/>
    <s v="Prestación de servicios profesionales para realizar los procesos de planeación y seguimiento al plan de acción de la dirección territorial casanare, en el marco de los lineamientos institucionales vigentes"/>
    <x v="1"/>
    <x v="1"/>
    <n v="6"/>
    <x v="0"/>
    <x v="0"/>
    <x v="0"/>
    <n v="18748392"/>
    <n v="18748392"/>
    <x v="0"/>
    <x v="0"/>
    <x v="0"/>
    <x v="1"/>
    <s v="DT Casanare"/>
    <x v="4"/>
    <s v="HERMES SALCEDO RODRIGUEZ"/>
    <x v="1"/>
    <x v="2"/>
    <s v="Ejecutar procesos de conservación catastral a nivel nacional"/>
    <s v="Mutaciones realizadas"/>
    <n v="512"/>
    <d v="2021-03-30T00:00:00"/>
    <n v="3124732"/>
    <n v="18748392"/>
    <n v="18748392"/>
    <x v="0"/>
    <s v="HONOFRE QUINTERO CABICHE"/>
    <n v="0"/>
    <x v="0"/>
    <n v="24645"/>
    <x v="0"/>
    <x v="0"/>
  </r>
  <r>
    <x v="2"/>
    <n v="41"/>
    <x v="2"/>
    <x v="2"/>
    <x v="2"/>
    <x v="0"/>
    <x v="0"/>
    <x v="0"/>
    <x v="11"/>
    <s v="Alquiler y arrendamiento de propiedades o edificaciones"/>
    <x v="0"/>
    <n v="80131500"/>
    <s v="Arrendamiento de bien inmueble para el funcionamiento de la dirección territorial casanare del instituto geográfico agustín codazzi-igac."/>
    <x v="2"/>
    <x v="2"/>
    <n v="11"/>
    <x v="0"/>
    <x v="0"/>
    <x v="0"/>
    <n v="162316000"/>
    <n v="162316000"/>
    <x v="0"/>
    <x v="0"/>
    <x v="0"/>
    <x v="2"/>
    <s v="DT Casanare"/>
    <x v="4"/>
    <s v="HERMES SALCEDO RODRIGUEZ"/>
    <x v="2"/>
    <x v="3"/>
    <s v="Realizar actividades preliminares"/>
    <s v="Sedes adecuadas"/>
    <n v="70"/>
    <d v="2021-01-19T00:00:00"/>
    <n v="14756000"/>
    <n v="162316000"/>
    <n v="162316000"/>
    <x v="0"/>
    <s v="INMOBILIARIA ROYALS COMPANY SAS"/>
    <n v="0"/>
    <x v="0"/>
    <n v="24234"/>
    <x v="0"/>
    <x v="0"/>
  </r>
  <r>
    <x v="1"/>
    <n v="53"/>
    <x v="1"/>
    <x v="1"/>
    <x v="1"/>
    <x v="0"/>
    <x v="0"/>
    <x v="0"/>
    <x v="10"/>
    <s v="Servicios secretariales o de administración de oficinas  "/>
    <x v="0"/>
    <n v="80161501"/>
    <s v="Prestación de servicios de apoyo a la gestión en ventanilla para atencion al usuario presencial y virtual en los procesos catastrales de la dirección territorial casanare"/>
    <x v="1"/>
    <x v="1"/>
    <n v="6"/>
    <x v="0"/>
    <x v="0"/>
    <x v="0"/>
    <n v="12589290"/>
    <n v="12589290"/>
    <x v="0"/>
    <x v="0"/>
    <x v="0"/>
    <x v="1"/>
    <s v="DT Casanare"/>
    <x v="4"/>
    <s v="HERMES SALCEDO RODRIGUEZ"/>
    <x v="1"/>
    <x v="2"/>
    <s v="Ejecutar procesos de conservación catastral a nivel nacional"/>
    <s v="Mutaciones realizadas"/>
    <n v="508"/>
    <d v="2021-03-30T00:00:00"/>
    <n v="2098215"/>
    <n v="12589290"/>
    <n v="12589290"/>
    <x v="0"/>
    <s v="JOSE LEONIDAS VEGA PEREZ_x000a_"/>
    <n v="0"/>
    <x v="0"/>
    <n v="24641"/>
    <x v="0"/>
    <x v="0"/>
  </r>
  <r>
    <x v="1"/>
    <n v="62"/>
    <x v="1"/>
    <x v="1"/>
    <x v="1"/>
    <x v="0"/>
    <x v="0"/>
    <x v="0"/>
    <x v="8"/>
    <s v="Servicios secretariales o de administración de oficinas  "/>
    <x v="0"/>
    <n v="80161501"/>
    <s v="Prestación de servicios personales para realizar actividades de reconocimiento predial urbano y rural para la atención de trámites en los procesos catastrales de la dirección territorial casanare"/>
    <x v="7"/>
    <x v="7"/>
    <n v="150"/>
    <x v="1"/>
    <x v="0"/>
    <x v="0"/>
    <n v="15623660"/>
    <n v="15623660"/>
    <x v="0"/>
    <x v="0"/>
    <x v="0"/>
    <x v="1"/>
    <s v="DT Casanare"/>
    <x v="4"/>
    <s v="HERMES SALCEDO RODRIGUEZ"/>
    <x v="1"/>
    <x v="2"/>
    <s v="Ejecutar procesos de conservación catastral a nivel nacional"/>
    <s v="Mutaciones realizadas"/>
    <n v="548"/>
    <d v="2021-04-23T00:00:00"/>
    <n v="3124732"/>
    <n v="15623660"/>
    <n v="15623660"/>
    <x v="0"/>
    <s v="LILIANA  ALFONSO CHAVITA"/>
    <n v="0"/>
    <x v="0"/>
    <n v="24692"/>
    <x v="0"/>
    <x v="0"/>
  </r>
  <r>
    <x v="1"/>
    <n v="52"/>
    <x v="1"/>
    <x v="1"/>
    <x v="1"/>
    <x v="0"/>
    <x v="0"/>
    <x v="0"/>
    <x v="10"/>
    <s v="Servicios secretariales o de administración de oficinas  "/>
    <x v="0"/>
    <n v="80161501"/>
    <s v="Prestación de servicios de apoyo a la gestión desarrollada en procesos catastrales de la dirección territorial casanare "/>
    <x v="1"/>
    <x v="1"/>
    <n v="6"/>
    <x v="0"/>
    <x v="0"/>
    <x v="0"/>
    <n v="10207458"/>
    <n v="10207458"/>
    <x v="0"/>
    <x v="0"/>
    <x v="0"/>
    <x v="1"/>
    <s v="DT Casanare"/>
    <x v="4"/>
    <s v="HERMES SALCEDO RODRIGUEZ"/>
    <x v="1"/>
    <x v="2"/>
    <s v="Ejecutar procesos de conservación catastral a nivel nacional"/>
    <s v="Mutaciones realizadas"/>
    <n v="513"/>
    <d v="2021-03-30T00:00:00"/>
    <n v="1701243"/>
    <n v="10207458"/>
    <n v="10207458"/>
    <x v="0"/>
    <s v="YULY MARICELA ROJAS PACAGUI_x000a_"/>
    <n v="0"/>
    <x v="0"/>
    <n v="24650"/>
    <x v="0"/>
    <x v="0"/>
  </r>
  <r>
    <x v="1"/>
    <n v="68"/>
    <x v="1"/>
    <x v="1"/>
    <x v="1"/>
    <x v="0"/>
    <x v="0"/>
    <x v="0"/>
    <x v="6"/>
    <s v="Servicios secretariales o de administración de oficinas  "/>
    <x v="0"/>
    <n v="80161501"/>
    <s v="Prestación de servicios profesionales para realizar actividades de digitalización, depuración cartográfica catastral y generación de productos de la información catastral en la Dirección Territorial Casanare."/>
    <x v="8"/>
    <x v="8"/>
    <n v="225"/>
    <x v="1"/>
    <x v="0"/>
    <x v="1"/>
    <n v="20036123"/>
    <n v="20036122.5"/>
    <x v="0"/>
    <x v="0"/>
    <x v="0"/>
    <x v="1"/>
    <s v="DT Casanare"/>
    <x v="4"/>
    <s v="HERMES SALCEDO RODRIGUEZ"/>
    <x v="1"/>
    <x v="2"/>
    <s v="Ejecutar procesos de conservación catastral a nivel nacional"/>
    <s v="Mutaciones realizadas"/>
    <n v="604"/>
    <d v="2021-05-27T00:00:00"/>
    <n v="2671483"/>
    <n v="18700381"/>
    <n v="18700381"/>
    <x v="0"/>
    <s v="OSCAR FABIAN VILLARRAGA MALLUNGO"/>
    <n v="1335741.5"/>
    <x v="0"/>
    <n v="24748"/>
    <x v="0"/>
    <x v="0"/>
  </r>
  <r>
    <x v="1"/>
    <n v="59"/>
    <x v="1"/>
    <x v="1"/>
    <x v="1"/>
    <x v="0"/>
    <x v="0"/>
    <x v="0"/>
    <x v="1"/>
    <s v="Servicios secretariales o de administración de oficinas  "/>
    <x v="0"/>
    <n v="80161501"/>
    <s v="Prestación de servicios profesionales para realizar las socializaciones requeridas en el proceso de actualización catastral multipropósito de Arauquita - Arauca"/>
    <x v="7"/>
    <x v="7"/>
    <n v="240"/>
    <x v="1"/>
    <x v="0"/>
    <x v="1"/>
    <n v="29121888"/>
    <n v="29121888"/>
    <x v="0"/>
    <x v="0"/>
    <x v="0"/>
    <x v="1"/>
    <s v="Subdirección de Catastro"/>
    <x v="5"/>
    <s v="Subdirectora de Catastro"/>
    <x v="1"/>
    <x v="2"/>
    <s v="Ejecutar procesos de actualización catastral a nivel nacional"/>
    <s v="Predios actualizados catastralmente"/>
    <n v="526"/>
    <d v="2021-04-14T00:00:00"/>
    <n v="3640236"/>
    <n v="27301770"/>
    <n v="27301770"/>
    <x v="0"/>
    <s v="YECNNY PATRICIA CASTELLANOS GONZALEZ"/>
    <n v="1820118"/>
    <x v="0"/>
    <n v="24668"/>
    <x v="0"/>
    <x v="0"/>
  </r>
  <r>
    <x v="1"/>
    <n v="58"/>
    <x v="1"/>
    <x v="1"/>
    <x v="1"/>
    <x v="0"/>
    <x v="0"/>
    <x v="0"/>
    <x v="1"/>
    <s v="Servicios secretariales o de administración de oficinas  "/>
    <x v="0"/>
    <n v="80161501"/>
    <s v="Prestación de servicios profesionales para el seguimiento y control de las actividades de la etapa operativa del proyecto de gestión catastral multipropósito de Arauquita - Arauca"/>
    <x v="7"/>
    <x v="7"/>
    <n v="240"/>
    <x v="1"/>
    <x v="0"/>
    <x v="1"/>
    <n v="69663808"/>
    <n v="69663808"/>
    <x v="0"/>
    <x v="0"/>
    <x v="0"/>
    <x v="1"/>
    <s v="Subdirección de Catastro"/>
    <x v="5"/>
    <s v="Subdirectora de Catastro"/>
    <x v="1"/>
    <x v="2"/>
    <s v="Ejecutar procesos de actualización catastral a nivel nacional"/>
    <s v="Predios actualizados catastralmente"/>
    <n v="523"/>
    <d v="2021-04-12T00:00:00"/>
    <n v="8707976"/>
    <n v="66761149"/>
    <n v="66761149"/>
    <x v="0"/>
    <s v="ELMO ADOLFO SANCHEZ CALDERON"/>
    <n v="2902659"/>
    <x v="0"/>
    <n v="24665"/>
    <x v="0"/>
    <x v="0"/>
  </r>
  <r>
    <x v="1"/>
    <n v="70"/>
    <x v="1"/>
    <x v="1"/>
    <x v="1"/>
    <x v="0"/>
    <x v="0"/>
    <x v="0"/>
    <x v="6"/>
    <s v="Servicios secretariales o de administración de oficinas  "/>
    <x v="0"/>
    <n v="80161501"/>
    <s v="Prestación de servicios de apoyo a la gestión reconocedor predial junior  y atención de requerimientos administrativos y judiciales del proceso de restitución de tierras en la dirección territorial casanare."/>
    <x v="8"/>
    <x v="8"/>
    <n v="210"/>
    <x v="1"/>
    <x v="0"/>
    <x v="0"/>
    <n v="19827500"/>
    <n v="19827500"/>
    <x v="0"/>
    <x v="0"/>
    <x v="0"/>
    <x v="1"/>
    <s v="DT Casanare"/>
    <x v="4"/>
    <s v="HERMES SALCEDO RODRIGUEZ"/>
    <x v="1"/>
    <x v="2"/>
    <s v="Atender las solicitudes en materia de Política de Restitución de Tierras y Ley de Víctimas"/>
    <s v="Solicitudes Atendidas"/>
    <n v="616"/>
    <d v="2021-06-04T00:00:00"/>
    <n v="2832500"/>
    <n v="14162500"/>
    <n v="14162500"/>
    <x v="0"/>
    <s v="LUISA FERNANDA LONDOÑO ORTIZ"/>
    <n v="5665000"/>
    <x v="0"/>
    <n v="24761"/>
    <x v="0"/>
    <x v="0"/>
  </r>
  <r>
    <x v="1"/>
    <n v="67"/>
    <x v="1"/>
    <x v="1"/>
    <x v="1"/>
    <x v="1"/>
    <x v="1"/>
    <x v="0"/>
    <x v="12"/>
    <s v="Servicios secretariales o de administración de oficinas  "/>
    <x v="0"/>
    <n v="80161501"/>
    <s v="Prestación de servicios personales para realizar actividades de apoyo operativo  del proceso de actualización catastral  multipropósito de Arauquita - Arauca"/>
    <x v="8"/>
    <x v="8"/>
    <n v="180"/>
    <x v="1"/>
    <x v="0"/>
    <x v="1"/>
    <n v="20414916"/>
    <n v="20414916"/>
    <x v="0"/>
    <x v="1"/>
    <x v="0"/>
    <x v="1"/>
    <s v="Subdirección de Catastro"/>
    <x v="5"/>
    <s v="Subdirectora de Catastro"/>
    <x v="1"/>
    <x v="2"/>
    <s v="Ejecutar procesos de actualización catastral a nivel nacional"/>
    <s v="Predios actualizados catastralmente"/>
    <n v="590"/>
    <d v="2021-05-18T00:00:00"/>
    <n v="1701243"/>
    <n v="10207458"/>
    <n v="20414916"/>
    <x v="0"/>
    <s v="DIANA CAROLINA HERNANDEZ_x000a_YARLY JOHANNA MARIN TINEO"/>
    <n v="0"/>
    <x v="0"/>
    <s v="24731_x000a_24743"/>
    <x v="0"/>
    <x v="1"/>
  </r>
  <r>
    <x v="1"/>
    <n v="66"/>
    <x v="1"/>
    <x v="1"/>
    <x v="1"/>
    <x v="6"/>
    <x v="3"/>
    <x v="1"/>
    <x v="12"/>
    <s v="Servicios secretariales o de administración de oficinas  "/>
    <x v="0"/>
    <n v="80161501"/>
    <s v="Prestación de servicios personales para realizar actividades de reconocimiento predial en el proceso de actualización catastral multipropósito de Arauquita - Arauca"/>
    <x v="8"/>
    <x v="8"/>
    <n v="180"/>
    <x v="1"/>
    <x v="0"/>
    <x v="1"/>
    <n v="112490352"/>
    <n v="112490352"/>
    <x v="0"/>
    <x v="6"/>
    <x v="0"/>
    <x v="1"/>
    <s v="Subdirección de Catastro"/>
    <x v="5"/>
    <s v="Subdirectora de Catastro"/>
    <x v="1"/>
    <x v="2"/>
    <s v="Ejecutar procesos de actualización catastral a nivel nacional"/>
    <s v="Predios actualizados catastralmente"/>
    <n v="581"/>
    <d v="2021-05-07T00:00:00"/>
    <n v="3124732"/>
    <n v="18748392"/>
    <n v="93741960"/>
    <x v="0"/>
    <s v="MARIA ERMINDA QUIRIFE PABON _x000a_DESIDERIO  RINCON CALDERON_x000a_LUIS ALBERTO MORENO_x000a_JULIO ROBERTO SANTIAGO MIÑOZ_x000a_FREY MARTIN MORENO"/>
    <n v="3124732"/>
    <x v="0"/>
    <s v="24721_x000a_24724_x000a_24749_x000a_24752_x000a_24756"/>
    <x v="3"/>
    <x v="1"/>
  </r>
  <r>
    <x v="1"/>
    <m/>
    <x v="1"/>
    <x v="1"/>
    <x v="1"/>
    <x v="0"/>
    <x v="5"/>
    <x v="4"/>
    <x v="9"/>
    <s v="Servicios secretariales o de administración de oficinas  "/>
    <x v="1"/>
    <n v="80161501"/>
    <s v="Prestación de servicios personales para realizar actividades de digitalización y generación de productos resultantes del proceso de actualización catastral multipropósito de Arauquita - Arauca"/>
    <x v="5"/>
    <x v="5"/>
    <n v="180"/>
    <x v="1"/>
    <x v="0"/>
    <x v="1"/>
    <n v="16028898"/>
    <n v="16028898"/>
    <x v="0"/>
    <x v="0"/>
    <x v="0"/>
    <x v="1"/>
    <s v="Subdirección de Catastro"/>
    <x v="5"/>
    <s v="Subdirectora de Catastro"/>
    <x v="1"/>
    <x v="2"/>
    <s v="Ejecutar procesos de actualización catastral a nivel nacional"/>
    <s v="Predios actualizados catastralmente"/>
    <m/>
    <m/>
    <e v="#N/A"/>
    <e v="#N/A"/>
    <e v="#N/A"/>
    <x v="1"/>
    <m/>
    <n v="0"/>
    <x v="0"/>
    <m/>
    <x v="5"/>
    <x v="1"/>
  </r>
  <r>
    <x v="1"/>
    <m/>
    <x v="1"/>
    <x v="1"/>
    <x v="1"/>
    <x v="0"/>
    <x v="5"/>
    <x v="4"/>
    <x v="9"/>
    <s v="Servicios secretariales o de administración de oficinas  "/>
    <x v="1"/>
    <n v="80161501"/>
    <s v="Prestación de servicios técnicos de apoyo al seguimiento, planeación y gestión del reconocimiento predial  en el proceso de actualización catastral multipropósito de Arauquita - Arauca"/>
    <x v="5"/>
    <x v="5"/>
    <n v="180"/>
    <x v="1"/>
    <x v="0"/>
    <x v="1"/>
    <n v="21630000"/>
    <n v="21630000"/>
    <x v="0"/>
    <x v="0"/>
    <x v="0"/>
    <x v="1"/>
    <s v="Subdirección de Catastro"/>
    <x v="5"/>
    <s v="Subdirectora de Catastro"/>
    <x v="1"/>
    <x v="2"/>
    <s v="Ejecutar procesos de actualización catastral a nivel nacional"/>
    <s v="Predios actualizados catastralmente"/>
    <m/>
    <m/>
    <e v="#N/A"/>
    <e v="#N/A"/>
    <e v="#N/A"/>
    <x v="1"/>
    <m/>
    <n v="0"/>
    <x v="0"/>
    <m/>
    <x v="5"/>
    <x v="1"/>
  </r>
  <r>
    <x v="1"/>
    <m/>
    <x v="1"/>
    <x v="1"/>
    <x v="1"/>
    <x v="0"/>
    <x v="5"/>
    <x v="4"/>
    <x v="9"/>
    <s v="Servicios secretariales o de administración de oficinas  "/>
    <x v="1"/>
    <n v="80161501"/>
    <s v="Prestación de servicios para realizar la edición, depuración y consolidación de los productos cartográficos requeridos para el componente geográfico de los procesos de actualización catastral multipropósito de Arauquita - Arauca"/>
    <x v="5"/>
    <x v="5"/>
    <n v="180"/>
    <x v="1"/>
    <x v="0"/>
    <x v="1"/>
    <n v="29858544"/>
    <n v="29858544"/>
    <x v="0"/>
    <x v="0"/>
    <x v="0"/>
    <x v="1"/>
    <s v="Subdirección de Catastro"/>
    <x v="5"/>
    <s v="Subdirectora de Catastro"/>
    <x v="1"/>
    <x v="2"/>
    <s v="Ejecutar procesos de actualización catastral a nivel nacional"/>
    <s v="Predios actualizados catastralmente"/>
    <m/>
    <m/>
    <e v="#N/A"/>
    <e v="#N/A"/>
    <e v="#N/A"/>
    <x v="1"/>
    <m/>
    <n v="0"/>
    <x v="0"/>
    <m/>
    <x v="5"/>
    <x v="1"/>
  </r>
  <r>
    <x v="1"/>
    <m/>
    <x v="1"/>
    <x v="1"/>
    <x v="1"/>
    <x v="0"/>
    <x v="5"/>
    <x v="4"/>
    <x v="9"/>
    <s v="Servicios secretariales o de administración de oficinas  "/>
    <x v="1"/>
    <n v="80161501"/>
    <s v="Prestación de servicios para realizar el control calidad de los productos geográficos, alfanuméricos y documentales generados en los procesos de actualización multipropósito de Arauquita - Arauca"/>
    <x v="5"/>
    <x v="5"/>
    <n v="180"/>
    <x v="1"/>
    <x v="0"/>
    <x v="1"/>
    <n v="34546758"/>
    <n v="34546758"/>
    <x v="0"/>
    <x v="0"/>
    <x v="0"/>
    <x v="1"/>
    <s v="Subdirección de Catastro"/>
    <x v="5"/>
    <s v="Subdirectora de Catastro"/>
    <x v="1"/>
    <x v="2"/>
    <s v="Ejecutar procesos de actualización catastral a nivel nacional"/>
    <s v="Predios actualizados catastralmente"/>
    <m/>
    <m/>
    <e v="#N/A"/>
    <e v="#N/A"/>
    <e v="#N/A"/>
    <x v="1"/>
    <m/>
    <n v="0"/>
    <x v="0"/>
    <m/>
    <x v="5"/>
    <x v="1"/>
  </r>
  <r>
    <x v="2"/>
    <m/>
    <x v="2"/>
    <x v="2"/>
    <x v="2"/>
    <x v="0"/>
    <x v="5"/>
    <x v="1"/>
    <x v="7"/>
    <s v="Servicios de construcción de edificios comerciales y de oficina"/>
    <x v="0"/>
    <n v="72121100"/>
    <s v="Adecuación física e instalación del sistema de cableado estructurado, corriente regulada y normal y sistema de climatización para las oficinas del IGAC en la ciudad de Yopal"/>
    <x v="4"/>
    <x v="4"/>
    <n v="6"/>
    <x v="0"/>
    <x v="3"/>
    <x v="1"/>
    <n v="245135741"/>
    <n v="245135741"/>
    <x v="0"/>
    <x v="0"/>
    <x v="0"/>
    <x v="3"/>
    <s v="Secretaría General"/>
    <x v="0"/>
    <s v="Secretaria General"/>
    <x v="2"/>
    <x v="3"/>
    <s v="Realizar actividades preliminares"/>
    <s v="Sedes adecuadas"/>
    <m/>
    <m/>
    <e v="#N/A"/>
    <e v="#N/A"/>
    <e v="#N/A"/>
    <x v="1"/>
    <m/>
    <n v="0"/>
    <x v="0"/>
    <m/>
    <x v="5"/>
    <x v="1"/>
  </r>
  <r>
    <x v="1"/>
    <n v="12"/>
    <x v="1"/>
    <x v="1"/>
    <x v="1"/>
    <x v="2"/>
    <x v="2"/>
    <x v="0"/>
    <x v="0"/>
    <s v="Servicios de sistemas de información geográfica (sig)"/>
    <x v="0"/>
    <n v="81101512"/>
    <s v="Prestación de servicios profesionales para apoyar la gestión requerida para la habilitación de gestores catastrales."/>
    <x v="0"/>
    <x v="0"/>
    <n v="325"/>
    <x v="1"/>
    <x v="0"/>
    <x v="0"/>
    <n v="187128273"/>
    <n v="187128273"/>
    <x v="0"/>
    <x v="2"/>
    <x v="0"/>
    <x v="1"/>
    <s v="Subdirección de Catastro"/>
    <x v="5"/>
    <s v="Subdirectora de Catastro"/>
    <x v="1"/>
    <x v="2"/>
    <s v="Implementar el modelo de habilitación de gestores catastrales a nivel nacional"/>
    <s v="Sistema de Información predial actualizado"/>
    <n v="74"/>
    <d v="2021-02-04T00:00:00"/>
    <n v="5757793"/>
    <n v="63143797"/>
    <n v="189431391"/>
    <x v="2"/>
    <s v="LUZ ANGELA MUÑOZ LOPEZ  _x000a_RAUL RINCON PIÑEROS_x000a_YESNITH LUIDINA PEREZ AREVALO"/>
    <n v="0"/>
    <x v="0"/>
    <s v="24362_x000a_24364_x000a_24365"/>
    <x v="2"/>
    <x v="0"/>
  </r>
  <r>
    <x v="1"/>
    <n v="22"/>
    <x v="1"/>
    <x v="1"/>
    <x v="1"/>
    <x v="0"/>
    <x v="0"/>
    <x v="0"/>
    <x v="0"/>
    <s v="Servicios de sistemas de información geográfica (sig)"/>
    <x v="0"/>
    <n v="81101512"/>
    <s v="Prestación de servicios profesionales para realizar las actividades requeridas en cuanto a la documentación, seguimiento y reporte de la implementación la política de atención y reparación integral a las víctimas, restitución de tierras, y política catastral de acuerdo a las competencias del IGAC."/>
    <x v="0"/>
    <x v="0"/>
    <n v="325"/>
    <x v="1"/>
    <x v="0"/>
    <x v="0"/>
    <n v="53911260"/>
    <n v="53911260"/>
    <x v="0"/>
    <x v="0"/>
    <x v="0"/>
    <x v="1"/>
    <s v="Subdirección de Catastro"/>
    <x v="5"/>
    <s v="Subdirectora de Catastro"/>
    <x v="1"/>
    <x v="2"/>
    <s v="Atender las solicitudes en materia de Política de Restitución de Tierras y Ley de Víctimas"/>
    <s v="Solicitudes Atendidas"/>
    <n v="134"/>
    <d v="2021-01-25T00:00:00"/>
    <n v="4976424"/>
    <n v="54740664"/>
    <n v="54740664"/>
    <x v="2"/>
    <s v="ELIZABETH HERNANDEZ SANTAMARIA"/>
    <n v="0"/>
    <x v="0"/>
    <n v="24372"/>
    <x v="0"/>
    <x v="0"/>
  </r>
  <r>
    <x v="1"/>
    <n v="20"/>
    <x v="1"/>
    <x v="1"/>
    <x v="1"/>
    <x v="0"/>
    <x v="0"/>
    <x v="0"/>
    <x v="11"/>
    <s v="Servicios de sistemas de información geográfica (sig)"/>
    <x v="0"/>
    <n v="81101512"/>
    <s v="Prestación de servicios profesionales para el desarrollo del componente tecnológico requerido de los procesos de gestión catastral desarrollados por el IGAC"/>
    <x v="2"/>
    <x v="2"/>
    <n v="11"/>
    <x v="0"/>
    <x v="0"/>
    <x v="1"/>
    <n v="108518124"/>
    <n v="108518124"/>
    <x v="1"/>
    <x v="0"/>
    <x v="0"/>
    <x v="1"/>
    <s v="Subdirección de Catastro"/>
    <x v="5"/>
    <s v="Subdirectora de Catastro"/>
    <x v="1"/>
    <x v="2"/>
    <s v="Ejecutar procesos de actualización catastral a nivel nacional"/>
    <s v="Predios actualizados catastralmente"/>
    <n v="104"/>
    <d v="2021-01-25T00:00:00"/>
    <n v="9865284"/>
    <n v="108518124"/>
    <n v="108518124"/>
    <x v="0"/>
    <s v="ALDEMAR  GUZMAN YARA"/>
    <n v="0"/>
    <x v="0"/>
    <n v="24252"/>
    <x v="0"/>
    <x v="0"/>
  </r>
  <r>
    <x v="1"/>
    <n v="2"/>
    <x v="1"/>
    <x v="1"/>
    <x v="1"/>
    <x v="0"/>
    <x v="0"/>
    <x v="0"/>
    <x v="3"/>
    <s v="Servicios secretariales o de administración de oficinas  "/>
    <x v="0"/>
    <n v="80161501"/>
    <s v="Prestación de servicios profesionales para apoyar desde el componente social, el desarrollo de los proyectos programados para la gestión catastral."/>
    <x v="2"/>
    <x v="2"/>
    <n v="11"/>
    <x v="0"/>
    <x v="0"/>
    <x v="0"/>
    <n v="121248517"/>
    <n v="121248517"/>
    <x v="0"/>
    <x v="0"/>
    <x v="0"/>
    <x v="1"/>
    <s v="Subdirección de Catastro"/>
    <x v="5"/>
    <s v="Subdirectora de Catastro"/>
    <x v="1"/>
    <x v="2"/>
    <s v="Ejecutar procesos de actualización catastral a nivel nacional"/>
    <s v="Predios actualizados catastralmente"/>
    <n v="45"/>
    <d v="2021-01-18T00:00:00"/>
    <n v="11022592"/>
    <n v="121248517"/>
    <n v="121248517"/>
    <x v="0"/>
    <s v="ANA MARIA SANTOFIMIO MAHECHA"/>
    <n v="0"/>
    <x v="0"/>
    <n v="24205"/>
    <x v="0"/>
    <x v="0"/>
  </r>
  <r>
    <x v="1"/>
    <n v="10"/>
    <x v="1"/>
    <x v="1"/>
    <x v="1"/>
    <x v="0"/>
    <x v="0"/>
    <x v="0"/>
    <x v="3"/>
    <s v="Servicios secretariales o de administración de oficinas  "/>
    <x v="0"/>
    <n v="80161501"/>
    <s v="Prestación de servicios profesionales para el desarrollo de procesos estadísticos en el marco de la gestión catastral a cargo del IGAC."/>
    <x v="2"/>
    <x v="2"/>
    <n v="11"/>
    <x v="0"/>
    <x v="0"/>
    <x v="0"/>
    <n v="164285000"/>
    <n v="164285000"/>
    <x v="0"/>
    <x v="0"/>
    <x v="0"/>
    <x v="1"/>
    <s v="Subdirección de Catastro"/>
    <x v="5"/>
    <s v="Subdirectora de Catastro"/>
    <x v="1"/>
    <x v="2"/>
    <s v="Ejecutar procesos de actualización catastral a nivel nacional"/>
    <s v="Predios actualizados catastralmente"/>
    <n v="57"/>
    <d v="2021-01-20T00:00:00"/>
    <n v="14935000"/>
    <n v="164285000"/>
    <n v="164285000"/>
    <x v="0"/>
    <s v="GABRIEL ANTONIO VALLEJO HERNANDEZ"/>
    <n v="0"/>
    <x v="0"/>
    <n v="24220"/>
    <x v="0"/>
    <x v="0"/>
  </r>
  <r>
    <x v="1"/>
    <n v="49"/>
    <x v="1"/>
    <x v="1"/>
    <x v="1"/>
    <x v="0"/>
    <x v="0"/>
    <x v="0"/>
    <x v="10"/>
    <s v="Publicidad en periódicos"/>
    <x v="0"/>
    <n v="82101504"/>
    <s v="Prestación de servicios para la publicación de los actos administrativos de la entidad en el diario oficial"/>
    <x v="1"/>
    <x v="1"/>
    <n v="9"/>
    <x v="0"/>
    <x v="0"/>
    <x v="0"/>
    <n v="30000000"/>
    <n v="30000000"/>
    <x v="0"/>
    <x v="0"/>
    <x v="0"/>
    <x v="1"/>
    <s v="Subdirección de Catastro"/>
    <x v="5"/>
    <s v="Subdirectora de Catastro"/>
    <x v="1"/>
    <x v="2"/>
    <s v="Ejecutar procesos de actualización catastral a nivel nacional"/>
    <s v="Predios actualizados catastralmente"/>
    <n v="491"/>
    <d v="2021-03-19T00:00:00"/>
    <n v="0"/>
    <n v="30000000"/>
    <n v="30000000"/>
    <x v="0"/>
    <s v="IMPRENTA NACIONAL"/>
    <n v="0"/>
    <x v="0"/>
    <n v="24626"/>
    <x v="0"/>
    <x v="0"/>
  </r>
  <r>
    <x v="1"/>
    <n v="23"/>
    <x v="1"/>
    <x v="1"/>
    <x v="1"/>
    <x v="0"/>
    <x v="0"/>
    <x v="0"/>
    <x v="3"/>
    <s v="Servicios secretariales o de administración de oficinas  "/>
    <x v="0"/>
    <n v="80161501"/>
    <s v="Prestación de servicios profesionales para adelantar el control de calidad de los avalúos asignados, así como la elaboración de avalúos comerciales e IVP."/>
    <x v="2"/>
    <x v="2"/>
    <n v="11"/>
    <x v="0"/>
    <x v="0"/>
    <x v="0"/>
    <n v="83053047"/>
    <n v="83053047"/>
    <x v="0"/>
    <x v="0"/>
    <x v="0"/>
    <x v="1"/>
    <s v="Subdirección de Catastro"/>
    <x v="5"/>
    <s v="Subdirectora de Catastro"/>
    <x v="1"/>
    <x v="4"/>
    <s v="Realizar avalúos IVP"/>
    <s v="Avalúos realizados"/>
    <n v="110"/>
    <d v="2021-01-27T00:00:00"/>
    <n v="7550277"/>
    <n v="83053047"/>
    <n v="83053047"/>
    <x v="0"/>
    <s v="JULIO CESAR DIAZ"/>
    <n v="0"/>
    <x v="0"/>
    <n v="24255"/>
    <x v="0"/>
    <x v="0"/>
  </r>
  <r>
    <x v="1"/>
    <n v="26"/>
    <x v="1"/>
    <x v="1"/>
    <x v="1"/>
    <x v="0"/>
    <x v="0"/>
    <x v="0"/>
    <x v="0"/>
    <s v="Servicios de formación profesional en derecho"/>
    <x v="0"/>
    <n v="86101713"/>
    <s v="Prestación de servicios profesionales para gestionar la etapa preparatoria, registro, verificación y publicación de los trámites contractuales programados en el marco del proyecto de inversión &quot;Actualización y gestión catastral Nacional&quot;."/>
    <x v="0"/>
    <x v="0"/>
    <n v="325"/>
    <x v="1"/>
    <x v="0"/>
    <x v="0"/>
    <n v="81794668"/>
    <n v="81794668"/>
    <x v="0"/>
    <x v="0"/>
    <x v="0"/>
    <x v="1"/>
    <s v="Subdirección de Catastro"/>
    <x v="5"/>
    <s v="Subdirectora de Catastro"/>
    <x v="1"/>
    <x v="2"/>
    <s v="Ejecutar procesos de actualización catastral a nivel nacional"/>
    <s v="Predios actualizados catastralmente"/>
    <n v="171"/>
    <d v="2021-02-04T00:00:00"/>
    <n v="7550277"/>
    <n v="81794668"/>
    <n v="81794668"/>
    <x v="0"/>
    <s v="LAURA FERNANDA PARRA PINZON"/>
    <n v="0"/>
    <x v="0"/>
    <n v="24356"/>
    <x v="0"/>
    <x v="0"/>
  </r>
  <r>
    <x v="1"/>
    <n v="13"/>
    <x v="1"/>
    <x v="1"/>
    <x v="1"/>
    <x v="0"/>
    <x v="0"/>
    <x v="0"/>
    <x v="0"/>
    <s v="Servicios de formación profesional en derecho"/>
    <x v="0"/>
    <n v="86101713"/>
    <s v="Prestación de servicios profesionales para apoyar el desarrollo de los proyectos programados en el marco de la habilitación de gestores catastrales."/>
    <x v="0"/>
    <x v="0"/>
    <n v="325"/>
    <x v="1"/>
    <x v="0"/>
    <x v="0"/>
    <n v="144486420"/>
    <n v="144486420"/>
    <x v="0"/>
    <x v="0"/>
    <x v="0"/>
    <x v="1"/>
    <s v="Subdirección de Catastro"/>
    <x v="5"/>
    <s v="Subdirectora de Catastro"/>
    <x v="1"/>
    <x v="2"/>
    <s v="Implementar el modelo de habilitación de gestores catastrales a nivel nacional"/>
    <s v="Sistema de Información predial actualizado"/>
    <n v="79"/>
    <d v="2021-01-21T00:00:00"/>
    <n v="13337208"/>
    <n v="144486420"/>
    <n v="144486420"/>
    <x v="0"/>
    <s v="LUZ DARY LEON SANCHEZ"/>
    <n v="0"/>
    <x v="0"/>
    <n v="24357"/>
    <x v="0"/>
    <x v="0"/>
  </r>
  <r>
    <x v="1"/>
    <n v="43"/>
    <x v="1"/>
    <x v="1"/>
    <x v="1"/>
    <x v="3"/>
    <x v="3"/>
    <x v="0"/>
    <x v="4"/>
    <s v="Servicios secretariales o de administración de oficinas  "/>
    <x v="0"/>
    <n v="80161501"/>
    <s v="Prestación de servicios profesionales para adelantar los avalúos comerciales que le sean asignados a nivel nacional."/>
    <x v="1"/>
    <x v="1"/>
    <n v="300"/>
    <x v="1"/>
    <x v="0"/>
    <x v="1"/>
    <n v="300000000"/>
    <n v="300000000"/>
    <x v="0"/>
    <x v="3"/>
    <x v="0"/>
    <x v="1"/>
    <s v="Subdirección de Catastro"/>
    <x v="5"/>
    <s v="Subdirectora de Catastro"/>
    <x v="1"/>
    <x v="4"/>
    <s v="Realizar avalúos comerciales, de acuerdo a las solicitudes recibidas."/>
    <s v="Avalúos realizados"/>
    <n v="398"/>
    <d v="2021-02-25T00:00:00"/>
    <n v="6000000"/>
    <n v="60000000"/>
    <n v="300000000"/>
    <x v="0"/>
    <s v="MARY CRISTINA GUEVARA CAMACHO _x000a_ROBINSON MIGUEL CACERES PARRA _x000a_ ANGEL ESTEYNER RODRIGUEZ VEGA_x000a_LISANDRO CASTAÑEDA SALAZAR_x000a_PEDRO GABRIEL CASTELBLANCO OYOLA"/>
    <n v="0"/>
    <x v="0"/>
    <s v="24535_x000a_24536_x000a_24537_x000a_24539_x000a_24589"/>
    <x v="3"/>
    <x v="0"/>
  </r>
  <r>
    <x v="1"/>
    <n v="5"/>
    <x v="1"/>
    <x v="1"/>
    <x v="1"/>
    <x v="0"/>
    <x v="0"/>
    <x v="0"/>
    <x v="3"/>
    <s v="Servicios de formación profesional en derecho"/>
    <x v="0"/>
    <n v="86101713"/>
    <s v="Prestación de servicios profesionales para ejecutar las actividades requeridas para el cumplimiento del IGAC en los temas relacionados con la política de atención y reparación a víctimas, restitución de tierras y formalización de acuerdo a las competencias del IGAC, desde el componente jurídico."/>
    <x v="2"/>
    <x v="2"/>
    <n v="11"/>
    <x v="0"/>
    <x v="0"/>
    <x v="0"/>
    <n v="83053047"/>
    <n v="83053047"/>
    <x v="0"/>
    <x v="0"/>
    <x v="0"/>
    <x v="1"/>
    <s v="Subdirección de Catastro"/>
    <x v="5"/>
    <s v="Subdirectora de Catastro"/>
    <x v="1"/>
    <x v="2"/>
    <s v="Atender las solicitudes en materia de Política de Restitución de Tierras y Ley de Víctimas"/>
    <s v="Solicitudes Atendidas"/>
    <n v="46"/>
    <d v="2021-01-19T00:00:00"/>
    <n v="7550277"/>
    <n v="83053047"/>
    <n v="83053047"/>
    <x v="0"/>
    <s v="ROBERTH ANDRES BELTRAN MARTINEZ"/>
    <n v="0"/>
    <x v="0"/>
    <n v="24211"/>
    <x v="0"/>
    <x v="0"/>
  </r>
  <r>
    <x v="1"/>
    <n v="33"/>
    <x v="1"/>
    <x v="1"/>
    <x v="1"/>
    <x v="0"/>
    <x v="0"/>
    <x v="0"/>
    <x v="0"/>
    <s v="Servicios secretariales o de administración de oficinas  "/>
    <x v="0"/>
    <n v="80161501"/>
    <s v="Prestación de servicios para la generación de productos de la información alfanumérica catastral en el marco del Proyecto de &quot;Actualización y gestión catastral Nacional&quot;"/>
    <x v="0"/>
    <x v="0"/>
    <n v="6"/>
    <x v="0"/>
    <x v="0"/>
    <x v="0"/>
    <n v="16028900"/>
    <n v="16028900"/>
    <x v="0"/>
    <x v="0"/>
    <x v="0"/>
    <x v="1"/>
    <s v="Subdirección de Catastro"/>
    <x v="5"/>
    <s v="Subdirectora de Catastro"/>
    <x v="1"/>
    <x v="2"/>
    <s v="Estandarizar las coberturas de información del proceso de catastro"/>
    <s v="Sistema de Información predial actualizado"/>
    <n v="259"/>
    <d v="2021-02-09T00:00:00"/>
    <n v="2671483"/>
    <n v="16028898"/>
    <n v="16028898"/>
    <x v="0"/>
    <s v="ALEJANDRO ORTIZ BARON"/>
    <n v="2"/>
    <x v="0"/>
    <n v="24438"/>
    <x v="0"/>
    <x v="0"/>
  </r>
  <r>
    <x v="1"/>
    <n v="9"/>
    <x v="1"/>
    <x v="1"/>
    <x v="1"/>
    <x v="5"/>
    <x v="6"/>
    <x v="0"/>
    <x v="3"/>
    <s v="Servicios secretariales o de administración de oficinas  "/>
    <x v="0"/>
    <n v="80161501"/>
    <s v="Prestación de servicios de apoyo orientados a la gestión y enrutamiento de la información derivada de los procesos catastrales."/>
    <x v="2"/>
    <x v="2"/>
    <n v="11"/>
    <x v="0"/>
    <x v="0"/>
    <x v="0"/>
    <n v="92321463"/>
    <n v="92321463"/>
    <x v="0"/>
    <x v="5"/>
    <x v="0"/>
    <x v="1"/>
    <s v="Subdirección de Catastro"/>
    <x v="5"/>
    <s v="Subdirectora de Catastro"/>
    <x v="1"/>
    <x v="2"/>
    <s v="Ejecutar procesos de actualización catastral a nivel nacional"/>
    <s v="Predios actualizados catastralmente"/>
    <n v="56"/>
    <d v="2021-01-19T00:00:00"/>
    <n v="2098215"/>
    <n v="23080365"/>
    <n v="92321460"/>
    <x v="0"/>
    <s v=" LEIDY PATRICIA CORREA MARTINEZ_x000a_ OSCAR EDUARDO CHAPARRO RODRIGUEZ _x000a_ PAULA CAROLINA TACHA LOPEZ_x000a_ROCIO ANGELICA TORRES MANRIQUE"/>
    <n v="3"/>
    <x v="0"/>
    <s v="24216_x000a_24217_x000a_24218_x000a_24292"/>
    <x v="6"/>
    <x v="0"/>
  </r>
  <r>
    <x v="1"/>
    <n v="36"/>
    <x v="1"/>
    <x v="1"/>
    <x v="1"/>
    <x v="0"/>
    <x v="0"/>
    <x v="0"/>
    <x v="0"/>
    <s v="Servicios de sistemas de información geográfica (sig)"/>
    <x v="0"/>
    <n v="81101512"/>
    <s v="Prestación de servicios profesionales para realizar los análisis estadísticos y econométricos de información catastral requeridos para el desarrollo del Proyecto de &quot;Actualización y gestión catastral Nacional&quot;."/>
    <x v="0"/>
    <x v="0"/>
    <n v="6"/>
    <x v="0"/>
    <x v="0"/>
    <x v="0"/>
    <n v="29858547"/>
    <n v="29858547"/>
    <x v="0"/>
    <x v="0"/>
    <x v="0"/>
    <x v="1"/>
    <s v="Subdirección de Catastro"/>
    <x v="5"/>
    <s v="Subdirectora de Catastro"/>
    <x v="1"/>
    <x v="2"/>
    <s v="Estandarizar las coberturas de información del proceso de catastro"/>
    <s v="Sistema de Información predial actualizado"/>
    <n v="294"/>
    <d v="2021-02-11T00:00:00"/>
    <n v="4976424"/>
    <n v="29858544"/>
    <n v="29858544"/>
    <x v="0"/>
    <s v="DIEGO FERNANDO GRISALES RAMIREZ"/>
    <n v="3"/>
    <x v="0"/>
    <n v="24462"/>
    <x v="0"/>
    <x v="0"/>
  </r>
  <r>
    <x v="1"/>
    <n v="39"/>
    <x v="1"/>
    <x v="1"/>
    <x v="1"/>
    <x v="0"/>
    <x v="0"/>
    <x v="0"/>
    <x v="0"/>
    <s v="Servicios de sistemas de información geográfica (sig)"/>
    <x v="0"/>
    <n v="81101512"/>
    <s v="Prestación de servicios profesionales para gestionar, controlar y hacer seguimiento de la información  alfanumérica y gráfica de los procesos catastrales."/>
    <x v="0"/>
    <x v="0"/>
    <n v="6"/>
    <x v="0"/>
    <x v="0"/>
    <x v="0"/>
    <n v="29858547"/>
    <n v="29858547"/>
    <x v="0"/>
    <x v="0"/>
    <x v="0"/>
    <x v="1"/>
    <s v="Subdirección de Catastro"/>
    <x v="5"/>
    <s v="Subdirectora de Catastro"/>
    <x v="1"/>
    <x v="2"/>
    <s v="Estandarizar las coberturas de información del proceso de catastro"/>
    <s v="Sistema de Información predial actualizado"/>
    <n v="316"/>
    <d v="2021-02-16T00:00:00"/>
    <n v="4976424"/>
    <n v="29858544"/>
    <n v="29858544"/>
    <x v="0"/>
    <s v="NANCY YOLANDA LÓPEZ FORERO"/>
    <n v="3"/>
    <x v="0"/>
    <n v="24477"/>
    <x v="0"/>
    <x v="0"/>
  </r>
  <r>
    <x v="1"/>
    <n v="21"/>
    <x v="1"/>
    <x v="1"/>
    <x v="1"/>
    <x v="0"/>
    <x v="0"/>
    <x v="0"/>
    <x v="3"/>
    <s v="Servicios de sistemas de información geográfica (sig)"/>
    <x v="0"/>
    <n v="81101512"/>
    <s v="Prestación de servicios profesionales para adelantar las actividades asociadas al cumplimiento de la Política de Atención y Reparación Integral a las Victimas, Restitución de Tierras en el marco de las competencias del IGAC, desde el componente técnico."/>
    <x v="2"/>
    <x v="2"/>
    <n v="11"/>
    <x v="0"/>
    <x v="0"/>
    <x v="0"/>
    <n v="54740669"/>
    <n v="54740669"/>
    <x v="0"/>
    <x v="0"/>
    <x v="0"/>
    <x v="1"/>
    <s v="Subdirección de Catastro"/>
    <x v="5"/>
    <s v="Subdirectora de Catastro"/>
    <x v="1"/>
    <x v="2"/>
    <s v="Atender las solicitudes en materia de Política de Restitución de Tierras y Ley de Víctimas"/>
    <s v="Solicitudes Atendidas"/>
    <n v="124"/>
    <d v="2021-01-25T00:00:00"/>
    <n v="4976424"/>
    <n v="54740664"/>
    <n v="54740664"/>
    <x v="0"/>
    <s v="DANILO BERNAL DIAZ"/>
    <n v="5"/>
    <x v="0"/>
    <n v="24264"/>
    <x v="0"/>
    <x v="0"/>
  </r>
  <r>
    <x v="1"/>
    <n v="4"/>
    <x v="1"/>
    <x v="1"/>
    <x v="1"/>
    <x v="0"/>
    <x v="0"/>
    <x v="0"/>
    <x v="3"/>
    <s v="Servicios de formación profesional en derecho"/>
    <x v="0"/>
    <n v="86101713"/>
    <s v="Prestación de servicios profesionales para apoyar el componente jurídico en los proyectos de Gestión Catastral desarrollados por el IGAC"/>
    <x v="2"/>
    <x v="2"/>
    <n v="11"/>
    <x v="0"/>
    <x v="0"/>
    <x v="1"/>
    <n v="95787741"/>
    <n v="95787741"/>
    <x v="0"/>
    <x v="0"/>
    <x v="0"/>
    <x v="1"/>
    <s v="Subdirección de Catastro"/>
    <x v="5"/>
    <s v="Subdirectora de Catastro"/>
    <x v="1"/>
    <x v="2"/>
    <s v="Ejecutar procesos de actualización catastral a nivel nacional"/>
    <s v="Predios actualizados catastralmente"/>
    <n v="48"/>
    <d v="2021-01-18T00:00:00"/>
    <n v="8707976"/>
    <n v="95787736"/>
    <n v="95787736"/>
    <x v="0"/>
    <s v="LIZZY KAROLAY RINCON CAMELO"/>
    <n v="5"/>
    <x v="0"/>
    <n v="24206"/>
    <x v="0"/>
    <x v="0"/>
  </r>
  <r>
    <x v="1"/>
    <n v="6"/>
    <x v="1"/>
    <x v="1"/>
    <x v="1"/>
    <x v="0"/>
    <x v="0"/>
    <x v="0"/>
    <x v="3"/>
    <s v="Servicios de sistemas de información geográfica (sig)"/>
    <x v="0"/>
    <n v="81101512"/>
    <s v="Prestación de servicios profesionales para realizar el análisis de la información generada en los proyectos adelantados por el área, que permitan la implementación de mejoras en los aspectos técnicos y operativos del proceso de gestión catastral. "/>
    <x v="2"/>
    <x v="2"/>
    <n v="11"/>
    <x v="0"/>
    <x v="0"/>
    <x v="1"/>
    <n v="108518129"/>
    <n v="108518129"/>
    <x v="0"/>
    <x v="0"/>
    <x v="0"/>
    <x v="1"/>
    <s v="Subdirección de Catastro"/>
    <x v="5"/>
    <s v="Subdirectora de Catastro"/>
    <x v="1"/>
    <x v="2"/>
    <s v="Ejecutar procesos de actualización catastral a nivel nacional"/>
    <s v="Predios actualizados catastralmente"/>
    <n v="61"/>
    <d v="2021-01-19T00:00:00"/>
    <n v="9865284"/>
    <n v="108518124"/>
    <n v="108518124"/>
    <x v="0"/>
    <s v="MARYSOL  RUIZ CANO"/>
    <n v="5"/>
    <x v="0"/>
    <n v="24223"/>
    <x v="0"/>
    <x v="0"/>
  </r>
  <r>
    <x v="1"/>
    <n v="8"/>
    <x v="1"/>
    <x v="1"/>
    <x v="1"/>
    <x v="1"/>
    <x v="1"/>
    <x v="0"/>
    <x v="3"/>
    <s v="Servicios secretariales o de administración de oficinas  "/>
    <x v="0"/>
    <n v="80161501"/>
    <s v="Prestación de servicios para apoyar las actividades técnicas y operativas para la habilitación de gestores catastrales."/>
    <x v="2"/>
    <x v="2"/>
    <n v="11"/>
    <x v="0"/>
    <x v="0"/>
    <x v="0"/>
    <n v="58772631"/>
    <n v="58772631"/>
    <x v="0"/>
    <x v="1"/>
    <x v="0"/>
    <x v="1"/>
    <s v="Subdirección de Catastro"/>
    <x v="5"/>
    <s v="Subdirectora de Catastro"/>
    <x v="1"/>
    <x v="2"/>
    <s v="Implementar el modelo de habilitación de gestores catastrales a nivel nacional"/>
    <s v="Sistema de Información predial actualizado"/>
    <n v="47"/>
    <d v="2021-01-19T00:00:00"/>
    <n v="2671483"/>
    <n v="29386313"/>
    <n v="58772626"/>
    <x v="0"/>
    <s v="MAX HENRY SALAZAR GARCIA_x000a_CAMILO ALFONSO ESCOBAR GIRALDO"/>
    <n v="5"/>
    <x v="0"/>
    <s v="24212_x000a_24347_x000a_"/>
    <x v="1"/>
    <x v="0"/>
  </r>
  <r>
    <x v="1"/>
    <n v="18"/>
    <x v="1"/>
    <x v="1"/>
    <x v="1"/>
    <x v="5"/>
    <x v="6"/>
    <x v="0"/>
    <x v="3"/>
    <s v="Servicios secretariales o de administración de oficinas  "/>
    <x v="0"/>
    <n v="80161501"/>
    <s v="Prestación de servicios profesionales para apoyar en la evaluación, seguimiento, control, planeación y ejecución de los proyectos programados en el marco de la &quot;Actualización y Gestión Catastral Nacional&quot;."/>
    <x v="2"/>
    <x v="2"/>
    <n v="11"/>
    <x v="0"/>
    <x v="0"/>
    <x v="0"/>
    <n v="434072513"/>
    <n v="434072513"/>
    <x v="0"/>
    <x v="5"/>
    <x v="0"/>
    <x v="1"/>
    <s v="Subdirección de Catastro"/>
    <x v="5"/>
    <s v="Subdirectora de Catastro"/>
    <x v="1"/>
    <x v="2"/>
    <s v="Ejecutar procesos de actualización catastral a nivel nacional"/>
    <s v="Predios actualizados catastralmente"/>
    <n v="89"/>
    <d v="2021-01-25T00:00:00"/>
    <n v="9865284"/>
    <n v="108518124"/>
    <n v="434072496"/>
    <x v="0"/>
    <s v=" CECILIA MARIA OCAMPO BOHORQUEZ _x000a_DIANA CAROLINA NARANJO OLARTE_x000a_GLORIA MARCELA HERNÁNDEZ ARDILA _x000a_VICTOR MANUEL RAMOS PEÑUELA"/>
    <n v="17"/>
    <x v="0"/>
    <s v="24244_x000a_24314_x000a_24315_x000a_24321"/>
    <x v="6"/>
    <x v="0"/>
  </r>
  <r>
    <x v="1"/>
    <n v="7"/>
    <x v="1"/>
    <x v="1"/>
    <x v="1"/>
    <x v="0"/>
    <x v="0"/>
    <x v="0"/>
    <x v="3"/>
    <s v="Servicios de formación profesional en derecho"/>
    <x v="0"/>
    <n v="86101713"/>
    <s v="Prestación de servicios profesionales para el desarrollo del componente social requerido de los procesos de gestión catastral desarrollados por el IGAC"/>
    <x v="2"/>
    <x v="2"/>
    <n v="11"/>
    <x v="0"/>
    <x v="0"/>
    <x v="1"/>
    <n v="63335720"/>
    <n v="63335720"/>
    <x v="0"/>
    <x v="0"/>
    <x v="0"/>
    <x v="1"/>
    <s v="Subdirección de Catastro"/>
    <x v="5"/>
    <s v="Subdirectora de Catastro"/>
    <x v="1"/>
    <x v="2"/>
    <s v="Ejecutar procesos de actualización catastral a nivel nacional"/>
    <s v="Predios actualizados catastralmente"/>
    <n v="54"/>
    <d v="2021-01-19T00:00:00"/>
    <n v="5757793"/>
    <n v="63143797"/>
    <n v="63143797"/>
    <x v="0"/>
    <s v="GERMAN ANDRES HERRERA SIERRA"/>
    <n v="191923"/>
    <x v="0"/>
    <n v="24213"/>
    <x v="0"/>
    <x v="0"/>
  </r>
  <r>
    <x v="1"/>
    <n v="11"/>
    <x v="1"/>
    <x v="1"/>
    <x v="1"/>
    <x v="0"/>
    <x v="0"/>
    <x v="0"/>
    <x v="3"/>
    <s v="Servicios secretariales o de administración de oficinas  "/>
    <x v="0"/>
    <n v="80161501"/>
    <s v="Prestación de servicios profesionales para la atención, control y seguimiento a las peticiones presentadas en el área asignada."/>
    <x v="2"/>
    <x v="2"/>
    <n v="11"/>
    <x v="0"/>
    <x v="0"/>
    <x v="0"/>
    <n v="63335720"/>
    <n v="63335720"/>
    <x v="0"/>
    <x v="0"/>
    <x v="0"/>
    <x v="1"/>
    <s v="Subdirección de Catastro"/>
    <x v="5"/>
    <s v="Subdirectora de Catastro"/>
    <x v="1"/>
    <x v="2"/>
    <s v="Ejecutar procesos de actualización catastral a nivel nacional"/>
    <s v="Predios actualizados catastralmente"/>
    <n v="68"/>
    <d v="2021-01-20T00:00:00"/>
    <n v="5757793"/>
    <n v="63143797"/>
    <n v="63143797"/>
    <x v="0"/>
    <s v="MARTHA YANET DIAZ AYALA"/>
    <n v="191923"/>
    <x v="0"/>
    <n v="24225"/>
    <x v="0"/>
    <x v="0"/>
  </r>
  <r>
    <x v="1"/>
    <n v="35"/>
    <x v="1"/>
    <x v="1"/>
    <x v="1"/>
    <x v="1"/>
    <x v="1"/>
    <x v="0"/>
    <x v="0"/>
    <s v="Servicios de sistemas de información geográfica (sig)"/>
    <x v="0"/>
    <n v="81101512"/>
    <s v="Prestación de servicios profesionales para el seguimiento, control, análisis y generación de informes del estado de la información gráfica digital y catastral y la verificación de la calidad de las bases catastrales corporativas."/>
    <x v="0"/>
    <x v="0"/>
    <n v="6"/>
    <x v="0"/>
    <x v="0"/>
    <x v="0"/>
    <n v="69093513"/>
    <n v="69093513"/>
    <x v="0"/>
    <x v="1"/>
    <x v="0"/>
    <x v="1"/>
    <s v="Subdirección de Catastro"/>
    <x v="5"/>
    <s v="Subdirectora de Catastro"/>
    <x v="1"/>
    <x v="2"/>
    <s v="Estandarizar las coberturas de información del proceso de catastro"/>
    <s v="Sistema de Información predial actualizado"/>
    <n v="239"/>
    <d v="2021-02-11T00:00:00"/>
    <n v="5757793"/>
    <n v="34354832"/>
    <n v="68709664"/>
    <x v="0"/>
    <s v="SONIA ELIZABETH ERASO HANRRYR_x000a_CLAUDIA ALEJANDRA BELTRAN FERNADEZ"/>
    <n v="383849"/>
    <x v="0"/>
    <s v="24415_x000a_24416"/>
    <x v="1"/>
    <x v="0"/>
  </r>
  <r>
    <x v="1"/>
    <n v="24"/>
    <x v="1"/>
    <x v="1"/>
    <x v="1"/>
    <x v="5"/>
    <x v="6"/>
    <x v="0"/>
    <x v="3"/>
    <s v="Servicios de sistemas de información geográfica (sig)"/>
    <x v="0"/>
    <n v="81101512"/>
    <s v="Prestación de servicios profesionales para adelantar los avalúos comerciales asignados, de acuerdo a la programación establecida. "/>
    <x v="2"/>
    <x v="2"/>
    <n v="11"/>
    <x v="0"/>
    <x v="0"/>
    <x v="1"/>
    <n v="253342879"/>
    <n v="253342879"/>
    <x v="0"/>
    <x v="5"/>
    <x v="0"/>
    <x v="1"/>
    <s v="Subdirección de Catastro"/>
    <x v="5"/>
    <s v="Subdirectora de Catastro"/>
    <x v="1"/>
    <x v="4"/>
    <s v="Realizar avalúos comerciales, de acuerdo a las solicitudes recibidas."/>
    <s v="Avalúos realizados"/>
    <n v="120"/>
    <d v="2021-01-28T00:00:00"/>
    <n v="5757793"/>
    <n v="63143797"/>
    <n v="252575188"/>
    <x v="0"/>
    <s v="MARITZA LIZBETH MAYORAL AZUERO_x000a_PEDRO ENRIQUE RAMIREZ OSPINA_x000a_ DIANA MARCELA GALINDO ALAVA _x000a_ JOSE ALFREDO RIAÑO_x000a_"/>
    <n v="767691"/>
    <x v="0"/>
    <s v="24258_x000a_24450_x000a_24453_x000a_24494"/>
    <x v="6"/>
    <x v="0"/>
  </r>
  <r>
    <x v="1"/>
    <n v="48"/>
    <x v="1"/>
    <x v="1"/>
    <x v="1"/>
    <x v="0"/>
    <x v="0"/>
    <x v="0"/>
    <x v="4"/>
    <s v="Servicios secretariales o de administración de oficinas  "/>
    <x v="0"/>
    <n v="80161501"/>
    <s v="Prestación de servicios profesionales para el procesamiento, análisis y generación de productos geográficos que apoyen el proceso de actualización catastral"/>
    <x v="1"/>
    <x v="1"/>
    <n v="285"/>
    <x v="1"/>
    <x v="0"/>
    <x v="1"/>
    <n v="25379089"/>
    <n v="25379089"/>
    <x v="0"/>
    <x v="0"/>
    <x v="0"/>
    <x v="1"/>
    <s v="Subdirección de Catastro"/>
    <x v="5"/>
    <s v="Subdirectora de Catastro"/>
    <x v="1"/>
    <x v="2"/>
    <s v="Ejecutar procesos de actualización catastral a nivel nacional"/>
    <s v="Predios actualizados catastralmente"/>
    <n v="470"/>
    <d v="2021-03-18T00:00:00"/>
    <n v="2671483"/>
    <n v="24577644"/>
    <n v="24577644"/>
    <x v="0"/>
    <s v="LAURA ALEJANDRA MARTINEZ CONDE"/>
    <n v="801445"/>
    <x v="0"/>
    <n v="24681"/>
    <x v="0"/>
    <x v="0"/>
  </r>
  <r>
    <x v="1"/>
    <n v="17"/>
    <x v="1"/>
    <x v="1"/>
    <x v="1"/>
    <x v="0"/>
    <x v="0"/>
    <x v="0"/>
    <x v="0"/>
    <s v="Servicios secretariales o de administración de oficinas  "/>
    <x v="0"/>
    <n v="80161501"/>
    <s v="Prestación de servicios profesionales para la programación, control y seguimiento presupuestal y financiero del proyecto de inversión &quot;Actualización y gestión catastral Nacional&quot;"/>
    <x v="0"/>
    <x v="0"/>
    <n v="325"/>
    <x v="1"/>
    <x v="0"/>
    <x v="0"/>
    <n v="72404085"/>
    <n v="72404085"/>
    <x v="0"/>
    <x v="0"/>
    <x v="0"/>
    <x v="1"/>
    <s v="Subdirección de Catastro"/>
    <x v="5"/>
    <s v="Subdirectora de Catastro"/>
    <x v="1"/>
    <x v="2"/>
    <s v="Ejecutar procesos de actualización catastral a nivel nacional"/>
    <s v="Predios actualizados catastralmente"/>
    <n v="115"/>
    <d v="2021-02-04T00:00:00"/>
    <n v="6683454"/>
    <n v="71290176"/>
    <n v="71290176"/>
    <x v="0"/>
    <s v="LEIDY ANDREA GUZMAN_x000a_CAMELO"/>
    <n v="1113909"/>
    <x v="0"/>
    <n v="24367"/>
    <x v="0"/>
    <x v="0"/>
  </r>
  <r>
    <x v="1"/>
    <n v="38"/>
    <x v="1"/>
    <x v="1"/>
    <x v="1"/>
    <x v="0"/>
    <x v="0"/>
    <x v="0"/>
    <x v="0"/>
    <s v="Servicios secretariales o de administración de oficinas  "/>
    <x v="0"/>
    <n v="80161501"/>
    <s v="Prestación de servicios profesionales para realizar el seguimiento y control a la ejecución de avalúos, así como el desarrollo de las actividades requeridas para el cumplimiento de los contratos de avalúos suscritos."/>
    <x v="0"/>
    <x v="0"/>
    <n v="325"/>
    <x v="1"/>
    <x v="0"/>
    <x v="0"/>
    <n v="28941066"/>
    <n v="28941066"/>
    <x v="0"/>
    <x v="0"/>
    <x v="0"/>
    <x v="1"/>
    <s v="Subdirección de Catastro"/>
    <x v="5"/>
    <s v="Subdirectora de Catastro"/>
    <x v="1"/>
    <x v="4"/>
    <s v="Realizar avalúos IVP"/>
    <s v="Avalúos realizados"/>
    <n v="332"/>
    <d v="2021-02-16T00:00:00"/>
    <n v="2671483"/>
    <n v="27694374"/>
    <n v="27694374"/>
    <x v="0"/>
    <s v="WILSON JAVIER NUÑEZ BARRERA"/>
    <n v="1246692"/>
    <x v="0"/>
    <n v="24492"/>
    <x v="0"/>
    <x v="0"/>
  </r>
  <r>
    <x v="1"/>
    <n v="14"/>
    <x v="1"/>
    <x v="1"/>
    <x v="1"/>
    <x v="0"/>
    <x v="0"/>
    <x v="0"/>
    <x v="0"/>
    <s v="Servicios secretariales o de administración de oficinas  "/>
    <x v="0"/>
    <n v="80161501"/>
    <s v="Prestación de servicios profesionales para apoyar la formulación, actualización, seguimiento y  reporte del proyecto de inversión &quot;Actualización y gestión catastral Nacional&quot; y las metas de su competencia."/>
    <x v="0"/>
    <x v="0"/>
    <n v="325"/>
    <x v="1"/>
    <x v="0"/>
    <x v="0"/>
    <n v="81794668"/>
    <n v="81794668"/>
    <x v="0"/>
    <x v="0"/>
    <x v="0"/>
    <x v="1"/>
    <s v="Subdirección de Catastro"/>
    <x v="5"/>
    <s v="Subdirectora de Catastro"/>
    <x v="1"/>
    <x v="2"/>
    <s v="Ejecutar procesos de actualización catastral a nivel nacional"/>
    <s v="Predios actualizados catastralmente"/>
    <n v="193"/>
    <d v="2021-02-03T00:00:00"/>
    <n v="7550277"/>
    <n v="80536288"/>
    <n v="80536288"/>
    <x v="0"/>
    <s v="ADRIANA MARIA MARTINEZ BUSTOS"/>
    <n v="1258380"/>
    <x v="0"/>
    <n v="24376"/>
    <x v="0"/>
    <x v="0"/>
  </r>
  <r>
    <x v="1"/>
    <n v="30"/>
    <x v="1"/>
    <x v="1"/>
    <x v="1"/>
    <x v="0"/>
    <x v="0"/>
    <x v="0"/>
    <x v="0"/>
    <s v="Servicios secretariales o de administración de oficinas  "/>
    <x v="0"/>
    <n v="80161501"/>
    <s v="Prestación de servicios profesionales para apoyar los análisis estadísticos requeridos para los procesos de gestión catastral con enfoque multipropósito."/>
    <x v="0"/>
    <x v="0"/>
    <n v="325"/>
    <x v="1"/>
    <x v="0"/>
    <x v="0"/>
    <n v="81794668"/>
    <n v="81794668"/>
    <x v="0"/>
    <x v="0"/>
    <x v="0"/>
    <x v="1"/>
    <s v="Subdirección de Catastro"/>
    <x v="5"/>
    <s v="Subdirectora de Catastro"/>
    <x v="1"/>
    <x v="2"/>
    <s v="Ejecutar procesos de actualización catastral a nivel nacional"/>
    <s v="Predios actualizados catastralmente"/>
    <n v="215"/>
    <d v="2021-02-10T00:00:00"/>
    <n v="7550277"/>
    <n v="80536288"/>
    <n v="80536288"/>
    <x v="0"/>
    <s v="SANTIAGO ANDRES BARRAGAN LOPEZ"/>
    <n v="1258380"/>
    <x v="0"/>
    <n v="24398"/>
    <x v="0"/>
    <x v="0"/>
  </r>
  <r>
    <x v="1"/>
    <n v="27"/>
    <x v="1"/>
    <x v="1"/>
    <x v="1"/>
    <x v="0"/>
    <x v="0"/>
    <x v="0"/>
    <x v="0"/>
    <s v="Servicios secretariales o de administración de oficinas  "/>
    <x v="0"/>
    <n v="80161501"/>
    <s v="Prestación de servicios profesionales para adelantar los análisis estadísticos requeridos para el desarrollo de los procesos de catastro multipropósito."/>
    <x v="0"/>
    <x v="0"/>
    <n v="325"/>
    <x v="1"/>
    <x v="0"/>
    <x v="0"/>
    <n v="106873910"/>
    <n v="106873910"/>
    <x v="0"/>
    <x v="0"/>
    <x v="0"/>
    <x v="1"/>
    <s v="Subdirección de Catastro"/>
    <x v="5"/>
    <s v="Subdirectora de Catastro"/>
    <x v="1"/>
    <x v="2"/>
    <s v="Ejecutar procesos de actualización catastral a nivel nacional"/>
    <s v="Predios actualizados catastralmente"/>
    <n v="180"/>
    <d v="2021-02-04T00:00:00"/>
    <n v="9865284"/>
    <n v="105229696"/>
    <n v="105229696"/>
    <x v="0"/>
    <s v="BRAYAN ARTURO CAMARGO LOZANO"/>
    <n v="1644214"/>
    <x v="0"/>
    <n v="24366"/>
    <x v="0"/>
    <x v="0"/>
  </r>
  <r>
    <x v="1"/>
    <n v="28"/>
    <x v="1"/>
    <x v="1"/>
    <x v="1"/>
    <x v="0"/>
    <x v="0"/>
    <x v="0"/>
    <x v="0"/>
    <s v="Servicios de formación profesional en derecho"/>
    <x v="0"/>
    <n v="86101713"/>
    <s v="Prestación de servicios profesionales para realizar la elaboración y revisión de los documentos requeridos en el aspecto juridico, para el desarrollo de las competencias del Instituto Geográfico Agustin Codazzi-IGAC"/>
    <x v="0"/>
    <x v="0"/>
    <n v="325"/>
    <x v="1"/>
    <x v="0"/>
    <x v="1"/>
    <n v="106873910"/>
    <n v="106873910"/>
    <x v="0"/>
    <x v="0"/>
    <x v="0"/>
    <x v="1"/>
    <s v="Subdirección de Catastro"/>
    <x v="5"/>
    <s v="Subdirectora de Catastro"/>
    <x v="1"/>
    <x v="2"/>
    <s v="Ejecutar procesos de actualización catastral a nivel nacional"/>
    <s v="Predios actualizados catastralmente"/>
    <n v="177"/>
    <d v="2021-02-04T00:00:00"/>
    <n v="9865284"/>
    <n v="105229696"/>
    <n v="105229696"/>
    <x v="0"/>
    <s v="ELENA ROCÍO VERÁSTEGUI NIÑO"/>
    <n v="1644214"/>
    <x v="0"/>
    <n v="24361"/>
    <x v="0"/>
    <x v="0"/>
  </r>
  <r>
    <x v="1"/>
    <n v="32"/>
    <x v="1"/>
    <x v="1"/>
    <x v="1"/>
    <x v="0"/>
    <x v="0"/>
    <x v="0"/>
    <x v="0"/>
    <s v="Servicios de sistemas de información geográfica (sig)"/>
    <x v="0"/>
    <n v="81101512"/>
    <s v="Prestación de servicios profesionales para el seguimiento y control de los proyectos de gestión catastral con enforque multipropósito."/>
    <x v="0"/>
    <x v="0"/>
    <n v="325"/>
    <x v="1"/>
    <x v="0"/>
    <x v="1"/>
    <n v="131948917"/>
    <n v="131948917"/>
    <x v="0"/>
    <x v="0"/>
    <x v="0"/>
    <x v="1"/>
    <s v="Subdirección de Catastro"/>
    <x v="5"/>
    <s v="Subdirectora de Catastro"/>
    <x v="1"/>
    <x v="2"/>
    <s v="Ejecutar procesos de actualización catastral a nivel nacional"/>
    <s v="Predios actualizados catastralmente"/>
    <n v="183"/>
    <d v="2021-02-05T00:00:00"/>
    <n v="12179900"/>
    <n v="129918933"/>
    <n v="129918933"/>
    <x v="0"/>
    <s v="AVIER ENRIQUE ZULUAGA GONZALEZ"/>
    <n v="2029984"/>
    <x v="0"/>
    <n v="24371"/>
    <x v="0"/>
    <x v="0"/>
  </r>
  <r>
    <x v="1"/>
    <n v="46"/>
    <x v="1"/>
    <x v="1"/>
    <x v="1"/>
    <x v="0"/>
    <x v="0"/>
    <x v="0"/>
    <x v="10"/>
    <s v="Servicios secretariales o de administración de oficinas  "/>
    <x v="0"/>
    <n v="80161501"/>
    <s v="Prestación de servicios para apoyar la atención y trámite de las solicitudes de avalúos y de requerimientos de información relacionados con  la ejecución de avalúos."/>
    <x v="1"/>
    <x v="1"/>
    <n v="300"/>
    <x v="1"/>
    <x v="0"/>
    <x v="1"/>
    <n v="28941066"/>
    <n v="28941066"/>
    <x v="0"/>
    <x v="0"/>
    <x v="0"/>
    <x v="1"/>
    <s v="Subdirección de Catastro"/>
    <x v="5"/>
    <s v="Subdirectora de Catastro"/>
    <x v="1"/>
    <x v="4"/>
    <s v="Realizar avalúos comerciales, de acuerdo a las solicitudes recibidas."/>
    <s v="Avalúos realizados"/>
    <n v="433"/>
    <d v="2021-03-08T00:00:00"/>
    <n v="2671483"/>
    <n v="26269583"/>
    <n v="26269583"/>
    <x v="0"/>
    <s v="MARIA NIRIAM URREA"/>
    <n v="2671483"/>
    <x v="0"/>
    <n v="24562"/>
    <x v="0"/>
    <x v="0"/>
  </r>
  <r>
    <x v="1"/>
    <n v="40"/>
    <x v="1"/>
    <x v="1"/>
    <x v="1"/>
    <x v="1"/>
    <x v="1"/>
    <x v="0"/>
    <x v="0"/>
    <s v="Servicios secretariales o de administración de oficinas  "/>
    <x v="0"/>
    <n v="80161501"/>
    <s v="Prestación de servicios profesionales para actuar como auxiliares de la justicia y en la ejecución de avalúos IVP, de acuerdo a los procesos que le sean asignados."/>
    <x v="0"/>
    <x v="0"/>
    <n v="325"/>
    <x v="1"/>
    <x v="0"/>
    <x v="0"/>
    <n v="63738567"/>
    <n v="63738567"/>
    <x v="0"/>
    <x v="1"/>
    <x v="0"/>
    <x v="1"/>
    <s v="Subdirección de Catastro"/>
    <x v="5"/>
    <s v="Subdirectora de Catastro"/>
    <x v="1"/>
    <x v="4"/>
    <s v="Realizar avalúos IVP"/>
    <s v="Avalúos realizados"/>
    <n v="342"/>
    <d v="2021-02-16T00:00:00"/>
    <n v="2941780"/>
    <n v="30398393"/>
    <n v="60796786"/>
    <x v="0"/>
    <s v="STEFANNYE BUITRAGO MARULANDA _x000a_YEISON ALEJANDRO SÁNCHEZ GONZALEZ"/>
    <n v="2941781"/>
    <x v="0"/>
    <s v="24504_x000a_24507"/>
    <x v="1"/>
    <x v="0"/>
  </r>
  <r>
    <x v="1"/>
    <n v="44"/>
    <x v="1"/>
    <x v="1"/>
    <x v="1"/>
    <x v="0"/>
    <x v="0"/>
    <x v="0"/>
    <x v="13"/>
    <s v="Servicios secretariales o de administración de oficinas  "/>
    <x v="0"/>
    <n v="80161501"/>
    <s v="Prestar servicios profesionales para coordinar y gestionar la consecución de fuentes de información, así como el diseño y análisis de los cruces de ésta con la base catastral, a fin de servir de insumo para la optimización de los procesos de formación y actualización catastral a cargo"/>
    <x v="1"/>
    <x v="1"/>
    <n v="300"/>
    <x v="1"/>
    <x v="0"/>
    <x v="1"/>
    <n v="113450766"/>
    <n v="113450766"/>
    <x v="0"/>
    <x v="0"/>
    <x v="0"/>
    <x v="1"/>
    <s v="Subdirección de Catastro"/>
    <x v="5"/>
    <s v="Subdirectora de Catastro"/>
    <x v="1"/>
    <x v="2"/>
    <s v="Ejecutar procesos de actualización catastral a nivel nacional"/>
    <s v="Predios actualizados catastralmente"/>
    <n v="445"/>
    <d v="2021-02-25T00:00:00"/>
    <n v="12179900"/>
    <n v="109619100"/>
    <n v="109619100"/>
    <x v="0"/>
    <s v="CLAUDIA CECILIA PUENTES RIAÑO"/>
    <n v="3831666"/>
    <x v="0"/>
    <m/>
    <x v="0"/>
    <x v="0"/>
  </r>
  <r>
    <x v="1"/>
    <n v="34"/>
    <x v="1"/>
    <x v="1"/>
    <x v="1"/>
    <x v="1"/>
    <x v="1"/>
    <x v="0"/>
    <x v="0"/>
    <s v="Servicios secretariales o de administración de oficinas  "/>
    <x v="0"/>
    <n v="80161501"/>
    <s v="Prestación de servicios profesionales para adelantar la ejecución de los procesos de gestión catastral a cargo del IGAC, programados en la vigencia"/>
    <x v="0"/>
    <x v="0"/>
    <n v="325"/>
    <x v="1"/>
    <x v="0"/>
    <x v="1"/>
    <n v="213747820"/>
    <n v="213747820"/>
    <x v="0"/>
    <x v="1"/>
    <x v="0"/>
    <x v="1"/>
    <s v="Subdirección de Catastro"/>
    <x v="5"/>
    <s v="Subdirectora de Catastro"/>
    <x v="1"/>
    <x v="2"/>
    <s v="Ejecutar procesos de actualización catastral a nivel nacional"/>
    <s v="Predios actualizados catastralmente"/>
    <n v="221"/>
    <d v="2021-02-10T00:00:00"/>
    <n v="9865284"/>
    <n v="104572010"/>
    <n v="209144020"/>
    <x v="0"/>
    <s v="WILMER OSWALDO GUTIERREZ GUTIERREZ_x000a_CARLOS ARTURO FERNANDEZ HERNANDEZ_x000a_"/>
    <n v="4603800"/>
    <x v="0"/>
    <s v="24399_x000a_24469"/>
    <x v="1"/>
    <x v="0"/>
  </r>
  <r>
    <x v="1"/>
    <n v="41"/>
    <x v="1"/>
    <x v="1"/>
    <x v="1"/>
    <x v="0"/>
    <x v="0"/>
    <x v="0"/>
    <x v="14"/>
    <s v="Servicios de sistemas de información geográfica (sig)"/>
    <x v="0"/>
    <n v="81101512"/>
    <s v="Prestación de servicios profesionales para administrar y realizar mantenimiento a los modelos y submodelos LADMCOL requeridos en la implementación de la política de catastro multipropósito, de acuerdo con los lineamientos."/>
    <x v="0"/>
    <x v="0"/>
    <n v="325"/>
    <x v="1"/>
    <x v="0"/>
    <x v="0"/>
    <n v="81794668"/>
    <n v="81794668"/>
    <x v="0"/>
    <x v="0"/>
    <x v="0"/>
    <x v="1"/>
    <s v="Subdirección de Catastro"/>
    <x v="5"/>
    <s v="Subdirectora de Catastro"/>
    <x v="1"/>
    <x v="2"/>
    <s v="Ejecutar procesos de actualización catastral a nivel nacional"/>
    <s v="Predios actualizados catastralmente"/>
    <n v="350"/>
    <d v="2021-02-19T00:00:00"/>
    <n v="7550277"/>
    <n v="77012825"/>
    <n v="77012825"/>
    <x v="0"/>
    <s v="DANIEL MUÑOZ CASTRO"/>
    <n v="4781843"/>
    <x v="0"/>
    <n v="24506"/>
    <x v="0"/>
    <x v="0"/>
  </r>
  <r>
    <x v="1"/>
    <n v="37"/>
    <x v="1"/>
    <x v="1"/>
    <x v="1"/>
    <x v="1"/>
    <x v="1"/>
    <x v="0"/>
    <x v="14"/>
    <s v="Servicios de sistemas de información geográfica (sig)"/>
    <x v="0"/>
    <n v="81101512"/>
    <s v="Prestación de servicios profesionales para la gestión, control y seguimiento a los procesos catastrales de formación, actualización y conservación catastral con enfoque multipropósito"/>
    <x v="0"/>
    <x v="0"/>
    <n v="325"/>
    <x v="1"/>
    <x v="0"/>
    <x v="0"/>
    <n v="124752182"/>
    <n v="124752182"/>
    <x v="0"/>
    <x v="1"/>
    <x v="0"/>
    <x v="1"/>
    <s v="Subdirección de Catastro"/>
    <x v="5"/>
    <s v="Subdirectora de Catastro"/>
    <x v="1"/>
    <x v="2"/>
    <s v="Ejecutar procesos de actualización catastral a nivel nacional"/>
    <s v="Predios actualizados catastralmente"/>
    <n v="317"/>
    <d v="2021-02-12T00:00:00"/>
    <n v="5757793"/>
    <n v="59881047"/>
    <n v="119762094"/>
    <x v="0"/>
    <s v=" MAYELYN LORENA BECERRA SORAIDA _x000a_MARIA TARAZONA DOMINGUEZ"/>
    <n v="4990088"/>
    <x v="0"/>
    <s v="24478_x000a_24479"/>
    <x v="1"/>
    <x v="0"/>
  </r>
  <r>
    <x v="1"/>
    <n v="19"/>
    <x v="1"/>
    <x v="1"/>
    <x v="1"/>
    <x v="1"/>
    <x v="1"/>
    <x v="0"/>
    <x v="0"/>
    <s v="Servicios de sistemas de información geográfica (sig)"/>
    <x v="0"/>
    <n v="81101512"/>
    <s v="Prestación de servicios profesionales para orientar y controlar, la operación de los proyectos de Gestión Catastral adelantados por el IGAC"/>
    <x v="0"/>
    <x v="0"/>
    <n v="325"/>
    <x v="1"/>
    <x v="0"/>
    <x v="1"/>
    <n v="188672813"/>
    <n v="188672813"/>
    <x v="0"/>
    <x v="1"/>
    <x v="0"/>
    <x v="1"/>
    <s v="Subdirección de Catastro"/>
    <x v="5"/>
    <s v="Subdirectora de Catastro"/>
    <x v="1"/>
    <x v="2"/>
    <s v="Ejecutar procesos de actualización catastral a nivel nacional"/>
    <s v="Predios actualizados catastralmente"/>
    <n v="242"/>
    <d v="2021-01-25T00:00:00"/>
    <n v="8707976"/>
    <n v="91433748"/>
    <n v="182867496"/>
    <x v="0"/>
    <s v="PAOLA ANDREA MARTÍNEZ PÉREZ _x000a_ OSCAR ALEXANDER PEREZ PINEDA"/>
    <n v="5805317"/>
    <x v="0"/>
    <s v="24417_x000a_24482"/>
    <x v="1"/>
    <x v="0"/>
  </r>
  <r>
    <x v="1"/>
    <n v="25"/>
    <x v="1"/>
    <x v="1"/>
    <x v="1"/>
    <x v="3"/>
    <x v="3"/>
    <x v="0"/>
    <x v="0"/>
    <s v="Servicios secretariales o de administración de oficinas  "/>
    <x v="0"/>
    <n v="80161501"/>
    <s v="Prestación de servicios profesionales para realizar el control de calidad y el apoyo técnico de los avalúos adelantados por el IGAC."/>
    <x v="0"/>
    <x v="0"/>
    <n v="325"/>
    <x v="1"/>
    <x v="0"/>
    <x v="1"/>
    <n v="408973338"/>
    <n v="408973338"/>
    <x v="0"/>
    <x v="3"/>
    <x v="0"/>
    <x v="1"/>
    <s v="Subdirección de Catastro"/>
    <x v="5"/>
    <s v="Subdirectora de Catastro"/>
    <x v="1"/>
    <x v="4"/>
    <s v="Realizar avalúos comerciales, de acuerdo a las solicitudes recibidas."/>
    <s v="Avalúos realizados"/>
    <n v="195"/>
    <d v="2021-02-03T00:00:00"/>
    <n v="7550277"/>
    <n v="80536288"/>
    <n v="402681440"/>
    <x v="0"/>
    <s v="OSCAR OMAR NAVARRO_x000a_HUGO PHERNEY SOLTELO YAGAMA_x000a_CARLOS JAVIER ALAPE COCOMA_x000a_LUIS FERNANDO COTE VEGA_x000a_OMAR AUGUSTO MUÑOZ IBARRA"/>
    <n v="6291898"/>
    <x v="0"/>
    <s v="24379_x000a_24393_x000a_24465_x000a_24470_x000a_24481"/>
    <x v="3"/>
    <x v="0"/>
  </r>
  <r>
    <x v="1"/>
    <n v="64"/>
    <x v="1"/>
    <x v="1"/>
    <x v="1"/>
    <x v="1"/>
    <x v="1"/>
    <x v="0"/>
    <x v="8"/>
    <s v="Servicios secretariales o de administración de oficinas  "/>
    <x v="0"/>
    <n v="80161501"/>
    <s v="Prestación de servicios  para identificar, localizar, editar, integrar,estructurar en GDB y validar, la cartografía básica y temática de Ordenamiento Territorial."/>
    <x v="7"/>
    <x v="7"/>
    <n v="240"/>
    <x v="1"/>
    <x v="0"/>
    <x v="1"/>
    <n v="58243776"/>
    <n v="58243776"/>
    <x v="0"/>
    <x v="1"/>
    <x v="0"/>
    <x v="1"/>
    <s v="Subdirección de Catastro"/>
    <x v="5"/>
    <s v="Subdirectora de Catastro"/>
    <x v="1"/>
    <x v="2"/>
    <s v="Ejecutar procesos de actualización catastral a nivel nacional"/>
    <s v="Predios actualizados catastralmente"/>
    <n v="564"/>
    <d v="2021-05-10T00:00:00"/>
    <n v="3640236"/>
    <n v="25481652"/>
    <n v="50963304"/>
    <x v="0"/>
    <s v="YIMI TOBIAS MORA CHAMORRO_x000a_JULIAN DAVID MORENO GALVIS"/>
    <n v="7280472"/>
    <x v="0"/>
    <s v="24720_x000a_24707"/>
    <x v="1"/>
    <x v="0"/>
  </r>
  <r>
    <x v="1"/>
    <n v="42"/>
    <x v="1"/>
    <x v="1"/>
    <x v="1"/>
    <x v="5"/>
    <x v="6"/>
    <x v="0"/>
    <x v="0"/>
    <s v="Servicios secretariales o de administración de oficinas  "/>
    <x v="0"/>
    <n v="80161501"/>
    <s v="Prestación de servicios profesionales para ejercer como auxiliares de la justicia y en la elaboración de avalúos comerciales que le sean asignados en el marco del Proyecto de inversión &quot;Actualización y gestión catastral Nacional&quot;."/>
    <x v="0"/>
    <x v="0"/>
    <n v="325"/>
    <x v="1"/>
    <x v="0"/>
    <x v="1"/>
    <n v="127477133"/>
    <n v="127477133"/>
    <x v="0"/>
    <x v="5"/>
    <x v="0"/>
    <x v="1"/>
    <s v="Subdirección de Catastro"/>
    <x v="5"/>
    <s v="Subdirectora de Catastro"/>
    <x v="1"/>
    <x v="4"/>
    <s v="Realizar avalúos comerciales, de acuerdo a las solicitudes recibidas."/>
    <s v="Avalúos realizados"/>
    <n v="351"/>
    <d v="2021-02-19T00:00:00"/>
    <n v="2941780"/>
    <n v="30006156"/>
    <n v="120024624"/>
    <x v="0"/>
    <s v="NATALIA ROMAN LAFUENTE_x000a_LUIS EDUARDO GOMEZ DAZA _x000a_LAURA DANIELA RODRIGUEZ TORRES _x000a_JESSICA GONZALEZ ROMERO"/>
    <n v="7452509"/>
    <x v="0"/>
    <s v="24509_x000a_24510_x000a_24511_x000a_24512"/>
    <x v="6"/>
    <x v="0"/>
  </r>
  <r>
    <x v="1"/>
    <n v="45"/>
    <x v="1"/>
    <x v="1"/>
    <x v="1"/>
    <x v="0"/>
    <x v="0"/>
    <x v="0"/>
    <x v="10"/>
    <s v="Servicios de sistemas de información geográfica (sig)"/>
    <x v="0"/>
    <n v="81101512"/>
    <s v="Prestación de servicios profesionales para la coordinación y ejecución de actividades de procesamiento, análisis y generación de productos geográficos y alfanuméricos requeridos para la gestión catastral, así como la documentación de los procedimientos asociados"/>
    <x v="1"/>
    <x v="1"/>
    <n v="300"/>
    <x v="1"/>
    <x v="0"/>
    <x v="1"/>
    <n v="62376091"/>
    <n v="62376091"/>
    <x v="0"/>
    <x v="0"/>
    <x v="0"/>
    <x v="1"/>
    <s v="Subdirección de Catastro"/>
    <x v="5"/>
    <s v="Subdirectora de Catastro"/>
    <x v="1"/>
    <x v="2"/>
    <s v="Ejecutar procesos de actualización catastral a nivel nacional"/>
    <s v="Predios actualizados catastralmente"/>
    <n v="433"/>
    <d v="2021-03-04T00:00:00"/>
    <n v="5757793"/>
    <n v="54699033"/>
    <n v="54699033"/>
    <x v="0"/>
    <s v="SANDRA MILENA BELALCAZAR BENAVIDES"/>
    <n v="7677058"/>
    <x v="0"/>
    <n v="24580"/>
    <x v="0"/>
    <x v="0"/>
  </r>
  <r>
    <x v="1"/>
    <n v="16"/>
    <x v="1"/>
    <x v="1"/>
    <x v="1"/>
    <x v="0"/>
    <x v="0"/>
    <x v="0"/>
    <x v="0"/>
    <s v="Servicios secretariales o de administración de oficinas  "/>
    <x v="0"/>
    <n v="80161501"/>
    <s v="Prestación de servicios profesionales para adelantar análisis económicos y financieros en el desarrollo de metodologías masivas de valoración de predios, en la implementación del catastro multipropósito."/>
    <x v="0"/>
    <x v="0"/>
    <n v="325"/>
    <x v="1"/>
    <x v="0"/>
    <x v="0"/>
    <n v="131948917"/>
    <n v="131948917"/>
    <x v="0"/>
    <x v="0"/>
    <x v="0"/>
    <x v="1"/>
    <s v="Subdirección de Catastro"/>
    <x v="5"/>
    <s v="Subdirectora de Catastro"/>
    <x v="1"/>
    <x v="2"/>
    <s v="Ejecutar procesos de actualización catastral a nivel nacional"/>
    <s v="Predios actualizados catastralmente"/>
    <n v="121"/>
    <d v="2021-01-22T00:00:00"/>
    <n v="12179900"/>
    <n v="121799000"/>
    <n v="121799000"/>
    <x v="0"/>
    <s v="MAGDA JOHANNA RAMIREZ PARDO"/>
    <n v="10149917"/>
    <x v="0"/>
    <n v="24370"/>
    <x v="0"/>
    <x v="0"/>
  </r>
  <r>
    <x v="1"/>
    <n v="63"/>
    <x v="1"/>
    <x v="1"/>
    <x v="1"/>
    <x v="1"/>
    <x v="1"/>
    <x v="0"/>
    <x v="6"/>
    <s v="Servicios secretariales o de administración de oficinas  "/>
    <x v="0"/>
    <n v="80161501"/>
    <s v="Prestación de servicios  para identificar, localizar,revisar,analizar, consolidar documentos técnicos y cartografia tematica relacionada con zonificación de usos suelos y clasificación del suelo."/>
    <x v="8"/>
    <x v="8"/>
    <n v="240"/>
    <x v="1"/>
    <x v="0"/>
    <x v="1"/>
    <n v="106935264"/>
    <n v="106935264"/>
    <x v="0"/>
    <x v="1"/>
    <x v="0"/>
    <x v="1"/>
    <s v="Subdirección de Catastro"/>
    <x v="5"/>
    <s v="Subdirectora de Catastro"/>
    <x v="1"/>
    <x v="2"/>
    <s v="Ejecutar procesos de actualización catastral a nivel nacional"/>
    <s v="Predios actualizados catastralmente"/>
    <n v="572"/>
    <d v="2021-04-27T00:00:00"/>
    <n v="6683454"/>
    <n v="46784178"/>
    <n v="93568356"/>
    <x v="0"/>
    <s v="LUZ MARY ROSERO DELGADO_x000a_FABIAN ESTEBAN SUAREZ BURBANO_x000a_"/>
    <n v="13366908"/>
    <x v="0"/>
    <s v="24706_x000a_24722"/>
    <x v="1"/>
    <x v="0"/>
  </r>
  <r>
    <x v="3"/>
    <n v="1"/>
    <x v="1"/>
    <x v="1"/>
    <x v="1"/>
    <x v="0"/>
    <x v="0"/>
    <x v="0"/>
    <x v="10"/>
    <s v="Cintas métricas"/>
    <x v="0"/>
    <n v="27111801"/>
    <s v="Compra y calibración de cintas métricas (patrón) metálicas de 20 metros por un ente acreditado"/>
    <x v="1"/>
    <x v="1"/>
    <n v="1"/>
    <x v="0"/>
    <x v="1"/>
    <x v="0"/>
    <n v="40000000"/>
    <n v="40000000"/>
    <x v="0"/>
    <x v="0"/>
    <x v="0"/>
    <x v="1"/>
    <s v="Subdirección de Catastro"/>
    <x v="5"/>
    <s v="Subdirectora de Catastro"/>
    <x v="1"/>
    <x v="2"/>
    <s v="Ejecutar procesos de actualización catastral a nivel nacional"/>
    <s v="Predios actualizados catastralmente"/>
    <n v="448"/>
    <d v="2021-03-04T00:00:00"/>
    <m/>
    <n v="19230400"/>
    <n v="19230400"/>
    <x v="0"/>
    <s v="SUMINISTROS INDUSTRIALES DE COLOMBIA SOCIEDAD POR ACCIONES SIMPLIFICADA SAS"/>
    <n v="20769600"/>
    <x v="0"/>
    <n v="24644"/>
    <x v="0"/>
    <x v="0"/>
  </r>
  <r>
    <x v="1"/>
    <n v="54"/>
    <x v="1"/>
    <x v="1"/>
    <x v="1"/>
    <x v="2"/>
    <x v="2"/>
    <x v="0"/>
    <x v="4"/>
    <s v="Servicios de sistemas de información geográfica (sig)"/>
    <x v="0"/>
    <n v="81101512"/>
    <s v="Prestación de servicios profesionales para el desarrollo, validación e implementación de las metodologías de valoración, aplicables a los procesos de catastrales con enfoque multipropósito"/>
    <x v="1"/>
    <x v="1"/>
    <n v="300"/>
    <x v="1"/>
    <x v="0"/>
    <x v="1"/>
    <n v="226508310"/>
    <n v="226508310"/>
    <x v="0"/>
    <x v="2"/>
    <x v="0"/>
    <x v="1"/>
    <s v="Subdirección de Catastro"/>
    <x v="5"/>
    <s v="Subdirectora de Catastro"/>
    <x v="1"/>
    <x v="2"/>
    <s v="Ejecutar procesos de actualización catastral a nivel nacional"/>
    <s v="Predios actualizados catastralmente"/>
    <n v="510"/>
    <d v="2021-03-30T00:00:00"/>
    <n v="7550277"/>
    <n v="67952493"/>
    <n v="203857479"/>
    <x v="0"/>
    <s v="JULY MARCELA RODRIGUEZ MUSTAFA_x000a_JOHANNA ALEXANDRA RAMIREZ BELTRAN_x000a_SERGIO MAURICIO ARDILA QUINTERO"/>
    <n v="22650831"/>
    <x v="0"/>
    <s v="24643_x000a_24647_x000a_24649"/>
    <x v="2"/>
    <x v="0"/>
  </r>
  <r>
    <x v="1"/>
    <n v="47"/>
    <x v="1"/>
    <x v="1"/>
    <x v="1"/>
    <x v="0"/>
    <x v="0"/>
    <x v="0"/>
    <x v="10"/>
    <s v="Servicios secretariales o de administración de oficinas  "/>
    <x v="0"/>
    <n v="80161501"/>
    <s v="Prestación de servicios profesionales para realizar los análisis estadísticos requeridos en el marco de los procesos de formación y actualización catastral a cargo de Instituto "/>
    <x v="7"/>
    <x v="7"/>
    <n v="270"/>
    <x v="1"/>
    <x v="0"/>
    <x v="1"/>
    <n v="86828186"/>
    <n v="86828186"/>
    <x v="0"/>
    <x v="0"/>
    <x v="0"/>
    <x v="1"/>
    <s v="Subdirección de Catastro"/>
    <x v="5"/>
    <s v="Subdirectora de Catastro"/>
    <x v="1"/>
    <x v="2"/>
    <s v="Ejecutar procesos de actualización catastral a nivel nacional"/>
    <s v="Predios actualizados catastralmente"/>
    <n v="451"/>
    <d v="2021-03-15T00:00:00"/>
    <n v="7550277"/>
    <n v="64177355"/>
    <n v="64177355"/>
    <x v="0"/>
    <s v="KAREN ROSANA CÓRDOBA PÉROZO"/>
    <n v="22650831"/>
    <x v="0"/>
    <n v="24680"/>
    <x v="0"/>
    <x v="0"/>
  </r>
  <r>
    <x v="1"/>
    <n v="15"/>
    <x v="1"/>
    <x v="1"/>
    <x v="1"/>
    <x v="0"/>
    <x v="0"/>
    <x v="0"/>
    <x v="0"/>
    <s v="Servicios de formación profesional en derecho"/>
    <x v="0"/>
    <n v="86101713"/>
    <s v="Prestación de servicios profesionales para orientar el desarrollo de los proyectos programados para la gestión catastral, incluyendo los relacionados con la ejecución de los recursos de cooperación internacional."/>
    <x v="0"/>
    <x v="0"/>
    <n v="325"/>
    <x v="1"/>
    <x v="0"/>
    <x v="0"/>
    <n v="144486420"/>
    <n v="144486420"/>
    <x v="0"/>
    <x v="0"/>
    <x v="0"/>
    <x v="1"/>
    <s v="Subdirección de Catastro"/>
    <x v="5"/>
    <s v="Subdirectora de Catastro"/>
    <x v="1"/>
    <x v="2"/>
    <s v="Ejecutar procesos de actualización catastral a nivel nacional"/>
    <s v="Predios actualizados catastralmente"/>
    <n v="88"/>
    <d v="2021-01-22T00:00:00"/>
    <n v="13337208"/>
    <n v="120034872"/>
    <n v="120034872"/>
    <x v="0"/>
    <s v=" CLAUDIA PATRICIA RODRÍGUEZ RODRÍGUEZ"/>
    <n v="24451548"/>
    <x v="0"/>
    <n v="24300"/>
    <x v="0"/>
    <x v="0"/>
  </r>
  <r>
    <x v="1"/>
    <n v="50"/>
    <x v="1"/>
    <x v="1"/>
    <x v="1"/>
    <x v="2"/>
    <x v="2"/>
    <x v="0"/>
    <x v="10"/>
    <s v="Servicios secretariales o de administración de oficinas  "/>
    <x v="0"/>
    <n v="80161501"/>
    <s v="Prestar servicios profesionales para realizar los cruces de información de la base catastral en lo que respecta al componente jurídico, con otras fuentes de información, a fin de identificar los cambios respectivos en el marco de los procesos de fomación y actualización catastral a cargo del instituto"/>
    <x v="1"/>
    <x v="1"/>
    <n v="300"/>
    <x v="1"/>
    <x v="0"/>
    <x v="1"/>
    <n v="230579163"/>
    <n v="230579163"/>
    <x v="0"/>
    <x v="2"/>
    <x v="0"/>
    <x v="1"/>
    <s v="Subdirección de Catastro"/>
    <x v="5"/>
    <s v="Subdirectora de Catastro"/>
    <x v="1"/>
    <x v="2"/>
    <s v="Ejecutar procesos de actualización catastral a nivel nacional"/>
    <s v="Predios actualizados catastralmente"/>
    <n v="490"/>
    <d v="2021-03-23T00:00:00"/>
    <n v="6683454"/>
    <n v="61487777"/>
    <n v="184463331"/>
    <x v="0"/>
    <s v="ASTRITH TERESA GALLO ALFONSO_x000a_JONATHAN SMITH AGUILERA DIAZ_x000a_LILIANA MARCELA SOCHA RINCON_x000a_"/>
    <n v="46115832"/>
    <x v="0"/>
    <s v="24625_x000a_24674_x000a_24678"/>
    <x v="2"/>
    <x v="0"/>
  </r>
  <r>
    <x v="1"/>
    <n v="57"/>
    <x v="1"/>
    <x v="1"/>
    <x v="1"/>
    <x v="3"/>
    <x v="3"/>
    <x v="0"/>
    <x v="1"/>
    <s v="Servicios secretariales o de administración de oficinas  "/>
    <x v="0"/>
    <n v="80161501"/>
    <s v="Prestación de servicios profesionales para generar productos de Aplicaciones Agrológicas, derivados de Levantamientos de suelos, para apoyar los procesos de Catastro Multipropósito."/>
    <x v="7"/>
    <x v="7"/>
    <n v="270"/>
    <x v="1"/>
    <x v="0"/>
    <x v="1"/>
    <n v="227115000"/>
    <n v="227115000"/>
    <x v="0"/>
    <x v="3"/>
    <x v="0"/>
    <x v="1"/>
    <s v="Subdirección de Catastro"/>
    <x v="5"/>
    <s v="Subdirectora de Catastro"/>
    <x v="1"/>
    <x v="2"/>
    <s v="Ejecutar procesos de actualización catastral a nivel nacional"/>
    <s v="Predios actualizados catastralmente"/>
    <n v="522"/>
    <d v="2021-04-09T00:00:00"/>
    <n v="4976424"/>
    <n v="34834968"/>
    <n v="174174840"/>
    <x v="0"/>
    <s v="JOSE  ELIAS  ELIZALDE  MUÑOZ_x000a_JUAN PABLO  FERNANDEZ  RODRIGUEZ_x000a_YAMID  MANUEL  MORENO_x000a_LEIDY  JOHANNA  ESCOBAR  QUEMBA_x000a_WILLIAM HERNAN GONZALEZ MARTINEZ"/>
    <n v="52940160"/>
    <x v="0"/>
    <s v="24657_x000a_24658_x000a_24659_x000a_24660_x000a_24661"/>
    <x v="3"/>
    <x v="0"/>
  </r>
  <r>
    <x v="1"/>
    <n v="56"/>
    <x v="1"/>
    <x v="1"/>
    <x v="1"/>
    <x v="2"/>
    <x v="2"/>
    <x v="0"/>
    <x v="2"/>
    <s v="Servicios secretariales o de administración de oficinas  "/>
    <x v="0"/>
    <n v="80161501"/>
    <s v="Prestar servicios profesionales para realizar los cruces de información de las diferentes fuentes con la base catastral y sus respectivos análisis, como insumo para la optimización de los procesos de formación y actualización catastral a cargo del Instituto"/>
    <x v="7"/>
    <x v="7"/>
    <n v="300"/>
    <x v="1"/>
    <x v="0"/>
    <x v="1"/>
    <n v="230579163"/>
    <n v="230579163"/>
    <x v="0"/>
    <x v="2"/>
    <x v="0"/>
    <x v="1"/>
    <s v="Subdirección de Catastro"/>
    <x v="5"/>
    <s v="Subdirectora de Catastro"/>
    <x v="1"/>
    <x v="2"/>
    <s v="Ejecutar procesos de actualización catastral a nivel nacional"/>
    <s v="Predios actualizados catastralmente"/>
    <n v="521"/>
    <d v="2021-04-09T00:00:00"/>
    <n v="6683454"/>
    <n v="53467632"/>
    <n v="160402896"/>
    <x v="0"/>
    <s v="OSCAR DANILO ANGULO_x000a_DIEGO FERNANADO MONTEZ LOPEZ_x000a_ANDRES RESTREPO JIMENEZ_x000a_"/>
    <n v="70176267"/>
    <x v="0"/>
    <s v="24654_x000a_24655_x000a_24687_x000a_"/>
    <x v="2"/>
    <x v="0"/>
  </r>
  <r>
    <x v="1"/>
    <n v="60"/>
    <x v="1"/>
    <x v="1"/>
    <x v="1"/>
    <x v="3"/>
    <x v="2"/>
    <x v="3"/>
    <x v="10"/>
    <s v="Servicios secretariales o de administración de oficinas  "/>
    <x v="0"/>
    <n v="80161501"/>
    <s v="Prestar servicios profesionales para incorporar de forma puntual en la base catastral, los cambios en la información jurídica de los predios,  en el marco de los procesos de fomación y actualización catastral a cargo del Instituto"/>
    <x v="7"/>
    <x v="7"/>
    <n v="270"/>
    <x v="1"/>
    <x v="0"/>
    <x v="1"/>
    <n v="331073098"/>
    <n v="331073098"/>
    <x v="0"/>
    <x v="3"/>
    <x v="0"/>
    <x v="1"/>
    <s v="Subdirección de Catastro"/>
    <x v="5"/>
    <s v="Subdirectora de Catastro"/>
    <x v="1"/>
    <x v="2"/>
    <s v="Ejecutar procesos de actualización catastral a nivel nacional"/>
    <s v="Predios actualizados catastralmente"/>
    <n v="536"/>
    <d v="2021-04-19T00:00:00"/>
    <n v="5757793"/>
    <n v="41264183"/>
    <n v="123792549"/>
    <x v="0"/>
    <s v="MEYBES DIANA SOSSA RODRIGUEZ_x000a_DAVID ERNESTO NEGRETE CABRA_x000a_OSCAR YESID QUINTERO DELGADO"/>
    <n v="23031172"/>
    <x v="0"/>
    <s v="24679_x000a_24680_x000a_24681"/>
    <x v="2"/>
    <x v="3"/>
  </r>
  <r>
    <x v="1"/>
    <n v="65"/>
    <x v="1"/>
    <x v="1"/>
    <x v="1"/>
    <x v="6"/>
    <x v="2"/>
    <x v="5"/>
    <x v="12"/>
    <s v="Servicios de sistemas de información geográfica (sig)"/>
    <x v="0"/>
    <n v="81101512"/>
    <s v="Prestación de servicios profesionales para elaborar los avalúos comerciales de bienes inmuebles tanto urbanos como rurales a nivel nacional, de acuerdo con los contratos suscritos por el IGAC"/>
    <x v="8"/>
    <x v="8"/>
    <n v="255"/>
    <x v="1"/>
    <x v="0"/>
    <x v="1"/>
    <n v="293647443"/>
    <n v="293647443"/>
    <x v="0"/>
    <x v="6"/>
    <x v="0"/>
    <x v="1"/>
    <s v="Subdirección de Catastro"/>
    <x v="5"/>
    <s v="Subdirectora de Catastro"/>
    <x v="1"/>
    <x v="4"/>
    <s v="Realizar avalúos comerciales, de acuerdo a las solicitudes recibidas."/>
    <s v="Avalúos realizados"/>
    <n v="565"/>
    <d v="2021-04-28T00:00:00"/>
    <n v="5757793"/>
    <n v="40304551"/>
    <n v="40304551"/>
    <x v="0"/>
    <s v="HUGO ENRIQUE JIMENEZ CASTELLANOS_x000a_JULI MARCELA GUTIERREZ PACHECO_x000a_LUZ MERY PULIDO PELAEZ"/>
    <n v="28788965"/>
    <x v="0"/>
    <s v="24700_x000a_24760_x000a_24762"/>
    <x v="0"/>
    <x v="5"/>
  </r>
  <r>
    <x v="1"/>
    <m/>
    <x v="1"/>
    <x v="1"/>
    <x v="1"/>
    <x v="0"/>
    <x v="5"/>
    <x v="4"/>
    <x v="9"/>
    <s v="Servicios secretariales o de administración de oficinas  "/>
    <x v="1"/>
    <n v="80161501"/>
    <s v="Arrendamiento  de bien inmueble para funcionamiento de sede operativa del contrato 02-2021 actualización catastral con enfoque multipropósito del munincipio de arauquita"/>
    <x v="5"/>
    <x v="5"/>
    <n v="225"/>
    <x v="1"/>
    <x v="0"/>
    <x v="1"/>
    <n v="11250000"/>
    <n v="11250000"/>
    <x v="0"/>
    <x v="0"/>
    <x v="0"/>
    <x v="1"/>
    <s v="DT Casanare"/>
    <x v="4"/>
    <s v="HERMES SALCEDO RODRIGUEZ"/>
    <x v="1"/>
    <x v="2"/>
    <s v="Ejecutar procesos de actualización catastral a nivel nacional"/>
    <s v="Predios actualizados catastralmente"/>
    <m/>
    <m/>
    <e v="#N/A"/>
    <e v="#N/A"/>
    <e v="#N/A"/>
    <x v="1"/>
    <m/>
    <n v="0"/>
    <x v="0"/>
    <m/>
    <x v="5"/>
    <x v="1"/>
  </r>
  <r>
    <x v="1"/>
    <m/>
    <x v="1"/>
    <x v="1"/>
    <x v="1"/>
    <x v="0"/>
    <x v="5"/>
    <x v="1"/>
    <x v="5"/>
    <s v="Servicios secretariales o de administración de oficinas  "/>
    <x v="0"/>
    <n v="80161501"/>
    <s v="Prestación de servicios personales para desarrollar las  actividades de reconocimiento predial en el proceso de actualización catastral multiproposito de los municipios de El Guamo y Córdoba (Bolivar)  y Río Blanco (Tolima)"/>
    <x v="5"/>
    <x v="5"/>
    <n v="120"/>
    <x v="1"/>
    <x v="0"/>
    <x v="0"/>
    <n v="12498928"/>
    <n v="12498928"/>
    <x v="0"/>
    <x v="0"/>
    <x v="0"/>
    <x v="1"/>
    <s v="Subdirección de Catastro"/>
    <x v="5"/>
    <s v="Subdirectora de Catastro"/>
    <x v="1"/>
    <x v="2"/>
    <s v="Ejecutar procesos de actualización catastral a nivel nacional"/>
    <s v="Predios actualizados catastralmente"/>
    <m/>
    <m/>
    <e v="#N/A"/>
    <e v="#N/A"/>
    <e v="#N/A"/>
    <x v="1"/>
    <m/>
    <n v="0"/>
    <x v="0"/>
    <m/>
    <x v="5"/>
    <x v="1"/>
  </r>
  <r>
    <x v="1"/>
    <m/>
    <x v="1"/>
    <x v="1"/>
    <x v="1"/>
    <x v="0"/>
    <x v="5"/>
    <x v="1"/>
    <x v="6"/>
    <s v="Servicios secretariales o de administración de oficinas  "/>
    <x v="0"/>
    <n v="80161501"/>
    <s v="Prestación de servicios profesionales para apoyar el componente jurídico en los proyectos de los procesos de actualización catastral multiproposito de El Guamo y Córdoba (Bolivar)  y Río Blanco (Tolima)"/>
    <x v="5"/>
    <x v="5"/>
    <n v="150"/>
    <x v="1"/>
    <x v="0"/>
    <x v="0"/>
    <n v="13357415"/>
    <n v="13357415"/>
    <x v="0"/>
    <x v="0"/>
    <x v="0"/>
    <x v="1"/>
    <s v="Subdirección de Catastro"/>
    <x v="5"/>
    <s v="Subdirectora de Catastro"/>
    <x v="1"/>
    <x v="2"/>
    <s v="Ejecutar procesos de actualización catastral a nivel nacional"/>
    <s v="Predios actualizados catastralmente"/>
    <m/>
    <m/>
    <e v="#N/A"/>
    <e v="#N/A"/>
    <e v="#N/A"/>
    <x v="1"/>
    <m/>
    <n v="0"/>
    <x v="0"/>
    <m/>
    <x v="5"/>
    <x v="1"/>
  </r>
  <r>
    <x v="1"/>
    <m/>
    <x v="1"/>
    <x v="1"/>
    <x v="1"/>
    <x v="0"/>
    <x v="5"/>
    <x v="1"/>
    <x v="6"/>
    <s v="Servicios secretariales o de administración de oficinas  "/>
    <x v="0"/>
    <n v="80161501"/>
    <s v="Prestación de servicios personales para realizar actividades de digitalización y generación de productos resultantes del proceso de actualización catastral multiproposito de El Guamo y Córdoba (Bolivar)  y Río Blanco (Tolima)"/>
    <x v="5"/>
    <x v="5"/>
    <n v="150"/>
    <x v="1"/>
    <x v="0"/>
    <x v="0"/>
    <n v="13357415"/>
    <n v="13357415"/>
    <x v="0"/>
    <x v="0"/>
    <x v="0"/>
    <x v="1"/>
    <s v="Subdirección de Catastro"/>
    <x v="5"/>
    <s v="Subdirectora de Catastro"/>
    <x v="1"/>
    <x v="2"/>
    <s v="Ejecutar procesos de actualización catastral a nivel nacional"/>
    <s v="Predios actualizados catastralmente"/>
    <m/>
    <m/>
    <e v="#N/A"/>
    <e v="#N/A"/>
    <e v="#N/A"/>
    <x v="1"/>
    <m/>
    <n v="0"/>
    <x v="0"/>
    <m/>
    <x v="5"/>
    <x v="1"/>
  </r>
  <r>
    <x v="1"/>
    <m/>
    <x v="1"/>
    <x v="1"/>
    <x v="1"/>
    <x v="0"/>
    <x v="5"/>
    <x v="1"/>
    <x v="6"/>
    <s v="Servicios secretariales o de administración de oficinas  "/>
    <x v="0"/>
    <n v="80161501"/>
    <s v="Prestación de servicios técnicos de apoyo al seguimiento, planeación y gestión del reconocimiento predial  en el proceso de actualización catastral multiproposito de El Guamo y Córdoba (Bolivar)  y Río Blanco (Tolima)"/>
    <x v="5"/>
    <x v="5"/>
    <n v="150"/>
    <x v="1"/>
    <x v="0"/>
    <x v="0"/>
    <n v="18025000"/>
    <n v="18025000"/>
    <x v="0"/>
    <x v="0"/>
    <x v="0"/>
    <x v="1"/>
    <s v="Subdirección de Catastro"/>
    <x v="5"/>
    <s v="Subdirectora de Catastro"/>
    <x v="1"/>
    <x v="2"/>
    <s v="Ejecutar procesos de actualización catastral a nivel nacional"/>
    <s v="Predios actualizados catastralmente"/>
    <m/>
    <m/>
    <e v="#N/A"/>
    <e v="#N/A"/>
    <e v="#N/A"/>
    <x v="1"/>
    <m/>
    <n v="0"/>
    <x v="0"/>
    <m/>
    <x v="5"/>
    <x v="1"/>
  </r>
  <r>
    <x v="1"/>
    <m/>
    <x v="1"/>
    <x v="1"/>
    <x v="1"/>
    <x v="0"/>
    <x v="5"/>
    <x v="1"/>
    <x v="5"/>
    <s v="Servicios secretariales o de administración de oficinas  "/>
    <x v="0"/>
    <n v="80161501"/>
    <s v="Prestación de servicios técnicos de apoyo para realizar el seguimiento, planeación y gestión del reconocimiento predial  en el proceso de actualización catastral multiproposito de los municipios de El Guamo y Córdoba (Bolivar)  y Río Blanco (Tolima)"/>
    <x v="5"/>
    <x v="5"/>
    <n v="150"/>
    <x v="1"/>
    <x v="0"/>
    <x v="0"/>
    <n v="18025000"/>
    <n v="18025000"/>
    <x v="0"/>
    <x v="0"/>
    <x v="0"/>
    <x v="1"/>
    <s v="Subdirección de Catastro"/>
    <x v="5"/>
    <s v="Subdirectora de Catastro"/>
    <x v="1"/>
    <x v="2"/>
    <s v="Ejecutar procesos de actualización catastral a nivel nacional"/>
    <s v="Predios actualizados catastralmente"/>
    <m/>
    <m/>
    <e v="#N/A"/>
    <e v="#N/A"/>
    <e v="#N/A"/>
    <x v="1"/>
    <m/>
    <n v="0"/>
    <x v="0"/>
    <m/>
    <x v="5"/>
    <x v="1"/>
  </r>
  <r>
    <x v="1"/>
    <m/>
    <x v="1"/>
    <x v="1"/>
    <x v="1"/>
    <x v="0"/>
    <x v="5"/>
    <x v="4"/>
    <x v="9"/>
    <s v="Servicios secretariales o de administración de oficinas  "/>
    <x v="1"/>
    <n v="80161501"/>
    <s v="Prestación de servicios profesionales para realizar las socializaciones requeridas en el proceso de actualización catastral multiproposito de El Guamo y Córdoba (Bolivar)  y Río Blanco (Tolima)"/>
    <x v="5"/>
    <x v="5"/>
    <n v="195"/>
    <x v="1"/>
    <x v="0"/>
    <x v="0"/>
    <n v="23661534"/>
    <n v="23661534"/>
    <x v="0"/>
    <x v="0"/>
    <x v="0"/>
    <x v="1"/>
    <s v="Subdirección de Catastro"/>
    <x v="5"/>
    <s v="Subdirectora de Catastro"/>
    <x v="1"/>
    <x v="2"/>
    <s v="Ejecutar procesos de actualización catastral a nivel nacional"/>
    <s v="Predios actualizados catastralmente"/>
    <m/>
    <m/>
    <e v="#N/A"/>
    <e v="#N/A"/>
    <e v="#N/A"/>
    <x v="1"/>
    <m/>
    <n v="0"/>
    <x v="0"/>
    <m/>
    <x v="5"/>
    <x v="1"/>
  </r>
  <r>
    <x v="1"/>
    <m/>
    <x v="1"/>
    <x v="1"/>
    <x v="1"/>
    <x v="0"/>
    <x v="5"/>
    <x v="1"/>
    <x v="6"/>
    <s v="Servicios secretariales o de administración de oficinas  "/>
    <x v="0"/>
    <n v="80161501"/>
    <s v="Prestación de servicios para realizar la edición, depuración y consolidación de los productos cartográficos requeridos para el componente geográfico de los procesos de actualización catastral multiproposito de El Guamo y Córdoba (Bolivar)  y Río Blanco (Tolima)"/>
    <x v="5"/>
    <x v="5"/>
    <n v="150"/>
    <x v="1"/>
    <x v="0"/>
    <x v="0"/>
    <n v="24882120"/>
    <n v="24882120"/>
    <x v="0"/>
    <x v="0"/>
    <x v="0"/>
    <x v="1"/>
    <s v="Subdirección de Catastro"/>
    <x v="5"/>
    <s v="Subdirectora de Catastro"/>
    <x v="1"/>
    <x v="2"/>
    <s v="Ejecutar procesos de actualización catastral a nivel nacional"/>
    <s v="Predios actualizados catastralmente"/>
    <m/>
    <m/>
    <e v="#N/A"/>
    <e v="#N/A"/>
    <e v="#N/A"/>
    <x v="1"/>
    <m/>
    <n v="0"/>
    <x v="0"/>
    <m/>
    <x v="5"/>
    <x v="1"/>
  </r>
  <r>
    <x v="1"/>
    <m/>
    <x v="1"/>
    <x v="1"/>
    <x v="1"/>
    <x v="0"/>
    <x v="5"/>
    <x v="4"/>
    <x v="9"/>
    <s v="Servicios secretariales o de administración de oficinas  "/>
    <x v="1"/>
    <n v="80161501"/>
    <s v="Prestación de servicios para realizar la edición, depuración y consolidación de los productos cartográficos requeridos para el componente geográfico de los procesos de actualización catastral multiproposito de El Guamo y Bolivar (Cordobá) y Río Blanco (Tolima)"/>
    <x v="5"/>
    <x v="5"/>
    <n v="165"/>
    <x v="1"/>
    <x v="0"/>
    <x v="0"/>
    <n v="27370332"/>
    <n v="27370332"/>
    <x v="0"/>
    <x v="0"/>
    <x v="0"/>
    <x v="1"/>
    <s v="Subdirección de Catastro"/>
    <x v="5"/>
    <s v="Subdirectora de Catastro"/>
    <x v="1"/>
    <x v="2"/>
    <s v="Ejecutar procesos de actualización catastral a nivel nacional"/>
    <s v="Predios actualizados catastralmente"/>
    <m/>
    <m/>
    <e v="#N/A"/>
    <e v="#N/A"/>
    <e v="#N/A"/>
    <x v="1"/>
    <m/>
    <n v="0"/>
    <x v="0"/>
    <m/>
    <x v="5"/>
    <x v="1"/>
  </r>
  <r>
    <x v="1"/>
    <m/>
    <x v="1"/>
    <x v="1"/>
    <x v="1"/>
    <x v="0"/>
    <x v="5"/>
    <x v="4"/>
    <x v="9"/>
    <s v="Servicios secretariales o de administración de oficinas  "/>
    <x v="1"/>
    <n v="80161501"/>
    <s v="Prestación de servicios profesionales para apoyar la gestión de los procesos catastrales de formación, actualización y conservación catastral."/>
    <x v="5"/>
    <x v="5"/>
    <n v="240"/>
    <x v="1"/>
    <x v="0"/>
    <x v="1"/>
    <n v="29121888"/>
    <n v="29121888"/>
    <x v="0"/>
    <x v="0"/>
    <x v="0"/>
    <x v="1"/>
    <s v="Subdirección de Catastro"/>
    <x v="5"/>
    <s v="Subdirectora de Catastro"/>
    <x v="1"/>
    <x v="2"/>
    <s v="Ejecutar procesos de actualización catastral a nivel nacional"/>
    <s v="Predios actualizados catastralmente"/>
    <m/>
    <m/>
    <e v="#N/A"/>
    <e v="#N/A"/>
    <e v="#N/A"/>
    <x v="1"/>
    <m/>
    <n v="0"/>
    <x v="0"/>
    <m/>
    <x v="5"/>
    <x v="1"/>
  </r>
  <r>
    <x v="1"/>
    <m/>
    <x v="1"/>
    <x v="1"/>
    <x v="1"/>
    <x v="0"/>
    <x v="5"/>
    <x v="4"/>
    <x v="9"/>
    <s v="Servicios secretariales o de administración de oficinas  "/>
    <x v="1"/>
    <n v="80161501"/>
    <s v="Prestación de servicios profesionales para el seguimiento y control de las actividades tecnicas de la etapa operativa del proyecto de gestión catastral multiproposito de El Guamo y Córdoba (Bolivar)  y Río Blanco (Tolima)"/>
    <x v="5"/>
    <x v="5"/>
    <n v="195"/>
    <x v="1"/>
    <x v="0"/>
    <x v="0"/>
    <n v="37425655"/>
    <n v="37425655"/>
    <x v="0"/>
    <x v="0"/>
    <x v="0"/>
    <x v="1"/>
    <s v="Subdirección de Catastro"/>
    <x v="5"/>
    <s v="Subdirectora de Catastro"/>
    <x v="1"/>
    <x v="2"/>
    <s v="Ejecutar procesos de actualización catastral a nivel nacional"/>
    <s v="Predios actualizados catastralmente"/>
    <m/>
    <m/>
    <e v="#N/A"/>
    <e v="#N/A"/>
    <e v="#N/A"/>
    <x v="1"/>
    <m/>
    <n v="0"/>
    <x v="0"/>
    <m/>
    <x v="5"/>
    <x v="1"/>
  </r>
  <r>
    <x v="1"/>
    <m/>
    <x v="1"/>
    <x v="1"/>
    <x v="1"/>
    <x v="0"/>
    <x v="5"/>
    <x v="1"/>
    <x v="5"/>
    <s v="Servicios secretariales o de administración de oficinas  "/>
    <x v="0"/>
    <n v="80161501"/>
    <s v="Prestación de servicios profesionales para revisar y aprobar los estudios de zonas homogéneas físicas y geoeconómicas requeridos en los procesos de la gestión catastral."/>
    <x v="5"/>
    <x v="5"/>
    <n v="210"/>
    <x v="1"/>
    <x v="0"/>
    <x v="1"/>
    <n v="40304551"/>
    <n v="40304551"/>
    <x v="0"/>
    <x v="0"/>
    <x v="0"/>
    <x v="1"/>
    <s v="Subdirección de Catastro"/>
    <x v="5"/>
    <s v="Subdirectora de Catastro"/>
    <x v="1"/>
    <x v="2"/>
    <s v="Ejecutar procesos de actualización catastral a nivel nacional"/>
    <s v="Predios actualizados catastralmente"/>
    <m/>
    <m/>
    <e v="#N/A"/>
    <e v="#N/A"/>
    <e v="#N/A"/>
    <x v="1"/>
    <m/>
    <n v="0"/>
    <x v="0"/>
    <m/>
    <x v="5"/>
    <x v="1"/>
  </r>
  <r>
    <x v="1"/>
    <m/>
    <x v="1"/>
    <x v="1"/>
    <x v="1"/>
    <x v="0"/>
    <x v="5"/>
    <x v="4"/>
    <x v="9"/>
    <s v="Servicios secretariales o de administración de oficinas  "/>
    <x v="1"/>
    <n v="80161501"/>
    <s v="Prestación de servicios profesionales para realizar levantamiento y análisis de requerimientos funcionales y técnicos para sistemas de información, diagramación y diseño conceptual de procesos y pruebas de sistemas de infomación."/>
    <x v="5"/>
    <x v="5"/>
    <n v="240"/>
    <x v="1"/>
    <x v="0"/>
    <x v="1"/>
    <n v="46062344"/>
    <n v="46062344"/>
    <x v="0"/>
    <x v="0"/>
    <x v="0"/>
    <x v="1"/>
    <s v="Subdirección de Catastro"/>
    <x v="5"/>
    <s v="Subdirectora de Catastro"/>
    <x v="1"/>
    <x v="2"/>
    <s v="Ejecutar procesos de actualización catastral a nivel nacional"/>
    <s v="Predios actualizados catastralmente"/>
    <m/>
    <m/>
    <e v="#N/A"/>
    <e v="#N/A"/>
    <e v="#N/A"/>
    <x v="1"/>
    <m/>
    <n v="0"/>
    <x v="0"/>
    <m/>
    <x v="5"/>
    <x v="1"/>
  </r>
  <r>
    <x v="1"/>
    <m/>
    <x v="1"/>
    <x v="1"/>
    <x v="1"/>
    <x v="3"/>
    <x v="5"/>
    <x v="6"/>
    <x v="6"/>
    <s v="Servicios secretariales o de administración de oficinas  "/>
    <x v="0"/>
    <n v="80161501"/>
    <s v="Prestación de servicios personales para realizar actividades de reconocimiento predial en el proceso de actualización catastra multiproposito de El Guamo y Córdoba (Bolivar)  y Río Blanco (Tolima)"/>
    <x v="5"/>
    <x v="5"/>
    <n v="120"/>
    <x v="1"/>
    <x v="0"/>
    <x v="0"/>
    <n v="62494640"/>
    <n v="62494640"/>
    <x v="0"/>
    <x v="3"/>
    <x v="0"/>
    <x v="1"/>
    <s v="Subdirección de Catastro"/>
    <x v="5"/>
    <s v="Subdirectora de Catastro"/>
    <x v="1"/>
    <x v="2"/>
    <s v="Ejecutar procesos de actualización catastral a nivel nacional"/>
    <s v="Predios actualizados catastralmente"/>
    <m/>
    <m/>
    <e v="#N/A"/>
    <e v="#N/A"/>
    <e v="#N/A"/>
    <x v="1"/>
    <m/>
    <n v="0"/>
    <x v="0"/>
    <m/>
    <x v="5"/>
    <x v="5"/>
  </r>
  <r>
    <x v="1"/>
    <m/>
    <x v="1"/>
    <x v="1"/>
    <x v="1"/>
    <x v="0"/>
    <x v="5"/>
    <x v="4"/>
    <x v="9"/>
    <s v="Servicios secretariales o de administración de oficinas  "/>
    <x v="1"/>
    <n v="80161501"/>
    <s v="Prestación de servicios profesionales para apoyar en la estructuración, planeación y seguimiento de los proyectos desarrollados en el marco de la &quot;Actualización y Gestión Catastral Nacional&quot; "/>
    <x v="5"/>
    <x v="5"/>
    <n v="240"/>
    <x v="1"/>
    <x v="0"/>
    <x v="1"/>
    <n v="69663808"/>
    <n v="69663808"/>
    <x v="0"/>
    <x v="0"/>
    <x v="0"/>
    <x v="1"/>
    <s v="Subdirección de Catastro"/>
    <x v="5"/>
    <s v="Subdirectora de Catastro"/>
    <x v="1"/>
    <x v="2"/>
    <s v="Ejecutar procesos de actualización catastral a nivel nacional"/>
    <s v="Predios actualizados catastralmente"/>
    <m/>
    <m/>
    <e v="#N/A"/>
    <e v="#N/A"/>
    <e v="#N/A"/>
    <x v="1"/>
    <m/>
    <n v="0"/>
    <x v="0"/>
    <m/>
    <x v="5"/>
    <x v="1"/>
  </r>
  <r>
    <x v="1"/>
    <m/>
    <x v="1"/>
    <x v="1"/>
    <x v="1"/>
    <x v="0"/>
    <x v="5"/>
    <x v="4"/>
    <x v="9"/>
    <s v="Servicios secretariales o de administración de oficinas  "/>
    <x v="1"/>
    <n v="80161501"/>
    <s v="Prestación de servicios profesionales para llevar a cabo el seguimiento, planeación y control de los proyectos desarrollados en el marco de la &quot;Actualización y Gestión Catastral Nacional&quot; con enfoque multipropósito"/>
    <x v="5"/>
    <x v="5"/>
    <n v="240"/>
    <x v="1"/>
    <x v="0"/>
    <x v="1"/>
    <n v="97439200"/>
    <n v="97439200"/>
    <x v="0"/>
    <x v="0"/>
    <x v="0"/>
    <x v="1"/>
    <s v="Subdirección de Catastro"/>
    <x v="5"/>
    <s v="Subdirectora de Catastro"/>
    <x v="1"/>
    <x v="2"/>
    <s v="Ejecutar procesos de actualización catastral a nivel nacional"/>
    <s v="Predios actualizados catastralmente"/>
    <m/>
    <m/>
    <e v="#N/A"/>
    <e v="#N/A"/>
    <e v="#N/A"/>
    <x v="1"/>
    <m/>
    <n v="0"/>
    <x v="0"/>
    <m/>
    <x v="5"/>
    <x v="1"/>
  </r>
  <r>
    <x v="1"/>
    <m/>
    <x v="1"/>
    <x v="1"/>
    <x v="1"/>
    <x v="5"/>
    <x v="5"/>
    <x v="4"/>
    <x v="9"/>
    <s v="Servicios secretariales o de administración de oficinas  "/>
    <x v="1"/>
    <n v="80161501"/>
    <s v="Prestación de servicios profesionales enfocados en la elaboración de avalúos comerciales de los bienes inmuebles tanto urbanos como rurales a nivel nacional y para ejercer como auxiliares de la justicia"/>
    <x v="5"/>
    <x v="5"/>
    <n v="255"/>
    <x v="1"/>
    <x v="0"/>
    <x v="1"/>
    <n v="100020520"/>
    <n v="100020520"/>
    <x v="0"/>
    <x v="5"/>
    <x v="0"/>
    <x v="1"/>
    <s v="Subdirección de Catastro"/>
    <x v="5"/>
    <s v="Subdirectora de Catastro"/>
    <x v="1"/>
    <x v="4"/>
    <s v="Realizar avalúos comerciales, de acuerdo a las solicitudes recibidas."/>
    <s v="Avalúos realizados"/>
    <m/>
    <m/>
    <e v="#N/A"/>
    <e v="#N/A"/>
    <e v="#N/A"/>
    <x v="1"/>
    <m/>
    <n v="0"/>
    <x v="0"/>
    <m/>
    <x v="5"/>
    <x v="2"/>
  </r>
  <r>
    <x v="1"/>
    <m/>
    <x v="1"/>
    <x v="1"/>
    <x v="1"/>
    <x v="1"/>
    <x v="5"/>
    <x v="4"/>
    <x v="9"/>
    <s v="Servicios secretariales o de administración de oficinas  "/>
    <x v="1"/>
    <n v="80161501"/>
    <s v="Prestación de servicios profesionales encaminados a desarrollar el apoyo técnico y control de calidad de los avalúos de bienes inmuebles tanto urbanos como rurales a nivel nacional"/>
    <x v="5"/>
    <x v="5"/>
    <n v="255"/>
    <x v="1"/>
    <x v="0"/>
    <x v="1"/>
    <n v="128354709"/>
    <n v="128354709"/>
    <x v="0"/>
    <x v="1"/>
    <x v="0"/>
    <x v="1"/>
    <s v="Subdirección de Catastro"/>
    <x v="5"/>
    <s v="Subdirectora de Catastro"/>
    <x v="1"/>
    <x v="4"/>
    <s v="Realizar avalúos comerciales, de acuerdo a las solicitudes recibidas."/>
    <s v="Avalúos realizados"/>
    <m/>
    <m/>
    <e v="#N/A"/>
    <e v="#N/A"/>
    <e v="#N/A"/>
    <x v="1"/>
    <m/>
    <n v="0"/>
    <x v="0"/>
    <m/>
    <x v="5"/>
    <x v="3"/>
  </r>
  <r>
    <x v="1"/>
    <m/>
    <x v="1"/>
    <x v="1"/>
    <x v="1"/>
    <x v="3"/>
    <x v="5"/>
    <x v="6"/>
    <x v="5"/>
    <s v="Servicios secretariales o de administración de oficinas  "/>
    <x v="0"/>
    <n v="80161501"/>
    <s v="Prestación de servicios profesionales para realizar avalúos comerciales, a nivel nacional de los bienes urbanos y rurales."/>
    <x v="5"/>
    <x v="5"/>
    <n v="210"/>
    <x v="1"/>
    <x v="0"/>
    <x v="1"/>
    <n v="200000000"/>
    <n v="200000000"/>
    <x v="0"/>
    <x v="3"/>
    <x v="0"/>
    <x v="1"/>
    <s v="Subdirección de Catastro"/>
    <x v="5"/>
    <s v="Subdirectora de Catastro"/>
    <x v="1"/>
    <x v="4"/>
    <s v="Realizar avalúos comerciales, de acuerdo a las solicitudes recibidas."/>
    <s v="Avalúos realizados"/>
    <m/>
    <m/>
    <e v="#N/A"/>
    <e v="#N/A"/>
    <e v="#N/A"/>
    <x v="1"/>
    <m/>
    <n v="0"/>
    <x v="0"/>
    <m/>
    <x v="5"/>
    <x v="5"/>
  </r>
  <r>
    <x v="1"/>
    <n v="29"/>
    <x v="1"/>
    <x v="1"/>
    <x v="1"/>
    <x v="0"/>
    <x v="0"/>
    <x v="0"/>
    <x v="0"/>
    <s v="Servicios de sistemas de información geográfica (sig)"/>
    <x v="0"/>
    <n v="81101512"/>
    <s v="Adelantar los procesos de actualización catastral de 4 municipios del departamento de Boyacá financiados con recursos del Banco Interamericano de Desarrollo"/>
    <x v="0"/>
    <x v="0"/>
    <n v="8"/>
    <x v="0"/>
    <x v="4"/>
    <x v="2"/>
    <n v="2901108715"/>
    <n v="2901108715"/>
    <x v="0"/>
    <x v="0"/>
    <x v="0"/>
    <x v="1"/>
    <s v="Subdirección de Catastro"/>
    <x v="0"/>
    <s v="Subdirectora de Catastro"/>
    <x v="1"/>
    <x v="2"/>
    <s v="Realizar el levantamiento catastral en los municipios priorizados para la conformación del catastro multipropósito"/>
    <s v="Sistema de Información Predial Actualizado_x000a_"/>
    <n v="178"/>
    <d v="2021-02-05T00:00:00"/>
    <n v="0"/>
    <n v="2901108715"/>
    <n v="2901108715"/>
    <x v="0"/>
    <s v="TELESPAZIO ARGENTINA S.A"/>
    <n v="0"/>
    <x v="0"/>
    <n v="24360"/>
    <x v="0"/>
    <x v="0"/>
  </r>
  <r>
    <x v="1"/>
    <n v="31"/>
    <x v="1"/>
    <x v="1"/>
    <x v="1"/>
    <x v="0"/>
    <x v="0"/>
    <x v="0"/>
    <x v="0"/>
    <s v="Servicios de sistemas de información geográfica (sig)"/>
    <x v="0"/>
    <n v="81101512"/>
    <s v="Adelantar los procesos de actualización catastral de 4 municipios del departamento de Boyacá financiados con recursos del Banco Mundial -BM"/>
    <x v="0"/>
    <x v="0"/>
    <n v="8"/>
    <x v="0"/>
    <x v="4"/>
    <x v="2"/>
    <n v="4875235099"/>
    <n v="4875235099"/>
    <x v="0"/>
    <x v="0"/>
    <x v="0"/>
    <x v="1"/>
    <s v="Subdirección de Catastro"/>
    <x v="5"/>
    <s v="Subdirectora de Catastro"/>
    <x v="1"/>
    <x v="2"/>
    <s v="Realizar el levantamiento catastral en los municipios priorizados para la conformación del catastro multipropósito"/>
    <s v="Sistema de Información Predial Actualizado_x000a_"/>
    <n v="179"/>
    <d v="2021-02-05T00:00:00"/>
    <n v="0"/>
    <n v="4875235099"/>
    <n v="4875235099"/>
    <x v="0"/>
    <s v="TELESPAZIO ARGENTINA S.A"/>
    <n v="0"/>
    <x v="0"/>
    <n v="24363"/>
    <x v="0"/>
    <x v="0"/>
  </r>
  <r>
    <x v="1"/>
    <n v="1"/>
    <x v="1"/>
    <x v="1"/>
    <x v="1"/>
    <x v="0"/>
    <x v="0"/>
    <x v="0"/>
    <x v="3"/>
    <s v="Servicios de asesoramiento sobre planificación estratégica"/>
    <x v="0"/>
    <n v="80101504"/>
    <s v="Apoyar al Instituto Geográfico Agustín Codazzi como Especialista de Salvaguardas Ambientales en el marco del Proyecto denominado “Programa para la adopción e implementación de un Catastro Multipropósito-sito Urbano – Rural”, "/>
    <x v="2"/>
    <x v="2"/>
    <n v="345"/>
    <x v="1"/>
    <x v="0"/>
    <x v="2"/>
    <n v="94300000"/>
    <n v="94300000"/>
    <x v="0"/>
    <x v="0"/>
    <x v="0"/>
    <x v="1"/>
    <s v="Subdirección de Catastro"/>
    <x v="0"/>
    <s v="Subdirectora de Catastro"/>
    <x v="1"/>
    <x v="2"/>
    <s v="Gestionar técnicamente la operación del proyecto de catastro multipropósito, en lo correspondiente al IGAC"/>
    <s v="Sistema de Información Predial Actualizado_x000a_"/>
    <n v="53"/>
    <d v="2021-01-14T00:00:00"/>
    <n v="7550277"/>
    <n v="85569806"/>
    <n v="85569806"/>
    <x v="0"/>
    <s v="MARIA VIVIANA BORDA CALVACHE"/>
    <n v="8730194"/>
    <x v="0"/>
    <n v="24219"/>
    <x v="0"/>
    <x v="0"/>
  </r>
  <r>
    <x v="1"/>
    <n v="69"/>
    <x v="1"/>
    <x v="1"/>
    <x v="1"/>
    <x v="0"/>
    <x v="0"/>
    <x v="0"/>
    <x v="10"/>
    <s v="Servicios de asesoramiento sobre planificación estratégica"/>
    <x v="0"/>
    <n v="80101504"/>
    <s v="Apoyar al Instituto Geográfico Agustín Codazzi (IGAC), desde el aspecto técnico y operativo, en la elaboración, estructuración de las especificaciones técnicas desde el componente catastral en el desarrollo de los procesos de contratación requeridos en el marco del Proyecto denominad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8"/>
    <x v="8"/>
    <n v="345"/>
    <x v="1"/>
    <x v="0"/>
    <x v="2"/>
    <n v="116150000"/>
    <n v="116150000"/>
    <x v="0"/>
    <x v="0"/>
    <x v="0"/>
    <x v="1"/>
    <s v="Subdirección de Catastro"/>
    <x v="0"/>
    <s v="Subdirectora de Catastro"/>
    <x v="1"/>
    <x v="2"/>
    <s v="Gestionar técnicamente la operación del proyecto de catastro multipropósito, en lo correspondiente al IGAC"/>
    <s v="Sistema de Información Predial Actualizado_x000a_"/>
    <m/>
    <d v="2021-06-03T00:00:00"/>
    <n v="9865284"/>
    <n v="69056988"/>
    <n v="69056988"/>
    <x v="0"/>
    <s v="NELSON ENRIQUE SILVA NIÑO"/>
    <n v="47093012"/>
    <x v="0"/>
    <m/>
    <x v="0"/>
    <x v="0"/>
  </r>
  <r>
    <x v="1"/>
    <m/>
    <x v="1"/>
    <x v="1"/>
    <x v="1"/>
    <x v="0"/>
    <x v="5"/>
    <x v="4"/>
    <x v="9"/>
    <s v="Servicios secretariales o de administración de oficinas  "/>
    <x v="1"/>
    <n v="80161501"/>
    <s v="Prestación de servicios profesionales para realizar los procesos de aseguramiento de la calidad del componente social y documental de los productos generados por los operadores catastrales contratados en el marco del Contrato de Préstamo BIRF  No.89370 – OC"/>
    <x v="5"/>
    <x v="5"/>
    <n v="6"/>
    <x v="0"/>
    <x v="0"/>
    <x v="2"/>
    <n v="28988880"/>
    <n v="2898888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realizar los procesos de aseguramiento de la calidad del componente económico de los productos generados por los operadores catastrales contratados en el marco del Contrato de Préstamo BIRF  No.89370 – OC"/>
    <x v="5"/>
    <x v="5"/>
    <n v="4"/>
    <x v="0"/>
    <x v="0"/>
    <x v="2"/>
    <n v="29321464"/>
    <n v="29321464"/>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realizar los procesos de aseguramiento de la calidad del componente económico de los productos generados por los operadores catastrales contratados en el marco del Contrato de Préstamo BID No.4856/OC-CO"/>
    <x v="5"/>
    <x v="5"/>
    <n v="4"/>
    <x v="0"/>
    <x v="0"/>
    <x v="2"/>
    <n v="29321464"/>
    <n v="29321464"/>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realizar los procesos de aseguramiento de la calidad del componente social y documental de los productos generados por los operadores catastrales para la implementación del Catastro Multipropósito."/>
    <x v="5"/>
    <x v="5"/>
    <n v="6"/>
    <x v="0"/>
    <x v="0"/>
    <x v="2"/>
    <n v="29858544"/>
    <n v="29858544"/>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1"/>
    <x v="5"/>
    <x v="5"/>
    <n v="6"/>
    <x v="0"/>
    <x v="0"/>
    <x v="2"/>
    <n v="33540540"/>
    <n v="3354054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2"/>
    <x v="5"/>
    <x v="5"/>
    <n v="6"/>
    <x v="0"/>
    <x v="0"/>
    <x v="2"/>
    <n v="33540540"/>
    <n v="3354054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3"/>
    <x v="5"/>
    <x v="5"/>
    <n v="6"/>
    <x v="0"/>
    <x v="0"/>
    <x v="2"/>
    <n v="33540540"/>
    <n v="3354054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4"/>
    <x v="5"/>
    <x v="5"/>
    <n v="6"/>
    <x v="0"/>
    <x v="0"/>
    <x v="2"/>
    <n v="33540540"/>
    <n v="3354054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5"/>
    <x v="5"/>
    <x v="5"/>
    <n v="6"/>
    <x v="0"/>
    <x v="0"/>
    <x v="2"/>
    <n v="33540540"/>
    <n v="3354054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1"/>
    <x v="5"/>
    <x v="5"/>
    <n v="6"/>
    <x v="0"/>
    <x v="0"/>
    <x v="2"/>
    <n v="33540540"/>
    <n v="3354054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2"/>
    <x v="5"/>
    <x v="5"/>
    <n v="6"/>
    <x v="0"/>
    <x v="0"/>
    <x v="2"/>
    <n v="33540540"/>
    <n v="3354054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3"/>
    <x v="5"/>
    <x v="5"/>
    <n v="6"/>
    <x v="0"/>
    <x v="0"/>
    <x v="2"/>
    <n v="33540540"/>
    <n v="3354054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4"/>
    <x v="5"/>
    <x v="5"/>
    <n v="6"/>
    <x v="0"/>
    <x v="0"/>
    <x v="2"/>
    <n v="33540540"/>
    <n v="3354054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5"/>
    <x v="5"/>
    <x v="5"/>
    <n v="6"/>
    <x v="0"/>
    <x v="0"/>
    <x v="2"/>
    <n v="33540540"/>
    <n v="3354054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realizar los procesos de aseguramiento de la calidad requeridos en la revisión de los productos generados por los operadores catastrales contratados en el marco del Contrato de Préstamo BIRF  No.89370 – OC. Profesional 1."/>
    <x v="5"/>
    <x v="5"/>
    <n v="6"/>
    <x v="0"/>
    <x v="0"/>
    <x v="2"/>
    <n v="38932740"/>
    <n v="3893274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realizar los procesos de aseguramiento de la calidad requeridos en la revisión de los productos generados por los operadores catastrales contratados en el marco del Contrato de Préstamo BIRF  No.89370 – OC. Profesional 2."/>
    <x v="5"/>
    <x v="5"/>
    <n v="6"/>
    <x v="0"/>
    <x v="0"/>
    <x v="2"/>
    <n v="38932740"/>
    <n v="3893274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realizar los procesos de aseguramiento de la calidad requeridos en la revisión de los productos generados por los operadores catastrales contratados en el marco del Contrato de Préstamo BIRF  No.89370 – OC. Profesional 3."/>
    <x v="5"/>
    <x v="5"/>
    <n v="6"/>
    <x v="0"/>
    <x v="0"/>
    <x v="2"/>
    <n v="38932740"/>
    <n v="3893274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realizar los procesos de aseguramiento de la calidad requeridos en la revisión de los productos generados por los operadores catastrales contratados en el marco del Contrato de Préstamo BID No.4856/OC-CO. Profesional 1."/>
    <x v="5"/>
    <x v="5"/>
    <n v="6"/>
    <x v="0"/>
    <x v="0"/>
    <x v="2"/>
    <n v="38932740"/>
    <n v="3893274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realizar los procesos de aseguramiento de la calidad requeridos en la revisión de los productos generados por los operadores catastrales contratados en el marco del Contrato de Préstamo BID No.4856/OC-CO. Profesional 2."/>
    <x v="5"/>
    <x v="5"/>
    <n v="6"/>
    <x v="0"/>
    <x v="0"/>
    <x v="2"/>
    <n v="38932740"/>
    <n v="3893274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realizar los procesos de aseguramiento de la calidad requeridos en la revisión de los productos generados por los operadores catastrales contratados en el marco del Contrato de Préstamo BID No.4856/OC-CO. Profesional 3."/>
    <x v="5"/>
    <x v="5"/>
    <n v="6"/>
    <x v="0"/>
    <x v="0"/>
    <x v="2"/>
    <n v="38932740"/>
    <n v="3893274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apoyar desde el componente jurídicos la supervisión de los contratos suscritos por el IGAC, con los operadores catastrales  para la implementación del Catastro Multipropósito."/>
    <x v="5"/>
    <x v="5"/>
    <n v="6"/>
    <x v="0"/>
    <x v="0"/>
    <x v="2"/>
    <n v="45301662"/>
    <n v="45301662"/>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apoyar desde el componente financiero la supervisión de los contratos suscritos por el IGAC, con los operadores catastrales  para la implementación del Catastro Multipropósito."/>
    <x v="5"/>
    <x v="5"/>
    <n v="6"/>
    <x v="0"/>
    <x v="0"/>
    <x v="2"/>
    <n v="45301662"/>
    <n v="45301662"/>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Apoyar al IGAC como Consultor Administrativo en el marco del Proyecto denominado &quot;CONSULTA PREVIA&quot;, el cual es financiado con recursos del Contrato de Préstamo BIRF N. 8937-CO en el marco de lo establecido en el Reglamento Operativo  del Proyecto y el Acuerdo Interistitucional suscrito entre las entidades ejecutoras."/>
    <x v="5"/>
    <x v="5"/>
    <n v="240"/>
    <x v="1"/>
    <x v="0"/>
    <x v="2"/>
    <n v="46062344"/>
    <n v="46062344"/>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coordinar el componente de aseguramiento de la calidad en la revisión de los productos generados por los operadores catastrales en el marco del Contrato de Préstamo BID No.4856/OC-CO"/>
    <x v="5"/>
    <x v="5"/>
    <n v="6"/>
    <x v="0"/>
    <x v="0"/>
    <x v="2"/>
    <n v="57467676"/>
    <n v="57467676"/>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adelantar la automatización del aseguramiento de la calidad de los procesos de gestión catastral realizados en el marco del Contrato de Préstamo BIRF No.89370 – OC"/>
    <x v="5"/>
    <x v="5"/>
    <n v="6"/>
    <x v="0"/>
    <x v="0"/>
    <x v="2"/>
    <n v="57467676"/>
    <n v="57467676"/>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adelantar la automatización del aseguramiento de la calidad de los procesos de gestión catastral realizados en el marco del Contrato de Préstamo BID No.4856/OC-CO"/>
    <x v="5"/>
    <x v="5"/>
    <n v="6"/>
    <x v="0"/>
    <x v="0"/>
    <x v="2"/>
    <n v="57467676"/>
    <n v="57467676"/>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coordinar el componente de aseguramiento de la calidad en la revisión de los productos generados por los operadores catastrales para la implementación del Catastro Multipropósito."/>
    <x v="5"/>
    <x v="5"/>
    <n v="6"/>
    <x v="0"/>
    <x v="0"/>
    <x v="2"/>
    <n v="59191704"/>
    <n v="59191704"/>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apoyar desde el componente jurídicos la supervisión de los contratos suscritos por el IGAC, con los operadores catastrales  en el marco del Contrato de Préstamo BID No.4856/OC-CO"/>
    <x v="5"/>
    <x v="5"/>
    <n v="11"/>
    <x v="0"/>
    <x v="0"/>
    <x v="2"/>
    <n v="80634026"/>
    <n v="80634026"/>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apoyar desde el componente financiero la supervisión de los contratos suscritos por el IGAC, con los operadores catastrales  en el marco del Contrato de Préstamo BIRF  No.89370 – OC"/>
    <x v="5"/>
    <x v="5"/>
    <n v="11"/>
    <x v="0"/>
    <x v="0"/>
    <x v="2"/>
    <n v="80634026"/>
    <n v="80634026"/>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Apoyar al IGAC como Coordinador  Operativo en el marco del Proyecto denominado &quot;CONSULTA PREVIA&quot;, el cual es financiado con recursos del Contrato de Préstamo BIRF N. 8937-CO en el marco de lo establecido en el Reglamento Operativo  del Proyecto y el Acuerdo Interistitucional suscrito entre las entidades ejecutoras."/>
    <x v="5"/>
    <x v="5"/>
    <n v="240"/>
    <x v="1"/>
    <x v="0"/>
    <x v="2"/>
    <n v="88180736"/>
    <n v="88180736"/>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el seguimiento a la ejecución de los procesos de actualización catastral de los municipios priorizados en 2021, del Proyecto financiado con recursos del Contrato de Préstamo BIRF  No.89370 – OC."/>
    <x v="5"/>
    <x v="5"/>
    <n v="8"/>
    <x v="0"/>
    <x v="0"/>
    <x v="2"/>
    <n v="94601168"/>
    <n v="94601168"/>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el seguimiento a la ejecución de los procesos de actualización catastral de los municipios priorizados en 2021, del Proyecto financiado con recursos del Contrato de Préstamo  BID No.4856/OC-CO"/>
    <x v="5"/>
    <x v="5"/>
    <n v="8"/>
    <x v="0"/>
    <x v="0"/>
    <x v="2"/>
    <n v="94601168"/>
    <n v="94601168"/>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7"/>
    <x v="5"/>
    <x v="4"/>
    <x v="9"/>
    <s v="Servicios secretariales o de administración de oficinas  "/>
    <x v="1"/>
    <n v="80161501"/>
    <s v="Apoyar al Instituto  Geográfico Agustin Codazzi  como especialista social para la ejecución de la ruta de consulta previa con grupos étnicos para el Catastro Multipropósito, el cual es financiado parcialmente con recursos del Contrato de Préstamo BIRF N. 8937-CO en el marco de lo establecido en el Reglamento Operativo  del Proyecto y el Acuerdo Interistitucional suscrito entre las entidades ejecutoras."/>
    <x v="5"/>
    <x v="5"/>
    <n v="60"/>
    <x v="1"/>
    <x v="0"/>
    <x v="2"/>
    <n v="106935264"/>
    <n v="106935264"/>
    <x v="0"/>
    <x v="7"/>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6"/>
  </r>
  <r>
    <x v="1"/>
    <m/>
    <x v="1"/>
    <x v="1"/>
    <x v="1"/>
    <x v="0"/>
    <x v="5"/>
    <x v="4"/>
    <x v="9"/>
    <s v="Servicios secretariales o de administración de oficinas  "/>
    <x v="1"/>
    <n v="80161501"/>
    <s v="Prestación de servicios profesionales para el seguimiento a la ejecución de los procesos de actualización catastral de los municipios priorizados en 2021, del Proyecto financiado con recursos del Contrato de Préstamo BIRF  No.89370 – OC."/>
    <x v="5"/>
    <x v="5"/>
    <n v="11"/>
    <x v="0"/>
    <x v="0"/>
    <x v="2"/>
    <n v="130076606"/>
    <n v="130076606"/>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ción de servicios profesionales para el seguimiento a la ejecución de los procesos de actualización catastral de los municipios priorizados en 2021, financiado con recursos del Préstamo BID No.4856/OC-CO"/>
    <x v="5"/>
    <x v="5"/>
    <n v="11"/>
    <x v="0"/>
    <x v="0"/>
    <x v="2"/>
    <n v="130076606"/>
    <n v="130076606"/>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Diseñar e implementar el componente de aseguramiento de la calidad requerida en el Catastro Multipropósito en 2021, para los productos de la gestión catastral generados por los operadores."/>
    <x v="5"/>
    <x v="5"/>
    <n v="6"/>
    <x v="0"/>
    <x v="0"/>
    <x v="2"/>
    <n v="200000000"/>
    <n v="20000000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Realizar la sistematización y gestión del conocimiento de las actividades desarrolladas en el marco de la Consulta Previa, especialmente la relacionada con las fases de unificación, concertación y protocolización."/>
    <x v="5"/>
    <x v="5"/>
    <n v="240"/>
    <x v="1"/>
    <x v="0"/>
    <x v="2"/>
    <n v="210000000"/>
    <n v="21000000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Realizar recomendaciones y proponer ajustes al Documento Metodológico para la Participación de las comunidades Negras, Afrocolombianas, Raizales y Palenqueras en la implementación del Catastro Multipropósito, en el marco de la competencia de la Comisón Consultiva de Alto Nivel establecida en el Decreto 1640 de 2020"/>
    <x v="5"/>
    <x v="5"/>
    <n v="240"/>
    <x v="0"/>
    <x v="0"/>
    <x v="2"/>
    <n v="714000000"/>
    <n v="71400000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Adelantar el proceso de actualización catastral de los municipios de Mahates y María La Baja en el  del Departamento de Bolívar, en conjunto con la Agencia Nacional de Tierras - ANT."/>
    <x v="5"/>
    <x v="5"/>
    <n v="9"/>
    <x v="0"/>
    <x v="0"/>
    <x v="2"/>
    <n v="1148985120"/>
    <n v="1148985120"/>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Adelantar el proceso de actualización catastral de los municipios de San Juan de Nepomuceno, Zambrano, Palmito, San Onofre y Mercaderes, en conjunto con la Agencia Nacional de Tierras - ANT."/>
    <x v="5"/>
    <x v="5"/>
    <n v="9"/>
    <x v="0"/>
    <x v="0"/>
    <x v="2"/>
    <n v="2114430486"/>
    <n v="2114430486"/>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7"/>
    <x v="1"/>
    <x v="1"/>
    <s v="Servicios de sistemas de información geográfica (sig)"/>
    <x v="0"/>
    <n v="81101512"/>
    <s v="Prestación de servicios de operadores, para adelantar los procesos de actualización catastral en los municipios priorizados para el año 2021, financiado con recursos del Contrato de Préstamo BIRF No.89370 – OC."/>
    <x v="4"/>
    <x v="4"/>
    <n v="12"/>
    <x v="0"/>
    <x v="0"/>
    <x v="2"/>
    <n v="25027258562"/>
    <n v="25027258562"/>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7"/>
    <x v="1"/>
  </r>
  <r>
    <x v="1"/>
    <m/>
    <x v="1"/>
    <x v="1"/>
    <x v="1"/>
    <x v="0"/>
    <x v="7"/>
    <x v="1"/>
    <x v="1"/>
    <s v="Servicios de sistemas de información geográfica (sig)"/>
    <x v="0"/>
    <n v="81101512"/>
    <s v="Prestación de servicios de operadores, para adelantar los procesos de actualización catastral en los municipios priorizados para el año 2021, financiado con recursos del Contrato de Préstamo  BID No.4856/OC-CO."/>
    <x v="4"/>
    <x v="4"/>
    <n v="12"/>
    <x v="0"/>
    <x v="4"/>
    <x v="2"/>
    <n v="24975982389"/>
    <n v="24975982389"/>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7"/>
    <x v="1"/>
  </r>
  <r>
    <x v="1"/>
    <m/>
    <x v="1"/>
    <x v="1"/>
    <x v="1"/>
    <x v="0"/>
    <x v="5"/>
    <x v="4"/>
    <x v="9"/>
    <s v="Servicios secretariales o de administración de oficinas  "/>
    <x v="1"/>
    <n v="80161501"/>
    <s v="Adelantar el proceso de actualización catastral de los municipios de Morales y Piendamó en el  del Departamento del Cauca, en conjunto con la Agencia Nacional de Tierras - ANT."/>
    <x v="5"/>
    <x v="5"/>
    <n v="9"/>
    <x v="0"/>
    <x v="4"/>
    <x v="2"/>
    <n v="884523002"/>
    <n v="884523002"/>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Adelantar el proceso de actualización catastral de los municipios de Cajibío, Piamonte, Sucre y Almaguer, en conjunto con la Agencia Nacional de Tierras - ANT."/>
    <x v="5"/>
    <x v="5"/>
    <n v="9"/>
    <x v="0"/>
    <x v="4"/>
    <x v="2"/>
    <n v="781026077"/>
    <n v="781026077"/>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Adelantar la actualización catastral de los municipios a ser intervenidos con recursos del Banco Mundial-BM, priorizados para el primer semestre de 2021 en el marco del Crédito de Catastro Multipropósito"/>
    <x v="5"/>
    <x v="5"/>
    <n v="240"/>
    <x v="1"/>
    <x v="4"/>
    <x v="2"/>
    <n v="14382386381"/>
    <n v="14382386381"/>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Adelantar la actualización catastral de los municipios a ser intervenidos con recursos del Banco Interamericano de Desarrollo BID, priorizados para el primer semestre de 2021 en el marco del Crédito de Catastro Multipropósito"/>
    <x v="5"/>
    <x v="5"/>
    <n v="240"/>
    <x v="1"/>
    <x v="4"/>
    <x v="2"/>
    <n v="12442023704"/>
    <n v="12442023704"/>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Adelantar la actualización catastral de los municipios a ser intervenidos con recursos del Banco Mundial -BM, priorizados para el primer semestre de 2021 en el marco del Crédito de Catastro Multipropósito "/>
    <x v="5"/>
    <x v="5"/>
    <n v="240"/>
    <x v="1"/>
    <x v="4"/>
    <x v="2"/>
    <n v="17901027671"/>
    <n v="17901027671"/>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Adelantar la actualización catastral de los municipios a ser intervenidos con recursos del Banco Interamericano de Desarrollo - BID, priorizados para el primer semestre de 2021 en el marco del Crédito de Catastro Multipropósito "/>
    <x v="5"/>
    <x v="5"/>
    <n v="240"/>
    <x v="1"/>
    <x v="4"/>
    <x v="2"/>
    <n v="13351728657"/>
    <n v="13351728657"/>
    <x v="0"/>
    <x v="0"/>
    <x v="0"/>
    <x v="1"/>
    <s v="Subdirección de Catastro"/>
    <x v="0"/>
    <s v="Subdirectora de Catastro"/>
    <x v="1"/>
    <x v="2"/>
    <s v="Realizar el levantamiento catastral en los municipios priorizados para la conformación del catastro multipropósito"/>
    <s v="Sistema de Información Predial Actualizado_x000a_"/>
    <m/>
    <m/>
    <e v="#N/A"/>
    <e v="#N/A"/>
    <e v="#N/A"/>
    <x v="1"/>
    <m/>
    <n v="0"/>
    <x v="0"/>
    <m/>
    <x v="5"/>
    <x v="1"/>
  </r>
  <r>
    <x v="1"/>
    <m/>
    <x v="1"/>
    <x v="1"/>
    <x v="1"/>
    <x v="0"/>
    <x v="5"/>
    <x v="4"/>
    <x v="9"/>
    <s v="Servicios secretariales o de administración de oficinas  "/>
    <x v="1"/>
    <n v="80161501"/>
    <s v="Prestar servicios para realizar la planeación, la organización, la administración, la producción, la ejecución y las demás acciones logísticas requeridas para adelantar las actividades estipuladas en el marco de la consulta previa con las comunidades Negras, Afros, Raizales y Palenqueras NARP sobre la metodología de participación de esta comunidades en el Catastro Multipropósito."/>
    <x v="5"/>
    <x v="5"/>
    <n v="240"/>
    <x v="1"/>
    <x v="4"/>
    <x v="2"/>
    <n v="7000000000"/>
    <n v="7000000000"/>
    <x v="0"/>
    <x v="0"/>
    <x v="0"/>
    <x v="1"/>
    <s v="Subdirección de Catastro"/>
    <x v="5"/>
    <s v="Subdirectora de Catastro"/>
    <x v="1"/>
    <x v="2"/>
    <s v="Realizar el levantamiento catastral en los municipios priorizados para la conformación del catastro multipropósito"/>
    <s v="Sistema de Información Predial Actualizado_x000a_"/>
    <m/>
    <m/>
    <e v="#N/A"/>
    <e v="#N/A"/>
    <e v="#N/A"/>
    <x v="1"/>
    <m/>
    <n v="0"/>
    <x v="0"/>
    <m/>
    <x v="5"/>
    <x v="1"/>
  </r>
  <r>
    <x v="4"/>
    <n v="19"/>
    <x v="3"/>
    <x v="3"/>
    <x v="3"/>
    <x v="0"/>
    <x v="0"/>
    <x v="0"/>
    <x v="4"/>
    <s v="Servicios de sistemas de información geográfica (sig)"/>
    <x v="0"/>
    <n v="81101512"/>
    <s v="Prestación de servicios profesionales para la generación de productos técnicos en las etapas de planificación, diseño, implementación, seguimiento y soporte de los proyectos de desarrollo de aplicaciones en tecnologías de la información geográfica a cargo de la Oficina CIAF."/>
    <x v="1"/>
    <x v="1"/>
    <n v="5"/>
    <x v="0"/>
    <x v="0"/>
    <x v="1"/>
    <n v="36651830"/>
    <n v="36651830"/>
    <x v="0"/>
    <x v="0"/>
    <x v="0"/>
    <x v="4"/>
    <s v="Oficina CIAF"/>
    <x v="0"/>
    <s v="Jefe Oficina CIAF"/>
    <x v="3"/>
    <x v="5"/>
    <s v="Desarrollar la asistencia técnica, asesoría y/o consultoría"/>
    <s v="Entidades Asistidas"/>
    <n v="496"/>
    <d v="2021-03-23T00:00:00"/>
    <n v="7330366"/>
    <n v="36651830"/>
    <n v="36651830"/>
    <x v="0"/>
    <s v=" LINA MARGARITA LORA MATIZ"/>
    <n v="0"/>
    <x v="0"/>
    <n v="24631"/>
    <x v="0"/>
    <x v="0"/>
  </r>
  <r>
    <x v="4"/>
    <n v="4"/>
    <x v="3"/>
    <x v="3"/>
    <x v="3"/>
    <x v="0"/>
    <x v="0"/>
    <x v="0"/>
    <x v="3"/>
    <s v="Servicios de sistemas de información geográfica (sig)"/>
    <x v="0"/>
    <n v="81101512"/>
    <s v="Prestación de servicios profesionales para realizar actividades de gestión requerida en el desarrollo del proyecto de inversión y actividades a cargo de la jefatura de la oficina CIAF."/>
    <x v="2"/>
    <x v="2"/>
    <n v="195"/>
    <x v="1"/>
    <x v="0"/>
    <x v="0"/>
    <n v="17031787"/>
    <n v="17031787"/>
    <x v="0"/>
    <x v="0"/>
    <x v="0"/>
    <x v="4"/>
    <s v="Oficina CIAF"/>
    <x v="0"/>
    <s v="Jefe Oficina CIAF"/>
    <x v="3"/>
    <x v="5"/>
    <s v="Planear la asistencia técnica, asesoría, análisis y/o consultoría a desarrollar"/>
    <s v="Entidades Asistidas"/>
    <n v="44"/>
    <d v="2021-01-18T00:00:00"/>
    <n v="2671483"/>
    <n v="17031787"/>
    <n v="17031787"/>
    <x v="0"/>
    <s v="ANDRES FELIPE LOPEZ ORTIZ"/>
    <n v="0"/>
    <x v="0"/>
    <n v="24203"/>
    <x v="0"/>
    <x v="0"/>
  </r>
  <r>
    <x v="4"/>
    <n v="13"/>
    <x v="3"/>
    <x v="3"/>
    <x v="3"/>
    <x v="0"/>
    <x v="0"/>
    <x v="0"/>
    <x v="0"/>
    <s v="Servicios de sistemas de información geográfica (sig)"/>
    <x v="0"/>
    <n v="81101512"/>
    <s v="Prestación de servicios profesionales para la realización del modelamiento y desarrollo de la arquitectura, definiendo modelo conceptual, lógico, arquitectura física y estructura de la base de datos para la solución de software de los proyectos en tecnologías de información geográfica a cargo de la oficina CIAF."/>
    <x v="0"/>
    <x v="0"/>
    <n v="4"/>
    <x v="0"/>
    <x v="0"/>
    <x v="1"/>
    <n v="29321464"/>
    <n v="29321464"/>
    <x v="0"/>
    <x v="0"/>
    <x v="0"/>
    <x v="5"/>
    <s v="CENTRO DE INVESTIGACIÓN Y DESARROLLO EN INFORMACIÓN GEOGRÁFICA - CIAF"/>
    <x v="0"/>
    <s v="Diana Rocio Galindo - Jefe CIAF"/>
    <x v="3"/>
    <x v="5"/>
    <s v="Planear la asistencia técnica, asesoría y/o consultoría a desarrollar"/>
    <s v="Entidades Asistidas"/>
    <n v="374"/>
    <d v="2021-02-24T00:00:00"/>
    <n v="7330366"/>
    <n v="29321464"/>
    <n v="29321464"/>
    <x v="0"/>
    <s v="GASTON ANTONIO MEJIA ARIAS"/>
    <n v="0"/>
    <x v="0"/>
    <n v="24528"/>
    <x v="0"/>
    <x v="0"/>
  </r>
  <r>
    <x v="4"/>
    <n v="8"/>
    <x v="3"/>
    <x v="3"/>
    <x v="3"/>
    <x v="0"/>
    <x v="0"/>
    <x v="0"/>
    <x v="3"/>
    <s v="Servicios de sistemas de información geográfica (sig)"/>
    <x v="0"/>
    <n v="81101512"/>
    <s v="Prestación de servicios profesionales para realizar actividades de gestión y desarrollo de los proyectos de tecnologías geoespaciales que adelante la oficina CIAF."/>
    <x v="0"/>
    <x v="0"/>
    <n v="315"/>
    <x v="1"/>
    <x v="0"/>
    <x v="1"/>
    <n v="68132295"/>
    <n v="68132295"/>
    <x v="0"/>
    <x v="0"/>
    <x v="0"/>
    <x v="4"/>
    <s v="Oficina CIAF"/>
    <x v="0"/>
    <s v="Jefe Oficina CIAF"/>
    <x v="3"/>
    <x v="5"/>
    <s v="Desarrollar la asistencia técnica, asesoría y/o consultoría"/>
    <s v="Entidades Asistidas"/>
    <n v="205"/>
    <d v="2021-02-09T00:00:00"/>
    <n v="6488790"/>
    <n v="68132295"/>
    <n v="68132295"/>
    <x v="0"/>
    <s v="JUAN CARLOS MELO"/>
    <n v="0"/>
    <x v="0"/>
    <n v="24389"/>
    <x v="0"/>
    <x v="0"/>
  </r>
  <r>
    <x v="4"/>
    <n v="14"/>
    <x v="3"/>
    <x v="3"/>
    <x v="3"/>
    <x v="0"/>
    <x v="0"/>
    <x v="0"/>
    <x v="14"/>
    <s v="Servicios de sistemas de información geográfica (sig)"/>
    <x v="0"/>
    <n v="81101512"/>
    <s v="Prestación de servicios profesionales para conceptualizar, implementar y monitorear las bases de datos de los proyectos  de tecnologías de información geográfica a cargo de la oficina CIAF."/>
    <x v="1"/>
    <x v="1"/>
    <n v="8"/>
    <x v="0"/>
    <x v="0"/>
    <x v="1"/>
    <n v="58642928"/>
    <n v="58642928"/>
    <x v="0"/>
    <x v="0"/>
    <x v="0"/>
    <x v="5"/>
    <s v="CENTRO DE INVESTIGACIÓN Y DESARROLLO EN INFORMACIÓN GEOGRÁFICA - CIAF"/>
    <x v="0"/>
    <s v="Diana Rocio Galindo - Jefe CIAF"/>
    <x v="3"/>
    <x v="5"/>
    <s v="Desarrollar la asistencia técnica, asesoría, análisis y/o consultoría"/>
    <s v="Entidades Asistidas"/>
    <n v="404"/>
    <d v="2021-03-01T00:00:00"/>
    <n v="7330366"/>
    <n v="58642928"/>
    <n v="58642928"/>
    <x v="0"/>
    <s v="JULIO CESAR MENDOZA JIMENEZ"/>
    <n v="0"/>
    <x v="0"/>
    <n v="24547"/>
    <x v="0"/>
    <x v="0"/>
  </r>
  <r>
    <x v="4"/>
    <n v="7"/>
    <x v="3"/>
    <x v="3"/>
    <x v="3"/>
    <x v="0"/>
    <x v="0"/>
    <x v="0"/>
    <x v="3"/>
    <s v="Servicios de sistemas de información geográfica (sig)"/>
    <x v="0"/>
    <n v="81101512"/>
    <s v="Prestación de servicios profesionales para definir, proponer e implementar metodologías, procedimientos y técnicas que incorporen el componente geoespacial en los proyectos de la jefatura CIAF."/>
    <x v="0"/>
    <x v="0"/>
    <n v="11"/>
    <x v="0"/>
    <x v="0"/>
    <x v="1"/>
    <n v="61490990"/>
    <n v="61490990"/>
    <x v="0"/>
    <x v="0"/>
    <x v="0"/>
    <x v="4"/>
    <s v="Oficina CIAF"/>
    <x v="0"/>
    <s v="Jefe Oficina CIAF"/>
    <x v="3"/>
    <x v="5"/>
    <s v="Desarrollar la asistencia técnica, asesoría y/o consultoría"/>
    <s v="Entidades Asistidas"/>
    <n v="145"/>
    <d v="2021-01-29T00:00:00"/>
    <n v="5590090"/>
    <n v="61490990"/>
    <n v="61490990"/>
    <x v="0"/>
    <s v="MANUEL CAMILO REYES GONZALEZ"/>
    <n v="0"/>
    <x v="0"/>
    <n v="24284"/>
    <x v="0"/>
    <x v="0"/>
  </r>
  <r>
    <x v="4"/>
    <n v="2"/>
    <x v="3"/>
    <x v="3"/>
    <x v="3"/>
    <x v="0"/>
    <x v="0"/>
    <x v="0"/>
    <x v="3"/>
    <s v="Servicios de sistemas de información geográfica (sig)"/>
    <x v="0"/>
    <n v="81101512"/>
    <s v="Prestación de servicios  profesionales para realizar la verificación, control, seguimiento y  gestión de los proyectos de tecnologías de la información geográfica a cargo de la oficina CIAF"/>
    <x v="2"/>
    <x v="2"/>
    <n v="234"/>
    <x v="1"/>
    <x v="0"/>
    <x v="0"/>
    <n v="57152855"/>
    <n v="57152855"/>
    <x v="0"/>
    <x v="0"/>
    <x v="0"/>
    <x v="4"/>
    <s v="Oficina CIAF"/>
    <x v="0"/>
    <s v="Jefe Oficina CIAF"/>
    <x v="3"/>
    <x v="5"/>
    <s v="Realizar el desarrollo y soporte del sistemas de información geográfica para grupos étnicos"/>
    <s v="Entidades Asistidas"/>
    <n v="24"/>
    <d v="2021-01-08T00:00:00"/>
    <n v="7330366"/>
    <n v="56932509"/>
    <n v="56932509"/>
    <x v="0"/>
    <s v="YESENIA  VARGAS TEJEDOR"/>
    <n v="220346"/>
    <x v="0"/>
    <n v="24195"/>
    <x v="0"/>
    <x v="0"/>
  </r>
  <r>
    <x v="4"/>
    <n v="17"/>
    <x v="3"/>
    <x v="3"/>
    <x v="3"/>
    <x v="0"/>
    <x v="0"/>
    <x v="0"/>
    <x v="4"/>
    <s v="Servicios de sistemas de información geográfica (sig)"/>
    <x v="0"/>
    <n v="81101512"/>
    <s v="Prestación de servicios profesionales para el procesamiento y análisis de datos de observación de la tierra y análisis de información geográfica requeridos en los proyectos a cargo de la Oficina CIAF."/>
    <x v="1"/>
    <x v="1"/>
    <n v="285"/>
    <x v="1"/>
    <x v="0"/>
    <x v="1"/>
    <n v="53105855"/>
    <n v="53105855"/>
    <x v="0"/>
    <x v="0"/>
    <x v="0"/>
    <x v="4"/>
    <s v="Oficina CIAF"/>
    <x v="0"/>
    <s v="Jefe Oficina CIAF"/>
    <x v="3"/>
    <x v="6"/>
    <s v="Desarrollar estudios e investigaciones aplicadas a través de ciencia de datos y prospectiva para fortalecer los procesos institucionales"/>
    <s v="Modelos de gestión Implementados"/>
    <n v="458"/>
    <d v="2021-03-16T00:00:00"/>
    <n v="5590090"/>
    <n v="52733182"/>
    <n v="52733182"/>
    <x v="0"/>
    <s v="JOAN SEBANTIAN  GUTIERREZ"/>
    <n v="372673"/>
    <x v="0"/>
    <n v="24598"/>
    <x v="0"/>
    <x v="0"/>
  </r>
  <r>
    <x v="4"/>
    <n v="5"/>
    <x v="3"/>
    <x v="3"/>
    <x v="3"/>
    <x v="0"/>
    <x v="0"/>
    <x v="0"/>
    <x v="3"/>
    <s v="Servicios de sistemas de información geográfica (sig)"/>
    <x v="0"/>
    <n v="81101512"/>
    <s v="Prestación de servicios profesionales para el análisis y levantamiento de requerimientos de los proyectos de desarrollo de aplicaciones en tecnologías de información geográfica a cargo de la oficina CIAF."/>
    <x v="2"/>
    <x v="2"/>
    <n v="7"/>
    <x v="0"/>
    <x v="0"/>
    <x v="1"/>
    <n v="39130630"/>
    <n v="39130630"/>
    <x v="0"/>
    <x v="0"/>
    <x v="0"/>
    <x v="5"/>
    <s v="CENTRO DE INVESTIGACIÓN Y DESARROLLO EN INFORMACIÓN GEOGRÁFICA - CIAF"/>
    <x v="0"/>
    <s v="Diana Rocio Galindo - Jefe CIAF"/>
    <x v="3"/>
    <x v="5"/>
    <s v="Desarrollar la asistencia técnica, asesoría y/o consultoría"/>
    <s v="Entidades Asistidas"/>
    <n v="77"/>
    <d v="2021-01-21T00:00:00"/>
    <n v="4976424"/>
    <n v="34834968"/>
    <n v="34834968"/>
    <x v="0"/>
    <s v="CLAUDIA VIVIANA GOMEZ TENJO"/>
    <n v="4295662"/>
    <x v="0"/>
    <n v="24232"/>
    <x v="0"/>
    <x v="0"/>
  </r>
  <r>
    <x v="4"/>
    <n v="23"/>
    <x v="3"/>
    <x v="3"/>
    <x v="3"/>
    <x v="0"/>
    <x v="0"/>
    <x v="0"/>
    <x v="4"/>
    <s v="Servicios de sistemas de información geográfica (sig)"/>
    <x v="0"/>
    <n v="81101512"/>
    <s v="Prestación de servicios profesionales para la implementación de métodos y herramientas estadísticas que permitan optimizar los procesos de producción de información misional de acuerdo con los proyectos de innovación de la oficina CIAF y requerimientos y lineamientos establecidos."/>
    <x v="7"/>
    <x v="7"/>
    <n v="9"/>
    <x v="0"/>
    <x v="0"/>
    <x v="1"/>
    <n v="51820137"/>
    <n v="51820137"/>
    <x v="0"/>
    <x v="0"/>
    <x v="0"/>
    <x v="4"/>
    <s v="Oficina CIAF"/>
    <x v="0"/>
    <s v="Jefe Oficina CIAF"/>
    <x v="3"/>
    <x v="6"/>
    <s v="Desarrollar estudios e investigaciones aplicadas a través de ciencia de datos y prospectiva para fortalecer los procesos institucionales"/>
    <s v="Modelos de gestión Implementados"/>
    <n v="540"/>
    <d v="2021-04-19T00:00:00"/>
    <n v="5757793"/>
    <n v="46830050"/>
    <n v="46830050"/>
    <x v="0"/>
    <s v="ANIBAL MONTERO LEGUIZAMON"/>
    <n v="4990087"/>
    <x v="0"/>
    <n v="24685"/>
    <x v="0"/>
    <x v="0"/>
  </r>
  <r>
    <x v="4"/>
    <n v="18"/>
    <x v="3"/>
    <x v="3"/>
    <x v="3"/>
    <x v="0"/>
    <x v="0"/>
    <x v="0"/>
    <x v="0"/>
    <s v="Servicios de sistemas de información geográfica (sig)"/>
    <x v="0"/>
    <n v="81101512"/>
    <s v="Prestación de servicios profesionales para generación de código fuente y documentación en el desarrollo de aplicaciones  de los proyectos de tecnologías de información  Geográfica que adelante la oficina CIAF. "/>
    <x v="1"/>
    <x v="1"/>
    <n v="9"/>
    <x v="0"/>
    <x v="0"/>
    <x v="1"/>
    <n v="44787816"/>
    <n v="44787816"/>
    <x v="0"/>
    <x v="0"/>
    <x v="0"/>
    <x v="5"/>
    <s v="CENTRO DE INVESTIGACIÓN Y DESARROLLO EN INFORMACIÓN GEOGRÁFICA - CIAF"/>
    <x v="0"/>
    <s v="Diana Rocio Galindo - Jefe CIAF"/>
    <x v="3"/>
    <x v="5"/>
    <s v="Desarrollar la asistencia técnica, asesoría y/o consultoría"/>
    <s v="Entidades Asistidas"/>
    <n v="495"/>
    <d v="2021-03-17T00:00:00"/>
    <n v="4263522"/>
    <n v="38371698"/>
    <n v="38371698"/>
    <x v="0"/>
    <s v="FERNEYALONSO MORENO PINEDA"/>
    <n v="6416118"/>
    <x v="0"/>
    <n v="24630"/>
    <x v="0"/>
    <x v="0"/>
  </r>
  <r>
    <x v="4"/>
    <n v="20"/>
    <x v="3"/>
    <x v="3"/>
    <x v="3"/>
    <x v="0"/>
    <x v="0"/>
    <x v="0"/>
    <x v="0"/>
    <s v="Servicios de sistemas de información geográfica (sig)"/>
    <x v="0"/>
    <n v="81101512"/>
    <s v="Prestación de servicios profesioanales para el desarrollo, ajuste y documentación de las aplicaciones en tecnologías de información geográfica a cargo de la oficina CIAF."/>
    <x v="1"/>
    <x v="1"/>
    <n v="7"/>
    <x v="0"/>
    <x v="0"/>
    <x v="1"/>
    <n v="45421530"/>
    <n v="45421530"/>
    <x v="0"/>
    <x v="0"/>
    <x v="0"/>
    <x v="5"/>
    <s v="CENTRO DE INVESTIGACIÓN Y DESARROLLO EN INFORMACIÓN GEOGRÁFICA - CIAF"/>
    <x v="0"/>
    <s v="Diana Rocio Galindo - Jefe CIAF"/>
    <x v="3"/>
    <x v="5"/>
    <s v="Desarrollar la asistencia técnica, asesoría y/o consultoría"/>
    <s v="Entidades Asistidas"/>
    <n v="515"/>
    <d v="2021-03-31T00:00:00"/>
    <n v="6488790"/>
    <n v="25955160"/>
    <n v="25955160"/>
    <x v="0"/>
    <s v="JAIME ALBERTO GUITIERREZ"/>
    <n v="19466370"/>
    <x v="0"/>
    <n v="24651"/>
    <x v="0"/>
    <x v="0"/>
  </r>
  <r>
    <x v="4"/>
    <n v="1"/>
    <x v="3"/>
    <x v="3"/>
    <x v="3"/>
    <x v="0"/>
    <x v="0"/>
    <x v="0"/>
    <x v="3"/>
    <s v="Servicios de sistemas de información geográfica (sig)"/>
    <x v="0"/>
    <n v="81101512"/>
    <s v="Prestación de servicios profesionales especializados en la planeación estratégica y ejecución de los proyectos de la oficina CIAF"/>
    <x v="2"/>
    <x v="2"/>
    <n v="4"/>
    <x v="0"/>
    <x v="0"/>
    <x v="0"/>
    <n v="42806184"/>
    <n v="42806184"/>
    <x v="0"/>
    <x v="0"/>
    <x v="0"/>
    <x v="4"/>
    <s v="Oficina CIAF"/>
    <x v="0"/>
    <s v="Jefe Oficina CIAF"/>
    <x v="3"/>
    <x v="5"/>
    <s v="Realizar el desarrollo y soporte del sistemas de información geográfica para grupos étnicos"/>
    <s v="Entidades Asistidas"/>
    <n v="23"/>
    <d v="2021-01-08T00:00:00"/>
    <n v="10701546"/>
    <n v="21403092"/>
    <n v="21403092"/>
    <x v="0"/>
    <s v="ALEXANDER  MONTEALEGRE TRUJILLO"/>
    <n v="21403092"/>
    <x v="0"/>
    <n v="24193"/>
    <x v="0"/>
    <x v="0"/>
  </r>
  <r>
    <x v="4"/>
    <n v="6"/>
    <x v="3"/>
    <x v="3"/>
    <x v="3"/>
    <x v="0"/>
    <x v="0"/>
    <x v="0"/>
    <x v="3"/>
    <s v="Servicios de sistemas de información geográfica (sig)"/>
    <x v="0"/>
    <n v="81101512"/>
    <s v="Prestación de servicios profesionales para realizar la  construcción de las funcionalidades, plan de pruebas, capacitación, integración de componentes e implementación de las aplicaciones en tecnologías de información geográfica a cargo de la oficina CIAF."/>
    <x v="0"/>
    <x v="0"/>
    <n v="10"/>
    <x v="0"/>
    <x v="0"/>
    <x v="1"/>
    <n v="73303660"/>
    <n v="73303660"/>
    <x v="0"/>
    <x v="0"/>
    <x v="0"/>
    <x v="5"/>
    <s v="CENTRO DE INVESTIGACIÓN Y DESARROLLO EN INFORMACIÓN GEOGRÁFICA - CIAF"/>
    <x v="0"/>
    <s v="Diana Rocio Galindo - Jefe CIAF"/>
    <x v="3"/>
    <x v="5"/>
    <s v="Desarrollar la asistencia técnica, asesoría y/o consultoría"/>
    <s v="Entidades Asistidas"/>
    <n v="156"/>
    <d v="2021-01-26T00:00:00"/>
    <n v="7330366"/>
    <n v="51312562"/>
    <n v="51312562"/>
    <x v="0"/>
    <s v="FERNANDO IVAN CAMARGO"/>
    <n v="21991098"/>
    <x v="0"/>
    <n v="24333"/>
    <x v="0"/>
    <x v="0"/>
  </r>
  <r>
    <x v="4"/>
    <n v="10"/>
    <x v="3"/>
    <x v="3"/>
    <x v="3"/>
    <x v="0"/>
    <x v="0"/>
    <x v="0"/>
    <x v="3"/>
    <s v="Servicios de sistemas de información geográfica (sig)"/>
    <x v="0"/>
    <n v="81101512"/>
    <s v="Prestación de servicios profesionales para realizar desarrollo, integración, mantenimiento y soporte de las  aplicaciones de los proyectos en Tecnologías de Información Geográfica de la Oficina CIAF "/>
    <x v="0"/>
    <x v="0"/>
    <n v="11"/>
    <x v="0"/>
    <x v="0"/>
    <x v="1"/>
    <n v="80634026"/>
    <n v="80634026"/>
    <x v="0"/>
    <x v="0"/>
    <x v="0"/>
    <x v="5"/>
    <s v="CENTRO DE INVESTIGACIÓN Y DESARROLLO EN INFORMACIÓN GEOGRÁFICA - CIAF"/>
    <x v="0"/>
    <s v="Diana Rocio Galindo - Jefe CIAF"/>
    <x v="3"/>
    <x v="5"/>
    <s v="Desarrollar la asistencia técnica, asesoría y/o consultoría"/>
    <s v="Entidades Asistidas"/>
    <n v="271"/>
    <d v="2021-02-15T00:00:00"/>
    <n v="7330366"/>
    <n v="58642928"/>
    <n v="58642928"/>
    <x v="0"/>
    <s v="MONICA CORTES"/>
    <n v="21991098"/>
    <x v="0"/>
    <n v="24454"/>
    <x v="0"/>
    <x v="0"/>
  </r>
  <r>
    <x v="4"/>
    <n v="21"/>
    <x v="3"/>
    <x v="3"/>
    <x v="3"/>
    <x v="0"/>
    <x v="0"/>
    <x v="0"/>
    <x v="4"/>
    <s v="Servicios de sistemas de información geográfica (sig)"/>
    <x v="0"/>
    <n v="81101512"/>
    <s v="Prestación de servicios profesionales para la implementación y administración de las herramientas y  servicios de integración de las aplicaciones para permitir la interoperabilidad de RENARE"/>
    <x v="7"/>
    <x v="7"/>
    <n v="7"/>
    <x v="0"/>
    <x v="0"/>
    <x v="1"/>
    <n v="45421530"/>
    <n v="45421530"/>
    <x v="0"/>
    <x v="0"/>
    <x v="0"/>
    <x v="4"/>
    <s v="Oficina CIAF"/>
    <x v="0"/>
    <s v="Jefe Oficina CIAF"/>
    <x v="3"/>
    <x v="5"/>
    <s v="Desarrollar la asistencia técnica, asesoría y/o consultoría"/>
    <s v="Entidades Asistidas"/>
    <n v="524"/>
    <d v="2021-04-09T00:00:00"/>
    <n v="3124732"/>
    <n v="21873124"/>
    <n v="21873124"/>
    <x v="0"/>
    <s v="HUGO ARMANDO CENDALES PRIETO"/>
    <n v="23548406"/>
    <x v="0"/>
    <n v="24662"/>
    <x v="0"/>
    <x v="0"/>
  </r>
  <r>
    <x v="4"/>
    <n v="9"/>
    <x v="3"/>
    <x v="3"/>
    <x v="3"/>
    <x v="1"/>
    <x v="1"/>
    <x v="0"/>
    <x v="3"/>
    <s v="Servicios de sistemas de información geográfica (sig)"/>
    <x v="0"/>
    <n v="81101512"/>
    <s v="Prestación de servicios profesionales para el desarrollo, ajuste y documentación de las aplicaciones en tecnologías de información geográfica a cargo de la oficina CIAF."/>
    <x v="0"/>
    <x v="0"/>
    <n v="9"/>
    <x v="0"/>
    <x v="0"/>
    <x v="1"/>
    <n v="116798220"/>
    <n v="116798220"/>
    <x v="0"/>
    <x v="1"/>
    <x v="0"/>
    <x v="5"/>
    <s v="CENTRO DE INVESTIGACIÓN Y DESARROLLO EN INFORMACIÓN GEOGRÁFICA - CIAF"/>
    <x v="0"/>
    <s v="Diana Rocio Galindo - Jefe CIAF"/>
    <x v="3"/>
    <x v="5"/>
    <s v="Desarrollar la asistencia técnica, asesoría y/o consultoría"/>
    <s v="Entidades Asistidas"/>
    <n v="231"/>
    <d v="2021-02-10T00:00:00"/>
    <n v="6488790"/>
    <n v="38932740"/>
    <n v="77865480"/>
    <x v="0"/>
    <s v="MONICA ANDREA NIÑO_x000a_JUAN FELIPE MOLINA"/>
    <n v="38932740"/>
    <x v="0"/>
    <s v="24426_x000a_24427"/>
    <x v="1"/>
    <x v="0"/>
  </r>
  <r>
    <x v="4"/>
    <n v="3"/>
    <x v="3"/>
    <x v="3"/>
    <x v="3"/>
    <x v="0"/>
    <x v="0"/>
    <x v="0"/>
    <x v="3"/>
    <s v="Servicios de sistemas de información geográfica (sig)"/>
    <x v="0"/>
    <n v="81101512"/>
    <s v="Prestación de servicios profesionales para formular, desarrollar y controlar proyectos relacionados con desarrollo de aplicaciones de tecnologías de información geográfica a cargo de la oficina CIAF."/>
    <x v="2"/>
    <x v="2"/>
    <n v="165"/>
    <x v="1"/>
    <x v="0"/>
    <x v="1"/>
    <n v="105357406"/>
    <n v="105357406"/>
    <x v="0"/>
    <x v="0"/>
    <x v="0"/>
    <x v="4"/>
    <s v="Oficina CIAF"/>
    <x v="0"/>
    <s v="Jefe Oficina CIAF"/>
    <x v="3"/>
    <x v="5"/>
    <s v="Planear la asistencia técnica, asesoría, análisis y/o consultoría a desarrollar"/>
    <s v="Entidades Asistidas"/>
    <n v="25"/>
    <d v="2021-01-08T00:00:00"/>
    <n v="9577946"/>
    <n v="52678703"/>
    <n v="52678703"/>
    <x v="0"/>
    <s v="ANA JULIA SARRIA ALVAREZ"/>
    <n v="52678703"/>
    <x v="0"/>
    <n v="24196"/>
    <x v="0"/>
    <x v="0"/>
  </r>
  <r>
    <x v="4"/>
    <n v="26"/>
    <x v="3"/>
    <x v="3"/>
    <x v="3"/>
    <x v="0"/>
    <x v="0"/>
    <x v="0"/>
    <x v="6"/>
    <s v="Servicios de sistemas de información geográfica (sig)"/>
    <x v="0"/>
    <n v="81101512"/>
    <s v="Prestación de servicios profesionales para desarrollar el componente geográfico y elaborar la respectiva documentación en los proyectos de tecnologías de la información geográfica a cargo de la oficina CIAF."/>
    <x v="8"/>
    <x v="8"/>
    <n v="3"/>
    <x v="0"/>
    <x v="0"/>
    <x v="1"/>
    <n v="19466370"/>
    <n v="19466370"/>
    <x v="0"/>
    <x v="0"/>
    <x v="0"/>
    <x v="4"/>
    <s v="Oficina CIAF"/>
    <x v="0"/>
    <s v="Jefe Oficina CIAF"/>
    <x v="3"/>
    <x v="5"/>
    <s v="Desarrollar la asistencia técnica, asesoría, análisis y/o consultoría"/>
    <s v="Entidades Asistidas"/>
    <n v="588"/>
    <d v="2021-05-13T00:00:00"/>
    <n v="6488790"/>
    <n v="19466370"/>
    <n v="19466370"/>
    <x v="0"/>
    <s v="YESSICA NATALIA RAMIREZ YARA"/>
    <n v="0"/>
    <x v="0"/>
    <n v="24729"/>
    <x v="5"/>
    <x v="1"/>
  </r>
  <r>
    <x v="4"/>
    <m/>
    <x v="3"/>
    <x v="3"/>
    <x v="3"/>
    <x v="0"/>
    <x v="5"/>
    <x v="1"/>
    <x v="8"/>
    <s v="Servicios de sistemas de información geográfica (sig)"/>
    <x v="0"/>
    <n v="81101512"/>
    <s v="Prestación de servicios profesionales para realizar la planeación, desarrollo, soporte y seguimiento a los proyectos relacionados con desarrollo de aplicaciones de tecnologías de información geográfica a cargo de la oficina CIAF."/>
    <x v="4"/>
    <x v="4"/>
    <n v="165"/>
    <x v="1"/>
    <x v="0"/>
    <x v="1"/>
    <n v="52678703"/>
    <n v="52678703"/>
    <x v="0"/>
    <x v="0"/>
    <x v="0"/>
    <x v="4"/>
    <s v="Oficina CIAF"/>
    <x v="0"/>
    <s v="Jefe Oficina CIAF"/>
    <x v="3"/>
    <x v="5"/>
    <s v="Planear la asistencia técnica, asesoría, análisis y/o consultoría a desarrollar"/>
    <s v="Entidades Asistidas"/>
    <m/>
    <m/>
    <e v="#N/A"/>
    <e v="#N/A"/>
    <e v="#N/A"/>
    <x v="1"/>
    <m/>
    <n v="0"/>
    <x v="0"/>
    <m/>
    <x v="5"/>
    <x v="1"/>
  </r>
  <r>
    <x v="4"/>
    <m/>
    <x v="3"/>
    <x v="3"/>
    <x v="3"/>
    <x v="0"/>
    <x v="5"/>
    <x v="1"/>
    <x v="7"/>
    <s v="Servicios de sistemas de información geográfica (sig)"/>
    <x v="0"/>
    <n v="81101512"/>
    <s v="Prestación de servicios profesionales para desarrollar herramientas asociadas a la transferencia de conocimiento técnico especializado de acuerdos con los requerimientos y necesidades de la oficina CIAF."/>
    <x v="5"/>
    <x v="5"/>
    <n v="7"/>
    <x v="0"/>
    <x v="0"/>
    <x v="1"/>
    <n v="33820360"/>
    <n v="33820360"/>
    <x v="0"/>
    <x v="0"/>
    <x v="0"/>
    <x v="4"/>
    <s v="Oficina CIAF"/>
    <x v="0"/>
    <s v="Jefe Oficina CIAF"/>
    <x v="3"/>
    <x v="6"/>
    <s v="Desarrollar estudios e investigaciones aplicadas a través de ciencia de datos y prospectiva para fortalecer los procesos institucionales"/>
    <s v="Modelos de gestión Implementados"/>
    <m/>
    <m/>
    <e v="#N/A"/>
    <e v="#N/A"/>
    <e v="#N/A"/>
    <x v="1"/>
    <m/>
    <n v="0"/>
    <x v="0"/>
    <m/>
    <x v="5"/>
    <x v="1"/>
  </r>
  <r>
    <x v="4"/>
    <m/>
    <x v="3"/>
    <x v="3"/>
    <x v="3"/>
    <x v="0"/>
    <x v="5"/>
    <x v="1"/>
    <x v="8"/>
    <s v="Servicios de sistemas de información geográfica (sig)"/>
    <x v="0"/>
    <n v="81101512"/>
    <s v="Prestación de servicios profesionales para desarrollar proyectos de analítica de datos que integren fuentes de información alfanumérica y geoespacial para el aprovechamiento de la información producida por la entidad."/>
    <x v="5"/>
    <x v="5"/>
    <n v="6"/>
    <x v="0"/>
    <x v="0"/>
    <x v="1"/>
    <n v="38932740"/>
    <n v="38932740"/>
    <x v="0"/>
    <x v="0"/>
    <x v="0"/>
    <x v="4"/>
    <s v="Oficina CIAF"/>
    <x v="0"/>
    <s v="Jefe Oficina CIAF"/>
    <x v="3"/>
    <x v="6"/>
    <s v="Desarrollar estudios e investigaciones aplicadas a través de ciencia de datos y prospectiva para fortalecer los procesos institucionales"/>
    <s v="Modelos de gestión Implementados"/>
    <m/>
    <m/>
    <e v="#N/A"/>
    <e v="#N/A"/>
    <e v="#N/A"/>
    <x v="1"/>
    <m/>
    <n v="0"/>
    <x v="0"/>
    <m/>
    <x v="5"/>
    <x v="1"/>
  </r>
  <r>
    <x v="4"/>
    <n v="29"/>
    <x v="3"/>
    <x v="3"/>
    <x v="3"/>
    <x v="0"/>
    <x v="0"/>
    <x v="0"/>
    <x v="6"/>
    <s v="Servicio de análisis de sistemas"/>
    <x v="0"/>
    <n v="81111808"/>
    <s v="Prestación de servicios profesionales para implementar y poner en operación el sistema de gestión de contenidos de la plataforma tecnológica de la ICDE de conformidad con los lineamientos definidos"/>
    <x v="5"/>
    <x v="5"/>
    <n v="7"/>
    <x v="0"/>
    <x v="0"/>
    <x v="2"/>
    <n v="52851939"/>
    <n v="52851939"/>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n v="598"/>
    <d v="2021-05-20T00:00:00"/>
    <n v="7550277"/>
    <n v="52851939"/>
    <n v="52851939"/>
    <x v="0"/>
    <s v="JULIAN DAVID MANCERA"/>
    <n v="0"/>
    <x v="0"/>
    <n v="24736"/>
    <x v="0"/>
    <x v="0"/>
  </r>
  <r>
    <x v="4"/>
    <n v="12"/>
    <x v="3"/>
    <x v="3"/>
    <x v="3"/>
    <x v="0"/>
    <x v="0"/>
    <x v="0"/>
    <x v="0"/>
    <s v="Servicios de asesoramiento para asuntos gubernamentales y de relaciones comunitarias"/>
    <x v="0"/>
    <n v="80101509"/>
    <s v="Prestación de servicios profesionales para implementar la estrategia de comunicación de la ICDE de conformidad con su marco de referencia y las recomendaciones del IGIF en línea con los objetivos de la política de catastro multipropósito"/>
    <x v="0"/>
    <x v="0"/>
    <n v="11"/>
    <x v="0"/>
    <x v="0"/>
    <x v="2"/>
    <n v="108518128"/>
    <n v="108518128"/>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n v="325"/>
    <d v="2021-02-19T00:00:00"/>
    <n v="9865284"/>
    <n v="103585482"/>
    <n v="103585482"/>
    <x v="0"/>
    <s v="LORENA FORTICH"/>
    <n v="4932646"/>
    <x v="0"/>
    <n v="24489"/>
    <x v="0"/>
    <x v="0"/>
  </r>
  <r>
    <x v="4"/>
    <n v="28"/>
    <x v="3"/>
    <x v="3"/>
    <x v="3"/>
    <x v="0"/>
    <x v="0"/>
    <x v="0"/>
    <x v="4"/>
    <s v="Servicios de sistemas de información geográfica (sig)"/>
    <x v="0"/>
    <n v="81101512"/>
    <s v="Prestación de servicios profesionales para realizar el diseño web de la plataforma tecnológica  de la ICDE y su correspondiente implementación, en el marco de la política de catastro multipropósito"/>
    <x v="1"/>
    <x v="1"/>
    <n v="285"/>
    <x v="1"/>
    <x v="0"/>
    <x v="2"/>
    <n v="71727632"/>
    <n v="71727632"/>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n v="599"/>
    <d v="2021-05-19T00:00:00"/>
    <n v="7550277"/>
    <n v="64177354.5"/>
    <n v="64177354.5"/>
    <x v="0"/>
    <s v="FABIAN ROBERTO PEÑA CLAVIJO"/>
    <n v="7550277.5"/>
    <x v="0"/>
    <n v="24746"/>
    <x v="0"/>
    <x v="0"/>
  </r>
  <r>
    <x v="4"/>
    <n v="16"/>
    <x v="3"/>
    <x v="3"/>
    <x v="3"/>
    <x v="0"/>
    <x v="0"/>
    <x v="0"/>
    <x v="0"/>
    <s v="Servicios de sistemas de información geográfica (sig)"/>
    <x v="0"/>
    <n v="81101512"/>
    <s v="Prestación de servicios profesionales para gestionar y disponer la información geoespacial fundamental insumo en el marco de la implementación de la política de catastro multipropósito a través de la ICDE"/>
    <x v="0"/>
    <x v="0"/>
    <n v="11"/>
    <x v="0"/>
    <x v="0"/>
    <x v="2"/>
    <n v="95787740"/>
    <n v="95787740"/>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n v="421"/>
    <d v="2021-03-03T00:00:00"/>
    <n v="8707976"/>
    <n v="87079760"/>
    <n v="87079760"/>
    <x v="0"/>
    <s v="NATALIA DIAZ"/>
    <n v="8707980"/>
    <x v="0"/>
    <n v="24554"/>
    <x v="0"/>
    <x v="0"/>
  </r>
  <r>
    <x v="4"/>
    <n v="15"/>
    <x v="3"/>
    <x v="3"/>
    <x v="3"/>
    <x v="0"/>
    <x v="0"/>
    <x v="0"/>
    <x v="3"/>
    <s v="Servicios de asesoramiento sobre tecnologías de la información"/>
    <x v="0"/>
    <n v="80101507"/>
    <s v="Prestación de servicios profesionales para diseñar la estrategia de fortalecimiento y aprovechamiento de la información geoespacial dispuesta por la ICDE para de los municipios priorizados en el marco de la política de catastro multipropósito."/>
    <x v="0"/>
    <x v="0"/>
    <n v="11"/>
    <x v="0"/>
    <x v="0"/>
    <x v="2"/>
    <n v="105357406"/>
    <n v="105357406"/>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_x000a_"/>
    <n v="420"/>
    <d v="2021-03-02T00:00:00"/>
    <n v="9865284"/>
    <n v="93720198"/>
    <n v="93720198"/>
    <x v="0"/>
    <s v="DANIEL RICARDO INFANTE"/>
    <n v="11637208"/>
    <x v="0"/>
    <n v="24571"/>
    <x v="0"/>
    <x v="0"/>
  </r>
  <r>
    <x v="4"/>
    <n v="25"/>
    <x v="3"/>
    <x v="3"/>
    <x v="3"/>
    <x v="0"/>
    <x v="0"/>
    <x v="0"/>
    <x v="4"/>
    <s v="Servicio de análisis de sistemas"/>
    <x v="0"/>
    <n v="81111808"/>
    <s v="Prestación de servicios profesionales para implementar procesos de innovación tecnológica en el análisis y explotación de datos en el marco de la implementación de la política de catastro multipropósito"/>
    <x v="1"/>
    <x v="1"/>
    <n v="285"/>
    <x v="1"/>
    <x v="0"/>
    <x v="2"/>
    <n v="82725772"/>
    <n v="82725772"/>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n v="580"/>
    <d v="2021-05-04T00:00:00"/>
    <n v="8707976"/>
    <n v="67922213"/>
    <n v="67922213"/>
    <x v="0"/>
    <s v="ANDRES ENRIQUE ROSSO MATEUS"/>
    <n v="14803559"/>
    <x v="0"/>
    <n v="24717"/>
    <x v="0"/>
    <x v="0"/>
  </r>
  <r>
    <x v="4"/>
    <n v="24"/>
    <x v="3"/>
    <x v="3"/>
    <x v="3"/>
    <x v="0"/>
    <x v="0"/>
    <x v="0"/>
    <x v="4"/>
    <s v="Servicios de asesoramiento para asuntos gubernamentales y de relaciones comunitarias"/>
    <x v="0"/>
    <n v="80101509"/>
    <s v="Prestación de servicios profesionales para poner en operación el modelo de gobernanza de la ICDE como apoyo a la implementación de la política de catastro multipropósito."/>
    <x v="1"/>
    <x v="1"/>
    <n v="285"/>
    <x v="1"/>
    <x v="0"/>
    <x v="2"/>
    <n v="82725772"/>
    <n v="82725772"/>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n v="579"/>
    <d v="2021-05-05T00:00:00"/>
    <n v="8707976"/>
    <n v="67922213"/>
    <n v="67922213"/>
    <x v="0"/>
    <s v="ROBERTO CAJAMARCA"/>
    <n v="14803559"/>
    <x v="0"/>
    <n v="24714"/>
    <x v="0"/>
    <x v="0"/>
  </r>
  <r>
    <x v="4"/>
    <n v="27"/>
    <x v="3"/>
    <x v="3"/>
    <x v="3"/>
    <x v="0"/>
    <x v="0"/>
    <x v="0"/>
    <x v="4"/>
    <s v="Servicios de procesamiento o preparación de datos "/>
    <x v="0"/>
    <n v="81112002"/>
    <s v="Prestación de servicios profesionales para implementar los modelos de las bases de datos requeridas en el marco de la política de catastral multipropósito y el fortalecimiento de la ICDE"/>
    <x v="1"/>
    <x v="1"/>
    <n v="285"/>
    <x v="1"/>
    <x v="0"/>
    <x v="2"/>
    <n v="82725772"/>
    <n v="82725772"/>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n v="595"/>
    <d v="2021-05-14T00:00:00"/>
    <n v="8707976"/>
    <n v="62407161.333333328"/>
    <n v="62407161.333333328"/>
    <x v="0"/>
    <s v="CAMILO ANDRES HERNANDEZ BARAJAS"/>
    <n v="20318610.666666672"/>
    <x v="0"/>
    <n v="24734"/>
    <x v="0"/>
    <x v="0"/>
  </r>
  <r>
    <x v="4"/>
    <n v="22"/>
    <x v="3"/>
    <x v="3"/>
    <x v="3"/>
    <x v="0"/>
    <x v="0"/>
    <x v="0"/>
    <x v="0"/>
    <s v="Servicios de asesoramiento sobre planificación estratégica"/>
    <x v="0"/>
    <n v="80101504"/>
    <s v="Apoyar al Instituto Geográfico Agustín Codazzi (IGAC), para desarrollar las actividades de planeación estratégica para el fortalecimiento de la ICDE en el marc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1"/>
    <x v="1"/>
    <s v="9.5"/>
    <x v="0"/>
    <x v="0"/>
    <x v="2"/>
    <n v="120000000"/>
    <n v="120000000"/>
    <x v="0"/>
    <x v="0"/>
    <x v="0"/>
    <x v="4"/>
    <s v="Oficina CIAF"/>
    <x v="0"/>
    <s v="Jefe Oficina CIAF"/>
    <x v="1"/>
    <x v="2"/>
    <s v="Gestionar técnicamente la operación del proyecto de catastro multipropósito, en lo correspondiente al IGAC"/>
    <s v="Sistema de Información Predial Actualizado_x000a_"/>
    <n v="529"/>
    <d v="2021-04-15T00:00:00"/>
    <n v="11022592"/>
    <n v="93692032"/>
    <n v="93692032"/>
    <x v="0"/>
    <s v="ALEXANDER  MONTEALEGRE TRUJILLO"/>
    <n v="26307968"/>
    <x v="0"/>
    <n v="24673"/>
    <x v="0"/>
    <x v="0"/>
  </r>
  <r>
    <x v="4"/>
    <m/>
    <x v="3"/>
    <x v="3"/>
    <x v="3"/>
    <x v="0"/>
    <x v="0"/>
    <x v="0"/>
    <x v="0"/>
    <s v="Servicios de sistemas de información geográfica (sig)"/>
    <x v="0"/>
    <n v="81101512"/>
    <s v="Prestación de servicios profesionales para diseñar y construir servicios de información, de procesamiento y de disposición de información para el catastro multipropósito desde el fortalecimiento de la ICDE"/>
    <x v="0"/>
    <x v="0"/>
    <n v="11"/>
    <x v="0"/>
    <x v="0"/>
    <x v="2"/>
    <n v="108518128"/>
    <n v="108518128"/>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n v="328"/>
    <d v="2021-02-16T00:00:00"/>
    <e v="#N/A"/>
    <e v="#N/A"/>
    <e v="#N/A"/>
    <x v="1"/>
    <s v="ANGEL FORERO ( no continua con el proceso)"/>
    <n v="0"/>
    <x v="0"/>
    <m/>
    <x v="7"/>
    <x v="1"/>
  </r>
  <r>
    <x v="4"/>
    <n v="30"/>
    <x v="3"/>
    <x v="3"/>
    <x v="3"/>
    <x v="0"/>
    <x v="0"/>
    <x v="0"/>
    <x v="6"/>
    <s v="Servicios de sistemas de información geográfica (sig)"/>
    <x v="0"/>
    <n v="81101512"/>
    <s v="Prestación de servicios profesionales para diseñar los servicios de información, de procesamiento y disposición de información para el catastro multipropósito"/>
    <x v="5"/>
    <x v="5"/>
    <n v="7"/>
    <x v="0"/>
    <x v="0"/>
    <x v="2"/>
    <n v="69056988"/>
    <n v="69056988"/>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n v="610"/>
    <d v="2021-05-27T00:00:00"/>
    <n v="9865284"/>
    <n v="69056988"/>
    <n v="69056988"/>
    <x v="0"/>
    <s v="EDUIN YEZID CARRILLO VEGA"/>
    <n v="0"/>
    <x v="0"/>
    <n v="24755"/>
    <x v="5"/>
    <x v="1"/>
  </r>
  <r>
    <x v="4"/>
    <m/>
    <x v="3"/>
    <x v="3"/>
    <x v="3"/>
    <x v="0"/>
    <x v="5"/>
    <x v="1"/>
    <x v="6"/>
    <s v="Servicios de sistemas de información geográfica (sig)"/>
    <x v="0"/>
    <n v="81101512"/>
    <s v="Prestación de servicios profesionales para el desarrollo de procesos de analítica de datos en el marco de los métodos indirectos del catastro multipropósito"/>
    <x v="3"/>
    <x v="3"/>
    <n v="5"/>
    <x v="0"/>
    <x v="0"/>
    <x v="2"/>
    <n v="18201180"/>
    <n v="18201180"/>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m/>
    <m/>
    <e v="#N/A"/>
    <e v="#N/A"/>
    <e v="#N/A"/>
    <x v="1"/>
    <m/>
    <n v="0"/>
    <x v="0"/>
    <m/>
    <x v="5"/>
    <x v="1"/>
  </r>
  <r>
    <x v="4"/>
    <m/>
    <x v="3"/>
    <x v="3"/>
    <x v="3"/>
    <x v="0"/>
    <x v="5"/>
    <x v="1"/>
    <x v="6"/>
    <s v="Servicio de gestión de publicidad cooperativa o compartida"/>
    <x v="0"/>
    <n v="80141627"/>
    <s v="Implementar la estrategia de comunicaciones de la ICDE para fortalecer el uso de la información geográfica en el marco del “Programa para la adopción e implementación de un Catastro Multipropósito Urbano – Rural”"/>
    <x v="3"/>
    <x v="3"/>
    <n v="5"/>
    <x v="0"/>
    <x v="0"/>
    <x v="2"/>
    <n v="50726076"/>
    <n v="50726076"/>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m/>
    <m/>
    <e v="#N/A"/>
    <e v="#N/A"/>
    <e v="#N/A"/>
    <x v="1"/>
    <m/>
    <n v="0"/>
    <x v="0"/>
    <m/>
    <x v="5"/>
    <x v="1"/>
  </r>
  <r>
    <x v="4"/>
    <m/>
    <x v="3"/>
    <x v="3"/>
    <x v="3"/>
    <x v="0"/>
    <x v="5"/>
    <x v="1"/>
    <x v="6"/>
    <s v="Servicios de diseño de gráficos o gráficas"/>
    <x v="0"/>
    <n v="82141504"/>
    <s v="Prestación de servicios profesionales para generar contenidos graficos y multimedia apoyo a la implementación de la estrategia de fortalecimiento territorio virtual"/>
    <x v="4"/>
    <x v="4"/>
    <n v="82"/>
    <x v="1"/>
    <x v="0"/>
    <x v="2"/>
    <n v="11637208"/>
    <n v="11637208"/>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m/>
    <m/>
    <e v="#N/A"/>
    <e v="#N/A"/>
    <e v="#N/A"/>
    <x v="1"/>
    <m/>
    <n v="0"/>
    <x v="0"/>
    <m/>
    <x v="5"/>
    <x v="1"/>
  </r>
  <r>
    <x v="4"/>
    <m/>
    <x v="3"/>
    <x v="3"/>
    <x v="3"/>
    <x v="0"/>
    <x v="5"/>
    <x v="1"/>
    <x v="6"/>
    <s v="Servicios de sistemas de información geográfica (sig)"/>
    <x v="0"/>
    <n v="81101512"/>
    <s v="Prestación de servicios profesionales para realizar la implementación de estándares sobre los datos fundamentales de la ICDE"/>
    <x v="4"/>
    <x v="4"/>
    <n v="6"/>
    <x v="0"/>
    <x v="0"/>
    <x v="2"/>
    <n v="40100724"/>
    <n v="40100724"/>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m/>
    <m/>
    <e v="#N/A"/>
    <e v="#N/A"/>
    <e v="#N/A"/>
    <x v="1"/>
    <m/>
    <n v="0"/>
    <x v="0"/>
    <m/>
    <x v="5"/>
    <x v="1"/>
  </r>
  <r>
    <x v="4"/>
    <m/>
    <x v="3"/>
    <x v="3"/>
    <x v="3"/>
    <x v="0"/>
    <x v="5"/>
    <x v="1"/>
    <x v="6"/>
    <s v="Servicios de sistemas de información geográfica (sig)"/>
    <x v="0"/>
    <n v="81101512"/>
    <s v="Prestación de servicios profesionales para identificar e integrar los modelos de objetos geográficos territoriales en el marco de la administración del territorio"/>
    <x v="4"/>
    <x v="4"/>
    <n v="6"/>
    <x v="0"/>
    <x v="0"/>
    <x v="2"/>
    <n v="40100724"/>
    <n v="40100724"/>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m/>
    <m/>
    <e v="#N/A"/>
    <e v="#N/A"/>
    <e v="#N/A"/>
    <x v="1"/>
    <m/>
    <n v="0"/>
    <x v="0"/>
    <m/>
    <x v="5"/>
    <x v="1"/>
  </r>
  <r>
    <x v="4"/>
    <m/>
    <x v="3"/>
    <x v="3"/>
    <x v="3"/>
    <x v="0"/>
    <x v="5"/>
    <x v="1"/>
    <x v="6"/>
    <s v="Servicios de sistemas de información geográfica (sig)"/>
    <x v="0"/>
    <n v="81101512"/>
    <s v="Prestación de servicios profesionales para realizar la gestión de los datos abiertos en el marco de la ICDE"/>
    <x v="4"/>
    <x v="4"/>
    <n v="6"/>
    <x v="0"/>
    <x v="0"/>
    <x v="2"/>
    <n v="40100724"/>
    <n v="40100724"/>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m/>
    <m/>
    <e v="#N/A"/>
    <e v="#N/A"/>
    <e v="#N/A"/>
    <x v="1"/>
    <m/>
    <n v="0"/>
    <x v="0"/>
    <m/>
    <x v="5"/>
    <x v="1"/>
  </r>
  <r>
    <x v="4"/>
    <m/>
    <x v="3"/>
    <x v="3"/>
    <x v="3"/>
    <x v="0"/>
    <x v="5"/>
    <x v="1"/>
    <x v="6"/>
    <s v="Servicios de sistemas de información geográfica (sig)"/>
    <x v="0"/>
    <n v="81101512"/>
    <s v="Prestación de servicios profesionales para realizar el análisis de la información espacial y alfanumérica del IGAC, en el marco en el marco del fortalecimiento de la ICDE y la implementación de la política de catastro multipropósito."/>
    <x v="5"/>
    <x v="5"/>
    <n v="195"/>
    <x v="1"/>
    <x v="0"/>
    <x v="2"/>
    <n v="43442451"/>
    <n v="43442451"/>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m/>
    <m/>
    <e v="#N/A"/>
    <e v="#N/A"/>
    <e v="#N/A"/>
    <x v="1"/>
    <m/>
    <n v="0"/>
    <x v="0"/>
    <m/>
    <x v="5"/>
    <x v="1"/>
  </r>
  <r>
    <x v="4"/>
    <m/>
    <x v="3"/>
    <x v="3"/>
    <x v="3"/>
    <x v="0"/>
    <x v="5"/>
    <x v="1"/>
    <x v="6"/>
    <s v="Servicios de sistemas de información geográfica (sig)"/>
    <x v="0"/>
    <n v="81101512"/>
    <s v="Prestación de servicios profesionales el desarrollo de procesos de inteligencia artificial en el marco de los métodos indirectos del catastro multipropósito"/>
    <x v="5"/>
    <x v="5"/>
    <n v="195"/>
    <x v="1"/>
    <x v="0"/>
    <x v="2"/>
    <n v="49076800"/>
    <n v="49076800"/>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m/>
    <m/>
    <e v="#N/A"/>
    <e v="#N/A"/>
    <e v="#N/A"/>
    <x v="1"/>
    <m/>
    <n v="0"/>
    <x v="0"/>
    <m/>
    <x v="5"/>
    <x v="1"/>
  </r>
  <r>
    <x v="4"/>
    <m/>
    <x v="3"/>
    <x v="3"/>
    <x v="3"/>
    <x v="0"/>
    <x v="5"/>
    <x v="1"/>
    <x v="6"/>
    <s v="Servicio de análisis de sistemas"/>
    <x v="0"/>
    <n v="81111808"/>
    <s v="Servicios profesionales para realizar el diseño e implementación de la experiencia de usuario de la plataforma tecnológica de la ICDE en la implementación de la política de catastro multipropósito"/>
    <x v="5"/>
    <x v="5"/>
    <n v="7"/>
    <x v="0"/>
    <x v="0"/>
    <x v="2"/>
    <n v="52851939"/>
    <n v="52851939"/>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m/>
    <m/>
    <e v="#N/A"/>
    <e v="#N/A"/>
    <e v="#N/A"/>
    <x v="1"/>
    <m/>
    <n v="0"/>
    <x v="0"/>
    <m/>
    <x v="5"/>
    <x v="1"/>
  </r>
  <r>
    <x v="4"/>
    <m/>
    <x v="3"/>
    <x v="3"/>
    <x v="3"/>
    <x v="0"/>
    <x v="5"/>
    <x v="1"/>
    <x v="6"/>
    <s v="Servicios de sistemas de información geográfica (sig)"/>
    <x v="0"/>
    <n v="81101512"/>
    <s v="Prestación de servicios profesionales como desarrollador frontend para la Plataforma Tecnológica de la ICDE en el marco de su fortalecimiento y de la implementación de la política de catastro multipropósito"/>
    <x v="5"/>
    <x v="5"/>
    <n v="7"/>
    <x v="0"/>
    <x v="0"/>
    <x v="2"/>
    <n v="52851939"/>
    <n v="52851939"/>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m/>
    <m/>
    <e v="#N/A"/>
    <e v="#N/A"/>
    <e v="#N/A"/>
    <x v="1"/>
    <m/>
    <n v="0"/>
    <x v="0"/>
    <m/>
    <x v="5"/>
    <x v="1"/>
  </r>
  <r>
    <x v="4"/>
    <m/>
    <x v="3"/>
    <x v="3"/>
    <x v="3"/>
    <x v="0"/>
    <x v="5"/>
    <x v="1"/>
    <x v="6"/>
    <s v="Servicios de sistemas de información geográfica (sig)"/>
    <x v="0"/>
    <n v="81101512"/>
    <s v="Prestación de servicios profesionales para realizar los estudios técnicos y económicos de implementación de datos de observación de la tierra en la política de catastro multipropósito"/>
    <x v="5"/>
    <x v="5"/>
    <n v="195"/>
    <x v="1"/>
    <x v="0"/>
    <x v="2"/>
    <n v="56601844"/>
    <n v="56601844"/>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m/>
    <m/>
    <e v="#N/A"/>
    <e v="#N/A"/>
    <e v="#N/A"/>
    <x v="1"/>
    <m/>
    <n v="0"/>
    <x v="0"/>
    <m/>
    <x v="5"/>
    <x v="1"/>
  </r>
  <r>
    <x v="4"/>
    <m/>
    <x v="3"/>
    <x v="3"/>
    <x v="3"/>
    <x v="0"/>
    <x v="5"/>
    <x v="1"/>
    <x v="6"/>
    <s v="Servicios de sistemas de información geográfica (sig)"/>
    <x v="0"/>
    <n v="81101512"/>
    <s v="Prestación de servicios profesionales para realizar el análisis y acompañamiento técnico en la implementación de tecnologías geoespaciales en la política de catastro multipropósito."/>
    <x v="5"/>
    <x v="5"/>
    <n v="195"/>
    <x v="1"/>
    <x v="0"/>
    <x v="2"/>
    <n v="56601844"/>
    <n v="56601844"/>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m/>
    <m/>
    <e v="#N/A"/>
    <e v="#N/A"/>
    <e v="#N/A"/>
    <x v="1"/>
    <m/>
    <n v="0"/>
    <x v="0"/>
    <m/>
    <x v="5"/>
    <x v="1"/>
  </r>
  <r>
    <x v="4"/>
    <m/>
    <x v="3"/>
    <x v="3"/>
    <x v="3"/>
    <x v="0"/>
    <x v="5"/>
    <x v="1"/>
    <x v="6"/>
    <s v="Servicios de sistemas de información geográfica (sig)"/>
    <x v="0"/>
    <n v="81101512"/>
    <s v="Prestación de servicios profesionales para diseñar y construir servicios de información, de procesamiento y de disposición de información para el catastro multipropósito desde el fortalecimiento de la ICDE"/>
    <x v="5"/>
    <x v="5"/>
    <n v="7"/>
    <x v="0"/>
    <x v="0"/>
    <x v="2"/>
    <n v="69056988"/>
    <n v="69056988"/>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m/>
    <m/>
    <e v="#N/A"/>
    <e v="#N/A"/>
    <e v="#N/A"/>
    <x v="1"/>
    <m/>
    <n v="0"/>
    <x v="0"/>
    <m/>
    <x v="5"/>
    <x v="1"/>
  </r>
  <r>
    <x v="4"/>
    <m/>
    <x v="3"/>
    <x v="3"/>
    <x v="3"/>
    <x v="0"/>
    <x v="5"/>
    <x v="1"/>
    <x v="6"/>
    <s v="Servicio de análisis de sistemas"/>
    <x v="0"/>
    <n v="81111808"/>
    <s v="Prestación de servicios profesionales como arquitecto de solución en la implementación de una plataforma tecnológica que soporte la operación de la ICDE  apoyo a la política de catastro multipropósito"/>
    <x v="5"/>
    <x v="5"/>
    <n v="7"/>
    <x v="0"/>
    <x v="0"/>
    <x v="2"/>
    <n v="69056988"/>
    <n v="69056988"/>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m/>
    <m/>
    <e v="#N/A"/>
    <e v="#N/A"/>
    <e v="#N/A"/>
    <x v="1"/>
    <m/>
    <n v="0"/>
    <x v="0"/>
    <m/>
    <x v="5"/>
    <x v="1"/>
  </r>
  <r>
    <x v="4"/>
    <m/>
    <x v="3"/>
    <x v="3"/>
    <x v="3"/>
    <x v="0"/>
    <x v="5"/>
    <x v="1"/>
    <x v="6"/>
    <s v="Servicios de sistemas de información geográfica (sig)"/>
    <x v="0"/>
    <n v="81101512"/>
    <s v="Prestación de servicios profesionales para el diseño e implementación de los servicios tecnológicos requeridos para el catastro multipropósito en el marco del fortalecimiento de la ICDE"/>
    <x v="5"/>
    <x v="5"/>
    <n v="7"/>
    <x v="0"/>
    <x v="0"/>
    <x v="2"/>
    <n v="69056988"/>
    <n v="69056988"/>
    <x v="0"/>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m/>
    <m/>
    <e v="#N/A"/>
    <e v="#N/A"/>
    <e v="#N/A"/>
    <x v="1"/>
    <m/>
    <n v="0"/>
    <x v="0"/>
    <m/>
    <x v="5"/>
    <x v="1"/>
  </r>
  <r>
    <x v="4"/>
    <m/>
    <x v="3"/>
    <x v="3"/>
    <x v="3"/>
    <x v="1"/>
    <x v="5"/>
    <x v="3"/>
    <x v="7"/>
    <s v="Servicios de sistemas de información geográfica (sig)"/>
    <x v="0"/>
    <n v="81101512"/>
    <s v="Prestación de servicios profesionales para gestionar y disponer información geoespacial y datos de observación de la tierra a través de la ICDE en el marco de la implementación de la política de CM"/>
    <x v="5"/>
    <x v="5"/>
    <n v="195"/>
    <x v="1"/>
    <x v="0"/>
    <x v="2"/>
    <n v="113203688"/>
    <n v="113203688"/>
    <x v="0"/>
    <x v="1"/>
    <x v="0"/>
    <x v="4"/>
    <s v="Oficina CIAF"/>
    <x v="0"/>
    <s v="Jefe Oficina CIAF"/>
    <x v="1"/>
    <x v="2"/>
    <s v="Fortalecer la Infraestructura Colombiana de Datos Espaciales - ICDE, para su incorporación en el sistema de e-gobierno y su interoperabilidad con el nodo de tierras"/>
    <s v="Sistema de Información predial actualizado"/>
    <m/>
    <m/>
    <e v="#N/A"/>
    <e v="#N/A"/>
    <e v="#N/A"/>
    <x v="1"/>
    <m/>
    <n v="0"/>
    <x v="0"/>
    <m/>
    <x v="5"/>
    <x v="3"/>
  </r>
  <r>
    <x v="4"/>
    <m/>
    <x v="3"/>
    <x v="3"/>
    <x v="3"/>
    <x v="0"/>
    <x v="5"/>
    <x v="1"/>
    <x v="6"/>
    <s v="Servicios de sistemas de información geográfica (sig)"/>
    <x v="0"/>
    <n v="81101512"/>
    <s v="Servicios especializados para el suministro de datos de observación de la tierra y la generación de productos derivados para implementación de la política de catastro multipropósito "/>
    <x v="9"/>
    <x v="9"/>
    <n v="7"/>
    <x v="0"/>
    <x v="4"/>
    <x v="2"/>
    <n v="100000000"/>
    <n v="100000000"/>
    <x v="2"/>
    <x v="0"/>
    <x v="0"/>
    <x v="4"/>
    <s v="Oficina CIAF"/>
    <x v="0"/>
    <s v="Jefe Oficina CIAF"/>
    <x v="1"/>
    <x v="2"/>
    <s v="Fortalecer la Infraestructura Colombiana de Datos Espaciales - ICDE, para su incorporación en el sistema de e-gobierno y su interoperabilidad con el nodo de tierras"/>
    <s v="Sistema de Información predial actualizado"/>
    <m/>
    <m/>
    <e v="#N/A"/>
    <e v="#N/A"/>
    <e v="#N/A"/>
    <x v="1"/>
    <m/>
    <n v="0"/>
    <x v="0"/>
    <m/>
    <x v="5"/>
    <x v="1"/>
  </r>
  <r>
    <x v="2"/>
    <n v="17"/>
    <x v="2"/>
    <x v="2"/>
    <x v="2"/>
    <x v="0"/>
    <x v="0"/>
    <x v="0"/>
    <x v="3"/>
    <s v="Servicios secretariales o de administración de oficinas  "/>
    <x v="0"/>
    <n v="80161501"/>
    <s v="Prestación de servicios para apoyar las actividades relacionadas con la organización de expedientes disciplinarios"/>
    <x v="2"/>
    <x v="2"/>
    <n v="11"/>
    <x v="0"/>
    <x v="0"/>
    <x v="1"/>
    <n v="29367360"/>
    <n v="29367360"/>
    <x v="0"/>
    <x v="0"/>
    <x v="1"/>
    <x v="6"/>
    <s v="Secretaría General - GIT Control Disciplinario"/>
    <x v="0"/>
    <s v="Coordinador GIT Control Disciplinario"/>
    <x v="4"/>
    <x v="7"/>
    <s v="N/A"/>
    <s v="N/A"/>
    <n v="18"/>
    <d v="2021-01-08T00:00:00"/>
    <n v="2669760"/>
    <n v="29367360"/>
    <n v="29367360"/>
    <x v="0"/>
    <s v="LISSETH TATIANA BOBADILLA BOJACA"/>
    <n v="0"/>
    <x v="0"/>
    <n v="24176"/>
    <x v="0"/>
    <x v="0"/>
  </r>
  <r>
    <x v="2"/>
    <n v="18"/>
    <x v="2"/>
    <x v="2"/>
    <x v="2"/>
    <x v="0"/>
    <x v="0"/>
    <x v="0"/>
    <x v="3"/>
    <s v="Servicios secretariales o de administración de oficinas  "/>
    <x v="0"/>
    <n v="80161501"/>
    <s v="Prestación de servicios profesionales para tramitar, impulsar y sustanciar cada una de las actuaciones de los procesos disciplinarios del Instituto y apoyo en los trámites administrativos que requiera la coordinación."/>
    <x v="2"/>
    <x v="2"/>
    <n v="11"/>
    <x v="0"/>
    <x v="0"/>
    <x v="1"/>
    <n v="34372048"/>
    <n v="34372048"/>
    <x v="0"/>
    <x v="0"/>
    <x v="1"/>
    <x v="6"/>
    <s v="Secretaría General - GIT Control Disciplinario"/>
    <x v="0"/>
    <s v="Coordinador GIT Control Disciplinario"/>
    <x v="4"/>
    <x v="7"/>
    <s v="N/A"/>
    <s v="N/A"/>
    <n v="17"/>
    <d v="2021-01-07T00:00:00"/>
    <n v="3124731"/>
    <n v="34372041"/>
    <n v="34372041"/>
    <x v="0"/>
    <s v="SERGIO  CALDERON HERNANDEZ"/>
    <n v="7"/>
    <x v="0"/>
    <n v="24175"/>
    <x v="0"/>
    <x v="0"/>
  </r>
  <r>
    <x v="2"/>
    <n v="16"/>
    <x v="2"/>
    <x v="2"/>
    <x v="2"/>
    <x v="0"/>
    <x v="0"/>
    <x v="0"/>
    <x v="3"/>
    <s v="Servicios secretariales o de administración de oficinas  "/>
    <x v="0"/>
    <n v="80161501"/>
    <s v="prestación de servicios profesionales para la elaboración de los respectivos informes técnicos, apoyo en la práctica de pruebas y direccionamiento   de índole catastral que se requieran en el desarrollo de los procesos disciplinarios que se adelanten en el IGAC"/>
    <x v="2"/>
    <x v="2"/>
    <n v="11"/>
    <x v="0"/>
    <x v="0"/>
    <x v="1"/>
    <n v="73517991"/>
    <n v="73517991"/>
    <x v="0"/>
    <x v="0"/>
    <x v="1"/>
    <x v="6"/>
    <s v="Secretaría General - GIT Control Disciplinario"/>
    <x v="0"/>
    <s v="Coordinador GIT Control Disciplinario"/>
    <x v="4"/>
    <x v="7"/>
    <s v="N/A"/>
    <s v="N/A"/>
    <n v="16"/>
    <d v="2021-01-25T00:00:00"/>
    <n v="6683453"/>
    <n v="73517983"/>
    <n v="73517983"/>
    <x v="0"/>
    <s v="NINI YOHANA MARROQUIN COLLAZOS"/>
    <n v="8"/>
    <x v="0"/>
    <n v="24240"/>
    <x v="0"/>
    <x v="0"/>
  </r>
  <r>
    <x v="2"/>
    <n v="15"/>
    <x v="2"/>
    <x v="2"/>
    <x v="2"/>
    <x v="0"/>
    <x v="0"/>
    <x v="0"/>
    <x v="3"/>
    <s v="Servicios secretariales o de administración de oficinas  "/>
    <x v="0"/>
    <n v="80161501"/>
    <s v="Prestación de servicios profesionales para realizar apoyo jurídico y a la coordinación en la revisión de las quejas y revisión de los actos administrativos proferidos en los procesos disciplinarios que sean adelantados en la entidad."/>
    <x v="2"/>
    <x v="2"/>
    <n v="11"/>
    <x v="0"/>
    <x v="0"/>
    <x v="1"/>
    <n v="83053047"/>
    <n v="83053047"/>
    <x v="0"/>
    <x v="0"/>
    <x v="1"/>
    <x v="6"/>
    <s v="Secretaría General - GIT Control Disciplinario"/>
    <x v="0"/>
    <s v="Coordinador GIT Control Disciplinario"/>
    <x v="4"/>
    <x v="7"/>
    <s v="N/A"/>
    <s v="N/A"/>
    <n v="15"/>
    <d v="2021-01-07T00:00:00"/>
    <n v="7550276"/>
    <n v="83053036"/>
    <n v="83053036"/>
    <x v="0"/>
    <s v="LUIS ALFREDO AGUDELO FLOREZ"/>
    <n v="11"/>
    <x v="0"/>
    <n v="24174"/>
    <x v="0"/>
    <x v="0"/>
  </r>
  <r>
    <x v="2"/>
    <n v="12"/>
    <x v="2"/>
    <x v="2"/>
    <x v="2"/>
    <x v="2"/>
    <x v="2"/>
    <x v="0"/>
    <x v="3"/>
    <s v="Servicios secretariales o de administración de oficinas  "/>
    <x v="0"/>
    <n v="80161501"/>
    <s v="Prestación de servicios profesionales para brindar apoyo jurídico en la evaluación, sustanciación y  revisión de los procesos disciplinarios que se adelantan en el IGAC."/>
    <x v="2"/>
    <x v="2"/>
    <n v="11"/>
    <x v="0"/>
    <x v="0"/>
    <x v="0"/>
    <n v="220553972"/>
    <n v="220553972"/>
    <x v="0"/>
    <x v="2"/>
    <x v="1"/>
    <x v="6"/>
    <s v="Secretaría General - GIT Control Disciplinario"/>
    <x v="0"/>
    <s v="Coordinador GIT Control Disciplinario"/>
    <x v="4"/>
    <x v="7"/>
    <s v="N/A"/>
    <s v="N/A"/>
    <n v="12"/>
    <d v="2021-01-07T00:00:00"/>
    <n v="6683453"/>
    <n v="73517983"/>
    <n v="220553949"/>
    <x v="0"/>
    <s v="GABRIEL ANTONIO MORATO RODRIGUEZ_x000a_NELSON ORLANDO YAZO MARTINEZ_x000a_YESSICA JULIETH MAHECHA TOVAR_x000a_"/>
    <n v="23"/>
    <x v="0"/>
    <s v="24166_x000a_24171_x000a_24173_x000a_"/>
    <x v="2"/>
    <x v="0"/>
  </r>
  <r>
    <x v="2"/>
    <n v="74"/>
    <x v="2"/>
    <x v="2"/>
    <x v="2"/>
    <x v="0"/>
    <x v="0"/>
    <x v="0"/>
    <x v="10"/>
    <s v="Servicios secretariales o de administración de oficinas  "/>
    <x v="0"/>
    <n v="80161501"/>
    <s v="Prestación de servicios profesionales para brindar apoyo jurídico y administrativo a la coordinación, así como la sustentación, revisión y verificación de términos de los procesos disciplinarios que se adelantan en el Igac. "/>
    <x v="7"/>
    <x v="7"/>
    <n v="7"/>
    <x v="0"/>
    <x v="0"/>
    <x v="1"/>
    <n v="46784176"/>
    <n v="46784176"/>
    <x v="0"/>
    <x v="0"/>
    <x v="1"/>
    <x v="6"/>
    <s v="Secretaría General - GIT Control Disciplinario"/>
    <x v="0"/>
    <s v="Coordinador GIT Control Disciplinario"/>
    <x v="4"/>
    <x v="7"/>
    <s v="N/A"/>
    <s v="N/A"/>
    <n v="561"/>
    <d v="2021-04-29T00:00:00"/>
    <n v="5757793"/>
    <n v="40304551"/>
    <n v="40304551"/>
    <x v="0"/>
    <s v="ANA MARIA VILLA ROJAS"/>
    <n v="6479625"/>
    <x v="0"/>
    <n v="24696"/>
    <x v="0"/>
    <x v="0"/>
  </r>
  <r>
    <x v="2"/>
    <n v="13"/>
    <x v="2"/>
    <x v="2"/>
    <x v="2"/>
    <x v="0"/>
    <x v="0"/>
    <x v="0"/>
    <x v="3"/>
    <s v="Servicios secretariales o de administración de oficinas  "/>
    <x v="0"/>
    <n v="80161501"/>
    <s v="Prestación de servicios profesionales para tramitar, impulsar y sustanciar cada una de las actuaciones de los procesos disciplinarios a nivel nacional."/>
    <x v="2"/>
    <x v="2"/>
    <n v="11"/>
    <x v="0"/>
    <x v="0"/>
    <x v="1"/>
    <n v="147035981"/>
    <n v="147035981"/>
    <x v="0"/>
    <x v="0"/>
    <x v="1"/>
    <x v="6"/>
    <s v="Secretaría General - GIT Control Disciplinario"/>
    <x v="0"/>
    <s v="Coordinador GIT Control Disciplinario"/>
    <x v="4"/>
    <x v="7"/>
    <s v="N/A"/>
    <s v="N/A"/>
    <n v="13"/>
    <d v="2021-01-08T00:00:00"/>
    <n v="6683453"/>
    <n v="73517983"/>
    <n v="73517983"/>
    <x v="0"/>
    <s v="DORIS  ROJAS URRUEGO"/>
    <n v="73517998"/>
    <x v="0"/>
    <n v="24182"/>
    <x v="0"/>
    <x v="0"/>
  </r>
  <r>
    <x v="5"/>
    <n v="25"/>
    <x v="4"/>
    <x v="4"/>
    <x v="4"/>
    <x v="5"/>
    <x v="6"/>
    <x v="0"/>
    <x v="3"/>
    <s v="Servicios secretariales o de administración de oficinas  "/>
    <x v="0"/>
    <n v="80161501"/>
    <s v="Prestación de servicios profesionales para la planeación, ejecución, y seguimiento de las evaluaciones al sistema de control interno de los procesos de la entidad de conformidad a la normatividad y procedimientos Institucionales vigentes"/>
    <x v="0"/>
    <x v="0"/>
    <n v="11"/>
    <x v="0"/>
    <x v="0"/>
    <x v="1"/>
    <n v="253342879"/>
    <n v="253342879"/>
    <x v="0"/>
    <x v="5"/>
    <x v="0"/>
    <x v="7"/>
    <s v="Control interno"/>
    <x v="0"/>
    <s v="Jefe Oficina de Control Interno"/>
    <x v="5"/>
    <x v="8"/>
    <s v="Ejecutar el programa de auditoria"/>
    <s v="Sistema de Gestión implementado_x000a_"/>
    <n v="144"/>
    <d v="2021-01-22T00:00:00"/>
    <n v="5757793"/>
    <n v="63143797"/>
    <n v="252575188"/>
    <x v="0"/>
    <s v="IVAN LEONARDO RAMOS TOCARRUNCHO 24289_x000a_RUBBY LILIANA ALCAZAR CABALLERO _x000a_CARLOS ARTURO SERRANO AVILA _x000a_AURA CAROLINA ARIAS ZAMORA"/>
    <n v="767691"/>
    <x v="0"/>
    <s v="24289_x000a_24290_x000a_24291_x000a_24293"/>
    <x v="6"/>
    <x v="0"/>
  </r>
  <r>
    <x v="5"/>
    <n v="10"/>
    <x v="5"/>
    <x v="4"/>
    <x v="4"/>
    <x v="0"/>
    <x v="0"/>
    <x v="0"/>
    <x v="3"/>
    <s v="Servicios secretariales o de administración de oficinas  "/>
    <x v="0"/>
    <n v="80161501"/>
    <s v="Prestación de servicios profesionales para conceptuar y dar la orientación jurídica para la adecuada interpretación y aplicación de las normas en materia de derecho laboral administrativo que le sean requeridos"/>
    <x v="2"/>
    <x v="2"/>
    <n v="11"/>
    <x v="0"/>
    <x v="0"/>
    <x v="1"/>
    <n v="56650000"/>
    <n v="56650000"/>
    <x v="0"/>
    <x v="0"/>
    <x v="1"/>
    <x v="3"/>
    <s v="Despacho"/>
    <x v="0"/>
    <s v="Secretaria General"/>
    <x v="4"/>
    <x v="7"/>
    <s v="N/A"/>
    <s v="N/A"/>
    <n v="55"/>
    <d v="2021-01-14T00:00:00"/>
    <n v="5000000"/>
    <n v="55000000"/>
    <n v="55000000"/>
    <x v="0"/>
    <s v="ANDRES MURCIA VARGAS ABOGADOS ASOCIADOS SAS"/>
    <n v="1650000"/>
    <x v="0"/>
    <n v="24215"/>
    <x v="0"/>
    <x v="0"/>
  </r>
  <r>
    <x v="5"/>
    <n v="95"/>
    <x v="5"/>
    <x v="4"/>
    <x v="4"/>
    <x v="0"/>
    <x v="0"/>
    <x v="0"/>
    <x v="6"/>
    <s v="Servicios de formación profesional en derecho"/>
    <x v="0"/>
    <n v="86101713"/>
    <s v="Prestación de servicios profesionales para adelantar actividades de elaboración y/o revisión jurídica de los documentos que se desarrollen en el marco de la misionalidad y de los compromisos institucionales del Instituto Geográfico Agustín Codazzi-IGAC._x000a_"/>
    <x v="8"/>
    <x v="8"/>
    <n v="8"/>
    <x v="0"/>
    <x v="0"/>
    <x v="1"/>
    <n v="121248517"/>
    <n v="121248517"/>
    <x v="0"/>
    <x v="0"/>
    <x v="0"/>
    <x v="7"/>
    <s v="Dirección General"/>
    <x v="0"/>
    <s v="Directora General "/>
    <x v="5"/>
    <x v="9"/>
    <s v="Actualizar planes institucionales"/>
    <s v="Documentos de planeación realizados_x000a__x000a_Documentos de planeación con seguimientos realizados_x000a_"/>
    <n v="586"/>
    <d v="2021-05-12T00:00:00"/>
    <n v="10701546"/>
    <n v="82401904.200000003"/>
    <n v="82401904.200000003"/>
    <x v="0"/>
    <s v="RAFAEL MAURICIO CLAVO"/>
    <n v="38846612.799999997"/>
    <x v="0"/>
    <n v="24726"/>
    <x v="0"/>
    <x v="0"/>
  </r>
  <r>
    <x v="5"/>
    <n v="7"/>
    <x v="6"/>
    <x v="4"/>
    <x v="5"/>
    <x v="0"/>
    <x v="0"/>
    <x v="0"/>
    <x v="3"/>
    <s v="Servicios de consultoría de negocios y administración corporativa"/>
    <x v="0"/>
    <n v="80101500"/>
    <s v="Prestación de servicios profesionales para la diagramación, desarrollo, concepto gráfico, e ilustración de piezas de comunicación externa contempladas en el plan de comunicaciones de la entidad."/>
    <x v="0"/>
    <x v="0"/>
    <n v="315"/>
    <x v="1"/>
    <x v="0"/>
    <x v="1"/>
    <n v="43463091"/>
    <n v="43463091"/>
    <x v="0"/>
    <x v="0"/>
    <x v="0"/>
    <x v="7"/>
    <s v="Oficina de Difusión y Mercadeo"/>
    <x v="0"/>
    <s v="Jefe Oficina de Difusión y Mercadeo de Información "/>
    <x v="6"/>
    <x v="10"/>
    <s v="Realizar campañas en medios digitales y/o presenciales sobre los productos y servicios que genera la entidad."/>
    <s v="Sistemas de información implementados"/>
    <n v="62"/>
    <d v="2021-01-08T00:00:00"/>
    <n v="4139342"/>
    <n v="43463091"/>
    <n v="43463091"/>
    <x v="0"/>
    <s v="ALBA ESPERANZA GIRALDO VASQUEZ"/>
    <n v="0"/>
    <x v="0"/>
    <n v="24266"/>
    <x v="0"/>
    <x v="0"/>
  </r>
  <r>
    <x v="5"/>
    <n v="85"/>
    <x v="6"/>
    <x v="4"/>
    <x v="5"/>
    <x v="0"/>
    <x v="0"/>
    <x v="0"/>
    <x v="3"/>
    <s v="Servicios de consultoría de negocios y administración corporativa"/>
    <x v="0"/>
    <n v="80101500"/>
    <s v="Prestación de servicios profesionales para llevar a cabo el escaneo, la reposición y organización del material cartográfico y aerofotográfico utilizado por los usuarios que consultan la información en los CIG del instituto a nivel nacional."/>
    <x v="1"/>
    <x v="1"/>
    <n v="8"/>
    <x v="0"/>
    <x v="0"/>
    <x v="1"/>
    <n v="28193680"/>
    <n v="28193680"/>
    <x v="0"/>
    <x v="0"/>
    <x v="0"/>
    <x v="7"/>
    <s v="Oficina de Difusión y Mercadeo"/>
    <x v="0"/>
    <s v="Jefe Oficina de Difusión y Mercadeo de Información "/>
    <x v="6"/>
    <x v="10"/>
    <s v="Diseñar y divulgar diferentes contenidos digitales, análogos  y de apoyo a los servicios requeridos por los usuarios internos y externos. "/>
    <s v="Sistemas de información implementados"/>
    <n v="457"/>
    <d v="2021-03-16T00:00:00"/>
    <n v="3524210"/>
    <n v="28193680"/>
    <n v="28193680"/>
    <x v="0"/>
    <s v="ANGIE TATIANA BERNAL SUAREZ"/>
    <n v="0"/>
    <x v="0"/>
    <n v="24599"/>
    <x v="0"/>
    <x v="0"/>
  </r>
  <r>
    <x v="5"/>
    <n v="3"/>
    <x v="6"/>
    <x v="4"/>
    <x v="5"/>
    <x v="0"/>
    <x v="0"/>
    <x v="0"/>
    <x v="3"/>
    <s v="Servicios de consultoría de negocios y administración corporativa"/>
    <x v="0"/>
    <n v="80101500"/>
    <s v="Prestación de servicios personales para organizar y desarrollar las ferias, congresos, convenciones, conferencias y/o eventos tanto virtuales como presenciales requeridos por la entidad."/>
    <x v="0"/>
    <x v="0"/>
    <n v="9"/>
    <x v="0"/>
    <x v="0"/>
    <x v="1"/>
    <n v="23343057"/>
    <n v="23343057"/>
    <x v="0"/>
    <x v="0"/>
    <x v="0"/>
    <x v="8"/>
    <s v="Oficina de Difusión y Mercadeo"/>
    <x v="0"/>
    <s v="Yira Paola Perez-Jefe de Oficina"/>
    <x v="6"/>
    <x v="10"/>
    <s v="Realizar campañas en medios digitales y/o presenciales sobre los productos y servicios que genera la entidad."/>
    <s v="Servicios de información implementados"/>
    <n v="60"/>
    <d v="2021-01-31T00:00:00"/>
    <n v="2593673"/>
    <n v="23343057"/>
    <n v="23343057"/>
    <x v="0"/>
    <s v="ASCENED  TRUJILLO RODRIGUEZ"/>
    <n v="0"/>
    <x v="0"/>
    <n v="24269"/>
    <x v="0"/>
    <x v="0"/>
  </r>
  <r>
    <x v="5"/>
    <n v="86"/>
    <x v="6"/>
    <x v="4"/>
    <x v="5"/>
    <x v="0"/>
    <x v="0"/>
    <x v="0"/>
    <x v="3"/>
    <s v="Servicios de consultoría de negocios y administración corporativa"/>
    <x v="0"/>
    <n v="80101500"/>
    <s v="Prestación de servicios profesionales para la atención de solicitudes de cartografía topográfica, cartografía de suelos y aerofotografías en el centro de información geográfica del IGAC."/>
    <x v="1"/>
    <x v="1"/>
    <n v="8"/>
    <x v="0"/>
    <x v="0"/>
    <x v="1"/>
    <n v="28193680"/>
    <n v="28193680"/>
    <x v="0"/>
    <x v="0"/>
    <x v="0"/>
    <x v="7"/>
    <s v="Oficina de Difusión y Mercadeo"/>
    <x v="0"/>
    <s v="Jefe Oficina de Difusión y Mercadeo de Información "/>
    <x v="6"/>
    <x v="10"/>
    <s v="Diseñar y divulgar diferentes contenidos digitales, análogos  y de apoyo a los servicios requeridos por los usuarios internos y externos. "/>
    <s v="Sistemas de información implementados"/>
    <n v="472"/>
    <d v="2021-03-16T00:00:00"/>
    <n v="3524210"/>
    <n v="28193680"/>
    <n v="28193680"/>
    <x v="0"/>
    <s v="CATHERINE  GALEANO RIVERA"/>
    <n v="0"/>
    <x v="0"/>
    <n v="24608"/>
    <x v="0"/>
    <x v="0"/>
  </r>
  <r>
    <x v="5"/>
    <n v="89"/>
    <x v="6"/>
    <x v="4"/>
    <x v="5"/>
    <x v="0"/>
    <x v="0"/>
    <x v="0"/>
    <x v="4"/>
    <s v="Servicios de consultoría de negocios y administración corporativa"/>
    <x v="0"/>
    <n v="80101500"/>
    <s v="Prestación de servicios profesionales para realizar actividades de gestión y seguimiento a la comercialización de los productos y servicios generados por las áreas técnicas del instituto.  "/>
    <x v="1"/>
    <x v="1"/>
    <n v="255"/>
    <x v="1"/>
    <x v="0"/>
    <x v="1"/>
    <n v="36239937"/>
    <n v="36239937"/>
    <x v="0"/>
    <x v="0"/>
    <x v="0"/>
    <x v="7"/>
    <s v="Oficina de Difusión y Mercadeo de Información "/>
    <x v="0"/>
    <s v="Jefe Oficina de Difusión y Mercadeo de Información "/>
    <x v="6"/>
    <x v="10"/>
    <s v="Generar alianzas estratégicas con diferentes entidades del sector público y privado a nivel nacional que requieran la información de la Entidad."/>
    <s v="Sistemas de información implementados"/>
    <n v="492"/>
    <d v="2021-03-17T00:00:00"/>
    <n v="4263522"/>
    <n v="36239937"/>
    <n v="36239937"/>
    <x v="0"/>
    <s v="CRISTIAM RAUL CALDERON MALDONADO"/>
    <n v="0"/>
    <x v="0"/>
    <n v="24629"/>
    <x v="0"/>
    <x v="0"/>
  </r>
  <r>
    <x v="5"/>
    <n v="1"/>
    <x v="6"/>
    <x v="4"/>
    <x v="5"/>
    <x v="0"/>
    <x v="0"/>
    <x v="0"/>
    <x v="3"/>
    <s v="Servicios de consultoría de negocios y administración corporativa"/>
    <x v="0"/>
    <n v="80101500"/>
    <s v="Prestación de servicios profesionales para gestionar la etapa preparatoria de las solicitudes de bienes, servicios y obras públicas incluyendo la proyección de estudios de mercado, condiciones de contratación y análisis del sector, así como registro, verificación y publicación de los trámites contractuales dentro de las plataformas y consolidación de la documentación correspondiente."/>
    <x v="0"/>
    <x v="0"/>
    <n v="11"/>
    <x v="0"/>
    <x v="0"/>
    <x v="1"/>
    <n v="80634026"/>
    <n v="80634026"/>
    <x v="0"/>
    <x v="0"/>
    <x v="0"/>
    <x v="7"/>
    <s v="Oficina de Difusión y Mercadeo"/>
    <x v="0"/>
    <s v="Jefe Oficina de Difusión y Mercadeo de Información "/>
    <x v="6"/>
    <x v="11"/>
    <s v="Realizar seguimiento al plan de mercadeo y/o estudios priorizados por la entidad"/>
    <s v="Documentos de lineamientos técnicos"/>
    <n v="122"/>
    <d v="2021-01-08T00:00:00"/>
    <n v="7330366"/>
    <n v="80634026"/>
    <n v="80634026"/>
    <x v="0"/>
    <s v="DANIEL OSWALDO BUITRAGO CARRILLO"/>
    <n v="0"/>
    <x v="0"/>
    <n v="24265"/>
    <x v="0"/>
    <x v="0"/>
  </r>
  <r>
    <x v="5"/>
    <n v="90"/>
    <x v="6"/>
    <x v="4"/>
    <x v="5"/>
    <x v="0"/>
    <x v="0"/>
    <x v="0"/>
    <x v="4"/>
    <s v="Servicios de consultoría de negocios y administración corporativa"/>
    <x v="0"/>
    <n v="80101500"/>
    <s v="Prestación de servicios profesionales para desarrollar actividades de articulación entre la sede central y las Direcciones Territoriales a nivel nacional, así como la elaboración de ofertas técnico económicas."/>
    <x v="1"/>
    <x v="1"/>
    <n v="255"/>
    <x v="1"/>
    <x v="0"/>
    <x v="1"/>
    <n v="48941241"/>
    <n v="48941241"/>
    <x v="0"/>
    <x v="0"/>
    <x v="0"/>
    <x v="7"/>
    <s v="Oficina de Difusión y Mercadeo"/>
    <x v="0"/>
    <s v="Jefe Oficina de Difusión y Mercadeo de Información "/>
    <x v="6"/>
    <x v="10"/>
    <s v="Generar alianzas estratégicas con diferentes entidades del sector público y privado a nivel nacional que requieran la información de la Entidad."/>
    <s v="Sistemas de información implementados"/>
    <n v="486"/>
    <d v="2021-03-18T00:00:00"/>
    <n v="5757793"/>
    <n v="48941241"/>
    <n v="48941241"/>
    <x v="0"/>
    <s v="DIANA CAROLINA DIOSA VELASQUEZ"/>
    <n v="0"/>
    <x v="0"/>
    <n v="24623"/>
    <x v="0"/>
    <x v="0"/>
  </r>
  <r>
    <x v="5"/>
    <n v="12"/>
    <x v="6"/>
    <x v="4"/>
    <x v="5"/>
    <x v="0"/>
    <x v="0"/>
    <x v="0"/>
    <x v="3"/>
    <s v="Servicios de consultoría de negocios y administración corporativa"/>
    <x v="0"/>
    <n v="80101500"/>
    <s v="Prestación de servicios profesionales para diagramar y producir las piezas de comunicación interna contempladas en el plan de comunicaciones de la entidad"/>
    <x v="0"/>
    <x v="0"/>
    <n v="10"/>
    <x v="0"/>
    <x v="0"/>
    <x v="1"/>
    <n v="48314800"/>
    <n v="48314800"/>
    <x v="0"/>
    <x v="0"/>
    <x v="0"/>
    <x v="8"/>
    <s v="Oficina de Difusión y Mercadeo"/>
    <x v="0"/>
    <s v="Yira Paola Perez-Jefe de Oficina"/>
    <x v="6"/>
    <x v="10"/>
    <s v="Realizar campañas en medios digitales y/o presenciales sobre los productos y servicios que genera la entidad."/>
    <s v="Servicios de información implementados"/>
    <n v="65"/>
    <d v="2021-02-03T00:00:00"/>
    <n v="4831480"/>
    <n v="48314800"/>
    <n v="48314800"/>
    <x v="0"/>
    <s v="DIEGO HENAN LINARES AROCA"/>
    <n v="0"/>
    <x v="0"/>
    <n v="24280"/>
    <x v="0"/>
    <x v="0"/>
  </r>
  <r>
    <x v="5"/>
    <n v="84"/>
    <x v="6"/>
    <x v="4"/>
    <x v="5"/>
    <x v="0"/>
    <x v="0"/>
    <x v="0"/>
    <x v="4"/>
    <s v="Servicios de consultoría de negocios y administración corporativa"/>
    <x v="0"/>
    <n v="80101500"/>
    <s v="Prestación de servicios profesionales para adelantar el mantenimiento, seguimiento, control y vigilancia del avance y tiempos de la ejecucion de los proyectos en curso, junto con el area tecnica y el cliente."/>
    <x v="1"/>
    <x v="1"/>
    <n v="10"/>
    <x v="0"/>
    <x v="0"/>
    <x v="1"/>
    <n v="36402360"/>
    <n v="36402360"/>
    <x v="0"/>
    <x v="0"/>
    <x v="0"/>
    <x v="7"/>
    <s v="Oficina de Difusión y Mercadeo"/>
    <x v="0"/>
    <s v="Jefe Oficina de Difusión y Mercadeo de Información "/>
    <x v="6"/>
    <x v="11"/>
    <s v="Realizar el plan de mercadeo y/o estudios priorizados por la entidad"/>
    <s v="Documentos de lineamientos técnicos"/>
    <n v="462"/>
    <d v="2021-03-16T00:00:00"/>
    <n v="3640236"/>
    <n v="36402360"/>
    <n v="36402360"/>
    <x v="0"/>
    <s v="ELVER ALEXANDER PINEDA"/>
    <n v="0"/>
    <x v="0"/>
    <n v="24603"/>
    <x v="0"/>
    <x v="0"/>
  </r>
  <r>
    <x v="5"/>
    <n v="2"/>
    <x v="6"/>
    <x v="4"/>
    <x v="5"/>
    <x v="0"/>
    <x v="0"/>
    <x v="0"/>
    <x v="3"/>
    <s v="Servicios de consultoría de negocios y administración corporativa"/>
    <x v="0"/>
    <n v="80101500"/>
    <s v="Prestación de servicios profesionales para la permanente actualización de contenidos e información en la página web institucional, redacción y divulgación de las estrategias de comunicación interna y externa."/>
    <x v="0"/>
    <x v="0"/>
    <n v="315"/>
    <x v="1"/>
    <x v="0"/>
    <x v="1"/>
    <n v="58695945"/>
    <n v="58695945"/>
    <x v="0"/>
    <x v="0"/>
    <x v="0"/>
    <x v="7"/>
    <s v="Oficina de Difusión y Mercadeo"/>
    <x v="0"/>
    <s v="Jefe Oficina de Difusión y Mercadeo de Información "/>
    <x v="6"/>
    <x v="10"/>
    <s v="Diseñar y divulgar diferentes contenidos digitales, análogos  y de apoyo a los servicios requeridos por los usuarios internos y externos. "/>
    <s v="Sistemas de información implementados"/>
    <n v="66"/>
    <d v="2021-01-08T00:00:00"/>
    <n v="5590090"/>
    <n v="58695945"/>
    <n v="58695945"/>
    <x v="0"/>
    <s v="HELBERT MAURICIO SANCHEZ CIFUENTES"/>
    <n v="0"/>
    <x v="0"/>
    <n v="24281"/>
    <x v="0"/>
    <x v="0"/>
  </r>
  <r>
    <x v="5"/>
    <n v="58"/>
    <x v="6"/>
    <x v="4"/>
    <x v="5"/>
    <x v="0"/>
    <x v="0"/>
    <x v="0"/>
    <x v="14"/>
    <s v="Servicios de consultoría de negocios y administración corporativa"/>
    <x v="0"/>
    <n v="80101500"/>
    <s v="Prestación de servicios profesionales para difundir, promocionar y comercializar los productos y servicios del IGAC a nivel Nacional. "/>
    <x v="0"/>
    <x v="0"/>
    <n v="11"/>
    <x v="0"/>
    <x v="0"/>
    <x v="1"/>
    <n v="54740664"/>
    <n v="54740664"/>
    <x v="0"/>
    <x v="0"/>
    <x v="0"/>
    <x v="7"/>
    <s v="Oficina de Difusión y Mercadeo de Información "/>
    <x v="0"/>
    <s v="Yira Paola Perez-Jefe de Oficina"/>
    <x v="6"/>
    <x v="10"/>
    <s v="Generar alianzas estratégicas con diferentes entidades del sector público y privado a nivel nacional que requieran la información de la Entidad. "/>
    <s v="Sistemas de información implementados"/>
    <n v="291"/>
    <d v="2021-02-16T00:00:00"/>
    <n v="4976424"/>
    <n v="54740664"/>
    <n v="54740664"/>
    <x v="0"/>
    <s v="LEYDI LOZANO"/>
    <n v="0"/>
    <x v="0"/>
    <n v="24455"/>
    <x v="0"/>
    <x v="0"/>
  </r>
  <r>
    <x v="5"/>
    <n v="87"/>
    <x v="6"/>
    <x v="4"/>
    <x v="5"/>
    <x v="0"/>
    <x v="0"/>
    <x v="0"/>
    <x v="10"/>
    <s v="Etiquetas de códigos de barra"/>
    <x v="0"/>
    <n v="55121608"/>
    <s v="Adquisición del derecho de uso del sistema de codificación EAN/UCC."/>
    <x v="1"/>
    <x v="1"/>
    <n v="1"/>
    <x v="0"/>
    <x v="0"/>
    <x v="0"/>
    <n v="8131000"/>
    <n v="8131000"/>
    <x v="0"/>
    <x v="8"/>
    <x v="0"/>
    <x v="7"/>
    <s v="Oficina de Difusión y Mercadeo"/>
    <x v="0"/>
    <s v="Jefe Oficina de Difusión y Mercadeo de Información "/>
    <x v="6"/>
    <x v="10"/>
    <s v="Ampliar y/o actualizar la oferta de los productos de la entidad atráves de: biblioteca virtual, tienda virtual y del ecosistema digital. "/>
    <s v="Servicios de información implementados"/>
    <n v="501"/>
    <d v="2021-03-16T00:00:00"/>
    <n v="0"/>
    <n v="8131000"/>
    <n v="8131000"/>
    <x v="0"/>
    <s v="LOGYCA ASOCIACION"/>
    <n v="0"/>
    <x v="0"/>
    <n v="24636"/>
    <x v="0"/>
    <x v="0"/>
  </r>
  <r>
    <x v="5"/>
    <n v="4"/>
    <x v="6"/>
    <x v="4"/>
    <x v="5"/>
    <x v="0"/>
    <x v="0"/>
    <x v="0"/>
    <x v="3"/>
    <s v="Servicios de consultoría de negocios y administración corporativa"/>
    <x v="0"/>
    <n v="80101500"/>
    <s v="Prestación de servicios profesionales para ejecutar la estrategia de comunicaciones externas de la entidad y la redacción, desarrollo y revisión de contenidos editoriales."/>
    <x v="0"/>
    <x v="0"/>
    <n v="11"/>
    <x v="0"/>
    <x v="0"/>
    <x v="1"/>
    <n v="92997806"/>
    <n v="92997806"/>
    <x v="0"/>
    <x v="0"/>
    <x v="0"/>
    <x v="7"/>
    <s v="Oficina de Difusión y Mercadeo"/>
    <x v="0"/>
    <s v="Jefe Oficina de Difusión y Mercadeo de Información "/>
    <x v="6"/>
    <x v="10"/>
    <s v="Realizar campañas en medios digitales y/o presenciales sobre los productos y servicios que genera la entidad."/>
    <s v="Sistemas de información implementados"/>
    <n v="64"/>
    <d v="2021-01-08T00:00:00"/>
    <n v="8454346"/>
    <n v="92997806"/>
    <n v="92997806"/>
    <x v="0"/>
    <s v="MARIA ALEJANDRA SANCHEZ"/>
    <n v="0"/>
    <x v="0"/>
    <n v="24282"/>
    <x v="0"/>
    <x v="0"/>
  </r>
  <r>
    <x v="5"/>
    <n v="83"/>
    <x v="6"/>
    <x v="4"/>
    <x v="5"/>
    <x v="0"/>
    <x v="0"/>
    <x v="0"/>
    <x v="4"/>
    <s v="Servicios de consultoría de negocios y administración corporativa"/>
    <x v="0"/>
    <n v="80101500"/>
    <s v="Prestación de servicios profesionales para realizar la  medicion de satisfaccion, retroalimentacion y seguimiento con las areas de las PQRs que se hayan tramitado. "/>
    <x v="1"/>
    <x v="1"/>
    <n v="10"/>
    <x v="0"/>
    <x v="0"/>
    <x v="1"/>
    <n v="29417800"/>
    <n v="29417800"/>
    <x v="0"/>
    <x v="0"/>
    <x v="0"/>
    <x v="7"/>
    <s v="Oficina de Difusión y Mercadeo"/>
    <x v="0"/>
    <s v="Jefe Oficina de Difusión y Mercadeo de Información "/>
    <x v="6"/>
    <x v="11"/>
    <s v="Realizar el plan de mercadeo y/o estudios priorizados por la entidad"/>
    <s v="Documentos de lineamientos técnicos"/>
    <n v="461"/>
    <d v="2021-03-16T00:00:00"/>
    <n v="2941780"/>
    <n v="29417800"/>
    <n v="29417800"/>
    <x v="0"/>
    <s v="MARIA CAMILA PALOMARES"/>
    <n v="0"/>
    <x v="0"/>
    <n v="24601"/>
    <x v="0"/>
    <x v="0"/>
  </r>
  <r>
    <x v="5"/>
    <n v="8"/>
    <x v="6"/>
    <x v="4"/>
    <x v="5"/>
    <x v="0"/>
    <x v="0"/>
    <x v="0"/>
    <x v="3"/>
    <s v="Servicios de consultoría de negocios y administración corporativa"/>
    <x v="0"/>
    <n v="80101500"/>
    <s v="Prestación de servicios profesionales para la realización y registro de productos audiovisuales en las actividades y eventos del IGAC."/>
    <x v="0"/>
    <x v="0"/>
    <n v="315"/>
    <x v="1"/>
    <x v="0"/>
    <x v="1"/>
    <n v="58695945"/>
    <n v="58695945"/>
    <x v="0"/>
    <x v="0"/>
    <x v="0"/>
    <x v="7"/>
    <s v="Oficina de Difusión y Mercadeo"/>
    <x v="0"/>
    <s v="Jefe Oficina de Difusión y Mercadeo de Información "/>
    <x v="6"/>
    <x v="10"/>
    <s v="Realizar campañas en medios digitales y/o presenciales sobre los productos y servicios que genera la entidad."/>
    <s v="Sistemas de información implementados"/>
    <n v="30"/>
    <d v="2021-01-08T00:00:00"/>
    <n v="5590090"/>
    <n v="58695945"/>
    <n v="58695945"/>
    <x v="0"/>
    <s v="MARIA CAMILA RODRIGUEZ GARZON"/>
    <n v="0"/>
    <x v="0"/>
    <n v="24310"/>
    <x v="0"/>
    <x v="0"/>
  </r>
  <r>
    <x v="5"/>
    <n v="5"/>
    <x v="6"/>
    <x v="4"/>
    <x v="5"/>
    <x v="0"/>
    <x v="0"/>
    <x v="0"/>
    <x v="3"/>
    <s v="Servicios de consultoría de negocios y administración corporativa"/>
    <x v="0"/>
    <n v="80101500"/>
    <s v="Prestación de servicios profesionales para desarrollar y ejecutar la estrategia de comunicaciones internas de la entidad, así como hacer control y seguimiento a los planes y estrategias del proceso de comunicaciones garantizando el fortalecimiento del clima organizacional."/>
    <x v="0"/>
    <x v="0"/>
    <n v="11"/>
    <x v="0"/>
    <x v="0"/>
    <x v="1"/>
    <n v="53146280"/>
    <n v="53146280"/>
    <x v="0"/>
    <x v="0"/>
    <x v="0"/>
    <x v="7"/>
    <s v="Oficina de Difusión y Mercadeo"/>
    <x v="0"/>
    <s v="Jefe Oficina de Difusión y Mercadeo de Información "/>
    <x v="6"/>
    <x v="10"/>
    <s v="Realizar campañas en medios digitales y/o presenciales sobre los productos y servicios que genera la entidad."/>
    <s v="Sistemas de información implementados"/>
    <n v="63"/>
    <d v="2021-01-08T00:00:00"/>
    <n v="4831480"/>
    <n v="53146280"/>
    <n v="53146280"/>
    <x v="0"/>
    <s v="MELANIE PAOLA PEREZ NARVAEZ"/>
    <n v="0"/>
    <x v="0"/>
    <n v="24283"/>
    <x v="0"/>
    <x v="0"/>
  </r>
  <r>
    <x v="5"/>
    <n v="39"/>
    <x v="6"/>
    <x v="4"/>
    <x v="5"/>
    <x v="0"/>
    <x v="0"/>
    <x v="0"/>
    <x v="0"/>
    <s v="Servicios de consultoría de negocios y administración corporativa"/>
    <x v="0"/>
    <n v="80101500"/>
    <s v="Prestación de servicios profesionales para generar informes de ventas y  garantizar la calidad y entrega oportuna de los productos y servicios ofertados por el Instituto."/>
    <x v="0"/>
    <x v="0"/>
    <n v="11"/>
    <x v="0"/>
    <x v="0"/>
    <x v="1"/>
    <n v="63335723"/>
    <n v="63335723"/>
    <x v="0"/>
    <x v="0"/>
    <x v="0"/>
    <x v="8"/>
    <s v="Oficina de Difusión y Mercadeo"/>
    <x v="0"/>
    <s v="Yira Paola Perez-Jefe de Oficina"/>
    <x v="6"/>
    <x v="10"/>
    <s v="Diseñar y divulgar diferentes contenidos digitales, análogos  y de apoyo a los servicios requeridos por los usuarios. "/>
    <s v="Servicios de información implementados"/>
    <n v="202"/>
    <d v="2021-02-08T00:00:00"/>
    <n v="5757793"/>
    <n v="61416459"/>
    <n v="61416459"/>
    <x v="0"/>
    <s v="MARIA CONSTANZA MESIAS"/>
    <n v="1919264"/>
    <x v="0"/>
    <n v="24391"/>
    <x v="0"/>
    <x v="0"/>
  </r>
  <r>
    <x v="5"/>
    <n v="91"/>
    <x v="6"/>
    <x v="4"/>
    <x v="5"/>
    <x v="0"/>
    <x v="0"/>
    <x v="0"/>
    <x v="4"/>
    <s v="Servicios de consultoría de negocios y administración corporativa"/>
    <x v="0"/>
    <n v="80101500"/>
    <s v="Prestación de servicios profesionales para ejecutar las estrategias de marketing digital de los productos del IGAC, asi como el seguimiento a las ventas directas por ventanilla para toda el área comercial, incluidas las Direcciones Territoriales a nivel nacional."/>
    <x v="1"/>
    <x v="1"/>
    <n v="10"/>
    <x v="0"/>
    <x v="0"/>
    <x v="1"/>
    <n v="36402360"/>
    <n v="36402360"/>
    <x v="0"/>
    <x v="0"/>
    <x v="0"/>
    <x v="7"/>
    <s v="Oficina de Difusión y Mercadeo"/>
    <x v="0"/>
    <s v="Jefe Oficina de Difusión y Mercadeo de Información "/>
    <x v="6"/>
    <x v="10"/>
    <s v="Diseñar y divulgar diferentes contenidos digitales, análogos  y de apoyo a los servicios requeridos por los usuarios internos y externos. "/>
    <s v="Sistemas de información implementados"/>
    <n v="500"/>
    <d v="2021-03-18T00:00:00"/>
    <n v="3640236"/>
    <n v="33368830"/>
    <n v="33368830"/>
    <x v="0"/>
    <s v="DIANA MABEL LEON CHAMORRO"/>
    <n v="3033530"/>
    <x v="0"/>
    <n v="24634"/>
    <x v="0"/>
    <x v="0"/>
  </r>
  <r>
    <x v="5"/>
    <n v="96"/>
    <x v="6"/>
    <x v="4"/>
    <x v="5"/>
    <x v="0"/>
    <x v="0"/>
    <x v="0"/>
    <x v="6"/>
    <s v="Servicios de consultoría de negocios y administración corporativa"/>
    <x v="0"/>
    <n v="80101500"/>
    <s v="Prestación de servicios profesionales para desarrollar actividades de articulación y coordinación entre la sede central y las Direcciones Territoriales a nivel nacional, así como el apoyo en la gestión comercial, estrategias, presentación y elaboración de ofertas técnico-económicas ,y en el seguimiento a las ventas directas para toda el área comercial."/>
    <x v="8"/>
    <x v="8"/>
    <n v="212"/>
    <x v="1"/>
    <x v="0"/>
    <x v="1"/>
    <n v="91574258"/>
    <n v="91574258"/>
    <x v="0"/>
    <x v="0"/>
    <x v="0"/>
    <x v="7"/>
    <s v="Oficina de Difusión y Mercadeo"/>
    <x v="0"/>
    <s v="Jefe Oficina de Difusión y Mercadeo de Información "/>
    <x v="6"/>
    <x v="10"/>
    <s v="Ampliar y/o actualizar la oferta de los productos de la entidad atráves de: biblioteca virtual, tienda virtual y del ecosistema digital. "/>
    <s v="Sistemas de información implementados"/>
    <n v="587"/>
    <d v="2021-05-13T00:00:00"/>
    <n v="12958621"/>
    <n v="91574255.066666663"/>
    <n v="91574255.066666663"/>
    <x v="0"/>
    <s v="JOHN FERNEY ORTIZ BONILLA"/>
    <n v="2.9333333373069763"/>
    <x v="0"/>
    <n v="24728"/>
    <x v="5"/>
    <x v="1"/>
  </r>
  <r>
    <x v="5"/>
    <m/>
    <x v="6"/>
    <x v="4"/>
    <x v="5"/>
    <x v="0"/>
    <x v="5"/>
    <x v="1"/>
    <x v="6"/>
    <s v="Servicios de consultoría de negocios y administración corporativa"/>
    <x v="0"/>
    <n v="80101500"/>
    <s v="Prestación de servicios profesionales para realizar seguimiento y ejecución a los trámites y servicios solicitados por los usuarios internos y externos del IGAC. "/>
    <x v="8"/>
    <x v="8"/>
    <n v="8"/>
    <x v="0"/>
    <x v="0"/>
    <x v="1"/>
    <n v="11637208"/>
    <n v="11637208"/>
    <x v="0"/>
    <x v="0"/>
    <x v="0"/>
    <x v="7"/>
    <s v="Oficina de Difusión y Mercadeo"/>
    <x v="0"/>
    <s v="Jefe Oficina de Difusión y Mercadeo de Información "/>
    <x v="6"/>
    <x v="11"/>
    <s v="Realizar seguimiento al plan de mercadeo y/o estudios priorizados por la entidad"/>
    <s v="Documentos de lineamientos técnicos"/>
    <m/>
    <m/>
    <e v="#N/A"/>
    <e v="#N/A"/>
    <e v="#N/A"/>
    <x v="1"/>
    <m/>
    <n v="0"/>
    <x v="1"/>
    <m/>
    <x v="5"/>
    <x v="1"/>
  </r>
  <r>
    <x v="5"/>
    <m/>
    <x v="6"/>
    <x v="4"/>
    <x v="5"/>
    <x v="0"/>
    <x v="5"/>
    <x v="1"/>
    <x v="6"/>
    <s v="Servicios de consultoría de negocios y administración corporativa"/>
    <x v="0"/>
    <n v="80101500"/>
    <s v="Prestación de servicios profesionales para catalogar y clasificar en formato MARC los libros de la colección, informes técnicos, tesis y realizar los procesos logísticos de la Biblioteca virtual y presencial del Instituto."/>
    <x v="8"/>
    <x v="8"/>
    <n v="8"/>
    <x v="0"/>
    <x v="0"/>
    <x v="0"/>
    <n v="20666849"/>
    <n v="20666849"/>
    <x v="0"/>
    <x v="0"/>
    <x v="0"/>
    <x v="7"/>
    <s v="Oficina de Difusión y Mercadeo"/>
    <x v="0"/>
    <s v="Jefe Oficina de Difusión y Mercadeo de Información "/>
    <x v="6"/>
    <x v="10"/>
    <s v="Fortalecer la Infraestructura Colombiana de Datos Espaciales - ICDE, para su incorporación en el sistema de e-gobierno y su interoperabilidad con el nodo de tierras"/>
    <s v="Sistemas de información implementados"/>
    <m/>
    <m/>
    <e v="#N/A"/>
    <e v="#N/A"/>
    <e v="#N/A"/>
    <x v="1"/>
    <m/>
    <n v="0"/>
    <x v="2"/>
    <m/>
    <x v="5"/>
    <x v="1"/>
  </r>
  <r>
    <x v="5"/>
    <m/>
    <x v="6"/>
    <x v="4"/>
    <x v="5"/>
    <x v="0"/>
    <x v="7"/>
    <x v="1"/>
    <x v="3"/>
    <s v="Software de edición y creación de contenidos"/>
    <x v="0"/>
    <n v="43232100"/>
    <s v="Adquisición Licenciamiento Adobe "/>
    <x v="9"/>
    <x v="9"/>
    <n v="1"/>
    <x v="0"/>
    <x v="1"/>
    <x v="0"/>
    <n v="17000000"/>
    <n v="17000000"/>
    <x v="0"/>
    <x v="0"/>
    <x v="0"/>
    <x v="7"/>
    <s v="Oficina de Difusión y Mercadeo"/>
    <x v="0"/>
    <s v="Jefe Oficina de Difusión y Mercadeo de Información "/>
    <x v="6"/>
    <x v="10"/>
    <s v="Realizar campañas en medios digitales y/o presenciales sobre los productos y servicios que genera la entidad."/>
    <s v="Servicios de información implementados"/>
    <m/>
    <m/>
    <e v="#N/A"/>
    <e v="#N/A"/>
    <e v="#N/A"/>
    <x v="1"/>
    <m/>
    <n v="0"/>
    <x v="0"/>
    <m/>
    <x v="7"/>
    <x v="1"/>
  </r>
  <r>
    <x v="5"/>
    <m/>
    <x v="6"/>
    <x v="4"/>
    <x v="5"/>
    <x v="0"/>
    <x v="5"/>
    <x v="1"/>
    <x v="6"/>
    <s v="Software de servidor de autenticación"/>
    <x v="0"/>
    <n v="43233201"/>
    <s v="Adquisición Firma Digital"/>
    <x v="5"/>
    <x v="5"/>
    <n v="2"/>
    <x v="0"/>
    <x v="1"/>
    <x v="1"/>
    <n v="5000000"/>
    <n v="5000000"/>
    <x v="0"/>
    <x v="0"/>
    <x v="0"/>
    <x v="7"/>
    <s v="Oficina de Difusión y Mercadeo"/>
    <x v="0"/>
    <s v="Jefe Oficina de Difusión y Mercadeo de Información"/>
    <x v="6"/>
    <x v="10"/>
    <s v="Diseñar y divulgar diferentes contenidos digitales, análogos  y de apoyo a los servicios requeridos por los usuarios internos y externos. "/>
    <s v="Sistemas de información implementados"/>
    <m/>
    <m/>
    <e v="#N/A"/>
    <e v="#N/A"/>
    <e v="#N/A"/>
    <x v="1"/>
    <m/>
    <n v="0"/>
    <x v="0"/>
    <m/>
    <x v="5"/>
    <x v="1"/>
  </r>
  <r>
    <x v="6"/>
    <n v="35"/>
    <x v="7"/>
    <x v="5"/>
    <x v="6"/>
    <x v="2"/>
    <x v="2"/>
    <x v="0"/>
    <x v="14"/>
    <s v="Cartografía"/>
    <x v="0"/>
    <n v="81151600"/>
    <s v="Prestación de servicios para apoyar la generación de ortoimágenes a diferentes escalas, de conformidad con las especificaciones técnicas y rendimientos establecidos."/>
    <x v="0"/>
    <x v="0"/>
    <n v="10"/>
    <x v="0"/>
    <x v="0"/>
    <x v="1"/>
    <n v="80144490"/>
    <n v="80144490"/>
    <x v="0"/>
    <x v="2"/>
    <x v="0"/>
    <x v="9"/>
    <s v="Subdirección de Geografía y Cartografía "/>
    <x v="5"/>
    <s v="Subdirector de Geografía y Cartografía "/>
    <x v="7"/>
    <x v="12"/>
    <s v="Generar insumos y/o productos cartográficos"/>
    <s v="Cartografía escalas Medianas generada (1:10,000, 1:25,000)"/>
    <n v="300"/>
    <d v="2021-02-12T00:00:00"/>
    <n v="2671483"/>
    <n v="26714830"/>
    <n v="80144490"/>
    <x v="0"/>
    <s v="ÁNGELA MELISA CALLEJAS GARCÉS_x000a_MIKE ALEJANDRO LAVADO BARÓN _x000a_JOHN ALEJANDRO SEGURA TRIANA"/>
    <n v="0"/>
    <x v="0"/>
    <s v="24471_x000a_24474_x000a_24475_x000a_"/>
    <x v="2"/>
    <x v="0"/>
  </r>
  <r>
    <x v="6"/>
    <n v="30"/>
    <x v="7"/>
    <x v="5"/>
    <x v="6"/>
    <x v="1"/>
    <x v="1"/>
    <x v="0"/>
    <x v="0"/>
    <s v="Cartografía"/>
    <x v="0"/>
    <n v="81151600"/>
    <s v="Prestación de servicios profesionales para gestionar, controlar y hacer seguimiento de los procesos de producción cartográfica, asignados de conformidad con los lineamientos establecidos."/>
    <x v="0"/>
    <x v="0"/>
    <n v="315"/>
    <x v="1"/>
    <x v="0"/>
    <x v="0"/>
    <n v="140352534"/>
    <n v="140352534"/>
    <x v="0"/>
    <x v="1"/>
    <x v="0"/>
    <x v="9"/>
    <s v="Subdirección de Geografía y Cartografía "/>
    <x v="5"/>
    <s v="Subdirector de Geografía y Cartografía "/>
    <x v="7"/>
    <x v="12"/>
    <s v="Generar insumos y/o productos cartográficos"/>
    <s v="Cartografía escalas Medianas generada (1:10,000, 1:25,000)"/>
    <n v="206"/>
    <d v="2021-02-10T00:00:00"/>
    <n v="6683454"/>
    <n v="70176267"/>
    <n v="140352534"/>
    <x v="0"/>
    <s v="CARLOS ALBERTO SEDANO ARIZA  _x000a_CARLOS  EDUARDO  PLATA  CABRERA"/>
    <n v="0"/>
    <x v="0"/>
    <s v="24394_x000a_24395"/>
    <x v="1"/>
    <x v="0"/>
  </r>
  <r>
    <x v="6"/>
    <n v="31"/>
    <x v="7"/>
    <x v="5"/>
    <x v="6"/>
    <x v="6"/>
    <x v="8"/>
    <x v="0"/>
    <x v="0"/>
    <s v="Cartografía"/>
    <x v="0"/>
    <n v="81151600"/>
    <s v="Prestación de servicios para la captura o digitalización de elementos vectoriales a diferentes escalas y dimensiones, de conformidad con las especificaciones técnicas y rendimientos establecidos."/>
    <x v="0"/>
    <x v="0"/>
    <n v="11"/>
    <x v="0"/>
    <x v="0"/>
    <x v="0"/>
    <n v="381694680"/>
    <n v="381694680"/>
    <x v="0"/>
    <x v="6"/>
    <x v="0"/>
    <x v="9"/>
    <s v="Subdirección de Geografía y Cartografía "/>
    <x v="5"/>
    <s v="Subdirector de Geografía y Cartografía "/>
    <x v="7"/>
    <x v="12"/>
    <s v="Generar insumos y/o productos cartográficos"/>
    <s v="Cartografía escalas Medianas generada (1:10,000, 1:25,000)"/>
    <n v="217"/>
    <d v="2021-02-10T00:00:00"/>
    <n v="0"/>
    <n v="63615780"/>
    <n v="381694680"/>
    <x v="0"/>
    <s v="CLAUDIA  ARANGUREN PEÑA_x000a_REMY FERNANDO MATEUS SALINAS_x000a_MÓNICA ALEJANDRA CRUZ BARRETO_x000a_LUIS ALBA _x000a_WILLIAM ALFONSO MORA HERNÁNDEZ_x000a_NOHORA MARIA AYALA QUINTANA"/>
    <n v="0"/>
    <x v="0"/>
    <s v="24407_x000a_24412_x000a_24411_x000a_24413_x000a_24676"/>
    <x v="8"/>
    <x v="0"/>
  </r>
  <r>
    <x v="6"/>
    <n v="60"/>
    <x v="7"/>
    <x v="5"/>
    <x v="6"/>
    <x v="5"/>
    <x v="6"/>
    <x v="0"/>
    <x v="10"/>
    <s v="Cartografía"/>
    <x v="0"/>
    <n v="81151600"/>
    <s v="Prestacion de servicios para estructurar, integrar y validar la cartografía para los estudios y/o investigaciones geográficas asignadas"/>
    <x v="1"/>
    <x v="1"/>
    <n v="285"/>
    <x v="1"/>
    <x v="0"/>
    <x v="1"/>
    <n v="138328968"/>
    <n v="138328968"/>
    <x v="0"/>
    <x v="5"/>
    <x v="0"/>
    <x v="9"/>
    <s v="Subdirección de Geografía y Cartografía "/>
    <x v="0"/>
    <s v="Subdirector de Geografía y Cartografía "/>
    <x v="7"/>
    <x v="12"/>
    <s v="Generar insumos y/o productos cartográficos"/>
    <s v="Cartografía escalas Medianas generada (1:10,000, 1:25,000)"/>
    <n v="419"/>
    <d v="2021-03-08T00:00:00"/>
    <n v="3640236"/>
    <n v="34582242"/>
    <n v="138328968"/>
    <x v="0"/>
    <s v="DANIEL STEVEN MOLINA MONTAÑEZ_x000a_DAVID ALEJANDRO ORTEGA GONZÁLEZ_x000a_KAREN TATIANA DUARTE JIMENEZ _x000a_LADY CATTERINE MORENO RAMÍREZ "/>
    <n v="0"/>
    <x v="0"/>
    <s v="24564_x000a_24565_x000a_24566_x000a_24567"/>
    <x v="6"/>
    <x v="0"/>
  </r>
  <r>
    <x v="6"/>
    <n v="71"/>
    <x v="7"/>
    <x v="5"/>
    <x v="6"/>
    <x v="0"/>
    <x v="0"/>
    <x v="0"/>
    <x v="10"/>
    <s v="Servicios de mantenimiento y reparación de instalación de máquinas"/>
    <x v="0"/>
    <n v="72151800"/>
    <s v="Realizar el mantenimiento de los escáneres fotogramétricos del IGAC."/>
    <x v="1"/>
    <x v="1"/>
    <n v="10"/>
    <x v="0"/>
    <x v="0"/>
    <x v="1"/>
    <n v="218640604"/>
    <n v="218640604"/>
    <x v="0"/>
    <x v="0"/>
    <x v="0"/>
    <x v="9"/>
    <s v="Subdirección de Geografía y Cartografía "/>
    <x v="5"/>
    <s v="Subdirector de Geografía y Cartografía "/>
    <x v="7"/>
    <x v="12"/>
    <s v="Capturar y/o gestionar imágenes del territorio colombiano e incorporarlas en el Banco Nacional de Imágenes, a escalas y temporalidad requerida para fines catastrales"/>
    <s v="Imágenes incorporadas al Banco Nacional de imágenes"/>
    <n v="509"/>
    <d v="2021-03-25T00:00:00"/>
    <n v="0"/>
    <n v="218640604"/>
    <n v="218640604"/>
    <x v="0"/>
    <s v="GTBIBERICA"/>
    <n v="0"/>
    <x v="0"/>
    <n v="24642"/>
    <x v="0"/>
    <x v="0"/>
  </r>
  <r>
    <x v="6"/>
    <n v="63"/>
    <x v="7"/>
    <x v="5"/>
    <x v="6"/>
    <x v="2"/>
    <x v="2"/>
    <x v="0"/>
    <x v="10"/>
    <s v="Cartografía"/>
    <x v="0"/>
    <n v="81151600"/>
    <s v="Prestación de servicios para la estandarización,  integración y disposición de información de ordenamiento territorial de los nodos regionales y locales al sistema de información geográfica definido para tal fin."/>
    <x v="1"/>
    <x v="1"/>
    <n v="255"/>
    <x v="1"/>
    <x v="0"/>
    <x v="0"/>
    <n v="75015390"/>
    <n v="75015390"/>
    <x v="0"/>
    <x v="2"/>
    <x v="0"/>
    <x v="9"/>
    <s v="Subdirección de Geografía y Cartografía "/>
    <x v="5"/>
    <s v="Subdirector de Geografía y Cartografía "/>
    <x v="8"/>
    <x v="13"/>
    <s v="Gestionar la actualización, validación y disposición de información de ordenamiento territorial de los nodos regionales y locales e integrar al sistema único."/>
    <s v="Datos publicados de información geográfica, geodésica y cartográfica"/>
    <n v="436"/>
    <d v="2021-03-09T00:00:00"/>
    <n v="2941780"/>
    <n v="25005130"/>
    <n v="75015390"/>
    <x v="0"/>
    <s v="JULIAN ESTEBAN PEÑA AGUDELO_x000a_FRANCISCO IVAN FRANCO RODRIGUEZ _x000a_MARIA ALEJANDRA GUERRERO MORILLO"/>
    <n v="0"/>
    <x v="0"/>
    <s v="24581_x000a_24582_x000a_24583"/>
    <x v="2"/>
    <x v="0"/>
  </r>
  <r>
    <x v="6"/>
    <n v="34"/>
    <x v="7"/>
    <x v="5"/>
    <x v="6"/>
    <x v="0"/>
    <x v="0"/>
    <x v="0"/>
    <x v="4"/>
    <s v="Cartografía"/>
    <x v="0"/>
    <n v="81151600"/>
    <s v="Prestación de servicios para realizar apoyo a la gestión administrativa de los procesos y proyectos misionales de la Subdirección de Geografía y Cartografía"/>
    <x v="1"/>
    <x v="1"/>
    <n v="10"/>
    <x v="0"/>
    <x v="0"/>
    <x v="0"/>
    <n v="26714830"/>
    <n v="26714830"/>
    <x v="0"/>
    <x v="0"/>
    <x v="0"/>
    <x v="9"/>
    <s v="Subdirección de Geografía y Cartografía "/>
    <x v="5"/>
    <s v="Subdirector de Geografía y Cartografía "/>
    <x v="7"/>
    <x v="12"/>
    <s v="Generar insumos y/o productos cartográficos"/>
    <s v="Cartografía escalas Medianas generada (1:10,000, 1:25,000)"/>
    <n v="441"/>
    <d v="2021-03-11T00:00:00"/>
    <e v="#N/A"/>
    <e v="#N/A"/>
    <e v="#N/A"/>
    <x v="1"/>
    <s v="JULIE ALEXANDRA PARRA SANTA"/>
    <n v="0"/>
    <x v="0"/>
    <n v="24577"/>
    <x v="0"/>
    <x v="0"/>
  </r>
  <r>
    <x v="6"/>
    <n v="56"/>
    <x v="7"/>
    <x v="5"/>
    <x v="6"/>
    <x v="0"/>
    <x v="0"/>
    <x v="0"/>
    <x v="13"/>
    <s v="Cartografía"/>
    <x v="0"/>
    <n v="81151600"/>
    <s v="Prestación de servicios para realizar procesos de generalización de información cartográfica para los diferentes fines."/>
    <x v="0"/>
    <x v="0"/>
    <n v="8"/>
    <x v="0"/>
    <x v="0"/>
    <x v="1"/>
    <n v="21371864"/>
    <n v="21371864"/>
    <x v="0"/>
    <x v="0"/>
    <x v="0"/>
    <x v="9"/>
    <s v="Subdirección de Geografía y Cartografía "/>
    <x v="5"/>
    <s v="Subdirector de Geografía y Cartografía "/>
    <x v="7"/>
    <x v="12"/>
    <s v="Generar insumos y/o productos cartográficos"/>
    <s v="Cartografía escalas Medianas generada (1:10,000, 1:25,000)"/>
    <n v="399"/>
    <d v="2021-02-25T00:00:00"/>
    <n v="2671483"/>
    <n v="21371864"/>
    <n v="21371864"/>
    <x v="0"/>
    <s v="LUZ KELLY GARCÍA CONDE"/>
    <n v="0"/>
    <x v="0"/>
    <n v="24538"/>
    <x v="0"/>
    <x v="0"/>
  </r>
  <r>
    <x v="6"/>
    <n v="12"/>
    <x v="7"/>
    <x v="5"/>
    <x v="6"/>
    <x v="7"/>
    <x v="9"/>
    <x v="0"/>
    <x v="3"/>
    <s v="Cartografía"/>
    <x v="0"/>
    <n v="81151600"/>
    <s v="Prestación de servicios para la captura de información vectorial, de conformidad con las especificaciones técnicas y rendimientos establecidos."/>
    <x v="2"/>
    <x v="2"/>
    <n v="11"/>
    <x v="0"/>
    <x v="0"/>
    <x v="1"/>
    <n v="352739640"/>
    <n v="352739640"/>
    <x v="0"/>
    <x v="7"/>
    <x v="0"/>
    <x v="9"/>
    <s v="Subdirección de Geografía y Cartografía "/>
    <x v="5"/>
    <s v="Subdirector de Geografía y Cartografía "/>
    <x v="7"/>
    <x v="12"/>
    <s v="Generar insumos y/o productos cartográficos"/>
    <s v="Cartografía escalas Medianas generada (1:10,000, 1:25,000)"/>
    <n v="96"/>
    <d v="2021-01-26T00:00:00"/>
    <n v="0"/>
    <n v="44092455"/>
    <n v="352739640"/>
    <x v="0"/>
    <s v="NORMA LUCERO DEL CARMEN SARMIENTO FONSECA  _x000a_JAVIER HERNANDO CABREJO CALDERON_x000a_OMAR FREDY SANDOVAL CUARTAS _x000a_ORLANDO WILLIAM BARRERA ESCOBAR_x000a_ GABRIEL ENRIQUE RUIZ RIAÑO_x000a_LUIS ENRIQUE CUSPOCA FONSECA  _x000a_CARLOS AUGUSTO CABREJO CALDERON_x000a_FERNANDO DARIO FULA VARGAS"/>
    <n v="0"/>
    <x v="0"/>
    <s v="24248_x000a_24249_x000a_24275_x000a_24276_x000a_24277_x000a_24278_x000a_24279_x000a_24677"/>
    <x v="9"/>
    <x v="0"/>
  </r>
  <r>
    <x v="6"/>
    <n v="75"/>
    <x v="7"/>
    <x v="5"/>
    <x v="6"/>
    <x v="1"/>
    <x v="1"/>
    <x v="0"/>
    <x v="8"/>
    <s v="Servicios de comercio internacional"/>
    <x v="0"/>
    <n v="80151600"/>
    <s v="Prestación de servicio para apoyar la organización, digitalización, control y seguimiento de los productos y servicios de la Subdirección de Geografía y Cartografía."/>
    <x v="7"/>
    <x v="7"/>
    <n v="8"/>
    <x v="0"/>
    <x v="0"/>
    <x v="0"/>
    <n v="33571440"/>
    <n v="33571440"/>
    <x v="0"/>
    <x v="1"/>
    <x v="0"/>
    <x v="9"/>
    <s v="Subdirección de Geografía y Cartografía "/>
    <x v="5"/>
    <s v="Subdirector de Geografía y Cartografía "/>
    <x v="7"/>
    <x v="12"/>
    <s v="Capturar y/o gestionar imágenes del territorio colombiano e incorporarlas en el Banco Nacional de Imágenes, a escalas y temporalidad requerida para fines catastrales"/>
    <s v="Imágenes incorporadas al Banco Nacional de imágenes"/>
    <n v="546"/>
    <d v="2021-04-23T00:00:00"/>
    <n v="2098215"/>
    <n v="16785720"/>
    <n v="33571440"/>
    <x v="0"/>
    <s v="SANTIAGO ANDRADE GIL _x000a_NUBIA ESPERAZA MONTALVE PATIÑO"/>
    <n v="0"/>
    <x v="0"/>
    <s v="24688_x000a_24689"/>
    <x v="1"/>
    <x v="0"/>
  </r>
  <r>
    <x v="6"/>
    <n v="73"/>
    <x v="7"/>
    <x v="5"/>
    <x v="6"/>
    <x v="1"/>
    <x v="1"/>
    <x v="0"/>
    <x v="8"/>
    <s v="Servicios de comercio internacional"/>
    <x v="0"/>
    <n v="80151600"/>
    <s v="Prestación de servicios para estructurar y elaborar cartografía temática de los proyectos asignados, de conformidad con las especificaciones técnicas y los tiempos establecidos."/>
    <x v="7"/>
    <x v="7"/>
    <n v="8"/>
    <x v="0"/>
    <x v="0"/>
    <x v="0"/>
    <n v="42743728"/>
    <n v="42743728"/>
    <x v="0"/>
    <x v="1"/>
    <x v="0"/>
    <x v="9"/>
    <s v="Subdirección de Geografía y Cartografía "/>
    <x v="5"/>
    <s v="Subdirector de Geografía y Cartografía "/>
    <x v="7"/>
    <x v="12"/>
    <s v="Generar insumos y/o productos cartográficos"/>
    <s v="Cartografía escalas Medianas generada (1:10,000, 1:25,000)"/>
    <n v="541"/>
    <d v="2021-04-22T00:00:00"/>
    <n v="2671483"/>
    <n v="21371864"/>
    <n v="42743728"/>
    <x v="0"/>
    <s v="SANTIAGO DÍAZ BOLÍVAR _x000a_LINA PAOLA FANDIÑO HERRERA"/>
    <n v="0"/>
    <x v="0"/>
    <s v="24686_x000a_24691"/>
    <x v="1"/>
    <x v="0"/>
  </r>
  <r>
    <x v="6"/>
    <n v="25"/>
    <x v="7"/>
    <x v="5"/>
    <x v="6"/>
    <x v="1"/>
    <x v="1"/>
    <x v="0"/>
    <x v="0"/>
    <s v="Cartografía"/>
    <x v="0"/>
    <n v="81151600"/>
    <s v="Prestación de servicios profesionales para orientar y optimizar los procesos de producción cartográfica, asignados de conformidad con los lineamientos establecidos."/>
    <x v="0"/>
    <x v="0"/>
    <n v="315"/>
    <x v="1"/>
    <x v="0"/>
    <x v="0"/>
    <n v="120913653"/>
    <n v="120913653"/>
    <x v="0"/>
    <x v="1"/>
    <x v="0"/>
    <x v="9"/>
    <s v="Subdirección de Geografía y Cartografía "/>
    <x v="5"/>
    <s v="Subdirector de Geografía y Cartografía "/>
    <x v="7"/>
    <x v="12"/>
    <s v="Generar insumos y/o productos cartográficos"/>
    <s v="Cartografía escalas Medianas generada (1:10,000, 1:25,000)"/>
    <n v="199"/>
    <d v="2021-02-05T00:00:00"/>
    <n v="5757793"/>
    <n v="60456826"/>
    <n v="120913652"/>
    <x v="0"/>
    <s v="MIGUEL ANGEL RAMÍREZ GUTIÉRREZ_x000a_VICTOR ANDRÉS MARTÍNEZ RUÍZ"/>
    <n v="1"/>
    <x v="0"/>
    <s v="24386_x000a_24388"/>
    <x v="1"/>
    <x v="0"/>
  </r>
  <r>
    <x v="6"/>
    <n v="5"/>
    <x v="7"/>
    <x v="5"/>
    <x v="6"/>
    <x v="0"/>
    <x v="0"/>
    <x v="0"/>
    <x v="3"/>
    <s v="Cartografía"/>
    <x v="0"/>
    <n v="81151600"/>
    <s v="Prestación de servicios para la generación de contenidos asociados a los procesos geográficos, cartográficos y geodésicos"/>
    <x v="0"/>
    <x v="0"/>
    <n v="9"/>
    <x v="0"/>
    <x v="0"/>
    <x v="1"/>
    <n v="50310810"/>
    <n v="50310810"/>
    <x v="0"/>
    <x v="0"/>
    <x v="0"/>
    <x v="9"/>
    <s v="Subdirección de Geografía y Cartografía "/>
    <x v="5"/>
    <s v="Subdirector de Geografía y Cartografía "/>
    <x v="8"/>
    <x v="13"/>
    <s v="Robustecer el sistema de información única de información geográfica, cartográfica y geodésica &quot;Colombia en Mapas&quot;"/>
    <s v="Datos publicados de información geográfica, geodésica y cartográfica"/>
    <n v="58"/>
    <d v="2021-01-20T00:00:00"/>
    <n v="5757793"/>
    <n v="50284725"/>
    <n v="50284725"/>
    <x v="0"/>
    <s v="PABLO ALEJANDRO MENDEZ HERNANDEZ"/>
    <n v="26085"/>
    <x v="0"/>
    <n v="24339"/>
    <x v="0"/>
    <x v="0"/>
  </r>
  <r>
    <x v="6"/>
    <n v="48"/>
    <x v="7"/>
    <x v="5"/>
    <x v="6"/>
    <x v="0"/>
    <x v="0"/>
    <x v="0"/>
    <x v="3"/>
    <s v="Cartografía"/>
    <x v="0"/>
    <n v="81151600"/>
    <s v="Prestación de servicios profesionales para realizar el control de calidad de los diagnósticos de los límites de las entidades territoriales y demás proyectos asociados"/>
    <x v="0"/>
    <x v="0"/>
    <n v="10"/>
    <x v="0"/>
    <x v="0"/>
    <x v="0"/>
    <n v="35342100"/>
    <n v="35342100"/>
    <x v="0"/>
    <x v="0"/>
    <x v="0"/>
    <x v="9"/>
    <s v="Subdirección de Geografía y Cartografía "/>
    <x v="5"/>
    <s v="Subdirector de Geografía y Cartografía "/>
    <x v="8"/>
    <x v="14"/>
    <s v="Elaborar, remitir y publicar el diagnóstico de  límites de 100 entidades territoriales como insumo para la caracterización territorial y levantamiento catastral."/>
    <s v="Documentos de estudios técnicos de deslindes y de Territorios Indígenas"/>
    <n v="360"/>
    <d v="2021-02-22T00:00:00"/>
    <n v="3640236"/>
    <n v="35310289"/>
    <n v="35310289"/>
    <x v="0"/>
    <s v="LEIBY  VIVIANA  LÓPEZ URRUTIA"/>
    <n v="31811"/>
    <x v="0"/>
    <n v="24516"/>
    <x v="0"/>
    <x v="0"/>
  </r>
  <r>
    <x v="6"/>
    <n v="3"/>
    <x v="7"/>
    <x v="5"/>
    <x v="6"/>
    <x v="0"/>
    <x v="0"/>
    <x v="0"/>
    <x v="3"/>
    <s v="Cartografía"/>
    <x v="0"/>
    <n v="81151600"/>
    <s v="Prestación de servicios para apoyar la implementación de métodos estadísticos en la subdirección y generación de nuevos productos."/>
    <x v="0"/>
    <x v="0"/>
    <n v="9"/>
    <x v="0"/>
    <x v="0"/>
    <x v="1"/>
    <n v="65973294"/>
    <n v="65973294"/>
    <x v="0"/>
    <x v="0"/>
    <x v="0"/>
    <x v="9"/>
    <s v="Subdirección de Geografía y Cartografía "/>
    <x v="5"/>
    <s v="Subdirector de Geografía y Cartografía "/>
    <x v="8"/>
    <x v="15"/>
    <s v="Gestionar la actualización, validación y disposición de información de ordenamiento territorial de los nodos regionales y locales e integrar al sistema único."/>
    <s v="Datos publicados de información geográfica, geodésica y cartográfica"/>
    <n v="50"/>
    <d v="2021-01-19T00:00:00"/>
    <n v="7550277"/>
    <n v="65939086"/>
    <n v="65939086"/>
    <x v="0"/>
    <s v="MARIA PAULA DUEÑAS HERRERA"/>
    <n v="34208"/>
    <x v="0"/>
    <n v="24207"/>
    <x v="0"/>
    <x v="0"/>
  </r>
  <r>
    <x v="6"/>
    <n v="17"/>
    <x v="7"/>
    <x v="5"/>
    <x v="6"/>
    <x v="0"/>
    <x v="0"/>
    <x v="0"/>
    <x v="3"/>
    <s v="Cartografía"/>
    <x v="0"/>
    <n v="81151600"/>
    <s v="Prestación de servicios profesionales para el seguimiento al proceso de implementación de los servicios ntrip vrs"/>
    <x v="2"/>
    <x v="2"/>
    <n v="11"/>
    <x v="0"/>
    <x v="0"/>
    <x v="0"/>
    <n v="28530403"/>
    <n v="28530403"/>
    <x v="0"/>
    <x v="0"/>
    <x v="0"/>
    <x v="9"/>
    <s v="Subdirección de Geografía y Cartografía "/>
    <x v="5"/>
    <s v="Subdirector de Geografía y Cartografía "/>
    <x v="7"/>
    <x v="16"/>
    <s v="Densificar el marco de referencia terrestre"/>
    <s v="Datos altimétricos generados"/>
    <n v="123"/>
    <d v="2021-01-27T00:00:00"/>
    <n v="2671483"/>
    <n v="28495819"/>
    <n v="28495819"/>
    <x v="0"/>
    <s v="JUAN DAVID HURTADO JAIMES"/>
    <n v="34584"/>
    <x v="0"/>
    <n v="24261"/>
    <x v="0"/>
    <x v="0"/>
  </r>
  <r>
    <x v="6"/>
    <n v="18"/>
    <x v="7"/>
    <x v="5"/>
    <x v="6"/>
    <x v="0"/>
    <x v="0"/>
    <x v="0"/>
    <x v="3"/>
    <s v="Cartografía"/>
    <x v="0"/>
    <n v="81151600"/>
    <s v="Prestación de servicios para el análisis, procesamiento y caracterización de imágenes insumo para la producción cartográfica."/>
    <x v="2"/>
    <x v="2"/>
    <n v="11"/>
    <x v="0"/>
    <x v="0"/>
    <x v="0"/>
    <n v="28530403"/>
    <n v="28530403"/>
    <x v="0"/>
    <x v="0"/>
    <x v="0"/>
    <x v="9"/>
    <s v="Subdirección de Geografía y Cartografía "/>
    <x v="5"/>
    <s v="Subdirector de Geografía y Cartografía "/>
    <x v="7"/>
    <x v="12"/>
    <s v="Capturar y/o gestionar imágenes del territorio colombiano e incorporarlas en el Banco Nacional de Imágenes, a escalas y temporalidad requerida para fines catastrales"/>
    <s v="Imágenes incorporadas al Banco Nacional de imágenes"/>
    <n v="116"/>
    <d v="2021-01-27T00:00:00"/>
    <n v="2671483"/>
    <n v="28495819"/>
    <n v="28495819"/>
    <x v="0"/>
    <s v="KAREN TATIANA BASTIDAS MENDEZ"/>
    <n v="34584"/>
    <x v="0"/>
    <n v="24259"/>
    <x v="0"/>
    <x v="0"/>
  </r>
  <r>
    <x v="6"/>
    <n v="20"/>
    <x v="7"/>
    <x v="5"/>
    <x v="6"/>
    <x v="0"/>
    <x v="0"/>
    <x v="0"/>
    <x v="0"/>
    <s v="Cartografía"/>
    <x v="0"/>
    <n v="81151600"/>
    <s v="Prestación de servicios para realizar actividades que promuevan la gestión y disposición de los datos geográficos, cartográficos y geodésicos."/>
    <x v="0"/>
    <x v="0"/>
    <n v="11"/>
    <x v="0"/>
    <x v="0"/>
    <x v="0"/>
    <n v="45518000"/>
    <n v="45518000"/>
    <x v="0"/>
    <x v="0"/>
    <x v="0"/>
    <x v="9"/>
    <s v="Subdirección de Geografía y Cartografía "/>
    <x v="5"/>
    <s v="Subdirector de Geografía y Cartografía "/>
    <x v="7"/>
    <x v="17"/>
    <s v="Implementar servicios transaccionales en Colombia en Mapas que permitan la generación y pago de certificaciones y demás productos."/>
    <s v="Datos publicados de información geográfica, geodésica y cartográfica"/>
    <n v="174"/>
    <d v="2021-02-04T00:00:00"/>
    <n v="4263522"/>
    <n v="45477568"/>
    <n v="45477568"/>
    <x v="0"/>
    <s v=" MAYCOL ALEJANDRO ZARAZA AGUILERA"/>
    <n v="40432"/>
    <x v="0"/>
    <n v="24358"/>
    <x v="0"/>
    <x v="0"/>
  </r>
  <r>
    <x v="6"/>
    <n v="1"/>
    <x v="7"/>
    <x v="5"/>
    <x v="6"/>
    <x v="0"/>
    <x v="0"/>
    <x v="0"/>
    <x v="3"/>
    <s v="Servicios de formación profesional en ingeniería"/>
    <x v="0"/>
    <n v="86101610"/>
    <s v="Prestación de servicios para apoyar la actualización de los procesos de la Subdirección de Geografía y Cartografía"/>
    <x v="2"/>
    <x v="2"/>
    <n v="11"/>
    <x v="0"/>
    <x v="0"/>
    <x v="0"/>
    <n v="45518000"/>
    <n v="45518000"/>
    <x v="0"/>
    <x v="0"/>
    <x v="0"/>
    <x v="9"/>
    <s v="Subdirección de Geografía y Cartografía "/>
    <x v="5"/>
    <s v="Subdirector de Geografía y Cartografía "/>
    <x v="7"/>
    <x v="12"/>
    <s v="Generar insumos y/o productos cartográficos"/>
    <s v="Cartografía escalas Medianas generada (1:10,000, 1:25,000)"/>
    <n v="42"/>
    <d v="2021-01-25T00:00:00"/>
    <n v="4263522"/>
    <n v="45477568"/>
    <n v="45477568"/>
    <x v="0"/>
    <s v="MARIANA  JARAMILLO RAMIREZ"/>
    <n v="40432"/>
    <x v="0"/>
    <n v="24243"/>
    <x v="0"/>
    <x v="0"/>
  </r>
  <r>
    <x v="6"/>
    <n v="46"/>
    <x v="7"/>
    <x v="5"/>
    <x v="6"/>
    <x v="0"/>
    <x v="0"/>
    <x v="0"/>
    <x v="3"/>
    <s v="Cartografía"/>
    <x v="0"/>
    <n v="81151600"/>
    <s v="Prestación de servicios para apoyar el análisis, evaluación y atención de requerimientos cartográficos relacionados con resguardos y territorios colectivos."/>
    <x v="0"/>
    <x v="0"/>
    <n v="10"/>
    <x v="0"/>
    <x v="0"/>
    <x v="0"/>
    <n v="48314800"/>
    <n v="48314800"/>
    <x v="0"/>
    <x v="0"/>
    <x v="0"/>
    <x v="9"/>
    <s v="Subdirección de Geografía y Cartografía "/>
    <x v="5"/>
    <s v="Subdirector de Geografía y Cartografía "/>
    <x v="8"/>
    <x v="14"/>
    <s v="Atender los requerimientos de ciudadanos, organizaciones, autoridades judiciales u otras entidades públicas, relacionados con asuntos étnicos."/>
    <s v="Documentos de estudios técnicos de deslindes y de Territorios Indígenas"/>
    <n v="331"/>
    <d v="2021-02-22T00:00:00"/>
    <n v="4976424"/>
    <n v="48271313"/>
    <n v="48271313"/>
    <x v="0"/>
    <s v="ÁNGELA PATRICIA MORENO MONTERO"/>
    <n v="43487"/>
    <x v="0"/>
    <n v="24491"/>
    <x v="0"/>
    <x v="0"/>
  </r>
  <r>
    <x v="6"/>
    <n v="54"/>
    <x v="7"/>
    <x v="5"/>
    <x v="6"/>
    <x v="0"/>
    <x v="0"/>
    <x v="0"/>
    <x v="3"/>
    <s v="Cartografía"/>
    <x v="0"/>
    <n v="81151600"/>
    <s v="Prestación de servicios profesionales para la gestión y estructuración de la información de límites y fronteras."/>
    <x v="0"/>
    <x v="0"/>
    <n v="10"/>
    <x v="0"/>
    <x v="0"/>
    <x v="1"/>
    <n v="48314800"/>
    <n v="48314800"/>
    <x v="0"/>
    <x v="0"/>
    <x v="0"/>
    <x v="9"/>
    <s v="Subdirección de Geografía y Cartografía "/>
    <x v="5"/>
    <s v="Subdirector de Geografía y Cartografía "/>
    <x v="8"/>
    <x v="13"/>
    <s v="Gestionar la actualización, validación y disposición de información de ordenamiento territorial de los nodos regionales y locales e integrar al sistema único."/>
    <s v="Datos publicados de información geográfica, geodésica y cartográfica"/>
    <n v="370"/>
    <d v="2021-02-25T00:00:00"/>
    <n v="4976424"/>
    <n v="48271313"/>
    <n v="48271313"/>
    <x v="0"/>
    <s v="LUIS MIGUEL CHOCONTA MORALES "/>
    <n v="43487"/>
    <x v="0"/>
    <n v="24521"/>
    <x v="0"/>
    <x v="0"/>
  </r>
  <r>
    <x v="6"/>
    <n v="9"/>
    <x v="7"/>
    <x v="5"/>
    <x v="6"/>
    <x v="0"/>
    <x v="0"/>
    <x v="0"/>
    <x v="3"/>
    <s v="Cartografía"/>
    <x v="0"/>
    <n v="81151600"/>
    <s v="Prestación de servicios para la revisión, compilación y validación de los datos de campo y calculados de gravimetría y geomagnetismo para su vinculación a la base de datos unificados"/>
    <x v="2"/>
    <x v="2"/>
    <n v="11"/>
    <x v="0"/>
    <x v="0"/>
    <x v="0"/>
    <n v="38876310"/>
    <n v="38876310"/>
    <x v="0"/>
    <x v="0"/>
    <x v="0"/>
    <x v="9"/>
    <s v="Subdirección de Geografía y Cartografía "/>
    <x v="5"/>
    <s v="Subdirector de Geografía y Cartografía "/>
    <x v="7"/>
    <x v="16"/>
    <s v="Densificar el marco de referencia gravimétricos"/>
    <s v="Valores gravimétricos generados"/>
    <n v="83"/>
    <d v="2021-01-22T00:00:00"/>
    <n v="3640236"/>
    <n v="38829184"/>
    <n v="38829184"/>
    <x v="0"/>
    <s v="DANIELA ANDREA HERNÁNDEZ BELTRÁN"/>
    <n v="47126"/>
    <x v="0"/>
    <n v="24236"/>
    <x v="0"/>
    <x v="0"/>
  </r>
  <r>
    <x v="6"/>
    <n v="7"/>
    <x v="7"/>
    <x v="5"/>
    <x v="6"/>
    <x v="0"/>
    <x v="0"/>
    <x v="0"/>
    <x v="3"/>
    <s v="Cartografía"/>
    <x v="0"/>
    <n v="81151600"/>
    <s v="Prestación de servicios profesionales para gestión de proyectos y atención a los requerimientos de la cancillería, en el marco de la demarcación de las fronteras del país."/>
    <x v="0"/>
    <x v="0"/>
    <n v="10"/>
    <x v="0"/>
    <x v="0"/>
    <x v="0"/>
    <n v="55900900"/>
    <n v="55900900"/>
    <x v="0"/>
    <x v="0"/>
    <x v="0"/>
    <x v="9"/>
    <s v="Subdirección de Geografía y Cartografía "/>
    <x v="5"/>
    <s v="Subdirector de Geografía y Cartografía "/>
    <x v="8"/>
    <x v="14"/>
    <s v="Realizar la apertura y expedición del acta de deslinde de tres (3) procesos"/>
    <s v="Documentos de estudios técnicos de deslindes y de Territorios Indígenas"/>
    <n v="78"/>
    <d v="2021-01-21T00:00:00"/>
    <n v="5757793"/>
    <n v="55850592"/>
    <n v="55850592"/>
    <x v="0"/>
    <s v="DEYBI LIBARDO MORA CASTAÑEDA"/>
    <n v="50308"/>
    <x v="0"/>
    <n v="24316"/>
    <x v="0"/>
    <x v="0"/>
  </r>
  <r>
    <x v="6"/>
    <n v="53"/>
    <x v="7"/>
    <x v="5"/>
    <x v="6"/>
    <x v="0"/>
    <x v="0"/>
    <x v="0"/>
    <x v="3"/>
    <s v="Servicios de implementación de aplicaciones"/>
    <x v="0"/>
    <n v="81111508"/>
    <s v="Prestación de servicios para procesar y analizar información geográfica requerida para los estudios e investigaciones asignadas."/>
    <x v="0"/>
    <x v="0"/>
    <n v="255"/>
    <x v="1"/>
    <x v="0"/>
    <x v="1"/>
    <n v="24276825"/>
    <n v="24276825"/>
    <x v="0"/>
    <x v="0"/>
    <x v="0"/>
    <x v="9"/>
    <s v="Subdirección de Geografía y Cartografía "/>
    <x v="5"/>
    <s v="Subdirector de Geografía y Cartografía "/>
    <x v="8"/>
    <x v="18"/>
    <s v="Elaborar y publicar documentos de caracterización territorial con fines de Catastro Multipropósito, conforme a metodología establecida."/>
    <s v="Documentos de estudios técnicos sobre geografía elaborados"/>
    <n v="405"/>
    <d v="2021-02-23T00:00:00"/>
    <n v="2941780"/>
    <n v="24220655"/>
    <n v="24220655"/>
    <x v="0"/>
    <s v="FERNANDO ANDRES DIAZ"/>
    <n v="56170"/>
    <x v="0"/>
    <n v="24548"/>
    <x v="0"/>
    <x v="0"/>
  </r>
  <r>
    <x v="6"/>
    <n v="28"/>
    <x v="7"/>
    <x v="5"/>
    <x v="6"/>
    <x v="0"/>
    <x v="0"/>
    <x v="0"/>
    <x v="0"/>
    <s v="Cartografía"/>
    <x v="0"/>
    <n v="81151600"/>
    <s v="Prestación de servicios profesionales para la gestión, análisis y respuesta oportuna asociada con los procesos y proyectos de la Subdirección"/>
    <x v="0"/>
    <x v="0"/>
    <n v="10"/>
    <x v="0"/>
    <x v="0"/>
    <x v="1"/>
    <n v="84543460"/>
    <n v="84543460"/>
    <x v="0"/>
    <x v="0"/>
    <x v="0"/>
    <x v="9"/>
    <s v="Subdirección de Geografía y Cartografía "/>
    <x v="5"/>
    <s v="Subdirector de Geografía y Cartografía "/>
    <x v="8"/>
    <x v="15"/>
    <s v="Gestionar la actualización, validación y disposición de información de ordenamiento territorial de los nodos regionales y locales e integrar al sistema único."/>
    <s v="Datos publicados de información geográfica, geodésica y cartográfica"/>
    <n v="229"/>
    <d v="2021-02-08T00:00:00"/>
    <n v="8707976"/>
    <n v="84467367"/>
    <n v="84467367"/>
    <x v="0"/>
    <s v="DANIEL OJEDA  CRUZ"/>
    <n v="76093"/>
    <x v="0"/>
    <n v="24409"/>
    <x v="0"/>
    <x v="0"/>
  </r>
  <r>
    <x v="6"/>
    <n v="24"/>
    <x v="7"/>
    <x v="5"/>
    <x v="6"/>
    <x v="1"/>
    <x v="1"/>
    <x v="0"/>
    <x v="0"/>
    <s v="Cartografía"/>
    <x v="0"/>
    <n v="81151600"/>
    <s v="Prestación de servicio para realizar actividades de mantenimiento, materialización y cálculo de redes geodésicas locales y estaciones de mantenimiento continuo."/>
    <x v="0"/>
    <x v="0"/>
    <n v="11"/>
    <x v="0"/>
    <x v="0"/>
    <x v="0"/>
    <n v="62834134"/>
    <n v="62834134"/>
    <x v="0"/>
    <x v="1"/>
    <x v="0"/>
    <x v="9"/>
    <s v="Subdirección de Geografía y Cartografía "/>
    <x v="5"/>
    <s v="Subdirector de Geografía y Cartografía "/>
    <x v="7"/>
    <x v="16"/>
    <s v="Densificar el marco de referencia terrestre"/>
    <s v="Datos Rinex de las estaciones permanentes generados"/>
    <n v="198"/>
    <d v="2021-02-05T00:00:00"/>
    <n v="2941780"/>
    <n v="31378987"/>
    <n v="62757974"/>
    <x v="0"/>
    <s v="ALEJANDRO RODRÍGUEZ URREA _x000a_DIEGO ANDRÉS GARCÍA CASTAÑEDA"/>
    <n v="76160"/>
    <x v="0"/>
    <s v="24385_x000a_24387"/>
    <x v="1"/>
    <x v="0"/>
  </r>
  <r>
    <x v="6"/>
    <n v="47"/>
    <x v="7"/>
    <x v="5"/>
    <x v="6"/>
    <x v="2"/>
    <x v="2"/>
    <x v="0"/>
    <x v="3"/>
    <s v="Cartografía"/>
    <x v="0"/>
    <n v="81151600"/>
    <s v="Prestación de servicios profesionales para realizar los diagnósticos de los límites de las entidades territoriales."/>
    <x v="0"/>
    <x v="0"/>
    <n v="10"/>
    <x v="0"/>
    <x v="0"/>
    <x v="0"/>
    <n v="85682910"/>
    <n v="85682910"/>
    <x v="0"/>
    <x v="2"/>
    <x v="0"/>
    <x v="9"/>
    <s v="Subdirección de Geografía y Cartografía "/>
    <x v="5"/>
    <s v="Subdirector de Geografía y Cartografía "/>
    <x v="8"/>
    <x v="14"/>
    <s v="Elaborar, remitir y publicar el diagnóstico de  límites de 100 entidades territoriales como insumo para la caracterización territorial y levantamiento catastral."/>
    <s v="Documentos de estudios técnicos de deslindes y de Territorios Indígenas"/>
    <n v="379"/>
    <d v="2021-02-22T00:00:00"/>
    <n v="2941780"/>
    <n v="28535266"/>
    <n v="85605798"/>
    <x v="0"/>
    <s v="CÉSAR ERNESTO MALPICA RODRÍGUEZ _x000a_JULY   PAOLA   PIÑEROS   CORREA_x000a_ALEJANDRAREGINAALCARCELMORALES"/>
    <n v="77112"/>
    <x v="0"/>
    <s v="24529_x000a_24530_x000a_24531"/>
    <x v="2"/>
    <x v="0"/>
  </r>
  <r>
    <x v="6"/>
    <n v="16"/>
    <x v="7"/>
    <x v="5"/>
    <x v="6"/>
    <x v="1"/>
    <x v="1"/>
    <x v="0"/>
    <x v="3"/>
    <s v="Cartografía"/>
    <x v="0"/>
    <n v="81151600"/>
    <s v="Prestación de servicios profesionales para realizar las actividades de cálculo de proyectos GNSS y demás asignados."/>
    <x v="2"/>
    <x v="2"/>
    <n v="11"/>
    <x v="0"/>
    <x v="0"/>
    <x v="0"/>
    <n v="66741840"/>
    <n v="66741840"/>
    <x v="0"/>
    <x v="1"/>
    <x v="0"/>
    <x v="9"/>
    <s v="Subdirección de Geografía y Cartografía "/>
    <x v="5"/>
    <s v="Subdirector de Geografía y Cartografía "/>
    <x v="7"/>
    <x v="16"/>
    <s v="Densificar el marco de referencia terrestre"/>
    <s v="Datos Rinex de las estaciones permanentes generados"/>
    <n v="108"/>
    <d v="2021-01-27T00:00:00"/>
    <n v="3124732"/>
    <n v="33330475"/>
    <n v="66660950"/>
    <x v="0"/>
    <s v="PABLO ALEJANDRO MENDEZ HERNANDEZ_x000a_JENNY AZUCENA HERRERA GARZON"/>
    <n v="80890"/>
    <x v="0"/>
    <s v="24250_x000a_24251"/>
    <x v="1"/>
    <x v="0"/>
  </r>
  <r>
    <x v="6"/>
    <n v="6"/>
    <x v="7"/>
    <x v="5"/>
    <x v="6"/>
    <x v="2"/>
    <x v="2"/>
    <x v="0"/>
    <x v="3"/>
    <s v="Cartografía"/>
    <x v="0"/>
    <n v="81151600"/>
    <s v="Prestación de servicios profesionales para apoyar la gestión técnica de los procesos de deslindes, de conformidad con los criterios técnicos y normatividad establecida"/>
    <x v="0"/>
    <x v="0"/>
    <n v="10"/>
    <x v="0"/>
    <x v="0"/>
    <x v="0"/>
    <n v="106026300"/>
    <n v="106026300"/>
    <x v="0"/>
    <x v="2"/>
    <x v="0"/>
    <x v="9"/>
    <s v="Subdirección de Geografía y Cartografía "/>
    <x v="5"/>
    <s v="Subdirector de Geografía y Cartografía "/>
    <x v="8"/>
    <x v="14"/>
    <s v="Realizar la apertura y expedición del acta de deslinde de tres (3) procesos"/>
    <s v="Documentos de estudios técnicos de deslindes y de Territorios Indígenas"/>
    <n v="69"/>
    <d v="2021-01-21T00:00:00"/>
    <n v="3640236"/>
    <n v="35310289"/>
    <n v="105930867"/>
    <x v="0"/>
    <s v="SAIDY CAROLINA CASTRO VASQUEZ_x000a_HUGO ANDRES CERON BERMUDEZ_x000a_DIANA ALEXANDRA CHINGATE CACERES_x000a_"/>
    <n v="95433"/>
    <x v="0"/>
    <s v="24224_x000a_24226_x000a_24227"/>
    <x v="2"/>
    <x v="0"/>
  </r>
  <r>
    <x v="6"/>
    <n v="36"/>
    <x v="7"/>
    <x v="5"/>
    <x v="6"/>
    <x v="0"/>
    <x v="0"/>
    <x v="0"/>
    <x v="0"/>
    <s v="Cartografía"/>
    <x v="0"/>
    <n v="81151600"/>
    <s v="Prestación de servicios profesionales para gestionar la etapa preparatoria de las solicitudes de bienes, servicio y/o obras publicas así como registro, verificación y publicación de los tramites contractuales dentro de las plataformas"/>
    <x v="0"/>
    <x v="0"/>
    <n v="11"/>
    <x v="0"/>
    <x v="0"/>
    <x v="0"/>
    <n v="80634026"/>
    <n v="80634026"/>
    <x v="0"/>
    <x v="0"/>
    <x v="0"/>
    <x v="9"/>
    <s v="Subdirección de Geografía y Cartografía "/>
    <x v="5"/>
    <s v="Subdirector de Geografía y Cartografía "/>
    <x v="7"/>
    <x v="12"/>
    <s v="Generar insumos y/o productos cartográficos"/>
    <s v="Cartografía escalas Medianas generada (1:10,000, 1:25,000)"/>
    <n v="286"/>
    <d v="2021-02-15T00:00:00"/>
    <n v="7550277"/>
    <n v="80536288"/>
    <n v="80536288"/>
    <x v="0"/>
    <s v="SONIA BELTRAN"/>
    <n v="97738"/>
    <x v="0"/>
    <n v="24451"/>
    <x v="0"/>
    <x v="0"/>
  </r>
  <r>
    <x v="6"/>
    <n v="10"/>
    <x v="7"/>
    <x v="5"/>
    <x v="6"/>
    <x v="2"/>
    <x v="2"/>
    <x v="0"/>
    <x v="3"/>
    <s v="Cartografía"/>
    <x v="0"/>
    <n v="81151600"/>
    <s v="Prestación de servicios para la organización, administración y disposición de los productos cartográficos, geográficos y geodésicos de la subdirección de geografía y cartografía. "/>
    <x v="2"/>
    <x v="2"/>
    <n v="11"/>
    <x v="0"/>
    <x v="0"/>
    <x v="0"/>
    <n v="85591209"/>
    <n v="85591209"/>
    <x v="0"/>
    <x v="2"/>
    <x v="0"/>
    <x v="9"/>
    <s v="Subdirección de Geografía y Cartografía "/>
    <x v="5"/>
    <s v="Subdirector de Geografía y Cartografía "/>
    <x v="7"/>
    <x v="17"/>
    <s v="Generar y disponer nuevos productos asociados a la información cartográfica geográfica y geodésica "/>
    <s v="Datos publicados de información geográfica, geodésica y cartográfica"/>
    <n v="84"/>
    <d v="2021-01-22T00:00:00"/>
    <n v="2671483"/>
    <n v="28495819"/>
    <n v="85487457"/>
    <x v="0"/>
    <s v="DANIELA MARIN LOPEZ _x000a_CAROL TATIANA CHICUAZUQUE GUTIERREZ_x000a_MARLON RICARDO RUIZ"/>
    <n v="103752"/>
    <x v="0"/>
    <s v="23237_x000a_23238_x000a_24552"/>
    <x v="2"/>
    <x v="0"/>
  </r>
  <r>
    <x v="6"/>
    <n v="52"/>
    <x v="7"/>
    <x v="5"/>
    <x v="6"/>
    <x v="1"/>
    <x v="1"/>
    <x v="0"/>
    <x v="3"/>
    <s v="Cartografía"/>
    <x v="0"/>
    <n v="81151600"/>
    <s v="Prestación de servicios para gestionar, organizar y procesar información geográfica requerida para los estudios e investigaciones asignadas."/>
    <x v="0"/>
    <x v="0"/>
    <n v="255"/>
    <x v="1"/>
    <x v="0"/>
    <x v="0"/>
    <n v="48553649"/>
    <n v="48553649"/>
    <x v="0"/>
    <x v="1"/>
    <x v="0"/>
    <x v="9"/>
    <s v="Subdirección de Geografía y Cartografía "/>
    <x v="5"/>
    <s v="Subdirector de Geografía y Cartografía "/>
    <x v="8"/>
    <x v="18"/>
    <s v="Elaborar y publicar documentos de caracterización territorial con fines de Catastro Multipropósito, conforme a metodología establecida."/>
    <s v="Documentos de estudios técnicos sobre geografía elaborados"/>
    <n v="368"/>
    <d v="2021-02-23T00:00:00"/>
    <n v="2941780"/>
    <n v="24220655"/>
    <n v="48441310"/>
    <x v="0"/>
    <s v="LAURA ALEJANDRA CANO ESPINEL_x000a_LUISA FERNANDA HERNANDEZ GUZMAN"/>
    <n v="112339"/>
    <x v="0"/>
    <s v="24522_x000a_24523"/>
    <x v="1"/>
    <x v="0"/>
  </r>
  <r>
    <x v="6"/>
    <n v="22"/>
    <x v="7"/>
    <x v="5"/>
    <x v="6"/>
    <x v="0"/>
    <x v="0"/>
    <x v="0"/>
    <x v="0"/>
    <s v="Cartografía"/>
    <x v="0"/>
    <n v="81151600"/>
    <s v="Prestación de servicios para gestionar,  realizar el control  y seguimiento a la toma de fotografía aérea y consecución de insumos necesarios para producción cartográfica."/>
    <x v="0"/>
    <x v="0"/>
    <n v="11"/>
    <x v="0"/>
    <x v="0"/>
    <x v="0"/>
    <n v="92997806"/>
    <n v="92997806"/>
    <x v="0"/>
    <x v="0"/>
    <x v="0"/>
    <x v="9"/>
    <s v="Subdirección de Geografía y Cartografía "/>
    <x v="5"/>
    <s v="Subdirector de Geografía y Cartografía "/>
    <x v="7"/>
    <x v="12"/>
    <s v="Capturar y/o gestionar imágenes del territorio colombiano e incorporarlas en el Banco Nacional de Imágenes, a escalas y temporalidad requerida para fines catastrales"/>
    <s v="Imágenes incorporadas al Banco Nacional de imágenes"/>
    <n v="163"/>
    <d v="2021-02-04T00:00:00"/>
    <n v="8707976"/>
    <n v="92885077"/>
    <n v="92885077"/>
    <x v="0"/>
    <s v="GABRIEL CADENA"/>
    <n v="112729"/>
    <x v="0"/>
    <n v="24351"/>
    <x v="0"/>
    <x v="0"/>
  </r>
  <r>
    <x v="6"/>
    <n v="21"/>
    <x v="7"/>
    <x v="5"/>
    <x v="6"/>
    <x v="0"/>
    <x v="0"/>
    <x v="0"/>
    <x v="0"/>
    <s v="Servicios de formación profesional en ingeniería"/>
    <x v="0"/>
    <n v="86101610"/>
    <s v="Prestación de servicios profesionales para el acompañamiento y seguimiento a la ejecución de los  proyectos  y procesos de la Subdirección de Geografía y Cartografía."/>
    <x v="0"/>
    <x v="0"/>
    <n v="11"/>
    <x v="0"/>
    <x v="0"/>
    <x v="0"/>
    <n v="92997806"/>
    <n v="92997806"/>
    <x v="0"/>
    <x v="0"/>
    <x v="0"/>
    <x v="9"/>
    <s v="Subdirección de Geografía y Cartografía "/>
    <x v="5"/>
    <s v="Subdirector de Geografía y Cartografía "/>
    <x v="7"/>
    <x v="12"/>
    <s v="Generar insumos y/o productos cartográficos"/>
    <s v="Cartografía escalas Medianas generada (1:10,000, 1:25,000)"/>
    <n v="170"/>
    <d v="2021-02-04T00:00:00"/>
    <n v="8707976"/>
    <n v="92885077"/>
    <n v="92885077"/>
    <x v="0"/>
    <s v="JOHANNA MARÍA DÍAZ DÍAZ_x000a_"/>
    <n v="112729"/>
    <x v="0"/>
    <n v="24355"/>
    <x v="0"/>
    <x v="0"/>
  </r>
  <r>
    <x v="6"/>
    <n v="8"/>
    <x v="7"/>
    <x v="5"/>
    <x v="6"/>
    <x v="1"/>
    <x v="1"/>
    <x v="0"/>
    <x v="3"/>
    <s v="Cartografía"/>
    <x v="0"/>
    <n v="81151600"/>
    <s v="Prestación de servicios para el fortalecimiento de los productos y servicios de información geográfica, cartográfica y geodésica, promoviendo su descubrimiento y uso."/>
    <x v="2"/>
    <x v="2"/>
    <n v="10"/>
    <x v="0"/>
    <x v="0"/>
    <x v="1"/>
    <n v="146607320"/>
    <n v="146607320"/>
    <x v="0"/>
    <x v="1"/>
    <x v="0"/>
    <x v="9"/>
    <s v="Subdirección de Geografía y Cartografía "/>
    <x v="5"/>
    <s v="Subdirector de Geografía y Cartografía "/>
    <x v="8"/>
    <x v="15"/>
    <s v="Robustecer el sistema de información única de información geográfica, cartográfica y geodésica &quot;Colombia en Mapas&quot;"/>
    <s v="Datos publicados de información geográfica, geodésica y cartográfica"/>
    <n v="76"/>
    <d v="2021-01-21T00:00:00"/>
    <n v="7550277"/>
    <n v="73237687"/>
    <n v="146475374"/>
    <x v="0"/>
    <s v="MARIA ANDREA GONZALEZ MURGUEITIO  _x000a_JULIÁN FRANKY TOBÓN"/>
    <n v="131946"/>
    <x v="0"/>
    <s v="24230_x000a_24233"/>
    <x v="1"/>
    <x v="0"/>
  </r>
  <r>
    <x v="6"/>
    <n v="15"/>
    <x v="7"/>
    <x v="5"/>
    <x v="6"/>
    <x v="2"/>
    <x v="2"/>
    <x v="0"/>
    <x v="3"/>
    <s v="Cartografía"/>
    <x v="0"/>
    <n v="81151600"/>
    <s v="Prestación de servicios para realizar el proceso de aerotriangulación, de conformidad con las especificaciones técnicas y rendimientos establecidos."/>
    <x v="2"/>
    <x v="2"/>
    <n v="11"/>
    <x v="0"/>
    <x v="0"/>
    <x v="0"/>
    <n v="116628930"/>
    <n v="116628930"/>
    <x v="0"/>
    <x v="2"/>
    <x v="0"/>
    <x v="9"/>
    <s v="Subdirección de Geografía y Cartografía "/>
    <x v="5"/>
    <s v="Subdirector de Geografía y Cartografía "/>
    <x v="7"/>
    <x v="12"/>
    <s v="Generar insumos y/o productos cartográficos"/>
    <s v="Cartografía escalas Medianas generada (1:10,000, 1:25,000)"/>
    <n v="109"/>
    <d v="2021-01-26T00:00:00"/>
    <n v="3640236"/>
    <n v="38829184"/>
    <n v="116487552"/>
    <x v="0"/>
    <s v="ABRIEL ANDRES PUENTES GUTIERREZ_x000a_DANNY STIVENS MORENO SANCHEZ _x000a_ANGIE LORENA AVENDAÑO GOMEZ"/>
    <n v="141378"/>
    <x v="0"/>
    <s v="24256_x000a_24254_x000a_24256"/>
    <x v="2"/>
    <x v="0"/>
  </r>
  <r>
    <x v="6"/>
    <n v="19"/>
    <x v="7"/>
    <x v="5"/>
    <x v="6"/>
    <x v="0"/>
    <x v="0"/>
    <x v="0"/>
    <x v="0"/>
    <s v="Cartografía"/>
    <x v="0"/>
    <n v="81151600"/>
    <s v="Prestación de servicios para gestionar y orientar el cumplimiento de los proyectos liderados por la Subdirección de Geografía y Cartografía"/>
    <x v="0"/>
    <x v="0"/>
    <n v="11"/>
    <x v="0"/>
    <x v="0"/>
    <x v="1"/>
    <n v="117717006"/>
    <n v="117717006"/>
    <x v="0"/>
    <x v="0"/>
    <x v="0"/>
    <x v="9"/>
    <s v="Subdirección de Geografía y Cartografía "/>
    <x v="5"/>
    <s v="Subdirector de Geografía y Cartografía "/>
    <x v="7"/>
    <x v="16"/>
    <s v="Densificar el marco de referencia terrestre"/>
    <s v="Puntos Geodésicos Materializados"/>
    <n v="131"/>
    <d v="2021-02-04T00:00:00"/>
    <n v="11022592"/>
    <n v="117574315"/>
    <n v="117574315"/>
    <x v="0"/>
    <s v="ADRIANA PACHON LOZANO"/>
    <n v="142691"/>
    <x v="0"/>
    <n v="24359"/>
    <x v="0"/>
    <x v="0"/>
  </r>
  <r>
    <x v="6"/>
    <n v="51"/>
    <x v="7"/>
    <x v="5"/>
    <x v="6"/>
    <x v="2"/>
    <x v="2"/>
    <x v="0"/>
    <x v="3"/>
    <s v="Cartografía"/>
    <x v="0"/>
    <n v="81151600"/>
    <s v="Prestación de servicios para elaborar los mapas temáticos y salidas gráficas requeridas para los estudios y/o investigaciones geográficas asignadas, de conformidad con los lineamientos técnicos."/>
    <x v="0"/>
    <x v="0"/>
    <n v="255"/>
    <x v="1"/>
    <x v="0"/>
    <x v="1"/>
    <n v="66138662"/>
    <n v="66138662"/>
    <x v="0"/>
    <x v="2"/>
    <x v="0"/>
    <x v="9"/>
    <s v="Subdirección de Geografía y Cartografía "/>
    <x v="5"/>
    <s v="Subdirector de Geografía y Cartografía "/>
    <x v="8"/>
    <x v="18"/>
    <s v="Elaborar y publicar documentos de caracterización territorial con fines de Catastro Multipropósito, conforme a metodología establecida."/>
    <s v="Documentos de estudios técnicos sobre geografía elaborados"/>
    <n v="403"/>
    <d v="2021-02-23T00:00:00"/>
    <n v="2671483"/>
    <n v="21995210"/>
    <n v="65985630"/>
    <x v="0"/>
    <s v="HUGO ALBEIRO GARAY SOTO_x000a_NATALIA LORENA MONTOYA PAEZ _x000a_NATHALIA RODRIGUEZ BERMUDEZ"/>
    <n v="153032"/>
    <x v="0"/>
    <s v="24541_x000a_24542_x000a_24546"/>
    <x v="2"/>
    <x v="0"/>
  </r>
  <r>
    <x v="6"/>
    <n v="13"/>
    <x v="7"/>
    <x v="5"/>
    <x v="6"/>
    <x v="3"/>
    <x v="3"/>
    <x v="0"/>
    <x v="3"/>
    <s v="Cartografía"/>
    <x v="0"/>
    <n v="81151600"/>
    <s v="Prestación de servicios para la captura y procesamiento de coordenadas, elaboración de levantamientos topográficos y clasificación de campo, de acuerdo con las especificaciones de conformidad con los lineamientos establecidos."/>
    <x v="2"/>
    <x v="2"/>
    <n v="11"/>
    <x v="0"/>
    <x v="0"/>
    <x v="0"/>
    <n v="142652015"/>
    <n v="142652015"/>
    <x v="0"/>
    <x v="3"/>
    <x v="0"/>
    <x v="9"/>
    <s v="Subdirección de Geografía y Cartografía "/>
    <x v="5"/>
    <s v="Subdirector de Geografía y Cartografía "/>
    <x v="7"/>
    <x v="16"/>
    <s v="Densificar el marco de referencia terrestre"/>
    <s v="Puntos Geodésicos Materializados"/>
    <n v="90"/>
    <d v="2021-01-26T00:00:00"/>
    <n v="2671483"/>
    <n v="28495819"/>
    <n v="142479095"/>
    <x v="0"/>
    <s v="ADRIANA LIZETH RICAURTE MENESES _x000a_BRIGITTE DAYANA VEGA BERNAL_x000a_SONIA CASTILLO_x000a_NUBIA STELLA REYES MESA_x000a_JUAN CARLOS LOSADA"/>
    <n v="172920"/>
    <x v="0"/>
    <s v="24246_x000a_24247_x000a_24272_x000a_24273_x000a_24274"/>
    <x v="3"/>
    <x v="0"/>
  </r>
  <r>
    <x v="6"/>
    <n v="44"/>
    <x v="7"/>
    <x v="5"/>
    <x v="6"/>
    <x v="6"/>
    <x v="8"/>
    <x v="0"/>
    <x v="0"/>
    <s v="Cartografía"/>
    <x v="0"/>
    <n v="81151600"/>
    <s v="Prestación de servicios para implementar y optimizar los procesos de aseguramiento de la calidad de productos cartográficos, de conformidad con las especificaciones técnicas y rendimientos establecidos."/>
    <x v="0"/>
    <x v="0"/>
    <n v="10"/>
    <x v="0"/>
    <x v="0"/>
    <x v="1"/>
    <n v="212052600"/>
    <n v="212052600"/>
    <x v="0"/>
    <x v="6"/>
    <x v="0"/>
    <x v="9"/>
    <s v="Subdirección de Geografía y Cartografía "/>
    <x v="5"/>
    <s v="Subdirector de Geografía y Cartografía "/>
    <x v="7"/>
    <x v="12"/>
    <s v="Oficializar e integrar la información cartográfica producida por terceros  a las bases de datos oficiales del País "/>
    <s v="Cartografía escalas Medianas generada (1:10,000, 1:25,000)"/>
    <n v="371"/>
    <d v="2021-02-19T00:00:00"/>
    <n v="3640236"/>
    <n v="35310289"/>
    <n v="211861734"/>
    <x v="0"/>
    <s v="JONNY ALEXANDER TORRES ROBLES_x000a_ANGELICA MARIA JENNIFER DEMETRIO ROMERO_x000a_DEICY CAROLINA GALINDO MUÑOZ_x000a_LUIS FERNANDO MOLINA GARCÍA_x000a_JOHAN SEBASTIAN ALTUZARRA HERNÁNDEZ _x000a_HECTOR JAVIER AVELLANEDA PORTILLA"/>
    <n v="190866"/>
    <x v="0"/>
    <s v="24526_x000a_24587_x000a_24588_x000a_24593_x000a_24594_x000a_24595"/>
    <x v="8"/>
    <x v="0"/>
  </r>
  <r>
    <x v="6"/>
    <n v="55"/>
    <x v="7"/>
    <x v="5"/>
    <x v="6"/>
    <x v="1"/>
    <x v="1"/>
    <x v="0"/>
    <x v="3"/>
    <s v="Cartografía"/>
    <x v="0"/>
    <n v="81151600"/>
    <s v="Prestación de servicios profesionales para preparar, organizar diagnosticar y levantar información en campo georreferenciada y amojonamiento en aspectos relacionados con los procesos de delimitación de fronteras y límites de entidades territoriales en el país."/>
    <x v="0"/>
    <x v="0"/>
    <n v="9"/>
    <x v="0"/>
    <x v="0"/>
    <x v="0"/>
    <n v="51409746"/>
    <n v="51409746"/>
    <x v="0"/>
    <x v="1"/>
    <x v="0"/>
    <x v="9"/>
    <s v="Subdirección de Geografía y Cartografía "/>
    <x v="5"/>
    <s v="Subdirector de Geografía y Cartografía "/>
    <x v="8"/>
    <x v="14"/>
    <s v="Realizar la apertura y expedición del acta de deslinde de tres (3) procesos"/>
    <s v="Documentos de estudios técnicos de deslindes y de Territorios Indígenas"/>
    <n v="377"/>
    <d v="2021-02-25T00:00:00"/>
    <n v="2941780"/>
    <n v="25593486"/>
    <n v="51186972"/>
    <x v="0"/>
    <s v="DANIEL LÓPEZ PINZÓN _x000a_ JOSÉ FERNANDO CORTÉS MOLANO"/>
    <n v="222774"/>
    <x v="0"/>
    <s v="24527_x000a_24533_x000a_"/>
    <x v="1"/>
    <x v="0"/>
  </r>
  <r>
    <x v="6"/>
    <n v="49"/>
    <x v="7"/>
    <x v="5"/>
    <x v="6"/>
    <x v="5"/>
    <x v="6"/>
    <x v="0"/>
    <x v="0"/>
    <s v="Cartografía"/>
    <x v="0"/>
    <n v="81151600"/>
    <s v="Prestación de servicios para analizar y desarrollar el componente temático de los estudios y/o investigaciones geográficas asignadas, de conformidad con la metodología establecida."/>
    <x v="0"/>
    <x v="0"/>
    <n v="255"/>
    <x v="1"/>
    <x v="0"/>
    <x v="0"/>
    <n v="120163140"/>
    <n v="120163140"/>
    <x v="0"/>
    <x v="5"/>
    <x v="0"/>
    <x v="9"/>
    <s v="Subdirección de Geografía y Cartografía "/>
    <x v="5"/>
    <s v="Subdirector de Geografía y Cartografía "/>
    <x v="8"/>
    <x v="18"/>
    <s v="Elaborar y publicar documentos de caracterización territorial con fines de Catastro Multipropósito, conforme a metodología establecida."/>
    <s v="Documentos de estudios técnicos sobre geografía elaborados"/>
    <n v="349"/>
    <d v="2021-02-22T00:00:00"/>
    <n v="3640236"/>
    <n v="29971276"/>
    <n v="119885104"/>
    <x v="0"/>
    <s v="SANDRA MIREYA ROMERO RODRIGUEZ_x000a_DIANA ALEJANDRA ESQUIVEL PERDOMO_x000a_YURY DHUSLEY ENTRADA TOBAR _x000a_LEIDY VANESSA ALBA AYALA "/>
    <n v="278036"/>
    <x v="0"/>
    <s v="24508_x000a_24513_x000a_24514_x000a_24515"/>
    <x v="6"/>
    <x v="0"/>
  </r>
  <r>
    <x v="6"/>
    <n v="11"/>
    <x v="7"/>
    <x v="5"/>
    <x v="6"/>
    <x v="3"/>
    <x v="3"/>
    <x v="0"/>
    <x v="3"/>
    <s v="Cartografía"/>
    <x v="0"/>
    <n v="81151600"/>
    <s v="Prestación de servicios para realizar la asignación , seguimiento y control de calidad de los procesos de producción cartográfica, de conformidad con las especificaciones técnicas y rendimientos establecidos."/>
    <x v="2"/>
    <x v="2"/>
    <n v="11"/>
    <x v="0"/>
    <x v="0"/>
    <x v="0"/>
    <n v="265731400"/>
    <n v="265731400"/>
    <x v="0"/>
    <x v="3"/>
    <x v="0"/>
    <x v="9"/>
    <s v="Subdirección de Geografía y Cartografía "/>
    <x v="5"/>
    <s v="Subdirector de Geografía y Cartografía "/>
    <x v="7"/>
    <x v="12"/>
    <s v="Generar insumos y/o productos cartográficos"/>
    <s v="Cartografía escalas Medianas generada (1:10,000, 1:25,000)"/>
    <n v="152"/>
    <d v="2021-01-22T00:00:00"/>
    <n v="4976424"/>
    <n v="53081856"/>
    <n v="265409280"/>
    <x v="0"/>
    <s v="GIZELA ANDREA GUZMAN LUGO_x000a_HERMAN FELIPE ZAPATA SERRANO _x000a_FABIAN GUZMAN PATIÑO_x000a_CARLOS ANDRES VELASCO PEÑA_x000a_RAFAEL HUMBERTO CUADROS ROMERO_x000a_"/>
    <n v="322120"/>
    <x v="0"/>
    <s v="24312_x000a_24313_x000a_24322_x000a_24323_x000a_24324"/>
    <x v="3"/>
    <x v="0"/>
  </r>
  <r>
    <x v="6"/>
    <n v="50"/>
    <x v="7"/>
    <x v="5"/>
    <x v="6"/>
    <x v="2"/>
    <x v="2"/>
    <x v="0"/>
    <x v="3"/>
    <s v="Cartografía"/>
    <x v="0"/>
    <n v="81151600"/>
    <s v="Prestación de servicios para analizar, consolidar e integrar los documentos técnicos de los estudios e investigaciones geográficas, de conformidad con la metodología establecida."/>
    <x v="0"/>
    <x v="0"/>
    <n v="255"/>
    <x v="1"/>
    <x v="0"/>
    <x v="0"/>
    <n v="165464145"/>
    <n v="165464145"/>
    <x v="0"/>
    <x v="2"/>
    <x v="0"/>
    <x v="9"/>
    <s v="Subdirección de Geografía y Cartografía "/>
    <x v="5"/>
    <s v="Subdirector de Geografía y Cartografía "/>
    <x v="8"/>
    <x v="18"/>
    <s v="Elaborar y publicar documentos de caracterización territorial con fines de Catastro Multipropósito, conforme a metodología establecida."/>
    <s v="Documentos de estudios técnicos sobre geografía elaborados"/>
    <n v="402"/>
    <d v="2021-02-22T00:00:00"/>
    <n v="6683454"/>
    <n v="55027105"/>
    <n v="165081315"/>
    <x v="0"/>
    <s v="LEIDY MARITZA BERNAL VARGAS_x000a_AURA LORENA PINEDA JAIMES _x000a_MARGARITA MARÍA GALVIS"/>
    <n v="382830"/>
    <x v="0"/>
    <s v="24543_x000a_24544_x000a_24545"/>
    <x v="2"/>
    <x v="0"/>
  </r>
  <r>
    <x v="6"/>
    <n v="14"/>
    <x v="7"/>
    <x v="5"/>
    <x v="6"/>
    <x v="8"/>
    <x v="10"/>
    <x v="0"/>
    <x v="3"/>
    <s v="Cartografía"/>
    <x v="0"/>
    <n v="81151600"/>
    <s v="Prestación de servicios para realizar la edición, estructuración e integración de la cartografía básica, de conformidad con las especificaciones técnicas establecidas."/>
    <x v="2"/>
    <x v="2"/>
    <n v="11"/>
    <x v="0"/>
    <x v="0"/>
    <x v="0"/>
    <n v="388763100"/>
    <n v="388763100"/>
    <x v="0"/>
    <x v="9"/>
    <x v="0"/>
    <x v="9"/>
    <s v="Subdirección de Geografía y Cartografía "/>
    <x v="5"/>
    <s v="Subdirector de Geografía y Cartografía "/>
    <x v="7"/>
    <x v="12"/>
    <s v="Generar insumos y/o productos cartográficos"/>
    <s v="Cartografía escalas Medianas generada (1:10,000, 1:25,000)"/>
    <n v="111"/>
    <d v="2021-01-26T00:00:00"/>
    <n v="3640236"/>
    <n v="38829184"/>
    <n v="388291840"/>
    <x v="0"/>
    <s v="YUDY PAOLA FAGUA MERCHAN  _x000a_LESLY JINETH GARCIA CANTILLO_x000a_ASTRID CAROLINA SANDOVAL ROJAS_x000a_WILLIAM DIDIER BENAVIDES MENDIVELSO_x000a_ LINA MARIA BARRERA AVELLANEDA_x000a_ÁNGELA VIVIANA MARTÍNEZ CHITIVA_x000a_KAREN DAHYAN ÑUSTEZ PORTES_x000a_EDWIN ANDRÉS NIÑO NIÑO_x000a_NELSON ANDRÉS BUITRAGO GARCÍA _x000a_ LAURA NATALY TIUSABÁ QUIROGA"/>
    <n v="471260"/>
    <x v="0"/>
    <s v="24257_x000a_24311_x000a_24374_x000a_24397_x000a_24375_x000a_24381_x000a_24383_x000a_24384_x000a_24390_x000a_24396"/>
    <x v="10"/>
    <x v="0"/>
  </r>
  <r>
    <x v="6"/>
    <n v="62"/>
    <x v="7"/>
    <x v="5"/>
    <x v="6"/>
    <x v="2"/>
    <x v="2"/>
    <x v="0"/>
    <x v="14"/>
    <s v="Cartografía"/>
    <x v="0"/>
    <n v="81151600"/>
    <s v="Prestación de servicios para analizar, elaborar y consolidar la caracterización territorial para los municipios priorizados, desde cada uno de los procesos asignados y de conformidad con la metodología establecida."/>
    <x v="1"/>
    <x v="1"/>
    <n v="6"/>
    <x v="0"/>
    <x v="0"/>
    <x v="1"/>
    <n v="116798220"/>
    <n v="116798220"/>
    <x v="0"/>
    <x v="2"/>
    <x v="0"/>
    <x v="9"/>
    <s v="Subdirección de Geografía y Cartografía "/>
    <x v="5"/>
    <s v="Subdirector de Geografía y Cartografía "/>
    <x v="8"/>
    <x v="18"/>
    <s v="Elaborar y publicar documentos de caracterización territorial con fines de Catastro Multipropósito, conforme a metodología establecida."/>
    <s v="Documentos de estudios técnicos sobre geografía elaborados"/>
    <n v="435"/>
    <d v="2021-03-09T00:00:00"/>
    <n v="6683454"/>
    <n v="38764033"/>
    <n v="116292099"/>
    <x v="0"/>
    <s v=" UBEIMAR JOSE MARTINEZ SIERRA _x000a_NADEZHDY GINOVA HORTUA CORTÉS_x000a_MAURICIO MESA"/>
    <n v="506121"/>
    <x v="0"/>
    <s v="24569_x000a_24570_x000a_24637"/>
    <x v="2"/>
    <x v="0"/>
  </r>
  <r>
    <x v="6"/>
    <n v="26"/>
    <x v="7"/>
    <x v="5"/>
    <x v="6"/>
    <x v="4"/>
    <x v="4"/>
    <x v="0"/>
    <x v="0"/>
    <s v="Cartografía"/>
    <x v="0"/>
    <n v="81151600"/>
    <s v="Prestación de servicios para elaborar ortoimágenes a diferentes escalas, de conformidad con las especificaciones técnicas y rendimientos establecidos."/>
    <x v="0"/>
    <x v="0"/>
    <n v="315"/>
    <x v="1"/>
    <x v="0"/>
    <x v="0"/>
    <n v="194381550"/>
    <n v="194381550"/>
    <x v="0"/>
    <x v="4"/>
    <x v="0"/>
    <x v="9"/>
    <s v="Subdirección de Geografía y Cartografía "/>
    <x v="5"/>
    <s v="Subdirector de Geografía y Cartografía "/>
    <x v="7"/>
    <x v="12"/>
    <s v="Generar insumos y/o productos cartográficos"/>
    <s v="Cartografía escalas Medianas generada (1:10,000, 1:25,000)"/>
    <n v="214"/>
    <d v="2021-02-08T00:00:00"/>
    <n v="2671483"/>
    <n v="27605324"/>
    <n v="193237268"/>
    <x v="0"/>
    <s v="YEISSON  ANDRÉS PORTILLA  IBAÑEZ _x000a_LAURA  VIVIANA  BUITRAGO  MARTÍNEZ_x000a_ DIEGO  JOAQUIN  RUGELES MARTÍNEZ_x000a_DANIEL FERNANDO SILVA ÁVILA_x000a_ANDREA DEL PILAR MERCHÁN CANTOR _x000a_RIKY ERIK RICARDO ANDRADE_x000a_LAURA URREGO HINCAPIE"/>
    <n v="1144282"/>
    <x v="0"/>
    <s v="24400_x000a_24401_x000a_24402_x000a_24403_x000a_24404_x000a_24405_x000a_24406_x000a_"/>
    <x v="4"/>
    <x v="0"/>
  </r>
  <r>
    <x v="6"/>
    <n v="32"/>
    <x v="7"/>
    <x v="5"/>
    <x v="6"/>
    <x v="0"/>
    <x v="0"/>
    <x v="0"/>
    <x v="0"/>
    <s v="Servicios de formación profesional en ingeniería"/>
    <x v="0"/>
    <n v="86101610"/>
    <s v="Prestación de servicios para  la preparación y trámite de información requerida para el desarrollo de los proyectos."/>
    <x v="0"/>
    <x v="0"/>
    <n v="11"/>
    <x v="0"/>
    <x v="0"/>
    <x v="1"/>
    <n v="38876310"/>
    <n v="38876310"/>
    <x v="0"/>
    <x v="0"/>
    <x v="0"/>
    <x v="9"/>
    <s v="Subdirección de Geografía y Cartografía "/>
    <x v="5"/>
    <s v="Subdirector de Geografía y Cartografía "/>
    <x v="7"/>
    <x v="17"/>
    <s v="Generar y disponer nuevos productos asociados a la información cartográfica geográfica y geodésica "/>
    <s v="Datos publicados de información geográfica, geodésica y cartográfica"/>
    <n v="238"/>
    <d v="2021-02-11T00:00:00"/>
    <n v="3640236"/>
    <n v="37615772"/>
    <n v="37615772"/>
    <x v="0"/>
    <s v="DELY  JOAN  DELGADO SALINAS"/>
    <n v="1260538"/>
    <x v="0"/>
    <n v="24414"/>
    <x v="0"/>
    <x v="0"/>
  </r>
  <r>
    <x v="6"/>
    <n v="61"/>
    <x v="7"/>
    <x v="5"/>
    <x v="6"/>
    <x v="0"/>
    <x v="0"/>
    <x v="0"/>
    <x v="10"/>
    <s v="Cartografía"/>
    <x v="0"/>
    <n v="81151600"/>
    <s v="Prestación de servicios para la gestión, inventario y verificación de los equipos de medición de la subdirección de geografía y cartografía"/>
    <x v="1"/>
    <x v="1"/>
    <n v="315"/>
    <x v="1"/>
    <x v="0"/>
    <x v="0"/>
    <n v="28050571.5"/>
    <n v="28050571.5"/>
    <x v="0"/>
    <x v="0"/>
    <x v="0"/>
    <x v="9"/>
    <s v="Subdirección de Geografía y Cartografía "/>
    <x v="5"/>
    <s v="Subdirector de Geografía y Cartografía "/>
    <x v="7"/>
    <x v="16"/>
    <s v="Densificar el marco de referencia terrestre"/>
    <s v="Puntos Geodésicos Materializados"/>
    <n v="430"/>
    <d v="2021-03-08T00:00:00"/>
    <n v="2671483"/>
    <n v="26714830"/>
    <n v="26714830"/>
    <x v="0"/>
    <s v="GABRIEL ENRIQUE MEJIA ZAMORA"/>
    <n v="1335741.5"/>
    <x v="0"/>
    <n v="24560"/>
    <x v="0"/>
    <x v="0"/>
  </r>
  <r>
    <x v="6"/>
    <n v="29"/>
    <x v="7"/>
    <x v="5"/>
    <x v="6"/>
    <x v="0"/>
    <x v="0"/>
    <x v="0"/>
    <x v="0"/>
    <s v="Cartografía"/>
    <x v="0"/>
    <n v="81151600"/>
    <s v="Prestación de servicios para gestionar los requerimientos y procesos jurídicos que lidere la subdirección de geografía y cartografía"/>
    <x v="0"/>
    <x v="0"/>
    <n v="11"/>
    <x v="0"/>
    <x v="0"/>
    <x v="1"/>
    <n v="80634026"/>
    <n v="80634026"/>
    <x v="0"/>
    <x v="0"/>
    <x v="0"/>
    <x v="9"/>
    <s v="Subdirección de Geografía y Cartografía "/>
    <x v="5"/>
    <s v="Subdirector de Geografía y Cartografía "/>
    <x v="7"/>
    <x v="12"/>
    <s v="Generar insumos y/o productos cartográficos"/>
    <s v="Cartografía escalas Medianas generada (1:10,000, 1:25,000)"/>
    <n v="218"/>
    <d v="2021-02-09T00:00:00"/>
    <n v="7550277"/>
    <n v="79277909"/>
    <n v="79277909"/>
    <x v="0"/>
    <s v="EDGAR CAMILO GUTIÉRREZ RODRÍGUEZ"/>
    <n v="1356117"/>
    <x v="0"/>
    <n v="24408"/>
    <x v="0"/>
    <x v="0"/>
  </r>
  <r>
    <x v="6"/>
    <n v="65"/>
    <x v="7"/>
    <x v="5"/>
    <x v="6"/>
    <x v="0"/>
    <x v="0"/>
    <x v="0"/>
    <x v="10"/>
    <s v="Cartografía"/>
    <x v="0"/>
    <n v="81151600"/>
    <s v="Prestación de servicios para realizar estudios y análisis de información geológica como apoyo a los procesos de la Subdirección."/>
    <x v="1"/>
    <x v="1"/>
    <n v="10"/>
    <x v="0"/>
    <x v="0"/>
    <x v="0"/>
    <n v="30337200"/>
    <n v="30337200"/>
    <x v="0"/>
    <x v="0"/>
    <x v="0"/>
    <x v="9"/>
    <s v="Subdirección de Geografía y Cartografía "/>
    <x v="5"/>
    <s v="Subdirector de Geografía y Cartografía "/>
    <x v="8"/>
    <x v="14"/>
    <s v="Realizar la apertura y expedición del acta de deslinde de tres (3) procesos"/>
    <s v="Documentos de estudios técnicos de deslindes y de Territorios Indígenas"/>
    <n v="483"/>
    <d v="2021-03-15T00:00:00"/>
    <n v="3124732"/>
    <n v="28851692"/>
    <n v="28851692"/>
    <x v="0"/>
    <s v="DANIEL ESTEBAN GONGORA BLANCO"/>
    <n v="1485508"/>
    <x v="0"/>
    <n v="24617"/>
    <x v="0"/>
    <x v="0"/>
  </r>
  <r>
    <x v="6"/>
    <n v="40"/>
    <x v="7"/>
    <x v="5"/>
    <x v="6"/>
    <x v="0"/>
    <x v="0"/>
    <x v="0"/>
    <x v="0"/>
    <s v="Cartografía"/>
    <x v="0"/>
    <n v="81151600"/>
    <s v="Prestación de servicios para realizar el seguimiento y control de calidad de los proyectos de producción cartográfica, de acuerdo con las priorizaciones"/>
    <x v="0"/>
    <x v="0"/>
    <n v="11"/>
    <x v="0"/>
    <x v="0"/>
    <x v="1"/>
    <n v="53146280"/>
    <n v="53146280"/>
    <x v="0"/>
    <x v="0"/>
    <x v="0"/>
    <x v="9"/>
    <s v="Subdirección de Geografía y Cartografía "/>
    <x v="5"/>
    <s v="Subdirector de Geografía y Cartografía "/>
    <x v="7"/>
    <x v="12"/>
    <s v="Oficializar e integrar la información cartográfica producida por terceros  a las bases de datos oficiales del País "/>
    <s v="Cartografía escalas Medianas generada (1:10,000, 1:25,000)"/>
    <n v="305"/>
    <d v="2021-02-16T00:00:00"/>
    <n v="4976424"/>
    <n v="51423048"/>
    <n v="51423048"/>
    <x v="0"/>
    <s v="MILTON FERNEY NUÑEZ RODRIGUEZ "/>
    <n v="1723232"/>
    <x v="0"/>
    <n v="24473"/>
    <x v="0"/>
    <x v="0"/>
  </r>
  <r>
    <x v="6"/>
    <n v="45"/>
    <x v="7"/>
    <x v="5"/>
    <x v="6"/>
    <x v="0"/>
    <x v="0"/>
    <x v="0"/>
    <x v="0"/>
    <s v="Cartografía"/>
    <x v="0"/>
    <n v="81151600"/>
    <s v="Prestación de servicios profesionales para el apoyo en la gestión de procesamiento de estaciones y control de calidad en la obtención de coordenadas, de acuerdo con las especificaciones y prioridades establecidas"/>
    <x v="0"/>
    <x v="0"/>
    <n v="11"/>
    <x v="0"/>
    <x v="0"/>
    <x v="0"/>
    <n v="31417067"/>
    <n v="31417067"/>
    <x v="0"/>
    <x v="0"/>
    <x v="0"/>
    <x v="9"/>
    <s v="Subdirección de Geografía y Cartografía "/>
    <x v="5"/>
    <s v="Subdirector de Geografía y Cartografía "/>
    <x v="7"/>
    <x v="16"/>
    <s v="Densificar el marco de referencia terrestre"/>
    <s v="Datos Rinex de las estaciones permanentes generados"/>
    <n v="361"/>
    <d v="2021-02-19T00:00:00"/>
    <n v="2941780"/>
    <n v="29417800"/>
    <n v="29417800"/>
    <x v="0"/>
    <s v="MARIA CAMILA BAUTISTA"/>
    <n v="1999267"/>
    <x v="0"/>
    <n v="24517"/>
    <x v="0"/>
    <x v="0"/>
  </r>
  <r>
    <x v="6"/>
    <n v="66"/>
    <x v="7"/>
    <x v="5"/>
    <x v="6"/>
    <x v="0"/>
    <x v="0"/>
    <x v="0"/>
    <x v="10"/>
    <s v="Cartografía"/>
    <x v="0"/>
    <n v="81151600"/>
    <s v="Prestación de servicios para gestionar desde el componente administrativo, procesos y proyectos misionales de la Subdirección de Geografía y Cartografía."/>
    <x v="1"/>
    <x v="1"/>
    <n v="10"/>
    <x v="0"/>
    <x v="0"/>
    <x v="1"/>
    <n v="31247320"/>
    <n v="31247320"/>
    <x v="0"/>
    <x v="0"/>
    <x v="0"/>
    <x v="9"/>
    <s v="Subdirección de Geografía y Cartografía "/>
    <x v="5"/>
    <s v="Subdirector de Geografía y Cartografía "/>
    <x v="7"/>
    <x v="12"/>
    <s v="Generar insumos y/o productos cartográficos"/>
    <s v="Cartografía escalas Medianas generada (1:10,000, 1:25,000)"/>
    <n v="456"/>
    <d v="2021-03-15T00:00:00"/>
    <n v="3124732"/>
    <n v="29164165"/>
    <n v="29164165"/>
    <x v="0"/>
    <s v="CINDY JINETH FLOREZ MOLINA"/>
    <n v="2083155"/>
    <x v="0"/>
    <n v="24596"/>
    <x v="0"/>
    <x v="0"/>
  </r>
  <r>
    <x v="6"/>
    <n v="42"/>
    <x v="7"/>
    <x v="5"/>
    <x v="6"/>
    <x v="0"/>
    <x v="0"/>
    <x v="0"/>
    <x v="0"/>
    <s v="Cartografía"/>
    <x v="0"/>
    <n v="81151600"/>
    <s v="Prestación de servicios para realizar la gestión, control y seguimiento del sistema y marco de referencia geodésico nacional con GNSS"/>
    <x v="0"/>
    <x v="0"/>
    <n v="11"/>
    <x v="0"/>
    <x v="0"/>
    <x v="0"/>
    <n v="53146280"/>
    <n v="53146280"/>
    <x v="0"/>
    <x v="0"/>
    <x v="0"/>
    <x v="9"/>
    <s v="Subdirección de Geografía y Cartografía "/>
    <x v="5"/>
    <s v="Subdirector de Geografía y Cartografía "/>
    <x v="7"/>
    <x v="16"/>
    <s v="Densificar el marco de referencia terrestre"/>
    <s v="Puntos Geodésicos Materializados"/>
    <n v="326"/>
    <d v="2021-02-18T00:00:00"/>
    <n v="4976424"/>
    <n v="50925406"/>
    <n v="50925406"/>
    <x v="0"/>
    <s v="ANDRÉS FELIPE BELTRÁN ZAMUDIO"/>
    <n v="2220874"/>
    <x v="0"/>
    <n v="24487"/>
    <x v="0"/>
    <x v="0"/>
  </r>
  <r>
    <x v="6"/>
    <n v="41"/>
    <x v="7"/>
    <x v="5"/>
    <x v="6"/>
    <x v="1"/>
    <x v="1"/>
    <x v="0"/>
    <x v="0"/>
    <s v="Cartografía"/>
    <x v="0"/>
    <n v="81151600"/>
    <s v="Prestación de servicios para la toma de datos en campo de gravimetría y geomagnetismo."/>
    <x v="0"/>
    <x v="0"/>
    <n v="11"/>
    <x v="0"/>
    <x v="0"/>
    <x v="0"/>
    <n v="57060806"/>
    <n v="57060806"/>
    <x v="0"/>
    <x v="1"/>
    <x v="0"/>
    <x v="9"/>
    <s v="Subdirección de Geografía y Cartografía "/>
    <x v="5"/>
    <s v="Subdirector de Geografía y Cartografía "/>
    <x v="7"/>
    <x v="16"/>
    <s v="Densificar el marco de referencia geomagnéticos"/>
    <s v="Valores geomagnéticos generados"/>
    <n v="324"/>
    <d v="2021-02-17T00:00:00"/>
    <n v="2671483"/>
    <n v="27338176"/>
    <n v="54676352"/>
    <x v="0"/>
    <s v="KAREN MILENA SIERRA GONZÁLEZ _x000a_DEIBID STIVEEN RINCÓN VEGA"/>
    <n v="2384454"/>
    <x v="0"/>
    <s v="24485_x000a_24487"/>
    <x v="1"/>
    <x v="0"/>
  </r>
  <r>
    <x v="6"/>
    <n v="33"/>
    <x v="7"/>
    <x v="5"/>
    <x v="6"/>
    <x v="0"/>
    <x v="0"/>
    <x v="0"/>
    <x v="13"/>
    <s v="Fotogrametría"/>
    <x v="0"/>
    <n v="81151603"/>
    <s v="Prestación de servicios para el copiado, control  y organización de información resultante de los procesos de la subdirección"/>
    <x v="0"/>
    <x v="0"/>
    <n v="11"/>
    <x v="0"/>
    <x v="0"/>
    <x v="1"/>
    <n v="31417067"/>
    <n v="31417067"/>
    <x v="0"/>
    <x v="0"/>
    <x v="0"/>
    <x v="9"/>
    <s v="Subdirección de Geografía y Cartografía "/>
    <x v="5"/>
    <s v="Subdirector de Geografía y Cartografía "/>
    <x v="7"/>
    <x v="17"/>
    <s v="Generar y disponer nuevos productos asociados a la información cartográfica geográfica y geodésica "/>
    <s v="Datos publicados de información geográfica, geodésica y cartográfica"/>
    <n v="243"/>
    <s v="_x000a_4/03/2021"/>
    <n v="2941780"/>
    <n v="28927503"/>
    <n v="28927503"/>
    <x v="0"/>
    <s v="_x000a_MONICA SOFIA RONCANCIO BLANCO"/>
    <n v="2489564"/>
    <x v="0"/>
    <n v="24563"/>
    <x v="0"/>
    <x v="0"/>
  </r>
  <r>
    <x v="6"/>
    <n v="70"/>
    <x v="7"/>
    <x v="5"/>
    <x v="6"/>
    <x v="0"/>
    <x v="0"/>
    <x v="0"/>
    <x v="10"/>
    <s v="Cartografía"/>
    <x v="0"/>
    <n v="81151600"/>
    <s v="Prestación de servicios para apoyar la gestión logística de la Subdirección de Geografía y Cartografía"/>
    <x v="1"/>
    <x v="1"/>
    <n v="10"/>
    <x v="0"/>
    <x v="0"/>
    <x v="1"/>
    <n v="26714830"/>
    <n v="26714830"/>
    <x v="0"/>
    <x v="0"/>
    <x v="0"/>
    <x v="9"/>
    <s v="Subdirección de Geografía y Cartografía "/>
    <x v="5"/>
    <s v="Subdirector de Geografía y Cartografía "/>
    <x v="7"/>
    <x v="12"/>
    <s v="Generar insumos y/o productos cartográficos"/>
    <s v="Cartografía escalas Medianas generada (1:10,000, 1:25,000)"/>
    <n v="506"/>
    <d v="2021-03-24T00:00:00"/>
    <n v="2671483"/>
    <n v="24132396"/>
    <n v="24132396"/>
    <x v="0"/>
    <s v="JULIE ALEXANDRA PARRA SANTA"/>
    <n v="2582434"/>
    <x v="0"/>
    <n v="24639"/>
    <x v="0"/>
    <x v="0"/>
  </r>
  <r>
    <x v="6"/>
    <n v="64"/>
    <x v="7"/>
    <x v="5"/>
    <x v="6"/>
    <x v="1"/>
    <x v="1"/>
    <x v="0"/>
    <x v="10"/>
    <s v="Cartografía"/>
    <x v="0"/>
    <n v="81151600"/>
    <s v="Prestación de servicios para la captura de coordenadas, compilación toponímica y demás procesos en campo, de acuerdo con las especificaciones de conformidad con los lineamientos establecidos."/>
    <x v="1"/>
    <x v="1"/>
    <n v="10"/>
    <x v="0"/>
    <x v="0"/>
    <x v="1"/>
    <n v="53429660"/>
    <n v="53429660"/>
    <x v="0"/>
    <x v="1"/>
    <x v="0"/>
    <x v="9"/>
    <s v="Subdirección de Geografía y Cartografía "/>
    <x v="5"/>
    <s v="Subdirector de Geografía y Cartografía "/>
    <x v="7"/>
    <x v="16"/>
    <s v="Densificar el marco de referencia terrestre"/>
    <s v="Puntos Geodésicos Materializados"/>
    <n v="454"/>
    <d v="2021-03-10T00:00:00"/>
    <n v="2671483"/>
    <n v="25379089"/>
    <n v="50758178"/>
    <x v="0"/>
    <s v="DUVÁN DARIO TAVERA BERMÚDEZ  _x000a_ARELIS MONTENEGRO MENDIETA "/>
    <n v="2671482"/>
    <x v="0"/>
    <s v="24591_x000a_24592"/>
    <x v="1"/>
    <x v="0"/>
  </r>
  <r>
    <x v="6"/>
    <n v="68"/>
    <x v="7"/>
    <x v="5"/>
    <x v="6"/>
    <x v="0"/>
    <x v="0"/>
    <x v="0"/>
    <x v="3"/>
    <s v="Servicios de formación profesional en ingeniería"/>
    <x v="0"/>
    <n v="86101610"/>
    <s v="Prestación de servicios como técnico tla para realizar el control y seguimiento de los procesos de mantenimiento aeronáutico y suministro de combustible del avión twin turbocommander 690a con matricula hk1771g, propiedad del igac."/>
    <x v="1"/>
    <x v="1"/>
    <n v="10"/>
    <x v="0"/>
    <x v="0"/>
    <x v="0"/>
    <n v="55000000"/>
    <n v="55000000"/>
    <x v="0"/>
    <x v="0"/>
    <x v="0"/>
    <x v="9"/>
    <s v="Subdirección de Geografía y Cartografía "/>
    <x v="5"/>
    <s v="Subdirector de Geografía y Cartografía "/>
    <x v="7"/>
    <x v="12"/>
    <s v="Capturar y/o gestionar imágenes del territorio colombiano e incorporarlas en el Banco Nacional de Imágenes, a escalas y temporalidad requerida para fines catastrales"/>
    <s v="Imágenes incorporadas al Banco Nacional de imágenes"/>
    <n v="482"/>
    <d v="2021-03-16T00:00:00"/>
    <n v="5660050"/>
    <n v="52261128"/>
    <n v="52261128"/>
    <x v="0"/>
    <s v="JOHAN JOSE GARCIA"/>
    <n v="2738872"/>
    <x v="0"/>
    <n v="24620"/>
    <x v="0"/>
    <x v="0"/>
  </r>
  <r>
    <x v="6"/>
    <n v="37"/>
    <x v="7"/>
    <x v="5"/>
    <x v="6"/>
    <x v="1"/>
    <x v="1"/>
    <x v="0"/>
    <x v="0"/>
    <s v="Cartografía"/>
    <x v="0"/>
    <n v="81151600"/>
    <s v="Prestación de servicios para  realizar la evaluación y procesamiento de las  imágenes adquiridas o gestionadas por el IGAC."/>
    <x v="0"/>
    <x v="0"/>
    <n v="11"/>
    <x v="0"/>
    <x v="0"/>
    <x v="0"/>
    <n v="57060806"/>
    <n v="57060806"/>
    <x v="0"/>
    <x v="1"/>
    <x v="0"/>
    <x v="9"/>
    <s v="Subdirección de Geografía y Cartografía "/>
    <x v="5"/>
    <s v="Subdirector de Geografía y Cartografía "/>
    <x v="7"/>
    <x v="12"/>
    <s v="Capturar y/o gestionar imágenes del territorio colombiano e incorporarlas en el Banco Nacional de Imágenes, a escalas y temporalidad requerida para fines catastrales"/>
    <s v="Imágenes incorporadas al Banco Nacional de imágenes"/>
    <n v="344"/>
    <d v="2021-02-15T00:00:00"/>
    <n v="2671483"/>
    <n v="27160077"/>
    <n v="54320154"/>
    <x v="0"/>
    <s v="DIANA CAROLINA BENITEZ CASTRO _x000a_ DEISY LORENA MORA MORENO"/>
    <n v="2740652"/>
    <x v="0"/>
    <s v="24500_x000a_24501"/>
    <x v="1"/>
    <x v="0"/>
  </r>
  <r>
    <x v="6"/>
    <n v="23"/>
    <x v="7"/>
    <x v="5"/>
    <x v="6"/>
    <x v="0"/>
    <x v="0"/>
    <x v="0"/>
    <x v="0"/>
    <s v="Cartografía"/>
    <x v="0"/>
    <n v="81151600"/>
    <s v="Prestación de servicio para realizar la revisión y reparación de los componentes eléctricos y electrónicos de las estaciones magna-eco para su instalación en campo"/>
    <x v="0"/>
    <x v="0"/>
    <n v="11"/>
    <x v="0"/>
    <x v="0"/>
    <x v="0"/>
    <n v="31417067"/>
    <n v="31417067"/>
    <x v="0"/>
    <x v="0"/>
    <x v="0"/>
    <x v="9"/>
    <s v="Subdirección de Geografía y Cartografía "/>
    <x v="5"/>
    <s v="Subdirector de Geografía y Cartografía "/>
    <x v="7"/>
    <x v="16"/>
    <s v="Densificar el marco de referencia terrestre"/>
    <s v="Datos Rinex de las estaciones permanentes generados"/>
    <n v="184"/>
    <d v="2021-02-04T00:00:00"/>
    <n v="2671483"/>
    <n v="28495819"/>
    <n v="28495819"/>
    <x v="0"/>
    <s v="YIMMY FERNEY LONDOÑO HERNANDEZ"/>
    <n v="2921248"/>
    <x v="0"/>
    <n v="24369"/>
    <x v="0"/>
    <x v="0"/>
  </r>
  <r>
    <x v="6"/>
    <n v="43"/>
    <x v="7"/>
    <x v="5"/>
    <x v="6"/>
    <x v="0"/>
    <x v="0"/>
    <x v="0"/>
    <x v="13"/>
    <s v="Cartografía"/>
    <x v="0"/>
    <n v="81151600"/>
    <s v="Prestación de servicios profesionales para la evaluación del control y seguimiento al funcionamiento y modernización efectiva de la red geodésica nacional."/>
    <x v="0"/>
    <x v="0"/>
    <n v="11"/>
    <x v="0"/>
    <x v="0"/>
    <x v="0"/>
    <n v="45532762"/>
    <n v="45532762"/>
    <x v="0"/>
    <x v="0"/>
    <x v="0"/>
    <x v="9"/>
    <s v="Subdirección de Geografía y Cartografía "/>
    <x v="5"/>
    <s v="Subdirector de Geografía y Cartografía "/>
    <x v="7"/>
    <x v="16"/>
    <s v="Densificar el marco de referencia terrestre"/>
    <s v="Datos Rinex de las estaciones permanentes generados"/>
    <n v="320"/>
    <d v="2021-03-10T00:00:00"/>
    <n v="4263522"/>
    <n v="40503459"/>
    <n v="40503459"/>
    <x v="0"/>
    <s v="JUAN PABLO NARVAEZ SALAMANCA"/>
    <n v="5029303"/>
    <x v="0"/>
    <n v="24576"/>
    <x v="0"/>
    <x v="0"/>
  </r>
  <r>
    <x v="6"/>
    <n v="74"/>
    <x v="7"/>
    <x v="5"/>
    <x v="6"/>
    <x v="0"/>
    <x v="0"/>
    <x v="0"/>
    <x v="8"/>
    <s v="Cartografía"/>
    <x v="0"/>
    <n v="81151600"/>
    <s v="Contratar el servicio anual de rastreo y seguimiento satelital para los equipos de localización satelital SPOT GEN3"/>
    <x v="7"/>
    <x v="7"/>
    <n v="45"/>
    <x v="1"/>
    <x v="1"/>
    <x v="1"/>
    <n v="18000000"/>
    <n v="18000000"/>
    <x v="0"/>
    <x v="0"/>
    <x v="0"/>
    <x v="10"/>
    <s v="Subdirección de Geografia y Cartografia "/>
    <x v="0"/>
    <s v="Subdirector de Geografia y Cartografia "/>
    <x v="7"/>
    <x v="12"/>
    <s v="Generar insumos y/o productos cartográficos"/>
    <s v="Cartografía escalas Medianas generada (1:10,000, 1:25,000)"/>
    <n v="559"/>
    <d v="2021-04-22T00:00:00"/>
    <n v="11774115"/>
    <n v="11774115"/>
    <n v="11774115"/>
    <x v="0"/>
    <s v="GLOBALSAT COLOMBIA TELECOMUNICACIONES LTDA"/>
    <n v="6225885"/>
    <x v="0"/>
    <n v="24730"/>
    <x v="0"/>
    <x v="0"/>
  </r>
  <r>
    <x v="7"/>
    <n v="1"/>
    <x v="7"/>
    <x v="5"/>
    <x v="6"/>
    <x v="0"/>
    <x v="0"/>
    <x v="0"/>
    <x v="0"/>
    <s v="Placa de acero inoxidable"/>
    <x v="0"/>
    <n v="30102205"/>
    <s v="Adquisición de placas metálicas para materialización de puntos geodésicos."/>
    <x v="7"/>
    <x v="7"/>
    <n v="3"/>
    <x v="0"/>
    <x v="1"/>
    <x v="1"/>
    <n v="10000000"/>
    <n v="10000000"/>
    <x v="0"/>
    <x v="0"/>
    <x v="0"/>
    <x v="9"/>
    <s v="Subdirección de Geografía y Cartografía "/>
    <x v="5"/>
    <s v="Subdirector de Geografía y Cartografía "/>
    <x v="7"/>
    <x v="16"/>
    <s v="Densificar el marco de referencia terrestre"/>
    <s v="Puntos Geodésicos Materializados"/>
    <n v="544"/>
    <d v="2021-04-21T00:00:00"/>
    <n v="3659250"/>
    <n v="3659250"/>
    <n v="3659250"/>
    <x v="0"/>
    <s v="PROCESO DECLARADO DESIERTO"/>
    <n v="6340750"/>
    <x v="0"/>
    <m/>
    <x v="0"/>
    <x v="0"/>
  </r>
  <r>
    <x v="7"/>
    <n v="2"/>
    <x v="7"/>
    <x v="5"/>
    <x v="6"/>
    <x v="0"/>
    <x v="0"/>
    <x v="0"/>
    <x v="6"/>
    <s v="Placa de acero inoxidable"/>
    <x v="0"/>
    <n v="30102205"/>
    <s v="Adquisición de placas metálicas para materialización de puntos geodésicos."/>
    <x v="8"/>
    <x v="8"/>
    <n v="3"/>
    <x v="0"/>
    <x v="1"/>
    <x v="1"/>
    <n v="10000000"/>
    <n v="10000000"/>
    <x v="0"/>
    <x v="0"/>
    <x v="0"/>
    <x v="9"/>
    <s v="Subdirección de Geografía y Cartografía "/>
    <x v="5"/>
    <s v="Subdirector de Geografía y Cartografía "/>
    <x v="7"/>
    <x v="16"/>
    <s v="Densificar el marco de referencia terrestre"/>
    <s v="Puntos Geodésicos Materializados"/>
    <m/>
    <d v="2021-05-19T00:00:00"/>
    <n v="3659250"/>
    <n v="3659250"/>
    <n v="3659250"/>
    <x v="0"/>
    <s v="PROCESO DECLARADO DESIERTO"/>
    <n v="6340750"/>
    <x v="0"/>
    <m/>
    <x v="0"/>
    <x v="0"/>
  </r>
  <r>
    <x v="6"/>
    <n v="59"/>
    <x v="7"/>
    <x v="5"/>
    <x v="6"/>
    <x v="0"/>
    <x v="0"/>
    <x v="0"/>
    <x v="10"/>
    <s v="Cartografía"/>
    <x v="0"/>
    <n v="81151600"/>
    <s v="Prestación de servicios para la preparación de insumos, validación, y digitación de la información levantada en campo"/>
    <x v="1"/>
    <x v="1"/>
    <n v="315"/>
    <x v="1"/>
    <x v="0"/>
    <x v="0"/>
    <n v="57060806"/>
    <n v="57060806"/>
    <x v="0"/>
    <x v="0"/>
    <x v="0"/>
    <x v="9"/>
    <s v="Subdirección de Geografía y Cartografía "/>
    <x v="5"/>
    <s v="Subdirector de Geografía y Cartografía "/>
    <x v="7"/>
    <x v="16"/>
    <s v="Densificar el marco de referencia terrestre"/>
    <s v="Puntos Geodésicos Materializados"/>
    <n v="425"/>
    <d v="2021-03-08T00:00:00"/>
    <n v="2671483"/>
    <n v="26714830"/>
    <n v="26714830"/>
    <x v="0"/>
    <s v="JEISSON FERNANDO HERRERA GÓMEZ"/>
    <n v="30345976"/>
    <x v="0"/>
    <n v="24558"/>
    <x v="0"/>
    <x v="0"/>
  </r>
  <r>
    <x v="7"/>
    <n v="2"/>
    <x v="7"/>
    <x v="5"/>
    <x v="6"/>
    <x v="0"/>
    <x v="0"/>
    <x v="0"/>
    <x v="6"/>
    <s v="Cartografía"/>
    <x v="0"/>
    <n v="81151600"/>
    <s v="Adquisición de estaciones de funcionamiento continua, con sus respectivos accesorios, sistemas de comunicación y de alimentación, para el fortalecimiento de la Red Geodésica Nacional. "/>
    <x v="8"/>
    <x v="8"/>
    <n v="60"/>
    <x v="1"/>
    <x v="2"/>
    <x v="1"/>
    <n v="400000000"/>
    <n v="400000000"/>
    <x v="0"/>
    <x v="0"/>
    <x v="0"/>
    <x v="9"/>
    <s v="Subdirección de Geografía y Cartografía "/>
    <x v="0"/>
    <s v="Subdirector de Geografía y Cartografía "/>
    <x v="7"/>
    <x v="16"/>
    <s v="Densificar el marco de referencia terrestre"/>
    <s v="Datos Rinex de las estaciones permanentes generados"/>
    <m/>
    <d v="2021-05-21T00:00:00"/>
    <n v="366698967"/>
    <n v="366698967"/>
    <n v="366698967"/>
    <x v="0"/>
    <s v="INICIO PROCESO"/>
    <n v="33301033"/>
    <x v="0"/>
    <m/>
    <x v="0"/>
    <x v="0"/>
  </r>
  <r>
    <x v="6"/>
    <n v="69"/>
    <x v="7"/>
    <x v="5"/>
    <x v="6"/>
    <x v="0"/>
    <x v="0"/>
    <x v="0"/>
    <x v="0"/>
    <s v="Sistemas y equipo de apoyo para transporte aéreo"/>
    <x v="0"/>
    <n v="25191500"/>
    <s v="Servicio de mantenimiento preventivo y correctivo, incluidos los repuestos del dron ebee plus Rta/ppk"/>
    <x v="1"/>
    <x v="1"/>
    <n v="10"/>
    <x v="0"/>
    <x v="0"/>
    <x v="0"/>
    <n v="45000000"/>
    <n v="45000000"/>
    <x v="0"/>
    <x v="0"/>
    <x v="0"/>
    <x v="9"/>
    <s v="Subdirección de Geografía y Cartografía "/>
    <x v="5"/>
    <s v="Subdirector de Geografía y Cartografía "/>
    <x v="7"/>
    <x v="12"/>
    <s v="Capturar y/o gestionar imágenes del territorio colombiano e incorporarlas en el Banco Nacional de Imágenes, a escalas y temporalidad requerida para fines catastrales"/>
    <s v="Imágenes incorporadas al Banco Nacional de imágenes"/>
    <n v="498"/>
    <d v="2021-03-23T00:00:00"/>
    <n v="0"/>
    <n v="4491067"/>
    <n v="4491067"/>
    <x v="0"/>
    <s v="ECOMPASS SAS"/>
    <n v="40508933"/>
    <x v="0"/>
    <n v="24633"/>
    <x v="0"/>
    <x v="0"/>
  </r>
  <r>
    <x v="7"/>
    <n v="1"/>
    <x v="7"/>
    <x v="5"/>
    <x v="6"/>
    <x v="0"/>
    <x v="0"/>
    <x v="0"/>
    <x v="2"/>
    <s v="Cartografía"/>
    <x v="0"/>
    <n v="81151600"/>
    <s v="Capturar y/o adquirir imágenes para la producción cartográfica de proyectos específicos del IGAC"/>
    <x v="7"/>
    <x v="7"/>
    <n v="8"/>
    <x v="0"/>
    <x v="0"/>
    <x v="1"/>
    <n v="536446618"/>
    <n v="536446618"/>
    <x v="0"/>
    <x v="0"/>
    <x v="0"/>
    <x v="9"/>
    <s v="Subdirección de Geografía y Cartografía "/>
    <x v="0"/>
    <s v="Subdirector de Geografía y Cartografía "/>
    <x v="7"/>
    <x v="12"/>
    <s v="Capturar y/o gestionar imágenes del territorio colombiano e incorporarlas en el Banco Nacional de Imágenes, a escalas y temporalidad requerida para fines catastrales"/>
    <s v="Imágenes incorporadas al Banco Nacional de imágenes"/>
    <n v="532"/>
    <d v="2021-04-14T00:00:00"/>
    <m/>
    <n v="495677770.72000003"/>
    <n v="495677770.72000003"/>
    <x v="0"/>
    <s v="PROCALCULO PROSIS S.A.S"/>
    <n v="40768847.279999971"/>
    <x v="0"/>
    <n v="24682"/>
    <x v="0"/>
    <x v="0"/>
  </r>
  <r>
    <x v="6"/>
    <n v="38"/>
    <x v="7"/>
    <x v="5"/>
    <x v="6"/>
    <x v="5"/>
    <x v="6"/>
    <x v="0"/>
    <x v="0"/>
    <s v="Cartografía"/>
    <x v="0"/>
    <n v="81151600"/>
    <s v="Prestación de servicios para la generación e integración de modelos digitales de elevación, de conformidad con las especificaciones técnicas y rendimientos establecidos."/>
    <x v="0"/>
    <x v="0"/>
    <n v="11"/>
    <x v="0"/>
    <x v="0"/>
    <x v="1"/>
    <n v="194381550"/>
    <n v="194381550"/>
    <x v="0"/>
    <x v="5"/>
    <x v="0"/>
    <x v="9"/>
    <s v="Subdirección de Geografía y Cartografía "/>
    <x v="5"/>
    <s v="Subdirector de Geografía y Cartografía "/>
    <x v="7"/>
    <x v="12"/>
    <s v="Generar insumos y/o productos cartográficos"/>
    <s v="Cartografía escalas Medianas generada (1:10,000, 1:25,000)"/>
    <n v="272"/>
    <d v="2021-02-15T00:00:00"/>
    <n v="3640236"/>
    <n v="37615772"/>
    <n v="150463088"/>
    <x v="0"/>
    <s v="CAROLINA SILVA TORRES_x000a_ JUAN PABLO RODRIGUEZ RODRÍGUEZ_x000a_NATALI RODRIGUEZ ROJAS _x000a_ PABLO ARTURO MONTENEGRO CANO"/>
    <n v="43918462"/>
    <x v="0"/>
    <s v="24441_x000a_24444_x000a_24446_x000a_24447_x000a_"/>
    <x v="6"/>
    <x v="0"/>
  </r>
  <r>
    <x v="6"/>
    <n v="27"/>
    <x v="7"/>
    <x v="5"/>
    <x v="6"/>
    <x v="0"/>
    <x v="0"/>
    <x v="0"/>
    <x v="0"/>
    <s v="Cartografía"/>
    <x v="0"/>
    <n v="81151600"/>
    <s v="Prestación de servicios para realizar la preparación, revisión y consolidación de datos de campo para el cálculo y ajuste de la línea de nivelación"/>
    <x v="0"/>
    <x v="0"/>
    <n v="315"/>
    <x v="1"/>
    <x v="0"/>
    <x v="1"/>
    <n v="106292560"/>
    <n v="106292560"/>
    <x v="0"/>
    <x v="0"/>
    <x v="0"/>
    <x v="9"/>
    <s v="Subdirección de Geografía y Cartografía "/>
    <x v="5"/>
    <s v="Subdirector de Geografía y Cartografía "/>
    <x v="7"/>
    <x v="16"/>
    <s v="Densificar el marco de referencia gravimétricos"/>
    <s v="Valores gravimétricos generados"/>
    <n v="252"/>
    <d v="2021-02-08T00:00:00"/>
    <n v="4976424"/>
    <n v="52252452"/>
    <n v="52252452"/>
    <x v="0"/>
    <s v="LEYDI JOHANNA MOISÉS SEPÚLVEDA"/>
    <n v="54040108"/>
    <x v="0"/>
    <n v="24428"/>
    <x v="0"/>
    <x v="0"/>
  </r>
  <r>
    <x v="6"/>
    <n v="2"/>
    <x v="7"/>
    <x v="5"/>
    <x v="6"/>
    <x v="0"/>
    <x v="0"/>
    <x v="0"/>
    <x v="3"/>
    <s v="Cartografía"/>
    <x v="0"/>
    <n v="81151600"/>
    <s v="Prestación de servicios para la  gestión e integración de productos y aplicaciones de la subdirección de geografía y cartografía "/>
    <x v="2"/>
    <x v="2"/>
    <n v="10"/>
    <x v="0"/>
    <x v="0"/>
    <x v="1"/>
    <n v="169086920"/>
    <n v="169086920"/>
    <x v="0"/>
    <x v="0"/>
    <x v="0"/>
    <x v="9"/>
    <s v="Subdirección de Geografía y Cartografía "/>
    <x v="5"/>
    <s v="Subdirector de Geografía y Cartografía "/>
    <x v="8"/>
    <x v="15"/>
    <s v="Robustecer el sistema de información única de información geográfica, cartográfica y geodésica &quot;Colombia en Mapas&quot;"/>
    <s v="Datos publicados de información geográfica, geodésica y cartográfica"/>
    <n v="41"/>
    <d v="2021-01-15T00:00:00"/>
    <n v="8707976"/>
    <n v="84467367"/>
    <n v="84467367"/>
    <x v="0"/>
    <s v="DAVID HERNANDO BELLO LADINO"/>
    <n v="84619553"/>
    <x v="0"/>
    <n v="24202"/>
    <x v="0"/>
    <x v="0"/>
  </r>
  <r>
    <x v="6"/>
    <n v="67"/>
    <x v="7"/>
    <x v="5"/>
    <x v="6"/>
    <x v="1"/>
    <x v="1"/>
    <x v="0"/>
    <x v="0"/>
    <s v="Fotogrametría"/>
    <x v="0"/>
    <n v="81151603"/>
    <s v="Prestación de servicios para apoyar el proceso de escaneo fotogramétrico  de rollos de aerofotografías análogas y compresión de imágenes."/>
    <x v="1"/>
    <x v="1"/>
    <n v="10"/>
    <x v="0"/>
    <x v="0"/>
    <x v="1"/>
    <n v="57060806"/>
    <n v="57060806"/>
    <x v="0"/>
    <x v="1"/>
    <x v="0"/>
    <x v="9"/>
    <s v="Subdirección de Geografía y Cartografía "/>
    <x v="5"/>
    <s v="Subdirector de Geografía y Cartografía "/>
    <x v="7"/>
    <x v="17"/>
    <s v="Generar y disponer nuevos productos asociados a la información cartográfica geográfica y geodésica "/>
    <s v="Datos publicados de información geográfica, geodésica y cartográfica"/>
    <n v="478"/>
    <d v="2021-03-16T00:00:00"/>
    <n v="2671483"/>
    <n v="24933841"/>
    <n v="24933841"/>
    <x v="0"/>
    <s v="KAREN DANIELA SABOGAL CRUZ_x000a_EDISON SEBASTIAN MAYORGA CIFUENTES_x000a_"/>
    <n v="8014449"/>
    <x v="0"/>
    <s v="24614_x000a_24733"/>
    <x v="0"/>
    <x v="1"/>
  </r>
  <r>
    <x v="6"/>
    <n v="72"/>
    <x v="7"/>
    <x v="5"/>
    <x v="6"/>
    <x v="3"/>
    <x v="6"/>
    <x v="1"/>
    <x v="2"/>
    <s v="Cartografía"/>
    <x v="0"/>
    <n v="81151600"/>
    <s v="Prestación de servicios profesionales para la toma de datos en campo de exploración, materialización , gnss, nivelación geodésica y gravimetría"/>
    <x v="7"/>
    <x v="7"/>
    <n v="260"/>
    <x v="1"/>
    <x v="0"/>
    <x v="0"/>
    <n v="156236600"/>
    <n v="156236600"/>
    <x v="0"/>
    <x v="3"/>
    <x v="0"/>
    <x v="9"/>
    <s v="Subdirección de Geografía y Cartografía "/>
    <x v="5"/>
    <s v="Subdirector de Geografía y Cartografía "/>
    <x v="7"/>
    <x v="16"/>
    <s v="Densificar el marco de referencia terrestre"/>
    <s v="Datos altimétricos generados"/>
    <n v="535"/>
    <d v="2021-04-20T00:00:00"/>
    <n v="3124732"/>
    <n v="25518645"/>
    <n v="102074580"/>
    <x v="0"/>
    <s v="JORGE ERNESTO CORRADINE ACOSTA _x000a_NATHALIA YEPES GOMEZ_x000a_JOSE IGNACIO DUARTE_x000a_CESAR IVAN CHITIVA SANCHEZ _x000a_"/>
    <n v="6249464"/>
    <x v="0"/>
    <s v="24684_x000a_24727_x000a_24732_x000a_24747"/>
    <x v="6"/>
    <x v="1"/>
  </r>
  <r>
    <x v="6"/>
    <n v="58"/>
    <x v="7"/>
    <x v="5"/>
    <x v="6"/>
    <x v="8"/>
    <x v="10"/>
    <x v="0"/>
    <x v="0"/>
    <s v="Cartografía"/>
    <x v="0"/>
    <n v="81151600"/>
    <s v="Prestación de servicios para elaborar mapas y demás insumos a diferentes escalas, de conformidad con las especificaciones técnicas y rendimientos establecidos"/>
    <x v="1"/>
    <x v="1"/>
    <n v="10"/>
    <x v="0"/>
    <x v="0"/>
    <x v="1"/>
    <n v="388763100"/>
    <n v="388763100"/>
    <x v="0"/>
    <x v="9"/>
    <x v="0"/>
    <x v="9"/>
    <s v="Subdirección de Geografía y Cartografía "/>
    <x v="5"/>
    <s v="Subdirector de Geografía y Cartografía "/>
    <x v="7"/>
    <x v="12"/>
    <s v="Generar insumos y/o productos cartográficos"/>
    <s v="Cartografía escalas Medianas generada (1:10,000, 1:25,000)"/>
    <n v="437"/>
    <d v="2021-03-05T00:00:00"/>
    <n v="3640236"/>
    <n v="34582242"/>
    <n v="311240178"/>
    <x v="0"/>
    <s v=" MARY HEILYN CONTRERAS MARTÍNEZ_x000a_EDGAR FELIPE MUÑOZ IDROBO_x000a_ALISSON VIVIANA BARRETO NIETO _x000a_LUIS ADRIÁN RIVERA GALVIS_x000a_MARIA  CAMILA  DIAZ OROZCO_x000a_DANIEL  AVENDAÑO  MENDEZ_x000a__x000a_NATALIA  FORERO  PATIÑO_x000a_MARIA FERNANDA ESLAVA VARGAS_x000a_DIANA MARCELA VÁSQUEZ APONTE_x000a_JHON CHAVEZ"/>
    <n v="10920708"/>
    <x v="0"/>
    <s v="24572_x000a_24573_x000a_24574_x000a_24575_x000a_24669_x000a__x000a_24671_x000a_24672_x000a_24754"/>
    <x v="11"/>
    <x v="1"/>
  </r>
  <r>
    <x v="6"/>
    <m/>
    <x v="7"/>
    <x v="5"/>
    <x v="6"/>
    <x v="0"/>
    <x v="5"/>
    <x v="1"/>
    <x v="7"/>
    <s v="Cartografía"/>
    <x v="0"/>
    <n v="81151600"/>
    <s v="Prestación de servicios profesionales para orientar técnicamente la ejecución de los  proyectos  y procesos de la Subdirección de Geografía y Cartografía."/>
    <x v="5"/>
    <x v="5"/>
    <n v="7"/>
    <x v="0"/>
    <x v="0"/>
    <x v="0"/>
    <n v="52851939"/>
    <n v="52851939"/>
    <x v="0"/>
    <x v="0"/>
    <x v="0"/>
    <x v="9"/>
    <s v="Subdirección de Geografía y Cartografía "/>
    <x v="0"/>
    <s v="Subdirector de Geografía y Cartografía "/>
    <x v="7"/>
    <x v="19"/>
    <s v="Generar insumos y/o productos cartográficos "/>
    <s v="Cartografía escalas Medianas generada (1:10,000, 1:25,000)"/>
    <m/>
    <m/>
    <e v="#N/A"/>
    <e v="#N/A"/>
    <e v="#N/A"/>
    <x v="1"/>
    <m/>
    <n v="0"/>
    <x v="0"/>
    <m/>
    <x v="5"/>
    <x v="1"/>
  </r>
  <r>
    <x v="6"/>
    <m/>
    <x v="7"/>
    <x v="5"/>
    <x v="6"/>
    <x v="0"/>
    <x v="5"/>
    <x v="1"/>
    <x v="7"/>
    <s v="Servicios de comercio internacional"/>
    <x v="0"/>
    <n v="80151600"/>
    <s v="Prestar el servicio de intermediación aduanero, con el  fin de realizar los trámites relacionados con la importación, nacionalización y demás trámites necesarios involucrados en los procesos aduaneros, relacionados con los bienes adquiridos por el IGAC."/>
    <x v="5"/>
    <x v="5"/>
    <n v="2"/>
    <x v="0"/>
    <x v="0"/>
    <x v="2"/>
    <n v="355564593"/>
    <n v="355564593"/>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7"/>
    <s v="Sistemas y equipo de apoyo para transporte aéreo"/>
    <x v="0"/>
    <n v="25191500"/>
    <s v="Prestación de servicios de mantenimiento preventivo programado de rutina y de imprevistos, incluyendo repuestos para mantener la aeronavegabilidad del avión Twinn Commander 690A con matrícula HK117G propiedad del IGAC."/>
    <x v="4"/>
    <x v="4"/>
    <n v="5"/>
    <x v="0"/>
    <x v="0"/>
    <x v="1"/>
    <n v="550000000"/>
    <n v="550000000"/>
    <x v="0"/>
    <x v="0"/>
    <x v="0"/>
    <x v="9"/>
    <s v="Subdirección de Geografía y Cartografía "/>
    <x v="5"/>
    <s v="Subdirector de Geografía y Cartografía "/>
    <x v="7"/>
    <x v="12"/>
    <s v="Capturar y/o gestionar imágenes del territorio colombiano e incorporarlas en el Banco Nacional de Imágenes, a escalas y temporalidad requerida para fines catastrales"/>
    <s v="Imágenes incorporadas al Banco Nacional de imágenes"/>
    <m/>
    <m/>
    <e v="#N/A"/>
    <e v="#N/A"/>
    <e v="#N/A"/>
    <x v="1"/>
    <m/>
    <n v="0"/>
    <x v="0"/>
    <m/>
    <x v="5"/>
    <x v="1"/>
  </r>
  <r>
    <x v="6"/>
    <m/>
    <x v="7"/>
    <x v="5"/>
    <x v="6"/>
    <x v="0"/>
    <x v="5"/>
    <x v="4"/>
    <x v="9"/>
    <s v="Placa de acero inoxidable"/>
    <x v="1"/>
    <n v="30102205"/>
    <s v="Adquisición de placas metálicas para materialización de puntos geodésicos."/>
    <x v="4"/>
    <x v="4"/>
    <n v="3"/>
    <x v="0"/>
    <x v="1"/>
    <x v="1"/>
    <n v="10000000"/>
    <n v="10000000"/>
    <x v="0"/>
    <x v="0"/>
    <x v="0"/>
    <x v="9"/>
    <s v="Subdirección de Geografía y Cartografía "/>
    <x v="5"/>
    <s v="Subdirector de Geografía y Cartografía "/>
    <x v="7"/>
    <x v="16"/>
    <s v="Densificar el marco de referencia terrestre"/>
    <s v="Puntos Geodésicos Materializados"/>
    <m/>
    <m/>
    <e v="#N/A"/>
    <e v="#N/A"/>
    <e v="#N/A"/>
    <x v="1"/>
    <m/>
    <n v="0"/>
    <x v="0"/>
    <m/>
    <x v="5"/>
    <x v="1"/>
  </r>
  <r>
    <x v="6"/>
    <m/>
    <x v="7"/>
    <x v="5"/>
    <x v="6"/>
    <x v="0"/>
    <x v="5"/>
    <x v="1"/>
    <x v="2"/>
    <s v="Cartografía"/>
    <x v="0"/>
    <n v="81151600"/>
    <s v="Realizar el  mantenimiento, patronamiento y verificación de equipos geodésicos para el fortalecimiento de la red activa, red magna eco y red de nivelación nacional."/>
    <x v="3"/>
    <x v="3"/>
    <n v="5"/>
    <x v="0"/>
    <x v="3"/>
    <x v="1"/>
    <n v="57121940"/>
    <n v="57121940"/>
    <x v="0"/>
    <x v="0"/>
    <x v="0"/>
    <x v="9"/>
    <s v="Subdirección de Geografía y Cartografía "/>
    <x v="5"/>
    <s v="Subdirector de Geografía y Cartografía "/>
    <x v="7"/>
    <x v="16"/>
    <s v="Densificar el marco de referencia terrestre"/>
    <s v="Puntos Geodésicos Materializados"/>
    <m/>
    <m/>
    <e v="#N/A"/>
    <e v="#N/A"/>
    <e v="#N/A"/>
    <x v="1"/>
    <m/>
    <n v="0"/>
    <x v="0"/>
    <m/>
    <x v="5"/>
    <x v="1"/>
  </r>
  <r>
    <x v="6"/>
    <m/>
    <x v="7"/>
    <x v="5"/>
    <x v="6"/>
    <x v="0"/>
    <x v="5"/>
    <x v="1"/>
    <x v="7"/>
    <s v="Cartografía"/>
    <x v="0"/>
    <n v="81151600"/>
    <s v="Realizar el mantenimiento, patronamiento y verificación de equipos geodésicos hiper sr -hiper v y estación total os 101, incluido los respuestos,  para dar cumplimiento a las labores de fotocontrol y rastreo de coordenadas."/>
    <x v="5"/>
    <x v="5"/>
    <n v="7"/>
    <x v="0"/>
    <x v="3"/>
    <x v="1"/>
    <n v="76844250"/>
    <n v="76844250"/>
    <x v="0"/>
    <x v="0"/>
    <x v="0"/>
    <x v="9"/>
    <s v="Subdirección de Geografía y Cartografía "/>
    <x v="5"/>
    <s v="Subdirector de Geografía y Cartografía "/>
    <x v="7"/>
    <x v="16"/>
    <s v="Densificar el marco de referencia terrestre"/>
    <s v="Puntos Geodésicos Materializados"/>
    <m/>
    <m/>
    <e v="#N/A"/>
    <e v="#N/A"/>
    <e v="#N/A"/>
    <x v="1"/>
    <m/>
    <n v="0"/>
    <x v="0"/>
    <m/>
    <x v="5"/>
    <x v="1"/>
  </r>
  <r>
    <x v="6"/>
    <n v="57"/>
    <x v="7"/>
    <x v="5"/>
    <x v="6"/>
    <x v="0"/>
    <x v="0"/>
    <x v="0"/>
    <x v="0"/>
    <s v="Servicios de asesoramiento sobre planificación estratégica"/>
    <x v="0"/>
    <n v="80101504"/>
    <s v="Apoyar al Instituto Geográfico Agustín Codazzi (IGAC), desde el aspecto técnico y operativo, en la elaboración, estructuración de las especificaciones técnicas desde el componente de Cartográfica y Geodesia en el desarrollo de los procesos de contratación requeridos en el marco del Proyecto denominad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0"/>
    <x v="0"/>
    <n v="315"/>
    <x v="1"/>
    <x v="0"/>
    <x v="2"/>
    <n v="103585482"/>
    <n v="103585482"/>
    <x v="0"/>
    <x v="0"/>
    <x v="0"/>
    <x v="9"/>
    <s v="Subdirección de Geografía y Cartografía "/>
    <x v="0"/>
    <s v="Subdirector de Geografía y Cartografía "/>
    <x v="1"/>
    <x v="2"/>
    <s v="Gestionar técnicamente la operación del proyecto de catastro multipropósito, en lo correspondiente al IGAC"/>
    <s v="Sistema de Información Predial Actualizado_x000a_"/>
    <n v="516"/>
    <d v="2021-04-06T00:00:00"/>
    <n v="9865284"/>
    <n v="93720198"/>
    <n v="93720198"/>
    <x v="0"/>
    <s v="JORGE MANUEL SANCHEZ OROZCO"/>
    <n v="9865284"/>
    <x v="0"/>
    <n v="24652"/>
    <x v="0"/>
    <x v="0"/>
  </r>
  <r>
    <x v="7"/>
    <n v="3"/>
    <x v="7"/>
    <x v="5"/>
    <x v="6"/>
    <x v="0"/>
    <x v="0"/>
    <x v="0"/>
    <x v="0"/>
    <s v="Cartografía"/>
    <x v="0"/>
    <n v="81151601"/>
    <s v="Adquirir imágenes satelitales de la República de Colombia, como insumo para la generación de cartografía básica oficial del país e implementación del catastro multipropósito, de conformidad con las especificaciones técnicas establecidas por el Instituto Geográfico Agustín Codazzi. "/>
    <x v="8"/>
    <x v="8"/>
    <n v="3"/>
    <x v="0"/>
    <x v="4"/>
    <x v="2"/>
    <n v="9485236200"/>
    <n v="9485236200"/>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n v="607"/>
    <d v="2021-05-26T00:00:00"/>
    <n v="1749300000"/>
    <n v="1749300000"/>
    <n v="1749300000"/>
    <x v="0"/>
    <s v="DATUM INGENIERIA S.A.S"/>
    <n v="7735936200"/>
    <x v="0"/>
    <n v="24752"/>
    <x v="0"/>
    <x v="0"/>
  </r>
  <r>
    <x v="6"/>
    <n v="76"/>
    <x v="7"/>
    <x v="5"/>
    <x v="6"/>
    <x v="0"/>
    <x v="0"/>
    <x v="0"/>
    <x v="3"/>
    <s v="Estudios geofísicos"/>
    <x v="0"/>
    <n v="81151901"/>
    <s v="Establecimiento y puesta en operación de Estaciones de Referencia de Operación Continua CORS (Continuously Operating Reference Station) y fortalecimiento del Centro de Control de la Red geodésica de la República de Colombia de conformidad con las especificaciones técnicas establecidas  por el Instituto Geográfico Agustín Codazzi –IGAC."/>
    <x v="2"/>
    <x v="0"/>
    <n v="12"/>
    <x v="0"/>
    <x v="4"/>
    <x v="2"/>
    <n v="9767257014"/>
    <n v="9767257014"/>
    <x v="2"/>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d v="2021-04-27T00:00:00"/>
    <e v="#N/A"/>
    <n v="0"/>
    <n v="0"/>
    <x v="0"/>
    <s v="CONSORCIO IGN FI- LEICA GEOSYSTEMS"/>
    <n v="0"/>
    <x v="0"/>
    <m/>
    <x v="0"/>
    <x v="0"/>
  </r>
  <r>
    <x v="6"/>
    <m/>
    <x v="7"/>
    <x v="5"/>
    <x v="6"/>
    <x v="0"/>
    <x v="5"/>
    <x v="1"/>
    <x v="6"/>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0"/>
    <x v="0"/>
    <x v="3"/>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0"/>
    <x v="0"/>
    <x v="3"/>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0"/>
    <x v="0"/>
    <x v="3"/>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0"/>
    <x v="0"/>
    <x v="3"/>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0"/>
    <x v="0"/>
    <x v="3"/>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0"/>
    <x v="0"/>
    <x v="3"/>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x v="4"/>
    <x v="4"/>
    <n v="6"/>
    <x v="0"/>
    <x v="0"/>
    <x v="2"/>
    <n v="29858544"/>
    <n v="29858544"/>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x v="4"/>
    <x v="4"/>
    <n v="6"/>
    <x v="0"/>
    <x v="0"/>
    <x v="2"/>
    <n v="29858544"/>
    <n v="29858544"/>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x v="4"/>
    <x v="4"/>
    <n v="6"/>
    <x v="0"/>
    <x v="0"/>
    <x v="2"/>
    <n v="29858544"/>
    <n v="29858544"/>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formación profesional en ingeniería"/>
    <x v="0"/>
    <n v="86101610"/>
    <s v="Prestación de servicios como copiloto de la aeronave hk 1771-g y la gestión de apoyo en el seguimiento y continuidad de los procesos y procedimientos de operaciones aéreas de los equipos tripulados y no tripulados del igac"/>
    <x v="4"/>
    <x v="4"/>
    <n v="6"/>
    <x v="0"/>
    <x v="0"/>
    <x v="1"/>
    <n v="49200000"/>
    <n v="49200000"/>
    <x v="0"/>
    <x v="0"/>
    <x v="0"/>
    <x v="9"/>
    <s v="Subdirección de Geografía y Cartografía "/>
    <x v="5"/>
    <s v="Subdirector de Geografía y Cartografía "/>
    <x v="7"/>
    <x v="12"/>
    <s v="Capturar y/o gestionar imágenes del territorio colombiano e incorporarlas en el Banco Nacional de Imágenes, a escalas y temporalidad requerida para fines catastrales"/>
    <s v="Imágenes incorporadas al Banco Nacional de imágenes"/>
    <m/>
    <m/>
    <e v="#N/A"/>
    <e v="#N/A"/>
    <e v="#N/A"/>
    <x v="1"/>
    <m/>
    <n v="0"/>
    <x v="0"/>
    <m/>
    <x v="5"/>
    <x v="1"/>
  </r>
  <r>
    <x v="6"/>
    <m/>
    <x v="7"/>
    <x v="5"/>
    <x v="6"/>
    <x v="0"/>
    <x v="5"/>
    <x v="1"/>
    <x v="6"/>
    <s v="Servicios de formación profesional en ingeniería"/>
    <x v="0"/>
    <n v="86101610"/>
    <s v="Prestación de servicios como piloto al mando de la aeronave hk 1771-g y la gestión de seguimiento, control y continuidad de los procesos y procedimientos de operaciones aéreas de los equipos tripulados y no tripulados del igac"/>
    <x v="4"/>
    <x v="4"/>
    <n v="6"/>
    <x v="0"/>
    <x v="0"/>
    <x v="1"/>
    <n v="78000000"/>
    <n v="78000000"/>
    <x v="0"/>
    <x v="0"/>
    <x v="0"/>
    <x v="9"/>
    <s v="Subdirección de Geografía y Cartografía "/>
    <x v="5"/>
    <s v="Subdirector de Geografía y Cartografía "/>
    <x v="7"/>
    <x v="12"/>
    <s v="Capturar y/o gestionar imágenes del territorio colombiano e incorporarlas en el Banco Nacional de Imágenes, a escalas y temporalidad requerida para fines catastrales"/>
    <s v="Imágenes incorporadas al Banco Nacional de imágenes"/>
    <m/>
    <m/>
    <e v="#N/A"/>
    <e v="#N/A"/>
    <e v="#N/A"/>
    <x v="1"/>
    <m/>
    <n v="0"/>
    <x v="0"/>
    <m/>
    <x v="5"/>
    <x v="1"/>
  </r>
  <r>
    <x v="6"/>
    <m/>
    <x v="7"/>
    <x v="5"/>
    <x v="6"/>
    <x v="0"/>
    <x v="5"/>
    <x v="1"/>
    <x v="6"/>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5"/>
    <x v="5"/>
    <n v="6"/>
    <x v="0"/>
    <x v="0"/>
    <x v="2"/>
    <n v="21841416"/>
    <n v="21841416"/>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5"/>
    <x v="5"/>
    <n v="6"/>
    <x v="0"/>
    <x v="0"/>
    <x v="2"/>
    <n v="21841416"/>
    <n v="21841416"/>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5"/>
    <x v="5"/>
    <n v="6"/>
    <x v="0"/>
    <x v="0"/>
    <x v="2"/>
    <n v="21841416"/>
    <n v="21841416"/>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5"/>
    <x v="5"/>
    <n v="6"/>
    <x v="0"/>
    <x v="0"/>
    <x v="2"/>
    <n v="21841416"/>
    <n v="21841416"/>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5"/>
    <x v="5"/>
    <n v="6"/>
    <x v="0"/>
    <x v="0"/>
    <x v="2"/>
    <n v="21841416"/>
    <n v="21841416"/>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Servicios de sistemas de información geográfica (sig)"/>
    <x v="0"/>
    <n v="81101512"/>
    <s v="Apoyar al IGAC, desde el aspecto técnico y operativo, en el seguimiento y revisión de los productos geodésicos del Proyecto “Programa para la adopción e implementación de un Catastro Multipropósito Urbano – Rural”."/>
    <x v="5"/>
    <x v="5"/>
    <n v="6"/>
    <x v="0"/>
    <x v="0"/>
    <x v="2"/>
    <n v="59191704"/>
    <n v="59191704"/>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6"/>
    <m/>
    <x v="7"/>
    <x v="5"/>
    <x v="6"/>
    <x v="0"/>
    <x v="5"/>
    <x v="1"/>
    <x v="6"/>
    <s v="Cartografía"/>
    <x v="0"/>
    <n v="81151601"/>
    <s v="Generar productos cartográficos de municipios de la República de Colombia para la actualización de la información geográfica oficial e implementación del catastro multipropósito, de conformidad con las especificaciones técnicas establecidas por el Instituto Geográfico Agustín Codazzi. "/>
    <x v="4"/>
    <x v="4"/>
    <n v="12"/>
    <x v="0"/>
    <x v="4"/>
    <x v="2"/>
    <n v="13671130281"/>
    <n v="13671130281"/>
    <x v="0"/>
    <x v="0"/>
    <x v="0"/>
    <x v="9"/>
    <s v="Subdirección de Geografía y Cartografía "/>
    <x v="0"/>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x v="1"/>
    <m/>
    <n v="0"/>
    <x v="0"/>
    <m/>
    <x v="5"/>
    <x v="1"/>
  </r>
  <r>
    <x v="2"/>
    <n v="2"/>
    <x v="2"/>
    <x v="2"/>
    <x v="2"/>
    <x v="1"/>
    <x v="1"/>
    <x v="0"/>
    <x v="3"/>
    <s v="Servicios secretariales o de administración de oficinas  "/>
    <x v="0"/>
    <n v="80161501"/>
    <s v="Prestación de servicios profesionales para adelantar actividades de revisión y elaboración y publicación de documentos en la etapa preparatoria, precontractual, contractual y post contractual en los procesos de selección "/>
    <x v="2"/>
    <x v="2"/>
    <n v="11"/>
    <x v="0"/>
    <x v="0"/>
    <x v="1"/>
    <n v="161268052"/>
    <n v="161268052"/>
    <x v="0"/>
    <x v="1"/>
    <x v="1"/>
    <x v="11"/>
    <s v="Secretaría General - GIT Gestión Contractual"/>
    <x v="0"/>
    <s v="Coordinador GIT Gestión Contractual"/>
    <x v="4"/>
    <x v="7"/>
    <s v="N/A"/>
    <s v="N/A"/>
    <n v="4"/>
    <d v="2021-01-07T00:00:00"/>
    <n v="7330366"/>
    <n v="80634026"/>
    <n v="161268052"/>
    <x v="0"/>
    <s v="ADRIANA PAOLA ALVAREZ MORENO_x000a_ORLANDO  RAMIREZ OLAYA"/>
    <n v="0"/>
    <x v="0"/>
    <s v="24163_x000a_24170"/>
    <x v="1"/>
    <x v="0"/>
  </r>
  <r>
    <x v="2"/>
    <n v="10"/>
    <x v="2"/>
    <x v="2"/>
    <x v="2"/>
    <x v="0"/>
    <x v="0"/>
    <x v="0"/>
    <x v="3"/>
    <s v="Servicios secretariales o de administración de oficinas  "/>
    <x v="0"/>
    <n v="80161501"/>
    <s v="Prestación de servicios profesionales para actividades de consolidación, análisis, conciliación contable y depuración de acuerdo con la información generada por el sistema de información de inventarios de elementos devolutivos de la entidad a nivel nacional "/>
    <x v="2"/>
    <x v="2"/>
    <n v="11"/>
    <x v="0"/>
    <x v="0"/>
    <x v="1"/>
    <n v="41110377"/>
    <n v="41110377"/>
    <x v="0"/>
    <x v="0"/>
    <x v="1"/>
    <x v="11"/>
    <s v="Secretaría General - GIT Gestión Contractual"/>
    <x v="0"/>
    <s v="Coordinador GIT Gestión Contractual"/>
    <x v="4"/>
    <x v="7"/>
    <s v="N/A"/>
    <s v="N/A"/>
    <n v="10"/>
    <d v="2021-01-07T00:00:00"/>
    <n v="3737307"/>
    <n v="41110377"/>
    <n v="41110377"/>
    <x v="0"/>
    <s v="CRISTIAN CAMILO ROJAS MORALES"/>
    <n v="0"/>
    <x v="0"/>
    <n v="24154"/>
    <x v="0"/>
    <x v="0"/>
  </r>
  <r>
    <x v="2"/>
    <n v="9"/>
    <x v="2"/>
    <x v="2"/>
    <x v="2"/>
    <x v="2"/>
    <x v="2"/>
    <x v="0"/>
    <x v="3"/>
    <s v="Servicios secretariales o de administración de oficinas  "/>
    <x v="0"/>
    <n v="80161501"/>
    <s v="Prestación de servicios personales para adelantar actividades relacionadas con el ingreso, egreso y baja de bienes del IGAV. "/>
    <x v="2"/>
    <x v="2"/>
    <n v="11"/>
    <x v="0"/>
    <x v="0"/>
    <x v="1"/>
    <n v="85591209"/>
    <n v="85591209"/>
    <x v="0"/>
    <x v="2"/>
    <x v="1"/>
    <x v="11"/>
    <s v="Secretaría General - GIT Gestión Contractual"/>
    <x v="0"/>
    <s v="Coordinador GIT Gestión Contractual"/>
    <x v="4"/>
    <x v="7"/>
    <s v="N/A"/>
    <s v="N/A"/>
    <n v="9"/>
    <d v="2021-01-07T00:00:00"/>
    <n v="2593673"/>
    <n v="28530403"/>
    <n v="85591209"/>
    <x v="0"/>
    <s v="DANNY ADALBERTO GUARNIZO MOLINA_x000a_DANIELA FERNANDA CASAS SIERRA_x000a_WILLIAM  SANCHEZ SANDOVAL_x000a_"/>
    <n v="0"/>
    <x v="0"/>
    <s v="24152_x000a_24156_x000a_24158_x000a_"/>
    <x v="2"/>
    <x v="0"/>
  </r>
  <r>
    <x v="2"/>
    <n v="7"/>
    <x v="2"/>
    <x v="2"/>
    <x v="2"/>
    <x v="0"/>
    <x v="0"/>
    <x v="0"/>
    <x v="3"/>
    <s v="Servicios secretariales o de administración de oficinas  "/>
    <x v="0"/>
    <n v="80161501"/>
    <s v="Prestación de servicios profesionales para realizar contratación directa"/>
    <x v="2"/>
    <x v="2"/>
    <n v="5"/>
    <x v="0"/>
    <x v="0"/>
    <x v="1"/>
    <n v="24157400"/>
    <n v="24157400"/>
    <x v="0"/>
    <x v="0"/>
    <x v="1"/>
    <x v="11"/>
    <s v="Secretaría General - GIT Gestión Contractual"/>
    <x v="0"/>
    <s v="Coordinador GIT Gestión Contractual"/>
    <x v="4"/>
    <x v="7"/>
    <s v="N/A"/>
    <s v="N/A"/>
    <n v="7"/>
    <d v="2021-01-08T00:00:00"/>
    <n v="4831480"/>
    <n v="24157400"/>
    <n v="24157400"/>
    <x v="0"/>
    <s v="ERIKA PAOLA SERRANO RICAURTE"/>
    <n v="0"/>
    <x v="0"/>
    <n v="24177"/>
    <x v="0"/>
    <x v="0"/>
  </r>
  <r>
    <x v="2"/>
    <n v="1"/>
    <x v="2"/>
    <x v="2"/>
    <x v="2"/>
    <x v="1"/>
    <x v="1"/>
    <x v="0"/>
    <x v="3"/>
    <s v="Servicios secretariales o de administración de oficinas  "/>
    <x v="0"/>
    <n v="80161501"/>
    <s v="Prestación de servicios profesionales para poyar en los procesos sancionatorios contractuales, así como la revisión, formulación y elaboración en las solicitudes de bienes y servicios y en los diferentes trámites que se adelanten en la etapa preparatoria, precontractual, contractual y post contractual de los procesos de contratación."/>
    <x v="2"/>
    <x v="2"/>
    <n v="11"/>
    <x v="0"/>
    <x v="0"/>
    <x v="0"/>
    <n v="209000000"/>
    <n v="209000000"/>
    <x v="0"/>
    <x v="1"/>
    <x v="1"/>
    <x v="11"/>
    <s v="Secretaría General - GIT Gestión Contractual"/>
    <x v="0"/>
    <s v="Coordinador GIT Gestión Contractual"/>
    <x v="4"/>
    <x v="7"/>
    <s v="N/A"/>
    <s v="N/A"/>
    <n v="1"/>
    <d v="2021-01-07T00:00:00"/>
    <n v="9500000"/>
    <n v="104500000"/>
    <n v="209000000"/>
    <x v="0"/>
    <s v="GINNA PAOLA GARCIA BOHORQUEZ_x000a_BRENDA VIVIANA JIMENEZ DIAZ"/>
    <n v="0"/>
    <x v="0"/>
    <s v="24165_x000a_24169"/>
    <x v="1"/>
    <x v="0"/>
  </r>
  <r>
    <x v="2"/>
    <n v="4"/>
    <x v="2"/>
    <x v="2"/>
    <x v="2"/>
    <x v="0"/>
    <x v="0"/>
    <x v="0"/>
    <x v="3"/>
    <s v="Servicios secretariales o de administración de oficinas  "/>
    <x v="0"/>
    <n v="80161501"/>
    <s v="Prestación de servicios profesionales para realizar actividades relacionadas con el plan de compras y elaboración de informes."/>
    <x v="2"/>
    <x v="2"/>
    <n v="11"/>
    <x v="0"/>
    <x v="0"/>
    <x v="0"/>
    <n v="80634026"/>
    <n v="80634026"/>
    <x v="0"/>
    <x v="0"/>
    <x v="1"/>
    <x v="11"/>
    <s v="Secretaría General - GIT Gestión Contractual"/>
    <x v="0"/>
    <s v="Coordinador GIT Gestión Contractual"/>
    <x v="4"/>
    <x v="7"/>
    <s v="N/A"/>
    <s v="N/A"/>
    <n v="5"/>
    <d v="2021-01-07T00:00:00"/>
    <n v="7330366"/>
    <n v="80634026"/>
    <n v="80634026"/>
    <x v="0"/>
    <s v="HECTOR MAURICIO CUBIDES GARZON"/>
    <n v="0"/>
    <x v="0"/>
    <n v="24161"/>
    <x v="0"/>
    <x v="0"/>
  </r>
  <r>
    <x v="2"/>
    <n v="47"/>
    <x v="2"/>
    <x v="2"/>
    <x v="2"/>
    <x v="0"/>
    <x v="0"/>
    <x v="0"/>
    <x v="11"/>
    <s v="Servicios de subastas"/>
    <x v="0"/>
    <n v="80141705"/>
    <s v="Prestación de servicios de un intermediario comercial para que tramite, gestione y lidere la enajenación de bienes muebles obsoletos o inservibles o no utilizables tanto en la sede central como en las Direcciones Territoriales del Instituto Geográfico Agustín Codazzi.  "/>
    <x v="2"/>
    <x v="2"/>
    <n v="12"/>
    <x v="0"/>
    <x v="3"/>
    <x v="1"/>
    <n v="0"/>
    <n v="0"/>
    <x v="0"/>
    <x v="0"/>
    <x v="1"/>
    <x v="11"/>
    <s v="Secretaría General - GIT Gestión Contractual"/>
    <x v="0"/>
    <s v="Coordinador GIT Gestión Contractual"/>
    <x v="4"/>
    <x v="7"/>
    <s v="N/A"/>
    <s v="N/A"/>
    <n v="82"/>
    <d v="2021-01-22T00:00:00"/>
    <e v="#N/A"/>
    <e v="#N/A"/>
    <e v="#N/A"/>
    <x v="1"/>
    <s v="INICIO PROCESO"/>
    <n v="0"/>
    <x v="0"/>
    <m/>
    <x v="0"/>
    <x v="0"/>
  </r>
  <r>
    <x v="2"/>
    <n v="6"/>
    <x v="2"/>
    <x v="2"/>
    <x v="2"/>
    <x v="5"/>
    <x v="6"/>
    <x v="0"/>
    <x v="3"/>
    <s v="Servicios secretariales o de administración de oficinas  "/>
    <x v="0"/>
    <n v="80161501"/>
    <s v="Prestación de servicios profesionales para realizar actividades relacionadas con la elaboración, revisión y trámite de procesos de contratación para las modalidades de contratación directa, mínima cuantía y selección abreviada  en las etapas preparatoria, precontractual y contractual de las diferentes áreas del instituto "/>
    <x v="2"/>
    <x v="2"/>
    <n v="11"/>
    <x v="0"/>
    <x v="0"/>
    <x v="0"/>
    <n v="283746760"/>
    <n v="283746760"/>
    <x v="0"/>
    <x v="5"/>
    <x v="1"/>
    <x v="11"/>
    <s v="Secretaría General - GIT Gestión Contractual"/>
    <x v="0"/>
    <s v="Coordinador GIT Gestión Contractual"/>
    <x v="4"/>
    <x v="7"/>
    <s v="N/A"/>
    <s v="N/A"/>
    <n v="2"/>
    <d v="2021-01-07T00:00:00"/>
    <n v="6448790"/>
    <n v="70936690"/>
    <n v="283746760"/>
    <x v="0"/>
    <s v="JAVIER ENRIQUE GUTIERREZ ROCHA_x000a_JUAN MANUEL CORDOBA MARTINEZ_x000a_MARIA MERCEDES GONZALEZ VARGAS_x000a_VIVIANA DEL PILAR RAMIREZ ROZO_x000a_"/>
    <n v="0"/>
    <x v="0"/>
    <s v="24153_x000a_24155_x000a_24157_x000a_24159_x000a_"/>
    <x v="6"/>
    <x v="0"/>
  </r>
  <r>
    <x v="2"/>
    <n v="11"/>
    <x v="2"/>
    <x v="2"/>
    <x v="2"/>
    <x v="0"/>
    <x v="0"/>
    <x v="0"/>
    <x v="3"/>
    <s v="Servicios secretariales o de administración de oficinas  "/>
    <x v="0"/>
    <n v="80161501"/>
    <s v="Prestación de servicios profesionales para adelantar la revisión de los procesos de contratación que ingresan al área para asignación posterior."/>
    <x v="2"/>
    <x v="2"/>
    <n v="11"/>
    <x v="0"/>
    <x v="0"/>
    <x v="1"/>
    <n v="31417067"/>
    <n v="31417067"/>
    <x v="0"/>
    <x v="0"/>
    <x v="1"/>
    <x v="11"/>
    <s v="Secretaría General - GIT Gestión Contractual"/>
    <x v="0"/>
    <s v="Coordinador GIT Gestión Contractual"/>
    <x v="4"/>
    <x v="7"/>
    <s v="N/A"/>
    <s v="N/A"/>
    <n v="3"/>
    <d v="2021-01-07T00:00:00"/>
    <n v="2856097"/>
    <n v="31417067"/>
    <n v="31417067"/>
    <x v="0"/>
    <s v="KARIME ESPERANZA ARENAS DOMINGUEZ"/>
    <n v="0"/>
    <x v="0"/>
    <n v="24162"/>
    <x v="0"/>
    <x v="0"/>
  </r>
  <r>
    <x v="2"/>
    <n v="5"/>
    <x v="2"/>
    <x v="2"/>
    <x v="2"/>
    <x v="0"/>
    <x v="0"/>
    <x v="0"/>
    <x v="3"/>
    <s v="Servicios secretariales o de administración de oficinas  "/>
    <x v="0"/>
    <n v="80161501"/>
    <s v="Prestación de servicios profesionales para realizar actividades relacionadas con la planeación, seguimiento y control de la información generada por el grupo interno de trabajo de contratos de egresos. "/>
    <x v="2"/>
    <x v="2"/>
    <n v="11"/>
    <x v="0"/>
    <x v="0"/>
    <x v="1"/>
    <n v="80634026"/>
    <n v="80634026"/>
    <x v="0"/>
    <x v="0"/>
    <x v="1"/>
    <x v="11"/>
    <s v="Secretaría General - GIT Gestión Contractual"/>
    <x v="0"/>
    <s v="Coordinador GIT Gestión Contractual"/>
    <x v="4"/>
    <x v="7"/>
    <s v="N/A"/>
    <s v="N/A"/>
    <n v="6"/>
    <d v="2021-01-07T00:00:00"/>
    <n v="7330366"/>
    <n v="80634026"/>
    <n v="80634026"/>
    <x v="0"/>
    <s v="MARIA VICTORIA MOLINA MELO"/>
    <n v="0"/>
    <x v="0"/>
    <n v="24160"/>
    <x v="0"/>
    <x v="0"/>
  </r>
  <r>
    <x v="8"/>
    <s v="6-7-8-9-10-11-12-13-14-15-16-17-18"/>
    <x v="2"/>
    <x v="2"/>
    <x v="2"/>
    <x v="0"/>
    <x v="0"/>
    <x v="0"/>
    <x v="15"/>
    <s v="Suministros de escritorio"/>
    <x v="0"/>
    <n v="44121600"/>
    <s v="Adquisición de elementos de papelería e insumos"/>
    <x v="7"/>
    <x v="7"/>
    <n v="1"/>
    <x v="0"/>
    <x v="5"/>
    <x v="1"/>
    <n v="8531146"/>
    <n v="8531146"/>
    <x v="0"/>
    <x v="0"/>
    <x v="1"/>
    <x v="11"/>
    <s v="Secretaría General - GIT Gestión Contractual"/>
    <x v="0"/>
    <s v="Coordinador GIT Gestión Contractual"/>
    <x v="4"/>
    <x v="7"/>
    <s v="N/A"/>
    <s v="N/A"/>
    <n v="552"/>
    <d v="2021-04-27T00:00:00"/>
    <n v="8531146"/>
    <n v="8531146"/>
    <n v="8531146"/>
    <x v="0"/>
    <s v="PANAMERICANA LIBRERIA Y PAPELERIA SA"/>
    <n v="0"/>
    <x v="0"/>
    <n v="24694"/>
    <x v="0"/>
    <x v="0"/>
  </r>
  <r>
    <x v="2"/>
    <n v="3"/>
    <x v="2"/>
    <x v="2"/>
    <x v="2"/>
    <x v="0"/>
    <x v="0"/>
    <x v="0"/>
    <x v="3"/>
    <s v="Servicios secretariales o de administración de oficinas  "/>
    <x v="0"/>
    <n v="80161501"/>
    <s v="Prestación de servicios profesionales para realizar el seguimiento y control de los expedientes electrónicos a nivel nacional, así como proyectar los documentos jurídicos necesarios en materia de actuaciones administrativas y contratación estatal"/>
    <x v="2"/>
    <x v="2"/>
    <n v="11"/>
    <x v="0"/>
    <x v="0"/>
    <x v="1"/>
    <n v="70936690"/>
    <n v="70936690"/>
    <x v="0"/>
    <x v="0"/>
    <x v="1"/>
    <x v="11"/>
    <s v="Secretaría General - GIT Gestión Contractual"/>
    <x v="0"/>
    <s v="Coordinador GIT Gestión Contractual"/>
    <x v="4"/>
    <x v="7"/>
    <s v="N/A"/>
    <s v="N/A"/>
    <n v="11"/>
    <d v="2021-01-07T00:00:00"/>
    <n v="6448790"/>
    <n v="70936690"/>
    <n v="70936690"/>
    <x v="0"/>
    <s v="WILDER ANDRES GONZALEZ ROJAS"/>
    <n v="0"/>
    <x v="0"/>
    <n v="24172"/>
    <x v="0"/>
    <x v="0"/>
  </r>
  <r>
    <x v="2"/>
    <n v="8"/>
    <x v="2"/>
    <x v="2"/>
    <x v="2"/>
    <x v="1"/>
    <x v="1"/>
    <x v="0"/>
    <x v="3"/>
    <s v="Servicios secretariales o de administración de oficinas  "/>
    <x v="0"/>
    <n v="80161501"/>
    <s v="Prestación de servicios personales de apoyo en la gestión para la etapa preparatoria y post contractual en los procesos de contratación, en el registro, verificación y publicación del sigep y secop ii"/>
    <x v="2"/>
    <x v="2"/>
    <n v="11"/>
    <x v="0"/>
    <x v="0"/>
    <x v="1"/>
    <n v="58772630"/>
    <n v="58772630"/>
    <x v="0"/>
    <x v="1"/>
    <x v="1"/>
    <x v="11"/>
    <s v="Secretaría General - GIT Gestión Contractual"/>
    <x v="0"/>
    <s v="Coordinador GIT Gestión Contractual"/>
    <x v="4"/>
    <x v="7"/>
    <s v="N/A"/>
    <s v="N/A"/>
    <n v="8"/>
    <d v="2021-01-07T00:00:00"/>
    <n v="2671483"/>
    <n v="29386313"/>
    <n v="58772626"/>
    <x v="0"/>
    <s v="SANDRA YANETH CELEMIN_x000a_BIBIANA ANDREA CASAS SIERRA_x000a_"/>
    <n v="4"/>
    <x v="0"/>
    <s v="24164_x000a_24167_x000a_"/>
    <x v="1"/>
    <x v="0"/>
  </r>
  <r>
    <x v="2"/>
    <n v="61"/>
    <x v="2"/>
    <x v="2"/>
    <x v="2"/>
    <x v="0"/>
    <x v="0"/>
    <x v="0"/>
    <x v="4"/>
    <s v="Servicios secretariales o de administración de oficinas  "/>
    <x v="0"/>
    <n v="80161501"/>
    <s v="Prestar servicios profesionales especializados al GIT Gestión Contractual del Instituto Geográfico Agustín Codazzi, para la apoyar la revisión y trámite de los asuntos jurídicos y contractuales de la Entidad."/>
    <x v="1"/>
    <x v="1"/>
    <n v="10"/>
    <x v="0"/>
    <x v="0"/>
    <x v="0"/>
    <n v="102877526"/>
    <n v="102877526"/>
    <x v="0"/>
    <x v="0"/>
    <x v="1"/>
    <x v="11"/>
    <s v="Secretaría General - GIT Gestión Contractual"/>
    <x v="0"/>
    <s v="Coordinador GIT Gestión Contractual"/>
    <x v="4"/>
    <x v="7"/>
    <s v="N/A"/>
    <s v="N/A"/>
    <n v="520"/>
    <d v="2021-04-12T00:00:00"/>
    <n v="11022592"/>
    <n v="95529131"/>
    <n v="95529131"/>
    <x v="0"/>
    <s v="BRENDA VIVIANA JIMENEZ DIAZ"/>
    <n v="7348395"/>
    <x v="0"/>
    <n v="24653"/>
    <x v="0"/>
    <x v="0"/>
  </r>
  <r>
    <x v="1"/>
    <n v="55"/>
    <x v="1"/>
    <x v="1"/>
    <x v="1"/>
    <x v="3"/>
    <x v="3"/>
    <x v="0"/>
    <x v="1"/>
    <s v="Servicios secretariales o de administración de oficinas  "/>
    <x v="0"/>
    <n v="80161501"/>
    <s v="Prestación de servicios profesionales con el fin de apoyar los trámites juridicos que se requieran para llevar a cabo la contratación de ingreso y egreso del Instituto Geográfico Agustín Codazzi"/>
    <x v="7"/>
    <x v="7"/>
    <n v="270"/>
    <x v="1"/>
    <x v="0"/>
    <x v="1"/>
    <n v="339762465"/>
    <n v="339762465"/>
    <x v="0"/>
    <x v="3"/>
    <x v="0"/>
    <x v="1"/>
    <s v="Subdirección de Catastro"/>
    <x v="5"/>
    <s v="Subdirectora de Catastro"/>
    <x v="1"/>
    <x v="2"/>
    <s v="Ejecutar procesos de actualización catastral a nivel nacional"/>
    <s v="Predios actualizados catastralmente"/>
    <n v="519"/>
    <d v="2021-04-09T00:00:00"/>
    <n v="7550277"/>
    <n v="64932382"/>
    <n v="324661910"/>
    <x v="0"/>
    <s v="JUAN SEBASTIAN VELASCO SUAREZ_x000a_DARIO FERNANDO NARVAEZ DORADO_x000a_MARCELA DEL CARMEN MATERA VEGA_x000a_SONIA MARCELA TRONCOSO GUATAQUI_x000a_ADRIANA KATHERINE PEÑA PEREIRA_x000a_"/>
    <n v="15100555"/>
    <x v="0"/>
    <s v="24656_x000a_24663_x000a_24664_x000a_24666_x000a_24667"/>
    <x v="3"/>
    <x v="0"/>
  </r>
  <r>
    <x v="8"/>
    <n v="5"/>
    <x v="2"/>
    <x v="2"/>
    <x v="2"/>
    <x v="0"/>
    <x v="0"/>
    <x v="0"/>
    <x v="15"/>
    <s v="Papel de imprenta y papel de escribir"/>
    <x v="0"/>
    <n v="14111500"/>
    <s v="Adquisición de productos derivados del papel, cartón y corrugados en Colombia"/>
    <x v="7"/>
    <x v="7"/>
    <n v="1"/>
    <x v="0"/>
    <x v="5"/>
    <x v="1"/>
    <n v="230000000"/>
    <n v="230000000"/>
    <x v="0"/>
    <x v="0"/>
    <x v="1"/>
    <x v="11"/>
    <s v="Secretaría General - GIT Gestión Contractual"/>
    <x v="0"/>
    <s v="Coordinador GIT Gestión Contractual"/>
    <x v="4"/>
    <x v="7"/>
    <s v="N/A"/>
    <s v="N/A"/>
    <n v="583"/>
    <d v="2021-04-27T00:00:00"/>
    <n v="16879994.82"/>
    <n v="16879994.82"/>
    <n v="16879994.82"/>
    <x v="0"/>
    <s v="SUMIMAS SAS"/>
    <n v="213120005.18000001"/>
    <x v="0"/>
    <n v="24723"/>
    <x v="0"/>
    <x v="0"/>
  </r>
  <r>
    <x v="2"/>
    <n v="78"/>
    <x v="2"/>
    <x v="2"/>
    <x v="2"/>
    <x v="0"/>
    <x v="0"/>
    <x v="0"/>
    <x v="5"/>
    <s v="Servicios secretariales o de administración de oficinas  "/>
    <x v="0"/>
    <n v="80161501"/>
    <s v="Prestación de servicios profesionales para realizar contratación directa"/>
    <x v="5"/>
    <x v="5"/>
    <n v="204"/>
    <x v="1"/>
    <x v="0"/>
    <x v="1"/>
    <n v="33839683"/>
    <n v="33839683"/>
    <x v="0"/>
    <x v="0"/>
    <x v="1"/>
    <x v="11"/>
    <s v="Secretaría General - GIT Gestión Contractual"/>
    <x v="0"/>
    <s v="Coordinador GIT Gestión Contractual"/>
    <x v="4"/>
    <x v="7"/>
    <s v="N/A"/>
    <s v="N/A"/>
    <m/>
    <d v="2021-06-04T00:00:00"/>
    <n v="4976424"/>
    <n v="33839683"/>
    <n v="33839683"/>
    <x v="0"/>
    <s v="ERIKA PAOLA SERRANO RICAURTE"/>
    <n v="0"/>
    <x v="0"/>
    <n v="24757"/>
    <x v="5"/>
    <x v="1"/>
  </r>
  <r>
    <x v="2"/>
    <m/>
    <x v="2"/>
    <x v="2"/>
    <x v="2"/>
    <x v="0"/>
    <x v="5"/>
    <x v="1"/>
    <x v="7"/>
    <s v="Tóner para impresoras o fax"/>
    <x v="0"/>
    <n v="44103103"/>
    <s v="Adquisición de consumibles de impresión a nivel nacional "/>
    <x v="4"/>
    <x v="4"/>
    <n v="1"/>
    <x v="0"/>
    <x v="5"/>
    <x v="1"/>
    <n v="265600000"/>
    <n v="265600000"/>
    <x v="0"/>
    <x v="0"/>
    <x v="1"/>
    <x v="11"/>
    <s v="Secretaría General - GIT Gestión Contractual"/>
    <x v="0"/>
    <s v="Coordinador GIT Gestión Contractual"/>
    <x v="4"/>
    <x v="7"/>
    <s v="N/A"/>
    <s v="N/A"/>
    <m/>
    <m/>
    <e v="#N/A"/>
    <e v="#N/A"/>
    <e v="#N/A"/>
    <x v="1"/>
    <m/>
    <n v="0"/>
    <x v="0"/>
    <m/>
    <x v="5"/>
    <x v="1"/>
  </r>
  <r>
    <x v="2"/>
    <n v="57"/>
    <x v="2"/>
    <x v="2"/>
    <x v="2"/>
    <x v="0"/>
    <x v="0"/>
    <x v="0"/>
    <x v="0"/>
    <s v="Servicios secretariales o de administración de oficinas  "/>
    <x v="0"/>
    <n v="80161501"/>
    <s v="prestación de servicios profesionales para la implementación y seguimiento del proceso de gestión documental conforme a los lineamienos dados por la entidad y el agn."/>
    <x v="0"/>
    <x v="0"/>
    <n v="11"/>
    <x v="0"/>
    <x v="0"/>
    <x v="0"/>
    <n v="51970000"/>
    <n v="51970000"/>
    <x v="0"/>
    <x v="0"/>
    <x v="0"/>
    <x v="3"/>
    <s v="Secretaria General- Gestión documental"/>
    <x v="0"/>
    <s v="Coordinador GIT Gestión Documental"/>
    <x v="9"/>
    <x v="20"/>
    <s v="Actualizar los instrumentos archivísticos y de gestión de la información bajo la normatividad vigente y necesidad del instrumento."/>
    <s v="Sistema de gestión documental implementado"/>
    <n v="356"/>
    <d v="2021-02-16T00:00:00"/>
    <n v="5197000"/>
    <n v="51970000"/>
    <n v="51970000"/>
    <x v="0"/>
    <s v="EDWAR FABIAN CASTAÑEDA"/>
    <n v="0"/>
    <x v="0"/>
    <n v="24518"/>
    <x v="0"/>
    <x v="0"/>
  </r>
  <r>
    <x v="2"/>
    <n v="59"/>
    <x v="2"/>
    <x v="2"/>
    <x v="2"/>
    <x v="0"/>
    <x v="0"/>
    <x v="0"/>
    <x v="3"/>
    <s v="Servicios secretariales o de administración de oficinas  "/>
    <x v="0"/>
    <n v="80161501"/>
    <s v="Prestación de servicios profesionales para la implementación del sistema de gestión documental SIGAC a nivel nacional."/>
    <x v="0"/>
    <x v="0"/>
    <n v="10"/>
    <x v="0"/>
    <x v="0"/>
    <x v="0"/>
    <n v="36402363"/>
    <n v="36402363"/>
    <x v="0"/>
    <x v="0"/>
    <x v="0"/>
    <x v="3"/>
    <s v="Secretaria General- Gestión documental"/>
    <x v="0"/>
    <s v="Coordinador GIT Gestión Documental"/>
    <x v="9"/>
    <x v="10"/>
    <s v="Dar soporte a la fase 1 del Sistema de Gestión de Documento Electrónico de Archivo   "/>
    <s v="Automatizar los procedimientos para la gestión de la información."/>
    <n v="422"/>
    <d v="2021-02-24T00:00:00"/>
    <n v="3640236"/>
    <n v="36402360"/>
    <n v="36402360"/>
    <x v="0"/>
    <s v="PIEDAD  AMPARO MARTINEZ REDONDO"/>
    <n v="3"/>
    <x v="0"/>
    <n v="24556"/>
    <x v="0"/>
    <x v="0"/>
  </r>
  <r>
    <x v="2"/>
    <n v="40"/>
    <x v="2"/>
    <x v="2"/>
    <x v="2"/>
    <x v="0"/>
    <x v="0"/>
    <x v="0"/>
    <x v="3"/>
    <s v="Servicios secretariales o de administración de oficinas  "/>
    <x v="0"/>
    <n v="80161501"/>
    <s v="Prestación de servicios personales para el acompañamiento y seguimiento de las actividades del procesos de gestión documental de la entidad de acuerdo a las normas vigentes."/>
    <x v="2"/>
    <x v="2"/>
    <n v="9"/>
    <x v="0"/>
    <x v="0"/>
    <x v="0"/>
    <n v="24043349"/>
    <n v="24043349"/>
    <x v="0"/>
    <x v="0"/>
    <x v="0"/>
    <x v="3"/>
    <s v="Secretaria General- Gestión documental"/>
    <x v="0"/>
    <s v="Coordinador GIT Gestión Documental"/>
    <x v="9"/>
    <x v="20"/>
    <s v="Realizar los procesos de organización al acervo documental de  30 metros lineales."/>
    <s v="Aplicar los procesos archivísticos al acervo documental."/>
    <n v="59"/>
    <d v="2021-01-19T00:00:00"/>
    <n v="2593673"/>
    <n v="23343057"/>
    <n v="23343057"/>
    <x v="0"/>
    <s v="MARTHA LUCIA ROCHA AREVALO"/>
    <n v="700292"/>
    <x v="0"/>
    <n v="24222"/>
    <x v="0"/>
    <x v="0"/>
  </r>
  <r>
    <x v="2"/>
    <n v="39"/>
    <x v="2"/>
    <x v="2"/>
    <x v="2"/>
    <x v="2"/>
    <x v="2"/>
    <x v="0"/>
    <x v="3"/>
    <s v="Servicios secretariales o de administración de oficinas  "/>
    <x v="0"/>
    <n v="80161501"/>
    <s v="Prestación de servicios personales para la organización de los archivos de gestión y archivo central, de acuerdo a las directrices de la entidad y las normas del Archivo General de la Nación. "/>
    <x v="2"/>
    <x v="2"/>
    <n v="9"/>
    <x v="0"/>
    <x v="0"/>
    <x v="0"/>
    <n v="53527075"/>
    <n v="53527075"/>
    <x v="0"/>
    <x v="2"/>
    <x v="0"/>
    <x v="3"/>
    <s v="Secretaria General- Gestión documental"/>
    <x v="0"/>
    <s v="Coordinador GIT Gestión Documental"/>
    <x v="9"/>
    <x v="20"/>
    <s v="Aplicar los procedimientos para la conservación documental de 30 Metro lineal."/>
    <s v="Aplicar los procesos archivísticos al acervo documental."/>
    <n v="49"/>
    <d v="2021-01-19T00:00:00"/>
    <n v="1924742"/>
    <n v="17322678"/>
    <n v="51968034"/>
    <x v="0"/>
    <s v="FRANCISCO ROJAS UNDAGAMA_x000a_LAURA LILIANA VELA CRUZ_x000a_ROSA FARIAS"/>
    <n v="1559041"/>
    <x v="0"/>
    <s v="24208_x000a_24209_x000a_24210"/>
    <x v="2"/>
    <x v="0"/>
  </r>
  <r>
    <x v="2"/>
    <n v="48"/>
    <x v="2"/>
    <x v="2"/>
    <x v="2"/>
    <x v="0"/>
    <x v="0"/>
    <x v="0"/>
    <x v="0"/>
    <s v="Servicios secretariales o de administración de oficinas  "/>
    <x v="0"/>
    <n v="80161501"/>
    <s v="Prestación de servicios personales para apoyar la implementación del sistema de gestión documental de la entidad de acuerdo a las normas vigentes."/>
    <x v="0"/>
    <x v="0"/>
    <n v="11"/>
    <x v="0"/>
    <x v="0"/>
    <x v="1"/>
    <n v="29566233.890000001"/>
    <n v="29566233.890000001"/>
    <x v="0"/>
    <x v="0"/>
    <x v="1"/>
    <x v="12"/>
    <s v="Secretaría General - GIT Gestión Documental"/>
    <x v="0"/>
    <s v="Coordinador GIT Gestión Documental"/>
    <x v="4"/>
    <x v="7"/>
    <s v="N/A"/>
    <s v="N/A"/>
    <n v="235"/>
    <d v="2021-02-03T00:00:00"/>
    <n v="2593673"/>
    <n v="27406478"/>
    <n v="27406478"/>
    <x v="0"/>
    <s v="EDWIN DIDIER CASAS ARDILA"/>
    <n v="2159755.8900000006"/>
    <x v="0"/>
    <n v="24418"/>
    <x v="0"/>
    <x v="0"/>
  </r>
  <r>
    <x v="2"/>
    <n v="49"/>
    <x v="2"/>
    <x v="2"/>
    <x v="2"/>
    <x v="1"/>
    <x v="1"/>
    <x v="0"/>
    <x v="0"/>
    <s v="Servicios secretariales o de administración de oficinas  "/>
    <x v="0"/>
    <n v="80161501"/>
    <s v="Prestación de servicios personales para la aplicación de los procesos archvísticos  de acuerdo a las directrices de la entidad y las normas del archivo general de la nación. "/>
    <x v="0"/>
    <x v="0"/>
    <n v="11"/>
    <x v="0"/>
    <x v="0"/>
    <x v="1"/>
    <n v="43614654"/>
    <n v="43614653.780000001"/>
    <x v="0"/>
    <x v="1"/>
    <x v="1"/>
    <x v="12"/>
    <s v="Secretaría General - GIT Gestión Documental"/>
    <x v="0"/>
    <s v="Coordinador GIT Gestión Documental"/>
    <x v="4"/>
    <x v="7"/>
    <s v="N/A"/>
    <s v="N/A"/>
    <n v="196"/>
    <d v="2021-02-03T00:00:00"/>
    <n v="1924742"/>
    <n v="20402265"/>
    <n v="40804530"/>
    <x v="0"/>
    <s v="JENNY ALEXANDRA PEREZ GONZALEZ_x000a_RAFAEL ALIRIO GONZALEZ "/>
    <n v="2810123.7800000012"/>
    <x v="0"/>
    <s v="24380_x000a_24382"/>
    <x v="1"/>
    <x v="0"/>
  </r>
  <r>
    <x v="2"/>
    <m/>
    <x v="2"/>
    <x v="2"/>
    <x v="2"/>
    <x v="0"/>
    <x v="5"/>
    <x v="1"/>
    <x v="7"/>
    <s v="Servicios secretariales o de administración de oficinas  "/>
    <x v="0"/>
    <n v="80161501"/>
    <s v="Prestación de servicios profesionales para gestionar y apoyar el proceso de convalidación de las tablas de retención documental de la entidad."/>
    <x v="5"/>
    <x v="5"/>
    <n v="6"/>
    <x v="0"/>
    <x v="0"/>
    <x v="0"/>
    <n v="29894545.5"/>
    <n v="29894545.5"/>
    <x v="0"/>
    <x v="0"/>
    <x v="1"/>
    <x v="3"/>
    <s v="Secretaria General-GIT Gestión Documental"/>
    <x v="0"/>
    <s v="Coordinadora GIT Gestión Documental"/>
    <x v="4"/>
    <x v="7"/>
    <s v="N/A"/>
    <s v="N/A"/>
    <m/>
    <m/>
    <e v="#N/A"/>
    <e v="#N/A"/>
    <e v="#N/A"/>
    <x v="1"/>
    <m/>
    <n v="0"/>
    <x v="0"/>
    <m/>
    <x v="5"/>
    <x v="1"/>
  </r>
  <r>
    <x v="2"/>
    <m/>
    <x v="2"/>
    <x v="2"/>
    <x v="2"/>
    <x v="0"/>
    <x v="5"/>
    <x v="1"/>
    <x v="5"/>
    <s v="Servicios secretariales o de administración de oficinas  "/>
    <x v="0"/>
    <n v="80161501"/>
    <s v="Prestación de servicios para el soporte tecnico, mantenimiento y actualización del Sistema de Gestión Documental -SIGAC sobre la plataforma BPM/FOREST."/>
    <x v="5"/>
    <x v="5"/>
    <n v="6"/>
    <x v="0"/>
    <x v="0"/>
    <x v="0"/>
    <n v="154403359"/>
    <n v="154403359"/>
    <x v="0"/>
    <x v="0"/>
    <x v="0"/>
    <x v="3"/>
    <s v="Secretaria General-GIT Gestión Documental"/>
    <x v="0"/>
    <s v="Coordinadora GIT Gestión Documental"/>
    <x v="9"/>
    <x v="10"/>
    <s v="Implementar las funcionalidades de la fase 2 del Sistema de Gestión de Documento Electrónico de Archivo  "/>
    <s v="Automatizar los procedimientos para la gestión de la información."/>
    <m/>
    <m/>
    <e v="#N/A"/>
    <e v="#N/A"/>
    <e v="#N/A"/>
    <x v="1"/>
    <m/>
    <n v="0"/>
    <x v="0"/>
    <m/>
    <x v="5"/>
    <x v="1"/>
  </r>
  <r>
    <x v="2"/>
    <m/>
    <x v="2"/>
    <x v="2"/>
    <x v="2"/>
    <x v="0"/>
    <x v="7"/>
    <x v="1"/>
    <x v="10"/>
    <s v="Servicios de envío, recogida o entrega de correo"/>
    <x v="0"/>
    <n v="78102203"/>
    <s v="Prestación de Servicios de administración, curso y entrega de toda clase de  correspondencia y demás envíos postales. "/>
    <x v="4"/>
    <x v="4"/>
    <n v="9"/>
    <x v="0"/>
    <x v="0"/>
    <x v="1"/>
    <n v="898185726"/>
    <n v="898185726"/>
    <x v="0"/>
    <x v="0"/>
    <x v="1"/>
    <x v="12"/>
    <s v="Secretaría General - GIT Gestión Documental"/>
    <x v="0"/>
    <s v="Coordinador GIT Gestión Documental"/>
    <x v="4"/>
    <x v="7"/>
    <s v="N/A"/>
    <s v="N/A"/>
    <m/>
    <m/>
    <e v="#N/A"/>
    <e v="#N/A"/>
    <e v="#N/A"/>
    <x v="1"/>
    <m/>
    <n v="0"/>
    <x v="0"/>
    <m/>
    <x v="7"/>
    <x v="1"/>
  </r>
  <r>
    <x v="2"/>
    <n v="29"/>
    <x v="2"/>
    <x v="2"/>
    <x v="2"/>
    <x v="0"/>
    <x v="0"/>
    <x v="0"/>
    <x v="3"/>
    <s v="Servicios secretariales o de administración de oficinas  "/>
    <x v="0"/>
    <n v="80161501"/>
    <s v="Prestación de servicios profesionales especializados para apoyar los temas tributarios, contables y financieros del Instituto Geográfico Agustín Codazzi a nivel nacional"/>
    <x v="2"/>
    <x v="2"/>
    <n v="4"/>
    <x v="0"/>
    <x v="0"/>
    <x v="1"/>
    <n v="34831906"/>
    <n v="34831906"/>
    <x v="0"/>
    <x v="0"/>
    <x v="1"/>
    <x v="13"/>
    <s v="Secretaría General - GIT Gestión Financiera"/>
    <x v="0"/>
    <s v="Coordinador GIT Gestión Financiera"/>
    <x v="4"/>
    <x v="7"/>
    <s v="N/A"/>
    <s v="N/A"/>
    <n v="27"/>
    <d v="2021-01-12T00:00:00"/>
    <n v="8707976"/>
    <n v="34831904"/>
    <n v="34831904"/>
    <x v="0"/>
    <s v="CARLOS JULIO AGUILAR RUIZ"/>
    <n v="2"/>
    <x v="0"/>
    <n v="24186"/>
    <x v="0"/>
    <x v="0"/>
  </r>
  <r>
    <x v="2"/>
    <n v="30"/>
    <x v="2"/>
    <x v="2"/>
    <x v="2"/>
    <x v="0"/>
    <x v="0"/>
    <x v="0"/>
    <x v="3"/>
    <s v="Servicios secretariales o de administración de oficinas  "/>
    <x v="0"/>
    <n v="80161501"/>
    <s v="Prestación de servicios personales para apoyar la gestión de la tesorería del Instituto Geográfico Agustín Codazzi."/>
    <x v="2"/>
    <x v="2"/>
    <n v="11"/>
    <x v="0"/>
    <x v="0"/>
    <x v="1"/>
    <n v="29386316"/>
    <n v="29386316"/>
    <x v="0"/>
    <x v="0"/>
    <x v="1"/>
    <x v="13"/>
    <s v="Secretaría General - GIT Gestión Financiera"/>
    <x v="0"/>
    <s v="Coordinador GIT Gestión Financiera"/>
    <x v="4"/>
    <x v="7"/>
    <s v="N/A"/>
    <s v="N/A"/>
    <n v="34"/>
    <d v="2021-01-13T00:00:00"/>
    <n v="2671483"/>
    <n v="29386313"/>
    <n v="29386313"/>
    <x v="0"/>
    <s v="LEONARDO  SEGURA CAMELO"/>
    <n v="3"/>
    <x v="0"/>
    <n v="24188"/>
    <x v="0"/>
    <x v="0"/>
  </r>
  <r>
    <x v="2"/>
    <n v="24"/>
    <x v="2"/>
    <x v="2"/>
    <x v="2"/>
    <x v="0"/>
    <x v="0"/>
    <x v="0"/>
    <x v="3"/>
    <s v="Servicios secretariales o de administración de oficinas  "/>
    <x v="0"/>
    <n v="80161501"/>
    <s v="Prestación de servicios personales para la recepción, revisión y elaboración de las cuentas por pagar y obligaciones del instituto en el sistema SIIF Nación."/>
    <x v="2"/>
    <x v="2"/>
    <n v="11"/>
    <x v="0"/>
    <x v="0"/>
    <x v="0"/>
    <n v="29386316"/>
    <n v="29386316"/>
    <x v="0"/>
    <x v="0"/>
    <x v="1"/>
    <x v="13"/>
    <s v="Secretaría General - GIT Gestión Financiera"/>
    <x v="0"/>
    <s v="Coordinador GIT Gestión Financiera"/>
    <x v="4"/>
    <x v="7"/>
    <s v="N/A"/>
    <s v="N/A"/>
    <n v="33"/>
    <d v="2021-01-13T00:00:00"/>
    <n v="2671483"/>
    <n v="29386313"/>
    <n v="29386313"/>
    <x v="0"/>
    <s v="MIREYA  ARTUNDUAGA CALDERON"/>
    <n v="3"/>
    <x v="0"/>
    <n v="24190"/>
    <x v="0"/>
    <x v="0"/>
  </r>
  <r>
    <x v="2"/>
    <n v="26"/>
    <x v="2"/>
    <x v="2"/>
    <x v="2"/>
    <x v="0"/>
    <x v="0"/>
    <x v="0"/>
    <x v="3"/>
    <s v="Servicios secretariales o de administración de oficinas  "/>
    <x v="0"/>
    <n v="80161501"/>
    <s v="Prestación de servicios profesionales para la elaboración de las cuentas por pagar, obligaciones de personas naturales, viáticos y gastos de manutención, previa verificación de los documentos soporte"/>
    <x v="2"/>
    <x v="2"/>
    <n v="11"/>
    <x v="0"/>
    <x v="0"/>
    <x v="1"/>
    <n v="40042599"/>
    <n v="40042599"/>
    <x v="0"/>
    <x v="0"/>
    <x v="1"/>
    <x v="13"/>
    <s v="Secretaría General - GIT Gestión Financiera"/>
    <x v="0"/>
    <s v="Coordinador GIT Gestión Financiera"/>
    <x v="4"/>
    <x v="7"/>
    <s v="N/A"/>
    <s v="N/A"/>
    <n v="32"/>
    <d v="2021-01-13T00:00:00"/>
    <n v="3640236"/>
    <n v="40042596"/>
    <n v="40042596"/>
    <x v="0"/>
    <s v="YOLI ANDREA MARTINEZ MOLINA"/>
    <n v="3"/>
    <x v="0"/>
    <n v="24189"/>
    <x v="0"/>
    <x v="0"/>
  </r>
  <r>
    <x v="2"/>
    <n v="28"/>
    <x v="2"/>
    <x v="2"/>
    <x v="2"/>
    <x v="0"/>
    <x v="0"/>
    <x v="0"/>
    <x v="3"/>
    <s v="Servicios secretariales o de administración de oficinas  "/>
    <x v="0"/>
    <n v="80161501"/>
    <s v="Prestación de servicios profesionales para realizar las actividades relacionadas con el manejo del presupuesto del Instituto Geográfico Agustín Codazzi."/>
    <x v="2"/>
    <x v="2"/>
    <n v="11"/>
    <x v="0"/>
    <x v="0"/>
    <x v="1"/>
    <n v="73517991"/>
    <n v="73517991"/>
    <x v="0"/>
    <x v="0"/>
    <x v="1"/>
    <x v="13"/>
    <s v="Secretaría General - GIT Gestión Financiera"/>
    <x v="0"/>
    <s v="Coordinador GIT Gestión Financiera"/>
    <x v="4"/>
    <x v="7"/>
    <s v="N/A"/>
    <s v="N/A"/>
    <n v="28"/>
    <d v="2021-01-13T00:00:00"/>
    <n v="6683453"/>
    <n v="73517983"/>
    <n v="73517983"/>
    <x v="0"/>
    <s v="BRENDA LUCIA FONSECA ROJAS"/>
    <n v="8"/>
    <x v="0"/>
    <n v="24187"/>
    <x v="0"/>
    <x v="0"/>
  </r>
  <r>
    <x v="2"/>
    <n v="23"/>
    <x v="2"/>
    <x v="2"/>
    <x v="2"/>
    <x v="0"/>
    <x v="0"/>
    <x v="0"/>
    <x v="3"/>
    <s v="Servicios secretariales o de administración de oficinas  "/>
    <x v="0"/>
    <n v="80161501"/>
    <s v="Prestación de servicios profesionales para la elaboración, control, revisión y seguimiento de las cuentas por pagar y las obligaciones de personas jurídicas y naturales, previa verificación de los documentos soporte."/>
    <x v="2"/>
    <x v="2"/>
    <n v="11"/>
    <x v="0"/>
    <x v="0"/>
    <x v="1"/>
    <n v="63335720"/>
    <n v="63335720"/>
    <x v="0"/>
    <x v="0"/>
    <x v="1"/>
    <x v="13"/>
    <s v="Secretaría General - GIT Gestión Financiera"/>
    <x v="0"/>
    <s v="Coordinador GIT Gestión Financiera"/>
    <x v="4"/>
    <x v="7"/>
    <s v="N/A"/>
    <s v="N/A"/>
    <n v="26"/>
    <d v="2021-01-12T00:00:00"/>
    <n v="5757792"/>
    <n v="63335712"/>
    <n v="63335712"/>
    <x v="0"/>
    <s v="DIANA MARCELA SANDOVAL HERRERA"/>
    <n v="8"/>
    <x v="0"/>
    <n v="24185"/>
    <x v="0"/>
    <x v="0"/>
  </r>
  <r>
    <x v="2"/>
    <n v="27"/>
    <x v="2"/>
    <x v="2"/>
    <x v="2"/>
    <x v="1"/>
    <x v="1"/>
    <x v="0"/>
    <x v="3"/>
    <s v="Servicios secretariales o de administración de oficinas  "/>
    <x v="0"/>
    <n v="80161501"/>
    <s v="Prestación de servicios profesionales para realizar la gestión de la tesorería del Instituto Geográfico Agustín Codazzi."/>
    <x v="2"/>
    <x v="2"/>
    <n v="11"/>
    <x v="0"/>
    <x v="0"/>
    <x v="1"/>
    <n v="147035981"/>
    <n v="147035981"/>
    <x v="0"/>
    <x v="1"/>
    <x v="1"/>
    <x v="13"/>
    <s v="Secretaría General - GIT Gestión Financiera"/>
    <x v="0"/>
    <s v="Coordinador GIT Gestión Financiera"/>
    <x v="4"/>
    <x v="7"/>
    <s v="N/A"/>
    <s v="N/A"/>
    <n v="31"/>
    <d v="2021-01-13T00:00:00"/>
    <n v="6683453"/>
    <n v="73517983"/>
    <n v="147035966"/>
    <x v="0"/>
    <s v="ALICIA PAOLA GARCIA MUÑOZ_x000a_ANGELA  MORALES RONCANCIO_x000a_"/>
    <n v="15"/>
    <x v="0"/>
    <s v="24191_x000a_24194"/>
    <x v="1"/>
    <x v="0"/>
  </r>
  <r>
    <x v="2"/>
    <n v="25"/>
    <x v="2"/>
    <x v="2"/>
    <x v="2"/>
    <x v="0"/>
    <x v="0"/>
    <x v="0"/>
    <x v="3"/>
    <s v="Servicios secretariales o de administración de oficinas  "/>
    <x v="0"/>
    <n v="80161501"/>
    <s v="Prestación de servicios profesionales para el registro y depuración de las cuentas del balance de impuestos, elaboración y consolidación de la información para la presentacion de las declaraciones tributarias."/>
    <x v="2"/>
    <x v="2"/>
    <n v="11"/>
    <x v="0"/>
    <x v="0"/>
    <x v="0"/>
    <n v="73517991"/>
    <n v="73517991"/>
    <x v="0"/>
    <x v="0"/>
    <x v="1"/>
    <x v="13"/>
    <s v="Secretaría General - GIT Gestión Financiera"/>
    <x v="0"/>
    <s v="Coordinador GIT Gestión Financiera"/>
    <x v="4"/>
    <x v="7"/>
    <s v="N/A"/>
    <s v="N/A"/>
    <n v="35"/>
    <d v="2021-01-13T00:00:00"/>
    <n v="6683454"/>
    <n v="73295212"/>
    <n v="73295212"/>
    <x v="0"/>
    <s v="EDGAR GERMAN CAICEDO GONZALEZ"/>
    <n v="222779"/>
    <x v="0"/>
    <n v="24192"/>
    <x v="0"/>
    <x v="0"/>
  </r>
  <r>
    <x v="2"/>
    <n v="75"/>
    <x v="2"/>
    <x v="2"/>
    <x v="2"/>
    <x v="0"/>
    <x v="0"/>
    <x v="0"/>
    <x v="8"/>
    <s v="Servicios secretariales o de administración de oficinas  "/>
    <x v="0"/>
    <n v="80161501"/>
    <s v="Prestación de servicios para apoyar en la gestión de procesos financieros, contables y de Tesoreria a cargo de la Secretaria General "/>
    <x v="7"/>
    <x v="7"/>
    <n v="8"/>
    <x v="0"/>
    <x v="0"/>
    <x v="1"/>
    <n v="42743728"/>
    <n v="42743728"/>
    <x v="0"/>
    <x v="0"/>
    <x v="1"/>
    <x v="14"/>
    <m/>
    <x v="0"/>
    <m/>
    <x v="4"/>
    <x v="7"/>
    <s v="N/A"/>
    <s v="N/A"/>
    <n v="576"/>
    <d v="2021-05-04T00:00:00"/>
    <n v="4263522"/>
    <n v="29844654"/>
    <n v="29844654"/>
    <x v="0"/>
    <s v="DAVID AUGUSTO ZABARAIN COGOLLO"/>
    <n v="12899074"/>
    <x v="0"/>
    <n v="24708"/>
    <x v="0"/>
    <x v="0"/>
  </r>
  <r>
    <x v="2"/>
    <m/>
    <x v="2"/>
    <x v="2"/>
    <x v="2"/>
    <x v="0"/>
    <x v="7"/>
    <x v="1"/>
    <x v="3"/>
    <s v="Software de servidor de autenticación"/>
    <x v="0"/>
    <n v="43233201"/>
    <s v="Adquisición certificados digitales acceso a SIIF"/>
    <x v="6"/>
    <x v="6"/>
    <n v="1"/>
    <x v="0"/>
    <x v="1"/>
    <x v="1"/>
    <n v="10000000"/>
    <n v="10000000"/>
    <x v="0"/>
    <x v="0"/>
    <x v="1"/>
    <x v="13"/>
    <s v="Secretaria General - GIT Gestión Financiera"/>
    <x v="0"/>
    <s v="Coordinador GIT Gestión Financiera"/>
    <x v="4"/>
    <x v="7"/>
    <s v="N/A"/>
    <s v="N/A"/>
    <m/>
    <m/>
    <e v="#N/A"/>
    <e v="#N/A"/>
    <e v="#N/A"/>
    <x v="1"/>
    <m/>
    <n v="0"/>
    <x v="0"/>
    <m/>
    <x v="7"/>
    <x v="1"/>
  </r>
  <r>
    <x v="5"/>
    <n v="68"/>
    <x v="8"/>
    <x v="4"/>
    <x v="7"/>
    <x v="0"/>
    <x v="0"/>
    <x v="0"/>
    <x v="0"/>
    <s v="Servicios de implementación de aplicaciones"/>
    <x v="0"/>
    <n v="81111508"/>
    <s v="Prestación de servicios profesionales para el soporte, mantenimiento, análisis, diseño y desarrollo de los componentes de software en plataforma Oracle de los sistemas de la Institución."/>
    <x v="0"/>
    <x v="0"/>
    <n v="9"/>
    <x v="0"/>
    <x v="0"/>
    <x v="1"/>
    <n v="60151086"/>
    <n v="60151086"/>
    <x v="0"/>
    <x v="0"/>
    <x v="0"/>
    <x v="15"/>
    <s v="Oficina de Informática y Telecomunicaciones"/>
    <x v="0"/>
    <s v="José Luis Ariza Vargas (Jefe OIT)"/>
    <x v="5"/>
    <x v="21"/>
    <s v="Implementar y mantener sistemas de información, portales y aplicaciones"/>
    <s v="Índice de capacidad en la prestación de servicios de tecnología."/>
    <n v="336"/>
    <d v="2021-02-22T00:00:00"/>
    <n v="6683454"/>
    <n v="60151086"/>
    <n v="60151086"/>
    <x v="0"/>
    <s v="CLAUDIA MILENA TOVAR"/>
    <n v="0"/>
    <x v="0"/>
    <n v="24505"/>
    <x v="0"/>
    <x v="0"/>
  </r>
  <r>
    <x v="5"/>
    <n v="49"/>
    <x v="8"/>
    <x v="4"/>
    <x v="7"/>
    <x v="0"/>
    <x v="0"/>
    <x v="0"/>
    <x v="3"/>
    <s v="Servicios de soporte técnico o de mesa de ayuda"/>
    <x v="0"/>
    <n v="81111811"/>
    <s v="Prestación de servicios para realizar actividades de operación, soporte de solicitudes, incidentes,  requerimientos  y pruebas técnicas según los niveles de servicio establecidos."/>
    <x v="0"/>
    <x v="0"/>
    <n v="9"/>
    <x v="0"/>
    <x v="0"/>
    <x v="1"/>
    <n v="26476020"/>
    <n v="26476020"/>
    <x v="0"/>
    <x v="0"/>
    <x v="0"/>
    <x v="7"/>
    <s v="Informática y Telecomunicaciones"/>
    <x v="0"/>
    <s v="Jefe Oficina de Informática y Telecomunicaciones"/>
    <x v="5"/>
    <x v="21"/>
    <s v="Implementar y mantener sistemas de información, portales y aplicaciones"/>
    <s v="Índice de capacidad en la prestación de servicios de tecnología."/>
    <n v="274"/>
    <d v="2021-02-11T00:00:00"/>
    <n v="2941780"/>
    <n v="26476020"/>
    <n v="26476020"/>
    <x v="0"/>
    <s v="DARWIN JAVID GONZAÑEZ ORTEGA"/>
    <n v="0"/>
    <x v="0"/>
    <n v="24440"/>
    <x v="0"/>
    <x v="0"/>
  </r>
  <r>
    <x v="5"/>
    <n v="56"/>
    <x v="8"/>
    <x v="4"/>
    <x v="7"/>
    <x v="0"/>
    <x v="0"/>
    <x v="0"/>
    <x v="3"/>
    <s v="Servicios de implementación de aplicaciones"/>
    <x v="0"/>
    <n v="81111508"/>
    <s v="Prestación de servicios profesionales para  el soporte, mantenimiento, análisis, diseño  y desarrollo de los componentes web  para la operación del sistema catastral."/>
    <x v="0"/>
    <x v="0"/>
    <n v="9"/>
    <x v="0"/>
    <x v="0"/>
    <x v="1"/>
    <n v="67952493"/>
    <n v="67952493"/>
    <x v="0"/>
    <x v="0"/>
    <x v="0"/>
    <x v="7"/>
    <s v="Informática y Telecomunicaciones"/>
    <x v="0"/>
    <s v="Jefe Oficina de Informática y Telecomunicaciones"/>
    <x v="5"/>
    <x v="21"/>
    <s v="Implementar y mantener sistemas de información, portales y aplicaciones"/>
    <s v="Índice de capacidad en la prestación de servicios de tecnología."/>
    <n v="343"/>
    <d v="2021-02-15T00:00:00"/>
    <n v="7550277"/>
    <n v="67952493"/>
    <n v="67952493"/>
    <x v="0"/>
    <s v="FELIPE ANDRES CADENA MOLANO"/>
    <n v="0"/>
    <x v="0"/>
    <n v="24498"/>
    <x v="0"/>
    <x v="0"/>
  </r>
  <r>
    <x v="5"/>
    <n v="70"/>
    <x v="8"/>
    <x v="4"/>
    <x v="7"/>
    <x v="0"/>
    <x v="0"/>
    <x v="0"/>
    <x v="3"/>
    <s v="Servicios de implementación de aplicaciones"/>
    <x v="0"/>
    <n v="81111508"/>
    <s v="Prestación de servicios profesionales para llevar a cabo la administración y monitoreo de servicios de ti y plataformas basadas en software libre adoptadas por la entidad."/>
    <x v="0"/>
    <x v="0"/>
    <n v="9"/>
    <x v="0"/>
    <x v="0"/>
    <x v="1"/>
    <n v="26476020"/>
    <n v="26476020"/>
    <x v="0"/>
    <x v="0"/>
    <x v="0"/>
    <x v="7"/>
    <s v="Informática y Telecomunicaciones"/>
    <x v="0"/>
    <s v="Jefe Oficina de Informática y Telecomunicaciones"/>
    <x v="5"/>
    <x v="21"/>
    <s v="Implementar y soportar plataforma de TI"/>
    <s v="Índice de capacidad en la prestación de servicios de tecnología."/>
    <n v="408"/>
    <d v="2021-02-25T00:00:00"/>
    <n v="2941780"/>
    <n v="26476020"/>
    <n v="26476020"/>
    <x v="0"/>
    <s v="FERNANDO DAVID VILLANUEVA"/>
    <n v="0"/>
    <x v="0"/>
    <n v="24549"/>
    <x v="0"/>
    <x v="0"/>
  </r>
  <r>
    <x v="5"/>
    <n v="34"/>
    <x v="8"/>
    <x v="4"/>
    <x v="7"/>
    <x v="0"/>
    <x v="0"/>
    <x v="0"/>
    <x v="3"/>
    <s v="Servicios de implementación de aplicaciones"/>
    <x v="0"/>
    <n v="81111508"/>
    <s v="Prestación de servicios profesionales para desarrollar actividades referentes a la gestión y aseguramiento del cumplimiento de la estrategia de gobierno digital."/>
    <x v="0"/>
    <x v="0"/>
    <n v="9"/>
    <x v="0"/>
    <x v="0"/>
    <x v="1"/>
    <n v="67952493"/>
    <n v="67952493"/>
    <x v="0"/>
    <x v="0"/>
    <x v="0"/>
    <x v="7"/>
    <s v="Informática y Telecomunicaciones"/>
    <x v="0"/>
    <s v="Jefe Oficina de Informática y Telecomunicaciones"/>
    <x v="5"/>
    <x v="21"/>
    <s v="Establecer la estrategia y gobierno de TI"/>
    <s v="Índice de capacidad en la prestación de servicios de tecnología."/>
    <n v="165"/>
    <d v="2021-01-26T00:00:00"/>
    <n v="7550277"/>
    <n v="67952493"/>
    <n v="67952493"/>
    <x v="0"/>
    <s v="GUILLERMO ANTONIO GOMEZ BOLAÑOZ"/>
    <n v="0"/>
    <x v="0"/>
    <n v="24352"/>
    <x v="0"/>
    <x v="0"/>
  </r>
  <r>
    <x v="5"/>
    <n v="43"/>
    <x v="8"/>
    <x v="4"/>
    <x v="7"/>
    <x v="0"/>
    <x v="0"/>
    <x v="0"/>
    <x v="3"/>
    <s v="Servicios de implementación de aplicaciones"/>
    <x v="0"/>
    <n v="81111508"/>
    <s v="Prestación de servicios profesionales para llevar a cabo la operación, monitoreo y soporte técnico a las infraestructuras tecnológicas asignadas por la oficina de informática y telecomunicaciones."/>
    <x v="0"/>
    <x v="0"/>
    <n v="9"/>
    <x v="0"/>
    <x v="0"/>
    <x v="1"/>
    <n v="51820134"/>
    <n v="51820134"/>
    <x v="0"/>
    <x v="0"/>
    <x v="0"/>
    <x v="7"/>
    <s v="Informática y Telecomunicaciones"/>
    <x v="0"/>
    <s v="Jefe Oficina de Informática y Telecomunicaciones"/>
    <x v="5"/>
    <x v="21"/>
    <s v="Implementar y soportar plataforma de TI"/>
    <s v="Índice de capacidad en la prestación de servicios de tecnología."/>
    <n v="295"/>
    <d v="2021-02-11T00:00:00"/>
    <n v="5757792"/>
    <n v="51820134"/>
    <n v="51820134"/>
    <x v="0"/>
    <s v="HERMES  RAMIREZ AROCA"/>
    <n v="0"/>
    <x v="0"/>
    <n v="24464"/>
    <x v="0"/>
    <x v="0"/>
  </r>
  <r>
    <x v="5"/>
    <n v="41"/>
    <x v="8"/>
    <x v="4"/>
    <x v="7"/>
    <x v="0"/>
    <x v="0"/>
    <x v="0"/>
    <x v="3"/>
    <s v="Servicios de implementación de aplicaciones"/>
    <x v="0"/>
    <n v="81111508"/>
    <s v="Prestación de servicios profesionales para implementar, mantener, proponer y aplicar mejoras al sistema de gestión de seguridad de la información del igac"/>
    <x v="0"/>
    <x v="0"/>
    <n v="9"/>
    <x v="0"/>
    <x v="0"/>
    <x v="1"/>
    <n v="67952493"/>
    <n v="67952493"/>
    <x v="0"/>
    <x v="0"/>
    <x v="0"/>
    <x v="7"/>
    <s v="Informática y Telecomunicaciones"/>
    <x v="0"/>
    <s v="Jefe Oficina de Informática y Telecomunicaciones"/>
    <x v="5"/>
    <x v="21"/>
    <s v="Implementar el sistema de gestión de seguridad de la información "/>
    <s v="Índice de capacidad en la prestación de servicios de tecnología."/>
    <n v="262"/>
    <d v="2021-02-11T00:00:00"/>
    <n v="7550277"/>
    <n v="67952493"/>
    <n v="67952493"/>
    <x v="0"/>
    <s v="ISIS JOHANNA GOMEZ PERALTA"/>
    <n v="0"/>
    <x v="0"/>
    <n v="24483"/>
    <x v="0"/>
    <x v="0"/>
  </r>
  <r>
    <x v="5"/>
    <n v="36"/>
    <x v="8"/>
    <x v="4"/>
    <x v="7"/>
    <x v="0"/>
    <x v="0"/>
    <x v="0"/>
    <x v="3"/>
    <s v="Servicios de implementación de aplicaciones"/>
    <x v="0"/>
    <n v="81111508"/>
    <s v="Prestación de servicios profesionales para gestionar la etapa preparatoria de las solicitudes de bienes, servicios y/o obras Públicas, así como registro, verificación y publicación de los trámites contractuales dentro de las Plataformas"/>
    <x v="0"/>
    <x v="0"/>
    <n v="9"/>
    <x v="0"/>
    <x v="0"/>
    <x v="1"/>
    <n v="67952493"/>
    <n v="67952493"/>
    <x v="0"/>
    <x v="0"/>
    <x v="0"/>
    <x v="7"/>
    <s v="Informática y Telecomunicaciones"/>
    <x v="0"/>
    <s v="Jefe Oficina de Informática y Telecomunicaciones"/>
    <x v="5"/>
    <x v="21"/>
    <s v="Establecer la estrategia y gobierno de TI"/>
    <s v="Índice de capacidad en la prestación de servicios de tecnología."/>
    <n v="157"/>
    <d v="2021-01-26T00:00:00"/>
    <n v="7550277"/>
    <n v="67952493"/>
    <n v="67952493"/>
    <x v="0"/>
    <s v="JAIME ENRIQUE CARDENAS"/>
    <n v="0"/>
    <x v="0"/>
    <n v="24346"/>
    <x v="0"/>
    <x v="0"/>
  </r>
  <r>
    <x v="5"/>
    <n v="69"/>
    <x v="8"/>
    <x v="4"/>
    <x v="7"/>
    <x v="0"/>
    <x v="0"/>
    <x v="0"/>
    <x v="3"/>
    <s v="Servicios de implementación de aplicaciones"/>
    <x v="0"/>
    <n v="81111508"/>
    <s v="Prestación de servicios profesionales para gestionar, administrar y operar la infraestructura tecnológica de las plataformas Windows, virtualización y almacenamiento de la entidad."/>
    <x v="0"/>
    <x v="0"/>
    <n v="9"/>
    <x v="0"/>
    <x v="0"/>
    <x v="1"/>
    <n v="67952493"/>
    <n v="67952493"/>
    <x v="0"/>
    <x v="0"/>
    <x v="0"/>
    <x v="7"/>
    <s v="Informática y Telecomunicaciones"/>
    <x v="0"/>
    <s v="Jefe Oficina de Informática y Telecomunicaciones"/>
    <x v="5"/>
    <x v="21"/>
    <s v="Implementar y soportar plataforma de TI"/>
    <s v="Índice de capacidad en la prestación de servicios de tecnología."/>
    <n v="369"/>
    <d v="2021-03-30T00:00:00"/>
    <n v="7550277"/>
    <n v="67952493"/>
    <n v="67952493"/>
    <x v="0"/>
    <s v="JAMES YESID JARAMILLO"/>
    <n v="0"/>
    <x v="0"/>
    <n v="24640"/>
    <x v="0"/>
    <x v="0"/>
  </r>
  <r>
    <x v="5"/>
    <n v="76"/>
    <x v="8"/>
    <x v="4"/>
    <x v="7"/>
    <x v="0"/>
    <x v="0"/>
    <x v="0"/>
    <x v="10"/>
    <s v="Servicios de implementación de aplicaciones"/>
    <x v="0"/>
    <n v="81111508"/>
    <s v="Prestación de servicios profesionales para elaborar las historias de usuarios y prototipado de las funcionalidades requeridas por el instituto."/>
    <x v="1"/>
    <x v="1"/>
    <n v="9"/>
    <x v="0"/>
    <x v="0"/>
    <x v="1"/>
    <n v="51820137"/>
    <n v="51820137"/>
    <x v="0"/>
    <x v="0"/>
    <x v="0"/>
    <x v="15"/>
    <s v="Oficina de Informática y Telecomunicaciones"/>
    <x v="0"/>
    <s v="José Luis Ariza Vargas (Jefe OIT)"/>
    <x v="5"/>
    <x v="21"/>
    <s v="Implementar y mantener sistemas de información, portales y aplicaciones"/>
    <s v="Índice de capacidad en la prestación de servicios de tecnología."/>
    <n v="467"/>
    <d v="2021-03-15T00:00:00"/>
    <n v="5757793"/>
    <n v="51820137"/>
    <n v="51820137"/>
    <x v="0"/>
    <s v="JENNIFER PAOLA RODRIGUEZ RINCON"/>
    <n v="0"/>
    <x v="0"/>
    <n v="24605"/>
    <x v="0"/>
    <x v="0"/>
  </r>
  <r>
    <x v="5"/>
    <n v="63"/>
    <x v="8"/>
    <x v="4"/>
    <x v="7"/>
    <x v="0"/>
    <x v="0"/>
    <x v="0"/>
    <x v="3"/>
    <s v="Servicios de implementación de aplicaciones"/>
    <x v="0"/>
    <n v="81111508"/>
    <s v="Prestación de servicios profesionales para realizar la gestión de la seguridad informática y Perimetral de los sistemas de la entidad."/>
    <x v="0"/>
    <x v="0"/>
    <n v="9"/>
    <x v="0"/>
    <x v="0"/>
    <x v="1"/>
    <n v="67952493"/>
    <n v="67952493"/>
    <x v="0"/>
    <x v="0"/>
    <x v="0"/>
    <x v="7"/>
    <s v="Informática y Telecomunicaciones"/>
    <x v="0"/>
    <s v="Jefe Oficina de Informática y Telecomunicaciones"/>
    <x v="5"/>
    <x v="21"/>
    <s v="Implementar el sistema de gestión de seguridad de la información "/>
    <s v="Índice de capacidad en la prestación de servicios de tecnología."/>
    <n v="327"/>
    <d v="2021-02-19T00:00:00"/>
    <n v="7550277"/>
    <n v="67952493"/>
    <n v="67952493"/>
    <x v="0"/>
    <s v="JORGE SANDOVAL GONZALEZ"/>
    <n v="0"/>
    <x v="0"/>
    <n v="24488"/>
    <x v="0"/>
    <x v="0"/>
  </r>
  <r>
    <x v="5"/>
    <n v="73"/>
    <x v="8"/>
    <x v="4"/>
    <x v="7"/>
    <x v="0"/>
    <x v="0"/>
    <x v="0"/>
    <x v="10"/>
    <s v="Servicios de implementación de aplicaciones"/>
    <x v="0"/>
    <n v="81111508"/>
    <s v="Prestación de servicios profesionales para brindar soporte de primer nivel, generar estadísticas de operación y realizar pruebas a los sistemas de información de la oficina de informática y telecomunicaciones"/>
    <x v="1"/>
    <x v="1"/>
    <n v="9"/>
    <x v="0"/>
    <x v="0"/>
    <x v="1"/>
    <n v="26476020"/>
    <n v="26476020"/>
    <x v="0"/>
    <x v="0"/>
    <x v="0"/>
    <x v="7"/>
    <s v="Informática y Telecomunicaciones"/>
    <x v="0"/>
    <s v="Jefe Oficina de Informática y Telecomunicaciones"/>
    <x v="5"/>
    <x v="21"/>
    <s v="Implementar y mantener sistemas de información, portales y aplicaciones"/>
    <s v="Índice de capacidad en la prestación de servicios de tecnología."/>
    <n v="431"/>
    <d v="2021-03-08T00:00:00"/>
    <n v="2941780"/>
    <n v="26476020"/>
    <n v="26476020"/>
    <x v="0"/>
    <s v="KATHERINE ANDREA CEPEDA ZUÑIGA"/>
    <n v="0"/>
    <x v="0"/>
    <n v="24561"/>
    <x v="0"/>
    <x v="0"/>
  </r>
  <r>
    <x v="5"/>
    <n v="74"/>
    <x v="8"/>
    <x v="4"/>
    <x v="7"/>
    <x v="0"/>
    <x v="0"/>
    <x v="0"/>
    <x v="10"/>
    <s v="Servicios de implementación de aplicaciones"/>
    <x v="0"/>
    <n v="81111508"/>
    <s v="Prestación de servicios de apoyo para ejecutar actividades de soporte técnico de primer nivel en la mesa de servicio del Sistema Nacional de Catastro."/>
    <x v="1"/>
    <x v="1"/>
    <n v="5"/>
    <x v="0"/>
    <x v="0"/>
    <x v="1"/>
    <n v="13357415"/>
    <n v="13357415"/>
    <x v="0"/>
    <x v="0"/>
    <x v="0"/>
    <x v="1"/>
    <s v="Oficina de Informática y Telecomunicaciones"/>
    <x v="0"/>
    <s v="José Luis Ariza Vargas (Jefe OIT)"/>
    <x v="1"/>
    <x v="2"/>
    <s v="Ejecutar procesos de actualización catastral a nivel nacional"/>
    <s v="Predios actualizados catastralmente"/>
    <n v="429"/>
    <d v="2021-03-08T00:00:00"/>
    <n v="2671483"/>
    <n v="13357415"/>
    <n v="13357415"/>
    <x v="0"/>
    <s v="LEIDY PAOLA ABRIL CANTOR"/>
    <n v="0"/>
    <x v="0"/>
    <n v="24559"/>
    <x v="0"/>
    <x v="0"/>
  </r>
  <r>
    <x v="5"/>
    <n v="67"/>
    <x v="8"/>
    <x v="4"/>
    <x v="7"/>
    <x v="0"/>
    <x v="0"/>
    <x v="0"/>
    <x v="3"/>
    <s v="Servicios de implementación de aplicaciones"/>
    <x v="0"/>
    <n v="81111508"/>
    <s v="Prestación de servicios profesionales para gestionar, ejecutar y hacer seguimiento a las tareas de mantenimiento y atención de incidentes relacionadas con el editor gráfico de los sistemas de información de la oficina de informática y telecomunicaciones"/>
    <x v="0"/>
    <x v="0"/>
    <n v="9"/>
    <x v="0"/>
    <x v="0"/>
    <x v="1"/>
    <n v="51820134"/>
    <n v="51820134"/>
    <x v="0"/>
    <x v="0"/>
    <x v="0"/>
    <x v="1"/>
    <s v="Informática y Telecomunicaciones"/>
    <x v="0"/>
    <s v="Jefe Oficina de Informática y Telecomunicaciones"/>
    <x v="1"/>
    <x v="2"/>
    <s v="Alinear el componente tecnológico de las nuevas y mejores prácticas catastrales definidas para la operación"/>
    <s v="Sistema de Información Predial Actualizado_x000a_"/>
    <n v="338"/>
    <d v="2021-02-22T00:00:00"/>
    <n v="5757793"/>
    <n v="51820134"/>
    <n v="51820134"/>
    <x v="0"/>
    <s v="LUIS FERNANADO ALEXANDER BARROS"/>
    <n v="0"/>
    <x v="0"/>
    <n v="24525"/>
    <x v="0"/>
    <x v="0"/>
  </r>
  <r>
    <x v="5"/>
    <n v="75"/>
    <x v="8"/>
    <x v="4"/>
    <x v="7"/>
    <x v="0"/>
    <x v="0"/>
    <x v="0"/>
    <x v="10"/>
    <s v="Servicios de implementación de aplicaciones"/>
    <x v="0"/>
    <n v="81111508"/>
    <s v="Prestación de servicios profesionales para realizar actividades de soporte técnico de segundo nivel en la mesa de servicio del Sistema Nacional de Catastro."/>
    <x v="1"/>
    <x v="1"/>
    <n v="5"/>
    <x v="0"/>
    <x v="0"/>
    <x v="1"/>
    <n v="24882120"/>
    <n v="24882120"/>
    <x v="0"/>
    <x v="0"/>
    <x v="0"/>
    <x v="1"/>
    <s v="Oficina de Informática y Telecomunicaciones"/>
    <x v="0"/>
    <s v="José Luis Ariza Vargas (Jefe OIT)"/>
    <x v="1"/>
    <x v="2"/>
    <s v="Ejecutar procesos de actualización catastral a nivel nacional"/>
    <s v="Predios actualizados catastralmente"/>
    <n v="431"/>
    <d v="2021-03-08T00:00:00"/>
    <n v="4976424"/>
    <n v="24882120"/>
    <n v="24882120"/>
    <x v="0"/>
    <s v="MARCELA PATRICIA HERRAN ALVAREZ"/>
    <n v="0"/>
    <x v="0"/>
    <n v="24561"/>
    <x v="0"/>
    <x v="0"/>
  </r>
  <r>
    <x v="5"/>
    <n v="66"/>
    <x v="8"/>
    <x v="4"/>
    <x v="7"/>
    <x v="0"/>
    <x v="0"/>
    <x v="0"/>
    <x v="3"/>
    <s v="Servicios de implementación de aplicaciones"/>
    <x v="0"/>
    <n v="81111508"/>
    <s v="Prestación de servicios profesionales para realizar actividades de desarrollo, soporte y mantenimiento en los componentes WEB - JAVA y de procesos, de los sistemas de información de la Oficina de Informática y Telecomunicaciones."/>
    <x v="0"/>
    <x v="0"/>
    <n v="9"/>
    <x v="0"/>
    <x v="0"/>
    <x v="1"/>
    <n v="67952493"/>
    <n v="67952493"/>
    <x v="0"/>
    <x v="0"/>
    <x v="0"/>
    <x v="7"/>
    <s v="Informática y Telecomunicaciones"/>
    <x v="0"/>
    <s v="Jefe Oficina de Informática y Telecomunicaciones"/>
    <x v="5"/>
    <x v="21"/>
    <s v="Implementar y mantener sistemas de información, portales y aplicaciones"/>
    <s v="Índice de capacidad en la prestación de servicios de tecnología."/>
    <n v="337"/>
    <d v="2021-02-22T00:00:00"/>
    <n v="7550277"/>
    <n v="67952493"/>
    <n v="67952493"/>
    <x v="0"/>
    <s v="VIRGILIO SANTANDER SOCARRAS"/>
    <n v="0"/>
    <x v="0"/>
    <m/>
    <x v="0"/>
    <x v="0"/>
  </r>
  <r>
    <x v="5"/>
    <n v="88"/>
    <x v="8"/>
    <x v="4"/>
    <x v="7"/>
    <x v="0"/>
    <x v="0"/>
    <x v="0"/>
    <x v="4"/>
    <s v="Servicios de implementación de aplicaciones"/>
    <x v="0"/>
    <n v="81111508"/>
    <s v="Prestación de servicios para realizar actividades de operación, soporte, mantenimiento y monitoreo a las plataformas tecnológicas, equipos  periféricos (Impresoras, Plotter, Escáner entre otros), según lo niveles de servicio establecidos."/>
    <x v="1"/>
    <x v="1"/>
    <n v="9"/>
    <x v="0"/>
    <x v="0"/>
    <x v="1"/>
    <n v="24043349"/>
    <n v="24043349"/>
    <x v="0"/>
    <x v="0"/>
    <x v="0"/>
    <x v="7"/>
    <s v="Informática y Telecomunicaciones"/>
    <x v="0"/>
    <s v="Jefe Oficina de Informática y Telecomunicaciones"/>
    <x v="5"/>
    <x v="21"/>
    <s v="Implementar y soportar plataforma de TI"/>
    <s v="Índice de capacidad en la prestación de servicios de tecnología."/>
    <n v="484"/>
    <d v="2021-03-17T00:00:00"/>
    <n v="2671483"/>
    <n v="24043347"/>
    <n v="24043347"/>
    <x v="0"/>
    <s v="JOSE GREGORIO MATEUS MALAGON"/>
    <n v="2"/>
    <x v="0"/>
    <n v="24618"/>
    <x v="0"/>
    <x v="0"/>
  </r>
  <r>
    <x v="5"/>
    <n v="59"/>
    <x v="8"/>
    <x v="4"/>
    <x v="7"/>
    <x v="0"/>
    <x v="0"/>
    <x v="0"/>
    <x v="3"/>
    <s v="Servicios de implementación de aplicaciones"/>
    <x v="0"/>
    <n v="81111508"/>
    <s v="Prestación de servicios  para realizar actividades de administración, soporte y monitoreo de las plataformas basadas en software libre adoptadas por la entidad."/>
    <x v="0"/>
    <x v="0"/>
    <n v="9"/>
    <x v="0"/>
    <x v="0"/>
    <x v="1"/>
    <n v="24043349"/>
    <n v="24043349"/>
    <x v="0"/>
    <x v="0"/>
    <x v="0"/>
    <x v="7"/>
    <s v="Informática y Telecomunicaciones"/>
    <x v="0"/>
    <s v="Jefe Oficina de Informática y Telecomunicaciones"/>
    <x v="5"/>
    <x v="21"/>
    <s v="Implementar y soportar plataforma de TI"/>
    <s v="Índice de capacidad en la prestación de servicios de tecnología."/>
    <n v="330"/>
    <d v="2021-02-17T00:00:00"/>
    <n v="2671483"/>
    <n v="24043347"/>
    <n v="24043347"/>
    <x v="0"/>
    <s v="JULIAN DAVID TETE MILES"/>
    <n v="2"/>
    <x v="0"/>
    <n v="24490"/>
    <x v="0"/>
    <x v="0"/>
  </r>
  <r>
    <x v="5"/>
    <n v="46"/>
    <x v="8"/>
    <x v="4"/>
    <x v="7"/>
    <x v="0"/>
    <x v="0"/>
    <x v="0"/>
    <x v="3"/>
    <s v="Servicios de soporte técnico o de mesa de ayuda"/>
    <x v="0"/>
    <n v="81111811"/>
    <s v="Prestación de servicios de apoyo para ejecutar actividades de soporte, mantenimiento y monitoreo a la infraestructura tecnológica donde se alojan los servicios web e interoperabilidad de la entidad"/>
    <x v="0"/>
    <x v="0"/>
    <n v="9"/>
    <x v="0"/>
    <x v="0"/>
    <x v="1"/>
    <n v="24043349"/>
    <n v="24043349"/>
    <x v="0"/>
    <x v="0"/>
    <x v="0"/>
    <x v="7"/>
    <s v="Informática y Telecomunicaciones"/>
    <x v="0"/>
    <s v="Jefe Oficina de Informática y Telecomunicaciones"/>
    <x v="5"/>
    <x v="21"/>
    <s v="Implementar y mantener sistemas de información, portales y aplicaciones"/>
    <s v="Índice de capacidad en la prestación de servicios de tecnología."/>
    <n v="46"/>
    <d v="2021-02-11T00:00:00"/>
    <n v="2671483"/>
    <n v="24043347"/>
    <n v="24043347"/>
    <x v="0"/>
    <s v="MIGUEL ANGEL TORRES ROMERO"/>
    <n v="2"/>
    <x v="0"/>
    <n v="24448"/>
    <x v="0"/>
    <x v="0"/>
  </r>
  <r>
    <x v="5"/>
    <n v="53"/>
    <x v="8"/>
    <x v="4"/>
    <x v="7"/>
    <x v="0"/>
    <x v="0"/>
    <x v="0"/>
    <x v="3"/>
    <s v="Servicios de implementación de aplicaciones"/>
    <x v="0"/>
    <n v="81111508"/>
    <s v="Prestación de Servicios Profesionales para realizar actividades de operación, soporte, mantenimiento y monitoreo a las plataformas tecnológicas."/>
    <x v="0"/>
    <x v="0"/>
    <n v="9"/>
    <x v="0"/>
    <x v="0"/>
    <x v="1"/>
    <n v="38371701"/>
    <n v="38371701"/>
    <x v="0"/>
    <x v="0"/>
    <x v="0"/>
    <x v="7"/>
    <s v="Informática y Telecomunicaciones"/>
    <x v="0"/>
    <s v="Jefe Oficina de Informática y Telecomunicaciones"/>
    <x v="5"/>
    <x v="21"/>
    <s v="Implementar y soportar plataforma de TI"/>
    <s v="Índice de capacidad en la prestación de servicios de tecnología."/>
    <n v="277"/>
    <d v="2021-02-11T00:00:00"/>
    <n v="4263522"/>
    <n v="38371698"/>
    <n v="38371698"/>
    <x v="0"/>
    <s v="JUAN CARLOS BEJARANO BAYONA"/>
    <n v="3"/>
    <x v="0"/>
    <n v="24442"/>
    <x v="0"/>
    <x v="0"/>
  </r>
  <r>
    <x v="5"/>
    <n v="60"/>
    <x v="8"/>
    <x v="4"/>
    <x v="7"/>
    <x v="0"/>
    <x v="0"/>
    <x v="0"/>
    <x v="3"/>
    <s v="Servicios de implementación de aplicaciones"/>
    <x v="0"/>
    <n v="81111508"/>
    <s v="Prestación de servicios profesionales para realizar el mantenimiento de la red regulada y el cableado estructurado de la entidad a nivel nacional."/>
    <x v="0"/>
    <x v="0"/>
    <n v="9"/>
    <x v="0"/>
    <x v="0"/>
    <x v="1"/>
    <n v="32762127"/>
    <n v="32762127"/>
    <x v="0"/>
    <x v="0"/>
    <x v="0"/>
    <x v="7"/>
    <s v="Informática y Telecomunicaciones"/>
    <x v="0"/>
    <s v="Jefe Oficina de Informática y Telecomunicaciones"/>
    <x v="5"/>
    <x v="21"/>
    <s v="Implementar y soportar plataforma de TI"/>
    <s v="Índice de capacidad en la prestación de servicios de tecnología."/>
    <n v="334"/>
    <d v="2021-02-17T00:00:00"/>
    <n v="3640236"/>
    <n v="32762124"/>
    <n v="32762124"/>
    <x v="0"/>
    <s v="RUBEN DARIO MARTINEZ MELLIZO"/>
    <n v="3"/>
    <x v="0"/>
    <n v="24493"/>
    <x v="0"/>
    <x v="0"/>
  </r>
  <r>
    <x v="5"/>
    <n v="98"/>
    <x v="8"/>
    <x v="4"/>
    <x v="7"/>
    <x v="0"/>
    <x v="0"/>
    <x v="0"/>
    <x v="6"/>
    <s v="Servicios de implementación de aplicaciones"/>
    <x v="0"/>
    <n v="81111508"/>
    <s v="Prestación de servicios profesionales para orientar y realizar actividades de desarrollo, administración e integración de los componentes de software de los sistemas relacionados para la operación del Sistema Nacional Catastral."/>
    <x v="8"/>
    <x v="8"/>
    <n v="225"/>
    <x v="1"/>
    <x v="0"/>
    <x v="1"/>
    <n v="98376633.599999994"/>
    <n v="98376633.599999994"/>
    <x v="0"/>
    <x v="0"/>
    <x v="0"/>
    <x v="1"/>
    <s v="Informática y Telecomunicaciones"/>
    <x v="0"/>
    <s v="Jefe Oficina de Informática y Telecomunicaciones"/>
    <x v="1"/>
    <x v="2"/>
    <s v="Alinear el componente tecnológico de las nuevas y mejores prácticas catastrales definidas para la operación"/>
    <s v="Sistema de Información Predial Actualizado_x000a_"/>
    <n v="593"/>
    <d v="2021-05-19T00:00:00"/>
    <n v="13116884"/>
    <n v="98376630"/>
    <n v="98376630"/>
    <x v="0"/>
    <s v="ELIAS REINALDO GAMEZ PINILLA"/>
    <n v="3.5999999940395355"/>
    <x v="0"/>
    <n v="24744"/>
    <x v="0"/>
    <x v="0"/>
  </r>
  <r>
    <x v="5"/>
    <n v="64"/>
    <x v="8"/>
    <x v="4"/>
    <x v="7"/>
    <x v="0"/>
    <x v="0"/>
    <x v="0"/>
    <x v="3"/>
    <s v="Servicios de implementación de aplicaciones"/>
    <x v="0"/>
    <n v="81111508"/>
    <s v="Prestación de servicios profesionales para soportar, mantener, analizar, diseñar, desarrollar e integrar componentes de software en el marco de la implementación de la política de catastro multipropósito."/>
    <x v="0"/>
    <x v="0"/>
    <n v="9"/>
    <x v="0"/>
    <x v="0"/>
    <x v="1"/>
    <n v="44787820"/>
    <n v="44787820"/>
    <x v="0"/>
    <x v="0"/>
    <x v="0"/>
    <x v="7"/>
    <s v="Informática y Telecomunicaciones"/>
    <x v="0"/>
    <s v="Jefe Oficina de Informática y Telecomunicaciones"/>
    <x v="5"/>
    <x v="21"/>
    <s v="Implementar y soportar plataforma de TI"/>
    <s v="Índice de capacidad en la prestación de servicios de tecnología."/>
    <n v="339"/>
    <d v="2021-02-19T00:00:00"/>
    <n v="4976424"/>
    <n v="44787816"/>
    <n v="44787816"/>
    <x v="0"/>
    <s v="DIEGO FERNANDO CAICEDO"/>
    <n v="4"/>
    <x v="0"/>
    <n v="24497"/>
    <x v="0"/>
    <x v="0"/>
  </r>
  <r>
    <x v="5"/>
    <n v="52"/>
    <x v="8"/>
    <x v="4"/>
    <x v="7"/>
    <x v="0"/>
    <x v="0"/>
    <x v="0"/>
    <x v="3"/>
    <s v="Servicios de implementación de aplicaciones"/>
    <x v="0"/>
    <n v="81111508"/>
    <s v="Prestación de servicios profesionales  para realizar actividades de  operación, soporte  y desarrollo relacionados con la  gestión del Sistema Nacional de Catastro."/>
    <x v="0"/>
    <x v="0"/>
    <n v="11"/>
    <x v="0"/>
    <x v="0"/>
    <x v="1"/>
    <n v="46898746"/>
    <n v="46898746"/>
    <x v="0"/>
    <x v="0"/>
    <x v="0"/>
    <x v="1"/>
    <s v="Informática y Telecomunicaciones"/>
    <x v="0"/>
    <s v="Jefe Oficina de Informática y Telecomunicaciones"/>
    <x v="1"/>
    <x v="2"/>
    <s v="Alinear el componente tecnológico de las nuevas y mejores prácticas catastrales definidas para la operación"/>
    <s v="Sistema de Información Predial Actualizado_x000a_"/>
    <n v="273"/>
    <d v="2021-02-11T00:00:00"/>
    <n v="4263522"/>
    <n v="46898742"/>
    <n v="46898742"/>
    <x v="0"/>
    <s v="JONATHAN HORTS RODRIGUEZ QUIROGA"/>
    <n v="4"/>
    <x v="0"/>
    <n v="24439"/>
    <x v="0"/>
    <x v="0"/>
  </r>
  <r>
    <x v="5"/>
    <n v="77"/>
    <x v="8"/>
    <x v="4"/>
    <x v="7"/>
    <x v="0"/>
    <x v="0"/>
    <x v="0"/>
    <x v="10"/>
    <s v="Servicios de implementación de aplicaciones"/>
    <x v="0"/>
    <n v="81111508"/>
    <s v="Prestación de servicios profesionales para documentar, diseñar e implementar los flujos de información requeridos en el marco de la implementación de la política de catastro multipropósito."/>
    <x v="1"/>
    <x v="1"/>
    <n v="9"/>
    <x v="0"/>
    <x v="0"/>
    <x v="1"/>
    <n v="78371788"/>
    <n v="78371788"/>
    <x v="0"/>
    <x v="0"/>
    <x v="0"/>
    <x v="7"/>
    <s v="Informática y Telecomunicaciones"/>
    <x v="0"/>
    <s v="Jefe Oficina de Informática y Telecomunicaciones"/>
    <x v="5"/>
    <x v="21"/>
    <s v="Implementar y soportar plataforma de TI"/>
    <s v="Índice de capacidad en la prestación de servicios de tecnología."/>
    <n v="452"/>
    <d v="2021-03-15T00:00:00"/>
    <n v="8707976"/>
    <n v="78371784"/>
    <n v="78371784"/>
    <x v="0"/>
    <s v="LUISA FERNANDA CAMACHO"/>
    <n v="4"/>
    <x v="0"/>
    <n v="24586"/>
    <x v="0"/>
    <x v="0"/>
  </r>
  <r>
    <x v="5"/>
    <n v="57"/>
    <x v="8"/>
    <x v="4"/>
    <x v="7"/>
    <x v="0"/>
    <x v="0"/>
    <x v="0"/>
    <x v="3"/>
    <s v="Servicios de implementación de aplicaciones"/>
    <x v="0"/>
    <n v="81111508"/>
    <s v="Prestación de servicios profesionales para gestionar la infraestructura tecnológica, plataforma de inteligencia de negocios y bases de datos de la entidad."/>
    <x v="0"/>
    <x v="0"/>
    <n v="9"/>
    <x v="0"/>
    <x v="0"/>
    <x v="1"/>
    <n v="88787560"/>
    <n v="88787560"/>
    <x v="0"/>
    <x v="0"/>
    <x v="0"/>
    <x v="7"/>
    <s v="Informática y Telecomunicaciones"/>
    <x v="0"/>
    <s v="Jefe Oficina de Informática y Telecomunicaciones"/>
    <x v="5"/>
    <x v="21"/>
    <s v="Implementar y soportar plataforma de TI"/>
    <s v="Índice de capacidad en la prestación de servicios de tecnología."/>
    <n v="293"/>
    <d v="2021-02-16T00:00:00"/>
    <n v="9865284"/>
    <n v="88787556"/>
    <n v="88787556"/>
    <x v="0"/>
    <s v="NESTOR ALONSO ESPITIA DIAZ"/>
    <n v="4"/>
    <x v="0"/>
    <n v="24461"/>
    <x v="0"/>
    <x v="0"/>
  </r>
  <r>
    <x v="5"/>
    <n v="37"/>
    <x v="8"/>
    <x v="4"/>
    <x v="7"/>
    <x v="0"/>
    <x v="0"/>
    <x v="0"/>
    <x v="3"/>
    <s v="Servicios de implementación de aplicaciones"/>
    <x v="0"/>
    <n v="81111508"/>
    <s v="Prestación de servicios profesionales para orientar y realizar la gestión de la infraestructura tecnológica y seguridad informática que soportan los sistemas de la entidad."/>
    <x v="0"/>
    <x v="0"/>
    <n v="9"/>
    <x v="0"/>
    <x v="0"/>
    <x v="1"/>
    <n v="99203332"/>
    <n v="99203332"/>
    <x v="0"/>
    <x v="0"/>
    <x v="0"/>
    <x v="7"/>
    <s v="Informática y Telecomunicaciones"/>
    <x v="0"/>
    <s v="Jefe Oficina de Informática y Telecomunicaciones"/>
    <x v="5"/>
    <x v="21"/>
    <s v="Implementar y soportar plataforma de TI"/>
    <s v="Índice de capacidad en la prestación de servicios de tecnología."/>
    <n v="154"/>
    <d v="2021-01-28T00:00:00"/>
    <n v="11022592"/>
    <n v="99203328"/>
    <n v="99203328"/>
    <x v="0"/>
    <s v="WILMER ESPITIA MUÑOZ"/>
    <n v="4"/>
    <x v="0"/>
    <n v="24332"/>
    <x v="0"/>
    <x v="0"/>
  </r>
  <r>
    <x v="5"/>
    <n v="50"/>
    <x v="8"/>
    <x v="4"/>
    <x v="7"/>
    <x v="1"/>
    <x v="1"/>
    <x v="0"/>
    <x v="3"/>
    <s v="Servicios de implementación de aplicaciones"/>
    <x v="0"/>
    <n v="81111508"/>
    <s v="Prestación de servicios de apoyo para ejecutar actividades de soporte técnico en la mesa de servicio del Sistema Nacional Catastro."/>
    <x v="0"/>
    <x v="0"/>
    <n v="11"/>
    <x v="0"/>
    <x v="0"/>
    <x v="1"/>
    <n v="58772631"/>
    <n v="58772631"/>
    <x v="0"/>
    <x v="1"/>
    <x v="0"/>
    <x v="1"/>
    <s v="Informática y Telecomunicaciones"/>
    <x v="0"/>
    <s v="Jefe Oficina de Informática y Telecomunicaciones"/>
    <x v="1"/>
    <x v="2"/>
    <s v="Alinear el componente tecnológico de las nuevas y mejores prácticas catastrales definidas para la operación"/>
    <s v="Sistema de Información Predial Actualizado_x000a_"/>
    <n v="270"/>
    <d v="2021-02-11T00:00:00"/>
    <n v="2671483"/>
    <n v="29386313"/>
    <n v="58772626"/>
    <x v="0"/>
    <s v="JHON SEBASTIAN CARRILLO MESA_x000a_JUAN CARLOS MESA SIMBAQUEBA"/>
    <n v="5"/>
    <x v="0"/>
    <s v="24435_x000a_24437"/>
    <x v="1"/>
    <x v="0"/>
  </r>
  <r>
    <x v="5"/>
    <n v="38"/>
    <x v="8"/>
    <x v="4"/>
    <x v="7"/>
    <x v="1"/>
    <x v="1"/>
    <x v="0"/>
    <x v="3"/>
    <s v="Servicios de implementación de aplicaciones"/>
    <x v="0"/>
    <n v="81111508"/>
    <s v="Prestación de servicios profesionales para  soportar, mantener  y desarrollar componentes de software de los sistemas de información de la entidad."/>
    <x v="0"/>
    <x v="0"/>
    <n v="9"/>
    <x v="0"/>
    <x v="0"/>
    <x v="1"/>
    <n v="156743575"/>
    <n v="156743575"/>
    <x v="0"/>
    <x v="1"/>
    <x v="0"/>
    <x v="7"/>
    <s v="Informática y Telecomunicaciones"/>
    <x v="0"/>
    <s v="Jefe Oficina de Informática y Telecomunicaciones"/>
    <x v="5"/>
    <x v="21"/>
    <s v="Implementar y mantener sistemas de información, portales y aplicaciones"/>
    <s v="Índice de capacidad en la prestación de servicios de tecnología."/>
    <n v="38"/>
    <d v="2021-01-28T00:00:00"/>
    <n v="8707976"/>
    <n v="78371784"/>
    <n v="156743568"/>
    <x v="0"/>
    <s v="GERMAN CAMACHO _x000a_SANDRA VILLARUEL"/>
    <n v="7"/>
    <x v="0"/>
    <s v="24334_x000a_24335"/>
    <x v="1"/>
    <x v="0"/>
  </r>
  <r>
    <x v="5"/>
    <n v="35"/>
    <x v="8"/>
    <x v="4"/>
    <x v="7"/>
    <x v="0"/>
    <x v="0"/>
    <x v="0"/>
    <x v="3"/>
    <s v="Servicios de implementación de aplicaciones"/>
    <x v="0"/>
    <n v="81111508"/>
    <s v="Prestación de servicios profesionales para orientar y realizar las actividades de soporte técnico de las plataformas de la oficina de informática y telecomunicaciones"/>
    <x v="0"/>
    <x v="0"/>
    <n v="9"/>
    <x v="0"/>
    <x v="0"/>
    <x v="1"/>
    <n v="60151084"/>
    <n v="60151084"/>
    <x v="0"/>
    <x v="0"/>
    <x v="0"/>
    <x v="7"/>
    <s v="Informática y Telecomunicaciones"/>
    <x v="0"/>
    <s v="Jefe Oficina de Informática y Telecomunicaciones"/>
    <x v="5"/>
    <x v="21"/>
    <s v="Implementar y soportar plataforma de TI"/>
    <s v="Índice de capacidad en la prestación de servicios de tecnología."/>
    <n v="162"/>
    <d v="2021-01-26T00:00:00"/>
    <n v="6683453"/>
    <n v="60151077"/>
    <n v="60151077"/>
    <x v="0"/>
    <s v="HENRY MAURICIO ROJAS PINEDA"/>
    <n v="7"/>
    <x v="0"/>
    <n v="24348"/>
    <x v="0"/>
    <x v="0"/>
  </r>
  <r>
    <x v="5"/>
    <n v="48"/>
    <x v="8"/>
    <x v="4"/>
    <x v="7"/>
    <x v="3"/>
    <x v="3"/>
    <x v="0"/>
    <x v="3"/>
    <s v="Servicios de soporte técnico o de mesa de ayuda"/>
    <x v="0"/>
    <n v="81111811"/>
    <s v="Prestación de servicios para realizar actividades de  operación, soporte  de solicitudes, incidentes y requerimientos  según los niveles de servicio establecidos."/>
    <x v="0"/>
    <x v="0"/>
    <n v="9"/>
    <x v="0"/>
    <x v="0"/>
    <x v="1"/>
    <n v="120216744"/>
    <n v="120216744"/>
    <x v="0"/>
    <x v="3"/>
    <x v="0"/>
    <x v="7"/>
    <s v="Informática y Telecomunicaciones"/>
    <x v="0"/>
    <s v="Jefe Oficina de Informática y Telecomunicaciones"/>
    <x v="5"/>
    <x v="21"/>
    <s v="Implementar y mantener sistemas de información, portales y aplicaciones"/>
    <s v="Índice de capacidad en la prestación de servicios de tecnología."/>
    <n v="241"/>
    <d v="2021-02-11T00:00:00"/>
    <n v="2671483"/>
    <n v="24043347"/>
    <n v="120216735"/>
    <x v="0"/>
    <s v="URIEL ANTONIO SIERRA OSPINA_x000a_URIEL HERRERA RODRIGUEZ _x000a_CESAR ESTIVEN HERNANDEZ_x000a_CESAR JAIR RODRIGUEZ_x000a_RICARDO ANDRES GONZALEZ"/>
    <n v="9"/>
    <x v="0"/>
    <s v="24419_x000a_24422_x000a_24423_x000a_24424_x000a_24425"/>
    <x v="3"/>
    <x v="0"/>
  </r>
  <r>
    <x v="5"/>
    <n v="51"/>
    <x v="8"/>
    <x v="4"/>
    <x v="7"/>
    <x v="0"/>
    <x v="0"/>
    <x v="0"/>
    <x v="3"/>
    <s v="Servicios de implementación de aplicaciones"/>
    <x v="0"/>
    <n v="81111508"/>
    <s v="Prestación de servicios profesionales para desarrollar, administrar y dar soporte a los componentes de los portales web y micro sitios de la entidad."/>
    <x v="0"/>
    <x v="0"/>
    <n v="9"/>
    <x v="0"/>
    <x v="0"/>
    <x v="1"/>
    <n v="51820134"/>
    <n v="51820134"/>
    <x v="0"/>
    <x v="0"/>
    <x v="0"/>
    <x v="7"/>
    <s v="Informática y Telecomunicaciones"/>
    <x v="0"/>
    <s v="Jefe Oficina de Informática y Telecomunicaciones"/>
    <x v="5"/>
    <x v="21"/>
    <s v="Implementar y mantener sistemas de información, portales y aplicaciones"/>
    <s v="Índice de capacidad en la prestación de servicios de tecnología."/>
    <n v="275"/>
    <d v="2021-02-11T00:00:00"/>
    <n v="5757793"/>
    <n v="51628211"/>
    <n v="51628211"/>
    <x v="0"/>
    <s v="JOSE  LUIS SANABRIA CASIANO"/>
    <n v="191923"/>
    <x v="0"/>
    <n v="24443"/>
    <x v="0"/>
    <x v="0"/>
  </r>
  <r>
    <x v="5"/>
    <n v="40"/>
    <x v="8"/>
    <x v="4"/>
    <x v="7"/>
    <x v="0"/>
    <x v="0"/>
    <x v="0"/>
    <x v="3"/>
    <s v="Servicios de implementación de aplicaciones"/>
    <x v="0"/>
    <n v="81111508"/>
    <s v="Prestación de servicios profesionales para gestionar, administrar y monitorear la red regulada y el cableado estructurado de la entidad a nivel nacional."/>
    <x v="0"/>
    <x v="0"/>
    <n v="9"/>
    <x v="0"/>
    <x v="0"/>
    <x v="1"/>
    <n v="60151084"/>
    <n v="60151084"/>
    <x v="0"/>
    <x v="0"/>
    <x v="0"/>
    <x v="7"/>
    <s v="Informática y Telecomunicaciones"/>
    <x v="0"/>
    <s v="Jefe Oficina de Informática y Telecomunicaciones"/>
    <x v="5"/>
    <x v="21"/>
    <s v="Implementar y soportar plataforma de TI"/>
    <s v="Índice de capacidad en la prestación de servicios de tecnología."/>
    <n v="269"/>
    <d v="2021-02-11T00:00:00"/>
    <n v="6683454"/>
    <n v="59928304"/>
    <n v="59928304"/>
    <x v="0"/>
    <s v="LEONARDO LIZARAZO SIERRA"/>
    <n v="222780"/>
    <x v="0"/>
    <n v="24452"/>
    <x v="0"/>
    <x v="0"/>
  </r>
  <r>
    <x v="5"/>
    <n v="54"/>
    <x v="8"/>
    <x v="4"/>
    <x v="7"/>
    <x v="1"/>
    <x v="1"/>
    <x v="0"/>
    <x v="3"/>
    <s v="Servicios de implementación de aplicaciones"/>
    <x v="0"/>
    <n v="81111508"/>
    <s v="Prestación de servicios profesionales para analizar y desarrollar componentes de software en plataforma ORACLE."/>
    <x v="0"/>
    <x v="0"/>
    <n v="9"/>
    <x v="0"/>
    <x v="0"/>
    <x v="1"/>
    <n v="120302167"/>
    <n v="120302167"/>
    <x v="0"/>
    <x v="1"/>
    <x v="0"/>
    <x v="7"/>
    <s v="Informática y Telecomunicaciones"/>
    <x v="0"/>
    <s v="Jefe Oficina de Informática y Telecomunicaciones"/>
    <x v="5"/>
    <x v="21"/>
    <s v="Implementar y mantener sistemas de información, portales y aplicaciones"/>
    <s v="Índice de capacidad en la prestación de servicios de tecnología."/>
    <n v="292"/>
    <d v="2021-02-12T00:00:00"/>
    <n v="6683454"/>
    <n v="59928304"/>
    <n v="119856608"/>
    <x v="0"/>
    <s v="JAIME VERA_x000a_WILSON NIÑO"/>
    <n v="445559"/>
    <x v="0"/>
    <s v="24459_x000a_24460"/>
    <x v="1"/>
    <x v="0"/>
  </r>
  <r>
    <x v="5"/>
    <n v="92"/>
    <x v="8"/>
    <x v="4"/>
    <x v="7"/>
    <x v="0"/>
    <x v="0"/>
    <x v="0"/>
    <x v="8"/>
    <s v="Servicios de implementación de aplicaciones"/>
    <x v="0"/>
    <n v="81111508"/>
    <s v="Prestación de servicios profesionales para configurar, administrar, gestionar, monitorear y soportar las bases de datos de la entidad."/>
    <x v="7"/>
    <x v="7"/>
    <n v="255"/>
    <x v="1"/>
    <x v="0"/>
    <x v="1"/>
    <n v="74017796"/>
    <n v="74017796"/>
    <x v="0"/>
    <x v="0"/>
    <x v="0"/>
    <x v="15"/>
    <s v="Oficina de Informática y Telecomunicaciones"/>
    <x v="0"/>
    <s v="José Luis Ariza Vargas (Jefe OIT)"/>
    <x v="5"/>
    <x v="21"/>
    <s v="Establecer la estratégia y gobierno de TI"/>
    <s v="Índice de capacidad en la prestación de servicios de tecnología."/>
    <n v="531"/>
    <d v="2021-04-15T00:00:00"/>
    <n v="8707976"/>
    <n v="73146998"/>
    <n v="73146998"/>
    <x v="0"/>
    <s v="LUIS ALEXANDER DUARTE PAREJA"/>
    <n v="870798"/>
    <x v="0"/>
    <n v="24675"/>
    <x v="0"/>
    <x v="0"/>
  </r>
  <r>
    <x v="5"/>
    <n v="47"/>
    <x v="8"/>
    <x v="4"/>
    <x v="7"/>
    <x v="0"/>
    <x v="0"/>
    <x v="0"/>
    <x v="3"/>
    <s v="Servicios de implementación de aplicaciones"/>
    <x v="0"/>
    <n v="81111508"/>
    <s v="Prestación de servicios profesionales para especificar, mantener y/o desarrollar funcionalidades para el sistema de captura de información en campo y ajustes a los sistemas de información de la entidad"/>
    <x v="0"/>
    <x v="0"/>
    <n v="11"/>
    <x v="0"/>
    <x v="0"/>
    <x v="1"/>
    <n v="63335720"/>
    <n v="63335720"/>
    <x v="0"/>
    <x v="0"/>
    <x v="0"/>
    <x v="1"/>
    <s v="Informática y Telecomunicaciones"/>
    <x v="0"/>
    <s v="Jefe Oficina de Informática y Telecomunicaciones"/>
    <x v="1"/>
    <x v="2"/>
    <s v="Alinear el componente tecnológico de las nuevas y mejores prácticas catastrales definidas para la operación"/>
    <s v="Sistema de Información Predial Actualizado_x000a_"/>
    <n v="279"/>
    <d v="2021-02-11T00:00:00"/>
    <n v="5757793"/>
    <n v="60072974"/>
    <n v="60072974"/>
    <x v="0"/>
    <s v="EDISON ANDRES MONDRAGON"/>
    <n v="3262746"/>
    <x v="0"/>
    <n v="24445"/>
    <x v="0"/>
    <x v="0"/>
  </r>
  <r>
    <x v="5"/>
    <n v="44"/>
    <x v="8"/>
    <x v="4"/>
    <x v="7"/>
    <x v="0"/>
    <x v="0"/>
    <x v="0"/>
    <x v="3"/>
    <s v="Servicios de implementación de aplicaciones"/>
    <x v="0"/>
    <n v="81111508"/>
    <s v="Prestación de servicios profesionales para diseñar, construir y mantener  nuevas funcionalidades   en PL/SQL para la operación del Sistema Nacional de Catastro."/>
    <x v="0"/>
    <x v="0"/>
    <n v="11"/>
    <x v="0"/>
    <x v="0"/>
    <x v="1"/>
    <n v="83053047"/>
    <n v="83053047"/>
    <x v="0"/>
    <x v="0"/>
    <x v="0"/>
    <x v="1"/>
    <s v="Informática y Telecomunicaciones"/>
    <x v="0"/>
    <s v="Jefe Oficina de Informática y Telecomunicaciones"/>
    <x v="1"/>
    <x v="2"/>
    <s v="Alinear el componente tecnológico de las nuevas y mejores prácticas catastrales definidas para la operación"/>
    <s v="Sistema de Información Predial Actualizado_x000a_"/>
    <n v="289"/>
    <d v="2021-02-11T00:00:00"/>
    <n v="7550277"/>
    <n v="79277908"/>
    <n v="79277908"/>
    <x v="0"/>
    <s v="DAVID ANDRES MURCIA CASTRO"/>
    <n v="3775139"/>
    <x v="0"/>
    <n v="24463"/>
    <x v="0"/>
    <x v="0"/>
  </r>
  <r>
    <x v="5"/>
    <n v="42"/>
    <x v="8"/>
    <x v="4"/>
    <x v="7"/>
    <x v="0"/>
    <x v="0"/>
    <x v="0"/>
    <x v="3"/>
    <s v="Servicios de implementación de aplicaciones"/>
    <x v="0"/>
    <n v="81111508"/>
    <s v="Prestación de servicios profesionales para orientar, ejecutar, tramitar y controlar las tareas relativas al soporte técnico y temático de los sistemas de información para la operación del Sistema Nacional de Catastro."/>
    <x v="0"/>
    <x v="0"/>
    <n v="11"/>
    <x v="0"/>
    <x v="0"/>
    <x v="1"/>
    <n v="83053047"/>
    <n v="83053047"/>
    <x v="0"/>
    <x v="0"/>
    <x v="0"/>
    <x v="1"/>
    <s v="Informática y Telecomunicaciones"/>
    <x v="0"/>
    <s v="Jefe Oficina de Informática y Telecomunicaciones"/>
    <x v="1"/>
    <x v="2"/>
    <s v="Alinear el componente tecnológico de las nuevas y mejores prácticas catastrales definidas para la operación"/>
    <s v="Sistema de Información Predial Actualizado_x000a_"/>
    <n v="297"/>
    <d v="2021-02-11T00:00:00"/>
    <n v="7550277"/>
    <n v="79277908"/>
    <n v="79277908"/>
    <x v="0"/>
    <s v="JENIFER PAOLA ESPINDOLA"/>
    <n v="3775139"/>
    <x v="0"/>
    <n v="24466"/>
    <x v="0"/>
    <x v="0"/>
  </r>
  <r>
    <x v="5"/>
    <n v="97"/>
    <x v="8"/>
    <x v="4"/>
    <x v="7"/>
    <x v="0"/>
    <x v="0"/>
    <x v="0"/>
    <x v="6"/>
    <s v="Servicios de implementación de aplicaciones"/>
    <x v="0"/>
    <n v="81111508"/>
    <s v="Prestación de servicios profesionales para soportar, mantener, desarrollar y documentar los componentes de software de los sistemas de información requeridos por el Instituto."/>
    <x v="8"/>
    <x v="8"/>
    <n v="8"/>
    <x v="0"/>
    <x v="0"/>
    <x v="1"/>
    <n v="69663808"/>
    <n v="69663808"/>
    <x v="0"/>
    <x v="0"/>
    <x v="0"/>
    <x v="15"/>
    <s v="Oficina de Informática y Telecomunicaciones"/>
    <x v="0"/>
    <s v="José Luis Ariza Vargas (Jefe OIT)"/>
    <x v="10"/>
    <x v="21"/>
    <s v="Implementar y mantener sistemas de información, portales y aplicaciones"/>
    <s v="Índice de capacidad en la prestación de servicios de tecnología."/>
    <n v="592"/>
    <d v="2021-05-18T00:00:00"/>
    <n v="8707976"/>
    <n v="65309819.999999993"/>
    <n v="65309819.999999993"/>
    <x v="0"/>
    <s v="DARZEE YULI TORRES MORALES"/>
    <n v="4353988.0000000075"/>
    <x v="0"/>
    <n v="24751"/>
    <x v="0"/>
    <x v="0"/>
  </r>
  <r>
    <x v="5"/>
    <n v="45"/>
    <x v="8"/>
    <x v="4"/>
    <x v="7"/>
    <x v="1"/>
    <x v="1"/>
    <x v="0"/>
    <x v="3"/>
    <s v="Servicios de implementación de aplicaciones"/>
    <x v="0"/>
    <n v="81111508"/>
    <s v="Prestación de servicios profesionales para realizar actividades de soporte técnico y temático de los sistemas de información para la operación del Sistema Nacional de Catastro."/>
    <x v="0"/>
    <x v="0"/>
    <n v="11"/>
    <x v="0"/>
    <x v="0"/>
    <x v="1"/>
    <n v="109481337"/>
    <n v="109481337"/>
    <x v="0"/>
    <x v="1"/>
    <x v="0"/>
    <x v="1"/>
    <s v="Informática y Telecomunicaciones"/>
    <x v="0"/>
    <s v="Jefe Oficina de Informática y Telecomunicaciones"/>
    <x v="1"/>
    <x v="2"/>
    <s v="Alinear el componente tecnológico de las nuevas y mejores prácticas catastrales definidas para la operación"/>
    <s v="Sistema de Información Predial Actualizado_x000a_"/>
    <n v="268"/>
    <d v="2021-02-11T00:00:00"/>
    <n v="4976424"/>
    <n v="52252452"/>
    <n v="104504904"/>
    <x v="0"/>
    <s v="SANDRA PATRICIA MORENO_x000a_DANIEL RICO BONILLA"/>
    <n v="4976433"/>
    <x v="0"/>
    <s v="24433_x000a_24436"/>
    <x v="1"/>
    <x v="0"/>
  </r>
  <r>
    <x v="5"/>
    <n v="65"/>
    <x v="8"/>
    <x v="4"/>
    <x v="7"/>
    <x v="0"/>
    <x v="0"/>
    <x v="0"/>
    <x v="3"/>
    <s v="Servicios de implementación de aplicaciones"/>
    <x v="0"/>
    <n v="81111508"/>
    <s v="Prestación de servicios profesionales para orientar y ejecutar  las tareas de análisis y diseño en la construcción de los sistemas de información para la operación del Sistema Nacional de Catastro."/>
    <x v="0"/>
    <x v="0"/>
    <n v="11"/>
    <x v="0"/>
    <x v="0"/>
    <x v="1"/>
    <n v="73517991"/>
    <n v="73517991"/>
    <x v="0"/>
    <x v="0"/>
    <x v="0"/>
    <x v="1"/>
    <s v="Informática y Telecomunicaciones"/>
    <x v="0"/>
    <s v="Jefe Oficina de Informática y Telecomunicaciones"/>
    <x v="1"/>
    <x v="2"/>
    <s v="Alinear el componente tecnológico de las nuevas y mejores prácticas catastrales definidas para la operación"/>
    <s v="Sistema de Información Predial Actualizado_x000a_"/>
    <n v="346"/>
    <d v="2021-02-19T00:00:00"/>
    <n v="6683454"/>
    <n v="67948449"/>
    <n v="67948449"/>
    <x v="0"/>
    <s v="ANGEL VIVIANA GUZMAN CHACON"/>
    <n v="5569542"/>
    <x v="0"/>
    <n v="24503"/>
    <x v="0"/>
    <x v="0"/>
  </r>
  <r>
    <x v="5"/>
    <n v="55"/>
    <x v="8"/>
    <x v="4"/>
    <x v="7"/>
    <x v="0"/>
    <x v="0"/>
    <x v="0"/>
    <x v="3"/>
    <s v="Servicios de implementación de aplicaciones"/>
    <x v="0"/>
    <n v="81111508"/>
    <s v="Prestación de servicios profesionales para llevar a cabo las actividades de definición, control y seguimiento, encaminados a  la construcción de nuevas  funcionalidades para la operación del Sistema Nacional de Catastro."/>
    <x v="0"/>
    <x v="0"/>
    <n v="11"/>
    <x v="0"/>
    <x v="0"/>
    <x v="1"/>
    <n v="95787741"/>
    <n v="95787741"/>
    <x v="0"/>
    <x v="0"/>
    <x v="0"/>
    <x v="1"/>
    <s v="Informática y Telecomunicaciones"/>
    <x v="0"/>
    <s v="Jefe Oficina de Informática y Telecomunicaciones"/>
    <x v="1"/>
    <x v="2"/>
    <s v="Alinear el componente tecnológico de las nuevas y mejores prácticas catastrales definidas para la operación"/>
    <s v="Sistema de Información Predial Actualizado_x000a_"/>
    <n v="341"/>
    <d v="2021-02-15T00:00:00"/>
    <n v="8707976"/>
    <n v="89111621"/>
    <n v="89111621"/>
    <x v="0"/>
    <s v="CLARA INES PEREZ CACERES"/>
    <n v="6676120"/>
    <x v="0"/>
    <n v="24496"/>
    <x v="0"/>
    <x v="0"/>
  </r>
  <r>
    <x v="5"/>
    <n v="61"/>
    <x v="8"/>
    <x v="4"/>
    <x v="7"/>
    <x v="0"/>
    <x v="0"/>
    <x v="0"/>
    <x v="3"/>
    <s v="Servicios de implementación de aplicaciones"/>
    <x v="0"/>
    <n v="81111508"/>
    <s v="Prestación de servicios profesionales para orientar y ejecutar actividades relacionadas con el componente geográfico de los sistemas de información y para la operación del Sistema Nacional de Catastro."/>
    <x v="0"/>
    <x v="0"/>
    <n v="11"/>
    <x v="0"/>
    <x v="0"/>
    <x v="1"/>
    <n v="108518129"/>
    <n v="108518129"/>
    <x v="0"/>
    <x v="0"/>
    <x v="0"/>
    <x v="1"/>
    <s v="Informática y Telecomunicaciones"/>
    <x v="0"/>
    <s v="Jefe Oficina de Informática y Telecomunicaciones"/>
    <x v="1"/>
    <x v="2"/>
    <s v="Alinear el componente tecnológico de las nuevas y mejores prácticas catastrales definidas para la operación"/>
    <s v="Sistema de Información Predial Actualizado_x000a_"/>
    <n v="340"/>
    <d v="2021-02-17T00:00:00"/>
    <n v="9865284"/>
    <n v="100297054"/>
    <n v="100297054"/>
    <x v="0"/>
    <s v="LUIS ALBERTO MORENO VEGA"/>
    <n v="8221075"/>
    <x v="0"/>
    <n v="24495"/>
    <x v="0"/>
    <x v="0"/>
  </r>
  <r>
    <x v="5"/>
    <n v="72"/>
    <x v="8"/>
    <x v="4"/>
    <x v="7"/>
    <x v="0"/>
    <x v="0"/>
    <x v="0"/>
    <x v="10"/>
    <s v="Servicios de implementación de aplicaciones"/>
    <x v="0"/>
    <n v="81111508"/>
    <s v="Prestación de servicios profesionales para  orientar y ejecutar  actividades  de  levantamiento de información, desarrollo y mantenimiento  del gestor de procesos y del componente web de los sistemas de información y aplicativos para la operación del Sistema Nacional de Catastro."/>
    <x v="1"/>
    <x v="1"/>
    <n v="10"/>
    <x v="0"/>
    <x v="0"/>
    <x v="1"/>
    <n v="95787741"/>
    <n v="95787741"/>
    <x v="0"/>
    <x v="0"/>
    <x v="0"/>
    <x v="1"/>
    <s v="Informática y Telecomunicaciones"/>
    <x v="0"/>
    <s v="Jefe Oficina de Informática y Telecomunicaciones"/>
    <x v="1"/>
    <x v="2"/>
    <s v="Alinear el componente tecnológico de las nuevas y mejores prácticas catastrales definidas para la operación"/>
    <s v="Sistema de Información Predial Actualizado_x000a_"/>
    <n v="418"/>
    <d v="2021-03-04T00:00:00"/>
    <n v="8707976"/>
    <n v="85628431"/>
    <n v="85628431"/>
    <x v="0"/>
    <s v="LEIDY NATHALY GONZALEZ DIAZ"/>
    <n v="10159310"/>
    <x v="0"/>
    <n v="24553"/>
    <x v="0"/>
    <x v="0"/>
  </r>
  <r>
    <x v="5"/>
    <n v="71"/>
    <x v="8"/>
    <x v="4"/>
    <x v="7"/>
    <x v="0"/>
    <x v="0"/>
    <x v="0"/>
    <x v="10"/>
    <s v="Servicios de implementación de aplicaciones"/>
    <x v="0"/>
    <n v="81111508"/>
    <s v="Prestación de servicios profesionales para analizar e implementar  la arquitectura de sistemas de información georreferenciados  de la entidad y para la operación del sistema de catastro multipropósito."/>
    <x v="1"/>
    <x v="1"/>
    <n v="10"/>
    <x v="0"/>
    <x v="0"/>
    <x v="1"/>
    <n v="95787741"/>
    <n v="95787741"/>
    <x v="0"/>
    <x v="0"/>
    <x v="0"/>
    <x v="1"/>
    <s v="Informática y Telecomunicaciones"/>
    <x v="0"/>
    <s v="Jefe Oficina de Informática y Telecomunicaciones"/>
    <x v="1"/>
    <x v="2"/>
    <s v="Alinear el componente tecnológico de las nuevas y mejores prácticas catastrales definidas para la operación"/>
    <s v="Sistema de Información Predial Actualizado"/>
    <m/>
    <d v="2021-03-09T00:00:00"/>
    <n v="8707976"/>
    <n v="84177101"/>
    <n v="84177101"/>
    <x v="0"/>
    <s v="JUAN CARLOS MENDEZ MELO"/>
    <n v="11610640"/>
    <x v="0"/>
    <n v="24555"/>
    <x v="0"/>
    <x v="0"/>
  </r>
  <r>
    <x v="5"/>
    <m/>
    <x v="8"/>
    <x v="4"/>
    <x v="7"/>
    <x v="0"/>
    <x v="5"/>
    <x v="1"/>
    <x v="7"/>
    <s v="Servicios de implementación de aplicaciones"/>
    <x v="0"/>
    <n v="81111508"/>
    <s v="Prestación de servicios profesionales para soportar, mantener, analizar, diseñar, desarrollar e integrar componentes de software para el instituto."/>
    <x v="5"/>
    <x v="5"/>
    <n v="195"/>
    <x v="1"/>
    <x v="0"/>
    <x v="1"/>
    <n v="39811392"/>
    <n v="39811392"/>
    <x v="0"/>
    <x v="0"/>
    <x v="0"/>
    <x v="15"/>
    <s v="Oficina de Informática y Telecomunicaciones"/>
    <x v="0"/>
    <s v="Guillermo Gómez Gómez (Jefe OIT)"/>
    <x v="5"/>
    <x v="21"/>
    <s v="Implementar y soportar plataformas de TI"/>
    <s v="Índice de capacidad en la prestación de servicios de tecnología."/>
    <m/>
    <m/>
    <e v="#N/A"/>
    <e v="#N/A"/>
    <e v="#N/A"/>
    <x v="1"/>
    <m/>
    <n v="0"/>
    <x v="0"/>
    <m/>
    <x v="5"/>
    <x v="1"/>
  </r>
  <r>
    <x v="5"/>
    <m/>
    <x v="8"/>
    <x v="4"/>
    <x v="7"/>
    <x v="0"/>
    <x v="5"/>
    <x v="1"/>
    <x v="5"/>
    <s v="Servicios de implementación de aplicaciones"/>
    <x v="0"/>
    <n v="81111508"/>
    <s v="Prestación de servicios profesionales para implementar, mantener, proponer y aplicar mejoras al sistema de gestión de seguridad de la información del IGAC"/>
    <x v="5"/>
    <x v="5"/>
    <n v="7"/>
    <x v="0"/>
    <x v="0"/>
    <x v="1"/>
    <n v="77158144"/>
    <n v="77158144"/>
    <x v="0"/>
    <x v="0"/>
    <x v="0"/>
    <x v="15"/>
    <s v="Oficina de Informática y Telecomunicaciones"/>
    <x v="0"/>
    <s v="Guillermo Gómez Gómez (Jefe OIT)"/>
    <x v="5"/>
    <x v="21"/>
    <s v="Implementar el sistema de gestión de seguridad de la información "/>
    <s v="Índice de capacidad en la prestación de servicios de tecnología."/>
    <m/>
    <m/>
    <e v="#N/A"/>
    <e v="#N/A"/>
    <e v="#N/A"/>
    <x v="1"/>
    <m/>
    <n v="0"/>
    <x v="0"/>
    <m/>
    <x v="5"/>
    <x v="1"/>
  </r>
  <r>
    <x v="5"/>
    <m/>
    <x v="8"/>
    <x v="4"/>
    <x v="7"/>
    <x v="0"/>
    <x v="5"/>
    <x v="1"/>
    <x v="6"/>
    <s v="Servicios de alquiler o arrendamiento de licencias de software de computador"/>
    <x v="0"/>
    <n v="81112500"/>
    <s v="Adquisición de productos y servicios Microsoft"/>
    <x v="4"/>
    <x v="4"/>
    <n v="12"/>
    <x v="0"/>
    <x v="5"/>
    <x v="0"/>
    <n v="1454161872.5999999"/>
    <n v="1454161872.5999999"/>
    <x v="0"/>
    <x v="0"/>
    <x v="0"/>
    <x v="15"/>
    <s v="Oficina de Informática y Telecomunicaciones"/>
    <x v="0"/>
    <s v="José Luis Ariza Vargas (Jefe OIT)"/>
    <x v="5"/>
    <x v="21"/>
    <s v="Implementar y soportar plataformas de TI"/>
    <s v="Índice de capacidad en la prestación de servicios de tecnología."/>
    <m/>
    <m/>
    <e v="#N/A"/>
    <e v="#N/A"/>
    <e v="#N/A"/>
    <x v="1"/>
    <m/>
    <n v="0"/>
    <x v="0"/>
    <m/>
    <x v="5"/>
    <x v="1"/>
  </r>
  <r>
    <x v="5"/>
    <m/>
    <x v="8"/>
    <x v="4"/>
    <x v="7"/>
    <x v="0"/>
    <x v="5"/>
    <x v="1"/>
    <x v="7"/>
    <s v="Ingeniería de software o hardware"/>
    <x v="0"/>
    <n v="81111500"/>
    <s v="Contratar los servicios de soporte técnicoproactivo, reactivo, de configuración, actualización, afinamiento y parametrización para productos ORACLE con los que cuenta el IGAC."/>
    <x v="5"/>
    <x v="5"/>
    <n v="3"/>
    <x v="0"/>
    <x v="5"/>
    <x v="0"/>
    <n v="162242850"/>
    <n v="162242850"/>
    <x v="0"/>
    <x v="0"/>
    <x v="0"/>
    <x v="15"/>
    <s v="Oficina de Informática y Telecomunicaciones"/>
    <x v="0"/>
    <s v="Guillermo Gómez Gómez (Jefe OIT)"/>
    <x v="10"/>
    <x v="21"/>
    <s v="Implementar y mantener sistemas de información, portales y aplicaciones"/>
    <s v="índice de capacidad en la prestación de servicios de tecnología."/>
    <m/>
    <m/>
    <e v="#N/A"/>
    <e v="#N/A"/>
    <e v="#N/A"/>
    <x v="1"/>
    <m/>
    <n v="0"/>
    <x v="0"/>
    <m/>
    <x v="5"/>
    <x v="1"/>
  </r>
  <r>
    <x v="5"/>
    <m/>
    <x v="8"/>
    <x v="4"/>
    <x v="7"/>
    <x v="0"/>
    <x v="5"/>
    <x v="1"/>
    <x v="7"/>
    <s v="Servicio de mantenimiento de energía de emergencia o de reserva"/>
    <x v="0"/>
    <n v="72151514"/>
    <s v="Mantenimiento preventivo y correctivo de UPS en las direcciones territoriales del IGAC"/>
    <x v="5"/>
    <x v="5"/>
    <n v="6"/>
    <x v="0"/>
    <x v="2"/>
    <x v="0"/>
    <n v="60000000"/>
    <n v="60000000"/>
    <x v="0"/>
    <x v="0"/>
    <x v="0"/>
    <x v="15"/>
    <s v="Oficina de Informática y Telecomunicaciones"/>
    <x v="0"/>
    <s v="Guillermo Gómez Gómez (Jefe OIT)"/>
    <x v="5"/>
    <x v="21"/>
    <s v="Implementar y soportar plataformas de TI"/>
    <s v="Índice de capacidad en la prestación de servicios de tecnología."/>
    <m/>
    <m/>
    <e v="#N/A"/>
    <e v="#N/A"/>
    <e v="#N/A"/>
    <x v="1"/>
    <m/>
    <n v="0"/>
    <x v="0"/>
    <m/>
    <x v="5"/>
    <x v="1"/>
  </r>
  <r>
    <x v="5"/>
    <n v="78"/>
    <x v="8"/>
    <x v="4"/>
    <x v="7"/>
    <x v="0"/>
    <x v="0"/>
    <x v="0"/>
    <x v="3"/>
    <s v="Servicios de sistemas de información geográfica (sig)"/>
    <x v="0"/>
    <n v="81101512"/>
    <s v="Prestación de servicios profesionales para soportar, analizar, diseñar e implementar la arquitectura de sistemas de información georreferenciados de la entidad y para la operación y cumplimiento de los objetivos de catastro multipropósito."/>
    <x v="0"/>
    <x v="0"/>
    <n v="10"/>
    <x v="0"/>
    <x v="0"/>
    <x v="2"/>
    <n v="84543460"/>
    <n v="8454346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n v="493"/>
    <d v="2021-03-17T00:00:00"/>
    <n v="8707976"/>
    <n v="82725772"/>
    <n v="82725772"/>
    <x v="0"/>
    <s v="KAREN NATALY GARZON"/>
    <n v="1817688"/>
    <x v="0"/>
    <n v="24627"/>
    <x v="0"/>
    <x v="0"/>
  </r>
  <r>
    <x v="5"/>
    <n v="81"/>
    <x v="8"/>
    <x v="4"/>
    <x v="7"/>
    <x v="0"/>
    <x v="0"/>
    <x v="0"/>
    <x v="3"/>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n v="480"/>
    <d v="2021-03-17T00:00:00"/>
    <n v="7550277"/>
    <n v="71727632"/>
    <n v="71727632"/>
    <x v="0"/>
    <s v="DANIEL EDUARDO IREGUI MAYORGA"/>
    <n v="3408618"/>
    <x v="0"/>
    <n v="24615"/>
    <x v="0"/>
    <x v="0"/>
  </r>
  <r>
    <x v="5"/>
    <n v="79"/>
    <x v="8"/>
    <x v="4"/>
    <x v="7"/>
    <x v="0"/>
    <x v="0"/>
    <x v="0"/>
    <x v="3"/>
    <s v="Servicios de sistemas de información geográfica (sig)"/>
    <x v="0"/>
    <n v="81101512"/>
    <s v="Prestación de los servicios profesionales para elaborar, diseñar plantillas, flujos de navegación, estándares de diseño y componentes de software requeridos por la entidad para el cumplimiento de los objetivos del catastro multipropósito."/>
    <x v="0"/>
    <x v="0"/>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n v="475"/>
    <d v="2021-03-17T00:00:00"/>
    <n v="7550277"/>
    <n v="71727632"/>
    <n v="71727632"/>
    <x v="0"/>
    <s v="MARIA CATALINA PEREZ COHELLO"/>
    <n v="3408618"/>
    <x v="0"/>
    <n v="24610"/>
    <x v="0"/>
    <x v="0"/>
  </r>
  <r>
    <x v="5"/>
    <n v="80"/>
    <x v="8"/>
    <x v="4"/>
    <x v="7"/>
    <x v="0"/>
    <x v="0"/>
    <x v="0"/>
    <x v="3"/>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0"/>
    <x v="0"/>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n v="494"/>
    <d v="2021-03-17T00:00:00"/>
    <n v="7550277"/>
    <n v="71727632"/>
    <n v="71727632"/>
    <x v="0"/>
    <s v="WALTER EDUARDO BECERRA LEANDRO"/>
    <n v="3408618"/>
    <x v="0"/>
    <n v="24628"/>
    <x v="0"/>
    <x v="0"/>
  </r>
  <r>
    <x v="5"/>
    <n v="24"/>
    <x v="8"/>
    <x v="4"/>
    <x v="7"/>
    <x v="0"/>
    <x v="0"/>
    <x v="0"/>
    <x v="3"/>
    <s v="Servicios de asesoramiento sobre planificación estratégica"/>
    <x v="0"/>
    <n v="80101504"/>
    <s v="Apoyar al Instituto Geográfico Agustín Codazzi (IGAC), desde el aspecto técnico y operativo, en la estructuración, elaboración de los términos de referencia y en el desarrollo de los procesos de contratación para adquisición de tecnología, requeridos  , en el marco del Proyecto denominado “Programa para la adopción e implementación de un Catastro Multipropósito Urbano – Rural”"/>
    <x v="2"/>
    <x v="2"/>
    <n v="345"/>
    <x v="1"/>
    <x v="0"/>
    <x v="2"/>
    <n v="116150000"/>
    <n v="116150000"/>
    <x v="0"/>
    <x v="0"/>
    <x v="0"/>
    <x v="16"/>
    <s v="Informática y Telecomunicaciones"/>
    <x v="0"/>
    <s v="Jefe Oficina de Informática y Telecomunicaciones"/>
    <x v="1"/>
    <x v="2"/>
    <s v="Gestionar técnicamente la operación del proyecto de catastro multipropósito, en lo correspondiente al IGAC"/>
    <s v="Sistema de Información Predial Actualizado_x000a_"/>
    <n v="345"/>
    <d v="2021-01-10T00:00:00"/>
    <n v="9865284"/>
    <n v="103585482"/>
    <n v="103585482"/>
    <x v="0"/>
    <s v="ELIECER VANEGAS MURCIA"/>
    <n v="12564518"/>
    <x v="0"/>
    <n v="24502"/>
    <x v="0"/>
    <x v="0"/>
  </r>
  <r>
    <x v="5"/>
    <m/>
    <x v="8"/>
    <x v="4"/>
    <x v="7"/>
    <x v="0"/>
    <x v="5"/>
    <x v="4"/>
    <x v="9"/>
    <s v="Servicios de sistemas de información geográfica (sig)"/>
    <x v="1"/>
    <n v="81101512"/>
    <s v="Prestación de servicios profesionales para elaborar las historias de usuarios y prototipado de las funcionalidades requeridas en el marco de la implementación de la política de catastro multipropósito."/>
    <x v="3"/>
    <x v="3"/>
    <n v="10"/>
    <x v="0"/>
    <x v="0"/>
    <x v="2"/>
    <n v="57298420"/>
    <n v="5729842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elaborar las historias de usuarios y prototipado de las funcionalidades requeridas en el marco de la implementación de la política de catastro multipropósito."/>
    <x v="3"/>
    <x v="3"/>
    <n v="10"/>
    <x v="0"/>
    <x v="0"/>
    <x v="2"/>
    <n v="57298420"/>
    <n v="5729842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elaborar las historias de usuarios y prototipado de las funcionalidades requeridas en el marco de la implementación de la política de catastro multipropósito."/>
    <x v="3"/>
    <x v="3"/>
    <n v="10"/>
    <x v="0"/>
    <x v="0"/>
    <x v="2"/>
    <n v="57298420"/>
    <n v="5729842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nalizar, diseñar, desarrollar e integrar componentes de software geográficos en el marco de la implementación de la política de catastro multipropósito."/>
    <x v="3"/>
    <x v="3"/>
    <n v="10"/>
    <x v="0"/>
    <x v="0"/>
    <x v="2"/>
    <n v="57298420"/>
    <n v="5729842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elaborar las historias de usuarios y prototipado de las funcionalidades requeridas en el marco de la implementación de la política de catastro multipropósito."/>
    <x v="3"/>
    <x v="3"/>
    <n v="10"/>
    <x v="0"/>
    <x v="0"/>
    <x v="2"/>
    <n v="57298420"/>
    <n v="5729842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elaborar las historias de usuarios y prototipado de las funcionalidades requeridas en el marco de la implementación de la política de catastro multipropósito."/>
    <x v="3"/>
    <x v="3"/>
    <n v="10"/>
    <x v="0"/>
    <x v="0"/>
    <x v="2"/>
    <n v="57298420"/>
    <n v="5729842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nalizar, diseñar, desarrollar e integrar componentes de software geográficos en el marco de la implementación de la política de catastro multipropósito."/>
    <x v="3"/>
    <x v="3"/>
    <n v="10"/>
    <x v="0"/>
    <x v="0"/>
    <x v="2"/>
    <n v="57298420"/>
    <n v="5729842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gestionar la infraestructura tecnológica, plataforma de inteligencia de negocios y bases de datos de la Entidad, en el marco de la implementación de la política de catastro multipropósito. "/>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analizar y diseñar los procesos y flujos de información, elaborar historias de usuarios y prototipado de las funcionalidades requeridas en el marco de la implementación de la política de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analizar y diseñar los procesos y flujos de información, elaborar historias de usuarios y prototipado de las funcionalidades requeridas en el marco de la implementación de la política de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analizar y diseñar los procesos y flujos de información, elaborar historias de usuarios y prototipado de las funcionalidades requeridas en el marco de la implementación de la política de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y pruebas automatizadas requeridos por la entidad para el cumplimiento de los objetivos del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y pruebas automatizadas requeridos por la entidad para el cumplimiento de los objetivos del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y pruebas automatizadas requeridos por la entidad para el cumplimiento de los objetivos del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analizar, diseñar, desarrollar, implantar y/o mantener los sistemas de información requeridos por la entidad,  de acuerdo a la metodología, políticas y estándares de gobierno digital en el marco de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analizar y diseñar los procesos y flujos de información, elaborar historias de usuarios y prototipado de las funcionalidades requeridas en el marco de la implementación de la política de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analizar y diseñar los procesos y flujos de información, elaborar historias de usuarios y prototipado de las funcionalidades requeridas en el marco de la implementación de la política de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y pruebas automatizadas requeridos por la entidad para el cumplimiento de los objetivos del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y pruebas automatizadas requeridos por la entidad para el cumplimiento de los objetivos del catastro multipropósito."/>
    <x v="3"/>
    <x v="3"/>
    <n v="10"/>
    <x v="0"/>
    <x v="0"/>
    <x v="2"/>
    <n v="75136250"/>
    <n v="751362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3"/>
    <x v="3"/>
    <n v="10"/>
    <x v="0"/>
    <x v="0"/>
    <x v="2"/>
    <n v="75136260"/>
    <n v="7513626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3"/>
    <x v="3"/>
    <n v="10"/>
    <x v="0"/>
    <x v="0"/>
    <x v="2"/>
    <n v="75136270"/>
    <n v="7513627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3"/>
    <x v="3"/>
    <n v="10"/>
    <x v="0"/>
    <x v="0"/>
    <x v="2"/>
    <n v="75136280"/>
    <n v="7513628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3"/>
    <x v="3"/>
    <n v="10"/>
    <x v="0"/>
    <x v="0"/>
    <x v="2"/>
    <n v="75136290"/>
    <n v="7513629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3"/>
    <x v="3"/>
    <n v="10"/>
    <x v="0"/>
    <x v="0"/>
    <x v="2"/>
    <n v="75136300"/>
    <n v="7513630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analizar, diseñar e implementar la arquitectura de sistemas de información georreferenciados de la entidad y para la operación y cumplimiento de los objetivos de catastro multipropósito. (2)"/>
    <x v="3"/>
    <x v="3"/>
    <n v="10"/>
    <x v="0"/>
    <x v="0"/>
    <x v="2"/>
    <n v="84543460"/>
    <n v="8454346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analizar, diseñar e implementar la arquitectura de sistemas de información georreferenciados de la entidad y para la operación y cumplimiento de los objetivos de catastro multipropósito. (3)"/>
    <x v="3"/>
    <x v="3"/>
    <n v="10"/>
    <x v="0"/>
    <x v="0"/>
    <x v="2"/>
    <n v="84543460"/>
    <n v="8454346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analizar, diseñar e implementar la arquitectura de sistemas de información georreferenciados de la entidad y para la operación y cumplimiento de los objetivos de catastro multipropósito."/>
    <x v="3"/>
    <x v="3"/>
    <n v="10"/>
    <x v="0"/>
    <x v="0"/>
    <x v="2"/>
    <n v="84543460"/>
    <n v="8454346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soportar, analizar, diseñar e implementar la arquitectura de sistemas de información georreferenciados de la entidad y para la operación y cumplimiento de los objetivos de catastro multipropósito."/>
    <x v="3"/>
    <x v="3"/>
    <n v="10"/>
    <x v="0"/>
    <x v="0"/>
    <x v="2"/>
    <n v="84543460"/>
    <n v="8454346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realizar la gestión de la infraestructura tecnológica contratada en la nube publica que soportan los sistemas de información catastral con enfoque multipropósito. "/>
    <x v="3"/>
    <x v="3"/>
    <n v="10"/>
    <x v="0"/>
    <x v="0"/>
    <x v="2"/>
    <n v="86657050"/>
    <n v="866570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analizar, diseñar, desarrollar, implantar y/o mantener los sistemas de información requeridos por la entidad, de acuerdo a la metodología, políticas y estándares documentales de gobierno digital en el marco de catastro multipropósito."/>
    <x v="3"/>
    <x v="3"/>
    <n v="10"/>
    <x v="0"/>
    <x v="0"/>
    <x v="2"/>
    <n v="86657050"/>
    <n v="866570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liderar la gestión y seguimiento a proyectos de diseño e implementación de sistemas de información para el cumplimiento de los objetivos de catastro multipropósito."/>
    <x v="3"/>
    <x v="3"/>
    <n v="10"/>
    <x v="0"/>
    <x v="0"/>
    <x v="2"/>
    <n v="86657050"/>
    <n v="8665705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liderar  los lineamientos de arquitectura de solución, diseño, formulación, implementación, seguimiento y evaluación de proyectos, de los sistemas de información y la implantación de estos en la infraestructura de la entidad en el marco de catastro multipropósito."/>
    <x v="3"/>
    <x v="3"/>
    <n v="10"/>
    <x v="0"/>
    <x v="0"/>
    <x v="2"/>
    <n v="95779460"/>
    <n v="9577946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Prestación de servicios profesionales para liderar  los lineamientos de arquitectura de solución, diseño, formulación, implementación, seguimiento y evaluación de proyectos, de los sistemas de información y la implantación de estos en la infraestructura de la entidad en el marco de catastro multipropósito."/>
    <x v="3"/>
    <x v="3"/>
    <n v="10"/>
    <x v="0"/>
    <x v="0"/>
    <x v="2"/>
    <n v="95779460"/>
    <n v="9577946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1"/>
    <x v="2"/>
    <s v="Servicios de implementación de aplicaciones"/>
    <x v="0"/>
    <n v="81111508"/>
    <s v="Prestar los servicios de fabrica de software para  la construcción de un nuevo sistema de información nacional catastral, requerido por el IGAC"/>
    <x v="6"/>
    <x v="10"/>
    <n v="12"/>
    <x v="0"/>
    <x v="4"/>
    <x v="2"/>
    <n v="9000000000"/>
    <n v="9000000000"/>
    <x v="2"/>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1"/>
    <x v="2"/>
    <s v="Servicios de implementación de aplicaciones"/>
    <x v="0"/>
    <n v="81111508"/>
    <s v="Prestar los servicios de Fabrica de Software para el Análisis, Diseño, Desarrollo, pruebas y puesta en producción del Repositorio de Datos Maestro RDM, requerido por el IGAC."/>
    <x v="6"/>
    <x v="10"/>
    <n v="12"/>
    <x v="0"/>
    <x v="4"/>
    <x v="2"/>
    <n v="3387012110"/>
    <n v="3387012110"/>
    <x v="2"/>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1"/>
    <x v="2"/>
    <s v="Cartografía"/>
    <x v="0"/>
    <n v="81151600"/>
    <s v="Renovar los servicios de software update support y Oracle premie support for systems"/>
    <x v="4"/>
    <x v="3"/>
    <n v="12"/>
    <x v="0"/>
    <x v="4"/>
    <x v="2"/>
    <n v="2200000000"/>
    <n v="2200000000"/>
    <x v="2"/>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Servicios de sistemas de información geográfica (sig)"/>
    <x v="1"/>
    <n v="81101512"/>
    <s v="Adquirir e implementar una solución integral de comunicaciones, gestionada por software que contemple equipos de redes LAN y WLAN, con soporte y mantenimiento preventivo y correctivo para la entidad a nivel nacional."/>
    <x v="5"/>
    <x v="3"/>
    <n v="6"/>
    <x v="0"/>
    <x v="4"/>
    <x v="2"/>
    <n v="5000000000"/>
    <n v="500000000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Diseño del intercambio electrónico de datos (ied)"/>
    <x v="1"/>
    <n v="81111703"/>
    <s v="Adquirir el suministro, instalación y configuración de una solución integral de gestión de copias de respaldo para las diferentes plataformas de la entidad, con soporte preventivo  y correctivo."/>
    <x v="5"/>
    <x v="3"/>
    <n v="6"/>
    <x v="0"/>
    <x v="4"/>
    <x v="2"/>
    <n v="3000000000"/>
    <n v="300000000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m/>
    <x v="8"/>
    <x v="4"/>
    <x v="7"/>
    <x v="0"/>
    <x v="5"/>
    <x v="4"/>
    <x v="9"/>
    <s v="Mantenimiento de sistemas de almacenamiento de discos"/>
    <x v="1"/>
    <n v="81112301"/>
    <s v="Adquirir servicio de outsourcing para la mesa de servicios y los componentes de impresión, escáner para la digitalización de documentos, plotter y equipos de computo, con los respectivos mantenimientos preventivos y correctivos."/>
    <x v="5"/>
    <x v="3"/>
    <n v="3"/>
    <x v="0"/>
    <x v="4"/>
    <x v="2"/>
    <n v="4000000000"/>
    <n v="4000000000"/>
    <x v="0"/>
    <x v="0"/>
    <x v="0"/>
    <x v="16"/>
    <s v="Informática y Telecomunicaciones"/>
    <x v="0"/>
    <s v="Jefe Oficina de Informática y Telecomunicaciones"/>
    <x v="1"/>
    <x v="2"/>
    <s v="Implementar el componente tecnológico para el catastro multipropósito y su integración con el registro de la propiedad"/>
    <s v="Sistema de Información Predial Actualizado_x000a_"/>
    <m/>
    <m/>
    <e v="#N/A"/>
    <e v="#N/A"/>
    <e v="#N/A"/>
    <x v="1"/>
    <m/>
    <n v="0"/>
    <x v="0"/>
    <m/>
    <x v="5"/>
    <x v="1"/>
  </r>
  <r>
    <x v="5"/>
    <n v="29"/>
    <x v="9"/>
    <x v="4"/>
    <x v="8"/>
    <x v="0"/>
    <x v="0"/>
    <x v="0"/>
    <x v="3"/>
    <s v="Servicios secretariales o de administración de oficinas  "/>
    <x v="0"/>
    <n v="80161501"/>
    <s v="Prestación de servicios profesionales en el área penal, actuando en representación y defensa del IGAC a nivel Nacional."/>
    <x v="2"/>
    <x v="2"/>
    <n v="11"/>
    <x v="0"/>
    <x v="0"/>
    <x v="1"/>
    <n v="83053047"/>
    <n v="83053047"/>
    <x v="0"/>
    <x v="0"/>
    <x v="1"/>
    <x v="17"/>
    <s v="Oficina Asesora Jurídica"/>
    <x v="0"/>
    <s v="Jefe Oficina Asesora Jurídica"/>
    <x v="4"/>
    <x v="7"/>
    <s v="N/A"/>
    <s v="N/A"/>
    <n v="117"/>
    <d v="2021-01-26T00:00:00"/>
    <n v="7550277"/>
    <n v="83053047"/>
    <n v="83053047"/>
    <x v="0"/>
    <s v="ALDEMAR GUARNIZO GARCÍA"/>
    <n v="0"/>
    <x v="0"/>
    <n v="24262"/>
    <x v="0"/>
    <x v="0"/>
  </r>
  <r>
    <x v="5"/>
    <n v="11"/>
    <x v="9"/>
    <x v="4"/>
    <x v="8"/>
    <x v="0"/>
    <x v="0"/>
    <x v="0"/>
    <x v="3"/>
    <s v="Servicios secretariales o de administración de oficinas  "/>
    <x v="0"/>
    <n v="80161501"/>
    <s v="Prestación de servicios profesionales para realizar acompañamiento jurídico, emisión de conceptos jurídicos, interpretación y aplicación de las normas en las cuales se encuentra enmarcado el funcionamiento de la entidad y la Ley 1474 de 2011, así como representar en los asuntos judiciales, extrajudiciales y administrativos que sea parte el IGAC."/>
    <x v="2"/>
    <x v="2"/>
    <n v="11"/>
    <x v="0"/>
    <x v="0"/>
    <x v="1"/>
    <n v="269654000"/>
    <n v="269654000"/>
    <x v="0"/>
    <x v="0"/>
    <x v="1"/>
    <x v="17"/>
    <s v="Oficina Asesora Jurídica"/>
    <x v="0"/>
    <s v="Jefe Oficina Asesora Jurídica"/>
    <x v="4"/>
    <x v="7"/>
    <s v="N/A"/>
    <s v="N/A"/>
    <n v="36"/>
    <d v="2021-01-14T00:00:00"/>
    <n v="24514000"/>
    <n v="269654000"/>
    <n v="269654000"/>
    <x v="0"/>
    <s v="CARLOS EDUARDO MEDELLIN BECERRA"/>
    <n v="0"/>
    <x v="0"/>
    <n v="24197"/>
    <x v="0"/>
    <x v="0"/>
  </r>
  <r>
    <x v="5"/>
    <n v="27"/>
    <x v="9"/>
    <x v="4"/>
    <x v="8"/>
    <x v="0"/>
    <x v="0"/>
    <x v="0"/>
    <x v="3"/>
    <s v="Servicios secretariales o de administración de oficinas  "/>
    <x v="0"/>
    <n v="80161501"/>
    <s v="Prestación de servicios profesionales para apoyar a la Oficina Asesora Jurídica como enlace de la oficina asesora de planeación, en la estructuración de la defensa judicial y prevención del daño antijurídico del Instituto Geográfico Agustín Codazzi."/>
    <x v="2"/>
    <x v="2"/>
    <n v="11"/>
    <x v="0"/>
    <x v="0"/>
    <x v="1"/>
    <n v="73517994"/>
    <n v="73517994"/>
    <x v="0"/>
    <x v="0"/>
    <x v="0"/>
    <x v="7"/>
    <s v="Oficina Asesora Jurídica"/>
    <x v="0"/>
    <s v="Jefe Oficina Asesora de Planeación"/>
    <x v="5"/>
    <x v="9"/>
    <s v="Realizar el seguimiento de los planes de acción anual"/>
    <s v="Documentos de planeación realizados_x000a__x000a_Documentos de planeación con seguimientos realizados_x000a_"/>
    <n v="127"/>
    <d v="2021-01-26T00:00:00"/>
    <n v="6683454"/>
    <n v="73517994"/>
    <n v="73517994"/>
    <x v="0"/>
    <s v="ESTEFANÍA DUQUE RINCÓN"/>
    <n v="0"/>
    <x v="0"/>
    <n v="24270"/>
    <x v="0"/>
    <x v="0"/>
  </r>
  <r>
    <x v="5"/>
    <n v="26"/>
    <x v="9"/>
    <x v="4"/>
    <x v="8"/>
    <x v="0"/>
    <x v="0"/>
    <x v="0"/>
    <x v="3"/>
    <s v="Servicios secretariales o de administración de oficinas  "/>
    <x v="0"/>
    <n v="80161501"/>
    <s v="Prestación de servicios profesionales a la Oficina Asesora Jurídica en la gestión jurídica en las fases contractuales y pos contractuales asignadas, así como los asuntos de derecho disciplinario que le sean asignados."/>
    <x v="2"/>
    <x v="2"/>
    <n v="11"/>
    <x v="0"/>
    <x v="0"/>
    <x v="1"/>
    <n v="95787741"/>
    <n v="95787741"/>
    <x v="0"/>
    <x v="0"/>
    <x v="1"/>
    <x v="17"/>
    <s v="Oficina Asesora Jurídica"/>
    <x v="0"/>
    <s v="Jefe Oficina Asesora Jurídica"/>
    <x v="4"/>
    <x v="7"/>
    <s v="N/A"/>
    <s v="N/A"/>
    <n v="148"/>
    <d v="2021-01-26T00:00:00"/>
    <n v="8707975"/>
    <n v="95787736"/>
    <n v="95787736"/>
    <x v="0"/>
    <s v="DIANA KARIME VELEZ GONAZALE"/>
    <n v="5"/>
    <x v="0"/>
    <n v="24287"/>
    <x v="0"/>
    <x v="0"/>
  </r>
  <r>
    <x v="5"/>
    <n v="31"/>
    <x v="9"/>
    <x v="4"/>
    <x v="8"/>
    <x v="0"/>
    <x v="0"/>
    <x v="0"/>
    <x v="3"/>
    <s v="Servicios secretariales o de administración de oficinas  "/>
    <x v="0"/>
    <n v="80161501"/>
    <s v="Prestación de servicios profesionales para apoyar a la Oficina Asesora Jurídica en la gestión jurídica y de regulación, en la revisión legal de los actos administrativos, elaboración de conceptos y documentos que requiera el Instituto Geográfico Agustín Codazzi."/>
    <x v="2"/>
    <x v="2"/>
    <n v="11"/>
    <x v="0"/>
    <x v="0"/>
    <x v="1"/>
    <n v="95787741"/>
    <n v="95787741"/>
    <x v="0"/>
    <x v="0"/>
    <x v="1"/>
    <x v="17"/>
    <s v="Oficina Asesora Jurídica"/>
    <x v="0"/>
    <s v="Jefe Oficina Asesora Jurídica"/>
    <x v="4"/>
    <x v="7"/>
    <s v="N/A"/>
    <s v="N/A"/>
    <n v="147"/>
    <d v="2021-01-26T00:00:00"/>
    <n v="8707976"/>
    <n v="95787736"/>
    <n v="95787736"/>
    <x v="0"/>
    <s v="JULIO CESAR AMAYA MENDEZ"/>
    <n v="5"/>
    <x v="0"/>
    <n v="24286"/>
    <x v="0"/>
    <x v="0"/>
  </r>
  <r>
    <x v="5"/>
    <n v="32"/>
    <x v="9"/>
    <x v="4"/>
    <x v="8"/>
    <x v="0"/>
    <x v="0"/>
    <x v="0"/>
    <x v="3"/>
    <s v="Servicios secretariales o de administración de oficinas  "/>
    <x v="0"/>
    <n v="80161501"/>
    <s v="Prestación de servicios profesionales en los asuntos legales y de propiedad intelectual que le sean asignados por la Oficina Asesora Jurídica; así como realizar representación judicial y extrajudicial del IGAC a nivel nacional."/>
    <x v="2"/>
    <x v="2"/>
    <n v="11"/>
    <x v="0"/>
    <x v="0"/>
    <x v="1"/>
    <n v="95787741"/>
    <n v="95787741"/>
    <x v="0"/>
    <x v="0"/>
    <x v="1"/>
    <x v="17"/>
    <s v="Oficina Asesora Jurídica"/>
    <x v="0"/>
    <s v="Jefe Oficina Asesora Jurídica"/>
    <x v="4"/>
    <x v="7"/>
    <s v="N/A"/>
    <s v="N/A"/>
    <n v="138"/>
    <d v="2021-01-26T00:00:00"/>
    <n v="8707976"/>
    <n v="95787736"/>
    <n v="95787736"/>
    <x v="0"/>
    <s v="LAURA VILLARRAGA ALBINO,"/>
    <n v="5"/>
    <x v="0"/>
    <n v="24271"/>
    <x v="0"/>
    <x v="0"/>
  </r>
  <r>
    <x v="5"/>
    <n v="28"/>
    <x v="9"/>
    <x v="4"/>
    <x v="8"/>
    <x v="0"/>
    <x v="0"/>
    <x v="0"/>
    <x v="3"/>
    <s v="Servicios secretariales o de administración de oficinas  "/>
    <x v="0"/>
    <n v="80161501"/>
    <s v="Prestación de servicios profesionales en los asuntos legales y contractuales que le sean asignados por la Oficina Asesora Jurídica."/>
    <x v="2"/>
    <x v="2"/>
    <n v="11"/>
    <x v="0"/>
    <x v="0"/>
    <x v="0"/>
    <n v="121248517"/>
    <n v="121248517"/>
    <x v="0"/>
    <x v="0"/>
    <x v="1"/>
    <x v="17"/>
    <s v="Oficina Asesora Jurídica"/>
    <x v="0"/>
    <s v="Jefe Oficina Asesora Jurídica"/>
    <x v="4"/>
    <x v="7"/>
    <s v="N/A"/>
    <s v="N/A"/>
    <n v="125"/>
    <d v="2021-01-26T00:00:00"/>
    <n v="11022592"/>
    <n v="121248512"/>
    <n v="121248512"/>
    <x v="0"/>
    <s v="LUZ ÁNGELA VILLALBA PACHÓ"/>
    <n v="5"/>
    <x v="0"/>
    <n v="24263"/>
    <x v="0"/>
    <x v="0"/>
  </r>
  <r>
    <x v="5"/>
    <n v="30"/>
    <x v="9"/>
    <x v="4"/>
    <x v="8"/>
    <x v="0"/>
    <x v="0"/>
    <x v="0"/>
    <x v="3"/>
    <s v="Servicios secretariales o de administración de oficinas  "/>
    <x v="0"/>
    <n v="80161501"/>
    <s v="Prestación de servicios profesionales para apoyar a la Oficina Asesora Jurídica en la estructuración de gestión jurídica, elaboración y revisión de conceptos, actos administrativos, doctrina y demás temas transversales que sean requeridos por el supervisor; así como realizar representación judicial y extrajudicial del IGAC a nivel nacional. "/>
    <x v="2"/>
    <x v="2"/>
    <n v="8"/>
    <x v="0"/>
    <x v="0"/>
    <x v="1"/>
    <n v="60678706"/>
    <n v="60678706"/>
    <x v="0"/>
    <x v="0"/>
    <x v="1"/>
    <x v="17"/>
    <s v="Oficina Asesora Jurídica"/>
    <x v="0"/>
    <s v="Jefe Oficina Asesora Jurídica"/>
    <x v="4"/>
    <x v="7"/>
    <s v="N/A"/>
    <s v="N/A"/>
    <n v="146"/>
    <d v="2021-01-26T00:00:00"/>
    <n v="7550277"/>
    <n v="60402216"/>
    <n v="60402216"/>
    <x v="0"/>
    <s v="SANDRA MAGALLY SALGADO LEYV"/>
    <n v="276490"/>
    <x v="0"/>
    <n v="24285"/>
    <x v="0"/>
    <x v="0"/>
  </r>
  <r>
    <x v="5"/>
    <n v="33"/>
    <x v="9"/>
    <x v="4"/>
    <x v="8"/>
    <x v="1"/>
    <x v="1"/>
    <x v="0"/>
    <x v="3"/>
    <s v="Servicios secretariales o de administración de oficinas  "/>
    <x v="0"/>
    <n v="80161501"/>
    <s v="Prestación de servicios profesionales para realizar la representación ante las autoridades administrativas y judiciales a nivel nacional en los que sea parte el igac; así como apoyar en todos los trámites jurídicos encaminados a la oficina asesora jurídica."/>
    <x v="2"/>
    <x v="2"/>
    <n v="8"/>
    <x v="0"/>
    <x v="0"/>
    <x v="1"/>
    <n v="121357412"/>
    <n v="121357412"/>
    <x v="0"/>
    <x v="1"/>
    <x v="1"/>
    <x v="17"/>
    <s v="Oficina Asesora Jurídica"/>
    <x v="0"/>
    <s v="Jefe Oficina Asesora Jurídica"/>
    <x v="4"/>
    <x v="7"/>
    <s v="N/A"/>
    <s v="N/A"/>
    <n v="128"/>
    <d v="2021-01-26T00:00:00"/>
    <n v="7550277"/>
    <n v="60402216"/>
    <n v="120804432"/>
    <x v="0"/>
    <s v="ENIRQUE LESMES RODRIGUEZ_x000a_CAROLINA CARDONA BUENO"/>
    <n v="552980"/>
    <x v="0"/>
    <s v="24267_x000a_24268"/>
    <x v="1"/>
    <x v="0"/>
  </r>
  <r>
    <x v="5"/>
    <n v="18"/>
    <x v="10"/>
    <x v="4"/>
    <x v="9"/>
    <x v="0"/>
    <x v="0"/>
    <x v="0"/>
    <x v="3"/>
    <s v="Servicios secretariales o de administración de oficinas  "/>
    <x v="0"/>
    <n v="80161501"/>
    <s v="Prestar servicios profesionales a la Oficina Asesora de Planeación para apoyar la implementación del Modelo Integrado de Planeación y Gestión (MIPG) en la entidad y realizar las acciones tendientes al cumplimiento de los requisitos, promoción y divulgación de este. De igual manera, brindar apoyo al proceso de Direccionamiento Estratégico y Planeación."/>
    <x v="0"/>
    <x v="0"/>
    <n v="11"/>
    <x v="0"/>
    <x v="0"/>
    <x v="1"/>
    <n v="83053047"/>
    <n v="83053047"/>
    <x v="0"/>
    <x v="0"/>
    <x v="0"/>
    <x v="7"/>
    <s v="Oficina Asesora de Planeación"/>
    <x v="0"/>
    <s v="Jefe Oficina Asesora de Planeación"/>
    <x v="5"/>
    <x v="8"/>
    <s v="Actualizar e implementar los planes de trabajo y/o mejoramiento anual"/>
    <s v="Sistema de Gestión implementado_x000a_"/>
    <n v="95"/>
    <d v="2021-01-19T00:00:00"/>
    <n v="7550277"/>
    <n v="83053047"/>
    <n v="83053047"/>
    <x v="0"/>
    <s v="DAVID LEONARDO CARO PEDREROS"/>
    <n v="0"/>
    <x v="0"/>
    <n v="24295"/>
    <x v="0"/>
    <x v="0"/>
  </r>
  <r>
    <x v="5"/>
    <n v="21"/>
    <x v="10"/>
    <x v="4"/>
    <x v="9"/>
    <x v="2"/>
    <x v="2"/>
    <x v="0"/>
    <x v="3"/>
    <s v="Servicios secretariales o de administración de oficinas  "/>
    <x v="0"/>
    <n v="80161501"/>
    <s v="Prestación de servicios profesionales para apoyar la formulación, actualización y seguimiento físico y financiero de los planes, programas y proyectos de los procesos asignados en el marco del Modelo Integrado de Planeación y Gestión."/>
    <x v="0"/>
    <x v="0"/>
    <n v="11"/>
    <x v="0"/>
    <x v="0"/>
    <x v="1"/>
    <n v="249159141"/>
    <n v="249159141"/>
    <x v="0"/>
    <x v="2"/>
    <x v="0"/>
    <x v="7"/>
    <s v="Oficina Asesora de Planeación"/>
    <x v="0"/>
    <s v="Jefe Oficina Asesora de Planeación"/>
    <x v="5"/>
    <x v="9"/>
    <s v="Realizar el seguimiento de los planes de acción anual"/>
    <s v="Documentos de planeación realizados_x000a__x000a_Documentos de planeación con seguimientos realizados_x000a_"/>
    <n v="99"/>
    <d v="2021-01-19T00:00:00"/>
    <n v="7550277"/>
    <n v="83053047"/>
    <n v="249159141"/>
    <x v="0"/>
    <s v="NASLY ESPERANZA MAYORGA_x000a_DIEGO CASTIBLANCO_x000a_ORLANDO AMAYA"/>
    <n v="0"/>
    <x v="0"/>
    <s v="24304_x000a_24305_x000a_24306"/>
    <x v="2"/>
    <x v="0"/>
  </r>
  <r>
    <x v="5"/>
    <n v="94"/>
    <x v="10"/>
    <x v="4"/>
    <x v="9"/>
    <x v="0"/>
    <x v="0"/>
    <x v="0"/>
    <x v="0"/>
    <s v="Servicios secretariales o de administración de oficinas  "/>
    <x v="0"/>
    <n v="80161501"/>
    <s v="Prestación de servicios profesionales para realizar el seguimiento y fortalecimiento del sistema de medición de la entidad acorde con el Plan Estratégico Institucional y los requerimientos del orden nacional y sectorial."/>
    <x v="8"/>
    <x v="8"/>
    <n v="8"/>
    <x v="0"/>
    <x v="0"/>
    <x v="0"/>
    <n v="60402216"/>
    <n v="60402216"/>
    <x v="0"/>
    <x v="0"/>
    <x v="0"/>
    <x v="7"/>
    <s v="Oficina Asesora de Planeación"/>
    <x v="0"/>
    <s v="Jefe Oficina Asesora de Planeación"/>
    <x v="5"/>
    <x v="9"/>
    <s v="Actualizar planes institucionales"/>
    <s v="Documentos de planeación realizados_x000a__x000a_Documentos de planeación con seguimientos realizados_x000a_"/>
    <n v="571"/>
    <d v="2021-04-15T00:00:00"/>
    <n v="7550277"/>
    <n v="60402216"/>
    <n v="60402216"/>
    <x v="0"/>
    <s v="NATALIA MARIA PINEDA BETANCOURT"/>
    <n v="0"/>
    <x v="0"/>
    <n v="24704"/>
    <x v="0"/>
    <x v="0"/>
  </r>
  <r>
    <x v="5"/>
    <n v="13"/>
    <x v="10"/>
    <x v="4"/>
    <x v="9"/>
    <x v="5"/>
    <x v="6"/>
    <x v="0"/>
    <x v="3"/>
    <s v="Servicios secretariales o de administración de oficinas  "/>
    <x v="0"/>
    <n v="80161501"/>
    <s v="Prestación de servicios profesionales para apoyar la formulación, actualización, control, seguimiento y programación financiera y presupuestal  de los proyectos de inversión del IGAC y la elaboración de los informes de gestión, en el marco del Modelo Integrado de Planeación y Gestión y los lineamientos nacionales vigentes."/>
    <x v="0"/>
    <x v="0"/>
    <n v="11"/>
    <x v="0"/>
    <x v="0"/>
    <x v="0"/>
    <n v="332212188"/>
    <n v="332212188"/>
    <x v="0"/>
    <x v="5"/>
    <x v="0"/>
    <x v="7"/>
    <s v="Oficina Asesora de Planeación"/>
    <x v="0"/>
    <s v="Jefe Oficina Asesora de Planeación"/>
    <x v="5"/>
    <x v="9"/>
    <s v="Actualizar planes institucionales"/>
    <s v="Documentos de planeación realizados_x000a__x000a_Documentos de planeación con seguimientos realizados_x000a_"/>
    <n v="97"/>
    <d v="2021-01-19T00:00:00"/>
    <n v="7550277"/>
    <n v="83053047"/>
    <n v="332212188"/>
    <x v="0"/>
    <s v="ROSA NATACHA CALDERON LUNG_x000a_MIGUEL COLLAZOS COLLAZOS_x000a_DIANA MILENA CALDERÓN SANCHEZ_x000a_GINA MARCELA POPAYAN"/>
    <n v="0"/>
    <x v="0"/>
    <s v="24296_x000a_24297_x000a_24299_x000a_24302"/>
    <x v="6"/>
    <x v="0"/>
  </r>
  <r>
    <x v="5"/>
    <n v="16"/>
    <x v="10"/>
    <x v="4"/>
    <x v="9"/>
    <x v="0"/>
    <x v="0"/>
    <x v="0"/>
    <x v="3"/>
    <s v="Servicios secretariales o de administración de oficinas  "/>
    <x v="0"/>
    <n v="80161501"/>
    <s v="Prestación de servicios profesionales para apoyar el proceso de direccionamiento estratégico y planeación, para apoyar la revisión y ajuste del Sistema Integrado de Gestión, así como realizar acciones tendientes al cumplimiento del plan para su implementación y todo lo relacionado con procesos de certificación y recertificación de calidad."/>
    <x v="0"/>
    <x v="0"/>
    <n v="11"/>
    <x v="0"/>
    <x v="0"/>
    <x v="1"/>
    <n v="108518128"/>
    <n v="108518128"/>
    <x v="0"/>
    <x v="0"/>
    <x v="0"/>
    <x v="7"/>
    <s v="Oficina Asesora de Planeación"/>
    <x v="0"/>
    <s v="Jefe Oficina Asesora de Planeación"/>
    <x v="5"/>
    <x v="8"/>
    <s v="Actualizar e implementar los planes de trabajo y/o mejoramiento anual"/>
    <s v="Sistema de Gestión implementado_x000a_"/>
    <n v="92"/>
    <d v="2021-01-19T00:00:00"/>
    <n v="9865284"/>
    <n v="108518124"/>
    <n v="108518124"/>
    <x v="0"/>
    <s v="CARLOS RAFAEL GONZÁLEZ CONTRERAS"/>
    <n v="4"/>
    <x v="0"/>
    <n v="24288"/>
    <x v="0"/>
    <x v="0"/>
  </r>
  <r>
    <x v="5"/>
    <n v="17"/>
    <x v="10"/>
    <x v="4"/>
    <x v="9"/>
    <x v="0"/>
    <x v="0"/>
    <x v="0"/>
    <x v="3"/>
    <s v="Servicios secretariales o de administración de oficinas  "/>
    <x v="0"/>
    <n v="80161501"/>
    <s v="Prestación de servicios profesionales para apoyar el proceso de direccionamiento estratégico y planeación, por medio de la gestión de procesos de parametrización administración manejo y montaje de bases de datos."/>
    <x v="0"/>
    <x v="0"/>
    <n v="11"/>
    <x v="0"/>
    <x v="0"/>
    <x v="1"/>
    <n v="54740668"/>
    <n v="54740668"/>
    <x v="0"/>
    <x v="0"/>
    <x v="0"/>
    <x v="7"/>
    <s v="Oficina Asesora de Planeación"/>
    <x v="0"/>
    <s v="Jefe Oficina Asesora de Planeación"/>
    <x v="5"/>
    <x v="9"/>
    <s v="Realizar el seguimiento de los planes de acción anual"/>
    <s v="Documentos de planeación con seguimientos realizados"/>
    <n v="93"/>
    <d v="2021-01-19T00:00:00"/>
    <n v="4976424"/>
    <n v="54740664"/>
    <n v="54740664"/>
    <x v="0"/>
    <s v="DANIEL FERNANDO GALLEGO MORENO"/>
    <n v="4"/>
    <x v="0"/>
    <n v="24294"/>
    <x v="0"/>
    <x v="0"/>
  </r>
  <r>
    <x v="5"/>
    <n v="22"/>
    <x v="10"/>
    <x v="4"/>
    <x v="9"/>
    <x v="0"/>
    <x v="0"/>
    <x v="0"/>
    <x v="3"/>
    <s v="Servicios de auditoría"/>
    <x v="0"/>
    <n v="84111600"/>
    <s v="Prestación de servicios profesionales para realizar las actividades del sistema de gestión ambiental del instituto en el marco del modelo de planeación y gestión vigente para la nación "/>
    <x v="2"/>
    <x v="2"/>
    <n v="11"/>
    <x v="0"/>
    <x v="0"/>
    <x v="1"/>
    <n v="73517991"/>
    <n v="73517991"/>
    <x v="0"/>
    <x v="0"/>
    <x v="0"/>
    <x v="7"/>
    <s v="Oficina Asesora de Planeación"/>
    <x v="0"/>
    <s v="Jefe Oficina Asesora de Planeación"/>
    <x v="5"/>
    <x v="8"/>
    <s v="Actualizar e implementar los planes de trabajo y/o mejoramiento anual"/>
    <s v="Sistema de Gestión implementado_x000a_"/>
    <n v="94"/>
    <d v="2021-01-19T00:00:00"/>
    <n v="6683453"/>
    <n v="73517983"/>
    <n v="73517983"/>
    <x v="0"/>
    <s v="DANIEL ALEJANDRO VELASQUEZ PIRA"/>
    <n v="8"/>
    <x v="0"/>
    <n v="24260"/>
    <x v="0"/>
    <x v="0"/>
  </r>
  <r>
    <x v="5"/>
    <n v="15"/>
    <x v="10"/>
    <x v="4"/>
    <x v="9"/>
    <x v="0"/>
    <x v="0"/>
    <x v="0"/>
    <x v="0"/>
    <s v="Servicios secretariales o de administración de oficinas  "/>
    <x v="0"/>
    <n v="80161501"/>
    <s v="Prestación de servicios profesionales para apoyar la implementación del Modelo Integrado de Planeación y Gestión en el Instituto, con énfasis en la actualización documental."/>
    <x v="0"/>
    <x v="0"/>
    <n v="11"/>
    <x v="0"/>
    <x v="0"/>
    <x v="1"/>
    <n v="46898742"/>
    <n v="46898742"/>
    <x v="0"/>
    <x v="0"/>
    <x v="0"/>
    <x v="7"/>
    <s v="Oficina Asesora de Planeación"/>
    <x v="0"/>
    <s v="Jefe Oficina Asesora de Planeación"/>
    <x v="5"/>
    <x v="8"/>
    <s v="Actualizar e implementar los planes de trabajo y/o mejoramiento anual"/>
    <s v="Sistema de Gestión implementado_x000a_"/>
    <n v="100"/>
    <d v="2021-01-19T00:00:00"/>
    <n v="4263522"/>
    <n v="46472390"/>
    <n v="46472390"/>
    <x v="0"/>
    <s v="LAURA ISABEL GONZALEZ"/>
    <n v="426352"/>
    <x v="0"/>
    <n v="24340"/>
    <x v="0"/>
    <x v="0"/>
  </r>
  <r>
    <x v="5"/>
    <n v="19"/>
    <x v="10"/>
    <x v="4"/>
    <x v="9"/>
    <x v="0"/>
    <x v="0"/>
    <x v="0"/>
    <x v="3"/>
    <s v="Servicios secretariales o de administración de oficinas  "/>
    <x v="0"/>
    <n v="80161501"/>
    <s v="Prestación de servicios profesionales para apoyar el proceso de direccionamiento estratégico y planeación, fortalecimiento del Modelo Integrado de Planeación y Gestión y apoyo en lo referente a cooperación internacional y los lineamientos nacionales vigentes."/>
    <x v="0"/>
    <x v="0"/>
    <n v="11"/>
    <x v="0"/>
    <x v="0"/>
    <x v="0"/>
    <n v="83053047"/>
    <n v="83053047"/>
    <x v="0"/>
    <x v="0"/>
    <x v="0"/>
    <x v="7"/>
    <s v="Oficina Asesora de Planeación"/>
    <x v="0"/>
    <s v="Jefe Oficina Asesora de Planeación"/>
    <x v="5"/>
    <x v="9"/>
    <s v="Actualizar planes institucionales"/>
    <s v="Documentos de planeación realizados_x000a__x000a_Documentos de planeación con seguimientos realizados_x000a_"/>
    <n v="98"/>
    <d v="2021-01-19T00:00:00"/>
    <n v="7550277"/>
    <n v="79277909"/>
    <n v="79277909"/>
    <x v="0"/>
    <s v="DIANA XIMENA SIERRA MÉNDEZ"/>
    <n v="3775138"/>
    <x v="0"/>
    <n v="24429"/>
    <x v="0"/>
    <x v="0"/>
  </r>
  <r>
    <x v="5"/>
    <n v="93"/>
    <x v="10"/>
    <x v="4"/>
    <x v="9"/>
    <x v="0"/>
    <x v="0"/>
    <x v="0"/>
    <x v="4"/>
    <s v="Servicios secretariales o de administración de oficinas  "/>
    <x v="0"/>
    <n v="80161501"/>
    <s v="Prestación de servicios profesionales para apoyar las actividades de programación, actualización y seguimiento al presupuesto de ingresos por recursos propios, del Instituto Geográfico Agustín Codazzi, en el marco del Modelo Integrado de Planeación y Gestión."/>
    <x v="1"/>
    <x v="1"/>
    <n v="285"/>
    <x v="1"/>
    <x v="0"/>
    <x v="0"/>
    <n v="63492813"/>
    <n v="63492813"/>
    <x v="0"/>
    <x v="0"/>
    <x v="0"/>
    <x v="18"/>
    <s v="Oficina Asesora de Planeación"/>
    <x v="0"/>
    <s v="Jefe Oficina Asesora de Planeación"/>
    <x v="5"/>
    <x v="9"/>
    <s v="Realizar el seguimiento de los planes de acción anual"/>
    <s v="Documentos de planeación realizados_x000a__x000a_Documentos de planeación con seguimientos realizados_x000a_"/>
    <n v="550"/>
    <d v="2021-04-22T00:00:00"/>
    <n v="6683454"/>
    <n v="53467632"/>
    <n v="53467632"/>
    <x v="0"/>
    <s v="MARIO ALEJANDRO LASSO LEDESMA"/>
    <n v="10025181"/>
    <x v="0"/>
    <n v="24693"/>
    <x v="0"/>
    <x v="0"/>
  </r>
  <r>
    <x v="2"/>
    <m/>
    <x v="10"/>
    <x v="4"/>
    <x v="9"/>
    <x v="0"/>
    <x v="7"/>
    <x v="1"/>
    <x v="3"/>
    <s v="Servicios de auditoría"/>
    <x v="0"/>
    <n v="84111600"/>
    <s v="Contratación de auditoria externa de seguimiento y auditoria con fines de certificación de calidad bajo la norma ISO 9001:2015, gestión ambiental bajo la norma ISO 14001:2015"/>
    <x v="9"/>
    <x v="9"/>
    <n v="11"/>
    <x v="0"/>
    <x v="0"/>
    <x v="1"/>
    <n v="20000000"/>
    <n v="20000000"/>
    <x v="0"/>
    <x v="0"/>
    <x v="0"/>
    <x v="7"/>
    <s v="Oficina Asesora de Planeación"/>
    <x v="0"/>
    <s v="Jefe Oficina Asesora de Planeación"/>
    <x v="5"/>
    <x v="8"/>
    <s v="Ejecutar el programa de auditoria"/>
    <s v="Sistema de Gestión implementado_x000a_"/>
    <m/>
    <m/>
    <e v="#N/A"/>
    <e v="#N/A"/>
    <e v="#N/A"/>
    <x v="1"/>
    <m/>
    <n v="0"/>
    <x v="0"/>
    <m/>
    <x v="7"/>
    <x v="1"/>
  </r>
  <r>
    <x v="5"/>
    <n v="23"/>
    <x v="10"/>
    <x v="4"/>
    <x v="9"/>
    <x v="0"/>
    <x v="0"/>
    <x v="0"/>
    <x v="3"/>
    <s v="Servicios de asesoramiento sobre planificación estratégica"/>
    <x v="0"/>
    <n v="80101504"/>
    <s v="Prestar servicios profesionales para realizar el análisis y alineación de los procesos de la Entidad a su estructura organizacional, con el fin de identificar dentro de los mismos procesos reglas de negocio y puntos de validación."/>
    <x v="0"/>
    <x v="0"/>
    <n v="11"/>
    <x v="0"/>
    <x v="0"/>
    <x v="2"/>
    <n v="146709293"/>
    <n v="146709293"/>
    <x v="0"/>
    <x v="0"/>
    <x v="0"/>
    <x v="18"/>
    <s v="Oficina Asesora de Planeación "/>
    <x v="0"/>
    <s v="Jefe Oficina Asesora de Planeación"/>
    <x v="1"/>
    <x v="2"/>
    <s v="Fortalecer al IGAC para la implementación del sistema de administración de tierras"/>
    <s v="Sistema de Información Predial Actualizado_x000a_"/>
    <n v="267"/>
    <d v="2021-01-27T00:00:00"/>
    <n v="13337208"/>
    <n v="140040684"/>
    <n v="140040684"/>
    <x v="0"/>
    <s v="MARIA JULIANA MARTINZ GONZALEZ"/>
    <n v="6668609"/>
    <x v="0"/>
    <n v="24432"/>
    <x v="0"/>
    <x v="0"/>
  </r>
  <r>
    <x v="5"/>
    <m/>
    <x v="10"/>
    <x v="4"/>
    <x v="9"/>
    <x v="0"/>
    <x v="5"/>
    <x v="1"/>
    <x v="7"/>
    <s v="Servicios de asesoramiento sobre tecnologías de la información"/>
    <x v="0"/>
    <n v="80101507"/>
    <s v="Análisis y asesoría en el modelamiento BPMN 2.0, optimización, instalación, parametrización, diseño y soporte de los procesos de la Entidad en la plataforma BPMS Bizagi."/>
    <x v="3"/>
    <x v="3"/>
    <n v="3"/>
    <x v="0"/>
    <x v="0"/>
    <x v="2"/>
    <n v="852290000"/>
    <n v="852290000"/>
    <x v="0"/>
    <x v="0"/>
    <x v="0"/>
    <x v="18"/>
    <s v="Oficina Asesora de Planeación "/>
    <x v="0"/>
    <s v="Jefe Oficina Asesora de Planeación"/>
    <x v="1"/>
    <x v="2"/>
    <s v="Fortalecer al IGAC para la implementación del sistema de administración de tierras"/>
    <s v="Sistema de Información Predial Actualizado_x000a_"/>
    <m/>
    <m/>
    <e v="#N/A"/>
    <e v="#N/A"/>
    <e v="#N/A"/>
    <x v="1"/>
    <m/>
    <n v="0"/>
    <x v="0"/>
    <m/>
    <x v="5"/>
    <x v="1"/>
  </r>
  <r>
    <x v="2"/>
    <n v="45"/>
    <x v="2"/>
    <x v="2"/>
    <x v="2"/>
    <x v="0"/>
    <x v="0"/>
    <x v="0"/>
    <x v="11"/>
    <s v="Servicios secretariales o de administración de oficinas  "/>
    <x v="0"/>
    <n v="80161501"/>
    <s v="Prestación de servicios profesionales para apoyar la gestión de atención al ciudadano en Sede Central y a nivel nacional."/>
    <x v="2"/>
    <x v="2"/>
    <n v="11"/>
    <x v="0"/>
    <x v="0"/>
    <x v="1"/>
    <n v="40042596"/>
    <n v="40042596"/>
    <x v="0"/>
    <x v="0"/>
    <x v="1"/>
    <x v="19"/>
    <s v="Secretaría General - Grupo Interno de Trabajo Servicio al Ciudadano"/>
    <x v="0"/>
    <s v="Coordinador Grupo Interno de Trabajo Servicio al Ciudadano"/>
    <x v="4"/>
    <x v="7"/>
    <s v="N/A"/>
    <s v="N/A"/>
    <n v="81"/>
    <d v="2021-01-22T00:00:00"/>
    <n v="3640236"/>
    <n v="40042596"/>
    <n v="40042596"/>
    <x v="0"/>
    <s v="ANYI MARCELA LEON RUBIANO"/>
    <n v="0"/>
    <x v="0"/>
    <n v="24239"/>
    <x v="0"/>
    <x v="0"/>
  </r>
  <r>
    <x v="2"/>
    <n v="46"/>
    <x v="2"/>
    <x v="2"/>
    <x v="2"/>
    <x v="0"/>
    <x v="0"/>
    <x v="0"/>
    <x v="11"/>
    <s v="Servicios secretariales o de administración de oficinas  "/>
    <x v="0"/>
    <n v="80161501"/>
    <s v="Prestación de servicios profesionales para apoyar la gestión administrativa del servicio al ciudadano en Sede Central y a nivel nacional."/>
    <x v="2"/>
    <x v="2"/>
    <n v="11"/>
    <x v="0"/>
    <x v="0"/>
    <x v="1"/>
    <n v="29386313"/>
    <n v="29386313"/>
    <x v="0"/>
    <x v="0"/>
    <x v="1"/>
    <x v="19"/>
    <s v="Secretaría General - Grupo Interno de Trabajo Servicio al Ciudadano"/>
    <x v="0"/>
    <s v="Coordinador Grupo Interno de Trabajo Servicio al Ciudadano"/>
    <x v="4"/>
    <x v="7"/>
    <s v="N/A"/>
    <s v="N/A"/>
    <n v="86"/>
    <d v="2021-01-22T00:00:00"/>
    <n v="2671483"/>
    <n v="29386313"/>
    <n v="29386313"/>
    <x v="0"/>
    <s v="JUAN DAVID DIAZ BUENDIA"/>
    <n v="0"/>
    <x v="0"/>
    <n v="24241"/>
    <x v="0"/>
    <x v="0"/>
  </r>
  <r>
    <x v="2"/>
    <n v="44"/>
    <x v="2"/>
    <x v="2"/>
    <x v="2"/>
    <x v="0"/>
    <x v="0"/>
    <x v="0"/>
    <x v="3"/>
    <s v="Servicios secretariales o de administración de oficinas  "/>
    <x v="0"/>
    <n v="80161501"/>
    <s v="Prestación de servicios profesionales para apoyar la gestión del servicio al ciudadano en Sede Central y a nivel nacional."/>
    <x v="2"/>
    <x v="2"/>
    <n v="11"/>
    <x v="0"/>
    <x v="0"/>
    <x v="1"/>
    <n v="46898742"/>
    <n v="46898742"/>
    <x v="0"/>
    <x v="0"/>
    <x v="1"/>
    <x v="19"/>
    <s v="Secretaría General - Grupo Interno de Trabajo Servicio al Ciudadano"/>
    <x v="0"/>
    <s v="Coordinador Grupo Interno de Trabajo Servicio al Ciudadano"/>
    <x v="4"/>
    <x v="7"/>
    <s v="N/A"/>
    <s v="N/A"/>
    <n v="75"/>
    <d v="2021-01-20T00:00:00"/>
    <n v="4263522"/>
    <n v="46898742"/>
    <n v="46898742"/>
    <x v="0"/>
    <s v="KAROL VIVIANA MORALES ALZATE"/>
    <n v="0"/>
    <x v="0"/>
    <n v="24229"/>
    <x v="0"/>
    <x v="0"/>
  </r>
  <r>
    <x v="2"/>
    <n v="36"/>
    <x v="2"/>
    <x v="2"/>
    <x v="2"/>
    <x v="0"/>
    <x v="0"/>
    <x v="0"/>
    <x v="3"/>
    <s v="Servicios secretariales o de administración de oficinas  "/>
    <x v="0"/>
    <n v="80161501"/>
    <s v="Prestación de servicios profesionales para apoyar las estrategias, procesos, procedimientos y actividades del servicio al ciudadano en Sede Central y a nivel nacional."/>
    <x v="2"/>
    <x v="2"/>
    <n v="11"/>
    <x v="0"/>
    <x v="0"/>
    <x v="1"/>
    <n v="63335720"/>
    <n v="63335720"/>
    <x v="0"/>
    <x v="0"/>
    <x v="1"/>
    <x v="20"/>
    <s v="Secretaria General - GIT Servicio al Ciudadano"/>
    <x v="0"/>
    <s v="Coordinador GIT Servicio al Ciudadano"/>
    <x v="4"/>
    <x v="7"/>
    <s v="N/A"/>
    <s v="N/A"/>
    <n v="36"/>
    <d v="2021-01-15T00:00:00"/>
    <n v="5757792"/>
    <n v="63335712"/>
    <n v="63335712"/>
    <x v="0"/>
    <s v="SHADIA  GENE BELTRAN"/>
    <n v="8"/>
    <x v="0"/>
    <n v="24228"/>
    <x v="0"/>
    <x v="0"/>
  </r>
  <r>
    <x v="2"/>
    <n v="32"/>
    <x v="2"/>
    <x v="2"/>
    <x v="2"/>
    <x v="0"/>
    <x v="0"/>
    <x v="0"/>
    <x v="3"/>
    <s v="Servicios secretariales o de administración de oficinas  "/>
    <x v="0"/>
    <n v="80161501"/>
    <s v="Prestación de servicios profesionales para apoyar la gestión jurídica del servicio al ciudadano en Sede Central y a nivel nacional."/>
    <x v="2"/>
    <x v="2"/>
    <n v="11"/>
    <x v="0"/>
    <x v="0"/>
    <x v="0"/>
    <n v="66214619"/>
    <n v="66214619"/>
    <x v="0"/>
    <x v="0"/>
    <x v="1"/>
    <x v="19"/>
    <s v="Secretaría General - Grupo Interno de Trabajo Servicio al Ciudadano"/>
    <x v="0"/>
    <s v="Coordinador Grupo Interno de Trabajo Servicio al Ciudadano"/>
    <x v="4"/>
    <x v="7"/>
    <s v="N/A"/>
    <s v="N/A"/>
    <n v="38"/>
    <d v="2021-01-19T00:00:00"/>
    <n v="5757793"/>
    <n v="63335723"/>
    <n v="63335723"/>
    <x v="0"/>
    <s v="MARIA PATRICIA ALDANA OSPINA"/>
    <n v="2878896"/>
    <x v="0"/>
    <n v="24214"/>
    <x v="0"/>
    <x v="0"/>
  </r>
  <r>
    <x v="2"/>
    <m/>
    <x v="2"/>
    <x v="2"/>
    <x v="2"/>
    <x v="0"/>
    <x v="5"/>
    <x v="1"/>
    <x v="5"/>
    <s v="Centros o servicios móviles de atención de salud"/>
    <x v="0"/>
    <n v="85101508"/>
    <s v="Promover la inclusión social y el goce efectivo de derechos de la población sorda, en el desarrollo de sensibilizaciones y aproximaciones con enfoque de servicio a la ciudadanía que permite reconocer la lengua de señas colombiana."/>
    <x v="5"/>
    <x v="5"/>
    <n v="6"/>
    <x v="0"/>
    <x v="0"/>
    <x v="1"/>
    <n v="14000000"/>
    <n v="14000000"/>
    <x v="0"/>
    <x v="0"/>
    <x v="1"/>
    <x v="21"/>
    <s v="Secretaria General - GIT Talento Humano"/>
    <x v="0"/>
    <s v="Coordinador GIT Talento Humano"/>
    <x v="5"/>
    <x v="22"/>
    <s v="Desarrollar actividades de educación informal en competencias laborales y socioemocionales virtuales y presenciales"/>
    <s v="Personas Capacitadas"/>
    <m/>
    <m/>
    <e v="#N/A"/>
    <e v="#N/A"/>
    <e v="#N/A"/>
    <x v="1"/>
    <m/>
    <n v="0"/>
    <x v="0"/>
    <m/>
    <x v="5"/>
    <x v="1"/>
  </r>
  <r>
    <x v="2"/>
    <m/>
    <x v="2"/>
    <x v="2"/>
    <x v="2"/>
    <x v="0"/>
    <x v="5"/>
    <x v="1"/>
    <x v="16"/>
    <s v="Máquinas clasificadoras"/>
    <x v="0"/>
    <n v="44102500"/>
    <s v="Realizar el mantenimiento y/o adecuación de los digiturnos que tiene el IGAC a nivel nacional"/>
    <x v="5"/>
    <x v="5"/>
    <n v="7"/>
    <x v="0"/>
    <x v="0"/>
    <x v="1"/>
    <n v="120000000"/>
    <n v="120000000"/>
    <x v="0"/>
    <x v="0"/>
    <x v="1"/>
    <x v="20"/>
    <s v="Secretaria General - GIT Servicio al Ciudadano"/>
    <x v="0"/>
    <s v="Coordinador GIT Servicio al Ciudadano"/>
    <x v="4"/>
    <x v="7"/>
    <s v="N/A"/>
    <s v="N/A"/>
    <m/>
    <m/>
    <e v="#N/A"/>
    <e v="#N/A"/>
    <e v="#N/A"/>
    <x v="1"/>
    <m/>
    <n v="0"/>
    <x v="0"/>
    <m/>
    <x v="5"/>
    <x v="1"/>
  </r>
  <r>
    <x v="2"/>
    <n v="70"/>
    <x v="2"/>
    <x v="2"/>
    <x v="2"/>
    <x v="0"/>
    <x v="0"/>
    <x v="0"/>
    <x v="10"/>
    <s v="Servicios secretariales o de administración de oficinas  "/>
    <x v="0"/>
    <n v="80161501"/>
    <s v="Adquisición del seguro de casco avión y seguro vehículo aéreo no tripulado que ampare los bienes e intereses patrimoniales del IGAC"/>
    <x v="7"/>
    <x v="5"/>
    <n v="12"/>
    <x v="0"/>
    <x v="3"/>
    <x v="1"/>
    <n v="800000000"/>
    <n v="800000000"/>
    <x v="0"/>
    <x v="0"/>
    <x v="0"/>
    <x v="9"/>
    <s v="Secretaría General"/>
    <x v="5"/>
    <s v="Secretaría General"/>
    <x v="7"/>
    <x v="12"/>
    <s v="Capturar y/o gestionar imágenes del territorio colombiano e incorporarlas en el Banco Nacional de Imágenes, a escalas y temporalidad requerida para fines catastrales"/>
    <s v="Imágenes incorporadas al Banco Nacional de imágenes"/>
    <n v="557"/>
    <d v="2021-04-20T00:00:00"/>
    <e v="#N/A"/>
    <e v="#N/A"/>
    <e v="#N/A"/>
    <x v="1"/>
    <s v="CENTRO INTEGRAL DE MANTENIMIENTO ATOCARS SAS"/>
    <n v="0"/>
    <x v="0"/>
    <m/>
    <x v="0"/>
    <x v="0"/>
  </r>
  <r>
    <x v="2"/>
    <n v="76"/>
    <x v="2"/>
    <x v="2"/>
    <x v="2"/>
    <x v="0"/>
    <x v="0"/>
    <x v="0"/>
    <x v="6"/>
    <s v="Servicios secretariales o de administración de oficinas  "/>
    <x v="0"/>
    <n v="80161501"/>
    <s v="Prestación de servicios profesionales al IGAC apoyando la vinculación del personal requerido por la entidad, de conformidad con las solicitudes efectuadas por el supervisor del contrato."/>
    <x v="8"/>
    <x v="8"/>
    <n v="6"/>
    <x v="0"/>
    <x v="0"/>
    <x v="0"/>
    <n v="34546758"/>
    <n v="34546758"/>
    <x v="0"/>
    <x v="0"/>
    <x v="0"/>
    <x v="22"/>
    <s v="Secretaria General "/>
    <x v="0"/>
    <s v="María del Pilar Gonzalez Moreno"/>
    <x v="5"/>
    <x v="22"/>
    <s v="Desarrollar, hacer seguimiento y evaluar el avance en el proceso de gestión del conocimiento en la entidad."/>
    <s v="Personas capacitadas"/>
    <n v="584"/>
    <d v="2021-05-12T00:00:00"/>
    <n v="5757793"/>
    <n v="34546758"/>
    <n v="34546758"/>
    <x v="0"/>
    <s v="CLAUDIA EDITH MEJIA MEJIA"/>
    <n v="0"/>
    <x v="0"/>
    <n v="24725"/>
    <x v="0"/>
    <x v="0"/>
  </r>
  <r>
    <x v="2"/>
    <n v="38"/>
    <x v="2"/>
    <x v="2"/>
    <x v="2"/>
    <x v="0"/>
    <x v="0"/>
    <x v="0"/>
    <x v="3"/>
    <s v="Servicios secretariales o de administración de oficinas  "/>
    <x v="0"/>
    <n v="80161501"/>
    <s v="Prestación de servicios profesionales al IGAC apoyando la vinculación del personal requerido por la entidad, de conformidad con las solicitudes efectuadas por el supervisor del contrato"/>
    <x v="2"/>
    <x v="2"/>
    <n v="345"/>
    <x v="1"/>
    <x v="0"/>
    <x v="0"/>
    <n v="123067779"/>
    <n v="123067779"/>
    <x v="0"/>
    <x v="0"/>
    <x v="0"/>
    <x v="14"/>
    <m/>
    <x v="6"/>
    <m/>
    <x v="11"/>
    <x v="23"/>
    <m/>
    <m/>
    <n v="40"/>
    <d v="2021-01-15T00:00:00"/>
    <n v="10701546"/>
    <n v="122354343"/>
    <n v="122354343"/>
    <x v="0"/>
    <s v="LINDA CRISTINA SANTOS MEJIA"/>
    <n v="713436"/>
    <x v="0"/>
    <n v="24199"/>
    <x v="0"/>
    <x v="0"/>
  </r>
  <r>
    <x v="2"/>
    <n v="52"/>
    <x v="2"/>
    <x v="2"/>
    <x v="2"/>
    <x v="0"/>
    <x v="0"/>
    <x v="0"/>
    <x v="3"/>
    <s v="Servicios secretariales o de administración de oficinas  "/>
    <x v="0"/>
    <n v="80161501"/>
    <s v="Prestación de servicios profesionales para la gestión y atención de las actividades relacionadas con la programación, control y seguimiento, presupuestal de los rubros de funcionamiento de la Entidad"/>
    <x v="0"/>
    <x v="0"/>
    <n v="11"/>
    <x v="0"/>
    <x v="0"/>
    <x v="1"/>
    <n v="73517991"/>
    <n v="73517991"/>
    <x v="0"/>
    <x v="0"/>
    <x v="0"/>
    <x v="3"/>
    <s v="Secretaría General"/>
    <x v="0"/>
    <s v="Secretaria General"/>
    <x v="5"/>
    <x v="9"/>
    <s v="Realizar el seguimiento de los planes de acción anual"/>
    <s v="Documentos de planeación con seguimientos realizados"/>
    <n v="194"/>
    <d v="2021-02-08T00:00:00"/>
    <n v="6683454"/>
    <n v="71290173"/>
    <n v="71290173"/>
    <x v="0"/>
    <s v="JENNFER  ABRIL"/>
    <n v="2227818"/>
    <x v="0"/>
    <n v="24378"/>
    <x v="0"/>
    <x v="0"/>
  </r>
  <r>
    <x v="2"/>
    <n v="56"/>
    <x v="2"/>
    <x v="2"/>
    <x v="2"/>
    <x v="0"/>
    <x v="0"/>
    <x v="0"/>
    <x v="14"/>
    <s v="Servicios secretariales o de administración de oficinas  "/>
    <x v="0"/>
    <n v="80161501"/>
    <s v="Prestar servicios profesionales  en materia jurídica para acompañar a la secretaria general del IGAC a través de la emisión, análisis, revisión, acompañamiento y proyección de conceptos jurídicos que requiera la secretaria general"/>
    <x v="0"/>
    <x v="0"/>
    <n v="11"/>
    <x v="0"/>
    <x v="0"/>
    <x v="1"/>
    <n v="83053047"/>
    <n v="83053047"/>
    <x v="0"/>
    <x v="0"/>
    <x v="1"/>
    <x v="3"/>
    <s v="Secretaría General"/>
    <x v="0"/>
    <s v="Secretaria General"/>
    <x v="4"/>
    <x v="7"/>
    <s v="N/A"/>
    <s v="N/A"/>
    <n v="265"/>
    <d v="2021-02-15T00:00:00"/>
    <n v="7550277"/>
    <n v="79277909"/>
    <n v="79277909"/>
    <x v="0"/>
    <s v="JULIAN ALEJANDRO CRUZ ALARCON"/>
    <n v="3775138"/>
    <x v="0"/>
    <n v="24430"/>
    <x v="0"/>
    <x v="0"/>
  </r>
  <r>
    <x v="2"/>
    <n v="51"/>
    <x v="2"/>
    <x v="2"/>
    <x v="2"/>
    <x v="0"/>
    <x v="0"/>
    <x v="0"/>
    <x v="3"/>
    <s v="Servicios secretariales o de administración de oficinas  "/>
    <x v="0"/>
    <n v="80161501"/>
    <s v="Prestación de servicios profesionales para la gestión y atención de los asuntos jurídicos y contractuales que sean competencia de la Secretaria General del Instituto Geográfico Agustín Codazzi"/>
    <x v="0"/>
    <x v="0"/>
    <n v="11"/>
    <x v="0"/>
    <x v="0"/>
    <x v="1"/>
    <n v="83053047"/>
    <n v="83053047"/>
    <x v="0"/>
    <x v="0"/>
    <x v="0"/>
    <x v="3"/>
    <s v="Secretaría General"/>
    <x v="0"/>
    <s v="Secretaria General"/>
    <x v="5"/>
    <x v="9"/>
    <s v="Realizar el seguimiento de los planes de acción anual"/>
    <s v="Documentos de planeación con seguimientos realizados"/>
    <n v="287"/>
    <d v="2021-02-15T00:00:00"/>
    <n v="7550277"/>
    <n v="79026233"/>
    <n v="79026233"/>
    <x v="0"/>
    <s v="HELVIN IVAN CIFUENTES GONZALEZ"/>
    <n v="4026814"/>
    <x v="0"/>
    <n v="24449"/>
    <x v="0"/>
    <x v="0"/>
  </r>
  <r>
    <x v="2"/>
    <m/>
    <x v="2"/>
    <x v="2"/>
    <x v="2"/>
    <x v="0"/>
    <x v="5"/>
    <x v="1"/>
    <x v="7"/>
    <s v="Centros o servicios móviles de atención de salud"/>
    <x v="0"/>
    <n v="85101508"/>
    <s v="Capacitar a los funcionarios en el manejo y operación técnica de las aeronaves no tripuladas tipo UAS, propiedad del IGAC"/>
    <x v="5"/>
    <x v="5"/>
    <n v="8"/>
    <x v="0"/>
    <x v="1"/>
    <x v="1"/>
    <n v="10000000"/>
    <n v="10000000"/>
    <x v="0"/>
    <x v="0"/>
    <x v="1"/>
    <x v="3"/>
    <s v="Secretaría General - GIT de Talento Humano"/>
    <x v="0"/>
    <s v="Coordinador GIT Talento Humano"/>
    <x v="5"/>
    <x v="22"/>
    <s v="Desarrollar actividades de educación informal en competencias laborales y socioemocionales virtuales y presenciales"/>
    <s v="Personas Capacitadas"/>
    <m/>
    <m/>
    <e v="#N/A"/>
    <e v="#N/A"/>
    <e v="#N/A"/>
    <x v="1"/>
    <m/>
    <n v="0"/>
    <x v="0"/>
    <m/>
    <x v="5"/>
    <x v="1"/>
  </r>
  <r>
    <x v="2"/>
    <n v="34"/>
    <x v="2"/>
    <x v="2"/>
    <x v="2"/>
    <x v="0"/>
    <x v="0"/>
    <x v="0"/>
    <x v="3"/>
    <s v="Servicios de asesoramiento sobre planificación estratégica"/>
    <x v="0"/>
    <n v="80101504"/>
    <s v="Apoyar Instituto Geográfico Agustín Codazzi (IGAC), desde el aspecto jurídico, en las actividades administrativas y de gestión de los procesos de selección y contratación financiados, total o parcialmente, con recursos de Banca Multilateral."/>
    <x v="2"/>
    <x v="2"/>
    <n v="345"/>
    <x v="1"/>
    <x v="0"/>
    <x v="2"/>
    <n v="116150000"/>
    <n v="116150000"/>
    <x v="0"/>
    <x v="0"/>
    <x v="0"/>
    <x v="3"/>
    <s v="Secretaría General"/>
    <x v="0"/>
    <s v="Secretaria General"/>
    <x v="1"/>
    <x v="2"/>
    <s v="Gestionar técnicamente la operación del proyecto de catastro multipropósito, en lo correspondiente al IGAC"/>
    <s v="Sistema de Información Predial Actualizado_x000a_"/>
    <n v="43"/>
    <d v="2021-01-14T00:00:00"/>
    <n v="9865284"/>
    <n v="113450770"/>
    <n v="113450770"/>
    <x v="0"/>
    <s v="CONSTANZA  BARROS PULIDO"/>
    <n v="2699230"/>
    <x v="0"/>
    <n v="24201"/>
    <x v="0"/>
    <x v="0"/>
  </r>
  <r>
    <x v="2"/>
    <n v="60"/>
    <x v="2"/>
    <x v="2"/>
    <x v="2"/>
    <x v="0"/>
    <x v="0"/>
    <x v="0"/>
    <x v="4"/>
    <s v="Servicios de asesoramiento sobre planificación estratégica"/>
    <x v="0"/>
    <n v="80101504"/>
    <s v="Apoyar al Instituto Geográfico Agustín Codazzi (IGAC), como especialista financiero, en la planificación, ejecución, seguimiento y control financiero y contable de los recursos y compromisos adquiridos con la Banca Multilateral, en el marco del Proyecto denominado “Programa para la adopción e implementación de un Catastro Multipropósito Urbano – Rural”, el cual es financiado con recursos del Contrato de Préstamo 8937-OC"/>
    <x v="1"/>
    <x v="1"/>
    <n v="10"/>
    <x v="0"/>
    <x v="0"/>
    <x v="2"/>
    <n v="144200000"/>
    <n v="144200000"/>
    <x v="0"/>
    <x v="0"/>
    <x v="0"/>
    <x v="3"/>
    <s v="Secretaria General"/>
    <x v="0"/>
    <s v="Maria del Pilar Gonzalez Moreno"/>
    <x v="1"/>
    <x v="2"/>
    <s v="Gestionar técnicamente la operación del proyecto de catastro multipropósito, en lo correspondiente al IGAC"/>
    <s v="Predios actualizados catastralmente "/>
    <n v="474"/>
    <d v="2021-03-16T00:00:00"/>
    <n v="14420000"/>
    <n v="136990000"/>
    <n v="136990000"/>
    <x v="0"/>
    <s v="YANETH EUGENIA BRAVO CASTRO"/>
    <n v="7210000"/>
    <x v="0"/>
    <n v="24609"/>
    <x v="0"/>
    <x v="0"/>
  </r>
  <r>
    <x v="5"/>
    <n v="82"/>
    <x v="2"/>
    <x v="2"/>
    <x v="2"/>
    <x v="0"/>
    <x v="0"/>
    <x v="0"/>
    <x v="14"/>
    <s v="Servicios de asesoramiento sobre planificación estratégica"/>
    <x v="0"/>
    <n v="80101504"/>
    <s v="Apoyar al Instituto Geográfico Agustín Codazzi (IGAC), como Profesional de Adquisiciones para adelantar los procesos de selección y contratación del “Programa para la adopción e implementación de un Catastro Multipropósito Urbano – Rural”, el cual es financiado con recursos de los Contratos de Préstamo BIRF 8937-OC y BID 4856/OC-CO."/>
    <x v="0"/>
    <x v="0"/>
    <n v="315"/>
    <x v="1"/>
    <x v="0"/>
    <x v="2"/>
    <n v="103585482"/>
    <n v="103585482"/>
    <x v="0"/>
    <x v="0"/>
    <x v="0"/>
    <x v="3"/>
    <s v="Secretaria General"/>
    <x v="0"/>
    <s v="Secretaria General"/>
    <x v="12"/>
    <x v="2"/>
    <s v="Gestionar técnicamente la operación del proyecto de catastro multipropósito, en lo correspondiente al IGAC"/>
    <s v="Sistema de Información predial actualizado"/>
    <n v="488"/>
    <d v="2021-03-16T00:00:00"/>
    <n v="9865284"/>
    <n v="93720198"/>
    <n v="93720198"/>
    <x v="0"/>
    <s v="MARIA CONSUELO BERNAL"/>
    <n v="9865284"/>
    <x v="0"/>
    <n v="24622"/>
    <x v="0"/>
    <x v="0"/>
  </r>
  <r>
    <x v="2"/>
    <n v="35"/>
    <x v="2"/>
    <x v="2"/>
    <x v="2"/>
    <x v="0"/>
    <x v="0"/>
    <x v="0"/>
    <x v="3"/>
    <s v="Servicios de asesoramiento sobre planificación estratégica"/>
    <x v="0"/>
    <n v="80101504"/>
    <s v="Apoyar al Instituto Geográfico Agustín Codazzi, como Coordinador Administrativo en el marco del  Programa para la adopción e implementación de un Catastro Multipropósito Urbano Rural "/>
    <x v="2"/>
    <x v="2"/>
    <n v="345"/>
    <x v="1"/>
    <x v="0"/>
    <x v="2"/>
    <n v="201400000"/>
    <n v="201400000"/>
    <x v="0"/>
    <x v="0"/>
    <x v="0"/>
    <x v="3"/>
    <s v="Secretaría General"/>
    <x v="0"/>
    <s v="Secretaria General"/>
    <x v="1"/>
    <x v="2"/>
    <s v="Gestionar técnicamente la operación del proyecto de catastro multipropósito, en lo correspondiente al IGAC"/>
    <s v="Sistema de Información Predial Actualizado_x000a_"/>
    <n v="37"/>
    <d v="2021-01-14T00:00:00"/>
    <n v="16480000"/>
    <n v="189520000"/>
    <n v="189520000"/>
    <x v="0"/>
    <s v="ALEXANDER  AYALA RODRIGUEZ"/>
    <n v="11880000"/>
    <x v="0"/>
    <n v="24198"/>
    <x v="0"/>
    <x v="0"/>
  </r>
  <r>
    <x v="2"/>
    <n v="33"/>
    <x v="2"/>
    <x v="2"/>
    <x v="2"/>
    <x v="0"/>
    <x v="0"/>
    <x v="0"/>
    <x v="3"/>
    <s v="Servicios de asesoramiento sobre planificación estratégica"/>
    <x v="0"/>
    <n v="80101504"/>
    <s v="Apoyar al Instituto Geográfico Agustín Codazzi, como especialista en planificación, seguimiento y monitoreo de las actividades previstas dentro del Programa para la adopción e implementación de un Catastro Multipropósito Urbano Rural "/>
    <x v="2"/>
    <x v="2"/>
    <n v="345"/>
    <x v="1"/>
    <x v="0"/>
    <x v="2"/>
    <n v="167000000"/>
    <n v="167000000"/>
    <x v="0"/>
    <x v="0"/>
    <x v="0"/>
    <x v="3"/>
    <s v="Secretaría General"/>
    <x v="0"/>
    <s v="Secretaria General"/>
    <x v="1"/>
    <x v="2"/>
    <s v="Gestionar técnicamente la operación del proyecto de catastro multipropósito, en lo correspondiente al IGAC"/>
    <s v="Sistema de Información Predial Actualizado_x000a_"/>
    <n v="39"/>
    <d v="2021-01-14T00:00:00"/>
    <n v="12700000"/>
    <n v="144780000"/>
    <n v="144780000"/>
    <x v="0"/>
    <s v="LUIS EDDY ACERO CAMACHO"/>
    <n v="22220000"/>
    <x v="0"/>
    <n v="24200"/>
    <x v="0"/>
    <x v="0"/>
  </r>
  <r>
    <x v="2"/>
    <n v="71"/>
    <x v="2"/>
    <x v="2"/>
    <x v="2"/>
    <x v="0"/>
    <x v="0"/>
    <x v="0"/>
    <x v="10"/>
    <s v="Servicios de asesoramiento sobre planificación estratégica"/>
    <x v="0"/>
    <n v="80101504"/>
    <s v="Apoyar al Instituto Geográfico Agustín Codazzi como Especialista de Salvaguardas sociales en el marco del Proyecto denominado “Programa para la adopción e implementación de un Catastro Multipropósito-sito Urbano – Rural”, "/>
    <x v="1"/>
    <x v="1"/>
    <n v="9"/>
    <x v="0"/>
    <x v="0"/>
    <x v="2"/>
    <n v="94300000"/>
    <n v="94300000"/>
    <x v="0"/>
    <x v="0"/>
    <x v="0"/>
    <x v="3"/>
    <s v="Secretaría General"/>
    <x v="0"/>
    <s v="Secretaria General"/>
    <x v="1"/>
    <x v="2"/>
    <s v="Gestionar técnicamente la operación del proyecto de catastro multipropósito, en lo correspondiente al IGAC"/>
    <s v="Sistema de Información Predial Actualizado_x000a_"/>
    <n v="547"/>
    <d v="2021-04-26T00:00:00"/>
    <n v="7550277"/>
    <n v="61157244"/>
    <n v="61157244"/>
    <x v="0"/>
    <s v="FABIAN ANDRE DACCARETT DELGADO"/>
    <n v="33142756"/>
    <x v="0"/>
    <n v="24690"/>
    <x v="0"/>
    <x v="0"/>
  </r>
  <r>
    <x v="2"/>
    <n v="77"/>
    <x v="2"/>
    <x v="2"/>
    <x v="2"/>
    <x v="0"/>
    <x v="0"/>
    <x v="0"/>
    <x v="6"/>
    <s v="Servicios de asesoramiento sobre planificación estratégica"/>
    <x v="0"/>
    <n v="80101504"/>
    <s v="Apoyar al Instituto Geográfico Agustín Codazzi, como especialista en adquisiciones, en los procesos de selección y contratación de bienes y servicios dentro del Programa para la adopción e implementación de un Catastro Multipropósito Urbano Rural"/>
    <x v="8"/>
    <x v="8"/>
    <n v="9"/>
    <x v="0"/>
    <x v="0"/>
    <x v="2"/>
    <n v="178250000"/>
    <n v="178250000"/>
    <x v="0"/>
    <x v="0"/>
    <x v="0"/>
    <x v="3"/>
    <s v="Secretaría General"/>
    <x v="0"/>
    <s v="Secretaria General"/>
    <x v="1"/>
    <x v="2"/>
    <s v="Gestionar técnicamente la operación del proyecto de catastro multipropósito, en lo correspondiente al IGAC"/>
    <s v="Sistema de Información Predial Actualizado_x000a_"/>
    <m/>
    <d v="2021-06-03T00:00:00"/>
    <n v="15450000"/>
    <n v="108150000"/>
    <n v="108150000"/>
    <x v="0"/>
    <s v="MARIO PEDRO MAURICIO DE MILLERI BONILLA"/>
    <n v="70100000"/>
    <x v="0"/>
    <m/>
    <x v="0"/>
    <x v="0"/>
  </r>
  <r>
    <x v="2"/>
    <n v="42"/>
    <x v="2"/>
    <x v="2"/>
    <x v="2"/>
    <x v="1"/>
    <x v="1"/>
    <x v="0"/>
    <x v="11"/>
    <s v="Servicios secretariales o de administración de oficinas  "/>
    <x v="0"/>
    <n v="80161501"/>
    <s v=" Prestación de servicios profesionales para recibir, programar y controlar solicitudes que deba tramitar el git de servicios administrativos."/>
    <x v="2"/>
    <x v="2"/>
    <n v="11"/>
    <x v="0"/>
    <x v="0"/>
    <x v="1"/>
    <n v="68744104"/>
    <n v="68744104"/>
    <x v="0"/>
    <x v="1"/>
    <x v="1"/>
    <x v="23"/>
    <s v="Secretaría General - Servicios Administrativos"/>
    <x v="0"/>
    <s v="N/A"/>
    <x v="4"/>
    <x v="7"/>
    <s v="N/A"/>
    <s v="N/A"/>
    <n v="87"/>
    <d v="2021-01-20T00:00:00"/>
    <n v="3124732"/>
    <n v="34372052"/>
    <n v="68744104"/>
    <x v="0"/>
    <s v="LIESEL STEFHANIE CASTIBLANCO ROMERO_x000a_ANDRES LEONARDO RACHE MOYANO"/>
    <n v="0"/>
    <x v="0"/>
    <s v="24242_x000a_24245"/>
    <x v="1"/>
    <x v="0"/>
  </r>
  <r>
    <x v="8"/>
    <n v="2"/>
    <x v="2"/>
    <x v="2"/>
    <x v="2"/>
    <x v="0"/>
    <x v="0"/>
    <x v="0"/>
    <x v="0"/>
    <s v="Servicio de abastecimiento de combustible para vehículos"/>
    <x v="0"/>
    <n v="78181701"/>
    <s v="Suministro de combustible para el funcionamiento de los vehículos del Instituto Geográfico Agustín Codazzi a nivel nacional"/>
    <x v="0"/>
    <x v="0"/>
    <n v="11"/>
    <x v="0"/>
    <x v="5"/>
    <x v="1"/>
    <n v="175709558"/>
    <n v="175709558"/>
    <x v="0"/>
    <x v="0"/>
    <x v="1"/>
    <x v="24"/>
    <s v="Secretaria General - GIT Servicios Administrativos"/>
    <x v="0"/>
    <s v="Coordinador GIT Servicios Administrativos"/>
    <x v="4"/>
    <x v="7"/>
    <s v="N/A"/>
    <s v="N/A"/>
    <n v="158"/>
    <d v="2021-02-03T00:00:00"/>
    <m/>
    <n v="175709558"/>
    <n v="175709558"/>
    <x v="0"/>
    <s v="ORGANIZACION TERPEL S.A."/>
    <n v="0"/>
    <x v="0"/>
    <n v="24342"/>
    <x v="0"/>
    <x v="0"/>
  </r>
  <r>
    <x v="2"/>
    <n v="37"/>
    <x v="2"/>
    <x v="2"/>
    <x v="2"/>
    <x v="0"/>
    <x v="0"/>
    <x v="0"/>
    <x v="3"/>
    <s v="Viajes en aviones comerciales"/>
    <x v="0"/>
    <n v="78111502"/>
    <s v="Suministro de tiquetes aéreos nacionales e internacionales para el Instituto Geográfico Agustín Codazzi."/>
    <x v="2"/>
    <x v="2"/>
    <n v="12"/>
    <x v="0"/>
    <x v="5"/>
    <x v="1"/>
    <n v="739850240"/>
    <n v="739850240"/>
    <x v="0"/>
    <x v="0"/>
    <x v="1"/>
    <x v="24"/>
    <s v="Secretaria General - GIT Servicios Administrativos"/>
    <x v="0"/>
    <s v="Coordinador GIT Servicios Administrativos"/>
    <x v="4"/>
    <x v="7"/>
    <s v="N/A"/>
    <s v="N/A"/>
    <n v="72"/>
    <d v="2021-01-15T00:00:00"/>
    <n v="0"/>
    <n v="739850240"/>
    <n v="739850240"/>
    <x v="0"/>
    <s v="SUBATOURS LTDA"/>
    <n v="0"/>
    <x v="0"/>
    <n v="24331"/>
    <x v="0"/>
    <x v="0"/>
  </r>
  <r>
    <x v="2"/>
    <n v="54"/>
    <x v="2"/>
    <x v="2"/>
    <x v="2"/>
    <x v="0"/>
    <x v="0"/>
    <x v="0"/>
    <x v="0"/>
    <s v="Transporte de personal"/>
    <x v="0"/>
    <n v="20102301"/>
    <s v="Servicio de Transporte Especial de Pasajeros y de carga a Nivel Nacional del Instituto Geográfico Agustín Codazzi. "/>
    <x v="0"/>
    <x v="0"/>
    <n v="11"/>
    <x v="0"/>
    <x v="5"/>
    <x v="1"/>
    <n v="1421305246"/>
    <n v="1421305246"/>
    <x v="0"/>
    <x v="0"/>
    <x v="1"/>
    <x v="24"/>
    <s v="Secretaria General - GIT Servicios Administrativos"/>
    <x v="0"/>
    <s v="Coordinador GIT Servicios Administrativos"/>
    <x v="4"/>
    <x v="7"/>
    <s v="N/A"/>
    <s v="N/A"/>
    <n v="210"/>
    <d v="2021-02-08T00:00:00"/>
    <n v="1421305246"/>
    <n v="1421305246"/>
    <n v="1421305246"/>
    <x v="0"/>
    <s v="UNION TEMPORAL UT G3 IGAC 2021"/>
    <n v="0"/>
    <x v="0"/>
    <n v="24738"/>
    <x v="0"/>
    <x v="0"/>
  </r>
  <r>
    <x v="2"/>
    <n v="68"/>
    <x v="2"/>
    <x v="2"/>
    <x v="2"/>
    <x v="0"/>
    <x v="0"/>
    <x v="0"/>
    <x v="8"/>
    <s v="Servicios de mantenimiento y reparación de vehículos"/>
    <x v="0"/>
    <n v="78181500"/>
    <s v="Prestación de servicios para el mantenimiento preventivo, correctivo y suministro e instalación de repuestos, para los vehículos livianos y unidades móviles del parque automotor del IGAC a nivel nacional."/>
    <x v="7"/>
    <x v="7"/>
    <n v="8"/>
    <x v="0"/>
    <x v="5"/>
    <x v="0"/>
    <n v="346300000"/>
    <n v="346300000"/>
    <x v="0"/>
    <x v="0"/>
    <x v="1"/>
    <x v="24"/>
    <s v="Secretaria General - GIT Servicios Administrativos"/>
    <x v="0"/>
    <s v="Coordinador GIT Servicios Administrativos"/>
    <x v="4"/>
    <x v="7"/>
    <s v="N/A"/>
    <s v="N/A"/>
    <n v="528"/>
    <d v="2021-04-14T00:00:00"/>
    <n v="0"/>
    <n v="346223527"/>
    <n v="346223527"/>
    <x v="0"/>
    <s v="UNION TEMPORAL AUTOMOTRIZ 2020_x000a_AUTO INVERSIONES COLOMBIA S.A AUTOINVERCOL_x000a_CENTRO INTEGRAL DE MANTENIMIENTO ATOCARS SAS_x000a_"/>
    <n v="76473"/>
    <x v="0"/>
    <s v="24711_x000a_24712_x000a_24713_x000a_24735"/>
    <x v="0"/>
    <x v="0"/>
  </r>
  <r>
    <x v="2"/>
    <n v="63"/>
    <x v="2"/>
    <x v="2"/>
    <x v="2"/>
    <x v="0"/>
    <x v="0"/>
    <x v="0"/>
    <x v="4"/>
    <s v="Servicios secretariales o de administración de oficinas  "/>
    <x v="0"/>
    <n v="80161501"/>
    <s v="Prestación de servicios profesionales para brindar apoyo jurídico a las supervisiones que sean designadas en cabeza de los funcionarios del GIT de Servicios Administrativos y a lo procesos contractuales en cualquiera de las etapas "/>
    <x v="1"/>
    <x v="1"/>
    <n v="9"/>
    <x v="0"/>
    <x v="0"/>
    <x v="1"/>
    <n v="40500000"/>
    <n v="40500000"/>
    <x v="0"/>
    <x v="0"/>
    <x v="1"/>
    <x v="25"/>
    <s v="Secretaria General - GIT servicios administrativos"/>
    <x v="0"/>
    <s v="Coordinador GIT GIT servicios administrativos"/>
    <x v="11"/>
    <x v="23"/>
    <m/>
    <m/>
    <n v="504"/>
    <d v="2021-03-25T00:00:00"/>
    <n v="4382339"/>
    <n v="39441051"/>
    <n v="39441051"/>
    <x v="0"/>
    <s v="ASTRID ANGELICA VELA MARTINEZ"/>
    <n v="1058949"/>
    <x v="0"/>
    <n v="24638"/>
    <x v="0"/>
    <x v="0"/>
  </r>
  <r>
    <x v="2"/>
    <n v="53"/>
    <x v="2"/>
    <x v="2"/>
    <x v="2"/>
    <x v="0"/>
    <x v="0"/>
    <x v="0"/>
    <x v="0"/>
    <s v="Ingeniería civil y arquitectura"/>
    <x v="0"/>
    <n v="81101500"/>
    <s v="Prestación de servicios profesionales para formular, estructurar, evaluar y realizar el seguimiento a los planes, programas y proyectos de infraestructura física y garantizar los objetivos planteados a nivel nacional."/>
    <x v="0"/>
    <x v="0"/>
    <n v="11"/>
    <x v="0"/>
    <x v="0"/>
    <x v="0"/>
    <n v="80634026"/>
    <n v="80634026"/>
    <x v="0"/>
    <x v="0"/>
    <x v="0"/>
    <x v="23"/>
    <s v="Secretaría General - Servicios Administrativos"/>
    <x v="0"/>
    <s v="Coordinador(a) GIT Servicios Administrativos"/>
    <x v="13"/>
    <x v="24"/>
    <s v="Dotar de equipamentos las sedes"/>
    <s v="Sedes Mantenidas"/>
    <n v="192"/>
    <d v="2021-02-08T00:00:00"/>
    <n v="7330366"/>
    <n v="78190571"/>
    <n v="78190571"/>
    <x v="0"/>
    <s v="WILSON BENITES CORREA"/>
    <n v="2443455"/>
    <x v="0"/>
    <n v="24373"/>
    <x v="0"/>
    <x v="0"/>
  </r>
  <r>
    <x v="2"/>
    <n v="55"/>
    <x v="2"/>
    <x v="2"/>
    <x v="2"/>
    <x v="0"/>
    <x v="0"/>
    <x v="0"/>
    <x v="0"/>
    <s v="Servicios de mantenimiento y reparación de vehículos"/>
    <x v="0"/>
    <n v="78181500"/>
    <s v="Prestación de servicios para la revision tecnico mecanica de los vehiculos de propiedad del IGAC C "/>
    <x v="0"/>
    <x v="0"/>
    <n v="12"/>
    <x v="0"/>
    <x v="1"/>
    <x v="1"/>
    <n v="16000000"/>
    <n v="16000000"/>
    <x v="0"/>
    <x v="0"/>
    <x v="1"/>
    <x v="24"/>
    <s v="Secretaria General - GIT Servicios Administrativos"/>
    <x v="0"/>
    <s v="Coordinador GIT Servicios Administrativos"/>
    <x v="4"/>
    <x v="7"/>
    <s v="N/A"/>
    <s v="N/A"/>
    <n v="312"/>
    <d v="2021-02-15T00:00:00"/>
    <n v="0"/>
    <n v="13492673"/>
    <n v="13492673"/>
    <x v="0"/>
    <s v="INSPECCION TECNICA AUTOMOTRIZ INTECO SAS"/>
    <n v="2507327"/>
    <x v="0"/>
    <n v="24534"/>
    <x v="0"/>
    <x v="0"/>
  </r>
  <r>
    <x v="2"/>
    <n v="50"/>
    <x v="2"/>
    <x v="2"/>
    <x v="2"/>
    <x v="0"/>
    <x v="0"/>
    <x v="0"/>
    <x v="0"/>
    <s v="Servicios secretariales o de administración de oficinas  "/>
    <x v="0"/>
    <n v="80161501"/>
    <s v="Prestación de servicios personales  para apoyar los asuntos  y las supervisiones que sean designadas en cabeza de los funcionarios del GIT de Servicios Administrativos"/>
    <x v="0"/>
    <x v="0"/>
    <n v="11"/>
    <x v="0"/>
    <x v="0"/>
    <x v="1"/>
    <n v="34372052"/>
    <n v="34372052"/>
    <x v="0"/>
    <x v="0"/>
    <x v="1"/>
    <x v="23"/>
    <s v="Secretaría General - Servicios Administrativos"/>
    <x v="0"/>
    <s v="N/A"/>
    <x v="4"/>
    <x v="7"/>
    <s v="N/A"/>
    <s v="N/A"/>
    <n v="176"/>
    <d v="2021-02-03T00:00:00"/>
    <n v="2671483"/>
    <n v="29386313"/>
    <n v="29386313"/>
    <x v="0"/>
    <s v="SONIA BAUTISTA CIFUENTE"/>
    <n v="4985739"/>
    <x v="0"/>
    <n v="24377"/>
    <x v="0"/>
    <x v="0"/>
  </r>
  <r>
    <x v="2"/>
    <n v="67"/>
    <x v="2"/>
    <x v="2"/>
    <x v="2"/>
    <x v="0"/>
    <x v="0"/>
    <x v="0"/>
    <x v="8"/>
    <s v="Servicios de mantenimiento y reparación de vehículos"/>
    <x v="0"/>
    <n v="78181500"/>
    <s v="Prestación de servicios para el mantenimiento preventivo, correctivo y suministro e instalación de repuestos, para los vehículos livianos y unidades móviles del parque automotor del IGAC a nivel nacional."/>
    <x v="7"/>
    <x v="7"/>
    <n v="8"/>
    <x v="0"/>
    <x v="2"/>
    <x v="1"/>
    <n v="117600000"/>
    <n v="117600000"/>
    <x v="0"/>
    <x v="0"/>
    <x v="1"/>
    <x v="24"/>
    <s v="Secretaria General - GIT Servicios Administrativos"/>
    <x v="0"/>
    <s v="Coordinador GIT Servicios Administrativos"/>
    <x v="4"/>
    <x v="7"/>
    <s v="N/A"/>
    <s v="N/A"/>
    <n v="542"/>
    <d v="2021-04-14T00:00:00"/>
    <n v="109168733"/>
    <n v="109168733"/>
    <n v="109168733"/>
    <x v="0"/>
    <s v="COMPAÑIA OPERADORA DE CONTRATOS SAS"/>
    <n v="8431267"/>
    <x v="0"/>
    <n v="24763"/>
    <x v="0"/>
    <x v="0"/>
  </r>
  <r>
    <x v="2"/>
    <n v="73"/>
    <x v="2"/>
    <x v="2"/>
    <x v="2"/>
    <x v="0"/>
    <x v="0"/>
    <x v="0"/>
    <x v="17"/>
    <s v="Servicios de mantenimiento de ascensores"/>
    <x v="0"/>
    <n v="72101506"/>
    <s v="Prestación de servicios para el mantenimiento correctivo y preventivo ascensores sede central "/>
    <x v="7"/>
    <x v="7"/>
    <n v="8"/>
    <x v="0"/>
    <x v="0"/>
    <x v="1"/>
    <n v="60000000"/>
    <n v="60000000"/>
    <x v="0"/>
    <x v="0"/>
    <x v="0"/>
    <x v="21"/>
    <s v="Secretaria General - GIT Talento Humano"/>
    <x v="0"/>
    <s v="Coordinador GIT Talento Humano"/>
    <x v="2"/>
    <x v="24"/>
    <s v="Dotar de equipamientos las sedes"/>
    <s v="Sedes Mantenidas"/>
    <n v="555"/>
    <d v="2021-04-26T00:00:00"/>
    <n v="0"/>
    <n v="18329600"/>
    <n v="18329600"/>
    <x v="0"/>
    <s v="OTIS ELEVATOR COMPANY COLOMBIA SAS"/>
    <n v="41670400"/>
    <x v="0"/>
    <n v="24698"/>
    <x v="0"/>
    <x v="0"/>
  </r>
  <r>
    <x v="2"/>
    <m/>
    <x v="2"/>
    <x v="2"/>
    <x v="2"/>
    <x v="0"/>
    <x v="5"/>
    <x v="1"/>
    <x v="7"/>
    <s v="Desinfección"/>
    <x v="0"/>
    <n v="76101500"/>
    <s v="Prestación de servicios para saneamiento básico de la sede central IGAC"/>
    <x v="5"/>
    <x v="5"/>
    <n v="7"/>
    <x v="0"/>
    <x v="1"/>
    <x v="1"/>
    <n v="15000000"/>
    <n v="15000000"/>
    <x v="0"/>
    <x v="0"/>
    <x v="1"/>
    <x v="21"/>
    <s v="sertvcios admnistrativos "/>
    <x v="0"/>
    <s v="Coordinador GIT Talento Humano"/>
    <x v="4"/>
    <x v="7"/>
    <s v="N/A"/>
    <s v="N/A"/>
    <m/>
    <m/>
    <e v="#N/A"/>
    <e v="#N/A"/>
    <e v="#N/A"/>
    <x v="1"/>
    <m/>
    <n v="0"/>
    <x v="0"/>
    <m/>
    <x v="5"/>
    <x v="1"/>
  </r>
  <r>
    <x v="2"/>
    <n v="69"/>
    <x v="2"/>
    <x v="2"/>
    <x v="2"/>
    <x v="0"/>
    <x v="0"/>
    <x v="0"/>
    <x v="2"/>
    <s v="Publicidad en periódicos"/>
    <x v="0"/>
    <n v="82101504"/>
    <s v="Prestación de servicios para realizar la publicación de avisos en un diario de circulación nacional"/>
    <x v="7"/>
    <x v="7"/>
    <n v="9"/>
    <x v="0"/>
    <x v="1"/>
    <x v="1"/>
    <n v="7000000"/>
    <n v="7000000"/>
    <x v="0"/>
    <x v="0"/>
    <x v="1"/>
    <x v="21"/>
    <s v="Secretaria General - GIT Talento Humano"/>
    <x v="0"/>
    <s v="Coordinador GIT Talento Humano"/>
    <x v="4"/>
    <x v="7"/>
    <s v="N/A"/>
    <s v="N/A"/>
    <n v="538"/>
    <d v="2021-04-20T00:00:00"/>
    <e v="#N/A"/>
    <n v="7000000"/>
    <n v="7000000"/>
    <x v="0"/>
    <s v="BIG MEDIA PUBLICIDAD S.A.S"/>
    <n v="0"/>
    <x v="0"/>
    <n v="24719"/>
    <x v="0"/>
    <x v="0"/>
  </r>
  <r>
    <x v="2"/>
    <n v="64"/>
    <x v="2"/>
    <x v="2"/>
    <x v="2"/>
    <x v="0"/>
    <x v="5"/>
    <x v="1"/>
    <x v="10"/>
    <s v="Servicios secretariales o de administración de oficinas  "/>
    <x v="0"/>
    <n v="80161501"/>
    <s v="prestación de servicios personales para realizar actividades relacionadas con la elaboración de novedades administrativas de los funcionarios  de la entidad"/>
    <x v="1"/>
    <x v="1"/>
    <n v="4"/>
    <x v="0"/>
    <x v="0"/>
    <x v="1"/>
    <n v="10685932"/>
    <n v="10685932"/>
    <x v="0"/>
    <x v="0"/>
    <x v="1"/>
    <x v="21"/>
    <s v="Secretaria General - GIT Talento Humano"/>
    <x v="0"/>
    <s v="Coordinador GIT Talento Humano"/>
    <x v="11"/>
    <x v="23"/>
    <m/>
    <m/>
    <n v="558"/>
    <d v="2021-04-28T00:00:00"/>
    <n v="2671483"/>
    <n v="10685932"/>
    <n v="10685932"/>
    <x v="0"/>
    <s v="DAIRO JAVIER MARINEZ ACHURY (contrato anulado a solicitud del abogado9"/>
    <n v="0"/>
    <x v="0"/>
    <n v="24703"/>
    <x v="0"/>
    <x v="0"/>
  </r>
  <r>
    <x v="2"/>
    <n v="66"/>
    <x v="2"/>
    <x v="2"/>
    <x v="2"/>
    <x v="1"/>
    <x v="1"/>
    <x v="0"/>
    <x v="10"/>
    <s v="Servicios secretariales o de administración de oficinas  "/>
    <x v="0"/>
    <n v="80161501"/>
    <s v="prestación de servicios personales para la actualización y el mantenimiento de la información generada desde el proc eso  de talento humano"/>
    <x v="1"/>
    <x v="1"/>
    <n v="4"/>
    <x v="0"/>
    <x v="0"/>
    <x v="1"/>
    <n v="16785720"/>
    <n v="16785720"/>
    <x v="0"/>
    <x v="1"/>
    <x v="1"/>
    <x v="14"/>
    <m/>
    <x v="6"/>
    <m/>
    <x v="11"/>
    <x v="23"/>
    <m/>
    <m/>
    <n v="562"/>
    <d v="2021-04-28T00:00:00"/>
    <e v="#N/A"/>
    <e v="#N/A"/>
    <e v="#N/A"/>
    <x v="1"/>
    <s v="GINA VANESSA CRUZ GARCIA_x000a_YEISON FABIÁN MORALES BOTACHE"/>
    <n v="0"/>
    <x v="0"/>
    <m/>
    <x v="1"/>
    <x v="0"/>
  </r>
  <r>
    <x v="2"/>
    <n v="22"/>
    <x v="2"/>
    <x v="2"/>
    <x v="2"/>
    <x v="0"/>
    <x v="0"/>
    <x v="0"/>
    <x v="3"/>
    <s v="Servicios secretariales o de administración de oficinas  "/>
    <x v="0"/>
    <n v="80161501"/>
    <s v="Prestación de servicios profesionales de soporte jurídico al GIT Gestión del Talento Humano, para la gestión contractual y administrativa que requiera la Coordinación, así como la proyección y revisión de respuestas a derechos de petición, recursos y actos administrativos, requerimientos de los entes de control y demás temas trasversales del área._x000a_"/>
    <x v="2"/>
    <x v="2"/>
    <n v="345"/>
    <x v="1"/>
    <x v="0"/>
    <x v="0"/>
    <n v="32845116"/>
    <n v="32845116"/>
    <x v="0"/>
    <x v="0"/>
    <x v="1"/>
    <x v="26"/>
    <s v="Secretaría General - GIT de Talento Humano"/>
    <x v="0"/>
    <s v="Coordinador GIT de Talento Humano"/>
    <x v="4"/>
    <x v="7"/>
    <s v="N/A"/>
    <s v="N/A"/>
    <n v="22"/>
    <d v="2021-01-08T00:00:00"/>
    <n v="2856097"/>
    <n v="32845116"/>
    <n v="32845116"/>
    <x v="0"/>
    <s v="MARIA FERNANDA CELY VARGAS"/>
    <n v="0"/>
    <x v="0"/>
    <n v="24183"/>
    <x v="0"/>
    <x v="0"/>
  </r>
  <r>
    <x v="2"/>
    <n v="21"/>
    <x v="2"/>
    <x v="2"/>
    <x v="2"/>
    <x v="5"/>
    <x v="6"/>
    <x v="0"/>
    <x v="3"/>
    <s v="Servicios secretariales o de administración de oficinas  "/>
    <x v="0"/>
    <n v="80161501"/>
    <s v="Prestación de servicios profesionales para dar cumplimiento a los procesos de Capacitacion, Bienestar e Incentivos. Carrera Administrativa, Seguridad y  Salud en el Trabajo, Nomina  y demas temas transversales  del Grupo Interno de Trabajo Gestión del Talento Humano en cumplimiento de sus objetivos institucionales."/>
    <x v="2"/>
    <x v="2"/>
    <n v="345"/>
    <x v="1"/>
    <x v="0"/>
    <x v="1"/>
    <n v="267858460"/>
    <n v="267858460"/>
    <x v="0"/>
    <x v="5"/>
    <x v="1"/>
    <x v="26"/>
    <s v="Secretaría General - GIT de Talento Humano"/>
    <x v="0"/>
    <s v="Coordinador GIT de Talento Humano"/>
    <x v="4"/>
    <x v="7"/>
    <s v="N/A"/>
    <s v="N/A"/>
    <n v="19"/>
    <d v="2021-01-08T00:00:00"/>
    <n v="5823010"/>
    <n v="66964615"/>
    <n v="267858460"/>
    <x v="0"/>
    <s v="NELSON ENRIQUE ARAQUE RODRIGUEZ_x000a_DIANA CRISTINA HENRIQUEZ RUIZ_x000a_DIANA MARLEN GÁMEZ BELLO_x000a_NATALIA MARIA CHAVEZ NAVARRETE_x000a_"/>
    <n v="0"/>
    <x v="0"/>
    <s v="24178_x000a_24179_x000a_24180_x000a_24181_x000a_"/>
    <x v="6"/>
    <x v="0"/>
  </r>
  <r>
    <x v="2"/>
    <n v="19"/>
    <x v="2"/>
    <x v="2"/>
    <x v="2"/>
    <x v="0"/>
    <x v="0"/>
    <x v="0"/>
    <x v="3"/>
    <s v="Servicios secretariales o de administración de oficinas  "/>
    <x v="0"/>
    <n v="80161501"/>
    <s v="Prestación de servicios profesionales para el desarrollo, implementación  y seguimiento del plan estratégico del Grupo Interno de Trabajo Gestion del Talento Humano bajo los parametros del modelo integrado de planeacion y gestion MIPG  "/>
    <x v="2"/>
    <x v="2"/>
    <n v="345"/>
    <x v="1"/>
    <x v="0"/>
    <x v="1"/>
    <n v="92327704"/>
    <n v="92327704"/>
    <x v="0"/>
    <x v="0"/>
    <x v="1"/>
    <x v="26"/>
    <s v="Secretaría General - GIT de Talento Humano"/>
    <x v="0"/>
    <s v="Coordinador GIT de Talento Humano"/>
    <x v="4"/>
    <x v="7"/>
    <s v="N/A"/>
    <s v="N/A"/>
    <n v="20"/>
    <d v="2021-01-12T00:00:00"/>
    <n v="8028496"/>
    <n v="92327704"/>
    <n v="92327704"/>
    <x v="0"/>
    <s v="NYDIA MARCELA RIVERA RODRIGUEZ"/>
    <n v="0"/>
    <x v="0"/>
    <n v="24184"/>
    <x v="0"/>
    <x v="0"/>
  </r>
  <r>
    <x v="2"/>
    <n v="20"/>
    <x v="2"/>
    <x v="2"/>
    <x v="2"/>
    <x v="0"/>
    <x v="0"/>
    <x v="0"/>
    <x v="3"/>
    <s v="Servicios secretariales o de administración de oficinas  "/>
    <x v="0"/>
    <n v="80161501"/>
    <s v="Prestación de servicios profesionales para brindar asesoría, acompañamiento y soporte jurídico en los temas relacionados con carrera administrativa, regimen prestacional, laboral individual y colectivo y demás asuntos inherentes al proceso de Gestion de Talento Humano del Instituto. "/>
    <x v="2"/>
    <x v="2"/>
    <n v="345"/>
    <x v="1"/>
    <x v="0"/>
    <x v="0"/>
    <n v="92327704"/>
    <n v="92327704"/>
    <x v="0"/>
    <x v="0"/>
    <x v="1"/>
    <x v="26"/>
    <s v="Secretaría General - GIT de Talento Humano"/>
    <x v="0"/>
    <s v="Coordinador GIT de Talento Humano"/>
    <x v="4"/>
    <x v="7"/>
    <s v="N/A"/>
    <s v="N/A"/>
    <n v="21"/>
    <d v="2021-01-07T00:00:00"/>
    <n v="8028496"/>
    <n v="92327704"/>
    <n v="92327704"/>
    <x v="0"/>
    <s v="YENNY ZULEIMA CARREÑO CONTRERAS"/>
    <n v="0"/>
    <x v="0"/>
    <n v="24168"/>
    <x v="0"/>
    <x v="0"/>
  </r>
  <r>
    <x v="2"/>
    <n v="65"/>
    <x v="2"/>
    <x v="2"/>
    <x v="2"/>
    <x v="1"/>
    <x v="1"/>
    <x v="0"/>
    <x v="4"/>
    <s v="Servicios secretariales o de administración de oficinas  "/>
    <x v="0"/>
    <n v="80161501"/>
    <s v="prestación de servicios profesionales  para realizar actividades de  actualización, revisión valoración y proyección de actos administrativos del Git de Talento humano  y el mantenimiento de la información generada desde el proceso  de talento humano"/>
    <x v="1"/>
    <x v="1"/>
    <n v="4"/>
    <x v="0"/>
    <x v="0"/>
    <x v="1"/>
    <n v="34108176"/>
    <n v="34108176"/>
    <x v="0"/>
    <x v="1"/>
    <x v="1"/>
    <x v="21"/>
    <s v="Secretaria General - GIT Talento Humano"/>
    <x v="0"/>
    <s v="Coordinador GIT Talento Humano"/>
    <x v="11"/>
    <x v="23"/>
    <m/>
    <m/>
    <n v="511"/>
    <d v="2021-03-29T00:00:00"/>
    <n v="4263522"/>
    <n v="17054088"/>
    <n v="34108176"/>
    <x v="0"/>
    <s v="YESED ALEJANDRA RODRIGUEZ ROJAS_x000a_DIANAMARCELA RAMIREZ CASTILLO"/>
    <n v="0"/>
    <x v="0"/>
    <s v="24646_x000a_24648"/>
    <x v="1"/>
    <x v="0"/>
  </r>
  <r>
    <x v="8"/>
    <n v="1"/>
    <x v="2"/>
    <x v="2"/>
    <x v="2"/>
    <x v="0"/>
    <x v="0"/>
    <x v="0"/>
    <x v="6"/>
    <s v="Desfibrilador cardiovertidor implantable icd o desfibrilador para terapia de re sincronización cardíaca crt-d"/>
    <x v="0"/>
    <n v="42203505"/>
    <s v="Adquisición de desfibrilador para las direcciones territoriales"/>
    <x v="8"/>
    <x v="8"/>
    <n v="1"/>
    <x v="0"/>
    <x v="1"/>
    <x v="1"/>
    <n v="20000000"/>
    <n v="20000000"/>
    <x v="0"/>
    <x v="0"/>
    <x v="1"/>
    <x v="21"/>
    <s v="Secretaria General - GIT Talento Humano"/>
    <x v="0"/>
    <s v="Coordinador GIT Talento Humano"/>
    <x v="4"/>
    <x v="7"/>
    <s v="N/A"/>
    <s v="N/A"/>
    <n v="591"/>
    <d v="2021-05-19T00:00:00"/>
    <n v="12530700"/>
    <n v="12530700"/>
    <n v="12530700"/>
    <x v="0"/>
    <s v="HEALTHCORP SAS"/>
    <n v="7469300"/>
    <x v="0"/>
    <n v="24745"/>
    <x v="0"/>
    <x v="0"/>
  </r>
  <r>
    <x v="8"/>
    <s v="3--4"/>
    <x v="2"/>
    <x v="2"/>
    <x v="2"/>
    <x v="0"/>
    <x v="0"/>
    <x v="0"/>
    <x v="10"/>
    <s v="Ropa de seguridad"/>
    <x v="0"/>
    <n v="46181500"/>
    <s v="Adquisición de elementos de Protección Personal (EPP) para la protección de los colaboradores del IGAC a nivel nacional en el marco de la emergencia declarada&quot; COVD-19&quot;"/>
    <x v="1"/>
    <x v="1"/>
    <n v="1"/>
    <x v="0"/>
    <x v="5"/>
    <x v="1"/>
    <n v="100000000"/>
    <n v="100000000"/>
    <x v="0"/>
    <x v="0"/>
    <x v="1"/>
    <x v="21"/>
    <s v="Secretaria General - GIT Talento Humano"/>
    <x v="0"/>
    <s v="Coordinador GIT Talento Humano"/>
    <x v="4"/>
    <x v="7"/>
    <s v="N/A"/>
    <s v="N/A"/>
    <n v="487"/>
    <d v="2021-03-18T00:00:00"/>
    <e v="#N/A"/>
    <n v="84103190"/>
    <n v="84103190"/>
    <x v="0"/>
    <s v="BON SANTE SAS_x000a_LOGISTICA Y GESTION DE NEGOCIOS SAS"/>
    <n v="15896810"/>
    <x v="0"/>
    <s v="24621_x000a_24635"/>
    <x v="0"/>
    <x v="0"/>
  </r>
  <r>
    <x v="2"/>
    <n v="72"/>
    <x v="2"/>
    <x v="2"/>
    <x v="2"/>
    <x v="1"/>
    <x v="1"/>
    <x v="0"/>
    <x v="8"/>
    <s v="Servicios de capacitación vocacional científica"/>
    <x v="0"/>
    <n v="86101600"/>
    <s v="Prestación de servicios de apoyo a la Gestión para llevar a cabo los programas y proyectos del Plan Institucional de Capacitación de la entidad."/>
    <x v="7"/>
    <x v="7"/>
    <n v="8"/>
    <x v="0"/>
    <x v="0"/>
    <x v="1"/>
    <n v="374494211"/>
    <n v="374494211"/>
    <x v="0"/>
    <x v="1"/>
    <x v="0"/>
    <x v="3"/>
    <s v="Secretaría General - GIT de Talento Humano"/>
    <x v="0"/>
    <s v="Coordinador GIT Talento Humano"/>
    <x v="5"/>
    <x v="22"/>
    <s v="Desarrollar actividades de educación informal en competencias laborales y socioemocionales virtuales y presenciales"/>
    <s v="Personas Capacitadas"/>
    <n v="576"/>
    <d v="2021-04-26T00:00:00"/>
    <n v="0"/>
    <n v="320700000"/>
    <n v="320700000"/>
    <x v="0"/>
    <s v="UNIVERSIDAD NACIONAL _x000a_UNIVERSIDAD DISTRITAL"/>
    <n v="53794211"/>
    <x v="0"/>
    <s v="24709_x000a_24715"/>
    <x v="1"/>
    <x v="0"/>
  </r>
  <r>
    <x v="2"/>
    <n v="62"/>
    <x v="2"/>
    <x v="2"/>
    <x v="2"/>
    <x v="0"/>
    <x v="0"/>
    <x v="0"/>
    <x v="10"/>
    <s v="Centros o servicios móviles de atención de salud"/>
    <x v="0"/>
    <n v="85101508"/>
    <s v="Prestación de servicios de apoyo a la Gestión para llevar a cabo los programas y proyectos Institucionales que forman  parte del plan de bienestar  y estímulos, capacitación, seguridad y salud en el trabajo dirigido a los funcionarios del Instituto Geográfico Agustín Codazzi,  y que de acuerdo con las normas vigentes esté en la obligación de garantizar."/>
    <x v="1"/>
    <x v="1"/>
    <n v="9"/>
    <x v="0"/>
    <x v="0"/>
    <x v="1"/>
    <n v="250000000"/>
    <n v="250000000"/>
    <x v="0"/>
    <x v="0"/>
    <x v="1"/>
    <x v="21"/>
    <s v="Secretaria General - GIT Talento Humano"/>
    <x v="0"/>
    <s v="Coordinador GIT Talento Humano"/>
    <x v="4"/>
    <x v="7"/>
    <s v="N/A"/>
    <s v="N/A"/>
    <n v="499"/>
    <d v="2021-03-25T00:00:00"/>
    <n v="0"/>
    <n v="142694916"/>
    <n v="142694916"/>
    <x v="0"/>
    <s v="CAFAM"/>
    <n v="107305084"/>
    <x v="0"/>
    <n v="24632"/>
    <x v="0"/>
    <x v="0"/>
  </r>
  <r>
    <x v="8"/>
    <s v="19-20-21-22-23-24-25-26-27-28-29-30-31-32-33-34-35-36-37-38"/>
    <x v="2"/>
    <x v="2"/>
    <x v="2"/>
    <x v="0"/>
    <x v="0"/>
    <x v="0"/>
    <x v="6"/>
    <s v="Batas protectoras"/>
    <x v="0"/>
    <n v="46181533"/>
    <s v="Adquisición de elementos de seguridad industrial "/>
    <x v="8"/>
    <x v="8"/>
    <n v="11"/>
    <x v="0"/>
    <x v="5"/>
    <x v="1"/>
    <n v="400000000"/>
    <n v="400000000"/>
    <x v="0"/>
    <x v="0"/>
    <x v="1"/>
    <x v="21"/>
    <s v="Secretaria General - GIT Talento Humano"/>
    <x v="0"/>
    <s v="Coordinador GIT Talento Humano"/>
    <x v="4"/>
    <x v="7"/>
    <s v="N/A"/>
    <s v="N/A"/>
    <n v="603"/>
    <d v="2021-05-21T00:00:00"/>
    <n v="39174441"/>
    <n v="39174441"/>
    <n v="39174441"/>
    <x v="0"/>
    <s v="CENCOSUD_x000a_PANAMERICANA LIBRERIA Y PAPELERIA SA_x000a_PROVEER INSTITUCIONAL SAS_x000a_ALMACENES EXITO S A"/>
    <n v="360825559"/>
    <x v="0"/>
    <s v="24739_x000a_24740_x000a_24741_x000a_24742"/>
    <x v="0"/>
    <x v="0"/>
  </r>
  <r>
    <x v="2"/>
    <m/>
    <x v="2"/>
    <x v="2"/>
    <x v="2"/>
    <x v="0"/>
    <x v="5"/>
    <x v="1"/>
    <x v="7"/>
    <s v="Servicios de compra de vestuario"/>
    <x v="0"/>
    <n v="91111703"/>
    <s v="Adquisición de dotación de vestuario de calle para los funcionarios a nivel nacional "/>
    <x v="5"/>
    <x v="5"/>
    <n v="5"/>
    <x v="0"/>
    <x v="5"/>
    <x v="1"/>
    <n v="400000000"/>
    <n v="400000000"/>
    <x v="0"/>
    <x v="0"/>
    <x v="1"/>
    <x v="21"/>
    <s v="Secretaria General - GIT Talento Humano"/>
    <x v="0"/>
    <s v="Coordinador GIT Talento Humano"/>
    <x v="4"/>
    <x v="7"/>
    <s v="N/A"/>
    <s v="N/A"/>
    <m/>
    <m/>
    <e v="#N/A"/>
    <e v="#N/A"/>
    <e v="#N/A"/>
    <x v="1"/>
    <m/>
    <n v="0"/>
    <x v="0"/>
    <m/>
    <x v="5"/>
    <x v="1"/>
  </r>
  <r>
    <x v="2"/>
    <m/>
    <x v="2"/>
    <x v="2"/>
    <x v="2"/>
    <x v="0"/>
    <x v="5"/>
    <x v="1"/>
    <x v="5"/>
    <s v="Batas protectoras"/>
    <x v="0"/>
    <n v="46181533"/>
    <s v="Adquisición de elementos de protección personal para el personal que desarrolla actividades a nivel territorial en el desarrollo de la misionalidad del IGAC. "/>
    <x v="5"/>
    <x v="5"/>
    <n v="16"/>
    <x v="0"/>
    <x v="5"/>
    <x v="1"/>
    <n v="40000000"/>
    <n v="40000000"/>
    <x v="0"/>
    <x v="0"/>
    <x v="1"/>
    <x v="21"/>
    <s v="Secretaria General - GIT Talento Humano"/>
    <x v="0"/>
    <s v="Coordinador GIT Talento Humano"/>
    <x v="4"/>
    <x v="7"/>
    <s v="N/A"/>
    <s v="N/A"/>
    <m/>
    <m/>
    <e v="#N/A"/>
    <e v="#N/A"/>
    <e v="#N/A"/>
    <x v="1"/>
    <m/>
    <n v="0"/>
    <x v="0"/>
    <m/>
    <x v="5"/>
    <x v="1"/>
  </r>
  <r>
    <x v="2"/>
    <m/>
    <x v="2"/>
    <x v="2"/>
    <x v="2"/>
    <x v="0"/>
    <x v="5"/>
    <x v="1"/>
    <x v="5"/>
    <s v="Servicios de compra de vestuario"/>
    <x v="0"/>
    <n v="91111703"/>
    <s v="Adquición de zapatos y elementos de vestuario de protección "/>
    <x v="5"/>
    <x v="5"/>
    <n v="16"/>
    <x v="0"/>
    <x v="5"/>
    <x v="1"/>
    <n v="20000000"/>
    <n v="20000000"/>
    <x v="0"/>
    <x v="0"/>
    <x v="1"/>
    <x v="21"/>
    <s v="Secretaria General - GIT Talento Humano"/>
    <x v="0"/>
    <s v="Coordinador GIT Talento Humano"/>
    <x v="4"/>
    <x v="7"/>
    <s v="N/A"/>
    <s v="N/A"/>
    <m/>
    <m/>
    <e v="#N/A"/>
    <e v="#N/A"/>
    <e v="#N/A"/>
    <x v="1"/>
    <m/>
    <n v="0"/>
    <x v="0"/>
    <m/>
    <x v="5"/>
    <x v="1"/>
  </r>
  <r>
    <x v="2"/>
    <m/>
    <x v="2"/>
    <x v="2"/>
    <x v="2"/>
    <x v="0"/>
    <x v="5"/>
    <x v="1"/>
    <x v="6"/>
    <s v="Centros o servicios móviles de atención de salud"/>
    <x v="0"/>
    <n v="85101508"/>
    <s v="Prestación de servicios para la realización de los exámenes ocupacionales para los funcionarios de la entidad a nivel nacional"/>
    <x v="5"/>
    <x v="5"/>
    <n v="7"/>
    <x v="0"/>
    <x v="2"/>
    <x v="1"/>
    <n v="80000000"/>
    <n v="80000000"/>
    <x v="0"/>
    <x v="0"/>
    <x v="1"/>
    <x v="21"/>
    <s v="Secretaria General - GIT Talento Humano"/>
    <x v="0"/>
    <s v="Coordinador GIT Talento Humano"/>
    <x v="4"/>
    <x v="7"/>
    <s v="N/A"/>
    <s v="N/A"/>
    <m/>
    <m/>
    <e v="#N/A"/>
    <e v="#N/A"/>
    <e v="#N/A"/>
    <x v="1"/>
    <m/>
    <n v="0"/>
    <x v="0"/>
    <m/>
    <x v="5"/>
    <x v="1"/>
  </r>
</pivotCacheRecords>
</file>

<file path=xl/pivotCache/pivotCacheRecords1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19">
  <r>
    <x v="0"/>
    <n v="25"/>
    <x v="0"/>
    <x v="0"/>
    <x v="0"/>
    <x v="0"/>
    <x v="0"/>
    <x v="0"/>
    <x v="0"/>
    <s v="Servicios de formación profesional en ingeniería"/>
    <x v="0"/>
    <n v="86101610"/>
    <s v="Prestación de servicios personales para realizar el lavado y alistamiento de la instrumentación requerida para la ejecución de análisis en el GIT Laboratorio Nacional de Suelos."/>
    <x v="0"/>
    <x v="0"/>
    <n v="7"/>
    <x v="0"/>
    <x v="0"/>
    <x v="0"/>
    <n v="28519428"/>
    <n v="28519428"/>
    <x v="0"/>
    <x v="0"/>
    <x v="0"/>
    <x v="0"/>
    <x v="0"/>
    <s v="Subdirección de Agrología"/>
    <x v="0"/>
    <s v="Subdirector de Agrología "/>
    <x v="0"/>
    <x v="0"/>
    <s v="Análisis físicos, químicos, biológicos y mineralógicos de suelos"/>
    <s v="Pruebas químicas, físicas, mineralógicas y biológicas de suelos realizadas"/>
    <n v="129"/>
    <d v="2021-01-22T00:00:00"/>
    <n v="2004904"/>
    <n v="14034328"/>
    <n v="28068656"/>
    <s v=" GLADYS VELANDIA  _x000a_ANA JAZMÍN OTALORA RODRÍGUEZ"/>
    <n v="450772"/>
    <x v="0"/>
    <s v="24353_x000a_24354"/>
    <x v="0"/>
  </r>
  <r>
    <x v="0"/>
    <n v="14"/>
    <x v="0"/>
    <x v="0"/>
    <x v="0"/>
    <x v="0"/>
    <x v="0"/>
    <x v="0"/>
    <x v="0"/>
    <s v="Servicios de formación profesional en ingeniería"/>
    <x v="0"/>
    <n v="86101610"/>
    <s v="Prestación de servicios profesionales para avalar la consolidación y calidad de los productos generados de  cobertura y uso de la tierra de acuerdo los lineamientos y metas de la Subdirección de Agrología."/>
    <x v="0"/>
    <x v="0"/>
    <n v="7"/>
    <x v="0"/>
    <x v="0"/>
    <x v="0"/>
    <n v="67640720"/>
    <n v="67640720"/>
    <x v="0"/>
    <x v="0"/>
    <x v="0"/>
    <x v="0"/>
    <x v="0"/>
    <s v="Subdirección de Agrología"/>
    <x v="1"/>
    <s v="Subdirector de Agrología "/>
    <x v="0"/>
    <x v="1"/>
    <s v="Geomorfología aplicada a levantamientos de suelos, Levantamientos de Coberturas, Uso de la tierra, Conflictos biofísicos de uso del territorio, difusión y disposición de la información generada."/>
    <s v="Sistema de información agrologica actualizado"/>
    <n v="143"/>
    <d v="2021-01-22T00:00:00"/>
    <n v="4738790"/>
    <n v="33171530"/>
    <n v="66343060"/>
    <s v="_x000a_MARIA ELENA REBOLLO_x000a_WILMER  GUZMAN MARTINEZ"/>
    <n v="1297660"/>
    <x v="0"/>
    <s v="24368_x000a_24499"/>
    <x v="0"/>
  </r>
  <r>
    <x v="0"/>
    <n v="1"/>
    <x v="0"/>
    <x v="0"/>
    <x v="1"/>
    <x v="1"/>
    <x v="0"/>
    <x v="0"/>
    <x v="0"/>
    <s v="Servicios de formación profesional en ingeniería"/>
    <x v="0"/>
    <n v="86101610"/>
    <s v="Prestación de servicios profesionales para gestionar la etapa preparatoria de las solicitudes de bienes, servicios y/o obras públicas, así como registro, verificación y publicación de los trámites contractuales dentro de las plataformas."/>
    <x v="0"/>
    <x v="0"/>
    <n v="7"/>
    <x v="0"/>
    <x v="0"/>
    <x v="0"/>
    <n v="51312562"/>
    <n v="51312562"/>
    <x v="0"/>
    <x v="0"/>
    <x v="1"/>
    <x v="0"/>
    <x v="0"/>
    <s v="Subdirección de Agrología"/>
    <x v="2"/>
    <s v="Subdirector de Agrología "/>
    <x v="0"/>
    <x v="1"/>
    <s v="Estudio de suelos como insumo para el ordenamiento integral del territorio."/>
    <s v="Sistema de información agrologica actualizado"/>
    <n v="105"/>
    <d v="2021-01-22T00:00:00"/>
    <n v="7261336"/>
    <n v="50829352"/>
    <n v="50829352"/>
    <s v="ADRIANA CAROLINA RIVADENEIRA PISCIOTTI"/>
    <n v="483210"/>
    <x v="0"/>
    <n v="24307"/>
    <x v="1"/>
  </r>
  <r>
    <x v="0"/>
    <n v="6"/>
    <x v="0"/>
    <x v="0"/>
    <x v="1"/>
    <x v="1"/>
    <x v="0"/>
    <x v="0"/>
    <x v="0"/>
    <s v="Servicios de formación profesional en ingeniería"/>
    <x v="0"/>
    <n v="86101610"/>
    <s v="Prestación de servicios para el manejo de la información que genere la subdirección de agrología en el desarrollo de sus proyectos."/>
    <x v="0"/>
    <x v="0"/>
    <n v="7"/>
    <x v="0"/>
    <x v="0"/>
    <x v="0"/>
    <n v="18155711"/>
    <n v="18155711"/>
    <x v="0"/>
    <x v="0"/>
    <x v="1"/>
    <x v="0"/>
    <x v="0"/>
    <s v="Subdirección de Agrología"/>
    <x v="2"/>
    <s v="Subdirector de Agrología "/>
    <x v="0"/>
    <x v="1"/>
    <s v="Estudio de suelos como insumo para el ordenamiento integral del territorio."/>
    <s v="Sistema de información agrologica actualizado"/>
    <n v="119"/>
    <d v="2021-01-22T00:00:00"/>
    <n v="2575938"/>
    <n v="18031566"/>
    <n v="18031566"/>
    <s v="ANDREA PILAR SINTURA HUERTA"/>
    <n v="124145"/>
    <x v="0"/>
    <n v="24309"/>
    <x v="1"/>
  </r>
  <r>
    <x v="0"/>
    <n v="9"/>
    <x v="0"/>
    <x v="0"/>
    <x v="2"/>
    <x v="2"/>
    <x v="0"/>
    <x v="0"/>
    <x v="0"/>
    <s v="Servicios de formación profesional en ingeniería"/>
    <x v="0"/>
    <n v="86101610"/>
    <s v="Prestación de servicios profesionales para realizar el levantamiento de suelos  y capacidad de uso de las tierras en los proyectos que adelanta la Subdirección de Agrología"/>
    <x v="0"/>
    <x v="0"/>
    <n v="7"/>
    <x v="0"/>
    <x v="0"/>
    <x v="0"/>
    <n v="202827758"/>
    <n v="202827758"/>
    <x v="0"/>
    <x v="0"/>
    <x v="2"/>
    <x v="0"/>
    <x v="0"/>
    <s v="Subdirección de Agrología"/>
    <x v="2"/>
    <s v="Subdirector de Agrología "/>
    <x v="0"/>
    <x v="1"/>
    <s v="Estudio de suelos como insumo para el ordenamiento integral del territorio."/>
    <s v="Sistema de información agrologica actualizado"/>
    <n v="107"/>
    <d v="2021-01-22T00:00:00"/>
    <n v="4112781"/>
    <n v="28789467"/>
    <n v="201526269"/>
    <s v="BEATRIZ OLARTE ALCANTAR_x000a_PATRCIA ROZO RODRIGUEZ_x000a_LORENA PATRICIA SALAMANCA GONZALEZ_x000a_REINALDO RIOS PUENTES_x000a_DIEGO LEONARDO CORTES DELGADILLO_x000a_EDWIN BENAVIDES RODRIGUEZ_x000a_CLAUDIA MARCELA PRORRAS VANEGAS"/>
    <n v="1301489"/>
    <x v="0"/>
    <s v="24320_x000a_24325_x000a_24326_x000a_24327_x000a_24328_x000a_24329_x000a_24330"/>
    <x v="2"/>
  </r>
  <r>
    <x v="0"/>
    <n v="19"/>
    <x v="0"/>
    <x v="0"/>
    <x v="3"/>
    <x v="3"/>
    <x v="0"/>
    <x v="0"/>
    <x v="0"/>
    <s v="Servicios de formación profesional en ingeniería"/>
    <x v="0"/>
    <n v="86101610"/>
    <s v="Prestación de servicios personales para la ejecución de análisis básicos y aplicación de controles de calidad en el GIT Laboratorio Nacional de Suelos."/>
    <x v="0"/>
    <x v="0"/>
    <n v="7"/>
    <x v="0"/>
    <x v="0"/>
    <x v="0"/>
    <n v="54467133"/>
    <n v="54467133"/>
    <x v="0"/>
    <x v="0"/>
    <x v="3"/>
    <x v="0"/>
    <x v="0"/>
    <s v="Subdirección de Agrología"/>
    <x v="0"/>
    <s v="Subdirector de Agrología "/>
    <x v="0"/>
    <x v="0"/>
    <s v="Análisis físicos, químicos, biológicos y mineralógicos de suelos"/>
    <s v="Pruebas químicas, físicas, mineralógicas y biológicas de suelos realizadas"/>
    <n v="118"/>
    <d v="2021-01-22T00:00:00"/>
    <n v="2575938"/>
    <n v="18031566"/>
    <n v="54094698"/>
    <s v="DAVID LEONARDO CACERES_x000a_ANGELICA MARIA  SANCHEZ  ORDOÑEZ  _x000a_MARY  LESVIA  ARDILA  QUINTANA"/>
    <n v="372435"/>
    <x v="0"/>
    <s v="24317_x000a_24318_x000a_24319"/>
    <x v="3"/>
  </r>
  <r>
    <x v="0"/>
    <n v="13"/>
    <x v="0"/>
    <x v="0"/>
    <x v="0"/>
    <x v="0"/>
    <x v="0"/>
    <x v="0"/>
    <x v="0"/>
    <s v="Servicios de formación profesional en ingeniería"/>
    <x v="0"/>
    <n v="86101610"/>
    <s v="Prestación de servicios profesionales para la implementación de sistemas de información geográfica en la estructuración y consolidación de productos cartográficos de los diferentes proyectos que adelante la Subdirección de Agrología."/>
    <x v="0"/>
    <x v="0"/>
    <n v="7"/>
    <x v="0"/>
    <x v="0"/>
    <x v="0"/>
    <n v="57950788"/>
    <n v="57950788"/>
    <x v="0"/>
    <x v="0"/>
    <x v="0"/>
    <x v="0"/>
    <x v="0"/>
    <s v="Subdirección de Agrología"/>
    <x v="1"/>
    <s v="Subdirector de Agrología "/>
    <x v="0"/>
    <x v="1"/>
    <s v="Geomorfología aplicada a levantamientos de suelos, Levantamientos de Coberturas, Uso de la tierra, Conflictos biofísicos de uso del territorio, difusión y disposición de la información generada."/>
    <s v="Sistema de información agrologica actualizado"/>
    <n v="141"/>
    <d v="2021-01-22T00:00:00"/>
    <n v="4112781"/>
    <n v="28789467"/>
    <n v="57578934"/>
    <s v="DIANA PATRICIA MERA GARZON _x000a_ LIZBETH GONZÁLEZ"/>
    <n v="371854"/>
    <x v="0"/>
    <s v="24343_x000a_24456"/>
    <x v="0"/>
  </r>
  <r>
    <x v="0"/>
    <n v="24"/>
    <x v="0"/>
    <x v="0"/>
    <x v="1"/>
    <x v="1"/>
    <x v="0"/>
    <x v="0"/>
    <x v="0"/>
    <s v="Servicios de formación profesional en ingeniería"/>
    <x v="0"/>
    <n v="86101610"/>
    <s v="Prestación de servicios profesionales para el seguimiento y control de la validez de los resultados analíticos, confirmación y validación  de las metodologías de acuerdo con la normatividad vigente de competencia técnica en el GIT Laboratorio Nacional de Suelos."/>
    <x v="0"/>
    <x v="0"/>
    <n v="7"/>
    <x v="0"/>
    <x v="0"/>
    <x v="0"/>
    <n v="33820360"/>
    <n v="33820360"/>
    <x v="0"/>
    <x v="0"/>
    <x v="1"/>
    <x v="0"/>
    <x v="0"/>
    <s v="Subdirección de Agrología"/>
    <x v="0"/>
    <s v="Subdirector de Agrología "/>
    <x v="0"/>
    <x v="0"/>
    <s v="Análisis físicos, químicos, biológicos y mineralógicos de suelos"/>
    <s v="Pruebas químicas, físicas, mineralógicas y biológicas de suelos realizadas"/>
    <n v="139"/>
    <d v="2021-01-22T00:00:00"/>
    <n v="4738790"/>
    <n v="33171530"/>
    <n v="33171530"/>
    <s v="ELSA MATILDE GONZÁLEZ"/>
    <n v="648830"/>
    <x v="0"/>
    <n v="24337"/>
    <x v="1"/>
  </r>
  <r>
    <x v="0"/>
    <n v="18"/>
    <x v="0"/>
    <x v="0"/>
    <x v="0"/>
    <x v="0"/>
    <x v="0"/>
    <x v="0"/>
    <x v="0"/>
    <s v="Servicios de formación profesional en ingeniería"/>
    <x v="0"/>
    <n v="86101610"/>
    <s v="Prestación de servicios Profesionales para la ejecución de análisis de mediana complejidad, registro de información y aplicación de controles de calidad en el GIT Laboratorio Nacional de Suelos."/>
    <x v="0"/>
    <x v="0"/>
    <n v="7"/>
    <x v="0"/>
    <x v="0"/>
    <x v="0"/>
    <n v="42472080"/>
    <n v="42472080"/>
    <x v="0"/>
    <x v="0"/>
    <x v="0"/>
    <x v="0"/>
    <x v="0"/>
    <s v="Subdirección de Agrología"/>
    <x v="0"/>
    <s v="Subdirector de Agrología "/>
    <x v="0"/>
    <x v="0"/>
    <s v="Análisis físicos, químicos, biológicos y mineralógicos de suelos"/>
    <s v="Pruebas químicas, físicas, mineralógicas y biológicas de suelos realizadas"/>
    <n v="106"/>
    <d v="2021-01-22T00:00:00"/>
    <n v="3033256"/>
    <n v="21232792"/>
    <n v="42465584"/>
    <s v="GREGORY STEVEN PUENTES GONZALEZ _x000a_ JUAN GÓMEZ GÓMEZ"/>
    <n v="6496"/>
    <x v="0"/>
    <s v="24298_x000a_24301"/>
    <x v="0"/>
  </r>
  <r>
    <x v="0"/>
    <n v="26"/>
    <x v="0"/>
    <x v="0"/>
    <x v="1"/>
    <x v="1"/>
    <x v="0"/>
    <x v="1"/>
    <x v="0"/>
    <s v="Servicios temporales de ingeniería  "/>
    <x v="0"/>
    <n v="80111614"/>
    <s v="Prestación de servicios profesionales para realizar el enlace entre los git gestión de suelos y aplicaciones agrológicas y laboratorio nacional de suelos y ejercer el control de calidad de los datos analíticos de levantamientos de suelos."/>
    <x v="1"/>
    <x v="1"/>
    <n v="7"/>
    <x v="0"/>
    <x v="0"/>
    <x v="0"/>
    <n v="21446236"/>
    <n v="21446236"/>
    <x v="0"/>
    <x v="0"/>
    <x v="1"/>
    <x v="0"/>
    <x v="0"/>
    <s v="Subdirección de Agrología"/>
    <x v="3"/>
    <s v="Subdriector de Agrología"/>
    <x v="0"/>
    <x v="1"/>
    <s v="Estudio de suelos como insumo para el ordenamiento integral del territorio."/>
    <s v="Sistema de información agrologica actualizado"/>
    <n v="151"/>
    <d v="2021-02-01T00:00:00"/>
    <n v="3063748"/>
    <n v="21446236"/>
    <n v="21446236"/>
    <s v="GUERTHY ADRIANA MORENO SÁNCHEZ"/>
    <n v="0"/>
    <x v="0"/>
    <n v="24431"/>
    <x v="1"/>
  </r>
  <r>
    <x v="0"/>
    <n v="12"/>
    <x v="0"/>
    <x v="0"/>
    <x v="1"/>
    <x v="1"/>
    <x v="0"/>
    <x v="0"/>
    <x v="0"/>
    <s v="Servicios de formación profesional en ingeniería"/>
    <x v="0"/>
    <n v="86101610"/>
    <s v="Prestación de servicios profesionales para avalar la calidad de la información cartográfica, alfanumérica y geoespacial, en los diferentes proyectos que adelante la Subdirección de Agrología, bajo estándares de la Infraestructura de Datos Espaciales."/>
    <x v="0"/>
    <x v="0"/>
    <n v="7"/>
    <x v="0"/>
    <x v="0"/>
    <x v="0"/>
    <n v="33820360"/>
    <n v="33820360"/>
    <x v="0"/>
    <x v="0"/>
    <x v="1"/>
    <x v="0"/>
    <x v="0"/>
    <s v="Subdirección de Agrología"/>
    <x v="1"/>
    <s v="Subdirector de Agrología "/>
    <x v="0"/>
    <x v="1"/>
    <s v="Geomorfología aplicada a levantamientos de suelos, Levantamientos de Coberturas, Uso de la tierra, Conflictos biofísicos de uso del territorio, difusión y disposición de la información generada."/>
    <s v="Sistema de información agrologica actualizado"/>
    <n v="142"/>
    <d v="2021-01-22T00:00:00"/>
    <n v="4738790"/>
    <n v="33171530"/>
    <n v="33171530"/>
    <s v="JENNIFER LORENA TÉLLEZ"/>
    <n v="648830"/>
    <x v="0"/>
    <n v="24344"/>
    <x v="1"/>
  </r>
  <r>
    <x v="0"/>
    <n v="5"/>
    <x v="0"/>
    <x v="0"/>
    <x v="1"/>
    <x v="1"/>
    <x v="0"/>
    <x v="0"/>
    <x v="0"/>
    <s v="Servicios de formación profesional en ingeniería"/>
    <x v="0"/>
    <n v="86101610"/>
    <s v="Prestación de servicios profesionales para apoyar las actividades de fortalecimiento institucional del proceso agrologico mediante la formulación e implementación de lineamientos de ejecución, seguimiento y control. "/>
    <x v="0"/>
    <x v="0"/>
    <n v="7"/>
    <x v="0"/>
    <x v="0"/>
    <x v="0"/>
    <n v="28975394"/>
    <n v="28975394"/>
    <x v="0"/>
    <x v="0"/>
    <x v="1"/>
    <x v="0"/>
    <x v="0"/>
    <s v="Subdirección de Agrología"/>
    <x v="2"/>
    <s v="Subdirector de Agrología "/>
    <x v="0"/>
    <x v="1"/>
    <s v="Estudio de suelos como insumo para el ordenamiento integral del territorio."/>
    <s v="Sistema de información agrologica actualizado"/>
    <n v="258"/>
    <d v="2021-01-22T00:00:00"/>
    <n v="4112781"/>
    <n v="28789467"/>
    <n v="28789467"/>
    <s v="JOHANNA KATERINE CORDERO CASALLAS"/>
    <n v="185927"/>
    <x v="0"/>
    <n v="24434"/>
    <x v="1"/>
  </r>
  <r>
    <x v="0"/>
    <n v="23"/>
    <x v="0"/>
    <x v="0"/>
    <x v="1"/>
    <x v="1"/>
    <x v="0"/>
    <x v="0"/>
    <x v="0"/>
    <s v="Servicios de formación profesional en ingeniería"/>
    <x v="0"/>
    <n v="86101610"/>
    <s v="Prestación de servicios personales para ejecutar el programa de aseguramiento metrológico de los equipos e instrumentos  conforme a los requisitos de la Norma ISO 17025, en el GIT Laboratorio Nacional de Suelos."/>
    <x v="0"/>
    <x v="0"/>
    <n v="7"/>
    <x v="0"/>
    <x v="0"/>
    <x v="0"/>
    <n v="18155711"/>
    <n v="18155711"/>
    <x v="0"/>
    <x v="0"/>
    <x v="1"/>
    <x v="0"/>
    <x v="0"/>
    <s v="Subdirección de Agrología"/>
    <x v="0"/>
    <s v="Subdirector de Agrología "/>
    <x v="0"/>
    <x v="0"/>
    <s v="Análisis físicos, químicos, biológicos y mineralógicos de suelos"/>
    <s v="Pruebas químicas, físicas, mineralógicas y biológicas de suelos realizadas"/>
    <n v="135"/>
    <d v="2021-01-22T00:00:00"/>
    <n v="2575938"/>
    <n v="18031566"/>
    <n v="18031566"/>
    <s v="JOHN JAIRO YATE ALAPE"/>
    <n v="124145"/>
    <x v="0"/>
    <n v="24350"/>
    <x v="1"/>
  </r>
  <r>
    <x v="0"/>
    <n v="22"/>
    <x v="0"/>
    <x v="0"/>
    <x v="1"/>
    <x v="1"/>
    <x v="0"/>
    <x v="0"/>
    <x v="0"/>
    <s v="Servicios de formación profesional en ingeniería"/>
    <x v="0"/>
    <n v="86101610"/>
    <s v="Prestación de servicios personales para realizar la preparación y manejo de muestras de suelos, aguas, compost y tejido vegetal en el GIT Laboratorio Nacional de Suelos. "/>
    <x v="0"/>
    <x v="0"/>
    <n v="7"/>
    <x v="0"/>
    <x v="0"/>
    <x v="0"/>
    <n v="16296816"/>
    <n v="16296816"/>
    <x v="0"/>
    <x v="0"/>
    <x v="1"/>
    <x v="0"/>
    <x v="0"/>
    <s v="Subdirección de Agrología"/>
    <x v="0"/>
    <s v="Subdirector de Agrología "/>
    <x v="0"/>
    <x v="0"/>
    <s v="Análisis físicos, químicos, biológicos y mineralógicos de suelos"/>
    <s v="Pruebas químicas, físicas, mineralógicas y biológicas de suelos realizadas"/>
    <n v="132"/>
    <d v="2021-01-22T00:00:00"/>
    <n v="2004904"/>
    <n v="16039232"/>
    <n v="16039232"/>
    <s v="JUAN FELIPE RUEDA CALDERON"/>
    <n v="257584"/>
    <x v="0"/>
    <n v="24349"/>
    <x v="1"/>
  </r>
  <r>
    <x v="0"/>
    <n v="7"/>
    <x v="0"/>
    <x v="0"/>
    <x v="1"/>
    <x v="1"/>
    <x v="0"/>
    <x v="0"/>
    <x v="0"/>
    <s v="Servicios de formación profesional en ingeniería"/>
    <x v="0"/>
    <n v="86101610"/>
    <s v="Prestación de servicios profesionales para realizar el control de calidad de la interacción de la información de los levantamientos de suelos y aplicaciones agrologicas a nivel nacional"/>
    <x v="0"/>
    <x v="0"/>
    <n v="7"/>
    <x v="0"/>
    <x v="0"/>
    <x v="0"/>
    <n v="33820360"/>
    <n v="33820360"/>
    <x v="0"/>
    <x v="0"/>
    <x v="1"/>
    <x v="0"/>
    <x v="0"/>
    <s v="Subdirección de Agrología"/>
    <x v="2"/>
    <s v="Subdirector de Agrología "/>
    <x v="0"/>
    <x v="1"/>
    <s v="Estudio de suelos como insumo para el ordenamiento integral del territorio."/>
    <s v="Sistema de información agrologica actualizado"/>
    <n v="258"/>
    <d v="2021-01-22T00:00:00"/>
    <n v="4738790"/>
    <n v="33171530"/>
    <n v="33171530"/>
    <s v="JULIANA YAMILE CUY TORRES"/>
    <n v="648830"/>
    <x v="0"/>
    <n v="24434"/>
    <x v="1"/>
  </r>
  <r>
    <x v="0"/>
    <n v="16"/>
    <x v="0"/>
    <x v="0"/>
    <x v="1"/>
    <x v="1"/>
    <x v="0"/>
    <x v="2"/>
    <x v="0"/>
    <s v="Servicios de formación profesional en ingeniería"/>
    <x v="0"/>
    <n v="86101610"/>
    <s v="Prestación de servicios profesionales para la gestión, planeación, preparación y control de calidad de la producción cartográfica y alfanumérica de los diferentes proyectos que se adelantan en la Subdirección de Agrología"/>
    <x v="2"/>
    <x v="2"/>
    <n v="10"/>
    <x v="0"/>
    <x v="0"/>
    <x v="0"/>
    <n v="28975394"/>
    <n v="28975394"/>
    <x v="0"/>
    <x v="0"/>
    <x v="1"/>
    <x v="0"/>
    <x v="0"/>
    <s v="Subdirección de Agrología"/>
    <x v="1"/>
    <s v="Subdirector de Agrología "/>
    <x v="0"/>
    <x v="1"/>
    <s v="Geomorfología aplicada a levantamientos de suelos, Levantamientos de Coberturas, Uso de la tierra, Conflictos biofísicos de uso del territorio, difusión y disposición de la información generada."/>
    <s v="Sistema de información agrologica actualizado"/>
    <m/>
    <d v="2021-03-03T00:00:00"/>
    <n v="4112781"/>
    <n v="28789467"/>
    <n v="28789467"/>
    <s v="KATHERINE GÓMEZ RODRIGUEZ"/>
    <n v="185927"/>
    <x v="0"/>
    <n v="24550"/>
    <x v="1"/>
  </r>
  <r>
    <x v="0"/>
    <n v="3"/>
    <x v="0"/>
    <x v="0"/>
    <x v="1"/>
    <x v="1"/>
    <x v="0"/>
    <x v="0"/>
    <x v="0"/>
    <s v="Servicios de formación profesional en ingeniería"/>
    <x v="0"/>
    <n v="86101610"/>
    <s v="Prestación de servicios personales para realizar la digitación y consolidación de la información agrológica, acorde con los estándares de control de calidad de la entidad."/>
    <x v="0"/>
    <x v="0"/>
    <n v="7"/>
    <x v="0"/>
    <x v="0"/>
    <x v="0"/>
    <n v="13473194"/>
    <n v="13473194"/>
    <x v="0"/>
    <x v="0"/>
    <x v="1"/>
    <x v="0"/>
    <x v="0"/>
    <s v="Subdirección de Agrología"/>
    <x v="2"/>
    <s v="Subdirector de Agrología "/>
    <x v="0"/>
    <x v="1"/>
    <s v="Estudio de suelos como insumo para el ordenamiento integral del territorio."/>
    <s v="Sistema de información agrologica actualizado"/>
    <n v="226"/>
    <d v="2021-01-22T00:00:00"/>
    <n v="1873015"/>
    <n v="13111105"/>
    <n v="13111105"/>
    <s v="MARÍA PAULA ROJAS"/>
    <n v="362089"/>
    <x v="0"/>
    <n v="24420"/>
    <x v="1"/>
  </r>
  <r>
    <x v="0"/>
    <n v="8"/>
    <x v="0"/>
    <x v="0"/>
    <x v="3"/>
    <x v="3"/>
    <x v="0"/>
    <x v="1"/>
    <x v="0"/>
    <s v="Servicios de formación profesional en ingeniería"/>
    <x v="0"/>
    <n v="86101610"/>
    <s v="Prestación de servicios profesionales para realizar el levantamientos del suelo y diligenciamiento  de la base de datos de observaciones de suelos de los proyectos de la Subdirección de Agrología"/>
    <x v="1"/>
    <x v="1"/>
    <n v="7"/>
    <x v="0"/>
    <x v="0"/>
    <x v="0"/>
    <n v="63708120"/>
    <n v="63708120"/>
    <x v="0"/>
    <x v="0"/>
    <x v="3"/>
    <x v="0"/>
    <x v="0"/>
    <s v="Subdirección de Agrología"/>
    <x v="3"/>
    <s v="Subdriector de Agrología"/>
    <x v="0"/>
    <x v="1"/>
    <s v="Estudio de suelos como insumo para el cumplimiento de los acuerdos de paz"/>
    <s v="Sistema de información agrologica actualizado"/>
    <n v="126"/>
    <d v="2021-02-18T00:00:00"/>
    <n v="3033256"/>
    <n v="21232792"/>
    <n v="63698376"/>
    <s v="SANDRA JULIANA DIAZ WAGNER_x000a_TITO LEONARDO FANDIÑO _x000a_LEYDER ECHEVERRY "/>
    <n v="9744"/>
    <x v="0"/>
    <s v="24480_x000a_24578_x000a_24579"/>
    <x v="3"/>
  </r>
  <r>
    <x v="0"/>
    <n v="20"/>
    <x v="0"/>
    <x v="0"/>
    <x v="1"/>
    <x v="1"/>
    <x v="0"/>
    <x v="0"/>
    <x v="0"/>
    <s v="Servicios de formación profesional en ingeniería"/>
    <x v="0"/>
    <n v="86101610"/>
    <s v="Prestación de servicios personales para implementar y ejecutar las actividades de control ambiental bajo la Norma ISO 14001 y manejo de residuos en el GIT Laboratorio Nacional de Suelos"/>
    <x v="0"/>
    <x v="0"/>
    <n v="7"/>
    <x v="0"/>
    <x v="0"/>
    <x v="0"/>
    <n v="18155711"/>
    <n v="18155711"/>
    <x v="0"/>
    <x v="0"/>
    <x v="1"/>
    <x v="0"/>
    <x v="0"/>
    <s v="Subdirección de Agrología"/>
    <x v="0"/>
    <s v="Subdirector de Agrología "/>
    <x v="0"/>
    <x v="0"/>
    <s v="Análisis físicos, químicos, biológicos y mineralógicos de suelos"/>
    <s v="Pruebas químicas, físicas, mineralógicas y biológicas de suelos realizadas"/>
    <n v="204"/>
    <d v="2021-01-22T00:00:00"/>
    <n v="2575938"/>
    <n v="18031566"/>
    <n v="18031566"/>
    <s v="SERGIO ANDRÉS ARENAS ENMOGA"/>
    <n v="124145"/>
    <x v="0"/>
    <n v="24392"/>
    <x v="1"/>
  </r>
  <r>
    <x v="0"/>
    <n v="4"/>
    <x v="0"/>
    <x v="0"/>
    <x v="1"/>
    <x v="1"/>
    <x v="0"/>
    <x v="0"/>
    <x v="0"/>
    <s v="Servicios de formación profesional en ingeniería"/>
    <x v="0"/>
    <n v="86101610"/>
    <s v="Prestación de servicios personales para la organización de información edafológica y de capacidad de uso de las tierras dentro de los procesos de levantamientos de suelos y aplicaciones agrológicas."/>
    <x v="0"/>
    <x v="0"/>
    <n v="7"/>
    <x v="0"/>
    <x v="0"/>
    <x v="0"/>
    <n v="13473194"/>
    <n v="13473194"/>
    <x v="0"/>
    <x v="0"/>
    <x v="1"/>
    <x v="0"/>
    <x v="0"/>
    <s v="Subdirección de Agrología"/>
    <x v="2"/>
    <s v="Subdirector de Agrología "/>
    <x v="0"/>
    <x v="1"/>
    <s v="Estudio de suelos como insumo para el ordenamiento integral del territorio."/>
    <s v="Sistema de información agrologica actualizado"/>
    <n v="140"/>
    <d v="2021-01-22T00:00:00"/>
    <n v="1911592"/>
    <n v="13381144"/>
    <n v="13381144"/>
    <s v="VALENTINA ROJAS"/>
    <n v="92050"/>
    <x v="0"/>
    <n v="24338"/>
    <x v="1"/>
  </r>
  <r>
    <x v="0"/>
    <n v="2"/>
    <x v="0"/>
    <x v="0"/>
    <x v="1"/>
    <x v="1"/>
    <x v="0"/>
    <x v="0"/>
    <x v="0"/>
    <s v="Servicios de formación profesional en ingeniería"/>
    <x v="0"/>
    <n v="86101610"/>
    <s v="Prestación de servicios profesionales para realizar actividades de apoyo a los procesos administrativos que adelanta la Subdirección de Agrología"/>
    <x v="0"/>
    <x v="0"/>
    <n v="7"/>
    <x v="0"/>
    <x v="0"/>
    <x v="0"/>
    <n v="21236040"/>
    <n v="21236040"/>
    <x v="0"/>
    <x v="0"/>
    <x v="1"/>
    <x v="0"/>
    <x v="0"/>
    <s v="Subdirección de Agrología"/>
    <x v="2"/>
    <s v="Subdirector de Agrología "/>
    <x v="0"/>
    <x v="1"/>
    <s v="Estudio de suelos como insumo para el ordenamiento integral del territorio."/>
    <s v="Sistema de información agrologica actualizado"/>
    <n v="114"/>
    <d v="2021-01-22T00:00:00"/>
    <n v="3033256"/>
    <n v="21232792"/>
    <n v="21232792"/>
    <s v="VIVIANA ANDREA RUEDA CALDERÓN"/>
    <n v="3248"/>
    <x v="0"/>
    <n v="24308"/>
    <x v="1"/>
  </r>
  <r>
    <x v="0"/>
    <n v="21"/>
    <x v="0"/>
    <x v="0"/>
    <x v="1"/>
    <x v="1"/>
    <x v="0"/>
    <x v="0"/>
    <x v="0"/>
    <s v="Servicios de formación profesional en ingeniería"/>
    <x v="0"/>
    <n v="86101610"/>
    <s v="Prestación de servicios profesionales para realizar el control de calidad, seguimiento, validación y programación analítica garantizando el cumplimiento oportuno de la prestación de servicios de análisis en el área de biología del GIT Laboratorio Nacional de Suelos."/>
    <x v="0"/>
    <x v="0"/>
    <n v="7"/>
    <x v="0"/>
    <x v="0"/>
    <x v="0"/>
    <n v="28975394"/>
    <n v="28975394"/>
    <x v="0"/>
    <x v="0"/>
    <x v="1"/>
    <x v="0"/>
    <x v="0"/>
    <s v="Subdirección de Agrología"/>
    <x v="0"/>
    <s v="Subdirector de Agrología "/>
    <x v="0"/>
    <x v="0"/>
    <s v="Análisis físicos, químicos, biológicos y mineralógicos de suelos"/>
    <s v="Pruebas químicas, físicas, mineralógicas y biológicas de suelos realizadas"/>
    <n v="137"/>
    <d v="2021-01-22T00:00:00"/>
    <n v="4112781"/>
    <n v="28789467"/>
    <n v="28789467"/>
    <s v="VLADIMIR PAEZ FONSECA"/>
    <n v="185927"/>
    <x v="0"/>
    <n v="24336"/>
    <x v="1"/>
  </r>
  <r>
    <x v="0"/>
    <n v="10"/>
    <x v="0"/>
    <x v="0"/>
    <x v="4"/>
    <x v="4"/>
    <x v="0"/>
    <x v="0"/>
    <x v="0"/>
    <s v="Servicios de formación profesional en ingeniería"/>
    <x v="0"/>
    <n v="86101610"/>
    <s v="Prestación de servicios profesionales para la interpretación de cobertura y uso de la tierra, geomorfología y elaboración de cartografía temática de los proyectos de la Subdirección de Agrología."/>
    <x v="0"/>
    <x v="0"/>
    <n v="7"/>
    <x v="0"/>
    <x v="0"/>
    <x v="0"/>
    <n v="144876970"/>
    <n v="144876970"/>
    <x v="0"/>
    <x v="0"/>
    <x v="4"/>
    <x v="0"/>
    <x v="0"/>
    <s v="Subdirección de Agrología"/>
    <x v="1"/>
    <s v="Subdirector de Agrología "/>
    <x v="0"/>
    <x v="1"/>
    <s v="Geomorfología aplicada a levantamientos de suelos, Levantamientos de Coberturas, Uso de la tierra, Conflictos biofísicos de uso del territorio, difusión y disposición de la información generada."/>
    <s v="Sistema de información agrologica actualizado"/>
    <n v="136"/>
    <d v="2021-01-22T00:00:00"/>
    <n v="4112781"/>
    <n v="28789467"/>
    <n v="143947335"/>
    <s v="WALTER HERRERA  _x000a_RICARDO VALBUENA _x000a_ANDRÉS FELIPE PICÓN _x000a_ADELINA MONTEALEGRE _x000a_JUAN MEDINA AVELLANEDA _x000a_"/>
    <n v="929635"/>
    <x v="0"/>
    <s v="24345_x000a_24457_x000a_24458_x000a_24540_x000a_24584"/>
    <x v="4"/>
  </r>
  <r>
    <x v="0"/>
    <n v="17"/>
    <x v="0"/>
    <x v="0"/>
    <x v="1"/>
    <x v="1"/>
    <x v="0"/>
    <x v="0"/>
    <x v="0"/>
    <s v="Servicios de formación profesional en ingeniería"/>
    <x v="0"/>
    <n v="86101610"/>
    <s v="Prestación de servicios profesionales para la interpretación, control de calidad inicial y consolidación de información de cobertura de la tierra o geomorfología, de acuerdo a los lineamientos y metas de la Subdirección de Agrología."/>
    <x v="0"/>
    <x v="0"/>
    <n v="7"/>
    <x v="0"/>
    <x v="0"/>
    <x v="0"/>
    <n v="33820360"/>
    <n v="33820360"/>
    <x v="0"/>
    <x v="0"/>
    <x v="1"/>
    <x v="0"/>
    <x v="0"/>
    <s v="Subdirección de Agrología"/>
    <x v="1"/>
    <s v="Subdirector de Agrología "/>
    <x v="0"/>
    <x v="1"/>
    <s v="Geomorfología aplicada a levantamientos de suelos, Levantamientos de Coberturas, Uso de la tierra, Conflictos biofísicos de uso del territorio, difusión y disposición de la información generada."/>
    <s v="Sistema de información agrologica actualizado"/>
    <n v="310"/>
    <d v="2021-01-22T00:00:00"/>
    <n v="4738790"/>
    <n v="33171530"/>
    <n v="33171530"/>
    <s v="WVEIMAR SAMACA TORRES"/>
    <n v="648830"/>
    <x v="0"/>
    <n v="24472"/>
    <x v="1"/>
  </r>
  <r>
    <x v="0"/>
    <n v="11"/>
    <x v="0"/>
    <x v="0"/>
    <x v="0"/>
    <x v="0"/>
    <x v="0"/>
    <x v="0"/>
    <x v="0"/>
    <s v="Servicios de formación profesional en ingeniería"/>
    <x v="0"/>
    <n v="86101610"/>
    <s v="Prestación de servicios personales para la delineación y depuración digital de información cartográfica y alfanumérica generada en los proyectos que se desarrollan en la Subdirección de Agrología"/>
    <x v="0"/>
    <x v="0"/>
    <n v="7"/>
    <x v="0"/>
    <x v="0"/>
    <x v="0"/>
    <n v="36311422"/>
    <n v="36311422"/>
    <x v="0"/>
    <x v="0"/>
    <x v="0"/>
    <x v="0"/>
    <x v="0"/>
    <s v="Subdirección de Agrología"/>
    <x v="1"/>
    <s v="Subdirector de Agrología "/>
    <x v="0"/>
    <x v="1"/>
    <s v="Geomorfología aplicada a levantamientos de suelos, Levantamientos de Coberturas, Uso de la tierra, Conflictos biofísicos de uso del territorio, difusión y disposición de la información generada."/>
    <s v="Sistema de información agrologica actualizado"/>
    <n v="314"/>
    <d v="2021-01-22T00:00:00"/>
    <n v="2575938"/>
    <n v="18031566"/>
    <n v="36063132"/>
    <s v="YONATAN HERRERA _x000a_ HERNAN GUILLERMO BENITEZ"/>
    <n v="248290"/>
    <x v="0"/>
    <s v="24476_x000a_24585"/>
    <x v="0"/>
  </r>
  <r>
    <x v="0"/>
    <n v="15"/>
    <x v="0"/>
    <x v="0"/>
    <x v="1"/>
    <x v="1"/>
    <x v="0"/>
    <x v="0"/>
    <x v="0"/>
    <s v="Servicios de formación profesional en ingeniería"/>
    <x v="0"/>
    <n v="86101610"/>
    <s v="Prestación de servicios profesionales para asignación, elaboración y consolidación de información fotogramétrica de los diferentes proyectos que adelante la subdirección de Agrología."/>
    <x v="0"/>
    <x v="0"/>
    <n v="7"/>
    <x v="0"/>
    <x v="0"/>
    <x v="0"/>
    <n v="28975394"/>
    <n v="28975394"/>
    <x v="0"/>
    <x v="0"/>
    <x v="1"/>
    <x v="0"/>
    <x v="0"/>
    <s v="Subdirección de Agrología"/>
    <x v="1"/>
    <s v="Subdirector de Agrología "/>
    <x v="0"/>
    <x v="1"/>
    <s v="Geomorfología aplicada a levantamientos de suelos, Levantamientos de Coberturas, Uso de la tierra, Conflictos biofísicos de uso del territorio, difusión y disposición de la información generada."/>
    <s v="Sistema de información agrologica actualizado"/>
    <n v="298"/>
    <d v="2021-01-22T00:00:00"/>
    <n v="4112781"/>
    <n v="28789467"/>
    <n v="28789467"/>
    <s v="ZULY YESENIA OLAYA ACOSTA"/>
    <n v="185927"/>
    <x v="0"/>
    <n v="24467"/>
    <x v="1"/>
  </r>
  <r>
    <x v="1"/>
    <n v="51"/>
    <x v="1"/>
    <x v="1"/>
    <x v="1"/>
    <x v="1"/>
    <x v="0"/>
    <x v="3"/>
    <x v="0"/>
    <s v="Servicios secretariales o de administración de oficinas  "/>
    <x v="0"/>
    <n v="80161501"/>
    <s v="Prestación de servicios profesionales para realizar los procesos de planeación y seguimiento al plan de acción de la dirección territorial casanare, en el marco de los lineamientos institucionales vigentes"/>
    <x v="2"/>
    <x v="2"/>
    <n v="6"/>
    <x v="0"/>
    <x v="0"/>
    <x v="0"/>
    <n v="18748392"/>
    <n v="18748392"/>
    <x v="0"/>
    <x v="0"/>
    <x v="1"/>
    <x v="0"/>
    <x v="1"/>
    <s v="DT Casanare"/>
    <x v="4"/>
    <s v="HERMES SALCEDO RODRIGUEZ"/>
    <x v="1"/>
    <x v="2"/>
    <s v="Ejecutar procesos de conservación catastral a nivel nacional"/>
    <s v="Mutaciones realizadas"/>
    <n v="512"/>
    <d v="2021-03-30T00:00:00"/>
    <n v="3124732"/>
    <n v="18748392"/>
    <n v="18748392"/>
    <s v="HONOFRE QUINTERO CABICHE"/>
    <n v="0"/>
    <x v="0"/>
    <n v="24645"/>
    <x v="1"/>
  </r>
  <r>
    <x v="1"/>
    <n v="53"/>
    <x v="1"/>
    <x v="1"/>
    <x v="1"/>
    <x v="1"/>
    <x v="0"/>
    <x v="3"/>
    <x v="0"/>
    <s v="Servicios secretariales o de administración de oficinas  "/>
    <x v="0"/>
    <n v="80161501"/>
    <s v="Prestación de servicios de apoyo a la gestión en ventanilla para atencion al usuario presencial y virtual en los procesos catastrales de la dirección territorial casanare"/>
    <x v="2"/>
    <x v="2"/>
    <n v="6"/>
    <x v="0"/>
    <x v="0"/>
    <x v="0"/>
    <n v="12589290"/>
    <n v="12589290"/>
    <x v="0"/>
    <x v="0"/>
    <x v="1"/>
    <x v="0"/>
    <x v="1"/>
    <s v="DT Casanare"/>
    <x v="4"/>
    <s v="HERMES SALCEDO RODRIGUEZ"/>
    <x v="1"/>
    <x v="2"/>
    <s v="Ejecutar procesos de conservación catastral a nivel nacional"/>
    <s v="Mutaciones realizadas"/>
    <n v="508"/>
    <d v="2021-03-30T00:00:00"/>
    <n v="2098215"/>
    <n v="12589290"/>
    <n v="12589290"/>
    <s v="JOSE LEONIDAS VEGA PEREZ_x000a_"/>
    <n v="0"/>
    <x v="0"/>
    <n v="24641"/>
    <x v="1"/>
  </r>
  <r>
    <x v="1"/>
    <n v="62"/>
    <x v="1"/>
    <x v="1"/>
    <x v="1"/>
    <x v="1"/>
    <x v="0"/>
    <x v="4"/>
    <x v="0"/>
    <s v="Servicios secretariales o de administración de oficinas  "/>
    <x v="0"/>
    <n v="80161501"/>
    <s v="Prestación de servicios personales para realizar actividades de reconocimiento predial urbano y rural para la atención de trámites en los procesos catastrales de la dirección territorial casanare"/>
    <x v="3"/>
    <x v="3"/>
    <n v="150"/>
    <x v="1"/>
    <x v="0"/>
    <x v="0"/>
    <n v="15623660"/>
    <n v="15623660"/>
    <x v="0"/>
    <x v="0"/>
    <x v="1"/>
    <x v="0"/>
    <x v="1"/>
    <s v="DT Casanare"/>
    <x v="4"/>
    <s v="HERMES SALCEDO RODRIGUEZ"/>
    <x v="1"/>
    <x v="2"/>
    <s v="Ejecutar procesos de conservación catastral a nivel nacional"/>
    <s v="Mutaciones realizadas"/>
    <n v="548"/>
    <d v="2021-04-23T00:00:00"/>
    <n v="3124732"/>
    <n v="15623660"/>
    <n v="15623660"/>
    <s v="LILIANA  ALFONSO CHAVITA"/>
    <n v="0"/>
    <x v="0"/>
    <n v="24692"/>
    <x v="1"/>
  </r>
  <r>
    <x v="1"/>
    <n v="70"/>
    <x v="1"/>
    <x v="1"/>
    <x v="1"/>
    <x v="1"/>
    <x v="0"/>
    <x v="5"/>
    <x v="0"/>
    <s v="Servicios secretariales o de administración de oficinas  "/>
    <x v="0"/>
    <n v="80161501"/>
    <s v="Prestación de servicios de apoyo a la gestión reconocedor predial junior  y atención de requerimientos administrativos y judiciales del proceso de restitución de tierras en la dirección territorial casanare."/>
    <x v="4"/>
    <x v="4"/>
    <n v="210"/>
    <x v="1"/>
    <x v="0"/>
    <x v="0"/>
    <n v="19827500"/>
    <n v="19827500"/>
    <x v="0"/>
    <x v="1"/>
    <x v="1"/>
    <x v="0"/>
    <x v="1"/>
    <s v="DT Casanare"/>
    <x v="4"/>
    <s v="HERMES SALCEDO RODRIGUEZ"/>
    <x v="1"/>
    <x v="2"/>
    <s v="Atender las solicitudes en materia de Política de Restitución de Tierras y Ley de Víctimas"/>
    <s v="Solicitudes Atendidas"/>
    <n v="616"/>
    <d v="2021-06-04T00:00:00"/>
    <n v="2832500"/>
    <n v="14162500"/>
    <n v="14162500"/>
    <s v="LUISA FERNANDA LONDOÑO ORTIZ"/>
    <n v="5665000"/>
    <x v="0"/>
    <n v="24761"/>
    <x v="1"/>
  </r>
  <r>
    <x v="1"/>
    <n v="52"/>
    <x v="1"/>
    <x v="1"/>
    <x v="1"/>
    <x v="1"/>
    <x v="0"/>
    <x v="3"/>
    <x v="0"/>
    <s v="Servicios secretariales o de administración de oficinas  "/>
    <x v="0"/>
    <n v="80161501"/>
    <s v="Prestación de servicios de apoyo a la gestión desarrollada en procesos catastrales de la dirección territorial casanare "/>
    <x v="2"/>
    <x v="2"/>
    <n v="6"/>
    <x v="0"/>
    <x v="0"/>
    <x v="0"/>
    <n v="10207458"/>
    <n v="10207458"/>
    <x v="0"/>
    <x v="0"/>
    <x v="1"/>
    <x v="0"/>
    <x v="1"/>
    <s v="DT Casanare"/>
    <x v="4"/>
    <s v="HERMES SALCEDO RODRIGUEZ"/>
    <x v="1"/>
    <x v="2"/>
    <s v="Ejecutar procesos de conservación catastral a nivel nacional"/>
    <s v="Mutaciones realizadas"/>
    <n v="513"/>
    <d v="2021-03-30T00:00:00"/>
    <n v="1701243"/>
    <n v="10207458"/>
    <n v="10207458"/>
    <s v="YULY MARICELA ROJAS PACAGUI_x000a_"/>
    <n v="0"/>
    <x v="0"/>
    <n v="24650"/>
    <x v="1"/>
  </r>
  <r>
    <x v="2"/>
    <n v="41"/>
    <x v="2"/>
    <x v="2"/>
    <x v="1"/>
    <x v="1"/>
    <x v="0"/>
    <x v="6"/>
    <x v="0"/>
    <s v="Alquiler y arrendamiento de propiedades o edificaciones"/>
    <x v="0"/>
    <n v="80131500"/>
    <s v="Arrendamiento de bien inmueble para el funcionamiento de la dirección territorial casanare del instituto geográfico agustín codazzi-igac."/>
    <x v="0"/>
    <x v="0"/>
    <n v="11"/>
    <x v="0"/>
    <x v="0"/>
    <x v="0"/>
    <n v="162316000"/>
    <n v="162316000"/>
    <x v="0"/>
    <x v="0"/>
    <x v="1"/>
    <x v="0"/>
    <x v="2"/>
    <s v="DT Casanare"/>
    <x v="4"/>
    <s v="HERMES SALCEDO RODRIGUEZ"/>
    <x v="2"/>
    <x v="3"/>
    <s v="Realizar actividades preliminares"/>
    <s v="Sedes adecuadas"/>
    <n v="70"/>
    <d v="2021-01-19T00:00:00"/>
    <n v="14756000"/>
    <n v="162316000"/>
    <n v="162316000"/>
    <s v="INMOBILIARIA ROYALS COMPANY SAS"/>
    <n v="0"/>
    <x v="0"/>
    <n v="24234"/>
    <x v="1"/>
  </r>
  <r>
    <x v="1"/>
    <n v="18"/>
    <x v="1"/>
    <x v="1"/>
    <x v="5"/>
    <x v="5"/>
    <x v="0"/>
    <x v="0"/>
    <x v="0"/>
    <s v="Servicios secretariales o de administración de oficinas  "/>
    <x v="0"/>
    <n v="80161501"/>
    <s v="Prestación de servicios profesionales para apoyar en la evaluación, seguimiento, control, planeación y ejecución de los proyectos programados en el marco de la &quot;Actualización y Gestión Catastral Nacional&quot;."/>
    <x v="0"/>
    <x v="0"/>
    <n v="11"/>
    <x v="0"/>
    <x v="0"/>
    <x v="0"/>
    <n v="434072513"/>
    <n v="434072513"/>
    <x v="0"/>
    <x v="0"/>
    <x v="5"/>
    <x v="0"/>
    <x v="1"/>
    <s v="Subdirección de Catastro"/>
    <x v="5"/>
    <s v="Subdirectora de Catastro"/>
    <x v="1"/>
    <x v="2"/>
    <s v="Ejecutar procesos de actualización catastral a nivel nacional"/>
    <s v="Predios actualizados catastralmente"/>
    <n v="89"/>
    <d v="2021-01-25T00:00:00"/>
    <n v="9865284"/>
    <n v="108518124"/>
    <n v="434072496"/>
    <s v=" CECILIA MARIA OCAMPO BOHORQUEZ _x000a_DIANA CAROLINA NARANJO OLARTE_x000a_GLORIA MARCELA HERNÁNDEZ ARDILA _x000a_VICTOR MANUEL RAMOS PEÑUELA"/>
    <n v="17"/>
    <x v="0"/>
    <s v="24244_x000a_24314_x000a_24315_x000a_24321"/>
    <x v="5"/>
  </r>
  <r>
    <x v="1"/>
    <n v="15"/>
    <x v="1"/>
    <x v="1"/>
    <x v="1"/>
    <x v="1"/>
    <x v="0"/>
    <x v="1"/>
    <x v="0"/>
    <s v="Servicios de formación profesional en derecho"/>
    <x v="0"/>
    <n v="86101713"/>
    <s v="Prestación de servicios profesionales para orientar el desarrollo de los proyectos programados para la gestión catastral, incluyendo los relacionados con la ejecución de los recursos de cooperación internacional."/>
    <x v="1"/>
    <x v="1"/>
    <n v="325"/>
    <x v="1"/>
    <x v="0"/>
    <x v="0"/>
    <n v="144486420"/>
    <n v="144486420"/>
    <x v="0"/>
    <x v="0"/>
    <x v="1"/>
    <x v="0"/>
    <x v="1"/>
    <s v="Subdirección de Catastro"/>
    <x v="5"/>
    <s v="Subdirectora de Catastro"/>
    <x v="1"/>
    <x v="2"/>
    <s v="Ejecutar procesos de actualización catastral a nivel nacional"/>
    <s v="Predios actualizados catastralmente"/>
    <n v="88"/>
    <d v="2021-01-22T00:00:00"/>
    <n v="13337208"/>
    <n v="120034872"/>
    <n v="120034872"/>
    <s v=" CLAUDIA PATRICIA RODRÍGUEZ RODRÍGUEZ"/>
    <n v="24451548"/>
    <x v="0"/>
    <n v="24300"/>
    <x v="1"/>
  </r>
  <r>
    <x v="1"/>
    <n v="9"/>
    <x v="1"/>
    <x v="1"/>
    <x v="5"/>
    <x v="5"/>
    <x v="0"/>
    <x v="0"/>
    <x v="0"/>
    <s v="Servicios secretariales o de administración de oficinas  "/>
    <x v="0"/>
    <n v="80161501"/>
    <s v="Prestación de servicios de apoyo orientados a la gestión y enrutamiento de la información derivada de los procesos catastrales."/>
    <x v="0"/>
    <x v="0"/>
    <n v="11"/>
    <x v="0"/>
    <x v="0"/>
    <x v="0"/>
    <n v="92321463"/>
    <n v="92321463"/>
    <x v="0"/>
    <x v="0"/>
    <x v="5"/>
    <x v="0"/>
    <x v="1"/>
    <s v="Subdirección de Catastro"/>
    <x v="5"/>
    <s v="Subdirectora de Catastro"/>
    <x v="1"/>
    <x v="2"/>
    <s v="Ejecutar procesos de actualización catastral a nivel nacional"/>
    <s v="Predios actualizados catastralmente"/>
    <n v="56"/>
    <d v="2021-01-19T00:00:00"/>
    <n v="2098215"/>
    <n v="23080365"/>
    <n v="92321460"/>
    <s v=" LEIDY PATRICIA CORREA MARTINEZ_x000a_ OSCAR EDUARDO CHAPARRO RODRIGUEZ _x000a_ PAULA CAROLINA TACHA LOPEZ_x000a_ROCIO ANGELICA TORRES MANRIQUE"/>
    <n v="3"/>
    <x v="0"/>
    <s v="24216_x000a_24217_x000a_24218_x000a_24292"/>
    <x v="5"/>
  </r>
  <r>
    <x v="1"/>
    <n v="37"/>
    <x v="1"/>
    <x v="1"/>
    <x v="0"/>
    <x v="0"/>
    <x v="0"/>
    <x v="7"/>
    <x v="0"/>
    <s v="Servicios de sistemas de información geográfica (sig)"/>
    <x v="0"/>
    <n v="81101512"/>
    <s v="Prestación de servicios profesionales para la gestión, control y seguimiento a los procesos catastrales de formación, actualización y conservación catastral con enfoque multipropósito"/>
    <x v="1"/>
    <x v="1"/>
    <n v="325"/>
    <x v="1"/>
    <x v="0"/>
    <x v="0"/>
    <n v="124752182"/>
    <n v="124752182"/>
    <x v="0"/>
    <x v="1"/>
    <x v="0"/>
    <x v="0"/>
    <x v="1"/>
    <s v="Subdirección de Catastro"/>
    <x v="5"/>
    <s v="Subdirectora de Catastro"/>
    <x v="1"/>
    <x v="2"/>
    <s v="Ejecutar procesos de actualización catastral a nivel nacional"/>
    <s v="Predios actualizados catastralmente"/>
    <n v="317"/>
    <d v="2021-02-12T00:00:00"/>
    <n v="5757793"/>
    <n v="59881047"/>
    <n v="119762094"/>
    <s v=" MAYELYN LORENA BECERRA SORAIDA _x000a_MARIA TARAZONA DOMINGUEZ"/>
    <n v="4990088"/>
    <x v="0"/>
    <s v="24478_x000a_24479"/>
    <x v="0"/>
  </r>
  <r>
    <x v="1"/>
    <n v="14"/>
    <x v="1"/>
    <x v="1"/>
    <x v="1"/>
    <x v="1"/>
    <x v="0"/>
    <x v="1"/>
    <x v="0"/>
    <s v="Servicios secretariales o de administración de oficinas  "/>
    <x v="0"/>
    <n v="80161501"/>
    <s v="Prestación de servicios profesionales para apoyar la formulación, actualización, seguimiento y  reporte del proyecto de inversión &quot;Actualización y gestión catastral Nacional&quot; y las metas de su competencia."/>
    <x v="1"/>
    <x v="1"/>
    <n v="325"/>
    <x v="1"/>
    <x v="0"/>
    <x v="0"/>
    <n v="81794668"/>
    <n v="81794668"/>
    <x v="0"/>
    <x v="0"/>
    <x v="1"/>
    <x v="0"/>
    <x v="1"/>
    <s v="Subdirección de Catastro"/>
    <x v="5"/>
    <s v="Subdirectora de Catastro"/>
    <x v="1"/>
    <x v="2"/>
    <s v="Ejecutar procesos de actualización catastral a nivel nacional"/>
    <s v="Predios actualizados catastralmente"/>
    <n v="193"/>
    <d v="2021-02-03T00:00:00"/>
    <n v="7550277"/>
    <n v="80536288"/>
    <n v="80536288"/>
    <s v="ADRIANA MARIA MARTINEZ BUSTOS"/>
    <n v="1258380"/>
    <x v="0"/>
    <n v="24376"/>
    <x v="1"/>
  </r>
  <r>
    <x v="1"/>
    <n v="33"/>
    <x v="1"/>
    <x v="1"/>
    <x v="1"/>
    <x v="1"/>
    <x v="0"/>
    <x v="1"/>
    <x v="0"/>
    <s v="Servicios secretariales o de administración de oficinas  "/>
    <x v="0"/>
    <n v="80161501"/>
    <s v="Prestación de servicios para la generación de productos de la información alfanumérica catastral en el marco del Proyecto de &quot;Actualización y gestión catastral Nacional&quot;"/>
    <x v="1"/>
    <x v="1"/>
    <n v="6"/>
    <x v="0"/>
    <x v="0"/>
    <x v="0"/>
    <n v="16028900"/>
    <n v="16028900"/>
    <x v="0"/>
    <x v="0"/>
    <x v="1"/>
    <x v="0"/>
    <x v="1"/>
    <s v="Subdirección de Catastro"/>
    <x v="5"/>
    <s v="Subdirectora de Catastro"/>
    <x v="1"/>
    <x v="2"/>
    <s v="Estandarizar las coberturas de información del proceso de catastro"/>
    <s v="Sistema de Información predial actualizado"/>
    <n v="259"/>
    <d v="2021-02-09T00:00:00"/>
    <n v="2671483"/>
    <n v="16028898"/>
    <n v="16028898"/>
    <s v="ALEJANDRO ORTIZ BARON"/>
    <n v="2"/>
    <x v="0"/>
    <n v="24438"/>
    <x v="1"/>
  </r>
  <r>
    <x v="1"/>
    <n v="2"/>
    <x v="1"/>
    <x v="1"/>
    <x v="1"/>
    <x v="1"/>
    <x v="0"/>
    <x v="0"/>
    <x v="0"/>
    <s v="Servicios secretariales o de administración de oficinas  "/>
    <x v="0"/>
    <n v="80161501"/>
    <s v="Prestación de servicios profesionales para apoyar desde el componente social, el desarrollo de los proyectos programados para la gestión catastral."/>
    <x v="0"/>
    <x v="0"/>
    <n v="11"/>
    <x v="0"/>
    <x v="0"/>
    <x v="0"/>
    <n v="121248517"/>
    <n v="121248517"/>
    <x v="0"/>
    <x v="0"/>
    <x v="1"/>
    <x v="0"/>
    <x v="1"/>
    <s v="Subdirección de Catastro"/>
    <x v="5"/>
    <s v="Subdirectora de Catastro"/>
    <x v="1"/>
    <x v="2"/>
    <s v="Ejecutar procesos de actualización catastral a nivel nacional"/>
    <s v="Predios actualizados catastralmente"/>
    <n v="45"/>
    <d v="2021-01-18T00:00:00"/>
    <n v="11022592"/>
    <n v="121248517"/>
    <n v="121248517"/>
    <s v="ANA MARIA SANTOFIMIO MAHECHA"/>
    <n v="0"/>
    <x v="0"/>
    <n v="24205"/>
    <x v="1"/>
  </r>
  <r>
    <x v="1"/>
    <n v="27"/>
    <x v="1"/>
    <x v="1"/>
    <x v="1"/>
    <x v="1"/>
    <x v="0"/>
    <x v="1"/>
    <x v="0"/>
    <s v="Servicios secretariales o de administración de oficinas  "/>
    <x v="0"/>
    <n v="80161501"/>
    <s v="Prestación de servicios profesionales para adelantar los análisis estadísticos requeridos para el desarrollo de los procesos de catastro multipropósito."/>
    <x v="1"/>
    <x v="1"/>
    <n v="325"/>
    <x v="1"/>
    <x v="0"/>
    <x v="0"/>
    <n v="106873910"/>
    <n v="106873910"/>
    <x v="0"/>
    <x v="0"/>
    <x v="1"/>
    <x v="0"/>
    <x v="1"/>
    <s v="Subdirección de Catastro"/>
    <x v="5"/>
    <s v="Subdirectora de Catastro"/>
    <x v="1"/>
    <x v="2"/>
    <s v="Ejecutar procesos de actualización catastral a nivel nacional"/>
    <s v="Predios actualizados catastralmente"/>
    <n v="180"/>
    <d v="2021-02-04T00:00:00"/>
    <n v="9865284"/>
    <n v="105229696"/>
    <n v="105229696"/>
    <s v="BRAYAN ARTURO CAMARGO LOZANO"/>
    <n v="1644214"/>
    <x v="0"/>
    <n v="24366"/>
    <x v="1"/>
  </r>
  <r>
    <x v="1"/>
    <n v="41"/>
    <x v="1"/>
    <x v="1"/>
    <x v="1"/>
    <x v="1"/>
    <x v="0"/>
    <x v="7"/>
    <x v="0"/>
    <s v="Servicios de sistemas de información geográfica (sig)"/>
    <x v="0"/>
    <n v="81101512"/>
    <s v="Prestación de servicios profesionales para administrar y realizar mantenimiento a los modelos y submodelos LADMCOL requeridos en la implementación de la política de catastro multipropósito, de acuerdo con los lineamientos."/>
    <x v="1"/>
    <x v="1"/>
    <n v="325"/>
    <x v="1"/>
    <x v="0"/>
    <x v="0"/>
    <n v="81794668"/>
    <n v="81794668"/>
    <x v="0"/>
    <x v="1"/>
    <x v="1"/>
    <x v="0"/>
    <x v="1"/>
    <s v="Subdirección de Catastro"/>
    <x v="5"/>
    <s v="Subdirectora de Catastro"/>
    <x v="1"/>
    <x v="2"/>
    <s v="Ejecutar procesos de actualización catastral a nivel nacional"/>
    <s v="Predios actualizados catastralmente"/>
    <n v="350"/>
    <d v="2021-02-19T00:00:00"/>
    <n v="7550277"/>
    <n v="77012825"/>
    <n v="77012825"/>
    <s v="DANIEL MUÑOZ CASTRO"/>
    <n v="4781843"/>
    <x v="0"/>
    <n v="24506"/>
    <x v="1"/>
  </r>
  <r>
    <x v="1"/>
    <n v="21"/>
    <x v="1"/>
    <x v="1"/>
    <x v="1"/>
    <x v="1"/>
    <x v="0"/>
    <x v="0"/>
    <x v="0"/>
    <s v="Servicios de sistemas de información geográfica (sig)"/>
    <x v="0"/>
    <n v="81101512"/>
    <s v="Prestación de servicios profesionales para adelantar las actividades asociadas al cumplimiento de la Política de Atención y Reparación Integral a las Victimas, Restitución de Tierras en el marco de las competencias del IGAC, desde el componente técnico."/>
    <x v="0"/>
    <x v="0"/>
    <n v="11"/>
    <x v="0"/>
    <x v="0"/>
    <x v="0"/>
    <n v="54740669"/>
    <n v="54740669"/>
    <x v="0"/>
    <x v="0"/>
    <x v="1"/>
    <x v="0"/>
    <x v="1"/>
    <s v="Subdirección de Catastro"/>
    <x v="5"/>
    <s v="Subdirectora de Catastro"/>
    <x v="1"/>
    <x v="2"/>
    <s v="Atender las solicitudes en materia de Política de Restitución de Tierras y Ley de Víctimas"/>
    <s v="Solicitudes Atendidas"/>
    <n v="124"/>
    <d v="2021-01-25T00:00:00"/>
    <n v="4976424"/>
    <n v="54740664"/>
    <n v="54740664"/>
    <s v="DANILO BERNAL DIAZ"/>
    <n v="5"/>
    <x v="0"/>
    <n v="24264"/>
    <x v="1"/>
  </r>
  <r>
    <x v="1"/>
    <n v="36"/>
    <x v="1"/>
    <x v="1"/>
    <x v="1"/>
    <x v="1"/>
    <x v="0"/>
    <x v="1"/>
    <x v="0"/>
    <s v="Servicios de sistemas de información geográfica (sig)"/>
    <x v="0"/>
    <n v="81101512"/>
    <s v="Prestación de servicios profesionales para realizar los análisis estadísticos y econométricos de información catastral requeridos para el desarrollo del Proyecto de &quot;Actualización y gestión catastral Nacional&quot;."/>
    <x v="1"/>
    <x v="1"/>
    <n v="6"/>
    <x v="0"/>
    <x v="0"/>
    <x v="0"/>
    <n v="29858547"/>
    <n v="29858547"/>
    <x v="0"/>
    <x v="0"/>
    <x v="1"/>
    <x v="0"/>
    <x v="1"/>
    <s v="Subdirección de Catastro"/>
    <x v="5"/>
    <s v="Subdirectora de Catastro"/>
    <x v="1"/>
    <x v="2"/>
    <s v="Estandarizar las coberturas de información del proceso de catastro"/>
    <s v="Sistema de Información predial actualizado"/>
    <n v="294"/>
    <d v="2021-02-11T00:00:00"/>
    <n v="4976424"/>
    <n v="29858544"/>
    <n v="29858544"/>
    <s v="DIEGO FERNANDO GRISALES RAMIREZ"/>
    <n v="3"/>
    <x v="0"/>
    <n v="24462"/>
    <x v="1"/>
  </r>
  <r>
    <x v="1"/>
    <n v="22"/>
    <x v="1"/>
    <x v="1"/>
    <x v="1"/>
    <x v="1"/>
    <x v="0"/>
    <x v="1"/>
    <x v="0"/>
    <s v="Servicios de sistemas de información geográfica (sig)"/>
    <x v="0"/>
    <n v="81101512"/>
    <s v="Prestación de servicios profesionales para realizar las actividades requeridas en cuanto a la documentación, seguimiento y reporte de la implementación la política de atención y reparación integral a las víctimas, restitución de tierras, y política catastral de acuerdo a las competencias del IGAC."/>
    <x v="1"/>
    <x v="1"/>
    <n v="325"/>
    <x v="1"/>
    <x v="0"/>
    <x v="0"/>
    <n v="53911260"/>
    <n v="53911260"/>
    <x v="0"/>
    <x v="0"/>
    <x v="1"/>
    <x v="0"/>
    <x v="1"/>
    <s v="Subdirección de Catastro"/>
    <x v="5"/>
    <s v="Subdirectora de Catastro"/>
    <x v="1"/>
    <x v="2"/>
    <s v="Atender las solicitudes en materia de Política de Restitución de Tierras y Ley de Víctimas"/>
    <s v="Solicitudes Atendidas"/>
    <n v="134"/>
    <d v="2021-01-25T00:00:00"/>
    <n v="4976424"/>
    <n v="54740664"/>
    <n v="54740664"/>
    <s v="ELIZABETH HERNANDEZ SANTAMARIA"/>
    <n v="0"/>
    <x v="0"/>
    <n v="24372"/>
    <x v="1"/>
  </r>
  <r>
    <x v="1"/>
    <n v="76"/>
    <x v="1"/>
    <x v="1"/>
    <x v="1"/>
    <x v="1"/>
    <x v="0"/>
    <x v="8"/>
    <x v="0"/>
    <s v="Servicios secretariales o de administración de oficinas  "/>
    <x v="0"/>
    <n v="80161501"/>
    <s v="Prestación de servicios técnicos de apoyo para realizar el seguimiento, planeación y gestión del reconocimiento predial  en el proceso de actualización catastral multiproposito de los municipios de El Guamo y Córdoba (Bolivar)  y Río Blanco (Tolima)"/>
    <x v="5"/>
    <x v="5"/>
    <n v="150"/>
    <x v="1"/>
    <x v="0"/>
    <x v="0"/>
    <n v="18025000"/>
    <n v="18025000"/>
    <x v="0"/>
    <x v="0"/>
    <x v="1"/>
    <x v="0"/>
    <x v="1"/>
    <s v="Subdirección de Catastro"/>
    <x v="5"/>
    <s v="Subdirectora de Catastro"/>
    <x v="1"/>
    <x v="2"/>
    <s v="Ejecutar procesos de actualización catastral a nivel nacional"/>
    <s v="Predios actualizados catastralmente"/>
    <m/>
    <d v="2021-06-24T00:00:00"/>
    <n v="3605000"/>
    <n v="18025000"/>
    <n v="18025000"/>
    <s v="FREDY LEONARDO SOLORZANO VASQUEZ"/>
    <n v="0"/>
    <x v="0"/>
    <m/>
    <x v="1"/>
  </r>
  <r>
    <x v="1"/>
    <n v="10"/>
    <x v="1"/>
    <x v="1"/>
    <x v="1"/>
    <x v="1"/>
    <x v="0"/>
    <x v="0"/>
    <x v="0"/>
    <s v="Servicios secretariales o de administración de oficinas  "/>
    <x v="0"/>
    <n v="80161501"/>
    <s v="Prestación de servicios profesionales para el desarrollo de procesos estadísticos en el marco de la gestión catastral a cargo del IGAC."/>
    <x v="0"/>
    <x v="0"/>
    <n v="11"/>
    <x v="0"/>
    <x v="0"/>
    <x v="0"/>
    <n v="164285000"/>
    <n v="164285000"/>
    <x v="0"/>
    <x v="0"/>
    <x v="1"/>
    <x v="0"/>
    <x v="1"/>
    <s v="Subdirección de Catastro"/>
    <x v="5"/>
    <s v="Subdirectora de Catastro"/>
    <x v="1"/>
    <x v="2"/>
    <s v="Ejecutar procesos de actualización catastral a nivel nacional"/>
    <s v="Predios actualizados catastralmente"/>
    <n v="57"/>
    <d v="2021-01-20T00:00:00"/>
    <n v="14935000"/>
    <n v="164285000"/>
    <n v="164285000"/>
    <s v="GABRIEL ANTONIO VALLEJO HERNANDEZ"/>
    <n v="0"/>
    <x v="0"/>
    <n v="24220"/>
    <x v="1"/>
  </r>
  <r>
    <x v="1"/>
    <n v="49"/>
    <x v="1"/>
    <x v="1"/>
    <x v="1"/>
    <x v="1"/>
    <x v="0"/>
    <x v="3"/>
    <x v="0"/>
    <s v="Publicidad en periódicos"/>
    <x v="0"/>
    <n v="82101504"/>
    <s v="Prestación de servicios para la publicación de los actos administrativos de la entidad en el diario oficial"/>
    <x v="2"/>
    <x v="2"/>
    <n v="9"/>
    <x v="0"/>
    <x v="0"/>
    <x v="0"/>
    <n v="30000000"/>
    <n v="30000000"/>
    <x v="0"/>
    <x v="0"/>
    <x v="1"/>
    <x v="0"/>
    <x v="1"/>
    <s v="Subdirección de Catastro"/>
    <x v="5"/>
    <s v="Subdirectora de Catastro"/>
    <x v="1"/>
    <x v="2"/>
    <s v="Ejecutar procesos de actualización catastral a nivel nacional"/>
    <s v="Predios actualizados catastralmente"/>
    <n v="491"/>
    <d v="2021-03-19T00:00:00"/>
    <n v="0"/>
    <n v="30000000"/>
    <n v="30000000"/>
    <s v="IMPRENTA NACIONAL"/>
    <n v="0"/>
    <x v="0"/>
    <n v="24626"/>
    <x v="1"/>
  </r>
  <r>
    <x v="1"/>
    <n v="75"/>
    <x v="1"/>
    <x v="1"/>
    <x v="1"/>
    <x v="1"/>
    <x v="0"/>
    <x v="5"/>
    <x v="0"/>
    <s v="Servicios secretariales o de administración de oficinas  "/>
    <x v="0"/>
    <n v="80161501"/>
    <s v="Prestación de servicios para realizar la edición, depuración y consolidación de los productos cartográficos requeridos para el componente geográfico de los procesos de actualización catastral multiproposito de El Guamo y Córdoba (Bolivar)  y Río Blanco (Tolima)"/>
    <x v="5"/>
    <x v="5"/>
    <n v="150"/>
    <x v="1"/>
    <x v="0"/>
    <x v="0"/>
    <n v="24882120"/>
    <n v="24882120"/>
    <x v="0"/>
    <x v="1"/>
    <x v="1"/>
    <x v="0"/>
    <x v="1"/>
    <s v="Subdirección de Catastro"/>
    <x v="5"/>
    <s v="Subdirectora de Catastro"/>
    <x v="1"/>
    <x v="2"/>
    <s v="Ejecutar procesos de actualización catastral a nivel nacional"/>
    <s v="Predios actualizados catastralmente"/>
    <m/>
    <d v="2021-06-24T00:00:00"/>
    <n v="4976424"/>
    <n v="24882120"/>
    <n v="24882120"/>
    <s v="JUAN CAMILO MADERA CALAO"/>
    <n v="0"/>
    <x v="0"/>
    <m/>
    <x v="1"/>
  </r>
  <r>
    <x v="1"/>
    <n v="23"/>
    <x v="1"/>
    <x v="1"/>
    <x v="1"/>
    <x v="1"/>
    <x v="0"/>
    <x v="0"/>
    <x v="0"/>
    <s v="Servicios secretariales o de administración de oficinas  "/>
    <x v="0"/>
    <n v="80161501"/>
    <s v="Prestación de servicios profesionales para adelantar el control de calidad de los avalúos asignados, así como la elaboración de avalúos comerciales e IVP."/>
    <x v="0"/>
    <x v="0"/>
    <n v="11"/>
    <x v="0"/>
    <x v="0"/>
    <x v="0"/>
    <n v="83053047"/>
    <n v="83053047"/>
    <x v="0"/>
    <x v="0"/>
    <x v="1"/>
    <x v="0"/>
    <x v="1"/>
    <s v="Subdirección de Catastro"/>
    <x v="5"/>
    <s v="Subdirectora de Catastro"/>
    <x v="1"/>
    <x v="4"/>
    <s v="Realizar avalúos IVP"/>
    <s v="Avalúos realizados"/>
    <n v="110"/>
    <d v="2021-01-27T00:00:00"/>
    <n v="7550277"/>
    <n v="83053047"/>
    <n v="83053047"/>
    <s v="JULIO CESAR DIAZ"/>
    <n v="0"/>
    <x v="0"/>
    <n v="24255"/>
    <x v="1"/>
  </r>
  <r>
    <x v="1"/>
    <n v="26"/>
    <x v="1"/>
    <x v="1"/>
    <x v="1"/>
    <x v="1"/>
    <x v="0"/>
    <x v="1"/>
    <x v="0"/>
    <s v="Servicios de formación profesional en derecho"/>
    <x v="0"/>
    <n v="86101713"/>
    <s v="Prestación de servicios profesionales para gestionar la etapa preparatoria, registro, verificación y publicación de los trámites contractuales programados en el marco del proyecto de inversión &quot;Actualización y gestión catastral Nacional&quot;."/>
    <x v="1"/>
    <x v="1"/>
    <n v="325"/>
    <x v="1"/>
    <x v="0"/>
    <x v="0"/>
    <n v="81794668"/>
    <n v="81794668"/>
    <x v="0"/>
    <x v="0"/>
    <x v="1"/>
    <x v="0"/>
    <x v="1"/>
    <s v="Subdirección de Catastro"/>
    <x v="5"/>
    <s v="Subdirectora de Catastro"/>
    <x v="1"/>
    <x v="2"/>
    <s v="Ejecutar procesos de actualización catastral a nivel nacional"/>
    <s v="Predios actualizados catastralmente"/>
    <n v="171"/>
    <d v="2021-02-04T00:00:00"/>
    <n v="7550277"/>
    <n v="81794668"/>
    <n v="81794668"/>
    <s v="LAURA FERNANDA PARRA PINZON"/>
    <n v="0"/>
    <x v="0"/>
    <n v="24356"/>
    <x v="1"/>
  </r>
  <r>
    <x v="1"/>
    <n v="17"/>
    <x v="1"/>
    <x v="1"/>
    <x v="1"/>
    <x v="1"/>
    <x v="0"/>
    <x v="1"/>
    <x v="0"/>
    <s v="Servicios secretariales o de administración de oficinas  "/>
    <x v="0"/>
    <n v="80161501"/>
    <s v="Prestación de servicios profesionales para la programación, control y seguimiento presupuestal y financiero del proyecto de inversión &quot;Actualización y gestión catastral Nacional&quot;"/>
    <x v="1"/>
    <x v="1"/>
    <n v="325"/>
    <x v="1"/>
    <x v="0"/>
    <x v="0"/>
    <n v="72404085"/>
    <n v="72404085"/>
    <x v="0"/>
    <x v="0"/>
    <x v="1"/>
    <x v="0"/>
    <x v="1"/>
    <s v="Subdirección de Catastro"/>
    <x v="5"/>
    <s v="Subdirectora de Catastro"/>
    <x v="1"/>
    <x v="2"/>
    <s v="Ejecutar procesos de actualización catastral a nivel nacional"/>
    <s v="Predios actualizados catastralmente"/>
    <n v="115"/>
    <d v="2021-02-04T00:00:00"/>
    <n v="6683454"/>
    <n v="71290176"/>
    <n v="71290176"/>
    <s v="LEIDY ANDREA GUZMAN_x000a_CAMELO"/>
    <n v="1113909"/>
    <x v="0"/>
    <n v="24367"/>
    <x v="1"/>
  </r>
  <r>
    <x v="1"/>
    <n v="12"/>
    <x v="1"/>
    <x v="1"/>
    <x v="3"/>
    <x v="3"/>
    <x v="0"/>
    <x v="1"/>
    <x v="0"/>
    <s v="Servicios de sistemas de información geográfica (sig)"/>
    <x v="0"/>
    <n v="81101512"/>
    <s v="Prestación de servicios profesionales para apoyar la gestión requerida para la habilitación de gestores catastrales."/>
    <x v="1"/>
    <x v="1"/>
    <n v="325"/>
    <x v="1"/>
    <x v="0"/>
    <x v="0"/>
    <n v="187128273"/>
    <n v="187128273"/>
    <x v="0"/>
    <x v="0"/>
    <x v="3"/>
    <x v="0"/>
    <x v="1"/>
    <s v="Subdirección de Catastro"/>
    <x v="5"/>
    <s v="Subdirectora de Catastro"/>
    <x v="1"/>
    <x v="2"/>
    <s v="Implementar el modelo de habilitación de gestores catastrales a nivel nacional"/>
    <s v="Sistema de Información predial actualizado"/>
    <n v="74"/>
    <d v="2021-02-04T00:00:00"/>
    <n v="5757793"/>
    <n v="63143797"/>
    <n v="189431391"/>
    <s v="LUZ ANGELA MUÑOZ LOPEZ  _x000a_RAUL RINCON PIÑEROS_x000a_YESNITH LUIDINA PEREZ AREVALO"/>
    <n v="0"/>
    <x v="0"/>
    <s v="24362_x000a_24364_x000a_24365"/>
    <x v="3"/>
  </r>
  <r>
    <x v="1"/>
    <n v="13"/>
    <x v="1"/>
    <x v="1"/>
    <x v="1"/>
    <x v="1"/>
    <x v="0"/>
    <x v="1"/>
    <x v="0"/>
    <s v="Servicios de formación profesional en derecho"/>
    <x v="0"/>
    <n v="86101713"/>
    <s v="Prestación de servicios profesionales para apoyar el desarrollo de los proyectos programados en el marco de la habilitación de gestores catastrales."/>
    <x v="1"/>
    <x v="1"/>
    <n v="325"/>
    <x v="1"/>
    <x v="0"/>
    <x v="0"/>
    <n v="144486420"/>
    <n v="144486420"/>
    <x v="0"/>
    <x v="0"/>
    <x v="1"/>
    <x v="0"/>
    <x v="1"/>
    <s v="Subdirección de Catastro"/>
    <x v="5"/>
    <s v="Subdirectora de Catastro"/>
    <x v="1"/>
    <x v="2"/>
    <s v="Implementar el modelo de habilitación de gestores catastrales a nivel nacional"/>
    <s v="Sistema de Información predial actualizado"/>
    <n v="79"/>
    <d v="2021-01-21T00:00:00"/>
    <n v="13337208"/>
    <n v="144486420"/>
    <n v="144486420"/>
    <s v="LUZ DARY LEON SANCHEZ"/>
    <n v="0"/>
    <x v="0"/>
    <n v="24357"/>
    <x v="1"/>
  </r>
  <r>
    <x v="1"/>
    <n v="16"/>
    <x v="1"/>
    <x v="1"/>
    <x v="1"/>
    <x v="1"/>
    <x v="0"/>
    <x v="1"/>
    <x v="0"/>
    <s v="Servicios secretariales o de administración de oficinas  "/>
    <x v="0"/>
    <n v="80161501"/>
    <s v="Prestación de servicios profesionales para adelantar análisis económicos y financieros en el desarrollo de metodologías masivas de valoración de predios, en la implementación del catastro multipropósito."/>
    <x v="1"/>
    <x v="1"/>
    <n v="325"/>
    <x v="1"/>
    <x v="0"/>
    <x v="0"/>
    <n v="131948917"/>
    <n v="131948917"/>
    <x v="0"/>
    <x v="0"/>
    <x v="1"/>
    <x v="0"/>
    <x v="1"/>
    <s v="Subdirección de Catastro"/>
    <x v="5"/>
    <s v="Subdirectora de Catastro"/>
    <x v="1"/>
    <x v="2"/>
    <s v="Ejecutar procesos de actualización catastral a nivel nacional"/>
    <s v="Predios actualizados catastralmente"/>
    <n v="121"/>
    <d v="2021-01-22T00:00:00"/>
    <n v="12179900"/>
    <n v="121799000"/>
    <n v="121799000"/>
    <s v="MAGDA JOHANNA RAMIREZ PARDO"/>
    <n v="10149917"/>
    <x v="0"/>
    <n v="24370"/>
    <x v="1"/>
  </r>
  <r>
    <x v="1"/>
    <n v="11"/>
    <x v="1"/>
    <x v="1"/>
    <x v="1"/>
    <x v="1"/>
    <x v="0"/>
    <x v="0"/>
    <x v="0"/>
    <s v="Servicios secretariales o de administración de oficinas  "/>
    <x v="0"/>
    <n v="80161501"/>
    <s v="Prestación de servicios profesionales para la atención, control y seguimiento a las peticiones presentadas en el área asignada."/>
    <x v="0"/>
    <x v="0"/>
    <n v="11"/>
    <x v="0"/>
    <x v="0"/>
    <x v="0"/>
    <n v="63335720"/>
    <n v="63335720"/>
    <x v="0"/>
    <x v="0"/>
    <x v="1"/>
    <x v="0"/>
    <x v="1"/>
    <s v="Subdirección de Catastro"/>
    <x v="5"/>
    <s v="Subdirectora de Catastro"/>
    <x v="1"/>
    <x v="2"/>
    <s v="Ejecutar procesos de actualización catastral a nivel nacional"/>
    <s v="Predios actualizados catastralmente"/>
    <n v="68"/>
    <d v="2021-01-20T00:00:00"/>
    <n v="5757793"/>
    <n v="63143797"/>
    <n v="63143797"/>
    <s v="MARTHA YANET DIAZ AYALA"/>
    <n v="191923"/>
    <x v="0"/>
    <n v="24225"/>
    <x v="1"/>
  </r>
  <r>
    <x v="1"/>
    <n v="8"/>
    <x v="1"/>
    <x v="1"/>
    <x v="0"/>
    <x v="0"/>
    <x v="0"/>
    <x v="0"/>
    <x v="0"/>
    <s v="Servicios secretariales o de administración de oficinas  "/>
    <x v="0"/>
    <n v="80161501"/>
    <s v="Prestación de servicios para apoyar las actividades técnicas y operativas para la habilitación de gestores catastrales."/>
    <x v="0"/>
    <x v="0"/>
    <n v="11"/>
    <x v="0"/>
    <x v="0"/>
    <x v="0"/>
    <n v="58772631"/>
    <n v="58772631"/>
    <x v="0"/>
    <x v="0"/>
    <x v="0"/>
    <x v="0"/>
    <x v="1"/>
    <s v="Subdirección de Catastro"/>
    <x v="5"/>
    <s v="Subdirectora de Catastro"/>
    <x v="1"/>
    <x v="2"/>
    <s v="Implementar el modelo de habilitación de gestores catastrales a nivel nacional"/>
    <s v="Sistema de Información predial actualizado"/>
    <n v="47"/>
    <d v="2021-01-19T00:00:00"/>
    <n v="2671483"/>
    <n v="29386313"/>
    <n v="58772626"/>
    <s v="MAX HENRY SALAZAR GARCIA_x000a_CAMILO ALFONSO ESCOBAR GIRALDO"/>
    <n v="5"/>
    <x v="0"/>
    <s v="24212_x000a_24347_x000a_"/>
    <x v="0"/>
  </r>
  <r>
    <x v="1"/>
    <n v="39"/>
    <x v="1"/>
    <x v="1"/>
    <x v="1"/>
    <x v="1"/>
    <x v="0"/>
    <x v="1"/>
    <x v="0"/>
    <s v="Servicios de sistemas de información geográfica (sig)"/>
    <x v="0"/>
    <n v="81101512"/>
    <s v="Prestación de servicios profesionales para gestionar, controlar y hacer seguimiento de la información  alfanumérica y gráfica de los procesos catastrales."/>
    <x v="1"/>
    <x v="1"/>
    <n v="6"/>
    <x v="0"/>
    <x v="0"/>
    <x v="0"/>
    <n v="29858547"/>
    <n v="29858547"/>
    <x v="0"/>
    <x v="0"/>
    <x v="1"/>
    <x v="0"/>
    <x v="1"/>
    <s v="Subdirección de Catastro"/>
    <x v="5"/>
    <s v="Subdirectora de Catastro"/>
    <x v="1"/>
    <x v="2"/>
    <s v="Estandarizar las coberturas de información del proceso de catastro"/>
    <s v="Sistema de Información predial actualizado"/>
    <n v="316"/>
    <d v="2021-02-16T00:00:00"/>
    <n v="4976424"/>
    <n v="29858544"/>
    <n v="29858544"/>
    <s v="NANCY YOLANDA LÓPEZ FORERO"/>
    <n v="3"/>
    <x v="0"/>
    <n v="24477"/>
    <x v="1"/>
  </r>
  <r>
    <x v="1"/>
    <n v="5"/>
    <x v="1"/>
    <x v="1"/>
    <x v="1"/>
    <x v="1"/>
    <x v="0"/>
    <x v="0"/>
    <x v="0"/>
    <s v="Servicios de formación profesional en derecho"/>
    <x v="0"/>
    <n v="86101713"/>
    <s v="Prestación de servicios profesionales para ejecutar las actividades requeridas para el cumplimiento del IGAC en los temas relacionados con la política de atención y reparación a víctimas, restitución de tierras y formalización de acuerdo a las competencias del IGAC, desde el componente jurídico."/>
    <x v="0"/>
    <x v="0"/>
    <n v="11"/>
    <x v="0"/>
    <x v="0"/>
    <x v="0"/>
    <n v="83053047"/>
    <n v="83053047"/>
    <x v="0"/>
    <x v="0"/>
    <x v="1"/>
    <x v="0"/>
    <x v="1"/>
    <s v="Subdirección de Catastro"/>
    <x v="5"/>
    <s v="Subdirectora de Catastro"/>
    <x v="1"/>
    <x v="2"/>
    <s v="Atender las solicitudes en materia de Política de Restitución de Tierras y Ley de Víctimas"/>
    <s v="Solicitudes Atendidas"/>
    <n v="46"/>
    <d v="2021-01-19T00:00:00"/>
    <n v="7550277"/>
    <n v="83053047"/>
    <n v="83053047"/>
    <s v="ROBERTH ANDRES BELTRAN MARTINEZ"/>
    <n v="0"/>
    <x v="0"/>
    <n v="24211"/>
    <x v="1"/>
  </r>
  <r>
    <x v="1"/>
    <n v="30"/>
    <x v="1"/>
    <x v="1"/>
    <x v="1"/>
    <x v="1"/>
    <x v="0"/>
    <x v="1"/>
    <x v="0"/>
    <s v="Servicios secretariales o de administración de oficinas  "/>
    <x v="0"/>
    <n v="80161501"/>
    <s v="Prestación de servicios profesionales para apoyar los análisis estadísticos requeridos para los procesos de gestión catastral con enfoque multipropósito."/>
    <x v="1"/>
    <x v="1"/>
    <n v="325"/>
    <x v="1"/>
    <x v="0"/>
    <x v="0"/>
    <n v="81794668"/>
    <n v="81794668"/>
    <x v="0"/>
    <x v="0"/>
    <x v="1"/>
    <x v="0"/>
    <x v="1"/>
    <s v="Subdirección de Catastro"/>
    <x v="5"/>
    <s v="Subdirectora de Catastro"/>
    <x v="1"/>
    <x v="2"/>
    <s v="Ejecutar procesos de actualización catastral a nivel nacional"/>
    <s v="Predios actualizados catastralmente"/>
    <n v="215"/>
    <d v="2021-02-10T00:00:00"/>
    <n v="7550277"/>
    <n v="80536288"/>
    <n v="80536288"/>
    <s v="SANTIAGO ANDRES BARRAGAN LOPEZ"/>
    <n v="1258380"/>
    <x v="0"/>
    <n v="24398"/>
    <x v="1"/>
  </r>
  <r>
    <x v="1"/>
    <n v="35"/>
    <x v="1"/>
    <x v="1"/>
    <x v="0"/>
    <x v="0"/>
    <x v="0"/>
    <x v="1"/>
    <x v="0"/>
    <s v="Servicios de sistemas de información geográfica (sig)"/>
    <x v="0"/>
    <n v="81101512"/>
    <s v="Prestación de servicios profesionales para el seguimiento, control, análisis y generación de informes del estado de la información gráfica digital y catastral y la verificación de la calidad de las bases catastrales corporativas."/>
    <x v="1"/>
    <x v="1"/>
    <n v="6"/>
    <x v="0"/>
    <x v="0"/>
    <x v="0"/>
    <n v="69093513"/>
    <n v="69093513"/>
    <x v="0"/>
    <x v="0"/>
    <x v="0"/>
    <x v="0"/>
    <x v="1"/>
    <s v="Subdirección de Catastro"/>
    <x v="5"/>
    <s v="Subdirectora de Catastro"/>
    <x v="1"/>
    <x v="2"/>
    <s v="Estandarizar las coberturas de información del proceso de catastro"/>
    <s v="Sistema de Información predial actualizado"/>
    <n v="239"/>
    <d v="2021-02-11T00:00:00"/>
    <n v="5757793"/>
    <n v="34354832"/>
    <n v="68709664"/>
    <s v="SONIA ELIZABETH ERASO HANRRYR_x000a_CLAUDIA ALEJANDRA BELTRAN FERNADEZ"/>
    <n v="383849"/>
    <x v="0"/>
    <s v="24415_x000a_24416"/>
    <x v="0"/>
  </r>
  <r>
    <x v="1"/>
    <n v="40"/>
    <x v="1"/>
    <x v="1"/>
    <x v="0"/>
    <x v="0"/>
    <x v="0"/>
    <x v="1"/>
    <x v="0"/>
    <s v="Servicios secretariales o de administración de oficinas  "/>
    <x v="0"/>
    <n v="80161501"/>
    <s v="Prestación de servicios profesionales para actuar como auxiliares de la justicia y en la ejecución de avalúos IVP, de acuerdo a los procesos que le sean asignados."/>
    <x v="1"/>
    <x v="1"/>
    <n v="325"/>
    <x v="1"/>
    <x v="0"/>
    <x v="0"/>
    <n v="63738567"/>
    <n v="63738567"/>
    <x v="0"/>
    <x v="0"/>
    <x v="0"/>
    <x v="0"/>
    <x v="1"/>
    <s v="Subdirección de Catastro"/>
    <x v="5"/>
    <s v="Subdirectora de Catastro"/>
    <x v="1"/>
    <x v="4"/>
    <s v="Realizar avalúos IVP"/>
    <s v="Avalúos realizados"/>
    <n v="342"/>
    <d v="2021-02-16T00:00:00"/>
    <n v="2941780"/>
    <n v="30398393"/>
    <n v="60796786"/>
    <s v="STEFANNYE BUITRAGO MARULANDA _x000a_YEISON ALEJANDRO SÁNCHEZ GONZALEZ"/>
    <n v="2941781"/>
    <x v="0"/>
    <s v="24504_x000a_24507"/>
    <x v="0"/>
  </r>
  <r>
    <x v="1"/>
    <n v="38"/>
    <x v="1"/>
    <x v="1"/>
    <x v="1"/>
    <x v="1"/>
    <x v="0"/>
    <x v="1"/>
    <x v="0"/>
    <s v="Servicios secretariales o de administración de oficinas  "/>
    <x v="0"/>
    <n v="80161501"/>
    <s v="Prestación de servicios profesionales para realizar el seguimiento y control a la ejecución de avalúos, así como el desarrollo de las actividades requeridas para el cumplimiento de los contratos de avalúos suscritos."/>
    <x v="1"/>
    <x v="1"/>
    <n v="325"/>
    <x v="1"/>
    <x v="0"/>
    <x v="0"/>
    <n v="28941066"/>
    <n v="28941066"/>
    <x v="0"/>
    <x v="0"/>
    <x v="1"/>
    <x v="0"/>
    <x v="1"/>
    <s v="Subdirección de Catastro"/>
    <x v="5"/>
    <s v="Subdirectora de Catastro"/>
    <x v="1"/>
    <x v="4"/>
    <s v="Realizar avalúos IVP"/>
    <s v="Avalúos realizados"/>
    <n v="332"/>
    <d v="2021-02-16T00:00:00"/>
    <n v="2671483"/>
    <n v="27694374"/>
    <n v="27694374"/>
    <s v="WILSON JAVIER NUÑEZ BARRERA"/>
    <n v="1246692"/>
    <x v="0"/>
    <n v="24492"/>
    <x v="1"/>
  </r>
  <r>
    <x v="1"/>
    <m/>
    <x v="1"/>
    <x v="1"/>
    <x v="1"/>
    <x v="6"/>
    <x v="1"/>
    <x v="5"/>
    <x v="0"/>
    <s v="Servicios secretariales o de administración de oficinas  "/>
    <x v="0"/>
    <n v="80161501"/>
    <s v="Prestación de servicios profesionales para apoyar el componente jurídico en los proyectos de los procesos de actualización catastral multiproposito de El Guamo y Córdoba (Bolivar)  y Río Blanco (Tolima)"/>
    <x v="5"/>
    <x v="5"/>
    <n v="150"/>
    <x v="1"/>
    <x v="0"/>
    <x v="0"/>
    <n v="13357415"/>
    <n v="13357415"/>
    <x v="0"/>
    <x v="1"/>
    <x v="1"/>
    <x v="0"/>
    <x v="1"/>
    <s v="Subdirección de Catastro"/>
    <x v="5"/>
    <s v="Subdirectora de Catastro"/>
    <x v="1"/>
    <x v="2"/>
    <s v="Ejecutar procesos de actualización catastral a nivel nacional"/>
    <s v="Predios actualizados catastralmente"/>
    <m/>
    <m/>
    <e v="#N/A"/>
    <e v="#N/A"/>
    <e v="#N/A"/>
    <m/>
    <n v="0"/>
    <x v="1"/>
    <m/>
    <x v="6"/>
  </r>
  <r>
    <x v="1"/>
    <m/>
    <x v="1"/>
    <x v="1"/>
    <x v="1"/>
    <x v="6"/>
    <x v="1"/>
    <x v="5"/>
    <x v="0"/>
    <s v="Servicios secretariales o de administración de oficinas  "/>
    <x v="0"/>
    <n v="80161501"/>
    <s v="Prestación de servicios personales para realizar actividades de digitalización y generación de productos resultantes del proceso de actualización catastral multiproposito de El Guamo y Córdoba (Bolivar)  y Río Blanco (Tolima)"/>
    <x v="5"/>
    <x v="5"/>
    <n v="150"/>
    <x v="1"/>
    <x v="0"/>
    <x v="0"/>
    <n v="13357415"/>
    <n v="13357415"/>
    <x v="0"/>
    <x v="1"/>
    <x v="1"/>
    <x v="0"/>
    <x v="1"/>
    <s v="Subdirección de Catastro"/>
    <x v="5"/>
    <s v="Subdirectora de Catastro"/>
    <x v="1"/>
    <x v="2"/>
    <s v="Ejecutar procesos de actualización catastral a nivel nacional"/>
    <s v="Predios actualizados catastralmente"/>
    <m/>
    <m/>
    <e v="#N/A"/>
    <e v="#N/A"/>
    <e v="#N/A"/>
    <m/>
    <n v="0"/>
    <x v="1"/>
    <m/>
    <x v="6"/>
  </r>
  <r>
    <x v="1"/>
    <m/>
    <x v="1"/>
    <x v="1"/>
    <x v="1"/>
    <x v="6"/>
    <x v="1"/>
    <x v="8"/>
    <x v="0"/>
    <s v="Servicios secretariales o de administración de oficinas  "/>
    <x v="0"/>
    <n v="80161501"/>
    <s v="Prestación de servicios personales para desarrollar las  actividades de reconocimiento predial en el proceso de actualización catastral multiproposito de los municipios de El Guamo y Córdoba (Bolivar)  y Río Blanco (Tolima)"/>
    <x v="5"/>
    <x v="5"/>
    <n v="120"/>
    <x v="1"/>
    <x v="0"/>
    <x v="0"/>
    <n v="12498928"/>
    <n v="12498928"/>
    <x v="0"/>
    <x v="0"/>
    <x v="1"/>
    <x v="0"/>
    <x v="1"/>
    <s v="Subdirección de Catastro"/>
    <x v="5"/>
    <s v="Subdirectora de Catastro"/>
    <x v="1"/>
    <x v="2"/>
    <s v="Ejecutar procesos de actualización catastral a nivel nacional"/>
    <s v="Predios actualizados catastralmente"/>
    <m/>
    <m/>
    <e v="#N/A"/>
    <e v="#N/A"/>
    <e v="#N/A"/>
    <m/>
    <n v="0"/>
    <x v="2"/>
    <m/>
    <x v="6"/>
  </r>
  <r>
    <x v="1"/>
    <m/>
    <x v="1"/>
    <x v="1"/>
    <x v="1"/>
    <x v="6"/>
    <x v="1"/>
    <x v="5"/>
    <x v="0"/>
    <s v="Servicios secretariales o de administración de oficinas  "/>
    <x v="0"/>
    <n v="80161501"/>
    <s v="Prestación de servicios técnicos de apoyo al seguimiento, planeación y gestión del reconocimiento predial  en el proceso de actualización catastral multiproposito de El Guamo y Córdoba (Bolivar)  y Río Blanco (Tolima)"/>
    <x v="5"/>
    <x v="5"/>
    <n v="150"/>
    <x v="1"/>
    <x v="0"/>
    <x v="0"/>
    <n v="18025000"/>
    <n v="18025000"/>
    <x v="0"/>
    <x v="1"/>
    <x v="1"/>
    <x v="0"/>
    <x v="1"/>
    <s v="Subdirección de Catastro"/>
    <x v="5"/>
    <s v="Subdirectora de Catastro"/>
    <x v="1"/>
    <x v="2"/>
    <s v="Ejecutar procesos de actualización catastral a nivel nacional"/>
    <s v="Predios actualizados catastralmente"/>
    <m/>
    <m/>
    <e v="#N/A"/>
    <e v="#N/A"/>
    <e v="#N/A"/>
    <m/>
    <n v="0"/>
    <x v="3"/>
    <m/>
    <x v="6"/>
  </r>
  <r>
    <x v="1"/>
    <m/>
    <x v="1"/>
    <x v="1"/>
    <x v="1"/>
    <x v="6"/>
    <x v="1"/>
    <x v="9"/>
    <x v="0"/>
    <s v="Servicios secretariales o de administración de oficinas  "/>
    <x v="1"/>
    <n v="80161501"/>
    <s v="Prestación de servicios profesionales para realizar las socializaciones requeridas en el proceso de actualización catastral multiproposito de El Guamo y Córdoba (Bolivar)  y Río Blanco (Tolima)"/>
    <x v="5"/>
    <x v="5"/>
    <n v="195"/>
    <x v="1"/>
    <x v="0"/>
    <x v="0"/>
    <n v="23661534"/>
    <n v="23661534"/>
    <x v="0"/>
    <x v="1"/>
    <x v="1"/>
    <x v="0"/>
    <x v="1"/>
    <s v="Subdirección de Catastro"/>
    <x v="5"/>
    <s v="Subdirectora de Catastro"/>
    <x v="1"/>
    <x v="2"/>
    <s v="Ejecutar procesos de actualización catastral a nivel nacional"/>
    <s v="Predios actualizados catastralmente"/>
    <m/>
    <m/>
    <e v="#N/A"/>
    <e v="#N/A"/>
    <e v="#N/A"/>
    <m/>
    <n v="0"/>
    <x v="4"/>
    <m/>
    <x v="6"/>
  </r>
  <r>
    <x v="1"/>
    <m/>
    <x v="1"/>
    <x v="1"/>
    <x v="1"/>
    <x v="6"/>
    <x v="1"/>
    <x v="9"/>
    <x v="0"/>
    <s v="Servicios secretariales o de administración de oficinas  "/>
    <x v="1"/>
    <n v="80161501"/>
    <s v="Prestación de servicios para realizar la edición, depuración y consolidación de los productos cartográficos requeridos para el componente geográfico de los procesos de actualización catastral multiproposito de El Guamo y Bolivar (Cordobá) y Río Blanco (Tolima)"/>
    <x v="5"/>
    <x v="5"/>
    <n v="165"/>
    <x v="1"/>
    <x v="0"/>
    <x v="0"/>
    <n v="27370332"/>
    <n v="27370332"/>
    <x v="0"/>
    <x v="1"/>
    <x v="1"/>
    <x v="0"/>
    <x v="1"/>
    <s v="Subdirección de Catastro"/>
    <x v="5"/>
    <s v="Subdirectora de Catastro"/>
    <x v="1"/>
    <x v="2"/>
    <s v="Ejecutar procesos de actualización catastral a nivel nacional"/>
    <s v="Predios actualizados catastralmente"/>
    <m/>
    <m/>
    <e v="#N/A"/>
    <e v="#N/A"/>
    <e v="#N/A"/>
    <m/>
    <n v="0"/>
    <x v="5"/>
    <m/>
    <x v="6"/>
  </r>
  <r>
    <x v="1"/>
    <m/>
    <x v="1"/>
    <x v="1"/>
    <x v="1"/>
    <x v="6"/>
    <x v="1"/>
    <x v="9"/>
    <x v="0"/>
    <s v="Servicios secretariales o de administración de oficinas  "/>
    <x v="1"/>
    <n v="80161501"/>
    <s v="Prestación de servicios profesionales para el seguimiento y control de las actividades tecnicas de la etapa operativa del proyecto de gestión catastral multiproposito de El Guamo y Córdoba (Bolivar)  y Río Blanco (Tolima)"/>
    <x v="5"/>
    <x v="5"/>
    <n v="195"/>
    <x v="1"/>
    <x v="0"/>
    <x v="0"/>
    <n v="37425655"/>
    <n v="37425655"/>
    <x v="0"/>
    <x v="1"/>
    <x v="1"/>
    <x v="0"/>
    <x v="1"/>
    <s v="Subdirección de Catastro"/>
    <x v="5"/>
    <s v="Subdirectora de Catastro"/>
    <x v="1"/>
    <x v="2"/>
    <s v="Ejecutar procesos de actualización catastral a nivel nacional"/>
    <s v="Predios actualizados catastralmente"/>
    <m/>
    <m/>
    <e v="#N/A"/>
    <e v="#N/A"/>
    <e v="#N/A"/>
    <m/>
    <n v="0"/>
    <x v="6"/>
    <m/>
    <x v="6"/>
  </r>
  <r>
    <x v="1"/>
    <m/>
    <x v="1"/>
    <x v="1"/>
    <x v="4"/>
    <x v="6"/>
    <x v="2"/>
    <x v="5"/>
    <x v="0"/>
    <s v="Servicios secretariales o de administración de oficinas  "/>
    <x v="0"/>
    <n v="80161501"/>
    <s v="Prestación de servicios personales para realizar actividades de reconocimiento predial en el proceso de actualización catastra multiproposito de El Guamo y Córdoba (Bolivar)  y Río Blanco (Tolima)"/>
    <x v="5"/>
    <x v="5"/>
    <n v="120"/>
    <x v="1"/>
    <x v="0"/>
    <x v="0"/>
    <n v="62494640"/>
    <n v="62494640"/>
    <x v="0"/>
    <x v="1"/>
    <x v="4"/>
    <x v="0"/>
    <x v="1"/>
    <s v="Subdirección de Catastro"/>
    <x v="5"/>
    <s v="Subdirectora de Catastro"/>
    <x v="1"/>
    <x v="2"/>
    <s v="Ejecutar procesos de actualización catastral a nivel nacional"/>
    <s v="Predios actualizados catastralmente"/>
    <m/>
    <m/>
    <e v="#N/A"/>
    <e v="#N/A"/>
    <e v="#N/A"/>
    <m/>
    <n v="0"/>
    <x v="0"/>
    <m/>
    <x v="6"/>
  </r>
  <r>
    <x v="3"/>
    <n v="1"/>
    <x v="1"/>
    <x v="1"/>
    <x v="1"/>
    <x v="1"/>
    <x v="0"/>
    <x v="3"/>
    <x v="0"/>
    <s v="Cintas métricas"/>
    <x v="0"/>
    <n v="27111801"/>
    <s v="Compra y calibración de cintas métricas (patrón) metálicas de 20 metros por un ente acreditado"/>
    <x v="2"/>
    <x v="2"/>
    <n v="1"/>
    <x v="0"/>
    <x v="1"/>
    <x v="0"/>
    <n v="40000000"/>
    <n v="40000000"/>
    <x v="0"/>
    <x v="0"/>
    <x v="1"/>
    <x v="0"/>
    <x v="1"/>
    <s v="Subdirección de Catastro"/>
    <x v="5"/>
    <s v="Subdirectora de Catastro"/>
    <x v="1"/>
    <x v="2"/>
    <s v="Ejecutar procesos de actualización catastral a nivel nacional"/>
    <s v="Predios actualizados catastralmente"/>
    <n v="448"/>
    <d v="2021-03-04T00:00:00"/>
    <m/>
    <n v="19230400"/>
    <n v="19230400"/>
    <s v="SUMINISTROS INDUSTRIALES DE COLOMBIA SOCIEDAD POR ACCIONES SIMPLIFICADA SAS"/>
    <n v="20769600"/>
    <x v="0"/>
    <n v="24644"/>
    <x v="1"/>
  </r>
  <r>
    <x v="4"/>
    <n v="1"/>
    <x v="3"/>
    <x v="3"/>
    <x v="1"/>
    <x v="1"/>
    <x v="0"/>
    <x v="0"/>
    <x v="0"/>
    <s v="Servicios de sistemas de información geográfica (sig)"/>
    <x v="0"/>
    <n v="81101512"/>
    <s v="Prestación de servicios profesionales especializados en la planeación estratégica y ejecución de los proyectos de la oficina CIAF"/>
    <x v="0"/>
    <x v="0"/>
    <n v="4"/>
    <x v="0"/>
    <x v="0"/>
    <x v="0"/>
    <n v="42806184"/>
    <n v="42806184"/>
    <x v="0"/>
    <x v="0"/>
    <x v="1"/>
    <x v="0"/>
    <x v="3"/>
    <s v="Oficina CIAF"/>
    <x v="3"/>
    <s v="Jefe Oficina CIAF"/>
    <x v="3"/>
    <x v="5"/>
    <s v="Realizar el desarrollo y soporte del sistemas de información geográfica para grupos étnicos"/>
    <s v="Entidades Asistidas"/>
    <n v="23"/>
    <d v="2021-01-08T00:00:00"/>
    <n v="10701546"/>
    <n v="21403092"/>
    <n v="21403092"/>
    <s v="ALEXANDER  MONTEALEGRE TRUJILLO"/>
    <n v="21403092"/>
    <x v="0"/>
    <n v="24193"/>
    <x v="1"/>
  </r>
  <r>
    <x v="4"/>
    <n v="4"/>
    <x v="3"/>
    <x v="3"/>
    <x v="1"/>
    <x v="1"/>
    <x v="0"/>
    <x v="0"/>
    <x v="0"/>
    <s v="Servicios de sistemas de información geográfica (sig)"/>
    <x v="0"/>
    <n v="81101512"/>
    <s v="Prestación de servicios profesionales para realizar actividades de gestión requerida en el desarrollo del proyecto de inversión y actividades a cargo de la jefatura de la oficina CIAF."/>
    <x v="0"/>
    <x v="0"/>
    <n v="195"/>
    <x v="1"/>
    <x v="0"/>
    <x v="0"/>
    <n v="17031787"/>
    <n v="17031787"/>
    <x v="0"/>
    <x v="0"/>
    <x v="1"/>
    <x v="0"/>
    <x v="3"/>
    <s v="Oficina CIAF"/>
    <x v="3"/>
    <s v="Jefe Oficina CIAF"/>
    <x v="3"/>
    <x v="5"/>
    <s v="Planear la asistencia técnica, asesoría, análisis y/o consultoría a desarrollar"/>
    <s v="Entidades Asistidas"/>
    <n v="44"/>
    <d v="2021-01-18T00:00:00"/>
    <n v="2671483"/>
    <n v="17031787"/>
    <n v="17031787"/>
    <s v="ANDRES FELIPE LOPEZ ORTIZ"/>
    <n v="0"/>
    <x v="0"/>
    <n v="24203"/>
    <x v="1"/>
  </r>
  <r>
    <x v="4"/>
    <n v="2"/>
    <x v="3"/>
    <x v="3"/>
    <x v="1"/>
    <x v="1"/>
    <x v="0"/>
    <x v="0"/>
    <x v="0"/>
    <s v="Servicios de sistemas de información geográfica (sig)"/>
    <x v="0"/>
    <n v="81101512"/>
    <s v="Prestación de servicios  profesionales para realizar la verificación, control, seguimiento y  gestión de los proyectos de tecnologías de la información geográfica a cargo de la oficina CIAF"/>
    <x v="0"/>
    <x v="0"/>
    <n v="234"/>
    <x v="1"/>
    <x v="0"/>
    <x v="0"/>
    <n v="57152855"/>
    <n v="57152855"/>
    <x v="0"/>
    <x v="0"/>
    <x v="1"/>
    <x v="0"/>
    <x v="3"/>
    <s v="Oficina CIAF"/>
    <x v="3"/>
    <s v="Jefe Oficina CIAF"/>
    <x v="3"/>
    <x v="5"/>
    <s v="Realizar el desarrollo y soporte del sistemas de información geográfica para grupos étnicos"/>
    <s v="Entidades Asistidas"/>
    <n v="24"/>
    <d v="2021-01-08T00:00:00"/>
    <n v="7330366"/>
    <n v="56932509"/>
    <n v="56932509"/>
    <s v="YESENIA  VARGAS TEJEDOR"/>
    <n v="220346"/>
    <x v="0"/>
    <n v="24195"/>
    <x v="1"/>
  </r>
  <r>
    <x v="2"/>
    <n v="12"/>
    <x v="2"/>
    <x v="2"/>
    <x v="3"/>
    <x v="3"/>
    <x v="0"/>
    <x v="0"/>
    <x v="0"/>
    <s v="Servicios secretariales o de administración de oficinas  "/>
    <x v="0"/>
    <n v="80161501"/>
    <s v="Prestación de servicios profesionales para brindar apoyo jurídico en la evaluación, sustanciación y  revisión de los procesos disciplinarios que se adelantan en el IGAC."/>
    <x v="0"/>
    <x v="0"/>
    <n v="11"/>
    <x v="0"/>
    <x v="0"/>
    <x v="0"/>
    <n v="220553972"/>
    <n v="220553972"/>
    <x v="0"/>
    <x v="1"/>
    <x v="3"/>
    <x v="1"/>
    <x v="4"/>
    <s v="Secretaría General - GIT Control Disciplinario"/>
    <x v="3"/>
    <s v="Coordinador GIT Control Disciplinario"/>
    <x v="4"/>
    <x v="6"/>
    <s v="N/A"/>
    <s v="N/A"/>
    <n v="12"/>
    <d v="2021-01-07T00:00:00"/>
    <n v="6683453"/>
    <n v="73517983"/>
    <n v="220553949"/>
    <s v="GABRIEL ANTONIO MORATO RODRIGUEZ_x000a_NELSON ORLANDO YAZO MARTINEZ_x000a_YESSICA JULIETH MAHECHA TOVAR_x000a_"/>
    <n v="23"/>
    <x v="0"/>
    <s v="24166_x000a_24171_x000a_24173_x000a_"/>
    <x v="3"/>
  </r>
  <r>
    <x v="5"/>
    <m/>
    <x v="4"/>
    <x v="4"/>
    <x v="1"/>
    <x v="7"/>
    <x v="1"/>
    <x v="0"/>
    <x v="0"/>
    <s v="Software de edición y creación de contenidos"/>
    <x v="0"/>
    <n v="43232100"/>
    <s v="Adquisición Licenciamiento Adobe "/>
    <x v="6"/>
    <x v="6"/>
    <n v="1"/>
    <x v="0"/>
    <x v="1"/>
    <x v="0"/>
    <n v="17000000"/>
    <n v="17000000"/>
    <x v="0"/>
    <x v="0"/>
    <x v="1"/>
    <x v="0"/>
    <x v="5"/>
    <s v="Oficina de Difusión y Mercadeo"/>
    <x v="3"/>
    <s v="Jefe Oficina de Difusión y Mercadeo de Información "/>
    <x v="5"/>
    <x v="7"/>
    <s v="Realizar campañas en medios digitales y/o presenciales sobre los productos y servicios que genera la entidad."/>
    <s v="Servicios de información implementados"/>
    <m/>
    <m/>
    <e v="#N/A"/>
    <e v="#N/A"/>
    <e v="#N/A"/>
    <m/>
    <n v="0"/>
    <x v="0"/>
    <m/>
    <x v="7"/>
  </r>
  <r>
    <x v="5"/>
    <n v="87"/>
    <x v="4"/>
    <x v="4"/>
    <x v="1"/>
    <x v="1"/>
    <x v="0"/>
    <x v="3"/>
    <x v="0"/>
    <s v="Etiquetas de códigos de barra"/>
    <x v="0"/>
    <n v="55121608"/>
    <s v="Adquisición del derecho de uso del sistema de codificación EAN/UCC."/>
    <x v="2"/>
    <x v="2"/>
    <n v="1"/>
    <x v="0"/>
    <x v="0"/>
    <x v="0"/>
    <n v="8131000"/>
    <n v="8131000"/>
    <x v="0"/>
    <x v="0"/>
    <x v="6"/>
    <x v="0"/>
    <x v="5"/>
    <s v="Oficina de Difusión y Mercadeo"/>
    <x v="3"/>
    <s v="Jefe Oficina de Difusión y Mercadeo de Información "/>
    <x v="5"/>
    <x v="7"/>
    <s v="Ampliar y/o actualizar la oferta de los productos de la entidad atráves de: biblioteca virtual, tienda virtual y del ecosistema digital. "/>
    <s v="Servicios de información implementados"/>
    <n v="501"/>
    <d v="2021-03-16T00:00:00"/>
    <n v="0"/>
    <n v="8131000"/>
    <n v="8131000"/>
    <s v="LOGYCA ASOCIACION"/>
    <n v="0"/>
    <x v="0"/>
    <n v="24636"/>
    <x v="1"/>
  </r>
  <r>
    <x v="5"/>
    <m/>
    <x v="4"/>
    <x v="4"/>
    <x v="1"/>
    <x v="6"/>
    <x v="1"/>
    <x v="10"/>
    <x v="0"/>
    <s v="Servicios de consultoría de negocios y administración corporativa"/>
    <x v="2"/>
    <n v="80101500"/>
    <s v="Prestación de servicios profesionales para catalogar y clasificar en formato MARC los libros de la colección, informes técnicos, tesis y realizar los procesos logísticos de la Biblioteca virtual y presencial del Instituto."/>
    <x v="5"/>
    <x v="5"/>
    <n v="7"/>
    <x v="0"/>
    <x v="0"/>
    <x v="0"/>
    <n v="18155711"/>
    <n v="18155711"/>
    <x v="0"/>
    <x v="0"/>
    <x v="1"/>
    <x v="0"/>
    <x v="5"/>
    <s v="Oficina de Difusión y Mercadeo"/>
    <x v="3"/>
    <s v="Jefe Oficina de Difusión y Mercadeo de Información "/>
    <x v="5"/>
    <x v="7"/>
    <s v="Realizar campañas en medios digitales y/o presenciales sobre los productos y servicios que genera la entidad."/>
    <s v="Sistemas de información implementados"/>
    <m/>
    <m/>
    <e v="#N/A"/>
    <e v="#N/A"/>
    <e v="#N/A"/>
    <m/>
    <n v="0"/>
    <x v="7"/>
    <m/>
    <x v="6"/>
  </r>
  <r>
    <x v="6"/>
    <m/>
    <x v="5"/>
    <x v="5"/>
    <x v="1"/>
    <x v="6"/>
    <x v="1"/>
    <x v="10"/>
    <x v="0"/>
    <s v="Cartografía"/>
    <x v="2"/>
    <n v="81151600"/>
    <s v="Prestación de servicios profesionales para orientar técnicamente la ejecución de los  proyectos  y procesos de la Subdirección de Geografía y Cartografía."/>
    <x v="7"/>
    <x v="7"/>
    <n v="6"/>
    <x v="0"/>
    <x v="0"/>
    <x v="0"/>
    <n v="45301662"/>
    <n v="45301662"/>
    <x v="0"/>
    <x v="0"/>
    <x v="1"/>
    <x v="0"/>
    <x v="6"/>
    <s v="Subdirección de Geografía y Cartografía "/>
    <x v="3"/>
    <s v="Subdirector de Geografía y Cartografía "/>
    <x v="6"/>
    <x v="8"/>
    <s v="Generar insumos y/o productos cartográficos "/>
    <s v="Cartografía escalas Medianas generada (1:10,000, 1:25,000)"/>
    <m/>
    <m/>
    <e v="#N/A"/>
    <e v="#N/A"/>
    <e v="#N/A"/>
    <m/>
    <n v="0"/>
    <x v="0"/>
    <m/>
    <x v="6"/>
  </r>
  <r>
    <x v="6"/>
    <n v="20"/>
    <x v="5"/>
    <x v="5"/>
    <x v="1"/>
    <x v="1"/>
    <x v="0"/>
    <x v="1"/>
    <x v="0"/>
    <s v="Cartografía"/>
    <x v="0"/>
    <n v="81151600"/>
    <s v="Prestación de servicios para realizar actividades que promuevan la gestión y disposición de los datos geográficos, cartográficos y geodésicos."/>
    <x v="1"/>
    <x v="1"/>
    <n v="11"/>
    <x v="0"/>
    <x v="0"/>
    <x v="0"/>
    <n v="45518000"/>
    <n v="45518000"/>
    <x v="0"/>
    <x v="0"/>
    <x v="1"/>
    <x v="0"/>
    <x v="6"/>
    <s v="Subdirección de Geografía y Cartografía "/>
    <x v="5"/>
    <s v="Subdirector de Geografía y Cartografía "/>
    <x v="6"/>
    <x v="9"/>
    <s v="Implementar servicios transaccionales en Colombia en Mapas que permitan la generación y pago de certificaciones y demás productos."/>
    <s v="Datos publicados de información geográfica, geodésica y cartográfica"/>
    <n v="174"/>
    <d v="2021-02-04T00:00:00"/>
    <n v="4263522"/>
    <n v="45477568"/>
    <n v="45477568"/>
    <s v=" MAYCOL ALEJANDRO ZARAZA AGUILERA"/>
    <n v="40432"/>
    <x v="0"/>
    <n v="24358"/>
    <x v="1"/>
  </r>
  <r>
    <x v="6"/>
    <n v="15"/>
    <x v="5"/>
    <x v="5"/>
    <x v="3"/>
    <x v="3"/>
    <x v="0"/>
    <x v="0"/>
    <x v="0"/>
    <s v="Cartografía"/>
    <x v="0"/>
    <n v="81151600"/>
    <s v="Prestación de servicios para realizar el proceso de aerotriangulación, de conformidad con las especificaciones técnicas y rendimientos establecidos."/>
    <x v="0"/>
    <x v="0"/>
    <n v="11"/>
    <x v="0"/>
    <x v="0"/>
    <x v="0"/>
    <n v="116628930"/>
    <n v="116628930"/>
    <x v="0"/>
    <x v="0"/>
    <x v="3"/>
    <x v="0"/>
    <x v="6"/>
    <s v="Subdirección de Geografía y Cartografía "/>
    <x v="5"/>
    <s v="Subdirector de Geografía y Cartografía "/>
    <x v="6"/>
    <x v="10"/>
    <s v="Generar insumos y/o productos cartográficos"/>
    <s v="Cartografía escalas Medianas generada (1:10,000, 1:25,000)"/>
    <n v="109"/>
    <d v="2021-01-26T00:00:00"/>
    <n v="3640236"/>
    <n v="38829184"/>
    <n v="116487552"/>
    <s v="ABRIEL ANDRES PUENTES GUTIERREZ_x000a_DANNY STIVENS MORENO SANCHEZ _x000a_ANGIE LORENA AVENDAÑO GOMEZ"/>
    <n v="141378"/>
    <x v="0"/>
    <s v="24256_x000a_24254_x000a_24256"/>
    <x v="3"/>
  </r>
  <r>
    <x v="6"/>
    <n v="13"/>
    <x v="5"/>
    <x v="5"/>
    <x v="4"/>
    <x v="4"/>
    <x v="0"/>
    <x v="0"/>
    <x v="0"/>
    <s v="Cartografía"/>
    <x v="0"/>
    <n v="81151600"/>
    <s v="Prestación de servicios para la captura y procesamiento de coordenadas, elaboración de levantamientos topográficos y clasificación de campo, de acuerdo con las especificaciones de conformidad con los lineamientos establecidos."/>
    <x v="0"/>
    <x v="0"/>
    <n v="11"/>
    <x v="0"/>
    <x v="0"/>
    <x v="0"/>
    <n v="142652015"/>
    <n v="142652015"/>
    <x v="0"/>
    <x v="0"/>
    <x v="4"/>
    <x v="0"/>
    <x v="6"/>
    <s v="Subdirección de Geografía y Cartografía "/>
    <x v="5"/>
    <s v="Subdirector de Geografía y Cartografía "/>
    <x v="6"/>
    <x v="11"/>
    <s v="Densificar el marco de referencia terrestre"/>
    <s v="Puntos Geodésicos Materializados"/>
    <n v="90"/>
    <d v="2021-01-26T00:00:00"/>
    <n v="2671483"/>
    <n v="28495819"/>
    <n v="142479095"/>
    <s v="ADRIANA LIZETH RICAURTE MENESES _x000a_BRIGITTE DAYANA VEGA BERNAL_x000a_SONIA CASTILLO_x000a_NUBIA STELLA REYES MESA_x000a_JUAN CARLOS LOSADA"/>
    <n v="172920"/>
    <x v="0"/>
    <s v="24246_x000a_24247_x000a_24272_x000a_24273_x000a_24274"/>
    <x v="4"/>
  </r>
  <r>
    <x v="6"/>
    <n v="24"/>
    <x v="5"/>
    <x v="5"/>
    <x v="0"/>
    <x v="0"/>
    <x v="0"/>
    <x v="1"/>
    <x v="0"/>
    <s v="Cartografía"/>
    <x v="0"/>
    <n v="81151600"/>
    <s v="Prestación de servicio para realizar actividades de mantenimiento, materialización y cálculo de redes geodésicas locales y estaciones de mantenimiento continuo."/>
    <x v="1"/>
    <x v="1"/>
    <n v="11"/>
    <x v="0"/>
    <x v="0"/>
    <x v="0"/>
    <n v="62834134"/>
    <n v="62834134"/>
    <x v="0"/>
    <x v="0"/>
    <x v="0"/>
    <x v="0"/>
    <x v="6"/>
    <s v="Subdirección de Geografía y Cartografía "/>
    <x v="5"/>
    <s v="Subdirector de Geografía y Cartografía "/>
    <x v="6"/>
    <x v="11"/>
    <s v="Densificar el marco de referencia terrestre"/>
    <s v="Datos Rinex de las estaciones permanentes generados"/>
    <n v="198"/>
    <d v="2021-02-05T00:00:00"/>
    <n v="2941780"/>
    <n v="31378987"/>
    <n v="62757974"/>
    <s v="ALEJANDRO RODRÍGUEZ URREA _x000a_DIEGO ANDRÉS GARCÍA CASTAÑEDA"/>
    <n v="76160"/>
    <x v="0"/>
    <s v="24385_x000a_24387"/>
    <x v="0"/>
  </r>
  <r>
    <x v="6"/>
    <n v="42"/>
    <x v="5"/>
    <x v="5"/>
    <x v="1"/>
    <x v="1"/>
    <x v="0"/>
    <x v="1"/>
    <x v="0"/>
    <s v="Cartografía"/>
    <x v="0"/>
    <n v="81151600"/>
    <s v="Prestación de servicios para realizar la gestión, control y seguimiento del sistema y marco de referencia geodésico nacional con GNSS"/>
    <x v="1"/>
    <x v="1"/>
    <n v="11"/>
    <x v="0"/>
    <x v="0"/>
    <x v="0"/>
    <n v="53146280"/>
    <n v="53146280"/>
    <x v="0"/>
    <x v="0"/>
    <x v="1"/>
    <x v="0"/>
    <x v="6"/>
    <s v="Subdirección de Geografía y Cartografía "/>
    <x v="5"/>
    <s v="Subdirector de Geografía y Cartografía "/>
    <x v="6"/>
    <x v="11"/>
    <s v="Densificar el marco de referencia terrestre"/>
    <s v="Puntos Geodésicos Materializados"/>
    <n v="326"/>
    <d v="2021-02-18T00:00:00"/>
    <n v="4976424"/>
    <n v="50925406"/>
    <n v="50925406"/>
    <s v="ANDRÉS FELIPE BELTRÁN ZAMUDIO"/>
    <n v="2220874"/>
    <x v="0"/>
    <n v="24487"/>
    <x v="1"/>
  </r>
  <r>
    <x v="6"/>
    <n v="46"/>
    <x v="5"/>
    <x v="5"/>
    <x v="1"/>
    <x v="1"/>
    <x v="0"/>
    <x v="0"/>
    <x v="0"/>
    <s v="Cartografía"/>
    <x v="0"/>
    <n v="81151600"/>
    <s v="Prestación de servicios para apoyar el análisis, evaluación y atención de requerimientos cartográficos relacionados con resguardos y territorios colectivos."/>
    <x v="1"/>
    <x v="1"/>
    <n v="10"/>
    <x v="0"/>
    <x v="0"/>
    <x v="0"/>
    <n v="48314800"/>
    <n v="48314800"/>
    <x v="0"/>
    <x v="0"/>
    <x v="1"/>
    <x v="0"/>
    <x v="6"/>
    <s v="Subdirección de Geografía y Cartografía "/>
    <x v="5"/>
    <s v="Subdirector de Geografía y Cartografía "/>
    <x v="7"/>
    <x v="12"/>
    <s v="Atender los requerimientos de ciudadanos, organizaciones, autoridades judiciales u otras entidades públicas, relacionados con asuntos étnicos."/>
    <s v="Documentos de estudios técnicos de deslindes y de Territorios Indígenas"/>
    <n v="331"/>
    <d v="2021-02-22T00:00:00"/>
    <n v="4976424"/>
    <n v="48271313"/>
    <n v="48271313"/>
    <s v="ÁNGELA PATRICIA MORENO MONTERO"/>
    <n v="43487"/>
    <x v="0"/>
    <n v="24491"/>
    <x v="1"/>
  </r>
  <r>
    <x v="6"/>
    <n v="30"/>
    <x v="5"/>
    <x v="5"/>
    <x v="0"/>
    <x v="0"/>
    <x v="0"/>
    <x v="1"/>
    <x v="0"/>
    <s v="Cartografía"/>
    <x v="0"/>
    <n v="81151600"/>
    <s v="Prestación de servicios profesionales para gestionar, controlar y hacer seguimiento de los procesos de producción cartográfica, asignados de conformidad con los lineamientos establecidos."/>
    <x v="1"/>
    <x v="1"/>
    <n v="315"/>
    <x v="1"/>
    <x v="0"/>
    <x v="0"/>
    <n v="140352534"/>
    <n v="140352534"/>
    <x v="0"/>
    <x v="0"/>
    <x v="0"/>
    <x v="0"/>
    <x v="6"/>
    <s v="Subdirección de Geografía y Cartografía "/>
    <x v="5"/>
    <s v="Subdirector de Geografía y Cartografía "/>
    <x v="6"/>
    <x v="10"/>
    <s v="Generar insumos y/o productos cartográficos"/>
    <s v="Cartografía escalas Medianas generada (1:10,000, 1:25,000)"/>
    <n v="206"/>
    <d v="2021-02-10T00:00:00"/>
    <n v="6683454"/>
    <n v="70176267"/>
    <n v="140352534"/>
    <s v="CARLOS ALBERTO SEDANO ARIZA  _x000a_CARLOS  EDUARDO  PLATA  CABRERA"/>
    <n v="0"/>
    <x v="0"/>
    <s v="24394_x000a_24395"/>
    <x v="0"/>
  </r>
  <r>
    <x v="6"/>
    <n v="47"/>
    <x v="5"/>
    <x v="5"/>
    <x v="3"/>
    <x v="3"/>
    <x v="0"/>
    <x v="0"/>
    <x v="0"/>
    <s v="Cartografía"/>
    <x v="0"/>
    <n v="81151600"/>
    <s v="Prestación de servicios profesionales para realizar los diagnósticos de los límites de las entidades territoriales."/>
    <x v="1"/>
    <x v="1"/>
    <n v="10"/>
    <x v="0"/>
    <x v="0"/>
    <x v="0"/>
    <n v="85682910"/>
    <n v="85682910"/>
    <x v="0"/>
    <x v="0"/>
    <x v="3"/>
    <x v="0"/>
    <x v="6"/>
    <s v="Subdirección de Geografía y Cartografía "/>
    <x v="5"/>
    <s v="Subdirector de Geografía y Cartografía "/>
    <x v="7"/>
    <x v="12"/>
    <s v="Elaborar, remitir y publicar el diagnóstico de  límites de 100 entidades territoriales como insumo para la caracterización territorial y levantamiento catastral."/>
    <s v="Documentos de estudios técnicos de deslindes y de Territorios Indígenas"/>
    <n v="379"/>
    <d v="2021-02-22T00:00:00"/>
    <n v="2941780"/>
    <n v="28535266"/>
    <n v="85605798"/>
    <s v="CÉSAR ERNESTO MALPICA RODRÍGUEZ _x000a_JULY   PAOLA   PIÑEROS   CORREA_x000a_ALEJANDRAREGINAALCARCELMORALES"/>
    <n v="77112"/>
    <x v="0"/>
    <s v="24529_x000a_24530_x000a_24531"/>
    <x v="3"/>
  </r>
  <r>
    <x v="6"/>
    <n v="31"/>
    <x v="5"/>
    <x v="5"/>
    <x v="6"/>
    <x v="8"/>
    <x v="0"/>
    <x v="1"/>
    <x v="0"/>
    <s v="Cartografía"/>
    <x v="0"/>
    <n v="81151600"/>
    <s v="Prestación de servicios para la captura o digitalización de elementos vectoriales a diferentes escalas y dimensiones, de conformidad con las especificaciones técnicas y rendimientos establecidos."/>
    <x v="1"/>
    <x v="1"/>
    <n v="11"/>
    <x v="0"/>
    <x v="0"/>
    <x v="0"/>
    <n v="381694680"/>
    <n v="381694680"/>
    <x v="0"/>
    <x v="0"/>
    <x v="7"/>
    <x v="0"/>
    <x v="6"/>
    <s v="Subdirección de Geografía y Cartografía "/>
    <x v="5"/>
    <s v="Subdirector de Geografía y Cartografía "/>
    <x v="6"/>
    <x v="10"/>
    <s v="Generar insumos y/o productos cartográficos"/>
    <s v="Cartografía escalas Medianas generada (1:10,000, 1:25,000)"/>
    <n v="217"/>
    <d v="2021-02-10T00:00:00"/>
    <n v="0"/>
    <n v="63615780"/>
    <n v="381694680"/>
    <s v="CLAUDIA  ARANGUREN PEÑA_x000a_REMY FERNANDO MATEUS SALINAS_x000a_MÓNICA ALEJANDRA CRUZ BARRETO_x000a_LUIS ALBA _x000a_WILLIAM ALFONSO MORA HERNÁNDEZ_x000a_NOHORA MARIA AYALA QUINTANA"/>
    <n v="0"/>
    <x v="0"/>
    <s v="24407_x000a_24412_x000a_24411_x000a_24413_x000a_24676"/>
    <x v="8"/>
  </r>
  <r>
    <x v="6"/>
    <n v="65"/>
    <x v="5"/>
    <x v="5"/>
    <x v="1"/>
    <x v="1"/>
    <x v="0"/>
    <x v="3"/>
    <x v="0"/>
    <s v="Cartografía"/>
    <x v="0"/>
    <n v="81151600"/>
    <s v="Prestación de servicios para realizar estudios y análisis de información geológica como apoyo a los procesos de la Subdirección."/>
    <x v="2"/>
    <x v="2"/>
    <n v="10"/>
    <x v="0"/>
    <x v="0"/>
    <x v="0"/>
    <n v="30337200"/>
    <n v="30337200"/>
    <x v="0"/>
    <x v="0"/>
    <x v="1"/>
    <x v="0"/>
    <x v="6"/>
    <s v="Subdirección de Geografía y Cartografía "/>
    <x v="5"/>
    <s v="Subdirector de Geografía y Cartografía "/>
    <x v="7"/>
    <x v="12"/>
    <s v="Realizar la apertura y expedición del acta de deslinde de tres (3) procesos"/>
    <s v="Documentos de estudios técnicos de deslindes y de Territorios Indígenas"/>
    <n v="483"/>
    <d v="2021-03-15T00:00:00"/>
    <n v="3124732"/>
    <n v="28851692"/>
    <n v="28851692"/>
    <s v="DANIEL ESTEBAN GONGORA BLANCO"/>
    <n v="1485508"/>
    <x v="0"/>
    <n v="24617"/>
    <x v="1"/>
  </r>
  <r>
    <x v="6"/>
    <n v="55"/>
    <x v="5"/>
    <x v="5"/>
    <x v="0"/>
    <x v="0"/>
    <x v="0"/>
    <x v="0"/>
    <x v="0"/>
    <s v="Cartografía"/>
    <x v="0"/>
    <n v="81151600"/>
    <s v="Prestación de servicios profesionales para preparar, organizar diagnosticar y levantar información en campo georreferenciada y amojonamiento en aspectos relacionados con los procesos de delimitación de fronteras y límites de entidades territoriales en el país."/>
    <x v="1"/>
    <x v="1"/>
    <n v="9"/>
    <x v="0"/>
    <x v="0"/>
    <x v="0"/>
    <n v="51409746"/>
    <n v="51409746"/>
    <x v="0"/>
    <x v="0"/>
    <x v="0"/>
    <x v="0"/>
    <x v="6"/>
    <s v="Subdirección de Geografía y Cartografía "/>
    <x v="5"/>
    <s v="Subdirector de Geografía y Cartografía "/>
    <x v="7"/>
    <x v="12"/>
    <s v="Realizar la apertura y expedición del acta de deslinde de tres (3) procesos"/>
    <s v="Documentos de estudios técnicos de deslindes y de Territorios Indígenas"/>
    <n v="377"/>
    <d v="2021-02-25T00:00:00"/>
    <n v="2941780"/>
    <n v="25593486"/>
    <n v="51186972"/>
    <s v="DANIEL LÓPEZ PINZÓN _x000a_ JOSÉ FERNANDO CORTÉS MOLANO"/>
    <n v="222774"/>
    <x v="0"/>
    <s v="24527_x000a_24533_x000a_"/>
    <x v="0"/>
  </r>
  <r>
    <x v="6"/>
    <n v="9"/>
    <x v="5"/>
    <x v="5"/>
    <x v="1"/>
    <x v="1"/>
    <x v="0"/>
    <x v="0"/>
    <x v="0"/>
    <s v="Cartografía"/>
    <x v="0"/>
    <n v="81151600"/>
    <s v="Prestación de servicios para la revisión, compilación y validación de los datos de campo y calculados de gravimetría y geomagnetismo para su vinculación a la base de datos unificados"/>
    <x v="0"/>
    <x v="0"/>
    <n v="11"/>
    <x v="0"/>
    <x v="0"/>
    <x v="0"/>
    <n v="38876310"/>
    <n v="38876310"/>
    <x v="0"/>
    <x v="0"/>
    <x v="1"/>
    <x v="0"/>
    <x v="6"/>
    <s v="Subdirección de Geografía y Cartografía "/>
    <x v="5"/>
    <s v="Subdirector de Geografía y Cartografía "/>
    <x v="6"/>
    <x v="11"/>
    <s v="Densificar el marco de referencia gravimétricos"/>
    <s v="Valores gravimétricos generados"/>
    <n v="83"/>
    <d v="2021-01-22T00:00:00"/>
    <n v="3640236"/>
    <n v="38829184"/>
    <n v="38829184"/>
    <s v="DANIELA ANDREA HERNÁNDEZ BELTRÁN"/>
    <n v="47126"/>
    <x v="0"/>
    <n v="24236"/>
    <x v="1"/>
  </r>
  <r>
    <x v="6"/>
    <n v="10"/>
    <x v="5"/>
    <x v="5"/>
    <x v="3"/>
    <x v="3"/>
    <x v="0"/>
    <x v="0"/>
    <x v="0"/>
    <s v="Cartografía"/>
    <x v="0"/>
    <n v="81151600"/>
    <s v="Prestación de servicios para la organización, administración y disposición de los productos cartográficos, geográficos y geodésicos de la subdirección de geografía y cartografía. "/>
    <x v="0"/>
    <x v="0"/>
    <n v="11"/>
    <x v="0"/>
    <x v="0"/>
    <x v="0"/>
    <n v="85591209"/>
    <n v="85591209"/>
    <x v="0"/>
    <x v="0"/>
    <x v="3"/>
    <x v="0"/>
    <x v="6"/>
    <s v="Subdirección de Geografía y Cartografía "/>
    <x v="5"/>
    <s v="Subdirector de Geografía y Cartografía "/>
    <x v="6"/>
    <x v="9"/>
    <s v="Generar y disponer nuevos productos asociados a la información cartográfica geográfica y geodésica "/>
    <s v="Datos publicados de información geográfica, geodésica y cartográfica"/>
    <n v="84"/>
    <d v="2021-01-22T00:00:00"/>
    <n v="2671483"/>
    <n v="28495819"/>
    <n v="85487457"/>
    <s v="DANIELA MARIN LOPEZ _x000a_CAROL TATIANA CHICUAZUQUE GUTIERREZ_x000a_MARLON RICARDO RUIZ"/>
    <n v="103752"/>
    <x v="0"/>
    <s v="23237_x000a_23238_x000a_24552"/>
    <x v="3"/>
  </r>
  <r>
    <x v="6"/>
    <n v="7"/>
    <x v="5"/>
    <x v="5"/>
    <x v="1"/>
    <x v="1"/>
    <x v="0"/>
    <x v="0"/>
    <x v="0"/>
    <s v="Cartografía"/>
    <x v="0"/>
    <n v="81151600"/>
    <s v="Prestación de servicios profesionales para gestión de proyectos y atención a los requerimientos de la cancillería, en el marco de la demarcación de las fronteras del país."/>
    <x v="1"/>
    <x v="1"/>
    <n v="10"/>
    <x v="0"/>
    <x v="0"/>
    <x v="0"/>
    <n v="55900900"/>
    <n v="55900900"/>
    <x v="0"/>
    <x v="0"/>
    <x v="1"/>
    <x v="0"/>
    <x v="6"/>
    <s v="Subdirección de Geografía y Cartografía "/>
    <x v="5"/>
    <s v="Subdirector de Geografía y Cartografía "/>
    <x v="7"/>
    <x v="12"/>
    <s v="Realizar la apertura y expedición del acta de deslinde de tres (3) procesos"/>
    <s v="Documentos de estudios técnicos de deslindes y de Territorios Indígenas"/>
    <n v="78"/>
    <d v="2021-01-21T00:00:00"/>
    <n v="5757793"/>
    <n v="55850592"/>
    <n v="55850592"/>
    <s v="DEYBI LIBARDO MORA CASTAÑEDA"/>
    <n v="50308"/>
    <x v="0"/>
    <n v="24316"/>
    <x v="1"/>
  </r>
  <r>
    <x v="6"/>
    <n v="37"/>
    <x v="5"/>
    <x v="5"/>
    <x v="0"/>
    <x v="0"/>
    <x v="0"/>
    <x v="1"/>
    <x v="0"/>
    <s v="Cartografía"/>
    <x v="0"/>
    <n v="81151600"/>
    <s v="Prestación de servicios para  realizar la evaluación y procesamiento de las  imágenes adquiridas o gestionadas por el IGAC."/>
    <x v="1"/>
    <x v="1"/>
    <n v="11"/>
    <x v="0"/>
    <x v="0"/>
    <x v="0"/>
    <n v="57060806"/>
    <n v="57060806"/>
    <x v="0"/>
    <x v="0"/>
    <x v="0"/>
    <x v="0"/>
    <x v="6"/>
    <s v="Subdirección de Geografía y Cartografía "/>
    <x v="5"/>
    <s v="Subdirector de Geografía y Cartografía "/>
    <x v="6"/>
    <x v="10"/>
    <s v="Capturar y/o gestionar imágenes del territorio colombiano e incorporarlas en el Banco Nacional de Imágenes, a escalas y temporalidad requerida para fines catastrales"/>
    <s v="Imágenes incorporadas al Banco Nacional de imágenes"/>
    <n v="344"/>
    <d v="2021-02-15T00:00:00"/>
    <n v="2671483"/>
    <n v="27160077"/>
    <n v="54320154"/>
    <s v="DIANA CAROLINA BENITEZ CASTRO _x000a_ DEISY LORENA MORA MORENO"/>
    <n v="2740652"/>
    <x v="0"/>
    <s v="24500_x000a_24501"/>
    <x v="0"/>
  </r>
  <r>
    <x v="6"/>
    <n v="69"/>
    <x v="5"/>
    <x v="5"/>
    <x v="1"/>
    <x v="1"/>
    <x v="0"/>
    <x v="1"/>
    <x v="0"/>
    <s v="Sistemas y equipo de apoyo para transporte aéreo"/>
    <x v="0"/>
    <n v="25191500"/>
    <s v="Servicio de mantenimiento preventivo y correctivo, incluidos los repuestos del dron ebee plus Rta/ppk"/>
    <x v="2"/>
    <x v="2"/>
    <n v="10"/>
    <x v="0"/>
    <x v="0"/>
    <x v="0"/>
    <n v="45000000"/>
    <n v="45000000"/>
    <x v="0"/>
    <x v="0"/>
    <x v="1"/>
    <x v="0"/>
    <x v="6"/>
    <s v="Subdirección de Geografía y Cartografía "/>
    <x v="5"/>
    <s v="Subdirector de Geografía y Cartografía "/>
    <x v="6"/>
    <x v="10"/>
    <s v="Capturar y/o gestionar imágenes del territorio colombiano e incorporarlas en el Banco Nacional de Imágenes, a escalas y temporalidad requerida para fines catastrales"/>
    <s v="Imágenes incorporadas al Banco Nacional de imágenes"/>
    <n v="498"/>
    <d v="2021-03-23T00:00:00"/>
    <n v="0"/>
    <n v="4491067"/>
    <n v="4491067"/>
    <s v="ECOMPASS SAS"/>
    <n v="40508933"/>
    <x v="0"/>
    <n v="24633"/>
    <x v="1"/>
  </r>
  <r>
    <x v="6"/>
    <n v="22"/>
    <x v="5"/>
    <x v="5"/>
    <x v="1"/>
    <x v="1"/>
    <x v="0"/>
    <x v="1"/>
    <x v="0"/>
    <s v="Cartografía"/>
    <x v="0"/>
    <n v="81151600"/>
    <s v="Prestación de servicios para gestionar,  realizar el control  y seguimiento a la toma de fotografía aérea y consecución de insumos necesarios para producción cartográfica."/>
    <x v="1"/>
    <x v="1"/>
    <n v="11"/>
    <x v="0"/>
    <x v="0"/>
    <x v="0"/>
    <n v="92997806"/>
    <n v="92997806"/>
    <x v="0"/>
    <x v="0"/>
    <x v="1"/>
    <x v="0"/>
    <x v="6"/>
    <s v="Subdirección de Geografía y Cartografía "/>
    <x v="5"/>
    <s v="Subdirector de Geografía y Cartografía "/>
    <x v="6"/>
    <x v="10"/>
    <s v="Capturar y/o gestionar imágenes del territorio colombiano e incorporarlas en el Banco Nacional de Imágenes, a escalas y temporalidad requerida para fines catastrales"/>
    <s v="Imágenes incorporadas al Banco Nacional de imágenes"/>
    <n v="163"/>
    <d v="2021-02-04T00:00:00"/>
    <n v="8707976"/>
    <n v="92885077"/>
    <n v="92885077"/>
    <s v="GABRIEL CADENA"/>
    <n v="112729"/>
    <x v="0"/>
    <n v="24351"/>
    <x v="1"/>
  </r>
  <r>
    <x v="6"/>
    <n v="61"/>
    <x v="5"/>
    <x v="5"/>
    <x v="1"/>
    <x v="1"/>
    <x v="0"/>
    <x v="3"/>
    <x v="0"/>
    <s v="Cartografía"/>
    <x v="0"/>
    <n v="81151600"/>
    <s v="Prestación de servicios para la gestión, inventario y verificación de los equipos de medición de la subdirección de geografía y cartografía"/>
    <x v="2"/>
    <x v="2"/>
    <n v="315"/>
    <x v="1"/>
    <x v="0"/>
    <x v="0"/>
    <n v="28050571.5"/>
    <n v="28050571.5"/>
    <x v="0"/>
    <x v="0"/>
    <x v="1"/>
    <x v="0"/>
    <x v="6"/>
    <s v="Subdirección de Geografía y Cartografía "/>
    <x v="5"/>
    <s v="Subdirector de Geografía y Cartografía "/>
    <x v="6"/>
    <x v="11"/>
    <s v="Densificar el marco de referencia terrestre"/>
    <s v="Puntos Geodésicos Materializados"/>
    <n v="430"/>
    <d v="2021-03-08T00:00:00"/>
    <n v="2671483"/>
    <n v="26714830"/>
    <n v="26714830"/>
    <s v="GABRIEL ENRIQUE MEJIA ZAMORA"/>
    <n v="1335741.5"/>
    <x v="0"/>
    <n v="24560"/>
    <x v="1"/>
  </r>
  <r>
    <x v="6"/>
    <n v="11"/>
    <x v="5"/>
    <x v="5"/>
    <x v="4"/>
    <x v="4"/>
    <x v="0"/>
    <x v="0"/>
    <x v="0"/>
    <s v="Cartografía"/>
    <x v="0"/>
    <n v="81151600"/>
    <s v="Prestación de servicios para realizar la asignación , seguimiento y control de calidad de los procesos de producción cartográfica, de conformidad con las especificaciones técnicas y rendimientos establecidos."/>
    <x v="0"/>
    <x v="0"/>
    <n v="11"/>
    <x v="0"/>
    <x v="0"/>
    <x v="0"/>
    <n v="265731400"/>
    <n v="265731400"/>
    <x v="0"/>
    <x v="0"/>
    <x v="4"/>
    <x v="0"/>
    <x v="6"/>
    <s v="Subdirección de Geografía y Cartografía "/>
    <x v="5"/>
    <s v="Subdirector de Geografía y Cartografía "/>
    <x v="6"/>
    <x v="10"/>
    <s v="Generar insumos y/o productos cartográficos"/>
    <s v="Cartografía escalas Medianas generada (1:10,000, 1:25,000)"/>
    <n v="152"/>
    <d v="2021-01-22T00:00:00"/>
    <n v="4976424"/>
    <n v="53081856"/>
    <n v="265409280"/>
    <s v="GIZELA ANDREA GUZMAN LUGO_x000a_HERMAN FELIPE ZAPATA SERRANO _x000a_FABIAN GUZMAN PATIÑO_x000a_CARLOS ANDRES VELASCO PEÑA_x000a_RAFAEL HUMBERTO CUADROS ROMERO_x000a_"/>
    <n v="322120"/>
    <x v="0"/>
    <s v="24312_x000a_24313_x000a_24322_x000a_24323_x000a_24324"/>
    <x v="4"/>
  </r>
  <r>
    <x v="6"/>
    <n v="59"/>
    <x v="5"/>
    <x v="5"/>
    <x v="1"/>
    <x v="1"/>
    <x v="0"/>
    <x v="3"/>
    <x v="0"/>
    <s v="Cartografía"/>
    <x v="0"/>
    <n v="81151600"/>
    <s v="Prestación de servicios para la preparación de insumos, validación, y digitación de la información levantada en campo"/>
    <x v="2"/>
    <x v="2"/>
    <n v="315"/>
    <x v="1"/>
    <x v="0"/>
    <x v="0"/>
    <n v="57060806"/>
    <n v="57060806"/>
    <x v="0"/>
    <x v="0"/>
    <x v="1"/>
    <x v="0"/>
    <x v="6"/>
    <s v="Subdirección de Geografía y Cartografía "/>
    <x v="5"/>
    <s v="Subdirector de Geografía y Cartografía "/>
    <x v="6"/>
    <x v="11"/>
    <s v="Densificar el marco de referencia terrestre"/>
    <s v="Puntos Geodésicos Materializados"/>
    <n v="425"/>
    <d v="2021-03-08T00:00:00"/>
    <n v="2671483"/>
    <n v="26714830"/>
    <n v="26714830"/>
    <s v="JEISSON FERNANDO HERRERA GÓMEZ"/>
    <n v="30345976"/>
    <x v="0"/>
    <n v="24558"/>
    <x v="1"/>
  </r>
  <r>
    <x v="6"/>
    <n v="68"/>
    <x v="5"/>
    <x v="5"/>
    <x v="1"/>
    <x v="1"/>
    <x v="0"/>
    <x v="0"/>
    <x v="0"/>
    <s v="Servicios de formación profesional en ingeniería"/>
    <x v="0"/>
    <n v="86101610"/>
    <s v="Prestación de servicios como técnico tla para realizar el control y seguimiento de los procesos de mantenimiento aeronáutico y suministro de combustible del avión twin turbocommander 690a con matricula hk1771g, propiedad del igac."/>
    <x v="2"/>
    <x v="2"/>
    <n v="10"/>
    <x v="0"/>
    <x v="0"/>
    <x v="0"/>
    <n v="55000000"/>
    <n v="55000000"/>
    <x v="0"/>
    <x v="0"/>
    <x v="1"/>
    <x v="0"/>
    <x v="6"/>
    <s v="Subdirección de Geografía y Cartografía "/>
    <x v="5"/>
    <s v="Subdirector de Geografía y Cartografía "/>
    <x v="6"/>
    <x v="10"/>
    <s v="Capturar y/o gestionar imágenes del territorio colombiano e incorporarlas en el Banco Nacional de Imágenes, a escalas y temporalidad requerida para fines catastrales"/>
    <s v="Imágenes incorporadas al Banco Nacional de imágenes"/>
    <n v="482"/>
    <d v="2021-03-16T00:00:00"/>
    <n v="5660050"/>
    <n v="52261128"/>
    <n v="52261128"/>
    <s v="JOHAN JOSE GARCIA"/>
    <n v="2738872"/>
    <x v="0"/>
    <n v="24620"/>
    <x v="1"/>
  </r>
  <r>
    <x v="6"/>
    <n v="21"/>
    <x v="5"/>
    <x v="5"/>
    <x v="1"/>
    <x v="1"/>
    <x v="0"/>
    <x v="1"/>
    <x v="0"/>
    <s v="Servicios de formación profesional en ingeniería"/>
    <x v="0"/>
    <n v="86101610"/>
    <s v="Prestación de servicios profesionales para el acompañamiento y seguimiento a la ejecución de los  proyectos  y procesos de la Subdirección de Geografía y Cartografía."/>
    <x v="1"/>
    <x v="1"/>
    <n v="11"/>
    <x v="0"/>
    <x v="0"/>
    <x v="0"/>
    <n v="92997806"/>
    <n v="92997806"/>
    <x v="0"/>
    <x v="0"/>
    <x v="1"/>
    <x v="0"/>
    <x v="6"/>
    <s v="Subdirección de Geografía y Cartografía "/>
    <x v="5"/>
    <s v="Subdirector de Geografía y Cartografía "/>
    <x v="6"/>
    <x v="10"/>
    <s v="Generar insumos y/o productos cartográficos"/>
    <s v="Cartografía escalas Medianas generada (1:10,000, 1:25,000)"/>
    <n v="170"/>
    <d v="2021-02-04T00:00:00"/>
    <n v="8707976"/>
    <n v="92885077"/>
    <n v="92885077"/>
    <s v="JOHANNA MARÍA DÍAZ DÍAZ_x000a_"/>
    <n v="112729"/>
    <x v="0"/>
    <n v="24355"/>
    <x v="1"/>
  </r>
  <r>
    <x v="6"/>
    <n v="72"/>
    <x v="5"/>
    <x v="5"/>
    <x v="4"/>
    <x v="3"/>
    <x v="3"/>
    <x v="11"/>
    <x v="0"/>
    <s v="Cartografía"/>
    <x v="0"/>
    <n v="81151600"/>
    <s v="Prestación de servicios profesionales para la toma de datos en campo de exploración, materialización , gnss, nivelación geodésica y gravimetría"/>
    <x v="3"/>
    <x v="3"/>
    <n v="260"/>
    <x v="1"/>
    <x v="0"/>
    <x v="0"/>
    <n v="156236600"/>
    <n v="156236600"/>
    <x v="0"/>
    <x v="0"/>
    <x v="4"/>
    <x v="0"/>
    <x v="6"/>
    <s v="Subdirección de Geografía y Cartografía "/>
    <x v="5"/>
    <s v="Subdirector de Geografía y Cartografía "/>
    <x v="6"/>
    <x v="11"/>
    <s v="Densificar el marco de referencia terrestre"/>
    <s v="Datos altimétricos generados"/>
    <n v="535"/>
    <d v="2021-04-20T00:00:00"/>
    <n v="3124732"/>
    <n v="25518645"/>
    <n v="76555935"/>
    <s v="JORGE ERNESTO CORRADINE ACOSTA _x000a_NATHALIA YEPES GOMEZ_x000a_JOSE IGNACIO DUARTE_x000a__x000a_"/>
    <n v="42183881"/>
    <x v="0"/>
    <s v="24684_x000a_24727_x000a_24732_x000a_"/>
    <x v="3"/>
  </r>
  <r>
    <x v="6"/>
    <n v="17"/>
    <x v="5"/>
    <x v="5"/>
    <x v="1"/>
    <x v="1"/>
    <x v="0"/>
    <x v="0"/>
    <x v="0"/>
    <s v="Cartografía"/>
    <x v="0"/>
    <n v="81151600"/>
    <s v="Prestación de servicios profesionales para el seguimiento al proceso de implementación de los servicios ntrip vrs"/>
    <x v="0"/>
    <x v="0"/>
    <n v="11"/>
    <x v="0"/>
    <x v="0"/>
    <x v="0"/>
    <n v="28530403"/>
    <n v="28530403"/>
    <x v="0"/>
    <x v="0"/>
    <x v="1"/>
    <x v="0"/>
    <x v="6"/>
    <s v="Subdirección de Geografía y Cartografía "/>
    <x v="5"/>
    <s v="Subdirector de Geografía y Cartografía "/>
    <x v="6"/>
    <x v="11"/>
    <s v="Densificar el marco de referencia terrestre"/>
    <s v="Datos altimétricos generados"/>
    <n v="123"/>
    <d v="2021-01-27T00:00:00"/>
    <n v="2671483"/>
    <n v="28495819"/>
    <n v="28495819"/>
    <s v="JUAN DAVID HURTADO JAIMES"/>
    <n v="34584"/>
    <x v="0"/>
    <n v="24261"/>
    <x v="1"/>
  </r>
  <r>
    <x v="6"/>
    <n v="43"/>
    <x v="5"/>
    <x v="5"/>
    <x v="1"/>
    <x v="1"/>
    <x v="0"/>
    <x v="12"/>
    <x v="0"/>
    <s v="Cartografía"/>
    <x v="0"/>
    <n v="81151600"/>
    <s v="Prestación de servicios profesionales para la evaluación del control y seguimiento al funcionamiento y modernización efectiva de la red geodésica nacional."/>
    <x v="1"/>
    <x v="1"/>
    <n v="11"/>
    <x v="0"/>
    <x v="0"/>
    <x v="0"/>
    <n v="45532762"/>
    <n v="45532762"/>
    <x v="0"/>
    <x v="0"/>
    <x v="1"/>
    <x v="0"/>
    <x v="6"/>
    <s v="Subdirección de Geografía y Cartografía "/>
    <x v="5"/>
    <s v="Subdirector de Geografía y Cartografía "/>
    <x v="6"/>
    <x v="11"/>
    <s v="Densificar el marco de referencia terrestre"/>
    <s v="Datos Rinex de las estaciones permanentes generados"/>
    <n v="320"/>
    <d v="2021-03-10T00:00:00"/>
    <n v="4263522"/>
    <n v="40503459"/>
    <n v="40503459"/>
    <s v="JUAN PABLO NARVAEZ SALAMANCA"/>
    <n v="5029303"/>
    <x v="0"/>
    <n v="24576"/>
    <x v="1"/>
  </r>
  <r>
    <x v="6"/>
    <n v="63"/>
    <x v="5"/>
    <x v="5"/>
    <x v="3"/>
    <x v="3"/>
    <x v="0"/>
    <x v="3"/>
    <x v="0"/>
    <s v="Cartografía"/>
    <x v="0"/>
    <n v="81151600"/>
    <s v="Prestación de servicios para la estandarización,  integración y disposición de información de ordenamiento territorial de los nodos regionales y locales al sistema de información geográfica definido para tal fin."/>
    <x v="2"/>
    <x v="2"/>
    <n v="255"/>
    <x v="1"/>
    <x v="0"/>
    <x v="0"/>
    <n v="75015390"/>
    <n v="75015390"/>
    <x v="0"/>
    <x v="0"/>
    <x v="3"/>
    <x v="0"/>
    <x v="6"/>
    <s v="Subdirección de Geografía y Cartografía "/>
    <x v="5"/>
    <s v="Subdirector de Geografía y Cartografía "/>
    <x v="7"/>
    <x v="13"/>
    <s v="Gestionar la actualización, validación y disposición de información de ordenamiento territorial de los nodos regionales y locales e integrar al sistema único."/>
    <s v="Datos publicados de información geográfica, geodésica y cartográfica"/>
    <n v="436"/>
    <d v="2021-03-09T00:00:00"/>
    <n v="2941780"/>
    <n v="25005130"/>
    <n v="75015390"/>
    <s v="JULIAN ESTEBAN PEÑA AGUDELO_x000a_FRANCISCO IVAN FRANCO RODRIGUEZ _x000a_MARIA ALEJANDRA GUERRERO MORILLO"/>
    <n v="0"/>
    <x v="0"/>
    <s v="24581_x000a_24582_x000a_24583"/>
    <x v="3"/>
  </r>
  <r>
    <x v="6"/>
    <n v="34"/>
    <x v="5"/>
    <x v="5"/>
    <x v="1"/>
    <x v="1"/>
    <x v="0"/>
    <x v="2"/>
    <x v="0"/>
    <s v="Cartografía"/>
    <x v="0"/>
    <n v="81151600"/>
    <s v="Prestación de servicios para realizar apoyo a la gestión administrativa de los procesos y proyectos misionales de la Subdirección de Geografía y Cartografía"/>
    <x v="2"/>
    <x v="2"/>
    <n v="10"/>
    <x v="0"/>
    <x v="0"/>
    <x v="0"/>
    <n v="26714830"/>
    <n v="26714830"/>
    <x v="0"/>
    <x v="0"/>
    <x v="1"/>
    <x v="0"/>
    <x v="6"/>
    <s v="Subdirección de Geografía y Cartografía "/>
    <x v="5"/>
    <s v="Subdirector de Geografía y Cartografía "/>
    <x v="6"/>
    <x v="10"/>
    <s v="Generar insumos y/o productos cartográficos"/>
    <s v="Cartografía escalas Medianas generada (1:10,000, 1:25,000)"/>
    <n v="441"/>
    <d v="2021-03-11T00:00:00"/>
    <e v="#N/A"/>
    <e v="#N/A"/>
    <e v="#N/A"/>
    <s v="JULIE ALEXANDRA PARRA SANTA"/>
    <n v="0"/>
    <x v="0"/>
    <n v="24577"/>
    <x v="1"/>
  </r>
  <r>
    <x v="6"/>
    <n v="41"/>
    <x v="5"/>
    <x v="5"/>
    <x v="0"/>
    <x v="0"/>
    <x v="0"/>
    <x v="1"/>
    <x v="0"/>
    <s v="Cartografía"/>
    <x v="0"/>
    <n v="81151600"/>
    <s v="Prestación de servicios para la toma de datos en campo de gravimetría y geomagnetismo."/>
    <x v="1"/>
    <x v="1"/>
    <n v="11"/>
    <x v="0"/>
    <x v="0"/>
    <x v="0"/>
    <n v="57060806"/>
    <n v="57060806"/>
    <x v="0"/>
    <x v="0"/>
    <x v="0"/>
    <x v="0"/>
    <x v="6"/>
    <s v="Subdirección de Geografía y Cartografía "/>
    <x v="5"/>
    <s v="Subdirector de Geografía y Cartografía "/>
    <x v="6"/>
    <x v="11"/>
    <s v="Densificar el marco de referencia geomagnéticos"/>
    <s v="Valores geomagnéticos generados"/>
    <n v="324"/>
    <d v="2021-02-17T00:00:00"/>
    <n v="2671483"/>
    <n v="27338176"/>
    <n v="54676352"/>
    <s v="KAREN MILENA SIERRA GONZÁLEZ _x000a_DEIBID STIVEEN RINCÓN VEGA"/>
    <n v="2384454"/>
    <x v="0"/>
    <s v="24485_x000a_24487"/>
    <x v="0"/>
  </r>
  <r>
    <x v="6"/>
    <n v="18"/>
    <x v="5"/>
    <x v="5"/>
    <x v="1"/>
    <x v="1"/>
    <x v="0"/>
    <x v="0"/>
    <x v="0"/>
    <s v="Cartografía"/>
    <x v="0"/>
    <n v="81151600"/>
    <s v="Prestación de servicios para el análisis, procesamiento y caracterización de imágenes insumo para la producción cartográfica."/>
    <x v="0"/>
    <x v="0"/>
    <n v="11"/>
    <x v="0"/>
    <x v="0"/>
    <x v="0"/>
    <n v="28530403"/>
    <n v="28530403"/>
    <x v="0"/>
    <x v="0"/>
    <x v="1"/>
    <x v="0"/>
    <x v="6"/>
    <s v="Subdirección de Geografía y Cartografía "/>
    <x v="5"/>
    <s v="Subdirector de Geografía y Cartografía "/>
    <x v="6"/>
    <x v="10"/>
    <s v="Capturar y/o gestionar imágenes del territorio colombiano e incorporarlas en el Banco Nacional de Imágenes, a escalas y temporalidad requerida para fines catastrales"/>
    <s v="Imágenes incorporadas al Banco Nacional de imágenes"/>
    <n v="116"/>
    <d v="2021-01-27T00:00:00"/>
    <n v="2671483"/>
    <n v="28495819"/>
    <n v="28495819"/>
    <s v="KAREN TATIANA BASTIDAS MENDEZ"/>
    <n v="34584"/>
    <x v="0"/>
    <n v="24259"/>
    <x v="1"/>
  </r>
  <r>
    <x v="6"/>
    <n v="52"/>
    <x v="5"/>
    <x v="5"/>
    <x v="0"/>
    <x v="0"/>
    <x v="0"/>
    <x v="0"/>
    <x v="0"/>
    <s v="Cartografía"/>
    <x v="0"/>
    <n v="81151600"/>
    <s v="Prestación de servicios para gestionar, organizar y procesar información geográfica requerida para los estudios e investigaciones asignadas."/>
    <x v="1"/>
    <x v="1"/>
    <n v="255"/>
    <x v="1"/>
    <x v="0"/>
    <x v="0"/>
    <n v="48553649"/>
    <n v="48553649"/>
    <x v="0"/>
    <x v="0"/>
    <x v="0"/>
    <x v="0"/>
    <x v="6"/>
    <s v="Subdirección de Geografía y Cartografía "/>
    <x v="5"/>
    <s v="Subdirector de Geografía y Cartografía "/>
    <x v="7"/>
    <x v="14"/>
    <s v="Elaborar y publicar documentos de caracterización territorial con fines de Catastro Multipropósito, conforme a metodología establecida."/>
    <s v="Documentos de estudios técnicos sobre geografía elaborados"/>
    <n v="368"/>
    <d v="2021-02-23T00:00:00"/>
    <n v="2941780"/>
    <n v="24220655"/>
    <n v="48441310"/>
    <s v="LAURA ALEJANDRA CANO ESPINEL_x000a_LUISA FERNANDA HERNANDEZ GUZMAN"/>
    <n v="112339"/>
    <x v="0"/>
    <s v="24522_x000a_24523"/>
    <x v="0"/>
  </r>
  <r>
    <x v="6"/>
    <n v="48"/>
    <x v="5"/>
    <x v="5"/>
    <x v="1"/>
    <x v="1"/>
    <x v="0"/>
    <x v="0"/>
    <x v="0"/>
    <s v="Cartografía"/>
    <x v="0"/>
    <n v="81151600"/>
    <s v="Prestación de servicios profesionales para realizar el control de calidad de los diagnósticos de los límites de las entidades territoriales y demás proyectos asociados"/>
    <x v="1"/>
    <x v="1"/>
    <n v="10"/>
    <x v="0"/>
    <x v="0"/>
    <x v="0"/>
    <n v="35342100"/>
    <n v="35342100"/>
    <x v="0"/>
    <x v="0"/>
    <x v="1"/>
    <x v="0"/>
    <x v="6"/>
    <s v="Subdirección de Geografía y Cartografía "/>
    <x v="5"/>
    <s v="Subdirector de Geografía y Cartografía "/>
    <x v="7"/>
    <x v="12"/>
    <s v="Elaborar, remitir y publicar el diagnóstico de  límites de 100 entidades territoriales como insumo para la caracterización territorial y levantamiento catastral."/>
    <s v="Documentos de estudios técnicos de deslindes y de Territorios Indígenas"/>
    <n v="360"/>
    <d v="2021-02-22T00:00:00"/>
    <n v="3640236"/>
    <n v="35310289"/>
    <n v="35310289"/>
    <s v="LEIBY  VIVIANA  LÓPEZ URRUTIA"/>
    <n v="31811"/>
    <x v="0"/>
    <n v="24516"/>
    <x v="1"/>
  </r>
  <r>
    <x v="6"/>
    <n v="50"/>
    <x v="5"/>
    <x v="5"/>
    <x v="3"/>
    <x v="3"/>
    <x v="0"/>
    <x v="0"/>
    <x v="0"/>
    <s v="Cartografía"/>
    <x v="0"/>
    <n v="81151600"/>
    <s v="Prestación de servicios para analizar, consolidar e integrar los documentos técnicos de los estudios e investigaciones geográficas, de conformidad con la metodología establecida."/>
    <x v="1"/>
    <x v="1"/>
    <n v="255"/>
    <x v="1"/>
    <x v="0"/>
    <x v="0"/>
    <n v="165464145"/>
    <n v="165464145"/>
    <x v="0"/>
    <x v="0"/>
    <x v="3"/>
    <x v="0"/>
    <x v="6"/>
    <s v="Subdirección de Geografía y Cartografía "/>
    <x v="5"/>
    <s v="Subdirector de Geografía y Cartografía "/>
    <x v="7"/>
    <x v="14"/>
    <s v="Elaborar y publicar documentos de caracterización territorial con fines de Catastro Multipropósito, conforme a metodología establecida."/>
    <s v="Documentos de estudios técnicos sobre geografía elaborados"/>
    <n v="402"/>
    <d v="2021-02-22T00:00:00"/>
    <n v="6683454"/>
    <n v="55027105"/>
    <n v="165081315"/>
    <s v="LEIDY MARITZA BERNAL VARGAS_x000a_AURA LORENA PINEDA JAIMES _x000a_MARGARITA MARÍA GALVIS"/>
    <n v="382830"/>
    <x v="0"/>
    <s v="24543_x000a_24544_x000a_24545"/>
    <x v="3"/>
  </r>
  <r>
    <x v="6"/>
    <n v="45"/>
    <x v="5"/>
    <x v="5"/>
    <x v="1"/>
    <x v="1"/>
    <x v="0"/>
    <x v="1"/>
    <x v="0"/>
    <s v="Cartografía"/>
    <x v="0"/>
    <n v="81151600"/>
    <s v="Prestación de servicios profesionales para el apoyo en la gestión de procesamiento de estaciones y control de calidad en la obtención de coordenadas, de acuerdo con las especificaciones y prioridades establecidas"/>
    <x v="1"/>
    <x v="1"/>
    <n v="11"/>
    <x v="0"/>
    <x v="0"/>
    <x v="0"/>
    <n v="31417067"/>
    <n v="31417067"/>
    <x v="0"/>
    <x v="0"/>
    <x v="1"/>
    <x v="0"/>
    <x v="6"/>
    <s v="Subdirección de Geografía y Cartografía "/>
    <x v="5"/>
    <s v="Subdirector de Geografía y Cartografía "/>
    <x v="6"/>
    <x v="11"/>
    <s v="Densificar el marco de referencia terrestre"/>
    <s v="Datos Rinex de las estaciones permanentes generados"/>
    <n v="361"/>
    <d v="2021-02-19T00:00:00"/>
    <n v="2941780"/>
    <n v="29417800"/>
    <n v="29417800"/>
    <s v="MARIA CAMILA BAUTISTA"/>
    <n v="1999267"/>
    <x v="0"/>
    <n v="24517"/>
    <x v="1"/>
  </r>
  <r>
    <x v="6"/>
    <n v="1"/>
    <x v="5"/>
    <x v="5"/>
    <x v="1"/>
    <x v="1"/>
    <x v="0"/>
    <x v="0"/>
    <x v="0"/>
    <s v="Servicios de formación profesional en ingeniería"/>
    <x v="0"/>
    <n v="86101610"/>
    <s v="Prestación de servicios para apoyar la actualización de los procesos de la Subdirección de Geografía y Cartografía"/>
    <x v="0"/>
    <x v="0"/>
    <n v="11"/>
    <x v="0"/>
    <x v="0"/>
    <x v="0"/>
    <n v="45518000"/>
    <n v="45518000"/>
    <x v="0"/>
    <x v="0"/>
    <x v="1"/>
    <x v="0"/>
    <x v="6"/>
    <s v="Subdirección de Geografía y Cartografía "/>
    <x v="5"/>
    <s v="Subdirector de Geografía y Cartografía "/>
    <x v="6"/>
    <x v="10"/>
    <s v="Generar insumos y/o productos cartográficos"/>
    <s v="Cartografía escalas Medianas generada (1:10,000, 1:25,000)"/>
    <n v="42"/>
    <d v="2021-01-25T00:00:00"/>
    <n v="4263522"/>
    <n v="45477568"/>
    <n v="45477568"/>
    <s v="MARIANA  JARAMILLO RAMIREZ"/>
    <n v="40432"/>
    <x v="0"/>
    <n v="24243"/>
    <x v="1"/>
  </r>
  <r>
    <x v="6"/>
    <n v="25"/>
    <x v="5"/>
    <x v="5"/>
    <x v="0"/>
    <x v="0"/>
    <x v="0"/>
    <x v="1"/>
    <x v="0"/>
    <s v="Cartografía"/>
    <x v="0"/>
    <n v="81151600"/>
    <s v="Prestación de servicios profesionales para orientar y optimizar los procesos de producción cartográfica, asignados de conformidad con los lineamientos establecidos."/>
    <x v="1"/>
    <x v="1"/>
    <n v="315"/>
    <x v="1"/>
    <x v="0"/>
    <x v="0"/>
    <n v="120913653"/>
    <n v="120913653"/>
    <x v="0"/>
    <x v="0"/>
    <x v="0"/>
    <x v="0"/>
    <x v="6"/>
    <s v="Subdirección de Geografía y Cartografía "/>
    <x v="5"/>
    <s v="Subdirector de Geografía y Cartografía "/>
    <x v="6"/>
    <x v="10"/>
    <s v="Generar insumos y/o productos cartográficos"/>
    <s v="Cartografía escalas Medianas generada (1:10,000, 1:25,000)"/>
    <n v="199"/>
    <d v="2021-02-05T00:00:00"/>
    <n v="5757793"/>
    <n v="60456826"/>
    <n v="120913652"/>
    <s v="MIGUEL ANGEL RAMÍREZ GUTIÉRREZ_x000a_VICTOR ANDRÉS MARTÍNEZ RUÍZ"/>
    <n v="1"/>
    <x v="0"/>
    <s v="24386_x000a_24388"/>
    <x v="0"/>
  </r>
  <r>
    <x v="6"/>
    <n v="16"/>
    <x v="5"/>
    <x v="5"/>
    <x v="0"/>
    <x v="0"/>
    <x v="0"/>
    <x v="0"/>
    <x v="0"/>
    <s v="Cartografía"/>
    <x v="0"/>
    <n v="81151600"/>
    <s v="Prestación de servicios profesionales para realizar las actividades de cálculo de proyectos GNSS y demás asignados."/>
    <x v="0"/>
    <x v="0"/>
    <n v="11"/>
    <x v="0"/>
    <x v="0"/>
    <x v="0"/>
    <n v="66741840"/>
    <n v="66741840"/>
    <x v="0"/>
    <x v="0"/>
    <x v="0"/>
    <x v="0"/>
    <x v="6"/>
    <s v="Subdirección de Geografía y Cartografía "/>
    <x v="5"/>
    <s v="Subdirector de Geografía y Cartografía "/>
    <x v="6"/>
    <x v="11"/>
    <s v="Densificar el marco de referencia terrestre"/>
    <s v="Datos Rinex de las estaciones permanentes generados"/>
    <n v="108"/>
    <d v="2021-01-27T00:00:00"/>
    <n v="3124732"/>
    <n v="33330475"/>
    <n v="66660950"/>
    <s v="PABLO ALEJANDRO MENDEZ HERNANDEZ_x000a_JENNY AZUCENA HERRERA GARZON"/>
    <n v="80890"/>
    <x v="0"/>
    <s v="24250_x000a_24251"/>
    <x v="0"/>
  </r>
  <r>
    <x v="6"/>
    <n v="6"/>
    <x v="5"/>
    <x v="5"/>
    <x v="3"/>
    <x v="3"/>
    <x v="0"/>
    <x v="0"/>
    <x v="0"/>
    <s v="Cartografía"/>
    <x v="0"/>
    <n v="81151600"/>
    <s v="Prestación de servicios profesionales para apoyar la gestión técnica de los procesos de deslindes, de conformidad con los criterios técnicos y normatividad establecida"/>
    <x v="1"/>
    <x v="1"/>
    <n v="10"/>
    <x v="0"/>
    <x v="0"/>
    <x v="0"/>
    <n v="106026300"/>
    <n v="106026300"/>
    <x v="0"/>
    <x v="0"/>
    <x v="3"/>
    <x v="0"/>
    <x v="6"/>
    <s v="Subdirección de Geografía y Cartografía "/>
    <x v="5"/>
    <s v="Subdirector de Geografía y Cartografía "/>
    <x v="7"/>
    <x v="12"/>
    <s v="Realizar la apertura y expedición del acta de deslinde de tres (3) procesos"/>
    <s v="Documentos de estudios técnicos de deslindes y de Territorios Indígenas"/>
    <n v="69"/>
    <d v="2021-01-21T00:00:00"/>
    <n v="3640236"/>
    <n v="35310289"/>
    <n v="105930867"/>
    <s v="SAIDY CAROLINA CASTRO VASQUEZ_x000a_HUGO ANDRES CERON BERMUDEZ_x000a_DIANA ALEXANDRA CHINGATE CACERES_x000a_"/>
    <n v="95433"/>
    <x v="0"/>
    <s v="24224_x000a_24226_x000a_24227"/>
    <x v="3"/>
  </r>
  <r>
    <x v="6"/>
    <n v="49"/>
    <x v="5"/>
    <x v="5"/>
    <x v="5"/>
    <x v="5"/>
    <x v="0"/>
    <x v="1"/>
    <x v="0"/>
    <s v="Cartografía"/>
    <x v="0"/>
    <n v="81151600"/>
    <s v="Prestación de servicios para analizar y desarrollar el componente temático de los estudios y/o investigaciones geográficas asignadas, de conformidad con la metodología establecida."/>
    <x v="1"/>
    <x v="1"/>
    <n v="255"/>
    <x v="1"/>
    <x v="0"/>
    <x v="0"/>
    <n v="120163140"/>
    <n v="120163140"/>
    <x v="0"/>
    <x v="0"/>
    <x v="5"/>
    <x v="0"/>
    <x v="6"/>
    <s v="Subdirección de Geografía y Cartografía "/>
    <x v="5"/>
    <s v="Subdirector de Geografía y Cartografía "/>
    <x v="7"/>
    <x v="14"/>
    <s v="Elaborar y publicar documentos de caracterización territorial con fines de Catastro Multipropósito, conforme a metodología establecida."/>
    <s v="Documentos de estudios técnicos sobre geografía elaborados"/>
    <n v="349"/>
    <d v="2021-02-22T00:00:00"/>
    <n v="3640236"/>
    <n v="29971276"/>
    <n v="119885104"/>
    <s v="SANDRA MIREYA ROMERO RODRIGUEZ_x000a_DIANA ALEJANDRA ESQUIVEL PERDOMO_x000a_YURY DHUSLEY ENTRADA TOBAR _x000a_LEIDY VANESSA ALBA AYALA "/>
    <n v="278036"/>
    <x v="0"/>
    <s v="24508_x000a_24513_x000a_24514_x000a_24515"/>
    <x v="5"/>
  </r>
  <r>
    <x v="6"/>
    <n v="75"/>
    <x v="5"/>
    <x v="5"/>
    <x v="0"/>
    <x v="0"/>
    <x v="0"/>
    <x v="4"/>
    <x v="0"/>
    <s v="Servicios de comercio internacional"/>
    <x v="0"/>
    <n v="80151600"/>
    <s v="Prestación de servicio para apoyar la organización, digitalización, control y seguimiento de los productos y servicios de la Subdirección de Geografía y Cartografía."/>
    <x v="3"/>
    <x v="3"/>
    <n v="8"/>
    <x v="0"/>
    <x v="0"/>
    <x v="0"/>
    <n v="33571440"/>
    <n v="33571440"/>
    <x v="0"/>
    <x v="0"/>
    <x v="0"/>
    <x v="0"/>
    <x v="6"/>
    <s v="Subdirección de Geografía y Cartografía "/>
    <x v="5"/>
    <s v="Subdirector de Geografía y Cartografía "/>
    <x v="6"/>
    <x v="10"/>
    <s v="Capturar y/o gestionar imágenes del territorio colombiano e incorporarlas en el Banco Nacional de Imágenes, a escalas y temporalidad requerida para fines catastrales"/>
    <s v="Imágenes incorporadas al Banco Nacional de imágenes"/>
    <n v="546"/>
    <d v="2021-04-23T00:00:00"/>
    <n v="2098215"/>
    <n v="16785720"/>
    <n v="33571440"/>
    <s v="SANTIAGO ANDRADE GIL _x000a_NUBIA ESPERAZA MONTALVE PATIÑO"/>
    <n v="0"/>
    <x v="0"/>
    <s v="24688_x000a_24689"/>
    <x v="0"/>
  </r>
  <r>
    <x v="6"/>
    <n v="73"/>
    <x v="5"/>
    <x v="5"/>
    <x v="0"/>
    <x v="0"/>
    <x v="0"/>
    <x v="4"/>
    <x v="0"/>
    <s v="Servicios de comercio internacional"/>
    <x v="0"/>
    <n v="80151600"/>
    <s v="Prestación de servicios para estructurar y elaborar cartografía temática de los proyectos asignados, de conformidad con las especificaciones técnicas y los tiempos establecidos."/>
    <x v="3"/>
    <x v="3"/>
    <n v="8"/>
    <x v="0"/>
    <x v="0"/>
    <x v="0"/>
    <n v="42743728"/>
    <n v="42743728"/>
    <x v="0"/>
    <x v="0"/>
    <x v="0"/>
    <x v="0"/>
    <x v="6"/>
    <s v="Subdirección de Geografía y Cartografía "/>
    <x v="5"/>
    <s v="Subdirector de Geografía y Cartografía "/>
    <x v="6"/>
    <x v="10"/>
    <s v="Generar insumos y/o productos cartográficos"/>
    <s v="Cartografía escalas Medianas generada (1:10,000, 1:25,000)"/>
    <n v="541"/>
    <d v="2021-04-22T00:00:00"/>
    <n v="2671483"/>
    <n v="21371864"/>
    <n v="42743728"/>
    <s v="SANTIAGO DÍAZ BOLÍVAR _x000a_LINA PAOLA FANDIÑO HERRERA"/>
    <n v="0"/>
    <x v="0"/>
    <s v="24686_x000a_24691"/>
    <x v="0"/>
  </r>
  <r>
    <x v="6"/>
    <n v="36"/>
    <x v="5"/>
    <x v="5"/>
    <x v="1"/>
    <x v="1"/>
    <x v="0"/>
    <x v="1"/>
    <x v="0"/>
    <s v="Cartografía"/>
    <x v="0"/>
    <n v="81151600"/>
    <s v="Prestación de servicios profesionales para gestionar la etapa preparatoria de las solicitudes de bienes, servicio y/o obras publicas así como registro, verificación y publicación de los tramites contractuales dentro de las plataformas"/>
    <x v="1"/>
    <x v="1"/>
    <n v="11"/>
    <x v="0"/>
    <x v="0"/>
    <x v="0"/>
    <n v="80634026"/>
    <n v="80634026"/>
    <x v="0"/>
    <x v="0"/>
    <x v="1"/>
    <x v="0"/>
    <x v="6"/>
    <s v="Subdirección de Geografía y Cartografía "/>
    <x v="5"/>
    <s v="Subdirector de Geografía y Cartografía "/>
    <x v="6"/>
    <x v="10"/>
    <s v="Generar insumos y/o productos cartográficos"/>
    <s v="Cartografía escalas Medianas generada (1:10,000, 1:25,000)"/>
    <n v="286"/>
    <d v="2021-02-15T00:00:00"/>
    <n v="7550277"/>
    <n v="80536288"/>
    <n v="80536288"/>
    <s v="SONIA BELTRAN"/>
    <n v="97738"/>
    <x v="0"/>
    <n v="24451"/>
    <x v="1"/>
  </r>
  <r>
    <x v="6"/>
    <n v="26"/>
    <x v="5"/>
    <x v="5"/>
    <x v="2"/>
    <x v="2"/>
    <x v="0"/>
    <x v="1"/>
    <x v="0"/>
    <s v="Cartografía"/>
    <x v="0"/>
    <n v="81151600"/>
    <s v="Prestación de servicios para elaborar ortoimágenes a diferentes escalas, de conformidad con las especificaciones técnicas y rendimientos establecidos."/>
    <x v="1"/>
    <x v="1"/>
    <n v="315"/>
    <x v="1"/>
    <x v="0"/>
    <x v="0"/>
    <n v="194381550"/>
    <n v="194381550"/>
    <x v="0"/>
    <x v="0"/>
    <x v="2"/>
    <x v="0"/>
    <x v="6"/>
    <s v="Subdirección de Geografía y Cartografía "/>
    <x v="5"/>
    <s v="Subdirector de Geografía y Cartografía "/>
    <x v="6"/>
    <x v="10"/>
    <s v="Generar insumos y/o productos cartográficos"/>
    <s v="Cartografía escalas Medianas generada (1:10,000, 1:25,000)"/>
    <n v="214"/>
    <d v="2021-02-08T00:00:00"/>
    <n v="2671483"/>
    <n v="27605324"/>
    <n v="193237268"/>
    <s v="YEISSON  ANDRÉS PORTILLA  IBAÑEZ _x000a_LAURA  VIVIANA  BUITRAGO  MARTÍNEZ_x000a_ DIEGO  JOAQUIN  RUGELES MARTÍNEZ_x000a_DANIEL FERNANDO SILVA ÁVILA_x000a_ANDREA DEL PILAR MERCHÁN CANTOR _x000a_RIKY ERIK RICARDO ANDRADE_x000a_LAURA URREGO HINCAPIE"/>
    <n v="1144282"/>
    <x v="0"/>
    <s v="24400_x000a_24401_x000a_24402_x000a_24403_x000a_24404_x000a_24405_x000a_24406_x000a_"/>
    <x v="2"/>
  </r>
  <r>
    <x v="6"/>
    <n v="23"/>
    <x v="5"/>
    <x v="5"/>
    <x v="1"/>
    <x v="1"/>
    <x v="0"/>
    <x v="1"/>
    <x v="0"/>
    <s v="Cartografía"/>
    <x v="0"/>
    <n v="81151600"/>
    <s v="Prestación de servicio para realizar la revisión y reparación de los componentes eléctricos y electrónicos de las estaciones magna-eco para su instalación en campo"/>
    <x v="1"/>
    <x v="1"/>
    <n v="11"/>
    <x v="0"/>
    <x v="0"/>
    <x v="0"/>
    <n v="31417067"/>
    <n v="31417067"/>
    <x v="0"/>
    <x v="0"/>
    <x v="1"/>
    <x v="0"/>
    <x v="6"/>
    <s v="Subdirección de Geografía y Cartografía "/>
    <x v="5"/>
    <s v="Subdirector de Geografía y Cartografía "/>
    <x v="6"/>
    <x v="11"/>
    <s v="Densificar el marco de referencia terrestre"/>
    <s v="Datos Rinex de las estaciones permanentes generados"/>
    <n v="184"/>
    <d v="2021-02-04T00:00:00"/>
    <n v="2671483"/>
    <n v="28495819"/>
    <n v="28495819"/>
    <s v="YIMMY FERNEY LONDOÑO HERNANDEZ"/>
    <n v="2921248"/>
    <x v="0"/>
    <n v="24369"/>
    <x v="1"/>
  </r>
  <r>
    <x v="6"/>
    <n v="14"/>
    <x v="5"/>
    <x v="5"/>
    <x v="7"/>
    <x v="9"/>
    <x v="0"/>
    <x v="0"/>
    <x v="0"/>
    <s v="Cartografía"/>
    <x v="0"/>
    <n v="81151600"/>
    <s v="Prestación de servicios para realizar la edición, estructuración e integración de la cartografía básica, de conformidad con las especificaciones técnicas establecidas."/>
    <x v="0"/>
    <x v="0"/>
    <n v="11"/>
    <x v="0"/>
    <x v="0"/>
    <x v="0"/>
    <n v="388763100"/>
    <n v="388763100"/>
    <x v="0"/>
    <x v="0"/>
    <x v="8"/>
    <x v="0"/>
    <x v="6"/>
    <s v="Subdirección de Geografía y Cartografía "/>
    <x v="5"/>
    <s v="Subdirector de Geografía y Cartografía "/>
    <x v="6"/>
    <x v="10"/>
    <s v="Generar insumos y/o productos cartográficos"/>
    <s v="Cartografía escalas Medianas generada (1:10,000, 1:25,000)"/>
    <n v="111"/>
    <d v="2021-01-26T00:00:00"/>
    <n v="3640236"/>
    <n v="38829184"/>
    <n v="388291840"/>
    <s v="YUDY PAOLA FAGUA MERCHAN  _x000a_LESLY JINETH GARCIA CANTILLO_x000a_ASTRID CAROLINA SANDOVAL ROJAS_x000a_WILLIAM DIDIER BENAVIDES MENDIVELSO_x000a_ LINA MARIA BARRERA AVELLANEDA_x000a_ÁNGELA VIVIANA MARTÍNEZ CHITIVA_x000a_KAREN DAHYAN ÑUSTEZ PORTES_x000a_EDWIN ANDRÉS NIÑO NIÑO_x000a_NELSON ANDRÉS BUITRAGO GARCÍA _x000a_ LAURA NATALY TIUSABÁ QUIROGA"/>
    <n v="471260"/>
    <x v="0"/>
    <s v="24257_x000a_24311_x000a_24374_x000a_24397_x000a_24375_x000a_24381_x000a_24383_x000a_24384_x000a_24390_x000a_24396"/>
    <x v="9"/>
  </r>
  <r>
    <x v="2"/>
    <n v="61"/>
    <x v="2"/>
    <x v="2"/>
    <x v="1"/>
    <x v="1"/>
    <x v="0"/>
    <x v="2"/>
    <x v="0"/>
    <s v="Servicios secretariales o de administración de oficinas  "/>
    <x v="0"/>
    <n v="80161501"/>
    <s v="Prestar servicios profesionales especializados al GIT Gestión Contractual del Instituto Geográfico Agustín Codazzi, para la apoyar la revisión y trámite de los asuntos jurídicos y contractuales de la Entidad."/>
    <x v="2"/>
    <x v="2"/>
    <n v="10"/>
    <x v="0"/>
    <x v="0"/>
    <x v="0"/>
    <n v="102877526"/>
    <n v="102877526"/>
    <x v="0"/>
    <x v="0"/>
    <x v="1"/>
    <x v="1"/>
    <x v="7"/>
    <s v="Secretaría General - GIT Gestión Contractual"/>
    <x v="3"/>
    <s v="Coordinador GIT Gestión Contractual"/>
    <x v="4"/>
    <x v="6"/>
    <s v="N/A"/>
    <s v="N/A"/>
    <n v="520"/>
    <d v="2021-04-12T00:00:00"/>
    <n v="11022592"/>
    <n v="95529131"/>
    <n v="95529131"/>
    <s v="BRENDA VIVIANA JIMENEZ DIAZ"/>
    <n v="7348395"/>
    <x v="0"/>
    <n v="24653"/>
    <x v="1"/>
  </r>
  <r>
    <x v="2"/>
    <n v="1"/>
    <x v="2"/>
    <x v="2"/>
    <x v="0"/>
    <x v="0"/>
    <x v="0"/>
    <x v="0"/>
    <x v="0"/>
    <s v="Servicios secretariales o de administración de oficinas  "/>
    <x v="0"/>
    <n v="80161501"/>
    <s v="Prestación de servicios profesionales para poyar en los procesos sancionatorios contractuales, así como la revisión, formulación y elaboración en las solicitudes de bienes y servicios y en los diferentes trámites que se adelanten en la etapa preparatoria, precontractual, contractual y post contractual de los procesos de contratación."/>
    <x v="0"/>
    <x v="0"/>
    <n v="11"/>
    <x v="0"/>
    <x v="0"/>
    <x v="0"/>
    <n v="209000000"/>
    <n v="209000000"/>
    <x v="0"/>
    <x v="1"/>
    <x v="0"/>
    <x v="1"/>
    <x v="7"/>
    <s v="Secretaría General - GIT Gestión Contractual"/>
    <x v="3"/>
    <s v="Coordinador GIT Gestión Contractual"/>
    <x v="4"/>
    <x v="6"/>
    <s v="N/A"/>
    <s v="N/A"/>
    <n v="1"/>
    <d v="2021-01-07T00:00:00"/>
    <n v="9500000"/>
    <n v="104500000"/>
    <n v="209000000"/>
    <s v="GINNA PAOLA GARCIA BOHORQUEZ_x000a_BRENDA VIVIANA JIMENEZ DIAZ"/>
    <n v="0"/>
    <x v="0"/>
    <s v="24165_x000a_24169"/>
    <x v="0"/>
  </r>
  <r>
    <x v="2"/>
    <n v="4"/>
    <x v="2"/>
    <x v="2"/>
    <x v="1"/>
    <x v="1"/>
    <x v="0"/>
    <x v="0"/>
    <x v="0"/>
    <s v="Servicios secretariales o de administración de oficinas  "/>
    <x v="0"/>
    <n v="80161501"/>
    <s v="Prestación de servicios profesionales para realizar actividades relacionadas con el plan de compras y elaboración de informes."/>
    <x v="0"/>
    <x v="0"/>
    <n v="11"/>
    <x v="0"/>
    <x v="0"/>
    <x v="0"/>
    <n v="80634026"/>
    <n v="80634026"/>
    <x v="0"/>
    <x v="1"/>
    <x v="1"/>
    <x v="1"/>
    <x v="7"/>
    <s v="Secretaría General - GIT Gestión Contractual"/>
    <x v="3"/>
    <s v="Coordinador GIT Gestión Contractual"/>
    <x v="4"/>
    <x v="6"/>
    <s v="N/A"/>
    <s v="N/A"/>
    <n v="5"/>
    <d v="2021-01-07T00:00:00"/>
    <n v="7330366"/>
    <n v="80634026"/>
    <n v="80634026"/>
    <s v="HECTOR MAURICIO CUBIDES GARZON"/>
    <n v="0"/>
    <x v="0"/>
    <n v="24161"/>
    <x v="1"/>
  </r>
  <r>
    <x v="2"/>
    <n v="6"/>
    <x v="2"/>
    <x v="2"/>
    <x v="5"/>
    <x v="5"/>
    <x v="0"/>
    <x v="0"/>
    <x v="0"/>
    <s v="Servicios secretariales o de administración de oficinas  "/>
    <x v="0"/>
    <n v="80161501"/>
    <s v="Prestación de servicios profesionales para realizar actividades relacionadas con la elaboración, revisión y trámite de procesos de contratación para las modalidades de contratación directa, mínima cuantía y selección abreviada  en las etapas preparatoria, precontractual y contractual de las diferentes áreas del instituto "/>
    <x v="0"/>
    <x v="0"/>
    <n v="11"/>
    <x v="0"/>
    <x v="0"/>
    <x v="0"/>
    <n v="283746760"/>
    <n v="283746760"/>
    <x v="0"/>
    <x v="1"/>
    <x v="5"/>
    <x v="1"/>
    <x v="7"/>
    <s v="Secretaría General - GIT Gestión Contractual"/>
    <x v="3"/>
    <s v="Coordinador GIT Gestión Contractual"/>
    <x v="4"/>
    <x v="6"/>
    <s v="N/A"/>
    <s v="N/A"/>
    <n v="2"/>
    <d v="2021-01-07T00:00:00"/>
    <n v="6448790"/>
    <n v="70936690"/>
    <n v="283746760"/>
    <s v="JAVIER ENRIQUE GUTIERREZ ROCHA_x000a_JUAN MANUEL CORDOBA MARTINEZ_x000a_MARIA MERCEDES GONZALEZ VARGAS_x000a_VIVIANA DEL PILAR RAMIREZ ROZO_x000a_"/>
    <n v="0"/>
    <x v="0"/>
    <s v="24153_x000a_24155_x000a_24157_x000a_24159_x000a_"/>
    <x v="5"/>
  </r>
  <r>
    <x v="2"/>
    <n v="57"/>
    <x v="2"/>
    <x v="2"/>
    <x v="1"/>
    <x v="1"/>
    <x v="0"/>
    <x v="1"/>
    <x v="0"/>
    <s v="Servicios secretariales o de administración de oficinas  "/>
    <x v="0"/>
    <n v="80161501"/>
    <s v="prestación de servicios profesionales para la implementación y seguimiento del proceso de gestión documental conforme a los lineamienos dados por la entidad y el agn."/>
    <x v="1"/>
    <x v="1"/>
    <n v="11"/>
    <x v="0"/>
    <x v="0"/>
    <x v="0"/>
    <n v="51970000"/>
    <n v="51970000"/>
    <x v="0"/>
    <x v="0"/>
    <x v="1"/>
    <x v="0"/>
    <x v="8"/>
    <s v="Secretaria General- Gestión documental"/>
    <x v="3"/>
    <s v="Coordinador GIT Gestión Documental"/>
    <x v="8"/>
    <x v="15"/>
    <s v="Actualizar los instrumentos archivísticos y de gestión de la información bajo la normatividad vigente y necesidad del instrumento."/>
    <s v="Sistema de gestión documental implementado"/>
    <n v="356"/>
    <d v="2021-02-16T00:00:00"/>
    <n v="5197000"/>
    <n v="51970000"/>
    <n v="51970000"/>
    <s v="EDWAR FABIAN CASTAÑEDA"/>
    <n v="0"/>
    <x v="0"/>
    <n v="24518"/>
    <x v="1"/>
  </r>
  <r>
    <x v="2"/>
    <n v="39"/>
    <x v="2"/>
    <x v="2"/>
    <x v="3"/>
    <x v="3"/>
    <x v="0"/>
    <x v="0"/>
    <x v="0"/>
    <s v="Servicios secretariales o de administración de oficinas  "/>
    <x v="0"/>
    <n v="80161501"/>
    <s v="Prestación de servicios personales para la organización de los archivos de gestión y archivo central, de acuerdo a las directrices de la entidad y las normas del Archivo General de la Nación. "/>
    <x v="0"/>
    <x v="0"/>
    <n v="9"/>
    <x v="0"/>
    <x v="0"/>
    <x v="0"/>
    <n v="53527075"/>
    <n v="53527075"/>
    <x v="0"/>
    <x v="0"/>
    <x v="3"/>
    <x v="0"/>
    <x v="8"/>
    <s v="Secretaria General- Gestión documental"/>
    <x v="3"/>
    <s v="Coordinador GIT Gestión Documental"/>
    <x v="8"/>
    <x v="15"/>
    <s v="Aplicar los procedimientos para la conservación documental de 30 Metro lineal."/>
    <s v="Aplicar los procesos archivísticos al acervo documental."/>
    <n v="49"/>
    <d v="2021-01-19T00:00:00"/>
    <n v="1924742"/>
    <n v="17322678"/>
    <n v="51968034"/>
    <s v="FRANCISCO ROJAS UNDAGAMA_x000a_LAURA LILIANA VELA CRUZ_x000a_ROSA FARIAS"/>
    <n v="1559041"/>
    <x v="0"/>
    <s v="24208_x000a_24209_x000a_24210"/>
    <x v="3"/>
  </r>
  <r>
    <x v="2"/>
    <n v="79"/>
    <x v="2"/>
    <x v="2"/>
    <x v="1"/>
    <x v="1"/>
    <x v="0"/>
    <x v="8"/>
    <x v="0"/>
    <s v="Mantenimiento y soporte de software"/>
    <x v="0"/>
    <n v="81112200"/>
    <s v="Prestación de servicios para el soporte tecnico, mantenimiento y actualización del Sistema de Gestión Documental -SIGAC sobre la plataforma BPM/FOREST."/>
    <x v="5"/>
    <x v="5"/>
    <n v="6"/>
    <x v="0"/>
    <x v="0"/>
    <x v="0"/>
    <n v="154403359"/>
    <n v="154403359"/>
    <x v="0"/>
    <x v="0"/>
    <x v="1"/>
    <x v="0"/>
    <x v="8"/>
    <s v="Secretaria General-GIT Gestión Documental"/>
    <x v="3"/>
    <s v="Coordinadora GIT Gestión Documental"/>
    <x v="8"/>
    <x v="7"/>
    <s v="Implementar las funcionalidades de la fase 2 del Sistema de Gestión de Documento Electrónico de Archivo  "/>
    <s v="Automatizar los procedimientos para la gestión de la información."/>
    <m/>
    <d v="2021-06-17T00:00:00"/>
    <n v="154403359"/>
    <n v="154403359"/>
    <n v="154403359"/>
    <s v="MACRO PROYECTOS S.A.S"/>
    <n v="0"/>
    <x v="0"/>
    <m/>
    <x v="6"/>
  </r>
  <r>
    <x v="2"/>
    <n v="40"/>
    <x v="2"/>
    <x v="2"/>
    <x v="1"/>
    <x v="1"/>
    <x v="0"/>
    <x v="0"/>
    <x v="0"/>
    <s v="Servicios secretariales o de administración de oficinas  "/>
    <x v="0"/>
    <n v="80161501"/>
    <s v="Prestación de servicios personales para el acompañamiento y seguimiento de las actividades del procesos de gestión documental de la entidad de acuerdo a las normas vigentes."/>
    <x v="0"/>
    <x v="0"/>
    <n v="9"/>
    <x v="0"/>
    <x v="0"/>
    <x v="0"/>
    <n v="24043349"/>
    <n v="24043349"/>
    <x v="0"/>
    <x v="0"/>
    <x v="1"/>
    <x v="0"/>
    <x v="8"/>
    <s v="Secretaria General- Gestión documental"/>
    <x v="3"/>
    <s v="Coordinador GIT Gestión Documental"/>
    <x v="8"/>
    <x v="15"/>
    <s v="Realizar los procesos de organización al acervo documental de  30 metros lineales."/>
    <s v="Aplicar los procesos archivísticos al acervo documental."/>
    <n v="59"/>
    <d v="2021-01-19T00:00:00"/>
    <n v="2593673"/>
    <n v="23343057"/>
    <n v="23343057"/>
    <s v="MARTHA LUCIA ROCHA AREVALO"/>
    <n v="700292"/>
    <x v="0"/>
    <n v="24222"/>
    <x v="1"/>
  </r>
  <r>
    <x v="2"/>
    <n v="59"/>
    <x v="2"/>
    <x v="2"/>
    <x v="1"/>
    <x v="1"/>
    <x v="0"/>
    <x v="0"/>
    <x v="0"/>
    <s v="Servicios secretariales o de administración de oficinas  "/>
    <x v="0"/>
    <n v="80161501"/>
    <s v="Prestación de servicios profesionales para la implementación del sistema de gestión documental SIGAC a nivel nacional."/>
    <x v="1"/>
    <x v="1"/>
    <n v="10"/>
    <x v="0"/>
    <x v="0"/>
    <x v="0"/>
    <n v="36402363"/>
    <n v="36402363"/>
    <x v="0"/>
    <x v="0"/>
    <x v="1"/>
    <x v="0"/>
    <x v="8"/>
    <s v="Secretaria General- Gestión documental"/>
    <x v="3"/>
    <s v="Coordinador GIT Gestión Documental"/>
    <x v="8"/>
    <x v="7"/>
    <s v="Dar soporte a la fase 1 del Sistema de Gestión de Documento Electrónico de Archivo   "/>
    <s v="Automatizar los procedimientos para la gestión de la información."/>
    <n v="422"/>
    <d v="2021-02-24T00:00:00"/>
    <n v="3640236"/>
    <n v="36402360"/>
    <n v="36402360"/>
    <s v="PIEDAD  AMPARO MARTINEZ REDONDO"/>
    <n v="3"/>
    <x v="0"/>
    <n v="24556"/>
    <x v="1"/>
  </r>
  <r>
    <x v="2"/>
    <m/>
    <x v="2"/>
    <x v="2"/>
    <x v="1"/>
    <x v="6"/>
    <x v="1"/>
    <x v="13"/>
    <x v="0"/>
    <s v="Servicios secretariales o de administración de oficinas  "/>
    <x v="0"/>
    <n v="80161501"/>
    <s v="Prestación de servicios profesionales para gestionar y apoyar el proceso de convalidación de las tablas de retención documental de la entidad."/>
    <x v="5"/>
    <x v="5"/>
    <n v="6"/>
    <x v="0"/>
    <x v="0"/>
    <x v="0"/>
    <n v="29894545.5"/>
    <n v="29894545.5"/>
    <x v="0"/>
    <x v="0"/>
    <x v="1"/>
    <x v="1"/>
    <x v="8"/>
    <s v="Secretaria General-GIT Gestión Documental"/>
    <x v="3"/>
    <s v="Coordinadora GIT Gestión Documental"/>
    <x v="4"/>
    <x v="6"/>
    <s v="N/A"/>
    <s v="N/A"/>
    <m/>
    <m/>
    <e v="#N/A"/>
    <e v="#N/A"/>
    <e v="#N/A"/>
    <m/>
    <n v="0"/>
    <x v="8"/>
    <m/>
    <x v="6"/>
  </r>
  <r>
    <x v="2"/>
    <n v="25"/>
    <x v="2"/>
    <x v="2"/>
    <x v="1"/>
    <x v="1"/>
    <x v="0"/>
    <x v="0"/>
    <x v="0"/>
    <s v="Servicios secretariales o de administración de oficinas  "/>
    <x v="0"/>
    <n v="80161501"/>
    <s v="Prestación de servicios profesionales para el registro y depuración de las cuentas del balance de impuestos, elaboración y consolidación de la información para la presentacion de las declaraciones tributarias."/>
    <x v="0"/>
    <x v="0"/>
    <n v="11"/>
    <x v="0"/>
    <x v="0"/>
    <x v="0"/>
    <n v="73517991"/>
    <n v="73517991"/>
    <x v="0"/>
    <x v="1"/>
    <x v="1"/>
    <x v="1"/>
    <x v="9"/>
    <s v="Secretaría General - GIT Gestión Financiera"/>
    <x v="3"/>
    <s v="Coordinador GIT Gestión Financiera"/>
    <x v="4"/>
    <x v="6"/>
    <s v="N/A"/>
    <s v="N/A"/>
    <n v="35"/>
    <d v="2021-01-13T00:00:00"/>
    <n v="6683454"/>
    <n v="73295212"/>
    <n v="73295212"/>
    <s v="EDGAR GERMAN CAICEDO GONZALEZ"/>
    <n v="222779"/>
    <x v="0"/>
    <n v="24192"/>
    <x v="1"/>
  </r>
  <r>
    <x v="2"/>
    <n v="24"/>
    <x v="2"/>
    <x v="2"/>
    <x v="1"/>
    <x v="1"/>
    <x v="0"/>
    <x v="0"/>
    <x v="0"/>
    <s v="Servicios secretariales o de administración de oficinas  "/>
    <x v="0"/>
    <n v="80161501"/>
    <s v="Prestación de servicios personales para la recepción, revisión y elaboración de las cuentas por pagar y obligaciones del instituto en el sistema SIIF Nación."/>
    <x v="0"/>
    <x v="0"/>
    <n v="11"/>
    <x v="0"/>
    <x v="0"/>
    <x v="0"/>
    <n v="29386316"/>
    <n v="29386316"/>
    <x v="0"/>
    <x v="1"/>
    <x v="1"/>
    <x v="1"/>
    <x v="9"/>
    <s v="Secretaría General - GIT Gestión Financiera"/>
    <x v="3"/>
    <s v="Coordinador GIT Gestión Financiera"/>
    <x v="4"/>
    <x v="6"/>
    <s v="N/A"/>
    <s v="N/A"/>
    <n v="33"/>
    <d v="2021-01-13T00:00:00"/>
    <n v="2671483"/>
    <n v="29386313"/>
    <n v="29386313"/>
    <s v="MIREYA  ARTUNDUAGA CALDERON"/>
    <n v="3"/>
    <x v="0"/>
    <n v="24190"/>
    <x v="1"/>
  </r>
  <r>
    <x v="5"/>
    <m/>
    <x v="4"/>
    <x v="6"/>
    <x v="1"/>
    <x v="6"/>
    <x v="1"/>
    <x v="5"/>
    <x v="0"/>
    <s v="Servicios de alquiler o arrendamiento de licencias de software de computador"/>
    <x v="0"/>
    <n v="81112500"/>
    <s v="Adquisición de productos y servicios Microsoft"/>
    <x v="7"/>
    <x v="7"/>
    <n v="12"/>
    <x v="0"/>
    <x v="2"/>
    <x v="0"/>
    <n v="1454161872.5999999"/>
    <n v="1454161872.5999999"/>
    <x v="0"/>
    <x v="1"/>
    <x v="1"/>
    <x v="0"/>
    <x v="10"/>
    <s v="Oficina de Informática y Telecomunicaciones"/>
    <x v="3"/>
    <s v="José Luis Ariza Vargas (Jefe OIT)"/>
    <x v="9"/>
    <x v="16"/>
    <s v="Implementar y soportar plataformas de TI"/>
    <s v="Índice de capacidad en la prestación de servicios de tecnología."/>
    <m/>
    <m/>
    <e v="#N/A"/>
    <e v="#N/A"/>
    <e v="#N/A"/>
    <m/>
    <n v="0"/>
    <x v="0"/>
    <m/>
    <x v="6"/>
  </r>
  <r>
    <x v="5"/>
    <m/>
    <x v="4"/>
    <x v="6"/>
    <x v="1"/>
    <x v="6"/>
    <x v="1"/>
    <x v="13"/>
    <x v="0"/>
    <s v="Ingeniería de software o hardware"/>
    <x v="0"/>
    <n v="81111500"/>
    <s v="Contratar los servicios de soporte técnicoproactivo, reactivo, de configuración, actualización, afinamiento y parametrización para productos ORACLE con los que cuenta el IGAC."/>
    <x v="5"/>
    <x v="5"/>
    <n v="3"/>
    <x v="0"/>
    <x v="2"/>
    <x v="0"/>
    <n v="162242850"/>
    <n v="162242850"/>
    <x v="0"/>
    <x v="2"/>
    <x v="1"/>
    <x v="0"/>
    <x v="10"/>
    <s v="Oficina de Informática y Telecomunicaciones"/>
    <x v="3"/>
    <s v="Guillermo Gómez Gómez (Jefe OIT)"/>
    <x v="10"/>
    <x v="16"/>
    <s v="Implementar y mantener sistemas de información, portales y aplicaciones"/>
    <s v="Índice de capacidad en la prestación de servicios de tecnología."/>
    <m/>
    <m/>
    <e v="#N/A"/>
    <e v="#N/A"/>
    <e v="#N/A"/>
    <m/>
    <n v="0"/>
    <x v="0"/>
    <m/>
    <x v="6"/>
  </r>
  <r>
    <x v="5"/>
    <m/>
    <x v="4"/>
    <x v="6"/>
    <x v="1"/>
    <x v="6"/>
    <x v="1"/>
    <x v="13"/>
    <x v="0"/>
    <s v="Servicio de mantenimiento de energía de emergencia o de reserva"/>
    <x v="0"/>
    <n v="72151514"/>
    <s v="Mantenimiento preventivo y correctivo de UPS en las direcciones territoriales del IGAC"/>
    <x v="5"/>
    <x v="5"/>
    <n v="6"/>
    <x v="0"/>
    <x v="3"/>
    <x v="0"/>
    <n v="60000000"/>
    <n v="60000000"/>
    <x v="0"/>
    <x v="0"/>
    <x v="1"/>
    <x v="0"/>
    <x v="10"/>
    <s v="Oficina de Informática y Telecomunicaciones"/>
    <x v="3"/>
    <s v="Guillermo Gómez Gómez (Jefe OIT)"/>
    <x v="9"/>
    <x v="16"/>
    <s v="Implementar y soportar plataformas de TI"/>
    <s v="Índice de capacidad en la prestación de servicios de tecnología."/>
    <m/>
    <m/>
    <e v="#N/A"/>
    <e v="#N/A"/>
    <e v="#N/A"/>
    <m/>
    <n v="0"/>
    <x v="0"/>
    <m/>
    <x v="6"/>
  </r>
  <r>
    <x v="5"/>
    <n v="28"/>
    <x v="4"/>
    <x v="7"/>
    <x v="1"/>
    <x v="1"/>
    <x v="0"/>
    <x v="0"/>
    <x v="0"/>
    <s v="Servicios secretariales o de administración de oficinas  "/>
    <x v="0"/>
    <n v="80161501"/>
    <s v="Prestación de servicios profesionales en los asuntos legales y contractuales que le sean asignados por la Oficina Asesora Jurídica."/>
    <x v="0"/>
    <x v="0"/>
    <n v="11"/>
    <x v="0"/>
    <x v="0"/>
    <x v="0"/>
    <n v="121248517"/>
    <n v="121248517"/>
    <x v="0"/>
    <x v="0"/>
    <x v="1"/>
    <x v="1"/>
    <x v="11"/>
    <s v="Oficina Asesora Jurídica"/>
    <x v="3"/>
    <s v="Jefe Oficina Asesora Jurídica"/>
    <x v="4"/>
    <x v="6"/>
    <s v="N/A"/>
    <s v="N/A"/>
    <n v="125"/>
    <d v="2021-01-26T00:00:00"/>
    <n v="11022592"/>
    <n v="121248512"/>
    <n v="121248512"/>
    <s v="LUZ ÁNGELA VILLALBA PACHÓ"/>
    <n v="5"/>
    <x v="0"/>
    <n v="24263"/>
    <x v="1"/>
  </r>
  <r>
    <x v="5"/>
    <n v="19"/>
    <x v="4"/>
    <x v="8"/>
    <x v="1"/>
    <x v="1"/>
    <x v="0"/>
    <x v="0"/>
    <x v="0"/>
    <s v="Servicios secretariales o de administración de oficinas  "/>
    <x v="0"/>
    <n v="80161501"/>
    <s v="Prestación de servicios profesionales para apoyar el proceso de direccionamiento estratégico y planeación, fortalecimiento del Modelo Integrado de Planeación y Gestión y apoyo en lo referente a cooperación internacional y los lineamientos nacionales vigentes."/>
    <x v="1"/>
    <x v="1"/>
    <n v="11"/>
    <x v="0"/>
    <x v="0"/>
    <x v="0"/>
    <n v="83053047"/>
    <n v="83053047"/>
    <x v="0"/>
    <x v="0"/>
    <x v="1"/>
    <x v="0"/>
    <x v="5"/>
    <s v="Oficina Asesora de Planeación"/>
    <x v="3"/>
    <s v="Jefe Oficina Asesora de Planeación"/>
    <x v="9"/>
    <x v="17"/>
    <s v="Actualizar planes institucionales"/>
    <s v="Documentos de planeación realizados_x000a__x000a_Documentos de planeación con seguimientos realizados_x000a_"/>
    <n v="98"/>
    <d v="2021-01-19T00:00:00"/>
    <n v="7550277"/>
    <n v="79277909"/>
    <n v="79277909"/>
    <s v="DIANA XIMENA SIERRA MÉNDEZ"/>
    <n v="3775138"/>
    <x v="0"/>
    <n v="24429"/>
    <x v="1"/>
  </r>
  <r>
    <x v="5"/>
    <n v="93"/>
    <x v="4"/>
    <x v="8"/>
    <x v="1"/>
    <x v="1"/>
    <x v="0"/>
    <x v="2"/>
    <x v="0"/>
    <s v="Servicios secretariales o de administración de oficinas  "/>
    <x v="0"/>
    <n v="80161501"/>
    <s v="Prestación de servicios profesionales para apoyar las actividades de programación, actualización y seguimiento al presupuesto de ingresos por recursos propios, del Instituto Geográfico Agustín Codazzi, en el marco del Modelo Integrado de Planeación y Gestión."/>
    <x v="2"/>
    <x v="2"/>
    <n v="285"/>
    <x v="1"/>
    <x v="0"/>
    <x v="0"/>
    <n v="63492813"/>
    <n v="63492813"/>
    <x v="0"/>
    <x v="1"/>
    <x v="1"/>
    <x v="0"/>
    <x v="12"/>
    <s v="Oficina Asesora de Planeación"/>
    <x v="3"/>
    <s v="Jefe Oficina Asesora de Planeación"/>
    <x v="9"/>
    <x v="17"/>
    <s v="Realizar el seguimiento de los planes de acción anual"/>
    <s v="Documentos de planeación realizados_x000a__x000a_Documentos de planeación con seguimientos realizados_x000a_"/>
    <n v="550"/>
    <d v="2021-04-22T00:00:00"/>
    <n v="6683454"/>
    <n v="53467632"/>
    <n v="53467632"/>
    <s v="MARIO ALEJANDRO LASSO LEDESMA"/>
    <n v="10025181"/>
    <x v="0"/>
    <n v="24693"/>
    <x v="1"/>
  </r>
  <r>
    <x v="5"/>
    <n v="94"/>
    <x v="4"/>
    <x v="8"/>
    <x v="1"/>
    <x v="1"/>
    <x v="0"/>
    <x v="1"/>
    <x v="0"/>
    <s v="Servicios secretariales o de administración de oficinas  "/>
    <x v="0"/>
    <n v="80161501"/>
    <s v="Prestación de servicios profesionales para realizar el seguimiento y fortalecimiento del sistema de medición de la entidad acorde con el Plan Estratégico Institucional y los requerimientos del orden nacional y sectorial."/>
    <x v="4"/>
    <x v="4"/>
    <n v="8"/>
    <x v="0"/>
    <x v="0"/>
    <x v="0"/>
    <n v="60402216"/>
    <n v="60402216"/>
    <x v="0"/>
    <x v="0"/>
    <x v="1"/>
    <x v="0"/>
    <x v="5"/>
    <s v="Oficina Asesora de Planeación"/>
    <x v="3"/>
    <s v="Jefe Oficina Asesora de Planeación"/>
    <x v="9"/>
    <x v="17"/>
    <s v="Actualizar planes institucionales"/>
    <s v="Documentos de planeación realizados_x000a__x000a_Documentos de planeación con seguimientos realizados_x000a_"/>
    <n v="571"/>
    <d v="2021-04-15T00:00:00"/>
    <n v="7550277"/>
    <n v="60402216"/>
    <n v="60402216"/>
    <s v="NATALIA MARIA PINEDA BETANCOURT"/>
    <n v="0"/>
    <x v="0"/>
    <n v="24704"/>
    <x v="1"/>
  </r>
  <r>
    <x v="5"/>
    <n v="13"/>
    <x v="4"/>
    <x v="8"/>
    <x v="5"/>
    <x v="5"/>
    <x v="0"/>
    <x v="0"/>
    <x v="0"/>
    <s v="Servicios secretariales o de administración de oficinas  "/>
    <x v="0"/>
    <n v="80161501"/>
    <s v="Prestación de servicios profesionales para apoyar la formulación, actualización, control, seguimiento y programación financiera y presupuestal  de los proyectos de inversión del IGAC y la elaboración de los informes de gestión, en el marco del Modelo Integrado de Planeación y Gestión y los lineamientos nacionales vigentes."/>
    <x v="1"/>
    <x v="1"/>
    <n v="11"/>
    <x v="0"/>
    <x v="0"/>
    <x v="0"/>
    <n v="332212188"/>
    <n v="332212188"/>
    <x v="0"/>
    <x v="0"/>
    <x v="5"/>
    <x v="0"/>
    <x v="5"/>
    <s v="Oficina Asesora de Planeación"/>
    <x v="3"/>
    <s v="Jefe Oficina Asesora de Planeación"/>
    <x v="9"/>
    <x v="17"/>
    <s v="Actualizar planes institucionales"/>
    <s v="Documentos de planeación realizados_x000a__x000a_Documentos de planeación con seguimientos realizados_x000a_"/>
    <n v="97"/>
    <d v="2021-01-19T00:00:00"/>
    <n v="7550277"/>
    <n v="83053047"/>
    <n v="332212188"/>
    <s v="ROSA NATACHA CALDERON LUNG_x000a_MIGUEL COLLAZOS COLLAZOS_x000a_DIANA MILENA CALDERÓN SANCHEZ_x000a_GINA MARCELA POPAYAN"/>
    <n v="0"/>
    <x v="0"/>
    <s v="24296_x000a_24297_x000a_24299_x000a_24302"/>
    <x v="5"/>
  </r>
  <r>
    <x v="2"/>
    <n v="32"/>
    <x v="2"/>
    <x v="2"/>
    <x v="1"/>
    <x v="1"/>
    <x v="0"/>
    <x v="0"/>
    <x v="0"/>
    <s v="Servicios secretariales o de administración de oficinas  "/>
    <x v="0"/>
    <n v="80161501"/>
    <s v="Prestación de servicios profesionales para apoyar la gestión jurídica del servicio al ciudadano en Sede Central y a nivel nacional."/>
    <x v="0"/>
    <x v="0"/>
    <n v="11"/>
    <x v="0"/>
    <x v="0"/>
    <x v="0"/>
    <n v="66214619"/>
    <n v="66214619"/>
    <x v="0"/>
    <x v="0"/>
    <x v="1"/>
    <x v="1"/>
    <x v="13"/>
    <s v="Secretaría General - Grupo Interno de Trabajo Servicio al Ciudadano"/>
    <x v="3"/>
    <s v="Coordinador Grupo Interno de Trabajo Servicio al Ciudadano"/>
    <x v="4"/>
    <x v="6"/>
    <s v="N/A"/>
    <s v="N/A"/>
    <n v="38"/>
    <d v="2021-01-19T00:00:00"/>
    <n v="5757793"/>
    <n v="63335723"/>
    <n v="63335723"/>
    <s v="MARIA PATRICIA ALDANA OSPINA"/>
    <n v="2878896"/>
    <x v="0"/>
    <n v="24214"/>
    <x v="1"/>
  </r>
  <r>
    <x v="2"/>
    <n v="76"/>
    <x v="2"/>
    <x v="2"/>
    <x v="1"/>
    <x v="1"/>
    <x v="0"/>
    <x v="5"/>
    <x v="0"/>
    <s v="Servicios secretariales o de administración de oficinas  "/>
    <x v="0"/>
    <n v="80161501"/>
    <s v="Prestación de servicios profesionales al IGAC apoyando la vinculación del personal requerido por la entidad, de conformidad con las solicitudes efectuadas por el supervisor del contrato."/>
    <x v="4"/>
    <x v="4"/>
    <n v="6"/>
    <x v="0"/>
    <x v="0"/>
    <x v="0"/>
    <n v="34546758"/>
    <n v="34546758"/>
    <x v="0"/>
    <x v="1"/>
    <x v="1"/>
    <x v="0"/>
    <x v="14"/>
    <s v="Secretaria General "/>
    <x v="3"/>
    <s v="María del Pilar Gonzalez Moreno"/>
    <x v="9"/>
    <x v="18"/>
    <s v="Desarrollar, hacer seguimiento y evaluar el avance en el proceso de gestión del conocimiento en la entidad."/>
    <s v="Personas capacitadas"/>
    <n v="584"/>
    <d v="2021-05-12T00:00:00"/>
    <n v="5757793"/>
    <n v="34546758"/>
    <n v="34546758"/>
    <s v="CLAUDIA EDITH MEJIA MEJIA"/>
    <n v="0"/>
    <x v="0"/>
    <n v="24725"/>
    <x v="1"/>
  </r>
  <r>
    <x v="2"/>
    <n v="38"/>
    <x v="2"/>
    <x v="2"/>
    <x v="1"/>
    <x v="1"/>
    <x v="0"/>
    <x v="0"/>
    <x v="0"/>
    <s v="Servicios secretariales o de administración de oficinas  "/>
    <x v="0"/>
    <n v="80161501"/>
    <s v="Prestación de servicios profesionales al IGAC apoyando la vinculación del personal requerido por la entidad, de conformidad con las solicitudes efectuadas por el supervisor del contrato"/>
    <x v="0"/>
    <x v="0"/>
    <n v="345"/>
    <x v="1"/>
    <x v="0"/>
    <x v="0"/>
    <n v="123067779"/>
    <n v="123067779"/>
    <x v="0"/>
    <x v="0"/>
    <x v="1"/>
    <x v="0"/>
    <x v="15"/>
    <m/>
    <x v="6"/>
    <m/>
    <x v="11"/>
    <x v="19"/>
    <m/>
    <m/>
    <n v="40"/>
    <d v="2021-01-15T00:00:00"/>
    <n v="10701546"/>
    <n v="122354343"/>
    <n v="122354343"/>
    <s v="LINDA CRISTINA SANTOS MEJIA"/>
    <n v="713436"/>
    <x v="0"/>
    <n v="24199"/>
    <x v="1"/>
  </r>
  <r>
    <x v="2"/>
    <n v="53"/>
    <x v="2"/>
    <x v="2"/>
    <x v="1"/>
    <x v="1"/>
    <x v="0"/>
    <x v="1"/>
    <x v="0"/>
    <s v="Ingeniería civil y arquitectura"/>
    <x v="0"/>
    <n v="81101500"/>
    <s v="Prestación de servicios profesionales para formular, estructurar, evaluar y realizar el seguimiento a los planes, programas y proyectos de infraestructura física y garantizar los objetivos planteados a nivel nacional."/>
    <x v="1"/>
    <x v="1"/>
    <n v="11"/>
    <x v="0"/>
    <x v="0"/>
    <x v="0"/>
    <n v="80634026"/>
    <n v="80634026"/>
    <x v="0"/>
    <x v="0"/>
    <x v="1"/>
    <x v="0"/>
    <x v="16"/>
    <s v="Secretaría General - Servicios Administrativos"/>
    <x v="3"/>
    <s v="Coordinador(a) GIT Servicios Administrativos"/>
    <x v="12"/>
    <x v="20"/>
    <s v="Dotar de equipamentos las sedes"/>
    <s v="Sedes Mantenidas"/>
    <n v="192"/>
    <d v="2021-02-08T00:00:00"/>
    <n v="7330366"/>
    <n v="78190571"/>
    <n v="78190571"/>
    <s v="WILSON BENITES CORREA"/>
    <n v="2443455"/>
    <x v="0"/>
    <n v="24373"/>
    <x v="1"/>
  </r>
  <r>
    <x v="2"/>
    <n v="68"/>
    <x v="2"/>
    <x v="2"/>
    <x v="1"/>
    <x v="1"/>
    <x v="0"/>
    <x v="4"/>
    <x v="0"/>
    <s v="Servicios de mantenimiento y reparación de vehículos"/>
    <x v="0"/>
    <n v="78181500"/>
    <s v="Prestación de servicios para el mantenimiento preventivo, correctivo y suministro e instalación de repuestos, para los vehículos livianos y unidades móviles del parque automotor del IGAC a nivel nacional."/>
    <x v="3"/>
    <x v="3"/>
    <n v="8"/>
    <x v="0"/>
    <x v="2"/>
    <x v="0"/>
    <n v="346300000"/>
    <n v="346300000"/>
    <x v="0"/>
    <x v="0"/>
    <x v="1"/>
    <x v="1"/>
    <x v="17"/>
    <s v="Secretaria General - GIT Servicios Administrativos"/>
    <x v="3"/>
    <s v="Coordinador GIT Servicios Administrativos"/>
    <x v="4"/>
    <x v="6"/>
    <s v="N/A"/>
    <s v="N/A"/>
    <n v="528"/>
    <d v="2021-04-14T00:00:00"/>
    <n v="0"/>
    <n v="346223527"/>
    <n v="346223527"/>
    <s v="UNION TEMPORAL AUTOMOTRIZ 2020_x000a_AUTO INVERSIONES COLOMBIA S.A AUTOINVERCOL_x000a_CENTRO INTEGRAL DE MANTENIMIENTO ATOCARS SAS_x000a_"/>
    <n v="76473"/>
    <x v="0"/>
    <s v="24711_x000a_24712_x000a_24713_x000a_24735"/>
    <x v="1"/>
  </r>
  <r>
    <x v="2"/>
    <n v="22"/>
    <x v="2"/>
    <x v="2"/>
    <x v="1"/>
    <x v="1"/>
    <x v="0"/>
    <x v="0"/>
    <x v="0"/>
    <s v="Servicios secretariales o de administración de oficinas  "/>
    <x v="0"/>
    <n v="80161501"/>
    <s v="Prestación de servicios profesionales de soporte jurídico al GIT Gestión del Talento Humano, para la gestión contractual y administrativa que requiera la Coordinación, así como la proyección y revisión de respuestas a derechos de petición, recursos y actos administrativos, requerimientos de los entes de control y demás temas trasversales del área._x000a_"/>
    <x v="0"/>
    <x v="0"/>
    <n v="345"/>
    <x v="1"/>
    <x v="0"/>
    <x v="0"/>
    <n v="32845116"/>
    <n v="32845116"/>
    <x v="0"/>
    <x v="1"/>
    <x v="1"/>
    <x v="1"/>
    <x v="18"/>
    <s v="Secretaría General - GIT de Talento Humano"/>
    <x v="3"/>
    <s v="Coordinador GIT de Talento Humano"/>
    <x v="4"/>
    <x v="6"/>
    <s v="N/A"/>
    <s v="N/A"/>
    <n v="22"/>
    <d v="2021-01-08T00:00:00"/>
    <n v="2856097"/>
    <n v="32845116"/>
    <n v="32845116"/>
    <s v="MARIA FERNANDA CELY VARGAS"/>
    <n v="0"/>
    <x v="0"/>
    <n v="24183"/>
    <x v="1"/>
  </r>
  <r>
    <x v="2"/>
    <n v="20"/>
    <x v="2"/>
    <x v="2"/>
    <x v="1"/>
    <x v="1"/>
    <x v="0"/>
    <x v="0"/>
    <x v="0"/>
    <s v="Servicios secretariales o de administración de oficinas  "/>
    <x v="0"/>
    <n v="80161501"/>
    <s v="Prestación de servicios profesionales para brindar asesoría, acompañamiento y soporte jurídico en los temas relacionados con carrera administrativa, regimen prestacional, laboral individual y colectivo y demás asuntos inherentes al proceso de Gestion de Talento Humano del Instituto. "/>
    <x v="0"/>
    <x v="0"/>
    <n v="345"/>
    <x v="1"/>
    <x v="0"/>
    <x v="0"/>
    <n v="92327704"/>
    <n v="92327704"/>
    <x v="0"/>
    <x v="1"/>
    <x v="1"/>
    <x v="1"/>
    <x v="18"/>
    <s v="Secretaría General - GIT de Talento Humano"/>
    <x v="3"/>
    <s v="Coordinador GIT de Talento Humano"/>
    <x v="4"/>
    <x v="6"/>
    <s v="N/A"/>
    <s v="N/A"/>
    <n v="21"/>
    <d v="2021-01-07T00:00:00"/>
    <n v="8028496"/>
    <n v="92327704"/>
    <n v="92327704"/>
    <s v="YENNY ZULEIMA CARREÑO CONTRERAS"/>
    <n v="0"/>
    <x v="0"/>
    <n v="24168"/>
    <x v="1"/>
  </r>
  <r>
    <x v="0"/>
    <n v="38"/>
    <x v="0"/>
    <x v="0"/>
    <x v="1"/>
    <x v="1"/>
    <x v="0"/>
    <x v="2"/>
    <x v="1"/>
    <s v="Servicios de formación profesional en ingeniería"/>
    <x v="0"/>
    <n v="86101610"/>
    <s v="Prestación de servicios profesionales para realizar el control de calidad temático en las diferentes etapas de la actualización de las Áreas Homogéneas de Tierra con fines de Catastro Multipropósito para garantizar la entrega oportuna de municipios con base en la metodología vigente y los lineamientos establecidos en el Sistema de Gestión Integrado de Calidad."/>
    <x v="2"/>
    <x v="2"/>
    <n v="10"/>
    <x v="0"/>
    <x v="0"/>
    <x v="1"/>
    <n v="53900000"/>
    <n v="53900000"/>
    <x v="0"/>
    <x v="0"/>
    <x v="1"/>
    <x v="0"/>
    <x v="0"/>
    <s v="Subdirección de Agrología"/>
    <x v="3"/>
    <s v="Subdirector de Agrología "/>
    <x v="1"/>
    <x v="2"/>
    <s v="Generar los productos agrológicos como insumos para el Catastro multipropósito"/>
    <s v="Sistema de Información Predial Actualizado_x000a_"/>
    <n v="471"/>
    <d v="2021-03-15T00:00:00"/>
    <n v="4976424"/>
    <n v="47276028"/>
    <n v="47276028"/>
    <s v="ANA MARIA DEL ROSARIO PALACINO DE WALTEROS"/>
    <n v="6623972"/>
    <x v="0"/>
    <n v="24606"/>
    <x v="1"/>
  </r>
  <r>
    <x v="0"/>
    <n v="28"/>
    <x v="0"/>
    <x v="0"/>
    <x v="1"/>
    <x v="1"/>
    <x v="0"/>
    <x v="0"/>
    <x v="1"/>
    <s v="Servicios de formación profesional en ingeniería"/>
    <x v="0"/>
    <n v="86101610"/>
    <s v="Prestación de servicios profesionales para realizar procesos de aerotriangulación y construcción de bloques fotogramétricos."/>
    <x v="1"/>
    <x v="1"/>
    <n v="11"/>
    <x v="0"/>
    <x v="0"/>
    <x v="1"/>
    <n v="44000000"/>
    <n v="44000000"/>
    <x v="0"/>
    <x v="0"/>
    <x v="1"/>
    <x v="0"/>
    <x v="0"/>
    <s v="Subdirección de Agrología"/>
    <x v="3"/>
    <s v="Subdirector de Agrología "/>
    <x v="1"/>
    <x v="2"/>
    <s v="Generar los productos agrológicos como insumos para el Catastro multipropósito"/>
    <s v="Sistema de Información Predial Actualizado_x000a_"/>
    <n v="468"/>
    <d v="2021-03-15T00:00:00"/>
    <n v="4263522"/>
    <n v="40503459"/>
    <n v="40503459"/>
    <s v="ANDRES EMILIO MORENO CASTRO"/>
    <n v="3496541"/>
    <x v="0"/>
    <n v="24613"/>
    <x v="1"/>
  </r>
  <r>
    <x v="0"/>
    <n v="27"/>
    <x v="0"/>
    <x v="0"/>
    <x v="1"/>
    <x v="1"/>
    <x v="0"/>
    <x v="0"/>
    <x v="1"/>
    <s v="Servicios de formación profesional en ingeniería"/>
    <x v="0"/>
    <n v="86101610"/>
    <s v="Prestación de servicios para realizar la preparación y alistamiento de equipos, reactivos y materiales y apoyo en los diferentes procesos de análisis del Laboratorio Nacional de Suelos."/>
    <x v="1"/>
    <x v="1"/>
    <n v="11"/>
    <x v="0"/>
    <x v="0"/>
    <x v="1"/>
    <n v="28600000"/>
    <n v="28600000"/>
    <x v="0"/>
    <x v="0"/>
    <x v="1"/>
    <x v="0"/>
    <x v="0"/>
    <s v="Subdirección de Agrología"/>
    <x v="3"/>
    <s v="Subdirector de Agrología "/>
    <x v="1"/>
    <x v="2"/>
    <s v="Generar los productos agrológicos como insumos para el Catastro multipropósito"/>
    <s v="Sistema de Información Predial Actualizado_x000a_"/>
    <n v="479"/>
    <d v="2021-03-15T00:00:00"/>
    <n v="2671483"/>
    <n v="25379089"/>
    <n v="25379089"/>
    <s v="ANGIE LORENA CARDENAS PUERTO"/>
    <n v="3220911"/>
    <x v="0"/>
    <n v="24624"/>
    <x v="1"/>
  </r>
  <r>
    <x v="0"/>
    <n v="29"/>
    <x v="0"/>
    <x v="0"/>
    <x v="1"/>
    <x v="1"/>
    <x v="0"/>
    <x v="0"/>
    <x v="1"/>
    <s v="Servicios de formación profesional en ingeniería"/>
    <x v="0"/>
    <n v="86101610"/>
    <s v="Prestación de servicios profesionales para realizar procesos de aerotriangulación y construcción de bloques fotogramétricos."/>
    <x v="1"/>
    <x v="1"/>
    <n v="11"/>
    <x v="0"/>
    <x v="0"/>
    <x v="1"/>
    <n v="44000000"/>
    <n v="44000000"/>
    <x v="0"/>
    <x v="0"/>
    <x v="1"/>
    <x v="0"/>
    <x v="0"/>
    <s v="Subdirección de Agrología"/>
    <x v="3"/>
    <s v="Subdirector de Agrología "/>
    <x v="1"/>
    <x v="2"/>
    <s v="Generar los productos agrológicos como insumos para el Catastro multipropósito"/>
    <s v="Sistema de Información Predial Actualizado_x000a_"/>
    <n v="463"/>
    <d v="2021-03-15T00:00:00"/>
    <n v="4263522"/>
    <n v="40503459"/>
    <n v="40503459"/>
    <s v="DANIEL JOSE MORALES MEJIA"/>
    <n v="3496541"/>
    <x v="0"/>
    <n v="24602"/>
    <x v="1"/>
  </r>
  <r>
    <x v="0"/>
    <n v="36"/>
    <x v="0"/>
    <x v="0"/>
    <x v="1"/>
    <x v="1"/>
    <x v="0"/>
    <x v="0"/>
    <x v="1"/>
    <s v="Servicios de formación profesional en ingeniería"/>
    <x v="0"/>
    <n v="86101610"/>
    <s v="Prestación de servicios profesionales para realizar procesos de aerotriangulación y construcción de bloques fotogramétricos."/>
    <x v="1"/>
    <x v="1"/>
    <n v="11"/>
    <x v="0"/>
    <x v="0"/>
    <x v="1"/>
    <n v="44000000"/>
    <n v="44000000"/>
    <x v="0"/>
    <x v="0"/>
    <x v="1"/>
    <x v="0"/>
    <x v="0"/>
    <s v="Subdirección de Agrología"/>
    <x v="3"/>
    <s v="Subdirector de Agrología "/>
    <x v="1"/>
    <x v="2"/>
    <s v="Generar los productos agrológicos como insumos para el Catastro multipropósito"/>
    <s v="Sistema de Información Predial Actualizado_x000a_"/>
    <n v="485"/>
    <d v="2021-03-15T00:00:00"/>
    <n v="4263522"/>
    <n v="40503459"/>
    <n v="40503459"/>
    <s v="EDWIN ALFONSO PERILLA"/>
    <n v="3496541"/>
    <x v="0"/>
    <n v="24619"/>
    <x v="1"/>
  </r>
  <r>
    <x v="0"/>
    <n v="35"/>
    <x v="0"/>
    <x v="0"/>
    <x v="1"/>
    <x v="1"/>
    <x v="0"/>
    <x v="0"/>
    <x v="1"/>
    <s v="Servicios de formación profesional en ingeniería"/>
    <x v="0"/>
    <n v="86101610"/>
    <s v="Prestación de servicios profesionales para la elaboración de cartografía geomorfológica con base en la interpretación de sensores remotos con un detalle de unidades hasta nivel de forma del terreno, con un rendimiento avanzado."/>
    <x v="1"/>
    <x v="1"/>
    <n v="11"/>
    <x v="0"/>
    <x v="0"/>
    <x v="1"/>
    <n v="49500000"/>
    <n v="49500000"/>
    <x v="0"/>
    <x v="0"/>
    <x v="1"/>
    <x v="0"/>
    <x v="0"/>
    <s v="Subdirección de Agrología"/>
    <x v="3"/>
    <s v="Subdirector de Agrología "/>
    <x v="1"/>
    <x v="2"/>
    <s v="Generar los productos agrológicos como insumos para el Catastro multipropósito"/>
    <s v="Sistema de Información Predial Actualizado_x000a_"/>
    <n v="453"/>
    <d v="2021-03-15T00:00:00"/>
    <n v="4263522"/>
    <n v="38798050"/>
    <n v="38798050"/>
    <s v="GERSE DAVID RUIZ"/>
    <n v="10701950"/>
    <x v="0"/>
    <n v="24590"/>
    <x v="1"/>
  </r>
  <r>
    <x v="0"/>
    <n v="34"/>
    <x v="0"/>
    <x v="0"/>
    <x v="1"/>
    <x v="1"/>
    <x v="0"/>
    <x v="0"/>
    <x v="1"/>
    <s v="Servicios de formación profesional en ingeniería"/>
    <x v="0"/>
    <n v="86101610"/>
    <s v="Prestación de servicios profesionales para la elaboración de cartografía geomorfológica con base en la interpretación de sensores remotos con un detalle de unidades hasta nivel de forma del terreno, con un rendimiento avanzado."/>
    <x v="1"/>
    <x v="1"/>
    <n v="11"/>
    <x v="0"/>
    <x v="0"/>
    <x v="1"/>
    <n v="49500000"/>
    <n v="49500000"/>
    <x v="0"/>
    <x v="0"/>
    <x v="1"/>
    <x v="0"/>
    <x v="0"/>
    <s v="Subdirección de Agrología"/>
    <x v="3"/>
    <s v="Subdirector de Agrología "/>
    <x v="1"/>
    <x v="2"/>
    <s v="Generar los productos agrológicos como insumos para el Catastro multipropósito"/>
    <s v="Sistema de Información Predial Actualizado_x000a_"/>
    <n v="465"/>
    <d v="2021-03-15T00:00:00"/>
    <n v="4976424"/>
    <n v="47276028"/>
    <n v="47276028"/>
    <s v="JAIME ANDRES NEIRA"/>
    <n v="2223972"/>
    <x v="0"/>
    <n v="24604"/>
    <x v="1"/>
  </r>
  <r>
    <x v="0"/>
    <n v="33"/>
    <x v="0"/>
    <x v="0"/>
    <x v="1"/>
    <x v="1"/>
    <x v="0"/>
    <x v="0"/>
    <x v="1"/>
    <s v="Servicios de formación profesional en ingeniería"/>
    <x v="0"/>
    <n v="86101610"/>
    <s v="Prestación de servicios profesionales para realizar la estructuración final de la información cartográfica y alfanumérica y revisión digital de la información espacial temática de Áreas Homogéneas de Tierra con fines de Catastro Multipropósito."/>
    <x v="1"/>
    <x v="1"/>
    <n v="11"/>
    <x v="0"/>
    <x v="0"/>
    <x v="1"/>
    <n v="44000000"/>
    <n v="44000000"/>
    <x v="0"/>
    <x v="0"/>
    <x v="1"/>
    <x v="0"/>
    <x v="0"/>
    <s v="Subdirección de Agrología"/>
    <x v="3"/>
    <s v="Subdirector de Agrología "/>
    <x v="1"/>
    <x v="2"/>
    <s v="Generar los productos agrológicos como insumos para el Catastro multipropósito"/>
    <s v="Sistema de Información Predial Actualizado_x000a_"/>
    <n v="473"/>
    <d v="2021-03-15T00:00:00"/>
    <n v="4263522"/>
    <n v="40503459"/>
    <n v="40503459"/>
    <s v="MARCO ANTONIO SUAREZ GALEANO"/>
    <n v="3496541"/>
    <x v="0"/>
    <n v="24607"/>
    <x v="1"/>
  </r>
  <r>
    <x v="0"/>
    <n v="37"/>
    <x v="0"/>
    <x v="0"/>
    <x v="1"/>
    <x v="1"/>
    <x v="0"/>
    <x v="0"/>
    <x v="1"/>
    <s v="Servicios de formación profesional en ingeniería"/>
    <x v="0"/>
    <n v="86101610"/>
    <s v="Prestación de servicios para realizar el apoyo a las laborales de campo y manejo logístico durante el levantamiento de la información de Áreas Homogéneas de Tierra con fines de Catastro Multipropósito de acuerdo a las necesidades del proceso."/>
    <x v="1"/>
    <x v="1"/>
    <n v="11"/>
    <x v="0"/>
    <x v="0"/>
    <x v="1"/>
    <n v="28600000"/>
    <n v="28600000"/>
    <x v="0"/>
    <x v="0"/>
    <x v="1"/>
    <x v="0"/>
    <x v="0"/>
    <s v="Subdirección de Agrología"/>
    <x v="3"/>
    <s v="Subdirector de Agrología "/>
    <x v="1"/>
    <x v="2"/>
    <s v="Generar los productos agrológicos como insumos para el Catastro multipropósito"/>
    <s v="Sistema de Información Predial Actualizado_x000a_"/>
    <n v="476"/>
    <d v="2021-03-15T00:00:00"/>
    <n v="2671483"/>
    <n v="25379089"/>
    <n v="25379089"/>
    <s v="MARISOL  ARDILA CUBIDES"/>
    <n v="3220911"/>
    <x v="0"/>
    <n v="24611"/>
    <x v="1"/>
  </r>
  <r>
    <x v="0"/>
    <n v="32"/>
    <x v="0"/>
    <x v="0"/>
    <x v="1"/>
    <x v="1"/>
    <x v="0"/>
    <x v="0"/>
    <x v="1"/>
    <s v="Servicios de formación profesional en ingeniería"/>
    <x v="0"/>
    <n v="86101610"/>
    <s v="Prestación de servicios para realizar la generación de cartografía temática y demás información espacial temática de Áreas Homogéneas de Tierra con fines de Catastro Multipropósito según estándares establecidos."/>
    <x v="1"/>
    <x v="1"/>
    <n v="11"/>
    <x v="0"/>
    <x v="0"/>
    <x v="1"/>
    <n v="28600000"/>
    <n v="28600000"/>
    <x v="0"/>
    <x v="0"/>
    <x v="1"/>
    <x v="0"/>
    <x v="0"/>
    <s v="Subdirección de Agrología"/>
    <x v="3"/>
    <s v="Subdirector de Agrología "/>
    <x v="1"/>
    <x v="2"/>
    <s v="Generar los productos agrológicos como insumos para el Catastro multipropósito"/>
    <s v="Sistema de Información Predial Actualizado_x000a_"/>
    <n v="459"/>
    <d v="2021-03-15T00:00:00"/>
    <n v="2671483"/>
    <n v="25379089"/>
    <n v="25379089"/>
    <s v="MONICA ANDREA GARCIA"/>
    <n v="3220911"/>
    <x v="0"/>
    <n v="24600"/>
    <x v="1"/>
  </r>
  <r>
    <x v="0"/>
    <n v="31"/>
    <x v="0"/>
    <x v="0"/>
    <x v="1"/>
    <x v="1"/>
    <x v="0"/>
    <x v="0"/>
    <x v="1"/>
    <s v="Servicios de formación profesional en ingeniería"/>
    <x v="0"/>
    <n v="86101610"/>
    <s v="Prestación de servicios profesionales para realizar la actualización y empalme de las Áreas Homogéneas de Tierra con fines de Catastro Multipropósito, acorde con los requerimientos agrológicos, digitales, cartográficos y documentales determinados por la metodología vigente."/>
    <x v="1"/>
    <x v="1"/>
    <n v="11"/>
    <x v="0"/>
    <x v="0"/>
    <x v="1"/>
    <n v="47300000"/>
    <n v="47300000"/>
    <x v="0"/>
    <x v="0"/>
    <x v="1"/>
    <x v="0"/>
    <x v="0"/>
    <s v="Subdirección de Agrología"/>
    <x v="3"/>
    <s v="Subdirector de Agrología "/>
    <x v="1"/>
    <x v="2"/>
    <s v="Generar los productos agrológicos como insumos para el Catastro multipropósito"/>
    <s v="Sistema de Información Predial Actualizado_x000a_"/>
    <n v="481"/>
    <d v="2021-03-15T00:00:00"/>
    <n v="4976424"/>
    <n v="46280743"/>
    <n v="46280743"/>
    <s v="NATALIA PRECIADO"/>
    <n v="1019257"/>
    <x v="0"/>
    <n v="24616"/>
    <x v="1"/>
  </r>
  <r>
    <x v="1"/>
    <m/>
    <x v="1"/>
    <x v="1"/>
    <x v="1"/>
    <x v="7"/>
    <x v="1"/>
    <x v="14"/>
    <x v="0"/>
    <s v="Servicios de sistemas de información geográfica (sig)"/>
    <x v="0"/>
    <n v="81101512"/>
    <s v="Prestación de servicios de operadores, para adelantar los procesos de actualización catastral en los municipios priorizados para el año 2021, financiado con recursos del Contrato de Préstamo BIRF No.89370 – OC."/>
    <x v="7"/>
    <x v="7"/>
    <n v="12"/>
    <x v="0"/>
    <x v="0"/>
    <x v="1"/>
    <n v="25027258562"/>
    <n v="25027258562"/>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0"/>
    <m/>
    <x v="7"/>
  </r>
  <r>
    <x v="1"/>
    <m/>
    <x v="1"/>
    <x v="1"/>
    <x v="1"/>
    <x v="7"/>
    <x v="1"/>
    <x v="14"/>
    <x v="0"/>
    <s v="Servicios de sistemas de información geográfica (sig)"/>
    <x v="0"/>
    <n v="81101512"/>
    <s v="Prestación de servicios de operadores, para adelantar los procesos de actualización catastral en los municipios priorizados para el año 2021, financiado con recursos del Contrato de Préstamo  BID No.4856/OC-CO."/>
    <x v="7"/>
    <x v="7"/>
    <n v="12"/>
    <x v="0"/>
    <x v="4"/>
    <x v="1"/>
    <n v="24975982389"/>
    <n v="24975982389"/>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0"/>
    <m/>
    <x v="7"/>
  </r>
  <r>
    <x v="1"/>
    <n v="1"/>
    <x v="1"/>
    <x v="1"/>
    <x v="1"/>
    <x v="1"/>
    <x v="0"/>
    <x v="0"/>
    <x v="1"/>
    <s v="Servicios de asesoramiento sobre planificación estratégica"/>
    <x v="0"/>
    <n v="80101504"/>
    <s v="Apoyar al Instituto Geográfico Agustín Codazzi como Especialista de Salvaguardas Ambientales en el marco del Proyecto denominado “Programa para la adopción e implementación de un Catastro Multipropósito-sito Urbano – Rural”, "/>
    <x v="0"/>
    <x v="0"/>
    <n v="345"/>
    <x v="1"/>
    <x v="0"/>
    <x v="1"/>
    <n v="94300000"/>
    <n v="94300000"/>
    <x v="0"/>
    <x v="0"/>
    <x v="1"/>
    <x v="0"/>
    <x v="1"/>
    <s v="Subdirección de Catastro"/>
    <x v="3"/>
    <s v="Subdirectora de Catastro"/>
    <x v="1"/>
    <x v="2"/>
    <s v="Gestionar técnicamente la operación del proyecto de catastro multipropósito, en lo correspondiente al IGAC"/>
    <s v="Sistema de Información Predial Actualizado_x000a_"/>
    <n v="53"/>
    <d v="2021-01-14T00:00:00"/>
    <n v="7550277"/>
    <n v="85569806"/>
    <n v="85569806"/>
    <s v="MARIA VIVIANA BORDA CALVACHE"/>
    <n v="8730194"/>
    <x v="0"/>
    <n v="24219"/>
    <x v="1"/>
  </r>
  <r>
    <x v="1"/>
    <n v="69"/>
    <x v="1"/>
    <x v="1"/>
    <x v="1"/>
    <x v="1"/>
    <x v="0"/>
    <x v="3"/>
    <x v="1"/>
    <s v="Servicios de asesoramiento sobre planificación estratégica"/>
    <x v="0"/>
    <n v="80101504"/>
    <s v="Apoyar al Instituto Geográfico Agustín Codazzi (IGAC), desde el aspecto técnico y operativo, en la elaboración, estructuración de las especificaciones técnicas desde el componente catastral en el desarrollo de los procesos de contratación requeridos en el marco del Proyecto denominad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4"/>
    <x v="4"/>
    <n v="345"/>
    <x v="1"/>
    <x v="0"/>
    <x v="1"/>
    <n v="116150000"/>
    <n v="116150000"/>
    <x v="0"/>
    <x v="0"/>
    <x v="1"/>
    <x v="0"/>
    <x v="1"/>
    <s v="Subdirección de Catastro"/>
    <x v="3"/>
    <s v="Subdirectora de Catastro"/>
    <x v="1"/>
    <x v="2"/>
    <s v="Gestionar técnicamente la operación del proyecto de catastro multipropósito, en lo correspondiente al IGAC"/>
    <s v="Sistema de Información Predial Actualizado_x000a_"/>
    <m/>
    <d v="2021-06-03T00:00:00"/>
    <n v="9865284"/>
    <n v="69056988"/>
    <n v="69056988"/>
    <s v="NELSON ENRIQUE SILVA NIÑO"/>
    <n v="47093012"/>
    <x v="0"/>
    <m/>
    <x v="1"/>
  </r>
  <r>
    <x v="1"/>
    <m/>
    <x v="1"/>
    <x v="1"/>
    <x v="1"/>
    <x v="6"/>
    <x v="1"/>
    <x v="9"/>
    <x v="0"/>
    <s v="Servicios secretariales o de administración de oficinas  "/>
    <x v="1"/>
    <n v="80161501"/>
    <s v="Diseñar e implementar el componente de aseguramiento de la calidad requerida en el Catastro Multipropósito en 2021, para los productos de la gestión catastral generados por los operadores."/>
    <x v="5"/>
    <x v="5"/>
    <n v="6"/>
    <x v="0"/>
    <x v="0"/>
    <x v="1"/>
    <n v="200000000"/>
    <n v="20000000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0"/>
    <m/>
    <x v="6"/>
  </r>
  <r>
    <x v="1"/>
    <m/>
    <x v="1"/>
    <x v="1"/>
    <x v="1"/>
    <x v="6"/>
    <x v="1"/>
    <x v="9"/>
    <x v="0"/>
    <s v="Servicios secretariales o de administración de oficinas  "/>
    <x v="1"/>
    <n v="80161501"/>
    <s v="Realizar la sistematización y gestión del conocimiento de las actividades desarrolladas en el marco de la Consulta Previa, especialmente la relacionada con las fases de unificación, concertación y protocolización."/>
    <x v="5"/>
    <x v="5"/>
    <n v="240"/>
    <x v="1"/>
    <x v="0"/>
    <x v="1"/>
    <n v="210000000"/>
    <n v="21000000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0"/>
    <m/>
    <x v="6"/>
  </r>
  <r>
    <x v="1"/>
    <m/>
    <x v="1"/>
    <x v="1"/>
    <x v="1"/>
    <x v="6"/>
    <x v="1"/>
    <x v="9"/>
    <x v="0"/>
    <s v="Servicios secretariales o de administración de oficinas  "/>
    <x v="1"/>
    <n v="80161501"/>
    <s v="Realizar recomendaciones y proponer ajustes al Documento Metodológico para la Participación de las comunidades Negras, Afrocolombianas, Raizales y Palenqueras en la implementación del Catastro Multipropósito, en el marco de la competencia de la Comisón Consultiva de Alto Nivel establecida en el Decreto 1640 de 2020"/>
    <x v="5"/>
    <x v="5"/>
    <n v="240"/>
    <x v="0"/>
    <x v="0"/>
    <x v="1"/>
    <n v="714000000"/>
    <n v="71400000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0"/>
    <m/>
    <x v="6"/>
  </r>
  <r>
    <x v="1"/>
    <m/>
    <x v="1"/>
    <x v="1"/>
    <x v="1"/>
    <x v="6"/>
    <x v="1"/>
    <x v="9"/>
    <x v="0"/>
    <s v="Servicios secretariales o de administración de oficinas  "/>
    <x v="1"/>
    <n v="80161501"/>
    <s v="Adelantar el proceso de actualización catastral de los municipios de Mahates y María La Baja en el  del Departamento de Bolívar, en conjunto con la Agencia Nacional de Tierras - ANT."/>
    <x v="5"/>
    <x v="5"/>
    <n v="9"/>
    <x v="0"/>
    <x v="0"/>
    <x v="1"/>
    <n v="1148985120"/>
    <n v="114898512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0"/>
    <m/>
    <x v="6"/>
  </r>
  <r>
    <x v="1"/>
    <m/>
    <x v="1"/>
    <x v="1"/>
    <x v="1"/>
    <x v="6"/>
    <x v="1"/>
    <x v="9"/>
    <x v="0"/>
    <s v="Servicios secretariales o de administración de oficinas  "/>
    <x v="1"/>
    <n v="80161501"/>
    <s v="Adelantar el proceso de actualización catastral de los municipios de San Juan de Nepomuceno, Zambrano, Palmito, San Onofre y Mercaderes, en conjunto con la Agencia Nacional de Tierras - ANT."/>
    <x v="5"/>
    <x v="5"/>
    <n v="9"/>
    <x v="0"/>
    <x v="0"/>
    <x v="1"/>
    <n v="2114430486"/>
    <n v="2114430486"/>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0"/>
    <m/>
    <x v="6"/>
  </r>
  <r>
    <x v="1"/>
    <m/>
    <x v="1"/>
    <x v="1"/>
    <x v="8"/>
    <x v="6"/>
    <x v="4"/>
    <x v="9"/>
    <x v="0"/>
    <s v="Servicios secretariales o de administración de oficinas  "/>
    <x v="1"/>
    <n v="80161501"/>
    <s v="Apoyar al Instituto  Geográfico Agustin Codazzi  como especialista social para la ejecución de la ruta de consulta previa con grupos étnicos para el Catastro Multipropósito, el cual es financiado parcialmente con recursos del Contrato de Préstamo BIRF N. 8937-CO en el marco de lo establecido en el Reglamento Operativo  del Proyecto y el Acuerdo Interistitucional suscrito entre las entidades ejecutoras."/>
    <x v="5"/>
    <x v="5"/>
    <n v="60"/>
    <x v="1"/>
    <x v="0"/>
    <x v="1"/>
    <n v="106935264"/>
    <n v="106935264"/>
    <x v="0"/>
    <x v="0"/>
    <x v="9"/>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0"/>
    <m/>
    <x v="6"/>
  </r>
  <r>
    <x v="1"/>
    <m/>
    <x v="1"/>
    <x v="1"/>
    <x v="1"/>
    <x v="6"/>
    <x v="1"/>
    <x v="9"/>
    <x v="0"/>
    <s v="Servicios secretariales o de administración de oficinas  "/>
    <x v="1"/>
    <n v="80161501"/>
    <s v="Prestación de servicios profesionales para realizar los procesos de aseguramiento de la calidad del componente social y documental de los productos generados por los operadores catastrales contratados en el marco del Contrato de Préstamo BIRF  No.89370 – OC"/>
    <x v="5"/>
    <x v="5"/>
    <n v="6"/>
    <x v="0"/>
    <x v="0"/>
    <x v="1"/>
    <n v="28988880"/>
    <n v="2898888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9"/>
    <m/>
    <x v="6"/>
  </r>
  <r>
    <x v="1"/>
    <m/>
    <x v="1"/>
    <x v="1"/>
    <x v="1"/>
    <x v="6"/>
    <x v="1"/>
    <x v="9"/>
    <x v="0"/>
    <s v="Servicios secretariales o de administración de oficinas  "/>
    <x v="1"/>
    <n v="80161501"/>
    <s v="Prestación de servicios profesionales para realizar los procesos de aseguramiento de la calidad del componente social y documental de los productos generados por los operadores catastrales para la implementación del Catastro Multipropósito."/>
    <x v="5"/>
    <x v="5"/>
    <n v="6"/>
    <x v="0"/>
    <x v="0"/>
    <x v="1"/>
    <n v="29858544"/>
    <n v="29858544"/>
    <x v="0"/>
    <x v="1"/>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5"/>
    <m/>
    <x v="6"/>
  </r>
  <r>
    <x v="1"/>
    <m/>
    <x v="1"/>
    <x v="1"/>
    <x v="1"/>
    <x v="6"/>
    <x v="1"/>
    <x v="9"/>
    <x v="0"/>
    <s v="Servicios secretariales o de administración de oficinas  "/>
    <x v="1"/>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1"/>
    <x v="5"/>
    <x v="5"/>
    <n v="6"/>
    <x v="0"/>
    <x v="0"/>
    <x v="1"/>
    <n v="33540540"/>
    <n v="3354054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0"/>
    <m/>
    <x v="6"/>
  </r>
  <r>
    <x v="1"/>
    <m/>
    <x v="1"/>
    <x v="1"/>
    <x v="1"/>
    <x v="6"/>
    <x v="1"/>
    <x v="9"/>
    <x v="0"/>
    <s v="Servicios secretariales o de administración de oficinas  "/>
    <x v="1"/>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2"/>
    <x v="5"/>
    <x v="5"/>
    <n v="6"/>
    <x v="0"/>
    <x v="0"/>
    <x v="1"/>
    <n v="33540540"/>
    <n v="3354054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0"/>
    <m/>
    <x v="6"/>
  </r>
  <r>
    <x v="1"/>
    <m/>
    <x v="1"/>
    <x v="1"/>
    <x v="1"/>
    <x v="6"/>
    <x v="1"/>
    <x v="9"/>
    <x v="0"/>
    <s v="Servicios secretariales o de administración de oficinas  "/>
    <x v="1"/>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3"/>
    <x v="5"/>
    <x v="5"/>
    <n v="6"/>
    <x v="0"/>
    <x v="0"/>
    <x v="1"/>
    <n v="33540540"/>
    <n v="3354054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0"/>
    <m/>
    <x v="6"/>
  </r>
  <r>
    <x v="1"/>
    <m/>
    <x v="1"/>
    <x v="1"/>
    <x v="1"/>
    <x v="6"/>
    <x v="1"/>
    <x v="9"/>
    <x v="0"/>
    <s v="Servicios secretariales o de administración de oficinas  "/>
    <x v="1"/>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4"/>
    <x v="5"/>
    <x v="5"/>
    <n v="6"/>
    <x v="0"/>
    <x v="0"/>
    <x v="1"/>
    <n v="33540540"/>
    <n v="3354054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0"/>
    <m/>
    <x v="6"/>
  </r>
  <r>
    <x v="1"/>
    <m/>
    <x v="1"/>
    <x v="1"/>
    <x v="1"/>
    <x v="6"/>
    <x v="1"/>
    <x v="9"/>
    <x v="0"/>
    <s v="Servicios secretariales o de administración de oficinas  "/>
    <x v="1"/>
    <n v="80161501"/>
    <s v="Prestación de servicios profesionales para realizar los procesos de aseguramiento de la calidad en campo, requeridos en la revisión de los productos generados por los operadores catastrales contratados en el marco del Contrato de Préstamo BIRF  No.89370 – OC. Profesional 5"/>
    <x v="5"/>
    <x v="5"/>
    <n v="6"/>
    <x v="0"/>
    <x v="0"/>
    <x v="1"/>
    <n v="33540540"/>
    <n v="3354054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0"/>
    <m/>
    <x v="6"/>
  </r>
  <r>
    <x v="1"/>
    <m/>
    <x v="1"/>
    <x v="1"/>
    <x v="1"/>
    <x v="6"/>
    <x v="1"/>
    <x v="9"/>
    <x v="0"/>
    <s v="Servicios secretariales o de administración de oficinas  "/>
    <x v="1"/>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1"/>
    <x v="5"/>
    <x v="5"/>
    <n v="6"/>
    <x v="0"/>
    <x v="0"/>
    <x v="1"/>
    <n v="33540540"/>
    <n v="3354054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0"/>
    <m/>
    <x v="6"/>
  </r>
  <r>
    <x v="1"/>
    <m/>
    <x v="1"/>
    <x v="1"/>
    <x v="1"/>
    <x v="6"/>
    <x v="1"/>
    <x v="9"/>
    <x v="0"/>
    <s v="Servicios secretariales o de administración de oficinas  "/>
    <x v="1"/>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2"/>
    <x v="5"/>
    <x v="5"/>
    <n v="6"/>
    <x v="0"/>
    <x v="0"/>
    <x v="1"/>
    <n v="33540540"/>
    <n v="3354054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0"/>
    <m/>
    <x v="6"/>
  </r>
  <r>
    <x v="1"/>
    <m/>
    <x v="1"/>
    <x v="1"/>
    <x v="1"/>
    <x v="6"/>
    <x v="1"/>
    <x v="9"/>
    <x v="0"/>
    <s v="Servicios secretariales o de administración de oficinas  "/>
    <x v="1"/>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3"/>
    <x v="5"/>
    <x v="5"/>
    <n v="6"/>
    <x v="0"/>
    <x v="0"/>
    <x v="1"/>
    <n v="33540540"/>
    <n v="3354054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0"/>
    <m/>
    <x v="6"/>
  </r>
  <r>
    <x v="1"/>
    <m/>
    <x v="1"/>
    <x v="1"/>
    <x v="1"/>
    <x v="6"/>
    <x v="1"/>
    <x v="9"/>
    <x v="0"/>
    <s v="Servicios secretariales o de administración de oficinas  "/>
    <x v="1"/>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4"/>
    <x v="5"/>
    <x v="5"/>
    <n v="6"/>
    <x v="0"/>
    <x v="0"/>
    <x v="1"/>
    <n v="33540540"/>
    <n v="3354054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0"/>
    <m/>
    <x v="6"/>
  </r>
  <r>
    <x v="1"/>
    <m/>
    <x v="1"/>
    <x v="1"/>
    <x v="1"/>
    <x v="6"/>
    <x v="1"/>
    <x v="9"/>
    <x v="0"/>
    <s v="Servicios secretariales o de administración de oficinas  "/>
    <x v="1"/>
    <n v="80161501"/>
    <s v="Prestación de servicios profesionales para realizar los procesos de aseguramiento de la calidad en campo, requeridos en la revisión de los productos generados por los operadores catastrales contratados en el marco del Contrato de Préstamo BID No.4856/OC-CO. Profesional 5"/>
    <x v="5"/>
    <x v="5"/>
    <n v="6"/>
    <x v="0"/>
    <x v="0"/>
    <x v="1"/>
    <n v="33540540"/>
    <n v="3354054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0"/>
    <m/>
    <x v="6"/>
  </r>
  <r>
    <x v="1"/>
    <m/>
    <x v="1"/>
    <x v="1"/>
    <x v="1"/>
    <x v="6"/>
    <x v="1"/>
    <x v="9"/>
    <x v="0"/>
    <s v="Servicios secretariales o de administración de oficinas  "/>
    <x v="1"/>
    <n v="80161501"/>
    <s v="Apoyar al IGAC como Consultor Administrativo en el marco del Proyecto denominado &quot;CONSULTA PREVIA&quot;, el cual es financiado con recursos del Contrato de Préstamo BIRF N. 8937-CO en el marco de lo establecido en el Reglamento Operativo  del Proyecto y el Acuerdo Interistitucional suscrito entre las entidades ejecutoras."/>
    <x v="5"/>
    <x v="5"/>
    <n v="240"/>
    <x v="1"/>
    <x v="0"/>
    <x v="1"/>
    <n v="46062344"/>
    <n v="46062344"/>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1"/>
    <m/>
    <x v="6"/>
  </r>
  <r>
    <x v="1"/>
    <m/>
    <x v="1"/>
    <x v="1"/>
    <x v="1"/>
    <x v="6"/>
    <x v="1"/>
    <x v="9"/>
    <x v="0"/>
    <s v="Servicios secretariales o de administración de oficinas  "/>
    <x v="1"/>
    <n v="80161501"/>
    <s v="Prestación de servicios profesionales para realizar los procesos de aseguramiento de la calidad requeridos en la revisión de los productos generados por los operadores catastrales contratados en el marco del Contrato de Préstamo BIRF  No.89370 – OC. Profesional 1."/>
    <x v="5"/>
    <x v="5"/>
    <n v="6"/>
    <x v="0"/>
    <x v="0"/>
    <x v="1"/>
    <n v="38932740"/>
    <n v="3893274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2"/>
    <m/>
    <x v="6"/>
  </r>
  <r>
    <x v="1"/>
    <m/>
    <x v="1"/>
    <x v="1"/>
    <x v="1"/>
    <x v="6"/>
    <x v="1"/>
    <x v="9"/>
    <x v="0"/>
    <s v="Servicios secretariales o de administración de oficinas  "/>
    <x v="1"/>
    <n v="80161501"/>
    <s v="Prestación de servicios profesionales para realizar los procesos de aseguramiento de la calidad requeridos en la revisión de los productos generados por los operadores catastrales contratados en el marco del Contrato de Préstamo BIRF  No.89370 – OC. Profesional 2."/>
    <x v="5"/>
    <x v="5"/>
    <n v="6"/>
    <x v="0"/>
    <x v="0"/>
    <x v="1"/>
    <n v="38932740"/>
    <n v="3893274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2"/>
    <m/>
    <x v="6"/>
  </r>
  <r>
    <x v="1"/>
    <m/>
    <x v="1"/>
    <x v="1"/>
    <x v="1"/>
    <x v="6"/>
    <x v="1"/>
    <x v="9"/>
    <x v="0"/>
    <s v="Servicios secretariales o de administración de oficinas  "/>
    <x v="1"/>
    <n v="80161501"/>
    <s v="Prestación de servicios profesionales para realizar los procesos de aseguramiento de la calidad requeridos en la revisión de los productos generados por los operadores catastrales contratados en el marco del Contrato de Préstamo BIRF  No.89370 – OC. Profesional 3."/>
    <x v="5"/>
    <x v="5"/>
    <n v="6"/>
    <x v="0"/>
    <x v="0"/>
    <x v="1"/>
    <n v="38932740"/>
    <n v="3893274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2"/>
    <m/>
    <x v="6"/>
  </r>
  <r>
    <x v="1"/>
    <m/>
    <x v="1"/>
    <x v="1"/>
    <x v="1"/>
    <x v="6"/>
    <x v="1"/>
    <x v="9"/>
    <x v="0"/>
    <s v="Servicios secretariales o de administración de oficinas  "/>
    <x v="1"/>
    <n v="80161501"/>
    <s v="Prestación de servicios profesionales para realizar los procesos de aseguramiento de la calidad requeridos en la revisión de los productos generados por los operadores catastrales contratados en el marco del Contrato de Préstamo BID No.4856/OC-CO. Profesional 1."/>
    <x v="5"/>
    <x v="5"/>
    <n v="6"/>
    <x v="0"/>
    <x v="0"/>
    <x v="1"/>
    <n v="38932740"/>
    <n v="3893274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2"/>
    <m/>
    <x v="6"/>
  </r>
  <r>
    <x v="1"/>
    <m/>
    <x v="1"/>
    <x v="1"/>
    <x v="1"/>
    <x v="6"/>
    <x v="1"/>
    <x v="9"/>
    <x v="0"/>
    <s v="Servicios secretariales o de administración de oficinas  "/>
    <x v="1"/>
    <n v="80161501"/>
    <s v="Prestación de servicios profesionales para realizar los procesos de aseguramiento de la calidad requeridos en la revisión de los productos generados por los operadores catastrales contratados en el marco del Contrato de Préstamo BID No.4856/OC-CO. Profesional 2."/>
    <x v="5"/>
    <x v="5"/>
    <n v="6"/>
    <x v="0"/>
    <x v="0"/>
    <x v="1"/>
    <n v="38932740"/>
    <n v="3893274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2"/>
    <m/>
    <x v="6"/>
  </r>
  <r>
    <x v="1"/>
    <m/>
    <x v="1"/>
    <x v="1"/>
    <x v="1"/>
    <x v="6"/>
    <x v="1"/>
    <x v="9"/>
    <x v="0"/>
    <s v="Servicios secretariales o de administración de oficinas  "/>
    <x v="1"/>
    <n v="80161501"/>
    <s v="Prestación de servicios profesionales para realizar los procesos de aseguramiento de la calidad requeridos en la revisión de los productos generados por los operadores catastrales contratados en el marco del Contrato de Préstamo BID No.4856/OC-CO. Profesional 3."/>
    <x v="5"/>
    <x v="5"/>
    <n v="6"/>
    <x v="0"/>
    <x v="0"/>
    <x v="1"/>
    <n v="38932740"/>
    <n v="38932740"/>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2"/>
    <m/>
    <x v="6"/>
  </r>
  <r>
    <x v="1"/>
    <m/>
    <x v="1"/>
    <x v="1"/>
    <x v="1"/>
    <x v="6"/>
    <x v="1"/>
    <x v="9"/>
    <x v="0"/>
    <s v="Servicios secretariales o de administración de oficinas  "/>
    <x v="1"/>
    <n v="80161501"/>
    <s v="Prestación de servicios profesionales para realizar los procesos de aseguramiento de la calidad del componente económico de los productos generados por los operadores catastrales contratados en el marco del Contrato de Préstamo BIRF  No.89370 – OC"/>
    <x v="5"/>
    <x v="5"/>
    <n v="4"/>
    <x v="0"/>
    <x v="0"/>
    <x v="1"/>
    <n v="29321464"/>
    <n v="29321464"/>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3"/>
    <m/>
    <x v="6"/>
  </r>
  <r>
    <x v="1"/>
    <m/>
    <x v="1"/>
    <x v="1"/>
    <x v="1"/>
    <x v="6"/>
    <x v="1"/>
    <x v="9"/>
    <x v="0"/>
    <s v="Servicios secretariales o de administración de oficinas  "/>
    <x v="1"/>
    <n v="80161501"/>
    <s v="Prestación de servicios profesionales para realizar los procesos de aseguramiento de la calidad del componente económico de los productos generados por los operadores catastrales contratados en el marco del Contrato de Préstamo BID No.4856/OC-CO"/>
    <x v="5"/>
    <x v="5"/>
    <n v="4"/>
    <x v="0"/>
    <x v="0"/>
    <x v="1"/>
    <n v="29321464"/>
    <n v="29321464"/>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3"/>
    <m/>
    <x v="6"/>
  </r>
  <r>
    <x v="1"/>
    <m/>
    <x v="1"/>
    <x v="1"/>
    <x v="1"/>
    <x v="6"/>
    <x v="1"/>
    <x v="9"/>
    <x v="0"/>
    <s v="Servicios secretariales o de administración de oficinas  "/>
    <x v="1"/>
    <n v="80161501"/>
    <s v="Prestación de servicios profesionales para apoyar desde el componente jurídicos la supervisión de los contratos suscritos por el IGAC, con los operadores catastrales  en el marco del Contrato de Préstamo BID No.4856/OC-CO"/>
    <x v="5"/>
    <x v="5"/>
    <n v="11"/>
    <x v="0"/>
    <x v="0"/>
    <x v="1"/>
    <n v="80634026"/>
    <n v="80634026"/>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3"/>
    <m/>
    <x v="6"/>
  </r>
  <r>
    <x v="1"/>
    <m/>
    <x v="1"/>
    <x v="1"/>
    <x v="1"/>
    <x v="6"/>
    <x v="1"/>
    <x v="9"/>
    <x v="0"/>
    <s v="Servicios secretariales o de administración de oficinas  "/>
    <x v="1"/>
    <n v="80161501"/>
    <s v="Prestación de servicios profesionales para apoyar desde el componente financiero la supervisión de los contratos suscritos por el IGAC, con los operadores catastrales  en el marco del Contrato de Préstamo BIRF  No.89370 – OC"/>
    <x v="5"/>
    <x v="5"/>
    <n v="11"/>
    <x v="0"/>
    <x v="0"/>
    <x v="1"/>
    <n v="80634026"/>
    <n v="80634026"/>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3"/>
    <m/>
    <x v="6"/>
  </r>
  <r>
    <x v="1"/>
    <m/>
    <x v="1"/>
    <x v="1"/>
    <x v="1"/>
    <x v="6"/>
    <x v="1"/>
    <x v="9"/>
    <x v="0"/>
    <s v="Servicios secretariales o de administración de oficinas  "/>
    <x v="1"/>
    <n v="80161501"/>
    <s v="Prestación de servicios profesionales para apoyar desde el componente jurídicos la supervisión de los contratos suscritos por el IGAC, con los operadores catastrales  para la implementación del Catastro Multipropósito."/>
    <x v="5"/>
    <x v="5"/>
    <n v="6"/>
    <x v="0"/>
    <x v="0"/>
    <x v="1"/>
    <n v="45301662"/>
    <n v="45301662"/>
    <x v="0"/>
    <x v="1"/>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4"/>
    <m/>
    <x v="6"/>
  </r>
  <r>
    <x v="1"/>
    <m/>
    <x v="1"/>
    <x v="1"/>
    <x v="1"/>
    <x v="6"/>
    <x v="1"/>
    <x v="9"/>
    <x v="0"/>
    <s v="Servicios secretariales o de administración de oficinas  "/>
    <x v="1"/>
    <n v="80161501"/>
    <s v="Prestación de servicios profesionales para apoyar desde el componente financiero la supervisión de los contratos suscritos por el IGAC, con los operadores catastrales  para la implementación del Catastro Multipropósito."/>
    <x v="5"/>
    <x v="5"/>
    <n v="6"/>
    <x v="0"/>
    <x v="0"/>
    <x v="1"/>
    <n v="45301662"/>
    <n v="45301662"/>
    <x v="0"/>
    <x v="1"/>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4"/>
    <m/>
    <x v="6"/>
  </r>
  <r>
    <x v="1"/>
    <m/>
    <x v="1"/>
    <x v="1"/>
    <x v="1"/>
    <x v="6"/>
    <x v="1"/>
    <x v="9"/>
    <x v="0"/>
    <s v="Servicios secretariales o de administración de oficinas  "/>
    <x v="1"/>
    <n v="80161501"/>
    <s v="Prestación de servicios profesionales para coordinar el componente de aseguramiento de la calidad en la revisión de los productos generados por los operadores catastrales en el marco del Contrato de Préstamo BID No.4856/OC-CO"/>
    <x v="5"/>
    <x v="5"/>
    <n v="6"/>
    <x v="0"/>
    <x v="0"/>
    <x v="1"/>
    <n v="57467676"/>
    <n v="57467676"/>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5"/>
    <m/>
    <x v="6"/>
  </r>
  <r>
    <x v="1"/>
    <m/>
    <x v="1"/>
    <x v="1"/>
    <x v="1"/>
    <x v="6"/>
    <x v="1"/>
    <x v="9"/>
    <x v="0"/>
    <s v="Servicios secretariales o de administración de oficinas  "/>
    <x v="1"/>
    <n v="80161501"/>
    <s v="Prestación de servicios profesionales para adelantar la automatización del aseguramiento de la calidad de los procesos de gestión catastral realizados en el marco del Contrato de Préstamo BIRF No.89370 – OC"/>
    <x v="5"/>
    <x v="5"/>
    <n v="6"/>
    <x v="0"/>
    <x v="0"/>
    <x v="1"/>
    <n v="57467676"/>
    <n v="57467676"/>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5"/>
    <m/>
    <x v="6"/>
  </r>
  <r>
    <x v="1"/>
    <m/>
    <x v="1"/>
    <x v="1"/>
    <x v="1"/>
    <x v="6"/>
    <x v="1"/>
    <x v="9"/>
    <x v="0"/>
    <s v="Servicios secretariales o de administración de oficinas  "/>
    <x v="1"/>
    <n v="80161501"/>
    <s v="Prestación de servicios profesionales para adelantar la automatización del aseguramiento de la calidad de los procesos de gestión catastral realizados en el marco del Contrato de Préstamo BID No.4856/OC-CO"/>
    <x v="5"/>
    <x v="5"/>
    <n v="6"/>
    <x v="0"/>
    <x v="0"/>
    <x v="1"/>
    <n v="57467676"/>
    <n v="57467676"/>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5"/>
    <m/>
    <x v="6"/>
  </r>
  <r>
    <x v="1"/>
    <m/>
    <x v="1"/>
    <x v="1"/>
    <x v="1"/>
    <x v="6"/>
    <x v="1"/>
    <x v="9"/>
    <x v="0"/>
    <s v="Servicios secretariales o de administración de oficinas  "/>
    <x v="1"/>
    <n v="80161501"/>
    <s v="Prestación de servicios profesionales para coordinar el componente de aseguramiento de la calidad en la revisión de los productos generados por los operadores catastrales para la implementación del Catastro Multipropósito."/>
    <x v="5"/>
    <x v="5"/>
    <n v="6"/>
    <x v="0"/>
    <x v="0"/>
    <x v="1"/>
    <n v="59191704"/>
    <n v="59191704"/>
    <x v="0"/>
    <x v="1"/>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6"/>
    <m/>
    <x v="6"/>
  </r>
  <r>
    <x v="1"/>
    <m/>
    <x v="1"/>
    <x v="1"/>
    <x v="1"/>
    <x v="6"/>
    <x v="1"/>
    <x v="9"/>
    <x v="0"/>
    <s v="Servicios secretariales o de administración de oficinas  "/>
    <x v="1"/>
    <n v="80161501"/>
    <s v="Apoyar al IGAC como Coordinador  Operativo en el marco del Proyecto denominado &quot;CONSULTA PREVIA&quot;, el cual es financiado con recursos del Contrato de Préstamo BIRF N. 8937-CO en el marco de lo establecido en el Reglamento Operativo  del Proyecto y el Acuerdo Interistitucional suscrito entre las entidades ejecutoras."/>
    <x v="5"/>
    <x v="5"/>
    <n v="240"/>
    <x v="1"/>
    <x v="0"/>
    <x v="1"/>
    <n v="88180736"/>
    <n v="88180736"/>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7"/>
    <m/>
    <x v="6"/>
  </r>
  <r>
    <x v="1"/>
    <m/>
    <x v="1"/>
    <x v="1"/>
    <x v="1"/>
    <x v="6"/>
    <x v="1"/>
    <x v="9"/>
    <x v="0"/>
    <s v="Servicios secretariales o de administración de oficinas  "/>
    <x v="1"/>
    <n v="80161501"/>
    <s v="Prestación de servicios profesionales para el seguimiento a la ejecución de los procesos de actualización catastral de los municipios priorizados en 2021, del Proyecto financiado con recursos del Contrato de Préstamo BIRF  No.89370 – OC."/>
    <x v="5"/>
    <x v="5"/>
    <n v="8"/>
    <x v="0"/>
    <x v="0"/>
    <x v="1"/>
    <n v="94601168"/>
    <n v="94601168"/>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8"/>
    <m/>
    <x v="6"/>
  </r>
  <r>
    <x v="1"/>
    <m/>
    <x v="1"/>
    <x v="1"/>
    <x v="1"/>
    <x v="6"/>
    <x v="1"/>
    <x v="9"/>
    <x v="0"/>
    <s v="Servicios secretariales o de administración de oficinas  "/>
    <x v="1"/>
    <n v="80161501"/>
    <s v="Prestación de servicios profesionales para el seguimiento a la ejecución de los procesos de actualización catastral de los municipios priorizados en 2021, del Proyecto financiado con recursos del Contrato de Préstamo  BID No.4856/OC-CO"/>
    <x v="5"/>
    <x v="5"/>
    <n v="8"/>
    <x v="0"/>
    <x v="0"/>
    <x v="1"/>
    <n v="94601168"/>
    <n v="94601168"/>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8"/>
    <m/>
    <x v="6"/>
  </r>
  <r>
    <x v="1"/>
    <m/>
    <x v="1"/>
    <x v="1"/>
    <x v="1"/>
    <x v="6"/>
    <x v="1"/>
    <x v="9"/>
    <x v="0"/>
    <s v="Servicios secretariales o de administración de oficinas  "/>
    <x v="1"/>
    <n v="80161501"/>
    <s v="Prestación de servicios profesionales para el seguimiento a la ejecución de los procesos de actualización catastral de los municipios priorizados en 2021, del Proyecto financiado con recursos del Contrato de Préstamo BIRF  No.89370 – OC."/>
    <x v="5"/>
    <x v="5"/>
    <n v="11"/>
    <x v="0"/>
    <x v="0"/>
    <x v="1"/>
    <n v="130076606"/>
    <n v="130076606"/>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8"/>
    <m/>
    <x v="6"/>
  </r>
  <r>
    <x v="1"/>
    <m/>
    <x v="1"/>
    <x v="1"/>
    <x v="1"/>
    <x v="6"/>
    <x v="1"/>
    <x v="9"/>
    <x v="0"/>
    <s v="Servicios secretariales o de administración de oficinas  "/>
    <x v="1"/>
    <n v="80161501"/>
    <s v="Prestación de servicios profesionales para el seguimiento a la ejecución de los procesos de actualización catastral de los municipios priorizados en 2021, financiado con recursos del Préstamo BID No.4856/OC-CO"/>
    <x v="5"/>
    <x v="5"/>
    <n v="11"/>
    <x v="0"/>
    <x v="0"/>
    <x v="1"/>
    <n v="130076606"/>
    <n v="130076606"/>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18"/>
    <m/>
    <x v="6"/>
  </r>
  <r>
    <x v="1"/>
    <n v="29"/>
    <x v="1"/>
    <x v="1"/>
    <x v="1"/>
    <x v="1"/>
    <x v="0"/>
    <x v="1"/>
    <x v="1"/>
    <s v="Servicios de sistemas de información geográfica (sig)"/>
    <x v="0"/>
    <n v="81101512"/>
    <s v="Adelantar los procesos de actualización catastral de 4 municipios del departamento de Boyacá financiados con recursos del Banco Interamericano de Desarrollo"/>
    <x v="1"/>
    <x v="1"/>
    <n v="8"/>
    <x v="0"/>
    <x v="4"/>
    <x v="1"/>
    <n v="2901108715"/>
    <n v="2901108715"/>
    <x v="0"/>
    <x v="0"/>
    <x v="1"/>
    <x v="0"/>
    <x v="1"/>
    <s v="Subdirección de Catastro"/>
    <x v="3"/>
    <s v="Subdirectora de Catastro"/>
    <x v="1"/>
    <x v="2"/>
    <s v="Realizar el levantamiento catastral en los municipios priorizados para la conformación del catastro multipropósito"/>
    <s v="Sistema de Información Predial Actualizado_x000a_"/>
    <n v="178"/>
    <d v="2021-02-05T00:00:00"/>
    <n v="0"/>
    <n v="2901108715"/>
    <n v="2901108715"/>
    <s v="TELESPAZIO ARGENTINA S.A"/>
    <n v="0"/>
    <x v="0"/>
    <n v="24360"/>
    <x v="1"/>
  </r>
  <r>
    <x v="1"/>
    <n v="31"/>
    <x v="1"/>
    <x v="1"/>
    <x v="1"/>
    <x v="1"/>
    <x v="0"/>
    <x v="1"/>
    <x v="1"/>
    <s v="Servicios de sistemas de información geográfica (sig)"/>
    <x v="0"/>
    <n v="81101512"/>
    <s v="Adelantar los procesos de actualización catastral de 4 municipios del departamento de Boyacá financiados con recursos del Banco Mundial -BM"/>
    <x v="1"/>
    <x v="1"/>
    <n v="8"/>
    <x v="0"/>
    <x v="4"/>
    <x v="1"/>
    <n v="4875235099"/>
    <n v="4875235099"/>
    <x v="0"/>
    <x v="0"/>
    <x v="1"/>
    <x v="0"/>
    <x v="1"/>
    <s v="Subdirección de Catastro"/>
    <x v="5"/>
    <s v="Subdirectora de Catastro"/>
    <x v="1"/>
    <x v="2"/>
    <s v="Realizar el levantamiento catastral en los municipios priorizados para la conformación del catastro multipropósito"/>
    <s v="Sistema de Información Predial Actualizado_x000a_"/>
    <n v="179"/>
    <d v="2021-02-05T00:00:00"/>
    <n v="0"/>
    <n v="4875235099"/>
    <n v="4875235099"/>
    <s v="TELESPAZIO ARGENTINA S.A"/>
    <n v="0"/>
    <x v="0"/>
    <n v="24363"/>
    <x v="1"/>
  </r>
  <r>
    <x v="1"/>
    <m/>
    <x v="1"/>
    <x v="1"/>
    <x v="1"/>
    <x v="6"/>
    <x v="1"/>
    <x v="9"/>
    <x v="0"/>
    <s v="Servicios secretariales o de administración de oficinas  "/>
    <x v="1"/>
    <n v="80161501"/>
    <s v="Adelantar el proceso de actualización catastral de los municipios de Morales y Piendamó en el  del Departamento del Cauca, en conjunto con la Agencia Nacional de Tierras - ANT."/>
    <x v="5"/>
    <x v="5"/>
    <n v="9"/>
    <x v="0"/>
    <x v="4"/>
    <x v="1"/>
    <n v="884523002"/>
    <n v="884523002"/>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0"/>
    <m/>
    <x v="6"/>
  </r>
  <r>
    <x v="1"/>
    <m/>
    <x v="1"/>
    <x v="1"/>
    <x v="1"/>
    <x v="6"/>
    <x v="1"/>
    <x v="9"/>
    <x v="0"/>
    <s v="Servicios secretariales o de administración de oficinas  "/>
    <x v="1"/>
    <n v="80161501"/>
    <s v="Adelantar el proceso de actualización catastral de los municipios de Cajibío, Piamonte, Sucre y Almaguer, en conjunto con la Agencia Nacional de Tierras - ANT."/>
    <x v="5"/>
    <x v="5"/>
    <n v="9"/>
    <x v="0"/>
    <x v="4"/>
    <x v="1"/>
    <n v="781026077"/>
    <n v="781026077"/>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0"/>
    <m/>
    <x v="6"/>
  </r>
  <r>
    <x v="1"/>
    <m/>
    <x v="1"/>
    <x v="1"/>
    <x v="1"/>
    <x v="6"/>
    <x v="1"/>
    <x v="9"/>
    <x v="0"/>
    <s v="Servicios secretariales o de administración de oficinas  "/>
    <x v="1"/>
    <n v="80161501"/>
    <s v="Adelantar la actualización catastral de los municipios a ser intervenidos con recursos del Banco Mundial-BM, priorizados para el primer semestre de 2021 en el marco del Crédito de Catastro Multipropósito"/>
    <x v="5"/>
    <x v="5"/>
    <n v="240"/>
    <x v="1"/>
    <x v="4"/>
    <x v="1"/>
    <n v="14382386381"/>
    <n v="14382386381"/>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0"/>
    <m/>
    <x v="6"/>
  </r>
  <r>
    <x v="1"/>
    <m/>
    <x v="1"/>
    <x v="1"/>
    <x v="1"/>
    <x v="6"/>
    <x v="1"/>
    <x v="9"/>
    <x v="0"/>
    <s v="Servicios secretariales o de administración de oficinas  "/>
    <x v="1"/>
    <n v="80161501"/>
    <s v="Adelantar la actualización catastral de los municipios a ser intervenidos con recursos del Banco Interamericano de Desarrollo BID, priorizados para el primer semestre de 2021 en el marco del Crédito de Catastro Multipropósito"/>
    <x v="5"/>
    <x v="5"/>
    <n v="240"/>
    <x v="1"/>
    <x v="4"/>
    <x v="1"/>
    <n v="12442023704"/>
    <n v="12442023704"/>
    <x v="0"/>
    <x v="0"/>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0"/>
    <m/>
    <x v="6"/>
  </r>
  <r>
    <x v="1"/>
    <m/>
    <x v="1"/>
    <x v="1"/>
    <x v="1"/>
    <x v="6"/>
    <x v="1"/>
    <x v="9"/>
    <x v="0"/>
    <s v="Servicios secretariales o de administración de oficinas  "/>
    <x v="1"/>
    <n v="80161501"/>
    <s v="Adelantar la actualización catastral de los municipios a ser intervenidos con recursos del Banco Mundial -BM, priorizados para el primer semestre de 2021 en el marco del Crédito de Catastro Multipropósito "/>
    <x v="5"/>
    <x v="5"/>
    <n v="240"/>
    <x v="1"/>
    <x v="4"/>
    <x v="1"/>
    <n v="17901027671"/>
    <n v="17901027671"/>
    <x v="0"/>
    <x v="1"/>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0"/>
    <m/>
    <x v="6"/>
  </r>
  <r>
    <x v="1"/>
    <m/>
    <x v="1"/>
    <x v="1"/>
    <x v="1"/>
    <x v="6"/>
    <x v="1"/>
    <x v="9"/>
    <x v="0"/>
    <s v="Servicios secretariales o de administración de oficinas  "/>
    <x v="1"/>
    <n v="80161501"/>
    <s v="Adelantar la actualización catastral de los municipios a ser intervenidos con recursos del Banco Interamericano de Desarrollo - BID, priorizados para el primer semestre de 2021 en el marco del Crédito de Catastro Multipropósito "/>
    <x v="5"/>
    <x v="5"/>
    <n v="240"/>
    <x v="1"/>
    <x v="4"/>
    <x v="1"/>
    <n v="13351728657"/>
    <n v="13351728657"/>
    <x v="0"/>
    <x v="1"/>
    <x v="1"/>
    <x v="0"/>
    <x v="1"/>
    <s v="Subdirección de Catastro"/>
    <x v="3"/>
    <s v="Subdirectora de Catastro"/>
    <x v="1"/>
    <x v="2"/>
    <s v="Realizar el levantamiento catastral en los municipios priorizados para la conformación del catastro multipropósito"/>
    <s v="Sistema de Información Predial Actualizado_x000a_"/>
    <m/>
    <m/>
    <e v="#N/A"/>
    <e v="#N/A"/>
    <e v="#N/A"/>
    <m/>
    <n v="0"/>
    <x v="0"/>
    <m/>
    <x v="6"/>
  </r>
  <r>
    <x v="1"/>
    <m/>
    <x v="1"/>
    <x v="1"/>
    <x v="1"/>
    <x v="6"/>
    <x v="1"/>
    <x v="9"/>
    <x v="0"/>
    <s v="Servicios secretariales o de administración de oficinas  "/>
    <x v="1"/>
    <n v="80161501"/>
    <s v="Prestar servicios para realizar la planeación, la organización, la administración, la producción, la ejecución y las demás acciones logísticas requeridas para adelantar las actividades estipuladas en el marco de la consulta previa con las comunidades Negras, Afros, Raizales y Palenqueras NARP sobre la metodología de participación de esta comunidades en el Catastro Multipropósito."/>
    <x v="5"/>
    <x v="5"/>
    <n v="240"/>
    <x v="1"/>
    <x v="4"/>
    <x v="1"/>
    <n v="7000000000"/>
    <n v="7000000000"/>
    <x v="0"/>
    <x v="1"/>
    <x v="1"/>
    <x v="0"/>
    <x v="1"/>
    <s v="Subdirección de Catastro"/>
    <x v="5"/>
    <s v="Subdirectora de Catastro"/>
    <x v="1"/>
    <x v="2"/>
    <s v="Realizar el levantamiento catastral en los municipios priorizados para la conformación del catastro multipropósito"/>
    <s v="Sistema de Información Predial Actualizado_x000a_"/>
    <m/>
    <m/>
    <e v="#N/A"/>
    <e v="#N/A"/>
    <e v="#N/A"/>
    <m/>
    <n v="0"/>
    <x v="0"/>
    <m/>
    <x v="6"/>
  </r>
  <r>
    <x v="4"/>
    <m/>
    <x v="3"/>
    <x v="3"/>
    <x v="1"/>
    <x v="6"/>
    <x v="1"/>
    <x v="5"/>
    <x v="0"/>
    <s v="Servicios de sistemas de información geográfica (sig)"/>
    <x v="0"/>
    <n v="81101512"/>
    <s v="Prestación de servicios profesionales para el desarrollo de procesos de analítica de datos en el marco de los métodos indirectos del catastro multipropósito"/>
    <x v="8"/>
    <x v="8"/>
    <n v="5"/>
    <x v="0"/>
    <x v="0"/>
    <x v="1"/>
    <n v="18201180"/>
    <n v="18201180"/>
    <x v="0"/>
    <x v="0"/>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m/>
    <m/>
    <e v="#N/A"/>
    <e v="#N/A"/>
    <e v="#N/A"/>
    <m/>
    <n v="0"/>
    <x v="0"/>
    <m/>
    <x v="6"/>
  </r>
  <r>
    <x v="4"/>
    <m/>
    <x v="3"/>
    <x v="3"/>
    <x v="1"/>
    <x v="6"/>
    <x v="1"/>
    <x v="5"/>
    <x v="0"/>
    <s v="Servicio de gestión de publicidad cooperativa o compartida"/>
    <x v="0"/>
    <n v="80141627"/>
    <s v="Implementar la estrategia de comunicaciones de la ICDE para fortalecer el uso de la información geográfica en el marco del “Programa para la adopción e implementación de un Catastro Multipropósito Urbano – Rural”"/>
    <x v="8"/>
    <x v="8"/>
    <n v="5"/>
    <x v="0"/>
    <x v="0"/>
    <x v="1"/>
    <n v="50726076"/>
    <n v="50726076"/>
    <x v="0"/>
    <x v="0"/>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m/>
    <m/>
    <e v="#N/A"/>
    <e v="#N/A"/>
    <e v="#N/A"/>
    <m/>
    <n v="0"/>
    <x v="0"/>
    <m/>
    <x v="6"/>
  </r>
  <r>
    <x v="4"/>
    <m/>
    <x v="3"/>
    <x v="3"/>
    <x v="1"/>
    <x v="6"/>
    <x v="1"/>
    <x v="5"/>
    <x v="0"/>
    <s v="Servicios de diseño de gráficos o gráficas"/>
    <x v="0"/>
    <n v="82141504"/>
    <s v="Prestación de servicios profesionales para generar contenidos graficos y multimedia apoyo a la implementación de la estrategia de fortalecimiento territorio virtual"/>
    <x v="7"/>
    <x v="7"/>
    <n v="82"/>
    <x v="1"/>
    <x v="0"/>
    <x v="1"/>
    <n v="11637208"/>
    <n v="11637208"/>
    <x v="0"/>
    <x v="0"/>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m/>
    <m/>
    <e v="#N/A"/>
    <e v="#N/A"/>
    <e v="#N/A"/>
    <m/>
    <n v="0"/>
    <x v="0"/>
    <m/>
    <x v="6"/>
  </r>
  <r>
    <x v="4"/>
    <m/>
    <x v="3"/>
    <x v="3"/>
    <x v="1"/>
    <x v="6"/>
    <x v="1"/>
    <x v="5"/>
    <x v="0"/>
    <s v="Servicios de sistemas de información geográfica (sig)"/>
    <x v="0"/>
    <n v="81101512"/>
    <s v="Prestación de servicios profesionales para realizar la implementación de estándares sobre los datos fundamentales de la ICDE"/>
    <x v="7"/>
    <x v="7"/>
    <n v="6"/>
    <x v="0"/>
    <x v="0"/>
    <x v="1"/>
    <n v="40100724"/>
    <n v="40100724"/>
    <x v="0"/>
    <x v="0"/>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m/>
    <m/>
    <e v="#N/A"/>
    <e v="#N/A"/>
    <e v="#N/A"/>
    <m/>
    <n v="0"/>
    <x v="0"/>
    <m/>
    <x v="6"/>
  </r>
  <r>
    <x v="4"/>
    <m/>
    <x v="3"/>
    <x v="3"/>
    <x v="1"/>
    <x v="6"/>
    <x v="1"/>
    <x v="5"/>
    <x v="0"/>
    <s v="Servicios de sistemas de información geográfica (sig)"/>
    <x v="0"/>
    <n v="81101512"/>
    <s v="Prestación de servicios profesionales para identificar e integrar los modelos de objetos geográficos territoriales en el marco de la administración del territorio"/>
    <x v="7"/>
    <x v="7"/>
    <n v="6"/>
    <x v="0"/>
    <x v="0"/>
    <x v="1"/>
    <n v="40100724"/>
    <n v="40100724"/>
    <x v="0"/>
    <x v="0"/>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m/>
    <m/>
    <e v="#N/A"/>
    <e v="#N/A"/>
    <e v="#N/A"/>
    <m/>
    <n v="0"/>
    <x v="0"/>
    <m/>
    <x v="6"/>
  </r>
  <r>
    <x v="4"/>
    <m/>
    <x v="3"/>
    <x v="3"/>
    <x v="1"/>
    <x v="6"/>
    <x v="1"/>
    <x v="5"/>
    <x v="0"/>
    <s v="Servicios de sistemas de información geográfica (sig)"/>
    <x v="0"/>
    <n v="81101512"/>
    <s v="Prestación de servicios profesionales para realizar la gestión de los datos abiertos en el marco de la ICDE"/>
    <x v="7"/>
    <x v="7"/>
    <n v="6"/>
    <x v="0"/>
    <x v="0"/>
    <x v="1"/>
    <n v="40100724"/>
    <n v="40100724"/>
    <x v="0"/>
    <x v="0"/>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m/>
    <m/>
    <e v="#N/A"/>
    <e v="#N/A"/>
    <e v="#N/A"/>
    <m/>
    <n v="0"/>
    <x v="0"/>
    <m/>
    <x v="6"/>
  </r>
  <r>
    <x v="4"/>
    <m/>
    <x v="3"/>
    <x v="3"/>
    <x v="1"/>
    <x v="6"/>
    <x v="1"/>
    <x v="5"/>
    <x v="0"/>
    <s v="Servicios de sistemas de información geográfica (sig)"/>
    <x v="0"/>
    <n v="81101512"/>
    <s v="Servicios especializados para el suministro de datos de observación de la tierra y la generación de productos derivados para implementación de la política de catastro multipropósito "/>
    <x v="6"/>
    <x v="6"/>
    <n v="7"/>
    <x v="0"/>
    <x v="4"/>
    <x v="1"/>
    <n v="100000000"/>
    <n v="100000000"/>
    <x v="1"/>
    <x v="3"/>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m/>
    <m/>
    <e v="#N/A"/>
    <e v="#N/A"/>
    <e v="#N/A"/>
    <m/>
    <n v="0"/>
    <x v="0"/>
    <m/>
    <x v="6"/>
  </r>
  <r>
    <x v="4"/>
    <n v="22"/>
    <x v="3"/>
    <x v="3"/>
    <x v="1"/>
    <x v="1"/>
    <x v="0"/>
    <x v="1"/>
    <x v="1"/>
    <s v="Servicios de asesoramiento sobre planificación estratégica"/>
    <x v="0"/>
    <n v="80101504"/>
    <s v="Apoyar al Instituto Geográfico Agustín Codazzi (IGAC), para desarrollar las actividades de planeación estratégica para el fortalecimiento de la ICDE en el marc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2"/>
    <x v="2"/>
    <s v="9.5"/>
    <x v="0"/>
    <x v="0"/>
    <x v="1"/>
    <n v="120000000"/>
    <n v="120000000"/>
    <x v="0"/>
    <x v="0"/>
    <x v="1"/>
    <x v="0"/>
    <x v="3"/>
    <s v="Oficina CIAF"/>
    <x v="3"/>
    <s v="Jefe Oficina CIAF"/>
    <x v="1"/>
    <x v="2"/>
    <s v="Gestionar técnicamente la operación del proyecto de catastro multipropósito, en lo correspondiente al IGAC"/>
    <s v="Sistema de Información Predial Actualizado_x000a_"/>
    <n v="529"/>
    <d v="2021-04-15T00:00:00"/>
    <n v="11022592"/>
    <n v="93692032"/>
    <n v="93692032"/>
    <s v="ALEXANDER  MONTEALEGRE TRUJILLO"/>
    <n v="26307968"/>
    <x v="0"/>
    <n v="24673"/>
    <x v="1"/>
  </r>
  <r>
    <x v="4"/>
    <n v="25"/>
    <x v="3"/>
    <x v="3"/>
    <x v="1"/>
    <x v="1"/>
    <x v="0"/>
    <x v="2"/>
    <x v="1"/>
    <s v="Servicio de análisis de sistemas"/>
    <x v="0"/>
    <n v="81111808"/>
    <s v="Prestación de servicios profesionales para implementar procesos de innovación tecnológica en el análisis y explotación de datos en el marco de la implementación de la política de catastro multipropósito"/>
    <x v="2"/>
    <x v="2"/>
    <n v="285"/>
    <x v="1"/>
    <x v="0"/>
    <x v="1"/>
    <n v="82725772"/>
    <n v="82725772"/>
    <x v="0"/>
    <x v="0"/>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n v="580"/>
    <d v="2021-05-04T00:00:00"/>
    <n v="8707976"/>
    <n v="67922213"/>
    <n v="67922213"/>
    <s v="ANDRES ENRIQUE ROSSO MATEUS"/>
    <n v="14803559"/>
    <x v="0"/>
    <n v="24717"/>
    <x v="1"/>
  </r>
  <r>
    <x v="4"/>
    <m/>
    <x v="3"/>
    <x v="3"/>
    <x v="1"/>
    <x v="1"/>
    <x v="0"/>
    <x v="1"/>
    <x v="1"/>
    <s v="Servicios de sistemas de información geográfica (sig)"/>
    <x v="0"/>
    <n v="81101512"/>
    <s v="Prestación de servicios profesionales para diseñar y construir servicios de información, de procesamiento y de disposición de información para el catastro multipropósito desde el fortalecimiento de la ICDE"/>
    <x v="1"/>
    <x v="1"/>
    <n v="11"/>
    <x v="0"/>
    <x v="0"/>
    <x v="1"/>
    <n v="108518128"/>
    <n v="108518128"/>
    <x v="0"/>
    <x v="0"/>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n v="328"/>
    <d v="2021-02-16T00:00:00"/>
    <e v="#N/A"/>
    <e v="#N/A"/>
    <e v="#N/A"/>
    <s v="ANGEL FORERO ( no continua con el proceso)"/>
    <n v="0"/>
    <x v="0"/>
    <m/>
    <x v="7"/>
  </r>
  <r>
    <x v="4"/>
    <n v="27"/>
    <x v="3"/>
    <x v="3"/>
    <x v="1"/>
    <x v="1"/>
    <x v="0"/>
    <x v="2"/>
    <x v="1"/>
    <s v="Servicios de procesamiento o preparación de datos "/>
    <x v="0"/>
    <n v="81112002"/>
    <s v="Prestación de servicios profesionales para implementar los modelos de las bases de datos requeridas en el marco de la política de catastral multipropósito y el fortalecimiento de la ICDE"/>
    <x v="2"/>
    <x v="2"/>
    <n v="285"/>
    <x v="1"/>
    <x v="0"/>
    <x v="1"/>
    <n v="82725772"/>
    <n v="82725772"/>
    <x v="0"/>
    <x v="0"/>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n v="595"/>
    <d v="2021-05-14T00:00:00"/>
    <n v="8707976"/>
    <n v="62407161.333333328"/>
    <n v="62407161.333333328"/>
    <s v="CAMILO ANDRES HERNANDEZ BARAJAS"/>
    <n v="20318610.666666672"/>
    <x v="0"/>
    <n v="24734"/>
    <x v="1"/>
  </r>
  <r>
    <x v="4"/>
    <n v="15"/>
    <x v="3"/>
    <x v="3"/>
    <x v="1"/>
    <x v="1"/>
    <x v="0"/>
    <x v="0"/>
    <x v="1"/>
    <s v="Servicios de asesoramiento sobre tecnologías de la información"/>
    <x v="0"/>
    <n v="80101507"/>
    <s v="Prestación de servicios profesionales para diseñar la estrategia de fortalecimiento y aprovechamiento de la información geoespacial dispuesta por la ICDE para de los municipios priorizados en el marco de la política de catastro multipropósito."/>
    <x v="1"/>
    <x v="1"/>
    <n v="11"/>
    <x v="0"/>
    <x v="0"/>
    <x v="1"/>
    <n v="105357406"/>
    <n v="105357406"/>
    <x v="0"/>
    <x v="0"/>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_x000a_"/>
    <n v="420"/>
    <d v="2021-03-02T00:00:00"/>
    <n v="9865284"/>
    <n v="93720198"/>
    <n v="93720198"/>
    <s v="DANIEL RICARDO INFANTE"/>
    <n v="11637208"/>
    <x v="0"/>
    <n v="24571"/>
    <x v="1"/>
  </r>
  <r>
    <x v="4"/>
    <n v="30"/>
    <x v="3"/>
    <x v="3"/>
    <x v="1"/>
    <x v="1"/>
    <x v="0"/>
    <x v="5"/>
    <x v="1"/>
    <s v="Servicios de sistemas de información geográfica (sig)"/>
    <x v="0"/>
    <n v="81101512"/>
    <s v="Prestación de servicios profesionales para diseñar los servicios de información, de procesamiento y disposición de información para el catastro multipropósito"/>
    <x v="5"/>
    <x v="5"/>
    <n v="7"/>
    <x v="0"/>
    <x v="0"/>
    <x v="1"/>
    <n v="69056988"/>
    <n v="69056988"/>
    <x v="0"/>
    <x v="1"/>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n v="610"/>
    <d v="2021-05-27T00:00:00"/>
    <n v="9865284"/>
    <n v="69056988"/>
    <n v="69056988"/>
    <s v="EDUIN YEZID CARRILLO VEGA"/>
    <n v="0"/>
    <x v="0"/>
    <n v="24755"/>
    <x v="6"/>
  </r>
  <r>
    <x v="4"/>
    <n v="28"/>
    <x v="3"/>
    <x v="3"/>
    <x v="1"/>
    <x v="1"/>
    <x v="0"/>
    <x v="2"/>
    <x v="1"/>
    <s v="Servicios de sistemas de información geográfica (sig)"/>
    <x v="0"/>
    <n v="81101512"/>
    <s v="Prestación de servicios profesionales para realizar el diseño web de la plataforma tecnológica  de la ICDE y su correspondiente implementación, en el marco de la política de catastro multipropósito"/>
    <x v="2"/>
    <x v="2"/>
    <n v="285"/>
    <x v="1"/>
    <x v="0"/>
    <x v="1"/>
    <n v="71727632"/>
    <n v="71727632"/>
    <x v="0"/>
    <x v="0"/>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n v="599"/>
    <d v="2021-05-19T00:00:00"/>
    <n v="7550277"/>
    <n v="64177354.5"/>
    <n v="64177354.5"/>
    <s v="FABIAN ROBERTO PEÑA CLAVIJO"/>
    <n v="7550277.5"/>
    <x v="0"/>
    <n v="24746"/>
    <x v="1"/>
  </r>
  <r>
    <x v="4"/>
    <n v="29"/>
    <x v="3"/>
    <x v="3"/>
    <x v="1"/>
    <x v="1"/>
    <x v="0"/>
    <x v="5"/>
    <x v="1"/>
    <s v="Servicio de análisis de sistemas"/>
    <x v="0"/>
    <n v="81111808"/>
    <s v="Prestación de servicios profesionales para implementar y poner en operación el sistema de gestión de contenidos de la plataforma tecnológica de la ICDE de conformidad con los lineamientos definidos"/>
    <x v="5"/>
    <x v="5"/>
    <n v="7"/>
    <x v="0"/>
    <x v="0"/>
    <x v="1"/>
    <n v="52851939"/>
    <n v="52851939"/>
    <x v="0"/>
    <x v="1"/>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n v="598"/>
    <d v="2021-05-20T00:00:00"/>
    <n v="7550277"/>
    <n v="52851939"/>
    <n v="52851939"/>
    <s v="JULIAN DAVID MANCERA"/>
    <n v="0"/>
    <x v="0"/>
    <n v="24736"/>
    <x v="1"/>
  </r>
  <r>
    <x v="4"/>
    <n v="12"/>
    <x v="3"/>
    <x v="3"/>
    <x v="1"/>
    <x v="1"/>
    <x v="0"/>
    <x v="1"/>
    <x v="1"/>
    <s v="Servicios de asesoramiento para asuntos gubernamentales y de relaciones comunitarias"/>
    <x v="0"/>
    <n v="80101509"/>
    <s v="Prestación de servicios profesionales para implementar la estrategia de comunicación de la ICDE de conformidad con su marco de referencia y las recomendaciones del IGIF en línea con los objetivos de la política de catastro multipropósito"/>
    <x v="1"/>
    <x v="1"/>
    <n v="11"/>
    <x v="0"/>
    <x v="0"/>
    <x v="1"/>
    <n v="108518128"/>
    <n v="108518128"/>
    <x v="0"/>
    <x v="0"/>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n v="325"/>
    <d v="2021-02-19T00:00:00"/>
    <n v="9865284"/>
    <n v="103585482"/>
    <n v="103585482"/>
    <s v="LORENA FORTICH"/>
    <n v="4932646"/>
    <x v="0"/>
    <n v="24489"/>
    <x v="1"/>
  </r>
  <r>
    <x v="4"/>
    <n v="16"/>
    <x v="3"/>
    <x v="3"/>
    <x v="1"/>
    <x v="1"/>
    <x v="0"/>
    <x v="1"/>
    <x v="1"/>
    <s v="Servicios de sistemas de información geográfica (sig)"/>
    <x v="0"/>
    <n v="81101512"/>
    <s v="Prestación de servicios profesionales para gestionar y disponer la información geoespacial fundamental insumo en el marco de la implementación de la política de catastro multipropósito a través de la ICDE"/>
    <x v="1"/>
    <x v="1"/>
    <n v="11"/>
    <x v="0"/>
    <x v="0"/>
    <x v="1"/>
    <n v="95787740"/>
    <n v="95787740"/>
    <x v="0"/>
    <x v="0"/>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n v="421"/>
    <d v="2021-03-03T00:00:00"/>
    <n v="8707976"/>
    <n v="87079760"/>
    <n v="87079760"/>
    <s v="NATALIA DIAZ"/>
    <n v="8707980"/>
    <x v="0"/>
    <n v="24554"/>
    <x v="1"/>
  </r>
  <r>
    <x v="4"/>
    <n v="24"/>
    <x v="3"/>
    <x v="3"/>
    <x v="1"/>
    <x v="1"/>
    <x v="0"/>
    <x v="2"/>
    <x v="1"/>
    <s v="Servicios de asesoramiento para asuntos gubernamentales y de relaciones comunitarias"/>
    <x v="0"/>
    <n v="80101509"/>
    <s v="Prestación de servicios profesionales para poner en operación el modelo de gobernanza de la ICDE como apoyo a la implementación de la política de catastro multipropósito."/>
    <x v="2"/>
    <x v="2"/>
    <n v="285"/>
    <x v="1"/>
    <x v="0"/>
    <x v="1"/>
    <n v="82725772"/>
    <n v="82725772"/>
    <x v="0"/>
    <x v="0"/>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n v="579"/>
    <d v="2021-05-05T00:00:00"/>
    <n v="8707976"/>
    <n v="67922213"/>
    <n v="67922213"/>
    <s v="ROBERTO CAJAMARCA"/>
    <n v="14803559"/>
    <x v="0"/>
    <n v="24714"/>
    <x v="1"/>
  </r>
  <r>
    <x v="4"/>
    <m/>
    <x v="3"/>
    <x v="3"/>
    <x v="1"/>
    <x v="6"/>
    <x v="1"/>
    <x v="5"/>
    <x v="0"/>
    <s v="Servicios de sistemas de información geográfica (sig)"/>
    <x v="0"/>
    <n v="81101512"/>
    <s v="Prestación de servicios profesionales para realizar el análisis de la información espacial y alfanumérica del IGAC, en el marco en el marco del fortalecimiento de la ICDE y la implementación de la política de catastro multipropósito."/>
    <x v="5"/>
    <x v="5"/>
    <n v="195"/>
    <x v="1"/>
    <x v="0"/>
    <x v="1"/>
    <n v="43442451"/>
    <n v="43442451"/>
    <x v="0"/>
    <x v="0"/>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m/>
    <m/>
    <e v="#N/A"/>
    <e v="#N/A"/>
    <e v="#N/A"/>
    <m/>
    <n v="0"/>
    <x v="19"/>
    <m/>
    <x v="6"/>
  </r>
  <r>
    <x v="4"/>
    <m/>
    <x v="3"/>
    <x v="3"/>
    <x v="1"/>
    <x v="6"/>
    <x v="1"/>
    <x v="5"/>
    <x v="0"/>
    <s v="Servicios de sistemas de información geográfica (sig)"/>
    <x v="0"/>
    <n v="81101512"/>
    <s v="Prestación de servicios profesionales el desarrollo de procesos de inteligencia artificial en el marco de los métodos indirectos del catastro multipropósito"/>
    <x v="5"/>
    <x v="5"/>
    <n v="195"/>
    <x v="1"/>
    <x v="0"/>
    <x v="1"/>
    <n v="49076800"/>
    <n v="49076800"/>
    <x v="0"/>
    <x v="0"/>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m/>
    <m/>
    <e v="#N/A"/>
    <e v="#N/A"/>
    <e v="#N/A"/>
    <m/>
    <n v="0"/>
    <x v="20"/>
    <m/>
    <x v="6"/>
  </r>
  <r>
    <x v="4"/>
    <m/>
    <x v="3"/>
    <x v="3"/>
    <x v="1"/>
    <x v="6"/>
    <x v="1"/>
    <x v="5"/>
    <x v="0"/>
    <s v="Servicio de análisis de sistemas"/>
    <x v="0"/>
    <n v="81111808"/>
    <s v="Servicios profesionales para realizar el diseño e implementación de la experiencia de usuario de la plataforma tecnológica de la ICDE en la implementación de la política de catastro multipropósito"/>
    <x v="5"/>
    <x v="5"/>
    <n v="7"/>
    <x v="0"/>
    <x v="0"/>
    <x v="1"/>
    <n v="52851939"/>
    <n v="52851939"/>
    <x v="0"/>
    <x v="1"/>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m/>
    <m/>
    <e v="#N/A"/>
    <e v="#N/A"/>
    <e v="#N/A"/>
    <m/>
    <n v="0"/>
    <x v="14"/>
    <m/>
    <x v="6"/>
  </r>
  <r>
    <x v="4"/>
    <m/>
    <x v="3"/>
    <x v="3"/>
    <x v="1"/>
    <x v="6"/>
    <x v="1"/>
    <x v="5"/>
    <x v="0"/>
    <s v="Servicios de sistemas de información geográfica (sig)"/>
    <x v="0"/>
    <n v="81101512"/>
    <s v="Prestación de servicios profesionales como desarrollador frontend para la Plataforma Tecnológica de la ICDE en el marco de su fortalecimiento y de la implementación de la política de catastro multipropósito"/>
    <x v="5"/>
    <x v="5"/>
    <n v="7"/>
    <x v="0"/>
    <x v="0"/>
    <x v="1"/>
    <n v="52851939"/>
    <n v="52851939"/>
    <x v="0"/>
    <x v="0"/>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m/>
    <m/>
    <e v="#N/A"/>
    <e v="#N/A"/>
    <e v="#N/A"/>
    <m/>
    <n v="0"/>
    <x v="14"/>
    <m/>
    <x v="6"/>
  </r>
  <r>
    <x v="4"/>
    <m/>
    <x v="3"/>
    <x v="3"/>
    <x v="1"/>
    <x v="6"/>
    <x v="1"/>
    <x v="5"/>
    <x v="0"/>
    <s v="Servicios de sistemas de información geográfica (sig)"/>
    <x v="0"/>
    <n v="81101512"/>
    <s v="Prestación de servicios profesionales para realizar los estudios técnicos y económicos de implementación de datos de observación de la tierra en la política de catastro multipropósito"/>
    <x v="5"/>
    <x v="5"/>
    <n v="195"/>
    <x v="1"/>
    <x v="0"/>
    <x v="1"/>
    <n v="56601844"/>
    <n v="56601844"/>
    <x v="0"/>
    <x v="0"/>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m/>
    <m/>
    <e v="#N/A"/>
    <e v="#N/A"/>
    <e v="#N/A"/>
    <m/>
    <n v="0"/>
    <x v="21"/>
    <m/>
    <x v="6"/>
  </r>
  <r>
    <x v="4"/>
    <m/>
    <x v="3"/>
    <x v="3"/>
    <x v="1"/>
    <x v="6"/>
    <x v="1"/>
    <x v="5"/>
    <x v="0"/>
    <s v="Servicios de sistemas de información geográfica (sig)"/>
    <x v="0"/>
    <n v="81101512"/>
    <s v="Prestación de servicios profesionales para realizar el análisis y acompañamiento técnico en la implementación de tecnologías geoespaciales en la política de catastro multipropósito."/>
    <x v="5"/>
    <x v="5"/>
    <n v="195"/>
    <x v="1"/>
    <x v="0"/>
    <x v="1"/>
    <n v="56601844"/>
    <n v="56601844"/>
    <x v="0"/>
    <x v="0"/>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m/>
    <m/>
    <e v="#N/A"/>
    <e v="#N/A"/>
    <e v="#N/A"/>
    <m/>
    <n v="0"/>
    <x v="21"/>
    <m/>
    <x v="6"/>
  </r>
  <r>
    <x v="4"/>
    <m/>
    <x v="3"/>
    <x v="3"/>
    <x v="1"/>
    <x v="6"/>
    <x v="1"/>
    <x v="5"/>
    <x v="0"/>
    <s v="Servicios de sistemas de información geográfica (sig)"/>
    <x v="0"/>
    <n v="81101512"/>
    <s v="Prestación de servicios profesionales para diseñar y construir servicios de información, de procesamiento y de disposición de información para el catastro multipropósito desde el fortalecimiento de la ICDE"/>
    <x v="5"/>
    <x v="5"/>
    <n v="7"/>
    <x v="0"/>
    <x v="0"/>
    <x v="1"/>
    <n v="69056988"/>
    <n v="69056988"/>
    <x v="0"/>
    <x v="1"/>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m/>
    <m/>
    <e v="#N/A"/>
    <e v="#N/A"/>
    <e v="#N/A"/>
    <m/>
    <n v="0"/>
    <x v="16"/>
    <m/>
    <x v="6"/>
  </r>
  <r>
    <x v="4"/>
    <m/>
    <x v="3"/>
    <x v="3"/>
    <x v="1"/>
    <x v="6"/>
    <x v="1"/>
    <x v="5"/>
    <x v="0"/>
    <s v="Servicio de análisis de sistemas"/>
    <x v="0"/>
    <n v="81111808"/>
    <s v="Prestación de servicios profesionales como arquitecto de solución en la implementación de una plataforma tecnológica que soporte la operación de la ICDE  apoyo a la política de catastro multipropósito"/>
    <x v="5"/>
    <x v="5"/>
    <n v="7"/>
    <x v="0"/>
    <x v="0"/>
    <x v="1"/>
    <n v="69056988"/>
    <n v="69056988"/>
    <x v="0"/>
    <x v="1"/>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m/>
    <m/>
    <e v="#N/A"/>
    <e v="#N/A"/>
    <e v="#N/A"/>
    <m/>
    <n v="0"/>
    <x v="16"/>
    <m/>
    <x v="6"/>
  </r>
  <r>
    <x v="4"/>
    <m/>
    <x v="3"/>
    <x v="3"/>
    <x v="1"/>
    <x v="6"/>
    <x v="1"/>
    <x v="5"/>
    <x v="0"/>
    <s v="Servicios de sistemas de información geográfica (sig)"/>
    <x v="0"/>
    <n v="81101512"/>
    <s v="Prestación de servicios profesionales para el diseño e implementación de los servicios tecnológicos requeridos para el catastro multipropósito en el marco del fortalecimiento de la ICDE"/>
    <x v="5"/>
    <x v="5"/>
    <n v="7"/>
    <x v="0"/>
    <x v="0"/>
    <x v="1"/>
    <n v="69056988"/>
    <n v="69056988"/>
    <x v="0"/>
    <x v="1"/>
    <x v="1"/>
    <x v="0"/>
    <x v="3"/>
    <s v="Oficina CIAF"/>
    <x v="3"/>
    <s v="Jefe Oficina CIAF"/>
    <x v="1"/>
    <x v="2"/>
    <s v="Fortalecer la Infraestructura Colombiana de Datos Espaciales - ICDE, para su incorporación en el sistema de e-gobierno y su interoperabilidad con el nodo de tierras"/>
    <s v="Sistema de Información predial actualizado"/>
    <m/>
    <m/>
    <e v="#N/A"/>
    <e v="#N/A"/>
    <e v="#N/A"/>
    <m/>
    <n v="0"/>
    <x v="16"/>
    <m/>
    <x v="6"/>
  </r>
  <r>
    <x v="4"/>
    <m/>
    <x v="3"/>
    <x v="3"/>
    <x v="0"/>
    <x v="6"/>
    <x v="3"/>
    <x v="13"/>
    <x v="0"/>
    <s v="Servicios de sistemas de información geográfica (sig)"/>
    <x v="0"/>
    <n v="81101512"/>
    <s v="Prestación de servicios profesionales para gestionar y disponer información geoespacial y datos de observación de la tierra a través de la ICDE en el marco de la implementación de la política de CM"/>
    <x v="5"/>
    <x v="5"/>
    <n v="195"/>
    <x v="1"/>
    <x v="0"/>
    <x v="1"/>
    <n v="113203688"/>
    <n v="113203688"/>
    <x v="0"/>
    <x v="0"/>
    <x v="0"/>
    <x v="0"/>
    <x v="3"/>
    <s v="Oficina CIAF"/>
    <x v="3"/>
    <s v="Jefe Oficina CIAF"/>
    <x v="1"/>
    <x v="2"/>
    <s v="Fortalecer la Infraestructura Colombiana de Datos Espaciales - ICDE, para su incorporación en el sistema de e-gobierno y su interoperabilidad con el nodo de tierras"/>
    <s v="Sistema de Información predial actualizado"/>
    <m/>
    <m/>
    <e v="#N/A"/>
    <e v="#N/A"/>
    <e v="#N/A"/>
    <m/>
    <n v="0"/>
    <x v="22"/>
    <m/>
    <x v="6"/>
  </r>
  <r>
    <x v="6"/>
    <m/>
    <x v="5"/>
    <x v="5"/>
    <x v="1"/>
    <x v="6"/>
    <x v="1"/>
    <x v="13"/>
    <x v="0"/>
    <s v="Servicios de comercio internacional"/>
    <x v="0"/>
    <n v="80151600"/>
    <s v="Prestar el servicio de intermediación aduanero, con el  fin de realizar los trámites relacionados con la importación, nacionalización y demás trámites necesarios involucrados en los procesos aduaneros, relacionados con los bienes adquiridos por el IGAC."/>
    <x v="5"/>
    <x v="5"/>
    <n v="2"/>
    <x v="0"/>
    <x v="0"/>
    <x v="1"/>
    <n v="355564593"/>
    <n v="355564593"/>
    <x v="0"/>
    <x v="0"/>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Cartografía"/>
    <x v="0"/>
    <n v="81151601"/>
    <s v="Generar productos cartográficos de municipios de la República de Colombia para la actualización de la información geográfica oficial e implementación del catastro multipropósito, de conformidad con las especificaciones técnicas establecidas por el Instituto Geográfico Agustín Codazzi. "/>
    <x v="7"/>
    <x v="7"/>
    <n v="12"/>
    <x v="0"/>
    <x v="4"/>
    <x v="1"/>
    <n v="13671130281"/>
    <n v="13671130281"/>
    <x v="0"/>
    <x v="1"/>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x v="7"/>
    <x v="7"/>
    <n v="6"/>
    <x v="0"/>
    <x v="0"/>
    <x v="1"/>
    <n v="29858544"/>
    <n v="29858544"/>
    <x v="0"/>
    <x v="1"/>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x v="7"/>
    <x v="7"/>
    <n v="6"/>
    <x v="0"/>
    <x v="0"/>
    <x v="1"/>
    <n v="29858544"/>
    <n v="29858544"/>
    <x v="0"/>
    <x v="1"/>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x v="7"/>
    <x v="7"/>
    <n v="6"/>
    <x v="0"/>
    <x v="0"/>
    <x v="1"/>
    <n v="29858544"/>
    <n v="29858544"/>
    <x v="0"/>
    <x v="1"/>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7"/>
    <x v="7"/>
    <n v="6"/>
    <x v="0"/>
    <x v="0"/>
    <x v="1"/>
    <n v="21841416"/>
    <n v="21841416"/>
    <x v="0"/>
    <x v="1"/>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7"/>
    <x v="7"/>
    <n v="6"/>
    <x v="0"/>
    <x v="0"/>
    <x v="1"/>
    <n v="21841416"/>
    <n v="21841416"/>
    <x v="0"/>
    <x v="1"/>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7"/>
    <x v="7"/>
    <n v="6"/>
    <x v="0"/>
    <x v="0"/>
    <x v="1"/>
    <n v="21841416"/>
    <n v="21841416"/>
    <x v="0"/>
    <x v="1"/>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7"/>
    <x v="7"/>
    <n v="6"/>
    <x v="0"/>
    <x v="0"/>
    <x v="1"/>
    <n v="21841416"/>
    <n v="21841416"/>
    <x v="0"/>
    <x v="1"/>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7"/>
    <x v="7"/>
    <n v="6"/>
    <x v="0"/>
    <x v="0"/>
    <x v="1"/>
    <n v="21841416"/>
    <n v="21841416"/>
    <x v="0"/>
    <x v="1"/>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7"/>
    <x v="7"/>
    <n v="6"/>
    <x v="0"/>
    <x v="0"/>
    <x v="1"/>
    <n v="21841416"/>
    <n v="21841416"/>
    <x v="0"/>
    <x v="1"/>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7"/>
    <x v="7"/>
    <n v="6"/>
    <x v="0"/>
    <x v="0"/>
    <x v="1"/>
    <n v="21841416"/>
    <n v="21841416"/>
    <x v="0"/>
    <x v="1"/>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7"/>
    <x v="7"/>
    <n v="6"/>
    <x v="0"/>
    <x v="0"/>
    <x v="1"/>
    <n v="21841416"/>
    <n v="21841416"/>
    <x v="0"/>
    <x v="1"/>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7"/>
    <x v="7"/>
    <n v="6"/>
    <x v="0"/>
    <x v="0"/>
    <x v="1"/>
    <n v="21841416"/>
    <n v="21841416"/>
    <x v="0"/>
    <x v="1"/>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7"/>
    <x v="7"/>
    <n v="6"/>
    <x v="0"/>
    <x v="0"/>
    <x v="1"/>
    <n v="21841416"/>
    <n v="21841416"/>
    <x v="0"/>
    <x v="1"/>
    <x v="1"/>
    <x v="0"/>
    <x v="8"/>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7"/>
    <x v="7"/>
    <n v="6"/>
    <x v="0"/>
    <x v="0"/>
    <x v="1"/>
    <n v="21841416"/>
    <n v="21841416"/>
    <x v="0"/>
    <x v="1"/>
    <x v="1"/>
    <x v="0"/>
    <x v="8"/>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7"/>
    <x v="7"/>
    <n v="6"/>
    <x v="0"/>
    <x v="0"/>
    <x v="1"/>
    <n v="21841416"/>
    <n v="21841416"/>
    <x v="0"/>
    <x v="1"/>
    <x v="1"/>
    <x v="0"/>
    <x v="8"/>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7"/>
    <x v="7"/>
    <n v="6"/>
    <x v="0"/>
    <x v="0"/>
    <x v="1"/>
    <n v="21841416"/>
    <n v="21841416"/>
    <x v="0"/>
    <x v="1"/>
    <x v="1"/>
    <x v="0"/>
    <x v="8"/>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7"/>
    <x v="7"/>
    <n v="6"/>
    <x v="0"/>
    <x v="0"/>
    <x v="1"/>
    <n v="21841416"/>
    <n v="21841416"/>
    <x v="0"/>
    <x v="1"/>
    <x v="1"/>
    <x v="0"/>
    <x v="8"/>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7"/>
    <x v="7"/>
    <n v="6"/>
    <x v="0"/>
    <x v="0"/>
    <x v="1"/>
    <n v="21841416"/>
    <n v="21841416"/>
    <x v="0"/>
    <x v="1"/>
    <x v="1"/>
    <x v="0"/>
    <x v="8"/>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desde el aspecto técnico y operativo, en el seguimiento y revisión de los productos geodésicos del Proyecto “Programa para la adopción e implementación de un Catastro Multipropósito Urbano – Rural”."/>
    <x v="7"/>
    <x v="7"/>
    <n v="6"/>
    <x v="0"/>
    <x v="0"/>
    <x v="1"/>
    <n v="59191704"/>
    <n v="59191704"/>
    <x v="0"/>
    <x v="1"/>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7"/>
    <x v="7"/>
    <n v="6"/>
    <x v="0"/>
    <x v="0"/>
    <x v="1"/>
    <n v="21841416"/>
    <n v="21841416"/>
    <x v="0"/>
    <x v="1"/>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7"/>
    <x v="7"/>
    <n v="6"/>
    <x v="0"/>
    <x v="0"/>
    <x v="1"/>
    <n v="21841416"/>
    <n v="21841416"/>
    <x v="0"/>
    <x v="1"/>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7"/>
    <x v="7"/>
    <n v="6"/>
    <x v="0"/>
    <x v="0"/>
    <x v="1"/>
    <n v="21841416"/>
    <n v="21841416"/>
    <x v="0"/>
    <x v="1"/>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7"/>
    <x v="7"/>
    <n v="6"/>
    <x v="0"/>
    <x v="0"/>
    <x v="1"/>
    <n v="21841416"/>
    <n v="21841416"/>
    <x v="0"/>
    <x v="1"/>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5"/>
    <x v="0"/>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7"/>
    <x v="7"/>
    <n v="6"/>
    <x v="0"/>
    <x v="0"/>
    <x v="1"/>
    <n v="21841416"/>
    <n v="21841416"/>
    <x v="0"/>
    <x v="1"/>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9"/>
    <x v="6"/>
    <x v="5"/>
    <x v="10"/>
    <x v="0"/>
    <s v="Cartografía"/>
    <x v="2"/>
    <n v="81151600"/>
    <s v="Prestación de servicios para la generación de cartografía básica, de conformidad con las especificaciones técnicas establecidas."/>
    <x v="7"/>
    <x v="7"/>
    <n v="5"/>
    <x v="0"/>
    <x v="0"/>
    <x v="1"/>
    <n v="163810620"/>
    <n v="163810620"/>
    <x v="0"/>
    <x v="0"/>
    <x v="10"/>
    <x v="0"/>
    <x v="6"/>
    <s v="Subdirección de Geografía y Cartografía "/>
    <x v="5"/>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m/>
    <x v="5"/>
    <x v="5"/>
    <x v="1"/>
    <x v="6"/>
    <x v="1"/>
    <x v="10"/>
    <x v="0"/>
    <s v="Cartografía"/>
    <x v="2"/>
    <n v="81151600"/>
    <s v="Prestación de servicios para realizar el seguimiento y control de calidad de la producción cartográfica, de conformidad con las especificaciones técnicas y rendimientos establecidos."/>
    <x v="7"/>
    <x v="7"/>
    <n v="5"/>
    <x v="0"/>
    <x v="0"/>
    <x v="1"/>
    <n v="24882120"/>
    <n v="24882120"/>
    <x v="0"/>
    <x v="0"/>
    <x v="1"/>
    <x v="0"/>
    <x v="6"/>
    <s v="Subdirección de Geografía y Cartografía "/>
    <x v="5"/>
    <s v="Subdirector de Geografía y Cartografía "/>
    <x v="1"/>
    <x v="2"/>
    <s v="Densificar la red geodésica y generar los insumos cartográficos en los municipios priorizados para la conformación del catastro multipropósito"/>
    <s v="Sistema de Información Predial Actualizado_x000a_"/>
    <m/>
    <m/>
    <e v="#N/A"/>
    <e v="#N/A"/>
    <e v="#N/A"/>
    <m/>
    <n v="0"/>
    <x v="0"/>
    <m/>
    <x v="6"/>
  </r>
  <r>
    <x v="6"/>
    <n v="57"/>
    <x v="5"/>
    <x v="5"/>
    <x v="1"/>
    <x v="1"/>
    <x v="0"/>
    <x v="1"/>
    <x v="1"/>
    <s v="Servicios de asesoramiento sobre planificación estratégica"/>
    <x v="0"/>
    <n v="80101504"/>
    <s v="Apoyar al Instituto Geográfico Agustín Codazzi (IGAC), desde el aspecto técnico y operativo, en la elaboración, estructuración de las especificaciones técnicas desde el componente de Cartográfica y Geodesia en el desarrollo de los procesos de contratación requeridos en el marco del Proyecto denominad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1"/>
    <x v="1"/>
    <n v="315"/>
    <x v="1"/>
    <x v="0"/>
    <x v="1"/>
    <n v="103585482"/>
    <n v="103585482"/>
    <x v="0"/>
    <x v="0"/>
    <x v="1"/>
    <x v="0"/>
    <x v="6"/>
    <s v="Subdirección de Geografía y Cartografía "/>
    <x v="3"/>
    <s v="Subdirector de Geografía y Cartografía "/>
    <x v="1"/>
    <x v="2"/>
    <s v="Gestionar técnicamente la operación del proyecto de catastro multipropósito, en lo correspondiente al IGAC"/>
    <s v="Sistema de Información Predial Actualizado_x000a_"/>
    <n v="516"/>
    <d v="2021-04-06T00:00:00"/>
    <n v="9865284"/>
    <n v="93720198"/>
    <n v="93720198"/>
    <s v="JORGE MANUEL SANCHEZ OROZCO"/>
    <n v="9865284"/>
    <x v="0"/>
    <n v="24652"/>
    <x v="1"/>
  </r>
  <r>
    <x v="6"/>
    <n v="76"/>
    <x v="5"/>
    <x v="5"/>
    <x v="1"/>
    <x v="1"/>
    <x v="0"/>
    <x v="0"/>
    <x v="1"/>
    <s v="Estudios geofísicos"/>
    <x v="0"/>
    <n v="81151901"/>
    <s v="Establecimiento y puesta en operación de Estaciones de Referencia de Operación Continua CORS (Continuously Operating Reference Station) y fortalecimiento del Centro de Control de la Red geodésica de la República de Colombia de conformidad con las especificaciones técnicas establecidas  por el Instituto Geográfico Agustín Codazzi –IGAC."/>
    <x v="0"/>
    <x v="1"/>
    <n v="12"/>
    <x v="0"/>
    <x v="4"/>
    <x v="1"/>
    <n v="9767257014"/>
    <n v="9767257014"/>
    <x v="1"/>
    <x v="4"/>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d v="2021-04-27T00:00:00"/>
    <e v="#N/A"/>
    <n v="0"/>
    <n v="0"/>
    <s v="CONSORCIO IGN FI- LEICA GEOSYSTEMS"/>
    <n v="0"/>
    <x v="0"/>
    <m/>
    <x v="1"/>
  </r>
  <r>
    <x v="7"/>
    <n v="3"/>
    <x v="5"/>
    <x v="5"/>
    <x v="1"/>
    <x v="1"/>
    <x v="0"/>
    <x v="1"/>
    <x v="1"/>
    <s v="Cartografía"/>
    <x v="0"/>
    <n v="81151601"/>
    <s v="Adquirir imágenes satelitales de la República de Colombia, como insumo para la generación de cartografía básica oficial del país e implementación del catastro multipropósito, de conformidad con las especificaciones técnicas establecidas por el Instituto Geográfico Agustín Codazzi. "/>
    <x v="4"/>
    <x v="4"/>
    <n v="3"/>
    <x v="0"/>
    <x v="4"/>
    <x v="1"/>
    <n v="9485236200"/>
    <n v="9485236200"/>
    <x v="0"/>
    <x v="0"/>
    <x v="1"/>
    <x v="0"/>
    <x v="6"/>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n v="607"/>
    <d v="2021-05-26T00:00:00"/>
    <n v="1749300000"/>
    <n v="1749300000"/>
    <n v="1749300000"/>
    <s v="DATUM INGENIERIA S.A.S"/>
    <n v="7735936200"/>
    <x v="0"/>
    <n v="24752"/>
    <x v="1"/>
  </r>
  <r>
    <x v="5"/>
    <m/>
    <x v="4"/>
    <x v="6"/>
    <x v="1"/>
    <x v="6"/>
    <x v="1"/>
    <x v="9"/>
    <x v="0"/>
    <s v="Servicios de sistemas de información geográfica (sig)"/>
    <x v="1"/>
    <n v="81101512"/>
    <s v="Prestación de servicios profesionales para realizar la gestión de la infraestructura tecnológica contratada en la nube publica que soportan los sistemas de información catastral con enfoque multipropósito. "/>
    <x v="8"/>
    <x v="8"/>
    <n v="10"/>
    <x v="0"/>
    <x v="0"/>
    <x v="1"/>
    <n v="86657050"/>
    <n v="86657050"/>
    <x v="0"/>
    <x v="2"/>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gestionar la infraestructura tecnológica, plataforma de inteligencia de negocios y bases de datos de la Entidad, en el marco de la implementación de la política de catastro multipropósito. "/>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elaborar las historias de usuarios y prototipado de las funcionalidades requeridas en el marco de la implementación de la política de catastro multipropósito."/>
    <x v="8"/>
    <x v="8"/>
    <n v="10"/>
    <x v="0"/>
    <x v="0"/>
    <x v="1"/>
    <n v="57298420"/>
    <n v="5729842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elaborar las historias de usuarios y prototipado de las funcionalidades requeridas en el marco de la implementación de la política de catastro multipropósito."/>
    <x v="8"/>
    <x v="8"/>
    <n v="10"/>
    <x v="0"/>
    <x v="0"/>
    <x v="1"/>
    <n v="57298420"/>
    <n v="5729842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elaborar las historias de usuarios y prototipado de las funcionalidades requeridas en el marco de la implementación de la política de catastro multipropósito."/>
    <x v="8"/>
    <x v="8"/>
    <n v="10"/>
    <x v="0"/>
    <x v="0"/>
    <x v="1"/>
    <n v="57298420"/>
    <n v="5729842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nalizar, diseñar, desarrollar e integrar componentes de software geográficos en el marco de la implementación de la política de catastro multipropósito."/>
    <x v="8"/>
    <x v="8"/>
    <n v="10"/>
    <x v="0"/>
    <x v="0"/>
    <x v="1"/>
    <n v="57298420"/>
    <n v="5729842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analizar y diseñar los procesos y flujos de información, elaborar historias de usuarios y prototipado de las funcionalidades requeridas en el marco de la implementación de la política de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analizar y diseñar los procesos y flujos de información, elaborar historias de usuarios y prototipado de las funcionalidades requeridas en el marco de la implementación de la política de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analizar y diseñar los procesos y flujos de información, elaborar historias de usuarios y prototipado de las funcionalidades requeridas en el marco de la implementación de la política de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y pruebas automatizadas requeridos por la entidad para el cumplimiento de los objetivos del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y pruebas automatizadas requeridos por la entidad para el cumplimiento de los objetivos del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y pruebas automatizadas requeridos por la entidad para el cumplimiento de los objetivos del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analizar, diseñar e implementar la arquitectura de sistemas de información georreferenciados de la entidad y para la operación y cumplimiento de los objetivos de catastro multipropósito. (2)"/>
    <x v="8"/>
    <x v="8"/>
    <n v="10"/>
    <x v="0"/>
    <x v="0"/>
    <x v="1"/>
    <n v="84543460"/>
    <n v="8454346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analizar, diseñar e implementar la arquitectura de sistemas de información georreferenciados de la entidad y para la operación y cumplimiento de los objetivos de catastro multipropósito. (3)"/>
    <x v="8"/>
    <x v="8"/>
    <n v="10"/>
    <x v="0"/>
    <x v="0"/>
    <x v="1"/>
    <n v="84543460"/>
    <n v="8454346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8"/>
    <x v="8"/>
    <n v="10"/>
    <x v="0"/>
    <x v="0"/>
    <x v="1"/>
    <n v="75136260"/>
    <n v="7513626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8"/>
    <x v="8"/>
    <n v="10"/>
    <x v="0"/>
    <x v="0"/>
    <x v="1"/>
    <n v="75136270"/>
    <n v="7513627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8"/>
    <x v="8"/>
    <n v="10"/>
    <x v="0"/>
    <x v="0"/>
    <x v="1"/>
    <n v="75136280"/>
    <n v="7513628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8"/>
    <x v="8"/>
    <n v="10"/>
    <x v="0"/>
    <x v="0"/>
    <x v="1"/>
    <n v="75136290"/>
    <n v="7513629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8"/>
    <x v="8"/>
    <n v="10"/>
    <x v="0"/>
    <x v="0"/>
    <x v="1"/>
    <n v="75136300"/>
    <n v="7513630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analizar, diseñar, desarrollar, implantar y/o mantener los sistemas de información requeridos por la entidad,  de acuerdo a la metodología, políticas y estándares de gobierno digital en el marco de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liderar  los lineamientos de arquitectura de solución, diseño, formulación, implementación, seguimiento y evaluación de proyectos, de los sistemas de información y la implantación de estos en la infraestructura de la entidad en el marco de catastro multipropósito."/>
    <x v="8"/>
    <x v="8"/>
    <n v="10"/>
    <x v="0"/>
    <x v="0"/>
    <x v="1"/>
    <n v="95779460"/>
    <n v="9577946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analizar, diseñar, desarrollar, implantar y/o mantener los sistemas de información requeridos por la entidad, de acuerdo a la metodología, políticas y estándares documentales de gobierno digital en el marco de catastro multipropósito."/>
    <x v="8"/>
    <x v="8"/>
    <n v="10"/>
    <x v="0"/>
    <x v="0"/>
    <x v="1"/>
    <n v="86657050"/>
    <n v="866570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liderar la gestión y seguimiento a proyectos de diseño e implementación de sistemas de información para el cumplimiento de los objetivos de catastro multipropósito."/>
    <x v="8"/>
    <x v="8"/>
    <n v="10"/>
    <x v="0"/>
    <x v="0"/>
    <x v="1"/>
    <n v="86657050"/>
    <n v="866570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liderar  los lineamientos de arquitectura de solución, diseño, formulación, implementación, seguimiento y evaluación de proyectos, de los sistemas de información y la implantación de estos en la infraestructura de la entidad en el marco de catastro multipropósito."/>
    <x v="8"/>
    <x v="8"/>
    <n v="10"/>
    <x v="0"/>
    <x v="0"/>
    <x v="1"/>
    <n v="95779460"/>
    <n v="9577946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analizar, diseñar e implementar la arquitectura de sistemas de información georreferenciados de la entidad y para la operación y cumplimiento de los objetivos de catastro multipropósito."/>
    <x v="8"/>
    <x v="8"/>
    <n v="10"/>
    <x v="0"/>
    <x v="0"/>
    <x v="1"/>
    <n v="84543460"/>
    <n v="8454346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analizar, diseñar e implementar la arquitectura de sistemas de información georreferenciados de la entidad y para la operación y cumplimiento de los objetivos de catastro multipropósito."/>
    <x v="8"/>
    <x v="8"/>
    <n v="10"/>
    <x v="0"/>
    <x v="0"/>
    <x v="1"/>
    <n v="84543460"/>
    <n v="8454346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requeridos por la entidad para el cumplimiento de los objetivos del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elaborar las historias de usuarios y prototipado de las funcionalidades requeridas en el marco de la implementación de la política de catastro multipropósito."/>
    <x v="8"/>
    <x v="8"/>
    <n v="10"/>
    <x v="0"/>
    <x v="0"/>
    <x v="1"/>
    <n v="57298420"/>
    <n v="5729842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elaborar las historias de usuarios y prototipado de las funcionalidades requeridas en el marco de la implementación de la política de catastro multipropósito."/>
    <x v="8"/>
    <x v="8"/>
    <n v="10"/>
    <x v="0"/>
    <x v="0"/>
    <x v="1"/>
    <n v="57298420"/>
    <n v="5729842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analizar y diseñar los procesos y flujos de información, elaborar historias de usuarios y prototipado de las funcionalidades requeridas en el marco de la implementación de la política de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analizar y diseñar los procesos y flujos de información, elaborar historias de usuarios y prototipado de las funcionalidades requeridas en el marco de la implementación de la política de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y pruebas automatizadas requeridos por la entidad para el cumplimiento de los objetivos del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ctualizar, analizar, diseñar y desarrollar componentes de software y pruebas automatizadas requeridos por la entidad para el cumplimiento de los objetivos del catastro multipropósito."/>
    <x v="8"/>
    <x v="8"/>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9"/>
    <x v="0"/>
    <s v="Servicios de sistemas de información geográfica (sig)"/>
    <x v="1"/>
    <n v="81101512"/>
    <s v="Prestación de servicios profesionales para soportar, mantener, analizar, diseñar, desarrollar e integrar componentes de software geográficos en el marco de la implementación de la política de catastro multipropósito."/>
    <x v="8"/>
    <x v="8"/>
    <n v="10"/>
    <x v="0"/>
    <x v="0"/>
    <x v="1"/>
    <n v="57298420"/>
    <n v="5729842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15"/>
    <x v="0"/>
    <s v="Servicios de sistemas de información geográfica (sig)"/>
    <x v="2"/>
    <n v="81101512"/>
    <s v="Adquirir e implementar (Instalación y configuración, prueba, puesta en funcionamiento, estabilización y transferencia de conocimiento), soporte y mantenimiento de una solución integral de comunicaciones, gestionada por software que contemple equipos de redes LAN y WLAN, para la Entidad a nivel nacional"/>
    <x v="8"/>
    <x v="9"/>
    <n v="4"/>
    <x v="0"/>
    <x v="4"/>
    <x v="1"/>
    <n v="5000000000"/>
    <n v="5000000000"/>
    <x v="1"/>
    <x v="3"/>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15"/>
    <x v="0"/>
    <s v="Diseño del intercambio electrónico de datos (ied)"/>
    <x v="2"/>
    <n v="81111703"/>
    <s v="Adquisición, Implementación (instalación y configuración, prueba, puesta en funcionamiento, estabilización y transferencia de conocimiento), soporte y mantenimiento de una solución integral de gestión de respaldo y recuperación para las siguientes plataformas tecnológicas de la Entidad: Infraestructura Vmware sobre nodos Cisco, Oracle Database Appliance, Almacenamiento Netapp, Correo Electrónico (Microsoft365) y Servicio de Nube Azure."/>
    <x v="8"/>
    <x v="9"/>
    <n v="3"/>
    <x v="0"/>
    <x v="4"/>
    <x v="1"/>
    <n v="4208000000"/>
    <n v="4208000000"/>
    <x v="1"/>
    <x v="3"/>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15"/>
    <x v="0"/>
    <s v="Mantenimiento de sistemas de almacenamiento de discos"/>
    <x v="2"/>
    <n v="81112301"/>
    <s v="Suministrar e implementar (Instalación y configuración, prueba, puesta en funcionamiento, y transferencia de conocimiento), soporte y mantenimiento de equipos tecnológicos y periféricos para el Instituto Geográfico “Agustín Codazzi” – IGAC a nivel nacional."/>
    <x v="8"/>
    <x v="9"/>
    <n v="3"/>
    <x v="0"/>
    <x v="4"/>
    <x v="1"/>
    <n v="4000000000"/>
    <n v="4000000000"/>
    <x v="1"/>
    <x v="3"/>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11"/>
    <x v="0"/>
    <s v="Cartografía"/>
    <x v="0"/>
    <n v="81151600"/>
    <s v="Renovar los servicios de software update support y Oracle premie support for systems"/>
    <x v="7"/>
    <x v="8"/>
    <n v="12"/>
    <x v="0"/>
    <x v="4"/>
    <x v="1"/>
    <n v="2200000000"/>
    <n v="2200000000"/>
    <x v="1"/>
    <x v="4"/>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3"/>
    <x v="6"/>
    <x v="6"/>
    <x v="15"/>
    <x v="0"/>
    <s v="Servicios de implementación de aplicaciones"/>
    <x v="2"/>
    <n v="81111508"/>
    <s v="Prestar los servicios profesionales para apoyar a la Oficina de Informática y Telecomunicaciones para el Instituto Geográfico “Agustín Codazzi” – IGAC, en la planificación, ejecución y seguimiento de las actividades que se deriven de la administración, operación, mantenimiento y soporte de los recursos tecnológicos de redes y comunicaciones."/>
    <x v="7"/>
    <x v="8"/>
    <n v="5"/>
    <x v="0"/>
    <x v="0"/>
    <x v="1"/>
    <n v="130619640"/>
    <n v="130619640"/>
    <x v="0"/>
    <x v="0"/>
    <x v="3"/>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15"/>
    <x v="0"/>
    <s v="Servicios de implementación de aplicaciones"/>
    <x v="2"/>
    <n v="81111508"/>
    <s v="Prestar al Instituto Geográfico “Agustín Codazzi” - IGAC, servicios de especificación y análisis detallado de requerimientos, implementación (diseño, construcción, pruebas, puesta en funcionamiento, transferencia de conocimiento y estabilización), mantenimiento (preventivo, predictivo, correctivo, adaptativo, evolutivo, y perfectivo) de artefactos/componentes de software, pruebas, gestión de datos (cargue, depuración, actualización o migración), afinamiento de componentes de software y elaboración y/o actualización de documentación técnica y/o funcional, asociados con el sistema de información nacional catastral, bajo el modelo de fabrica de software."/>
    <x v="9"/>
    <x v="10"/>
    <n v="12"/>
    <x v="0"/>
    <x v="4"/>
    <x v="1"/>
    <n v="3100000000"/>
    <n v="3100000000"/>
    <x v="2"/>
    <x v="3"/>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m/>
    <x v="4"/>
    <x v="6"/>
    <x v="1"/>
    <x v="6"/>
    <x v="1"/>
    <x v="15"/>
    <x v="0"/>
    <s v="Servicios de implementación de aplicaciones"/>
    <x v="2"/>
    <n v="81111508"/>
    <s v="Prestar al Instituto Geográfico “Agustín Codazzi” - IGAC, servicios de especificación y análisis detallado de requerimientos, implementación (diseño, construcción, pruebas, puesta en funcionamiento, transferencia de conocimiento y estabilización) de soluciones de software y gestión de datos (cargue, depuración, actualización  o migración) para el Repositorio de Datos Maestro - RMD, bajo el modelo de fabrica de software."/>
    <x v="9"/>
    <x v="10"/>
    <n v="12"/>
    <x v="0"/>
    <x v="4"/>
    <x v="1"/>
    <n v="3387012400"/>
    <n v="3387012400"/>
    <x v="1"/>
    <x v="3"/>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e v="#N/A"/>
    <e v="#N/A"/>
    <e v="#N/A"/>
    <m/>
    <n v="0"/>
    <x v="0"/>
    <m/>
    <x v="6"/>
  </r>
  <r>
    <x v="5"/>
    <n v="81"/>
    <x v="4"/>
    <x v="6"/>
    <x v="1"/>
    <x v="1"/>
    <x v="0"/>
    <x v="0"/>
    <x v="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1"/>
    <x v="1"/>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n v="480"/>
    <d v="2021-03-17T00:00:00"/>
    <n v="7550277"/>
    <n v="71727632"/>
    <n v="71727632"/>
    <s v="DANIEL EDUARDO IREGUI MAYORGA"/>
    <n v="3408618"/>
    <x v="0"/>
    <n v="24615"/>
    <x v="1"/>
  </r>
  <r>
    <x v="5"/>
    <n v="24"/>
    <x v="4"/>
    <x v="6"/>
    <x v="1"/>
    <x v="1"/>
    <x v="0"/>
    <x v="0"/>
    <x v="1"/>
    <s v="Servicios de asesoramiento sobre planificación estratégica"/>
    <x v="0"/>
    <n v="80101504"/>
    <s v="Apoyar al Instituto Geográfico Agustín Codazzi (IGAC), desde el aspecto técnico y operativo, en la estructuración, elaboración de los términos de referencia y en el desarrollo de los procesos de contratación para adquisición de tecnología, requeridos  , en el marco del Proyecto denominado “Programa para la adopción e implementación de un Catastro Multipropósito Urbano – Rural”"/>
    <x v="0"/>
    <x v="0"/>
    <n v="345"/>
    <x v="1"/>
    <x v="0"/>
    <x v="1"/>
    <n v="116150000"/>
    <n v="116150000"/>
    <x v="0"/>
    <x v="0"/>
    <x v="1"/>
    <x v="0"/>
    <x v="19"/>
    <s v="Informática y Telecomunicaciones"/>
    <x v="3"/>
    <s v="Jefe Oficina de Informática y Telecomunicaciones"/>
    <x v="1"/>
    <x v="2"/>
    <s v="Gestionar técnicamente la operación del proyecto de catastro multipropósito, en lo correspondiente al IGAC"/>
    <s v="Sistema de Información Predial Actualizado_x000a_"/>
    <n v="345"/>
    <d v="2021-01-10T00:00:00"/>
    <n v="9865284"/>
    <n v="103585482"/>
    <n v="103585482"/>
    <s v="ELIECER VANEGAS MURCIA"/>
    <n v="12564518"/>
    <x v="0"/>
    <n v="24502"/>
    <x v="1"/>
  </r>
  <r>
    <x v="5"/>
    <n v="78"/>
    <x v="4"/>
    <x v="6"/>
    <x v="1"/>
    <x v="1"/>
    <x v="0"/>
    <x v="0"/>
    <x v="1"/>
    <s v="Servicios de sistemas de información geográfica (sig)"/>
    <x v="0"/>
    <n v="81101512"/>
    <s v="Prestación de servicios profesionales para soportar, analizar, diseñar e implementar la arquitectura de sistemas de información georreferenciados de la entidad y para la operación y cumplimiento de los objetivos de catastro multipropósito."/>
    <x v="1"/>
    <x v="1"/>
    <n v="10"/>
    <x v="0"/>
    <x v="0"/>
    <x v="1"/>
    <n v="84543460"/>
    <n v="8454346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n v="493"/>
    <d v="2021-03-17T00:00:00"/>
    <n v="8707976"/>
    <n v="82725772"/>
    <n v="82725772"/>
    <s v="KAREN NATALY GARZON"/>
    <n v="1817688"/>
    <x v="0"/>
    <n v="24627"/>
    <x v="1"/>
  </r>
  <r>
    <x v="5"/>
    <n v="79"/>
    <x v="4"/>
    <x v="6"/>
    <x v="1"/>
    <x v="1"/>
    <x v="0"/>
    <x v="0"/>
    <x v="1"/>
    <s v="Servicios de sistemas de información geográfica (sig)"/>
    <x v="0"/>
    <n v="81101512"/>
    <s v="Prestación de los servicios profesionales para elaborar, diseñar plantillas, flujos de navegación, estándares de diseño y componentes de software requeridos por la entidad para el cumplimiento de los objetivos del catastro multipropósito."/>
    <x v="1"/>
    <x v="1"/>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n v="475"/>
    <d v="2021-03-17T00:00:00"/>
    <n v="7550277"/>
    <n v="71727632"/>
    <n v="71727632"/>
    <s v="MARIA CATALINA PEREZ COHELLO"/>
    <n v="3408618"/>
    <x v="0"/>
    <n v="24610"/>
    <x v="1"/>
  </r>
  <r>
    <x v="5"/>
    <n v="80"/>
    <x v="4"/>
    <x v="6"/>
    <x v="1"/>
    <x v="1"/>
    <x v="0"/>
    <x v="0"/>
    <x v="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1"/>
    <x v="1"/>
    <n v="10"/>
    <x v="0"/>
    <x v="0"/>
    <x v="1"/>
    <n v="75136250"/>
    <n v="75136250"/>
    <x v="0"/>
    <x v="0"/>
    <x v="1"/>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n v="494"/>
    <d v="2021-03-17T00:00:00"/>
    <n v="7550277"/>
    <n v="71727632"/>
    <n v="71727632"/>
    <s v="WALTER EDUARDO BECERRA LEANDRO"/>
    <n v="3408618"/>
    <x v="0"/>
    <n v="24628"/>
    <x v="1"/>
  </r>
  <r>
    <x v="5"/>
    <m/>
    <x v="4"/>
    <x v="8"/>
    <x v="1"/>
    <x v="6"/>
    <x v="1"/>
    <x v="10"/>
    <x v="0"/>
    <s v="Servicios de asesoramiento sobre tecnologías de la información"/>
    <x v="2"/>
    <n v="80101507"/>
    <s v="Análisis y asesoría en el modelamiento BPMN 2.0, optimización, instalación, parametrización, diseño y soporte de los procesos de la Entidad en la plataforma BPMS Bizagi."/>
    <x v="10"/>
    <x v="10"/>
    <n v="3"/>
    <x v="0"/>
    <x v="0"/>
    <x v="1"/>
    <n v="1001900000"/>
    <n v="1001900000"/>
    <x v="0"/>
    <x v="0"/>
    <x v="1"/>
    <x v="0"/>
    <x v="12"/>
    <s v="Oficina Asesora de Planeación "/>
    <x v="3"/>
    <s v="Jefe Oficina Asesora de Planeación"/>
    <x v="1"/>
    <x v="2"/>
    <s v="Fortalecer al IGAC para la implementación del sistema de administración de tierras"/>
    <s v="Sistema de Información Predial Actualizado_x000a_"/>
    <m/>
    <m/>
    <e v="#N/A"/>
    <e v="#N/A"/>
    <e v="#N/A"/>
    <m/>
    <n v="0"/>
    <x v="0"/>
    <m/>
    <x v="6"/>
  </r>
  <r>
    <x v="5"/>
    <n v="23"/>
    <x v="4"/>
    <x v="8"/>
    <x v="1"/>
    <x v="1"/>
    <x v="0"/>
    <x v="0"/>
    <x v="1"/>
    <s v="Servicios de asesoramiento sobre planificación estratégica"/>
    <x v="0"/>
    <n v="80101504"/>
    <s v="Prestar servicios profesionales para realizar el análisis y alineación de los procesos de la Entidad a su estructura organizacional, con el fin de identificar dentro de los mismos procesos reglas de negocio y puntos de validación."/>
    <x v="1"/>
    <x v="1"/>
    <n v="11"/>
    <x v="0"/>
    <x v="0"/>
    <x v="1"/>
    <n v="146709293"/>
    <n v="146709293"/>
    <x v="0"/>
    <x v="0"/>
    <x v="1"/>
    <x v="0"/>
    <x v="12"/>
    <s v="Oficina Asesora de Planeación "/>
    <x v="3"/>
    <s v="Jefe Oficina Asesora de Planeación"/>
    <x v="1"/>
    <x v="2"/>
    <s v="Fortalecer al IGAC para la implementación del sistema de administración de tierras"/>
    <s v="Sistema de Información Predial Actualizado_x000a_"/>
    <n v="267"/>
    <d v="2021-01-27T00:00:00"/>
    <n v="13337208"/>
    <n v="140040684"/>
    <n v="140040684"/>
    <s v="MARIA JULIANA MARTINZ GONZALEZ"/>
    <n v="6668609"/>
    <x v="0"/>
    <n v="24432"/>
    <x v="1"/>
  </r>
  <r>
    <x v="2"/>
    <n v="35"/>
    <x v="2"/>
    <x v="2"/>
    <x v="1"/>
    <x v="1"/>
    <x v="0"/>
    <x v="0"/>
    <x v="1"/>
    <s v="Servicios de asesoramiento sobre planificación estratégica"/>
    <x v="0"/>
    <n v="80101504"/>
    <s v="Apoyar al Instituto Geográfico Agustín Codazzi, como Coordinador Administrativo en el marco del  Programa para la adopción e implementación de un Catastro Multipropósito Urbano Rural "/>
    <x v="0"/>
    <x v="0"/>
    <n v="345"/>
    <x v="1"/>
    <x v="0"/>
    <x v="1"/>
    <n v="201400000"/>
    <n v="201400000"/>
    <x v="0"/>
    <x v="0"/>
    <x v="1"/>
    <x v="0"/>
    <x v="8"/>
    <s v="Secretaría General"/>
    <x v="3"/>
    <s v="Secretaria General"/>
    <x v="1"/>
    <x v="2"/>
    <s v="Gestionar técnicamente la operación del proyecto de catastro multipropósito, en lo correspondiente al IGAC"/>
    <s v="Sistema de Información Predial Actualizado_x000a_"/>
    <n v="37"/>
    <d v="2021-01-14T00:00:00"/>
    <n v="16480000"/>
    <n v="189520000"/>
    <n v="189520000"/>
    <s v="ALEXANDER  AYALA RODRIGUEZ"/>
    <n v="11880000"/>
    <x v="0"/>
    <n v="24198"/>
    <x v="1"/>
  </r>
  <r>
    <x v="2"/>
    <n v="34"/>
    <x v="2"/>
    <x v="2"/>
    <x v="1"/>
    <x v="1"/>
    <x v="0"/>
    <x v="0"/>
    <x v="1"/>
    <s v="Servicios de asesoramiento sobre planificación estratégica"/>
    <x v="0"/>
    <n v="80101504"/>
    <s v="Apoyar Instituto Geográfico Agustín Codazzi (IGAC), desde el aspecto jurídico, en las actividades administrativas y de gestión de los procesos de selección y contratación financiados, total o parcialmente, con recursos de Banca Multilateral."/>
    <x v="0"/>
    <x v="0"/>
    <n v="345"/>
    <x v="1"/>
    <x v="0"/>
    <x v="1"/>
    <n v="116150000"/>
    <n v="116150000"/>
    <x v="0"/>
    <x v="0"/>
    <x v="1"/>
    <x v="0"/>
    <x v="8"/>
    <s v="Secretaría General"/>
    <x v="3"/>
    <s v="Secretaria General"/>
    <x v="1"/>
    <x v="2"/>
    <s v="Gestionar técnicamente la operación del proyecto de catastro multipropósito, en lo correspondiente al IGAC"/>
    <s v="Sistema de Información Predial Actualizado_x000a_"/>
    <n v="43"/>
    <d v="2021-01-14T00:00:00"/>
    <n v="9865284"/>
    <n v="113450770"/>
    <n v="113450770"/>
    <s v="CONSTANZA  BARROS PULIDO"/>
    <n v="2699230"/>
    <x v="0"/>
    <n v="24201"/>
    <x v="1"/>
  </r>
  <r>
    <x v="2"/>
    <n v="71"/>
    <x v="2"/>
    <x v="2"/>
    <x v="1"/>
    <x v="1"/>
    <x v="0"/>
    <x v="3"/>
    <x v="1"/>
    <s v="Servicios de asesoramiento sobre planificación estratégica"/>
    <x v="0"/>
    <n v="80101504"/>
    <s v="Apoyar al Instituto Geográfico Agustín Codazzi como Especialista de Salvaguardas sociales en el marco del Proyecto denominado “Programa para la adopción e implementación de un Catastro Multipropósito-sito Urbano – Rural”, "/>
    <x v="2"/>
    <x v="2"/>
    <n v="9"/>
    <x v="0"/>
    <x v="0"/>
    <x v="1"/>
    <n v="94300000"/>
    <n v="94300000"/>
    <x v="0"/>
    <x v="5"/>
    <x v="1"/>
    <x v="0"/>
    <x v="8"/>
    <s v="Secretaría General"/>
    <x v="3"/>
    <s v="Secretaria General"/>
    <x v="1"/>
    <x v="2"/>
    <s v="Gestionar técnicamente la operación del proyecto de catastro multipropósito, en lo correspondiente al IGAC"/>
    <s v="Sistema de Información Predial Actualizado_x000a_"/>
    <n v="547"/>
    <d v="2021-04-26T00:00:00"/>
    <n v="7550277"/>
    <n v="61157244"/>
    <n v="61157244"/>
    <s v="FABIAN ANDRE DACCARETT DELGADO"/>
    <n v="33142756"/>
    <x v="0"/>
    <n v="24690"/>
    <x v="1"/>
  </r>
  <r>
    <x v="2"/>
    <n v="33"/>
    <x v="2"/>
    <x v="2"/>
    <x v="1"/>
    <x v="1"/>
    <x v="0"/>
    <x v="0"/>
    <x v="1"/>
    <s v="Servicios de asesoramiento sobre planificación estratégica"/>
    <x v="0"/>
    <n v="80101504"/>
    <s v="Apoyar al Instituto Geográfico Agustín Codazzi, como especialista en planificación, seguimiento y monitoreo de las actividades previstas dentro del Programa para la adopción e implementación de un Catastro Multipropósito Urbano Rural "/>
    <x v="0"/>
    <x v="0"/>
    <n v="345"/>
    <x v="1"/>
    <x v="0"/>
    <x v="1"/>
    <n v="167000000"/>
    <n v="167000000"/>
    <x v="0"/>
    <x v="0"/>
    <x v="1"/>
    <x v="0"/>
    <x v="8"/>
    <s v="Secretaría General"/>
    <x v="3"/>
    <s v="Secretaria General"/>
    <x v="1"/>
    <x v="2"/>
    <s v="Gestionar técnicamente la operación del proyecto de catastro multipropósito, en lo correspondiente al IGAC"/>
    <s v="Sistema de Información Predial Actualizado_x000a_"/>
    <n v="39"/>
    <d v="2021-01-14T00:00:00"/>
    <n v="12700000"/>
    <n v="144780000"/>
    <n v="144780000"/>
    <s v="LUIS EDDY ACERO CAMACHO"/>
    <n v="22220000"/>
    <x v="0"/>
    <n v="24200"/>
    <x v="1"/>
  </r>
  <r>
    <x v="5"/>
    <n v="82"/>
    <x v="2"/>
    <x v="2"/>
    <x v="1"/>
    <x v="1"/>
    <x v="0"/>
    <x v="7"/>
    <x v="1"/>
    <s v="Servicios de asesoramiento sobre planificación estratégica"/>
    <x v="0"/>
    <n v="80101504"/>
    <s v="Apoyar al Instituto Geográfico Agustín Codazzi (IGAC), como Profesional de Adquisiciones para adelantar los procesos de selección y contratación del “Programa para la adopción e implementación de un Catastro Multipropósito Urbano – Rural”, el cual es financiado con recursos de los Contratos de Préstamo BIRF 8937-OC y BID 4856/OC-CO."/>
    <x v="1"/>
    <x v="1"/>
    <n v="315"/>
    <x v="1"/>
    <x v="0"/>
    <x v="1"/>
    <n v="103585482"/>
    <n v="103585482"/>
    <x v="0"/>
    <x v="0"/>
    <x v="1"/>
    <x v="0"/>
    <x v="8"/>
    <s v="Secretaria General"/>
    <x v="3"/>
    <s v="Secretaria General"/>
    <x v="13"/>
    <x v="2"/>
    <s v="Gestionar técnicamente la operación del proyecto de catastro multipropósito, en lo correspondiente al IGAC"/>
    <s v="Sistema de Información predial actualizado"/>
    <n v="488"/>
    <d v="2021-03-16T00:00:00"/>
    <n v="9865284"/>
    <n v="93720198"/>
    <n v="93720198"/>
    <s v="MARIA CONSUELO BERNAL"/>
    <n v="9865284"/>
    <x v="0"/>
    <n v="24622"/>
    <x v="1"/>
  </r>
  <r>
    <x v="2"/>
    <n v="77"/>
    <x v="2"/>
    <x v="2"/>
    <x v="1"/>
    <x v="1"/>
    <x v="0"/>
    <x v="5"/>
    <x v="1"/>
    <s v="Servicios de asesoramiento sobre planificación estratégica"/>
    <x v="0"/>
    <n v="80101504"/>
    <s v="Apoyar al Instituto Geográfico Agustín Codazzi, como especialista en adquisiciones, en los procesos de selección y contratación de bienes y servicios dentro del Programa para la adopción e implementación de un Catastro Multipropósito Urbano Rural"/>
    <x v="4"/>
    <x v="4"/>
    <n v="9"/>
    <x v="0"/>
    <x v="0"/>
    <x v="1"/>
    <n v="178250000"/>
    <n v="178250000"/>
    <x v="0"/>
    <x v="1"/>
    <x v="1"/>
    <x v="0"/>
    <x v="8"/>
    <s v="Secretaría General"/>
    <x v="3"/>
    <s v="Secretaria General"/>
    <x v="1"/>
    <x v="2"/>
    <s v="Gestionar técnicamente la operación del proyecto de catastro multipropósito, en lo correspondiente al IGAC"/>
    <s v="Sistema de Información Predial Actualizado_x000a_"/>
    <m/>
    <d v="2021-06-03T00:00:00"/>
    <n v="15450000"/>
    <n v="108150000"/>
    <n v="108150000"/>
    <s v="MARIO PEDRO MAURICIO DE MILLERI BONILLA"/>
    <n v="70100000"/>
    <x v="0"/>
    <m/>
    <x v="1"/>
  </r>
  <r>
    <x v="2"/>
    <n v="60"/>
    <x v="2"/>
    <x v="2"/>
    <x v="1"/>
    <x v="1"/>
    <x v="0"/>
    <x v="2"/>
    <x v="1"/>
    <s v="Servicios de asesoramiento sobre planificación estratégica"/>
    <x v="0"/>
    <n v="80101504"/>
    <s v="Apoyar al Instituto Geográfico Agustín Codazzi (IGAC), como especialista financiero, en la planificación, ejecución, seguimiento y control financiero y contable de los recursos y compromisos adquiridos con la Banca Multilateral, en el marco del Proyecto denominado “Programa para la adopción e implementación de un Catastro Multipropósito Urbano – Rural”, el cual es financiado con recursos del Contrato de Préstamo 8937-OC"/>
    <x v="2"/>
    <x v="2"/>
    <n v="10"/>
    <x v="0"/>
    <x v="0"/>
    <x v="1"/>
    <n v="144200000"/>
    <n v="144200000"/>
    <x v="0"/>
    <x v="0"/>
    <x v="1"/>
    <x v="0"/>
    <x v="8"/>
    <s v="Secretaria General"/>
    <x v="3"/>
    <s v="Maria del Pilar Gonzalez Moreno"/>
    <x v="1"/>
    <x v="2"/>
    <s v="Gestionar técnicamente la operación del proyecto de catastro multipropósito, en lo correspondiente al IGAC"/>
    <s v="Predios actualizados catastralmente "/>
    <n v="474"/>
    <d v="2021-03-16T00:00:00"/>
    <n v="14420000"/>
    <n v="136990000"/>
    <n v="136990000"/>
    <s v="YANETH EUGENIA BRAVO CASTRO"/>
    <n v="7210000"/>
    <x v="0"/>
    <n v="24609"/>
    <x v="1"/>
  </r>
  <r>
    <x v="0"/>
    <m/>
    <x v="0"/>
    <x v="0"/>
    <x v="1"/>
    <x v="6"/>
    <x v="1"/>
    <x v="5"/>
    <x v="0"/>
    <s v="Servicios de formación profesional en ingeniería"/>
    <x v="0"/>
    <n v="86101610"/>
    <s v="Prestación de servicios profesionales para realizar el control de calidad, en tema de geomatica aplicados al levantamiento de suelos, y aplicaciones agrologicas."/>
    <x v="8"/>
    <x v="8"/>
    <n v="5"/>
    <x v="0"/>
    <x v="0"/>
    <x v="2"/>
    <n v="33820360"/>
    <n v="33820360"/>
    <x v="0"/>
    <x v="1"/>
    <x v="1"/>
    <x v="0"/>
    <x v="0"/>
    <s v="Subdirección de Agrología"/>
    <x v="1"/>
    <s v="Subdirector de Agrología "/>
    <x v="0"/>
    <x v="1"/>
    <s v="Geomorfología aplicada a levantamientos de suelos, Levantamientos de Coberturas, Uso de la tierra, Conflictos biofísicos de uso del territorio, difusión y disposición de la información generada."/>
    <s v="Sistema de información agrologica actualizado"/>
    <m/>
    <m/>
    <e v="#N/A"/>
    <e v="#N/A"/>
    <e v="#N/A"/>
    <m/>
    <n v="0"/>
    <x v="0"/>
    <m/>
    <x v="6"/>
  </r>
  <r>
    <x v="0"/>
    <m/>
    <x v="0"/>
    <x v="0"/>
    <x v="1"/>
    <x v="6"/>
    <x v="1"/>
    <x v="5"/>
    <x v="0"/>
    <s v="Servicios de formación profesional en ingeniería"/>
    <x v="0"/>
    <n v="86101610"/>
    <s v="Prestación de servicios profesionales la revisión y aval de las bases de datos alfanumérica y grafica de los proyectos que adelanta la subdirección de agrología."/>
    <x v="8"/>
    <x v="8"/>
    <n v="5"/>
    <x v="0"/>
    <x v="0"/>
    <x v="2"/>
    <n v="28975394"/>
    <n v="28975394"/>
    <x v="0"/>
    <x v="1"/>
    <x v="1"/>
    <x v="0"/>
    <x v="0"/>
    <s v="Subdirección de Agrología"/>
    <x v="1"/>
    <s v="Subdirector de Agrología "/>
    <x v="0"/>
    <x v="1"/>
    <s v="Geomorfología aplicada a levantamientos de suelos, Levantamientos de Coberturas, Uso de la tierra, Conflictos biofísicos de uso del territorio, difusión y disposición de la información generada."/>
    <s v="Sistema de información agrologica actualizado"/>
    <m/>
    <m/>
    <e v="#N/A"/>
    <e v="#N/A"/>
    <e v="#N/A"/>
    <m/>
    <n v="0"/>
    <x v="0"/>
    <m/>
    <x v="6"/>
  </r>
  <r>
    <x v="0"/>
    <m/>
    <x v="0"/>
    <x v="0"/>
    <x v="5"/>
    <x v="6"/>
    <x v="7"/>
    <x v="5"/>
    <x v="0"/>
    <s v="Servicios de formación profesional en ingeniería"/>
    <x v="0"/>
    <n v="86101610"/>
    <s v="Prestación de servicios profesionales para realizar el levantamiento de suelos   en los proyectos que adelanta la Subdirección de Agrología"/>
    <x v="8"/>
    <x v="8"/>
    <n v="4"/>
    <x v="0"/>
    <x v="0"/>
    <x v="2"/>
    <n v="115901576"/>
    <n v="115901576"/>
    <x v="0"/>
    <x v="1"/>
    <x v="5"/>
    <x v="0"/>
    <x v="0"/>
    <s v="Subdirección de Agrología"/>
    <x v="2"/>
    <s v="Subdirector de Agrología "/>
    <x v="0"/>
    <x v="1"/>
    <s v="Estudio de suelos como insumo para el ordenamiento integral del territorio."/>
    <s v="Sistema de información agrologica actualizado"/>
    <m/>
    <m/>
    <e v="#N/A"/>
    <e v="#N/A"/>
    <e v="#N/A"/>
    <m/>
    <n v="0"/>
    <x v="0"/>
    <m/>
    <x v="6"/>
  </r>
  <r>
    <x v="0"/>
    <m/>
    <x v="0"/>
    <x v="0"/>
    <x v="1"/>
    <x v="6"/>
    <x v="1"/>
    <x v="5"/>
    <x v="0"/>
    <s v="Servicios de formación profesional en ingeniería"/>
    <x v="0"/>
    <n v="86101610"/>
    <s v="Prestación de servicios para adelantar y gestionar acciones e Innovación en aplicaciones agrológicas"/>
    <x v="8"/>
    <x v="8"/>
    <n v="4"/>
    <x v="0"/>
    <x v="0"/>
    <x v="2"/>
    <n v="33820360"/>
    <n v="33820360"/>
    <x v="0"/>
    <x v="1"/>
    <x v="1"/>
    <x v="0"/>
    <x v="0"/>
    <s v="Subdirección de Agrología"/>
    <x v="2"/>
    <s v="Subdirector de Agrología "/>
    <x v="0"/>
    <x v="1"/>
    <s v="Estudio de suelos como insumo para el ordenamiento integral del territorio."/>
    <s v="Sistema de información agrologica actualizado"/>
    <m/>
    <m/>
    <e v="#N/A"/>
    <e v="#N/A"/>
    <e v="#N/A"/>
    <m/>
    <n v="0"/>
    <x v="0"/>
    <m/>
    <x v="6"/>
  </r>
  <r>
    <x v="0"/>
    <m/>
    <x v="0"/>
    <x v="0"/>
    <x v="1"/>
    <x v="6"/>
    <x v="1"/>
    <x v="5"/>
    <x v="0"/>
    <s v="Servicios de formación profesional en ingeniería"/>
    <x v="0"/>
    <n v="86101610"/>
    <s v="Prestación de servicios profesionales para realizar la caracterización climática y la correlación de los suelos en los proyectos de levantamientos de la Subdirección de Agrología"/>
    <x v="8"/>
    <x v="8"/>
    <n v="7"/>
    <x v="0"/>
    <x v="0"/>
    <x v="2"/>
    <n v="28975394"/>
    <n v="28975394"/>
    <x v="0"/>
    <x v="1"/>
    <x v="1"/>
    <x v="0"/>
    <x v="0"/>
    <s v="Subdirección de Agrología"/>
    <x v="2"/>
    <s v="Subdirector de Agrología "/>
    <x v="0"/>
    <x v="1"/>
    <s v="Estudio de suelos como insumo para el ordenamiento integral del territorio."/>
    <s v="Sistema de información agrologica actualizado"/>
    <m/>
    <m/>
    <e v="#N/A"/>
    <e v="#N/A"/>
    <e v="#N/A"/>
    <m/>
    <n v="0"/>
    <x v="0"/>
    <m/>
    <x v="6"/>
  </r>
  <r>
    <x v="0"/>
    <m/>
    <x v="0"/>
    <x v="0"/>
    <x v="1"/>
    <x v="6"/>
    <x v="1"/>
    <x v="8"/>
    <x v="0"/>
    <s v="Servicios de formación profesional en ingeniería"/>
    <x v="0"/>
    <n v="86101610"/>
    <s v="Prestación de servicios profesionales para elaborar las bases de datos de información agrológica de los convenios que desarrolla la Subdirección de Agrología"/>
    <x v="8"/>
    <x v="8"/>
    <n v="5"/>
    <x v="0"/>
    <x v="0"/>
    <x v="2"/>
    <n v="15623660"/>
    <n v="15623660"/>
    <x v="0"/>
    <x v="1"/>
    <x v="1"/>
    <x v="0"/>
    <x v="0"/>
    <s v="Subdirección de Agrología"/>
    <x v="2"/>
    <s v="Subdirector de Agrología "/>
    <x v="0"/>
    <x v="1"/>
    <s v="Estudio de suelos como insumo para el ordenamiento integral del territorio."/>
    <s v="Sistema de información agrologica actualizado"/>
    <m/>
    <m/>
    <e v="#N/A"/>
    <e v="#N/A"/>
    <e v="#N/A"/>
    <m/>
    <n v="0"/>
    <x v="0"/>
    <m/>
    <x v="6"/>
  </r>
  <r>
    <x v="0"/>
    <m/>
    <x v="0"/>
    <x v="0"/>
    <x v="1"/>
    <x v="6"/>
    <x v="1"/>
    <x v="8"/>
    <x v="0"/>
    <s v="Servicios de formación profesional en ingeniería"/>
    <x v="0"/>
    <n v="86101610"/>
    <s v="Prestación de servicios profesionales para el desarrollo de las aplicaciones agrológicas requeridas en los proyectos que desarrolla la Subdirección de Agrología"/>
    <x v="8"/>
    <x v="8"/>
    <n v="5"/>
    <x v="0"/>
    <x v="0"/>
    <x v="2"/>
    <n v="21317610"/>
    <n v="21317610"/>
    <x v="0"/>
    <x v="1"/>
    <x v="1"/>
    <x v="0"/>
    <x v="0"/>
    <s v="Subdirección de Agrología"/>
    <x v="2"/>
    <s v="Subdirector de Agrología "/>
    <x v="0"/>
    <x v="1"/>
    <s v="Estudio de suelos como insumo para el ordenamiento integral del territorio."/>
    <s v="Sistema de información agrologica actualizado"/>
    <m/>
    <m/>
    <e v="#N/A"/>
    <e v="#N/A"/>
    <e v="#N/A"/>
    <m/>
    <n v="0"/>
    <x v="0"/>
    <m/>
    <x v="6"/>
  </r>
  <r>
    <x v="0"/>
    <m/>
    <x v="0"/>
    <x v="0"/>
    <x v="1"/>
    <x v="6"/>
    <x v="1"/>
    <x v="8"/>
    <x v="0"/>
    <s v="Servicios de formación profesional en ingeniería"/>
    <x v="0"/>
    <n v="86101610"/>
    <s v="Prestación de servicios personales para garantizar que los materiales utilizados en la ejecución de los análisis de los diferentes temas disponibles en  momento requerido, realizar el lavado y alistamiento de los mismos en el GIT del LNS."/>
    <x v="8"/>
    <x v="8"/>
    <n v="5"/>
    <x v="0"/>
    <x v="0"/>
    <x v="2"/>
    <n v="10491075"/>
    <n v="10491075"/>
    <x v="0"/>
    <x v="1"/>
    <x v="1"/>
    <x v="0"/>
    <x v="0"/>
    <s v="Subdirección de Agrología"/>
    <x v="0"/>
    <s v="Subdirector de Agrología "/>
    <x v="0"/>
    <x v="0"/>
    <s v="Análisis físicos, químicos, biológicos y mineralógicos de suelos"/>
    <s v="Pruebas químicas, físicas, mineralógicas y biológicas de suelos realizadas"/>
    <m/>
    <m/>
    <e v="#N/A"/>
    <e v="#N/A"/>
    <e v="#N/A"/>
    <m/>
    <n v="0"/>
    <x v="0"/>
    <m/>
    <x v="6"/>
  </r>
  <r>
    <x v="0"/>
    <m/>
    <x v="0"/>
    <x v="0"/>
    <x v="1"/>
    <x v="6"/>
    <x v="1"/>
    <x v="9"/>
    <x v="0"/>
    <s v="Servicios de formación profesional en ingeniería"/>
    <x v="1"/>
    <n v="86101610"/>
    <s v="Prestación del servicio de mantenimiento preventivo y correctivo, con suministro de repuestos y consumibles para los equipos no exclusivos del Laboratorio Nacional de Suelos."/>
    <x v="8"/>
    <x v="8"/>
    <n v="2"/>
    <x v="0"/>
    <x v="3"/>
    <x v="2"/>
    <n v="260000000"/>
    <n v="260000000"/>
    <x v="0"/>
    <x v="1"/>
    <x v="1"/>
    <x v="0"/>
    <x v="0"/>
    <s v="Subdirección de Agrología"/>
    <x v="0"/>
    <s v="Subdirector de Agrología "/>
    <x v="0"/>
    <x v="0"/>
    <s v="Análisis físicos, químicos, biológicos y mineralógicos de suelos"/>
    <s v="Pruebas químicas, físicas, mineralógicas y biológicas de suelos realizadas"/>
    <m/>
    <m/>
    <e v="#N/A"/>
    <e v="#N/A"/>
    <e v="#N/A"/>
    <m/>
    <n v="0"/>
    <x v="0"/>
    <m/>
    <x v="6"/>
  </r>
  <r>
    <x v="0"/>
    <m/>
    <x v="0"/>
    <x v="0"/>
    <x v="1"/>
    <x v="6"/>
    <x v="1"/>
    <x v="13"/>
    <x v="0"/>
    <s v="Servicio de ingeniería y diseño para sistemas de control de procesos"/>
    <x v="0"/>
    <n v="81102702"/>
    <s v="Adquisición para la inscripción de participación en ensayos de aptitud  (Interlaboratorios) con WEPAL"/>
    <x v="7"/>
    <x v="7"/>
    <n v="6"/>
    <x v="0"/>
    <x v="0"/>
    <x v="2"/>
    <n v="6000000"/>
    <n v="6000000"/>
    <x v="0"/>
    <x v="1"/>
    <x v="1"/>
    <x v="0"/>
    <x v="0"/>
    <s v="Subdirección de Agrología"/>
    <x v="0"/>
    <s v="Subdirector de Agrología "/>
    <x v="0"/>
    <x v="0"/>
    <s v="Análisis físicos, químicos, biológicos y mineralógicos de suelos"/>
    <s v="P+A4:Z5ruebas químicas, físicas, mineralógicas y biológicas de suelos realizadas"/>
    <m/>
    <m/>
    <e v="#N/A"/>
    <e v="#N/A"/>
    <e v="#N/A"/>
    <m/>
    <n v="0"/>
    <x v="0"/>
    <m/>
    <x v="6"/>
  </r>
  <r>
    <x v="0"/>
    <m/>
    <x v="0"/>
    <x v="0"/>
    <x v="0"/>
    <x v="6"/>
    <x v="3"/>
    <x v="13"/>
    <x v="0"/>
    <s v="Servicios de formación profesional en ingeniería"/>
    <x v="0"/>
    <n v="86101610"/>
    <s v="Prestación de servicios profesionales para la interpretación de imágenes para obtener la capa de cobertura y uso de la tierra en los proyectos de la Subdirección de Agrología."/>
    <x v="7"/>
    <x v="7"/>
    <n v="6"/>
    <x v="0"/>
    <x v="0"/>
    <x v="2"/>
    <n v="57950788"/>
    <n v="57950788"/>
    <x v="0"/>
    <x v="1"/>
    <x v="0"/>
    <x v="0"/>
    <x v="0"/>
    <s v="Subdirección de Agrología"/>
    <x v="1"/>
    <s v="Subdirector de Agrología "/>
    <x v="0"/>
    <x v="1"/>
    <s v="Geomorfología aplicada a levantamientos de suelos, Levantamientos de Coberturas, Uso de la tierra, Conflictos biofísicos de uso del territorio, difusión y disposición de la información generada."/>
    <s v="Sistema de información agrologica actualizado"/>
    <m/>
    <m/>
    <e v="#N/A"/>
    <e v="#N/A"/>
    <e v="#N/A"/>
    <m/>
    <n v="0"/>
    <x v="0"/>
    <m/>
    <x v="6"/>
  </r>
  <r>
    <x v="0"/>
    <m/>
    <x v="0"/>
    <x v="0"/>
    <x v="0"/>
    <x v="6"/>
    <x v="3"/>
    <x v="8"/>
    <x v="0"/>
    <s v="Servicios de formación profesional en ingeniería"/>
    <x v="0"/>
    <n v="86101610"/>
    <s v="Prestación de servicios profesionales para la interpretación de cobertura y uso de la tierra y elaboración de cartografía temática de los convenios que desarrolla de la Subdirección de Agrología."/>
    <x v="7"/>
    <x v="7"/>
    <n v="6"/>
    <x v="0"/>
    <x v="0"/>
    <x v="2"/>
    <n v="42635220"/>
    <n v="42635220"/>
    <x v="0"/>
    <x v="1"/>
    <x v="0"/>
    <x v="0"/>
    <x v="0"/>
    <s v="Subdirección de Agrología"/>
    <x v="1"/>
    <s v="Subdirector de Agrología "/>
    <x v="0"/>
    <x v="1"/>
    <s v="Geomorfología aplicada a levantamientos de suelos, Levantamientos de Coberturas, Uso de la tierra, Conflictos biofísicos de uso del territorio, difusión y disposición de la información generada."/>
    <s v="Sistema de información agrologica actualizado"/>
    <m/>
    <m/>
    <e v="#N/A"/>
    <e v="#N/A"/>
    <e v="#N/A"/>
    <m/>
    <n v="0"/>
    <x v="0"/>
    <m/>
    <x v="6"/>
  </r>
  <r>
    <x v="0"/>
    <m/>
    <x v="0"/>
    <x v="0"/>
    <x v="1"/>
    <x v="6"/>
    <x v="1"/>
    <x v="8"/>
    <x v="0"/>
    <s v="Servicios de formación profesional en ingeniería"/>
    <x v="0"/>
    <n v="86101610"/>
    <s v="Prestación de servicios personales para preparar y controlar las muestras de suelo, agua y tejido vegetal que serán entregadas a los analistas de los diferentes temas para su análisis en el GIT del LNS."/>
    <x v="7"/>
    <x v="7"/>
    <n v="6"/>
    <x v="0"/>
    <x v="0"/>
    <x v="2"/>
    <n v="12589290"/>
    <n v="12589290"/>
    <x v="0"/>
    <x v="1"/>
    <x v="1"/>
    <x v="0"/>
    <x v="0"/>
    <s v="Subdirección de Agrología"/>
    <x v="0"/>
    <s v="Subdirector de Agrología "/>
    <x v="0"/>
    <x v="0"/>
    <s v="Análisis físicos, químicos, biológicos y mineralógicos de suelos"/>
    <s v="Pruebas químicas, físicas, mineralógicas y biológicas de suelos realizadas"/>
    <m/>
    <m/>
    <e v="#N/A"/>
    <e v="#N/A"/>
    <e v="#N/A"/>
    <m/>
    <n v="0"/>
    <x v="0"/>
    <m/>
    <x v="6"/>
  </r>
  <r>
    <x v="0"/>
    <m/>
    <x v="0"/>
    <x v="0"/>
    <x v="1"/>
    <x v="6"/>
    <x v="1"/>
    <x v="9"/>
    <x v="0"/>
    <s v="Gases naturales y gases mixtos"/>
    <x v="1"/>
    <n v="12142100"/>
    <s v="Suministro de Gases especiales para la ejecución de análisis para el Laboratorio Nacional de Suelos. "/>
    <x v="7"/>
    <x v="7"/>
    <n v="6"/>
    <x v="0"/>
    <x v="1"/>
    <x v="2"/>
    <n v="10000000"/>
    <n v="10000000"/>
    <x v="0"/>
    <x v="1"/>
    <x v="1"/>
    <x v="0"/>
    <x v="0"/>
    <s v="Subdirección de Agrología"/>
    <x v="0"/>
    <s v="Subdirector de Agrología "/>
    <x v="0"/>
    <x v="0"/>
    <s v="Análisis físicos, químicos, biológicos y mineralógicos de suelos"/>
    <s v="Pruebas químicas, físicas, mineralógicas y biológicas de suelos realizadas"/>
    <m/>
    <m/>
    <e v="#N/A"/>
    <e v="#N/A"/>
    <e v="#N/A"/>
    <m/>
    <n v="0"/>
    <x v="0"/>
    <m/>
    <x v="6"/>
  </r>
  <r>
    <x v="0"/>
    <m/>
    <x v="0"/>
    <x v="0"/>
    <x v="1"/>
    <x v="6"/>
    <x v="1"/>
    <x v="13"/>
    <x v="0"/>
    <s v="Servicios de formación profesional en ingeniería"/>
    <x v="0"/>
    <n v="86101610"/>
    <s v="Prestación de servicios profesionales en control de calidad  de productos de sensores remotos en temas relacionados con aplicaciones agrologicas."/>
    <x v="9"/>
    <x v="9"/>
    <n v="4"/>
    <x v="0"/>
    <x v="0"/>
    <x v="2"/>
    <n v="33820360"/>
    <n v="33820360"/>
    <x v="0"/>
    <x v="1"/>
    <x v="1"/>
    <x v="0"/>
    <x v="0"/>
    <s v="Subdirección de Agrología"/>
    <x v="1"/>
    <s v="Subdirector de Agrología "/>
    <x v="0"/>
    <x v="1"/>
    <s v="Geomorfología aplicada a levantamientos de suelos, Levantamientos de Coberturas, Uso de la tierra, Conflictos biofísicos de uso del territorio, difusión y disposición de la información generada."/>
    <s v="Sistema de información agrologica actualizado"/>
    <m/>
    <m/>
    <e v="#N/A"/>
    <e v="#N/A"/>
    <e v="#N/A"/>
    <m/>
    <n v="0"/>
    <x v="0"/>
    <m/>
    <x v="6"/>
  </r>
  <r>
    <x v="0"/>
    <m/>
    <x v="0"/>
    <x v="0"/>
    <x v="1"/>
    <x v="6"/>
    <x v="1"/>
    <x v="13"/>
    <x v="0"/>
    <s v="Servicios de formación profesional en ingeniería"/>
    <x v="0"/>
    <n v="86101610"/>
    <s v="Prestación del servicio de calibración acreditada de equipos e instrumentos del Laboratorio Nacional de Suelos."/>
    <x v="9"/>
    <x v="9"/>
    <n v="4"/>
    <x v="0"/>
    <x v="3"/>
    <x v="2"/>
    <n v="90000000"/>
    <n v="90000000"/>
    <x v="0"/>
    <x v="1"/>
    <x v="1"/>
    <x v="0"/>
    <x v="0"/>
    <s v="Subdirección de Agrología"/>
    <x v="0"/>
    <s v="Subdirector de Agrología "/>
    <x v="0"/>
    <x v="0"/>
    <s v="Análisis físicos, químicos, biológicos y mineralógicos de suelos"/>
    <s v="Pruebas químicas, físicas, mineralógicas y biológicas de suelos realizadas"/>
    <m/>
    <m/>
    <e v="#N/A"/>
    <e v="#N/A"/>
    <e v="#N/A"/>
    <m/>
    <n v="0"/>
    <x v="0"/>
    <m/>
    <x v="6"/>
  </r>
  <r>
    <x v="0"/>
    <m/>
    <x v="0"/>
    <x v="0"/>
    <x v="1"/>
    <x v="6"/>
    <x v="1"/>
    <x v="9"/>
    <x v="0"/>
    <s v="Servicios de formación profesional en ingeniería"/>
    <x v="1"/>
    <n v="86101610"/>
    <s v="Adquisición de reactivos y materiales para el GIT Laboratorio Nacional de Suelos."/>
    <x v="9"/>
    <x v="9"/>
    <n v="2"/>
    <x v="0"/>
    <x v="3"/>
    <x v="2"/>
    <n v="250000000"/>
    <n v="250000000"/>
    <x v="0"/>
    <x v="1"/>
    <x v="1"/>
    <x v="0"/>
    <x v="0"/>
    <s v="Subdirección de Agrología"/>
    <x v="0"/>
    <s v="Subdirector de Agrología "/>
    <x v="0"/>
    <x v="0"/>
    <s v="Análisis físicos, químicos, biológicos y mineralógicos de suelos"/>
    <s v="Pruebas químicas, físicas, mineralógicas y biológicas de suelos realizadas"/>
    <m/>
    <m/>
    <e v="#N/A"/>
    <e v="#N/A"/>
    <e v="#N/A"/>
    <m/>
    <n v="0"/>
    <x v="0"/>
    <m/>
    <x v="6"/>
  </r>
  <r>
    <x v="0"/>
    <m/>
    <x v="0"/>
    <x v="0"/>
    <x v="1"/>
    <x v="6"/>
    <x v="1"/>
    <x v="9"/>
    <x v="0"/>
    <s v="Mantenimiento de equipos de laboratorio"/>
    <x v="1"/>
    <n v="81101706"/>
    <s v="Prestación de servicios para sistema recolectora de desechos de laboratorio"/>
    <x v="9"/>
    <x v="9"/>
    <n v="4"/>
    <x v="0"/>
    <x v="1"/>
    <x v="2"/>
    <n v="10000000"/>
    <n v="10000000"/>
    <x v="0"/>
    <x v="1"/>
    <x v="1"/>
    <x v="0"/>
    <x v="0"/>
    <s v="Subdirección de Agrología"/>
    <x v="0"/>
    <s v="Subdirector de Agrología "/>
    <x v="0"/>
    <x v="0"/>
    <s v="Análisis físicos, químicos, biológicos y mineralógicos de suelos"/>
    <s v="Pruebas químicas, físicas, mineralógicas y biológicas de suelos realizadas"/>
    <m/>
    <m/>
    <e v="#N/A"/>
    <e v="#N/A"/>
    <e v="#N/A"/>
    <m/>
    <n v="0"/>
    <x v="0"/>
    <m/>
    <x v="6"/>
  </r>
  <r>
    <x v="0"/>
    <n v="40"/>
    <x v="0"/>
    <x v="0"/>
    <x v="1"/>
    <x v="1"/>
    <x v="0"/>
    <x v="14"/>
    <x v="0"/>
    <s v="Servicios de formación profesional en ingeniería"/>
    <x v="0"/>
    <n v="86101610"/>
    <s v="Prestación de servicios profesionales para realizar la estructuración final de la información cartográfica y alfanumérica y revisión digital de la información espacial temática de Áreas Homogéneas de Tierra con fines de Catastro Multipropósito, en el marco de la actualización catastral de Popayán."/>
    <x v="2"/>
    <x v="2"/>
    <n v="3"/>
    <x v="0"/>
    <x v="0"/>
    <x v="2"/>
    <n v="14929272"/>
    <n v="14929272"/>
    <x v="0"/>
    <x v="0"/>
    <x v="1"/>
    <x v="0"/>
    <x v="0"/>
    <s v="Subdirección de Agrología"/>
    <x v="3"/>
    <s v="Subdirector de Agrología "/>
    <x v="0"/>
    <x v="1"/>
    <s v="Actualización, Homologación y Correlación de áreas homogéneas de tierras con fines múltiples."/>
    <s v="Sistema de Información Agrológica Actualizado"/>
    <n v="556"/>
    <d v="2021-04-28T00:00:00"/>
    <n v="4976424"/>
    <n v="14929272"/>
    <n v="14929272"/>
    <s v="JERSSON ANDRES MARTINEZ BERMUDEZ"/>
    <n v="0"/>
    <x v="0"/>
    <n v="24699"/>
    <x v="1"/>
  </r>
  <r>
    <x v="0"/>
    <n v="39"/>
    <x v="0"/>
    <x v="0"/>
    <x v="1"/>
    <x v="1"/>
    <x v="0"/>
    <x v="11"/>
    <x v="0"/>
    <s v="Servicios de formación profesional en ingeniería"/>
    <x v="0"/>
    <n v="86101610"/>
    <s v="Prestación de servicios profesionales para ejecutar las diferentes etapas de la actualización de Áreas Homogéneas de Tierras con fines de catastro multipropósito, en el marco de la actualización catastral de Popayán."/>
    <x v="2"/>
    <x v="2"/>
    <n v="3"/>
    <x v="0"/>
    <x v="0"/>
    <x v="2"/>
    <n v="12790566"/>
    <n v="12790566"/>
    <x v="0"/>
    <x v="0"/>
    <x v="1"/>
    <x v="0"/>
    <x v="0"/>
    <s v="Subdirección de Agrología"/>
    <x v="3"/>
    <s v="Subdirector de Agrología "/>
    <x v="0"/>
    <x v="1"/>
    <s v="Actualización, Homologación y Correlación de áreas homogéneas de tierras con fines múltiples."/>
    <s v="Sistema de Información Agrológica Actualizado"/>
    <n v="567"/>
    <d v="2021-04-28T00:00:00"/>
    <n v="4263522"/>
    <n v="12790566"/>
    <n v="12790566"/>
    <s v="MIGUEL OCTAVIO BERNAL BOTIVA"/>
    <n v="0"/>
    <x v="0"/>
    <n v="24702"/>
    <x v="1"/>
  </r>
  <r>
    <x v="0"/>
    <m/>
    <x v="0"/>
    <x v="0"/>
    <x v="1"/>
    <x v="6"/>
    <x v="1"/>
    <x v="4"/>
    <x v="0"/>
    <s v="Servicios de formación profesional en ingeniería"/>
    <x v="0"/>
    <n v="86101610"/>
    <s v="Prestación de servicios profesionales para ejecutar las diferentes etapas de la actualización de Áreas Homogéneas de Tierras con fines de catastro multipropósito, en el marco de la actualización catastral de Arauquita."/>
    <x v="5"/>
    <x v="5"/>
    <n v="4"/>
    <x v="0"/>
    <x v="0"/>
    <x v="2"/>
    <n v="17054088"/>
    <n v="17054088"/>
    <x v="0"/>
    <x v="0"/>
    <x v="1"/>
    <x v="0"/>
    <x v="1"/>
    <s v="Subdirección de Catastro"/>
    <x v="3"/>
    <s v="Subdirectora de Catastro"/>
    <x v="0"/>
    <x v="1"/>
    <s v="Actualización, Homologación y Correlación de áreas homogéneas de tierras con fines múltiples."/>
    <s v="Sistema de Información Agrológica Actualizado"/>
    <m/>
    <m/>
    <e v="#N/A"/>
    <e v="#N/A"/>
    <e v="#N/A"/>
    <m/>
    <n v="0"/>
    <x v="23"/>
    <m/>
    <x v="6"/>
  </r>
  <r>
    <x v="0"/>
    <m/>
    <x v="0"/>
    <x v="0"/>
    <x v="1"/>
    <x v="6"/>
    <x v="1"/>
    <x v="4"/>
    <x v="0"/>
    <s v="Servicios de formación profesional en ingeniería"/>
    <x v="0"/>
    <n v="86101610"/>
    <s v="Prestación de servicios profesionales para realizar la estructuración final de la información cartográfica y alfanumérica y revisión digital de la información espacial temática de Áreas Homogéneas de Tierra con fines de Catastro Multipropósito, en el marco de la actualización catastral de Arauquita."/>
    <x v="5"/>
    <x v="5"/>
    <n v="4"/>
    <x v="0"/>
    <x v="0"/>
    <x v="2"/>
    <n v="17054088"/>
    <n v="17054088"/>
    <x v="0"/>
    <x v="0"/>
    <x v="1"/>
    <x v="0"/>
    <x v="0"/>
    <s v="Subdirección de Agrología"/>
    <x v="3"/>
    <s v="Subdirector de Agrología "/>
    <x v="0"/>
    <x v="1"/>
    <s v="Actualización, Homologación y Correlación de áreas homogéneas de tierras con fines múltiples."/>
    <s v="Sistema de Información Agrológica Actualizado"/>
    <m/>
    <m/>
    <e v="#N/A"/>
    <e v="#N/A"/>
    <e v="#N/A"/>
    <m/>
    <n v="0"/>
    <x v="23"/>
    <m/>
    <x v="6"/>
  </r>
  <r>
    <x v="0"/>
    <m/>
    <x v="0"/>
    <x v="0"/>
    <x v="1"/>
    <x v="6"/>
    <x v="1"/>
    <x v="4"/>
    <x v="0"/>
    <s v="Servicios de formación profesional en ingeniería"/>
    <x v="0"/>
    <n v="86101610"/>
    <s v="Prestación de servicios profesionales para realizar el control de calidad de la interacción de la información de la geomorfología y las Áreas Homogéneas de Tierra con fines de Catastro Multipropósito, en el marco de la actualización catastral de Arauquita."/>
    <x v="5"/>
    <x v="5"/>
    <n v="4"/>
    <x v="0"/>
    <x v="0"/>
    <x v="2"/>
    <n v="19905696"/>
    <n v="19905696"/>
    <x v="0"/>
    <x v="0"/>
    <x v="1"/>
    <x v="0"/>
    <x v="0"/>
    <s v="Subdirección de Agrología"/>
    <x v="3"/>
    <s v="Subdirector de Agrología "/>
    <x v="0"/>
    <x v="1"/>
    <s v="Actualización, Homologación y Correlación de áreas homogéneas de tierras con fines múltiples."/>
    <s v="Sistema de Información Agrológica Actualizado"/>
    <m/>
    <m/>
    <e v="#N/A"/>
    <e v="#N/A"/>
    <e v="#N/A"/>
    <m/>
    <n v="0"/>
    <x v="5"/>
    <m/>
    <x v="6"/>
  </r>
  <r>
    <x v="1"/>
    <n v="67"/>
    <x v="1"/>
    <x v="1"/>
    <x v="0"/>
    <x v="0"/>
    <x v="0"/>
    <x v="16"/>
    <x v="0"/>
    <s v="Servicios secretariales o de administración de oficinas  "/>
    <x v="0"/>
    <n v="80161501"/>
    <s v="Prestación de servicios personales para realizar actividades de apoyo operativo  del proceso de actualización catastral  multipropósito de Arauquita - Arauca"/>
    <x v="4"/>
    <x v="4"/>
    <n v="180"/>
    <x v="1"/>
    <x v="0"/>
    <x v="2"/>
    <n v="20414916"/>
    <n v="20414916"/>
    <x v="0"/>
    <x v="0"/>
    <x v="0"/>
    <x v="0"/>
    <x v="1"/>
    <s v="Subdirección de Catastro"/>
    <x v="5"/>
    <s v="Subdirectora de Catastro"/>
    <x v="1"/>
    <x v="2"/>
    <s v="Ejecutar procesos de actualización catastral a nivel nacional"/>
    <s v="Predios actualizados catastralmente"/>
    <n v="590"/>
    <d v="2021-05-18T00:00:00"/>
    <n v="1701243"/>
    <n v="10207458"/>
    <n v="20414916"/>
    <s v="DIANA CAROLINA HERNANDEZ_x000a_YARLY JOHANNA MARIN TINEO"/>
    <n v="0"/>
    <x v="0"/>
    <s v="24731_x000a_24743"/>
    <x v="1"/>
  </r>
  <r>
    <x v="1"/>
    <n v="58"/>
    <x v="1"/>
    <x v="1"/>
    <x v="1"/>
    <x v="1"/>
    <x v="0"/>
    <x v="14"/>
    <x v="0"/>
    <s v="Servicios secretariales o de administración de oficinas  "/>
    <x v="0"/>
    <n v="80161501"/>
    <s v="Prestación de servicios profesionales para el seguimiento y control de las actividades de la etapa operativa del proyecto de gestión catastral multipropósito de Arauquita - Arauca"/>
    <x v="3"/>
    <x v="3"/>
    <n v="240"/>
    <x v="1"/>
    <x v="0"/>
    <x v="2"/>
    <n v="69663808"/>
    <n v="69663808"/>
    <x v="0"/>
    <x v="0"/>
    <x v="1"/>
    <x v="0"/>
    <x v="1"/>
    <s v="Subdirección de Catastro"/>
    <x v="5"/>
    <s v="Subdirectora de Catastro"/>
    <x v="1"/>
    <x v="2"/>
    <s v="Ejecutar procesos de actualización catastral a nivel nacional"/>
    <s v="Predios actualizados catastralmente"/>
    <n v="523"/>
    <d v="2021-04-12T00:00:00"/>
    <n v="8707976"/>
    <n v="66761149"/>
    <n v="66761149"/>
    <s v="ELMO ADOLFO SANCHEZ CALDERON"/>
    <n v="2902659"/>
    <x v="0"/>
    <n v="24665"/>
    <x v="1"/>
  </r>
  <r>
    <x v="1"/>
    <n v="66"/>
    <x v="1"/>
    <x v="1"/>
    <x v="6"/>
    <x v="4"/>
    <x v="1"/>
    <x v="16"/>
    <x v="0"/>
    <s v="Servicios secretariales o de administración de oficinas  "/>
    <x v="0"/>
    <n v="80161501"/>
    <s v="Prestación de servicios personales para realizar actividades de reconocimiento predial en el proceso de actualización catastral multipropósito de Arauquita - Arauca"/>
    <x v="4"/>
    <x v="4"/>
    <n v="180"/>
    <x v="1"/>
    <x v="0"/>
    <x v="2"/>
    <n v="112490352"/>
    <n v="112490352"/>
    <x v="0"/>
    <x v="0"/>
    <x v="7"/>
    <x v="0"/>
    <x v="1"/>
    <s v="Subdirección de Catastro"/>
    <x v="5"/>
    <s v="Subdirectora de Catastro"/>
    <x v="1"/>
    <x v="2"/>
    <s v="Ejecutar procesos de actualización catastral a nivel nacional"/>
    <s v="Predios actualizados catastralmente"/>
    <n v="581"/>
    <d v="2021-05-07T00:00:00"/>
    <n v="3124732"/>
    <n v="18748392"/>
    <n v="93741960"/>
    <s v="MARIA ERMINDA QUIRIFE PABON _x000a_DESIDERIO  RINCON CALDERON_x000a_LUIS ALBERTO MORENO_x000a_JULIO ROBERTO SANTIAGO MIÑOZ_x000a_FREY MARTIN MORENO"/>
    <n v="6249464"/>
    <x v="0"/>
    <s v="24721_x000a_24724_x000a_24749_x000a_24752_x000a_24756"/>
    <x v="4"/>
  </r>
  <r>
    <x v="1"/>
    <n v="68"/>
    <x v="1"/>
    <x v="1"/>
    <x v="1"/>
    <x v="1"/>
    <x v="0"/>
    <x v="5"/>
    <x v="0"/>
    <s v="Servicios secretariales o de administración de oficinas  "/>
    <x v="0"/>
    <n v="80161501"/>
    <s v="Prestación de servicios profesionales para realizar actividades de digitalización, depuración cartográfica catastral y generación de productos de la información catastral en la Dirección Territorial Casanare."/>
    <x v="4"/>
    <x v="4"/>
    <n v="225"/>
    <x v="1"/>
    <x v="0"/>
    <x v="2"/>
    <n v="20036123"/>
    <n v="20036122.5"/>
    <x v="0"/>
    <x v="1"/>
    <x v="1"/>
    <x v="0"/>
    <x v="1"/>
    <s v="DT Casanare"/>
    <x v="4"/>
    <s v="HERMES SALCEDO RODRIGUEZ"/>
    <x v="1"/>
    <x v="2"/>
    <s v="Ejecutar procesos de conservación catastral a nivel nacional"/>
    <s v="Mutaciones realizadas"/>
    <n v="604"/>
    <d v="2021-05-27T00:00:00"/>
    <n v="2671483"/>
    <n v="18700381"/>
    <n v="18700381"/>
    <s v="OSCAR FABIAN VILLARRAGA MALLUNGO"/>
    <n v="1335742"/>
    <x v="0"/>
    <n v="24748"/>
    <x v="1"/>
  </r>
  <r>
    <x v="1"/>
    <n v="59"/>
    <x v="1"/>
    <x v="1"/>
    <x v="1"/>
    <x v="1"/>
    <x v="0"/>
    <x v="14"/>
    <x v="0"/>
    <s v="Servicios secretariales o de administración de oficinas  "/>
    <x v="0"/>
    <n v="80161501"/>
    <s v="Prestación de servicios profesionales para realizar las socializaciones requeridas en el proceso de actualización catastral multipropósito de Arauquita - Arauca"/>
    <x v="3"/>
    <x v="3"/>
    <n v="240"/>
    <x v="1"/>
    <x v="0"/>
    <x v="2"/>
    <n v="29121888"/>
    <n v="29121888"/>
    <x v="0"/>
    <x v="0"/>
    <x v="1"/>
    <x v="0"/>
    <x v="1"/>
    <s v="Subdirección de Catastro"/>
    <x v="5"/>
    <s v="Subdirectora de Catastro"/>
    <x v="1"/>
    <x v="2"/>
    <s v="Ejecutar procesos de actualización catastral a nivel nacional"/>
    <s v="Predios actualizados catastralmente"/>
    <n v="526"/>
    <d v="2021-04-14T00:00:00"/>
    <n v="3640236"/>
    <n v="27301770"/>
    <n v="27301770"/>
    <s v="YECNNY PATRICIA CASTELLANOS GONZALEZ"/>
    <n v="1820118"/>
    <x v="0"/>
    <n v="24668"/>
    <x v="1"/>
  </r>
  <r>
    <x v="1"/>
    <m/>
    <x v="1"/>
    <x v="1"/>
    <x v="1"/>
    <x v="6"/>
    <x v="1"/>
    <x v="9"/>
    <x v="0"/>
    <s v="Servicios secretariales o de administración de oficinas  "/>
    <x v="1"/>
    <n v="80161501"/>
    <s v="Prestación de servicios personales para realizar actividades de digitalización y generación de productos resultantes del proceso de actualización catastral multipropósito de Arauquita - Arauca"/>
    <x v="5"/>
    <x v="5"/>
    <n v="180"/>
    <x v="1"/>
    <x v="0"/>
    <x v="2"/>
    <n v="16028898"/>
    <n v="16028898"/>
    <x v="0"/>
    <x v="0"/>
    <x v="1"/>
    <x v="0"/>
    <x v="1"/>
    <s v="Subdirección de Catastro"/>
    <x v="5"/>
    <s v="Subdirectora de Catastro"/>
    <x v="1"/>
    <x v="2"/>
    <s v="Ejecutar procesos de actualización catastral a nivel nacional"/>
    <s v="Predios actualizados catastralmente"/>
    <m/>
    <m/>
    <e v="#N/A"/>
    <e v="#N/A"/>
    <e v="#N/A"/>
    <m/>
    <n v="0"/>
    <x v="1"/>
    <m/>
    <x v="6"/>
  </r>
  <r>
    <x v="1"/>
    <m/>
    <x v="1"/>
    <x v="1"/>
    <x v="1"/>
    <x v="6"/>
    <x v="1"/>
    <x v="9"/>
    <x v="0"/>
    <s v="Servicios secretariales o de administración de oficinas  "/>
    <x v="1"/>
    <n v="80161501"/>
    <s v="Prestación de servicios técnicos de apoyo al seguimiento, planeación y gestión del reconocimiento predial  en el proceso de actualización catastral multipropósito de Arauquita - Arauca"/>
    <x v="5"/>
    <x v="5"/>
    <n v="180"/>
    <x v="1"/>
    <x v="0"/>
    <x v="2"/>
    <n v="21630000"/>
    <n v="21630000"/>
    <x v="0"/>
    <x v="0"/>
    <x v="1"/>
    <x v="0"/>
    <x v="1"/>
    <s v="Subdirección de Catastro"/>
    <x v="5"/>
    <s v="Subdirectora de Catastro"/>
    <x v="1"/>
    <x v="2"/>
    <s v="Ejecutar procesos de actualización catastral a nivel nacional"/>
    <s v="Predios actualizados catastralmente"/>
    <m/>
    <m/>
    <e v="#N/A"/>
    <e v="#N/A"/>
    <e v="#N/A"/>
    <m/>
    <n v="0"/>
    <x v="3"/>
    <m/>
    <x v="6"/>
  </r>
  <r>
    <x v="1"/>
    <m/>
    <x v="1"/>
    <x v="1"/>
    <x v="1"/>
    <x v="6"/>
    <x v="1"/>
    <x v="9"/>
    <x v="0"/>
    <s v="Servicios secretariales o de administración de oficinas  "/>
    <x v="1"/>
    <n v="80161501"/>
    <s v="Prestación de servicios para realizar la edición, depuración y consolidación de los productos cartográficos requeridos para el componente geográfico de los procesos de actualización catastral multipropósito de Arauquita - Arauca"/>
    <x v="5"/>
    <x v="5"/>
    <n v="180"/>
    <x v="1"/>
    <x v="0"/>
    <x v="2"/>
    <n v="29858544"/>
    <n v="29858544"/>
    <x v="0"/>
    <x v="0"/>
    <x v="1"/>
    <x v="0"/>
    <x v="1"/>
    <s v="Subdirección de Catastro"/>
    <x v="5"/>
    <s v="Subdirectora de Catastro"/>
    <x v="1"/>
    <x v="2"/>
    <s v="Ejecutar procesos de actualización catastral a nivel nacional"/>
    <s v="Predios actualizados catastralmente"/>
    <m/>
    <m/>
    <e v="#N/A"/>
    <e v="#N/A"/>
    <e v="#N/A"/>
    <m/>
    <n v="0"/>
    <x v="5"/>
    <m/>
    <x v="6"/>
  </r>
  <r>
    <x v="1"/>
    <m/>
    <x v="1"/>
    <x v="1"/>
    <x v="1"/>
    <x v="6"/>
    <x v="1"/>
    <x v="9"/>
    <x v="0"/>
    <s v="Servicios secretariales o de administración de oficinas  "/>
    <x v="1"/>
    <n v="80161501"/>
    <s v="Prestación de servicios para realizar el control calidad de los productos geográficos, alfanuméricos y documentales generados en los procesos de actualización multipropósito de Arauquita - Arauca"/>
    <x v="5"/>
    <x v="5"/>
    <n v="180"/>
    <x v="1"/>
    <x v="0"/>
    <x v="2"/>
    <n v="34546758"/>
    <n v="34546758"/>
    <x v="0"/>
    <x v="0"/>
    <x v="1"/>
    <x v="0"/>
    <x v="1"/>
    <s v="Subdirección de Catastro"/>
    <x v="5"/>
    <s v="Subdirectora de Catastro"/>
    <x v="1"/>
    <x v="2"/>
    <s v="Ejecutar procesos de actualización catastral a nivel nacional"/>
    <s v="Predios actualizados catastralmente"/>
    <m/>
    <m/>
    <e v="#N/A"/>
    <e v="#N/A"/>
    <e v="#N/A"/>
    <m/>
    <n v="0"/>
    <x v="11"/>
    <m/>
    <x v="6"/>
  </r>
  <r>
    <x v="2"/>
    <m/>
    <x v="2"/>
    <x v="2"/>
    <x v="1"/>
    <x v="6"/>
    <x v="1"/>
    <x v="13"/>
    <x v="0"/>
    <s v="Servicios de construcción de edificios comerciales y de oficina"/>
    <x v="0"/>
    <n v="72121100"/>
    <s v="Adecuación física e instalación del sistema de cableado estructurado, corriente regulada y normal y sistema de climatización para las oficinas del IGAC en la ciudad de Yopal"/>
    <x v="7"/>
    <x v="7"/>
    <n v="6"/>
    <x v="0"/>
    <x v="5"/>
    <x v="2"/>
    <n v="245135741"/>
    <n v="245135741"/>
    <x v="0"/>
    <x v="1"/>
    <x v="1"/>
    <x v="0"/>
    <x v="8"/>
    <s v="Secretaría General"/>
    <x v="3"/>
    <s v="Secretaria General"/>
    <x v="2"/>
    <x v="3"/>
    <s v="Realizar actividades preliminares"/>
    <s v="SEDES ADECUADAS"/>
    <m/>
    <m/>
    <e v="#N/A"/>
    <e v="#N/A"/>
    <e v="#N/A"/>
    <m/>
    <n v="0"/>
    <x v="0"/>
    <m/>
    <x v="6"/>
  </r>
  <r>
    <x v="1"/>
    <n v="72"/>
    <x v="1"/>
    <x v="1"/>
    <x v="5"/>
    <x v="1"/>
    <x v="6"/>
    <x v="9"/>
    <x v="0"/>
    <s v="Servicios secretariales o de administración de oficinas  "/>
    <x v="1"/>
    <n v="80161501"/>
    <s v="Prestación de servicios profesionales enfocados en la elaboración de avalúos comerciales de los bienes inmuebles tanto urbanos como rurales a nivel nacional y para ejercer como auxiliares de la justicia"/>
    <x v="5"/>
    <x v="5"/>
    <n v="255"/>
    <x v="1"/>
    <x v="0"/>
    <x v="2"/>
    <n v="100020520"/>
    <n v="100020520"/>
    <x v="0"/>
    <x v="0"/>
    <x v="5"/>
    <x v="0"/>
    <x v="1"/>
    <s v="Subdirección de Catastro"/>
    <x v="5"/>
    <s v="Subdirectora de Catastro"/>
    <x v="1"/>
    <x v="4"/>
    <s v="Realizar avalúos comerciales, de acuerdo a las solicitudes recibidas."/>
    <s v="Avalúos realizados"/>
    <n v="618"/>
    <d v="2021-06-09T00:00:00"/>
    <n v="19611867"/>
    <n v="19611867"/>
    <n v="19611867"/>
    <s v=" LEIDY JOHANNA GARCIA SANABRIA"/>
    <n v="80408653"/>
    <x v="0"/>
    <n v="24765"/>
    <x v="1"/>
  </r>
  <r>
    <x v="1"/>
    <n v="20"/>
    <x v="1"/>
    <x v="1"/>
    <x v="1"/>
    <x v="1"/>
    <x v="0"/>
    <x v="6"/>
    <x v="0"/>
    <s v="Servicios de sistemas de información geográfica (sig)"/>
    <x v="0"/>
    <n v="81101512"/>
    <s v="Prestación de servicios profesionales para el desarrollo del componente tecnológico requerido de los procesos de gestión catastral desarrollados por el IGAC"/>
    <x v="0"/>
    <x v="0"/>
    <n v="11"/>
    <x v="0"/>
    <x v="0"/>
    <x v="2"/>
    <n v="108518124"/>
    <n v="108518124"/>
    <x v="3"/>
    <x v="1"/>
    <x v="1"/>
    <x v="0"/>
    <x v="1"/>
    <s v="Subdirección de Catastro"/>
    <x v="5"/>
    <s v="Subdirectora de Catastro"/>
    <x v="1"/>
    <x v="2"/>
    <s v="Ejecutar procesos de actualización catastral a nivel nacional"/>
    <s v="Predios actualizados catastralmente"/>
    <n v="104"/>
    <d v="2021-01-25T00:00:00"/>
    <n v="9865284"/>
    <n v="108518124"/>
    <n v="108518124"/>
    <s v="ALDEMAR  GUZMAN YARA"/>
    <n v="0"/>
    <x v="0"/>
    <n v="24252"/>
    <x v="1"/>
  </r>
  <r>
    <x v="1"/>
    <n v="50"/>
    <x v="1"/>
    <x v="1"/>
    <x v="3"/>
    <x v="3"/>
    <x v="0"/>
    <x v="3"/>
    <x v="0"/>
    <s v="Servicios secretariales o de administración de oficinas  "/>
    <x v="0"/>
    <n v="80161501"/>
    <s v="Prestar servicios profesionales para realizar los cruces de información de la base catastral en lo que respecta al componente jurídico, con otras fuentes de información, a fin de identificar los cambios respectivos en el marco de los procesos de fomación y actualización catastral a cargo del instituto"/>
    <x v="2"/>
    <x v="2"/>
    <n v="300"/>
    <x v="1"/>
    <x v="0"/>
    <x v="2"/>
    <n v="230579163"/>
    <n v="230579163"/>
    <x v="0"/>
    <x v="0"/>
    <x v="3"/>
    <x v="0"/>
    <x v="1"/>
    <s v="Subdirección de Catastro"/>
    <x v="5"/>
    <s v="Subdirectora de Catastro"/>
    <x v="1"/>
    <x v="2"/>
    <s v="Ejecutar procesos de actualización catastral a nivel nacional"/>
    <s v="Predios actualizados catastralmente"/>
    <n v="490"/>
    <d v="2021-03-23T00:00:00"/>
    <n v="6683454"/>
    <n v="61487777"/>
    <n v="184463331"/>
    <s v="ASTRITH TERESA GALLO ALFONSO_x000a_JONATHAN SMITH AGUILERA DIAZ_x000a_LILIANA MARCELA SOCHA RINCON_x000a_"/>
    <n v="46115832"/>
    <x v="0"/>
    <s v="24625_x000a_24674_x000a_24678"/>
    <x v="3"/>
  </r>
  <r>
    <x v="1"/>
    <n v="32"/>
    <x v="1"/>
    <x v="1"/>
    <x v="1"/>
    <x v="1"/>
    <x v="0"/>
    <x v="1"/>
    <x v="0"/>
    <s v="Servicios de sistemas de información geográfica (sig)"/>
    <x v="0"/>
    <n v="81101512"/>
    <s v="Prestación de servicios profesionales para el seguimiento y control de los proyectos de gestión catastral con enforque multipropósito."/>
    <x v="1"/>
    <x v="1"/>
    <n v="325"/>
    <x v="1"/>
    <x v="0"/>
    <x v="2"/>
    <n v="131948917"/>
    <n v="131948917"/>
    <x v="0"/>
    <x v="0"/>
    <x v="1"/>
    <x v="0"/>
    <x v="1"/>
    <s v="Subdirección de Catastro"/>
    <x v="5"/>
    <s v="Subdirectora de Catastro"/>
    <x v="1"/>
    <x v="2"/>
    <s v="Ejecutar procesos de actualización catastral a nivel nacional"/>
    <s v="Predios actualizados catastralmente"/>
    <n v="183"/>
    <d v="2021-02-05T00:00:00"/>
    <n v="12179900"/>
    <n v="129918933"/>
    <n v="129918933"/>
    <s v="AVIER ENRIQUE ZULUAGA GONZALEZ"/>
    <n v="2029984"/>
    <x v="0"/>
    <n v="24371"/>
    <x v="1"/>
  </r>
  <r>
    <x v="1"/>
    <n v="44"/>
    <x v="1"/>
    <x v="1"/>
    <x v="1"/>
    <x v="1"/>
    <x v="0"/>
    <x v="12"/>
    <x v="0"/>
    <s v="Servicios secretariales o de administración de oficinas  "/>
    <x v="0"/>
    <n v="80161501"/>
    <s v="Prestar servicios profesionales para coordinar y gestionar la consecución de fuentes de información, así como el diseño y análisis de los cruces de ésta con la base catastral, a fin de servir de insumo para la optimización de los procesos de formación y actualización catastral a cargo"/>
    <x v="2"/>
    <x v="2"/>
    <n v="300"/>
    <x v="1"/>
    <x v="0"/>
    <x v="2"/>
    <n v="113450766"/>
    <n v="113450766"/>
    <x v="0"/>
    <x v="0"/>
    <x v="1"/>
    <x v="0"/>
    <x v="1"/>
    <s v="Subdirección de Catastro"/>
    <x v="5"/>
    <s v="Subdirectora de Catastro"/>
    <x v="1"/>
    <x v="2"/>
    <s v="Ejecutar procesos de actualización catastral a nivel nacional"/>
    <s v="Predios actualizados catastralmente"/>
    <n v="445"/>
    <d v="2021-02-25T00:00:00"/>
    <n v="12179900"/>
    <n v="109619100"/>
    <n v="109619100"/>
    <s v="CLAUDIA CECILIA PUENTES RIAÑO"/>
    <n v="3831666"/>
    <x v="0"/>
    <m/>
    <x v="1"/>
  </r>
  <r>
    <x v="1"/>
    <n v="73"/>
    <x v="1"/>
    <x v="1"/>
    <x v="1"/>
    <x v="1"/>
    <x v="0"/>
    <x v="9"/>
    <x v="0"/>
    <s v="Servicios secretariales o de administración de oficinas  "/>
    <x v="1"/>
    <n v="80161501"/>
    <s v="Arrendamiento  de bien inmueble para funcionamiento de sede operativa del contrato 02-2021 actualización catastral con enfoque multipropósito del munincipio de arauquita"/>
    <x v="5"/>
    <x v="5"/>
    <n v="225"/>
    <x v="1"/>
    <x v="0"/>
    <x v="2"/>
    <n v="11250000"/>
    <n v="11250000"/>
    <x v="0"/>
    <x v="1"/>
    <x v="1"/>
    <x v="0"/>
    <x v="1"/>
    <s v="DT Casanare"/>
    <x v="4"/>
    <s v="HERMES SALCEDO RODRIGUEZ"/>
    <x v="1"/>
    <x v="2"/>
    <s v="Ejecutar procesos de actualización catastral a nivel nacional"/>
    <s v="Predios actualizados catastralmente"/>
    <n v="619"/>
    <d v="2021-06-11T00:00:00"/>
    <n v="11250000"/>
    <n v="11250000"/>
    <n v="11250000"/>
    <s v="COMITE DE GANADEROS DE ARAUQUITA"/>
    <n v="0"/>
    <x v="0"/>
    <n v="24764"/>
    <x v="1"/>
  </r>
  <r>
    <x v="1"/>
    <n v="74"/>
    <x v="1"/>
    <x v="1"/>
    <x v="1"/>
    <x v="1"/>
    <x v="0"/>
    <x v="9"/>
    <x v="0"/>
    <s v="Servicios secretariales o de administración de oficinas  "/>
    <x v="1"/>
    <n v="80161501"/>
    <s v="Prestación de servicios profesionales para realizar levantamiento y análisis de requerimientos funcionales y técnicos para sistemas de información, diagramación y diseño conceptual de procesos y pruebas de sistemas de infomación."/>
    <x v="5"/>
    <x v="5"/>
    <n v="240"/>
    <x v="1"/>
    <x v="0"/>
    <x v="2"/>
    <n v="46062344"/>
    <n v="46062344"/>
    <x v="0"/>
    <x v="1"/>
    <x v="1"/>
    <x v="0"/>
    <x v="1"/>
    <s v="Subdirección de Catastro"/>
    <x v="5"/>
    <s v="Subdirectora de Catastro"/>
    <x v="1"/>
    <x v="2"/>
    <s v="Ejecutar procesos de actualización catastral a nivel nacional"/>
    <s v="Predios actualizados catastralmente"/>
    <n v="625"/>
    <d v="2021-06-18T00:00:00"/>
    <n v="5757793"/>
    <n v="36466022.333333328"/>
    <n v="36466022.333333328"/>
    <s v="DIANA ERIKA RAMIREZ RAMIREZ"/>
    <n v="9596321.6666666716"/>
    <x v="0"/>
    <n v="24769"/>
    <x v="1"/>
  </r>
  <r>
    <x v="1"/>
    <n v="28"/>
    <x v="1"/>
    <x v="1"/>
    <x v="1"/>
    <x v="1"/>
    <x v="0"/>
    <x v="1"/>
    <x v="0"/>
    <s v="Servicios de formación profesional en derecho"/>
    <x v="0"/>
    <n v="86101713"/>
    <s v="Prestación de servicios profesionales para realizar la elaboración y revisión de los documentos requeridos en el aspecto juridico, para el desarrollo de las competencias del Instituto Geográfico Agustin Codazzi-IGAC"/>
    <x v="1"/>
    <x v="1"/>
    <n v="325"/>
    <x v="1"/>
    <x v="0"/>
    <x v="2"/>
    <n v="106873910"/>
    <n v="106873910"/>
    <x v="0"/>
    <x v="0"/>
    <x v="1"/>
    <x v="0"/>
    <x v="1"/>
    <s v="Subdirección de Catastro"/>
    <x v="5"/>
    <s v="Subdirectora de Catastro"/>
    <x v="1"/>
    <x v="2"/>
    <s v="Ejecutar procesos de actualización catastral a nivel nacional"/>
    <s v="Predios actualizados catastralmente"/>
    <n v="177"/>
    <d v="2021-02-04T00:00:00"/>
    <n v="9865284"/>
    <n v="105229696"/>
    <n v="105229696"/>
    <s v="ELENA ROCÍO VERÁSTEGUI NIÑO"/>
    <n v="1644214"/>
    <x v="0"/>
    <n v="24361"/>
    <x v="1"/>
  </r>
  <r>
    <x v="1"/>
    <n v="7"/>
    <x v="1"/>
    <x v="1"/>
    <x v="1"/>
    <x v="1"/>
    <x v="0"/>
    <x v="0"/>
    <x v="0"/>
    <s v="Servicios de formación profesional en derecho"/>
    <x v="0"/>
    <n v="86101713"/>
    <s v="Prestación de servicios profesionales para el desarrollo del componente social requerido de los procesos de gestión catastral desarrollados por el IGAC"/>
    <x v="0"/>
    <x v="0"/>
    <n v="11"/>
    <x v="0"/>
    <x v="0"/>
    <x v="2"/>
    <n v="63335720"/>
    <n v="63335720"/>
    <x v="0"/>
    <x v="0"/>
    <x v="1"/>
    <x v="0"/>
    <x v="1"/>
    <s v="Subdirección de Catastro"/>
    <x v="5"/>
    <s v="Subdirectora de Catastro"/>
    <x v="1"/>
    <x v="2"/>
    <s v="Ejecutar procesos de actualización catastral a nivel nacional"/>
    <s v="Predios actualizados catastralmente"/>
    <n v="54"/>
    <d v="2021-01-19T00:00:00"/>
    <n v="5757793"/>
    <n v="63143797"/>
    <n v="63143797"/>
    <s v="GERMAN ANDRES HERRERA SIERRA"/>
    <n v="191923"/>
    <x v="0"/>
    <n v="24213"/>
    <x v="1"/>
  </r>
  <r>
    <x v="1"/>
    <n v="65"/>
    <x v="1"/>
    <x v="1"/>
    <x v="6"/>
    <x v="3"/>
    <x v="6"/>
    <x v="16"/>
    <x v="0"/>
    <s v="Servicios de sistemas de información geográfica (sig)"/>
    <x v="0"/>
    <n v="81101512"/>
    <s v="Prestación de servicios profesionales para elaborar los avalúos comerciales de bienes inmuebles tanto urbanos como rurales a nivel nacional, de acuerdo con los contratos suscritos por el IGAC"/>
    <x v="4"/>
    <x v="4"/>
    <n v="255"/>
    <x v="1"/>
    <x v="0"/>
    <x v="2"/>
    <n v="293647443"/>
    <n v="293647443"/>
    <x v="0"/>
    <x v="0"/>
    <x v="7"/>
    <x v="0"/>
    <x v="1"/>
    <s v="Subdirección de Catastro"/>
    <x v="5"/>
    <s v="Subdirectora de Catastro"/>
    <x v="1"/>
    <x v="4"/>
    <s v="Realizar avalúos comerciales, de acuerdo a las solicitudes recibidas."/>
    <s v="Avalúos realizados"/>
    <n v="565"/>
    <d v="2021-04-28T00:00:00"/>
    <n v="5757793"/>
    <n v="40304551"/>
    <n v="40304551"/>
    <s v="HUGO ENRIQUE JIMENEZ CASTELLANOS_x000a_JULI MARCELA GUTIERREZ PACHECO_x000a_LUZ MERY PULIDO PELAEZ"/>
    <n v="149702618"/>
    <x v="0"/>
    <s v="24700_x000a_24760_x000a_24762"/>
    <x v="1"/>
  </r>
  <r>
    <x v="1"/>
    <n v="71"/>
    <x v="1"/>
    <x v="1"/>
    <x v="0"/>
    <x v="0"/>
    <x v="0"/>
    <x v="9"/>
    <x v="0"/>
    <s v="Servicios secretariales o de administración de oficinas  "/>
    <x v="1"/>
    <n v="80161501"/>
    <s v="Prestación de servicios profesionales encaminados a desarrollar el apoyo técnico y control de calidad de los avalúos de bienes inmuebles tanto urbanos como rurales a nivel nacional"/>
    <x v="5"/>
    <x v="5"/>
    <n v="255"/>
    <x v="1"/>
    <x v="0"/>
    <x v="2"/>
    <n v="128354709"/>
    <n v="128354709"/>
    <x v="0"/>
    <x v="0"/>
    <x v="0"/>
    <x v="0"/>
    <x v="1"/>
    <s v="Subdirección de Catastro"/>
    <x v="5"/>
    <s v="Subdirectora de Catastro"/>
    <x v="1"/>
    <x v="4"/>
    <s v="Realizar avalúos comerciales, de acuerdo a las solicitudes recibidas."/>
    <s v="Avalúos realizados"/>
    <n v="620"/>
    <d v="2021-06-09T00:00:00"/>
    <n v="7550277"/>
    <n v="50335180"/>
    <n v="100670360"/>
    <s v="ISABEL QUINTERO PINILLA_x000a_JAIRO ALFONSO MORENO PADILLA"/>
    <n v="27684349"/>
    <x v="0"/>
    <s v="24766_x000a_24768"/>
    <x v="0"/>
  </r>
  <r>
    <x v="1"/>
    <n v="57"/>
    <x v="1"/>
    <x v="1"/>
    <x v="4"/>
    <x v="4"/>
    <x v="0"/>
    <x v="14"/>
    <x v="0"/>
    <s v="Servicios secretariales o de administración de oficinas  "/>
    <x v="0"/>
    <n v="80161501"/>
    <s v="Prestación de servicios profesionales para generar productos de Aplicaciones Agrológicas, derivados de Levantamientos de suelos, para apoyar los procesos de Catastro Multipropósito."/>
    <x v="3"/>
    <x v="3"/>
    <n v="270"/>
    <x v="1"/>
    <x v="0"/>
    <x v="2"/>
    <n v="227115000"/>
    <n v="227115000"/>
    <x v="0"/>
    <x v="0"/>
    <x v="4"/>
    <x v="0"/>
    <x v="1"/>
    <s v="Subdirección de Catastro"/>
    <x v="5"/>
    <s v="Subdirectora de Catastro"/>
    <x v="1"/>
    <x v="2"/>
    <s v="Ejecutar procesos de actualización catastral a nivel nacional"/>
    <s v="Predios actualizados catastralmente"/>
    <n v="522"/>
    <d v="2021-04-09T00:00:00"/>
    <n v="4976424"/>
    <n v="34834968"/>
    <n v="174174840"/>
    <s v="JOSE  ELIAS  ELIZALDE  MUÑOZ_x000a_JUAN PABLO  FERNANDEZ  RODRIGUEZ_x000a_YAMID  MANUEL  MORENO_x000a_LEIDY  JOHANNA  ESCOBAR  QUEMBA_x000a_WILLIAM HERNAN GONZALEZ MARTINEZ"/>
    <n v="52940160"/>
    <x v="0"/>
    <s v="24657_x000a_24658_x000a_24659_x000a_24660_x000a_24661"/>
    <x v="4"/>
  </r>
  <r>
    <x v="1"/>
    <n v="54"/>
    <x v="1"/>
    <x v="1"/>
    <x v="3"/>
    <x v="3"/>
    <x v="0"/>
    <x v="2"/>
    <x v="0"/>
    <s v="Servicios de sistemas de información geográfica (sig)"/>
    <x v="0"/>
    <n v="81101512"/>
    <s v="Prestación de servicios profesionales para el desarrollo, validación e implementación de las metodologías de valoración, aplicables a los procesos de catastrales con enfoque multipropósito"/>
    <x v="2"/>
    <x v="2"/>
    <n v="300"/>
    <x v="1"/>
    <x v="0"/>
    <x v="2"/>
    <n v="226508310"/>
    <n v="226508310"/>
    <x v="0"/>
    <x v="0"/>
    <x v="3"/>
    <x v="0"/>
    <x v="1"/>
    <s v="Subdirección de Catastro"/>
    <x v="5"/>
    <s v="Subdirectora de Catastro"/>
    <x v="1"/>
    <x v="2"/>
    <s v="Ejecutar procesos de actualización catastral a nivel nacional"/>
    <s v="Predios actualizados catastralmente"/>
    <n v="510"/>
    <d v="2021-03-30T00:00:00"/>
    <n v="7550277"/>
    <n v="67952493"/>
    <n v="203857479"/>
    <s v="JULY MARCELA RODRIGUEZ MUSTAFA_x000a_JOHANNA ALEXANDRA RAMIREZ BELTRAN_x000a_SERGIO MAURICIO ARDILA QUINTERO"/>
    <n v="22650831"/>
    <x v="0"/>
    <s v="24643_x000a_24647_x000a_24649"/>
    <x v="3"/>
  </r>
  <r>
    <x v="1"/>
    <n v="47"/>
    <x v="1"/>
    <x v="1"/>
    <x v="1"/>
    <x v="1"/>
    <x v="0"/>
    <x v="3"/>
    <x v="0"/>
    <s v="Servicios secretariales o de administración de oficinas  "/>
    <x v="0"/>
    <n v="80161501"/>
    <s v="Prestación de servicios profesionales para realizar los análisis estadísticos requeridos en el marco de los procesos de formación y actualización catastral a cargo de Instituto "/>
    <x v="3"/>
    <x v="3"/>
    <n v="270"/>
    <x v="1"/>
    <x v="0"/>
    <x v="2"/>
    <n v="86828186"/>
    <n v="86828186"/>
    <x v="0"/>
    <x v="0"/>
    <x v="1"/>
    <x v="0"/>
    <x v="1"/>
    <s v="Subdirección de Catastro"/>
    <x v="5"/>
    <s v="Subdirectora de Catastro"/>
    <x v="1"/>
    <x v="2"/>
    <s v="Ejecutar procesos de actualización catastral a nivel nacional"/>
    <s v="Predios actualizados catastralmente"/>
    <n v="451"/>
    <d v="2021-03-15T00:00:00"/>
    <n v="7550277"/>
    <n v="64177355"/>
    <n v="64177355"/>
    <s v="KAREN ROSANA CÓRDOBA PÉROZO"/>
    <n v="22650831"/>
    <x v="0"/>
    <n v="24680"/>
    <x v="1"/>
  </r>
  <r>
    <x v="1"/>
    <n v="48"/>
    <x v="1"/>
    <x v="1"/>
    <x v="1"/>
    <x v="1"/>
    <x v="0"/>
    <x v="2"/>
    <x v="0"/>
    <s v="Servicios secretariales o de administración de oficinas  "/>
    <x v="0"/>
    <n v="80161501"/>
    <s v="Prestación de servicios profesionales para el procesamiento, análisis y generación de productos geográficos que apoyen el proceso de actualización catastral"/>
    <x v="2"/>
    <x v="2"/>
    <n v="285"/>
    <x v="1"/>
    <x v="0"/>
    <x v="2"/>
    <n v="25379089"/>
    <n v="25379089"/>
    <x v="0"/>
    <x v="0"/>
    <x v="1"/>
    <x v="0"/>
    <x v="1"/>
    <s v="Subdirección de Catastro"/>
    <x v="5"/>
    <s v="Subdirectora de Catastro"/>
    <x v="1"/>
    <x v="2"/>
    <s v="Ejecutar procesos de actualización catastral a nivel nacional"/>
    <s v="Predios actualizados catastralmente"/>
    <n v="470"/>
    <d v="2021-03-18T00:00:00"/>
    <n v="2671483"/>
    <n v="24577644"/>
    <n v="24577644"/>
    <s v="LAURA ALEJANDRA MARTINEZ CONDE"/>
    <n v="801445"/>
    <x v="0"/>
    <n v="24681"/>
    <x v="1"/>
  </r>
  <r>
    <x v="1"/>
    <n v="4"/>
    <x v="1"/>
    <x v="1"/>
    <x v="1"/>
    <x v="1"/>
    <x v="0"/>
    <x v="0"/>
    <x v="0"/>
    <s v="Servicios de formación profesional en derecho"/>
    <x v="0"/>
    <n v="86101713"/>
    <s v="Prestación de servicios profesionales para apoyar el componente jurídico en los proyectos de Gestión Catastral desarrollados por el IGAC"/>
    <x v="0"/>
    <x v="0"/>
    <n v="11"/>
    <x v="0"/>
    <x v="0"/>
    <x v="2"/>
    <n v="95787741"/>
    <n v="95787741"/>
    <x v="0"/>
    <x v="0"/>
    <x v="1"/>
    <x v="0"/>
    <x v="1"/>
    <s v="Subdirección de Catastro"/>
    <x v="5"/>
    <s v="Subdirectora de Catastro"/>
    <x v="1"/>
    <x v="2"/>
    <s v="Ejecutar procesos de actualización catastral a nivel nacional"/>
    <s v="Predios actualizados catastralmente"/>
    <n v="48"/>
    <d v="2021-01-18T00:00:00"/>
    <n v="8707976"/>
    <n v="95787736"/>
    <n v="95787736"/>
    <s v="LIZZY KAROLAY RINCON CAMELO"/>
    <n v="5"/>
    <x v="0"/>
    <n v="24206"/>
    <x v="1"/>
  </r>
  <r>
    <x v="1"/>
    <n v="63"/>
    <x v="1"/>
    <x v="1"/>
    <x v="0"/>
    <x v="0"/>
    <x v="0"/>
    <x v="5"/>
    <x v="0"/>
    <s v="Servicios secretariales o de administración de oficinas  "/>
    <x v="0"/>
    <n v="80161501"/>
    <s v="Prestación de servicios  para identificar, localizar,revisar,analizar, consolidar documentos técnicos y cartografia tematica relacionada con zonificación de usos suelos y clasificación del suelo."/>
    <x v="4"/>
    <x v="4"/>
    <n v="240"/>
    <x v="1"/>
    <x v="0"/>
    <x v="2"/>
    <n v="106935264"/>
    <n v="106935264"/>
    <x v="0"/>
    <x v="0"/>
    <x v="0"/>
    <x v="0"/>
    <x v="1"/>
    <s v="Subdirección de Catastro"/>
    <x v="5"/>
    <s v="Subdirectora de Catastro"/>
    <x v="1"/>
    <x v="2"/>
    <s v="Ejecutar procesos de actualización catastral a nivel nacional"/>
    <s v="Predios actualizados catastralmente"/>
    <n v="572"/>
    <d v="2021-04-27T00:00:00"/>
    <n v="6683454"/>
    <n v="46784178"/>
    <n v="93568356"/>
    <s v="LUZ MARY ROSERO DELGADO_x000a_FABIAN ESTEBAN SUAREZ BURBANO_x000a_"/>
    <n v="13366908"/>
    <x v="0"/>
    <s v="24706_x000a_24722"/>
    <x v="0"/>
  </r>
  <r>
    <x v="1"/>
    <n v="46"/>
    <x v="1"/>
    <x v="1"/>
    <x v="1"/>
    <x v="1"/>
    <x v="0"/>
    <x v="3"/>
    <x v="0"/>
    <s v="Servicios secretariales o de administración de oficinas  "/>
    <x v="0"/>
    <n v="80161501"/>
    <s v="Prestación de servicios para apoyar la atención y trámite de las solicitudes de avalúos y de requerimientos de información relacionados con  la ejecución de avalúos."/>
    <x v="2"/>
    <x v="2"/>
    <n v="300"/>
    <x v="1"/>
    <x v="0"/>
    <x v="2"/>
    <n v="28941066"/>
    <n v="28941066"/>
    <x v="0"/>
    <x v="0"/>
    <x v="1"/>
    <x v="0"/>
    <x v="1"/>
    <s v="Subdirección de Catastro"/>
    <x v="5"/>
    <s v="Subdirectora de Catastro"/>
    <x v="1"/>
    <x v="4"/>
    <s v="Realizar avalúos comerciales, de acuerdo a las solicitudes recibidas."/>
    <s v="Avalúos realizados"/>
    <n v="433"/>
    <d v="2021-03-08T00:00:00"/>
    <n v="2671483"/>
    <n v="26269583"/>
    <n v="26269583"/>
    <s v="MARIA NIRIAM URREA"/>
    <n v="2671483"/>
    <x v="0"/>
    <n v="24562"/>
    <x v="1"/>
  </r>
  <r>
    <x v="1"/>
    <n v="24"/>
    <x v="1"/>
    <x v="1"/>
    <x v="5"/>
    <x v="5"/>
    <x v="0"/>
    <x v="0"/>
    <x v="0"/>
    <s v="Servicios de sistemas de información geográfica (sig)"/>
    <x v="0"/>
    <n v="81101512"/>
    <s v="Prestación de servicios profesionales para adelantar los avalúos comerciales asignados, de acuerdo a la programación establecida. "/>
    <x v="0"/>
    <x v="0"/>
    <n v="11"/>
    <x v="0"/>
    <x v="0"/>
    <x v="2"/>
    <n v="253342879"/>
    <n v="253342879"/>
    <x v="0"/>
    <x v="0"/>
    <x v="5"/>
    <x v="0"/>
    <x v="1"/>
    <s v="Subdirección de Catastro"/>
    <x v="5"/>
    <s v="Subdirectora de Catastro"/>
    <x v="1"/>
    <x v="4"/>
    <s v="Realizar avalúos comerciales, de acuerdo a las solicitudes recibidas."/>
    <s v="Avalúos realizados"/>
    <n v="120"/>
    <d v="2021-01-28T00:00:00"/>
    <n v="5757793"/>
    <n v="63143797"/>
    <n v="252575188"/>
    <s v="MARITZA LIZBETH MAYORAL AZUERO_x000a_PEDRO ENRIQUE RAMIREZ OSPINA_x000a_ DIANA MARCELA GALINDO ALAVA _x000a_ JOSE ALFREDO RIAÑO_x000a_"/>
    <n v="767691"/>
    <x v="0"/>
    <s v="24258_x000a_24450_x000a_24453_x000a_24494"/>
    <x v="5"/>
  </r>
  <r>
    <x v="1"/>
    <n v="43"/>
    <x v="1"/>
    <x v="1"/>
    <x v="4"/>
    <x v="4"/>
    <x v="0"/>
    <x v="2"/>
    <x v="0"/>
    <s v="Servicios secretariales o de administración de oficinas  "/>
    <x v="0"/>
    <n v="80161501"/>
    <s v="Prestación de servicios profesionales para adelantar los avalúos comerciales que le sean asignados a nivel nacional."/>
    <x v="2"/>
    <x v="2"/>
    <n v="300"/>
    <x v="1"/>
    <x v="0"/>
    <x v="2"/>
    <n v="300000000"/>
    <n v="300000000"/>
    <x v="0"/>
    <x v="0"/>
    <x v="4"/>
    <x v="0"/>
    <x v="1"/>
    <s v="Subdirección de Catastro"/>
    <x v="5"/>
    <s v="Subdirectora de Catastro"/>
    <x v="1"/>
    <x v="4"/>
    <s v="Realizar avalúos comerciales, de acuerdo a las solicitudes recibidas."/>
    <s v="Avalúos realizados"/>
    <n v="398"/>
    <d v="2021-02-25T00:00:00"/>
    <n v="6000000"/>
    <n v="60000000"/>
    <n v="300000000"/>
    <s v="MARY CRISTINA GUEVARA CAMACHO _x000a_ROBINSON MIGUEL CACERES PARRA _x000a_ ANGEL ESTEYNER RODRIGUEZ VEGA_x000a_LISANDRO CASTAÑEDA SALAZAR_x000a_PEDRO GABRIEL CASTELBLANCO OYOLA"/>
    <n v="0"/>
    <x v="0"/>
    <s v="24535_x000a_24536_x000a_24537_x000a_24539_x000a_24589"/>
    <x v="4"/>
  </r>
  <r>
    <x v="1"/>
    <n v="6"/>
    <x v="1"/>
    <x v="1"/>
    <x v="1"/>
    <x v="1"/>
    <x v="0"/>
    <x v="0"/>
    <x v="0"/>
    <s v="Servicios de sistemas de información geográfica (sig)"/>
    <x v="0"/>
    <n v="81101512"/>
    <s v="Prestación de servicios profesionales para realizar el análisis de la información generada en los proyectos adelantados por el área, que permitan la implementación de mejoras en los aspectos técnicos y operativos del proceso de gestión catastral. "/>
    <x v="0"/>
    <x v="0"/>
    <n v="11"/>
    <x v="0"/>
    <x v="0"/>
    <x v="2"/>
    <n v="108518129"/>
    <n v="108518129"/>
    <x v="0"/>
    <x v="0"/>
    <x v="1"/>
    <x v="0"/>
    <x v="1"/>
    <s v="Subdirección de Catastro"/>
    <x v="5"/>
    <s v="Subdirectora de Catastro"/>
    <x v="1"/>
    <x v="2"/>
    <s v="Ejecutar procesos de actualización catastral a nivel nacional"/>
    <s v="Predios actualizados catastralmente"/>
    <n v="61"/>
    <d v="2021-01-19T00:00:00"/>
    <n v="9865284"/>
    <n v="108518124"/>
    <n v="108518124"/>
    <s v="MARYSOL  RUIZ CANO"/>
    <n v="5"/>
    <x v="0"/>
    <n v="24223"/>
    <x v="1"/>
  </r>
  <r>
    <x v="1"/>
    <n v="60"/>
    <x v="1"/>
    <x v="1"/>
    <x v="4"/>
    <x v="3"/>
    <x v="3"/>
    <x v="3"/>
    <x v="0"/>
    <s v="Servicios secretariales o de administración de oficinas  "/>
    <x v="0"/>
    <n v="80161501"/>
    <s v="Prestar servicios profesionales para incorporar de forma puntual en la base catastral, los cambios en la información jurídica de los predios,  en el marco de los procesos de fomación y actualización catastral a cargo del Instituto"/>
    <x v="3"/>
    <x v="3"/>
    <n v="270"/>
    <x v="1"/>
    <x v="0"/>
    <x v="2"/>
    <n v="331073098"/>
    <n v="331073098"/>
    <x v="0"/>
    <x v="0"/>
    <x v="4"/>
    <x v="0"/>
    <x v="1"/>
    <s v="Subdirección de Catastro"/>
    <x v="5"/>
    <s v="Subdirectora de Catastro"/>
    <x v="1"/>
    <x v="2"/>
    <s v="Ejecutar procesos de actualización catastral a nivel nacional"/>
    <s v="Predios actualizados catastralmente"/>
    <n v="536"/>
    <d v="2021-04-19T00:00:00"/>
    <n v="5757793"/>
    <n v="41264183"/>
    <n v="123792549"/>
    <s v="MEYBES DIANA SOSSA RODRIGUEZ_x000a_DAVID ERNESTO NEGRETE CABRA_x000a_OSCAR YESID QUINTERO DELGADO"/>
    <n v="138187033"/>
    <x v="0"/>
    <s v="24679_x000a_24680_x000a_24681"/>
    <x v="3"/>
  </r>
  <r>
    <x v="1"/>
    <n v="42"/>
    <x v="1"/>
    <x v="1"/>
    <x v="5"/>
    <x v="5"/>
    <x v="0"/>
    <x v="1"/>
    <x v="0"/>
    <s v="Servicios secretariales o de administración de oficinas  "/>
    <x v="0"/>
    <n v="80161501"/>
    <s v="Prestación de servicios profesionales para ejercer como auxiliares de la justicia y en la elaboración de avalúos comerciales que le sean asignados en el marco del Proyecto de inversión &quot;Actualización y gestión catastral Nacional&quot;."/>
    <x v="1"/>
    <x v="1"/>
    <n v="325"/>
    <x v="1"/>
    <x v="0"/>
    <x v="2"/>
    <n v="127477133"/>
    <n v="127477133"/>
    <x v="0"/>
    <x v="0"/>
    <x v="5"/>
    <x v="0"/>
    <x v="1"/>
    <s v="Subdirección de Catastro"/>
    <x v="5"/>
    <s v="Subdirectora de Catastro"/>
    <x v="1"/>
    <x v="4"/>
    <s v="Realizar avalúos comerciales, de acuerdo a las solicitudes recibidas."/>
    <s v="Avalúos realizados"/>
    <n v="351"/>
    <d v="2021-02-19T00:00:00"/>
    <n v="2941780"/>
    <n v="30006156"/>
    <n v="120024624"/>
    <s v="NATALIA ROMAN LAFUENTE_x000a_LUIS EDUARDO GOMEZ DAZA _x000a_LAURA DANIELA RODRIGUEZ TORRES _x000a_JESSICA GONZALEZ ROMERO"/>
    <n v="7452509"/>
    <x v="0"/>
    <s v="24509_x000a_24510_x000a_24511_x000a_24512"/>
    <x v="5"/>
  </r>
  <r>
    <x v="1"/>
    <n v="56"/>
    <x v="1"/>
    <x v="1"/>
    <x v="3"/>
    <x v="3"/>
    <x v="0"/>
    <x v="11"/>
    <x v="0"/>
    <s v="Servicios secretariales o de administración de oficinas  "/>
    <x v="0"/>
    <n v="80161501"/>
    <s v="Prestar servicios profesionales para realizar los cruces de información de las diferentes fuentes con la base catastral y sus respectivos análisis, como insumo para la optimización de los procesos de formación y actualización catastral a cargo del Instituto"/>
    <x v="3"/>
    <x v="3"/>
    <n v="300"/>
    <x v="1"/>
    <x v="0"/>
    <x v="2"/>
    <n v="230579163"/>
    <n v="230579163"/>
    <x v="0"/>
    <x v="0"/>
    <x v="3"/>
    <x v="0"/>
    <x v="1"/>
    <s v="Subdirección de Catastro"/>
    <x v="5"/>
    <s v="Subdirectora de Catastro"/>
    <x v="1"/>
    <x v="2"/>
    <s v="Ejecutar procesos de actualización catastral a nivel nacional"/>
    <s v="Predios actualizados catastralmente"/>
    <n v="521"/>
    <d v="2021-04-09T00:00:00"/>
    <n v="6683454"/>
    <n v="53467632"/>
    <n v="160402896"/>
    <s v="OSCAR DANILO ANGULO_x000a_DIEGO FERNANADO MONTEZ LOPEZ_x000a_ANDRES RESTREPO JIMENEZ_x000a_"/>
    <n v="70176267"/>
    <x v="0"/>
    <s v="24654_x000a_24655_x000a_24687_x000a_"/>
    <x v="3"/>
  </r>
  <r>
    <x v="1"/>
    <n v="25"/>
    <x v="1"/>
    <x v="1"/>
    <x v="4"/>
    <x v="4"/>
    <x v="0"/>
    <x v="1"/>
    <x v="0"/>
    <s v="Servicios secretariales o de administración de oficinas  "/>
    <x v="0"/>
    <n v="80161501"/>
    <s v="Prestación de servicios profesionales para realizar el control de calidad y el apoyo técnico de los avalúos adelantados por el IGAC."/>
    <x v="1"/>
    <x v="1"/>
    <n v="325"/>
    <x v="1"/>
    <x v="0"/>
    <x v="2"/>
    <n v="408973338"/>
    <n v="408973338"/>
    <x v="0"/>
    <x v="0"/>
    <x v="4"/>
    <x v="0"/>
    <x v="1"/>
    <s v="Subdirección de Catastro"/>
    <x v="5"/>
    <s v="Subdirectora de Catastro"/>
    <x v="1"/>
    <x v="4"/>
    <s v="Realizar avalúos comerciales, de acuerdo a las solicitudes recibidas."/>
    <s v="Avalúos realizados"/>
    <n v="195"/>
    <d v="2021-02-03T00:00:00"/>
    <n v="7550277"/>
    <n v="80536288"/>
    <n v="402681440"/>
    <s v="OSCAR OMAR NAVARRO_x000a_HUGO PHERNEY SOLTELO YAGAMA_x000a_CARLOS JAVIER ALAPE COCOMA_x000a_LUIS FERNANDO COTE VEGA_x000a_OMAR AUGUSTO MUÑOZ IBARRA"/>
    <n v="6291898"/>
    <x v="0"/>
    <s v="24379_x000a_24393_x000a_24465_x000a_24470_x000a_24481"/>
    <x v="4"/>
  </r>
  <r>
    <x v="1"/>
    <n v="19"/>
    <x v="1"/>
    <x v="1"/>
    <x v="0"/>
    <x v="0"/>
    <x v="0"/>
    <x v="1"/>
    <x v="0"/>
    <s v="Servicios de sistemas de información geográfica (sig)"/>
    <x v="0"/>
    <n v="81101512"/>
    <s v="Prestación de servicios profesionales para orientar y controlar, la operación de los proyectos de Gestión Catastral adelantados por el IGAC"/>
    <x v="1"/>
    <x v="1"/>
    <n v="325"/>
    <x v="1"/>
    <x v="0"/>
    <x v="2"/>
    <n v="188672813"/>
    <n v="188672813"/>
    <x v="0"/>
    <x v="0"/>
    <x v="0"/>
    <x v="0"/>
    <x v="1"/>
    <s v="Subdirección de Catastro"/>
    <x v="5"/>
    <s v="Subdirectora de Catastro"/>
    <x v="1"/>
    <x v="2"/>
    <s v="Ejecutar procesos de actualización catastral a nivel nacional"/>
    <s v="Predios actualizados catastralmente"/>
    <n v="242"/>
    <d v="2021-01-25T00:00:00"/>
    <n v="8707976"/>
    <n v="91433748"/>
    <n v="182867496"/>
    <s v="PAOLA ANDREA MARTÍNEZ PÉREZ _x000a_ OSCAR ALEXANDER PEREZ PINEDA"/>
    <n v="5805317"/>
    <x v="0"/>
    <s v="24417_x000a_24482"/>
    <x v="0"/>
  </r>
  <r>
    <x v="1"/>
    <n v="45"/>
    <x v="1"/>
    <x v="1"/>
    <x v="1"/>
    <x v="1"/>
    <x v="0"/>
    <x v="3"/>
    <x v="0"/>
    <s v="Servicios de sistemas de información geográfica (sig)"/>
    <x v="0"/>
    <n v="81101512"/>
    <s v="Prestación de servicios profesionales para la coordinación y ejecución de actividades de procesamiento, análisis y generación de productos geográficos y alfanuméricos requeridos para la gestión catastral, así como la documentación de los procedimientos asociados"/>
    <x v="2"/>
    <x v="2"/>
    <n v="300"/>
    <x v="1"/>
    <x v="0"/>
    <x v="2"/>
    <n v="62376091"/>
    <n v="62376091"/>
    <x v="0"/>
    <x v="0"/>
    <x v="1"/>
    <x v="0"/>
    <x v="1"/>
    <s v="Subdirección de Catastro"/>
    <x v="5"/>
    <s v="Subdirectora de Catastro"/>
    <x v="1"/>
    <x v="2"/>
    <s v="Ejecutar procesos de actualización catastral a nivel nacional"/>
    <s v="Predios actualizados catastralmente"/>
    <n v="433"/>
    <d v="2021-03-04T00:00:00"/>
    <n v="5757793"/>
    <n v="54699033"/>
    <n v="54699033"/>
    <s v="SANDRA MILENA BELALCAZAR BENAVIDES"/>
    <n v="7677058"/>
    <x v="0"/>
    <n v="24580"/>
    <x v="1"/>
  </r>
  <r>
    <x v="1"/>
    <n v="34"/>
    <x v="1"/>
    <x v="1"/>
    <x v="0"/>
    <x v="0"/>
    <x v="0"/>
    <x v="1"/>
    <x v="0"/>
    <s v="Servicios secretariales o de administración de oficinas  "/>
    <x v="0"/>
    <n v="80161501"/>
    <s v="Prestación de servicios profesionales para adelantar la ejecución de los procesos de gestión catastral a cargo del IGAC, programados en la vigencia"/>
    <x v="1"/>
    <x v="1"/>
    <n v="325"/>
    <x v="1"/>
    <x v="0"/>
    <x v="2"/>
    <n v="213747820"/>
    <n v="213747820"/>
    <x v="0"/>
    <x v="0"/>
    <x v="0"/>
    <x v="0"/>
    <x v="1"/>
    <s v="Subdirección de Catastro"/>
    <x v="5"/>
    <s v="Subdirectora de Catastro"/>
    <x v="1"/>
    <x v="2"/>
    <s v="Ejecutar procesos de actualización catastral a nivel nacional"/>
    <s v="Predios actualizados catastralmente"/>
    <n v="221"/>
    <d v="2021-02-10T00:00:00"/>
    <n v="9865284"/>
    <n v="104572010"/>
    <n v="209144020"/>
    <s v="WILMER OSWALDO GUTIERREZ GUTIERREZ_x000a_CARLOS ARTURO FERNANDEZ HERNANDEZ_x000a_"/>
    <n v="4603800"/>
    <x v="0"/>
    <s v="24399_x000a_24469"/>
    <x v="0"/>
  </r>
  <r>
    <x v="1"/>
    <n v="64"/>
    <x v="1"/>
    <x v="1"/>
    <x v="0"/>
    <x v="0"/>
    <x v="0"/>
    <x v="4"/>
    <x v="0"/>
    <s v="Servicios secretariales o de administración de oficinas  "/>
    <x v="0"/>
    <n v="80161501"/>
    <s v="Prestación de servicios  para identificar, localizar, editar, integrar,estructurar en GDB y validar, la cartografía básica y temática de Ordenamiento Territorial."/>
    <x v="3"/>
    <x v="3"/>
    <n v="240"/>
    <x v="1"/>
    <x v="0"/>
    <x v="2"/>
    <n v="58243776"/>
    <n v="58243776"/>
    <x v="0"/>
    <x v="0"/>
    <x v="0"/>
    <x v="0"/>
    <x v="1"/>
    <s v="Subdirección de Catastro"/>
    <x v="5"/>
    <s v="Subdirectora de Catastro"/>
    <x v="1"/>
    <x v="2"/>
    <s v="Ejecutar procesos de actualización catastral a nivel nacional"/>
    <s v="Predios actualizados catastralmente"/>
    <n v="564"/>
    <d v="2021-05-10T00:00:00"/>
    <n v="3640236"/>
    <n v="25481652"/>
    <n v="50963304"/>
    <s v="YIMI TOBIAS MORA CHAMORRO_x000a_JULIAN DAVID MORENO GALVIS"/>
    <n v="7280472"/>
    <x v="0"/>
    <s v="24720_x000a_24707"/>
    <x v="0"/>
  </r>
  <r>
    <x v="1"/>
    <m/>
    <x v="1"/>
    <x v="1"/>
    <x v="1"/>
    <x v="6"/>
    <x v="1"/>
    <x v="9"/>
    <x v="0"/>
    <s v="Servicios secretariales o de administración de oficinas  "/>
    <x v="1"/>
    <n v="80161501"/>
    <s v="Prestación de servicios profesionales para apoyar la gestión de los procesos catastrales de formación, actualización y conservación catastral."/>
    <x v="5"/>
    <x v="5"/>
    <n v="240"/>
    <x v="1"/>
    <x v="0"/>
    <x v="2"/>
    <n v="29121888"/>
    <n v="29121888"/>
    <x v="0"/>
    <x v="0"/>
    <x v="1"/>
    <x v="0"/>
    <x v="1"/>
    <s v="Subdirección de Catastro"/>
    <x v="5"/>
    <s v="Subdirectora de Catastro"/>
    <x v="1"/>
    <x v="2"/>
    <s v="Ejecutar procesos de actualización catastral a nivel nacional"/>
    <s v="Predios actualizados catastralmente"/>
    <m/>
    <m/>
    <e v="#N/A"/>
    <e v="#N/A"/>
    <e v="#N/A"/>
    <m/>
    <n v="0"/>
    <x v="4"/>
    <m/>
    <x v="6"/>
  </r>
  <r>
    <x v="1"/>
    <m/>
    <x v="1"/>
    <x v="1"/>
    <x v="1"/>
    <x v="6"/>
    <x v="1"/>
    <x v="8"/>
    <x v="0"/>
    <s v="Servicios secretariales o de administración de oficinas  "/>
    <x v="0"/>
    <n v="80161501"/>
    <s v="Prestación de servicios profesionales para revisar y aprobar los estudios de zonas homogéneas físicas y geoeconómicas requeridos en los procesos de la gestión catastral."/>
    <x v="5"/>
    <x v="5"/>
    <n v="210"/>
    <x v="1"/>
    <x v="0"/>
    <x v="2"/>
    <n v="40304551"/>
    <n v="40304551"/>
    <x v="0"/>
    <x v="0"/>
    <x v="1"/>
    <x v="0"/>
    <x v="1"/>
    <s v="Subdirección de Catastro"/>
    <x v="5"/>
    <s v="Subdirectora de Catastro"/>
    <x v="1"/>
    <x v="2"/>
    <s v="Ejecutar procesos de actualización catastral a nivel nacional"/>
    <s v="Predios actualizados catastralmente"/>
    <m/>
    <m/>
    <e v="#N/A"/>
    <e v="#N/A"/>
    <e v="#N/A"/>
    <m/>
    <n v="0"/>
    <x v="11"/>
    <m/>
    <x v="6"/>
  </r>
  <r>
    <x v="1"/>
    <m/>
    <x v="1"/>
    <x v="1"/>
    <x v="1"/>
    <x v="6"/>
    <x v="1"/>
    <x v="9"/>
    <x v="0"/>
    <s v="Servicios secretariales o de administración de oficinas  "/>
    <x v="1"/>
    <n v="80161501"/>
    <s v="Prestación de servicios profesionales para apoyar en la estructuración, planeación y seguimiento de los proyectos desarrollados en el marco de la &quot;Actualización y Gestión Catastral Nacional&quot; "/>
    <x v="5"/>
    <x v="5"/>
    <n v="240"/>
    <x v="1"/>
    <x v="0"/>
    <x v="2"/>
    <n v="69663808"/>
    <n v="69663808"/>
    <x v="0"/>
    <x v="0"/>
    <x v="1"/>
    <x v="0"/>
    <x v="1"/>
    <s v="Subdirección de Catastro"/>
    <x v="5"/>
    <s v="Subdirectora de Catastro"/>
    <x v="1"/>
    <x v="2"/>
    <s v="Ejecutar procesos de actualización catastral a nivel nacional"/>
    <s v="Predios actualizados catastralmente"/>
    <m/>
    <m/>
    <e v="#N/A"/>
    <e v="#N/A"/>
    <e v="#N/A"/>
    <m/>
    <n v="0"/>
    <x v="21"/>
    <m/>
    <x v="6"/>
  </r>
  <r>
    <x v="1"/>
    <m/>
    <x v="1"/>
    <x v="1"/>
    <x v="1"/>
    <x v="6"/>
    <x v="1"/>
    <x v="9"/>
    <x v="0"/>
    <s v="Servicios secretariales o de administración de oficinas  "/>
    <x v="1"/>
    <n v="80161501"/>
    <s v="Prestación de servicios profesionales para llevar a cabo el seguimiento, planeación y control de los proyectos desarrollados en el marco de la &quot;Actualización y Gestión Catastral Nacional&quot; con enfoque multipropósito"/>
    <x v="5"/>
    <x v="5"/>
    <n v="240"/>
    <x v="1"/>
    <x v="0"/>
    <x v="2"/>
    <n v="97439200"/>
    <n v="97439200"/>
    <x v="0"/>
    <x v="0"/>
    <x v="1"/>
    <x v="0"/>
    <x v="1"/>
    <s v="Subdirección de Catastro"/>
    <x v="5"/>
    <s v="Subdirectora de Catastro"/>
    <x v="1"/>
    <x v="2"/>
    <s v="Ejecutar procesos de actualización catastral a nivel nacional"/>
    <s v="Predios actualizados catastralmente"/>
    <m/>
    <m/>
    <e v="#N/A"/>
    <e v="#N/A"/>
    <e v="#N/A"/>
    <m/>
    <n v="0"/>
    <x v="24"/>
    <m/>
    <x v="6"/>
  </r>
  <r>
    <x v="1"/>
    <m/>
    <x v="1"/>
    <x v="1"/>
    <x v="4"/>
    <x v="6"/>
    <x v="2"/>
    <x v="8"/>
    <x v="0"/>
    <s v="Servicios secretariales o de administración de oficinas  "/>
    <x v="0"/>
    <n v="80161501"/>
    <s v="Prestación de servicios profesionales para realizar avalúos comerciales, a nivel nacional de los bienes urbanos y rurales."/>
    <x v="5"/>
    <x v="5"/>
    <n v="210"/>
    <x v="1"/>
    <x v="0"/>
    <x v="2"/>
    <n v="200000000"/>
    <n v="200000000"/>
    <x v="0"/>
    <x v="0"/>
    <x v="4"/>
    <x v="0"/>
    <x v="1"/>
    <s v="Subdirección de Catastro"/>
    <x v="5"/>
    <s v="Subdirectora de Catastro"/>
    <x v="1"/>
    <x v="4"/>
    <s v="Realizar avalúos comerciales, de acuerdo a las solicitudes recibidas."/>
    <s v="Avalúos realizados"/>
    <m/>
    <m/>
    <e v="#N/A"/>
    <e v="#N/A"/>
    <e v="#N/A"/>
    <m/>
    <n v="0"/>
    <x v="25"/>
    <m/>
    <x v="6"/>
  </r>
  <r>
    <x v="4"/>
    <m/>
    <x v="3"/>
    <x v="3"/>
    <x v="1"/>
    <x v="6"/>
    <x v="1"/>
    <x v="4"/>
    <x v="0"/>
    <s v="Servicios de sistemas de información geográfica (sig)"/>
    <x v="0"/>
    <n v="81101512"/>
    <s v="Prestación de servicios profesionales para realizar la planeación, desarrollo, soporte y seguimiento a los proyectos relacionados con desarrollo de aplicaciones de tecnologías de información geográfica a cargo de la oficina CIAF."/>
    <x v="7"/>
    <x v="7"/>
    <n v="165"/>
    <x v="1"/>
    <x v="0"/>
    <x v="2"/>
    <n v="52678703"/>
    <n v="52678703"/>
    <x v="0"/>
    <x v="0"/>
    <x v="1"/>
    <x v="0"/>
    <x v="3"/>
    <s v="Oficina CIAF"/>
    <x v="3"/>
    <s v="Jefe Oficina CIAF"/>
    <x v="3"/>
    <x v="5"/>
    <s v="Planear la asistencia técnica, asesoría, análisis y/o consultoría a desarrollar"/>
    <s v="Entidades Asistidas"/>
    <m/>
    <m/>
    <e v="#N/A"/>
    <e v="#N/A"/>
    <e v="#N/A"/>
    <m/>
    <n v="0"/>
    <x v="0"/>
    <m/>
    <x v="6"/>
  </r>
  <r>
    <x v="4"/>
    <n v="19"/>
    <x v="3"/>
    <x v="3"/>
    <x v="1"/>
    <x v="1"/>
    <x v="0"/>
    <x v="2"/>
    <x v="0"/>
    <s v="Servicios de sistemas de información geográfica (sig)"/>
    <x v="0"/>
    <n v="81101512"/>
    <s v="Prestación de servicios profesionales para la generación de productos técnicos en las etapas de planificación, diseño, implementación, seguimiento y soporte de los proyectos de desarrollo de aplicaciones en tecnologías de la información geográfica a cargo de la Oficina CIAF."/>
    <x v="2"/>
    <x v="2"/>
    <n v="5"/>
    <x v="0"/>
    <x v="0"/>
    <x v="2"/>
    <n v="36651830"/>
    <n v="36651830"/>
    <x v="0"/>
    <x v="0"/>
    <x v="1"/>
    <x v="0"/>
    <x v="3"/>
    <s v="Oficina CIAF"/>
    <x v="3"/>
    <s v="Jefe Oficina CIAF"/>
    <x v="3"/>
    <x v="5"/>
    <s v="Desarrollar la asistencia técnica, asesoría y/o consultoría"/>
    <s v="Entidades Asistidas"/>
    <n v="496"/>
    <d v="2021-03-23T00:00:00"/>
    <n v="7330366"/>
    <n v="36651830"/>
    <n v="36651830"/>
    <s v=" LINA MARGARITA LORA MATIZ"/>
    <n v="0"/>
    <x v="0"/>
    <n v="24631"/>
    <x v="1"/>
  </r>
  <r>
    <x v="4"/>
    <n v="3"/>
    <x v="3"/>
    <x v="3"/>
    <x v="1"/>
    <x v="1"/>
    <x v="0"/>
    <x v="0"/>
    <x v="0"/>
    <s v="Servicios de sistemas de información geográfica (sig)"/>
    <x v="0"/>
    <n v="81101512"/>
    <s v="Prestación de servicios profesionales para formular, desarrollar y controlar proyectos relacionados con desarrollo de aplicaciones de tecnologías de información geográfica a cargo de la oficina CIAF."/>
    <x v="0"/>
    <x v="0"/>
    <n v="165"/>
    <x v="1"/>
    <x v="0"/>
    <x v="2"/>
    <n v="105357406"/>
    <n v="105357406"/>
    <x v="0"/>
    <x v="0"/>
    <x v="1"/>
    <x v="0"/>
    <x v="3"/>
    <s v="Oficina CIAF"/>
    <x v="3"/>
    <s v="Jefe Oficina CIAF"/>
    <x v="3"/>
    <x v="5"/>
    <s v="Planear la asistencia técnica, asesoría, análisis y/o consultoría a desarrollar"/>
    <s v="Entidades Asistidas"/>
    <n v="25"/>
    <d v="2021-01-08T00:00:00"/>
    <n v="9577946"/>
    <n v="52678703"/>
    <n v="52678703"/>
    <s v="ANA JULIA SARRIA ALVAREZ"/>
    <n v="52678703"/>
    <x v="0"/>
    <n v="24196"/>
    <x v="1"/>
  </r>
  <r>
    <x v="4"/>
    <n v="23"/>
    <x v="3"/>
    <x v="3"/>
    <x v="1"/>
    <x v="1"/>
    <x v="0"/>
    <x v="2"/>
    <x v="0"/>
    <s v="Servicios de sistemas de información geográfica (sig)"/>
    <x v="0"/>
    <n v="81101512"/>
    <s v="Prestación de servicios profesionales para la implementación de métodos y herramientas estadísticas que permitan optimizar los procesos de producción de información misional de acuerdo con los proyectos de innovación de la oficina CIAF y requerimientos y lineamientos establecidos."/>
    <x v="3"/>
    <x v="3"/>
    <n v="9"/>
    <x v="0"/>
    <x v="0"/>
    <x v="2"/>
    <n v="51820137"/>
    <n v="51820137"/>
    <x v="0"/>
    <x v="0"/>
    <x v="1"/>
    <x v="0"/>
    <x v="3"/>
    <s v="Oficina CIAF"/>
    <x v="3"/>
    <s v="Jefe Oficina CIAF"/>
    <x v="3"/>
    <x v="21"/>
    <s v="Desarrollar estudios e investigaciones aplicadas a través de ciencia de datos y prospectiva para fortalecer los procesos institucionales"/>
    <s v="Modelos de gestión Implementados"/>
    <n v="540"/>
    <d v="2021-04-19T00:00:00"/>
    <n v="5757793"/>
    <n v="46830050"/>
    <n v="46830050"/>
    <s v="ANIBAL MONTERO LEGUIZAMON"/>
    <n v="4990087"/>
    <x v="0"/>
    <n v="24685"/>
    <x v="1"/>
  </r>
  <r>
    <x v="4"/>
    <n v="5"/>
    <x v="3"/>
    <x v="3"/>
    <x v="1"/>
    <x v="1"/>
    <x v="0"/>
    <x v="0"/>
    <x v="0"/>
    <s v="Servicios de sistemas de información geográfica (sig)"/>
    <x v="0"/>
    <n v="81101512"/>
    <s v="Prestación de servicios profesionales para el análisis y levantamiento de requerimientos de los proyectos de desarrollo de aplicaciones en tecnologías de información geográfica a cargo de la oficina CIAF."/>
    <x v="0"/>
    <x v="0"/>
    <n v="7"/>
    <x v="0"/>
    <x v="0"/>
    <x v="2"/>
    <n v="39130630"/>
    <n v="39130630"/>
    <x v="0"/>
    <x v="0"/>
    <x v="1"/>
    <x v="0"/>
    <x v="20"/>
    <s v="CENTRO DE INVESTIGACIÓN Y DESARROLLO EN INFORMACIÓN GEOGRÁFICA - CIAF"/>
    <x v="3"/>
    <s v="Diana Rocio Galindo - Jefe CIAF"/>
    <x v="3"/>
    <x v="5"/>
    <s v="Desarrollar la asistencia técnica, asesoría y/o consultoría"/>
    <s v="Entidades Asistidas"/>
    <n v="77"/>
    <d v="2021-01-21T00:00:00"/>
    <n v="4976424"/>
    <n v="34834968"/>
    <n v="34834968"/>
    <s v="CLAUDIA VIVIANA GOMEZ TENJO"/>
    <n v="4295662"/>
    <x v="0"/>
    <n v="24232"/>
    <x v="1"/>
  </r>
  <r>
    <x v="4"/>
    <n v="6"/>
    <x v="3"/>
    <x v="3"/>
    <x v="1"/>
    <x v="1"/>
    <x v="0"/>
    <x v="0"/>
    <x v="0"/>
    <s v="Servicios de sistemas de información geográfica (sig)"/>
    <x v="0"/>
    <n v="81101512"/>
    <s v="Prestación de servicios profesionales para realizar la  construcción de las funcionalidades, plan de pruebas, capacitación, integración de componentes e implementación de las aplicaciones en tecnologías de información geográfica a cargo de la oficina CIAF."/>
    <x v="1"/>
    <x v="1"/>
    <n v="10"/>
    <x v="0"/>
    <x v="0"/>
    <x v="2"/>
    <n v="73303660"/>
    <n v="73303660"/>
    <x v="0"/>
    <x v="0"/>
    <x v="1"/>
    <x v="0"/>
    <x v="20"/>
    <s v="CENTRO DE INVESTIGACIÓN Y DESARROLLO EN INFORMACIÓN GEOGRÁFICA - CIAF"/>
    <x v="3"/>
    <s v="Diana Rocio Galindo - Jefe CIAF"/>
    <x v="3"/>
    <x v="5"/>
    <s v="Desarrollar la asistencia técnica, asesoría y/o consultoría"/>
    <s v="Entidades Asistidas"/>
    <n v="156"/>
    <d v="2021-01-26T00:00:00"/>
    <n v="7330366"/>
    <n v="51312562"/>
    <n v="51312562"/>
    <s v="FERNANDO IVAN CAMARGO"/>
    <n v="21991098"/>
    <x v="0"/>
    <n v="24333"/>
    <x v="1"/>
  </r>
  <r>
    <x v="4"/>
    <n v="18"/>
    <x v="3"/>
    <x v="3"/>
    <x v="1"/>
    <x v="1"/>
    <x v="0"/>
    <x v="1"/>
    <x v="0"/>
    <s v="Servicios de sistemas de información geográfica (sig)"/>
    <x v="0"/>
    <n v="81101512"/>
    <s v="Prestación de servicios profesionales para generación de código fuente y documentación en el desarrollo de aplicaciones  de los proyectos de tecnologías de información  Geográfica que adelante la oficina CIAF. "/>
    <x v="2"/>
    <x v="2"/>
    <n v="9"/>
    <x v="0"/>
    <x v="0"/>
    <x v="2"/>
    <n v="44787816"/>
    <n v="44787816"/>
    <x v="0"/>
    <x v="0"/>
    <x v="1"/>
    <x v="0"/>
    <x v="20"/>
    <s v="CENTRO DE INVESTIGACIÓN Y DESARROLLO EN INFORMACIÓN GEOGRÁFICA - CIAF"/>
    <x v="3"/>
    <s v="Diana Rocio Galindo - Jefe CIAF"/>
    <x v="3"/>
    <x v="5"/>
    <s v="Desarrollar la asistencia técnica, asesoría y/o consultoría"/>
    <s v="Entidades Asistidas"/>
    <n v="495"/>
    <d v="2021-03-17T00:00:00"/>
    <n v="4263522"/>
    <n v="38371698"/>
    <n v="38371698"/>
    <s v="FERNEYALONSO MORENO PINEDA"/>
    <n v="6416118"/>
    <x v="0"/>
    <n v="24630"/>
    <x v="1"/>
  </r>
  <r>
    <x v="4"/>
    <n v="13"/>
    <x v="3"/>
    <x v="3"/>
    <x v="1"/>
    <x v="1"/>
    <x v="0"/>
    <x v="1"/>
    <x v="0"/>
    <s v="Servicios de sistemas de información geográfica (sig)"/>
    <x v="0"/>
    <n v="81101512"/>
    <s v="Prestación de servicios profesionales para la realización del modelamiento y desarrollo de la arquitectura, definiendo modelo conceptual, lógico, arquitectura física y estructura de la base de datos para la solución de software de los proyectos en tecnologías de información geográfica a cargo de la oficina CIAF."/>
    <x v="1"/>
    <x v="1"/>
    <n v="4"/>
    <x v="0"/>
    <x v="0"/>
    <x v="2"/>
    <n v="29321464"/>
    <n v="29321464"/>
    <x v="0"/>
    <x v="0"/>
    <x v="1"/>
    <x v="0"/>
    <x v="20"/>
    <s v="CENTRO DE INVESTIGACIÓN Y DESARROLLO EN INFORMACIÓN GEOGRÁFICA - CIAF"/>
    <x v="3"/>
    <s v="Diana Rocio Galindo - Jefe CIAF"/>
    <x v="3"/>
    <x v="5"/>
    <s v="Planear la asistencia técnica, asesoría y/o consultoría a desarrollar"/>
    <s v="Entidades Asistidas"/>
    <n v="374"/>
    <d v="2021-02-24T00:00:00"/>
    <n v="7330366"/>
    <n v="29321464"/>
    <n v="29321464"/>
    <s v="GASTON ANTONIO MEJIA ARIAS"/>
    <n v="0"/>
    <x v="0"/>
    <n v="24528"/>
    <x v="1"/>
  </r>
  <r>
    <x v="4"/>
    <n v="21"/>
    <x v="3"/>
    <x v="3"/>
    <x v="1"/>
    <x v="1"/>
    <x v="0"/>
    <x v="2"/>
    <x v="0"/>
    <s v="Servicios de sistemas de información geográfica (sig)"/>
    <x v="0"/>
    <n v="81101512"/>
    <s v="Prestación de servicios profesionales para la implementación y administración de las herramientas y  servicios de integración de las aplicaciones para permitir la interoperabilidad de RENARE"/>
    <x v="3"/>
    <x v="3"/>
    <n v="7"/>
    <x v="0"/>
    <x v="0"/>
    <x v="2"/>
    <n v="45421530"/>
    <n v="45421530"/>
    <x v="0"/>
    <x v="0"/>
    <x v="1"/>
    <x v="0"/>
    <x v="3"/>
    <s v="Oficina CIAF"/>
    <x v="3"/>
    <s v="Jefe Oficina CIAF"/>
    <x v="3"/>
    <x v="5"/>
    <s v="Desarrollar la asistencia técnica, asesoría y/o consultoría"/>
    <s v="Entidades Asistidas"/>
    <n v="524"/>
    <d v="2021-04-09T00:00:00"/>
    <n v="3124732"/>
    <n v="21873124"/>
    <n v="21873124"/>
    <s v="HUGO ARMANDO CENDALES PRIETO"/>
    <n v="23548406"/>
    <x v="0"/>
    <n v="24662"/>
    <x v="1"/>
  </r>
  <r>
    <x v="4"/>
    <n v="20"/>
    <x v="3"/>
    <x v="3"/>
    <x v="1"/>
    <x v="1"/>
    <x v="0"/>
    <x v="1"/>
    <x v="0"/>
    <s v="Servicios de sistemas de información geográfica (sig)"/>
    <x v="0"/>
    <n v="81101512"/>
    <s v="Prestación de servicios profesioanales para el desarrollo, ajuste y documentación de las aplicaciones en tecnologías de información geográfica a cargo de la oficina CIAF."/>
    <x v="2"/>
    <x v="2"/>
    <n v="7"/>
    <x v="0"/>
    <x v="0"/>
    <x v="2"/>
    <n v="45421530"/>
    <n v="45421530"/>
    <x v="0"/>
    <x v="0"/>
    <x v="1"/>
    <x v="0"/>
    <x v="20"/>
    <s v="CENTRO DE INVESTIGACIÓN Y DESARROLLO EN INFORMACIÓN GEOGRÁFICA - CIAF"/>
    <x v="3"/>
    <s v="Diana Rocio Galindo - Jefe CIAF"/>
    <x v="3"/>
    <x v="5"/>
    <s v="Desarrollar la asistencia técnica, asesoría y/o consultoría"/>
    <s v="Entidades Asistidas"/>
    <n v="515"/>
    <d v="2021-03-31T00:00:00"/>
    <n v="6488790"/>
    <n v="25955160"/>
    <n v="25955160"/>
    <s v="JAIME ALBERTO GUITIERREZ"/>
    <n v="19466370"/>
    <x v="0"/>
    <n v="24651"/>
    <x v="1"/>
  </r>
  <r>
    <x v="4"/>
    <n v="17"/>
    <x v="3"/>
    <x v="3"/>
    <x v="1"/>
    <x v="1"/>
    <x v="0"/>
    <x v="2"/>
    <x v="0"/>
    <s v="Servicios de sistemas de información geográfica (sig)"/>
    <x v="0"/>
    <n v="81101512"/>
    <s v="Prestación de servicios profesionales para el procesamiento y análisis de datos de observación de la tierra y análisis de información geográfica requeridos en los proyectos a cargo de la Oficina CIAF."/>
    <x v="2"/>
    <x v="2"/>
    <n v="285"/>
    <x v="1"/>
    <x v="0"/>
    <x v="2"/>
    <n v="53105855"/>
    <n v="53105855"/>
    <x v="0"/>
    <x v="0"/>
    <x v="1"/>
    <x v="0"/>
    <x v="3"/>
    <s v="Oficina CIAF"/>
    <x v="3"/>
    <s v="Jefe Oficina CIAF"/>
    <x v="3"/>
    <x v="21"/>
    <s v="Desarrollar estudios e investigaciones aplicadas a través de ciencia de datos y prospectiva para fortalecer los procesos institucionales"/>
    <s v="Modelos de gestión Implementados"/>
    <n v="458"/>
    <d v="2021-03-16T00:00:00"/>
    <n v="5590090"/>
    <n v="52733182"/>
    <n v="52733182"/>
    <s v="JOAN SEBANTIAN  GUTIERREZ"/>
    <n v="372673"/>
    <x v="0"/>
    <n v="24598"/>
    <x v="1"/>
  </r>
  <r>
    <x v="4"/>
    <n v="8"/>
    <x v="3"/>
    <x v="3"/>
    <x v="1"/>
    <x v="1"/>
    <x v="0"/>
    <x v="0"/>
    <x v="0"/>
    <s v="Servicios de sistemas de información geográfica (sig)"/>
    <x v="0"/>
    <n v="81101512"/>
    <s v="Prestación de servicios profesionales para realizar actividades de gestión y desarrollo de los proyectos de tecnologías geoespaciales que adelante la oficina CIAF."/>
    <x v="1"/>
    <x v="1"/>
    <n v="315"/>
    <x v="1"/>
    <x v="0"/>
    <x v="2"/>
    <n v="68132295"/>
    <n v="68132295"/>
    <x v="0"/>
    <x v="0"/>
    <x v="1"/>
    <x v="0"/>
    <x v="3"/>
    <s v="Oficina CIAF"/>
    <x v="3"/>
    <s v="Jefe Oficina CIAF"/>
    <x v="3"/>
    <x v="5"/>
    <s v="Desarrollar la asistencia técnica, asesoría y/o consultoría"/>
    <s v="Entidades Asistidas"/>
    <n v="205"/>
    <d v="2021-02-09T00:00:00"/>
    <n v="6488790"/>
    <n v="68132295"/>
    <n v="68132295"/>
    <s v="JUAN CARLOS MELO"/>
    <n v="0"/>
    <x v="0"/>
    <n v="24389"/>
    <x v="1"/>
  </r>
  <r>
    <x v="4"/>
    <n v="14"/>
    <x v="3"/>
    <x v="3"/>
    <x v="1"/>
    <x v="1"/>
    <x v="0"/>
    <x v="7"/>
    <x v="0"/>
    <s v="Servicios de sistemas de información geográfica (sig)"/>
    <x v="0"/>
    <n v="81101512"/>
    <s v="Prestación de servicios profesionales para conceptualizar, implementar y monitorear las bases de datos de los proyectos  de tecnologías de información geográfica a cargo de la oficina CIAF."/>
    <x v="2"/>
    <x v="2"/>
    <n v="8"/>
    <x v="0"/>
    <x v="0"/>
    <x v="2"/>
    <n v="58642928"/>
    <n v="58642928"/>
    <x v="0"/>
    <x v="0"/>
    <x v="1"/>
    <x v="0"/>
    <x v="20"/>
    <s v="CENTRO DE INVESTIGACIÓN Y DESARROLLO EN INFORMACIÓN GEOGRÁFICA - CIAF"/>
    <x v="3"/>
    <s v="Diana Rocio Galindo - Jefe CIAF"/>
    <x v="3"/>
    <x v="5"/>
    <s v="Desarrollar la asistencia técnica, asesoría, análisis y/o consultoría"/>
    <s v="Entidades Asistidas"/>
    <n v="404"/>
    <d v="2021-03-01T00:00:00"/>
    <n v="7330366"/>
    <n v="58642928"/>
    <n v="58642928"/>
    <s v="JULIO CESAR MENDOZA JIMENEZ"/>
    <n v="0"/>
    <x v="0"/>
    <n v="24547"/>
    <x v="1"/>
  </r>
  <r>
    <x v="4"/>
    <n v="7"/>
    <x v="3"/>
    <x v="3"/>
    <x v="1"/>
    <x v="1"/>
    <x v="0"/>
    <x v="0"/>
    <x v="0"/>
    <s v="Servicios de sistemas de información geográfica (sig)"/>
    <x v="0"/>
    <n v="81101512"/>
    <s v="Prestación de servicios profesionales para definir, proponer e implementar metodologías, procedimientos y técnicas que incorporen el componente geoespacial en los proyectos de la jefatura CIAF."/>
    <x v="1"/>
    <x v="1"/>
    <n v="11"/>
    <x v="0"/>
    <x v="0"/>
    <x v="2"/>
    <n v="61490990"/>
    <n v="61490990"/>
    <x v="0"/>
    <x v="0"/>
    <x v="1"/>
    <x v="0"/>
    <x v="3"/>
    <s v="Oficina CIAF"/>
    <x v="3"/>
    <s v="Jefe Oficina CIAF"/>
    <x v="3"/>
    <x v="5"/>
    <s v="Desarrollar la asistencia técnica, asesoría y/o consultoría"/>
    <s v="Entidades Asistidas"/>
    <n v="145"/>
    <d v="2021-01-29T00:00:00"/>
    <n v="5590090"/>
    <n v="61490990"/>
    <n v="61490990"/>
    <s v="MANUEL CAMILO REYES GONZALEZ"/>
    <n v="0"/>
    <x v="0"/>
    <n v="24284"/>
    <x v="1"/>
  </r>
  <r>
    <x v="4"/>
    <n v="9"/>
    <x v="3"/>
    <x v="3"/>
    <x v="0"/>
    <x v="0"/>
    <x v="0"/>
    <x v="0"/>
    <x v="0"/>
    <s v="Servicios de sistemas de información geográfica (sig)"/>
    <x v="0"/>
    <n v="81101512"/>
    <s v="Prestación de servicios profesionales para el desarrollo, ajuste y documentación de las aplicaciones en tecnologías de información geográfica a cargo de la oficina CIAF."/>
    <x v="1"/>
    <x v="1"/>
    <n v="9"/>
    <x v="0"/>
    <x v="0"/>
    <x v="2"/>
    <n v="116798220"/>
    <n v="116798220"/>
    <x v="0"/>
    <x v="0"/>
    <x v="0"/>
    <x v="0"/>
    <x v="20"/>
    <s v="CENTRO DE INVESTIGACIÓN Y DESARROLLO EN INFORMACIÓN GEOGRÁFICA - CIAF"/>
    <x v="3"/>
    <s v="Diana Rocio Galindo - Jefe CIAF"/>
    <x v="3"/>
    <x v="5"/>
    <s v="Desarrollar la asistencia técnica, asesoría y/o consultoría"/>
    <s v="Entidades Asistidas"/>
    <n v="231"/>
    <d v="2021-02-10T00:00:00"/>
    <n v="6488790"/>
    <n v="38932740"/>
    <n v="77865480"/>
    <s v="MONICA ANDREA NIÑO_x000a_JUAN FELIPE MOLINA"/>
    <n v="38932740"/>
    <x v="0"/>
    <s v="24426_x000a_24427"/>
    <x v="0"/>
  </r>
  <r>
    <x v="4"/>
    <n v="10"/>
    <x v="3"/>
    <x v="3"/>
    <x v="1"/>
    <x v="1"/>
    <x v="0"/>
    <x v="0"/>
    <x v="0"/>
    <s v="Servicios de sistemas de información geográfica (sig)"/>
    <x v="0"/>
    <n v="81101512"/>
    <s v="Prestación de servicios profesionales para realizar desarrollo, integración, mantenimiento y soporte de las  aplicaciones de los proyectos en Tecnologías de Información Geográfica de la Oficina CIAF "/>
    <x v="1"/>
    <x v="1"/>
    <n v="11"/>
    <x v="0"/>
    <x v="0"/>
    <x v="2"/>
    <n v="80634026"/>
    <n v="80634026"/>
    <x v="0"/>
    <x v="0"/>
    <x v="1"/>
    <x v="0"/>
    <x v="20"/>
    <s v="CENTRO DE INVESTIGACIÓN Y DESARROLLO EN INFORMACIÓN GEOGRÁFICA - CIAF"/>
    <x v="3"/>
    <s v="Diana Rocio Galindo - Jefe CIAF"/>
    <x v="3"/>
    <x v="5"/>
    <s v="Desarrollar la asistencia técnica, asesoría y/o consultoría"/>
    <s v="Entidades Asistidas"/>
    <n v="271"/>
    <d v="2021-02-15T00:00:00"/>
    <n v="7330366"/>
    <n v="58642928"/>
    <n v="58642928"/>
    <s v="MONICA CORTES"/>
    <n v="21991098"/>
    <x v="0"/>
    <n v="24454"/>
    <x v="1"/>
  </r>
  <r>
    <x v="4"/>
    <n v="26"/>
    <x v="3"/>
    <x v="3"/>
    <x v="1"/>
    <x v="1"/>
    <x v="0"/>
    <x v="5"/>
    <x v="0"/>
    <s v="Servicios de sistemas de información geográfica (sig)"/>
    <x v="0"/>
    <n v="81101512"/>
    <s v="Prestación de servicios profesionales para desarrollar el componente geográfico y elaborar la respectiva documentación en los proyectos de tecnologías de la información geográfica a cargo de la oficina CIAF."/>
    <x v="4"/>
    <x v="4"/>
    <n v="3"/>
    <x v="0"/>
    <x v="0"/>
    <x v="2"/>
    <n v="19466370"/>
    <n v="19466370"/>
    <x v="0"/>
    <x v="0"/>
    <x v="1"/>
    <x v="0"/>
    <x v="3"/>
    <s v="Oficina CIAF"/>
    <x v="3"/>
    <s v="Jefe Oficina CIAF"/>
    <x v="3"/>
    <x v="5"/>
    <s v="Desarrollar la asistencia técnica, asesoría, análisis y/o consultoría"/>
    <s v="Entidades Asistidas"/>
    <n v="588"/>
    <d v="2021-05-13T00:00:00"/>
    <n v="6488790"/>
    <n v="19466370"/>
    <n v="19466370"/>
    <s v="YESSICA NATALIA RAMIREZ YARA"/>
    <n v="0"/>
    <x v="0"/>
    <n v="24729"/>
    <x v="6"/>
  </r>
  <r>
    <x v="4"/>
    <m/>
    <x v="3"/>
    <x v="3"/>
    <x v="1"/>
    <x v="6"/>
    <x v="1"/>
    <x v="13"/>
    <x v="0"/>
    <s v="Servicios de sistemas de información geográfica (sig)"/>
    <x v="0"/>
    <n v="81101512"/>
    <s v="Prestación de servicios profesionales para desarrollar herramientas asociadas a la transferencia de conocimiento técnico especializado de acuerdos con los requerimientos y necesidades de la oficina CIAF."/>
    <x v="5"/>
    <x v="5"/>
    <n v="7"/>
    <x v="0"/>
    <x v="0"/>
    <x v="2"/>
    <n v="33820360"/>
    <n v="33820360"/>
    <x v="0"/>
    <x v="0"/>
    <x v="1"/>
    <x v="0"/>
    <x v="3"/>
    <s v="Oficina CIAF"/>
    <x v="3"/>
    <s v="Jefe Oficina CIAF"/>
    <x v="3"/>
    <x v="21"/>
    <s v="Desarrollar estudios e investigaciones aplicadas a través de ciencia de datos y prospectiva para fortalecer los procesos institucionales"/>
    <s v="Modelos de gestión Implementados"/>
    <m/>
    <m/>
    <e v="#N/A"/>
    <e v="#N/A"/>
    <e v="#N/A"/>
    <m/>
    <n v="0"/>
    <x v="9"/>
    <m/>
    <x v="6"/>
  </r>
  <r>
    <x v="4"/>
    <m/>
    <x v="3"/>
    <x v="3"/>
    <x v="1"/>
    <x v="6"/>
    <x v="1"/>
    <x v="4"/>
    <x v="0"/>
    <s v="Servicios de sistemas de información geográfica (sig)"/>
    <x v="0"/>
    <n v="81101512"/>
    <s v="Prestación de servicios profesionales para desarrollar proyectos de analítica de datos que integren fuentes de información alfanumérica y geoespacial para el aprovechamiento de la información producida por la entidad."/>
    <x v="5"/>
    <x v="5"/>
    <n v="6"/>
    <x v="0"/>
    <x v="0"/>
    <x v="2"/>
    <n v="38932740"/>
    <n v="38932740"/>
    <x v="0"/>
    <x v="0"/>
    <x v="1"/>
    <x v="0"/>
    <x v="3"/>
    <s v="Oficina CIAF"/>
    <x v="3"/>
    <s v="Jefe Oficina CIAF"/>
    <x v="3"/>
    <x v="21"/>
    <s v="Desarrollar estudios e investigaciones aplicadas a través de ciencia de datos y prospectiva para fortalecer los procesos institucionales"/>
    <s v="Modelos de gestión Implementados"/>
    <m/>
    <m/>
    <e v="#N/A"/>
    <e v="#N/A"/>
    <e v="#N/A"/>
    <m/>
    <n v="0"/>
    <x v="12"/>
    <m/>
    <x v="6"/>
  </r>
  <r>
    <x v="2"/>
    <n v="74"/>
    <x v="2"/>
    <x v="2"/>
    <x v="1"/>
    <x v="1"/>
    <x v="0"/>
    <x v="3"/>
    <x v="0"/>
    <s v="Servicios secretariales o de administración de oficinas  "/>
    <x v="0"/>
    <n v="80161501"/>
    <s v="Prestación de servicios profesionales para brindar apoyo jurídico y administrativo a la coordinación, así como la sustentación, revisión y verificación de términos de los procesos disciplinarios que se adelantan en el Igac. "/>
    <x v="3"/>
    <x v="3"/>
    <n v="7"/>
    <x v="0"/>
    <x v="0"/>
    <x v="2"/>
    <n v="46784176"/>
    <n v="46784176"/>
    <x v="0"/>
    <x v="5"/>
    <x v="1"/>
    <x v="1"/>
    <x v="4"/>
    <s v="Secretaría General - GIT Control Disciplinario"/>
    <x v="3"/>
    <s v="Coordinador GIT Control Disciplinario"/>
    <x v="4"/>
    <x v="6"/>
    <s v="N/A"/>
    <s v="N/A"/>
    <n v="561"/>
    <d v="2021-04-29T00:00:00"/>
    <n v="5757793"/>
    <n v="40304551"/>
    <n v="40304551"/>
    <s v="ANA MARIA VILLA ROJAS"/>
    <n v="6479625"/>
    <x v="0"/>
    <n v="24696"/>
    <x v="1"/>
  </r>
  <r>
    <x v="2"/>
    <n v="13"/>
    <x v="2"/>
    <x v="2"/>
    <x v="1"/>
    <x v="1"/>
    <x v="0"/>
    <x v="0"/>
    <x v="0"/>
    <s v="Servicios secretariales o de administración de oficinas  "/>
    <x v="0"/>
    <n v="80161501"/>
    <s v="Prestación de servicios profesionales para tramitar, impulsar y sustanciar cada una de las actuaciones de los procesos disciplinarios a nivel nacional."/>
    <x v="0"/>
    <x v="0"/>
    <n v="11"/>
    <x v="0"/>
    <x v="0"/>
    <x v="2"/>
    <n v="147035981"/>
    <n v="147035981"/>
    <x v="0"/>
    <x v="1"/>
    <x v="1"/>
    <x v="1"/>
    <x v="4"/>
    <s v="Secretaría General - GIT Control Disciplinario"/>
    <x v="3"/>
    <s v="Coordinador GIT Control Disciplinario"/>
    <x v="4"/>
    <x v="6"/>
    <s v="N/A"/>
    <s v="N/A"/>
    <n v="13"/>
    <d v="2021-01-08T00:00:00"/>
    <n v="6683453"/>
    <n v="73517983"/>
    <n v="73517983"/>
    <s v="DORIS  ROJAS URRUEGO"/>
    <n v="73517998"/>
    <x v="0"/>
    <n v="24182"/>
    <x v="1"/>
  </r>
  <r>
    <x v="2"/>
    <n v="17"/>
    <x v="2"/>
    <x v="2"/>
    <x v="1"/>
    <x v="1"/>
    <x v="0"/>
    <x v="0"/>
    <x v="0"/>
    <s v="Servicios secretariales o de administración de oficinas  "/>
    <x v="0"/>
    <n v="80161501"/>
    <s v="Prestación de servicios para apoyar las actividades relacionadas con la organización de expedientes disciplinarios"/>
    <x v="0"/>
    <x v="0"/>
    <n v="11"/>
    <x v="0"/>
    <x v="0"/>
    <x v="2"/>
    <n v="29367360"/>
    <n v="29367360"/>
    <x v="0"/>
    <x v="1"/>
    <x v="1"/>
    <x v="1"/>
    <x v="4"/>
    <s v="Secretaría General - GIT Control Disciplinario"/>
    <x v="3"/>
    <s v="Coordinador GIT Control Disciplinario"/>
    <x v="4"/>
    <x v="6"/>
    <s v="N/A"/>
    <s v="N/A"/>
    <n v="18"/>
    <d v="2021-01-08T00:00:00"/>
    <n v="2669760"/>
    <n v="29367360"/>
    <n v="29367360"/>
    <s v="LISSETH TATIANA BOBADILLA BOJACA"/>
    <n v="0"/>
    <x v="0"/>
    <n v="24176"/>
    <x v="1"/>
  </r>
  <r>
    <x v="2"/>
    <n v="15"/>
    <x v="2"/>
    <x v="2"/>
    <x v="1"/>
    <x v="1"/>
    <x v="0"/>
    <x v="0"/>
    <x v="0"/>
    <s v="Servicios secretariales o de administración de oficinas  "/>
    <x v="0"/>
    <n v="80161501"/>
    <s v="Prestación de servicios profesionales para realizar apoyo jurídico y a la coordinación en la revisión de las quejas y revisión de los actos administrativos proferidos en los procesos disciplinarios que sean adelantados en la entidad."/>
    <x v="0"/>
    <x v="0"/>
    <n v="11"/>
    <x v="0"/>
    <x v="0"/>
    <x v="2"/>
    <n v="83053047"/>
    <n v="83053047"/>
    <x v="0"/>
    <x v="1"/>
    <x v="1"/>
    <x v="1"/>
    <x v="4"/>
    <s v="Secretaría General - GIT Control Disciplinario"/>
    <x v="3"/>
    <s v="Coordinador GIT Control Disciplinario"/>
    <x v="4"/>
    <x v="6"/>
    <s v="N/A"/>
    <s v="N/A"/>
    <n v="15"/>
    <d v="2021-01-07T00:00:00"/>
    <n v="7550276"/>
    <n v="83053036"/>
    <n v="83053036"/>
    <s v="LUIS ALFREDO AGUDELO FLOREZ"/>
    <n v="11"/>
    <x v="0"/>
    <n v="24174"/>
    <x v="1"/>
  </r>
  <r>
    <x v="2"/>
    <n v="16"/>
    <x v="2"/>
    <x v="2"/>
    <x v="1"/>
    <x v="1"/>
    <x v="0"/>
    <x v="0"/>
    <x v="0"/>
    <s v="Servicios secretariales o de administración de oficinas  "/>
    <x v="0"/>
    <n v="80161501"/>
    <s v="prestación de servicios profesionales para la elaboración de los respectivos informes técnicos, apoyo en la práctica de pruebas y direccionamiento   de índole catastral que se requieran en el desarrollo de los procesos disciplinarios que se adelanten en el IGAC"/>
    <x v="0"/>
    <x v="0"/>
    <n v="11"/>
    <x v="0"/>
    <x v="0"/>
    <x v="2"/>
    <n v="73517991"/>
    <n v="73517991"/>
    <x v="0"/>
    <x v="1"/>
    <x v="1"/>
    <x v="1"/>
    <x v="4"/>
    <s v="Secretaría General - GIT Control Disciplinario"/>
    <x v="3"/>
    <s v="Coordinador GIT Control Disciplinario"/>
    <x v="4"/>
    <x v="6"/>
    <s v="N/A"/>
    <s v="N/A"/>
    <n v="16"/>
    <d v="2021-01-25T00:00:00"/>
    <n v="6683453"/>
    <n v="73517983"/>
    <n v="73517983"/>
    <s v="NINI YOHANA MARROQUIN COLLAZOS"/>
    <n v="8"/>
    <x v="0"/>
    <n v="24240"/>
    <x v="1"/>
  </r>
  <r>
    <x v="2"/>
    <n v="18"/>
    <x v="2"/>
    <x v="2"/>
    <x v="1"/>
    <x v="1"/>
    <x v="0"/>
    <x v="0"/>
    <x v="0"/>
    <s v="Servicios secretariales o de administración de oficinas  "/>
    <x v="0"/>
    <n v="80161501"/>
    <s v="Prestación de servicios profesionales para tramitar, impulsar y sustanciar cada una de las actuaciones de los procesos disciplinarios del Instituto y apoyo en los trámites administrativos que requiera la coordinación."/>
    <x v="0"/>
    <x v="0"/>
    <n v="11"/>
    <x v="0"/>
    <x v="0"/>
    <x v="2"/>
    <n v="34372048"/>
    <n v="34372048"/>
    <x v="0"/>
    <x v="1"/>
    <x v="1"/>
    <x v="1"/>
    <x v="4"/>
    <s v="Secretaría General - GIT Control Disciplinario"/>
    <x v="3"/>
    <s v="Coordinador GIT Control Disciplinario"/>
    <x v="4"/>
    <x v="6"/>
    <s v="N/A"/>
    <s v="N/A"/>
    <n v="17"/>
    <d v="2021-01-07T00:00:00"/>
    <n v="3124731"/>
    <n v="34372041"/>
    <n v="34372041"/>
    <s v="SERGIO  CALDERON HERNANDEZ"/>
    <n v="7"/>
    <x v="0"/>
    <n v="24175"/>
    <x v="1"/>
  </r>
  <r>
    <x v="5"/>
    <n v="25"/>
    <x v="4"/>
    <x v="9"/>
    <x v="5"/>
    <x v="5"/>
    <x v="0"/>
    <x v="0"/>
    <x v="0"/>
    <s v="Servicios secretariales o de administración de oficinas  "/>
    <x v="0"/>
    <n v="80161501"/>
    <s v="Prestación de servicios profesionales para la planeación, ejecución, y seguimiento de las evaluaciones al sistema de control interno de los procesos de la entidad de conformidad a la normatividad y procedimientos Institucionales vigentes"/>
    <x v="1"/>
    <x v="1"/>
    <n v="11"/>
    <x v="0"/>
    <x v="0"/>
    <x v="2"/>
    <n v="253342879"/>
    <n v="253342879"/>
    <x v="0"/>
    <x v="0"/>
    <x v="5"/>
    <x v="0"/>
    <x v="5"/>
    <s v="Control interno"/>
    <x v="3"/>
    <s v="Jefe Oficina de Control Interno"/>
    <x v="9"/>
    <x v="22"/>
    <s v="Ejecutar el programa de auditoria"/>
    <s v="Sistema de Gestión implementado_x000a_"/>
    <n v="144"/>
    <d v="2021-01-22T00:00:00"/>
    <n v="5757793"/>
    <n v="63143797"/>
    <n v="252575188"/>
    <s v="IVAN LEONARDO RAMOS TOCARRUNCHO 24289_x000a_RUBBY LILIANA ALCAZAR CABALLERO _x000a_CARLOS ARTURO SERRANO AVILA _x000a_AURA CAROLINA ARIAS ZAMORA"/>
    <n v="767691"/>
    <x v="0"/>
    <s v="24289_x000a_24290_x000a_24291_x000a_24293"/>
    <x v="5"/>
  </r>
  <r>
    <x v="5"/>
    <n v="10"/>
    <x v="4"/>
    <x v="9"/>
    <x v="1"/>
    <x v="1"/>
    <x v="0"/>
    <x v="0"/>
    <x v="0"/>
    <s v="Servicios secretariales o de administración de oficinas  "/>
    <x v="0"/>
    <n v="80161501"/>
    <s v="Prestación de servicios profesionales para conceptuar y dar la orientación jurídica para la adecuada interpretación y aplicación de las normas en materia de derecho laboral administrativo que le sean requeridos"/>
    <x v="0"/>
    <x v="0"/>
    <n v="11"/>
    <x v="0"/>
    <x v="0"/>
    <x v="2"/>
    <n v="56650000"/>
    <n v="56650000"/>
    <x v="0"/>
    <x v="0"/>
    <x v="1"/>
    <x v="1"/>
    <x v="8"/>
    <s v="Despacho"/>
    <x v="3"/>
    <s v="Secretaria General"/>
    <x v="4"/>
    <x v="6"/>
    <s v="N/A"/>
    <s v="N/A"/>
    <n v="55"/>
    <d v="2021-01-14T00:00:00"/>
    <n v="5000000"/>
    <n v="55000000"/>
    <n v="55000000"/>
    <s v="ANDRES MURCIA VARGAS ABOGADOS ASOCIADOS SAS"/>
    <n v="1650000"/>
    <x v="0"/>
    <n v="24215"/>
    <x v="1"/>
  </r>
  <r>
    <x v="5"/>
    <n v="95"/>
    <x v="4"/>
    <x v="9"/>
    <x v="1"/>
    <x v="1"/>
    <x v="0"/>
    <x v="5"/>
    <x v="0"/>
    <s v="Servicios de formación profesional en derecho"/>
    <x v="0"/>
    <n v="86101713"/>
    <s v="Prestación de servicios profesionales para adelantar actividades de elaboración y/o revisión jurídica de los documentos que se desarrollen en el marco de la misionalidad y de los compromisos institucionales del Instituto Geográfico Agustín Codazzi-IGAC._x000a_"/>
    <x v="4"/>
    <x v="4"/>
    <n v="8"/>
    <x v="0"/>
    <x v="0"/>
    <x v="2"/>
    <n v="121248517"/>
    <n v="121248517"/>
    <x v="0"/>
    <x v="0"/>
    <x v="1"/>
    <x v="0"/>
    <x v="5"/>
    <s v="Dirección General"/>
    <x v="3"/>
    <s v="Directora General "/>
    <x v="9"/>
    <x v="17"/>
    <s v="Actualizar planes institucionales"/>
    <s v="Documentos de planeación realizados_x000a__x000a_Documentos de planeación con seguimientos realizados_x000a_"/>
    <n v="586"/>
    <d v="2021-05-12T00:00:00"/>
    <n v="10701546"/>
    <n v="82401904.200000003"/>
    <n v="82401904.200000003"/>
    <s v="RAFAEL MAURICIO CLAVO"/>
    <n v="38846612.799999997"/>
    <x v="0"/>
    <n v="24726"/>
    <x v="1"/>
  </r>
  <r>
    <x v="5"/>
    <n v="7"/>
    <x v="4"/>
    <x v="4"/>
    <x v="1"/>
    <x v="1"/>
    <x v="0"/>
    <x v="0"/>
    <x v="0"/>
    <s v="Servicios de consultoría de negocios y administración corporativa"/>
    <x v="0"/>
    <n v="80101500"/>
    <s v="Prestación de servicios profesionales para la diagramación, desarrollo, concepto gráfico, e ilustración de piezas de comunicación externa contempladas en el plan de comunicaciones de la entidad."/>
    <x v="1"/>
    <x v="1"/>
    <n v="315"/>
    <x v="1"/>
    <x v="0"/>
    <x v="2"/>
    <n v="43463091"/>
    <n v="43463091"/>
    <x v="0"/>
    <x v="0"/>
    <x v="1"/>
    <x v="0"/>
    <x v="5"/>
    <s v="Oficina de Difusión y Mercadeo"/>
    <x v="3"/>
    <s v="Jefe Oficina de Difusión y Mercadeo de Información "/>
    <x v="5"/>
    <x v="7"/>
    <s v="Realizar campañas en medios digitales y/o presenciales sobre los productos y servicios que genera la entidad."/>
    <s v="Sistemas de información implementados"/>
    <n v="62"/>
    <d v="2021-01-08T00:00:00"/>
    <n v="4139342"/>
    <n v="43463091"/>
    <n v="43463091"/>
    <s v="ALBA ESPERANZA GIRALDO VASQUEZ"/>
    <n v="0"/>
    <x v="0"/>
    <n v="24266"/>
    <x v="1"/>
  </r>
  <r>
    <x v="5"/>
    <n v="85"/>
    <x v="4"/>
    <x v="4"/>
    <x v="1"/>
    <x v="1"/>
    <x v="0"/>
    <x v="0"/>
    <x v="0"/>
    <s v="Servicios de consultoría de negocios y administración corporativa"/>
    <x v="0"/>
    <n v="80101500"/>
    <s v="Prestación de servicios profesionales para llevar a cabo el escaneo, la reposición y organización del material cartográfico y aerofotográfico utilizado por los usuarios que consultan la información en los CIG del instituto a nivel nacional."/>
    <x v="2"/>
    <x v="2"/>
    <n v="8"/>
    <x v="0"/>
    <x v="0"/>
    <x v="2"/>
    <n v="28193680"/>
    <n v="28193680"/>
    <x v="0"/>
    <x v="0"/>
    <x v="1"/>
    <x v="0"/>
    <x v="5"/>
    <s v="Oficina de Difusión y Mercadeo"/>
    <x v="3"/>
    <s v="Jefe Oficina de Difusión y Mercadeo de Información "/>
    <x v="5"/>
    <x v="7"/>
    <s v="Diseñar y divulgar diferentes contenidos digitales, análogos  y de apoyo a los servicios requeridos por los usuarios internos y externos. "/>
    <s v="Sistemas de información implementados"/>
    <n v="457"/>
    <d v="2021-03-16T00:00:00"/>
    <n v="3524210"/>
    <n v="28193680"/>
    <n v="28193680"/>
    <s v="ANGIE TATIANA BERNAL SUAREZ"/>
    <n v="0"/>
    <x v="0"/>
    <n v="24599"/>
    <x v="1"/>
  </r>
  <r>
    <x v="5"/>
    <n v="3"/>
    <x v="4"/>
    <x v="4"/>
    <x v="1"/>
    <x v="1"/>
    <x v="0"/>
    <x v="0"/>
    <x v="0"/>
    <s v="Servicios de consultoría de negocios y administración corporativa"/>
    <x v="0"/>
    <n v="80101500"/>
    <s v="Prestación de servicios personales para organizar y desarrollar las ferias, congresos, convenciones, conferencias y/o eventos tanto virtuales como presenciales requeridos por la entidad."/>
    <x v="1"/>
    <x v="1"/>
    <n v="9"/>
    <x v="0"/>
    <x v="0"/>
    <x v="2"/>
    <n v="23343057"/>
    <n v="23343057"/>
    <x v="0"/>
    <x v="0"/>
    <x v="1"/>
    <x v="0"/>
    <x v="21"/>
    <s v="Oficina de Difusión y Mercadeo"/>
    <x v="3"/>
    <s v="Yira Paola Perez-Jefe de Oficina"/>
    <x v="5"/>
    <x v="7"/>
    <s v="Realizar campañas en medios digitales y/o presenciales sobre los productos y servicios que genera la entidad."/>
    <s v="Servicios de información implementados"/>
    <n v="60"/>
    <d v="2021-01-31T00:00:00"/>
    <n v="2593673"/>
    <n v="23343057"/>
    <n v="23343057"/>
    <s v="ASCENED  TRUJILLO RODRIGUEZ"/>
    <n v="0"/>
    <x v="0"/>
    <n v="24269"/>
    <x v="1"/>
  </r>
  <r>
    <x v="5"/>
    <n v="86"/>
    <x v="4"/>
    <x v="4"/>
    <x v="1"/>
    <x v="1"/>
    <x v="0"/>
    <x v="0"/>
    <x v="0"/>
    <s v="Servicios de consultoría de negocios y administración corporativa"/>
    <x v="0"/>
    <n v="80101500"/>
    <s v="Prestación de servicios profesionales para la atención de solicitudes de cartografía topográfica, cartografía de suelos y aerofotografías en el centro de información geográfica del IGAC."/>
    <x v="2"/>
    <x v="2"/>
    <n v="8"/>
    <x v="0"/>
    <x v="0"/>
    <x v="2"/>
    <n v="28193680"/>
    <n v="28193680"/>
    <x v="0"/>
    <x v="0"/>
    <x v="1"/>
    <x v="0"/>
    <x v="5"/>
    <s v="Oficina de Difusión y Mercadeo"/>
    <x v="3"/>
    <s v="Jefe Oficina de Difusión y Mercadeo de Información "/>
    <x v="5"/>
    <x v="7"/>
    <s v="Diseñar y divulgar diferentes contenidos digitales, análogos  y de apoyo a los servicios requeridos por los usuarios internos y externos. "/>
    <s v="Sistemas de información implementados"/>
    <n v="472"/>
    <d v="2021-03-16T00:00:00"/>
    <n v="3524210"/>
    <n v="28193680"/>
    <n v="28193680"/>
    <s v="CATHERINE  GALEANO RIVERA"/>
    <n v="0"/>
    <x v="0"/>
    <n v="24608"/>
    <x v="1"/>
  </r>
  <r>
    <x v="5"/>
    <n v="89"/>
    <x v="4"/>
    <x v="4"/>
    <x v="1"/>
    <x v="1"/>
    <x v="0"/>
    <x v="2"/>
    <x v="0"/>
    <s v="Servicios de consultoría de negocios y administración corporativa"/>
    <x v="0"/>
    <n v="80101500"/>
    <s v="Prestación de servicios profesionales para realizar actividades de gestión y seguimiento a la comercialización de los productos y servicios generados por las áreas técnicas del instituto.  "/>
    <x v="2"/>
    <x v="2"/>
    <n v="255"/>
    <x v="1"/>
    <x v="0"/>
    <x v="2"/>
    <n v="36239937"/>
    <n v="36239937"/>
    <x v="0"/>
    <x v="0"/>
    <x v="1"/>
    <x v="0"/>
    <x v="5"/>
    <s v="Oficina de Difusión y Mercadeo de Información "/>
    <x v="3"/>
    <s v="Jefe Oficina de Difusión y Mercadeo de Información "/>
    <x v="5"/>
    <x v="7"/>
    <s v="Generar alianzas estratégicas con diferentes entidades del sector público y privado a nivel nacional que requieran la información de la Entidad."/>
    <s v="Sistemas de información implementados"/>
    <n v="492"/>
    <d v="2021-03-17T00:00:00"/>
    <n v="4263522"/>
    <n v="36239937"/>
    <n v="36239937"/>
    <s v="CRISTIAM RAUL CALDERON MALDONADO"/>
    <n v="0"/>
    <x v="0"/>
    <n v="24629"/>
    <x v="1"/>
  </r>
  <r>
    <x v="5"/>
    <n v="1"/>
    <x v="4"/>
    <x v="4"/>
    <x v="1"/>
    <x v="1"/>
    <x v="0"/>
    <x v="0"/>
    <x v="0"/>
    <s v="Servicios de consultoría de negocios y administración corporativa"/>
    <x v="0"/>
    <n v="80101500"/>
    <s v="Prestación de servicios profesionales para gestionar la etapa preparatoria de las solicitudes de bienes, servicios y obras públicas incluyendo la proyección de estudios de mercado, condiciones de contratación y análisis del sector, así como registro, verificación y publicación de los trámites contractuales dentro de las plataformas y consolidación de la documentación correspondiente."/>
    <x v="1"/>
    <x v="1"/>
    <n v="11"/>
    <x v="0"/>
    <x v="0"/>
    <x v="2"/>
    <n v="80634026"/>
    <n v="80634026"/>
    <x v="0"/>
    <x v="0"/>
    <x v="1"/>
    <x v="0"/>
    <x v="5"/>
    <s v="Oficina de Difusión y Mercadeo"/>
    <x v="3"/>
    <s v="Jefe Oficina de Difusión y Mercadeo de Información "/>
    <x v="5"/>
    <x v="23"/>
    <s v="Realizar seguimiento al plan de mercadeo y/o estudios priorizados por la entidad"/>
    <s v="Documentos de lineamientos técnicos"/>
    <n v="122"/>
    <d v="2021-01-08T00:00:00"/>
    <n v="7330366"/>
    <n v="80634026"/>
    <n v="80634026"/>
    <s v="DANIEL OSWALDO BUITRAGO CARRILLO"/>
    <n v="0"/>
    <x v="0"/>
    <n v="24265"/>
    <x v="1"/>
  </r>
  <r>
    <x v="5"/>
    <n v="90"/>
    <x v="4"/>
    <x v="4"/>
    <x v="1"/>
    <x v="1"/>
    <x v="0"/>
    <x v="2"/>
    <x v="0"/>
    <s v="Servicios de consultoría de negocios y administración corporativa"/>
    <x v="0"/>
    <n v="80101500"/>
    <s v="Prestación de servicios profesionales para desarrollar actividades de articulación entre la sede central y las Direcciones Territoriales a nivel nacional, así como la elaboración de ofertas técnico económicas."/>
    <x v="2"/>
    <x v="2"/>
    <n v="255"/>
    <x v="1"/>
    <x v="0"/>
    <x v="2"/>
    <n v="48941241"/>
    <n v="48941241"/>
    <x v="0"/>
    <x v="0"/>
    <x v="1"/>
    <x v="0"/>
    <x v="5"/>
    <s v="Oficina de Difusión y Mercadeo"/>
    <x v="3"/>
    <s v="Jefe Oficina de Difusión y Mercadeo de Información "/>
    <x v="5"/>
    <x v="7"/>
    <s v="Generar alianzas estratégicas con diferentes entidades del sector público y privado a nivel nacional que requieran la información de la Entidad."/>
    <s v="Sistemas de información implementados"/>
    <n v="486"/>
    <d v="2021-03-18T00:00:00"/>
    <n v="5757793"/>
    <n v="48941241"/>
    <n v="48941241"/>
    <s v="DIANA CAROLINA DIOSA VELASQUEZ"/>
    <n v="0"/>
    <x v="0"/>
    <n v="24623"/>
    <x v="1"/>
  </r>
  <r>
    <x v="5"/>
    <n v="91"/>
    <x v="4"/>
    <x v="4"/>
    <x v="1"/>
    <x v="1"/>
    <x v="0"/>
    <x v="2"/>
    <x v="0"/>
    <s v="Servicios de consultoría de negocios y administración corporativa"/>
    <x v="0"/>
    <n v="80101500"/>
    <s v="Prestación de servicios profesionales para ejecutar las estrategias de marketing digital de los productos del IGAC, asi como el seguimiento a las ventas directas por ventanilla para toda el área comercial, incluidas las Direcciones Territoriales a nivel nacional."/>
    <x v="2"/>
    <x v="2"/>
    <n v="10"/>
    <x v="0"/>
    <x v="0"/>
    <x v="2"/>
    <n v="36402360"/>
    <n v="36402360"/>
    <x v="0"/>
    <x v="0"/>
    <x v="1"/>
    <x v="0"/>
    <x v="5"/>
    <s v="Oficina de Difusión y Mercadeo"/>
    <x v="3"/>
    <s v="Jefe Oficina de Difusión y Mercadeo de Información "/>
    <x v="5"/>
    <x v="7"/>
    <s v="Diseñar y divulgar diferentes contenidos digitales, análogos  y de apoyo a los servicios requeridos por los usuarios internos y externos. "/>
    <s v="Sistemas de información implementados"/>
    <n v="500"/>
    <d v="2021-03-18T00:00:00"/>
    <n v="3640236"/>
    <n v="33368830"/>
    <n v="33368830"/>
    <s v="DIANA MABEL LEON CHAMORRO"/>
    <n v="3033530"/>
    <x v="0"/>
    <n v="24634"/>
    <x v="1"/>
  </r>
  <r>
    <x v="5"/>
    <n v="12"/>
    <x v="4"/>
    <x v="4"/>
    <x v="1"/>
    <x v="1"/>
    <x v="0"/>
    <x v="0"/>
    <x v="0"/>
    <s v="Servicios de consultoría de negocios y administración corporativa"/>
    <x v="0"/>
    <n v="80101500"/>
    <s v="Prestación de servicios profesionales para diagramar y producir las piezas de comunicación interna contempladas en el plan de comunicaciones de la entidad"/>
    <x v="1"/>
    <x v="1"/>
    <n v="10"/>
    <x v="0"/>
    <x v="0"/>
    <x v="2"/>
    <n v="48314800"/>
    <n v="48314800"/>
    <x v="0"/>
    <x v="0"/>
    <x v="1"/>
    <x v="0"/>
    <x v="21"/>
    <s v="Oficina de Difusión y Mercadeo"/>
    <x v="3"/>
    <s v="Yira Paola Perez-Jefe de Oficina"/>
    <x v="5"/>
    <x v="7"/>
    <s v="Realizar campañas en medios digitales y/o presenciales sobre los productos y servicios que genera la entidad."/>
    <s v="Servicios de información implementados"/>
    <n v="65"/>
    <d v="2021-02-03T00:00:00"/>
    <n v="4831480"/>
    <n v="48314800"/>
    <n v="48314800"/>
    <s v="DIEGO HENAN LINARES AROCA"/>
    <n v="0"/>
    <x v="0"/>
    <n v="24280"/>
    <x v="1"/>
  </r>
  <r>
    <x v="5"/>
    <n v="84"/>
    <x v="4"/>
    <x v="4"/>
    <x v="1"/>
    <x v="1"/>
    <x v="0"/>
    <x v="2"/>
    <x v="0"/>
    <s v="Servicios de consultoría de negocios y administración corporativa"/>
    <x v="0"/>
    <n v="80101500"/>
    <s v="Prestación de servicios profesionales para adelantar el mantenimiento, seguimiento, control y vigilancia del avance y tiempos de la ejecucion de los proyectos en curso, junto con el area tecnica y el cliente."/>
    <x v="2"/>
    <x v="2"/>
    <n v="10"/>
    <x v="0"/>
    <x v="0"/>
    <x v="2"/>
    <n v="36402360"/>
    <n v="36402360"/>
    <x v="0"/>
    <x v="0"/>
    <x v="1"/>
    <x v="0"/>
    <x v="5"/>
    <s v="Oficina de Difusión y Mercadeo"/>
    <x v="3"/>
    <s v="Jefe Oficina de Difusión y Mercadeo de Información "/>
    <x v="5"/>
    <x v="23"/>
    <s v="Realizar el plan de mercadeo y/o estudios priorizados por la entidad"/>
    <s v="Documentos de lineamientos técnicos"/>
    <n v="462"/>
    <d v="2021-03-16T00:00:00"/>
    <n v="3640236"/>
    <n v="36402360"/>
    <n v="36402360"/>
    <s v="ELVER ALEXANDER PINEDA"/>
    <n v="0"/>
    <x v="0"/>
    <n v="24603"/>
    <x v="1"/>
  </r>
  <r>
    <x v="5"/>
    <n v="2"/>
    <x v="4"/>
    <x v="4"/>
    <x v="1"/>
    <x v="1"/>
    <x v="0"/>
    <x v="0"/>
    <x v="0"/>
    <s v="Servicios de consultoría de negocios y administración corporativa"/>
    <x v="0"/>
    <n v="80101500"/>
    <s v="Prestación de servicios profesionales para la permanente actualización de contenidos e información en la página web institucional, redacción y divulgación de las estrategias de comunicación interna y externa."/>
    <x v="1"/>
    <x v="1"/>
    <n v="315"/>
    <x v="1"/>
    <x v="0"/>
    <x v="2"/>
    <n v="58695945"/>
    <n v="58695945"/>
    <x v="0"/>
    <x v="0"/>
    <x v="1"/>
    <x v="0"/>
    <x v="5"/>
    <s v="Oficina de Difusión y Mercadeo"/>
    <x v="3"/>
    <s v="Jefe Oficina de Difusión y Mercadeo de Información "/>
    <x v="5"/>
    <x v="7"/>
    <s v="Diseñar y divulgar diferentes contenidos digitales, análogos  y de apoyo a los servicios requeridos por los usuarios internos y externos. "/>
    <s v="Sistemas de información implementados"/>
    <n v="66"/>
    <d v="2021-01-08T00:00:00"/>
    <n v="5590090"/>
    <n v="58695945"/>
    <n v="58695945"/>
    <s v="HELBERT MAURICIO SANCHEZ CIFUENTES"/>
    <n v="0"/>
    <x v="0"/>
    <n v="24281"/>
    <x v="1"/>
  </r>
  <r>
    <x v="5"/>
    <n v="96"/>
    <x v="4"/>
    <x v="4"/>
    <x v="1"/>
    <x v="1"/>
    <x v="0"/>
    <x v="5"/>
    <x v="0"/>
    <s v="Servicios de consultoría de negocios y administración corporativa"/>
    <x v="0"/>
    <n v="80101500"/>
    <s v="Prestación de servicios profesionales para desarrollar actividades de articulación y coordinación entre la sede central y las Direcciones Territoriales a nivel nacional, así como el apoyo en la gestión comercial, estrategias, presentación y elaboración de ofertas técnico-económicas ,y en el seguimiento a las ventas directas para toda el área comercial."/>
    <x v="4"/>
    <x v="4"/>
    <n v="212"/>
    <x v="1"/>
    <x v="0"/>
    <x v="2"/>
    <n v="91574258"/>
    <n v="91574258"/>
    <x v="0"/>
    <x v="0"/>
    <x v="1"/>
    <x v="0"/>
    <x v="5"/>
    <s v="Oficina de Difusión y Mercadeo"/>
    <x v="3"/>
    <s v="Jefe Oficina de Difusión y Mercadeo de Información "/>
    <x v="5"/>
    <x v="7"/>
    <s v="Ampliar y/o actualizar la oferta de los productos de la entidad atráves de: biblioteca virtual, tienda virtual y del ecosistema digital. "/>
    <s v="Sistemas de información implementados"/>
    <n v="587"/>
    <d v="2021-05-13T00:00:00"/>
    <n v="12958621"/>
    <n v="91574255.066666663"/>
    <n v="91574255.066666663"/>
    <s v="JOHN FERNEY ORTIZ BONILLA"/>
    <n v="2.9333333373069763"/>
    <x v="0"/>
    <n v="24728"/>
    <x v="6"/>
  </r>
  <r>
    <x v="5"/>
    <n v="58"/>
    <x v="4"/>
    <x v="4"/>
    <x v="1"/>
    <x v="1"/>
    <x v="0"/>
    <x v="7"/>
    <x v="0"/>
    <s v="Servicios de consultoría de negocios y administración corporativa"/>
    <x v="0"/>
    <n v="80101500"/>
    <s v="Prestación de servicios profesionales para difundir, promocionar y comercializar los productos y servicios del IGAC a nivel Nacional. "/>
    <x v="1"/>
    <x v="1"/>
    <n v="11"/>
    <x v="0"/>
    <x v="0"/>
    <x v="2"/>
    <n v="54740664"/>
    <n v="54740664"/>
    <x v="0"/>
    <x v="0"/>
    <x v="1"/>
    <x v="0"/>
    <x v="5"/>
    <s v="Oficina de Difusión y Mercadeo de Información "/>
    <x v="3"/>
    <s v="Yira Paola Perez-Jefe de Oficina"/>
    <x v="5"/>
    <x v="7"/>
    <s v="Generar alianzas estratégicas con diferentes entidades del sector público y privado a nivel nacional que requieran la información de la Entidad. "/>
    <s v="Sistemas de información implementados"/>
    <n v="291"/>
    <d v="2021-02-16T00:00:00"/>
    <n v="4976424"/>
    <n v="54740664"/>
    <n v="54740664"/>
    <s v="LEYDI LOZANO"/>
    <n v="0"/>
    <x v="0"/>
    <n v="24455"/>
    <x v="1"/>
  </r>
  <r>
    <x v="5"/>
    <n v="4"/>
    <x v="4"/>
    <x v="4"/>
    <x v="1"/>
    <x v="1"/>
    <x v="0"/>
    <x v="0"/>
    <x v="0"/>
    <s v="Servicios de consultoría de negocios y administración corporativa"/>
    <x v="0"/>
    <n v="80101500"/>
    <s v="Prestación de servicios profesionales para ejecutar la estrategia de comunicaciones externas de la entidad y la redacción, desarrollo y revisión de contenidos editoriales."/>
    <x v="1"/>
    <x v="1"/>
    <n v="11"/>
    <x v="0"/>
    <x v="0"/>
    <x v="2"/>
    <n v="92997806"/>
    <n v="92997806"/>
    <x v="0"/>
    <x v="0"/>
    <x v="1"/>
    <x v="0"/>
    <x v="5"/>
    <s v="Oficina de Difusión y Mercadeo"/>
    <x v="3"/>
    <s v="Jefe Oficina de Difusión y Mercadeo de Información "/>
    <x v="5"/>
    <x v="7"/>
    <s v="Realizar campañas en medios digitales y/o presenciales sobre los productos y servicios que genera la entidad."/>
    <s v="Sistemas de información implementados"/>
    <n v="64"/>
    <d v="2021-01-08T00:00:00"/>
    <n v="8454346"/>
    <n v="92997806"/>
    <n v="92997806"/>
    <s v="MARIA ALEJANDRA SANCHEZ"/>
    <n v="0"/>
    <x v="0"/>
    <n v="24282"/>
    <x v="1"/>
  </r>
  <r>
    <x v="5"/>
    <n v="83"/>
    <x v="4"/>
    <x v="4"/>
    <x v="1"/>
    <x v="1"/>
    <x v="0"/>
    <x v="2"/>
    <x v="0"/>
    <s v="Servicios de consultoría de negocios y administración corporativa"/>
    <x v="0"/>
    <n v="80101500"/>
    <s v="Prestación de servicios profesionales para realizar la  medicion de satisfaccion, retroalimentacion y seguimiento con las areas de las PQRs que se hayan tramitado. "/>
    <x v="2"/>
    <x v="2"/>
    <n v="10"/>
    <x v="0"/>
    <x v="0"/>
    <x v="2"/>
    <n v="29417800"/>
    <n v="29417800"/>
    <x v="0"/>
    <x v="0"/>
    <x v="1"/>
    <x v="0"/>
    <x v="5"/>
    <s v="Oficina de Difusión y Mercadeo"/>
    <x v="3"/>
    <s v="Jefe Oficina de Difusión y Mercadeo de Información "/>
    <x v="5"/>
    <x v="23"/>
    <s v="Realizar el plan de mercadeo y/o estudios priorizados por la entidad"/>
    <s v="Documentos de lineamientos técnicos"/>
    <n v="461"/>
    <d v="2021-03-16T00:00:00"/>
    <n v="2941780"/>
    <n v="29417800"/>
    <n v="29417800"/>
    <s v="MARIA CAMILA PALOMARES"/>
    <n v="0"/>
    <x v="0"/>
    <n v="24601"/>
    <x v="1"/>
  </r>
  <r>
    <x v="5"/>
    <n v="8"/>
    <x v="4"/>
    <x v="4"/>
    <x v="1"/>
    <x v="1"/>
    <x v="0"/>
    <x v="0"/>
    <x v="0"/>
    <s v="Servicios de consultoría de negocios y administración corporativa"/>
    <x v="0"/>
    <n v="80101500"/>
    <s v="Prestación de servicios profesionales para la realización y registro de productos audiovisuales en las actividades y eventos del IGAC."/>
    <x v="1"/>
    <x v="1"/>
    <n v="315"/>
    <x v="1"/>
    <x v="0"/>
    <x v="2"/>
    <n v="58695945"/>
    <n v="58695945"/>
    <x v="0"/>
    <x v="0"/>
    <x v="1"/>
    <x v="0"/>
    <x v="5"/>
    <s v="Oficina de Difusión y Mercadeo"/>
    <x v="3"/>
    <s v="Jefe Oficina de Difusión y Mercadeo de Información "/>
    <x v="5"/>
    <x v="7"/>
    <s v="Realizar campañas en medios digitales y/o presenciales sobre los productos y servicios que genera la entidad."/>
    <s v="Sistemas de información implementados"/>
    <n v="30"/>
    <d v="2021-01-08T00:00:00"/>
    <n v="5590090"/>
    <n v="58695945"/>
    <n v="58695945"/>
    <s v="MARIA CAMILA RODRIGUEZ GARZON"/>
    <n v="0"/>
    <x v="0"/>
    <n v="24310"/>
    <x v="1"/>
  </r>
  <r>
    <x v="5"/>
    <n v="39"/>
    <x v="4"/>
    <x v="4"/>
    <x v="1"/>
    <x v="1"/>
    <x v="0"/>
    <x v="1"/>
    <x v="0"/>
    <s v="Servicios de consultoría de negocios y administración corporativa"/>
    <x v="0"/>
    <n v="80101500"/>
    <s v="Prestación de servicios profesionales para generar informes de ventas y  garantizar la calidad y entrega oportuna de los productos y servicios ofertados por el Instituto."/>
    <x v="1"/>
    <x v="1"/>
    <n v="11"/>
    <x v="0"/>
    <x v="0"/>
    <x v="2"/>
    <n v="63335723"/>
    <n v="63335723"/>
    <x v="0"/>
    <x v="0"/>
    <x v="1"/>
    <x v="0"/>
    <x v="21"/>
    <s v="Oficina de Difusión y Mercadeo"/>
    <x v="3"/>
    <s v="Yira Paola Perez-Jefe de Oficina"/>
    <x v="5"/>
    <x v="7"/>
    <s v="Diseñar y divulgar diferentes contenidos digitales, análogos  y de apoyo a los servicios requeridos por los usuarios. "/>
    <s v="Servicios de información implementados"/>
    <n v="202"/>
    <d v="2021-02-08T00:00:00"/>
    <n v="5757793"/>
    <n v="61416459"/>
    <n v="61416459"/>
    <s v="MARIA CONSTANZA MESIAS"/>
    <n v="1919264"/>
    <x v="0"/>
    <n v="24391"/>
    <x v="1"/>
  </r>
  <r>
    <x v="5"/>
    <n v="5"/>
    <x v="4"/>
    <x v="4"/>
    <x v="1"/>
    <x v="1"/>
    <x v="0"/>
    <x v="0"/>
    <x v="0"/>
    <s v="Servicios de consultoría de negocios y administración corporativa"/>
    <x v="0"/>
    <n v="80101500"/>
    <s v="Prestación de servicios profesionales para desarrollar y ejecutar la estrategia de comunicaciones internas de la entidad, así como hacer control y seguimiento a los planes y estrategias del proceso de comunicaciones garantizando el fortalecimiento del clima organizacional."/>
    <x v="1"/>
    <x v="1"/>
    <n v="11"/>
    <x v="0"/>
    <x v="0"/>
    <x v="2"/>
    <n v="53146280"/>
    <n v="53146280"/>
    <x v="0"/>
    <x v="0"/>
    <x v="1"/>
    <x v="0"/>
    <x v="5"/>
    <s v="Oficina de Difusión y Mercadeo"/>
    <x v="3"/>
    <s v="Jefe Oficina de Difusión y Mercadeo de Información "/>
    <x v="5"/>
    <x v="7"/>
    <s v="Realizar campañas en medios digitales y/o presenciales sobre los productos y servicios que genera la entidad."/>
    <s v="Sistemas de información implementados"/>
    <n v="63"/>
    <d v="2021-01-08T00:00:00"/>
    <n v="4831480"/>
    <n v="53146280"/>
    <n v="53146280"/>
    <s v="MELANIE PAOLA PEREZ NARVAEZ"/>
    <n v="0"/>
    <x v="0"/>
    <n v="24283"/>
    <x v="1"/>
  </r>
  <r>
    <x v="5"/>
    <m/>
    <x v="4"/>
    <x v="4"/>
    <x v="1"/>
    <x v="6"/>
    <x v="1"/>
    <x v="5"/>
    <x v="0"/>
    <s v="Software de servidor de autenticación"/>
    <x v="0"/>
    <n v="43233201"/>
    <s v="Adquisición Firma Digital"/>
    <x v="5"/>
    <x v="5"/>
    <n v="2"/>
    <x v="0"/>
    <x v="1"/>
    <x v="2"/>
    <n v="5000000"/>
    <n v="5000000"/>
    <x v="0"/>
    <x v="1"/>
    <x v="1"/>
    <x v="0"/>
    <x v="5"/>
    <s v="Oficina de Difusión y Mercadeo"/>
    <x v="3"/>
    <s v="Jefe Oficina de Difusión y Mercadeo de Información"/>
    <x v="5"/>
    <x v="7"/>
    <s v="Diseñar y divulgar diferentes contenidos digitales, análogos  y de apoyo a los servicios requeridos por los usuarios internos y externos. "/>
    <s v="Sistemas de información implementados"/>
    <m/>
    <m/>
    <e v="#N/A"/>
    <e v="#N/A"/>
    <e v="#N/A"/>
    <m/>
    <n v="0"/>
    <x v="0"/>
    <m/>
    <x v="6"/>
  </r>
  <r>
    <x v="6"/>
    <m/>
    <x v="5"/>
    <x v="5"/>
    <x v="1"/>
    <x v="6"/>
    <x v="1"/>
    <x v="11"/>
    <x v="0"/>
    <s v="Cartografía"/>
    <x v="0"/>
    <n v="81151600"/>
    <s v="Realizar el  mantenimiento, patronamiento y verificación de equipos geodésicos para el fortalecimiento de la red activa, red magna eco y red de nivelación nacional."/>
    <x v="8"/>
    <x v="8"/>
    <n v="5"/>
    <x v="0"/>
    <x v="5"/>
    <x v="2"/>
    <n v="57121940"/>
    <n v="57121940"/>
    <x v="0"/>
    <x v="0"/>
    <x v="1"/>
    <x v="0"/>
    <x v="6"/>
    <s v="Subdirección de Geografía y Cartografía "/>
    <x v="5"/>
    <s v="Subdirector de Geografía y Cartografía "/>
    <x v="6"/>
    <x v="11"/>
    <s v="Densificar el marco de referencia terrestre"/>
    <s v="Puntos Geodésicos Materializados"/>
    <m/>
    <m/>
    <e v="#N/A"/>
    <e v="#N/A"/>
    <e v="#N/A"/>
    <m/>
    <n v="0"/>
    <x v="0"/>
    <m/>
    <x v="6"/>
  </r>
  <r>
    <x v="6"/>
    <m/>
    <x v="5"/>
    <x v="5"/>
    <x v="1"/>
    <x v="6"/>
    <x v="1"/>
    <x v="13"/>
    <x v="0"/>
    <s v="Sistemas y equipo de apoyo para transporte aéreo"/>
    <x v="0"/>
    <n v="25191500"/>
    <s v="Prestación de servicios de mantenimiento preventivo programado de rutina y de imprevistos, incluyendo repuestos para mantener la aeronavegabilidad del avión Twinn Commander 690A con matrícula HK117G propiedad del IGAC."/>
    <x v="7"/>
    <x v="7"/>
    <n v="5"/>
    <x v="0"/>
    <x v="0"/>
    <x v="2"/>
    <n v="550000000"/>
    <n v="550000000"/>
    <x v="0"/>
    <x v="0"/>
    <x v="1"/>
    <x v="0"/>
    <x v="6"/>
    <s v="Subdirección de Geografía y Cartografía "/>
    <x v="5"/>
    <s v="Subdirector de Geografía y Cartografía "/>
    <x v="6"/>
    <x v="10"/>
    <s v="Capturar y/o gestionar imágenes del territorio colombiano e incorporarlas en el Banco Nacional de Imágenes, a escalas y temporalidad requerida para fines catastrales"/>
    <s v="Imágenes incorporadas al Banco Nacional de imágenes"/>
    <m/>
    <m/>
    <e v="#N/A"/>
    <e v="#N/A"/>
    <e v="#N/A"/>
    <m/>
    <n v="0"/>
    <x v="0"/>
    <m/>
    <x v="6"/>
  </r>
  <r>
    <x v="6"/>
    <m/>
    <x v="5"/>
    <x v="5"/>
    <x v="1"/>
    <x v="6"/>
    <x v="1"/>
    <x v="9"/>
    <x v="0"/>
    <s v="Placa de acero inoxidable"/>
    <x v="1"/>
    <n v="30102205"/>
    <s v="Adquisición de placas metálicas para materialización de puntos geodésicos."/>
    <x v="7"/>
    <x v="7"/>
    <n v="3"/>
    <x v="0"/>
    <x v="1"/>
    <x v="2"/>
    <n v="10000000"/>
    <n v="10000000"/>
    <x v="0"/>
    <x v="0"/>
    <x v="1"/>
    <x v="0"/>
    <x v="6"/>
    <s v="Subdirección de Geografía y Cartografía "/>
    <x v="5"/>
    <s v="Subdirector de Geografía y Cartografía "/>
    <x v="6"/>
    <x v="11"/>
    <s v="Densificar el marco de referencia terrestre"/>
    <s v="Puntos Geodésicos Materializados"/>
    <m/>
    <m/>
    <e v="#N/A"/>
    <e v="#N/A"/>
    <e v="#N/A"/>
    <m/>
    <n v="0"/>
    <x v="0"/>
    <m/>
    <x v="6"/>
  </r>
  <r>
    <x v="6"/>
    <n v="58"/>
    <x v="5"/>
    <x v="5"/>
    <x v="7"/>
    <x v="9"/>
    <x v="0"/>
    <x v="1"/>
    <x v="0"/>
    <s v="Cartografía"/>
    <x v="0"/>
    <n v="81151600"/>
    <s v="Prestación de servicios para elaborar mapas y demás insumos a diferentes escalas, de conformidad con las especificaciones técnicas y rendimientos establecidos"/>
    <x v="2"/>
    <x v="2"/>
    <n v="10"/>
    <x v="0"/>
    <x v="0"/>
    <x v="2"/>
    <n v="388763100"/>
    <n v="388763100"/>
    <x v="0"/>
    <x v="0"/>
    <x v="8"/>
    <x v="0"/>
    <x v="6"/>
    <s v="Subdirección de Geografía y Cartografía "/>
    <x v="5"/>
    <s v="Subdirector de Geografía y Cartografía "/>
    <x v="6"/>
    <x v="10"/>
    <s v="Generar insumos y/o productos cartográficos"/>
    <s v="Cartografía escalas Medianas generada (1:10,000, 1:25,000)"/>
    <n v="437"/>
    <d v="2021-03-05T00:00:00"/>
    <n v="3640236"/>
    <n v="34582242"/>
    <n v="311240178"/>
    <s v=" MARY HEILYN CONTRERAS MARTÍNEZ_x000a_EDGAR FELIPE MUÑOZ IDROBO_x000a_ALISSON VIVIANA BARRETO NIETO _x000a_LUIS ADRIÁN RIVERA GALVIS_x000a_MARIA  CAMILA  DIAZ OROZCO_x000a_DANIEL  AVENDAÑO  MENDEZ_x000a__x000a_NATALIA  FORERO  PATIÑO_x000a_MARIA FERNANDA ESLAVA VARGAS_x000a_DIANA MARCELA VÁSQUEZ APONTE_x000a_JHON CHAVEZ"/>
    <n v="77522922"/>
    <x v="0"/>
    <s v="24572_x000a_24573_x000a_24574_x000a_24575_x000a_24669_x000a__x000a_24671_x000a_24672_x000a_24754"/>
    <x v="10"/>
  </r>
  <r>
    <x v="6"/>
    <n v="62"/>
    <x v="5"/>
    <x v="5"/>
    <x v="3"/>
    <x v="3"/>
    <x v="0"/>
    <x v="7"/>
    <x v="0"/>
    <s v="Cartografía"/>
    <x v="0"/>
    <n v="81151600"/>
    <s v="Prestación de servicios para analizar, elaborar y consolidar la caracterización territorial para los municipios priorizados, desde cada uno de los procesos asignados y de conformidad con la metodología establecida."/>
    <x v="2"/>
    <x v="2"/>
    <n v="6"/>
    <x v="0"/>
    <x v="0"/>
    <x v="2"/>
    <n v="116798220"/>
    <n v="116798220"/>
    <x v="0"/>
    <x v="0"/>
    <x v="3"/>
    <x v="0"/>
    <x v="6"/>
    <s v="Subdirección de Geografía y Cartografía "/>
    <x v="5"/>
    <s v="Subdirector de Geografía y Cartografía "/>
    <x v="7"/>
    <x v="14"/>
    <s v="Elaborar y publicar documentos de caracterización territorial con fines de Catastro Multipropósito, conforme a metodología establecida."/>
    <s v="Documentos de estudios técnicos sobre geografía elaborados"/>
    <n v="435"/>
    <d v="2021-03-09T00:00:00"/>
    <n v="6683454"/>
    <n v="38764033"/>
    <n v="116292099"/>
    <s v=" UBEIMAR JOSE MARTINEZ SIERRA _x000a_NADEZHDY GINOVA HORTUA CORTÉS_x000a_MAURICIO MESA"/>
    <n v="506121"/>
    <x v="0"/>
    <s v="24569_x000a_24570_x000a_24637"/>
    <x v="3"/>
  </r>
  <r>
    <x v="6"/>
    <n v="33"/>
    <x v="5"/>
    <x v="5"/>
    <x v="1"/>
    <x v="1"/>
    <x v="0"/>
    <x v="12"/>
    <x v="0"/>
    <s v="Fotogrametría"/>
    <x v="0"/>
    <n v="81151603"/>
    <s v="Prestación de servicios para el copiado, control  y organización de información resultante de los procesos de la subdirección"/>
    <x v="1"/>
    <x v="1"/>
    <n v="11"/>
    <x v="0"/>
    <x v="0"/>
    <x v="2"/>
    <n v="31417067"/>
    <n v="31417067"/>
    <x v="0"/>
    <x v="0"/>
    <x v="1"/>
    <x v="0"/>
    <x v="6"/>
    <s v="Subdirección de Geografía y Cartografía "/>
    <x v="5"/>
    <s v="Subdirector de Geografía y Cartografía "/>
    <x v="6"/>
    <x v="9"/>
    <s v="Generar y disponer nuevos productos asociados a la información cartográfica geográfica y geodésica "/>
    <s v="Datos publicados de información geográfica, geodésica y cartográfica"/>
    <n v="243"/>
    <s v="_x000a_4/03/2021"/>
    <n v="2941780"/>
    <n v="28927503"/>
    <n v="28927503"/>
    <s v="_x000a_MONICA SOFIA RONCANCIO BLANCO"/>
    <n v="2489564"/>
    <x v="0"/>
    <n v="24563"/>
    <x v="1"/>
  </r>
  <r>
    <x v="6"/>
    <n v="19"/>
    <x v="5"/>
    <x v="5"/>
    <x v="1"/>
    <x v="1"/>
    <x v="0"/>
    <x v="1"/>
    <x v="0"/>
    <s v="Cartografía"/>
    <x v="0"/>
    <n v="81151600"/>
    <s v="Prestación de servicios para gestionar y orientar el cumplimiento de los proyectos liderados por la Subdirección de Geografía y Cartografía"/>
    <x v="1"/>
    <x v="1"/>
    <n v="11"/>
    <x v="0"/>
    <x v="0"/>
    <x v="2"/>
    <n v="117717006"/>
    <n v="117717006"/>
    <x v="0"/>
    <x v="0"/>
    <x v="1"/>
    <x v="0"/>
    <x v="6"/>
    <s v="Subdirección de Geografía y Cartografía "/>
    <x v="5"/>
    <s v="Subdirector de Geografía y Cartografía "/>
    <x v="6"/>
    <x v="11"/>
    <s v="Densificar el marco de referencia terrestre"/>
    <s v="Puntos Geodésicos Materializados"/>
    <n v="131"/>
    <d v="2021-02-04T00:00:00"/>
    <n v="11022592"/>
    <n v="117574315"/>
    <n v="117574315"/>
    <s v="ADRIANA PACHON LOZANO"/>
    <n v="142691"/>
    <x v="0"/>
    <n v="24359"/>
    <x v="1"/>
  </r>
  <r>
    <x v="6"/>
    <n v="35"/>
    <x v="5"/>
    <x v="5"/>
    <x v="3"/>
    <x v="3"/>
    <x v="0"/>
    <x v="7"/>
    <x v="0"/>
    <s v="Cartografía"/>
    <x v="0"/>
    <n v="81151600"/>
    <s v="Prestación de servicios para apoyar la generación de ortoimágenes a diferentes escalas, de conformidad con las especificaciones técnicas y rendimientos establecidos."/>
    <x v="1"/>
    <x v="1"/>
    <n v="10"/>
    <x v="0"/>
    <x v="0"/>
    <x v="2"/>
    <n v="80144490"/>
    <n v="80144490"/>
    <x v="0"/>
    <x v="0"/>
    <x v="3"/>
    <x v="0"/>
    <x v="6"/>
    <s v="Subdirección de Geografía y Cartografía "/>
    <x v="5"/>
    <s v="Subdirector de Geografía y Cartografía "/>
    <x v="6"/>
    <x v="10"/>
    <s v="Generar insumos y/o productos cartográficos"/>
    <s v="Cartografía escalas Medianas generada (1:10,000, 1:25,000)"/>
    <n v="300"/>
    <d v="2021-02-12T00:00:00"/>
    <n v="2671483"/>
    <n v="26714830"/>
    <n v="80144490"/>
    <s v="ÁNGELA MELISA CALLEJAS GARCÉS_x000a_MIKE ALEJANDRO LAVADO BARÓN _x000a_JOHN ALEJANDRO SEGURA TRIANA"/>
    <n v="0"/>
    <x v="0"/>
    <s v="24471_x000a_24474_x000a_24475_x000a_"/>
    <x v="3"/>
  </r>
  <r>
    <x v="6"/>
    <n v="38"/>
    <x v="5"/>
    <x v="5"/>
    <x v="5"/>
    <x v="5"/>
    <x v="0"/>
    <x v="1"/>
    <x v="0"/>
    <s v="Cartografía"/>
    <x v="0"/>
    <n v="81151600"/>
    <s v="Prestación de servicios para la generación e integración de modelos digitales de elevación, de conformidad con las especificaciones técnicas y rendimientos establecidos."/>
    <x v="1"/>
    <x v="1"/>
    <n v="11"/>
    <x v="0"/>
    <x v="0"/>
    <x v="2"/>
    <n v="194381550"/>
    <n v="194381550"/>
    <x v="0"/>
    <x v="0"/>
    <x v="5"/>
    <x v="0"/>
    <x v="6"/>
    <s v="Subdirección de Geografía y Cartografía "/>
    <x v="5"/>
    <s v="Subdirector de Geografía y Cartografía "/>
    <x v="6"/>
    <x v="10"/>
    <s v="Generar insumos y/o productos cartográficos"/>
    <s v="Cartografía escalas Medianas generada (1:10,000, 1:25,000)"/>
    <n v="272"/>
    <d v="2021-02-15T00:00:00"/>
    <n v="3640236"/>
    <n v="37615772"/>
    <n v="150463088"/>
    <s v="CAROLINA SILVA TORRES_x000a_ JUAN PABLO RODRIGUEZ RODRÍGUEZ_x000a_NATALI RODRIGUEZ ROJAS _x000a_ PABLO ARTURO MONTENEGRO CANO"/>
    <n v="43918462"/>
    <x v="0"/>
    <s v="24441_x000a_24444_x000a_24446_x000a_24447_x000a_"/>
    <x v="5"/>
  </r>
  <r>
    <x v="6"/>
    <n v="66"/>
    <x v="5"/>
    <x v="5"/>
    <x v="1"/>
    <x v="1"/>
    <x v="0"/>
    <x v="3"/>
    <x v="0"/>
    <s v="Cartografía"/>
    <x v="0"/>
    <n v="81151600"/>
    <s v="Prestación de servicios para gestionar desde el componente administrativo, procesos y proyectos misionales de la Subdirección de Geografía y Cartografía."/>
    <x v="2"/>
    <x v="2"/>
    <n v="10"/>
    <x v="0"/>
    <x v="0"/>
    <x v="2"/>
    <n v="31247320"/>
    <n v="31247320"/>
    <x v="0"/>
    <x v="0"/>
    <x v="1"/>
    <x v="0"/>
    <x v="6"/>
    <s v="Subdirección de Geografía y Cartografía "/>
    <x v="5"/>
    <s v="Subdirector de Geografía y Cartografía "/>
    <x v="6"/>
    <x v="10"/>
    <s v="Generar insumos y/o productos cartográficos"/>
    <s v="Cartografía escalas Medianas generada (1:10,000, 1:25,000)"/>
    <n v="456"/>
    <d v="2021-03-15T00:00:00"/>
    <n v="3124732"/>
    <n v="29164165"/>
    <n v="29164165"/>
    <s v="CINDY JINETH FLOREZ MOLINA"/>
    <n v="2083155"/>
    <x v="0"/>
    <n v="24596"/>
    <x v="1"/>
  </r>
  <r>
    <x v="6"/>
    <n v="28"/>
    <x v="5"/>
    <x v="5"/>
    <x v="1"/>
    <x v="1"/>
    <x v="0"/>
    <x v="1"/>
    <x v="0"/>
    <s v="Cartografía"/>
    <x v="0"/>
    <n v="81151600"/>
    <s v="Prestación de servicios profesionales para la gestión, análisis y respuesta oportuna asociada con los procesos y proyectos de la Subdirección"/>
    <x v="1"/>
    <x v="1"/>
    <n v="10"/>
    <x v="0"/>
    <x v="0"/>
    <x v="2"/>
    <n v="84543460"/>
    <n v="84543460"/>
    <x v="0"/>
    <x v="0"/>
    <x v="1"/>
    <x v="0"/>
    <x v="6"/>
    <s v="Subdirección de Geografía y Cartografía "/>
    <x v="5"/>
    <s v="Subdirector de Geografía y Cartografía "/>
    <x v="7"/>
    <x v="24"/>
    <s v="Gestionar la actualización, validación y disposición de información de ordenamiento territorial de los nodos regionales y locales e integrar al sistema único."/>
    <s v="Datos publicados de información geográfica, geodésica y cartográfica"/>
    <n v="229"/>
    <d v="2021-02-08T00:00:00"/>
    <n v="8707976"/>
    <n v="84467367"/>
    <n v="84467367"/>
    <s v="DANIEL OJEDA  CRUZ"/>
    <n v="76093"/>
    <x v="0"/>
    <n v="24409"/>
    <x v="1"/>
  </r>
  <r>
    <x v="6"/>
    <n v="60"/>
    <x v="5"/>
    <x v="5"/>
    <x v="5"/>
    <x v="5"/>
    <x v="0"/>
    <x v="3"/>
    <x v="0"/>
    <s v="Cartografía"/>
    <x v="0"/>
    <n v="81151600"/>
    <s v="Prestacion de servicios para estructurar, integrar y validar la cartografía para los estudios y/o investigaciones geográficas asignadas"/>
    <x v="2"/>
    <x v="2"/>
    <n v="285"/>
    <x v="1"/>
    <x v="0"/>
    <x v="2"/>
    <n v="138328968"/>
    <n v="138328968"/>
    <x v="0"/>
    <x v="0"/>
    <x v="5"/>
    <x v="0"/>
    <x v="6"/>
    <s v="Subdirección de Geografía y Cartografía "/>
    <x v="3"/>
    <s v="Subdirector de Geografía y Cartografía "/>
    <x v="6"/>
    <x v="10"/>
    <s v="Generar insumos y/o productos cartográficos"/>
    <s v="Cartografía escalas Medianas generada (1:10,000, 1:25,000)"/>
    <n v="419"/>
    <d v="2021-03-08T00:00:00"/>
    <n v="3640236"/>
    <n v="34582242"/>
    <n v="138328968"/>
    <s v="DANIEL STEVEN MOLINA MONTAÑEZ_x000a_DAVID ALEJANDRO ORTEGA GONZÁLEZ_x000a_KAREN TATIANA DUARTE JIMENEZ _x000a_LADY CATTERINE MORENO RAMÍREZ "/>
    <n v="0"/>
    <x v="0"/>
    <s v="24564_x000a_24565_x000a_24566_x000a_24567"/>
    <x v="5"/>
  </r>
  <r>
    <x v="6"/>
    <n v="2"/>
    <x v="5"/>
    <x v="5"/>
    <x v="1"/>
    <x v="1"/>
    <x v="0"/>
    <x v="0"/>
    <x v="0"/>
    <s v="Cartografía"/>
    <x v="0"/>
    <n v="81151600"/>
    <s v="Prestación de servicios para la  gestión e integración de productos y aplicaciones de la subdirección de geografía y cartografía "/>
    <x v="0"/>
    <x v="0"/>
    <n v="10"/>
    <x v="0"/>
    <x v="0"/>
    <x v="2"/>
    <n v="169086920"/>
    <n v="169086920"/>
    <x v="0"/>
    <x v="0"/>
    <x v="1"/>
    <x v="0"/>
    <x v="6"/>
    <s v="Subdirección de Geografía y Cartografía "/>
    <x v="5"/>
    <s v="Subdirector de Geografía y Cartografía "/>
    <x v="7"/>
    <x v="24"/>
    <s v="Robustecer el sistema de información única de información geográfica, cartográfica y geodésica &quot;Colombia en Mapas&quot;"/>
    <s v="Datos publicados de información geográfica, geodésica y cartográfica"/>
    <n v="41"/>
    <d v="2021-01-15T00:00:00"/>
    <n v="8707976"/>
    <n v="84467367"/>
    <n v="84467367"/>
    <s v="DAVID HERNANDO BELLO LADINO"/>
    <n v="84619553"/>
    <x v="0"/>
    <n v="24202"/>
    <x v="1"/>
  </r>
  <r>
    <x v="6"/>
    <n v="32"/>
    <x v="5"/>
    <x v="5"/>
    <x v="1"/>
    <x v="1"/>
    <x v="0"/>
    <x v="1"/>
    <x v="0"/>
    <s v="Servicios de formación profesional en ingeniería"/>
    <x v="0"/>
    <n v="86101610"/>
    <s v="Prestación de servicios para  la preparación y trámite de información requerida para el desarrollo de los proyectos."/>
    <x v="1"/>
    <x v="1"/>
    <n v="11"/>
    <x v="0"/>
    <x v="0"/>
    <x v="2"/>
    <n v="38876310"/>
    <n v="38876310"/>
    <x v="0"/>
    <x v="0"/>
    <x v="1"/>
    <x v="0"/>
    <x v="6"/>
    <s v="Subdirección de Geografía y Cartografía "/>
    <x v="5"/>
    <s v="Subdirector de Geografía y Cartografía "/>
    <x v="6"/>
    <x v="9"/>
    <s v="Generar y disponer nuevos productos asociados a la información cartográfica geográfica y geodésica "/>
    <s v="Datos publicados de información geográfica, geodésica y cartográfica"/>
    <n v="238"/>
    <d v="2021-02-11T00:00:00"/>
    <n v="3640236"/>
    <n v="37615772"/>
    <n v="37615772"/>
    <s v="DELY  JOAN  DELGADO SALINAS"/>
    <n v="1260538"/>
    <x v="0"/>
    <n v="24414"/>
    <x v="1"/>
  </r>
  <r>
    <x v="6"/>
    <n v="64"/>
    <x v="5"/>
    <x v="5"/>
    <x v="0"/>
    <x v="0"/>
    <x v="0"/>
    <x v="3"/>
    <x v="0"/>
    <s v="Cartografía"/>
    <x v="0"/>
    <n v="81151600"/>
    <s v="Prestación de servicios para la captura de coordenadas, compilación toponímica y demás procesos en campo, de acuerdo con las especificaciones de conformidad con los lineamientos establecidos."/>
    <x v="2"/>
    <x v="2"/>
    <n v="10"/>
    <x v="0"/>
    <x v="0"/>
    <x v="2"/>
    <n v="53429660"/>
    <n v="53429660"/>
    <x v="0"/>
    <x v="0"/>
    <x v="0"/>
    <x v="0"/>
    <x v="6"/>
    <s v="Subdirección de Geografía y Cartografía "/>
    <x v="5"/>
    <s v="Subdirector de Geografía y Cartografía "/>
    <x v="6"/>
    <x v="11"/>
    <s v="Densificar el marco de referencia terrestre"/>
    <s v="Puntos Geodésicos Materializados"/>
    <n v="454"/>
    <d v="2021-03-10T00:00:00"/>
    <n v="2671483"/>
    <n v="25379089"/>
    <n v="50758178"/>
    <s v="DUVÁN DARIO TAVERA BERMÚDEZ  _x000a_ARELIS MONTENEGRO MENDIETA "/>
    <n v="2671482"/>
    <x v="0"/>
    <s v="24591_x000a_24592"/>
    <x v="0"/>
  </r>
  <r>
    <x v="6"/>
    <n v="29"/>
    <x v="5"/>
    <x v="5"/>
    <x v="1"/>
    <x v="1"/>
    <x v="0"/>
    <x v="1"/>
    <x v="0"/>
    <s v="Cartografía"/>
    <x v="0"/>
    <n v="81151600"/>
    <s v="Prestación de servicios para gestionar los requerimientos y procesos jurídicos que lidere la subdirección de geografía y cartografía"/>
    <x v="1"/>
    <x v="1"/>
    <n v="11"/>
    <x v="0"/>
    <x v="0"/>
    <x v="2"/>
    <n v="80634026"/>
    <n v="80634026"/>
    <x v="0"/>
    <x v="0"/>
    <x v="1"/>
    <x v="0"/>
    <x v="6"/>
    <s v="Subdirección de Geografía y Cartografía "/>
    <x v="5"/>
    <s v="Subdirector de Geografía y Cartografía "/>
    <x v="6"/>
    <x v="10"/>
    <s v="Generar insumos y/o productos cartográficos"/>
    <s v="Cartografía escalas Medianas generada (1:10,000, 1:25,000)"/>
    <n v="218"/>
    <d v="2021-02-09T00:00:00"/>
    <n v="7550277"/>
    <n v="79277909"/>
    <n v="79277909"/>
    <s v="EDGAR CAMILO GUTIÉRREZ RODRÍGUEZ"/>
    <n v="1356117"/>
    <x v="0"/>
    <n v="24408"/>
    <x v="1"/>
  </r>
  <r>
    <x v="6"/>
    <n v="53"/>
    <x v="5"/>
    <x v="5"/>
    <x v="1"/>
    <x v="1"/>
    <x v="0"/>
    <x v="0"/>
    <x v="0"/>
    <s v="Servicios de implementación de aplicaciones"/>
    <x v="0"/>
    <n v="81111508"/>
    <s v="Prestación de servicios para procesar y analizar información geográfica requerida para los estudios e investigaciones asignadas."/>
    <x v="1"/>
    <x v="1"/>
    <n v="255"/>
    <x v="1"/>
    <x v="0"/>
    <x v="2"/>
    <n v="24276825"/>
    <n v="24276825"/>
    <x v="0"/>
    <x v="0"/>
    <x v="1"/>
    <x v="0"/>
    <x v="6"/>
    <s v="Subdirección de Geografía y Cartografía "/>
    <x v="5"/>
    <s v="Subdirector de Geografía y Cartografía "/>
    <x v="7"/>
    <x v="14"/>
    <s v="Elaborar y publicar documentos de caracterización territorial con fines de Catastro Multipropósito, conforme a metodología establecida."/>
    <s v="Documentos de estudios técnicos sobre geografía elaborados"/>
    <n v="405"/>
    <d v="2021-02-23T00:00:00"/>
    <n v="2941780"/>
    <n v="24220655"/>
    <n v="24220655"/>
    <s v="FERNANDO ANDRES DIAZ"/>
    <n v="56170"/>
    <x v="0"/>
    <n v="24548"/>
    <x v="1"/>
  </r>
  <r>
    <x v="6"/>
    <n v="71"/>
    <x v="5"/>
    <x v="5"/>
    <x v="1"/>
    <x v="1"/>
    <x v="0"/>
    <x v="3"/>
    <x v="0"/>
    <s v="Servicios de mantenimiento y reparación de instalación de máquinas"/>
    <x v="0"/>
    <n v="72151800"/>
    <s v="Realizar el mantenimiento de los escáneres fotogramétricos del IGAC."/>
    <x v="2"/>
    <x v="2"/>
    <n v="10"/>
    <x v="0"/>
    <x v="0"/>
    <x v="2"/>
    <n v="218640604"/>
    <n v="218640604"/>
    <x v="0"/>
    <x v="0"/>
    <x v="1"/>
    <x v="0"/>
    <x v="6"/>
    <s v="Subdirección de Geografía y Cartografía "/>
    <x v="5"/>
    <s v="Subdirector de Geografía y Cartografía "/>
    <x v="6"/>
    <x v="10"/>
    <s v="Capturar y/o gestionar imágenes del territorio colombiano e incorporarlas en el Banco Nacional de Imágenes, a escalas y temporalidad requerida para fines catastrales"/>
    <s v="Imágenes incorporadas al Banco Nacional de imágenes"/>
    <n v="509"/>
    <d v="2021-03-25T00:00:00"/>
    <n v="0"/>
    <n v="218640604"/>
    <n v="218640604"/>
    <s v="GTBIBERICA"/>
    <n v="0"/>
    <x v="0"/>
    <n v="24642"/>
    <x v="1"/>
  </r>
  <r>
    <x v="6"/>
    <n v="51"/>
    <x v="5"/>
    <x v="5"/>
    <x v="3"/>
    <x v="3"/>
    <x v="0"/>
    <x v="0"/>
    <x v="0"/>
    <s v="Cartografía"/>
    <x v="0"/>
    <n v="81151600"/>
    <s v="Prestación de servicios para elaborar los mapas temáticos y salidas gráficas requeridas para los estudios y/o investigaciones geográficas asignadas, de conformidad con los lineamientos técnicos."/>
    <x v="1"/>
    <x v="1"/>
    <n v="255"/>
    <x v="1"/>
    <x v="0"/>
    <x v="2"/>
    <n v="66138662"/>
    <n v="66138662"/>
    <x v="0"/>
    <x v="0"/>
    <x v="3"/>
    <x v="0"/>
    <x v="6"/>
    <s v="Subdirección de Geografía y Cartografía "/>
    <x v="5"/>
    <s v="Subdirector de Geografía y Cartografía "/>
    <x v="7"/>
    <x v="14"/>
    <s v="Elaborar y publicar documentos de caracterización territorial con fines de Catastro Multipropósito, conforme a metodología establecida."/>
    <s v="Documentos de estudios técnicos sobre geografía elaborados"/>
    <n v="403"/>
    <d v="2021-02-23T00:00:00"/>
    <n v="2671483"/>
    <n v="21995210"/>
    <n v="65985630"/>
    <s v="HUGO ALBEIRO GARAY SOTO_x000a_NATALIA LORENA MONTOYA PAEZ _x000a_NATHALIA RODRIGUEZ BERMUDEZ"/>
    <n v="153032"/>
    <x v="0"/>
    <s v="24541_x000a_24542_x000a_24546"/>
    <x v="3"/>
  </r>
  <r>
    <x v="6"/>
    <n v="44"/>
    <x v="5"/>
    <x v="5"/>
    <x v="6"/>
    <x v="8"/>
    <x v="0"/>
    <x v="1"/>
    <x v="0"/>
    <s v="Cartografía"/>
    <x v="0"/>
    <n v="81151600"/>
    <s v="Prestación de servicios para implementar y optimizar los procesos de aseguramiento de la calidad de productos cartográficos, de conformidad con las especificaciones técnicas y rendimientos establecidos."/>
    <x v="1"/>
    <x v="1"/>
    <n v="10"/>
    <x v="0"/>
    <x v="0"/>
    <x v="2"/>
    <n v="212052600"/>
    <n v="212052600"/>
    <x v="0"/>
    <x v="0"/>
    <x v="7"/>
    <x v="0"/>
    <x v="6"/>
    <s v="Subdirección de Geografía y Cartografía "/>
    <x v="5"/>
    <s v="Subdirector de Geografía y Cartografía "/>
    <x v="6"/>
    <x v="10"/>
    <s v="Oficializar e integrar la información cartográfica producida por terceros  a las bases de datos oficiales del País "/>
    <s v="Cartografía escalas Medianas generada (1:10,000, 1:25,000)"/>
    <n v="371"/>
    <d v="2021-02-19T00:00:00"/>
    <n v="3640236"/>
    <n v="35310289"/>
    <n v="211861734"/>
    <s v="JONNY ALEXANDER TORRES ROBLES_x000a_ANGELICA MARIA JENNIFER DEMETRIO ROMERO_x000a_DEICY CAROLINA GALINDO MUÑOZ_x000a_LUIS FERNANDO MOLINA GARCÍA_x000a_JOHAN SEBASTIAN ALTUZARRA HERNÁNDEZ _x000a_HECTOR JAVIER AVELLANEDA PORTILLA"/>
    <n v="190866"/>
    <x v="0"/>
    <s v="24526_x000a_24587_x000a_24588_x000a_24593_x000a_24594_x000a_24595"/>
    <x v="8"/>
  </r>
  <r>
    <x v="6"/>
    <n v="70"/>
    <x v="5"/>
    <x v="5"/>
    <x v="1"/>
    <x v="1"/>
    <x v="0"/>
    <x v="3"/>
    <x v="0"/>
    <s v="Cartografía"/>
    <x v="0"/>
    <n v="81151600"/>
    <s v="Prestación de servicios para apoyar la gestión logística de la Subdirección de Geografía y Cartografía"/>
    <x v="2"/>
    <x v="2"/>
    <n v="10"/>
    <x v="0"/>
    <x v="0"/>
    <x v="2"/>
    <n v="26714830"/>
    <n v="26714830"/>
    <x v="0"/>
    <x v="0"/>
    <x v="1"/>
    <x v="0"/>
    <x v="6"/>
    <s v="Subdirección de Geografía y Cartografía "/>
    <x v="5"/>
    <s v="Subdirector de Geografía y Cartografía "/>
    <x v="6"/>
    <x v="10"/>
    <s v="Generar insumos y/o productos cartográficos"/>
    <s v="Cartografía escalas Medianas generada (1:10,000, 1:25,000)"/>
    <n v="506"/>
    <d v="2021-03-24T00:00:00"/>
    <n v="2671483"/>
    <n v="24132396"/>
    <n v="24132396"/>
    <s v="JULIE ALEXANDRA PARRA SANTA"/>
    <n v="2582434"/>
    <x v="0"/>
    <n v="24639"/>
    <x v="1"/>
  </r>
  <r>
    <x v="6"/>
    <n v="67"/>
    <x v="5"/>
    <x v="5"/>
    <x v="0"/>
    <x v="0"/>
    <x v="0"/>
    <x v="1"/>
    <x v="0"/>
    <s v="Fotogrametría"/>
    <x v="0"/>
    <n v="81151603"/>
    <s v="Prestación de servicios para apoyar el proceso de escaneo fotogramétrico  de rollos de aerofotografías análogas y compresión de imágenes."/>
    <x v="2"/>
    <x v="2"/>
    <n v="10"/>
    <x v="0"/>
    <x v="0"/>
    <x v="2"/>
    <n v="57060806"/>
    <n v="57060806"/>
    <x v="0"/>
    <x v="0"/>
    <x v="0"/>
    <x v="0"/>
    <x v="6"/>
    <s v="Subdirección de Geografía y Cartografía "/>
    <x v="5"/>
    <s v="Subdirector de Geografía y Cartografía "/>
    <x v="6"/>
    <x v="9"/>
    <s v="Generar y disponer nuevos productos asociados a la información cartográfica geográfica y geodésica "/>
    <s v="Datos publicados de información geográfica, geodésica y cartográfica"/>
    <n v="478"/>
    <d v="2021-03-16T00:00:00"/>
    <n v="2671483"/>
    <n v="24933841"/>
    <n v="24933841"/>
    <s v="KAREN DANIELA SABOGAL CRUZ_x000a_EDISON SEBASTIAN MAYORGA CIFUENTES_x000a_"/>
    <n v="32126965"/>
    <x v="0"/>
    <s v="24614_x000a_24733"/>
    <x v="1"/>
  </r>
  <r>
    <x v="6"/>
    <n v="27"/>
    <x v="5"/>
    <x v="5"/>
    <x v="1"/>
    <x v="1"/>
    <x v="0"/>
    <x v="1"/>
    <x v="0"/>
    <s v="Cartografía"/>
    <x v="0"/>
    <n v="81151600"/>
    <s v="Prestación de servicios para realizar la preparación, revisión y consolidación de datos de campo para el cálculo y ajuste de la línea de nivelación"/>
    <x v="1"/>
    <x v="1"/>
    <n v="315"/>
    <x v="1"/>
    <x v="0"/>
    <x v="2"/>
    <n v="106292560"/>
    <n v="106292560"/>
    <x v="0"/>
    <x v="0"/>
    <x v="1"/>
    <x v="0"/>
    <x v="6"/>
    <s v="Subdirección de Geografía y Cartografía "/>
    <x v="5"/>
    <s v="Subdirector de Geografía y Cartografía "/>
    <x v="6"/>
    <x v="11"/>
    <s v="Densificar el marco de referencia gravimétricos"/>
    <s v="Valores gravimétricos generados"/>
    <n v="252"/>
    <d v="2021-02-08T00:00:00"/>
    <n v="4976424"/>
    <n v="52252452"/>
    <n v="52252452"/>
    <s v="LEYDI JOHANNA MOISÉS SEPÚLVEDA"/>
    <n v="54040108"/>
    <x v="0"/>
    <n v="24428"/>
    <x v="1"/>
  </r>
  <r>
    <x v="6"/>
    <n v="54"/>
    <x v="5"/>
    <x v="5"/>
    <x v="1"/>
    <x v="1"/>
    <x v="0"/>
    <x v="0"/>
    <x v="0"/>
    <s v="Cartografía"/>
    <x v="0"/>
    <n v="81151600"/>
    <s v="Prestación de servicios profesionales para la gestión y estructuración de la información de límites y fronteras."/>
    <x v="1"/>
    <x v="1"/>
    <n v="10"/>
    <x v="0"/>
    <x v="0"/>
    <x v="2"/>
    <n v="48314800"/>
    <n v="48314800"/>
    <x v="0"/>
    <x v="0"/>
    <x v="1"/>
    <x v="0"/>
    <x v="6"/>
    <s v="Subdirección de Geografía y Cartografía "/>
    <x v="5"/>
    <s v="Subdirector de Geografía y Cartografía "/>
    <x v="7"/>
    <x v="13"/>
    <s v="Gestionar la actualización, validación y disposición de información de ordenamiento territorial de los nodos regionales y locales e integrar al sistema único."/>
    <s v="Datos publicados de información geográfica, geodésica y cartográfica"/>
    <n v="370"/>
    <d v="2021-02-25T00:00:00"/>
    <n v="4976424"/>
    <n v="48271313"/>
    <n v="48271313"/>
    <s v="LUIS MIGUEL CHOCONTA MORALES "/>
    <n v="43487"/>
    <x v="0"/>
    <n v="24521"/>
    <x v="1"/>
  </r>
  <r>
    <x v="6"/>
    <n v="56"/>
    <x v="5"/>
    <x v="5"/>
    <x v="1"/>
    <x v="1"/>
    <x v="0"/>
    <x v="12"/>
    <x v="0"/>
    <s v="Cartografía"/>
    <x v="0"/>
    <n v="81151600"/>
    <s v="Prestación de servicios para realizar procesos de generalización de información cartográfica para los diferentes fines."/>
    <x v="1"/>
    <x v="1"/>
    <n v="8"/>
    <x v="0"/>
    <x v="0"/>
    <x v="2"/>
    <n v="21371864"/>
    <n v="21371864"/>
    <x v="0"/>
    <x v="0"/>
    <x v="1"/>
    <x v="0"/>
    <x v="6"/>
    <s v="Subdirección de Geografía y Cartografía "/>
    <x v="5"/>
    <s v="Subdirector de Geografía y Cartografía "/>
    <x v="6"/>
    <x v="10"/>
    <s v="Generar insumos y/o productos cartográficos"/>
    <s v="Cartografía escalas Medianas generada (1:10,000, 1:25,000)"/>
    <n v="399"/>
    <d v="2021-02-25T00:00:00"/>
    <n v="2671483"/>
    <n v="21371864"/>
    <n v="21371864"/>
    <s v="LUZ KELLY GARCÍA CONDE"/>
    <n v="0"/>
    <x v="0"/>
    <n v="24538"/>
    <x v="1"/>
  </r>
  <r>
    <x v="6"/>
    <n v="8"/>
    <x v="5"/>
    <x v="5"/>
    <x v="0"/>
    <x v="0"/>
    <x v="0"/>
    <x v="0"/>
    <x v="0"/>
    <s v="Cartografía"/>
    <x v="0"/>
    <n v="81151600"/>
    <s v="Prestación de servicios para el fortalecimiento de los productos y servicios de información geográfica, cartográfica y geodésica, promoviendo su descubrimiento y uso."/>
    <x v="0"/>
    <x v="0"/>
    <n v="10"/>
    <x v="0"/>
    <x v="0"/>
    <x v="2"/>
    <n v="146607320"/>
    <n v="146607320"/>
    <x v="0"/>
    <x v="0"/>
    <x v="0"/>
    <x v="0"/>
    <x v="6"/>
    <s v="Subdirección de Geografía y Cartografía "/>
    <x v="5"/>
    <s v="Subdirector de Geografía y Cartografía "/>
    <x v="7"/>
    <x v="24"/>
    <s v="Robustecer el sistema de información única de información geográfica, cartográfica y geodésica &quot;Colombia en Mapas&quot;"/>
    <s v="Datos publicados de información geográfica, geodésica y cartográfica"/>
    <n v="76"/>
    <d v="2021-01-21T00:00:00"/>
    <n v="7550277"/>
    <n v="73237687"/>
    <n v="146475374"/>
    <s v="MARIA ANDREA GONZALEZ MURGUEITIO  _x000a_JULIÁN FRANKY TOBÓN"/>
    <n v="131946"/>
    <x v="0"/>
    <s v="24230_x000a_24233"/>
    <x v="0"/>
  </r>
  <r>
    <x v="6"/>
    <n v="3"/>
    <x v="5"/>
    <x v="5"/>
    <x v="1"/>
    <x v="1"/>
    <x v="0"/>
    <x v="0"/>
    <x v="0"/>
    <s v="Cartografía"/>
    <x v="0"/>
    <n v="81151600"/>
    <s v="Prestación de servicios para apoyar la implementación de métodos estadísticos en la subdirección y generación de nuevos productos."/>
    <x v="1"/>
    <x v="1"/>
    <n v="9"/>
    <x v="0"/>
    <x v="0"/>
    <x v="2"/>
    <n v="65973294"/>
    <n v="65973294"/>
    <x v="0"/>
    <x v="0"/>
    <x v="1"/>
    <x v="0"/>
    <x v="6"/>
    <s v="Subdirección de Geografía y Cartografía "/>
    <x v="5"/>
    <s v="Subdirector de Geografía y Cartografía "/>
    <x v="7"/>
    <x v="24"/>
    <s v="Gestionar la actualización, validación y disposición de información de ordenamiento territorial de los nodos regionales y locales e integrar al sistema único."/>
    <s v="Datos publicados de información geográfica, geodésica y cartográfica"/>
    <n v="50"/>
    <d v="2021-01-19T00:00:00"/>
    <n v="7550277"/>
    <n v="65939086"/>
    <n v="65939086"/>
    <s v="MARIA PAULA DUEÑAS HERRERA"/>
    <n v="34208"/>
    <x v="0"/>
    <n v="24207"/>
    <x v="1"/>
  </r>
  <r>
    <x v="6"/>
    <n v="40"/>
    <x v="5"/>
    <x v="5"/>
    <x v="1"/>
    <x v="1"/>
    <x v="0"/>
    <x v="1"/>
    <x v="0"/>
    <s v="Cartografía"/>
    <x v="0"/>
    <n v="81151600"/>
    <s v="Prestación de servicios para realizar el seguimiento y control de calidad de los proyectos de producción cartográfica, de acuerdo con las priorizaciones"/>
    <x v="1"/>
    <x v="1"/>
    <n v="11"/>
    <x v="0"/>
    <x v="0"/>
    <x v="2"/>
    <n v="53146280"/>
    <n v="53146280"/>
    <x v="0"/>
    <x v="0"/>
    <x v="1"/>
    <x v="0"/>
    <x v="6"/>
    <s v="Subdirección de Geografía y Cartografía "/>
    <x v="5"/>
    <s v="Subdirector de Geografía y Cartografía "/>
    <x v="6"/>
    <x v="10"/>
    <s v="Oficializar e integrar la información cartográfica producida por terceros  a las bases de datos oficiales del País "/>
    <s v="Cartografía escalas Medianas generada (1:10,000, 1:25,000)"/>
    <n v="305"/>
    <d v="2021-02-16T00:00:00"/>
    <n v="4976424"/>
    <n v="51423048"/>
    <n v="51423048"/>
    <s v="MILTON FERNEY NUÑEZ RODRIGUEZ "/>
    <n v="1723232"/>
    <x v="0"/>
    <n v="24473"/>
    <x v="1"/>
  </r>
  <r>
    <x v="6"/>
    <n v="12"/>
    <x v="5"/>
    <x v="5"/>
    <x v="8"/>
    <x v="10"/>
    <x v="0"/>
    <x v="0"/>
    <x v="0"/>
    <s v="Cartografía"/>
    <x v="0"/>
    <n v="81151600"/>
    <s v="Prestación de servicios para la captura de información vectorial, de conformidad con las especificaciones técnicas y rendimientos establecidos."/>
    <x v="0"/>
    <x v="0"/>
    <n v="11"/>
    <x v="0"/>
    <x v="0"/>
    <x v="2"/>
    <n v="352739640"/>
    <n v="352739640"/>
    <x v="0"/>
    <x v="0"/>
    <x v="9"/>
    <x v="0"/>
    <x v="6"/>
    <s v="Subdirección de Geografía y Cartografía "/>
    <x v="5"/>
    <s v="Subdirector de Geografía y Cartografía "/>
    <x v="6"/>
    <x v="10"/>
    <s v="Generar insumos y/o productos cartográficos"/>
    <s v="Cartografía escalas Medianas generada (1:10,000, 1:25,000)"/>
    <n v="96"/>
    <d v="2021-01-26T00:00:00"/>
    <n v="0"/>
    <n v="44092455"/>
    <n v="352739640"/>
    <s v="NORMA LUCERO DEL CARMEN SARMIENTO FONSECA  _x000a_JAVIER HERNANDO CABREJO CALDERON_x000a_OMAR FREDY SANDOVAL CUARTAS _x000a_ORLANDO WILLIAM BARRERA ESCOBAR_x000a_ GABRIEL ENRIQUE RUIZ RIAÑO_x000a_LUIS ENRIQUE CUSPOCA FONSECA  _x000a_CARLOS AUGUSTO CABREJO CALDERON_x000a_FERNANDO DARIO FULA VARGAS"/>
    <n v="0"/>
    <x v="0"/>
    <s v="24248_x000a_24249_x000a_24275_x000a_24276_x000a_24277_x000a_24278_x000a_24279_x000a_24677"/>
    <x v="11"/>
  </r>
  <r>
    <x v="6"/>
    <n v="5"/>
    <x v="5"/>
    <x v="5"/>
    <x v="1"/>
    <x v="1"/>
    <x v="0"/>
    <x v="0"/>
    <x v="0"/>
    <s v="Cartografía"/>
    <x v="0"/>
    <n v="81151600"/>
    <s v="Prestación de servicios para la generación de contenidos asociados a los procesos geográficos, cartográficos y geodésicos"/>
    <x v="1"/>
    <x v="1"/>
    <n v="9"/>
    <x v="0"/>
    <x v="0"/>
    <x v="2"/>
    <n v="50310810"/>
    <n v="50310810"/>
    <x v="0"/>
    <x v="0"/>
    <x v="1"/>
    <x v="0"/>
    <x v="6"/>
    <s v="Subdirección de Geografía y Cartografía "/>
    <x v="5"/>
    <s v="Subdirector de Geografía y Cartografía "/>
    <x v="7"/>
    <x v="13"/>
    <s v="Robustecer el sistema de información única de información geográfica, cartográfica y geodésica &quot;Colombia en Mapas&quot;"/>
    <s v="Datos publicados de información geográfica, geodésica y cartográfica"/>
    <n v="58"/>
    <d v="2021-01-20T00:00:00"/>
    <n v="5757793"/>
    <n v="50284725"/>
    <n v="50284725"/>
    <s v="PABLO ALEJANDRO MENDEZ HERNANDEZ"/>
    <n v="26085"/>
    <x v="0"/>
    <n v="24339"/>
    <x v="1"/>
  </r>
  <r>
    <x v="7"/>
    <n v="1"/>
    <x v="5"/>
    <x v="5"/>
    <x v="1"/>
    <x v="1"/>
    <x v="0"/>
    <x v="11"/>
    <x v="0"/>
    <s v="Cartografía"/>
    <x v="0"/>
    <n v="81151600"/>
    <s v="Capturar y/o adquirir imágenes para la producción cartográfica de proyectos específicos del IGAC"/>
    <x v="3"/>
    <x v="3"/>
    <n v="8"/>
    <x v="0"/>
    <x v="0"/>
    <x v="2"/>
    <n v="536446618"/>
    <n v="536446618"/>
    <x v="0"/>
    <x v="0"/>
    <x v="1"/>
    <x v="0"/>
    <x v="6"/>
    <s v="Subdirección de Geografía y Cartografía "/>
    <x v="3"/>
    <s v="Subdirector de Geografía y Cartografía "/>
    <x v="6"/>
    <x v="10"/>
    <s v="Capturar y/o gestionar imágenes del territorio colombiano e incorporarlas en el Banco Nacional de Imágenes, a escalas y temporalidad requerida para fines catastrales"/>
    <s v="Imágenes incorporadas al Banco Nacional de imágenes"/>
    <n v="532"/>
    <d v="2021-04-14T00:00:00"/>
    <m/>
    <n v="495677770.72000003"/>
    <n v="495677770.72000003"/>
    <s v="PROCALCULO PROSIS S.A.S"/>
    <n v="40768847.279999971"/>
    <x v="0"/>
    <n v="24682"/>
    <x v="1"/>
  </r>
  <r>
    <x v="6"/>
    <n v="74"/>
    <x v="5"/>
    <x v="5"/>
    <x v="1"/>
    <x v="1"/>
    <x v="0"/>
    <x v="4"/>
    <x v="0"/>
    <s v="Cartografía"/>
    <x v="0"/>
    <n v="81151600"/>
    <s v="Contratar el servicio anual de rastreo y seguimiento satelital para los equipos de localización satelital SPOT GEN3"/>
    <x v="3"/>
    <x v="3"/>
    <n v="45"/>
    <x v="1"/>
    <x v="1"/>
    <x v="2"/>
    <n v="18000000"/>
    <n v="18000000"/>
    <x v="0"/>
    <x v="0"/>
    <x v="1"/>
    <x v="0"/>
    <x v="22"/>
    <s v="Subdirección de Geografia y Cartografia "/>
    <x v="3"/>
    <s v="Subdirector de Geografia y Cartografia "/>
    <x v="6"/>
    <x v="10"/>
    <s v="Generar insumos y/o productos cartográficos"/>
    <s v="Cartografía escalas Medianas generada (1:10,000, 1:25,000)"/>
    <n v="559"/>
    <d v="2021-04-22T00:00:00"/>
    <n v="11774115"/>
    <n v="11774115"/>
    <n v="11774115"/>
    <s v="GLOBALSAT COLOMBIA TELECOMUNICACIONES LTDA"/>
    <n v="6225885"/>
    <x v="0"/>
    <n v="24730"/>
    <x v="1"/>
  </r>
  <r>
    <x v="7"/>
    <n v="1"/>
    <x v="5"/>
    <x v="5"/>
    <x v="1"/>
    <x v="1"/>
    <x v="0"/>
    <x v="1"/>
    <x v="0"/>
    <s v="Placa de acero inoxidable"/>
    <x v="0"/>
    <n v="30102205"/>
    <s v="Adquisición de placas metálicas para materialización de puntos geodésicos."/>
    <x v="3"/>
    <x v="3"/>
    <n v="3"/>
    <x v="0"/>
    <x v="1"/>
    <x v="2"/>
    <n v="10000000"/>
    <n v="10000000"/>
    <x v="0"/>
    <x v="0"/>
    <x v="1"/>
    <x v="0"/>
    <x v="6"/>
    <s v="Subdirección de Geografía y Cartografía "/>
    <x v="5"/>
    <s v="Subdirector de Geografía y Cartografía "/>
    <x v="6"/>
    <x v="11"/>
    <s v="Densificar el marco de referencia terrestre"/>
    <s v="Puntos Geodésicos Materializados"/>
    <n v="544"/>
    <d v="2021-04-21T00:00:00"/>
    <n v="3659250"/>
    <n v="3659250"/>
    <n v="3659250"/>
    <s v="PROCESO DECLARADO DESIERTO"/>
    <n v="6340750"/>
    <x v="0"/>
    <m/>
    <x v="1"/>
  </r>
  <r>
    <x v="7"/>
    <n v="2"/>
    <x v="5"/>
    <x v="5"/>
    <x v="1"/>
    <x v="1"/>
    <x v="0"/>
    <x v="5"/>
    <x v="0"/>
    <s v="Placa de acero inoxidable"/>
    <x v="0"/>
    <n v="30102205"/>
    <s v="Adquisición de placas metálicas para materialización de puntos geodésicos."/>
    <x v="4"/>
    <x v="4"/>
    <n v="3"/>
    <x v="0"/>
    <x v="1"/>
    <x v="2"/>
    <n v="10000000"/>
    <n v="10000000"/>
    <x v="0"/>
    <x v="0"/>
    <x v="1"/>
    <x v="0"/>
    <x v="6"/>
    <s v="Subdirección de Geografía y Cartografía "/>
    <x v="5"/>
    <s v="Subdirector de Geografía y Cartografía "/>
    <x v="6"/>
    <x v="11"/>
    <s v="Densificar el marco de referencia terrestre"/>
    <s v="Puntos Geodésicos Materializados"/>
    <m/>
    <d v="2021-05-19T00:00:00"/>
    <n v="3659250"/>
    <n v="3659250"/>
    <n v="3659250"/>
    <s v="PROCESO DECLARADO DESIERTO"/>
    <n v="6340750"/>
    <x v="0"/>
    <m/>
    <x v="1"/>
  </r>
  <r>
    <x v="6"/>
    <m/>
    <x v="5"/>
    <x v="5"/>
    <x v="1"/>
    <x v="6"/>
    <x v="1"/>
    <x v="13"/>
    <x v="0"/>
    <s v="Cartografía"/>
    <x v="0"/>
    <n v="81151600"/>
    <s v="Realizar el mantenimiento, patronamiento y verificación de equipos geodésicos hiper sr -hiper v y estación total os 101, incluido los respuestos,  para dar cumplimiento a las labores de fotocontrol y rastreo de coordenadas."/>
    <x v="5"/>
    <x v="5"/>
    <n v="7"/>
    <x v="0"/>
    <x v="5"/>
    <x v="2"/>
    <n v="76844250"/>
    <n v="76844250"/>
    <x v="0"/>
    <x v="0"/>
    <x v="1"/>
    <x v="0"/>
    <x v="6"/>
    <s v="Subdirección de Geografía y Cartografía "/>
    <x v="5"/>
    <s v="Subdirector de Geografía y Cartografía "/>
    <x v="6"/>
    <x v="11"/>
    <s v="Densificar el marco de referencia terrestre"/>
    <s v="Puntos Geodésicos Materializados"/>
    <m/>
    <m/>
    <e v="#N/A"/>
    <e v="#N/A"/>
    <e v="#N/A"/>
    <m/>
    <n v="0"/>
    <x v="0"/>
    <m/>
    <x v="6"/>
  </r>
  <r>
    <x v="7"/>
    <n v="2"/>
    <x v="5"/>
    <x v="5"/>
    <x v="1"/>
    <x v="1"/>
    <x v="0"/>
    <x v="5"/>
    <x v="0"/>
    <s v="Cartografía"/>
    <x v="0"/>
    <n v="81151600"/>
    <s v="Adquisición de estaciones de funcionamiento continua, con sus respectivos accesorios, sistemas de comunicación y de alimentación, para el fortalecimiento de la Red Geodésica Nacional. "/>
    <x v="4"/>
    <x v="4"/>
    <n v="60"/>
    <x v="1"/>
    <x v="3"/>
    <x v="2"/>
    <n v="400000000"/>
    <n v="400000000"/>
    <x v="0"/>
    <x v="1"/>
    <x v="1"/>
    <x v="0"/>
    <x v="6"/>
    <s v="Subdirección de Geografía y Cartografía "/>
    <x v="3"/>
    <s v="Subdirector de Geografía y Cartografía "/>
    <x v="6"/>
    <x v="11"/>
    <s v="Densificar el marco de referencia terrestre"/>
    <s v="Datos Rinex de las estaciones permanentes generados"/>
    <m/>
    <d v="2021-05-21T00:00:00"/>
    <n v="366698967"/>
    <n v="366698967"/>
    <n v="366698967"/>
    <s v="INICIO PROCESO"/>
    <n v="33301033"/>
    <x v="0"/>
    <m/>
    <x v="1"/>
  </r>
  <r>
    <x v="6"/>
    <m/>
    <x v="5"/>
    <x v="5"/>
    <x v="1"/>
    <x v="6"/>
    <x v="1"/>
    <x v="5"/>
    <x v="0"/>
    <s v="Servicios de formación profesional en ingeniería"/>
    <x v="0"/>
    <n v="86101610"/>
    <s v="Prestación de servicios como copiloto de la aeronave hk 1771-g y la gestión de apoyo en el seguimiento y continuidad de los procesos y procedimientos de operaciones aéreas de los equipos tripulados y no tripulados del igac"/>
    <x v="7"/>
    <x v="7"/>
    <n v="6"/>
    <x v="0"/>
    <x v="0"/>
    <x v="2"/>
    <n v="49200000"/>
    <n v="49200000"/>
    <x v="0"/>
    <x v="1"/>
    <x v="1"/>
    <x v="0"/>
    <x v="6"/>
    <s v="Subdirección de Geografía y Cartografía "/>
    <x v="5"/>
    <s v="Subdirector de Geografía y Cartografía "/>
    <x v="6"/>
    <x v="10"/>
    <s v="Capturar y/o gestionar imágenes del territorio colombiano e incorporarlas en el Banco Nacional de Imágenes, a escalas y temporalidad requerida para fines catastrales"/>
    <s v="Imágenes incorporadas al Banco Nacional de imágenes"/>
    <m/>
    <m/>
    <e v="#N/A"/>
    <e v="#N/A"/>
    <e v="#N/A"/>
    <m/>
    <n v="0"/>
    <x v="0"/>
    <m/>
    <x v="6"/>
  </r>
  <r>
    <x v="6"/>
    <m/>
    <x v="5"/>
    <x v="5"/>
    <x v="1"/>
    <x v="6"/>
    <x v="1"/>
    <x v="5"/>
    <x v="0"/>
    <s v="Servicios de formación profesional en ingeniería"/>
    <x v="0"/>
    <n v="86101610"/>
    <s v="Prestación de servicios como piloto al mando de la aeronave hk 1771-g y la gestión de seguimiento, control y continuidad de los procesos y procedimientos de operaciones aéreas de los equipos tripulados y no tripulados del igac"/>
    <x v="7"/>
    <x v="7"/>
    <n v="6"/>
    <x v="0"/>
    <x v="0"/>
    <x v="2"/>
    <n v="78000000"/>
    <n v="78000000"/>
    <x v="0"/>
    <x v="1"/>
    <x v="1"/>
    <x v="0"/>
    <x v="6"/>
    <s v="Subdirección de Geografía y Cartografía "/>
    <x v="5"/>
    <s v="Subdirector de Geografía y Cartografía "/>
    <x v="6"/>
    <x v="10"/>
    <s v="Capturar y/o gestionar imágenes del territorio colombiano e incorporarlas en el Banco Nacional de Imágenes, a escalas y temporalidad requerida para fines catastrales"/>
    <s v="Imágenes incorporadas al Banco Nacional de imágenes"/>
    <m/>
    <m/>
    <e v="#N/A"/>
    <e v="#N/A"/>
    <e v="#N/A"/>
    <m/>
    <n v="0"/>
    <x v="0"/>
    <m/>
    <x v="6"/>
  </r>
  <r>
    <x v="1"/>
    <n v="55"/>
    <x v="1"/>
    <x v="1"/>
    <x v="4"/>
    <x v="4"/>
    <x v="0"/>
    <x v="14"/>
    <x v="0"/>
    <s v="Servicios secretariales o de administración de oficinas  "/>
    <x v="0"/>
    <n v="80161501"/>
    <s v="Prestación de servicios profesionales con el fin de apoyar los trámites juridicos que se requieran para llevar a cabo la contratación de ingreso y egreso del Instituto Geográfico Agustín Codazzi"/>
    <x v="3"/>
    <x v="3"/>
    <n v="270"/>
    <x v="1"/>
    <x v="0"/>
    <x v="2"/>
    <n v="339762465"/>
    <n v="339762465"/>
    <x v="0"/>
    <x v="0"/>
    <x v="4"/>
    <x v="0"/>
    <x v="1"/>
    <s v="Subdirección de Catastro"/>
    <x v="5"/>
    <s v="Subdirectora de Catastro"/>
    <x v="1"/>
    <x v="2"/>
    <s v="Ejecutar procesos de actualización catastral a nivel nacional"/>
    <s v="Predios actualizados catastralmente"/>
    <n v="519"/>
    <d v="2021-04-09T00:00:00"/>
    <n v="7550277"/>
    <n v="64932382"/>
    <n v="324661910"/>
    <s v="JUAN SEBASTIAN VELASCO SUAREZ_x000a_DARIO FERNANDO NARVAEZ DORADO_x000a_MARCELA DEL CARMEN MATERA VEGA_x000a_SONIA MARCELA TRONCOSO GUATAQUI_x000a_ADRIANA KATHERINE PEÑA PEREIRA_x000a_"/>
    <n v="15100555"/>
    <x v="0"/>
    <s v="24656_x000a_24663_x000a_24664_x000a_24666_x000a_24667"/>
    <x v="4"/>
  </r>
  <r>
    <x v="2"/>
    <m/>
    <x v="2"/>
    <x v="2"/>
    <x v="1"/>
    <x v="6"/>
    <x v="1"/>
    <x v="13"/>
    <x v="0"/>
    <s v="Tóner para impresoras o fax"/>
    <x v="0"/>
    <n v="44103103"/>
    <s v="Adquisición de consumibles de impresión a nivel nacional "/>
    <x v="7"/>
    <x v="7"/>
    <n v="1"/>
    <x v="0"/>
    <x v="2"/>
    <x v="2"/>
    <n v="265600000"/>
    <n v="265600000"/>
    <x v="0"/>
    <x v="1"/>
    <x v="1"/>
    <x v="1"/>
    <x v="7"/>
    <s v="Secretaría General - GIT Gestión Contractual"/>
    <x v="3"/>
    <s v="Coordinador GIT Gestión Contractual"/>
    <x v="4"/>
    <x v="6"/>
    <s v="N/A"/>
    <s v="N/A"/>
    <m/>
    <m/>
    <e v="#N/A"/>
    <e v="#N/A"/>
    <e v="#N/A"/>
    <m/>
    <n v="0"/>
    <x v="0"/>
    <m/>
    <x v="6"/>
  </r>
  <r>
    <x v="2"/>
    <n v="2"/>
    <x v="2"/>
    <x v="2"/>
    <x v="0"/>
    <x v="0"/>
    <x v="0"/>
    <x v="0"/>
    <x v="0"/>
    <s v="Servicios secretariales o de administración de oficinas  "/>
    <x v="0"/>
    <n v="80161501"/>
    <s v="Prestación de servicios profesionales para adelantar actividades de revisión y elaboración y publicación de documentos en la etapa preparatoria, precontractual, contractual y post contractual en los procesos de selección "/>
    <x v="0"/>
    <x v="0"/>
    <n v="11"/>
    <x v="0"/>
    <x v="0"/>
    <x v="2"/>
    <n v="161268052"/>
    <n v="161268052"/>
    <x v="0"/>
    <x v="1"/>
    <x v="0"/>
    <x v="1"/>
    <x v="7"/>
    <s v="Secretaría General - GIT Gestión Contractual"/>
    <x v="3"/>
    <s v="Coordinador GIT Gestión Contractual"/>
    <x v="4"/>
    <x v="6"/>
    <s v="N/A"/>
    <s v="N/A"/>
    <n v="4"/>
    <d v="2021-01-07T00:00:00"/>
    <n v="7330366"/>
    <n v="80634026"/>
    <n v="161268052"/>
    <s v="ADRIANA PAOLA ALVAREZ MORENO_x000a_ORLANDO  RAMIREZ OLAYA"/>
    <n v="0"/>
    <x v="0"/>
    <s v="24163_x000a_24170"/>
    <x v="0"/>
  </r>
  <r>
    <x v="2"/>
    <n v="10"/>
    <x v="2"/>
    <x v="2"/>
    <x v="1"/>
    <x v="1"/>
    <x v="0"/>
    <x v="0"/>
    <x v="0"/>
    <s v="Servicios secretariales o de administración de oficinas  "/>
    <x v="0"/>
    <n v="80161501"/>
    <s v="Prestación de servicios profesionales para actividades de consolidación, análisis, conciliación contable y depuración de acuerdo con la información generada por el sistema de información de inventarios de elementos devolutivos de la entidad a nivel nacional "/>
    <x v="0"/>
    <x v="0"/>
    <n v="11"/>
    <x v="0"/>
    <x v="0"/>
    <x v="2"/>
    <n v="41110377"/>
    <n v="41110377"/>
    <x v="0"/>
    <x v="1"/>
    <x v="1"/>
    <x v="1"/>
    <x v="7"/>
    <s v="Secretaría General - GIT Gestión Contractual"/>
    <x v="3"/>
    <s v="Coordinador GIT Gestión Contractual"/>
    <x v="4"/>
    <x v="6"/>
    <s v="N/A"/>
    <s v="N/A"/>
    <n v="10"/>
    <d v="2021-01-07T00:00:00"/>
    <n v="3737307"/>
    <n v="41110377"/>
    <n v="41110377"/>
    <s v="CRISTIAN CAMILO ROJAS MORALES"/>
    <n v="0"/>
    <x v="0"/>
    <n v="24154"/>
    <x v="1"/>
  </r>
  <r>
    <x v="2"/>
    <n v="9"/>
    <x v="2"/>
    <x v="2"/>
    <x v="3"/>
    <x v="3"/>
    <x v="0"/>
    <x v="0"/>
    <x v="0"/>
    <s v="Servicios secretariales o de administración de oficinas  "/>
    <x v="0"/>
    <n v="80161501"/>
    <s v="Prestación de servicios personales para adelantar actividades relacionadas con el ingreso, egreso y baja de bienes del IGAV. "/>
    <x v="0"/>
    <x v="0"/>
    <n v="11"/>
    <x v="0"/>
    <x v="0"/>
    <x v="2"/>
    <n v="85591209"/>
    <n v="85591209"/>
    <x v="0"/>
    <x v="1"/>
    <x v="3"/>
    <x v="1"/>
    <x v="7"/>
    <s v="Secretaría General - GIT Gestión Contractual"/>
    <x v="3"/>
    <s v="Coordinador GIT Gestión Contractual"/>
    <x v="4"/>
    <x v="6"/>
    <s v="N/A"/>
    <s v="N/A"/>
    <n v="9"/>
    <d v="2021-01-07T00:00:00"/>
    <n v="2593673"/>
    <n v="28530403"/>
    <n v="85591209"/>
    <s v="DANNY ADALBERTO GUARNIZO MOLINA_x000a_DANIELA FERNANDA CASAS SIERRA_x000a_WILLIAM  SANCHEZ SANDOVAL_x000a_"/>
    <n v="0"/>
    <x v="0"/>
    <s v="24152_x000a_24156_x000a_24158_x000a_"/>
    <x v="3"/>
  </r>
  <r>
    <x v="2"/>
    <n v="7"/>
    <x v="2"/>
    <x v="2"/>
    <x v="1"/>
    <x v="1"/>
    <x v="0"/>
    <x v="0"/>
    <x v="0"/>
    <s v="Servicios secretariales o de administración de oficinas  "/>
    <x v="0"/>
    <n v="80161501"/>
    <s v="Prestación de servicios profesionales para realizar contratación directa"/>
    <x v="0"/>
    <x v="0"/>
    <n v="5"/>
    <x v="0"/>
    <x v="0"/>
    <x v="2"/>
    <n v="24157400"/>
    <n v="24157400"/>
    <x v="0"/>
    <x v="1"/>
    <x v="1"/>
    <x v="1"/>
    <x v="7"/>
    <s v="Secretaría General - GIT Gestión Contractual"/>
    <x v="3"/>
    <s v="Coordinador GIT Gestión Contractual"/>
    <x v="4"/>
    <x v="6"/>
    <s v="N/A"/>
    <s v="N/A"/>
    <n v="7"/>
    <d v="2021-01-08T00:00:00"/>
    <n v="4831480"/>
    <n v="24157400"/>
    <n v="24157400"/>
    <s v="ERIKA PAOLA SERRANO RICAURTE"/>
    <n v="0"/>
    <x v="0"/>
    <n v="24177"/>
    <x v="1"/>
  </r>
  <r>
    <x v="2"/>
    <n v="78"/>
    <x v="2"/>
    <x v="2"/>
    <x v="1"/>
    <x v="1"/>
    <x v="0"/>
    <x v="8"/>
    <x v="0"/>
    <s v="Servicios secretariales o de administración de oficinas  "/>
    <x v="0"/>
    <n v="80161501"/>
    <s v="Prestación de servicios profesionales para realizar contratación directa"/>
    <x v="5"/>
    <x v="5"/>
    <n v="204"/>
    <x v="1"/>
    <x v="0"/>
    <x v="2"/>
    <n v="33839683"/>
    <n v="33839683"/>
    <x v="0"/>
    <x v="1"/>
    <x v="1"/>
    <x v="1"/>
    <x v="7"/>
    <s v="Secretaría General - GIT Gestión Contractual"/>
    <x v="3"/>
    <s v="Coordinador GIT Gestión Contractual"/>
    <x v="4"/>
    <x v="6"/>
    <s v="N/A"/>
    <s v="N/A"/>
    <m/>
    <d v="2021-06-04T00:00:00"/>
    <n v="4976424"/>
    <n v="33839683"/>
    <n v="33839683"/>
    <s v="ERIKA PAOLA SERRANO RICAURTE"/>
    <n v="0"/>
    <x v="0"/>
    <n v="24757"/>
    <x v="6"/>
  </r>
  <r>
    <x v="2"/>
    <n v="11"/>
    <x v="2"/>
    <x v="2"/>
    <x v="1"/>
    <x v="1"/>
    <x v="0"/>
    <x v="0"/>
    <x v="0"/>
    <s v="Servicios secretariales o de administración de oficinas  "/>
    <x v="0"/>
    <n v="80161501"/>
    <s v="Prestación de servicios profesionales para adelantar la revisión de los procesos de contratación que ingresan al área para asignación posterior."/>
    <x v="0"/>
    <x v="0"/>
    <n v="11"/>
    <x v="0"/>
    <x v="0"/>
    <x v="2"/>
    <n v="31417067"/>
    <n v="31417067"/>
    <x v="0"/>
    <x v="1"/>
    <x v="1"/>
    <x v="1"/>
    <x v="7"/>
    <s v="Secretaría General - GIT Gestión Contractual"/>
    <x v="3"/>
    <s v="Coordinador GIT Gestión Contractual"/>
    <x v="4"/>
    <x v="6"/>
    <s v="N/A"/>
    <s v="N/A"/>
    <n v="3"/>
    <d v="2021-01-07T00:00:00"/>
    <n v="2856097"/>
    <n v="31417067"/>
    <n v="31417067"/>
    <s v="KARIME ESPERANZA ARENAS DOMINGUEZ"/>
    <n v="0"/>
    <x v="0"/>
    <n v="24162"/>
    <x v="1"/>
  </r>
  <r>
    <x v="2"/>
    <n v="5"/>
    <x v="2"/>
    <x v="2"/>
    <x v="1"/>
    <x v="1"/>
    <x v="0"/>
    <x v="0"/>
    <x v="0"/>
    <s v="Servicios secretariales o de administración de oficinas  "/>
    <x v="0"/>
    <n v="80161501"/>
    <s v="Prestación de servicios profesionales para realizar actividades relacionadas con la planeación, seguimiento y control de la información generada por el grupo interno de trabajo de contratos de egresos. "/>
    <x v="0"/>
    <x v="0"/>
    <n v="11"/>
    <x v="0"/>
    <x v="0"/>
    <x v="2"/>
    <n v="80634026"/>
    <n v="80634026"/>
    <x v="0"/>
    <x v="1"/>
    <x v="1"/>
    <x v="1"/>
    <x v="7"/>
    <s v="Secretaría General - GIT Gestión Contractual"/>
    <x v="3"/>
    <s v="Coordinador GIT Gestión Contractual"/>
    <x v="4"/>
    <x v="6"/>
    <s v="N/A"/>
    <s v="N/A"/>
    <n v="6"/>
    <d v="2021-01-07T00:00:00"/>
    <n v="7330366"/>
    <n v="80634026"/>
    <n v="80634026"/>
    <s v="MARIA VICTORIA MOLINA MELO"/>
    <n v="0"/>
    <x v="0"/>
    <n v="24160"/>
    <x v="1"/>
  </r>
  <r>
    <x v="2"/>
    <n v="8"/>
    <x v="2"/>
    <x v="2"/>
    <x v="0"/>
    <x v="0"/>
    <x v="0"/>
    <x v="0"/>
    <x v="0"/>
    <s v="Servicios secretariales o de administración de oficinas  "/>
    <x v="0"/>
    <n v="80161501"/>
    <s v="Prestación de servicios personales de apoyo en la gestión para la etapa preparatoria y post contractual en los procesos de contratación, en el registro, verificación y publicación del sigep y secop ii"/>
    <x v="0"/>
    <x v="0"/>
    <n v="11"/>
    <x v="0"/>
    <x v="0"/>
    <x v="2"/>
    <n v="58772630"/>
    <n v="58772630"/>
    <x v="0"/>
    <x v="1"/>
    <x v="0"/>
    <x v="1"/>
    <x v="7"/>
    <s v="Secretaría General - GIT Gestión Contractual"/>
    <x v="3"/>
    <s v="Coordinador GIT Gestión Contractual"/>
    <x v="4"/>
    <x v="6"/>
    <s v="N/A"/>
    <s v="N/A"/>
    <n v="8"/>
    <d v="2021-01-07T00:00:00"/>
    <n v="2671483"/>
    <n v="29386313"/>
    <n v="58772626"/>
    <s v="SANDRA YANETH CELEMIN_x000a_BIBIANA ANDREA CASAS SIERRA_x000a_"/>
    <n v="4"/>
    <x v="0"/>
    <s v="24164_x000a_24167_x000a_"/>
    <x v="0"/>
  </r>
  <r>
    <x v="2"/>
    <n v="3"/>
    <x v="2"/>
    <x v="2"/>
    <x v="1"/>
    <x v="1"/>
    <x v="0"/>
    <x v="0"/>
    <x v="0"/>
    <s v="Servicios secretariales o de administración de oficinas  "/>
    <x v="0"/>
    <n v="80161501"/>
    <s v="Prestación de servicios profesionales para realizar el seguimiento y control de los expedientes electrónicos a nivel nacional, así como proyectar los documentos jurídicos necesarios en materia de actuaciones administrativas y contratación estatal"/>
    <x v="0"/>
    <x v="0"/>
    <n v="11"/>
    <x v="0"/>
    <x v="0"/>
    <x v="2"/>
    <n v="70936690"/>
    <n v="70936690"/>
    <x v="0"/>
    <x v="1"/>
    <x v="1"/>
    <x v="1"/>
    <x v="7"/>
    <s v="Secretaría General - GIT Gestión Contractual"/>
    <x v="3"/>
    <s v="Coordinador GIT Gestión Contractual"/>
    <x v="4"/>
    <x v="6"/>
    <s v="N/A"/>
    <s v="N/A"/>
    <n v="11"/>
    <d v="2021-01-07T00:00:00"/>
    <n v="6448790"/>
    <n v="70936690"/>
    <n v="70936690"/>
    <s v="WILDER ANDRES GONZALEZ ROJAS"/>
    <n v="0"/>
    <x v="0"/>
    <n v="24172"/>
    <x v="1"/>
  </r>
  <r>
    <x v="8"/>
    <s v="6-7-8-9-10-11-12-13-14-15-16-17-18"/>
    <x v="2"/>
    <x v="2"/>
    <x v="1"/>
    <x v="1"/>
    <x v="0"/>
    <x v="17"/>
    <x v="0"/>
    <s v="Suministros de escritorio"/>
    <x v="0"/>
    <n v="44121600"/>
    <s v="Adquisición de elementos de papelería e insumos"/>
    <x v="3"/>
    <x v="3"/>
    <n v="1"/>
    <x v="0"/>
    <x v="2"/>
    <x v="2"/>
    <n v="8531146"/>
    <n v="8531146"/>
    <x v="0"/>
    <x v="0"/>
    <x v="1"/>
    <x v="1"/>
    <x v="7"/>
    <s v="Secretaría General - GIT Gestión Contractual"/>
    <x v="3"/>
    <s v="Coordinador GIT Gestión Contractual"/>
    <x v="4"/>
    <x v="6"/>
    <s v="N/A"/>
    <s v="N/A"/>
    <n v="552"/>
    <d v="2021-04-27T00:00:00"/>
    <n v="8531146"/>
    <n v="8531146"/>
    <n v="8531146"/>
    <s v="PANAMERICANA LIBRERIA Y PAPELERIA SA"/>
    <n v="0"/>
    <x v="0"/>
    <n v="24694"/>
    <x v="1"/>
  </r>
  <r>
    <x v="8"/>
    <n v="5"/>
    <x v="2"/>
    <x v="2"/>
    <x v="1"/>
    <x v="1"/>
    <x v="0"/>
    <x v="17"/>
    <x v="0"/>
    <s v="Papel de imprenta y papel de escribir"/>
    <x v="0"/>
    <n v="14111500"/>
    <s v="Adquisición de productos derivados del papel, cartón y corrugados en Colombia"/>
    <x v="3"/>
    <x v="3"/>
    <n v="1"/>
    <x v="0"/>
    <x v="2"/>
    <x v="2"/>
    <n v="230000000"/>
    <n v="230000000"/>
    <x v="0"/>
    <x v="0"/>
    <x v="1"/>
    <x v="1"/>
    <x v="7"/>
    <s v="Secretaría General - GIT Gestión Contractual"/>
    <x v="3"/>
    <s v="Coordinador GIT Gestión Contractual"/>
    <x v="4"/>
    <x v="6"/>
    <s v="N/A"/>
    <s v="N/A"/>
    <n v="583"/>
    <d v="2021-04-27T00:00:00"/>
    <n v="16879994.82"/>
    <n v="16879994.82"/>
    <n v="16879994.82"/>
    <s v="SUMIMAS SAS"/>
    <n v="213120005.18000001"/>
    <x v="0"/>
    <n v="24723"/>
    <x v="1"/>
  </r>
  <r>
    <x v="2"/>
    <n v="47"/>
    <x v="2"/>
    <x v="2"/>
    <x v="1"/>
    <x v="1"/>
    <x v="0"/>
    <x v="6"/>
    <x v="0"/>
    <s v="Servicios de subastas"/>
    <x v="0"/>
    <n v="80141705"/>
    <s v="Prestación de servicios de un intermediario comercial para que tramite, gestione y lidere la enajenación de bienes muebles obsoletos o inservibles o no utilizables tanto en la sede central como en las Direcciones Territoriales del Instituto Geográfico Agustín Codazzi.  "/>
    <x v="0"/>
    <x v="0"/>
    <n v="12"/>
    <x v="0"/>
    <x v="5"/>
    <x v="2"/>
    <n v="0"/>
    <n v="0"/>
    <x v="0"/>
    <x v="1"/>
    <x v="1"/>
    <x v="1"/>
    <x v="7"/>
    <s v="Secretaría General - GIT Gestión Contractual"/>
    <x v="3"/>
    <s v="Coordinador GIT Gestión Contractual"/>
    <x v="4"/>
    <x v="6"/>
    <s v="N/A"/>
    <s v="N/A"/>
    <n v="82"/>
    <d v="2021-01-22T00:00:00"/>
    <e v="#N/A"/>
    <e v="#N/A"/>
    <e v="#N/A"/>
    <s v="INICIO PROCESO"/>
    <n v="0"/>
    <x v="0"/>
    <m/>
    <x v="1"/>
  </r>
  <r>
    <x v="2"/>
    <m/>
    <x v="2"/>
    <x v="2"/>
    <x v="1"/>
    <x v="7"/>
    <x v="1"/>
    <x v="3"/>
    <x v="0"/>
    <s v="Servicios de envío, recogida o entrega de correo"/>
    <x v="0"/>
    <n v="78102203"/>
    <s v="Prestación de Servicios de administración, curso y entrega de toda clase de  correspondencia y demás envíos postales. "/>
    <x v="7"/>
    <x v="7"/>
    <n v="9"/>
    <x v="0"/>
    <x v="0"/>
    <x v="2"/>
    <n v="898185726"/>
    <n v="898185726"/>
    <x v="0"/>
    <x v="5"/>
    <x v="1"/>
    <x v="1"/>
    <x v="23"/>
    <s v="Secretaría General - GIT Gestión Documental"/>
    <x v="3"/>
    <s v="Coordinador GIT Gestión Documental"/>
    <x v="4"/>
    <x v="6"/>
    <s v="N/A"/>
    <s v="N/A"/>
    <m/>
    <m/>
    <e v="#N/A"/>
    <e v="#N/A"/>
    <e v="#N/A"/>
    <m/>
    <n v="0"/>
    <x v="0"/>
    <m/>
    <x v="7"/>
  </r>
  <r>
    <x v="2"/>
    <n v="48"/>
    <x v="2"/>
    <x v="2"/>
    <x v="1"/>
    <x v="1"/>
    <x v="0"/>
    <x v="1"/>
    <x v="0"/>
    <s v="Servicios secretariales o de administración de oficinas  "/>
    <x v="0"/>
    <n v="80161501"/>
    <s v="Prestación de servicios personales para apoyar la implementación del sistema de gestión documental de la entidad de acuerdo a las normas vigentes."/>
    <x v="1"/>
    <x v="1"/>
    <n v="11"/>
    <x v="0"/>
    <x v="0"/>
    <x v="2"/>
    <n v="29566233.890000001"/>
    <n v="29566233.890000001"/>
    <x v="0"/>
    <x v="0"/>
    <x v="1"/>
    <x v="1"/>
    <x v="23"/>
    <s v="Secretaría General - GIT Gestión Documental"/>
    <x v="3"/>
    <s v="Coordinador GIT Gestión Documental"/>
    <x v="4"/>
    <x v="6"/>
    <s v="N/A"/>
    <s v="N/A"/>
    <n v="235"/>
    <d v="2021-02-03T00:00:00"/>
    <n v="2593673"/>
    <n v="27406478"/>
    <n v="27406478"/>
    <s v="EDWIN DIDIER CASAS ARDILA"/>
    <n v="2159755.8900000006"/>
    <x v="0"/>
    <n v="24418"/>
    <x v="1"/>
  </r>
  <r>
    <x v="2"/>
    <n v="49"/>
    <x v="2"/>
    <x v="2"/>
    <x v="0"/>
    <x v="0"/>
    <x v="0"/>
    <x v="1"/>
    <x v="0"/>
    <s v="Servicios secretariales o de administración de oficinas  "/>
    <x v="0"/>
    <n v="80161501"/>
    <s v="Prestación de servicios personales para la aplicación de los procesos archvísticos  de acuerdo a las directrices de la entidad y las normas del archivo general de la nación. "/>
    <x v="1"/>
    <x v="1"/>
    <n v="11"/>
    <x v="0"/>
    <x v="0"/>
    <x v="2"/>
    <n v="43614654"/>
    <n v="43614653.780000001"/>
    <x v="0"/>
    <x v="0"/>
    <x v="0"/>
    <x v="1"/>
    <x v="23"/>
    <s v="Secretaría General - GIT Gestión Documental"/>
    <x v="3"/>
    <s v="Coordinador GIT Gestión Documental"/>
    <x v="4"/>
    <x v="6"/>
    <s v="N/A"/>
    <s v="N/A"/>
    <n v="196"/>
    <d v="2021-02-03T00:00:00"/>
    <n v="1924742"/>
    <n v="20402265"/>
    <n v="40804530"/>
    <s v="JENNY ALEXANDRA PEREZ GONZALEZ_x000a_RAFAEL ALIRIO GONZALEZ "/>
    <n v="2810124"/>
    <x v="0"/>
    <s v="24380_x000a_24382"/>
    <x v="0"/>
  </r>
  <r>
    <x v="2"/>
    <m/>
    <x v="2"/>
    <x v="2"/>
    <x v="1"/>
    <x v="7"/>
    <x v="1"/>
    <x v="0"/>
    <x v="0"/>
    <s v="Software de servidor de autenticación"/>
    <x v="0"/>
    <n v="43233201"/>
    <s v="Adquisición certificados digitales acceso a SIIF"/>
    <x v="9"/>
    <x v="9"/>
    <n v="1"/>
    <x v="0"/>
    <x v="1"/>
    <x v="2"/>
    <n v="10000000"/>
    <n v="10000000"/>
    <x v="0"/>
    <x v="1"/>
    <x v="1"/>
    <x v="1"/>
    <x v="9"/>
    <s v="Secretaria General - GIT Gestión Financiera"/>
    <x v="3"/>
    <s v="Coordinador GIT Gestión Financiera"/>
    <x v="4"/>
    <x v="6"/>
    <s v="N/A"/>
    <s v="N/A"/>
    <m/>
    <m/>
    <e v="#N/A"/>
    <e v="#N/A"/>
    <e v="#N/A"/>
    <m/>
    <n v="0"/>
    <x v="0"/>
    <m/>
    <x v="7"/>
  </r>
  <r>
    <x v="2"/>
    <n v="27"/>
    <x v="2"/>
    <x v="2"/>
    <x v="0"/>
    <x v="0"/>
    <x v="0"/>
    <x v="0"/>
    <x v="0"/>
    <s v="Servicios secretariales o de administración de oficinas  "/>
    <x v="0"/>
    <n v="80161501"/>
    <s v="Prestación de servicios profesionales para realizar la gestión de la tesorería del Instituto Geográfico Agustín Codazzi."/>
    <x v="0"/>
    <x v="0"/>
    <n v="11"/>
    <x v="0"/>
    <x v="0"/>
    <x v="2"/>
    <n v="147035981"/>
    <n v="147035981"/>
    <x v="0"/>
    <x v="1"/>
    <x v="0"/>
    <x v="1"/>
    <x v="9"/>
    <s v="Secretaría General - GIT Gestión Financiera"/>
    <x v="3"/>
    <s v="Coordinador GIT Gestión Financiera"/>
    <x v="4"/>
    <x v="6"/>
    <s v="N/A"/>
    <s v="N/A"/>
    <n v="31"/>
    <d v="2021-01-13T00:00:00"/>
    <n v="6683453"/>
    <n v="73517983"/>
    <n v="147035966"/>
    <s v="ALICIA PAOLA GARCIA MUÑOZ_x000a_ANGELA  MORALES RONCANCIO_x000a_"/>
    <n v="15"/>
    <x v="0"/>
    <s v="24191_x000a_24194"/>
    <x v="0"/>
  </r>
  <r>
    <x v="2"/>
    <n v="28"/>
    <x v="2"/>
    <x v="2"/>
    <x v="1"/>
    <x v="1"/>
    <x v="0"/>
    <x v="0"/>
    <x v="0"/>
    <s v="Servicios secretariales o de administración de oficinas  "/>
    <x v="0"/>
    <n v="80161501"/>
    <s v="Prestación de servicios profesionales para realizar las actividades relacionadas con el manejo del presupuesto del Instituto Geográfico Agustín Codazzi."/>
    <x v="0"/>
    <x v="0"/>
    <n v="11"/>
    <x v="0"/>
    <x v="0"/>
    <x v="2"/>
    <n v="73517991"/>
    <n v="73517991"/>
    <x v="0"/>
    <x v="1"/>
    <x v="1"/>
    <x v="1"/>
    <x v="9"/>
    <s v="Secretaría General - GIT Gestión Financiera"/>
    <x v="3"/>
    <s v="Coordinador GIT Gestión Financiera"/>
    <x v="4"/>
    <x v="6"/>
    <s v="N/A"/>
    <s v="N/A"/>
    <n v="28"/>
    <d v="2021-01-13T00:00:00"/>
    <n v="6683453"/>
    <n v="73517983"/>
    <n v="73517983"/>
    <s v="BRENDA LUCIA FONSECA ROJAS"/>
    <n v="8"/>
    <x v="0"/>
    <n v="24187"/>
    <x v="1"/>
  </r>
  <r>
    <x v="2"/>
    <n v="29"/>
    <x v="2"/>
    <x v="2"/>
    <x v="1"/>
    <x v="1"/>
    <x v="0"/>
    <x v="0"/>
    <x v="0"/>
    <s v="Servicios secretariales o de administración de oficinas  "/>
    <x v="0"/>
    <n v="80161501"/>
    <s v="Prestación de servicios profesionales especializados para apoyar los temas tributarios, contables y financieros del Instituto Geográfico Agustín Codazzi a nivel nacional"/>
    <x v="0"/>
    <x v="0"/>
    <n v="4"/>
    <x v="0"/>
    <x v="0"/>
    <x v="2"/>
    <n v="34831906"/>
    <n v="34831906"/>
    <x v="0"/>
    <x v="1"/>
    <x v="1"/>
    <x v="1"/>
    <x v="9"/>
    <s v="Secretaría General - GIT Gestión Financiera"/>
    <x v="3"/>
    <s v="Coordinador GIT Gestión Financiera"/>
    <x v="4"/>
    <x v="6"/>
    <s v="N/A"/>
    <s v="N/A"/>
    <n v="27"/>
    <d v="2021-01-12T00:00:00"/>
    <n v="8707976"/>
    <n v="34831904"/>
    <n v="34831904"/>
    <s v="CARLOS JULIO AGUILAR RUIZ"/>
    <n v="2"/>
    <x v="0"/>
    <n v="24186"/>
    <x v="1"/>
  </r>
  <r>
    <x v="2"/>
    <n v="75"/>
    <x v="2"/>
    <x v="2"/>
    <x v="1"/>
    <x v="1"/>
    <x v="0"/>
    <x v="4"/>
    <x v="0"/>
    <s v="Servicios secretariales o de administración de oficinas  "/>
    <x v="0"/>
    <n v="80161501"/>
    <s v="Prestación de servicios para apoyar en la gestión de procesos financieros, contables y de Tesoreria a cargo de la Secretaria General "/>
    <x v="3"/>
    <x v="3"/>
    <n v="8"/>
    <x v="0"/>
    <x v="0"/>
    <x v="2"/>
    <n v="42743728"/>
    <n v="42743728"/>
    <x v="0"/>
    <x v="5"/>
    <x v="1"/>
    <x v="1"/>
    <x v="15"/>
    <m/>
    <x v="3"/>
    <m/>
    <x v="4"/>
    <x v="6"/>
    <s v="N/A"/>
    <s v="N/A"/>
    <n v="576"/>
    <d v="2021-05-04T00:00:00"/>
    <n v="4263522"/>
    <n v="29844654"/>
    <n v="29844654"/>
    <s v="DAVID AUGUSTO ZABARAIN COGOLLO"/>
    <n v="12899074"/>
    <x v="0"/>
    <n v="24708"/>
    <x v="1"/>
  </r>
  <r>
    <x v="2"/>
    <n v="23"/>
    <x v="2"/>
    <x v="2"/>
    <x v="1"/>
    <x v="1"/>
    <x v="0"/>
    <x v="0"/>
    <x v="0"/>
    <s v="Servicios secretariales o de administración de oficinas  "/>
    <x v="0"/>
    <n v="80161501"/>
    <s v="Prestación de servicios profesionales para la elaboración, control, revisión y seguimiento de las cuentas por pagar y las obligaciones de personas jurídicas y naturales, previa verificación de los documentos soporte."/>
    <x v="0"/>
    <x v="0"/>
    <n v="11"/>
    <x v="0"/>
    <x v="0"/>
    <x v="2"/>
    <n v="63335720"/>
    <n v="63335720"/>
    <x v="0"/>
    <x v="1"/>
    <x v="1"/>
    <x v="1"/>
    <x v="9"/>
    <s v="Secretaría General - GIT Gestión Financiera"/>
    <x v="3"/>
    <s v="Coordinador GIT Gestión Financiera"/>
    <x v="4"/>
    <x v="6"/>
    <s v="N/A"/>
    <s v="N/A"/>
    <n v="26"/>
    <d v="2021-01-12T00:00:00"/>
    <n v="5757792"/>
    <n v="63335712"/>
    <n v="63335712"/>
    <s v="DIANA MARCELA SANDOVAL HERRERA"/>
    <n v="8"/>
    <x v="0"/>
    <n v="24185"/>
    <x v="1"/>
  </r>
  <r>
    <x v="2"/>
    <n v="30"/>
    <x v="2"/>
    <x v="2"/>
    <x v="1"/>
    <x v="1"/>
    <x v="0"/>
    <x v="0"/>
    <x v="0"/>
    <s v="Servicios secretariales o de administración de oficinas  "/>
    <x v="0"/>
    <n v="80161501"/>
    <s v="Prestación de servicios personales para apoyar la gestión de la tesorería del Instituto Geográfico Agustín Codazzi."/>
    <x v="0"/>
    <x v="0"/>
    <n v="11"/>
    <x v="0"/>
    <x v="0"/>
    <x v="2"/>
    <n v="29386316"/>
    <n v="29386316"/>
    <x v="0"/>
    <x v="1"/>
    <x v="1"/>
    <x v="1"/>
    <x v="9"/>
    <s v="Secretaría General - GIT Gestión Financiera"/>
    <x v="3"/>
    <s v="Coordinador GIT Gestión Financiera"/>
    <x v="4"/>
    <x v="6"/>
    <s v="N/A"/>
    <s v="N/A"/>
    <n v="34"/>
    <d v="2021-01-13T00:00:00"/>
    <n v="2671483"/>
    <n v="29386313"/>
    <n v="29386313"/>
    <s v="LEONARDO  SEGURA CAMELO"/>
    <n v="3"/>
    <x v="0"/>
    <n v="24188"/>
    <x v="1"/>
  </r>
  <r>
    <x v="2"/>
    <n v="26"/>
    <x v="2"/>
    <x v="2"/>
    <x v="1"/>
    <x v="1"/>
    <x v="0"/>
    <x v="0"/>
    <x v="0"/>
    <s v="Servicios secretariales o de administración de oficinas  "/>
    <x v="0"/>
    <n v="80161501"/>
    <s v="Prestación de servicios profesionales para la elaboración de las cuentas por pagar, obligaciones de personas naturales, viáticos y gastos de manutención, previa verificación de los documentos soporte"/>
    <x v="0"/>
    <x v="0"/>
    <n v="11"/>
    <x v="0"/>
    <x v="0"/>
    <x v="2"/>
    <n v="40042599"/>
    <n v="40042599"/>
    <x v="0"/>
    <x v="1"/>
    <x v="1"/>
    <x v="1"/>
    <x v="9"/>
    <s v="Secretaría General - GIT Gestión Financiera"/>
    <x v="3"/>
    <s v="Coordinador GIT Gestión Financiera"/>
    <x v="4"/>
    <x v="6"/>
    <s v="N/A"/>
    <s v="N/A"/>
    <n v="32"/>
    <d v="2021-01-13T00:00:00"/>
    <n v="3640236"/>
    <n v="40042596"/>
    <n v="40042596"/>
    <s v="YOLI ANDREA MARTINEZ MOLINA"/>
    <n v="3"/>
    <x v="0"/>
    <n v="24189"/>
    <x v="1"/>
  </r>
  <r>
    <x v="5"/>
    <n v="65"/>
    <x v="4"/>
    <x v="6"/>
    <x v="1"/>
    <x v="1"/>
    <x v="0"/>
    <x v="0"/>
    <x v="0"/>
    <s v="Servicios de implementación de aplicaciones"/>
    <x v="0"/>
    <n v="81111508"/>
    <s v="Prestación de servicios profesionales para orientar y ejecutar  las tareas de análisis y diseño en la construcción de los sistemas de información para la operación del Sistema Nacional de Catastro."/>
    <x v="1"/>
    <x v="1"/>
    <n v="11"/>
    <x v="0"/>
    <x v="0"/>
    <x v="2"/>
    <n v="73517991"/>
    <n v="73517991"/>
    <x v="0"/>
    <x v="0"/>
    <x v="1"/>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346"/>
    <d v="2021-02-19T00:00:00"/>
    <n v="6683454"/>
    <n v="67948449"/>
    <n v="67948449"/>
    <s v="ANGEL VIVIANA GUZMAN CHACON"/>
    <n v="5569542"/>
    <x v="0"/>
    <n v="24503"/>
    <x v="1"/>
  </r>
  <r>
    <x v="5"/>
    <n v="55"/>
    <x v="4"/>
    <x v="6"/>
    <x v="1"/>
    <x v="1"/>
    <x v="0"/>
    <x v="0"/>
    <x v="0"/>
    <s v="Servicios de implementación de aplicaciones"/>
    <x v="0"/>
    <n v="81111508"/>
    <s v="Prestación de servicios profesionales para llevar a cabo las actividades de definición, control y seguimiento, encaminados a  la construcción de nuevas  funcionalidades para la operación del Sistema Nacional de Catastro."/>
    <x v="1"/>
    <x v="1"/>
    <n v="11"/>
    <x v="0"/>
    <x v="0"/>
    <x v="2"/>
    <n v="95787741"/>
    <n v="95787741"/>
    <x v="0"/>
    <x v="0"/>
    <x v="1"/>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341"/>
    <d v="2021-02-15T00:00:00"/>
    <n v="8707976"/>
    <n v="89111621"/>
    <n v="89111621"/>
    <s v="CLARA INES PEREZ CACERES"/>
    <n v="6676120"/>
    <x v="0"/>
    <n v="24496"/>
    <x v="1"/>
  </r>
  <r>
    <x v="5"/>
    <n v="68"/>
    <x v="4"/>
    <x v="6"/>
    <x v="1"/>
    <x v="1"/>
    <x v="0"/>
    <x v="1"/>
    <x v="0"/>
    <s v="Servicios de implementación de aplicaciones"/>
    <x v="0"/>
    <n v="81111508"/>
    <s v="Prestación de servicios profesionales para el soporte, mantenimiento, análisis, diseño y desarrollo de los componentes de software en plataforma Oracle de los sistemas de la Institución."/>
    <x v="1"/>
    <x v="1"/>
    <n v="9"/>
    <x v="0"/>
    <x v="0"/>
    <x v="2"/>
    <n v="60151086"/>
    <n v="60151086"/>
    <x v="0"/>
    <x v="0"/>
    <x v="1"/>
    <x v="0"/>
    <x v="10"/>
    <s v="Oficina de Informática y Telecomunicaciones"/>
    <x v="3"/>
    <s v="José Luis Ariza Vargas (Jefe OIT)"/>
    <x v="9"/>
    <x v="16"/>
    <s v="Implementar y mantener sistemas de información, portales y aplicaciones"/>
    <s v="Índice de capacidad en la prestación de servicios de tecnología."/>
    <n v="336"/>
    <d v="2021-02-22T00:00:00"/>
    <n v="6683454"/>
    <n v="60151086"/>
    <n v="60151086"/>
    <s v="CLAUDIA MILENA TOVAR"/>
    <n v="0"/>
    <x v="0"/>
    <n v="24505"/>
    <x v="1"/>
  </r>
  <r>
    <x v="5"/>
    <n v="49"/>
    <x v="4"/>
    <x v="6"/>
    <x v="1"/>
    <x v="1"/>
    <x v="0"/>
    <x v="0"/>
    <x v="0"/>
    <s v="Servicios de soporte técnico o de mesa de ayuda"/>
    <x v="0"/>
    <n v="81111811"/>
    <s v="Prestación de servicios para realizar actividades de operación, soporte de solicitudes, incidentes,  requerimientos  y pruebas técnicas según los niveles de servicio establecidos."/>
    <x v="1"/>
    <x v="1"/>
    <n v="9"/>
    <x v="0"/>
    <x v="0"/>
    <x v="2"/>
    <n v="26476020"/>
    <n v="26476020"/>
    <x v="0"/>
    <x v="0"/>
    <x v="1"/>
    <x v="0"/>
    <x v="5"/>
    <s v="Informática y Telecomunicaciones"/>
    <x v="3"/>
    <s v="Jefe Oficina de Informática y Telecomunicaciones"/>
    <x v="9"/>
    <x v="16"/>
    <s v="Implementar y mantener sistemas de información, portales y aplicaciones"/>
    <s v="Índice de capacidad en la prestación de servicios de tecnología."/>
    <n v="274"/>
    <d v="2021-02-11T00:00:00"/>
    <n v="2941780"/>
    <n v="26476020"/>
    <n v="26476020"/>
    <s v="DARWIN JAVID GONZAÑEZ ORTEGA"/>
    <n v="0"/>
    <x v="0"/>
    <n v="24440"/>
    <x v="1"/>
  </r>
  <r>
    <x v="5"/>
    <n v="97"/>
    <x v="4"/>
    <x v="6"/>
    <x v="1"/>
    <x v="1"/>
    <x v="0"/>
    <x v="5"/>
    <x v="0"/>
    <s v="Servicios de implementación de aplicaciones"/>
    <x v="0"/>
    <n v="81111508"/>
    <s v="Prestación de servicios profesionales para soportar, mantener, desarrollar y documentar los componentes de software de los sistemas de información requeridos por el Instituto."/>
    <x v="4"/>
    <x v="4"/>
    <n v="8"/>
    <x v="0"/>
    <x v="0"/>
    <x v="2"/>
    <n v="69663808"/>
    <n v="69663808"/>
    <x v="0"/>
    <x v="0"/>
    <x v="1"/>
    <x v="0"/>
    <x v="10"/>
    <s v="Oficina de Informática y Telecomunicaciones"/>
    <x v="3"/>
    <s v="José Luis Ariza Vargas (Jefe OIT)"/>
    <x v="10"/>
    <x v="16"/>
    <s v="Implementar y mantener sistemas de información, portales y aplicaciones"/>
    <s v="Índice de capacidad en la prestación de servicios de tecnología."/>
    <n v="592"/>
    <d v="2021-05-18T00:00:00"/>
    <n v="8707976"/>
    <n v="65309819.999999993"/>
    <n v="65309819.999999993"/>
    <s v="DARZEE YULI TORRES MORALES"/>
    <n v="4353988.0000000075"/>
    <x v="0"/>
    <n v="24751"/>
    <x v="1"/>
  </r>
  <r>
    <x v="5"/>
    <n v="44"/>
    <x v="4"/>
    <x v="6"/>
    <x v="1"/>
    <x v="1"/>
    <x v="0"/>
    <x v="0"/>
    <x v="0"/>
    <s v="Servicios de implementación de aplicaciones"/>
    <x v="0"/>
    <n v="81111508"/>
    <s v="Prestación de servicios profesionales para diseñar, construir y mantener  nuevas funcionalidades   en PL/SQL para la operación del Sistema Nacional de Catastro."/>
    <x v="1"/>
    <x v="1"/>
    <n v="11"/>
    <x v="0"/>
    <x v="0"/>
    <x v="2"/>
    <n v="83053047"/>
    <n v="83053047"/>
    <x v="0"/>
    <x v="0"/>
    <x v="1"/>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289"/>
    <d v="2021-02-11T00:00:00"/>
    <n v="7550277"/>
    <n v="79277908"/>
    <n v="79277908"/>
    <s v="DAVID ANDRES MURCIA CASTRO"/>
    <n v="3775139"/>
    <x v="0"/>
    <n v="24463"/>
    <x v="1"/>
  </r>
  <r>
    <x v="5"/>
    <n v="64"/>
    <x v="4"/>
    <x v="6"/>
    <x v="1"/>
    <x v="1"/>
    <x v="0"/>
    <x v="0"/>
    <x v="0"/>
    <s v="Servicios de implementación de aplicaciones"/>
    <x v="0"/>
    <n v="81111508"/>
    <s v="Prestación de servicios profesionales para soportar, mantener, analizar, diseñar, desarrollar e integrar componentes de software en el marco de la implementación de la política de catastro multipropósito."/>
    <x v="1"/>
    <x v="1"/>
    <n v="9"/>
    <x v="0"/>
    <x v="0"/>
    <x v="2"/>
    <n v="44787820"/>
    <n v="44787820"/>
    <x v="0"/>
    <x v="0"/>
    <x v="1"/>
    <x v="0"/>
    <x v="5"/>
    <s v="Informática y Telecomunicaciones"/>
    <x v="3"/>
    <s v="Jefe Oficina de Informática y Telecomunicaciones"/>
    <x v="9"/>
    <x v="16"/>
    <s v="Implementar y soportar plataforma de TI"/>
    <s v="Índice de capacidad en la prestación de servicios de tecnología."/>
    <n v="339"/>
    <d v="2021-02-19T00:00:00"/>
    <n v="4976424"/>
    <n v="44787816"/>
    <n v="44787816"/>
    <s v="DIEGO FERNANDO CAICEDO"/>
    <n v="4"/>
    <x v="0"/>
    <n v="24497"/>
    <x v="1"/>
  </r>
  <r>
    <x v="5"/>
    <n v="47"/>
    <x v="4"/>
    <x v="6"/>
    <x v="1"/>
    <x v="1"/>
    <x v="0"/>
    <x v="0"/>
    <x v="0"/>
    <s v="Servicios de implementación de aplicaciones"/>
    <x v="0"/>
    <n v="81111508"/>
    <s v="Prestación de servicios profesionales para especificar, mantener y/o desarrollar funcionalidades para el sistema de captura de información en campo y ajustes a los sistemas de información de la entidad"/>
    <x v="1"/>
    <x v="1"/>
    <n v="11"/>
    <x v="0"/>
    <x v="0"/>
    <x v="2"/>
    <n v="63335720"/>
    <n v="63335720"/>
    <x v="0"/>
    <x v="0"/>
    <x v="1"/>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279"/>
    <d v="2021-02-11T00:00:00"/>
    <n v="5757793"/>
    <n v="60072974"/>
    <n v="60072974"/>
    <s v="EDISON ANDRES MONDRAGON"/>
    <n v="3262746"/>
    <x v="0"/>
    <n v="24445"/>
    <x v="1"/>
  </r>
  <r>
    <x v="5"/>
    <n v="98"/>
    <x v="4"/>
    <x v="6"/>
    <x v="1"/>
    <x v="1"/>
    <x v="0"/>
    <x v="5"/>
    <x v="0"/>
    <s v="Servicios de implementación de aplicaciones"/>
    <x v="0"/>
    <n v="81111508"/>
    <s v="Prestación de servicios profesionales para orientar y realizar actividades de desarrollo, administración e integración de los componentes de software de los sistemas relacionados para la operación del Sistema Nacional Catastral."/>
    <x v="4"/>
    <x v="4"/>
    <n v="225"/>
    <x v="1"/>
    <x v="0"/>
    <x v="2"/>
    <n v="98376633.599999994"/>
    <n v="98376633.599999994"/>
    <x v="0"/>
    <x v="1"/>
    <x v="1"/>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593"/>
    <d v="2021-05-19T00:00:00"/>
    <n v="13116884"/>
    <n v="98376630"/>
    <n v="98376630"/>
    <s v="ELIAS REINALDO GAMEZ PINILLA"/>
    <n v="3.5999999940395355"/>
    <x v="0"/>
    <n v="24744"/>
    <x v="1"/>
  </r>
  <r>
    <x v="5"/>
    <n v="56"/>
    <x v="4"/>
    <x v="6"/>
    <x v="1"/>
    <x v="1"/>
    <x v="0"/>
    <x v="0"/>
    <x v="0"/>
    <s v="Servicios de implementación de aplicaciones"/>
    <x v="0"/>
    <n v="81111508"/>
    <s v="Prestación de servicios profesionales para  el soporte, mantenimiento, análisis, diseño  y desarrollo de los componentes web  para la operación del sistema catastral."/>
    <x v="1"/>
    <x v="1"/>
    <n v="9"/>
    <x v="0"/>
    <x v="0"/>
    <x v="2"/>
    <n v="67952493"/>
    <n v="67952493"/>
    <x v="0"/>
    <x v="0"/>
    <x v="1"/>
    <x v="0"/>
    <x v="5"/>
    <s v="Informática y Telecomunicaciones"/>
    <x v="3"/>
    <s v="Jefe Oficina de Informática y Telecomunicaciones"/>
    <x v="9"/>
    <x v="16"/>
    <s v="Implementar y mantener sistemas de información, portales y aplicaciones"/>
    <s v="Índice de capacidad en la prestación de servicios de tecnología."/>
    <n v="343"/>
    <d v="2021-02-15T00:00:00"/>
    <n v="7550277"/>
    <n v="67952493"/>
    <n v="67952493"/>
    <s v="FELIPE ANDRES CADENA MOLANO"/>
    <n v="0"/>
    <x v="0"/>
    <n v="24498"/>
    <x v="1"/>
  </r>
  <r>
    <x v="5"/>
    <n v="70"/>
    <x v="4"/>
    <x v="6"/>
    <x v="1"/>
    <x v="1"/>
    <x v="0"/>
    <x v="0"/>
    <x v="0"/>
    <s v="Servicios de implementación de aplicaciones"/>
    <x v="0"/>
    <n v="81111508"/>
    <s v="Prestación de servicios profesionales para llevar a cabo la administración y monitoreo de servicios de ti y plataformas basadas en software libre adoptadas por la entidad."/>
    <x v="1"/>
    <x v="1"/>
    <n v="9"/>
    <x v="0"/>
    <x v="0"/>
    <x v="2"/>
    <n v="26476020"/>
    <n v="26476020"/>
    <x v="0"/>
    <x v="0"/>
    <x v="1"/>
    <x v="0"/>
    <x v="5"/>
    <s v="Informática y Telecomunicaciones"/>
    <x v="3"/>
    <s v="Jefe Oficina de Informática y Telecomunicaciones"/>
    <x v="9"/>
    <x v="16"/>
    <s v="Implementar y soportar plataforma de TI"/>
    <s v="Índice de capacidad en la prestación de servicios de tecnología."/>
    <n v="408"/>
    <d v="2021-02-25T00:00:00"/>
    <n v="2941780"/>
    <n v="26476020"/>
    <n v="26476020"/>
    <s v="FERNANDO DAVID VILLANUEVA"/>
    <n v="0"/>
    <x v="0"/>
    <n v="24549"/>
    <x v="1"/>
  </r>
  <r>
    <x v="5"/>
    <n v="38"/>
    <x v="4"/>
    <x v="6"/>
    <x v="0"/>
    <x v="0"/>
    <x v="0"/>
    <x v="0"/>
    <x v="0"/>
    <s v="Servicios de implementación de aplicaciones"/>
    <x v="0"/>
    <n v="81111508"/>
    <s v="Prestación de servicios profesionales para  soportar, mantener  y desarrollar componentes de software de los sistemas de información de la entidad."/>
    <x v="1"/>
    <x v="1"/>
    <n v="9"/>
    <x v="0"/>
    <x v="0"/>
    <x v="2"/>
    <n v="156743575"/>
    <n v="156743575"/>
    <x v="0"/>
    <x v="0"/>
    <x v="0"/>
    <x v="0"/>
    <x v="5"/>
    <s v="Informática y Telecomunicaciones"/>
    <x v="3"/>
    <s v="Jefe Oficina de Informática y Telecomunicaciones"/>
    <x v="9"/>
    <x v="16"/>
    <s v="Implementar y mantener sistemas de información, portales y aplicaciones"/>
    <s v="Índice de capacidad en la prestación de servicios de tecnología."/>
    <n v="38"/>
    <d v="2021-01-28T00:00:00"/>
    <n v="8707976"/>
    <n v="78371784"/>
    <n v="156743568"/>
    <s v="GERMAN CAMACHO _x000a_SANDRA VILLARUEL"/>
    <n v="7"/>
    <x v="0"/>
    <s v="24334_x000a_24335"/>
    <x v="0"/>
  </r>
  <r>
    <x v="5"/>
    <n v="34"/>
    <x v="4"/>
    <x v="6"/>
    <x v="1"/>
    <x v="1"/>
    <x v="0"/>
    <x v="0"/>
    <x v="0"/>
    <s v="Servicios de implementación de aplicaciones"/>
    <x v="0"/>
    <n v="81111508"/>
    <s v="Prestación de servicios profesionales para desarrollar actividades referentes a la gestión y aseguramiento del cumplimiento de la estrategia de gobierno digital."/>
    <x v="1"/>
    <x v="1"/>
    <n v="9"/>
    <x v="0"/>
    <x v="0"/>
    <x v="2"/>
    <n v="67952493"/>
    <n v="67952493"/>
    <x v="0"/>
    <x v="0"/>
    <x v="1"/>
    <x v="0"/>
    <x v="5"/>
    <s v="Informática y Telecomunicaciones"/>
    <x v="3"/>
    <s v="Jefe Oficina de Informática y Telecomunicaciones"/>
    <x v="9"/>
    <x v="16"/>
    <s v="Establecer la estrategia y gobierno de TI"/>
    <s v="Índice de capacidad en la prestación de servicios de tecnología."/>
    <n v="165"/>
    <d v="2021-01-26T00:00:00"/>
    <n v="7550277"/>
    <n v="67952493"/>
    <n v="67952493"/>
    <s v="GUILLERMO ANTONIO GOMEZ BOLAÑOZ"/>
    <n v="0"/>
    <x v="0"/>
    <n v="24352"/>
    <x v="1"/>
  </r>
  <r>
    <x v="5"/>
    <n v="35"/>
    <x v="4"/>
    <x v="6"/>
    <x v="1"/>
    <x v="1"/>
    <x v="0"/>
    <x v="0"/>
    <x v="0"/>
    <s v="Servicios de implementación de aplicaciones"/>
    <x v="0"/>
    <n v="81111508"/>
    <s v="Prestación de servicios profesionales para orientar y realizar las actividades de soporte técnico de las plataformas de la oficina de informática y telecomunicaciones"/>
    <x v="1"/>
    <x v="1"/>
    <n v="9"/>
    <x v="0"/>
    <x v="0"/>
    <x v="2"/>
    <n v="60151084"/>
    <n v="60151084"/>
    <x v="0"/>
    <x v="0"/>
    <x v="1"/>
    <x v="0"/>
    <x v="5"/>
    <s v="Informática y Telecomunicaciones"/>
    <x v="3"/>
    <s v="Jefe Oficina de Informática y Telecomunicaciones"/>
    <x v="9"/>
    <x v="16"/>
    <s v="Implementar y soportar plataforma de TI"/>
    <s v="Índice de capacidad en la prestación de servicios de tecnología."/>
    <n v="162"/>
    <d v="2021-01-26T00:00:00"/>
    <n v="6683453"/>
    <n v="60151077"/>
    <n v="60151077"/>
    <s v="HENRY MAURICIO ROJAS PINEDA"/>
    <n v="7"/>
    <x v="0"/>
    <n v="24348"/>
    <x v="1"/>
  </r>
  <r>
    <x v="5"/>
    <n v="43"/>
    <x v="4"/>
    <x v="6"/>
    <x v="1"/>
    <x v="1"/>
    <x v="0"/>
    <x v="0"/>
    <x v="0"/>
    <s v="Servicios de implementación de aplicaciones"/>
    <x v="0"/>
    <n v="81111508"/>
    <s v="Prestación de servicios profesionales para llevar a cabo la operación, monitoreo y soporte técnico a las infraestructuras tecnológicas asignadas por la oficina de informática y telecomunicaciones."/>
    <x v="1"/>
    <x v="1"/>
    <n v="9"/>
    <x v="0"/>
    <x v="0"/>
    <x v="2"/>
    <n v="51820134"/>
    <n v="51820134"/>
    <x v="0"/>
    <x v="0"/>
    <x v="1"/>
    <x v="0"/>
    <x v="5"/>
    <s v="Informática y Telecomunicaciones"/>
    <x v="3"/>
    <s v="Jefe Oficina de Informática y Telecomunicaciones"/>
    <x v="9"/>
    <x v="16"/>
    <s v="Implementar y soportar plataforma de TI"/>
    <s v="Índice de capacidad en la prestación de servicios de tecnología."/>
    <n v="295"/>
    <d v="2021-02-11T00:00:00"/>
    <n v="5757792"/>
    <n v="51820134"/>
    <n v="51820134"/>
    <s v="HERMES  RAMIREZ AROCA"/>
    <n v="0"/>
    <x v="0"/>
    <n v="24464"/>
    <x v="1"/>
  </r>
  <r>
    <x v="5"/>
    <n v="41"/>
    <x v="4"/>
    <x v="6"/>
    <x v="1"/>
    <x v="1"/>
    <x v="0"/>
    <x v="0"/>
    <x v="0"/>
    <s v="Servicios de implementación de aplicaciones"/>
    <x v="0"/>
    <n v="81111508"/>
    <s v="Prestación de servicios profesionales para implementar, mantener, proponer y aplicar mejoras al sistema de gestión de seguridad de la información del igac"/>
    <x v="1"/>
    <x v="1"/>
    <n v="9"/>
    <x v="0"/>
    <x v="0"/>
    <x v="2"/>
    <n v="67952493"/>
    <n v="67952493"/>
    <x v="0"/>
    <x v="0"/>
    <x v="1"/>
    <x v="0"/>
    <x v="5"/>
    <s v="Informática y Telecomunicaciones"/>
    <x v="3"/>
    <s v="Jefe Oficina de Informática y Telecomunicaciones"/>
    <x v="9"/>
    <x v="16"/>
    <s v="Implementar el sistema de gestión de seguridad de la información "/>
    <s v="Índice de capacidad en la prestación de servicios de tecnología."/>
    <n v="262"/>
    <d v="2021-02-11T00:00:00"/>
    <n v="7550277"/>
    <n v="67952493"/>
    <n v="67952493"/>
    <s v="ISIS JOHANNA GOMEZ PERALTA"/>
    <n v="0"/>
    <x v="0"/>
    <n v="24483"/>
    <x v="1"/>
  </r>
  <r>
    <x v="5"/>
    <n v="36"/>
    <x v="4"/>
    <x v="6"/>
    <x v="1"/>
    <x v="1"/>
    <x v="0"/>
    <x v="0"/>
    <x v="0"/>
    <s v="Servicios de implementación de aplicaciones"/>
    <x v="0"/>
    <n v="81111508"/>
    <s v="Prestación de servicios profesionales para gestionar la etapa preparatoria de las solicitudes de bienes, servicios y/o obras Públicas, así como registro, verificación y publicación de los trámites contractuales dentro de las Plataformas"/>
    <x v="1"/>
    <x v="1"/>
    <n v="9"/>
    <x v="0"/>
    <x v="0"/>
    <x v="2"/>
    <n v="67952493"/>
    <n v="67952493"/>
    <x v="0"/>
    <x v="0"/>
    <x v="1"/>
    <x v="0"/>
    <x v="5"/>
    <s v="Informática y Telecomunicaciones"/>
    <x v="3"/>
    <s v="Jefe Oficina de Informática y Telecomunicaciones"/>
    <x v="9"/>
    <x v="16"/>
    <s v="Establecer la estrategia y gobierno de TI"/>
    <s v="Índice de capacidad en la prestación de servicios de tecnología."/>
    <n v="157"/>
    <d v="2021-01-26T00:00:00"/>
    <n v="7550277"/>
    <n v="67952493"/>
    <n v="67952493"/>
    <s v="JAIME ENRIQUE CARDENAS"/>
    <n v="0"/>
    <x v="0"/>
    <n v="24346"/>
    <x v="1"/>
  </r>
  <r>
    <x v="5"/>
    <n v="54"/>
    <x v="4"/>
    <x v="6"/>
    <x v="0"/>
    <x v="0"/>
    <x v="0"/>
    <x v="0"/>
    <x v="0"/>
    <s v="Servicios de implementación de aplicaciones"/>
    <x v="0"/>
    <n v="81111508"/>
    <s v="Prestación de servicios profesionales para analizar y desarrollar componentes de software en plataforma ORACLE."/>
    <x v="1"/>
    <x v="1"/>
    <n v="9"/>
    <x v="0"/>
    <x v="0"/>
    <x v="2"/>
    <n v="120302167"/>
    <n v="120302167"/>
    <x v="0"/>
    <x v="0"/>
    <x v="0"/>
    <x v="0"/>
    <x v="5"/>
    <s v="Informática y Telecomunicaciones"/>
    <x v="3"/>
    <s v="Jefe Oficina de Informática y Telecomunicaciones"/>
    <x v="9"/>
    <x v="16"/>
    <s v="Implementar y mantener sistemas de información, portales y aplicaciones"/>
    <s v="Índice de capacidad en la prestación de servicios de tecnología."/>
    <n v="292"/>
    <d v="2021-02-12T00:00:00"/>
    <n v="6683454"/>
    <n v="59928304"/>
    <n v="119856608"/>
    <s v="JAIME VERA_x000a_WILSON NIÑO"/>
    <n v="445559"/>
    <x v="0"/>
    <s v="24459_x000a_24460"/>
    <x v="0"/>
  </r>
  <r>
    <x v="5"/>
    <n v="69"/>
    <x v="4"/>
    <x v="6"/>
    <x v="1"/>
    <x v="1"/>
    <x v="0"/>
    <x v="0"/>
    <x v="0"/>
    <s v="Servicios de implementación de aplicaciones"/>
    <x v="0"/>
    <n v="81111508"/>
    <s v="Prestación de servicios profesionales para gestionar, administrar y operar la infraestructura tecnológica de las plataformas Windows, virtualización y almacenamiento de la entidad."/>
    <x v="1"/>
    <x v="1"/>
    <n v="9"/>
    <x v="0"/>
    <x v="0"/>
    <x v="2"/>
    <n v="67952493"/>
    <n v="67952493"/>
    <x v="0"/>
    <x v="0"/>
    <x v="1"/>
    <x v="0"/>
    <x v="5"/>
    <s v="Informática y Telecomunicaciones"/>
    <x v="3"/>
    <s v="Jefe Oficina de Informática y Telecomunicaciones"/>
    <x v="9"/>
    <x v="16"/>
    <s v="Implementar y soportar plataforma de TI"/>
    <s v="Índice de capacidad en la prestación de servicios de tecnología."/>
    <n v="369"/>
    <d v="2021-03-30T00:00:00"/>
    <n v="7550277"/>
    <n v="67952493"/>
    <n v="67952493"/>
    <s v="JAMES YESID JARAMILLO"/>
    <n v="0"/>
    <x v="0"/>
    <n v="24640"/>
    <x v="1"/>
  </r>
  <r>
    <x v="5"/>
    <n v="42"/>
    <x v="4"/>
    <x v="6"/>
    <x v="1"/>
    <x v="1"/>
    <x v="0"/>
    <x v="0"/>
    <x v="0"/>
    <s v="Servicios de implementación de aplicaciones"/>
    <x v="0"/>
    <n v="81111508"/>
    <s v="Prestación de servicios profesionales para orientar, ejecutar, tramitar y controlar las tareas relativas al soporte técnico y temático de los sistemas de información para la operación del Sistema Nacional de Catastro."/>
    <x v="1"/>
    <x v="1"/>
    <n v="11"/>
    <x v="0"/>
    <x v="0"/>
    <x v="2"/>
    <n v="83053047"/>
    <n v="83053047"/>
    <x v="0"/>
    <x v="0"/>
    <x v="1"/>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297"/>
    <d v="2021-02-11T00:00:00"/>
    <n v="7550277"/>
    <n v="79277908"/>
    <n v="79277908"/>
    <s v="JENIFER PAOLA ESPINDOLA"/>
    <n v="3775139"/>
    <x v="0"/>
    <n v="24466"/>
    <x v="1"/>
  </r>
  <r>
    <x v="5"/>
    <n v="76"/>
    <x v="4"/>
    <x v="6"/>
    <x v="1"/>
    <x v="1"/>
    <x v="0"/>
    <x v="3"/>
    <x v="0"/>
    <s v="Servicios de implementación de aplicaciones"/>
    <x v="0"/>
    <n v="81111508"/>
    <s v="Prestación de servicios profesionales para elaborar las historias de usuarios y prototipado de las funcionalidades requeridas por el instituto."/>
    <x v="2"/>
    <x v="2"/>
    <n v="9"/>
    <x v="0"/>
    <x v="0"/>
    <x v="2"/>
    <n v="51820137"/>
    <n v="51820137"/>
    <x v="0"/>
    <x v="0"/>
    <x v="1"/>
    <x v="0"/>
    <x v="10"/>
    <s v="Oficina de Informática y Telecomunicaciones"/>
    <x v="3"/>
    <s v="José Luis Ariza Vargas (Jefe OIT)"/>
    <x v="9"/>
    <x v="16"/>
    <s v="Implementar y mantener sistemas de información, portales y aplicaciones"/>
    <s v="Índice de capacidad en la prestación de servicios de tecnología."/>
    <n v="467"/>
    <d v="2021-03-15T00:00:00"/>
    <n v="5757793"/>
    <n v="51820137"/>
    <n v="51820137"/>
    <s v="JENNIFER PAOLA RODRIGUEZ RINCON"/>
    <n v="0"/>
    <x v="0"/>
    <n v="24605"/>
    <x v="1"/>
  </r>
  <r>
    <x v="5"/>
    <n v="50"/>
    <x v="4"/>
    <x v="6"/>
    <x v="0"/>
    <x v="0"/>
    <x v="0"/>
    <x v="0"/>
    <x v="0"/>
    <s v="Servicios de implementación de aplicaciones"/>
    <x v="0"/>
    <n v="81111508"/>
    <s v="Prestación de servicios de apoyo para ejecutar actividades de soporte técnico en la mesa de servicio del Sistema Nacional Catastro."/>
    <x v="1"/>
    <x v="1"/>
    <n v="11"/>
    <x v="0"/>
    <x v="0"/>
    <x v="2"/>
    <n v="58772631"/>
    <n v="58772631"/>
    <x v="0"/>
    <x v="0"/>
    <x v="0"/>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270"/>
    <d v="2021-02-11T00:00:00"/>
    <n v="2671483"/>
    <n v="29386313"/>
    <n v="58772626"/>
    <s v="JHON SEBASTIAN CARRILLO MESA_x000a_JUAN CARLOS MESA SIMBAQUEBA"/>
    <n v="5"/>
    <x v="0"/>
    <s v="24435_x000a_24437"/>
    <x v="0"/>
  </r>
  <r>
    <x v="5"/>
    <n v="52"/>
    <x v="4"/>
    <x v="6"/>
    <x v="1"/>
    <x v="1"/>
    <x v="0"/>
    <x v="0"/>
    <x v="0"/>
    <s v="Servicios de implementación de aplicaciones"/>
    <x v="0"/>
    <n v="81111508"/>
    <s v="Prestación de servicios profesionales  para realizar actividades de  operación, soporte  y desarrollo relacionados con la  gestión del Sistema Nacional de Catastro."/>
    <x v="1"/>
    <x v="1"/>
    <n v="11"/>
    <x v="0"/>
    <x v="0"/>
    <x v="2"/>
    <n v="46898746"/>
    <n v="46898746"/>
    <x v="0"/>
    <x v="0"/>
    <x v="1"/>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273"/>
    <d v="2021-02-11T00:00:00"/>
    <n v="4263522"/>
    <n v="46898742"/>
    <n v="46898742"/>
    <s v="JONATHAN HORTS RODRIGUEZ QUIROGA"/>
    <n v="4"/>
    <x v="0"/>
    <n v="24439"/>
    <x v="1"/>
  </r>
  <r>
    <x v="5"/>
    <n v="63"/>
    <x v="4"/>
    <x v="6"/>
    <x v="1"/>
    <x v="1"/>
    <x v="0"/>
    <x v="0"/>
    <x v="0"/>
    <s v="Servicios de implementación de aplicaciones"/>
    <x v="0"/>
    <n v="81111508"/>
    <s v="Prestación de servicios profesionales para realizar la gestión de la seguridad informática y Perimetral de los sistemas de la entidad."/>
    <x v="1"/>
    <x v="1"/>
    <n v="9"/>
    <x v="0"/>
    <x v="0"/>
    <x v="2"/>
    <n v="67952493"/>
    <n v="67952493"/>
    <x v="0"/>
    <x v="0"/>
    <x v="1"/>
    <x v="0"/>
    <x v="5"/>
    <s v="Informática y Telecomunicaciones"/>
    <x v="3"/>
    <s v="Jefe Oficina de Informática y Telecomunicaciones"/>
    <x v="9"/>
    <x v="16"/>
    <s v="Implementar el sistema de gestión de seguridad de la información "/>
    <s v="Índice de capacidad en la prestación de servicios de tecnología."/>
    <n v="327"/>
    <d v="2021-02-19T00:00:00"/>
    <n v="7550277"/>
    <n v="67952493"/>
    <n v="67952493"/>
    <s v="JORGE SANDOVAL GONZALEZ"/>
    <n v="0"/>
    <x v="0"/>
    <n v="24488"/>
    <x v="1"/>
  </r>
  <r>
    <x v="5"/>
    <n v="51"/>
    <x v="4"/>
    <x v="6"/>
    <x v="1"/>
    <x v="1"/>
    <x v="0"/>
    <x v="0"/>
    <x v="0"/>
    <s v="Servicios de implementación de aplicaciones"/>
    <x v="0"/>
    <n v="81111508"/>
    <s v="Prestación de servicios profesionales para desarrollar, administrar y dar soporte a los componentes de los portales web y micro sitios de la entidad."/>
    <x v="1"/>
    <x v="1"/>
    <n v="9"/>
    <x v="0"/>
    <x v="0"/>
    <x v="2"/>
    <n v="51820134"/>
    <n v="51820134"/>
    <x v="0"/>
    <x v="0"/>
    <x v="1"/>
    <x v="0"/>
    <x v="5"/>
    <s v="Informática y Telecomunicaciones"/>
    <x v="3"/>
    <s v="Jefe Oficina de Informática y Telecomunicaciones"/>
    <x v="9"/>
    <x v="16"/>
    <s v="Implementar y mantener sistemas de información, portales y aplicaciones"/>
    <s v="Índice de capacidad en la prestación de servicios de tecnología."/>
    <n v="275"/>
    <d v="2021-02-11T00:00:00"/>
    <n v="5757793"/>
    <n v="51628211"/>
    <n v="51628211"/>
    <s v="JOSE  LUIS SANABRIA CASIANO"/>
    <n v="191923"/>
    <x v="0"/>
    <n v="24443"/>
    <x v="1"/>
  </r>
  <r>
    <x v="5"/>
    <n v="88"/>
    <x v="4"/>
    <x v="6"/>
    <x v="1"/>
    <x v="1"/>
    <x v="0"/>
    <x v="2"/>
    <x v="0"/>
    <s v="Servicios de implementación de aplicaciones"/>
    <x v="0"/>
    <n v="81111508"/>
    <s v="Prestación de servicios para realizar actividades de operación, soporte, mantenimiento y monitoreo a las plataformas tecnológicas, equipos  periféricos (Impresoras, Plotter, Escáner entre otros), según lo niveles de servicio establecidos."/>
    <x v="2"/>
    <x v="2"/>
    <n v="9"/>
    <x v="0"/>
    <x v="0"/>
    <x v="2"/>
    <n v="24043349"/>
    <n v="24043349"/>
    <x v="0"/>
    <x v="0"/>
    <x v="1"/>
    <x v="0"/>
    <x v="5"/>
    <s v="Informática y Telecomunicaciones"/>
    <x v="3"/>
    <s v="Jefe Oficina de Informática y Telecomunicaciones"/>
    <x v="9"/>
    <x v="16"/>
    <s v="Implementar y soportar plataforma de TI"/>
    <s v="Índice de capacidad en la prestación de servicios de tecnología."/>
    <n v="484"/>
    <d v="2021-03-17T00:00:00"/>
    <n v="2671483"/>
    <n v="24043347"/>
    <n v="24043347"/>
    <s v="JOSE GREGORIO MATEUS MALAGON"/>
    <n v="2"/>
    <x v="0"/>
    <n v="24618"/>
    <x v="1"/>
  </r>
  <r>
    <x v="5"/>
    <n v="53"/>
    <x v="4"/>
    <x v="6"/>
    <x v="1"/>
    <x v="1"/>
    <x v="0"/>
    <x v="0"/>
    <x v="0"/>
    <s v="Servicios de implementación de aplicaciones"/>
    <x v="0"/>
    <n v="81111508"/>
    <s v="Prestación de Servicios Profesionales para realizar actividades de operación, soporte, mantenimiento y monitoreo a las plataformas tecnológicas."/>
    <x v="1"/>
    <x v="1"/>
    <n v="9"/>
    <x v="0"/>
    <x v="0"/>
    <x v="2"/>
    <n v="38371701"/>
    <n v="38371701"/>
    <x v="0"/>
    <x v="0"/>
    <x v="1"/>
    <x v="0"/>
    <x v="5"/>
    <s v="Informática y Telecomunicaciones"/>
    <x v="3"/>
    <s v="Jefe Oficina de Informática y Telecomunicaciones"/>
    <x v="9"/>
    <x v="16"/>
    <s v="Implementar y soportar plataforma de TI"/>
    <s v="Índice de capacidad en la prestación de servicios de tecnología."/>
    <n v="277"/>
    <d v="2021-02-11T00:00:00"/>
    <n v="4263522"/>
    <n v="38371698"/>
    <n v="38371698"/>
    <s v="JUAN CARLOS BEJARANO BAYONA"/>
    <n v="3"/>
    <x v="0"/>
    <n v="24442"/>
    <x v="1"/>
  </r>
  <r>
    <x v="5"/>
    <n v="71"/>
    <x v="4"/>
    <x v="6"/>
    <x v="1"/>
    <x v="1"/>
    <x v="0"/>
    <x v="3"/>
    <x v="0"/>
    <s v="Servicios de implementación de aplicaciones"/>
    <x v="0"/>
    <n v="81111508"/>
    <s v="Prestación de servicios profesionales para analizar e implementar  la arquitectura de sistemas de información georreferenciados  de la entidad y para la operación del sistema de catastro multipropósito."/>
    <x v="2"/>
    <x v="2"/>
    <n v="10"/>
    <x v="0"/>
    <x v="0"/>
    <x v="2"/>
    <n v="95787741"/>
    <n v="95787741"/>
    <x v="0"/>
    <x v="0"/>
    <x v="1"/>
    <x v="0"/>
    <x v="1"/>
    <s v="Informática y Telecomunicaciones"/>
    <x v="3"/>
    <s v="Jefe Oficina de Informática y Telecomunicaciones"/>
    <x v="1"/>
    <x v="2"/>
    <s v="Alinear el componente tecnológico de las nuevas y mejores prácticas catastrales definidas para la operación"/>
    <s v="Sistema de Información Predial Actualizado"/>
    <m/>
    <d v="2021-03-09T00:00:00"/>
    <n v="8707976"/>
    <n v="84177101"/>
    <n v="84177101"/>
    <s v="JUAN CARLOS MENDEZ MELO"/>
    <n v="11610640"/>
    <x v="0"/>
    <n v="24555"/>
    <x v="1"/>
  </r>
  <r>
    <x v="5"/>
    <n v="59"/>
    <x v="4"/>
    <x v="6"/>
    <x v="1"/>
    <x v="1"/>
    <x v="0"/>
    <x v="0"/>
    <x v="0"/>
    <s v="Servicios de implementación de aplicaciones"/>
    <x v="0"/>
    <n v="81111508"/>
    <s v="Prestación de servicios  para realizar actividades de administración, soporte y monitoreo de las plataformas basadas en software libre adoptadas por la entidad."/>
    <x v="1"/>
    <x v="1"/>
    <n v="9"/>
    <x v="0"/>
    <x v="0"/>
    <x v="2"/>
    <n v="24043349"/>
    <n v="24043349"/>
    <x v="0"/>
    <x v="0"/>
    <x v="1"/>
    <x v="0"/>
    <x v="5"/>
    <s v="Informática y Telecomunicaciones"/>
    <x v="3"/>
    <s v="Jefe Oficina de Informática y Telecomunicaciones"/>
    <x v="9"/>
    <x v="16"/>
    <s v="Implementar y soportar plataforma de TI"/>
    <s v="Índice de capacidad en la prestación de servicios de tecnología."/>
    <n v="330"/>
    <d v="2021-02-17T00:00:00"/>
    <n v="2671483"/>
    <n v="24043347"/>
    <n v="24043347"/>
    <s v="JULIAN DAVID TETE MILES"/>
    <n v="2"/>
    <x v="0"/>
    <n v="24490"/>
    <x v="1"/>
  </r>
  <r>
    <x v="5"/>
    <n v="73"/>
    <x v="4"/>
    <x v="6"/>
    <x v="1"/>
    <x v="1"/>
    <x v="0"/>
    <x v="3"/>
    <x v="0"/>
    <s v="Servicios de implementación de aplicaciones"/>
    <x v="0"/>
    <n v="81111508"/>
    <s v="Prestación de servicios profesionales para brindar soporte de primer nivel, generar estadísticas de operación y realizar pruebas a los sistemas de información de la oficina de informática y telecomunicaciones"/>
    <x v="2"/>
    <x v="2"/>
    <n v="9"/>
    <x v="0"/>
    <x v="0"/>
    <x v="2"/>
    <n v="26476020"/>
    <n v="26476020"/>
    <x v="0"/>
    <x v="0"/>
    <x v="1"/>
    <x v="0"/>
    <x v="5"/>
    <s v="Informática y Telecomunicaciones"/>
    <x v="3"/>
    <s v="Jefe Oficina de Informática y Telecomunicaciones"/>
    <x v="9"/>
    <x v="16"/>
    <s v="Implementar y mantener sistemas de información, portales y aplicaciones"/>
    <s v="Índice de capacidad en la prestación de servicios de tecnología."/>
    <n v="431"/>
    <d v="2021-03-08T00:00:00"/>
    <n v="2941780"/>
    <n v="26476020"/>
    <n v="26476020"/>
    <s v="KATHERINE ANDREA CEPEDA ZUÑIGA"/>
    <n v="0"/>
    <x v="0"/>
    <n v="24561"/>
    <x v="1"/>
  </r>
  <r>
    <x v="5"/>
    <n v="72"/>
    <x v="4"/>
    <x v="6"/>
    <x v="1"/>
    <x v="1"/>
    <x v="0"/>
    <x v="3"/>
    <x v="0"/>
    <s v="Servicios de implementación de aplicaciones"/>
    <x v="0"/>
    <n v="81111508"/>
    <s v="Prestación de servicios profesionales para  orientar y ejecutar  actividades  de  levantamiento de información, desarrollo y mantenimiento  del gestor de procesos y del componente web de los sistemas de información y aplicativos para la operación del Sistema Nacional de Catastro."/>
    <x v="2"/>
    <x v="2"/>
    <n v="10"/>
    <x v="0"/>
    <x v="0"/>
    <x v="2"/>
    <n v="95787741"/>
    <n v="95787741"/>
    <x v="0"/>
    <x v="0"/>
    <x v="1"/>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418"/>
    <d v="2021-03-04T00:00:00"/>
    <n v="8707976"/>
    <n v="85628431"/>
    <n v="85628431"/>
    <s v="LEIDY NATHALY GONZALEZ DIAZ"/>
    <n v="10159310"/>
    <x v="0"/>
    <n v="24553"/>
    <x v="1"/>
  </r>
  <r>
    <x v="5"/>
    <n v="74"/>
    <x v="4"/>
    <x v="6"/>
    <x v="1"/>
    <x v="1"/>
    <x v="0"/>
    <x v="3"/>
    <x v="0"/>
    <s v="Servicios de implementación de aplicaciones"/>
    <x v="0"/>
    <n v="81111508"/>
    <s v="Prestación de servicios de apoyo para ejecutar actividades de soporte técnico de primer nivel en la mesa de servicio del Sistema Nacional de Catastro."/>
    <x v="2"/>
    <x v="2"/>
    <n v="5"/>
    <x v="0"/>
    <x v="0"/>
    <x v="2"/>
    <n v="13357415"/>
    <n v="13357415"/>
    <x v="0"/>
    <x v="0"/>
    <x v="1"/>
    <x v="0"/>
    <x v="1"/>
    <s v="Oficina de Informática y Telecomunicaciones"/>
    <x v="3"/>
    <s v="José Luis Ariza Vargas (Jefe OIT)"/>
    <x v="1"/>
    <x v="2"/>
    <s v="Ejecutar procesos de actualización catastral a nivel nacional"/>
    <s v="Predios actualizados catastralmente"/>
    <n v="429"/>
    <d v="2021-03-08T00:00:00"/>
    <n v="2671483"/>
    <n v="13357415"/>
    <n v="13357415"/>
    <s v="LEIDY PAOLA ABRIL CANTOR"/>
    <n v="0"/>
    <x v="0"/>
    <n v="24559"/>
    <x v="1"/>
  </r>
  <r>
    <x v="5"/>
    <n v="40"/>
    <x v="4"/>
    <x v="6"/>
    <x v="1"/>
    <x v="1"/>
    <x v="0"/>
    <x v="0"/>
    <x v="0"/>
    <s v="Servicios de implementación de aplicaciones"/>
    <x v="0"/>
    <n v="81111508"/>
    <s v="Prestación de servicios profesionales para gestionar, administrar y monitorear la red regulada y el cableado estructurado de la entidad a nivel nacional."/>
    <x v="1"/>
    <x v="1"/>
    <n v="9"/>
    <x v="0"/>
    <x v="0"/>
    <x v="2"/>
    <n v="60151084"/>
    <n v="60151084"/>
    <x v="0"/>
    <x v="0"/>
    <x v="1"/>
    <x v="0"/>
    <x v="5"/>
    <s v="Informática y Telecomunicaciones"/>
    <x v="3"/>
    <s v="Jefe Oficina de Informática y Telecomunicaciones"/>
    <x v="9"/>
    <x v="16"/>
    <s v="Implementar y soportar plataforma de TI"/>
    <s v="Índice de capacidad en la prestación de servicios de tecnología."/>
    <n v="269"/>
    <d v="2021-02-11T00:00:00"/>
    <n v="6683454"/>
    <n v="59928304"/>
    <n v="59928304"/>
    <s v="LEONARDO LIZARAZO SIERRA"/>
    <n v="222780"/>
    <x v="0"/>
    <n v="24452"/>
    <x v="1"/>
  </r>
  <r>
    <x v="5"/>
    <n v="61"/>
    <x v="4"/>
    <x v="6"/>
    <x v="1"/>
    <x v="1"/>
    <x v="0"/>
    <x v="0"/>
    <x v="0"/>
    <s v="Servicios de implementación de aplicaciones"/>
    <x v="0"/>
    <n v="81111508"/>
    <s v="Prestación de servicios profesionales para orientar y ejecutar actividades relacionadas con el componente geográfico de los sistemas de información y para la operación del Sistema Nacional de Catastro."/>
    <x v="1"/>
    <x v="1"/>
    <n v="11"/>
    <x v="0"/>
    <x v="0"/>
    <x v="2"/>
    <n v="108518129"/>
    <n v="108518129"/>
    <x v="0"/>
    <x v="0"/>
    <x v="1"/>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340"/>
    <d v="2021-02-17T00:00:00"/>
    <n v="9865284"/>
    <n v="100297054"/>
    <n v="100297054"/>
    <s v="LUIS ALBERTO MORENO VEGA"/>
    <n v="8221075"/>
    <x v="0"/>
    <n v="24495"/>
    <x v="1"/>
  </r>
  <r>
    <x v="5"/>
    <n v="92"/>
    <x v="4"/>
    <x v="6"/>
    <x v="1"/>
    <x v="1"/>
    <x v="0"/>
    <x v="4"/>
    <x v="0"/>
    <s v="Servicios de implementación de aplicaciones"/>
    <x v="0"/>
    <n v="81111508"/>
    <s v="Prestación de servicios profesionales para configurar, administrar, gestionar, monitorear y soportar las bases de datos de la entidad."/>
    <x v="3"/>
    <x v="3"/>
    <n v="255"/>
    <x v="1"/>
    <x v="0"/>
    <x v="2"/>
    <n v="74017796"/>
    <n v="74017796"/>
    <x v="0"/>
    <x v="0"/>
    <x v="1"/>
    <x v="0"/>
    <x v="10"/>
    <s v="Oficina de Informática y Telecomunicaciones"/>
    <x v="3"/>
    <s v="José Luis Ariza Vargas (Jefe OIT)"/>
    <x v="9"/>
    <x v="16"/>
    <s v="Establecer la estratégia y gobierno de TI"/>
    <s v="Índice de capacidad en la prestación de servicios de tecnología."/>
    <n v="531"/>
    <d v="2021-04-15T00:00:00"/>
    <n v="8707976"/>
    <n v="73146998"/>
    <n v="73146998"/>
    <s v="LUIS ALEXANDER DUARTE PAREJA"/>
    <n v="870798"/>
    <x v="0"/>
    <n v="24675"/>
    <x v="1"/>
  </r>
  <r>
    <x v="5"/>
    <n v="67"/>
    <x v="4"/>
    <x v="6"/>
    <x v="1"/>
    <x v="1"/>
    <x v="0"/>
    <x v="0"/>
    <x v="0"/>
    <s v="Servicios de implementación de aplicaciones"/>
    <x v="0"/>
    <n v="81111508"/>
    <s v="Prestación de servicios profesionales para gestionar, ejecutar y hacer seguimiento a las tareas de mantenimiento y atención de incidentes relacionadas con el editor gráfico de los sistemas de información de la oficina de informática y telecomunicaciones"/>
    <x v="1"/>
    <x v="1"/>
    <n v="9"/>
    <x v="0"/>
    <x v="0"/>
    <x v="2"/>
    <n v="51820134"/>
    <n v="51820134"/>
    <x v="0"/>
    <x v="0"/>
    <x v="1"/>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338"/>
    <d v="2021-02-22T00:00:00"/>
    <n v="5757793"/>
    <n v="51820134"/>
    <n v="51820134"/>
    <s v="LUIS FERNANADO ALEXANDER BARROS"/>
    <n v="0"/>
    <x v="0"/>
    <n v="24525"/>
    <x v="1"/>
  </r>
  <r>
    <x v="5"/>
    <n v="77"/>
    <x v="4"/>
    <x v="6"/>
    <x v="1"/>
    <x v="1"/>
    <x v="0"/>
    <x v="3"/>
    <x v="0"/>
    <s v="Servicios de implementación de aplicaciones"/>
    <x v="0"/>
    <n v="81111508"/>
    <s v="Prestación de servicios profesionales para documentar, diseñar e implementar los flujos de información requeridos en el marco de la implementación de la política de catastro multipropósito."/>
    <x v="2"/>
    <x v="2"/>
    <n v="9"/>
    <x v="0"/>
    <x v="0"/>
    <x v="2"/>
    <n v="78371788"/>
    <n v="78371788"/>
    <x v="0"/>
    <x v="0"/>
    <x v="1"/>
    <x v="0"/>
    <x v="5"/>
    <s v="Informática y Telecomunicaciones"/>
    <x v="3"/>
    <s v="Jefe Oficina de Informática y Telecomunicaciones"/>
    <x v="9"/>
    <x v="16"/>
    <s v="Implementar y soportar plataforma de TI"/>
    <s v="Índice de capacidad en la prestación de servicios de tecnología."/>
    <n v="452"/>
    <d v="2021-03-15T00:00:00"/>
    <n v="8707976"/>
    <n v="78371784"/>
    <n v="78371784"/>
    <s v="LUISA FERNANDA CAMACHO"/>
    <n v="4"/>
    <x v="0"/>
    <n v="24586"/>
    <x v="1"/>
  </r>
  <r>
    <x v="5"/>
    <n v="75"/>
    <x v="4"/>
    <x v="6"/>
    <x v="1"/>
    <x v="1"/>
    <x v="0"/>
    <x v="3"/>
    <x v="0"/>
    <s v="Servicios de implementación de aplicaciones"/>
    <x v="0"/>
    <n v="81111508"/>
    <s v="Prestación de servicios profesionales para realizar actividades de soporte técnico de segundo nivel en la mesa de servicio del Sistema Nacional de Catastro."/>
    <x v="2"/>
    <x v="2"/>
    <n v="5"/>
    <x v="0"/>
    <x v="0"/>
    <x v="2"/>
    <n v="24882120"/>
    <n v="24882120"/>
    <x v="0"/>
    <x v="0"/>
    <x v="1"/>
    <x v="0"/>
    <x v="1"/>
    <s v="Oficina de Informática y Telecomunicaciones"/>
    <x v="3"/>
    <s v="José Luis Ariza Vargas (Jefe OIT)"/>
    <x v="1"/>
    <x v="2"/>
    <s v="Ejecutar procesos de actualización catastral a nivel nacional"/>
    <s v="Predios actualizados catastralmente"/>
    <n v="431"/>
    <d v="2021-03-08T00:00:00"/>
    <n v="4976424"/>
    <n v="24882120"/>
    <n v="24882120"/>
    <s v="MARCELA PATRICIA HERRAN ALVAREZ"/>
    <n v="0"/>
    <x v="0"/>
    <n v="24561"/>
    <x v="1"/>
  </r>
  <r>
    <x v="5"/>
    <n v="46"/>
    <x v="4"/>
    <x v="6"/>
    <x v="1"/>
    <x v="1"/>
    <x v="0"/>
    <x v="0"/>
    <x v="0"/>
    <s v="Servicios de soporte técnico o de mesa de ayuda"/>
    <x v="0"/>
    <n v="81111811"/>
    <s v="Prestación de servicios de apoyo para ejecutar actividades de soporte, mantenimiento y monitoreo a la infraestructura tecnológica donde se alojan los servicios web e interoperabilidad de la entidad"/>
    <x v="1"/>
    <x v="1"/>
    <n v="9"/>
    <x v="0"/>
    <x v="0"/>
    <x v="2"/>
    <n v="24043349"/>
    <n v="24043349"/>
    <x v="0"/>
    <x v="0"/>
    <x v="1"/>
    <x v="0"/>
    <x v="5"/>
    <s v="Informática y Telecomunicaciones"/>
    <x v="3"/>
    <s v="Jefe Oficina de Informática y Telecomunicaciones"/>
    <x v="9"/>
    <x v="16"/>
    <s v="Implementar y mantener sistemas de información, portales y aplicaciones"/>
    <s v="Índice de capacidad en la prestación de servicios de tecnología."/>
    <n v="46"/>
    <d v="2021-02-11T00:00:00"/>
    <n v="2671483"/>
    <n v="24043347"/>
    <n v="24043347"/>
    <s v="MIGUEL ANGEL TORRES ROMERO"/>
    <n v="2"/>
    <x v="0"/>
    <n v="24448"/>
    <x v="1"/>
  </r>
  <r>
    <x v="5"/>
    <n v="57"/>
    <x v="4"/>
    <x v="6"/>
    <x v="1"/>
    <x v="1"/>
    <x v="0"/>
    <x v="0"/>
    <x v="0"/>
    <s v="Servicios de implementación de aplicaciones"/>
    <x v="0"/>
    <n v="81111508"/>
    <s v="Prestación de servicios profesionales para gestionar la infraestructura tecnológica, plataforma de inteligencia de negocios y bases de datos de la entidad."/>
    <x v="1"/>
    <x v="1"/>
    <n v="9"/>
    <x v="0"/>
    <x v="0"/>
    <x v="2"/>
    <n v="88787560"/>
    <n v="88787560"/>
    <x v="0"/>
    <x v="0"/>
    <x v="1"/>
    <x v="0"/>
    <x v="5"/>
    <s v="Informática y Telecomunicaciones"/>
    <x v="3"/>
    <s v="Jefe Oficina de Informática y Telecomunicaciones"/>
    <x v="9"/>
    <x v="16"/>
    <s v="Implementar y soportar plataforma de TI"/>
    <s v="Índice de capacidad en la prestación de servicios de tecnología."/>
    <n v="293"/>
    <d v="2021-02-16T00:00:00"/>
    <n v="9865284"/>
    <n v="88787556"/>
    <n v="88787556"/>
    <s v="NESTOR ALONSO ESPITIA DIAZ"/>
    <n v="4"/>
    <x v="0"/>
    <n v="24461"/>
    <x v="1"/>
  </r>
  <r>
    <x v="5"/>
    <n v="60"/>
    <x v="4"/>
    <x v="6"/>
    <x v="1"/>
    <x v="1"/>
    <x v="0"/>
    <x v="0"/>
    <x v="0"/>
    <s v="Servicios de implementación de aplicaciones"/>
    <x v="0"/>
    <n v="81111508"/>
    <s v="Prestación de servicios profesionales para realizar el mantenimiento de la red regulada y el cableado estructurado de la entidad a nivel nacional."/>
    <x v="1"/>
    <x v="1"/>
    <n v="9"/>
    <x v="0"/>
    <x v="0"/>
    <x v="2"/>
    <n v="32762127"/>
    <n v="32762127"/>
    <x v="0"/>
    <x v="0"/>
    <x v="1"/>
    <x v="0"/>
    <x v="5"/>
    <s v="Informática y Telecomunicaciones"/>
    <x v="3"/>
    <s v="Jefe Oficina de Informática y Telecomunicaciones"/>
    <x v="9"/>
    <x v="16"/>
    <s v="Implementar y soportar plataforma de TI"/>
    <s v="Índice de capacidad en la prestación de servicios de tecnología."/>
    <n v="334"/>
    <d v="2021-02-17T00:00:00"/>
    <n v="3640236"/>
    <n v="32762124"/>
    <n v="32762124"/>
    <s v="RUBEN DARIO MARTINEZ MELLIZO"/>
    <n v="3"/>
    <x v="0"/>
    <n v="24493"/>
    <x v="1"/>
  </r>
  <r>
    <x v="5"/>
    <n v="45"/>
    <x v="4"/>
    <x v="6"/>
    <x v="0"/>
    <x v="0"/>
    <x v="0"/>
    <x v="0"/>
    <x v="0"/>
    <s v="Servicios de implementación de aplicaciones"/>
    <x v="0"/>
    <n v="81111508"/>
    <s v="Prestación de servicios profesionales para realizar actividades de soporte técnico y temático de los sistemas de información para la operación del Sistema Nacional de Catastro."/>
    <x v="1"/>
    <x v="1"/>
    <n v="11"/>
    <x v="0"/>
    <x v="0"/>
    <x v="2"/>
    <n v="109481337"/>
    <n v="109481337"/>
    <x v="0"/>
    <x v="0"/>
    <x v="0"/>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268"/>
    <d v="2021-02-11T00:00:00"/>
    <n v="4976424"/>
    <n v="52252452"/>
    <n v="104504904"/>
    <s v="SANDRA PATRICIA MORENO_x000a_DANIEL RICO BONILLA"/>
    <n v="4976433"/>
    <x v="0"/>
    <s v="24433_x000a_24436"/>
    <x v="0"/>
  </r>
  <r>
    <x v="5"/>
    <n v="48"/>
    <x v="4"/>
    <x v="6"/>
    <x v="4"/>
    <x v="4"/>
    <x v="0"/>
    <x v="0"/>
    <x v="0"/>
    <s v="Servicios de soporte técnico o de mesa de ayuda"/>
    <x v="0"/>
    <n v="81111811"/>
    <s v="Prestación de servicios para realizar actividades de  operación, soporte  de solicitudes, incidentes y requerimientos  según los niveles de servicio establecidos."/>
    <x v="1"/>
    <x v="1"/>
    <n v="9"/>
    <x v="0"/>
    <x v="0"/>
    <x v="2"/>
    <n v="120216744"/>
    <n v="120216744"/>
    <x v="0"/>
    <x v="0"/>
    <x v="4"/>
    <x v="0"/>
    <x v="5"/>
    <s v="Informática y Telecomunicaciones"/>
    <x v="3"/>
    <s v="Jefe Oficina de Informática y Telecomunicaciones"/>
    <x v="9"/>
    <x v="16"/>
    <s v="Implementar y mantener sistemas de información, portales y aplicaciones"/>
    <s v="Índice de capacidad en la prestación de servicios de tecnología."/>
    <n v="241"/>
    <d v="2021-02-11T00:00:00"/>
    <n v="2671483"/>
    <n v="24043347"/>
    <n v="120216735"/>
    <s v="URIEL ANTONIO SIERRA OSPINA_x000a_URIEL HERRERA RODRIGUEZ _x000a_CESAR ESTIVEN HERNANDEZ_x000a_CESAR JAIR RODRIGUEZ_x000a_RICARDO ANDRES GONZALEZ"/>
    <n v="9"/>
    <x v="0"/>
    <s v="24419_x000a_24422_x000a_24423_x000a_24424_x000a_24425"/>
    <x v="4"/>
  </r>
  <r>
    <x v="5"/>
    <n v="66"/>
    <x v="4"/>
    <x v="6"/>
    <x v="1"/>
    <x v="1"/>
    <x v="0"/>
    <x v="0"/>
    <x v="0"/>
    <s v="Servicios de implementación de aplicaciones"/>
    <x v="0"/>
    <n v="81111508"/>
    <s v="Prestación de servicios profesionales para realizar actividades de desarrollo, soporte y mantenimiento en los componentes WEB - JAVA y de procesos, de los sistemas de información de la Oficina de Informática y Telecomunicaciones."/>
    <x v="1"/>
    <x v="1"/>
    <n v="9"/>
    <x v="0"/>
    <x v="0"/>
    <x v="2"/>
    <n v="67952493"/>
    <n v="67952493"/>
    <x v="0"/>
    <x v="0"/>
    <x v="1"/>
    <x v="0"/>
    <x v="5"/>
    <s v="Informática y Telecomunicaciones"/>
    <x v="3"/>
    <s v="Jefe Oficina de Informática y Telecomunicaciones"/>
    <x v="9"/>
    <x v="16"/>
    <s v="Implementar y mantener sistemas de información, portales y aplicaciones"/>
    <s v="Índice de capacidad en la prestación de servicios de tecnología."/>
    <n v="337"/>
    <d v="2021-02-22T00:00:00"/>
    <n v="7550277"/>
    <n v="67952493"/>
    <n v="67952493"/>
    <s v="VIRGILIO SANTANDER SOCARRAS"/>
    <n v="0"/>
    <x v="0"/>
    <m/>
    <x v="1"/>
  </r>
  <r>
    <x v="5"/>
    <n v="37"/>
    <x v="4"/>
    <x v="6"/>
    <x v="1"/>
    <x v="1"/>
    <x v="0"/>
    <x v="0"/>
    <x v="0"/>
    <s v="Servicios de implementación de aplicaciones"/>
    <x v="0"/>
    <n v="81111508"/>
    <s v="Prestación de servicios profesionales para orientar y realizar la gestión de la infraestructura tecnológica y seguridad informática que soportan los sistemas de la entidad."/>
    <x v="1"/>
    <x v="1"/>
    <n v="9"/>
    <x v="0"/>
    <x v="0"/>
    <x v="2"/>
    <n v="99203332"/>
    <n v="99203332"/>
    <x v="0"/>
    <x v="0"/>
    <x v="1"/>
    <x v="0"/>
    <x v="5"/>
    <s v="Informática y Telecomunicaciones"/>
    <x v="3"/>
    <s v="Jefe Oficina de Informática y Telecomunicaciones"/>
    <x v="9"/>
    <x v="16"/>
    <s v="Implementar y soportar plataforma de TI"/>
    <s v="Índice de capacidad en la prestación de servicios de tecnología."/>
    <n v="154"/>
    <d v="2021-01-28T00:00:00"/>
    <n v="11022592"/>
    <n v="99203328"/>
    <n v="99203328"/>
    <s v="WILMER ESPITIA MUÑOZ"/>
    <n v="4"/>
    <x v="0"/>
    <n v="24332"/>
    <x v="1"/>
  </r>
  <r>
    <x v="5"/>
    <m/>
    <x v="4"/>
    <x v="6"/>
    <x v="1"/>
    <x v="6"/>
    <x v="1"/>
    <x v="13"/>
    <x v="0"/>
    <s v="Servicios de implementación de aplicaciones"/>
    <x v="0"/>
    <n v="81111508"/>
    <s v="Prestación de servicios profesionales para soportar, mantener, analizar, diseñar, desarrollar e integrar componentes de software para el instituto."/>
    <x v="5"/>
    <x v="5"/>
    <n v="195"/>
    <x v="1"/>
    <x v="0"/>
    <x v="2"/>
    <n v="39811392"/>
    <n v="39811392"/>
    <x v="0"/>
    <x v="0"/>
    <x v="1"/>
    <x v="0"/>
    <x v="10"/>
    <s v="Oficina de Informática y Telecomunicaciones"/>
    <x v="3"/>
    <s v="Guillermo Gómez Gómez (Jefe OIT)"/>
    <x v="9"/>
    <x v="16"/>
    <s v="Implementar y soportar plataformas de TI"/>
    <s v="Índice de capacidad en la prestación de servicios de tecnología."/>
    <m/>
    <m/>
    <e v="#N/A"/>
    <e v="#N/A"/>
    <e v="#N/A"/>
    <m/>
    <n v="0"/>
    <x v="26"/>
    <m/>
    <x v="6"/>
  </r>
  <r>
    <x v="5"/>
    <m/>
    <x v="4"/>
    <x v="6"/>
    <x v="1"/>
    <x v="6"/>
    <x v="1"/>
    <x v="10"/>
    <x v="0"/>
    <s v="Servicios de implementación de aplicaciones"/>
    <x v="2"/>
    <n v="81111508"/>
    <s v="Prestación de servicios profesionales para identificar, revisar, proponer, implementar y optimizar mejoras al sistema de gestión de seguridad de la información del Instituto"/>
    <x v="5"/>
    <x v="5"/>
    <n v="195"/>
    <x v="1"/>
    <x v="0"/>
    <x v="2"/>
    <n v="71646848"/>
    <n v="71646848"/>
    <x v="0"/>
    <x v="0"/>
    <x v="1"/>
    <x v="0"/>
    <x v="10"/>
    <s v="Oficina de Informática y Telecomunicaciones"/>
    <x v="3"/>
    <s v="Guillermo Gómez Gómez (Jefe OIT)"/>
    <x v="9"/>
    <x v="16"/>
    <s v="Implementar el sistema de gestión de seguridad de la información "/>
    <s v="Índice de capacidad en la prestación de servicios de tecnología."/>
    <m/>
    <m/>
    <e v="#N/A"/>
    <e v="#N/A"/>
    <e v="#N/A"/>
    <m/>
    <n v="0"/>
    <x v="17"/>
    <m/>
    <x v="6"/>
  </r>
  <r>
    <x v="5"/>
    <n v="29"/>
    <x v="4"/>
    <x v="7"/>
    <x v="1"/>
    <x v="1"/>
    <x v="0"/>
    <x v="0"/>
    <x v="0"/>
    <s v="Servicios secretariales o de administración de oficinas  "/>
    <x v="0"/>
    <n v="80161501"/>
    <s v="Prestación de servicios profesionales en el área penal, actuando en representación y defensa del IGAC a nivel Nacional."/>
    <x v="0"/>
    <x v="0"/>
    <n v="11"/>
    <x v="0"/>
    <x v="0"/>
    <x v="2"/>
    <n v="83053047"/>
    <n v="83053047"/>
    <x v="0"/>
    <x v="0"/>
    <x v="1"/>
    <x v="1"/>
    <x v="11"/>
    <s v="Oficina Asesora Jurídica"/>
    <x v="3"/>
    <s v="Jefe Oficina Asesora Jurídica"/>
    <x v="4"/>
    <x v="6"/>
    <s v="N/A"/>
    <s v="N/A"/>
    <n v="117"/>
    <d v="2021-01-26T00:00:00"/>
    <n v="7550277"/>
    <n v="83053047"/>
    <n v="83053047"/>
    <s v="ALDEMAR GUARNIZO GARCÍA"/>
    <n v="0"/>
    <x v="0"/>
    <n v="24262"/>
    <x v="1"/>
  </r>
  <r>
    <x v="5"/>
    <n v="11"/>
    <x v="4"/>
    <x v="7"/>
    <x v="1"/>
    <x v="1"/>
    <x v="0"/>
    <x v="0"/>
    <x v="0"/>
    <s v="Servicios secretariales o de administración de oficinas  "/>
    <x v="0"/>
    <n v="80161501"/>
    <s v="Prestación de servicios profesionales para realizar acompañamiento jurídico, emisión de conceptos jurídicos, interpretación y aplicación de las normas en las cuales se encuentra enmarcado el funcionamiento de la entidad y la Ley 1474 de 2011, así como representar en los asuntos judiciales, extrajudiciales y administrativos que sea parte el IGAC."/>
    <x v="0"/>
    <x v="0"/>
    <n v="11"/>
    <x v="0"/>
    <x v="0"/>
    <x v="2"/>
    <n v="269654000"/>
    <n v="269654000"/>
    <x v="0"/>
    <x v="0"/>
    <x v="1"/>
    <x v="1"/>
    <x v="11"/>
    <s v="Oficina Asesora Jurídica"/>
    <x v="3"/>
    <s v="Jefe Oficina Asesora Jurídica"/>
    <x v="4"/>
    <x v="6"/>
    <s v="N/A"/>
    <s v="N/A"/>
    <n v="36"/>
    <d v="2021-01-14T00:00:00"/>
    <n v="24514000"/>
    <n v="269654000"/>
    <n v="269654000"/>
    <s v="CARLOS EDUARDO MEDELLIN BECERRA"/>
    <n v="0"/>
    <x v="0"/>
    <n v="24197"/>
    <x v="1"/>
  </r>
  <r>
    <x v="5"/>
    <n v="26"/>
    <x v="4"/>
    <x v="7"/>
    <x v="1"/>
    <x v="1"/>
    <x v="0"/>
    <x v="0"/>
    <x v="0"/>
    <s v="Servicios secretariales o de administración de oficinas  "/>
    <x v="0"/>
    <n v="80161501"/>
    <s v="Prestación de servicios profesionales a la Oficina Asesora Jurídica en la gestión jurídica en las fases contractuales y pos contractuales asignadas, así como los asuntos de derecho disciplinario que le sean asignados."/>
    <x v="0"/>
    <x v="0"/>
    <n v="11"/>
    <x v="0"/>
    <x v="0"/>
    <x v="2"/>
    <n v="95787741"/>
    <n v="95787741"/>
    <x v="0"/>
    <x v="0"/>
    <x v="1"/>
    <x v="1"/>
    <x v="11"/>
    <s v="Oficina Asesora Jurídica"/>
    <x v="3"/>
    <s v="Jefe Oficina Asesora Jurídica"/>
    <x v="4"/>
    <x v="6"/>
    <s v="N/A"/>
    <s v="N/A"/>
    <n v="148"/>
    <d v="2021-01-26T00:00:00"/>
    <n v="8707975"/>
    <n v="95787736"/>
    <n v="95787736"/>
    <s v="DIANA KARIME VELEZ GONAZALE"/>
    <n v="5"/>
    <x v="0"/>
    <n v="24287"/>
    <x v="1"/>
  </r>
  <r>
    <x v="5"/>
    <n v="33"/>
    <x v="4"/>
    <x v="7"/>
    <x v="0"/>
    <x v="0"/>
    <x v="0"/>
    <x v="0"/>
    <x v="0"/>
    <s v="Servicios secretariales o de administración de oficinas  "/>
    <x v="0"/>
    <n v="80161501"/>
    <s v="Prestación de servicios profesionales para realizar la representación ante las autoridades administrativas y judiciales a nivel nacional en los que sea parte el igac; así como apoyar en todos los trámites jurídicos encaminados a la oficina asesora jurídica."/>
    <x v="0"/>
    <x v="0"/>
    <n v="8"/>
    <x v="0"/>
    <x v="0"/>
    <x v="2"/>
    <n v="121357412"/>
    <n v="121357412"/>
    <x v="0"/>
    <x v="0"/>
    <x v="0"/>
    <x v="1"/>
    <x v="11"/>
    <s v="Oficina Asesora Jurídica"/>
    <x v="3"/>
    <s v="Jefe Oficina Asesora Jurídica"/>
    <x v="4"/>
    <x v="6"/>
    <s v="N/A"/>
    <s v="N/A"/>
    <n v="128"/>
    <d v="2021-01-26T00:00:00"/>
    <n v="7550277"/>
    <n v="60402216"/>
    <n v="120804432"/>
    <s v="ENIRQUE LESMES RODRIGUEZ_x000a_CAROLINA CARDONA BUENO"/>
    <n v="552980"/>
    <x v="0"/>
    <s v="24267_x000a_24268"/>
    <x v="0"/>
  </r>
  <r>
    <x v="5"/>
    <n v="27"/>
    <x v="4"/>
    <x v="7"/>
    <x v="1"/>
    <x v="1"/>
    <x v="0"/>
    <x v="0"/>
    <x v="0"/>
    <s v="Servicios secretariales o de administración de oficinas  "/>
    <x v="0"/>
    <n v="80161501"/>
    <s v="Prestación de servicios profesionales para apoyar a la Oficina Asesora Jurídica como enlace de la oficina asesora de planeación, en la estructuración de la defensa judicial y prevención del daño antijurídico del Instituto Geográfico Agustín Codazzi."/>
    <x v="0"/>
    <x v="0"/>
    <n v="11"/>
    <x v="0"/>
    <x v="0"/>
    <x v="2"/>
    <n v="73517994"/>
    <n v="73517994"/>
    <x v="0"/>
    <x v="0"/>
    <x v="1"/>
    <x v="0"/>
    <x v="5"/>
    <s v="Oficina Asesora Jurídica"/>
    <x v="3"/>
    <s v="Jefe Oficina Asesora de Planeación"/>
    <x v="9"/>
    <x v="17"/>
    <s v="Realizar el seguimiento de los planes de acción anual"/>
    <s v="Documentos de planeación realizados_x000a__x000a_Documentos de planeación con seguimientos realizados_x000a_"/>
    <n v="127"/>
    <d v="2021-01-26T00:00:00"/>
    <n v="6683454"/>
    <n v="73517994"/>
    <n v="73517994"/>
    <s v="ESTEFANÍA DUQUE RINCÓN"/>
    <n v="0"/>
    <x v="0"/>
    <n v="24270"/>
    <x v="1"/>
  </r>
  <r>
    <x v="5"/>
    <n v="31"/>
    <x v="4"/>
    <x v="7"/>
    <x v="1"/>
    <x v="1"/>
    <x v="0"/>
    <x v="0"/>
    <x v="0"/>
    <s v="Servicios secretariales o de administración de oficinas  "/>
    <x v="0"/>
    <n v="80161501"/>
    <s v="Prestación de servicios profesionales para apoyar a la Oficina Asesora Jurídica en la gestión jurídica y de regulación, en la revisión legal de los actos administrativos, elaboración de conceptos y documentos que requiera el Instituto Geográfico Agustín Codazzi."/>
    <x v="0"/>
    <x v="0"/>
    <n v="11"/>
    <x v="0"/>
    <x v="0"/>
    <x v="2"/>
    <n v="95787741"/>
    <n v="95787741"/>
    <x v="0"/>
    <x v="0"/>
    <x v="1"/>
    <x v="1"/>
    <x v="11"/>
    <s v="Oficina Asesora Jurídica"/>
    <x v="3"/>
    <s v="Jefe Oficina Asesora Jurídica"/>
    <x v="4"/>
    <x v="6"/>
    <s v="N/A"/>
    <s v="N/A"/>
    <n v="147"/>
    <d v="2021-01-26T00:00:00"/>
    <n v="8707976"/>
    <n v="95787736"/>
    <n v="95787736"/>
    <s v="JULIO CESAR AMAYA MENDEZ"/>
    <n v="5"/>
    <x v="0"/>
    <n v="24286"/>
    <x v="1"/>
  </r>
  <r>
    <x v="5"/>
    <n v="32"/>
    <x v="4"/>
    <x v="7"/>
    <x v="1"/>
    <x v="1"/>
    <x v="0"/>
    <x v="0"/>
    <x v="0"/>
    <s v="Servicios secretariales o de administración de oficinas  "/>
    <x v="0"/>
    <n v="80161501"/>
    <s v="Prestación de servicios profesionales en los asuntos legales y de propiedad intelectual que le sean asignados por la Oficina Asesora Jurídica; así como realizar representación judicial y extrajudicial del IGAC a nivel nacional."/>
    <x v="0"/>
    <x v="0"/>
    <n v="11"/>
    <x v="0"/>
    <x v="0"/>
    <x v="2"/>
    <n v="95787741"/>
    <n v="95787741"/>
    <x v="0"/>
    <x v="0"/>
    <x v="1"/>
    <x v="1"/>
    <x v="11"/>
    <s v="Oficina Asesora Jurídica"/>
    <x v="3"/>
    <s v="Jefe Oficina Asesora Jurídica"/>
    <x v="4"/>
    <x v="6"/>
    <s v="N/A"/>
    <s v="N/A"/>
    <n v="138"/>
    <d v="2021-01-26T00:00:00"/>
    <n v="8707976"/>
    <n v="95787736"/>
    <n v="95787736"/>
    <s v="LAURA VILLARRAGA ALBINO,"/>
    <n v="5"/>
    <x v="0"/>
    <n v="24271"/>
    <x v="1"/>
  </r>
  <r>
    <x v="5"/>
    <n v="30"/>
    <x v="4"/>
    <x v="7"/>
    <x v="1"/>
    <x v="1"/>
    <x v="0"/>
    <x v="0"/>
    <x v="0"/>
    <s v="Servicios secretariales o de administración de oficinas  "/>
    <x v="0"/>
    <n v="80161501"/>
    <s v="Prestación de servicios profesionales para apoyar a la Oficina Asesora Jurídica en la estructuración de gestión jurídica, elaboración y revisión de conceptos, actos administrativos, doctrina y demás temas transversales que sean requeridos por el supervisor; así como realizar representación judicial y extrajudicial del IGAC a nivel nacional. "/>
    <x v="0"/>
    <x v="0"/>
    <n v="8"/>
    <x v="0"/>
    <x v="0"/>
    <x v="2"/>
    <n v="60678706"/>
    <n v="60678706"/>
    <x v="0"/>
    <x v="0"/>
    <x v="1"/>
    <x v="1"/>
    <x v="11"/>
    <s v="Oficina Asesora Jurídica"/>
    <x v="3"/>
    <s v="Jefe Oficina Asesora Jurídica"/>
    <x v="4"/>
    <x v="6"/>
    <s v="N/A"/>
    <s v="N/A"/>
    <n v="146"/>
    <d v="2021-01-26T00:00:00"/>
    <n v="7550277"/>
    <n v="60402216"/>
    <n v="60402216"/>
    <s v="SANDRA MAGALLY SALGADO LEYV"/>
    <n v="276490"/>
    <x v="0"/>
    <n v="24285"/>
    <x v="1"/>
  </r>
  <r>
    <x v="2"/>
    <m/>
    <x v="4"/>
    <x v="8"/>
    <x v="1"/>
    <x v="7"/>
    <x v="1"/>
    <x v="0"/>
    <x v="0"/>
    <s v="Servicios de auditoría"/>
    <x v="0"/>
    <n v="84111600"/>
    <s v="Contratación de auditoria externa de seguimiento y auditoria con fines de certificación de calidad bajo la norma ISO 9001:2015, gestión ambiental bajo la norma ISO 14001:2015"/>
    <x v="6"/>
    <x v="6"/>
    <n v="11"/>
    <x v="0"/>
    <x v="0"/>
    <x v="2"/>
    <n v="20000000"/>
    <n v="20000000"/>
    <x v="0"/>
    <x v="0"/>
    <x v="1"/>
    <x v="0"/>
    <x v="5"/>
    <s v="Oficina Asesora de Planeación"/>
    <x v="3"/>
    <s v="Jefe Oficina Asesora de Planeación"/>
    <x v="9"/>
    <x v="22"/>
    <s v="Ejecutar el programa de auditoria"/>
    <s v="Sistema de Gestión implementado_x000a_"/>
    <m/>
    <m/>
    <e v="#N/A"/>
    <e v="#N/A"/>
    <e v="#N/A"/>
    <m/>
    <n v="0"/>
    <x v="0"/>
    <m/>
    <x v="7"/>
  </r>
  <r>
    <x v="5"/>
    <n v="16"/>
    <x v="4"/>
    <x v="8"/>
    <x v="1"/>
    <x v="1"/>
    <x v="0"/>
    <x v="0"/>
    <x v="0"/>
    <s v="Servicios secretariales o de administración de oficinas  "/>
    <x v="0"/>
    <n v="80161501"/>
    <s v="Prestación de servicios profesionales para apoyar el proceso de direccionamiento estratégico y planeación, para apoyar la revisión y ajuste del Sistema Integrado de Gestión, así como realizar acciones tendientes al cumplimiento del plan para su implementación y todo lo relacionado con procesos de certificación y recertificación de calidad."/>
    <x v="1"/>
    <x v="1"/>
    <n v="11"/>
    <x v="0"/>
    <x v="0"/>
    <x v="2"/>
    <n v="108518128"/>
    <n v="108518128"/>
    <x v="0"/>
    <x v="0"/>
    <x v="1"/>
    <x v="0"/>
    <x v="5"/>
    <s v="Oficina Asesora de Planeación"/>
    <x v="3"/>
    <s v="Jefe Oficina Asesora de Planeación"/>
    <x v="9"/>
    <x v="22"/>
    <s v="Actualizar e implementar los planes de trabajo y/o mejoramiento anual"/>
    <s v="Sistema de Gestión implementado_x000a_"/>
    <n v="92"/>
    <d v="2021-01-19T00:00:00"/>
    <n v="9865284"/>
    <n v="108518124"/>
    <n v="108518124"/>
    <s v="CARLOS RAFAEL GONZÁLEZ CONTRERAS"/>
    <n v="4"/>
    <x v="0"/>
    <n v="24288"/>
    <x v="1"/>
  </r>
  <r>
    <x v="5"/>
    <n v="22"/>
    <x v="4"/>
    <x v="8"/>
    <x v="1"/>
    <x v="1"/>
    <x v="0"/>
    <x v="0"/>
    <x v="0"/>
    <s v="Servicios de auditoría"/>
    <x v="0"/>
    <n v="84111600"/>
    <s v="Prestación de servicios profesionales para realizar las actividades del sistema de gestión ambiental del instituto en el marco del modelo de planeación y gestión vigente para la nación "/>
    <x v="0"/>
    <x v="0"/>
    <n v="11"/>
    <x v="0"/>
    <x v="0"/>
    <x v="2"/>
    <n v="73517991"/>
    <n v="73517991"/>
    <x v="0"/>
    <x v="0"/>
    <x v="1"/>
    <x v="0"/>
    <x v="5"/>
    <s v="Oficina Asesora de Planeación"/>
    <x v="3"/>
    <s v="Jefe Oficina Asesora de Planeación"/>
    <x v="9"/>
    <x v="22"/>
    <s v="Actualizar e implementar los planes de trabajo y/o mejoramiento anual"/>
    <s v="Sistema de Gestión implementado_x000a_"/>
    <n v="94"/>
    <d v="2021-01-19T00:00:00"/>
    <n v="6683453"/>
    <n v="73517983"/>
    <n v="73517983"/>
    <s v="DANIEL ALEJANDRO VELASQUEZ PIRA"/>
    <n v="8"/>
    <x v="0"/>
    <n v="24260"/>
    <x v="1"/>
  </r>
  <r>
    <x v="5"/>
    <n v="17"/>
    <x v="4"/>
    <x v="8"/>
    <x v="1"/>
    <x v="1"/>
    <x v="0"/>
    <x v="0"/>
    <x v="0"/>
    <s v="Servicios secretariales o de administración de oficinas  "/>
    <x v="0"/>
    <n v="80161501"/>
    <s v="Prestación de servicios profesionales para apoyar el proceso de direccionamiento estratégico y planeación, por medio de la gestión de procesos de parametrización administración manejo y montaje de bases de datos."/>
    <x v="1"/>
    <x v="1"/>
    <n v="11"/>
    <x v="0"/>
    <x v="0"/>
    <x v="2"/>
    <n v="54740668"/>
    <n v="54740668"/>
    <x v="0"/>
    <x v="0"/>
    <x v="1"/>
    <x v="0"/>
    <x v="5"/>
    <s v="Oficina Asesora de Planeación"/>
    <x v="3"/>
    <s v="Jefe Oficina Asesora de Planeación"/>
    <x v="9"/>
    <x v="17"/>
    <s v="Realizar el seguimiento de los planes de acción anual"/>
    <s v="Documentos de planeación con seguimientos realizados"/>
    <n v="93"/>
    <d v="2021-01-19T00:00:00"/>
    <n v="4976424"/>
    <n v="54740664"/>
    <n v="54740664"/>
    <s v="DANIEL FERNANDO GALLEGO MORENO"/>
    <n v="4"/>
    <x v="0"/>
    <n v="24294"/>
    <x v="1"/>
  </r>
  <r>
    <x v="5"/>
    <n v="18"/>
    <x v="4"/>
    <x v="8"/>
    <x v="1"/>
    <x v="1"/>
    <x v="0"/>
    <x v="0"/>
    <x v="0"/>
    <s v="Servicios secretariales o de administración de oficinas  "/>
    <x v="0"/>
    <n v="80161501"/>
    <s v="Prestar servicios profesionales a la Oficina Asesora de Planeación para apoyar la implementación del Modelo Integrado de Planeación y Gestión (MIPG) en la entidad y realizar las acciones tendientes al cumplimiento de los requisitos, promoción y divulgación de este. De igual manera, brindar apoyo al proceso de Direccionamiento Estratégico y Planeación."/>
    <x v="1"/>
    <x v="1"/>
    <n v="11"/>
    <x v="0"/>
    <x v="0"/>
    <x v="2"/>
    <n v="83053047"/>
    <n v="83053047"/>
    <x v="0"/>
    <x v="0"/>
    <x v="1"/>
    <x v="0"/>
    <x v="5"/>
    <s v="Oficina Asesora de Planeación"/>
    <x v="3"/>
    <s v="Jefe Oficina Asesora de Planeación"/>
    <x v="9"/>
    <x v="22"/>
    <s v="Actualizar e implementar los planes de trabajo y/o mejoramiento anual"/>
    <s v="Sistema de Gestión implementado_x000a_"/>
    <n v="95"/>
    <d v="2021-01-19T00:00:00"/>
    <n v="7550277"/>
    <n v="83053047"/>
    <n v="83053047"/>
    <s v="DAVID LEONARDO CARO PEDREROS"/>
    <n v="0"/>
    <x v="0"/>
    <n v="24295"/>
    <x v="1"/>
  </r>
  <r>
    <x v="5"/>
    <n v="15"/>
    <x v="4"/>
    <x v="8"/>
    <x v="1"/>
    <x v="1"/>
    <x v="0"/>
    <x v="1"/>
    <x v="0"/>
    <s v="Servicios secretariales o de administración de oficinas  "/>
    <x v="0"/>
    <n v="80161501"/>
    <s v="Prestación de servicios profesionales para apoyar la implementación del Modelo Integrado de Planeación y Gestión en el Instituto, con énfasis en la actualización documental."/>
    <x v="1"/>
    <x v="1"/>
    <n v="11"/>
    <x v="0"/>
    <x v="0"/>
    <x v="2"/>
    <n v="46898742"/>
    <n v="46898742"/>
    <x v="0"/>
    <x v="0"/>
    <x v="1"/>
    <x v="0"/>
    <x v="5"/>
    <s v="Oficina Asesora de Planeación"/>
    <x v="3"/>
    <s v="Jefe Oficina Asesora de Planeación"/>
    <x v="9"/>
    <x v="22"/>
    <s v="Actualizar e implementar los planes de trabajo y/o mejoramiento anual"/>
    <s v="Sistema de Gestión implementado_x000a_"/>
    <n v="100"/>
    <d v="2021-01-19T00:00:00"/>
    <n v="4263522"/>
    <n v="46472390"/>
    <n v="46472390"/>
    <s v="LAURA ISABEL GONZALEZ"/>
    <n v="426352"/>
    <x v="0"/>
    <n v="24340"/>
    <x v="1"/>
  </r>
  <r>
    <x v="5"/>
    <n v="21"/>
    <x v="4"/>
    <x v="8"/>
    <x v="3"/>
    <x v="3"/>
    <x v="0"/>
    <x v="0"/>
    <x v="0"/>
    <s v="Servicios secretariales o de administración de oficinas  "/>
    <x v="0"/>
    <n v="80161501"/>
    <s v="Prestación de servicios profesionales para apoyar la formulación, actualización y seguimiento físico y financiero de los planes, programas y proyectos de los procesos asignados en el marco del Modelo Integrado de Planeación y Gestión."/>
    <x v="1"/>
    <x v="1"/>
    <n v="11"/>
    <x v="0"/>
    <x v="0"/>
    <x v="2"/>
    <n v="249159141"/>
    <n v="249159141"/>
    <x v="0"/>
    <x v="0"/>
    <x v="3"/>
    <x v="0"/>
    <x v="5"/>
    <s v="Oficina Asesora de Planeación"/>
    <x v="3"/>
    <s v="Jefe Oficina Asesora de Planeación"/>
    <x v="9"/>
    <x v="17"/>
    <s v="Realizar el seguimiento de los planes de acción anual"/>
    <s v="Documentos de planeación realizados_x000a__x000a_Documentos de planeación con seguimientos realizados_x000a_"/>
    <n v="99"/>
    <d v="2021-01-19T00:00:00"/>
    <n v="7550277"/>
    <n v="83053047"/>
    <n v="249159141"/>
    <s v="NASLY ESPERANZA MAYORGA_x000a_DIEGO CASTIBLANCO_x000a_ORLANDO AMAYA"/>
    <n v="0"/>
    <x v="0"/>
    <s v="24304_x000a_24305_x000a_24306"/>
    <x v="3"/>
  </r>
  <r>
    <x v="2"/>
    <n v="45"/>
    <x v="2"/>
    <x v="2"/>
    <x v="1"/>
    <x v="1"/>
    <x v="0"/>
    <x v="6"/>
    <x v="0"/>
    <s v="Servicios secretariales o de administración de oficinas  "/>
    <x v="0"/>
    <n v="80161501"/>
    <s v="Prestación de servicios profesionales para apoyar la gestión de atención al ciudadano en Sede Central y a nivel nacional."/>
    <x v="0"/>
    <x v="0"/>
    <n v="11"/>
    <x v="0"/>
    <x v="0"/>
    <x v="2"/>
    <n v="40042596"/>
    <n v="40042596"/>
    <x v="0"/>
    <x v="0"/>
    <x v="1"/>
    <x v="1"/>
    <x v="13"/>
    <s v="Secretaría General - Grupo Interno de Trabajo Servicio al Ciudadano"/>
    <x v="3"/>
    <s v="Coordinador Grupo Interno de Trabajo Servicio al Ciudadano"/>
    <x v="4"/>
    <x v="6"/>
    <s v="N/A"/>
    <s v="N/A"/>
    <n v="81"/>
    <d v="2021-01-22T00:00:00"/>
    <n v="3640236"/>
    <n v="40042596"/>
    <n v="40042596"/>
    <s v="ANYI MARCELA LEON RUBIANO"/>
    <n v="0"/>
    <x v="0"/>
    <n v="24239"/>
    <x v="1"/>
  </r>
  <r>
    <x v="2"/>
    <n v="46"/>
    <x v="2"/>
    <x v="2"/>
    <x v="1"/>
    <x v="1"/>
    <x v="0"/>
    <x v="6"/>
    <x v="0"/>
    <s v="Servicios secretariales o de administración de oficinas  "/>
    <x v="0"/>
    <n v="80161501"/>
    <s v="Prestación de servicios profesionales para apoyar la gestión administrativa del servicio al ciudadano en Sede Central y a nivel nacional."/>
    <x v="0"/>
    <x v="0"/>
    <n v="11"/>
    <x v="0"/>
    <x v="0"/>
    <x v="2"/>
    <n v="29386313"/>
    <n v="29386313"/>
    <x v="0"/>
    <x v="0"/>
    <x v="1"/>
    <x v="1"/>
    <x v="13"/>
    <s v="Secretaría General - Grupo Interno de Trabajo Servicio al Ciudadano"/>
    <x v="3"/>
    <s v="Coordinador Grupo Interno de Trabajo Servicio al Ciudadano"/>
    <x v="4"/>
    <x v="6"/>
    <s v="N/A"/>
    <s v="N/A"/>
    <n v="86"/>
    <d v="2021-01-22T00:00:00"/>
    <n v="2671483"/>
    <n v="29386313"/>
    <n v="29386313"/>
    <s v="JUAN DAVID DIAZ BUENDIA"/>
    <n v="0"/>
    <x v="0"/>
    <n v="24241"/>
    <x v="1"/>
  </r>
  <r>
    <x v="2"/>
    <n v="44"/>
    <x v="2"/>
    <x v="2"/>
    <x v="1"/>
    <x v="1"/>
    <x v="0"/>
    <x v="0"/>
    <x v="0"/>
    <s v="Servicios secretariales o de administración de oficinas  "/>
    <x v="0"/>
    <n v="80161501"/>
    <s v="Prestación de servicios profesionales para apoyar la gestión del servicio al ciudadano en Sede Central y a nivel nacional."/>
    <x v="0"/>
    <x v="0"/>
    <n v="11"/>
    <x v="0"/>
    <x v="0"/>
    <x v="2"/>
    <n v="46898742"/>
    <n v="46898742"/>
    <x v="0"/>
    <x v="0"/>
    <x v="1"/>
    <x v="1"/>
    <x v="13"/>
    <s v="Secretaría General - Grupo Interno de Trabajo Servicio al Ciudadano"/>
    <x v="3"/>
    <s v="Coordinador Grupo Interno de Trabajo Servicio al Ciudadano"/>
    <x v="4"/>
    <x v="6"/>
    <s v="N/A"/>
    <s v="N/A"/>
    <n v="75"/>
    <d v="2021-01-20T00:00:00"/>
    <n v="4263522"/>
    <n v="46898742"/>
    <n v="46898742"/>
    <s v="KAROL VIVIANA MORALES ALZATE"/>
    <n v="0"/>
    <x v="0"/>
    <n v="24229"/>
    <x v="1"/>
  </r>
  <r>
    <x v="2"/>
    <n v="36"/>
    <x v="2"/>
    <x v="2"/>
    <x v="1"/>
    <x v="1"/>
    <x v="0"/>
    <x v="0"/>
    <x v="0"/>
    <s v="Servicios secretariales o de administración de oficinas  "/>
    <x v="0"/>
    <n v="80161501"/>
    <s v="Prestación de servicios profesionales para apoyar las estrategias, procesos, procedimientos y actividades del servicio al ciudadano en Sede Central y a nivel nacional."/>
    <x v="0"/>
    <x v="0"/>
    <n v="11"/>
    <x v="0"/>
    <x v="0"/>
    <x v="2"/>
    <n v="63335720"/>
    <n v="63335720"/>
    <x v="0"/>
    <x v="0"/>
    <x v="1"/>
    <x v="1"/>
    <x v="24"/>
    <s v="Secretaria General - GIT Servicio al Ciudadano"/>
    <x v="3"/>
    <s v="Coordinador GIT Servicio al Ciudadano"/>
    <x v="4"/>
    <x v="6"/>
    <s v="N/A"/>
    <s v="N/A"/>
    <n v="36"/>
    <d v="2021-01-15T00:00:00"/>
    <n v="5757792"/>
    <n v="63335712"/>
    <n v="63335712"/>
    <s v="SHADIA  GENE BELTRAN"/>
    <n v="8"/>
    <x v="0"/>
    <n v="24228"/>
    <x v="1"/>
  </r>
  <r>
    <x v="2"/>
    <m/>
    <x v="2"/>
    <x v="2"/>
    <x v="1"/>
    <x v="6"/>
    <x v="1"/>
    <x v="8"/>
    <x v="0"/>
    <s v="Centros o servicios móviles de atención de salud"/>
    <x v="0"/>
    <n v="85101508"/>
    <s v="Promover la inclusión social y el goce efectivo de derechos de la población sorda, en el desarrollo de sensibilizaciones y aproximaciones con enfoque de servicio a la ciudadanía que permite reconocer la lengua de señas colombiana."/>
    <x v="5"/>
    <x v="5"/>
    <n v="6"/>
    <x v="0"/>
    <x v="0"/>
    <x v="2"/>
    <n v="14000000"/>
    <n v="14000000"/>
    <x v="0"/>
    <x v="0"/>
    <x v="1"/>
    <x v="1"/>
    <x v="25"/>
    <s v="Secretaria General - GIT Talento Humano"/>
    <x v="3"/>
    <s v="Coordinador GIT Talento Humano"/>
    <x v="9"/>
    <x v="18"/>
    <s v="Desarrollar actividades de educación informal en competencias laborales y socioemocionales virtuales y presenciales"/>
    <s v="Personas Capacitadas"/>
    <m/>
    <m/>
    <e v="#N/A"/>
    <e v="#N/A"/>
    <e v="#N/A"/>
    <m/>
    <n v="0"/>
    <x v="27"/>
    <m/>
    <x v="6"/>
  </r>
  <r>
    <x v="2"/>
    <m/>
    <x v="2"/>
    <x v="2"/>
    <x v="1"/>
    <x v="6"/>
    <x v="1"/>
    <x v="18"/>
    <x v="0"/>
    <s v="Máquinas clasificadoras"/>
    <x v="0"/>
    <n v="44102500"/>
    <s v="Realizar el mantenimiento y/o adecuación de los digiturnos que tiene el IGAC a nivel nacional"/>
    <x v="5"/>
    <x v="5"/>
    <n v="7"/>
    <x v="0"/>
    <x v="0"/>
    <x v="2"/>
    <n v="120000000"/>
    <n v="120000000"/>
    <x v="0"/>
    <x v="1"/>
    <x v="1"/>
    <x v="1"/>
    <x v="24"/>
    <s v="Secretaria General - GIT Servicio al Ciudadano"/>
    <x v="3"/>
    <s v="Coordinador GIT Servicio al Ciudadano"/>
    <x v="4"/>
    <x v="6"/>
    <s v="N/A"/>
    <s v="N/A"/>
    <m/>
    <m/>
    <e v="#N/A"/>
    <e v="#N/A"/>
    <e v="#N/A"/>
    <m/>
    <n v="0"/>
    <x v="0"/>
    <m/>
    <x v="6"/>
  </r>
  <r>
    <x v="2"/>
    <n v="51"/>
    <x v="2"/>
    <x v="2"/>
    <x v="1"/>
    <x v="1"/>
    <x v="0"/>
    <x v="0"/>
    <x v="0"/>
    <s v="Servicios secretariales o de administración de oficinas  "/>
    <x v="0"/>
    <n v="80161501"/>
    <s v="Prestación de servicios profesionales para la gestión y atención de los asuntos jurídicos y contractuales que sean competencia de la Secretaria General del Instituto Geográfico Agustín Codazzi"/>
    <x v="1"/>
    <x v="1"/>
    <n v="11"/>
    <x v="0"/>
    <x v="0"/>
    <x v="2"/>
    <n v="83053047"/>
    <n v="83053047"/>
    <x v="0"/>
    <x v="0"/>
    <x v="1"/>
    <x v="0"/>
    <x v="8"/>
    <s v="Secretaría General"/>
    <x v="3"/>
    <s v="Secretaria General"/>
    <x v="9"/>
    <x v="17"/>
    <s v="Realizar el seguimiento de los planes de acción anual"/>
    <s v="Documentos de planeación con seguimientos realizados"/>
    <n v="287"/>
    <d v="2021-02-15T00:00:00"/>
    <n v="7550277"/>
    <n v="79026233"/>
    <n v="79026233"/>
    <s v="HELVIN IVAN CIFUENTES GONZALEZ"/>
    <n v="4026814"/>
    <x v="0"/>
    <n v="24449"/>
    <x v="1"/>
  </r>
  <r>
    <x v="2"/>
    <n v="52"/>
    <x v="2"/>
    <x v="2"/>
    <x v="1"/>
    <x v="1"/>
    <x v="0"/>
    <x v="0"/>
    <x v="0"/>
    <s v="Servicios secretariales o de administración de oficinas  "/>
    <x v="0"/>
    <n v="80161501"/>
    <s v="Prestación de servicios profesionales para la gestión y atención de las actividades relacionadas con la programación, control y seguimiento, presupuestal de los rubros de funcionamiento de la Entidad"/>
    <x v="1"/>
    <x v="1"/>
    <n v="11"/>
    <x v="0"/>
    <x v="0"/>
    <x v="2"/>
    <n v="73517991"/>
    <n v="73517991"/>
    <x v="0"/>
    <x v="0"/>
    <x v="1"/>
    <x v="0"/>
    <x v="8"/>
    <s v="Secretaría General"/>
    <x v="3"/>
    <s v="Secretaria General"/>
    <x v="9"/>
    <x v="17"/>
    <s v="Realizar el seguimiento de los planes de acción anual"/>
    <s v="Documentos de planeación con seguimientos realizados"/>
    <n v="194"/>
    <d v="2021-02-08T00:00:00"/>
    <n v="6683454"/>
    <n v="71290173"/>
    <n v="71290173"/>
    <s v="JENNFER  ABRIL"/>
    <n v="2227818"/>
    <x v="0"/>
    <n v="24378"/>
    <x v="1"/>
  </r>
  <r>
    <x v="2"/>
    <n v="56"/>
    <x v="2"/>
    <x v="2"/>
    <x v="1"/>
    <x v="1"/>
    <x v="0"/>
    <x v="7"/>
    <x v="0"/>
    <s v="Servicios secretariales o de administración de oficinas  "/>
    <x v="0"/>
    <n v="80161501"/>
    <s v="Prestar servicios profesionales  en materia jurídica para acompañar a la secretaria general del IGAC a través de la emisión, análisis, revisión, acompañamiento y proyección de conceptos jurídicos que requiera la secretaria general"/>
    <x v="1"/>
    <x v="1"/>
    <n v="11"/>
    <x v="0"/>
    <x v="0"/>
    <x v="2"/>
    <n v="83053047"/>
    <n v="83053047"/>
    <x v="0"/>
    <x v="0"/>
    <x v="1"/>
    <x v="1"/>
    <x v="8"/>
    <s v="Secretaría General"/>
    <x v="3"/>
    <s v="Secretaria General"/>
    <x v="4"/>
    <x v="6"/>
    <s v="N/A"/>
    <s v="N/A"/>
    <n v="265"/>
    <d v="2021-02-15T00:00:00"/>
    <n v="7550277"/>
    <n v="79277909"/>
    <n v="79277909"/>
    <s v="JULIAN ALEJANDRO CRUZ ALARCON"/>
    <n v="3775138"/>
    <x v="0"/>
    <n v="24430"/>
    <x v="1"/>
  </r>
  <r>
    <x v="2"/>
    <m/>
    <x v="2"/>
    <x v="2"/>
    <x v="1"/>
    <x v="6"/>
    <x v="1"/>
    <x v="13"/>
    <x v="0"/>
    <s v="Centros o servicios móviles de atención de salud"/>
    <x v="0"/>
    <n v="85101508"/>
    <s v="Capacitar a los funcionarios en el manejo y operación técnica de las aeronaves no tripuladas tipo UAS, propiedad del IGAC"/>
    <x v="5"/>
    <x v="5"/>
    <n v="8"/>
    <x v="0"/>
    <x v="1"/>
    <x v="2"/>
    <n v="10000000"/>
    <n v="10000000"/>
    <x v="0"/>
    <x v="1"/>
    <x v="1"/>
    <x v="1"/>
    <x v="8"/>
    <s v="Secretaría General - GIT de Talento Humano"/>
    <x v="3"/>
    <s v="Coordinador GIT Talento Humano"/>
    <x v="9"/>
    <x v="18"/>
    <s v="Desarrollar actividades de educación informal en competencias laborales y socioemocionales virtuales y presenciales"/>
    <s v="Personas Capacitadas"/>
    <m/>
    <m/>
    <e v="#N/A"/>
    <e v="#N/A"/>
    <e v="#N/A"/>
    <m/>
    <n v="0"/>
    <x v="0"/>
    <m/>
    <x v="6"/>
  </r>
  <r>
    <x v="2"/>
    <n v="70"/>
    <x v="2"/>
    <x v="2"/>
    <x v="1"/>
    <x v="1"/>
    <x v="0"/>
    <x v="3"/>
    <x v="0"/>
    <s v="Servicios secretariales o de administración de oficinas  "/>
    <x v="0"/>
    <n v="80161501"/>
    <s v="Adquisición del seguro de casco avión y seguro vehículo aéreo no tripulado que ampare los bienes e intereses patrimoniales del IGAC"/>
    <x v="3"/>
    <x v="5"/>
    <n v="12"/>
    <x v="0"/>
    <x v="5"/>
    <x v="2"/>
    <n v="800000000"/>
    <n v="800000000"/>
    <x v="0"/>
    <x v="5"/>
    <x v="1"/>
    <x v="0"/>
    <x v="6"/>
    <s v="Secretaría General"/>
    <x v="5"/>
    <s v="Secretaría General"/>
    <x v="6"/>
    <x v="10"/>
    <s v="Capturar y/o gestionar imágenes del territorio colombiano e incorporarlas en el Banco Nacional de Imágenes, a escalas y temporalidad requerida para fines catastrales"/>
    <s v="Imágenes incorporadas al Banco Nacional de imágenes"/>
    <n v="557"/>
    <d v="2021-04-20T00:00:00"/>
    <e v="#N/A"/>
    <e v="#N/A"/>
    <e v="#N/A"/>
    <s v="CENTRO INTEGRAL DE MANTENIMIENTO ATOCARS SAS"/>
    <n v="0"/>
    <x v="0"/>
    <m/>
    <x v="1"/>
  </r>
  <r>
    <x v="2"/>
    <n v="63"/>
    <x v="2"/>
    <x v="2"/>
    <x v="1"/>
    <x v="1"/>
    <x v="0"/>
    <x v="2"/>
    <x v="0"/>
    <s v="Servicios secretariales o de administración de oficinas  "/>
    <x v="0"/>
    <n v="80161501"/>
    <s v="Prestación de servicios profesionales para brindar apoyo jurídico a las supervisiones que sean designadas en cabeza de los funcionarios del GIT de Servicios Administrativos y a lo procesos contractuales en cualquiera de las etapas "/>
    <x v="2"/>
    <x v="2"/>
    <n v="9"/>
    <x v="0"/>
    <x v="0"/>
    <x v="2"/>
    <n v="40500000"/>
    <n v="40500000"/>
    <x v="0"/>
    <x v="5"/>
    <x v="1"/>
    <x v="1"/>
    <x v="26"/>
    <s v="Secretaria General - GIT servicios administrativos"/>
    <x v="3"/>
    <s v="Coordinador GIT GIT servicios administrativos"/>
    <x v="11"/>
    <x v="19"/>
    <m/>
    <m/>
    <n v="504"/>
    <d v="2021-03-25T00:00:00"/>
    <n v="4382339"/>
    <n v="39441051"/>
    <n v="39441051"/>
    <s v="ASTRID ANGELICA VELA MARTINEZ"/>
    <n v="1058949"/>
    <x v="0"/>
    <n v="24638"/>
    <x v="1"/>
  </r>
  <r>
    <x v="2"/>
    <n v="42"/>
    <x v="2"/>
    <x v="2"/>
    <x v="0"/>
    <x v="0"/>
    <x v="0"/>
    <x v="6"/>
    <x v="0"/>
    <s v="Servicios secretariales o de administración de oficinas  "/>
    <x v="0"/>
    <n v="80161501"/>
    <s v=" Prestación de servicios profesionales para recibir, programar y controlar solicitudes que deba tramitar el git de servicios administrativos."/>
    <x v="0"/>
    <x v="0"/>
    <n v="11"/>
    <x v="0"/>
    <x v="0"/>
    <x v="2"/>
    <n v="68744104"/>
    <n v="68744104"/>
    <x v="0"/>
    <x v="0"/>
    <x v="0"/>
    <x v="1"/>
    <x v="16"/>
    <s v="Secretaría General - Servicios Administrativos"/>
    <x v="3"/>
    <s v="N/A"/>
    <x v="4"/>
    <x v="6"/>
    <s v="N/A"/>
    <s v="N/A"/>
    <n v="87"/>
    <d v="2021-01-20T00:00:00"/>
    <n v="3124732"/>
    <n v="34372052"/>
    <n v="68744104"/>
    <s v="LIESEL STEFHANIE CASTIBLANCO ROMERO_x000a_ANDRES LEONARDO RACHE MOYANO"/>
    <n v="0"/>
    <x v="0"/>
    <s v="24242_x000a_24245"/>
    <x v="0"/>
  </r>
  <r>
    <x v="2"/>
    <n v="73"/>
    <x v="2"/>
    <x v="2"/>
    <x v="1"/>
    <x v="1"/>
    <x v="0"/>
    <x v="19"/>
    <x v="0"/>
    <s v="Servicios de mantenimiento de ascensores"/>
    <x v="0"/>
    <n v="72101506"/>
    <s v="Prestación de servicios para el mantenimiento correctivo y preventivo ascensores sede central "/>
    <x v="3"/>
    <x v="3"/>
    <n v="8"/>
    <x v="0"/>
    <x v="0"/>
    <x v="2"/>
    <n v="60000000"/>
    <n v="60000000"/>
    <x v="0"/>
    <x v="5"/>
    <x v="1"/>
    <x v="0"/>
    <x v="25"/>
    <s v="Secretaria General - GIT Talento Humano"/>
    <x v="3"/>
    <s v="Coordinador GIT Talento Humano"/>
    <x v="2"/>
    <x v="20"/>
    <s v="Dotar de equipamientos las sedes"/>
    <s v="Sedes Mantenidas"/>
    <n v="555"/>
    <d v="2021-04-26T00:00:00"/>
    <n v="0"/>
    <n v="18329600"/>
    <n v="18329600"/>
    <s v="OTIS ELEVATOR COMPANY COLOMBIA SAS"/>
    <n v="41670400"/>
    <x v="0"/>
    <n v="24698"/>
    <x v="1"/>
  </r>
  <r>
    <x v="2"/>
    <n v="50"/>
    <x v="2"/>
    <x v="2"/>
    <x v="1"/>
    <x v="1"/>
    <x v="0"/>
    <x v="1"/>
    <x v="0"/>
    <s v="Servicios secretariales o de administración de oficinas  "/>
    <x v="0"/>
    <n v="80161501"/>
    <s v="Prestación de servicios personales  para apoyar los asuntos  y las supervisiones que sean designadas en cabeza de los funcionarios del GIT de Servicios Administrativos"/>
    <x v="1"/>
    <x v="1"/>
    <n v="11"/>
    <x v="0"/>
    <x v="0"/>
    <x v="2"/>
    <n v="34372052"/>
    <n v="34372052"/>
    <x v="0"/>
    <x v="0"/>
    <x v="1"/>
    <x v="1"/>
    <x v="16"/>
    <s v="Secretaría General - Servicios Administrativos"/>
    <x v="3"/>
    <s v="N/A"/>
    <x v="4"/>
    <x v="6"/>
    <s v="N/A"/>
    <s v="N/A"/>
    <n v="176"/>
    <d v="2021-02-03T00:00:00"/>
    <n v="2671483"/>
    <n v="29386313"/>
    <n v="29386313"/>
    <s v="SONIA BAUTISTA CIFUENTE"/>
    <n v="4985739"/>
    <x v="0"/>
    <n v="24377"/>
    <x v="1"/>
  </r>
  <r>
    <x v="2"/>
    <n v="55"/>
    <x v="2"/>
    <x v="2"/>
    <x v="1"/>
    <x v="1"/>
    <x v="0"/>
    <x v="1"/>
    <x v="0"/>
    <s v="Servicios de mantenimiento y reparación de vehículos"/>
    <x v="0"/>
    <n v="78181500"/>
    <s v="Prestación de servicios para la revision tecnico mecanica de los vehiculos de propiedad del IGAC C "/>
    <x v="1"/>
    <x v="1"/>
    <n v="12"/>
    <x v="0"/>
    <x v="1"/>
    <x v="2"/>
    <n v="16000000"/>
    <n v="16000000"/>
    <x v="0"/>
    <x v="0"/>
    <x v="1"/>
    <x v="1"/>
    <x v="17"/>
    <s v="Secretaria General - GIT Servicios Administrativos"/>
    <x v="3"/>
    <s v="Coordinador GIT Servicios Administrativos"/>
    <x v="4"/>
    <x v="6"/>
    <s v="N/A"/>
    <s v="N/A"/>
    <n v="312"/>
    <d v="2021-02-15T00:00:00"/>
    <n v="0"/>
    <n v="13492673"/>
    <n v="13492673"/>
    <s v="INSPECCION TECNICA AUTOMOTRIZ INTECO SAS"/>
    <n v="2507327"/>
    <x v="0"/>
    <n v="24534"/>
    <x v="1"/>
  </r>
  <r>
    <x v="2"/>
    <m/>
    <x v="2"/>
    <x v="2"/>
    <x v="1"/>
    <x v="6"/>
    <x v="1"/>
    <x v="13"/>
    <x v="0"/>
    <s v="Desinfección"/>
    <x v="0"/>
    <n v="76101500"/>
    <s v="Prestación de servicios para saneamiento básico de la sede central IGAC"/>
    <x v="5"/>
    <x v="5"/>
    <n v="7"/>
    <x v="0"/>
    <x v="1"/>
    <x v="2"/>
    <n v="15000000"/>
    <n v="15000000"/>
    <x v="0"/>
    <x v="1"/>
    <x v="1"/>
    <x v="1"/>
    <x v="25"/>
    <s v="sertvcios admnistrativos "/>
    <x v="3"/>
    <s v="Coordinador GIT Talento Humano"/>
    <x v="4"/>
    <x v="6"/>
    <s v="N/A"/>
    <s v="N/A"/>
    <m/>
    <m/>
    <e v="#N/A"/>
    <e v="#N/A"/>
    <e v="#N/A"/>
    <m/>
    <n v="0"/>
    <x v="0"/>
    <m/>
    <x v="6"/>
  </r>
  <r>
    <x v="8"/>
    <n v="2"/>
    <x v="2"/>
    <x v="2"/>
    <x v="1"/>
    <x v="1"/>
    <x v="0"/>
    <x v="1"/>
    <x v="0"/>
    <s v="Servicio de abastecimiento de combustible para vehículos"/>
    <x v="0"/>
    <n v="78181701"/>
    <s v="Suministro de combustible para el funcionamiento de los vehículos del Instituto Geográfico Agustín Codazzi a nivel nacional"/>
    <x v="1"/>
    <x v="1"/>
    <n v="11"/>
    <x v="0"/>
    <x v="2"/>
    <x v="2"/>
    <n v="175709558"/>
    <n v="175709558"/>
    <x v="0"/>
    <x v="0"/>
    <x v="1"/>
    <x v="1"/>
    <x v="17"/>
    <s v="Secretaria General - GIT Servicios Administrativos"/>
    <x v="3"/>
    <s v="Coordinador GIT Servicios Administrativos"/>
    <x v="4"/>
    <x v="6"/>
    <s v="N/A"/>
    <s v="N/A"/>
    <n v="158"/>
    <d v="2021-02-03T00:00:00"/>
    <m/>
    <n v="175709558"/>
    <n v="175709558"/>
    <s v="ORGANIZACION TERPEL S.A."/>
    <n v="0"/>
    <x v="0"/>
    <n v="24342"/>
    <x v="1"/>
  </r>
  <r>
    <x v="2"/>
    <n v="37"/>
    <x v="2"/>
    <x v="2"/>
    <x v="1"/>
    <x v="1"/>
    <x v="0"/>
    <x v="0"/>
    <x v="0"/>
    <s v="Viajes en aviones comerciales"/>
    <x v="0"/>
    <n v="78111502"/>
    <s v="Suministro de tiquetes aéreos nacionales e internacionales para el Instituto Geográfico Agustín Codazzi."/>
    <x v="0"/>
    <x v="0"/>
    <n v="12"/>
    <x v="0"/>
    <x v="2"/>
    <x v="2"/>
    <n v="739850240"/>
    <n v="739850240"/>
    <x v="0"/>
    <x v="0"/>
    <x v="1"/>
    <x v="1"/>
    <x v="17"/>
    <s v="Secretaria General - GIT Servicios Administrativos"/>
    <x v="3"/>
    <s v="Coordinador GIT Servicios Administrativos"/>
    <x v="4"/>
    <x v="6"/>
    <s v="N/A"/>
    <s v="N/A"/>
    <n v="72"/>
    <d v="2021-01-15T00:00:00"/>
    <n v="0"/>
    <n v="739850240"/>
    <n v="739850240"/>
    <s v="SUBATOURS LTDA"/>
    <n v="0"/>
    <x v="0"/>
    <n v="24331"/>
    <x v="1"/>
  </r>
  <r>
    <x v="2"/>
    <n v="54"/>
    <x v="2"/>
    <x v="2"/>
    <x v="1"/>
    <x v="1"/>
    <x v="0"/>
    <x v="1"/>
    <x v="0"/>
    <s v="Transporte de personal"/>
    <x v="0"/>
    <n v="20102301"/>
    <s v="Servicio de Transporte Especial de Pasajeros y de carga a Nivel Nacional del Instituto Geográfico Agustín Codazzi. "/>
    <x v="1"/>
    <x v="1"/>
    <n v="11"/>
    <x v="0"/>
    <x v="2"/>
    <x v="2"/>
    <n v="1421305246"/>
    <n v="1421305246"/>
    <x v="0"/>
    <x v="0"/>
    <x v="1"/>
    <x v="1"/>
    <x v="17"/>
    <s v="Secretaria General - GIT Servicios Administrativos"/>
    <x v="3"/>
    <s v="Coordinador GIT Servicios Administrativos"/>
    <x v="4"/>
    <x v="6"/>
    <s v="N/A"/>
    <s v="N/A"/>
    <n v="210"/>
    <d v="2021-02-08T00:00:00"/>
    <n v="1421305246"/>
    <n v="1421305246"/>
    <n v="1421305246"/>
    <s v="UNION TEMPORAL UT G3 IGAC 2021"/>
    <n v="0"/>
    <x v="0"/>
    <n v="24738"/>
    <x v="1"/>
  </r>
  <r>
    <x v="2"/>
    <n v="67"/>
    <x v="2"/>
    <x v="2"/>
    <x v="1"/>
    <x v="1"/>
    <x v="0"/>
    <x v="4"/>
    <x v="0"/>
    <s v="Servicios de mantenimiento y reparación de vehículos"/>
    <x v="0"/>
    <n v="78181500"/>
    <s v="Prestación de servicios para el mantenimiento preventivo, correctivo y suministro e instalación de repuestos, para los vehículos livianos y unidades móviles del parque automotor del IGAC a nivel nacional."/>
    <x v="3"/>
    <x v="3"/>
    <n v="8"/>
    <x v="0"/>
    <x v="3"/>
    <x v="2"/>
    <n v="117600000"/>
    <n v="117600000"/>
    <x v="0"/>
    <x v="0"/>
    <x v="1"/>
    <x v="1"/>
    <x v="17"/>
    <s v="Secretaria General - GIT Servicios Administrativos"/>
    <x v="3"/>
    <s v="Coordinador GIT Servicios Administrativos"/>
    <x v="4"/>
    <x v="6"/>
    <s v="N/A"/>
    <s v="N/A"/>
    <n v="542"/>
    <d v="2021-04-14T00:00:00"/>
    <n v="109168733"/>
    <n v="109168733"/>
    <n v="109168733"/>
    <s v="COMPAÑIA OPERADORA DE CONTRATOS SAS"/>
    <n v="8431267"/>
    <x v="0"/>
    <n v="24763"/>
    <x v="1"/>
  </r>
  <r>
    <x v="2"/>
    <n v="62"/>
    <x v="2"/>
    <x v="2"/>
    <x v="1"/>
    <x v="1"/>
    <x v="0"/>
    <x v="3"/>
    <x v="0"/>
    <s v="Centros o servicios móviles de atención de salud"/>
    <x v="0"/>
    <n v="85101508"/>
    <s v="Prestación de servicios de apoyo a la Gestión para llevar a cabo los programas y proyectos Institucionales que forman  parte del plan de bienestar  y estímulos, capacitación, seguridad y salud en el trabajo dirigido a los funcionarios del Instituto Geográfico Agustín Codazzi,  y que de acuerdo con las normas vigentes esté en la obligación de garantizar."/>
    <x v="2"/>
    <x v="2"/>
    <n v="9"/>
    <x v="0"/>
    <x v="0"/>
    <x v="2"/>
    <n v="250000000"/>
    <n v="250000000"/>
    <x v="0"/>
    <x v="5"/>
    <x v="1"/>
    <x v="1"/>
    <x v="25"/>
    <s v="Secretaria General - GIT Talento Humano"/>
    <x v="3"/>
    <s v="Coordinador GIT Talento Humano"/>
    <x v="4"/>
    <x v="6"/>
    <s v="N/A"/>
    <s v="N/A"/>
    <n v="499"/>
    <d v="2021-03-25T00:00:00"/>
    <n v="0"/>
    <n v="142694916"/>
    <n v="142694916"/>
    <s v="CAFAM"/>
    <n v="107305084"/>
    <x v="0"/>
    <n v="24632"/>
    <x v="1"/>
  </r>
  <r>
    <x v="2"/>
    <n v="64"/>
    <x v="2"/>
    <x v="2"/>
    <x v="1"/>
    <x v="6"/>
    <x v="1"/>
    <x v="3"/>
    <x v="0"/>
    <s v="Servicios secretariales o de administración de oficinas  "/>
    <x v="0"/>
    <n v="80161501"/>
    <s v="prestación de servicios personales para realizar actividades relacionadas con la elaboración de novedades administrativas de los funcionarios  de la entidad"/>
    <x v="2"/>
    <x v="2"/>
    <n v="4"/>
    <x v="0"/>
    <x v="0"/>
    <x v="2"/>
    <n v="10685932"/>
    <n v="10685932"/>
    <x v="0"/>
    <x v="5"/>
    <x v="1"/>
    <x v="1"/>
    <x v="25"/>
    <s v="Secretaria General - GIT Talento Humano"/>
    <x v="3"/>
    <s v="Coordinador GIT Talento Humano"/>
    <x v="11"/>
    <x v="19"/>
    <m/>
    <m/>
    <n v="558"/>
    <d v="2021-04-28T00:00:00"/>
    <n v="2671483"/>
    <n v="10685932"/>
    <n v="10685932"/>
    <s v="DAIRO JAVIER MARINEZ ACHURY (contrato anulado a solicitud del abogado9"/>
    <n v="0"/>
    <x v="0"/>
    <n v="24703"/>
    <x v="1"/>
  </r>
  <r>
    <x v="2"/>
    <n v="66"/>
    <x v="2"/>
    <x v="2"/>
    <x v="0"/>
    <x v="0"/>
    <x v="0"/>
    <x v="3"/>
    <x v="0"/>
    <s v="Servicios secretariales o de administración de oficinas  "/>
    <x v="0"/>
    <n v="80161501"/>
    <s v="prestación de servicios personales para la actualización y el mantenimiento de la información generada desde el proc eso  de talento humano"/>
    <x v="2"/>
    <x v="2"/>
    <n v="4"/>
    <x v="0"/>
    <x v="0"/>
    <x v="2"/>
    <n v="16785720"/>
    <n v="16785720"/>
    <x v="0"/>
    <x v="5"/>
    <x v="0"/>
    <x v="1"/>
    <x v="15"/>
    <m/>
    <x v="6"/>
    <m/>
    <x v="11"/>
    <x v="19"/>
    <m/>
    <m/>
    <n v="562"/>
    <d v="2021-04-28T00:00:00"/>
    <e v="#N/A"/>
    <e v="#N/A"/>
    <e v="#N/A"/>
    <s v="GINA VANESSA CRUZ GARCIA_x000a_YEISON FABIÁN MORALES BOTACHE"/>
    <n v="0"/>
    <x v="0"/>
    <m/>
    <x v="0"/>
  </r>
  <r>
    <x v="2"/>
    <n v="21"/>
    <x v="2"/>
    <x v="2"/>
    <x v="5"/>
    <x v="5"/>
    <x v="0"/>
    <x v="0"/>
    <x v="0"/>
    <s v="Servicios secretariales o de administración de oficinas  "/>
    <x v="0"/>
    <n v="80161501"/>
    <s v="Prestación de servicios profesionales para dar cumplimiento a los procesos de Capacitacion, Bienestar e Incentivos. Carrera Administrativa, Seguridad y  Salud en el Trabajo, Nomina  y demas temas transversales  del Grupo Interno de Trabajo Gestión del Talento Humano en cumplimiento de sus objetivos institucionales."/>
    <x v="0"/>
    <x v="0"/>
    <n v="345"/>
    <x v="1"/>
    <x v="0"/>
    <x v="2"/>
    <n v="267858460"/>
    <n v="267858460"/>
    <x v="0"/>
    <x v="1"/>
    <x v="5"/>
    <x v="1"/>
    <x v="18"/>
    <s v="Secretaría General - GIT de Talento Humano"/>
    <x v="3"/>
    <s v="Coordinador GIT de Talento Humano"/>
    <x v="4"/>
    <x v="6"/>
    <s v="N/A"/>
    <s v="N/A"/>
    <n v="19"/>
    <d v="2021-01-08T00:00:00"/>
    <n v="5823010"/>
    <n v="66964615"/>
    <n v="267858460"/>
    <s v="NELSON ENRIQUE ARAQUE RODRIGUEZ_x000a_DIANA CRISTINA HENRIQUEZ RUIZ_x000a_DIANA MARLEN GÁMEZ BELLO_x000a_NATALIA MARIA CHAVEZ NAVARRETE_x000a_"/>
    <n v="0"/>
    <x v="0"/>
    <s v="24178_x000a_24179_x000a_24180_x000a_24181_x000a_"/>
    <x v="5"/>
  </r>
  <r>
    <x v="2"/>
    <n v="19"/>
    <x v="2"/>
    <x v="2"/>
    <x v="1"/>
    <x v="1"/>
    <x v="0"/>
    <x v="0"/>
    <x v="0"/>
    <s v="Servicios secretariales o de administración de oficinas  "/>
    <x v="0"/>
    <n v="80161501"/>
    <s v="Prestación de servicios profesionales para el desarrollo, implementación  y seguimiento del plan estratégico del Grupo Interno de Trabajo Gestion del Talento Humano bajo los parametros del modelo integrado de planeacion y gestion MIPG  "/>
    <x v="0"/>
    <x v="0"/>
    <n v="345"/>
    <x v="1"/>
    <x v="0"/>
    <x v="2"/>
    <n v="92327704"/>
    <n v="92327704"/>
    <x v="0"/>
    <x v="1"/>
    <x v="1"/>
    <x v="1"/>
    <x v="18"/>
    <s v="Secretaría General - GIT de Talento Humano"/>
    <x v="3"/>
    <s v="Coordinador GIT de Talento Humano"/>
    <x v="4"/>
    <x v="6"/>
    <s v="N/A"/>
    <s v="N/A"/>
    <n v="20"/>
    <d v="2021-01-12T00:00:00"/>
    <n v="8028496"/>
    <n v="92327704"/>
    <n v="92327704"/>
    <s v="NYDIA MARCELA RIVERA RODRIGUEZ"/>
    <n v="0"/>
    <x v="0"/>
    <n v="24184"/>
    <x v="1"/>
  </r>
  <r>
    <x v="2"/>
    <n v="72"/>
    <x v="2"/>
    <x v="2"/>
    <x v="0"/>
    <x v="0"/>
    <x v="0"/>
    <x v="4"/>
    <x v="0"/>
    <s v="Servicios de capacitación vocacional científica"/>
    <x v="0"/>
    <n v="86101600"/>
    <s v="Prestación de servicios de apoyo a la Gestión para llevar a cabo los programas y proyectos del Plan Institucional de Capacitación de la entidad."/>
    <x v="3"/>
    <x v="3"/>
    <n v="8"/>
    <x v="0"/>
    <x v="0"/>
    <x v="2"/>
    <n v="374494211"/>
    <n v="374494211"/>
    <x v="0"/>
    <x v="0"/>
    <x v="0"/>
    <x v="0"/>
    <x v="8"/>
    <s v="Secretaría General - GIT de Talento Humano"/>
    <x v="3"/>
    <s v="Coordinador GIT Talento Humano"/>
    <x v="9"/>
    <x v="18"/>
    <s v="Desarrollar actividades de educación informal en competencias laborales y socioemocionales virtuales y presenciales"/>
    <s v="Personas Capacitadas"/>
    <n v="576"/>
    <d v="2021-04-26T00:00:00"/>
    <n v="0"/>
    <n v="320700000"/>
    <n v="320700000"/>
    <s v="UNIVERSIDAD NACIONAL _x000a_UNIVERSIDAD DISTRITAL"/>
    <n v="53794211"/>
    <x v="0"/>
    <s v="24709_x000a_24715"/>
    <x v="0"/>
  </r>
  <r>
    <x v="2"/>
    <n v="65"/>
    <x v="2"/>
    <x v="2"/>
    <x v="0"/>
    <x v="0"/>
    <x v="0"/>
    <x v="2"/>
    <x v="0"/>
    <s v="Servicios secretariales o de administración de oficinas  "/>
    <x v="0"/>
    <n v="80161501"/>
    <s v="prestación de servicios profesionales  para realizar actividades de  actualización, revisión valoración y proyección de actos administrativos del Git de Talento humano  y el mantenimiento de la información generada desde el proceso  de talento humano"/>
    <x v="2"/>
    <x v="2"/>
    <n v="4"/>
    <x v="0"/>
    <x v="0"/>
    <x v="2"/>
    <n v="34108176"/>
    <n v="34108176"/>
    <x v="0"/>
    <x v="5"/>
    <x v="0"/>
    <x v="1"/>
    <x v="25"/>
    <s v="Secretaria General - GIT Talento Humano"/>
    <x v="3"/>
    <s v="Coordinador GIT Talento Humano"/>
    <x v="11"/>
    <x v="19"/>
    <m/>
    <m/>
    <n v="511"/>
    <d v="2021-03-29T00:00:00"/>
    <n v="4263522"/>
    <n v="17054088"/>
    <n v="34108176"/>
    <s v="YESED ALEJANDRA RODRIGUEZ ROJAS_x000a_DIANAMARCELA RAMIREZ CASTILLO"/>
    <n v="0"/>
    <x v="0"/>
    <s v="24646_x000a_24648"/>
    <x v="0"/>
  </r>
  <r>
    <x v="2"/>
    <n v="69"/>
    <x v="2"/>
    <x v="2"/>
    <x v="1"/>
    <x v="1"/>
    <x v="0"/>
    <x v="11"/>
    <x v="0"/>
    <s v="Publicidad en periódicos"/>
    <x v="0"/>
    <n v="82101504"/>
    <s v="Prestación de servicios para realizar la publicación de avisos en un diario de circulación nacional"/>
    <x v="3"/>
    <x v="3"/>
    <n v="9"/>
    <x v="0"/>
    <x v="1"/>
    <x v="2"/>
    <n v="7000000"/>
    <n v="7000000"/>
    <x v="0"/>
    <x v="5"/>
    <x v="1"/>
    <x v="1"/>
    <x v="25"/>
    <s v="Secretaria General - GIT Talento Humano"/>
    <x v="3"/>
    <s v="Coordinador GIT Talento Humano"/>
    <x v="4"/>
    <x v="6"/>
    <s v="N/A"/>
    <s v="N/A"/>
    <n v="538"/>
    <d v="2021-04-20T00:00:00"/>
    <e v="#N/A"/>
    <n v="7000000"/>
    <n v="7000000"/>
    <s v="BIG MEDIA PUBLICIDAD S.A.S"/>
    <n v="0"/>
    <x v="0"/>
    <n v="24719"/>
    <x v="1"/>
  </r>
  <r>
    <x v="8"/>
    <n v="1"/>
    <x v="2"/>
    <x v="2"/>
    <x v="1"/>
    <x v="1"/>
    <x v="0"/>
    <x v="5"/>
    <x v="0"/>
    <s v="Desfibrilador cardiovertidor implantable icd o desfibrilador para terapia de re sincronización cardíaca crt-d"/>
    <x v="0"/>
    <n v="42203505"/>
    <s v="Adquisición de desfibrilador para las direcciones territoriales"/>
    <x v="4"/>
    <x v="4"/>
    <n v="1"/>
    <x v="0"/>
    <x v="1"/>
    <x v="2"/>
    <n v="20000000"/>
    <n v="20000000"/>
    <x v="0"/>
    <x v="1"/>
    <x v="1"/>
    <x v="1"/>
    <x v="25"/>
    <s v="Secretaria General - GIT Talento Humano"/>
    <x v="3"/>
    <s v="Coordinador GIT Talento Humano"/>
    <x v="4"/>
    <x v="6"/>
    <s v="N/A"/>
    <s v="N/A"/>
    <n v="591"/>
    <d v="2021-05-19T00:00:00"/>
    <n v="12530700"/>
    <n v="12530700"/>
    <n v="12530700"/>
    <s v="HEALTHCORP SAS"/>
    <n v="7469300"/>
    <x v="0"/>
    <n v="24745"/>
    <x v="1"/>
  </r>
  <r>
    <x v="8"/>
    <s v="3--4"/>
    <x v="2"/>
    <x v="2"/>
    <x v="1"/>
    <x v="1"/>
    <x v="0"/>
    <x v="3"/>
    <x v="0"/>
    <s v="Ropa de seguridad"/>
    <x v="0"/>
    <n v="46181500"/>
    <s v="Adquisición de elementos de Protección Personal (EPP) para la protección de los colaboradores del IGAC a nivel nacional en el marco de la emergencia declarada&quot; COVD-19&quot;"/>
    <x v="2"/>
    <x v="2"/>
    <n v="1"/>
    <x v="0"/>
    <x v="2"/>
    <x v="2"/>
    <n v="100000000"/>
    <n v="100000000"/>
    <x v="0"/>
    <x v="5"/>
    <x v="1"/>
    <x v="1"/>
    <x v="25"/>
    <s v="Secretaria General - GIT Talento Humano"/>
    <x v="3"/>
    <s v="Coordinador GIT Talento Humano"/>
    <x v="4"/>
    <x v="6"/>
    <s v="N/A"/>
    <s v="N/A"/>
    <n v="487"/>
    <d v="2021-03-18T00:00:00"/>
    <e v="#N/A"/>
    <n v="84103190"/>
    <n v="84103190"/>
    <s v="BON SANTE SAS_x000a_LOGISTICA Y GESTION DE NEGOCIOS SAS"/>
    <n v="15896810"/>
    <x v="0"/>
    <s v="24621_x000a_24635"/>
    <x v="1"/>
  </r>
  <r>
    <x v="8"/>
    <s v="19-20-21-22-23-24-25-26-27-28-29-30-31-32-33-34-35-36-37-38"/>
    <x v="2"/>
    <x v="2"/>
    <x v="1"/>
    <x v="1"/>
    <x v="0"/>
    <x v="5"/>
    <x v="0"/>
    <s v="Batas protectoras"/>
    <x v="0"/>
    <n v="46181533"/>
    <s v="Adquisición de elementos de seguridad industrial "/>
    <x v="4"/>
    <x v="4"/>
    <n v="11"/>
    <x v="0"/>
    <x v="2"/>
    <x v="2"/>
    <n v="400000000"/>
    <n v="400000000"/>
    <x v="0"/>
    <x v="1"/>
    <x v="1"/>
    <x v="1"/>
    <x v="25"/>
    <s v="Secretaria General - GIT Talento Humano"/>
    <x v="3"/>
    <s v="Coordinador GIT Talento Humano"/>
    <x v="4"/>
    <x v="6"/>
    <s v="N/A"/>
    <s v="N/A"/>
    <n v="603"/>
    <d v="2021-05-21T00:00:00"/>
    <n v="39174441"/>
    <n v="39174441"/>
    <n v="39174441"/>
    <s v="CENCOSUD_x000a_PANAMERICANA LIBRERIA Y PAPELERIA SA_x000a_PROVEER INSTITUCIONAL SAS_x000a_ALMACENES EXITO S A"/>
    <n v="360825559"/>
    <x v="0"/>
    <s v="24739_x000a_24740_x000a_24741_x000a_24742"/>
    <x v="1"/>
  </r>
  <r>
    <x v="2"/>
    <m/>
    <x v="2"/>
    <x v="2"/>
    <x v="1"/>
    <x v="6"/>
    <x v="1"/>
    <x v="13"/>
    <x v="0"/>
    <s v="Servicios de compra de vestuario"/>
    <x v="0"/>
    <n v="91111703"/>
    <s v="Adquisición de dotación de vestuario de calle para los funcionarios a nivel nacional "/>
    <x v="5"/>
    <x v="5"/>
    <n v="5"/>
    <x v="0"/>
    <x v="2"/>
    <x v="2"/>
    <n v="400000000"/>
    <n v="400000000"/>
    <x v="0"/>
    <x v="1"/>
    <x v="1"/>
    <x v="1"/>
    <x v="25"/>
    <s v="Secretaria General - GIT Talento Humano"/>
    <x v="3"/>
    <s v="Coordinador GIT Talento Humano"/>
    <x v="4"/>
    <x v="6"/>
    <s v="N/A"/>
    <s v="N/A"/>
    <m/>
    <m/>
    <e v="#N/A"/>
    <e v="#N/A"/>
    <e v="#N/A"/>
    <m/>
    <n v="0"/>
    <x v="0"/>
    <m/>
    <x v="6"/>
  </r>
  <r>
    <x v="2"/>
    <m/>
    <x v="2"/>
    <x v="2"/>
    <x v="1"/>
    <x v="6"/>
    <x v="1"/>
    <x v="8"/>
    <x v="0"/>
    <s v="Batas protectoras"/>
    <x v="0"/>
    <n v="46181533"/>
    <s v="Adquisición de elementos de protección personal para el personal que desarrolla actividades a nivel territorial en el desarrollo de la misionalidad del IGAC. "/>
    <x v="5"/>
    <x v="5"/>
    <n v="16"/>
    <x v="0"/>
    <x v="2"/>
    <x v="2"/>
    <n v="40000000"/>
    <n v="40000000"/>
    <x v="0"/>
    <x v="1"/>
    <x v="1"/>
    <x v="1"/>
    <x v="25"/>
    <s v="Secretaria General - GIT Talento Humano"/>
    <x v="3"/>
    <s v="Coordinador GIT Talento Humano"/>
    <x v="4"/>
    <x v="6"/>
    <s v="N/A"/>
    <s v="N/A"/>
    <m/>
    <m/>
    <e v="#N/A"/>
    <e v="#N/A"/>
    <e v="#N/A"/>
    <m/>
    <n v="0"/>
    <x v="0"/>
    <m/>
    <x v="6"/>
  </r>
  <r>
    <x v="2"/>
    <m/>
    <x v="2"/>
    <x v="2"/>
    <x v="1"/>
    <x v="6"/>
    <x v="1"/>
    <x v="8"/>
    <x v="0"/>
    <s v="Servicios de compra de vestuario"/>
    <x v="0"/>
    <n v="91111703"/>
    <s v="Adquición de zapatos y elementos de vestuario de protección "/>
    <x v="5"/>
    <x v="5"/>
    <n v="16"/>
    <x v="0"/>
    <x v="2"/>
    <x v="2"/>
    <n v="20000000"/>
    <n v="20000000"/>
    <x v="0"/>
    <x v="1"/>
    <x v="1"/>
    <x v="1"/>
    <x v="25"/>
    <s v="Secretaria General - GIT Talento Humano"/>
    <x v="3"/>
    <s v="Coordinador GIT Talento Humano"/>
    <x v="4"/>
    <x v="6"/>
    <s v="N/A"/>
    <s v="N/A"/>
    <m/>
    <m/>
    <e v="#N/A"/>
    <e v="#N/A"/>
    <e v="#N/A"/>
    <m/>
    <n v="0"/>
    <x v="0"/>
    <m/>
    <x v="6"/>
  </r>
  <r>
    <x v="2"/>
    <m/>
    <x v="2"/>
    <x v="2"/>
    <x v="1"/>
    <x v="6"/>
    <x v="1"/>
    <x v="5"/>
    <x v="0"/>
    <s v="Centros o servicios móviles de atención de salud"/>
    <x v="0"/>
    <n v="85101508"/>
    <s v="Prestación de servicios para la realización de los exámenes ocupacionales para los funcionarios de la entidad a nivel nacional"/>
    <x v="5"/>
    <x v="5"/>
    <n v="7"/>
    <x v="0"/>
    <x v="3"/>
    <x v="2"/>
    <n v="80000000"/>
    <n v="80000000"/>
    <x v="0"/>
    <x v="1"/>
    <x v="1"/>
    <x v="1"/>
    <x v="25"/>
    <s v="Secretaria General - GIT Talento Humano"/>
    <x v="3"/>
    <s v="Coordinador GIT Talento Humano"/>
    <x v="4"/>
    <x v="6"/>
    <s v="N/A"/>
    <s v="N/A"/>
    <m/>
    <m/>
    <e v="#N/A"/>
    <e v="#N/A"/>
    <e v="#N/A"/>
    <m/>
    <n v="0"/>
    <x v="0"/>
    <m/>
    <x v="6"/>
  </r>
  <r>
    <x v="0"/>
    <m/>
    <x v="0"/>
    <x v="0"/>
    <x v="1"/>
    <x v="6"/>
    <x v="1"/>
    <x v="10"/>
    <x v="0"/>
    <s v="Servicios de formación profesional en ingeniería"/>
    <x v="2"/>
    <n v="86101610"/>
    <s v="Prestación de servicios profesionales para realizar seguimiento y control a la gestión de los procesos de la Subdirección de Agrología"/>
    <x v="7"/>
    <x v="7"/>
    <n v="6"/>
    <x v="0"/>
    <x v="0"/>
    <x v="2"/>
    <n v="29858544"/>
    <n v="29858544"/>
    <x v="0"/>
    <x v="1"/>
    <x v="1"/>
    <x v="0"/>
    <x v="0"/>
    <s v="Subdirección de Agrología"/>
    <x v="7"/>
    <s v="Subdirección de Agrología"/>
    <x v="14"/>
    <x v="25"/>
    <s v="Generación de estudios de suelos, tierras y aplicaciones agrológicas como insumo para el ordenamiento integral y el manejo sostenible del territorio a nivel Nacional"/>
    <s v="Sistema de información agrologica actualizado"/>
    <m/>
    <m/>
    <e v="#N/A"/>
    <e v="#N/A"/>
    <e v="#N/A"/>
    <m/>
    <n v="0"/>
    <x v="0"/>
    <m/>
    <x v="6"/>
  </r>
  <r>
    <x v="5"/>
    <m/>
    <x v="4"/>
    <x v="4"/>
    <x v="1"/>
    <x v="6"/>
    <x v="1"/>
    <x v="10"/>
    <x v="0"/>
    <s v="Servicios de consultoría de negocios y administración corporativa"/>
    <x v="2"/>
    <n v="80101500"/>
    <s v="Prestación de servicios profesionales para realizar seguimiento y ejecución a los trámites y servicios solicitados por los usuarios internos y externos del IGAC. "/>
    <x v="5"/>
    <x v="5"/>
    <n v="7"/>
    <x v="0"/>
    <x v="0"/>
    <x v="2"/>
    <n v="18155711"/>
    <n v="18155711"/>
    <x v="0"/>
    <x v="0"/>
    <x v="1"/>
    <x v="0"/>
    <x v="5"/>
    <s v="Oficina de Difusión y Mercadeo"/>
    <x v="3"/>
    <s v="Jefe Oficina de Difusión y Mercadeo de Información "/>
    <x v="5"/>
    <x v="23"/>
    <s v="Realizar seguimiento al plan de mercadeo y/o estudios priorizados por la entidad"/>
    <s v="Documentos de lineamientos técnicos"/>
    <m/>
    <m/>
    <e v="#N/A"/>
    <e v="#N/A"/>
    <e v="#N/A"/>
    <m/>
    <n v="0"/>
    <x v="7"/>
    <m/>
    <x v="6"/>
  </r>
  <r>
    <x v="2"/>
    <m/>
    <x v="2"/>
    <x v="2"/>
    <x v="1"/>
    <x v="6"/>
    <x v="1"/>
    <x v="10"/>
    <x v="0"/>
    <s v="Servicios secretariales o de administración de oficinas  "/>
    <x v="2"/>
    <n v="80161501"/>
    <s v="Prestación de servicios profesionales  para apoyar los temas tributarios, contables y financieros que se desarollen al interior de la entidad"/>
    <x v="5"/>
    <x v="5"/>
    <n v="195"/>
    <x v="1"/>
    <x v="0"/>
    <x v="2"/>
    <n v="57000000"/>
    <n v="57000000"/>
    <x v="0"/>
    <x v="1"/>
    <x v="1"/>
    <x v="1"/>
    <x v="27"/>
    <s v="Secretaría General - GIT Gestión Financiera"/>
    <x v="3"/>
    <s v="Coordinador GIT Gestión Financiera"/>
    <x v="4"/>
    <x v="6"/>
    <s v="N/A"/>
    <s v="N/A"/>
    <m/>
    <m/>
    <e v="#N/A"/>
    <e v="#N/A"/>
    <e v="#N/A"/>
    <m/>
    <n v="0"/>
    <x v="28"/>
    <m/>
    <x v="6"/>
  </r>
  <r>
    <x v="2"/>
    <m/>
    <x v="2"/>
    <x v="2"/>
    <x v="1"/>
    <x v="6"/>
    <x v="1"/>
    <x v="10"/>
    <x v="0"/>
    <s v="Investigación de mercados"/>
    <x v="2"/>
    <n v="80141500"/>
    <s v="Contrato de prestación de servicios para realizar el avalúo de las aeronaves del IGAC"/>
    <x v="5"/>
    <x v="5"/>
    <n v="1"/>
    <x v="0"/>
    <x v="0"/>
    <x v="2"/>
    <n v="9000000"/>
    <n v="9000000"/>
    <x v="0"/>
    <x v="1"/>
    <x v="1"/>
    <x v="1"/>
    <x v="28"/>
    <s v="Secretaría General - GIT servicios admnistrativos "/>
    <x v="3"/>
    <s v="Coordinador GIT servicios admnistrativos "/>
    <x v="4"/>
    <x v="6"/>
    <s v="N/A"/>
    <s v="N/A"/>
    <m/>
    <m/>
    <e v="#N/A"/>
    <e v="#N/A"/>
    <e v="#N/A"/>
    <m/>
    <n v="0"/>
    <x v="0"/>
    <m/>
    <x v="6"/>
  </r>
</pivotCacheRecords>
</file>

<file path=xl/pivotCache/pivotCacheRecords1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02">
  <r>
    <s v="04-03-00-002"/>
    <x v="0"/>
    <s v="A-01-01-01-001-001"/>
    <x v="0"/>
    <s v="01"/>
    <s v="01"/>
    <s v="01"/>
    <s v="001"/>
    <s v="001"/>
    <m/>
    <m/>
    <m/>
    <s v="Nación"/>
    <x v="0"/>
    <s v="CSF"/>
    <s v="SUELDO BÁSICO"/>
    <x v="0"/>
    <n v="660000000"/>
    <n v="0"/>
    <n v="0"/>
    <n v="660000000"/>
    <n v="0"/>
    <n v="331035861"/>
    <n v="328964139"/>
    <n v="331035861"/>
    <n v="331015961"/>
    <n v="331015961"/>
    <n v="331015961"/>
  </r>
  <r>
    <s v="04-03-00-002"/>
    <x v="0"/>
    <s v="A-01-01-01-001-004"/>
    <x v="0"/>
    <s v="01"/>
    <s v="01"/>
    <s v="01"/>
    <s v="001"/>
    <s v="004"/>
    <m/>
    <m/>
    <m/>
    <s v="Nación"/>
    <x v="0"/>
    <s v="CSF"/>
    <s v="SUBSIDIO DE ALIMENTACIÓN"/>
    <x v="0"/>
    <n v="15000000"/>
    <n v="0"/>
    <n v="0"/>
    <n v="15000000"/>
    <n v="0"/>
    <n v="7643134"/>
    <n v="7356866"/>
    <n v="7643134"/>
    <n v="7643134"/>
    <n v="7643134"/>
    <n v="7643134"/>
  </r>
  <r>
    <s v="04-03-00-002"/>
    <x v="0"/>
    <s v="A-01-01-01-001-005"/>
    <x v="0"/>
    <s v="01"/>
    <s v="01"/>
    <s v="01"/>
    <s v="001"/>
    <s v="005"/>
    <m/>
    <m/>
    <m/>
    <s v="Nación"/>
    <x v="0"/>
    <s v="CSF"/>
    <s v="AUXILIO DE TRANSPORTE"/>
    <x v="0"/>
    <n v="10166000"/>
    <n v="0"/>
    <n v="10166000"/>
    <n v="0"/>
    <n v="0"/>
    <n v="0"/>
    <n v="0"/>
    <n v="0"/>
    <n v="0"/>
    <n v="0"/>
    <n v="0"/>
  </r>
  <r>
    <s v="04-03-00-002"/>
    <x v="0"/>
    <s v="A-01-01-01-001-006"/>
    <x v="0"/>
    <s v="01"/>
    <s v="01"/>
    <s v="01"/>
    <s v="001"/>
    <s v="006"/>
    <m/>
    <m/>
    <m/>
    <s v="Nación"/>
    <x v="0"/>
    <s v="CSF"/>
    <s v="PRIMA DE SERVICIO"/>
    <x v="0"/>
    <n v="66300000"/>
    <n v="1116150"/>
    <n v="28"/>
    <n v="67416122"/>
    <n v="0"/>
    <n v="67416122"/>
    <n v="0"/>
    <n v="67416122"/>
    <n v="67416122"/>
    <n v="67416122"/>
    <n v="67416122"/>
  </r>
  <r>
    <s v="04-03-00-002"/>
    <x v="0"/>
    <s v="A-01-01-01-001-007"/>
    <x v="0"/>
    <s v="01"/>
    <s v="01"/>
    <s v="01"/>
    <s v="001"/>
    <s v="007"/>
    <m/>
    <m/>
    <m/>
    <s v="Nación"/>
    <x v="0"/>
    <s v="CSF"/>
    <s v="BONIFICACIÓN POR SERVICIOS PRESTADOS"/>
    <x v="0"/>
    <n v="25000000"/>
    <n v="0"/>
    <n v="0"/>
    <n v="25000000"/>
    <n v="0"/>
    <n v="14410125"/>
    <n v="10589875"/>
    <n v="14410125"/>
    <n v="13777894"/>
    <n v="13777894"/>
    <n v="13777894"/>
  </r>
  <r>
    <s v="04-03-00-002"/>
    <x v="0"/>
    <s v="A-01-01-01-001-009"/>
    <x v="0"/>
    <s v="01"/>
    <s v="01"/>
    <s v="01"/>
    <s v="001"/>
    <s v="009"/>
    <m/>
    <m/>
    <m/>
    <s v="Nación"/>
    <x v="0"/>
    <s v="CSF"/>
    <s v="PRIMA DE NAVIDAD"/>
    <x v="0"/>
    <n v="84000000"/>
    <n v="0"/>
    <n v="0"/>
    <n v="84000000"/>
    <n v="0"/>
    <n v="0"/>
    <n v="84000000"/>
    <n v="0"/>
    <n v="0"/>
    <n v="0"/>
    <n v="0"/>
  </r>
  <r>
    <s v="04-03-00-002"/>
    <x v="0"/>
    <s v="A-01-01-01-001-010"/>
    <x v="0"/>
    <s v="01"/>
    <s v="01"/>
    <s v="01"/>
    <s v="001"/>
    <s v="010"/>
    <m/>
    <m/>
    <m/>
    <s v="Nación"/>
    <x v="0"/>
    <s v="CSF"/>
    <s v="PRIMA DE VACACIONES"/>
    <x v="0"/>
    <n v="49000000"/>
    <n v="0"/>
    <n v="0"/>
    <n v="49000000"/>
    <n v="0"/>
    <n v="22768218"/>
    <n v="26231782"/>
    <n v="22768218"/>
    <n v="22757418"/>
    <n v="22757418"/>
    <n v="22757418"/>
  </r>
  <r>
    <s v="04-03-00-002"/>
    <x v="0"/>
    <s v="A-01-01-01-001-012"/>
    <x v="0"/>
    <s v="01"/>
    <s v="01"/>
    <s v="01"/>
    <s v="001"/>
    <s v="012"/>
    <m/>
    <m/>
    <m/>
    <s v="Nación"/>
    <x v="0"/>
    <s v="CSF"/>
    <s v="AUXILIO DE CONECTIVIDAD DIGITAL "/>
    <x v="0"/>
    <n v="10000000"/>
    <n v="10000000"/>
    <n v="0"/>
    <n v="20000000"/>
    <n v="0"/>
    <n v="10546045"/>
    <n v="9453955"/>
    <n v="10546045"/>
    <n v="10546045"/>
    <n v="10546045"/>
    <n v="10546045"/>
  </r>
  <r>
    <s v="04-03-00-002"/>
    <x v="0"/>
    <s v="A-01-01-02-001"/>
    <x v="0"/>
    <s v="01"/>
    <s v="01"/>
    <s v="02"/>
    <s v="001"/>
    <m/>
    <m/>
    <m/>
    <m/>
    <s v="Nación"/>
    <x v="0"/>
    <s v="CSF"/>
    <s v="APORTES A LA SEGURIDAD SOCIAL EN PENSIONES"/>
    <x v="0"/>
    <n v="80000000"/>
    <n v="0"/>
    <n v="0"/>
    <n v="80000000"/>
    <n v="0"/>
    <n v="44126000"/>
    <n v="35874000"/>
    <n v="44126000"/>
    <n v="44126000"/>
    <n v="44126000"/>
    <n v="44126000"/>
  </r>
  <r>
    <s v="04-03-00-002"/>
    <x v="0"/>
    <s v="A-01-01-02-002"/>
    <x v="0"/>
    <s v="01"/>
    <s v="01"/>
    <s v="02"/>
    <s v="002"/>
    <m/>
    <m/>
    <m/>
    <m/>
    <s v="Nación"/>
    <x v="0"/>
    <s v="CSF"/>
    <s v="APORTES A LA SEGURIDAD SOCIAL EN SALUD"/>
    <x v="0"/>
    <n v="62000000"/>
    <n v="0"/>
    <n v="0"/>
    <n v="62000000"/>
    <n v="0"/>
    <n v="31752900"/>
    <n v="30247100"/>
    <n v="31752900"/>
    <n v="31752900"/>
    <n v="31752900"/>
    <n v="31752900"/>
  </r>
  <r>
    <s v="04-03-00-002"/>
    <x v="0"/>
    <s v="A-01-01-02-004"/>
    <x v="0"/>
    <s v="01"/>
    <s v="01"/>
    <s v="02"/>
    <s v="004"/>
    <m/>
    <m/>
    <m/>
    <m/>
    <s v="Nación"/>
    <x v="0"/>
    <s v="CSF"/>
    <s v="APORTES A CAJAS DE COMPENSACIÓN FAMILIAR"/>
    <x v="0"/>
    <n v="35000000"/>
    <n v="0"/>
    <n v="0"/>
    <n v="35000000"/>
    <n v="0"/>
    <n v="19219700"/>
    <n v="15780300"/>
    <n v="19219700"/>
    <n v="19219700"/>
    <n v="19219700"/>
    <n v="19219700"/>
  </r>
  <r>
    <s v="04-03-00-002"/>
    <x v="0"/>
    <s v="A-01-01-02-005"/>
    <x v="0"/>
    <s v="01"/>
    <s v="01"/>
    <s v="02"/>
    <s v="005"/>
    <m/>
    <m/>
    <m/>
    <m/>
    <s v="Nación"/>
    <x v="0"/>
    <s v="CSF"/>
    <s v="APORTES GENERALES AL SISTEMA DE RIESGOS LABORALES"/>
    <x v="0"/>
    <n v="7000000"/>
    <n v="0"/>
    <n v="0"/>
    <n v="7000000"/>
    <n v="0"/>
    <n v="3991100"/>
    <n v="3008900"/>
    <n v="3991100"/>
    <n v="3991100"/>
    <n v="3991100"/>
    <n v="3991100"/>
  </r>
  <r>
    <s v="04-03-00-002"/>
    <x v="0"/>
    <s v="A-01-01-02-006"/>
    <x v="0"/>
    <s v="01"/>
    <s v="01"/>
    <s v="02"/>
    <s v="006"/>
    <m/>
    <m/>
    <m/>
    <m/>
    <s v="Nación"/>
    <x v="0"/>
    <s v="CSF"/>
    <s v="APORTES AL ICBF"/>
    <x v="0"/>
    <n v="27000000"/>
    <n v="0"/>
    <n v="0"/>
    <n v="27000000"/>
    <n v="0"/>
    <n v="14416500"/>
    <n v="12583500"/>
    <n v="14416500"/>
    <n v="14416500"/>
    <n v="14416500"/>
    <n v="14416500"/>
  </r>
  <r>
    <s v="04-03-00-002"/>
    <x v="0"/>
    <s v="A-01-01-02-007"/>
    <x v="0"/>
    <s v="01"/>
    <s v="01"/>
    <s v="02"/>
    <s v="007"/>
    <m/>
    <m/>
    <m/>
    <m/>
    <s v="Nación"/>
    <x v="0"/>
    <s v="CSF"/>
    <s v="APORTES AL SENA"/>
    <x v="0"/>
    <n v="4000000"/>
    <n v="12000000"/>
    <n v="0"/>
    <n v="16000000"/>
    <n v="0"/>
    <n v="9615500"/>
    <n v="6384500"/>
    <n v="9615500"/>
    <n v="9615500"/>
    <n v="9615500"/>
    <n v="9615500"/>
  </r>
  <r>
    <s v="04-03-00-002"/>
    <x v="0"/>
    <s v="A-01-01-02-008"/>
    <x v="0"/>
    <s v="01"/>
    <s v="01"/>
    <s v="02"/>
    <s v="008"/>
    <m/>
    <m/>
    <m/>
    <m/>
    <s v="Nación"/>
    <x v="0"/>
    <s v="CSF"/>
    <s v="APORTES A LA ESAP"/>
    <x v="0"/>
    <n v="4000000"/>
    <n v="0"/>
    <n v="4000000"/>
    <n v="0"/>
    <n v="0"/>
    <n v="0"/>
    <n v="0"/>
    <n v="0"/>
    <n v="0"/>
    <n v="0"/>
    <n v="0"/>
  </r>
  <r>
    <s v="04-03-00-002"/>
    <x v="0"/>
    <s v="A-01-01-02-009"/>
    <x v="0"/>
    <s v="01"/>
    <s v="01"/>
    <s v="02"/>
    <s v="009"/>
    <m/>
    <m/>
    <m/>
    <m/>
    <s v="Nación"/>
    <x v="0"/>
    <s v="CSF"/>
    <s v="APORTES A ESCUELAS INDUSTRIALES E INSTITUTOS TÉCNICOS"/>
    <x v="0"/>
    <n v="8000000"/>
    <n v="0"/>
    <n v="8000000"/>
    <n v="0"/>
    <n v="0"/>
    <n v="0"/>
    <n v="0"/>
    <n v="0"/>
    <n v="0"/>
    <n v="0"/>
    <n v="0"/>
  </r>
  <r>
    <s v="04-03-00-002"/>
    <x v="0"/>
    <s v="A-01-01-03-001-001"/>
    <x v="0"/>
    <s v="01"/>
    <s v="01"/>
    <s v="03"/>
    <s v="001"/>
    <s v="001"/>
    <m/>
    <m/>
    <m/>
    <s v="Nación"/>
    <x v="0"/>
    <s v="CSF"/>
    <s v="VACACIONES"/>
    <x v="0"/>
    <n v="52000000"/>
    <n v="0"/>
    <n v="0"/>
    <n v="52000000"/>
    <n v="0"/>
    <n v="24307887"/>
    <n v="27692113"/>
    <n v="24307887"/>
    <n v="24297447"/>
    <n v="24297447"/>
    <n v="24297447"/>
  </r>
  <r>
    <s v="04-03-00-002"/>
    <x v="0"/>
    <s v="A-01-01-03-001-003"/>
    <x v="0"/>
    <s v="01"/>
    <s v="01"/>
    <s v="03"/>
    <s v="001"/>
    <s v="003"/>
    <m/>
    <m/>
    <m/>
    <s v="Nación"/>
    <x v="0"/>
    <s v="CSF"/>
    <s v="BONIFICACIÓN ESPECIAL DE RECREACIÓN"/>
    <x v="0"/>
    <n v="4000000"/>
    <n v="0"/>
    <n v="0"/>
    <n v="4000000"/>
    <n v="0"/>
    <n v="1788515"/>
    <n v="2211485"/>
    <n v="1788515"/>
    <n v="1788515"/>
    <n v="1788515"/>
    <n v="1788515"/>
  </r>
  <r>
    <s v="04-03-00-002"/>
    <x v="0"/>
    <s v="A-01-01-03-002"/>
    <x v="0"/>
    <s v="01"/>
    <s v="01"/>
    <s v="03"/>
    <s v="002"/>
    <m/>
    <m/>
    <m/>
    <m/>
    <s v="Nación"/>
    <x v="0"/>
    <s v="CSF"/>
    <s v="PRIMA TÉCNICA NO SALARIAL"/>
    <x v="0"/>
    <n v="29000000"/>
    <n v="0"/>
    <n v="0"/>
    <n v="29000000"/>
    <n v="0"/>
    <n v="14129802"/>
    <n v="14870198"/>
    <n v="14129802"/>
    <n v="14129802"/>
    <n v="14129802"/>
    <n v="14129802"/>
  </r>
  <r>
    <s v="04-03-00-002"/>
    <x v="0"/>
    <s v="A-02-02-02-006-004"/>
    <x v="0"/>
    <s v="02"/>
    <s v="02"/>
    <s v="02"/>
    <s v="006"/>
    <s v="004"/>
    <m/>
    <m/>
    <m/>
    <s v="Propios"/>
    <x v="1"/>
    <s v="CSF"/>
    <s v="SERVICIOS DE TRANSPORTE DE PASAJEROS"/>
    <x v="0"/>
    <n v="0"/>
    <n v="30000"/>
    <n v="0"/>
    <n v="30000"/>
    <n v="0"/>
    <n v="30000"/>
    <n v="0"/>
    <n v="30000"/>
    <n v="0"/>
    <n v="0"/>
    <n v="0"/>
  </r>
  <r>
    <s v="04-03-00-002"/>
    <x v="0"/>
    <s v="A-02-02-02-006-009"/>
    <x v="0"/>
    <s v="02"/>
    <s v="02"/>
    <s v="02"/>
    <s v="006"/>
    <s v="009"/>
    <m/>
    <m/>
    <m/>
    <s v="Nación"/>
    <x v="0"/>
    <s v="CSF"/>
    <s v="SERVICIOS DE DISTRIBUCIÓN DE ELECTRICIDAD, GAS Y AGUA (POR CUENTA PROPIA)"/>
    <x v="0"/>
    <n v="61000000"/>
    <n v="20000000"/>
    <n v="0"/>
    <n v="81000000"/>
    <n v="0"/>
    <n v="61000000"/>
    <n v="20000000"/>
    <n v="53027319"/>
    <n v="53027289"/>
    <n v="53027289"/>
    <n v="53027289"/>
  </r>
  <r>
    <s v="04-03-00-002"/>
    <x v="0"/>
    <s v="A-02-02-02-008-004"/>
    <x v="0"/>
    <s v="02"/>
    <s v="02"/>
    <s v="02"/>
    <s v="008"/>
    <s v="004"/>
    <m/>
    <m/>
    <m/>
    <s v="Nación"/>
    <x v="0"/>
    <s v="CSF"/>
    <s v="SERVICIOS DE TELECOMUNICACIONES, TRANSMISIÓN Y SUMINISTRO DE INFORMACIÓN"/>
    <x v="0"/>
    <n v="400000"/>
    <n v="0"/>
    <n v="0"/>
    <n v="400000"/>
    <n v="0"/>
    <n v="0"/>
    <n v="400000"/>
    <n v="0"/>
    <n v="0"/>
    <n v="0"/>
    <n v="0"/>
  </r>
  <r>
    <s v="04-03-00-002"/>
    <x v="0"/>
    <s v="A-02-02-02-009-004"/>
    <x v="0"/>
    <s v="02"/>
    <s v="02"/>
    <s v="02"/>
    <s v="009"/>
    <s v="004"/>
    <m/>
    <m/>
    <m/>
    <s v="Nación"/>
    <x v="0"/>
    <s v="CSF"/>
    <s v="SERVICIOS DE ALCANTARILLADO, RECOLECCIÓN, TRATAMIENTO Y DISPOSICIÓN DE DESECHOS Y OTROS SERVICIOS DE SANEAMIENTO AMBIENTAL"/>
    <x v="0"/>
    <n v="1500000"/>
    <n v="10264400"/>
    <n v="9264400"/>
    <n v="2500000"/>
    <n v="0"/>
    <n v="2500000"/>
    <n v="0"/>
    <n v="1642573"/>
    <n v="1640376"/>
    <n v="1640376"/>
    <n v="1640376"/>
  </r>
  <r>
    <s v="04-03-00-002"/>
    <x v="0"/>
    <s v="A-02-02-02-010"/>
    <x v="0"/>
    <s v="02"/>
    <s v="02"/>
    <s v="02"/>
    <s v="010"/>
    <m/>
    <m/>
    <m/>
    <m/>
    <s v="Nación"/>
    <x v="0"/>
    <s v="CSF"/>
    <s v="VIÁTICOS DE LOS FUNCIONARIOS EN COMISIÓN"/>
    <x v="0"/>
    <n v="0"/>
    <n v="271546"/>
    <n v="0"/>
    <n v="271546"/>
    <n v="0"/>
    <n v="271546"/>
    <n v="0"/>
    <n v="271546"/>
    <n v="0"/>
    <n v="0"/>
    <n v="0"/>
  </r>
  <r>
    <s v="04-03-00-002"/>
    <x v="0"/>
    <s v="A-03-04-02-012-001"/>
    <x v="0"/>
    <s v="03"/>
    <s v="04"/>
    <s v="02"/>
    <s v="012"/>
    <s v="001"/>
    <m/>
    <m/>
    <m/>
    <s v="Nación"/>
    <x v="0"/>
    <s v="CSF"/>
    <s v="INCAPACIDADES (NO DE PENSIONES)"/>
    <x v="0"/>
    <n v="0"/>
    <n v="1136000"/>
    <n v="0"/>
    <n v="1136000"/>
    <n v="0"/>
    <n v="1072722"/>
    <n v="63278"/>
    <n v="1072722"/>
    <n v="1072722"/>
    <n v="1072722"/>
    <n v="1072722"/>
  </r>
  <r>
    <s v="04-03-00-002"/>
    <x v="0"/>
    <s v="A-08-01-02-001"/>
    <x v="0"/>
    <s v="08"/>
    <s v="01"/>
    <s v="02"/>
    <s v="001"/>
    <m/>
    <m/>
    <m/>
    <m/>
    <s v="Nación"/>
    <x v="0"/>
    <s v="CSF"/>
    <s v="IMPUESTO PREDIAL Y SOBRETASA AMBIENTAL"/>
    <x v="0"/>
    <n v="0"/>
    <n v="18286020"/>
    <n v="0"/>
    <n v="18286020"/>
    <n v="0"/>
    <n v="18286020"/>
    <n v="0"/>
    <n v="18286020"/>
    <n v="18286020"/>
    <n v="18286020"/>
    <n v="18286020"/>
  </r>
  <r>
    <s v="04-03-00-002"/>
    <x v="0"/>
    <s v="A-08-01-02-003"/>
    <x v="0"/>
    <s v="08"/>
    <s v="01"/>
    <s v="02"/>
    <s v="003"/>
    <m/>
    <m/>
    <m/>
    <m/>
    <s v="Propios"/>
    <x v="1"/>
    <s v="CSF"/>
    <s v="IMPUESTO DE INDUSTRIA Y COMERCIO"/>
    <x v="0"/>
    <n v="0"/>
    <n v="295793"/>
    <n v="0"/>
    <n v="295793"/>
    <n v="0"/>
    <n v="295793"/>
    <n v="0"/>
    <n v="295793"/>
    <n v="295793"/>
    <n v="295793"/>
    <n v="295793"/>
  </r>
  <r>
    <s v="04-03-00-002"/>
    <x v="0"/>
    <s v="A-08-01-02-006"/>
    <x v="0"/>
    <s v="08"/>
    <s v="01"/>
    <s v="02"/>
    <s v="006"/>
    <m/>
    <m/>
    <m/>
    <m/>
    <s v="Nación"/>
    <x v="0"/>
    <s v="CSF"/>
    <s v="IMPUESTO SOBRE VEHÍCULOS AUTOMOTORES"/>
    <x v="0"/>
    <n v="0"/>
    <n v="687399"/>
    <n v="0"/>
    <n v="687399"/>
    <n v="0"/>
    <n v="687399"/>
    <n v="0"/>
    <n v="687399"/>
    <n v="687399"/>
    <n v="687399"/>
    <n v="687399"/>
  </r>
  <r>
    <s v="04-03-00-003"/>
    <x v="1"/>
    <s v="A-01-01-01-001-001"/>
    <x v="0"/>
    <s v="01"/>
    <s v="01"/>
    <s v="01"/>
    <s v="001"/>
    <s v="001"/>
    <m/>
    <m/>
    <m/>
    <s v="Nación"/>
    <x v="0"/>
    <s v="CSF"/>
    <s v="SUELDO BÁSICO"/>
    <x v="0"/>
    <n v="529000000"/>
    <n v="0"/>
    <n v="0"/>
    <n v="529000000"/>
    <n v="0"/>
    <n v="229780504"/>
    <n v="299219496"/>
    <n v="229780504"/>
    <n v="229780504"/>
    <n v="229780504"/>
    <n v="229780504"/>
  </r>
  <r>
    <s v="04-03-00-003"/>
    <x v="1"/>
    <s v="A-01-01-01-001-004"/>
    <x v="0"/>
    <s v="01"/>
    <s v="01"/>
    <s v="01"/>
    <s v="001"/>
    <s v="004"/>
    <m/>
    <m/>
    <m/>
    <s v="Nación"/>
    <x v="0"/>
    <s v="CSF"/>
    <s v="SUBSIDIO DE ALIMENTACIÓN"/>
    <x v="0"/>
    <n v="9665000"/>
    <n v="0"/>
    <n v="0"/>
    <n v="9665000"/>
    <n v="0"/>
    <n v="4393314"/>
    <n v="5271686"/>
    <n v="4393314"/>
    <n v="4393314"/>
    <n v="4393314"/>
    <n v="4393314"/>
  </r>
  <r>
    <s v="04-03-00-003"/>
    <x v="1"/>
    <s v="A-01-01-01-001-005"/>
    <x v="0"/>
    <s v="01"/>
    <s v="01"/>
    <s v="01"/>
    <s v="001"/>
    <s v="005"/>
    <m/>
    <m/>
    <m/>
    <s v="Nación"/>
    <x v="0"/>
    <s v="CSF"/>
    <s v="AUXILIO DE TRANSPORTE"/>
    <x v="0"/>
    <n v="6508000"/>
    <n v="0"/>
    <n v="6508000"/>
    <n v="0"/>
    <n v="0"/>
    <n v="0"/>
    <n v="0"/>
    <n v="0"/>
    <n v="0"/>
    <n v="0"/>
    <n v="0"/>
  </r>
  <r>
    <s v="04-03-00-003"/>
    <x v="1"/>
    <s v="A-01-01-01-001-006"/>
    <x v="0"/>
    <s v="01"/>
    <s v="01"/>
    <s v="01"/>
    <s v="001"/>
    <s v="006"/>
    <m/>
    <m/>
    <m/>
    <s v="Nación"/>
    <x v="0"/>
    <s v="CSF"/>
    <s v="PRIMA DE SERVICIO"/>
    <x v="0"/>
    <n v="53000000"/>
    <n v="0"/>
    <n v="8196372"/>
    <n v="44803628"/>
    <n v="0"/>
    <n v="44803628"/>
    <n v="0"/>
    <n v="44803628"/>
    <n v="44803628"/>
    <n v="44803628"/>
    <n v="44803628"/>
  </r>
  <r>
    <s v="04-03-00-003"/>
    <x v="1"/>
    <s v="A-01-01-01-001-007"/>
    <x v="0"/>
    <s v="01"/>
    <s v="01"/>
    <s v="01"/>
    <s v="001"/>
    <s v="007"/>
    <m/>
    <m/>
    <m/>
    <s v="Nación"/>
    <x v="0"/>
    <s v="CSF"/>
    <s v="BONIFICACIÓN POR SERVICIOS PRESTADOS"/>
    <x v="0"/>
    <n v="18000000"/>
    <n v="0"/>
    <n v="0"/>
    <n v="18000000"/>
    <n v="0"/>
    <n v="2768217"/>
    <n v="15231783"/>
    <n v="2768217"/>
    <n v="2768217"/>
    <n v="2768217"/>
    <n v="2768217"/>
  </r>
  <r>
    <s v="04-03-00-003"/>
    <x v="1"/>
    <s v="A-01-01-01-001-009"/>
    <x v="0"/>
    <s v="01"/>
    <s v="01"/>
    <s v="01"/>
    <s v="001"/>
    <s v="009"/>
    <m/>
    <m/>
    <m/>
    <s v="Nación"/>
    <x v="0"/>
    <s v="CSF"/>
    <s v="PRIMA DE NAVIDAD"/>
    <x v="0"/>
    <n v="67000000"/>
    <n v="0"/>
    <n v="0"/>
    <n v="67000000"/>
    <n v="0"/>
    <n v="0"/>
    <n v="67000000"/>
    <n v="0"/>
    <n v="0"/>
    <n v="0"/>
    <n v="0"/>
  </r>
  <r>
    <s v="04-03-00-003"/>
    <x v="1"/>
    <s v="A-01-01-01-001-010"/>
    <x v="0"/>
    <s v="01"/>
    <s v="01"/>
    <s v="01"/>
    <s v="001"/>
    <s v="010"/>
    <m/>
    <m/>
    <m/>
    <s v="Nación"/>
    <x v="0"/>
    <s v="CSF"/>
    <s v="PRIMA DE VACACIONES"/>
    <x v="0"/>
    <n v="34000000"/>
    <n v="0"/>
    <n v="0"/>
    <n v="34000000"/>
    <n v="0"/>
    <n v="5740880"/>
    <n v="28259120"/>
    <n v="5740880"/>
    <n v="5740880"/>
    <n v="5740880"/>
    <n v="5740880"/>
  </r>
  <r>
    <s v="04-03-00-003"/>
    <x v="1"/>
    <s v="A-01-01-01-001-012"/>
    <x v="0"/>
    <s v="01"/>
    <s v="01"/>
    <s v="01"/>
    <s v="001"/>
    <s v="012"/>
    <m/>
    <m/>
    <m/>
    <s v="Nación"/>
    <x v="0"/>
    <s v="CSF"/>
    <s v="AUXILIO DE CONECTIVIDAD DIGITAL "/>
    <x v="0"/>
    <n v="6000000"/>
    <n v="2000000"/>
    <n v="0"/>
    <n v="8000000"/>
    <n v="0"/>
    <n v="5869163"/>
    <n v="2130837"/>
    <n v="5869163"/>
    <n v="5869163"/>
    <n v="5869163"/>
    <n v="5869163"/>
  </r>
  <r>
    <s v="04-03-00-003"/>
    <x v="1"/>
    <s v="A-01-01-02-001"/>
    <x v="0"/>
    <s v="01"/>
    <s v="01"/>
    <s v="02"/>
    <s v="001"/>
    <m/>
    <m/>
    <m/>
    <m/>
    <s v="Nación"/>
    <x v="0"/>
    <s v="CSF"/>
    <s v="APORTES A LA SEGURIDAD SOCIAL EN PENSIONES"/>
    <x v="0"/>
    <n v="70000000"/>
    <n v="0"/>
    <n v="0"/>
    <n v="70000000"/>
    <n v="0"/>
    <n v="29538400"/>
    <n v="40461600"/>
    <n v="29538400"/>
    <n v="29538400"/>
    <n v="29538400"/>
    <n v="29538400"/>
  </r>
  <r>
    <s v="04-03-00-003"/>
    <x v="1"/>
    <s v="A-01-01-02-002"/>
    <x v="0"/>
    <s v="01"/>
    <s v="01"/>
    <s v="02"/>
    <s v="002"/>
    <m/>
    <m/>
    <m/>
    <m/>
    <s v="Nación"/>
    <x v="0"/>
    <s v="CSF"/>
    <s v="APORTES A LA SEGURIDAD SOCIAL EN SALUD"/>
    <x v="0"/>
    <n v="49000000"/>
    <n v="0"/>
    <n v="0"/>
    <n v="49000000"/>
    <n v="0"/>
    <n v="20924900"/>
    <n v="28075100"/>
    <n v="20924900"/>
    <n v="20924900"/>
    <n v="20924900"/>
    <n v="20924900"/>
  </r>
  <r>
    <s v="04-03-00-003"/>
    <x v="1"/>
    <s v="A-01-01-02-004"/>
    <x v="0"/>
    <s v="01"/>
    <s v="01"/>
    <s v="02"/>
    <s v="004"/>
    <m/>
    <m/>
    <m/>
    <m/>
    <s v="Nación"/>
    <x v="0"/>
    <s v="CSF"/>
    <s v="APORTES A CAJAS DE COMPENSACIÓN FAMILIAR"/>
    <x v="0"/>
    <n v="28000000"/>
    <n v="0"/>
    <n v="0"/>
    <n v="28000000"/>
    <n v="0"/>
    <n v="12178000"/>
    <n v="15822000"/>
    <n v="12178000"/>
    <n v="12178000"/>
    <n v="12178000"/>
    <n v="12178000"/>
  </r>
  <r>
    <s v="04-03-00-003"/>
    <x v="1"/>
    <s v="A-01-01-02-005"/>
    <x v="0"/>
    <s v="01"/>
    <s v="01"/>
    <s v="02"/>
    <s v="005"/>
    <m/>
    <m/>
    <m/>
    <m/>
    <s v="Nación"/>
    <x v="0"/>
    <s v="CSF"/>
    <s v="APORTES GENERALES AL SISTEMA DE RIESGOS LABORALES"/>
    <x v="0"/>
    <n v="7000000"/>
    <n v="0"/>
    <n v="0"/>
    <n v="7000000"/>
    <n v="0"/>
    <n v="2963300"/>
    <n v="4036700"/>
    <n v="2963300"/>
    <n v="2963300"/>
    <n v="2963300"/>
    <n v="2963300"/>
  </r>
  <r>
    <s v="04-03-00-003"/>
    <x v="1"/>
    <s v="A-01-01-02-006"/>
    <x v="0"/>
    <s v="01"/>
    <s v="01"/>
    <s v="02"/>
    <s v="006"/>
    <m/>
    <m/>
    <m/>
    <m/>
    <s v="Nación"/>
    <x v="0"/>
    <s v="CSF"/>
    <s v="APORTES AL ICBF"/>
    <x v="0"/>
    <n v="21000000"/>
    <n v="0"/>
    <n v="0"/>
    <n v="21000000"/>
    <n v="0"/>
    <n v="9135500"/>
    <n v="11864500"/>
    <n v="9135500"/>
    <n v="9135500"/>
    <n v="9135500"/>
    <n v="9135500"/>
  </r>
  <r>
    <s v="04-03-00-003"/>
    <x v="1"/>
    <s v="A-01-01-02-007"/>
    <x v="0"/>
    <s v="01"/>
    <s v="01"/>
    <s v="02"/>
    <s v="007"/>
    <m/>
    <m/>
    <m/>
    <m/>
    <s v="Nación"/>
    <x v="0"/>
    <s v="CSF"/>
    <s v="APORTES AL SENA"/>
    <x v="0"/>
    <n v="3000000"/>
    <n v="9000000"/>
    <n v="0"/>
    <n v="12000000"/>
    <n v="0"/>
    <n v="6091900"/>
    <n v="5908100"/>
    <n v="6091900"/>
    <n v="6091900"/>
    <n v="6091900"/>
    <n v="6091900"/>
  </r>
  <r>
    <s v="04-03-00-003"/>
    <x v="1"/>
    <s v="A-01-01-02-008"/>
    <x v="0"/>
    <s v="01"/>
    <s v="01"/>
    <s v="02"/>
    <s v="008"/>
    <m/>
    <m/>
    <m/>
    <m/>
    <s v="Nación"/>
    <x v="0"/>
    <s v="CSF"/>
    <s v="APORTES A LA ESAP"/>
    <x v="0"/>
    <n v="3000000"/>
    <n v="0"/>
    <n v="3000000"/>
    <n v="0"/>
    <n v="0"/>
    <n v="0"/>
    <n v="0"/>
    <n v="0"/>
    <n v="0"/>
    <n v="0"/>
    <n v="0"/>
  </r>
  <r>
    <s v="04-03-00-003"/>
    <x v="1"/>
    <s v="A-01-01-02-009"/>
    <x v="0"/>
    <s v="01"/>
    <s v="01"/>
    <s v="02"/>
    <s v="009"/>
    <m/>
    <m/>
    <m/>
    <m/>
    <s v="Nación"/>
    <x v="0"/>
    <s v="CSF"/>
    <s v="APORTES A ESCUELAS INDUSTRIALES E INSTITUTOS TÉCNICOS"/>
    <x v="0"/>
    <n v="6000000"/>
    <n v="0"/>
    <n v="6000000"/>
    <n v="0"/>
    <n v="0"/>
    <n v="0"/>
    <n v="0"/>
    <n v="0"/>
    <n v="0"/>
    <n v="0"/>
    <n v="0"/>
  </r>
  <r>
    <s v="04-03-00-003"/>
    <x v="1"/>
    <s v="A-01-01-03-001-001"/>
    <x v="0"/>
    <s v="01"/>
    <s v="01"/>
    <s v="03"/>
    <s v="001"/>
    <s v="001"/>
    <m/>
    <m/>
    <m/>
    <s v="Nación"/>
    <x v="0"/>
    <s v="CSF"/>
    <s v="VACACIONES"/>
    <x v="0"/>
    <n v="40000000"/>
    <n v="0"/>
    <n v="0"/>
    <n v="40000000"/>
    <n v="0"/>
    <n v="4991435"/>
    <n v="35008565"/>
    <n v="4991435"/>
    <n v="4991435"/>
    <n v="4991435"/>
    <n v="4991435"/>
  </r>
  <r>
    <s v="04-03-00-003"/>
    <x v="1"/>
    <s v="A-01-01-03-001-002"/>
    <x v="0"/>
    <s v="01"/>
    <s v="01"/>
    <s v="03"/>
    <s v="001"/>
    <s v="002"/>
    <m/>
    <m/>
    <m/>
    <s v="Nación"/>
    <x v="0"/>
    <s v="CSF"/>
    <s v="INDEMNIZACIÓN POR VACACIONES"/>
    <x v="0"/>
    <n v="0"/>
    <n v="1170035"/>
    <n v="0"/>
    <n v="1170035"/>
    <n v="0"/>
    <n v="1170035"/>
    <n v="0"/>
    <n v="1170035"/>
    <n v="1170035"/>
    <n v="1170035"/>
    <n v="1170035"/>
  </r>
  <r>
    <s v="04-03-00-003"/>
    <x v="1"/>
    <s v="A-01-01-03-001-003"/>
    <x v="0"/>
    <s v="01"/>
    <s v="01"/>
    <s v="03"/>
    <s v="001"/>
    <s v="003"/>
    <m/>
    <m/>
    <m/>
    <s v="Nación"/>
    <x v="0"/>
    <s v="CSF"/>
    <s v="BONIFICACIÓN ESPECIAL DE RECREACIÓN"/>
    <x v="0"/>
    <n v="3000000"/>
    <n v="0"/>
    <n v="0"/>
    <n v="3000000"/>
    <n v="0"/>
    <n v="478430"/>
    <n v="2521570"/>
    <n v="478430"/>
    <n v="478430"/>
    <n v="478430"/>
    <n v="478430"/>
  </r>
  <r>
    <s v="04-03-00-003"/>
    <x v="1"/>
    <s v="A-01-01-03-002"/>
    <x v="0"/>
    <s v="01"/>
    <s v="01"/>
    <s v="03"/>
    <s v="002"/>
    <m/>
    <m/>
    <m/>
    <m/>
    <s v="Nación"/>
    <x v="0"/>
    <s v="CSF"/>
    <s v="PRIMA TÉCNICA NO SALARIAL"/>
    <x v="0"/>
    <n v="29000000"/>
    <n v="0"/>
    <n v="0"/>
    <n v="29000000"/>
    <n v="0"/>
    <n v="14129802"/>
    <n v="14870198"/>
    <n v="14129802"/>
    <n v="14129802"/>
    <n v="14129802"/>
    <n v="14129802"/>
  </r>
  <r>
    <s v="04-03-00-003"/>
    <x v="1"/>
    <s v="A-02-02-02-006-004"/>
    <x v="0"/>
    <s v="02"/>
    <s v="02"/>
    <s v="02"/>
    <s v="006"/>
    <s v="004"/>
    <m/>
    <m/>
    <m/>
    <s v="Propios"/>
    <x v="1"/>
    <s v="CSF"/>
    <s v="SERVICIOS DE TRANSPORTE DE PASAJEROS"/>
    <x v="0"/>
    <n v="0"/>
    <n v="856600"/>
    <n v="0"/>
    <n v="856600"/>
    <n v="0"/>
    <n v="856600"/>
    <n v="0"/>
    <n v="856600"/>
    <n v="856600"/>
    <n v="856600"/>
    <n v="856600"/>
  </r>
  <r>
    <s v="04-03-00-003"/>
    <x v="1"/>
    <s v="A-02-02-02-006-009"/>
    <x v="0"/>
    <s v="02"/>
    <s v="02"/>
    <s v="02"/>
    <s v="006"/>
    <s v="009"/>
    <m/>
    <m/>
    <m/>
    <s v="Nación"/>
    <x v="0"/>
    <s v="CSF"/>
    <s v="SERVICIOS DE DISTRIBUCIÓN DE ELECTRICIDAD, GAS Y AGUA (POR CUENTA PROPIA)"/>
    <x v="0"/>
    <n v="53000000"/>
    <n v="0"/>
    <n v="0"/>
    <n v="53000000"/>
    <n v="0"/>
    <n v="53000000"/>
    <n v="0"/>
    <n v="32397062"/>
    <n v="32397062"/>
    <n v="32397062"/>
    <n v="32397062"/>
  </r>
  <r>
    <s v="04-03-00-003"/>
    <x v="1"/>
    <s v="A-02-02-02-007-002"/>
    <x v="0"/>
    <s v="02"/>
    <s v="02"/>
    <s v="02"/>
    <s v="007"/>
    <s v="002"/>
    <m/>
    <m/>
    <m/>
    <s v="Nación"/>
    <x v="0"/>
    <s v="CSF"/>
    <s v="SERVICIOS INMOBILIARIOS"/>
    <x v="0"/>
    <n v="80000000"/>
    <n v="10878162.67"/>
    <n v="0"/>
    <n v="90878162.670000002"/>
    <n v="0"/>
    <n v="80000000"/>
    <n v="10878162.67"/>
    <n v="78715860.329999998"/>
    <n v="40513019"/>
    <n v="40513019"/>
    <n v="40513019"/>
  </r>
  <r>
    <s v="04-03-00-003"/>
    <x v="1"/>
    <s v="A-02-02-02-008-004"/>
    <x v="0"/>
    <s v="02"/>
    <s v="02"/>
    <s v="02"/>
    <s v="008"/>
    <s v="004"/>
    <m/>
    <m/>
    <m/>
    <s v="Nación"/>
    <x v="0"/>
    <s v="CSF"/>
    <s v="SERVICIOS DE TELECOMUNICACIONES, TRANSMISIÓN Y SUMINISTRO DE INFORMACIÓN"/>
    <x v="0"/>
    <n v="3000000"/>
    <n v="2300000"/>
    <n v="0"/>
    <n v="5300000"/>
    <n v="0"/>
    <n v="5300000"/>
    <n v="0"/>
    <n v="3234130"/>
    <n v="3234130"/>
    <n v="3234130"/>
    <n v="3234130"/>
  </r>
  <r>
    <s v="04-03-00-003"/>
    <x v="1"/>
    <s v="A-02-02-02-009-004"/>
    <x v="0"/>
    <s v="02"/>
    <s v="02"/>
    <s v="02"/>
    <s v="009"/>
    <s v="004"/>
    <m/>
    <m/>
    <m/>
    <s v="Nación"/>
    <x v="0"/>
    <s v="CSF"/>
    <s v="SERVICIOS DE ALCANTARILLADO, RECOLECCIÓN, TRATAMIENTO Y DISPOSICIÓN DE DESECHOS Y OTROS SERVICIOS DE SANEAMIENTO AMBIENTAL"/>
    <x v="0"/>
    <n v="2000000"/>
    <n v="570000"/>
    <n v="0"/>
    <n v="2570000"/>
    <n v="0"/>
    <n v="2570000"/>
    <n v="0"/>
    <n v="1669909"/>
    <n v="1669909"/>
    <n v="1669909"/>
    <n v="1669909"/>
  </r>
  <r>
    <s v="04-03-00-003"/>
    <x v="1"/>
    <s v="A-02-02-02-010"/>
    <x v="0"/>
    <s v="02"/>
    <s v="02"/>
    <s v="02"/>
    <s v="010"/>
    <m/>
    <m/>
    <m/>
    <m/>
    <s v="Nación"/>
    <x v="0"/>
    <s v="CSF"/>
    <s v="VIÁTICOS DE LOS FUNCIONARIOS EN COMISIÓN"/>
    <x v="0"/>
    <n v="0"/>
    <n v="765959"/>
    <n v="0"/>
    <n v="765959"/>
    <n v="0"/>
    <n v="765959"/>
    <n v="0"/>
    <n v="765959"/>
    <n v="630186"/>
    <n v="630186"/>
    <n v="630186"/>
  </r>
  <r>
    <s v="04-03-00-003"/>
    <x v="1"/>
    <s v="A-02-02-02-010"/>
    <x v="0"/>
    <s v="02"/>
    <s v="02"/>
    <s v="02"/>
    <s v="010"/>
    <m/>
    <m/>
    <m/>
    <m/>
    <s v="Propios"/>
    <x v="1"/>
    <s v="CSF"/>
    <s v="VIÁTICOS DE LOS FUNCIONARIOS EN COMISIÓN"/>
    <x v="0"/>
    <n v="0"/>
    <n v="1243189"/>
    <n v="0"/>
    <n v="1243189"/>
    <n v="0"/>
    <n v="1243189"/>
    <n v="0"/>
    <n v="1243189"/>
    <n v="1243189"/>
    <n v="1243189"/>
    <n v="1243189"/>
  </r>
  <r>
    <s v="04-03-00-003"/>
    <x v="1"/>
    <s v="A-03-04-02-012-001"/>
    <x v="0"/>
    <s v="03"/>
    <s v="04"/>
    <s v="02"/>
    <s v="012"/>
    <s v="001"/>
    <m/>
    <m/>
    <m/>
    <s v="Nación"/>
    <x v="0"/>
    <s v="CSF"/>
    <s v="INCAPACIDADES (NO DE PENSIONES)"/>
    <x v="0"/>
    <n v="0"/>
    <n v="2974128"/>
    <n v="0"/>
    <n v="2974128"/>
    <n v="0"/>
    <n v="1356039"/>
    <n v="1618089"/>
    <n v="1356039"/>
    <n v="1356039"/>
    <n v="1356039"/>
    <n v="1356039"/>
  </r>
  <r>
    <s v="04-03-00-003"/>
    <x v="1"/>
    <s v="A-08-01-02-001"/>
    <x v="0"/>
    <s v="08"/>
    <s v="01"/>
    <s v="02"/>
    <s v="001"/>
    <m/>
    <m/>
    <m/>
    <m/>
    <s v="Nación"/>
    <x v="0"/>
    <s v="CSF"/>
    <s v="IMPUESTO PREDIAL Y SOBRETASA AMBIENTAL"/>
    <x v="0"/>
    <n v="0"/>
    <n v="50701699"/>
    <n v="0"/>
    <n v="50701699"/>
    <n v="0"/>
    <n v="50701699"/>
    <n v="0"/>
    <n v="50701699"/>
    <n v="50701699"/>
    <n v="50701699"/>
    <n v="50701699"/>
  </r>
  <r>
    <s v="04-03-00-003"/>
    <x v="1"/>
    <s v="A-08-01-02-003"/>
    <x v="0"/>
    <s v="08"/>
    <s v="01"/>
    <s v="02"/>
    <s v="003"/>
    <m/>
    <m/>
    <m/>
    <m/>
    <s v="Propios"/>
    <x v="1"/>
    <s v="CSF"/>
    <s v="IMPUESTO DE INDUSTRIA Y COMERCIO"/>
    <x v="0"/>
    <n v="0"/>
    <n v="1520000"/>
    <n v="0"/>
    <n v="1520000"/>
    <n v="0"/>
    <n v="1520000"/>
    <n v="0"/>
    <n v="1520000"/>
    <n v="1520000"/>
    <n v="1520000"/>
    <n v="1520000"/>
  </r>
  <r>
    <s v="04-03-00-004"/>
    <x v="2"/>
    <s v="A-01-01-01-001-001"/>
    <x v="0"/>
    <s v="01"/>
    <s v="01"/>
    <s v="01"/>
    <s v="001"/>
    <s v="001"/>
    <m/>
    <m/>
    <m/>
    <s v="Nación"/>
    <x v="0"/>
    <s v="CSF"/>
    <s v="SUELDO BÁSICO"/>
    <x v="0"/>
    <n v="932000000"/>
    <n v="0"/>
    <n v="0"/>
    <n v="932000000"/>
    <n v="0"/>
    <n v="446396499"/>
    <n v="485603501"/>
    <n v="446396499"/>
    <n v="446396499"/>
    <n v="446396499"/>
    <n v="446396499"/>
  </r>
  <r>
    <s v="04-03-00-004"/>
    <x v="2"/>
    <s v="A-01-01-01-001-004"/>
    <x v="0"/>
    <s v="01"/>
    <s v="01"/>
    <s v="01"/>
    <s v="001"/>
    <s v="004"/>
    <m/>
    <m/>
    <m/>
    <s v="Nación"/>
    <x v="0"/>
    <s v="CSF"/>
    <s v="SUBSIDIO DE ALIMENTACIÓN"/>
    <x v="0"/>
    <n v="23000000"/>
    <n v="0"/>
    <n v="0"/>
    <n v="23000000"/>
    <n v="0"/>
    <n v="10304678"/>
    <n v="12695322"/>
    <n v="10304678"/>
    <n v="10304678"/>
    <n v="10304678"/>
    <n v="10304678"/>
  </r>
  <r>
    <s v="04-03-00-004"/>
    <x v="2"/>
    <s v="A-01-01-01-001-005"/>
    <x v="0"/>
    <s v="01"/>
    <s v="01"/>
    <s v="01"/>
    <s v="001"/>
    <s v="005"/>
    <m/>
    <m/>
    <m/>
    <s v="Nación"/>
    <x v="0"/>
    <s v="CSF"/>
    <s v="AUXILIO DE TRANSPORTE"/>
    <x v="0"/>
    <n v="18896000"/>
    <n v="0"/>
    <n v="18896000"/>
    <n v="0"/>
    <n v="0"/>
    <n v="0"/>
    <n v="0"/>
    <n v="0"/>
    <n v="0"/>
    <n v="0"/>
    <n v="0"/>
  </r>
  <r>
    <s v="04-03-00-004"/>
    <x v="2"/>
    <s v="A-01-01-01-001-006"/>
    <x v="0"/>
    <s v="01"/>
    <s v="01"/>
    <s v="01"/>
    <s v="001"/>
    <s v="006"/>
    <m/>
    <m/>
    <m/>
    <s v="Nación"/>
    <x v="0"/>
    <s v="CSF"/>
    <s v="PRIMA DE SERVICIO"/>
    <x v="0"/>
    <n v="90000000"/>
    <n v="920000"/>
    <n v="875"/>
    <n v="90919125"/>
    <n v="0"/>
    <n v="90919125"/>
    <n v="0"/>
    <n v="90919125"/>
    <n v="90919125"/>
    <n v="90919125"/>
    <n v="90919125"/>
  </r>
  <r>
    <s v="04-03-00-004"/>
    <x v="2"/>
    <s v="A-01-01-01-001-007"/>
    <x v="0"/>
    <s v="01"/>
    <s v="01"/>
    <s v="01"/>
    <s v="001"/>
    <s v="007"/>
    <m/>
    <m/>
    <m/>
    <s v="Nación"/>
    <x v="0"/>
    <s v="CSF"/>
    <s v="BONIFICACIÓN POR SERVICIOS PRESTADOS"/>
    <x v="0"/>
    <n v="35000000"/>
    <n v="0"/>
    <n v="0"/>
    <n v="35000000"/>
    <n v="0"/>
    <n v="20007952"/>
    <n v="14992048"/>
    <n v="20007952"/>
    <n v="20007952"/>
    <n v="20007952"/>
    <n v="20007952"/>
  </r>
  <r>
    <s v="04-03-00-004"/>
    <x v="2"/>
    <s v="A-01-01-01-001-009"/>
    <x v="0"/>
    <s v="01"/>
    <s v="01"/>
    <s v="01"/>
    <s v="001"/>
    <s v="009"/>
    <m/>
    <m/>
    <m/>
    <s v="Nación"/>
    <x v="0"/>
    <s v="CSF"/>
    <s v="PRIMA DE NAVIDAD"/>
    <x v="0"/>
    <n v="122000000"/>
    <n v="0"/>
    <n v="0"/>
    <n v="122000000"/>
    <n v="0"/>
    <n v="0"/>
    <n v="122000000"/>
    <n v="0"/>
    <n v="0"/>
    <n v="0"/>
    <n v="0"/>
  </r>
  <r>
    <s v="04-03-00-004"/>
    <x v="2"/>
    <s v="A-01-01-01-001-010"/>
    <x v="0"/>
    <s v="01"/>
    <s v="01"/>
    <s v="01"/>
    <s v="001"/>
    <s v="010"/>
    <m/>
    <m/>
    <m/>
    <s v="Nación"/>
    <x v="0"/>
    <s v="CSF"/>
    <s v="PRIMA DE VACACIONES"/>
    <x v="0"/>
    <n v="57000000"/>
    <n v="0"/>
    <n v="0"/>
    <n v="57000000"/>
    <n v="0"/>
    <n v="29421949"/>
    <n v="27578051"/>
    <n v="29421949"/>
    <n v="29421949"/>
    <n v="29421949"/>
    <n v="29421949"/>
  </r>
  <r>
    <s v="04-03-00-004"/>
    <x v="2"/>
    <s v="A-01-01-01-001-012"/>
    <x v="0"/>
    <s v="01"/>
    <s v="01"/>
    <s v="01"/>
    <s v="001"/>
    <s v="012"/>
    <m/>
    <m/>
    <m/>
    <s v="Nación"/>
    <x v="0"/>
    <s v="CSF"/>
    <s v="AUXILIO DE CONECTIVIDAD DIGITAL "/>
    <x v="0"/>
    <n v="18000000"/>
    <n v="0"/>
    <n v="0"/>
    <n v="18000000"/>
    <n v="0"/>
    <n v="16035521"/>
    <n v="1964479"/>
    <n v="16035521"/>
    <n v="16035521"/>
    <n v="16035521"/>
    <n v="16035521"/>
  </r>
  <r>
    <s v="04-03-00-004"/>
    <x v="2"/>
    <s v="A-01-01-02-001"/>
    <x v="0"/>
    <s v="01"/>
    <s v="01"/>
    <s v="02"/>
    <s v="001"/>
    <m/>
    <m/>
    <m/>
    <m/>
    <s v="Nación"/>
    <x v="0"/>
    <s v="CSF"/>
    <s v="APORTES A LA SEGURIDAD SOCIAL EN PENSIONES"/>
    <x v="0"/>
    <n v="115000000"/>
    <n v="0"/>
    <n v="0"/>
    <n v="115000000"/>
    <n v="0"/>
    <n v="60198900"/>
    <n v="54801100"/>
    <n v="60198900"/>
    <n v="60198900"/>
    <n v="60198900"/>
    <n v="60198900"/>
  </r>
  <r>
    <s v="04-03-00-004"/>
    <x v="2"/>
    <s v="A-01-01-02-002"/>
    <x v="0"/>
    <s v="01"/>
    <s v="01"/>
    <s v="02"/>
    <s v="002"/>
    <m/>
    <m/>
    <m/>
    <m/>
    <s v="Nación"/>
    <x v="0"/>
    <s v="CSF"/>
    <s v="APORTES A LA SEGURIDAD SOCIAL EN SALUD"/>
    <x v="0"/>
    <n v="86000000"/>
    <n v="0"/>
    <n v="0"/>
    <n v="86000000"/>
    <n v="0"/>
    <n v="42646000"/>
    <n v="43354000"/>
    <n v="42646000"/>
    <n v="42646000"/>
    <n v="42646000"/>
    <n v="42646000"/>
  </r>
  <r>
    <s v="04-03-00-004"/>
    <x v="2"/>
    <s v="A-01-01-02-004"/>
    <x v="0"/>
    <s v="01"/>
    <s v="01"/>
    <s v="02"/>
    <s v="004"/>
    <m/>
    <m/>
    <m/>
    <m/>
    <s v="Nación"/>
    <x v="0"/>
    <s v="CSF"/>
    <s v="APORTES A CAJAS DE COMPENSACIÓN FAMILIAR"/>
    <x v="0"/>
    <n v="51000000"/>
    <n v="0"/>
    <n v="0"/>
    <n v="51000000"/>
    <n v="0"/>
    <n v="26325100"/>
    <n v="24674900"/>
    <n v="26325100"/>
    <n v="26325100"/>
    <n v="26325100"/>
    <n v="26325100"/>
  </r>
  <r>
    <s v="04-03-00-004"/>
    <x v="2"/>
    <s v="A-01-01-02-005"/>
    <x v="0"/>
    <s v="01"/>
    <s v="01"/>
    <s v="02"/>
    <s v="005"/>
    <m/>
    <m/>
    <m/>
    <m/>
    <s v="Nación"/>
    <x v="0"/>
    <s v="CSF"/>
    <s v="APORTES GENERALES AL SISTEMA DE RIESGOS LABORALES"/>
    <x v="0"/>
    <n v="16000000"/>
    <n v="0"/>
    <n v="0"/>
    <n v="16000000"/>
    <n v="0"/>
    <n v="7930100"/>
    <n v="8069900"/>
    <n v="7930100"/>
    <n v="7930100"/>
    <n v="7930100"/>
    <n v="7930100"/>
  </r>
  <r>
    <s v="04-03-00-004"/>
    <x v="2"/>
    <s v="A-01-01-02-006"/>
    <x v="0"/>
    <s v="01"/>
    <s v="01"/>
    <s v="02"/>
    <s v="006"/>
    <m/>
    <m/>
    <m/>
    <m/>
    <s v="Nación"/>
    <x v="0"/>
    <s v="CSF"/>
    <s v="APORTES AL ICBF"/>
    <x v="0"/>
    <n v="38000000"/>
    <n v="0"/>
    <n v="0"/>
    <n v="38000000"/>
    <n v="0"/>
    <n v="19748200"/>
    <n v="18251800"/>
    <n v="19748200"/>
    <n v="19748200"/>
    <n v="19748200"/>
    <n v="19748200"/>
  </r>
  <r>
    <s v="04-03-00-004"/>
    <x v="2"/>
    <s v="A-01-01-02-007"/>
    <x v="0"/>
    <s v="01"/>
    <s v="01"/>
    <s v="02"/>
    <s v="007"/>
    <m/>
    <m/>
    <m/>
    <m/>
    <s v="Nación"/>
    <x v="0"/>
    <s v="CSF"/>
    <s v="APORTES AL SENA"/>
    <x v="0"/>
    <n v="5000000"/>
    <n v="15000000"/>
    <n v="0"/>
    <n v="20000000"/>
    <n v="0"/>
    <n v="13169700"/>
    <n v="6830300"/>
    <n v="13169700"/>
    <n v="13169700"/>
    <n v="13169700"/>
    <n v="13169700"/>
  </r>
  <r>
    <s v="04-03-00-004"/>
    <x v="2"/>
    <s v="A-01-01-02-008"/>
    <x v="0"/>
    <s v="01"/>
    <s v="01"/>
    <s v="02"/>
    <s v="008"/>
    <m/>
    <m/>
    <m/>
    <m/>
    <s v="Nación"/>
    <x v="0"/>
    <s v="CSF"/>
    <s v="APORTES A LA ESAP"/>
    <x v="0"/>
    <n v="5000000"/>
    <n v="0"/>
    <n v="5000000"/>
    <n v="0"/>
    <n v="0"/>
    <n v="0"/>
    <n v="0"/>
    <n v="0"/>
    <n v="0"/>
    <n v="0"/>
    <n v="0"/>
  </r>
  <r>
    <s v="04-03-00-004"/>
    <x v="2"/>
    <s v="A-01-01-02-009"/>
    <x v="0"/>
    <s v="01"/>
    <s v="01"/>
    <s v="02"/>
    <s v="009"/>
    <m/>
    <m/>
    <m/>
    <m/>
    <s v="Nación"/>
    <x v="0"/>
    <s v="CSF"/>
    <s v="APORTES A ESCUELAS INDUSTRIALES E INSTITUTOS TÉCNICOS"/>
    <x v="0"/>
    <n v="10000000"/>
    <n v="0"/>
    <n v="10000000"/>
    <n v="0"/>
    <n v="0"/>
    <n v="0"/>
    <n v="0"/>
    <n v="0"/>
    <n v="0"/>
    <n v="0"/>
    <n v="0"/>
  </r>
  <r>
    <s v="04-03-00-004"/>
    <x v="2"/>
    <s v="A-01-01-03-001-001"/>
    <x v="0"/>
    <s v="01"/>
    <s v="01"/>
    <s v="03"/>
    <s v="001"/>
    <s v="001"/>
    <m/>
    <m/>
    <m/>
    <s v="Nación"/>
    <x v="0"/>
    <s v="CSF"/>
    <s v="VACACIONES"/>
    <x v="0"/>
    <n v="63000000"/>
    <n v="0"/>
    <n v="0"/>
    <n v="63000000"/>
    <n v="0"/>
    <n v="30652577"/>
    <n v="32347423"/>
    <n v="30652577"/>
    <n v="30652577"/>
    <n v="30652577"/>
    <n v="30652577"/>
  </r>
  <r>
    <s v="04-03-00-004"/>
    <x v="2"/>
    <s v="A-01-01-03-001-002"/>
    <x v="0"/>
    <s v="01"/>
    <s v="01"/>
    <s v="03"/>
    <s v="001"/>
    <s v="002"/>
    <m/>
    <m/>
    <m/>
    <s v="Nación"/>
    <x v="0"/>
    <s v="CSF"/>
    <s v="INDEMNIZACIÓN POR VACACIONES"/>
    <x v="0"/>
    <n v="0"/>
    <n v="5881692"/>
    <n v="0"/>
    <n v="5881692"/>
    <n v="0"/>
    <n v="5881692"/>
    <n v="0"/>
    <n v="5881692"/>
    <n v="5881692"/>
    <n v="5881692"/>
    <n v="5881692"/>
  </r>
  <r>
    <s v="04-03-00-004"/>
    <x v="2"/>
    <s v="A-01-01-03-001-003"/>
    <x v="0"/>
    <s v="01"/>
    <s v="01"/>
    <s v="03"/>
    <s v="001"/>
    <s v="003"/>
    <m/>
    <m/>
    <m/>
    <s v="Nación"/>
    <x v="0"/>
    <s v="CSF"/>
    <s v="BONIFICACIÓN ESPECIAL DE RECREACIÓN"/>
    <x v="0"/>
    <n v="5000000"/>
    <n v="0"/>
    <n v="0"/>
    <n v="5000000"/>
    <n v="0"/>
    <n v="2582515"/>
    <n v="2417485"/>
    <n v="2582515"/>
    <n v="2582515"/>
    <n v="2582515"/>
    <n v="2582515"/>
  </r>
  <r>
    <s v="04-03-00-004"/>
    <x v="2"/>
    <s v="A-01-01-03-002"/>
    <x v="0"/>
    <s v="01"/>
    <s v="01"/>
    <s v="03"/>
    <s v="002"/>
    <m/>
    <m/>
    <m/>
    <m/>
    <s v="Nación"/>
    <x v="0"/>
    <s v="CSF"/>
    <s v="PRIMA TÉCNICA NO SALARIAL"/>
    <x v="0"/>
    <n v="29000000"/>
    <n v="0"/>
    <n v="0"/>
    <n v="29000000"/>
    <n v="0"/>
    <n v="14129802"/>
    <n v="14870198"/>
    <n v="14129802"/>
    <n v="14129802"/>
    <n v="14129802"/>
    <n v="14129802"/>
  </r>
  <r>
    <s v="04-03-00-004"/>
    <x v="2"/>
    <s v="A-02-02-02-006-004"/>
    <x v="0"/>
    <s v="02"/>
    <s v="02"/>
    <s v="02"/>
    <s v="006"/>
    <s v="004"/>
    <m/>
    <m/>
    <m/>
    <s v="Propios"/>
    <x v="1"/>
    <s v="CSF"/>
    <s v="SERVICIOS DE TRANSPORTE DE PASAJEROS"/>
    <x v="0"/>
    <n v="1440000"/>
    <n v="2527000"/>
    <n v="0"/>
    <n v="3967000"/>
    <n v="0"/>
    <n v="3967000"/>
    <n v="0"/>
    <n v="3234000"/>
    <n v="3234000"/>
    <n v="3234000"/>
    <n v="3234000"/>
  </r>
  <r>
    <s v="04-03-00-004"/>
    <x v="2"/>
    <s v="A-02-02-02-006-009"/>
    <x v="0"/>
    <s v="02"/>
    <s v="02"/>
    <s v="02"/>
    <s v="006"/>
    <s v="009"/>
    <m/>
    <m/>
    <m/>
    <s v="Nación"/>
    <x v="0"/>
    <s v="CSF"/>
    <s v="SERVICIOS DE DISTRIBUCIÓN DE ELECTRICIDAD, GAS Y AGUA (POR CUENTA PROPIA)"/>
    <x v="0"/>
    <n v="11600000"/>
    <n v="0"/>
    <n v="0"/>
    <n v="11600000"/>
    <n v="0"/>
    <n v="11600000"/>
    <n v="0"/>
    <n v="8176310"/>
    <n v="8136760"/>
    <n v="8136760"/>
    <n v="8136760"/>
  </r>
  <r>
    <s v="04-03-00-004"/>
    <x v="2"/>
    <s v="A-02-02-02-007-002"/>
    <x v="0"/>
    <s v="02"/>
    <s v="02"/>
    <s v="02"/>
    <s v="007"/>
    <s v="002"/>
    <m/>
    <m/>
    <m/>
    <s v="Nación"/>
    <x v="0"/>
    <s v="CSF"/>
    <s v="SERVICIOS INMOBILIARIOS"/>
    <x v="0"/>
    <n v="4000000"/>
    <n v="666975"/>
    <n v="0"/>
    <n v="4666975"/>
    <n v="0"/>
    <n v="4666975"/>
    <n v="0"/>
    <n v="4666970"/>
    <n v="0"/>
    <n v="0"/>
    <n v="0"/>
  </r>
  <r>
    <s v="04-03-00-004"/>
    <x v="2"/>
    <s v="A-02-02-02-007-002"/>
    <x v="0"/>
    <s v="02"/>
    <s v="02"/>
    <s v="02"/>
    <s v="007"/>
    <s v="002"/>
    <m/>
    <m/>
    <m/>
    <s v="Propios"/>
    <x v="1"/>
    <s v="CSF"/>
    <s v="SERVICIOS INMOBILIARIOS"/>
    <x v="0"/>
    <n v="0"/>
    <n v="38500000"/>
    <n v="0"/>
    <n v="38500000"/>
    <n v="0"/>
    <n v="38500000"/>
    <n v="0"/>
    <n v="38500000"/>
    <n v="17150000"/>
    <n v="17150000"/>
    <n v="17150000"/>
  </r>
  <r>
    <s v="04-03-00-004"/>
    <x v="2"/>
    <s v="A-02-02-02-008-004"/>
    <x v="0"/>
    <s v="02"/>
    <s v="02"/>
    <s v="02"/>
    <s v="008"/>
    <s v="004"/>
    <m/>
    <m/>
    <m/>
    <s v="Nación"/>
    <x v="0"/>
    <s v="CSF"/>
    <s v="SERVICIOS DE TELECOMUNICACIONES, TRANSMISIÓN Y SUMINISTRO DE INFORMACIÓN"/>
    <x v="0"/>
    <n v="2800000"/>
    <n v="0"/>
    <n v="0"/>
    <n v="2800000"/>
    <n v="0"/>
    <n v="2800000"/>
    <n v="0"/>
    <n v="1192046"/>
    <n v="1192046"/>
    <n v="1192046"/>
    <n v="1192046"/>
  </r>
  <r>
    <s v="04-03-00-004"/>
    <x v="2"/>
    <s v="A-02-02-02-009-004"/>
    <x v="0"/>
    <s v="02"/>
    <s v="02"/>
    <s v="02"/>
    <s v="009"/>
    <s v="004"/>
    <m/>
    <m/>
    <m/>
    <s v="Nación"/>
    <x v="0"/>
    <s v="CSF"/>
    <s v="SERVICIOS DE ALCANTARILLADO, RECOLECCIÓN, TRATAMIENTO Y DISPOSICIÓN DE DESECHOS Y OTROS SERVICIOS DE SANEAMIENTO AMBIENTAL"/>
    <x v="0"/>
    <n v="1500000"/>
    <n v="0"/>
    <n v="0"/>
    <n v="1500000"/>
    <n v="0"/>
    <n v="1500000"/>
    <n v="0"/>
    <n v="909401"/>
    <n v="909401"/>
    <n v="909401"/>
    <n v="909401"/>
  </r>
  <r>
    <s v="04-03-00-004"/>
    <x v="2"/>
    <s v="A-02-02-02-010"/>
    <x v="0"/>
    <s v="02"/>
    <s v="02"/>
    <s v="02"/>
    <s v="010"/>
    <m/>
    <m/>
    <m/>
    <m/>
    <s v="Nación"/>
    <x v="0"/>
    <s v="CSF"/>
    <s v="VIÁTICOS DE LOS FUNCIONARIOS EN COMISIÓN"/>
    <x v="0"/>
    <n v="0"/>
    <n v="271546"/>
    <n v="0"/>
    <n v="271546"/>
    <n v="0"/>
    <n v="271546"/>
    <n v="0"/>
    <n v="271546"/>
    <n v="0"/>
    <n v="0"/>
    <n v="0"/>
  </r>
  <r>
    <s v="04-03-00-004"/>
    <x v="2"/>
    <s v="A-02-02-02-010"/>
    <x v="0"/>
    <s v="02"/>
    <s v="02"/>
    <s v="02"/>
    <s v="010"/>
    <m/>
    <m/>
    <m/>
    <m/>
    <s v="Propios"/>
    <x v="1"/>
    <s v="CSF"/>
    <s v="VIÁTICOS DE LOS FUNCIONARIOS EN COMISIÓN"/>
    <x v="0"/>
    <n v="1706531"/>
    <n v="0"/>
    <n v="0"/>
    <n v="1706531"/>
    <n v="0"/>
    <n v="1706531"/>
    <n v="0"/>
    <n v="1706531"/>
    <n v="1706531"/>
    <n v="1706531"/>
    <n v="1706531"/>
  </r>
  <r>
    <s v="04-03-00-004"/>
    <x v="2"/>
    <s v="A-03-04-02-012-001"/>
    <x v="0"/>
    <s v="03"/>
    <s v="04"/>
    <s v="02"/>
    <s v="012"/>
    <s v="001"/>
    <m/>
    <m/>
    <m/>
    <s v="Nación"/>
    <x v="0"/>
    <s v="CSF"/>
    <s v="INCAPACIDADES (NO DE PENSIONES)"/>
    <x v="0"/>
    <n v="0"/>
    <n v="2516468"/>
    <n v="0"/>
    <n v="2516468"/>
    <n v="0"/>
    <n v="2516012"/>
    <n v="456"/>
    <n v="2516012"/>
    <n v="2516012"/>
    <n v="2516012"/>
    <n v="2516012"/>
  </r>
  <r>
    <s v="04-03-00-004"/>
    <x v="2"/>
    <s v="A-08-01-02-001"/>
    <x v="0"/>
    <s v="08"/>
    <s v="01"/>
    <s v="02"/>
    <s v="001"/>
    <m/>
    <m/>
    <m/>
    <m/>
    <s v="Nación"/>
    <x v="0"/>
    <s v="CSF"/>
    <s v="IMPUESTO PREDIAL Y SOBRETASA AMBIENTAL"/>
    <x v="0"/>
    <n v="0"/>
    <n v="33208000"/>
    <n v="0"/>
    <n v="33208000"/>
    <n v="0"/>
    <n v="33208000"/>
    <n v="0"/>
    <n v="33208000"/>
    <n v="33208000"/>
    <n v="33208000"/>
    <n v="33208000"/>
  </r>
  <r>
    <s v="04-03-00-004"/>
    <x v="2"/>
    <s v="A-08-01-02-003"/>
    <x v="0"/>
    <s v="08"/>
    <s v="01"/>
    <s v="02"/>
    <s v="003"/>
    <m/>
    <m/>
    <m/>
    <m/>
    <s v="Propios"/>
    <x v="1"/>
    <s v="CSF"/>
    <s v="IMPUESTO DE INDUSTRIA Y COMERCIO"/>
    <x v="0"/>
    <n v="0"/>
    <n v="3542000"/>
    <n v="0"/>
    <n v="3542000"/>
    <n v="0"/>
    <n v="3542000"/>
    <n v="0"/>
    <n v="2780000"/>
    <n v="2780000"/>
    <n v="2780000"/>
    <n v="2780000"/>
  </r>
  <r>
    <s v="04-03-00-005"/>
    <x v="3"/>
    <s v="A-01-01-01-001-001"/>
    <x v="0"/>
    <s v="01"/>
    <s v="01"/>
    <s v="01"/>
    <s v="001"/>
    <s v="001"/>
    <m/>
    <m/>
    <m/>
    <s v="Nación"/>
    <x v="0"/>
    <s v="CSF"/>
    <s v="SUELDO BÁSICO"/>
    <x v="0"/>
    <n v="445000000"/>
    <n v="0"/>
    <n v="0"/>
    <n v="445000000"/>
    <n v="0"/>
    <n v="245598460"/>
    <n v="199401540"/>
    <n v="245598460"/>
    <n v="245598460"/>
    <n v="245598460"/>
    <n v="245598460"/>
  </r>
  <r>
    <s v="04-03-00-005"/>
    <x v="3"/>
    <s v="A-01-01-01-001-004"/>
    <x v="0"/>
    <s v="01"/>
    <s v="01"/>
    <s v="01"/>
    <s v="001"/>
    <s v="004"/>
    <m/>
    <m/>
    <m/>
    <s v="Nación"/>
    <x v="0"/>
    <s v="CSF"/>
    <s v="SUBSIDIO DE ALIMENTACIÓN"/>
    <x v="0"/>
    <n v="9000000"/>
    <n v="0"/>
    <n v="0"/>
    <n v="9000000"/>
    <n v="0"/>
    <n v="5023448"/>
    <n v="3976552"/>
    <n v="5023448"/>
    <n v="5023448"/>
    <n v="5023448"/>
    <n v="5023448"/>
  </r>
  <r>
    <s v="04-03-00-005"/>
    <x v="3"/>
    <s v="A-01-01-01-001-005"/>
    <x v="0"/>
    <s v="01"/>
    <s v="01"/>
    <s v="01"/>
    <s v="001"/>
    <s v="005"/>
    <m/>
    <m/>
    <m/>
    <s v="Nación"/>
    <x v="0"/>
    <s v="CSF"/>
    <s v="AUXILIO DE TRANSPORTE"/>
    <x v="0"/>
    <n v="5771000"/>
    <n v="0"/>
    <n v="5771000"/>
    <n v="0"/>
    <n v="0"/>
    <n v="0"/>
    <n v="0"/>
    <n v="0"/>
    <n v="0"/>
    <n v="0"/>
    <n v="0"/>
  </r>
  <r>
    <s v="04-03-00-005"/>
    <x v="3"/>
    <s v="A-01-01-01-001-006"/>
    <x v="0"/>
    <s v="01"/>
    <s v="01"/>
    <s v="01"/>
    <s v="001"/>
    <s v="006"/>
    <m/>
    <m/>
    <m/>
    <s v="Nación"/>
    <x v="0"/>
    <s v="CSF"/>
    <s v="PRIMA DE SERVICIO"/>
    <x v="0"/>
    <n v="41000000"/>
    <n v="6541610"/>
    <n v="6"/>
    <n v="47541604"/>
    <n v="0"/>
    <n v="47541604"/>
    <n v="0"/>
    <n v="47541604"/>
    <n v="47541604"/>
    <n v="47541604"/>
    <n v="47541604"/>
  </r>
  <r>
    <s v="04-03-00-005"/>
    <x v="3"/>
    <s v="A-01-01-01-001-007"/>
    <x v="0"/>
    <s v="01"/>
    <s v="01"/>
    <s v="01"/>
    <s v="001"/>
    <s v="007"/>
    <m/>
    <m/>
    <m/>
    <s v="Nación"/>
    <x v="0"/>
    <s v="CSF"/>
    <s v="BONIFICACIÓN POR SERVICIOS PRESTADOS"/>
    <x v="0"/>
    <n v="14000000"/>
    <n v="0"/>
    <n v="0"/>
    <n v="14000000"/>
    <n v="0"/>
    <n v="9051809"/>
    <n v="4948191"/>
    <n v="9051809"/>
    <n v="9051809"/>
    <n v="9051809"/>
    <n v="9051809"/>
  </r>
  <r>
    <s v="04-03-00-005"/>
    <x v="3"/>
    <s v="A-01-01-01-001-009"/>
    <x v="0"/>
    <s v="01"/>
    <s v="01"/>
    <s v="01"/>
    <s v="001"/>
    <s v="009"/>
    <m/>
    <m/>
    <m/>
    <s v="Nación"/>
    <x v="0"/>
    <s v="CSF"/>
    <s v="PRIMA DE NAVIDAD"/>
    <x v="0"/>
    <n v="53000000"/>
    <n v="0"/>
    <n v="0"/>
    <n v="53000000"/>
    <n v="0"/>
    <n v="0"/>
    <n v="53000000"/>
    <n v="0"/>
    <n v="0"/>
    <n v="0"/>
    <n v="0"/>
  </r>
  <r>
    <s v="04-03-00-005"/>
    <x v="3"/>
    <s v="A-01-01-01-001-010"/>
    <x v="0"/>
    <s v="01"/>
    <s v="01"/>
    <s v="01"/>
    <s v="001"/>
    <s v="010"/>
    <m/>
    <m/>
    <m/>
    <s v="Nación"/>
    <x v="0"/>
    <s v="CSF"/>
    <s v="PRIMA DE VACACIONES"/>
    <x v="0"/>
    <n v="28000000"/>
    <n v="0"/>
    <n v="0"/>
    <n v="28000000"/>
    <n v="0"/>
    <n v="11416254"/>
    <n v="16583746"/>
    <n v="11416254"/>
    <n v="11416254"/>
    <n v="11416254"/>
    <n v="11416254"/>
  </r>
  <r>
    <s v="04-03-00-005"/>
    <x v="3"/>
    <s v="A-01-01-01-001-012"/>
    <x v="0"/>
    <s v="01"/>
    <s v="01"/>
    <s v="01"/>
    <s v="001"/>
    <s v="012"/>
    <m/>
    <m/>
    <m/>
    <s v="Nación"/>
    <x v="0"/>
    <s v="CSF"/>
    <s v="AUXILIO DE CONECTIVIDAD DIGITAL "/>
    <x v="0"/>
    <n v="5000000"/>
    <n v="5000000"/>
    <n v="0"/>
    <n v="10000000"/>
    <n v="0"/>
    <n v="7029512"/>
    <n v="2970488"/>
    <n v="7029512"/>
    <n v="7029512"/>
    <n v="7029512"/>
    <n v="7029512"/>
  </r>
  <r>
    <s v="04-03-00-005"/>
    <x v="3"/>
    <s v="A-01-01-02-001"/>
    <x v="0"/>
    <s v="01"/>
    <s v="01"/>
    <s v="02"/>
    <s v="001"/>
    <m/>
    <m/>
    <m/>
    <m/>
    <s v="Nación"/>
    <x v="0"/>
    <s v="CSF"/>
    <s v="APORTES A LA SEGURIDAD SOCIAL EN PENSIONES"/>
    <x v="0"/>
    <n v="57000000"/>
    <n v="0"/>
    <n v="0"/>
    <n v="57000000"/>
    <n v="0"/>
    <n v="31862800"/>
    <n v="25137200"/>
    <n v="31862800"/>
    <n v="31862800"/>
    <n v="31862800"/>
    <n v="31862800"/>
  </r>
  <r>
    <s v="04-03-00-005"/>
    <x v="3"/>
    <s v="A-01-01-02-002"/>
    <x v="0"/>
    <s v="01"/>
    <s v="01"/>
    <s v="02"/>
    <s v="002"/>
    <m/>
    <m/>
    <m/>
    <m/>
    <s v="Nación"/>
    <x v="0"/>
    <s v="CSF"/>
    <s v="APORTES A LA SEGURIDAD SOCIAL EN SALUD"/>
    <x v="0"/>
    <n v="40000000"/>
    <n v="0"/>
    <n v="0"/>
    <n v="40000000"/>
    <n v="0"/>
    <n v="22572200"/>
    <n v="17427800"/>
    <n v="22572200"/>
    <n v="22572200"/>
    <n v="22572200"/>
    <n v="22572200"/>
  </r>
  <r>
    <s v="04-03-00-005"/>
    <x v="3"/>
    <s v="A-01-01-02-004"/>
    <x v="0"/>
    <s v="01"/>
    <s v="01"/>
    <s v="02"/>
    <s v="004"/>
    <m/>
    <m/>
    <m/>
    <m/>
    <s v="Nación"/>
    <x v="0"/>
    <s v="CSF"/>
    <s v="APORTES A CAJAS DE COMPENSACIÓN FAMILIAR"/>
    <x v="0"/>
    <n v="23000000"/>
    <n v="0"/>
    <n v="0"/>
    <n v="23000000"/>
    <n v="0"/>
    <n v="13542800"/>
    <n v="9457200"/>
    <n v="13542800"/>
    <n v="13542800"/>
    <n v="13542800"/>
    <n v="13542800"/>
  </r>
  <r>
    <s v="04-03-00-005"/>
    <x v="3"/>
    <s v="A-01-01-02-005"/>
    <x v="0"/>
    <s v="01"/>
    <s v="01"/>
    <s v="02"/>
    <s v="005"/>
    <m/>
    <m/>
    <m/>
    <m/>
    <s v="Nación"/>
    <x v="0"/>
    <s v="CSF"/>
    <s v="APORTES GENERALES AL SISTEMA DE RIESGOS LABORALES"/>
    <x v="0"/>
    <n v="5000000"/>
    <n v="0"/>
    <n v="0"/>
    <n v="5000000"/>
    <n v="0"/>
    <n v="3246400"/>
    <n v="1753600"/>
    <n v="3246400"/>
    <n v="3246400"/>
    <n v="3246400"/>
    <n v="3246400"/>
  </r>
  <r>
    <s v="04-03-00-005"/>
    <x v="3"/>
    <s v="A-01-01-02-006"/>
    <x v="0"/>
    <s v="01"/>
    <s v="01"/>
    <s v="02"/>
    <s v="006"/>
    <m/>
    <m/>
    <m/>
    <m/>
    <s v="Nación"/>
    <x v="0"/>
    <s v="CSF"/>
    <s v="APORTES AL ICBF"/>
    <x v="0"/>
    <n v="17000000"/>
    <n v="0"/>
    <n v="0"/>
    <n v="17000000"/>
    <n v="0"/>
    <n v="10159000"/>
    <n v="6841000"/>
    <n v="10159000"/>
    <n v="10159000"/>
    <n v="10159000"/>
    <n v="10159000"/>
  </r>
  <r>
    <s v="04-03-00-005"/>
    <x v="3"/>
    <s v="A-01-01-02-007"/>
    <x v="0"/>
    <s v="01"/>
    <s v="01"/>
    <s v="02"/>
    <s v="007"/>
    <m/>
    <m/>
    <m/>
    <m/>
    <s v="Nación"/>
    <x v="0"/>
    <s v="CSF"/>
    <s v="APORTES AL SENA"/>
    <x v="0"/>
    <n v="2500000"/>
    <n v="7500000"/>
    <n v="0"/>
    <n v="10000000"/>
    <n v="0"/>
    <n v="6775700"/>
    <n v="3224300"/>
    <n v="6775700"/>
    <n v="6775700"/>
    <n v="6775700"/>
    <n v="6775700"/>
  </r>
  <r>
    <s v="04-03-00-005"/>
    <x v="3"/>
    <s v="A-01-01-02-008"/>
    <x v="0"/>
    <s v="01"/>
    <s v="01"/>
    <s v="02"/>
    <s v="008"/>
    <m/>
    <m/>
    <m/>
    <m/>
    <s v="Nación"/>
    <x v="0"/>
    <s v="CSF"/>
    <s v="APORTES A LA ESAP"/>
    <x v="0"/>
    <n v="2500000"/>
    <n v="0"/>
    <n v="2500000"/>
    <n v="0"/>
    <n v="0"/>
    <n v="0"/>
    <n v="0"/>
    <n v="0"/>
    <n v="0"/>
    <n v="0"/>
    <n v="0"/>
  </r>
  <r>
    <s v="04-03-00-005"/>
    <x v="3"/>
    <s v="A-01-01-02-009"/>
    <x v="0"/>
    <s v="01"/>
    <s v="01"/>
    <s v="02"/>
    <s v="009"/>
    <m/>
    <m/>
    <m/>
    <m/>
    <s v="Nación"/>
    <x v="0"/>
    <s v="CSF"/>
    <s v="APORTES A ESCUELAS INDUSTRIALES E INSTITUTOS TÉCNICOS"/>
    <x v="0"/>
    <n v="5000000"/>
    <n v="0"/>
    <n v="5000000"/>
    <n v="0"/>
    <n v="0"/>
    <n v="0"/>
    <n v="0"/>
    <n v="0"/>
    <n v="0"/>
    <n v="0"/>
    <n v="0"/>
  </r>
  <r>
    <s v="04-03-00-005"/>
    <x v="3"/>
    <s v="A-01-01-03-001-001"/>
    <x v="0"/>
    <s v="01"/>
    <s v="01"/>
    <s v="03"/>
    <s v="001"/>
    <s v="001"/>
    <m/>
    <m/>
    <m/>
    <s v="Nación"/>
    <x v="0"/>
    <s v="CSF"/>
    <s v="VACACIONES"/>
    <x v="0"/>
    <n v="25000000"/>
    <n v="0"/>
    <n v="0"/>
    <n v="25000000"/>
    <n v="0"/>
    <n v="11852264"/>
    <n v="13147736"/>
    <n v="11852264"/>
    <n v="11852264"/>
    <n v="11852264"/>
    <n v="11852264"/>
  </r>
  <r>
    <s v="04-03-00-005"/>
    <x v="3"/>
    <s v="A-01-01-03-001-002"/>
    <x v="0"/>
    <s v="01"/>
    <s v="01"/>
    <s v="03"/>
    <s v="001"/>
    <s v="002"/>
    <m/>
    <m/>
    <m/>
    <s v="Nación"/>
    <x v="0"/>
    <s v="CSF"/>
    <s v="INDEMNIZACIÓN POR VACACIONES"/>
    <x v="0"/>
    <n v="0"/>
    <n v="1433678"/>
    <n v="0"/>
    <n v="1433678"/>
    <n v="0"/>
    <n v="1433678"/>
    <n v="0"/>
    <n v="1433678"/>
    <n v="1433678"/>
    <n v="1433678"/>
    <n v="1433678"/>
  </r>
  <r>
    <s v="04-03-00-005"/>
    <x v="3"/>
    <s v="A-01-01-03-001-003"/>
    <x v="0"/>
    <s v="01"/>
    <s v="01"/>
    <s v="03"/>
    <s v="001"/>
    <s v="003"/>
    <m/>
    <m/>
    <m/>
    <s v="Nación"/>
    <x v="0"/>
    <s v="CSF"/>
    <s v="BONIFICACIÓN ESPECIAL DE RECREACIÓN"/>
    <x v="0"/>
    <n v="2000000"/>
    <n v="0"/>
    <n v="0"/>
    <n v="2000000"/>
    <n v="0"/>
    <n v="1003180"/>
    <n v="996820"/>
    <n v="1003180"/>
    <n v="1003180"/>
    <n v="1003180"/>
    <n v="1003180"/>
  </r>
  <r>
    <s v="04-03-00-005"/>
    <x v="3"/>
    <s v="A-01-01-03-002"/>
    <x v="0"/>
    <s v="01"/>
    <s v="01"/>
    <s v="03"/>
    <s v="002"/>
    <m/>
    <m/>
    <m/>
    <m/>
    <s v="Nación"/>
    <x v="0"/>
    <s v="CSF"/>
    <s v="PRIMA TÉCNICA NO SALARIAL"/>
    <x v="0"/>
    <n v="14000000"/>
    <n v="129802"/>
    <n v="0"/>
    <n v="14129802"/>
    <n v="0"/>
    <n v="14129802"/>
    <n v="0"/>
    <n v="14129802"/>
    <n v="14129802"/>
    <n v="14129802"/>
    <n v="14129802"/>
  </r>
  <r>
    <s v="04-03-00-005"/>
    <x v="3"/>
    <s v="A-02-02-02-006-004"/>
    <x v="0"/>
    <s v="02"/>
    <s v="02"/>
    <s v="02"/>
    <s v="006"/>
    <s v="004"/>
    <m/>
    <m/>
    <m/>
    <s v="Propios"/>
    <x v="1"/>
    <s v="CSF"/>
    <s v="SERVICIOS DE TRANSPORTE DE PASAJEROS"/>
    <x v="0"/>
    <n v="0"/>
    <n v="30000"/>
    <n v="0"/>
    <n v="30000"/>
    <n v="0"/>
    <n v="0"/>
    <n v="30000"/>
    <n v="0"/>
    <n v="0"/>
    <n v="0"/>
    <n v="0"/>
  </r>
  <r>
    <s v="04-03-00-005"/>
    <x v="3"/>
    <s v="A-02-02-02-006-009"/>
    <x v="0"/>
    <s v="02"/>
    <s v="02"/>
    <s v="02"/>
    <s v="006"/>
    <s v="009"/>
    <m/>
    <m/>
    <m/>
    <s v="Nación"/>
    <x v="0"/>
    <s v="CSF"/>
    <s v="SERVICIOS DE DISTRIBUCIÓN DE ELECTRICIDAD, GAS Y AGUA (POR CUENTA PROPIA)"/>
    <x v="0"/>
    <n v="16000000"/>
    <n v="6000000"/>
    <n v="0"/>
    <n v="22000000"/>
    <n v="0"/>
    <n v="16000000"/>
    <n v="6000000"/>
    <n v="11414700"/>
    <n v="11414700"/>
    <n v="11414700"/>
    <n v="11414700"/>
  </r>
  <r>
    <s v="04-03-00-005"/>
    <x v="3"/>
    <s v="A-02-02-02-007-002"/>
    <x v="0"/>
    <s v="02"/>
    <s v="02"/>
    <s v="02"/>
    <s v="007"/>
    <s v="002"/>
    <m/>
    <m/>
    <m/>
    <s v="Nación"/>
    <x v="0"/>
    <s v="CSF"/>
    <s v="SERVICIOS INMOBILIARIOS"/>
    <x v="0"/>
    <n v="57000000"/>
    <n v="12000"/>
    <n v="0"/>
    <n v="57012000"/>
    <n v="0"/>
    <n v="57000000"/>
    <n v="12000"/>
    <n v="28506000"/>
    <n v="28506000"/>
    <n v="28506000"/>
    <n v="28506000"/>
  </r>
  <r>
    <s v="04-03-00-005"/>
    <x v="3"/>
    <s v="A-02-02-02-008-004"/>
    <x v="0"/>
    <s v="02"/>
    <s v="02"/>
    <s v="02"/>
    <s v="008"/>
    <s v="004"/>
    <m/>
    <m/>
    <m/>
    <s v="Nación"/>
    <x v="0"/>
    <s v="CSF"/>
    <s v="SERVICIOS DE TELECOMUNICACIONES, TRANSMISIÓN Y SUMINISTRO DE INFORMACIÓN"/>
    <x v="0"/>
    <n v="4000000"/>
    <n v="1000000"/>
    <n v="0"/>
    <n v="5000000"/>
    <n v="0"/>
    <n v="4000000"/>
    <n v="1000000"/>
    <n v="3037788"/>
    <n v="3037788"/>
    <n v="3037788"/>
    <n v="3037788"/>
  </r>
  <r>
    <s v="04-03-00-005"/>
    <x v="3"/>
    <s v="A-02-02-02-009-004"/>
    <x v="0"/>
    <s v="02"/>
    <s v="02"/>
    <s v="02"/>
    <s v="009"/>
    <s v="004"/>
    <m/>
    <m/>
    <m/>
    <s v="Nación"/>
    <x v="0"/>
    <s v="CSF"/>
    <s v="SERVICIOS DE ALCANTARILLADO, RECOLECCIÓN, TRATAMIENTO Y DISPOSICIÓN DE DESECHOS Y OTROS SERVICIOS DE SANEAMIENTO AMBIENTAL"/>
    <x v="0"/>
    <n v="500000"/>
    <n v="0"/>
    <n v="500000"/>
    <n v="0"/>
    <n v="0"/>
    <n v="0"/>
    <n v="0"/>
    <n v="0"/>
    <n v="0"/>
    <n v="0"/>
    <n v="0"/>
  </r>
  <r>
    <s v="04-03-00-005"/>
    <x v="3"/>
    <s v="A-02-02-02-010"/>
    <x v="0"/>
    <s v="02"/>
    <s v="02"/>
    <s v="02"/>
    <s v="010"/>
    <m/>
    <m/>
    <m/>
    <m/>
    <s v="Nación"/>
    <x v="0"/>
    <s v="CSF"/>
    <s v="VIÁTICOS DE LOS FUNCIONARIOS EN COMISIÓN"/>
    <x v="0"/>
    <n v="0"/>
    <n v="271546"/>
    <n v="0"/>
    <n v="271546"/>
    <n v="0"/>
    <n v="271546"/>
    <n v="0"/>
    <n v="271546"/>
    <n v="0"/>
    <n v="0"/>
    <n v="0"/>
  </r>
  <r>
    <s v="04-03-00-005"/>
    <x v="3"/>
    <s v="A-03-04-02-012-001"/>
    <x v="0"/>
    <s v="03"/>
    <s v="04"/>
    <s v="02"/>
    <s v="012"/>
    <s v="001"/>
    <m/>
    <m/>
    <m/>
    <s v="Nación"/>
    <x v="0"/>
    <s v="CSF"/>
    <s v="INCAPACIDADES (NO DE PENSIONES)"/>
    <x v="0"/>
    <n v="0"/>
    <n v="781206"/>
    <n v="0"/>
    <n v="781206"/>
    <n v="0"/>
    <n v="724970"/>
    <n v="56236"/>
    <n v="724970"/>
    <n v="724970"/>
    <n v="724970"/>
    <n v="724970"/>
  </r>
  <r>
    <s v="04-03-00-005"/>
    <x v="3"/>
    <s v="A-08-01-02-001"/>
    <x v="0"/>
    <s v="08"/>
    <s v="01"/>
    <s v="02"/>
    <s v="001"/>
    <m/>
    <m/>
    <m/>
    <m/>
    <s v="Nación"/>
    <x v="0"/>
    <s v="CSF"/>
    <s v="IMPUESTO PREDIAL Y SOBRETASA AMBIENTAL"/>
    <x v="0"/>
    <n v="0"/>
    <n v="8800000"/>
    <n v="258800"/>
    <n v="8541200"/>
    <n v="0"/>
    <n v="8541200"/>
    <n v="0"/>
    <n v="8541200"/>
    <n v="8541200"/>
    <n v="8541200"/>
    <n v="8541200"/>
  </r>
  <r>
    <s v="04-03-00-005"/>
    <x v="3"/>
    <s v="A-08-01-02-003"/>
    <x v="0"/>
    <s v="08"/>
    <s v="01"/>
    <s v="02"/>
    <s v="003"/>
    <m/>
    <m/>
    <m/>
    <m/>
    <s v="Propios"/>
    <x v="1"/>
    <s v="CSF"/>
    <s v="IMPUESTO DE INDUSTRIA Y COMERCIO"/>
    <x v="0"/>
    <n v="0"/>
    <n v="785000"/>
    <n v="158000"/>
    <n v="627000"/>
    <n v="0"/>
    <n v="627000"/>
    <n v="0"/>
    <n v="627000"/>
    <n v="627000"/>
    <n v="627000"/>
    <n v="627000"/>
  </r>
  <r>
    <s v="04-03-00-006"/>
    <x v="4"/>
    <s v="A-01-01-01-001-001"/>
    <x v="0"/>
    <s v="01"/>
    <s v="01"/>
    <s v="01"/>
    <s v="001"/>
    <s v="001"/>
    <m/>
    <m/>
    <m/>
    <s v="Nación"/>
    <x v="0"/>
    <s v="CSF"/>
    <s v="SUELDO BÁSICO"/>
    <x v="0"/>
    <n v="409000000"/>
    <n v="0"/>
    <n v="0"/>
    <n v="409000000"/>
    <n v="0"/>
    <n v="211959539"/>
    <n v="197040461"/>
    <n v="211959539"/>
    <n v="211959539"/>
    <n v="211959539"/>
    <n v="211959539"/>
  </r>
  <r>
    <s v="04-03-00-006"/>
    <x v="4"/>
    <s v="A-01-01-01-001-004"/>
    <x v="0"/>
    <s v="01"/>
    <s v="01"/>
    <s v="01"/>
    <s v="001"/>
    <s v="004"/>
    <m/>
    <m/>
    <m/>
    <s v="Nación"/>
    <x v="0"/>
    <s v="CSF"/>
    <s v="SUBSIDIO DE ALIMENTACIÓN"/>
    <x v="0"/>
    <n v="5000000"/>
    <n v="0"/>
    <n v="0"/>
    <n v="5000000"/>
    <n v="0"/>
    <n v="3276257"/>
    <n v="1723743"/>
    <n v="3276257"/>
    <n v="3276257"/>
    <n v="3276257"/>
    <n v="3276257"/>
  </r>
  <r>
    <s v="04-03-00-006"/>
    <x v="4"/>
    <s v="A-01-01-01-001-005"/>
    <x v="0"/>
    <s v="01"/>
    <s v="01"/>
    <s v="01"/>
    <s v="001"/>
    <s v="005"/>
    <m/>
    <m/>
    <m/>
    <s v="Nación"/>
    <x v="0"/>
    <s v="CSF"/>
    <s v="AUXILIO DE TRANSPORTE"/>
    <x v="0"/>
    <n v="2712000"/>
    <n v="0"/>
    <n v="2712000"/>
    <n v="0"/>
    <n v="0"/>
    <n v="0"/>
    <n v="0"/>
    <n v="0"/>
    <n v="0"/>
    <n v="0"/>
    <n v="0"/>
  </r>
  <r>
    <s v="04-03-00-006"/>
    <x v="4"/>
    <s v="A-01-01-01-001-006"/>
    <x v="0"/>
    <s v="01"/>
    <s v="01"/>
    <s v="01"/>
    <s v="001"/>
    <s v="006"/>
    <m/>
    <m/>
    <m/>
    <s v="Nación"/>
    <x v="0"/>
    <s v="CSF"/>
    <s v="PRIMA DE SERVICIO"/>
    <x v="0"/>
    <n v="39000000"/>
    <n v="1443166"/>
    <n v="0"/>
    <n v="40443166"/>
    <n v="0"/>
    <n v="40443166"/>
    <n v="0"/>
    <n v="40443166"/>
    <n v="40443166"/>
    <n v="40443166"/>
    <n v="40443166"/>
  </r>
  <r>
    <s v="04-03-00-006"/>
    <x v="4"/>
    <s v="A-01-01-01-001-007"/>
    <x v="0"/>
    <s v="01"/>
    <s v="01"/>
    <s v="01"/>
    <s v="001"/>
    <s v="007"/>
    <m/>
    <m/>
    <m/>
    <s v="Nación"/>
    <x v="0"/>
    <s v="CSF"/>
    <s v="BONIFICACIÓN POR SERVICIOS PRESTADOS"/>
    <x v="0"/>
    <n v="14000000"/>
    <n v="0"/>
    <n v="0"/>
    <n v="14000000"/>
    <n v="0"/>
    <n v="6731688"/>
    <n v="7268312"/>
    <n v="6731688"/>
    <n v="6731688"/>
    <n v="6731688"/>
    <n v="6731688"/>
  </r>
  <r>
    <s v="04-03-00-006"/>
    <x v="4"/>
    <s v="A-01-01-01-001-009"/>
    <x v="0"/>
    <s v="01"/>
    <s v="01"/>
    <s v="01"/>
    <s v="001"/>
    <s v="009"/>
    <m/>
    <m/>
    <m/>
    <s v="Nación"/>
    <x v="0"/>
    <s v="CSF"/>
    <s v="PRIMA DE NAVIDAD"/>
    <x v="0"/>
    <n v="50000000"/>
    <n v="0"/>
    <n v="0"/>
    <n v="50000000"/>
    <n v="0"/>
    <n v="0"/>
    <n v="50000000"/>
    <n v="0"/>
    <n v="0"/>
    <n v="0"/>
    <n v="0"/>
  </r>
  <r>
    <s v="04-03-00-006"/>
    <x v="4"/>
    <s v="A-01-01-01-001-010"/>
    <x v="0"/>
    <s v="01"/>
    <s v="01"/>
    <s v="01"/>
    <s v="001"/>
    <s v="010"/>
    <m/>
    <m/>
    <m/>
    <s v="Nación"/>
    <x v="0"/>
    <s v="CSF"/>
    <s v="PRIMA DE VACACIONES"/>
    <x v="0"/>
    <n v="15000000"/>
    <n v="10000000"/>
    <n v="0"/>
    <n v="25000000"/>
    <n v="0"/>
    <n v="18079199"/>
    <n v="6920801"/>
    <n v="18079199"/>
    <n v="18079199"/>
    <n v="18079199"/>
    <n v="18079199"/>
  </r>
  <r>
    <s v="04-03-00-006"/>
    <x v="4"/>
    <s v="A-01-01-01-001-012"/>
    <x v="0"/>
    <s v="01"/>
    <s v="01"/>
    <s v="01"/>
    <s v="001"/>
    <s v="012"/>
    <m/>
    <m/>
    <m/>
    <s v="Nación"/>
    <x v="0"/>
    <s v="CSF"/>
    <s v="AUXILIO DE CONECTIVIDAD DIGITAL "/>
    <x v="0"/>
    <n v="3000000"/>
    <n v="4860000"/>
    <n v="0"/>
    <n v="7860000"/>
    <n v="0"/>
    <n v="4080736"/>
    <n v="3779264"/>
    <n v="4080736"/>
    <n v="4080736"/>
    <n v="4080736"/>
    <n v="4080736"/>
  </r>
  <r>
    <s v="04-03-00-006"/>
    <x v="4"/>
    <s v="A-01-01-02-001"/>
    <x v="0"/>
    <s v="01"/>
    <s v="01"/>
    <s v="02"/>
    <s v="001"/>
    <m/>
    <m/>
    <m/>
    <m/>
    <s v="Nación"/>
    <x v="0"/>
    <s v="CSF"/>
    <s v="APORTES A LA SEGURIDAD SOCIAL EN PENSIONES"/>
    <x v="0"/>
    <n v="50000000"/>
    <n v="0"/>
    <n v="0"/>
    <n v="50000000"/>
    <n v="0"/>
    <n v="27467600"/>
    <n v="22532400"/>
    <n v="27467600"/>
    <n v="27467600"/>
    <n v="27467600"/>
    <n v="27467600"/>
  </r>
  <r>
    <s v="04-03-00-006"/>
    <x v="4"/>
    <s v="A-01-01-02-002"/>
    <x v="0"/>
    <s v="01"/>
    <s v="01"/>
    <s v="02"/>
    <s v="002"/>
    <m/>
    <m/>
    <m/>
    <m/>
    <s v="Nación"/>
    <x v="0"/>
    <s v="CSF"/>
    <s v="APORTES A LA SEGURIDAD SOCIAL EN SALUD"/>
    <x v="0"/>
    <n v="37000000"/>
    <n v="0"/>
    <n v="0"/>
    <n v="37000000"/>
    <n v="0"/>
    <n v="19409700"/>
    <n v="17590300"/>
    <n v="19409700"/>
    <n v="19409700"/>
    <n v="19409700"/>
    <n v="19409700"/>
  </r>
  <r>
    <s v="04-03-00-006"/>
    <x v="4"/>
    <s v="A-01-01-02-004"/>
    <x v="0"/>
    <s v="01"/>
    <s v="01"/>
    <s v="02"/>
    <s v="004"/>
    <m/>
    <m/>
    <m/>
    <m/>
    <s v="Nación"/>
    <x v="0"/>
    <s v="CSF"/>
    <s v="APORTES A CAJAS DE COMPENSACIÓN FAMILIAR"/>
    <x v="0"/>
    <n v="22000000"/>
    <n v="0"/>
    <n v="0"/>
    <n v="22000000"/>
    <n v="0"/>
    <n v="12107200"/>
    <n v="9892800"/>
    <n v="12107200"/>
    <n v="12107200"/>
    <n v="12107200"/>
    <n v="12107200"/>
  </r>
  <r>
    <s v="04-03-00-006"/>
    <x v="4"/>
    <s v="A-01-01-02-005"/>
    <x v="0"/>
    <s v="01"/>
    <s v="01"/>
    <s v="02"/>
    <s v="005"/>
    <m/>
    <m/>
    <m/>
    <m/>
    <s v="Nación"/>
    <x v="0"/>
    <s v="CSF"/>
    <s v="APORTES GENERALES AL SISTEMA DE RIESGOS LABORALES"/>
    <x v="0"/>
    <n v="5000000"/>
    <n v="0"/>
    <n v="0"/>
    <n v="5000000"/>
    <n v="0"/>
    <n v="3007100"/>
    <n v="1992900"/>
    <n v="3007100"/>
    <n v="3007100"/>
    <n v="3007100"/>
    <n v="3007100"/>
  </r>
  <r>
    <s v="04-03-00-006"/>
    <x v="4"/>
    <s v="A-01-01-02-006"/>
    <x v="0"/>
    <s v="01"/>
    <s v="01"/>
    <s v="02"/>
    <s v="006"/>
    <m/>
    <m/>
    <m/>
    <m/>
    <s v="Nación"/>
    <x v="0"/>
    <s v="CSF"/>
    <s v="APORTES AL ICBF"/>
    <x v="0"/>
    <n v="16000000"/>
    <n v="0"/>
    <n v="0"/>
    <n v="16000000"/>
    <n v="0"/>
    <n v="9081000"/>
    <n v="6919000"/>
    <n v="9081000"/>
    <n v="9081000"/>
    <n v="9081000"/>
    <n v="9081000"/>
  </r>
  <r>
    <s v="04-03-00-006"/>
    <x v="4"/>
    <s v="A-01-01-02-007"/>
    <x v="0"/>
    <s v="01"/>
    <s v="01"/>
    <s v="02"/>
    <s v="007"/>
    <m/>
    <m/>
    <m/>
    <m/>
    <s v="Nación"/>
    <x v="0"/>
    <s v="CSF"/>
    <s v="APORTES AL SENA"/>
    <x v="0"/>
    <n v="2500000"/>
    <n v="7500000"/>
    <n v="0"/>
    <n v="10000000"/>
    <n v="0"/>
    <n v="6056100"/>
    <n v="3943900"/>
    <n v="6056100"/>
    <n v="6056100"/>
    <n v="6056100"/>
    <n v="6056100"/>
  </r>
  <r>
    <s v="04-03-00-006"/>
    <x v="4"/>
    <s v="A-01-01-02-008"/>
    <x v="0"/>
    <s v="01"/>
    <s v="01"/>
    <s v="02"/>
    <s v="008"/>
    <m/>
    <m/>
    <m/>
    <m/>
    <s v="Nación"/>
    <x v="0"/>
    <s v="CSF"/>
    <s v="APORTES A LA ESAP"/>
    <x v="0"/>
    <n v="2500000"/>
    <n v="0"/>
    <n v="2500000"/>
    <n v="0"/>
    <n v="0"/>
    <n v="0"/>
    <n v="0"/>
    <n v="0"/>
    <n v="0"/>
    <n v="0"/>
    <n v="0"/>
  </r>
  <r>
    <s v="04-03-00-006"/>
    <x v="4"/>
    <s v="A-01-01-02-009"/>
    <x v="0"/>
    <s v="01"/>
    <s v="01"/>
    <s v="02"/>
    <s v="009"/>
    <m/>
    <m/>
    <m/>
    <m/>
    <s v="Nación"/>
    <x v="0"/>
    <s v="CSF"/>
    <s v="APORTES A ESCUELAS INDUSTRIALES E INSTITUTOS TÉCNICOS"/>
    <x v="0"/>
    <n v="5000000"/>
    <n v="0"/>
    <n v="5000000"/>
    <n v="0"/>
    <n v="0"/>
    <n v="0"/>
    <n v="0"/>
    <n v="0"/>
    <n v="0"/>
    <n v="0"/>
    <n v="0"/>
  </r>
  <r>
    <s v="04-03-00-006"/>
    <x v="4"/>
    <s v="A-01-01-03-001-001"/>
    <x v="0"/>
    <s v="01"/>
    <s v="01"/>
    <s v="03"/>
    <s v="001"/>
    <s v="001"/>
    <m/>
    <m/>
    <m/>
    <s v="Nación"/>
    <x v="0"/>
    <s v="CSF"/>
    <s v="VACACIONES"/>
    <x v="0"/>
    <n v="19000000"/>
    <n v="0"/>
    <n v="0"/>
    <n v="19000000"/>
    <n v="0"/>
    <n v="14243967"/>
    <n v="4756033"/>
    <n v="14243967"/>
    <n v="14243967"/>
    <n v="14243967"/>
    <n v="14243967"/>
  </r>
  <r>
    <s v="04-03-00-006"/>
    <x v="4"/>
    <s v="A-01-01-03-001-002"/>
    <x v="0"/>
    <s v="01"/>
    <s v="01"/>
    <s v="03"/>
    <s v="001"/>
    <s v="002"/>
    <m/>
    <m/>
    <m/>
    <s v="Nación"/>
    <x v="0"/>
    <s v="CSF"/>
    <s v="INDEMNIZACIÓN POR VACACIONES"/>
    <x v="0"/>
    <n v="0"/>
    <n v="8504000"/>
    <n v="0"/>
    <n v="8504000"/>
    <n v="0"/>
    <n v="8204745"/>
    <n v="299255"/>
    <n v="8204745"/>
    <n v="8204745"/>
    <n v="8204745"/>
    <n v="8204745"/>
  </r>
  <r>
    <s v="04-03-00-006"/>
    <x v="4"/>
    <s v="A-01-01-03-001-003"/>
    <x v="0"/>
    <s v="01"/>
    <s v="01"/>
    <s v="03"/>
    <s v="001"/>
    <s v="003"/>
    <m/>
    <m/>
    <m/>
    <s v="Nación"/>
    <x v="0"/>
    <s v="CSF"/>
    <s v="BONIFICACIÓN ESPECIAL DE RECREACIÓN"/>
    <x v="0"/>
    <n v="1000000"/>
    <n v="800000"/>
    <n v="0"/>
    <n v="1800000"/>
    <n v="0"/>
    <n v="1785447"/>
    <n v="14553"/>
    <n v="1785447"/>
    <n v="1785447"/>
    <n v="1785447"/>
    <n v="1785447"/>
  </r>
  <r>
    <s v="04-03-00-006"/>
    <x v="4"/>
    <s v="A-01-01-03-002"/>
    <x v="0"/>
    <s v="01"/>
    <s v="01"/>
    <s v="03"/>
    <s v="002"/>
    <m/>
    <m/>
    <m/>
    <m/>
    <s v="Nación"/>
    <x v="0"/>
    <s v="CSF"/>
    <s v="PRIMA TÉCNICA NO SALARIAL"/>
    <x v="0"/>
    <n v="29000000"/>
    <n v="0"/>
    <n v="0"/>
    <n v="29000000"/>
    <n v="0"/>
    <n v="14129802"/>
    <n v="14870198"/>
    <n v="14129802"/>
    <n v="14129802"/>
    <n v="14129802"/>
    <n v="14129802"/>
  </r>
  <r>
    <s v="04-03-00-006"/>
    <x v="4"/>
    <s v="A-02-02-02-006-004"/>
    <x v="0"/>
    <s v="02"/>
    <s v="02"/>
    <s v="02"/>
    <s v="006"/>
    <s v="004"/>
    <m/>
    <m/>
    <m/>
    <s v="Propios"/>
    <x v="1"/>
    <s v="CSF"/>
    <s v="SERVICIOS DE TRANSPORTE DE PASAJEROS"/>
    <x v="0"/>
    <n v="0"/>
    <n v="189000"/>
    <n v="0"/>
    <n v="189000"/>
    <n v="0"/>
    <n v="0"/>
    <n v="189000"/>
    <n v="0"/>
    <n v="0"/>
    <n v="0"/>
    <n v="0"/>
  </r>
  <r>
    <s v="04-03-00-006"/>
    <x v="4"/>
    <s v="A-02-02-02-006-009"/>
    <x v="0"/>
    <s v="02"/>
    <s v="02"/>
    <s v="02"/>
    <s v="006"/>
    <s v="009"/>
    <m/>
    <m/>
    <m/>
    <s v="Nación"/>
    <x v="0"/>
    <s v="CSF"/>
    <s v="SERVICIOS DE DISTRIBUCIÓN DE ELECTRICIDAD, GAS Y AGUA (POR CUENTA PROPIA)"/>
    <x v="0"/>
    <n v="20500000"/>
    <n v="7000000"/>
    <n v="0"/>
    <n v="27500000"/>
    <n v="0"/>
    <n v="13725327"/>
    <n v="13774673"/>
    <n v="13725327"/>
    <n v="13725327"/>
    <n v="13725327"/>
    <n v="13725327"/>
  </r>
  <r>
    <s v="04-03-00-006"/>
    <x v="4"/>
    <s v="A-02-02-02-008-004"/>
    <x v="0"/>
    <s v="02"/>
    <s v="02"/>
    <s v="02"/>
    <s v="008"/>
    <s v="004"/>
    <m/>
    <m/>
    <m/>
    <s v="Nación"/>
    <x v="0"/>
    <s v="CSF"/>
    <s v="SERVICIOS DE TELECOMUNICACIONES, TRANSMISIÓN Y SUMINISTRO DE INFORMACIÓN"/>
    <x v="0"/>
    <n v="0"/>
    <n v="597000"/>
    <n v="597000"/>
    <n v="0"/>
    <n v="0"/>
    <n v="0"/>
    <n v="0"/>
    <n v="0"/>
    <n v="0"/>
    <n v="0"/>
    <n v="0"/>
  </r>
  <r>
    <s v="04-03-00-006"/>
    <x v="4"/>
    <s v="A-02-02-02-009-004"/>
    <x v="0"/>
    <s v="02"/>
    <s v="02"/>
    <s v="02"/>
    <s v="009"/>
    <s v="004"/>
    <m/>
    <m/>
    <m/>
    <s v="Nación"/>
    <x v="0"/>
    <s v="CSF"/>
    <s v="SERVICIOS DE ALCANTARILLADO, RECOLECCIÓN, TRATAMIENTO Y DISPOSICIÓN DE DESECHOS Y OTROS SERVICIOS DE SANEAMIENTO AMBIENTAL"/>
    <x v="0"/>
    <n v="500000"/>
    <n v="597000"/>
    <n v="0"/>
    <n v="1097000"/>
    <n v="0"/>
    <n v="527780"/>
    <n v="569220"/>
    <n v="527780"/>
    <n v="527780"/>
    <n v="527780"/>
    <n v="527780"/>
  </r>
  <r>
    <s v="04-03-00-006"/>
    <x v="4"/>
    <s v="A-02-02-02-010"/>
    <x v="0"/>
    <s v="02"/>
    <s v="02"/>
    <s v="02"/>
    <s v="010"/>
    <m/>
    <m/>
    <m/>
    <m/>
    <s v="Nación"/>
    <x v="0"/>
    <s v="CSF"/>
    <s v="VIÁTICOS DE LOS FUNCIONARIOS EN COMISIÓN"/>
    <x v="0"/>
    <n v="0"/>
    <n v="1304376"/>
    <n v="0"/>
    <n v="1304376"/>
    <n v="0"/>
    <n v="271546"/>
    <n v="1032830"/>
    <n v="271546"/>
    <n v="0"/>
    <n v="0"/>
    <n v="0"/>
  </r>
  <r>
    <s v="04-03-00-006"/>
    <x v="4"/>
    <s v="A-02-02-02-010"/>
    <x v="0"/>
    <s v="02"/>
    <s v="02"/>
    <s v="02"/>
    <s v="010"/>
    <m/>
    <m/>
    <m/>
    <m/>
    <s v="Propios"/>
    <x v="1"/>
    <s v="CSF"/>
    <s v="VIÁTICOS DE LOS FUNCIONARIOS EN COMISIÓN"/>
    <x v="0"/>
    <n v="0"/>
    <n v="990292"/>
    <n v="0"/>
    <n v="990292"/>
    <n v="0"/>
    <n v="0"/>
    <n v="990292"/>
    <n v="0"/>
    <n v="0"/>
    <n v="0"/>
    <n v="0"/>
  </r>
  <r>
    <s v="04-03-00-006"/>
    <x v="4"/>
    <s v="A-08-01-02-001"/>
    <x v="0"/>
    <s v="08"/>
    <s v="01"/>
    <s v="02"/>
    <s v="001"/>
    <m/>
    <m/>
    <m/>
    <m/>
    <s v="Nación"/>
    <x v="0"/>
    <s v="CSF"/>
    <s v="IMPUESTO PREDIAL Y SOBRETASA AMBIENTAL"/>
    <x v="0"/>
    <n v="0"/>
    <n v="8793814"/>
    <n v="0"/>
    <n v="8793814"/>
    <n v="0"/>
    <n v="8793814"/>
    <n v="0"/>
    <n v="8793814"/>
    <n v="8793814"/>
    <n v="8793814"/>
    <n v="8793814"/>
  </r>
  <r>
    <s v="04-03-00-006"/>
    <x v="4"/>
    <s v="A-08-01-02-003"/>
    <x v="0"/>
    <s v="08"/>
    <s v="01"/>
    <s v="02"/>
    <s v="003"/>
    <m/>
    <m/>
    <m/>
    <m/>
    <s v="Propios"/>
    <x v="1"/>
    <s v="CSF"/>
    <s v="IMPUESTO DE INDUSTRIA Y COMERCIO"/>
    <x v="0"/>
    <n v="0"/>
    <n v="132000"/>
    <n v="0"/>
    <n v="132000"/>
    <n v="0"/>
    <n v="132000"/>
    <n v="0"/>
    <n v="132000"/>
    <n v="132000"/>
    <n v="132000"/>
    <n v="132000"/>
  </r>
  <r>
    <s v="04-03-00-007"/>
    <x v="5"/>
    <s v="A-01-01-01-001-001"/>
    <x v="0"/>
    <s v="01"/>
    <s v="01"/>
    <s v="01"/>
    <s v="001"/>
    <s v="001"/>
    <m/>
    <m/>
    <m/>
    <s v="Nación"/>
    <x v="0"/>
    <s v="CSF"/>
    <s v="SUELDO BÁSICO"/>
    <x v="0"/>
    <n v="506000000"/>
    <n v="0"/>
    <n v="0"/>
    <n v="506000000"/>
    <n v="0"/>
    <n v="197606280"/>
    <n v="308393720"/>
    <n v="197606280"/>
    <n v="197606280"/>
    <n v="197606280"/>
    <n v="197606280"/>
  </r>
  <r>
    <s v="04-03-00-007"/>
    <x v="5"/>
    <s v="A-01-01-01-001-004"/>
    <x v="0"/>
    <s v="01"/>
    <s v="01"/>
    <s v="01"/>
    <s v="001"/>
    <s v="004"/>
    <m/>
    <m/>
    <m/>
    <s v="Nación"/>
    <x v="0"/>
    <s v="CSF"/>
    <s v="SUBSIDIO DE ALIMENTACIÓN"/>
    <x v="0"/>
    <n v="11640000"/>
    <n v="0"/>
    <n v="0"/>
    <n v="11640000"/>
    <n v="0"/>
    <n v="4787700"/>
    <n v="6852300"/>
    <n v="4787700"/>
    <n v="4787700"/>
    <n v="4787700"/>
    <n v="4787700"/>
  </r>
  <r>
    <s v="04-03-00-007"/>
    <x v="5"/>
    <s v="A-01-01-01-001-005"/>
    <x v="0"/>
    <s v="01"/>
    <s v="01"/>
    <s v="01"/>
    <s v="001"/>
    <s v="005"/>
    <m/>
    <m/>
    <m/>
    <s v="Nación"/>
    <x v="0"/>
    <s v="CSF"/>
    <s v="AUXILIO DE TRANSPORTE"/>
    <x v="0"/>
    <n v="7852000"/>
    <n v="0"/>
    <n v="7852000"/>
    <n v="0"/>
    <n v="0"/>
    <n v="0"/>
    <n v="0"/>
    <n v="0"/>
    <n v="0"/>
    <n v="0"/>
    <n v="0"/>
  </r>
  <r>
    <s v="04-03-00-007"/>
    <x v="5"/>
    <s v="A-01-01-01-001-006"/>
    <x v="0"/>
    <s v="01"/>
    <s v="01"/>
    <s v="01"/>
    <s v="001"/>
    <s v="006"/>
    <m/>
    <m/>
    <m/>
    <s v="Nación"/>
    <x v="0"/>
    <s v="CSF"/>
    <s v="PRIMA DE SERVICIO"/>
    <x v="0"/>
    <n v="57000000"/>
    <n v="0"/>
    <n v="17737340"/>
    <n v="39262660"/>
    <n v="0"/>
    <n v="39262660"/>
    <n v="0"/>
    <n v="39262660"/>
    <n v="39262660"/>
    <n v="39262660"/>
    <n v="39262660"/>
  </r>
  <r>
    <s v="04-03-00-007"/>
    <x v="5"/>
    <s v="A-01-01-01-001-007"/>
    <x v="0"/>
    <s v="01"/>
    <s v="01"/>
    <s v="01"/>
    <s v="001"/>
    <s v="007"/>
    <m/>
    <m/>
    <m/>
    <s v="Nación"/>
    <x v="0"/>
    <s v="CSF"/>
    <s v="BONIFICACIÓN POR SERVICIOS PRESTADOS"/>
    <x v="0"/>
    <n v="21000000"/>
    <n v="0"/>
    <n v="0"/>
    <n v="21000000"/>
    <n v="0"/>
    <n v="4082155"/>
    <n v="16917845"/>
    <n v="4082155"/>
    <n v="4082155"/>
    <n v="4082155"/>
    <n v="4082155"/>
  </r>
  <r>
    <s v="04-03-00-007"/>
    <x v="5"/>
    <s v="A-01-01-01-001-009"/>
    <x v="0"/>
    <s v="01"/>
    <s v="01"/>
    <s v="01"/>
    <s v="001"/>
    <s v="009"/>
    <m/>
    <m/>
    <m/>
    <s v="Nación"/>
    <x v="0"/>
    <s v="CSF"/>
    <s v="PRIMA DE NAVIDAD"/>
    <x v="0"/>
    <n v="59000000"/>
    <n v="0"/>
    <n v="0"/>
    <n v="59000000"/>
    <n v="0"/>
    <n v="0"/>
    <n v="59000000"/>
    <n v="0"/>
    <n v="0"/>
    <n v="0"/>
    <n v="0"/>
  </r>
  <r>
    <s v="04-03-00-007"/>
    <x v="5"/>
    <s v="A-01-01-01-001-010"/>
    <x v="0"/>
    <s v="01"/>
    <s v="01"/>
    <s v="01"/>
    <s v="001"/>
    <s v="010"/>
    <m/>
    <m/>
    <m/>
    <s v="Nación"/>
    <x v="0"/>
    <s v="CSF"/>
    <s v="PRIMA DE VACACIONES"/>
    <x v="0"/>
    <n v="38000000"/>
    <n v="0"/>
    <n v="0"/>
    <n v="38000000"/>
    <n v="0"/>
    <n v="23190547"/>
    <n v="14809453"/>
    <n v="23190547"/>
    <n v="23190547"/>
    <n v="23190547"/>
    <n v="23190547"/>
  </r>
  <r>
    <s v="04-03-00-007"/>
    <x v="5"/>
    <s v="A-01-01-01-001-012"/>
    <x v="0"/>
    <s v="01"/>
    <s v="01"/>
    <s v="01"/>
    <s v="001"/>
    <s v="012"/>
    <m/>
    <m/>
    <m/>
    <s v="Nación"/>
    <x v="0"/>
    <s v="CSF"/>
    <s v="AUXILIO DE CONECTIVIDAD DIGITAL "/>
    <x v="0"/>
    <n v="8000000"/>
    <n v="0"/>
    <n v="0"/>
    <n v="8000000"/>
    <n v="0"/>
    <n v="6067879"/>
    <n v="1932121"/>
    <n v="6067879"/>
    <n v="6067879"/>
    <n v="6067879"/>
    <n v="6067879"/>
  </r>
  <r>
    <s v="04-03-00-007"/>
    <x v="5"/>
    <s v="A-01-01-02-001"/>
    <x v="0"/>
    <s v="01"/>
    <s v="01"/>
    <s v="02"/>
    <s v="001"/>
    <m/>
    <m/>
    <m/>
    <m/>
    <s v="Nación"/>
    <x v="0"/>
    <s v="CSF"/>
    <s v="APORTES A LA SEGURIDAD SOCIAL EN PENSIONES"/>
    <x v="0"/>
    <n v="60000000"/>
    <n v="0"/>
    <n v="0"/>
    <n v="60000000"/>
    <n v="0"/>
    <n v="25603300"/>
    <n v="34396700"/>
    <n v="25603300"/>
    <n v="25603300"/>
    <n v="25603300"/>
    <n v="25603300"/>
  </r>
  <r>
    <s v="04-03-00-007"/>
    <x v="5"/>
    <s v="A-01-01-02-002"/>
    <x v="0"/>
    <s v="01"/>
    <s v="01"/>
    <s v="02"/>
    <s v="002"/>
    <m/>
    <m/>
    <m/>
    <m/>
    <s v="Nación"/>
    <x v="0"/>
    <s v="CSF"/>
    <s v="APORTES A LA SEGURIDAD SOCIAL EN SALUD"/>
    <x v="0"/>
    <n v="48000000"/>
    <n v="0"/>
    <n v="0"/>
    <n v="48000000"/>
    <n v="0"/>
    <n v="18135600"/>
    <n v="29864400"/>
    <n v="18135600"/>
    <n v="18135600"/>
    <n v="18135600"/>
    <n v="18135600"/>
  </r>
  <r>
    <s v="04-03-00-007"/>
    <x v="5"/>
    <s v="A-01-01-02-004"/>
    <x v="0"/>
    <s v="01"/>
    <s v="01"/>
    <s v="02"/>
    <s v="004"/>
    <m/>
    <m/>
    <m/>
    <m/>
    <s v="Nación"/>
    <x v="0"/>
    <s v="CSF"/>
    <s v="APORTES A CAJAS DE COMPENSACIÓN FAMILIAR"/>
    <x v="0"/>
    <n v="28000000"/>
    <n v="0"/>
    <n v="0"/>
    <n v="28000000"/>
    <n v="0"/>
    <n v="11133900"/>
    <n v="16866100"/>
    <n v="11133900"/>
    <n v="11133900"/>
    <n v="11133900"/>
    <n v="11133900"/>
  </r>
  <r>
    <s v="04-03-00-007"/>
    <x v="5"/>
    <s v="A-01-01-02-005"/>
    <x v="0"/>
    <s v="01"/>
    <s v="01"/>
    <s v="02"/>
    <s v="005"/>
    <m/>
    <m/>
    <m/>
    <m/>
    <s v="Nación"/>
    <x v="0"/>
    <s v="CSF"/>
    <s v="APORTES GENERALES AL SISTEMA DE RIESGOS LABORALES"/>
    <x v="0"/>
    <n v="8000000"/>
    <n v="0"/>
    <n v="0"/>
    <n v="8000000"/>
    <n v="0"/>
    <n v="3104600"/>
    <n v="4895400"/>
    <n v="3104600"/>
    <n v="3104600"/>
    <n v="3104600"/>
    <n v="3104600"/>
  </r>
  <r>
    <s v="04-03-00-007"/>
    <x v="5"/>
    <s v="A-01-01-02-006"/>
    <x v="0"/>
    <s v="01"/>
    <s v="01"/>
    <s v="02"/>
    <s v="006"/>
    <m/>
    <m/>
    <m/>
    <m/>
    <s v="Nación"/>
    <x v="0"/>
    <s v="CSF"/>
    <s v="APORTES AL ICBF"/>
    <x v="0"/>
    <n v="21000000"/>
    <n v="0"/>
    <n v="0"/>
    <n v="21000000"/>
    <n v="0"/>
    <n v="8352500"/>
    <n v="12647500"/>
    <n v="8352500"/>
    <n v="8352500"/>
    <n v="8352500"/>
    <n v="8352500"/>
  </r>
  <r>
    <s v="04-03-00-007"/>
    <x v="5"/>
    <s v="A-01-01-02-007"/>
    <x v="0"/>
    <s v="01"/>
    <s v="01"/>
    <s v="02"/>
    <s v="007"/>
    <m/>
    <m/>
    <m/>
    <m/>
    <s v="Nación"/>
    <x v="0"/>
    <s v="CSF"/>
    <s v="APORTES AL SENA"/>
    <x v="0"/>
    <n v="3000000"/>
    <n v="9000000"/>
    <n v="0"/>
    <n v="12000000"/>
    <n v="0"/>
    <n v="5570200"/>
    <n v="6429800"/>
    <n v="5570200"/>
    <n v="5570200"/>
    <n v="5570200"/>
    <n v="5570200"/>
  </r>
  <r>
    <s v="04-03-00-007"/>
    <x v="5"/>
    <s v="A-01-01-02-008"/>
    <x v="0"/>
    <s v="01"/>
    <s v="01"/>
    <s v="02"/>
    <s v="008"/>
    <m/>
    <m/>
    <m/>
    <m/>
    <s v="Nación"/>
    <x v="0"/>
    <s v="CSF"/>
    <s v="APORTES A LA ESAP"/>
    <x v="0"/>
    <n v="3000000"/>
    <n v="0"/>
    <n v="3000000"/>
    <n v="0"/>
    <n v="0"/>
    <n v="0"/>
    <n v="0"/>
    <n v="0"/>
    <n v="0"/>
    <n v="0"/>
    <n v="0"/>
  </r>
  <r>
    <s v="04-03-00-007"/>
    <x v="5"/>
    <s v="A-01-01-02-009"/>
    <x v="0"/>
    <s v="01"/>
    <s v="01"/>
    <s v="02"/>
    <s v="009"/>
    <m/>
    <m/>
    <m/>
    <m/>
    <s v="Nación"/>
    <x v="0"/>
    <s v="CSF"/>
    <s v="APORTES A ESCUELAS INDUSTRIALES E INSTITUTOS TÉCNICOS"/>
    <x v="0"/>
    <n v="6000000"/>
    <n v="0"/>
    <n v="6000000"/>
    <n v="0"/>
    <n v="0"/>
    <n v="0"/>
    <n v="0"/>
    <n v="0"/>
    <n v="0"/>
    <n v="0"/>
    <n v="0"/>
  </r>
  <r>
    <s v="04-03-00-007"/>
    <x v="5"/>
    <s v="A-01-01-03-001-001"/>
    <x v="0"/>
    <s v="01"/>
    <s v="01"/>
    <s v="03"/>
    <s v="001"/>
    <s v="001"/>
    <m/>
    <m/>
    <m/>
    <s v="Nación"/>
    <x v="0"/>
    <s v="CSF"/>
    <s v="VACACIONES"/>
    <x v="0"/>
    <n v="35000000"/>
    <n v="0"/>
    <n v="0"/>
    <n v="35000000"/>
    <n v="0"/>
    <n v="14332443"/>
    <n v="20667557"/>
    <n v="14332443"/>
    <n v="14332443"/>
    <n v="14332443"/>
    <n v="14332443"/>
  </r>
  <r>
    <s v="04-03-00-007"/>
    <x v="5"/>
    <s v="A-01-01-03-001-002"/>
    <x v="0"/>
    <s v="01"/>
    <s v="01"/>
    <s v="03"/>
    <s v="001"/>
    <s v="002"/>
    <m/>
    <m/>
    <m/>
    <s v="Nación"/>
    <x v="0"/>
    <s v="CSF"/>
    <s v="INDEMNIZACIÓN POR VACACIONES"/>
    <x v="0"/>
    <n v="0"/>
    <n v="9173258"/>
    <n v="0"/>
    <n v="9173258"/>
    <n v="0"/>
    <n v="9173258"/>
    <n v="0"/>
    <n v="9173258"/>
    <n v="9173258"/>
    <n v="9173258"/>
    <n v="9173258"/>
  </r>
  <r>
    <s v="04-03-00-007"/>
    <x v="5"/>
    <s v="A-01-01-03-001-003"/>
    <x v="0"/>
    <s v="01"/>
    <s v="01"/>
    <s v="03"/>
    <s v="001"/>
    <s v="003"/>
    <m/>
    <m/>
    <m/>
    <s v="Nación"/>
    <x v="0"/>
    <s v="CSF"/>
    <s v="BONIFICACIÓN ESPECIAL DE RECREACIÓN"/>
    <x v="0"/>
    <n v="3000000"/>
    <n v="0"/>
    <n v="0"/>
    <n v="3000000"/>
    <n v="0"/>
    <n v="1929488"/>
    <n v="1070512"/>
    <n v="1929488"/>
    <n v="1929488"/>
    <n v="1929488"/>
    <n v="1929488"/>
  </r>
  <r>
    <s v="04-03-00-007"/>
    <x v="5"/>
    <s v="A-01-01-03-002"/>
    <x v="0"/>
    <s v="01"/>
    <s v="01"/>
    <s v="03"/>
    <s v="002"/>
    <m/>
    <m/>
    <m/>
    <m/>
    <s v="Nación"/>
    <x v="0"/>
    <s v="CSF"/>
    <s v="PRIMA TÉCNICA NO SALARIAL"/>
    <x v="0"/>
    <n v="25000000"/>
    <n v="0"/>
    <n v="0"/>
    <n v="25000000"/>
    <n v="0"/>
    <n v="0"/>
    <n v="25000000"/>
    <n v="0"/>
    <n v="0"/>
    <n v="0"/>
    <n v="0"/>
  </r>
  <r>
    <s v="04-03-00-007"/>
    <x v="5"/>
    <s v="A-02-02-01-003-003"/>
    <x v="0"/>
    <s v="02"/>
    <s v="02"/>
    <s v="01"/>
    <s v="003"/>
    <s v="003"/>
    <m/>
    <m/>
    <m/>
    <s v="Nación"/>
    <x v="0"/>
    <s v="CSF"/>
    <s v="PRODUCTOS DE HORNOS DE COQUE; PRODUCTOS DE REFINACIÓN DE PETRÓLEO Y COMBUSTIBLE NUCLEAR"/>
    <x v="0"/>
    <n v="0"/>
    <n v="257000"/>
    <n v="257000"/>
    <n v="0"/>
    <n v="0"/>
    <n v="0"/>
    <n v="0"/>
    <n v="0"/>
    <n v="0"/>
    <n v="0"/>
    <n v="0"/>
  </r>
  <r>
    <s v="04-03-00-007"/>
    <x v="5"/>
    <s v="A-02-02-02-006-009"/>
    <x v="0"/>
    <s v="02"/>
    <s v="02"/>
    <s v="02"/>
    <s v="006"/>
    <s v="009"/>
    <m/>
    <m/>
    <m/>
    <s v="Nación"/>
    <x v="0"/>
    <s v="CSF"/>
    <s v="SERVICIOS DE DISTRIBUCIÓN DE ELECTRICIDAD, GAS Y AGUA (POR CUENTA PROPIA)"/>
    <x v="0"/>
    <n v="18360000"/>
    <n v="0"/>
    <n v="0"/>
    <n v="18360000"/>
    <n v="0"/>
    <n v="18360000"/>
    <n v="0"/>
    <n v="18359999.059999999"/>
    <n v="9110838"/>
    <n v="9110838"/>
    <n v="9110838"/>
  </r>
  <r>
    <s v="04-03-00-007"/>
    <x v="5"/>
    <s v="A-02-02-02-007-002"/>
    <x v="0"/>
    <s v="02"/>
    <s v="02"/>
    <s v="02"/>
    <s v="007"/>
    <s v="002"/>
    <m/>
    <m/>
    <m/>
    <s v="Nación"/>
    <x v="0"/>
    <s v="CSF"/>
    <s v="SERVICIOS INMOBILIARIOS"/>
    <x v="0"/>
    <n v="0"/>
    <n v="33600000"/>
    <n v="0"/>
    <n v="33600000"/>
    <n v="0"/>
    <n v="33600000"/>
    <n v="0"/>
    <n v="30800000"/>
    <n v="11200000"/>
    <n v="11200000"/>
    <n v="11200000"/>
  </r>
  <r>
    <s v="04-03-00-007"/>
    <x v="5"/>
    <s v="A-02-02-02-008-004"/>
    <x v="0"/>
    <s v="02"/>
    <s v="02"/>
    <s v="02"/>
    <s v="008"/>
    <s v="004"/>
    <m/>
    <m/>
    <m/>
    <s v="Nación"/>
    <x v="0"/>
    <s v="CSF"/>
    <s v="SERVICIOS DE TELECOMUNICACIONES, TRANSMISIÓN Y SUMINISTRO DE INFORMACIÓN"/>
    <x v="0"/>
    <n v="800000"/>
    <n v="0"/>
    <n v="0"/>
    <n v="800000"/>
    <n v="0"/>
    <n v="800000"/>
    <n v="0"/>
    <n v="800000"/>
    <n v="270090"/>
    <n v="270090"/>
    <n v="270090"/>
  </r>
  <r>
    <s v="04-03-00-007"/>
    <x v="5"/>
    <s v="A-02-02-02-009-004"/>
    <x v="0"/>
    <s v="02"/>
    <s v="02"/>
    <s v="02"/>
    <s v="009"/>
    <s v="004"/>
    <m/>
    <m/>
    <m/>
    <s v="Nación"/>
    <x v="0"/>
    <s v="CSF"/>
    <s v="SERVICIOS DE ALCANTARILLADO, RECOLECCIÓN, TRATAMIENTO Y DISPOSICIÓN DE DESECHOS Y OTROS SERVICIOS DE SANEAMIENTO AMBIENTAL"/>
    <x v="0"/>
    <n v="900000"/>
    <n v="500000"/>
    <n v="0"/>
    <n v="1400000"/>
    <n v="0"/>
    <n v="900000"/>
    <n v="500000"/>
    <n v="900000"/>
    <n v="850492"/>
    <n v="850492"/>
    <n v="850492"/>
  </r>
  <r>
    <s v="04-03-00-007"/>
    <x v="5"/>
    <s v="A-02-02-02-010"/>
    <x v="0"/>
    <s v="02"/>
    <s v="02"/>
    <s v="02"/>
    <s v="010"/>
    <m/>
    <m/>
    <m/>
    <m/>
    <s v="Nación"/>
    <x v="0"/>
    <s v="CSF"/>
    <s v="VIÁTICOS DE LOS FUNCIONARIOS EN COMISIÓN"/>
    <x v="0"/>
    <n v="0"/>
    <n v="407319"/>
    <n v="0"/>
    <n v="407319"/>
    <n v="0"/>
    <n v="407319"/>
    <n v="0"/>
    <n v="0"/>
    <n v="0"/>
    <n v="0"/>
    <n v="0"/>
  </r>
  <r>
    <s v="04-03-00-007"/>
    <x v="5"/>
    <s v="A-03-04-02-012-001"/>
    <x v="0"/>
    <s v="03"/>
    <s v="04"/>
    <s v="02"/>
    <s v="012"/>
    <s v="001"/>
    <m/>
    <m/>
    <m/>
    <s v="Nación"/>
    <x v="0"/>
    <s v="CSF"/>
    <s v="INCAPACIDADES (NO DE PENSIONES)"/>
    <x v="0"/>
    <n v="0"/>
    <n v="435307"/>
    <n v="0"/>
    <n v="435307"/>
    <n v="0"/>
    <n v="435307"/>
    <n v="0"/>
    <n v="435307"/>
    <n v="435307"/>
    <n v="435307"/>
    <n v="435307"/>
  </r>
  <r>
    <s v="04-03-00-007"/>
    <x v="5"/>
    <s v="A-08-01-02-001"/>
    <x v="0"/>
    <s v="08"/>
    <s v="01"/>
    <s v="02"/>
    <s v="001"/>
    <m/>
    <m/>
    <m/>
    <m/>
    <s v="Nación"/>
    <x v="0"/>
    <s v="CSF"/>
    <s v="IMPUESTO PREDIAL Y SOBRETASA AMBIENTAL"/>
    <x v="0"/>
    <n v="0"/>
    <n v="6787000"/>
    <n v="0"/>
    <n v="6787000"/>
    <n v="0"/>
    <n v="6787000"/>
    <n v="0"/>
    <n v="6787000"/>
    <n v="6787000"/>
    <n v="6787000"/>
    <n v="6787000"/>
  </r>
  <r>
    <s v="04-03-00-008"/>
    <x v="6"/>
    <s v="A-01-01-01-001-001"/>
    <x v="0"/>
    <s v="01"/>
    <s v="01"/>
    <s v="01"/>
    <s v="001"/>
    <s v="001"/>
    <m/>
    <m/>
    <m/>
    <s v="Nación"/>
    <x v="0"/>
    <s v="CSF"/>
    <s v="SUELDO BÁSICO"/>
    <x v="0"/>
    <n v="530000000"/>
    <n v="0"/>
    <n v="0"/>
    <n v="530000000"/>
    <n v="0"/>
    <n v="278755136"/>
    <n v="251244864"/>
    <n v="278755136"/>
    <n v="278755136"/>
    <n v="278755136"/>
    <n v="278755136"/>
  </r>
  <r>
    <s v="04-03-00-008"/>
    <x v="6"/>
    <s v="A-01-01-01-001-004"/>
    <x v="0"/>
    <s v="01"/>
    <s v="01"/>
    <s v="01"/>
    <s v="001"/>
    <s v="004"/>
    <m/>
    <m/>
    <m/>
    <s v="Nación"/>
    <x v="0"/>
    <s v="CSF"/>
    <s v="SUBSIDIO DE ALIMENTACIÓN"/>
    <x v="0"/>
    <n v="13000000"/>
    <n v="0"/>
    <n v="0"/>
    <n v="13000000"/>
    <n v="0"/>
    <n v="6341001"/>
    <n v="6658999"/>
    <n v="6341001"/>
    <n v="6341001"/>
    <n v="6341001"/>
    <n v="6341001"/>
  </r>
  <r>
    <s v="04-03-00-008"/>
    <x v="6"/>
    <s v="A-01-01-01-001-005"/>
    <x v="0"/>
    <s v="01"/>
    <s v="01"/>
    <s v="01"/>
    <s v="001"/>
    <s v="005"/>
    <m/>
    <m/>
    <m/>
    <s v="Nación"/>
    <x v="0"/>
    <s v="CSF"/>
    <s v="AUXILIO DE TRANSPORTE"/>
    <x v="0"/>
    <n v="7605000"/>
    <n v="0"/>
    <n v="7605000"/>
    <n v="0"/>
    <n v="0"/>
    <n v="0"/>
    <n v="0"/>
    <n v="0"/>
    <n v="0"/>
    <n v="0"/>
    <n v="0"/>
  </r>
  <r>
    <s v="04-03-00-008"/>
    <x v="6"/>
    <s v="A-01-01-01-001-006"/>
    <x v="0"/>
    <s v="01"/>
    <s v="01"/>
    <s v="01"/>
    <s v="001"/>
    <s v="006"/>
    <m/>
    <m/>
    <m/>
    <s v="Nación"/>
    <x v="0"/>
    <s v="CSF"/>
    <s v="PRIMA DE SERVICIO"/>
    <x v="0"/>
    <n v="52000000"/>
    <n v="4445441"/>
    <n v="0"/>
    <n v="56445441"/>
    <n v="0"/>
    <n v="56445441"/>
    <n v="0"/>
    <n v="56445441"/>
    <n v="56445441"/>
    <n v="56445441"/>
    <n v="56445441"/>
  </r>
  <r>
    <s v="04-03-00-008"/>
    <x v="6"/>
    <s v="A-01-01-01-001-007"/>
    <x v="0"/>
    <s v="01"/>
    <s v="01"/>
    <s v="01"/>
    <s v="001"/>
    <s v="007"/>
    <m/>
    <m/>
    <m/>
    <s v="Nación"/>
    <x v="0"/>
    <s v="CSF"/>
    <s v="BONIFICACIÓN POR SERVICIOS PRESTADOS"/>
    <x v="0"/>
    <n v="21000000"/>
    <n v="0"/>
    <n v="0"/>
    <n v="21000000"/>
    <n v="0"/>
    <n v="8320533"/>
    <n v="12679467"/>
    <n v="8320533"/>
    <n v="8320533"/>
    <n v="8320533"/>
    <n v="8320533"/>
  </r>
  <r>
    <s v="04-03-00-008"/>
    <x v="6"/>
    <s v="A-01-01-01-001-009"/>
    <x v="0"/>
    <s v="01"/>
    <s v="01"/>
    <s v="01"/>
    <s v="001"/>
    <s v="009"/>
    <m/>
    <m/>
    <m/>
    <s v="Nación"/>
    <x v="0"/>
    <s v="CSF"/>
    <s v="PRIMA DE NAVIDAD"/>
    <x v="0"/>
    <n v="68000000"/>
    <n v="0"/>
    <n v="0"/>
    <n v="68000000"/>
    <n v="0"/>
    <n v="0"/>
    <n v="68000000"/>
    <n v="0"/>
    <n v="0"/>
    <n v="0"/>
    <n v="0"/>
  </r>
  <r>
    <s v="04-03-00-008"/>
    <x v="6"/>
    <s v="A-01-01-01-001-010"/>
    <x v="0"/>
    <s v="01"/>
    <s v="01"/>
    <s v="01"/>
    <s v="001"/>
    <s v="010"/>
    <m/>
    <m/>
    <m/>
    <s v="Nación"/>
    <x v="0"/>
    <s v="CSF"/>
    <s v="PRIMA DE VACACIONES"/>
    <x v="0"/>
    <n v="31000000"/>
    <n v="0"/>
    <n v="0"/>
    <n v="31000000"/>
    <n v="0"/>
    <n v="7402506"/>
    <n v="23597494"/>
    <n v="7402506"/>
    <n v="7402506"/>
    <n v="7402506"/>
    <n v="7402506"/>
  </r>
  <r>
    <s v="04-03-00-008"/>
    <x v="6"/>
    <s v="A-01-01-01-001-012"/>
    <x v="0"/>
    <s v="01"/>
    <s v="01"/>
    <s v="01"/>
    <s v="001"/>
    <s v="012"/>
    <m/>
    <m/>
    <m/>
    <s v="Nación"/>
    <x v="0"/>
    <s v="CSF"/>
    <s v="AUXILIO DE CONECTIVIDAD DIGITAL "/>
    <x v="0"/>
    <n v="8000000"/>
    <n v="2500000"/>
    <n v="0"/>
    <n v="10500000"/>
    <n v="0"/>
    <n v="8374380"/>
    <n v="2125620"/>
    <n v="8374380"/>
    <n v="8374380"/>
    <n v="8374380"/>
    <n v="8374380"/>
  </r>
  <r>
    <s v="04-03-00-008"/>
    <x v="6"/>
    <s v="A-01-01-02-001"/>
    <x v="0"/>
    <s v="01"/>
    <s v="01"/>
    <s v="02"/>
    <s v="001"/>
    <m/>
    <m/>
    <m/>
    <m/>
    <s v="Nación"/>
    <x v="0"/>
    <s v="CSF"/>
    <s v="APORTES A LA SEGURIDAD SOCIAL EN PENSIONES"/>
    <x v="0"/>
    <n v="73000000"/>
    <n v="0"/>
    <n v="0"/>
    <n v="73000000"/>
    <n v="0"/>
    <n v="37193100"/>
    <n v="35806900"/>
    <n v="37193100"/>
    <n v="37193100"/>
    <n v="37193100"/>
    <n v="37193100"/>
  </r>
  <r>
    <s v="04-03-00-008"/>
    <x v="6"/>
    <s v="A-01-01-02-002"/>
    <x v="0"/>
    <s v="01"/>
    <s v="01"/>
    <s v="02"/>
    <s v="002"/>
    <m/>
    <m/>
    <m/>
    <m/>
    <s v="Nación"/>
    <x v="0"/>
    <s v="CSF"/>
    <s v="APORTES A LA SEGURIDAD SOCIAL EN SALUD"/>
    <x v="0"/>
    <n v="52000000"/>
    <n v="0"/>
    <n v="0"/>
    <n v="52000000"/>
    <n v="0"/>
    <n v="26347700"/>
    <n v="25652300"/>
    <n v="26347700"/>
    <n v="26347700"/>
    <n v="26347700"/>
    <n v="26347700"/>
  </r>
  <r>
    <s v="04-03-00-008"/>
    <x v="6"/>
    <s v="A-01-01-02-004"/>
    <x v="0"/>
    <s v="01"/>
    <s v="01"/>
    <s v="02"/>
    <s v="004"/>
    <m/>
    <m/>
    <m/>
    <m/>
    <s v="Nación"/>
    <x v="0"/>
    <s v="CSF"/>
    <s v="APORTES A CAJAS DE COMPENSACIÓN FAMILIAR"/>
    <x v="0"/>
    <n v="28000000"/>
    <n v="0"/>
    <n v="0"/>
    <n v="28000000"/>
    <n v="0"/>
    <n v="15519500"/>
    <n v="12480500"/>
    <n v="15519500"/>
    <n v="15519500"/>
    <n v="15519500"/>
    <n v="15519500"/>
  </r>
  <r>
    <s v="04-03-00-008"/>
    <x v="6"/>
    <s v="A-01-01-02-005"/>
    <x v="0"/>
    <s v="01"/>
    <s v="01"/>
    <s v="02"/>
    <s v="005"/>
    <m/>
    <m/>
    <m/>
    <m/>
    <s v="Nación"/>
    <x v="0"/>
    <s v="CSF"/>
    <s v="APORTES GENERALES AL SISTEMA DE RIESGOS LABORALES"/>
    <x v="0"/>
    <n v="8000000"/>
    <n v="0"/>
    <n v="0"/>
    <n v="8000000"/>
    <n v="0"/>
    <n v="4891200"/>
    <n v="3108800"/>
    <n v="4891200"/>
    <n v="4891200"/>
    <n v="4891200"/>
    <n v="4891200"/>
  </r>
  <r>
    <s v="04-03-00-008"/>
    <x v="6"/>
    <s v="A-01-01-02-006"/>
    <x v="0"/>
    <s v="01"/>
    <s v="01"/>
    <s v="02"/>
    <s v="006"/>
    <m/>
    <m/>
    <m/>
    <m/>
    <s v="Nación"/>
    <x v="0"/>
    <s v="CSF"/>
    <s v="APORTES AL ICBF"/>
    <x v="0"/>
    <n v="21000000"/>
    <n v="0"/>
    <n v="0"/>
    <n v="21000000"/>
    <n v="0"/>
    <n v="11641600"/>
    <n v="9358400"/>
    <n v="11641600"/>
    <n v="11641600"/>
    <n v="11641600"/>
    <n v="11641600"/>
  </r>
  <r>
    <s v="04-03-00-008"/>
    <x v="6"/>
    <s v="A-01-01-02-007"/>
    <x v="0"/>
    <s v="01"/>
    <s v="01"/>
    <s v="02"/>
    <s v="007"/>
    <m/>
    <m/>
    <m/>
    <m/>
    <s v="Nación"/>
    <x v="0"/>
    <s v="CSF"/>
    <s v="APORTES AL SENA"/>
    <x v="0"/>
    <n v="3000000"/>
    <n v="9000000"/>
    <n v="0"/>
    <n v="12000000"/>
    <n v="0"/>
    <n v="7557150"/>
    <n v="4442850"/>
    <n v="7557150"/>
    <n v="7557150"/>
    <n v="7557150"/>
    <n v="7557150"/>
  </r>
  <r>
    <s v="04-03-00-008"/>
    <x v="6"/>
    <s v="A-01-01-02-008"/>
    <x v="0"/>
    <s v="01"/>
    <s v="01"/>
    <s v="02"/>
    <s v="008"/>
    <m/>
    <m/>
    <m/>
    <m/>
    <s v="Nación"/>
    <x v="0"/>
    <s v="CSF"/>
    <s v="APORTES A LA ESAP"/>
    <x v="0"/>
    <n v="3000000"/>
    <n v="0"/>
    <n v="3000000"/>
    <n v="0"/>
    <n v="0"/>
    <n v="0"/>
    <n v="0"/>
    <n v="0"/>
    <n v="0"/>
    <n v="0"/>
    <n v="0"/>
  </r>
  <r>
    <s v="04-03-00-008"/>
    <x v="6"/>
    <s v="A-01-01-02-009"/>
    <x v="0"/>
    <s v="01"/>
    <s v="01"/>
    <s v="02"/>
    <s v="009"/>
    <m/>
    <m/>
    <m/>
    <m/>
    <s v="Nación"/>
    <x v="0"/>
    <s v="CSF"/>
    <s v="APORTES A ESCUELAS INDUSTRIALES E INSTITUTOS TÉCNICOS"/>
    <x v="0"/>
    <n v="6000000"/>
    <n v="0"/>
    <n v="6000000"/>
    <n v="0"/>
    <n v="0"/>
    <n v="0"/>
    <n v="0"/>
    <n v="0"/>
    <n v="0"/>
    <n v="0"/>
    <n v="0"/>
  </r>
  <r>
    <s v="04-03-00-008"/>
    <x v="6"/>
    <s v="A-01-01-03-001-001"/>
    <x v="0"/>
    <s v="01"/>
    <s v="01"/>
    <s v="03"/>
    <s v="001"/>
    <s v="001"/>
    <m/>
    <m/>
    <m/>
    <s v="Nación"/>
    <x v="0"/>
    <s v="CSF"/>
    <s v="VACACIONES"/>
    <x v="0"/>
    <n v="34000000"/>
    <n v="0"/>
    <n v="0"/>
    <n v="34000000"/>
    <n v="0"/>
    <n v="8722183"/>
    <n v="25277817"/>
    <n v="8722183"/>
    <n v="8722183"/>
    <n v="8722183"/>
    <n v="8722183"/>
  </r>
  <r>
    <s v="04-03-00-008"/>
    <x v="6"/>
    <s v="A-01-01-03-001-003"/>
    <x v="0"/>
    <s v="01"/>
    <s v="01"/>
    <s v="03"/>
    <s v="001"/>
    <s v="003"/>
    <m/>
    <m/>
    <m/>
    <s v="Nación"/>
    <x v="0"/>
    <s v="CSF"/>
    <s v="BONIFICACIÓN ESPECIAL DE RECREACIÓN"/>
    <x v="0"/>
    <n v="3000000"/>
    <n v="0"/>
    <n v="0"/>
    <n v="3000000"/>
    <n v="0"/>
    <n v="692179"/>
    <n v="2307821"/>
    <n v="692179"/>
    <n v="692179"/>
    <n v="692179"/>
    <n v="692179"/>
  </r>
  <r>
    <s v="04-03-00-008"/>
    <x v="6"/>
    <s v="A-01-01-03-002"/>
    <x v="0"/>
    <s v="01"/>
    <s v="01"/>
    <s v="03"/>
    <s v="002"/>
    <m/>
    <m/>
    <m/>
    <m/>
    <s v="Nación"/>
    <x v="0"/>
    <s v="CSF"/>
    <s v="PRIMA TÉCNICA NO SALARIAL"/>
    <x v="0"/>
    <n v="15000000"/>
    <n v="0"/>
    <n v="0"/>
    <n v="15000000"/>
    <n v="0"/>
    <n v="14129802"/>
    <n v="870198"/>
    <n v="14129802"/>
    <n v="14129802"/>
    <n v="14129802"/>
    <n v="14129802"/>
  </r>
  <r>
    <s v="04-03-00-008"/>
    <x v="6"/>
    <s v="A-02-02-01-003-003"/>
    <x v="0"/>
    <s v="02"/>
    <s v="02"/>
    <s v="01"/>
    <s v="003"/>
    <s v="003"/>
    <m/>
    <m/>
    <m/>
    <s v="Nación"/>
    <x v="0"/>
    <s v="CSF"/>
    <s v="PRODUCTOS DE HORNOS DE COQUE; PRODUCTOS DE REFINACIÓN DE PETRÓLEO Y COMBUSTIBLE NUCLEAR"/>
    <x v="0"/>
    <n v="1000000"/>
    <n v="0"/>
    <n v="0"/>
    <n v="1000000"/>
    <n v="0"/>
    <n v="0"/>
    <n v="1000000"/>
    <n v="0"/>
    <n v="0"/>
    <n v="0"/>
    <n v="0"/>
  </r>
  <r>
    <s v="04-03-00-008"/>
    <x v="6"/>
    <s v="A-02-02-02-006-004"/>
    <x v="0"/>
    <s v="02"/>
    <s v="02"/>
    <s v="02"/>
    <s v="006"/>
    <s v="004"/>
    <m/>
    <m/>
    <m/>
    <s v="Propios"/>
    <x v="1"/>
    <s v="CSF"/>
    <s v="SERVICIOS DE TRANSPORTE DE PASAJEROS"/>
    <x v="0"/>
    <n v="70000"/>
    <n v="458000"/>
    <n v="0"/>
    <n v="528000"/>
    <n v="0"/>
    <n v="70000"/>
    <n v="458000"/>
    <n v="70000"/>
    <n v="70000"/>
    <n v="70000"/>
    <n v="70000"/>
  </r>
  <r>
    <s v="04-03-00-008"/>
    <x v="6"/>
    <s v="A-02-02-02-006-009"/>
    <x v="0"/>
    <s v="02"/>
    <s v="02"/>
    <s v="02"/>
    <s v="006"/>
    <s v="009"/>
    <m/>
    <m/>
    <m/>
    <s v="Nación"/>
    <x v="0"/>
    <s v="CSF"/>
    <s v="SERVICIOS DE DISTRIBUCIÓN DE ELECTRICIDAD, GAS Y AGUA (POR CUENTA PROPIA)"/>
    <x v="0"/>
    <n v="32900000"/>
    <n v="0"/>
    <n v="0"/>
    <n v="32900000"/>
    <n v="0"/>
    <n v="32900000"/>
    <n v="0"/>
    <n v="32900000"/>
    <n v="24854783"/>
    <n v="24854783"/>
    <n v="24854783"/>
  </r>
  <r>
    <s v="04-03-00-008"/>
    <x v="6"/>
    <s v="A-02-02-02-007-002"/>
    <x v="0"/>
    <s v="02"/>
    <s v="02"/>
    <s v="02"/>
    <s v="007"/>
    <s v="002"/>
    <m/>
    <m/>
    <m/>
    <s v="Nación"/>
    <x v="0"/>
    <s v="CSF"/>
    <s v="SERVICIOS INMOBILIARIOS"/>
    <x v="0"/>
    <n v="8500000"/>
    <n v="0"/>
    <n v="0"/>
    <n v="8500000"/>
    <n v="0"/>
    <n v="8500000"/>
    <n v="0"/>
    <n v="8500000"/>
    <n v="5164800"/>
    <n v="5164800"/>
    <n v="5164800"/>
  </r>
  <r>
    <s v="04-03-00-008"/>
    <x v="6"/>
    <s v="A-02-02-02-007-002"/>
    <x v="0"/>
    <s v="02"/>
    <s v="02"/>
    <s v="02"/>
    <s v="007"/>
    <s v="002"/>
    <m/>
    <m/>
    <m/>
    <s v="Propios"/>
    <x v="1"/>
    <s v="CSF"/>
    <s v="SERVICIOS INMOBILIARIOS"/>
    <x v="0"/>
    <n v="2600000"/>
    <n v="26180000"/>
    <n v="0"/>
    <n v="28780000"/>
    <n v="0"/>
    <n v="28780000"/>
    <n v="0"/>
    <n v="22000000"/>
    <n v="6600000.0199999996"/>
    <n v="6600000.0199999996"/>
    <n v="6600000.0199999996"/>
  </r>
  <r>
    <s v="04-03-00-008"/>
    <x v="6"/>
    <s v="A-02-02-02-008-002"/>
    <x v="0"/>
    <s v="02"/>
    <s v="02"/>
    <s v="02"/>
    <s v="008"/>
    <s v="002"/>
    <m/>
    <m/>
    <m/>
    <s v="Propios"/>
    <x v="1"/>
    <s v="CSF"/>
    <s v="SERVICIOS JURÍDICOS Y CONTABLES"/>
    <x v="0"/>
    <n v="0"/>
    <n v="15623660"/>
    <n v="0"/>
    <n v="15623660"/>
    <n v="0"/>
    <n v="15623660"/>
    <n v="0"/>
    <n v="15623660"/>
    <n v="4166302"/>
    <n v="4166302"/>
    <n v="4166302"/>
  </r>
  <r>
    <s v="04-03-00-008"/>
    <x v="6"/>
    <s v="A-02-02-02-008-004"/>
    <x v="0"/>
    <s v="02"/>
    <s v="02"/>
    <s v="02"/>
    <s v="008"/>
    <s v="004"/>
    <m/>
    <m/>
    <m/>
    <s v="Nación"/>
    <x v="0"/>
    <s v="CSF"/>
    <s v="SERVICIOS DE TELECOMUNICACIONES, TRANSMISIÓN Y SUMINISTRO DE INFORMACIÓN"/>
    <x v="0"/>
    <n v="700000"/>
    <n v="0"/>
    <n v="0"/>
    <n v="700000"/>
    <n v="0"/>
    <n v="700000"/>
    <n v="0"/>
    <n v="700000"/>
    <n v="39269"/>
    <n v="39269"/>
    <n v="39269"/>
  </r>
  <r>
    <s v="04-03-00-008"/>
    <x v="6"/>
    <s v="A-02-02-02-009-004"/>
    <x v="0"/>
    <s v="02"/>
    <s v="02"/>
    <s v="02"/>
    <s v="009"/>
    <s v="004"/>
    <m/>
    <m/>
    <m/>
    <s v="Nación"/>
    <x v="0"/>
    <s v="CSF"/>
    <s v="SERVICIOS DE ALCANTARILLADO, RECOLECCIÓN, TRATAMIENTO Y DISPOSICIÓN DE DESECHOS Y OTROS SERVICIOS DE SANEAMIENTO AMBIENTAL"/>
    <x v="0"/>
    <n v="100000"/>
    <n v="0"/>
    <n v="0"/>
    <n v="100000"/>
    <n v="0"/>
    <n v="0"/>
    <n v="100000"/>
    <n v="0"/>
    <n v="0"/>
    <n v="0"/>
    <n v="0"/>
  </r>
  <r>
    <s v="04-03-00-008"/>
    <x v="6"/>
    <s v="A-02-02-02-010"/>
    <x v="0"/>
    <s v="02"/>
    <s v="02"/>
    <s v="02"/>
    <s v="010"/>
    <m/>
    <m/>
    <m/>
    <m/>
    <s v="Nación"/>
    <x v="0"/>
    <s v="CSF"/>
    <s v="VIÁTICOS DE LOS FUNCIONARIOS EN COMISIÓN"/>
    <x v="0"/>
    <n v="0"/>
    <n v="407319"/>
    <n v="0"/>
    <n v="407319"/>
    <n v="0"/>
    <n v="0"/>
    <n v="407319"/>
    <n v="0"/>
    <n v="0"/>
    <n v="0"/>
    <n v="0"/>
  </r>
  <r>
    <s v="04-03-00-008"/>
    <x v="6"/>
    <s v="A-02-02-02-010"/>
    <x v="0"/>
    <s v="02"/>
    <s v="02"/>
    <s v="02"/>
    <s v="010"/>
    <m/>
    <m/>
    <m/>
    <m/>
    <s v="Propios"/>
    <x v="1"/>
    <s v="CSF"/>
    <s v="VIÁTICOS DE LOS FUNCIONARIOS EN COMISIÓN"/>
    <x v="0"/>
    <n v="74197"/>
    <n v="0"/>
    <n v="0"/>
    <n v="74197"/>
    <n v="0"/>
    <n v="74197"/>
    <n v="0"/>
    <n v="74197"/>
    <n v="74197"/>
    <n v="74197"/>
    <n v="74197"/>
  </r>
  <r>
    <s v="04-03-00-008"/>
    <x v="6"/>
    <s v="A-08-01-02-001"/>
    <x v="0"/>
    <s v="08"/>
    <s v="01"/>
    <s v="02"/>
    <s v="001"/>
    <m/>
    <m/>
    <m/>
    <m/>
    <s v="Nación"/>
    <x v="0"/>
    <s v="CSF"/>
    <s v="IMPUESTO PREDIAL Y SOBRETASA AMBIENTAL"/>
    <x v="0"/>
    <n v="4756050"/>
    <n v="0"/>
    <n v="0"/>
    <n v="4756050"/>
    <n v="0"/>
    <n v="4756050"/>
    <n v="0"/>
    <n v="4756050"/>
    <n v="4756050"/>
    <n v="4756050"/>
    <n v="4756050"/>
  </r>
  <r>
    <s v="04-03-00-009"/>
    <x v="7"/>
    <s v="A-01-01-01-001-001"/>
    <x v="0"/>
    <s v="01"/>
    <s v="01"/>
    <s v="01"/>
    <s v="001"/>
    <s v="001"/>
    <m/>
    <m/>
    <m/>
    <s v="Nación"/>
    <x v="0"/>
    <s v="CSF"/>
    <s v="SUELDO BÁSICO"/>
    <x v="0"/>
    <n v="571000000"/>
    <n v="0"/>
    <n v="0"/>
    <n v="571000000"/>
    <n v="0"/>
    <n v="286953255"/>
    <n v="284046745"/>
    <n v="286953255"/>
    <n v="286953255"/>
    <n v="286953255"/>
    <n v="286953255"/>
  </r>
  <r>
    <s v="04-03-00-009"/>
    <x v="7"/>
    <s v="A-01-01-01-001-004"/>
    <x v="0"/>
    <s v="01"/>
    <s v="01"/>
    <s v="01"/>
    <s v="001"/>
    <s v="004"/>
    <m/>
    <m/>
    <m/>
    <s v="Nación"/>
    <x v="0"/>
    <s v="CSF"/>
    <s v="SUBSIDIO DE ALIMENTACIÓN"/>
    <x v="0"/>
    <n v="16000000"/>
    <n v="0"/>
    <n v="0"/>
    <n v="16000000"/>
    <n v="0"/>
    <n v="7521951"/>
    <n v="8478049"/>
    <n v="7521951"/>
    <n v="7521951"/>
    <n v="7521951"/>
    <n v="7521951"/>
  </r>
  <r>
    <s v="04-03-00-009"/>
    <x v="7"/>
    <s v="A-01-01-01-001-005"/>
    <x v="0"/>
    <s v="01"/>
    <s v="01"/>
    <s v="01"/>
    <s v="001"/>
    <s v="005"/>
    <m/>
    <m/>
    <m/>
    <s v="Nación"/>
    <x v="0"/>
    <s v="CSF"/>
    <s v="AUXILIO DE TRANSPORTE"/>
    <x v="0"/>
    <n v="10100000"/>
    <n v="0"/>
    <n v="10100000"/>
    <n v="0"/>
    <n v="0"/>
    <n v="0"/>
    <n v="0"/>
    <n v="0"/>
    <n v="0"/>
    <n v="0"/>
    <n v="0"/>
  </r>
  <r>
    <s v="04-03-00-009"/>
    <x v="7"/>
    <s v="A-01-01-01-001-006"/>
    <x v="0"/>
    <s v="01"/>
    <s v="01"/>
    <s v="01"/>
    <s v="001"/>
    <s v="006"/>
    <m/>
    <m/>
    <m/>
    <s v="Nación"/>
    <x v="0"/>
    <s v="CSF"/>
    <s v="PRIMA DE SERVICIO"/>
    <x v="0"/>
    <n v="61000000"/>
    <n v="0"/>
    <n v="4003179"/>
    <n v="56996821"/>
    <n v="0"/>
    <n v="56996821"/>
    <n v="0"/>
    <n v="56996821"/>
    <n v="56996821"/>
    <n v="56996821"/>
    <n v="56996821"/>
  </r>
  <r>
    <s v="04-03-00-009"/>
    <x v="7"/>
    <s v="A-01-01-01-001-007"/>
    <x v="0"/>
    <s v="01"/>
    <s v="01"/>
    <s v="01"/>
    <s v="001"/>
    <s v="007"/>
    <m/>
    <m/>
    <m/>
    <s v="Nación"/>
    <x v="0"/>
    <s v="CSF"/>
    <s v="BONIFICACIÓN POR SERVICIOS PRESTADOS"/>
    <x v="0"/>
    <n v="24000000"/>
    <n v="0"/>
    <n v="0"/>
    <n v="24000000"/>
    <n v="0"/>
    <n v="9805234"/>
    <n v="14194766"/>
    <n v="9805234"/>
    <n v="9805234"/>
    <n v="9805234"/>
    <n v="9805234"/>
  </r>
  <r>
    <s v="04-03-00-009"/>
    <x v="7"/>
    <s v="A-01-01-01-001-009"/>
    <x v="0"/>
    <s v="01"/>
    <s v="01"/>
    <s v="01"/>
    <s v="001"/>
    <s v="009"/>
    <m/>
    <m/>
    <m/>
    <s v="Nación"/>
    <x v="0"/>
    <s v="CSF"/>
    <s v="PRIMA DE NAVIDAD"/>
    <x v="0"/>
    <n v="71000000"/>
    <n v="0"/>
    <n v="0"/>
    <n v="71000000"/>
    <n v="0"/>
    <n v="0"/>
    <n v="71000000"/>
    <n v="0"/>
    <n v="0"/>
    <n v="0"/>
    <n v="0"/>
  </r>
  <r>
    <s v="04-03-00-009"/>
    <x v="7"/>
    <s v="A-01-01-01-001-010"/>
    <x v="0"/>
    <s v="01"/>
    <s v="01"/>
    <s v="01"/>
    <s v="001"/>
    <s v="010"/>
    <m/>
    <m/>
    <m/>
    <s v="Nación"/>
    <x v="0"/>
    <s v="CSF"/>
    <s v="PRIMA DE VACACIONES"/>
    <x v="0"/>
    <n v="45000000"/>
    <n v="0"/>
    <n v="0"/>
    <n v="45000000"/>
    <n v="0"/>
    <n v="14641835"/>
    <n v="30358165"/>
    <n v="14641835"/>
    <n v="14641835"/>
    <n v="14641835"/>
    <n v="14641835"/>
  </r>
  <r>
    <s v="04-03-00-009"/>
    <x v="7"/>
    <s v="A-01-01-01-001-012"/>
    <x v="0"/>
    <s v="01"/>
    <s v="01"/>
    <s v="01"/>
    <s v="001"/>
    <s v="012"/>
    <m/>
    <m/>
    <m/>
    <s v="Nación"/>
    <x v="0"/>
    <s v="CSF"/>
    <s v="AUXILIO DE CONECTIVIDAD DIGITAL "/>
    <x v="0"/>
    <n v="10000000"/>
    <n v="5000000"/>
    <n v="0"/>
    <n v="15000000"/>
    <n v="0"/>
    <n v="10287004"/>
    <n v="4712996"/>
    <n v="10287004"/>
    <n v="10287004"/>
    <n v="10287004"/>
    <n v="10287004"/>
  </r>
  <r>
    <s v="04-03-00-009"/>
    <x v="7"/>
    <s v="A-01-01-02-001"/>
    <x v="0"/>
    <s v="01"/>
    <s v="01"/>
    <s v="02"/>
    <s v="001"/>
    <m/>
    <m/>
    <m/>
    <m/>
    <s v="Nación"/>
    <x v="0"/>
    <s v="CSF"/>
    <s v="APORTES A LA SEGURIDAD SOCIAL EN PENSIONES"/>
    <x v="0"/>
    <n v="70000000"/>
    <n v="0"/>
    <n v="0"/>
    <n v="70000000"/>
    <n v="0"/>
    <n v="37749100"/>
    <n v="32250900"/>
    <n v="37749100"/>
    <n v="37749100"/>
    <n v="37749100"/>
    <n v="37749100"/>
  </r>
  <r>
    <s v="04-03-00-009"/>
    <x v="7"/>
    <s v="A-01-01-02-002"/>
    <x v="0"/>
    <s v="01"/>
    <s v="01"/>
    <s v="02"/>
    <s v="002"/>
    <m/>
    <m/>
    <m/>
    <m/>
    <s v="Nación"/>
    <x v="0"/>
    <s v="CSF"/>
    <s v="APORTES A LA SEGURIDAD SOCIAL EN SALUD"/>
    <x v="0"/>
    <n v="55000000"/>
    <n v="0"/>
    <n v="0"/>
    <n v="55000000"/>
    <n v="0"/>
    <n v="26741400"/>
    <n v="28258600"/>
    <n v="26741400"/>
    <n v="26741400"/>
    <n v="26741400"/>
    <n v="26741400"/>
  </r>
  <r>
    <s v="04-03-00-009"/>
    <x v="7"/>
    <s v="A-01-01-02-004"/>
    <x v="0"/>
    <s v="01"/>
    <s v="01"/>
    <s v="02"/>
    <s v="004"/>
    <m/>
    <m/>
    <m/>
    <m/>
    <s v="Nación"/>
    <x v="0"/>
    <s v="CSF"/>
    <s v="APORTES A CAJAS DE COMPENSACIÓN FAMILIAR"/>
    <x v="0"/>
    <n v="31000000"/>
    <n v="0"/>
    <n v="0"/>
    <n v="31000000"/>
    <n v="0"/>
    <n v="16002400"/>
    <n v="14997600"/>
    <n v="16002400"/>
    <n v="16002400"/>
    <n v="16002400"/>
    <n v="16002400"/>
  </r>
  <r>
    <s v="04-03-00-009"/>
    <x v="7"/>
    <s v="A-01-01-02-005"/>
    <x v="0"/>
    <s v="01"/>
    <s v="01"/>
    <s v="02"/>
    <s v="005"/>
    <m/>
    <m/>
    <m/>
    <m/>
    <s v="Nación"/>
    <x v="0"/>
    <s v="CSF"/>
    <s v="APORTES GENERALES AL SISTEMA DE RIESGOS LABORALES"/>
    <x v="0"/>
    <n v="7000000"/>
    <n v="0"/>
    <n v="0"/>
    <n v="7000000"/>
    <n v="0"/>
    <n v="3358200"/>
    <n v="3641800"/>
    <n v="3358200"/>
    <n v="3358200"/>
    <n v="3358200"/>
    <n v="3358200"/>
  </r>
  <r>
    <s v="04-03-00-009"/>
    <x v="7"/>
    <s v="A-01-01-02-006"/>
    <x v="0"/>
    <s v="01"/>
    <s v="01"/>
    <s v="02"/>
    <s v="006"/>
    <m/>
    <m/>
    <m/>
    <m/>
    <s v="Nación"/>
    <x v="0"/>
    <s v="CSF"/>
    <s v="APORTES AL ICBF"/>
    <x v="0"/>
    <n v="23000000"/>
    <n v="0"/>
    <n v="0"/>
    <n v="23000000"/>
    <n v="0"/>
    <n v="12004200"/>
    <n v="10995800"/>
    <n v="12004200"/>
    <n v="12004200"/>
    <n v="12004200"/>
    <n v="12004200"/>
  </r>
  <r>
    <s v="04-03-00-009"/>
    <x v="7"/>
    <s v="A-01-01-02-007"/>
    <x v="0"/>
    <s v="01"/>
    <s v="01"/>
    <s v="02"/>
    <s v="007"/>
    <m/>
    <m/>
    <m/>
    <m/>
    <s v="Nación"/>
    <x v="0"/>
    <s v="CSF"/>
    <s v="APORTES AL SENA"/>
    <x v="0"/>
    <n v="4000000"/>
    <n v="12000000"/>
    <n v="0"/>
    <n v="16000000"/>
    <n v="0"/>
    <n v="8005500"/>
    <n v="7994500"/>
    <n v="8005500"/>
    <n v="8005500"/>
    <n v="8005500"/>
    <n v="8005500"/>
  </r>
  <r>
    <s v="04-03-00-009"/>
    <x v="7"/>
    <s v="A-01-01-02-008"/>
    <x v="0"/>
    <s v="01"/>
    <s v="01"/>
    <s v="02"/>
    <s v="008"/>
    <m/>
    <m/>
    <m/>
    <m/>
    <s v="Nación"/>
    <x v="0"/>
    <s v="CSF"/>
    <s v="APORTES A LA ESAP"/>
    <x v="0"/>
    <n v="4000000"/>
    <n v="0"/>
    <n v="4000000"/>
    <n v="0"/>
    <n v="0"/>
    <n v="0"/>
    <n v="0"/>
    <n v="0"/>
    <n v="0"/>
    <n v="0"/>
    <n v="0"/>
  </r>
  <r>
    <s v="04-03-00-009"/>
    <x v="7"/>
    <s v="A-01-01-02-009"/>
    <x v="0"/>
    <s v="01"/>
    <s v="01"/>
    <s v="02"/>
    <s v="009"/>
    <m/>
    <m/>
    <m/>
    <m/>
    <s v="Nación"/>
    <x v="0"/>
    <s v="CSF"/>
    <s v="APORTES A ESCUELAS INDUSTRIALES E INSTITUTOS TÉCNICOS"/>
    <x v="0"/>
    <n v="8000000"/>
    <n v="0"/>
    <n v="8000000"/>
    <n v="0"/>
    <n v="0"/>
    <n v="0"/>
    <n v="0"/>
    <n v="0"/>
    <n v="0"/>
    <n v="0"/>
    <n v="0"/>
  </r>
  <r>
    <s v="04-03-00-009"/>
    <x v="7"/>
    <s v="A-01-01-03-001-001"/>
    <x v="0"/>
    <s v="01"/>
    <s v="01"/>
    <s v="03"/>
    <s v="001"/>
    <s v="001"/>
    <m/>
    <m/>
    <m/>
    <s v="Nación"/>
    <x v="0"/>
    <s v="CSF"/>
    <s v="VACACIONES"/>
    <x v="0"/>
    <n v="40000000"/>
    <n v="0"/>
    <n v="0"/>
    <n v="40000000"/>
    <n v="0"/>
    <n v="10646828"/>
    <n v="29353172"/>
    <n v="10646828"/>
    <n v="10646828"/>
    <n v="10646828"/>
    <n v="10646828"/>
  </r>
  <r>
    <s v="04-03-00-009"/>
    <x v="7"/>
    <s v="A-01-01-03-001-002"/>
    <x v="0"/>
    <s v="01"/>
    <s v="01"/>
    <s v="03"/>
    <s v="001"/>
    <s v="002"/>
    <m/>
    <m/>
    <m/>
    <s v="Nación"/>
    <x v="0"/>
    <s v="CSF"/>
    <s v="INDEMNIZACIÓN POR VACACIONES"/>
    <x v="0"/>
    <n v="0"/>
    <n v="4328319"/>
    <n v="0"/>
    <n v="4328319"/>
    <n v="0"/>
    <n v="4201840"/>
    <n v="126479"/>
    <n v="4201840"/>
    <n v="4201840"/>
    <n v="4201840"/>
    <n v="4201840"/>
  </r>
  <r>
    <s v="04-03-00-009"/>
    <x v="7"/>
    <s v="A-01-01-03-001-003"/>
    <x v="0"/>
    <s v="01"/>
    <s v="01"/>
    <s v="03"/>
    <s v="001"/>
    <s v="003"/>
    <m/>
    <m/>
    <m/>
    <s v="Nación"/>
    <x v="0"/>
    <s v="CSF"/>
    <s v="BONIFICACIÓN ESPECIAL DE RECREACIÓN"/>
    <x v="0"/>
    <n v="4000000"/>
    <n v="0"/>
    <n v="0"/>
    <n v="4000000"/>
    <n v="0"/>
    <n v="1169665"/>
    <n v="2830335"/>
    <n v="1169665"/>
    <n v="1169665"/>
    <n v="1169665"/>
    <n v="1169665"/>
  </r>
  <r>
    <s v="04-03-00-009"/>
    <x v="7"/>
    <s v="A-01-01-03-002"/>
    <x v="0"/>
    <s v="01"/>
    <s v="01"/>
    <s v="03"/>
    <s v="002"/>
    <m/>
    <m/>
    <m/>
    <m/>
    <s v="Nación"/>
    <x v="0"/>
    <s v="CSF"/>
    <s v="PRIMA TÉCNICA NO SALARIAL"/>
    <x v="0"/>
    <n v="29000000"/>
    <n v="0"/>
    <n v="0"/>
    <n v="29000000"/>
    <n v="0"/>
    <n v="14129802"/>
    <n v="14870198"/>
    <n v="14129802"/>
    <n v="14129802"/>
    <n v="14129802"/>
    <n v="14129802"/>
  </r>
  <r>
    <s v="04-03-00-009"/>
    <x v="7"/>
    <s v="A-02-02-01-004-003"/>
    <x v="0"/>
    <s v="02"/>
    <s v="02"/>
    <s v="01"/>
    <s v="004"/>
    <s v="003"/>
    <m/>
    <m/>
    <m/>
    <s v="Propios"/>
    <x v="1"/>
    <s v="CSF"/>
    <s v="MAQUINARIA PARA USO GENERAL"/>
    <x v="0"/>
    <n v="680000"/>
    <n v="0"/>
    <n v="680000"/>
    <n v="0"/>
    <n v="0"/>
    <n v="0"/>
    <n v="0"/>
    <n v="0"/>
    <n v="0"/>
    <n v="0"/>
    <n v="0"/>
  </r>
  <r>
    <s v="04-03-00-009"/>
    <x v="7"/>
    <s v="A-02-02-02-006-004"/>
    <x v="0"/>
    <s v="02"/>
    <s v="02"/>
    <s v="02"/>
    <s v="006"/>
    <s v="004"/>
    <m/>
    <m/>
    <m/>
    <s v="Propios"/>
    <x v="1"/>
    <s v="CSF"/>
    <s v="SERVICIOS DE TRANSPORTE DE PASAJEROS"/>
    <x v="0"/>
    <n v="0"/>
    <n v="60000"/>
    <n v="0"/>
    <n v="60000"/>
    <n v="0"/>
    <n v="60000"/>
    <n v="0"/>
    <n v="0"/>
    <n v="0"/>
    <n v="0"/>
    <n v="0"/>
  </r>
  <r>
    <s v="04-03-00-009"/>
    <x v="7"/>
    <s v="A-02-02-02-006-009"/>
    <x v="0"/>
    <s v="02"/>
    <s v="02"/>
    <s v="02"/>
    <s v="006"/>
    <s v="009"/>
    <m/>
    <m/>
    <m/>
    <s v="Nación"/>
    <x v="0"/>
    <s v="CSF"/>
    <s v="SERVICIOS DE DISTRIBUCIÓN DE ELECTRICIDAD, GAS Y AGUA (POR CUENTA PROPIA)"/>
    <x v="0"/>
    <n v="40000000"/>
    <n v="0"/>
    <n v="0"/>
    <n v="40000000"/>
    <n v="0"/>
    <n v="40000000"/>
    <n v="0"/>
    <n v="29539746"/>
    <n v="29539746"/>
    <n v="29539746"/>
    <n v="29539746"/>
  </r>
  <r>
    <s v="04-03-00-009"/>
    <x v="7"/>
    <s v="A-02-02-02-008-004"/>
    <x v="0"/>
    <s v="02"/>
    <s v="02"/>
    <s v="02"/>
    <s v="008"/>
    <s v="004"/>
    <m/>
    <m/>
    <m/>
    <s v="Nación"/>
    <x v="0"/>
    <s v="CSF"/>
    <s v="SERVICIOS DE TELECOMUNICACIONES, TRANSMISIÓN Y SUMINISTRO DE INFORMACIÓN"/>
    <x v="0"/>
    <n v="600000"/>
    <n v="0"/>
    <n v="0"/>
    <n v="600000"/>
    <n v="0"/>
    <n v="600000"/>
    <n v="0"/>
    <n v="550232"/>
    <n v="422171"/>
    <n v="422171"/>
    <n v="422171"/>
  </r>
  <r>
    <s v="04-03-00-009"/>
    <x v="7"/>
    <s v="A-02-02-02-009-004"/>
    <x v="0"/>
    <s v="02"/>
    <s v="02"/>
    <s v="02"/>
    <s v="009"/>
    <s v="004"/>
    <m/>
    <m/>
    <m/>
    <s v="Nación"/>
    <x v="0"/>
    <s v="CSF"/>
    <s v="SERVICIOS DE ALCANTARILLADO, RECOLECCIÓN, TRATAMIENTO Y DISPOSICIÓN DE DESECHOS Y OTROS SERVICIOS DE SANEAMIENTO AMBIENTAL"/>
    <x v="0"/>
    <n v="1500000"/>
    <n v="0"/>
    <n v="0"/>
    <n v="1500000"/>
    <n v="0"/>
    <n v="1500000"/>
    <n v="0"/>
    <n v="291825"/>
    <n v="291825"/>
    <n v="291825"/>
    <n v="291825"/>
  </r>
  <r>
    <s v="04-03-00-009"/>
    <x v="7"/>
    <s v="A-02-02-02-010"/>
    <x v="0"/>
    <s v="02"/>
    <s v="02"/>
    <s v="02"/>
    <s v="010"/>
    <m/>
    <m/>
    <m/>
    <m/>
    <s v="Nación"/>
    <x v="0"/>
    <s v="CSF"/>
    <s v="VIÁTICOS DE LOS FUNCIONARIOS EN COMISIÓN"/>
    <x v="0"/>
    <n v="0"/>
    <n v="271546"/>
    <n v="0"/>
    <n v="271546"/>
    <n v="0"/>
    <n v="271546"/>
    <n v="0"/>
    <n v="0"/>
    <n v="0"/>
    <n v="0"/>
    <n v="0"/>
  </r>
  <r>
    <s v="04-03-00-009"/>
    <x v="7"/>
    <s v="A-03-04-02-012-001"/>
    <x v="0"/>
    <s v="03"/>
    <s v="04"/>
    <s v="02"/>
    <s v="012"/>
    <s v="001"/>
    <m/>
    <m/>
    <m/>
    <s v="Nación"/>
    <x v="0"/>
    <s v="CSF"/>
    <s v="INCAPACIDADES (NO DE PENSIONES)"/>
    <x v="0"/>
    <n v="0"/>
    <n v="2771000"/>
    <n v="0"/>
    <n v="2771000"/>
    <n v="0"/>
    <n v="2769559"/>
    <n v="1441"/>
    <n v="2769559"/>
    <n v="2769559"/>
    <n v="2769559"/>
    <n v="2769559"/>
  </r>
  <r>
    <s v="04-03-00-009"/>
    <x v="7"/>
    <s v="A-08-01-02-001"/>
    <x v="0"/>
    <s v="08"/>
    <s v="01"/>
    <s v="02"/>
    <s v="001"/>
    <m/>
    <m/>
    <m/>
    <m/>
    <s v="Nación"/>
    <x v="0"/>
    <s v="CSF"/>
    <s v="IMPUESTO PREDIAL Y SOBRETASA AMBIENTAL"/>
    <x v="0"/>
    <n v="0"/>
    <n v="19099207"/>
    <n v="0"/>
    <n v="19099207"/>
    <n v="0"/>
    <n v="19099207"/>
    <n v="0"/>
    <n v="19099207"/>
    <n v="19099207"/>
    <n v="19099207"/>
    <n v="19099207"/>
  </r>
  <r>
    <s v="04-03-00-009"/>
    <x v="7"/>
    <s v="A-08-01-02-003"/>
    <x v="0"/>
    <s v="08"/>
    <s v="01"/>
    <s v="02"/>
    <s v="003"/>
    <m/>
    <m/>
    <m/>
    <m/>
    <s v="Propios"/>
    <x v="1"/>
    <s v="CSF"/>
    <s v="IMPUESTO DE INDUSTRIA Y COMERCIO"/>
    <x v="0"/>
    <n v="0"/>
    <n v="1649000"/>
    <n v="0"/>
    <n v="1649000"/>
    <n v="0"/>
    <n v="1649000"/>
    <n v="0"/>
    <n v="1649000"/>
    <n v="1649000"/>
    <n v="1649000"/>
    <n v="1649000"/>
  </r>
  <r>
    <s v="04-03-00-010"/>
    <x v="8"/>
    <s v="A-01-01-01-001-001"/>
    <x v="0"/>
    <s v="01"/>
    <s v="01"/>
    <s v="01"/>
    <s v="001"/>
    <s v="001"/>
    <m/>
    <m/>
    <m/>
    <s v="Nación"/>
    <x v="0"/>
    <s v="CSF"/>
    <s v="SUELDO BÁSICO"/>
    <x v="0"/>
    <n v="944000000"/>
    <n v="0"/>
    <n v="0"/>
    <n v="944000000"/>
    <n v="0"/>
    <n v="465061621"/>
    <n v="478938379"/>
    <n v="465061621"/>
    <n v="465061621"/>
    <n v="465061621"/>
    <n v="465061621"/>
  </r>
  <r>
    <s v="04-03-00-010"/>
    <x v="8"/>
    <s v="A-01-01-01-001-004"/>
    <x v="0"/>
    <s v="01"/>
    <s v="01"/>
    <s v="01"/>
    <s v="001"/>
    <s v="004"/>
    <m/>
    <m/>
    <m/>
    <s v="Nación"/>
    <x v="0"/>
    <s v="CSF"/>
    <s v="SUBSIDIO DE ALIMENTACIÓN"/>
    <x v="0"/>
    <n v="24000000"/>
    <n v="0"/>
    <n v="0"/>
    <n v="24000000"/>
    <n v="0"/>
    <n v="10484145"/>
    <n v="13515855"/>
    <n v="10484145"/>
    <n v="10484145"/>
    <n v="10484145"/>
    <n v="10484145"/>
  </r>
  <r>
    <s v="04-03-00-010"/>
    <x v="8"/>
    <s v="A-01-01-01-001-005"/>
    <x v="0"/>
    <s v="01"/>
    <s v="01"/>
    <s v="01"/>
    <s v="001"/>
    <s v="005"/>
    <m/>
    <m/>
    <m/>
    <s v="Nación"/>
    <x v="0"/>
    <s v="CSF"/>
    <s v="AUXILIO DE TRANSPORTE"/>
    <x v="0"/>
    <n v="16992000"/>
    <n v="0"/>
    <n v="16992000"/>
    <n v="0"/>
    <n v="0"/>
    <n v="0"/>
    <n v="0"/>
    <n v="0"/>
    <n v="0"/>
    <n v="0"/>
    <n v="0"/>
  </r>
  <r>
    <s v="04-03-00-010"/>
    <x v="8"/>
    <s v="A-01-01-01-001-006"/>
    <x v="0"/>
    <s v="01"/>
    <s v="01"/>
    <s v="01"/>
    <s v="001"/>
    <s v="006"/>
    <m/>
    <m/>
    <m/>
    <s v="Nación"/>
    <x v="0"/>
    <s v="CSF"/>
    <s v="PRIMA DE SERVICIO"/>
    <x v="0"/>
    <n v="95000000"/>
    <n v="0"/>
    <n v="861192"/>
    <n v="94138808"/>
    <n v="0"/>
    <n v="94138808"/>
    <n v="0"/>
    <n v="94138808"/>
    <n v="94138808"/>
    <n v="94138808"/>
    <n v="94138808"/>
  </r>
  <r>
    <s v="04-03-00-010"/>
    <x v="8"/>
    <s v="A-01-01-01-001-007"/>
    <x v="0"/>
    <s v="01"/>
    <s v="01"/>
    <s v="01"/>
    <s v="001"/>
    <s v="007"/>
    <m/>
    <m/>
    <m/>
    <s v="Nación"/>
    <x v="0"/>
    <s v="CSF"/>
    <s v="BONIFICACIÓN POR SERVICIOS PRESTADOS"/>
    <x v="0"/>
    <n v="35000000"/>
    <n v="0"/>
    <n v="0"/>
    <n v="35000000"/>
    <n v="0"/>
    <n v="13839941"/>
    <n v="21160059"/>
    <n v="13839941"/>
    <n v="13839941"/>
    <n v="13839941"/>
    <n v="13839941"/>
  </r>
  <r>
    <s v="04-03-00-010"/>
    <x v="8"/>
    <s v="A-01-01-01-001-009"/>
    <x v="0"/>
    <s v="01"/>
    <s v="01"/>
    <s v="01"/>
    <s v="001"/>
    <s v="009"/>
    <m/>
    <m/>
    <m/>
    <s v="Nación"/>
    <x v="0"/>
    <s v="CSF"/>
    <s v="PRIMA DE NAVIDAD"/>
    <x v="0"/>
    <n v="114000000"/>
    <n v="0"/>
    <n v="0"/>
    <n v="114000000"/>
    <n v="0"/>
    <n v="0"/>
    <n v="114000000"/>
    <n v="0"/>
    <n v="0"/>
    <n v="0"/>
    <n v="0"/>
  </r>
  <r>
    <s v="04-03-00-010"/>
    <x v="8"/>
    <s v="A-01-01-01-001-010"/>
    <x v="0"/>
    <s v="01"/>
    <s v="01"/>
    <s v="01"/>
    <s v="001"/>
    <s v="010"/>
    <m/>
    <m/>
    <m/>
    <s v="Nación"/>
    <x v="0"/>
    <s v="CSF"/>
    <s v="PRIMA DE VACACIONES"/>
    <x v="0"/>
    <n v="43000000"/>
    <n v="0"/>
    <n v="0"/>
    <n v="43000000"/>
    <n v="0"/>
    <n v="30253539"/>
    <n v="12746461"/>
    <n v="30253539"/>
    <n v="30253539"/>
    <n v="30253539"/>
    <n v="30253539"/>
  </r>
  <r>
    <s v="04-03-00-010"/>
    <x v="8"/>
    <s v="A-01-01-01-001-012"/>
    <x v="0"/>
    <s v="01"/>
    <s v="01"/>
    <s v="01"/>
    <s v="001"/>
    <s v="012"/>
    <m/>
    <m/>
    <m/>
    <s v="Nación"/>
    <x v="0"/>
    <s v="CSF"/>
    <s v="AUXILIO DE CONECTIVIDAD DIGITAL "/>
    <x v="0"/>
    <n v="16000000"/>
    <n v="4500000"/>
    <n v="0"/>
    <n v="20500000"/>
    <n v="0"/>
    <n v="15293892"/>
    <n v="5206108"/>
    <n v="15293892"/>
    <n v="15293892"/>
    <n v="15293892"/>
    <n v="15293892"/>
  </r>
  <r>
    <s v="04-03-00-010"/>
    <x v="8"/>
    <s v="A-01-01-02-001"/>
    <x v="0"/>
    <s v="01"/>
    <s v="01"/>
    <s v="02"/>
    <s v="001"/>
    <m/>
    <m/>
    <m/>
    <m/>
    <s v="Nación"/>
    <x v="0"/>
    <s v="CSF"/>
    <s v="APORTES A LA SEGURIDAD SOCIAL EN PENSIONES"/>
    <x v="0"/>
    <n v="120000000"/>
    <n v="0"/>
    <n v="0"/>
    <n v="120000000"/>
    <n v="0"/>
    <n v="61378300"/>
    <n v="58621700"/>
    <n v="61378300"/>
    <n v="61378300"/>
    <n v="61378300"/>
    <n v="61378300"/>
  </r>
  <r>
    <s v="04-03-00-010"/>
    <x v="8"/>
    <s v="A-01-01-02-002"/>
    <x v="0"/>
    <s v="01"/>
    <s v="01"/>
    <s v="02"/>
    <s v="002"/>
    <m/>
    <m/>
    <m/>
    <m/>
    <s v="Nación"/>
    <x v="0"/>
    <s v="CSF"/>
    <s v="APORTES A LA SEGURIDAD SOCIAL EN SALUD"/>
    <x v="0"/>
    <n v="88000000"/>
    <n v="0"/>
    <n v="0"/>
    <n v="88000000"/>
    <n v="0"/>
    <n v="43444900"/>
    <n v="44555100"/>
    <n v="43444900"/>
    <n v="43444900"/>
    <n v="43444900"/>
    <n v="43444900"/>
  </r>
  <r>
    <s v="04-03-00-010"/>
    <x v="8"/>
    <s v="A-01-01-02-004"/>
    <x v="0"/>
    <s v="01"/>
    <s v="01"/>
    <s v="02"/>
    <s v="004"/>
    <m/>
    <m/>
    <m/>
    <m/>
    <s v="Nación"/>
    <x v="0"/>
    <s v="CSF"/>
    <s v="APORTES A CAJAS DE COMPENSACIÓN FAMILIAR"/>
    <x v="0"/>
    <n v="48000000"/>
    <n v="0"/>
    <n v="0"/>
    <n v="48000000"/>
    <n v="0"/>
    <n v="26476000"/>
    <n v="21524000"/>
    <n v="26476000"/>
    <n v="26476000"/>
    <n v="26476000"/>
    <n v="26476000"/>
  </r>
  <r>
    <s v="04-03-00-010"/>
    <x v="8"/>
    <s v="A-01-01-02-005"/>
    <x v="0"/>
    <s v="01"/>
    <s v="01"/>
    <s v="02"/>
    <s v="005"/>
    <m/>
    <m/>
    <m/>
    <m/>
    <s v="Nación"/>
    <x v="0"/>
    <s v="CSF"/>
    <s v="APORTES GENERALES AL SISTEMA DE RIESGOS LABORALES"/>
    <x v="0"/>
    <n v="16000000"/>
    <n v="0"/>
    <n v="0"/>
    <n v="16000000"/>
    <n v="0"/>
    <n v="7243800"/>
    <n v="8756200"/>
    <n v="7243800"/>
    <n v="7243800"/>
    <n v="7243800"/>
    <n v="7243800"/>
  </r>
  <r>
    <s v="04-03-00-010"/>
    <x v="8"/>
    <s v="A-01-01-02-006"/>
    <x v="0"/>
    <s v="01"/>
    <s v="01"/>
    <s v="02"/>
    <s v="006"/>
    <m/>
    <m/>
    <m/>
    <m/>
    <s v="Nación"/>
    <x v="0"/>
    <s v="CSF"/>
    <s v="APORTES AL ICBF"/>
    <x v="0"/>
    <n v="36000000"/>
    <n v="0"/>
    <n v="0"/>
    <n v="36000000"/>
    <n v="0"/>
    <n v="19860300"/>
    <n v="16139700"/>
    <n v="19860300"/>
    <n v="19860300"/>
    <n v="19860300"/>
    <n v="19860300"/>
  </r>
  <r>
    <s v="04-03-00-010"/>
    <x v="8"/>
    <s v="A-01-01-02-007"/>
    <x v="0"/>
    <s v="01"/>
    <s v="01"/>
    <s v="02"/>
    <s v="007"/>
    <m/>
    <m/>
    <m/>
    <m/>
    <s v="Nación"/>
    <x v="0"/>
    <s v="CSF"/>
    <s v="APORTES AL SENA"/>
    <x v="0"/>
    <n v="5000000"/>
    <n v="15000000"/>
    <n v="0"/>
    <n v="20000000"/>
    <n v="0"/>
    <n v="13243500"/>
    <n v="6756500"/>
    <n v="13243500"/>
    <n v="13243500"/>
    <n v="13243500"/>
    <n v="13243500"/>
  </r>
  <r>
    <s v="04-03-00-010"/>
    <x v="8"/>
    <s v="A-01-01-02-008"/>
    <x v="0"/>
    <s v="01"/>
    <s v="01"/>
    <s v="02"/>
    <s v="008"/>
    <m/>
    <m/>
    <m/>
    <m/>
    <s v="Nación"/>
    <x v="0"/>
    <s v="CSF"/>
    <s v="APORTES A LA ESAP"/>
    <x v="0"/>
    <n v="5000000"/>
    <n v="0"/>
    <n v="5000000"/>
    <n v="0"/>
    <n v="0"/>
    <n v="0"/>
    <n v="0"/>
    <n v="0"/>
    <n v="0"/>
    <n v="0"/>
    <n v="0"/>
  </r>
  <r>
    <s v="04-03-00-010"/>
    <x v="8"/>
    <s v="A-01-01-02-009"/>
    <x v="0"/>
    <s v="01"/>
    <s v="01"/>
    <s v="02"/>
    <s v="009"/>
    <m/>
    <m/>
    <m/>
    <m/>
    <s v="Nación"/>
    <x v="0"/>
    <s v="CSF"/>
    <s v="APORTES A ESCUELAS INDUSTRIALES E INSTITUTOS TÉCNICOS"/>
    <x v="0"/>
    <n v="10000000"/>
    <n v="0"/>
    <n v="10000000"/>
    <n v="0"/>
    <n v="0"/>
    <n v="0"/>
    <n v="0"/>
    <n v="0"/>
    <n v="0"/>
    <n v="0"/>
    <n v="0"/>
  </r>
  <r>
    <s v="04-03-00-010"/>
    <x v="8"/>
    <s v="A-01-01-03-001-001"/>
    <x v="0"/>
    <s v="01"/>
    <s v="01"/>
    <s v="03"/>
    <s v="001"/>
    <s v="001"/>
    <m/>
    <m/>
    <m/>
    <s v="Nación"/>
    <x v="0"/>
    <s v="CSF"/>
    <s v="VACACIONES"/>
    <x v="0"/>
    <n v="44000000"/>
    <n v="0"/>
    <n v="0"/>
    <n v="44000000"/>
    <n v="0"/>
    <n v="30083510"/>
    <n v="13916490"/>
    <n v="30083510"/>
    <n v="30083510"/>
    <n v="30083510"/>
    <n v="30083510"/>
  </r>
  <r>
    <s v="04-03-00-010"/>
    <x v="8"/>
    <s v="A-01-01-03-001-002"/>
    <x v="0"/>
    <s v="01"/>
    <s v="01"/>
    <s v="03"/>
    <s v="001"/>
    <s v="002"/>
    <m/>
    <m/>
    <m/>
    <s v="Nación"/>
    <x v="0"/>
    <s v="CSF"/>
    <s v="INDEMNIZACIÓN POR VACACIONES"/>
    <x v="0"/>
    <n v="0"/>
    <n v="8400000"/>
    <n v="4200000"/>
    <n v="4200000"/>
    <n v="0"/>
    <n v="3476269"/>
    <n v="723731"/>
    <n v="3476269"/>
    <n v="3476269"/>
    <n v="3476269"/>
    <n v="3476269"/>
  </r>
  <r>
    <s v="04-03-00-010"/>
    <x v="8"/>
    <s v="A-01-01-03-001-003"/>
    <x v="0"/>
    <s v="01"/>
    <s v="01"/>
    <s v="03"/>
    <s v="001"/>
    <s v="003"/>
    <m/>
    <m/>
    <m/>
    <s v="Nación"/>
    <x v="0"/>
    <s v="CSF"/>
    <s v="BONIFICACIÓN ESPECIAL DE RECREACIÓN"/>
    <x v="0"/>
    <n v="4000000"/>
    <n v="0"/>
    <n v="0"/>
    <n v="4000000"/>
    <n v="0"/>
    <n v="2592094"/>
    <n v="1407906"/>
    <n v="2592094"/>
    <n v="2592094"/>
    <n v="2592094"/>
    <n v="2592094"/>
  </r>
  <r>
    <s v="04-03-00-010"/>
    <x v="8"/>
    <s v="A-01-01-03-002"/>
    <x v="0"/>
    <s v="01"/>
    <s v="01"/>
    <s v="03"/>
    <s v="002"/>
    <m/>
    <m/>
    <m/>
    <m/>
    <s v="Nación"/>
    <x v="0"/>
    <s v="CSF"/>
    <s v="PRIMA TÉCNICA NO SALARIAL"/>
    <x v="0"/>
    <n v="0"/>
    <n v="23235674"/>
    <n v="0"/>
    <n v="23235674"/>
    <n v="0"/>
    <n v="6750905"/>
    <n v="16484769"/>
    <n v="6750905"/>
    <n v="6750905"/>
    <n v="6750905"/>
    <n v="6750905"/>
  </r>
  <r>
    <s v="04-03-00-010"/>
    <x v="8"/>
    <s v="A-02-02-02-006-004"/>
    <x v="0"/>
    <s v="02"/>
    <s v="02"/>
    <s v="02"/>
    <s v="006"/>
    <s v="004"/>
    <m/>
    <m/>
    <m/>
    <s v="Propios"/>
    <x v="1"/>
    <s v="CSF"/>
    <s v="SERVICIOS DE TRANSPORTE DE PASAJEROS"/>
    <x v="0"/>
    <n v="0"/>
    <n v="36400"/>
    <n v="0"/>
    <n v="36400"/>
    <n v="0"/>
    <n v="36400"/>
    <n v="0"/>
    <n v="36400"/>
    <n v="36400"/>
    <n v="36400"/>
    <n v="36400"/>
  </r>
  <r>
    <s v="04-03-00-010"/>
    <x v="8"/>
    <s v="A-02-02-02-006-009"/>
    <x v="0"/>
    <s v="02"/>
    <s v="02"/>
    <s v="02"/>
    <s v="006"/>
    <s v="009"/>
    <m/>
    <m/>
    <m/>
    <s v="Nación"/>
    <x v="0"/>
    <s v="CSF"/>
    <s v="SERVICIOS DE DISTRIBUCIÓN DE ELECTRICIDAD, GAS Y AGUA (POR CUENTA PROPIA)"/>
    <x v="0"/>
    <n v="1100000"/>
    <n v="900000"/>
    <n v="0"/>
    <n v="2000000"/>
    <n v="0"/>
    <n v="2000000"/>
    <n v="0"/>
    <n v="1570437"/>
    <n v="1476007"/>
    <n v="1476007"/>
    <n v="1476007"/>
  </r>
  <r>
    <s v="04-03-00-010"/>
    <x v="8"/>
    <s v="A-02-02-02-007-001"/>
    <x v="0"/>
    <s v="02"/>
    <s v="02"/>
    <s v="02"/>
    <s v="007"/>
    <s v="001"/>
    <m/>
    <m/>
    <m/>
    <s v="Nación"/>
    <x v="0"/>
    <s v="CSF"/>
    <s v="SERVICIOS FINANCIEROS Y SERVICIOS CONEXOS"/>
    <x v="0"/>
    <n v="0"/>
    <n v="280000"/>
    <n v="0"/>
    <n v="280000"/>
    <n v="0"/>
    <n v="280000"/>
    <n v="0"/>
    <n v="0"/>
    <n v="0"/>
    <n v="0"/>
    <n v="0"/>
  </r>
  <r>
    <s v="04-03-00-010"/>
    <x v="8"/>
    <s v="A-02-02-02-008-004"/>
    <x v="0"/>
    <s v="02"/>
    <s v="02"/>
    <s v="02"/>
    <s v="008"/>
    <s v="004"/>
    <m/>
    <m/>
    <m/>
    <s v="Nación"/>
    <x v="0"/>
    <s v="CSF"/>
    <s v="SERVICIOS DE TELECOMUNICACIONES, TRANSMISIÓN Y SUMINISTRO DE INFORMACIÓN"/>
    <x v="0"/>
    <n v="300000"/>
    <n v="290000"/>
    <n v="0"/>
    <n v="590000"/>
    <n v="0"/>
    <n v="590000"/>
    <n v="0"/>
    <n v="577494"/>
    <n v="577494"/>
    <n v="577494"/>
    <n v="577494"/>
  </r>
  <r>
    <s v="04-03-00-010"/>
    <x v="8"/>
    <s v="A-02-02-02-009-004"/>
    <x v="0"/>
    <s v="02"/>
    <s v="02"/>
    <s v="02"/>
    <s v="009"/>
    <s v="004"/>
    <m/>
    <m/>
    <m/>
    <s v="Nación"/>
    <x v="0"/>
    <s v="CSF"/>
    <s v="SERVICIOS DE ALCANTARILLADO, RECOLECCIÓN, TRATAMIENTO Y DISPOSICIÓN DE DESECHOS Y OTROS SERVICIOS DE SANEAMIENTO AMBIENTAL"/>
    <x v="0"/>
    <n v="150000"/>
    <n v="200000"/>
    <n v="0"/>
    <n v="350000"/>
    <n v="0"/>
    <n v="350000"/>
    <n v="0"/>
    <n v="167394"/>
    <n v="167394"/>
    <n v="167394"/>
    <n v="167394"/>
  </r>
  <r>
    <s v="04-03-00-010"/>
    <x v="8"/>
    <s v="A-03-04-02-012-001"/>
    <x v="0"/>
    <s v="03"/>
    <s v="04"/>
    <s v="02"/>
    <s v="012"/>
    <s v="001"/>
    <m/>
    <m/>
    <m/>
    <s v="Nación"/>
    <x v="0"/>
    <s v="CSF"/>
    <s v="INCAPACIDADES (NO DE PENSIONES)"/>
    <x v="0"/>
    <n v="0"/>
    <n v="3000000"/>
    <n v="0"/>
    <n v="3000000"/>
    <n v="0"/>
    <n v="1234314"/>
    <n v="1765686"/>
    <n v="1234314"/>
    <n v="1234314"/>
    <n v="1234314"/>
    <n v="1234314"/>
  </r>
  <r>
    <s v="04-03-00-011"/>
    <x v="9"/>
    <s v="A-01-01-01-001-001"/>
    <x v="0"/>
    <s v="01"/>
    <s v="01"/>
    <s v="01"/>
    <s v="001"/>
    <s v="001"/>
    <m/>
    <m/>
    <m/>
    <s v="Nación"/>
    <x v="0"/>
    <s v="CSF"/>
    <s v="SUELDO BÁSICO"/>
    <x v="0"/>
    <n v="364000000"/>
    <n v="0"/>
    <n v="0"/>
    <n v="364000000"/>
    <n v="0"/>
    <n v="169813682"/>
    <n v="194186318"/>
    <n v="169813682"/>
    <n v="169813682"/>
    <n v="169813682"/>
    <n v="169813682"/>
  </r>
  <r>
    <s v="04-03-00-011"/>
    <x v="9"/>
    <s v="A-01-01-01-001-004"/>
    <x v="0"/>
    <s v="01"/>
    <s v="01"/>
    <s v="01"/>
    <s v="001"/>
    <s v="004"/>
    <m/>
    <m/>
    <m/>
    <s v="Nación"/>
    <x v="0"/>
    <s v="CSF"/>
    <s v="SUBSIDIO DE ALIMENTACIÓN"/>
    <x v="0"/>
    <n v="6450000"/>
    <n v="0"/>
    <n v="0"/>
    <n v="6450000"/>
    <n v="0"/>
    <n v="2628498"/>
    <n v="3821502"/>
    <n v="2628498"/>
    <n v="2628498"/>
    <n v="2628498"/>
    <n v="2628498"/>
  </r>
  <r>
    <s v="04-03-00-011"/>
    <x v="9"/>
    <s v="A-01-01-01-001-005"/>
    <x v="0"/>
    <s v="01"/>
    <s v="01"/>
    <s v="01"/>
    <s v="001"/>
    <s v="005"/>
    <m/>
    <m/>
    <m/>
    <s v="Nación"/>
    <x v="0"/>
    <s v="CSF"/>
    <s v="AUXILIO DE TRANSPORTE"/>
    <x v="0"/>
    <n v="3767000"/>
    <n v="0"/>
    <n v="3767000"/>
    <n v="0"/>
    <n v="0"/>
    <n v="0"/>
    <n v="0"/>
    <n v="0"/>
    <n v="0"/>
    <n v="0"/>
    <n v="0"/>
  </r>
  <r>
    <s v="04-03-00-011"/>
    <x v="9"/>
    <s v="A-01-01-01-001-006"/>
    <x v="0"/>
    <s v="01"/>
    <s v="01"/>
    <s v="01"/>
    <s v="001"/>
    <s v="006"/>
    <m/>
    <m/>
    <m/>
    <s v="Nación"/>
    <x v="0"/>
    <s v="CSF"/>
    <s v="PRIMA DE SERVICIO"/>
    <x v="0"/>
    <n v="36000000"/>
    <n v="0"/>
    <n v="3429612"/>
    <n v="32570388"/>
    <n v="0"/>
    <n v="32570388"/>
    <n v="0"/>
    <n v="32570388"/>
    <n v="32570388"/>
    <n v="32570388"/>
    <n v="32570388"/>
  </r>
  <r>
    <s v="04-03-00-011"/>
    <x v="9"/>
    <s v="A-01-01-01-001-007"/>
    <x v="0"/>
    <s v="01"/>
    <s v="01"/>
    <s v="01"/>
    <s v="001"/>
    <s v="007"/>
    <m/>
    <m/>
    <m/>
    <s v="Nación"/>
    <x v="0"/>
    <s v="CSF"/>
    <s v="BONIFICACIÓN POR SERVICIOS PRESTADOS"/>
    <x v="0"/>
    <n v="14000000"/>
    <n v="0"/>
    <n v="0"/>
    <n v="14000000"/>
    <n v="0"/>
    <n v="5548106"/>
    <n v="8451894"/>
    <n v="5548106"/>
    <n v="5548106"/>
    <n v="5548106"/>
    <n v="5548106"/>
  </r>
  <r>
    <s v="04-03-00-011"/>
    <x v="9"/>
    <s v="A-01-01-01-001-009"/>
    <x v="0"/>
    <s v="01"/>
    <s v="01"/>
    <s v="01"/>
    <s v="001"/>
    <s v="009"/>
    <m/>
    <m/>
    <m/>
    <s v="Nación"/>
    <x v="0"/>
    <s v="CSF"/>
    <s v="PRIMA DE NAVIDAD"/>
    <x v="0"/>
    <n v="46000000"/>
    <n v="0"/>
    <n v="0"/>
    <n v="46000000"/>
    <n v="0"/>
    <n v="0"/>
    <n v="46000000"/>
    <n v="0"/>
    <n v="0"/>
    <n v="0"/>
    <n v="0"/>
  </r>
  <r>
    <s v="04-03-00-011"/>
    <x v="9"/>
    <s v="A-01-01-01-001-010"/>
    <x v="0"/>
    <s v="01"/>
    <s v="01"/>
    <s v="01"/>
    <s v="001"/>
    <s v="010"/>
    <m/>
    <m/>
    <m/>
    <s v="Nación"/>
    <x v="0"/>
    <s v="CSF"/>
    <s v="PRIMA DE VACACIONES"/>
    <x v="0"/>
    <n v="20000000"/>
    <n v="0"/>
    <n v="0"/>
    <n v="20000000"/>
    <n v="0"/>
    <n v="5465780"/>
    <n v="14534220"/>
    <n v="5465780"/>
    <n v="5465780"/>
    <n v="5465780"/>
    <n v="5465780"/>
  </r>
  <r>
    <s v="04-03-00-011"/>
    <x v="9"/>
    <s v="A-01-01-01-001-012"/>
    <x v="0"/>
    <s v="01"/>
    <s v="01"/>
    <s v="01"/>
    <s v="001"/>
    <s v="012"/>
    <m/>
    <m/>
    <m/>
    <s v="Nación"/>
    <x v="0"/>
    <s v="CSF"/>
    <s v="AUXILIO DE CONECTIVIDAD DIGITAL "/>
    <x v="0"/>
    <n v="5000000"/>
    <n v="0"/>
    <n v="0"/>
    <n v="5000000"/>
    <n v="0"/>
    <n v="3594598"/>
    <n v="1405402"/>
    <n v="3594598"/>
    <n v="3594598"/>
    <n v="3594598"/>
    <n v="3594598"/>
  </r>
  <r>
    <s v="04-03-00-011"/>
    <x v="9"/>
    <s v="A-01-01-02-001"/>
    <x v="0"/>
    <s v="01"/>
    <s v="01"/>
    <s v="02"/>
    <s v="001"/>
    <m/>
    <m/>
    <m/>
    <m/>
    <s v="Nación"/>
    <x v="0"/>
    <s v="CSF"/>
    <s v="APORTES A LA SEGURIDAD SOCIAL EN PENSIONES"/>
    <x v="0"/>
    <n v="48000000"/>
    <n v="0"/>
    <n v="0"/>
    <n v="48000000"/>
    <n v="0"/>
    <n v="21885200"/>
    <n v="26114800"/>
    <n v="21885200"/>
    <n v="21885200"/>
    <n v="21885200"/>
    <n v="21885200"/>
  </r>
  <r>
    <s v="04-03-00-011"/>
    <x v="9"/>
    <s v="A-01-01-02-002"/>
    <x v="0"/>
    <s v="01"/>
    <s v="01"/>
    <s v="02"/>
    <s v="002"/>
    <m/>
    <m/>
    <m/>
    <m/>
    <s v="Nación"/>
    <x v="0"/>
    <s v="CSF"/>
    <s v="APORTES A LA SEGURIDAD SOCIAL EN SALUD"/>
    <x v="0"/>
    <n v="33000000"/>
    <n v="0"/>
    <n v="0"/>
    <n v="33000000"/>
    <n v="0"/>
    <n v="15504100"/>
    <n v="17495900"/>
    <n v="15504100"/>
    <n v="15504100"/>
    <n v="15504100"/>
    <n v="15504100"/>
  </r>
  <r>
    <s v="04-03-00-011"/>
    <x v="9"/>
    <s v="A-01-01-02-004"/>
    <x v="0"/>
    <s v="01"/>
    <s v="01"/>
    <s v="02"/>
    <s v="004"/>
    <m/>
    <m/>
    <m/>
    <m/>
    <s v="Nación"/>
    <x v="0"/>
    <s v="CSF"/>
    <s v="APORTES A CAJAS DE COMPENSACIÓN FAMILIAR"/>
    <x v="0"/>
    <n v="18000000"/>
    <n v="0"/>
    <n v="0"/>
    <n v="18000000"/>
    <n v="0"/>
    <n v="9068800"/>
    <n v="8931200"/>
    <n v="9068800"/>
    <n v="9068800"/>
    <n v="9068800"/>
    <n v="9068800"/>
  </r>
  <r>
    <s v="04-03-00-011"/>
    <x v="9"/>
    <s v="A-01-01-02-005"/>
    <x v="0"/>
    <s v="01"/>
    <s v="01"/>
    <s v="02"/>
    <s v="005"/>
    <m/>
    <m/>
    <m/>
    <m/>
    <s v="Nación"/>
    <x v="0"/>
    <s v="CSF"/>
    <s v="APORTES GENERALES AL SISTEMA DE RIESGOS LABORALES"/>
    <x v="0"/>
    <n v="5000000"/>
    <n v="0"/>
    <n v="0"/>
    <n v="5000000"/>
    <n v="0"/>
    <n v="2020100"/>
    <n v="2979900"/>
    <n v="2020100"/>
    <n v="2020100"/>
    <n v="2020100"/>
    <n v="2020100"/>
  </r>
  <r>
    <s v="04-03-00-011"/>
    <x v="9"/>
    <s v="A-01-01-02-006"/>
    <x v="0"/>
    <s v="01"/>
    <s v="01"/>
    <s v="02"/>
    <s v="006"/>
    <m/>
    <m/>
    <m/>
    <m/>
    <s v="Nación"/>
    <x v="0"/>
    <s v="CSF"/>
    <s v="APORTES AL ICBF"/>
    <x v="0"/>
    <n v="14000000"/>
    <n v="0"/>
    <n v="0"/>
    <n v="14000000"/>
    <n v="0"/>
    <n v="6803500"/>
    <n v="7196500"/>
    <n v="6803500"/>
    <n v="6803500"/>
    <n v="6803500"/>
    <n v="6803500"/>
  </r>
  <r>
    <s v="04-03-00-011"/>
    <x v="9"/>
    <s v="A-01-01-02-007"/>
    <x v="0"/>
    <s v="01"/>
    <s v="01"/>
    <s v="02"/>
    <s v="007"/>
    <m/>
    <m/>
    <m/>
    <m/>
    <s v="Nación"/>
    <x v="0"/>
    <s v="CSF"/>
    <s v="APORTES AL SENA"/>
    <x v="0"/>
    <n v="2000000"/>
    <n v="6000000"/>
    <n v="0"/>
    <n v="8000000"/>
    <n v="0"/>
    <n v="4536800"/>
    <n v="3463200"/>
    <n v="4536800"/>
    <n v="4536800"/>
    <n v="4536800"/>
    <n v="4536800"/>
  </r>
  <r>
    <s v="04-03-00-011"/>
    <x v="9"/>
    <s v="A-01-01-02-008"/>
    <x v="0"/>
    <s v="01"/>
    <s v="01"/>
    <s v="02"/>
    <s v="008"/>
    <m/>
    <m/>
    <m/>
    <m/>
    <s v="Nación"/>
    <x v="0"/>
    <s v="CSF"/>
    <s v="APORTES A LA ESAP"/>
    <x v="0"/>
    <n v="2000000"/>
    <n v="0"/>
    <n v="2000000"/>
    <n v="0"/>
    <n v="0"/>
    <n v="0"/>
    <n v="0"/>
    <n v="0"/>
    <n v="0"/>
    <n v="0"/>
    <n v="0"/>
  </r>
  <r>
    <s v="04-03-00-011"/>
    <x v="9"/>
    <s v="A-01-01-02-009"/>
    <x v="0"/>
    <s v="01"/>
    <s v="01"/>
    <s v="02"/>
    <s v="009"/>
    <m/>
    <m/>
    <m/>
    <m/>
    <s v="Nación"/>
    <x v="0"/>
    <s v="CSF"/>
    <s v="APORTES A ESCUELAS INDUSTRIALES E INSTITUTOS TÉCNICOS"/>
    <x v="0"/>
    <n v="4000000"/>
    <n v="0"/>
    <n v="4000000"/>
    <n v="0"/>
    <n v="0"/>
    <n v="0"/>
    <n v="0"/>
    <n v="0"/>
    <n v="0"/>
    <n v="0"/>
    <n v="0"/>
  </r>
  <r>
    <s v="04-03-00-011"/>
    <x v="9"/>
    <s v="A-01-01-03-001-001"/>
    <x v="0"/>
    <s v="01"/>
    <s v="01"/>
    <s v="03"/>
    <s v="001"/>
    <s v="001"/>
    <m/>
    <m/>
    <m/>
    <s v="Nación"/>
    <x v="0"/>
    <s v="CSF"/>
    <s v="VACACIONES"/>
    <x v="0"/>
    <n v="19000000"/>
    <n v="0"/>
    <n v="0"/>
    <n v="19000000"/>
    <n v="0"/>
    <n v="5711136"/>
    <n v="13288864"/>
    <n v="5711136"/>
    <n v="5711136"/>
    <n v="5711136"/>
    <n v="5711136"/>
  </r>
  <r>
    <s v="04-03-00-011"/>
    <x v="9"/>
    <s v="A-01-01-03-001-003"/>
    <x v="0"/>
    <s v="01"/>
    <s v="01"/>
    <s v="03"/>
    <s v="001"/>
    <s v="003"/>
    <m/>
    <m/>
    <m/>
    <s v="Nación"/>
    <x v="0"/>
    <s v="CSF"/>
    <s v="BONIFICACIÓN ESPECIAL DE RECREACIÓN"/>
    <x v="0"/>
    <n v="2000000"/>
    <n v="0"/>
    <n v="0"/>
    <n v="2000000"/>
    <n v="0"/>
    <n v="464693"/>
    <n v="1535307"/>
    <n v="464693"/>
    <n v="464693"/>
    <n v="464693"/>
    <n v="464693"/>
  </r>
  <r>
    <s v="04-03-00-011"/>
    <x v="9"/>
    <s v="A-01-01-03-002"/>
    <x v="0"/>
    <s v="01"/>
    <s v="01"/>
    <s v="03"/>
    <s v="002"/>
    <m/>
    <m/>
    <m/>
    <m/>
    <s v="Nación"/>
    <x v="0"/>
    <s v="CSF"/>
    <s v="PRIMA TÉCNICA NO SALARIAL"/>
    <x v="0"/>
    <n v="29000000"/>
    <n v="0"/>
    <n v="0"/>
    <n v="29000000"/>
    <n v="0"/>
    <n v="14129802"/>
    <n v="14870198"/>
    <n v="14129802"/>
    <n v="14129802"/>
    <n v="14129802"/>
    <n v="14129802"/>
  </r>
  <r>
    <s v="04-03-00-011"/>
    <x v="9"/>
    <s v="A-02-02-02-006-004"/>
    <x v="0"/>
    <s v="02"/>
    <s v="02"/>
    <s v="02"/>
    <s v="006"/>
    <s v="004"/>
    <m/>
    <m/>
    <m/>
    <s v="Propios"/>
    <x v="1"/>
    <s v="CSF"/>
    <s v="SERVICIOS DE TRANSPORTE DE PASAJEROS"/>
    <x v="0"/>
    <n v="0"/>
    <n v="100000"/>
    <n v="70000"/>
    <n v="30000"/>
    <n v="0"/>
    <n v="30000"/>
    <n v="0"/>
    <n v="0"/>
    <n v="0"/>
    <n v="0"/>
    <n v="0"/>
  </r>
  <r>
    <s v="04-03-00-011"/>
    <x v="9"/>
    <s v="A-02-02-02-006-009"/>
    <x v="0"/>
    <s v="02"/>
    <s v="02"/>
    <s v="02"/>
    <s v="006"/>
    <s v="009"/>
    <m/>
    <m/>
    <m/>
    <s v="Nación"/>
    <x v="0"/>
    <s v="CSF"/>
    <s v="SERVICIOS DE DISTRIBUCIÓN DE ELECTRICIDAD, GAS Y AGUA (POR CUENTA PROPIA)"/>
    <x v="0"/>
    <n v="15500000"/>
    <n v="10000000"/>
    <n v="0"/>
    <n v="25500000"/>
    <n v="0"/>
    <n v="25500000"/>
    <n v="0"/>
    <n v="16435113"/>
    <n v="16435113"/>
    <n v="16435113"/>
    <n v="16435113"/>
  </r>
  <r>
    <s v="04-03-00-011"/>
    <x v="9"/>
    <s v="A-02-02-02-008-004"/>
    <x v="0"/>
    <s v="02"/>
    <s v="02"/>
    <s v="02"/>
    <s v="008"/>
    <s v="004"/>
    <m/>
    <m/>
    <m/>
    <s v="Nación"/>
    <x v="0"/>
    <s v="CSF"/>
    <s v="SERVICIOS DE TELECOMUNICACIONES, TRANSMISIÓN Y SUMINISTRO DE INFORMACIÓN"/>
    <x v="0"/>
    <n v="1500000"/>
    <n v="400000"/>
    <n v="0"/>
    <n v="1900000"/>
    <n v="0"/>
    <n v="1900000"/>
    <n v="0"/>
    <n v="1184105"/>
    <n v="1184105"/>
    <n v="1184105"/>
    <n v="1184105"/>
  </r>
  <r>
    <s v="04-03-00-011"/>
    <x v="9"/>
    <s v="A-02-02-02-009-004"/>
    <x v="0"/>
    <s v="02"/>
    <s v="02"/>
    <s v="02"/>
    <s v="009"/>
    <s v="004"/>
    <m/>
    <m/>
    <m/>
    <s v="Nación"/>
    <x v="0"/>
    <s v="CSF"/>
    <s v="SERVICIOS DE ALCANTARILLADO, RECOLECCIÓN, TRATAMIENTO Y DISPOSICIÓN DE DESECHOS Y OTROS SERVICIOS DE SANEAMIENTO AMBIENTAL"/>
    <x v="0"/>
    <n v="100000"/>
    <n v="385600"/>
    <n v="0"/>
    <n v="485600"/>
    <n v="0"/>
    <n v="485600"/>
    <n v="0"/>
    <n v="145285"/>
    <n v="145285"/>
    <n v="145285"/>
    <n v="145285"/>
  </r>
  <r>
    <s v="04-03-00-011"/>
    <x v="9"/>
    <s v="A-02-02-02-010"/>
    <x v="0"/>
    <s v="02"/>
    <s v="02"/>
    <s v="02"/>
    <s v="010"/>
    <m/>
    <m/>
    <m/>
    <m/>
    <s v="Nación"/>
    <x v="0"/>
    <s v="CSF"/>
    <s v="VIÁTICOS DE LOS FUNCIONARIOS EN COMISIÓN"/>
    <x v="0"/>
    <n v="0"/>
    <n v="271546"/>
    <n v="0"/>
    <n v="271546"/>
    <n v="0"/>
    <n v="271546"/>
    <n v="0"/>
    <n v="0"/>
    <n v="0"/>
    <n v="0"/>
    <n v="0"/>
  </r>
  <r>
    <s v="04-03-00-011"/>
    <x v="9"/>
    <s v="A-02-02-02-010"/>
    <x v="0"/>
    <s v="02"/>
    <s v="02"/>
    <s v="02"/>
    <s v="010"/>
    <m/>
    <m/>
    <m/>
    <m/>
    <s v="Propios"/>
    <x v="1"/>
    <s v="CSF"/>
    <s v="VIÁTICOS DE LOS FUNCIONARIOS EN COMISIÓN"/>
    <x v="0"/>
    <n v="0"/>
    <n v="74197"/>
    <n v="74197"/>
    <n v="0"/>
    <n v="0"/>
    <n v="0"/>
    <n v="0"/>
    <n v="0"/>
    <n v="0"/>
    <n v="0"/>
    <n v="0"/>
  </r>
  <r>
    <s v="04-03-00-011"/>
    <x v="9"/>
    <s v="A-08-01-02-001"/>
    <x v="0"/>
    <s v="08"/>
    <s v="01"/>
    <s v="02"/>
    <s v="001"/>
    <m/>
    <m/>
    <m/>
    <m/>
    <s v="Nación"/>
    <x v="0"/>
    <s v="CSF"/>
    <s v="IMPUESTO PREDIAL Y SOBRETASA AMBIENTAL"/>
    <x v="0"/>
    <n v="6400000"/>
    <n v="0"/>
    <n v="407990"/>
    <n v="5992010"/>
    <n v="0"/>
    <n v="5992010"/>
    <n v="0"/>
    <n v="5992010"/>
    <n v="5992010"/>
    <n v="5992010"/>
    <n v="5992010"/>
  </r>
  <r>
    <s v="04-03-00-011"/>
    <x v="9"/>
    <s v="A-08-01-02-003"/>
    <x v="0"/>
    <s v="08"/>
    <s v="01"/>
    <s v="02"/>
    <s v="003"/>
    <m/>
    <m/>
    <m/>
    <m/>
    <s v="Propios"/>
    <x v="1"/>
    <s v="CSF"/>
    <s v="IMPUESTO DE INDUSTRIA Y COMERCIO"/>
    <x v="0"/>
    <n v="0"/>
    <n v="987000"/>
    <n v="0"/>
    <n v="987000"/>
    <n v="0"/>
    <n v="987000"/>
    <n v="0"/>
    <n v="644000"/>
    <n v="644000"/>
    <n v="644000"/>
    <n v="644000"/>
  </r>
  <r>
    <s v="04-03-00-012"/>
    <x v="10"/>
    <s v="A-01-01-01-001-001"/>
    <x v="0"/>
    <s v="01"/>
    <s v="01"/>
    <s v="01"/>
    <s v="001"/>
    <s v="001"/>
    <m/>
    <m/>
    <m/>
    <s v="Nación"/>
    <x v="0"/>
    <s v="CSF"/>
    <s v="SUELDO BÁSICO"/>
    <x v="0"/>
    <n v="593000000"/>
    <n v="0"/>
    <n v="0"/>
    <n v="593000000"/>
    <n v="0"/>
    <n v="292338980"/>
    <n v="300661020"/>
    <n v="292338980"/>
    <n v="292338980"/>
    <n v="292338980"/>
    <n v="292338980"/>
  </r>
  <r>
    <s v="04-03-00-012"/>
    <x v="10"/>
    <s v="A-01-01-01-001-004"/>
    <x v="0"/>
    <s v="01"/>
    <s v="01"/>
    <s v="01"/>
    <s v="001"/>
    <s v="004"/>
    <m/>
    <m/>
    <m/>
    <s v="Nación"/>
    <x v="0"/>
    <s v="CSF"/>
    <s v="SUBSIDIO DE ALIMENTACIÓN"/>
    <x v="0"/>
    <n v="11323000"/>
    <n v="0"/>
    <n v="0"/>
    <n v="11323000"/>
    <n v="0"/>
    <n v="5598501"/>
    <n v="5724499"/>
    <n v="5598501"/>
    <n v="5598501"/>
    <n v="5598501"/>
    <n v="5598501"/>
  </r>
  <r>
    <s v="04-03-00-012"/>
    <x v="10"/>
    <s v="A-01-01-01-001-005"/>
    <x v="0"/>
    <s v="01"/>
    <s v="01"/>
    <s v="01"/>
    <s v="001"/>
    <s v="005"/>
    <m/>
    <m/>
    <m/>
    <s v="Nación"/>
    <x v="0"/>
    <s v="CSF"/>
    <s v="AUXILIO DE TRANSPORTE"/>
    <x v="0"/>
    <n v="8047000"/>
    <n v="0"/>
    <n v="5328874"/>
    <n v="2718126"/>
    <n v="0"/>
    <n v="2718126"/>
    <n v="0"/>
    <n v="2718126"/>
    <n v="2718126"/>
    <n v="2718126"/>
    <n v="2718126"/>
  </r>
  <r>
    <s v="04-03-00-012"/>
    <x v="10"/>
    <s v="A-01-01-01-001-006"/>
    <x v="0"/>
    <s v="01"/>
    <s v="01"/>
    <s v="01"/>
    <s v="001"/>
    <s v="006"/>
    <m/>
    <m/>
    <m/>
    <s v="Nación"/>
    <x v="0"/>
    <s v="CSF"/>
    <s v="PRIMA DE SERVICIO"/>
    <x v="0"/>
    <n v="59000000"/>
    <n v="304989"/>
    <n v="0"/>
    <n v="59304989"/>
    <n v="0"/>
    <n v="59304989"/>
    <n v="0"/>
    <n v="59304989"/>
    <n v="59304989"/>
    <n v="59304989"/>
    <n v="59304989"/>
  </r>
  <r>
    <s v="04-03-00-012"/>
    <x v="10"/>
    <s v="A-01-01-01-001-007"/>
    <x v="0"/>
    <s v="01"/>
    <s v="01"/>
    <s v="01"/>
    <s v="001"/>
    <s v="007"/>
    <m/>
    <m/>
    <m/>
    <s v="Nación"/>
    <x v="0"/>
    <s v="CSF"/>
    <s v="BONIFICACIÓN POR SERVICIOS PRESTADOS"/>
    <x v="0"/>
    <n v="22000000"/>
    <n v="0"/>
    <n v="0"/>
    <n v="22000000"/>
    <n v="0"/>
    <n v="14105752"/>
    <n v="7894248"/>
    <n v="14105752"/>
    <n v="14105752"/>
    <n v="14105752"/>
    <n v="14105752"/>
  </r>
  <r>
    <s v="04-03-00-012"/>
    <x v="10"/>
    <s v="A-01-01-01-001-009"/>
    <x v="0"/>
    <s v="01"/>
    <s v="01"/>
    <s v="01"/>
    <s v="001"/>
    <s v="009"/>
    <m/>
    <m/>
    <m/>
    <s v="Nación"/>
    <x v="0"/>
    <s v="CSF"/>
    <s v="PRIMA DE NAVIDAD"/>
    <x v="0"/>
    <n v="72000000"/>
    <n v="0"/>
    <n v="0"/>
    <n v="72000000"/>
    <n v="0"/>
    <n v="0"/>
    <n v="72000000"/>
    <n v="0"/>
    <n v="0"/>
    <n v="0"/>
    <n v="0"/>
  </r>
  <r>
    <s v="04-03-00-012"/>
    <x v="10"/>
    <s v="A-01-01-01-001-010"/>
    <x v="0"/>
    <s v="01"/>
    <s v="01"/>
    <s v="01"/>
    <s v="001"/>
    <s v="010"/>
    <m/>
    <m/>
    <m/>
    <s v="Nación"/>
    <x v="0"/>
    <s v="CSF"/>
    <s v="PRIMA DE VACACIONES"/>
    <x v="0"/>
    <n v="46000000"/>
    <n v="0"/>
    <n v="0"/>
    <n v="46000000"/>
    <n v="0"/>
    <n v="14720381"/>
    <n v="31279619"/>
    <n v="14720381"/>
    <n v="14720381"/>
    <n v="14720381"/>
    <n v="14720381"/>
  </r>
  <r>
    <s v="04-03-00-012"/>
    <x v="10"/>
    <s v="A-01-01-01-001-012"/>
    <x v="0"/>
    <s v="01"/>
    <s v="01"/>
    <s v="01"/>
    <s v="001"/>
    <s v="012"/>
    <m/>
    <m/>
    <m/>
    <s v="Nación"/>
    <x v="0"/>
    <s v="CSF"/>
    <s v="AUXILIO DE CONECTIVIDAD DIGITAL "/>
    <x v="0"/>
    <n v="8000000"/>
    <n v="0"/>
    <n v="0"/>
    <n v="8000000"/>
    <n v="0"/>
    <n v="5095600"/>
    <n v="2904400"/>
    <n v="5095600"/>
    <n v="5095600"/>
    <n v="5095600"/>
    <n v="5095600"/>
  </r>
  <r>
    <s v="04-03-00-012"/>
    <x v="10"/>
    <s v="A-01-01-02-001"/>
    <x v="0"/>
    <s v="01"/>
    <s v="01"/>
    <s v="02"/>
    <s v="001"/>
    <m/>
    <m/>
    <m/>
    <m/>
    <s v="Nación"/>
    <x v="0"/>
    <s v="CSF"/>
    <s v="APORTES A LA SEGURIDAD SOCIAL EN PENSIONES"/>
    <x v="0"/>
    <n v="78000000"/>
    <n v="0"/>
    <n v="0"/>
    <n v="78000000"/>
    <n v="0"/>
    <n v="39967300"/>
    <n v="38032700"/>
    <n v="39967300"/>
    <n v="39967300"/>
    <n v="39967300"/>
    <n v="39967300"/>
  </r>
  <r>
    <s v="04-03-00-012"/>
    <x v="10"/>
    <s v="A-01-01-02-002"/>
    <x v="0"/>
    <s v="01"/>
    <s v="01"/>
    <s v="02"/>
    <s v="002"/>
    <m/>
    <m/>
    <m/>
    <m/>
    <s v="Nación"/>
    <x v="0"/>
    <s v="CSF"/>
    <s v="APORTES A LA SEGURIDAD SOCIAL EN SALUD"/>
    <x v="0"/>
    <n v="55000000"/>
    <n v="0"/>
    <n v="0"/>
    <n v="55000000"/>
    <n v="0"/>
    <n v="28312000"/>
    <n v="26688000"/>
    <n v="28312000"/>
    <n v="28312000"/>
    <n v="28312000"/>
    <n v="28312000"/>
  </r>
  <r>
    <s v="04-03-00-012"/>
    <x v="10"/>
    <s v="A-01-01-02-004"/>
    <x v="0"/>
    <s v="01"/>
    <s v="01"/>
    <s v="02"/>
    <s v="004"/>
    <m/>
    <m/>
    <m/>
    <m/>
    <s v="Nación"/>
    <x v="0"/>
    <s v="CSF"/>
    <s v="APORTES A CAJAS DE COMPENSACIÓN FAMILIAR"/>
    <x v="0"/>
    <n v="31000000"/>
    <n v="0"/>
    <n v="0"/>
    <n v="31000000"/>
    <n v="0"/>
    <n v="16567700"/>
    <n v="14432300"/>
    <n v="16567700"/>
    <n v="16567700"/>
    <n v="16567700"/>
    <n v="16567700"/>
  </r>
  <r>
    <s v="04-03-00-012"/>
    <x v="10"/>
    <s v="A-01-01-02-005"/>
    <x v="0"/>
    <s v="01"/>
    <s v="01"/>
    <s v="02"/>
    <s v="005"/>
    <m/>
    <m/>
    <m/>
    <m/>
    <s v="Nación"/>
    <x v="0"/>
    <s v="CSF"/>
    <s v="APORTES GENERALES AL SISTEMA DE RIESGOS LABORALES"/>
    <x v="0"/>
    <n v="8000000"/>
    <n v="0"/>
    <n v="0"/>
    <n v="8000000"/>
    <n v="0"/>
    <n v="4073100"/>
    <n v="3926900"/>
    <n v="4073100"/>
    <n v="4073100"/>
    <n v="4073100"/>
    <n v="4073100"/>
  </r>
  <r>
    <s v="04-03-00-012"/>
    <x v="10"/>
    <s v="A-01-01-02-006"/>
    <x v="0"/>
    <s v="01"/>
    <s v="01"/>
    <s v="02"/>
    <s v="006"/>
    <m/>
    <m/>
    <m/>
    <m/>
    <s v="Nación"/>
    <x v="0"/>
    <s v="CSF"/>
    <s v="APORTES AL ICBF"/>
    <x v="0"/>
    <n v="23000000"/>
    <n v="0"/>
    <n v="0"/>
    <n v="23000000"/>
    <n v="0"/>
    <n v="12428800"/>
    <n v="10571200"/>
    <n v="12428800"/>
    <n v="12428800"/>
    <n v="12428800"/>
    <n v="12428800"/>
  </r>
  <r>
    <s v="04-03-00-012"/>
    <x v="10"/>
    <s v="A-01-01-02-007"/>
    <x v="0"/>
    <s v="01"/>
    <s v="01"/>
    <s v="02"/>
    <s v="007"/>
    <m/>
    <m/>
    <m/>
    <m/>
    <s v="Nación"/>
    <x v="0"/>
    <s v="CSF"/>
    <s v="APORTES AL SENA"/>
    <x v="0"/>
    <n v="3000000"/>
    <n v="9000000"/>
    <n v="0"/>
    <n v="12000000"/>
    <n v="0"/>
    <n v="8288600"/>
    <n v="3711400"/>
    <n v="8288600"/>
    <n v="8288600"/>
    <n v="8288600"/>
    <n v="8288600"/>
  </r>
  <r>
    <s v="04-03-00-012"/>
    <x v="10"/>
    <s v="A-01-01-02-008"/>
    <x v="0"/>
    <s v="01"/>
    <s v="01"/>
    <s v="02"/>
    <s v="008"/>
    <m/>
    <m/>
    <m/>
    <m/>
    <s v="Nación"/>
    <x v="0"/>
    <s v="CSF"/>
    <s v="APORTES A LA ESAP"/>
    <x v="0"/>
    <n v="3000000"/>
    <n v="0"/>
    <n v="3000000"/>
    <n v="0"/>
    <n v="0"/>
    <n v="0"/>
    <n v="0"/>
    <n v="0"/>
    <n v="0"/>
    <n v="0"/>
    <n v="0"/>
  </r>
  <r>
    <s v="04-03-00-012"/>
    <x v="10"/>
    <s v="A-01-01-02-009"/>
    <x v="0"/>
    <s v="01"/>
    <s v="01"/>
    <s v="02"/>
    <s v="009"/>
    <m/>
    <m/>
    <m/>
    <m/>
    <s v="Nación"/>
    <x v="0"/>
    <s v="CSF"/>
    <s v="APORTES A ESCUELAS INDUSTRIALES E INSTITUTOS TÉCNICOS"/>
    <x v="0"/>
    <n v="6000000"/>
    <n v="0"/>
    <n v="6000000"/>
    <n v="0"/>
    <n v="0"/>
    <n v="0"/>
    <n v="0"/>
    <n v="0"/>
    <n v="0"/>
    <n v="0"/>
    <n v="0"/>
  </r>
  <r>
    <s v="04-03-00-012"/>
    <x v="10"/>
    <s v="A-01-01-03-001-001"/>
    <x v="0"/>
    <s v="01"/>
    <s v="01"/>
    <s v="03"/>
    <s v="001"/>
    <s v="001"/>
    <m/>
    <m/>
    <m/>
    <s v="Nación"/>
    <x v="0"/>
    <s v="CSF"/>
    <s v="VACACIONES"/>
    <x v="0"/>
    <n v="35000000"/>
    <n v="0"/>
    <n v="0"/>
    <n v="35000000"/>
    <n v="0"/>
    <n v="16278561"/>
    <n v="18721439"/>
    <n v="16278561"/>
    <n v="16278561"/>
    <n v="16278561"/>
    <n v="16278561"/>
  </r>
  <r>
    <s v="04-03-00-012"/>
    <x v="10"/>
    <s v="A-01-01-03-001-003"/>
    <x v="0"/>
    <s v="01"/>
    <s v="01"/>
    <s v="03"/>
    <s v="001"/>
    <s v="003"/>
    <m/>
    <m/>
    <m/>
    <s v="Nación"/>
    <x v="0"/>
    <s v="CSF"/>
    <s v="BONIFICACIÓN ESPECIAL DE RECREACIÓN"/>
    <x v="0"/>
    <n v="4000000"/>
    <n v="0"/>
    <n v="0"/>
    <n v="4000000"/>
    <n v="0"/>
    <n v="1277211"/>
    <n v="2722789"/>
    <n v="1277211"/>
    <n v="1277211"/>
    <n v="1277211"/>
    <n v="1277211"/>
  </r>
  <r>
    <s v="04-03-00-012"/>
    <x v="10"/>
    <s v="A-01-01-03-002"/>
    <x v="0"/>
    <s v="01"/>
    <s v="01"/>
    <s v="03"/>
    <s v="002"/>
    <m/>
    <m/>
    <m/>
    <m/>
    <s v="Nación"/>
    <x v="0"/>
    <s v="CSF"/>
    <s v="PRIMA TÉCNICA NO SALARIAL"/>
    <x v="0"/>
    <n v="20000000"/>
    <n v="0"/>
    <n v="0"/>
    <n v="20000000"/>
    <n v="0"/>
    <n v="14129802"/>
    <n v="5870198"/>
    <n v="14129802"/>
    <n v="14129802"/>
    <n v="14129802"/>
    <n v="14129802"/>
  </r>
  <r>
    <s v="04-03-00-012"/>
    <x v="10"/>
    <s v="A-02-02-02-006-004"/>
    <x v="0"/>
    <s v="02"/>
    <s v="02"/>
    <s v="02"/>
    <s v="006"/>
    <s v="004"/>
    <m/>
    <m/>
    <m/>
    <s v="Propios"/>
    <x v="1"/>
    <s v="CSF"/>
    <s v="SERVICIOS DE TRANSPORTE DE PASAJEROS"/>
    <x v="0"/>
    <n v="0"/>
    <n v="580000"/>
    <n v="0"/>
    <n v="580000"/>
    <n v="0"/>
    <n v="580000"/>
    <n v="0"/>
    <n v="580000"/>
    <n v="580000"/>
    <n v="580000"/>
    <n v="580000"/>
  </r>
  <r>
    <s v="04-03-00-012"/>
    <x v="10"/>
    <s v="A-02-02-02-006-009"/>
    <x v="0"/>
    <s v="02"/>
    <s v="02"/>
    <s v="02"/>
    <s v="006"/>
    <s v="009"/>
    <m/>
    <m/>
    <m/>
    <s v="Nación"/>
    <x v="0"/>
    <s v="CSF"/>
    <s v="SERVICIOS DE DISTRIBUCIÓN DE ELECTRICIDAD, GAS Y AGUA (POR CUENTA PROPIA)"/>
    <x v="0"/>
    <n v="20360000"/>
    <n v="10000000"/>
    <n v="0"/>
    <n v="30360000"/>
    <n v="0"/>
    <n v="20360000"/>
    <n v="10000000"/>
    <n v="19661674"/>
    <n v="19661674"/>
    <n v="19661674"/>
    <n v="19661674"/>
  </r>
  <r>
    <s v="04-03-00-012"/>
    <x v="10"/>
    <s v="A-02-02-02-008-004"/>
    <x v="0"/>
    <s v="02"/>
    <s v="02"/>
    <s v="02"/>
    <s v="008"/>
    <s v="004"/>
    <m/>
    <m/>
    <m/>
    <s v="Nación"/>
    <x v="0"/>
    <s v="CSF"/>
    <s v="SERVICIOS DE TELECOMUNICACIONES, TRANSMISIÓN Y SUMINISTRO DE INFORMACIÓN"/>
    <x v="0"/>
    <n v="400000"/>
    <n v="0"/>
    <n v="0"/>
    <n v="400000"/>
    <n v="0"/>
    <n v="400000"/>
    <n v="0"/>
    <n v="257962"/>
    <n v="257962"/>
    <n v="257962"/>
    <n v="257962"/>
  </r>
  <r>
    <s v="04-03-00-012"/>
    <x v="10"/>
    <s v="A-02-02-02-009-004"/>
    <x v="0"/>
    <s v="02"/>
    <s v="02"/>
    <s v="02"/>
    <s v="009"/>
    <s v="004"/>
    <m/>
    <m/>
    <m/>
    <s v="Nación"/>
    <x v="0"/>
    <s v="CSF"/>
    <s v="SERVICIOS DE ALCANTARILLADO, RECOLECCIÓN, TRATAMIENTO Y DISPOSICIÓN DE DESECHOS Y OTROS SERVICIOS DE SANEAMIENTO AMBIENTAL"/>
    <x v="0"/>
    <n v="500000"/>
    <n v="250000"/>
    <n v="0"/>
    <n v="750000"/>
    <n v="0"/>
    <n v="500000"/>
    <n v="250000"/>
    <n v="466750"/>
    <n v="466750"/>
    <n v="466750"/>
    <n v="466750"/>
  </r>
  <r>
    <s v="04-03-00-012"/>
    <x v="10"/>
    <s v="A-02-02-02-010"/>
    <x v="0"/>
    <s v="02"/>
    <s v="02"/>
    <s v="02"/>
    <s v="010"/>
    <m/>
    <m/>
    <m/>
    <m/>
    <s v="Nación"/>
    <x v="0"/>
    <s v="CSF"/>
    <s v="VIÁTICOS DE LOS FUNCIONARIOS EN COMISIÓN"/>
    <x v="0"/>
    <n v="0"/>
    <n v="271546"/>
    <n v="0"/>
    <n v="271546"/>
    <n v="0"/>
    <n v="0"/>
    <n v="271546"/>
    <n v="0"/>
    <n v="0"/>
    <n v="0"/>
    <n v="0"/>
  </r>
  <r>
    <s v="04-03-00-012"/>
    <x v="10"/>
    <s v="A-02-02-02-010"/>
    <x v="0"/>
    <s v="02"/>
    <s v="02"/>
    <s v="02"/>
    <s v="010"/>
    <m/>
    <m/>
    <m/>
    <m/>
    <s v="Propios"/>
    <x v="1"/>
    <s v="CSF"/>
    <s v="VIÁTICOS DE LOS FUNCIONARIOS EN COMISIÓN"/>
    <x v="0"/>
    <n v="0"/>
    <n v="1361278"/>
    <n v="0"/>
    <n v="1361278"/>
    <n v="0"/>
    <n v="1361278"/>
    <n v="0"/>
    <n v="1361278"/>
    <n v="1361278"/>
    <n v="1361278"/>
    <n v="1361278"/>
  </r>
  <r>
    <s v="04-03-00-012"/>
    <x v="10"/>
    <s v="A-03-04-02-012-001"/>
    <x v="0"/>
    <s v="03"/>
    <s v="04"/>
    <s v="02"/>
    <s v="012"/>
    <s v="001"/>
    <m/>
    <m/>
    <m/>
    <s v="Nación"/>
    <x v="0"/>
    <s v="CSF"/>
    <s v="INCAPACIDADES (NO DE PENSIONES)"/>
    <x v="0"/>
    <n v="0"/>
    <n v="3500000"/>
    <n v="0"/>
    <n v="3500000"/>
    <n v="0"/>
    <n v="3399258"/>
    <n v="100742"/>
    <n v="3399258"/>
    <n v="2365722"/>
    <n v="2365722"/>
    <n v="2365722"/>
  </r>
  <r>
    <s v="04-03-00-012"/>
    <x v="10"/>
    <s v="A-08-01-02-001"/>
    <x v="0"/>
    <s v="08"/>
    <s v="01"/>
    <s v="02"/>
    <s v="001"/>
    <m/>
    <m/>
    <m/>
    <m/>
    <s v="Nación"/>
    <x v="0"/>
    <s v="CSF"/>
    <s v="IMPUESTO PREDIAL Y SOBRETASA AMBIENTAL"/>
    <x v="0"/>
    <n v="0"/>
    <n v="6745500"/>
    <n v="0"/>
    <n v="6745500"/>
    <n v="0"/>
    <n v="6745500"/>
    <n v="0"/>
    <n v="6745500"/>
    <n v="6745500"/>
    <n v="6745500"/>
    <n v="6745500"/>
  </r>
  <r>
    <s v="04-03-00-012"/>
    <x v="10"/>
    <s v="A-08-01-02-003"/>
    <x v="0"/>
    <s v="08"/>
    <s v="01"/>
    <s v="02"/>
    <s v="003"/>
    <m/>
    <m/>
    <m/>
    <m/>
    <s v="Propios"/>
    <x v="1"/>
    <s v="CSF"/>
    <s v="IMPUESTO DE INDUSTRIA Y COMERCIO"/>
    <x v="0"/>
    <n v="0"/>
    <n v="4840500"/>
    <n v="0"/>
    <n v="4840500"/>
    <n v="0"/>
    <n v="4094700"/>
    <n v="745800"/>
    <n v="4094700"/>
    <n v="4094700"/>
    <n v="4094700"/>
    <n v="4094700"/>
  </r>
  <r>
    <s v="04-03-00-013"/>
    <x v="11"/>
    <s v="A-01-01-01-001-001"/>
    <x v="0"/>
    <s v="01"/>
    <s v="01"/>
    <s v="01"/>
    <s v="001"/>
    <s v="001"/>
    <m/>
    <m/>
    <m/>
    <s v="Nación"/>
    <x v="0"/>
    <s v="CSF"/>
    <s v="SUELDO BÁSICO"/>
    <x v="0"/>
    <n v="560000000"/>
    <n v="0"/>
    <n v="0"/>
    <n v="560000000"/>
    <n v="0"/>
    <n v="250017381"/>
    <n v="309982619"/>
    <n v="250017381"/>
    <n v="250017381"/>
    <n v="250017381"/>
    <n v="250017381"/>
  </r>
  <r>
    <s v="04-03-00-013"/>
    <x v="11"/>
    <s v="A-01-01-01-001-004"/>
    <x v="0"/>
    <s v="01"/>
    <s v="01"/>
    <s v="01"/>
    <s v="001"/>
    <s v="004"/>
    <m/>
    <m/>
    <m/>
    <s v="Nación"/>
    <x v="0"/>
    <s v="CSF"/>
    <s v="SUBSIDIO DE ALIMENTACIÓN"/>
    <x v="0"/>
    <n v="9751000"/>
    <n v="0"/>
    <n v="0"/>
    <n v="9751000"/>
    <n v="0"/>
    <n v="4146548"/>
    <n v="5604452"/>
    <n v="4146548"/>
    <n v="4146548"/>
    <n v="4146548"/>
    <n v="4146548"/>
  </r>
  <r>
    <s v="04-03-00-013"/>
    <x v="11"/>
    <s v="A-01-01-01-001-005"/>
    <x v="0"/>
    <s v="01"/>
    <s v="01"/>
    <s v="01"/>
    <s v="001"/>
    <s v="005"/>
    <m/>
    <m/>
    <m/>
    <s v="Nación"/>
    <x v="0"/>
    <s v="CSF"/>
    <s v="AUXILIO DE TRANSPORTE"/>
    <x v="0"/>
    <n v="5940000"/>
    <n v="0"/>
    <n v="5940000"/>
    <n v="0"/>
    <n v="0"/>
    <n v="0"/>
    <n v="0"/>
    <n v="0"/>
    <n v="0"/>
    <n v="0"/>
    <n v="0"/>
  </r>
  <r>
    <s v="04-03-00-013"/>
    <x v="11"/>
    <s v="A-01-01-01-001-006"/>
    <x v="0"/>
    <s v="01"/>
    <s v="01"/>
    <s v="01"/>
    <s v="001"/>
    <s v="006"/>
    <m/>
    <m/>
    <m/>
    <s v="Nación"/>
    <x v="0"/>
    <s v="CSF"/>
    <s v="PRIMA DE SERVICIO"/>
    <x v="0"/>
    <n v="55000000"/>
    <n v="0"/>
    <n v="5877170"/>
    <n v="49122830"/>
    <n v="0"/>
    <n v="49122830"/>
    <n v="0"/>
    <n v="49122830"/>
    <n v="49122830"/>
    <n v="49122830"/>
    <n v="49122830"/>
  </r>
  <r>
    <s v="04-03-00-013"/>
    <x v="11"/>
    <s v="A-01-01-01-001-007"/>
    <x v="0"/>
    <s v="01"/>
    <s v="01"/>
    <s v="01"/>
    <s v="001"/>
    <s v="007"/>
    <m/>
    <m/>
    <m/>
    <s v="Nación"/>
    <x v="0"/>
    <s v="CSF"/>
    <s v="BONIFICACIÓN POR SERVICIOS PRESTADOS"/>
    <x v="0"/>
    <n v="21000000"/>
    <n v="0"/>
    <n v="0"/>
    <n v="21000000"/>
    <n v="0"/>
    <n v="8131507"/>
    <n v="12868493"/>
    <n v="8131507"/>
    <n v="8131507"/>
    <n v="8131507"/>
    <n v="8131507"/>
  </r>
  <r>
    <s v="04-03-00-013"/>
    <x v="11"/>
    <s v="A-01-01-01-001-009"/>
    <x v="0"/>
    <s v="01"/>
    <s v="01"/>
    <s v="01"/>
    <s v="001"/>
    <s v="009"/>
    <m/>
    <m/>
    <m/>
    <s v="Nación"/>
    <x v="0"/>
    <s v="CSF"/>
    <s v="PRIMA DE NAVIDAD"/>
    <x v="0"/>
    <n v="71000000"/>
    <n v="0"/>
    <n v="0"/>
    <n v="71000000"/>
    <n v="0"/>
    <n v="0"/>
    <n v="71000000"/>
    <n v="0"/>
    <n v="0"/>
    <n v="0"/>
    <n v="0"/>
  </r>
  <r>
    <s v="04-03-00-013"/>
    <x v="11"/>
    <s v="A-01-01-01-001-010"/>
    <x v="0"/>
    <s v="01"/>
    <s v="01"/>
    <s v="01"/>
    <s v="001"/>
    <s v="010"/>
    <m/>
    <m/>
    <m/>
    <s v="Nación"/>
    <x v="0"/>
    <s v="CSF"/>
    <s v="PRIMA DE VACACIONES"/>
    <x v="0"/>
    <n v="37000000"/>
    <n v="0"/>
    <n v="0"/>
    <n v="37000000"/>
    <n v="0"/>
    <n v="15397562"/>
    <n v="21602438"/>
    <n v="15397562"/>
    <n v="15397562"/>
    <n v="15397562"/>
    <n v="15397562"/>
  </r>
  <r>
    <s v="04-03-00-013"/>
    <x v="11"/>
    <s v="A-01-01-01-001-012"/>
    <x v="0"/>
    <s v="01"/>
    <s v="01"/>
    <s v="01"/>
    <s v="001"/>
    <s v="012"/>
    <m/>
    <m/>
    <m/>
    <s v="Nación"/>
    <x v="0"/>
    <s v="CSF"/>
    <s v="AUXILIO DE CONECTIVIDAD DIGITAL "/>
    <x v="0"/>
    <n v="6000000"/>
    <n v="0"/>
    <n v="0"/>
    <n v="6000000"/>
    <n v="0"/>
    <n v="4829464"/>
    <n v="1170536"/>
    <n v="4829464"/>
    <n v="4829464"/>
    <n v="4829464"/>
    <n v="4829464"/>
  </r>
  <r>
    <s v="04-03-00-013"/>
    <x v="11"/>
    <s v="A-01-01-02-001"/>
    <x v="0"/>
    <s v="01"/>
    <s v="01"/>
    <s v="02"/>
    <s v="001"/>
    <m/>
    <m/>
    <m/>
    <m/>
    <s v="Nación"/>
    <x v="0"/>
    <s v="CSF"/>
    <s v="APORTES A LA SEGURIDAD SOCIAL EN PENSIONES"/>
    <x v="0"/>
    <n v="73000000"/>
    <n v="0"/>
    <n v="0"/>
    <n v="73000000"/>
    <n v="0"/>
    <n v="33118200"/>
    <n v="39881800"/>
    <n v="33118200"/>
    <n v="33118200"/>
    <n v="33118200"/>
    <n v="33118200"/>
  </r>
  <r>
    <s v="04-03-00-013"/>
    <x v="11"/>
    <s v="A-01-01-02-002"/>
    <x v="0"/>
    <s v="01"/>
    <s v="01"/>
    <s v="02"/>
    <s v="002"/>
    <m/>
    <m/>
    <m/>
    <m/>
    <s v="Nación"/>
    <x v="0"/>
    <s v="CSF"/>
    <s v="APORTES A LA SEGURIDAD SOCIAL EN SALUD"/>
    <x v="0"/>
    <n v="51000000"/>
    <n v="0"/>
    <n v="0"/>
    <n v="51000000"/>
    <n v="0"/>
    <n v="23459000"/>
    <n v="27541000"/>
    <n v="23459000"/>
    <n v="23459000"/>
    <n v="23459000"/>
    <n v="23459000"/>
  </r>
  <r>
    <s v="04-03-00-013"/>
    <x v="11"/>
    <s v="A-01-01-02-004"/>
    <x v="0"/>
    <s v="01"/>
    <s v="01"/>
    <s v="02"/>
    <s v="004"/>
    <m/>
    <m/>
    <m/>
    <m/>
    <s v="Nación"/>
    <x v="0"/>
    <s v="CSF"/>
    <s v="APORTES A CAJAS DE COMPENSACIÓN FAMILIAR"/>
    <x v="0"/>
    <n v="29000000"/>
    <n v="0"/>
    <n v="0"/>
    <n v="29000000"/>
    <n v="0"/>
    <n v="13947200"/>
    <n v="15052800"/>
    <n v="13947200"/>
    <n v="13947200"/>
    <n v="13947200"/>
    <n v="13947200"/>
  </r>
  <r>
    <s v="04-03-00-013"/>
    <x v="11"/>
    <s v="A-01-01-02-005"/>
    <x v="0"/>
    <s v="01"/>
    <s v="01"/>
    <s v="02"/>
    <s v="005"/>
    <m/>
    <m/>
    <m/>
    <m/>
    <s v="Nación"/>
    <x v="0"/>
    <s v="CSF"/>
    <s v="APORTES GENERALES AL SISTEMA DE RIESGOS LABORALES"/>
    <x v="0"/>
    <n v="7000000"/>
    <n v="0"/>
    <n v="0"/>
    <n v="7000000"/>
    <n v="0"/>
    <n v="2709700"/>
    <n v="4290300"/>
    <n v="2709700"/>
    <n v="2709700"/>
    <n v="2709700"/>
    <n v="2709700"/>
  </r>
  <r>
    <s v="04-03-00-013"/>
    <x v="11"/>
    <s v="A-01-01-02-006"/>
    <x v="0"/>
    <s v="01"/>
    <s v="01"/>
    <s v="02"/>
    <s v="006"/>
    <m/>
    <m/>
    <m/>
    <m/>
    <s v="Nación"/>
    <x v="0"/>
    <s v="CSF"/>
    <s v="APORTES AL ICBF"/>
    <x v="0"/>
    <n v="22000000"/>
    <n v="0"/>
    <n v="0"/>
    <n v="22000000"/>
    <n v="0"/>
    <n v="10462200"/>
    <n v="11537800"/>
    <n v="10462200"/>
    <n v="10462200"/>
    <n v="10462200"/>
    <n v="10462200"/>
  </r>
  <r>
    <s v="04-03-00-013"/>
    <x v="11"/>
    <s v="A-01-01-02-007"/>
    <x v="0"/>
    <s v="01"/>
    <s v="01"/>
    <s v="02"/>
    <s v="007"/>
    <m/>
    <m/>
    <m/>
    <m/>
    <s v="Nación"/>
    <x v="0"/>
    <s v="CSF"/>
    <s v="APORTES AL SENA"/>
    <x v="0"/>
    <n v="4000000"/>
    <n v="12000000"/>
    <n v="0"/>
    <n v="16000000"/>
    <n v="0"/>
    <n v="6977100"/>
    <n v="9022900"/>
    <n v="6977100"/>
    <n v="6977100"/>
    <n v="6977100"/>
    <n v="6977100"/>
  </r>
  <r>
    <s v="04-03-00-013"/>
    <x v="11"/>
    <s v="A-01-01-02-008"/>
    <x v="0"/>
    <s v="01"/>
    <s v="01"/>
    <s v="02"/>
    <s v="008"/>
    <m/>
    <m/>
    <m/>
    <m/>
    <s v="Nación"/>
    <x v="0"/>
    <s v="CSF"/>
    <s v="APORTES A LA ESAP"/>
    <x v="0"/>
    <n v="4000000"/>
    <n v="0"/>
    <n v="4000000"/>
    <n v="0"/>
    <n v="0"/>
    <n v="0"/>
    <n v="0"/>
    <n v="0"/>
    <n v="0"/>
    <n v="0"/>
    <n v="0"/>
  </r>
  <r>
    <s v="04-03-00-013"/>
    <x v="11"/>
    <s v="A-01-01-02-009"/>
    <x v="0"/>
    <s v="01"/>
    <s v="01"/>
    <s v="02"/>
    <s v="009"/>
    <m/>
    <m/>
    <m/>
    <m/>
    <s v="Nación"/>
    <x v="0"/>
    <s v="CSF"/>
    <s v="APORTES A ESCUELAS INDUSTRIALES E INSTITUTOS TÉCNICOS"/>
    <x v="0"/>
    <n v="8000000"/>
    <n v="0"/>
    <n v="8000000"/>
    <n v="0"/>
    <n v="0"/>
    <n v="0"/>
    <n v="0"/>
    <n v="0"/>
    <n v="0"/>
    <n v="0"/>
    <n v="0"/>
  </r>
  <r>
    <s v="04-03-00-013"/>
    <x v="11"/>
    <s v="A-01-01-03-001-001"/>
    <x v="0"/>
    <s v="01"/>
    <s v="01"/>
    <s v="03"/>
    <s v="001"/>
    <s v="001"/>
    <m/>
    <m/>
    <m/>
    <s v="Nación"/>
    <x v="0"/>
    <s v="CSF"/>
    <s v="VACACIONES"/>
    <x v="0"/>
    <n v="35000000"/>
    <n v="0"/>
    <n v="0"/>
    <n v="35000000"/>
    <n v="0"/>
    <n v="15466592"/>
    <n v="19533408"/>
    <n v="15466592"/>
    <n v="15466592"/>
    <n v="15466592"/>
    <n v="15466592"/>
  </r>
  <r>
    <s v="04-03-00-013"/>
    <x v="11"/>
    <s v="A-01-01-03-001-002"/>
    <x v="0"/>
    <s v="01"/>
    <s v="01"/>
    <s v="03"/>
    <s v="001"/>
    <s v="002"/>
    <m/>
    <m/>
    <m/>
    <s v="Nación"/>
    <x v="0"/>
    <s v="CSF"/>
    <s v="INDEMNIZACIÓN POR VACACIONES"/>
    <x v="0"/>
    <n v="0"/>
    <n v="2160810"/>
    <n v="0"/>
    <n v="2160810"/>
    <n v="0"/>
    <n v="565688"/>
    <n v="1595122"/>
    <n v="565688"/>
    <n v="565688"/>
    <n v="565688"/>
    <n v="565688"/>
  </r>
  <r>
    <s v="04-03-00-013"/>
    <x v="11"/>
    <s v="A-01-01-03-001-003"/>
    <x v="0"/>
    <s v="01"/>
    <s v="01"/>
    <s v="03"/>
    <s v="001"/>
    <s v="003"/>
    <m/>
    <m/>
    <m/>
    <s v="Nación"/>
    <x v="0"/>
    <s v="CSF"/>
    <s v="BONIFICACIÓN ESPECIAL DE RECREACIÓN"/>
    <x v="0"/>
    <n v="3000000"/>
    <n v="0"/>
    <n v="0"/>
    <n v="3000000"/>
    <n v="0"/>
    <n v="1266674"/>
    <n v="1733326"/>
    <n v="1266674"/>
    <n v="1266674"/>
    <n v="1266674"/>
    <n v="1266674"/>
  </r>
  <r>
    <s v="04-03-00-013"/>
    <x v="11"/>
    <s v="A-01-01-03-002"/>
    <x v="0"/>
    <s v="01"/>
    <s v="01"/>
    <s v="03"/>
    <s v="002"/>
    <m/>
    <m/>
    <m/>
    <m/>
    <s v="Nación"/>
    <x v="0"/>
    <s v="CSF"/>
    <s v="PRIMA TÉCNICA NO SALARIAL"/>
    <x v="0"/>
    <n v="29000000"/>
    <n v="0"/>
    <n v="0"/>
    <n v="29000000"/>
    <n v="0"/>
    <n v="14129802"/>
    <n v="14870198"/>
    <n v="14129802"/>
    <n v="14129802"/>
    <n v="14129802"/>
    <n v="14129802"/>
  </r>
  <r>
    <s v="04-03-00-013"/>
    <x v="11"/>
    <s v="A-01-01-03-016"/>
    <x v="0"/>
    <s v="01"/>
    <s v="01"/>
    <s v="03"/>
    <s v="016"/>
    <m/>
    <m/>
    <m/>
    <m/>
    <s v="Nación"/>
    <x v="0"/>
    <s v="CSF"/>
    <s v="PRIMA DE COORDINACIÓN"/>
    <x v="0"/>
    <n v="8000000"/>
    <n v="0"/>
    <n v="0"/>
    <n v="8000000"/>
    <n v="0"/>
    <n v="4426184"/>
    <n v="3573816"/>
    <n v="4426184"/>
    <n v="4426184"/>
    <n v="4426184"/>
    <n v="4426184"/>
  </r>
  <r>
    <s v="04-03-00-013"/>
    <x v="11"/>
    <s v="A-02-02-02-006-004"/>
    <x v="0"/>
    <s v="02"/>
    <s v="02"/>
    <s v="02"/>
    <s v="006"/>
    <s v="004"/>
    <m/>
    <m/>
    <m/>
    <s v="Propios"/>
    <x v="1"/>
    <s v="CSF"/>
    <s v="SERVICIOS DE TRANSPORTE DE PASAJEROS"/>
    <x v="0"/>
    <n v="0"/>
    <n v="30000"/>
    <n v="0"/>
    <n v="30000"/>
    <n v="0"/>
    <n v="0"/>
    <n v="30000"/>
    <n v="0"/>
    <n v="0"/>
    <n v="0"/>
    <n v="0"/>
  </r>
  <r>
    <s v="04-03-00-013"/>
    <x v="11"/>
    <s v="A-02-02-02-006-009"/>
    <x v="0"/>
    <s v="02"/>
    <s v="02"/>
    <s v="02"/>
    <s v="006"/>
    <s v="009"/>
    <m/>
    <m/>
    <m/>
    <s v="Nación"/>
    <x v="0"/>
    <s v="CSF"/>
    <s v="SERVICIOS DE DISTRIBUCIÓN DE ELECTRICIDAD, GAS Y AGUA (POR CUENTA PROPIA)"/>
    <x v="0"/>
    <n v="31000000"/>
    <n v="3400000"/>
    <n v="0"/>
    <n v="34400000"/>
    <n v="0"/>
    <n v="34400000"/>
    <n v="0"/>
    <n v="34400000"/>
    <n v="19014240"/>
    <n v="19014240"/>
    <n v="19014240"/>
  </r>
  <r>
    <s v="04-03-00-013"/>
    <x v="11"/>
    <s v="A-02-02-02-007-002"/>
    <x v="0"/>
    <s v="02"/>
    <s v="02"/>
    <s v="02"/>
    <s v="007"/>
    <s v="002"/>
    <m/>
    <m/>
    <m/>
    <s v="Nación"/>
    <x v="0"/>
    <s v="CSF"/>
    <s v="SERVICIOS INMOBILIARIOS"/>
    <x v="0"/>
    <n v="35000000"/>
    <n v="2400000"/>
    <n v="0"/>
    <n v="37400000"/>
    <n v="0"/>
    <n v="37400000"/>
    <n v="0"/>
    <n v="35000000"/>
    <n v="19456816"/>
    <n v="19456816"/>
    <n v="19456816"/>
  </r>
  <r>
    <s v="04-03-00-013"/>
    <x v="11"/>
    <s v="A-02-02-02-007-002"/>
    <x v="0"/>
    <s v="02"/>
    <s v="02"/>
    <s v="02"/>
    <s v="007"/>
    <s v="002"/>
    <m/>
    <m/>
    <m/>
    <s v="Propios"/>
    <x v="1"/>
    <s v="CSF"/>
    <s v="SERVICIOS INMOBILIARIOS"/>
    <x v="0"/>
    <n v="26000000"/>
    <n v="0"/>
    <n v="0"/>
    <n v="26000000"/>
    <n v="0"/>
    <n v="26000000"/>
    <n v="0"/>
    <n v="26000000"/>
    <n v="13000000"/>
    <n v="13000000"/>
    <n v="13000000"/>
  </r>
  <r>
    <s v="04-03-00-013"/>
    <x v="11"/>
    <s v="A-02-02-02-008-004"/>
    <x v="0"/>
    <s v="02"/>
    <s v="02"/>
    <s v="02"/>
    <s v="008"/>
    <s v="004"/>
    <m/>
    <m/>
    <m/>
    <s v="Nación"/>
    <x v="0"/>
    <s v="CSF"/>
    <s v="SERVICIOS DE TELECOMUNICACIONES, TRANSMISIÓN Y SUMINISTRO DE INFORMACIÓN"/>
    <x v="0"/>
    <n v="400000"/>
    <n v="70000"/>
    <n v="0"/>
    <n v="470000"/>
    <n v="0"/>
    <n v="470000"/>
    <n v="0"/>
    <n v="470000"/>
    <n v="301168"/>
    <n v="301168"/>
    <n v="301168"/>
  </r>
  <r>
    <s v="04-03-00-013"/>
    <x v="11"/>
    <s v="A-02-02-02-009-004"/>
    <x v="0"/>
    <s v="02"/>
    <s v="02"/>
    <s v="02"/>
    <s v="009"/>
    <s v="004"/>
    <m/>
    <m/>
    <m/>
    <s v="Nación"/>
    <x v="0"/>
    <s v="CSF"/>
    <s v="SERVICIOS DE ALCANTARILLADO, RECOLECCIÓN, TRATAMIENTO Y DISPOSICIÓN DE DESECHOS Y OTROS SERVICIOS DE SANEAMIENTO AMBIENTAL"/>
    <x v="0"/>
    <n v="200000"/>
    <n v="150000"/>
    <n v="0"/>
    <n v="350000"/>
    <n v="0"/>
    <n v="350000"/>
    <n v="0"/>
    <n v="350000"/>
    <n v="200000"/>
    <n v="200000"/>
    <n v="200000"/>
  </r>
  <r>
    <s v="04-03-00-013"/>
    <x v="11"/>
    <s v="A-02-02-02-010"/>
    <x v="0"/>
    <s v="02"/>
    <s v="02"/>
    <s v="02"/>
    <s v="010"/>
    <m/>
    <m/>
    <m/>
    <m/>
    <s v="Nación"/>
    <x v="0"/>
    <s v="CSF"/>
    <s v="VIÁTICOS DE LOS FUNCIONARIOS EN COMISIÓN"/>
    <x v="0"/>
    <n v="0"/>
    <n v="135773"/>
    <n v="0"/>
    <n v="135773"/>
    <n v="0"/>
    <n v="0"/>
    <n v="135773"/>
    <n v="0"/>
    <n v="0"/>
    <n v="0"/>
    <n v="0"/>
  </r>
  <r>
    <s v="04-03-00-013"/>
    <x v="11"/>
    <s v="A-08-01-02-001"/>
    <x v="0"/>
    <s v="08"/>
    <s v="01"/>
    <s v="02"/>
    <s v="001"/>
    <m/>
    <m/>
    <m/>
    <m/>
    <s v="Nación"/>
    <x v="0"/>
    <s v="CSF"/>
    <s v="IMPUESTO PREDIAL Y SOBRETASA AMBIENTAL"/>
    <x v="0"/>
    <n v="0"/>
    <n v="9274626"/>
    <n v="0"/>
    <n v="9274626"/>
    <n v="0"/>
    <n v="7743600"/>
    <n v="1531026"/>
    <n v="7743600"/>
    <n v="7743600"/>
    <n v="7743600"/>
    <n v="7743600"/>
  </r>
  <r>
    <s v="04-03-00-014"/>
    <x v="12"/>
    <s v="A-01-01-01-001-001"/>
    <x v="0"/>
    <s v="01"/>
    <s v="01"/>
    <s v="01"/>
    <s v="001"/>
    <s v="001"/>
    <m/>
    <m/>
    <m/>
    <s v="Nación"/>
    <x v="0"/>
    <s v="CSF"/>
    <s v="SUELDO BÁSICO"/>
    <x v="0"/>
    <n v="628000000"/>
    <n v="0"/>
    <n v="0"/>
    <n v="628000000"/>
    <n v="0"/>
    <n v="315350174"/>
    <n v="312649826"/>
    <n v="315350174"/>
    <n v="315350174"/>
    <n v="315350174"/>
    <n v="315350174"/>
  </r>
  <r>
    <s v="04-03-00-014"/>
    <x v="12"/>
    <s v="A-01-01-01-001-004"/>
    <x v="0"/>
    <s v="01"/>
    <s v="01"/>
    <s v="01"/>
    <s v="001"/>
    <s v="004"/>
    <m/>
    <m/>
    <m/>
    <s v="Nación"/>
    <x v="0"/>
    <s v="CSF"/>
    <s v="SUBSIDIO DE ALIMENTACIÓN"/>
    <x v="0"/>
    <n v="10539000"/>
    <n v="0"/>
    <n v="0"/>
    <n v="10539000"/>
    <n v="0"/>
    <n v="5193100"/>
    <n v="5345900"/>
    <n v="5193100"/>
    <n v="5193100"/>
    <n v="5193100"/>
    <n v="5193100"/>
  </r>
  <r>
    <s v="04-03-00-014"/>
    <x v="12"/>
    <s v="A-01-01-01-001-005"/>
    <x v="0"/>
    <s v="01"/>
    <s v="01"/>
    <s v="01"/>
    <s v="001"/>
    <s v="005"/>
    <m/>
    <m/>
    <m/>
    <s v="Nación"/>
    <x v="0"/>
    <s v="CSF"/>
    <s v="AUXILIO DE TRANSPORTE"/>
    <x v="0"/>
    <n v="6816000"/>
    <n v="0"/>
    <n v="6816000"/>
    <n v="0"/>
    <n v="0"/>
    <n v="0"/>
    <n v="0"/>
    <n v="0"/>
    <n v="0"/>
    <n v="0"/>
    <n v="0"/>
  </r>
  <r>
    <s v="04-03-00-014"/>
    <x v="12"/>
    <s v="A-01-01-01-001-006"/>
    <x v="0"/>
    <s v="01"/>
    <s v="01"/>
    <s v="01"/>
    <s v="001"/>
    <s v="006"/>
    <m/>
    <m/>
    <m/>
    <s v="Nación"/>
    <x v="0"/>
    <s v="CSF"/>
    <s v="PRIMA DE SERVICIO"/>
    <x v="0"/>
    <n v="60000000"/>
    <n v="537168"/>
    <n v="0"/>
    <n v="60537168"/>
    <n v="0"/>
    <n v="60537168"/>
    <n v="0"/>
    <n v="60537168"/>
    <n v="60537168"/>
    <n v="60537168"/>
    <n v="60537168"/>
  </r>
  <r>
    <s v="04-03-00-014"/>
    <x v="12"/>
    <s v="A-01-01-01-001-007"/>
    <x v="0"/>
    <s v="01"/>
    <s v="01"/>
    <s v="01"/>
    <s v="001"/>
    <s v="007"/>
    <m/>
    <m/>
    <m/>
    <s v="Nación"/>
    <x v="0"/>
    <s v="CSF"/>
    <s v="BONIFICACIÓN POR SERVICIOS PRESTADOS"/>
    <x v="0"/>
    <n v="23000000"/>
    <n v="0"/>
    <n v="0"/>
    <n v="23000000"/>
    <n v="0"/>
    <n v="11512845"/>
    <n v="11487155"/>
    <n v="11512845"/>
    <n v="11512845"/>
    <n v="11512845"/>
    <n v="11512845"/>
  </r>
  <r>
    <s v="04-03-00-014"/>
    <x v="12"/>
    <s v="A-01-01-01-001-008"/>
    <x v="0"/>
    <s v="01"/>
    <s v="01"/>
    <s v="01"/>
    <s v="001"/>
    <s v="008"/>
    <m/>
    <m/>
    <m/>
    <s v="Nación"/>
    <x v="0"/>
    <s v="CSF"/>
    <s v="HORAS EXTRAS, DOMINICALES, FESTIVOS Y RECARGOS"/>
    <x v="0"/>
    <n v="0"/>
    <n v="195870"/>
    <n v="0"/>
    <n v="195870"/>
    <n v="0"/>
    <n v="95870"/>
    <n v="100000"/>
    <n v="95870"/>
    <n v="95870"/>
    <n v="95870"/>
    <n v="95870"/>
  </r>
  <r>
    <s v="04-03-00-014"/>
    <x v="12"/>
    <s v="A-01-01-01-001-009"/>
    <x v="0"/>
    <s v="01"/>
    <s v="01"/>
    <s v="01"/>
    <s v="001"/>
    <s v="009"/>
    <m/>
    <m/>
    <m/>
    <s v="Nación"/>
    <x v="0"/>
    <s v="CSF"/>
    <s v="PRIMA DE NAVIDAD"/>
    <x v="0"/>
    <n v="77000000"/>
    <n v="0"/>
    <n v="0"/>
    <n v="77000000"/>
    <n v="0"/>
    <n v="0"/>
    <n v="77000000"/>
    <n v="0"/>
    <n v="0"/>
    <n v="0"/>
    <n v="0"/>
  </r>
  <r>
    <s v="04-03-00-014"/>
    <x v="12"/>
    <s v="A-01-01-01-001-010"/>
    <x v="0"/>
    <s v="01"/>
    <s v="01"/>
    <s v="01"/>
    <s v="001"/>
    <s v="010"/>
    <m/>
    <m/>
    <m/>
    <s v="Nación"/>
    <x v="0"/>
    <s v="CSF"/>
    <s v="PRIMA DE VACACIONES"/>
    <x v="0"/>
    <n v="37000000"/>
    <n v="0"/>
    <n v="0"/>
    <n v="37000000"/>
    <n v="0"/>
    <n v="12720970"/>
    <n v="24279030"/>
    <n v="12720970"/>
    <n v="12720970"/>
    <n v="12720970"/>
    <n v="12720970"/>
  </r>
  <r>
    <s v="04-03-00-014"/>
    <x v="12"/>
    <s v="A-01-01-01-001-012"/>
    <x v="0"/>
    <s v="01"/>
    <s v="01"/>
    <s v="01"/>
    <s v="001"/>
    <s v="012"/>
    <m/>
    <m/>
    <m/>
    <s v="Nación"/>
    <x v="0"/>
    <s v="CSF"/>
    <s v="AUXILIO DE CONECTIVIDAD DIGITAL "/>
    <x v="0"/>
    <n v="7000000"/>
    <n v="2000000"/>
    <n v="0"/>
    <n v="9000000"/>
    <n v="0"/>
    <n v="7153709"/>
    <n v="1846291"/>
    <n v="7153709"/>
    <n v="7153709"/>
    <n v="7153709"/>
    <n v="7153709"/>
  </r>
  <r>
    <s v="04-03-00-014"/>
    <x v="12"/>
    <s v="A-01-01-02-001"/>
    <x v="0"/>
    <s v="01"/>
    <s v="01"/>
    <s v="02"/>
    <s v="001"/>
    <m/>
    <m/>
    <m/>
    <m/>
    <s v="Nación"/>
    <x v="0"/>
    <s v="CSF"/>
    <s v="APORTES A LA SEGURIDAD SOCIAL EN PENSIONES"/>
    <x v="0"/>
    <n v="80000000"/>
    <n v="0"/>
    <n v="0"/>
    <n v="80000000"/>
    <n v="0"/>
    <n v="41092900"/>
    <n v="38907100"/>
    <n v="41092900"/>
    <n v="41092900"/>
    <n v="41092900"/>
    <n v="41092900"/>
  </r>
  <r>
    <s v="04-03-00-014"/>
    <x v="12"/>
    <s v="A-01-01-02-002"/>
    <x v="0"/>
    <s v="01"/>
    <s v="01"/>
    <s v="02"/>
    <s v="002"/>
    <m/>
    <m/>
    <m/>
    <m/>
    <s v="Nación"/>
    <x v="0"/>
    <s v="CSF"/>
    <s v="APORTES A LA SEGURIDAD SOCIAL EN SALUD"/>
    <x v="0"/>
    <n v="58000000"/>
    <n v="0"/>
    <n v="0"/>
    <n v="58000000"/>
    <n v="0"/>
    <n v="29109400"/>
    <n v="28890600"/>
    <n v="29109400"/>
    <n v="29109400"/>
    <n v="29109400"/>
    <n v="29109400"/>
  </r>
  <r>
    <s v="04-03-00-014"/>
    <x v="12"/>
    <s v="A-01-01-02-004"/>
    <x v="0"/>
    <s v="01"/>
    <s v="01"/>
    <s v="02"/>
    <s v="004"/>
    <m/>
    <m/>
    <m/>
    <m/>
    <s v="Nación"/>
    <x v="0"/>
    <s v="CSF"/>
    <s v="APORTES A CAJAS DE COMPENSACIÓN FAMILIAR"/>
    <x v="0"/>
    <n v="40000000"/>
    <n v="0"/>
    <n v="0"/>
    <n v="40000000"/>
    <n v="0"/>
    <n v="18731000"/>
    <n v="21269000"/>
    <n v="18731000"/>
    <n v="18731000"/>
    <n v="18731000"/>
    <n v="18731000"/>
  </r>
  <r>
    <s v="04-03-00-014"/>
    <x v="12"/>
    <s v="A-01-01-02-005"/>
    <x v="0"/>
    <s v="01"/>
    <s v="01"/>
    <s v="02"/>
    <s v="005"/>
    <m/>
    <m/>
    <m/>
    <m/>
    <s v="Nación"/>
    <x v="0"/>
    <s v="CSF"/>
    <s v="APORTES GENERALES AL SISTEMA DE RIESGOS LABORALES"/>
    <x v="0"/>
    <n v="8000000"/>
    <n v="0"/>
    <n v="0"/>
    <n v="8000000"/>
    <n v="0"/>
    <n v="4259200"/>
    <n v="3740800"/>
    <n v="4259200"/>
    <n v="4259200"/>
    <n v="4259200"/>
    <n v="4259200"/>
  </r>
  <r>
    <s v="04-03-00-014"/>
    <x v="12"/>
    <s v="A-01-01-02-006"/>
    <x v="0"/>
    <s v="01"/>
    <s v="01"/>
    <s v="02"/>
    <s v="006"/>
    <m/>
    <m/>
    <m/>
    <m/>
    <s v="Nación"/>
    <x v="0"/>
    <s v="CSF"/>
    <s v="APORTES AL ICBF"/>
    <x v="0"/>
    <n v="30000000"/>
    <n v="0"/>
    <n v="0"/>
    <n v="30000000"/>
    <n v="0"/>
    <n v="14050100"/>
    <n v="15949900"/>
    <n v="14050100"/>
    <n v="14050100"/>
    <n v="14050100"/>
    <n v="14050100"/>
  </r>
  <r>
    <s v="04-03-00-014"/>
    <x v="12"/>
    <s v="A-01-01-02-007"/>
    <x v="0"/>
    <s v="01"/>
    <s v="01"/>
    <s v="02"/>
    <s v="007"/>
    <m/>
    <m/>
    <m/>
    <m/>
    <s v="Nación"/>
    <x v="0"/>
    <s v="CSF"/>
    <s v="APORTES AL SENA"/>
    <x v="0"/>
    <n v="5000000"/>
    <n v="15000000"/>
    <n v="0"/>
    <n v="20000000"/>
    <n v="0"/>
    <n v="9370400"/>
    <n v="10629600"/>
    <n v="9370400"/>
    <n v="9370400"/>
    <n v="9370400"/>
    <n v="9370400"/>
  </r>
  <r>
    <s v="04-03-00-014"/>
    <x v="12"/>
    <s v="A-01-01-02-008"/>
    <x v="0"/>
    <s v="01"/>
    <s v="01"/>
    <s v="02"/>
    <s v="008"/>
    <m/>
    <m/>
    <m/>
    <m/>
    <s v="Nación"/>
    <x v="0"/>
    <s v="CSF"/>
    <s v="APORTES A LA ESAP"/>
    <x v="0"/>
    <n v="5000000"/>
    <n v="0"/>
    <n v="5000000"/>
    <n v="0"/>
    <n v="0"/>
    <n v="0"/>
    <n v="0"/>
    <n v="0"/>
    <n v="0"/>
    <n v="0"/>
    <n v="0"/>
  </r>
  <r>
    <s v="04-03-00-014"/>
    <x v="12"/>
    <s v="A-01-01-02-009"/>
    <x v="0"/>
    <s v="01"/>
    <s v="01"/>
    <s v="02"/>
    <s v="009"/>
    <m/>
    <m/>
    <m/>
    <m/>
    <s v="Nación"/>
    <x v="0"/>
    <s v="CSF"/>
    <s v="APORTES A ESCUELAS INDUSTRIALES E INSTITUTOS TÉCNICOS"/>
    <x v="0"/>
    <n v="10000000"/>
    <n v="0"/>
    <n v="10000000"/>
    <n v="0"/>
    <n v="0"/>
    <n v="0"/>
    <n v="0"/>
    <n v="0"/>
    <n v="0"/>
    <n v="0"/>
    <n v="0"/>
  </r>
  <r>
    <s v="04-03-00-014"/>
    <x v="12"/>
    <s v="A-01-01-03-001-001"/>
    <x v="0"/>
    <s v="01"/>
    <s v="01"/>
    <s v="03"/>
    <s v="001"/>
    <s v="001"/>
    <m/>
    <m/>
    <m/>
    <s v="Nación"/>
    <x v="0"/>
    <s v="CSF"/>
    <s v="VACACIONES"/>
    <x v="0"/>
    <n v="31000000"/>
    <n v="0"/>
    <n v="0"/>
    <n v="31000000"/>
    <n v="0"/>
    <n v="11953252"/>
    <n v="19046748"/>
    <n v="11953252"/>
    <n v="11953252"/>
    <n v="11953252"/>
    <n v="11953252"/>
  </r>
  <r>
    <s v="04-03-00-014"/>
    <x v="12"/>
    <s v="A-01-01-03-001-003"/>
    <x v="0"/>
    <s v="01"/>
    <s v="01"/>
    <s v="03"/>
    <s v="001"/>
    <s v="003"/>
    <m/>
    <m/>
    <m/>
    <s v="Nación"/>
    <x v="0"/>
    <s v="CSF"/>
    <s v="BONIFICACIÓN ESPECIAL DE RECREACIÓN"/>
    <x v="0"/>
    <n v="3000000"/>
    <n v="0"/>
    <n v="0"/>
    <n v="3000000"/>
    <n v="0"/>
    <n v="954752"/>
    <n v="2045248"/>
    <n v="954752"/>
    <n v="954752"/>
    <n v="954752"/>
    <n v="954752"/>
  </r>
  <r>
    <s v="04-03-00-014"/>
    <x v="12"/>
    <s v="A-01-01-03-002"/>
    <x v="0"/>
    <s v="01"/>
    <s v="01"/>
    <s v="03"/>
    <s v="002"/>
    <m/>
    <m/>
    <m/>
    <m/>
    <s v="Nación"/>
    <x v="0"/>
    <s v="CSF"/>
    <s v="PRIMA TÉCNICA NO SALARIAL"/>
    <x v="0"/>
    <n v="29000000"/>
    <n v="0"/>
    <n v="0"/>
    <n v="29000000"/>
    <n v="0"/>
    <n v="14129802"/>
    <n v="14870198"/>
    <n v="14129802"/>
    <n v="14129802"/>
    <n v="14129802"/>
    <n v="14129802"/>
  </r>
  <r>
    <s v="04-03-00-014"/>
    <x v="12"/>
    <s v="A-02-02-02-006-004"/>
    <x v="0"/>
    <s v="02"/>
    <s v="02"/>
    <s v="02"/>
    <s v="006"/>
    <s v="004"/>
    <m/>
    <m/>
    <m/>
    <s v="Propios"/>
    <x v="1"/>
    <s v="CSF"/>
    <s v="SERVICIOS DE TRANSPORTE DE PASAJEROS"/>
    <x v="0"/>
    <n v="400000"/>
    <n v="176800"/>
    <n v="3900"/>
    <n v="572900"/>
    <n v="0"/>
    <n v="572900"/>
    <n v="0"/>
    <n v="572900"/>
    <n v="482900"/>
    <n v="482900"/>
    <n v="482900"/>
  </r>
  <r>
    <s v="04-03-00-014"/>
    <x v="12"/>
    <s v="A-02-02-02-006-009"/>
    <x v="0"/>
    <s v="02"/>
    <s v="02"/>
    <s v="02"/>
    <s v="006"/>
    <s v="009"/>
    <m/>
    <m/>
    <m/>
    <s v="Nación"/>
    <x v="0"/>
    <s v="CSF"/>
    <s v="SERVICIOS DE DISTRIBUCIÓN DE ELECTRICIDAD, GAS Y AGUA (POR CUENTA PROPIA)"/>
    <x v="0"/>
    <n v="26200000"/>
    <n v="50000000"/>
    <n v="0"/>
    <n v="76200000"/>
    <n v="0"/>
    <n v="76200000"/>
    <n v="0"/>
    <n v="41544633"/>
    <n v="41544633"/>
    <n v="41544633"/>
    <n v="41544633"/>
  </r>
  <r>
    <s v="04-03-00-014"/>
    <x v="12"/>
    <s v="A-02-02-02-007-002"/>
    <x v="0"/>
    <s v="02"/>
    <s v="02"/>
    <s v="02"/>
    <s v="007"/>
    <s v="002"/>
    <m/>
    <m/>
    <m/>
    <s v="Nación"/>
    <x v="0"/>
    <s v="CSF"/>
    <s v="SERVICIOS INMOBILIARIOS"/>
    <x v="0"/>
    <n v="22000000"/>
    <n v="0"/>
    <n v="0"/>
    <n v="22000000"/>
    <n v="0"/>
    <n v="22000000"/>
    <n v="0"/>
    <n v="11487792"/>
    <n v="11487792"/>
    <n v="11487792"/>
    <n v="11487792"/>
  </r>
  <r>
    <s v="04-03-00-014"/>
    <x v="12"/>
    <s v="A-02-02-02-008-004"/>
    <x v="0"/>
    <s v="02"/>
    <s v="02"/>
    <s v="02"/>
    <s v="008"/>
    <s v="004"/>
    <m/>
    <m/>
    <m/>
    <s v="Nación"/>
    <x v="0"/>
    <s v="CSF"/>
    <s v="SERVICIOS DE TELECOMUNICACIONES, TRANSMISIÓN Y SUMINISTRO DE INFORMACIÓN"/>
    <x v="0"/>
    <n v="1500000"/>
    <n v="2532000"/>
    <n v="0"/>
    <n v="4032000"/>
    <n v="0"/>
    <n v="4032000"/>
    <n v="0"/>
    <n v="2550979"/>
    <n v="2550979"/>
    <n v="2550979"/>
    <n v="2550979"/>
  </r>
  <r>
    <s v="04-03-00-014"/>
    <x v="12"/>
    <s v="A-02-02-02-009-004"/>
    <x v="0"/>
    <s v="02"/>
    <s v="02"/>
    <s v="02"/>
    <s v="009"/>
    <s v="004"/>
    <m/>
    <m/>
    <m/>
    <s v="Nación"/>
    <x v="0"/>
    <s v="CSF"/>
    <s v="SERVICIOS DE ALCANTARILLADO, RECOLECCIÓN, TRATAMIENTO Y DISPOSICIÓN DE DESECHOS Y OTROS SERVICIOS DE SANEAMIENTO AMBIENTAL"/>
    <x v="0"/>
    <n v="4000000"/>
    <n v="0"/>
    <n v="0"/>
    <n v="4000000"/>
    <n v="0"/>
    <n v="4000000"/>
    <n v="0"/>
    <n v="1789403"/>
    <n v="1789403"/>
    <n v="1789403"/>
    <n v="1789403"/>
  </r>
  <r>
    <s v="04-03-00-014"/>
    <x v="12"/>
    <s v="A-02-02-02-010"/>
    <x v="0"/>
    <s v="02"/>
    <s v="02"/>
    <s v="02"/>
    <s v="010"/>
    <m/>
    <m/>
    <m/>
    <m/>
    <s v="Nación"/>
    <x v="0"/>
    <s v="CSF"/>
    <s v="VIÁTICOS DE LOS FUNCIONARIOS EN COMISIÓN"/>
    <x v="0"/>
    <n v="0"/>
    <n v="271546"/>
    <n v="0"/>
    <n v="271546"/>
    <n v="0"/>
    <n v="271546"/>
    <n v="0"/>
    <n v="271546"/>
    <n v="0"/>
    <n v="0"/>
    <n v="0"/>
  </r>
  <r>
    <s v="04-03-00-014"/>
    <x v="12"/>
    <s v="A-02-02-02-010"/>
    <x v="0"/>
    <s v="02"/>
    <s v="02"/>
    <s v="02"/>
    <s v="010"/>
    <m/>
    <m/>
    <m/>
    <m/>
    <s v="Propios"/>
    <x v="1"/>
    <s v="CSF"/>
    <s v="VIÁTICOS DE LOS FUNCIONARIOS EN COMISIÓN"/>
    <x v="0"/>
    <n v="0"/>
    <n v="54290"/>
    <n v="0"/>
    <n v="54290"/>
    <n v="0"/>
    <n v="54290"/>
    <n v="0"/>
    <n v="54290"/>
    <n v="54290"/>
    <n v="54290"/>
    <n v="54290"/>
  </r>
  <r>
    <s v="04-03-00-014"/>
    <x v="12"/>
    <s v="A-03-04-02-012-001"/>
    <x v="0"/>
    <s v="03"/>
    <s v="04"/>
    <s v="02"/>
    <s v="012"/>
    <s v="001"/>
    <m/>
    <m/>
    <m/>
    <s v="Nación"/>
    <x v="0"/>
    <s v="CSF"/>
    <s v="INCAPACIDADES (NO DE PENSIONES)"/>
    <x v="0"/>
    <n v="900000"/>
    <n v="1153000"/>
    <n v="0"/>
    <n v="2053000"/>
    <n v="0"/>
    <n v="1997495"/>
    <n v="55505"/>
    <n v="1997495"/>
    <n v="1997495"/>
    <n v="1997495"/>
    <n v="1997495"/>
  </r>
  <r>
    <s v="04-03-00-014"/>
    <x v="12"/>
    <s v="A-08-01-02-001"/>
    <x v="0"/>
    <s v="08"/>
    <s v="01"/>
    <s v="02"/>
    <s v="001"/>
    <m/>
    <m/>
    <m/>
    <m/>
    <s v="Nación"/>
    <x v="0"/>
    <s v="CSF"/>
    <s v="IMPUESTO PREDIAL Y SOBRETASA AMBIENTAL"/>
    <x v="0"/>
    <n v="0"/>
    <n v="7697871"/>
    <n v="0"/>
    <n v="7697871"/>
    <n v="0"/>
    <n v="7697871"/>
    <n v="0"/>
    <n v="7697871"/>
    <n v="7697871"/>
    <n v="7697871"/>
    <n v="7697871"/>
  </r>
  <r>
    <s v="04-03-00-014"/>
    <x v="12"/>
    <s v="A-08-01-02-003"/>
    <x v="0"/>
    <s v="08"/>
    <s v="01"/>
    <s v="02"/>
    <s v="003"/>
    <m/>
    <m/>
    <m/>
    <m/>
    <s v="Propios"/>
    <x v="1"/>
    <s v="CSF"/>
    <s v="IMPUESTO DE INDUSTRIA Y COMERCIO"/>
    <x v="0"/>
    <n v="0"/>
    <n v="15400000"/>
    <n v="0"/>
    <n v="15400000"/>
    <n v="0"/>
    <n v="15400000"/>
    <n v="0"/>
    <n v="14254000"/>
    <n v="14254000"/>
    <n v="14254000"/>
    <n v="14254000"/>
  </r>
  <r>
    <s v="04-03-00-015"/>
    <x v="13"/>
    <s v="A-01-01-01-001-001"/>
    <x v="0"/>
    <s v="01"/>
    <s v="01"/>
    <s v="01"/>
    <s v="001"/>
    <s v="001"/>
    <m/>
    <m/>
    <m/>
    <s v="Nación"/>
    <x v="0"/>
    <s v="CSF"/>
    <s v="SUELDO BÁSICO"/>
    <x v="0"/>
    <n v="644000000"/>
    <n v="0"/>
    <n v="0"/>
    <n v="644000000"/>
    <n v="0"/>
    <n v="331653382"/>
    <n v="312346618"/>
    <n v="331653382"/>
    <n v="331653382"/>
    <n v="331653382"/>
    <n v="331653382"/>
  </r>
  <r>
    <s v="04-03-00-015"/>
    <x v="13"/>
    <s v="A-01-01-01-001-004"/>
    <x v="0"/>
    <s v="01"/>
    <s v="01"/>
    <s v="01"/>
    <s v="001"/>
    <s v="004"/>
    <m/>
    <m/>
    <m/>
    <s v="Nación"/>
    <x v="0"/>
    <s v="CSF"/>
    <s v="SUBSIDIO DE ALIMENTACIÓN"/>
    <x v="0"/>
    <n v="16382000"/>
    <n v="0"/>
    <n v="0"/>
    <n v="16382000"/>
    <n v="0"/>
    <n v="8121242"/>
    <n v="8260758"/>
    <n v="8121242"/>
    <n v="8121242"/>
    <n v="8121242"/>
    <n v="8121242"/>
  </r>
  <r>
    <s v="04-03-00-015"/>
    <x v="13"/>
    <s v="A-01-01-01-001-005"/>
    <x v="0"/>
    <s v="01"/>
    <s v="01"/>
    <s v="01"/>
    <s v="001"/>
    <s v="005"/>
    <m/>
    <m/>
    <m/>
    <s v="Nación"/>
    <x v="0"/>
    <s v="CSF"/>
    <s v="AUXILIO DE TRANSPORTE"/>
    <x v="0"/>
    <n v="12305000"/>
    <n v="0"/>
    <n v="12305000"/>
    <n v="0"/>
    <n v="0"/>
    <n v="0"/>
    <n v="0"/>
    <n v="0"/>
    <n v="0"/>
    <n v="0"/>
    <n v="0"/>
  </r>
  <r>
    <s v="04-03-00-015"/>
    <x v="13"/>
    <s v="A-01-01-01-001-006"/>
    <x v="0"/>
    <s v="01"/>
    <s v="01"/>
    <s v="01"/>
    <s v="001"/>
    <s v="006"/>
    <m/>
    <m/>
    <m/>
    <s v="Nación"/>
    <x v="0"/>
    <s v="CSF"/>
    <s v="PRIMA DE SERVICIO"/>
    <x v="0"/>
    <n v="64000000"/>
    <n v="4800000"/>
    <n v="2099033"/>
    <n v="66700967"/>
    <n v="0"/>
    <n v="66700967"/>
    <n v="0"/>
    <n v="66700967"/>
    <n v="66700967"/>
    <n v="66700967"/>
    <n v="66700967"/>
  </r>
  <r>
    <s v="04-03-00-015"/>
    <x v="13"/>
    <s v="A-01-01-01-001-007"/>
    <x v="0"/>
    <s v="01"/>
    <s v="01"/>
    <s v="01"/>
    <s v="001"/>
    <s v="007"/>
    <m/>
    <m/>
    <m/>
    <s v="Nación"/>
    <x v="0"/>
    <s v="CSF"/>
    <s v="BONIFICACIÓN POR SERVICIOS PRESTADOS"/>
    <x v="0"/>
    <n v="24000000"/>
    <n v="0"/>
    <n v="0"/>
    <n v="24000000"/>
    <n v="0"/>
    <n v="12036108"/>
    <n v="11963892"/>
    <n v="12036108"/>
    <n v="12036108"/>
    <n v="12036108"/>
    <n v="12036108"/>
  </r>
  <r>
    <s v="04-03-00-015"/>
    <x v="13"/>
    <s v="A-01-01-01-001-009"/>
    <x v="0"/>
    <s v="01"/>
    <s v="01"/>
    <s v="01"/>
    <s v="001"/>
    <s v="009"/>
    <m/>
    <m/>
    <m/>
    <s v="Nación"/>
    <x v="0"/>
    <s v="CSF"/>
    <s v="PRIMA DE NAVIDAD"/>
    <x v="0"/>
    <n v="82000000"/>
    <n v="0"/>
    <n v="0"/>
    <n v="82000000"/>
    <n v="0"/>
    <n v="0"/>
    <n v="82000000"/>
    <n v="0"/>
    <n v="0"/>
    <n v="0"/>
    <n v="0"/>
  </r>
  <r>
    <s v="04-03-00-015"/>
    <x v="13"/>
    <s v="A-01-01-01-001-010"/>
    <x v="0"/>
    <s v="01"/>
    <s v="01"/>
    <s v="01"/>
    <s v="001"/>
    <s v="010"/>
    <m/>
    <m/>
    <m/>
    <s v="Nación"/>
    <x v="0"/>
    <s v="CSF"/>
    <s v="PRIMA DE VACACIONES"/>
    <x v="0"/>
    <n v="48000000"/>
    <n v="0"/>
    <n v="0"/>
    <n v="48000000"/>
    <n v="0"/>
    <n v="15364901"/>
    <n v="32635099"/>
    <n v="15364901"/>
    <n v="15364901"/>
    <n v="15364901"/>
    <n v="15364901"/>
  </r>
  <r>
    <s v="04-03-00-015"/>
    <x v="13"/>
    <s v="A-01-01-01-001-012"/>
    <x v="0"/>
    <s v="01"/>
    <s v="01"/>
    <s v="01"/>
    <s v="001"/>
    <s v="012"/>
    <m/>
    <m/>
    <m/>
    <s v="Nación"/>
    <x v="0"/>
    <s v="CSF"/>
    <s v="AUXILIO DE CONECTIVIDAD DIGITAL "/>
    <x v="0"/>
    <n v="12000000"/>
    <n v="3000000"/>
    <n v="0"/>
    <n v="15000000"/>
    <n v="0"/>
    <n v="12469314"/>
    <n v="2530686"/>
    <n v="12469314"/>
    <n v="12469314"/>
    <n v="12469314"/>
    <n v="12469314"/>
  </r>
  <r>
    <s v="04-03-00-015"/>
    <x v="13"/>
    <s v="A-01-01-02-001"/>
    <x v="0"/>
    <s v="01"/>
    <s v="01"/>
    <s v="02"/>
    <s v="001"/>
    <m/>
    <m/>
    <m/>
    <m/>
    <s v="Nación"/>
    <x v="0"/>
    <s v="CSF"/>
    <s v="APORTES A LA SEGURIDAD SOCIAL EN PENSIONES"/>
    <x v="0"/>
    <n v="80000000"/>
    <n v="0"/>
    <n v="0"/>
    <n v="80000000"/>
    <n v="0"/>
    <n v="43636300"/>
    <n v="36363700"/>
    <n v="43636300"/>
    <n v="43636300"/>
    <n v="43636300"/>
    <n v="43636300"/>
  </r>
  <r>
    <s v="04-03-00-015"/>
    <x v="13"/>
    <s v="A-01-01-02-002"/>
    <x v="0"/>
    <s v="01"/>
    <s v="01"/>
    <s v="02"/>
    <s v="002"/>
    <m/>
    <m/>
    <m/>
    <m/>
    <s v="Nación"/>
    <x v="0"/>
    <s v="CSF"/>
    <s v="APORTES A LA SEGURIDAD SOCIAL EN SALUD"/>
    <x v="0"/>
    <n v="60000000"/>
    <n v="0"/>
    <n v="0"/>
    <n v="60000000"/>
    <n v="0"/>
    <n v="30910400"/>
    <n v="29089600"/>
    <n v="30910400"/>
    <n v="30910400"/>
    <n v="30910400"/>
    <n v="30910400"/>
  </r>
  <r>
    <s v="04-03-00-015"/>
    <x v="13"/>
    <s v="A-01-01-02-004"/>
    <x v="0"/>
    <s v="01"/>
    <s v="01"/>
    <s v="02"/>
    <s v="004"/>
    <m/>
    <m/>
    <m/>
    <m/>
    <s v="Nación"/>
    <x v="0"/>
    <s v="CSF"/>
    <s v="APORTES A CAJAS DE COMPENSACIÓN FAMILIAR"/>
    <x v="0"/>
    <n v="36000000"/>
    <n v="0"/>
    <n v="0"/>
    <n v="36000000"/>
    <n v="0"/>
    <n v="18476200"/>
    <n v="17523800"/>
    <n v="18476200"/>
    <n v="18476200"/>
    <n v="18476200"/>
    <n v="18476200"/>
  </r>
  <r>
    <s v="04-03-00-015"/>
    <x v="13"/>
    <s v="A-01-01-02-005"/>
    <x v="0"/>
    <s v="01"/>
    <s v="01"/>
    <s v="02"/>
    <s v="005"/>
    <m/>
    <m/>
    <m/>
    <m/>
    <s v="Nación"/>
    <x v="0"/>
    <s v="CSF"/>
    <s v="APORTES GENERALES AL SISTEMA DE RIESGOS LABORALES"/>
    <x v="0"/>
    <n v="10000000"/>
    <n v="0"/>
    <n v="0"/>
    <n v="10000000"/>
    <n v="0"/>
    <n v="5278200"/>
    <n v="4721800"/>
    <n v="5278200"/>
    <n v="5278200"/>
    <n v="5278200"/>
    <n v="5278200"/>
  </r>
  <r>
    <s v="04-03-00-015"/>
    <x v="13"/>
    <s v="A-01-01-02-006"/>
    <x v="0"/>
    <s v="01"/>
    <s v="01"/>
    <s v="02"/>
    <s v="006"/>
    <m/>
    <m/>
    <m/>
    <m/>
    <s v="Nación"/>
    <x v="0"/>
    <s v="CSF"/>
    <s v="APORTES AL ICBF"/>
    <x v="0"/>
    <n v="26000000"/>
    <n v="0"/>
    <n v="0"/>
    <n v="26000000"/>
    <n v="0"/>
    <n v="13859400"/>
    <n v="12140600"/>
    <n v="13859400"/>
    <n v="13859400"/>
    <n v="13859400"/>
    <n v="13859400"/>
  </r>
  <r>
    <s v="04-03-00-015"/>
    <x v="13"/>
    <s v="A-01-01-02-007"/>
    <x v="0"/>
    <s v="01"/>
    <s v="01"/>
    <s v="02"/>
    <s v="007"/>
    <m/>
    <m/>
    <m/>
    <m/>
    <s v="Nación"/>
    <x v="0"/>
    <s v="CSF"/>
    <s v="APORTES AL SENA"/>
    <x v="0"/>
    <n v="5000000"/>
    <n v="15000000"/>
    <n v="0"/>
    <n v="20000000"/>
    <n v="0"/>
    <n v="9243500"/>
    <n v="10756500"/>
    <n v="9243500"/>
    <n v="9243500"/>
    <n v="9243500"/>
    <n v="9243500"/>
  </r>
  <r>
    <s v="04-03-00-015"/>
    <x v="13"/>
    <s v="A-01-01-02-008"/>
    <x v="0"/>
    <s v="01"/>
    <s v="01"/>
    <s v="02"/>
    <s v="008"/>
    <m/>
    <m/>
    <m/>
    <m/>
    <s v="Nación"/>
    <x v="0"/>
    <s v="CSF"/>
    <s v="APORTES A LA ESAP"/>
    <x v="0"/>
    <n v="5000000"/>
    <n v="0"/>
    <n v="5000000"/>
    <n v="0"/>
    <n v="0"/>
    <n v="0"/>
    <n v="0"/>
    <n v="0"/>
    <n v="0"/>
    <n v="0"/>
    <n v="0"/>
  </r>
  <r>
    <s v="04-03-00-015"/>
    <x v="13"/>
    <s v="A-01-01-02-009"/>
    <x v="0"/>
    <s v="01"/>
    <s v="01"/>
    <s v="02"/>
    <s v="009"/>
    <m/>
    <m/>
    <m/>
    <m/>
    <s v="Nación"/>
    <x v="0"/>
    <s v="CSF"/>
    <s v="APORTES A ESCUELAS INDUSTRIALES E INSTITUTOS TÉCNICOS"/>
    <x v="0"/>
    <n v="10000000"/>
    <n v="0"/>
    <n v="10000000"/>
    <n v="0"/>
    <n v="0"/>
    <n v="0"/>
    <n v="0"/>
    <n v="0"/>
    <n v="0"/>
    <n v="0"/>
    <n v="0"/>
  </r>
  <r>
    <s v="04-03-00-015"/>
    <x v="13"/>
    <s v="A-01-01-03-001-001"/>
    <x v="0"/>
    <s v="01"/>
    <s v="01"/>
    <s v="03"/>
    <s v="001"/>
    <s v="001"/>
    <m/>
    <m/>
    <m/>
    <s v="Nación"/>
    <x v="0"/>
    <s v="CSF"/>
    <s v="VACACIONES"/>
    <x v="0"/>
    <n v="46000000"/>
    <n v="0"/>
    <n v="0"/>
    <n v="46000000"/>
    <n v="0"/>
    <n v="15643360"/>
    <n v="30356640"/>
    <n v="15643360"/>
    <n v="15643360"/>
    <n v="15643360"/>
    <n v="15643360"/>
  </r>
  <r>
    <s v="04-03-00-015"/>
    <x v="13"/>
    <s v="A-01-01-03-001-002"/>
    <x v="0"/>
    <s v="01"/>
    <s v="01"/>
    <s v="03"/>
    <s v="001"/>
    <s v="002"/>
    <m/>
    <m/>
    <m/>
    <s v="Nación"/>
    <x v="0"/>
    <s v="CSF"/>
    <s v="INDEMNIZACIÓN POR VACACIONES"/>
    <x v="0"/>
    <n v="0"/>
    <n v="2100000"/>
    <n v="0"/>
    <n v="2100000"/>
    <n v="0"/>
    <n v="2090947"/>
    <n v="9053"/>
    <n v="2090947"/>
    <n v="2090947"/>
    <n v="2090947"/>
    <n v="2090947"/>
  </r>
  <r>
    <s v="04-03-00-015"/>
    <x v="13"/>
    <s v="A-01-01-03-001-003"/>
    <x v="0"/>
    <s v="01"/>
    <s v="01"/>
    <s v="03"/>
    <s v="001"/>
    <s v="003"/>
    <m/>
    <m/>
    <m/>
    <s v="Nación"/>
    <x v="0"/>
    <s v="CSF"/>
    <s v="BONIFICACIÓN ESPECIAL DE RECREACIÓN"/>
    <x v="0"/>
    <n v="4000000"/>
    <n v="0"/>
    <n v="0"/>
    <n v="4000000"/>
    <n v="0"/>
    <n v="1271715"/>
    <n v="2728285"/>
    <n v="1271715"/>
    <n v="1271715"/>
    <n v="1271715"/>
    <n v="1271715"/>
  </r>
  <r>
    <s v="04-03-00-015"/>
    <x v="13"/>
    <s v="A-01-01-03-002"/>
    <x v="0"/>
    <s v="01"/>
    <s v="01"/>
    <s v="03"/>
    <s v="002"/>
    <m/>
    <m/>
    <m/>
    <m/>
    <s v="Nación"/>
    <x v="0"/>
    <s v="CSF"/>
    <s v="PRIMA TÉCNICA NO SALARIAL"/>
    <x v="0"/>
    <n v="29000000"/>
    <n v="3000000"/>
    <n v="0"/>
    <n v="32000000"/>
    <n v="0"/>
    <n v="14129802"/>
    <n v="17870198"/>
    <n v="14129802"/>
    <n v="14129802"/>
    <n v="14129802"/>
    <n v="14129802"/>
  </r>
  <r>
    <s v="04-03-00-015"/>
    <x v="13"/>
    <s v="A-02-02-01-003-003"/>
    <x v="0"/>
    <s v="02"/>
    <s v="02"/>
    <s v="01"/>
    <s v="003"/>
    <s v="003"/>
    <m/>
    <m/>
    <m/>
    <s v="Nación"/>
    <x v="0"/>
    <s v="CSF"/>
    <s v="PRODUCTOS DE HORNOS DE COQUE; PRODUCTOS DE REFINACIÓN DE PETRÓLEO Y COMBUSTIBLE NUCLEAR"/>
    <x v="0"/>
    <n v="0"/>
    <n v="1000000"/>
    <n v="0"/>
    <n v="1000000"/>
    <n v="0"/>
    <n v="1000000"/>
    <n v="0"/>
    <n v="0"/>
    <n v="0"/>
    <n v="0"/>
    <n v="0"/>
  </r>
  <r>
    <s v="04-03-00-015"/>
    <x v="13"/>
    <s v="A-02-02-02-006-004"/>
    <x v="0"/>
    <s v="02"/>
    <s v="02"/>
    <s v="02"/>
    <s v="006"/>
    <s v="004"/>
    <m/>
    <m/>
    <m/>
    <s v="Propios"/>
    <x v="1"/>
    <s v="CSF"/>
    <s v="SERVICIOS DE TRANSPORTE DE PASAJEROS"/>
    <x v="0"/>
    <n v="0"/>
    <n v="4170000"/>
    <n v="0"/>
    <n v="4170000"/>
    <n v="0"/>
    <n v="4170000"/>
    <n v="0"/>
    <n v="4110000"/>
    <n v="4110000"/>
    <n v="4110000"/>
    <n v="4110000"/>
  </r>
  <r>
    <s v="04-03-00-015"/>
    <x v="13"/>
    <s v="A-02-02-02-006-009"/>
    <x v="0"/>
    <s v="02"/>
    <s v="02"/>
    <s v="02"/>
    <s v="006"/>
    <s v="009"/>
    <m/>
    <m/>
    <m/>
    <s v="Nación"/>
    <x v="0"/>
    <s v="CSF"/>
    <s v="SERVICIOS DE DISTRIBUCIÓN DE ELECTRICIDAD, GAS Y AGUA (POR CUENTA PROPIA)"/>
    <x v="0"/>
    <n v="23200000"/>
    <n v="0"/>
    <n v="0"/>
    <n v="23200000"/>
    <n v="0"/>
    <n v="23200000"/>
    <n v="0"/>
    <n v="14066816"/>
    <n v="14066816"/>
    <n v="14066816"/>
    <n v="14066816"/>
  </r>
  <r>
    <s v="04-03-00-015"/>
    <x v="13"/>
    <s v="A-02-02-02-007-002"/>
    <x v="0"/>
    <s v="02"/>
    <s v="02"/>
    <s v="02"/>
    <s v="007"/>
    <s v="002"/>
    <m/>
    <m/>
    <m/>
    <s v="Nación"/>
    <x v="0"/>
    <s v="CSF"/>
    <s v="SERVICIOS INMOBILIARIOS"/>
    <x v="0"/>
    <n v="30000000"/>
    <n v="7984350"/>
    <n v="0"/>
    <n v="37984350"/>
    <n v="0"/>
    <n v="30000000"/>
    <n v="7984350"/>
    <n v="16208628"/>
    <n v="16208628"/>
    <n v="16208628"/>
    <n v="16208628"/>
  </r>
  <r>
    <s v="04-03-00-015"/>
    <x v="13"/>
    <s v="A-02-02-02-007-002"/>
    <x v="0"/>
    <s v="02"/>
    <s v="02"/>
    <s v="02"/>
    <s v="007"/>
    <s v="002"/>
    <m/>
    <m/>
    <m/>
    <s v="Propios"/>
    <x v="1"/>
    <s v="CSF"/>
    <s v="SERVICIOS INMOBILIARIOS"/>
    <x v="0"/>
    <n v="3800000"/>
    <n v="45700000"/>
    <n v="0"/>
    <n v="49500000"/>
    <n v="0"/>
    <n v="49500000"/>
    <n v="0"/>
    <n v="49500000"/>
    <n v="22500000"/>
    <n v="22500000"/>
    <n v="22500000"/>
  </r>
  <r>
    <s v="04-03-00-015"/>
    <x v="13"/>
    <s v="A-02-02-02-008-004"/>
    <x v="0"/>
    <s v="02"/>
    <s v="02"/>
    <s v="02"/>
    <s v="008"/>
    <s v="004"/>
    <m/>
    <m/>
    <m/>
    <s v="Nación"/>
    <x v="0"/>
    <s v="CSF"/>
    <s v="SERVICIOS DE TELECOMUNICACIONES, TRANSMISIÓN Y SUMINISTRO DE INFORMACIÓN"/>
    <x v="0"/>
    <n v="2800000"/>
    <n v="0"/>
    <n v="0"/>
    <n v="2800000"/>
    <n v="0"/>
    <n v="2800000"/>
    <n v="0"/>
    <n v="1760813"/>
    <n v="1491592"/>
    <n v="1491592"/>
    <n v="1491592"/>
  </r>
  <r>
    <s v="04-03-00-015"/>
    <x v="13"/>
    <s v="A-02-02-02-009-004"/>
    <x v="0"/>
    <s v="02"/>
    <s v="02"/>
    <s v="02"/>
    <s v="009"/>
    <s v="004"/>
    <m/>
    <m/>
    <m/>
    <s v="Nación"/>
    <x v="0"/>
    <s v="CSF"/>
    <s v="SERVICIOS DE ALCANTARILLADO, RECOLECCIÓN, TRATAMIENTO Y DISPOSICIÓN DE DESECHOS Y OTROS SERVICIOS DE SANEAMIENTO AMBIENTAL"/>
    <x v="0"/>
    <n v="1200000"/>
    <n v="500000"/>
    <n v="0"/>
    <n v="1700000"/>
    <n v="0"/>
    <n v="1600000"/>
    <n v="100000"/>
    <n v="1296520"/>
    <n v="1296520"/>
    <n v="1296520"/>
    <n v="1296520"/>
  </r>
  <r>
    <s v="04-03-00-015"/>
    <x v="13"/>
    <s v="A-02-02-02-010"/>
    <x v="0"/>
    <s v="02"/>
    <s v="02"/>
    <s v="02"/>
    <s v="010"/>
    <m/>
    <m/>
    <m/>
    <m/>
    <s v="Nación"/>
    <x v="0"/>
    <s v="CSF"/>
    <s v="VIÁTICOS DE LOS FUNCIONARIOS EN COMISIÓN"/>
    <x v="0"/>
    <n v="0"/>
    <n v="543092"/>
    <n v="0"/>
    <n v="543092"/>
    <n v="0"/>
    <n v="543092"/>
    <n v="0"/>
    <n v="0"/>
    <n v="0"/>
    <n v="0"/>
    <n v="0"/>
  </r>
  <r>
    <s v="04-03-00-015"/>
    <x v="13"/>
    <s v="A-02-02-02-010"/>
    <x v="0"/>
    <s v="02"/>
    <s v="02"/>
    <s v="02"/>
    <s v="010"/>
    <m/>
    <m/>
    <m/>
    <m/>
    <s v="Propios"/>
    <x v="1"/>
    <s v="CSF"/>
    <s v="VIÁTICOS DE LOS FUNCIONARIOS EN COMISIÓN"/>
    <x v="0"/>
    <n v="0"/>
    <n v="144317"/>
    <n v="0"/>
    <n v="144317"/>
    <n v="0"/>
    <n v="144317"/>
    <n v="0"/>
    <n v="144317"/>
    <n v="144317"/>
    <n v="144317"/>
    <n v="144317"/>
  </r>
  <r>
    <s v="04-03-00-015"/>
    <x v="13"/>
    <s v="A-03-04-02-012-001"/>
    <x v="0"/>
    <s v="03"/>
    <s v="04"/>
    <s v="02"/>
    <s v="012"/>
    <s v="001"/>
    <m/>
    <m/>
    <m/>
    <s v="Nación"/>
    <x v="0"/>
    <s v="CSF"/>
    <s v="INCAPACIDADES (NO DE PENSIONES)"/>
    <x v="0"/>
    <n v="0"/>
    <n v="4793253"/>
    <n v="0"/>
    <n v="4793253"/>
    <n v="0"/>
    <n v="1366182"/>
    <n v="3427071"/>
    <n v="1366182"/>
    <n v="972708"/>
    <n v="972708"/>
    <n v="972708"/>
  </r>
  <r>
    <s v="04-03-00-015"/>
    <x v="13"/>
    <s v="A-08-01-02-001"/>
    <x v="0"/>
    <s v="08"/>
    <s v="01"/>
    <s v="02"/>
    <s v="001"/>
    <m/>
    <m/>
    <m/>
    <m/>
    <s v="Nación"/>
    <x v="0"/>
    <s v="CSF"/>
    <s v="IMPUESTO PREDIAL Y SOBRETASA AMBIENTAL"/>
    <x v="0"/>
    <n v="0"/>
    <n v="9898547"/>
    <n v="0"/>
    <n v="9898547"/>
    <n v="0"/>
    <n v="9898547"/>
    <n v="0"/>
    <n v="9898547"/>
    <n v="9898547"/>
    <n v="9898547"/>
    <n v="9898547"/>
  </r>
  <r>
    <s v="04-03-00-016"/>
    <x v="14"/>
    <s v="A-01-01-01-001-001"/>
    <x v="0"/>
    <s v="01"/>
    <s v="01"/>
    <s v="01"/>
    <s v="001"/>
    <s v="001"/>
    <m/>
    <m/>
    <m/>
    <s v="Nación"/>
    <x v="0"/>
    <s v="CSF"/>
    <s v="SUELDO BÁSICO"/>
    <x v="0"/>
    <n v="582000000"/>
    <n v="0"/>
    <n v="0"/>
    <n v="582000000"/>
    <n v="0"/>
    <n v="283514819"/>
    <n v="298485181"/>
    <n v="283514819"/>
    <n v="283514819"/>
    <n v="283514819"/>
    <n v="283514819"/>
  </r>
  <r>
    <s v="04-03-00-016"/>
    <x v="14"/>
    <s v="A-01-01-01-001-004"/>
    <x v="0"/>
    <s v="01"/>
    <s v="01"/>
    <s v="01"/>
    <s v="001"/>
    <s v="004"/>
    <m/>
    <m/>
    <m/>
    <s v="Nación"/>
    <x v="0"/>
    <s v="CSF"/>
    <s v="SUBSIDIO DE ALIMENTACIÓN"/>
    <x v="0"/>
    <n v="11000000"/>
    <n v="0"/>
    <n v="0"/>
    <n v="11000000"/>
    <n v="0"/>
    <n v="6336595"/>
    <n v="4663405"/>
    <n v="6336595"/>
    <n v="6336595"/>
    <n v="6336595"/>
    <n v="6336595"/>
  </r>
  <r>
    <s v="04-03-00-016"/>
    <x v="14"/>
    <s v="A-01-01-01-001-005"/>
    <x v="0"/>
    <s v="01"/>
    <s v="01"/>
    <s v="01"/>
    <s v="001"/>
    <s v="005"/>
    <m/>
    <m/>
    <m/>
    <s v="Nación"/>
    <x v="0"/>
    <s v="CSF"/>
    <s v="AUXILIO DE TRANSPORTE"/>
    <x v="0"/>
    <n v="9158000"/>
    <n v="0"/>
    <n v="9158000"/>
    <n v="0"/>
    <n v="0"/>
    <n v="0"/>
    <n v="0"/>
    <n v="0"/>
    <n v="0"/>
    <n v="0"/>
    <n v="0"/>
  </r>
  <r>
    <s v="04-03-00-016"/>
    <x v="14"/>
    <s v="A-01-01-01-001-006"/>
    <x v="0"/>
    <s v="01"/>
    <s v="01"/>
    <s v="01"/>
    <s v="001"/>
    <s v="006"/>
    <m/>
    <m/>
    <m/>
    <s v="Nación"/>
    <x v="0"/>
    <s v="CSF"/>
    <s v="PRIMA DE SERVICIO"/>
    <x v="0"/>
    <n v="57000000"/>
    <n v="0"/>
    <n v="1865444"/>
    <n v="55134556"/>
    <n v="0"/>
    <n v="55134556"/>
    <n v="0"/>
    <n v="55134556"/>
    <n v="55134556"/>
    <n v="55134556"/>
    <n v="55134556"/>
  </r>
  <r>
    <s v="04-03-00-016"/>
    <x v="14"/>
    <s v="A-01-01-01-001-007"/>
    <x v="0"/>
    <s v="01"/>
    <s v="01"/>
    <s v="01"/>
    <s v="001"/>
    <s v="007"/>
    <m/>
    <m/>
    <m/>
    <s v="Nación"/>
    <x v="0"/>
    <s v="CSF"/>
    <s v="BONIFICACIÓN POR SERVICIOS PRESTADOS"/>
    <x v="0"/>
    <n v="21000000"/>
    <n v="0"/>
    <n v="0"/>
    <n v="21000000"/>
    <n v="0"/>
    <n v="8353906"/>
    <n v="12646094"/>
    <n v="8353906"/>
    <n v="8353906"/>
    <n v="8353906"/>
    <n v="8353906"/>
  </r>
  <r>
    <s v="04-03-00-016"/>
    <x v="14"/>
    <s v="A-01-01-01-001-009"/>
    <x v="0"/>
    <s v="01"/>
    <s v="01"/>
    <s v="01"/>
    <s v="001"/>
    <s v="009"/>
    <m/>
    <m/>
    <m/>
    <s v="Nación"/>
    <x v="0"/>
    <s v="CSF"/>
    <s v="PRIMA DE NAVIDAD"/>
    <x v="0"/>
    <n v="73000000"/>
    <n v="0"/>
    <n v="0"/>
    <n v="73000000"/>
    <n v="0"/>
    <n v="0"/>
    <n v="73000000"/>
    <n v="0"/>
    <n v="0"/>
    <n v="0"/>
    <n v="0"/>
  </r>
  <r>
    <s v="04-03-00-016"/>
    <x v="14"/>
    <s v="A-01-01-01-001-010"/>
    <x v="0"/>
    <s v="01"/>
    <s v="01"/>
    <s v="01"/>
    <s v="001"/>
    <s v="010"/>
    <m/>
    <m/>
    <m/>
    <s v="Nación"/>
    <x v="0"/>
    <s v="CSF"/>
    <s v="PRIMA DE VACACIONES"/>
    <x v="0"/>
    <n v="32000000"/>
    <n v="0"/>
    <n v="0"/>
    <n v="32000000"/>
    <n v="0"/>
    <n v="14893283"/>
    <n v="17106717"/>
    <n v="14893283"/>
    <n v="14893283"/>
    <n v="14893283"/>
    <n v="14893283"/>
  </r>
  <r>
    <s v="04-03-00-016"/>
    <x v="14"/>
    <s v="A-01-01-01-001-012"/>
    <x v="0"/>
    <s v="01"/>
    <s v="01"/>
    <s v="01"/>
    <s v="001"/>
    <s v="012"/>
    <m/>
    <m/>
    <m/>
    <s v="Nación"/>
    <x v="0"/>
    <s v="CSF"/>
    <s v="AUXILIO DE CONECTIVIDAD DIGITAL "/>
    <x v="0"/>
    <n v="9000000"/>
    <n v="5177002"/>
    <n v="0"/>
    <n v="14177002"/>
    <n v="0"/>
    <n v="10205390"/>
    <n v="3971612"/>
    <n v="10205390"/>
    <n v="10205390"/>
    <n v="10205390"/>
    <n v="10205390"/>
  </r>
  <r>
    <s v="04-03-00-016"/>
    <x v="14"/>
    <s v="A-01-01-02-001"/>
    <x v="0"/>
    <s v="01"/>
    <s v="01"/>
    <s v="02"/>
    <s v="001"/>
    <m/>
    <m/>
    <m/>
    <m/>
    <s v="Nación"/>
    <x v="0"/>
    <s v="CSF"/>
    <s v="APORTES A LA SEGURIDAD SOCIAL EN PENSIONES"/>
    <x v="0"/>
    <n v="78000000"/>
    <n v="0"/>
    <n v="0"/>
    <n v="78000000"/>
    <n v="0"/>
    <n v="36460100"/>
    <n v="41539900"/>
    <n v="36460100"/>
    <n v="36460100"/>
    <n v="36460100"/>
    <n v="36460100"/>
  </r>
  <r>
    <s v="04-03-00-016"/>
    <x v="14"/>
    <s v="A-01-01-02-002"/>
    <x v="0"/>
    <s v="01"/>
    <s v="01"/>
    <s v="02"/>
    <s v="002"/>
    <m/>
    <m/>
    <m/>
    <m/>
    <s v="Nación"/>
    <x v="0"/>
    <s v="CSF"/>
    <s v="APORTES A LA SEGURIDAD SOCIAL EN SALUD"/>
    <x v="0"/>
    <n v="54000000"/>
    <n v="0"/>
    <n v="0"/>
    <n v="54000000"/>
    <n v="0"/>
    <n v="25828700"/>
    <n v="28171300"/>
    <n v="25828700"/>
    <n v="25828700"/>
    <n v="25828700"/>
    <n v="25828700"/>
  </r>
  <r>
    <s v="04-03-00-016"/>
    <x v="14"/>
    <s v="A-01-01-02-004"/>
    <x v="0"/>
    <s v="01"/>
    <s v="01"/>
    <s v="02"/>
    <s v="004"/>
    <m/>
    <m/>
    <m/>
    <m/>
    <s v="Nación"/>
    <x v="0"/>
    <s v="CSF"/>
    <s v="APORTES A CAJAS DE COMPENSACIÓN FAMILIAR"/>
    <x v="0"/>
    <n v="31000000"/>
    <n v="0"/>
    <n v="0"/>
    <n v="31000000"/>
    <n v="0"/>
    <n v="15636100"/>
    <n v="15363900"/>
    <n v="15636100"/>
    <n v="15636100"/>
    <n v="15636100"/>
    <n v="15636100"/>
  </r>
  <r>
    <s v="04-03-00-016"/>
    <x v="14"/>
    <s v="A-01-01-02-005"/>
    <x v="0"/>
    <s v="01"/>
    <s v="01"/>
    <s v="02"/>
    <s v="005"/>
    <m/>
    <m/>
    <m/>
    <m/>
    <s v="Nación"/>
    <x v="0"/>
    <s v="CSF"/>
    <s v="APORTES GENERALES AL SISTEMA DE RIESGOS LABORALES"/>
    <x v="0"/>
    <n v="7000000"/>
    <n v="0"/>
    <n v="0"/>
    <n v="7000000"/>
    <n v="0"/>
    <n v="3513800"/>
    <n v="3486200"/>
    <n v="3513800"/>
    <n v="3513800"/>
    <n v="3513800"/>
    <n v="3513800"/>
  </r>
  <r>
    <s v="04-03-00-016"/>
    <x v="14"/>
    <s v="A-01-01-02-006"/>
    <x v="0"/>
    <s v="01"/>
    <s v="01"/>
    <s v="02"/>
    <s v="006"/>
    <m/>
    <m/>
    <m/>
    <m/>
    <s v="Nación"/>
    <x v="0"/>
    <s v="CSF"/>
    <s v="APORTES AL ICBF"/>
    <x v="0"/>
    <n v="23000000"/>
    <n v="0"/>
    <n v="0"/>
    <n v="23000000"/>
    <n v="0"/>
    <n v="11730700"/>
    <n v="11269300"/>
    <n v="11730700"/>
    <n v="11730700"/>
    <n v="11730700"/>
    <n v="11730700"/>
  </r>
  <r>
    <s v="04-03-00-016"/>
    <x v="14"/>
    <s v="A-01-01-02-007"/>
    <x v="0"/>
    <s v="01"/>
    <s v="01"/>
    <s v="02"/>
    <s v="007"/>
    <m/>
    <m/>
    <m/>
    <m/>
    <s v="Nación"/>
    <x v="0"/>
    <s v="CSF"/>
    <s v="APORTES AL SENA"/>
    <x v="0"/>
    <n v="3000000"/>
    <n v="9000000"/>
    <n v="0"/>
    <n v="12000000"/>
    <n v="0"/>
    <n v="7822800"/>
    <n v="4177200"/>
    <n v="7822800"/>
    <n v="7822800"/>
    <n v="7822800"/>
    <n v="7822800"/>
  </r>
  <r>
    <s v="04-03-00-016"/>
    <x v="14"/>
    <s v="A-01-01-02-008"/>
    <x v="0"/>
    <s v="01"/>
    <s v="01"/>
    <s v="02"/>
    <s v="008"/>
    <m/>
    <m/>
    <m/>
    <m/>
    <s v="Nación"/>
    <x v="0"/>
    <s v="CSF"/>
    <s v="APORTES A LA ESAP"/>
    <x v="0"/>
    <n v="3000000"/>
    <n v="0"/>
    <n v="3000000"/>
    <n v="0"/>
    <n v="0"/>
    <n v="0"/>
    <n v="0"/>
    <n v="0"/>
    <n v="0"/>
    <n v="0"/>
    <n v="0"/>
  </r>
  <r>
    <s v="04-03-00-016"/>
    <x v="14"/>
    <s v="A-01-01-02-009"/>
    <x v="0"/>
    <s v="01"/>
    <s v="01"/>
    <s v="02"/>
    <s v="009"/>
    <m/>
    <m/>
    <m/>
    <m/>
    <s v="Nación"/>
    <x v="0"/>
    <s v="CSF"/>
    <s v="APORTES A ESCUELAS INDUSTRIALES E INSTITUTOS TÉCNICOS"/>
    <x v="0"/>
    <n v="6000000"/>
    <n v="0"/>
    <n v="6000000"/>
    <n v="0"/>
    <n v="0"/>
    <n v="0"/>
    <n v="0"/>
    <n v="0"/>
    <n v="0"/>
    <n v="0"/>
    <n v="0"/>
  </r>
  <r>
    <s v="04-03-00-016"/>
    <x v="14"/>
    <s v="A-01-01-03-001-001"/>
    <x v="0"/>
    <s v="01"/>
    <s v="01"/>
    <s v="03"/>
    <s v="001"/>
    <s v="001"/>
    <m/>
    <m/>
    <m/>
    <s v="Nación"/>
    <x v="0"/>
    <s v="CSF"/>
    <s v="VACACIONES"/>
    <x v="0"/>
    <n v="35000000"/>
    <n v="0"/>
    <n v="0"/>
    <n v="35000000"/>
    <n v="0"/>
    <n v="13693206"/>
    <n v="21306794"/>
    <n v="13693206"/>
    <n v="13693206"/>
    <n v="13693206"/>
    <n v="13693206"/>
  </r>
  <r>
    <s v="04-03-00-016"/>
    <x v="14"/>
    <s v="A-01-01-03-001-002"/>
    <x v="0"/>
    <s v="01"/>
    <s v="01"/>
    <s v="03"/>
    <s v="001"/>
    <s v="002"/>
    <m/>
    <m/>
    <m/>
    <s v="Nación"/>
    <x v="0"/>
    <s v="CSF"/>
    <s v="INDEMNIZACIÓN POR VACACIONES"/>
    <x v="0"/>
    <n v="0"/>
    <n v="1890000"/>
    <n v="0"/>
    <n v="1890000"/>
    <n v="0"/>
    <n v="1886614"/>
    <n v="3386"/>
    <n v="1886614"/>
    <n v="1886614"/>
    <n v="1886614"/>
    <n v="1886614"/>
  </r>
  <r>
    <s v="04-03-00-016"/>
    <x v="14"/>
    <s v="A-01-01-03-001-003"/>
    <x v="0"/>
    <s v="01"/>
    <s v="01"/>
    <s v="03"/>
    <s v="001"/>
    <s v="003"/>
    <m/>
    <m/>
    <m/>
    <s v="Nación"/>
    <x v="0"/>
    <s v="CSF"/>
    <s v="BONIFICACIÓN ESPECIAL DE RECREACIÓN"/>
    <x v="0"/>
    <n v="3000000"/>
    <n v="0"/>
    <n v="0"/>
    <n v="3000000"/>
    <n v="0"/>
    <n v="1277913"/>
    <n v="1722087"/>
    <n v="1277913"/>
    <n v="1277913"/>
    <n v="1277913"/>
    <n v="1277913"/>
  </r>
  <r>
    <s v="04-03-00-016"/>
    <x v="14"/>
    <s v="A-01-01-03-002"/>
    <x v="0"/>
    <s v="01"/>
    <s v="01"/>
    <s v="03"/>
    <s v="002"/>
    <m/>
    <m/>
    <m/>
    <m/>
    <s v="Nación"/>
    <x v="0"/>
    <s v="CSF"/>
    <s v="PRIMA TÉCNICA NO SALARIAL"/>
    <x v="0"/>
    <n v="29000000"/>
    <n v="0"/>
    <n v="0"/>
    <n v="29000000"/>
    <n v="0"/>
    <n v="14129802"/>
    <n v="14870198"/>
    <n v="14129802"/>
    <n v="14129802"/>
    <n v="14129802"/>
    <n v="14129802"/>
  </r>
  <r>
    <s v="04-03-00-016"/>
    <x v="14"/>
    <s v="A-02-02-02-006-004"/>
    <x v="0"/>
    <s v="02"/>
    <s v="02"/>
    <s v="02"/>
    <s v="006"/>
    <s v="004"/>
    <m/>
    <m/>
    <m/>
    <s v="Propios"/>
    <x v="1"/>
    <s v="CSF"/>
    <s v="SERVICIOS DE TRANSPORTE DE PASAJEROS"/>
    <x v="0"/>
    <n v="4600000"/>
    <n v="4600000"/>
    <n v="9200000"/>
    <n v="0"/>
    <n v="0"/>
    <n v="0"/>
    <n v="0"/>
    <n v="0"/>
    <n v="0"/>
    <n v="0"/>
    <n v="0"/>
  </r>
  <r>
    <s v="04-03-00-016"/>
    <x v="14"/>
    <s v="A-02-02-02-006-009"/>
    <x v="0"/>
    <s v="02"/>
    <s v="02"/>
    <s v="02"/>
    <s v="006"/>
    <s v="009"/>
    <m/>
    <m/>
    <m/>
    <s v="Nación"/>
    <x v="0"/>
    <s v="CSF"/>
    <s v="SERVICIOS DE DISTRIBUCIÓN DE ELECTRICIDAD, GAS Y AGUA (POR CUENTA PROPIA)"/>
    <x v="0"/>
    <n v="50000000"/>
    <n v="10215524"/>
    <n v="0"/>
    <n v="60215524"/>
    <n v="0"/>
    <n v="60215524"/>
    <n v="0"/>
    <n v="37489510"/>
    <n v="37489510"/>
    <n v="37489510"/>
    <n v="37489510"/>
  </r>
  <r>
    <s v="04-03-00-016"/>
    <x v="14"/>
    <s v="A-02-02-02-007-002"/>
    <x v="0"/>
    <s v="02"/>
    <s v="02"/>
    <s v="02"/>
    <s v="007"/>
    <s v="002"/>
    <m/>
    <m/>
    <m/>
    <s v="Nación"/>
    <x v="0"/>
    <s v="CSF"/>
    <s v="SERVICIOS INMOBILIARIOS"/>
    <x v="0"/>
    <n v="28500000"/>
    <n v="10646947"/>
    <n v="0"/>
    <n v="39146947"/>
    <n v="0"/>
    <n v="39146947"/>
    <n v="0"/>
    <n v="39146947"/>
    <n v="27940677"/>
    <n v="27940677"/>
    <n v="27940677"/>
  </r>
  <r>
    <s v="04-03-00-016"/>
    <x v="14"/>
    <s v="A-02-02-02-007-002"/>
    <x v="0"/>
    <s v="02"/>
    <s v="02"/>
    <s v="02"/>
    <s v="007"/>
    <s v="002"/>
    <m/>
    <m/>
    <m/>
    <s v="Propios"/>
    <x v="1"/>
    <s v="CSF"/>
    <s v="SERVICIOS INMOBILIARIOS"/>
    <x v="0"/>
    <n v="35000000"/>
    <n v="5100000"/>
    <n v="5100000"/>
    <n v="35000000"/>
    <n v="0"/>
    <n v="35000000"/>
    <n v="0"/>
    <n v="20231448"/>
    <n v="7020448"/>
    <n v="7020448"/>
    <n v="7020448"/>
  </r>
  <r>
    <s v="04-03-00-016"/>
    <x v="14"/>
    <s v="A-02-02-02-008-004"/>
    <x v="0"/>
    <s v="02"/>
    <s v="02"/>
    <s v="02"/>
    <s v="008"/>
    <s v="004"/>
    <m/>
    <m/>
    <m/>
    <s v="Nación"/>
    <x v="0"/>
    <s v="CSF"/>
    <s v="SERVICIOS DE TELECOMUNICACIONES, TRANSMISIÓN Y SUMINISTRO DE INFORMACIÓN"/>
    <x v="0"/>
    <n v="700000"/>
    <n v="0"/>
    <n v="215524"/>
    <n v="484476"/>
    <n v="0"/>
    <n v="484476"/>
    <n v="0"/>
    <n v="232620"/>
    <n v="232620"/>
    <n v="232620"/>
    <n v="232620"/>
  </r>
  <r>
    <s v="04-03-00-016"/>
    <x v="14"/>
    <s v="A-02-02-02-010"/>
    <x v="0"/>
    <s v="02"/>
    <s v="02"/>
    <s v="02"/>
    <s v="010"/>
    <m/>
    <m/>
    <m/>
    <m/>
    <s v="Nación"/>
    <x v="0"/>
    <s v="CSF"/>
    <s v="VIÁTICOS DE LOS FUNCIONARIOS EN COMISIÓN"/>
    <x v="0"/>
    <n v="0"/>
    <n v="135773"/>
    <n v="0"/>
    <n v="135773"/>
    <n v="0"/>
    <n v="135773"/>
    <n v="0"/>
    <n v="0"/>
    <n v="0"/>
    <n v="0"/>
    <n v="0"/>
  </r>
  <r>
    <s v="04-03-00-016"/>
    <x v="14"/>
    <s v="A-03-04-02-012-001"/>
    <x v="0"/>
    <s v="03"/>
    <s v="04"/>
    <s v="02"/>
    <s v="012"/>
    <s v="001"/>
    <m/>
    <m/>
    <m/>
    <s v="Nación"/>
    <x v="0"/>
    <s v="CSF"/>
    <s v="INCAPACIDADES (NO DE PENSIONES)"/>
    <x v="0"/>
    <n v="0"/>
    <n v="2615747"/>
    <n v="0"/>
    <n v="2615747"/>
    <n v="0"/>
    <n v="1821065"/>
    <n v="794682"/>
    <n v="1821065"/>
    <n v="1821065"/>
    <n v="1821065"/>
    <n v="1821065"/>
  </r>
  <r>
    <s v="04-03-00-016"/>
    <x v="14"/>
    <s v="A-08-01-02-001"/>
    <x v="0"/>
    <s v="08"/>
    <s v="01"/>
    <s v="02"/>
    <s v="001"/>
    <m/>
    <m/>
    <m/>
    <m/>
    <s v="Nación"/>
    <x v="0"/>
    <s v="CSF"/>
    <s v="IMPUESTO PREDIAL Y SOBRETASA AMBIENTAL"/>
    <x v="0"/>
    <n v="0"/>
    <n v="23942000"/>
    <n v="0"/>
    <n v="23942000"/>
    <n v="0"/>
    <n v="23942000"/>
    <n v="0"/>
    <n v="23942000"/>
    <n v="23942000"/>
    <n v="23942000"/>
    <n v="23942000"/>
  </r>
  <r>
    <s v="04-03-00-017"/>
    <x v="15"/>
    <s v="A-01-01-01-001-001"/>
    <x v="0"/>
    <s v="01"/>
    <s v="01"/>
    <s v="01"/>
    <s v="001"/>
    <s v="001"/>
    <m/>
    <m/>
    <m/>
    <s v="Nación"/>
    <x v="0"/>
    <s v="CSF"/>
    <s v="SUELDO BÁSICO"/>
    <x v="0"/>
    <n v="426000000"/>
    <n v="0"/>
    <n v="0"/>
    <n v="426000000"/>
    <n v="0"/>
    <n v="209668193"/>
    <n v="216331807"/>
    <n v="209668193"/>
    <n v="209668193"/>
    <n v="209668193"/>
    <n v="209668193"/>
  </r>
  <r>
    <s v="04-03-00-017"/>
    <x v="15"/>
    <s v="A-01-01-01-001-004"/>
    <x v="0"/>
    <s v="01"/>
    <s v="01"/>
    <s v="01"/>
    <s v="001"/>
    <s v="004"/>
    <m/>
    <m/>
    <m/>
    <s v="Nación"/>
    <x v="0"/>
    <s v="CSF"/>
    <s v="SUBSIDIO DE ALIMENTACIÓN"/>
    <x v="0"/>
    <n v="7312000"/>
    <n v="0"/>
    <n v="0"/>
    <n v="7312000"/>
    <n v="0"/>
    <n v="3487772"/>
    <n v="3824228"/>
    <n v="3487772"/>
    <n v="3487772"/>
    <n v="3487772"/>
    <n v="3487772"/>
  </r>
  <r>
    <s v="04-03-00-017"/>
    <x v="15"/>
    <s v="A-01-01-01-001-005"/>
    <x v="0"/>
    <s v="01"/>
    <s v="01"/>
    <s v="01"/>
    <s v="001"/>
    <s v="005"/>
    <m/>
    <m/>
    <m/>
    <s v="Nación"/>
    <x v="0"/>
    <s v="CSF"/>
    <s v="AUXILIO DE TRANSPORTE"/>
    <x v="0"/>
    <n v="4680000"/>
    <n v="0"/>
    <n v="4680000"/>
    <n v="0"/>
    <n v="0"/>
    <n v="0"/>
    <n v="0"/>
    <n v="0"/>
    <n v="0"/>
    <n v="0"/>
    <n v="0"/>
  </r>
  <r>
    <s v="04-03-00-017"/>
    <x v="15"/>
    <s v="A-01-01-01-001-006"/>
    <x v="0"/>
    <s v="01"/>
    <s v="01"/>
    <s v="01"/>
    <s v="001"/>
    <s v="006"/>
    <m/>
    <m/>
    <m/>
    <s v="Nación"/>
    <x v="0"/>
    <s v="CSF"/>
    <s v="PRIMA DE SERVICIO"/>
    <x v="0"/>
    <n v="40400000"/>
    <n v="469380"/>
    <n v="0"/>
    <n v="40869380"/>
    <n v="0"/>
    <n v="40869380"/>
    <n v="0"/>
    <n v="40869380"/>
    <n v="40869380"/>
    <n v="40869380"/>
    <n v="40869380"/>
  </r>
  <r>
    <s v="04-03-00-017"/>
    <x v="15"/>
    <s v="A-01-01-01-001-007"/>
    <x v="0"/>
    <s v="01"/>
    <s v="01"/>
    <s v="01"/>
    <s v="001"/>
    <s v="007"/>
    <m/>
    <m/>
    <m/>
    <s v="Nación"/>
    <x v="0"/>
    <s v="CSF"/>
    <s v="BONIFICACIÓN POR SERVICIOS PRESTADOS"/>
    <x v="0"/>
    <n v="16000000"/>
    <n v="0"/>
    <n v="0"/>
    <n v="16000000"/>
    <n v="0"/>
    <n v="8663469"/>
    <n v="7336531"/>
    <n v="8663469"/>
    <n v="8663469"/>
    <n v="8663469"/>
    <n v="8663469"/>
  </r>
  <r>
    <s v="04-03-00-017"/>
    <x v="15"/>
    <s v="A-01-01-01-001-009"/>
    <x v="0"/>
    <s v="01"/>
    <s v="01"/>
    <s v="01"/>
    <s v="001"/>
    <s v="009"/>
    <m/>
    <m/>
    <m/>
    <s v="Nación"/>
    <x v="0"/>
    <s v="CSF"/>
    <s v="PRIMA DE NAVIDAD"/>
    <x v="0"/>
    <n v="54000000"/>
    <n v="0"/>
    <n v="0"/>
    <n v="54000000"/>
    <n v="0"/>
    <n v="0"/>
    <n v="54000000"/>
    <n v="0"/>
    <n v="0"/>
    <n v="0"/>
    <n v="0"/>
  </r>
  <r>
    <s v="04-03-00-017"/>
    <x v="15"/>
    <s v="A-01-01-01-001-010"/>
    <x v="0"/>
    <s v="01"/>
    <s v="01"/>
    <s v="01"/>
    <s v="001"/>
    <s v="010"/>
    <m/>
    <m/>
    <m/>
    <s v="Nación"/>
    <x v="0"/>
    <s v="CSF"/>
    <s v="PRIMA DE VACACIONES"/>
    <x v="0"/>
    <n v="33000000"/>
    <n v="0"/>
    <n v="0"/>
    <n v="33000000"/>
    <n v="0"/>
    <n v="10952154"/>
    <n v="22047846"/>
    <n v="10952154"/>
    <n v="10952154"/>
    <n v="10952154"/>
    <n v="10952154"/>
  </r>
  <r>
    <s v="04-03-00-017"/>
    <x v="15"/>
    <s v="A-01-01-01-001-012"/>
    <x v="0"/>
    <s v="01"/>
    <s v="01"/>
    <s v="01"/>
    <s v="001"/>
    <s v="012"/>
    <m/>
    <m/>
    <m/>
    <s v="Nación"/>
    <x v="0"/>
    <s v="CSF"/>
    <s v="AUXILIO DE CONECTIVIDAD DIGITAL "/>
    <x v="0"/>
    <n v="5000000"/>
    <n v="0"/>
    <n v="0"/>
    <n v="5000000"/>
    <n v="0"/>
    <n v="4449778"/>
    <n v="550222"/>
    <n v="4449778"/>
    <n v="4449778"/>
    <n v="4449778"/>
    <n v="4449778"/>
  </r>
  <r>
    <s v="04-03-00-017"/>
    <x v="15"/>
    <s v="A-01-01-02-001"/>
    <x v="0"/>
    <s v="01"/>
    <s v="01"/>
    <s v="02"/>
    <s v="001"/>
    <m/>
    <m/>
    <m/>
    <m/>
    <s v="Nación"/>
    <x v="0"/>
    <s v="CSF"/>
    <s v="APORTES A LA SEGURIDAD SOCIAL EN PENSIONES"/>
    <x v="0"/>
    <n v="50000000"/>
    <n v="0"/>
    <n v="0"/>
    <n v="50000000"/>
    <n v="0"/>
    <n v="28335600"/>
    <n v="21664400"/>
    <n v="28335600"/>
    <n v="28335600"/>
    <n v="28335600"/>
    <n v="28335600"/>
  </r>
  <r>
    <s v="04-03-00-017"/>
    <x v="15"/>
    <s v="A-01-01-02-002"/>
    <x v="0"/>
    <s v="01"/>
    <s v="01"/>
    <s v="02"/>
    <s v="002"/>
    <m/>
    <m/>
    <m/>
    <m/>
    <s v="Nación"/>
    <x v="0"/>
    <s v="CSF"/>
    <s v="APORTES A LA SEGURIDAD SOCIAL EN SALUD"/>
    <x v="0"/>
    <n v="40000000"/>
    <n v="0"/>
    <n v="0"/>
    <n v="40000000"/>
    <n v="0"/>
    <n v="20072200"/>
    <n v="19927800"/>
    <n v="20072200"/>
    <n v="20072200"/>
    <n v="20072200"/>
    <n v="20072200"/>
  </r>
  <r>
    <s v="04-03-00-017"/>
    <x v="15"/>
    <s v="A-01-01-02-004"/>
    <x v="0"/>
    <s v="01"/>
    <s v="01"/>
    <s v="02"/>
    <s v="004"/>
    <m/>
    <m/>
    <m/>
    <m/>
    <s v="Nación"/>
    <x v="0"/>
    <s v="CSF"/>
    <s v="APORTES A CAJAS DE COMPENSACIÓN FAMILIAR"/>
    <x v="0"/>
    <n v="23000000"/>
    <n v="0"/>
    <n v="0"/>
    <n v="23000000"/>
    <n v="0"/>
    <n v="11809500"/>
    <n v="11190500"/>
    <n v="11809500"/>
    <n v="11809500"/>
    <n v="11809500"/>
    <n v="11809500"/>
  </r>
  <r>
    <s v="04-03-00-017"/>
    <x v="15"/>
    <s v="A-01-01-02-005"/>
    <x v="0"/>
    <s v="01"/>
    <s v="01"/>
    <s v="02"/>
    <s v="005"/>
    <m/>
    <m/>
    <m/>
    <m/>
    <s v="Nación"/>
    <x v="0"/>
    <s v="CSF"/>
    <s v="APORTES GENERALES AL SISTEMA DE RIESGOS LABORALES"/>
    <x v="0"/>
    <n v="6000000"/>
    <n v="0"/>
    <n v="0"/>
    <n v="6000000"/>
    <n v="0"/>
    <n v="2797400"/>
    <n v="3202600"/>
    <n v="2797400"/>
    <n v="2797400"/>
    <n v="2797400"/>
    <n v="2797400"/>
  </r>
  <r>
    <s v="04-03-00-017"/>
    <x v="15"/>
    <s v="A-01-01-02-006"/>
    <x v="0"/>
    <s v="01"/>
    <s v="01"/>
    <s v="02"/>
    <s v="006"/>
    <m/>
    <m/>
    <m/>
    <m/>
    <s v="Nación"/>
    <x v="0"/>
    <s v="CSF"/>
    <s v="APORTES AL ICBF"/>
    <x v="0"/>
    <n v="17000000"/>
    <n v="0"/>
    <n v="0"/>
    <n v="17000000"/>
    <n v="0"/>
    <n v="8858000"/>
    <n v="8142000"/>
    <n v="8858000"/>
    <n v="8858000"/>
    <n v="8858000"/>
    <n v="8858000"/>
  </r>
  <r>
    <s v="04-03-00-017"/>
    <x v="15"/>
    <s v="A-01-01-02-007"/>
    <x v="0"/>
    <s v="01"/>
    <s v="01"/>
    <s v="02"/>
    <s v="007"/>
    <m/>
    <m/>
    <m/>
    <m/>
    <s v="Nación"/>
    <x v="0"/>
    <s v="CSF"/>
    <s v="APORTES AL SENA"/>
    <x v="0"/>
    <n v="3000000"/>
    <n v="9000000"/>
    <n v="0"/>
    <n v="12000000"/>
    <n v="0"/>
    <n v="5907900"/>
    <n v="6092100"/>
    <n v="5907900"/>
    <n v="5907900"/>
    <n v="5907900"/>
    <n v="5907900"/>
  </r>
  <r>
    <s v="04-03-00-017"/>
    <x v="15"/>
    <s v="A-01-01-02-008"/>
    <x v="0"/>
    <s v="01"/>
    <s v="01"/>
    <s v="02"/>
    <s v="008"/>
    <m/>
    <m/>
    <m/>
    <m/>
    <s v="Nación"/>
    <x v="0"/>
    <s v="CSF"/>
    <s v="APORTES A LA ESAP"/>
    <x v="0"/>
    <n v="3000000"/>
    <n v="0"/>
    <n v="3000000"/>
    <n v="0"/>
    <n v="0"/>
    <n v="0"/>
    <n v="0"/>
    <n v="0"/>
    <n v="0"/>
    <n v="0"/>
    <n v="0"/>
  </r>
  <r>
    <s v="04-03-00-017"/>
    <x v="15"/>
    <s v="A-01-01-02-009"/>
    <x v="0"/>
    <s v="01"/>
    <s v="01"/>
    <s v="02"/>
    <s v="009"/>
    <m/>
    <m/>
    <m/>
    <m/>
    <s v="Nación"/>
    <x v="0"/>
    <s v="CSF"/>
    <s v="APORTES A ESCUELAS INDUSTRIALES E INSTITUTOS TÉCNICOS"/>
    <x v="0"/>
    <n v="6000000"/>
    <n v="0"/>
    <n v="6000000"/>
    <n v="0"/>
    <n v="0"/>
    <n v="0"/>
    <n v="0"/>
    <n v="0"/>
    <n v="0"/>
    <n v="0"/>
    <n v="0"/>
  </r>
  <r>
    <s v="04-03-00-017"/>
    <x v="15"/>
    <s v="A-01-01-03-001-001"/>
    <x v="0"/>
    <s v="01"/>
    <s v="01"/>
    <s v="03"/>
    <s v="001"/>
    <s v="001"/>
    <m/>
    <m/>
    <m/>
    <s v="Nación"/>
    <x v="0"/>
    <s v="CSF"/>
    <s v="VACACIONES"/>
    <x v="0"/>
    <n v="29000000"/>
    <n v="0"/>
    <n v="0"/>
    <n v="29000000"/>
    <n v="0"/>
    <n v="11233621"/>
    <n v="17766379"/>
    <n v="11233621"/>
    <n v="11233621"/>
    <n v="11233621"/>
    <n v="11233621"/>
  </r>
  <r>
    <s v="04-03-00-017"/>
    <x v="15"/>
    <s v="A-01-01-03-001-002"/>
    <x v="0"/>
    <s v="01"/>
    <s v="01"/>
    <s v="03"/>
    <s v="001"/>
    <s v="002"/>
    <m/>
    <m/>
    <m/>
    <s v="Nación"/>
    <x v="0"/>
    <s v="CSF"/>
    <s v="INDEMNIZACIÓN POR VACACIONES"/>
    <x v="0"/>
    <n v="0"/>
    <n v="302941"/>
    <n v="0"/>
    <n v="302941"/>
    <n v="0"/>
    <n v="302941"/>
    <n v="0"/>
    <n v="302941"/>
    <n v="302941"/>
    <n v="302941"/>
    <n v="302941"/>
  </r>
  <r>
    <s v="04-03-00-017"/>
    <x v="15"/>
    <s v="A-01-01-03-001-003"/>
    <x v="0"/>
    <s v="01"/>
    <s v="01"/>
    <s v="03"/>
    <s v="001"/>
    <s v="003"/>
    <m/>
    <m/>
    <m/>
    <s v="Nación"/>
    <x v="0"/>
    <s v="CSF"/>
    <s v="BONIFICACIÓN ESPECIAL DE RECREACIÓN"/>
    <x v="0"/>
    <n v="3000000"/>
    <n v="0"/>
    <n v="0"/>
    <n v="3000000"/>
    <n v="0"/>
    <n v="831104"/>
    <n v="2168896"/>
    <n v="831104"/>
    <n v="831104"/>
    <n v="831104"/>
    <n v="831104"/>
  </r>
  <r>
    <s v="04-03-00-017"/>
    <x v="15"/>
    <s v="A-01-01-03-002"/>
    <x v="0"/>
    <s v="01"/>
    <s v="01"/>
    <s v="03"/>
    <s v="002"/>
    <m/>
    <m/>
    <m/>
    <m/>
    <s v="Nación"/>
    <x v="0"/>
    <s v="CSF"/>
    <s v="PRIMA TÉCNICA NO SALARIAL"/>
    <x v="0"/>
    <n v="29000000"/>
    <n v="0"/>
    <n v="0"/>
    <n v="29000000"/>
    <n v="0"/>
    <n v="14129802"/>
    <n v="14870198"/>
    <n v="14129802"/>
    <n v="14129802"/>
    <n v="14129802"/>
    <n v="14129802"/>
  </r>
  <r>
    <s v="04-03-00-017"/>
    <x v="15"/>
    <s v="A-02-02-02-006-004"/>
    <x v="0"/>
    <s v="02"/>
    <s v="02"/>
    <s v="02"/>
    <s v="006"/>
    <s v="004"/>
    <m/>
    <m/>
    <m/>
    <s v="Propios"/>
    <x v="1"/>
    <s v="CSF"/>
    <s v="SERVICIOS DE TRANSPORTE DE PASAJEROS"/>
    <x v="0"/>
    <n v="0"/>
    <n v="30000"/>
    <n v="0"/>
    <n v="30000"/>
    <n v="0"/>
    <n v="30000"/>
    <n v="0"/>
    <n v="0"/>
    <n v="0"/>
    <n v="0"/>
    <n v="0"/>
  </r>
  <r>
    <s v="04-03-00-017"/>
    <x v="15"/>
    <s v="A-02-02-02-006-009"/>
    <x v="0"/>
    <s v="02"/>
    <s v="02"/>
    <s v="02"/>
    <s v="006"/>
    <s v="009"/>
    <m/>
    <m/>
    <m/>
    <s v="Nación"/>
    <x v="0"/>
    <s v="CSF"/>
    <s v="SERVICIOS DE DISTRIBUCIÓN DE ELECTRICIDAD, GAS Y AGUA (POR CUENTA PROPIA)"/>
    <x v="0"/>
    <n v="16500000"/>
    <n v="0"/>
    <n v="0"/>
    <n v="16500000"/>
    <n v="0"/>
    <n v="16500000"/>
    <n v="0"/>
    <n v="9543568"/>
    <n v="9543568"/>
    <n v="9543568"/>
    <n v="9543568"/>
  </r>
  <r>
    <s v="04-03-00-017"/>
    <x v="15"/>
    <s v="A-02-02-02-007-002"/>
    <x v="0"/>
    <s v="02"/>
    <s v="02"/>
    <s v="02"/>
    <s v="007"/>
    <s v="002"/>
    <m/>
    <m/>
    <m/>
    <s v="Nación"/>
    <x v="0"/>
    <s v="CSF"/>
    <s v="SERVICIOS INMOBILIARIOS"/>
    <x v="0"/>
    <n v="12000000"/>
    <n v="0"/>
    <n v="0"/>
    <n v="12000000"/>
    <n v="0"/>
    <n v="12000000"/>
    <n v="0"/>
    <n v="0"/>
    <n v="0"/>
    <n v="0"/>
    <n v="0"/>
  </r>
  <r>
    <s v="04-03-00-017"/>
    <x v="15"/>
    <s v="A-02-02-02-008-004"/>
    <x v="0"/>
    <s v="02"/>
    <s v="02"/>
    <s v="02"/>
    <s v="008"/>
    <s v="004"/>
    <m/>
    <m/>
    <m/>
    <s v="Nación"/>
    <x v="0"/>
    <s v="CSF"/>
    <s v="SERVICIOS DE TELECOMUNICACIONES, TRANSMISIÓN Y SUMINISTRO DE INFORMACIÓN"/>
    <x v="0"/>
    <n v="600000"/>
    <n v="0"/>
    <n v="0"/>
    <n v="600000"/>
    <n v="0"/>
    <n v="600000"/>
    <n v="0"/>
    <n v="455346"/>
    <n v="455346"/>
    <n v="455346"/>
    <n v="455346"/>
  </r>
  <r>
    <s v="04-03-00-017"/>
    <x v="15"/>
    <s v="A-02-02-02-009-004"/>
    <x v="0"/>
    <s v="02"/>
    <s v="02"/>
    <s v="02"/>
    <s v="009"/>
    <s v="004"/>
    <m/>
    <m/>
    <m/>
    <s v="Nación"/>
    <x v="0"/>
    <s v="CSF"/>
    <s v="SERVICIOS DE ALCANTARILLADO, RECOLECCIÓN, TRATAMIENTO Y DISPOSICIÓN DE DESECHOS Y OTROS SERVICIOS DE SANEAMIENTO AMBIENTAL"/>
    <x v="0"/>
    <n v="1000000"/>
    <n v="0"/>
    <n v="0"/>
    <n v="1000000"/>
    <n v="0"/>
    <n v="1000000"/>
    <n v="0"/>
    <n v="669617"/>
    <n v="669617"/>
    <n v="669617"/>
    <n v="669617"/>
  </r>
  <r>
    <s v="04-03-00-017"/>
    <x v="15"/>
    <s v="A-02-02-02-010"/>
    <x v="0"/>
    <s v="02"/>
    <s v="02"/>
    <s v="02"/>
    <s v="010"/>
    <m/>
    <m/>
    <m/>
    <m/>
    <s v="Nación"/>
    <x v="0"/>
    <s v="CSF"/>
    <s v="VIÁTICOS DE LOS FUNCIONARIOS EN COMISIÓN"/>
    <x v="0"/>
    <n v="0"/>
    <n v="135773"/>
    <n v="0"/>
    <n v="135773"/>
    <n v="0"/>
    <n v="135773"/>
    <n v="0"/>
    <n v="0"/>
    <n v="0"/>
    <n v="0"/>
    <n v="0"/>
  </r>
  <r>
    <s v="04-03-00-017"/>
    <x v="15"/>
    <s v="A-03-04-02-012-001"/>
    <x v="0"/>
    <s v="03"/>
    <s v="04"/>
    <s v="02"/>
    <s v="012"/>
    <s v="001"/>
    <m/>
    <m/>
    <m/>
    <s v="Nación"/>
    <x v="0"/>
    <s v="CSF"/>
    <s v="INCAPACIDADES (NO DE PENSIONES)"/>
    <x v="0"/>
    <n v="0"/>
    <n v="3100000"/>
    <n v="0"/>
    <n v="3100000"/>
    <n v="0"/>
    <n v="2920670"/>
    <n v="179330"/>
    <n v="2920670"/>
    <n v="2920670"/>
    <n v="2920670"/>
    <n v="2920670"/>
  </r>
  <r>
    <s v="04-03-00-017"/>
    <x v="15"/>
    <s v="A-08-01-02-001"/>
    <x v="0"/>
    <s v="08"/>
    <s v="01"/>
    <s v="02"/>
    <s v="001"/>
    <m/>
    <m/>
    <m/>
    <m/>
    <s v="Nación"/>
    <x v="0"/>
    <s v="CSF"/>
    <s v="IMPUESTO PREDIAL Y SOBRETASA AMBIENTAL"/>
    <x v="0"/>
    <n v="0"/>
    <n v="8000000"/>
    <n v="570742"/>
    <n v="7429258"/>
    <n v="0"/>
    <n v="7429258"/>
    <n v="0"/>
    <n v="7429258"/>
    <n v="7429258"/>
    <n v="7429258"/>
    <n v="7429258"/>
  </r>
  <r>
    <s v="04-03-00-017"/>
    <x v="15"/>
    <s v="A-08-01-02-003"/>
    <x v="0"/>
    <s v="08"/>
    <s v="01"/>
    <s v="02"/>
    <s v="003"/>
    <m/>
    <m/>
    <m/>
    <m/>
    <s v="Propios"/>
    <x v="1"/>
    <s v="CSF"/>
    <s v="IMPUESTO DE INDUSTRIA Y COMERCIO"/>
    <x v="0"/>
    <n v="0"/>
    <n v="3500000"/>
    <n v="2319127"/>
    <n v="1180873"/>
    <n v="0"/>
    <n v="1180873"/>
    <n v="0"/>
    <n v="1180873"/>
    <n v="1180873"/>
    <n v="1180873"/>
    <n v="1180873"/>
  </r>
  <r>
    <s v="04-03-00-018"/>
    <x v="16"/>
    <s v="A-01-01-01-001-001"/>
    <x v="0"/>
    <s v="01"/>
    <s v="01"/>
    <s v="01"/>
    <s v="001"/>
    <s v="001"/>
    <m/>
    <m/>
    <m/>
    <s v="Nación"/>
    <x v="0"/>
    <s v="CSF"/>
    <s v="SUELDO BÁSICO"/>
    <x v="0"/>
    <n v="594000000"/>
    <n v="0"/>
    <n v="0"/>
    <n v="594000000"/>
    <n v="0"/>
    <n v="321338797"/>
    <n v="272661203"/>
    <n v="321338797"/>
    <n v="321338797"/>
    <n v="321338797"/>
    <n v="321338797"/>
  </r>
  <r>
    <s v="04-03-00-018"/>
    <x v="16"/>
    <s v="A-01-01-01-001-004"/>
    <x v="0"/>
    <s v="01"/>
    <s v="01"/>
    <s v="01"/>
    <s v="001"/>
    <s v="004"/>
    <m/>
    <m/>
    <m/>
    <s v="Nación"/>
    <x v="0"/>
    <s v="CSF"/>
    <s v="SUBSIDIO DE ALIMENTACIÓN"/>
    <x v="0"/>
    <n v="12000000"/>
    <n v="0"/>
    <n v="0"/>
    <n v="12000000"/>
    <n v="0"/>
    <n v="7731265"/>
    <n v="4268735"/>
    <n v="7731265"/>
    <n v="7731265"/>
    <n v="7731265"/>
    <n v="7731265"/>
  </r>
  <r>
    <s v="04-03-00-018"/>
    <x v="16"/>
    <s v="A-01-01-01-001-005"/>
    <x v="0"/>
    <s v="01"/>
    <s v="01"/>
    <s v="01"/>
    <s v="001"/>
    <s v="005"/>
    <m/>
    <m/>
    <m/>
    <s v="Nación"/>
    <x v="0"/>
    <s v="CSF"/>
    <s v="AUXILIO DE TRANSPORTE"/>
    <x v="0"/>
    <n v="10060000"/>
    <n v="0"/>
    <n v="10060000"/>
    <n v="0"/>
    <n v="0"/>
    <n v="0"/>
    <n v="0"/>
    <n v="0"/>
    <n v="0"/>
    <n v="0"/>
    <n v="0"/>
  </r>
  <r>
    <s v="04-03-00-018"/>
    <x v="16"/>
    <s v="A-01-01-01-001-006"/>
    <x v="0"/>
    <s v="01"/>
    <s v="01"/>
    <s v="01"/>
    <s v="001"/>
    <s v="006"/>
    <m/>
    <m/>
    <m/>
    <s v="Nación"/>
    <x v="0"/>
    <s v="CSF"/>
    <s v="PRIMA DE SERVICIO"/>
    <x v="0"/>
    <n v="57000000"/>
    <n v="9792314"/>
    <n v="0"/>
    <n v="66792314"/>
    <n v="0"/>
    <n v="66792314"/>
    <n v="0"/>
    <n v="66792314"/>
    <n v="66792314"/>
    <n v="66792314"/>
    <n v="66792314"/>
  </r>
  <r>
    <s v="04-03-00-018"/>
    <x v="16"/>
    <s v="A-01-01-01-001-007"/>
    <x v="0"/>
    <s v="01"/>
    <s v="01"/>
    <s v="01"/>
    <s v="001"/>
    <s v="007"/>
    <m/>
    <m/>
    <m/>
    <s v="Nación"/>
    <x v="0"/>
    <s v="CSF"/>
    <s v="BONIFICACIÓN POR SERVICIOS PRESTADOS"/>
    <x v="0"/>
    <n v="22000000"/>
    <n v="0"/>
    <n v="0"/>
    <n v="22000000"/>
    <n v="0"/>
    <n v="10941299"/>
    <n v="11058701"/>
    <n v="10941299"/>
    <n v="10941299"/>
    <n v="10941299"/>
    <n v="10941299"/>
  </r>
  <r>
    <s v="04-03-00-018"/>
    <x v="16"/>
    <s v="A-01-01-01-001-009"/>
    <x v="0"/>
    <s v="01"/>
    <s v="01"/>
    <s v="01"/>
    <s v="001"/>
    <s v="009"/>
    <m/>
    <m/>
    <m/>
    <s v="Nación"/>
    <x v="0"/>
    <s v="CSF"/>
    <s v="PRIMA DE NAVIDAD"/>
    <x v="0"/>
    <n v="75000000"/>
    <n v="0"/>
    <n v="0"/>
    <n v="75000000"/>
    <n v="0"/>
    <n v="0"/>
    <n v="75000000"/>
    <n v="0"/>
    <n v="0"/>
    <n v="0"/>
    <n v="0"/>
  </r>
  <r>
    <s v="04-03-00-018"/>
    <x v="16"/>
    <s v="A-01-01-01-001-010"/>
    <x v="0"/>
    <s v="01"/>
    <s v="01"/>
    <s v="01"/>
    <s v="001"/>
    <s v="010"/>
    <m/>
    <m/>
    <m/>
    <s v="Nación"/>
    <x v="0"/>
    <s v="CSF"/>
    <s v="PRIMA DE VACACIONES"/>
    <x v="0"/>
    <n v="35000000"/>
    <n v="0"/>
    <n v="0"/>
    <n v="35000000"/>
    <n v="0"/>
    <n v="22621974"/>
    <n v="12378026"/>
    <n v="22621974"/>
    <n v="22621974"/>
    <n v="22621974"/>
    <n v="22621974"/>
  </r>
  <r>
    <s v="04-03-00-018"/>
    <x v="16"/>
    <s v="A-01-01-01-001-012"/>
    <x v="0"/>
    <s v="01"/>
    <s v="01"/>
    <s v="01"/>
    <s v="001"/>
    <s v="012"/>
    <m/>
    <m/>
    <m/>
    <s v="Nación"/>
    <x v="0"/>
    <s v="CSF"/>
    <s v="AUXILIO DE CONECTIVIDAD DIGITAL "/>
    <x v="0"/>
    <n v="8000000"/>
    <n v="10060000"/>
    <n v="0"/>
    <n v="18060000"/>
    <n v="0"/>
    <n v="11323156"/>
    <n v="6736844"/>
    <n v="11323156"/>
    <n v="11323156"/>
    <n v="11323156"/>
    <n v="11323156"/>
  </r>
  <r>
    <s v="04-03-00-018"/>
    <x v="16"/>
    <s v="A-01-01-02-001"/>
    <x v="0"/>
    <s v="01"/>
    <s v="01"/>
    <s v="02"/>
    <s v="001"/>
    <m/>
    <m/>
    <m/>
    <m/>
    <s v="Nación"/>
    <x v="0"/>
    <s v="CSF"/>
    <s v="APORTES A LA SEGURIDAD SOCIAL EN PENSIONES"/>
    <x v="0"/>
    <n v="58000000"/>
    <n v="0"/>
    <n v="0"/>
    <n v="58000000"/>
    <n v="0"/>
    <n v="46234400"/>
    <n v="11765600"/>
    <n v="46234400"/>
    <n v="46234400"/>
    <n v="46234400"/>
    <n v="46234400"/>
  </r>
  <r>
    <s v="04-03-00-018"/>
    <x v="16"/>
    <s v="A-01-01-02-002"/>
    <x v="0"/>
    <s v="01"/>
    <s v="01"/>
    <s v="02"/>
    <s v="002"/>
    <m/>
    <m/>
    <m/>
    <m/>
    <s v="Nación"/>
    <x v="0"/>
    <s v="CSF"/>
    <s v="APORTES A LA SEGURIDAD SOCIAL EN SALUD"/>
    <x v="0"/>
    <n v="55000000"/>
    <n v="0"/>
    <n v="0"/>
    <n v="55000000"/>
    <n v="0"/>
    <n v="32751500"/>
    <n v="22248500"/>
    <n v="32751500"/>
    <n v="32751500"/>
    <n v="32751500"/>
    <n v="32751500"/>
  </r>
  <r>
    <s v="04-03-00-018"/>
    <x v="16"/>
    <s v="A-01-01-02-004"/>
    <x v="0"/>
    <s v="01"/>
    <s v="01"/>
    <s v="02"/>
    <s v="004"/>
    <m/>
    <m/>
    <m/>
    <m/>
    <s v="Nación"/>
    <x v="0"/>
    <s v="CSF"/>
    <s v="APORTES A CAJAS DE COMPENSACIÓN FAMILIAR"/>
    <x v="0"/>
    <n v="35000000"/>
    <n v="0"/>
    <n v="0"/>
    <n v="35000000"/>
    <n v="0"/>
    <n v="20007600"/>
    <n v="14992400"/>
    <n v="20007600"/>
    <n v="20007600"/>
    <n v="20007600"/>
    <n v="20007600"/>
  </r>
  <r>
    <s v="04-03-00-018"/>
    <x v="16"/>
    <s v="A-01-01-02-005"/>
    <x v="0"/>
    <s v="01"/>
    <s v="01"/>
    <s v="02"/>
    <s v="005"/>
    <m/>
    <m/>
    <m/>
    <m/>
    <s v="Nación"/>
    <x v="0"/>
    <s v="CSF"/>
    <s v="APORTES GENERALES AL SISTEMA DE RIESGOS LABORALES"/>
    <x v="0"/>
    <n v="8000000"/>
    <n v="0"/>
    <n v="0"/>
    <n v="8000000"/>
    <n v="0"/>
    <n v="5179100"/>
    <n v="2820900"/>
    <n v="5179100"/>
    <n v="5179100"/>
    <n v="5179100"/>
    <n v="5179100"/>
  </r>
  <r>
    <s v="04-03-00-018"/>
    <x v="16"/>
    <s v="A-01-01-02-006"/>
    <x v="0"/>
    <s v="01"/>
    <s v="01"/>
    <s v="02"/>
    <s v="006"/>
    <m/>
    <m/>
    <m/>
    <m/>
    <s v="Nación"/>
    <x v="0"/>
    <s v="CSF"/>
    <s v="APORTES AL ICBF"/>
    <x v="0"/>
    <n v="26000000"/>
    <n v="0"/>
    <n v="0"/>
    <n v="26000000"/>
    <n v="0"/>
    <n v="15009200"/>
    <n v="10990800"/>
    <n v="15009200"/>
    <n v="15009200"/>
    <n v="15009200"/>
    <n v="15009200"/>
  </r>
  <r>
    <s v="04-03-00-018"/>
    <x v="16"/>
    <s v="A-01-01-02-007"/>
    <x v="0"/>
    <s v="01"/>
    <s v="01"/>
    <s v="02"/>
    <s v="007"/>
    <m/>
    <m/>
    <m/>
    <m/>
    <s v="Nación"/>
    <x v="0"/>
    <s v="CSF"/>
    <s v="APORTES AL SENA"/>
    <x v="0"/>
    <n v="3000000"/>
    <n v="9000000"/>
    <n v="0"/>
    <n v="12000000"/>
    <n v="0"/>
    <n v="10009800"/>
    <n v="1990200"/>
    <n v="10009800"/>
    <n v="10009800"/>
    <n v="10009800"/>
    <n v="10009800"/>
  </r>
  <r>
    <s v="04-03-00-018"/>
    <x v="16"/>
    <s v="A-01-01-02-008"/>
    <x v="0"/>
    <s v="01"/>
    <s v="01"/>
    <s v="02"/>
    <s v="008"/>
    <m/>
    <m/>
    <m/>
    <m/>
    <s v="Nación"/>
    <x v="0"/>
    <s v="CSF"/>
    <s v="APORTES A LA ESAP"/>
    <x v="0"/>
    <n v="3000000"/>
    <n v="0"/>
    <n v="3000000"/>
    <n v="0"/>
    <n v="0"/>
    <n v="0"/>
    <n v="0"/>
    <n v="0"/>
    <n v="0"/>
    <n v="0"/>
    <n v="0"/>
  </r>
  <r>
    <s v="04-03-00-018"/>
    <x v="16"/>
    <s v="A-01-01-02-009"/>
    <x v="0"/>
    <s v="01"/>
    <s v="01"/>
    <s v="02"/>
    <s v="009"/>
    <m/>
    <m/>
    <m/>
    <m/>
    <s v="Nación"/>
    <x v="0"/>
    <s v="CSF"/>
    <s v="APORTES A ESCUELAS INDUSTRIALES E INSTITUTOS TÉCNICOS"/>
    <x v="0"/>
    <n v="6000000"/>
    <n v="0"/>
    <n v="6000000"/>
    <n v="0"/>
    <n v="0"/>
    <n v="0"/>
    <n v="0"/>
    <n v="0"/>
    <n v="0"/>
    <n v="0"/>
    <n v="0"/>
  </r>
  <r>
    <s v="04-03-00-018"/>
    <x v="16"/>
    <s v="A-01-01-03-001-001"/>
    <x v="0"/>
    <s v="01"/>
    <s v="01"/>
    <s v="03"/>
    <s v="001"/>
    <s v="001"/>
    <m/>
    <m/>
    <m/>
    <s v="Nación"/>
    <x v="0"/>
    <s v="CSF"/>
    <s v="VACACIONES"/>
    <x v="0"/>
    <n v="39000000"/>
    <n v="0"/>
    <n v="0"/>
    <n v="39000000"/>
    <n v="0"/>
    <n v="25526962"/>
    <n v="13473038"/>
    <n v="25526962"/>
    <n v="25526962"/>
    <n v="25526962"/>
    <n v="25526962"/>
  </r>
  <r>
    <s v="04-03-00-018"/>
    <x v="16"/>
    <s v="A-01-01-03-001-002"/>
    <x v="0"/>
    <s v="01"/>
    <s v="01"/>
    <s v="03"/>
    <s v="001"/>
    <s v="002"/>
    <m/>
    <m/>
    <m/>
    <s v="Nación"/>
    <x v="0"/>
    <s v="CSF"/>
    <s v="INDEMNIZACIÓN POR VACACIONES"/>
    <x v="0"/>
    <n v="0"/>
    <n v="522470"/>
    <n v="0"/>
    <n v="522470"/>
    <n v="0"/>
    <n v="522470"/>
    <n v="0"/>
    <n v="522470"/>
    <n v="522470"/>
    <n v="522470"/>
    <n v="522470"/>
  </r>
  <r>
    <s v="04-03-00-018"/>
    <x v="16"/>
    <s v="A-01-01-03-001-003"/>
    <x v="0"/>
    <s v="01"/>
    <s v="01"/>
    <s v="03"/>
    <s v="001"/>
    <s v="003"/>
    <m/>
    <m/>
    <m/>
    <s v="Nación"/>
    <x v="0"/>
    <s v="CSF"/>
    <s v="BONIFICACIÓN ESPECIAL DE RECREACIÓN"/>
    <x v="0"/>
    <n v="3000000"/>
    <n v="0"/>
    <n v="0"/>
    <n v="3000000"/>
    <n v="0"/>
    <n v="1830955"/>
    <n v="1169045"/>
    <n v="1830955"/>
    <n v="1830955"/>
    <n v="1830955"/>
    <n v="1830955"/>
  </r>
  <r>
    <s v="04-03-00-018"/>
    <x v="16"/>
    <s v="A-01-01-03-002"/>
    <x v="0"/>
    <s v="01"/>
    <s v="01"/>
    <s v="03"/>
    <s v="002"/>
    <m/>
    <m/>
    <m/>
    <m/>
    <s v="Nación"/>
    <x v="0"/>
    <s v="CSF"/>
    <s v="PRIMA TÉCNICA NO SALARIAL"/>
    <x v="0"/>
    <n v="29000000"/>
    <n v="0"/>
    <n v="0"/>
    <n v="29000000"/>
    <n v="0"/>
    <n v="14129802"/>
    <n v="14870198"/>
    <n v="14129802"/>
    <n v="14129802"/>
    <n v="14129802"/>
    <n v="14129802"/>
  </r>
  <r>
    <s v="04-03-00-018"/>
    <x v="16"/>
    <s v="A-02-02-02-006-009"/>
    <x v="0"/>
    <s v="02"/>
    <s v="02"/>
    <s v="02"/>
    <s v="006"/>
    <s v="009"/>
    <m/>
    <m/>
    <m/>
    <s v="Nación"/>
    <x v="0"/>
    <s v="CSF"/>
    <s v="SERVICIOS DE DISTRIBUCIÓN DE ELECTRICIDAD, GAS Y AGUA (POR CUENTA PROPIA)"/>
    <x v="0"/>
    <n v="14600000"/>
    <n v="0"/>
    <n v="0"/>
    <n v="14600000"/>
    <n v="0"/>
    <n v="14600000"/>
    <n v="0"/>
    <n v="10377029"/>
    <n v="10377029"/>
    <n v="10377029"/>
    <n v="10377029"/>
  </r>
  <r>
    <s v="04-03-00-018"/>
    <x v="16"/>
    <s v="A-02-02-02-007-002"/>
    <x v="0"/>
    <s v="02"/>
    <s v="02"/>
    <s v="02"/>
    <s v="007"/>
    <s v="002"/>
    <m/>
    <m/>
    <m/>
    <s v="Nación"/>
    <x v="0"/>
    <s v="CSF"/>
    <s v="SERVICIOS INMOBILIARIOS"/>
    <x v="0"/>
    <n v="47000000"/>
    <n v="0"/>
    <n v="0"/>
    <n v="47000000"/>
    <n v="0"/>
    <n v="43937800"/>
    <n v="3062200"/>
    <n v="43937800"/>
    <n v="20006200"/>
    <n v="20006200"/>
    <n v="20006200"/>
  </r>
  <r>
    <s v="04-03-00-018"/>
    <x v="16"/>
    <s v="A-02-02-02-007-002"/>
    <x v="0"/>
    <s v="02"/>
    <s v="02"/>
    <s v="02"/>
    <s v="007"/>
    <s v="002"/>
    <m/>
    <m/>
    <m/>
    <s v="Propios"/>
    <x v="1"/>
    <s v="CSF"/>
    <s v="SERVICIOS INMOBILIARIOS"/>
    <x v="0"/>
    <n v="12350000"/>
    <n v="0"/>
    <n v="0"/>
    <n v="12350000"/>
    <n v="0"/>
    <n v="12350000"/>
    <n v="0"/>
    <n v="12248000"/>
    <n v="3551300"/>
    <n v="3551300"/>
    <n v="3551300"/>
  </r>
  <r>
    <s v="04-03-00-018"/>
    <x v="16"/>
    <s v="A-02-02-02-008-004"/>
    <x v="0"/>
    <s v="02"/>
    <s v="02"/>
    <s v="02"/>
    <s v="008"/>
    <s v="004"/>
    <m/>
    <m/>
    <m/>
    <s v="Nación"/>
    <x v="0"/>
    <s v="CSF"/>
    <s v="SERVICIOS DE TELECOMUNICACIONES, TRANSMISIÓN Y SUMINISTRO DE INFORMACIÓN"/>
    <x v="0"/>
    <n v="3200000"/>
    <n v="0"/>
    <n v="0"/>
    <n v="3200000"/>
    <n v="0"/>
    <n v="3200000"/>
    <n v="0"/>
    <n v="2097080"/>
    <n v="2097080"/>
    <n v="2097080"/>
    <n v="2097080"/>
  </r>
  <r>
    <s v="04-03-00-018"/>
    <x v="16"/>
    <s v="A-02-02-02-009-004"/>
    <x v="0"/>
    <s v="02"/>
    <s v="02"/>
    <s v="02"/>
    <s v="009"/>
    <s v="004"/>
    <m/>
    <m/>
    <m/>
    <s v="Nación"/>
    <x v="0"/>
    <s v="CSF"/>
    <s v="SERVICIOS DE ALCANTARILLADO, RECOLECCIÓN, TRATAMIENTO Y DISPOSICIÓN DE DESECHOS Y OTROS SERVICIOS DE SANEAMIENTO AMBIENTAL"/>
    <x v="0"/>
    <n v="1000000"/>
    <n v="0"/>
    <n v="0"/>
    <n v="1000000"/>
    <n v="0"/>
    <n v="1000000"/>
    <n v="0"/>
    <n v="721473"/>
    <n v="721473"/>
    <n v="721473"/>
    <n v="721473"/>
  </r>
  <r>
    <s v="04-03-00-018"/>
    <x v="16"/>
    <s v="A-02-02-02-010"/>
    <x v="0"/>
    <s v="02"/>
    <s v="02"/>
    <s v="02"/>
    <s v="010"/>
    <m/>
    <m/>
    <m/>
    <m/>
    <s v="Nación"/>
    <x v="0"/>
    <s v="CSF"/>
    <s v="VIÁTICOS DE LOS FUNCIONARIOS EN COMISIÓN"/>
    <x v="0"/>
    <n v="0"/>
    <n v="135773"/>
    <n v="0"/>
    <n v="135773"/>
    <n v="0"/>
    <n v="135773"/>
    <n v="0"/>
    <n v="0"/>
    <n v="0"/>
    <n v="0"/>
    <n v="0"/>
  </r>
  <r>
    <s v="04-03-00-018"/>
    <x v="16"/>
    <s v="A-03-04-02-012-001"/>
    <x v="0"/>
    <s v="03"/>
    <s v="04"/>
    <s v="02"/>
    <s v="012"/>
    <s v="001"/>
    <m/>
    <m/>
    <m/>
    <s v="Nación"/>
    <x v="0"/>
    <s v="CSF"/>
    <s v="INCAPACIDADES (NO DE PENSIONES)"/>
    <x v="0"/>
    <n v="0"/>
    <n v="1000000"/>
    <n v="0"/>
    <n v="1000000"/>
    <n v="0"/>
    <n v="490837"/>
    <n v="509163"/>
    <n v="490837"/>
    <n v="490837"/>
    <n v="490837"/>
    <n v="490837"/>
  </r>
  <r>
    <s v="04-03-00-018"/>
    <x v="16"/>
    <s v="A-03-04-02-012-002"/>
    <x v="0"/>
    <s v="03"/>
    <s v="04"/>
    <s v="02"/>
    <s v="012"/>
    <s v="002"/>
    <m/>
    <m/>
    <m/>
    <s v="Nación"/>
    <x v="0"/>
    <s v="CSF"/>
    <s v="LICENCIAS DE MATERNIDAD Y PATERNIDAD (NO DE PENSIONES)"/>
    <x v="0"/>
    <n v="0"/>
    <n v="6590500"/>
    <n v="5284705"/>
    <n v="1305795"/>
    <n v="0"/>
    <n v="1305795"/>
    <n v="0"/>
    <n v="1305795"/>
    <n v="1305795"/>
    <n v="1305795"/>
    <n v="1305795"/>
  </r>
  <r>
    <s v="04-03-00-018"/>
    <x v="16"/>
    <s v="A-08-01-02-001"/>
    <x v="0"/>
    <s v="08"/>
    <s v="01"/>
    <s v="02"/>
    <s v="001"/>
    <m/>
    <m/>
    <m/>
    <m/>
    <s v="Nación"/>
    <x v="0"/>
    <s v="CSF"/>
    <s v="IMPUESTO PREDIAL Y SOBRETASA AMBIENTAL"/>
    <x v="0"/>
    <n v="0"/>
    <n v="17231949"/>
    <n v="0"/>
    <n v="17231949"/>
    <n v="0"/>
    <n v="17231949"/>
    <n v="0"/>
    <n v="17231949"/>
    <n v="17231949"/>
    <n v="17231949"/>
    <n v="17231949"/>
  </r>
  <r>
    <s v="04-03-00-018"/>
    <x v="16"/>
    <s v="A-08-01-02-003"/>
    <x v="0"/>
    <s v="08"/>
    <s v="01"/>
    <s v="02"/>
    <s v="003"/>
    <m/>
    <m/>
    <m/>
    <m/>
    <s v="Propios"/>
    <x v="1"/>
    <s v="CSF"/>
    <s v="IMPUESTO DE INDUSTRIA Y COMERCIO"/>
    <x v="0"/>
    <n v="0"/>
    <n v="3962700"/>
    <n v="0"/>
    <n v="3962700"/>
    <n v="0"/>
    <n v="3962615"/>
    <n v="85"/>
    <n v="3962615"/>
    <n v="3962615"/>
    <n v="3962615"/>
    <n v="3962615"/>
  </r>
  <r>
    <s v="04-03-00-019"/>
    <x v="17"/>
    <s v="A-01-01-01-001-001"/>
    <x v="0"/>
    <s v="01"/>
    <s v="01"/>
    <s v="01"/>
    <s v="001"/>
    <s v="001"/>
    <m/>
    <m/>
    <m/>
    <s v="Nación"/>
    <x v="0"/>
    <s v="CSF"/>
    <s v="SUELDO BÁSICO"/>
    <x v="0"/>
    <n v="862000000"/>
    <n v="0"/>
    <n v="0"/>
    <n v="862000000"/>
    <n v="0"/>
    <n v="393481646"/>
    <n v="468518354"/>
    <n v="393481646"/>
    <n v="393481646"/>
    <n v="393481646"/>
    <n v="393481646"/>
  </r>
  <r>
    <s v="04-03-00-019"/>
    <x v="17"/>
    <s v="A-01-01-01-001-004"/>
    <x v="0"/>
    <s v="01"/>
    <s v="01"/>
    <s v="01"/>
    <s v="001"/>
    <s v="004"/>
    <m/>
    <m/>
    <m/>
    <s v="Nación"/>
    <x v="0"/>
    <s v="CSF"/>
    <s v="SUBSIDIO DE ALIMENTACIÓN"/>
    <x v="0"/>
    <n v="22710000"/>
    <n v="0"/>
    <n v="0"/>
    <n v="22710000"/>
    <n v="0"/>
    <n v="10412640"/>
    <n v="12297360"/>
    <n v="10412640"/>
    <n v="10412640"/>
    <n v="10412640"/>
    <n v="10412640"/>
  </r>
  <r>
    <s v="04-03-00-019"/>
    <x v="17"/>
    <s v="A-01-01-01-001-005"/>
    <x v="0"/>
    <s v="01"/>
    <s v="01"/>
    <s v="01"/>
    <s v="001"/>
    <s v="005"/>
    <m/>
    <m/>
    <m/>
    <s v="Nación"/>
    <x v="0"/>
    <s v="CSF"/>
    <s v="AUXILIO DE TRANSPORTE"/>
    <x v="0"/>
    <n v="15395000"/>
    <n v="0"/>
    <n v="15395000"/>
    <n v="0"/>
    <n v="0"/>
    <n v="0"/>
    <n v="0"/>
    <n v="0"/>
    <n v="0"/>
    <n v="0"/>
    <n v="0"/>
  </r>
  <r>
    <s v="04-03-00-019"/>
    <x v="17"/>
    <s v="A-01-01-01-001-006"/>
    <x v="0"/>
    <s v="01"/>
    <s v="01"/>
    <s v="01"/>
    <s v="001"/>
    <s v="006"/>
    <m/>
    <m/>
    <m/>
    <s v="Nación"/>
    <x v="0"/>
    <s v="CSF"/>
    <s v="PRIMA DE SERVICIO"/>
    <x v="0"/>
    <n v="85300000"/>
    <n v="0"/>
    <n v="3950382"/>
    <n v="81349618"/>
    <n v="0"/>
    <n v="81349618"/>
    <n v="0"/>
    <n v="81349618"/>
    <n v="81349618"/>
    <n v="81349618"/>
    <n v="81349618"/>
  </r>
  <r>
    <s v="04-03-00-019"/>
    <x v="17"/>
    <s v="A-01-01-01-001-007"/>
    <x v="0"/>
    <s v="01"/>
    <s v="01"/>
    <s v="01"/>
    <s v="001"/>
    <s v="007"/>
    <m/>
    <m/>
    <m/>
    <s v="Nación"/>
    <x v="0"/>
    <s v="CSF"/>
    <s v="BONIFICACIÓN POR SERVICIOS PRESTADOS"/>
    <x v="0"/>
    <n v="34000000"/>
    <n v="0"/>
    <n v="0"/>
    <n v="34000000"/>
    <n v="0"/>
    <n v="16842414"/>
    <n v="17157586"/>
    <n v="16842414"/>
    <n v="16842414"/>
    <n v="16842414"/>
    <n v="16842414"/>
  </r>
  <r>
    <s v="04-03-00-019"/>
    <x v="17"/>
    <s v="A-01-01-01-001-009"/>
    <x v="0"/>
    <s v="01"/>
    <s v="01"/>
    <s v="01"/>
    <s v="001"/>
    <s v="009"/>
    <m/>
    <m/>
    <m/>
    <s v="Nación"/>
    <x v="0"/>
    <s v="CSF"/>
    <s v="PRIMA DE NAVIDAD"/>
    <x v="0"/>
    <n v="114000000"/>
    <n v="0"/>
    <n v="0"/>
    <n v="114000000"/>
    <n v="0"/>
    <n v="0"/>
    <n v="114000000"/>
    <n v="0"/>
    <n v="0"/>
    <n v="0"/>
    <n v="0"/>
  </r>
  <r>
    <s v="04-03-00-019"/>
    <x v="17"/>
    <s v="A-01-01-01-001-010"/>
    <x v="0"/>
    <s v="01"/>
    <s v="01"/>
    <s v="01"/>
    <s v="001"/>
    <s v="010"/>
    <m/>
    <m/>
    <m/>
    <s v="Nación"/>
    <x v="0"/>
    <s v="CSF"/>
    <s v="PRIMA DE VACACIONES"/>
    <x v="0"/>
    <n v="49000000"/>
    <n v="0"/>
    <n v="0"/>
    <n v="49000000"/>
    <n v="0"/>
    <n v="43581160"/>
    <n v="5418840"/>
    <n v="43581160"/>
    <n v="43581160"/>
    <n v="43581160"/>
    <n v="43581160"/>
  </r>
  <r>
    <s v="04-03-00-019"/>
    <x v="17"/>
    <s v="A-01-01-01-001-012"/>
    <x v="0"/>
    <s v="01"/>
    <s v="01"/>
    <s v="01"/>
    <s v="001"/>
    <s v="012"/>
    <m/>
    <m/>
    <m/>
    <s v="Nación"/>
    <x v="0"/>
    <s v="CSF"/>
    <s v="AUXILIO DE CONECTIVIDAD DIGITAL "/>
    <x v="0"/>
    <n v="17000000"/>
    <n v="2000000"/>
    <n v="0"/>
    <n v="19000000"/>
    <n v="0"/>
    <n v="15308090"/>
    <n v="3691910"/>
    <n v="15308090"/>
    <n v="15308090"/>
    <n v="15308090"/>
    <n v="15308090"/>
  </r>
  <r>
    <s v="04-03-00-019"/>
    <x v="17"/>
    <s v="A-01-01-02-001"/>
    <x v="0"/>
    <s v="01"/>
    <s v="01"/>
    <s v="02"/>
    <s v="001"/>
    <m/>
    <m/>
    <m/>
    <m/>
    <s v="Nación"/>
    <x v="0"/>
    <s v="CSF"/>
    <s v="APORTES A LA SEGURIDAD SOCIAL EN PENSIONES"/>
    <x v="0"/>
    <n v="113000000"/>
    <n v="0"/>
    <n v="0"/>
    <n v="113000000"/>
    <n v="0"/>
    <n v="55169400"/>
    <n v="57830600"/>
    <n v="55169400"/>
    <n v="55169400"/>
    <n v="55169400"/>
    <n v="55169400"/>
  </r>
  <r>
    <s v="04-03-00-019"/>
    <x v="17"/>
    <s v="A-01-01-02-002"/>
    <x v="0"/>
    <s v="01"/>
    <s v="01"/>
    <s v="02"/>
    <s v="002"/>
    <m/>
    <m/>
    <m/>
    <m/>
    <s v="Nación"/>
    <x v="0"/>
    <s v="CSF"/>
    <s v="APORTES A LA SEGURIDAD SOCIAL EN SALUD"/>
    <x v="0"/>
    <n v="81000000"/>
    <n v="0"/>
    <n v="0"/>
    <n v="81000000"/>
    <n v="0"/>
    <n v="39082900"/>
    <n v="41917100"/>
    <n v="39082900"/>
    <n v="39082900"/>
    <n v="39082900"/>
    <n v="39082900"/>
  </r>
  <r>
    <s v="04-03-00-019"/>
    <x v="17"/>
    <s v="A-01-01-02-004"/>
    <x v="0"/>
    <s v="01"/>
    <s v="01"/>
    <s v="02"/>
    <s v="004"/>
    <m/>
    <m/>
    <m/>
    <m/>
    <s v="Nación"/>
    <x v="0"/>
    <s v="CSF"/>
    <s v="APORTES A CAJAS DE COMPENSACIÓN FAMILIAR"/>
    <x v="0"/>
    <n v="48000000"/>
    <n v="0"/>
    <n v="0"/>
    <n v="48000000"/>
    <n v="0"/>
    <n v="24657200"/>
    <n v="23342800"/>
    <n v="24657200"/>
    <n v="24657200"/>
    <n v="24657200"/>
    <n v="24657200"/>
  </r>
  <r>
    <s v="04-03-00-019"/>
    <x v="17"/>
    <s v="A-01-01-02-005"/>
    <x v="0"/>
    <s v="01"/>
    <s v="01"/>
    <s v="02"/>
    <s v="005"/>
    <m/>
    <m/>
    <m/>
    <m/>
    <s v="Nación"/>
    <x v="0"/>
    <s v="CSF"/>
    <s v="APORTES GENERALES AL SISTEMA DE RIESGOS LABORALES"/>
    <x v="0"/>
    <n v="16000000"/>
    <n v="0"/>
    <n v="0"/>
    <n v="16000000"/>
    <n v="0"/>
    <n v="7187100"/>
    <n v="8812900"/>
    <n v="7187100"/>
    <n v="7187100"/>
    <n v="7187100"/>
    <n v="7187100"/>
  </r>
  <r>
    <s v="04-03-00-019"/>
    <x v="17"/>
    <s v="A-01-01-02-006"/>
    <x v="0"/>
    <s v="01"/>
    <s v="01"/>
    <s v="02"/>
    <s v="006"/>
    <m/>
    <m/>
    <m/>
    <m/>
    <s v="Nación"/>
    <x v="0"/>
    <s v="CSF"/>
    <s v="APORTES AL ICBF"/>
    <x v="0"/>
    <n v="36000000"/>
    <n v="0"/>
    <n v="0"/>
    <n v="36000000"/>
    <n v="0"/>
    <n v="18497600"/>
    <n v="17502400"/>
    <n v="18497600"/>
    <n v="18497600"/>
    <n v="18497600"/>
    <n v="18497600"/>
  </r>
  <r>
    <s v="04-03-00-019"/>
    <x v="17"/>
    <s v="A-01-01-02-007"/>
    <x v="0"/>
    <s v="01"/>
    <s v="01"/>
    <s v="02"/>
    <s v="007"/>
    <m/>
    <m/>
    <m/>
    <m/>
    <s v="Nación"/>
    <x v="0"/>
    <s v="CSF"/>
    <s v="APORTES AL SENA"/>
    <x v="0"/>
    <n v="5000000"/>
    <n v="15000000"/>
    <n v="0"/>
    <n v="20000000"/>
    <n v="0"/>
    <n v="12335700"/>
    <n v="7664300"/>
    <n v="12335700"/>
    <n v="12335700"/>
    <n v="12335700"/>
    <n v="12335700"/>
  </r>
  <r>
    <s v="04-03-00-019"/>
    <x v="17"/>
    <s v="A-01-01-02-008"/>
    <x v="0"/>
    <s v="01"/>
    <s v="01"/>
    <s v="02"/>
    <s v="008"/>
    <m/>
    <m/>
    <m/>
    <m/>
    <s v="Nación"/>
    <x v="0"/>
    <s v="CSF"/>
    <s v="APORTES A LA ESAP"/>
    <x v="0"/>
    <n v="5000000"/>
    <n v="0"/>
    <n v="5000000"/>
    <n v="0"/>
    <n v="0"/>
    <n v="0"/>
    <n v="0"/>
    <n v="0"/>
    <n v="0"/>
    <n v="0"/>
    <n v="0"/>
  </r>
  <r>
    <s v="04-03-00-019"/>
    <x v="17"/>
    <s v="A-01-01-02-009"/>
    <x v="0"/>
    <s v="01"/>
    <s v="01"/>
    <s v="02"/>
    <s v="009"/>
    <m/>
    <m/>
    <m/>
    <m/>
    <s v="Nación"/>
    <x v="0"/>
    <s v="CSF"/>
    <s v="APORTES A ESCUELAS INDUSTRIALES E INSTITUTOS TÉCNICOS"/>
    <x v="0"/>
    <n v="10000000"/>
    <n v="0"/>
    <n v="10000000"/>
    <n v="0"/>
    <n v="0"/>
    <n v="0"/>
    <n v="0"/>
    <n v="0"/>
    <n v="0"/>
    <n v="0"/>
    <n v="0"/>
  </r>
  <r>
    <s v="04-03-00-019"/>
    <x v="17"/>
    <s v="A-01-01-03-001-001"/>
    <x v="0"/>
    <s v="01"/>
    <s v="01"/>
    <s v="03"/>
    <s v="001"/>
    <s v="001"/>
    <m/>
    <m/>
    <m/>
    <s v="Nación"/>
    <x v="0"/>
    <s v="CSF"/>
    <s v="VACACIONES"/>
    <x v="0"/>
    <n v="54000000"/>
    <n v="0"/>
    <n v="0"/>
    <n v="54000000"/>
    <n v="0"/>
    <n v="48883979"/>
    <n v="5116021"/>
    <n v="48883979"/>
    <n v="48883979"/>
    <n v="48883979"/>
    <n v="48883979"/>
  </r>
  <r>
    <s v="04-03-00-019"/>
    <x v="17"/>
    <s v="A-01-01-03-001-002"/>
    <x v="0"/>
    <s v="01"/>
    <s v="01"/>
    <s v="03"/>
    <s v="001"/>
    <s v="002"/>
    <m/>
    <m/>
    <m/>
    <s v="Nación"/>
    <x v="0"/>
    <s v="CSF"/>
    <s v="INDEMNIZACIÓN POR VACACIONES"/>
    <x v="0"/>
    <n v="0"/>
    <n v="816941"/>
    <n v="302941"/>
    <n v="514000"/>
    <n v="0"/>
    <n v="510001"/>
    <n v="3999"/>
    <n v="510001"/>
    <n v="510001"/>
    <n v="510001"/>
    <n v="510001"/>
  </r>
  <r>
    <s v="04-03-00-019"/>
    <x v="17"/>
    <s v="A-01-01-03-001-003"/>
    <x v="0"/>
    <s v="01"/>
    <s v="01"/>
    <s v="03"/>
    <s v="001"/>
    <s v="003"/>
    <m/>
    <m/>
    <m/>
    <s v="Nación"/>
    <x v="0"/>
    <s v="CSF"/>
    <s v="BONIFICACIÓN ESPECIAL DE RECREACIÓN"/>
    <x v="0"/>
    <n v="5000000"/>
    <n v="0"/>
    <n v="0"/>
    <n v="5000000"/>
    <n v="0"/>
    <n v="3609427"/>
    <n v="1390573"/>
    <n v="3609427"/>
    <n v="3609427"/>
    <n v="3609427"/>
    <n v="3609427"/>
  </r>
  <r>
    <s v="04-03-00-019"/>
    <x v="17"/>
    <s v="A-01-01-03-002"/>
    <x v="0"/>
    <s v="01"/>
    <s v="01"/>
    <s v="03"/>
    <s v="002"/>
    <m/>
    <m/>
    <m/>
    <m/>
    <s v="Nación"/>
    <x v="0"/>
    <s v="CSF"/>
    <s v="PRIMA TÉCNICA NO SALARIAL"/>
    <x v="0"/>
    <n v="29000000"/>
    <n v="0"/>
    <n v="0"/>
    <n v="29000000"/>
    <n v="0"/>
    <n v="14129802"/>
    <n v="14870198"/>
    <n v="14129802"/>
    <n v="14129802"/>
    <n v="14129802"/>
    <n v="14129802"/>
  </r>
  <r>
    <s v="04-03-00-019"/>
    <x v="17"/>
    <s v="A-02-02-02-006-004"/>
    <x v="0"/>
    <s v="02"/>
    <s v="02"/>
    <s v="02"/>
    <s v="006"/>
    <s v="004"/>
    <m/>
    <m/>
    <m/>
    <s v="Propios"/>
    <x v="1"/>
    <s v="CSF"/>
    <s v="SERVICIOS DE TRANSPORTE DE PASAJEROS"/>
    <x v="0"/>
    <n v="0"/>
    <n v="20760000"/>
    <n v="458000"/>
    <n v="20302000"/>
    <n v="0"/>
    <n v="20302000"/>
    <n v="0"/>
    <n v="20272000"/>
    <n v="20272000"/>
    <n v="20272000"/>
    <n v="20272000"/>
  </r>
  <r>
    <s v="04-03-00-019"/>
    <x v="17"/>
    <s v="A-02-02-02-006-009"/>
    <x v="0"/>
    <s v="02"/>
    <s v="02"/>
    <s v="02"/>
    <s v="006"/>
    <s v="009"/>
    <m/>
    <m/>
    <m/>
    <s v="Nación"/>
    <x v="0"/>
    <s v="CSF"/>
    <s v="SERVICIOS DE DISTRIBUCIÓN DE ELECTRICIDAD, GAS Y AGUA (POR CUENTA PROPIA)"/>
    <x v="0"/>
    <n v="41200000"/>
    <n v="0"/>
    <n v="0"/>
    <n v="41200000"/>
    <n v="0"/>
    <n v="41200000"/>
    <n v="0"/>
    <n v="21467380"/>
    <n v="21467380"/>
    <n v="21467380"/>
    <n v="21467380"/>
  </r>
  <r>
    <s v="04-03-00-019"/>
    <x v="17"/>
    <s v="A-02-02-02-007-002"/>
    <x v="0"/>
    <s v="02"/>
    <s v="02"/>
    <s v="02"/>
    <s v="007"/>
    <s v="002"/>
    <m/>
    <m/>
    <m/>
    <s v="Nación"/>
    <x v="0"/>
    <s v="CSF"/>
    <s v="SERVICIOS INMOBILIARIOS"/>
    <x v="0"/>
    <n v="17000000"/>
    <n v="3785870"/>
    <n v="0"/>
    <n v="20785870"/>
    <n v="0"/>
    <n v="20785870"/>
    <n v="0"/>
    <n v="14057500"/>
    <n v="14057500"/>
    <n v="14057500"/>
    <n v="14057500"/>
  </r>
  <r>
    <s v="04-03-00-019"/>
    <x v="17"/>
    <s v="A-02-02-02-008-004"/>
    <x v="0"/>
    <s v="02"/>
    <s v="02"/>
    <s v="02"/>
    <s v="008"/>
    <s v="004"/>
    <m/>
    <m/>
    <m/>
    <s v="Nación"/>
    <x v="0"/>
    <s v="CSF"/>
    <s v="SERVICIOS DE TELECOMUNICACIONES, TRANSMISIÓN Y SUMINISTRO DE INFORMACIÓN"/>
    <x v="0"/>
    <n v="3000000"/>
    <n v="5000000"/>
    <n v="0"/>
    <n v="8000000"/>
    <n v="0"/>
    <n v="8000000"/>
    <n v="0"/>
    <n v="3733303"/>
    <n v="3733303"/>
    <n v="3733303"/>
    <n v="3733303"/>
  </r>
  <r>
    <s v="04-03-00-019"/>
    <x v="17"/>
    <s v="A-02-02-02-009-004"/>
    <x v="0"/>
    <s v="02"/>
    <s v="02"/>
    <s v="02"/>
    <s v="009"/>
    <s v="004"/>
    <m/>
    <m/>
    <m/>
    <s v="Nación"/>
    <x v="0"/>
    <s v="CSF"/>
    <s v="SERVICIOS DE ALCANTARILLADO, RECOLECCIÓN, TRATAMIENTO Y DISPOSICIÓN DE DESECHOS Y OTROS SERVICIOS DE SANEAMIENTO AMBIENTAL"/>
    <x v="0"/>
    <n v="1800000"/>
    <n v="1200000"/>
    <n v="0"/>
    <n v="3000000"/>
    <n v="0"/>
    <n v="3000000"/>
    <n v="0"/>
    <n v="1567307"/>
    <n v="1567307"/>
    <n v="1567307"/>
    <n v="1567307"/>
  </r>
  <r>
    <s v="04-03-00-019"/>
    <x v="17"/>
    <s v="A-02-02-02-010"/>
    <x v="0"/>
    <s v="02"/>
    <s v="02"/>
    <s v="02"/>
    <s v="010"/>
    <m/>
    <m/>
    <m/>
    <m/>
    <s v="Nación"/>
    <x v="0"/>
    <s v="CSF"/>
    <s v="VIÁTICOS DE LOS FUNCIONARIOS EN COMISIÓN"/>
    <x v="0"/>
    <n v="0"/>
    <n v="135773"/>
    <n v="0"/>
    <n v="135773"/>
    <n v="0"/>
    <n v="135773"/>
    <n v="0"/>
    <n v="0"/>
    <n v="0"/>
    <n v="0"/>
    <n v="0"/>
  </r>
  <r>
    <s v="04-03-00-019"/>
    <x v="17"/>
    <s v="A-02-02-02-010"/>
    <x v="0"/>
    <s v="02"/>
    <s v="02"/>
    <s v="02"/>
    <s v="010"/>
    <m/>
    <m/>
    <m/>
    <m/>
    <s v="Propios"/>
    <x v="1"/>
    <s v="CSF"/>
    <s v="VIÁTICOS DE LOS FUNCIONARIOS EN COMISIÓN"/>
    <x v="0"/>
    <n v="0"/>
    <n v="1462182"/>
    <n v="328446"/>
    <n v="1133736"/>
    <n v="0"/>
    <n v="1133736"/>
    <n v="0"/>
    <n v="1133736"/>
    <n v="1133736"/>
    <n v="1133736"/>
    <n v="1133736"/>
  </r>
  <r>
    <s v="04-03-00-019"/>
    <x v="17"/>
    <s v="A-03-04-02-012-001"/>
    <x v="0"/>
    <s v="03"/>
    <s v="04"/>
    <s v="02"/>
    <s v="012"/>
    <s v="001"/>
    <m/>
    <m/>
    <m/>
    <s v="Nación"/>
    <x v="0"/>
    <s v="CSF"/>
    <s v="INCAPACIDADES (NO DE PENSIONES)"/>
    <x v="0"/>
    <n v="0"/>
    <n v="5158000"/>
    <n v="0"/>
    <n v="5158000"/>
    <n v="0"/>
    <n v="3298523"/>
    <n v="1859477"/>
    <n v="3298523"/>
    <n v="3261523"/>
    <n v="3261523"/>
    <n v="3261523"/>
  </r>
  <r>
    <s v="04-03-00-019"/>
    <x v="17"/>
    <s v="A-08-01-02-001"/>
    <x v="0"/>
    <s v="08"/>
    <s v="01"/>
    <s v="02"/>
    <s v="001"/>
    <m/>
    <m/>
    <m/>
    <m/>
    <s v="Nación"/>
    <x v="0"/>
    <s v="CSF"/>
    <s v="IMPUESTO PREDIAL Y SOBRETASA AMBIENTAL"/>
    <x v="0"/>
    <n v="0"/>
    <n v="18286000"/>
    <n v="0"/>
    <n v="18286000"/>
    <n v="0"/>
    <n v="18286000"/>
    <n v="0"/>
    <n v="18286000"/>
    <n v="18286000"/>
    <n v="18286000"/>
    <n v="18286000"/>
  </r>
  <r>
    <s v="04-03-00-019"/>
    <x v="17"/>
    <s v="A-08-01-02-003"/>
    <x v="0"/>
    <s v="08"/>
    <s v="01"/>
    <s v="02"/>
    <s v="003"/>
    <m/>
    <m/>
    <m/>
    <m/>
    <s v="Propios"/>
    <x v="1"/>
    <s v="CSF"/>
    <s v="IMPUESTO DE INDUSTRIA Y COMERCIO"/>
    <x v="0"/>
    <n v="0"/>
    <n v="1758000"/>
    <n v="0"/>
    <n v="1758000"/>
    <n v="0"/>
    <n v="1758000"/>
    <n v="0"/>
    <n v="1758000"/>
    <n v="1758000"/>
    <n v="1758000"/>
    <n v="1758000"/>
  </r>
  <r>
    <s v="04-03-00-020"/>
    <x v="18"/>
    <s v="A-01-01-01-001-001"/>
    <x v="0"/>
    <s v="01"/>
    <s v="01"/>
    <s v="01"/>
    <s v="001"/>
    <s v="001"/>
    <m/>
    <m/>
    <m/>
    <s v="Nación"/>
    <x v="0"/>
    <s v="CSF"/>
    <s v="SUELDO BÁSICO"/>
    <x v="0"/>
    <n v="428000000"/>
    <n v="0"/>
    <n v="0"/>
    <n v="428000000"/>
    <n v="0"/>
    <n v="231640553"/>
    <n v="196359447"/>
    <n v="231572254"/>
    <n v="231572254"/>
    <n v="231572254"/>
    <n v="231572254"/>
  </r>
  <r>
    <s v="04-03-00-020"/>
    <x v="18"/>
    <s v="A-01-01-01-001-004"/>
    <x v="0"/>
    <s v="01"/>
    <s v="01"/>
    <s v="01"/>
    <s v="001"/>
    <s v="004"/>
    <m/>
    <m/>
    <m/>
    <s v="Nación"/>
    <x v="0"/>
    <s v="CSF"/>
    <s v="SUBSIDIO DE ALIMENTACIÓN"/>
    <x v="0"/>
    <n v="7920000"/>
    <n v="0"/>
    <n v="0"/>
    <n v="7920000"/>
    <n v="0"/>
    <n v="4560763"/>
    <n v="3359237"/>
    <n v="4560763"/>
    <n v="4560763"/>
    <n v="4560763"/>
    <n v="4560763"/>
  </r>
  <r>
    <s v="04-03-00-020"/>
    <x v="18"/>
    <s v="A-01-01-01-001-005"/>
    <x v="0"/>
    <s v="01"/>
    <s v="01"/>
    <s v="01"/>
    <s v="001"/>
    <s v="005"/>
    <m/>
    <m/>
    <m/>
    <s v="Nación"/>
    <x v="0"/>
    <s v="CSF"/>
    <s v="AUXILIO DE TRANSPORTE"/>
    <x v="0"/>
    <n v="5870000"/>
    <n v="0"/>
    <n v="5870000"/>
    <n v="0"/>
    <n v="0"/>
    <n v="0"/>
    <n v="0"/>
    <n v="0"/>
    <n v="0"/>
    <n v="0"/>
    <n v="0"/>
  </r>
  <r>
    <s v="04-03-00-020"/>
    <x v="18"/>
    <s v="A-01-01-01-001-006"/>
    <x v="0"/>
    <s v="01"/>
    <s v="01"/>
    <s v="01"/>
    <s v="001"/>
    <s v="006"/>
    <m/>
    <m/>
    <m/>
    <s v="Nación"/>
    <x v="0"/>
    <s v="CSF"/>
    <s v="PRIMA DE SERVICIO"/>
    <x v="0"/>
    <n v="40000000"/>
    <n v="10000000"/>
    <n v="3945404"/>
    <n v="46054596"/>
    <n v="0"/>
    <n v="46054596"/>
    <n v="0"/>
    <n v="46054596"/>
    <n v="46054596"/>
    <n v="46054596"/>
    <n v="46054596"/>
  </r>
  <r>
    <s v="04-03-00-020"/>
    <x v="18"/>
    <s v="A-01-01-01-001-007"/>
    <x v="0"/>
    <s v="01"/>
    <s v="01"/>
    <s v="01"/>
    <s v="001"/>
    <s v="007"/>
    <m/>
    <m/>
    <m/>
    <s v="Nación"/>
    <x v="0"/>
    <s v="CSF"/>
    <s v="BONIFICACIÓN POR SERVICIOS PRESTADOS"/>
    <x v="0"/>
    <n v="15000000"/>
    <n v="0"/>
    <n v="0"/>
    <n v="15000000"/>
    <n v="0"/>
    <n v="6255161"/>
    <n v="8744839"/>
    <n v="6255161"/>
    <n v="6255161"/>
    <n v="6255161"/>
    <n v="6255161"/>
  </r>
  <r>
    <s v="04-03-00-020"/>
    <x v="18"/>
    <s v="A-01-01-01-001-009"/>
    <x v="0"/>
    <s v="01"/>
    <s v="01"/>
    <s v="01"/>
    <s v="001"/>
    <s v="009"/>
    <m/>
    <m/>
    <m/>
    <s v="Nación"/>
    <x v="0"/>
    <s v="CSF"/>
    <s v="PRIMA DE NAVIDAD"/>
    <x v="0"/>
    <n v="52000000"/>
    <n v="0"/>
    <n v="0"/>
    <n v="52000000"/>
    <n v="0"/>
    <n v="0"/>
    <n v="52000000"/>
    <n v="0"/>
    <n v="0"/>
    <n v="0"/>
    <n v="0"/>
  </r>
  <r>
    <s v="04-03-00-020"/>
    <x v="18"/>
    <s v="A-01-01-01-001-010"/>
    <x v="0"/>
    <s v="01"/>
    <s v="01"/>
    <s v="01"/>
    <s v="001"/>
    <s v="010"/>
    <m/>
    <m/>
    <m/>
    <s v="Nación"/>
    <x v="0"/>
    <s v="CSF"/>
    <s v="PRIMA DE VACACIONES"/>
    <x v="0"/>
    <n v="32000000"/>
    <n v="0"/>
    <n v="0"/>
    <n v="32000000"/>
    <n v="0"/>
    <n v="6123581"/>
    <n v="25876419"/>
    <n v="6123581"/>
    <n v="6123581"/>
    <n v="6123581"/>
    <n v="6123581"/>
  </r>
  <r>
    <s v="04-03-00-020"/>
    <x v="18"/>
    <s v="A-01-01-01-001-012"/>
    <x v="0"/>
    <s v="01"/>
    <s v="01"/>
    <s v="01"/>
    <s v="001"/>
    <s v="012"/>
    <m/>
    <m/>
    <m/>
    <s v="Nación"/>
    <x v="0"/>
    <s v="CSF"/>
    <s v="AUXILIO DE CONECTIVIDAD DIGITAL "/>
    <x v="0"/>
    <n v="6000000"/>
    <n v="2000000"/>
    <n v="0"/>
    <n v="8000000"/>
    <n v="0"/>
    <n v="6067878"/>
    <n v="1932122"/>
    <n v="6067878"/>
    <n v="6067878"/>
    <n v="6067878"/>
    <n v="6067878"/>
  </r>
  <r>
    <s v="04-03-00-020"/>
    <x v="18"/>
    <s v="A-01-01-02-001"/>
    <x v="0"/>
    <s v="01"/>
    <s v="01"/>
    <s v="02"/>
    <s v="001"/>
    <m/>
    <m/>
    <m/>
    <m/>
    <s v="Nación"/>
    <x v="0"/>
    <s v="CSF"/>
    <s v="APORTES A LA SEGURIDAD SOCIAL EN PENSIONES"/>
    <x v="0"/>
    <n v="50000000"/>
    <n v="0"/>
    <n v="0"/>
    <n v="50000000"/>
    <n v="0"/>
    <n v="30921200"/>
    <n v="19078800"/>
    <n v="30921200"/>
    <n v="30921200"/>
    <n v="30921200"/>
    <n v="30921200"/>
  </r>
  <r>
    <s v="04-03-00-020"/>
    <x v="18"/>
    <s v="A-01-01-02-002"/>
    <x v="0"/>
    <s v="01"/>
    <s v="01"/>
    <s v="02"/>
    <s v="002"/>
    <m/>
    <m/>
    <m/>
    <m/>
    <s v="Nación"/>
    <x v="0"/>
    <s v="CSF"/>
    <s v="APORTES A LA SEGURIDAD SOCIAL EN SALUD"/>
    <x v="0"/>
    <n v="40000000"/>
    <n v="0"/>
    <n v="0"/>
    <n v="40000000"/>
    <n v="0"/>
    <n v="21904700"/>
    <n v="18095300"/>
    <n v="21904700"/>
    <n v="21904700"/>
    <n v="21904700"/>
    <n v="21904700"/>
  </r>
  <r>
    <s v="04-03-00-020"/>
    <x v="18"/>
    <s v="A-01-01-02-004"/>
    <x v="0"/>
    <s v="01"/>
    <s v="01"/>
    <s v="02"/>
    <s v="004"/>
    <m/>
    <m/>
    <m/>
    <m/>
    <s v="Nación"/>
    <x v="0"/>
    <s v="CSF"/>
    <s v="APORTES A CAJAS DE COMPENSACIÓN FAMILIAR"/>
    <x v="0"/>
    <n v="23000000"/>
    <n v="0"/>
    <n v="0"/>
    <n v="23000000"/>
    <n v="0"/>
    <n v="12712000"/>
    <n v="10288000"/>
    <n v="12712000"/>
    <n v="12712000"/>
    <n v="12712000"/>
    <n v="12712000"/>
  </r>
  <r>
    <s v="04-03-00-020"/>
    <x v="18"/>
    <s v="A-01-01-02-005"/>
    <x v="0"/>
    <s v="01"/>
    <s v="01"/>
    <s v="02"/>
    <s v="005"/>
    <m/>
    <m/>
    <m/>
    <m/>
    <s v="Nación"/>
    <x v="0"/>
    <s v="CSF"/>
    <s v="APORTES GENERALES AL SISTEMA DE RIESGOS LABORALES"/>
    <x v="0"/>
    <n v="5000000"/>
    <n v="0"/>
    <n v="0"/>
    <n v="5000000"/>
    <n v="0"/>
    <n v="2794600"/>
    <n v="2205400"/>
    <n v="2794600"/>
    <n v="2794600"/>
    <n v="2794600"/>
    <n v="2794600"/>
  </r>
  <r>
    <s v="04-03-00-020"/>
    <x v="18"/>
    <s v="A-01-01-02-006"/>
    <x v="0"/>
    <s v="01"/>
    <s v="01"/>
    <s v="02"/>
    <s v="006"/>
    <m/>
    <m/>
    <m/>
    <m/>
    <s v="Nación"/>
    <x v="0"/>
    <s v="CSF"/>
    <s v="APORTES AL ICBF"/>
    <x v="0"/>
    <n v="17000000"/>
    <n v="0"/>
    <n v="0"/>
    <n v="17000000"/>
    <n v="0"/>
    <n v="9536300"/>
    <n v="7463700"/>
    <n v="9536300"/>
    <n v="9536300"/>
    <n v="9536300"/>
    <n v="9536300"/>
  </r>
  <r>
    <s v="04-03-00-020"/>
    <x v="18"/>
    <s v="A-01-01-02-007"/>
    <x v="0"/>
    <s v="01"/>
    <s v="01"/>
    <s v="02"/>
    <s v="007"/>
    <m/>
    <m/>
    <m/>
    <m/>
    <s v="Nación"/>
    <x v="0"/>
    <s v="CSF"/>
    <s v="APORTES AL SENA"/>
    <x v="0"/>
    <n v="3000000"/>
    <n v="9000000"/>
    <n v="0"/>
    <n v="12000000"/>
    <n v="0"/>
    <n v="6359400"/>
    <n v="5640600"/>
    <n v="6359400"/>
    <n v="6359400"/>
    <n v="6359400"/>
    <n v="6359400"/>
  </r>
  <r>
    <s v="04-03-00-020"/>
    <x v="18"/>
    <s v="A-01-01-02-008"/>
    <x v="0"/>
    <s v="01"/>
    <s v="01"/>
    <s v="02"/>
    <s v="008"/>
    <m/>
    <m/>
    <m/>
    <m/>
    <s v="Nación"/>
    <x v="0"/>
    <s v="CSF"/>
    <s v="APORTES A LA ESAP"/>
    <x v="0"/>
    <n v="3000000"/>
    <n v="0"/>
    <n v="3000000"/>
    <n v="0"/>
    <n v="0"/>
    <n v="0"/>
    <n v="0"/>
    <n v="0"/>
    <n v="0"/>
    <n v="0"/>
    <n v="0"/>
  </r>
  <r>
    <s v="04-03-00-020"/>
    <x v="18"/>
    <s v="A-01-01-02-009"/>
    <x v="0"/>
    <s v="01"/>
    <s v="01"/>
    <s v="02"/>
    <s v="009"/>
    <m/>
    <m/>
    <m/>
    <m/>
    <s v="Nación"/>
    <x v="0"/>
    <s v="CSF"/>
    <s v="APORTES A ESCUELAS INDUSTRIALES E INSTITUTOS TÉCNICOS"/>
    <x v="0"/>
    <n v="6000000"/>
    <n v="0"/>
    <n v="6000000"/>
    <n v="0"/>
    <n v="0"/>
    <n v="0"/>
    <n v="0"/>
    <n v="0"/>
    <n v="0"/>
    <n v="0"/>
    <n v="0"/>
  </r>
  <r>
    <s v="04-03-00-020"/>
    <x v="18"/>
    <s v="A-01-01-03-001-001"/>
    <x v="0"/>
    <s v="01"/>
    <s v="01"/>
    <s v="03"/>
    <s v="001"/>
    <s v="001"/>
    <m/>
    <m/>
    <m/>
    <s v="Nación"/>
    <x v="0"/>
    <s v="CSF"/>
    <s v="VACACIONES"/>
    <x v="0"/>
    <n v="32000000"/>
    <n v="0"/>
    <n v="0"/>
    <n v="32000000"/>
    <n v="0"/>
    <n v="5919992"/>
    <n v="26080008"/>
    <n v="5919992"/>
    <n v="5919992"/>
    <n v="5919992"/>
    <n v="5919992"/>
  </r>
  <r>
    <s v="04-03-00-020"/>
    <x v="18"/>
    <s v="A-01-01-03-001-003"/>
    <x v="0"/>
    <s v="01"/>
    <s v="01"/>
    <s v="03"/>
    <s v="001"/>
    <s v="003"/>
    <m/>
    <m/>
    <m/>
    <s v="Nación"/>
    <x v="0"/>
    <s v="CSF"/>
    <s v="BONIFICACIÓN ESPECIAL DE RECREACIÓN"/>
    <x v="0"/>
    <n v="3000000"/>
    <n v="0"/>
    <n v="0"/>
    <n v="3000000"/>
    <n v="0"/>
    <n v="440733"/>
    <n v="2559267"/>
    <n v="440733"/>
    <n v="440733"/>
    <n v="440733"/>
    <n v="440733"/>
  </r>
  <r>
    <s v="04-03-00-020"/>
    <x v="18"/>
    <s v="A-01-01-03-002"/>
    <x v="0"/>
    <s v="01"/>
    <s v="01"/>
    <s v="03"/>
    <s v="002"/>
    <m/>
    <m/>
    <m/>
    <m/>
    <s v="Nación"/>
    <x v="0"/>
    <s v="CSF"/>
    <s v="PRIMA TÉCNICA NO SALARIAL"/>
    <x v="0"/>
    <n v="29000000"/>
    <n v="0"/>
    <n v="0"/>
    <n v="29000000"/>
    <n v="0"/>
    <n v="14129802"/>
    <n v="14870198"/>
    <n v="14129802"/>
    <n v="14129802"/>
    <n v="14129802"/>
    <n v="14129802"/>
  </r>
  <r>
    <s v="04-03-00-020"/>
    <x v="18"/>
    <s v="A-02-02-02-006-004"/>
    <x v="0"/>
    <s v="02"/>
    <s v="02"/>
    <s v="02"/>
    <s v="006"/>
    <s v="004"/>
    <m/>
    <m/>
    <m/>
    <s v="Propios"/>
    <x v="1"/>
    <s v="CSF"/>
    <s v="SERVICIOS DE TRANSPORTE DE PASAJEROS"/>
    <x v="0"/>
    <n v="0"/>
    <n v="130000"/>
    <n v="0"/>
    <n v="130000"/>
    <n v="0"/>
    <n v="0"/>
    <n v="130000"/>
    <n v="0"/>
    <n v="0"/>
    <n v="0"/>
    <n v="0"/>
  </r>
  <r>
    <s v="04-03-00-020"/>
    <x v="18"/>
    <s v="A-02-02-02-006-009"/>
    <x v="0"/>
    <s v="02"/>
    <s v="02"/>
    <s v="02"/>
    <s v="006"/>
    <s v="009"/>
    <m/>
    <m/>
    <m/>
    <s v="Nación"/>
    <x v="0"/>
    <s v="CSF"/>
    <s v="SERVICIOS DE DISTRIBUCIÓN DE ELECTRICIDAD, GAS Y AGUA (POR CUENTA PROPIA)"/>
    <x v="0"/>
    <n v="20180000"/>
    <n v="0"/>
    <n v="0"/>
    <n v="20180000"/>
    <n v="0"/>
    <n v="20180000"/>
    <n v="0"/>
    <n v="15693150"/>
    <n v="15693150"/>
    <n v="15693150"/>
    <n v="15693150"/>
  </r>
  <r>
    <s v="04-03-00-020"/>
    <x v="18"/>
    <s v="A-02-02-02-007-002"/>
    <x v="0"/>
    <s v="02"/>
    <s v="02"/>
    <s v="02"/>
    <s v="007"/>
    <s v="002"/>
    <m/>
    <m/>
    <m/>
    <s v="Nación"/>
    <x v="0"/>
    <s v="CSF"/>
    <s v="SERVICIOS INMOBILIARIOS"/>
    <x v="0"/>
    <n v="24000000"/>
    <n v="0"/>
    <n v="0"/>
    <n v="24000000"/>
    <n v="0"/>
    <n v="24000000"/>
    <n v="0"/>
    <n v="12846000"/>
    <n v="12846000"/>
    <n v="12846000"/>
    <n v="12846000"/>
  </r>
  <r>
    <s v="04-03-00-020"/>
    <x v="18"/>
    <s v="A-02-02-02-007-002"/>
    <x v="0"/>
    <s v="02"/>
    <s v="02"/>
    <s v="02"/>
    <s v="007"/>
    <s v="002"/>
    <m/>
    <m/>
    <m/>
    <s v="Propios"/>
    <x v="1"/>
    <s v="CSF"/>
    <s v="SERVICIOS INMOBILIARIOS"/>
    <x v="0"/>
    <n v="4000000"/>
    <n v="950000"/>
    <n v="0"/>
    <n v="4950000"/>
    <n v="0"/>
    <n v="4950000"/>
    <n v="0"/>
    <n v="4605000"/>
    <n v="1800000"/>
    <n v="1800000"/>
    <n v="1800000"/>
  </r>
  <r>
    <s v="04-03-00-020"/>
    <x v="18"/>
    <s v="A-02-02-02-008-004"/>
    <x v="0"/>
    <s v="02"/>
    <s v="02"/>
    <s v="02"/>
    <s v="008"/>
    <s v="004"/>
    <m/>
    <m/>
    <m/>
    <s v="Nación"/>
    <x v="0"/>
    <s v="CSF"/>
    <s v="SERVICIOS DE TELECOMUNICACIONES, TRANSMISIÓN Y SUMINISTRO DE INFORMACIÓN"/>
    <x v="0"/>
    <n v="200000"/>
    <n v="0"/>
    <n v="0"/>
    <n v="200000"/>
    <n v="0"/>
    <n v="200000"/>
    <n v="0"/>
    <n v="166349"/>
    <n v="166349"/>
    <n v="166349"/>
    <n v="166349"/>
  </r>
  <r>
    <s v="04-03-00-020"/>
    <x v="18"/>
    <s v="A-02-02-02-008-007"/>
    <x v="0"/>
    <s v="02"/>
    <s v="02"/>
    <s v="02"/>
    <s v="008"/>
    <s v="007"/>
    <m/>
    <m/>
    <m/>
    <s v="Nación"/>
    <x v="0"/>
    <s v="CSF"/>
    <s v="SERVICIOS DE MANTENIMIENTO, REPARACIÓN E INSTALACIÓN (EXCEPTO SERVICIOS DE CONSTRUCCIÓN)"/>
    <x v="0"/>
    <n v="0"/>
    <n v="10863693"/>
    <n v="0"/>
    <n v="10863693"/>
    <n v="0"/>
    <n v="10863693"/>
    <n v="0"/>
    <n v="7104300"/>
    <n v="0"/>
    <n v="0"/>
    <n v="0"/>
  </r>
  <r>
    <s v="04-03-00-020"/>
    <x v="18"/>
    <s v="A-02-02-02-009-004"/>
    <x v="0"/>
    <s v="02"/>
    <s v="02"/>
    <s v="02"/>
    <s v="009"/>
    <s v="004"/>
    <m/>
    <m/>
    <m/>
    <s v="Nación"/>
    <x v="0"/>
    <s v="CSF"/>
    <s v="SERVICIOS DE ALCANTARILLADO, RECOLECCIÓN, TRATAMIENTO Y DISPOSICIÓN DE DESECHOS Y OTROS SERVICIOS DE SANEAMIENTO AMBIENTAL"/>
    <x v="0"/>
    <n v="900000"/>
    <n v="0"/>
    <n v="0"/>
    <n v="900000"/>
    <n v="0"/>
    <n v="900000"/>
    <n v="0"/>
    <n v="149569.53"/>
    <n v="149569.53"/>
    <n v="149569.53"/>
    <n v="149569.53"/>
  </r>
  <r>
    <s v="04-03-00-020"/>
    <x v="18"/>
    <s v="A-02-02-02-010"/>
    <x v="0"/>
    <s v="02"/>
    <s v="02"/>
    <s v="02"/>
    <s v="010"/>
    <m/>
    <m/>
    <m/>
    <m/>
    <s v="Nación"/>
    <x v="0"/>
    <s v="CSF"/>
    <s v="VIÁTICOS DE LOS FUNCIONARIOS EN COMISIÓN"/>
    <x v="0"/>
    <n v="0"/>
    <n v="407319"/>
    <n v="0"/>
    <n v="407319"/>
    <n v="0"/>
    <n v="0"/>
    <n v="407319"/>
    <n v="0"/>
    <n v="0"/>
    <n v="0"/>
    <n v="0"/>
  </r>
  <r>
    <s v="04-03-00-020"/>
    <x v="18"/>
    <s v="A-03-04-02-012-001"/>
    <x v="0"/>
    <s v="03"/>
    <s v="04"/>
    <s v="02"/>
    <s v="012"/>
    <s v="001"/>
    <m/>
    <m/>
    <m/>
    <s v="Nación"/>
    <x v="0"/>
    <s v="CSF"/>
    <s v="INCAPACIDADES (NO DE PENSIONES)"/>
    <x v="0"/>
    <n v="0"/>
    <n v="6160802"/>
    <n v="0"/>
    <n v="6160802"/>
    <n v="0"/>
    <n v="6159659"/>
    <n v="1143"/>
    <n v="5003227"/>
    <n v="3450164"/>
    <n v="3450164"/>
    <n v="3450164"/>
  </r>
  <r>
    <s v="04-03-00-020"/>
    <x v="18"/>
    <s v="A-08-01-02-001"/>
    <x v="0"/>
    <s v="08"/>
    <s v="01"/>
    <s v="02"/>
    <s v="001"/>
    <m/>
    <m/>
    <m/>
    <m/>
    <s v="Nación"/>
    <x v="0"/>
    <s v="CSF"/>
    <s v="IMPUESTO PREDIAL Y SOBRETASA AMBIENTAL"/>
    <x v="0"/>
    <n v="0"/>
    <n v="6500000"/>
    <n v="0"/>
    <n v="6500000"/>
    <n v="0"/>
    <n v="6115760"/>
    <n v="384240"/>
    <n v="6115760"/>
    <n v="6115760"/>
    <n v="6115760"/>
    <n v="6115760"/>
  </r>
  <r>
    <s v="04-03-00-021"/>
    <x v="19"/>
    <s v="A-01-01-01-001-001"/>
    <x v="0"/>
    <s v="01"/>
    <s v="01"/>
    <s v="01"/>
    <s v="001"/>
    <s v="001"/>
    <m/>
    <m/>
    <m/>
    <s v="Nación"/>
    <x v="0"/>
    <s v="CSF"/>
    <s v="SUELDO BÁSICO"/>
    <x v="0"/>
    <n v="587000000"/>
    <n v="0"/>
    <n v="0"/>
    <n v="587000000"/>
    <n v="0"/>
    <n v="282782049"/>
    <n v="304217951"/>
    <n v="282782049"/>
    <n v="282782049"/>
    <n v="282782049"/>
    <n v="282782049"/>
  </r>
  <r>
    <s v="04-03-00-021"/>
    <x v="19"/>
    <s v="A-01-01-01-001-004"/>
    <x v="0"/>
    <s v="01"/>
    <s v="01"/>
    <s v="01"/>
    <s v="001"/>
    <s v="004"/>
    <m/>
    <m/>
    <m/>
    <s v="Nación"/>
    <x v="0"/>
    <s v="CSF"/>
    <s v="SUBSIDIO DE ALIMENTACIÓN"/>
    <x v="0"/>
    <n v="14408000"/>
    <n v="0"/>
    <n v="0"/>
    <n v="14408000"/>
    <n v="0"/>
    <n v="6766233"/>
    <n v="7641767"/>
    <n v="6766233"/>
    <n v="6766233"/>
    <n v="6766233"/>
    <n v="6766233"/>
  </r>
  <r>
    <s v="04-03-00-021"/>
    <x v="19"/>
    <s v="A-01-01-01-001-005"/>
    <x v="0"/>
    <s v="01"/>
    <s v="01"/>
    <s v="01"/>
    <s v="001"/>
    <s v="005"/>
    <m/>
    <m/>
    <m/>
    <s v="Nación"/>
    <x v="0"/>
    <s v="CSF"/>
    <s v="AUXILIO DE TRANSPORTE"/>
    <x v="0"/>
    <n v="10087000"/>
    <n v="0"/>
    <n v="10087000"/>
    <n v="0"/>
    <n v="0"/>
    <n v="0"/>
    <n v="0"/>
    <n v="0"/>
    <n v="0"/>
    <n v="0"/>
    <n v="0"/>
  </r>
  <r>
    <s v="04-03-00-021"/>
    <x v="19"/>
    <s v="A-01-01-01-001-006"/>
    <x v="0"/>
    <s v="01"/>
    <s v="01"/>
    <s v="01"/>
    <s v="001"/>
    <s v="006"/>
    <m/>
    <m/>
    <m/>
    <s v="Nación"/>
    <x v="0"/>
    <s v="CSF"/>
    <s v="PRIMA DE SERVICIO"/>
    <x v="0"/>
    <n v="56000000"/>
    <n v="290118"/>
    <n v="0"/>
    <n v="56290118"/>
    <n v="0"/>
    <n v="56290118"/>
    <n v="0"/>
    <n v="56290118"/>
    <n v="56290118"/>
    <n v="56290118"/>
    <n v="56290118"/>
  </r>
  <r>
    <s v="04-03-00-021"/>
    <x v="19"/>
    <s v="A-01-01-01-001-007"/>
    <x v="0"/>
    <s v="01"/>
    <s v="01"/>
    <s v="01"/>
    <s v="001"/>
    <s v="007"/>
    <m/>
    <m/>
    <m/>
    <s v="Nación"/>
    <x v="0"/>
    <s v="CSF"/>
    <s v="BONIFICACIÓN POR SERVICIOS PRESTADOS"/>
    <x v="0"/>
    <n v="22000000"/>
    <n v="0"/>
    <n v="0"/>
    <n v="22000000"/>
    <n v="0"/>
    <n v="10893524"/>
    <n v="11106476"/>
    <n v="10893524"/>
    <n v="10893524"/>
    <n v="10893524"/>
    <n v="10893524"/>
  </r>
  <r>
    <s v="04-03-00-021"/>
    <x v="19"/>
    <s v="A-01-01-01-001-009"/>
    <x v="0"/>
    <s v="01"/>
    <s v="01"/>
    <s v="01"/>
    <s v="001"/>
    <s v="009"/>
    <m/>
    <m/>
    <m/>
    <s v="Nación"/>
    <x v="0"/>
    <s v="CSF"/>
    <s v="PRIMA DE NAVIDAD"/>
    <x v="0"/>
    <n v="73000000"/>
    <n v="0"/>
    <n v="0"/>
    <n v="73000000"/>
    <n v="0"/>
    <n v="0"/>
    <n v="73000000"/>
    <n v="0"/>
    <n v="0"/>
    <n v="0"/>
    <n v="0"/>
  </r>
  <r>
    <s v="04-03-00-021"/>
    <x v="19"/>
    <s v="A-01-01-01-001-010"/>
    <x v="0"/>
    <s v="01"/>
    <s v="01"/>
    <s v="01"/>
    <s v="001"/>
    <s v="010"/>
    <m/>
    <m/>
    <m/>
    <s v="Nación"/>
    <x v="0"/>
    <s v="CSF"/>
    <s v="PRIMA DE VACACIONES"/>
    <x v="0"/>
    <n v="32000000"/>
    <n v="0"/>
    <n v="0"/>
    <n v="32000000"/>
    <n v="0"/>
    <n v="19462632"/>
    <n v="12537368"/>
    <n v="19462632"/>
    <n v="19462632"/>
    <n v="19462632"/>
    <n v="19462632"/>
  </r>
  <r>
    <s v="04-03-00-021"/>
    <x v="19"/>
    <s v="A-01-01-01-001-012"/>
    <x v="0"/>
    <s v="01"/>
    <s v="01"/>
    <s v="01"/>
    <s v="001"/>
    <s v="012"/>
    <m/>
    <m/>
    <m/>
    <s v="Nación"/>
    <x v="0"/>
    <s v="CSF"/>
    <s v="AUXILIO DE CONECTIVIDAD DIGITAL "/>
    <x v="0"/>
    <n v="10000000"/>
    <n v="3000000"/>
    <n v="0"/>
    <n v="13000000"/>
    <n v="0"/>
    <n v="10258618"/>
    <n v="2741382"/>
    <n v="10258618"/>
    <n v="10258618"/>
    <n v="10258618"/>
    <n v="10258618"/>
  </r>
  <r>
    <s v="04-03-00-021"/>
    <x v="19"/>
    <s v="A-01-01-02-001"/>
    <x v="0"/>
    <s v="01"/>
    <s v="01"/>
    <s v="02"/>
    <s v="001"/>
    <m/>
    <m/>
    <m/>
    <m/>
    <s v="Nación"/>
    <x v="0"/>
    <s v="CSF"/>
    <s v="APORTES A LA SEGURIDAD SOCIAL EN PENSIONES"/>
    <x v="0"/>
    <n v="70000000"/>
    <n v="0"/>
    <n v="0"/>
    <n v="70000000"/>
    <n v="0"/>
    <n v="37290200"/>
    <n v="32709800"/>
    <n v="37290200"/>
    <n v="37290200"/>
    <n v="37290200"/>
    <n v="37290200"/>
  </r>
  <r>
    <s v="04-03-00-021"/>
    <x v="19"/>
    <s v="A-01-01-02-002"/>
    <x v="0"/>
    <s v="01"/>
    <s v="01"/>
    <s v="02"/>
    <s v="002"/>
    <m/>
    <m/>
    <m/>
    <m/>
    <s v="Nación"/>
    <x v="0"/>
    <s v="CSF"/>
    <s v="APORTES A LA SEGURIDAD SOCIAL EN SALUD"/>
    <x v="0"/>
    <n v="55000000"/>
    <n v="0"/>
    <n v="0"/>
    <n v="55000000"/>
    <n v="0"/>
    <n v="26415000"/>
    <n v="28585000"/>
    <n v="26415000"/>
    <n v="26415000"/>
    <n v="26415000"/>
    <n v="26415000"/>
  </r>
  <r>
    <s v="04-03-00-021"/>
    <x v="19"/>
    <s v="A-01-01-02-004"/>
    <x v="0"/>
    <s v="01"/>
    <s v="01"/>
    <s v="02"/>
    <s v="004"/>
    <m/>
    <m/>
    <m/>
    <m/>
    <s v="Nación"/>
    <x v="0"/>
    <s v="CSF"/>
    <s v="APORTES A CAJAS DE COMPENSACIÓN FAMILIAR"/>
    <x v="0"/>
    <n v="32000000"/>
    <n v="0"/>
    <n v="0"/>
    <n v="32000000"/>
    <n v="0"/>
    <n v="16330700"/>
    <n v="15669300"/>
    <n v="16330700"/>
    <n v="16330700"/>
    <n v="16330700"/>
    <n v="16330700"/>
  </r>
  <r>
    <s v="04-03-00-021"/>
    <x v="19"/>
    <s v="A-01-01-02-005"/>
    <x v="0"/>
    <s v="01"/>
    <s v="01"/>
    <s v="02"/>
    <s v="005"/>
    <m/>
    <m/>
    <m/>
    <m/>
    <s v="Nación"/>
    <x v="0"/>
    <s v="CSF"/>
    <s v="APORTES GENERALES AL SISTEMA DE RIESGOS LABORALES"/>
    <x v="0"/>
    <n v="9000000"/>
    <n v="0"/>
    <n v="0"/>
    <n v="9000000"/>
    <n v="0"/>
    <n v="4265200"/>
    <n v="4734800"/>
    <n v="4265200"/>
    <n v="4265200"/>
    <n v="4265200"/>
    <n v="4265200"/>
  </r>
  <r>
    <s v="04-03-00-021"/>
    <x v="19"/>
    <s v="A-01-01-02-006"/>
    <x v="0"/>
    <s v="01"/>
    <s v="01"/>
    <s v="02"/>
    <s v="006"/>
    <m/>
    <m/>
    <m/>
    <m/>
    <s v="Nación"/>
    <x v="0"/>
    <s v="CSF"/>
    <s v="APORTES AL ICBF"/>
    <x v="0"/>
    <n v="24000000"/>
    <n v="0"/>
    <n v="0"/>
    <n v="24000000"/>
    <n v="0"/>
    <n v="12250800"/>
    <n v="11749200"/>
    <n v="12250800"/>
    <n v="12250800"/>
    <n v="12250800"/>
    <n v="12250800"/>
  </r>
  <r>
    <s v="04-03-00-021"/>
    <x v="19"/>
    <s v="A-01-01-02-007"/>
    <x v="0"/>
    <s v="01"/>
    <s v="01"/>
    <s v="02"/>
    <s v="007"/>
    <m/>
    <m/>
    <m/>
    <m/>
    <s v="Nación"/>
    <x v="0"/>
    <s v="CSF"/>
    <s v="APORTES AL SENA"/>
    <x v="0"/>
    <n v="4000000"/>
    <n v="12000000"/>
    <n v="0"/>
    <n v="16000000"/>
    <n v="0"/>
    <n v="8169600"/>
    <n v="7830400"/>
    <n v="8169600"/>
    <n v="8169600"/>
    <n v="8169600"/>
    <n v="8169600"/>
  </r>
  <r>
    <s v="04-03-00-021"/>
    <x v="19"/>
    <s v="A-01-01-02-008"/>
    <x v="0"/>
    <s v="01"/>
    <s v="01"/>
    <s v="02"/>
    <s v="008"/>
    <m/>
    <m/>
    <m/>
    <m/>
    <s v="Nación"/>
    <x v="0"/>
    <s v="CSF"/>
    <s v="APORTES A LA ESAP"/>
    <x v="0"/>
    <n v="4000000"/>
    <n v="0"/>
    <n v="4000000"/>
    <n v="0"/>
    <n v="0"/>
    <n v="0"/>
    <n v="0"/>
    <n v="0"/>
    <n v="0"/>
    <n v="0"/>
    <n v="0"/>
  </r>
  <r>
    <s v="04-03-00-021"/>
    <x v="19"/>
    <s v="A-01-01-02-009"/>
    <x v="0"/>
    <s v="01"/>
    <s v="01"/>
    <s v="02"/>
    <s v="009"/>
    <m/>
    <m/>
    <m/>
    <m/>
    <s v="Nación"/>
    <x v="0"/>
    <s v="CSF"/>
    <s v="APORTES A ESCUELAS INDUSTRIALES E INSTITUTOS TÉCNICOS"/>
    <x v="0"/>
    <n v="8000000"/>
    <n v="0"/>
    <n v="8000000"/>
    <n v="0"/>
    <n v="0"/>
    <n v="0"/>
    <n v="0"/>
    <n v="0"/>
    <n v="0"/>
    <n v="0"/>
    <n v="0"/>
  </r>
  <r>
    <s v="04-03-00-021"/>
    <x v="19"/>
    <s v="A-01-01-03-001-001"/>
    <x v="0"/>
    <s v="01"/>
    <s v="01"/>
    <s v="03"/>
    <s v="001"/>
    <s v="001"/>
    <m/>
    <m/>
    <m/>
    <s v="Nación"/>
    <x v="0"/>
    <s v="CSF"/>
    <s v="VACACIONES"/>
    <x v="0"/>
    <n v="27000000"/>
    <n v="0"/>
    <n v="0"/>
    <n v="27000000"/>
    <n v="0"/>
    <n v="18419002"/>
    <n v="8580998"/>
    <n v="18419002"/>
    <n v="18419002"/>
    <n v="18419002"/>
    <n v="18419002"/>
  </r>
  <r>
    <s v="04-03-00-021"/>
    <x v="19"/>
    <s v="A-01-01-03-001-002"/>
    <x v="0"/>
    <s v="01"/>
    <s v="01"/>
    <s v="03"/>
    <s v="001"/>
    <s v="002"/>
    <m/>
    <m/>
    <m/>
    <s v="Nación"/>
    <x v="0"/>
    <s v="CSF"/>
    <s v="INDEMNIZACIÓN POR VACACIONES"/>
    <x v="0"/>
    <n v="0"/>
    <n v="3200000"/>
    <n v="0"/>
    <n v="3200000"/>
    <n v="0"/>
    <n v="3120642"/>
    <n v="79358"/>
    <n v="3120642"/>
    <n v="3120642"/>
    <n v="3120642"/>
    <n v="3120642"/>
  </r>
  <r>
    <s v="04-03-00-021"/>
    <x v="19"/>
    <s v="A-01-01-03-001-003"/>
    <x v="0"/>
    <s v="01"/>
    <s v="01"/>
    <s v="03"/>
    <s v="001"/>
    <s v="003"/>
    <m/>
    <m/>
    <m/>
    <s v="Nación"/>
    <x v="0"/>
    <s v="CSF"/>
    <s v="BONIFICACIÓN ESPECIAL DE RECREACIÓN"/>
    <x v="0"/>
    <n v="3000000"/>
    <n v="0"/>
    <n v="0"/>
    <n v="3000000"/>
    <n v="0"/>
    <n v="1731778"/>
    <n v="1268222"/>
    <n v="1731778"/>
    <n v="1731778"/>
    <n v="1731778"/>
    <n v="1731778"/>
  </r>
  <r>
    <s v="04-03-00-021"/>
    <x v="19"/>
    <s v="A-01-01-03-002"/>
    <x v="0"/>
    <s v="01"/>
    <s v="01"/>
    <s v="03"/>
    <s v="002"/>
    <m/>
    <m/>
    <m/>
    <m/>
    <s v="Nación"/>
    <x v="0"/>
    <s v="CSF"/>
    <s v="PRIMA TÉCNICA NO SALARIAL"/>
    <x v="0"/>
    <n v="29000000"/>
    <n v="0"/>
    <n v="0"/>
    <n v="29000000"/>
    <n v="0"/>
    <n v="14129802"/>
    <n v="14870198"/>
    <n v="14129802"/>
    <n v="14129802"/>
    <n v="14129802"/>
    <n v="14129802"/>
  </r>
  <r>
    <s v="04-03-00-021"/>
    <x v="19"/>
    <s v="A-02-02-02-006-004"/>
    <x v="0"/>
    <s v="02"/>
    <s v="02"/>
    <s v="02"/>
    <s v="006"/>
    <s v="004"/>
    <m/>
    <m/>
    <m/>
    <s v="Propios"/>
    <x v="1"/>
    <s v="CSF"/>
    <s v="SERVICIOS DE TRANSPORTE DE PASAJEROS"/>
    <x v="0"/>
    <n v="0"/>
    <n v="80000"/>
    <n v="0"/>
    <n v="80000"/>
    <n v="0"/>
    <n v="0"/>
    <n v="80000"/>
    <n v="0"/>
    <n v="0"/>
    <n v="0"/>
    <n v="0"/>
  </r>
  <r>
    <s v="04-03-00-021"/>
    <x v="19"/>
    <s v="A-02-02-02-006-009"/>
    <x v="0"/>
    <s v="02"/>
    <s v="02"/>
    <s v="02"/>
    <s v="006"/>
    <s v="009"/>
    <m/>
    <m/>
    <m/>
    <s v="Nación"/>
    <x v="0"/>
    <s v="CSF"/>
    <s v="SERVICIOS DE DISTRIBUCIÓN DE ELECTRICIDAD, GAS Y AGUA (POR CUENTA PROPIA)"/>
    <x v="0"/>
    <n v="10300000"/>
    <n v="5700000"/>
    <n v="0"/>
    <n v="16000000"/>
    <n v="0"/>
    <n v="16000000"/>
    <n v="0"/>
    <n v="10517198"/>
    <n v="10517198"/>
    <n v="10517198"/>
    <n v="10517198"/>
  </r>
  <r>
    <s v="04-03-00-021"/>
    <x v="19"/>
    <s v="A-02-02-02-007-002"/>
    <x v="0"/>
    <s v="02"/>
    <s v="02"/>
    <s v="02"/>
    <s v="007"/>
    <s v="002"/>
    <m/>
    <m/>
    <m/>
    <s v="Nación"/>
    <x v="0"/>
    <s v="CSF"/>
    <s v="SERVICIOS INMOBILIARIOS"/>
    <x v="0"/>
    <n v="2600000"/>
    <n v="333326"/>
    <n v="0"/>
    <n v="2933326"/>
    <n v="0"/>
    <n v="2933326"/>
    <n v="0"/>
    <n v="2933326"/>
    <n v="0"/>
    <n v="0"/>
    <n v="0"/>
  </r>
  <r>
    <s v="04-03-00-021"/>
    <x v="19"/>
    <s v="A-02-02-02-008-004"/>
    <x v="0"/>
    <s v="02"/>
    <s v="02"/>
    <s v="02"/>
    <s v="008"/>
    <s v="004"/>
    <m/>
    <m/>
    <m/>
    <s v="Nación"/>
    <x v="0"/>
    <s v="CSF"/>
    <s v="SERVICIOS DE TELECOMUNICACIONES, TRANSMISIÓN Y SUMINISTRO DE INFORMACIÓN"/>
    <x v="0"/>
    <n v="10000000"/>
    <n v="0"/>
    <n v="9000000"/>
    <n v="1000000"/>
    <n v="0"/>
    <n v="1000000"/>
    <n v="0"/>
    <n v="101501"/>
    <n v="101501"/>
    <n v="101501"/>
    <n v="101501"/>
  </r>
  <r>
    <s v="04-03-00-021"/>
    <x v="19"/>
    <s v="A-02-02-02-009-004"/>
    <x v="0"/>
    <s v="02"/>
    <s v="02"/>
    <s v="02"/>
    <s v="009"/>
    <s v="004"/>
    <m/>
    <m/>
    <m/>
    <s v="Nación"/>
    <x v="0"/>
    <s v="CSF"/>
    <s v="SERVICIOS DE ALCANTARILLADO, RECOLECCIÓN, TRATAMIENTO Y DISPOSICIÓN DE DESECHOS Y OTROS SERVICIOS DE SANEAMIENTO AMBIENTAL"/>
    <x v="0"/>
    <n v="500000"/>
    <n v="400000"/>
    <n v="0"/>
    <n v="900000"/>
    <n v="0"/>
    <n v="900000"/>
    <n v="0"/>
    <n v="519595"/>
    <n v="519595"/>
    <n v="519595"/>
    <n v="519595"/>
  </r>
  <r>
    <s v="04-03-00-021"/>
    <x v="19"/>
    <s v="A-02-02-02-010"/>
    <x v="0"/>
    <s v="02"/>
    <s v="02"/>
    <s v="02"/>
    <s v="010"/>
    <m/>
    <m/>
    <m/>
    <m/>
    <s v="Nación"/>
    <x v="0"/>
    <s v="CSF"/>
    <s v="VIÁTICOS DE LOS FUNCIONARIOS EN COMISIÓN"/>
    <x v="0"/>
    <n v="0"/>
    <n v="407319"/>
    <n v="0"/>
    <n v="407319"/>
    <n v="0"/>
    <n v="407319"/>
    <n v="0"/>
    <n v="0"/>
    <n v="0"/>
    <n v="0"/>
    <n v="0"/>
  </r>
  <r>
    <s v="04-03-00-021"/>
    <x v="19"/>
    <s v="A-02-02-02-010"/>
    <x v="0"/>
    <s v="02"/>
    <s v="02"/>
    <s v="02"/>
    <s v="010"/>
    <m/>
    <m/>
    <m/>
    <m/>
    <s v="Propios"/>
    <x v="1"/>
    <s v="CSF"/>
    <s v="VIÁTICOS DE LOS FUNCIONARIOS EN COMISIÓN"/>
    <x v="0"/>
    <n v="0"/>
    <n v="256065"/>
    <n v="0"/>
    <n v="256065"/>
    <n v="0"/>
    <n v="256065"/>
    <n v="0"/>
    <n v="256065"/>
    <n v="256065"/>
    <n v="256065"/>
    <n v="256065"/>
  </r>
  <r>
    <s v="04-03-00-021"/>
    <x v="19"/>
    <s v="A-03-04-02-012-001"/>
    <x v="0"/>
    <s v="03"/>
    <s v="04"/>
    <s v="02"/>
    <s v="012"/>
    <s v="001"/>
    <m/>
    <m/>
    <m/>
    <s v="Nación"/>
    <x v="0"/>
    <s v="CSF"/>
    <s v="INCAPACIDADES (NO DE PENSIONES)"/>
    <x v="0"/>
    <n v="0"/>
    <n v="3463000"/>
    <n v="0"/>
    <n v="3463000"/>
    <n v="0"/>
    <n v="3451969"/>
    <n v="11031"/>
    <n v="3451969"/>
    <n v="3451969"/>
    <n v="3451969"/>
    <n v="3451969"/>
  </r>
  <r>
    <s v="04-03-00-021"/>
    <x v="19"/>
    <s v="A-08-01-02-001"/>
    <x v="0"/>
    <s v="08"/>
    <s v="01"/>
    <s v="02"/>
    <s v="001"/>
    <m/>
    <m/>
    <m/>
    <m/>
    <s v="Nación"/>
    <x v="0"/>
    <s v="CSF"/>
    <s v="IMPUESTO PREDIAL Y SOBRETASA AMBIENTAL"/>
    <x v="0"/>
    <n v="0"/>
    <n v="12184000"/>
    <n v="0"/>
    <n v="12184000"/>
    <n v="0"/>
    <n v="12184000"/>
    <n v="0"/>
    <n v="12184000"/>
    <n v="12184000"/>
    <n v="12184000"/>
    <n v="12184000"/>
  </r>
  <r>
    <s v="04-03-00-021"/>
    <x v="19"/>
    <s v="A-08-01-02-003"/>
    <x v="0"/>
    <s v="08"/>
    <s v="01"/>
    <s v="02"/>
    <s v="003"/>
    <m/>
    <m/>
    <m/>
    <m/>
    <s v="Propios"/>
    <x v="1"/>
    <s v="CSF"/>
    <s v="IMPUESTO DE INDUSTRIA Y COMERCIO"/>
    <x v="0"/>
    <n v="0"/>
    <n v="826000"/>
    <n v="0"/>
    <n v="826000"/>
    <n v="0"/>
    <n v="756000"/>
    <n v="70000"/>
    <n v="756000"/>
    <n v="756000"/>
    <n v="756000"/>
    <n v="756000"/>
  </r>
  <r>
    <s v="04-03-00-022"/>
    <x v="20"/>
    <s v="A-01-01-01-001-001"/>
    <x v="0"/>
    <s v="01"/>
    <s v="01"/>
    <s v="01"/>
    <s v="001"/>
    <s v="001"/>
    <m/>
    <m/>
    <m/>
    <s v="Nación"/>
    <x v="0"/>
    <s v="CSF"/>
    <s v="SUELDO BÁSICO"/>
    <x v="0"/>
    <n v="937000000"/>
    <n v="0"/>
    <n v="0"/>
    <n v="937000000"/>
    <n v="0"/>
    <n v="441591388"/>
    <n v="495408612"/>
    <n v="441591388"/>
    <n v="441591388"/>
    <n v="441591388"/>
    <n v="441591388"/>
  </r>
  <r>
    <s v="04-03-00-022"/>
    <x v="20"/>
    <s v="A-01-01-01-001-004"/>
    <x v="0"/>
    <s v="01"/>
    <s v="01"/>
    <s v="01"/>
    <s v="001"/>
    <s v="004"/>
    <m/>
    <m/>
    <m/>
    <s v="Nación"/>
    <x v="0"/>
    <s v="CSF"/>
    <s v="SUBSIDIO DE ALIMENTACIÓN"/>
    <x v="0"/>
    <n v="24900000"/>
    <n v="0"/>
    <n v="0"/>
    <n v="24900000"/>
    <n v="0"/>
    <n v="10606525"/>
    <n v="14293475"/>
    <n v="10606525"/>
    <n v="10606525"/>
    <n v="10606525"/>
    <n v="10606525"/>
  </r>
  <r>
    <s v="04-03-00-022"/>
    <x v="20"/>
    <s v="A-01-01-01-001-005"/>
    <x v="0"/>
    <s v="01"/>
    <s v="01"/>
    <s v="01"/>
    <s v="001"/>
    <s v="005"/>
    <m/>
    <m/>
    <m/>
    <s v="Nación"/>
    <x v="0"/>
    <s v="CSF"/>
    <s v="AUXILIO DE TRANSPORTE"/>
    <x v="0"/>
    <n v="18000000"/>
    <n v="0"/>
    <n v="18000000"/>
    <n v="0"/>
    <n v="0"/>
    <n v="0"/>
    <n v="0"/>
    <n v="0"/>
    <n v="0"/>
    <n v="0"/>
    <n v="0"/>
  </r>
  <r>
    <s v="04-03-00-022"/>
    <x v="20"/>
    <s v="A-01-01-01-001-006"/>
    <x v="0"/>
    <s v="01"/>
    <s v="01"/>
    <s v="01"/>
    <s v="001"/>
    <s v="006"/>
    <m/>
    <m/>
    <m/>
    <s v="Nación"/>
    <x v="0"/>
    <s v="CSF"/>
    <s v="PRIMA DE SERVICIO"/>
    <x v="0"/>
    <n v="94000000"/>
    <n v="3500000"/>
    <n v="7124401"/>
    <n v="90375599"/>
    <n v="0"/>
    <n v="90375599"/>
    <n v="0"/>
    <n v="90375599"/>
    <n v="90375599"/>
    <n v="90375599"/>
    <n v="90375599"/>
  </r>
  <r>
    <s v="04-03-00-022"/>
    <x v="20"/>
    <s v="A-01-01-01-001-007"/>
    <x v="0"/>
    <s v="01"/>
    <s v="01"/>
    <s v="01"/>
    <s v="001"/>
    <s v="007"/>
    <m/>
    <m/>
    <m/>
    <s v="Nación"/>
    <x v="0"/>
    <s v="CSF"/>
    <s v="BONIFICACIÓN POR SERVICIOS PRESTADOS"/>
    <x v="0"/>
    <n v="37000000"/>
    <n v="0"/>
    <n v="0"/>
    <n v="37000000"/>
    <n v="0"/>
    <n v="14749958"/>
    <n v="22250042"/>
    <n v="14749958"/>
    <n v="14749958"/>
    <n v="14749958"/>
    <n v="14749958"/>
  </r>
  <r>
    <s v="04-03-00-022"/>
    <x v="20"/>
    <s v="A-01-01-01-001-008"/>
    <x v="0"/>
    <s v="01"/>
    <s v="01"/>
    <s v="01"/>
    <s v="001"/>
    <s v="008"/>
    <m/>
    <m/>
    <m/>
    <s v="Nación"/>
    <x v="0"/>
    <s v="CSF"/>
    <s v="HORAS EXTRAS, DOMINICALES, FESTIVOS Y RECARGOS"/>
    <x v="0"/>
    <n v="0"/>
    <n v="56868"/>
    <n v="0"/>
    <n v="56868"/>
    <n v="0"/>
    <n v="56868"/>
    <n v="0"/>
    <n v="56868"/>
    <n v="56868"/>
    <n v="56868"/>
    <n v="56868"/>
  </r>
  <r>
    <s v="04-03-00-022"/>
    <x v="20"/>
    <s v="A-01-01-01-001-009"/>
    <x v="0"/>
    <s v="01"/>
    <s v="01"/>
    <s v="01"/>
    <s v="001"/>
    <s v="009"/>
    <m/>
    <m/>
    <m/>
    <s v="Nación"/>
    <x v="0"/>
    <s v="CSF"/>
    <s v="PRIMA DE NAVIDAD"/>
    <x v="0"/>
    <n v="120000000"/>
    <n v="0"/>
    <n v="0"/>
    <n v="120000000"/>
    <n v="0"/>
    <n v="0"/>
    <n v="120000000"/>
    <n v="0"/>
    <n v="0"/>
    <n v="0"/>
    <n v="0"/>
  </r>
  <r>
    <s v="04-03-00-022"/>
    <x v="20"/>
    <s v="A-01-01-01-001-010"/>
    <x v="0"/>
    <s v="01"/>
    <s v="01"/>
    <s v="01"/>
    <s v="001"/>
    <s v="010"/>
    <m/>
    <m/>
    <m/>
    <s v="Nación"/>
    <x v="0"/>
    <s v="CSF"/>
    <s v="PRIMA DE VACACIONES"/>
    <x v="0"/>
    <n v="72000000"/>
    <n v="0"/>
    <n v="0"/>
    <n v="72000000"/>
    <n v="0"/>
    <n v="36357402"/>
    <n v="35642598"/>
    <n v="36357402"/>
    <n v="36357402"/>
    <n v="36357402"/>
    <n v="36357402"/>
  </r>
  <r>
    <s v="04-03-00-022"/>
    <x v="20"/>
    <s v="A-01-01-01-001-012"/>
    <x v="0"/>
    <s v="01"/>
    <s v="01"/>
    <s v="01"/>
    <s v="001"/>
    <s v="012"/>
    <m/>
    <m/>
    <m/>
    <s v="Nación"/>
    <x v="0"/>
    <s v="CSF"/>
    <s v="AUXILIO DE CONECTIVIDAD DIGITAL "/>
    <x v="0"/>
    <n v="19000000"/>
    <n v="0"/>
    <n v="0"/>
    <n v="19000000"/>
    <n v="0"/>
    <n v="16127783"/>
    <n v="2872217"/>
    <n v="16127783"/>
    <n v="16127783"/>
    <n v="16127783"/>
    <n v="16127783"/>
  </r>
  <r>
    <s v="04-03-00-022"/>
    <x v="20"/>
    <s v="A-01-01-02-001"/>
    <x v="0"/>
    <s v="01"/>
    <s v="01"/>
    <s v="02"/>
    <s v="001"/>
    <m/>
    <m/>
    <m/>
    <m/>
    <s v="Nación"/>
    <x v="0"/>
    <s v="CSF"/>
    <s v="APORTES A LA SEGURIDAD SOCIAL EN PENSIONES"/>
    <x v="0"/>
    <n v="127000000"/>
    <n v="0"/>
    <n v="0"/>
    <n v="127000000"/>
    <n v="0"/>
    <n v="59797000"/>
    <n v="67203000"/>
    <n v="59797000"/>
    <n v="59797000"/>
    <n v="59797000"/>
    <n v="59797000"/>
  </r>
  <r>
    <s v="04-03-00-022"/>
    <x v="20"/>
    <s v="A-01-01-02-002"/>
    <x v="0"/>
    <s v="01"/>
    <s v="01"/>
    <s v="02"/>
    <s v="002"/>
    <m/>
    <m/>
    <m/>
    <m/>
    <s v="Nación"/>
    <x v="0"/>
    <s v="CSF"/>
    <s v="APORTES A LA SEGURIDAD SOCIAL EN SALUD"/>
    <x v="0"/>
    <n v="88000000"/>
    <n v="0"/>
    <n v="0"/>
    <n v="88000000"/>
    <n v="0"/>
    <n v="42364200"/>
    <n v="45635800"/>
    <n v="42364200"/>
    <n v="42364200"/>
    <n v="42364200"/>
    <n v="42364200"/>
  </r>
  <r>
    <s v="04-03-00-022"/>
    <x v="20"/>
    <s v="A-01-01-02-004"/>
    <x v="0"/>
    <s v="01"/>
    <s v="01"/>
    <s v="02"/>
    <s v="004"/>
    <m/>
    <m/>
    <m/>
    <m/>
    <s v="Nación"/>
    <x v="0"/>
    <s v="CSF"/>
    <s v="APORTES A CAJAS DE COMPENSACIÓN FAMILIAR"/>
    <x v="0"/>
    <n v="55000000"/>
    <n v="0"/>
    <n v="0"/>
    <n v="55000000"/>
    <n v="0"/>
    <n v="27276100"/>
    <n v="27723900"/>
    <n v="27275600"/>
    <n v="27275600"/>
    <n v="27275600"/>
    <n v="27275600"/>
  </r>
  <r>
    <s v="04-03-00-022"/>
    <x v="20"/>
    <s v="A-01-01-02-005"/>
    <x v="0"/>
    <s v="01"/>
    <s v="01"/>
    <s v="02"/>
    <s v="005"/>
    <m/>
    <m/>
    <m/>
    <m/>
    <s v="Nación"/>
    <x v="0"/>
    <s v="CSF"/>
    <s v="APORTES GENERALES AL SISTEMA DE RIESGOS LABORALES"/>
    <x v="0"/>
    <n v="16000000"/>
    <n v="0"/>
    <n v="0"/>
    <n v="16000000"/>
    <n v="0"/>
    <n v="6863500"/>
    <n v="9136500"/>
    <n v="6863500"/>
    <n v="6863500"/>
    <n v="6863500"/>
    <n v="6863500"/>
  </r>
  <r>
    <s v="04-03-00-022"/>
    <x v="20"/>
    <s v="A-01-01-02-006"/>
    <x v="0"/>
    <s v="01"/>
    <s v="01"/>
    <s v="02"/>
    <s v="006"/>
    <m/>
    <m/>
    <m/>
    <m/>
    <s v="Nación"/>
    <x v="0"/>
    <s v="CSF"/>
    <s v="APORTES AL ICBF"/>
    <x v="0"/>
    <n v="42000000"/>
    <n v="0"/>
    <n v="0"/>
    <n v="42000000"/>
    <n v="0"/>
    <n v="20462300"/>
    <n v="21537700"/>
    <n v="20462300"/>
    <n v="20462300"/>
    <n v="20462300"/>
    <n v="20462300"/>
  </r>
  <r>
    <s v="04-03-00-022"/>
    <x v="20"/>
    <s v="A-01-01-02-007"/>
    <x v="0"/>
    <s v="01"/>
    <s v="01"/>
    <s v="02"/>
    <s v="007"/>
    <m/>
    <m/>
    <m/>
    <m/>
    <s v="Nación"/>
    <x v="0"/>
    <s v="CSF"/>
    <s v="APORTES AL SENA"/>
    <x v="0"/>
    <n v="6000000"/>
    <n v="18000000"/>
    <n v="0"/>
    <n v="24000000"/>
    <n v="0"/>
    <n v="13646600"/>
    <n v="10353400"/>
    <n v="13646600"/>
    <n v="13646600"/>
    <n v="13646600"/>
    <n v="13646600"/>
  </r>
  <r>
    <s v="04-03-00-022"/>
    <x v="20"/>
    <s v="A-01-01-02-008"/>
    <x v="0"/>
    <s v="01"/>
    <s v="01"/>
    <s v="02"/>
    <s v="008"/>
    <m/>
    <m/>
    <m/>
    <m/>
    <s v="Nación"/>
    <x v="0"/>
    <s v="CSF"/>
    <s v="APORTES A LA ESAP"/>
    <x v="0"/>
    <n v="6000000"/>
    <n v="0"/>
    <n v="6000000"/>
    <n v="0"/>
    <n v="0"/>
    <n v="0"/>
    <n v="0"/>
    <n v="0"/>
    <n v="0"/>
    <n v="0"/>
    <n v="0"/>
  </r>
  <r>
    <s v="04-03-00-022"/>
    <x v="20"/>
    <s v="A-01-01-02-009"/>
    <x v="0"/>
    <s v="01"/>
    <s v="01"/>
    <s v="02"/>
    <s v="009"/>
    <m/>
    <m/>
    <m/>
    <m/>
    <s v="Nación"/>
    <x v="0"/>
    <s v="CSF"/>
    <s v="APORTES A ESCUELAS INDUSTRIALES E INSTITUTOS TÉCNICOS"/>
    <x v="0"/>
    <n v="12000000"/>
    <n v="0"/>
    <n v="12000000"/>
    <n v="0"/>
    <n v="0"/>
    <n v="0"/>
    <n v="0"/>
    <n v="0"/>
    <n v="0"/>
    <n v="0"/>
    <n v="0"/>
  </r>
  <r>
    <s v="04-03-00-022"/>
    <x v="20"/>
    <s v="A-01-01-03-001-001"/>
    <x v="0"/>
    <s v="01"/>
    <s v="01"/>
    <s v="03"/>
    <s v="001"/>
    <s v="001"/>
    <m/>
    <m/>
    <m/>
    <s v="Nación"/>
    <x v="0"/>
    <s v="CSF"/>
    <s v="VACACIONES"/>
    <x v="0"/>
    <n v="71000000"/>
    <n v="0"/>
    <n v="0"/>
    <n v="71000000"/>
    <n v="0"/>
    <n v="33893814"/>
    <n v="37106186"/>
    <n v="33893814"/>
    <n v="33893814"/>
    <n v="33893814"/>
    <n v="33893814"/>
  </r>
  <r>
    <s v="04-03-00-022"/>
    <x v="20"/>
    <s v="A-01-01-03-001-002"/>
    <x v="0"/>
    <s v="01"/>
    <s v="01"/>
    <s v="03"/>
    <s v="001"/>
    <s v="002"/>
    <m/>
    <m/>
    <m/>
    <s v="Nación"/>
    <x v="0"/>
    <s v="CSF"/>
    <s v="INDEMNIZACIÓN POR VACACIONES"/>
    <x v="0"/>
    <n v="0"/>
    <n v="2650000"/>
    <n v="0"/>
    <n v="2650000"/>
    <n v="0"/>
    <n v="2158782"/>
    <n v="491218"/>
    <n v="2158782"/>
    <n v="2158782"/>
    <n v="2158782"/>
    <n v="2158782"/>
  </r>
  <r>
    <s v="04-03-00-022"/>
    <x v="20"/>
    <s v="A-01-01-03-001-003"/>
    <x v="0"/>
    <s v="01"/>
    <s v="01"/>
    <s v="03"/>
    <s v="001"/>
    <s v="003"/>
    <m/>
    <m/>
    <m/>
    <s v="Nación"/>
    <x v="0"/>
    <s v="CSF"/>
    <s v="BONIFICACIÓN ESPECIAL DE RECREACIÓN"/>
    <x v="0"/>
    <n v="6000000"/>
    <n v="0"/>
    <n v="0"/>
    <n v="6000000"/>
    <n v="0"/>
    <n v="2843710"/>
    <n v="3156290"/>
    <n v="2843710"/>
    <n v="2843710"/>
    <n v="2843710"/>
    <n v="2843710"/>
  </r>
  <r>
    <s v="04-03-00-022"/>
    <x v="20"/>
    <s v="A-02-02-02-006-004"/>
    <x v="0"/>
    <s v="02"/>
    <s v="02"/>
    <s v="02"/>
    <s v="006"/>
    <s v="004"/>
    <m/>
    <m/>
    <m/>
    <s v="Propios"/>
    <x v="1"/>
    <s v="CSF"/>
    <s v="SERVICIOS DE TRANSPORTE DE PASAJEROS"/>
    <x v="0"/>
    <n v="0"/>
    <n v="2229500"/>
    <n v="0"/>
    <n v="2229500"/>
    <n v="0"/>
    <n v="2169500"/>
    <n v="60000"/>
    <n v="1169500"/>
    <n v="1169500"/>
    <n v="1169500"/>
    <n v="1169500"/>
  </r>
  <r>
    <s v="04-03-00-022"/>
    <x v="20"/>
    <s v="A-02-02-02-006-009"/>
    <x v="0"/>
    <s v="02"/>
    <s v="02"/>
    <s v="02"/>
    <s v="006"/>
    <s v="009"/>
    <m/>
    <m/>
    <m/>
    <s v="Nación"/>
    <x v="0"/>
    <s v="CSF"/>
    <s v="SERVICIOS DE DISTRIBUCIÓN DE ELECTRICIDAD, GAS Y AGUA (POR CUENTA PROPIA)"/>
    <x v="0"/>
    <n v="30500000"/>
    <n v="0"/>
    <n v="0"/>
    <n v="30500000"/>
    <n v="0"/>
    <n v="30500000"/>
    <n v="0"/>
    <n v="24387339"/>
    <n v="24387339"/>
    <n v="24387339"/>
    <n v="24387339"/>
  </r>
  <r>
    <s v="04-03-00-022"/>
    <x v="20"/>
    <s v="A-02-02-02-007-001"/>
    <x v="0"/>
    <s v="02"/>
    <s v="02"/>
    <s v="02"/>
    <s v="007"/>
    <s v="001"/>
    <m/>
    <m/>
    <m/>
    <s v="Nación"/>
    <x v="0"/>
    <s v="CSF"/>
    <s v="SERVICIOS FINANCIEROS Y SERVICIOS CONEXOS"/>
    <x v="0"/>
    <n v="0"/>
    <n v="4145.6499999999996"/>
    <n v="0"/>
    <n v="4145.6499999999996"/>
    <n v="0"/>
    <n v="4145.6499999999996"/>
    <n v="0"/>
    <n v="4145.6499999999996"/>
    <n v="4145.6499999999996"/>
    <n v="4145.6499999999996"/>
    <n v="4145.6499999999996"/>
  </r>
  <r>
    <s v="04-03-00-022"/>
    <x v="20"/>
    <s v="A-02-02-02-007-001"/>
    <x v="0"/>
    <s v="02"/>
    <s v="02"/>
    <s v="02"/>
    <s v="007"/>
    <s v="001"/>
    <m/>
    <m/>
    <m/>
    <s v="Propios"/>
    <x v="1"/>
    <s v="CSF"/>
    <s v="SERVICIOS FINANCIEROS Y SERVICIOS CONEXOS"/>
    <x v="0"/>
    <n v="0"/>
    <n v="15804"/>
    <n v="0"/>
    <n v="15804"/>
    <n v="0"/>
    <n v="15804"/>
    <n v="0"/>
    <n v="15804"/>
    <n v="15804"/>
    <n v="15804"/>
    <n v="15804"/>
  </r>
  <r>
    <s v="04-03-00-022"/>
    <x v="20"/>
    <s v="A-02-02-02-007-002"/>
    <x v="0"/>
    <s v="02"/>
    <s v="02"/>
    <s v="02"/>
    <s v="007"/>
    <s v="002"/>
    <m/>
    <m/>
    <m/>
    <s v="Nación"/>
    <x v="0"/>
    <s v="CSF"/>
    <s v="SERVICIOS INMOBILIARIOS"/>
    <x v="0"/>
    <n v="0"/>
    <n v="35306665"/>
    <n v="0"/>
    <n v="35306665"/>
    <n v="0"/>
    <n v="35306665"/>
    <n v="0"/>
    <n v="35306665"/>
    <n v="15146674"/>
    <n v="15146674"/>
    <n v="15146674"/>
  </r>
  <r>
    <s v="04-03-00-022"/>
    <x v="20"/>
    <s v="A-02-02-02-008-004"/>
    <x v="0"/>
    <s v="02"/>
    <s v="02"/>
    <s v="02"/>
    <s v="008"/>
    <s v="004"/>
    <m/>
    <m/>
    <m/>
    <s v="Nación"/>
    <x v="0"/>
    <s v="CSF"/>
    <s v="SERVICIOS DE TELECOMUNICACIONES, TRANSMISIÓN Y SUMINISTRO DE INFORMACIÓN"/>
    <x v="0"/>
    <n v="2000000"/>
    <n v="0"/>
    <n v="0"/>
    <n v="2000000"/>
    <n v="0"/>
    <n v="2000000"/>
    <n v="0"/>
    <n v="1459806"/>
    <n v="1459806"/>
    <n v="1459806"/>
    <n v="1459806"/>
  </r>
  <r>
    <s v="04-03-00-022"/>
    <x v="20"/>
    <s v="A-02-02-02-009-004"/>
    <x v="0"/>
    <s v="02"/>
    <s v="02"/>
    <s v="02"/>
    <s v="009"/>
    <s v="004"/>
    <m/>
    <m/>
    <m/>
    <s v="Nación"/>
    <x v="0"/>
    <s v="CSF"/>
    <s v="SERVICIOS DE ALCANTARILLADO, RECOLECCIÓN, TRATAMIENTO Y DISPOSICIÓN DE DESECHOS Y OTROS SERVICIOS DE SANEAMIENTO AMBIENTAL"/>
    <x v="0"/>
    <n v="1200000"/>
    <n v="1100000"/>
    <n v="0"/>
    <n v="2300000"/>
    <n v="0"/>
    <n v="2300000"/>
    <n v="0"/>
    <n v="1435642"/>
    <n v="1435642"/>
    <n v="1435642"/>
    <n v="1435642"/>
  </r>
  <r>
    <s v="04-03-00-022"/>
    <x v="20"/>
    <s v="A-02-02-02-010"/>
    <x v="0"/>
    <s v="02"/>
    <s v="02"/>
    <s v="02"/>
    <s v="010"/>
    <m/>
    <m/>
    <m/>
    <m/>
    <s v="Nación"/>
    <x v="0"/>
    <s v="CSF"/>
    <s v="VIÁTICOS DE LOS FUNCIONARIOS EN COMISIÓN"/>
    <x v="0"/>
    <n v="0"/>
    <n v="135773"/>
    <n v="0"/>
    <n v="135773"/>
    <n v="0"/>
    <n v="0"/>
    <n v="135773"/>
    <n v="0"/>
    <n v="0"/>
    <n v="0"/>
    <n v="0"/>
  </r>
  <r>
    <s v="04-03-00-022"/>
    <x v="20"/>
    <s v="A-02-02-02-010"/>
    <x v="0"/>
    <s v="02"/>
    <s v="02"/>
    <s v="02"/>
    <s v="010"/>
    <m/>
    <m/>
    <m/>
    <m/>
    <s v="Propios"/>
    <x v="1"/>
    <s v="CSF"/>
    <s v="VIÁTICOS DE LOS FUNCIONARIOS EN COMISIÓN"/>
    <x v="0"/>
    <n v="0"/>
    <n v="6678315"/>
    <n v="0"/>
    <n v="6678315"/>
    <n v="0"/>
    <n v="6678315"/>
    <n v="0"/>
    <n v="6678315"/>
    <n v="6678315"/>
    <n v="6678315"/>
    <n v="6678315"/>
  </r>
  <r>
    <s v="04-03-00-022"/>
    <x v="20"/>
    <s v="A-03-04-02-012-001"/>
    <x v="0"/>
    <s v="03"/>
    <s v="04"/>
    <s v="02"/>
    <s v="012"/>
    <s v="001"/>
    <m/>
    <m/>
    <m/>
    <s v="Nación"/>
    <x v="0"/>
    <s v="CSF"/>
    <s v="INCAPACIDADES (NO DE PENSIONES)"/>
    <x v="0"/>
    <n v="0"/>
    <n v="8460000"/>
    <n v="0"/>
    <n v="8460000"/>
    <n v="0"/>
    <n v="6422414"/>
    <n v="2037586"/>
    <n v="6422414"/>
    <n v="6331561"/>
    <n v="6331561"/>
    <n v="6331561"/>
  </r>
  <r>
    <s v="04-03-00-022"/>
    <x v="20"/>
    <s v="A-08-01-02-001"/>
    <x v="0"/>
    <s v="08"/>
    <s v="01"/>
    <s v="02"/>
    <s v="001"/>
    <m/>
    <m/>
    <m/>
    <m/>
    <s v="Nación"/>
    <x v="0"/>
    <s v="CSF"/>
    <s v="IMPUESTO PREDIAL Y SOBRETASA AMBIENTAL"/>
    <x v="0"/>
    <n v="0"/>
    <n v="29635450"/>
    <n v="0"/>
    <n v="29635450"/>
    <n v="0"/>
    <n v="29635450"/>
    <n v="0"/>
    <n v="29635450"/>
    <n v="29635450"/>
    <n v="29635450"/>
    <n v="29635450"/>
  </r>
  <r>
    <s v="04-03-00-022"/>
    <x v="20"/>
    <s v="A-08-01-02-003"/>
    <x v="0"/>
    <s v="08"/>
    <s v="01"/>
    <s v="02"/>
    <s v="003"/>
    <m/>
    <m/>
    <m/>
    <m/>
    <s v="Propios"/>
    <x v="1"/>
    <s v="CSF"/>
    <s v="IMPUESTO DE INDUSTRIA Y COMERCIO"/>
    <x v="0"/>
    <n v="0"/>
    <n v="6200000"/>
    <n v="0"/>
    <n v="6200000"/>
    <n v="0"/>
    <n v="6200000"/>
    <n v="0"/>
    <n v="5829000"/>
    <n v="5829000"/>
    <n v="5829000"/>
    <n v="5829000"/>
  </r>
  <r>
    <s v="04-03-00-024"/>
    <x v="21"/>
    <s v="A-01-01-01-001-001"/>
    <x v="0"/>
    <s v="01"/>
    <s v="01"/>
    <s v="01"/>
    <s v="001"/>
    <s v="001"/>
    <m/>
    <m/>
    <m/>
    <s v="Nación"/>
    <x v="0"/>
    <s v="CSF"/>
    <s v="SUELDO BÁSICO"/>
    <x v="0"/>
    <n v="0"/>
    <n v="120010000"/>
    <n v="0"/>
    <n v="120010000"/>
    <n v="0"/>
    <n v="21354946"/>
    <n v="98655054"/>
    <n v="21354946"/>
    <n v="0"/>
    <n v="0"/>
    <n v="0"/>
  </r>
  <r>
    <s v="04-03-00-024"/>
    <x v="21"/>
    <s v="A-01-01-01-001-004"/>
    <x v="0"/>
    <s v="01"/>
    <s v="01"/>
    <s v="01"/>
    <s v="001"/>
    <s v="004"/>
    <m/>
    <m/>
    <m/>
    <s v="Nación"/>
    <x v="0"/>
    <s v="CSF"/>
    <s v="SUBSIDIO DE ALIMENTACIÓN"/>
    <x v="0"/>
    <n v="0"/>
    <n v="1200000"/>
    <n v="0"/>
    <n v="1200000"/>
    <n v="0"/>
    <n v="147619"/>
    <n v="1052381"/>
    <n v="147619"/>
    <n v="0"/>
    <n v="0"/>
    <n v="0"/>
  </r>
  <r>
    <s v="04-03-00-024"/>
    <x v="21"/>
    <s v="A-01-01-01-001-007"/>
    <x v="0"/>
    <s v="01"/>
    <s v="01"/>
    <s v="01"/>
    <s v="001"/>
    <s v="007"/>
    <m/>
    <m/>
    <m/>
    <s v="Nación"/>
    <x v="0"/>
    <s v="CSF"/>
    <s v="BONIFICACIÓN POR SERVICIOS PRESTADOS"/>
    <x v="0"/>
    <n v="0"/>
    <n v="13200000"/>
    <n v="0"/>
    <n v="13200000"/>
    <n v="0"/>
    <n v="1699304"/>
    <n v="11500696"/>
    <n v="1699304"/>
    <n v="0"/>
    <n v="0"/>
    <n v="0"/>
  </r>
  <r>
    <s v="04-03-00-024"/>
    <x v="21"/>
    <s v="A-01-01-01-001-009"/>
    <x v="0"/>
    <s v="01"/>
    <s v="01"/>
    <s v="01"/>
    <s v="001"/>
    <s v="009"/>
    <m/>
    <m/>
    <m/>
    <s v="Nación"/>
    <x v="0"/>
    <s v="CSF"/>
    <s v="PRIMA DE NAVIDAD"/>
    <x v="0"/>
    <n v="0"/>
    <n v="32000000"/>
    <n v="0"/>
    <n v="32000000"/>
    <n v="0"/>
    <n v="0"/>
    <n v="32000000"/>
    <n v="0"/>
    <n v="0"/>
    <n v="0"/>
    <n v="0"/>
  </r>
  <r>
    <s v="04-03-00-024"/>
    <x v="21"/>
    <s v="A-01-01-01-001-010"/>
    <x v="0"/>
    <s v="01"/>
    <s v="01"/>
    <s v="01"/>
    <s v="001"/>
    <s v="010"/>
    <m/>
    <m/>
    <m/>
    <s v="Nación"/>
    <x v="0"/>
    <s v="CSF"/>
    <s v="PRIMA DE VACACIONES"/>
    <x v="0"/>
    <n v="0"/>
    <n v="1500000"/>
    <n v="0"/>
    <n v="1500000"/>
    <n v="0"/>
    <n v="91604"/>
    <n v="1408396"/>
    <n v="91604"/>
    <n v="0"/>
    <n v="0"/>
    <n v="0"/>
  </r>
  <r>
    <s v="04-03-00-024"/>
    <x v="21"/>
    <s v="A-01-01-01-001-012"/>
    <x v="0"/>
    <s v="01"/>
    <s v="01"/>
    <s v="01"/>
    <s v="001"/>
    <s v="012"/>
    <m/>
    <m/>
    <m/>
    <s v="Nación"/>
    <x v="0"/>
    <s v="CSF"/>
    <s v="AUXILIO DE CONECTIVIDAD DIGITAL "/>
    <x v="0"/>
    <n v="0"/>
    <n v="2200000"/>
    <n v="0"/>
    <n v="2200000"/>
    <n v="0"/>
    <n v="237747"/>
    <n v="1962253"/>
    <n v="237747"/>
    <n v="0"/>
    <n v="0"/>
    <n v="0"/>
  </r>
  <r>
    <s v="04-03-00-024"/>
    <x v="21"/>
    <s v="A-01-01-02-001"/>
    <x v="0"/>
    <s v="01"/>
    <s v="01"/>
    <s v="02"/>
    <s v="001"/>
    <m/>
    <m/>
    <m/>
    <m/>
    <s v="Nación"/>
    <x v="0"/>
    <s v="CSF"/>
    <s v="APORTES A LA SEGURIDAD SOCIAL EN PENSIONES"/>
    <x v="0"/>
    <n v="0"/>
    <n v="5000000"/>
    <n v="0"/>
    <n v="5000000"/>
    <n v="0"/>
    <n v="4902000"/>
    <n v="98000"/>
    <n v="0"/>
    <n v="0"/>
    <n v="0"/>
    <n v="0"/>
  </r>
  <r>
    <s v="04-03-00-024"/>
    <x v="21"/>
    <s v="A-01-01-02-002"/>
    <x v="0"/>
    <s v="01"/>
    <s v="01"/>
    <s v="02"/>
    <s v="002"/>
    <m/>
    <m/>
    <m/>
    <m/>
    <s v="Nación"/>
    <x v="0"/>
    <s v="CSF"/>
    <s v="APORTES A LA SEGURIDAD SOCIAL EN SALUD"/>
    <x v="0"/>
    <n v="0"/>
    <n v="5000000"/>
    <n v="0"/>
    <n v="5000000"/>
    <n v="0"/>
    <n v="4055800"/>
    <n v="944200"/>
    <n v="0"/>
    <n v="0"/>
    <n v="0"/>
    <n v="0"/>
  </r>
  <r>
    <s v="04-03-00-024"/>
    <x v="21"/>
    <s v="A-01-01-02-004"/>
    <x v="0"/>
    <s v="01"/>
    <s v="01"/>
    <s v="02"/>
    <s v="004"/>
    <m/>
    <m/>
    <m/>
    <m/>
    <s v="Nación"/>
    <x v="0"/>
    <s v="CSF"/>
    <s v="APORTES A CAJAS DE COMPENSACIÓN FAMILIAR"/>
    <x v="0"/>
    <n v="0"/>
    <n v="3600000"/>
    <n v="0"/>
    <n v="3600000"/>
    <n v="0"/>
    <n v="2963400"/>
    <n v="636600"/>
    <n v="0"/>
    <n v="0"/>
    <n v="0"/>
    <n v="0"/>
  </r>
  <r>
    <s v="04-03-00-024"/>
    <x v="21"/>
    <s v="A-01-01-02-005"/>
    <x v="0"/>
    <s v="01"/>
    <s v="01"/>
    <s v="02"/>
    <s v="005"/>
    <m/>
    <m/>
    <m/>
    <m/>
    <s v="Nación"/>
    <x v="0"/>
    <s v="CSF"/>
    <s v="APORTES GENERALES AL SISTEMA DE RIESGOS LABORALES"/>
    <x v="0"/>
    <n v="0"/>
    <n v="2200000"/>
    <n v="0"/>
    <n v="2200000"/>
    <n v="0"/>
    <n v="1374600"/>
    <n v="825400"/>
    <n v="0"/>
    <n v="0"/>
    <n v="0"/>
    <n v="0"/>
  </r>
  <r>
    <s v="04-03-00-024"/>
    <x v="21"/>
    <s v="A-01-01-02-006"/>
    <x v="0"/>
    <s v="01"/>
    <s v="01"/>
    <s v="02"/>
    <s v="006"/>
    <m/>
    <m/>
    <m/>
    <m/>
    <s v="Nación"/>
    <x v="0"/>
    <s v="CSF"/>
    <s v="APORTES AL ICBF"/>
    <x v="0"/>
    <n v="0"/>
    <n v="2200000"/>
    <n v="0"/>
    <n v="2200000"/>
    <n v="0"/>
    <n v="1972600"/>
    <n v="227400"/>
    <n v="0"/>
    <n v="0"/>
    <n v="0"/>
    <n v="0"/>
  </r>
  <r>
    <s v="04-03-00-024"/>
    <x v="21"/>
    <s v="A-01-01-02-007"/>
    <x v="0"/>
    <s v="01"/>
    <s v="01"/>
    <s v="02"/>
    <s v="007"/>
    <m/>
    <m/>
    <m/>
    <m/>
    <s v="Nación"/>
    <x v="0"/>
    <s v="CSF"/>
    <s v="APORTES AL SENA"/>
    <x v="0"/>
    <n v="0"/>
    <n v="2200000"/>
    <n v="0"/>
    <n v="2200000"/>
    <n v="0"/>
    <n v="982100"/>
    <n v="1217900"/>
    <n v="0"/>
    <n v="0"/>
    <n v="0"/>
    <n v="0"/>
  </r>
  <r>
    <s v="04-03-00-024"/>
    <x v="21"/>
    <s v="A-01-01-03-001-001"/>
    <x v="0"/>
    <s v="01"/>
    <s v="01"/>
    <s v="03"/>
    <s v="001"/>
    <s v="001"/>
    <m/>
    <m/>
    <m/>
    <s v="Nación"/>
    <x v="0"/>
    <s v="CSF"/>
    <s v="VACACIONES"/>
    <x v="0"/>
    <n v="0"/>
    <n v="2000000"/>
    <n v="0"/>
    <n v="2000000"/>
    <n v="0"/>
    <n v="40843"/>
    <n v="1959157"/>
    <n v="40843"/>
    <n v="0"/>
    <n v="0"/>
    <n v="0"/>
  </r>
  <r>
    <s v="04-03-00-024"/>
    <x v="21"/>
    <s v="A-02-02-02-006-009"/>
    <x v="0"/>
    <s v="02"/>
    <s v="02"/>
    <s v="02"/>
    <s v="006"/>
    <s v="009"/>
    <m/>
    <m/>
    <m/>
    <s v="Nación"/>
    <x v="0"/>
    <s v="CSF"/>
    <s v="SERVICIOS DE DISTRIBUCIÓN DE ELECTRICIDAD, GAS Y AGUA (POR CUENTA PROPIA)"/>
    <x v="0"/>
    <n v="0"/>
    <n v="21100000"/>
    <n v="0"/>
    <n v="21100000"/>
    <n v="0"/>
    <n v="21100000"/>
    <n v="0"/>
    <n v="0"/>
    <n v="0"/>
    <n v="0"/>
    <n v="0"/>
  </r>
  <r>
    <s v="04-03-00-024"/>
    <x v="21"/>
    <s v="A-02-02-02-008-003"/>
    <x v="0"/>
    <s v="02"/>
    <s v="02"/>
    <s v="02"/>
    <s v="008"/>
    <s v="003"/>
    <m/>
    <m/>
    <m/>
    <s v="Propios"/>
    <x v="1"/>
    <s v="CSF"/>
    <s v="OTROS SERVICIOS PROFESIONALES, CIENTÍFICOS Y TÉCNICOS"/>
    <x v="0"/>
    <n v="0"/>
    <n v="14687505"/>
    <n v="0"/>
    <n v="14687505"/>
    <n v="0"/>
    <n v="14687505"/>
    <n v="0"/>
    <n v="14687505"/>
    <n v="0"/>
    <n v="0"/>
    <n v="0"/>
  </r>
  <r>
    <s v="04-03-00-024"/>
    <x v="21"/>
    <s v="A-02-02-02-009-004"/>
    <x v="0"/>
    <s v="02"/>
    <s v="02"/>
    <s v="02"/>
    <s v="009"/>
    <s v="004"/>
    <m/>
    <m/>
    <m/>
    <s v="Nación"/>
    <x v="0"/>
    <s v="CSF"/>
    <s v="SERVICIOS DE ALCANTARILLADO, RECOLECCIÓN, TRATAMIENTO Y DISPOSICIÓN DE DESECHOS Y OTROS SERVICIOS DE SANEAMIENTO AMBIENTAL"/>
    <x v="0"/>
    <n v="0"/>
    <n v="3100000"/>
    <n v="0"/>
    <n v="3100000"/>
    <n v="0"/>
    <n v="3100000"/>
    <n v="0"/>
    <n v="0"/>
    <n v="0"/>
    <n v="0"/>
    <n v="0"/>
  </r>
  <r>
    <s v="04-03-00-024"/>
    <x v="21"/>
    <s v="A-02-02-02-010"/>
    <x v="0"/>
    <s v="02"/>
    <s v="02"/>
    <s v="02"/>
    <s v="010"/>
    <m/>
    <m/>
    <m/>
    <m/>
    <s v="Nación"/>
    <x v="0"/>
    <s v="CSF"/>
    <s v="VIÁTICOS DE LOS FUNCIONARIOS EN COMISIÓN"/>
    <x v="0"/>
    <n v="0"/>
    <n v="271546"/>
    <n v="0"/>
    <n v="271546"/>
    <n v="0"/>
    <n v="271546"/>
    <n v="0"/>
    <n v="271546"/>
    <n v="0"/>
    <n v="0"/>
    <n v="0"/>
  </r>
  <r>
    <s v="04-03-00-022"/>
    <x v="20"/>
    <s v="C-0402-1003-7-0-0402011-02"/>
    <x v="1"/>
    <s v="0402"/>
    <s v="1003"/>
    <s v="7"/>
    <s v="0"/>
    <s v="0402011"/>
    <s v="02"/>
    <m/>
    <m/>
    <s v="Nación"/>
    <x v="2"/>
    <s v="CSF"/>
    <s v=" DOCUMENTOS DE ESTUDIOS TÉCNICOS DE DESLINDES Y DE TERRITORIOS INDÍGENAS "/>
    <x v="1"/>
    <n v="0"/>
    <n v="1042773"/>
    <n v="0"/>
    <n v="1042773"/>
    <n v="0"/>
    <n v="947773"/>
    <n v="95000"/>
    <n v="947773"/>
    <n v="947773"/>
    <n v="947773"/>
    <n v="947773"/>
  </r>
  <r>
    <s v="04-03-00-003"/>
    <x v="1"/>
    <s v="C-0499-1003-6-0-0499011-02"/>
    <x v="1"/>
    <s v="0499"/>
    <s v="1003"/>
    <s v="6"/>
    <s v="0"/>
    <s v="0499011"/>
    <s v="02"/>
    <m/>
    <m/>
    <s v="Nación"/>
    <x v="2"/>
    <s v="CSF"/>
    <s v=" SEDES ADECUADAS "/>
    <x v="2"/>
    <n v="0"/>
    <n v="2000000"/>
    <n v="0"/>
    <n v="2000000"/>
    <n v="0"/>
    <n v="0"/>
    <n v="2000000"/>
    <n v="0"/>
    <n v="0"/>
    <n v="0"/>
    <n v="0"/>
  </r>
  <r>
    <s v="04-03-00-004"/>
    <x v="2"/>
    <s v="C-0499-1003-6-0-0499011-02"/>
    <x v="1"/>
    <s v="0499"/>
    <s v="1003"/>
    <s v="6"/>
    <s v="0"/>
    <s v="0499011"/>
    <s v="02"/>
    <m/>
    <m/>
    <s v="Nación"/>
    <x v="2"/>
    <s v="CSF"/>
    <s v=" SEDES ADECUADAS "/>
    <x v="2"/>
    <n v="0"/>
    <n v="20000000"/>
    <n v="4500000"/>
    <n v="15500000"/>
    <n v="0"/>
    <n v="15500000"/>
    <n v="0"/>
    <n v="15500000"/>
    <n v="15500000"/>
    <n v="15500000"/>
    <n v="15500000"/>
  </r>
  <r>
    <s v="04-03-00-013"/>
    <x v="11"/>
    <s v="C-0499-1003-6-0-0499011-02"/>
    <x v="1"/>
    <s v="0499"/>
    <s v="1003"/>
    <s v="6"/>
    <s v="0"/>
    <s v="0499011"/>
    <s v="02"/>
    <m/>
    <m/>
    <s v="Nación"/>
    <x v="2"/>
    <s v="CSF"/>
    <s v=" SEDES ADECUADAS "/>
    <x v="2"/>
    <n v="0"/>
    <n v="1849000"/>
    <n v="150751"/>
    <n v="1698249"/>
    <n v="0"/>
    <n v="1698249"/>
    <n v="0"/>
    <n v="1698249"/>
    <n v="1698249"/>
    <n v="1698249"/>
    <n v="1698249"/>
  </r>
  <r>
    <s v="04-03-00-016"/>
    <x v="14"/>
    <s v="C-0499-1003-6-0-0499011-02"/>
    <x v="1"/>
    <s v="0499"/>
    <s v="1003"/>
    <s v="6"/>
    <s v="0"/>
    <s v="0499011"/>
    <s v="02"/>
    <m/>
    <m/>
    <s v="Nación"/>
    <x v="2"/>
    <s v="CSF"/>
    <s v=" SEDES ADECUADAS "/>
    <x v="2"/>
    <n v="0"/>
    <n v="4600000"/>
    <n v="4600000"/>
    <n v="0"/>
    <n v="0"/>
    <n v="0"/>
    <n v="0"/>
    <n v="0"/>
    <n v="0"/>
    <n v="0"/>
    <n v="0"/>
  </r>
  <r>
    <s v="04-03-00-022"/>
    <x v="20"/>
    <s v="C-0499-1003-6-0-0499011-02"/>
    <x v="1"/>
    <s v="0499"/>
    <s v="1003"/>
    <s v="6"/>
    <s v="0"/>
    <s v="0499011"/>
    <s v="02"/>
    <m/>
    <m/>
    <s v="Nación"/>
    <x v="2"/>
    <s v="CSF"/>
    <s v=" SEDES ADECUADAS "/>
    <x v="2"/>
    <n v="0"/>
    <n v="25400000"/>
    <n v="0"/>
    <n v="25400000"/>
    <n v="0"/>
    <n v="25400000"/>
    <n v="0"/>
    <n v="25400000"/>
    <n v="25400000"/>
    <n v="25400000"/>
    <n v="25400000"/>
  </r>
  <r>
    <s v="04-03-00-003"/>
    <x v="1"/>
    <s v="C-0499-1003-6-0-0499016-02"/>
    <x v="1"/>
    <s v="0499"/>
    <s v="1003"/>
    <s v="6"/>
    <s v="0"/>
    <s v="0499016"/>
    <s v="02"/>
    <m/>
    <m/>
    <s v="Nación"/>
    <x v="2"/>
    <s v="CSF"/>
    <s v=" SEDES MANTENIDAS "/>
    <x v="2"/>
    <n v="0"/>
    <n v="2000000"/>
    <n v="0"/>
    <n v="2000000"/>
    <n v="0"/>
    <n v="2000000"/>
    <n v="0"/>
    <n v="0"/>
    <n v="0"/>
    <n v="0"/>
    <n v="0"/>
  </r>
  <r>
    <s v="04-03-00-004"/>
    <x v="2"/>
    <s v="C-0499-1003-6-0-0499016-02"/>
    <x v="1"/>
    <s v="0499"/>
    <s v="1003"/>
    <s v="6"/>
    <s v="0"/>
    <s v="0499016"/>
    <s v="02"/>
    <m/>
    <m/>
    <s v="Nación"/>
    <x v="2"/>
    <s v="CSF"/>
    <s v=" SEDES MANTENIDAS "/>
    <x v="2"/>
    <n v="0"/>
    <n v="8000000"/>
    <n v="0"/>
    <n v="8000000"/>
    <n v="0"/>
    <n v="8000000"/>
    <n v="0"/>
    <n v="0"/>
    <n v="0"/>
    <n v="0"/>
    <n v="0"/>
  </r>
  <r>
    <s v="04-03-00-004"/>
    <x v="2"/>
    <s v="C-0499-1003-6-0-0499016-02"/>
    <x v="1"/>
    <s v="0499"/>
    <s v="1003"/>
    <s v="6"/>
    <s v="0"/>
    <s v="0499016"/>
    <s v="02"/>
    <m/>
    <m/>
    <s v="Propios"/>
    <x v="1"/>
    <s v="CSF"/>
    <s v=" SEDES MANTENIDAS "/>
    <x v="2"/>
    <n v="0"/>
    <n v="1866167"/>
    <n v="1866167"/>
    <n v="0"/>
    <n v="0"/>
    <n v="0"/>
    <n v="0"/>
    <n v="0"/>
    <n v="0"/>
    <n v="0"/>
    <n v="0"/>
  </r>
  <r>
    <s v="04-03-00-006"/>
    <x v="4"/>
    <s v="C-0499-1003-6-0-0499016-02"/>
    <x v="1"/>
    <s v="0499"/>
    <s v="1003"/>
    <s v="6"/>
    <s v="0"/>
    <s v="0499016"/>
    <s v="02"/>
    <m/>
    <m/>
    <s v="Nación"/>
    <x v="2"/>
    <s v="CSF"/>
    <s v=" SEDES MANTENIDAS "/>
    <x v="2"/>
    <n v="0"/>
    <n v="1000000"/>
    <n v="0"/>
    <n v="1000000"/>
    <n v="0"/>
    <n v="1000000"/>
    <n v="0"/>
    <n v="0"/>
    <n v="0"/>
    <n v="0"/>
    <n v="0"/>
  </r>
  <r>
    <s v="04-03-00-008"/>
    <x v="6"/>
    <s v="C-0499-1003-6-0-0499016-02"/>
    <x v="1"/>
    <s v="0499"/>
    <s v="1003"/>
    <s v="6"/>
    <s v="0"/>
    <s v="0499016"/>
    <s v="02"/>
    <m/>
    <m/>
    <s v="Propios"/>
    <x v="1"/>
    <s v="CSF"/>
    <s v=" SEDES MANTENIDAS "/>
    <x v="2"/>
    <n v="0"/>
    <n v="3300000"/>
    <n v="0"/>
    <n v="3300000"/>
    <n v="0"/>
    <n v="0"/>
    <n v="3300000"/>
    <n v="0"/>
    <n v="0"/>
    <n v="0"/>
    <n v="0"/>
  </r>
  <r>
    <s v="04-03-00-011"/>
    <x v="9"/>
    <s v="C-0499-1003-6-0-0499016-02"/>
    <x v="1"/>
    <s v="0499"/>
    <s v="1003"/>
    <s v="6"/>
    <s v="0"/>
    <s v="0499016"/>
    <s v="02"/>
    <m/>
    <m/>
    <s v="Nación"/>
    <x v="2"/>
    <s v="CSF"/>
    <s v=" SEDES MANTENIDAS "/>
    <x v="2"/>
    <n v="0"/>
    <n v="40060745"/>
    <n v="0"/>
    <n v="40060745"/>
    <n v="0"/>
    <n v="40060745"/>
    <n v="0"/>
    <n v="26894000"/>
    <n v="0"/>
    <n v="0"/>
    <n v="0"/>
  </r>
  <r>
    <s v="04-03-00-004"/>
    <x v="2"/>
    <s v="C-0404-1003-2-0-0404007-02"/>
    <x v="1"/>
    <s v="0404"/>
    <s v="1003"/>
    <s v="2"/>
    <s v="0"/>
    <s v="0404007"/>
    <s v="02"/>
    <m/>
    <m/>
    <s v="Propios"/>
    <x v="1"/>
    <s v="CSF"/>
    <s v=" SERVICIO DE AVALÚOS "/>
    <x v="3"/>
    <n v="0"/>
    <n v="23500000"/>
    <n v="0"/>
    <n v="23500000"/>
    <n v="0"/>
    <n v="23500000"/>
    <n v="0"/>
    <n v="20000000"/>
    <n v="0"/>
    <n v="0"/>
    <n v="0"/>
  </r>
  <r>
    <s v="04-03-00-005"/>
    <x v="3"/>
    <s v="C-0404-1003-2-0-0404007-02"/>
    <x v="1"/>
    <s v="0404"/>
    <s v="1003"/>
    <s v="2"/>
    <s v="0"/>
    <s v="0404007"/>
    <s v="02"/>
    <m/>
    <m/>
    <s v="Propios"/>
    <x v="1"/>
    <s v="CSF"/>
    <s v=" SERVICIO DE AVALÚOS "/>
    <x v="3"/>
    <n v="0"/>
    <n v="40000000"/>
    <n v="0"/>
    <n v="40000000"/>
    <n v="0"/>
    <n v="40000000"/>
    <n v="0"/>
    <n v="40000000"/>
    <n v="4974989"/>
    <n v="4974989"/>
    <n v="4974989"/>
  </r>
  <r>
    <s v="04-03-00-006"/>
    <x v="4"/>
    <s v="C-0404-1003-2-0-0404007-02"/>
    <x v="1"/>
    <s v="0404"/>
    <s v="1003"/>
    <s v="2"/>
    <s v="0"/>
    <s v="0404007"/>
    <s v="02"/>
    <m/>
    <m/>
    <s v="Propios"/>
    <x v="1"/>
    <s v="CSF"/>
    <s v=" SERVICIO DE AVALÚOS "/>
    <x v="3"/>
    <n v="0"/>
    <n v="20000000"/>
    <n v="0"/>
    <n v="20000000"/>
    <n v="0"/>
    <n v="0"/>
    <n v="20000000"/>
    <n v="0"/>
    <n v="0"/>
    <n v="0"/>
    <n v="0"/>
  </r>
  <r>
    <s v="04-03-00-007"/>
    <x v="5"/>
    <s v="C-0404-1003-2-0-0404007-02"/>
    <x v="1"/>
    <s v="0404"/>
    <s v="1003"/>
    <s v="2"/>
    <s v="0"/>
    <s v="0404007"/>
    <s v="02"/>
    <m/>
    <m/>
    <s v="Propios"/>
    <x v="1"/>
    <s v="CSF"/>
    <s v=" SERVICIO DE AVALÚOS "/>
    <x v="3"/>
    <n v="0"/>
    <n v="79708000"/>
    <n v="0"/>
    <n v="79708000"/>
    <n v="0"/>
    <n v="79708000"/>
    <n v="0"/>
    <n v="77997694"/>
    <n v="4876897"/>
    <n v="4876897"/>
    <n v="4876897"/>
  </r>
  <r>
    <s v="04-03-00-008"/>
    <x v="6"/>
    <s v="C-0404-1003-2-0-0404007-02"/>
    <x v="1"/>
    <s v="0404"/>
    <s v="1003"/>
    <s v="2"/>
    <s v="0"/>
    <s v="0404007"/>
    <s v="02"/>
    <m/>
    <m/>
    <s v="Propios"/>
    <x v="1"/>
    <s v="CSF"/>
    <s v=" SERVICIO DE AVALÚOS "/>
    <x v="3"/>
    <n v="0"/>
    <n v="119708000"/>
    <n v="0"/>
    <n v="119708000"/>
    <n v="0"/>
    <n v="119708000"/>
    <n v="0"/>
    <n v="119707980"/>
    <n v="10314002"/>
    <n v="10314002"/>
    <n v="10314002"/>
  </r>
  <r>
    <s v="04-03-00-009"/>
    <x v="7"/>
    <s v="C-0404-1003-2-0-0404007-02"/>
    <x v="1"/>
    <s v="0404"/>
    <s v="1003"/>
    <s v="2"/>
    <s v="0"/>
    <s v="0404007"/>
    <s v="02"/>
    <m/>
    <m/>
    <s v="Propios"/>
    <x v="1"/>
    <s v="CSF"/>
    <s v=" SERVICIO DE AVALÚOS "/>
    <x v="3"/>
    <n v="0"/>
    <n v="40000000"/>
    <n v="0"/>
    <n v="40000000"/>
    <n v="0"/>
    <n v="39402300"/>
    <n v="597700"/>
    <n v="38243800"/>
    <n v="17490880"/>
    <n v="17490880"/>
    <n v="17490880"/>
  </r>
  <r>
    <s v="04-03-00-010"/>
    <x v="8"/>
    <s v="C-0404-1003-2-0-0404007-02"/>
    <x v="1"/>
    <s v="0404"/>
    <s v="1003"/>
    <s v="2"/>
    <s v="0"/>
    <s v="0404007"/>
    <s v="02"/>
    <m/>
    <m/>
    <s v="Propios"/>
    <x v="1"/>
    <s v="CSF"/>
    <s v=" SERVICIO DE AVALÚOS "/>
    <x v="3"/>
    <n v="0"/>
    <n v="40000000"/>
    <n v="0"/>
    <n v="40000000"/>
    <n v="0"/>
    <n v="40000000"/>
    <n v="0"/>
    <n v="40000000"/>
    <n v="0"/>
    <n v="0"/>
    <n v="0"/>
  </r>
  <r>
    <s v="04-03-00-013"/>
    <x v="11"/>
    <s v="C-0404-1003-2-0-0404007-02"/>
    <x v="1"/>
    <s v="0404"/>
    <s v="1003"/>
    <s v="2"/>
    <s v="0"/>
    <s v="0404007"/>
    <s v="02"/>
    <m/>
    <m/>
    <s v="Propios"/>
    <x v="1"/>
    <s v="CSF"/>
    <s v=" SERVICIO DE AVALÚOS "/>
    <x v="3"/>
    <n v="0"/>
    <n v="79708000"/>
    <n v="0"/>
    <n v="79708000"/>
    <n v="0"/>
    <n v="79708000"/>
    <n v="0"/>
    <n v="38111719"/>
    <n v="19363327"/>
    <n v="19363327"/>
    <n v="19363327"/>
  </r>
  <r>
    <s v="04-03-00-014"/>
    <x v="12"/>
    <s v="C-0404-1003-2-0-0404007-02"/>
    <x v="1"/>
    <s v="0404"/>
    <s v="1003"/>
    <s v="2"/>
    <s v="0"/>
    <s v="0404007"/>
    <s v="02"/>
    <m/>
    <m/>
    <s v="Propios"/>
    <x v="1"/>
    <s v="CSF"/>
    <s v=" SERVICIO DE AVALÚOS "/>
    <x v="3"/>
    <n v="0"/>
    <n v="23500000"/>
    <n v="0"/>
    <n v="23500000"/>
    <n v="0"/>
    <n v="23500000"/>
    <n v="0"/>
    <n v="18210854"/>
    <n v="13746863"/>
    <n v="13746863"/>
    <n v="13746863"/>
  </r>
  <r>
    <s v="04-03-00-015"/>
    <x v="13"/>
    <s v="C-0404-1003-2-0-0404007-02"/>
    <x v="1"/>
    <s v="0404"/>
    <s v="1003"/>
    <s v="2"/>
    <s v="0"/>
    <s v="0404007"/>
    <s v="02"/>
    <m/>
    <m/>
    <s v="Propios"/>
    <x v="1"/>
    <s v="CSF"/>
    <s v=" SERVICIO DE AVALÚOS "/>
    <x v="3"/>
    <n v="0"/>
    <n v="99708000"/>
    <n v="0"/>
    <n v="99708000"/>
    <n v="0"/>
    <n v="84708000"/>
    <n v="15000000"/>
    <n v="80523129"/>
    <n v="9916536"/>
    <n v="9916536"/>
    <n v="9916536"/>
  </r>
  <r>
    <s v="04-03-00-016"/>
    <x v="14"/>
    <s v="C-0404-1003-2-0-0404007-02"/>
    <x v="1"/>
    <s v="0404"/>
    <s v="1003"/>
    <s v="2"/>
    <s v="0"/>
    <s v="0404007"/>
    <s v="02"/>
    <m/>
    <m/>
    <s v="Propios"/>
    <x v="1"/>
    <s v="CSF"/>
    <s v=" SERVICIO DE AVALÚOS "/>
    <x v="3"/>
    <n v="0"/>
    <n v="23500000"/>
    <n v="0"/>
    <n v="23500000"/>
    <n v="0"/>
    <n v="5298820"/>
    <n v="18201180"/>
    <n v="3485724"/>
    <n v="3345724"/>
    <n v="3345724"/>
    <n v="3345724"/>
  </r>
  <r>
    <s v="04-03-00-017"/>
    <x v="15"/>
    <s v="C-0404-1003-2-0-0404007-02"/>
    <x v="1"/>
    <s v="0404"/>
    <s v="1003"/>
    <s v="2"/>
    <s v="0"/>
    <s v="0404007"/>
    <s v="02"/>
    <m/>
    <m/>
    <s v="Propios"/>
    <x v="1"/>
    <s v="CSF"/>
    <s v=" SERVICIO DE AVALÚOS "/>
    <x v="3"/>
    <n v="0"/>
    <n v="3500000"/>
    <n v="0"/>
    <n v="3500000"/>
    <n v="0"/>
    <n v="3500000"/>
    <n v="0"/>
    <n v="940159"/>
    <n v="940159"/>
    <n v="940159"/>
    <n v="940159"/>
  </r>
  <r>
    <s v="04-03-00-018"/>
    <x v="16"/>
    <s v="C-0404-1003-2-0-0404007-02"/>
    <x v="1"/>
    <s v="0404"/>
    <s v="1003"/>
    <s v="2"/>
    <s v="0"/>
    <s v="0404007"/>
    <s v="02"/>
    <m/>
    <m/>
    <s v="Propios"/>
    <x v="1"/>
    <s v="CSF"/>
    <s v=" SERVICIO DE AVALÚOS "/>
    <x v="3"/>
    <n v="0"/>
    <n v="23500000"/>
    <n v="0"/>
    <n v="23500000"/>
    <n v="0"/>
    <n v="23500000"/>
    <n v="0"/>
    <n v="20000000"/>
    <n v="6519012"/>
    <n v="6519012"/>
    <n v="6519012"/>
  </r>
  <r>
    <s v="04-03-00-019"/>
    <x v="17"/>
    <s v="C-0404-1003-2-0-0404007-02"/>
    <x v="1"/>
    <s v="0404"/>
    <s v="1003"/>
    <s v="2"/>
    <s v="0"/>
    <s v="0404007"/>
    <s v="02"/>
    <m/>
    <m/>
    <s v="Propios"/>
    <x v="1"/>
    <s v="CSF"/>
    <s v=" SERVICIO DE AVALÚOS "/>
    <x v="3"/>
    <n v="0"/>
    <n v="40000000"/>
    <n v="0"/>
    <n v="40000000"/>
    <n v="0"/>
    <n v="40000000"/>
    <n v="0"/>
    <n v="4067053"/>
    <n v="4067053"/>
    <n v="4067053"/>
    <n v="4067053"/>
  </r>
  <r>
    <s v="04-03-00-020"/>
    <x v="18"/>
    <s v="C-0404-1003-2-0-0404007-02"/>
    <x v="1"/>
    <s v="0404"/>
    <s v="1003"/>
    <s v="2"/>
    <s v="0"/>
    <s v="0404007"/>
    <s v="02"/>
    <m/>
    <m/>
    <s v="Propios"/>
    <x v="1"/>
    <s v="CSF"/>
    <s v=" SERVICIO DE AVALÚOS "/>
    <x v="3"/>
    <n v="0"/>
    <n v="40000000"/>
    <n v="0"/>
    <n v="40000000"/>
    <n v="0"/>
    <n v="40000000"/>
    <n v="0"/>
    <n v="37224860"/>
    <n v="15747468"/>
    <n v="15747468"/>
    <n v="15747468"/>
  </r>
  <r>
    <s v="04-03-00-021"/>
    <x v="19"/>
    <s v="C-0404-1003-2-0-0404007-02"/>
    <x v="1"/>
    <s v="0404"/>
    <s v="1003"/>
    <s v="2"/>
    <s v="0"/>
    <s v="0404007"/>
    <s v="02"/>
    <m/>
    <m/>
    <s v="Propios"/>
    <x v="1"/>
    <s v="CSF"/>
    <s v=" SERVICIO DE AVALÚOS "/>
    <x v="3"/>
    <n v="0"/>
    <n v="40000000"/>
    <n v="0"/>
    <n v="40000000"/>
    <n v="0"/>
    <n v="40000000"/>
    <n v="0"/>
    <n v="38670910"/>
    <n v="16222788"/>
    <n v="16222788"/>
    <n v="16222788"/>
  </r>
  <r>
    <s v="04-03-00-022"/>
    <x v="20"/>
    <s v="C-0404-1003-2-0-0404007-02"/>
    <x v="1"/>
    <s v="0404"/>
    <s v="1003"/>
    <s v="2"/>
    <s v="0"/>
    <s v="0404007"/>
    <s v="02"/>
    <m/>
    <m/>
    <s v="Propios"/>
    <x v="1"/>
    <s v="CSF"/>
    <s v=" SERVICIO DE AVALÚOS "/>
    <x v="3"/>
    <n v="0"/>
    <n v="40000000"/>
    <n v="26695064"/>
    <n v="13304936"/>
    <n v="0"/>
    <n v="13304936"/>
    <n v="0"/>
    <n v="7915169"/>
    <n v="7915169"/>
    <n v="7915169"/>
    <n v="7915169"/>
  </r>
  <r>
    <s v="04-03-00-014"/>
    <x v="12"/>
    <s v="C-0402-1003-8-0-0402014-02"/>
    <x v="1"/>
    <s v="0402"/>
    <s v="1003"/>
    <s v="8"/>
    <s v="0"/>
    <s v="0402014"/>
    <s v="02"/>
    <m/>
    <m/>
    <s v="Nación"/>
    <x v="2"/>
    <s v="CSF"/>
    <s v=" SERVICIO DE INFORMACIÓN CARTOGRÁFICA ACTUALIZADO "/>
    <x v="4"/>
    <n v="0"/>
    <n v="4080150"/>
    <n v="534766"/>
    <n v="3545384"/>
    <n v="0"/>
    <n v="3545384"/>
    <n v="0"/>
    <n v="3545384"/>
    <n v="3545384"/>
    <n v="3545384"/>
    <n v="3545384"/>
  </r>
  <r>
    <s v="04-03-00-019"/>
    <x v="17"/>
    <s v="C-0402-1003-8-0-0402014-02"/>
    <x v="1"/>
    <s v="0402"/>
    <s v="1003"/>
    <s v="8"/>
    <s v="0"/>
    <s v="0402014"/>
    <s v="02"/>
    <m/>
    <m/>
    <s v="Nación"/>
    <x v="2"/>
    <s v="CSF"/>
    <s v=" SERVICIO DE INFORMACIÓN CARTOGRÁFICA ACTUALIZADO "/>
    <x v="4"/>
    <n v="0"/>
    <n v="6235653"/>
    <n v="0"/>
    <n v="6235653"/>
    <n v="0"/>
    <n v="5541059"/>
    <n v="694594"/>
    <n v="5541059"/>
    <n v="5541059"/>
    <n v="5541059"/>
    <n v="5541059"/>
  </r>
  <r>
    <s v="04-03-00-019"/>
    <x v="17"/>
    <s v="C-0402-1003-8-0-0402014-02"/>
    <x v="1"/>
    <s v="0402"/>
    <s v="1003"/>
    <s v="8"/>
    <s v="0"/>
    <s v="0402014"/>
    <s v="02"/>
    <m/>
    <m/>
    <s v="Propios"/>
    <x v="1"/>
    <s v="CSF"/>
    <s v=" SERVICIO DE INFORMACIÓN CARTOGRÁFICA ACTUALIZADO "/>
    <x v="4"/>
    <n v="0"/>
    <n v="6235653"/>
    <n v="6235653"/>
    <n v="0"/>
    <n v="0"/>
    <n v="0"/>
    <n v="0"/>
    <n v="0"/>
    <n v="0"/>
    <n v="0"/>
    <n v="0"/>
  </r>
  <r>
    <s v="04-03-00-002"/>
    <x v="0"/>
    <s v="C-0404-1003-2-0-0404004-02"/>
    <x v="1"/>
    <s v="0404"/>
    <s v="1003"/>
    <s v="2"/>
    <s v="0"/>
    <s v="0404004"/>
    <s v="02"/>
    <m/>
    <m/>
    <s v="Nación"/>
    <x v="2"/>
    <s v="CSF"/>
    <s v=" SERVICIO DE INFORMACIÓN CATASTRAL "/>
    <x v="3"/>
    <n v="0"/>
    <n v="108883287"/>
    <n v="0"/>
    <n v="108883287"/>
    <n v="0"/>
    <n v="108883287"/>
    <n v="0"/>
    <n v="106013416"/>
    <n v="73647567"/>
    <n v="73647567"/>
    <n v="73647567"/>
  </r>
  <r>
    <s v="04-03-00-003"/>
    <x v="1"/>
    <s v="C-0404-1003-2-0-0404004-02"/>
    <x v="1"/>
    <s v="0404"/>
    <s v="1003"/>
    <s v="2"/>
    <s v="0"/>
    <s v="0404004"/>
    <s v="02"/>
    <m/>
    <m/>
    <s v="Nación"/>
    <x v="2"/>
    <s v="CSF"/>
    <s v=" SERVICIO DE INFORMACIÓN CATASTRAL "/>
    <x v="3"/>
    <n v="0"/>
    <n v="236020298"/>
    <n v="0"/>
    <n v="236020298"/>
    <n v="0"/>
    <n v="236018843"/>
    <n v="1455"/>
    <n v="218641500"/>
    <n v="142523740"/>
    <n v="142523740"/>
    <n v="142523740"/>
  </r>
  <r>
    <s v="04-03-00-004"/>
    <x v="2"/>
    <s v="C-0404-1003-2-0-0404004-02"/>
    <x v="1"/>
    <s v="0404"/>
    <s v="1003"/>
    <s v="2"/>
    <s v="0"/>
    <s v="0404004"/>
    <s v="02"/>
    <m/>
    <m/>
    <s v="Nación"/>
    <x v="2"/>
    <s v="CSF"/>
    <s v=" SERVICIO DE INFORMACIÓN CATASTRAL "/>
    <x v="3"/>
    <n v="0"/>
    <n v="314639816"/>
    <n v="0"/>
    <n v="314639816"/>
    <n v="0"/>
    <n v="314639816"/>
    <n v="0"/>
    <n v="286713322"/>
    <n v="99667630"/>
    <n v="99667630"/>
    <n v="99667630"/>
  </r>
  <r>
    <s v="04-03-00-004"/>
    <x v="2"/>
    <s v="C-0404-1003-2-0-0404004-02"/>
    <x v="1"/>
    <s v="0404"/>
    <s v="1003"/>
    <s v="2"/>
    <s v="0"/>
    <s v="0404004"/>
    <s v="02"/>
    <m/>
    <m/>
    <s v="Propios"/>
    <x v="1"/>
    <s v="CSF"/>
    <s v=" SERVICIO DE INFORMACIÓN CATASTRAL "/>
    <x v="3"/>
    <n v="0"/>
    <n v="11896600"/>
    <n v="0"/>
    <n v="11896600"/>
    <n v="0"/>
    <n v="11896600"/>
    <n v="0"/>
    <n v="10309000"/>
    <n v="0"/>
    <n v="0"/>
    <n v="0"/>
  </r>
  <r>
    <s v="04-03-00-005"/>
    <x v="3"/>
    <s v="C-0404-1003-2-0-0404004-02"/>
    <x v="1"/>
    <s v="0404"/>
    <s v="1003"/>
    <s v="2"/>
    <s v="0"/>
    <s v="0404004"/>
    <s v="02"/>
    <m/>
    <m/>
    <s v="Nación"/>
    <x v="2"/>
    <s v="CSF"/>
    <s v=" SERVICIO DE INFORMACIÓN CATASTRAL "/>
    <x v="3"/>
    <n v="0"/>
    <n v="354422777"/>
    <n v="1466578"/>
    <n v="352956199"/>
    <n v="0"/>
    <n v="317489769"/>
    <n v="35466430"/>
    <n v="304311523"/>
    <n v="140351586"/>
    <n v="140351586"/>
    <n v="139841213"/>
  </r>
  <r>
    <s v="04-03-00-005"/>
    <x v="3"/>
    <s v="C-0404-1003-2-0-0404004-02"/>
    <x v="1"/>
    <s v="0404"/>
    <s v="1003"/>
    <s v="2"/>
    <s v="0"/>
    <s v="0404004"/>
    <s v="02"/>
    <m/>
    <m/>
    <s v="Propios"/>
    <x v="1"/>
    <s v="CSF"/>
    <s v=" SERVICIO DE INFORMACIÓN CATASTRAL "/>
    <x v="3"/>
    <n v="0"/>
    <n v="5300000"/>
    <n v="0"/>
    <n v="5300000"/>
    <n v="0"/>
    <n v="0"/>
    <n v="5300000"/>
    <n v="0"/>
    <n v="0"/>
    <n v="0"/>
    <n v="0"/>
  </r>
  <r>
    <s v="04-03-00-006"/>
    <x v="4"/>
    <s v="C-0404-1003-2-0-0404004-02"/>
    <x v="1"/>
    <s v="0404"/>
    <s v="1003"/>
    <s v="2"/>
    <s v="0"/>
    <s v="0404004"/>
    <s v="02"/>
    <m/>
    <m/>
    <s v="Nación"/>
    <x v="2"/>
    <s v="CSF"/>
    <s v=" SERVICIO DE INFORMACIÓN CATASTRAL "/>
    <x v="3"/>
    <n v="0"/>
    <n v="90978385"/>
    <n v="0"/>
    <n v="90978385"/>
    <n v="0"/>
    <n v="84221155"/>
    <n v="6757230"/>
    <n v="82572228"/>
    <n v="44791040"/>
    <n v="44791040"/>
    <n v="44791040"/>
  </r>
  <r>
    <s v="04-03-00-006"/>
    <x v="4"/>
    <s v="C-0404-1003-2-0-0404004-02"/>
    <x v="1"/>
    <s v="0404"/>
    <s v="1003"/>
    <s v="2"/>
    <s v="0"/>
    <s v="0404004"/>
    <s v="02"/>
    <m/>
    <m/>
    <s v="Propios"/>
    <x v="1"/>
    <s v="CSF"/>
    <s v=" SERVICIO DE INFORMACIÓN CATASTRAL "/>
    <x v="3"/>
    <n v="0"/>
    <n v="14766595"/>
    <n v="0"/>
    <n v="14766595"/>
    <n v="0"/>
    <n v="14766595"/>
    <n v="0"/>
    <n v="14766595"/>
    <n v="13571592"/>
    <n v="13571592"/>
    <n v="13571592"/>
  </r>
  <r>
    <s v="04-03-00-007"/>
    <x v="5"/>
    <s v="C-0404-1003-2-0-0404004-02"/>
    <x v="1"/>
    <s v="0404"/>
    <s v="1003"/>
    <s v="2"/>
    <s v="0"/>
    <s v="0404004"/>
    <s v="02"/>
    <m/>
    <m/>
    <s v="Nación"/>
    <x v="2"/>
    <s v="CSF"/>
    <s v=" SERVICIO DE INFORMACIÓN CATASTRAL "/>
    <x v="3"/>
    <n v="0"/>
    <n v="126800457"/>
    <n v="0"/>
    <n v="126800457"/>
    <n v="0"/>
    <n v="126800457"/>
    <n v="0"/>
    <n v="119263794"/>
    <n v="54712396"/>
    <n v="54712396"/>
    <n v="54712396"/>
  </r>
  <r>
    <s v="04-03-00-007"/>
    <x v="5"/>
    <s v="C-0404-1003-2-0-0404004-02"/>
    <x v="1"/>
    <s v="0404"/>
    <s v="1003"/>
    <s v="2"/>
    <s v="0"/>
    <s v="0404004"/>
    <s v="02"/>
    <m/>
    <m/>
    <s v="Propios"/>
    <x v="1"/>
    <s v="CSF"/>
    <s v=" SERVICIO DE INFORMACIÓN CATASTRAL "/>
    <x v="3"/>
    <n v="0"/>
    <n v="2290000000"/>
    <n v="8246700"/>
    <n v="2281753300"/>
    <n v="0"/>
    <n v="2238758055"/>
    <n v="42995245"/>
    <n v="2041475459"/>
    <n v="532389874"/>
    <n v="523468927"/>
    <n v="523468927"/>
  </r>
  <r>
    <s v="04-03-00-008"/>
    <x v="6"/>
    <s v="C-0404-1003-2-0-0404004-02"/>
    <x v="1"/>
    <s v="0404"/>
    <s v="1003"/>
    <s v="2"/>
    <s v="0"/>
    <s v="0404004"/>
    <s v="02"/>
    <m/>
    <m/>
    <s v="Nación"/>
    <x v="2"/>
    <s v="CSF"/>
    <s v=" SERVICIO DE INFORMACIÓN CATASTRAL "/>
    <x v="3"/>
    <n v="0"/>
    <n v="221921918"/>
    <n v="0"/>
    <n v="221921918"/>
    <n v="0"/>
    <n v="221921918"/>
    <n v="0"/>
    <n v="220768615"/>
    <n v="82318879"/>
    <n v="82318879"/>
    <n v="82318879"/>
  </r>
  <r>
    <s v="04-03-00-008"/>
    <x v="6"/>
    <s v="C-0404-1003-2-0-0404004-02"/>
    <x v="1"/>
    <s v="0404"/>
    <s v="1003"/>
    <s v="2"/>
    <s v="0"/>
    <s v="0404004"/>
    <s v="02"/>
    <m/>
    <m/>
    <s v="Propios"/>
    <x v="1"/>
    <s v="CSF"/>
    <s v=" SERVICIO DE INFORMACIÓN CATASTRAL "/>
    <x v="3"/>
    <n v="0"/>
    <n v="6294645"/>
    <n v="0"/>
    <n v="6294645"/>
    <n v="0"/>
    <n v="6294645"/>
    <n v="0"/>
    <n v="0"/>
    <n v="0"/>
    <n v="0"/>
    <n v="0"/>
  </r>
  <r>
    <s v="04-03-00-009"/>
    <x v="7"/>
    <s v="C-0404-1003-2-0-0404004-02"/>
    <x v="1"/>
    <s v="0404"/>
    <s v="1003"/>
    <s v="2"/>
    <s v="0"/>
    <s v="0404004"/>
    <s v="02"/>
    <m/>
    <m/>
    <s v="Nación"/>
    <x v="2"/>
    <s v="CSF"/>
    <s v=" SERVICIO DE INFORMACIÓN CATASTRAL "/>
    <x v="3"/>
    <n v="0"/>
    <n v="195424974"/>
    <n v="0"/>
    <n v="195424974"/>
    <n v="0"/>
    <n v="195424974"/>
    <n v="0"/>
    <n v="186821708"/>
    <n v="64725209"/>
    <n v="64725209"/>
    <n v="64725209"/>
  </r>
  <r>
    <s v="04-03-00-009"/>
    <x v="7"/>
    <s v="C-0404-1003-2-0-0404004-02"/>
    <x v="1"/>
    <s v="0404"/>
    <s v="1003"/>
    <s v="2"/>
    <s v="0"/>
    <s v="0404004"/>
    <s v="02"/>
    <m/>
    <m/>
    <s v="Propios"/>
    <x v="1"/>
    <s v="CSF"/>
    <s v=" SERVICIO DE INFORMACIÓN CATASTRAL "/>
    <x v="3"/>
    <n v="0"/>
    <n v="10207458"/>
    <n v="0"/>
    <n v="10207458"/>
    <n v="0"/>
    <n v="10207458"/>
    <n v="0"/>
    <n v="0"/>
    <n v="0"/>
    <n v="0"/>
    <n v="0"/>
  </r>
  <r>
    <s v="04-03-00-010"/>
    <x v="8"/>
    <s v="C-0404-1003-2-0-0404004-02"/>
    <x v="1"/>
    <s v="0404"/>
    <s v="1003"/>
    <s v="2"/>
    <s v="0"/>
    <s v="0404004"/>
    <s v="02"/>
    <m/>
    <m/>
    <s v="Nación"/>
    <x v="2"/>
    <s v="CSF"/>
    <s v=" SERVICIO DE INFORMACIÓN CATASTRAL "/>
    <x v="3"/>
    <n v="0"/>
    <n v="794692164"/>
    <n v="0"/>
    <n v="794692164"/>
    <n v="0"/>
    <n v="794692164"/>
    <n v="0"/>
    <n v="513857647"/>
    <n v="229811535"/>
    <n v="229811535"/>
    <n v="229811535"/>
  </r>
  <r>
    <s v="04-03-00-010"/>
    <x v="8"/>
    <s v="C-0404-1003-2-0-0404004-02"/>
    <x v="1"/>
    <s v="0404"/>
    <s v="1003"/>
    <s v="2"/>
    <s v="0"/>
    <s v="0404004"/>
    <s v="02"/>
    <m/>
    <m/>
    <s v="Propios"/>
    <x v="1"/>
    <s v="CSF"/>
    <s v=" SERVICIO DE INFORMACIÓN CATASTRAL "/>
    <x v="3"/>
    <n v="0"/>
    <n v="637462194"/>
    <n v="0"/>
    <n v="637462194"/>
    <n v="0"/>
    <n v="637462194"/>
    <n v="0"/>
    <n v="5749203"/>
    <n v="4757962"/>
    <n v="4757962"/>
    <n v="4757962"/>
  </r>
  <r>
    <s v="04-03-00-011"/>
    <x v="9"/>
    <s v="C-0404-1003-2-0-0404004-02"/>
    <x v="1"/>
    <s v="0404"/>
    <s v="1003"/>
    <s v="2"/>
    <s v="0"/>
    <s v="0404004"/>
    <s v="02"/>
    <m/>
    <m/>
    <s v="Nación"/>
    <x v="2"/>
    <s v="CSF"/>
    <s v=" SERVICIO DE INFORMACIÓN CATASTRAL "/>
    <x v="3"/>
    <n v="0"/>
    <n v="123712784"/>
    <n v="0"/>
    <n v="123712784"/>
    <n v="0"/>
    <n v="123712784"/>
    <n v="0"/>
    <n v="115766441"/>
    <n v="55505518"/>
    <n v="55505518"/>
    <n v="55505518"/>
  </r>
  <r>
    <s v="04-03-00-012"/>
    <x v="10"/>
    <s v="C-0404-1003-2-0-0404004-02"/>
    <x v="1"/>
    <s v="0404"/>
    <s v="1003"/>
    <s v="2"/>
    <s v="0"/>
    <s v="0404004"/>
    <s v="02"/>
    <m/>
    <m/>
    <s v="Nación"/>
    <x v="2"/>
    <s v="CSF"/>
    <s v=" SERVICIO DE INFORMACIÓN CATASTRAL "/>
    <x v="3"/>
    <n v="0"/>
    <n v="139661991"/>
    <n v="0"/>
    <n v="139661991"/>
    <n v="0"/>
    <n v="139661991"/>
    <n v="0"/>
    <n v="126598412"/>
    <n v="50225574"/>
    <n v="50225574"/>
    <n v="50225574"/>
  </r>
  <r>
    <s v="04-03-00-012"/>
    <x v="10"/>
    <s v="C-0404-1003-2-0-0404004-02"/>
    <x v="1"/>
    <s v="0404"/>
    <s v="1003"/>
    <s v="2"/>
    <s v="0"/>
    <s v="0404004"/>
    <s v="02"/>
    <m/>
    <m/>
    <s v="Propios"/>
    <x v="1"/>
    <s v="CSF"/>
    <s v=" SERVICIO DE INFORMACIÓN CATASTRAL "/>
    <x v="3"/>
    <n v="0"/>
    <n v="6294645"/>
    <n v="0"/>
    <n v="6294645"/>
    <n v="0"/>
    <n v="6294645"/>
    <n v="0"/>
    <n v="6294645"/>
    <n v="3217263"/>
    <n v="3217263"/>
    <n v="3217263"/>
  </r>
  <r>
    <s v="04-03-00-013"/>
    <x v="11"/>
    <s v="C-0404-1003-2-0-0404004-02"/>
    <x v="1"/>
    <s v="0404"/>
    <s v="1003"/>
    <s v="2"/>
    <s v="0"/>
    <s v="0404004"/>
    <s v="02"/>
    <m/>
    <m/>
    <s v="Nación"/>
    <x v="2"/>
    <s v="CSF"/>
    <s v=" SERVICIO DE INFORMACIÓN CATASTRAL "/>
    <x v="3"/>
    <n v="0"/>
    <n v="133323642"/>
    <n v="0"/>
    <n v="133323642"/>
    <n v="0"/>
    <n v="132285951"/>
    <n v="1037691"/>
    <n v="124898480"/>
    <n v="66207755"/>
    <n v="66207755"/>
    <n v="66207755"/>
  </r>
  <r>
    <s v="04-03-00-013"/>
    <x v="11"/>
    <s v="C-0404-1003-2-0-0404004-02"/>
    <x v="1"/>
    <s v="0404"/>
    <s v="1003"/>
    <s v="2"/>
    <s v="0"/>
    <s v="0404004"/>
    <s v="02"/>
    <m/>
    <m/>
    <s v="Propios"/>
    <x v="1"/>
    <s v="CSF"/>
    <s v=" SERVICIO DE INFORMACIÓN CATASTRAL "/>
    <x v="3"/>
    <n v="0"/>
    <n v="5675000"/>
    <n v="0"/>
    <n v="5675000"/>
    <n v="0"/>
    <n v="5675000"/>
    <n v="0"/>
    <n v="0"/>
    <n v="0"/>
    <n v="0"/>
    <n v="0"/>
  </r>
  <r>
    <s v="04-03-00-014"/>
    <x v="12"/>
    <s v="C-0404-1003-2-0-0404004-02"/>
    <x v="1"/>
    <s v="0404"/>
    <s v="1003"/>
    <s v="2"/>
    <s v="0"/>
    <s v="0404004"/>
    <s v="02"/>
    <m/>
    <m/>
    <s v="Nación"/>
    <x v="2"/>
    <s v="CSF"/>
    <s v=" SERVICIO DE INFORMACIÓN CATASTRAL "/>
    <x v="3"/>
    <n v="0"/>
    <n v="287549679"/>
    <n v="0"/>
    <n v="287549679"/>
    <n v="0"/>
    <n v="287549679"/>
    <n v="0"/>
    <n v="274835759"/>
    <n v="140608122"/>
    <n v="140608122"/>
    <n v="140608122"/>
  </r>
  <r>
    <s v="04-03-00-014"/>
    <x v="12"/>
    <s v="C-0404-1003-2-0-0404004-02"/>
    <x v="1"/>
    <s v="0404"/>
    <s v="1003"/>
    <s v="2"/>
    <s v="0"/>
    <s v="0404004"/>
    <s v="02"/>
    <m/>
    <m/>
    <s v="Propios"/>
    <x v="1"/>
    <s v="CSF"/>
    <s v=" SERVICIO DE INFORMACIÓN CATASTRAL "/>
    <x v="3"/>
    <n v="0"/>
    <n v="2293906286"/>
    <n v="223000000"/>
    <n v="2070906286"/>
    <n v="0"/>
    <n v="2070906286"/>
    <n v="0"/>
    <n v="1799881438"/>
    <n v="1002057404.9400001"/>
    <n v="993357404.94000006"/>
    <n v="993357404.94000006"/>
  </r>
  <r>
    <s v="04-03-00-015"/>
    <x v="13"/>
    <s v="C-0404-1003-2-0-0404004-02"/>
    <x v="1"/>
    <s v="0404"/>
    <s v="1003"/>
    <s v="2"/>
    <s v="0"/>
    <s v="0404004"/>
    <s v="02"/>
    <m/>
    <m/>
    <s v="Nación"/>
    <x v="2"/>
    <s v="CSF"/>
    <s v=" SERVICIO DE INFORMACIÓN CATASTRAL "/>
    <x v="3"/>
    <n v="0"/>
    <n v="302063743"/>
    <n v="0"/>
    <n v="302063743"/>
    <n v="0"/>
    <n v="302063743"/>
    <n v="0"/>
    <n v="297593402"/>
    <n v="104656291"/>
    <n v="104656291"/>
    <n v="104656291"/>
  </r>
  <r>
    <s v="04-03-00-015"/>
    <x v="13"/>
    <s v="C-0404-1003-2-0-0404004-02"/>
    <x v="1"/>
    <s v="0404"/>
    <s v="1003"/>
    <s v="2"/>
    <s v="0"/>
    <s v="0404004"/>
    <s v="02"/>
    <m/>
    <m/>
    <s v="Propios"/>
    <x v="1"/>
    <s v="CSF"/>
    <s v=" SERVICIO DE INFORMACIÓN CATASTRAL "/>
    <x v="3"/>
    <n v="0"/>
    <n v="176187405"/>
    <n v="0"/>
    <n v="176187405"/>
    <n v="0"/>
    <n v="176187405"/>
    <n v="0"/>
    <n v="162639705"/>
    <n v="104599214"/>
    <n v="104599214"/>
    <n v="104599214"/>
  </r>
  <r>
    <s v="04-03-00-016"/>
    <x v="14"/>
    <s v="C-0404-1003-2-0-0404004-02"/>
    <x v="1"/>
    <s v="0404"/>
    <s v="1003"/>
    <s v="2"/>
    <s v="0"/>
    <s v="0404004"/>
    <s v="02"/>
    <m/>
    <m/>
    <s v="Nación"/>
    <x v="2"/>
    <s v="CSF"/>
    <s v=" SERVICIO DE INFORMACIÓN CATASTRAL "/>
    <x v="3"/>
    <n v="0"/>
    <n v="201591336"/>
    <n v="0"/>
    <n v="201591336"/>
    <n v="0"/>
    <n v="201591336"/>
    <n v="0"/>
    <n v="194431703"/>
    <n v="66961463.200000003"/>
    <n v="66961463.200000003"/>
    <n v="66961463.200000003"/>
  </r>
  <r>
    <s v="04-03-00-016"/>
    <x v="14"/>
    <s v="C-0404-1003-2-0-0404004-02"/>
    <x v="1"/>
    <s v="0404"/>
    <s v="1003"/>
    <s v="2"/>
    <s v="0"/>
    <s v="0404004"/>
    <s v="02"/>
    <m/>
    <m/>
    <s v="Propios"/>
    <x v="1"/>
    <s v="CSF"/>
    <s v=" SERVICIO DE INFORMACIÓN CATASTRAL "/>
    <x v="3"/>
    <n v="0"/>
    <n v="175481485"/>
    <n v="0"/>
    <n v="175481485"/>
    <n v="0"/>
    <n v="175481485"/>
    <n v="0"/>
    <n v="31473225"/>
    <n v="11540185"/>
    <n v="11540185"/>
    <n v="11540185"/>
  </r>
  <r>
    <s v="04-03-00-017"/>
    <x v="15"/>
    <s v="C-0404-1003-2-0-0404004-02"/>
    <x v="1"/>
    <s v="0404"/>
    <s v="1003"/>
    <s v="2"/>
    <s v="0"/>
    <s v="0404004"/>
    <s v="02"/>
    <m/>
    <m/>
    <s v="Nación"/>
    <x v="2"/>
    <s v="CSF"/>
    <s v=" SERVICIO DE INFORMACIÓN CATASTRAL "/>
    <x v="3"/>
    <n v="0"/>
    <n v="103272672"/>
    <n v="0"/>
    <n v="103272672"/>
    <n v="0"/>
    <n v="103272672"/>
    <n v="0"/>
    <n v="101712336"/>
    <n v="43329722"/>
    <n v="43329722"/>
    <n v="43329722"/>
  </r>
  <r>
    <s v="04-03-00-017"/>
    <x v="15"/>
    <s v="C-0404-1003-2-0-0404004-02"/>
    <x v="1"/>
    <s v="0404"/>
    <s v="1003"/>
    <s v="2"/>
    <s v="0"/>
    <s v="0404004"/>
    <s v="02"/>
    <m/>
    <m/>
    <s v="Propios"/>
    <x v="1"/>
    <s v="CSF"/>
    <s v=" SERVICIO DE INFORMACIÓN CATASTRAL "/>
    <x v="3"/>
    <n v="0"/>
    <n v="6294645"/>
    <n v="0"/>
    <n v="6294645"/>
    <n v="0"/>
    <n v="6294645"/>
    <n v="0"/>
    <n v="6294645"/>
    <n v="3287203"/>
    <n v="3287203"/>
    <n v="3287203"/>
  </r>
  <r>
    <s v="04-03-00-018"/>
    <x v="16"/>
    <s v="C-0404-1003-2-0-0404004-02"/>
    <x v="1"/>
    <s v="0404"/>
    <s v="1003"/>
    <s v="2"/>
    <s v="0"/>
    <s v="0404004"/>
    <s v="02"/>
    <m/>
    <m/>
    <s v="Nación"/>
    <x v="2"/>
    <s v="CSF"/>
    <s v=" SERVICIO DE INFORMACIÓN CATASTRAL "/>
    <x v="3"/>
    <n v="0"/>
    <n v="118460013"/>
    <n v="0"/>
    <n v="118460013"/>
    <n v="0"/>
    <n v="118460013"/>
    <n v="0"/>
    <n v="116397754"/>
    <n v="71051609"/>
    <n v="71051609"/>
    <n v="71051609"/>
  </r>
  <r>
    <s v="04-03-00-018"/>
    <x v="16"/>
    <s v="C-0404-1003-2-0-0404004-02"/>
    <x v="1"/>
    <s v="0404"/>
    <s v="1003"/>
    <s v="2"/>
    <s v="0"/>
    <s v="0404004"/>
    <s v="02"/>
    <m/>
    <m/>
    <s v="Propios"/>
    <x v="1"/>
    <s v="CSF"/>
    <s v=" SERVICIO DE INFORMACIÓN CATASTRAL "/>
    <x v="3"/>
    <n v="0"/>
    <n v="14699040"/>
    <n v="0"/>
    <n v="14699040"/>
    <n v="0"/>
    <n v="14699040"/>
    <n v="0"/>
    <n v="10207458"/>
    <n v="6804972"/>
    <n v="6804972"/>
    <n v="6804972"/>
  </r>
  <r>
    <s v="04-03-00-019"/>
    <x v="17"/>
    <s v="C-0404-1003-2-0-0404004-02"/>
    <x v="1"/>
    <s v="0404"/>
    <s v="1003"/>
    <s v="2"/>
    <s v="0"/>
    <s v="0404004"/>
    <s v="02"/>
    <m/>
    <m/>
    <s v="Nación"/>
    <x v="2"/>
    <s v="CSF"/>
    <s v=" SERVICIO DE INFORMACIÓN CATASTRAL "/>
    <x v="3"/>
    <n v="0"/>
    <n v="334322427"/>
    <n v="0"/>
    <n v="334322427"/>
    <n v="0"/>
    <n v="330050887"/>
    <n v="4271540"/>
    <n v="309366355"/>
    <n v="102102205"/>
    <n v="102102205"/>
    <n v="102102205"/>
  </r>
  <r>
    <s v="04-03-00-019"/>
    <x v="17"/>
    <s v="C-0404-1003-2-0-0404004-02"/>
    <x v="1"/>
    <s v="0404"/>
    <s v="1003"/>
    <s v="2"/>
    <s v="0"/>
    <s v="0404004"/>
    <s v="02"/>
    <m/>
    <m/>
    <s v="Propios"/>
    <x v="1"/>
    <s v="CSF"/>
    <s v=" SERVICIO DE INFORMACIÓN CATASTRAL "/>
    <x v="3"/>
    <n v="0"/>
    <n v="24000000"/>
    <n v="0"/>
    <n v="24000000"/>
    <n v="0"/>
    <n v="0"/>
    <n v="24000000"/>
    <n v="0"/>
    <n v="0"/>
    <n v="0"/>
    <n v="0"/>
  </r>
  <r>
    <s v="04-03-00-020"/>
    <x v="18"/>
    <s v="C-0404-1003-2-0-0404004-02"/>
    <x v="1"/>
    <s v="0404"/>
    <s v="1003"/>
    <s v="2"/>
    <s v="0"/>
    <s v="0404004"/>
    <s v="02"/>
    <m/>
    <m/>
    <s v="Nación"/>
    <x v="2"/>
    <s v="CSF"/>
    <s v=" SERVICIO DE INFORMACIÓN CATASTRAL "/>
    <x v="3"/>
    <n v="0"/>
    <n v="124699902"/>
    <n v="0"/>
    <n v="124699902"/>
    <n v="0"/>
    <n v="124699902"/>
    <n v="0"/>
    <n v="118711315"/>
    <n v="50314314"/>
    <n v="50314314"/>
    <n v="50314314"/>
  </r>
  <r>
    <s v="04-03-00-021"/>
    <x v="19"/>
    <s v="C-0404-1003-2-0-0404004-02"/>
    <x v="1"/>
    <s v="0404"/>
    <s v="1003"/>
    <s v="2"/>
    <s v="0"/>
    <s v="0404004"/>
    <s v="02"/>
    <m/>
    <m/>
    <s v="Nación"/>
    <x v="2"/>
    <s v="CSF"/>
    <s v=" SERVICIO DE INFORMACIÓN CATASTRAL "/>
    <x v="3"/>
    <n v="0"/>
    <n v="460197273"/>
    <n v="0"/>
    <n v="460197273"/>
    <n v="0"/>
    <n v="460197273"/>
    <n v="0"/>
    <n v="441556871"/>
    <n v="168377569"/>
    <n v="168377569"/>
    <n v="168377569"/>
  </r>
  <r>
    <s v="04-03-00-021"/>
    <x v="19"/>
    <s v="C-0404-1003-2-0-0404004-02"/>
    <x v="1"/>
    <s v="0404"/>
    <s v="1003"/>
    <s v="2"/>
    <s v="0"/>
    <s v="0404004"/>
    <s v="02"/>
    <m/>
    <m/>
    <s v="Propios"/>
    <x v="1"/>
    <s v="CSF"/>
    <s v=" SERVICIO DE INFORMACIÓN CATASTRAL "/>
    <x v="3"/>
    <n v="0"/>
    <n v="6294645"/>
    <n v="0"/>
    <n v="6294645"/>
    <n v="0"/>
    <n v="6294645"/>
    <n v="0"/>
    <n v="0"/>
    <n v="0"/>
    <n v="0"/>
    <n v="0"/>
  </r>
  <r>
    <s v="04-03-00-022"/>
    <x v="20"/>
    <s v="C-0404-1003-2-0-0404004-02"/>
    <x v="1"/>
    <s v="0404"/>
    <s v="1003"/>
    <s v="2"/>
    <s v="0"/>
    <s v="0404004"/>
    <s v="02"/>
    <m/>
    <m/>
    <s v="Nación"/>
    <x v="2"/>
    <s v="CSF"/>
    <s v=" SERVICIO DE INFORMACIÓN CATASTRAL "/>
    <x v="3"/>
    <n v="0"/>
    <n v="198597892"/>
    <n v="0"/>
    <n v="198597892"/>
    <n v="0"/>
    <n v="198597892"/>
    <n v="0"/>
    <n v="137497846"/>
    <n v="61991532"/>
    <n v="61991532"/>
    <n v="61991532"/>
  </r>
  <r>
    <s v="04-03-00-022"/>
    <x v="20"/>
    <s v="C-0404-1003-2-0-0404004-02"/>
    <x v="1"/>
    <s v="0404"/>
    <s v="1003"/>
    <s v="2"/>
    <s v="0"/>
    <s v="0404004"/>
    <s v="02"/>
    <m/>
    <m/>
    <s v="Propios"/>
    <x v="1"/>
    <s v="CSF"/>
    <s v=" SERVICIO DE INFORMACIÓN CATASTRAL "/>
    <x v="3"/>
    <n v="0"/>
    <n v="43037645"/>
    <n v="0"/>
    <n v="43037645"/>
    <n v="0"/>
    <n v="43037645"/>
    <n v="0"/>
    <n v="23617305"/>
    <n v="7931361"/>
    <n v="7931361"/>
    <n v="7931361"/>
  </r>
  <r>
    <s v="04-03-00-024"/>
    <x v="21"/>
    <s v="C-0404-1003-2-0-0404004-02"/>
    <x v="1"/>
    <s v="0404"/>
    <s v="1003"/>
    <s v="2"/>
    <s v="0"/>
    <s v="0404004"/>
    <s v="02"/>
    <m/>
    <m/>
    <s v="Propios"/>
    <x v="1"/>
    <s v="CSF"/>
    <s v=" SERVICIO DE INFORMACIÓN CATASTRAL "/>
    <x v="3"/>
    <n v="0"/>
    <n v="40405000"/>
    <n v="0"/>
    <n v="40405000"/>
    <n v="0"/>
    <n v="40405000"/>
    <n v="0"/>
    <n v="0"/>
    <n v="0"/>
    <n v="0"/>
    <n v="0"/>
  </r>
  <r>
    <s v="04-03-00-004"/>
    <x v="2"/>
    <s v="C-0402-1003-8-0-0402016-02"/>
    <x v="1"/>
    <s v="0402"/>
    <s v="1003"/>
    <s v="8"/>
    <s v="0"/>
    <s v="0402016"/>
    <s v="02"/>
    <m/>
    <m/>
    <s v="Propios"/>
    <x v="1"/>
    <s v="CSF"/>
    <s v=" SERVICIOS DE INFORMACIÓN GEODÉSICA ACTUALIZADO "/>
    <x v="4"/>
    <n v="0"/>
    <n v="1866167"/>
    <n v="0"/>
    <n v="1866167"/>
    <n v="0"/>
    <n v="1866167"/>
    <n v="0"/>
    <n v="0"/>
    <n v="0"/>
    <n v="0"/>
    <n v="0"/>
  </r>
  <r>
    <s v="04-03-00-024"/>
    <x v="21"/>
    <s v="C-0499-1003-5-0-0499065-02"/>
    <x v="1"/>
    <s v="0499"/>
    <s v="1003"/>
    <s v="5"/>
    <s v="0"/>
    <s v="0499065"/>
    <s v="02"/>
    <m/>
    <m/>
    <s v="Nación"/>
    <x v="2"/>
    <s v="CSF"/>
    <s v=" SERVICIOS TECNOLÓGICOS "/>
    <x v="5"/>
    <n v="0"/>
    <n v="27301770"/>
    <n v="0"/>
    <n v="27301770"/>
    <n v="0"/>
    <n v="27301770"/>
    <n v="0"/>
    <n v="25481652"/>
    <n v="0"/>
    <n v="0"/>
    <n v="0"/>
  </r>
</pivotCacheRecords>
</file>

<file path=xl/pivotCache/pivotCacheRecords1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1">
  <r>
    <s v="04-03-00"/>
    <s v="INSTITUTO GEOGRAFICO AGUSTIN CODAZZI - IGAC"/>
    <s v="C-0402-1003-7-0-0402011-02"/>
    <s v="C"/>
    <s v="0402"/>
    <s v="1003"/>
    <s v="7"/>
    <s v="0"/>
    <s v="0402011"/>
    <s v="02"/>
    <m/>
    <m/>
    <s v="Nación"/>
    <x v="0"/>
    <s v="CSF"/>
    <x v="0"/>
    <x v="0"/>
    <n v="453084318"/>
    <n v="52933064"/>
    <n v="0"/>
    <n v="506017382"/>
    <n v="0"/>
    <n v="428623476"/>
    <n v="77393906"/>
    <n v="426613660"/>
    <n v="181481051"/>
    <n v="181481051"/>
    <n v="181481051"/>
  </r>
  <r>
    <s v="04-03-00"/>
    <s v="INSTITUTO GEOGRAFICO AGUSTIN CODAZZI - IGAC"/>
    <s v="C-0402-1003-7-0-0402009-02"/>
    <s v="C"/>
    <s v="0402"/>
    <s v="1003"/>
    <s v="7"/>
    <s v="0"/>
    <s v="0402009"/>
    <s v="02"/>
    <m/>
    <m/>
    <s v="Nación"/>
    <x v="0"/>
    <s v="CSF"/>
    <x v="1"/>
    <x v="0"/>
    <n v="447057930"/>
    <n v="0"/>
    <n v="52933064"/>
    <n v="394124866"/>
    <n v="0"/>
    <n v="333580641"/>
    <n v="60544225"/>
    <n v="333580641"/>
    <n v="140024505"/>
    <n v="140024505"/>
    <n v="140024505"/>
  </r>
  <r>
    <s v="04-03-00"/>
    <s v="INSTITUTO GEOGRAFICO AGUSTIN CODAZZI - IGAC"/>
    <s v="C-0402-1003-7-0-0402009-02"/>
    <s v="C"/>
    <s v="0402"/>
    <s v="1003"/>
    <s v="7"/>
    <s v="0"/>
    <s v="0402009"/>
    <s v="02"/>
    <m/>
    <m/>
    <s v="Propios"/>
    <x v="1"/>
    <s v="CSF"/>
    <x v="1"/>
    <x v="0"/>
    <n v="211049421"/>
    <n v="74243100"/>
    <n v="0"/>
    <n v="285292521"/>
    <n v="0"/>
    <n v="206498384"/>
    <n v="78794137"/>
    <n v="206498384"/>
    <n v="94631443"/>
    <n v="94631443"/>
    <n v="94631443"/>
  </r>
  <r>
    <s v="04-03-00"/>
    <s v="INSTITUTO GEOGRAFICO AGUSTIN CODAZZI - IGAC"/>
    <s v="C-0499-1003-8-0-0499053-02"/>
    <s v="C"/>
    <s v="0499"/>
    <s v="1003"/>
    <s v="8"/>
    <s v="0"/>
    <s v="0499053"/>
    <s v="02"/>
    <m/>
    <m/>
    <s v="Propios"/>
    <x v="1"/>
    <s v="CSF"/>
    <x v="2"/>
    <x v="1"/>
    <n v="218688738"/>
    <n v="0"/>
    <n v="44507276"/>
    <n v="174181462"/>
    <n v="0"/>
    <n v="146454186"/>
    <n v="27727276"/>
    <n v="146454186"/>
    <n v="52368724"/>
    <n v="52368724"/>
    <n v="52368724"/>
  </r>
  <r>
    <s v="04-03-00"/>
    <s v="INSTITUTO GEOGRAFICO AGUSTIN CODAZZI - IGAC"/>
    <s v="C-0499-1003-5-0-0499054-02"/>
    <s v="C"/>
    <s v="0499"/>
    <s v="1003"/>
    <s v="5"/>
    <s v="0"/>
    <s v="0499054"/>
    <s v="02"/>
    <m/>
    <m/>
    <s v="Nación"/>
    <x v="0"/>
    <s v="CSF"/>
    <x v="3"/>
    <x v="2"/>
    <n v="621613733"/>
    <n v="0"/>
    <n v="34546758"/>
    <n v="587066975"/>
    <n v="0"/>
    <n v="525359945"/>
    <n v="61707030"/>
    <n v="525359945"/>
    <n v="190728460"/>
    <n v="168944452"/>
    <n v="168944452"/>
  </r>
  <r>
    <s v="04-03-00"/>
    <s v="INSTITUTO GEOGRAFICO AGUSTIN CODAZZI - IGAC"/>
    <s v="C-0499-1003-5-0-0499054-02"/>
    <s v="C"/>
    <s v="0499"/>
    <s v="1003"/>
    <s v="5"/>
    <s v="0"/>
    <s v="0499054"/>
    <s v="02"/>
    <m/>
    <m/>
    <s v="Propios"/>
    <x v="1"/>
    <s v="CSF"/>
    <x v="3"/>
    <x v="2"/>
    <n v="673765907"/>
    <n v="0"/>
    <n v="63629798"/>
    <n v="610136109"/>
    <n v="0"/>
    <n v="610136109"/>
    <n v="0"/>
    <n v="609532873"/>
    <n v="223709621"/>
    <n v="223709621"/>
    <n v="223709621"/>
  </r>
  <r>
    <s v="04-03-00"/>
    <s v="INSTITUTO GEOGRAFICO AGUSTIN CODAZZI - IGAC"/>
    <s v="C-0405-1003-4-0-0405007-02"/>
    <s v="C"/>
    <s v="0405"/>
    <s v="1003"/>
    <s v="4"/>
    <s v="0"/>
    <s v="0405007"/>
    <s v="02"/>
    <m/>
    <m/>
    <s v="Propios"/>
    <x v="1"/>
    <s v="CSF"/>
    <x v="4"/>
    <x v="3"/>
    <n v="800000000"/>
    <n v="0"/>
    <n v="800000000"/>
    <n v="0"/>
    <n v="0"/>
    <n v="0"/>
    <n v="0"/>
    <n v="0"/>
    <n v="0"/>
    <n v="0"/>
    <n v="0"/>
  </r>
  <r>
    <s v="04-03-00"/>
    <s v="INSTITUTO GEOGRAFICO AGUSTIN CODAZZI - IGAC"/>
    <s v="C-0499-1003-6-0-0499061-02"/>
    <s v="C"/>
    <s v="0499"/>
    <s v="1003"/>
    <s v="6"/>
    <s v="0"/>
    <s v="0499061"/>
    <s v="02"/>
    <m/>
    <m/>
    <s v="Nación"/>
    <x v="0"/>
    <s v="CSF"/>
    <x v="5"/>
    <x v="4"/>
    <n v="408543885"/>
    <n v="136950885"/>
    <n v="545494770"/>
    <n v="0"/>
    <n v="0"/>
    <n v="0"/>
    <n v="0"/>
    <n v="0"/>
    <n v="0"/>
    <n v="0"/>
    <n v="0"/>
  </r>
  <r>
    <s v="04-03-00"/>
    <s v="INSTITUTO GEOGRAFICO AGUSTIN CODAZZI - IGAC"/>
    <s v="C-0499-1003-6-0-0499061-02"/>
    <s v="C"/>
    <s v="0499"/>
    <s v="1003"/>
    <s v="6"/>
    <s v="0"/>
    <s v="0499061"/>
    <s v="02"/>
    <m/>
    <m/>
    <s v="Propios"/>
    <x v="1"/>
    <s v="CSF"/>
    <x v="5"/>
    <x v="4"/>
    <n v="723085527"/>
    <n v="0"/>
    <n v="723085527"/>
    <n v="0"/>
    <n v="0"/>
    <n v="0"/>
    <n v="0"/>
    <n v="0"/>
    <n v="0"/>
    <n v="0"/>
    <n v="0"/>
  </r>
  <r>
    <s v="04-03-00"/>
    <s v="INSTITUTO GEOGRAFICO AGUSTIN CODAZZI - IGAC"/>
    <s v="C-0499-1003-6-0-0499011-02"/>
    <s v="C"/>
    <s v="0499"/>
    <s v="1003"/>
    <s v="6"/>
    <s v="0"/>
    <s v="0499011"/>
    <s v="02"/>
    <m/>
    <m/>
    <s v="Nación"/>
    <x v="0"/>
    <s v="CSF"/>
    <x v="6"/>
    <x v="4"/>
    <n v="210862852"/>
    <n v="0"/>
    <n v="82455852"/>
    <n v="128407000"/>
    <n v="0"/>
    <n v="119156249"/>
    <n v="9250751"/>
    <n v="119156249"/>
    <n v="57354249"/>
    <n v="57354249"/>
    <n v="57354249"/>
  </r>
  <r>
    <s v="04-03-00"/>
    <s v="INSTITUTO GEOGRAFICO AGUSTIN CODAZZI - IGAC"/>
    <s v="C-0499-1003-6-0-0499011-02"/>
    <s v="C"/>
    <s v="0499"/>
    <s v="1003"/>
    <s v="6"/>
    <s v="0"/>
    <s v="0499011"/>
    <s v="02"/>
    <m/>
    <m/>
    <s v="Propios"/>
    <x v="1"/>
    <s v="CSF"/>
    <x v="6"/>
    <x v="4"/>
    <n v="58625546"/>
    <n v="267668195"/>
    <n v="0"/>
    <n v="326293741"/>
    <n v="0"/>
    <n v="85758000"/>
    <n v="240535741"/>
    <n v="85758000"/>
    <n v="59024000"/>
    <n v="59024000"/>
    <n v="59024000"/>
  </r>
  <r>
    <s v="04-03-00"/>
    <s v="INSTITUTO GEOGRAFICO AGUSTIN CODAZZI - IGAC"/>
    <s v="C-0499-1003-6-0-0499014-02"/>
    <s v="C"/>
    <s v="0499"/>
    <s v="1003"/>
    <s v="6"/>
    <s v="0"/>
    <s v="0499014"/>
    <s v="02"/>
    <m/>
    <m/>
    <s v="Nación"/>
    <x v="0"/>
    <s v="CSF"/>
    <x v="7"/>
    <x v="4"/>
    <n v="380593263"/>
    <n v="219406737"/>
    <n v="18010194"/>
    <n v="581989806"/>
    <n v="0"/>
    <n v="0"/>
    <n v="581989806"/>
    <n v="0"/>
    <n v="0"/>
    <n v="0"/>
    <n v="0"/>
  </r>
  <r>
    <s v="04-03-00"/>
    <s v="INSTITUTO GEOGRAFICO AGUSTIN CODAZZI - IGAC"/>
    <s v="C-0499-1003-6-0-0499014-02"/>
    <s v="C"/>
    <s v="0499"/>
    <s v="1003"/>
    <s v="6"/>
    <s v="0"/>
    <s v="0499014"/>
    <s v="02"/>
    <m/>
    <m/>
    <s v="Propios"/>
    <x v="1"/>
    <s v="CSF"/>
    <x v="7"/>
    <x v="4"/>
    <n v="11819668"/>
    <n v="148180332"/>
    <n v="0"/>
    <n v="160000000"/>
    <n v="0"/>
    <n v="0"/>
    <n v="160000000"/>
    <n v="0"/>
    <n v="0"/>
    <n v="0"/>
    <n v="0"/>
  </r>
  <r>
    <s v="04-03-00"/>
    <s v="INSTITUTO GEOGRAFICO AGUSTIN CODAZZI - IGAC"/>
    <s v="C-0499-1003-6-0-0499016-02"/>
    <s v="C"/>
    <s v="0499"/>
    <s v="1003"/>
    <s v="6"/>
    <s v="0"/>
    <s v="0499016"/>
    <s v="02"/>
    <m/>
    <m/>
    <s v="Nación"/>
    <x v="0"/>
    <s v="CSF"/>
    <x v="8"/>
    <x v="4"/>
    <n v="271593000"/>
    <n v="18010194"/>
    <n v="0"/>
    <n v="289603194"/>
    <n v="0"/>
    <n v="157272680"/>
    <n v="132330514"/>
    <n v="133105935"/>
    <n v="60030629"/>
    <n v="52700263"/>
    <n v="52700263"/>
  </r>
  <r>
    <s v="04-03-00"/>
    <s v="INSTITUTO GEOGRAFICO AGUSTIN CODAZZI - IGAC"/>
    <s v="C-0499-1003-6-0-0499016-02"/>
    <s v="C"/>
    <s v="0499"/>
    <s v="1003"/>
    <s v="6"/>
    <s v="0"/>
    <s v="0499016"/>
    <s v="02"/>
    <m/>
    <m/>
    <s v="Propios"/>
    <x v="1"/>
    <s v="CSF"/>
    <x v="8"/>
    <x v="4"/>
    <n v="307237000"/>
    <n v="0"/>
    <n v="0"/>
    <n v="307237000"/>
    <n v="0"/>
    <n v="18329600"/>
    <n v="288907400"/>
    <n v="18329600"/>
    <n v="0"/>
    <n v="0"/>
    <n v="0"/>
  </r>
  <r>
    <s v="04-03-00"/>
    <s v="INSTITUTO GEOGRAFICO AGUSTIN CODAZZI - IGAC"/>
    <s v="C-0403-1003-2-0-0403002-02"/>
    <s v="C"/>
    <s v="0403"/>
    <s v="1003"/>
    <s v="2"/>
    <s v="0"/>
    <s v="0403002"/>
    <s v="02"/>
    <m/>
    <m/>
    <s v="Nación"/>
    <x v="0"/>
    <s v="CSF"/>
    <x v="9"/>
    <x v="5"/>
    <n v="248862633"/>
    <n v="0"/>
    <n v="0"/>
    <n v="248862633"/>
    <n v="0"/>
    <n v="238692299"/>
    <n v="10170334"/>
    <n v="238692299"/>
    <n v="138658157"/>
    <n v="138658157"/>
    <n v="138658157"/>
  </r>
  <r>
    <s v="04-03-00"/>
    <s v="INSTITUTO GEOGRAFICO AGUSTIN CODAZZI - IGAC"/>
    <s v="C-0403-1003-2-0-0403002-02"/>
    <s v="C"/>
    <s v="0403"/>
    <s v="1003"/>
    <s v="2"/>
    <s v="0"/>
    <s v="0403002"/>
    <s v="02"/>
    <m/>
    <m/>
    <s v="Propios"/>
    <x v="1"/>
    <s v="CSF"/>
    <x v="9"/>
    <x v="5"/>
    <n v="9216091434"/>
    <n v="0"/>
    <n v="0"/>
    <n v="9216091434"/>
    <n v="0"/>
    <n v="0"/>
    <n v="9216091434"/>
    <n v="0"/>
    <n v="0"/>
    <n v="0"/>
    <n v="0"/>
  </r>
  <r>
    <s v="04-03-00"/>
    <s v="INSTITUTO GEOGRAFICO AGUSTIN CODAZZI - IGAC"/>
    <s v="C-0405-1003-4-0-0405006-02"/>
    <s v="C"/>
    <s v="0405"/>
    <s v="1003"/>
    <s v="4"/>
    <s v="0"/>
    <s v="0405006"/>
    <s v="02"/>
    <m/>
    <m/>
    <s v="Nación"/>
    <x v="0"/>
    <s v="CSF"/>
    <x v="10"/>
    <x v="3"/>
    <n v="117931087"/>
    <n v="0"/>
    <n v="0"/>
    <n v="117931087"/>
    <n v="0"/>
    <n v="106068934"/>
    <n v="11862153"/>
    <n v="106068934"/>
    <n v="82691623"/>
    <n v="75361257"/>
    <n v="75361257"/>
  </r>
  <r>
    <s v="04-03-00"/>
    <s v="INSTITUTO GEOGRAFICO AGUSTIN CODAZZI - IGAC"/>
    <s v="C-0405-1003-4-0-0405006-02"/>
    <s v="C"/>
    <s v="0405"/>
    <s v="1003"/>
    <s v="4"/>
    <s v="0"/>
    <s v="0405006"/>
    <s v="02"/>
    <m/>
    <m/>
    <s v="Propios"/>
    <x v="1"/>
    <s v="CSF"/>
    <x v="10"/>
    <x v="3"/>
    <n v="2873814716"/>
    <n v="0"/>
    <n v="0"/>
    <n v="2873814716"/>
    <n v="0"/>
    <n v="779194301"/>
    <n v="2094620415"/>
    <n v="674120494.82000005"/>
    <n v="337283450"/>
    <n v="317874204"/>
    <n v="317874204"/>
  </r>
  <r>
    <s v="04-03-00"/>
    <s v="INSTITUTO GEOGRAFICO AGUSTIN CODAZZI - IGAC"/>
    <s v="C-0404-1003-2-0-0404007-02"/>
    <s v="C"/>
    <s v="0404"/>
    <s v="1003"/>
    <s v="2"/>
    <s v="0"/>
    <s v="0404007"/>
    <s v="02"/>
    <m/>
    <m/>
    <s v="Nación"/>
    <x v="0"/>
    <s v="CSF"/>
    <x v="11"/>
    <x v="6"/>
    <n v="177158520"/>
    <n v="0"/>
    <n v="0"/>
    <n v="177158520"/>
    <n v="0"/>
    <n v="177158520"/>
    <n v="0"/>
    <n v="171544207"/>
    <n v="63163870"/>
    <n v="63163870"/>
    <n v="63163870"/>
  </r>
  <r>
    <s v="04-03-00"/>
    <s v="INSTITUTO GEOGRAFICO AGUSTIN CODAZZI - IGAC"/>
    <s v="C-0404-1003-2-0-0404007-02"/>
    <s v="C"/>
    <s v="0404"/>
    <s v="1003"/>
    <s v="2"/>
    <s v="0"/>
    <s v="0404007"/>
    <s v="02"/>
    <m/>
    <m/>
    <s v="Propios"/>
    <x v="1"/>
    <s v="CSF"/>
    <x v="11"/>
    <x v="6"/>
    <n v="2139559116"/>
    <n v="669600617"/>
    <n v="0"/>
    <n v="2809159733"/>
    <n v="0"/>
    <n v="2728665789"/>
    <n v="80493944"/>
    <n v="2004113947.97"/>
    <n v="520754644"/>
    <n v="520754644"/>
    <n v="520754644"/>
  </r>
  <r>
    <s v="04-03-00"/>
    <s v="INSTITUTO GEOGRAFICO AGUSTIN CODAZZI - IGAC"/>
    <s v="C-0499-1003-5-0-0499058-02"/>
    <s v="C"/>
    <s v="0499"/>
    <s v="1003"/>
    <s v="5"/>
    <s v="0"/>
    <s v="0499058"/>
    <s v="02"/>
    <m/>
    <m/>
    <s v="Nación"/>
    <x v="0"/>
    <s v="CSF"/>
    <x v="12"/>
    <x v="2"/>
    <n v="34546758"/>
    <n v="0"/>
    <n v="0"/>
    <n v="34546758"/>
    <n v="0"/>
    <n v="34546758"/>
    <n v="0"/>
    <n v="34546758"/>
    <n v="6333572"/>
    <n v="575779"/>
    <n v="575779"/>
  </r>
  <r>
    <s v="04-03-00"/>
    <s v="INSTITUTO GEOGRAFICO AGUSTIN CODAZZI - IGAC"/>
    <s v="C-0499-1003-5-0-0499058-02"/>
    <s v="C"/>
    <s v="0499"/>
    <s v="1003"/>
    <s v="5"/>
    <s v="0"/>
    <s v="0499058"/>
    <s v="02"/>
    <m/>
    <m/>
    <s v="Propios"/>
    <x v="1"/>
    <s v="CSF"/>
    <x v="12"/>
    <x v="2"/>
    <n v="174494211"/>
    <n v="0"/>
    <n v="0"/>
    <n v="174494211"/>
    <n v="0"/>
    <n v="174494211"/>
    <n v="0"/>
    <n v="174494211"/>
    <n v="0"/>
    <n v="0"/>
    <n v="0"/>
  </r>
  <r>
    <s v="04-03-00"/>
    <s v="INSTITUTO GEOGRAFICO AGUSTIN CODAZZI - IGAC"/>
    <s v="C-0405-1003-4-0-0405005-02"/>
    <s v="C"/>
    <s v="0405"/>
    <s v="1003"/>
    <s v="4"/>
    <s v="0"/>
    <s v="0405005"/>
    <s v="02"/>
    <m/>
    <m/>
    <s v="Propios"/>
    <x v="1"/>
    <s v="CSF"/>
    <x v="13"/>
    <x v="3"/>
    <n v="800000000"/>
    <n v="0"/>
    <n v="0"/>
    <n v="800000000"/>
    <n v="0"/>
    <n v="142473412"/>
    <n v="657526588"/>
    <n v="112563232"/>
    <n v="25259753"/>
    <n v="25259753"/>
    <n v="25259753"/>
  </r>
  <r>
    <s v="04-03-00"/>
    <s v="INSTITUTO GEOGRAFICO AGUSTIN CODAZZI - IGAC"/>
    <s v="C-0499-1003-7-0-0499052-02"/>
    <s v="C"/>
    <s v="0499"/>
    <s v="1003"/>
    <s v="7"/>
    <s v="0"/>
    <s v="0499052"/>
    <s v="02"/>
    <m/>
    <m/>
    <s v="Nación"/>
    <x v="0"/>
    <s v="CSF"/>
    <x v="14"/>
    <x v="7"/>
    <n v="131823226"/>
    <n v="0"/>
    <n v="4542135"/>
    <n v="127281091"/>
    <n v="0"/>
    <n v="127281091"/>
    <n v="0"/>
    <n v="127281091"/>
    <n v="53773998"/>
    <n v="53773998"/>
    <n v="53773998"/>
  </r>
  <r>
    <s v="04-03-00"/>
    <s v="INSTITUTO GEOGRAFICO AGUSTIN CODAZZI - IGAC"/>
    <s v="C-0499-1003-5-0-0499060-02"/>
    <s v="C"/>
    <s v="0499"/>
    <s v="1003"/>
    <s v="5"/>
    <s v="0"/>
    <s v="0499060"/>
    <s v="02"/>
    <m/>
    <m/>
    <s v="Propios"/>
    <x v="1"/>
    <s v="CSF"/>
    <x v="15"/>
    <x v="2"/>
    <n v="578474644"/>
    <n v="0"/>
    <n v="8017050"/>
    <n v="570457594"/>
    <n v="0"/>
    <n v="564136732"/>
    <n v="6320862"/>
    <n v="564136732"/>
    <n v="231823589"/>
    <n v="202892442"/>
    <n v="202892442"/>
  </r>
  <r>
    <s v="04-03-00"/>
    <s v="INSTITUTO GEOGRAFICO AGUSTIN CODAZZI - IGAC"/>
    <s v="C-0403-1003-2-0-0403005-02"/>
    <s v="C"/>
    <s v="0403"/>
    <s v="1003"/>
    <s v="2"/>
    <s v="0"/>
    <s v="0403005"/>
    <s v="02"/>
    <m/>
    <m/>
    <s v="Nación"/>
    <x v="0"/>
    <s v="CSF"/>
    <x v="16"/>
    <x v="8"/>
    <n v="921647633"/>
    <n v="0"/>
    <n v="0"/>
    <n v="921647633"/>
    <n v="0"/>
    <n v="901349813"/>
    <n v="20297820"/>
    <n v="899011174"/>
    <n v="442459944.39999998"/>
    <n v="442459944.39999998"/>
    <n v="442459944.39999998"/>
  </r>
  <r>
    <s v="04-03-00"/>
    <s v="INSTITUTO GEOGRAFICO AGUSTIN CODAZZI - IGAC"/>
    <s v="C-0403-1003-2-0-0403005-02"/>
    <s v="C"/>
    <s v="0403"/>
    <s v="1003"/>
    <s v="2"/>
    <s v="0"/>
    <s v="0403005"/>
    <s v="02"/>
    <m/>
    <m/>
    <s v="Propios"/>
    <x v="1"/>
    <s v="CSF"/>
    <x v="16"/>
    <x v="8"/>
    <n v="1900385459"/>
    <n v="0"/>
    <n v="0"/>
    <n v="1900385459"/>
    <n v="0"/>
    <n v="171388474"/>
    <n v="1728996985"/>
    <n v="130897686"/>
    <n v="113791904"/>
    <n v="113791904"/>
    <n v="113791904"/>
  </r>
  <r>
    <s v="04-03-00"/>
    <s v="INSTITUTO GEOGRAFICO AGUSTIN CODAZZI - IGAC"/>
    <s v="C-0402-1003-8-0-0402014-02"/>
    <s v="C"/>
    <s v="0402"/>
    <s v="1003"/>
    <s v="8"/>
    <s v="0"/>
    <s v="0402014"/>
    <s v="02"/>
    <m/>
    <m/>
    <s v="Nación"/>
    <x v="0"/>
    <s v="CSF"/>
    <x v="17"/>
    <x v="9"/>
    <n v="2602760722"/>
    <n v="85591209"/>
    <n v="15000000"/>
    <n v="2673351931"/>
    <n v="0"/>
    <n v="2437167476"/>
    <n v="236184455"/>
    <n v="2359817368"/>
    <n v="937818166.86000001"/>
    <n v="931461685.60000002"/>
    <n v="931461685.60000002"/>
  </r>
  <r>
    <s v="04-03-00"/>
    <s v="INSTITUTO GEOGRAFICO AGUSTIN CODAZZI - IGAC"/>
    <s v="C-0402-1003-8-0-0402014-02"/>
    <s v="C"/>
    <s v="0402"/>
    <s v="1003"/>
    <s v="8"/>
    <s v="0"/>
    <s v="0402014"/>
    <s v="02"/>
    <m/>
    <m/>
    <s v="Propios"/>
    <x v="1"/>
    <s v="CSF"/>
    <x v="17"/>
    <x v="9"/>
    <n v="5274626556"/>
    <n v="0"/>
    <n v="571466884"/>
    <n v="4703159672"/>
    <n v="0"/>
    <n v="4530264355.3999996"/>
    <n v="172895316.59999999"/>
    <n v="3276102080.7399998"/>
    <n v="1200165630.74"/>
    <n v="1171128868.74"/>
    <n v="1171128868.74"/>
  </r>
  <r>
    <s v="04-03-00"/>
    <s v="INSTITUTO GEOGRAFICO AGUSTIN CODAZZI - IGAC"/>
    <s v="C-0404-1003-2-0-0404004-02"/>
    <s v="C"/>
    <s v="0404"/>
    <s v="1003"/>
    <s v="2"/>
    <s v="0"/>
    <s v="0404004"/>
    <s v="02"/>
    <m/>
    <m/>
    <s v="Nación"/>
    <x v="0"/>
    <s v="CSF"/>
    <x v="18"/>
    <x v="6"/>
    <n v="10157357263"/>
    <n v="0"/>
    <n v="0"/>
    <n v="10157357263"/>
    <n v="0"/>
    <n v="8544493572"/>
    <n v="1612863691"/>
    <n v="7574213182.5"/>
    <n v="3073240029.4899998"/>
    <n v="3033839881.1999998"/>
    <n v="3033329508.1999998"/>
  </r>
  <r>
    <s v="04-03-00"/>
    <s v="INSTITUTO GEOGRAFICO AGUSTIN CODAZZI - IGAC"/>
    <s v="C-0404-1003-2-0-0404004-02"/>
    <s v="C"/>
    <s v="0404"/>
    <s v="1003"/>
    <s v="2"/>
    <s v="0"/>
    <s v="0404004"/>
    <s v="02"/>
    <m/>
    <m/>
    <s v="Propios"/>
    <x v="1"/>
    <s v="CSF"/>
    <x v="18"/>
    <x v="6"/>
    <n v="26375027467"/>
    <n v="0"/>
    <n v="669600617"/>
    <n v="25705426850"/>
    <n v="0"/>
    <n v="11898144832"/>
    <n v="13807282018"/>
    <n v="8809399072"/>
    <n v="2921227946.9400001"/>
    <n v="2845827967.9400001"/>
    <n v="2845827967.9400001"/>
  </r>
  <r>
    <s v="04-03-00"/>
    <s v="INSTITUTO GEOGRAFICO AGUSTIN CODAZZI - IGAC"/>
    <s v="C-0402-1003-7-0-0402003-02"/>
    <s v="C"/>
    <s v="0402"/>
    <s v="1003"/>
    <s v="7"/>
    <s v="0"/>
    <s v="0402003"/>
    <s v="02"/>
    <m/>
    <m/>
    <s v="Nación"/>
    <x v="0"/>
    <s v="CSF"/>
    <x v="19"/>
    <x v="0"/>
    <n v="136416920"/>
    <n v="0"/>
    <n v="0"/>
    <n v="136416920"/>
    <n v="0"/>
    <n v="77833505"/>
    <n v="58583415"/>
    <n v="77833505"/>
    <n v="27627127"/>
    <n v="27627127"/>
    <n v="27627127"/>
  </r>
  <r>
    <s v="04-03-00"/>
    <s v="INSTITUTO GEOGRAFICO AGUSTIN CODAZZI - IGAC"/>
    <s v="C-0402-1003-7-0-0402003-02"/>
    <s v="C"/>
    <s v="0402"/>
    <s v="1003"/>
    <s v="7"/>
    <s v="0"/>
    <s v="0402003"/>
    <s v="02"/>
    <m/>
    <m/>
    <s v="Propios"/>
    <x v="1"/>
    <s v="CSF"/>
    <x v="19"/>
    <x v="0"/>
    <n v="623729205"/>
    <n v="0"/>
    <n v="74243100"/>
    <n v="549486105"/>
    <n v="0"/>
    <n v="494321471"/>
    <n v="55164634"/>
    <n v="479905232"/>
    <n v="229109586"/>
    <n v="229109586"/>
    <n v="229109586"/>
  </r>
  <r>
    <s v="04-03-00"/>
    <s v="INSTITUTO GEOGRAFICO AGUSTIN CODAZZI - IGAC"/>
    <s v="C-0402-1003-8-0-0402003-02"/>
    <s v="C"/>
    <s v="0402"/>
    <s v="1003"/>
    <s v="8"/>
    <s v="0"/>
    <s v="0402003"/>
    <s v="02"/>
    <m/>
    <m/>
    <s v="Nación"/>
    <x v="0"/>
    <s v="CSF"/>
    <x v="19"/>
    <x v="9"/>
    <n v="131121612"/>
    <n v="0"/>
    <n v="85591209"/>
    <n v="45530403"/>
    <n v="0"/>
    <n v="0"/>
    <n v="45530403"/>
    <n v="0"/>
    <n v="0"/>
    <n v="0"/>
    <n v="0"/>
  </r>
  <r>
    <s v="04-03-00"/>
    <s v="INSTITUTO GEOGRAFICO AGUSTIN CODAZZI - IGAC"/>
    <s v="C-0402-1003-8-0-0402003-02"/>
    <s v="C"/>
    <s v="0402"/>
    <s v="1003"/>
    <s v="8"/>
    <s v="0"/>
    <s v="0402003"/>
    <s v="02"/>
    <m/>
    <m/>
    <s v="Propios"/>
    <x v="1"/>
    <s v="CSF"/>
    <x v="19"/>
    <x v="9"/>
    <n v="127354183"/>
    <n v="0"/>
    <n v="3750102"/>
    <n v="123604081"/>
    <n v="0"/>
    <n v="111513238.5"/>
    <n v="12090842.5"/>
    <n v="111067991"/>
    <n v="33863205"/>
    <n v="33863205"/>
    <n v="33863205"/>
  </r>
  <r>
    <s v="04-03-00"/>
    <s v="INSTITUTO GEOGRAFICO AGUSTIN CODAZZI - IGAC"/>
    <s v="C-0402-1003-8-0-0402016-02"/>
    <s v="C"/>
    <s v="0402"/>
    <s v="1003"/>
    <s v="8"/>
    <s v="0"/>
    <s v="0402016"/>
    <s v="02"/>
    <m/>
    <m/>
    <s v="Nación"/>
    <x v="0"/>
    <s v="CSF"/>
    <x v="20"/>
    <x v="9"/>
    <n v="1105367265"/>
    <n v="15000000"/>
    <n v="0"/>
    <n v="1120367265"/>
    <n v="0"/>
    <n v="911830202"/>
    <n v="208537063"/>
    <n v="814895891.94000006"/>
    <n v="388406817.94"/>
    <n v="383198931.94"/>
    <n v="383198931.94"/>
  </r>
  <r>
    <s v="04-03-00"/>
    <s v="INSTITUTO GEOGRAFICO AGUSTIN CODAZZI - IGAC"/>
    <s v="C-0402-1003-8-0-0402016-02"/>
    <s v="C"/>
    <s v="0402"/>
    <s v="1003"/>
    <s v="8"/>
    <s v="0"/>
    <s v="0402016"/>
    <s v="02"/>
    <m/>
    <m/>
    <s v="Propios"/>
    <x v="1"/>
    <s v="CSF"/>
    <x v="20"/>
    <x v="9"/>
    <n v="588783521"/>
    <n v="575216986"/>
    <n v="0"/>
    <n v="1164000507"/>
    <n v="0"/>
    <n v="936614825.03999996"/>
    <n v="227385681.96000001"/>
    <n v="369460264.42000002"/>
    <n v="233315187.41999999"/>
    <n v="233315187.41999999"/>
    <n v="233315187.41999999"/>
  </r>
  <r>
    <s v="04-03-00"/>
    <s v="INSTITUTO GEOGRAFICO AGUSTIN CODAZZI - IGAC"/>
    <s v="C-0499-1003-8-0-0499063-02"/>
    <s v="C"/>
    <s v="0499"/>
    <s v="1003"/>
    <s v="8"/>
    <s v="0"/>
    <s v="0499063"/>
    <s v="02"/>
    <m/>
    <m/>
    <s v="Nación"/>
    <x v="0"/>
    <s v="CSF"/>
    <x v="21"/>
    <x v="1"/>
    <n v="54006100"/>
    <n v="0"/>
    <n v="0"/>
    <n v="54006100"/>
    <n v="0"/>
    <n v="14937974"/>
    <n v="39068126"/>
    <n v="13690828"/>
    <n v="8740540"/>
    <n v="8740540"/>
    <n v="8740540"/>
  </r>
  <r>
    <s v="04-03-00"/>
    <s v="INSTITUTO GEOGRAFICO AGUSTIN CODAZZI - IGAC"/>
    <s v="C-0499-1003-8-0-0499063-02"/>
    <s v="C"/>
    <s v="0499"/>
    <s v="1003"/>
    <s v="8"/>
    <s v="0"/>
    <s v="0499063"/>
    <s v="02"/>
    <m/>
    <m/>
    <s v="Propios"/>
    <x v="1"/>
    <s v="CSF"/>
    <x v="21"/>
    <x v="1"/>
    <n v="750353080"/>
    <n v="44507276"/>
    <n v="0"/>
    <n v="794860356"/>
    <n v="0"/>
    <n v="770279774"/>
    <n v="24580582"/>
    <n v="762657194"/>
    <n v="269659796"/>
    <n v="269659796"/>
    <n v="269659796"/>
  </r>
  <r>
    <s v="04-03-00"/>
    <s v="INSTITUTO GEOGRAFICO AGUSTIN CODAZZI - IGAC"/>
    <s v="C-0499-1003-7-0-0499063-02"/>
    <s v="C"/>
    <s v="0499"/>
    <s v="1003"/>
    <s v="7"/>
    <s v="0"/>
    <s v="0499063"/>
    <s v="02"/>
    <m/>
    <m/>
    <s v="Nación"/>
    <x v="0"/>
    <s v="CSF"/>
    <x v="21"/>
    <x v="7"/>
    <n v="74995618"/>
    <n v="4542135"/>
    <n v="0"/>
    <n v="79537753"/>
    <n v="0"/>
    <n v="79537753"/>
    <n v="0"/>
    <n v="36402360"/>
    <n v="12255461"/>
    <n v="12255461"/>
    <n v="12255461"/>
  </r>
  <r>
    <s v="04-03-00"/>
    <s v="INSTITUTO GEOGRAFICO AGUSTIN CODAZZI - IGAC"/>
    <s v="C-0499-1003-5-0-0499065-02"/>
    <s v="C"/>
    <s v="0499"/>
    <s v="1003"/>
    <s v="5"/>
    <s v="0"/>
    <s v="0499065"/>
    <s v="02"/>
    <m/>
    <m/>
    <s v="Nación"/>
    <x v="0"/>
    <s v="CSF"/>
    <x v="22"/>
    <x v="2"/>
    <n v="1941191365"/>
    <n v="0"/>
    <n v="0"/>
    <n v="1941191365"/>
    <n v="0"/>
    <n v="1941191365"/>
    <n v="0"/>
    <n v="256801427.03999999"/>
    <n v="6622944"/>
    <n v="6622944"/>
    <n v="6622944"/>
  </r>
  <r>
    <s v="04-03-00"/>
    <s v="INSTITUTO GEOGRAFICO AGUSTIN CODAZZI - IGAC"/>
    <s v="C-0499-1003-5-0-0499065-02"/>
    <s v="C"/>
    <s v="0499"/>
    <s v="1003"/>
    <s v="5"/>
    <s v="0"/>
    <s v="0499065"/>
    <s v="02"/>
    <m/>
    <m/>
    <s v="Propios"/>
    <x v="1"/>
    <s v="CSF"/>
    <x v="22"/>
    <x v="2"/>
    <n v="1975710478"/>
    <n v="71646848"/>
    <n v="0"/>
    <n v="2047357326"/>
    <n v="0"/>
    <n v="2001071192"/>
    <n v="46286134"/>
    <n v="1875928548"/>
    <n v="673526132"/>
    <n v="614017547"/>
    <n v="614017547"/>
  </r>
  <r>
    <s v="04-03-00"/>
    <s v="INSTITUTO GEOGRAFICO AGUSTIN CODAZZI - IGAC"/>
    <s v="C-0404-1003-2-0-0404004-02041"/>
    <s v="C"/>
    <s v="0404"/>
    <s v="1003"/>
    <s v="2"/>
    <s v="0"/>
    <s v="0404004"/>
    <s v="02041"/>
    <s v=""/>
    <s v=""/>
    <s v="Nación"/>
    <x v="2"/>
    <s v="CSF"/>
    <x v="23"/>
    <x v="10"/>
    <n v="777348630"/>
    <n v="0"/>
    <n v="0"/>
    <n v="777348630"/>
    <n v="0"/>
    <n v="456258510"/>
    <n v="321090120"/>
    <n v="180799958"/>
    <n v="47884479"/>
    <n v="47884479"/>
    <n v="47884479"/>
  </r>
  <r>
    <s v="04-03-00"/>
    <s v="INSTITUTO GEOGRAFICO AGUSTIN CODAZZI - IGAC"/>
    <s v="C-0404-1003-2-0-0404004-02042"/>
    <s v="C"/>
    <s v="0404"/>
    <s v="1003"/>
    <s v="2"/>
    <s v="0"/>
    <s v="0404004"/>
    <s v="02042"/>
    <s v=""/>
    <s v=""/>
    <s v="Nación"/>
    <x v="2"/>
    <s v="CSF"/>
    <x v="23"/>
    <x v="11"/>
    <n v="2592297648"/>
    <n v="0"/>
    <n v="0"/>
    <n v="2592297648"/>
    <n v="0"/>
    <n v="1207239632"/>
    <n v="1385058016"/>
    <n v="482520705"/>
    <n v="42038706.189999998"/>
    <n v="42038706.189999998"/>
    <n v="42038706.189999998"/>
  </r>
  <r>
    <s v="04-03-00"/>
    <s v="INSTITUTO GEOGRAFICO AGUSTIN CODAZZI - IGAC"/>
    <s v="C-0404-1003-2-0-0404004-01022"/>
    <s v="C"/>
    <s v="0404"/>
    <s v="1003"/>
    <s v="2"/>
    <s v="0"/>
    <s v="0404004"/>
    <s v="01022"/>
    <s v=""/>
    <s v=""/>
    <s v="Nación"/>
    <x v="2"/>
    <s v="CSF"/>
    <x v="24"/>
    <x v="11"/>
    <n v="1145000000"/>
    <n v="0"/>
    <n v="0"/>
    <n v="1145000000"/>
    <n v="0"/>
    <n v="146709292.18000001"/>
    <n v="998290707.82000005"/>
    <n v="140040684"/>
    <n v="42679066"/>
    <n v="42679066"/>
    <n v="42679066"/>
  </r>
  <r>
    <s v="04-03-00"/>
    <s v="INSTITUTO GEOGRAFICO AGUSTIN CODAZZI - IGAC"/>
    <s v="C-0404-1003-2-0-0404004-02011"/>
    <s v="C"/>
    <s v="0404"/>
    <s v="1003"/>
    <s v="2"/>
    <s v="0"/>
    <s v="0404004"/>
    <s v="02011"/>
    <s v=""/>
    <s v=""/>
    <s v="Nación"/>
    <x v="2"/>
    <s v="CSF"/>
    <x v="25"/>
    <x v="10"/>
    <n v="10915000000"/>
    <n v="0"/>
    <n v="0"/>
    <n v="10915000000"/>
    <n v="0"/>
    <n v="1233480971"/>
    <n v="9681519029"/>
    <n v="1146301179"/>
    <n v="703468712"/>
    <n v="703468712"/>
    <n v="703468712"/>
  </r>
  <r>
    <s v="04-03-00"/>
    <s v="INSTITUTO GEOGRAFICO AGUSTIN CODAZZI - IGAC"/>
    <s v="C-0404-1003-2-0-0404004-02012"/>
    <s v="C"/>
    <s v="0404"/>
    <s v="1003"/>
    <s v="2"/>
    <s v="0"/>
    <s v="0404004"/>
    <s v="02012"/>
    <s v=""/>
    <s v=""/>
    <s v="Nación"/>
    <x v="2"/>
    <s v="CSF"/>
    <x v="25"/>
    <x v="11"/>
    <n v="20975000000"/>
    <n v="0"/>
    <n v="0"/>
    <n v="20975000000"/>
    <n v="0"/>
    <n v="1273843348"/>
    <n v="19701156652"/>
    <n v="1273843348"/>
    <n v="1076779348"/>
    <n v="0"/>
    <n v="0"/>
  </r>
  <r>
    <s v="04-03-00"/>
    <s v="INSTITUTO GEOGRAFICO AGUSTIN CODAZZI - IGAC"/>
    <s v="C-0404-1003-2-0-0404004-04022"/>
    <s v="C"/>
    <s v="0404"/>
    <s v="1003"/>
    <s v="2"/>
    <s v="0"/>
    <s v="0404004"/>
    <s v="04022"/>
    <s v=""/>
    <s v=""/>
    <s v="Nación"/>
    <x v="2"/>
    <s v="CSF"/>
    <x v="26"/>
    <x v="11"/>
    <n v="1700000000"/>
    <n v="0"/>
    <n v="0"/>
    <n v="1700000000"/>
    <n v="0"/>
    <n v="1398397247.6400001"/>
    <n v="301602752.36000001"/>
    <n v="1295341134"/>
    <n v="279919804.41000003"/>
    <n v="243709236.41"/>
    <n v="243709236.41"/>
  </r>
  <r>
    <s v="04-03-00"/>
    <s v="INSTITUTO GEOGRAFICO AGUSTIN CODAZZI - IGAC"/>
    <s v="C-0404-1003-2-0-0404004-03021"/>
    <s v="C"/>
    <s v="0404"/>
    <s v="1003"/>
    <s v="2"/>
    <s v="0"/>
    <s v="0404004"/>
    <s v="03021"/>
    <s v=""/>
    <s v=""/>
    <s v="Nación"/>
    <x v="2"/>
    <s v="CSF"/>
    <x v="27"/>
    <x v="10"/>
    <n v="40980812158"/>
    <n v="0"/>
    <n v="0"/>
    <n v="40980812158"/>
    <n v="0"/>
    <n v="11778230883"/>
    <n v="29202581275"/>
    <n v="3400960935"/>
    <n v="499852220"/>
    <n v="0"/>
    <n v="0"/>
  </r>
  <r>
    <s v="04-03-00"/>
    <s v="INSTITUTO GEOGRAFICO AGUSTIN CODAZZI - IGAC"/>
    <s v="C-0404-1003-2-0-0404004-03022"/>
    <s v="C"/>
    <s v="0404"/>
    <s v="1003"/>
    <s v="2"/>
    <s v="0"/>
    <s v="0404004"/>
    <s v="03022"/>
    <s v=""/>
    <s v=""/>
    <s v="Nación"/>
    <x v="2"/>
    <s v="CSF"/>
    <x v="27"/>
    <x v="11"/>
    <n v="55360538760"/>
    <n v="0"/>
    <n v="0"/>
    <n v="55360538760"/>
    <n v="0"/>
    <n v="17171222265"/>
    <n v="38189316495"/>
    <n v="12007205293"/>
    <n v="94833527"/>
    <n v="92162044"/>
    <n v="92162044"/>
  </r>
</pivotCacheRecords>
</file>

<file path=xl/pivotCache/pivotCacheRecords1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1">
  <r>
    <s v="04-03-00"/>
    <s v="INSTITUTO GEOGRAFICO AGUSTIN CODAZZI - IGAC"/>
    <s v="A-01-01-01"/>
    <s v="A"/>
    <s v="01"/>
    <s v="01"/>
    <s v="01"/>
    <m/>
    <m/>
    <m/>
    <m/>
    <m/>
    <s v="Nación"/>
    <x v="0"/>
    <s v="CSF"/>
    <x v="0"/>
    <n v="33040000000"/>
    <n v="0"/>
    <n v="505000000"/>
    <n v="32535000000"/>
    <n v="0"/>
    <n v="15298017139"/>
    <n v="17236982861"/>
    <n v="15297901913"/>
    <n v="15273707762"/>
    <n v="15273707762"/>
    <n v="15273707762"/>
  </r>
  <r>
    <s v="04-03-00"/>
    <s v="INSTITUTO GEOGRAFICO AGUSTIN CODAZZI - IGAC"/>
    <s v="A-01-01-02"/>
    <s v="A"/>
    <s v="01"/>
    <s v="01"/>
    <s v="02"/>
    <m/>
    <m/>
    <m/>
    <m/>
    <m/>
    <s v="Nación"/>
    <x v="0"/>
    <s v="CSF"/>
    <x v="1"/>
    <n v="11004000000"/>
    <n v="0"/>
    <n v="0"/>
    <n v="11004000000"/>
    <n v="0"/>
    <n v="5619437850"/>
    <n v="5384562150"/>
    <n v="5603186850"/>
    <n v="5603186850"/>
    <n v="5603186850"/>
    <n v="5603186850"/>
  </r>
  <r>
    <s v="04-03-00"/>
    <s v="INSTITUTO GEOGRAFICO AGUSTIN CODAZZI - IGAC"/>
    <s v="A-01-01-03"/>
    <s v="A"/>
    <s v="01"/>
    <s v="01"/>
    <s v="03"/>
    <m/>
    <m/>
    <m/>
    <m/>
    <m/>
    <s v="Nación"/>
    <x v="0"/>
    <s v="CSF"/>
    <x v="2"/>
    <n v="2983000000"/>
    <n v="505000000"/>
    <n v="0"/>
    <n v="3488000000"/>
    <n v="0"/>
    <n v="1226289457"/>
    <n v="2261710543"/>
    <n v="1226289457"/>
    <n v="1226238174"/>
    <n v="1226238174"/>
    <n v="1226238174"/>
  </r>
  <r>
    <s v="04-03-00"/>
    <s v="INSTITUTO GEOGRAFICO AGUSTIN CODAZZI - IGAC"/>
    <s v="A-02-02"/>
    <s v="A"/>
    <s v="02"/>
    <s v="02"/>
    <m/>
    <m/>
    <m/>
    <m/>
    <m/>
    <m/>
    <s v="Nación"/>
    <x v="0"/>
    <s v="CSF"/>
    <x v="3"/>
    <n v="10770000000"/>
    <n v="0"/>
    <n v="0"/>
    <n v="10770000000"/>
    <n v="0"/>
    <n v="10404037752.469999"/>
    <n v="365962247.52999997"/>
    <n v="9335005216.2000008"/>
    <n v="4694967346.4399996"/>
    <n v="4684880814.4399996"/>
    <n v="4647136374.4399996"/>
  </r>
  <r>
    <s v="04-03-00"/>
    <s v="INSTITUTO GEOGRAFICO AGUSTIN CODAZZI - IGAC"/>
    <s v="A-02-02"/>
    <s v="A"/>
    <s v="02"/>
    <s v="02"/>
    <m/>
    <m/>
    <m/>
    <m/>
    <m/>
    <m/>
    <s v="Propios"/>
    <x v="1"/>
    <s v="CSF"/>
    <x v="3"/>
    <n v="7737000000"/>
    <n v="0"/>
    <n v="0"/>
    <n v="7737000000"/>
    <n v="0"/>
    <n v="6346271534"/>
    <n v="1390728466"/>
    <n v="5318149811"/>
    <n v="2798865127.02"/>
    <n v="2760972716.02"/>
    <n v="2759351866.02"/>
  </r>
  <r>
    <s v="04-03-00"/>
    <s v="INSTITUTO GEOGRAFICO AGUSTIN CODAZZI - IGAC"/>
    <s v="A-03-03-01-999"/>
    <s v="A"/>
    <s v="03"/>
    <s v="03"/>
    <s v="01"/>
    <s v="999"/>
    <m/>
    <m/>
    <m/>
    <m/>
    <s v="Nación"/>
    <x v="0"/>
    <s v="CSF"/>
    <x v="4"/>
    <n v="14148984173"/>
    <n v="0"/>
    <n v="0"/>
    <n v="14148984173"/>
    <n v="14148984173"/>
    <n v="0"/>
    <n v="0"/>
    <n v="0"/>
    <n v="0"/>
    <n v="0"/>
    <n v="0"/>
  </r>
  <r>
    <s v="04-03-00"/>
    <s v="INSTITUTO GEOGRAFICO AGUSTIN CODAZZI - IGAC"/>
    <s v="A-03-03-01-999"/>
    <s v="A"/>
    <s v="03"/>
    <s v="03"/>
    <s v="01"/>
    <s v="999"/>
    <m/>
    <m/>
    <m/>
    <m/>
    <s v="Nación"/>
    <x v="2"/>
    <s v="CSF"/>
    <x v="4"/>
    <n v="3591272693"/>
    <n v="0"/>
    <n v="0"/>
    <n v="3591272693"/>
    <n v="2261272693"/>
    <n v="1330000000"/>
    <n v="0"/>
    <n v="0"/>
    <n v="0"/>
    <n v="0"/>
    <n v="0"/>
  </r>
  <r>
    <s v="04-03-00"/>
    <s v="INSTITUTO GEOGRAFICO AGUSTIN CODAZZI - IGAC"/>
    <s v="A-03-04-02-012"/>
    <s v="A"/>
    <s v="03"/>
    <s v="04"/>
    <s v="02"/>
    <s v="012"/>
    <m/>
    <m/>
    <m/>
    <m/>
    <s v="Nación"/>
    <x v="0"/>
    <s v="CSF"/>
    <x v="5"/>
    <n v="207000000"/>
    <n v="0"/>
    <n v="0"/>
    <n v="207000000"/>
    <n v="0"/>
    <n v="72486655"/>
    <n v="134513345"/>
    <n v="68960139"/>
    <n v="64199156"/>
    <n v="64199156"/>
    <n v="64199156"/>
  </r>
  <r>
    <s v="04-03-00"/>
    <s v="INSTITUTO GEOGRAFICO AGUSTIN CODAZZI - IGAC"/>
    <s v="A-03-10-01-001"/>
    <s v="A"/>
    <s v="03"/>
    <s v="10"/>
    <s v="01"/>
    <s v="001"/>
    <m/>
    <m/>
    <m/>
    <m/>
    <s v="Propios"/>
    <x v="1"/>
    <s v="CSF"/>
    <x v="6"/>
    <n v="721000000"/>
    <n v="0"/>
    <n v="0"/>
    <n v="721000000"/>
    <n v="0"/>
    <n v="0"/>
    <n v="721000000"/>
    <n v="0"/>
    <n v="0"/>
    <n v="0"/>
    <n v="0"/>
  </r>
  <r>
    <s v="04-03-00"/>
    <s v="INSTITUTO GEOGRAFICO AGUSTIN CODAZZI - IGAC"/>
    <s v="A-03-10-01-002"/>
    <s v="A"/>
    <s v="03"/>
    <s v="10"/>
    <s v="01"/>
    <s v="002"/>
    <m/>
    <m/>
    <m/>
    <m/>
    <s v="Propios"/>
    <x v="1"/>
    <s v="CSF"/>
    <x v="7"/>
    <n v="52000000"/>
    <n v="0"/>
    <n v="0"/>
    <n v="52000000"/>
    <n v="0"/>
    <n v="0"/>
    <n v="52000000"/>
    <n v="0"/>
    <n v="0"/>
    <n v="0"/>
    <n v="0"/>
  </r>
  <r>
    <s v="04-03-00"/>
    <s v="INSTITUTO GEOGRAFICO AGUSTIN CODAZZI - IGAC"/>
    <s v="A-08-01"/>
    <s v="A"/>
    <s v="08"/>
    <s v="01"/>
    <m/>
    <m/>
    <m/>
    <m/>
    <m/>
    <m/>
    <s v="Nación"/>
    <x v="0"/>
    <s v="CSF"/>
    <x v="8"/>
    <n v="425000000"/>
    <n v="0"/>
    <n v="0"/>
    <n v="425000000"/>
    <n v="0"/>
    <n v="304085788"/>
    <n v="120914212"/>
    <n v="304081554"/>
    <n v="304081554"/>
    <n v="304081554"/>
    <n v="303762334"/>
  </r>
  <r>
    <s v="04-03-00"/>
    <s v="INSTITUTO GEOGRAFICO AGUSTIN CODAZZI - IGAC"/>
    <s v="A-08-01"/>
    <s v="A"/>
    <s v="08"/>
    <s v="01"/>
    <m/>
    <m/>
    <m/>
    <m/>
    <m/>
    <m/>
    <s v="Propios"/>
    <x v="1"/>
    <s v="CSF"/>
    <x v="8"/>
    <n v="469000000"/>
    <n v="0"/>
    <n v="0"/>
    <n v="469000000"/>
    <n v="0"/>
    <n v="110442981"/>
    <n v="358557019"/>
    <n v="107820981"/>
    <n v="107820981"/>
    <n v="107820981"/>
    <n v="107820981"/>
  </r>
  <r>
    <s v="04-03-00"/>
    <s v="INSTITUTO GEOGRAFICO AGUSTIN CODAZZI - IGAC"/>
    <s v="A-08-04-01"/>
    <s v="A"/>
    <s v="08"/>
    <s v="04"/>
    <s v="01"/>
    <m/>
    <m/>
    <m/>
    <m/>
    <m/>
    <s v="Propios"/>
    <x v="1"/>
    <s v="CSF"/>
    <x v="9"/>
    <n v="280000000"/>
    <n v="0"/>
    <n v="0"/>
    <n v="280000000"/>
    <n v="0"/>
    <n v="0"/>
    <n v="280000000"/>
    <n v="0"/>
    <n v="0"/>
    <n v="0"/>
    <n v="0"/>
  </r>
  <r>
    <s v="04-03-00"/>
    <s v="INSTITUTO GEOGRAFICO AGUSTIN CODAZZI - IGAC"/>
    <s v="C-0402-1003-7"/>
    <s v="C"/>
    <s v="0402"/>
    <s v="1003"/>
    <s v="7"/>
    <m/>
    <m/>
    <m/>
    <m/>
    <m/>
    <s v="Nación"/>
    <x v="2"/>
    <s v="CSF"/>
    <x v="10"/>
    <n v="1036559168"/>
    <n v="0"/>
    <n v="0"/>
    <n v="1036559168"/>
    <n v="0"/>
    <n v="840037622"/>
    <n v="196521546"/>
    <n v="838027806"/>
    <n v="349132683"/>
    <n v="349132683"/>
    <n v="349132683"/>
  </r>
  <r>
    <s v="04-03-00"/>
    <s v="INSTITUTO GEOGRAFICO AGUSTIN CODAZZI - IGAC"/>
    <s v="C-0402-1003-7"/>
    <s v="C"/>
    <s v="0402"/>
    <s v="1003"/>
    <s v="7"/>
    <m/>
    <m/>
    <m/>
    <m/>
    <m/>
    <s v="Propios"/>
    <x v="1"/>
    <s v="CSF"/>
    <x v="10"/>
    <n v="834778626"/>
    <n v="0"/>
    <n v="0"/>
    <n v="834778626"/>
    <n v="0"/>
    <n v="700819855"/>
    <n v="133958771"/>
    <n v="686403616"/>
    <n v="323741029"/>
    <n v="323741029"/>
    <n v="323741029"/>
  </r>
  <r>
    <s v="04-03-00"/>
    <s v="INSTITUTO GEOGRAFICO AGUSTIN CODAZZI - IGAC"/>
    <s v="C-0402-1003-8"/>
    <s v="C"/>
    <s v="0402"/>
    <s v="1003"/>
    <s v="8"/>
    <m/>
    <m/>
    <m/>
    <m/>
    <m/>
    <s v="Nación"/>
    <x v="2"/>
    <s v="CSF"/>
    <x v="11"/>
    <n v="3839249599"/>
    <n v="0"/>
    <n v="0"/>
    <n v="3839249599"/>
    <n v="0"/>
    <n v="3348997678"/>
    <n v="490251921"/>
    <n v="3174713259.9400001"/>
    <n v="1326224984.8"/>
    <n v="1314660617.54"/>
    <n v="1314660617.54"/>
  </r>
  <r>
    <s v="04-03-00"/>
    <s v="INSTITUTO GEOGRAFICO AGUSTIN CODAZZI - IGAC"/>
    <s v="C-0402-1003-8"/>
    <s v="C"/>
    <s v="0402"/>
    <s v="1003"/>
    <s v="8"/>
    <m/>
    <m/>
    <m/>
    <m/>
    <m/>
    <s v="Propios"/>
    <x v="1"/>
    <s v="CSF"/>
    <x v="11"/>
    <n v="5990764260"/>
    <n v="0"/>
    <n v="0"/>
    <n v="5990764260"/>
    <n v="0"/>
    <n v="5578392418.9399996"/>
    <n v="412371841.06"/>
    <n v="3756630336.1599998"/>
    <n v="1467344023.1600001"/>
    <n v="1438307261.1600001"/>
    <n v="1438307261.1600001"/>
  </r>
  <r>
    <s v="04-03-00"/>
    <s v="INSTITUTO GEOGRAFICO AGUSTIN CODAZZI - IGAC"/>
    <s v="C-0403-1003-2"/>
    <s v="C"/>
    <s v="0403"/>
    <s v="1003"/>
    <s v="2"/>
    <m/>
    <m/>
    <m/>
    <m/>
    <m/>
    <s v="Nación"/>
    <x v="2"/>
    <s v="CSF"/>
    <x v="12"/>
    <n v="1170510266"/>
    <n v="0"/>
    <n v="0"/>
    <n v="1170510266"/>
    <n v="0"/>
    <n v="1140042112"/>
    <n v="30468154"/>
    <n v="1137703473"/>
    <n v="581118101.39999998"/>
    <n v="581118101.39999998"/>
    <n v="581118101.39999998"/>
  </r>
  <r>
    <s v="04-03-00"/>
    <s v="INSTITUTO GEOGRAFICO AGUSTIN CODAZZI - IGAC"/>
    <s v="C-0403-1003-2"/>
    <s v="C"/>
    <s v="0403"/>
    <s v="1003"/>
    <s v="2"/>
    <m/>
    <m/>
    <m/>
    <m/>
    <m/>
    <s v="Propios"/>
    <x v="1"/>
    <s v="CSF"/>
    <x v="12"/>
    <n v="11116476893"/>
    <n v="0"/>
    <n v="0"/>
    <n v="11116476893"/>
    <n v="0"/>
    <n v="171388474"/>
    <n v="10945088419"/>
    <n v="130897686"/>
    <n v="113791904"/>
    <n v="113791904"/>
    <n v="113791904"/>
  </r>
  <r>
    <s v="04-03-00"/>
    <s v="INSTITUTO GEOGRAFICO AGUSTIN CODAZZI - IGAC"/>
    <s v="C-0404-1003-2"/>
    <s v="C"/>
    <s v="0404"/>
    <s v="1003"/>
    <s v="2"/>
    <m/>
    <m/>
    <m/>
    <m/>
    <m/>
    <s v="Nación"/>
    <x v="2"/>
    <s v="CSF"/>
    <x v="13"/>
    <n v="10334515783"/>
    <n v="0"/>
    <n v="0"/>
    <n v="10334515783"/>
    <n v="0"/>
    <n v="8721652092"/>
    <n v="1612863691"/>
    <n v="7745757389.5"/>
    <n v="3136403899.4899998"/>
    <n v="3097003751.1999998"/>
    <n v="3096493378.1999998"/>
  </r>
  <r>
    <s v="04-03-00"/>
    <s v="INSTITUTO GEOGRAFICO AGUSTIN CODAZZI - IGAC"/>
    <s v="C-0404-1003-2"/>
    <s v="C"/>
    <s v="0404"/>
    <s v="1003"/>
    <s v="2"/>
    <m/>
    <m/>
    <m/>
    <m/>
    <m/>
    <s v="Nación"/>
    <x v="3"/>
    <s v="CSF"/>
    <x v="13"/>
    <n v="134445997196"/>
    <n v="0"/>
    <n v="0"/>
    <n v="134445997196"/>
    <n v="0"/>
    <n v="34665382148.82"/>
    <n v="99780615047.179993"/>
    <n v="19927013236"/>
    <n v="2787455862.5999999"/>
    <n v="1171942243.5999999"/>
    <n v="1171942243.5999999"/>
  </r>
  <r>
    <s v="04-03-00"/>
    <s v="INSTITUTO GEOGRAFICO AGUSTIN CODAZZI - IGAC"/>
    <s v="C-0404-1003-2"/>
    <s v="C"/>
    <s v="0404"/>
    <s v="1003"/>
    <s v="2"/>
    <m/>
    <m/>
    <m/>
    <m/>
    <m/>
    <s v="Propios"/>
    <x v="1"/>
    <s v="CSF"/>
    <x v="13"/>
    <n v="28514586583"/>
    <n v="0"/>
    <n v="0"/>
    <n v="28514586583"/>
    <n v="0"/>
    <n v="14626810621"/>
    <n v="13887775962"/>
    <n v="10813513019.969999"/>
    <n v="3441982590.9400001"/>
    <n v="3366582611.9400001"/>
    <n v="3366582611.9400001"/>
  </r>
  <r>
    <s v="04-03-00"/>
    <s v="INSTITUTO GEOGRAFICO AGUSTIN CODAZZI - IGAC"/>
    <s v="C-0405-1003-4"/>
    <s v="C"/>
    <s v="0405"/>
    <s v="1003"/>
    <s v="4"/>
    <m/>
    <m/>
    <m/>
    <m/>
    <m/>
    <s v="Nación"/>
    <x v="2"/>
    <s v="CSF"/>
    <x v="14"/>
    <n v="117931087"/>
    <n v="0"/>
    <n v="0"/>
    <n v="117931087"/>
    <n v="0"/>
    <n v="106068934"/>
    <n v="11862153"/>
    <n v="106068934"/>
    <n v="82691623"/>
    <n v="75361257"/>
    <n v="75361257"/>
  </r>
  <r>
    <s v="04-03-00"/>
    <s v="INSTITUTO GEOGRAFICO AGUSTIN CODAZZI - IGAC"/>
    <s v="C-0405-1003-4"/>
    <s v="C"/>
    <s v="0405"/>
    <s v="1003"/>
    <s v="4"/>
    <m/>
    <m/>
    <m/>
    <m/>
    <m/>
    <s v="Propios"/>
    <x v="1"/>
    <s v="CSF"/>
    <x v="14"/>
    <n v="3673814716"/>
    <n v="0"/>
    <n v="0"/>
    <n v="3673814716"/>
    <n v="0"/>
    <n v="921667713"/>
    <n v="2752147003"/>
    <n v="786683726.82000005"/>
    <n v="362543203"/>
    <n v="343133957"/>
    <n v="343133957"/>
  </r>
  <r>
    <s v="04-03-00"/>
    <s v="INSTITUTO GEOGRAFICO AGUSTIN CODAZZI - IGAC"/>
    <s v="C-0499-1003-5"/>
    <s v="C"/>
    <s v="0499"/>
    <s v="1003"/>
    <s v="5"/>
    <m/>
    <m/>
    <m/>
    <m/>
    <m/>
    <s v="Nación"/>
    <x v="2"/>
    <s v="CSF"/>
    <x v="15"/>
    <n v="2562805098"/>
    <n v="0"/>
    <n v="0"/>
    <n v="2562805098"/>
    <n v="0"/>
    <n v="2501098068"/>
    <n v="61707030"/>
    <n v="816708130.03999996"/>
    <n v="203684976"/>
    <n v="176143175"/>
    <n v="176143175"/>
  </r>
  <r>
    <s v="04-03-00"/>
    <s v="INSTITUTO GEOGRAFICO AGUSTIN CODAZZI - IGAC"/>
    <s v="C-0499-1003-5"/>
    <s v="C"/>
    <s v="0499"/>
    <s v="1003"/>
    <s v="5"/>
    <m/>
    <m/>
    <m/>
    <m/>
    <m/>
    <s v="Propios"/>
    <x v="1"/>
    <s v="CSF"/>
    <x v="15"/>
    <n v="3402445240"/>
    <n v="0"/>
    <n v="0"/>
    <n v="3402445240"/>
    <n v="0"/>
    <n v="3349838244"/>
    <n v="52606996"/>
    <n v="3224092364"/>
    <n v="1129059342"/>
    <n v="1040619610"/>
    <n v="1040619610"/>
  </r>
  <r>
    <s v="04-03-00"/>
    <s v="INSTITUTO GEOGRAFICO AGUSTIN CODAZZI - IGAC"/>
    <s v="C-0499-1003-6"/>
    <s v="C"/>
    <s v="0499"/>
    <s v="1003"/>
    <s v="6"/>
    <m/>
    <m/>
    <m/>
    <m/>
    <m/>
    <s v="Nación"/>
    <x v="2"/>
    <s v="CSF"/>
    <x v="16"/>
    <n v="1000000000"/>
    <n v="0"/>
    <n v="0"/>
    <n v="1000000000"/>
    <n v="0"/>
    <n v="276428929"/>
    <n v="723571071"/>
    <n v="252262184"/>
    <n v="117384878"/>
    <n v="110054512"/>
    <n v="110054512"/>
  </r>
  <r>
    <s v="04-03-00"/>
    <s v="INSTITUTO GEOGRAFICO AGUSTIN CODAZZI - IGAC"/>
    <s v="C-0499-1003-6"/>
    <s v="C"/>
    <s v="0499"/>
    <s v="1003"/>
    <s v="6"/>
    <m/>
    <m/>
    <m/>
    <m/>
    <m/>
    <s v="Propios"/>
    <x v="1"/>
    <s v="CSF"/>
    <x v="16"/>
    <n v="793530741"/>
    <n v="0"/>
    <n v="0"/>
    <n v="793530741"/>
    <n v="0"/>
    <n v="104087600"/>
    <n v="689443141"/>
    <n v="104087600"/>
    <n v="59024000"/>
    <n v="59024000"/>
    <n v="59024000"/>
  </r>
  <r>
    <s v="04-03-00"/>
    <s v="INSTITUTO GEOGRAFICO AGUSTIN CODAZZI - IGAC"/>
    <s v="C-0499-1003-7"/>
    <s v="C"/>
    <s v="0499"/>
    <s v="1003"/>
    <s v="7"/>
    <m/>
    <m/>
    <m/>
    <m/>
    <m/>
    <s v="Nación"/>
    <x v="2"/>
    <s v="CSF"/>
    <x v="17"/>
    <n v="206818844"/>
    <n v="0"/>
    <n v="0"/>
    <n v="206818844"/>
    <n v="0"/>
    <n v="206818844"/>
    <n v="0"/>
    <n v="163683451"/>
    <n v="66029459"/>
    <n v="66029459"/>
    <n v="66029459"/>
  </r>
  <r>
    <s v="04-03-00"/>
    <s v="INSTITUTO GEOGRAFICO AGUSTIN CODAZZI - IGAC"/>
    <s v="C-0499-1003-8"/>
    <s v="C"/>
    <s v="0499"/>
    <s v="1003"/>
    <s v="8"/>
    <m/>
    <m/>
    <m/>
    <m/>
    <m/>
    <s v="Nación"/>
    <x v="2"/>
    <s v="CSF"/>
    <x v="18"/>
    <n v="54006100"/>
    <n v="0"/>
    <n v="0"/>
    <n v="54006100"/>
    <n v="0"/>
    <n v="14937974"/>
    <n v="39068126"/>
    <n v="13690828"/>
    <n v="8740540"/>
    <n v="8740540"/>
    <n v="8740540"/>
  </r>
  <r>
    <s v="04-03-00"/>
    <s v="INSTITUTO GEOGRAFICO AGUSTIN CODAZZI - IGAC"/>
    <s v="C-0499-1003-8"/>
    <s v="C"/>
    <s v="0499"/>
    <s v="1003"/>
    <s v="8"/>
    <m/>
    <m/>
    <m/>
    <m/>
    <m/>
    <s v="Propios"/>
    <x v="1"/>
    <s v="CSF"/>
    <x v="18"/>
    <n v="969041818"/>
    <n v="0"/>
    <n v="0"/>
    <n v="969041818"/>
    <n v="0"/>
    <n v="916733960"/>
    <n v="52307858"/>
    <n v="909111380"/>
    <n v="322028520"/>
    <n v="322028520"/>
    <n v="32202852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0">
  <r>
    <x v="0"/>
    <s v="Actualización y gestión catastral Nacional"/>
    <s v="Servicio de Información Catastral"/>
    <x v="0"/>
    <x v="0"/>
    <x v="0"/>
    <x v="0"/>
    <s v="MASORA_x000a_ Soacha. _x000a_ En SPI se registra un avance del 40% tomado con respecto a la meta del cuatrenio (5) que está en el plan de acción pero debería ir al 100%. Por lo anterior en el mes de junio se realizará el ajuste correspondiente en SPI."/>
    <s v="Subdirección de Catastro"/>
  </r>
  <r>
    <x v="0"/>
    <s v="Actualización y gestión catastral Nacional"/>
    <s v="Servicio de Información Catastral"/>
    <x v="1"/>
    <x v="1"/>
    <x v="1"/>
    <x v="1"/>
    <s v="El avance cuantitativo se reportará en enero/21, cuando entre en vigencia la información del área intervenida en 2020."/>
    <s v="Subdirección de Catastro"/>
  </r>
  <r>
    <x v="0"/>
    <s v="Actualización y gestión catastral Nacional"/>
    <s v="Servicio de Información Catastral"/>
    <x v="2"/>
    <x v="2"/>
    <x v="2"/>
    <x v="2"/>
    <s v="Meta aprobada PA 840.348"/>
    <s v="Subdirección de Catastro"/>
  </r>
  <r>
    <x v="0"/>
    <s v="Actualización y gestión catastral Nacional"/>
    <s v="Servicio de Información Catastral"/>
    <x v="3"/>
    <x v="3"/>
    <x v="3"/>
    <x v="3"/>
    <s v="Solicitudes recibidas 1206 y atendidas 545 acumulado a mayo, sin embargo en SPI se cargo lo correspondiente al como en los anteriores meses pero el acumulado a mayo es 45,0%. Cabe aclarar que este porcentaje puede variar mensualmente de acuerdo a las solicitudes recibidas y atendidas."/>
    <s v="Subdirección de Catastro"/>
  </r>
  <r>
    <x v="0"/>
    <s v="Actualización y gestión catastral Nacional"/>
    <s v="Servicio de Información Catastral"/>
    <x v="4"/>
    <x v="3"/>
    <x v="4"/>
    <x v="4"/>
    <s v="Se actualizó la información del geoportal y datos abiertos, con la información correspondiente al mes de abril de 2020"/>
    <s v="Subdirección de Catastro"/>
  </r>
  <r>
    <x v="0"/>
    <s v="Actualización y gestión catastral Nacional"/>
    <s v="Servicio de avalúos"/>
    <x v="5"/>
    <x v="4"/>
    <x v="5"/>
    <x v="5"/>
    <s v="Meta aprobada PA 2020 es 7358 avalúos"/>
    <s v="Subdirección de Catastro"/>
  </r>
  <r>
    <x v="1"/>
    <s v="Actualización y gestión catastral Nacional"/>
    <m/>
    <x v="6"/>
    <x v="5"/>
    <x v="5"/>
    <x v="6"/>
    <s v="Meta aprobada PA 2020 es 7358 avalúos"/>
    <s v="Subdirección de Catastro"/>
  </r>
  <r>
    <x v="1"/>
    <s v="Actualización y gestión catastral Nacional"/>
    <m/>
    <x v="7"/>
    <x v="3"/>
    <x v="4"/>
    <x v="4"/>
    <s v="Se actualizó la información del geoportal y datos abiertos, con la información correspondiente al mes de abril de 2020"/>
    <s v="Subdirección de Catastro"/>
  </r>
  <r>
    <x v="0"/>
    <s v="Fortalecimiento de la gestión del conocimiento y la innovación en el ámbito geográfico del territorio Nacional"/>
    <s v="Servicio de Gestión del conocimiento e Innovación Geográfica"/>
    <x v="8"/>
    <x v="3"/>
    <x v="6"/>
    <x v="7"/>
    <m/>
    <s v="Oficina CIAF"/>
  </r>
  <r>
    <x v="0"/>
    <s v="Fortalecimiento de la gestión del conocimiento y la innovación en el ámbito geográfico del territorio Nacional"/>
    <s v="Servicio de asistencia técnica para la gestión de los recursos geográficos"/>
    <x v="9"/>
    <x v="6"/>
    <x v="7"/>
    <x v="8"/>
    <m/>
    <s v="Oficina CIAF"/>
  </r>
  <r>
    <x v="0"/>
    <s v="Fortalecimiento de la gestión del conocimiento y la innovación en el ámbito geográfico del territorio Nacional"/>
    <s v="Documentos normativos"/>
    <x v="10"/>
    <x v="0"/>
    <x v="1"/>
    <x v="1"/>
    <m/>
    <s v="Oficina CIAF"/>
  </r>
  <r>
    <x v="1"/>
    <s v="Fortalecimiento de la gestión del conocimiento y la innovación en el ámbito geográfico del territorio Nacional"/>
    <m/>
    <x v="11"/>
    <x v="7"/>
    <x v="7"/>
    <x v="9"/>
    <m/>
    <s v="Oficina CIAF"/>
  </r>
  <r>
    <x v="0"/>
    <s v="Fortalecimiento de la gestión institucional del IGAC a nivel Nacional"/>
    <s v="Servicios tecnológicos"/>
    <x v="12"/>
    <x v="8"/>
    <x v="8"/>
    <x v="10"/>
    <m/>
    <s v="Oficina de Informática y Telecomunicaciones "/>
  </r>
  <r>
    <x v="0"/>
    <s v="Fortalecimiento de la gestión institucional del IGAC a nivel Nacional"/>
    <s v="Documentos de planeación"/>
    <x v="13"/>
    <x v="0"/>
    <x v="1"/>
    <x v="1"/>
    <m/>
    <s v="Oficina Asesora de Planeación "/>
  </r>
  <r>
    <x v="0"/>
    <s v="Fortalecimiento de la gestión institucional del IGAC a nivel Nacional"/>
    <s v="Documentos de planeación"/>
    <x v="14"/>
    <x v="0"/>
    <x v="1"/>
    <x v="1"/>
    <m/>
    <s v="Oficina Asesora de Planeación "/>
  </r>
  <r>
    <x v="0"/>
    <s v="Fortalecimiento de la gestión institucional del IGAC a nivel Nacional"/>
    <s v="Servicio de Implementación Sistemas de Gestión"/>
    <x v="15"/>
    <x v="3"/>
    <x v="1"/>
    <x v="1"/>
    <m/>
    <s v="Oficina Asesora de Planeación "/>
  </r>
  <r>
    <x v="0"/>
    <s v="Fortalecimiento de la gestión institucional del IGAC a nivel Nacional"/>
    <s v="Servicio de Educación informal para la gestión Administrativa"/>
    <x v="16"/>
    <x v="9"/>
    <x v="1"/>
    <x v="1"/>
    <m/>
    <s v="Secretaria General-GIT Talento humano"/>
  </r>
  <r>
    <x v="1"/>
    <s v="Fortalecimiento de la gestión institucional del IGAC a nivel Nacional"/>
    <m/>
    <x v="17"/>
    <x v="7"/>
    <x v="0"/>
    <x v="7"/>
    <m/>
    <s v="Secretaria General-GIT Servicio al ciudadano "/>
  </r>
  <r>
    <x v="1"/>
    <s v="Fortalecimiento de la gestión institucional del IGAC a nivel Nacional"/>
    <m/>
    <x v="18"/>
    <x v="10"/>
    <x v="1"/>
    <x v="1"/>
    <m/>
    <s v="Oficina Asesora de Planeación "/>
  </r>
  <r>
    <x v="1"/>
    <s v="Fortalecimiento de la gestión institucional del IGAC a nivel Nacional"/>
    <m/>
    <x v="19"/>
    <x v="3"/>
    <x v="9"/>
    <x v="11"/>
    <m/>
    <s v="Oficina de Difusión y Mercadeo"/>
  </r>
  <r>
    <x v="1"/>
    <s v="Fortalecimiento de la gestión institucional del IGAC a nivel Nacional"/>
    <m/>
    <x v="20"/>
    <x v="0"/>
    <x v="1"/>
    <x v="1"/>
    <m/>
    <s v="Secretaria General-GIT Servicio al ciudadano "/>
  </r>
  <r>
    <x v="1"/>
    <s v="Fortalecimiento de la gestión institucional del IGAC a nivel Nacional"/>
    <m/>
    <x v="21"/>
    <x v="11"/>
    <x v="1"/>
    <x v="1"/>
    <m/>
    <s v="Secretaria General -GIT Talento humano"/>
  </r>
  <r>
    <x v="1"/>
    <s v="Fortalecimiento de la gestión institucional del IGAC a nivel Nacional"/>
    <m/>
    <x v="22"/>
    <x v="8"/>
    <x v="10"/>
    <x v="12"/>
    <m/>
    <s v="Oficina Asesora de Planeación "/>
  </r>
  <r>
    <x v="1"/>
    <s v="Fortalecimiento de la gestión institucional del IGAC a nivel Nacional"/>
    <m/>
    <x v="23"/>
    <x v="12"/>
    <x v="11"/>
    <x v="13"/>
    <m/>
    <s v="Oficina de Informática y Telecomunicaciones "/>
  </r>
  <r>
    <x v="1"/>
    <s v="Fortalecimiento de la gestión institucional del IGAC a nivel Nacional"/>
    <m/>
    <x v="24"/>
    <x v="13"/>
    <x v="12"/>
    <x v="14"/>
    <m/>
    <s v="Oficina de Informática y Telecomunicaciones "/>
  </r>
  <r>
    <x v="1"/>
    <s v="Fortalecimiento de la gestión institucional del IGAC a nivel Nacional"/>
    <m/>
    <x v="25"/>
    <x v="3"/>
    <x v="1"/>
    <x v="1"/>
    <m/>
    <s v="Oficina de Control Interno"/>
  </r>
  <r>
    <x v="0"/>
    <s v="Fortalecimiento de la infraestructura física del IGAC a nivel Nacional"/>
    <s v="Sedes ampliadas"/>
    <x v="26"/>
    <x v="0"/>
    <x v="1"/>
    <x v="1"/>
    <m/>
    <s v="Secretaria General-GIT servicios administrativos "/>
  </r>
  <r>
    <x v="0"/>
    <s v="Fortalecimiento de la infraestructura física del IGAC a nivel Nacional"/>
    <s v="Sedes adecuadas"/>
    <x v="27"/>
    <x v="0"/>
    <x v="1"/>
    <x v="1"/>
    <m/>
    <s v="Secretaria General-GIT servicios administrativos "/>
  </r>
  <r>
    <x v="0"/>
    <s v="Fortalecimiento de la infraestructura física del IGAC a nivel Nacional"/>
    <s v="Sedes mantenidas"/>
    <x v="28"/>
    <x v="14"/>
    <x v="13"/>
    <x v="15"/>
    <m/>
    <s v="Secretaria General-GIT servicios administrativos "/>
  </r>
  <r>
    <x v="1"/>
    <s v="Fortalecimiento de la infraestructura física del IGAC a nivel Nacional"/>
    <m/>
    <x v="29"/>
    <x v="0"/>
    <x v="1"/>
    <x v="1"/>
    <m/>
    <s v="Secretaria General-GIT servicios administrativos "/>
  </r>
  <r>
    <x v="1"/>
    <s v="Fortalecimiento de la infraestructura física del IGAC a nivel Nacional"/>
    <m/>
    <x v="30"/>
    <x v="14"/>
    <x v="13"/>
    <x v="15"/>
    <m/>
    <s v="Secretaria General-GIT servicios administrativos "/>
  </r>
  <r>
    <x v="1"/>
    <s v="Fortalecimiento de la infraestructura física del IGAC a nivel Nacional"/>
    <m/>
    <x v="31"/>
    <x v="0"/>
    <x v="1"/>
    <x v="1"/>
    <m/>
    <s v="Secretaria General-GIT servicios administrativos "/>
  </r>
  <r>
    <x v="0"/>
    <s v="Fortalecimiento de los procesos de difusión y acceso a la información geográfica a nivel Nacional"/>
    <s v="Servicios de información implementados"/>
    <x v="32"/>
    <x v="15"/>
    <x v="14"/>
    <x v="16"/>
    <m/>
    <s v="Oficina de Difusión y Mercadeo"/>
  </r>
  <r>
    <x v="0"/>
    <s v="Fortalecimiento de los procesos de difusión y acceso a la información geográfica a nivel Nacional"/>
    <s v="Documentos de lineamientos técnicos"/>
    <x v="33"/>
    <x v="0"/>
    <x v="15"/>
    <x v="17"/>
    <m/>
    <s v="Oficina de Difusión y Mercadeo"/>
  </r>
  <r>
    <x v="1"/>
    <s v="Fortalecimiento de los procesos de difusión y acceso a la información geográfica a nivel Nacional"/>
    <m/>
    <x v="34"/>
    <x v="14"/>
    <x v="16"/>
    <x v="18"/>
    <m/>
    <s v="Oficina de Difusión y Mercadeo"/>
  </r>
  <r>
    <x v="1"/>
    <s v="Fortalecimiento de los procesos de difusión y acceso a la información geográfica a nivel Nacional"/>
    <m/>
    <x v="35"/>
    <x v="8"/>
    <x v="1"/>
    <x v="1"/>
    <m/>
    <s v="Oficina de Difusión y Mercadeo"/>
  </r>
  <r>
    <x v="0"/>
    <s v="Generación de estudios de suelos, tierras y aplicaciones agrológicas como insumo para el ordenamiento integral y el manejo sostenible del territorio a nivel Nacional"/>
    <s v="Servicio de análisis químicos, físicos, mineralógicos y biológicos de suelos"/>
    <x v="36"/>
    <x v="16"/>
    <x v="17"/>
    <x v="19"/>
    <m/>
    <s v="Subdirección de Agrología "/>
  </r>
  <r>
    <x v="0"/>
    <s v="Generación de estudios de suelos, tierras y aplicaciones agrológicas como insumo para el ordenamiento integral y el manejo sostenible del territorio a nivel Nacional"/>
    <s v="Servicio de Información agrológica"/>
    <x v="37"/>
    <x v="17"/>
    <x v="18"/>
    <x v="20"/>
    <m/>
    <s v="Subdirección de Agrología "/>
  </r>
  <r>
    <x v="1"/>
    <s v="Generación de estudios de suelos, tierras y aplicaciones agrológicas como insumo para el ordenamiento integral y el manejo sostenible del territorio a nivel Nacional"/>
    <m/>
    <x v="38"/>
    <x v="18"/>
    <x v="1"/>
    <x v="1"/>
    <m/>
    <s v="Subdirección de Agrología "/>
  </r>
  <r>
    <x v="1"/>
    <s v="Generación de estudios de suelos, tierras y aplicaciones agrológicas como insumo para el ordenamiento integral y el manejo sostenible del territorio a nivel Nacional"/>
    <s v="_x000a_"/>
    <x v="39"/>
    <x v="19"/>
    <x v="1"/>
    <x v="1"/>
    <m/>
    <s v="Subdirección de Agrología "/>
  </r>
  <r>
    <x v="0"/>
    <s v="Generación de estudios geográficos e investigaciones para la caracterización, análisis y delimitación geográfica del territorio Nacional"/>
    <s v="Documentos de estudios técnicos sobre geografía"/>
    <x v="40"/>
    <x v="20"/>
    <x v="19"/>
    <x v="21"/>
    <m/>
    <s v="Subdirección de Geografía y Cartografía "/>
  </r>
  <r>
    <x v="0"/>
    <s v="Generación de estudios geográficos e investigaciones para la caracterización, análisis y delimitación geográfica del territorio Nacional"/>
    <s v="Documentos de Investigación"/>
    <x v="41"/>
    <x v="0"/>
    <x v="1"/>
    <x v="1"/>
    <m/>
    <s v="Subdirección de Geografía y Cartografía "/>
  </r>
  <r>
    <x v="0"/>
    <s v="Generación de estudios geográficos e investigaciones para la caracterización, análisis y delimitación geográfica del territorio Nacional"/>
    <s v="Base de Datos del Diccionario geográfico"/>
    <x v="42"/>
    <x v="21"/>
    <x v="1"/>
    <x v="1"/>
    <m/>
    <s v="Subdirección de Geografía y Cartografía "/>
  </r>
  <r>
    <x v="0"/>
    <s v="Generación de estudios geográficos e investigaciones para la caracterización, análisis y delimitación geográfica del territorio Nacional"/>
    <s v="Documentos de estudios técnicos de deslindes y de Territorios Indígenas"/>
    <x v="43"/>
    <x v="22"/>
    <x v="20"/>
    <x v="22"/>
    <m/>
    <s v="Subdirección de Geografía y Cartografía "/>
  </r>
  <r>
    <x v="0"/>
    <s v="Generación de estudios geográficos e investigaciones para la caracterización, análisis y delimitación geográfica del territorio Nacional"/>
    <s v="Servicio de apoyo técnico a las solicitudes recibidas por la cancillería en temas fronterizos"/>
    <x v="44"/>
    <x v="23"/>
    <x v="16"/>
    <x v="23"/>
    <m/>
    <s v="Subdirección de Geografía y Cartografía "/>
  </r>
  <r>
    <x v="0"/>
    <s v="Generación de estudios geográficos e investigaciones para la caracterización, análisis y delimitación geográfica del territorio Nacional"/>
    <s v="Documentos metodológicos"/>
    <x v="45"/>
    <x v="20"/>
    <x v="19"/>
    <x v="21"/>
    <m/>
    <s v="Subdirección de Geografía y Cartografía "/>
  </r>
  <r>
    <x v="0"/>
    <s v="Generación de estudios geográficos e investigaciones para la caracterización, análisis y delimitación geográfica del territorio Nacional"/>
    <s v="Servicio de información geográfica, geodésica y cartográfica "/>
    <x v="46"/>
    <x v="24"/>
    <x v="1"/>
    <x v="1"/>
    <m/>
    <s v="Subdirección de Geografía y Cartografía "/>
  </r>
  <r>
    <x v="1"/>
    <s v="Generación de estudios geográficos e investigaciones para la caracterización, análisis y delimitación geográfica del territorio Nacional"/>
    <m/>
    <x v="47"/>
    <x v="3"/>
    <x v="6"/>
    <x v="7"/>
    <m/>
    <s v="Subdirección de Geografía y Cartografía "/>
  </r>
  <r>
    <x v="0"/>
    <s v="Implementación de un sistema de gestión documental en el IGAC a nivel Nacional"/>
    <s v="Servicio de Gestión Documental"/>
    <x v="48"/>
    <x v="3"/>
    <x v="21"/>
    <x v="24"/>
    <m/>
    <s v="Secretaria General-GIT Gestión documental"/>
  </r>
  <r>
    <x v="0"/>
    <s v="Implementación de un sistema de gestión documental en el IGAC a nivel Nacional"/>
    <s v="Servicios de información implementados"/>
    <x v="32"/>
    <x v="3"/>
    <x v="1"/>
    <x v="1"/>
    <m/>
    <s v="Secretaria General-GIT Gestión documental"/>
  </r>
  <r>
    <x v="1"/>
    <s v="Implementación de un sistema de gestión documental en el IGAC a nivel Nacional"/>
    <m/>
    <x v="49"/>
    <x v="25"/>
    <x v="22"/>
    <x v="25"/>
    <m/>
    <s v="Secretaria General-GIT Gestión documental"/>
  </r>
  <r>
    <x v="0"/>
    <s v="Levantamiento, generación y actualización de la red geodésica y la cartografía básica a nivel Nacional"/>
    <s v="Servicios de Información Geográfica, geodésica y cartográfica "/>
    <x v="46"/>
    <x v="26"/>
    <x v="23"/>
    <x v="26"/>
    <m/>
    <s v="Subdirección de Geografía y Cartografía "/>
  </r>
  <r>
    <x v="0"/>
    <s v="Levantamiento, generación y actualización de la red geodésica y la cartografía básica a nivel Nacional"/>
    <s v="Servicios de Información Geodésica actualizado"/>
    <x v="7"/>
    <x v="3"/>
    <x v="1"/>
    <x v="1"/>
    <m/>
    <s v="Subdirección de Geografía y Cartografía "/>
  </r>
  <r>
    <x v="0"/>
    <s v="Levantamiento, generación y actualización de la red geodésica y la cartografía básica a nivel Nacional"/>
    <s v="Servicios de Información Geodésica actualizado"/>
    <x v="50"/>
    <x v="27"/>
    <x v="1"/>
    <x v="1"/>
    <m/>
    <s v="Subdirección de Geografía y Cartografía "/>
  </r>
  <r>
    <x v="0"/>
    <s v="Levantamiento, generación y actualización de la red geodésica y la cartografía básica a nivel Nacional"/>
    <s v="Servicios de Información Geodésica actualizado"/>
    <x v="51"/>
    <x v="11"/>
    <x v="1"/>
    <x v="1"/>
    <m/>
    <s v="Subdirección de Geografía y Cartografía "/>
  </r>
  <r>
    <x v="0"/>
    <s v="Levantamiento, generación y actualización de la red geodésica y la cartografía básica a nivel Nacional"/>
    <s v="Servicios de Información Geodésica actualizado"/>
    <x v="52"/>
    <x v="11"/>
    <x v="1"/>
    <x v="1"/>
    <m/>
    <s v="Subdirección de Geografía y Cartografía "/>
  </r>
  <r>
    <x v="0"/>
    <s v="Levantamiento, generación y actualización de la red geodésica y la cartografía básica a nivel Nacional"/>
    <s v="Servicios de Información Geodésica actualizado"/>
    <x v="53"/>
    <x v="28"/>
    <x v="23"/>
    <x v="27"/>
    <m/>
    <s v="Subdirección de Geografía y Cartografía "/>
  </r>
  <r>
    <x v="0"/>
    <s v="Levantamiento, generación y actualización de la red geodésica y la cartografía básica a nivel Nacional"/>
    <s v="Servicios de Información Geodésica actualizado"/>
    <x v="54"/>
    <x v="29"/>
    <x v="1"/>
    <x v="1"/>
    <m/>
    <s v="Subdirección de Geografía y Cartografía "/>
  </r>
  <r>
    <x v="0"/>
    <s v="Levantamiento, generación y actualización de la red geodésica y la cartografía básica a nivel Nacional"/>
    <s v="Servicio de información Cartográfica actualizado"/>
    <x v="7"/>
    <x v="3"/>
    <x v="1"/>
    <x v="1"/>
    <m/>
    <s v="Subdirección de Geografía y Cartografía "/>
  </r>
  <r>
    <x v="0"/>
    <s v="Levantamiento, generación y actualización de la red geodésica y la cartografía básica a nivel Nacional"/>
    <s v="Servicio de información Cartográfica actualizado"/>
    <x v="55"/>
    <x v="30"/>
    <x v="24"/>
    <x v="28"/>
    <m/>
    <s v="Subdirección de Geografía y Cartografía "/>
  </r>
  <r>
    <x v="0"/>
    <s v="Levantamiento, generación y actualización de la red geodésica y la cartografía básica a nivel Nacional"/>
    <s v="Servicio de información Cartográfica actualizado"/>
    <x v="56"/>
    <x v="31"/>
    <x v="1"/>
    <x v="1"/>
    <m/>
    <s v="Subdirección de Geografía y Cartografía "/>
  </r>
  <r>
    <x v="0"/>
    <s v="Levantamiento, generación y actualización de la red geodésica y la cartografía básica a nivel Nacional"/>
    <s v="Servicio de información Cartográfica actualizado"/>
    <x v="57"/>
    <x v="30"/>
    <x v="25"/>
    <x v="29"/>
    <m/>
    <s v="Subdirección de Geografía y Cartografía "/>
  </r>
  <r>
    <x v="1"/>
    <s v="Levantamiento, generación y actualización de la red geodésica y la cartografía básica a nivel Nacional"/>
    <m/>
    <x v="58"/>
    <x v="32"/>
    <x v="26"/>
    <x v="30"/>
    <m/>
    <s v="Subdirección de Geografía y Cartografía "/>
  </r>
  <r>
    <x v="2"/>
    <m/>
    <m/>
    <x v="59"/>
    <x v="33"/>
    <x v="27"/>
    <x v="31"/>
    <s v="101.437 ha de cartografía generada correspondiente a los municipios de María La Baja (Bolívar) y Río Blanco (Tolima)._x000a__x000a_El 23% de la meta para 2020 corresponde a 20.253.667,78 ha "/>
    <s v="Subdirección de Geografía y Cartografía "/>
  </r>
  <r>
    <x v="2"/>
    <m/>
    <m/>
    <x v="60"/>
    <x v="34"/>
    <x v="28"/>
    <x v="32"/>
    <s v="130.748 ha de estudios de caracterización geográfica (municipios de Gámeza, Socha, Socotá, Tasco, Sativasur, Betéitiva, y Cerinza del departamento de Boyacá)"/>
    <s v="Subdirección de Geografía y Cartografía "/>
  </r>
  <r>
    <x v="2"/>
    <m/>
    <m/>
    <x v="61"/>
    <x v="35"/>
    <x v="1"/>
    <x v="1"/>
    <s v="Información disponible  el 1ro. de enero de cada año, momento en el cual se ha efectuado la inscripción en la base nacional catastral y entra en vigencia la información resultante del proceso de actualización o formación catastral multipropósito._x000a__x000a_El 20,1% corresponde a 21.000.000 ha, de las cuales se preveé la actualización de 7.512.863ha para la vigencia 2020 (36% de la meta 2020)"/>
    <s v="Subdirección de Catastro"/>
  </r>
  <r>
    <x v="2"/>
    <m/>
    <m/>
    <x v="62"/>
    <x v="36"/>
    <x v="1"/>
    <x v="1"/>
    <s v="Información disponible el 1ro. de enero de cada año, momento en el cual se ha efectuado la inscripción en la base nacional catastral y entra en vigencia la información resultante del proceso de actualización o formación catastral multipropósito._x000a__x000a_El 19,9% corresponde a 7.777.870 ha, de las cuales se preveé la actualización de 999.718ha para la vigencia 2020 (12,8% de la meta 2020)"/>
    <s v="Subdirección de Catastro"/>
  </r>
  <r>
    <x v="2"/>
    <m/>
    <m/>
    <x v="63"/>
    <x v="37"/>
    <x v="29"/>
    <x v="33"/>
    <s v="La meta del 30% corresponde a la actividad &quot;avances en el sistema de transición&quot; que contiene los siguientes componentes:_x000a__x000a_*NUPRE_x000a_*Interrelación catastro-registro_x000a_*Ajustes CICA_x000a_*Insumos_x000a_*LADM_COL_x000a_*Diagnóstico SNC_x000a_"/>
    <s v="Subdirección de Catastro"/>
  </r>
  <r>
    <x v="2"/>
    <m/>
    <m/>
    <x v="64"/>
    <x v="7"/>
    <x v="30"/>
    <x v="34"/>
    <m/>
    <s v="Subdirección de Catastro"/>
  </r>
  <r>
    <x v="2"/>
    <m/>
    <m/>
    <x v="65"/>
    <x v="24"/>
    <x v="31"/>
    <x v="35"/>
    <m/>
    <s v="Oficina CIAF"/>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998">
  <r>
    <s v="120"/>
    <s v="2020-01-07 00:00:00"/>
    <s v="2020-01-07 08:43:00"/>
    <s v="Gasto"/>
    <s v="Con Compromiso"/>
    <s v="002"/>
    <x v="0"/>
    <x v="0"/>
    <s v="SERVICIOS DE DISTRIBUCIÓN DE ELECTRICIDAD, GAS Y AGUA (POR CUENTA PROPIA)"/>
    <s v="Nación"/>
    <x v="0"/>
    <s v="CSF"/>
    <n v="90000000"/>
    <n v="5426780"/>
    <n v="95426780"/>
    <n v="0"/>
    <s v="VR, SERVICIO DE ENERGIA, DE LAS DOS SEDES DE LA TERRITORIAL ATLANTICO VIGENCIA 2020"/>
    <s v="120"/>
    <s v="320, 820, 1820, 3220, 4520, 5620, 6120, 6420, 7020, 8120, 9120, 11220, 11320, 12220"/>
    <s v="120, 620, 1420, 2020, 4020, 6120, 7120, 7920, 10120, 11320, 13320, 13520, 16320"/>
    <s v="120, 5820, 11320, 17920, 26420, 37120, 43220, 48920, 55920, 66020, 72920, 83420"/>
    <s v="4474420, 20218620, 46112120, 83910720, 113442620, 148371320, 179292620, 208652120, 247679420, 247776620, 282327620, 314980820, 353728920"/>
    <s v="-0"/>
    <x v="0"/>
    <x v="0"/>
  </r>
  <r>
    <s v="220"/>
    <s v="2020-01-07 00:00:00"/>
    <s v="2020-01-07 08:46:00"/>
    <s v="Gasto"/>
    <s v="Con Compromiso"/>
    <s v="002"/>
    <x v="0"/>
    <x v="1"/>
    <s v="SERVICIOS DE TELECOMUNICACIONES, TRANSMISIÓN Y SUMINISTRO DE INFORMACIÓN"/>
    <s v="Nación"/>
    <x v="0"/>
    <s v="CSF"/>
    <n v="1200000"/>
    <n v="-704532"/>
    <n v="495468"/>
    <n v="0"/>
    <s v="VR, SERVICIO DE TELEFONIA OFICINA TERRITORIAL ATLANTICO, VIGENCIA 2020"/>
    <s v="220"/>
    <s v="1020, 1620, 4620, 6220, 8020"/>
    <s v="820, 1320, 4120"/>
    <s v="6020, 11220, 18420, 26620"/>
    <s v="20802320, 22784620, 45843220, 94714520, 116044020"/>
    <s v="-0"/>
    <x v="0"/>
    <x v="0"/>
  </r>
  <r>
    <s v="320"/>
    <s v="2020-01-07 00:00:00"/>
    <s v="2020-01-07 08:50:00"/>
    <s v="Gasto"/>
    <s v="Con Compromiso"/>
    <s v="002"/>
    <x v="0"/>
    <x v="2"/>
    <s v="SERVICIOS DE ALCANTARILLADO, RECOLECCIÓN, TRATAMIENTO Y DISPOSICIÓN DE DESECHOS Y OTROS SERVICIOS DE SANEAMIENTO AMBIENTAL"/>
    <s v="Nación"/>
    <x v="0"/>
    <s v="CSF"/>
    <n v="2600000"/>
    <n v="474255"/>
    <n v="3074255"/>
    <n v="0"/>
    <s v="VR, SERVICIO DE ACUEDUCTO, ALCANTARILLADO Y ASEO, DE LAS DOS SEDES DE LA TERRITORIAL ATLANTICO, VIGENCIA 2020"/>
    <s v="320"/>
    <s v="120, 220, 920, 2120, 4420, 4720, 4820, 5320, 5520, 6320, 7120, 7220, 8320, 9220, 11620, 12920"/>
    <s v="220, 720, 1520, 3620, 4220, 4420, 5620, 6020, 7220, 8620, 8720, 10320, 11420, 13620, 17420"/>
    <s v="220, 5920, 11420, 26020, 26820, 26920, 33420, 37020, 43320, 49620, 49720, 56120, 65720, 73020, 84620"/>
    <s v="4486020, 20269120, 50571420, 104648720, 121317420, 121318220, 139198020, 143637420, 179415620, 217857820, 219258620, 251238520, 281108720, 322243020, 360880720"/>
    <s v="-0"/>
    <x v="0"/>
    <x v="0"/>
  </r>
  <r>
    <s v="320"/>
    <s v="2020-01-07 00:00:00"/>
    <s v="2020-01-07 08:50:00"/>
    <s v="Gasto"/>
    <s v="Con Compromiso"/>
    <s v="002"/>
    <x v="0"/>
    <x v="0"/>
    <s v="SERVICIOS DE DISTRIBUCIÓN DE ELECTRICIDAD, GAS Y AGUA (POR CUENTA PROPIA)"/>
    <s v="Nación"/>
    <x v="0"/>
    <s v="CSF"/>
    <n v="0"/>
    <n v="2056911"/>
    <n v="2056911"/>
    <n v="0"/>
    <s v="VR, SERVICIO DE ACUEDUCTO, ALCANTARILLADO Y ASEO, DE LAS DOS SEDES DE LA TERRITORIAL ATLANTICO, VIGENCIA 2020"/>
    <s v="320"/>
    <s v="120, 220, 920, 2120, 4420, 4720, 4820, 5320, 5520, 6320, 7120, 7220, 8320, 9220, 11620, 12920"/>
    <s v="220, 720, 1520, 3620, 4220, 4420, 5620, 6020, 7220, 8620, 8720, 10320, 11420, 13620, 17420"/>
    <s v="220, 5920, 11420, 26020, 26820, 26920, 33420, 37020, 43320, 49620, 49720, 56120, 65720, 73020, 84620"/>
    <s v="4486020, 20269120, 50571420, 104648720, 121317420, 121318220, 139198020, 143637420, 179415620, 217857820, 219258620, 251238520, 281108720, 322243020, 360880720"/>
    <s v="-0"/>
    <x v="0"/>
    <x v="0"/>
  </r>
  <r>
    <s v="420"/>
    <s v="2020-01-20 00:00:00"/>
    <s v="2020-01-20 13:51:00"/>
    <s v="Gasto"/>
    <s v="Con Compromiso"/>
    <s v="002"/>
    <x v="0"/>
    <x v="3"/>
    <s v="AUXILIO DE TRANSPORTE"/>
    <s v="Nación"/>
    <x v="0"/>
    <s v="CSF"/>
    <n v="1501669"/>
    <n v="0"/>
    <n v="1501669"/>
    <n v="0"/>
    <s v="VR, PAGO DE NOMINA AL PERSONAL DE PLANTA, DE LA TERRITORIAL ATLANTICO CORRESPONDIENTE AL MES DE ENERO/2020"/>
    <s v="420"/>
    <s v="420, 520"/>
    <s v="-0"/>
    <s v="320, 420, 520, 620, 720, 820, 920, 1020, 1120, 1220, 1320, 1420, 1520, 1620, 1720, 1820, 1920, 2020, 2120, 2220, 2320, 2420, 2520, 2620, 2720, 2820, 2920, 3020, 3120, 3220, 3320, 3420, 3520, 3620, 3720, 3820, 3920, 4020"/>
    <s v="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
    <s v="-0"/>
    <x v="0"/>
    <x v="0"/>
  </r>
  <r>
    <s v="420"/>
    <s v="2020-01-20 00:00:00"/>
    <s v="2020-01-20 13:51:00"/>
    <s v="Gasto"/>
    <s v="Con Compromiso"/>
    <s v="002"/>
    <x v="0"/>
    <x v="4"/>
    <s v="PRIMA DE VACACIONES"/>
    <s v="Nación"/>
    <x v="0"/>
    <s v="CSF"/>
    <n v="1724051"/>
    <n v="0"/>
    <n v="1724051"/>
    <n v="0"/>
    <s v="VR, PAGO DE NOMINA AL PERSONAL DE PLANTA, DE LA TERRITORIAL ATLANTICO CORRESPONDIENTE AL MES DE ENERO/2020"/>
    <s v="420"/>
    <s v="420, 520"/>
    <s v="-0"/>
    <s v="320, 420, 520, 620, 720, 820, 920, 1020, 1120, 1220, 1320, 1420, 1520, 1620, 1720, 1820, 1920, 2020, 2120, 2220, 2320, 2420, 2520, 2620, 2720, 2820, 2920, 3020, 3120, 3220, 3320, 3420, 3520, 3620, 3720, 3820, 3920, 4020"/>
    <s v="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
    <s v="-0"/>
    <x v="0"/>
    <x v="0"/>
  </r>
  <r>
    <s v="420"/>
    <s v="2020-01-20 00:00:00"/>
    <s v="2020-01-20 13:51:00"/>
    <s v="Gasto"/>
    <s v="Con Compromiso"/>
    <s v="002"/>
    <x v="0"/>
    <x v="5"/>
    <s v="PRIMA TÉCNICA NO SALARIAL"/>
    <s v="Nación"/>
    <x v="0"/>
    <s v="CSF"/>
    <n v="2240265"/>
    <n v="0"/>
    <n v="2240265"/>
    <n v="0"/>
    <s v="VR, PAGO DE NOMINA AL PERSONAL DE PLANTA, DE LA TERRITORIAL ATLANTICO CORRESPONDIENTE AL MES DE ENERO/2020"/>
    <s v="420"/>
    <s v="420, 520"/>
    <s v="-0"/>
    <s v="320, 420, 520, 620, 720, 820, 920, 1020, 1120, 1220, 1320, 1420, 1520, 1620, 1720, 1820, 1920, 2020, 2120, 2220, 2320, 2420, 2520, 2620, 2720, 2820, 2920, 3020, 3120, 3220, 3320, 3420, 3520, 3620, 3720, 3820, 3920, 4020"/>
    <s v="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
    <s v="-0"/>
    <x v="0"/>
    <x v="0"/>
  </r>
  <r>
    <s v="420"/>
    <s v="2020-01-20 00:00:00"/>
    <s v="2020-01-20 13:51:00"/>
    <s v="Gasto"/>
    <s v="Con Compromiso"/>
    <s v="002"/>
    <x v="0"/>
    <x v="6"/>
    <s v="SUBSIDIO DE ALIMENTACIÓN"/>
    <s v="Nación"/>
    <x v="0"/>
    <s v="CSF"/>
    <n v="1106651"/>
    <n v="0"/>
    <n v="1106651"/>
    <n v="0"/>
    <s v="VR, PAGO DE NOMINA AL PERSONAL DE PLANTA, DE LA TERRITORIAL ATLANTICO CORRESPONDIENTE AL MES DE ENERO/2020"/>
    <s v="420"/>
    <s v="420, 520"/>
    <s v="-0"/>
    <s v="320, 420, 520, 620, 720, 820, 920, 1020, 1120, 1220, 1320, 1420, 1520, 1620, 1720, 1820, 1920, 2020, 2120, 2220, 2320, 2420, 2520, 2620, 2720, 2820, 2920, 3020, 3120, 3220, 3320, 3420, 3520, 3620, 3720, 3820, 3920, 4020"/>
    <s v="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
    <s v="-0"/>
    <x v="0"/>
    <x v="0"/>
  </r>
  <r>
    <s v="420"/>
    <s v="2020-01-20 00:00:00"/>
    <s v="2020-01-20 13:51:00"/>
    <s v="Gasto"/>
    <s v="Con Compromiso"/>
    <s v="002"/>
    <x v="0"/>
    <x v="7"/>
    <s v="BONIFICACIÓN ESPECIAL DE RECREACIÓN"/>
    <s v="Nación"/>
    <x v="0"/>
    <s v="CSF"/>
    <n v="203683"/>
    <n v="0"/>
    <n v="203683"/>
    <n v="0"/>
    <s v="VR, PAGO DE NOMINA AL PERSONAL DE PLANTA, DE LA TERRITORIAL ATLANTICO CORRESPONDIENTE AL MES DE ENERO/2020"/>
    <s v="420"/>
    <s v="420, 520"/>
    <s v="-0"/>
    <s v="320, 420, 520, 620, 720, 820, 920, 1020, 1120, 1220, 1320, 1420, 1520, 1620, 1720, 1820, 1920, 2020, 2120, 2220, 2320, 2420, 2520, 2620, 2720, 2820, 2920, 3020, 3120, 3220, 3320, 3420, 3520, 3620, 3720, 3820, 3920, 4020"/>
    <s v="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
    <s v="-0"/>
    <x v="0"/>
    <x v="0"/>
  </r>
  <r>
    <s v="420"/>
    <s v="2020-01-20 00:00:00"/>
    <s v="2020-01-20 13:51:00"/>
    <s v="Gasto"/>
    <s v="Con Compromiso"/>
    <s v="002"/>
    <x v="0"/>
    <x v="8"/>
    <s v="SUELDO BÁSICO"/>
    <s v="Nación"/>
    <x v="0"/>
    <s v="CSF"/>
    <n v="51799051"/>
    <n v="0"/>
    <n v="51799051"/>
    <n v="0"/>
    <s v="VR, PAGO DE NOMINA AL PERSONAL DE PLANTA, DE LA TERRITORIAL ATLANTICO CORRESPONDIENTE AL MES DE ENERO/2020"/>
    <s v="420"/>
    <s v="420, 520"/>
    <s v="-0"/>
    <s v="320, 420, 520, 620, 720, 820, 920, 1020, 1120, 1220, 1320, 1420, 1520, 1620, 1720, 1820, 1920, 2020, 2120, 2220, 2320, 2420, 2520, 2620, 2720, 2820, 2920, 3020, 3120, 3220, 3320, 3420, 3520, 3620, 3720, 3820, 3920, 4020"/>
    <s v="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
    <s v="-0"/>
    <x v="0"/>
    <x v="0"/>
  </r>
  <r>
    <s v="420"/>
    <s v="2020-01-20 00:00:00"/>
    <s v="2020-01-20 13:51:00"/>
    <s v="Gasto"/>
    <s v="Con Compromiso"/>
    <s v="002"/>
    <x v="0"/>
    <x v="9"/>
    <s v="BONIFICACIÓN POR SERVICIOS PRESTADOS"/>
    <s v="Nación"/>
    <x v="0"/>
    <s v="CSF"/>
    <n v="1435897"/>
    <n v="0"/>
    <n v="1435897"/>
    <n v="0"/>
    <s v="VR, PAGO DE NOMINA AL PERSONAL DE PLANTA, DE LA TERRITORIAL ATLANTICO CORRESPONDIENTE AL MES DE ENERO/2020"/>
    <s v="420"/>
    <s v="420, 520"/>
    <s v="-0"/>
    <s v="320, 420, 520, 620, 720, 820, 920, 1020, 1120, 1220, 1320, 1420, 1520, 1620, 1720, 1820, 1920, 2020, 2120, 2220, 2320, 2420, 2520, 2620, 2720, 2820, 2920, 3020, 3120, 3220, 3320, 3420, 3520, 3620, 3720, 3820, 3920, 4020"/>
    <s v="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
    <s v="-0"/>
    <x v="0"/>
    <x v="0"/>
  </r>
  <r>
    <s v="420"/>
    <s v="2020-01-20 00:00:00"/>
    <s v="2020-01-20 13:51:00"/>
    <s v="Gasto"/>
    <s v="Con Compromiso"/>
    <s v="002"/>
    <x v="0"/>
    <x v="10"/>
    <s v="SUELDO DE VACACIONES"/>
    <s v="Nación"/>
    <x v="0"/>
    <s v="CSF"/>
    <n v="2178559"/>
    <n v="0"/>
    <n v="2178559"/>
    <n v="0"/>
    <s v="VR, PAGO DE NOMINA AL PERSONAL DE PLANTA, DE LA TERRITORIAL ATLANTICO CORRESPONDIENTE AL MES DE ENERO/2020"/>
    <s v="420"/>
    <s v="420, 520"/>
    <s v="-0"/>
    <s v="320, 420, 520, 620, 720, 820, 920, 1020, 1120, 1220, 1320, 1420, 1520, 1620, 1720, 1820, 1920, 2020, 2120, 2220, 2320, 2420, 2520, 2620, 2720, 2820, 2920, 3020, 3120, 3220, 3320, 3420, 3520, 3620, 3720, 3820, 3920, 4020"/>
    <s v="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
    <s v="-0"/>
    <x v="0"/>
    <x v="0"/>
  </r>
  <r>
    <s v="520"/>
    <s v="2020-01-22 00:00:00"/>
    <s v="2020-01-22 08:03:00"/>
    <s v="Gasto"/>
    <s v="Con Compromiso"/>
    <s v="002"/>
    <x v="0"/>
    <x v="11"/>
    <s v="PENSIONES"/>
    <s v="Nación"/>
    <x v="0"/>
    <s v="CSF"/>
    <n v="7041300"/>
    <n v="0"/>
    <n v="7041300"/>
    <n v="0"/>
    <s v="VR, APORTES PARAFISCALES DE LA TERRITORIAL ATLANTICO, CORRESPONDIENTES AL MES DE ENERO /2020"/>
    <s v="520"/>
    <s v="620"/>
    <s v="-0"/>
    <s v="4120, 4220, 4320, 4420, 4520, 4620, 4720, 4820, 4920, 5020, 5120, 5220, 5320, 5420"/>
    <s v="7438220, 7438320, 7438420, 7438520, 7438620, 7438720, 7438820, 7438920, 7439020, 7439120, 7439220, 7439320, 7439420, 7439520"/>
    <s v="-0"/>
    <x v="0"/>
    <x v="0"/>
  </r>
  <r>
    <s v="520"/>
    <s v="2020-01-22 00:00:00"/>
    <s v="2020-01-22 08:03:00"/>
    <s v="Gasto"/>
    <s v="Con Compromiso"/>
    <s v="002"/>
    <x v="0"/>
    <x v="12"/>
    <s v="APORTES AL SENA"/>
    <s v="Nación"/>
    <x v="0"/>
    <s v="CSF"/>
    <n v="1281200"/>
    <n v="0"/>
    <n v="1281200"/>
    <n v="0"/>
    <s v="VR, APORTES PARAFISCALES DE LA TERRITORIAL ATLANTICO, CORRESPONDIENTES AL MES DE ENERO /2020"/>
    <s v="520"/>
    <s v="620"/>
    <s v="-0"/>
    <s v="4120, 4220, 4320, 4420, 4520, 4620, 4720, 4820, 4920, 5020, 5120, 5220, 5320, 5420"/>
    <s v="7438220, 7438320, 7438420, 7438520, 7438620, 7438720, 7438820, 7438920, 7439020, 7439120, 7439220, 7439320, 7439420, 7439520"/>
    <s v="-0"/>
    <x v="0"/>
    <x v="0"/>
  </r>
  <r>
    <s v="520"/>
    <s v="2020-01-22 00:00:00"/>
    <s v="2020-01-22 08:03:00"/>
    <s v="Gasto"/>
    <s v="Con Compromiso"/>
    <s v="002"/>
    <x v="0"/>
    <x v="13"/>
    <s v="SALUD"/>
    <s v="Nación"/>
    <x v="0"/>
    <s v="CSF"/>
    <n v="5070400"/>
    <n v="0"/>
    <n v="5070400"/>
    <n v="0"/>
    <s v="VR, APORTES PARAFISCALES DE LA TERRITORIAL ATLANTICO, CORRESPONDIENTES AL MES DE ENERO /2020"/>
    <s v="520"/>
    <s v="620"/>
    <s v="-0"/>
    <s v="4120, 4220, 4320, 4420, 4520, 4620, 4720, 4820, 4920, 5020, 5120, 5220, 5320, 5420"/>
    <s v="7438220, 7438320, 7438420, 7438520, 7438620, 7438720, 7438820, 7438920, 7439020, 7439120, 7439220, 7439320, 7439420, 7439520"/>
    <s v="-0"/>
    <x v="0"/>
    <x v="0"/>
  </r>
  <r>
    <s v="520"/>
    <s v="2020-01-22 00:00:00"/>
    <s v="2020-01-22 08:03:00"/>
    <s v="Gasto"/>
    <s v="Con Compromiso"/>
    <s v="002"/>
    <x v="0"/>
    <x v="14"/>
    <s v="APORTES AL ICBF"/>
    <s v="Nación"/>
    <x v="0"/>
    <s v="CSF"/>
    <n v="1921000"/>
    <n v="0"/>
    <n v="1921000"/>
    <n v="0"/>
    <s v="VR, APORTES PARAFISCALES DE LA TERRITORIAL ATLANTICO, CORRESPONDIENTES AL MES DE ENERO /2020"/>
    <s v="520"/>
    <s v="620"/>
    <s v="-0"/>
    <s v="4120, 4220, 4320, 4420, 4520, 4620, 4720, 4820, 4920, 5020, 5120, 5220, 5320, 5420"/>
    <s v="7438220, 7438320, 7438420, 7438520, 7438620, 7438720, 7438820, 7438920, 7439020, 7439120, 7439220, 7439320, 7439420, 7439520"/>
    <s v="-0"/>
    <x v="0"/>
    <x v="0"/>
  </r>
  <r>
    <s v="520"/>
    <s v="2020-01-22 00:00:00"/>
    <s v="2020-01-22 08:03:00"/>
    <s v="Gasto"/>
    <s v="Con Compromiso"/>
    <s v="002"/>
    <x v="0"/>
    <x v="15"/>
    <s v="APORTES GENERALES AL SISTEMA DE RIESGOS LABORALES"/>
    <s v="Nación"/>
    <x v="0"/>
    <s v="CSF"/>
    <n v="475200"/>
    <n v="0"/>
    <n v="475200"/>
    <n v="0"/>
    <s v="VR, APORTES PARAFISCALES DE LA TERRITORIAL ATLANTICO, CORRESPONDIENTES AL MES DE ENERO /2020"/>
    <s v="520"/>
    <s v="620"/>
    <s v="-0"/>
    <s v="4120, 4220, 4320, 4420, 4520, 4620, 4720, 4820, 4920, 5020, 5120, 5220, 5320, 5420"/>
    <s v="7438220, 7438320, 7438420, 7438520, 7438620, 7438720, 7438820, 7438920, 7439020, 7439120, 7439220, 7439320, 7439420, 7439520"/>
    <s v="-0"/>
    <x v="0"/>
    <x v="0"/>
  </r>
  <r>
    <s v="520"/>
    <s v="2020-01-22 00:00:00"/>
    <s v="2020-01-22 08:03:00"/>
    <s v="Gasto"/>
    <s v="Con Compromiso"/>
    <s v="002"/>
    <x v="0"/>
    <x v="16"/>
    <s v="CAJAS DE COMPENSACIÓN FAMILIAR"/>
    <s v="Nación"/>
    <x v="0"/>
    <s v="CSF"/>
    <n v="2560700"/>
    <n v="0"/>
    <n v="2560700"/>
    <n v="0"/>
    <s v="VR, APORTES PARAFISCALES DE LA TERRITORIAL ATLANTICO, CORRESPONDIENTES AL MES DE ENERO /2020"/>
    <s v="520"/>
    <s v="620"/>
    <s v="-0"/>
    <s v="4120, 4220, 4320, 4420, 4520, 4620, 4720, 4820, 4920, 5020, 5120, 5220, 5320, 5420"/>
    <s v="7438220, 7438320, 7438420, 7438520, 7438620, 7438720, 7438820, 7438920, 7439020, 7439120, 7439220, 7439320, 7439420, 7439520"/>
    <s v="-0"/>
    <x v="0"/>
    <x v="0"/>
  </r>
  <r>
    <s v="620"/>
    <s v="2020-01-22 00:00:00"/>
    <s v="2020-01-22 13:45:00"/>
    <s v="Gasto"/>
    <s v="Con Compromiso"/>
    <s v="002"/>
    <x v="0"/>
    <x v="17"/>
    <s v="OTROS SERVICIOS PROFESIONALES, CIENTÍFICOS Y TÉCNICOS"/>
    <s v="Propios"/>
    <x v="1"/>
    <s v="CSF"/>
    <n v="209945"/>
    <n v="0"/>
    <n v="209945"/>
    <n v="0"/>
    <s v="VR, SERVICIO DE REVISION TECNOMECANICA, PARA EL VEHICULO DE PLACAS ODS792, DE PROPIEDAD DEL IGAC, ASIGNADO A LA TERRITORIAL ATLANTICO"/>
    <s v="620"/>
    <s v="720"/>
    <s v="520"/>
    <s v="5720"/>
    <s v="17112320"/>
    <s v="-0"/>
    <x v="0"/>
    <x v="0"/>
  </r>
  <r>
    <s v="720"/>
    <s v="2020-02-11 00:00:00"/>
    <s v="2020-02-11 09:33:00"/>
    <s v="Gasto"/>
    <s v="Con Compromiso"/>
    <s v="002"/>
    <x v="0"/>
    <x v="18"/>
    <s v="SERVICIOS DE TRANSPORTE DE PASAJEROS"/>
    <s v="Nación"/>
    <x v="0"/>
    <s v="CSF"/>
    <n v="78400"/>
    <n v="0"/>
    <n v="78400"/>
    <n v="0"/>
    <s v="VR, COMISION DE SERVICIOS DE LOS DIRECTORES TERRITORIALES A BOGOTA-SEDE CENTRAL LOS DIAS 12 Y 13 DE FEBRERO/2020"/>
    <s v="720"/>
    <s v="1120"/>
    <s v="920"/>
    <s v="6120"/>
    <s v="25033420"/>
    <s v="-0"/>
    <x v="0"/>
    <x v="0"/>
  </r>
  <r>
    <s v="720"/>
    <s v="2020-02-11 00:00:00"/>
    <s v="2020-02-11 09:33:00"/>
    <s v="Gasto"/>
    <s v="Con Compromiso"/>
    <s v="002"/>
    <x v="0"/>
    <x v="19"/>
    <s v="VIÁTICOS DE LOS FUNCIONARIOS EN COMISIÓN"/>
    <s v="Nación"/>
    <x v="0"/>
    <s v="CSF"/>
    <n v="258320"/>
    <n v="0"/>
    <n v="258320"/>
    <n v="0"/>
    <s v="VR, COMISION DE SERVICIOS DE LOS DIRECTORES TERRITORIALES A BOGOTA-SEDE CENTRAL LOS DIAS 12 Y 13 DE FEBRERO/2020"/>
    <s v="720"/>
    <s v="1120"/>
    <s v="920"/>
    <s v="6120"/>
    <s v="25033420"/>
    <s v="-0"/>
    <x v="0"/>
    <x v="0"/>
  </r>
  <r>
    <s v="820"/>
    <s v="2020-02-14 00:00:00"/>
    <s v="2020-02-14 14:17:00"/>
    <s v="Gasto"/>
    <s v="Con Compromiso"/>
    <s v="002"/>
    <x v="0"/>
    <x v="20"/>
    <s v="IMPUESTO DE INDUSTRIA Y COMERCIO"/>
    <s v="Propios"/>
    <x v="1"/>
    <s v="CSF"/>
    <n v="1100000"/>
    <n v="0"/>
    <n v="1100000"/>
    <n v="0"/>
    <s v="VR, PAGO DE INDUSTRIA Y COMERCIO ANUAL. Y DEL EMS DE ENERO /2020"/>
    <s v="920"/>
    <s v="1220"/>
    <s v="1020"/>
    <s v="6220"/>
    <s v="26919420"/>
    <s v="-0"/>
    <x v="0"/>
    <x v="0"/>
  </r>
  <r>
    <s v="920"/>
    <s v="2020-02-17 00:00:00"/>
    <s v="2020-02-17 09:33:00"/>
    <s v="Gasto"/>
    <s v="Con Compromiso"/>
    <s v="002"/>
    <x v="0"/>
    <x v="10"/>
    <s v="SUELDO DE VACACIONES"/>
    <s v="Nación"/>
    <x v="0"/>
    <s v="CSF"/>
    <n v="897978"/>
    <n v="0"/>
    <n v="897978"/>
    <n v="0"/>
    <s v="VR, PAGO DE NOMINA,AL PERSONAL DE PLANTA DE LA TERRITORIAL ATLANTICO, CORRESPONDIENTE AL MES DE FEBRERO /2020"/>
    <s v="1120"/>
    <s v="1320, 1420"/>
    <s v="-0"/>
    <s v="6320, 6420, 6520, 6620, 6720, 6820, 6920, 7020, 7120, 7220, 7320, 7420, 7520, 7620, 7720, 7820, 7920, 8020, 8120, 8220, 8320, 8420, 8520, 8620, 8720, 8820, 8920, 9020, 9120, 9220, 9320, 9420, 9520, 9620"/>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s v="-0"/>
    <x v="0"/>
    <x v="0"/>
  </r>
  <r>
    <s v="920"/>
    <s v="2020-02-17 00:00:00"/>
    <s v="2020-02-17 09:33:00"/>
    <s v="Gasto"/>
    <s v="Con Compromiso"/>
    <s v="002"/>
    <x v="0"/>
    <x v="8"/>
    <s v="SUELDO BÁSICO"/>
    <s v="Nación"/>
    <x v="0"/>
    <s v="CSF"/>
    <n v="54552245"/>
    <n v="0"/>
    <n v="54552245"/>
    <n v="0"/>
    <s v="VR, PAGO DE NOMINA,AL PERSONAL DE PLANTA DE LA TERRITORIAL ATLANTICO, CORRESPONDIENTE AL MES DE FEBRERO /2020"/>
    <s v="1120"/>
    <s v="1320, 1420"/>
    <s v="-0"/>
    <s v="6320, 6420, 6520, 6620, 6720, 6820, 6920, 7020, 7120, 7220, 7320, 7420, 7520, 7620, 7720, 7820, 7920, 8020, 8120, 8220, 8320, 8420, 8520, 8620, 8720, 8820, 8920, 9020, 9120, 9220, 9320, 9420, 9520, 9620"/>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s v="-0"/>
    <x v="0"/>
    <x v="0"/>
  </r>
  <r>
    <s v="920"/>
    <s v="2020-02-17 00:00:00"/>
    <s v="2020-02-17 09:33:00"/>
    <s v="Gasto"/>
    <s v="Con Compromiso"/>
    <s v="002"/>
    <x v="0"/>
    <x v="3"/>
    <s v="AUXILIO DE TRANSPORTE"/>
    <s v="Nación"/>
    <x v="0"/>
    <s v="CSF"/>
    <n v="1841087"/>
    <n v="0"/>
    <n v="1841087"/>
    <n v="0"/>
    <s v="VR, PAGO DE NOMINA,AL PERSONAL DE PLANTA DE LA TERRITORIAL ATLANTICO, CORRESPONDIENTE AL MES DE FEBRERO /2020"/>
    <s v="1120"/>
    <s v="1320, 1420"/>
    <s v="-0"/>
    <s v="6320, 6420, 6520, 6620, 6720, 6820, 6920, 7020, 7120, 7220, 7320, 7420, 7520, 7620, 7720, 7820, 7920, 8020, 8120, 8220, 8320, 8420, 8520, 8620, 8720, 8820, 8920, 9020, 9120, 9220, 9320, 9420, 9520, 9620"/>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s v="-0"/>
    <x v="0"/>
    <x v="0"/>
  </r>
  <r>
    <s v="920"/>
    <s v="2020-02-17 00:00:00"/>
    <s v="2020-02-17 09:33:00"/>
    <s v="Gasto"/>
    <s v="Con Compromiso"/>
    <s v="002"/>
    <x v="0"/>
    <x v="9"/>
    <s v="BONIFICACIÓN POR SERVICIOS PRESTADOS"/>
    <s v="Nación"/>
    <x v="0"/>
    <s v="CSF"/>
    <n v="701795"/>
    <n v="0"/>
    <n v="701795"/>
    <n v="0"/>
    <s v="VR, PAGO DE NOMINA,AL PERSONAL DE PLANTA DE LA TERRITORIAL ATLANTICO, CORRESPONDIENTE AL MES DE FEBRERO /2020"/>
    <s v="1120"/>
    <s v="1320, 1420"/>
    <s v="-0"/>
    <s v="6320, 6420, 6520, 6620, 6720, 6820, 6920, 7020, 7120, 7220, 7320, 7420, 7520, 7620, 7720, 7820, 7920, 8020, 8120, 8220, 8320, 8420, 8520, 8620, 8720, 8820, 8920, 9020, 9120, 9220, 9320, 9420, 9520, 9620"/>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s v="-0"/>
    <x v="0"/>
    <x v="0"/>
  </r>
  <r>
    <s v="920"/>
    <s v="2020-02-17 00:00:00"/>
    <s v="2020-02-17 09:33:00"/>
    <s v="Gasto"/>
    <s v="Con Compromiso"/>
    <s v="002"/>
    <x v="0"/>
    <x v="21"/>
    <s v="INCAPACIDADES (NO DE PENSIONES)"/>
    <s v="Nación"/>
    <x v="0"/>
    <s v="CSF"/>
    <n v="97240"/>
    <n v="0"/>
    <n v="97240"/>
    <n v="0"/>
    <s v="VR, PAGO DE NOMINA,AL PERSONAL DE PLANTA DE LA TERRITORIAL ATLANTICO, CORRESPONDIENTE AL MES DE FEBRERO /2020"/>
    <s v="1120"/>
    <s v="1320, 1420"/>
    <s v="-0"/>
    <s v="6320, 6420, 6520, 6620, 6720, 6820, 6920, 7020, 7120, 7220, 7320, 7420, 7520, 7620, 7720, 7820, 7920, 8020, 8120, 8220, 8320, 8420, 8520, 8620, 8720, 8820, 8920, 9020, 9120, 9220, 9320, 9420, 9520, 9620"/>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s v="-0"/>
    <x v="0"/>
    <x v="0"/>
  </r>
  <r>
    <s v="920"/>
    <s v="2020-02-17 00:00:00"/>
    <s v="2020-02-17 09:33:00"/>
    <s v="Gasto"/>
    <s v="Con Compromiso"/>
    <s v="002"/>
    <x v="0"/>
    <x v="4"/>
    <s v="PRIMA DE VACACIONES"/>
    <s v="Nación"/>
    <x v="0"/>
    <s v="CSF"/>
    <n v="1063395"/>
    <n v="0"/>
    <n v="1063395"/>
    <n v="0"/>
    <s v="VR, PAGO DE NOMINA,AL PERSONAL DE PLANTA DE LA TERRITORIAL ATLANTICO, CORRESPONDIENTE AL MES DE FEBRERO /2020"/>
    <s v="1120"/>
    <s v="1320, 1420"/>
    <s v="-0"/>
    <s v="6320, 6420, 6520, 6620, 6720, 6820, 6920, 7020, 7120, 7220, 7320, 7420, 7520, 7620, 7720, 7820, 7920, 8020, 8120, 8220, 8320, 8420, 8520, 8620, 8720, 8820, 8920, 9020, 9120, 9220, 9320, 9420, 9520, 9620"/>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s v="-0"/>
    <x v="0"/>
    <x v="0"/>
  </r>
  <r>
    <s v="920"/>
    <s v="2020-02-17 00:00:00"/>
    <s v="2020-02-17 09:33:00"/>
    <s v="Gasto"/>
    <s v="Con Compromiso"/>
    <s v="002"/>
    <x v="0"/>
    <x v="5"/>
    <s v="PRIMA TÉCNICA NO SALARIAL"/>
    <s v="Nación"/>
    <x v="0"/>
    <s v="CSF"/>
    <n v="2240265"/>
    <n v="0"/>
    <n v="2240265"/>
    <n v="0"/>
    <s v="VR, PAGO DE NOMINA,AL PERSONAL DE PLANTA DE LA TERRITORIAL ATLANTICO, CORRESPONDIENTE AL MES DE FEBRERO /2020"/>
    <s v="1120"/>
    <s v="1320, 1420"/>
    <s v="-0"/>
    <s v="6320, 6420, 6520, 6620, 6720, 6820, 6920, 7020, 7120, 7220, 7320, 7420, 7520, 7620, 7720, 7820, 7920, 8020, 8120, 8220, 8320, 8420, 8520, 8620, 8720, 8820, 8920, 9020, 9120, 9220, 9320, 9420, 9520, 9620"/>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s v="-0"/>
    <x v="0"/>
    <x v="0"/>
  </r>
  <r>
    <s v="920"/>
    <s v="2020-02-17 00:00:00"/>
    <s v="2020-02-17 09:33:00"/>
    <s v="Gasto"/>
    <s v="Con Compromiso"/>
    <s v="002"/>
    <x v="0"/>
    <x v="7"/>
    <s v="BONIFICACIÓN ESPECIAL DE RECREACIÓN"/>
    <s v="Nación"/>
    <x v="0"/>
    <s v="CSF"/>
    <n v="72960"/>
    <n v="0"/>
    <n v="72960"/>
    <n v="0"/>
    <s v="VR, PAGO DE NOMINA,AL PERSONAL DE PLANTA DE LA TERRITORIAL ATLANTICO, CORRESPONDIENTE AL MES DE FEBRERO /2020"/>
    <s v="1120"/>
    <s v="1320, 1420"/>
    <s v="-0"/>
    <s v="6320, 6420, 6520, 6620, 6720, 6820, 6920, 7020, 7120, 7220, 7320, 7420, 7520, 7620, 7720, 7820, 7920, 8020, 8120, 8220, 8320, 8420, 8520, 8620, 8720, 8820, 8920, 9020, 9120, 9220, 9320, 9420, 9520, 9620"/>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s v="-0"/>
    <x v="0"/>
    <x v="0"/>
  </r>
  <r>
    <s v="920"/>
    <s v="2020-02-17 00:00:00"/>
    <s v="2020-02-17 09:33:00"/>
    <s v="Gasto"/>
    <s v="Con Compromiso"/>
    <s v="002"/>
    <x v="0"/>
    <x v="6"/>
    <s v="SUBSIDIO DE ALIMENTACIÓN"/>
    <s v="Nación"/>
    <x v="0"/>
    <s v="CSF"/>
    <n v="1255464"/>
    <n v="0"/>
    <n v="1255464"/>
    <n v="0"/>
    <s v="VR, PAGO DE NOMINA,AL PERSONAL DE PLANTA DE LA TERRITORIAL ATLANTICO, CORRESPONDIENTE AL MES DE FEBRERO /2020"/>
    <s v="1120"/>
    <s v="1320, 1420"/>
    <s v="-0"/>
    <s v="6320, 6420, 6520, 6620, 6720, 6820, 6920, 7020, 7120, 7220, 7320, 7420, 7520, 7620, 7720, 7820, 7920, 8020, 8120, 8220, 8320, 8420, 8520, 8620, 8720, 8820, 8920, 9020, 9120, 9220, 9320, 9420, 9520, 9620"/>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s v="-0"/>
    <x v="0"/>
    <x v="0"/>
  </r>
  <r>
    <s v="1020"/>
    <s v="2020-02-20 00:00:00"/>
    <s v="2020-02-20 13:23:00"/>
    <s v="Gasto"/>
    <s v="Con Compromiso"/>
    <s v="002"/>
    <x v="0"/>
    <x v="16"/>
    <s v="CAJAS DE COMPENSACIÓN FAMILIAR"/>
    <s v="Nación"/>
    <x v="0"/>
    <s v="CSF"/>
    <n v="2451900"/>
    <n v="0"/>
    <n v="2451900"/>
    <n v="0"/>
    <s v="VR, PAGO DE APORTES PARAFISCALES DE LA TERRITORIAL ATLANTICO, CORRESPONDIENTES AL MES DE FEBRERO / 2020"/>
    <s v="1220"/>
    <s v="1520"/>
    <s v="-0"/>
    <s v="9720, 9820, 9920, 10020, 10120, 10220, 10320, 10420, 10520, 10620, 10720, 10820, 10920, 11020"/>
    <s v="30650620, 30650720, 30650820, 30650920, 30651020, 30651120, 30651220, 30651320, 30651420, 30651520, 30651620, 30651720, 30651820, 30651920"/>
    <s v="-0"/>
    <x v="0"/>
    <x v="0"/>
  </r>
  <r>
    <s v="1020"/>
    <s v="2020-02-20 00:00:00"/>
    <s v="2020-02-20 13:23:00"/>
    <s v="Gasto"/>
    <s v="Con Compromiso"/>
    <s v="002"/>
    <x v="0"/>
    <x v="15"/>
    <s v="APORTES GENERALES AL SISTEMA DE RIESGOS LABORALES"/>
    <s v="Nación"/>
    <x v="0"/>
    <s v="CSF"/>
    <n v="586300"/>
    <n v="0"/>
    <n v="586300"/>
    <n v="0"/>
    <s v="VR, PAGO DE APORTES PARAFISCALES DE LA TERRITORIAL ATLANTICO, CORRESPONDIENTES AL MES DE FEBRERO / 2020"/>
    <s v="1220"/>
    <s v="1520"/>
    <s v="-0"/>
    <s v="9720, 9820, 9920, 10020, 10120, 10220, 10320, 10420, 10520, 10620, 10720, 10820, 10920, 11020"/>
    <s v="30650620, 30650720, 30650820, 30650920, 30651020, 30651120, 30651220, 30651320, 30651420, 30651520, 30651620, 30651720, 30651820, 30651920"/>
    <s v="-0"/>
    <x v="0"/>
    <x v="0"/>
  </r>
  <r>
    <s v="1020"/>
    <s v="2020-02-20 00:00:00"/>
    <s v="2020-02-20 13:23:00"/>
    <s v="Gasto"/>
    <s v="Con Compromiso"/>
    <s v="002"/>
    <x v="0"/>
    <x v="11"/>
    <s v="PENSIONES"/>
    <s v="Nación"/>
    <x v="0"/>
    <s v="CSF"/>
    <n v="6976500"/>
    <n v="0"/>
    <n v="6976500"/>
    <n v="0"/>
    <s v="VR, PAGO DE APORTES PARAFISCALES DE LA TERRITORIAL ATLANTICO, CORRESPONDIENTES AL MES DE FEBRERO / 2020"/>
    <s v="1220"/>
    <s v="1520"/>
    <s v="-0"/>
    <s v="9720, 9820, 9920, 10020, 10120, 10220, 10320, 10420, 10520, 10620, 10720, 10820, 10920, 11020"/>
    <s v="30650620, 30650720, 30650820, 30650920, 30651020, 30651120, 30651220, 30651320, 30651420, 30651520, 30651620, 30651720, 30651820, 30651920"/>
    <s v="-0"/>
    <x v="0"/>
    <x v="0"/>
  </r>
  <r>
    <s v="1020"/>
    <s v="2020-02-20 00:00:00"/>
    <s v="2020-02-20 13:23:00"/>
    <s v="Gasto"/>
    <s v="Con Compromiso"/>
    <s v="002"/>
    <x v="0"/>
    <x v="12"/>
    <s v="APORTES AL SENA"/>
    <s v="Nación"/>
    <x v="0"/>
    <s v="CSF"/>
    <n v="1226400"/>
    <n v="0"/>
    <n v="1226400"/>
    <n v="0"/>
    <s v="VR, PAGO DE APORTES PARAFISCALES DE LA TERRITORIAL ATLANTICO, CORRESPONDIENTES AL MES DE FEBRERO / 2020"/>
    <s v="1220"/>
    <s v="1520"/>
    <s v="-0"/>
    <s v="9720, 9820, 9920, 10020, 10120, 10220, 10320, 10420, 10520, 10620, 10720, 10820, 10920, 11020"/>
    <s v="30650620, 30650720, 30650820, 30650920, 30651020, 30651120, 30651220, 30651320, 30651420, 30651520, 30651620, 30651720, 30651820, 30651920"/>
    <s v="-0"/>
    <x v="0"/>
    <x v="0"/>
  </r>
  <r>
    <s v="1020"/>
    <s v="2020-02-20 00:00:00"/>
    <s v="2020-02-20 13:23:00"/>
    <s v="Gasto"/>
    <s v="Con Compromiso"/>
    <s v="002"/>
    <x v="0"/>
    <x v="14"/>
    <s v="APORTES AL ICBF"/>
    <s v="Nación"/>
    <x v="0"/>
    <s v="CSF"/>
    <n v="1839800"/>
    <n v="0"/>
    <n v="1839800"/>
    <n v="0"/>
    <s v="VR, PAGO DE APORTES PARAFISCALES DE LA TERRITORIAL ATLANTICO, CORRESPONDIENTES AL MES DE FEBRERO / 2020"/>
    <s v="1220"/>
    <s v="1520"/>
    <s v="-0"/>
    <s v="9720, 9820, 9920, 10020, 10120, 10220, 10320, 10420, 10520, 10620, 10720, 10820, 10920, 11020"/>
    <s v="30650620, 30650720, 30650820, 30650920, 30651020, 30651120, 30651220, 30651320, 30651420, 30651520, 30651620, 30651720, 30651820, 30651920"/>
    <s v="-0"/>
    <x v="0"/>
    <x v="0"/>
  </r>
  <r>
    <s v="1020"/>
    <s v="2020-02-20 00:00:00"/>
    <s v="2020-02-20 13:23:00"/>
    <s v="Gasto"/>
    <s v="Con Compromiso"/>
    <s v="002"/>
    <x v="0"/>
    <x v="13"/>
    <s v="SALUD"/>
    <s v="Nación"/>
    <x v="0"/>
    <s v="CSF"/>
    <n v="5031200"/>
    <n v="0"/>
    <n v="5031200"/>
    <n v="0"/>
    <s v="VR, PAGO DE APORTES PARAFISCALES DE LA TERRITORIAL ATLANTICO, CORRESPONDIENTES AL MES DE FEBRERO / 2020"/>
    <s v="1220"/>
    <s v="1520"/>
    <s v="-0"/>
    <s v="9720, 9820, 9920, 10020, 10120, 10220, 10320, 10420, 10520, 10620, 10720, 10820, 10920, 11020"/>
    <s v="30650620, 30650720, 30650820, 30650920, 30651020, 30651120, 30651220, 30651320, 30651420, 30651520, 30651620, 30651720, 30651820, 30651920"/>
    <s v="-0"/>
    <x v="0"/>
    <x v="0"/>
  </r>
  <r>
    <s v="1120"/>
    <s v="2020-03-03 00:00:00"/>
    <s v="2020-03-03 09:12:00"/>
    <s v="Gasto"/>
    <s v="Con Compromiso"/>
    <s v="0500"/>
    <x v="0"/>
    <x v="22"/>
    <s v="ADQUISICIÓN DE BIENES Y SERVICIOS - SERVICIO DE INFORMACIÓN CATASTRAL - ACTUALIZACIÓN  Y GESTIÓN CATASTRAL  NACIONAL"/>
    <s v="Nación"/>
    <x v="2"/>
    <s v="CSF"/>
    <n v="7404302"/>
    <n v="-119847"/>
    <n v="7284455"/>
    <n v="1248758"/>
    <s v="VR, VIATICOS Y GASTOS DE COMISION  PARA FUNCIONARIOS DE PLANTA DE LA TERRITORIAL ATLANTICO, VIGENCIA 2020"/>
    <s v="1320"/>
    <s v="9520, 11020, 11520, 12520, 12620, 12720, 12820"/>
    <s v="11920, 13420, 13820, 16820, 16920, 17020, 17120"/>
    <s v="66320, 72820, 73220, 83720, 83920, 84020, 84120"/>
    <s v="287220820, 314976120, 322246620, 358523420, 358525420, 358528020, 358541820"/>
    <s v="320"/>
    <x v="1"/>
    <x v="1"/>
  </r>
  <r>
    <s v="1220"/>
    <s v="2020-03-03 00:00:00"/>
    <s v="2020-03-03 09:15:00"/>
    <s v="Gasto"/>
    <s v="Con Compromiso"/>
    <s v="0510"/>
    <x v="0"/>
    <x v="23"/>
    <s v="ADQUISICIÓN DE BIENES Y SERVICIOS - SERVICIO DE AVALÚOS - ACTUALIZACIÓN  Y GESTIÓN CATASTRAL  NACIONAL"/>
    <s v="Propios"/>
    <x v="1"/>
    <s v="CSF"/>
    <n v="2000000"/>
    <n v="-1202776"/>
    <n v="797224"/>
    <n v="0"/>
    <s v="VR, VIATICOS Y GASTOS DE COMISION, PARA EL PROFESIONAL DE AVALUOS Y MERCADO, VIGENCIA 2020"/>
    <s v="1420"/>
    <s v="2220, 2320"/>
    <s v="1820, 1920"/>
    <s v="11720, 11820"/>
    <s v="58383220"/>
    <s v="-0"/>
    <x v="1"/>
    <x v="2"/>
  </r>
  <r>
    <s v="1320"/>
    <s v="2020-03-03 00:00:00"/>
    <s v="2020-03-03 09:21:00"/>
    <s v="Gasto"/>
    <s v="Con Compromiso"/>
    <s v="002"/>
    <x v="0"/>
    <x v="24"/>
    <s v="IMPUESTO PREDIAL Y SOBRETASA AMBIENTAL"/>
    <s v="Nación"/>
    <x v="0"/>
    <s v="CSF"/>
    <n v="19725500"/>
    <n v="-1972550"/>
    <n v="17752950"/>
    <n v="0"/>
    <s v="VR, IMPUESTO PREDIAL UNIFICADO VIGENCIA 2020, SEDES TERRITORIAL ATLANTICO NORTE Y CENTRO"/>
    <s v="1520"/>
    <s v="1720"/>
    <s v="1220"/>
    <s v="11120"/>
    <s v="45881920"/>
    <s v="-0"/>
    <x v="0"/>
    <x v="0"/>
  </r>
  <r>
    <s v="1420"/>
    <s v="2020-03-05 00:00:00"/>
    <s v="2020-03-05 09:57:00"/>
    <s v="Gasto"/>
    <s v="Con Compromiso"/>
    <s v="002"/>
    <x v="0"/>
    <x v="19"/>
    <s v="VIÁTICOS DE LOS FUNCIONARIOS EN COMISIÓN"/>
    <s v="Propios"/>
    <x v="1"/>
    <s v="CSF"/>
    <n v="114433"/>
    <n v="-114433"/>
    <n v="0"/>
    <n v="0"/>
    <s v="VR, VIATICOS Y GASTOS DE COMISION  PARA EL DESPLAZAMIENTO DE LA ABOGADA A LA TERRITORIAL MAGDALENA, A CUMPLIR CON LO ESTIPULADO EN EL MEMORANDO IE820-01"/>
    <s v="1620"/>
    <s v="2020"/>
    <s v="1720"/>
    <s v="11620"/>
    <s v="-0"/>
    <s v="-0"/>
    <x v="0"/>
    <x v="0"/>
  </r>
  <r>
    <s v="1420"/>
    <s v="2020-03-05 00:00:00"/>
    <s v="2020-03-05 09:57:00"/>
    <s v="Gasto"/>
    <s v="Con Compromiso"/>
    <s v="002"/>
    <x v="0"/>
    <x v="18"/>
    <s v="SERVICIOS DE TRANSPORTE DE PASAJEROS"/>
    <s v="Propios"/>
    <x v="1"/>
    <s v="CSF"/>
    <n v="50000"/>
    <n v="-50000"/>
    <n v="0"/>
    <n v="0"/>
    <s v="VR, VIATICOS Y GASTOS DE COMISION  PARA EL DESPLAZAMIENTO DE LA ABOGADA A LA TERRITORIAL MAGDALENA, A CUMPLIR CON LO ESTIPULADO EN EL MEMORANDO IE820-01"/>
    <s v="1620"/>
    <s v="2020"/>
    <s v="1720"/>
    <s v="11620"/>
    <s v="-0"/>
    <s v="-0"/>
    <x v="0"/>
    <x v="0"/>
  </r>
  <r>
    <s v="1520"/>
    <s v="2020-03-06 00:00:00"/>
    <s v="2020-03-06 13:56:00"/>
    <s v="Gasto"/>
    <s v="Con Compromiso"/>
    <s v="0500"/>
    <x v="0"/>
    <x v="22"/>
    <s v="ADQUISICIÓN DE BIENES Y SERVICIOS - SERVICIO DE INFORMACIÓN CATASTRAL - ACTUALIZACIÓN  Y GESTIÓN CATASTRAL  NACIONAL"/>
    <s v="Nación"/>
    <x v="0"/>
    <s v="CSF"/>
    <n v="59460912"/>
    <n v="-2037089"/>
    <n v="57423823"/>
    <n v="0"/>
    <s v="VR, PRESTACION DE SERVICIOS PERSONALES, PARA REALIZAR ACTIVIDADES DE APOYO OPERATIVO EN LOS PROCESOS CATASTRALES DE LA TERRITORIAL ATLANTICO"/>
    <s v="1720"/>
    <s v="3320, 3620, 3720, 3820"/>
    <s v="3020, 3120, 3220, 3320"/>
    <s v="25520, 25620, 25720, 26520, 27020, 33020, 33120, 33220, 33320, 42620, 42720, 42820, 42920, 49020, 49120, 49220, 49320, 55320, 55420, 55520, 55620, 65120, 65220, 65320, 65420, 72220, 72320, 72420, 72520, 73520, 82620, 82720, 82820, 84320, 92120, 92520, 92620, 92720"/>
    <s v="104617520, 104625120, 104632220, 116039720, 122789620, 139143520, 139155620, 139162420, 139171820, 173467520, 173756220, 173759620, 173761220, 215277320, 215278920, 215286020, 215287520, 245075420, 245076620, 245388220, 245394620, 276108720, 276110620, 276111820, 276112720, 311285920, 311288420, 311290620, 311297820, 329719620, 349698920, 349705520, 356538020, 360888920, 388473120, 389004520, 389020720, 389025420"/>
    <s v="-0"/>
    <x v="1"/>
    <x v="1"/>
  </r>
  <r>
    <s v="1620"/>
    <s v="2020-03-06 00:00:00"/>
    <s v="2020-03-06 14:07:00"/>
    <s v="Gasto"/>
    <s v="Con Compromiso"/>
    <s v="0500"/>
    <x v="0"/>
    <x v="22"/>
    <s v="ADQUISICIÓN DE BIENES Y SERVICIOS - SERVICIO DE INFORMACIÓN CATASTRAL - ACTUALIZACIÓN  Y GESTIÓN CATASTRAL  NACIONAL"/>
    <s v="Nación"/>
    <x v="0"/>
    <s v="CSF"/>
    <n v="36667836"/>
    <n v="475323"/>
    <n v="37143159"/>
    <n v="0"/>
    <s v="VR, PRESTACION DE SERVICIOS DE APOYO A LA GESTION EN VENTANILLA PARA ATENCION AL PUBLICO EN LOS PROCESOS CATASTRALES DE LA DIRECCION TERRITORIAL ATLANTICO"/>
    <s v="1820"/>
    <s v="2820, 2920"/>
    <s v="2420, 2520"/>
    <s v="18220, 18320, 25820, 25920, 32720, 32820, 42520, 43120, 48720, 48820, 55720, 55820, 66120, 66220, 72620, 72720, 82420, 82520, 91620, 91720"/>
    <s v="91590420, 91593720, 104634820, 104641820, 137388420, 137402720, 173480920, 176592720, 206974720, 206981820, 247451020, 247452120, 284317120, 284319320, 311299820, 311315020, 348488320, 348503820, 382180520, 382211220"/>
    <s v="-0"/>
    <x v="1"/>
    <x v="1"/>
  </r>
  <r>
    <s v="1620"/>
    <s v="2020-03-06 00:00:00"/>
    <s v="2020-03-06 14:07:00"/>
    <s v="Gasto"/>
    <s v="Con Compromiso"/>
    <s v="0500"/>
    <x v="0"/>
    <x v="22"/>
    <s v="ADQUISICIÓN DE BIENES Y SERVICIOS - SERVICIO DE INFORMACIÓN CATASTRAL - ACTUALIZACIÓN  Y GESTIÓN CATASTRAL  NACIONAL"/>
    <s v="Nación"/>
    <x v="2"/>
    <s v="CSF"/>
    <n v="0"/>
    <n v="407420"/>
    <n v="407420"/>
    <n v="0"/>
    <s v="VR, PRESTACION DE SERVICIOS DE APOYO A LA GESTION EN VENTANILLA PARA ATENCION AL PUBLICO EN LOS PROCESOS CATASTRALES DE LA DIRECCION TERRITORIAL ATLANTICO"/>
    <s v="1820"/>
    <s v="2820, 2920"/>
    <s v="2420, 2520"/>
    <s v="18220, 18320, 25820, 25920, 32720, 32820, 42520, 43120, 48720, 48820, 55720, 55820, 66120, 66220, 72620, 72720, 82420, 82520, 91620, 91720"/>
    <s v="91590420, 91593720, 104634820, 104641820, 137388420, 137402720, 173480920, 176592720, 206974720, 206981820, 247451020, 247452120, 284317120, 284319320, 311299820, 311315020, 348488320, 348503820, 382180520, 382211220"/>
    <s v="-0"/>
    <x v="1"/>
    <x v="1"/>
  </r>
  <r>
    <s v="1720"/>
    <s v="2020-03-06 00:00:00"/>
    <s v="2020-03-06 14:12:00"/>
    <s v="Gasto"/>
    <s v="Con Compromiso"/>
    <s v="0500"/>
    <x v="0"/>
    <x v="22"/>
    <s v="ADQUISICIÓN DE BIENES Y SERVICIOS - SERVICIO DE INFORMACIÓN CATASTRAL - ACTUALIZACIÓN  Y GESTIÓN CATASTRAL  NACIONAL"/>
    <s v="Nación"/>
    <x v="0"/>
    <s v="CSF"/>
    <n v="81910440"/>
    <n v="-202248"/>
    <n v="81708192"/>
    <n v="0"/>
    <s v="VR, PRESTACION DE SERVICIOS PARA REALIZAR ACTIVIDADES DE RECONOCIMIENTO PREDIAL URBANO Y RURAL PARA LA ATENCION DE  TRAMITES EN LOS PROCESOS CATASTRALES DE LA DIRECCION TERRITORIAL DEL ATLANTICO"/>
    <s v="1920"/>
    <s v="3020, 3120, 3420"/>
    <s v="3720, 3820, 3920"/>
    <s v="26120, 26220, 26320, 36720, 36820, 36920, 43520, 43620, 43720, 49820, 54820, 54920, 56220, 64920, 65020, 67920, 71720, 73320, 81620, 81920, 83020, 83820, 85220, 85620, 93720, 93820, 93920"/>
    <s v="111668820, 111677520, 111686520, 140074920, 140077120, 140079320, 186034220, 186050920, 186057220, 220876120, 226731620, 226736720, 252892320, 276098120, 276104620, 294565220, 301506820, 322247420, 340873520, 341867920, 350209720, 358288420, 363871220, 368569520, 392561020, 392683720, 393043920"/>
    <s v="-0"/>
    <x v="1"/>
    <x v="1"/>
  </r>
  <r>
    <s v="1820"/>
    <s v="2020-03-06 00:00:00"/>
    <s v="2020-03-06 14:15:00"/>
    <s v="Gasto"/>
    <s v="Con Compromiso"/>
    <s v="0500"/>
    <x v="0"/>
    <x v="22"/>
    <s v="ADQUISICIÓN DE BIENES Y SERVICIOS - SERVICIO DE INFORMACIÓN CATASTRAL - ACTUALIZACIÓN  Y GESTIÓN CATASTRAL  NACIONAL"/>
    <s v="Nación"/>
    <x v="0"/>
    <s v="CSF"/>
    <n v="18333918"/>
    <n v="746937"/>
    <n v="19080855"/>
    <n v="0"/>
    <s v="VR, PRESTACION DE SERVICIOS DE APOYO A LA GESTION DESARROLLADA EN PROCESOS CATASTRALES DE LA TERRITORIAL ATLANTICO"/>
    <s v="2020"/>
    <s v="2420, 11820"/>
    <s v="2320"/>
    <s v="18120, 25320, 32620, 43020, 49420, 55120, 65620, 72120, 82920, 91820"/>
    <s v="90778520, 104609620, 137401620, 174670820, 215288720, 242393820, 276217720, 310048820, 350081020, 387938120"/>
    <s v="-0"/>
    <x v="1"/>
    <x v="1"/>
  </r>
  <r>
    <s v="1920"/>
    <s v="2020-03-09 00:00:00"/>
    <s v="2020-03-09 13:47:00"/>
    <s v="Gasto"/>
    <s v="Con Compromiso"/>
    <s v="002"/>
    <x v="0"/>
    <x v="20"/>
    <s v="IMPUESTO DE INDUSTRIA Y COMERCIO"/>
    <s v="Propios"/>
    <x v="1"/>
    <s v="CSF"/>
    <n v="108000"/>
    <n v="0"/>
    <n v="108000"/>
    <n v="0"/>
    <s v="VR, PAGO  DE INDUSTRIA Y COMERCIO MES DE FEBRERO /2020"/>
    <s v="2120"/>
    <s v="1920"/>
    <s v="1620"/>
    <s v="11520"/>
    <s v="50587620"/>
    <s v="-0"/>
    <x v="0"/>
    <x v="0"/>
  </r>
  <r>
    <s v="2020"/>
    <s v="2020-03-18 00:00:00"/>
    <s v="2020-03-18 08:32:00"/>
    <s v="Gasto"/>
    <s v="Con Compromiso"/>
    <s v="002"/>
    <x v="0"/>
    <x v="8"/>
    <s v="SUELDO BÁSICO"/>
    <s v="Nación"/>
    <x v="0"/>
    <s v="CSF"/>
    <n v="63453164"/>
    <n v="0"/>
    <n v="63453164"/>
    <n v="0"/>
    <s v="VR, PAGO DE NOMINA Y PRESTACIONES CORRESPONDIENTES AL MES DE MARZO/2020 DE LA TERRITORIAL ATLANTICO"/>
    <s v="2320"/>
    <s v="2520, 2620"/>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s v="120"/>
    <x v="0"/>
    <x v="0"/>
  </r>
  <r>
    <s v="2020"/>
    <s v="2020-03-18 00:00:00"/>
    <s v="2020-03-18 08:32:00"/>
    <s v="Gasto"/>
    <s v="Con Compromiso"/>
    <s v="002"/>
    <x v="0"/>
    <x v="9"/>
    <s v="BONIFICACIÓN POR SERVICIOS PRESTADOS"/>
    <s v="Nación"/>
    <x v="0"/>
    <s v="CSF"/>
    <n v="2483426"/>
    <n v="0"/>
    <n v="2483426"/>
    <n v="0"/>
    <s v="VR, PAGO DE NOMINA Y PRESTACIONES CORRESPONDIENTES AL MES DE MARZO/2020 DE LA TERRITORIAL ATLANTICO"/>
    <s v="2320"/>
    <s v="2520, 2620"/>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s v="120"/>
    <x v="0"/>
    <x v="0"/>
  </r>
  <r>
    <s v="2020"/>
    <s v="2020-03-18 00:00:00"/>
    <s v="2020-03-18 08:32:00"/>
    <s v="Gasto"/>
    <s v="Con Compromiso"/>
    <s v="002"/>
    <x v="0"/>
    <x v="21"/>
    <s v="INCAPACIDADES (NO DE PENSIONES)"/>
    <s v="Nación"/>
    <x v="0"/>
    <s v="CSF"/>
    <n v="701533"/>
    <n v="-533035"/>
    <n v="168498"/>
    <n v="0"/>
    <s v="VR, PAGO DE NOMINA Y PRESTACIONES CORRESPONDIENTES AL MES DE MARZO/2020 DE LA TERRITORIAL ATLANTICO"/>
    <s v="2320"/>
    <s v="2520, 2620"/>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s v="120"/>
    <x v="0"/>
    <x v="0"/>
  </r>
  <r>
    <s v="2020"/>
    <s v="2020-03-18 00:00:00"/>
    <s v="2020-03-18 08:32:00"/>
    <s v="Gasto"/>
    <s v="Con Compromiso"/>
    <s v="002"/>
    <x v="0"/>
    <x v="10"/>
    <s v="SUELDO DE VACACIONES"/>
    <s v="Nación"/>
    <x v="0"/>
    <s v="CSF"/>
    <n v="476054"/>
    <n v="0"/>
    <n v="476054"/>
    <n v="0"/>
    <s v="VR, PAGO DE NOMINA Y PRESTACIONES CORRESPONDIENTES AL MES DE MARZO/2020 DE LA TERRITORIAL ATLANTICO"/>
    <s v="2320"/>
    <s v="2520, 2620"/>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s v="120"/>
    <x v="0"/>
    <x v="0"/>
  </r>
  <r>
    <s v="2020"/>
    <s v="2020-03-18 00:00:00"/>
    <s v="2020-03-18 08:32:00"/>
    <s v="Gasto"/>
    <s v="Con Compromiso"/>
    <s v="002"/>
    <x v="0"/>
    <x v="7"/>
    <s v="BONIFICACIÓN ESPECIAL DE RECREACIÓN"/>
    <s v="Nación"/>
    <x v="0"/>
    <s v="CSF"/>
    <n v="43825"/>
    <n v="0"/>
    <n v="43825"/>
    <n v="0"/>
    <s v="VR, PAGO DE NOMINA Y PRESTACIONES CORRESPONDIENTES AL MES DE MARZO/2020 DE LA TERRITORIAL ATLANTICO"/>
    <s v="2320"/>
    <s v="2520, 2620"/>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s v="120"/>
    <x v="0"/>
    <x v="0"/>
  </r>
  <r>
    <s v="2020"/>
    <s v="2020-03-18 00:00:00"/>
    <s v="2020-03-18 08:32:00"/>
    <s v="Gasto"/>
    <s v="Con Compromiso"/>
    <s v="002"/>
    <x v="0"/>
    <x v="6"/>
    <s v="SUBSIDIO DE ALIMENTACIÓN"/>
    <s v="Nación"/>
    <x v="0"/>
    <s v="CSF"/>
    <n v="1372744"/>
    <n v="0"/>
    <n v="1372744"/>
    <n v="0"/>
    <s v="VR, PAGO DE NOMINA Y PRESTACIONES CORRESPONDIENTES AL MES DE MARZO/2020 DE LA TERRITORIAL ATLANTICO"/>
    <s v="2320"/>
    <s v="2520, 2620"/>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s v="120"/>
    <x v="0"/>
    <x v="0"/>
  </r>
  <r>
    <s v="2020"/>
    <s v="2020-03-18 00:00:00"/>
    <s v="2020-03-18 08:32:00"/>
    <s v="Gasto"/>
    <s v="Con Compromiso"/>
    <s v="002"/>
    <x v="0"/>
    <x v="5"/>
    <s v="PRIMA TÉCNICA NO SALARIAL"/>
    <s v="Nación"/>
    <x v="0"/>
    <s v="CSF"/>
    <n v="2584371"/>
    <n v="0"/>
    <n v="2584371"/>
    <n v="0"/>
    <s v="VR, PAGO DE NOMINA Y PRESTACIONES CORRESPONDIENTES AL MES DE MARZO/2020 DE LA TERRITORIAL ATLANTICO"/>
    <s v="2320"/>
    <s v="2520, 2620"/>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s v="120"/>
    <x v="0"/>
    <x v="0"/>
  </r>
  <r>
    <s v="2020"/>
    <s v="2020-03-18 00:00:00"/>
    <s v="2020-03-18 08:32:00"/>
    <s v="Gasto"/>
    <s v="Con Compromiso"/>
    <s v="002"/>
    <x v="0"/>
    <x v="3"/>
    <s v="AUXILIO DE TRANSPORTE"/>
    <s v="Nación"/>
    <x v="0"/>
    <s v="CSF"/>
    <n v="1786231"/>
    <n v="0"/>
    <n v="1786231"/>
    <n v="0"/>
    <s v="VR, PAGO DE NOMINA Y PRESTACIONES CORRESPONDIENTES AL MES DE MARZO/2020 DE LA TERRITORIAL ATLANTICO"/>
    <s v="2320"/>
    <s v="2520, 2620"/>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s v="120"/>
    <x v="0"/>
    <x v="0"/>
  </r>
  <r>
    <s v="2020"/>
    <s v="2020-03-18 00:00:00"/>
    <s v="2020-03-18 08:32:00"/>
    <s v="Gasto"/>
    <s v="Con Compromiso"/>
    <s v="002"/>
    <x v="0"/>
    <x v="4"/>
    <s v="PRIMA DE VACACIONES"/>
    <s v="Nación"/>
    <x v="0"/>
    <s v="CSF"/>
    <n v="463220"/>
    <n v="0"/>
    <n v="463220"/>
    <n v="0"/>
    <s v="VR, PAGO DE NOMINA Y PRESTACIONES CORRESPONDIENTES AL MES DE MARZO/2020 DE LA TERRITORIAL ATLANTICO"/>
    <s v="2320"/>
    <s v="2520, 2620"/>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s v="120"/>
    <x v="0"/>
    <x v="0"/>
  </r>
  <r>
    <s v="2120"/>
    <s v="2020-03-19 00:00:00"/>
    <s v="2020-03-19 10:10:00"/>
    <s v="Gasto"/>
    <s v="Con Compromiso"/>
    <s v="002"/>
    <x v="0"/>
    <x v="16"/>
    <s v="CAJAS DE COMPENSACIÓN FAMILIAR"/>
    <s v="Nación"/>
    <x v="0"/>
    <s v="CSF"/>
    <n v="2602900"/>
    <n v="0"/>
    <n v="2602900"/>
    <n v="0"/>
    <s v="VR, APORTES PARAFISCALES, CORRESPONDIENTES AL MES DE MARZO/2020, DE LA TERRITORIAL ATLANTICO"/>
    <s v="2420"/>
    <s v="2720"/>
    <s v="-0"/>
    <s v="16520, 16620, 16720, 16820, 16920, 17020, 17120, 17220, 17320, 17420, 17520, 17620, 17720, 17820"/>
    <s v="66266120, 66266320, 66266420, 66266520, 66266620, 66266720, 66266820, 66266920, 66267020, 66267120, 66267220, 66267320, 66267420, 66267520"/>
    <s v="-0"/>
    <x v="0"/>
    <x v="0"/>
  </r>
  <r>
    <s v="2120"/>
    <s v="2020-03-19 00:00:00"/>
    <s v="2020-03-19 10:10:00"/>
    <s v="Gasto"/>
    <s v="Con Compromiso"/>
    <s v="002"/>
    <x v="0"/>
    <x v="11"/>
    <s v="PENSIONES"/>
    <s v="Nación"/>
    <x v="0"/>
    <s v="CSF"/>
    <n v="7240100"/>
    <n v="0"/>
    <n v="7240100"/>
    <n v="0"/>
    <s v="VR, APORTES PARAFISCALES, CORRESPONDIENTES AL MES DE MARZO/2020, DE LA TERRITORIAL ATLANTICO"/>
    <s v="2420"/>
    <s v="2720"/>
    <s v="-0"/>
    <s v="16520, 16620, 16720, 16820, 16920, 17020, 17120, 17220, 17320, 17420, 17520, 17620, 17720, 17820"/>
    <s v="66266120, 66266320, 66266420, 66266520, 66266620, 66266720, 66266820, 66266920, 66267020, 66267120, 66267220, 66267320, 66267420, 66267520"/>
    <s v="-0"/>
    <x v="0"/>
    <x v="0"/>
  </r>
  <r>
    <s v="2120"/>
    <s v="2020-03-19 00:00:00"/>
    <s v="2020-03-19 10:10:00"/>
    <s v="Gasto"/>
    <s v="Con Compromiso"/>
    <s v="002"/>
    <x v="0"/>
    <x v="15"/>
    <s v="APORTES GENERALES AL SISTEMA DE RIESGOS LABORALES"/>
    <s v="Nación"/>
    <x v="0"/>
    <s v="CSF"/>
    <n v="598001"/>
    <n v="0"/>
    <n v="598001"/>
    <n v="0"/>
    <s v="VR, APORTES PARAFISCALES, CORRESPONDIENTES AL MES DE MARZO/2020, DE LA TERRITORIAL ATLANTICO"/>
    <s v="2420"/>
    <s v="2720"/>
    <s v="-0"/>
    <s v="16520, 16620, 16720, 16820, 16920, 17020, 17120, 17220, 17320, 17420, 17520, 17620, 17720, 17820"/>
    <s v="66266120, 66266320, 66266420, 66266520, 66266620, 66266720, 66266820, 66266920, 66267020, 66267120, 66267220, 66267320, 66267420, 66267520"/>
    <s v="-0"/>
    <x v="0"/>
    <x v="0"/>
  </r>
  <r>
    <s v="2120"/>
    <s v="2020-03-19 00:00:00"/>
    <s v="2020-03-19 10:10:00"/>
    <s v="Gasto"/>
    <s v="Con Compromiso"/>
    <s v="002"/>
    <x v="0"/>
    <x v="14"/>
    <s v="APORTES AL ICBF"/>
    <s v="Nación"/>
    <x v="0"/>
    <s v="CSF"/>
    <n v="1952900"/>
    <n v="0"/>
    <n v="1952900"/>
    <n v="0"/>
    <s v="VR, APORTES PARAFISCALES, CORRESPONDIENTES AL MES DE MARZO/2020, DE LA TERRITORIAL ATLANTICO"/>
    <s v="2420"/>
    <s v="2720"/>
    <s v="-0"/>
    <s v="16520, 16620, 16720, 16820, 16920, 17020, 17120, 17220, 17320, 17420, 17520, 17620, 17720, 17820"/>
    <s v="66266120, 66266320, 66266420, 66266520, 66266620, 66266720, 66266820, 66266920, 66267020, 66267120, 66267220, 66267320, 66267420, 66267520"/>
    <s v="-0"/>
    <x v="0"/>
    <x v="0"/>
  </r>
  <r>
    <s v="2120"/>
    <s v="2020-03-19 00:00:00"/>
    <s v="2020-03-19 10:10:00"/>
    <s v="Gasto"/>
    <s v="Con Compromiso"/>
    <s v="002"/>
    <x v="0"/>
    <x v="12"/>
    <s v="APORTES AL SENA"/>
    <s v="Nación"/>
    <x v="0"/>
    <s v="CSF"/>
    <n v="1302100"/>
    <n v="0"/>
    <n v="1302100"/>
    <n v="0"/>
    <s v="VR, APORTES PARAFISCALES, CORRESPONDIENTES AL MES DE MARZO/2020, DE LA TERRITORIAL ATLANTICO"/>
    <s v="2420"/>
    <s v="2720"/>
    <s v="-0"/>
    <s v="16520, 16620, 16720, 16820, 16920, 17020, 17120, 17220, 17320, 17420, 17520, 17620, 17720, 17820"/>
    <s v="66266120, 66266320, 66266420, 66266520, 66266620, 66266720, 66266820, 66266920, 66267020, 66267120, 66267220, 66267320, 66267420, 66267520"/>
    <s v="-0"/>
    <x v="0"/>
    <x v="0"/>
  </r>
  <r>
    <s v="2120"/>
    <s v="2020-03-19 00:00:00"/>
    <s v="2020-03-19 10:10:00"/>
    <s v="Gasto"/>
    <s v="Con Compromiso"/>
    <s v="002"/>
    <x v="0"/>
    <x v="13"/>
    <s v="SALUD"/>
    <s v="Nación"/>
    <x v="0"/>
    <s v="CSF"/>
    <n v="5259100"/>
    <n v="0"/>
    <n v="5259100"/>
    <n v="0"/>
    <s v="VR, APORTES PARAFISCALES, CORRESPONDIENTES AL MES DE MARZO/2020, DE LA TERRITORIAL ATLANTICO"/>
    <s v="2420"/>
    <s v="2720"/>
    <s v="-0"/>
    <s v="16520, 16620, 16720, 16820, 16920, 17020, 17120, 17220, 17320, 17420, 17520, 17620, 17720, 17820"/>
    <s v="66266120, 66266320, 66266420, 66266520, 66266620, 66266720, 66266820, 66266920, 66267020, 66267120, 66267220, 66267320, 66267420, 66267520"/>
    <s v="-0"/>
    <x v="0"/>
    <x v="0"/>
  </r>
  <r>
    <s v="2220"/>
    <s v="2020-04-06 00:00:00"/>
    <s v="2020-04-06 08:36:00"/>
    <s v="Gasto"/>
    <s v="Con Compromiso"/>
    <s v="002"/>
    <x v="0"/>
    <x v="20"/>
    <s v="IMPUESTO DE INDUSTRIA Y COMERCIO"/>
    <s v="Propios"/>
    <x v="1"/>
    <s v="CSF"/>
    <n v="62000"/>
    <n v="268"/>
    <n v="62268"/>
    <n v="0"/>
    <s v="VR, ICA CORRESPONDIENTE AL MES DE MARZO/2020"/>
    <s v="2520"/>
    <s v="3520"/>
    <s v="2120"/>
    <s v="18020, 26720"/>
    <s v="89718920, 120434520"/>
    <s v="-0"/>
    <x v="0"/>
    <x v="0"/>
  </r>
  <r>
    <s v="2320"/>
    <s v="2020-04-13 00:00:00"/>
    <s v="2020-04-13 16:04:00"/>
    <s v="Gasto"/>
    <s v="Con Compromiso"/>
    <s v="0200"/>
    <x v="0"/>
    <x v="25"/>
    <s v="ADQUISICIÓN DE BIENES Y SERVICIOS - SERVICIO DE IMPLEMENTACIÓN SISTEMAS DE GESTIÓN - FORTALECIMIENTO DE LA GESTIÓN INSTITUCIONAL DEL IGAC A NIVEL   NACIONAL"/>
    <s v="Propios"/>
    <x v="1"/>
    <s v="CSF"/>
    <n v="24269760"/>
    <n v="1112364"/>
    <n v="25382124"/>
    <n v="0"/>
    <s v="PRESTACDION_x000a__x000a__x000a_PRESTACION DE SERVICIOS PROFESIONALES PARA REALIZAR LOS PROCESOS DE PLANEACION Y SEGUIMIENTO AL PLAN DE ACCION DE LA DIRECCION TERRITORIAL ATLANTICOEN EL MARCO DE LOS LINEAMIENTOS INSTITUCIONALES VIGENTES"/>
    <s v="2620"/>
    <s v="3920"/>
    <s v="2920"/>
    <s v="25420, 32920, 42420, 49520, 55020, 65520, 72020, 84220, 91520"/>
    <s v="104612420, 138615520, 171282420, 215269520, 241046820, 276120420, 310037020, 359479320, 381358920"/>
    <s v="-0"/>
    <x v="1"/>
    <x v="3"/>
  </r>
  <r>
    <s v="2420"/>
    <s v="2020-04-15 00:00:00"/>
    <s v="2020-04-15 16:35:00"/>
    <s v="Gasto"/>
    <s v="Con Compromiso"/>
    <s v="002"/>
    <x v="0"/>
    <x v="11"/>
    <s v="PENSIONES"/>
    <s v="Nación"/>
    <x v="0"/>
    <s v="CSF"/>
    <n v="849800"/>
    <n v="283200"/>
    <n v="1133000"/>
    <n v="0"/>
    <s v="REAJUSTE POR CONCEPTO DE APORTES PARAFISCALES, DE LOS MESES DE ENERO Y FEBRERO DE 2020"/>
    <s v="2720"/>
    <s v="4320"/>
    <s v="-0"/>
    <s v="23920, 24020, 24120, 24220, 24320, 24420, 24520, 24620, 24720, 24820, 24920, 25020, 25120, 25220"/>
    <s v="101419420, 101419520, 101419620, 101419720, 101419820, 101419920, 101420020, 101420120, 101420220, 101420320, 101420420, 101420520, 101420620, 101420720"/>
    <s v="-0"/>
    <x v="0"/>
    <x v="0"/>
  </r>
  <r>
    <s v="2420"/>
    <s v="2020-04-15 00:00:00"/>
    <s v="2020-04-15 16:35:00"/>
    <s v="Gasto"/>
    <s v="Con Compromiso"/>
    <s v="002"/>
    <x v="0"/>
    <x v="16"/>
    <s v="CAJAS DE COMPENSACIÓN FAMILIAR"/>
    <s v="Nación"/>
    <x v="0"/>
    <s v="CSF"/>
    <n v="286400"/>
    <n v="0"/>
    <n v="286400"/>
    <n v="0"/>
    <s v="REAJUSTE POR CONCEPTO DE APORTES PARAFISCALES, DE LOS MESES DE ENERO Y FEBRERO DE 2020"/>
    <s v="2720"/>
    <s v="4320"/>
    <s v="-0"/>
    <s v="23920, 24020, 24120, 24220, 24320, 24420, 24520, 24620, 24720, 24820, 24920, 25020, 25120, 25220"/>
    <s v="101419420, 101419520, 101419620, 101419720, 101419820, 101419920, 101420020, 101420120, 101420220, 101420320, 101420420, 101420520, 101420620, 101420720"/>
    <s v="-0"/>
    <x v="0"/>
    <x v="0"/>
  </r>
  <r>
    <s v="2420"/>
    <s v="2020-04-15 00:00:00"/>
    <s v="2020-04-15 16:35:00"/>
    <s v="Gasto"/>
    <s v="Con Compromiso"/>
    <s v="002"/>
    <x v="0"/>
    <x v="15"/>
    <s v="APORTES GENERALES AL SISTEMA DE RIESGOS LABORALES"/>
    <s v="Nación"/>
    <x v="0"/>
    <s v="CSF"/>
    <n v="66000"/>
    <n v="0"/>
    <n v="66000"/>
    <n v="0"/>
    <s v="REAJUSTE POR CONCEPTO DE APORTES PARAFISCALES, DE LOS MESES DE ENERO Y FEBRERO DE 2020"/>
    <s v="2720"/>
    <s v="4320"/>
    <s v="-0"/>
    <s v="23920, 24020, 24120, 24220, 24320, 24420, 24520, 24620, 24720, 24820, 24920, 25020, 25120, 25220"/>
    <s v="101419420, 101419520, 101419620, 101419720, 101419820, 101419920, 101420020, 101420120, 101420220, 101420320, 101420420, 101420520, 101420620, 101420720"/>
    <s v="-0"/>
    <x v="0"/>
    <x v="0"/>
  </r>
  <r>
    <s v="2420"/>
    <s v="2020-04-15 00:00:00"/>
    <s v="2020-04-15 16:35:00"/>
    <s v="Gasto"/>
    <s v="Con Compromiso"/>
    <s v="002"/>
    <x v="0"/>
    <x v="14"/>
    <s v="APORTES AL ICBF"/>
    <s v="Nación"/>
    <x v="0"/>
    <s v="CSF"/>
    <n v="214200"/>
    <n v="0"/>
    <n v="214200"/>
    <n v="0"/>
    <s v="REAJUSTE POR CONCEPTO DE APORTES PARAFISCALES, DE LOS MESES DE ENERO Y FEBRERO DE 2020"/>
    <s v="2720"/>
    <s v="4320"/>
    <s v="-0"/>
    <s v="23920, 24020, 24120, 24220, 24320, 24420, 24520, 24620, 24720, 24820, 24920, 25020, 25120, 25220"/>
    <s v="101419420, 101419520, 101419620, 101419720, 101419820, 101419920, 101420020, 101420120, 101420220, 101420320, 101420420, 101420520, 101420620, 101420720"/>
    <s v="-0"/>
    <x v="0"/>
    <x v="0"/>
  </r>
  <r>
    <s v="2420"/>
    <s v="2020-04-15 00:00:00"/>
    <s v="2020-04-15 16:35:00"/>
    <s v="Gasto"/>
    <s v="Con Compromiso"/>
    <s v="002"/>
    <x v="0"/>
    <x v="12"/>
    <s v="APORTES AL SENA"/>
    <s v="Nación"/>
    <x v="0"/>
    <s v="CSF"/>
    <n v="144000"/>
    <n v="0"/>
    <n v="144000"/>
    <n v="0"/>
    <s v="REAJUSTE POR CONCEPTO DE APORTES PARAFISCALES, DE LOS MESES DE ENERO Y FEBRERO DE 2020"/>
    <s v="2720"/>
    <s v="4320"/>
    <s v="-0"/>
    <s v="23920, 24020, 24120, 24220, 24320, 24420, 24520, 24620, 24720, 24820, 24920, 25020, 25120, 25220"/>
    <s v="101419420, 101419520, 101419620, 101419720, 101419820, 101419920, 101420020, 101420120, 101420220, 101420320, 101420420, 101420520, 101420620, 101420720"/>
    <s v="-0"/>
    <x v="0"/>
    <x v="0"/>
  </r>
  <r>
    <s v="2420"/>
    <s v="2020-04-15 00:00:00"/>
    <s v="2020-04-15 16:35:00"/>
    <s v="Gasto"/>
    <s v="Con Compromiso"/>
    <s v="002"/>
    <x v="0"/>
    <x v="13"/>
    <s v="SALUD"/>
    <s v="Nación"/>
    <x v="0"/>
    <s v="CSF"/>
    <n v="626400"/>
    <n v="268300"/>
    <n v="894700"/>
    <n v="0"/>
    <s v="REAJUSTE POR CONCEPTO DE APORTES PARAFISCALES, DE LOS MESES DE ENERO Y FEBRERO DE 2020"/>
    <s v="2720"/>
    <s v="4320"/>
    <s v="-0"/>
    <s v="23920, 24020, 24120, 24220, 24320, 24420, 24520, 24620, 24720, 24820, 24920, 25020, 25120, 25220"/>
    <s v="101419420, 101419520, 101419620, 101419720, 101419820, 101419920, 101420020, 101420120, 101420220, 101420320, 101420420, 101420520, 101420620, 101420720"/>
    <s v="-0"/>
    <x v="0"/>
    <x v="0"/>
  </r>
  <r>
    <s v="2520"/>
    <s v="2020-04-16 00:00:00"/>
    <s v="2020-04-16 12:19:00"/>
    <s v="Gasto"/>
    <s v="Con Compromiso"/>
    <s v="002"/>
    <x v="0"/>
    <x v="6"/>
    <s v="SUBSIDIO DE ALIMENTACIÓN"/>
    <s v="Nación"/>
    <x v="0"/>
    <s v="CSF"/>
    <n v="1321960"/>
    <n v="0"/>
    <n v="1321960"/>
    <n v="0"/>
    <s v="VR PAGO DE SUELDOS AL PERSONAL DE PLANTA CORRESPONDIENTE AL MES DE ABRIL /2020"/>
    <s v="2820"/>
    <s v="4020, 4120"/>
    <s v="-0"/>
    <s v="18520, 18620, 18720, 18820, 18920, 19020, 19120, 19220, 19320, 19420, 19520, 19620, 19720, 19820, 19920, 20020, 20120, 20220, 20320, 20420, 20520, 20620, 20720, 20820, 20920, 21020, 21120, 21220, 21320, 21420, 21520, 21620, 21720, 21820, 21920, 22020, 22120, 22220, 22320, 22420"/>
    <s v="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
    <s v="-0"/>
    <x v="0"/>
    <x v="0"/>
  </r>
  <r>
    <s v="2520"/>
    <s v="2020-04-16 00:00:00"/>
    <s v="2020-04-16 12:19:00"/>
    <s v="Gasto"/>
    <s v="Con Compromiso"/>
    <s v="002"/>
    <x v="0"/>
    <x v="7"/>
    <s v="BONIFICACIÓN ESPECIAL DE RECREACIÓN"/>
    <s v="Nación"/>
    <x v="0"/>
    <s v="CSF"/>
    <n v="476343"/>
    <n v="0"/>
    <n v="476343"/>
    <n v="0"/>
    <s v="VR PAGO DE SUELDOS AL PERSONAL DE PLANTA CORRESPONDIENTE AL MES DE ABRIL /2020"/>
    <s v="2820"/>
    <s v="4020, 4120"/>
    <s v="-0"/>
    <s v="18520, 18620, 18720, 18820, 18920, 19020, 19120, 19220, 19320, 19420, 19520, 19620, 19720, 19820, 19920, 20020, 20120, 20220, 20320, 20420, 20520, 20620, 20720, 20820, 20920, 21020, 21120, 21220, 21320, 21420, 21520, 21620, 21720, 21820, 21920, 22020, 22120, 22220, 22320, 22420"/>
    <s v="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
    <s v="-0"/>
    <x v="0"/>
    <x v="0"/>
  </r>
  <r>
    <s v="2520"/>
    <s v="2020-04-16 00:00:00"/>
    <s v="2020-04-16 12:19:00"/>
    <s v="Gasto"/>
    <s v="Con Compromiso"/>
    <s v="002"/>
    <x v="0"/>
    <x v="8"/>
    <s v="SUELDO BÁSICO"/>
    <s v="Nación"/>
    <x v="0"/>
    <s v="CSF"/>
    <n v="58753300"/>
    <n v="0"/>
    <n v="58753300"/>
    <n v="0"/>
    <s v="VR PAGO DE SUELDOS AL PERSONAL DE PLANTA CORRESPONDIENTE AL MES DE ABRIL /2020"/>
    <s v="2820"/>
    <s v="4020, 4120"/>
    <s v="-0"/>
    <s v="18520, 18620, 18720, 18820, 18920, 19020, 19120, 19220, 19320, 19420, 19520, 19620, 19720, 19820, 19920, 20020, 20120, 20220, 20320, 20420, 20520, 20620, 20720, 20820, 20920, 21020, 21120, 21220, 21320, 21420, 21520, 21620, 21720, 21820, 21920, 22020, 22120, 22220, 22320, 22420"/>
    <s v="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
    <s v="-0"/>
    <x v="0"/>
    <x v="0"/>
  </r>
  <r>
    <s v="2520"/>
    <s v="2020-04-16 00:00:00"/>
    <s v="2020-04-16 12:19:00"/>
    <s v="Gasto"/>
    <s v="Con Compromiso"/>
    <s v="002"/>
    <x v="0"/>
    <x v="5"/>
    <s v="PRIMA TÉCNICA NO SALARIAL"/>
    <s v="Nación"/>
    <x v="0"/>
    <s v="CSF"/>
    <n v="2354967"/>
    <n v="0"/>
    <n v="2354967"/>
    <n v="0"/>
    <s v="VR PAGO DE SUELDOS AL PERSONAL DE PLANTA CORRESPONDIENTE AL MES DE ABRIL /2020"/>
    <s v="2820"/>
    <s v="4020, 4120"/>
    <s v="-0"/>
    <s v="18520, 18620, 18720, 18820, 18920, 19020, 19120, 19220, 19320, 19420, 19520, 19620, 19720, 19820, 19920, 20020, 20120, 20220, 20320, 20420, 20520, 20620, 20720, 20820, 20920, 21020, 21120, 21220, 21320, 21420, 21520, 21620, 21720, 21820, 21920, 22020, 22120, 22220, 22320, 22420"/>
    <s v="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
    <s v="-0"/>
    <x v="0"/>
    <x v="0"/>
  </r>
  <r>
    <s v="2520"/>
    <s v="2020-04-16 00:00:00"/>
    <s v="2020-04-16 12:19:00"/>
    <s v="Gasto"/>
    <s v="Con Compromiso"/>
    <s v="002"/>
    <x v="0"/>
    <x v="3"/>
    <s v="AUXILIO DE TRANSPORTE"/>
    <s v="Nación"/>
    <x v="0"/>
    <s v="CSF"/>
    <n v="1851372"/>
    <n v="0"/>
    <n v="1851372"/>
    <n v="0"/>
    <s v="VR PAGO DE SUELDOS AL PERSONAL DE PLANTA CORRESPONDIENTE AL MES DE ABRIL /2020"/>
    <s v="2820"/>
    <s v="4020, 4120"/>
    <s v="-0"/>
    <s v="18520, 18620, 18720, 18820, 18920, 19020, 19120, 19220, 19320, 19420, 19520, 19620, 19720, 19820, 19920, 20020, 20120, 20220, 20320, 20420, 20520, 20620, 20720, 20820, 20920, 21020, 21120, 21220, 21320, 21420, 21520, 21620, 21720, 21820, 21920, 22020, 22120, 22220, 22320, 22420"/>
    <s v="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
    <s v="-0"/>
    <x v="0"/>
    <x v="0"/>
  </r>
  <r>
    <s v="2520"/>
    <s v="2020-04-16 00:00:00"/>
    <s v="2020-04-16 12:19:00"/>
    <s v="Gasto"/>
    <s v="Con Compromiso"/>
    <s v="002"/>
    <x v="0"/>
    <x v="4"/>
    <s v="PRIMA DE VACACIONES"/>
    <s v="Nación"/>
    <x v="0"/>
    <s v="CSF"/>
    <n v="6256248"/>
    <n v="0"/>
    <n v="6256248"/>
    <n v="0"/>
    <s v="VR PAGO DE SUELDOS AL PERSONAL DE PLANTA CORRESPONDIENTE AL MES DE ABRIL /2020"/>
    <s v="2820"/>
    <s v="4020, 4120"/>
    <s v="-0"/>
    <s v="18520, 18620, 18720, 18820, 18920, 19020, 19120, 19220, 19320, 19420, 19520, 19620, 19720, 19820, 19920, 20020, 20120, 20220, 20320, 20420, 20520, 20620, 20720, 20820, 20920, 21020, 21120, 21220, 21320, 21420, 21520, 21620, 21720, 21820, 21920, 22020, 22120, 22220, 22320, 22420"/>
    <s v="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
    <s v="-0"/>
    <x v="0"/>
    <x v="0"/>
  </r>
  <r>
    <s v="2520"/>
    <s v="2020-04-16 00:00:00"/>
    <s v="2020-04-16 12:19:00"/>
    <s v="Gasto"/>
    <s v="Con Compromiso"/>
    <s v="002"/>
    <x v="0"/>
    <x v="10"/>
    <s v="SUELDO DE VACACIONES"/>
    <s v="Nación"/>
    <x v="0"/>
    <s v="CSF"/>
    <n v="5455173"/>
    <n v="0"/>
    <n v="5455173"/>
    <n v="0"/>
    <s v="VR PAGO DE SUELDOS AL PERSONAL DE PLANTA CORRESPONDIENTE AL MES DE ABRIL /2020"/>
    <s v="2820"/>
    <s v="4020, 4120"/>
    <s v="-0"/>
    <s v="18520, 18620, 18720, 18820, 18920, 19020, 19120, 19220, 19320, 19420, 19520, 19620, 19720, 19820, 19920, 20020, 20120, 20220, 20320, 20420, 20520, 20620, 20720, 20820, 20920, 21020, 21120, 21220, 21320, 21420, 21520, 21620, 21720, 21820, 21920, 22020, 22120, 22220, 22320, 22420"/>
    <s v="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
    <s v="-0"/>
    <x v="0"/>
    <x v="0"/>
  </r>
  <r>
    <s v="2520"/>
    <s v="2020-04-16 00:00:00"/>
    <s v="2020-04-16 12:19:00"/>
    <s v="Gasto"/>
    <s v="Con Compromiso"/>
    <s v="002"/>
    <x v="0"/>
    <x v="9"/>
    <s v="BONIFICACIÓN POR SERVICIOS PRESTADOS"/>
    <s v="Nación"/>
    <x v="0"/>
    <s v="CSF"/>
    <n v="4511304"/>
    <n v="0"/>
    <n v="4511304"/>
    <n v="0"/>
    <s v="VR PAGO DE SUELDOS AL PERSONAL DE PLANTA CORRESPONDIENTE AL MES DE ABRIL /2020"/>
    <s v="2820"/>
    <s v="4020, 4120"/>
    <s v="-0"/>
    <s v="18520, 18620, 18720, 18820, 18920, 19020, 19120, 19220, 19320, 19420, 19520, 19620, 19720, 19820, 19920, 20020, 20120, 20220, 20320, 20420, 20520, 20620, 20720, 20820, 20920, 21020, 21120, 21220, 21320, 21420, 21520, 21620, 21720, 21820, 21920, 22020, 22120, 22220, 22320, 22420"/>
    <s v="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
    <s v="-0"/>
    <x v="0"/>
    <x v="0"/>
  </r>
  <r>
    <s v="2620"/>
    <s v="2020-04-16 00:00:00"/>
    <s v="2020-04-16 13:39:00"/>
    <s v="Gasto"/>
    <s v="Con Compromiso"/>
    <s v="002"/>
    <x v="0"/>
    <x v="16"/>
    <s v="CAJAS DE COMPENSACIÓN FAMILIAR"/>
    <s v="Nación"/>
    <x v="0"/>
    <s v="CSF"/>
    <n v="2909000"/>
    <n v="0"/>
    <n v="2909000"/>
    <n v="0"/>
    <s v="VR, APORTES PARAFISCALES CORRESPONDIENTES AL MES DE ABRIL DE 2020"/>
    <s v="2920"/>
    <s v="4220"/>
    <s v="-0"/>
    <s v="22520, 22620, 22720, 22820, 22920, 23020, 23120, 23220, 23320, 23420, 23520, 23620, 23720, 23820"/>
    <s v="100720920, 100721020, 100721120, 100721220, 100721320, 100721420, 100721520, 100721620, 100721720, 100721820, 100721920, 100722020, 100722120, 100722220"/>
    <s v="-0"/>
    <x v="0"/>
    <x v="0"/>
  </r>
  <r>
    <s v="2620"/>
    <s v="2020-04-16 00:00:00"/>
    <s v="2020-04-16 13:39:00"/>
    <s v="Gasto"/>
    <s v="Con Compromiso"/>
    <s v="002"/>
    <x v="0"/>
    <x v="11"/>
    <s v="PENSIONES"/>
    <s v="Nación"/>
    <x v="0"/>
    <s v="CSF"/>
    <n v="7469100"/>
    <n v="-6068300"/>
    <n v="1400800"/>
    <n v="0"/>
    <s v="VR, APORTES PARAFISCALES CORRESPONDIENTES AL MES DE ABRIL DE 2020"/>
    <s v="2920"/>
    <s v="4220"/>
    <s v="-0"/>
    <s v="22520, 22620, 22720, 22820, 22920, 23020, 23120, 23220, 23320, 23420, 23520, 23620, 23720, 23820"/>
    <s v="100720920, 100721020, 100721120, 100721220, 100721320, 100721420, 100721520, 100721620, 100721720, 100721820, 100721920, 100722020, 100722120, 100722220"/>
    <s v="-0"/>
    <x v="0"/>
    <x v="0"/>
  </r>
  <r>
    <s v="2620"/>
    <s v="2020-04-16 00:00:00"/>
    <s v="2020-04-16 13:39:00"/>
    <s v="Gasto"/>
    <s v="Con Compromiso"/>
    <s v="002"/>
    <x v="0"/>
    <x v="13"/>
    <s v="SALUD"/>
    <s v="Nación"/>
    <x v="0"/>
    <s v="CSF"/>
    <n v="5377900"/>
    <n v="0"/>
    <n v="5377900"/>
    <n v="0"/>
    <s v="VR, APORTES PARAFISCALES CORRESPONDIENTES AL MES DE ABRIL DE 2020"/>
    <s v="2920"/>
    <s v="4220"/>
    <s v="-0"/>
    <s v="22520, 22620, 22720, 22820, 22920, 23020, 23120, 23220, 23320, 23420, 23520, 23620, 23720, 23820"/>
    <s v="100720920, 100721020, 100721120, 100721220, 100721320, 100721420, 100721520, 100721620, 100721720, 100721820, 100721920, 100722020, 100722120, 100722220"/>
    <s v="-0"/>
    <x v="0"/>
    <x v="0"/>
  </r>
  <r>
    <s v="2620"/>
    <s v="2020-04-16 00:00:00"/>
    <s v="2020-04-16 13:39:00"/>
    <s v="Gasto"/>
    <s v="Con Compromiso"/>
    <s v="002"/>
    <x v="0"/>
    <x v="14"/>
    <s v="APORTES AL ICBF"/>
    <s v="Nación"/>
    <x v="0"/>
    <s v="CSF"/>
    <n v="2182200"/>
    <n v="0"/>
    <n v="2182200"/>
    <n v="0"/>
    <s v="VR, APORTES PARAFISCALES CORRESPONDIENTES AL MES DE ABRIL DE 2020"/>
    <s v="2920"/>
    <s v="4220"/>
    <s v="-0"/>
    <s v="22520, 22620, 22720, 22820, 22920, 23020, 23120, 23220, 23320, 23420, 23520, 23620, 23720, 23820"/>
    <s v="100720920, 100721020, 100721120, 100721220, 100721320, 100721420, 100721520, 100721620, 100721720, 100721820, 100721920, 100722020, 100722120, 100722220"/>
    <s v="-0"/>
    <x v="0"/>
    <x v="0"/>
  </r>
  <r>
    <s v="2620"/>
    <s v="2020-04-16 00:00:00"/>
    <s v="2020-04-16 13:39:00"/>
    <s v="Gasto"/>
    <s v="Con Compromiso"/>
    <s v="002"/>
    <x v="0"/>
    <x v="12"/>
    <s v="APORTES AL SENA"/>
    <s v="Nación"/>
    <x v="0"/>
    <s v="CSF"/>
    <n v="1455300"/>
    <n v="0"/>
    <n v="1455300"/>
    <n v="0"/>
    <s v="VR, APORTES PARAFISCALES CORRESPONDIENTES AL MES DE ABRIL DE 2020"/>
    <s v="2920"/>
    <s v="4220"/>
    <s v="-0"/>
    <s v="22520, 22620, 22720, 22820, 22920, 23020, 23120, 23220, 23320, 23420, 23520, 23620, 23720, 23820"/>
    <s v="100720920, 100721020, 100721120, 100721220, 100721320, 100721420, 100721520, 100721620, 100721720, 100721820, 100721920, 100722020, 100722120, 100722220"/>
    <s v="-0"/>
    <x v="0"/>
    <x v="0"/>
  </r>
  <r>
    <s v="2620"/>
    <s v="2020-04-16 00:00:00"/>
    <s v="2020-04-16 13:39:00"/>
    <s v="Gasto"/>
    <s v="Con Compromiso"/>
    <s v="002"/>
    <x v="0"/>
    <x v="15"/>
    <s v="APORTES GENERALES AL SISTEMA DE RIESGOS LABORALES"/>
    <s v="Nación"/>
    <x v="0"/>
    <s v="CSF"/>
    <n v="629300"/>
    <n v="0"/>
    <n v="629300"/>
    <n v="0"/>
    <s v="VR, APORTES PARAFISCALES CORRESPONDIENTES AL MES DE ABRIL DE 2020"/>
    <s v="2920"/>
    <s v="4220"/>
    <s v="-0"/>
    <s v="22520, 22620, 22720, 22820, 22920, 23020, 23120, 23220, 23320, 23420, 23520, 23620, 23720, 23820"/>
    <s v="100720920, 100721020, 100721120, 100721220, 100721320, 100721420, 100721520, 100721620, 100721720, 100721820, 100721920, 100722020, 100722120, 100722220"/>
    <s v="-0"/>
    <x v="0"/>
    <x v="0"/>
  </r>
  <r>
    <s v="2720"/>
    <s v="2020-05-19 00:00:00"/>
    <s v="2020-05-19 08:21:00"/>
    <s v="Gasto"/>
    <s v="Con Compromiso"/>
    <s v="002"/>
    <x v="0"/>
    <x v="20"/>
    <s v="IMPUESTO DE INDUSTRIA Y COMERCIO"/>
    <s v="Propios"/>
    <x v="1"/>
    <s v="CSF"/>
    <n v="5000"/>
    <n v="0"/>
    <n v="5000"/>
    <n v="0"/>
    <s v="VR, PAGO POR CONCEPTO DEL ICA CORRESPONDIENTE AL MES DE ABRIL / 2020"/>
    <s v="3220"/>
    <s v="4920"/>
    <s v="4720"/>
    <s v="27120"/>
    <s v="122888420"/>
    <s v="-0"/>
    <x v="0"/>
    <x v="0"/>
  </r>
  <r>
    <s v="2820"/>
    <s v="2020-05-19 00:00:00"/>
    <s v="2020-05-19 12:25:00"/>
    <s v="Gasto"/>
    <s v="Con Compromiso"/>
    <s v="002"/>
    <x v="0"/>
    <x v="6"/>
    <s v="SUBSIDIO DE ALIMENTACIÓN"/>
    <s v="Nación"/>
    <x v="0"/>
    <s v="CSF"/>
    <n v="1260269"/>
    <n v="0"/>
    <n v="1260269"/>
    <n v="0"/>
    <s v="VR, NOMINA CORRESPONDIENTE AL MES DE MAYO/2020 PARA LOS FUNCIONARIOS DE PLANTA DE LA TERRITORIAL ATLANTICO"/>
    <s v="3320"/>
    <s v="5020, 5120"/>
    <s v="-0"/>
    <s v="27220, 27320, 27420, 27520, 27620, 27720, 27820, 27920, 28020, 28120, 28220, 28320, 28420, 28520, 28620, 28720, 28820, 28920, 29020, 29120, 29220, 29320, 29420, 29520, 29620, 29720, 29820, 29920, 30020, 30120, 30220, 30320, 30420, 30520, 30620, 30720, 30820, 30920, 31020, 31120"/>
    <s v="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
    <s v="-0"/>
    <x v="0"/>
    <x v="0"/>
  </r>
  <r>
    <s v="2820"/>
    <s v="2020-05-19 00:00:00"/>
    <s v="2020-05-19 12:25:00"/>
    <s v="Gasto"/>
    <s v="Con Compromiso"/>
    <s v="002"/>
    <x v="0"/>
    <x v="4"/>
    <s v="PRIMA DE VACACIONES"/>
    <s v="Nación"/>
    <x v="0"/>
    <s v="CSF"/>
    <n v="10239909"/>
    <n v="0"/>
    <n v="10239909"/>
    <n v="0"/>
    <s v="VR, NOMINA CORRESPONDIENTE AL MES DE MAYO/2020 PARA LOS FUNCIONARIOS DE PLANTA DE LA TERRITORIAL ATLANTICO"/>
    <s v="3320"/>
    <s v="5020, 5120"/>
    <s v="-0"/>
    <s v="27220, 27320, 27420, 27520, 27620, 27720, 27820, 27920, 28020, 28120, 28220, 28320, 28420, 28520, 28620, 28720, 28820, 28920, 29020, 29120, 29220, 29320, 29420, 29520, 29620, 29720, 29820, 29920, 30020, 30120, 30220, 30320, 30420, 30520, 30620, 30720, 30820, 30920, 31020, 31120"/>
    <s v="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
    <s v="-0"/>
    <x v="0"/>
    <x v="0"/>
  </r>
  <r>
    <s v="2820"/>
    <s v="2020-05-19 00:00:00"/>
    <s v="2020-05-19 12:25:00"/>
    <s v="Gasto"/>
    <s v="Con Compromiso"/>
    <s v="002"/>
    <x v="0"/>
    <x v="5"/>
    <s v="PRIMA TÉCNICA NO SALARIAL"/>
    <s v="Nación"/>
    <x v="0"/>
    <s v="CSF"/>
    <n v="2354967"/>
    <n v="0"/>
    <n v="2354967"/>
    <n v="0"/>
    <s v="VR, NOMINA CORRESPONDIENTE AL MES DE MAYO/2020 PARA LOS FUNCIONARIOS DE PLANTA DE LA TERRITORIAL ATLANTICO"/>
    <s v="3320"/>
    <s v="5020, 5120"/>
    <s v="-0"/>
    <s v="27220, 27320, 27420, 27520, 27620, 27720, 27820, 27920, 28020, 28120, 28220, 28320, 28420, 28520, 28620, 28720, 28820, 28920, 29020, 29120, 29220, 29320, 29420, 29520, 29620, 29720, 29820, 29920, 30020, 30120, 30220, 30320, 30420, 30520, 30620, 30720, 30820, 30920, 31020, 31120"/>
    <s v="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
    <s v="-0"/>
    <x v="0"/>
    <x v="0"/>
  </r>
  <r>
    <s v="2820"/>
    <s v="2020-05-19 00:00:00"/>
    <s v="2020-05-19 12:25:00"/>
    <s v="Gasto"/>
    <s v="Con Compromiso"/>
    <s v="002"/>
    <x v="0"/>
    <x v="8"/>
    <s v="SUELDO BÁSICO"/>
    <s v="Nación"/>
    <x v="0"/>
    <s v="CSF"/>
    <n v="54682984"/>
    <n v="0"/>
    <n v="54682984"/>
    <n v="0"/>
    <s v="VR, NOMINA CORRESPONDIENTE AL MES DE MAYO/2020 PARA LOS FUNCIONARIOS DE PLANTA DE LA TERRITORIAL ATLANTICO"/>
    <s v="3320"/>
    <s v="5020, 5120"/>
    <s v="-0"/>
    <s v="27220, 27320, 27420, 27520, 27620, 27720, 27820, 27920, 28020, 28120, 28220, 28320, 28420, 28520, 28620, 28720, 28820, 28920, 29020, 29120, 29220, 29320, 29420, 29520, 29620, 29720, 29820, 29920, 30020, 30120, 30220, 30320, 30420, 30520, 30620, 30720, 30820, 30920, 31020, 31120"/>
    <s v="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
    <s v="-0"/>
    <x v="0"/>
    <x v="0"/>
  </r>
  <r>
    <s v="2820"/>
    <s v="2020-05-19 00:00:00"/>
    <s v="2020-05-19 12:25:00"/>
    <s v="Gasto"/>
    <s v="Con Compromiso"/>
    <s v="002"/>
    <x v="0"/>
    <x v="7"/>
    <s v="BONIFICACIÓN ESPECIAL DE RECREACIÓN"/>
    <s v="Nación"/>
    <x v="0"/>
    <s v="CSF"/>
    <n v="750873"/>
    <n v="0"/>
    <n v="750873"/>
    <n v="0"/>
    <s v="VR, NOMINA CORRESPONDIENTE AL MES DE MAYO/2020 PARA LOS FUNCIONARIOS DE PLANTA DE LA TERRITORIAL ATLANTICO"/>
    <s v="3320"/>
    <s v="5020, 5120"/>
    <s v="-0"/>
    <s v="27220, 27320, 27420, 27520, 27620, 27720, 27820, 27920, 28020, 28120, 28220, 28320, 28420, 28520, 28620, 28720, 28820, 28920, 29020, 29120, 29220, 29320, 29420, 29520, 29620, 29720, 29820, 29920, 30020, 30120, 30220, 30320, 30420, 30520, 30620, 30720, 30820, 30920, 31020, 31120"/>
    <s v="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
    <s v="-0"/>
    <x v="0"/>
    <x v="0"/>
  </r>
  <r>
    <s v="2820"/>
    <s v="2020-05-19 00:00:00"/>
    <s v="2020-05-19 12:25:00"/>
    <s v="Gasto"/>
    <s v="Con Compromiso"/>
    <s v="002"/>
    <x v="0"/>
    <x v="9"/>
    <s v="BONIFICACIÓN POR SERVICIOS PRESTADOS"/>
    <s v="Nación"/>
    <x v="0"/>
    <s v="CSF"/>
    <n v="4110558"/>
    <n v="0"/>
    <n v="4110558"/>
    <n v="0"/>
    <s v="VR, NOMINA CORRESPONDIENTE AL MES DE MAYO/2020 PARA LOS FUNCIONARIOS DE PLANTA DE LA TERRITORIAL ATLANTICO"/>
    <s v="3320"/>
    <s v="5020, 5120"/>
    <s v="-0"/>
    <s v="27220, 27320, 27420, 27520, 27620, 27720, 27820, 27920, 28020, 28120, 28220, 28320, 28420, 28520, 28620, 28720, 28820, 28920, 29020, 29120, 29220, 29320, 29420, 29520, 29620, 29720, 29820, 29920, 30020, 30120, 30220, 30320, 30420, 30520, 30620, 30720, 30820, 30920, 31020, 31120"/>
    <s v="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
    <s v="-0"/>
    <x v="0"/>
    <x v="0"/>
  </r>
  <r>
    <s v="2820"/>
    <s v="2020-05-19 00:00:00"/>
    <s v="2020-05-19 12:25:00"/>
    <s v="Gasto"/>
    <s v="Con Compromiso"/>
    <s v="002"/>
    <x v="0"/>
    <x v="10"/>
    <s v="SUELDO DE VACACIONES"/>
    <s v="Nación"/>
    <x v="0"/>
    <s v="CSF"/>
    <n v="11255812"/>
    <n v="0"/>
    <n v="11255812"/>
    <n v="0"/>
    <s v="VR, NOMINA CORRESPONDIENTE AL MES DE MAYO/2020 PARA LOS FUNCIONARIOS DE PLANTA DE LA TERRITORIAL ATLANTICO"/>
    <s v="3320"/>
    <s v="5020, 5120"/>
    <s v="-0"/>
    <s v="27220, 27320, 27420, 27520, 27620, 27720, 27820, 27920, 28020, 28120, 28220, 28320, 28420, 28520, 28620, 28720, 28820, 28920, 29020, 29120, 29220, 29320, 29420, 29520, 29620, 29720, 29820, 29920, 30020, 30120, 30220, 30320, 30420, 30520, 30620, 30720, 30820, 30920, 31020, 31120"/>
    <s v="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
    <s v="-0"/>
    <x v="0"/>
    <x v="0"/>
  </r>
  <r>
    <s v="2820"/>
    <s v="2020-05-19 00:00:00"/>
    <s v="2020-05-19 12:25:00"/>
    <s v="Gasto"/>
    <s v="Con Compromiso"/>
    <s v="002"/>
    <x v="0"/>
    <x v="3"/>
    <s v="AUXILIO DE TRANSPORTE"/>
    <s v="Nación"/>
    <x v="0"/>
    <s v="CSF"/>
    <n v="1755375"/>
    <n v="0"/>
    <n v="1755375"/>
    <n v="0"/>
    <s v="VR, NOMINA CORRESPONDIENTE AL MES DE MAYO/2020 PARA LOS FUNCIONARIOS DE PLANTA DE LA TERRITORIAL ATLANTICO"/>
    <s v="3320"/>
    <s v="5020, 5120"/>
    <s v="-0"/>
    <s v="27220, 27320, 27420, 27520, 27620, 27720, 27820, 27920, 28020, 28120, 28220, 28320, 28420, 28520, 28620, 28720, 28820, 28920, 29020, 29120, 29220, 29320, 29420, 29520, 29620, 29720, 29820, 29920, 30020, 30120, 30220, 30320, 30420, 30520, 30620, 30720, 30820, 30920, 31020, 31120"/>
    <s v="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
    <s v="-0"/>
    <x v="0"/>
    <x v="0"/>
  </r>
  <r>
    <s v="2920"/>
    <s v="2020-05-21 00:00:00"/>
    <s v="2020-05-21 14:45:00"/>
    <s v="Gasto"/>
    <s v="Con Compromiso"/>
    <s v="002"/>
    <x v="0"/>
    <x v="16"/>
    <s v="CAJAS DE COMPENSACIÓN FAMILIAR"/>
    <s v="Nación"/>
    <x v="0"/>
    <s v="CSF"/>
    <n v="3008000"/>
    <n v="0"/>
    <n v="3008000"/>
    <n v="0"/>
    <s v="VR, APORTES PARAFISCALES CORRESPONDIENTES AL MES DE MAYO/2020 DE LA TERRITORIAL ATLANTICO"/>
    <s v="3420"/>
    <s v="5220"/>
    <s v="-0"/>
    <s v="31220, 31320, 31420, 31520, 31620, 31720, 31820, 31920, 32020, 32120, 32220, 32320, 32420, 32520"/>
    <s v="128590420, 128590520, 128590620, 128590720, 128590820, 128590920, 128591020, 128591120, 128591220, 128591320, 128591420, 128591520, 128591620, 128591720"/>
    <s v="-0"/>
    <x v="0"/>
    <x v="0"/>
  </r>
  <r>
    <s v="2920"/>
    <s v="2020-05-21 00:00:00"/>
    <s v="2020-05-21 14:45:00"/>
    <s v="Gasto"/>
    <s v="Con Compromiso"/>
    <s v="002"/>
    <x v="0"/>
    <x v="15"/>
    <s v="APORTES GENERALES AL SISTEMA DE RIESGOS LABORALES"/>
    <s v="Nación"/>
    <x v="0"/>
    <s v="CSF"/>
    <n v="576700"/>
    <n v="0"/>
    <n v="576700"/>
    <n v="0"/>
    <s v="VR, APORTES PARAFISCALES CORRESPONDIENTES AL MES DE MAYO/2020 DE LA TERRITORIAL ATLANTICO"/>
    <s v="3420"/>
    <s v="5220"/>
    <s v="-0"/>
    <s v="31220, 31320, 31420, 31520, 31620, 31720, 31820, 31920, 32020, 32120, 32220, 32320, 32420, 32520"/>
    <s v="128590420, 128590520, 128590620, 128590720, 128590820, 128590920, 128591020, 128591120, 128591220, 128591320, 128591420, 128591520, 128591620, 128591720"/>
    <s v="-0"/>
    <x v="0"/>
    <x v="0"/>
  </r>
  <r>
    <s v="2920"/>
    <s v="2020-05-21 00:00:00"/>
    <s v="2020-05-21 14:45:00"/>
    <s v="Gasto"/>
    <s v="Con Compromiso"/>
    <s v="002"/>
    <x v="0"/>
    <x v="12"/>
    <s v="APORTES AL SENA"/>
    <s v="Nación"/>
    <x v="0"/>
    <s v="CSF"/>
    <n v="1504700"/>
    <n v="0"/>
    <n v="1504700"/>
    <n v="0"/>
    <s v="VR, APORTES PARAFISCALES CORRESPONDIENTES AL MES DE MAYO/2020 DE LA TERRITORIAL ATLANTICO"/>
    <s v="3420"/>
    <s v="5220"/>
    <s v="-0"/>
    <s v="31220, 31320, 31420, 31520, 31620, 31720, 31820, 31920, 32020, 32120, 32220, 32320, 32420, 32520"/>
    <s v="128590420, 128590520, 128590620, 128590720, 128590820, 128590920, 128591020, 128591120, 128591220, 128591320, 128591420, 128591520, 128591620, 128591720"/>
    <s v="-0"/>
    <x v="0"/>
    <x v="0"/>
  </r>
  <r>
    <s v="2920"/>
    <s v="2020-05-21 00:00:00"/>
    <s v="2020-05-21 14:45:00"/>
    <s v="Gasto"/>
    <s v="Con Compromiso"/>
    <s v="002"/>
    <x v="0"/>
    <x v="14"/>
    <s v="APORTES AL ICBF"/>
    <s v="Nación"/>
    <x v="0"/>
    <s v="CSF"/>
    <n v="2256700"/>
    <n v="0"/>
    <n v="2256700"/>
    <n v="0"/>
    <s v="VR, APORTES PARAFISCALES CORRESPONDIENTES AL MES DE MAYO/2020 DE LA TERRITORIAL ATLANTICO"/>
    <s v="3420"/>
    <s v="5220"/>
    <s v="-0"/>
    <s v="31220, 31320, 31420, 31520, 31620, 31720, 31820, 31920, 32020, 32120, 32220, 32320, 32420, 32520"/>
    <s v="128590420, 128590520, 128590620, 128590720, 128590820, 128590920, 128591020, 128591120, 128591220, 128591320, 128591420, 128591520, 128591620, 128591720"/>
    <s v="-0"/>
    <x v="0"/>
    <x v="0"/>
  </r>
  <r>
    <s v="2920"/>
    <s v="2020-05-21 00:00:00"/>
    <s v="2020-05-21 14:45:00"/>
    <s v="Gasto"/>
    <s v="Con Compromiso"/>
    <s v="002"/>
    <x v="0"/>
    <x v="11"/>
    <s v="PENSIONES"/>
    <s v="Nación"/>
    <x v="0"/>
    <s v="CSF"/>
    <n v="7429000"/>
    <n v="-36400"/>
    <n v="7392600"/>
    <n v="0"/>
    <s v="VR, APORTES PARAFISCALES CORRESPONDIENTES AL MES DE MAYO/2020 DE LA TERRITORIAL ATLANTICO"/>
    <s v="3420"/>
    <s v="5220"/>
    <s v="-0"/>
    <s v="31220, 31320, 31420, 31520, 31620, 31720, 31820, 31920, 32020, 32120, 32220, 32320, 32420, 32520"/>
    <s v="128590420, 128590520, 128590620, 128590720, 128590820, 128590920, 128591020, 128591120, 128591220, 128591320, 128591420, 128591520, 128591620, 128591720"/>
    <s v="-0"/>
    <x v="0"/>
    <x v="0"/>
  </r>
  <r>
    <s v="2920"/>
    <s v="2020-05-21 00:00:00"/>
    <s v="2020-05-21 14:45:00"/>
    <s v="Gasto"/>
    <s v="Con Compromiso"/>
    <s v="002"/>
    <x v="0"/>
    <x v="13"/>
    <s v="SALUD"/>
    <s v="Nación"/>
    <x v="0"/>
    <s v="CSF"/>
    <n v="5262900"/>
    <n v="-138600"/>
    <n v="5124300"/>
    <n v="0"/>
    <s v="VR, APORTES PARAFISCALES CORRESPONDIENTES AL MES DE MAYO/2020 DE LA TERRITORIAL ATLANTICO"/>
    <s v="3420"/>
    <s v="5220"/>
    <s v="-0"/>
    <s v="31220, 31320, 31420, 31520, 31620, 31720, 31820, 31920, 32020, 32120, 32220, 32320, 32420, 32520"/>
    <s v="128590420, 128590520, 128590620, 128590720, 128590820, 128590920, 128591020, 128591120, 128591220, 128591320, 128591420, 128591520, 128591620, 128591720"/>
    <s v="-0"/>
    <x v="0"/>
    <x v="0"/>
  </r>
  <r>
    <s v="3020"/>
    <s v="2020-06-02 00:00:00"/>
    <s v="2020-06-02 09:57:00"/>
    <s v="Gasto"/>
    <s v="Con Compromiso"/>
    <s v="002"/>
    <x v="0"/>
    <x v="26"/>
    <s v="PRIMA DE SERVICIO"/>
    <s v="Nación"/>
    <x v="0"/>
    <s v="CSF"/>
    <n v="66298945"/>
    <n v="0"/>
    <n v="66298945"/>
    <n v="0"/>
    <s v="VR, POR CONCEPTO DEL PAGO DE LA PRIMA DE SERVICIOS, AL PERSONAL DE PLANTA DE LA DIRECCION TERRITORIAL ATLANTICO VIG.2020"/>
    <s v="3520"/>
    <s v="5420"/>
    <s v="-0"/>
    <s v="33520, 33620, 33720, 33820, 33920, 34020, 34120, 34220, 34320, 34420, 34520, 34620, 34720, 34820, 34920, 35020, 35120, 35220, 35320, 35420, 35520, 35620, 35720, 35820, 35920, 36020, 36120, 36220, 36320, 36420, 36520, 36620"/>
    <s v="139431420, 139431520, 139431620, 139431720, 139431820, 139431920, 139432020, 139432120, 139432220, 139432320, 139432420, 139432520, 139432620, 139432720, 139432820, 139432920, 139433020, 139433120, 139433220, 139433320, 139433420, 139433520, 139433620, 139433720, 139433820, 139433920, 139434020, 139434120, 139434220, 139434320, 139434420, 139434620"/>
    <s v="-0"/>
    <x v="0"/>
    <x v="0"/>
  </r>
  <r>
    <s v="3120"/>
    <s v="2020-06-10 00:00:00"/>
    <s v="2020-06-10 09:27:00"/>
    <s v="Gasto"/>
    <s v="Con Compromiso"/>
    <s v="002"/>
    <x v="0"/>
    <x v="20"/>
    <s v="IMPUESTO DE INDUSTRIA Y COMERCIO"/>
    <s v="Propios"/>
    <x v="1"/>
    <s v="CSF"/>
    <n v="6000"/>
    <n v="0"/>
    <n v="6000"/>
    <n v="0"/>
    <s v="VALOR PARA PAGO DE ICA DEL MES DE MAYO/2020"/>
    <s v="3620"/>
    <s v="5720"/>
    <s v="6220"/>
    <s v="37220"/>
    <s v="150124020"/>
    <s v="-0"/>
    <x v="0"/>
    <x v="0"/>
  </r>
  <r>
    <s v="3220"/>
    <s v="2020-06-10 00:00:00"/>
    <s v="2020-06-10 15:22:00"/>
    <s v="Gasto"/>
    <s v="Con Compromiso"/>
    <s v="002"/>
    <x v="0"/>
    <x v="10"/>
    <s v="SUELDO DE VACACIONES"/>
    <s v="Nación"/>
    <x v="0"/>
    <s v="CSF"/>
    <n v="2454803"/>
    <n v="0"/>
    <n v="2454803"/>
    <n v="0"/>
    <s v="VR, PAGADO POR CONCEPTO DE N0MINA AL PERSONAL DE PLANTA CORRESPONDIENTE AL MES DE JUNIO/2020"/>
    <s v="3720"/>
    <s v="5820, 5920"/>
    <s v="-0"/>
    <s v="37320, 37420, 37520, 37620, 37720, 37820, 37920, 38020, 38120, 38220, 38320, 38420, 38520, 38620, 38720, 38820, 38920, 39020, 39120, 39220, 39320, 39420, 39520, 39620, 39720, 39820, 39920, 40020, 40120, 40220, 40320, 40420, 40520, 40620, 40720, 40820, 40920"/>
    <s v="157584320, 157584420, 157584520, 157584620, 157584720, 157584820, 157584920, 157585020, 157585120, 157585220, 157585320, 157585420, 157585520, 157585620, 157585720, 157585820, 157585920, 157586020, 157586120, 157586220, 157586320, 157586420, 157586520, 157586620, 157586720, 157586820, 157586920, 157587020, 157587120, 157587220, 157587320, 157587420, 157587520, 157587620, 157587720, 157587820, 157587920"/>
    <s v="-0"/>
    <x v="0"/>
    <x v="0"/>
  </r>
  <r>
    <s v="3220"/>
    <s v="2020-06-10 00:00:00"/>
    <s v="2020-06-10 15:22:00"/>
    <s v="Gasto"/>
    <s v="Con Compromiso"/>
    <s v="002"/>
    <x v="0"/>
    <x v="7"/>
    <s v="BONIFICACIÓN ESPECIAL DE RECREACIÓN"/>
    <s v="Nación"/>
    <x v="0"/>
    <s v="CSF"/>
    <n v="167083"/>
    <n v="0"/>
    <n v="167083"/>
    <n v="0"/>
    <s v="VR, PAGADO POR CONCEPTO DE N0MINA AL PERSONAL DE PLANTA CORRESPONDIENTE AL MES DE JUNIO/2020"/>
    <s v="3720"/>
    <s v="5820, 5920"/>
    <s v="-0"/>
    <s v="37320, 37420, 37520, 37620, 37720, 37820, 37920, 38020, 38120, 38220, 38320, 38420, 38520, 38620, 38720, 38820, 38920, 39020, 39120, 39220, 39320, 39420, 39520, 39620, 39720, 39820, 39920, 40020, 40120, 40220, 40320, 40420, 40520, 40620, 40720, 40820, 40920"/>
    <s v="157584320, 157584420, 157584520, 157584620, 157584720, 157584820, 157584920, 157585020, 157585120, 157585220, 157585320, 157585420, 157585520, 157585620, 157585720, 157585820, 157585920, 157586020, 157586120, 157586220, 157586320, 157586420, 157586520, 157586620, 157586720, 157586820, 157586920, 157587020, 157587120, 157587220, 157587320, 157587420, 157587520, 157587620, 157587720, 157587820, 157587920"/>
    <s v="-0"/>
    <x v="0"/>
    <x v="0"/>
  </r>
  <r>
    <s v="3220"/>
    <s v="2020-06-10 00:00:00"/>
    <s v="2020-06-10 15:22:00"/>
    <s v="Gasto"/>
    <s v="Con Compromiso"/>
    <s v="002"/>
    <x v="0"/>
    <x v="5"/>
    <s v="PRIMA TÉCNICA NO SALARIAL"/>
    <s v="Nación"/>
    <x v="0"/>
    <s v="CSF"/>
    <n v="2354967"/>
    <n v="0"/>
    <n v="2354967"/>
    <n v="0"/>
    <s v="VR, PAGADO POR CONCEPTO DE N0MINA AL PERSONAL DE PLANTA CORRESPONDIENTE AL MES DE JUNIO/2020"/>
    <s v="3720"/>
    <s v="5820, 5920"/>
    <s v="-0"/>
    <s v="37320, 37420, 37520, 37620, 37720, 37820, 37920, 38020, 38120, 38220, 38320, 38420, 38520, 38620, 38720, 38820, 38920, 39020, 39120, 39220, 39320, 39420, 39520, 39620, 39720, 39820, 39920, 40020, 40120, 40220, 40320, 40420, 40520, 40620, 40720, 40820, 40920"/>
    <s v="157584320, 157584420, 157584520, 157584620, 157584720, 157584820, 157584920, 157585020, 157585120, 157585220, 157585320, 157585420, 157585520, 157585620, 157585720, 157585820, 157585920, 157586020, 157586120, 157586220, 157586320, 157586420, 157586520, 157586620, 157586720, 157586820, 157586920, 157587020, 157587120, 157587220, 157587320, 157587420, 157587520, 157587620, 157587720, 157587820, 157587920"/>
    <s v="-0"/>
    <x v="0"/>
    <x v="0"/>
  </r>
  <r>
    <s v="3220"/>
    <s v="2020-06-10 00:00:00"/>
    <s v="2020-06-10 15:22:00"/>
    <s v="Gasto"/>
    <s v="Con Compromiso"/>
    <s v="002"/>
    <x v="0"/>
    <x v="8"/>
    <s v="SUELDO BÁSICO"/>
    <s v="Nación"/>
    <x v="0"/>
    <s v="CSF"/>
    <n v="49757428"/>
    <n v="0"/>
    <n v="49757428"/>
    <n v="0"/>
    <s v="VR, PAGADO POR CONCEPTO DE N0MINA AL PERSONAL DE PLANTA CORRESPONDIENTE AL MES DE JUNIO/2020"/>
    <s v="3720"/>
    <s v="5820, 5920"/>
    <s v="-0"/>
    <s v="37320, 37420, 37520, 37620, 37720, 37820, 37920, 38020, 38120, 38220, 38320, 38420, 38520, 38620, 38720, 38820, 38920, 39020, 39120, 39220, 39320, 39420, 39520, 39620, 39720, 39820, 39920, 40020, 40120, 40220, 40320, 40420, 40520, 40620, 40720, 40820, 40920"/>
    <s v="157584320, 157584420, 157584520, 157584620, 157584720, 157584820, 157584920, 157585020, 157585120, 157585220, 157585320, 157585420, 157585520, 157585620, 157585720, 157585820, 157585920, 157586020, 157586120, 157586220, 157586320, 157586420, 157586520, 157586620, 157586720, 157586820, 157586920, 157587020, 157587120, 157587220, 157587320, 157587420, 157587520, 157587620, 157587720, 157587820, 157587920"/>
    <s v="-0"/>
    <x v="0"/>
    <x v="0"/>
  </r>
  <r>
    <s v="3220"/>
    <s v="2020-06-10 00:00:00"/>
    <s v="2020-06-10 15:22:00"/>
    <s v="Gasto"/>
    <s v="Con Compromiso"/>
    <s v="002"/>
    <x v="0"/>
    <x v="6"/>
    <s v="SUBSIDIO DE ALIMENTACIÓN"/>
    <s v="Nación"/>
    <x v="0"/>
    <s v="CSF"/>
    <n v="1002486"/>
    <n v="0"/>
    <n v="1002486"/>
    <n v="0"/>
    <s v="VR, PAGADO POR CONCEPTO DE N0MINA AL PERSONAL DE PLANTA CORRESPONDIENTE AL MES DE JUNIO/2020"/>
    <s v="3720"/>
    <s v="5820, 5920"/>
    <s v="-0"/>
    <s v="37320, 37420, 37520, 37620, 37720, 37820, 37920, 38020, 38120, 38220, 38320, 38420, 38520, 38620, 38720, 38820, 38920, 39020, 39120, 39220, 39320, 39420, 39520, 39620, 39720, 39820, 39920, 40020, 40120, 40220, 40320, 40420, 40520, 40620, 40720, 40820, 40920"/>
    <s v="157584320, 157584420, 157584520, 157584620, 157584720, 157584820, 157584920, 157585020, 157585120, 157585220, 157585320, 157585420, 157585520, 157585620, 157585720, 157585820, 157585920, 157586020, 157586120, 157586220, 157586320, 157586420, 157586520, 157586620, 157586720, 157586820, 157586920, 157587020, 157587120, 157587220, 157587320, 157587420, 157587520, 157587620, 157587720, 157587820, 157587920"/>
    <s v="-0"/>
    <x v="0"/>
    <x v="0"/>
  </r>
  <r>
    <s v="3220"/>
    <s v="2020-06-10 00:00:00"/>
    <s v="2020-06-10 15:22:00"/>
    <s v="Gasto"/>
    <s v="Con Compromiso"/>
    <s v="002"/>
    <x v="0"/>
    <x v="3"/>
    <s v="AUXILIO DE TRANSPORTE"/>
    <s v="Nación"/>
    <x v="0"/>
    <s v="CSF"/>
    <n v="1429670"/>
    <n v="0"/>
    <n v="1429670"/>
    <n v="0"/>
    <s v="VR, PAGADO POR CONCEPTO DE N0MINA AL PERSONAL DE PLANTA CORRESPONDIENTE AL MES DE JUNIO/2020"/>
    <s v="3720"/>
    <s v="5820, 5920"/>
    <s v="-0"/>
    <s v="37320, 37420, 37520, 37620, 37720, 37820, 37920, 38020, 38120, 38220, 38320, 38420, 38520, 38620, 38720, 38820, 38920, 39020, 39120, 39220, 39320, 39420, 39520, 39620, 39720, 39820, 39920, 40020, 40120, 40220, 40320, 40420, 40520, 40620, 40720, 40820, 40920"/>
    <s v="157584320, 157584420, 157584520, 157584620, 157584720, 157584820, 157584920, 157585020, 157585120, 157585220, 157585320, 157585420, 157585520, 157585620, 157585720, 157585820, 157585920, 157586020, 157586120, 157586220, 157586320, 157586420, 157586520, 157586620, 157586720, 157586820, 157586920, 157587020, 157587120, 157587220, 157587320, 157587420, 157587520, 157587620, 157587720, 157587820, 157587920"/>
    <s v="-0"/>
    <x v="0"/>
    <x v="0"/>
  </r>
  <r>
    <s v="3220"/>
    <s v="2020-06-10 00:00:00"/>
    <s v="2020-06-10 15:22:00"/>
    <s v="Gasto"/>
    <s v="Con Compromiso"/>
    <s v="002"/>
    <x v="0"/>
    <x v="4"/>
    <s v="PRIMA DE VACACIONES"/>
    <s v="Nación"/>
    <x v="0"/>
    <s v="CSF"/>
    <n v="2113090"/>
    <n v="0"/>
    <n v="2113090"/>
    <n v="0"/>
    <s v="VR, PAGADO POR CONCEPTO DE N0MINA AL PERSONAL DE PLANTA CORRESPONDIENTE AL MES DE JUNIO/2020"/>
    <s v="3720"/>
    <s v="5820, 5920"/>
    <s v="-0"/>
    <s v="37320, 37420, 37520, 37620, 37720, 37820, 37920, 38020, 38120, 38220, 38320, 38420, 38520, 38620, 38720, 38820, 38920, 39020, 39120, 39220, 39320, 39420, 39520, 39620, 39720, 39820, 39920, 40020, 40120, 40220, 40320, 40420, 40520, 40620, 40720, 40820, 40920"/>
    <s v="157584320, 157584420, 157584520, 157584620, 157584720, 157584820, 157584920, 157585020, 157585120, 157585220, 157585320, 157585420, 157585520, 157585620, 157585720, 157585820, 157585920, 157586020, 157586120, 157586220, 157586320, 157586420, 157586520, 157586620, 157586720, 157586820, 157586920, 157587020, 157587120, 157587220, 157587320, 157587420, 157587520, 157587620, 157587720, 157587820, 157587920"/>
    <s v="-0"/>
    <x v="0"/>
    <x v="0"/>
  </r>
  <r>
    <s v="3320"/>
    <s v="2020-06-19 00:00:00"/>
    <s v="2020-06-19 15:17:00"/>
    <s v="Gasto"/>
    <s v="Con Compromiso"/>
    <s v="002"/>
    <x v="0"/>
    <x v="11"/>
    <s v="PENSIONES"/>
    <s v="Nación"/>
    <x v="0"/>
    <s v="CSF"/>
    <n v="7050400"/>
    <n v="0"/>
    <n v="7050400"/>
    <n v="0"/>
    <s v="APORTES MES DE JUNIO"/>
    <s v="3820"/>
    <s v="6020"/>
    <s v="-0"/>
    <s v="41020, 41120, 41220, 41320, 41420, 41520, 41620, 41720, 41820, 41920, 42020, 42120, 42220, 42320"/>
    <s v="157687820, 157687920, 157688020, 157688120, 157688220, 157688320, 157688420, 157688520, 157688620, 157688720, 157688820, 157688920, 157689020, 157689120"/>
    <s v="-0"/>
    <x v="0"/>
    <x v="0"/>
  </r>
  <r>
    <s v="3320"/>
    <s v="2020-06-19 00:00:00"/>
    <s v="2020-06-19 15:17:00"/>
    <s v="Gasto"/>
    <s v="Con Compromiso"/>
    <s v="002"/>
    <x v="0"/>
    <x v="15"/>
    <s v="APORTES GENERALES AL SISTEMA DE RIESGOS LABORALES"/>
    <s v="Nación"/>
    <x v="0"/>
    <s v="CSF"/>
    <n v="539200"/>
    <n v="0"/>
    <n v="539200"/>
    <n v="0"/>
    <s v="APORTES MES DE JUNIO"/>
    <s v="3820"/>
    <s v="6020"/>
    <s v="-0"/>
    <s v="41020, 41120, 41220, 41320, 41420, 41520, 41620, 41720, 41820, 41920, 42020, 42120, 42220, 42320"/>
    <s v="157687820, 157687920, 157688020, 157688120, 157688220, 157688320, 157688420, 157688520, 157688620, 157688720, 157688820, 157688920, 157689020, 157689120"/>
    <s v="-0"/>
    <x v="0"/>
    <x v="0"/>
  </r>
  <r>
    <s v="3320"/>
    <s v="2020-06-19 00:00:00"/>
    <s v="2020-06-19 15:17:00"/>
    <s v="Gasto"/>
    <s v="Con Compromiso"/>
    <s v="002"/>
    <x v="0"/>
    <x v="13"/>
    <s v="SALUD"/>
    <s v="Nación"/>
    <x v="0"/>
    <s v="CSF"/>
    <n v="4994500"/>
    <n v="0"/>
    <n v="4994500"/>
    <n v="0"/>
    <s v="APORTES MES DE JUNIO"/>
    <s v="3820"/>
    <s v="6020"/>
    <s v="-0"/>
    <s v="41020, 41120, 41220, 41320, 41420, 41520, 41620, 41720, 41820, 41920, 42020, 42120, 42220, 42320"/>
    <s v="157687820, 157687920, 157688020, 157688120, 157688220, 157688320, 157688420, 157688520, 157688620, 157688720, 157688820, 157688920, 157689020, 157689120"/>
    <s v="-0"/>
    <x v="0"/>
    <x v="0"/>
  </r>
  <r>
    <s v="3320"/>
    <s v="2020-06-19 00:00:00"/>
    <s v="2020-06-19 15:17:00"/>
    <s v="Gasto"/>
    <s v="Con Compromiso"/>
    <s v="002"/>
    <x v="0"/>
    <x v="16"/>
    <s v="CAJAS DE COMPENSACIÓN FAMILIAR"/>
    <s v="Nación"/>
    <x v="0"/>
    <s v="CSF"/>
    <n v="5171600"/>
    <n v="0"/>
    <n v="5171600"/>
    <n v="0"/>
    <s v="APORTES MES DE JUNIO"/>
    <s v="3820"/>
    <s v="6020"/>
    <s v="-0"/>
    <s v="41020, 41120, 41220, 41320, 41420, 41520, 41620, 41720, 41820, 41920, 42020, 42120, 42220, 42320"/>
    <s v="157687820, 157687920, 157688020, 157688120, 157688220, 157688320, 157688420, 157688520, 157688620, 157688720, 157688820, 157688920, 157689020, 157689120"/>
    <s v="-0"/>
    <x v="0"/>
    <x v="0"/>
  </r>
  <r>
    <s v="3320"/>
    <s v="2020-06-19 00:00:00"/>
    <s v="2020-06-19 15:17:00"/>
    <s v="Gasto"/>
    <s v="Con Compromiso"/>
    <s v="002"/>
    <x v="0"/>
    <x v="14"/>
    <s v="APORTES AL ICBF"/>
    <s v="Nación"/>
    <x v="0"/>
    <s v="CSF"/>
    <n v="3879300"/>
    <n v="0"/>
    <n v="3879300"/>
    <n v="0"/>
    <s v="APORTES MES DE JUNIO"/>
    <s v="3820"/>
    <s v="6020"/>
    <s v="-0"/>
    <s v="41020, 41120, 41220, 41320, 41420, 41520, 41620, 41720, 41820, 41920, 42020, 42120, 42220, 42320"/>
    <s v="157687820, 157687920, 157688020, 157688120, 157688220, 157688320, 157688420, 157688520, 157688620, 157688720, 157688820, 157688920, 157689020, 157689120"/>
    <s v="-0"/>
    <x v="0"/>
    <x v="0"/>
  </r>
  <r>
    <s v="3320"/>
    <s v="2020-06-19 00:00:00"/>
    <s v="2020-06-19 15:17:00"/>
    <s v="Gasto"/>
    <s v="Con Compromiso"/>
    <s v="002"/>
    <x v="0"/>
    <x v="12"/>
    <s v="APORTES AL SENA"/>
    <s v="Nación"/>
    <x v="0"/>
    <s v="CSF"/>
    <n v="2586800"/>
    <n v="0"/>
    <n v="2586800"/>
    <n v="0"/>
    <s v="APORTES MES DE JUNIO"/>
    <s v="3820"/>
    <s v="6020"/>
    <s v="-0"/>
    <s v="41020, 41120, 41220, 41320, 41420, 41520, 41620, 41720, 41820, 41920, 42020, 42120, 42220, 42320"/>
    <s v="157687820, 157687920, 157688020, 157688120, 157688220, 157688320, 157688420, 157688520, 157688620, 157688720, 157688820, 157688920, 157689020, 157689120"/>
    <s v="-0"/>
    <x v="0"/>
    <x v="0"/>
  </r>
  <r>
    <s v="3420"/>
    <s v="2020-06-26 00:00:00"/>
    <s v="2020-06-26 11:35:00"/>
    <s v="Gasto"/>
    <s v="Con Compromiso"/>
    <s v="0200"/>
    <x v="0"/>
    <x v="27"/>
    <s v="ADQUISICIÓN DE BIENES Y SERVICIOS - SEDES MANTENIDAS - FORTALECIMIENTO DE LA INFRAESTRUCTURA FÍSICA DEL IGAC A NIVEL  NACIONAL"/>
    <s v="Nación"/>
    <x v="0"/>
    <s v="CSF"/>
    <n v="5005625"/>
    <n v="0"/>
    <n v="5005625"/>
    <n v="0"/>
    <s v="Instalación de Ventanillas en atencion al publico"/>
    <s v="3920"/>
    <s v="6620"/>
    <s v="9420"/>
    <s v="55220"/>
    <s v="243442320"/>
    <s v="-0"/>
    <x v="1"/>
    <x v="3"/>
  </r>
  <r>
    <s v="3520"/>
    <s v="2020-06-26 00:00:00"/>
    <s v="2020-06-26 11:39:00"/>
    <s v="Gasto"/>
    <s v="Con Compromiso"/>
    <s v="0200"/>
    <x v="0"/>
    <x v="27"/>
    <s v="ADQUISICIÓN DE BIENES Y SERVICIOS - SEDES MANTENIDAS - FORTALECIMIENTO DE LA INFRAESTRUCTURA FÍSICA DEL IGAC A NIVEL  NACIONAL"/>
    <s v="Nación"/>
    <x v="0"/>
    <s v="CSF"/>
    <n v="2479960"/>
    <n v="-17196"/>
    <n v="2462764"/>
    <n v="0"/>
    <s v="compra gas refrigerante 4410, para el sistema de aire acondicionado"/>
    <s v="4020"/>
    <s v="7320"/>
    <s v="12020"/>
    <s v="66420"/>
    <s v="288856120"/>
    <s v="-0"/>
    <x v="1"/>
    <x v="3"/>
  </r>
  <r>
    <s v="3620"/>
    <s v="2020-07-14 00:00:00"/>
    <s v="2020-07-14 16:23:00"/>
    <s v="Gasto"/>
    <s v="Con Compromiso"/>
    <s v="002"/>
    <x v="0"/>
    <x v="20"/>
    <s v="IMPUESTO DE INDUSTRIA Y COMERCIO"/>
    <s v="Propios"/>
    <x v="1"/>
    <s v="CSF"/>
    <n v="3000"/>
    <n v="0"/>
    <n v="3000"/>
    <n v="0"/>
    <s v="VALOR POR CONCEPTO DE ICA CORRESPONDIENTE AL MES DE JUNIO/2020"/>
    <s v="4120"/>
    <s v="6520"/>
    <s v="7320"/>
    <s v="43420"/>
    <s v="184993020"/>
    <s v="-0"/>
    <x v="0"/>
    <x v="0"/>
  </r>
  <r>
    <s v="3720"/>
    <s v="2020-07-17 00:00:00"/>
    <s v="2020-07-17 10:55:00"/>
    <s v="Gasto"/>
    <s v="Anulado"/>
    <s v="002"/>
    <x v="0"/>
    <x v="6"/>
    <s v="SUBSIDIO DE ALIMENTACIÓN"/>
    <s v="Nación"/>
    <x v="0"/>
    <s v="CSF"/>
    <n v="1284503"/>
    <n v="-1284503"/>
    <n v="0"/>
    <n v="0"/>
    <s v="VALOR CORRESPONDIENTE A LA NOMINA DE SUELDOS DEL MES DE JULIO/2020 DE LA TERRITORIAL ATLANTICO"/>
    <s v="4320"/>
    <s v="-0"/>
    <s v="-0"/>
    <s v="-0"/>
    <s v="-0"/>
    <s v="-0"/>
    <x v="0"/>
    <x v="0"/>
  </r>
  <r>
    <s v="3720"/>
    <s v="2020-07-17 00:00:00"/>
    <s v="2020-07-17 10:55:00"/>
    <s v="Gasto"/>
    <s v="Anulado"/>
    <s v="002"/>
    <x v="0"/>
    <x v="21"/>
    <s v="INCAPACIDADES (NO DE PENSIONES)"/>
    <s v="Nación"/>
    <x v="0"/>
    <s v="CSF"/>
    <n v="122860"/>
    <n v="-122860"/>
    <n v="0"/>
    <n v="0"/>
    <s v="VALOR CORRESPONDIENTE A LA NOMINA DE SUELDOS DEL MES DE JULIO/2020 DE LA TERRITORIAL ATLANTICO"/>
    <s v="4320"/>
    <s v="-0"/>
    <s v="-0"/>
    <s v="-0"/>
    <s v="-0"/>
    <s v="-0"/>
    <x v="0"/>
    <x v="0"/>
  </r>
  <r>
    <s v="3720"/>
    <s v="2020-07-17 00:00:00"/>
    <s v="2020-07-17 10:55:00"/>
    <s v="Gasto"/>
    <s v="Anulado"/>
    <s v="002"/>
    <x v="0"/>
    <x v="8"/>
    <s v="SUELDO BÁSICO"/>
    <s v="Nación"/>
    <x v="0"/>
    <s v="CSF"/>
    <n v="55588584"/>
    <n v="-55588584"/>
    <n v="0"/>
    <n v="0"/>
    <s v="VALOR CORRESPONDIENTE A LA NOMINA DE SUELDOS DEL MES DE JULIO/2020 DE LA TERRITORIAL ATLANTICO"/>
    <s v="4320"/>
    <s v="-0"/>
    <s v="-0"/>
    <s v="-0"/>
    <s v="-0"/>
    <s v="-0"/>
    <x v="0"/>
    <x v="0"/>
  </r>
  <r>
    <s v="3720"/>
    <s v="2020-07-17 00:00:00"/>
    <s v="2020-07-17 10:55:00"/>
    <s v="Gasto"/>
    <s v="Anulado"/>
    <s v="002"/>
    <x v="0"/>
    <x v="9"/>
    <s v="BONIFICACIÓN POR SERVICIOS PRESTADOS"/>
    <s v="Nación"/>
    <x v="0"/>
    <s v="CSF"/>
    <n v="737727"/>
    <n v="-737727"/>
    <n v="0"/>
    <n v="0"/>
    <s v="VALOR CORRESPONDIENTE A LA NOMINA DE SUELDOS DEL MES DE JULIO/2020 DE LA TERRITORIAL ATLANTICO"/>
    <s v="4320"/>
    <s v="-0"/>
    <s v="-0"/>
    <s v="-0"/>
    <s v="-0"/>
    <s v="-0"/>
    <x v="0"/>
    <x v="0"/>
  </r>
  <r>
    <s v="3720"/>
    <s v="2020-07-17 00:00:00"/>
    <s v="2020-07-17 10:55:00"/>
    <s v="Gasto"/>
    <s v="Anulado"/>
    <s v="002"/>
    <x v="0"/>
    <x v="4"/>
    <s v="PRIMA DE VACACIONES"/>
    <s v="Nación"/>
    <x v="0"/>
    <s v="CSF"/>
    <n v="27171"/>
    <n v="-27171"/>
    <n v="0"/>
    <n v="0"/>
    <s v="VALOR CORRESPONDIENTE A LA NOMINA DE SUELDOS DEL MES DE JULIO/2020 DE LA TERRITORIAL ATLANTICO"/>
    <s v="4320"/>
    <s v="-0"/>
    <s v="-0"/>
    <s v="-0"/>
    <s v="-0"/>
    <s v="-0"/>
    <x v="0"/>
    <x v="0"/>
  </r>
  <r>
    <s v="3720"/>
    <s v="2020-07-17 00:00:00"/>
    <s v="2020-07-17 10:55:00"/>
    <s v="Gasto"/>
    <s v="Anulado"/>
    <s v="002"/>
    <x v="0"/>
    <x v="28"/>
    <s v="AUXILIO DE CONECTIVIDAD DIGITAL"/>
    <s v="Nación"/>
    <x v="0"/>
    <s v="CSF"/>
    <n v="1799946"/>
    <n v="-1799946"/>
    <n v="0"/>
    <n v="0"/>
    <s v="VALOR CORRESPONDIENTE A LA NOMINA DE SUELDOS DEL MES DE JULIO/2020 DE LA TERRITORIAL ATLANTICO"/>
    <s v="4320"/>
    <s v="-0"/>
    <s v="-0"/>
    <s v="-0"/>
    <s v="-0"/>
    <s v="-0"/>
    <x v="0"/>
    <x v="0"/>
  </r>
  <r>
    <s v="3720"/>
    <s v="2020-07-17 00:00:00"/>
    <s v="2020-07-17 10:55:00"/>
    <s v="Gasto"/>
    <s v="Anulado"/>
    <s v="002"/>
    <x v="0"/>
    <x v="5"/>
    <s v="PRIMA TÉCNICA NO SALARIAL"/>
    <s v="Nación"/>
    <x v="0"/>
    <s v="CSF"/>
    <n v="2354967"/>
    <n v="-2354967"/>
    <n v="0"/>
    <n v="0"/>
    <s v="VALOR CORRESPONDIENTE A LA NOMINA DE SUELDOS DEL MES DE JULIO/2020 DE LA TERRITORIAL ATLANTICO"/>
    <s v="4320"/>
    <s v="-0"/>
    <s v="-0"/>
    <s v="-0"/>
    <s v="-0"/>
    <s v="-0"/>
    <x v="0"/>
    <x v="0"/>
  </r>
  <r>
    <s v="3820"/>
    <s v="2020-07-17 00:00:00"/>
    <s v="2020-07-17 17:40:00"/>
    <s v="Gasto"/>
    <s v="Con Compromiso"/>
    <s v="002"/>
    <x v="0"/>
    <x v="8"/>
    <s v="SUELDO BÁSICO"/>
    <s v="Nación"/>
    <x v="0"/>
    <s v="CSF"/>
    <n v="55945832"/>
    <n v="-349718"/>
    <n v="55596114"/>
    <n v="0"/>
    <s v="VALOR A PAGAR POR CONCEPTO DE SUELDOS DE PERSONAL DE PLANTA A FUNCIONARIOS DEL IGAC TERRITORIAL ATLANTICO CORRESPONDIENTE AL MES DE JULIO/2020"/>
    <s v="4420"/>
    <s v="6720, 6820"/>
    <s v="-0"/>
    <s v="43820, 43920, 44020, 44120, 44220, 44320, 44420, 44520, 44620, 44720, 44820, 44920, 45020, 45120, 45220, 45320, 45420, 45520, 45620, 45720, 45820, 45920, 46020, 46120, 46220, 46320, 46420, 46520, 46620, 46720, 46820, 46920, 47020, 47120, 47220"/>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s v="-0"/>
    <x v="0"/>
    <x v="0"/>
  </r>
  <r>
    <s v="3820"/>
    <s v="2020-07-17 00:00:00"/>
    <s v="2020-07-17 17:40:00"/>
    <s v="Gasto"/>
    <s v="Con Compromiso"/>
    <s v="002"/>
    <x v="0"/>
    <x v="6"/>
    <s v="SUBSIDIO DE ALIMENTACIÓN"/>
    <s v="Nación"/>
    <x v="0"/>
    <s v="CSF"/>
    <n v="1284503"/>
    <n v="0"/>
    <n v="1284503"/>
    <n v="0"/>
    <s v="VALOR A PAGAR POR CONCEPTO DE SUELDOS DE PERSONAL DE PLANTA A FUNCIONARIOS DEL IGAC TERRITORIAL ATLANTICO CORRESPONDIENTE AL MES DE JULIO/2020"/>
    <s v="4420"/>
    <s v="6720, 6820"/>
    <s v="-0"/>
    <s v="43820, 43920, 44020, 44120, 44220, 44320, 44420, 44520, 44620, 44720, 44820, 44920, 45020, 45120, 45220, 45320, 45420, 45520, 45620, 45720, 45820, 45920, 46020, 46120, 46220, 46320, 46420, 46520, 46620, 46720, 46820, 46920, 47020, 47120, 47220"/>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s v="-0"/>
    <x v="0"/>
    <x v="0"/>
  </r>
  <r>
    <s v="3820"/>
    <s v="2020-07-17 00:00:00"/>
    <s v="2020-07-17 17:40:00"/>
    <s v="Gasto"/>
    <s v="Con Compromiso"/>
    <s v="002"/>
    <x v="0"/>
    <x v="5"/>
    <s v="PRIMA TÉCNICA NO SALARIAL"/>
    <s v="Nación"/>
    <x v="0"/>
    <s v="CSF"/>
    <n v="2354967"/>
    <n v="0"/>
    <n v="2354967"/>
    <n v="0"/>
    <s v="VALOR A PAGAR POR CONCEPTO DE SUELDOS DE PERSONAL DE PLANTA A FUNCIONARIOS DEL IGAC TERRITORIAL ATLANTICO CORRESPONDIENTE AL MES DE JULIO/2020"/>
    <s v="4420"/>
    <s v="6720, 6820"/>
    <s v="-0"/>
    <s v="43820, 43920, 44020, 44120, 44220, 44320, 44420, 44520, 44620, 44720, 44820, 44920, 45020, 45120, 45220, 45320, 45420, 45520, 45620, 45720, 45820, 45920, 46020, 46120, 46220, 46320, 46420, 46520, 46620, 46720, 46820, 46920, 47020, 47120, 47220"/>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s v="-0"/>
    <x v="0"/>
    <x v="0"/>
  </r>
  <r>
    <s v="3820"/>
    <s v="2020-07-17 00:00:00"/>
    <s v="2020-07-17 17:40:00"/>
    <s v="Gasto"/>
    <s v="Con Compromiso"/>
    <s v="002"/>
    <x v="0"/>
    <x v="4"/>
    <s v="PRIMA DE VACACIONES"/>
    <s v="Nación"/>
    <x v="0"/>
    <s v="CSF"/>
    <n v="1928004"/>
    <n v="-17746"/>
    <n v="1910258"/>
    <n v="0"/>
    <s v="VALOR A PAGAR POR CONCEPTO DE SUELDOS DE PERSONAL DE PLANTA A FUNCIONARIOS DEL IGAC TERRITORIAL ATLANTICO CORRESPONDIENTE AL MES DE JULIO/2020"/>
    <s v="4420"/>
    <s v="6720, 6820"/>
    <s v="-0"/>
    <s v="43820, 43920, 44020, 44120, 44220, 44320, 44420, 44520, 44620, 44720, 44820, 44920, 45020, 45120, 45220, 45320, 45420, 45520, 45620, 45720, 45820, 45920, 46020, 46120, 46220, 46320, 46420, 46520, 46620, 46720, 46820, 46920, 47020, 47120, 47220"/>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s v="-0"/>
    <x v="0"/>
    <x v="0"/>
  </r>
  <r>
    <s v="3820"/>
    <s v="2020-07-17 00:00:00"/>
    <s v="2020-07-17 17:40:00"/>
    <s v="Gasto"/>
    <s v="Con Compromiso"/>
    <s v="002"/>
    <x v="0"/>
    <x v="10"/>
    <s v="SUELDO DE VACACIONES"/>
    <s v="Nación"/>
    <x v="0"/>
    <s v="CSF"/>
    <n v="2303918"/>
    <n v="620908"/>
    <n v="2924826"/>
    <n v="0"/>
    <s v="VALOR A PAGAR POR CONCEPTO DE SUELDOS DE PERSONAL DE PLANTA A FUNCIONARIOS DEL IGAC TERRITORIAL ATLANTICO CORRESPONDIENTE AL MES DE JULIO/2020"/>
    <s v="4420"/>
    <s v="6720, 6820"/>
    <s v="-0"/>
    <s v="43820, 43920, 44020, 44120, 44220, 44320, 44420, 44520, 44620, 44720, 44820, 44920, 45020, 45120, 45220, 45320, 45420, 45520, 45620, 45720, 45820, 45920, 46020, 46120, 46220, 46320, 46420, 46520, 46620, 46720, 46820, 46920, 47020, 47120, 47220"/>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s v="-0"/>
    <x v="0"/>
    <x v="0"/>
  </r>
  <r>
    <s v="3820"/>
    <s v="2020-07-17 00:00:00"/>
    <s v="2020-07-17 17:40:00"/>
    <s v="Gasto"/>
    <s v="Con Compromiso"/>
    <s v="002"/>
    <x v="0"/>
    <x v="7"/>
    <s v="BONIFICACIÓN ESPECIAL DE RECREACIÓN"/>
    <s v="Nación"/>
    <x v="0"/>
    <s v="CSF"/>
    <n v="227161"/>
    <n v="0"/>
    <n v="227161"/>
    <n v="0"/>
    <s v="VALOR A PAGAR POR CONCEPTO DE SUELDOS DE PERSONAL DE PLANTA A FUNCIONARIOS DEL IGAC TERRITORIAL ATLANTICO CORRESPONDIENTE AL MES DE JULIO/2020"/>
    <s v="4420"/>
    <s v="6720, 6820"/>
    <s v="-0"/>
    <s v="43820, 43920, 44020, 44120, 44220, 44320, 44420, 44520, 44620, 44720, 44820, 44920, 45020, 45120, 45220, 45320, 45420, 45520, 45620, 45720, 45820, 45920, 46020, 46120, 46220, 46320, 46420, 46520, 46620, 46720, 46820, 46920, 47020, 47120, 47220"/>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s v="-0"/>
    <x v="0"/>
    <x v="0"/>
  </r>
  <r>
    <s v="3820"/>
    <s v="2020-07-17 00:00:00"/>
    <s v="2020-07-17 17:40:00"/>
    <s v="Gasto"/>
    <s v="Con Compromiso"/>
    <s v="002"/>
    <x v="0"/>
    <x v="21"/>
    <s v="INCAPACIDADES (NO DE PENSIONES)"/>
    <s v="Nación"/>
    <x v="0"/>
    <s v="CSF"/>
    <n v="122860"/>
    <n v="0"/>
    <n v="122860"/>
    <n v="0"/>
    <s v="VALOR A PAGAR POR CONCEPTO DE SUELDOS DE PERSONAL DE PLANTA A FUNCIONARIOS DEL IGAC TERRITORIAL ATLANTICO CORRESPONDIENTE AL MES DE JULIO/2020"/>
    <s v="4420"/>
    <s v="6720, 6820"/>
    <s v="-0"/>
    <s v="43820, 43920, 44020, 44120, 44220, 44320, 44420, 44520, 44620, 44720, 44820, 44920, 45020, 45120, 45220, 45320, 45420, 45520, 45620, 45720, 45820, 45920, 46020, 46120, 46220, 46320, 46420, 46520, 46620, 46720, 46820, 46920, 47020, 47120, 47220"/>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s v="-0"/>
    <x v="0"/>
    <x v="0"/>
  </r>
  <r>
    <s v="3820"/>
    <s v="2020-07-17 00:00:00"/>
    <s v="2020-07-17 17:40:00"/>
    <s v="Gasto"/>
    <s v="Con Compromiso"/>
    <s v="002"/>
    <x v="0"/>
    <x v="9"/>
    <s v="BONIFICACIÓN POR SERVICIOS PRESTADOS"/>
    <s v="Nación"/>
    <x v="0"/>
    <s v="CSF"/>
    <n v="737727"/>
    <n v="0"/>
    <n v="737727"/>
    <n v="0"/>
    <s v="VALOR A PAGAR POR CONCEPTO DE SUELDOS DE PERSONAL DE PLANTA A FUNCIONARIOS DEL IGAC TERRITORIAL ATLANTICO CORRESPONDIENTE AL MES DE JULIO/2020"/>
    <s v="4420"/>
    <s v="6720, 6820"/>
    <s v="-0"/>
    <s v="43820, 43920, 44020, 44120, 44220, 44320, 44420, 44520, 44620, 44720, 44820, 44920, 45020, 45120, 45220, 45320, 45420, 45520, 45620, 45720, 45820, 45920, 46020, 46120, 46220, 46320, 46420, 46520, 46620, 46720, 46820, 46920, 47020, 47120, 47220"/>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s v="-0"/>
    <x v="0"/>
    <x v="0"/>
  </r>
  <r>
    <s v="3820"/>
    <s v="2020-07-17 00:00:00"/>
    <s v="2020-07-17 17:40:00"/>
    <s v="Gasto"/>
    <s v="Con Compromiso"/>
    <s v="002"/>
    <x v="0"/>
    <x v="28"/>
    <s v="AUXILIO DE CONECTIVIDAD DIGITAL"/>
    <s v="Nación"/>
    <x v="0"/>
    <s v="CSF"/>
    <n v="1799946"/>
    <n v="0"/>
    <n v="1799946"/>
    <n v="0"/>
    <s v="VALOR A PAGAR POR CONCEPTO DE SUELDOS DE PERSONAL DE PLANTA A FUNCIONARIOS DEL IGAC TERRITORIAL ATLANTICO CORRESPONDIENTE AL MES DE JULIO/2020"/>
    <s v="4420"/>
    <s v="6720, 6820"/>
    <s v="-0"/>
    <s v="43820, 43920, 44020, 44120, 44220, 44320, 44420, 44520, 44620, 44720, 44820, 44920, 45020, 45120, 45220, 45320, 45420, 45520, 45620, 45720, 45820, 45920, 46020, 46120, 46220, 46320, 46420, 46520, 46620, 46720, 46820, 46920, 47020, 47120, 47220"/>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s v="-0"/>
    <x v="0"/>
    <x v="0"/>
  </r>
  <r>
    <s v="3920"/>
    <s v="2020-07-22 00:00:00"/>
    <s v="2020-07-22 11:53:00"/>
    <s v="Gasto"/>
    <s v="Con Compromiso"/>
    <s v="002"/>
    <x v="0"/>
    <x v="15"/>
    <s v="APORTES GENERALES AL SISTEMA DE RIESGOS LABORALES"/>
    <s v="Nación"/>
    <x v="0"/>
    <s v="CSF"/>
    <n v="606000"/>
    <n v="0"/>
    <n v="606000"/>
    <n v="0"/>
    <s v="VALOR POR CONCEPTO DE APORTES PARAFISCALES CORRESPONDIENTES AL MES DE JULIO/2020 DE LA TERRITORIAL ATLANTICO"/>
    <s v="4520"/>
    <s v="6920"/>
    <s v="-0"/>
    <s v="47320, 47420, 47520, 47620, 47720, 47820, 47920, 48020, 48120, 48220, 48320, 48420, 48520, 48620"/>
    <s v="198496820, 198496920, 198497020, 198497120, 198497320, 198497420, 198497520, 198497620, 198497820, 198497920, 198498020, 198498220, 198498420, 198498520"/>
    <s v="-0"/>
    <x v="0"/>
    <x v="0"/>
  </r>
  <r>
    <s v="3920"/>
    <s v="2020-07-22 00:00:00"/>
    <s v="2020-07-22 11:53:00"/>
    <s v="Gasto"/>
    <s v="Con Compromiso"/>
    <s v="002"/>
    <x v="0"/>
    <x v="13"/>
    <s v="SALUD"/>
    <s v="Nación"/>
    <x v="0"/>
    <s v="CSF"/>
    <n v="5056700"/>
    <n v="0"/>
    <n v="5056700"/>
    <n v="0"/>
    <s v="VALOR POR CONCEPTO DE APORTES PARAFISCALES CORRESPONDIENTES AL MES DE JULIO/2020 DE LA TERRITORIAL ATLANTICO"/>
    <s v="4520"/>
    <s v="6920"/>
    <s v="-0"/>
    <s v="47320, 47420, 47520, 47620, 47720, 47820, 47920, 48020, 48120, 48220, 48320, 48420, 48520, 48620"/>
    <s v="198496820, 198496920, 198497020, 198497120, 198497320, 198497420, 198497520, 198497620, 198497820, 198497920, 198498020, 198498220, 198498420, 198498520"/>
    <s v="-0"/>
    <x v="0"/>
    <x v="0"/>
  </r>
  <r>
    <s v="3920"/>
    <s v="2020-07-22 00:00:00"/>
    <s v="2020-07-22 11:53:00"/>
    <s v="Gasto"/>
    <s v="Con Compromiso"/>
    <s v="002"/>
    <x v="0"/>
    <x v="14"/>
    <s v="APORTES AL ICBF"/>
    <s v="Nación"/>
    <x v="0"/>
    <s v="CSF"/>
    <n v="1929000"/>
    <n v="0"/>
    <n v="1929000"/>
    <n v="0"/>
    <s v="VALOR POR CONCEPTO DE APORTES PARAFISCALES CORRESPONDIENTES AL MES DE JULIO/2020 DE LA TERRITORIAL ATLANTICO"/>
    <s v="4520"/>
    <s v="6920"/>
    <s v="-0"/>
    <s v="47320, 47420, 47520, 47620, 47720, 47820, 47920, 48020, 48120, 48220, 48320, 48420, 48520, 48620"/>
    <s v="198496820, 198496920, 198497020, 198497120, 198497320, 198497420, 198497520, 198497620, 198497820, 198497920, 198498020, 198498220, 198498420, 198498520"/>
    <s v="-0"/>
    <x v="0"/>
    <x v="0"/>
  </r>
  <r>
    <s v="3920"/>
    <s v="2020-07-22 00:00:00"/>
    <s v="2020-07-22 11:53:00"/>
    <s v="Gasto"/>
    <s v="Con Compromiso"/>
    <s v="002"/>
    <x v="0"/>
    <x v="11"/>
    <s v="PENSIONES"/>
    <s v="Nación"/>
    <x v="0"/>
    <s v="CSF"/>
    <n v="7138400"/>
    <n v="0"/>
    <n v="7138400"/>
    <n v="0"/>
    <s v="VALOR POR CONCEPTO DE APORTES PARAFISCALES CORRESPONDIENTES AL MES DE JULIO/2020 DE LA TERRITORIAL ATLANTICO"/>
    <s v="4520"/>
    <s v="6920"/>
    <s v="-0"/>
    <s v="47320, 47420, 47520, 47620, 47720, 47820, 47920, 48020, 48120, 48220, 48320, 48420, 48520, 48620"/>
    <s v="198496820, 198496920, 198497020, 198497120, 198497320, 198497420, 198497520, 198497620, 198497820, 198497920, 198498020, 198498220, 198498420, 198498520"/>
    <s v="-0"/>
    <x v="0"/>
    <x v="0"/>
  </r>
  <r>
    <s v="3920"/>
    <s v="2020-07-22 00:00:00"/>
    <s v="2020-07-22 11:53:00"/>
    <s v="Gasto"/>
    <s v="Con Compromiso"/>
    <s v="002"/>
    <x v="0"/>
    <x v="16"/>
    <s v="CAJAS DE COMPENSACIÓN FAMILIAR"/>
    <s v="Nación"/>
    <x v="0"/>
    <s v="CSF"/>
    <n v="2571300"/>
    <n v="0"/>
    <n v="2571300"/>
    <n v="0"/>
    <s v="VALOR POR CONCEPTO DE APORTES PARAFISCALES CORRESPONDIENTES AL MES DE JULIO/2020 DE LA TERRITORIAL ATLANTICO"/>
    <s v="4520"/>
    <s v="6920"/>
    <s v="-0"/>
    <s v="47320, 47420, 47520, 47620, 47720, 47820, 47920, 48020, 48120, 48220, 48320, 48420, 48520, 48620"/>
    <s v="198496820, 198496920, 198497020, 198497120, 198497320, 198497420, 198497520, 198497620, 198497820, 198497920, 198498020, 198498220, 198498420, 198498520"/>
    <s v="-0"/>
    <x v="0"/>
    <x v="0"/>
  </r>
  <r>
    <s v="3920"/>
    <s v="2020-07-22 00:00:00"/>
    <s v="2020-07-22 11:53:00"/>
    <s v="Gasto"/>
    <s v="Con Compromiso"/>
    <s v="002"/>
    <x v="0"/>
    <x v="12"/>
    <s v="APORTES AL SENA"/>
    <s v="Nación"/>
    <x v="0"/>
    <s v="CSF"/>
    <n v="1286500"/>
    <n v="0"/>
    <n v="1286500"/>
    <n v="0"/>
    <s v="VALOR POR CONCEPTO DE APORTES PARAFISCALES CORRESPONDIENTES AL MES DE JULIO/2020 DE LA TERRITORIAL ATLANTICO"/>
    <s v="4520"/>
    <s v="6920"/>
    <s v="-0"/>
    <s v="47320, 47420, 47520, 47620, 47720, 47820, 47920, 48020, 48120, 48220, 48320, 48420, 48520, 48620"/>
    <s v="198496820, 198496920, 198497020, 198497120, 198497320, 198497420, 198497520, 198497620, 198497820, 198497920, 198498020, 198498220, 198498420, 198498520"/>
    <s v="-0"/>
    <x v="0"/>
    <x v="0"/>
  </r>
  <r>
    <s v="4020"/>
    <s v="2020-08-18 00:00:00"/>
    <s v="2020-08-18 08:03:00"/>
    <s v="Gasto"/>
    <s v="Con Compromiso"/>
    <s v="0500"/>
    <x v="0"/>
    <x v="22"/>
    <s v="ADQUISICIÓN DE BIENES Y SERVICIOS - SERVICIO DE INFORMACIÓN CATASTRAL - ACTUALIZACIÓN  Y GESTIÓN CATASTRAL  NACIONAL"/>
    <s v="Propios"/>
    <x v="1"/>
    <s v="CSF"/>
    <n v="17322223"/>
    <n v="0"/>
    <n v="17322223"/>
    <n v="1"/>
    <s v="VALOR ASIGNADO PARA CONTRATAR A UN RECONOCEDOR PREDIAL  Y A UN DIGITALIZADOR"/>
    <s v="4620"/>
    <s v="7820, 7920"/>
    <s v="14220, 14720"/>
    <s v="73620, 82020, 83220, 84520, 85320, 94020"/>
    <s v="329728920, 342408920, 351954820, 360901620, 364618520, 393931420"/>
    <s v="-0"/>
    <x v="1"/>
    <x v="1"/>
  </r>
  <r>
    <s v="4120"/>
    <s v="2020-08-19 00:00:00"/>
    <s v="2020-08-19 08:48:00"/>
    <s v="Gasto"/>
    <s v="Con Compromiso"/>
    <s v="002"/>
    <x v="0"/>
    <x v="20"/>
    <s v="IMPUESTO DE INDUSTRIA Y COMERCIO"/>
    <s v="Propios"/>
    <x v="1"/>
    <s v="CSF"/>
    <n v="197000"/>
    <n v="0"/>
    <n v="197000"/>
    <n v="0"/>
    <s v="VALOR A PAGAR POR CONCEPTO DE ICA CORRESPONDIENTE AL MES DE JULIO2020"/>
    <s v="4720"/>
    <s v="7420"/>
    <s v="8920"/>
    <s v="49920"/>
    <s v="222367920"/>
    <s v="-0"/>
    <x v="0"/>
    <x v="0"/>
  </r>
  <r>
    <s v="4220"/>
    <s v="2020-08-20 00:00:00"/>
    <s v="2020-08-20 08:23:00"/>
    <s v="Gasto"/>
    <s v="Con Compromiso"/>
    <s v="002"/>
    <x v="0"/>
    <x v="8"/>
    <s v="SUELDO BÁSICO"/>
    <s v="Nación"/>
    <x v="0"/>
    <s v="CSF"/>
    <n v="56140948"/>
    <n v="0"/>
    <n v="56140948"/>
    <n v="0"/>
    <s v="VALOR A PAGAR POR CONCEPTO DE SUELDOS Y PRESTACIONES CORRESPONDIENTE A LA NOMINA DEL MES DE AGOSTO/2020 DE LA T.ATLANTICO"/>
    <s v="4820"/>
    <s v="7520, 7620"/>
    <s v="-0"/>
    <s v="50020, 50120, 50220, 50320, 50420, 50520, 50620, 50720, 50820, 50920, 51020, 51120, 51220, 51320, 51420, 51520, 51620, 51720, 51820, 51920, 52020, 52120, 52220, 52320, 52420, 52520, 52620, 52720, 52820, 52920, 53020, 53120, 53220, 53320"/>
    <s v="225830220, 225830320, 225830420, 225830520, 225830620, 225830720, 225830820, 225830920, 225831020, 225831120, 225831220, 225831320, 225831420, 225831520, 225831620, 225831720, 225831820, 225831920, 225832020, 225832120, 225832220, 225832320, 225832420, 225832520, 225832620, 225832720, 225832820, 225832920, 225833020, 225833120, 225833220, 225851520, 225851620, 225851720"/>
    <s v="-0"/>
    <x v="0"/>
    <x v="0"/>
  </r>
  <r>
    <s v="4220"/>
    <s v="2020-08-20 00:00:00"/>
    <s v="2020-08-20 08:23:00"/>
    <s v="Gasto"/>
    <s v="Con Compromiso"/>
    <s v="002"/>
    <x v="0"/>
    <x v="9"/>
    <s v="BONIFICACIÓN POR SERVICIOS PRESTADOS"/>
    <s v="Nación"/>
    <x v="0"/>
    <s v="CSF"/>
    <n v="2412518"/>
    <n v="0"/>
    <n v="2412518"/>
    <n v="0"/>
    <s v="VALOR A PAGAR POR CONCEPTO DE SUELDOS Y PRESTACIONES CORRESPONDIENTE A LA NOMINA DEL MES DE AGOSTO/2020 DE LA T.ATLANTICO"/>
    <s v="4820"/>
    <s v="7520, 7620"/>
    <s v="-0"/>
    <s v="50020, 50120, 50220, 50320, 50420, 50520, 50620, 50720, 50820, 50920, 51020, 51120, 51220, 51320, 51420, 51520, 51620, 51720, 51820, 51920, 52020, 52120, 52220, 52320, 52420, 52520, 52620, 52720, 52820, 52920, 53020, 53120, 53220, 53320"/>
    <s v="225830220, 225830320, 225830420, 225830520, 225830620, 225830720, 225830820, 225830920, 225831020, 225831120, 225831220, 225831320, 225831420, 225831520, 225831620, 225831720, 225831820, 225831920, 225832020, 225832120, 225832220, 225832320, 225832420, 225832520, 225832620, 225832720, 225832820, 225832920, 225833020, 225833120, 225833220, 225851520, 225851620, 225851720"/>
    <s v="-0"/>
    <x v="0"/>
    <x v="0"/>
  </r>
  <r>
    <s v="4220"/>
    <s v="2020-08-20 00:00:00"/>
    <s v="2020-08-20 08:23:00"/>
    <s v="Gasto"/>
    <s v="Con Compromiso"/>
    <s v="002"/>
    <x v="0"/>
    <x v="4"/>
    <s v="PRIMA DE VACACIONES"/>
    <s v="Nación"/>
    <x v="0"/>
    <s v="CSF"/>
    <n v="926332"/>
    <n v="0"/>
    <n v="926332"/>
    <n v="0"/>
    <s v="VALOR A PAGAR POR CONCEPTO DE SUELDOS Y PRESTACIONES CORRESPONDIENTE A LA NOMINA DEL MES DE AGOSTO/2020 DE LA T.ATLANTICO"/>
    <s v="4820"/>
    <s v="7520, 7620"/>
    <s v="-0"/>
    <s v="50020, 50120, 50220, 50320, 50420, 50520, 50620, 50720, 50820, 50920, 51020, 51120, 51220, 51320, 51420, 51520, 51620, 51720, 51820, 51920, 52020, 52120, 52220, 52320, 52420, 52520, 52620, 52720, 52820, 52920, 53020, 53120, 53220, 53320"/>
    <s v="225830220, 225830320, 225830420, 225830520, 225830620, 225830720, 225830820, 225830920, 225831020, 225831120, 225831220, 225831320, 225831420, 225831520, 225831620, 225831720, 225831820, 225831920, 225832020, 225832120, 225832220, 225832320, 225832420, 225832520, 225832620, 225832720, 225832820, 225832920, 225833020, 225833120, 225833220, 225851520, 225851620, 225851720"/>
    <s v="-0"/>
    <x v="0"/>
    <x v="0"/>
  </r>
  <r>
    <s v="4220"/>
    <s v="2020-08-20 00:00:00"/>
    <s v="2020-08-20 08:23:00"/>
    <s v="Gasto"/>
    <s v="Con Compromiso"/>
    <s v="002"/>
    <x v="0"/>
    <x v="6"/>
    <s v="SUBSIDIO DE ALIMENTACIÓN"/>
    <s v="Nación"/>
    <x v="0"/>
    <s v="CSF"/>
    <n v="1321960"/>
    <n v="0"/>
    <n v="1321960"/>
    <n v="0"/>
    <s v="VALOR A PAGAR POR CONCEPTO DE SUELDOS Y PRESTACIONES CORRESPONDIENTE A LA NOMINA DEL MES DE AGOSTO/2020 DE LA T.ATLANTICO"/>
    <s v="4820"/>
    <s v="7520, 7620"/>
    <s v="-0"/>
    <s v="50020, 50120, 50220, 50320, 50420, 50520, 50620, 50720, 50820, 50920, 51020, 51120, 51220, 51320, 51420, 51520, 51620, 51720, 51820, 51920, 52020, 52120, 52220, 52320, 52420, 52520, 52620, 52720, 52820, 52920, 53020, 53120, 53220, 53320"/>
    <s v="225830220, 225830320, 225830420, 225830520, 225830620, 225830720, 225830820, 225830920, 225831020, 225831120, 225831220, 225831320, 225831420, 225831520, 225831620, 225831720, 225831820, 225831920, 225832020, 225832120, 225832220, 225832320, 225832420, 225832520, 225832620, 225832720, 225832820, 225832920, 225833020, 225833120, 225833220, 225851520, 225851620, 225851720"/>
    <s v="-0"/>
    <x v="0"/>
    <x v="0"/>
  </r>
  <r>
    <s v="4220"/>
    <s v="2020-08-20 00:00:00"/>
    <s v="2020-08-20 08:23:00"/>
    <s v="Gasto"/>
    <s v="Con Compromiso"/>
    <s v="002"/>
    <x v="0"/>
    <x v="10"/>
    <s v="SUELDO DE VACACIONES"/>
    <s v="Nación"/>
    <x v="0"/>
    <s v="CSF"/>
    <n v="1173354"/>
    <n v="0"/>
    <n v="1173354"/>
    <n v="0"/>
    <s v="VALOR A PAGAR POR CONCEPTO DE SUELDOS Y PRESTACIONES CORRESPONDIENTE A LA NOMINA DEL MES DE AGOSTO/2020 DE LA T.ATLANTICO"/>
    <s v="4820"/>
    <s v="7520, 7620"/>
    <s v="-0"/>
    <s v="50020, 50120, 50220, 50320, 50420, 50520, 50620, 50720, 50820, 50920, 51020, 51120, 51220, 51320, 51420, 51520, 51620, 51720, 51820, 51920, 52020, 52120, 52220, 52320, 52420, 52520, 52620, 52720, 52820, 52920, 53020, 53120, 53220, 53320"/>
    <s v="225830220, 225830320, 225830420, 225830520, 225830620, 225830720, 225830820, 225830920, 225831020, 225831120, 225831220, 225831320, 225831420, 225831520, 225831620, 225831720, 225831820, 225831920, 225832020, 225832120, 225832220, 225832320, 225832420, 225832520, 225832620, 225832720, 225832820, 225832920, 225833020, 225833120, 225833220, 225851520, 225851620, 225851720"/>
    <s v="-0"/>
    <x v="0"/>
    <x v="0"/>
  </r>
  <r>
    <s v="4220"/>
    <s v="2020-08-20 00:00:00"/>
    <s v="2020-08-20 08:23:00"/>
    <s v="Gasto"/>
    <s v="Con Compromiso"/>
    <s v="002"/>
    <x v="0"/>
    <x v="28"/>
    <s v="AUXILIO DE CONECTIVIDAD DIGITAL"/>
    <s v="Nación"/>
    <x v="0"/>
    <s v="CSF"/>
    <n v="1851372"/>
    <n v="0"/>
    <n v="1851372"/>
    <n v="0"/>
    <s v="VALOR A PAGAR POR CONCEPTO DE SUELDOS Y PRESTACIONES CORRESPONDIENTE A LA NOMINA DEL MES DE AGOSTO/2020 DE LA T.ATLANTICO"/>
    <s v="4820"/>
    <s v="7520, 7620"/>
    <s v="-0"/>
    <s v="50020, 50120, 50220, 50320, 50420, 50520, 50620, 50720, 50820, 50920, 51020, 51120, 51220, 51320, 51420, 51520, 51620, 51720, 51820, 51920, 52020, 52120, 52220, 52320, 52420, 52520, 52620, 52720, 52820, 52920, 53020, 53120, 53220, 53320"/>
    <s v="225830220, 225830320, 225830420, 225830520, 225830620, 225830720, 225830820, 225830920, 225831020, 225831120, 225831220, 225831320, 225831420, 225831520, 225831620, 225831720, 225831820, 225831920, 225832020, 225832120, 225832220, 225832320, 225832420, 225832520, 225832620, 225832720, 225832820, 225832920, 225833020, 225833120, 225833220, 225851520, 225851620, 225851720"/>
    <s v="-0"/>
    <x v="0"/>
    <x v="0"/>
  </r>
  <r>
    <s v="4220"/>
    <s v="2020-08-20 00:00:00"/>
    <s v="2020-08-20 08:23:00"/>
    <s v="Gasto"/>
    <s v="Con Compromiso"/>
    <s v="002"/>
    <x v="0"/>
    <x v="7"/>
    <s v="BONIFICACIÓN ESPECIAL DE RECREACIÓN"/>
    <s v="Nación"/>
    <x v="0"/>
    <s v="CSF"/>
    <n v="98364"/>
    <n v="0"/>
    <n v="98364"/>
    <n v="0"/>
    <s v="VALOR A PAGAR POR CONCEPTO DE SUELDOS Y PRESTACIONES CORRESPONDIENTE A LA NOMINA DEL MES DE AGOSTO/2020 DE LA T.ATLANTICO"/>
    <s v="4820"/>
    <s v="7520, 7620"/>
    <s v="-0"/>
    <s v="50020, 50120, 50220, 50320, 50420, 50520, 50620, 50720, 50820, 50920, 51020, 51120, 51220, 51320, 51420, 51520, 51620, 51720, 51820, 51920, 52020, 52120, 52220, 52320, 52420, 52520, 52620, 52720, 52820, 52920, 53020, 53120, 53220, 53320"/>
    <s v="225830220, 225830320, 225830420, 225830520, 225830620, 225830720, 225830820, 225830920, 225831020, 225831120, 225831220, 225831320, 225831420, 225831520, 225831620, 225831720, 225831820, 225831920, 225832020, 225832120, 225832220, 225832320, 225832420, 225832520, 225832620, 225832720, 225832820, 225832920, 225833020, 225833120, 225833220, 225851520, 225851620, 225851720"/>
    <s v="-0"/>
    <x v="0"/>
    <x v="0"/>
  </r>
  <r>
    <s v="4220"/>
    <s v="2020-08-20 00:00:00"/>
    <s v="2020-08-20 08:23:00"/>
    <s v="Gasto"/>
    <s v="Con Compromiso"/>
    <s v="002"/>
    <x v="0"/>
    <x v="5"/>
    <s v="PRIMA TÉCNICA NO SALARIAL"/>
    <s v="Nación"/>
    <x v="0"/>
    <s v="CSF"/>
    <n v="2354967"/>
    <n v="0"/>
    <n v="2354967"/>
    <n v="0"/>
    <s v="VALOR A PAGAR POR CONCEPTO DE SUELDOS Y PRESTACIONES CORRESPONDIENTE A LA NOMINA DEL MES DE AGOSTO/2020 DE LA T.ATLANTICO"/>
    <s v="4820"/>
    <s v="7520, 7620"/>
    <s v="-0"/>
    <s v="50020, 50120, 50220, 50320, 50420, 50520, 50620, 50720, 50820, 50920, 51020, 51120, 51220, 51320, 51420, 51520, 51620, 51720, 51820, 51920, 52020, 52120, 52220, 52320, 52420, 52520, 52620, 52720, 52820, 52920, 53020, 53120, 53220, 53320"/>
    <s v="225830220, 225830320, 225830420, 225830520, 225830620, 225830720, 225830820, 225830920, 225831020, 225831120, 225831220, 225831320, 225831420, 225831520, 225831620, 225831720, 225831820, 225831920, 225832020, 225832120, 225832220, 225832320, 225832420, 225832520, 225832620, 225832720, 225832820, 225832920, 225833020, 225833120, 225833220, 225851520, 225851620, 225851720"/>
    <s v="-0"/>
    <x v="0"/>
    <x v="0"/>
  </r>
  <r>
    <s v="4320"/>
    <s v="2020-08-21 00:00:00"/>
    <s v="2020-08-21 14:16:00"/>
    <s v="Gasto"/>
    <s v="Con Compromiso"/>
    <s v="002"/>
    <x v="0"/>
    <x v="11"/>
    <s v="PENSIONES"/>
    <s v="Nación"/>
    <x v="0"/>
    <s v="CSF"/>
    <n v="7339800"/>
    <n v="0"/>
    <n v="7339800"/>
    <n v="0"/>
    <s v="VALOR APORTES PARAFISCALES CORRESPONDIENTES AL MES DE AGOSTO DE 2020, DE LA TERRITORIAL ATLANTICO"/>
    <s v="4920"/>
    <s v="7720"/>
    <s v="-0"/>
    <s v="53420, 53520, 53620, 53720, 53820, 53920, 54020, 54120, 54220, 54320, 54420, 54520, 54620, 54720"/>
    <s v="226250720, 226250820, 226250920, 226251020, 226251120, 226251220, 226251320, 226251420, 226251520, 226251620, 226251720, 226251820, 226251920, 226252020"/>
    <s v="-0"/>
    <x v="0"/>
    <x v="0"/>
  </r>
  <r>
    <s v="4320"/>
    <s v="2020-08-21 00:00:00"/>
    <s v="2020-08-21 14:16:00"/>
    <s v="Gasto"/>
    <s v="Con Compromiso"/>
    <s v="002"/>
    <x v="0"/>
    <x v="15"/>
    <s v="APORTES GENERALES AL SISTEMA DE RIESGOS LABORALES"/>
    <s v="Nación"/>
    <x v="0"/>
    <s v="CSF"/>
    <n v="604900"/>
    <n v="0"/>
    <n v="604900"/>
    <n v="0"/>
    <s v="VALOR APORTES PARAFISCALES CORRESPONDIENTES AL MES DE AGOSTO DE 2020, DE LA TERRITORIAL ATLANTICO"/>
    <s v="4920"/>
    <s v="7720"/>
    <s v="-0"/>
    <s v="53420, 53520, 53620, 53720, 53820, 53920, 54020, 54120, 54220, 54320, 54420, 54520, 54620, 54720"/>
    <s v="226250720, 226250820, 226250920, 226251020, 226251120, 226251220, 226251320, 226251420, 226251520, 226251620, 226251720, 226251820, 226251920, 226252020"/>
    <s v="-0"/>
    <x v="0"/>
    <x v="0"/>
  </r>
  <r>
    <s v="4320"/>
    <s v="2020-08-21 00:00:00"/>
    <s v="2020-08-21 14:16:00"/>
    <s v="Gasto"/>
    <s v="Con Compromiso"/>
    <s v="002"/>
    <x v="0"/>
    <x v="14"/>
    <s v="APORTES AL ICBF"/>
    <s v="Nación"/>
    <x v="0"/>
    <s v="CSF"/>
    <n v="1959600"/>
    <n v="0"/>
    <n v="1959600"/>
    <n v="0"/>
    <s v="VALOR APORTES PARAFISCALES CORRESPONDIENTES AL MES DE AGOSTO DE 2020, DE LA TERRITORIAL ATLANTICO"/>
    <s v="4920"/>
    <s v="7720"/>
    <s v="-0"/>
    <s v="53420, 53520, 53620, 53720, 53820, 53920, 54020, 54120, 54220, 54320, 54420, 54520, 54620, 54720"/>
    <s v="226250720, 226250820, 226250920, 226251020, 226251120, 226251220, 226251320, 226251420, 226251520, 226251620, 226251720, 226251820, 226251920, 226252020"/>
    <s v="-0"/>
    <x v="0"/>
    <x v="0"/>
  </r>
  <r>
    <s v="4320"/>
    <s v="2020-08-21 00:00:00"/>
    <s v="2020-08-21 14:16:00"/>
    <s v="Gasto"/>
    <s v="Con Compromiso"/>
    <s v="002"/>
    <x v="0"/>
    <x v="12"/>
    <s v="APORTES AL SENA"/>
    <s v="Nación"/>
    <x v="0"/>
    <s v="CSF"/>
    <n v="1306600"/>
    <n v="0"/>
    <n v="1306600"/>
    <n v="0"/>
    <s v="VALOR APORTES PARAFISCALES CORRESPONDIENTES AL MES DE AGOSTO DE 2020, DE LA TERRITORIAL ATLANTICO"/>
    <s v="4920"/>
    <s v="7720"/>
    <s v="-0"/>
    <s v="53420, 53520, 53620, 53720, 53820, 53920, 54020, 54120, 54220, 54320, 54420, 54520, 54620, 54720"/>
    <s v="226250720, 226250820, 226250920, 226251020, 226251120, 226251220, 226251320, 226251420, 226251520, 226251620, 226251720, 226251820, 226251920, 226252020"/>
    <s v="-0"/>
    <x v="0"/>
    <x v="0"/>
  </r>
  <r>
    <s v="4320"/>
    <s v="2020-08-21 00:00:00"/>
    <s v="2020-08-21 14:16:00"/>
    <s v="Gasto"/>
    <s v="Con Compromiso"/>
    <s v="002"/>
    <x v="0"/>
    <x v="13"/>
    <s v="SALUD"/>
    <s v="Nación"/>
    <x v="0"/>
    <s v="CSF"/>
    <n v="5199500"/>
    <n v="0"/>
    <n v="5199500"/>
    <n v="0"/>
    <s v="VALOR APORTES PARAFISCALES CORRESPONDIENTES AL MES DE AGOSTO DE 2020, DE LA TERRITORIAL ATLANTICO"/>
    <s v="4920"/>
    <s v="7720"/>
    <s v="-0"/>
    <s v="53420, 53520, 53620, 53720, 53820, 53920, 54020, 54120, 54220, 54320, 54420, 54520, 54620, 54720"/>
    <s v="226250720, 226250820, 226250920, 226251020, 226251120, 226251220, 226251320, 226251420, 226251520, 226251620, 226251720, 226251820, 226251920, 226252020"/>
    <s v="-0"/>
    <x v="0"/>
    <x v="0"/>
  </r>
  <r>
    <s v="4320"/>
    <s v="2020-08-21 00:00:00"/>
    <s v="2020-08-21 14:16:00"/>
    <s v="Gasto"/>
    <s v="Con Compromiso"/>
    <s v="002"/>
    <x v="0"/>
    <x v="16"/>
    <s v="CAJAS DE COMPENSACIÓN FAMILIAR"/>
    <s v="Nación"/>
    <x v="0"/>
    <s v="CSF"/>
    <n v="2612100"/>
    <n v="0"/>
    <n v="2612100"/>
    <n v="0"/>
    <s v="VALOR APORTES PARAFISCALES CORRESPONDIENTES AL MES DE AGOSTO DE 2020, DE LA TERRITORIAL ATLANTICO"/>
    <s v="4920"/>
    <s v="7720"/>
    <s v="-0"/>
    <s v="53420, 53520, 53620, 53720, 53820, 53920, 54020, 54120, 54220, 54320, 54420, 54520, 54620, 54720"/>
    <s v="226250720, 226250820, 226250920, 226251020, 226251120, 226251220, 226251320, 226251420, 226251520, 226251620, 226251720, 226251820, 226251920, 226252020"/>
    <s v="-0"/>
    <x v="0"/>
    <x v="0"/>
  </r>
  <r>
    <s v="4420"/>
    <s v="2020-09-11 00:00:00"/>
    <s v="2020-09-11 09:19:00"/>
    <s v="Gasto"/>
    <s v="Con Compromiso"/>
    <s v="002"/>
    <x v="0"/>
    <x v="20"/>
    <s v="IMPUESTO DE INDUSTRIA Y COMERCIO"/>
    <s v="Propios"/>
    <x v="1"/>
    <s v="CSF"/>
    <n v="37471"/>
    <n v="0"/>
    <n v="37471"/>
    <n v="0"/>
    <s v="PAGO POR CONCEPTO DE AUTORETENCION ICA MES DE AGOSTO 2020"/>
    <s v="5220"/>
    <s v="8220"/>
    <s v="10220"/>
    <s v="56020"/>
    <s v="250935720"/>
    <s v="-0"/>
    <x v="0"/>
    <x v="0"/>
  </r>
  <r>
    <s v="4520"/>
    <s v="2020-09-16 00:00:00"/>
    <s v="2020-09-16 15:38:00"/>
    <s v="Gasto"/>
    <s v="Con Compromiso"/>
    <s v="0200"/>
    <x v="0"/>
    <x v="27"/>
    <s v="ADQUISICIÓN DE BIENES Y SERVICIOS - SEDES MANTENIDAS - FORTALECIMIENTO DE LA INFRAESTRUCTURA FÍSICA DEL IGAC A NIVEL  NACIONAL"/>
    <s v="Nación"/>
    <x v="0"/>
    <s v="CSF"/>
    <n v="24879545"/>
    <n v="-9698651"/>
    <n v="15180894"/>
    <n v="0"/>
    <s v="MANTENIMIENTO PREVENTIVO Y CORRECTIVO DEL SISTEMA ELECTRICO  DE LA DIRECCION TERRITORIAL ATLANTICO"/>
    <s v="5120"/>
    <s v="9420"/>
    <s v="18920"/>
    <s v="91020"/>
    <s v="377175020"/>
    <s v="-0"/>
    <x v="1"/>
    <x v="3"/>
  </r>
  <r>
    <s v="4620"/>
    <s v="2020-09-18 00:00:00"/>
    <s v="2020-09-18 08:01:00"/>
    <s v="Gasto"/>
    <s v="Con Compromiso"/>
    <s v="0500"/>
    <x v="0"/>
    <x v="22"/>
    <s v="ADQUISICIÓN DE BIENES Y SERVICIOS - SERVICIO DE INFORMACIÓN CATASTRAL - ACTUALIZACIÓN  Y GESTIÓN CATASTRAL  NACIONAL"/>
    <s v="Propios"/>
    <x v="1"/>
    <s v="CSF"/>
    <n v="14250845"/>
    <n v="-3420845"/>
    <n v="10830000"/>
    <n v="0"/>
    <s v="PRESTACION DE SERVICIOS DE MANTENIMIENTOS, PREVENTIVO CORRESCTIVO Y SUMINISTRO E INSTALACION DE REPUESTOS A LOS VEHICULOS ASIGNADOS A LA TERRITORIAL ATLANTICO"/>
    <s v="5320"/>
    <s v="9620"/>
    <s v="19520"/>
    <s v="91420"/>
    <s v="380654620"/>
    <s v="-0"/>
    <x v="1"/>
    <x v="1"/>
  </r>
  <r>
    <s v="4720"/>
    <s v="2020-09-21 00:00:00"/>
    <s v="2020-09-21 08:30:00"/>
    <s v="Gasto"/>
    <s v="Generado"/>
    <s v="002"/>
    <x v="0"/>
    <x v="7"/>
    <s v="BONIFICACIÓN ESPECIAL DE RECREACIÓN"/>
    <s v="Nación"/>
    <x v="0"/>
    <s v="CSF"/>
    <n v="462810"/>
    <n v="-462810"/>
    <n v="0"/>
    <n v="0"/>
    <s v="PAGOS POR CONCEPTO DE SUELDO Y PRESTACIONES AL PERSONAL DE PLANTA DE LA TERRITORIAL ALTLANTICO, CORRESPONDIENTE AL MES DE SEPTIEMBRE/2020"/>
    <s v="5420"/>
    <s v="8420, 8520"/>
    <s v="-0"/>
    <s v="56320, 56420, 56520, 56620, 56720, 56820, 56920, 57020, 57120, 57220, 57320, 57420, 57520, 57620, 57720, 57820, 57920, 58020, 58120, 58220, 58320, 58420, 58520, 58620, 58720, 58820, 58920, 59020, 59120, 59220, 59320, 59420, 59520, 59620"/>
    <s v="262173920, 262174020, 262174120, 262174220, 262174320, 262174420, 262174520, 262174620, 262174720, 262174820, 262174920, 262175020, 262175120, 262175220, 262175320, 262175420, 262175520, 262175620, 262175720, 262175820, 262175920, 262176020, 262176120, 262176220, 262176320, 262176420, 262176520, 262176620, 262176720, 262176820, 262176920, 262185920, 262186020, 262186120"/>
    <s v="-0"/>
    <x v="0"/>
    <x v="0"/>
  </r>
  <r>
    <s v="4720"/>
    <s v="2020-09-21 00:00:00"/>
    <s v="2020-09-21 08:30:00"/>
    <s v="Gasto"/>
    <s v="Generado"/>
    <s v="002"/>
    <x v="0"/>
    <x v="28"/>
    <s v="AUXILIO DE CONECTIVIDAD DIGITAL"/>
    <s v="Nación"/>
    <x v="0"/>
    <s v="CSF"/>
    <n v="1817087"/>
    <n v="-1817087"/>
    <n v="0"/>
    <n v="0"/>
    <s v="PAGOS POR CONCEPTO DE SUELDO Y PRESTACIONES AL PERSONAL DE PLANTA DE LA TERRITORIAL ALTLANTICO, CORRESPONDIENTE AL MES DE SEPTIEMBRE/2020"/>
    <s v="5420"/>
    <s v="8420, 8520"/>
    <s v="-0"/>
    <s v="56320, 56420, 56520, 56620, 56720, 56820, 56920, 57020, 57120, 57220, 57320, 57420, 57520, 57620, 57720, 57820, 57920, 58020, 58120, 58220, 58320, 58420, 58520, 58620, 58720, 58820, 58920, 59020, 59120, 59220, 59320, 59420, 59520, 59620"/>
    <s v="262173920, 262174020, 262174120, 262174220, 262174320, 262174420, 262174520, 262174620, 262174720, 262174820, 262174920, 262175020, 262175120, 262175220, 262175320, 262175420, 262175520, 262175620, 262175720, 262175820, 262175920, 262176020, 262176120, 262176220, 262176320, 262176420, 262176520, 262176620, 262176720, 262176820, 262176920, 262185920, 262186020, 262186120"/>
    <s v="-0"/>
    <x v="0"/>
    <x v="0"/>
  </r>
  <r>
    <s v="4720"/>
    <s v="2020-09-21 00:00:00"/>
    <s v="2020-09-21 08:30:00"/>
    <s v="Gasto"/>
    <s v="Generado"/>
    <s v="002"/>
    <x v="0"/>
    <x v="8"/>
    <s v="SUELDO BÁSICO"/>
    <s v="Nación"/>
    <x v="0"/>
    <s v="CSF"/>
    <n v="58261482"/>
    <n v="-58261482"/>
    <n v="0"/>
    <n v="0"/>
    <s v="PAGOS POR CONCEPTO DE SUELDO Y PRESTACIONES AL PERSONAL DE PLANTA DE LA TERRITORIAL ALTLANTICO, CORRESPONDIENTE AL MES DE SEPTIEMBRE/2020"/>
    <s v="5420"/>
    <s v="8420, 8520"/>
    <s v="-0"/>
    <s v="56320, 56420, 56520, 56620, 56720, 56820, 56920, 57020, 57120, 57220, 57320, 57420, 57520, 57620, 57720, 57820, 57920, 58020, 58120, 58220, 58320, 58420, 58520, 58620, 58720, 58820, 58920, 59020, 59120, 59220, 59320, 59420, 59520, 59620"/>
    <s v="262173920, 262174020, 262174120, 262174220, 262174320, 262174420, 262174520, 262174620, 262174720, 262174820, 262174920, 262175020, 262175120, 262175220, 262175320, 262175420, 262175520, 262175620, 262175720, 262175820, 262175920, 262176020, 262176120, 262176220, 262176320, 262176420, 262176520, 262176620, 262176720, 262176820, 262176920, 262185920, 262186020, 262186120"/>
    <s v="-0"/>
    <x v="0"/>
    <x v="0"/>
  </r>
  <r>
    <s v="4720"/>
    <s v="2020-09-21 00:00:00"/>
    <s v="2020-09-21 08:30:00"/>
    <s v="Gasto"/>
    <s v="Generado"/>
    <s v="002"/>
    <x v="0"/>
    <x v="10"/>
    <s v="SUELDO DE VACACIONES"/>
    <s v="Nación"/>
    <x v="0"/>
    <s v="CSF"/>
    <n v="6039485"/>
    <n v="-6039485"/>
    <n v="0"/>
    <n v="0"/>
    <s v="PAGOS POR CONCEPTO DE SUELDO Y PRESTACIONES AL PERSONAL DE PLANTA DE LA TERRITORIAL ALTLANTICO, CORRESPONDIENTE AL MES DE SEPTIEMBRE/2020"/>
    <s v="5420"/>
    <s v="8420, 8520"/>
    <s v="-0"/>
    <s v="56320, 56420, 56520, 56620, 56720, 56820, 56920, 57020, 57120, 57220, 57320, 57420, 57520, 57620, 57720, 57820, 57920, 58020, 58120, 58220, 58320, 58420, 58520, 58620, 58720, 58820, 58920, 59020, 59120, 59220, 59320, 59420, 59520, 59620"/>
    <s v="262173920, 262174020, 262174120, 262174220, 262174320, 262174420, 262174520, 262174620, 262174720, 262174820, 262174920, 262175020, 262175120, 262175220, 262175320, 262175420, 262175520, 262175620, 262175720, 262175820, 262175920, 262176020, 262176120, 262176220, 262176320, 262176420, 262176520, 262176620, 262176720, 262176820, 262176920, 262185920, 262186020, 262186120"/>
    <s v="-0"/>
    <x v="0"/>
    <x v="0"/>
  </r>
  <r>
    <s v="4720"/>
    <s v="2020-09-21 00:00:00"/>
    <s v="2020-09-21 08:30:00"/>
    <s v="Gasto"/>
    <s v="Generado"/>
    <s v="002"/>
    <x v="0"/>
    <x v="6"/>
    <s v="SUBSIDIO DE ALIMENTACIÓN"/>
    <s v="Nación"/>
    <x v="0"/>
    <s v="CSF"/>
    <n v="1299927"/>
    <n v="-1299927"/>
    <n v="0"/>
    <n v="0"/>
    <s v="PAGOS POR CONCEPTO DE SUELDO Y PRESTACIONES AL PERSONAL DE PLANTA DE LA TERRITORIAL ALTLANTICO, CORRESPONDIENTE AL MES DE SEPTIEMBRE/2020"/>
    <s v="5420"/>
    <s v="8420, 8520"/>
    <s v="-0"/>
    <s v="56320, 56420, 56520, 56620, 56720, 56820, 56920, 57020, 57120, 57220, 57320, 57420, 57520, 57620, 57720, 57820, 57920, 58020, 58120, 58220, 58320, 58420, 58520, 58620, 58720, 58820, 58920, 59020, 59120, 59220, 59320, 59420, 59520, 59620"/>
    <s v="262173920, 262174020, 262174120, 262174220, 262174320, 262174420, 262174520, 262174620, 262174720, 262174820, 262174920, 262175020, 262175120, 262175220, 262175320, 262175420, 262175520, 262175620, 262175720, 262175820, 262175920, 262176020, 262176120, 262176220, 262176320, 262176420, 262176520, 262176620, 262176720, 262176820, 262176920, 262185920, 262186020, 262186120"/>
    <s v="-0"/>
    <x v="0"/>
    <x v="0"/>
  </r>
  <r>
    <s v="4720"/>
    <s v="2020-09-21 00:00:00"/>
    <s v="2020-09-21 08:30:00"/>
    <s v="Gasto"/>
    <s v="Generado"/>
    <s v="002"/>
    <x v="0"/>
    <x v="5"/>
    <s v="PRIMA TÉCNICA NO SALARIAL"/>
    <s v="Nación"/>
    <x v="0"/>
    <s v="CSF"/>
    <n v="2354967"/>
    <n v="-2354967"/>
    <n v="0"/>
    <n v="0"/>
    <s v="PAGOS POR CONCEPTO DE SUELDO Y PRESTACIONES AL PERSONAL DE PLANTA DE LA TERRITORIAL ALTLANTICO, CORRESPONDIENTE AL MES DE SEPTIEMBRE/2020"/>
    <s v="5420"/>
    <s v="8420, 8520"/>
    <s v="-0"/>
    <s v="56320, 56420, 56520, 56620, 56720, 56820, 56920, 57020, 57120, 57220, 57320, 57420, 57520, 57620, 57720, 57820, 57920, 58020, 58120, 58220, 58320, 58420, 58520, 58620, 58720, 58820, 58920, 59020, 59120, 59220, 59320, 59420, 59520, 59620"/>
    <s v="262173920, 262174020, 262174120, 262174220, 262174320, 262174420, 262174520, 262174620, 262174720, 262174820, 262174920, 262175020, 262175120, 262175220, 262175320, 262175420, 262175520, 262175620, 262175720, 262175820, 262175920, 262176020, 262176120, 262176220, 262176320, 262176420, 262176520, 262176620, 262176720, 262176820, 262176920, 262185920, 262186020, 262186120"/>
    <s v="-0"/>
    <x v="0"/>
    <x v="0"/>
  </r>
  <r>
    <s v="4720"/>
    <s v="2020-09-21 00:00:00"/>
    <s v="2020-09-21 08:30:00"/>
    <s v="Gasto"/>
    <s v="Generado"/>
    <s v="002"/>
    <x v="0"/>
    <x v="9"/>
    <s v="BONIFICACIÓN POR SERVICIOS PRESTADOS"/>
    <s v="Nación"/>
    <x v="0"/>
    <s v="CSF"/>
    <n v="2453708"/>
    <n v="-2453708"/>
    <n v="0"/>
    <n v="0"/>
    <s v="PAGOS POR CONCEPTO DE SUELDO Y PRESTACIONES AL PERSONAL DE PLANTA DE LA TERRITORIAL ALTLANTICO, CORRESPONDIENTE AL MES DE SEPTIEMBRE/2020"/>
    <s v="5420"/>
    <s v="8420, 8520"/>
    <s v="-0"/>
    <s v="56320, 56420, 56520, 56620, 56720, 56820, 56920, 57020, 57120, 57220, 57320, 57420, 57520, 57620, 57720, 57820, 57920, 58020, 58120, 58220, 58320, 58420, 58520, 58620, 58720, 58820, 58920, 59020, 59120, 59220, 59320, 59420, 59520, 59620"/>
    <s v="262173920, 262174020, 262174120, 262174220, 262174320, 262174420, 262174520, 262174620, 262174720, 262174820, 262174920, 262175020, 262175120, 262175220, 262175320, 262175420, 262175520, 262175620, 262175720, 262175820, 262175920, 262176020, 262176120, 262176220, 262176320, 262176420, 262176520, 262176620, 262176720, 262176820, 262176920, 262185920, 262186020, 262186120"/>
    <s v="-0"/>
    <x v="0"/>
    <x v="0"/>
  </r>
  <r>
    <s v="4720"/>
    <s v="2020-09-21 00:00:00"/>
    <s v="2020-09-21 08:30:00"/>
    <s v="Gasto"/>
    <s v="Generado"/>
    <s v="002"/>
    <x v="0"/>
    <x v="4"/>
    <s v="PRIMA DE VACACIONES"/>
    <s v="Nación"/>
    <x v="0"/>
    <s v="CSF"/>
    <n v="6053616"/>
    <n v="-6053616"/>
    <n v="0"/>
    <n v="0"/>
    <s v="PAGOS POR CONCEPTO DE SUELDO Y PRESTACIONES AL PERSONAL DE PLANTA DE LA TERRITORIAL ALTLANTICO, CORRESPONDIENTE AL MES DE SEPTIEMBRE/2020"/>
    <s v="5420"/>
    <s v="8420, 8520"/>
    <s v="-0"/>
    <s v="56320, 56420, 56520, 56620, 56720, 56820, 56920, 57020, 57120, 57220, 57320, 57420, 57520, 57620, 57720, 57820, 57920, 58020, 58120, 58220, 58320, 58420, 58520, 58620, 58720, 58820, 58920, 59020, 59120, 59220, 59320, 59420, 59520, 59620"/>
    <s v="262173920, 262174020, 262174120, 262174220, 262174320, 262174420, 262174520, 262174620, 262174720, 262174820, 262174920, 262175020, 262175120, 262175220, 262175320, 262175420, 262175520, 262175620, 262175720, 262175820, 262175920, 262176020, 262176120, 262176220, 262176320, 262176420, 262176520, 262176620, 262176720, 262176820, 262176920, 262185920, 262186020, 262186120"/>
    <s v="-0"/>
    <x v="0"/>
    <x v="0"/>
  </r>
  <r>
    <s v="4820"/>
    <s v="2020-09-21 00:00:00"/>
    <s v="2020-09-21 08:44:00"/>
    <s v="Gasto"/>
    <s v="Con Compromiso"/>
    <s v="002"/>
    <x v="0"/>
    <x v="13"/>
    <s v="SALUD"/>
    <s v="Nación"/>
    <x v="0"/>
    <s v="CSF"/>
    <n v="5203100"/>
    <n v="0"/>
    <n v="5203100"/>
    <n v="0"/>
    <s v="PAGO POR CONCEPTO DE APORTES PATRONALES Y PARAFISCALES  CORRESPONDIENTES AL  MES DE SEPTIEMBRE DE 2020,  DE LA DT ATLANTICO"/>
    <s v="5520"/>
    <s v="8620"/>
    <s v="-0"/>
    <s v="59720, 59820, 59920, 60020, 60120, 60220, 60320, 60420, 60520, 60620, 60720, 60820, 60920, 61020"/>
    <s v="262328520, 262328620, 262328720, 262328820, 262328920, 262329020, 262329120, 262329220, 262329320, 262329420, 262329520, 262329620, 262329720, 262329820"/>
    <s v="-0"/>
    <x v="0"/>
    <x v="0"/>
  </r>
  <r>
    <s v="4820"/>
    <s v="2020-09-21 00:00:00"/>
    <s v="2020-09-21 08:44:00"/>
    <s v="Gasto"/>
    <s v="Con Compromiso"/>
    <s v="002"/>
    <x v="0"/>
    <x v="12"/>
    <s v="APORTES AL SENA"/>
    <s v="Nación"/>
    <x v="0"/>
    <s v="CSF"/>
    <n v="1419500"/>
    <n v="0"/>
    <n v="1419500"/>
    <n v="0"/>
    <s v="PAGO POR CONCEPTO DE APORTES PATRONALES Y PARAFISCALES  CORRESPONDIENTES AL  MES DE SEPTIEMBRE DE 2020,  DE LA DT ATLANTICO"/>
    <s v="5520"/>
    <s v="8620"/>
    <s v="-0"/>
    <s v="59720, 59820, 59920, 60020, 60120, 60220, 60320, 60420, 60520, 60620, 60720, 60820, 60920, 61020"/>
    <s v="262328520, 262328620, 262328720, 262328820, 262328920, 262329020, 262329120, 262329220, 262329320, 262329420, 262329520, 262329620, 262329720, 262329820"/>
    <s v="-0"/>
    <x v="0"/>
    <x v="0"/>
  </r>
  <r>
    <s v="4820"/>
    <s v="2020-09-21 00:00:00"/>
    <s v="2020-09-21 08:44:00"/>
    <s v="Gasto"/>
    <s v="Con Compromiso"/>
    <s v="002"/>
    <x v="0"/>
    <x v="16"/>
    <s v="CAJAS DE COMPENSACIÓN FAMILIAR"/>
    <s v="Nación"/>
    <x v="0"/>
    <s v="CSF"/>
    <n v="2837700"/>
    <n v="0"/>
    <n v="2837700"/>
    <n v="0"/>
    <s v="PAGO POR CONCEPTO DE APORTES PATRONALES Y PARAFISCALES  CORRESPONDIENTES AL  MES DE SEPTIEMBRE DE 2020,  DE LA DT ATLANTICO"/>
    <s v="5520"/>
    <s v="8620"/>
    <s v="-0"/>
    <s v="59720, 59820, 59920, 60020, 60120, 60220, 60320, 60420, 60520, 60620, 60720, 60820, 60920, 61020"/>
    <s v="262328520, 262328620, 262328720, 262328820, 262328920, 262329020, 262329120, 262329220, 262329320, 262329420, 262329520, 262329620, 262329720, 262329820"/>
    <s v="-0"/>
    <x v="0"/>
    <x v="0"/>
  </r>
  <r>
    <s v="4820"/>
    <s v="2020-09-21 00:00:00"/>
    <s v="2020-09-21 08:44:00"/>
    <s v="Gasto"/>
    <s v="Con Compromiso"/>
    <s v="002"/>
    <x v="0"/>
    <x v="15"/>
    <s v="APORTES GENERALES AL SISTEMA DE RIESGOS LABORALES"/>
    <s v="Nación"/>
    <x v="0"/>
    <s v="CSF"/>
    <n v="626200"/>
    <n v="0"/>
    <n v="626200"/>
    <n v="0"/>
    <s v="PAGO POR CONCEPTO DE APORTES PATRONALES Y PARAFISCALES  CORRESPONDIENTES AL  MES DE SEPTIEMBRE DE 2020,  DE LA DT ATLANTICO"/>
    <s v="5520"/>
    <s v="8620"/>
    <s v="-0"/>
    <s v="59720, 59820, 59920, 60020, 60120, 60220, 60320, 60420, 60520, 60620, 60720, 60820, 60920, 61020"/>
    <s v="262328520, 262328620, 262328720, 262328820, 262328920, 262329020, 262329120, 262329220, 262329320, 262329420, 262329520, 262329620, 262329720, 262329820"/>
    <s v="-0"/>
    <x v="0"/>
    <x v="0"/>
  </r>
  <r>
    <s v="4820"/>
    <s v="2020-09-21 00:00:00"/>
    <s v="2020-09-21 08:44:00"/>
    <s v="Gasto"/>
    <s v="Con Compromiso"/>
    <s v="002"/>
    <x v="0"/>
    <x v="11"/>
    <s v="PENSIONES"/>
    <s v="Nación"/>
    <x v="0"/>
    <s v="CSF"/>
    <n v="7344600"/>
    <n v="0"/>
    <n v="7344600"/>
    <n v="0"/>
    <s v="PAGO POR CONCEPTO DE APORTES PATRONALES Y PARAFISCALES  CORRESPONDIENTES AL  MES DE SEPTIEMBRE DE 2020,  DE LA DT ATLANTICO"/>
    <s v="5520"/>
    <s v="8620"/>
    <s v="-0"/>
    <s v="59720, 59820, 59920, 60020, 60120, 60220, 60320, 60420, 60520, 60620, 60720, 60820, 60920, 61020"/>
    <s v="262328520, 262328620, 262328720, 262328820, 262328920, 262329020, 262329120, 262329220, 262329320, 262329420, 262329520, 262329620, 262329720, 262329820"/>
    <s v="-0"/>
    <x v="0"/>
    <x v="0"/>
  </r>
  <r>
    <s v="4820"/>
    <s v="2020-09-21 00:00:00"/>
    <s v="2020-09-21 08:44:00"/>
    <s v="Gasto"/>
    <s v="Con Compromiso"/>
    <s v="002"/>
    <x v="0"/>
    <x v="14"/>
    <s v="APORTES AL ICBF"/>
    <s v="Nación"/>
    <x v="0"/>
    <s v="CSF"/>
    <n v="2128600"/>
    <n v="0"/>
    <n v="2128600"/>
    <n v="0"/>
    <s v="PAGO POR CONCEPTO DE APORTES PATRONALES Y PARAFISCALES  CORRESPONDIENTES AL  MES DE SEPTIEMBRE DE 2020,  DE LA DT ATLANTICO"/>
    <s v="5520"/>
    <s v="8620"/>
    <s v="-0"/>
    <s v="59720, 59820, 59920, 60020, 60120, 60220, 60320, 60420, 60520, 60620, 60720, 60820, 60920, 61020"/>
    <s v="262328520, 262328620, 262328720, 262328820, 262328920, 262329020, 262329120, 262329220, 262329320, 262329420, 262329520, 262329620, 262329720, 262329820"/>
    <s v="-0"/>
    <x v="0"/>
    <x v="0"/>
  </r>
  <r>
    <s v="4920"/>
    <s v="2020-09-23 00:00:00"/>
    <s v="2020-09-23 14:10:00"/>
    <s v="Gasto"/>
    <s v="Generado"/>
    <s v="002"/>
    <x v="0"/>
    <x v="4"/>
    <s v="PRIMA DE VACACIONES"/>
    <s v="Nación"/>
    <x v="0"/>
    <s v="CSF"/>
    <n v="418294"/>
    <n v="-418294"/>
    <n v="0"/>
    <n v="0"/>
    <s v="VALOR DE PRESTACIONES AL EXFUNCIONARIO LUIS ALBERTO ROBLES"/>
    <s v="5620"/>
    <s v="8720"/>
    <s v="-0"/>
    <s v="61120"/>
    <s v="262796420"/>
    <s v="-0"/>
    <x v="0"/>
    <x v="0"/>
  </r>
  <r>
    <s v="4920"/>
    <s v="2020-09-23 00:00:00"/>
    <s v="2020-09-23 14:10:00"/>
    <s v="Gasto"/>
    <s v="Generado"/>
    <s v="002"/>
    <x v="0"/>
    <x v="10"/>
    <s v="SUELDO DE VACACIONES"/>
    <s v="Nación"/>
    <x v="0"/>
    <s v="CSF"/>
    <n v="529392"/>
    <n v="-529392"/>
    <n v="0"/>
    <n v="0"/>
    <s v="VALOR DE PRESTACIONES AL EXFUNCIONARIO LUIS ALBERTO ROBLES"/>
    <s v="5620"/>
    <s v="8720"/>
    <s v="-0"/>
    <s v="61120"/>
    <s v="262796420"/>
    <s v="-0"/>
    <x v="0"/>
    <x v="0"/>
  </r>
  <r>
    <s v="4920"/>
    <s v="2020-09-23 00:00:00"/>
    <s v="2020-09-23 14:10:00"/>
    <s v="Gasto"/>
    <s v="Generado"/>
    <s v="002"/>
    <x v="0"/>
    <x v="9"/>
    <s v="BONIFICACIÓN POR SERVICIOS PRESTADOS"/>
    <s v="Nación"/>
    <x v="0"/>
    <s v="CSF"/>
    <n v="382631"/>
    <n v="-382631"/>
    <n v="0"/>
    <n v="0"/>
    <s v="VALOR DE PRESTACIONES AL EXFUNCIONARIO LUIS ALBERTO ROBLES"/>
    <s v="5620"/>
    <s v="8720"/>
    <s v="-0"/>
    <s v="61120"/>
    <s v="262796420"/>
    <s v="-0"/>
    <x v="0"/>
    <x v="0"/>
  </r>
  <r>
    <s v="4920"/>
    <s v="2020-09-23 00:00:00"/>
    <s v="2020-09-23 14:10:00"/>
    <s v="Gasto"/>
    <s v="Generado"/>
    <s v="002"/>
    <x v="0"/>
    <x v="7"/>
    <s v="BONIFICACIÓN ESPECIAL DE RECREACIÓN"/>
    <s v="Nación"/>
    <x v="0"/>
    <s v="CSF"/>
    <n v="50816"/>
    <n v="-50816"/>
    <n v="0"/>
    <n v="0"/>
    <s v="VALOR DE PRESTACIONES AL EXFUNCIONARIO LUIS ALBERTO ROBLES"/>
    <s v="5620"/>
    <s v="8720"/>
    <s v="-0"/>
    <s v="61120"/>
    <s v="262796420"/>
    <s v="-0"/>
    <x v="0"/>
    <x v="0"/>
  </r>
  <r>
    <s v="5020"/>
    <s v="2020-09-24 00:00:00"/>
    <s v="2020-09-24 14:27:00"/>
    <s v="Gasto"/>
    <s v="Con Compromiso"/>
    <s v="002"/>
    <x v="0"/>
    <x v="6"/>
    <s v="SUBSIDIO DE ALIMENTACIÓN"/>
    <s v="Nación"/>
    <x v="0"/>
    <s v="CSF"/>
    <n v="1299927"/>
    <n v="0"/>
    <n v="1299927"/>
    <n v="0"/>
    <s v="VALOR A PAGAR POR SUELDOS Y PRESTACIONES CORRESPONDIENTES AL MES DE SEPTIEMBRE DE 2020 DE LA DT ATLANTICO"/>
    <s v="5820"/>
    <s v="8820, 8920"/>
    <s v="-0"/>
    <s v="61220, 61320, 61420, 61520, 61620, 61720, 61820, 61920, 62020, 62120, 62220, 62320, 62420, 62520, 62620, 62720, 62820, 62920, 63020, 63120, 63220, 63320, 63420, 63520, 63620, 63720, 63820, 63920, 64020, 64120, 64220, 64320, 64420, 64520, 64620, 64720, 64820"/>
    <s v="265286520, 265286620, 265286720, 265286820, 265287020, 265287120, 265287220, 265287320, 265287420, 265287520, 265287620, 265287720, 265287920, 265288020, 265288120, 265288220, 265288320, 265288520, 265288620, 265288720, 265288820, 265288920, 265289020, 265289220, 265289320, 265289420, 265289520, 265289620, 265289720, 265289820, 265289920, 265290420, 265290720, 265290820, 265290920, 265291020, 265291120"/>
    <s v="-0"/>
    <x v="0"/>
    <x v="0"/>
  </r>
  <r>
    <s v="5020"/>
    <s v="2020-09-24 00:00:00"/>
    <s v="2020-09-24 14:27:00"/>
    <s v="Gasto"/>
    <s v="Con Compromiso"/>
    <s v="002"/>
    <x v="0"/>
    <x v="9"/>
    <s v="BONIFICACIÓN POR SERVICIOS PRESTADOS"/>
    <s v="Nación"/>
    <x v="0"/>
    <s v="CSF"/>
    <n v="2453708"/>
    <n v="0"/>
    <n v="2453708"/>
    <n v="0"/>
    <s v="VALOR A PAGAR POR SUELDOS Y PRESTACIONES CORRESPONDIENTES AL MES DE SEPTIEMBRE DE 2020 DE LA DT ATLANTICO"/>
    <s v="5820"/>
    <s v="8820, 8920"/>
    <s v="-0"/>
    <s v="61220, 61320, 61420, 61520, 61620, 61720, 61820, 61920, 62020, 62120, 62220, 62320, 62420, 62520, 62620, 62720, 62820, 62920, 63020, 63120, 63220, 63320, 63420, 63520, 63620, 63720, 63820, 63920, 64020, 64120, 64220, 64320, 64420, 64520, 64620, 64720, 64820"/>
    <s v="265286520, 265286620, 265286720, 265286820, 265287020, 265287120, 265287220, 265287320, 265287420, 265287520, 265287620, 265287720, 265287920, 265288020, 265288120, 265288220, 265288320, 265288520, 265288620, 265288720, 265288820, 265288920, 265289020, 265289220, 265289320, 265289420, 265289520, 265289620, 265289720, 265289820, 265289920, 265290420, 265290720, 265290820, 265290920, 265291020, 265291120"/>
    <s v="-0"/>
    <x v="0"/>
    <x v="0"/>
  </r>
  <r>
    <s v="5020"/>
    <s v="2020-09-24 00:00:00"/>
    <s v="2020-09-24 14:27:00"/>
    <s v="Gasto"/>
    <s v="Con Compromiso"/>
    <s v="002"/>
    <x v="0"/>
    <x v="5"/>
    <s v="PRIMA TÉCNICA NO SALARIAL"/>
    <s v="Nación"/>
    <x v="0"/>
    <s v="CSF"/>
    <n v="2354967"/>
    <n v="0"/>
    <n v="2354967"/>
    <n v="0"/>
    <s v="VALOR A PAGAR POR SUELDOS Y PRESTACIONES CORRESPONDIENTES AL MES DE SEPTIEMBRE DE 2020 DE LA DT ATLANTICO"/>
    <s v="5820"/>
    <s v="8820, 8920"/>
    <s v="-0"/>
    <s v="61220, 61320, 61420, 61520, 61620, 61720, 61820, 61920, 62020, 62120, 62220, 62320, 62420, 62520, 62620, 62720, 62820, 62920, 63020, 63120, 63220, 63320, 63420, 63520, 63620, 63720, 63820, 63920, 64020, 64120, 64220, 64320, 64420, 64520, 64620, 64720, 64820"/>
    <s v="265286520, 265286620, 265286720, 265286820, 265287020, 265287120, 265287220, 265287320, 265287420, 265287520, 265287620, 265287720, 265287920, 265288020, 265288120, 265288220, 265288320, 265288520, 265288620, 265288720, 265288820, 265288920, 265289020, 265289220, 265289320, 265289420, 265289520, 265289620, 265289720, 265289820, 265289920, 265290420, 265290720, 265290820, 265290920, 265291020, 265291120"/>
    <s v="-0"/>
    <x v="0"/>
    <x v="0"/>
  </r>
  <r>
    <s v="5020"/>
    <s v="2020-09-24 00:00:00"/>
    <s v="2020-09-24 14:27:00"/>
    <s v="Gasto"/>
    <s v="Con Compromiso"/>
    <s v="002"/>
    <x v="0"/>
    <x v="8"/>
    <s v="SUELDO BÁSICO"/>
    <s v="Nación"/>
    <x v="0"/>
    <s v="CSF"/>
    <n v="58261482"/>
    <n v="0"/>
    <n v="58261482"/>
    <n v="0"/>
    <s v="VALOR A PAGAR POR SUELDOS Y PRESTACIONES CORRESPONDIENTES AL MES DE SEPTIEMBRE DE 2020 DE LA DT ATLANTICO"/>
    <s v="5820"/>
    <s v="8820, 8920"/>
    <s v="-0"/>
    <s v="61220, 61320, 61420, 61520, 61620, 61720, 61820, 61920, 62020, 62120, 62220, 62320, 62420, 62520, 62620, 62720, 62820, 62920, 63020, 63120, 63220, 63320, 63420, 63520, 63620, 63720, 63820, 63920, 64020, 64120, 64220, 64320, 64420, 64520, 64620, 64720, 64820"/>
    <s v="265286520, 265286620, 265286720, 265286820, 265287020, 265287120, 265287220, 265287320, 265287420, 265287520, 265287620, 265287720, 265287920, 265288020, 265288120, 265288220, 265288320, 265288520, 265288620, 265288720, 265288820, 265288920, 265289020, 265289220, 265289320, 265289420, 265289520, 265289620, 265289720, 265289820, 265289920, 265290420, 265290720, 265290820, 265290920, 265291020, 265291120"/>
    <s v="-0"/>
    <x v="0"/>
    <x v="0"/>
  </r>
  <r>
    <s v="5020"/>
    <s v="2020-09-24 00:00:00"/>
    <s v="2020-09-24 14:27:00"/>
    <s v="Gasto"/>
    <s v="Con Compromiso"/>
    <s v="002"/>
    <x v="0"/>
    <x v="28"/>
    <s v="AUXILIO DE CONECTIVIDAD DIGITAL"/>
    <s v="Nación"/>
    <x v="0"/>
    <s v="CSF"/>
    <n v="1817087"/>
    <n v="0"/>
    <n v="1817087"/>
    <n v="0"/>
    <s v="VALOR A PAGAR POR SUELDOS Y PRESTACIONES CORRESPONDIENTES AL MES DE SEPTIEMBRE DE 2020 DE LA DT ATLANTICO"/>
    <s v="5820"/>
    <s v="8820, 8920"/>
    <s v="-0"/>
    <s v="61220, 61320, 61420, 61520, 61620, 61720, 61820, 61920, 62020, 62120, 62220, 62320, 62420, 62520, 62620, 62720, 62820, 62920, 63020, 63120, 63220, 63320, 63420, 63520, 63620, 63720, 63820, 63920, 64020, 64120, 64220, 64320, 64420, 64520, 64620, 64720, 64820"/>
    <s v="265286520, 265286620, 265286720, 265286820, 265287020, 265287120, 265287220, 265287320, 265287420, 265287520, 265287620, 265287720, 265287920, 265288020, 265288120, 265288220, 265288320, 265288520, 265288620, 265288720, 265288820, 265288920, 265289020, 265289220, 265289320, 265289420, 265289520, 265289620, 265289720, 265289820, 265289920, 265290420, 265290720, 265290820, 265290920, 265291020, 265291120"/>
    <s v="-0"/>
    <x v="0"/>
    <x v="0"/>
  </r>
  <r>
    <s v="5020"/>
    <s v="2020-09-24 00:00:00"/>
    <s v="2020-09-24 14:27:00"/>
    <s v="Gasto"/>
    <s v="Con Compromiso"/>
    <s v="002"/>
    <x v="0"/>
    <x v="4"/>
    <s v="PRIMA DE VACACIONES"/>
    <s v="Nación"/>
    <x v="0"/>
    <s v="CSF"/>
    <n v="6053616"/>
    <n v="0"/>
    <n v="6053616"/>
    <n v="0"/>
    <s v="VALOR A PAGAR POR SUELDOS Y PRESTACIONES CORRESPONDIENTES AL MES DE SEPTIEMBRE DE 2020 DE LA DT ATLANTICO"/>
    <s v="5820"/>
    <s v="8820, 8920"/>
    <s v="-0"/>
    <s v="61220, 61320, 61420, 61520, 61620, 61720, 61820, 61920, 62020, 62120, 62220, 62320, 62420, 62520, 62620, 62720, 62820, 62920, 63020, 63120, 63220, 63320, 63420, 63520, 63620, 63720, 63820, 63920, 64020, 64120, 64220, 64320, 64420, 64520, 64620, 64720, 64820"/>
    <s v="265286520, 265286620, 265286720, 265286820, 265287020, 265287120, 265287220, 265287320, 265287420, 265287520, 265287620, 265287720, 265287920, 265288020, 265288120, 265288220, 265288320, 265288520, 265288620, 265288720, 265288820, 265288920, 265289020, 265289220, 265289320, 265289420, 265289520, 265289620, 265289720, 265289820, 265289920, 265290420, 265290720, 265290820, 265290920, 265291020, 265291120"/>
    <s v="-0"/>
    <x v="0"/>
    <x v="0"/>
  </r>
  <r>
    <s v="5020"/>
    <s v="2020-09-24 00:00:00"/>
    <s v="2020-09-24 14:27:00"/>
    <s v="Gasto"/>
    <s v="Con Compromiso"/>
    <s v="002"/>
    <x v="0"/>
    <x v="10"/>
    <s v="SUELDO DE VACACIONES"/>
    <s v="Nación"/>
    <x v="0"/>
    <s v="CSF"/>
    <n v="6039485"/>
    <n v="0"/>
    <n v="6039485"/>
    <n v="0"/>
    <s v="VALOR A PAGAR POR SUELDOS Y PRESTACIONES CORRESPONDIENTES AL MES DE SEPTIEMBRE DE 2020 DE LA DT ATLANTICO"/>
    <s v="5820"/>
    <s v="8820, 8920"/>
    <s v="-0"/>
    <s v="61220, 61320, 61420, 61520, 61620, 61720, 61820, 61920, 62020, 62120, 62220, 62320, 62420, 62520, 62620, 62720, 62820, 62920, 63020, 63120, 63220, 63320, 63420, 63520, 63620, 63720, 63820, 63920, 64020, 64120, 64220, 64320, 64420, 64520, 64620, 64720, 64820"/>
    <s v="265286520, 265286620, 265286720, 265286820, 265287020, 265287120, 265287220, 265287320, 265287420, 265287520, 265287620, 265287720, 265287920, 265288020, 265288120, 265288220, 265288320, 265288520, 265288620, 265288720, 265288820, 265288920, 265289020, 265289220, 265289320, 265289420, 265289520, 265289620, 265289720, 265289820, 265289920, 265290420, 265290720, 265290820, 265290920, 265291020, 265291120"/>
    <s v="-0"/>
    <x v="0"/>
    <x v="0"/>
  </r>
  <r>
    <s v="5020"/>
    <s v="2020-09-24 00:00:00"/>
    <s v="2020-09-24 14:27:00"/>
    <s v="Gasto"/>
    <s v="Con Compromiso"/>
    <s v="002"/>
    <x v="0"/>
    <x v="7"/>
    <s v="BONIFICACIÓN ESPECIAL DE RECREACIÓN"/>
    <s v="Nación"/>
    <x v="0"/>
    <s v="CSF"/>
    <n v="462810"/>
    <n v="0"/>
    <n v="462810"/>
    <n v="0"/>
    <s v="VALOR A PAGAR POR SUELDOS Y PRESTACIONES CORRESPONDIENTES AL MES DE SEPTIEMBRE DE 2020 DE LA DT ATLANTICO"/>
    <s v="5820"/>
    <s v="8820, 8920"/>
    <s v="-0"/>
    <s v="61220, 61320, 61420, 61520, 61620, 61720, 61820, 61920, 62020, 62120, 62220, 62320, 62420, 62520, 62620, 62720, 62820, 62920, 63020, 63120, 63220, 63320, 63420, 63520, 63620, 63720, 63820, 63920, 64020, 64120, 64220, 64320, 64420, 64520, 64620, 64720, 64820"/>
    <s v="265286520, 265286620, 265286720, 265286820, 265287020, 265287120, 265287220, 265287320, 265287420, 265287520, 265287620, 265287720, 265287920, 265288020, 265288120, 265288220, 265288320, 265288520, 265288620, 265288720, 265288820, 265288920, 265289020, 265289220, 265289320, 265289420, 265289520, 265289620, 265289720, 265289820, 265289920, 265290420, 265290720, 265290820, 265290920, 265291020, 265291120"/>
    <s v="-0"/>
    <x v="0"/>
    <x v="0"/>
  </r>
  <r>
    <s v="5120"/>
    <s v="2020-10-02 00:00:00"/>
    <s v="2020-10-02 17:22:00"/>
    <s v="Gasto"/>
    <s v="Con Compromiso"/>
    <s v="002"/>
    <x v="0"/>
    <x v="18"/>
    <s v="SERVICIOS DE TRANSPORTE DE PASAJEROS"/>
    <s v="Propios"/>
    <x v="1"/>
    <s v="CSF"/>
    <n v="30000"/>
    <n v="0"/>
    <n v="30000"/>
    <n v="0"/>
    <s v="COMION DE SERVICIOS PARA ENCUENTRO DE DIRECTORES EN LA SEDE CENTRAL, SEGUN RESOLUCION No 845 DE SEPTIEMBRE/29/2020"/>
    <s v="5920"/>
    <s v="9020"/>
    <s v="11520"/>
    <s v="65820"/>
    <s v="281112420"/>
    <s v="-0"/>
    <x v="0"/>
    <x v="0"/>
  </r>
  <r>
    <s v="5120"/>
    <s v="2020-10-02 00:00:00"/>
    <s v="2020-10-02 17:22:00"/>
    <s v="Gasto"/>
    <s v="Con Compromiso"/>
    <s v="002"/>
    <x v="0"/>
    <x v="19"/>
    <s v="VIÁTICOS DE LOS FUNCIONARIOS EN COMISIÓN"/>
    <s v="Propios"/>
    <x v="1"/>
    <s v="CSF"/>
    <n v="271546"/>
    <n v="0"/>
    <n v="271546"/>
    <n v="0"/>
    <s v="COMION DE SERVICIOS PARA ENCUENTRO DE DIRECTORES EN LA SEDE CENTRAL, SEGUN RESOLUCION No 845 DE SEPTIEMBRE/29/2020"/>
    <s v="5920"/>
    <s v="9020"/>
    <s v="11520"/>
    <s v="65820"/>
    <s v="281112420"/>
    <s v="-0"/>
    <x v="0"/>
    <x v="0"/>
  </r>
  <r>
    <s v="5220"/>
    <s v="2020-10-07 00:00:00"/>
    <s v="2020-10-07 13:35:00"/>
    <s v="Gasto"/>
    <s v="Anulado"/>
    <s v="0200"/>
    <x v="0"/>
    <x v="29"/>
    <s v="ADQUISICIÓN DE BIENES Y SERVICIOS - SERVICIO DE GESTIÓN DOCUMENTAL - IMPLEMENTACIÓN DE UN SISTEMA DE GESTIÓN DOCUMENTAL EN EL IGAC A NIVEL   NACIONAL"/>
    <s v="Nación"/>
    <x v="0"/>
    <s v="CSF"/>
    <n v="16107883"/>
    <n v="-16107883"/>
    <n v="0"/>
    <n v="0"/>
    <s v="VR, CONTRATACION DE UN AUXILIAR DE GESTION DOCUMENTAL Y UN TECNOLOGO DE GESTION DOCUMENTAL"/>
    <s v="6220"/>
    <s v="-0"/>
    <s v="-0"/>
    <s v="-0"/>
    <s v="-0"/>
    <s v="-0"/>
    <x v="1"/>
    <x v="3"/>
  </r>
  <r>
    <s v="5320"/>
    <s v="2020-10-12 00:00:00"/>
    <s v="2020-10-12 11:58:00"/>
    <s v="Gasto"/>
    <s v="Con Compromiso"/>
    <s v="002"/>
    <x v="0"/>
    <x v="20"/>
    <s v="IMPUESTO DE INDUSTRIA Y COMERCIO"/>
    <s v="Propios"/>
    <x v="1"/>
    <s v="CSF"/>
    <n v="264700"/>
    <n v="0"/>
    <n v="264700"/>
    <n v="0"/>
    <s v="VALOR A PAGAR POR CONCEPTO DE AUTORETENCION DE ICA EN EL MES DE SEPTIEMBRE DE 2020"/>
    <s v="6320"/>
    <s v="9320"/>
    <s v="11820"/>
    <s v="65920"/>
    <s v="282311920"/>
    <s v="-0"/>
    <x v="0"/>
    <x v="0"/>
  </r>
  <r>
    <s v="5420"/>
    <s v="2020-10-16 00:00:00"/>
    <s v="2020-10-16 11:17:00"/>
    <s v="Gasto"/>
    <s v="Con Compromiso"/>
    <s v="0500"/>
    <x v="0"/>
    <x v="22"/>
    <s v="ADQUISICIÓN DE BIENES Y SERVICIOS - SERVICIO DE INFORMACIÓN CATASTRAL - ACTUALIZACIÓN  Y GESTIÓN CATASTRAL  NACIONAL"/>
    <s v="Nación"/>
    <x v="2"/>
    <s v="CSF"/>
    <n v="16107883"/>
    <n v="-2329688"/>
    <n v="13778195"/>
    <n v="844550"/>
    <s v="CONTRATACION PARA AUXILIARES DE GESTION DOCUMENTAL  Y TECONOLOGO DE GESTIOS DOCUMENTAL"/>
    <s v="6520"/>
    <s v="10020, 10120, 11420"/>
    <s v="13720, 14320, 15020"/>
    <s v="73120, 81520, 82120, 82220, 82320, 91920, 92020, 93520"/>
    <s v="322243820, 340860920, 347069820, 347078120, 348483120, 387921020, 388443520, 392064620"/>
    <s v="-0"/>
    <x v="1"/>
    <x v="1"/>
  </r>
  <r>
    <s v="5520"/>
    <s v="2020-10-16 00:00:00"/>
    <s v="2020-10-16 11:45:00"/>
    <s v="Gasto"/>
    <s v="Con Compromiso"/>
    <s v="002"/>
    <x v="0"/>
    <x v="8"/>
    <s v="SUELDO BÁSICO"/>
    <s v="Nación"/>
    <x v="0"/>
    <s v="CSF"/>
    <n v="54050425"/>
    <n v="0"/>
    <n v="54050425"/>
    <n v="0"/>
    <s v="VALOR A PAGAR POR SUELDOS Y PRESTACIONES DEVENGADOS POR LOS FUNCIONARIOS DE LA DT.ATLANTICO, CORRESPONDIENTES AL MES DE OCTUBRE/2020"/>
    <s v="6620"/>
    <s v="9820, 9920"/>
    <s v="-0"/>
    <s v="68020, 68120, 68220, 68320, 68420, 68520, 68620, 68720, 68820, 68920, 69020, 69120, 69220, 69320, 69420, 69520, 69620, 69720, 69820, 69920, 70020, 70120, 70220, 70320, 70420, 70520, 70620, 70720, 70820, 70920, 71020, 71120, 71220, 71320, 71420, 71520, 71620"/>
    <s v="295617720, 295617820, 295617920, 295618020, 295618120, 295618220, 295618320, 295618420, 295618520, 295618620, 295618720, 295618820, 295618920, 295619020, 295619120, 295619220, 295619320, 295619420, 295619520, 295619620, 295619720, 295619820, 295619920, 295620020, 295620120, 295620220, 295620320, 295620420, 295620520, 295620620, 295620720, 295620820, 295620920, 295621020, 295621120, 295621220, 295621320"/>
    <s v="-0"/>
    <x v="0"/>
    <x v="0"/>
  </r>
  <r>
    <s v="5520"/>
    <s v="2020-10-16 00:00:00"/>
    <s v="2020-10-16 11:45:00"/>
    <s v="Gasto"/>
    <s v="Con Compromiso"/>
    <s v="002"/>
    <x v="0"/>
    <x v="9"/>
    <s v="BONIFICACIÓN POR SERVICIOS PRESTADOS"/>
    <s v="Nación"/>
    <x v="0"/>
    <s v="CSF"/>
    <n v="3704865"/>
    <n v="0"/>
    <n v="3704865"/>
    <n v="0"/>
    <s v="VALOR A PAGAR POR SUELDOS Y PRESTACIONES DEVENGADOS POR LOS FUNCIONARIOS DE LA DT.ATLANTICO, CORRESPONDIENTES AL MES DE OCTUBRE/2020"/>
    <s v="6620"/>
    <s v="9820, 9920"/>
    <s v="-0"/>
    <s v="68020, 68120, 68220, 68320, 68420, 68520, 68620, 68720, 68820, 68920, 69020, 69120, 69220, 69320, 69420, 69520, 69620, 69720, 69820, 69920, 70020, 70120, 70220, 70320, 70420, 70520, 70620, 70720, 70820, 70920, 71020, 71120, 71220, 71320, 71420, 71520, 71620"/>
    <s v="295617720, 295617820, 295617920, 295618020, 295618120, 295618220, 295618320, 295618420, 295618520, 295618620, 295618720, 295618820, 295618920, 295619020, 295619120, 295619220, 295619320, 295619420, 295619520, 295619620, 295619720, 295619820, 295619920, 295620020, 295620120, 295620220, 295620320, 295620420, 295620520, 295620620, 295620720, 295620820, 295620920, 295621020, 295621120, 295621220, 295621320"/>
    <s v="-0"/>
    <x v="0"/>
    <x v="0"/>
  </r>
  <r>
    <s v="5520"/>
    <s v="2020-10-16 00:00:00"/>
    <s v="2020-10-16 11:45:00"/>
    <s v="Gasto"/>
    <s v="Con Compromiso"/>
    <s v="002"/>
    <x v="0"/>
    <x v="28"/>
    <s v="AUXILIO DE CONECTIVIDAD DIGITAL"/>
    <s v="Nación"/>
    <x v="0"/>
    <s v="CSF"/>
    <n v="1594238"/>
    <n v="0"/>
    <n v="1594238"/>
    <n v="0"/>
    <s v="VALOR A PAGAR POR SUELDOS Y PRESTACIONES DEVENGADOS POR LOS FUNCIONARIOS DE LA DT.ATLANTICO, CORRESPONDIENTES AL MES DE OCTUBRE/2020"/>
    <s v="6620"/>
    <s v="9820, 9920"/>
    <s v="-0"/>
    <s v="68020, 68120, 68220, 68320, 68420, 68520, 68620, 68720, 68820, 68920, 69020, 69120, 69220, 69320, 69420, 69520, 69620, 69720, 69820, 69920, 70020, 70120, 70220, 70320, 70420, 70520, 70620, 70720, 70820, 70920, 71020, 71120, 71220, 71320, 71420, 71520, 71620"/>
    <s v="295617720, 295617820, 295617920, 295618020, 295618120, 295618220, 295618320, 295618420, 295618520, 295618620, 295618720, 295618820, 295618920, 295619020, 295619120, 295619220, 295619320, 295619420, 295619520, 295619620, 295619720, 295619820, 295619920, 295620020, 295620120, 295620220, 295620320, 295620420, 295620520, 295620620, 295620720, 295620820, 295620920, 295621020, 295621120, 295621220, 295621320"/>
    <s v="-0"/>
    <x v="0"/>
    <x v="0"/>
  </r>
  <r>
    <s v="5520"/>
    <s v="2020-10-16 00:00:00"/>
    <s v="2020-10-16 11:45:00"/>
    <s v="Gasto"/>
    <s v="Con Compromiso"/>
    <s v="002"/>
    <x v="0"/>
    <x v="7"/>
    <s v="BONIFICACIÓN ESPECIAL DE RECREACIÓN"/>
    <s v="Nación"/>
    <x v="0"/>
    <s v="CSF"/>
    <n v="223306"/>
    <n v="-223306"/>
    <n v="0"/>
    <n v="0"/>
    <s v="VALOR A PAGAR POR SUELDOS Y PRESTACIONES DEVENGADOS POR LOS FUNCIONARIOS DE LA DT.ATLANTICO, CORRESPONDIENTES AL MES DE OCTUBRE/2020"/>
    <s v="6620"/>
    <s v="9820, 9920"/>
    <s v="-0"/>
    <s v="68020, 68120, 68220, 68320, 68420, 68520, 68620, 68720, 68820, 68920, 69020, 69120, 69220, 69320, 69420, 69520, 69620, 69720, 69820, 69920, 70020, 70120, 70220, 70320, 70420, 70520, 70620, 70720, 70820, 70920, 71020, 71120, 71220, 71320, 71420, 71520, 71620"/>
    <s v="295617720, 295617820, 295617920, 295618020, 295618120, 295618220, 295618320, 295618420, 295618520, 295618620, 295618720, 295618820, 295618920, 295619020, 295619120, 295619220, 295619320, 295619420, 295619520, 295619620, 295619720, 295619820, 295619920, 295620020, 295620120, 295620220, 295620320, 295620420, 295620520, 295620620, 295620720, 295620820, 295620920, 295621020, 295621120, 295621220, 295621320"/>
    <s v="-0"/>
    <x v="0"/>
    <x v="0"/>
  </r>
  <r>
    <s v="5520"/>
    <s v="2020-10-16 00:00:00"/>
    <s v="2020-10-16 11:45:00"/>
    <s v="Gasto"/>
    <s v="Con Compromiso"/>
    <s v="002"/>
    <x v="0"/>
    <x v="4"/>
    <s v="PRIMA DE VACACIONES"/>
    <s v="Nación"/>
    <x v="0"/>
    <s v="CSF"/>
    <n v="2560038"/>
    <n v="-2560038"/>
    <n v="0"/>
    <n v="0"/>
    <s v="VALOR A PAGAR POR SUELDOS Y PRESTACIONES DEVENGADOS POR LOS FUNCIONARIOS DE LA DT.ATLANTICO, CORRESPONDIENTES AL MES DE OCTUBRE/2020"/>
    <s v="6620"/>
    <s v="9820, 9920"/>
    <s v="-0"/>
    <s v="68020, 68120, 68220, 68320, 68420, 68520, 68620, 68720, 68820, 68920, 69020, 69120, 69220, 69320, 69420, 69520, 69620, 69720, 69820, 69920, 70020, 70120, 70220, 70320, 70420, 70520, 70620, 70720, 70820, 70920, 71020, 71120, 71220, 71320, 71420, 71520, 71620"/>
    <s v="295617720, 295617820, 295617920, 295618020, 295618120, 295618220, 295618320, 295618420, 295618520, 295618620, 295618720, 295618820, 295618920, 295619020, 295619120, 295619220, 295619320, 295619420, 295619520, 295619620, 295619720, 295619820, 295619920, 295620020, 295620120, 295620220, 295620320, 295620420, 295620520, 295620620, 295620720, 295620820, 295620920, 295621020, 295621120, 295621220, 295621320"/>
    <s v="-0"/>
    <x v="0"/>
    <x v="0"/>
  </r>
  <r>
    <s v="5520"/>
    <s v="2020-10-16 00:00:00"/>
    <s v="2020-10-16 11:45:00"/>
    <s v="Gasto"/>
    <s v="Con Compromiso"/>
    <s v="002"/>
    <x v="0"/>
    <x v="10"/>
    <s v="SUELDO DE VACACIONES"/>
    <s v="Nación"/>
    <x v="0"/>
    <s v="CSF"/>
    <n v="2966367"/>
    <n v="-2966367"/>
    <n v="0"/>
    <n v="0"/>
    <s v="VALOR A PAGAR POR SUELDOS Y PRESTACIONES DEVENGADOS POR LOS FUNCIONARIOS DE LA DT.ATLANTICO, CORRESPONDIENTES AL MES DE OCTUBRE/2020"/>
    <s v="6620"/>
    <s v="9820, 9920"/>
    <s v="-0"/>
    <s v="68020, 68120, 68220, 68320, 68420, 68520, 68620, 68720, 68820, 68920, 69020, 69120, 69220, 69320, 69420, 69520, 69620, 69720, 69820, 69920, 70020, 70120, 70220, 70320, 70420, 70520, 70620, 70720, 70820, 70920, 71020, 71120, 71220, 71320, 71420, 71520, 71620"/>
    <s v="295617720, 295617820, 295617920, 295618020, 295618120, 295618220, 295618320, 295618420, 295618520, 295618620, 295618720, 295618820, 295618920, 295619020, 295619120, 295619220, 295619320, 295619420, 295619520, 295619620, 295619720, 295619820, 295619920, 295620020, 295620120, 295620220, 295620320, 295620420, 295620520, 295620620, 295620720, 295620820, 295620920, 295621020, 295621120, 295621220, 295621320"/>
    <s v="-0"/>
    <x v="0"/>
    <x v="0"/>
  </r>
  <r>
    <s v="5520"/>
    <s v="2020-10-16 00:00:00"/>
    <s v="2020-10-16 11:45:00"/>
    <s v="Gasto"/>
    <s v="Con Compromiso"/>
    <s v="002"/>
    <x v="0"/>
    <x v="5"/>
    <s v="PRIMA TÉCNICA NO SALARIAL"/>
    <s v="Nación"/>
    <x v="0"/>
    <s v="CSF"/>
    <n v="2354967"/>
    <n v="0"/>
    <n v="2354967"/>
    <n v="0"/>
    <s v="VALOR A PAGAR POR SUELDOS Y PRESTACIONES DEVENGADOS POR LOS FUNCIONARIOS DE LA DT.ATLANTICO, CORRESPONDIENTES AL MES DE OCTUBRE/2020"/>
    <s v="6620"/>
    <s v="9820, 9920"/>
    <s v="-0"/>
    <s v="68020, 68120, 68220, 68320, 68420, 68520, 68620, 68720, 68820, 68920, 69020, 69120, 69220, 69320, 69420, 69520, 69620, 69720, 69820, 69920, 70020, 70120, 70220, 70320, 70420, 70520, 70620, 70720, 70820, 70920, 71020, 71120, 71220, 71320, 71420, 71520, 71620"/>
    <s v="295617720, 295617820, 295617920, 295618020, 295618120, 295618220, 295618320, 295618420, 295618520, 295618620, 295618720, 295618820, 295618920, 295619020, 295619120, 295619220, 295619320, 295619420, 295619520, 295619620, 295619720, 295619820, 295619920, 295620020, 295620120, 295620220, 295620320, 295620420, 295620520, 295620620, 295620720, 295620820, 295620920, 295621020, 295621120, 295621220, 295621320"/>
    <s v="-0"/>
    <x v="0"/>
    <x v="0"/>
  </r>
  <r>
    <s v="5520"/>
    <s v="2020-10-16 00:00:00"/>
    <s v="2020-10-16 11:45:00"/>
    <s v="Gasto"/>
    <s v="Con Compromiso"/>
    <s v="002"/>
    <x v="0"/>
    <x v="6"/>
    <s v="SUBSIDIO DE ALIMENTACIÓN"/>
    <s v="Nación"/>
    <x v="0"/>
    <s v="CSF"/>
    <n v="1156715"/>
    <n v="0"/>
    <n v="1156715"/>
    <n v="0"/>
    <s v="VALOR A PAGAR POR SUELDOS Y PRESTACIONES DEVENGADOS POR LOS FUNCIONARIOS DE LA DT.ATLANTICO, CORRESPONDIENTES AL MES DE OCTUBRE/2020"/>
    <s v="6620"/>
    <s v="9820, 9920"/>
    <s v="-0"/>
    <s v="68020, 68120, 68220, 68320, 68420, 68520, 68620, 68720, 68820, 68920, 69020, 69120, 69220, 69320, 69420, 69520, 69620, 69720, 69820, 69920, 70020, 70120, 70220, 70320, 70420, 70520, 70620, 70720, 70820, 70920, 71020, 71120, 71220, 71320, 71420, 71520, 71620"/>
    <s v="295617720, 295617820, 295617920, 295618020, 295618120, 295618220, 295618320, 295618420, 295618520, 295618620, 295618720, 295618820, 295618920, 295619020, 295619120, 295619220, 295619320, 295619420, 295619520, 295619620, 295619720, 295619820, 295619920, 295620020, 295620120, 295620220, 295620320, 295620420, 295620520, 295620620, 295620720, 295620820, 295620920, 295621020, 295621120, 295621220, 295621320"/>
    <s v="-0"/>
    <x v="0"/>
    <x v="0"/>
  </r>
  <r>
    <s v="5620"/>
    <s v="2020-10-19 00:00:00"/>
    <s v="2020-10-19 10:38:00"/>
    <s v="Gasto"/>
    <s v="Con Compromiso"/>
    <s v="002"/>
    <x v="0"/>
    <x v="12"/>
    <s v="APORTES AL SENA"/>
    <s v="Nación"/>
    <x v="0"/>
    <s v="CSF"/>
    <n v="1357000"/>
    <n v="0"/>
    <n v="1357000"/>
    <n v="0"/>
    <s v="VALOR APORTES PATRONALES Y PARAFISCALES, CORRESPONDIENTES AL MES DE OCTUBRE/2020, DE LA DT  ATLANTICO"/>
    <s v="6720"/>
    <s v="9720"/>
    <s v="-0"/>
    <s v="66520, 66620, 66720, 66820, 66920, 67020, 67120, 67220, 67320, 67420, 67520, 67620, 67720, 67820"/>
    <s v="293663820, 293663920, 293664020, 293664120, 293664220, 293664320, 293664420, 293664520, 293664620, 293664720, 293664820, 293664920, 293665020, 293665120"/>
    <s v="-0"/>
    <x v="0"/>
    <x v="0"/>
  </r>
  <r>
    <s v="5620"/>
    <s v="2020-10-19 00:00:00"/>
    <s v="2020-10-19 10:38:00"/>
    <s v="Gasto"/>
    <s v="Con Compromiso"/>
    <s v="002"/>
    <x v="0"/>
    <x v="11"/>
    <s v="PENSIONES"/>
    <s v="Nación"/>
    <x v="0"/>
    <s v="CSF"/>
    <n v="7494900"/>
    <n v="0"/>
    <n v="7494900"/>
    <n v="0"/>
    <s v="VALOR APORTES PATRONALES Y PARAFISCALES, CORRESPONDIENTES AL MES DE OCTUBRE/2020, DE LA DT  ATLANTICO"/>
    <s v="6720"/>
    <s v="9720"/>
    <s v="-0"/>
    <s v="66520, 66620, 66720, 66820, 66920, 67020, 67120, 67220, 67320, 67420, 67520, 67620, 67720, 67820"/>
    <s v="293663820, 293663920, 293664020, 293664120, 293664220, 293664320, 293664420, 293664520, 293664620, 293664720, 293664820, 293664920, 293665020, 293665120"/>
    <s v="-0"/>
    <x v="0"/>
    <x v="0"/>
  </r>
  <r>
    <s v="5620"/>
    <s v="2020-10-19 00:00:00"/>
    <s v="2020-10-19 10:38:00"/>
    <s v="Gasto"/>
    <s v="Con Compromiso"/>
    <s v="002"/>
    <x v="0"/>
    <x v="14"/>
    <s v="APORTES AL ICBF"/>
    <s v="Nación"/>
    <x v="0"/>
    <s v="CSF"/>
    <n v="2034800"/>
    <n v="0"/>
    <n v="2034800"/>
    <n v="0"/>
    <s v="VALOR APORTES PATRONALES Y PARAFISCALES, CORRESPONDIENTES AL MES DE OCTUBRE/2020, DE LA DT  ATLANTICO"/>
    <s v="6720"/>
    <s v="9720"/>
    <s v="-0"/>
    <s v="66520, 66620, 66720, 66820, 66920, 67020, 67120, 67220, 67320, 67420, 67520, 67620, 67720, 67820"/>
    <s v="293663820, 293663920, 293664020, 293664120, 293664220, 293664320, 293664420, 293664520, 293664620, 293664720, 293664820, 293664920, 293665020, 293665120"/>
    <s v="-0"/>
    <x v="0"/>
    <x v="0"/>
  </r>
  <r>
    <s v="5620"/>
    <s v="2020-10-19 00:00:00"/>
    <s v="2020-10-19 10:38:00"/>
    <s v="Gasto"/>
    <s v="Con Compromiso"/>
    <s v="002"/>
    <x v="0"/>
    <x v="16"/>
    <s v="CAJAS DE COMPENSACIÓN FAMILIAR"/>
    <s v="Nación"/>
    <x v="0"/>
    <s v="CSF"/>
    <n v="2712600"/>
    <n v="0"/>
    <n v="2712600"/>
    <n v="0"/>
    <s v="VALOR APORTES PATRONALES Y PARAFISCALES, CORRESPONDIENTES AL MES DE OCTUBRE/2020, DE LA DT  ATLANTICO"/>
    <s v="6720"/>
    <s v="9720"/>
    <s v="-0"/>
    <s v="66520, 66620, 66720, 66820, 66920, 67020, 67120, 67220, 67320, 67420, 67520, 67620, 67720, 67820"/>
    <s v="293663820, 293663920, 293664020, 293664120, 293664220, 293664320, 293664420, 293664520, 293664620, 293664720, 293664820, 293664920, 293665020, 293665120"/>
    <s v="-0"/>
    <x v="0"/>
    <x v="0"/>
  </r>
  <r>
    <s v="5620"/>
    <s v="2020-10-19 00:00:00"/>
    <s v="2020-10-19 10:38:00"/>
    <s v="Gasto"/>
    <s v="Con Compromiso"/>
    <s v="002"/>
    <x v="0"/>
    <x v="15"/>
    <s v="APORTES GENERALES AL SISTEMA DE RIESGOS LABORALES"/>
    <s v="Nación"/>
    <x v="0"/>
    <s v="CSF"/>
    <n v="717200"/>
    <n v="0"/>
    <n v="717200"/>
    <n v="0"/>
    <s v="VALOR APORTES PATRONALES Y PARAFISCALES, CORRESPONDIENTES AL MES DE OCTUBRE/2020, DE LA DT  ATLANTICO"/>
    <s v="6720"/>
    <s v="9720"/>
    <s v="-0"/>
    <s v="66520, 66620, 66720, 66820, 66920, 67020, 67120, 67220, 67320, 67420, 67520, 67620, 67720, 67820"/>
    <s v="293663820, 293663920, 293664020, 293664120, 293664220, 293664320, 293664420, 293664520, 293664620, 293664720, 293664820, 293664920, 293665020, 293665120"/>
    <s v="-0"/>
    <x v="0"/>
    <x v="0"/>
  </r>
  <r>
    <s v="5620"/>
    <s v="2020-10-19 00:00:00"/>
    <s v="2020-10-19 10:38:00"/>
    <s v="Gasto"/>
    <s v="Con Compromiso"/>
    <s v="002"/>
    <x v="0"/>
    <x v="13"/>
    <s v="SALUD"/>
    <s v="Nación"/>
    <x v="0"/>
    <s v="CSF"/>
    <n v="5309400"/>
    <n v="0"/>
    <n v="5309400"/>
    <n v="0"/>
    <s v="VALOR APORTES PATRONALES Y PARAFISCALES, CORRESPONDIENTES AL MES DE OCTUBRE/2020, DE LA DT  ATLANTICO"/>
    <s v="6720"/>
    <s v="9720"/>
    <s v="-0"/>
    <s v="66520, 66620, 66720, 66820, 66920, 67020, 67120, 67220, 67320, 67420, 67520, 67620, 67720, 67820"/>
    <s v="293663820, 293663920, 293664020, 293664120, 293664220, 293664320, 293664420, 293664520, 293664620, 293664720, 293664820, 293664920, 293665020, 293665120"/>
    <s v="-0"/>
    <x v="0"/>
    <x v="0"/>
  </r>
  <r>
    <s v="5720"/>
    <s v="2020-10-19 00:00:00"/>
    <s v="2020-10-19 12:00:00"/>
    <s v="Gasto"/>
    <s v="Con Compromiso"/>
    <s v="0500"/>
    <x v="0"/>
    <x v="22"/>
    <s v="ADQUISICIÓN DE BIENES Y SERVICIOS - SERVICIO DE INFORMACIÓN CATASTRAL - ACTUALIZACIÓN  Y GESTIÓN CATASTRAL  NACIONAL"/>
    <s v="Propios"/>
    <x v="1"/>
    <s v="CSF"/>
    <n v="52438415"/>
    <n v="-9312065"/>
    <n v="43126350"/>
    <n v="0"/>
    <s v="CONTRATACION DE AUXILIARES, LIDER DE RECONOCIMIENTO, RECONOCEDOR Y TECNICO"/>
    <s v="6420"/>
    <s v="10220, 10320, 10420, 10520, 10620, 10720, 10920, 11120"/>
    <s v="14520, 14620, 16020, 16220, 16520, 17820, 17920, 18120"/>
    <s v="81720, 81820, 83120, 83320, 83520, 84420, 84720, 84820, 84920, 85020, 85120, 85520, 85720, 91120, 91220, 91320, 92220, 92320, 92420, 92820, 92920, 93020, 93620"/>
    <s v="341314820, 341421120, 351938820, 351997820, 355376820, 360885720, 361643720, 363800720, 363818920, 363822620, 363865620, 366388920, 369275020, 377212320, 377258120, 377271820, 388529120, 388967820, 388995820, 389161220, 389170020, 389190820, 392073220"/>
    <s v="-0"/>
    <x v="1"/>
    <x v="1"/>
  </r>
  <r>
    <s v="5820"/>
    <s v="2020-10-28 00:00:00"/>
    <s v="2020-10-28 10:38:00"/>
    <s v="Gasto"/>
    <s v="Con Compromiso"/>
    <s v="002"/>
    <x v="0"/>
    <x v="7"/>
    <s v="BONIFICACIÓN ESPECIAL DE RECREACIÓN"/>
    <s v="Nación"/>
    <x v="0"/>
    <s v="CSF"/>
    <n v="223306"/>
    <n v="0"/>
    <n v="223306"/>
    <n v="0"/>
    <s v="PAGO DE PRESTACIONES A LOS FUNCIONARIOS SAUL AROCHA Y JOSEPH  BARRERA"/>
    <s v="6820"/>
    <s v="10820"/>
    <s v="-0"/>
    <s v="71820, 71920"/>
    <s v="303423720, 303423820"/>
    <s v="-0"/>
    <x v="0"/>
    <x v="0"/>
  </r>
  <r>
    <s v="5820"/>
    <s v="2020-10-28 00:00:00"/>
    <s v="2020-10-28 10:38:00"/>
    <s v="Gasto"/>
    <s v="Con Compromiso"/>
    <s v="002"/>
    <x v="0"/>
    <x v="4"/>
    <s v="PRIMA DE VACACIONES"/>
    <s v="Nación"/>
    <x v="0"/>
    <s v="CSF"/>
    <n v="2560038"/>
    <n v="0"/>
    <n v="2560038"/>
    <n v="0"/>
    <s v="PAGO DE PRESTACIONES A LOS FUNCIONARIOS SAUL AROCHA Y JOSEPH  BARRERA"/>
    <s v="6820"/>
    <s v="10820"/>
    <s v="-0"/>
    <s v="71820, 71920"/>
    <s v="303423720, 303423820"/>
    <s v="-0"/>
    <x v="0"/>
    <x v="0"/>
  </r>
  <r>
    <s v="5820"/>
    <s v="2020-10-28 00:00:00"/>
    <s v="2020-10-28 10:38:00"/>
    <s v="Gasto"/>
    <s v="Con Compromiso"/>
    <s v="002"/>
    <x v="0"/>
    <x v="10"/>
    <s v="SUELDO DE VACACIONES"/>
    <s v="Nación"/>
    <x v="0"/>
    <s v="CSF"/>
    <n v="2966367"/>
    <n v="0"/>
    <n v="2966367"/>
    <n v="0"/>
    <s v="PAGO DE PRESTACIONES A LOS FUNCIONARIOS SAUL AROCHA Y JOSEPH  BARRERA"/>
    <s v="6820"/>
    <s v="10820"/>
    <s v="-0"/>
    <s v="71820, 71920"/>
    <s v="303423720, 303423820"/>
    <s v="-0"/>
    <x v="0"/>
    <x v="0"/>
  </r>
  <r>
    <s v="5920"/>
    <s v="2020-11-17 00:00:00"/>
    <s v="2020-11-17 16:27:00"/>
    <s v="Gasto"/>
    <s v="Con Compromiso"/>
    <s v="002"/>
    <x v="0"/>
    <x v="20"/>
    <s v="IMPUESTO DE INDUSTRIA Y COMERCIO"/>
    <s v="Propios"/>
    <x v="1"/>
    <s v="CSF"/>
    <n v="72266"/>
    <n v="0"/>
    <n v="72266"/>
    <n v="0"/>
    <s v="VALOR  A PAGAR POR CONCEPTO DE AUTORETENCION DEL ICA CORRESPONDIENTE AL MES DE OCTUBRE DE 2020"/>
    <s v="6920"/>
    <s v="11720"/>
    <s v="14020"/>
    <s v="73420"/>
    <s v="325961420"/>
    <s v="-0"/>
    <x v="0"/>
    <x v="0"/>
  </r>
  <r>
    <s v="6020"/>
    <s v="2020-11-18 00:00:00"/>
    <s v="2020-11-18 09:19:00"/>
    <s v="Gasto"/>
    <s v="Con Compromiso"/>
    <s v="002"/>
    <x v="0"/>
    <x v="8"/>
    <s v="SUELDO BÁSICO"/>
    <s v="Nación"/>
    <x v="0"/>
    <s v="CSF"/>
    <n v="56313569"/>
    <n v="0"/>
    <n v="56313569"/>
    <n v="0"/>
    <s v="VALOR A PAGAR POR CONCEPTO DE SUELDOS Y PRESTACIONES A LOS FUNCIONARIOS DEL IGAC TERRITORIAL ATLANTICO, CORRESPONDIENTES AL MES DE NOVIEMBRE DE 2020"/>
    <s v="7020"/>
    <s v="12020, 12120"/>
    <s v="-0"/>
    <s v="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80020, 80120, 80220, 80320, 80420, 80520, 80620, 80720, 80820, 80920, 81020, 81120, 81220, 81320, 81420"/>
    <s v="333103720, 333103820, 333103920, 333104020, 333104120, 333104220, 333104320, 333104420, 333104520, 333104620, 333104720, 333104820, 333104920, 333105020, 333105120, 333105220, 333105320, 333105420, 333105520, 333105620, 333105720, 333105820, 333105920, 333106020, 333106220, 333106320, 333106420, 333106520, 333106620, 333106720, 333106820, 333106920, 333107220, 333107320, 333107420, 333107520, 333107620, 333107720, 333107820, 333107920, 333108020, 333108120, 333108220, 333108320, 333108420, 333108520, 333108620, 333108720, 333108820, 333108920, 333109020, 333109120, 333109220, 333109320, 333109420, 333109520, 333109620, 333109720, 333109820, 333109920, 333110020, 333110120, 333110220, 333110320"/>
    <s v="-0"/>
    <x v="0"/>
    <x v="0"/>
  </r>
  <r>
    <s v="6020"/>
    <s v="2020-11-18 00:00:00"/>
    <s v="2020-11-18 09:19:00"/>
    <s v="Gasto"/>
    <s v="Con Compromiso"/>
    <s v="002"/>
    <x v="0"/>
    <x v="6"/>
    <s v="SUBSIDIO DE ALIMENTACIÓN"/>
    <s v="Nación"/>
    <x v="0"/>
    <s v="CSF"/>
    <n v="1242643"/>
    <n v="0"/>
    <n v="1242643"/>
    <n v="0"/>
    <s v="VALOR A PAGAR POR CONCEPTO DE SUELDOS Y PRESTACIONES A LOS FUNCIONARIOS DEL IGAC TERRITORIAL ATLANTICO, CORRESPONDIENTES AL MES DE NOVIEMBRE DE 2020"/>
    <s v="7020"/>
    <s v="12020, 12120"/>
    <s v="-0"/>
    <s v="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80020, 80120, 80220, 80320, 80420, 80520, 80620, 80720, 80820, 80920, 81020, 81120, 81220, 81320, 81420"/>
    <s v="333103720, 333103820, 333103920, 333104020, 333104120, 333104220, 333104320, 333104420, 333104520, 333104620, 333104720, 333104820, 333104920, 333105020, 333105120, 333105220, 333105320, 333105420, 333105520, 333105620, 333105720, 333105820, 333105920, 333106020, 333106220, 333106320, 333106420, 333106520, 333106620, 333106720, 333106820, 333106920, 333107220, 333107320, 333107420, 333107520, 333107620, 333107720, 333107820, 333107920, 333108020, 333108120, 333108220, 333108320, 333108420, 333108520, 333108620, 333108720, 333108820, 333108920, 333109020, 333109120, 333109220, 333109320, 333109420, 333109520, 333109620, 333109720, 333109820, 333109920, 333110020, 333110120, 333110220, 333110320"/>
    <s v="-0"/>
    <x v="0"/>
    <x v="0"/>
  </r>
  <r>
    <s v="6020"/>
    <s v="2020-11-18 00:00:00"/>
    <s v="2020-11-18 09:19:00"/>
    <s v="Gasto"/>
    <s v="Con Compromiso"/>
    <s v="002"/>
    <x v="0"/>
    <x v="10"/>
    <s v="SUELDO DE VACACIONES"/>
    <s v="Nación"/>
    <x v="0"/>
    <s v="CSF"/>
    <n v="8271614"/>
    <n v="0"/>
    <n v="8271614"/>
    <n v="0"/>
    <s v="VALOR A PAGAR POR CONCEPTO DE SUELDOS Y PRESTACIONES A LOS FUNCIONARIOS DEL IGAC TERRITORIAL ATLANTICO, CORRESPONDIENTES AL MES DE NOVIEMBRE DE 2020"/>
    <s v="7020"/>
    <s v="12020, 12120"/>
    <s v="-0"/>
    <s v="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80020, 80120, 80220, 80320, 80420, 80520, 80620, 80720, 80820, 80920, 81020, 81120, 81220, 81320, 81420"/>
    <s v="333103720, 333103820, 333103920, 333104020, 333104120, 333104220, 333104320, 333104420, 333104520, 333104620, 333104720, 333104820, 333104920, 333105020, 333105120, 333105220, 333105320, 333105420, 333105520, 333105620, 333105720, 333105820, 333105920, 333106020, 333106220, 333106320, 333106420, 333106520, 333106620, 333106720, 333106820, 333106920, 333107220, 333107320, 333107420, 333107520, 333107620, 333107720, 333107820, 333107920, 333108020, 333108120, 333108220, 333108320, 333108420, 333108520, 333108620, 333108720, 333108820, 333108920, 333109020, 333109120, 333109220, 333109320, 333109420, 333109520, 333109620, 333109720, 333109820, 333109920, 333110020, 333110120, 333110220, 333110320"/>
    <s v="-0"/>
    <x v="0"/>
    <x v="0"/>
  </r>
  <r>
    <s v="6020"/>
    <s v="2020-11-18 00:00:00"/>
    <s v="2020-11-18 09:19:00"/>
    <s v="Gasto"/>
    <s v="Con Compromiso"/>
    <s v="002"/>
    <x v="0"/>
    <x v="7"/>
    <s v="BONIFICACIÓN ESPECIAL DE RECREACIÓN"/>
    <s v="Nación"/>
    <x v="0"/>
    <s v="CSF"/>
    <n v="639267"/>
    <n v="0"/>
    <n v="639267"/>
    <n v="0"/>
    <s v="VALOR A PAGAR POR CONCEPTO DE SUELDOS Y PRESTACIONES A LOS FUNCIONARIOS DEL IGAC TERRITORIAL ATLANTICO, CORRESPONDIENTES AL MES DE NOVIEMBRE DE 2020"/>
    <s v="7020"/>
    <s v="12020, 12120"/>
    <s v="-0"/>
    <s v="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80020, 80120, 80220, 80320, 80420, 80520, 80620, 80720, 80820, 80920, 81020, 81120, 81220, 81320, 81420"/>
    <s v="333103720, 333103820, 333103920, 333104020, 333104120, 333104220, 333104320, 333104420, 333104520, 333104620, 333104720, 333104820, 333104920, 333105020, 333105120, 333105220, 333105320, 333105420, 333105520, 333105620, 333105720, 333105820, 333105920, 333106020, 333106220, 333106320, 333106420, 333106520, 333106620, 333106720, 333106820, 333106920, 333107220, 333107320, 333107420, 333107520, 333107620, 333107720, 333107820, 333107920, 333108020, 333108120, 333108220, 333108320, 333108420, 333108520, 333108620, 333108720, 333108820, 333108920, 333109020, 333109120, 333109220, 333109320, 333109420, 333109520, 333109620, 333109720, 333109820, 333109920, 333110020, 333110120, 333110220, 333110320"/>
    <s v="-0"/>
    <x v="0"/>
    <x v="0"/>
  </r>
  <r>
    <s v="6020"/>
    <s v="2020-11-18 00:00:00"/>
    <s v="2020-11-18 09:19:00"/>
    <s v="Gasto"/>
    <s v="Con Compromiso"/>
    <s v="002"/>
    <x v="0"/>
    <x v="30"/>
    <s v="PRIMA DE NAVIDAD"/>
    <s v="Nación"/>
    <x v="0"/>
    <s v="CSF"/>
    <n v="84689295"/>
    <n v="0"/>
    <n v="84689295"/>
    <n v="0"/>
    <s v="VALOR A PAGAR POR CONCEPTO DE SUELDOS Y PRESTACIONES A LOS FUNCIONARIOS DEL IGAC TERRITORIAL ATLANTICO, CORRESPONDIENTES AL MES DE NOVIEMBRE DE 2020"/>
    <s v="7020"/>
    <s v="12020, 12120"/>
    <s v="-0"/>
    <s v="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80020, 80120, 80220, 80320, 80420, 80520, 80620, 80720, 80820, 80920, 81020, 81120, 81220, 81320, 81420"/>
    <s v="333103720, 333103820, 333103920, 333104020, 333104120, 333104220, 333104320, 333104420, 333104520, 333104620, 333104720, 333104820, 333104920, 333105020, 333105120, 333105220, 333105320, 333105420, 333105520, 333105620, 333105720, 333105820, 333105920, 333106020, 333106220, 333106320, 333106420, 333106520, 333106620, 333106720, 333106820, 333106920, 333107220, 333107320, 333107420, 333107520, 333107620, 333107720, 333107820, 333107920, 333108020, 333108120, 333108220, 333108320, 333108420, 333108520, 333108620, 333108720, 333108820, 333108920, 333109020, 333109120, 333109220, 333109320, 333109420, 333109520, 333109620, 333109720, 333109820, 333109920, 333110020, 333110120, 333110220, 333110320"/>
    <s v="-0"/>
    <x v="0"/>
    <x v="0"/>
  </r>
  <r>
    <s v="6020"/>
    <s v="2020-11-18 00:00:00"/>
    <s v="2020-11-18 09:19:00"/>
    <s v="Gasto"/>
    <s v="Con Compromiso"/>
    <s v="002"/>
    <x v="0"/>
    <x v="9"/>
    <s v="BONIFICACIÓN POR SERVICIOS PRESTADOS"/>
    <s v="Nación"/>
    <x v="0"/>
    <s v="CSF"/>
    <n v="877184"/>
    <n v="0"/>
    <n v="877184"/>
    <n v="0"/>
    <s v="VALOR A PAGAR POR CONCEPTO DE SUELDOS Y PRESTACIONES A LOS FUNCIONARIOS DEL IGAC TERRITORIAL ATLANTICO, CORRESPONDIENTES AL MES DE NOVIEMBRE DE 2020"/>
    <s v="7020"/>
    <s v="12020, 12120"/>
    <s v="-0"/>
    <s v="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80020, 80120, 80220, 80320, 80420, 80520, 80620, 80720, 80820, 80920, 81020, 81120, 81220, 81320, 81420"/>
    <s v="333103720, 333103820, 333103920, 333104020, 333104120, 333104220, 333104320, 333104420, 333104520, 333104620, 333104720, 333104820, 333104920, 333105020, 333105120, 333105220, 333105320, 333105420, 333105520, 333105620, 333105720, 333105820, 333105920, 333106020, 333106220, 333106320, 333106420, 333106520, 333106620, 333106720, 333106820, 333106920, 333107220, 333107320, 333107420, 333107520, 333107620, 333107720, 333107820, 333107920, 333108020, 333108120, 333108220, 333108320, 333108420, 333108520, 333108620, 333108720, 333108820, 333108920, 333109020, 333109120, 333109220, 333109320, 333109420, 333109520, 333109620, 333109720, 333109820, 333109920, 333110020, 333110120, 333110220, 333110320"/>
    <s v="-0"/>
    <x v="0"/>
    <x v="0"/>
  </r>
  <r>
    <s v="6020"/>
    <s v="2020-11-18 00:00:00"/>
    <s v="2020-11-18 09:19:00"/>
    <s v="Gasto"/>
    <s v="Con Compromiso"/>
    <s v="002"/>
    <x v="0"/>
    <x v="28"/>
    <s v="AUXILIO DE CONECTIVIDAD DIGITAL"/>
    <s v="Nación"/>
    <x v="0"/>
    <s v="CSF"/>
    <n v="1755375"/>
    <n v="0"/>
    <n v="1755375"/>
    <n v="0"/>
    <s v="VALOR A PAGAR POR CONCEPTO DE SUELDOS Y PRESTACIONES A LOS FUNCIONARIOS DEL IGAC TERRITORIAL ATLANTICO, CORRESPONDIENTES AL MES DE NOVIEMBRE DE 2020"/>
    <s v="7020"/>
    <s v="12020, 12120"/>
    <s v="-0"/>
    <s v="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80020, 80120, 80220, 80320, 80420, 80520, 80620, 80720, 80820, 80920, 81020, 81120, 81220, 81320, 81420"/>
    <s v="333103720, 333103820, 333103920, 333104020, 333104120, 333104220, 333104320, 333104420, 333104520, 333104620, 333104720, 333104820, 333104920, 333105020, 333105120, 333105220, 333105320, 333105420, 333105520, 333105620, 333105720, 333105820, 333105920, 333106020, 333106220, 333106320, 333106420, 333106520, 333106620, 333106720, 333106820, 333106920, 333107220, 333107320, 333107420, 333107520, 333107620, 333107720, 333107820, 333107920, 333108020, 333108120, 333108220, 333108320, 333108420, 333108520, 333108620, 333108720, 333108820, 333108920, 333109020, 333109120, 333109220, 333109320, 333109420, 333109520, 333109620, 333109720, 333109820, 333109920, 333110020, 333110120, 333110220, 333110320"/>
    <s v="-0"/>
    <x v="0"/>
    <x v="0"/>
  </r>
  <r>
    <s v="6020"/>
    <s v="2020-11-18 00:00:00"/>
    <s v="2020-11-18 09:19:00"/>
    <s v="Gasto"/>
    <s v="Con Compromiso"/>
    <s v="002"/>
    <x v="0"/>
    <x v="5"/>
    <s v="PRIMA TÉCNICA NO SALARIAL"/>
    <s v="Nación"/>
    <x v="0"/>
    <s v="CSF"/>
    <n v="2354967"/>
    <n v="0"/>
    <n v="2354967"/>
    <n v="0"/>
    <s v="VALOR A PAGAR POR CONCEPTO DE SUELDOS Y PRESTACIONES A LOS FUNCIONARIOS DEL IGAC TERRITORIAL ATLANTICO, CORRESPONDIENTES AL MES DE NOVIEMBRE DE 2020"/>
    <s v="7020"/>
    <s v="12020, 12120"/>
    <s v="-0"/>
    <s v="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80020, 80120, 80220, 80320, 80420, 80520, 80620, 80720, 80820, 80920, 81020, 81120, 81220, 81320, 81420"/>
    <s v="333103720, 333103820, 333103920, 333104020, 333104120, 333104220, 333104320, 333104420, 333104520, 333104620, 333104720, 333104820, 333104920, 333105020, 333105120, 333105220, 333105320, 333105420, 333105520, 333105620, 333105720, 333105820, 333105920, 333106020, 333106220, 333106320, 333106420, 333106520, 333106620, 333106720, 333106820, 333106920, 333107220, 333107320, 333107420, 333107520, 333107620, 333107720, 333107820, 333107920, 333108020, 333108120, 333108220, 333108320, 333108420, 333108520, 333108620, 333108720, 333108820, 333108920, 333109020, 333109120, 333109220, 333109320, 333109420, 333109520, 333109620, 333109720, 333109820, 333109920, 333110020, 333110120, 333110220, 333110320"/>
    <s v="-0"/>
    <x v="0"/>
    <x v="0"/>
  </r>
  <r>
    <s v="6020"/>
    <s v="2020-11-18 00:00:00"/>
    <s v="2020-11-18 09:19:00"/>
    <s v="Gasto"/>
    <s v="Con Compromiso"/>
    <s v="002"/>
    <x v="0"/>
    <x v="4"/>
    <s v="PRIMA DE VACACIONES"/>
    <s v="Nación"/>
    <x v="0"/>
    <s v="CSF"/>
    <n v="6587330"/>
    <n v="0"/>
    <n v="6587330"/>
    <n v="0"/>
    <s v="VALOR A PAGAR POR CONCEPTO DE SUELDOS Y PRESTACIONES A LOS FUNCIONARIOS DEL IGAC TERRITORIAL ATLANTICO, CORRESPONDIENTES AL MES DE NOVIEMBRE DE 2020"/>
    <s v="7020"/>
    <s v="12020, 12120"/>
    <s v="-0"/>
    <s v="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80020, 80120, 80220, 80320, 80420, 80520, 80620, 80720, 80820, 80920, 81020, 81120, 81220, 81320, 81420"/>
    <s v="333103720, 333103820, 333103920, 333104020, 333104120, 333104220, 333104320, 333104420, 333104520, 333104620, 333104720, 333104820, 333104920, 333105020, 333105120, 333105220, 333105320, 333105420, 333105520, 333105620, 333105720, 333105820, 333105920, 333106020, 333106220, 333106320, 333106420, 333106520, 333106620, 333106720, 333106820, 333106920, 333107220, 333107320, 333107420, 333107520, 333107620, 333107720, 333107820, 333107920, 333108020, 333108120, 333108220, 333108320, 333108420, 333108520, 333108620, 333108720, 333108820, 333108920, 333109020, 333109120, 333109220, 333109320, 333109420, 333109520, 333109620, 333109720, 333109820, 333109920, 333110020, 333110120, 333110220, 333110320"/>
    <s v="-0"/>
    <x v="0"/>
    <x v="0"/>
  </r>
  <r>
    <s v="6120"/>
    <s v="2020-11-18 00:00:00"/>
    <s v="2020-11-18 15:12:00"/>
    <s v="Gasto"/>
    <s v="Con Compromiso"/>
    <s v="002"/>
    <x v="0"/>
    <x v="12"/>
    <s v="APORTES AL SENA"/>
    <s v="Nación"/>
    <x v="0"/>
    <s v="CSF"/>
    <n v="1396600"/>
    <n v="0"/>
    <n v="1396600"/>
    <n v="0"/>
    <s v="VALOR A PAGAR POR CONCEPTO DE APORTES PATARONALES Y PARAFISCALES, CORRESPONDIENTES AL MES DE NOVIEMBRE/2020, A LOS FUNCIONARIOS DE LA D.T. ATLANTICO"/>
    <s v="7120"/>
    <s v="11920"/>
    <s v="-0"/>
    <s v="73720, 73820, 73920, 74020, 74120, 74220, 74320, 74420, 74520, 74620, 74720, 74820, 74920, 75020"/>
    <s v="333046720, 333046820, 333046920, 333047020, 333047120, 333047220, 333047320, 333047420, 333047520, 333047620, 333047720, 333047820, 333047920, 333048020"/>
    <s v="-0"/>
    <x v="0"/>
    <x v="0"/>
  </r>
  <r>
    <s v="6120"/>
    <s v="2020-11-18 00:00:00"/>
    <s v="2020-11-18 15:12:00"/>
    <s v="Gasto"/>
    <s v="Con Compromiso"/>
    <s v="002"/>
    <x v="0"/>
    <x v="13"/>
    <s v="SALUD"/>
    <s v="Nación"/>
    <x v="0"/>
    <s v="CSF"/>
    <n v="5142400"/>
    <n v="0"/>
    <n v="5142400"/>
    <n v="0"/>
    <s v="VALOR A PAGAR POR CONCEPTO DE APORTES PATARONALES Y PARAFISCALES, CORRESPONDIENTES AL MES DE NOVIEMBRE/2020, A LOS FUNCIONARIOS DE LA D.T. ATLANTICO"/>
    <s v="7120"/>
    <s v="11920"/>
    <s v="-0"/>
    <s v="73720, 73820, 73920, 74020, 74120, 74220, 74320, 74420, 74520, 74620, 74720, 74820, 74920, 75020"/>
    <s v="333046720, 333046820, 333046920, 333047020, 333047120, 333047220, 333047320, 333047420, 333047520, 333047620, 333047720, 333047820, 333047920, 333048020"/>
    <s v="-0"/>
    <x v="0"/>
    <x v="0"/>
  </r>
  <r>
    <s v="6120"/>
    <s v="2020-11-18 00:00:00"/>
    <s v="2020-11-18 15:12:00"/>
    <s v="Gasto"/>
    <s v="Con Compromiso"/>
    <s v="002"/>
    <x v="0"/>
    <x v="16"/>
    <s v="CAJAS DE COMPENSACIÓN FAMILIAR"/>
    <s v="Nación"/>
    <x v="0"/>
    <s v="CSF"/>
    <n v="2792300"/>
    <n v="0"/>
    <n v="2792300"/>
    <n v="0"/>
    <s v="VALOR A PAGAR POR CONCEPTO DE APORTES PATARONALES Y PARAFISCALES, CORRESPONDIENTES AL MES DE NOVIEMBRE/2020, A LOS FUNCIONARIOS DE LA D.T. ATLANTICO"/>
    <s v="7120"/>
    <s v="11920"/>
    <s v="-0"/>
    <s v="73720, 73820, 73920, 74020, 74120, 74220, 74320, 74420, 74520, 74620, 74720, 74820, 74920, 75020"/>
    <s v="333046720, 333046820, 333046920, 333047020, 333047120, 333047220, 333047320, 333047420, 333047520, 333047620, 333047720, 333047820, 333047920, 333048020"/>
    <s v="-0"/>
    <x v="0"/>
    <x v="0"/>
  </r>
  <r>
    <s v="6120"/>
    <s v="2020-11-18 00:00:00"/>
    <s v="2020-11-18 15:12:00"/>
    <s v="Gasto"/>
    <s v="Con Compromiso"/>
    <s v="002"/>
    <x v="0"/>
    <x v="14"/>
    <s v="APORTES AL ICBF"/>
    <s v="Nación"/>
    <x v="0"/>
    <s v="CSF"/>
    <n v="2094900"/>
    <n v="0"/>
    <n v="2094900"/>
    <n v="0"/>
    <s v="VALOR A PAGAR POR CONCEPTO DE APORTES PATARONALES Y PARAFISCALES, CORRESPONDIENTES AL MES DE NOVIEMBRE/2020, A LOS FUNCIONARIOS DE LA D.T. ATLANTICO"/>
    <s v="7120"/>
    <s v="11920"/>
    <s v="-0"/>
    <s v="73720, 73820, 73920, 74020, 74120, 74220, 74320, 74420, 74520, 74620, 74720, 74820, 74920, 75020"/>
    <s v="333046720, 333046820, 333046920, 333047020, 333047120, 333047220, 333047320, 333047420, 333047520, 333047620, 333047720, 333047820, 333047920, 333048020"/>
    <s v="-0"/>
    <x v="0"/>
    <x v="0"/>
  </r>
  <r>
    <s v="6120"/>
    <s v="2020-11-18 00:00:00"/>
    <s v="2020-11-18 15:12:00"/>
    <s v="Gasto"/>
    <s v="Con Compromiso"/>
    <s v="002"/>
    <x v="0"/>
    <x v="11"/>
    <s v="PENSIONES"/>
    <s v="Nación"/>
    <x v="0"/>
    <s v="CSF"/>
    <n v="7258900"/>
    <n v="0"/>
    <n v="7258900"/>
    <n v="0"/>
    <s v="VALOR A PAGAR POR CONCEPTO DE APORTES PATARONALES Y PARAFISCALES, CORRESPONDIENTES AL MES DE NOVIEMBRE/2020, A LOS FUNCIONARIOS DE LA D.T. ATLANTICO"/>
    <s v="7120"/>
    <s v="11920"/>
    <s v="-0"/>
    <s v="73720, 73820, 73920, 74020, 74120, 74220, 74320, 74420, 74520, 74620, 74720, 74820, 74920, 75020"/>
    <s v="333046720, 333046820, 333046920, 333047020, 333047120, 333047220, 333047320, 333047420, 333047520, 333047620, 333047720, 333047820, 333047920, 333048020"/>
    <s v="-0"/>
    <x v="0"/>
    <x v="0"/>
  </r>
  <r>
    <s v="6120"/>
    <s v="2020-11-18 00:00:00"/>
    <s v="2020-11-18 15:12:00"/>
    <s v="Gasto"/>
    <s v="Con Compromiso"/>
    <s v="002"/>
    <x v="0"/>
    <x v="15"/>
    <s v="APORTES GENERALES AL SISTEMA DE RIESGOS LABORALES"/>
    <s v="Nación"/>
    <x v="0"/>
    <s v="CSF"/>
    <n v="696700"/>
    <n v="0"/>
    <n v="696700"/>
    <n v="0"/>
    <s v="VALOR A PAGAR POR CONCEPTO DE APORTES PATARONALES Y PARAFISCALES, CORRESPONDIENTES AL MES DE NOVIEMBRE/2020, A LOS FUNCIONARIOS DE LA D.T. ATLANTICO"/>
    <s v="7120"/>
    <s v="11920"/>
    <s v="-0"/>
    <s v="73720, 73820, 73920, 74020, 74120, 74220, 74320, 74420, 74520, 74620, 74720, 74820, 74920, 75020"/>
    <s v="333046720, 333046820, 333046920, 333047020, 333047120, 333047220, 333047320, 333047420, 333047520, 333047620, 333047720, 333047820, 333047920, 333048020"/>
    <s v="-0"/>
    <x v="0"/>
    <x v="0"/>
  </r>
  <r>
    <s v="6220"/>
    <s v="2020-12-07 00:00:00"/>
    <s v="2020-12-07 18:20:00"/>
    <s v="Gasto"/>
    <s v="Con Compromiso"/>
    <s v="002"/>
    <x v="0"/>
    <x v="20"/>
    <s v="IMPUESTO DE INDUSTRIA Y COMERCIO"/>
    <s v="Propios"/>
    <x v="1"/>
    <s v="CSF"/>
    <n v="76676"/>
    <n v="0"/>
    <n v="76676"/>
    <n v="0"/>
    <s v="VALOR POR CONCEPTO DE DECLARACIONES TRIBUTARIAS ( ICA ) , CORRESPONDIENTES AL MES DE NOVIEMBRE/2020"/>
    <s v="7320"/>
    <s v="12320"/>
    <s v="16720"/>
    <s v="83620"/>
    <s v="358137920"/>
    <s v="-0"/>
    <x v="0"/>
    <x v="0"/>
  </r>
  <r>
    <s v="6320"/>
    <s v="2020-12-07 00:00:00"/>
    <s v="2020-12-07 18:40:00"/>
    <s v="Gasto"/>
    <s v="Con Compromiso"/>
    <s v="002"/>
    <x v="0"/>
    <x v="19"/>
    <s v="VIÁTICOS DE LOS FUNCIONARIOS EN COMISIÓN"/>
    <s v="Nación"/>
    <x v="0"/>
    <s v="CSF"/>
    <n v="13226"/>
    <n v="0"/>
    <n v="13226"/>
    <n v="0"/>
    <s v="REAJUSTE VIATICOS  VIGENCIA 2020"/>
    <s v="7420"/>
    <s v="12420"/>
    <s v="18520"/>
    <s v="85420"/>
    <s v="366363520"/>
    <s v="-0"/>
    <x v="0"/>
    <x v="0"/>
  </r>
  <r>
    <s v="6420"/>
    <s v="2020-12-16 00:00:00"/>
    <s v="2020-12-16 10:08:00"/>
    <s v="Gasto"/>
    <s v="Con Compromiso"/>
    <s v="002"/>
    <x v="0"/>
    <x v="28"/>
    <s v="AUXILIO DE CONECTIVIDAD DIGITAL"/>
    <s v="Nación"/>
    <x v="0"/>
    <s v="CSF"/>
    <n v="1669664"/>
    <n v="0"/>
    <n v="1669664"/>
    <n v="0"/>
    <s v="VALOR A PAGAR A LOS FUNCIONARIOS DE PLANTA, DE LA TERRITORIAL ATLANTICO EL SUELDO DE PERSONAL, CORRESPONDIENTE AL MES DE DICIEMBRE/2020"/>
    <s v="7620"/>
    <s v="13120, 13220"/>
    <s v="-0"/>
    <s v="87220, 87320, 87420, 87520, 87620, 87720, 87820, 87920, 88020, 88120, 88220, 88320, 88420, 88520, 88620, 88720, 88820, 88920, 89020, 89120, 89220, 89320, 89420, 89520, 89620, 89720, 89820, 89920, 90020, 90120, 90220, 90320, 90420, 90520, 90620, 90720, 90820, 90920"/>
    <s v="372979620, 372979720, 372979820, 372979920, 372980020, 372980120, 372980220, 373105020, 373105120, 373105220, 373105320, 373105420, 373105520, 373105620, 373105720, 373105820, 373105920, 373106020, 373106120, 373106220, 373106320, 373106420, 373106620, 373106720, 373106820, 373106920, 373107020, 373107120, 373107220, 373107320, 373107420, 373107520, 373107620, 373107720, 373107820, 373107920, 373108020, 373108120"/>
    <s v="-0"/>
    <x v="0"/>
    <x v="0"/>
  </r>
  <r>
    <s v="6420"/>
    <s v="2020-12-16 00:00:00"/>
    <s v="2020-12-16 10:08:00"/>
    <s v="Gasto"/>
    <s v="Con Compromiso"/>
    <s v="002"/>
    <x v="0"/>
    <x v="6"/>
    <s v="SUBSIDIO DE ALIMENTACIÓN"/>
    <s v="Nación"/>
    <x v="0"/>
    <s v="CSF"/>
    <n v="1271284"/>
    <n v="0"/>
    <n v="1271284"/>
    <n v="0"/>
    <s v="VALOR A PAGAR A LOS FUNCIONARIOS DE PLANTA, DE LA TERRITORIAL ATLANTICO EL SUELDO DE PERSONAL, CORRESPONDIENTE AL MES DE DICIEMBRE/2020"/>
    <s v="7620"/>
    <s v="13120, 13220"/>
    <s v="-0"/>
    <s v="87220, 87320, 87420, 87520, 87620, 87720, 87820, 87920, 88020, 88120, 88220, 88320, 88420, 88520, 88620, 88720, 88820, 88920, 89020, 89120, 89220, 89320, 89420, 89520, 89620, 89720, 89820, 89920, 90020, 90120, 90220, 90320, 90420, 90520, 90620, 90720, 90820, 90920"/>
    <s v="372979620, 372979720, 372979820, 372979920, 372980020, 372980120, 372980220, 373105020, 373105120, 373105220, 373105320, 373105420, 373105520, 373105620, 373105720, 373105820, 373105920, 373106020, 373106120, 373106220, 373106320, 373106420, 373106620, 373106720, 373106820, 373106920, 373107020, 373107120, 373107220, 373107320, 373107420, 373107520, 373107620, 373107720, 373107820, 373107920, 373108020, 373108120"/>
    <s v="-0"/>
    <x v="0"/>
    <x v="0"/>
  </r>
  <r>
    <s v="6420"/>
    <s v="2020-12-16 00:00:00"/>
    <s v="2020-12-16 10:08:00"/>
    <s v="Gasto"/>
    <s v="Con Compromiso"/>
    <s v="002"/>
    <x v="0"/>
    <x v="9"/>
    <s v="BONIFICACIÓN POR SERVICIOS PRESTADOS"/>
    <s v="Nación"/>
    <x v="0"/>
    <s v="CSF"/>
    <n v="1699304"/>
    <n v="0"/>
    <n v="1699304"/>
    <n v="0"/>
    <s v="VALOR A PAGAR A LOS FUNCIONARIOS DE PLANTA, DE LA TERRITORIAL ATLANTICO EL SUELDO DE PERSONAL, CORRESPONDIENTE AL MES DE DICIEMBRE/2020"/>
    <s v="7620"/>
    <s v="13120, 13220"/>
    <s v="-0"/>
    <s v="87220, 87320, 87420, 87520, 87620, 87720, 87820, 87920, 88020, 88120, 88220, 88320, 88420, 88520, 88620, 88720, 88820, 88920, 89020, 89120, 89220, 89320, 89420, 89520, 89620, 89720, 89820, 89920, 90020, 90120, 90220, 90320, 90420, 90520, 90620, 90720, 90820, 90920"/>
    <s v="372979620, 372979720, 372979820, 372979920, 372980020, 372980120, 372980220, 373105020, 373105120, 373105220, 373105320, 373105420, 373105520, 373105620, 373105720, 373105820, 373105920, 373106020, 373106120, 373106220, 373106320, 373106420, 373106620, 373106720, 373106820, 373106920, 373107020, 373107120, 373107220, 373107320, 373107420, 373107520, 373107620, 373107720, 373107820, 373107920, 373108020, 373108120"/>
    <s v="-0"/>
    <x v="0"/>
    <x v="0"/>
  </r>
  <r>
    <s v="6420"/>
    <s v="2020-12-16 00:00:00"/>
    <s v="2020-12-16 10:08:00"/>
    <s v="Gasto"/>
    <s v="Con Compromiso"/>
    <s v="002"/>
    <x v="0"/>
    <x v="4"/>
    <s v="PRIMA DE VACACIONES"/>
    <s v="Nación"/>
    <x v="0"/>
    <s v="CSF"/>
    <n v="8587947"/>
    <n v="0"/>
    <n v="8587947"/>
    <n v="0"/>
    <s v="VALOR A PAGAR A LOS FUNCIONARIOS DE PLANTA, DE LA TERRITORIAL ATLANTICO EL SUELDO DE PERSONAL, CORRESPONDIENTE AL MES DE DICIEMBRE/2020"/>
    <s v="7620"/>
    <s v="13120, 13220"/>
    <s v="-0"/>
    <s v="87220, 87320, 87420, 87520, 87620, 87720, 87820, 87920, 88020, 88120, 88220, 88320, 88420, 88520, 88620, 88720, 88820, 88920, 89020, 89120, 89220, 89320, 89420, 89520, 89620, 89720, 89820, 89920, 90020, 90120, 90220, 90320, 90420, 90520, 90620, 90720, 90820, 90920"/>
    <s v="372979620, 372979720, 372979820, 372979920, 372980020, 372980120, 372980220, 373105020, 373105120, 373105220, 373105320, 373105420, 373105520, 373105620, 373105720, 373105820, 373105920, 373106020, 373106120, 373106220, 373106320, 373106420, 373106620, 373106720, 373106820, 373106920, 373107020, 373107120, 373107220, 373107320, 373107420, 373107520, 373107620, 373107720, 373107820, 373107920, 373108020, 373108120"/>
    <s v="-0"/>
    <x v="0"/>
    <x v="0"/>
  </r>
  <r>
    <s v="6420"/>
    <s v="2020-12-16 00:00:00"/>
    <s v="2020-12-16 10:08:00"/>
    <s v="Gasto"/>
    <s v="Con Compromiso"/>
    <s v="002"/>
    <x v="0"/>
    <x v="10"/>
    <s v="SUELDO DE VACACIONES"/>
    <s v="Nación"/>
    <x v="0"/>
    <s v="CSF"/>
    <n v="8406458"/>
    <n v="0"/>
    <n v="8406458"/>
    <n v="0"/>
    <s v="VALOR A PAGAR A LOS FUNCIONARIOS DE PLANTA, DE LA TERRITORIAL ATLANTICO EL SUELDO DE PERSONAL, CORRESPONDIENTE AL MES DE DICIEMBRE/2020"/>
    <s v="7620"/>
    <s v="13120, 13220"/>
    <s v="-0"/>
    <s v="87220, 87320, 87420, 87520, 87620, 87720, 87820, 87920, 88020, 88120, 88220, 88320, 88420, 88520, 88620, 88720, 88820, 88920, 89020, 89120, 89220, 89320, 89420, 89520, 89620, 89720, 89820, 89920, 90020, 90120, 90220, 90320, 90420, 90520, 90620, 90720, 90820, 90920"/>
    <s v="372979620, 372979720, 372979820, 372979920, 372980020, 372980120, 372980220, 373105020, 373105120, 373105220, 373105320, 373105420, 373105520, 373105620, 373105720, 373105820, 373105920, 373106020, 373106120, 373106220, 373106320, 373106420, 373106620, 373106720, 373106820, 373106920, 373107020, 373107120, 373107220, 373107320, 373107420, 373107520, 373107620, 373107720, 373107820, 373107920, 373108020, 373108120"/>
    <s v="-0"/>
    <x v="0"/>
    <x v="0"/>
  </r>
  <r>
    <s v="6420"/>
    <s v="2020-12-16 00:00:00"/>
    <s v="2020-12-16 10:08:00"/>
    <s v="Gasto"/>
    <s v="Con Compromiso"/>
    <s v="002"/>
    <x v="0"/>
    <x v="7"/>
    <s v="BONIFICACIÓN ESPECIAL DE RECREACIÓN"/>
    <s v="Nación"/>
    <x v="0"/>
    <s v="CSF"/>
    <n v="622795"/>
    <n v="0"/>
    <n v="622795"/>
    <n v="0"/>
    <s v="VALOR A PAGAR A LOS FUNCIONARIOS DE PLANTA, DE LA TERRITORIAL ATLANTICO EL SUELDO DE PERSONAL, CORRESPONDIENTE AL MES DE DICIEMBRE/2020"/>
    <s v="7620"/>
    <s v="13120, 13220"/>
    <s v="-0"/>
    <s v="87220, 87320, 87420, 87520, 87620, 87720, 87820, 87920, 88020, 88120, 88220, 88320, 88420, 88520, 88620, 88720, 88820, 88920, 89020, 89120, 89220, 89320, 89420, 89520, 89620, 89720, 89820, 89920, 90020, 90120, 90220, 90320, 90420, 90520, 90620, 90720, 90820, 90920"/>
    <s v="372979620, 372979720, 372979820, 372979920, 372980020, 372980120, 372980220, 373105020, 373105120, 373105220, 373105320, 373105420, 373105520, 373105620, 373105720, 373105820, 373105920, 373106020, 373106120, 373106220, 373106320, 373106420, 373106620, 373106720, 373106820, 373106920, 373107020, 373107120, 373107220, 373107320, 373107420, 373107520, 373107620, 373107720, 373107820, 373107920, 373108020, 373108120"/>
    <s v="-0"/>
    <x v="0"/>
    <x v="0"/>
  </r>
  <r>
    <s v="6420"/>
    <s v="2020-12-16 00:00:00"/>
    <s v="2020-12-16 10:08:00"/>
    <s v="Gasto"/>
    <s v="Con Compromiso"/>
    <s v="002"/>
    <x v="0"/>
    <x v="21"/>
    <s v="INCAPACIDADES (NO DE PENSIONES)"/>
    <s v="Nación"/>
    <x v="0"/>
    <s v="CSF"/>
    <n v="112826"/>
    <n v="0"/>
    <n v="112826"/>
    <n v="0"/>
    <s v="VALOR A PAGAR A LOS FUNCIONARIOS DE PLANTA, DE LA TERRITORIAL ATLANTICO EL SUELDO DE PERSONAL, CORRESPONDIENTE AL MES DE DICIEMBRE/2020"/>
    <s v="7620"/>
    <s v="13120, 13220"/>
    <s v="-0"/>
    <s v="87220, 87320, 87420, 87520, 87620, 87720, 87820, 87920, 88020, 88120, 88220, 88320, 88420, 88520, 88620, 88720, 88820, 88920, 89020, 89120, 89220, 89320, 89420, 89520, 89620, 89720, 89820, 89920, 90020, 90120, 90220, 90320, 90420, 90520, 90620, 90720, 90820, 90920"/>
    <s v="372979620, 372979720, 372979820, 372979920, 372980020, 372980120, 372980220, 373105020, 373105120, 373105220, 373105320, 373105420, 373105520, 373105620, 373105720, 373105820, 373105920, 373106020, 373106120, 373106220, 373106320, 373106420, 373106620, 373106720, 373106820, 373106920, 373107020, 373107120, 373107220, 373107320, 373107420, 373107520, 373107620, 373107720, 373107820, 373107920, 373108020, 373108120"/>
    <s v="-0"/>
    <x v="0"/>
    <x v="0"/>
  </r>
  <r>
    <s v="6420"/>
    <s v="2020-12-16 00:00:00"/>
    <s v="2020-12-16 10:08:00"/>
    <s v="Gasto"/>
    <s v="Con Compromiso"/>
    <s v="002"/>
    <x v="0"/>
    <x v="8"/>
    <s v="SUELDO BÁSICO"/>
    <s v="Nación"/>
    <x v="0"/>
    <s v="CSF"/>
    <n v="53629513"/>
    <n v="0"/>
    <n v="53629513"/>
    <n v="0"/>
    <s v="VALOR A PAGAR A LOS FUNCIONARIOS DE PLANTA, DE LA TERRITORIAL ATLANTICO EL SUELDO DE PERSONAL, CORRESPONDIENTE AL MES DE DICIEMBRE/2020"/>
    <s v="7620"/>
    <s v="13120, 13220"/>
    <s v="-0"/>
    <s v="87220, 87320, 87420, 87520, 87620, 87720, 87820, 87920, 88020, 88120, 88220, 88320, 88420, 88520, 88620, 88720, 88820, 88920, 89020, 89120, 89220, 89320, 89420, 89520, 89620, 89720, 89820, 89920, 90020, 90120, 90220, 90320, 90420, 90520, 90620, 90720, 90820, 90920"/>
    <s v="372979620, 372979720, 372979820, 372979920, 372980020, 372980120, 372980220, 373105020, 373105120, 373105220, 373105320, 373105420, 373105520, 373105620, 373105720, 373105820, 373105920, 373106020, 373106120, 373106220, 373106320, 373106420, 373106620, 373106720, 373106820, 373106920, 373107020, 373107120, 373107220, 373107320, 373107420, 373107520, 373107620, 373107720, 373107820, 373107920, 373108020, 373108120"/>
    <s v="-0"/>
    <x v="0"/>
    <x v="0"/>
  </r>
  <r>
    <s v="6420"/>
    <s v="2020-12-16 00:00:00"/>
    <s v="2020-12-16 10:08:00"/>
    <s v="Gasto"/>
    <s v="Con Compromiso"/>
    <s v="002"/>
    <x v="0"/>
    <x v="5"/>
    <s v="PRIMA TÉCNICA NO SALARIAL"/>
    <s v="Nación"/>
    <x v="0"/>
    <s v="CSF"/>
    <n v="2354967"/>
    <n v="0"/>
    <n v="2354967"/>
    <n v="0"/>
    <s v="VALOR A PAGAR A LOS FUNCIONARIOS DE PLANTA, DE LA TERRITORIAL ATLANTICO EL SUELDO DE PERSONAL, CORRESPONDIENTE AL MES DE DICIEMBRE/2020"/>
    <s v="7620"/>
    <s v="13120, 13220"/>
    <s v="-0"/>
    <s v="87220, 87320, 87420, 87520, 87620, 87720, 87820, 87920, 88020, 88120, 88220, 88320, 88420, 88520, 88620, 88720, 88820, 88920, 89020, 89120, 89220, 89320, 89420, 89520, 89620, 89720, 89820, 89920, 90020, 90120, 90220, 90320, 90420, 90520, 90620, 90720, 90820, 90920"/>
    <s v="372979620, 372979720, 372979820, 372979920, 372980020, 372980120, 372980220, 373105020, 373105120, 373105220, 373105320, 373105420, 373105520, 373105620, 373105720, 373105820, 373105920, 373106020, 373106120, 373106220, 373106320, 373106420, 373106620, 373106720, 373106820, 373106920, 373107020, 373107120, 373107220, 373107320, 373107420, 373107520, 373107620, 373107720, 373107820, 373107920, 373108020, 373108120"/>
    <s v="-0"/>
    <x v="0"/>
    <x v="0"/>
  </r>
  <r>
    <s v="6520"/>
    <s v="2020-12-17 00:00:00"/>
    <s v="2020-12-17 09:57:00"/>
    <s v="Gasto"/>
    <s v="Con Compromiso"/>
    <s v="002"/>
    <x v="0"/>
    <x v="13"/>
    <s v="SALUD"/>
    <s v="Nación"/>
    <x v="0"/>
    <s v="CSF"/>
    <n v="5166300"/>
    <n v="0"/>
    <n v="5166300"/>
    <n v="0"/>
    <s v="VALOR A PAGAR POR APORTES PATRONALES Y PARAFISCALES, CORRESPONDIENTES AL MES DE NOVIEMBRE Y REAJUSTE DEL ES DE ABRIL/2020 DE LA DT ATLANTICO"/>
    <s v="7720"/>
    <s v="13020, 13320"/>
    <s v="-0"/>
    <s v="85820, 85920, 86020, 86120, 86220, 86320, 86420, 86520, 86620, 86720, 86820, 86920, 87020, 87120, 93120, 93220, 93320, 93420"/>
    <s v="372947420, 372947520, 372947720, 372947820, 372947920, 372948020, 372948120, 372948220, 372948320, 372948420, 372948520, 372948620, 372948720, 372948820, 388973120, 388973220, 388973320, 388973520"/>
    <s v="-0"/>
    <x v="0"/>
    <x v="0"/>
  </r>
  <r>
    <s v="6520"/>
    <s v="2020-12-17 00:00:00"/>
    <s v="2020-12-17 09:57:00"/>
    <s v="Gasto"/>
    <s v="Con Compromiso"/>
    <s v="002"/>
    <x v="0"/>
    <x v="16"/>
    <s v="CAJAS DE COMPENSACIÓN FAMILIAR"/>
    <s v="Nación"/>
    <x v="0"/>
    <s v="CSF"/>
    <n v="2893700"/>
    <n v="0"/>
    <n v="2893700"/>
    <n v="0"/>
    <s v="VALOR A PAGAR POR APORTES PATRONALES Y PARAFISCALES, CORRESPONDIENTES AL MES DE NOVIEMBRE Y REAJUSTE DEL ES DE ABRIL/2020 DE LA DT ATLANTICO"/>
    <s v="7720"/>
    <s v="13020, 13320"/>
    <s v="-0"/>
    <s v="85820, 85920, 86020, 86120, 86220, 86320, 86420, 86520, 86620, 86720, 86820, 86920, 87020, 87120, 93120, 93220, 93320, 93420"/>
    <s v="372947420, 372947520, 372947720, 372947820, 372947920, 372948020, 372948120, 372948220, 372948320, 372948420, 372948520, 372948620, 372948720, 372948820, 388973120, 388973220, 388973320, 388973520"/>
    <s v="-0"/>
    <x v="0"/>
    <x v="0"/>
  </r>
  <r>
    <s v="6520"/>
    <s v="2020-12-17 00:00:00"/>
    <s v="2020-12-17 09:57:00"/>
    <s v="Gasto"/>
    <s v="Con Compromiso"/>
    <s v="002"/>
    <x v="0"/>
    <x v="12"/>
    <s v="APORTES AL SENA"/>
    <s v="Nación"/>
    <x v="0"/>
    <s v="CSF"/>
    <n v="1447500"/>
    <n v="0"/>
    <n v="1447500"/>
    <n v="0"/>
    <s v="VALOR A PAGAR POR APORTES PATRONALES Y PARAFISCALES, CORRESPONDIENTES AL MES DE NOVIEMBRE Y REAJUSTE DEL ES DE ABRIL/2020 DE LA DT ATLANTICO"/>
    <s v="7720"/>
    <s v="13020, 13320"/>
    <s v="-0"/>
    <s v="85820, 85920, 86020, 86120, 86220, 86320, 86420, 86520, 86620, 86720, 86820, 86920, 87020, 87120, 93120, 93220, 93320, 93420"/>
    <s v="372947420, 372947520, 372947720, 372947820, 372947920, 372948020, 372948120, 372948220, 372948320, 372948420, 372948520, 372948620, 372948720, 372948820, 388973120, 388973220, 388973320, 388973520"/>
    <s v="-0"/>
    <x v="0"/>
    <x v="0"/>
  </r>
  <r>
    <s v="6520"/>
    <s v="2020-12-17 00:00:00"/>
    <s v="2020-12-17 09:57:00"/>
    <s v="Gasto"/>
    <s v="Con Compromiso"/>
    <s v="002"/>
    <x v="0"/>
    <x v="11"/>
    <s v="PENSIONES"/>
    <s v="Nación"/>
    <x v="0"/>
    <s v="CSF"/>
    <n v="13458500"/>
    <n v="11400"/>
    <n v="13469900"/>
    <n v="0"/>
    <s v="VALOR A PAGAR POR APORTES PATRONALES Y PARAFISCALES, CORRESPONDIENTES AL MES DE NOVIEMBRE Y REAJUSTE DEL ES DE ABRIL/2020 DE LA DT ATLANTICO"/>
    <s v="7720"/>
    <s v="13020, 13320"/>
    <s v="-0"/>
    <s v="85820, 85920, 86020, 86120, 86220, 86320, 86420, 86520, 86620, 86720, 86820, 86920, 87020, 87120, 93120, 93220, 93320, 93420"/>
    <s v="372947420, 372947520, 372947720, 372947820, 372947920, 372948020, 372948120, 372948220, 372948320, 372948420, 372948520, 372948620, 372948720, 372948820, 388973120, 388973220, 388973320, 388973520"/>
    <s v="-0"/>
    <x v="0"/>
    <x v="0"/>
  </r>
  <r>
    <s v="6520"/>
    <s v="2020-12-17 00:00:00"/>
    <s v="2020-12-17 09:57:00"/>
    <s v="Gasto"/>
    <s v="Con Compromiso"/>
    <s v="002"/>
    <x v="0"/>
    <x v="15"/>
    <s v="APORTES GENERALES AL SISTEMA DE RIESGOS LABORALES"/>
    <s v="Nación"/>
    <x v="0"/>
    <s v="CSF"/>
    <n v="688500"/>
    <n v="0"/>
    <n v="688500"/>
    <n v="0"/>
    <s v="VALOR A PAGAR POR APORTES PATRONALES Y PARAFISCALES, CORRESPONDIENTES AL MES DE NOVIEMBRE Y REAJUSTE DEL ES DE ABRIL/2020 DE LA DT ATLANTICO"/>
    <s v="7720"/>
    <s v="13020, 13320"/>
    <s v="-0"/>
    <s v="85820, 85920, 86020, 86120, 86220, 86320, 86420, 86520, 86620, 86720, 86820, 86920, 87020, 87120, 93120, 93220, 93320, 93420"/>
    <s v="372947420, 372947520, 372947720, 372947820, 372947920, 372948020, 372948120, 372948220, 372948320, 372948420, 372948520, 372948620, 372948720, 372948820, 388973120, 388973220, 388973320, 388973520"/>
    <s v="-0"/>
    <x v="0"/>
    <x v="0"/>
  </r>
  <r>
    <s v="6520"/>
    <s v="2020-12-17 00:00:00"/>
    <s v="2020-12-17 09:57:00"/>
    <s v="Gasto"/>
    <s v="Con Compromiso"/>
    <s v="002"/>
    <x v="0"/>
    <x v="14"/>
    <s v="APORTES AL ICBF"/>
    <s v="Nación"/>
    <x v="0"/>
    <s v="CSF"/>
    <n v="2170900"/>
    <n v="0"/>
    <n v="2170900"/>
    <n v="0"/>
    <s v="VALOR A PAGAR POR APORTES PATRONALES Y PARAFISCALES, CORRESPONDIENTES AL MES DE NOVIEMBRE Y REAJUSTE DEL ES DE ABRIL/2020 DE LA DT ATLANTICO"/>
    <s v="7720"/>
    <s v="13020, 13320"/>
    <s v="-0"/>
    <s v="85820, 85920, 86020, 86120, 86220, 86320, 86420, 86520, 86620, 86720, 86820, 86920, 87020, 87120, 93120, 93220, 93320, 93420"/>
    <s v="372947420, 372947520, 372947720, 372947820, 372947920, 372948020, 372948120, 372948220, 372948320, 372948420, 372948520, 372948620, 372948720, 372948820, 388973120, 388973220, 388973320, 388973520"/>
    <s v="-0"/>
    <x v="0"/>
    <x v="0"/>
  </r>
  <r>
    <s v="120"/>
    <s v="2020-01-09 00:00:00"/>
    <s v="2020-01-09 16:51:00"/>
    <s v="Gasto"/>
    <s v="Con Compromiso"/>
    <s v="003"/>
    <x v="1"/>
    <x v="0"/>
    <s v="SERVICIOS DE DISTRIBUCIÓN DE ELECTRICIDAD, GAS Y AGUA (POR CUENTA PROPIA)"/>
    <s v="Nación"/>
    <x v="0"/>
    <s v="CSF"/>
    <n v="92000000"/>
    <n v="-17329427"/>
    <n v="74670573"/>
    <n v="0"/>
    <s v="SERVICIOS PUBLICOS TERRITORIAL VIGENCIA 2020"/>
    <s v="120"/>
    <s v="120, 220, 320, 420, 520, 1220, 1320, 1520, 1620, 2920, 3020, 3120, 3320, 4120, 4220, 4620, 4720, 4820, 4920, 5320, 5420, 5620, 5720, 5820, 5920, 6020, 6120, 7020, 7120, 7220, 7320, 7420, 7520, 7720, 7820, 7920, 8020, 8120, 8220, 8720, 8820, 8920, 9020, 9120, 9520, 9620, 9720, 9820, 10620, 10720, 11020, 11120, 12620, 12720, 13020, 15020, 15120, 15220"/>
    <s v="120, 220, 320, 420, 520, 920, 1020, 1120, 1220, 2020, 2120, 2220, 2420, 2520, 2620, 4420, 4520, 4820, 4920, 5020, 5120, 7020, 7120, 7220, 7320, 7420, 7520, 9120, 9220, 9320, 9420, 9520, 11020, 11220, 11320, 11420, 11520, 11620, 11720, 13520, 13620, 13820, 13920, 14020, 15520, 15620, 15720, 15920, 17720, 17920, 18220, 18320, 20320, 20420, 20720, 24220, 24320, 24820"/>
    <s v="2720, 2820, 2920, 3020, 3120, 4920, 5020, 5120, 5220, 9620, 9720, 9820, 10020, 10120, 10220, 16620, 16720, 17020, 17120, 21020, 21120, 22820, 22920, 23020, 23120, 23220, 23320, 36420, 36520, 36620, 36720, 36820, 38320, 38520, 38620, 38720, 38820, 38920, 39020, 45020, 45120, 45320, 45420, 45520, 51020, 51120, 51220, 51420, 57720, 57820, 58120, 58220, 64420, 64520, 64820, 74420, 74520, 75020"/>
    <s v="9173320, 9175920, 9177920, 9180120, 9182820, 29769920, 29772320, 30039920, 30045420, 53509020, 53510120, 53512420, 55527120, 60524920, 63343620, 85583920, 85586720, 90896920, 90901420, 105738720, 105749520, 114894520, 114898320, 114958320, 114963220, 119364520, 124322320, 166521920, 166543020, 166549520, 166551420, 166552320, 173505520, 183344620, 183349220, 185991520, 185996220, 185997620, 193948820, 212390120, 212398220, 218848120, 218851420, 225187920, 250559020, 250598920, 250602120, 260023220, 280181820, 285009520, 285039720, 288013320, 321023820, 321029320, 321960120, 356565420, 356588620, 358701320"/>
    <s v="-0"/>
    <x v="0"/>
    <x v="4"/>
  </r>
  <r>
    <s v="120"/>
    <s v="2020-01-09 00:00:00"/>
    <s v="2020-01-09 16:51:00"/>
    <s v="Gasto"/>
    <s v="Con Compromiso"/>
    <s v="003"/>
    <x v="1"/>
    <x v="1"/>
    <s v="SERVICIOS DE TELECOMUNICACIONES, TRANSMISIÓN Y SUMINISTRO DE INFORMACIÓN"/>
    <s v="Nación"/>
    <x v="0"/>
    <s v="CSF"/>
    <n v="9000000"/>
    <n v="-4441284"/>
    <n v="4558716"/>
    <n v="0"/>
    <s v="SERVICIOS PUBLICOS TERRITORIAL VIGENCIA 2020"/>
    <s v="120"/>
    <s v="120, 220, 320, 420, 520, 1220, 1320, 1520, 1620, 2920, 3020, 3120, 3320, 4120, 4220, 4620, 4720, 4820, 4920, 5320, 5420, 5620, 5720, 5820, 5920, 6020, 6120, 7020, 7120, 7220, 7320, 7420, 7520, 7720, 7820, 7920, 8020, 8120, 8220, 8720, 8820, 8920, 9020, 9120, 9520, 9620, 9720, 9820, 10620, 10720, 11020, 11120, 12620, 12720, 13020, 15020, 15120, 15220"/>
    <s v="120, 220, 320, 420, 520, 920, 1020, 1120, 1220, 2020, 2120, 2220, 2420, 2520, 2620, 4420, 4520, 4820, 4920, 5020, 5120, 7020, 7120, 7220, 7320, 7420, 7520, 9120, 9220, 9320, 9420, 9520, 11020, 11220, 11320, 11420, 11520, 11620, 11720, 13520, 13620, 13820, 13920, 14020, 15520, 15620, 15720, 15920, 17720, 17920, 18220, 18320, 20320, 20420, 20720, 24220, 24320, 24820"/>
    <s v="2720, 2820, 2920, 3020, 3120, 4920, 5020, 5120, 5220, 9620, 9720, 9820, 10020, 10120, 10220, 16620, 16720, 17020, 17120, 21020, 21120, 22820, 22920, 23020, 23120, 23220, 23320, 36420, 36520, 36620, 36720, 36820, 38320, 38520, 38620, 38720, 38820, 38920, 39020, 45020, 45120, 45320, 45420, 45520, 51020, 51120, 51220, 51420, 57720, 57820, 58120, 58220, 64420, 64520, 64820, 74420, 74520, 75020"/>
    <s v="9173320, 9175920, 9177920, 9180120, 9182820, 29769920, 29772320, 30039920, 30045420, 53509020, 53510120, 53512420, 55527120, 60524920, 63343620, 85583920, 85586720, 90896920, 90901420, 105738720, 105749520, 114894520, 114898320, 114958320, 114963220, 119364520, 124322320, 166521920, 166543020, 166549520, 166551420, 166552320, 173505520, 183344620, 183349220, 185991520, 185996220, 185997620, 193948820, 212390120, 212398220, 218848120, 218851420, 225187920, 250559020, 250598920, 250602120, 260023220, 280181820, 285009520, 285039720, 288013320, 321023820, 321029320, 321960120, 356565420, 356588620, 358701320"/>
    <s v="-0"/>
    <x v="0"/>
    <x v="4"/>
  </r>
  <r>
    <s v="120"/>
    <s v="2020-01-09 00:00:00"/>
    <s v="2020-01-09 16:51:00"/>
    <s v="Gasto"/>
    <s v="Con Compromiso"/>
    <s v="003"/>
    <x v="1"/>
    <x v="2"/>
    <s v="SERVICIOS DE ALCANTARILLADO, RECOLECCIÓN, TRATAMIENTO Y DISPOSICIÓN DE DESECHOS Y OTROS SERVICIOS DE SANEAMIENTO AMBIENTAL"/>
    <s v="Nación"/>
    <x v="0"/>
    <s v="CSF"/>
    <n v="3000000"/>
    <n v="-5412"/>
    <n v="2994588"/>
    <n v="0"/>
    <s v="SERVICIOS PUBLICOS TERRITORIAL VIGENCIA 2020"/>
    <s v="120"/>
    <s v="120, 220, 320, 420, 520, 1220, 1320, 1520, 1620, 2920, 3020, 3120, 3320, 4120, 4220, 4620, 4720, 4820, 4920, 5320, 5420, 5620, 5720, 5820, 5920, 6020, 6120, 7020, 7120, 7220, 7320, 7420, 7520, 7720, 7820, 7920, 8020, 8120, 8220, 8720, 8820, 8920, 9020, 9120, 9520, 9620, 9720, 9820, 10620, 10720, 11020, 11120, 12620, 12720, 13020, 15020, 15120, 15220"/>
    <s v="120, 220, 320, 420, 520, 920, 1020, 1120, 1220, 2020, 2120, 2220, 2420, 2520, 2620, 4420, 4520, 4820, 4920, 5020, 5120, 7020, 7120, 7220, 7320, 7420, 7520, 9120, 9220, 9320, 9420, 9520, 11020, 11220, 11320, 11420, 11520, 11620, 11720, 13520, 13620, 13820, 13920, 14020, 15520, 15620, 15720, 15920, 17720, 17920, 18220, 18320, 20320, 20420, 20720, 24220, 24320, 24820"/>
    <s v="2720, 2820, 2920, 3020, 3120, 4920, 5020, 5120, 5220, 9620, 9720, 9820, 10020, 10120, 10220, 16620, 16720, 17020, 17120, 21020, 21120, 22820, 22920, 23020, 23120, 23220, 23320, 36420, 36520, 36620, 36720, 36820, 38320, 38520, 38620, 38720, 38820, 38920, 39020, 45020, 45120, 45320, 45420, 45520, 51020, 51120, 51220, 51420, 57720, 57820, 58120, 58220, 64420, 64520, 64820, 74420, 74520, 75020"/>
    <s v="9173320, 9175920, 9177920, 9180120, 9182820, 29769920, 29772320, 30039920, 30045420, 53509020, 53510120, 53512420, 55527120, 60524920, 63343620, 85583920, 85586720, 90896920, 90901420, 105738720, 105749520, 114894520, 114898320, 114958320, 114963220, 119364520, 124322320, 166521920, 166543020, 166549520, 166551420, 166552320, 173505520, 183344620, 183349220, 185991520, 185996220, 185997620, 193948820, 212390120, 212398220, 218848120, 218851420, 225187920, 250559020, 250598920, 250602120, 260023220, 280181820, 285009520, 285039720, 288013320, 321023820, 321029320, 321960120, 356565420, 356588620, 358701320"/>
    <s v="-0"/>
    <x v="0"/>
    <x v="4"/>
  </r>
  <r>
    <s v="220"/>
    <s v="2020-01-22 00:00:00"/>
    <s v="2020-01-22 10:12:00"/>
    <s v="Gasto"/>
    <s v="Con Compromiso"/>
    <s v="003"/>
    <x v="1"/>
    <x v="10"/>
    <s v="SUELDO DE VACACIONES"/>
    <s v="Nación"/>
    <x v="0"/>
    <s v="CSF"/>
    <n v="1864436"/>
    <n v="0"/>
    <n v="1864436"/>
    <n v="0"/>
    <s v="NOMINA SUELDOS MES ENERO DE 2020"/>
    <s v="220"/>
    <s v="620, 720, 820"/>
    <s v="-0"/>
    <s v="120, 220, 320, 420, 520, 620, 720, 820, 920, 1020, 1120, 1220, 1320, 1420, 1520, 1620, 1720, 1820, 1920, 2020, 2120, 2220, 2320, 2520, 2620"/>
    <s v="8211220, 8211320, 8211420, 8211520, 8211620, 8211720, 8211820, 8211920, 8212020, 8212120, 8212220, 8212320, 8212420, 8212520, 8212620, 8212820, 8212920, 8213020, 8213120, 8213220, 8213320, 8213520, 8213620, 8280320, 8814620"/>
    <s v="-0"/>
    <x v="0"/>
    <x v="4"/>
  </r>
  <r>
    <s v="220"/>
    <s v="2020-01-22 00:00:00"/>
    <s v="2020-01-22 10:12:00"/>
    <s v="Gasto"/>
    <s v="Con Compromiso"/>
    <s v="003"/>
    <x v="1"/>
    <x v="5"/>
    <s v="PRIMA TÉCNICA NO SALARIAL"/>
    <s v="Nación"/>
    <x v="0"/>
    <s v="CSF"/>
    <n v="2240265"/>
    <n v="0"/>
    <n v="2240265"/>
    <n v="0"/>
    <s v="NOMINA SUELDOS MES ENERO DE 2020"/>
    <s v="220"/>
    <s v="620, 720, 820"/>
    <s v="-0"/>
    <s v="120, 220, 320, 420, 520, 620, 720, 820, 920, 1020, 1120, 1220, 1320, 1420, 1520, 1620, 1720, 1820, 1920, 2020, 2120, 2220, 2320, 2520, 2620"/>
    <s v="8211220, 8211320, 8211420, 8211520, 8211620, 8211720, 8211820, 8211920, 8212020, 8212120, 8212220, 8212320, 8212420, 8212520, 8212620, 8212820, 8212920, 8213020, 8213120, 8213220, 8213320, 8213520, 8213620, 8280320, 8814620"/>
    <s v="-0"/>
    <x v="0"/>
    <x v="4"/>
  </r>
  <r>
    <s v="220"/>
    <s v="2020-01-22 00:00:00"/>
    <s v="2020-01-22 10:12:00"/>
    <s v="Gasto"/>
    <s v="Con Compromiso"/>
    <s v="003"/>
    <x v="1"/>
    <x v="8"/>
    <s v="SUELDO BÁSICO"/>
    <s v="Nación"/>
    <x v="0"/>
    <s v="CSF"/>
    <n v="36020056"/>
    <n v="0"/>
    <n v="36020056"/>
    <n v="0"/>
    <s v="NOMINA SUELDOS MES ENERO DE 2020"/>
    <s v="220"/>
    <s v="620, 720, 820"/>
    <s v="-0"/>
    <s v="120, 220, 320, 420, 520, 620, 720, 820, 920, 1020, 1120, 1220, 1320, 1420, 1520, 1620, 1720, 1820, 1920, 2020, 2120, 2220, 2320, 2520, 2620"/>
    <s v="8211220, 8211320, 8211420, 8211520, 8211620, 8211720, 8211820, 8211920, 8212020, 8212120, 8212220, 8212320, 8212420, 8212520, 8212620, 8212820, 8212920, 8213020, 8213120, 8213220, 8213320, 8213520, 8213620, 8280320, 8814620"/>
    <s v="-0"/>
    <x v="0"/>
    <x v="4"/>
  </r>
  <r>
    <s v="220"/>
    <s v="2020-01-22 00:00:00"/>
    <s v="2020-01-22 10:12:00"/>
    <s v="Gasto"/>
    <s v="Con Compromiso"/>
    <s v="003"/>
    <x v="1"/>
    <x v="7"/>
    <s v="BONIFICACIÓN ESPECIAL DE RECREACIÓN"/>
    <s v="Nación"/>
    <x v="0"/>
    <s v="CSF"/>
    <n v="158945"/>
    <n v="0"/>
    <n v="158945"/>
    <n v="0"/>
    <s v="NOMINA SUELDOS MES ENERO DE 2020"/>
    <s v="220"/>
    <s v="620, 720, 820"/>
    <s v="-0"/>
    <s v="120, 220, 320, 420, 520, 620, 720, 820, 920, 1020, 1120, 1220, 1320, 1420, 1520, 1620, 1720, 1820, 1920, 2020, 2120, 2220, 2320, 2520, 2620"/>
    <s v="8211220, 8211320, 8211420, 8211520, 8211620, 8211720, 8211820, 8211920, 8212020, 8212120, 8212220, 8212320, 8212420, 8212520, 8212620, 8212820, 8212920, 8213020, 8213120, 8213220, 8213320, 8213520, 8213620, 8280320, 8814620"/>
    <s v="-0"/>
    <x v="0"/>
    <x v="4"/>
  </r>
  <r>
    <s v="220"/>
    <s v="2020-01-22 00:00:00"/>
    <s v="2020-01-22 10:12:00"/>
    <s v="Gasto"/>
    <s v="Con Compromiso"/>
    <s v="003"/>
    <x v="1"/>
    <x v="3"/>
    <s v="AUXILIO DE TRANSPORTE"/>
    <s v="Nación"/>
    <x v="0"/>
    <s v="CSF"/>
    <n v="874259"/>
    <n v="0"/>
    <n v="874259"/>
    <n v="0"/>
    <s v="NOMINA SUELDOS MES ENERO DE 2020"/>
    <s v="220"/>
    <s v="620, 720, 820"/>
    <s v="-0"/>
    <s v="120, 220, 320, 420, 520, 620, 720, 820, 920, 1020, 1120, 1220, 1320, 1420, 1520, 1620, 1720, 1820, 1920, 2020, 2120, 2220, 2320, 2520, 2620"/>
    <s v="8211220, 8211320, 8211420, 8211520, 8211620, 8211720, 8211820, 8211920, 8212020, 8212120, 8212220, 8212320, 8212420, 8212520, 8212620, 8212820, 8212920, 8213020, 8213120, 8213220, 8213320, 8213520, 8213620, 8280320, 8814620"/>
    <s v="-0"/>
    <x v="0"/>
    <x v="4"/>
  </r>
  <r>
    <s v="220"/>
    <s v="2020-01-22 00:00:00"/>
    <s v="2020-01-22 10:12:00"/>
    <s v="Gasto"/>
    <s v="Con Compromiso"/>
    <s v="003"/>
    <x v="1"/>
    <x v="21"/>
    <s v="INCAPACIDADES (NO DE PENSIONES)"/>
    <s v="Nación"/>
    <x v="0"/>
    <s v="CSF"/>
    <n v="459837"/>
    <n v="0"/>
    <n v="459837"/>
    <n v="0"/>
    <s v="NOMINA SUELDOS MES ENERO DE 2020"/>
    <s v="220"/>
    <s v="620, 720, 820"/>
    <s v="-0"/>
    <s v="120, 220, 320, 420, 520, 620, 720, 820, 920, 1020, 1120, 1220, 1320, 1420, 1520, 1620, 1720, 1820, 1920, 2020, 2120, 2220, 2320, 2520, 2620"/>
    <s v="8211220, 8211320, 8211420, 8211520, 8211620, 8211720, 8211820, 8211920, 8212020, 8212120, 8212220, 8212320, 8212420, 8212520, 8212620, 8212820, 8212920, 8213020, 8213120, 8213220, 8213320, 8213520, 8213620, 8280320, 8814620"/>
    <s v="-0"/>
    <x v="0"/>
    <x v="4"/>
  </r>
  <r>
    <s v="220"/>
    <s v="2020-01-22 00:00:00"/>
    <s v="2020-01-22 10:12:00"/>
    <s v="Gasto"/>
    <s v="Con Compromiso"/>
    <s v="003"/>
    <x v="1"/>
    <x v="6"/>
    <s v="SUBSIDIO DE ALIMENTACIÓN"/>
    <s v="Nación"/>
    <x v="0"/>
    <s v="CSF"/>
    <n v="676987"/>
    <n v="0"/>
    <n v="676987"/>
    <n v="0"/>
    <s v="NOMINA SUELDOS MES ENERO DE 2020"/>
    <s v="220"/>
    <s v="620, 720, 820"/>
    <s v="-0"/>
    <s v="120, 220, 320, 420, 520, 620, 720, 820, 920, 1020, 1120, 1220, 1320, 1420, 1520, 1620, 1720, 1820, 1920, 2020, 2120, 2220, 2320, 2520, 2620"/>
    <s v="8211220, 8211320, 8211420, 8211520, 8211620, 8211720, 8211820, 8211920, 8212020, 8212120, 8212220, 8212320, 8212420, 8212520, 8212620, 8212820, 8212920, 8213020, 8213120, 8213220, 8213320, 8213520, 8213620, 8280320, 8814620"/>
    <s v="-0"/>
    <x v="0"/>
    <x v="4"/>
  </r>
  <r>
    <s v="220"/>
    <s v="2020-01-22 00:00:00"/>
    <s v="2020-01-22 10:12:00"/>
    <s v="Gasto"/>
    <s v="Con Compromiso"/>
    <s v="003"/>
    <x v="1"/>
    <x v="4"/>
    <s v="PRIMA DE VACACIONES"/>
    <s v="Nación"/>
    <x v="0"/>
    <s v="CSF"/>
    <n v="1331740"/>
    <n v="0"/>
    <n v="1331740"/>
    <n v="0"/>
    <s v="NOMINA SUELDOS MES ENERO DE 2020"/>
    <s v="220"/>
    <s v="620, 720, 820"/>
    <s v="-0"/>
    <s v="120, 220, 320, 420, 520, 620, 720, 820, 920, 1020, 1120, 1220, 1320, 1420, 1520, 1620, 1720, 1820, 1920, 2020, 2120, 2220, 2320, 2520, 2620"/>
    <s v="8211220, 8211320, 8211420, 8211520, 8211620, 8211720, 8211820, 8211920, 8212020, 8212120, 8212220, 8212320, 8212420, 8212520, 8212620, 8212820, 8212920, 8213020, 8213120, 8213220, 8213320, 8213520, 8213620, 8280320, 8814620"/>
    <s v="-0"/>
    <x v="0"/>
    <x v="4"/>
  </r>
  <r>
    <s v="320"/>
    <s v="2020-01-23 00:00:00"/>
    <s v="2020-01-23 09:03:00"/>
    <s v="Gasto"/>
    <s v="Con Compromiso"/>
    <s v="003"/>
    <x v="1"/>
    <x v="24"/>
    <s v="IMPUESTO PREDIAL Y SOBRETASA AMBIENTAL"/>
    <s v="Nación"/>
    <x v="0"/>
    <s v="CSF"/>
    <n v="52388004"/>
    <n v="0"/>
    <n v="52388004"/>
    <n v="0"/>
    <s v="FACTURA IMPUESTO PREDIAL DE LA SEDE IGAC TERRITORIAL BOLIVAR VIGENCIA 2020"/>
    <s v="320"/>
    <s v="920"/>
    <s v="620"/>
    <s v="4620"/>
    <s v="10336620"/>
    <s v="-0"/>
    <x v="0"/>
    <x v="4"/>
  </r>
  <r>
    <s v="420"/>
    <s v="2020-01-23 00:00:00"/>
    <s v="2020-01-23 14:43:00"/>
    <s v="Gasto"/>
    <s v="Con Compromiso"/>
    <s v="003"/>
    <x v="1"/>
    <x v="11"/>
    <s v="PENSIONES"/>
    <s v="Nación"/>
    <x v="0"/>
    <s v="CSF"/>
    <n v="5430400"/>
    <n v="0"/>
    <n v="5430400"/>
    <n v="0"/>
    <s v="APORTES PARAFISCALES EMPLEADOR NOMINA SUELDOS MES ENERO 2020"/>
    <s v="420"/>
    <s v="1020"/>
    <s v="-0"/>
    <s v="3220, 3320, 3420, 3520, 3620, 3720, 3820, 3920, 4020, 4120, 4220, 4320, 4420, 4520"/>
    <s v="9651020, 9651120, 9651220, 9651320, 9651420, 9651520, 9651620, 9651720, 9651820, 9651920, 9652020, 9652120, 9652220, 9652320"/>
    <s v="-0"/>
    <x v="0"/>
    <x v="4"/>
  </r>
  <r>
    <s v="420"/>
    <s v="2020-01-23 00:00:00"/>
    <s v="2020-01-23 14:43:00"/>
    <s v="Gasto"/>
    <s v="Con Compromiso"/>
    <s v="003"/>
    <x v="1"/>
    <x v="15"/>
    <s v="APORTES GENERALES AL SISTEMA DE RIESGOS LABORALES"/>
    <s v="Nación"/>
    <x v="0"/>
    <s v="CSF"/>
    <n v="448900"/>
    <n v="0"/>
    <n v="448900"/>
    <n v="0"/>
    <s v="APORTES PARAFISCALES EMPLEADOR NOMINA SUELDOS MES ENERO 2020"/>
    <s v="420"/>
    <s v="1020"/>
    <s v="-0"/>
    <s v="3220, 3320, 3420, 3520, 3620, 3720, 3820, 3920, 4020, 4120, 4220, 4320, 4420, 4520"/>
    <s v="9651020, 9651120, 9651220, 9651320, 9651420, 9651520, 9651620, 9651720, 9651820, 9651920, 9652020, 9652120, 9652220, 9652320"/>
    <s v="-0"/>
    <x v="0"/>
    <x v="4"/>
  </r>
  <r>
    <s v="420"/>
    <s v="2020-01-23 00:00:00"/>
    <s v="2020-01-23 14:43:00"/>
    <s v="Gasto"/>
    <s v="Con Compromiso"/>
    <s v="003"/>
    <x v="1"/>
    <x v="12"/>
    <s v="APORTES AL SENA"/>
    <s v="Nación"/>
    <x v="0"/>
    <s v="CSF"/>
    <n v="951000"/>
    <n v="0"/>
    <n v="951000"/>
    <n v="0"/>
    <s v="APORTES PARAFISCALES EMPLEADOR NOMINA SUELDOS MES ENERO 2020"/>
    <s v="420"/>
    <s v="1020"/>
    <s v="-0"/>
    <s v="3220, 3320, 3420, 3520, 3620, 3720, 3820, 3920, 4020, 4120, 4220, 4320, 4420, 4520"/>
    <s v="9651020, 9651120, 9651220, 9651320, 9651420, 9651520, 9651620, 9651720, 9651820, 9651920, 9652020, 9652120, 9652220, 9652320"/>
    <s v="-0"/>
    <x v="0"/>
    <x v="4"/>
  </r>
  <r>
    <s v="420"/>
    <s v="2020-01-23 00:00:00"/>
    <s v="2020-01-23 14:43:00"/>
    <s v="Gasto"/>
    <s v="Con Compromiso"/>
    <s v="003"/>
    <x v="1"/>
    <x v="13"/>
    <s v="SALUD"/>
    <s v="Nación"/>
    <x v="0"/>
    <s v="CSF"/>
    <n v="3846900"/>
    <n v="0"/>
    <n v="3846900"/>
    <n v="0"/>
    <s v="APORTES PARAFISCALES EMPLEADOR NOMINA SUELDOS MES ENERO 2020"/>
    <s v="420"/>
    <s v="1020"/>
    <s v="-0"/>
    <s v="3220, 3320, 3420, 3520, 3620, 3720, 3820, 3920, 4020, 4120, 4220, 4320, 4420, 4520"/>
    <s v="9651020, 9651120, 9651220, 9651320, 9651420, 9651520, 9651620, 9651720, 9651820, 9651920, 9652020, 9652120, 9652220, 9652320"/>
    <s v="-0"/>
    <x v="0"/>
    <x v="4"/>
  </r>
  <r>
    <s v="420"/>
    <s v="2020-01-23 00:00:00"/>
    <s v="2020-01-23 14:43:00"/>
    <s v="Gasto"/>
    <s v="Con Compromiso"/>
    <s v="003"/>
    <x v="1"/>
    <x v="14"/>
    <s v="APORTES AL ICBF"/>
    <s v="Nación"/>
    <x v="0"/>
    <s v="CSF"/>
    <n v="1426400"/>
    <n v="0"/>
    <n v="1426400"/>
    <n v="0"/>
    <s v="APORTES PARAFISCALES EMPLEADOR NOMINA SUELDOS MES ENERO 2020"/>
    <s v="420"/>
    <s v="1020"/>
    <s v="-0"/>
    <s v="3220, 3320, 3420, 3520, 3620, 3720, 3820, 3920, 4020, 4120, 4220, 4320, 4420, 4520"/>
    <s v="9651020, 9651120, 9651220, 9651320, 9651420, 9651520, 9651620, 9651720, 9651820, 9651920, 9652020, 9652120, 9652220, 9652320"/>
    <s v="-0"/>
    <x v="0"/>
    <x v="4"/>
  </r>
  <r>
    <s v="420"/>
    <s v="2020-01-23 00:00:00"/>
    <s v="2020-01-23 14:43:00"/>
    <s v="Gasto"/>
    <s v="Con Compromiso"/>
    <s v="003"/>
    <x v="1"/>
    <x v="16"/>
    <s v="CAJAS DE COMPENSACIÓN FAMILIAR"/>
    <s v="Nación"/>
    <x v="0"/>
    <s v="CSF"/>
    <n v="1900800"/>
    <n v="0"/>
    <n v="1900800"/>
    <n v="0"/>
    <s v="APORTES PARAFISCALES EMPLEADOR NOMINA SUELDOS MES ENERO 2020"/>
    <s v="420"/>
    <s v="1020"/>
    <s v="-0"/>
    <s v="3220, 3320, 3420, 3520, 3620, 3720, 3820, 3920, 4020, 4120, 4220, 4320, 4420, 4520"/>
    <s v="9651020, 9651120, 9651220, 9651320, 9651420, 9651520, 9651620, 9651720, 9651820, 9651920, 9652020, 9652120, 9652220, 9652320"/>
    <s v="-0"/>
    <x v="0"/>
    <x v="4"/>
  </r>
  <r>
    <s v="520"/>
    <s v="2020-02-05 00:00:00"/>
    <s v="2020-02-05 10:09:00"/>
    <s v="Gasto"/>
    <s v="Con Compromiso"/>
    <s v="003"/>
    <x v="1"/>
    <x v="19"/>
    <s v="VIÁTICOS DE LOS FUNCIONARIOS EN COMISIÓN"/>
    <s v="Nación"/>
    <x v="0"/>
    <s v="CSF"/>
    <n v="1284623"/>
    <n v="210172"/>
    <n v="1494795"/>
    <n v="0"/>
    <s v="ANTICIPO DE VIATICOS Y GASTOS PARA CUMPLIR COMISION"/>
    <s v="520"/>
    <s v="1120"/>
    <s v="720"/>
    <s v="4720, 62820"/>
    <s v="24216720, 304469920"/>
    <s v="-0"/>
    <x v="0"/>
    <x v="4"/>
  </r>
  <r>
    <s v="520"/>
    <s v="2020-02-05 00:00:00"/>
    <s v="2020-02-05 10:09:00"/>
    <s v="Gasto"/>
    <s v="Con Compromiso"/>
    <s v="003"/>
    <x v="1"/>
    <x v="18"/>
    <s v="SERVICIOS DE TRANSPORTE DE PASAJEROS"/>
    <s v="Nación"/>
    <x v="0"/>
    <s v="CSF"/>
    <n v="420000"/>
    <n v="0"/>
    <n v="420000"/>
    <n v="0"/>
    <s v="ANTICIPO DE VIATICOS Y GASTOS PARA CUMPLIR COMISION"/>
    <s v="520"/>
    <s v="1120"/>
    <s v="720"/>
    <s v="4720, 62820"/>
    <s v="24216720, 304469920"/>
    <s v="-0"/>
    <x v="0"/>
    <x v="4"/>
  </r>
  <r>
    <s v="620"/>
    <s v="2020-02-11 00:00:00"/>
    <s v="2020-02-11 10:33:00"/>
    <s v="Gasto"/>
    <s v="Con Compromiso"/>
    <s v="003"/>
    <x v="1"/>
    <x v="18"/>
    <s v="SERVICIOS DE TRANSPORTE DE PASAJEROS"/>
    <s v="Nación"/>
    <x v="0"/>
    <s v="CSF"/>
    <n v="78400"/>
    <n v="0"/>
    <n v="78400"/>
    <n v="0"/>
    <s v="ANTICIPO DE VIATICOS Y GASTOS PARA CUMPLIR COMISION"/>
    <s v="620"/>
    <s v="1420"/>
    <s v="820"/>
    <s v="4820"/>
    <s v="25809820"/>
    <s v="-0"/>
    <x v="0"/>
    <x v="4"/>
  </r>
  <r>
    <s v="620"/>
    <s v="2020-02-11 00:00:00"/>
    <s v="2020-02-11 10:33:00"/>
    <s v="Gasto"/>
    <s v="Con Compromiso"/>
    <s v="003"/>
    <x v="1"/>
    <x v="19"/>
    <s v="VIÁTICOS DE LOS FUNCIONARIOS EN COMISIÓN"/>
    <s v="Nación"/>
    <x v="0"/>
    <s v="CSF"/>
    <n v="258320"/>
    <n v="0"/>
    <n v="258320"/>
    <n v="0"/>
    <s v="ANTICIPO DE VIATICOS Y GASTOS PARA CUMPLIR COMISION"/>
    <s v="620"/>
    <s v="1420"/>
    <s v="820"/>
    <s v="4820"/>
    <s v="25809820"/>
    <s v="-0"/>
    <x v="0"/>
    <x v="4"/>
  </r>
  <r>
    <s v="720"/>
    <s v="2020-02-13 00:00:00"/>
    <s v="2020-02-13 09:45:00"/>
    <s v="Gasto"/>
    <s v="Con Compromiso"/>
    <s v="003"/>
    <x v="1"/>
    <x v="31"/>
    <s v="SERVICIOS INMOBILIARIOS"/>
    <s v="Nación"/>
    <x v="0"/>
    <s v="CSF"/>
    <n v="69618645"/>
    <n v="9336630"/>
    <n v="78955275"/>
    <n v="0"/>
    <s v="CONTRATO DE ARRENDAMIENTO DE LOCAL PARA ARCHIVO DE FICHAS PREDIALES"/>
    <s v="720"/>
    <s v="2020, 8620"/>
    <s v="5220"/>
    <s v="21220, 22620, 22720, 28720, 36920, 43320, 49620, 63020, 70020, 72220, 72320"/>
    <s v="105799220, 114100720, 114105620, 132507920, 167228420, 201979420, 237857820, 304973020, 337340920, 342588220, 342594120"/>
    <s v="-0"/>
    <x v="0"/>
    <x v="4"/>
  </r>
  <r>
    <s v="820"/>
    <s v="2020-02-20 00:00:00"/>
    <s v="2020-02-20 08:43:00"/>
    <s v="Gasto"/>
    <s v="Con Compromiso"/>
    <s v="0500"/>
    <x v="1"/>
    <x v="22"/>
    <s v="ADQUISICIÓN DE BIENES Y SERVICIOS - SERVICIO DE INFORMACIÓN CATASTRAL - ACTUALIZACIÓN  Y GESTIÓN CATASTRAL  NACIONAL"/>
    <s v="Nación"/>
    <x v="2"/>
    <s v="CSF"/>
    <n v="15959164"/>
    <n v="-15394500"/>
    <n v="564664"/>
    <n v="0"/>
    <s v="VIATICOS Y GASTOS DE COMISION PROCESO CONSERVACION CATASTRAL"/>
    <s v="820"/>
    <s v="3420, 3520"/>
    <s v="2720, 2820"/>
    <s v="10320, 10420"/>
    <s v="63711620, 63713120"/>
    <s v="-0"/>
    <x v="1"/>
    <x v="1"/>
  </r>
  <r>
    <s v="920"/>
    <s v="2020-02-21 00:00:00"/>
    <s v="2020-02-21 10:19:00"/>
    <s v="Gasto"/>
    <s v="Con Compromiso"/>
    <s v="0510"/>
    <x v="1"/>
    <x v="23"/>
    <s v="ADQUISICIÓN DE BIENES Y SERVICIOS - SERVICIO DE AVALÚOS - ACTUALIZACIÓN  Y GESTIÓN CATASTRAL  NACIONAL"/>
    <s v="Propios"/>
    <x v="1"/>
    <s v="CSF"/>
    <n v="2000000"/>
    <n v="-837372"/>
    <n v="1162628"/>
    <n v="0"/>
    <s v="VIATICOS Y GASTOS DE COMISION AVALUOS"/>
    <s v="1020"/>
    <s v="11220"/>
    <s v="18420"/>
    <s v="58320"/>
    <s v="288019320"/>
    <s v="-0"/>
    <x v="1"/>
    <x v="2"/>
  </r>
  <r>
    <s v="1020"/>
    <s v="2020-02-21 00:00:00"/>
    <s v="2020-02-21 12:17:00"/>
    <s v="Gasto"/>
    <s v="Con Compromiso"/>
    <s v="003"/>
    <x v="1"/>
    <x v="8"/>
    <s v="SUELDO BÁSICO"/>
    <s v="Nación"/>
    <x v="0"/>
    <s v="CSF"/>
    <n v="43632572"/>
    <n v="0"/>
    <n v="43632572"/>
    <n v="0"/>
    <s v="NOMINA SUELDOS MES FEBRERO DE 2020"/>
    <s v="920"/>
    <s v="1720, 1820"/>
    <s v="-0"/>
    <s v="5320, 5420, 5520, 5620, 5720, 5820, 5920, 6020, 6120, 6220, 6320, 6420, 6520, 6620, 6720, 6820, 6920, 7020, 7120, 7220, 7320, 7420, 7520, 7620, 7720"/>
    <s v="32847820, 32847920, 32848020, 32848120, 32848220, 32848320, 32848420, 32848520, 32848620, 32848720, 32848820, 32848920, 32849020, 32849120, 32849220, 32849320, 32849420, 32849520, 32849620, 32849720, 32849820, 32849920, 32850020, 32868720, 32868820"/>
    <s v="-0"/>
    <x v="0"/>
    <x v="4"/>
  </r>
  <r>
    <s v="1020"/>
    <s v="2020-02-21 00:00:00"/>
    <s v="2020-02-21 12:17:00"/>
    <s v="Gasto"/>
    <s v="Con Compromiso"/>
    <s v="003"/>
    <x v="1"/>
    <x v="6"/>
    <s v="SUBSIDIO DE ALIMENTACIÓN"/>
    <s v="Nación"/>
    <x v="0"/>
    <s v="CSF"/>
    <n v="815318"/>
    <n v="0"/>
    <n v="815318"/>
    <n v="0"/>
    <s v="NOMINA SUELDOS MES FEBRERO DE 2020"/>
    <s v="920"/>
    <s v="1720, 1820"/>
    <s v="-0"/>
    <s v="5320, 5420, 5520, 5620, 5720, 5820, 5920, 6020, 6120, 6220, 6320, 6420, 6520, 6620, 6720, 6820, 6920, 7020, 7120, 7220, 7320, 7420, 7520, 7620, 7720"/>
    <s v="32847820, 32847920, 32848020, 32848120, 32848220, 32848320, 32848420, 32848520, 32848620, 32848720, 32848820, 32848920, 32849020, 32849120, 32849220, 32849320, 32849420, 32849520, 32849620, 32849720, 32849820, 32849920, 32850020, 32868720, 32868820"/>
    <s v="-0"/>
    <x v="0"/>
    <x v="4"/>
  </r>
  <r>
    <s v="1020"/>
    <s v="2020-02-21 00:00:00"/>
    <s v="2020-02-21 12:17:00"/>
    <s v="Gasto"/>
    <s v="Con Compromiso"/>
    <s v="003"/>
    <x v="1"/>
    <x v="5"/>
    <s v="PRIMA TÉCNICA NO SALARIAL"/>
    <s v="Nación"/>
    <x v="0"/>
    <s v="CSF"/>
    <n v="2240265"/>
    <n v="0"/>
    <n v="2240265"/>
    <n v="0"/>
    <s v="NOMINA SUELDOS MES FEBRERO DE 2020"/>
    <s v="920"/>
    <s v="1720, 1820"/>
    <s v="-0"/>
    <s v="5320, 5420, 5520, 5620, 5720, 5820, 5920, 6020, 6120, 6220, 6320, 6420, 6520, 6620, 6720, 6820, 6920, 7020, 7120, 7220, 7320, 7420, 7520, 7620, 7720"/>
    <s v="32847820, 32847920, 32848020, 32848120, 32848220, 32848320, 32848420, 32848520, 32848620, 32848720, 32848820, 32848920, 32849020, 32849120, 32849220, 32849320, 32849420, 32849520, 32849620, 32849720, 32849820, 32849920, 32850020, 32868720, 32868820"/>
    <s v="-0"/>
    <x v="0"/>
    <x v="4"/>
  </r>
  <r>
    <s v="1020"/>
    <s v="2020-02-21 00:00:00"/>
    <s v="2020-02-21 12:17:00"/>
    <s v="Gasto"/>
    <s v="Con Compromiso"/>
    <s v="003"/>
    <x v="1"/>
    <x v="3"/>
    <s v="AUXILIO DE TRANSPORTE"/>
    <s v="Nación"/>
    <x v="0"/>
    <s v="CSF"/>
    <n v="1025112"/>
    <n v="0"/>
    <n v="1025112"/>
    <n v="0"/>
    <s v="NOMINA SUELDOS MES FEBRERO DE 2020"/>
    <s v="920"/>
    <s v="1720, 1820"/>
    <s v="-0"/>
    <s v="5320, 5420, 5520, 5620, 5720, 5820, 5920, 6020, 6120, 6220, 6320, 6420, 6520, 6620, 6720, 6820, 6920, 7020, 7120, 7220, 7320, 7420, 7520, 7620, 7720"/>
    <s v="32847820, 32847920, 32848020, 32848120, 32848220, 32848320, 32848420, 32848520, 32848620, 32848720, 32848820, 32848920, 32849020, 32849120, 32849220, 32849320, 32849420, 32849520, 32849620, 32849720, 32849820, 32849920, 32850020, 32868720, 32868820"/>
    <s v="-0"/>
    <x v="0"/>
    <x v="4"/>
  </r>
  <r>
    <s v="1020"/>
    <s v="2020-02-21 00:00:00"/>
    <s v="2020-02-21 12:17:00"/>
    <s v="Gasto"/>
    <s v="Con Compromiso"/>
    <s v="003"/>
    <x v="1"/>
    <x v="21"/>
    <s v="INCAPACIDADES (NO DE PENSIONES)"/>
    <s v="Nación"/>
    <x v="0"/>
    <s v="CSF"/>
    <n v="44845"/>
    <n v="0"/>
    <n v="44845"/>
    <n v="0"/>
    <s v="NOMINA SUELDOS MES FEBRERO DE 2020"/>
    <s v="920"/>
    <s v="1720, 1820"/>
    <s v="-0"/>
    <s v="5320, 5420, 5520, 5620, 5720, 5820, 5920, 6020, 6120, 6220, 6320, 6420, 6520, 6620, 6720, 6820, 6920, 7020, 7120, 7220, 7320, 7420, 7520, 7620, 7720"/>
    <s v="32847820, 32847920, 32848020, 32848120, 32848220, 32848320, 32848420, 32848520, 32848620, 32848720, 32848820, 32848920, 32849020, 32849120, 32849220, 32849320, 32849420, 32849520, 32849620, 32849720, 32849820, 32849920, 32850020, 32868720, 32868820"/>
    <s v="-0"/>
    <x v="0"/>
    <x v="4"/>
  </r>
  <r>
    <s v="1020"/>
    <s v="2020-02-21 00:00:00"/>
    <s v="2020-02-21 12:17:00"/>
    <s v="Gasto"/>
    <s v="Con Compromiso"/>
    <s v="003"/>
    <x v="1"/>
    <x v="9"/>
    <s v="BONIFICACIÓN POR SERVICIOS PRESTADOS"/>
    <s v="Nación"/>
    <x v="0"/>
    <s v="CSF"/>
    <n v="1380275"/>
    <n v="0"/>
    <n v="1380275"/>
    <n v="0"/>
    <s v="NOMINA SUELDOS MES FEBRERO DE 2020"/>
    <s v="920"/>
    <s v="1720, 1820"/>
    <s v="-0"/>
    <s v="5320, 5420, 5520, 5620, 5720, 5820, 5920, 6020, 6120, 6220, 6320, 6420, 6520, 6620, 6720, 6820, 6920, 7020, 7120, 7220, 7320, 7420, 7520, 7620, 7720"/>
    <s v="32847820, 32847920, 32848020, 32848120, 32848220, 32848320, 32848420, 32848520, 32848620, 32848720, 32848820, 32848920, 32849020, 32849120, 32849220, 32849320, 32849420, 32849520, 32849620, 32849720, 32849820, 32849920, 32850020, 32868720, 32868820"/>
    <s v="-0"/>
    <x v="0"/>
    <x v="4"/>
  </r>
  <r>
    <s v="1120"/>
    <s v="2020-02-25 00:00:00"/>
    <s v="2020-02-25 13:31:00"/>
    <s v="Gasto"/>
    <s v="Con Compromiso"/>
    <s v="003"/>
    <x v="1"/>
    <x v="14"/>
    <s v="APORTES AL ICBF"/>
    <s v="Nación"/>
    <x v="0"/>
    <s v="CSF"/>
    <n v="1449300"/>
    <n v="0"/>
    <n v="1449300"/>
    <n v="0"/>
    <s v="APORTES PARAFISCALES NOMINA SUELDOS MES FEBRERO 2020"/>
    <s v="1120"/>
    <s v="1920"/>
    <s v="-0"/>
    <s v="7820, 7920, 8020, 8120, 8220, 8320, 8420, 8520, 8620, 8720, 8820, 8920, 9020, 9120"/>
    <s v="35592620, 35592720, 35592820, 35592920, 35593020, 35593120, 35593220, 35593320, 35593420, 35593520, 35593620, 35593720, 35593820, 35593920"/>
    <s v="-0"/>
    <x v="0"/>
    <x v="4"/>
  </r>
  <r>
    <s v="1120"/>
    <s v="2020-02-25 00:00:00"/>
    <s v="2020-02-25 13:31:00"/>
    <s v="Gasto"/>
    <s v="Con Compromiso"/>
    <s v="003"/>
    <x v="1"/>
    <x v="13"/>
    <s v="SALUD"/>
    <s v="Nación"/>
    <x v="0"/>
    <s v="CSF"/>
    <n v="3965200"/>
    <n v="0"/>
    <n v="3965200"/>
    <n v="0"/>
    <s v="APORTES PARAFISCALES NOMINA SUELDOS MES FEBRERO 2020"/>
    <s v="1120"/>
    <s v="1920"/>
    <s v="-0"/>
    <s v="7820, 7920, 8020, 8120, 8220, 8320, 8420, 8520, 8620, 8720, 8820, 8920, 9020, 9120"/>
    <s v="35592620, 35592720, 35592820, 35592920, 35593020, 35593120, 35593220, 35593320, 35593420, 35593520, 35593620, 35593720, 35593820, 35593920"/>
    <s v="-0"/>
    <x v="0"/>
    <x v="4"/>
  </r>
  <r>
    <s v="1120"/>
    <s v="2020-02-25 00:00:00"/>
    <s v="2020-02-25 13:31:00"/>
    <s v="Gasto"/>
    <s v="Con Compromiso"/>
    <s v="003"/>
    <x v="1"/>
    <x v="15"/>
    <s v="APORTES GENERALES AL SISTEMA DE RIESGOS LABORALES"/>
    <s v="Nación"/>
    <x v="0"/>
    <s v="CSF"/>
    <n v="594000"/>
    <n v="0"/>
    <n v="594000"/>
    <n v="0"/>
    <s v="APORTES PARAFISCALES NOMINA SUELDOS MES FEBRERO 2020"/>
    <s v="1120"/>
    <s v="1920"/>
    <s v="-0"/>
    <s v="7820, 7920, 8020, 8120, 8220, 8320, 8420, 8520, 8620, 8720, 8820, 8920, 9020, 9120"/>
    <s v="35592620, 35592720, 35592820, 35592920, 35593020, 35593120, 35593220, 35593320, 35593420, 35593520, 35593620, 35593720, 35593820, 35593920"/>
    <s v="-0"/>
    <x v="0"/>
    <x v="4"/>
  </r>
  <r>
    <s v="1120"/>
    <s v="2020-02-25 00:00:00"/>
    <s v="2020-02-25 13:31:00"/>
    <s v="Gasto"/>
    <s v="Con Compromiso"/>
    <s v="003"/>
    <x v="1"/>
    <x v="12"/>
    <s v="APORTES AL SENA"/>
    <s v="Nación"/>
    <x v="0"/>
    <s v="CSF"/>
    <n v="966200"/>
    <n v="0"/>
    <n v="966200"/>
    <n v="0"/>
    <s v="APORTES PARAFISCALES NOMINA SUELDOS MES FEBRERO 2020"/>
    <s v="1120"/>
    <s v="1920"/>
    <s v="-0"/>
    <s v="7820, 7920, 8020, 8120, 8220, 8320, 8420, 8520, 8620, 8720, 8820, 8920, 9020, 9120"/>
    <s v="35592620, 35592720, 35592820, 35592920, 35593020, 35593120, 35593220, 35593320, 35593420, 35593520, 35593620, 35593720, 35593820, 35593920"/>
    <s v="-0"/>
    <x v="0"/>
    <x v="4"/>
  </r>
  <r>
    <s v="1120"/>
    <s v="2020-02-25 00:00:00"/>
    <s v="2020-02-25 13:31:00"/>
    <s v="Gasto"/>
    <s v="Con Compromiso"/>
    <s v="003"/>
    <x v="1"/>
    <x v="11"/>
    <s v="PENSIONES"/>
    <s v="Nación"/>
    <x v="0"/>
    <s v="CSF"/>
    <n v="5597700"/>
    <n v="0"/>
    <n v="5597700"/>
    <n v="0"/>
    <s v="APORTES PARAFISCALES NOMINA SUELDOS MES FEBRERO 2020"/>
    <s v="1120"/>
    <s v="1920"/>
    <s v="-0"/>
    <s v="7820, 7920, 8020, 8120, 8220, 8320, 8420, 8520, 8620, 8720, 8820, 8920, 9020, 9120"/>
    <s v="35592620, 35592720, 35592820, 35592920, 35593020, 35593120, 35593220, 35593320, 35593420, 35593520, 35593620, 35593720, 35593820, 35593920"/>
    <s v="-0"/>
    <x v="0"/>
    <x v="4"/>
  </r>
  <r>
    <s v="1120"/>
    <s v="2020-02-25 00:00:00"/>
    <s v="2020-02-25 13:31:00"/>
    <s v="Gasto"/>
    <s v="Con Compromiso"/>
    <s v="003"/>
    <x v="1"/>
    <x v="16"/>
    <s v="CAJAS DE COMPENSACIÓN FAMILIAR"/>
    <s v="Nación"/>
    <x v="0"/>
    <s v="CSF"/>
    <n v="1931600"/>
    <n v="0"/>
    <n v="1931600"/>
    <n v="0"/>
    <s v="APORTES PARAFISCALES NOMINA SUELDOS MES FEBRERO 2020"/>
    <s v="1120"/>
    <s v="1920"/>
    <s v="-0"/>
    <s v="7820, 7920, 8020, 8120, 8220, 8320, 8420, 8520, 8620, 8720, 8820, 8920, 9020, 9120"/>
    <s v="35592620, 35592720, 35592820, 35592920, 35593020, 35593120, 35593220, 35593320, 35593420, 35593520, 35593620, 35593720, 35593820, 35593920"/>
    <s v="-0"/>
    <x v="0"/>
    <x v="4"/>
  </r>
  <r>
    <s v="1220"/>
    <s v="2020-03-05 00:00:00"/>
    <s v="2020-03-05 09:09:00"/>
    <s v="Gasto"/>
    <s v="Con Compromiso"/>
    <s v="0500"/>
    <x v="1"/>
    <x v="22"/>
    <s v="ADQUISICIÓN DE BIENES Y SERVICIOS - SERVICIO DE INFORMACIÓN CATASTRAL - ACTUALIZACIÓN  Y GESTIÓN CATASTRAL  NACIONAL"/>
    <s v="Nación"/>
    <x v="0"/>
    <s v="CSF"/>
    <n v="97079040"/>
    <n v="0"/>
    <n v="97079040"/>
    <n v="0"/>
    <s v="PRESTACION DE SERVICIOS PERSONALES PARA REALIZAR ACTIVIDADES DE RECONOCIMIENTO PREDIAL URBANO Y RURAL DE SERVICIOS PERSONALES PARA LA ATENCION DE TRAMITES EN LOS PROCESOS CATASTRALES DE LA DIRECCION TERRITORIAL BOLIVAR Y SUS U.O.C."/>
    <s v="1220"/>
    <s v="3620, 3720, 3820, 3920"/>
    <s v="3520, 3720, 3820, 4220"/>
    <s v="15720, 15920, 16020, 16420, 21720, 22320, 22420, 22520, 28820, 29420, 29520, 29720, 37720, 37820, 37920, 38020, 44220, 44520, 44720, 44820, 50520, 50620, 50720, 50820, 57120, 57220, 57320, 57420, 63820, 63920, 64020, 64120, 73120, 73320, 73520, 73720"/>
    <s v="84297920, 84308020, 84316920, 84339720, 108733820, 110436320, 110438120, 110447420, 138230220, 138266620, 138274020, 138277620, 172385020, 172386220, 172387520, 172388720, 208485320, 208488620, 208491120, 208492320, 242281020, 242587420, 242602220, 242607120, 276041620, 276042120, 276042620, 276044720, 311146020, 311149120, 311153720, 311170920, 351236320, 351247020, 351252820, 352918120"/>
    <s v="-0"/>
    <x v="1"/>
    <x v="1"/>
  </r>
  <r>
    <s v="1320"/>
    <s v="2020-03-05 00:00:00"/>
    <s v="2020-03-05 09:14:00"/>
    <s v="Gasto"/>
    <s v="Con Compromiso"/>
    <s v="0500"/>
    <x v="1"/>
    <x v="22"/>
    <s v="ADQUISICIÓN DE BIENES Y SERVICIOS - SERVICIO DE INFORMACIÓN CATASTRAL - ACTUALIZACIÓN  Y GESTIÓN CATASTRAL  NACIONAL"/>
    <s v="Nación"/>
    <x v="0"/>
    <s v="CSF"/>
    <n v="10634060"/>
    <n v="0"/>
    <n v="10634060"/>
    <n v="0"/>
    <s v="PRESTACION DE SERVICIOS PERSONALES PARA REALIZAR ACTIVIDADES DE DIGITALIZACION Y GENERACION DE PRODUCTOS DE LA INFORMACION CATASTRAL EN LA DIRECCION TERRITORIAL Y SUS U.O.C."/>
    <s v="1320"/>
    <s v="2520"/>
    <s v="3420"/>
    <s v="15620, 21820, 28920, 37420, 44920"/>
    <s v="82821220, 110420620, 138248520, 172379520, 210583420"/>
    <s v="-0"/>
    <x v="1"/>
    <x v="1"/>
  </r>
  <r>
    <s v="1420"/>
    <s v="2020-03-05 00:00:00"/>
    <s v="2020-03-05 09:18:00"/>
    <s v="Gasto"/>
    <s v="Con Compromiso"/>
    <s v="0500"/>
    <x v="1"/>
    <x v="22"/>
    <s v="ADQUISICIÓN DE BIENES Y SERVICIOS - SERVICIO DE INFORMACIÓN CATASTRAL - ACTUALIZACIÓN  Y GESTIÓN CATASTRAL  NACIONAL"/>
    <s v="Nación"/>
    <x v="0"/>
    <s v="CSF"/>
    <n v="16296816"/>
    <n v="0"/>
    <n v="16296816"/>
    <n v="0"/>
    <s v="PRESTACION DE SERVICIOS DE APOYO A LA GESTION EN VENTANILLA PARA ATENCION AL PUBLICO EN LOS PROCESOS CATASTRALES DE LA DIRECCION TERRITORIAL BOLIVAR Y SUS U.O.C."/>
    <s v="1420"/>
    <s v="2620"/>
    <s v="4020"/>
    <s v="16220, 22020, 29620, 38120, 44620, 50320, 56320, 64220, 71520"/>
    <s v="84329420, 110428120, 138276220, 172389320, 208489820, 242277620, 276030920, 311172020, 340212420"/>
    <s v="-0"/>
    <x v="1"/>
    <x v="1"/>
  </r>
  <r>
    <s v="1520"/>
    <s v="2020-03-05 00:00:00"/>
    <s v="2020-03-05 09:23:00"/>
    <s v="Gasto"/>
    <s v="Con Compromiso"/>
    <s v="0500"/>
    <x v="1"/>
    <x v="22"/>
    <s v="ADQUISICIÓN DE BIENES Y SERVICIOS - SERVICIO DE INFORMACIÓN CATASTRAL - ACTUALIZACIÓN  Y GESTIÓN CATASTRAL  NACIONAL"/>
    <s v="Nación"/>
    <x v="0"/>
    <s v="CSF"/>
    <n v="52854144"/>
    <n v="0"/>
    <n v="52854144"/>
    <n v="0"/>
    <s v="PRESTACION DE SERVICIOS PERSONALES PARA REALIZAR ACTIVIDADES DE APOYO OPERATIVO EN LOS PROCESOS CATASTRALES EN LA DIRECCION TERRITORIAL BOLIVAR Y SUS U.O.C."/>
    <s v="1520"/>
    <s v="2120, 2220, 2320, 2420"/>
    <s v="3220, 3620, 3920, 4320"/>
    <s v="15420, 15820, 16120, 16520, 21320, 21420, 21520, 21620, 29120, 29220, 29820, 29920, 37020, 37120, 37220, 37320, 43920, 44020, 44120, 44320, 49720, 49820, 49920, 50020, 56620, 56720, 56820, 56920, 63220, 63320, 63420, 63520, 65020, 65120, 65220, 65320"/>
    <s v="82817720, 84301420, 84325820, 84515020, 108714220, 108725420, 108728120, 108730520, 138258120, 138259620, 138282820, 138283820, 172374120, 172375420, 172376620, 172378320, 208452320, 208483120, 208484420, 208486320, 242262420, 242265020, 242267120, 242268820, 276032720, 276033320, 276034020, 276040120, 311094920, 311096820, 311098920, 311104020, 331676420, 331682120, 331697620, 331736420"/>
    <s v="-0"/>
    <x v="1"/>
    <x v="1"/>
  </r>
  <r>
    <s v="1620"/>
    <s v="2020-03-05 00:00:00"/>
    <s v="2020-03-05 09:29:00"/>
    <s v="Gasto"/>
    <s v="Con Compromiso"/>
    <s v="0500"/>
    <x v="1"/>
    <x v="22"/>
    <s v="ADQUISICIÓN DE BIENES Y SERVICIOS - SERVICIO DE INFORMACIÓN CATASTRAL - ACTUALIZACIÓN  Y GESTIÓN CATASTRAL  NACIONAL"/>
    <s v="Nación"/>
    <x v="0"/>
    <s v="CSF"/>
    <n v="20749384"/>
    <n v="0"/>
    <n v="20749384"/>
    <n v="0"/>
    <s v="PRESTACION DE SERVICIOS PERSONALES COMO TECNICO DE APOYO PARA REALIZAR LAS ACTIVIDADES DE APOYO AL RESPONSABLE DE PROCESO DE CONSERVACION CATASTRAL EN LA DIRECCION TERRITORIAL BOLIVAR Y SUS U.O.C."/>
    <s v="1620"/>
    <s v="2720"/>
    <s v="4120"/>
    <s v="16320, 21920, 29020, 37520, 43820, 50420, 56420, 63620, 71620"/>
    <s v="84334820, 110426620, 138253020, 172380620, 208446920, 242279420, 276031420, 311109820, 340221520"/>
    <s v="-0"/>
    <x v="1"/>
    <x v="1"/>
  </r>
  <r>
    <s v="1720"/>
    <s v="2020-03-05 00:00:00"/>
    <s v="2020-03-05 11:54:00"/>
    <s v="Gasto"/>
    <s v="Con Compromiso"/>
    <s v="0500"/>
    <x v="1"/>
    <x v="22"/>
    <s v="ADQUISICIÓN DE BIENES Y SERVICIOS - SERVICIO DE INFORMACIÓN CATASTRAL - ACTUALIZACIÓN  Y GESTIÓN CATASTRAL  NACIONAL"/>
    <s v="Nación"/>
    <x v="2"/>
    <s v="CSF"/>
    <n v="29500000"/>
    <n v="-3466667"/>
    <n v="26033333"/>
    <n v="0"/>
    <s v="PRESTACION DE SERVICIOS PERSONALES PARA ADELANTAR ACTIVIDADES DE RECONOCIMIENTO PREDIAL URBANO Y RURAL, EN ATENCION A LOS REQUERIMIENTOS ADMINISTRATIVOS Y JUDICIALES DEL PROCESO DE RESTITUCION DE TIERRAS EN LA DIRECCION TERRITORIAL BOLIVAR"/>
    <s v="1720"/>
    <s v="4020"/>
    <s v="3320"/>
    <s v="15520, 22120, 30020, 38220, 44420, 50220, 57020, 63120, 73920, 81120"/>
    <s v="82819620, 110430220, 138285020, 172401620, 208487320, 242276220, 276040920, 311093220, 352928220, 390186420"/>
    <s v="-0"/>
    <x v="1"/>
    <x v="1"/>
  </r>
  <r>
    <s v="1820"/>
    <s v="2020-03-05 00:00:00"/>
    <s v="2020-03-05 12:01:00"/>
    <s v="Gasto"/>
    <s v="Con Compromiso"/>
    <s v="0500"/>
    <x v="1"/>
    <x v="22"/>
    <s v="ADQUISICIÓN DE BIENES Y SERVICIOS - SERVICIO DE INFORMACIÓN CATASTRAL - ACTUALIZACIÓN  Y GESTIÓN CATASTRAL  NACIONAL"/>
    <s v="Nación"/>
    <x v="2"/>
    <s v="CSF"/>
    <n v="36342100"/>
    <n v="-2178070"/>
    <n v="34164030"/>
    <n v="0"/>
    <s v="PRESTACION DE SERVICIOS PROFESIONALES PARA APOYAR A LA DIRECCIÓN TERRITORIAL BOLIVAR EN LOS REQUERMIENTOS DEL TRÁMITE ADMINISTRATIVO, JUDICIAL Y EL POSTFALLO DEL PROCESO DE RESTITUCIÓN DE TIERRAS EN EL MARCO DE LA LEY 1448 DE 2011 Y LA POLITICA INTEG"/>
    <s v="1820"/>
    <s v="2820"/>
    <s v="3120"/>
    <s v="15320, 22220, 29320, 37620, 43720, 50120, 56520, 63720, 74020, 81020"/>
    <s v="82814420, 110431420, 138264820, 172384420, 208445720, 242271720, 276032220, 311141720, 352937820, 390177220"/>
    <s v="-0"/>
    <x v="1"/>
    <x v="1"/>
  </r>
  <r>
    <s v="1920"/>
    <s v="2020-03-05 00:00:00"/>
    <s v="2020-03-05 12:15:00"/>
    <s v="Gasto"/>
    <s v="Con Compromiso"/>
    <s v="003"/>
    <x v="1"/>
    <x v="20"/>
    <s v="IMPUESTO DE INDUSTRIA Y COMERCIO"/>
    <s v="Propios"/>
    <x v="1"/>
    <s v="CSF"/>
    <n v="6164000"/>
    <n v="0"/>
    <n v="6164000"/>
    <n v="0"/>
    <s v="DECLARACION DE IMPUESTO DE INDUSTRIA Y COMERCIO AÑO GRAVABLE 2019"/>
    <s v="1920"/>
    <s v="3220"/>
    <s v="2320"/>
    <s v="9920"/>
    <s v="53520120"/>
    <s v="-0"/>
    <x v="0"/>
    <x v="4"/>
  </r>
  <r>
    <s v="2020"/>
    <s v="2020-03-10 00:00:00"/>
    <s v="2020-03-10 14:58:00"/>
    <s v="Gasto"/>
    <s v="Generado"/>
    <s v="0500"/>
    <x v="1"/>
    <x v="22"/>
    <s v="ADQUISICIÓN DE BIENES Y SERVICIOS - SERVICIO DE INFORMACIÓN CATASTRAL - ACTUALIZACIÓN  Y GESTIÓN CATASTRAL  NACIONAL"/>
    <s v="Nación"/>
    <x v="2"/>
    <s v="CSF"/>
    <n v="2000000"/>
    <n v="-2000000"/>
    <n v="0"/>
    <n v="0"/>
    <s v="GASTOS DE MANUTENCION Y ALOJAMIENTO POR PRESTACION DE SERVICIOS PERSONALES PARA ADELANTAR ACTIVIDADES DE RECONOCIMIETNO PREDIAL URBANO Y RURAL, EN ATENCION A LOS REQUERIMIENTOS ADMINISTRATIVOS Y JUDICIALES DEL ´PROCESO DE RESTITUCION DE TIERRAS EN LA"/>
    <s v="2020"/>
    <s v="-0"/>
    <s v="-0"/>
    <s v="-0"/>
    <s v="-0"/>
    <s v="-0"/>
    <x v="1"/>
    <x v="1"/>
  </r>
  <r>
    <s v="2120"/>
    <s v="2020-03-10 00:00:00"/>
    <s v="2020-03-10 15:04:00"/>
    <s v="Gasto"/>
    <s v="Generado"/>
    <s v="0500"/>
    <x v="1"/>
    <x v="22"/>
    <s v="ADQUISICIÓN DE BIENES Y SERVICIOS - SERVICIO DE INFORMACIÓN CATASTRAL - ACTUALIZACIÓN  Y GESTIÓN CATASTRAL  NACIONAL"/>
    <s v="Nación"/>
    <x v="2"/>
    <s v="CSF"/>
    <n v="1000000"/>
    <n v="-1000000"/>
    <n v="0"/>
    <n v="0"/>
    <s v="GASTOS DE MANUTENCION Y ALOJAMIENTO POR PRESTACION DE SERVICIOS PROFESIONALES PARA APOYAR A LA DIRECCION TERRITORIAL BOLIVAR EN LOS REQUERIMIENTOS DEL TRAMITE ADMINISTRATIVO, JUDICIAL Y EL POSTFALLO DEL PROCESO DE RESTITUCION DE TIERRAS EN EL MARCO D"/>
    <s v="2120"/>
    <s v="-0"/>
    <s v="-0"/>
    <s v="-0"/>
    <s v="-0"/>
    <s v="-0"/>
    <x v="1"/>
    <x v="1"/>
  </r>
  <r>
    <s v="2220"/>
    <s v="2020-03-19 00:00:00"/>
    <s v="2020-03-19 15:20:00"/>
    <s v="Gasto"/>
    <s v="Con Compromiso"/>
    <s v="003"/>
    <x v="1"/>
    <x v="21"/>
    <s v="INCAPACIDADES (NO DE PENSIONES)"/>
    <s v="Nación"/>
    <x v="0"/>
    <s v="CSF"/>
    <n v="744871"/>
    <n v="-698358"/>
    <n v="46513"/>
    <n v="0"/>
    <s v="NOMINA SUELDOS MES MARZO DE 2020"/>
    <s v="2220"/>
    <s v="4320, 4420"/>
    <s v="-0"/>
    <s v="10520, 10620, 10720, 10820, 10920, 11020, 11120, 11220, 11320, 11420, 11520, 11620, 11720, 11820, 11920, 12020, 12120, 12220, 12320, 12420, 12520, 12620, 12720, 12820, 12920, 13020, 13120, 13220, 13320, 13420, 13520, 13620, 13720, 13820"/>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s v="120"/>
    <x v="0"/>
    <x v="4"/>
  </r>
  <r>
    <s v="2220"/>
    <s v="2020-03-19 00:00:00"/>
    <s v="2020-03-19 15:20:00"/>
    <s v="Gasto"/>
    <s v="Con Compromiso"/>
    <s v="003"/>
    <x v="1"/>
    <x v="6"/>
    <s v="SUBSIDIO DE ALIMENTACIÓN"/>
    <s v="Nación"/>
    <x v="0"/>
    <s v="CSF"/>
    <n v="934781"/>
    <n v="0"/>
    <n v="934781"/>
    <n v="0"/>
    <s v="NOMINA SUELDOS MES MARZO DE 2020"/>
    <s v="2220"/>
    <s v="4320, 4420"/>
    <s v="-0"/>
    <s v="10520, 10620, 10720, 10820, 10920, 11020, 11120, 11220, 11320, 11420, 11520, 11620, 11720, 11820, 11920, 12020, 12120, 12220, 12320, 12420, 12520, 12620, 12720, 12820, 12920, 13020, 13120, 13220, 13320, 13420, 13520, 13620, 13720, 13820"/>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s v="120"/>
    <x v="0"/>
    <x v="4"/>
  </r>
  <r>
    <s v="2220"/>
    <s v="2020-03-19 00:00:00"/>
    <s v="2020-03-19 15:20:00"/>
    <s v="Gasto"/>
    <s v="Con Compromiso"/>
    <s v="003"/>
    <x v="1"/>
    <x v="4"/>
    <s v="PRIMA DE VACACIONES"/>
    <s v="Nación"/>
    <x v="0"/>
    <s v="CSF"/>
    <n v="412134"/>
    <n v="0"/>
    <n v="412134"/>
    <n v="0"/>
    <s v="NOMINA SUELDOS MES MARZO DE 2020"/>
    <s v="2220"/>
    <s v="4320, 4420"/>
    <s v="-0"/>
    <s v="10520, 10620, 10720, 10820, 10920, 11020, 11120, 11220, 11320, 11420, 11520, 11620, 11720, 11820, 11920, 12020, 12120, 12220, 12320, 12420, 12520, 12620, 12720, 12820, 12920, 13020, 13120, 13220, 13320, 13420, 13520, 13620, 13720, 13820"/>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s v="120"/>
    <x v="0"/>
    <x v="4"/>
  </r>
  <r>
    <s v="2220"/>
    <s v="2020-03-19 00:00:00"/>
    <s v="2020-03-19 15:20:00"/>
    <s v="Gasto"/>
    <s v="Con Compromiso"/>
    <s v="003"/>
    <x v="1"/>
    <x v="8"/>
    <s v="SUELDO BÁSICO"/>
    <s v="Nación"/>
    <x v="0"/>
    <s v="CSF"/>
    <n v="50759375"/>
    <n v="0"/>
    <n v="50759375"/>
    <n v="0"/>
    <s v="NOMINA SUELDOS MES MARZO DE 2020"/>
    <s v="2220"/>
    <s v="4320, 4420"/>
    <s v="-0"/>
    <s v="10520, 10620, 10720, 10820, 10920, 11020, 11120, 11220, 11320, 11420, 11520, 11620, 11720, 11820, 11920, 12020, 12120, 12220, 12320, 12420, 12520, 12620, 12720, 12820, 12920, 13020, 13120, 13220, 13320, 13420, 13520, 13620, 13720, 13820"/>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s v="120"/>
    <x v="0"/>
    <x v="4"/>
  </r>
  <r>
    <s v="2220"/>
    <s v="2020-03-19 00:00:00"/>
    <s v="2020-03-19 15:20:00"/>
    <s v="Gasto"/>
    <s v="Con Compromiso"/>
    <s v="003"/>
    <x v="1"/>
    <x v="10"/>
    <s v="SUELDO DE VACACIONES"/>
    <s v="Nación"/>
    <x v="0"/>
    <s v="CSF"/>
    <n v="540623"/>
    <n v="0"/>
    <n v="540623"/>
    <n v="0"/>
    <s v="NOMINA SUELDOS MES MARZO DE 2020"/>
    <s v="2220"/>
    <s v="4320, 4420"/>
    <s v="-0"/>
    <s v="10520, 10620, 10720, 10820, 10920, 11020, 11120, 11220, 11320, 11420, 11520, 11620, 11720, 11820, 11920, 12020, 12120, 12220, 12320, 12420, 12520, 12620, 12720, 12820, 12920, 13020, 13120, 13220, 13320, 13420, 13520, 13620, 13720, 13820"/>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s v="120"/>
    <x v="0"/>
    <x v="4"/>
  </r>
  <r>
    <s v="2220"/>
    <s v="2020-03-19 00:00:00"/>
    <s v="2020-03-19 15:20:00"/>
    <s v="Gasto"/>
    <s v="Con Compromiso"/>
    <s v="003"/>
    <x v="1"/>
    <x v="7"/>
    <s v="BONIFICACIÓN ESPECIAL DE RECREACIÓN"/>
    <s v="Nación"/>
    <x v="0"/>
    <s v="CSF"/>
    <n v="46672"/>
    <n v="0"/>
    <n v="46672"/>
    <n v="0"/>
    <s v="NOMINA SUELDOS MES MARZO DE 2020"/>
    <s v="2220"/>
    <s v="4320, 4420"/>
    <s v="-0"/>
    <s v="10520, 10620, 10720, 10820, 10920, 11020, 11120, 11220, 11320, 11420, 11520, 11620, 11720, 11820, 11920, 12020, 12120, 12220, 12320, 12420, 12520, 12620, 12720, 12820, 12920, 13020, 13120, 13220, 13320, 13420, 13520, 13620, 13720, 13820"/>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s v="120"/>
    <x v="0"/>
    <x v="4"/>
  </r>
  <r>
    <s v="2220"/>
    <s v="2020-03-19 00:00:00"/>
    <s v="2020-03-19 15:20:00"/>
    <s v="Gasto"/>
    <s v="Con Compromiso"/>
    <s v="003"/>
    <x v="1"/>
    <x v="3"/>
    <s v="AUXILIO DE TRANSPORTE"/>
    <s v="Nación"/>
    <x v="0"/>
    <s v="CSF"/>
    <n v="1333674"/>
    <n v="0"/>
    <n v="1333674"/>
    <n v="0"/>
    <s v="NOMINA SUELDOS MES MARZO DE 2020"/>
    <s v="2220"/>
    <s v="4320, 4420"/>
    <s v="-0"/>
    <s v="10520, 10620, 10720, 10820, 10920, 11020, 11120, 11220, 11320, 11420, 11520, 11620, 11720, 11820, 11920, 12020, 12120, 12220, 12320, 12420, 12520, 12620, 12720, 12820, 12920, 13020, 13120, 13220, 13320, 13420, 13520, 13620, 13720, 13820"/>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s v="120"/>
    <x v="0"/>
    <x v="4"/>
  </r>
  <r>
    <s v="2220"/>
    <s v="2020-03-19 00:00:00"/>
    <s v="2020-03-19 15:20:00"/>
    <s v="Gasto"/>
    <s v="Con Compromiso"/>
    <s v="003"/>
    <x v="1"/>
    <x v="9"/>
    <s v="BONIFICACIÓN POR SERVICIOS PRESTADOS"/>
    <s v="Nación"/>
    <x v="0"/>
    <s v="CSF"/>
    <n v="808397"/>
    <n v="0"/>
    <n v="808397"/>
    <n v="0"/>
    <s v="NOMINA SUELDOS MES MARZO DE 2020"/>
    <s v="2220"/>
    <s v="4320, 4420"/>
    <s v="-0"/>
    <s v="10520, 10620, 10720, 10820, 10920, 11020, 11120, 11220, 11320, 11420, 11520, 11620, 11720, 11820, 11920, 12020, 12120, 12220, 12320, 12420, 12520, 12620, 12720, 12820, 12920, 13020, 13120, 13220, 13320, 13420, 13520, 13620, 13720, 13820"/>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s v="120"/>
    <x v="0"/>
    <x v="4"/>
  </r>
  <r>
    <s v="2220"/>
    <s v="2020-03-19 00:00:00"/>
    <s v="2020-03-19 15:20:00"/>
    <s v="Gasto"/>
    <s v="Con Compromiso"/>
    <s v="003"/>
    <x v="1"/>
    <x v="5"/>
    <s v="PRIMA TÉCNICA NO SALARIAL"/>
    <s v="Nación"/>
    <x v="0"/>
    <s v="CSF"/>
    <n v="2584371"/>
    <n v="0"/>
    <n v="2584371"/>
    <n v="0"/>
    <s v="NOMINA SUELDOS MES MARZO DE 2020"/>
    <s v="2220"/>
    <s v="4320, 4420"/>
    <s v="-0"/>
    <s v="10520, 10620, 10720, 10820, 10920, 11020, 11120, 11220, 11320, 11420, 11520, 11620, 11720, 11820, 11920, 12020, 12120, 12220, 12320, 12420, 12520, 12620, 12720, 12820, 12920, 13020, 13120, 13220, 13320, 13420, 13520, 13620, 13720, 13820"/>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s v="120"/>
    <x v="0"/>
    <x v="4"/>
  </r>
  <r>
    <s v="2320"/>
    <s v="2020-03-27 00:00:00"/>
    <s v="2020-03-27 14:39:00"/>
    <s v="Gasto"/>
    <s v="Con Compromiso"/>
    <s v="003"/>
    <x v="1"/>
    <x v="13"/>
    <s v="SALUD"/>
    <s v="Nación"/>
    <x v="0"/>
    <s v="CSF"/>
    <n v="4091900"/>
    <n v="0"/>
    <n v="4091900"/>
    <n v="0"/>
    <s v="APORTES PARAFISCALES EMPLEADOR NOMINA SUELDOS MES MARZO DE 2020"/>
    <s v="2320"/>
    <s v="4520"/>
    <s v="-0"/>
    <s v="13920, 14020, 14120, 14220, 14320, 14420, 14520, 14620, 14720, 14820, 14920, 15020, 15120, 15220"/>
    <s v="73232920, 73233020, 73233120, 73233220, 73233320, 73233420, 73233520, 73233620, 73233720, 73233820, 73233920, 73234020, 73234120, 73234220"/>
    <s v="-0"/>
    <x v="0"/>
    <x v="4"/>
  </r>
  <r>
    <s v="2320"/>
    <s v="2020-03-27 00:00:00"/>
    <s v="2020-03-27 14:39:00"/>
    <s v="Gasto"/>
    <s v="Con Compromiso"/>
    <s v="003"/>
    <x v="1"/>
    <x v="11"/>
    <s v="PENSIONES"/>
    <s v="Nación"/>
    <x v="0"/>
    <s v="CSF"/>
    <n v="5776100"/>
    <n v="0"/>
    <n v="5776100"/>
    <n v="0"/>
    <s v="APORTES PARAFISCALES EMPLEADOR NOMINA SUELDOS MES MARZO DE 2020"/>
    <s v="2320"/>
    <s v="4520"/>
    <s v="-0"/>
    <s v="13920, 14020, 14120, 14220, 14320, 14420, 14520, 14620, 14720, 14820, 14920, 15020, 15120, 15220"/>
    <s v="73232920, 73233020, 73233120, 73233220, 73233320, 73233420, 73233520, 73233620, 73233720, 73233820, 73233920, 73234020, 73234120, 73234220"/>
    <s v="-0"/>
    <x v="0"/>
    <x v="4"/>
  </r>
  <r>
    <s v="2320"/>
    <s v="2020-03-27 00:00:00"/>
    <s v="2020-03-27 14:39:00"/>
    <s v="Gasto"/>
    <s v="Con Compromiso"/>
    <s v="003"/>
    <x v="1"/>
    <x v="14"/>
    <s v="APORTES AL ICBF"/>
    <s v="Nación"/>
    <x v="0"/>
    <s v="CSF"/>
    <n v="1507800"/>
    <n v="0"/>
    <n v="1507800"/>
    <n v="0"/>
    <s v="APORTES PARAFISCALES EMPLEADOR NOMINA SUELDOS MES MARZO DE 2020"/>
    <s v="2320"/>
    <s v="4520"/>
    <s v="-0"/>
    <s v="13920, 14020, 14120, 14220, 14320, 14420, 14520, 14620, 14720, 14820, 14920, 15020, 15120, 15220"/>
    <s v="73232920, 73233020, 73233120, 73233220, 73233320, 73233420, 73233520, 73233620, 73233720, 73233820, 73233920, 73234020, 73234120, 73234220"/>
    <s v="-0"/>
    <x v="0"/>
    <x v="4"/>
  </r>
  <r>
    <s v="2320"/>
    <s v="2020-03-27 00:00:00"/>
    <s v="2020-03-27 14:39:00"/>
    <s v="Gasto"/>
    <s v="Con Compromiso"/>
    <s v="003"/>
    <x v="1"/>
    <x v="12"/>
    <s v="APORTES AL SENA"/>
    <s v="Nación"/>
    <x v="0"/>
    <s v="CSF"/>
    <n v="1005500"/>
    <n v="0"/>
    <n v="1005500"/>
    <n v="0"/>
    <s v="APORTES PARAFISCALES EMPLEADOR NOMINA SUELDOS MES MARZO DE 2020"/>
    <s v="2320"/>
    <s v="4520"/>
    <s v="-0"/>
    <s v="13920, 14020, 14120, 14220, 14320, 14420, 14520, 14620, 14720, 14820, 14920, 15020, 15120, 15220"/>
    <s v="73232920, 73233020, 73233120, 73233220, 73233320, 73233420, 73233520, 73233620, 73233720, 73233820, 73233920, 73234020, 73234120, 73234220"/>
    <s v="-0"/>
    <x v="0"/>
    <x v="4"/>
  </r>
  <r>
    <s v="2320"/>
    <s v="2020-03-27 00:00:00"/>
    <s v="2020-03-27 14:39:00"/>
    <s v="Gasto"/>
    <s v="Con Compromiso"/>
    <s v="003"/>
    <x v="1"/>
    <x v="16"/>
    <s v="CAJAS DE COMPENSACIÓN FAMILIAR"/>
    <s v="Nación"/>
    <x v="0"/>
    <s v="CSF"/>
    <n v="2010000"/>
    <n v="0"/>
    <n v="2010000"/>
    <n v="0"/>
    <s v="APORTES PARAFISCALES EMPLEADOR NOMINA SUELDOS MES MARZO DE 2020"/>
    <s v="2320"/>
    <s v="4520"/>
    <s v="-0"/>
    <s v="13920, 14020, 14120, 14220, 14320, 14420, 14520, 14620, 14720, 14820, 14920, 15020, 15120, 15220"/>
    <s v="73232920, 73233020, 73233120, 73233220, 73233320, 73233420, 73233520, 73233620, 73233720, 73233820, 73233920, 73234020, 73234120, 73234220"/>
    <s v="-0"/>
    <x v="0"/>
    <x v="4"/>
  </r>
  <r>
    <s v="2320"/>
    <s v="2020-03-27 00:00:00"/>
    <s v="2020-03-27 14:39:00"/>
    <s v="Gasto"/>
    <s v="Con Compromiso"/>
    <s v="003"/>
    <x v="1"/>
    <x v="15"/>
    <s v="APORTES GENERALES AL SISTEMA DE RIESGOS LABORALES"/>
    <s v="Nación"/>
    <x v="0"/>
    <s v="CSF"/>
    <n v="633900"/>
    <n v="0"/>
    <n v="633900"/>
    <n v="0"/>
    <s v="APORTES PARAFISCALES EMPLEADOR NOMINA SUELDOS MES MARZO DE 2020"/>
    <s v="2320"/>
    <s v="4520"/>
    <s v="-0"/>
    <s v="13920, 14020, 14120, 14220, 14320, 14420, 14520, 14620, 14720, 14820, 14920, 15020, 15120, 15220"/>
    <s v="73232920, 73233020, 73233120, 73233220, 73233320, 73233420, 73233520, 73233620, 73233720, 73233820, 73233920, 73234020, 73234120, 73234220"/>
    <s v="-0"/>
    <x v="0"/>
    <x v="4"/>
  </r>
  <r>
    <s v="2420"/>
    <s v="2020-04-20 00:00:00"/>
    <s v="2020-04-20 09:52:00"/>
    <s v="Gasto"/>
    <s v="Con Compromiso"/>
    <s v="0200"/>
    <x v="1"/>
    <x v="25"/>
    <s v="ADQUISICIÓN DE BIENES Y SERVICIOS - SERVICIO DE IMPLEMENTACIÓN SISTEMAS DE GESTIÓN - FORTALECIMIENTO DE LA GESTIÓN INSTITUCIONAL DEL IGAC A NIVEL   NACIONAL"/>
    <s v="Propios"/>
    <x v="1"/>
    <s v="CSF"/>
    <n v="24269760"/>
    <n v="-404496"/>
    <n v="23865264"/>
    <n v="0"/>
    <s v="SERVICIO DE IMPLEMENTACION SISTEMA DE GESTION - FORTALECIMIENTO DE LA GESTION INSTITUCIONAL DEL IGAC NIVEL NACIONAL"/>
    <s v="2420"/>
    <s v="5520"/>
    <s v="9020"/>
    <s v="30120, 38420, 45220, 50920, 57620, 64320, 76320, 79520"/>
    <s v="142919120, 177462220, 216149920, 242616020, 278895520, 311173720, 362081920, 390133620"/>
    <s v="-0"/>
    <x v="1"/>
    <x v="3"/>
  </r>
  <r>
    <s v="2520"/>
    <s v="2020-04-23 00:00:00"/>
    <s v="2020-04-23 20:40:00"/>
    <s v="Gasto"/>
    <s v="Con Compromiso"/>
    <s v="003"/>
    <x v="1"/>
    <x v="8"/>
    <s v="SUELDO BÁSICO"/>
    <s v="Nación"/>
    <x v="0"/>
    <s v="CSF"/>
    <n v="47586580"/>
    <n v="0"/>
    <n v="47586580"/>
    <n v="0"/>
    <s v="NOMINA SUELDOS MES ABRIL DE 2020"/>
    <s v="2520"/>
    <s v="5020, 5120"/>
    <s v="-0"/>
    <s v="17220, 17320, 17420, 17520, 17620, 17720, 17820, 17920, 18020, 18120, 18220, 18320, 18420, 18520, 18620, 18720, 18820, 18920, 19020, 19120, 19220, 19320, 19420, 19520"/>
    <s v="100816820, 100816920, 100817020, 100817120, 100817220, 100817320, 100817420, 100817520, 100817620, 100817720, 100817820, 100817920, 100818020, 100818120, 100818220, 100818320, 100818420, 100818520, 100818620, 100818720, 100818820, 100818920, 100819020, 100819220"/>
    <s v="-0"/>
    <x v="0"/>
    <x v="4"/>
  </r>
  <r>
    <s v="2520"/>
    <s v="2020-04-23 00:00:00"/>
    <s v="2020-04-23 20:40:00"/>
    <s v="Gasto"/>
    <s v="Con Compromiso"/>
    <s v="003"/>
    <x v="1"/>
    <x v="3"/>
    <s v="AUXILIO DE TRANSPORTE"/>
    <s v="Nación"/>
    <x v="0"/>
    <s v="CSF"/>
    <n v="1131394"/>
    <n v="0"/>
    <n v="1131394"/>
    <n v="0"/>
    <s v="NOMINA SUELDOS MES ABRIL DE 2020"/>
    <s v="2520"/>
    <s v="5020, 5120"/>
    <s v="-0"/>
    <s v="17220, 17320, 17420, 17520, 17620, 17720, 17820, 17920, 18020, 18120, 18220, 18320, 18420, 18520, 18620, 18720, 18820, 18920, 19020, 19120, 19220, 19320, 19420, 19520"/>
    <s v="100816820, 100816920, 100817020, 100817120, 100817220, 100817320, 100817420, 100817520, 100817620, 100817720, 100817820, 100817920, 100818020, 100818120, 100818220, 100818320, 100818420, 100818520, 100818620, 100818720, 100818820, 100818920, 100819020, 100819220"/>
    <s v="-0"/>
    <x v="0"/>
    <x v="4"/>
  </r>
  <r>
    <s v="2520"/>
    <s v="2020-04-23 00:00:00"/>
    <s v="2020-04-23 20:40:00"/>
    <s v="Gasto"/>
    <s v="Con Compromiso"/>
    <s v="003"/>
    <x v="1"/>
    <x v="9"/>
    <s v="BONIFICACIÓN POR SERVICIOS PRESTADOS"/>
    <s v="Nación"/>
    <x v="0"/>
    <s v="CSF"/>
    <n v="756426"/>
    <n v="0"/>
    <n v="756426"/>
    <n v="0"/>
    <s v="NOMINA SUELDOS MES ABRIL DE 2020"/>
    <s v="2520"/>
    <s v="5020, 5120"/>
    <s v="-0"/>
    <s v="17220, 17320, 17420, 17520, 17620, 17720, 17820, 17920, 18020, 18120, 18220, 18320, 18420, 18520, 18620, 18720, 18820, 18920, 19020, 19120, 19220, 19320, 19420, 19520"/>
    <s v="100816820, 100816920, 100817020, 100817120, 100817220, 100817320, 100817420, 100817520, 100817620, 100817720, 100817820, 100817920, 100818020, 100818120, 100818220, 100818320, 100818420, 100818520, 100818620, 100818720, 100818820, 100818920, 100819020, 100819220"/>
    <s v="-0"/>
    <x v="0"/>
    <x v="4"/>
  </r>
  <r>
    <s v="2520"/>
    <s v="2020-04-23 00:00:00"/>
    <s v="2020-04-23 20:40:00"/>
    <s v="Gasto"/>
    <s v="Con Compromiso"/>
    <s v="003"/>
    <x v="1"/>
    <x v="5"/>
    <s v="PRIMA TÉCNICA NO SALARIAL"/>
    <s v="Nación"/>
    <x v="0"/>
    <s v="CSF"/>
    <n v="2354967"/>
    <n v="0"/>
    <n v="2354967"/>
    <n v="0"/>
    <s v="NOMINA SUELDOS MES ABRIL DE 2020"/>
    <s v="2520"/>
    <s v="5020, 5120"/>
    <s v="-0"/>
    <s v="17220, 17320, 17420, 17520, 17620, 17720, 17820, 17920, 18020, 18120, 18220, 18320, 18420, 18520, 18620, 18720, 18820, 18920, 19020, 19120, 19220, 19320, 19420, 19520"/>
    <s v="100816820, 100816920, 100817020, 100817120, 100817220, 100817320, 100817420, 100817520, 100817620, 100817720, 100817820, 100817920, 100818020, 100818120, 100818220, 100818320, 100818420, 100818520, 100818620, 100818720, 100818820, 100818920, 100819020, 100819220"/>
    <s v="-0"/>
    <x v="0"/>
    <x v="4"/>
  </r>
  <r>
    <s v="2520"/>
    <s v="2020-04-23 00:00:00"/>
    <s v="2020-04-23 20:40:00"/>
    <s v="Gasto"/>
    <s v="Con Compromiso"/>
    <s v="003"/>
    <x v="1"/>
    <x v="6"/>
    <s v="SUBSIDIO DE ALIMENTACIÓN"/>
    <s v="Nación"/>
    <x v="0"/>
    <s v="CSF"/>
    <n v="859274"/>
    <n v="0"/>
    <n v="859274"/>
    <n v="0"/>
    <s v="NOMINA SUELDOS MES ABRIL DE 2020"/>
    <s v="2520"/>
    <s v="5020, 5120"/>
    <s v="-0"/>
    <s v="17220, 17320, 17420, 17520, 17620, 17720, 17820, 17920, 18020, 18120, 18220, 18320, 18420, 18520, 18620, 18720, 18820, 18920, 19020, 19120, 19220, 19320, 19420, 19520"/>
    <s v="100816820, 100816920, 100817020, 100817120, 100817220, 100817320, 100817420, 100817520, 100817620, 100817720, 100817820, 100817920, 100818020, 100818120, 100818220, 100818320, 100818420, 100818520, 100818620, 100818720, 100818820, 100818920, 100819020, 100819220"/>
    <s v="-0"/>
    <x v="0"/>
    <x v="4"/>
  </r>
  <r>
    <s v="2620"/>
    <s v="2020-04-28 00:00:00"/>
    <s v="2020-04-28 15:40:00"/>
    <s v="Gasto"/>
    <s v="Con Compromiso"/>
    <s v="003"/>
    <x v="1"/>
    <x v="11"/>
    <s v="PENSIONES"/>
    <s v="Nación"/>
    <x v="0"/>
    <s v="CSF"/>
    <n v="1088000"/>
    <n v="0"/>
    <n v="1088000"/>
    <n v="0"/>
    <s v="APORTES PARAFISCALES EMPLEADOR NOMINA SUELDOS MES ABRIL 2020"/>
    <s v="2620"/>
    <s v="5220"/>
    <s v="-0"/>
    <s v="19620, 19720, 19820, 19920, 20020, 20120, 20220, 20320, 20420, 20520, 20620, 20720, 20820, 20920"/>
    <s v="104952120, 104952220, 104952320, 104952420, 104952520, 104952620, 104952720, 104952820, 104952920, 104953020, 104953120, 104953220, 104953320, 104953420"/>
    <s v="-0"/>
    <x v="0"/>
    <x v="4"/>
  </r>
  <r>
    <s v="2620"/>
    <s v="2020-04-28 00:00:00"/>
    <s v="2020-04-28 15:40:00"/>
    <s v="Gasto"/>
    <s v="Con Compromiso"/>
    <s v="003"/>
    <x v="1"/>
    <x v="15"/>
    <s v="APORTES GENERALES AL SISTEMA DE RIESGOS LABORALES"/>
    <s v="Nación"/>
    <x v="0"/>
    <s v="CSF"/>
    <n v="621000"/>
    <n v="0"/>
    <n v="621000"/>
    <n v="0"/>
    <s v="APORTES PARAFISCALES EMPLEADOR NOMINA SUELDOS MES ABRIL 2020"/>
    <s v="2620"/>
    <s v="5220"/>
    <s v="-0"/>
    <s v="19620, 19720, 19820, 19920, 20020, 20120, 20220, 20320, 20420, 20520, 20620, 20720, 20820, 20920"/>
    <s v="104952120, 104952220, 104952320, 104952420, 104952520, 104952620, 104952720, 104952820, 104952920, 104953020, 104953120, 104953220, 104953320, 104953420"/>
    <s v="-0"/>
    <x v="0"/>
    <x v="4"/>
  </r>
  <r>
    <s v="2620"/>
    <s v="2020-04-28 00:00:00"/>
    <s v="2020-04-28 15:40:00"/>
    <s v="Gasto"/>
    <s v="Con Compromiso"/>
    <s v="003"/>
    <x v="1"/>
    <x v="14"/>
    <s v="APORTES AL ICBF"/>
    <s v="Nación"/>
    <x v="0"/>
    <s v="CSF"/>
    <n v="1511200"/>
    <n v="0"/>
    <n v="1511200"/>
    <n v="0"/>
    <s v="APORTES PARAFISCALES EMPLEADOR NOMINA SUELDOS MES ABRIL 2020"/>
    <s v="2620"/>
    <s v="5220"/>
    <s v="-0"/>
    <s v="19620, 19720, 19820, 19920, 20020, 20120, 20220, 20320, 20420, 20520, 20620, 20720, 20820, 20920"/>
    <s v="104952120, 104952220, 104952320, 104952420, 104952520, 104952620, 104952720, 104952820, 104952920, 104953020, 104953120, 104953220, 104953320, 104953420"/>
    <s v="-0"/>
    <x v="0"/>
    <x v="4"/>
  </r>
  <r>
    <s v="2620"/>
    <s v="2020-04-28 00:00:00"/>
    <s v="2020-04-28 15:40:00"/>
    <s v="Gasto"/>
    <s v="Con Compromiso"/>
    <s v="003"/>
    <x v="1"/>
    <x v="12"/>
    <s v="APORTES AL SENA"/>
    <s v="Nación"/>
    <x v="0"/>
    <s v="CSF"/>
    <n v="1007600"/>
    <n v="0"/>
    <n v="1007600"/>
    <n v="0"/>
    <s v="APORTES PARAFISCALES EMPLEADOR NOMINA SUELDOS MES ABRIL 2020"/>
    <s v="2620"/>
    <s v="5220"/>
    <s v="-0"/>
    <s v="19620, 19720, 19820, 19920, 20020, 20120, 20220, 20320, 20420, 20520, 20620, 20720, 20820, 20920"/>
    <s v="104952120, 104952220, 104952320, 104952420, 104952520, 104952620, 104952720, 104952820, 104952920, 104953020, 104953120, 104953220, 104953320, 104953420"/>
    <s v="-0"/>
    <x v="0"/>
    <x v="4"/>
  </r>
  <r>
    <s v="2620"/>
    <s v="2020-04-28 00:00:00"/>
    <s v="2020-04-28 15:40:00"/>
    <s v="Gasto"/>
    <s v="Con Compromiso"/>
    <s v="003"/>
    <x v="1"/>
    <x v="13"/>
    <s v="SALUD"/>
    <s v="Nación"/>
    <x v="0"/>
    <s v="CSF"/>
    <n v="4109400"/>
    <n v="0"/>
    <n v="4109400"/>
    <n v="0"/>
    <s v="APORTES PARAFISCALES EMPLEADOR NOMINA SUELDOS MES ABRIL 2020"/>
    <s v="2620"/>
    <s v="5220"/>
    <s v="-0"/>
    <s v="19620, 19720, 19820, 19920, 20020, 20120, 20220, 20320, 20420, 20520, 20620, 20720, 20820, 20920"/>
    <s v="104952120, 104952220, 104952320, 104952420, 104952520, 104952620, 104952720, 104952820, 104952920, 104953020, 104953120, 104953220, 104953320, 104953420"/>
    <s v="-0"/>
    <x v="0"/>
    <x v="4"/>
  </r>
  <r>
    <s v="2620"/>
    <s v="2020-04-28 00:00:00"/>
    <s v="2020-04-28 15:40:00"/>
    <s v="Gasto"/>
    <s v="Con Compromiso"/>
    <s v="003"/>
    <x v="1"/>
    <x v="16"/>
    <s v="CAJAS DE COMPENSACIÓN FAMILIAR"/>
    <s v="Nación"/>
    <x v="0"/>
    <s v="CSF"/>
    <n v="2014400"/>
    <n v="0"/>
    <n v="2014400"/>
    <n v="0"/>
    <s v="APORTES PARAFISCALES EMPLEADOR NOMINA SUELDOS MES ABRIL 2020"/>
    <s v="2620"/>
    <s v="5220"/>
    <s v="-0"/>
    <s v="19620, 19720, 19820, 19920, 20020, 20120, 20220, 20320, 20420, 20520, 20620, 20720, 20820, 20920"/>
    <s v="104952120, 104952220, 104952320, 104952420, 104952520, 104952620, 104952720, 104952820, 104952920, 104953020, 104953120, 104953220, 104953320, 104953420"/>
    <s v="-0"/>
    <x v="0"/>
    <x v="4"/>
  </r>
  <r>
    <s v="2720"/>
    <s v="2020-05-19 00:00:00"/>
    <s v="2020-05-19 17:48:00"/>
    <s v="Gasto"/>
    <s v="Con Compromiso"/>
    <s v="003"/>
    <x v="1"/>
    <x v="14"/>
    <s v="APORTES AL ICBF"/>
    <s v="Nación"/>
    <x v="0"/>
    <s v="CSF"/>
    <n v="145800"/>
    <n v="0"/>
    <n v="145800"/>
    <n v="0"/>
    <s v="APORTES PARAFISCALES EMPLEADOR REAJUSTE MESES ENERO Y FEBRERO"/>
    <s v="2720"/>
    <s v="6220"/>
    <s v="-0"/>
    <s v="23420, 23520, 23620, 23720, 23820, 23920, 24020, 24120, 24220, 24320, 24420, 24520, 24620, 24720"/>
    <s v="122419920, 122420020, 122420120, 122420220, 122420320, 122420420, 122420520, 122420620, 122420720, 122420820, 122420920, 122421020, 122421120, 122421220"/>
    <s v="-0"/>
    <x v="0"/>
    <x v="4"/>
  </r>
  <r>
    <s v="2720"/>
    <s v="2020-05-19 00:00:00"/>
    <s v="2020-05-19 17:48:00"/>
    <s v="Gasto"/>
    <s v="Con Compromiso"/>
    <s v="003"/>
    <x v="1"/>
    <x v="13"/>
    <s v="SALUD"/>
    <s v="Nación"/>
    <x v="0"/>
    <s v="CSF"/>
    <n v="399900"/>
    <n v="0"/>
    <n v="399900"/>
    <n v="0"/>
    <s v="APORTES PARAFISCALES EMPLEADOR REAJUSTE MESES ENERO Y FEBRERO"/>
    <s v="2720"/>
    <s v="6220"/>
    <s v="-0"/>
    <s v="23420, 23520, 23620, 23720, 23820, 23920, 24020, 24120, 24220, 24320, 24420, 24520, 24620, 24720"/>
    <s v="122419920, 122420020, 122420120, 122420220, 122420320, 122420420, 122420520, 122420620, 122420720, 122420820, 122420920, 122421020, 122421120, 122421220"/>
    <s v="-0"/>
    <x v="0"/>
    <x v="4"/>
  </r>
  <r>
    <s v="2720"/>
    <s v="2020-05-19 00:00:00"/>
    <s v="2020-05-19 17:48:00"/>
    <s v="Gasto"/>
    <s v="Con Compromiso"/>
    <s v="003"/>
    <x v="1"/>
    <x v="15"/>
    <s v="APORTES GENERALES AL SISTEMA DE RIESGOS LABORALES"/>
    <s v="Nación"/>
    <x v="0"/>
    <s v="CSF"/>
    <n v="53500"/>
    <n v="0"/>
    <n v="53500"/>
    <n v="0"/>
    <s v="APORTES PARAFISCALES EMPLEADOR REAJUSTE MESES ENERO Y FEBRERO"/>
    <s v="2720"/>
    <s v="6220"/>
    <s v="-0"/>
    <s v="23420, 23520, 23620, 23720, 23820, 23920, 24020, 24120, 24220, 24320, 24420, 24520, 24620, 24720"/>
    <s v="122419920, 122420020, 122420120, 122420220, 122420320, 122420420, 122420520, 122420620, 122420720, 122420820, 122420920, 122421020, 122421120, 122421220"/>
    <s v="-0"/>
    <x v="0"/>
    <x v="4"/>
  </r>
  <r>
    <s v="2720"/>
    <s v="2020-05-19 00:00:00"/>
    <s v="2020-05-19 17:48:00"/>
    <s v="Gasto"/>
    <s v="Con Compromiso"/>
    <s v="003"/>
    <x v="1"/>
    <x v="12"/>
    <s v="APORTES AL SENA"/>
    <s v="Nación"/>
    <x v="0"/>
    <s v="CSF"/>
    <n v="98000"/>
    <n v="0"/>
    <n v="98000"/>
    <n v="0"/>
    <s v="APORTES PARAFISCALES EMPLEADOR REAJUSTE MESES ENERO Y FEBRERO"/>
    <s v="2720"/>
    <s v="6220"/>
    <s v="-0"/>
    <s v="23420, 23520, 23620, 23720, 23820, 23920, 24020, 24120, 24220, 24320, 24420, 24520, 24620, 24720"/>
    <s v="122419920, 122420020, 122420120, 122420220, 122420320, 122420420, 122420520, 122420620, 122420720, 122420820, 122420920, 122421020, 122421120, 122421220"/>
    <s v="-0"/>
    <x v="0"/>
    <x v="4"/>
  </r>
  <r>
    <s v="2720"/>
    <s v="2020-05-19 00:00:00"/>
    <s v="2020-05-19 17:48:00"/>
    <s v="Gasto"/>
    <s v="Con Compromiso"/>
    <s v="003"/>
    <x v="1"/>
    <x v="11"/>
    <s v="PENSIONES"/>
    <s v="Nación"/>
    <x v="0"/>
    <s v="CSF"/>
    <n v="564200"/>
    <n v="0"/>
    <n v="564200"/>
    <n v="0"/>
    <s v="APORTES PARAFISCALES EMPLEADOR REAJUSTE MESES ENERO Y FEBRERO"/>
    <s v="2720"/>
    <s v="6220"/>
    <s v="-0"/>
    <s v="23420, 23520, 23620, 23720, 23820, 23920, 24020, 24120, 24220, 24320, 24420, 24520, 24620, 24720"/>
    <s v="122419920, 122420020, 122420120, 122420220, 122420320, 122420420, 122420520, 122420620, 122420720, 122420820, 122420920, 122421020, 122421120, 122421220"/>
    <s v="-0"/>
    <x v="0"/>
    <x v="4"/>
  </r>
  <r>
    <s v="2720"/>
    <s v="2020-05-19 00:00:00"/>
    <s v="2020-05-19 17:48:00"/>
    <s v="Gasto"/>
    <s v="Con Compromiso"/>
    <s v="003"/>
    <x v="1"/>
    <x v="16"/>
    <s v="CAJAS DE COMPENSACIÓN FAMILIAR"/>
    <s v="Nación"/>
    <x v="0"/>
    <s v="CSF"/>
    <n v="196100"/>
    <n v="0"/>
    <n v="196100"/>
    <n v="0"/>
    <s v="APORTES PARAFISCALES EMPLEADOR REAJUSTE MESES ENERO Y FEBRERO"/>
    <s v="2720"/>
    <s v="6220"/>
    <s v="-0"/>
    <s v="23420, 23520, 23620, 23720, 23820, 23920, 24020, 24120, 24220, 24320, 24420, 24520, 24620, 24720"/>
    <s v="122419920, 122420020, 122420120, 122420220, 122420320, 122420420, 122420520, 122420620, 122420720, 122420820, 122420920, 122421020, 122421120, 122421220"/>
    <s v="-0"/>
    <x v="0"/>
    <x v="4"/>
  </r>
  <r>
    <s v="2820"/>
    <s v="2020-05-21 00:00:00"/>
    <s v="2020-05-21 17:12:00"/>
    <s v="Gasto"/>
    <s v="Con Compromiso"/>
    <s v="003"/>
    <x v="1"/>
    <x v="5"/>
    <s v="PRIMA TÉCNICA NO SALARIAL"/>
    <s v="Nación"/>
    <x v="0"/>
    <s v="CSF"/>
    <n v="2354967"/>
    <n v="0"/>
    <n v="2354967"/>
    <n v="0"/>
    <s v="NOMINA SUELDOS MES DE MAYO DE 2020"/>
    <s v="2820"/>
    <s v="6320, 6420"/>
    <s v="-0"/>
    <s v="24820, 24920, 25020, 25120, 25220, 25320, 25420, 25520, 25620, 25720, 25820, 25920, 26020, 26120, 26220, 26320, 26420, 26520, 26620, 26720, 26820, 26920, 27020, 27120, 27220"/>
    <s v="126120820, 126120920, 126121020, 126121120, 126121220, 126121320, 126121420, 126121520, 126121620, 126121720, 126121820, 126121920, 126122020, 126122120, 126122220, 126122320, 126122420, 126122520, 126122620, 126122720, 126122820, 126122920, 126123020, 126267620, 126267720"/>
    <s v="-0"/>
    <x v="0"/>
    <x v="4"/>
  </r>
  <r>
    <s v="2820"/>
    <s v="2020-05-21 00:00:00"/>
    <s v="2020-05-21 17:12:00"/>
    <s v="Gasto"/>
    <s v="Con Compromiso"/>
    <s v="003"/>
    <x v="1"/>
    <x v="8"/>
    <s v="SUELDO BÁSICO"/>
    <s v="Nación"/>
    <x v="0"/>
    <s v="CSF"/>
    <n v="47586580"/>
    <n v="0"/>
    <n v="47586580"/>
    <n v="0"/>
    <s v="NOMINA SUELDOS MES DE MAYO DE 2020"/>
    <s v="2820"/>
    <s v="6320, 6420"/>
    <s v="-0"/>
    <s v="24820, 24920, 25020, 25120, 25220, 25320, 25420, 25520, 25620, 25720, 25820, 25920, 26020, 26120, 26220, 26320, 26420, 26520, 26620, 26720, 26820, 26920, 27020, 27120, 27220"/>
    <s v="126120820, 126120920, 126121020, 126121120, 126121220, 126121320, 126121420, 126121520, 126121620, 126121720, 126121820, 126121920, 126122020, 126122120, 126122220, 126122320, 126122420, 126122520, 126122620, 126122720, 126122820, 126122920, 126123020, 126267620, 126267720"/>
    <s v="-0"/>
    <x v="0"/>
    <x v="4"/>
  </r>
  <r>
    <s v="2820"/>
    <s v="2020-05-21 00:00:00"/>
    <s v="2020-05-21 17:12:00"/>
    <s v="Gasto"/>
    <s v="Con Compromiso"/>
    <s v="003"/>
    <x v="1"/>
    <x v="7"/>
    <s v="BONIFICACIÓN ESPECIAL DE RECREACIÓN"/>
    <s v="Nación"/>
    <x v="0"/>
    <s v="CSF"/>
    <n v="199221"/>
    <n v="0"/>
    <n v="199221"/>
    <n v="0"/>
    <s v="NOMINA SUELDOS MES DE MAYO DE 2020"/>
    <s v="2820"/>
    <s v="6320, 6420"/>
    <s v="-0"/>
    <s v="24820, 24920, 25020, 25120, 25220, 25320, 25420, 25520, 25620, 25720, 25820, 25920, 26020, 26120, 26220, 26320, 26420, 26520, 26620, 26720, 26820, 26920, 27020, 27120, 27220"/>
    <s v="126120820, 126120920, 126121020, 126121120, 126121220, 126121320, 126121420, 126121520, 126121620, 126121720, 126121820, 126121920, 126122020, 126122120, 126122220, 126122320, 126122420, 126122520, 126122620, 126122720, 126122820, 126122920, 126123020, 126267620, 126267720"/>
    <s v="-0"/>
    <x v="0"/>
    <x v="4"/>
  </r>
  <r>
    <s v="2820"/>
    <s v="2020-05-21 00:00:00"/>
    <s v="2020-05-21 17:12:00"/>
    <s v="Gasto"/>
    <s v="Con Compromiso"/>
    <s v="003"/>
    <x v="1"/>
    <x v="10"/>
    <s v="SUELDO DE VACACIONES"/>
    <s v="Nación"/>
    <x v="0"/>
    <s v="CSF"/>
    <n v="3048740"/>
    <n v="0"/>
    <n v="3048740"/>
    <n v="0"/>
    <s v="NOMINA SUELDOS MES DE MAYO DE 2020"/>
    <s v="2820"/>
    <s v="6320, 6420"/>
    <s v="-0"/>
    <s v="24820, 24920, 25020, 25120, 25220, 25320, 25420, 25520, 25620, 25720, 25820, 25920, 26020, 26120, 26220, 26320, 26420, 26520, 26620, 26720, 26820, 26920, 27020, 27120, 27220"/>
    <s v="126120820, 126120920, 126121020, 126121120, 126121220, 126121320, 126121420, 126121520, 126121620, 126121720, 126121820, 126121920, 126122020, 126122120, 126122220, 126122320, 126122420, 126122520, 126122620, 126122720, 126122820, 126122920, 126123020, 126267620, 126267720"/>
    <s v="-0"/>
    <x v="0"/>
    <x v="4"/>
  </r>
  <r>
    <s v="2820"/>
    <s v="2020-05-21 00:00:00"/>
    <s v="2020-05-21 17:12:00"/>
    <s v="Gasto"/>
    <s v="Con Compromiso"/>
    <s v="003"/>
    <x v="1"/>
    <x v="6"/>
    <s v="SUBSIDIO DE ALIMENTACIÓN"/>
    <s v="Nación"/>
    <x v="0"/>
    <s v="CSF"/>
    <n v="859274"/>
    <n v="0"/>
    <n v="859274"/>
    <n v="0"/>
    <s v="NOMINA SUELDOS MES DE MAYO DE 2020"/>
    <s v="2820"/>
    <s v="6320, 6420"/>
    <s v="-0"/>
    <s v="24820, 24920, 25020, 25120, 25220, 25320, 25420, 25520, 25620, 25720, 25820, 25920, 26020, 26120, 26220, 26320, 26420, 26520, 26620, 26720, 26820, 26920, 27020, 27120, 27220"/>
    <s v="126120820, 126120920, 126121020, 126121120, 126121220, 126121320, 126121420, 126121520, 126121620, 126121720, 126121820, 126121920, 126122020, 126122120, 126122220, 126122320, 126122420, 126122520, 126122620, 126122720, 126122820, 126122920, 126123020, 126267620, 126267720"/>
    <s v="-0"/>
    <x v="0"/>
    <x v="4"/>
  </r>
  <r>
    <s v="2820"/>
    <s v="2020-05-21 00:00:00"/>
    <s v="2020-05-21 17:12:00"/>
    <s v="Gasto"/>
    <s v="Con Compromiso"/>
    <s v="003"/>
    <x v="1"/>
    <x v="4"/>
    <s v="PRIMA DE VACACIONES"/>
    <s v="Nación"/>
    <x v="0"/>
    <s v="CSF"/>
    <n v="2800510"/>
    <n v="0"/>
    <n v="2800510"/>
    <n v="0"/>
    <s v="NOMINA SUELDOS MES DE MAYO DE 2020"/>
    <s v="2820"/>
    <s v="6320, 6420"/>
    <s v="-0"/>
    <s v="24820, 24920, 25020, 25120, 25220, 25320, 25420, 25520, 25620, 25720, 25820, 25920, 26020, 26120, 26220, 26320, 26420, 26520, 26620, 26720, 26820, 26920, 27020, 27120, 27220"/>
    <s v="126120820, 126120920, 126121020, 126121120, 126121220, 126121320, 126121420, 126121520, 126121620, 126121720, 126121820, 126121920, 126122020, 126122120, 126122220, 126122320, 126122420, 126122520, 126122620, 126122720, 126122820, 126122920, 126123020, 126267620, 126267720"/>
    <s v="-0"/>
    <x v="0"/>
    <x v="4"/>
  </r>
  <r>
    <s v="2820"/>
    <s v="2020-05-21 00:00:00"/>
    <s v="2020-05-21 17:12:00"/>
    <s v="Gasto"/>
    <s v="Con Compromiso"/>
    <s v="003"/>
    <x v="1"/>
    <x v="3"/>
    <s v="AUXILIO DE TRANSPORTE"/>
    <s v="Nación"/>
    <x v="0"/>
    <s v="CSF"/>
    <n v="1131394"/>
    <n v="0"/>
    <n v="1131394"/>
    <n v="0"/>
    <s v="NOMINA SUELDOS MES DE MAYO DE 2020"/>
    <s v="2820"/>
    <s v="6320, 6420"/>
    <s v="-0"/>
    <s v="24820, 24920, 25020, 25120, 25220, 25320, 25420, 25520, 25620, 25720, 25820, 25920, 26020, 26120, 26220, 26320, 26420, 26520, 26620, 26720, 26820, 26920, 27020, 27120, 27220"/>
    <s v="126120820, 126120920, 126121020, 126121120, 126121220, 126121320, 126121420, 126121520, 126121620, 126121720, 126121820, 126121920, 126122020, 126122120, 126122220, 126122320, 126122420, 126122520, 126122620, 126122720, 126122820, 126122920, 126123020, 126267620, 126267720"/>
    <s v="-0"/>
    <x v="0"/>
    <x v="4"/>
  </r>
  <r>
    <s v="2920"/>
    <s v="2020-05-22 00:00:00"/>
    <s v="2020-05-22 17:33:00"/>
    <s v="Gasto"/>
    <s v="Con Compromiso"/>
    <s v="003"/>
    <x v="1"/>
    <x v="15"/>
    <s v="APORTES GENERALES AL SISTEMA DE RIESGOS LABORALES"/>
    <s v="Nación"/>
    <x v="0"/>
    <s v="CSF"/>
    <n v="617000"/>
    <n v="0"/>
    <n v="617000"/>
    <n v="0"/>
    <s v="APORTES PARAFISCALES EMPLEADOR NOMINA SUELDOS MES MAYO 2020"/>
    <s v="2920"/>
    <s v="6520"/>
    <s v="-0"/>
    <s v="27320, 27420, 27520, 27620, 27720, 27820, 27920, 28020, 28120, 28220, 28320, 28420, 28520, 28620"/>
    <s v="127841420, 127841520, 127841620, 127841720, 127841820, 127841920, 127842020, 127842120, 127842220, 127842320, 127842420, 127842520, 127842620, 127842720"/>
    <s v="-0"/>
    <x v="0"/>
    <x v="4"/>
  </r>
  <r>
    <s v="2920"/>
    <s v="2020-05-22 00:00:00"/>
    <s v="2020-05-22 17:33:00"/>
    <s v="Gasto"/>
    <s v="Con Compromiso"/>
    <s v="003"/>
    <x v="1"/>
    <x v="12"/>
    <s v="APORTES AL SENA"/>
    <s v="Nación"/>
    <x v="0"/>
    <s v="CSF"/>
    <n v="1048500"/>
    <n v="0"/>
    <n v="1048500"/>
    <n v="0"/>
    <s v="APORTES PARAFISCALES EMPLEADOR NOMINA SUELDOS MES MAYO 2020"/>
    <s v="2920"/>
    <s v="6520"/>
    <s v="-0"/>
    <s v="27320, 27420, 27520, 27620, 27720, 27820, 27920, 28020, 28120, 28220, 28320, 28420, 28520, 28620"/>
    <s v="127841420, 127841520, 127841620, 127841720, 127841820, 127841920, 127842020, 127842120, 127842220, 127842320, 127842420, 127842520, 127842620, 127842720"/>
    <s v="-0"/>
    <x v="0"/>
    <x v="4"/>
  </r>
  <r>
    <s v="2920"/>
    <s v="2020-05-22 00:00:00"/>
    <s v="2020-05-22 17:33:00"/>
    <s v="Gasto"/>
    <s v="Con Compromiso"/>
    <s v="003"/>
    <x v="1"/>
    <x v="13"/>
    <s v="SALUD"/>
    <s v="Nación"/>
    <x v="0"/>
    <s v="CSF"/>
    <n v="4045100"/>
    <n v="0"/>
    <n v="4045100"/>
    <n v="0"/>
    <s v="APORTES PARAFISCALES EMPLEADOR NOMINA SUELDOS MES MAYO 2020"/>
    <s v="2920"/>
    <s v="6520"/>
    <s v="-0"/>
    <s v="27320, 27420, 27520, 27620, 27720, 27820, 27920, 28020, 28120, 28220, 28320, 28420, 28520, 28620"/>
    <s v="127841420, 127841520, 127841620, 127841720, 127841820, 127841920, 127842020, 127842120, 127842220, 127842320, 127842420, 127842520, 127842620, 127842720"/>
    <s v="-0"/>
    <x v="0"/>
    <x v="4"/>
  </r>
  <r>
    <s v="2920"/>
    <s v="2020-05-22 00:00:00"/>
    <s v="2020-05-22 17:33:00"/>
    <s v="Gasto"/>
    <s v="Con Compromiso"/>
    <s v="003"/>
    <x v="1"/>
    <x v="16"/>
    <s v="CAJAS DE COMPENSACIÓN FAMILIAR"/>
    <s v="Nación"/>
    <x v="0"/>
    <s v="CSF"/>
    <n v="2096200"/>
    <n v="0"/>
    <n v="2096200"/>
    <n v="0"/>
    <s v="APORTES PARAFISCALES EMPLEADOR NOMINA SUELDOS MES MAYO 2020"/>
    <s v="2920"/>
    <s v="6520"/>
    <s v="-0"/>
    <s v="27320, 27420, 27520, 27620, 27720, 27820, 27920, 28020, 28120, 28220, 28320, 28420, 28520, 28620"/>
    <s v="127841420, 127841520, 127841620, 127841720, 127841820, 127841920, 127842020, 127842120, 127842220, 127842320, 127842420, 127842520, 127842620, 127842720"/>
    <s v="-0"/>
    <x v="0"/>
    <x v="4"/>
  </r>
  <r>
    <s v="2920"/>
    <s v="2020-05-22 00:00:00"/>
    <s v="2020-05-22 17:33:00"/>
    <s v="Gasto"/>
    <s v="Con Compromiso"/>
    <s v="003"/>
    <x v="1"/>
    <x v="11"/>
    <s v="PENSIONES"/>
    <s v="Nación"/>
    <x v="0"/>
    <s v="CSF"/>
    <n v="5710100"/>
    <n v="0"/>
    <n v="5710100"/>
    <n v="0"/>
    <s v="APORTES PARAFISCALES EMPLEADOR NOMINA SUELDOS MES MAYO 2020"/>
    <s v="2920"/>
    <s v="6520"/>
    <s v="-0"/>
    <s v="27320, 27420, 27520, 27620, 27720, 27820, 27920, 28020, 28120, 28220, 28320, 28420, 28520, 28620"/>
    <s v="127841420, 127841520, 127841620, 127841720, 127841820, 127841920, 127842020, 127842120, 127842220, 127842320, 127842420, 127842520, 127842620, 127842720"/>
    <s v="-0"/>
    <x v="0"/>
    <x v="4"/>
  </r>
  <r>
    <s v="2920"/>
    <s v="2020-05-22 00:00:00"/>
    <s v="2020-05-22 17:33:00"/>
    <s v="Gasto"/>
    <s v="Con Compromiso"/>
    <s v="003"/>
    <x v="1"/>
    <x v="14"/>
    <s v="APORTES AL ICBF"/>
    <s v="Nación"/>
    <x v="0"/>
    <s v="CSF"/>
    <n v="1572500"/>
    <n v="0"/>
    <n v="1572500"/>
    <n v="0"/>
    <s v="APORTES PARAFISCALES EMPLEADOR NOMINA SUELDOS MES MAYO 2020"/>
    <s v="2920"/>
    <s v="6520"/>
    <s v="-0"/>
    <s v="27320, 27420, 27520, 27620, 27720, 27820, 27920, 28020, 28120, 28220, 28320, 28420, 28520, 28620"/>
    <s v="127841420, 127841520, 127841620, 127841720, 127841820, 127841920, 127842020, 127842120, 127842220, 127842320, 127842420, 127842520, 127842620, 127842720"/>
    <s v="-0"/>
    <x v="0"/>
    <x v="4"/>
  </r>
  <r>
    <s v="3020"/>
    <s v="2020-06-04 00:00:00"/>
    <s v="2020-06-04 17:53:00"/>
    <s v="Gasto"/>
    <s v="Con Compromiso"/>
    <s v="003"/>
    <x v="1"/>
    <x v="26"/>
    <s v="PRIMA DE SERVICIO"/>
    <s v="Nación"/>
    <x v="0"/>
    <s v="CSF"/>
    <n v="52699399"/>
    <n v="0"/>
    <n v="52699399"/>
    <n v="0"/>
    <s v="NOMINA PRIMAS DE SERVICIOS"/>
    <s v="3020"/>
    <s v="6620"/>
    <s v="-0"/>
    <s v="30220, 30320, 30420, 30520, 30620, 30720, 30820, 30920, 31020, 31120, 31220, 31320, 31420, 31520, 31620, 31720, 31820, 31920, 32020, 32120, 32220, 32320, 32420"/>
    <s v="143029620, 143029720, 143029820, 143029920, 143030020, 143030120, 143030220, 143030320, 143030420, 143030520, 143030620, 143030720, 143030820, 143030920, 143031020, 143031120, 143031220, 143031320, 143031420, 143031520, 143031620, 143031720, 143031820"/>
    <s v="-0"/>
    <x v="0"/>
    <x v="4"/>
  </r>
  <r>
    <s v="3120"/>
    <s v="2020-06-19 00:00:00"/>
    <s v="2020-06-19 18:41:00"/>
    <s v="Gasto"/>
    <s v="Con Compromiso"/>
    <s v="003"/>
    <x v="1"/>
    <x v="3"/>
    <s v="AUXILIO DE TRANSPORTE"/>
    <s v="Nación"/>
    <x v="0"/>
    <s v="CSF"/>
    <n v="1011397"/>
    <n v="0"/>
    <n v="1011397"/>
    <n v="0"/>
    <s v="NOMINA SUELDOS MES JUNIO DE 2020"/>
    <s v="3120"/>
    <s v="6720, 6820"/>
    <s v="-0"/>
    <s v="32520, 32620, 32720, 32820, 32920, 33020, 33120, 33220, 33320, 33420, 33520, 33620, 33720, 33820, 33920, 34020, 34120, 34220, 34320, 34420, 34520, 34620, 34720, 34820, 34920"/>
    <s v="157490920, 157491020, 157491120, 157491220, 157491320, 157491420, 157491520, 157491620, 157491720, 157491820, 157491920, 157492020, 157492120, 157492220, 157492320, 157492420, 157492520, 157492620, 157492720, 157492820, 157492920, 157493020, 157493120, 157564520, 157564620"/>
    <s v="-0"/>
    <x v="0"/>
    <x v="4"/>
  </r>
  <r>
    <s v="3120"/>
    <s v="2020-06-19 00:00:00"/>
    <s v="2020-06-19 18:41:00"/>
    <s v="Gasto"/>
    <s v="Con Compromiso"/>
    <s v="003"/>
    <x v="1"/>
    <x v="4"/>
    <s v="PRIMA DE VACACIONES"/>
    <s v="Nación"/>
    <x v="0"/>
    <s v="CSF"/>
    <n v="1142203"/>
    <n v="0"/>
    <n v="1142203"/>
    <n v="0"/>
    <s v="NOMINA SUELDOS MES JUNIO DE 2020"/>
    <s v="3120"/>
    <s v="6720, 6820"/>
    <s v="-0"/>
    <s v="32520, 32620, 32720, 32820, 32920, 33020, 33120, 33220, 33320, 33420, 33520, 33620, 33720, 33820, 33920, 34020, 34120, 34220, 34320, 34420, 34520, 34620, 34720, 34820, 34920"/>
    <s v="157490920, 157491020, 157491120, 157491220, 157491320, 157491420, 157491520, 157491620, 157491720, 157491820, 157491920, 157492020, 157492120, 157492220, 157492320, 157492420, 157492520, 157492620, 157492720, 157492820, 157492920, 157493020, 157493120, 157564520, 157564620"/>
    <s v="-0"/>
    <x v="0"/>
    <x v="4"/>
  </r>
  <r>
    <s v="3120"/>
    <s v="2020-06-19 00:00:00"/>
    <s v="2020-06-19 18:41:00"/>
    <s v="Gasto"/>
    <s v="Con Compromiso"/>
    <s v="003"/>
    <x v="1"/>
    <x v="8"/>
    <s v="SUELDO BÁSICO"/>
    <s v="Nación"/>
    <x v="0"/>
    <s v="CSF"/>
    <n v="45836545"/>
    <n v="0"/>
    <n v="45836545"/>
    <n v="0"/>
    <s v="NOMINA SUELDOS MES JUNIO DE 2020"/>
    <s v="3120"/>
    <s v="6720, 6820"/>
    <s v="-0"/>
    <s v="32520, 32620, 32720, 32820, 32920, 33020, 33120, 33220, 33320, 33420, 33520, 33620, 33720, 33820, 33920, 34020, 34120, 34220, 34320, 34420, 34520, 34620, 34720, 34820, 34920"/>
    <s v="157490920, 157491020, 157491120, 157491220, 157491320, 157491420, 157491520, 157491620, 157491720, 157491820, 157491920, 157492020, 157492120, 157492220, 157492320, 157492420, 157492520, 157492620, 157492720, 157492820, 157492920, 157493020, 157493120, 157564520, 157564620"/>
    <s v="-0"/>
    <x v="0"/>
    <x v="4"/>
  </r>
  <r>
    <s v="3120"/>
    <s v="2020-06-19 00:00:00"/>
    <s v="2020-06-19 18:41:00"/>
    <s v="Gasto"/>
    <s v="Con Compromiso"/>
    <s v="003"/>
    <x v="1"/>
    <x v="10"/>
    <s v="SUELDO DE VACACIONES"/>
    <s v="Nación"/>
    <x v="0"/>
    <s v="CSF"/>
    <n v="1673301"/>
    <n v="0"/>
    <n v="1673301"/>
    <n v="0"/>
    <s v="NOMINA SUELDOS MES JUNIO DE 2020"/>
    <s v="3120"/>
    <s v="6720, 6820"/>
    <s v="-0"/>
    <s v="32520, 32620, 32720, 32820, 32920, 33020, 33120, 33220, 33320, 33420, 33520, 33620, 33720, 33820, 33920, 34020, 34120, 34220, 34320, 34420, 34520, 34620, 34720, 34820, 34920"/>
    <s v="157490920, 157491020, 157491120, 157491220, 157491320, 157491420, 157491520, 157491620, 157491720, 157491820, 157491920, 157492020, 157492120, 157492220, 157492320, 157492420, 157492520, 157492620, 157492720, 157492820, 157492920, 157493020, 157493120, 157564520, 157564620"/>
    <s v="-0"/>
    <x v="0"/>
    <x v="4"/>
  </r>
  <r>
    <s v="3120"/>
    <s v="2020-06-19 00:00:00"/>
    <s v="2020-06-19 18:41:00"/>
    <s v="Gasto"/>
    <s v="Con Compromiso"/>
    <s v="003"/>
    <x v="1"/>
    <x v="7"/>
    <s v="BONIFICACIÓN ESPECIAL DE RECREACIÓN"/>
    <s v="Nación"/>
    <x v="0"/>
    <s v="CSF"/>
    <n v="135851"/>
    <n v="0"/>
    <n v="135851"/>
    <n v="0"/>
    <s v="NOMINA SUELDOS MES JUNIO DE 2020"/>
    <s v="3120"/>
    <s v="6720, 6820"/>
    <s v="-0"/>
    <s v="32520, 32620, 32720, 32820, 32920, 33020, 33120, 33220, 33320, 33420, 33520, 33620, 33720, 33820, 33920, 34020, 34120, 34220, 34320, 34420, 34520, 34620, 34720, 34820, 34920"/>
    <s v="157490920, 157491020, 157491120, 157491220, 157491320, 157491420, 157491520, 157491620, 157491720, 157491820, 157491920, 157492020, 157492120, 157492220, 157492320, 157492420, 157492520, 157492620, 157492720, 157492820, 157492920, 157493020, 157493120, 157564520, 157564620"/>
    <s v="-0"/>
    <x v="0"/>
    <x v="4"/>
  </r>
  <r>
    <s v="3120"/>
    <s v="2020-06-19 00:00:00"/>
    <s v="2020-06-19 18:41:00"/>
    <s v="Gasto"/>
    <s v="Con Compromiso"/>
    <s v="003"/>
    <x v="1"/>
    <x v="6"/>
    <s v="SUBSIDIO DE ALIMENTACIÓN"/>
    <s v="Nación"/>
    <x v="0"/>
    <s v="CSF"/>
    <n v="782160"/>
    <n v="0"/>
    <n v="782160"/>
    <n v="0"/>
    <s v="NOMINA SUELDOS MES JUNIO DE 2020"/>
    <s v="3120"/>
    <s v="6720, 6820"/>
    <s v="-0"/>
    <s v="32520, 32620, 32720, 32820, 32920, 33020, 33120, 33220, 33320, 33420, 33520, 33620, 33720, 33820, 33920, 34020, 34120, 34220, 34320, 34420, 34520, 34620, 34720, 34820, 34920"/>
    <s v="157490920, 157491020, 157491120, 157491220, 157491320, 157491420, 157491520, 157491620, 157491720, 157491820, 157491920, 157492020, 157492120, 157492220, 157492320, 157492420, 157492520, 157492620, 157492720, 157492820, 157492920, 157493020, 157493120, 157564520, 157564620"/>
    <s v="-0"/>
    <x v="0"/>
    <x v="4"/>
  </r>
  <r>
    <s v="3120"/>
    <s v="2020-06-19 00:00:00"/>
    <s v="2020-06-19 18:41:00"/>
    <s v="Gasto"/>
    <s v="Con Compromiso"/>
    <s v="003"/>
    <x v="1"/>
    <x v="5"/>
    <s v="PRIMA TÉCNICA NO SALARIAL"/>
    <s v="Nación"/>
    <x v="0"/>
    <s v="CSF"/>
    <n v="2354967"/>
    <n v="0"/>
    <n v="2354967"/>
    <n v="0"/>
    <s v="NOMINA SUELDOS MES JUNIO DE 2020"/>
    <s v="3120"/>
    <s v="6720, 6820"/>
    <s v="-0"/>
    <s v="32520, 32620, 32720, 32820, 32920, 33020, 33120, 33220, 33320, 33420, 33520, 33620, 33720, 33820, 33920, 34020, 34120, 34220, 34320, 34420, 34520, 34620, 34720, 34820, 34920"/>
    <s v="157490920, 157491020, 157491120, 157491220, 157491320, 157491420, 157491520, 157491620, 157491720, 157491820, 157491920, 157492020, 157492120, 157492220, 157492320, 157492420, 157492520, 157492620, 157492720, 157492820, 157492920, 157493020, 157493120, 157564520, 157564620"/>
    <s v="-0"/>
    <x v="0"/>
    <x v="4"/>
  </r>
  <r>
    <s v="3220"/>
    <s v="2020-06-23 00:00:00"/>
    <s v="2020-06-23 16:48:00"/>
    <s v="Gasto"/>
    <s v="Con Compromiso"/>
    <s v="003"/>
    <x v="1"/>
    <x v="12"/>
    <s v="APORTES AL SENA"/>
    <s v="Nación"/>
    <x v="0"/>
    <s v="CSF"/>
    <n v="2065800"/>
    <n v="0"/>
    <n v="2065800"/>
    <n v="0"/>
    <s v="APORTES PARAFISCALES EMPLEADOR NOMINA SUELDOS MES JUNIO DE 2020"/>
    <s v="3220"/>
    <s v="6920"/>
    <s v="-0"/>
    <s v="35020, 35120, 35220, 35320, 35420, 35520, 35620, 35720, 35820, 35920, 36020, 36120, 36220, 36320"/>
    <s v="161445520, 161445620, 161445720, 161445820, 161445920, 161446020, 161446120, 161446220, 161446320, 161446420, 161446520, 161446620, 161446720, 161446820"/>
    <s v="-0"/>
    <x v="0"/>
    <x v="4"/>
  </r>
  <r>
    <s v="3220"/>
    <s v="2020-06-23 00:00:00"/>
    <s v="2020-06-23 16:48:00"/>
    <s v="Gasto"/>
    <s v="Con Compromiso"/>
    <s v="003"/>
    <x v="1"/>
    <x v="13"/>
    <s v="SALUD"/>
    <s v="Nación"/>
    <x v="0"/>
    <s v="CSF"/>
    <n v="4045000"/>
    <n v="0"/>
    <n v="4045000"/>
    <n v="0"/>
    <s v="APORTES PARAFISCALES EMPLEADOR NOMINA SUELDOS MES JUNIO DE 2020"/>
    <s v="3220"/>
    <s v="6920"/>
    <s v="-0"/>
    <s v="35020, 35120, 35220, 35320, 35420, 35520, 35620, 35720, 35820, 35920, 36020, 36120, 36220, 36320"/>
    <s v="161445520, 161445620, 161445720, 161445820, 161445920, 161446020, 161446120, 161446220, 161446320, 161446420, 161446520, 161446620, 161446720, 161446820"/>
    <s v="-0"/>
    <x v="0"/>
    <x v="4"/>
  </r>
  <r>
    <s v="3220"/>
    <s v="2020-06-23 00:00:00"/>
    <s v="2020-06-23 16:48:00"/>
    <s v="Gasto"/>
    <s v="Con Compromiso"/>
    <s v="003"/>
    <x v="1"/>
    <x v="16"/>
    <s v="CAJAS DE COMPENSACIÓN FAMILIAR"/>
    <s v="Nación"/>
    <x v="0"/>
    <s v="CSF"/>
    <n v="4129800"/>
    <n v="0"/>
    <n v="4129800"/>
    <n v="0"/>
    <s v="APORTES PARAFISCALES EMPLEADOR NOMINA SUELDOS MES JUNIO DE 2020"/>
    <s v="3220"/>
    <s v="6920"/>
    <s v="-0"/>
    <s v="35020, 35120, 35220, 35320, 35420, 35520, 35620, 35720, 35820, 35920, 36020, 36120, 36220, 36320"/>
    <s v="161445520, 161445620, 161445720, 161445820, 161445920, 161446020, 161446120, 161446220, 161446320, 161446420, 161446520, 161446620, 161446720, 161446820"/>
    <s v="-0"/>
    <x v="0"/>
    <x v="4"/>
  </r>
  <r>
    <s v="3220"/>
    <s v="2020-06-23 00:00:00"/>
    <s v="2020-06-23 16:48:00"/>
    <s v="Gasto"/>
    <s v="Con Compromiso"/>
    <s v="003"/>
    <x v="1"/>
    <x v="15"/>
    <s v="APORTES GENERALES AL SISTEMA DE RIESGOS LABORALES"/>
    <s v="Nación"/>
    <x v="0"/>
    <s v="CSF"/>
    <n v="596600"/>
    <n v="0"/>
    <n v="596600"/>
    <n v="0"/>
    <s v="APORTES PARAFISCALES EMPLEADOR NOMINA SUELDOS MES JUNIO DE 2020"/>
    <s v="3220"/>
    <s v="6920"/>
    <s v="-0"/>
    <s v="35020, 35120, 35220, 35320, 35420, 35520, 35620, 35720, 35820, 35920, 36020, 36120, 36220, 36320"/>
    <s v="161445520, 161445620, 161445720, 161445820, 161445920, 161446020, 161446120, 161446220, 161446320, 161446420, 161446520, 161446620, 161446720, 161446820"/>
    <s v="-0"/>
    <x v="0"/>
    <x v="4"/>
  </r>
  <r>
    <s v="3220"/>
    <s v="2020-06-23 00:00:00"/>
    <s v="2020-06-23 16:48:00"/>
    <s v="Gasto"/>
    <s v="Con Compromiso"/>
    <s v="003"/>
    <x v="1"/>
    <x v="11"/>
    <s v="PENSIONES"/>
    <s v="Nación"/>
    <x v="0"/>
    <s v="CSF"/>
    <n v="5710100"/>
    <n v="0"/>
    <n v="5710100"/>
    <n v="0"/>
    <s v="APORTES PARAFISCALES EMPLEADOR NOMINA SUELDOS MES JUNIO DE 2020"/>
    <s v="3220"/>
    <s v="6920"/>
    <s v="-0"/>
    <s v="35020, 35120, 35220, 35320, 35420, 35520, 35620, 35720, 35820, 35920, 36020, 36120, 36220, 36320"/>
    <s v="161445520, 161445620, 161445720, 161445820, 161445920, 161446020, 161446120, 161446220, 161446320, 161446420, 161446520, 161446620, 161446720, 161446820"/>
    <s v="-0"/>
    <x v="0"/>
    <x v="4"/>
  </r>
  <r>
    <s v="3220"/>
    <s v="2020-06-23 00:00:00"/>
    <s v="2020-06-23 16:48:00"/>
    <s v="Gasto"/>
    <s v="Con Compromiso"/>
    <s v="003"/>
    <x v="1"/>
    <x v="14"/>
    <s v="APORTES AL ICBF"/>
    <s v="Nación"/>
    <x v="0"/>
    <s v="CSF"/>
    <n v="3097800"/>
    <n v="0"/>
    <n v="3097800"/>
    <n v="0"/>
    <s v="APORTES PARAFISCALES EMPLEADOR NOMINA SUELDOS MES JUNIO DE 2020"/>
    <s v="3220"/>
    <s v="6920"/>
    <s v="-0"/>
    <s v="35020, 35120, 35220, 35320, 35420, 35520, 35620, 35720, 35820, 35920, 36020, 36120, 36220, 36320"/>
    <s v="161445520, 161445620, 161445720, 161445820, 161445920, 161446020, 161446120, 161446220, 161446320, 161446420, 161446520, 161446620, 161446720, 161446820"/>
    <s v="-0"/>
    <x v="0"/>
    <x v="4"/>
  </r>
  <r>
    <s v="3320"/>
    <s v="2020-07-02 00:00:00"/>
    <s v="2020-07-02 08:48:00"/>
    <s v="Gasto"/>
    <s v="Con Compromiso"/>
    <s v="0200"/>
    <x v="1"/>
    <x v="27"/>
    <s v="ADQUISICIÓN DE BIENES Y SERVICIOS - SEDES MANTENIDAS - FORTALECIMIENTO DE LA INFRAESTRUCTURA FÍSICA DEL IGAC A NIVEL  NACIONAL"/>
    <s v="Nación"/>
    <x v="0"/>
    <s v="CSF"/>
    <n v="13424263"/>
    <n v="-8"/>
    <n v="13424255"/>
    <n v="0"/>
    <s v="CONTRATACION DIVISIONES PARA LAS VENTANILLAS DE ATENCION AL CIUDADANO"/>
    <s v="3320"/>
    <s v="7620"/>
    <s v="15820"/>
    <s v="51320"/>
    <s v="258663720"/>
    <s v="-0"/>
    <x v="1"/>
    <x v="3"/>
  </r>
  <r>
    <s v="3420"/>
    <s v="2020-07-23 00:00:00"/>
    <s v="2020-07-23 13:12:00"/>
    <s v="Gasto"/>
    <s v="Con Compromiso"/>
    <s v="003"/>
    <x v="1"/>
    <x v="6"/>
    <s v="SUBSIDIO DE ALIMENTACIÓN"/>
    <s v="Nación"/>
    <x v="0"/>
    <s v="CSF"/>
    <n v="828429"/>
    <n v="0"/>
    <n v="828429"/>
    <n v="0"/>
    <s v="NOMINA SUELDOS MES JULIO AÑO 2020"/>
    <s v="3420"/>
    <s v="8320, 8420"/>
    <s v="-0"/>
    <s v="39120, 39220, 39320, 39420, 39520, 39620, 39720, 39820, 39920, 40020, 40120, 40220, 40320, 40420, 40520, 40620, 40720, 40820, 40920, 41020, 41120, 41220, 41320, 41420, 41520, 41620, 41720, 41820"/>
    <s v="194605020, 194605120, 194605220, 194605320, 194605420, 194605520, 194605620, 194605720, 194605820, 194605920, 194606020, 194606120, 194606220, 194606420, 194606520, 194606620, 194606720, 194606820, 194606920, 194607020, 194607120, 194607220, 194607320, 194628520, 194628620, 194628720, 194628820, 194628920"/>
    <s v="-0"/>
    <x v="0"/>
    <x v="4"/>
  </r>
  <r>
    <s v="3420"/>
    <s v="2020-07-23 00:00:00"/>
    <s v="2020-07-23 13:12:00"/>
    <s v="Gasto"/>
    <s v="Con Compromiso"/>
    <s v="003"/>
    <x v="1"/>
    <x v="4"/>
    <s v="PRIMA DE VACACIONES"/>
    <s v="Nación"/>
    <x v="0"/>
    <s v="CSF"/>
    <n v="3492593"/>
    <n v="0"/>
    <n v="3492593"/>
    <n v="0"/>
    <s v="NOMINA SUELDOS MES JULIO AÑO 2020"/>
    <s v="3420"/>
    <s v="8320, 8420"/>
    <s v="-0"/>
    <s v="39120, 39220, 39320, 39420, 39520, 39620, 39720, 39820, 39920, 40020, 40120, 40220, 40320, 40420, 40520, 40620, 40720, 40820, 40920, 41020, 41120, 41220, 41320, 41420, 41520, 41620, 41720, 41820"/>
    <s v="194605020, 194605120, 194605220, 194605320, 194605420, 194605520, 194605620, 194605720, 194605820, 194605920, 194606020, 194606120, 194606220, 194606420, 194606520, 194606620, 194606720, 194606820, 194606920, 194607020, 194607120, 194607220, 194607320, 194628520, 194628620, 194628720, 194628820, 194628920"/>
    <s v="-0"/>
    <x v="0"/>
    <x v="4"/>
  </r>
  <r>
    <s v="3420"/>
    <s v="2020-07-23 00:00:00"/>
    <s v="2020-07-23 13:12:00"/>
    <s v="Gasto"/>
    <s v="Con Compromiso"/>
    <s v="003"/>
    <x v="1"/>
    <x v="8"/>
    <s v="SUELDO BÁSICO"/>
    <s v="Nación"/>
    <x v="0"/>
    <s v="CSF"/>
    <n v="45402427"/>
    <n v="0"/>
    <n v="45402427"/>
    <n v="0"/>
    <s v="NOMINA SUELDOS MES JULIO AÑO 2020"/>
    <s v="3420"/>
    <s v="8320, 8420"/>
    <s v="-0"/>
    <s v="39120, 39220, 39320, 39420, 39520, 39620, 39720, 39820, 39920, 40020, 40120, 40220, 40320, 40420, 40520, 40620, 40720, 40820, 40920, 41020, 41120, 41220, 41320, 41420, 41520, 41620, 41720, 41820"/>
    <s v="194605020, 194605120, 194605220, 194605320, 194605420, 194605520, 194605620, 194605720, 194605820, 194605920, 194606020, 194606120, 194606220, 194606420, 194606520, 194606620, 194606720, 194606820, 194606920, 194607020, 194607120, 194607220, 194607320, 194628520, 194628620, 194628720, 194628820, 194628920"/>
    <s v="-0"/>
    <x v="0"/>
    <x v="4"/>
  </r>
  <r>
    <s v="3420"/>
    <s v="2020-07-23 00:00:00"/>
    <s v="2020-07-23 13:12:00"/>
    <s v="Gasto"/>
    <s v="Con Compromiso"/>
    <s v="003"/>
    <x v="1"/>
    <x v="7"/>
    <s v="BONIFICACIÓN ESPECIAL DE RECREACIÓN"/>
    <s v="Nación"/>
    <x v="0"/>
    <s v="CSF"/>
    <n v="265447"/>
    <n v="0"/>
    <n v="265447"/>
    <n v="0"/>
    <s v="NOMINA SUELDOS MES JULIO AÑO 2020"/>
    <s v="3420"/>
    <s v="8320, 8420"/>
    <s v="-0"/>
    <s v="39120, 39220, 39320, 39420, 39520, 39620, 39720, 39820, 39920, 40020, 40120, 40220, 40320, 40420, 40520, 40620, 40720, 40820, 40920, 41020, 41120, 41220, 41320, 41420, 41520, 41620, 41720, 41820"/>
    <s v="194605020, 194605120, 194605220, 194605320, 194605420, 194605520, 194605620, 194605720, 194605820, 194605920, 194606020, 194606120, 194606220, 194606420, 194606520, 194606620, 194606720, 194606820, 194606920, 194607020, 194607120, 194607220, 194607320, 194628520, 194628620, 194628720, 194628820, 194628920"/>
    <s v="-0"/>
    <x v="0"/>
    <x v="4"/>
  </r>
  <r>
    <s v="3420"/>
    <s v="2020-07-23 00:00:00"/>
    <s v="2020-07-23 13:12:00"/>
    <s v="Gasto"/>
    <s v="Con Compromiso"/>
    <s v="003"/>
    <x v="1"/>
    <x v="9"/>
    <s v="BONIFICACIÓN POR SERVICIOS PRESTADOS"/>
    <s v="Nación"/>
    <x v="0"/>
    <s v="CSF"/>
    <n v="1264462"/>
    <n v="0"/>
    <n v="1264462"/>
    <n v="0"/>
    <s v="NOMINA SUELDOS MES JULIO AÑO 2020"/>
    <s v="3420"/>
    <s v="8320, 8420"/>
    <s v="-0"/>
    <s v="39120, 39220, 39320, 39420, 39520, 39620, 39720, 39820, 39920, 40020, 40120, 40220, 40320, 40420, 40520, 40620, 40720, 40820, 40920, 41020, 41120, 41220, 41320, 41420, 41520, 41620, 41720, 41820"/>
    <s v="194605020, 194605120, 194605220, 194605320, 194605420, 194605520, 194605620, 194605720, 194605820, 194605920, 194606020, 194606120, 194606220, 194606420, 194606520, 194606620, 194606720, 194606820, 194606920, 194607020, 194607120, 194607220, 194607320, 194628520, 194628620, 194628720, 194628820, 194628920"/>
    <s v="-0"/>
    <x v="0"/>
    <x v="4"/>
  </r>
  <r>
    <s v="3420"/>
    <s v="2020-07-23 00:00:00"/>
    <s v="2020-07-23 13:12:00"/>
    <s v="Gasto"/>
    <s v="Con Compromiso"/>
    <s v="003"/>
    <x v="1"/>
    <x v="28"/>
    <s v="AUXILIO DE CONECTIVIDAD DIGITAL"/>
    <s v="Nación"/>
    <x v="0"/>
    <s v="CSF"/>
    <n v="1083396"/>
    <n v="0"/>
    <n v="1083396"/>
    <n v="0"/>
    <s v="NOMINA SUELDOS MES JULIO AÑO 2020"/>
    <s v="3420"/>
    <s v="8320, 8420"/>
    <s v="-0"/>
    <s v="39120, 39220, 39320, 39420, 39520, 39620, 39720, 39820, 39920, 40020, 40120, 40220, 40320, 40420, 40520, 40620, 40720, 40820, 40920, 41020, 41120, 41220, 41320, 41420, 41520, 41620, 41720, 41820"/>
    <s v="194605020, 194605120, 194605220, 194605320, 194605420, 194605520, 194605620, 194605720, 194605820, 194605920, 194606020, 194606120, 194606220, 194606420, 194606520, 194606620, 194606720, 194606820, 194606920, 194607020, 194607120, 194607220, 194607320, 194628520, 194628620, 194628720, 194628820, 194628920"/>
    <s v="-0"/>
    <x v="0"/>
    <x v="4"/>
  </r>
  <r>
    <s v="3420"/>
    <s v="2020-07-23 00:00:00"/>
    <s v="2020-07-23 13:12:00"/>
    <s v="Gasto"/>
    <s v="Con Compromiso"/>
    <s v="003"/>
    <x v="1"/>
    <x v="10"/>
    <s v="SUELDO DE VACACIONES"/>
    <s v="Nación"/>
    <x v="0"/>
    <s v="CSF"/>
    <n v="3570454"/>
    <n v="0"/>
    <n v="3570454"/>
    <n v="0"/>
    <s v="NOMINA SUELDOS MES JULIO AÑO 2020"/>
    <s v="3420"/>
    <s v="8320, 8420"/>
    <s v="-0"/>
    <s v="39120, 39220, 39320, 39420, 39520, 39620, 39720, 39820, 39920, 40020, 40120, 40220, 40320, 40420, 40520, 40620, 40720, 40820, 40920, 41020, 41120, 41220, 41320, 41420, 41520, 41620, 41720, 41820"/>
    <s v="194605020, 194605120, 194605220, 194605320, 194605420, 194605520, 194605620, 194605720, 194605820, 194605920, 194606020, 194606120, 194606220, 194606420, 194606520, 194606620, 194606720, 194606820, 194606920, 194607020, 194607120, 194607220, 194607320, 194628520, 194628620, 194628720, 194628820, 194628920"/>
    <s v="-0"/>
    <x v="0"/>
    <x v="4"/>
  </r>
  <r>
    <s v="3420"/>
    <s v="2020-07-23 00:00:00"/>
    <s v="2020-07-23 13:12:00"/>
    <s v="Gasto"/>
    <s v="Con Compromiso"/>
    <s v="003"/>
    <x v="1"/>
    <x v="5"/>
    <s v="PRIMA TÉCNICA NO SALARIAL"/>
    <s v="Nación"/>
    <x v="0"/>
    <s v="CSF"/>
    <n v="2354967"/>
    <n v="0"/>
    <n v="2354967"/>
    <n v="0"/>
    <s v="NOMINA SUELDOS MES JULIO AÑO 2020"/>
    <s v="3420"/>
    <s v="8320, 8420"/>
    <s v="-0"/>
    <s v="39120, 39220, 39320, 39420, 39520, 39620, 39720, 39820, 39920, 40020, 40120, 40220, 40320, 40420, 40520, 40620, 40720, 40820, 40920, 41020, 41120, 41220, 41320, 41420, 41520, 41620, 41720, 41820"/>
    <s v="194605020, 194605120, 194605220, 194605320, 194605420, 194605520, 194605620, 194605720, 194605820, 194605920, 194606020, 194606120, 194606220, 194606420, 194606520, 194606620, 194606720, 194606820, 194606920, 194607020, 194607120, 194607220, 194607320, 194628520, 194628620, 194628720, 194628820, 194628920"/>
    <s v="-0"/>
    <x v="0"/>
    <x v="4"/>
  </r>
  <r>
    <s v="3520"/>
    <s v="2020-07-24 00:00:00"/>
    <s v="2020-07-24 16:03:00"/>
    <s v="Gasto"/>
    <s v="Con Compromiso"/>
    <s v="003"/>
    <x v="1"/>
    <x v="14"/>
    <s v="APORTES AL ICBF"/>
    <s v="Nación"/>
    <x v="0"/>
    <s v="CSF"/>
    <n v="1628900"/>
    <n v="0"/>
    <n v="1628900"/>
    <n v="0"/>
    <s v="APORTES PARAFISCALES EMPLEADOR NOMINA JULIO 2020"/>
    <s v="3520"/>
    <s v="8520"/>
    <s v="-0"/>
    <s v="41920, 42020, 42120, 42220, 42320, 42420, 42520, 42620, 42720, 42820, 42920, 43020, 43120, 43220"/>
    <s v="198864220, 198864320, 198864420, 198864520, 198864620, 198864720, 198864820, 198864920, 198865020, 198865120, 198865220, 198865320, 198865420, 198865520"/>
    <s v="-0"/>
    <x v="0"/>
    <x v="4"/>
  </r>
  <r>
    <s v="3520"/>
    <s v="2020-07-24 00:00:00"/>
    <s v="2020-07-24 16:03:00"/>
    <s v="Gasto"/>
    <s v="Con Compromiso"/>
    <s v="003"/>
    <x v="1"/>
    <x v="12"/>
    <s v="APORTES AL SENA"/>
    <s v="Nación"/>
    <x v="0"/>
    <s v="CSF"/>
    <n v="1086300"/>
    <n v="0"/>
    <n v="1086300"/>
    <n v="0"/>
    <s v="APORTES PARAFISCALES EMPLEADOR NOMINA JULIO 2020"/>
    <s v="3520"/>
    <s v="8520"/>
    <s v="-0"/>
    <s v="41920, 42020, 42120, 42220, 42320, 42420, 42520, 42620, 42720, 42820, 42920, 43020, 43120, 43220"/>
    <s v="198864220, 198864320, 198864420, 198864520, 198864620, 198864720, 198864820, 198864920, 198865020, 198865120, 198865220, 198865320, 198865420, 198865520"/>
    <s v="-0"/>
    <x v="0"/>
    <x v="4"/>
  </r>
  <r>
    <s v="3520"/>
    <s v="2020-07-24 00:00:00"/>
    <s v="2020-07-24 16:03:00"/>
    <s v="Gasto"/>
    <s v="Con Compromiso"/>
    <s v="003"/>
    <x v="1"/>
    <x v="13"/>
    <s v="SALUD"/>
    <s v="Nación"/>
    <x v="0"/>
    <s v="CSF"/>
    <n v="4152700"/>
    <n v="0"/>
    <n v="4152700"/>
    <n v="0"/>
    <s v="APORTES PARAFISCALES EMPLEADOR NOMINA JULIO 2020"/>
    <s v="3520"/>
    <s v="8520"/>
    <s v="-0"/>
    <s v="41920, 42020, 42120, 42220, 42320, 42420, 42520, 42620, 42720, 42820, 42920, 43020, 43120, 43220"/>
    <s v="198864220, 198864320, 198864420, 198864520, 198864620, 198864720, 198864820, 198864920, 198865020, 198865120, 198865220, 198865320, 198865420, 198865520"/>
    <s v="-0"/>
    <x v="0"/>
    <x v="4"/>
  </r>
  <r>
    <s v="3520"/>
    <s v="2020-07-24 00:00:00"/>
    <s v="2020-07-24 16:03:00"/>
    <s v="Gasto"/>
    <s v="Con Compromiso"/>
    <s v="003"/>
    <x v="1"/>
    <x v="15"/>
    <s v="APORTES GENERALES AL SISTEMA DE RIESGOS LABORALES"/>
    <s v="Nación"/>
    <x v="0"/>
    <s v="CSF"/>
    <n v="600000"/>
    <n v="0"/>
    <n v="600000"/>
    <n v="0"/>
    <s v="APORTES PARAFISCALES EMPLEADOR NOMINA JULIO 2020"/>
    <s v="3520"/>
    <s v="8520"/>
    <s v="-0"/>
    <s v="41920, 42020, 42120, 42220, 42320, 42420, 42520, 42620, 42720, 42820, 42920, 43020, 43120, 43220"/>
    <s v="198864220, 198864320, 198864420, 198864520, 198864620, 198864720, 198864820, 198864920, 198865020, 198865120, 198865220, 198865320, 198865420, 198865520"/>
    <s v="-0"/>
    <x v="0"/>
    <x v="4"/>
  </r>
  <r>
    <s v="3520"/>
    <s v="2020-07-24 00:00:00"/>
    <s v="2020-07-24 16:03:00"/>
    <s v="Gasto"/>
    <s v="Con Compromiso"/>
    <s v="003"/>
    <x v="1"/>
    <x v="11"/>
    <s v="PENSIONES"/>
    <s v="Nación"/>
    <x v="0"/>
    <s v="CSF"/>
    <n v="5861700"/>
    <n v="0"/>
    <n v="5861700"/>
    <n v="0"/>
    <s v="APORTES PARAFISCALES EMPLEADOR NOMINA JULIO 2020"/>
    <s v="3520"/>
    <s v="8520"/>
    <s v="-0"/>
    <s v="41920, 42020, 42120, 42220, 42320, 42420, 42520, 42620, 42720, 42820, 42920, 43020, 43120, 43220"/>
    <s v="198864220, 198864320, 198864420, 198864520, 198864620, 198864720, 198864820, 198864920, 198865020, 198865120, 198865220, 198865320, 198865420, 198865520"/>
    <s v="-0"/>
    <x v="0"/>
    <x v="4"/>
  </r>
  <r>
    <s v="3520"/>
    <s v="2020-07-24 00:00:00"/>
    <s v="2020-07-24 16:03:00"/>
    <s v="Gasto"/>
    <s v="Con Compromiso"/>
    <s v="003"/>
    <x v="1"/>
    <x v="16"/>
    <s v="CAJAS DE COMPENSACIÓN FAMILIAR"/>
    <s v="Nación"/>
    <x v="0"/>
    <s v="CSF"/>
    <n v="2171300"/>
    <n v="0"/>
    <n v="2171300"/>
    <n v="0"/>
    <s v="APORTES PARAFISCALES EMPLEADOR NOMINA JULIO 2020"/>
    <s v="3520"/>
    <s v="8520"/>
    <s v="-0"/>
    <s v="41920, 42020, 42120, 42220, 42320, 42420, 42520, 42620, 42720, 42820, 42920, 43020, 43120, 43220"/>
    <s v="198864220, 198864320, 198864420, 198864520, 198864620, 198864720, 198864820, 198864920, 198865020, 198865120, 198865220, 198865320, 198865420, 198865520"/>
    <s v="-0"/>
    <x v="0"/>
    <x v="4"/>
  </r>
  <r>
    <s v="3620"/>
    <s v="2020-08-24 00:00:00"/>
    <s v="2020-08-24 11:45:00"/>
    <s v="Gasto"/>
    <s v="Con Compromiso"/>
    <s v="0500"/>
    <x v="1"/>
    <x v="22"/>
    <s v="ADQUISICIÓN DE BIENES Y SERVICIOS - SERVICIO DE INFORMACIÓN CATASTRAL - ACTUALIZACIÓN  Y GESTIÓN CATASTRAL  NACIONAL"/>
    <s v="Propios"/>
    <x v="1"/>
    <s v="CSF"/>
    <n v="8382870"/>
    <n v="-1378347"/>
    <n v="7004523"/>
    <n v="0"/>
    <s v="CONTRATACION MANTENIMIENTO PREVENTIVO Y CORRECTIVO VEHICULO DE LA TERRITORIAL"/>
    <s v="3620"/>
    <s v="10520"/>
    <s v="21820"/>
    <s v="72120"/>
    <s v="342566420"/>
    <s v="-0"/>
    <x v="1"/>
    <x v="1"/>
  </r>
  <r>
    <s v="3720"/>
    <s v="2020-08-24 00:00:00"/>
    <s v="2020-08-24 16:36:00"/>
    <s v="Gasto"/>
    <s v="Con Compromiso"/>
    <s v="003"/>
    <x v="1"/>
    <x v="6"/>
    <s v="SUBSIDIO DE ALIMENTACIÓN"/>
    <s v="Nación"/>
    <x v="0"/>
    <s v="CSF"/>
    <n v="808599"/>
    <n v="0"/>
    <n v="808599"/>
    <n v="0"/>
    <s v="NOMINA SUELDOS MES AGOSTO DE 2020"/>
    <s v="3720"/>
    <s v="9220, 9320"/>
    <s v="-0"/>
    <s v="45620, 45720, 45820, 45920, 46020, 46120, 46220, 46320, 46420, 46520, 46620, 46720, 46820, 46920, 47020, 47120, 47220, 47320, 47420, 47520, 47620, 47720, 47820, 47920, 48020, 48120"/>
    <s v="227601620, 227601720, 227601820, 227601920, 227602020, 227602120, 227602320, 227602420, 227602520, 227602620, 227602720, 227602820, 227602920, 227603020, 227603120, 227603220, 227603320, 227603420, 227603520, 227603620, 227603720, 227603820, 227603920, 227660620, 227660720, 227660820"/>
    <s v="-0"/>
    <x v="0"/>
    <x v="4"/>
  </r>
  <r>
    <s v="3720"/>
    <s v="2020-08-24 00:00:00"/>
    <s v="2020-08-24 16:36:00"/>
    <s v="Gasto"/>
    <s v="Con Compromiso"/>
    <s v="003"/>
    <x v="1"/>
    <x v="9"/>
    <s v="BONIFICACIÓN POR SERVICIOS PRESTADOS"/>
    <s v="Nación"/>
    <x v="0"/>
    <s v="CSF"/>
    <n v="2988144"/>
    <n v="0"/>
    <n v="2988144"/>
    <n v="0"/>
    <s v="NOMINA SUELDOS MES AGOSTO DE 2020"/>
    <s v="3720"/>
    <s v="9220, 9320"/>
    <s v="-0"/>
    <s v="45620, 45720, 45820, 45920, 46020, 46120, 46220, 46320, 46420, 46520, 46620, 46720, 46820, 46920, 47020, 47120, 47220, 47320, 47420, 47520, 47620, 47720, 47820, 47920, 48020, 48120"/>
    <s v="227601620, 227601720, 227601820, 227601920, 227602020, 227602120, 227602320, 227602420, 227602520, 227602620, 227602720, 227602820, 227602920, 227603020, 227603120, 227603220, 227603320, 227603420, 227603520, 227603620, 227603720, 227603820, 227603920, 227660620, 227660720, 227660820"/>
    <s v="-0"/>
    <x v="0"/>
    <x v="4"/>
  </r>
  <r>
    <s v="3720"/>
    <s v="2020-08-24 00:00:00"/>
    <s v="2020-08-24 16:36:00"/>
    <s v="Gasto"/>
    <s v="Con Compromiso"/>
    <s v="003"/>
    <x v="1"/>
    <x v="28"/>
    <s v="AUXILIO DE CONECTIVIDAD DIGITAL"/>
    <s v="Nación"/>
    <x v="0"/>
    <s v="CSF"/>
    <n v="1052539"/>
    <n v="0"/>
    <n v="1052539"/>
    <n v="0"/>
    <s v="NOMINA SUELDOS MES AGOSTO DE 2020"/>
    <s v="3720"/>
    <s v="9220, 9320"/>
    <s v="-0"/>
    <s v="45620, 45720, 45820, 45920, 46020, 46120, 46220, 46320, 46420, 46520, 46620, 46720, 46820, 46920, 47020, 47120, 47220, 47320, 47420, 47520, 47620, 47720, 47820, 47920, 48020, 48120"/>
    <s v="227601620, 227601720, 227601820, 227601920, 227602020, 227602120, 227602320, 227602420, 227602520, 227602620, 227602720, 227602820, 227602920, 227603020, 227603120, 227603220, 227603320, 227603420, 227603520, 227603620, 227603720, 227603820, 227603920, 227660620, 227660720, 227660820"/>
    <s v="-0"/>
    <x v="0"/>
    <x v="4"/>
  </r>
  <r>
    <s v="3720"/>
    <s v="2020-08-24 00:00:00"/>
    <s v="2020-08-24 16:36:00"/>
    <s v="Gasto"/>
    <s v="Con Compromiso"/>
    <s v="003"/>
    <x v="1"/>
    <x v="8"/>
    <s v="SUELDO BÁSICO"/>
    <s v="Nación"/>
    <x v="0"/>
    <s v="CSF"/>
    <n v="44533948"/>
    <n v="0"/>
    <n v="44533948"/>
    <n v="0"/>
    <s v="NOMINA SUELDOS MES AGOSTO DE 2020"/>
    <s v="3720"/>
    <s v="9220, 9320"/>
    <s v="-0"/>
    <s v="45620, 45720, 45820, 45920, 46020, 46120, 46220, 46320, 46420, 46520, 46620, 46720, 46820, 46920, 47020, 47120, 47220, 47320, 47420, 47520, 47620, 47720, 47820, 47920, 48020, 48120"/>
    <s v="227601620, 227601720, 227601820, 227601920, 227602020, 227602120, 227602320, 227602420, 227602520, 227602620, 227602720, 227602820, 227602920, 227603020, 227603120, 227603220, 227603320, 227603420, 227603520, 227603620, 227603720, 227603820, 227603920, 227660620, 227660720, 227660820"/>
    <s v="-0"/>
    <x v="0"/>
    <x v="4"/>
  </r>
  <r>
    <s v="3720"/>
    <s v="2020-08-24 00:00:00"/>
    <s v="2020-08-24 16:36:00"/>
    <s v="Gasto"/>
    <s v="Con Compromiso"/>
    <s v="003"/>
    <x v="1"/>
    <x v="5"/>
    <s v="PRIMA TÉCNICA NO SALARIAL"/>
    <s v="Nación"/>
    <x v="0"/>
    <s v="CSF"/>
    <n v="2354967"/>
    <n v="0"/>
    <n v="2354967"/>
    <n v="0"/>
    <s v="NOMINA SUELDOS MES AGOSTO DE 2020"/>
    <s v="3720"/>
    <s v="9220, 9320"/>
    <s v="-0"/>
    <s v="45620, 45720, 45820, 45920, 46020, 46120, 46220, 46320, 46420, 46520, 46620, 46720, 46820, 46920, 47020, 47120, 47220, 47320, 47420, 47520, 47620, 47720, 47820, 47920, 48020, 48120"/>
    <s v="227601620, 227601720, 227601820, 227601920, 227602020, 227602120, 227602320, 227602420, 227602520, 227602620, 227602720, 227602820, 227602920, 227603020, 227603120, 227603220, 227603320, 227603420, 227603520, 227603620, 227603720, 227603820, 227603920, 227660620, 227660720, 227660820"/>
    <s v="-0"/>
    <x v="0"/>
    <x v="4"/>
  </r>
  <r>
    <s v="3820"/>
    <s v="2020-08-25 00:00:00"/>
    <s v="2020-08-25 11:00:00"/>
    <s v="Gasto"/>
    <s v="Con Compromiso"/>
    <s v="003"/>
    <x v="1"/>
    <x v="16"/>
    <s v="CAJAS DE COMPENSACIÓN FAMILIAR"/>
    <s v="Nación"/>
    <x v="0"/>
    <s v="CSF"/>
    <n v="2089600"/>
    <n v="0"/>
    <n v="2089600"/>
    <n v="0"/>
    <s v="APORTES PARAFISCALES EMPLEADOR NOMINA AGOSTO 2020"/>
    <s v="3820"/>
    <s v="9420"/>
    <s v="-0"/>
    <s v="48220, 48320, 48420, 48520, 48620, 48720, 48820, 48920, 49020, 49120, 49220, 49320, 49420, 49520"/>
    <s v="234027420, 234027520, 234027620, 234027720, 234027820, 234027920, 234028020, 234028120, 234028220, 234028320, 234028420, 234028520, 234028620, 234028720"/>
    <s v="-0"/>
    <x v="0"/>
    <x v="4"/>
  </r>
  <r>
    <s v="3820"/>
    <s v="2020-08-25 00:00:00"/>
    <s v="2020-08-25 11:00:00"/>
    <s v="Gasto"/>
    <s v="Con Compromiso"/>
    <s v="003"/>
    <x v="1"/>
    <x v="15"/>
    <s v="APORTES GENERALES AL SISTEMA DE RIESGOS LABORALES"/>
    <s v="Nación"/>
    <x v="0"/>
    <s v="CSF"/>
    <n v="616700"/>
    <n v="0"/>
    <n v="616700"/>
    <n v="0"/>
    <s v="APORTES PARAFISCALES EMPLEADOR NOMINA AGOSTO 2020"/>
    <s v="3820"/>
    <s v="9420"/>
    <s v="-0"/>
    <s v="48220, 48320, 48420, 48520, 48620, 48720, 48820, 48920, 49020, 49120, 49220, 49320, 49420, 49520"/>
    <s v="234027420, 234027520, 234027620, 234027720, 234027820, 234027920, 234028020, 234028120, 234028220, 234028320, 234028420, 234028520, 234028620, 234028720"/>
    <s v="-0"/>
    <x v="0"/>
    <x v="4"/>
  </r>
  <r>
    <s v="3820"/>
    <s v="2020-08-25 00:00:00"/>
    <s v="2020-08-25 11:00:00"/>
    <s v="Gasto"/>
    <s v="Con Compromiso"/>
    <s v="003"/>
    <x v="1"/>
    <x v="14"/>
    <s v="APORTES AL ICBF"/>
    <s v="Nación"/>
    <x v="0"/>
    <s v="CSF"/>
    <n v="1567800"/>
    <n v="0"/>
    <n v="1567800"/>
    <n v="0"/>
    <s v="APORTES PARAFISCALES EMPLEADOR NOMINA AGOSTO 2020"/>
    <s v="3820"/>
    <s v="9420"/>
    <s v="-0"/>
    <s v="48220, 48320, 48420, 48520, 48620, 48720, 48820, 48920, 49020, 49120, 49220, 49320, 49420, 49520"/>
    <s v="234027420, 234027520, 234027620, 234027720, 234027820, 234027920, 234028020, 234028120, 234028220, 234028320, 234028420, 234028520, 234028620, 234028720"/>
    <s v="-0"/>
    <x v="0"/>
    <x v="4"/>
  </r>
  <r>
    <s v="3820"/>
    <s v="2020-08-25 00:00:00"/>
    <s v="2020-08-25 11:00:00"/>
    <s v="Gasto"/>
    <s v="Con Compromiso"/>
    <s v="003"/>
    <x v="1"/>
    <x v="12"/>
    <s v="APORTES AL SENA"/>
    <s v="Nación"/>
    <x v="0"/>
    <s v="CSF"/>
    <n v="1045300"/>
    <n v="0"/>
    <n v="1045300"/>
    <n v="0"/>
    <s v="APORTES PARAFISCALES EMPLEADOR NOMINA AGOSTO 2020"/>
    <s v="3820"/>
    <s v="9420"/>
    <s v="-0"/>
    <s v="48220, 48320, 48420, 48520, 48620, 48720, 48820, 48920, 49020, 49120, 49220, 49320, 49420, 49520"/>
    <s v="234027420, 234027520, 234027620, 234027720, 234027820, 234027920, 234028020, 234028120, 234028220, 234028320, 234028420, 234028520, 234028620, 234028720"/>
    <s v="-0"/>
    <x v="0"/>
    <x v="4"/>
  </r>
  <r>
    <s v="3820"/>
    <s v="2020-08-25 00:00:00"/>
    <s v="2020-08-25 11:00:00"/>
    <s v="Gasto"/>
    <s v="Con Compromiso"/>
    <s v="003"/>
    <x v="1"/>
    <x v="11"/>
    <s v="PENSIONES"/>
    <s v="Nación"/>
    <x v="0"/>
    <s v="CSF"/>
    <n v="6068800"/>
    <n v="0"/>
    <n v="6068800"/>
    <n v="0"/>
    <s v="APORTES PARAFISCALES EMPLEADOR NOMINA AGOSTO 2020"/>
    <s v="3820"/>
    <s v="9420"/>
    <s v="-0"/>
    <s v="48220, 48320, 48420, 48520, 48620, 48720, 48820, 48920, 49020, 49120, 49220, 49320, 49420, 49520"/>
    <s v="234027420, 234027520, 234027620, 234027720, 234027820, 234027920, 234028020, 234028120, 234028220, 234028320, 234028420, 234028520, 234028620, 234028720"/>
    <s v="-0"/>
    <x v="0"/>
    <x v="4"/>
  </r>
  <r>
    <s v="3820"/>
    <s v="2020-08-25 00:00:00"/>
    <s v="2020-08-25 11:00:00"/>
    <s v="Gasto"/>
    <s v="Con Compromiso"/>
    <s v="003"/>
    <x v="1"/>
    <x v="13"/>
    <s v="SALUD"/>
    <s v="Nación"/>
    <x v="0"/>
    <s v="CSF"/>
    <n v="4298900"/>
    <n v="0"/>
    <n v="4298900"/>
    <n v="0"/>
    <s v="APORTES PARAFISCALES EMPLEADOR NOMINA AGOSTO 2020"/>
    <s v="3820"/>
    <s v="9420"/>
    <s v="-0"/>
    <s v="48220, 48320, 48420, 48520, 48620, 48720, 48820, 48920, 49020, 49120, 49220, 49320, 49420, 49520"/>
    <s v="234027420, 234027520, 234027620, 234027720, 234027820, 234027920, 234028020, 234028120, 234028220, 234028320, 234028420, 234028520, 234028620, 234028720"/>
    <s v="-0"/>
    <x v="0"/>
    <x v="4"/>
  </r>
  <r>
    <s v="3920"/>
    <s v="2020-09-18 00:00:00"/>
    <s v="2020-09-18 19:13:00"/>
    <s v="Gasto"/>
    <s v="Con Compromiso"/>
    <s v="003"/>
    <x v="1"/>
    <x v="0"/>
    <s v="SERVICIOS DE DISTRIBUCIÓN DE ELECTRICIDAD, GAS Y AGUA (POR CUENTA PROPIA)"/>
    <s v="Nación"/>
    <x v="0"/>
    <s v="CSF"/>
    <n v="300000"/>
    <n v="52841"/>
    <n v="352841"/>
    <n v="0"/>
    <s v="SERVICIOS PUBLICOS DE ACUEDUCTO Y  ALCANTARILLADO"/>
    <s v="3920"/>
    <s v="9920, 10820, 10920, 12820, 12920, 16220, 16320"/>
    <s v="16020, 18020, 18120, 20520, 20620, 25920, 26020"/>
    <s v="51520, 57920, 58020, 64620, 64720, 76120, 76220"/>
    <s v="260025520, 285016720, 285019420, 321944120, 321952420, 362062220, 362074320"/>
    <s v="-0"/>
    <x v="0"/>
    <x v="4"/>
  </r>
  <r>
    <s v="3920"/>
    <s v="2020-09-18 00:00:00"/>
    <s v="2020-09-18 19:13:00"/>
    <s v="Gasto"/>
    <s v="Con Compromiso"/>
    <s v="003"/>
    <x v="1"/>
    <x v="2"/>
    <s v="SERVICIOS DE ALCANTARILLADO, RECOLECCIÓN, TRATAMIENTO Y DISPOSICIÓN DE DESECHOS Y OTROS SERVICIOS DE SANEAMIENTO AMBIENTAL"/>
    <s v="Nación"/>
    <x v="0"/>
    <s v="CSF"/>
    <n v="1305412"/>
    <n v="-230753"/>
    <n v="1074659"/>
    <n v="0"/>
    <s v="SERVICIOS PUBLICOS DE ACUEDUCTO Y  ALCANTARILLADO"/>
    <s v="3920"/>
    <s v="9920, 10820, 10920, 12820, 12920, 16220, 16320"/>
    <s v="16020, 18020, 18120, 20520, 20620, 25920, 26020"/>
    <s v="51520, 57920, 58020, 64620, 64720, 76120, 76220"/>
    <s v="260025520, 285016720, 285019420, 321944120, 321952420, 362062220, 362074320"/>
    <s v="-0"/>
    <x v="0"/>
    <x v="4"/>
  </r>
  <r>
    <s v="4020"/>
    <s v="2020-09-21 00:00:00"/>
    <s v="2020-09-21 20:20:00"/>
    <s v="Gasto"/>
    <s v="Generado"/>
    <s v="0510"/>
    <x v="1"/>
    <x v="23"/>
    <s v="ADQUISICIÓN DE BIENES Y SERVICIOS - SERVICIO DE AVALÚOS - ACTUALIZACIÓN  Y GESTIÓN CATASTRAL  NACIONAL"/>
    <s v="Nación"/>
    <x v="0"/>
    <s v="CSF"/>
    <n v="711000"/>
    <n v="-711000"/>
    <n v="0"/>
    <n v="0"/>
    <s v="VIATICOS Y GASTOS PARA CUMPLIR COMISION  AVALUOS"/>
    <s v="4020"/>
    <s v="-0"/>
    <s v="-0"/>
    <s v="-0"/>
    <s v="-0"/>
    <s v="-0"/>
    <x v="1"/>
    <x v="2"/>
  </r>
  <r>
    <s v="4120"/>
    <s v="2020-09-22 00:00:00"/>
    <s v="2020-09-22 17:14:00"/>
    <s v="Gasto"/>
    <s v="Con Compromiso"/>
    <s v="003"/>
    <x v="1"/>
    <x v="6"/>
    <s v="SUBSIDIO DE ALIMENTACIÓN"/>
    <s v="Nación"/>
    <x v="0"/>
    <s v="CSF"/>
    <n v="854867"/>
    <n v="0"/>
    <n v="854867"/>
    <n v="0"/>
    <s v="NOMINA SUELDOS MES SEPTIEMBRE TERRITORIAL BOLIVAR"/>
    <s v="4120"/>
    <s v="10020, 10120"/>
    <s v="-0"/>
    <s v="51620, 51720, 51820, 51920, 52020, 52120, 52220, 52320, 52420, 52520, 52620, 52720, 52820, 52920, 53020, 53120, 53220, 53320, 53420, 53520, 53620, 53720, 53820, 53920, 54020, 54120, 54220, 54320, 54420, 54520, 54620, 54720"/>
    <s v="262097120, 262097220, 262097320, 262097420, 262097520, 262097620, 262097720, 262097820, 262097920, 262098020, 262098120, 262098220, 262098320, 262098420, 262098520, 262098620, 262098720, 262098820, 262098920, 262099020, 262099120, 262099220, 262099320, 262119720, 262119820, 262119920, 262120020, 262120120, 262120220, 262120320, 262120420, 262120620"/>
    <s v="-0"/>
    <x v="0"/>
    <x v="4"/>
  </r>
  <r>
    <s v="4120"/>
    <s v="2020-09-22 00:00:00"/>
    <s v="2020-09-22 17:14:00"/>
    <s v="Gasto"/>
    <s v="Con Compromiso"/>
    <s v="003"/>
    <x v="1"/>
    <x v="5"/>
    <s v="PRIMA TÉCNICA NO SALARIAL"/>
    <s v="Nación"/>
    <x v="0"/>
    <s v="CSF"/>
    <n v="2354967"/>
    <n v="0"/>
    <n v="2354967"/>
    <n v="0"/>
    <s v="NOMINA SUELDOS MES SEPTIEMBRE TERRITORIAL BOLIVAR"/>
    <s v="4120"/>
    <s v="10020, 10120"/>
    <s v="-0"/>
    <s v="51620, 51720, 51820, 51920, 52020, 52120, 52220, 52320, 52420, 52520, 52620, 52720, 52820, 52920, 53020, 53120, 53220, 53320, 53420, 53520, 53620, 53720, 53820, 53920, 54020, 54120, 54220, 54320, 54420, 54520, 54620, 54720"/>
    <s v="262097120, 262097220, 262097320, 262097420, 262097520, 262097620, 262097720, 262097820, 262097920, 262098020, 262098120, 262098220, 262098320, 262098420, 262098520, 262098620, 262098720, 262098820, 262098920, 262099020, 262099120, 262099220, 262099320, 262119720, 262119820, 262119920, 262120020, 262120120, 262120220, 262120320, 262120420, 262120620"/>
    <s v="-0"/>
    <x v="0"/>
    <x v="4"/>
  </r>
  <r>
    <s v="4120"/>
    <s v="2020-09-22 00:00:00"/>
    <s v="2020-09-22 17:14:00"/>
    <s v="Gasto"/>
    <s v="Con Compromiso"/>
    <s v="003"/>
    <x v="1"/>
    <x v="10"/>
    <s v="SUELDO DE VACACIONES"/>
    <s v="Nación"/>
    <x v="0"/>
    <s v="CSF"/>
    <n v="5995351"/>
    <n v="0"/>
    <n v="5995351"/>
    <n v="0"/>
    <s v="NOMINA SUELDOS MES SEPTIEMBRE TERRITORIAL BOLIVAR"/>
    <s v="4120"/>
    <s v="10020, 10120"/>
    <s v="-0"/>
    <s v="51620, 51720, 51820, 51920, 52020, 52120, 52220, 52320, 52420, 52520, 52620, 52720, 52820, 52920, 53020, 53120, 53220, 53320, 53420, 53520, 53620, 53720, 53820, 53920, 54020, 54120, 54220, 54320, 54420, 54520, 54620, 54720"/>
    <s v="262097120, 262097220, 262097320, 262097420, 262097520, 262097620, 262097720, 262097820, 262097920, 262098020, 262098120, 262098220, 262098320, 262098420, 262098520, 262098620, 262098720, 262098820, 262098920, 262099020, 262099120, 262099220, 262099320, 262119720, 262119820, 262119920, 262120020, 262120120, 262120220, 262120320, 262120420, 262120620"/>
    <s v="-0"/>
    <x v="0"/>
    <x v="4"/>
  </r>
  <r>
    <s v="4120"/>
    <s v="2020-09-22 00:00:00"/>
    <s v="2020-09-22 17:14:00"/>
    <s v="Gasto"/>
    <s v="Con Compromiso"/>
    <s v="003"/>
    <x v="1"/>
    <x v="21"/>
    <s v="INCAPACIDADES (NO DE PENSIONES)"/>
    <s v="Nación"/>
    <x v="0"/>
    <s v="CSF"/>
    <n v="96205"/>
    <n v="0"/>
    <n v="96205"/>
    <n v="0"/>
    <s v="NOMINA SUELDOS MES SEPTIEMBRE TERRITORIAL BOLIVAR"/>
    <s v="4120"/>
    <s v="10020, 10120"/>
    <s v="-0"/>
    <s v="51620, 51720, 51820, 51920, 52020, 52120, 52220, 52320, 52420, 52520, 52620, 52720, 52820, 52920, 53020, 53120, 53220, 53320, 53420, 53520, 53620, 53720, 53820, 53920, 54020, 54120, 54220, 54320, 54420, 54520, 54620, 54720"/>
    <s v="262097120, 262097220, 262097320, 262097420, 262097520, 262097620, 262097720, 262097820, 262097920, 262098020, 262098120, 262098220, 262098320, 262098420, 262098520, 262098620, 262098720, 262098820, 262098920, 262099020, 262099120, 262099220, 262099320, 262119720, 262119820, 262119920, 262120020, 262120120, 262120220, 262120320, 262120420, 262120620"/>
    <s v="-0"/>
    <x v="0"/>
    <x v="4"/>
  </r>
  <r>
    <s v="4120"/>
    <s v="2020-09-22 00:00:00"/>
    <s v="2020-09-22 17:14:00"/>
    <s v="Gasto"/>
    <s v="Con Compromiso"/>
    <s v="003"/>
    <x v="1"/>
    <x v="28"/>
    <s v="AUXILIO DE CONECTIVIDAD DIGITAL"/>
    <s v="Nación"/>
    <x v="0"/>
    <s v="CSF"/>
    <n v="1124537"/>
    <n v="0"/>
    <n v="1124537"/>
    <n v="0"/>
    <s v="NOMINA SUELDOS MES SEPTIEMBRE TERRITORIAL BOLIVAR"/>
    <s v="4120"/>
    <s v="10020, 10120"/>
    <s v="-0"/>
    <s v="51620, 51720, 51820, 51920, 52020, 52120, 52220, 52320, 52420, 52520, 52620, 52720, 52820, 52920, 53020, 53120, 53220, 53320, 53420, 53520, 53620, 53720, 53820, 53920, 54020, 54120, 54220, 54320, 54420, 54520, 54620, 54720"/>
    <s v="262097120, 262097220, 262097320, 262097420, 262097520, 262097620, 262097720, 262097820, 262097920, 262098020, 262098120, 262098220, 262098320, 262098420, 262098520, 262098620, 262098720, 262098820, 262098920, 262099020, 262099120, 262099220, 262099320, 262119720, 262119820, 262119920, 262120020, 262120120, 262120220, 262120320, 262120420, 262120620"/>
    <s v="-0"/>
    <x v="0"/>
    <x v="4"/>
  </r>
  <r>
    <s v="4120"/>
    <s v="2020-09-22 00:00:00"/>
    <s v="2020-09-22 17:14:00"/>
    <s v="Gasto"/>
    <s v="Con Compromiso"/>
    <s v="003"/>
    <x v="1"/>
    <x v="7"/>
    <s v="BONIFICACIÓN ESPECIAL DE RECREACIÓN"/>
    <s v="Nación"/>
    <x v="0"/>
    <s v="CSF"/>
    <n v="463927"/>
    <n v="0"/>
    <n v="463927"/>
    <n v="0"/>
    <s v="NOMINA SUELDOS MES SEPTIEMBRE TERRITORIAL BOLIVAR"/>
    <s v="4120"/>
    <s v="10020, 10120"/>
    <s v="-0"/>
    <s v="51620, 51720, 51820, 51920, 52020, 52120, 52220, 52320, 52420, 52520, 52620, 52720, 52820, 52920, 53020, 53120, 53220, 53320, 53420, 53520, 53620, 53720, 53820, 53920, 54020, 54120, 54220, 54320, 54420, 54520, 54620, 54720"/>
    <s v="262097120, 262097220, 262097320, 262097420, 262097520, 262097620, 262097720, 262097820, 262097920, 262098020, 262098120, 262098220, 262098320, 262098420, 262098520, 262098620, 262098720, 262098820, 262098920, 262099020, 262099120, 262099220, 262099320, 262119720, 262119820, 262119920, 262120020, 262120120, 262120220, 262120320, 262120420, 262120620"/>
    <s v="-0"/>
    <x v="0"/>
    <x v="4"/>
  </r>
  <r>
    <s v="4120"/>
    <s v="2020-09-22 00:00:00"/>
    <s v="2020-09-22 17:14:00"/>
    <s v="Gasto"/>
    <s v="Con Compromiso"/>
    <s v="003"/>
    <x v="1"/>
    <x v="4"/>
    <s v="PRIMA DE VACACIONES"/>
    <s v="Nación"/>
    <x v="0"/>
    <s v="CSF"/>
    <n v="4491216"/>
    <n v="0"/>
    <n v="4491216"/>
    <n v="0"/>
    <s v="NOMINA SUELDOS MES SEPTIEMBRE TERRITORIAL BOLIVAR"/>
    <s v="4120"/>
    <s v="10020, 10120"/>
    <s v="-0"/>
    <s v="51620, 51720, 51820, 51920, 52020, 52120, 52220, 52320, 52420, 52520, 52620, 52720, 52820, 52920, 53020, 53120, 53220, 53320, 53420, 53520, 53620, 53720, 53820, 53920, 54020, 54120, 54220, 54320, 54420, 54520, 54620, 54720"/>
    <s v="262097120, 262097220, 262097320, 262097420, 262097520, 262097620, 262097720, 262097820, 262097920, 262098020, 262098120, 262098220, 262098320, 262098420, 262098520, 262098620, 262098720, 262098820, 262098920, 262099020, 262099120, 262099220, 262099320, 262119720, 262119820, 262119920, 262120020, 262120120, 262120220, 262120320, 262120420, 262120620"/>
    <s v="-0"/>
    <x v="0"/>
    <x v="4"/>
  </r>
  <r>
    <s v="4120"/>
    <s v="2020-09-22 00:00:00"/>
    <s v="2020-09-22 17:14:00"/>
    <s v="Gasto"/>
    <s v="Con Compromiso"/>
    <s v="003"/>
    <x v="1"/>
    <x v="8"/>
    <s v="SUELDO BÁSICO"/>
    <s v="Nación"/>
    <x v="0"/>
    <s v="CSF"/>
    <n v="47485723"/>
    <n v="0"/>
    <n v="47485723"/>
    <n v="0"/>
    <s v="NOMINA SUELDOS MES SEPTIEMBRE TERRITORIAL BOLIVAR"/>
    <s v="4120"/>
    <s v="10020, 10120"/>
    <s v="-0"/>
    <s v="51620, 51720, 51820, 51920, 52020, 52120, 52220, 52320, 52420, 52520, 52620, 52720, 52820, 52920, 53020, 53120, 53220, 53320, 53420, 53520, 53620, 53720, 53820, 53920, 54020, 54120, 54220, 54320, 54420, 54520, 54620, 54720"/>
    <s v="262097120, 262097220, 262097320, 262097420, 262097520, 262097620, 262097720, 262097820, 262097920, 262098020, 262098120, 262098220, 262098320, 262098420, 262098520, 262098620, 262098720, 262098820, 262098920, 262099020, 262099120, 262099220, 262099320, 262119720, 262119820, 262119920, 262120020, 262120120, 262120220, 262120320, 262120420, 262120620"/>
    <s v="-0"/>
    <x v="0"/>
    <x v="4"/>
  </r>
  <r>
    <s v="4120"/>
    <s v="2020-09-22 00:00:00"/>
    <s v="2020-09-22 17:14:00"/>
    <s v="Gasto"/>
    <s v="Con Compromiso"/>
    <s v="003"/>
    <x v="1"/>
    <x v="9"/>
    <s v="BONIFICACIÓN POR SERVICIOS PRESTADOS"/>
    <s v="Nación"/>
    <x v="0"/>
    <s v="CSF"/>
    <n v="4727140"/>
    <n v="0"/>
    <n v="4727140"/>
    <n v="0"/>
    <s v="NOMINA SUELDOS MES SEPTIEMBRE TERRITORIAL BOLIVAR"/>
    <s v="4120"/>
    <s v="10020, 10120"/>
    <s v="-0"/>
    <s v="51620, 51720, 51820, 51920, 52020, 52120, 52220, 52320, 52420, 52520, 52620, 52720, 52820, 52920, 53020, 53120, 53220, 53320, 53420, 53520, 53620, 53720, 53820, 53920, 54020, 54120, 54220, 54320, 54420, 54520, 54620, 54720"/>
    <s v="262097120, 262097220, 262097320, 262097420, 262097520, 262097620, 262097720, 262097820, 262097920, 262098020, 262098120, 262098220, 262098320, 262098420, 262098520, 262098620, 262098720, 262098820, 262098920, 262099020, 262099120, 262099220, 262099320, 262119720, 262119820, 262119920, 262120020, 262120120, 262120220, 262120320, 262120420, 262120620"/>
    <s v="-0"/>
    <x v="0"/>
    <x v="4"/>
  </r>
  <r>
    <s v="4220"/>
    <s v="2020-09-23 00:00:00"/>
    <s v="2020-09-23 19:51:00"/>
    <s v="Gasto"/>
    <s v="Con Compromiso"/>
    <s v="003"/>
    <x v="1"/>
    <x v="15"/>
    <s v="APORTES GENERALES AL SISTEMA DE RIESGOS LABORALES"/>
    <s v="Nación"/>
    <x v="0"/>
    <s v="CSF"/>
    <n v="711700"/>
    <n v="0"/>
    <n v="711700"/>
    <n v="0"/>
    <s v="APORTES PARAFISCALES EMPLEADOR NOMINA SEPTIEMBRE 2020"/>
    <s v="4220"/>
    <s v="10220"/>
    <s v="-0"/>
    <s v="54820, 54920, 55020, 55120, 55220, 55320, 55420, 55520, 55620, 55720, 55820, 55920, 56020, 56120"/>
    <s v="263863220, 263863320, 263863420, 263863520, 263863620, 263863720, 263863820, 263863920, 263864020, 263864120, 263864220, 263864320, 263864420, 263864520"/>
    <s v="-0"/>
    <x v="0"/>
    <x v="4"/>
  </r>
  <r>
    <s v="4220"/>
    <s v="2020-09-23 00:00:00"/>
    <s v="2020-09-23 19:51:00"/>
    <s v="Gasto"/>
    <s v="Con Compromiso"/>
    <s v="003"/>
    <x v="1"/>
    <x v="11"/>
    <s v="PENSIONES"/>
    <s v="Nación"/>
    <x v="0"/>
    <s v="CSF"/>
    <n v="6277000"/>
    <n v="0"/>
    <n v="6277000"/>
    <n v="0"/>
    <s v="APORTES PARAFISCALES EMPLEADOR NOMINA SEPTIEMBRE 2020"/>
    <s v="4220"/>
    <s v="10220"/>
    <s v="-0"/>
    <s v="54820, 54920, 55020, 55120, 55220, 55320, 55420, 55520, 55620, 55720, 55820, 55920, 56020, 56120"/>
    <s v="263863220, 263863320, 263863420, 263863520, 263863620, 263863720, 263863820, 263863920, 263864020, 263864120, 263864220, 263864320, 263864420, 263864520"/>
    <s v="-0"/>
    <x v="0"/>
    <x v="4"/>
  </r>
  <r>
    <s v="4220"/>
    <s v="2020-09-23 00:00:00"/>
    <s v="2020-09-23 19:51:00"/>
    <s v="Gasto"/>
    <s v="Con Compromiso"/>
    <s v="003"/>
    <x v="1"/>
    <x v="12"/>
    <s v="APORTES AL SENA"/>
    <s v="Nación"/>
    <x v="0"/>
    <s v="CSF"/>
    <n v="1172200"/>
    <n v="0"/>
    <n v="1172200"/>
    <n v="0"/>
    <s v="APORTES PARAFISCALES EMPLEADOR NOMINA SEPTIEMBRE 2020"/>
    <s v="4220"/>
    <s v="10220"/>
    <s v="-0"/>
    <s v="54820, 54920, 55020, 55120, 55220, 55320, 55420, 55520, 55620, 55720, 55820, 55920, 56020, 56120"/>
    <s v="263863220, 263863320, 263863420, 263863520, 263863620, 263863720, 263863820, 263863920, 263864020, 263864120, 263864220, 263864320, 263864420, 263864520"/>
    <s v="-0"/>
    <x v="0"/>
    <x v="4"/>
  </r>
  <r>
    <s v="4220"/>
    <s v="2020-09-23 00:00:00"/>
    <s v="2020-09-23 19:51:00"/>
    <s v="Gasto"/>
    <s v="Con Compromiso"/>
    <s v="003"/>
    <x v="1"/>
    <x v="13"/>
    <s v="SALUD"/>
    <s v="Nación"/>
    <x v="0"/>
    <s v="CSF"/>
    <n v="4446500"/>
    <n v="0"/>
    <n v="4446500"/>
    <n v="0"/>
    <s v="APORTES PARAFISCALES EMPLEADOR NOMINA SEPTIEMBRE 2020"/>
    <s v="4220"/>
    <s v="10220"/>
    <s v="-0"/>
    <s v="54820, 54920, 55020, 55120, 55220, 55320, 55420, 55520, 55620, 55720, 55820, 55920, 56020, 56120"/>
    <s v="263863220, 263863320, 263863420, 263863520, 263863620, 263863720, 263863820, 263863920, 263864020, 263864120, 263864220, 263864320, 263864420, 263864520"/>
    <s v="-0"/>
    <x v="0"/>
    <x v="4"/>
  </r>
  <r>
    <s v="4220"/>
    <s v="2020-09-23 00:00:00"/>
    <s v="2020-09-23 19:51:00"/>
    <s v="Gasto"/>
    <s v="Con Compromiso"/>
    <s v="003"/>
    <x v="1"/>
    <x v="16"/>
    <s v="CAJAS DE COMPENSACIÓN FAMILIAR"/>
    <s v="Nación"/>
    <x v="0"/>
    <s v="CSF"/>
    <n v="2343400"/>
    <n v="0"/>
    <n v="2343400"/>
    <n v="0"/>
    <s v="APORTES PARAFISCALES EMPLEADOR NOMINA SEPTIEMBRE 2020"/>
    <s v="4220"/>
    <s v="10220"/>
    <s v="-0"/>
    <s v="54820, 54920, 55020, 55120, 55220, 55320, 55420, 55520, 55620, 55720, 55820, 55920, 56020, 56120"/>
    <s v="263863220, 263863320, 263863420, 263863520, 263863620, 263863720, 263863820, 263863920, 263864020, 263864120, 263864220, 263864320, 263864420, 263864520"/>
    <s v="-0"/>
    <x v="0"/>
    <x v="4"/>
  </r>
  <r>
    <s v="4220"/>
    <s v="2020-09-23 00:00:00"/>
    <s v="2020-09-23 19:51:00"/>
    <s v="Gasto"/>
    <s v="Con Compromiso"/>
    <s v="003"/>
    <x v="1"/>
    <x v="14"/>
    <s v="APORTES AL ICBF"/>
    <s v="Nación"/>
    <x v="0"/>
    <s v="CSF"/>
    <n v="1758100"/>
    <n v="0"/>
    <n v="1758100"/>
    <n v="0"/>
    <s v="APORTES PARAFISCALES EMPLEADOR NOMINA SEPTIEMBRE 2020"/>
    <s v="4220"/>
    <s v="10220"/>
    <s v="-0"/>
    <s v="54820, 54920, 55020, 55120, 55220, 55320, 55420, 55520, 55620, 55720, 55820, 55920, 56020, 56120"/>
    <s v="263863220, 263863320, 263863420, 263863520, 263863620, 263863720, 263863820, 263863920, 263864020, 263864120, 263864220, 263864320, 263864420, 263864520"/>
    <s v="-0"/>
    <x v="0"/>
    <x v="4"/>
  </r>
  <r>
    <s v="4320"/>
    <s v="2020-09-24 00:00:00"/>
    <s v="2020-09-24 18:22:00"/>
    <s v="Gasto"/>
    <s v="Con Compromiso"/>
    <s v="003"/>
    <x v="1"/>
    <x v="18"/>
    <s v="SERVICIOS DE TRANSPORTE DE PASAJEROS"/>
    <s v="Nación"/>
    <x v="0"/>
    <s v="CSF"/>
    <n v="200000"/>
    <n v="0"/>
    <n v="200000"/>
    <n v="0"/>
    <s v="VIATICOS Y GASTOS PARA CUMPLIR COMISION"/>
    <s v="4320"/>
    <s v="10320"/>
    <s v="16120"/>
    <s v="56220"/>
    <s v="267337320"/>
    <s v="-0"/>
    <x v="0"/>
    <x v="4"/>
  </r>
  <r>
    <s v="4320"/>
    <s v="2020-09-24 00:00:00"/>
    <s v="2020-09-24 18:22:00"/>
    <s v="Gasto"/>
    <s v="Con Compromiso"/>
    <s v="003"/>
    <x v="1"/>
    <x v="19"/>
    <s v="VIÁTICOS DE LOS FUNCIONARIOS EN COMISIÓN"/>
    <s v="Nación"/>
    <x v="0"/>
    <s v="CSF"/>
    <n v="810239"/>
    <n v="0"/>
    <n v="810239"/>
    <n v="0"/>
    <s v="VIATICOS Y GASTOS PARA CUMPLIR COMISION"/>
    <s v="4320"/>
    <s v="10320"/>
    <s v="16120"/>
    <s v="56220"/>
    <s v="267337320"/>
    <s v="-0"/>
    <x v="0"/>
    <x v="4"/>
  </r>
  <r>
    <s v="4420"/>
    <s v="2020-10-02 00:00:00"/>
    <s v="2020-10-02 19:18:00"/>
    <s v="Gasto"/>
    <s v="Con Compromiso"/>
    <s v="003"/>
    <x v="1"/>
    <x v="19"/>
    <s v="VIÁTICOS DE LOS FUNCIONARIOS EN COMISIÓN"/>
    <s v="Propios"/>
    <x v="1"/>
    <s v="CSF"/>
    <n v="271546"/>
    <n v="0"/>
    <n v="271546"/>
    <n v="0"/>
    <s v="RESOLUCION No. 845 DEL 29 SEPTIEMBRE, SE CONFIERE COMISION DE SERVICIOS"/>
    <s v="4420"/>
    <s v="10420"/>
    <s v="17520"/>
    <s v="57520"/>
    <s v="278890920"/>
    <s v="-0"/>
    <x v="0"/>
    <x v="4"/>
  </r>
  <r>
    <s v="4520"/>
    <s v="2020-10-20 00:00:00"/>
    <s v="2020-10-20 12:15:00"/>
    <s v="Gasto"/>
    <s v="Con Compromiso"/>
    <s v="0500"/>
    <x v="1"/>
    <x v="22"/>
    <s v="ADQUISICIÓN DE BIENES Y SERVICIOS - SERVICIO DE INFORMACIÓN CATASTRAL - ACTUALIZACIÓN  Y GESTIÓN CATASTRAL  NACIONAL"/>
    <s v="Propios"/>
    <x v="1"/>
    <s v="CSF"/>
    <n v="37921500"/>
    <n v="-5865192"/>
    <n v="32056308"/>
    <n v="0"/>
    <s v="PRESTACION DE SERVICIOS PERSONALES PARA REALIZAR ACTIVIDADEES DE RECONOCIMIENTO PREDIAL RURAL Y URBANO DE LOS PROCESOS DE GESTIÓN CATASTRAL EN EL MARCO DE LOS PROCESOS DE ADELANTA EL INSTITUTO EN LA TERRITORIAL BOLIVAR Y SUS U.O.C."/>
    <s v="4520"/>
    <s v="11520, 11620, 11720, 11820, 12220"/>
    <s v="24920, 25120, 25320, 25520, 25720"/>
    <s v="75120, 75220, 75320, 75420, 75520, 75620, 75720, 75820, 75920, 76020, 79620, 79720, 79820, 79920, 80020"/>
    <s v="360341820, 360348320, 360352420, 360354520, 360357520, 360375720, 360379020, 360382020, 360384020, 360385420, 390136220, 390137420, 390139420, 390142720, 390144420"/>
    <s v="-0"/>
    <x v="1"/>
    <x v="1"/>
  </r>
  <r>
    <s v="4620"/>
    <s v="2020-10-20 00:00:00"/>
    <s v="2020-10-20 12:27:00"/>
    <s v="Gasto"/>
    <s v="Con Compromiso"/>
    <s v="0500"/>
    <x v="1"/>
    <x v="22"/>
    <s v="ADQUISICIÓN DE BIENES Y SERVICIOS - SERVICIO DE INFORMACIÓN CATASTRAL - ACTUALIZACIÓN  Y GESTIÓN CATASTRAL  NACIONAL"/>
    <s v="Propios"/>
    <x v="1"/>
    <s v="CSF"/>
    <n v="7432614"/>
    <n v="0"/>
    <n v="7432614"/>
    <n v="0"/>
    <s v="PRESTACION DE SERVICIOS PERSONALES PARA REALIZAR ACTIVIDADES DE APOYO OPERATIVO DE LOS PROCESOS DE GESTION CATASTRAL EN EL MARCO DE LOS PROYECTOS QUE ADELANTA EL INSTITUTO EN LA TERRITORIAL BOLIVAR Y SUS U.O.C."/>
    <s v="4620"/>
    <s v="12320, 12420, 12520"/>
    <s v="23820, 23920, 24020"/>
    <s v="74120, 74220, 74320, 80120, 80220, 80320"/>
    <s v="355417320, 355427920, 355430320, 390146620, 390151720, 390153120"/>
    <s v="-0"/>
    <x v="1"/>
    <x v="1"/>
  </r>
  <r>
    <s v="4720"/>
    <s v="2020-10-20 00:00:00"/>
    <s v="2020-10-20 14:13:00"/>
    <s v="Gasto"/>
    <s v="Con Compromiso"/>
    <s v="0500"/>
    <x v="1"/>
    <x v="22"/>
    <s v="ADQUISICIÓN DE BIENES Y SERVICIOS - SERVICIO DE INFORMACIÓN CATASTRAL - ACTUALIZACIÓN  Y GESTIÓN CATASTRAL  NACIONAL"/>
    <s v="Propios"/>
    <x v="1"/>
    <s v="CSF"/>
    <n v="7941547"/>
    <n v="-797"/>
    <n v="7940750"/>
    <n v="0"/>
    <s v="VIATICOS Y GASTOS DE COMISION PARA TRANSPORTE DE PERSONAL Y TRANSPORTE DE FICHAS"/>
    <s v="4720"/>
    <s v="12020, 14920"/>
    <s v="18520, 22720"/>
    <s v="62720, 72920, 73020"/>
    <s v="302904920, 351046820"/>
    <s v="-0"/>
    <x v="1"/>
    <x v="1"/>
  </r>
  <r>
    <s v="4820"/>
    <s v="2020-10-25 00:00:00"/>
    <s v="2020-10-25 20:51:00"/>
    <s v="Gasto"/>
    <s v="Con Compromiso"/>
    <s v="003"/>
    <x v="1"/>
    <x v="8"/>
    <s v="SUELDO BÁSICO"/>
    <s v="Nación"/>
    <x v="0"/>
    <s v="CSF"/>
    <n v="39548960"/>
    <n v="0"/>
    <n v="39548960"/>
    <n v="0"/>
    <s v="NOMINA SUELDOS TERRITORIAL BOLIVAR MES OCTUBRE 2020"/>
    <s v="4820"/>
    <s v="11320, 11420"/>
    <s v="-0"/>
    <s v="58420, 58520, 58620, 58720, 58820, 58920, 59020, 59120, 59220, 59320, 59420, 59520, 59620, 59720, 59820, 59920, 60020, 60120, 60220, 60320, 60420, 60520, 60620, 60720, 60820, 60920, 61020, 61120, 61220"/>
    <s v="297639320, 297639420, 297639520, 297639620, 297639720, 297639820, 297639920, 297640020, 297640120, 297640220, 297640320, 297640420, 297640520, 297640620, 297640720, 297640820, 297640920, 297641020, 297641120, 297641220, 297641320, 297641420, 297641520, 297675720, 297675820, 297675920, 297676020, 297676120, 297676220"/>
    <s v="-0"/>
    <x v="0"/>
    <x v="4"/>
  </r>
  <r>
    <s v="4820"/>
    <s v="2020-10-25 00:00:00"/>
    <s v="2020-10-25 20:51:00"/>
    <s v="Gasto"/>
    <s v="Con Compromiso"/>
    <s v="003"/>
    <x v="1"/>
    <x v="10"/>
    <s v="SUELDO DE VACACIONES"/>
    <s v="Nación"/>
    <x v="0"/>
    <s v="CSF"/>
    <n v="9314837"/>
    <n v="0"/>
    <n v="9314837"/>
    <n v="0"/>
    <s v="NOMINA SUELDOS TERRITORIAL BOLIVAR MES OCTUBRE 2020"/>
    <s v="4820"/>
    <s v="11320, 11420"/>
    <s v="-0"/>
    <s v="58420, 58520, 58620, 58720, 58820, 58920, 59020, 59120, 59220, 59320, 59420, 59520, 59620, 59720, 59820, 59920, 60020, 60120, 60220, 60320, 60420, 60520, 60620, 60720, 60820, 60920, 61020, 61120, 61220"/>
    <s v="297639320, 297639420, 297639520, 297639620, 297639720, 297639820, 297639920, 297640020, 297640120, 297640220, 297640320, 297640420, 297640520, 297640620, 297640720, 297640820, 297640920, 297641020, 297641120, 297641220, 297641320, 297641420, 297641520, 297675720, 297675820, 297675920, 297676020, 297676120, 297676220"/>
    <s v="-0"/>
    <x v="0"/>
    <x v="4"/>
  </r>
  <r>
    <s v="4820"/>
    <s v="2020-10-25 00:00:00"/>
    <s v="2020-10-25 20:51:00"/>
    <s v="Gasto"/>
    <s v="Con Compromiso"/>
    <s v="003"/>
    <x v="1"/>
    <x v="7"/>
    <s v="BONIFICACIÓN ESPECIAL DE RECREACIÓN"/>
    <s v="Nación"/>
    <x v="0"/>
    <s v="CSF"/>
    <n v="734055"/>
    <n v="0"/>
    <n v="734055"/>
    <n v="0"/>
    <s v="NOMINA SUELDOS TERRITORIAL BOLIVAR MES OCTUBRE 2020"/>
    <s v="4820"/>
    <s v="11320, 11420"/>
    <s v="-0"/>
    <s v="58420, 58520, 58620, 58720, 58820, 58920, 59020, 59120, 59220, 59320, 59420, 59520, 59620, 59720, 59820, 59920, 60020, 60120, 60220, 60320, 60420, 60520, 60620, 60720, 60820, 60920, 61020, 61120, 61220"/>
    <s v="297639320, 297639420, 297639520, 297639620, 297639720, 297639820, 297639920, 297640020, 297640120, 297640220, 297640320, 297640420, 297640520, 297640620, 297640720, 297640820, 297640920, 297641020, 297641120, 297641220, 297641320, 297641420, 297641520, 297675720, 297675820, 297675920, 297676020, 297676120, 297676220"/>
    <s v="-0"/>
    <x v="0"/>
    <x v="4"/>
  </r>
  <r>
    <s v="4820"/>
    <s v="2020-10-25 00:00:00"/>
    <s v="2020-10-25 20:51:00"/>
    <s v="Gasto"/>
    <s v="Con Compromiso"/>
    <s v="003"/>
    <x v="1"/>
    <x v="9"/>
    <s v="BONIFICACIÓN POR SERVICIOS PRESTADOS"/>
    <s v="Nación"/>
    <x v="0"/>
    <s v="CSF"/>
    <n v="3068624"/>
    <n v="0"/>
    <n v="3068624"/>
    <n v="0"/>
    <s v="NOMINA SUELDOS TERRITORIAL BOLIVAR MES OCTUBRE 2020"/>
    <s v="4820"/>
    <s v="11320, 11420"/>
    <s v="-0"/>
    <s v="58420, 58520, 58620, 58720, 58820, 58920, 59020, 59120, 59220, 59320, 59420, 59520, 59620, 59720, 59820, 59920, 60020, 60120, 60220, 60320, 60420, 60520, 60620, 60720, 60820, 60920, 61020, 61120, 61220"/>
    <s v="297639320, 297639420, 297639520, 297639620, 297639720, 297639820, 297639920, 297640020, 297640120, 297640220, 297640320, 297640420, 297640520, 297640620, 297640720, 297640820, 297640920, 297641020, 297641120, 297641220, 297641320, 297641420, 297641520, 297675720, 297675820, 297675920, 297676020, 297676120, 297676220"/>
    <s v="-0"/>
    <x v="0"/>
    <x v="4"/>
  </r>
  <r>
    <s v="4820"/>
    <s v="2020-10-25 00:00:00"/>
    <s v="2020-10-25 20:51:00"/>
    <s v="Gasto"/>
    <s v="Con Compromiso"/>
    <s v="003"/>
    <x v="1"/>
    <x v="4"/>
    <s v="PRIMA DE VACACIONES"/>
    <s v="Nación"/>
    <x v="0"/>
    <s v="CSF"/>
    <n v="9455192"/>
    <n v="0"/>
    <n v="9455192"/>
    <n v="0"/>
    <s v="NOMINA SUELDOS TERRITORIAL BOLIVAR MES OCTUBRE 2020"/>
    <s v="4820"/>
    <s v="11320, 11420"/>
    <s v="-0"/>
    <s v="58420, 58520, 58620, 58720, 58820, 58920, 59020, 59120, 59220, 59320, 59420, 59520, 59620, 59720, 59820, 59920, 60020, 60120, 60220, 60320, 60420, 60520, 60620, 60720, 60820, 60920, 61020, 61120, 61220"/>
    <s v="297639320, 297639420, 297639520, 297639620, 297639720, 297639820, 297639920, 297640020, 297640120, 297640220, 297640320, 297640420, 297640520, 297640620, 297640720, 297640820, 297640920, 297641020, 297641120, 297641220, 297641320, 297641420, 297641520, 297675720, 297675820, 297675920, 297676020, 297676120, 297676220"/>
    <s v="-0"/>
    <x v="0"/>
    <x v="4"/>
  </r>
  <r>
    <s v="4820"/>
    <s v="2020-10-25 00:00:00"/>
    <s v="2020-10-25 20:51:00"/>
    <s v="Gasto"/>
    <s v="Con Compromiso"/>
    <s v="003"/>
    <x v="1"/>
    <x v="6"/>
    <s v="SUBSIDIO DE ALIMENTACIÓN"/>
    <s v="Nación"/>
    <x v="0"/>
    <s v="CSF"/>
    <n v="760127"/>
    <n v="0"/>
    <n v="760127"/>
    <n v="0"/>
    <s v="NOMINA SUELDOS TERRITORIAL BOLIVAR MES OCTUBRE 2020"/>
    <s v="4820"/>
    <s v="11320, 11420"/>
    <s v="-0"/>
    <s v="58420, 58520, 58620, 58720, 58820, 58920, 59020, 59120, 59220, 59320, 59420, 59520, 59620, 59720, 59820, 59920, 60020, 60120, 60220, 60320, 60420, 60520, 60620, 60720, 60820, 60920, 61020, 61120, 61220"/>
    <s v="297639320, 297639420, 297639520, 297639620, 297639720, 297639820, 297639920, 297640020, 297640120, 297640220, 297640320, 297640420, 297640520, 297640620, 297640720, 297640820, 297640920, 297641020, 297641120, 297641220, 297641320, 297641420, 297641520, 297675720, 297675820, 297675920, 297676020, 297676120, 297676220"/>
    <s v="-0"/>
    <x v="0"/>
    <x v="4"/>
  </r>
  <r>
    <s v="4820"/>
    <s v="2020-10-25 00:00:00"/>
    <s v="2020-10-25 20:51:00"/>
    <s v="Gasto"/>
    <s v="Con Compromiso"/>
    <s v="003"/>
    <x v="1"/>
    <x v="28"/>
    <s v="AUXILIO DE CONECTIVIDAD DIGITAL"/>
    <s v="Nación"/>
    <x v="0"/>
    <s v="CSF"/>
    <n v="977114"/>
    <n v="0"/>
    <n v="977114"/>
    <n v="0"/>
    <s v="NOMINA SUELDOS TERRITORIAL BOLIVAR MES OCTUBRE 2020"/>
    <s v="4820"/>
    <s v="11320, 11420"/>
    <s v="-0"/>
    <s v="58420, 58520, 58620, 58720, 58820, 58920, 59020, 59120, 59220, 59320, 59420, 59520, 59620, 59720, 59820, 59920, 60020, 60120, 60220, 60320, 60420, 60520, 60620, 60720, 60820, 60920, 61020, 61120, 61220"/>
    <s v="297639320, 297639420, 297639520, 297639620, 297639720, 297639820, 297639920, 297640020, 297640120, 297640220, 297640320, 297640420, 297640520, 297640620, 297640720, 297640820, 297640920, 297641020, 297641120, 297641220, 297641320, 297641420, 297641520, 297675720, 297675820, 297675920, 297676020, 297676120, 297676220"/>
    <s v="-0"/>
    <x v="0"/>
    <x v="4"/>
  </r>
  <r>
    <s v="4820"/>
    <s v="2020-10-25 00:00:00"/>
    <s v="2020-10-25 20:51:00"/>
    <s v="Gasto"/>
    <s v="Con Compromiso"/>
    <s v="003"/>
    <x v="1"/>
    <x v="5"/>
    <s v="PRIMA TÉCNICA NO SALARIAL"/>
    <s v="Nación"/>
    <x v="0"/>
    <s v="CSF"/>
    <n v="2354967"/>
    <n v="0"/>
    <n v="2354967"/>
    <n v="0"/>
    <s v="NOMINA SUELDOS TERRITORIAL BOLIVAR MES OCTUBRE 2020"/>
    <s v="4820"/>
    <s v="11320, 11420"/>
    <s v="-0"/>
    <s v="58420, 58520, 58620, 58720, 58820, 58920, 59020, 59120, 59220, 59320, 59420, 59520, 59620, 59720, 59820, 59920, 60020, 60120, 60220, 60320, 60420, 60520, 60620, 60720, 60820, 60920, 61020, 61120, 61220"/>
    <s v="297639320, 297639420, 297639520, 297639620, 297639720, 297639820, 297639920, 297640020, 297640120, 297640220, 297640320, 297640420, 297640520, 297640620, 297640720, 297640820, 297640920, 297641020, 297641120, 297641220, 297641320, 297641420, 297641520, 297675720, 297675820, 297675920, 297676020, 297676120, 297676220"/>
    <s v="-0"/>
    <x v="0"/>
    <x v="4"/>
  </r>
  <r>
    <s v="4920"/>
    <s v="2020-10-26 00:00:00"/>
    <s v="2020-10-26 15:05:00"/>
    <s v="Gasto"/>
    <s v="Con Compromiso"/>
    <s v="0500"/>
    <x v="1"/>
    <x v="22"/>
    <s v="ADQUISICIÓN DE BIENES Y SERVICIOS - SERVICIO DE INFORMACIÓN CATASTRAL - ACTUALIZACIÓN  Y GESTIÓN CATASTRAL  NACIONAL"/>
    <s v="Propios"/>
    <x v="1"/>
    <s v="CSF"/>
    <n v="209846"/>
    <n v="0"/>
    <n v="209846"/>
    <n v="0"/>
    <s v="CONTRATO ADQUISIÓN SERVICIO DE REVISIÓN TECNICOMECANICA Y DE EMISIÓN DE GASES DEL VEHICULO DE LA TERRITORIAL BOLIVAR"/>
    <s v="4920"/>
    <s v="12120"/>
    <s v="18720"/>
    <s v="62920"/>
    <s v="304477520"/>
    <s v="-0"/>
    <x v="1"/>
    <x v="1"/>
  </r>
  <r>
    <s v="5020"/>
    <s v="2020-10-27 00:00:00"/>
    <s v="2020-10-27 08:55:00"/>
    <s v="Gasto"/>
    <s v="Con Compromiso"/>
    <s v="003"/>
    <x v="1"/>
    <x v="13"/>
    <s v="SALUD"/>
    <s v="Nación"/>
    <x v="0"/>
    <s v="CSF"/>
    <n v="4306100"/>
    <n v="0"/>
    <n v="4306100"/>
    <n v="0"/>
    <s v="APORTES PARAFISCALES EMPLEADOR NOMINA SUELDOS MES OCTUBRE 2020"/>
    <s v="5020"/>
    <s v="11920"/>
    <s v="-0"/>
    <s v="61320, 61420, 61520, 61620, 61720, 61820, 61920, 62020, 62120, 62220, 62320, 62420, 62520, 62620"/>
    <s v="298496620, 298496720, 298496820, 298496920, 298497020, 298497120, 298497220, 298497320, 298497420, 298497520, 298497620, 298497720, 298497820, 298497920"/>
    <s v="-0"/>
    <x v="0"/>
    <x v="4"/>
  </r>
  <r>
    <s v="5020"/>
    <s v="2020-10-27 00:00:00"/>
    <s v="2020-10-27 08:55:00"/>
    <s v="Gasto"/>
    <s v="Con Compromiso"/>
    <s v="003"/>
    <x v="1"/>
    <x v="12"/>
    <s v="APORTES AL SENA"/>
    <s v="Nación"/>
    <x v="0"/>
    <s v="CSF"/>
    <n v="1189700"/>
    <n v="0"/>
    <n v="1189700"/>
    <n v="0"/>
    <s v="APORTES PARAFISCALES EMPLEADOR NOMINA SUELDOS MES OCTUBRE 2020"/>
    <s v="5020"/>
    <s v="11920"/>
    <s v="-0"/>
    <s v="61320, 61420, 61520, 61620, 61720, 61820, 61920, 62020, 62120, 62220, 62320, 62420, 62520, 62620"/>
    <s v="298496620, 298496720, 298496820, 298496920, 298497020, 298497120, 298497220, 298497320, 298497420, 298497520, 298497620, 298497720, 298497820, 298497920"/>
    <s v="-0"/>
    <x v="0"/>
    <x v="4"/>
  </r>
  <r>
    <s v="5020"/>
    <s v="2020-10-27 00:00:00"/>
    <s v="2020-10-27 08:55:00"/>
    <s v="Gasto"/>
    <s v="Con Compromiso"/>
    <s v="003"/>
    <x v="1"/>
    <x v="16"/>
    <s v="CAJAS DE COMPENSACIÓN FAMILIAR"/>
    <s v="Nación"/>
    <x v="0"/>
    <s v="CSF"/>
    <n v="2378300"/>
    <n v="0"/>
    <n v="2378300"/>
    <n v="0"/>
    <s v="APORTES PARAFISCALES EMPLEADOR NOMINA SUELDOS MES OCTUBRE 2020"/>
    <s v="5020"/>
    <s v="11920"/>
    <s v="-0"/>
    <s v="61320, 61420, 61520, 61620, 61720, 61820, 61920, 62020, 62120, 62220, 62320, 62420, 62520, 62620"/>
    <s v="298496620, 298496720, 298496820, 298496920, 298497020, 298497120, 298497220, 298497320, 298497420, 298497520, 298497620, 298497720, 298497820, 298497920"/>
    <s v="-0"/>
    <x v="0"/>
    <x v="4"/>
  </r>
  <r>
    <s v="5020"/>
    <s v="2020-10-27 00:00:00"/>
    <s v="2020-10-27 08:55:00"/>
    <s v="Gasto"/>
    <s v="Con Compromiso"/>
    <s v="003"/>
    <x v="1"/>
    <x v="15"/>
    <s v="APORTES GENERALES AL SISTEMA DE RIESGOS LABORALES"/>
    <s v="Nación"/>
    <x v="0"/>
    <s v="CSF"/>
    <n v="571600"/>
    <n v="0"/>
    <n v="571600"/>
    <n v="0"/>
    <s v="APORTES PARAFISCALES EMPLEADOR NOMINA SUELDOS MES OCTUBRE 2020"/>
    <s v="5020"/>
    <s v="11920"/>
    <s v="-0"/>
    <s v="61320, 61420, 61520, 61620, 61720, 61820, 61920, 62020, 62120, 62220, 62320, 62420, 62520, 62620"/>
    <s v="298496620, 298496720, 298496820, 298496920, 298497020, 298497120, 298497220, 298497320, 298497420, 298497520, 298497620, 298497720, 298497820, 298497920"/>
    <s v="-0"/>
    <x v="0"/>
    <x v="4"/>
  </r>
  <r>
    <s v="5020"/>
    <s v="2020-10-27 00:00:00"/>
    <s v="2020-10-27 08:55:00"/>
    <s v="Gasto"/>
    <s v="Con Compromiso"/>
    <s v="003"/>
    <x v="1"/>
    <x v="14"/>
    <s v="APORTES AL ICBF"/>
    <s v="Nación"/>
    <x v="0"/>
    <s v="CSF"/>
    <n v="1784500"/>
    <n v="0"/>
    <n v="1784500"/>
    <n v="0"/>
    <s v="APORTES PARAFISCALES EMPLEADOR NOMINA SUELDOS MES OCTUBRE 2020"/>
    <s v="5020"/>
    <s v="11920"/>
    <s v="-0"/>
    <s v="61320, 61420, 61520, 61620, 61720, 61820, 61920, 62020, 62120, 62220, 62320, 62420, 62520, 62620"/>
    <s v="298496620, 298496720, 298496820, 298496920, 298497020, 298497120, 298497220, 298497320, 298497420, 298497520, 298497620, 298497720, 298497820, 298497920"/>
    <s v="-0"/>
    <x v="0"/>
    <x v="4"/>
  </r>
  <r>
    <s v="5020"/>
    <s v="2020-10-27 00:00:00"/>
    <s v="2020-10-27 08:55:00"/>
    <s v="Gasto"/>
    <s v="Con Compromiso"/>
    <s v="003"/>
    <x v="1"/>
    <x v="11"/>
    <s v="PENSIONES"/>
    <s v="Nación"/>
    <x v="0"/>
    <s v="CSF"/>
    <n v="6078300"/>
    <n v="0"/>
    <n v="6078300"/>
    <n v="0"/>
    <s v="APORTES PARAFISCALES EMPLEADOR NOMINA SUELDOS MES OCTUBRE 2020"/>
    <s v="5020"/>
    <s v="11920"/>
    <s v="-0"/>
    <s v="61320, 61420, 61520, 61620, 61720, 61820, 61920, 62020, 62120, 62220, 62320, 62420, 62520, 62620"/>
    <s v="298496620, 298496720, 298496820, 298496920, 298497020, 298497120, 298497220, 298497320, 298497420, 298497520, 298497620, 298497720, 298497820, 298497920"/>
    <s v="-0"/>
    <x v="0"/>
    <x v="4"/>
  </r>
  <r>
    <s v="5120"/>
    <s v="2020-11-06 00:00:00"/>
    <s v="2020-11-06 12:22:00"/>
    <s v="Gasto"/>
    <s v="Con Compromiso"/>
    <s v="0500"/>
    <x v="1"/>
    <x v="22"/>
    <s v="ADQUISICIÓN DE BIENES Y SERVICIOS - SERVICIO DE INFORMACIÓN CATASTRAL - ACTUALIZACIÓN  Y GESTIÓN CATASTRAL  NACIONAL"/>
    <s v="Nación"/>
    <x v="2"/>
    <s v="CSF"/>
    <n v="4955076"/>
    <n v="0"/>
    <n v="4955076"/>
    <n v="0"/>
    <s v="CONTRATACION PRESTACION DE SERVICIOS PERSONALES PARA REALIZAR ACTIVIDADES DE APOYO OPERATIVO EN LOS PROCESOS CATASTRALES EN LA DT BOLIVAR Y SUS U.O.C."/>
    <s v="5120"/>
    <s v="13120, 13220, 13320"/>
    <s v="22420, 22520, 22620"/>
    <s v="72620, 72720, 72820, 81320, 81720, 81920"/>
    <s v="351031720, 351033720, 351037120, 390193920, 390196920, 390198220"/>
    <s v="-0"/>
    <x v="1"/>
    <x v="1"/>
  </r>
  <r>
    <s v="5220"/>
    <s v="2020-11-06 00:00:00"/>
    <s v="2020-11-06 12:27:00"/>
    <s v="Gasto"/>
    <s v="Con Compromiso"/>
    <s v="0500"/>
    <x v="1"/>
    <x v="22"/>
    <s v="ADQUISICIÓN DE BIENES Y SERVICIOS - SERVICIO DE INFORMACIÓN CATASTRAL - ACTUALIZACIÓN  Y GESTIÓN CATASTRAL  NACIONAL"/>
    <s v="Nación"/>
    <x v="2"/>
    <s v="CSF"/>
    <n v="2037102"/>
    <n v="0"/>
    <n v="2037102"/>
    <n v="0"/>
    <s v="CONTRATACION PRESTACION DE SERVICIOS DE APOYO  A LA GESTION EN VENTANILLA PARA ATENCION AL PUBLICO EN LOS PROCESOS CATASTRALES DE LA DIRECCION TERRITORIAL BOLIVAR Y SUS U.O.C."/>
    <s v="5220"/>
    <s v="13520"/>
    <s v="22220"/>
    <s v="72420, 82120"/>
    <s v="351026820, 390199520"/>
    <s v="-0"/>
    <x v="1"/>
    <x v="1"/>
  </r>
  <r>
    <s v="5320"/>
    <s v="2020-11-06 00:00:00"/>
    <s v="2020-11-06 12:57:00"/>
    <s v="Gasto"/>
    <s v="Con Compromiso"/>
    <s v="0500"/>
    <x v="1"/>
    <x v="22"/>
    <s v="ADQUISICIÓN DE BIENES Y SERVICIOS - SERVICIO DE INFORMACIÓN CATASTRAL - ACTUALIZACIÓN  Y GESTIÓN CATASTRAL  NACIONAL"/>
    <s v="Nación"/>
    <x v="2"/>
    <s v="CSF"/>
    <n v="2593673"/>
    <n v="0"/>
    <n v="2593673"/>
    <n v="0"/>
    <s v="CONTRATACION PRESTACION DE SERVICIOS PERSONALES COMO TECNICO DE APOYO  PARA REALIZAR LAS ACTIVIDADES DE APOYO AL RESPONBSABLE DE CONSERVACION CATASTRAL EN LA DT BOLIVAR Y SUS U.O.C."/>
    <s v="5320"/>
    <s v="13420"/>
    <s v="22320"/>
    <s v="72520, 74620, 81520"/>
    <s v="351029620, 357185720, 390195220"/>
    <s v="-0"/>
    <x v="1"/>
    <x v="1"/>
  </r>
  <r>
    <s v="5420"/>
    <s v="2020-11-06 00:00:00"/>
    <s v="2020-11-06 13:04:00"/>
    <s v="Gasto"/>
    <s v="Con Compromiso"/>
    <s v="0500"/>
    <x v="1"/>
    <x v="22"/>
    <s v="ADQUISICIÓN DE BIENES Y SERVICIOS - SERVICIO DE INFORMACIÓN CATASTRAL - ACTUALIZACIÓN  Y GESTIÓN CATASTRAL  NACIONAL"/>
    <s v="Nación"/>
    <x v="2"/>
    <s v="CSF"/>
    <n v="4853952"/>
    <n v="0"/>
    <n v="4853952"/>
    <n v="0"/>
    <s v="CONTRATACION PRESTACION DE SERVICIOS PERSONALES PARA REAIZAR ACTIVIDADES DE RECONOCIMIENTO PREDIAL URBANO Y RURAL, DE SERVICIOS PERSONALES PARA LA ATENCIÓN DE TRAMITES EN LOS PROCESOS CATASTRALES DE LA DT BOLIVAR Y SUS U.O.C."/>
    <s v="5420"/>
    <s v="13620, 13720, 13820, 13920"/>
    <s v="22920, 23120, 23320, 23520"/>
    <s v="73220, 73420, 73620, 73820"/>
    <s v="351240320, 351247920, 351254120, 352921220"/>
    <s v="-0"/>
    <x v="1"/>
    <x v="1"/>
  </r>
  <r>
    <s v="5520"/>
    <s v="2020-11-06 00:00:00"/>
    <s v="2020-11-06 13:09:00"/>
    <s v="Gasto"/>
    <s v="Con Compromiso"/>
    <s v="0500"/>
    <x v="1"/>
    <x v="22"/>
    <s v="ADQUISICIÓN DE BIENES Y SERVICIOS - SERVICIO DE INFORMACIÓN CATASTRAL - ACTUALIZACIÓN  Y GESTIÓN CATASTRAL  NACIONAL"/>
    <s v="Propios"/>
    <x v="1"/>
    <s v="CSF"/>
    <n v="1168501"/>
    <n v="-68501"/>
    <n v="1100000"/>
    <n v="0"/>
    <s v="CONTRATACION MANTENIMIENTO PREVENTIVO Y CORRECTIVO DE IMPRESORAS Y SCANNERS DE LA DT BOLIVAR"/>
    <s v="5520"/>
    <s v="16420"/>
    <s v="-0"/>
    <s v="-0"/>
    <s v="-0"/>
    <s v="-0"/>
    <x v="1"/>
    <x v="1"/>
  </r>
  <r>
    <s v="5620"/>
    <s v="2020-11-12 00:00:00"/>
    <s v="2020-11-12 19:59:00"/>
    <s v="Gasto"/>
    <s v="Con Compromiso"/>
    <s v="003"/>
    <x v="1"/>
    <x v="1"/>
    <s v="SERVICIOS DE TELECOMUNICACIONES, TRANSMISIÓN Y SUMINISTRO DE INFORMACIÓN"/>
    <s v="Nación"/>
    <x v="0"/>
    <s v="CSF"/>
    <n v="845180"/>
    <n v="-333697"/>
    <n v="511483"/>
    <n v="0"/>
    <s v="SERVICIO TELEFONICO FIJO DE LA TERRITORIAL"/>
    <s v="5620"/>
    <s v="14020"/>
    <s v="20820"/>
    <s v="64920"/>
    <s v="331659220"/>
    <s v="-0"/>
    <x v="0"/>
    <x v="4"/>
  </r>
  <r>
    <s v="5720"/>
    <s v="2020-11-18 00:00:00"/>
    <s v="2020-11-18 08:37:00"/>
    <s v="Gasto"/>
    <s v="Con Compromiso"/>
    <s v="0500"/>
    <x v="1"/>
    <x v="22"/>
    <s v="ADQUISICIÓN DE BIENES Y SERVICIOS - SERVICIO DE INFORMACIÓN CATASTRAL - ACTUALIZACIÓN  Y GESTIÓN CATASTRAL  NACIONAL"/>
    <s v="Nación"/>
    <x v="2"/>
    <s v="CSF"/>
    <n v="15168600"/>
    <n v="-7685424"/>
    <n v="7483176"/>
    <n v="0"/>
    <s v="PRESTAACION DE SERVICIOS PERSONALES PARA REALIZAR ACTIVIDADES DE RECONOCIMIENTO PREDIAL RURAL Y URBANO DE LOS PROCESOS DE GESTION CATASTRAL PARA RECTIFICACION DE CABIDAAS Y LINDEROS"/>
    <s v="5720"/>
    <s v="14520, 14620"/>
    <s v="24520, 24620"/>
    <s v="74720, 74820, 80520, 81220"/>
    <s v="357527220, 357531820, 390155720, 390187120"/>
    <s v="-0"/>
    <x v="1"/>
    <x v="1"/>
  </r>
  <r>
    <s v="5820"/>
    <s v="2020-11-18 00:00:00"/>
    <s v="2020-11-18 08:43:00"/>
    <s v="Gasto"/>
    <s v="Con Compromiso"/>
    <s v="0500"/>
    <x v="1"/>
    <x v="22"/>
    <s v="ADQUISICIÓN DE BIENES Y SERVICIOS - SERVICIO DE INFORMACIÓN CATASTRAL - ACTUALIZACIÓN  Y GESTIÓN CATASTRAL  NACIONAL"/>
    <s v="Nación"/>
    <x v="2"/>
    <s v="CSF"/>
    <n v="10000000"/>
    <n v="-3105555.67"/>
    <n v="6894444.3300000001"/>
    <n v="0"/>
    <s v="PRESTACION DE SERVICIOS PERSONALES PARA REALIZAR ACTIVIDADES DE TOPOGRAFIA EN LOS PROCESOS DE GESTION CATASTRAL PARA RECTIFICACION DE CABIDAS Y LINDEROS"/>
    <s v="5820"/>
    <s v="14420"/>
    <s v="24720"/>
    <s v="74920, 80420"/>
    <s v="357535620, 390154320"/>
    <s v="-0"/>
    <x v="1"/>
    <x v="1"/>
  </r>
  <r>
    <s v="5920"/>
    <s v="2020-11-23 00:00:00"/>
    <s v="2020-11-23 08:15:00"/>
    <s v="Gasto"/>
    <s v="Con Compromiso"/>
    <s v="003"/>
    <x v="1"/>
    <x v="19"/>
    <s v="VIÁTICOS DE LOS FUNCIONARIOS EN COMISIÓN"/>
    <s v="Nación"/>
    <x v="0"/>
    <s v="CSF"/>
    <n v="810239"/>
    <n v="0"/>
    <n v="810239"/>
    <n v="0"/>
    <s v="ANTICIPO DE VIATICOS Y GASTOS PARA CUMPLIR COMISION"/>
    <s v="5920"/>
    <s v="14120"/>
    <s v="21320"/>
    <s v="65420"/>
    <s v="334822220"/>
    <s v="-0"/>
    <x v="0"/>
    <x v="4"/>
  </r>
  <r>
    <s v="5920"/>
    <s v="2020-11-23 00:00:00"/>
    <s v="2020-11-23 08:15:00"/>
    <s v="Gasto"/>
    <s v="Con Compromiso"/>
    <s v="003"/>
    <x v="1"/>
    <x v="18"/>
    <s v="SERVICIOS DE TRANSPORTE DE PASAJEROS"/>
    <s v="Nación"/>
    <x v="0"/>
    <s v="CSF"/>
    <n v="200000"/>
    <n v="0"/>
    <n v="200000"/>
    <n v="0"/>
    <s v="ANTICIPO DE VIATICOS Y GASTOS PARA CUMPLIR COMISION"/>
    <s v="5920"/>
    <s v="14120"/>
    <s v="21320"/>
    <s v="65420"/>
    <s v="334822220"/>
    <s v="-0"/>
    <x v="0"/>
    <x v="4"/>
  </r>
  <r>
    <s v="6020"/>
    <s v="2020-11-23 00:00:00"/>
    <s v="2020-11-23 18:50:00"/>
    <s v="Gasto"/>
    <s v="Con Compromiso"/>
    <s v="003"/>
    <x v="1"/>
    <x v="7"/>
    <s v="BONIFICACIÓN ESPECIAL DE RECREACIÓN"/>
    <s v="Nación"/>
    <x v="0"/>
    <s v="CSF"/>
    <n v="378706"/>
    <n v="0"/>
    <n v="378706"/>
    <n v="0"/>
    <s v="NOMINA SUELDOS MES NOVIEMBRE DE 2020 TERRITORIAL BOLIVAR"/>
    <s v="6020"/>
    <s v="14220, 14320, 14820"/>
    <s v="-0"/>
    <s v="65520, 65620, 65720, 65820, 65920, 66020, 66120, 66220, 66320, 66420, 66520, 66620, 66720, 66820, 66920, 67020, 67120, 67220, 67320, 67420, 67520, 67620, 67720, 67820, 67920, 68020, 68120, 68220, 68320, 68420, 68520, 68620, 68720, 68820, 68920, 69020, 69120, 69220, 69320, 69420, 69520, 69620, 69720, 69820, 69920, 71720, 71820, 71920, 72020"/>
    <s v="335130920, 335131020, 335131120, 335131220, 335131320, 335131420, 335131520, 335131620, 335131720, 335131820, 335131920, 335132020, 335132220, 335132320, 335132420, 335132520, 335132620, 335132720, 335132820, 335132920, 335133020, 335133120, 335283520, 335283620, 335283720, 335283820, 335283920, 335284020, 335284120, 335284220, 335284320, 335284420, 335284520, 335284620, 335284720, 335284820, 335284920, 335285020, 335285120, 335285220, 335285320, 335285420, 335285520, 335285620, 335285720, 341159820, 341159920, 341160020, 341160120"/>
    <s v="-0"/>
    <x v="0"/>
    <x v="4"/>
  </r>
  <r>
    <s v="6020"/>
    <s v="2020-11-23 00:00:00"/>
    <s v="2020-11-23 18:50:00"/>
    <s v="Gasto"/>
    <s v="Con Compromiso"/>
    <s v="003"/>
    <x v="1"/>
    <x v="5"/>
    <s v="PRIMA TÉCNICA NO SALARIAL"/>
    <s v="Nación"/>
    <x v="0"/>
    <s v="CSF"/>
    <n v="2354967"/>
    <n v="0"/>
    <n v="2354967"/>
    <n v="0"/>
    <s v="NOMINA SUELDOS MES NOVIEMBRE DE 2020 TERRITORIAL BOLIVAR"/>
    <s v="6020"/>
    <s v="14220, 14320, 14820"/>
    <s v="-0"/>
    <s v="65520, 65620, 65720, 65820, 65920, 66020, 66120, 66220, 66320, 66420, 66520, 66620, 66720, 66820, 66920, 67020, 67120, 67220, 67320, 67420, 67520, 67620, 67720, 67820, 67920, 68020, 68120, 68220, 68320, 68420, 68520, 68620, 68720, 68820, 68920, 69020, 69120, 69220, 69320, 69420, 69520, 69620, 69720, 69820, 69920, 71720, 71820, 71920, 72020"/>
    <s v="335130920, 335131020, 335131120, 335131220, 335131320, 335131420, 335131520, 335131620, 335131720, 335131820, 335131920, 335132020, 335132220, 335132320, 335132420, 335132520, 335132620, 335132720, 335132820, 335132920, 335133020, 335133120, 335283520, 335283620, 335283720, 335283820, 335283920, 335284020, 335284120, 335284220, 335284320, 335284420, 335284520, 335284620, 335284720, 335284820, 335284920, 335285020, 335285120, 335285220, 335285320, 335285420, 335285520, 335285620, 335285720, 341159820, 341159920, 341160020, 341160120"/>
    <s v="-0"/>
    <x v="0"/>
    <x v="4"/>
  </r>
  <r>
    <s v="6020"/>
    <s v="2020-11-23 00:00:00"/>
    <s v="2020-11-23 18:50:00"/>
    <s v="Gasto"/>
    <s v="Con Compromiso"/>
    <s v="003"/>
    <x v="1"/>
    <x v="28"/>
    <s v="AUXILIO DE CONECTIVIDAD DIGITAL"/>
    <s v="Nación"/>
    <x v="0"/>
    <s v="CSF"/>
    <n v="1052539"/>
    <n v="0"/>
    <n v="1052539"/>
    <n v="0"/>
    <s v="NOMINA SUELDOS MES NOVIEMBRE DE 2020 TERRITORIAL BOLIVAR"/>
    <s v="6020"/>
    <s v="14220, 14320, 14820"/>
    <s v="-0"/>
    <s v="65520, 65620, 65720, 65820, 65920, 66020, 66120, 66220, 66320, 66420, 66520, 66620, 66720, 66820, 66920, 67020, 67120, 67220, 67320, 67420, 67520, 67620, 67720, 67820, 67920, 68020, 68120, 68220, 68320, 68420, 68520, 68620, 68720, 68820, 68920, 69020, 69120, 69220, 69320, 69420, 69520, 69620, 69720, 69820, 69920, 71720, 71820, 71920, 72020"/>
    <s v="335130920, 335131020, 335131120, 335131220, 335131320, 335131420, 335131520, 335131620, 335131720, 335131820, 335131920, 335132020, 335132220, 335132320, 335132420, 335132520, 335132620, 335132720, 335132820, 335132920, 335133020, 335133120, 335283520, 335283620, 335283720, 335283820, 335283920, 335284020, 335284120, 335284220, 335284320, 335284420, 335284520, 335284620, 335284720, 335284820, 335284920, 335285020, 335285120, 335285220, 335285320, 335285420, 335285520, 335285620, 335285720, 341159820, 341159920, 341160020, 341160120"/>
    <s v="-0"/>
    <x v="0"/>
    <x v="4"/>
  </r>
  <r>
    <s v="6020"/>
    <s v="2020-11-23 00:00:00"/>
    <s v="2020-11-23 18:50:00"/>
    <s v="Gasto"/>
    <s v="Con Compromiso"/>
    <s v="003"/>
    <x v="1"/>
    <x v="9"/>
    <s v="BONIFICACIÓN POR SERVICIOS PRESTADOS"/>
    <s v="Nación"/>
    <x v="0"/>
    <s v="CSF"/>
    <n v="1875015"/>
    <n v="0"/>
    <n v="1875015"/>
    <n v="0"/>
    <s v="NOMINA SUELDOS MES NOVIEMBRE DE 2020 TERRITORIAL BOLIVAR"/>
    <s v="6020"/>
    <s v="14220, 14320, 14820"/>
    <s v="-0"/>
    <s v="65520, 65620, 65720, 65820, 65920, 66020, 66120, 66220, 66320, 66420, 66520, 66620, 66720, 66820, 66920, 67020, 67120, 67220, 67320, 67420, 67520, 67620, 67720, 67820, 67920, 68020, 68120, 68220, 68320, 68420, 68520, 68620, 68720, 68820, 68920, 69020, 69120, 69220, 69320, 69420, 69520, 69620, 69720, 69820, 69920, 71720, 71820, 71920, 72020"/>
    <s v="335130920, 335131020, 335131120, 335131220, 335131320, 335131420, 335131520, 335131620, 335131720, 335131820, 335131920, 335132020, 335132220, 335132320, 335132420, 335132520, 335132620, 335132720, 335132820, 335132920, 335133020, 335133120, 335283520, 335283620, 335283720, 335283820, 335283920, 335284020, 335284120, 335284220, 335284320, 335284420, 335284520, 335284620, 335284720, 335284820, 335284920, 335285020, 335285120, 335285220, 335285320, 335285420, 335285520, 335285620, 335285720, 341159820, 341159920, 341160020, 341160120"/>
    <s v="-0"/>
    <x v="0"/>
    <x v="4"/>
  </r>
  <r>
    <s v="6020"/>
    <s v="2020-11-23 00:00:00"/>
    <s v="2020-11-23 18:50:00"/>
    <s v="Gasto"/>
    <s v="Con Compromiso"/>
    <s v="003"/>
    <x v="1"/>
    <x v="4"/>
    <s v="PRIMA DE VACACIONES"/>
    <s v="Nación"/>
    <x v="0"/>
    <s v="CSF"/>
    <n v="4907068"/>
    <n v="0"/>
    <n v="4907068"/>
    <n v="0"/>
    <s v="NOMINA SUELDOS MES NOVIEMBRE DE 2020 TERRITORIAL BOLIVAR"/>
    <s v="6020"/>
    <s v="14220, 14320, 14820"/>
    <s v="-0"/>
    <s v="65520, 65620, 65720, 65820, 65920, 66020, 66120, 66220, 66320, 66420, 66520, 66620, 66720, 66820, 66920, 67020, 67120, 67220, 67320, 67420, 67520, 67620, 67720, 67820, 67920, 68020, 68120, 68220, 68320, 68420, 68520, 68620, 68720, 68820, 68920, 69020, 69120, 69220, 69320, 69420, 69520, 69620, 69720, 69820, 69920, 71720, 71820, 71920, 72020"/>
    <s v="335130920, 335131020, 335131120, 335131220, 335131320, 335131420, 335131520, 335131620, 335131720, 335131820, 335131920, 335132020, 335132220, 335132320, 335132420, 335132520, 335132620, 335132720, 335132820, 335132920, 335133020, 335133120, 335283520, 335283620, 335283720, 335283820, 335283920, 335284020, 335284120, 335284220, 335284320, 335284420, 335284520, 335284620, 335284720, 335284820, 335284920, 335285020, 335285120, 335285220, 335285320, 335285420, 335285520, 335285620, 335285720, 341159820, 341159920, 341160020, 341160120"/>
    <s v="-0"/>
    <x v="0"/>
    <x v="4"/>
  </r>
  <r>
    <s v="6020"/>
    <s v="2020-11-23 00:00:00"/>
    <s v="2020-11-23 18:50:00"/>
    <s v="Gasto"/>
    <s v="Con Compromiso"/>
    <s v="003"/>
    <x v="1"/>
    <x v="10"/>
    <s v="SUELDO DE VACACIONES"/>
    <s v="Nación"/>
    <x v="0"/>
    <s v="CSF"/>
    <n v="5851759"/>
    <n v="0"/>
    <n v="5851759"/>
    <n v="0"/>
    <s v="NOMINA SUELDOS MES NOVIEMBRE DE 2020 TERRITORIAL BOLIVAR"/>
    <s v="6020"/>
    <s v="14220, 14320, 14820"/>
    <s v="-0"/>
    <s v="65520, 65620, 65720, 65820, 65920, 66020, 66120, 66220, 66320, 66420, 66520, 66620, 66720, 66820, 66920, 67020, 67120, 67220, 67320, 67420, 67520, 67620, 67720, 67820, 67920, 68020, 68120, 68220, 68320, 68420, 68520, 68620, 68720, 68820, 68920, 69020, 69120, 69220, 69320, 69420, 69520, 69620, 69720, 69820, 69920, 71720, 71820, 71920, 72020"/>
    <s v="335130920, 335131020, 335131120, 335131220, 335131320, 335131420, 335131520, 335131620, 335131720, 335131820, 335131920, 335132020, 335132220, 335132320, 335132420, 335132520, 335132620, 335132720, 335132820, 335132920, 335133020, 335133120, 335283520, 335283620, 335283720, 335283820, 335283920, 335284020, 335284120, 335284220, 335284320, 335284420, 335284520, 335284620, 335284720, 335284820, 335284920, 335285020, 335285120, 335285220, 335285320, 335285420, 335285520, 335285620, 335285720, 341159820, 341159920, 341160020, 341160120"/>
    <s v="-0"/>
    <x v="0"/>
    <x v="4"/>
  </r>
  <r>
    <s v="6020"/>
    <s v="2020-11-23 00:00:00"/>
    <s v="2020-11-23 18:50:00"/>
    <s v="Gasto"/>
    <s v="Con Compromiso"/>
    <s v="003"/>
    <x v="1"/>
    <x v="6"/>
    <s v="SUBSIDIO DE ALIMENTACIÓN"/>
    <s v="Nación"/>
    <x v="0"/>
    <s v="CSF"/>
    <n v="777753"/>
    <n v="0"/>
    <n v="777753"/>
    <n v="0"/>
    <s v="NOMINA SUELDOS MES NOVIEMBRE DE 2020 TERRITORIAL BOLIVAR"/>
    <s v="6020"/>
    <s v="14220, 14320, 14820"/>
    <s v="-0"/>
    <s v="65520, 65620, 65720, 65820, 65920, 66020, 66120, 66220, 66320, 66420, 66520, 66620, 66720, 66820, 66920, 67020, 67120, 67220, 67320, 67420, 67520, 67620, 67720, 67820, 67920, 68020, 68120, 68220, 68320, 68420, 68520, 68620, 68720, 68820, 68920, 69020, 69120, 69220, 69320, 69420, 69520, 69620, 69720, 69820, 69920, 71720, 71820, 71920, 72020"/>
    <s v="335130920, 335131020, 335131120, 335131220, 335131320, 335131420, 335131520, 335131620, 335131720, 335131820, 335131920, 335132020, 335132220, 335132320, 335132420, 335132520, 335132620, 335132720, 335132820, 335132920, 335133020, 335133120, 335283520, 335283620, 335283720, 335283820, 335283920, 335284020, 335284120, 335284220, 335284320, 335284420, 335284520, 335284620, 335284720, 335284820, 335284920, 335285020, 335285120, 335285220, 335285320, 335285420, 335285520, 335285620, 335285720, 341159820, 341159920, 341160020, 341160120"/>
    <s v="-0"/>
    <x v="0"/>
    <x v="4"/>
  </r>
  <r>
    <s v="6020"/>
    <s v="2020-11-23 00:00:00"/>
    <s v="2020-11-23 18:50:00"/>
    <s v="Gasto"/>
    <s v="Con Compromiso"/>
    <s v="003"/>
    <x v="1"/>
    <x v="30"/>
    <s v="PRIMA DE NAVIDAD"/>
    <s v="Nación"/>
    <x v="0"/>
    <s v="CSF"/>
    <n v="67226692"/>
    <n v="0"/>
    <n v="67226692"/>
    <n v="0"/>
    <s v="NOMINA SUELDOS MES NOVIEMBRE DE 2020 TERRITORIAL BOLIVAR"/>
    <s v="6020"/>
    <s v="14220, 14320, 14820"/>
    <s v="-0"/>
    <s v="65520, 65620, 65720, 65820, 65920, 66020, 66120, 66220, 66320, 66420, 66520, 66620, 66720, 66820, 66920, 67020, 67120, 67220, 67320, 67420, 67520, 67620, 67720, 67820, 67920, 68020, 68120, 68220, 68320, 68420, 68520, 68620, 68720, 68820, 68920, 69020, 69120, 69220, 69320, 69420, 69520, 69620, 69720, 69820, 69920, 71720, 71820, 71920, 72020"/>
    <s v="335130920, 335131020, 335131120, 335131220, 335131320, 335131420, 335131520, 335131620, 335131720, 335131820, 335131920, 335132020, 335132220, 335132320, 335132420, 335132520, 335132620, 335132720, 335132820, 335132920, 335133020, 335133120, 335283520, 335283620, 335283720, 335283820, 335283920, 335284020, 335284120, 335284220, 335284320, 335284420, 335284520, 335284620, 335284720, 335284820, 335284920, 335285020, 335285120, 335285220, 335285320, 335285420, 335285520, 335285620, 335285720, 341159820, 341159920, 341160020, 341160120"/>
    <s v="-0"/>
    <x v="0"/>
    <x v="4"/>
  </r>
  <r>
    <s v="6020"/>
    <s v="2020-11-23 00:00:00"/>
    <s v="2020-11-23 18:50:00"/>
    <s v="Gasto"/>
    <s v="Con Compromiso"/>
    <s v="003"/>
    <x v="1"/>
    <x v="8"/>
    <s v="SUELDO BÁSICO"/>
    <s v="Nación"/>
    <x v="0"/>
    <s v="CSF"/>
    <n v="39754933"/>
    <n v="0"/>
    <n v="39754933"/>
    <n v="0"/>
    <s v="NOMINA SUELDOS MES NOVIEMBRE DE 2020 TERRITORIAL BOLIVAR"/>
    <s v="6020"/>
    <s v="14220, 14320, 14820"/>
    <s v="-0"/>
    <s v="65520, 65620, 65720, 65820, 65920, 66020, 66120, 66220, 66320, 66420, 66520, 66620, 66720, 66820, 66920, 67020, 67120, 67220, 67320, 67420, 67520, 67620, 67720, 67820, 67920, 68020, 68120, 68220, 68320, 68420, 68520, 68620, 68720, 68820, 68920, 69020, 69120, 69220, 69320, 69420, 69520, 69620, 69720, 69820, 69920, 71720, 71820, 71920, 72020"/>
    <s v="335130920, 335131020, 335131120, 335131220, 335131320, 335131420, 335131520, 335131620, 335131720, 335131820, 335131920, 335132020, 335132220, 335132320, 335132420, 335132520, 335132620, 335132720, 335132820, 335132920, 335133020, 335133120, 335283520, 335283620, 335283720, 335283820, 335283920, 335284020, 335284120, 335284220, 335284320, 335284420, 335284520, 335284620, 335284720, 335284820, 335284920, 335285020, 335285120, 335285220, 335285320, 335285420, 335285520, 335285620, 335285720, 341159820, 341159920, 341160020, 341160120"/>
    <s v="-0"/>
    <x v="0"/>
    <x v="4"/>
  </r>
  <r>
    <s v="6120"/>
    <s v="2020-11-24 00:00:00"/>
    <s v="2020-11-24 17:59:00"/>
    <s v="Gasto"/>
    <s v="Con Compromiso"/>
    <s v="003"/>
    <x v="1"/>
    <x v="16"/>
    <s v="CAJAS DE COMPENSACIÓN FAMILIAR"/>
    <s v="Nación"/>
    <x v="0"/>
    <s v="CSF"/>
    <n v="2173300"/>
    <n v="0"/>
    <n v="2173300"/>
    <n v="0"/>
    <s v="RA No. 322 APORTES PARAFISCALES EMPLEADOR NOMINA SUELDOS MES NOVIEMBRE DE 2020"/>
    <s v="6120"/>
    <s v="14720"/>
    <s v="-0"/>
    <s v="70120, 70220, 70320, 70420, 70520, 70620, 70720, 70820, 70920, 71020, 71120, 71220, 71320, 71420"/>
    <s v="337684120, 337684220, 337684320, 337684420, 337684520, 337684620, 337684720, 337684820, 337684920, 337685020, 337685120, 337685220, 337685320, 337685420"/>
    <s v="-0"/>
    <x v="0"/>
    <x v="4"/>
  </r>
  <r>
    <s v="6120"/>
    <s v="2020-11-24 00:00:00"/>
    <s v="2020-11-24 17:59:00"/>
    <s v="Gasto"/>
    <s v="Con Compromiso"/>
    <s v="003"/>
    <x v="1"/>
    <x v="13"/>
    <s v="SALUD"/>
    <s v="Nación"/>
    <x v="0"/>
    <s v="CSF"/>
    <n v="4043100"/>
    <n v="0"/>
    <n v="4043100"/>
    <n v="0"/>
    <s v="RA No. 322 APORTES PARAFISCALES EMPLEADOR NOMINA SUELDOS MES NOVIEMBRE DE 2020"/>
    <s v="6120"/>
    <s v="14720"/>
    <s v="-0"/>
    <s v="70120, 70220, 70320, 70420, 70520, 70620, 70720, 70820, 70920, 71020, 71120, 71220, 71320, 71420"/>
    <s v="337684120, 337684220, 337684320, 337684420, 337684520, 337684620, 337684720, 337684820, 337684920, 337685020, 337685120, 337685220, 337685320, 337685420"/>
    <s v="-0"/>
    <x v="0"/>
    <x v="4"/>
  </r>
  <r>
    <s v="6120"/>
    <s v="2020-11-24 00:00:00"/>
    <s v="2020-11-24 17:59:00"/>
    <s v="Gasto"/>
    <s v="Con Compromiso"/>
    <s v="003"/>
    <x v="1"/>
    <x v="14"/>
    <s v="APORTES AL ICBF"/>
    <s v="Nación"/>
    <x v="0"/>
    <s v="CSF"/>
    <n v="1630300"/>
    <n v="0"/>
    <n v="1630300"/>
    <n v="0"/>
    <s v="RA No. 322 APORTES PARAFISCALES EMPLEADOR NOMINA SUELDOS MES NOVIEMBRE DE 2020"/>
    <s v="6120"/>
    <s v="14720"/>
    <s v="-0"/>
    <s v="70120, 70220, 70320, 70420, 70520, 70620, 70720, 70820, 70920, 71020, 71120, 71220, 71320, 71420"/>
    <s v="337684120, 337684220, 337684320, 337684420, 337684520, 337684620, 337684720, 337684820, 337684920, 337685020, 337685120, 337685220, 337685320, 337685420"/>
    <s v="-0"/>
    <x v="0"/>
    <x v="4"/>
  </r>
  <r>
    <s v="6120"/>
    <s v="2020-11-24 00:00:00"/>
    <s v="2020-11-24 17:59:00"/>
    <s v="Gasto"/>
    <s v="Con Compromiso"/>
    <s v="003"/>
    <x v="1"/>
    <x v="11"/>
    <s v="PENSIONES"/>
    <s v="Nación"/>
    <x v="0"/>
    <s v="CSF"/>
    <n v="5707400"/>
    <n v="0"/>
    <n v="5707400"/>
    <n v="0"/>
    <s v="RA No. 322 APORTES PARAFISCALES EMPLEADOR NOMINA SUELDOS MES NOVIEMBRE DE 2020"/>
    <s v="6120"/>
    <s v="14720"/>
    <s v="-0"/>
    <s v="70120, 70220, 70320, 70420, 70520, 70620, 70720, 70820, 70920, 71020, 71120, 71220, 71320, 71420"/>
    <s v="337684120, 337684220, 337684320, 337684420, 337684520, 337684620, 337684720, 337684820, 337684920, 337685020, 337685120, 337685220, 337685320, 337685420"/>
    <s v="-0"/>
    <x v="0"/>
    <x v="4"/>
  </r>
  <r>
    <s v="6120"/>
    <s v="2020-11-24 00:00:00"/>
    <s v="2020-11-24 17:59:00"/>
    <s v="Gasto"/>
    <s v="Con Compromiso"/>
    <s v="003"/>
    <x v="1"/>
    <x v="12"/>
    <s v="APORTES AL SENA"/>
    <s v="Nación"/>
    <x v="0"/>
    <s v="CSF"/>
    <n v="1087200"/>
    <n v="0"/>
    <n v="1087200"/>
    <n v="0"/>
    <s v="RA No. 322 APORTES PARAFISCALES EMPLEADOR NOMINA SUELDOS MES NOVIEMBRE DE 2020"/>
    <s v="6120"/>
    <s v="14720"/>
    <s v="-0"/>
    <s v="70120, 70220, 70320, 70420, 70520, 70620, 70720, 70820, 70920, 71020, 71120, 71220, 71320, 71420"/>
    <s v="337684120, 337684220, 337684320, 337684420, 337684520, 337684620, 337684720, 337684820, 337684920, 337685020, 337685120, 337685220, 337685320, 337685420"/>
    <s v="-0"/>
    <x v="0"/>
    <x v="4"/>
  </r>
  <r>
    <s v="6120"/>
    <s v="2020-11-24 00:00:00"/>
    <s v="2020-11-24 17:59:00"/>
    <s v="Gasto"/>
    <s v="Con Compromiso"/>
    <s v="003"/>
    <x v="1"/>
    <x v="15"/>
    <s v="APORTES GENERALES AL SISTEMA DE RIESGOS LABORALES"/>
    <s v="Nación"/>
    <x v="0"/>
    <s v="CSF"/>
    <n v="519400"/>
    <n v="0"/>
    <n v="519400"/>
    <n v="0"/>
    <s v="RA No. 322 APORTES PARAFISCALES EMPLEADOR NOMINA SUELDOS MES NOVIEMBRE DE 2020"/>
    <s v="6120"/>
    <s v="14720"/>
    <s v="-0"/>
    <s v="70120, 70220, 70320, 70420, 70520, 70620, 70720, 70820, 70920, 71020, 71120, 71220, 71320, 71420"/>
    <s v="337684120, 337684220, 337684320, 337684420, 337684520, 337684620, 337684720, 337684820, 337684920, 337685020, 337685120, 337685220, 337685320, 337685420"/>
    <s v="-0"/>
    <x v="0"/>
    <x v="4"/>
  </r>
  <r>
    <s v="6220"/>
    <s v="2020-12-03 00:00:00"/>
    <s v="2020-12-03 18:15:00"/>
    <s v="Gasto"/>
    <s v="Con Compromiso"/>
    <s v="0500"/>
    <x v="1"/>
    <x v="22"/>
    <s v="ADQUISICIÓN DE BIENES Y SERVICIOS - SERVICIO DE INFORMACIÓN CATASTRAL - ACTUALIZACIÓN  Y GESTIÓN CATASTRAL  NACIONAL"/>
    <s v="Nación"/>
    <x v="2"/>
    <s v="CSF"/>
    <n v="11000000"/>
    <n v="-2910080"/>
    <n v="8089920"/>
    <n v="0"/>
    <s v="PRESTACION DE SERVICIOS PERSONALES PARA REALIZAR ACTIVIDADES DE RECONOCIMIENTO PREDIAL RURAL Y URBANO DE LOS PROCESOS DE GESTION CATASTRAL PARA RECTIFICACION DE CABIDAS Y LINDEROS"/>
    <s v="6220"/>
    <s v="15320, 15420, 15520, 15620"/>
    <s v="26220, 26320, 26420, 26520"/>
    <s v="80620, 80720, 80820, 80920"/>
    <s v="390158920, 390171920, 390173120, 390176220"/>
    <s v="-0"/>
    <x v="1"/>
    <x v="1"/>
  </r>
  <r>
    <s v="6320"/>
    <s v="2020-12-09 00:00:00"/>
    <s v="2020-12-09 17:10:00"/>
    <s v="Gasto"/>
    <s v="Con Compromiso"/>
    <s v="0500"/>
    <x v="1"/>
    <x v="22"/>
    <s v="ADQUISICIÓN DE BIENES Y SERVICIOS - SERVICIO DE INFORMACIÓN CATASTRAL - ACTUALIZACIÓN  Y GESTIÓN CATASTRAL  NACIONAL"/>
    <s v="Nación"/>
    <x v="2"/>
    <s v="CSF"/>
    <n v="2477538"/>
    <n v="-360"/>
    <n v="2477178"/>
    <n v="0"/>
    <s v="PRESTACION DE SERVICIOS PERSONALES PARA REALIZAR ACTIVIDADES DE APOYO OPERATIVO EN LOS PROCESOS CATASTRALES DE LA DIRECCION TERRITORIAL BOLIVAR Y SUS U.O.C."/>
    <s v="6320"/>
    <s v="15720, 15820, 15920"/>
    <s v="28120, 28520, 28720"/>
    <s v="81420, 81820, 82020"/>
    <s v="390194620, 390197420, 390198520"/>
    <s v="-0"/>
    <x v="1"/>
    <x v="1"/>
  </r>
  <r>
    <s v="6420"/>
    <s v="2020-12-09 00:00:00"/>
    <s v="2020-12-09 17:17:00"/>
    <s v="Gasto"/>
    <s v="Con Compromiso"/>
    <s v="0500"/>
    <x v="1"/>
    <x v="22"/>
    <s v="ADQUISICIÓN DE BIENES Y SERVICIOS - SERVICIO DE INFORMACIÓN CATASTRAL - ACTUALIZACIÓN  Y GESTIÓN CATASTRAL  NACIONAL"/>
    <s v="Nación"/>
    <x v="2"/>
    <s v="CSF"/>
    <n v="1018551"/>
    <n v="0"/>
    <n v="1018551"/>
    <n v="0"/>
    <s v="PRESTACION DE SERVICIOS DE APOYO A LA GESTION EN VENTANILLA PARA ATENCION AL PUBLICO EN LOS PROCESOS CATASTRALES DE LA DIRECCION TERRITORIAL BOLIVAR Y SUS U.O.C."/>
    <s v="6420"/>
    <s v="16120"/>
    <s v="28920"/>
    <s v="82220"/>
    <s v="390200220"/>
    <s v="-0"/>
    <x v="1"/>
    <x v="1"/>
  </r>
  <r>
    <s v="6520"/>
    <s v="2020-12-09 00:00:00"/>
    <s v="2020-12-09 17:25:00"/>
    <s v="Gasto"/>
    <s v="Con Compromiso"/>
    <s v="0500"/>
    <x v="1"/>
    <x v="22"/>
    <s v="ADQUISICIÓN DE BIENES Y SERVICIOS - SERVICIO DE INFORMACIÓN CATASTRAL - ACTUALIZACIÓN  Y GESTIÓN CATASTRAL  NACIONAL"/>
    <s v="Nación"/>
    <x v="2"/>
    <s v="CSF"/>
    <n v="1296836.49"/>
    <n v="0"/>
    <n v="1296836.49"/>
    <n v="0"/>
    <s v="PRESTACION DE SERVICIOS PERSONALES COMO TECNICO DE APOYO PARA REALIZAR LAS ACTIVIDADES DE APOYO AL RESPONSABLE DE CONSERVACION CATASTRAL EN LA DIRECCION TERRITORIAL BOLIVAR Y SUS U.O.C."/>
    <s v="6520"/>
    <s v="16020"/>
    <s v="28320"/>
    <s v="81620"/>
    <s v="390196020"/>
    <s v="-0"/>
    <x v="1"/>
    <x v="1"/>
  </r>
  <r>
    <s v="6620"/>
    <s v="2020-12-21 00:00:00"/>
    <s v="2020-12-21 12:40:00"/>
    <s v="Gasto"/>
    <s v="Con Compromiso"/>
    <s v="0200"/>
    <x v="1"/>
    <x v="32"/>
    <s v="ADQUISICIÓN DE BIENES Y SERVICIOS - SEDES ADECUADAS - FORTALECIMIENTO DE LA INFRAESTRUCTURA FÍSICA DEL IGAC A NIVEL  NACIONAL"/>
    <s v="Nación"/>
    <x v="0"/>
    <s v="CSF"/>
    <n v="9621118"/>
    <n v="-852"/>
    <n v="9620266"/>
    <n v="0"/>
    <s v="ANTICIPO DE VIATICOS Y GASTOS PARA CUMPLIR COMISION"/>
    <s v="6720"/>
    <s v="16520, 16620, 16720, 16820"/>
    <s v="29020, 29120, 29320, 29420"/>
    <s v="79120, 79220, 79320, 79420"/>
    <s v="378948120, 378966820, 379001420, 379023220"/>
    <s v="-0"/>
    <x v="1"/>
    <x v="3"/>
  </r>
  <r>
    <s v="6720"/>
    <s v="2020-12-21 00:00:00"/>
    <s v="2020-12-21 13:16:00"/>
    <s v="Gasto"/>
    <s v="Con Compromiso"/>
    <s v="003"/>
    <x v="1"/>
    <x v="8"/>
    <s v="SUELDO BÁSICO"/>
    <s v="Nación"/>
    <x v="0"/>
    <s v="CSF"/>
    <n v="40982032"/>
    <n v="0"/>
    <n v="40982032"/>
    <n v="0"/>
    <s v="NOMINA DE SUELDOS Y PRESTACIONES MES DICIEMBRE 2020"/>
    <s v="6620"/>
    <s v="16920, 17020"/>
    <s v="-0"/>
    <s v="76420, 76520, 76620, 76720, 76820, 76920, 77020, 77120, 77220, 77320, 77420, 77520, 77620, 77720, 77820, 77920, 78020, 78120, 78220, 78320, 78420, 78520, 78620, 78720, 78820, 78920, 79020"/>
    <s v="378478020, 378478120, 378478220, 378478320, 378478420, 378478520, 378478620, 378478720, 378478820, 378478920, 378479120, 378479220, 378479420, 378479520, 378479620, 378479720, 378479820, 378479920, 378480020, 378480120, 378480220, 378480320, 378523520, 378523620, 378523720, 378523820, 378523920"/>
    <s v="-0"/>
    <x v="0"/>
    <x v="4"/>
  </r>
  <r>
    <s v="6720"/>
    <s v="2020-12-21 00:00:00"/>
    <s v="2020-12-21 13:16:00"/>
    <s v="Gasto"/>
    <s v="Con Compromiso"/>
    <s v="003"/>
    <x v="1"/>
    <x v="9"/>
    <s v="BONIFICACIÓN POR SERVICIOS PRESTADOS"/>
    <s v="Nación"/>
    <x v="0"/>
    <s v="CSF"/>
    <n v="1795549"/>
    <n v="0"/>
    <n v="1795549"/>
    <n v="0"/>
    <s v="NOMINA DE SUELDOS Y PRESTACIONES MES DICIEMBRE 2020"/>
    <s v="6620"/>
    <s v="16920, 17020"/>
    <s v="-0"/>
    <s v="76420, 76520, 76620, 76720, 76820, 76920, 77020, 77120, 77220, 77320, 77420, 77520, 77620, 77720, 77820, 77920, 78020, 78120, 78220, 78320, 78420, 78520, 78620, 78720, 78820, 78920, 79020"/>
    <s v="378478020, 378478120, 378478220, 378478320, 378478420, 378478520, 378478620, 378478720, 378478820, 378478920, 378479120, 378479220, 378479420, 378479520, 378479620, 378479720, 378479820, 378479920, 378480020, 378480120, 378480220, 378480320, 378523520, 378523620, 378523720, 378523820, 378523920"/>
    <s v="-0"/>
    <x v="0"/>
    <x v="4"/>
  </r>
  <r>
    <s v="6720"/>
    <s v="2020-12-21 00:00:00"/>
    <s v="2020-12-21 13:16:00"/>
    <s v="Gasto"/>
    <s v="Con Compromiso"/>
    <s v="003"/>
    <x v="1"/>
    <x v="4"/>
    <s v="PRIMA DE VACACIONES"/>
    <s v="Nación"/>
    <x v="0"/>
    <s v="CSF"/>
    <n v="6640116"/>
    <n v="0"/>
    <n v="6640116"/>
    <n v="0"/>
    <s v="NOMINA DE SUELDOS Y PRESTACIONES MES DICIEMBRE 2020"/>
    <s v="6620"/>
    <s v="16920, 17020"/>
    <s v="-0"/>
    <s v="76420, 76520, 76620, 76720, 76820, 76920, 77020, 77120, 77220, 77320, 77420, 77520, 77620, 77720, 77820, 77920, 78020, 78120, 78220, 78320, 78420, 78520, 78620, 78720, 78820, 78920, 79020"/>
    <s v="378478020, 378478120, 378478220, 378478320, 378478420, 378478520, 378478620, 378478720, 378478820, 378478920, 378479120, 378479220, 378479420, 378479520, 378479620, 378479720, 378479820, 378479920, 378480020, 378480120, 378480220, 378480320, 378523520, 378523620, 378523720, 378523820, 378523920"/>
    <s v="-0"/>
    <x v="0"/>
    <x v="4"/>
  </r>
  <r>
    <s v="6720"/>
    <s v="2020-12-21 00:00:00"/>
    <s v="2020-12-21 13:16:00"/>
    <s v="Gasto"/>
    <s v="Con Compromiso"/>
    <s v="003"/>
    <x v="1"/>
    <x v="6"/>
    <s v="SUBSIDIO DE ALIMENTACIÓN"/>
    <s v="Nación"/>
    <x v="0"/>
    <s v="CSF"/>
    <n v="707249"/>
    <n v="0"/>
    <n v="707249"/>
    <n v="0"/>
    <s v="NOMINA DE SUELDOS Y PRESTACIONES MES DICIEMBRE 2020"/>
    <s v="6620"/>
    <s v="16920, 17020"/>
    <s v="-0"/>
    <s v="76420, 76520, 76620, 76720, 76820, 76920, 77020, 77120, 77220, 77320, 77420, 77520, 77620, 77720, 77820, 77920, 78020, 78120, 78220, 78320, 78420, 78520, 78620, 78720, 78820, 78920, 79020"/>
    <s v="378478020, 378478120, 378478220, 378478320, 378478420, 378478520, 378478620, 378478720, 378478820, 378478920, 378479120, 378479220, 378479420, 378479520, 378479620, 378479720, 378479820, 378479920, 378480020, 378480120, 378480220, 378480320, 378523520, 378523620, 378523720, 378523820, 378523920"/>
    <s v="-0"/>
    <x v="0"/>
    <x v="4"/>
  </r>
  <r>
    <s v="6720"/>
    <s v="2020-12-21 00:00:00"/>
    <s v="2020-12-21 13:16:00"/>
    <s v="Gasto"/>
    <s v="Con Compromiso"/>
    <s v="003"/>
    <x v="1"/>
    <x v="5"/>
    <s v="PRIMA TÉCNICA NO SALARIAL"/>
    <s v="Nación"/>
    <x v="0"/>
    <s v="CSF"/>
    <n v="2354967"/>
    <n v="0"/>
    <n v="2354967"/>
    <n v="0"/>
    <s v="NOMINA DE SUELDOS Y PRESTACIONES MES DICIEMBRE 2020"/>
    <s v="6620"/>
    <s v="16920, 17020"/>
    <s v="-0"/>
    <s v="76420, 76520, 76620, 76720, 76820, 76920, 77020, 77120, 77220, 77320, 77420, 77520, 77620, 77720, 77820, 77920, 78020, 78120, 78220, 78320, 78420, 78520, 78620, 78720, 78820, 78920, 79020"/>
    <s v="378478020, 378478120, 378478220, 378478320, 378478420, 378478520, 378478620, 378478720, 378478820, 378478920, 378479120, 378479220, 378479420, 378479520, 378479620, 378479720, 378479820, 378479920, 378480020, 378480120, 378480220, 378480320, 378523520, 378523620, 378523720, 378523820, 378523920"/>
    <s v="-0"/>
    <x v="0"/>
    <x v="4"/>
  </r>
  <r>
    <s v="6720"/>
    <s v="2020-12-21 00:00:00"/>
    <s v="2020-12-21 13:16:00"/>
    <s v="Gasto"/>
    <s v="Con Compromiso"/>
    <s v="003"/>
    <x v="1"/>
    <x v="10"/>
    <s v="SUELDO DE VACACIONES"/>
    <s v="Nación"/>
    <x v="0"/>
    <s v="CSF"/>
    <n v="8486636"/>
    <n v="0"/>
    <n v="8486636"/>
    <n v="0"/>
    <s v="NOMINA DE SUELDOS Y PRESTACIONES MES DICIEMBRE 2020"/>
    <s v="6620"/>
    <s v="16920, 17020"/>
    <s v="-0"/>
    <s v="76420, 76520, 76620, 76720, 76820, 76920, 77020, 77120, 77220, 77320, 77420, 77520, 77620, 77720, 77820, 77920, 78020, 78120, 78220, 78320, 78420, 78520, 78620, 78720, 78820, 78920, 79020"/>
    <s v="378478020, 378478120, 378478220, 378478320, 378478420, 378478520, 378478620, 378478720, 378478820, 378478920, 378479120, 378479220, 378479420, 378479520, 378479620, 378479720, 378479820, 378479920, 378480020, 378480120, 378480220, 378480320, 378523520, 378523620, 378523720, 378523820, 378523920"/>
    <s v="-0"/>
    <x v="0"/>
    <x v="4"/>
  </r>
  <r>
    <s v="6720"/>
    <s v="2020-12-21 00:00:00"/>
    <s v="2020-12-21 13:16:00"/>
    <s v="Gasto"/>
    <s v="Con Compromiso"/>
    <s v="003"/>
    <x v="1"/>
    <x v="7"/>
    <s v="BONIFICACIÓN ESPECIAL DE RECREACIÓN"/>
    <s v="Nación"/>
    <x v="0"/>
    <s v="CSF"/>
    <n v="661068"/>
    <n v="0"/>
    <n v="661068"/>
    <n v="0"/>
    <s v="NOMINA DE SUELDOS Y PRESTACIONES MES DICIEMBRE 2020"/>
    <s v="6620"/>
    <s v="16920, 17020"/>
    <s v="-0"/>
    <s v="76420, 76520, 76620, 76720, 76820, 76920, 77020, 77120, 77220, 77320, 77420, 77520, 77620, 77720, 77820, 77920, 78020, 78120, 78220, 78320, 78420, 78520, 78620, 78720, 78820, 78920, 79020"/>
    <s v="378478020, 378478120, 378478220, 378478320, 378478420, 378478520, 378478620, 378478720, 378478820, 378478920, 378479120, 378479220, 378479420, 378479520, 378479620, 378479720, 378479820, 378479920, 378480020, 378480120, 378480220, 378480320, 378523520, 378523620, 378523720, 378523820, 378523920"/>
    <s v="-0"/>
    <x v="0"/>
    <x v="4"/>
  </r>
  <r>
    <s v="6720"/>
    <s v="2020-12-21 00:00:00"/>
    <s v="2020-12-21 13:16:00"/>
    <s v="Gasto"/>
    <s v="Con Compromiso"/>
    <s v="003"/>
    <x v="1"/>
    <x v="28"/>
    <s v="AUXILIO DE CONECTIVIDAD DIGITAL"/>
    <s v="Nación"/>
    <x v="0"/>
    <s v="CSF"/>
    <n v="918829"/>
    <n v="0"/>
    <n v="918829"/>
    <n v="0"/>
    <s v="NOMINA DE SUELDOS Y PRESTACIONES MES DICIEMBRE 2020"/>
    <s v="6620"/>
    <s v="16920, 17020"/>
    <s v="-0"/>
    <s v="76420, 76520, 76620, 76720, 76820, 76920, 77020, 77120, 77220, 77320, 77420, 77520, 77620, 77720, 77820, 77920, 78020, 78120, 78220, 78320, 78420, 78520, 78620, 78720, 78820, 78920, 79020"/>
    <s v="378478020, 378478120, 378478220, 378478320, 378478420, 378478520, 378478620, 378478720, 378478820, 378478920, 378479120, 378479220, 378479420, 378479520, 378479620, 378479720, 378479820, 378479920, 378480020, 378480120, 378480220, 378480320, 378523520, 378523620, 378523720, 378523820, 378523920"/>
    <s v="-0"/>
    <x v="0"/>
    <x v="4"/>
  </r>
  <r>
    <s v="6820"/>
    <s v="2020-12-21 00:00:00"/>
    <s v="2020-12-21 15:26:00"/>
    <s v="Gasto"/>
    <s v="Con Compromiso"/>
    <s v="003"/>
    <x v="1"/>
    <x v="31"/>
    <s v="SERVICIOS INMOBILIARIOS"/>
    <s v="Nación"/>
    <x v="0"/>
    <s v="CSF"/>
    <n v="8296995"/>
    <n v="-267645"/>
    <n v="8029350"/>
    <n v="0"/>
    <s v="CONTRATACION SERVICIO DE ARRENDAMIENTO DE LOCAL PARA ARCHIVO DE FICHAS PREDIALES"/>
    <s v="6820"/>
    <s v="17420"/>
    <s v="-0"/>
    <s v="-0"/>
    <s v="-0"/>
    <s v="-0"/>
    <x v="0"/>
    <x v="4"/>
  </r>
  <r>
    <s v="6920"/>
    <s v="2020-12-23 00:00:00"/>
    <s v="2020-12-23 16:20:00"/>
    <s v="Gasto"/>
    <s v="Con Compromiso"/>
    <s v="003"/>
    <x v="1"/>
    <x v="11"/>
    <s v="PENSIONES"/>
    <s v="Nación"/>
    <x v="0"/>
    <s v="CSF"/>
    <n v="5661500"/>
    <n v="0"/>
    <n v="5661500"/>
    <n v="0"/>
    <s v="APORTES SEGURIDAD SOCIAL Y PARAFISCALES EMPLEADOR NOMINA MES DICIEMBRE 2020"/>
    <s v="6920"/>
    <s v="17120"/>
    <s v="-0"/>
    <s v="82320, 82420, 82520, 82620, 82720, 82820, 82920, 83020, 83120, 83220, 83320, 83420, 83520, 83620"/>
    <s v="389472420, 389472520, 389472620, 389472720, 389472820, 389472920, 389473020, 389473120, 389473220, 389473320, 389473420, 389473520, 389473620, 389473720"/>
    <s v="-0"/>
    <x v="0"/>
    <x v="4"/>
  </r>
  <r>
    <s v="6920"/>
    <s v="2020-12-23 00:00:00"/>
    <s v="2020-12-23 16:20:00"/>
    <s v="Gasto"/>
    <s v="Con Compromiso"/>
    <s v="003"/>
    <x v="1"/>
    <x v="13"/>
    <s v="SALUD"/>
    <s v="Nación"/>
    <x v="0"/>
    <s v="CSF"/>
    <n v="4010200"/>
    <n v="0"/>
    <n v="4010200"/>
    <n v="0"/>
    <s v="APORTES SEGURIDAD SOCIAL Y PARAFISCALES EMPLEADOR NOMINA MES DICIEMBRE 2020"/>
    <s v="6920"/>
    <s v="17120"/>
    <s v="-0"/>
    <s v="82320, 82420, 82520, 82620, 82720, 82820, 82920, 83020, 83120, 83220, 83320, 83420, 83520, 83620"/>
    <s v="389472420, 389472520, 389472620, 389472720, 389472820, 389472920, 389473020, 389473120, 389473220, 389473320, 389473420, 389473520, 389473620, 389473720"/>
    <s v="-0"/>
    <x v="0"/>
    <x v="4"/>
  </r>
  <r>
    <s v="6920"/>
    <s v="2020-12-23 00:00:00"/>
    <s v="2020-12-23 16:20:00"/>
    <s v="Gasto"/>
    <s v="Con Compromiso"/>
    <s v="003"/>
    <x v="1"/>
    <x v="14"/>
    <s v="APORTES AL ICBF"/>
    <s v="Nación"/>
    <x v="0"/>
    <s v="CSF"/>
    <n v="1665000"/>
    <n v="0"/>
    <n v="1665000"/>
    <n v="0"/>
    <s v="APORTES SEGURIDAD SOCIAL Y PARAFISCALES EMPLEADOR NOMINA MES DICIEMBRE 2020"/>
    <s v="6920"/>
    <s v="17120"/>
    <s v="-0"/>
    <s v="82320, 82420, 82520, 82620, 82720, 82820, 82920, 83020, 83120, 83220, 83320, 83420, 83520, 83620"/>
    <s v="389472420, 389472520, 389472620, 389472720, 389472820, 389472920, 389473020, 389473120, 389473220, 389473320, 389473420, 389473520, 389473620, 389473720"/>
    <s v="-0"/>
    <x v="0"/>
    <x v="4"/>
  </r>
  <r>
    <s v="6920"/>
    <s v="2020-12-23 00:00:00"/>
    <s v="2020-12-23 16:20:00"/>
    <s v="Gasto"/>
    <s v="Con Compromiso"/>
    <s v="003"/>
    <x v="1"/>
    <x v="16"/>
    <s v="CAJAS DE COMPENSACIÓN FAMILIAR"/>
    <s v="Nación"/>
    <x v="0"/>
    <s v="CSF"/>
    <n v="2219300"/>
    <n v="0"/>
    <n v="2219300"/>
    <n v="0"/>
    <s v="APORTES SEGURIDAD SOCIAL Y PARAFISCALES EMPLEADOR NOMINA MES DICIEMBRE 2020"/>
    <s v="6920"/>
    <s v="17120"/>
    <s v="-0"/>
    <s v="82320, 82420, 82520, 82620, 82720, 82820, 82920, 83020, 83120, 83220, 83320, 83420, 83520, 83620"/>
    <s v="389472420, 389472520, 389472620, 389472720, 389472820, 389472920, 389473020, 389473120, 389473220, 389473320, 389473420, 389473520, 389473620, 389473720"/>
    <s v="-0"/>
    <x v="0"/>
    <x v="4"/>
  </r>
  <r>
    <s v="6920"/>
    <s v="2020-12-23 00:00:00"/>
    <s v="2020-12-23 16:20:00"/>
    <s v="Gasto"/>
    <s v="Con Compromiso"/>
    <s v="003"/>
    <x v="1"/>
    <x v="15"/>
    <s v="APORTES GENERALES AL SISTEMA DE RIESGOS LABORALES"/>
    <s v="Nación"/>
    <x v="0"/>
    <s v="CSF"/>
    <n v="583900"/>
    <n v="0"/>
    <n v="583900"/>
    <n v="0"/>
    <s v="APORTES SEGURIDAD SOCIAL Y PARAFISCALES EMPLEADOR NOMINA MES DICIEMBRE 2020"/>
    <s v="6920"/>
    <s v="17120"/>
    <s v="-0"/>
    <s v="82320, 82420, 82520, 82620, 82720, 82820, 82920, 83020, 83120, 83220, 83320, 83420, 83520, 83620"/>
    <s v="389472420, 389472520, 389472620, 389472720, 389472820, 389472920, 389473020, 389473120, 389473220, 389473320, 389473420, 389473520, 389473620, 389473720"/>
    <s v="-0"/>
    <x v="0"/>
    <x v="4"/>
  </r>
  <r>
    <s v="6920"/>
    <s v="2020-12-23 00:00:00"/>
    <s v="2020-12-23 16:20:00"/>
    <s v="Gasto"/>
    <s v="Con Compromiso"/>
    <s v="003"/>
    <x v="1"/>
    <x v="12"/>
    <s v="APORTES AL SENA"/>
    <s v="Nación"/>
    <x v="0"/>
    <s v="CSF"/>
    <n v="1110400"/>
    <n v="0"/>
    <n v="1110400"/>
    <n v="0"/>
    <s v="APORTES SEGURIDAD SOCIAL Y PARAFISCALES EMPLEADOR NOMINA MES DICIEMBRE 2020"/>
    <s v="6920"/>
    <s v="17120"/>
    <s v="-0"/>
    <s v="82320, 82420, 82520, 82620, 82720, 82820, 82920, 83020, 83120, 83220, 83320, 83420, 83520, 83620"/>
    <s v="389472420, 389472520, 389472620, 389472720, 389472820, 389472920, 389473020, 389473120, 389473220, 389473320, 389473420, 389473520, 389473620, 389473720"/>
    <s v="-0"/>
    <x v="0"/>
    <x v="4"/>
  </r>
  <r>
    <s v="7020"/>
    <s v="2020-12-24 00:00:00"/>
    <s v="2020-12-24 17:04:00"/>
    <s v="Gasto"/>
    <s v="Con Compromiso"/>
    <s v="003"/>
    <x v="1"/>
    <x v="11"/>
    <s v="PENSIONES"/>
    <s v="Nación"/>
    <x v="0"/>
    <s v="CSF"/>
    <n v="4713600"/>
    <n v="0"/>
    <n v="4713600"/>
    <n v="0"/>
    <s v="AJUSTE APORTES SEGURIDAD SOCIAL PENSION PLANILLA MES ABRIL 2020"/>
    <s v="7020"/>
    <s v="17220"/>
    <s v="-0"/>
    <s v="83720, 83820, 83920, 84020"/>
    <s v="389615120, 389615220, 389615320, 389615420"/>
    <s v="-0"/>
    <x v="0"/>
    <x v="4"/>
  </r>
  <r>
    <s v="7120"/>
    <s v="2020-12-28 00:00:00"/>
    <s v="2020-12-28 21:13:00"/>
    <s v="Gasto"/>
    <s v="Con Compromiso"/>
    <s v="003"/>
    <x v="1"/>
    <x v="18"/>
    <s v="SERVICIOS DE TRANSPORTE DE PASAJEROS"/>
    <s v="Nación"/>
    <x v="0"/>
    <s v="CSF"/>
    <n v="1164000"/>
    <n v="0"/>
    <n v="1164000"/>
    <n v="0"/>
    <s v="RESOLUCION No. 1084 DE 23-12-2020 RECONOCIMIENTO ECONOMICO POR CONCEPTO DE TRANSPORTE"/>
    <s v="7120"/>
    <s v="17320"/>
    <s v="30220"/>
    <s v="84120"/>
    <s v="394447220"/>
    <s v="-0"/>
    <x v="0"/>
    <x v="4"/>
  </r>
  <r>
    <s v="120"/>
    <s v="2020-01-07 00:00:00"/>
    <s v="2020-01-07 11:13:00"/>
    <s v="Gasto"/>
    <s v="Con Compromiso"/>
    <s v="004"/>
    <x v="2"/>
    <x v="2"/>
    <s v="SERVICIOS DE ALCANTARILLADO, RECOLECCIÓN, TRATAMIENTO Y DISPOSICIÓN DE DESECHOS Y OTROS SERVICIOS DE SANEAMIENTO AMBIENTAL"/>
    <s v="Nación"/>
    <x v="0"/>
    <s v="CSF"/>
    <n v="1700000"/>
    <n v="-941"/>
    <n v="1699059"/>
    <n v="0"/>
    <s v="PAGO SERVICIOS PUBLICOS, ENERGIA, ACUEDUCTO, ALCANTARILLADO ASEO, TELEFONO FIJO Y ARRENDAMIENTOS VIGENCIA 2020."/>
    <s v="120"/>
    <s v="120, 220, 320, 420, 520, 620, 1020, 1820, 2020, 2120, 2220, 2820, 3820, 6120, 6520, 7020, 7120, 7220, 7320, 7620, 7920, 8020, 8520, 8620, 9020, 9220, 9320, 9420, 9820, 9920, 10020, 10120, 10220, 10420, 11020, 11220, 11520, 11620, 12220, 12520, 13320, 13420, 13620, 13720, 13820, 14420, 14520, 14620, 15120, 15620, 16620, 16720, 16820, 16920, 17620, 19220, 19320, 19420, 19820, 20220, 22220"/>
    <s v="120, 220, 320, 420, 520, 620, 3220, 3320, 4220, 4520, 4620, 4920, 6220, 6720, 7220, 7720, 10520, 10620, 10720, 10820, 13020, 13320, 13420, 13520, 15720, 15820, 16020, 16120, 16220, 16320, 18520, 18620, 18720, 19120, 19420, 19520, 22320, 22420, 23120, 23720, 27520, 27620, 27720, 27820, 27920, 30720, 30820, 31020, 31520, 31920, 35320, 35620, 35820, 35920, 36220, 37120, 40320, 40620, 41820, 43520, 49420"/>
    <s v="120, 220, 320, 420, 520, 620, 10020, 10120, 11020, 11120, 11220, 18220, 19020, 19320, 19620, 28120, 30420, 30520, 30620, 35520, 38920, 39220, 46220, 46320, 53020, 53120, 53220, 53420, 60120, 60220, 62420, 62520, 62620, 63020, 69920, 70020, 72520, 72620, 79620, 79920, 82920, 83020, 83120, 83220, 83320, 92320, 92420, 92620, 93120, 99620, 102620, 102720, 102920, 103020, 103120, 113920, 116820, 117120, 117920, 119120, 131420"/>
    <s v="4555620, 4575820, 4606620, 4624720, 4626420, 5054020, 5055720, 16682220, 23156320, 23743020, 28713320, 30078920, 34112320, 34994620, 35177320, 53643720, 56309720, 62961520, 75360520, 93155520, 94575920, 96153420, 96283320, 102562520, 109763320, 114615120, 129383620, 129435820, 145773020, 150183620, 152233320, 154986820, 162554620, 169751320, 180097820, 183689420, 183692420, 186854520, 194923320, 200300120, 217598420, 217602220, 226660320, 240373820, 252135720, 252136720, 257632620, 259350920, 261039520, 283216320, 283225520, 284408720, 286829820, 300735520, 314352920, 317799020, 323847920, 330843820, 346146320, 356030820, 358114920, 363077820, 376059820, 395137020"/>
    <s v="-0"/>
    <x v="0"/>
    <x v="5"/>
  </r>
  <r>
    <s v="120"/>
    <s v="2020-01-07 00:00:00"/>
    <s v="2020-01-07 11:13:00"/>
    <s v="Gasto"/>
    <s v="Con Compromiso"/>
    <s v="004"/>
    <x v="2"/>
    <x v="0"/>
    <s v="SERVICIOS DE DISTRIBUCIÓN DE ELECTRICIDAD, GAS Y AGUA (POR CUENTA PROPIA)"/>
    <s v="Nación"/>
    <x v="0"/>
    <s v="CSF"/>
    <n v="19000000"/>
    <n v="-1255114"/>
    <n v="17744886"/>
    <n v="0"/>
    <s v="PAGO SERVICIOS PUBLICOS, ENERGIA, ACUEDUCTO, ALCANTARILLADO ASEO, TELEFONO FIJO Y ARRENDAMIENTOS VIGENCIA 2020."/>
    <s v="120"/>
    <s v="120, 220, 320, 420, 520, 620, 1020, 1820, 2020, 2120, 2220, 2820, 3820, 6120, 6520, 7020, 7120, 7220, 7320, 7620, 7920, 8020, 8520, 8620, 9020, 9220, 9320, 9420, 9820, 9920, 10020, 10120, 10220, 10420, 11020, 11220, 11520, 11620, 12220, 12520, 13320, 13420, 13620, 13720, 13820, 14420, 14520, 14620, 15120, 15620, 16620, 16720, 16820, 16920, 17620, 19220, 19320, 19420, 19820, 20220, 22220"/>
    <s v="120, 220, 320, 420, 520, 620, 3220, 3320, 4220, 4520, 4620, 4920, 6220, 6720, 7220, 7720, 10520, 10620, 10720, 10820, 13020, 13320, 13420, 13520, 15720, 15820, 16020, 16120, 16220, 16320, 18520, 18620, 18720, 19120, 19420, 19520, 22320, 22420, 23120, 23720, 27520, 27620, 27720, 27820, 27920, 30720, 30820, 31020, 31520, 31920, 35320, 35620, 35820, 35920, 36220, 37120, 40320, 40620, 41820, 43520, 49420"/>
    <s v="120, 220, 320, 420, 520, 620, 10020, 10120, 11020, 11120, 11220, 18220, 19020, 19320, 19620, 28120, 30420, 30520, 30620, 35520, 38920, 39220, 46220, 46320, 53020, 53120, 53220, 53420, 60120, 60220, 62420, 62520, 62620, 63020, 69920, 70020, 72520, 72620, 79620, 79920, 82920, 83020, 83120, 83220, 83320, 92320, 92420, 92620, 93120, 99620, 102620, 102720, 102920, 103020, 103120, 113920, 116820, 117120, 117920, 119120, 131420"/>
    <s v="4555620, 4575820, 4606620, 4624720, 4626420, 5054020, 5055720, 16682220, 23156320, 23743020, 28713320, 30078920, 34112320, 34994620, 35177320, 53643720, 56309720, 62961520, 75360520, 93155520, 94575920, 96153420, 96283320, 102562520, 109763320, 114615120, 129383620, 129435820, 145773020, 150183620, 152233320, 154986820, 162554620, 169751320, 180097820, 183689420, 183692420, 186854520, 194923320, 200300120, 217598420, 217602220, 226660320, 240373820, 252135720, 252136720, 257632620, 259350920, 261039520, 283216320, 283225520, 284408720, 286829820, 300735520, 314352920, 317799020, 323847920, 330843820, 346146320, 356030820, 358114920, 363077820, 376059820, 395137020"/>
    <s v="-0"/>
    <x v="0"/>
    <x v="5"/>
  </r>
  <r>
    <s v="120"/>
    <s v="2020-01-07 00:00:00"/>
    <s v="2020-01-07 11:13:00"/>
    <s v="Gasto"/>
    <s v="Con Compromiso"/>
    <s v="004"/>
    <x v="2"/>
    <x v="33"/>
    <s v="SERVICIOS FINANCIEROS Y SERVICIOS CONEXOS"/>
    <s v="Nación"/>
    <x v="0"/>
    <s v="CSF"/>
    <n v="4030000"/>
    <n v="-4030000"/>
    <n v="0"/>
    <n v="0"/>
    <s v="PAGO SERVICIOS PUBLICOS, ENERGIA, ACUEDUCTO, ALCANTARILLADO ASEO, TELEFONO FIJO Y ARRENDAMIENTOS VIGENCIA 2020."/>
    <s v="120"/>
    <s v="120, 220, 320, 420, 520, 620, 1020, 1820, 2020, 2120, 2220, 2820, 3820, 6120, 6520, 7020, 7120, 7220, 7320, 7620, 7920, 8020, 8520, 8620, 9020, 9220, 9320, 9420, 9820, 9920, 10020, 10120, 10220, 10420, 11020, 11220, 11520, 11620, 12220, 12520, 13320, 13420, 13620, 13720, 13820, 14420, 14520, 14620, 15120, 15620, 16620, 16720, 16820, 16920, 17620, 19220, 19320, 19420, 19820, 20220, 22220"/>
    <s v="120, 220, 320, 420, 520, 620, 3220, 3320, 4220, 4520, 4620, 4920, 6220, 6720, 7220, 7720, 10520, 10620, 10720, 10820, 13020, 13320, 13420, 13520, 15720, 15820, 16020, 16120, 16220, 16320, 18520, 18620, 18720, 19120, 19420, 19520, 22320, 22420, 23120, 23720, 27520, 27620, 27720, 27820, 27920, 30720, 30820, 31020, 31520, 31920, 35320, 35620, 35820, 35920, 36220, 37120, 40320, 40620, 41820, 43520, 49420"/>
    <s v="120, 220, 320, 420, 520, 620, 10020, 10120, 11020, 11120, 11220, 18220, 19020, 19320, 19620, 28120, 30420, 30520, 30620, 35520, 38920, 39220, 46220, 46320, 53020, 53120, 53220, 53420, 60120, 60220, 62420, 62520, 62620, 63020, 69920, 70020, 72520, 72620, 79620, 79920, 82920, 83020, 83120, 83220, 83320, 92320, 92420, 92620, 93120, 99620, 102620, 102720, 102920, 103020, 103120, 113920, 116820, 117120, 117920, 119120, 131420"/>
    <s v="4555620, 4575820, 4606620, 4624720, 4626420, 5054020, 5055720, 16682220, 23156320, 23743020, 28713320, 30078920, 34112320, 34994620, 35177320, 53643720, 56309720, 62961520, 75360520, 93155520, 94575920, 96153420, 96283320, 102562520, 109763320, 114615120, 129383620, 129435820, 145773020, 150183620, 152233320, 154986820, 162554620, 169751320, 180097820, 183689420, 183692420, 186854520, 194923320, 200300120, 217598420, 217602220, 226660320, 240373820, 252135720, 252136720, 257632620, 259350920, 261039520, 283216320, 283225520, 284408720, 286829820, 300735520, 314352920, 317799020, 323847920, 330843820, 346146320, 356030820, 358114920, 363077820, 376059820, 395137020"/>
    <s v="-0"/>
    <x v="0"/>
    <x v="5"/>
  </r>
  <r>
    <s v="120"/>
    <s v="2020-01-07 00:00:00"/>
    <s v="2020-01-07 11:13:00"/>
    <s v="Gasto"/>
    <s v="Con Compromiso"/>
    <s v="004"/>
    <x v="2"/>
    <x v="1"/>
    <s v="SERVICIOS DE TELECOMUNICACIONES, TRANSMISIÓN Y SUMINISTRO DE INFORMACIÓN"/>
    <s v="Nación"/>
    <x v="0"/>
    <s v="CSF"/>
    <n v="4000000"/>
    <n v="-727915"/>
    <n v="3272085"/>
    <n v="0"/>
    <s v="PAGO SERVICIOS PUBLICOS, ENERGIA, ACUEDUCTO, ALCANTARILLADO ASEO, TELEFONO FIJO Y ARRENDAMIENTOS VIGENCIA 2020."/>
    <s v="120"/>
    <s v="120, 220, 320, 420, 520, 620, 1020, 1820, 2020, 2120, 2220, 2820, 3820, 6120, 6520, 7020, 7120, 7220, 7320, 7620, 7920, 8020, 8520, 8620, 9020, 9220, 9320, 9420, 9820, 9920, 10020, 10120, 10220, 10420, 11020, 11220, 11520, 11620, 12220, 12520, 13320, 13420, 13620, 13720, 13820, 14420, 14520, 14620, 15120, 15620, 16620, 16720, 16820, 16920, 17620, 19220, 19320, 19420, 19820, 20220, 22220"/>
    <s v="120, 220, 320, 420, 520, 620, 3220, 3320, 4220, 4520, 4620, 4920, 6220, 6720, 7220, 7720, 10520, 10620, 10720, 10820, 13020, 13320, 13420, 13520, 15720, 15820, 16020, 16120, 16220, 16320, 18520, 18620, 18720, 19120, 19420, 19520, 22320, 22420, 23120, 23720, 27520, 27620, 27720, 27820, 27920, 30720, 30820, 31020, 31520, 31920, 35320, 35620, 35820, 35920, 36220, 37120, 40320, 40620, 41820, 43520, 49420"/>
    <s v="120, 220, 320, 420, 520, 620, 10020, 10120, 11020, 11120, 11220, 18220, 19020, 19320, 19620, 28120, 30420, 30520, 30620, 35520, 38920, 39220, 46220, 46320, 53020, 53120, 53220, 53420, 60120, 60220, 62420, 62520, 62620, 63020, 69920, 70020, 72520, 72620, 79620, 79920, 82920, 83020, 83120, 83220, 83320, 92320, 92420, 92620, 93120, 99620, 102620, 102720, 102920, 103020, 103120, 113920, 116820, 117120, 117920, 119120, 131420"/>
    <s v="4555620, 4575820, 4606620, 4624720, 4626420, 5054020, 5055720, 16682220, 23156320, 23743020, 28713320, 30078920, 34112320, 34994620, 35177320, 53643720, 56309720, 62961520, 75360520, 93155520, 94575920, 96153420, 96283320, 102562520, 109763320, 114615120, 129383620, 129435820, 145773020, 150183620, 152233320, 154986820, 162554620, 169751320, 180097820, 183689420, 183692420, 186854520, 194923320, 200300120, 217598420, 217602220, 226660320, 240373820, 252135720, 252136720, 257632620, 259350920, 261039520, 283216320, 283225520, 284408720, 286829820, 300735520, 314352920, 317799020, 323847920, 330843820, 346146320, 356030820, 358114920, 363077820, 376059820, 395137020"/>
    <s v="-0"/>
    <x v="0"/>
    <x v="5"/>
  </r>
  <r>
    <s v="220"/>
    <s v="2020-01-15 00:00:00"/>
    <s v="2020-01-15 15:03:00"/>
    <s v="Gasto"/>
    <s v="Con Compromiso"/>
    <s v="004"/>
    <x v="2"/>
    <x v="31"/>
    <s v="SERVICIOS INMOBILIARIOS"/>
    <s v="Nación"/>
    <x v="0"/>
    <s v="CSF"/>
    <n v="4030000"/>
    <n v="528946"/>
    <n v="4558946"/>
    <n v="0"/>
    <s v="GASTOS INMOBILIARIOS ARRENDAMIENTOS"/>
    <s v="220"/>
    <s v="3520"/>
    <s v="41320"/>
    <s v="117420, 127420"/>
    <s v="361479320, 384197120"/>
    <s v="-0"/>
    <x v="0"/>
    <x v="5"/>
  </r>
  <r>
    <s v="320"/>
    <s v="2020-01-20 00:00:00"/>
    <s v="2020-01-20 10:10:00"/>
    <s v="Gasto"/>
    <s v="Anulado"/>
    <s v="004"/>
    <x v="2"/>
    <x v="34"/>
    <s v="LICENCIAS DE MATERNIDAD Y PATERNIDAD (NO DE PENSIONES)"/>
    <s v="Nación"/>
    <x v="0"/>
    <s v="CSF"/>
    <n v="850045"/>
    <n v="-850045"/>
    <n v="0"/>
    <n v="0"/>
    <s v="LICENCIAS DE MATERNIDAD Y PATERNIDAD ( NO DE PENSIONES)"/>
    <s v="420"/>
    <s v="-0"/>
    <s v="-0"/>
    <s v="-0"/>
    <s v="-0"/>
    <s v="-0"/>
    <x v="0"/>
    <x v="5"/>
  </r>
  <r>
    <s v="420"/>
    <s v="2020-01-21 00:00:00"/>
    <s v="2020-01-21 09:44:00"/>
    <s v="Gasto"/>
    <s v="Con Compromiso"/>
    <s v="004"/>
    <x v="2"/>
    <x v="6"/>
    <s v="SUBSIDIO DE ALIMENTACIÓN"/>
    <s v="Nación"/>
    <x v="0"/>
    <s v="CSF"/>
    <n v="1609676"/>
    <n v="2096"/>
    <n v="1611772"/>
    <n v="0"/>
    <s v="NOMINA MES ENERO 2019"/>
    <s v="520"/>
    <s v="720, 8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s v="3820"/>
    <x v="0"/>
    <x v="5"/>
  </r>
  <r>
    <s v="420"/>
    <s v="2020-01-21 00:00:00"/>
    <s v="2020-01-21 09:44:00"/>
    <s v="Gasto"/>
    <s v="Con Compromiso"/>
    <s v="004"/>
    <x v="2"/>
    <x v="7"/>
    <s v="BONIFICACIÓN ESPECIAL DE RECREACIÓN"/>
    <s v="Nación"/>
    <x v="0"/>
    <s v="CSF"/>
    <n v="374816"/>
    <n v="0"/>
    <n v="374816"/>
    <n v="0"/>
    <s v="NOMINA MES ENERO 2019"/>
    <s v="520"/>
    <s v="720, 8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s v="3820"/>
    <x v="0"/>
    <x v="5"/>
  </r>
  <r>
    <s v="420"/>
    <s v="2020-01-21 00:00:00"/>
    <s v="2020-01-21 09:44:00"/>
    <s v="Gasto"/>
    <s v="Con Compromiso"/>
    <s v="004"/>
    <x v="2"/>
    <x v="3"/>
    <s v="AUXILIO DE TRANSPORTE"/>
    <s v="Nación"/>
    <x v="0"/>
    <s v="CSF"/>
    <n v="2530208"/>
    <n v="3428"/>
    <n v="2533636"/>
    <n v="0"/>
    <s v="NOMINA MES ENERO 2019"/>
    <s v="520"/>
    <s v="720, 8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s v="3820"/>
    <x v="0"/>
    <x v="5"/>
  </r>
  <r>
    <s v="420"/>
    <s v="2020-01-21 00:00:00"/>
    <s v="2020-01-21 09:44:00"/>
    <s v="Gasto"/>
    <s v="Con Compromiso"/>
    <s v="004"/>
    <x v="2"/>
    <x v="5"/>
    <s v="PRIMA TÉCNICA NO SALARIAL"/>
    <s v="Nación"/>
    <x v="0"/>
    <s v="CSF"/>
    <n v="2240265"/>
    <n v="0"/>
    <n v="2240265"/>
    <n v="0"/>
    <s v="NOMINA MES ENERO 2019"/>
    <s v="520"/>
    <s v="720, 8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s v="3820"/>
    <x v="0"/>
    <x v="5"/>
  </r>
  <r>
    <s v="420"/>
    <s v="2020-01-21 00:00:00"/>
    <s v="2020-01-21 09:44:00"/>
    <s v="Gasto"/>
    <s v="Con Compromiso"/>
    <s v="004"/>
    <x v="2"/>
    <x v="34"/>
    <s v="LICENCIAS DE MATERNIDAD Y PATERNIDAD (NO DE PENSIONES)"/>
    <s v="Nación"/>
    <x v="0"/>
    <s v="CSF"/>
    <n v="850045"/>
    <n v="-568662"/>
    <n v="281383"/>
    <n v="0"/>
    <s v="NOMINA MES ENERO 2019"/>
    <s v="520"/>
    <s v="720, 8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s v="3820"/>
    <x v="0"/>
    <x v="5"/>
  </r>
  <r>
    <s v="420"/>
    <s v="2020-01-21 00:00:00"/>
    <s v="2020-01-21 09:44:00"/>
    <s v="Gasto"/>
    <s v="Con Compromiso"/>
    <s v="004"/>
    <x v="2"/>
    <x v="8"/>
    <s v="SUELDO BÁSICO"/>
    <s v="Nación"/>
    <x v="0"/>
    <s v="CSF"/>
    <n v="68616244"/>
    <n v="46786"/>
    <n v="68663030"/>
    <n v="0"/>
    <s v="NOMINA MES ENERO 2019"/>
    <s v="520"/>
    <s v="720, 8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s v="3820"/>
    <x v="0"/>
    <x v="5"/>
  </r>
  <r>
    <s v="420"/>
    <s v="2020-01-21 00:00:00"/>
    <s v="2020-01-21 09:44:00"/>
    <s v="Gasto"/>
    <s v="Con Compromiso"/>
    <s v="004"/>
    <x v="2"/>
    <x v="4"/>
    <s v="PRIMA DE VACACIONES"/>
    <s v="Nación"/>
    <x v="0"/>
    <s v="CSF"/>
    <n v="4868813"/>
    <n v="0"/>
    <n v="4868813"/>
    <n v="0"/>
    <s v="NOMINA MES ENERO 2019"/>
    <s v="520"/>
    <s v="720, 8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s v="3820"/>
    <x v="0"/>
    <x v="5"/>
  </r>
  <r>
    <s v="420"/>
    <s v="2020-01-21 00:00:00"/>
    <s v="2020-01-21 09:44:00"/>
    <s v="Gasto"/>
    <s v="Con Compromiso"/>
    <s v="004"/>
    <x v="2"/>
    <x v="10"/>
    <s v="SUELDO DE VACACIONES"/>
    <s v="Nación"/>
    <x v="0"/>
    <s v="CSF"/>
    <n v="4352353"/>
    <n v="0"/>
    <n v="4352353"/>
    <n v="0"/>
    <s v="NOMINA MES ENERO 2019"/>
    <s v="520"/>
    <s v="720, 8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s v="3820"/>
    <x v="0"/>
    <x v="5"/>
  </r>
  <r>
    <s v="420"/>
    <s v="2020-01-21 00:00:00"/>
    <s v="2020-01-21 09:44:00"/>
    <s v="Gasto"/>
    <s v="Con Compromiso"/>
    <s v="004"/>
    <x v="2"/>
    <x v="9"/>
    <s v="BONIFICACIÓN POR SERVICIOS PRESTADOS"/>
    <s v="Nación"/>
    <x v="0"/>
    <s v="CSF"/>
    <n v="3542396"/>
    <n v="0"/>
    <n v="3542396"/>
    <n v="0"/>
    <s v="NOMINA MES ENERO 2019"/>
    <s v="520"/>
    <s v="720, 8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s v="3820"/>
    <x v="0"/>
    <x v="5"/>
  </r>
  <r>
    <s v="520"/>
    <s v="2020-01-21 00:00:00"/>
    <s v="2020-01-21 09:55:00"/>
    <s v="Gasto"/>
    <s v="Con Compromiso"/>
    <s v="004"/>
    <x v="2"/>
    <x v="11"/>
    <s v="PENSIONES"/>
    <s v="Nación"/>
    <x v="0"/>
    <s v="CSF"/>
    <n v="9560000"/>
    <n v="0"/>
    <n v="9560000"/>
    <n v="0"/>
    <s v="PARAFISCALES MES ENERO 2020 T. BOYACÁ"/>
    <s v="620"/>
    <s v="920"/>
    <s v="-0"/>
    <s v="6320, 6420, 6520, 6620, 6720, 6820, 6920, 7020, 7120, 7220, 7320, 7420"/>
    <s v="7050520, 7050620, 7050720, 7050820, 7050920, 7051020, 7051120, 7051220, 7051320, 7051420, 7051520, 7051620"/>
    <s v="-0"/>
    <x v="0"/>
    <x v="5"/>
  </r>
  <r>
    <s v="520"/>
    <s v="2020-01-21 00:00:00"/>
    <s v="2020-01-21 09:55:00"/>
    <s v="Gasto"/>
    <s v="Con Compromiso"/>
    <s v="004"/>
    <x v="2"/>
    <x v="12"/>
    <s v="APORTES AL SENA"/>
    <s v="Nación"/>
    <x v="0"/>
    <s v="CSF"/>
    <n v="1770400"/>
    <n v="0"/>
    <n v="1770400"/>
    <n v="0"/>
    <s v="PARAFISCALES MES ENERO 2020 T. BOYACÁ"/>
    <s v="620"/>
    <s v="920"/>
    <s v="-0"/>
    <s v="6320, 6420, 6520, 6620, 6720, 6820, 6920, 7020, 7120, 7220, 7320, 7420"/>
    <s v="7050520, 7050620, 7050720, 7050820, 7050920, 7051020, 7051120, 7051220, 7051320, 7051420, 7051520, 7051620"/>
    <s v="-0"/>
    <x v="0"/>
    <x v="5"/>
  </r>
  <r>
    <s v="520"/>
    <s v="2020-01-21 00:00:00"/>
    <s v="2020-01-21 09:55:00"/>
    <s v="Gasto"/>
    <s v="Con Compromiso"/>
    <s v="004"/>
    <x v="2"/>
    <x v="15"/>
    <s v="APORTES GENERALES AL SISTEMA DE RIESGOS LABORALES"/>
    <s v="Nación"/>
    <x v="0"/>
    <s v="CSF"/>
    <n v="1079600"/>
    <n v="0"/>
    <n v="1079600"/>
    <n v="0"/>
    <s v="PARAFISCALES MES ENERO 2020 T. BOYACÁ"/>
    <s v="620"/>
    <s v="920"/>
    <s v="-0"/>
    <s v="6320, 6420, 6520, 6620, 6720, 6820, 6920, 7020, 7120, 7220, 7320, 7420"/>
    <s v="7050520, 7050620, 7050720, 7050820, 7050920, 7051020, 7051120, 7051220, 7051320, 7051420, 7051520, 7051620"/>
    <s v="-0"/>
    <x v="0"/>
    <x v="5"/>
  </r>
  <r>
    <s v="520"/>
    <s v="2020-01-21 00:00:00"/>
    <s v="2020-01-21 09:55:00"/>
    <s v="Gasto"/>
    <s v="Con Compromiso"/>
    <s v="004"/>
    <x v="2"/>
    <x v="13"/>
    <s v="SALUD"/>
    <s v="Nación"/>
    <x v="0"/>
    <s v="CSF"/>
    <n v="6771900"/>
    <n v="0"/>
    <n v="6771900"/>
    <n v="0"/>
    <s v="PARAFISCALES MES ENERO 2020 T. BOYACÁ"/>
    <s v="620"/>
    <s v="920"/>
    <s v="-0"/>
    <s v="6320, 6420, 6520, 6620, 6720, 6820, 6920, 7020, 7120, 7220, 7320, 7420"/>
    <s v="7050520, 7050620, 7050720, 7050820, 7050920, 7051020, 7051120, 7051220, 7051320, 7051420, 7051520, 7051620"/>
    <s v="-0"/>
    <x v="0"/>
    <x v="5"/>
  </r>
  <r>
    <s v="520"/>
    <s v="2020-01-21 00:00:00"/>
    <s v="2020-01-21 09:55:00"/>
    <s v="Gasto"/>
    <s v="Con Compromiso"/>
    <s v="004"/>
    <x v="2"/>
    <x v="16"/>
    <s v="CAJAS DE COMPENSACIÓN FAMILIAR"/>
    <s v="Nación"/>
    <x v="0"/>
    <s v="CSF"/>
    <n v="3539100"/>
    <n v="0"/>
    <n v="3539100"/>
    <n v="0"/>
    <s v="PARAFISCALES MES ENERO 2020 T. BOYACÁ"/>
    <s v="620"/>
    <s v="920"/>
    <s v="-0"/>
    <s v="6320, 6420, 6520, 6620, 6720, 6820, 6920, 7020, 7120, 7220, 7320, 7420"/>
    <s v="7050520, 7050620, 7050720, 7050820, 7050920, 7051020, 7051120, 7051220, 7051320, 7051420, 7051520, 7051620"/>
    <s v="-0"/>
    <x v="0"/>
    <x v="5"/>
  </r>
  <r>
    <s v="520"/>
    <s v="2020-01-21 00:00:00"/>
    <s v="2020-01-21 09:55:00"/>
    <s v="Gasto"/>
    <s v="Con Compromiso"/>
    <s v="004"/>
    <x v="2"/>
    <x v="14"/>
    <s v="APORTES AL ICBF"/>
    <s v="Nación"/>
    <x v="0"/>
    <s v="CSF"/>
    <n v="2655300"/>
    <n v="0"/>
    <n v="2655300"/>
    <n v="0"/>
    <s v="PARAFISCALES MES ENERO 2020 T. BOYACÁ"/>
    <s v="620"/>
    <s v="920"/>
    <s v="-0"/>
    <s v="6320, 6420, 6520, 6620, 6720, 6820, 6920, 7020, 7120, 7220, 7320, 7420"/>
    <s v="7050520, 7050620, 7050720, 7050820, 7050920, 7051020, 7051120, 7051220, 7051320, 7051420, 7051520, 7051620"/>
    <s v="-0"/>
    <x v="0"/>
    <x v="5"/>
  </r>
  <r>
    <s v="620"/>
    <s v="2020-02-07 00:00:00"/>
    <s v="2020-02-07 10:17:00"/>
    <s v="Gasto"/>
    <s v="Con Compromiso"/>
    <s v="004"/>
    <x v="2"/>
    <x v="24"/>
    <s v="IMPUESTO PREDIAL Y SOBRETASA AMBIENTAL"/>
    <s v="Nación"/>
    <x v="0"/>
    <s v="CSF"/>
    <n v="32242000"/>
    <n v="0"/>
    <n v="32242000"/>
    <n v="0"/>
    <s v="IMPUESTO PREDIAL E IMPUESTO DE INDUSTRIA Y COMERCIO T. BOYACA"/>
    <s v="820"/>
    <s v="1120, 1220, 1320, 1420, 1520, 1620, 1720, 2920"/>
    <s v="3420, 3520, 3620, 3720, 3820, 3920, 4020, 5220"/>
    <s v="10220, 10320, 10420, 10520, 10620, 10720, 10820, 18320"/>
    <s v="23159220, 23161420, 23163820, 23167520, 23170620, 23178020, 23183920, 41365520"/>
    <s v="-0"/>
    <x v="0"/>
    <x v="5"/>
  </r>
  <r>
    <s v="620"/>
    <s v="2020-02-07 00:00:00"/>
    <s v="2020-02-07 10:17:00"/>
    <s v="Gasto"/>
    <s v="Con Compromiso"/>
    <s v="004"/>
    <x v="2"/>
    <x v="20"/>
    <s v="IMPUESTO DE INDUSTRIA Y COMERCIO"/>
    <s v="Propios"/>
    <x v="1"/>
    <s v="CSF"/>
    <n v="13300000"/>
    <n v="-1064000"/>
    <n v="12236000"/>
    <n v="0"/>
    <s v="IMPUESTO PREDIAL E IMPUESTO DE INDUSTRIA Y COMERCIO T. BOYACA"/>
    <s v="820"/>
    <s v="1120, 1220, 1320, 1420, 1520, 1620, 1720, 2920"/>
    <s v="3420, 3520, 3620, 3720, 3820, 3920, 4020, 5220"/>
    <s v="10220, 10320, 10420, 10520, 10620, 10720, 10820, 18320"/>
    <s v="23159220, 23161420, 23163820, 23167520, 23170620, 23178020, 23183920, 41365520"/>
    <s v="-0"/>
    <x v="0"/>
    <x v="5"/>
  </r>
  <r>
    <s v="720"/>
    <s v="2020-02-07 00:00:00"/>
    <s v="2020-02-07 11:28:00"/>
    <s v="Gasto"/>
    <s v="Con Compromiso"/>
    <s v="004"/>
    <x v="2"/>
    <x v="18"/>
    <s v="SERVICIOS DE TRANSPORTE DE PASAJEROS"/>
    <s v="Nación"/>
    <x v="0"/>
    <s v="CSF"/>
    <n v="300000"/>
    <n v="-200000"/>
    <n v="100000"/>
    <n v="0"/>
    <s v="SERVICIO DE TRANSPORTE TUNJA - BOGOTA - TUNJA, ING DIEGO MARLES MONJE DENTRO DEL CUPO MAESTRIA EN GEOGRAFIA."/>
    <s v="920"/>
    <s v="3420"/>
    <s v="5620"/>
    <s v="18720"/>
    <s v="43558920"/>
    <s v="120"/>
    <x v="0"/>
    <x v="5"/>
  </r>
  <r>
    <s v="720"/>
    <s v="2020-02-07 00:00:00"/>
    <s v="2020-02-07 11:28:00"/>
    <s v="Gasto"/>
    <s v="Con Compromiso"/>
    <s v="004"/>
    <x v="2"/>
    <x v="18"/>
    <s v="SERVICIOS DE TRANSPORTE DE PASAJEROS"/>
    <s v="Propios"/>
    <x v="1"/>
    <s v="CSF"/>
    <n v="1400000"/>
    <n v="-1400000"/>
    <n v="0"/>
    <n v="0"/>
    <s v="SERVICIO DE TRANSPORTE TUNJA - BOGOTA - TUNJA, ING DIEGO MARLES MONJE DENTRO DEL CUPO MAESTRIA EN GEOGRAFIA."/>
    <s v="920"/>
    <s v="3420"/>
    <s v="5620"/>
    <s v="18720"/>
    <s v="43558920"/>
    <s v="120"/>
    <x v="0"/>
    <x v="5"/>
  </r>
  <r>
    <s v="820"/>
    <s v="2020-02-11 00:00:00"/>
    <s v="2020-02-11 09:08:00"/>
    <s v="Gasto"/>
    <s v="Con Compromiso"/>
    <s v="004"/>
    <x v="2"/>
    <x v="18"/>
    <s v="SERVICIOS DE TRANSPORTE DE PASAJEROS"/>
    <s v="Nación"/>
    <x v="0"/>
    <s v="CSF"/>
    <n v="50000"/>
    <n v="0"/>
    <n v="50000"/>
    <n v="0"/>
    <s v="VIATICOS DE COMISIÓN Y SERVICIO DE TRANSPORTE A SEDE CENTRAL DE DIRECTOR TERRITORIAL"/>
    <s v="1020"/>
    <s v="1920"/>
    <s v="4120"/>
    <s v="10920"/>
    <s v="23741420"/>
    <s v="-0"/>
    <x v="0"/>
    <x v="5"/>
  </r>
  <r>
    <s v="820"/>
    <s v="2020-02-11 00:00:00"/>
    <s v="2020-02-11 09:08:00"/>
    <s v="Gasto"/>
    <s v="Con Compromiso"/>
    <s v="004"/>
    <x v="2"/>
    <x v="19"/>
    <s v="VIÁTICOS DE LOS FUNCIONARIOS EN COMISIÓN"/>
    <s v="Nación"/>
    <x v="0"/>
    <s v="CSF"/>
    <n v="258320"/>
    <n v="0"/>
    <n v="258320"/>
    <n v="0"/>
    <s v="VIATICOS DE COMISIÓN Y SERVICIO DE TRANSPORTE A SEDE CENTRAL DE DIRECTOR TERRITORIAL"/>
    <s v="1020"/>
    <s v="1920"/>
    <s v="4120"/>
    <s v="10920"/>
    <s v="23741420"/>
    <s v="-0"/>
    <x v="0"/>
    <x v="5"/>
  </r>
  <r>
    <s v="920"/>
    <s v="2020-02-11 00:00:00"/>
    <s v="2020-02-11 09:19:00"/>
    <s v="Gasto"/>
    <s v="Con Compromiso"/>
    <s v="004"/>
    <x v="2"/>
    <x v="31"/>
    <s v="SERVICIOS INMOBILIARIOS"/>
    <s v="Propios"/>
    <x v="1"/>
    <s v="CSF"/>
    <n v="40579870"/>
    <n v="2028994"/>
    <n v="42608864"/>
    <n v="0"/>
    <s v="SERVICIOS INMOBILIARIOS  .... ARRIENDO UNIDAD OPERATIVA CATASTRAL DE SOGAMOSO 2020"/>
    <s v="1120"/>
    <s v="3020"/>
    <s v="13120"/>
    <s v="39020, 39120, 48320, 62120, 72020, 81020, 92020, 101620, 116320, 118920"/>
    <s v="110987320, 110988820, 138891120, 172991120, 211023720, 242094620, 276443820, 309442820, 351342120, 375933020"/>
    <s v="-0"/>
    <x v="0"/>
    <x v="5"/>
  </r>
  <r>
    <s v="1020"/>
    <s v="2020-02-12 00:00:00"/>
    <s v="2020-02-12 09:12:00"/>
    <s v="Gasto"/>
    <s v="Con Compromiso"/>
    <s v="0500"/>
    <x v="2"/>
    <x v="22"/>
    <s v="ADQUISICIÓN DE BIENES Y SERVICIOS - SERVICIO DE INFORMACIÓN CATASTRAL - ACTUALIZACIÓN  Y GESTIÓN CATASTRAL  NACIONAL"/>
    <s v="Nación"/>
    <x v="2"/>
    <s v="CSF"/>
    <n v="40345340"/>
    <n v="11844443"/>
    <n v="52189783"/>
    <n v="0"/>
    <s v="VIATICOS Y GASTOS DE COMISIÓN PROCESO CONSERVACIÓN, TERRITORIAL BOYACÁ, VIGENCIA 2020"/>
    <s v="1420"/>
    <s v="2620, 2720, 3120, 3220, 3320, 4320, 4420, 6320, 6420, 10320, 10520, 10620, 11320, 11420, 11720, 11820, 12320, 12420, 12620, 12720, 12820, 12920, 13020, 13120, 13220, 14220, 14320, 14720, 14820, 14920, 15020, 15720, 15820, 15920, 16020, 16120, 16220, 16320, 16420, 16520, 18020, 18120, 18320, 18420, 18520, 18620, 18720, 18820, 18920, 19020, 19120, 19620, 19720, 19920, 20020, 20120"/>
    <s v="4720, 4820, 5320, 5420, 5520, 6320, 6420, 6920, 7020, 18820, 19220, 19320, 22120, 22220, 22720, 22820, 23220, 23320, 25420, 25520, 26520, 26620, 26720, 27320, 27420, 28320, 28420, 31120, 31220, 31320, 31420, 32420, 32520, 32620, 32720, 32820, 32920, 33020, 33120, 33220, 36420, 36520, 37220, 37320, 37420, 37520, 37620, 37720, 37820, 37920, 38020, 40920, 41020, 41920, 42020, 43420"/>
    <s v="18020, 18120, 18420, 18520, 18620, 19120, 19220, 19420, 19520, 62720, 68420, 68520, 72320, 72420, 72820, 72920, 79720, 79820, 81520, 81620, 82320, 82420, 82520, 82720, 82820, 89920, 90020, 92720, 92820, 92920, 93020, 99720, 99820, 99920, 100020, 100120, 100220, 100320, 100420, 100520, 113720, 113820, 114020, 114120, 114220, 114320, 114420, 114520, 114620, 114720, 114820, 117220, 117320, 118020, 118120, 119020"/>
    <s v="34101320, 34107520, 43553720, 43555320, 43556720, 53736920, 53738320, 57387520, 57392320, 185742320, 194726720, 194728120, 217599420, 217600820, 217707320, 217708220, 232073020, 232074520, 242239120, 242240920, 246252120, 246252720, 246254920, 250950120, 250950820, 273881920, 273883220, 286810020, 286810920, 286812120, 286813320, 307748720, 307749620, 307750120, 307750620, 307751920, 307756220, 307756920, 307758320, 307762820, 323624220, 333555120, 333565120, 346149120, 346150620, 346151620, 346152520, 346153420, 346157220, 346160220, 346161420, 346162220, 361529520, 361530520, 365634220, 365636220, 375874420"/>
    <s v="3920, 4020, 4120, 4220, 4320, 4520, 4620"/>
    <x v="1"/>
    <x v="1"/>
  </r>
  <r>
    <s v="1120"/>
    <s v="2020-02-12 00:00:00"/>
    <s v="2020-02-12 09:22:00"/>
    <s v="Gasto"/>
    <s v="Con Compromiso"/>
    <s v="0510"/>
    <x v="2"/>
    <x v="23"/>
    <s v="ADQUISICIÓN DE BIENES Y SERVICIOS - SERVICIO DE AVALÚOS - ACTUALIZACIÓN  Y GESTIÓN CATASTRAL  NACIONAL"/>
    <s v="Propios"/>
    <x v="1"/>
    <s v="CSF"/>
    <n v="3000000"/>
    <n v="-2662041"/>
    <n v="337959"/>
    <n v="0"/>
    <s v="VIATICOS Y GASTOS DE COMISIÓN PROCESO DE AVALUOS, TERRITORIAL BOYACÁ, VIGENCIA 2020"/>
    <s v="1520"/>
    <s v="3720, 6220"/>
    <s v="6120, 7120"/>
    <s v="18920"/>
    <s v="55494720"/>
    <s v="-0"/>
    <x v="1"/>
    <x v="2"/>
  </r>
  <r>
    <s v="1220"/>
    <s v="2020-02-19 00:00:00"/>
    <s v="2020-02-19 11:41:00"/>
    <s v="Gasto"/>
    <s v="Con Compromiso"/>
    <s v="004"/>
    <x v="2"/>
    <x v="7"/>
    <s v="BONIFICACIÓN ESPECIAL DE RECREACIÓN"/>
    <s v="Nación"/>
    <x v="0"/>
    <s v="CSF"/>
    <n v="770605"/>
    <n v="0"/>
    <n v="770605"/>
    <n v="0"/>
    <s v="NOMINA MES FEBRERO 2020. T. BOYACÁ"/>
    <s v="1620"/>
    <s v="2320, 2420"/>
    <s v="-0"/>
    <s v="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s v="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
    <s v="-0"/>
    <x v="0"/>
    <x v="5"/>
  </r>
  <r>
    <s v="1220"/>
    <s v="2020-02-19 00:00:00"/>
    <s v="2020-02-19 11:41:00"/>
    <s v="Gasto"/>
    <s v="Con Compromiso"/>
    <s v="004"/>
    <x v="2"/>
    <x v="9"/>
    <s v="BONIFICACIÓN POR SERVICIOS PRESTADOS"/>
    <s v="Nación"/>
    <x v="0"/>
    <s v="CSF"/>
    <n v="2810410"/>
    <n v="0"/>
    <n v="2810410"/>
    <n v="0"/>
    <s v="NOMINA MES FEBRERO 2020. T. BOYACÁ"/>
    <s v="1620"/>
    <s v="2320, 2420"/>
    <s v="-0"/>
    <s v="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s v="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
    <s v="-0"/>
    <x v="0"/>
    <x v="5"/>
  </r>
  <r>
    <s v="1220"/>
    <s v="2020-02-19 00:00:00"/>
    <s v="2020-02-19 11:41:00"/>
    <s v="Gasto"/>
    <s v="Con Compromiso"/>
    <s v="004"/>
    <x v="2"/>
    <x v="4"/>
    <s v="PRIMA DE VACACIONES"/>
    <s v="Nación"/>
    <x v="0"/>
    <s v="CSF"/>
    <n v="9822286"/>
    <n v="0"/>
    <n v="9822286"/>
    <n v="0"/>
    <s v="NOMINA MES FEBRERO 2020. T. BOYACÁ"/>
    <s v="1620"/>
    <s v="2320, 2420"/>
    <s v="-0"/>
    <s v="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s v="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
    <s v="-0"/>
    <x v="0"/>
    <x v="5"/>
  </r>
  <r>
    <s v="1220"/>
    <s v="2020-02-19 00:00:00"/>
    <s v="2020-02-19 11:41:00"/>
    <s v="Gasto"/>
    <s v="Con Compromiso"/>
    <s v="004"/>
    <x v="2"/>
    <x v="5"/>
    <s v="PRIMA TÉCNICA NO SALARIAL"/>
    <s v="Nación"/>
    <x v="0"/>
    <s v="CSF"/>
    <n v="2240265"/>
    <n v="0"/>
    <n v="2240265"/>
    <n v="0"/>
    <s v="NOMINA MES FEBRERO 2020. T. BOYACÁ"/>
    <s v="1620"/>
    <s v="2320, 2420"/>
    <s v="-0"/>
    <s v="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s v="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
    <s v="-0"/>
    <x v="0"/>
    <x v="5"/>
  </r>
  <r>
    <s v="1220"/>
    <s v="2020-02-19 00:00:00"/>
    <s v="2020-02-19 11:41:00"/>
    <s v="Gasto"/>
    <s v="Con Compromiso"/>
    <s v="004"/>
    <x v="2"/>
    <x v="8"/>
    <s v="SUELDO BÁSICO"/>
    <s v="Nación"/>
    <x v="0"/>
    <s v="CSF"/>
    <n v="72168382"/>
    <n v="0"/>
    <n v="72168382"/>
    <n v="0"/>
    <s v="NOMINA MES FEBRERO 2020. T. BOYACÁ"/>
    <s v="1620"/>
    <s v="2320, 2420"/>
    <s v="-0"/>
    <s v="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s v="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
    <s v="-0"/>
    <x v="0"/>
    <x v="5"/>
  </r>
  <r>
    <s v="1220"/>
    <s v="2020-02-19 00:00:00"/>
    <s v="2020-02-19 11:41:00"/>
    <s v="Gasto"/>
    <s v="Con Compromiso"/>
    <s v="004"/>
    <x v="2"/>
    <x v="6"/>
    <s v="SUBSIDIO DE ALIMENTACIÓN"/>
    <s v="Nación"/>
    <x v="0"/>
    <s v="CSF"/>
    <n v="1842325"/>
    <n v="0"/>
    <n v="1842325"/>
    <n v="0"/>
    <s v="NOMINA MES FEBRERO 2020. T. BOYACÁ"/>
    <s v="1620"/>
    <s v="2320, 2420"/>
    <s v="-0"/>
    <s v="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s v="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
    <s v="-0"/>
    <x v="0"/>
    <x v="5"/>
  </r>
  <r>
    <s v="1220"/>
    <s v="2020-02-19 00:00:00"/>
    <s v="2020-02-19 11:41:00"/>
    <s v="Gasto"/>
    <s v="Con Compromiso"/>
    <s v="004"/>
    <x v="2"/>
    <x v="3"/>
    <s v="AUXILIO DE TRANSPORTE"/>
    <s v="Nación"/>
    <x v="0"/>
    <s v="CSF"/>
    <n v="2910768"/>
    <n v="0"/>
    <n v="2910768"/>
    <n v="0"/>
    <s v="NOMINA MES FEBRERO 2020. T. BOYACÁ"/>
    <s v="1620"/>
    <s v="2320, 2420"/>
    <s v="-0"/>
    <s v="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s v="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
    <s v="-0"/>
    <x v="0"/>
    <x v="5"/>
  </r>
  <r>
    <s v="1220"/>
    <s v="2020-02-19 00:00:00"/>
    <s v="2020-02-19 11:41:00"/>
    <s v="Gasto"/>
    <s v="Con Compromiso"/>
    <s v="004"/>
    <x v="2"/>
    <x v="10"/>
    <s v="SUELDO DE VACACIONES"/>
    <s v="Nación"/>
    <x v="0"/>
    <s v="CSF"/>
    <n v="11163091"/>
    <n v="0"/>
    <n v="11163091"/>
    <n v="0"/>
    <s v="NOMINA MES FEBRERO 2020. T. BOYACÁ"/>
    <s v="1620"/>
    <s v="2320, 2420"/>
    <s v="-0"/>
    <s v="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s v="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
    <s v="-0"/>
    <x v="0"/>
    <x v="5"/>
  </r>
  <r>
    <s v="1320"/>
    <s v="2020-02-19 00:00:00"/>
    <s v="2020-02-19 11:50:00"/>
    <s v="Gasto"/>
    <s v="Con Compromiso"/>
    <s v="004"/>
    <x v="2"/>
    <x v="15"/>
    <s v="APORTES GENERALES AL SISTEMA DE RIESGOS LABORALES"/>
    <s v="Nación"/>
    <x v="0"/>
    <s v="CSF"/>
    <n v="1215800"/>
    <n v="0"/>
    <n v="1215800"/>
    <n v="0"/>
    <s v="PARAFISCALES, NOMINA MES FEBRERO 2020. T. BOYACÁ"/>
    <s v="1720"/>
    <s v="2520"/>
    <s v="-0"/>
    <s v="16820, 16920, 17020, 17120, 17220, 17320, 17420, 17520, 17620, 17720, 17820, 17920"/>
    <s v="30465920, 30466020, 30466120, 30466220, 30466320, 30466420, 30466520, 30466620, 30466720, 30466820, 30466920, 30467020"/>
    <s v="-0"/>
    <x v="0"/>
    <x v="5"/>
  </r>
  <r>
    <s v="1320"/>
    <s v="2020-02-19 00:00:00"/>
    <s v="2020-02-19 11:50:00"/>
    <s v="Gasto"/>
    <s v="Con Compromiso"/>
    <s v="004"/>
    <x v="2"/>
    <x v="14"/>
    <s v="APORTES AL ICBF"/>
    <s v="Nación"/>
    <x v="0"/>
    <s v="CSF"/>
    <n v="2801800"/>
    <n v="0"/>
    <n v="2801800"/>
    <n v="0"/>
    <s v="PARAFISCALES, NOMINA MES FEBRERO 2020. T. BOYACÁ"/>
    <s v="1720"/>
    <s v="2520"/>
    <s v="-0"/>
    <s v="16820, 16920, 17020, 17120, 17220, 17320, 17420, 17520, 17620, 17720, 17820, 17920"/>
    <s v="30465920, 30466020, 30466120, 30466220, 30466320, 30466420, 30466520, 30466620, 30466720, 30466820, 30466920, 30467020"/>
    <s v="-0"/>
    <x v="0"/>
    <x v="5"/>
  </r>
  <r>
    <s v="1320"/>
    <s v="2020-02-19 00:00:00"/>
    <s v="2020-02-19 11:50:00"/>
    <s v="Gasto"/>
    <s v="Con Compromiso"/>
    <s v="004"/>
    <x v="2"/>
    <x v="13"/>
    <s v="SALUD"/>
    <s v="Nación"/>
    <x v="0"/>
    <s v="CSF"/>
    <n v="6692600"/>
    <n v="0"/>
    <n v="6692600"/>
    <n v="0"/>
    <s v="PARAFISCALES, NOMINA MES FEBRERO 2020. T. BOYACÁ"/>
    <s v="1720"/>
    <s v="2520"/>
    <s v="-0"/>
    <s v="16820, 16920, 17020, 17120, 17220, 17320, 17420, 17520, 17620, 17720, 17820, 17920"/>
    <s v="30465920, 30466020, 30466120, 30466220, 30466320, 30466420, 30466520, 30466620, 30466720, 30466820, 30466920, 30467020"/>
    <s v="-0"/>
    <x v="0"/>
    <x v="5"/>
  </r>
  <r>
    <s v="1320"/>
    <s v="2020-02-19 00:00:00"/>
    <s v="2020-02-19 11:50:00"/>
    <s v="Gasto"/>
    <s v="Con Compromiso"/>
    <s v="004"/>
    <x v="2"/>
    <x v="16"/>
    <s v="CAJAS DE COMPENSACIÓN FAMILIAR"/>
    <s v="Nación"/>
    <x v="0"/>
    <s v="CSF"/>
    <n v="3734600"/>
    <n v="0"/>
    <n v="3734600"/>
    <n v="0"/>
    <s v="PARAFISCALES, NOMINA MES FEBRERO 2020. T. BOYACÁ"/>
    <s v="1720"/>
    <s v="2520"/>
    <s v="-0"/>
    <s v="16820, 16920, 17020, 17120, 17220, 17320, 17420, 17520, 17620, 17720, 17820, 17920"/>
    <s v="30465920, 30466020, 30466120, 30466220, 30466320, 30466420, 30466520, 30466620, 30466720, 30466820, 30466920, 30467020"/>
    <s v="-0"/>
    <x v="0"/>
    <x v="5"/>
  </r>
  <r>
    <s v="1320"/>
    <s v="2020-02-19 00:00:00"/>
    <s v="2020-02-19 11:50:00"/>
    <s v="Gasto"/>
    <s v="Con Compromiso"/>
    <s v="004"/>
    <x v="2"/>
    <x v="12"/>
    <s v="APORTES AL SENA"/>
    <s v="Nación"/>
    <x v="0"/>
    <s v="CSF"/>
    <n v="1867800"/>
    <n v="0"/>
    <n v="1867800"/>
    <n v="0"/>
    <s v="PARAFISCALES, NOMINA MES FEBRERO 2020. T. BOYACÁ"/>
    <s v="1720"/>
    <s v="2520"/>
    <s v="-0"/>
    <s v="16820, 16920, 17020, 17120, 17220, 17320, 17420, 17520, 17620, 17720, 17820, 17920"/>
    <s v="30465920, 30466020, 30466120, 30466220, 30466320, 30466420, 30466520, 30466620, 30466720, 30466820, 30466920, 30467020"/>
    <s v="-0"/>
    <x v="0"/>
    <x v="5"/>
  </r>
  <r>
    <s v="1320"/>
    <s v="2020-02-19 00:00:00"/>
    <s v="2020-02-19 11:50:00"/>
    <s v="Gasto"/>
    <s v="Con Compromiso"/>
    <s v="004"/>
    <x v="2"/>
    <x v="11"/>
    <s v="PENSIONES"/>
    <s v="Nación"/>
    <x v="0"/>
    <s v="CSF"/>
    <n v="9448400"/>
    <n v="0"/>
    <n v="9448400"/>
    <n v="0"/>
    <s v="PARAFISCALES, NOMINA MES FEBRERO 2020. T. BOYACÁ"/>
    <s v="1720"/>
    <s v="2520"/>
    <s v="-0"/>
    <s v="16820, 16920, 17020, 17120, 17220, 17320, 17420, 17520, 17620, 17720, 17820, 17920"/>
    <s v="30465920, 30466020, 30466120, 30466220, 30466320, 30466420, 30466520, 30466620, 30466720, 30466820, 30466920, 30467020"/>
    <s v="-0"/>
    <x v="0"/>
    <x v="5"/>
  </r>
  <r>
    <s v="1420"/>
    <s v="2020-03-03 00:00:00"/>
    <s v="2020-03-03 15:30:00"/>
    <s v="Gasto"/>
    <s v="Con Compromiso"/>
    <s v="0500"/>
    <x v="2"/>
    <x v="22"/>
    <s v="ADQUISICIÓN DE BIENES Y SERVICIOS - SERVICIO DE INFORMACIÓN CATASTRAL - ACTUALIZACIÓN  Y GESTIÓN CATASTRAL  NACIONAL"/>
    <s v="Nación"/>
    <x v="0"/>
    <s v="CSF"/>
    <n v="448281550"/>
    <n v="-20046"/>
    <n v="448261504"/>
    <n v="0"/>
    <s v="CONTRATACION PRESTACION SERVICIOS PARA CONSERVACION CATASTRAL VIGENCIA 2020 TERRITORIAL BOYACÁ"/>
    <s v="1820"/>
    <s v="3920, 4020, 4120, 4220, 4520, 4620, 4720, 4820, 4920, 5020, 5120, 5220, 5320, 5420, 5520, 5620, 5720, 5820, 5920, 6020"/>
    <s v="8020, 8120, 8220, 8320, 8420, 8520, 8620, 8720, 8820, 8920, 9020, 9120, 9220, 9320, 9620, 9920, 10020, 10120, 10220, 10320"/>
    <s v="28220, 28320, 28420, 28520, 28620, 28720, 28820, 28920, 29020, 29120, 29220, 29320, 29420, 29520, 29820, 29920, 30020, 30120, 30220, 30320, 36820, 36920, 37020, 37120, 37220, 37320, 37420, 37520, 37620, 37720, 37820, 37920, 38020, 38120, 38220, 38320, 38420, 38520, 38620, 38720, 38820, 46420, 46520, 46620, 46720, 46820, 46920, 47020, 47120, 47220, 47320, 47420, 47520, 47620, 47720, 47820, 47920, 48020, 48120, 48220, 48420, 60320, 60420, 60520, 60620, 60720, 60820, 60920, 61020, 61120, 61220, 61320, 61420, 61520, 61620, 61720, 61820, 61920, 62020, 62220, 62820, 62920, 70220, 70320, 70420, 70520, 70620, 70720, 70820, 70920, 71020, 71120, 71220, 71320, 71420, 71520, 71620, 71720, 71820, 71920, 72120, 72220, 80020, 80120, 80220, 80320, 80420, 80520, 80620, 80720, 80820, 80920, 81120, 81220, 81320, 81420, 81720, 81820, 81920, 82020, 82120, 82220, 90220, 90320, 90420, 90520, 90620, 90720, 90820, 90920, 91020, 91120, 91220, 91320, 91420, 91520, 91620, 91720, 91820, 91920, 92120, 92220, 100620, 100720, 100820, 100920, 101020, 101120, 101220, 101320, 101420, 101520, 101920, 102020, 102120, 102220, 102320, 102420, 102520, 115020, 115120, 115220, 115320, 115420, 115520, 115620, 115720, 115820, 115920, 116020, 116120, 116220, 116420, 116520, 116620, 116720, 116920, 117020, 118220, 118320, 118420, 118520, 118620, 118720, 118820, 125820, 126220, 126320, 126420, 126520, 126620, 126720, 126820, 127720, 127820, 127920, 128020, 128120, 128320, 128720, 128820, 129420"/>
    <s v="75410320, 75412020, 75413320, 75414520, 75415320, 75419620, 75420320, 75426820, 75428420, 75437620, 75453020, 75461620, 75476720, 75477620, 83986220, 83987420, 83994820, 83995820, 84002720, 84003420, 108166720, 108168420, 108170020, 108171320, 109746120, 109747820, 109749020, 109750620, 109752120, 109753920, 109754820, 109756020, 109757520, 109758720, 109760220, 109761620, 109762220, 109780720, 109794020, 109800920, 137933520, 137935420, 137941820, 137956120, 137965120, 137967120, 137969920, 137975720, 137981120, 137984620, 137986320, 138883520, 138884420, 138885420, 138886220, 138887020, 138888720, 138889420, 138889920, 138891920, 171395320, 171395520, 171395920, 171396620, 171402220, 172613420, 172614420, 172615420, 172616320, 172617120, 172618720, 172638020, 172917820, 172919520, 172921420, 172922920, 172994920, 173001720, 185743020, 185743820, 208568420, 208574420, 208575820, 208578720, 208582020, 208594020, 208595720, 208599720, 211003620, 211008920, 211010920, 211012720, 211014320, 211016120, 211017220, 211018620, 211019620, 211020820, 214097720, 215240220, 242084920, 242085920, 242087020, 242088020, 242088620, 242089320, 242090420, 242091320, 242092220, 242093220, 242230520, 242233120, 242234820, 242236720, 244921120, 244922420, 244926020, 244929220, 244931020, 244932620, 273965520, 273966620, 273970820, 273972720, 273974220, 273975620, 273976620, 273981020, 273983920, 273987620, 273994120, 274986620, 276434920, 276435720, 276438120, 276438720, 276439220, 276439720, 276451820, 276452420, 309426520, 309429120, 309430120, 309431420, 309433320, 309433720, 309437720, 309438520, 309440520, 309441020, 309444420, 309445020, 309531020, 311022220, 311233720, 311235020, 312596020, 349561320, 349562520, 349563220, 349564820, 349565820, 349567120, 349567920, 349569420, 349574720, 351301920, 351305520, 351306520, 351340720, 351343320, 351345120, 351831820, 351833020, 356020620, 356023720, 375877520, 375883220, 375888620, 375898320, 375913120, 375925220, 375929520, 381288320, 381297520, 381302020, 381311320, 381336420, 381403320, 384164020, 384218720, 384225620, 384578520, 384583020, 384587220, 384589820, 384593320, 384949420, 385641520, 385653120, 385660220, 391417520, 391418620, 391420220, 392801320"/>
    <s v="-0"/>
    <x v="1"/>
    <x v="1"/>
  </r>
  <r>
    <s v="1520"/>
    <s v="2020-03-09 00:00:00"/>
    <s v="2020-03-09 15:32:00"/>
    <s v="Gasto"/>
    <s v="Con Compromiso"/>
    <s v="004"/>
    <x v="2"/>
    <x v="18"/>
    <s v="SERVICIOS DE TRANSPORTE DE PASAJEROS"/>
    <s v="Propios"/>
    <x v="1"/>
    <s v="CSF"/>
    <n v="50000"/>
    <n v="0"/>
    <n v="50000"/>
    <n v="0"/>
    <s v="GASTOS TRANSPORTE SEDE CENTRAL MESA NEGOCIACIÓN SINDICATO"/>
    <s v="2020"/>
    <s v="3620"/>
    <s v="6020"/>
    <s v="18820"/>
    <s v="55502020"/>
    <s v="-0"/>
    <x v="0"/>
    <x v="5"/>
  </r>
  <r>
    <s v="1620"/>
    <s v="2020-03-17 00:00:00"/>
    <s v="2020-03-17 09:22:00"/>
    <s v="Gasto"/>
    <s v="Con Compromiso"/>
    <s v="004"/>
    <x v="2"/>
    <x v="35"/>
    <s v="PRODUCTOS DE HORNOS DE COQUE; PRODUCTOS DE REFINACIÓN DE PETRÓLEO Y COMBUSTIBLE NUCLEAR"/>
    <s v="Nación"/>
    <x v="0"/>
    <s v="CSF"/>
    <n v="900000"/>
    <n v="0"/>
    <n v="900000"/>
    <n v="0"/>
    <s v="SUMINISTRO DE COMBUSTIBLE PARQUE AUTOMOR SEDE TUNJA"/>
    <s v="2120"/>
    <s v="8120"/>
    <s v="34420"/>
    <s v="101720, 101820, 127320"/>
    <s v="309443720, 384235720"/>
    <s v="-0"/>
    <x v="0"/>
    <x v="5"/>
  </r>
  <r>
    <s v="1720"/>
    <s v="2020-03-20 00:00:00"/>
    <s v="2020-03-20 11:03:00"/>
    <s v="Gasto"/>
    <s v="Con Compromiso"/>
    <s v="004"/>
    <x v="2"/>
    <x v="5"/>
    <s v="PRIMA TÉCNICA NO SALARIAL"/>
    <s v="Nación"/>
    <x v="0"/>
    <s v="CSF"/>
    <n v="2584371"/>
    <n v="0"/>
    <n v="2584371"/>
    <n v="0"/>
    <s v="NOMINA MES MARZO TERRITORIAL BOYACÁ"/>
    <s v="2220"/>
    <s v="6620, 6720"/>
    <s v="-0"/>
    <s v="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s v="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
    <s v="-0"/>
    <x v="0"/>
    <x v="5"/>
  </r>
  <r>
    <s v="1720"/>
    <s v="2020-03-20 00:00:00"/>
    <s v="2020-03-20 11:03:00"/>
    <s v="Gasto"/>
    <s v="Con Compromiso"/>
    <s v="004"/>
    <x v="2"/>
    <x v="8"/>
    <s v="SUELDO BÁSICO"/>
    <s v="Nación"/>
    <x v="0"/>
    <s v="CSF"/>
    <n v="81953672"/>
    <n v="0"/>
    <n v="81953672"/>
    <n v="0"/>
    <s v="NOMINA MES MARZO TERRITORIAL BOYACÁ"/>
    <s v="2220"/>
    <s v="6620, 6720"/>
    <s v="-0"/>
    <s v="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s v="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
    <s v="-0"/>
    <x v="0"/>
    <x v="5"/>
  </r>
  <r>
    <s v="1720"/>
    <s v="2020-03-20 00:00:00"/>
    <s v="2020-03-20 11:03:00"/>
    <s v="Gasto"/>
    <s v="Con Compromiso"/>
    <s v="004"/>
    <x v="2"/>
    <x v="3"/>
    <s v="AUXILIO DE TRANSPORTE"/>
    <s v="Nación"/>
    <x v="0"/>
    <s v="CSF"/>
    <n v="3099334"/>
    <n v="0"/>
    <n v="3099334"/>
    <n v="0"/>
    <s v="NOMINA MES MARZO TERRITORIAL BOYACÁ"/>
    <s v="2220"/>
    <s v="6620, 6720"/>
    <s v="-0"/>
    <s v="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s v="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
    <s v="-0"/>
    <x v="0"/>
    <x v="5"/>
  </r>
  <r>
    <s v="1720"/>
    <s v="2020-03-20 00:00:00"/>
    <s v="2020-03-20 11:03:00"/>
    <s v="Gasto"/>
    <s v="Con Compromiso"/>
    <s v="004"/>
    <x v="2"/>
    <x v="9"/>
    <s v="BONIFICACIÓN POR SERVICIOS PRESTADOS"/>
    <s v="Nación"/>
    <x v="0"/>
    <s v="CSF"/>
    <n v="1007684"/>
    <n v="0"/>
    <n v="1007684"/>
    <n v="0"/>
    <s v="NOMINA MES MARZO TERRITORIAL BOYACÁ"/>
    <s v="2220"/>
    <s v="6620, 6720"/>
    <s v="-0"/>
    <s v="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s v="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
    <s v="-0"/>
    <x v="0"/>
    <x v="5"/>
  </r>
  <r>
    <s v="1720"/>
    <s v="2020-03-20 00:00:00"/>
    <s v="2020-03-20 11:03:00"/>
    <s v="Gasto"/>
    <s v="Con Compromiso"/>
    <s v="004"/>
    <x v="2"/>
    <x v="10"/>
    <s v="SUELDO DE VACACIONES"/>
    <s v="Nación"/>
    <x v="0"/>
    <s v="CSF"/>
    <n v="6155736"/>
    <n v="0"/>
    <n v="6155736"/>
    <n v="0"/>
    <s v="NOMINA MES MARZO TERRITORIAL BOYACÁ"/>
    <s v="2220"/>
    <s v="6620, 6720"/>
    <s v="-0"/>
    <s v="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s v="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
    <s v="-0"/>
    <x v="0"/>
    <x v="5"/>
  </r>
  <r>
    <s v="1720"/>
    <s v="2020-03-20 00:00:00"/>
    <s v="2020-03-20 11:03:00"/>
    <s v="Gasto"/>
    <s v="Con Compromiso"/>
    <s v="004"/>
    <x v="2"/>
    <x v="4"/>
    <s v="PRIMA DE VACACIONES"/>
    <s v="Nación"/>
    <x v="0"/>
    <s v="CSF"/>
    <n v="5750423"/>
    <n v="0"/>
    <n v="5750423"/>
    <n v="0"/>
    <s v="NOMINA MES MARZO TERRITORIAL BOYACÁ"/>
    <s v="2220"/>
    <s v="6620, 6720"/>
    <s v="-0"/>
    <s v="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s v="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
    <s v="-0"/>
    <x v="0"/>
    <x v="5"/>
  </r>
  <r>
    <s v="1720"/>
    <s v="2020-03-20 00:00:00"/>
    <s v="2020-03-20 11:03:00"/>
    <s v="Gasto"/>
    <s v="Con Compromiso"/>
    <s v="004"/>
    <x v="2"/>
    <x v="7"/>
    <s v="BONIFICACIÓN ESPECIAL DE RECREACIÓN"/>
    <s v="Nación"/>
    <x v="0"/>
    <s v="CSF"/>
    <n v="445152"/>
    <n v="0"/>
    <n v="445152"/>
    <n v="0"/>
    <s v="NOMINA MES MARZO TERRITORIAL BOYACÁ"/>
    <s v="2220"/>
    <s v="6620, 6720"/>
    <s v="-0"/>
    <s v="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s v="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
    <s v="-0"/>
    <x v="0"/>
    <x v="5"/>
  </r>
  <r>
    <s v="1720"/>
    <s v="2020-03-20 00:00:00"/>
    <s v="2020-03-20 11:03:00"/>
    <s v="Gasto"/>
    <s v="Con Compromiso"/>
    <s v="004"/>
    <x v="2"/>
    <x v="6"/>
    <s v="SUBSIDIO DE ALIMENTACIÓN"/>
    <s v="Nación"/>
    <x v="0"/>
    <s v="CSF"/>
    <n v="2037730"/>
    <n v="0"/>
    <n v="2037730"/>
    <n v="0"/>
    <s v="NOMINA MES MARZO TERRITORIAL BOYACÁ"/>
    <s v="2220"/>
    <s v="6620, 6720"/>
    <s v="-0"/>
    <s v="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s v="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
    <s v="-0"/>
    <x v="0"/>
    <x v="5"/>
  </r>
  <r>
    <s v="1820"/>
    <s v="2020-03-20 00:00:00"/>
    <s v="2020-03-20 11:11:00"/>
    <s v="Gasto"/>
    <s v="Con Compromiso"/>
    <s v="004"/>
    <x v="2"/>
    <x v="16"/>
    <s v="CAJAS DE COMPENSACIÓN FAMILIAR"/>
    <s v="Nación"/>
    <x v="0"/>
    <s v="CSF"/>
    <n v="3610500"/>
    <n v="0"/>
    <n v="3610500"/>
    <n v="0"/>
    <s v="PARAFISCALES MES MARZO T. BOYACÁ"/>
    <s v="2320"/>
    <s v="6820"/>
    <s v="-0"/>
    <s v="26820, 26920, 27020, 27120, 27220, 27320, 27420, 27520, 27620, 27720, 27820, 27920"/>
    <s v="66253420, 66253520, 66253620, 66253720, 66253820, 66253920, 66254020, 66254120, 66254220, 66254320, 66254420, 66254520"/>
    <s v="2120, 2320, 2520, 2720, 3020, 3220, 3420, 3720"/>
    <x v="0"/>
    <x v="5"/>
  </r>
  <r>
    <s v="1820"/>
    <s v="2020-03-20 00:00:00"/>
    <s v="2020-03-20 11:11:00"/>
    <s v="Gasto"/>
    <s v="Con Compromiso"/>
    <s v="004"/>
    <x v="2"/>
    <x v="15"/>
    <s v="APORTES GENERALES AL SISTEMA DE RIESGOS LABORALES"/>
    <s v="Nación"/>
    <x v="0"/>
    <s v="CSF"/>
    <n v="1247600"/>
    <n v="0"/>
    <n v="1247600"/>
    <n v="0"/>
    <s v="PARAFISCALES MES MARZO T. BOYACÁ"/>
    <s v="2320"/>
    <s v="6820"/>
    <s v="-0"/>
    <s v="26820, 26920, 27020, 27120, 27220, 27320, 27420, 27520, 27620, 27720, 27820, 27920"/>
    <s v="66253420, 66253520, 66253620, 66253720, 66253820, 66253920, 66254020, 66254120, 66254220, 66254320, 66254420, 66254520"/>
    <s v="2120, 2320, 2520, 2720, 3020, 3220, 3420, 3720"/>
    <x v="0"/>
    <x v="5"/>
  </r>
  <r>
    <s v="1820"/>
    <s v="2020-03-20 00:00:00"/>
    <s v="2020-03-20 11:11:00"/>
    <s v="Gasto"/>
    <s v="Con Compromiso"/>
    <s v="004"/>
    <x v="2"/>
    <x v="14"/>
    <s v="APORTES AL ICBF"/>
    <s v="Nación"/>
    <x v="0"/>
    <s v="CSF"/>
    <n v="2708900"/>
    <n v="0"/>
    <n v="2708900"/>
    <n v="0"/>
    <s v="PARAFISCALES MES MARZO T. BOYACÁ"/>
    <s v="2320"/>
    <s v="6820"/>
    <s v="-0"/>
    <s v="26820, 26920, 27020, 27120, 27220, 27320, 27420, 27520, 27620, 27720, 27820, 27920"/>
    <s v="66253420, 66253520, 66253620, 66253720, 66253820, 66253920, 66254020, 66254120, 66254220, 66254320, 66254420, 66254520"/>
    <s v="2120, 2320, 2520, 2720, 3020, 3220, 3420, 3720"/>
    <x v="0"/>
    <x v="5"/>
  </r>
  <r>
    <s v="1820"/>
    <s v="2020-03-20 00:00:00"/>
    <s v="2020-03-20 11:11:00"/>
    <s v="Gasto"/>
    <s v="Con Compromiso"/>
    <s v="004"/>
    <x v="2"/>
    <x v="12"/>
    <s v="APORTES AL SENA"/>
    <s v="Nación"/>
    <x v="0"/>
    <s v="CSF"/>
    <n v="1806300"/>
    <n v="0"/>
    <n v="1806300"/>
    <n v="0"/>
    <s v="PARAFISCALES MES MARZO T. BOYACÁ"/>
    <s v="2320"/>
    <s v="6820"/>
    <s v="-0"/>
    <s v="26820, 26920, 27020, 27120, 27220, 27320, 27420, 27520, 27620, 27720, 27820, 27920"/>
    <s v="66253420, 66253520, 66253620, 66253720, 66253820, 66253920, 66254020, 66254120, 66254220, 66254320, 66254420, 66254520"/>
    <s v="2120, 2320, 2520, 2720, 3020, 3220, 3420, 3720"/>
    <x v="0"/>
    <x v="5"/>
  </r>
  <r>
    <s v="1820"/>
    <s v="2020-03-20 00:00:00"/>
    <s v="2020-03-20 11:11:00"/>
    <s v="Gasto"/>
    <s v="Con Compromiso"/>
    <s v="004"/>
    <x v="2"/>
    <x v="11"/>
    <s v="PENSIONES"/>
    <s v="Nación"/>
    <x v="0"/>
    <s v="CSF"/>
    <n v="9659700"/>
    <n v="-560365"/>
    <n v="9099335"/>
    <n v="0"/>
    <s v="PARAFISCALES MES MARZO T. BOYACÁ"/>
    <s v="2320"/>
    <s v="6820"/>
    <s v="-0"/>
    <s v="26820, 26920, 27020, 27120, 27220, 27320, 27420, 27520, 27620, 27720, 27820, 27920"/>
    <s v="66253420, 66253520, 66253620, 66253720, 66253820, 66253920, 66254020, 66254120, 66254220, 66254320, 66254420, 66254520"/>
    <s v="2120, 2320, 2520, 2720, 3020, 3220, 3420, 3720"/>
    <x v="0"/>
    <x v="5"/>
  </r>
  <r>
    <s v="1820"/>
    <s v="2020-03-20 00:00:00"/>
    <s v="2020-03-20 11:11:00"/>
    <s v="Gasto"/>
    <s v="Con Compromiso"/>
    <s v="004"/>
    <x v="2"/>
    <x v="13"/>
    <s v="SALUD"/>
    <s v="Nación"/>
    <x v="0"/>
    <s v="CSF"/>
    <n v="6843000"/>
    <n v="-95835"/>
    <n v="6747165"/>
    <n v="0"/>
    <s v="PARAFISCALES MES MARZO T. BOYACÁ"/>
    <s v="2320"/>
    <s v="6820"/>
    <s v="-0"/>
    <s v="26820, 26920, 27020, 27120, 27220, 27320, 27420, 27520, 27620, 27720, 27820, 27920"/>
    <s v="66253420, 66253520, 66253620, 66253720, 66253820, 66253920, 66254020, 66254120, 66254220, 66254320, 66254420, 66254520"/>
    <s v="2120, 2320, 2520, 2720, 3020, 3220, 3420, 3720"/>
    <x v="0"/>
    <x v="5"/>
  </r>
  <r>
    <s v="1920"/>
    <s v="2020-03-24 00:00:00"/>
    <s v="2020-03-24 15:25:00"/>
    <s v="Gasto"/>
    <s v="Con Compromiso"/>
    <s v="004"/>
    <x v="2"/>
    <x v="13"/>
    <s v="SALUD"/>
    <s v="Nación"/>
    <x v="0"/>
    <s v="CSF"/>
    <n v="1015100"/>
    <n v="0"/>
    <n v="1015100"/>
    <n v="0"/>
    <s v="PAGO PLANILLAS SOI DE CORRECCION REAJUSTE APORTES MESES ENERO Y FEBRERO DE 2020 T. BOYACÁ"/>
    <s v="2420"/>
    <s v="6920"/>
    <s v="7520"/>
    <s v="28020"/>
    <s v="68238420"/>
    <s v="-0"/>
    <x v="0"/>
    <x v="5"/>
  </r>
  <r>
    <s v="1920"/>
    <s v="2020-03-24 00:00:00"/>
    <s v="2020-03-24 15:25:00"/>
    <s v="Gasto"/>
    <s v="Con Compromiso"/>
    <s v="004"/>
    <x v="2"/>
    <x v="11"/>
    <s v="PENSIONES"/>
    <s v="Nación"/>
    <x v="0"/>
    <s v="CSF"/>
    <n v="1302000"/>
    <n v="0"/>
    <n v="1302000"/>
    <n v="0"/>
    <s v="PAGO PLANILLAS SOI DE CORRECCION REAJUSTE APORTES MESES ENERO Y FEBRERO DE 2020 T. BOYACÁ"/>
    <s v="2420"/>
    <s v="6920"/>
    <s v="7520"/>
    <s v="28020"/>
    <s v="68238420"/>
    <s v="-0"/>
    <x v="0"/>
    <x v="5"/>
  </r>
  <r>
    <s v="1920"/>
    <s v="2020-03-24 00:00:00"/>
    <s v="2020-03-24 15:25:00"/>
    <s v="Gasto"/>
    <s v="Con Compromiso"/>
    <s v="004"/>
    <x v="2"/>
    <x v="15"/>
    <s v="APORTES GENERALES AL SISTEMA DE RIESGOS LABORALES"/>
    <s v="Nación"/>
    <x v="0"/>
    <s v="CSF"/>
    <n v="234900"/>
    <n v="0"/>
    <n v="234900"/>
    <n v="0"/>
    <s v="PAGO PLANILLAS SOI DE CORRECCION REAJUSTE APORTES MESES ENERO Y FEBRERO DE 2020 T. BOYACÁ"/>
    <s v="2420"/>
    <s v="6920"/>
    <s v="7520"/>
    <s v="28020"/>
    <s v="68238420"/>
    <s v="-0"/>
    <x v="0"/>
    <x v="5"/>
  </r>
  <r>
    <s v="1920"/>
    <s v="2020-03-24 00:00:00"/>
    <s v="2020-03-24 15:25:00"/>
    <s v="Gasto"/>
    <s v="Con Compromiso"/>
    <s v="004"/>
    <x v="2"/>
    <x v="14"/>
    <s v="APORTES AL ICBF"/>
    <s v="Nación"/>
    <x v="0"/>
    <s v="CSF"/>
    <n v="278200"/>
    <n v="0"/>
    <n v="278200"/>
    <n v="0"/>
    <s v="PAGO PLANILLAS SOI DE CORRECCION REAJUSTE APORTES MESES ENERO Y FEBRERO DE 2020 T. BOYACÁ"/>
    <s v="2420"/>
    <s v="6920"/>
    <s v="7520"/>
    <s v="28020"/>
    <s v="68238420"/>
    <s v="-0"/>
    <x v="0"/>
    <x v="5"/>
  </r>
  <r>
    <s v="1920"/>
    <s v="2020-03-24 00:00:00"/>
    <s v="2020-03-24 15:25:00"/>
    <s v="Gasto"/>
    <s v="Con Compromiso"/>
    <s v="004"/>
    <x v="2"/>
    <x v="12"/>
    <s v="APORTES AL SENA"/>
    <s v="Nación"/>
    <x v="0"/>
    <s v="CSF"/>
    <n v="186600"/>
    <n v="0"/>
    <n v="186600"/>
    <n v="0"/>
    <s v="PAGO PLANILLAS SOI DE CORRECCION REAJUSTE APORTES MESES ENERO Y FEBRERO DE 2020 T. BOYACÁ"/>
    <s v="2420"/>
    <s v="6920"/>
    <s v="7520"/>
    <s v="28020"/>
    <s v="68238420"/>
    <s v="-0"/>
    <x v="0"/>
    <x v="5"/>
  </r>
  <r>
    <s v="1920"/>
    <s v="2020-03-24 00:00:00"/>
    <s v="2020-03-24 15:25:00"/>
    <s v="Gasto"/>
    <s v="Con Compromiso"/>
    <s v="004"/>
    <x v="2"/>
    <x v="16"/>
    <s v="CAJAS DE COMPENSACIÓN FAMILIAR"/>
    <s v="Nación"/>
    <x v="0"/>
    <s v="CSF"/>
    <n v="372300"/>
    <n v="0"/>
    <n v="372300"/>
    <n v="0"/>
    <s v="PAGO PLANILLAS SOI DE CORRECCION REAJUSTE APORTES MESES ENERO Y FEBRERO DE 2020 T. BOYACÁ"/>
    <s v="2420"/>
    <s v="6920"/>
    <s v="7520"/>
    <s v="28020"/>
    <s v="68238420"/>
    <s v="-0"/>
    <x v="0"/>
    <x v="5"/>
  </r>
  <r>
    <s v="2020"/>
    <s v="2020-04-13 00:00:00"/>
    <s v="2020-04-13 11:32:00"/>
    <s v="Gasto"/>
    <s v="Con Compromiso"/>
    <s v="0200"/>
    <x v="2"/>
    <x v="25"/>
    <s v="ADQUISICIÓN DE BIENES Y SERVICIOS - SERVICIO DE IMPLEMENTACIÓN SISTEMAS DE GESTIÓN - FORTALECIMIENTO DE LA GESTIÓN INSTITUCIONAL DEL IGAC A NIVEL   NACIONAL"/>
    <s v="Propios"/>
    <x v="1"/>
    <s v="CSF"/>
    <n v="24269760"/>
    <n v="0"/>
    <n v="24269760"/>
    <n v="0"/>
    <s v="IMPLEMENTACION SISTEMAS DE GESTION TERRITORIAL BOYACA."/>
    <s v="2520"/>
    <s v="7820"/>
    <s v="15920"/>
    <s v="53320, 62320, 72720, 82620, 92520, 102820, 117720, 129820"/>
    <s v="152293320, 180096020, 217602920, 250809220, 283277620, 321012220, 363072620, 393005820"/>
    <s v="-0"/>
    <x v="1"/>
    <x v="3"/>
  </r>
  <r>
    <s v="2120"/>
    <s v="2020-04-20 00:00:00"/>
    <s v="2020-04-20 10:01:00"/>
    <s v="Gasto"/>
    <s v="Con Compromiso"/>
    <s v="0510"/>
    <x v="2"/>
    <x v="23"/>
    <s v="ADQUISICIÓN DE BIENES Y SERVICIOS - SERVICIO DE AVALÚOS - ACTUALIZACIÓN  Y GESTIÓN CATASTRAL  NACIONAL"/>
    <s v="Propios"/>
    <x v="1"/>
    <s v="CSF"/>
    <n v="15000000"/>
    <n v="-12592"/>
    <n v="14987408"/>
    <n v="0"/>
    <s v="CONTRATACION AVALUOS T. BOYACÁ 2020"/>
    <s v="2620"/>
    <s v="8820, 8920"/>
    <s v="41420, 47220"/>
    <s v="117520, 129220"/>
    <s v="361543220, 385628120"/>
    <s v="-0"/>
    <x v="1"/>
    <x v="2"/>
  </r>
  <r>
    <s v="2220"/>
    <s v="2020-04-22 00:00:00"/>
    <s v="2020-04-22 13:37:00"/>
    <s v="Gasto"/>
    <s v="Con Compromiso"/>
    <s v="004"/>
    <x v="2"/>
    <x v="7"/>
    <s v="BONIFICACIÓN ESPECIAL DE RECREACIÓN"/>
    <s v="Nación"/>
    <x v="0"/>
    <s v="CSF"/>
    <n v="98364"/>
    <n v="0"/>
    <n v="98364"/>
    <n v="0"/>
    <s v="NOMINA MES ABRIL TERRITPRIAL BOYACÁ"/>
    <s v="2720"/>
    <s v="7420, 7520"/>
    <s v="-0"/>
    <s v="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s v="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
    <s v="-0"/>
    <x v="0"/>
    <x v="5"/>
  </r>
  <r>
    <s v="2220"/>
    <s v="2020-04-22 00:00:00"/>
    <s v="2020-04-22 13:37:00"/>
    <s v="Gasto"/>
    <s v="Con Compromiso"/>
    <s v="004"/>
    <x v="2"/>
    <x v="9"/>
    <s v="BONIFICACIÓN POR SERVICIOS PRESTADOS"/>
    <s v="Nación"/>
    <x v="0"/>
    <s v="CSF"/>
    <n v="1509415"/>
    <n v="0"/>
    <n v="1509415"/>
    <n v="0"/>
    <s v="NOMINA MES ABRIL TERRITPRIAL BOYACÁ"/>
    <s v="2720"/>
    <s v="7420, 7520"/>
    <s v="-0"/>
    <s v="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s v="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
    <s v="-0"/>
    <x v="0"/>
    <x v="5"/>
  </r>
  <r>
    <s v="2220"/>
    <s v="2020-04-22 00:00:00"/>
    <s v="2020-04-22 13:37:00"/>
    <s v="Gasto"/>
    <s v="Con Compromiso"/>
    <s v="004"/>
    <x v="2"/>
    <x v="3"/>
    <s v="AUXILIO DE TRANSPORTE"/>
    <s v="Nación"/>
    <x v="0"/>
    <s v="CSF"/>
    <n v="2821628"/>
    <n v="0"/>
    <n v="2821628"/>
    <n v="0"/>
    <s v="NOMINA MES ABRIL TERRITPRIAL BOYACÁ"/>
    <s v="2720"/>
    <s v="7420, 7520"/>
    <s v="-0"/>
    <s v="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s v="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
    <s v="-0"/>
    <x v="0"/>
    <x v="5"/>
  </r>
  <r>
    <s v="2220"/>
    <s v="2020-04-22 00:00:00"/>
    <s v="2020-04-22 13:37:00"/>
    <s v="Gasto"/>
    <s v="Con Compromiso"/>
    <s v="004"/>
    <x v="2"/>
    <x v="10"/>
    <s v="SUELDO DE VACACIONES"/>
    <s v="Nación"/>
    <x v="0"/>
    <s v="CSF"/>
    <n v="1167188"/>
    <n v="0"/>
    <n v="1167188"/>
    <n v="0"/>
    <s v="NOMINA MES ABRIL TERRITPRIAL BOYACÁ"/>
    <s v="2720"/>
    <s v="7420, 7520"/>
    <s v="-0"/>
    <s v="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s v="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
    <s v="-0"/>
    <x v="0"/>
    <x v="5"/>
  </r>
  <r>
    <s v="2220"/>
    <s v="2020-04-22 00:00:00"/>
    <s v="2020-04-22 13:37:00"/>
    <s v="Gasto"/>
    <s v="Con Compromiso"/>
    <s v="004"/>
    <x v="2"/>
    <x v="5"/>
    <s v="PRIMA TÉCNICA NO SALARIAL"/>
    <s v="Nación"/>
    <x v="0"/>
    <s v="CSF"/>
    <n v="2354967"/>
    <n v="0"/>
    <n v="2354967"/>
    <n v="0"/>
    <s v="NOMINA MES ABRIL TERRITPRIAL BOYACÁ"/>
    <s v="2720"/>
    <s v="7420, 7520"/>
    <s v="-0"/>
    <s v="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s v="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
    <s v="-0"/>
    <x v="0"/>
    <x v="5"/>
  </r>
  <r>
    <s v="2220"/>
    <s v="2020-04-22 00:00:00"/>
    <s v="2020-04-22 13:37:00"/>
    <s v="Gasto"/>
    <s v="Con Compromiso"/>
    <s v="004"/>
    <x v="2"/>
    <x v="4"/>
    <s v="PRIMA DE VACACIONES"/>
    <s v="Nación"/>
    <x v="0"/>
    <s v="CSF"/>
    <n v="1382196"/>
    <n v="0"/>
    <n v="1382196"/>
    <n v="0"/>
    <s v="NOMINA MES ABRIL TERRITPRIAL BOYACÁ"/>
    <s v="2720"/>
    <s v="7420, 7520"/>
    <s v="-0"/>
    <s v="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s v="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
    <s v="-0"/>
    <x v="0"/>
    <x v="5"/>
  </r>
  <r>
    <s v="2220"/>
    <s v="2020-04-22 00:00:00"/>
    <s v="2020-04-22 13:37:00"/>
    <s v="Gasto"/>
    <s v="Con Compromiso"/>
    <s v="004"/>
    <x v="2"/>
    <x v="8"/>
    <s v="SUELDO BÁSICO"/>
    <s v="Nación"/>
    <x v="0"/>
    <s v="CSF"/>
    <n v="71179094"/>
    <n v="0"/>
    <n v="71179094"/>
    <n v="0"/>
    <s v="NOMINA MES ABRIL TERRITPRIAL BOYACÁ"/>
    <s v="2720"/>
    <s v="7420, 7520"/>
    <s v="-0"/>
    <s v="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s v="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
    <s v="-0"/>
    <x v="0"/>
    <x v="5"/>
  </r>
  <r>
    <s v="2220"/>
    <s v="2020-04-22 00:00:00"/>
    <s v="2020-04-22 13:37:00"/>
    <s v="Gasto"/>
    <s v="Con Compromiso"/>
    <s v="004"/>
    <x v="2"/>
    <x v="6"/>
    <s v="SUBSIDIO DE ALIMENTACIÓN"/>
    <s v="Nación"/>
    <x v="0"/>
    <s v="CSF"/>
    <n v="1813288"/>
    <n v="0"/>
    <n v="1813288"/>
    <n v="0"/>
    <s v="NOMINA MES ABRIL TERRITPRIAL BOYACÁ"/>
    <s v="2720"/>
    <s v="7420, 7520"/>
    <s v="-0"/>
    <s v="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s v="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
    <s v="-0"/>
    <x v="0"/>
    <x v="5"/>
  </r>
  <r>
    <s v="2320"/>
    <s v="2020-04-28 00:00:00"/>
    <s v="2020-04-28 14:48:00"/>
    <s v="Gasto"/>
    <s v="Con Compromiso"/>
    <s v="004"/>
    <x v="2"/>
    <x v="11"/>
    <s v="PENSIONES"/>
    <s v="Nación"/>
    <x v="0"/>
    <s v="CSF"/>
    <n v="1830700"/>
    <n v="0"/>
    <n v="1830700"/>
    <n v="0"/>
    <s v="PARAFISCALES MES ABRIL DE 2020 T. BOYACÁ"/>
    <s v="2820"/>
    <s v="7720"/>
    <s v="-0"/>
    <s v="35620, 35720, 35820, 35920, 36020, 36120, 36220, 36320, 36420, 36520, 36620, 36720"/>
    <s v="104773620, 104773720, 104773820, 104773920, 104774020, 104774120, 104774220, 104774320, 104774420, 104774520, 104774620, 104774720"/>
    <s v="-0"/>
    <x v="0"/>
    <x v="5"/>
  </r>
  <r>
    <s v="2320"/>
    <s v="2020-04-28 00:00:00"/>
    <s v="2020-04-28 14:48:00"/>
    <s v="Gasto"/>
    <s v="Con Compromiso"/>
    <s v="004"/>
    <x v="2"/>
    <x v="15"/>
    <s v="APORTES GENERALES AL SISTEMA DE RIESGOS LABORALES"/>
    <s v="Nación"/>
    <x v="0"/>
    <s v="CSF"/>
    <n v="1226500"/>
    <n v="0"/>
    <n v="1226500"/>
    <n v="0"/>
    <s v="PARAFISCALES MES ABRIL DE 2020 T. BOYACÁ"/>
    <s v="2820"/>
    <s v="7720"/>
    <s v="-0"/>
    <s v="35620, 35720, 35820, 35920, 36020, 36120, 36220, 36320, 36420, 36520, 36620, 36720"/>
    <s v="104773620, 104773720, 104773820, 104773920, 104774020, 104774120, 104774220, 104774320, 104774420, 104774520, 104774620, 104774720"/>
    <s v="-0"/>
    <x v="0"/>
    <x v="5"/>
  </r>
  <r>
    <s v="2320"/>
    <s v="2020-04-28 00:00:00"/>
    <s v="2020-04-28 14:48:00"/>
    <s v="Gasto"/>
    <s v="Con Compromiso"/>
    <s v="004"/>
    <x v="2"/>
    <x v="16"/>
    <s v="CAJAS DE COMPENSACIÓN FAMILIAR"/>
    <s v="Nación"/>
    <x v="0"/>
    <s v="CSF"/>
    <n v="3544800"/>
    <n v="0"/>
    <n v="3544800"/>
    <n v="0"/>
    <s v="PARAFISCALES MES ABRIL DE 2020 T. BOYACÁ"/>
    <s v="2820"/>
    <s v="7720"/>
    <s v="-0"/>
    <s v="35620, 35720, 35820, 35920, 36020, 36120, 36220, 36320, 36420, 36520, 36620, 36720"/>
    <s v="104773620, 104773720, 104773820, 104773920, 104774020, 104774120, 104774220, 104774320, 104774420, 104774520, 104774620, 104774720"/>
    <s v="-0"/>
    <x v="0"/>
    <x v="5"/>
  </r>
  <r>
    <s v="2320"/>
    <s v="2020-04-28 00:00:00"/>
    <s v="2020-04-28 14:48:00"/>
    <s v="Gasto"/>
    <s v="Con Compromiso"/>
    <s v="004"/>
    <x v="2"/>
    <x v="12"/>
    <s v="APORTES AL SENA"/>
    <s v="Nación"/>
    <x v="0"/>
    <s v="CSF"/>
    <n v="1773300"/>
    <n v="0"/>
    <n v="1773300"/>
    <n v="0"/>
    <s v="PARAFISCALES MES ABRIL DE 2020 T. BOYACÁ"/>
    <s v="2820"/>
    <s v="7720"/>
    <s v="-0"/>
    <s v="35620, 35720, 35820, 35920, 36020, 36120, 36220, 36320, 36420, 36520, 36620, 36720"/>
    <s v="104773620, 104773720, 104773820, 104773920, 104774020, 104774120, 104774220, 104774320, 104774420, 104774520, 104774620, 104774720"/>
    <s v="-0"/>
    <x v="0"/>
    <x v="5"/>
  </r>
  <r>
    <s v="2320"/>
    <s v="2020-04-28 00:00:00"/>
    <s v="2020-04-28 14:48:00"/>
    <s v="Gasto"/>
    <s v="Con Compromiso"/>
    <s v="004"/>
    <x v="2"/>
    <x v="14"/>
    <s v="APORTES AL ICBF"/>
    <s v="Nación"/>
    <x v="0"/>
    <s v="CSF"/>
    <n v="2660100"/>
    <n v="0"/>
    <n v="2660100"/>
    <n v="0"/>
    <s v="PARAFISCALES MES ABRIL DE 2020 T. BOYACÁ"/>
    <s v="2820"/>
    <s v="7720"/>
    <s v="-0"/>
    <s v="35620, 35720, 35820, 35920, 36020, 36120, 36220, 36320, 36420, 36520, 36620, 36720"/>
    <s v="104773620, 104773720, 104773820, 104773920, 104774020, 104774120, 104774220, 104774320, 104774420, 104774520, 104774620, 104774720"/>
    <s v="-0"/>
    <x v="0"/>
    <x v="5"/>
  </r>
  <r>
    <s v="2320"/>
    <s v="2020-04-28 00:00:00"/>
    <s v="2020-04-28 14:48:00"/>
    <s v="Gasto"/>
    <s v="Con Compromiso"/>
    <s v="004"/>
    <x v="2"/>
    <x v="13"/>
    <s v="SALUD"/>
    <s v="Nación"/>
    <x v="0"/>
    <s v="CSF"/>
    <n v="6913200"/>
    <n v="0"/>
    <n v="6913200"/>
    <n v="0"/>
    <s v="PARAFISCALES MES ABRIL DE 2020 T. BOYACÁ"/>
    <s v="2820"/>
    <s v="7720"/>
    <s v="-0"/>
    <s v="35620, 35720, 35820, 35920, 36020, 36120, 36220, 36320, 36420, 36520, 36620, 36720"/>
    <s v="104773620, 104773720, 104773820, 104773920, 104774020, 104774120, 104774220, 104774320, 104774420, 104774520, 104774620, 104774720"/>
    <s v="-0"/>
    <x v="0"/>
    <x v="5"/>
  </r>
  <r>
    <s v="2420"/>
    <s v="2020-05-05 00:00:00"/>
    <s v="2020-05-05 11:33:00"/>
    <s v="Gasto"/>
    <s v="Con Compromiso"/>
    <s v="0200"/>
    <x v="2"/>
    <x v="27"/>
    <s v="ADQUISICIÓN DE BIENES Y SERVICIOS - SEDES MANTENIDAS - FORTALECIMIENTO DE LA INFRAESTRUCTURA FÍSICA DEL IGAC A NIVEL  NACIONAL"/>
    <s v="Nación"/>
    <x v="0"/>
    <s v="CSF"/>
    <n v="8956559"/>
    <n v="0"/>
    <n v="8956559"/>
    <n v="0"/>
    <s v="ADQUISICION BIENES Y SERVICIOS , MANTENIMIENTO INFRAESTRUCTURA T. BOYACÁ"/>
    <s v="2920"/>
    <s v="9120"/>
    <s v="28520"/>
    <s v="90120"/>
    <s v="273879620"/>
    <s v="-0"/>
    <x v="1"/>
    <x v="3"/>
  </r>
  <r>
    <s v="2520"/>
    <s v="2020-05-19 00:00:00"/>
    <s v="2020-05-19 11:24:00"/>
    <s v="Gasto"/>
    <s v="Con Compromiso"/>
    <s v="004"/>
    <x v="2"/>
    <x v="6"/>
    <s v="SUBSIDIO DE ALIMENTACIÓN"/>
    <s v="Nación"/>
    <x v="0"/>
    <s v="CSF"/>
    <n v="1932265"/>
    <n v="0"/>
    <n v="1932265"/>
    <n v="0"/>
    <s v="NOMINA MES MAYO 2020 MTERRITORIAL BOYACÁ"/>
    <s v="3020"/>
    <s v="8220, 8320"/>
    <s v="-0"/>
    <s v="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
    <s v="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
    <s v="-0"/>
    <x v="0"/>
    <x v="5"/>
  </r>
  <r>
    <s v="2520"/>
    <s v="2020-05-19 00:00:00"/>
    <s v="2020-05-19 11:24:00"/>
    <s v="Gasto"/>
    <s v="Con Compromiso"/>
    <s v="004"/>
    <x v="2"/>
    <x v="7"/>
    <s v="BONIFICACIÓN ESPECIAL DE RECREACIÓN"/>
    <s v="Nación"/>
    <x v="0"/>
    <s v="CSF"/>
    <n v="712064"/>
    <n v="0"/>
    <n v="712064"/>
    <n v="0"/>
    <s v="NOMINA MES MAYO 2020 MTERRITORIAL BOYACÁ"/>
    <s v="3020"/>
    <s v="8220, 8320"/>
    <s v="-0"/>
    <s v="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
    <s v="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
    <s v="-0"/>
    <x v="0"/>
    <x v="5"/>
  </r>
  <r>
    <s v="2520"/>
    <s v="2020-05-19 00:00:00"/>
    <s v="2020-05-19 11:24:00"/>
    <s v="Gasto"/>
    <s v="Con Compromiso"/>
    <s v="004"/>
    <x v="2"/>
    <x v="5"/>
    <s v="PRIMA TÉCNICA NO SALARIAL"/>
    <s v="Nación"/>
    <x v="0"/>
    <s v="CSF"/>
    <n v="2354967"/>
    <n v="0"/>
    <n v="2354967"/>
    <n v="0"/>
    <s v="NOMINA MES MAYO 2020 MTERRITORIAL BOYACÁ"/>
    <s v="3020"/>
    <s v="8220, 8320"/>
    <s v="-0"/>
    <s v="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
    <s v="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
    <s v="-0"/>
    <x v="0"/>
    <x v="5"/>
  </r>
  <r>
    <s v="2520"/>
    <s v="2020-05-19 00:00:00"/>
    <s v="2020-05-19 11:24:00"/>
    <s v="Gasto"/>
    <s v="Con Compromiso"/>
    <s v="004"/>
    <x v="2"/>
    <x v="3"/>
    <s v="AUXILIO DE TRANSPORTE"/>
    <s v="Nación"/>
    <x v="0"/>
    <s v="CSF"/>
    <n v="3006765"/>
    <n v="0"/>
    <n v="3006765"/>
    <n v="0"/>
    <s v="NOMINA MES MAYO 2020 MTERRITORIAL BOYACÁ"/>
    <s v="3020"/>
    <s v="8220, 8320"/>
    <s v="-0"/>
    <s v="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
    <s v="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
    <s v="-0"/>
    <x v="0"/>
    <x v="5"/>
  </r>
  <r>
    <s v="2520"/>
    <s v="2020-05-19 00:00:00"/>
    <s v="2020-05-19 11:24:00"/>
    <s v="Gasto"/>
    <s v="Con Compromiso"/>
    <s v="004"/>
    <x v="2"/>
    <x v="4"/>
    <s v="PRIMA DE VACACIONES"/>
    <s v="Nación"/>
    <x v="0"/>
    <s v="CSF"/>
    <n v="9302154"/>
    <n v="0"/>
    <n v="9302154"/>
    <n v="0"/>
    <s v="NOMINA MES MAYO 2020 MTERRITORIAL BOYACÁ"/>
    <s v="3020"/>
    <s v="8220, 8320"/>
    <s v="-0"/>
    <s v="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
    <s v="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
    <s v="-0"/>
    <x v="0"/>
    <x v="5"/>
  </r>
  <r>
    <s v="2520"/>
    <s v="2020-05-19 00:00:00"/>
    <s v="2020-05-19 11:24:00"/>
    <s v="Gasto"/>
    <s v="Con Compromiso"/>
    <s v="004"/>
    <x v="2"/>
    <x v="8"/>
    <s v="SUELDO BÁSICO"/>
    <s v="Nación"/>
    <x v="0"/>
    <s v="CSF"/>
    <n v="78687856"/>
    <n v="0"/>
    <n v="78687856"/>
    <n v="0"/>
    <s v="NOMINA MES MAYO 2020 MTERRITORIAL BOYACÁ"/>
    <s v="3020"/>
    <s v="8220, 8320"/>
    <s v="-0"/>
    <s v="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
    <s v="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
    <s v="-0"/>
    <x v="0"/>
    <x v="5"/>
  </r>
  <r>
    <s v="2520"/>
    <s v="2020-05-19 00:00:00"/>
    <s v="2020-05-19 11:24:00"/>
    <s v="Gasto"/>
    <s v="Con Compromiso"/>
    <s v="004"/>
    <x v="2"/>
    <x v="9"/>
    <s v="BONIFICACIÓN POR SERVICIOS PRESTADOS"/>
    <s v="Nación"/>
    <x v="0"/>
    <s v="CSF"/>
    <n v="7540702"/>
    <n v="0"/>
    <n v="7540702"/>
    <n v="0"/>
    <s v="NOMINA MES MAYO 2020 MTERRITORIAL BOYACÁ"/>
    <s v="3020"/>
    <s v="8220, 8320"/>
    <s v="-0"/>
    <s v="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
    <s v="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
    <s v="-0"/>
    <x v="0"/>
    <x v="5"/>
  </r>
  <r>
    <s v="2520"/>
    <s v="2020-05-19 00:00:00"/>
    <s v="2020-05-19 11:24:00"/>
    <s v="Gasto"/>
    <s v="Con Compromiso"/>
    <s v="004"/>
    <x v="2"/>
    <x v="10"/>
    <s v="SUELDO DE VACACIONES"/>
    <s v="Nación"/>
    <x v="0"/>
    <s v="CSF"/>
    <n v="11020723"/>
    <n v="0"/>
    <n v="11020723"/>
    <n v="0"/>
    <s v="NOMINA MES MAYO 2020 MTERRITORIAL BOYACÁ"/>
    <s v="3020"/>
    <s v="8220, 8320"/>
    <s v="-0"/>
    <s v="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
    <s v="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
    <s v="-0"/>
    <x v="0"/>
    <x v="5"/>
  </r>
  <r>
    <s v="2620"/>
    <s v="2020-05-19 00:00:00"/>
    <s v="2020-05-19 11:33:00"/>
    <s v="Gasto"/>
    <s v="Con Compromiso"/>
    <s v="004"/>
    <x v="2"/>
    <x v="13"/>
    <s v="SALUD"/>
    <s v="Nación"/>
    <x v="0"/>
    <s v="CSF"/>
    <n v="7426100"/>
    <n v="0"/>
    <n v="7426100"/>
    <n v="0"/>
    <s v="parafiscales mes mayo 2020 nomina mayo t. boyacá"/>
    <s v="3120"/>
    <s v="8420"/>
    <s v="-0"/>
    <s v="45020, 45120, 45220, 45320, 45420, 45520, 45620, 45720, 45820, 45920, 46020, 46120"/>
    <s v="125349020, 125349120, 125349220, 125349320, 125349420, 125349520, 125349620, 125349720, 125349820, 125349920, 125350020, 125350120"/>
    <s v="-0"/>
    <x v="0"/>
    <x v="5"/>
  </r>
  <r>
    <s v="2620"/>
    <s v="2020-05-19 00:00:00"/>
    <s v="2020-05-19 11:33:00"/>
    <s v="Gasto"/>
    <s v="Con Compromiso"/>
    <s v="004"/>
    <x v="2"/>
    <x v="11"/>
    <s v="PENSIONES"/>
    <s v="Nación"/>
    <x v="0"/>
    <s v="CSF"/>
    <n v="10482900"/>
    <n v="0"/>
    <n v="10482900"/>
    <n v="0"/>
    <s v="parafiscales mes mayo 2020 nomina mayo t. boyacá"/>
    <s v="3120"/>
    <s v="8420"/>
    <s v="-0"/>
    <s v="45020, 45120, 45220, 45320, 45420, 45520, 45620, 45720, 45820, 45920, 46020, 46120"/>
    <s v="125349020, 125349120, 125349220, 125349320, 125349420, 125349520, 125349620, 125349720, 125349820, 125349920, 125350020, 125350120"/>
    <s v="-0"/>
    <x v="0"/>
    <x v="5"/>
  </r>
  <r>
    <s v="2620"/>
    <s v="2020-05-19 00:00:00"/>
    <s v="2020-05-19 11:33:00"/>
    <s v="Gasto"/>
    <s v="Con Compromiso"/>
    <s v="004"/>
    <x v="2"/>
    <x v="12"/>
    <s v="APORTES AL SENA"/>
    <s v="Nación"/>
    <x v="0"/>
    <s v="CSF"/>
    <n v="2033900"/>
    <n v="0"/>
    <n v="2033900"/>
    <n v="0"/>
    <s v="parafiscales mes mayo 2020 nomina mayo t. boyacá"/>
    <s v="3120"/>
    <s v="8420"/>
    <s v="-0"/>
    <s v="45020, 45120, 45220, 45320, 45420, 45520, 45620, 45720, 45820, 45920, 46020, 46120"/>
    <s v="125349020, 125349120, 125349220, 125349320, 125349420, 125349520, 125349620, 125349720, 125349820, 125349920, 125350020, 125350120"/>
    <s v="-0"/>
    <x v="0"/>
    <x v="5"/>
  </r>
  <r>
    <s v="2620"/>
    <s v="2020-05-19 00:00:00"/>
    <s v="2020-05-19 11:33:00"/>
    <s v="Gasto"/>
    <s v="Con Compromiso"/>
    <s v="004"/>
    <x v="2"/>
    <x v="14"/>
    <s v="APORTES AL ICBF"/>
    <s v="Nación"/>
    <x v="0"/>
    <s v="CSF"/>
    <n v="3050800"/>
    <n v="0"/>
    <n v="3050800"/>
    <n v="0"/>
    <s v="parafiscales mes mayo 2020 nomina mayo t. boyacá"/>
    <s v="3120"/>
    <s v="8420"/>
    <s v="-0"/>
    <s v="45020, 45120, 45220, 45320, 45420, 45520, 45620, 45720, 45820, 45920, 46020, 46120"/>
    <s v="125349020, 125349120, 125349220, 125349320, 125349420, 125349520, 125349620, 125349720, 125349820, 125349920, 125350020, 125350120"/>
    <s v="-0"/>
    <x v="0"/>
    <x v="5"/>
  </r>
  <r>
    <s v="2620"/>
    <s v="2020-05-19 00:00:00"/>
    <s v="2020-05-19 11:33:00"/>
    <s v="Gasto"/>
    <s v="Con Compromiso"/>
    <s v="004"/>
    <x v="2"/>
    <x v="15"/>
    <s v="APORTES GENERALES AL SISTEMA DE RIESGOS LABORALES"/>
    <s v="Nación"/>
    <x v="0"/>
    <s v="CSF"/>
    <n v="1421500"/>
    <n v="0"/>
    <n v="1421500"/>
    <n v="0"/>
    <s v="parafiscales mes mayo 2020 nomina mayo t. boyacá"/>
    <s v="3120"/>
    <s v="8420"/>
    <s v="-0"/>
    <s v="45020, 45120, 45220, 45320, 45420, 45520, 45620, 45720, 45820, 45920, 46020, 46120"/>
    <s v="125349020, 125349120, 125349220, 125349320, 125349420, 125349520, 125349620, 125349720, 125349820, 125349920, 125350020, 125350120"/>
    <s v="-0"/>
    <x v="0"/>
    <x v="5"/>
  </r>
  <r>
    <s v="2620"/>
    <s v="2020-05-19 00:00:00"/>
    <s v="2020-05-19 11:33:00"/>
    <s v="Gasto"/>
    <s v="Con Compromiso"/>
    <s v="004"/>
    <x v="2"/>
    <x v="16"/>
    <s v="CAJAS DE COMPENSACIÓN FAMILIAR"/>
    <s v="Nación"/>
    <x v="0"/>
    <s v="CSF"/>
    <n v="4066100"/>
    <n v="0"/>
    <n v="4066100"/>
    <n v="0"/>
    <s v="parafiscales mes mayo 2020 nomina mayo t. boyacá"/>
    <s v="3120"/>
    <s v="8420"/>
    <s v="-0"/>
    <s v="45020, 45120, 45220, 45320, 45420, 45520, 45620, 45720, 45820, 45920, 46020, 46120"/>
    <s v="125349020, 125349120, 125349220, 125349320, 125349420, 125349520, 125349620, 125349720, 125349820, 125349920, 125350020, 125350120"/>
    <s v="-0"/>
    <x v="0"/>
    <x v="5"/>
  </r>
  <r>
    <s v="2720"/>
    <s v="2020-06-03 00:00:00"/>
    <s v="2020-06-03 09:59:00"/>
    <s v="Gasto"/>
    <s v="Con Compromiso"/>
    <s v="004"/>
    <x v="2"/>
    <x v="26"/>
    <s v="PRIMA DE SERVICIO"/>
    <s v="Nación"/>
    <x v="0"/>
    <s v="CSF"/>
    <n v="89872416"/>
    <n v="0"/>
    <n v="89872416"/>
    <n v="0"/>
    <s v="PRIMA DE SERVICIOS 2020 T.BOYACÁ"/>
    <s v="3220"/>
    <s v="8720"/>
    <s v="-0"/>
    <s v="48520, 48620, 48720, 48820, 48920, 49020, 49120, 49220, 49320, 49420, 49520, 49620, 49720, 49820, 49920, 50020, 50120, 50220, 50320, 50420, 50520, 50620, 50720, 50820, 50920, 51020, 51120, 51220, 51320, 51420, 51520, 51620, 51720, 51820, 51920, 52020, 52120, 52220, 52320, 52420, 52520, 52620, 52720, 52820, 52920"/>
    <s v="140060120, 140060220, 140060320, 140060420, 140060520, 140060620, 140060720, 140060820, 140060920, 140061020, 140061120, 140061220, 140061320, 140061420, 140061520, 140061620, 140061720, 140061820, 140061920, 140062020, 140062120, 140062220, 140062320, 140062420, 140062520, 140062620, 140062720, 140062820, 140062920, 140063020, 140063120, 140063220, 140063320, 140063420, 140063520, 140063620, 140063720, 140063820, 140063920, 140064020, 140064120, 140064220, 140064320, 140064420, 140064520"/>
    <s v="-0"/>
    <x v="0"/>
    <x v="5"/>
  </r>
  <r>
    <s v="2820"/>
    <s v="2020-06-23 00:00:00"/>
    <s v="2020-06-23 16:16:00"/>
    <s v="Gasto"/>
    <s v="Con Compromiso"/>
    <s v="004"/>
    <x v="2"/>
    <x v="11"/>
    <s v="PENSIONES"/>
    <s v="Nación"/>
    <x v="0"/>
    <s v="CSF"/>
    <n v="10280700"/>
    <n v="0"/>
    <n v="10280700"/>
    <n v="0"/>
    <s v="APORTES JUNIO"/>
    <s v="3320"/>
    <s v="9620"/>
    <s v="-0"/>
    <s v="54220, 54320, 54420, 54520, 54620, 54720, 54820, 54920, 55020, 55120, 55220, 55320, 55420"/>
    <s v="160525920, 160526020, 160526120, 160526220, 160526320, 160526420, 160526520, 160526720, 160526820, 160526920, 160527020, 160527120, 160527220"/>
    <s v="-0"/>
    <x v="0"/>
    <x v="5"/>
  </r>
  <r>
    <s v="2820"/>
    <s v="2020-06-23 00:00:00"/>
    <s v="2020-06-23 16:16:00"/>
    <s v="Gasto"/>
    <s v="Con Compromiso"/>
    <s v="004"/>
    <x v="2"/>
    <x v="16"/>
    <s v="CAJAS DE COMPENSACIÓN FAMILIAR"/>
    <s v="Nación"/>
    <x v="0"/>
    <s v="CSF"/>
    <n v="7246400"/>
    <n v="0"/>
    <n v="7246400"/>
    <n v="0"/>
    <s v="APORTES JUNIO"/>
    <s v="3320"/>
    <s v="9620"/>
    <s v="-0"/>
    <s v="54220, 54320, 54420, 54520, 54620, 54720, 54820, 54920, 55020, 55120, 55220, 55320, 55420"/>
    <s v="160525920, 160526020, 160526120, 160526220, 160526320, 160526420, 160526520, 160526720, 160526820, 160526920, 160527020, 160527120, 160527220"/>
    <s v="-0"/>
    <x v="0"/>
    <x v="5"/>
  </r>
  <r>
    <s v="2820"/>
    <s v="2020-06-23 00:00:00"/>
    <s v="2020-06-23 16:16:00"/>
    <s v="Gasto"/>
    <s v="Con Compromiso"/>
    <s v="004"/>
    <x v="2"/>
    <x v="13"/>
    <s v="SALUD"/>
    <s v="Nación"/>
    <x v="0"/>
    <s v="CSF"/>
    <n v="7283800"/>
    <n v="0"/>
    <n v="7283800"/>
    <n v="0"/>
    <s v="APORTES JUNIO"/>
    <s v="3320"/>
    <s v="9620"/>
    <s v="-0"/>
    <s v="54220, 54320, 54420, 54520, 54620, 54720, 54820, 54920, 55020, 55120, 55220, 55320, 55420"/>
    <s v="160525920, 160526020, 160526120, 160526220, 160526320, 160526420, 160526520, 160526720, 160526820, 160526920, 160527020, 160527120, 160527220"/>
    <s v="-0"/>
    <x v="0"/>
    <x v="5"/>
  </r>
  <r>
    <s v="2820"/>
    <s v="2020-06-23 00:00:00"/>
    <s v="2020-06-23 16:16:00"/>
    <s v="Gasto"/>
    <s v="Con Compromiso"/>
    <s v="004"/>
    <x v="2"/>
    <x v="14"/>
    <s v="APORTES AL ICBF"/>
    <s v="Nación"/>
    <x v="0"/>
    <s v="CSF"/>
    <n v="5435600"/>
    <n v="0"/>
    <n v="5435600"/>
    <n v="0"/>
    <s v="APORTES JUNIO"/>
    <s v="3320"/>
    <s v="9620"/>
    <s v="-0"/>
    <s v="54220, 54320, 54420, 54520, 54620, 54720, 54820, 54920, 55020, 55120, 55220, 55320, 55420"/>
    <s v="160525920, 160526020, 160526120, 160526220, 160526320, 160526420, 160526520, 160526720, 160526820, 160526920, 160527020, 160527120, 160527220"/>
    <s v="-0"/>
    <x v="0"/>
    <x v="5"/>
  </r>
  <r>
    <s v="2820"/>
    <s v="2020-06-23 00:00:00"/>
    <s v="2020-06-23 16:16:00"/>
    <s v="Gasto"/>
    <s v="Con Compromiso"/>
    <s v="004"/>
    <x v="2"/>
    <x v="15"/>
    <s v="APORTES GENERALES AL SISTEMA DE RIESGOS LABORALES"/>
    <s v="Nación"/>
    <x v="0"/>
    <s v="CSF"/>
    <n v="1315700"/>
    <n v="0"/>
    <n v="1315700"/>
    <n v="0"/>
    <s v="APORTES JUNIO"/>
    <s v="3320"/>
    <s v="9620"/>
    <s v="-0"/>
    <s v="54220, 54320, 54420, 54520, 54620, 54720, 54820, 54920, 55020, 55120, 55220, 55320, 55420"/>
    <s v="160525920, 160526020, 160526120, 160526220, 160526320, 160526420, 160526520, 160526720, 160526820, 160526920, 160527020, 160527120, 160527220"/>
    <s v="-0"/>
    <x v="0"/>
    <x v="5"/>
  </r>
  <r>
    <s v="2820"/>
    <s v="2020-06-23 00:00:00"/>
    <s v="2020-06-23 16:16:00"/>
    <s v="Gasto"/>
    <s v="Con Compromiso"/>
    <s v="004"/>
    <x v="2"/>
    <x v="12"/>
    <s v="APORTES AL SENA"/>
    <s v="Nación"/>
    <x v="0"/>
    <s v="CSF"/>
    <n v="3624700"/>
    <n v="0"/>
    <n v="3624700"/>
    <n v="0"/>
    <s v="APORTES JUNIO"/>
    <s v="3320"/>
    <s v="9620"/>
    <s v="-0"/>
    <s v="54220, 54320, 54420, 54520, 54620, 54720, 54820, 54920, 55020, 55120, 55220, 55320, 55420"/>
    <s v="160525920, 160526020, 160526120, 160526220, 160526320, 160526420, 160526520, 160526720, 160526820, 160526920, 160527020, 160527120, 160527220"/>
    <s v="-0"/>
    <x v="0"/>
    <x v="5"/>
  </r>
  <r>
    <s v="2920"/>
    <s v="2020-06-23 00:00:00"/>
    <s v="2020-06-23 16:29:00"/>
    <s v="Gasto"/>
    <s v="Con Compromiso"/>
    <s v="004"/>
    <x v="2"/>
    <x v="3"/>
    <s v="AUXILIO DE TRANSPORTE"/>
    <s v="Nación"/>
    <x v="0"/>
    <s v="CSF"/>
    <n v="2523352"/>
    <n v="0"/>
    <n v="2523352"/>
    <n v="0"/>
    <s v="NOMINA Y PRESTACIONES JUNIO"/>
    <s v="3420"/>
    <s v="9520, 9720"/>
    <s v="-0"/>
    <s v="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
    <s v="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
    <s v="-0"/>
    <x v="0"/>
    <x v="5"/>
  </r>
  <r>
    <s v="2920"/>
    <s v="2020-06-23 00:00:00"/>
    <s v="2020-06-23 16:29:00"/>
    <s v="Gasto"/>
    <s v="Con Compromiso"/>
    <s v="004"/>
    <x v="2"/>
    <x v="9"/>
    <s v="BONIFICACIÓN POR SERVICIOS PRESTADOS"/>
    <s v="Nación"/>
    <x v="0"/>
    <s v="CSF"/>
    <n v="2752199"/>
    <n v="0"/>
    <n v="2752199"/>
    <n v="0"/>
    <s v="NOMINA Y PRESTACIONES JUNIO"/>
    <s v="3420"/>
    <s v="9520, 9720"/>
    <s v="-0"/>
    <s v="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
    <s v="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
    <s v="-0"/>
    <x v="0"/>
    <x v="5"/>
  </r>
  <r>
    <s v="2920"/>
    <s v="2020-06-23 00:00:00"/>
    <s v="2020-06-23 16:29:00"/>
    <s v="Gasto"/>
    <s v="Con Compromiso"/>
    <s v="004"/>
    <x v="2"/>
    <x v="5"/>
    <s v="PRIMA TÉCNICA NO SALARIAL"/>
    <s v="Nación"/>
    <x v="0"/>
    <s v="CSF"/>
    <n v="2354967"/>
    <n v="0"/>
    <n v="2354967"/>
    <n v="0"/>
    <s v="NOMINA Y PRESTACIONES JUNIO"/>
    <s v="3420"/>
    <s v="9520, 9720"/>
    <s v="-0"/>
    <s v="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
    <s v="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
    <s v="-0"/>
    <x v="0"/>
    <x v="5"/>
  </r>
  <r>
    <s v="2920"/>
    <s v="2020-06-23 00:00:00"/>
    <s v="2020-06-23 16:29:00"/>
    <s v="Gasto"/>
    <s v="Con Compromiso"/>
    <s v="004"/>
    <x v="2"/>
    <x v="10"/>
    <s v="SUELDO DE VACACIONES"/>
    <s v="Nación"/>
    <x v="0"/>
    <s v="CSF"/>
    <n v="135248"/>
    <n v="0"/>
    <n v="135248"/>
    <n v="0"/>
    <s v="NOMINA Y PRESTACIONES JUNIO"/>
    <s v="3420"/>
    <s v="9520, 9720"/>
    <s v="-0"/>
    <s v="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
    <s v="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
    <s v="-0"/>
    <x v="0"/>
    <x v="5"/>
  </r>
  <r>
    <s v="2920"/>
    <s v="2020-06-23 00:00:00"/>
    <s v="2020-06-23 16:29:00"/>
    <s v="Gasto"/>
    <s v="Con Compromiso"/>
    <s v="004"/>
    <x v="2"/>
    <x v="4"/>
    <s v="PRIMA DE VACACIONES"/>
    <s v="Nación"/>
    <x v="0"/>
    <s v="CSF"/>
    <n v="86408"/>
    <n v="0"/>
    <n v="86408"/>
    <n v="0"/>
    <s v="NOMINA Y PRESTACIONES JUNIO"/>
    <s v="3420"/>
    <s v="9520, 9720"/>
    <s v="-0"/>
    <s v="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
    <s v="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
    <s v="-0"/>
    <x v="0"/>
    <x v="5"/>
  </r>
  <r>
    <s v="2920"/>
    <s v="2020-06-23 00:00:00"/>
    <s v="2020-06-23 16:29:00"/>
    <s v="Gasto"/>
    <s v="Con Compromiso"/>
    <s v="004"/>
    <x v="2"/>
    <x v="8"/>
    <s v="SUELDO BÁSICO"/>
    <s v="Nación"/>
    <x v="0"/>
    <s v="CSF"/>
    <n v="74104372"/>
    <n v="0"/>
    <n v="74104372"/>
    <n v="0"/>
    <s v="NOMINA Y PRESTACIONES JUNIO"/>
    <s v="3420"/>
    <s v="9520, 9720"/>
    <s v="-0"/>
    <s v="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
    <s v="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
    <s v="-0"/>
    <x v="0"/>
    <x v="5"/>
  </r>
  <r>
    <s v="2920"/>
    <s v="2020-06-23 00:00:00"/>
    <s v="2020-06-23 16:29:00"/>
    <s v="Gasto"/>
    <s v="Con Compromiso"/>
    <s v="004"/>
    <x v="2"/>
    <x v="21"/>
    <s v="INCAPACIDADES (NO DE PENSIONES)"/>
    <s v="Nación"/>
    <x v="0"/>
    <s v="CSF"/>
    <n v="1201228"/>
    <n v="0"/>
    <n v="1201228"/>
    <n v="0"/>
    <s v="NOMINA Y PRESTACIONES JUNIO"/>
    <s v="3420"/>
    <s v="9520, 9720"/>
    <s v="-0"/>
    <s v="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
    <s v="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
    <s v="-0"/>
    <x v="0"/>
    <x v="5"/>
  </r>
  <r>
    <s v="2920"/>
    <s v="2020-06-23 00:00:00"/>
    <s v="2020-06-23 16:29:00"/>
    <s v="Gasto"/>
    <s v="Con Compromiso"/>
    <s v="004"/>
    <x v="2"/>
    <x v="6"/>
    <s v="SUBSIDIO DE ALIMENTACIÓN"/>
    <s v="Nación"/>
    <x v="0"/>
    <s v="CSF"/>
    <n v="1621605"/>
    <n v="0"/>
    <n v="1621605"/>
    <n v="0"/>
    <s v="NOMINA Y PRESTACIONES JUNIO"/>
    <s v="3420"/>
    <s v="9520, 9720"/>
    <s v="-0"/>
    <s v="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
    <s v="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
    <s v="-0"/>
    <x v="0"/>
    <x v="5"/>
  </r>
  <r>
    <s v="3020"/>
    <s v="2020-07-17 00:00:00"/>
    <s v="2020-07-17 08:29:00"/>
    <s v="Gasto"/>
    <s v="Con Compromiso"/>
    <s v="004"/>
    <x v="2"/>
    <x v="36"/>
    <s v="SERVICIOS DE TRANSPORTE DE CARGA"/>
    <s v="Nación"/>
    <x v="0"/>
    <s v="CSF"/>
    <n v="1836060"/>
    <n v="0"/>
    <n v="1836060"/>
    <n v="0"/>
    <s v="PAGO RECONOCIMIENTO GASTOS DE TRANSPORTE AL FUNCIONARIO CARLOS GUILLERMO PUERTA MORENO T. BOYACÁ"/>
    <s v="3520"/>
    <s v="11120"/>
    <s v="19720"/>
    <s v="70120"/>
    <s v="200654220"/>
    <s v="-0"/>
    <x v="0"/>
    <x v="5"/>
  </r>
  <r>
    <s v="3120"/>
    <s v="2020-07-17 00:00:00"/>
    <s v="2020-07-17 11:58:00"/>
    <s v="Gasto"/>
    <s v="Con Compromiso"/>
    <s v="004"/>
    <x v="2"/>
    <x v="13"/>
    <s v="SALUD"/>
    <s v="Nación"/>
    <x v="0"/>
    <s v="CSF"/>
    <n v="7240700"/>
    <n v="0"/>
    <n v="7240700"/>
    <n v="0"/>
    <s v="PARAFISCALES NOMINA MES JULIO 2020 T. BOYACÁ"/>
    <s v="3720"/>
    <s v="10920"/>
    <s v="-0"/>
    <s v="68620, 68720, 68820, 68920, 69020, 69120, 69220, 69320, 69420, 69520, 69620, 69720, 69820"/>
    <s v="194765720, 194765820, 194765920, 194766020, 194766120, 194766220, 194766320, 194766420, 194766520, 194766620, 194766720, 194766820, 194766920"/>
    <s v="-0"/>
    <x v="0"/>
    <x v="5"/>
  </r>
  <r>
    <s v="3120"/>
    <s v="2020-07-17 00:00:00"/>
    <s v="2020-07-17 11:58:00"/>
    <s v="Gasto"/>
    <s v="Con Compromiso"/>
    <s v="004"/>
    <x v="2"/>
    <x v="11"/>
    <s v="PENSIONES"/>
    <s v="Nación"/>
    <x v="0"/>
    <s v="CSF"/>
    <n v="10220900"/>
    <n v="0"/>
    <n v="10220900"/>
    <n v="0"/>
    <s v="PARAFISCALES NOMINA MES JULIO 2020 T. BOYACÁ"/>
    <s v="3720"/>
    <s v="10920"/>
    <s v="-0"/>
    <s v="68620, 68720, 68820, 68920, 69020, 69120, 69220, 69320, 69420, 69520, 69620, 69720, 69820"/>
    <s v="194765720, 194765820, 194765920, 194766020, 194766120, 194766220, 194766320, 194766420, 194766520, 194766620, 194766720, 194766820, 194766920"/>
    <s v="-0"/>
    <x v="0"/>
    <x v="5"/>
  </r>
  <r>
    <s v="3120"/>
    <s v="2020-07-17 00:00:00"/>
    <s v="2020-07-17 11:58:00"/>
    <s v="Gasto"/>
    <s v="Con Compromiso"/>
    <s v="004"/>
    <x v="2"/>
    <x v="15"/>
    <s v="APORTES GENERALES AL SISTEMA DE RIESGOS LABORALES"/>
    <s v="Nación"/>
    <x v="0"/>
    <s v="CSF"/>
    <n v="1410800"/>
    <n v="0"/>
    <n v="1410800"/>
    <n v="0"/>
    <s v="PARAFISCALES NOMINA MES JULIO 2020 T. BOYACÁ"/>
    <s v="3720"/>
    <s v="10920"/>
    <s v="-0"/>
    <s v="68620, 68720, 68820, 68920, 69020, 69120, 69220, 69320, 69420, 69520, 69620, 69720, 69820"/>
    <s v="194765720, 194765820, 194765920, 194766020, 194766120, 194766220, 194766320, 194766420, 194766520, 194766620, 194766720, 194766820, 194766920"/>
    <s v="-0"/>
    <x v="0"/>
    <x v="5"/>
  </r>
  <r>
    <s v="3120"/>
    <s v="2020-07-17 00:00:00"/>
    <s v="2020-07-17 11:58:00"/>
    <s v="Gasto"/>
    <s v="Con Compromiso"/>
    <s v="004"/>
    <x v="2"/>
    <x v="16"/>
    <s v="CAJAS DE COMPENSACIÓN FAMILIAR"/>
    <s v="Nación"/>
    <x v="0"/>
    <s v="CSF"/>
    <n v="3725200"/>
    <n v="0"/>
    <n v="3725200"/>
    <n v="0"/>
    <s v="PARAFISCALES NOMINA MES JULIO 2020 T. BOYACÁ"/>
    <s v="3720"/>
    <s v="10920"/>
    <s v="-0"/>
    <s v="68620, 68720, 68820, 68920, 69020, 69120, 69220, 69320, 69420, 69520, 69620, 69720, 69820"/>
    <s v="194765720, 194765820, 194765920, 194766020, 194766120, 194766220, 194766320, 194766420, 194766520, 194766620, 194766720, 194766820, 194766920"/>
    <s v="-0"/>
    <x v="0"/>
    <x v="5"/>
  </r>
  <r>
    <s v="3120"/>
    <s v="2020-07-17 00:00:00"/>
    <s v="2020-07-17 11:58:00"/>
    <s v="Gasto"/>
    <s v="Con Compromiso"/>
    <s v="004"/>
    <x v="2"/>
    <x v="14"/>
    <s v="APORTES AL ICBF"/>
    <s v="Nación"/>
    <x v="0"/>
    <s v="CSF"/>
    <n v="2795300"/>
    <n v="0"/>
    <n v="2795300"/>
    <n v="0"/>
    <s v="PARAFISCALES NOMINA MES JULIO 2020 T. BOYACÁ"/>
    <s v="3720"/>
    <s v="10920"/>
    <s v="-0"/>
    <s v="68620, 68720, 68820, 68920, 69020, 69120, 69220, 69320, 69420, 69520, 69620, 69720, 69820"/>
    <s v="194765720, 194765820, 194765920, 194766020, 194766120, 194766220, 194766320, 194766420, 194766520, 194766620, 194766720, 194766820, 194766920"/>
    <s v="-0"/>
    <x v="0"/>
    <x v="5"/>
  </r>
  <r>
    <s v="3120"/>
    <s v="2020-07-17 00:00:00"/>
    <s v="2020-07-17 11:58:00"/>
    <s v="Gasto"/>
    <s v="Con Compromiso"/>
    <s v="004"/>
    <x v="2"/>
    <x v="12"/>
    <s v="APORTES AL SENA"/>
    <s v="Nación"/>
    <x v="0"/>
    <s v="CSF"/>
    <n v="1863300"/>
    <n v="0"/>
    <n v="1863300"/>
    <n v="0"/>
    <s v="PARAFISCALES NOMINA MES JULIO 2020 T. BOYACÁ"/>
    <s v="3720"/>
    <s v="10920"/>
    <s v="-0"/>
    <s v="68620, 68720, 68820, 68920, 69020, 69120, 69220, 69320, 69420, 69520, 69620, 69720, 69820"/>
    <s v="194765720, 194765820, 194765920, 194766020, 194766120, 194766220, 194766320, 194766420, 194766520, 194766620, 194766720, 194766820, 194766920"/>
    <s v="-0"/>
    <x v="0"/>
    <x v="5"/>
  </r>
  <r>
    <s v="3220"/>
    <s v="2020-07-22 00:00:00"/>
    <s v="2020-07-22 11:58:00"/>
    <s v="Gasto"/>
    <s v="Con Compromiso"/>
    <s v="004"/>
    <x v="2"/>
    <x v="9"/>
    <s v="BONIFICACIÓN POR SERVICIOS PRESTADOS"/>
    <s v="Nación"/>
    <x v="0"/>
    <s v="CSF"/>
    <n v="2147431"/>
    <n v="0"/>
    <n v="2147431"/>
    <n v="0"/>
    <s v="NOMINA MES JULIO 2020 TERRITORIAL BOYACÁ"/>
    <s v="3620"/>
    <s v="10720, 108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
    <s v="-0"/>
    <x v="0"/>
    <x v="5"/>
  </r>
  <r>
    <s v="3220"/>
    <s v="2020-07-22 00:00:00"/>
    <s v="2020-07-22 11:58:00"/>
    <s v="Gasto"/>
    <s v="Con Compromiso"/>
    <s v="004"/>
    <x v="2"/>
    <x v="8"/>
    <s v="SUELDO BÁSICO"/>
    <s v="Nación"/>
    <x v="0"/>
    <s v="CSF"/>
    <n v="81499540"/>
    <n v="0"/>
    <n v="81499540"/>
    <n v="0"/>
    <s v="NOMINA MES JULIO 2020 TERRITORIAL BOYACÁ"/>
    <s v="3620"/>
    <s v="10720, 108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
    <s v="-0"/>
    <x v="0"/>
    <x v="5"/>
  </r>
  <r>
    <s v="3220"/>
    <s v="2020-07-22 00:00:00"/>
    <s v="2020-07-22 11:58:00"/>
    <s v="Gasto"/>
    <s v="Con Compromiso"/>
    <s v="004"/>
    <x v="2"/>
    <x v="4"/>
    <s v="PRIMA DE VACACIONES"/>
    <s v="Nación"/>
    <x v="0"/>
    <s v="CSF"/>
    <n v="2955973"/>
    <n v="0"/>
    <n v="2955973"/>
    <n v="0"/>
    <s v="NOMINA MES JULIO 2020 TERRITORIAL BOYACÁ"/>
    <s v="3620"/>
    <s v="10720, 108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
    <s v="-0"/>
    <x v="0"/>
    <x v="5"/>
  </r>
  <r>
    <s v="3220"/>
    <s v="2020-07-22 00:00:00"/>
    <s v="2020-07-22 11:58:00"/>
    <s v="Gasto"/>
    <s v="Con Compromiso"/>
    <s v="004"/>
    <x v="2"/>
    <x v="6"/>
    <s v="SUBSIDIO DE ALIMENTACIÓN"/>
    <s v="Nación"/>
    <x v="0"/>
    <s v="CSF"/>
    <n v="1938874"/>
    <n v="0"/>
    <n v="1938874"/>
    <n v="0"/>
    <s v="NOMINA MES JULIO 2020 TERRITORIAL BOYACÁ"/>
    <s v="3620"/>
    <s v="10720, 108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
    <s v="-0"/>
    <x v="0"/>
    <x v="5"/>
  </r>
  <r>
    <s v="3220"/>
    <s v="2020-07-22 00:00:00"/>
    <s v="2020-07-22 11:58:00"/>
    <s v="Gasto"/>
    <s v="Con Compromiso"/>
    <s v="004"/>
    <x v="2"/>
    <x v="28"/>
    <s v="AUXILIO DE CONECTIVIDAD DIGITAL"/>
    <s v="Nación"/>
    <x v="0"/>
    <s v="CSF"/>
    <n v="3017051"/>
    <n v="0"/>
    <n v="3017051"/>
    <n v="0"/>
    <s v="NOMINA MES JULIO 2020 TERRITORIAL BOYACÁ"/>
    <s v="3620"/>
    <s v="10720, 108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
    <s v="-0"/>
    <x v="0"/>
    <x v="5"/>
  </r>
  <r>
    <s v="3220"/>
    <s v="2020-07-22 00:00:00"/>
    <s v="2020-07-22 11:58:00"/>
    <s v="Gasto"/>
    <s v="Con Compromiso"/>
    <s v="004"/>
    <x v="2"/>
    <x v="10"/>
    <s v="SUELDO DE VACACIONES"/>
    <s v="Nación"/>
    <x v="0"/>
    <s v="CSF"/>
    <n v="3161553"/>
    <n v="0"/>
    <n v="3161553"/>
    <n v="0"/>
    <s v="NOMINA MES JULIO 2020 TERRITORIAL BOYACÁ"/>
    <s v="3620"/>
    <s v="10720, 108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
    <s v="-0"/>
    <x v="0"/>
    <x v="5"/>
  </r>
  <r>
    <s v="3220"/>
    <s v="2020-07-22 00:00:00"/>
    <s v="2020-07-22 11:58:00"/>
    <s v="Gasto"/>
    <s v="Con Compromiso"/>
    <s v="004"/>
    <x v="2"/>
    <x v="7"/>
    <s v="BONIFICACIÓN ESPECIAL DE RECREACIÓN"/>
    <s v="Nación"/>
    <x v="0"/>
    <s v="CSF"/>
    <n v="209359"/>
    <n v="0"/>
    <n v="209359"/>
    <n v="0"/>
    <s v="NOMINA MES JULIO 2020 TERRITORIAL BOYACÁ"/>
    <s v="3620"/>
    <s v="10720, 108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
    <s v="-0"/>
    <x v="0"/>
    <x v="5"/>
  </r>
  <r>
    <s v="3220"/>
    <s v="2020-07-22 00:00:00"/>
    <s v="2020-07-22 11:58:00"/>
    <s v="Gasto"/>
    <s v="Con Compromiso"/>
    <s v="004"/>
    <x v="2"/>
    <x v="5"/>
    <s v="PRIMA TÉCNICA NO SALARIAL"/>
    <s v="Nación"/>
    <x v="0"/>
    <s v="CSF"/>
    <n v="2354967"/>
    <n v="0"/>
    <n v="2354967"/>
    <n v="0"/>
    <s v="NOMINA MES JULIO 2020 TERRITORIAL BOYACÁ"/>
    <s v="3620"/>
    <s v="10720, 108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
    <s v="-0"/>
    <x v="0"/>
    <x v="5"/>
  </r>
  <r>
    <s v="3320"/>
    <s v="2020-08-21 00:00:00"/>
    <s v="2020-08-21 13:01:00"/>
    <s v="Gasto"/>
    <s v="Con Compromiso"/>
    <s v="0500"/>
    <x v="2"/>
    <x v="22"/>
    <s v="ADQUISICIÓN DE BIENES Y SERVICIOS - SERVICIO DE INFORMACIÓN CATASTRAL - ACTUALIZACIÓN  Y GESTIÓN CATASTRAL  NACIONAL"/>
    <s v="Propios"/>
    <x v="1"/>
    <s v="CSF"/>
    <n v="9035932"/>
    <n v="0"/>
    <n v="9035932"/>
    <n v="0"/>
    <s v="ADQUISICIÓN BIENES Y SERVICIOS MANTENIMIENTO PREVENTIVO, CORRECTIVO Y SUMINISTRO E INSTALACIÓN DE REPUESTOS DE VEHÍCULOS TERRITORIAL BOYACA"/>
    <s v="3820"/>
    <s v="15220"/>
    <s v="38120"/>
    <s v="114920, 128220"/>
    <s v="349555420, 384852120"/>
    <s v="-0"/>
    <x v="1"/>
    <x v="1"/>
  </r>
  <r>
    <s v="3420"/>
    <s v="2020-08-24 00:00:00"/>
    <s v="2020-08-24 08:28:00"/>
    <s v="Gasto"/>
    <s v="Con Compromiso"/>
    <s v="004"/>
    <x v="2"/>
    <x v="11"/>
    <s v="PENSIONES"/>
    <s v="Nación"/>
    <x v="0"/>
    <s v="CSF"/>
    <n v="10450700"/>
    <n v="0"/>
    <n v="10450700"/>
    <n v="0"/>
    <s v="PARAFISCALES NOMINA MES AGOSTO 2020 T. BOYACÁ"/>
    <s v="4020"/>
    <s v="12120"/>
    <s v="-0"/>
    <s v="78320, 78420, 78520, 78620, 78720, 78820, 78920, 79020, 79120, 79220, 79320, 79420, 79520"/>
    <s v="226315620, 226315720, 226315820, 226315920, 226316020, 226316220, 226316420, 226316520, 226316620, 226316720, 226316820, 226316920, 226317020"/>
    <s v="-0"/>
    <x v="0"/>
    <x v="5"/>
  </r>
  <r>
    <s v="3420"/>
    <s v="2020-08-24 00:00:00"/>
    <s v="2020-08-24 08:28:00"/>
    <s v="Gasto"/>
    <s v="Con Compromiso"/>
    <s v="004"/>
    <x v="2"/>
    <x v="15"/>
    <s v="APORTES GENERALES AL SISTEMA DE RIESGOS LABORALES"/>
    <s v="Nación"/>
    <x v="0"/>
    <s v="CSF"/>
    <n v="1442600"/>
    <n v="0"/>
    <n v="1442600"/>
    <n v="0"/>
    <s v="PARAFISCALES NOMINA MES AGOSTO 2020 T. BOYACÁ"/>
    <s v="4020"/>
    <s v="12120"/>
    <s v="-0"/>
    <s v="78320, 78420, 78520, 78620, 78720, 78820, 78920, 79020, 79120, 79220, 79320, 79420, 79520"/>
    <s v="226315620, 226315720, 226315820, 226315920, 226316020, 226316220, 226316420, 226316520, 226316620, 226316720, 226316820, 226316920, 226317020"/>
    <s v="-0"/>
    <x v="0"/>
    <x v="5"/>
  </r>
  <r>
    <s v="3420"/>
    <s v="2020-08-24 00:00:00"/>
    <s v="2020-08-24 08:28:00"/>
    <s v="Gasto"/>
    <s v="Con Compromiso"/>
    <s v="004"/>
    <x v="2"/>
    <x v="14"/>
    <s v="APORTES AL ICBF"/>
    <s v="Nación"/>
    <x v="0"/>
    <s v="CSF"/>
    <n v="2965700"/>
    <n v="0"/>
    <n v="2965700"/>
    <n v="0"/>
    <s v="PARAFISCALES NOMINA MES AGOSTO 2020 T. BOYACÁ"/>
    <s v="4020"/>
    <s v="12120"/>
    <s v="-0"/>
    <s v="78320, 78420, 78520, 78620, 78720, 78820, 78920, 79020, 79120, 79220, 79320, 79420, 79520"/>
    <s v="226315620, 226315720, 226315820, 226315920, 226316020, 226316220, 226316420, 226316520, 226316620, 226316720, 226316820, 226316920, 226317020"/>
    <s v="-0"/>
    <x v="0"/>
    <x v="5"/>
  </r>
  <r>
    <s v="3420"/>
    <s v="2020-08-24 00:00:00"/>
    <s v="2020-08-24 08:28:00"/>
    <s v="Gasto"/>
    <s v="Con Compromiso"/>
    <s v="004"/>
    <x v="2"/>
    <x v="13"/>
    <s v="SALUD"/>
    <s v="Nación"/>
    <x v="0"/>
    <s v="CSF"/>
    <n v="7403400"/>
    <n v="0"/>
    <n v="7403400"/>
    <n v="0"/>
    <s v="PARAFISCALES NOMINA MES AGOSTO 2020 T. BOYACÁ"/>
    <s v="4020"/>
    <s v="12120"/>
    <s v="-0"/>
    <s v="78320, 78420, 78520, 78620, 78720, 78820, 78920, 79020, 79120, 79220, 79320, 79420, 79520"/>
    <s v="226315620, 226315720, 226315820, 226315920, 226316020, 226316220, 226316420, 226316520, 226316620, 226316720, 226316820, 226316920, 226317020"/>
    <s v="-0"/>
    <x v="0"/>
    <x v="5"/>
  </r>
  <r>
    <s v="3420"/>
    <s v="2020-08-24 00:00:00"/>
    <s v="2020-08-24 08:28:00"/>
    <s v="Gasto"/>
    <s v="Con Compromiso"/>
    <s v="004"/>
    <x v="2"/>
    <x v="16"/>
    <s v="CAJAS DE COMPENSACIÓN FAMILIAR"/>
    <s v="Nación"/>
    <x v="0"/>
    <s v="CSF"/>
    <n v="3952700"/>
    <n v="0"/>
    <n v="3952700"/>
    <n v="0"/>
    <s v="PARAFISCALES NOMINA MES AGOSTO 2020 T. BOYACÁ"/>
    <s v="4020"/>
    <s v="12120"/>
    <s v="-0"/>
    <s v="78320, 78420, 78520, 78620, 78720, 78820, 78920, 79020, 79120, 79220, 79320, 79420, 79520"/>
    <s v="226315620, 226315720, 226315820, 226315920, 226316020, 226316220, 226316420, 226316520, 226316620, 226316720, 226316820, 226316920, 226317020"/>
    <s v="-0"/>
    <x v="0"/>
    <x v="5"/>
  </r>
  <r>
    <s v="3420"/>
    <s v="2020-08-24 00:00:00"/>
    <s v="2020-08-24 08:28:00"/>
    <s v="Gasto"/>
    <s v="Con Compromiso"/>
    <s v="004"/>
    <x v="2"/>
    <x v="12"/>
    <s v="APORTES AL SENA"/>
    <s v="Nación"/>
    <x v="0"/>
    <s v="CSF"/>
    <n v="1976900"/>
    <n v="0"/>
    <n v="1976900"/>
    <n v="0"/>
    <s v="PARAFISCALES NOMINA MES AGOSTO 2020 T. BOYACÁ"/>
    <s v="4020"/>
    <s v="12120"/>
    <s v="-0"/>
    <s v="78320, 78420, 78520, 78620, 78720, 78820, 78920, 79020, 79120, 79220, 79320, 79420, 79520"/>
    <s v="226315620, 226315720, 226315820, 226315920, 226316020, 226316220, 226316420, 226316520, 226316620, 226316720, 226316820, 226316920, 226317020"/>
    <s v="-0"/>
    <x v="0"/>
    <x v="5"/>
  </r>
  <r>
    <s v="3520"/>
    <s v="2020-08-24 00:00:00"/>
    <s v="2020-08-24 10:53:00"/>
    <s v="Gasto"/>
    <s v="Con Compromiso"/>
    <s v="004"/>
    <x v="2"/>
    <x v="9"/>
    <s v="BONIFICACIÓN POR SERVICIOS PRESTADOS"/>
    <s v="Nación"/>
    <x v="0"/>
    <s v="CSF"/>
    <n v="4061730"/>
    <n v="0"/>
    <n v="4061730"/>
    <n v="0"/>
    <s v="NOMINA MES AGOSTO 2020 T. BOYACÁ"/>
    <s v="3920"/>
    <s v="11920, 12020"/>
    <s v="-0"/>
    <s v="73020, 73120, 73220, 73320, 73420, 73520, 73620, 73720, 73820, 73920, 74020, 74120, 74220, 74320, 74420, 74520, 74620, 74720, 74820, 74920, 75020, 75120, 75220, 75320, 75420, 75520, 75620, 75720, 75820, 75920, 76020, 76120, 76220, 76320, 76420, 76520, 76620, 76720, 76820, 76920, 77020, 77120, 77220, 77320, 77420, 77520, 77620, 77720, 77820, 77920, 78020, 78120, 78220"/>
    <s v="226289620, 226289720, 226289820, 226289920, 226290020, 226290120, 226290220, 226290320, 226290420, 226290520, 226290620, 226290720, 226290820, 226290920, 226291020, 226291120, 226291220, 226291320, 226291420, 226291520, 226291620, 226291720, 226291820, 226291920, 226292020, 226292120, 226292220, 226292320, 226292420, 226292520, 226292620, 226292720, 226292820, 226292920, 226293020, 226293120, 226293220, 226293320, 226293420, 226293520, 226293620, 226293720, 226293920, 226294020, 226294120, 226294220, 226294420, 226294520, 226294620, 226294720, 226294820, 226294920, 226295020"/>
    <s v="-0"/>
    <x v="0"/>
    <x v="5"/>
  </r>
  <r>
    <s v="3520"/>
    <s v="2020-08-24 00:00:00"/>
    <s v="2020-08-24 10:53:00"/>
    <s v="Gasto"/>
    <s v="Con Compromiso"/>
    <s v="004"/>
    <x v="2"/>
    <x v="28"/>
    <s v="AUXILIO DE CONECTIVIDAD DIGITAL"/>
    <s v="Nación"/>
    <x v="0"/>
    <s v="CSF"/>
    <n v="2924482"/>
    <n v="0"/>
    <n v="2924482"/>
    <n v="0"/>
    <s v="NOMINA MES AGOSTO 2020 T. BOYACÁ"/>
    <s v="3920"/>
    <s v="11920, 12020"/>
    <s v="-0"/>
    <s v="73020, 73120, 73220, 73320, 73420, 73520, 73620, 73720, 73820, 73920, 74020, 74120, 74220, 74320, 74420, 74520, 74620, 74720, 74820, 74920, 75020, 75120, 75220, 75320, 75420, 75520, 75620, 75720, 75820, 75920, 76020, 76120, 76220, 76320, 76420, 76520, 76620, 76720, 76820, 76920, 77020, 77120, 77220, 77320, 77420, 77520, 77620, 77720, 77820, 77920, 78020, 78120, 78220"/>
    <s v="226289620, 226289720, 226289820, 226289920, 226290020, 226290120, 226290220, 226290320, 226290420, 226290520, 226290620, 226290720, 226290820, 226290920, 226291020, 226291120, 226291220, 226291320, 226291420, 226291520, 226291620, 226291720, 226291820, 226291920, 226292020, 226292120, 226292220, 226292320, 226292420, 226292520, 226292620, 226292720, 226292820, 226292920, 226293020, 226293120, 226293220, 226293320, 226293420, 226293520, 226293620, 226293720, 226293920, 226294020, 226294120, 226294220, 226294420, 226294520, 226294620, 226294720, 226294820, 226294920, 226295020"/>
    <s v="-0"/>
    <x v="0"/>
    <x v="5"/>
  </r>
  <r>
    <s v="3520"/>
    <s v="2020-08-24 00:00:00"/>
    <s v="2020-08-24 10:53:00"/>
    <s v="Gasto"/>
    <s v="Con Compromiso"/>
    <s v="004"/>
    <x v="2"/>
    <x v="5"/>
    <s v="PRIMA TÉCNICA NO SALARIAL"/>
    <s v="Nación"/>
    <x v="0"/>
    <s v="CSF"/>
    <n v="2354967"/>
    <n v="0"/>
    <n v="2354967"/>
    <n v="0"/>
    <s v="NOMINA MES AGOSTO 2020 T. BOYACÁ"/>
    <s v="3920"/>
    <s v="11920, 12020"/>
    <s v="-0"/>
    <s v="73020, 73120, 73220, 73320, 73420, 73520, 73620, 73720, 73820, 73920, 74020, 74120, 74220, 74320, 74420, 74520, 74620, 74720, 74820, 74920, 75020, 75120, 75220, 75320, 75420, 75520, 75620, 75720, 75820, 75920, 76020, 76120, 76220, 76320, 76420, 76520, 76620, 76720, 76820, 76920, 77020, 77120, 77220, 77320, 77420, 77520, 77620, 77720, 77820, 77920, 78020, 78120, 78220"/>
    <s v="226289620, 226289720, 226289820, 226289920, 226290020, 226290120, 226290220, 226290320, 226290420, 226290520, 226290620, 226290720, 226290820, 226290920, 226291020, 226291120, 226291220, 226291320, 226291420, 226291520, 226291620, 226291720, 226291820, 226291920, 226292020, 226292120, 226292220, 226292320, 226292420, 226292520, 226292620, 226292720, 226292820, 226292920, 226293020, 226293120, 226293220, 226293320, 226293420, 226293520, 226293620, 226293720, 226293920, 226294020, 226294120, 226294220, 226294420, 226294520, 226294620, 226294720, 226294820, 226294920, 226295020"/>
    <s v="-0"/>
    <x v="0"/>
    <x v="5"/>
  </r>
  <r>
    <s v="3520"/>
    <s v="2020-08-24 00:00:00"/>
    <s v="2020-08-24 10:53:00"/>
    <s v="Gasto"/>
    <s v="Con Compromiso"/>
    <s v="004"/>
    <x v="2"/>
    <x v="8"/>
    <s v="SUELDO BÁSICO"/>
    <s v="Nación"/>
    <x v="0"/>
    <s v="CSF"/>
    <n v="80567591"/>
    <n v="0"/>
    <n v="80567591"/>
    <n v="0"/>
    <s v="NOMINA MES AGOSTO 2020 T. BOYACÁ"/>
    <s v="3920"/>
    <s v="11920, 12020"/>
    <s v="-0"/>
    <s v="73020, 73120, 73220, 73320, 73420, 73520, 73620, 73720, 73820, 73920, 74020, 74120, 74220, 74320, 74420, 74520, 74620, 74720, 74820, 74920, 75020, 75120, 75220, 75320, 75420, 75520, 75620, 75720, 75820, 75920, 76020, 76120, 76220, 76320, 76420, 76520, 76620, 76720, 76820, 76920, 77020, 77120, 77220, 77320, 77420, 77520, 77620, 77720, 77820, 77920, 78020, 78120, 78220"/>
    <s v="226289620, 226289720, 226289820, 226289920, 226290020, 226290120, 226290220, 226290320, 226290420, 226290520, 226290620, 226290720, 226290820, 226290920, 226291020, 226291120, 226291220, 226291320, 226291420, 226291520, 226291620, 226291720, 226291820, 226291920, 226292020, 226292120, 226292220, 226292320, 226292420, 226292520, 226292620, 226292720, 226292820, 226292920, 226293020, 226293120, 226293220, 226293320, 226293420, 226293520, 226293620, 226293720, 226293920, 226294020, 226294120, 226294220, 226294420, 226294520, 226294620, 226294720, 226294820, 226294920, 226295020"/>
    <s v="-0"/>
    <x v="0"/>
    <x v="5"/>
  </r>
  <r>
    <s v="3520"/>
    <s v="2020-08-24 00:00:00"/>
    <s v="2020-08-24 10:53:00"/>
    <s v="Gasto"/>
    <s v="Con Compromiso"/>
    <s v="004"/>
    <x v="2"/>
    <x v="6"/>
    <s v="SUBSIDIO DE ALIMENTACIÓN"/>
    <s v="Nación"/>
    <x v="0"/>
    <s v="CSF"/>
    <n v="1879387"/>
    <n v="0"/>
    <n v="1879387"/>
    <n v="0"/>
    <s v="NOMINA MES AGOSTO 2020 T. BOYACÁ"/>
    <s v="3920"/>
    <s v="11920, 12020"/>
    <s v="-0"/>
    <s v="73020, 73120, 73220, 73320, 73420, 73520, 73620, 73720, 73820, 73920, 74020, 74120, 74220, 74320, 74420, 74520, 74620, 74720, 74820, 74920, 75020, 75120, 75220, 75320, 75420, 75520, 75620, 75720, 75820, 75920, 76020, 76120, 76220, 76320, 76420, 76520, 76620, 76720, 76820, 76920, 77020, 77120, 77220, 77320, 77420, 77520, 77620, 77720, 77820, 77920, 78020, 78120, 78220"/>
    <s v="226289620, 226289720, 226289820, 226289920, 226290020, 226290120, 226290220, 226290320, 226290420, 226290520, 226290620, 226290720, 226290820, 226290920, 226291020, 226291120, 226291220, 226291320, 226291420, 226291520, 226291620, 226291720, 226291820, 226291920, 226292020, 226292120, 226292220, 226292320, 226292420, 226292520, 226292620, 226292720, 226292820, 226292920, 226293020, 226293120, 226293220, 226293320, 226293420, 226293520, 226293620, 226293720, 226293920, 226294020, 226294120, 226294220, 226294420, 226294520, 226294620, 226294720, 226294820, 226294920, 226295020"/>
    <s v="-0"/>
    <x v="0"/>
    <x v="5"/>
  </r>
  <r>
    <s v="3520"/>
    <s v="2020-08-24 00:00:00"/>
    <s v="2020-08-24 10:53:00"/>
    <s v="Gasto"/>
    <s v="Con Compromiso"/>
    <s v="004"/>
    <x v="2"/>
    <x v="4"/>
    <s v="PRIMA DE VACACIONES"/>
    <s v="Nación"/>
    <x v="0"/>
    <s v="CSF"/>
    <n v="3003656"/>
    <n v="0"/>
    <n v="3003656"/>
    <n v="0"/>
    <s v="NOMINA MES AGOSTO 2020 T. BOYACÁ"/>
    <s v="3920"/>
    <s v="11920, 12020"/>
    <s v="-0"/>
    <s v="73020, 73120, 73220, 73320, 73420, 73520, 73620, 73720, 73820, 73920, 74020, 74120, 74220, 74320, 74420, 74520, 74620, 74720, 74820, 74920, 75020, 75120, 75220, 75320, 75420, 75520, 75620, 75720, 75820, 75920, 76020, 76120, 76220, 76320, 76420, 76520, 76620, 76720, 76820, 76920, 77020, 77120, 77220, 77320, 77420, 77520, 77620, 77720, 77820, 77920, 78020, 78120, 78220"/>
    <s v="226289620, 226289720, 226289820, 226289920, 226290020, 226290120, 226290220, 226290320, 226290420, 226290520, 226290620, 226290720, 226290820, 226290920, 226291020, 226291120, 226291220, 226291320, 226291420, 226291520, 226291620, 226291720, 226291820, 226291920, 226292020, 226292120, 226292220, 226292320, 226292420, 226292520, 226292620, 226292720, 226292820, 226292920, 226293020, 226293120, 226293220, 226293320, 226293420, 226293520, 226293620, 226293720, 226293920, 226294020, 226294120, 226294220, 226294420, 226294520, 226294620, 226294720, 226294820, 226294920, 226295020"/>
    <s v="-0"/>
    <x v="0"/>
    <x v="5"/>
  </r>
  <r>
    <s v="3520"/>
    <s v="2020-08-24 00:00:00"/>
    <s v="2020-08-24 10:53:00"/>
    <s v="Gasto"/>
    <s v="Con Compromiso"/>
    <s v="004"/>
    <x v="2"/>
    <x v="10"/>
    <s v="SUELDO DE VACACIONES"/>
    <s v="Nación"/>
    <x v="0"/>
    <s v="CSF"/>
    <n v="2803412"/>
    <n v="0"/>
    <n v="2803412"/>
    <n v="0"/>
    <s v="NOMINA MES AGOSTO 2020 T. BOYACÁ"/>
    <s v="3920"/>
    <s v="11920, 12020"/>
    <s v="-0"/>
    <s v="73020, 73120, 73220, 73320, 73420, 73520, 73620, 73720, 73820, 73920, 74020, 74120, 74220, 74320, 74420, 74520, 74620, 74720, 74820, 74920, 75020, 75120, 75220, 75320, 75420, 75520, 75620, 75720, 75820, 75920, 76020, 76120, 76220, 76320, 76420, 76520, 76620, 76720, 76820, 76920, 77020, 77120, 77220, 77320, 77420, 77520, 77620, 77720, 77820, 77920, 78020, 78120, 78220"/>
    <s v="226289620, 226289720, 226289820, 226289920, 226290020, 226290120, 226290220, 226290320, 226290420, 226290520, 226290620, 226290720, 226290820, 226290920, 226291020, 226291120, 226291220, 226291320, 226291420, 226291520, 226291620, 226291720, 226291820, 226291920, 226292020, 226292120, 226292220, 226292320, 226292420, 226292520, 226292620, 226292720, 226292820, 226292920, 226293020, 226293120, 226293220, 226293320, 226293420, 226293520, 226293620, 226293720, 226293920, 226294020, 226294120, 226294220, 226294420, 226294520, 226294620, 226294720, 226294820, 226294920, 226295020"/>
    <s v="-0"/>
    <x v="0"/>
    <x v="5"/>
  </r>
  <r>
    <s v="3520"/>
    <s v="2020-08-24 00:00:00"/>
    <s v="2020-08-24 10:53:00"/>
    <s v="Gasto"/>
    <s v="Con Compromiso"/>
    <s v="004"/>
    <x v="2"/>
    <x v="7"/>
    <s v="BONIFICACIÓN ESPECIAL DE RECREACIÓN"/>
    <s v="Nación"/>
    <x v="0"/>
    <s v="CSF"/>
    <n v="226840"/>
    <n v="0"/>
    <n v="226840"/>
    <n v="0"/>
    <s v="NOMINA MES AGOSTO 2020 T. BOYACÁ"/>
    <s v="3920"/>
    <s v="11920, 12020"/>
    <s v="-0"/>
    <s v="73020, 73120, 73220, 73320, 73420, 73520, 73620, 73720, 73820, 73920, 74020, 74120, 74220, 74320, 74420, 74520, 74620, 74720, 74820, 74920, 75020, 75120, 75220, 75320, 75420, 75520, 75620, 75720, 75820, 75920, 76020, 76120, 76220, 76320, 76420, 76520, 76620, 76720, 76820, 76920, 77020, 77120, 77220, 77320, 77420, 77520, 77620, 77720, 77820, 77920, 78020, 78120, 78220"/>
    <s v="226289620, 226289720, 226289820, 226289920, 226290020, 226290120, 226290220, 226290320, 226290420, 226290520, 226290620, 226290720, 226290820, 226290920, 226291020, 226291120, 226291220, 226291320, 226291420, 226291520, 226291620, 226291720, 226291820, 226291920, 226292020, 226292120, 226292220, 226292320, 226292420, 226292520, 226292620, 226292720, 226292820, 226292920, 226293020, 226293120, 226293220, 226293320, 226293420, 226293520, 226293620, 226293720, 226293920, 226294020, 226294120, 226294220, 226294420, 226294520, 226294620, 226294720, 226294820, 226294920, 226295020"/>
    <s v="-0"/>
    <x v="0"/>
    <x v="5"/>
  </r>
  <r>
    <s v="3620"/>
    <s v="2020-08-28 00:00:00"/>
    <s v="2020-08-28 08:56:00"/>
    <s v="Gasto"/>
    <s v="Con Compromiso"/>
    <s v="0510"/>
    <x v="2"/>
    <x v="23"/>
    <s v="ADQUISICIÓN DE BIENES Y SERVICIOS - SERVICIO DE AVALÚOS - ACTUALIZACIÓN  Y GESTIÓN CATASTRAL  NACIONAL"/>
    <s v="Nación"/>
    <x v="2"/>
    <s v="CSF"/>
    <n v="3750000"/>
    <n v="-688765.47"/>
    <n v="3061234.53"/>
    <n v="0"/>
    <s v="ADQUISICIÓN BIENES Y SERVICIOS  ADICIÓN CONTRATO PERITO"/>
    <s v="4120"/>
    <s v="13520"/>
    <s v="41520"/>
    <s v="117620, 117820"/>
    <s v="361544120, 363073620"/>
    <s v="-0"/>
    <x v="1"/>
    <x v="2"/>
  </r>
  <r>
    <s v="3720"/>
    <s v="2020-09-22 00:00:00"/>
    <s v="2020-09-22 08:01:00"/>
    <s v="Gasto"/>
    <s v="Con Compromiso"/>
    <s v="004"/>
    <x v="2"/>
    <x v="9"/>
    <s v="BONIFICACIÓN POR SERVICIOS PRESTADOS"/>
    <s v="Nación"/>
    <x v="0"/>
    <s v="CSF"/>
    <n v="3207262"/>
    <n v="0"/>
    <n v="3207262"/>
    <n v="0"/>
    <s v="NOMINA MES AGOSTO 2020 T. BOYACÁ"/>
    <s v="4220"/>
    <s v="13920, 14020"/>
    <s v="-0"/>
    <s v="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s v="262100520, 262100620, 262100720, 262100820, 262100920, 262101020, 262101120, 262101220, 262101320, 262101420, 262101520, 262101620, 262101720, 262101820, 262101920, 262102020, 262102120, 262102220, 262102320, 262102420, 262102520, 262102620, 262102720, 262102820, 262102920, 262103020, 262103120, 262103220, 262103320, 262103420, 262103520, 262103620, 262103720, 262103820, 262103920, 262104020, 262104120, 262104220, 262104320, 262104420, 262104520, 262104620, 262104720, 262104820, 262104920, 262105020, 262105120, 262105220, 262105320, 262105420, 262105520, 262105620"/>
    <s v="-0"/>
    <x v="0"/>
    <x v="5"/>
  </r>
  <r>
    <s v="3720"/>
    <s v="2020-09-22 00:00:00"/>
    <s v="2020-09-22 08:01:00"/>
    <s v="Gasto"/>
    <s v="Con Compromiso"/>
    <s v="004"/>
    <x v="2"/>
    <x v="4"/>
    <s v="PRIMA DE VACACIONES"/>
    <s v="Nación"/>
    <x v="0"/>
    <s v="CSF"/>
    <n v="3026613"/>
    <n v="0"/>
    <n v="3026613"/>
    <n v="0"/>
    <s v="NOMINA MES AGOSTO 2020 T. BOYACÁ"/>
    <s v="4220"/>
    <s v="13920, 14020"/>
    <s v="-0"/>
    <s v="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s v="262100520, 262100620, 262100720, 262100820, 262100920, 262101020, 262101120, 262101220, 262101320, 262101420, 262101520, 262101620, 262101720, 262101820, 262101920, 262102020, 262102120, 262102220, 262102320, 262102420, 262102520, 262102620, 262102720, 262102820, 262102920, 262103020, 262103120, 262103220, 262103320, 262103420, 262103520, 262103620, 262103720, 262103820, 262103920, 262104020, 262104120, 262104220, 262104320, 262104420, 262104520, 262104620, 262104720, 262104820, 262104920, 262105020, 262105120, 262105220, 262105320, 262105420, 262105520, 262105620"/>
    <s v="-0"/>
    <x v="0"/>
    <x v="5"/>
  </r>
  <r>
    <s v="3720"/>
    <s v="2020-09-22 00:00:00"/>
    <s v="2020-09-22 08:01:00"/>
    <s v="Gasto"/>
    <s v="Con Compromiso"/>
    <s v="004"/>
    <x v="2"/>
    <x v="6"/>
    <s v="SUBSIDIO DE ALIMENTACIÓN"/>
    <s v="Nación"/>
    <x v="0"/>
    <s v="CSF"/>
    <n v="1936671"/>
    <n v="0"/>
    <n v="1936671"/>
    <n v="0"/>
    <s v="NOMINA MES AGOSTO 2020 T. BOYACÁ"/>
    <s v="4220"/>
    <s v="13920, 14020"/>
    <s v="-0"/>
    <s v="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s v="262100520, 262100620, 262100720, 262100820, 262100920, 262101020, 262101120, 262101220, 262101320, 262101420, 262101520, 262101620, 262101720, 262101820, 262101920, 262102020, 262102120, 262102220, 262102320, 262102420, 262102520, 262102620, 262102720, 262102820, 262102920, 262103020, 262103120, 262103220, 262103320, 262103420, 262103520, 262103620, 262103720, 262103820, 262103920, 262104020, 262104120, 262104220, 262104320, 262104420, 262104520, 262104620, 262104720, 262104820, 262104920, 262105020, 262105120, 262105220, 262105320, 262105420, 262105520, 262105620"/>
    <s v="-0"/>
    <x v="0"/>
    <x v="5"/>
  </r>
  <r>
    <s v="3720"/>
    <s v="2020-09-22 00:00:00"/>
    <s v="2020-09-22 08:01:00"/>
    <s v="Gasto"/>
    <s v="Con Compromiso"/>
    <s v="004"/>
    <x v="2"/>
    <x v="28"/>
    <s v="AUXILIO DE CONECTIVIDAD DIGITAL"/>
    <s v="Nación"/>
    <x v="0"/>
    <s v="CSF"/>
    <n v="2934767"/>
    <n v="0"/>
    <n v="2934767"/>
    <n v="0"/>
    <s v="NOMINA MES AGOSTO 2020 T. BOYACÁ"/>
    <s v="4220"/>
    <s v="13920, 14020"/>
    <s v="-0"/>
    <s v="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s v="262100520, 262100620, 262100720, 262100820, 262100920, 262101020, 262101120, 262101220, 262101320, 262101420, 262101520, 262101620, 262101720, 262101820, 262101920, 262102020, 262102120, 262102220, 262102320, 262102420, 262102520, 262102620, 262102720, 262102820, 262102920, 262103020, 262103120, 262103220, 262103320, 262103420, 262103520, 262103620, 262103720, 262103820, 262103920, 262104020, 262104120, 262104220, 262104320, 262104420, 262104520, 262104620, 262104720, 262104820, 262104920, 262105020, 262105120, 262105220, 262105320, 262105420, 262105520, 262105620"/>
    <s v="-0"/>
    <x v="0"/>
    <x v="5"/>
  </r>
  <r>
    <s v="3720"/>
    <s v="2020-09-22 00:00:00"/>
    <s v="2020-09-22 08:01:00"/>
    <s v="Gasto"/>
    <s v="Con Compromiso"/>
    <s v="004"/>
    <x v="2"/>
    <x v="10"/>
    <s v="SUELDO DE VACACIONES"/>
    <s v="Nación"/>
    <x v="0"/>
    <s v="CSF"/>
    <n v="3692266"/>
    <n v="0"/>
    <n v="3692266"/>
    <n v="0"/>
    <s v="NOMINA MES AGOSTO 2020 T. BOYACÁ"/>
    <s v="4220"/>
    <s v="13920, 14020"/>
    <s v="-0"/>
    <s v="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s v="262100520, 262100620, 262100720, 262100820, 262100920, 262101020, 262101120, 262101220, 262101320, 262101420, 262101520, 262101620, 262101720, 262101820, 262101920, 262102020, 262102120, 262102220, 262102320, 262102420, 262102520, 262102620, 262102720, 262102820, 262102920, 262103020, 262103120, 262103220, 262103320, 262103420, 262103520, 262103620, 262103720, 262103820, 262103920, 262104020, 262104120, 262104220, 262104320, 262104420, 262104520, 262104620, 262104720, 262104820, 262104920, 262105020, 262105120, 262105220, 262105320, 262105420, 262105520, 262105620"/>
    <s v="-0"/>
    <x v="0"/>
    <x v="5"/>
  </r>
  <r>
    <s v="3720"/>
    <s v="2020-09-22 00:00:00"/>
    <s v="2020-09-22 08:01:00"/>
    <s v="Gasto"/>
    <s v="Con Compromiso"/>
    <s v="004"/>
    <x v="2"/>
    <x v="5"/>
    <s v="PRIMA TÉCNICA NO SALARIAL"/>
    <s v="Nación"/>
    <x v="0"/>
    <s v="CSF"/>
    <n v="2354967"/>
    <n v="0"/>
    <n v="2354967"/>
    <n v="0"/>
    <s v="NOMINA MES AGOSTO 2020 T. BOYACÁ"/>
    <s v="4220"/>
    <s v="13920, 14020"/>
    <s v="-0"/>
    <s v="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s v="262100520, 262100620, 262100720, 262100820, 262100920, 262101020, 262101120, 262101220, 262101320, 262101420, 262101520, 262101620, 262101720, 262101820, 262101920, 262102020, 262102120, 262102220, 262102320, 262102420, 262102520, 262102620, 262102720, 262102820, 262102920, 262103020, 262103120, 262103220, 262103320, 262103420, 262103520, 262103620, 262103720, 262103820, 262103920, 262104020, 262104120, 262104220, 262104320, 262104420, 262104520, 262104620, 262104720, 262104820, 262104920, 262105020, 262105120, 262105220, 262105320, 262105420, 262105520, 262105620"/>
    <s v="-0"/>
    <x v="0"/>
    <x v="5"/>
  </r>
  <r>
    <s v="3720"/>
    <s v="2020-09-22 00:00:00"/>
    <s v="2020-09-22 08:01:00"/>
    <s v="Gasto"/>
    <s v="Con Compromiso"/>
    <s v="004"/>
    <x v="2"/>
    <x v="8"/>
    <s v="SUELDO BÁSICO"/>
    <s v="Nación"/>
    <x v="0"/>
    <s v="CSF"/>
    <n v="81118631"/>
    <n v="0"/>
    <n v="81118631"/>
    <n v="0"/>
    <s v="NOMINA MES AGOSTO 2020 T. BOYACÁ"/>
    <s v="4220"/>
    <s v="13920, 14020"/>
    <s v="-0"/>
    <s v="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s v="262100520, 262100620, 262100720, 262100820, 262100920, 262101020, 262101120, 262101220, 262101320, 262101420, 262101520, 262101620, 262101720, 262101820, 262101920, 262102020, 262102120, 262102220, 262102320, 262102420, 262102520, 262102620, 262102720, 262102820, 262102920, 262103020, 262103120, 262103220, 262103320, 262103420, 262103520, 262103620, 262103720, 262103820, 262103920, 262104020, 262104120, 262104220, 262104320, 262104420, 262104520, 262104620, 262104720, 262104820, 262104920, 262105020, 262105120, 262105220, 262105320, 262105420, 262105520, 262105620"/>
    <s v="-0"/>
    <x v="0"/>
    <x v="5"/>
  </r>
  <r>
    <s v="3720"/>
    <s v="2020-09-22 00:00:00"/>
    <s v="2020-09-22 08:01:00"/>
    <s v="Gasto"/>
    <s v="Con Compromiso"/>
    <s v="004"/>
    <x v="2"/>
    <x v="7"/>
    <s v="BONIFICACIÓN ESPECIAL DE RECREACIÓN"/>
    <s v="Nación"/>
    <x v="0"/>
    <s v="CSF"/>
    <n v="265447"/>
    <n v="0"/>
    <n v="265447"/>
    <n v="0"/>
    <s v="NOMINA MES AGOSTO 2020 T. BOYACÁ"/>
    <s v="4220"/>
    <s v="13920, 14020"/>
    <s v="-0"/>
    <s v="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s v="262100520, 262100620, 262100720, 262100820, 262100920, 262101020, 262101120, 262101220, 262101320, 262101420, 262101520, 262101620, 262101720, 262101820, 262101920, 262102020, 262102120, 262102220, 262102320, 262102420, 262102520, 262102620, 262102720, 262102820, 262102920, 262103020, 262103120, 262103220, 262103320, 262103420, 262103520, 262103620, 262103720, 262103820, 262103920, 262104020, 262104120, 262104220, 262104320, 262104420, 262104520, 262104620, 262104720, 262104820, 262104920, 262105020, 262105120, 262105220, 262105320, 262105420, 262105520, 262105620"/>
    <s v="-0"/>
    <x v="0"/>
    <x v="5"/>
  </r>
  <r>
    <s v="3820"/>
    <s v="2020-09-22 00:00:00"/>
    <s v="2020-09-22 08:09:00"/>
    <s v="Gasto"/>
    <s v="Con Compromiso"/>
    <s v="004"/>
    <x v="2"/>
    <x v="11"/>
    <s v="PENSIONES"/>
    <s v="Nación"/>
    <x v="0"/>
    <s v="CSF"/>
    <n v="10404600"/>
    <n v="0"/>
    <n v="10404600"/>
    <n v="0"/>
    <s v="PARAFISCALES MES SEPTIEMBRE 2020 T. BOYACÁ"/>
    <s v="4320"/>
    <s v="14120"/>
    <s v="-0"/>
    <s v="88620, 88720, 88820, 88920, 89020, 89120, 89220, 89320, 89420, 89520, 89620, 89720, 89820"/>
    <s v="262312620, 262312720, 262312820, 262312920, 262313020, 262313120, 262313220, 262313320, 262313420, 262313520, 262313620, 262313720, 262313820"/>
    <s v="-0"/>
    <x v="0"/>
    <x v="5"/>
  </r>
  <r>
    <s v="3820"/>
    <s v="2020-09-22 00:00:00"/>
    <s v="2020-09-22 08:09:00"/>
    <s v="Gasto"/>
    <s v="Con Compromiso"/>
    <s v="004"/>
    <x v="2"/>
    <x v="15"/>
    <s v="APORTES GENERALES AL SISTEMA DE RIESGOS LABORALES"/>
    <s v="Nación"/>
    <x v="0"/>
    <s v="CSF"/>
    <n v="1443900"/>
    <n v="0"/>
    <n v="1443900"/>
    <n v="0"/>
    <s v="PARAFISCALES MES SEPTIEMBRE 2020 T. BOYACÁ"/>
    <s v="4320"/>
    <s v="14120"/>
    <s v="-0"/>
    <s v="88620, 88720, 88820, 88920, 89020, 89120, 89220, 89320, 89420, 89520, 89620, 89720, 89820"/>
    <s v="262312620, 262312720, 262312820, 262312920, 262313020, 262313120, 262313220, 262313320, 262313420, 262313520, 262313620, 262313720, 262313820"/>
    <s v="-0"/>
    <x v="0"/>
    <x v="5"/>
  </r>
  <r>
    <s v="3820"/>
    <s v="2020-09-22 00:00:00"/>
    <s v="2020-09-22 08:09:00"/>
    <s v="Gasto"/>
    <s v="Con Compromiso"/>
    <s v="004"/>
    <x v="2"/>
    <x v="16"/>
    <s v="CAJAS DE COMPENSACIÓN FAMILIAR"/>
    <s v="Nación"/>
    <x v="0"/>
    <s v="CSF"/>
    <n v="4012000"/>
    <n v="0"/>
    <n v="4012000"/>
    <n v="0"/>
    <s v="PARAFISCALES MES SEPTIEMBRE 2020 T. BOYACÁ"/>
    <s v="4320"/>
    <s v="14120"/>
    <s v="-0"/>
    <s v="88620, 88720, 88820, 88920, 89020, 89120, 89220, 89320, 89420, 89520, 89620, 89720, 89820"/>
    <s v="262312620, 262312720, 262312820, 262312920, 262313020, 262313120, 262313220, 262313320, 262313420, 262313520, 262313620, 262313720, 262313820"/>
    <s v="-0"/>
    <x v="0"/>
    <x v="5"/>
  </r>
  <r>
    <s v="3820"/>
    <s v="2020-09-22 00:00:00"/>
    <s v="2020-09-22 08:09:00"/>
    <s v="Gasto"/>
    <s v="Con Compromiso"/>
    <s v="004"/>
    <x v="2"/>
    <x v="13"/>
    <s v="SALUD"/>
    <s v="Nación"/>
    <x v="0"/>
    <s v="CSF"/>
    <n v="7370700"/>
    <n v="0"/>
    <n v="7370700"/>
    <n v="0"/>
    <s v="PARAFISCALES MES SEPTIEMBRE 2020 T. BOYACÁ"/>
    <s v="4320"/>
    <s v="14120"/>
    <s v="-0"/>
    <s v="88620, 88720, 88820, 88920, 89020, 89120, 89220, 89320, 89420, 89520, 89620, 89720, 89820"/>
    <s v="262312620, 262312720, 262312820, 262312920, 262313020, 262313120, 262313220, 262313320, 262313420, 262313520, 262313620, 262313720, 262313820"/>
    <s v="-0"/>
    <x v="0"/>
    <x v="5"/>
  </r>
  <r>
    <s v="3820"/>
    <s v="2020-09-22 00:00:00"/>
    <s v="2020-09-22 08:09:00"/>
    <s v="Gasto"/>
    <s v="Con Compromiso"/>
    <s v="004"/>
    <x v="2"/>
    <x v="12"/>
    <s v="APORTES AL SENA"/>
    <s v="Nación"/>
    <x v="0"/>
    <s v="CSF"/>
    <n v="2006900"/>
    <n v="0"/>
    <n v="2006900"/>
    <n v="0"/>
    <s v="PARAFISCALES MES SEPTIEMBRE 2020 T. BOYACÁ"/>
    <s v="4320"/>
    <s v="14120"/>
    <s v="-0"/>
    <s v="88620, 88720, 88820, 88920, 89020, 89120, 89220, 89320, 89420, 89520, 89620, 89720, 89820"/>
    <s v="262312620, 262312720, 262312820, 262312920, 262313020, 262313120, 262313220, 262313320, 262313420, 262313520, 262313620, 262313720, 262313820"/>
    <s v="-0"/>
    <x v="0"/>
    <x v="5"/>
  </r>
  <r>
    <s v="3820"/>
    <s v="2020-09-22 00:00:00"/>
    <s v="2020-09-22 08:09:00"/>
    <s v="Gasto"/>
    <s v="Con Compromiso"/>
    <s v="004"/>
    <x v="2"/>
    <x v="14"/>
    <s v="APORTES AL ICBF"/>
    <s v="Nación"/>
    <x v="0"/>
    <s v="CSF"/>
    <n v="3010000"/>
    <n v="0"/>
    <n v="3010000"/>
    <n v="0"/>
    <s v="PARAFISCALES MES SEPTIEMBRE 2020 T. BOYACÁ"/>
    <s v="4320"/>
    <s v="14120"/>
    <s v="-0"/>
    <s v="88620, 88720, 88820, 88920, 89020, 89120, 89220, 89320, 89420, 89520, 89620, 89720, 89820"/>
    <s v="262312620, 262312720, 262312820, 262312920, 262313020, 262313120, 262313220, 262313320, 262313420, 262313520, 262313620, 262313720, 262313820"/>
    <s v="-0"/>
    <x v="0"/>
    <x v="5"/>
  </r>
  <r>
    <s v="3920"/>
    <s v="2020-10-05 00:00:00"/>
    <s v="2020-10-05 13:06:00"/>
    <s v="Gasto"/>
    <s v="Generado"/>
    <s v="004"/>
    <x v="2"/>
    <x v="19"/>
    <s v="VIÁTICOS DE LOS FUNCIONARIOS EN COMISIÓN"/>
    <s v="Propios"/>
    <x v="1"/>
    <s v="CSF"/>
    <n v="271546"/>
    <n v="-271546"/>
    <n v="0"/>
    <n v="0"/>
    <s v="VIATICOS Y GASTOS DE TRASPORTE DIRECTOR TERRITORIAL BOYACÁ A SEDE CENTRAL BOGOTA"/>
    <s v="4420"/>
    <s v="-0"/>
    <s v="-0"/>
    <s v="-0"/>
    <s v="-0"/>
    <s v="-0"/>
    <x v="0"/>
    <x v="5"/>
  </r>
  <r>
    <s v="3920"/>
    <s v="2020-10-05 00:00:00"/>
    <s v="2020-10-05 13:06:00"/>
    <s v="Gasto"/>
    <s v="Generado"/>
    <s v="004"/>
    <x v="2"/>
    <x v="18"/>
    <s v="SERVICIOS DE TRANSPORTE DE PASAJEROS"/>
    <s v="Propios"/>
    <x v="1"/>
    <s v="CSF"/>
    <n v="100000"/>
    <n v="-100000"/>
    <n v="0"/>
    <n v="0"/>
    <s v="VIATICOS Y GASTOS DE TRASPORTE DIRECTOR TERRITORIAL BOYACÁ A SEDE CENTRAL BOGOTA"/>
    <s v="4420"/>
    <s v="-0"/>
    <s v="-0"/>
    <s v="-0"/>
    <s v="-0"/>
    <s v="-0"/>
    <x v="0"/>
    <x v="5"/>
  </r>
  <r>
    <s v="4020"/>
    <s v="2020-10-22 00:00:00"/>
    <s v="2020-10-22 10:11:00"/>
    <s v="Gasto"/>
    <s v="Con Compromiso"/>
    <s v="004"/>
    <x v="2"/>
    <x v="11"/>
    <s v="PENSIONES"/>
    <s v="Nación"/>
    <x v="0"/>
    <s v="CSF"/>
    <n v="10436100"/>
    <n v="0"/>
    <n v="10436100"/>
    <n v="0"/>
    <s v="PARAFISCALES NOMINA MES OCTUBRE 2020 T. BOYACÁ"/>
    <s v="4720"/>
    <s v="15520"/>
    <s v="-0"/>
    <s v="98320, 98420, 98520, 98620, 98720, 98820, 98920, 99020, 99120, 99220, 99320, 99420, 99520"/>
    <s v="294575220, 294575320, 294575420, 294575520, 294575620, 294575720, 294575820, 294575920, 294576020, 294576120, 294576220, 294576320, 294576420"/>
    <s v="-0"/>
    <x v="0"/>
    <x v="5"/>
  </r>
  <r>
    <s v="4020"/>
    <s v="2020-10-22 00:00:00"/>
    <s v="2020-10-22 10:11:00"/>
    <s v="Gasto"/>
    <s v="Con Compromiso"/>
    <s v="004"/>
    <x v="2"/>
    <x v="13"/>
    <s v="SALUD"/>
    <s v="Nación"/>
    <x v="0"/>
    <s v="CSF"/>
    <n v="7393900"/>
    <n v="0"/>
    <n v="7393900"/>
    <n v="0"/>
    <s v="PARAFISCALES NOMINA MES OCTUBRE 2020 T. BOYACÁ"/>
    <s v="4720"/>
    <s v="15520"/>
    <s v="-0"/>
    <s v="98320, 98420, 98520, 98620, 98720, 98820, 98920, 99020, 99120, 99220, 99320, 99420, 99520"/>
    <s v="294575220, 294575320, 294575420, 294575520, 294575620, 294575720, 294575820, 294575920, 294576020, 294576120, 294576220, 294576320, 294576420"/>
    <s v="-0"/>
    <x v="0"/>
    <x v="5"/>
  </r>
  <r>
    <s v="4020"/>
    <s v="2020-10-22 00:00:00"/>
    <s v="2020-10-22 10:11:00"/>
    <s v="Gasto"/>
    <s v="Con Compromiso"/>
    <s v="004"/>
    <x v="2"/>
    <x v="16"/>
    <s v="CAJAS DE COMPENSACIÓN FAMILIAR"/>
    <s v="Nación"/>
    <x v="0"/>
    <s v="CSF"/>
    <n v="3789700"/>
    <n v="0"/>
    <n v="3789700"/>
    <n v="0"/>
    <s v="PARAFISCALES NOMINA MES OCTUBRE 2020 T. BOYACÁ"/>
    <s v="4720"/>
    <s v="15520"/>
    <s v="-0"/>
    <s v="98320, 98420, 98520, 98620, 98720, 98820, 98920, 99020, 99120, 99220, 99320, 99420, 99520"/>
    <s v="294575220, 294575320, 294575420, 294575520, 294575620, 294575720, 294575820, 294575920, 294576020, 294576120, 294576220, 294576320, 294576420"/>
    <s v="-0"/>
    <x v="0"/>
    <x v="5"/>
  </r>
  <r>
    <s v="4020"/>
    <s v="2020-10-22 00:00:00"/>
    <s v="2020-10-22 10:11:00"/>
    <s v="Gasto"/>
    <s v="Con Compromiso"/>
    <s v="004"/>
    <x v="2"/>
    <x v="15"/>
    <s v="APORTES GENERALES AL SISTEMA DE RIESGOS LABORALES"/>
    <s v="Nación"/>
    <x v="0"/>
    <s v="CSF"/>
    <n v="1438800"/>
    <n v="0"/>
    <n v="1438800"/>
    <n v="0"/>
    <s v="PARAFISCALES NOMINA MES OCTUBRE 2020 T. BOYACÁ"/>
    <s v="4720"/>
    <s v="15520"/>
    <s v="-0"/>
    <s v="98320, 98420, 98520, 98620, 98720, 98820, 98920, 99020, 99120, 99220, 99320, 99420, 99520"/>
    <s v="294575220, 294575320, 294575420, 294575520, 294575620, 294575720, 294575820, 294575920, 294576020, 294576120, 294576220, 294576320, 294576420"/>
    <s v="-0"/>
    <x v="0"/>
    <x v="5"/>
  </r>
  <r>
    <s v="4020"/>
    <s v="2020-10-22 00:00:00"/>
    <s v="2020-10-22 10:11:00"/>
    <s v="Gasto"/>
    <s v="Con Compromiso"/>
    <s v="004"/>
    <x v="2"/>
    <x v="12"/>
    <s v="APORTES AL SENA"/>
    <s v="Nación"/>
    <x v="0"/>
    <s v="CSF"/>
    <n v="1895800"/>
    <n v="0"/>
    <n v="1895800"/>
    <n v="0"/>
    <s v="PARAFISCALES NOMINA MES OCTUBRE 2020 T. BOYACÁ"/>
    <s v="4720"/>
    <s v="15520"/>
    <s v="-0"/>
    <s v="98320, 98420, 98520, 98620, 98720, 98820, 98920, 99020, 99120, 99220, 99320, 99420, 99520"/>
    <s v="294575220, 294575320, 294575420, 294575520, 294575620, 294575720, 294575820, 294575920, 294576020, 294576120, 294576220, 294576320, 294576420"/>
    <s v="-0"/>
    <x v="0"/>
    <x v="5"/>
  </r>
  <r>
    <s v="4020"/>
    <s v="2020-10-22 00:00:00"/>
    <s v="2020-10-22 10:11:00"/>
    <s v="Gasto"/>
    <s v="Con Compromiso"/>
    <s v="004"/>
    <x v="2"/>
    <x v="14"/>
    <s v="APORTES AL ICBF"/>
    <s v="Nación"/>
    <x v="0"/>
    <s v="CSF"/>
    <n v="2843200"/>
    <n v="0"/>
    <n v="2843200"/>
    <n v="0"/>
    <s v="PARAFISCALES NOMINA MES OCTUBRE 2020 T. BOYACÁ"/>
    <s v="4720"/>
    <s v="15520"/>
    <s v="-0"/>
    <s v="98320, 98420, 98520, 98620, 98720, 98820, 98920, 99020, 99120, 99220, 99320, 99420, 99520"/>
    <s v="294575220, 294575320, 294575420, 294575520, 294575620, 294575720, 294575820, 294575920, 294576020, 294576120, 294576220, 294576320, 294576420"/>
    <s v="-0"/>
    <x v="0"/>
    <x v="5"/>
  </r>
  <r>
    <s v="4120"/>
    <s v="2020-10-22 00:00:00"/>
    <s v="2020-10-22 10:33:00"/>
    <s v="Gasto"/>
    <s v="Con Compromiso"/>
    <s v="004"/>
    <x v="2"/>
    <x v="28"/>
    <s v="AUXILIO DE CONECTIVIDAD DIGITAL"/>
    <s v="Nación"/>
    <x v="0"/>
    <s v="CSF"/>
    <n v="2907340"/>
    <n v="0"/>
    <n v="2907340"/>
    <n v="0"/>
    <s v="NOMINA MES OCTUBRE 2020 T. BOYACÁ"/>
    <s v="4820"/>
    <s v="15320, 15420"/>
    <s v="-0"/>
    <s v="93220, 93320, 93420, 93520, 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s v="294539620, 294539720, 294539820, 294539920, 294540020, 294540120, 294540220, 294540320, 294540420, 294540520, 294540620, 294540720, 294540820, 294540920, 294541020, 294541120, 294541220, 294541320, 294541420, 294541520, 294541620, 294541720, 294541820, 294541920, 294542020, 294542120, 294542220, 294542320, 294542420, 294542520, 294542620, 294542720, 294542820, 294542920, 294543020, 294543120, 294543220, 294543320, 294543420, 294543520, 294543620, 294543720, 294543820, 294543920, 294544020, 294544120, 294544220, 294544320, 294544420, 294544520, 294544620"/>
    <s v="4420"/>
    <x v="0"/>
    <x v="5"/>
  </r>
  <r>
    <s v="4120"/>
    <s v="2020-10-22 00:00:00"/>
    <s v="2020-10-22 10:33:00"/>
    <s v="Gasto"/>
    <s v="Con Compromiso"/>
    <s v="004"/>
    <x v="2"/>
    <x v="8"/>
    <s v="SUELDO BÁSICO"/>
    <s v="Nación"/>
    <x v="0"/>
    <s v="CSF"/>
    <n v="82004026"/>
    <n v="0"/>
    <n v="82004026"/>
    <n v="0"/>
    <s v="NOMINA MES OCTUBRE 2020 T. BOYACÁ"/>
    <s v="4820"/>
    <s v="15320, 15420"/>
    <s v="-0"/>
    <s v="93220, 93320, 93420, 93520, 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s v="294539620, 294539720, 294539820, 294539920, 294540020, 294540120, 294540220, 294540320, 294540420, 294540520, 294540620, 294540720, 294540820, 294540920, 294541020, 294541120, 294541220, 294541320, 294541420, 294541520, 294541620, 294541720, 294541820, 294541920, 294542020, 294542120, 294542220, 294542320, 294542420, 294542520, 294542620, 294542720, 294542820, 294542920, 294543020, 294543120, 294543220, 294543320, 294543420, 294543520, 294543620, 294543720, 294543820, 294543920, 294544020, 294544120, 294544220, 294544320, 294544420, 294544520, 294544620"/>
    <s v="4420"/>
    <x v="0"/>
    <x v="5"/>
  </r>
  <r>
    <s v="4120"/>
    <s v="2020-10-22 00:00:00"/>
    <s v="2020-10-22 10:33:00"/>
    <s v="Gasto"/>
    <s v="Con Compromiso"/>
    <s v="004"/>
    <x v="2"/>
    <x v="9"/>
    <s v="BONIFICACIÓN POR SERVICIOS PRESTADOS"/>
    <s v="Nación"/>
    <x v="0"/>
    <s v="CSF"/>
    <n v="3300427"/>
    <n v="0"/>
    <n v="3300427"/>
    <n v="0"/>
    <s v="NOMINA MES OCTUBRE 2020 T. BOYACÁ"/>
    <s v="4820"/>
    <s v="15320, 15420"/>
    <s v="-0"/>
    <s v="93220, 93320, 93420, 93520, 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s v="294539620, 294539720, 294539820, 294539920, 294540020, 294540120, 294540220, 294540320, 294540420, 294540520, 294540620, 294540720, 294540820, 294540920, 294541020, 294541120, 294541220, 294541320, 294541420, 294541520, 294541620, 294541720, 294541820, 294541920, 294542020, 294542120, 294542220, 294542320, 294542420, 294542520, 294542620, 294542720, 294542820, 294542920, 294543020, 294543120, 294543220, 294543320, 294543420, 294543520, 294543620, 294543720, 294543820, 294543920, 294544020, 294544120, 294544220, 294544320, 294544420, 294544520, 294544620"/>
    <s v="4420"/>
    <x v="0"/>
    <x v="5"/>
  </r>
  <r>
    <s v="4120"/>
    <s v="2020-10-22 00:00:00"/>
    <s v="2020-10-22 10:33:00"/>
    <s v="Gasto"/>
    <s v="Con Compromiso"/>
    <s v="004"/>
    <x v="2"/>
    <x v="5"/>
    <s v="PRIMA TÉCNICA NO SALARIAL"/>
    <s v="Nación"/>
    <x v="0"/>
    <s v="CSF"/>
    <n v="2354967"/>
    <n v="0"/>
    <n v="2354967"/>
    <n v="0"/>
    <s v="NOMINA MES OCTUBRE 2020 T. BOYACÁ"/>
    <s v="4820"/>
    <s v="15320, 15420"/>
    <s v="-0"/>
    <s v="93220, 93320, 93420, 93520, 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s v="294539620, 294539720, 294539820, 294539920, 294540020, 294540120, 294540220, 294540320, 294540420, 294540520, 294540620, 294540720, 294540820, 294540920, 294541020, 294541120, 294541220, 294541320, 294541420, 294541520, 294541620, 294541720, 294541820, 294541920, 294542020, 294542120, 294542220, 294542320, 294542420, 294542520, 294542620, 294542720, 294542820, 294542920, 294543020, 294543120, 294543220, 294543320, 294543420, 294543520, 294543620, 294543720, 294543820, 294543920, 294544020, 294544120, 294544220, 294544320, 294544420, 294544520, 294544620"/>
    <s v="4420"/>
    <x v="0"/>
    <x v="5"/>
  </r>
  <r>
    <s v="4120"/>
    <s v="2020-10-22 00:00:00"/>
    <s v="2020-10-22 10:33:00"/>
    <s v="Gasto"/>
    <s v="Con Compromiso"/>
    <s v="004"/>
    <x v="2"/>
    <x v="21"/>
    <s v="INCAPACIDADES (NO DE PENSIONES)"/>
    <s v="Nación"/>
    <x v="0"/>
    <s v="CSF"/>
    <n v="404281"/>
    <n v="-317241"/>
    <n v="87040"/>
    <n v="0"/>
    <s v="NOMINA MES OCTUBRE 2020 T. BOYACÁ"/>
    <s v="4820"/>
    <s v="15320, 15420"/>
    <s v="-0"/>
    <s v="93220, 93320, 93420, 93520, 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s v="294539620, 294539720, 294539820, 294539920, 294540020, 294540120, 294540220, 294540320, 294540420, 294540520, 294540620, 294540720, 294540820, 294540920, 294541020, 294541120, 294541220, 294541320, 294541420, 294541520, 294541620, 294541720, 294541820, 294541920, 294542020, 294542120, 294542220, 294542320, 294542420, 294542520, 294542620, 294542720, 294542820, 294542920, 294543020, 294543120, 294543220, 294543320, 294543420, 294543520, 294543620, 294543720, 294543820, 294543920, 294544020, 294544120, 294544220, 294544320, 294544420, 294544520, 294544620"/>
    <s v="4420"/>
    <x v="0"/>
    <x v="5"/>
  </r>
  <r>
    <s v="4120"/>
    <s v="2020-10-22 00:00:00"/>
    <s v="2020-10-22 10:33:00"/>
    <s v="Gasto"/>
    <s v="Con Compromiso"/>
    <s v="004"/>
    <x v="2"/>
    <x v="6"/>
    <s v="SUBSIDIO DE ALIMENTACIÓN"/>
    <s v="Nación"/>
    <x v="0"/>
    <s v="CSF"/>
    <n v="1934468"/>
    <n v="0"/>
    <n v="1934468"/>
    <n v="0"/>
    <s v="NOMINA MES OCTUBRE 2020 T. BOYACÁ"/>
    <s v="4820"/>
    <s v="15320, 15420"/>
    <s v="-0"/>
    <s v="93220, 93320, 93420, 93520, 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s v="294539620, 294539720, 294539820, 294539920, 294540020, 294540120, 294540220, 294540320, 294540420, 294540520, 294540620, 294540720, 294540820, 294540920, 294541020, 294541120, 294541220, 294541320, 294541420, 294541520, 294541620, 294541720, 294541820, 294541920, 294542020, 294542120, 294542220, 294542320, 294542420, 294542520, 294542620, 294542720, 294542820, 294542920, 294543020, 294543120, 294543220, 294543320, 294543420, 294543520, 294543620, 294543720, 294543820, 294543920, 294544020, 294544120, 294544220, 294544320, 294544420, 294544520, 294544620"/>
    <s v="4420"/>
    <x v="0"/>
    <x v="5"/>
  </r>
  <r>
    <s v="4220"/>
    <s v="2020-11-11 00:00:00"/>
    <s v="2020-11-11 11:26:00"/>
    <s v="Gasto"/>
    <s v="Con Compromiso"/>
    <s v="0200"/>
    <x v="2"/>
    <x v="27"/>
    <s v="ADQUISICIÓN DE BIENES Y SERVICIOS - SEDES MANTENIDAS - FORTALECIMIENTO DE LA INFRAESTRUCTURA FÍSICA DEL IGAC A NIVEL  NACIONAL"/>
    <s v="Nación"/>
    <x v="0"/>
    <s v="CSF"/>
    <n v="3550000"/>
    <n v="-300000"/>
    <n v="3250000"/>
    <n v="0"/>
    <s v="MANTENIMIENTO DE REDES Y LAVADO DE TANQUES AGUA POTABLE TERRITORIAL BOYACÁ TUNJA"/>
    <s v="5020"/>
    <s v="19520"/>
    <s v="45020"/>
    <s v="127620"/>
    <s v="384240820"/>
    <s v="-0"/>
    <x v="1"/>
    <x v="3"/>
  </r>
  <r>
    <s v="4320"/>
    <s v="2020-11-12 00:00:00"/>
    <s v="2020-11-12 09:00:00"/>
    <s v="Gasto"/>
    <s v="Con Compromiso"/>
    <s v="0500"/>
    <x v="2"/>
    <x v="22"/>
    <s v="ADQUISICIÓN DE BIENES Y SERVICIOS - SERVICIO DE INFORMACIÓN CATASTRAL - ACTUALIZACIÓN  Y GESTIÓN CATASTRAL  NACIONAL"/>
    <s v="Nación"/>
    <x v="2"/>
    <s v="CSF"/>
    <n v="29820368"/>
    <n v="-2910067"/>
    <n v="26910301"/>
    <n v="0"/>
    <s v="CONTRATACIÓN PROCESO CONSERVACIÓN CATASTRAL TERRITORIAL BOYACÁ"/>
    <s v="5120"/>
    <s v="17020, 17120, 17220, 17320, 17420, 17520, 18220"/>
    <s v="43720, 43920, 46420, 46520, 46620, 47320, 47620"/>
    <s v="125920, 126020, 126120, 127520, 128420, 128520, 128620, 128920, 129020, 129120, 129320, 129520, 129620, 129720"/>
    <s v="381345820, 381371220, 381383520, 384188920, 385723920, 385768220, 385772720, 385778420, 385794320, 385811520, 392744820, 392809620, 393013720, 393020620"/>
    <s v="-0"/>
    <x v="1"/>
    <x v="1"/>
  </r>
  <r>
    <s v="4420"/>
    <s v="2020-11-18 00:00:00"/>
    <s v="2020-11-18 08:46:00"/>
    <s v="Gasto"/>
    <s v="Con Compromiso"/>
    <s v="004"/>
    <x v="2"/>
    <x v="9"/>
    <s v="BONIFICACIÓN POR SERVICIOS PRESTADOS"/>
    <s v="Nación"/>
    <x v="0"/>
    <s v="CSF"/>
    <n v="632231"/>
    <n v="0"/>
    <n v="632231"/>
    <n v="0"/>
    <s v="NOMINA MES NOVIEMBRE Y PRIMA DE NAVIDAD 2020 TERRITORIAL BOYACÁ"/>
    <s v="5220"/>
    <s v="17720, 17820"/>
    <s v="-0"/>
    <s v="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s v="333040020, 333040120, 333040220, 333040320, 333040420, 333040520, 333040620, 333040720, 333040820, 333040920, 333041020, 333041120, 333041220, 333041320, 333041420, 333041520, 333041620, 333041720, 333041820, 333041920, 333042020, 333042120, 333042220, 333042320, 333042420, 333042520, 333042620, 333042720, 333042820, 333042920, 333043020, 333043120, 333043220, 333043320, 333043420, 333043520, 333043620, 333043720, 333043820, 333043920, 333044020, 333044220, 333044320, 333044420, 333044520, 333044620, 333086720, 333086820, 333086920, 333087020, 333087120, 333087220, 333087320, 333087420, 333087520, 333087620, 333087720, 333087820, 333087920, 333088020, 333088120, 333088220, 333088320, 333088420, 333088520, 333088620, 333088720, 333088820, 333088920, 333089020, 333089120, 333089220, 333089320, 333089420, 333089520, 333089620, 333089720, 333089820, 333089920, 333090020, 333090120, 333090220, 333090320, 333090420, 333090520, 333090620, 333090720, 333090820, 333090920, 333091020, 333091120, 333091220"/>
    <s v="-0"/>
    <x v="0"/>
    <x v="5"/>
  </r>
  <r>
    <s v="4420"/>
    <s v="2020-11-18 00:00:00"/>
    <s v="2020-11-18 08:46:00"/>
    <s v="Gasto"/>
    <s v="Con Compromiso"/>
    <s v="004"/>
    <x v="2"/>
    <x v="8"/>
    <s v="SUELDO BÁSICO"/>
    <s v="Nación"/>
    <x v="0"/>
    <s v="CSF"/>
    <n v="81723595"/>
    <n v="0"/>
    <n v="81723595"/>
    <n v="0"/>
    <s v="NOMINA MES NOVIEMBRE Y PRIMA DE NAVIDAD 2020 TERRITORIAL BOYACÁ"/>
    <s v="5220"/>
    <s v="17720, 17820"/>
    <s v="-0"/>
    <s v="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s v="333040020, 333040120, 333040220, 333040320, 333040420, 333040520, 333040620, 333040720, 333040820, 333040920, 333041020, 333041120, 333041220, 333041320, 333041420, 333041520, 333041620, 333041720, 333041820, 333041920, 333042020, 333042120, 333042220, 333042320, 333042420, 333042520, 333042620, 333042720, 333042820, 333042920, 333043020, 333043120, 333043220, 333043320, 333043420, 333043520, 333043620, 333043720, 333043820, 333043920, 333044020, 333044220, 333044320, 333044420, 333044520, 333044620, 333086720, 333086820, 333086920, 333087020, 333087120, 333087220, 333087320, 333087420, 333087520, 333087620, 333087720, 333087820, 333087920, 333088020, 333088120, 333088220, 333088320, 333088420, 333088520, 333088620, 333088720, 333088820, 333088920, 333089020, 333089120, 333089220, 333089320, 333089420, 333089520, 333089620, 333089720, 333089820, 333089920, 333090020, 333090120, 333090220, 333090320, 333090420, 333090520, 333090620, 333090720, 333090820, 333090920, 333091020, 333091120, 333091220"/>
    <s v="-0"/>
    <x v="0"/>
    <x v="5"/>
  </r>
  <r>
    <s v="4420"/>
    <s v="2020-11-18 00:00:00"/>
    <s v="2020-11-18 08:46:00"/>
    <s v="Gasto"/>
    <s v="Con Compromiso"/>
    <s v="004"/>
    <x v="2"/>
    <x v="10"/>
    <s v="SUELDO DE VACACIONES"/>
    <s v="Nación"/>
    <x v="0"/>
    <s v="CSF"/>
    <n v="10588459"/>
    <n v="0"/>
    <n v="10588459"/>
    <n v="0"/>
    <s v="NOMINA MES NOVIEMBRE Y PRIMA DE NAVIDAD 2020 TERRITORIAL BOYACÁ"/>
    <s v="5220"/>
    <s v="17720, 17820"/>
    <s v="-0"/>
    <s v="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s v="333040020, 333040120, 333040220, 333040320, 333040420, 333040520, 333040620, 333040720, 333040820, 333040920, 333041020, 333041120, 333041220, 333041320, 333041420, 333041520, 333041620, 333041720, 333041820, 333041920, 333042020, 333042120, 333042220, 333042320, 333042420, 333042520, 333042620, 333042720, 333042820, 333042920, 333043020, 333043120, 333043220, 333043320, 333043420, 333043520, 333043620, 333043720, 333043820, 333043920, 333044020, 333044220, 333044320, 333044420, 333044520, 333044620, 333086720, 333086820, 333086920, 333087020, 333087120, 333087220, 333087320, 333087420, 333087520, 333087620, 333087720, 333087820, 333087920, 333088020, 333088120, 333088220, 333088320, 333088420, 333088520, 333088620, 333088720, 333088820, 333088920, 333089020, 333089120, 333089220, 333089320, 333089420, 333089520, 333089620, 333089720, 333089820, 333089920, 333090020, 333090120, 333090220, 333090320, 333090420, 333090520, 333090620, 333090720, 333090820, 333090920, 333091020, 333091120, 333091220"/>
    <s v="-0"/>
    <x v="0"/>
    <x v="5"/>
  </r>
  <r>
    <s v="4420"/>
    <s v="2020-11-18 00:00:00"/>
    <s v="2020-11-18 08:46:00"/>
    <s v="Gasto"/>
    <s v="Con Compromiso"/>
    <s v="004"/>
    <x v="2"/>
    <x v="7"/>
    <s v="BONIFICACIÓN ESPECIAL DE RECREACIÓN"/>
    <s v="Nación"/>
    <x v="0"/>
    <s v="CSF"/>
    <n v="735026"/>
    <n v="0"/>
    <n v="735026"/>
    <n v="0"/>
    <s v="NOMINA MES NOVIEMBRE Y PRIMA DE NAVIDAD 2020 TERRITORIAL BOYACÁ"/>
    <s v="5220"/>
    <s v="17720, 17820"/>
    <s v="-0"/>
    <s v="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s v="333040020, 333040120, 333040220, 333040320, 333040420, 333040520, 333040620, 333040720, 333040820, 333040920, 333041020, 333041120, 333041220, 333041320, 333041420, 333041520, 333041620, 333041720, 333041820, 333041920, 333042020, 333042120, 333042220, 333042320, 333042420, 333042520, 333042620, 333042720, 333042820, 333042920, 333043020, 333043120, 333043220, 333043320, 333043420, 333043520, 333043620, 333043720, 333043820, 333043920, 333044020, 333044220, 333044320, 333044420, 333044520, 333044620, 333086720, 333086820, 333086920, 333087020, 333087120, 333087220, 333087320, 333087420, 333087520, 333087620, 333087720, 333087820, 333087920, 333088020, 333088120, 333088220, 333088320, 333088420, 333088520, 333088620, 333088720, 333088820, 333088920, 333089020, 333089120, 333089220, 333089320, 333089420, 333089520, 333089620, 333089720, 333089820, 333089920, 333090020, 333090120, 333090220, 333090320, 333090420, 333090520, 333090620, 333090720, 333090820, 333090920, 333091020, 333091120, 333091220"/>
    <s v="-0"/>
    <x v="0"/>
    <x v="5"/>
  </r>
  <r>
    <s v="4420"/>
    <s v="2020-11-18 00:00:00"/>
    <s v="2020-11-18 08:46:00"/>
    <s v="Gasto"/>
    <s v="Con Compromiso"/>
    <s v="004"/>
    <x v="2"/>
    <x v="30"/>
    <s v="PRIMA DE NAVIDAD"/>
    <s v="Nación"/>
    <x v="0"/>
    <s v="CSF"/>
    <n v="121700842"/>
    <n v="0"/>
    <n v="121700842"/>
    <n v="0"/>
    <s v="NOMINA MES NOVIEMBRE Y PRIMA DE NAVIDAD 2020 TERRITORIAL BOYACÁ"/>
    <s v="5220"/>
    <s v="17720, 17820"/>
    <s v="-0"/>
    <s v="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s v="333040020, 333040120, 333040220, 333040320, 333040420, 333040520, 333040620, 333040720, 333040820, 333040920, 333041020, 333041120, 333041220, 333041320, 333041420, 333041520, 333041620, 333041720, 333041820, 333041920, 333042020, 333042120, 333042220, 333042320, 333042420, 333042520, 333042620, 333042720, 333042820, 333042920, 333043020, 333043120, 333043220, 333043320, 333043420, 333043520, 333043620, 333043720, 333043820, 333043920, 333044020, 333044220, 333044320, 333044420, 333044520, 333044620, 333086720, 333086820, 333086920, 333087020, 333087120, 333087220, 333087320, 333087420, 333087520, 333087620, 333087720, 333087820, 333087920, 333088020, 333088120, 333088220, 333088320, 333088420, 333088520, 333088620, 333088720, 333088820, 333088920, 333089020, 333089120, 333089220, 333089320, 333089420, 333089520, 333089620, 333089720, 333089820, 333089920, 333090020, 333090120, 333090220, 333090320, 333090420, 333090520, 333090620, 333090720, 333090820, 333090920, 333091020, 333091120, 333091220"/>
    <s v="-0"/>
    <x v="0"/>
    <x v="5"/>
  </r>
  <r>
    <s v="4420"/>
    <s v="2020-11-18 00:00:00"/>
    <s v="2020-11-18 08:46:00"/>
    <s v="Gasto"/>
    <s v="Con Compromiso"/>
    <s v="004"/>
    <x v="2"/>
    <x v="4"/>
    <s v="PRIMA DE VACACIONES"/>
    <s v="Nación"/>
    <x v="0"/>
    <s v="CSF"/>
    <n v="8422878"/>
    <n v="0"/>
    <n v="8422878"/>
    <n v="0"/>
    <s v="NOMINA MES NOVIEMBRE Y PRIMA DE NAVIDAD 2020 TERRITORIAL BOYACÁ"/>
    <s v="5220"/>
    <s v="17720, 17820"/>
    <s v="-0"/>
    <s v="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s v="333040020, 333040120, 333040220, 333040320, 333040420, 333040520, 333040620, 333040720, 333040820, 333040920, 333041020, 333041120, 333041220, 333041320, 333041420, 333041520, 333041620, 333041720, 333041820, 333041920, 333042020, 333042120, 333042220, 333042320, 333042420, 333042520, 333042620, 333042720, 333042820, 333042920, 333043020, 333043120, 333043220, 333043320, 333043420, 333043520, 333043620, 333043720, 333043820, 333043920, 333044020, 333044220, 333044320, 333044420, 333044520, 333044620, 333086720, 333086820, 333086920, 333087020, 333087120, 333087220, 333087320, 333087420, 333087520, 333087620, 333087720, 333087820, 333087920, 333088020, 333088120, 333088220, 333088320, 333088420, 333088520, 333088620, 333088720, 333088820, 333088920, 333089020, 333089120, 333089220, 333089320, 333089420, 333089520, 333089620, 333089720, 333089820, 333089920, 333090020, 333090120, 333090220, 333090320, 333090420, 333090520, 333090620, 333090720, 333090820, 333090920, 333091020, 333091120, 333091220"/>
    <s v="-0"/>
    <x v="0"/>
    <x v="5"/>
  </r>
  <r>
    <s v="4420"/>
    <s v="2020-11-18 00:00:00"/>
    <s v="2020-11-18 08:46:00"/>
    <s v="Gasto"/>
    <s v="Con Compromiso"/>
    <s v="004"/>
    <x v="2"/>
    <x v="6"/>
    <s v="SUBSIDIO DE ALIMENTACIÓN"/>
    <s v="Nación"/>
    <x v="0"/>
    <s v="CSF"/>
    <n v="1982940"/>
    <n v="0"/>
    <n v="1982940"/>
    <n v="0"/>
    <s v="NOMINA MES NOVIEMBRE Y PRIMA DE NAVIDAD 2020 TERRITORIAL BOYACÁ"/>
    <s v="5220"/>
    <s v="17720, 17820"/>
    <s v="-0"/>
    <s v="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s v="333040020, 333040120, 333040220, 333040320, 333040420, 333040520, 333040620, 333040720, 333040820, 333040920, 333041020, 333041120, 333041220, 333041320, 333041420, 333041520, 333041620, 333041720, 333041820, 333041920, 333042020, 333042120, 333042220, 333042320, 333042420, 333042520, 333042620, 333042720, 333042820, 333042920, 333043020, 333043120, 333043220, 333043320, 333043420, 333043520, 333043620, 333043720, 333043820, 333043920, 333044020, 333044220, 333044320, 333044420, 333044520, 333044620, 333086720, 333086820, 333086920, 333087020, 333087120, 333087220, 333087320, 333087420, 333087520, 333087620, 333087720, 333087820, 333087920, 333088020, 333088120, 333088220, 333088320, 333088420, 333088520, 333088620, 333088720, 333088820, 333088920, 333089020, 333089120, 333089220, 333089320, 333089420, 333089520, 333089620, 333089720, 333089820, 333089920, 333090020, 333090120, 333090220, 333090320, 333090420, 333090520, 333090620, 333090720, 333090820, 333090920, 333091020, 333091120, 333091220"/>
    <s v="-0"/>
    <x v="0"/>
    <x v="5"/>
  </r>
  <r>
    <s v="4420"/>
    <s v="2020-11-18 00:00:00"/>
    <s v="2020-11-18 08:46:00"/>
    <s v="Gasto"/>
    <s v="Con Compromiso"/>
    <s v="004"/>
    <x v="2"/>
    <x v="5"/>
    <s v="PRIMA TÉCNICA NO SALARIAL"/>
    <s v="Nación"/>
    <x v="0"/>
    <s v="CSF"/>
    <n v="2354967"/>
    <n v="0"/>
    <n v="2354967"/>
    <n v="0"/>
    <s v="NOMINA MES NOVIEMBRE Y PRIMA DE NAVIDAD 2020 TERRITORIAL BOYACÁ"/>
    <s v="5220"/>
    <s v="17720, 17820"/>
    <s v="-0"/>
    <s v="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s v="333040020, 333040120, 333040220, 333040320, 333040420, 333040520, 333040620, 333040720, 333040820, 333040920, 333041020, 333041120, 333041220, 333041320, 333041420, 333041520, 333041620, 333041720, 333041820, 333041920, 333042020, 333042120, 333042220, 333042320, 333042420, 333042520, 333042620, 333042720, 333042820, 333042920, 333043020, 333043120, 333043220, 333043320, 333043420, 333043520, 333043620, 333043720, 333043820, 333043920, 333044020, 333044220, 333044320, 333044420, 333044520, 333044620, 333086720, 333086820, 333086920, 333087020, 333087120, 333087220, 333087320, 333087420, 333087520, 333087620, 333087720, 333087820, 333087920, 333088020, 333088120, 333088220, 333088320, 333088420, 333088520, 333088620, 333088720, 333088820, 333088920, 333089020, 333089120, 333089220, 333089320, 333089420, 333089520, 333089620, 333089720, 333089820, 333089920, 333090020, 333090120, 333090220, 333090320, 333090420, 333090520, 333090620, 333090720, 333090820, 333090920, 333091020, 333091120, 333091220"/>
    <s v="-0"/>
    <x v="0"/>
    <x v="5"/>
  </r>
  <r>
    <s v="4420"/>
    <s v="2020-11-18 00:00:00"/>
    <s v="2020-11-18 08:46:00"/>
    <s v="Gasto"/>
    <s v="Con Compromiso"/>
    <s v="004"/>
    <x v="2"/>
    <x v="28"/>
    <s v="AUXILIO DE CONECTIVIDAD DIGITAL"/>
    <s v="Nación"/>
    <x v="0"/>
    <s v="CSF"/>
    <n v="2982766"/>
    <n v="0"/>
    <n v="2982766"/>
    <n v="0"/>
    <s v="NOMINA MES NOVIEMBRE Y PRIMA DE NAVIDAD 2020 TERRITORIAL BOYACÁ"/>
    <s v="5220"/>
    <s v="17720, 17820"/>
    <s v="-0"/>
    <s v="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s v="333040020, 333040120, 333040220, 333040320, 333040420, 333040520, 333040620, 333040720, 333040820, 333040920, 333041020, 333041120, 333041220, 333041320, 333041420, 333041520, 333041620, 333041720, 333041820, 333041920, 333042020, 333042120, 333042220, 333042320, 333042420, 333042520, 333042620, 333042720, 333042820, 333042920, 333043020, 333043120, 333043220, 333043320, 333043420, 333043520, 333043620, 333043720, 333043820, 333043920, 333044020, 333044220, 333044320, 333044420, 333044520, 333044620, 333086720, 333086820, 333086920, 333087020, 333087120, 333087220, 333087320, 333087420, 333087520, 333087620, 333087720, 333087820, 333087920, 333088020, 333088120, 333088220, 333088320, 333088420, 333088520, 333088620, 333088720, 333088820, 333088920, 333089020, 333089120, 333089220, 333089320, 333089420, 333089520, 333089620, 333089720, 333089820, 333089920, 333090020, 333090120, 333090220, 333090320, 333090420, 333090520, 333090620, 333090720, 333090820, 333090920, 333091020, 333091120, 333091220"/>
    <s v="-0"/>
    <x v="0"/>
    <x v="5"/>
  </r>
  <r>
    <s v="4520"/>
    <s v="2020-11-18 00:00:00"/>
    <s v="2020-11-18 08:53:00"/>
    <s v="Gasto"/>
    <s v="Con Compromiso"/>
    <s v="004"/>
    <x v="2"/>
    <x v="13"/>
    <s v="SALUD"/>
    <s v="Nación"/>
    <x v="0"/>
    <s v="CSF"/>
    <n v="7164200"/>
    <n v="0"/>
    <n v="7164200"/>
    <n v="0"/>
    <s v="PARAFISCALES NOMINA MES NOVIEMBRE 2020 T. BOYACÁ"/>
    <s v="5320"/>
    <s v="17920"/>
    <s v="-0"/>
    <s v="112420, 112520, 112620, 112720, 112820, 112920, 113020, 113120, 113220, 113320, 113420, 113520, 113620"/>
    <s v="333210520, 333210620, 333210720, 333210820, 333210920, 333211020, 333211120, 333211220, 333211320, 333211420, 333211520, 333211620, 333211720"/>
    <s v="-0"/>
    <x v="0"/>
    <x v="5"/>
  </r>
  <r>
    <s v="4520"/>
    <s v="2020-11-18 00:00:00"/>
    <s v="2020-11-18 08:53:00"/>
    <s v="Gasto"/>
    <s v="Con Compromiso"/>
    <s v="004"/>
    <x v="2"/>
    <x v="15"/>
    <s v="APORTES GENERALES AL SISTEMA DE RIESGOS LABORALES"/>
    <s v="Nación"/>
    <x v="0"/>
    <s v="CSF"/>
    <n v="1413500"/>
    <n v="0"/>
    <n v="1413500"/>
    <n v="0"/>
    <s v="PARAFISCALES NOMINA MES NOVIEMBRE 2020 T. BOYACÁ"/>
    <s v="5320"/>
    <s v="17920"/>
    <s v="-0"/>
    <s v="112420, 112520, 112620, 112720, 112820, 112920, 113020, 113120, 113220, 113320, 113420, 113520, 113620"/>
    <s v="333210520, 333210620, 333210720, 333210820, 333210920, 333211020, 333211120, 333211220, 333211320, 333211420, 333211520, 333211620, 333211720"/>
    <s v="-0"/>
    <x v="0"/>
    <x v="5"/>
  </r>
  <r>
    <s v="4520"/>
    <s v="2020-11-18 00:00:00"/>
    <s v="2020-11-18 08:53:00"/>
    <s v="Gasto"/>
    <s v="Con Compromiso"/>
    <s v="004"/>
    <x v="2"/>
    <x v="11"/>
    <s v="PENSIONES"/>
    <s v="Nación"/>
    <x v="0"/>
    <s v="CSF"/>
    <n v="10112900"/>
    <n v="0"/>
    <n v="10112900"/>
    <n v="0"/>
    <s v="PARAFISCALES NOMINA MES NOVIEMBRE 2020 T. BOYACÁ"/>
    <s v="5320"/>
    <s v="17920"/>
    <s v="-0"/>
    <s v="112420, 112520, 112620, 112720, 112820, 112920, 113020, 113120, 113220, 113320, 113420, 113520, 113620"/>
    <s v="333210520, 333210620, 333210720, 333210820, 333210920, 333211020, 333211120, 333211220, 333211320, 333211420, 333211520, 333211620, 333211720"/>
    <s v="-0"/>
    <x v="0"/>
    <x v="5"/>
  </r>
  <r>
    <s v="4520"/>
    <s v="2020-11-18 00:00:00"/>
    <s v="2020-11-18 08:53:00"/>
    <s v="Gasto"/>
    <s v="Con Compromiso"/>
    <s v="004"/>
    <x v="2"/>
    <x v="14"/>
    <s v="APORTES AL ICBF"/>
    <s v="Nación"/>
    <x v="0"/>
    <s v="CSF"/>
    <n v="3159200"/>
    <n v="0"/>
    <n v="3159200"/>
    <n v="0"/>
    <s v="PARAFISCALES NOMINA MES NOVIEMBRE 2020 T. BOYACÁ"/>
    <s v="5320"/>
    <s v="17920"/>
    <s v="-0"/>
    <s v="112420, 112520, 112620, 112720, 112820, 112920, 113020, 113120, 113220, 113320, 113420, 113520, 113620"/>
    <s v="333210520, 333210620, 333210720, 333210820, 333210920, 333211020, 333211120, 333211220, 333211320, 333211420, 333211520, 333211620, 333211720"/>
    <s v="-0"/>
    <x v="0"/>
    <x v="5"/>
  </r>
  <r>
    <s v="4520"/>
    <s v="2020-11-18 00:00:00"/>
    <s v="2020-11-18 08:53:00"/>
    <s v="Gasto"/>
    <s v="Con Compromiso"/>
    <s v="004"/>
    <x v="2"/>
    <x v="16"/>
    <s v="CAJAS DE COMPENSACIÓN FAMILIAR"/>
    <s v="Nación"/>
    <x v="0"/>
    <s v="CSF"/>
    <n v="4210900"/>
    <n v="0"/>
    <n v="4210900"/>
    <n v="0"/>
    <s v="PARAFISCALES NOMINA MES NOVIEMBRE 2020 T. BOYACÁ"/>
    <s v="5320"/>
    <s v="17920"/>
    <s v="-0"/>
    <s v="112420, 112520, 112620, 112720, 112820, 112920, 113020, 113120, 113220, 113320, 113420, 113520, 113620"/>
    <s v="333210520, 333210620, 333210720, 333210820, 333210920, 333211020, 333211120, 333211220, 333211320, 333211420, 333211520, 333211620, 333211720"/>
    <s v="-0"/>
    <x v="0"/>
    <x v="5"/>
  </r>
  <r>
    <s v="4520"/>
    <s v="2020-11-18 00:00:00"/>
    <s v="2020-11-18 08:53:00"/>
    <s v="Gasto"/>
    <s v="Con Compromiso"/>
    <s v="004"/>
    <x v="2"/>
    <x v="12"/>
    <s v="APORTES AL SENA"/>
    <s v="Nación"/>
    <x v="0"/>
    <s v="CSF"/>
    <n v="2106300"/>
    <n v="0"/>
    <n v="2106300"/>
    <n v="0"/>
    <s v="PARAFISCALES NOMINA MES NOVIEMBRE 2020 T. BOYACÁ"/>
    <s v="5320"/>
    <s v="17920"/>
    <s v="-0"/>
    <s v="112420, 112520, 112620, 112720, 112820, 112920, 113020, 113120, 113220, 113320, 113420, 113520, 113620"/>
    <s v="333210520, 333210620, 333210720, 333210820, 333210920, 333211020, 333211120, 333211220, 333211320, 333211420, 333211520, 333211620, 333211720"/>
    <s v="-0"/>
    <x v="0"/>
    <x v="5"/>
  </r>
  <r>
    <s v="4620"/>
    <s v="2020-11-23 00:00:00"/>
    <s v="2020-11-23 07:53:00"/>
    <s v="Gasto"/>
    <s v="Anulado"/>
    <s v="0500"/>
    <x v="2"/>
    <x v="22"/>
    <s v="ADQUISICIÓN DE BIENES Y SERVICIOS - SERVICIO DE INFORMACIÓN CATASTRAL - ACTUALIZACIÓN  Y GESTIÓN CATASTRAL  NACIONAL"/>
    <s v="Nación"/>
    <x v="2"/>
    <s v="CSF"/>
    <n v="10045043"/>
    <n v="-10045043"/>
    <n v="0"/>
    <n v="0"/>
    <s v="VIATICOS Y GASTOS DE COMISIÓN DE FUNCIONARIOS TERRITORIAL BOYACA A VILLAVICENCIO ATENDER PROCESOS CATASTRALES"/>
    <s v="5420"/>
    <s v="-0"/>
    <s v="-0"/>
    <s v="-0"/>
    <s v="-0"/>
    <s v="-0"/>
    <x v="1"/>
    <x v="1"/>
  </r>
  <r>
    <s v="4720"/>
    <s v="2020-12-21 00:00:00"/>
    <s v="2020-12-21 14:53:00"/>
    <s v="Gasto"/>
    <s v="Con Compromiso"/>
    <s v="004"/>
    <x v="2"/>
    <x v="9"/>
    <s v="BONIFICACIÓN POR SERVICIOS PRESTADOS"/>
    <s v="Nación"/>
    <x v="0"/>
    <s v="CSF"/>
    <n v="2314003"/>
    <n v="0"/>
    <n v="2314003"/>
    <n v="0"/>
    <s v="NOMINA DICIEMBRE 2020 T. BOYACÁ"/>
    <s v="5520"/>
    <s v="20320, 20420"/>
    <s v="-0"/>
    <s v="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s v="376888120, 376888220, 376888320, 376888420, 376888520, 376888620, 376888720, 376888820, 376888920, 376889020, 376889120, 376889220, 376889320, 376889420, 376889520, 376889620, 376889720, 376889820, 376889920, 376890020, 376890120, 376890220, 376890320, 376890420, 376890520, 376890620, 376890720, 376890820, 376890920, 376891120, 376891220, 376891320, 376891420, 376891520, 376891620, 376891720, 376891820, 376891920, 376892120, 376892220, 376892320, 376892420, 376892520, 376892620, 376892720, 377176520, 377176620, 377176720, 377176820, 377176920, 377177020, 377177320, 377177420"/>
    <s v="-0"/>
    <x v="0"/>
    <x v="5"/>
  </r>
  <r>
    <s v="4720"/>
    <s v="2020-12-21 00:00:00"/>
    <s v="2020-12-21 14:53:00"/>
    <s v="Gasto"/>
    <s v="Con Compromiso"/>
    <s v="004"/>
    <x v="2"/>
    <x v="8"/>
    <s v="SUELDO BÁSICO"/>
    <s v="Nación"/>
    <x v="0"/>
    <s v="CSF"/>
    <n v="77779810"/>
    <n v="0"/>
    <n v="77779810"/>
    <n v="0"/>
    <s v="NOMINA DICIEMBRE 2020 T. BOYACÁ"/>
    <s v="5520"/>
    <s v="20320, 20420"/>
    <s v="-0"/>
    <s v="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s v="376888120, 376888220, 376888320, 376888420, 376888520, 376888620, 376888720, 376888820, 376888920, 376889020, 376889120, 376889220, 376889320, 376889420, 376889520, 376889620, 376889720, 376889820, 376889920, 376890020, 376890120, 376890220, 376890320, 376890420, 376890520, 376890620, 376890720, 376890820, 376890920, 376891120, 376891220, 376891320, 376891420, 376891520, 376891620, 376891720, 376891820, 376891920, 376892120, 376892220, 376892320, 376892420, 376892520, 376892620, 376892720, 377176520, 377176620, 377176720, 377176820, 377176920, 377177020, 377177320, 377177420"/>
    <s v="-0"/>
    <x v="0"/>
    <x v="5"/>
  </r>
  <r>
    <s v="4720"/>
    <s v="2020-12-21 00:00:00"/>
    <s v="2020-12-21 14:53:00"/>
    <s v="Gasto"/>
    <s v="Con Compromiso"/>
    <s v="004"/>
    <x v="2"/>
    <x v="4"/>
    <s v="PRIMA DE VACACIONES"/>
    <s v="Nación"/>
    <x v="0"/>
    <s v="CSF"/>
    <n v="9133995"/>
    <n v="0"/>
    <n v="9133995"/>
    <n v="0"/>
    <s v="NOMINA DICIEMBRE 2020 T. BOYACÁ"/>
    <s v="5520"/>
    <s v="20320, 20420"/>
    <s v="-0"/>
    <s v="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s v="376888120, 376888220, 376888320, 376888420, 376888520, 376888620, 376888720, 376888820, 376888920, 376889020, 376889120, 376889220, 376889320, 376889420, 376889520, 376889620, 376889720, 376889820, 376889920, 376890020, 376890120, 376890220, 376890320, 376890420, 376890520, 376890620, 376890720, 376890820, 376890920, 376891120, 376891220, 376891320, 376891420, 376891520, 376891620, 376891720, 376891820, 376891920, 376892120, 376892220, 376892320, 376892420, 376892520, 376892620, 376892720, 377176520, 377176620, 377176720, 377176820, 377176920, 377177020, 377177320, 377177420"/>
    <s v="-0"/>
    <x v="0"/>
    <x v="5"/>
  </r>
  <r>
    <s v="4720"/>
    <s v="2020-12-21 00:00:00"/>
    <s v="2020-12-21 14:53:00"/>
    <s v="Gasto"/>
    <s v="Con Compromiso"/>
    <s v="004"/>
    <x v="2"/>
    <x v="10"/>
    <s v="SUELDO DE VACACIONES"/>
    <s v="Nación"/>
    <x v="0"/>
    <s v="CSF"/>
    <n v="9180793"/>
    <n v="0"/>
    <n v="9180793"/>
    <n v="0"/>
    <s v="NOMINA DICIEMBRE 2020 T. BOYACÁ"/>
    <s v="5520"/>
    <s v="20320, 20420"/>
    <s v="-0"/>
    <s v="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s v="376888120, 376888220, 376888320, 376888420, 376888520, 376888620, 376888720, 376888820, 376888920, 376889020, 376889120, 376889220, 376889320, 376889420, 376889520, 376889620, 376889720, 376889820, 376889920, 376890020, 376890120, 376890220, 376890320, 376890420, 376890520, 376890620, 376890720, 376890820, 376890920, 376891120, 376891220, 376891320, 376891420, 376891520, 376891620, 376891720, 376891820, 376891920, 376892120, 376892220, 376892320, 376892420, 376892520, 376892620, 376892720, 377176520, 377176620, 377176720, 377176820, 377176920, 377177020, 377177320, 377177420"/>
    <s v="-0"/>
    <x v="0"/>
    <x v="5"/>
  </r>
  <r>
    <s v="4720"/>
    <s v="2020-12-21 00:00:00"/>
    <s v="2020-12-21 14:53:00"/>
    <s v="Gasto"/>
    <s v="Con Compromiso"/>
    <s v="004"/>
    <x v="2"/>
    <x v="5"/>
    <s v="PRIMA TÉCNICA NO SALARIAL"/>
    <s v="Nación"/>
    <x v="0"/>
    <s v="CSF"/>
    <n v="2354967"/>
    <n v="0"/>
    <n v="2354967"/>
    <n v="0"/>
    <s v="NOMINA DICIEMBRE 2020 T. BOYACÁ"/>
    <s v="5520"/>
    <s v="20320, 20420"/>
    <s v="-0"/>
    <s v="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s v="376888120, 376888220, 376888320, 376888420, 376888520, 376888620, 376888720, 376888820, 376888920, 376889020, 376889120, 376889220, 376889320, 376889420, 376889520, 376889620, 376889720, 376889820, 376889920, 376890020, 376890120, 376890220, 376890320, 376890420, 376890520, 376890620, 376890720, 376890820, 376890920, 376891120, 376891220, 376891320, 376891420, 376891520, 376891620, 376891720, 376891820, 376891920, 376892120, 376892220, 376892320, 376892420, 376892520, 376892620, 376892720, 377176520, 377176620, 377176720, 377176820, 377176920, 377177020, 377177320, 377177420"/>
    <s v="-0"/>
    <x v="0"/>
    <x v="5"/>
  </r>
  <r>
    <s v="4720"/>
    <s v="2020-12-21 00:00:00"/>
    <s v="2020-12-21 14:53:00"/>
    <s v="Gasto"/>
    <s v="Con Compromiso"/>
    <s v="004"/>
    <x v="2"/>
    <x v="7"/>
    <s v="BONIFICACIÓN ESPECIAL DE RECREACIÓN"/>
    <s v="Nación"/>
    <x v="0"/>
    <s v="CSF"/>
    <n v="720102"/>
    <n v="0"/>
    <n v="720102"/>
    <n v="0"/>
    <s v="NOMINA DICIEMBRE 2020 T. BOYACÁ"/>
    <s v="5520"/>
    <s v="20320, 20420"/>
    <s v="-0"/>
    <s v="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s v="376888120, 376888220, 376888320, 376888420, 376888520, 376888620, 376888720, 376888820, 376888920, 376889020, 376889120, 376889220, 376889320, 376889420, 376889520, 376889620, 376889720, 376889820, 376889920, 376890020, 376890120, 376890220, 376890320, 376890420, 376890520, 376890620, 376890720, 376890820, 376890920, 376891120, 376891220, 376891320, 376891420, 376891520, 376891620, 376891720, 376891820, 376891920, 376892120, 376892220, 376892320, 376892420, 376892520, 376892620, 376892720, 377176520, 377176620, 377176720, 377176820, 377176920, 377177020, 377177320, 377177420"/>
    <s v="-0"/>
    <x v="0"/>
    <x v="5"/>
  </r>
  <r>
    <s v="4720"/>
    <s v="2020-12-21 00:00:00"/>
    <s v="2020-12-21 14:53:00"/>
    <s v="Gasto"/>
    <s v="Con Compromiso"/>
    <s v="004"/>
    <x v="2"/>
    <x v="28"/>
    <s v="AUXILIO DE CONECTIVIDAD DIGITAL"/>
    <s v="Nación"/>
    <x v="0"/>
    <s v="CSF"/>
    <n v="2801057"/>
    <n v="0"/>
    <n v="2801057"/>
    <n v="0"/>
    <s v="NOMINA DICIEMBRE 2020 T. BOYACÁ"/>
    <s v="5520"/>
    <s v="20320, 20420"/>
    <s v="-0"/>
    <s v="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s v="376888120, 376888220, 376888320, 376888420, 376888520, 376888620, 376888720, 376888820, 376888920, 376889020, 376889120, 376889220, 376889320, 376889420, 376889520, 376889620, 376889720, 376889820, 376889920, 376890020, 376890120, 376890220, 376890320, 376890420, 376890520, 376890620, 376890720, 376890820, 376890920, 376891120, 376891220, 376891320, 376891420, 376891520, 376891620, 376891720, 376891820, 376891920, 376892120, 376892220, 376892320, 376892420, 376892520, 376892620, 376892720, 377176520, 377176620, 377176720, 377176820, 377176920, 377177020, 377177320, 377177420"/>
    <s v="-0"/>
    <x v="0"/>
    <x v="5"/>
  </r>
  <r>
    <s v="4720"/>
    <s v="2020-12-21 00:00:00"/>
    <s v="2020-12-21 14:53:00"/>
    <s v="Gasto"/>
    <s v="Con Compromiso"/>
    <s v="004"/>
    <x v="2"/>
    <x v="6"/>
    <s v="SUBSIDIO DE ALIMENTACIÓN"/>
    <s v="Nación"/>
    <x v="0"/>
    <s v="CSF"/>
    <n v="1866166"/>
    <n v="0"/>
    <n v="1866166"/>
    <n v="0"/>
    <s v="NOMINA DICIEMBRE 2020 T. BOYACÁ"/>
    <s v="5520"/>
    <s v="20320, 20420"/>
    <s v="-0"/>
    <s v="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s v="376888120, 376888220, 376888320, 376888420, 376888520, 376888620, 376888720, 376888820, 376888920, 376889020, 376889120, 376889220, 376889320, 376889420, 376889520, 376889620, 376889720, 376889820, 376889920, 376890020, 376890120, 376890220, 376890320, 376890420, 376890520, 376890620, 376890720, 376890820, 376890920, 376891120, 376891220, 376891320, 376891420, 376891520, 376891620, 376891720, 376891820, 376891920, 376892120, 376892220, 376892320, 376892420, 376892520, 376892620, 376892720, 377176520, 377176620, 377176720, 377176820, 377176920, 377177020, 377177320, 377177420"/>
    <s v="-0"/>
    <x v="0"/>
    <x v="5"/>
  </r>
  <r>
    <s v="4820"/>
    <s v="2020-12-21 00:00:00"/>
    <s v="2020-12-21 14:57:00"/>
    <s v="Gasto"/>
    <s v="Con Compromiso"/>
    <s v="004"/>
    <x v="2"/>
    <x v="13"/>
    <s v="SALUD"/>
    <s v="Nación"/>
    <x v="0"/>
    <s v="CSF"/>
    <n v="7090800"/>
    <n v="0"/>
    <n v="7090800"/>
    <n v="0"/>
    <s v="PARAFISCALES MES DICIEMBRE 2020 NOMINA"/>
    <s v="5620"/>
    <s v="20520"/>
    <s v="-0"/>
    <s v="124520, 124620, 124720, 124820, 124920, 125020, 125120, 125220, 125320, 125420, 125520, 125620, 125720"/>
    <s v="380297920, 380298020, 380298120, 380298220, 380298320, 380298420, 380298520, 380298620, 380298720, 380298820, 380298920, 380299020, 380299120"/>
    <s v="-0"/>
    <x v="0"/>
    <x v="5"/>
  </r>
  <r>
    <s v="4820"/>
    <s v="2020-12-21 00:00:00"/>
    <s v="2020-12-21 14:57:00"/>
    <s v="Gasto"/>
    <s v="Con Compromiso"/>
    <s v="004"/>
    <x v="2"/>
    <x v="14"/>
    <s v="APORTES AL ICBF"/>
    <s v="Nación"/>
    <x v="0"/>
    <s v="CSF"/>
    <n v="3598500"/>
    <n v="0"/>
    <n v="3598500"/>
    <n v="0"/>
    <s v="PARAFISCALES MES DICIEMBRE 2020 NOMINA"/>
    <s v="5620"/>
    <s v="20520"/>
    <s v="-0"/>
    <s v="124520, 124620, 124720, 124820, 124920, 125020, 125120, 125220, 125320, 125420, 125520, 125620, 125720"/>
    <s v="380297920, 380298020, 380298120, 380298220, 380298320, 380298420, 380298520, 380298620, 380298720, 380298820, 380298920, 380299020, 380299120"/>
    <s v="-0"/>
    <x v="0"/>
    <x v="5"/>
  </r>
  <r>
    <s v="4820"/>
    <s v="2020-12-21 00:00:00"/>
    <s v="2020-12-21 14:57:00"/>
    <s v="Gasto"/>
    <s v="Con Compromiso"/>
    <s v="004"/>
    <x v="2"/>
    <x v="12"/>
    <s v="APORTES AL SENA"/>
    <s v="Nación"/>
    <x v="0"/>
    <s v="CSF"/>
    <n v="2399500"/>
    <n v="0"/>
    <n v="2399500"/>
    <n v="0"/>
    <s v="PARAFISCALES MES DICIEMBRE 2020 NOMINA"/>
    <s v="5620"/>
    <s v="20520"/>
    <s v="-0"/>
    <s v="124520, 124620, 124720, 124820, 124920, 125020, 125120, 125220, 125320, 125420, 125520, 125620, 125720"/>
    <s v="380297920, 380298020, 380298120, 380298220, 380298320, 380298420, 380298520, 380298620, 380298720, 380298820, 380298920, 380299020, 380299120"/>
    <s v="-0"/>
    <x v="0"/>
    <x v="5"/>
  </r>
  <r>
    <s v="4820"/>
    <s v="2020-12-21 00:00:00"/>
    <s v="2020-12-21 14:57:00"/>
    <s v="Gasto"/>
    <s v="Con Compromiso"/>
    <s v="004"/>
    <x v="2"/>
    <x v="16"/>
    <s v="CAJAS DE COMPENSACIÓN FAMILIAR"/>
    <s v="Nación"/>
    <x v="0"/>
    <s v="CSF"/>
    <n v="4797000"/>
    <n v="0"/>
    <n v="4797000"/>
    <n v="0"/>
    <s v="PARAFISCALES MES DICIEMBRE 2020 NOMINA"/>
    <s v="5620"/>
    <s v="20520"/>
    <s v="-0"/>
    <s v="124520, 124620, 124720, 124820, 124920, 125020, 125120, 125220, 125320, 125420, 125520, 125620, 125720"/>
    <s v="380297920, 380298020, 380298120, 380298220, 380298320, 380298420, 380298520, 380298620, 380298720, 380298820, 380298920, 380299020, 380299120"/>
    <s v="-0"/>
    <x v="0"/>
    <x v="5"/>
  </r>
  <r>
    <s v="4820"/>
    <s v="2020-12-21 00:00:00"/>
    <s v="2020-12-21 14:57:00"/>
    <s v="Gasto"/>
    <s v="Con Compromiso"/>
    <s v="004"/>
    <x v="2"/>
    <x v="11"/>
    <s v="PENSIONES"/>
    <s v="Nación"/>
    <x v="0"/>
    <s v="CSF"/>
    <n v="10009600"/>
    <n v="0"/>
    <n v="10009600"/>
    <n v="0"/>
    <s v="PARAFISCALES MES DICIEMBRE 2020 NOMINA"/>
    <s v="5620"/>
    <s v="20520"/>
    <s v="-0"/>
    <s v="124520, 124620, 124720, 124820, 124920, 125020, 125120, 125220, 125320, 125420, 125520, 125620, 125720"/>
    <s v="380297920, 380298020, 380298120, 380298220, 380298320, 380298420, 380298520, 380298620, 380298720, 380298820, 380298920, 380299020, 380299120"/>
    <s v="-0"/>
    <x v="0"/>
    <x v="5"/>
  </r>
  <r>
    <s v="4820"/>
    <s v="2020-12-21 00:00:00"/>
    <s v="2020-12-21 14:57:00"/>
    <s v="Gasto"/>
    <s v="Con Compromiso"/>
    <s v="004"/>
    <x v="2"/>
    <x v="15"/>
    <s v="APORTES GENERALES AL SISTEMA DE RIESGOS LABORALES"/>
    <s v="Nación"/>
    <x v="0"/>
    <s v="CSF"/>
    <n v="1386100"/>
    <n v="0"/>
    <n v="1386100"/>
    <n v="0"/>
    <s v="PARAFISCALES MES DICIEMBRE 2020 NOMINA"/>
    <s v="5620"/>
    <s v="20520"/>
    <s v="-0"/>
    <s v="124520, 124620, 124720, 124820, 124920, 125020, 125120, 125220, 125320, 125420, 125520, 125620, 125720"/>
    <s v="380297920, 380298020, 380298120, 380298220, 380298320, 380298420, 380298520, 380298620, 380298720, 380298820, 380298920, 380299020, 380299120"/>
    <s v="-0"/>
    <x v="0"/>
    <x v="5"/>
  </r>
  <r>
    <s v="4920"/>
    <s v="2020-12-22 00:00:00"/>
    <s v="2020-12-22 15:20:00"/>
    <s v="Gasto"/>
    <s v="Con Compromiso"/>
    <s v="004"/>
    <x v="2"/>
    <x v="11"/>
    <s v="PENSIONES"/>
    <s v="Nación"/>
    <x v="0"/>
    <s v="CSF"/>
    <n v="7916800"/>
    <n v="0"/>
    <n v="7916800"/>
    <n v="0"/>
    <s v="PAGO PLANILLA SOI REAJUSTE NOMINA MES ABRIL 2020 TERRITORIAL BOYACÁ"/>
    <s v="5720"/>
    <s v="20620"/>
    <s v="-0"/>
    <s v="126920, 127020, 127120, 127220"/>
    <s v="381559920, 381560020, 381560220, 381560320"/>
    <s v="-0"/>
    <x v="0"/>
    <x v="5"/>
  </r>
  <r>
    <s v="5020"/>
    <s v="2020-12-28 00:00:00"/>
    <s v="2020-12-28 12:01:00"/>
    <s v="Gasto"/>
    <s v="Con Compromiso"/>
    <s v="004"/>
    <x v="2"/>
    <x v="18"/>
    <s v="SERVICIOS DE TRANSPORTE DE PASAJEROS"/>
    <s v="Nación"/>
    <x v="0"/>
    <s v="CSF"/>
    <n v="15162000"/>
    <n v="-3912000"/>
    <n v="11250000"/>
    <n v="0"/>
    <s v="TRASLADO FUNCIONARIOS DE UNIDADES OPERATIVAS A SEDE TUNJA - BOYACÁ"/>
    <s v="5820"/>
    <s v="20720, 20820, 20920, 21020, 21120, 21220, 21320, 21420, 21520, 21620, 21720, 21820, 21920, 22020, 22120"/>
    <s v="47920, 48020, 48120, 48220, 48320, 48420, 48520, 48620, 48720, 48820, 48920, 49020, 49120, 49220, 49320"/>
    <s v="129920, 130020, 130120, 130220, 130320, 130420, 130520, 130620, 130720, 130820, 130920, 131020, 131120, 131220, 131320"/>
    <s v="393099320, 393250320, 393254920, 393259220, 393264120, 393269220, 393278520, 393294720, 393300020, 393305520, 393310320, 393323720, 393330220, 393360720, 393364020"/>
    <s v="-0"/>
    <x v="0"/>
    <x v="5"/>
  </r>
  <r>
    <s v="120"/>
    <s v="2020-01-08 00:00:00"/>
    <s v="2020-01-08 12:26:00"/>
    <s v="Gasto"/>
    <s v="Con Compromiso"/>
    <s v="005"/>
    <x v="3"/>
    <x v="0"/>
    <s v="SERVICIOS DE DISTRIBUCIÓN DE ELECTRICIDAD, GAS Y AGUA (POR CUENTA PROPIA)"/>
    <s v="Nación"/>
    <x v="0"/>
    <s v="CSF"/>
    <n v="18000000"/>
    <n v="2501364"/>
    <n v="20501364"/>
    <n v="0"/>
    <s v="SERVICIO PUBLICO DE ENERGÍA PARA OFICINAS Y SEDE ARCHIVO VIGENCIA 2020."/>
    <s v="120"/>
    <s v="820, 1220, 1420, 2620, 3020, 5420, 5520, 6220, 7320, 8320, 8420, 9220, 10220, 11220, 12520, 15420, 16720"/>
    <s v="520, 920, 1020, 2120, 2620, 4120, 4220, 6120, 7620, 9120, 9220, 10820, 12620, 14920, 18020, 22220, 26720"/>
    <s v="520, 4520, 4620, 9020, 9320, 9420, 14420, 14520, 18620, 26520, 33920, 34020, 39320, 44420, 50520, 56620, 66020, 74320"/>
    <s v="6360020, 10095920, 13245420, 33979520, 37155620, 41195820, 73029420, 73031220, 103105920, 130850320, 162923220, 170358520, 200358420, 237143920, 267849520, 298500920, 349878820, 384829820"/>
    <s v="-0"/>
    <x v="0"/>
    <x v="6"/>
  </r>
  <r>
    <s v="220"/>
    <s v="2020-01-08 00:00:00"/>
    <s v="2020-01-08 12:30:00"/>
    <s v="Gasto"/>
    <s v="Anulado"/>
    <s v="005"/>
    <x v="3"/>
    <x v="33"/>
    <s v="SERVICIOS FINANCIEROS Y SERVICIOS CONEXOS"/>
    <s v="Nación"/>
    <x v="0"/>
    <s v="CSF"/>
    <n v="52302000"/>
    <n v="-52302000"/>
    <n v="0"/>
    <n v="0"/>
    <s v="CUOTA DE ADMINISTRACIÓN DE OFICINAS, ARCHIVO Y PARQUEADEROS VIGENCIA 2020."/>
    <s v="220"/>
    <s v="220, 320, 420"/>
    <s v="-0"/>
    <s v="-0"/>
    <s v="-0"/>
    <s v="-0"/>
    <x v="0"/>
    <x v="6"/>
  </r>
  <r>
    <s v="320"/>
    <s v="2020-01-08 00:00:00"/>
    <s v="2020-01-08 12:33:00"/>
    <s v="Gasto"/>
    <s v="Con Compromiso"/>
    <s v="005"/>
    <x v="3"/>
    <x v="1"/>
    <s v="SERVICIOS DE TELECOMUNICACIONES, TRANSMISIÓN Y SUMINISTRO DE INFORMACIÓN"/>
    <s v="Nación"/>
    <x v="0"/>
    <s v="CSF"/>
    <n v="5000000"/>
    <n v="1337271"/>
    <n v="6337271"/>
    <n v="0"/>
    <s v="SERVICIO DE TELEFONÍA VIGENCIA 2020."/>
    <s v="320"/>
    <s v="120, 920, 1820, 2020, 3620, 4120, 5620, 6920, 7820, 8820, 9820, 10820, 11920, 14120, 16020"/>
    <s v="120, 720, 1620, 1720, 3520, 3620, 5720, 7420, 8920, 10620, 12420, 14620, 16920, 20420, 23720"/>
    <s v="120, 620, 5220, 5320, 10020, 10120, 16020, 22620, 30020, 35420, 40920, 46520, 52520, 59020, 67320"/>
    <s v="5542320, 6360520, 23879120, 26936820, 52530620, 53821620, 91150420, 120326320, 153369320, 185039320, 219490420, 256758920, 284161120, 322694120, 360873920"/>
    <s v="-0"/>
    <x v="0"/>
    <x v="6"/>
  </r>
  <r>
    <s v="420"/>
    <s v="2020-01-16 00:00:00"/>
    <s v="2020-01-16 08:50:00"/>
    <s v="Gasto"/>
    <s v="Con Compromiso"/>
    <s v="005"/>
    <x v="3"/>
    <x v="31"/>
    <s v="SERVICIOS INMOBILIARIOS"/>
    <s v="Nación"/>
    <x v="0"/>
    <s v="CSF"/>
    <n v="52302000"/>
    <n v="4276000"/>
    <n v="56578000"/>
    <n v="0"/>
    <s v="CUOTA DE ADMINISTRACIÓN DE OFICINAS, SEDE ARCHIVO Y PARQUEADEROS VIGENCIA 2020."/>
    <s v="420"/>
    <s v="520, 620, 720, 1520, 1620, 1920, 3220, 3420, 3520, 5720, 5820, 5920, 6520, 6620, 6720, 7620, 7720, 7920, 8520, 8720, 9320, 9520, 9620, 9720, 10520, 10620, 10720, 11720, 11820, 12020, 13620, 13720, 13820, 15620, 16120, 16220"/>
    <s v="220, 320, 420, 1120, 1220, 1520, 3220, 3320, 3420, 5820, 5920, 6020, 7120, 7220, 7320, 8720, 8820, 9020, 10320, 10520, 10920, 11920, 12220, 12320, 14320, 14420, 14520, 16520, 16720, 17720, 19420, 20020, 20220, 22320, 23920, 24020"/>
    <s v="220, 320, 420, 4320, 4420, 4720, 4820, 5120, 9720, 9820, 9920, 16120, 16220, 16320, 22320, 22420, 22520, 29820, 29920, 30120, 35120, 35320, 39420, 40320, 40720, 40820, 46220, 46320, 46420, 52120, 52320, 52720, 58020, 58620, 58820, 66120, 67420, 67520"/>
    <s v="5576320, 5580220, 5584520, 10068920, 10090920, 21107320, 21110320, 23878220, 46043420, 50630520, 50637020, 91151120, 91151620, 98733520, 118793020, 118794620, 118796220, 152224320, 152225720, 155135220, 174444820, 178947920, 200359420, 211672320, 217737120, 217738120, 250758920, 250762420, 256756020, 282274620, 282297520, 293671020, 312508120, 314724520, 322690420, 349881020, 361728620, 361739220"/>
    <s v="-0"/>
    <x v="0"/>
    <x v="6"/>
  </r>
  <r>
    <s v="520"/>
    <s v="2020-01-22 00:00:00"/>
    <s v="2020-01-22 11:47:00"/>
    <s v="Gasto"/>
    <s v="Con Compromiso"/>
    <s v="005"/>
    <x v="3"/>
    <x v="6"/>
    <s v="SUBSIDIO DE ALIMENTACIÓN"/>
    <s v="Nación"/>
    <x v="0"/>
    <s v="CSF"/>
    <n v="754536"/>
    <n v="0"/>
    <n v="754536"/>
    <n v="0"/>
    <s v="Nómina mes de enero de 2020."/>
    <s v="520"/>
    <s v="1020, 1120"/>
    <s v="-0"/>
    <s v="720, 820, 920, 1020, 1120, 1220, 1320, 1420, 1520, 1620, 1720, 1820, 1920, 2020, 2120, 2220, 2320, 2420, 2520, 2620, 2720, 2820, 2920"/>
    <s v="8014120, 8014220, 8014320, 8014420, 8014520, 8014620, 8014720, 8014820, 8014920, 8015020, 8015220, 8015320, 8015420, 8015520, 8015620, 8015720, 8015820, 8015920, 8016020, 8016120, 8016220, 8016320, 8016420"/>
    <s v="-0"/>
    <x v="0"/>
    <x v="6"/>
  </r>
  <r>
    <s v="520"/>
    <s v="2020-01-22 00:00:00"/>
    <s v="2020-01-22 11:47:00"/>
    <s v="Gasto"/>
    <s v="Con Compromiso"/>
    <s v="005"/>
    <x v="3"/>
    <x v="10"/>
    <s v="SUELDO DE VACACIONES"/>
    <s v="Nación"/>
    <x v="0"/>
    <s v="CSF"/>
    <n v="5585231"/>
    <n v="0"/>
    <n v="5585231"/>
    <n v="0"/>
    <s v="Nómina mes de enero de 2020."/>
    <s v="520"/>
    <s v="1020, 1120"/>
    <s v="-0"/>
    <s v="720, 820, 920, 1020, 1120, 1220, 1320, 1420, 1520, 1620, 1720, 1820, 1920, 2020, 2120, 2220, 2320, 2420, 2520, 2620, 2720, 2820, 2920"/>
    <s v="8014120, 8014220, 8014320, 8014420, 8014520, 8014620, 8014720, 8014820, 8014920, 8015020, 8015220, 8015320, 8015420, 8015520, 8015620, 8015720, 8015820, 8015920, 8016020, 8016120, 8016220, 8016320, 8016420"/>
    <s v="-0"/>
    <x v="0"/>
    <x v="6"/>
  </r>
  <r>
    <s v="520"/>
    <s v="2020-01-22 00:00:00"/>
    <s v="2020-01-22 11:47:00"/>
    <s v="Gasto"/>
    <s v="Con Compromiso"/>
    <s v="005"/>
    <x v="3"/>
    <x v="8"/>
    <s v="SUELDO BÁSICO"/>
    <s v="Nación"/>
    <x v="0"/>
    <s v="CSF"/>
    <n v="36258646"/>
    <n v="0"/>
    <n v="36258646"/>
    <n v="0"/>
    <s v="Nómina mes de enero de 2020."/>
    <s v="520"/>
    <s v="1020, 1120"/>
    <s v="-0"/>
    <s v="720, 820, 920, 1020, 1120, 1220, 1320, 1420, 1520, 1620, 1720, 1820, 1920, 2020, 2120, 2220, 2320, 2420, 2520, 2620, 2720, 2820, 2920"/>
    <s v="8014120, 8014220, 8014320, 8014420, 8014520, 8014620, 8014720, 8014820, 8014920, 8015020, 8015220, 8015320, 8015420, 8015520, 8015620, 8015720, 8015820, 8015920, 8016020, 8016120, 8016220, 8016320, 8016420"/>
    <s v="-0"/>
    <x v="0"/>
    <x v="6"/>
  </r>
  <r>
    <s v="520"/>
    <s v="2020-01-22 00:00:00"/>
    <s v="2020-01-22 11:47:00"/>
    <s v="Gasto"/>
    <s v="Con Compromiso"/>
    <s v="005"/>
    <x v="3"/>
    <x v="7"/>
    <s v="BONIFICACIÓN ESPECIAL DE RECREACIÓN"/>
    <s v="Nación"/>
    <x v="0"/>
    <s v="CSF"/>
    <n v="508760"/>
    <n v="0"/>
    <n v="508760"/>
    <n v="0"/>
    <s v="Nómina mes de enero de 2020."/>
    <s v="520"/>
    <s v="1020, 1120"/>
    <s v="-0"/>
    <s v="720, 820, 920, 1020, 1120, 1220, 1320, 1420, 1520, 1620, 1720, 1820, 1920, 2020, 2120, 2220, 2320, 2420, 2520, 2620, 2720, 2820, 2920"/>
    <s v="8014120, 8014220, 8014320, 8014420, 8014520, 8014620, 8014720, 8014820, 8014920, 8015020, 8015220, 8015320, 8015420, 8015520, 8015620, 8015720, 8015820, 8015920, 8016020, 8016120, 8016220, 8016320, 8016420"/>
    <s v="-0"/>
    <x v="0"/>
    <x v="6"/>
  </r>
  <r>
    <s v="520"/>
    <s v="2020-01-22 00:00:00"/>
    <s v="2020-01-22 11:47:00"/>
    <s v="Gasto"/>
    <s v="Con Compromiso"/>
    <s v="005"/>
    <x v="3"/>
    <x v="4"/>
    <s v="PRIMA DE VACACIONES"/>
    <s v="Nación"/>
    <x v="0"/>
    <s v="CSF"/>
    <n v="6614089"/>
    <n v="0"/>
    <n v="6614089"/>
    <n v="0"/>
    <s v="Nómina mes de enero de 2020."/>
    <s v="520"/>
    <s v="1020, 1120"/>
    <s v="-0"/>
    <s v="720, 820, 920, 1020, 1120, 1220, 1320, 1420, 1520, 1620, 1720, 1820, 1920, 2020, 2120, 2220, 2320, 2420, 2520, 2620, 2720, 2820, 2920"/>
    <s v="8014120, 8014220, 8014320, 8014420, 8014520, 8014620, 8014720, 8014820, 8014920, 8015020, 8015220, 8015320, 8015420, 8015520, 8015620, 8015720, 8015820, 8015920, 8016020, 8016120, 8016220, 8016320, 8016420"/>
    <s v="-0"/>
    <x v="0"/>
    <x v="6"/>
  </r>
  <r>
    <s v="520"/>
    <s v="2020-01-22 00:00:00"/>
    <s v="2020-01-22 11:47:00"/>
    <s v="Gasto"/>
    <s v="Con Compromiso"/>
    <s v="005"/>
    <x v="3"/>
    <x v="3"/>
    <s v="AUXILIO DE TRANSPORTE"/>
    <s v="Nación"/>
    <x v="0"/>
    <s v="CSF"/>
    <n v="1028540"/>
    <n v="0"/>
    <n v="1028540"/>
    <n v="0"/>
    <s v="Nómina mes de enero de 2020."/>
    <s v="520"/>
    <s v="1020, 1120"/>
    <s v="-0"/>
    <s v="720, 820, 920, 1020, 1120, 1220, 1320, 1420, 1520, 1620, 1720, 1820, 1920, 2020, 2120, 2220, 2320, 2420, 2520, 2620, 2720, 2820, 2920"/>
    <s v="8014120, 8014220, 8014320, 8014420, 8014520, 8014620, 8014720, 8014820, 8014920, 8015020, 8015220, 8015320, 8015420, 8015520, 8015620, 8015720, 8015820, 8015920, 8016020, 8016120, 8016220, 8016320, 8016420"/>
    <s v="-0"/>
    <x v="0"/>
    <x v="6"/>
  </r>
  <r>
    <s v="520"/>
    <s v="2020-01-22 00:00:00"/>
    <s v="2020-01-22 11:47:00"/>
    <s v="Gasto"/>
    <s v="Con Compromiso"/>
    <s v="005"/>
    <x v="3"/>
    <x v="9"/>
    <s v="BONIFICACIÓN POR SERVICIOS PRESTADOS"/>
    <s v="Nación"/>
    <x v="0"/>
    <s v="CSF"/>
    <n v="1747270"/>
    <n v="0"/>
    <n v="1747270"/>
    <n v="0"/>
    <s v="Nómina mes de enero de 2020."/>
    <s v="520"/>
    <s v="1020, 1120"/>
    <s v="-0"/>
    <s v="720, 820, 920, 1020, 1120, 1220, 1320, 1420, 1520, 1620, 1720, 1820, 1920, 2020, 2120, 2220, 2320, 2420, 2520, 2620, 2720, 2820, 2920"/>
    <s v="8014120, 8014220, 8014320, 8014420, 8014520, 8014620, 8014720, 8014820, 8014920, 8015020, 8015220, 8015320, 8015420, 8015520, 8015620, 8015720, 8015820, 8015920, 8016020, 8016120, 8016220, 8016320, 8016420"/>
    <s v="-0"/>
    <x v="0"/>
    <x v="6"/>
  </r>
  <r>
    <s v="620"/>
    <s v="2020-01-22 00:00:00"/>
    <s v="2020-01-22 11:54:00"/>
    <s v="Gasto"/>
    <s v="Con Compromiso"/>
    <s v="005"/>
    <x v="3"/>
    <x v="12"/>
    <s v="APORTES AL SENA"/>
    <s v="Nación"/>
    <x v="0"/>
    <s v="CSF"/>
    <n v="928500"/>
    <n v="0"/>
    <n v="928500"/>
    <n v="0"/>
    <s v="Aportes patronales sobre la nómina del mes de enero de 2020."/>
    <s v="620"/>
    <s v="1320"/>
    <s v="-0"/>
    <s v="3020, 3120, 3220, 3320, 3420, 3520, 3620, 3720, 3820, 3920, 4020, 4120, 4220"/>
    <s v="9110420, 9110520, 9110620, 9110720, 9110820, 9110920, 9111020, 9111120, 9111220, 9111320, 9111420, 9111520, 9111620"/>
    <s v="-0"/>
    <x v="0"/>
    <x v="6"/>
  </r>
  <r>
    <s v="620"/>
    <s v="2020-01-22 00:00:00"/>
    <s v="2020-01-22 11:54:00"/>
    <s v="Gasto"/>
    <s v="Con Compromiso"/>
    <s v="005"/>
    <x v="3"/>
    <x v="14"/>
    <s v="APORTES AL ICBF"/>
    <s v="Nación"/>
    <x v="0"/>
    <s v="CSF"/>
    <n v="1393200"/>
    <n v="0"/>
    <n v="1393200"/>
    <n v="0"/>
    <s v="Aportes patronales sobre la nómina del mes de enero de 2020."/>
    <s v="620"/>
    <s v="1320"/>
    <s v="-0"/>
    <s v="3020, 3120, 3220, 3320, 3420, 3520, 3620, 3720, 3820, 3920, 4020, 4120, 4220"/>
    <s v="9110420, 9110520, 9110620, 9110720, 9110820, 9110920, 9111020, 9111120, 9111220, 9111320, 9111420, 9111520, 9111620"/>
    <s v="-0"/>
    <x v="0"/>
    <x v="6"/>
  </r>
  <r>
    <s v="620"/>
    <s v="2020-01-22 00:00:00"/>
    <s v="2020-01-22 11:54:00"/>
    <s v="Gasto"/>
    <s v="Con Compromiso"/>
    <s v="005"/>
    <x v="3"/>
    <x v="11"/>
    <s v="PENSIONES"/>
    <s v="Nación"/>
    <x v="0"/>
    <s v="CSF"/>
    <n v="4560600"/>
    <n v="0"/>
    <n v="4560600"/>
    <n v="0"/>
    <s v="Aportes patronales sobre la nómina del mes de enero de 2020."/>
    <s v="620"/>
    <s v="1320"/>
    <s v="-0"/>
    <s v="3020, 3120, 3220, 3320, 3420, 3520, 3620, 3720, 3820, 3920, 4020, 4120, 4220"/>
    <s v="9110420, 9110520, 9110620, 9110720, 9110820, 9110920, 9111020, 9111120, 9111220, 9111320, 9111420, 9111520, 9111620"/>
    <s v="-0"/>
    <x v="0"/>
    <x v="6"/>
  </r>
  <r>
    <s v="620"/>
    <s v="2020-01-22 00:00:00"/>
    <s v="2020-01-22 11:54:00"/>
    <s v="Gasto"/>
    <s v="Con Compromiso"/>
    <s v="005"/>
    <x v="3"/>
    <x v="13"/>
    <s v="SALUD"/>
    <s v="Nación"/>
    <x v="0"/>
    <s v="CSF"/>
    <n v="3230500"/>
    <n v="0"/>
    <n v="3230500"/>
    <n v="0"/>
    <s v="Aportes patronales sobre la nómina del mes de enero de 2020."/>
    <s v="620"/>
    <s v="1320"/>
    <s v="-0"/>
    <s v="3020, 3120, 3220, 3320, 3420, 3520, 3620, 3720, 3820, 3920, 4020, 4120, 4220"/>
    <s v="9110420, 9110520, 9110620, 9110720, 9110820, 9110920, 9111020, 9111120, 9111220, 9111320, 9111420, 9111520, 9111620"/>
    <s v="-0"/>
    <x v="0"/>
    <x v="6"/>
  </r>
  <r>
    <s v="620"/>
    <s v="2020-01-22 00:00:00"/>
    <s v="2020-01-22 11:54:00"/>
    <s v="Gasto"/>
    <s v="Con Compromiso"/>
    <s v="005"/>
    <x v="3"/>
    <x v="15"/>
    <s v="APORTES GENERALES AL SISTEMA DE RIESGOS LABORALES"/>
    <s v="Nación"/>
    <x v="0"/>
    <s v="CSF"/>
    <n v="461500"/>
    <n v="0"/>
    <n v="461500"/>
    <n v="0"/>
    <s v="Aportes patronales sobre la nómina del mes de enero de 2020."/>
    <s v="620"/>
    <s v="1320"/>
    <s v="-0"/>
    <s v="3020, 3120, 3220, 3320, 3420, 3520, 3620, 3720, 3820, 3920, 4020, 4120, 4220"/>
    <s v="9110420, 9110520, 9110620, 9110720, 9110820, 9110920, 9111020, 9111120, 9111220, 9111320, 9111420, 9111520, 9111620"/>
    <s v="-0"/>
    <x v="0"/>
    <x v="6"/>
  </r>
  <r>
    <s v="620"/>
    <s v="2020-01-22 00:00:00"/>
    <s v="2020-01-22 11:54:00"/>
    <s v="Gasto"/>
    <s v="Con Compromiso"/>
    <s v="005"/>
    <x v="3"/>
    <x v="16"/>
    <s v="CAJAS DE COMPENSACIÓN FAMILIAR"/>
    <s v="Nación"/>
    <x v="0"/>
    <s v="CSF"/>
    <n v="1856800"/>
    <n v="0"/>
    <n v="1856800"/>
    <n v="0"/>
    <s v="Aportes patronales sobre la nómina del mes de enero de 2020."/>
    <s v="620"/>
    <s v="1320"/>
    <s v="-0"/>
    <s v="3020, 3120, 3220, 3320, 3420, 3520, 3620, 3720, 3820, 3920, 4020, 4120, 4220"/>
    <s v="9110420, 9110520, 9110620, 9110720, 9110820, 9110920, 9111020, 9111120, 9111220, 9111320, 9111420, 9111520, 9111620"/>
    <s v="-0"/>
    <x v="0"/>
    <x v="6"/>
  </r>
  <r>
    <s v="720"/>
    <s v="2020-02-11 00:00:00"/>
    <s v="2020-02-11 11:17:00"/>
    <s v="Gasto"/>
    <s v="Con Compromiso"/>
    <s v="005"/>
    <x v="3"/>
    <x v="18"/>
    <s v="SERVICIOS DE TRANSPORTE DE PASAJEROS"/>
    <s v="Nación"/>
    <x v="0"/>
    <s v="CSF"/>
    <n v="78400"/>
    <n v="0"/>
    <n v="78400"/>
    <n v="0"/>
    <s v="Comisión de los directores territoriales a reunión en la Dirección General."/>
    <s v="720"/>
    <s v="1720"/>
    <s v="1320"/>
    <s v="4920"/>
    <s v="23788620"/>
    <s v="-0"/>
    <x v="0"/>
    <x v="6"/>
  </r>
  <r>
    <s v="720"/>
    <s v="2020-02-11 00:00:00"/>
    <s v="2020-02-11 11:17:00"/>
    <s v="Gasto"/>
    <s v="Con Compromiso"/>
    <s v="005"/>
    <x v="3"/>
    <x v="19"/>
    <s v="VIÁTICOS DE LOS FUNCIONARIOS EN COMISIÓN"/>
    <s v="Nación"/>
    <x v="0"/>
    <s v="CSF"/>
    <n v="258320"/>
    <n v="-29454"/>
    <n v="228866"/>
    <n v="0"/>
    <s v="Comisión de los directores territoriales a reunión en la Dirección General."/>
    <s v="720"/>
    <s v="1720"/>
    <s v="1320"/>
    <s v="4920"/>
    <s v="23788620"/>
    <s v="-0"/>
    <x v="0"/>
    <x v="6"/>
  </r>
  <r>
    <s v="820"/>
    <s v="2020-02-17 00:00:00"/>
    <s v="2020-02-17 12:47:00"/>
    <s v="Gasto"/>
    <s v="Con Compromiso"/>
    <s v="0500"/>
    <x v="3"/>
    <x v="22"/>
    <s v="ADQUISICIÓN DE BIENES Y SERVICIOS - SERVICIO DE INFORMACIÓN CATASTRAL - ACTUALIZACIÓN  Y GESTIÓN CATASTRAL  NACIONAL"/>
    <s v="Nación"/>
    <x v="2"/>
    <s v="CSF"/>
    <n v="23562191"/>
    <n v="-16429940"/>
    <n v="7132251"/>
    <n v="0"/>
    <s v="Viáticos proceso de conservación DT Caldas vigencia 2020."/>
    <s v="820"/>
    <s v="2120, 2220, 2820, 2920, 3720, 3820, 3920, 4020, 11320, 11420, 11520, 12320, 12920, 13020, 13120"/>
    <s v="1920, 2020, 2420, 2520, 3720, 3820, 3920, 4020, 16020, 16120, 16220, 17920, 18120, 19620, 19720"/>
    <s v="5420, 5520, 9120, 9220, 14620, 14720, 14820, 14920, 51620, 51720, 51820, 55120, 56720, 58120, 58220"/>
    <s v="28988920, 28997220, 37117220, 37128420, 73034420, 73037220, 73040620, 73063020, 274586220, 274587220, 274588020, 296605620, 303788620, 312514020, 312514920"/>
    <s v="420"/>
    <x v="1"/>
    <x v="1"/>
  </r>
  <r>
    <s v="920"/>
    <s v="2020-02-21 00:00:00"/>
    <s v="2020-02-21 08:49:00"/>
    <s v="Gasto"/>
    <s v="Con Compromiso"/>
    <s v="005"/>
    <x v="3"/>
    <x v="3"/>
    <s v="AUXILIO DE TRANSPORTE"/>
    <s v="Nación"/>
    <x v="0"/>
    <s v="CSF"/>
    <n v="939399"/>
    <n v="0"/>
    <n v="939399"/>
    <n v="0"/>
    <s v="Nómina mes de febrero de 2020."/>
    <s v="920"/>
    <s v="2320, 2420"/>
    <s v="-0"/>
    <s v="5620, 5720, 5820, 5920, 6020, 6120, 6220, 6320, 6420, 6520, 6620, 6720, 6820, 6920, 7020, 7120, 7220, 7320, 7420, 7520, 7620"/>
    <s v="31713220, 31713320, 31713420, 31713520, 31713620, 31713720, 31713820, 31713920, 31714020, 31714120, 31714220, 31714320, 31714420, 31714520, 31714620, 31714720, 31714820, 31714920, 31715020, 31715120, 31715220"/>
    <s v="120"/>
    <x v="0"/>
    <x v="6"/>
  </r>
  <r>
    <s v="920"/>
    <s v="2020-02-21 00:00:00"/>
    <s v="2020-02-21 08:49:00"/>
    <s v="Gasto"/>
    <s v="Con Compromiso"/>
    <s v="005"/>
    <x v="3"/>
    <x v="4"/>
    <s v="PRIMA DE VACACIONES"/>
    <s v="Nación"/>
    <x v="0"/>
    <s v="CSF"/>
    <n v="1534447"/>
    <n v="0"/>
    <n v="1534447"/>
    <n v="0"/>
    <s v="Nómina mes de febrero de 2020."/>
    <s v="920"/>
    <s v="2320, 2420"/>
    <s v="-0"/>
    <s v="5620, 5720, 5820, 5920, 6020, 6120, 6220, 6320, 6420, 6520, 6620, 6720, 6820, 6920, 7020, 7120, 7220, 7320, 7420, 7520, 7620"/>
    <s v="31713220, 31713320, 31713420, 31713520, 31713620, 31713720, 31713820, 31713920, 31714020, 31714120, 31714220, 31714320, 31714420, 31714520, 31714620, 31714720, 31714820, 31714920, 31715020, 31715120, 31715220"/>
    <s v="120"/>
    <x v="0"/>
    <x v="6"/>
  </r>
  <r>
    <s v="920"/>
    <s v="2020-02-21 00:00:00"/>
    <s v="2020-02-21 08:49:00"/>
    <s v="Gasto"/>
    <s v="Con Compromiso"/>
    <s v="005"/>
    <x v="3"/>
    <x v="10"/>
    <s v="SUELDO DE VACACIONES"/>
    <s v="Nación"/>
    <x v="0"/>
    <s v="CSF"/>
    <n v="1773139"/>
    <n v="0"/>
    <n v="1773139"/>
    <n v="0"/>
    <s v="Nómina mes de febrero de 2020."/>
    <s v="920"/>
    <s v="2320, 2420"/>
    <s v="-0"/>
    <s v="5620, 5720, 5820, 5920, 6020, 6120, 6220, 6320, 6420, 6520, 6620, 6720, 6820, 6920, 7020, 7120, 7220, 7320, 7420, 7520, 7620"/>
    <s v="31713220, 31713320, 31713420, 31713520, 31713620, 31713720, 31713820, 31713920, 31714020, 31714120, 31714220, 31714320, 31714420, 31714520, 31714620, 31714720, 31714820, 31714920, 31715020, 31715120, 31715220"/>
    <s v="120"/>
    <x v="0"/>
    <x v="6"/>
  </r>
  <r>
    <s v="920"/>
    <s v="2020-02-21 00:00:00"/>
    <s v="2020-02-21 08:49:00"/>
    <s v="Gasto"/>
    <s v="Con Compromiso"/>
    <s v="005"/>
    <x v="3"/>
    <x v="8"/>
    <s v="SUELDO BÁSICO"/>
    <s v="Nación"/>
    <x v="0"/>
    <s v="CSF"/>
    <n v="31025832"/>
    <n v="0"/>
    <n v="31025832"/>
    <n v="0"/>
    <s v="Nómina mes de febrero de 2020."/>
    <s v="920"/>
    <s v="2320, 2420"/>
    <s v="-0"/>
    <s v="5620, 5720, 5820, 5920, 6020, 6120, 6220, 6320, 6420, 6520, 6620, 6720, 6820, 6920, 7020, 7120, 7220, 7320, 7420, 7520, 7620"/>
    <s v="31713220, 31713320, 31713420, 31713520, 31713620, 31713720, 31713820, 31713920, 31714020, 31714120, 31714220, 31714320, 31714420, 31714520, 31714620, 31714720, 31714820, 31714920, 31715020, 31715120, 31715220"/>
    <s v="120"/>
    <x v="0"/>
    <x v="6"/>
  </r>
  <r>
    <s v="920"/>
    <s v="2020-02-21 00:00:00"/>
    <s v="2020-02-21 08:49:00"/>
    <s v="Gasto"/>
    <s v="Con Compromiso"/>
    <s v="005"/>
    <x v="3"/>
    <x v="6"/>
    <s v="SUBSIDIO DE ALIMENTACIÓN"/>
    <s v="Nación"/>
    <x v="0"/>
    <s v="CSF"/>
    <n v="660219"/>
    <n v="0"/>
    <n v="660219"/>
    <n v="0"/>
    <s v="Nómina mes de febrero de 2020."/>
    <s v="920"/>
    <s v="2320, 2420"/>
    <s v="-0"/>
    <s v="5620, 5720, 5820, 5920, 6020, 6120, 6220, 6320, 6420, 6520, 6620, 6720, 6820, 6920, 7020, 7120, 7220, 7320, 7420, 7520, 7620"/>
    <s v="31713220, 31713320, 31713420, 31713520, 31713620, 31713720, 31713820, 31713920, 31714020, 31714120, 31714220, 31714320, 31714420, 31714520, 31714620, 31714720, 31714820, 31714920, 31715020, 31715120, 31715220"/>
    <s v="120"/>
    <x v="0"/>
    <x v="6"/>
  </r>
  <r>
    <s v="920"/>
    <s v="2020-02-21 00:00:00"/>
    <s v="2020-02-21 08:49:00"/>
    <s v="Gasto"/>
    <s v="Con Compromiso"/>
    <s v="005"/>
    <x v="3"/>
    <x v="9"/>
    <s v="BONIFICACIÓN POR SERVICIOS PRESTADOS"/>
    <s v="Nación"/>
    <x v="0"/>
    <s v="CSF"/>
    <n v="834460"/>
    <n v="0"/>
    <n v="834460"/>
    <n v="0"/>
    <s v="Nómina mes de febrero de 2020."/>
    <s v="920"/>
    <s v="2320, 2420"/>
    <s v="-0"/>
    <s v="5620, 5720, 5820, 5920, 6020, 6120, 6220, 6320, 6420, 6520, 6620, 6720, 6820, 6920, 7020, 7120, 7220, 7320, 7420, 7520, 7620"/>
    <s v="31713220, 31713320, 31713420, 31713520, 31713620, 31713720, 31713820, 31713920, 31714020, 31714120, 31714220, 31714320, 31714420, 31714520, 31714620, 31714720, 31714820, 31714920, 31715020, 31715120, 31715220"/>
    <s v="120"/>
    <x v="0"/>
    <x v="6"/>
  </r>
  <r>
    <s v="920"/>
    <s v="2020-02-21 00:00:00"/>
    <s v="2020-02-21 08:49:00"/>
    <s v="Gasto"/>
    <s v="Con Compromiso"/>
    <s v="005"/>
    <x v="3"/>
    <x v="21"/>
    <s v="INCAPACIDADES (NO DE PENSIONES)"/>
    <s v="Nación"/>
    <x v="0"/>
    <s v="CSF"/>
    <n v="600281"/>
    <n v="-422357"/>
    <n v="177924"/>
    <n v="0"/>
    <s v="Nómina mes de febrero de 2020."/>
    <s v="920"/>
    <s v="2320, 2420"/>
    <s v="-0"/>
    <s v="5620, 5720, 5820, 5920, 6020, 6120, 6220, 6320, 6420, 6520, 6620, 6720, 6820, 6920, 7020, 7120, 7220, 7320, 7420, 7520, 7620"/>
    <s v="31713220, 31713320, 31713420, 31713520, 31713620, 31713720, 31713820, 31713920, 31714020, 31714120, 31714220, 31714320, 31714420, 31714520, 31714620, 31714720, 31714820, 31714920, 31715020, 31715120, 31715220"/>
    <s v="120"/>
    <x v="0"/>
    <x v="6"/>
  </r>
  <r>
    <s v="920"/>
    <s v="2020-02-21 00:00:00"/>
    <s v="2020-02-21 08:49:00"/>
    <s v="Gasto"/>
    <s v="Con Compromiso"/>
    <s v="005"/>
    <x v="3"/>
    <x v="7"/>
    <s v="BONIFICACIÓN ESPECIAL DE RECREACIÓN"/>
    <s v="Nación"/>
    <x v="0"/>
    <s v="CSF"/>
    <n v="116485"/>
    <n v="0"/>
    <n v="116485"/>
    <n v="0"/>
    <s v="Nómina mes de febrero de 2020."/>
    <s v="920"/>
    <s v="2320, 2420"/>
    <s v="-0"/>
    <s v="5620, 5720, 5820, 5920, 6020, 6120, 6220, 6320, 6420, 6520, 6620, 6720, 6820, 6920, 7020, 7120, 7220, 7320, 7420, 7520, 7620"/>
    <s v="31713220, 31713320, 31713420, 31713520, 31713620, 31713720, 31713820, 31713920, 31714020, 31714120, 31714220, 31714320, 31714420, 31714520, 31714620, 31714720, 31714820, 31714920, 31715020, 31715120, 31715220"/>
    <s v="120"/>
    <x v="0"/>
    <x v="6"/>
  </r>
  <r>
    <s v="1020"/>
    <s v="2020-02-21 00:00:00"/>
    <s v="2020-02-21 11:38:00"/>
    <s v="Gasto"/>
    <s v="Con Compromiso"/>
    <s v="005"/>
    <x v="3"/>
    <x v="15"/>
    <s v="APORTES GENERALES AL SISTEMA DE RIESGOS LABORALES"/>
    <s v="Nación"/>
    <x v="0"/>
    <s v="CSF"/>
    <n v="362200"/>
    <n v="0"/>
    <n v="362200"/>
    <n v="0"/>
    <s v="Aportes patronales nomina mes de febrero de 2020."/>
    <s v="1020"/>
    <s v="2520"/>
    <s v="-0"/>
    <s v="7720, 7820, 7920, 8020, 8120, 8220, 8320, 8420, 8520, 8620, 8720, 8820, 8920"/>
    <s v="32160120, 32160220, 32160320, 32160420, 32160520, 32160620, 32160720, 32160820, 32160920, 32161020, 32161120, 32161220, 32161320"/>
    <s v="-0"/>
    <x v="0"/>
    <x v="6"/>
  </r>
  <r>
    <s v="1020"/>
    <s v="2020-02-21 00:00:00"/>
    <s v="2020-02-21 11:38:00"/>
    <s v="Gasto"/>
    <s v="Con Compromiso"/>
    <s v="005"/>
    <x v="3"/>
    <x v="13"/>
    <s v="SALUD"/>
    <s v="Nación"/>
    <x v="0"/>
    <s v="CSF"/>
    <n v="3150000"/>
    <n v="0"/>
    <n v="3150000"/>
    <n v="0"/>
    <s v="Aportes patronales nomina mes de febrero de 2020."/>
    <s v="1020"/>
    <s v="2520"/>
    <s v="-0"/>
    <s v="7720, 7820, 7920, 8020, 8120, 8220, 8320, 8420, 8520, 8620, 8720, 8820, 8920"/>
    <s v="32160120, 32160220, 32160320, 32160420, 32160520, 32160620, 32160720, 32160820, 32160920, 32161020, 32161120, 32161220, 32161320"/>
    <s v="-0"/>
    <x v="0"/>
    <x v="6"/>
  </r>
  <r>
    <s v="1020"/>
    <s v="2020-02-21 00:00:00"/>
    <s v="2020-02-21 11:38:00"/>
    <s v="Gasto"/>
    <s v="Con Compromiso"/>
    <s v="005"/>
    <x v="3"/>
    <x v="14"/>
    <s v="APORTES AL ICBF"/>
    <s v="Nación"/>
    <x v="0"/>
    <s v="CSF"/>
    <n v="1191300"/>
    <n v="0"/>
    <n v="1191300"/>
    <n v="0"/>
    <s v="Aportes patronales nomina mes de febrero de 2020."/>
    <s v="1020"/>
    <s v="2520"/>
    <s v="-0"/>
    <s v="7720, 7820, 7920, 8020, 8120, 8220, 8320, 8420, 8520, 8620, 8720, 8820, 8920"/>
    <s v="32160120, 32160220, 32160320, 32160420, 32160520, 32160620, 32160720, 32160820, 32160920, 32161020, 32161120, 32161220, 32161320"/>
    <s v="-0"/>
    <x v="0"/>
    <x v="6"/>
  </r>
  <r>
    <s v="1020"/>
    <s v="2020-02-21 00:00:00"/>
    <s v="2020-02-21 11:38:00"/>
    <s v="Gasto"/>
    <s v="Con Compromiso"/>
    <s v="005"/>
    <x v="3"/>
    <x v="11"/>
    <s v="PENSIONES"/>
    <s v="Nación"/>
    <x v="0"/>
    <s v="CSF"/>
    <n v="4447100"/>
    <n v="0"/>
    <n v="4447100"/>
    <n v="0"/>
    <s v="Aportes patronales nomina mes de febrero de 2020."/>
    <s v="1020"/>
    <s v="2520"/>
    <s v="-0"/>
    <s v="7720, 7820, 7920, 8020, 8120, 8220, 8320, 8420, 8520, 8620, 8720, 8820, 8920"/>
    <s v="32160120, 32160220, 32160320, 32160420, 32160520, 32160620, 32160720, 32160820, 32160920, 32161020, 32161120, 32161220, 32161320"/>
    <s v="-0"/>
    <x v="0"/>
    <x v="6"/>
  </r>
  <r>
    <s v="1020"/>
    <s v="2020-02-21 00:00:00"/>
    <s v="2020-02-21 11:38:00"/>
    <s v="Gasto"/>
    <s v="Con Compromiso"/>
    <s v="005"/>
    <x v="3"/>
    <x v="16"/>
    <s v="CAJAS DE COMPENSACIÓN FAMILIAR"/>
    <s v="Nación"/>
    <x v="0"/>
    <s v="CSF"/>
    <n v="1587900"/>
    <n v="0"/>
    <n v="1587900"/>
    <n v="0"/>
    <s v="Aportes patronales nomina mes de febrero de 2020."/>
    <s v="1020"/>
    <s v="2520"/>
    <s v="-0"/>
    <s v="7720, 7820, 7920, 8020, 8120, 8220, 8320, 8420, 8520, 8620, 8720, 8820, 8920"/>
    <s v="32160120, 32160220, 32160320, 32160420, 32160520, 32160620, 32160720, 32160820, 32160920, 32161020, 32161120, 32161220, 32161320"/>
    <s v="-0"/>
    <x v="0"/>
    <x v="6"/>
  </r>
  <r>
    <s v="1020"/>
    <s v="2020-02-21 00:00:00"/>
    <s v="2020-02-21 11:38:00"/>
    <s v="Gasto"/>
    <s v="Con Compromiso"/>
    <s v="005"/>
    <x v="3"/>
    <x v="12"/>
    <s v="APORTES AL SENA"/>
    <s v="Nación"/>
    <x v="0"/>
    <s v="CSF"/>
    <n v="794200"/>
    <n v="0"/>
    <n v="794200"/>
    <n v="0"/>
    <s v="Aportes patronales nomina mes de febrero de 2020."/>
    <s v="1020"/>
    <s v="2520"/>
    <s v="-0"/>
    <s v="7720, 7820, 7920, 8020, 8120, 8220, 8320, 8420, 8520, 8620, 8720, 8820, 8920"/>
    <s v="32160120, 32160220, 32160320, 32160420, 32160520, 32160620, 32160720, 32160820, 32160920, 32161020, 32161120, 32161220, 32161320"/>
    <s v="-0"/>
    <x v="0"/>
    <x v="6"/>
  </r>
  <r>
    <s v="1120"/>
    <s v="2020-02-25 00:00:00"/>
    <s v="2020-02-25 11:23:00"/>
    <s v="Gasto"/>
    <s v="Con Compromiso"/>
    <s v="005"/>
    <x v="3"/>
    <x v="24"/>
    <s v="IMPUESTO PREDIAL Y SOBRETASA AMBIENTAL"/>
    <s v="Nación"/>
    <x v="0"/>
    <s v="CSF"/>
    <n v="8445669"/>
    <n v="0"/>
    <n v="8445669"/>
    <n v="0"/>
    <s v="Impuesto predial vigencia 2020 oficinas, sede archivo y dos parqueaderos."/>
    <s v="1120"/>
    <s v="2720"/>
    <s v="3120"/>
    <s v="9620"/>
    <s v="45370720"/>
    <s v="-0"/>
    <x v="0"/>
    <x v="6"/>
  </r>
  <r>
    <s v="1220"/>
    <s v="2020-03-02 00:00:00"/>
    <s v="2020-03-02 12:14:00"/>
    <s v="Gasto"/>
    <s v="Con Compromiso"/>
    <s v="005"/>
    <x v="3"/>
    <x v="20"/>
    <s v="IMPUESTO DE INDUSTRIA Y COMERCIO"/>
    <s v="Propios"/>
    <x v="1"/>
    <s v="CSF"/>
    <n v="1879000"/>
    <n v="0"/>
    <n v="1879000"/>
    <n v="0"/>
    <s v="Impuesto de industria y comercio año gravable 2019."/>
    <s v="1220"/>
    <s v="3120"/>
    <s v="3020"/>
    <s v="9520"/>
    <s v="41199920"/>
    <s v="-0"/>
    <x v="0"/>
    <x v="6"/>
  </r>
  <r>
    <s v="1320"/>
    <s v="2020-03-05 00:00:00"/>
    <s v="2020-03-05 11:00:00"/>
    <s v="Gasto"/>
    <s v="Con Compromiso"/>
    <s v="0500"/>
    <x v="3"/>
    <x v="22"/>
    <s v="ADQUISICIÓN DE BIENES Y SERVICIOS - SERVICIO DE INFORMACIÓN CATASTRAL - ACTUALIZACIÓN  Y GESTIÓN CATASTRAL  NACIONAL"/>
    <s v="Nación"/>
    <x v="0"/>
    <s v="CSF"/>
    <n v="19352469"/>
    <n v="407420"/>
    <n v="19759889"/>
    <n v="0"/>
    <s v="Prestación de servicios de apoyo a la gestión en ventanilla para atención al público en los procesos catastrales de la dirección territorial Caldas y sus UOC."/>
    <s v="1320"/>
    <s v="3320"/>
    <s v="5120"/>
    <s v="15820, 20620, 27520, 35220, 39520, 44620, 50620, 57520, 57720, 65120, 74920"/>
    <s v="77871620, 108344020, 137880720, 174740720, 211619120, 243430920, 274136520, 309802720, 349323020, 387314020"/>
    <s v="-0"/>
    <x v="1"/>
    <x v="1"/>
  </r>
  <r>
    <s v="1420"/>
    <s v="2020-03-05 00:00:00"/>
    <s v="2020-03-05 11:10:00"/>
    <s v="Gasto"/>
    <s v="Con Compromiso"/>
    <s v="0500"/>
    <x v="3"/>
    <x v="22"/>
    <s v="ADQUISICIÓN DE BIENES Y SERVICIOS - SERVICIO DE INFORMACIÓN CATASTRAL - ACTUALIZACIÓN  Y GESTIÓN CATASTRAL  NACIONAL"/>
    <s v="Nación"/>
    <x v="0"/>
    <s v="CSF"/>
    <n v="58359784"/>
    <n v="2202256"/>
    <n v="60562040"/>
    <n v="0"/>
    <s v="Prestación de servicios personales para realizar actividades de  apoyo operativo en los procesos catastrales en la dirección territorial caldas y sus UOC."/>
    <s v="1420"/>
    <s v="4220, 4320, 4420, 4520"/>
    <s v="4320, 4420, 4520, 5020"/>
    <s v="15020, 15120, 15220, 15720, 20420, 20520, 20720, 20820, 27220, 27320, 27420, 27620, 34320, 34420, 34620, 34720, 39620, 39720, 39820, 39920, 44720, 44820, 44920, 45020, 45420, 45520, 50720, 50820, 50920, 51020, 57220, 57320, 57420, 57620, 64920, 65020, 65220, 65320, 72320, 72620, 74020, 74120, 74420, 74520"/>
    <s v="77859120, 77860320, 77860720, 77870820, 107944520, 108343420, 108345320, 108347420, 137870720, 137873120, 137878920, 137885520, 170402920, 170405420, 170433520, 170444920, 211631920, 211638820, 211641320, 211651920, 243441820, 243444120, 243456220, 243631420, 274145620, 274157720, 274170020, 274174320, 309725620, 309730620, 309748220, 309754720, 349314020, 349316320, 349323720, 349324820, 377854120, 377910620, 384031320, 384036620, 387277320, 387287020"/>
    <s v="-0"/>
    <x v="1"/>
    <x v="1"/>
  </r>
  <r>
    <s v="1520"/>
    <s v="2020-03-05 00:00:00"/>
    <s v="2020-03-05 12:25:00"/>
    <s v="Gasto"/>
    <s v="Con Compromiso"/>
    <s v="0500"/>
    <x v="3"/>
    <x v="22"/>
    <s v="ADQUISICIÓN DE BIENES Y SERVICIOS - SERVICIO DE INFORMACIÓN CATASTRAL - ACTUALIZACIÓN  Y GESTIÓN CATASTRAL  NACIONAL"/>
    <s v="Nación"/>
    <x v="0"/>
    <s v="CSF"/>
    <n v="57640680"/>
    <n v="0"/>
    <n v="57640680"/>
    <n v="0"/>
    <s v="Prestación de servicios personales para realizar actividades de reconocimiento predial urbano y rural para la atención de trámites en los procesos catastrales de la dirección territorial Caldas  y sus UOC."/>
    <s v="1520"/>
    <s v="4620, 4720"/>
    <s v="4620, 4720"/>
    <s v="15320, 15420, 20920, 26420, 27120, 34120, 34220, 39220, 40020, 44520, 46020, 46620, 52220, 52620, 58720, 58920, 65820, 66620, 75120, 75420"/>
    <s v="77864420, 77865320, 109736620, 129114220, 137866720, 170373020, 170383520, 198989620, 211657020, 243411620, 249769020, 260401120, 282295820, 291012520, 320853120, 322692820, 349334120, 356366420, 387319220, 387325220"/>
    <s v="-0"/>
    <x v="1"/>
    <x v="1"/>
  </r>
  <r>
    <s v="1620"/>
    <s v="2020-03-05 00:00:00"/>
    <s v="2020-03-05 14:54:00"/>
    <s v="Gasto"/>
    <s v="Con Compromiso"/>
    <s v="0500"/>
    <x v="3"/>
    <x v="22"/>
    <s v="ADQUISICIÓN DE BIENES Y SERVICIOS - SERVICIO DE INFORMACIÓN CATASTRAL - ACTUALIZACIÓN  Y GESTIÓN CATASTRAL  NACIONAL"/>
    <s v="Nación"/>
    <x v="0"/>
    <s v="CSF"/>
    <n v="33833333"/>
    <n v="-816666"/>
    <n v="33016667"/>
    <n v="0"/>
    <s v="Prestación de servicios personales para realizar las actividades de control y verificación a los trámites del proceso de conservación catastral en la dirección territorial caldas  y sus UOC."/>
    <s v="1620"/>
    <s v="4820"/>
    <s v="4820"/>
    <s v="15520, 20320, 27020, 34820, 40420, 45820, 51120, 57120, 65620, 75320"/>
    <s v="77866720, 107941620, 137863320, 170462620, 212222620, 243653220, 274177820, 309717020, 349331420, 387323920"/>
    <s v="-0"/>
    <x v="1"/>
    <x v="1"/>
  </r>
  <r>
    <s v="1720"/>
    <s v="2020-03-12 00:00:00"/>
    <s v="2020-03-12 12:52:00"/>
    <s v="Gasto"/>
    <s v="Con Compromiso"/>
    <s v="0500"/>
    <x v="3"/>
    <x v="22"/>
    <s v="ADQUISICIÓN DE BIENES Y SERVICIOS - SERVICIO DE INFORMACIÓN CATASTRAL - ACTUALIZACIÓN  Y GESTIÓN CATASTRAL  NACIONAL"/>
    <s v="Nación"/>
    <x v="2"/>
    <s v="CSF"/>
    <n v="28766667"/>
    <n v="-2916668"/>
    <n v="25849999"/>
    <n v="0"/>
    <s v="Prestación de servicios personales para adelantar actividades de reconocimiento predial urbano y rural, en atención a los requerimientos administrativos y judiciales del proceso de restitución de tierras en la dirección territorial Caldas."/>
    <s v="1720"/>
    <s v="4920"/>
    <s v="4920"/>
    <s v="15620, 20220, 26920, 34920, 40120, 45920, 51220, 57020, 65520, 75920"/>
    <s v="77867720, 107932720, 137859720, 170468720, 211660720, 243687820, 274185820, 309704920, 349326820, 388926920"/>
    <s v="-0"/>
    <x v="1"/>
    <x v="1"/>
  </r>
  <r>
    <s v="1820"/>
    <s v="2020-03-12 00:00:00"/>
    <s v="2020-03-12 12:55:00"/>
    <s v="Gasto"/>
    <s v="Con Compromiso"/>
    <s v="0500"/>
    <x v="3"/>
    <x v="22"/>
    <s v="ADQUISICIÓN DE BIENES Y SERVICIOS - SERVICIO DE INFORMACIÓN CATASTRAL - ACTUALIZACIÓN  Y GESTIÓN CATASTRAL  NACIONAL"/>
    <s v="Nación"/>
    <x v="2"/>
    <s v="CSF"/>
    <n v="15415792"/>
    <n v="0"/>
    <n v="15415792"/>
    <n v="0"/>
    <s v="Prestación de servicios personales  para el seguimiento a las solicitudes realizadas en el marco de la política integral de reparación a víctimas  en la dirección territorial Caldas."/>
    <s v="1820"/>
    <s v="5020"/>
    <s v="5220"/>
    <s v="15920, 20120, 26820, 34520, 40220, 45120, 45620, 51320, 56920, 65720, 75020"/>
    <s v="83209820, 107919020, 137856320, 170409420, 211666320, 243634220, 274188720, 309703220, 349333020, 387318220"/>
    <s v="-0"/>
    <x v="1"/>
    <x v="1"/>
  </r>
  <r>
    <s v="1920"/>
    <s v="2020-03-19 00:00:00"/>
    <s v="2020-03-19 12:14:00"/>
    <s v="Gasto"/>
    <s v="Con Compromiso"/>
    <s v="005"/>
    <x v="3"/>
    <x v="3"/>
    <s v="AUXILIO DE TRANSPORTE"/>
    <s v="Nación"/>
    <x v="0"/>
    <s v="CSF"/>
    <n v="935970"/>
    <n v="0"/>
    <n v="935970"/>
    <n v="0"/>
    <s v="Nómina mes de marzo de 2020."/>
    <s v="1920"/>
    <s v="5120, 5220"/>
    <s v="-0"/>
    <s v="10220, 10320, 10420, 10520, 10620, 10720, 10820, 10920, 11020, 11120, 11220, 11320, 11420, 11520, 11620, 11720, 11820, 11920, 12020, 12120, 12220, 12320, 12420, 12520, 12620, 12720, 12820, 12920"/>
    <s v="66494220, 66494320, 66494420, 66494620, 66494720, 66494820, 66494920, 66495020, 66495120, 66495220, 66495320, 66495420, 66495520, 66495620, 66495720, 66495820, 66495920, 66496020, 66496120, 66496220, 66496320, 66496420, 66496520, 66496620, 66496720, 66496820, 66496920, 66497020"/>
    <s v="220"/>
    <x v="0"/>
    <x v="6"/>
  </r>
  <r>
    <s v="1920"/>
    <s v="2020-03-19 00:00:00"/>
    <s v="2020-03-19 12:14:00"/>
    <s v="Gasto"/>
    <s v="Con Compromiso"/>
    <s v="005"/>
    <x v="3"/>
    <x v="8"/>
    <s v="SUELDO BÁSICO"/>
    <s v="Nación"/>
    <x v="0"/>
    <s v="CSF"/>
    <n v="42133902"/>
    <n v="0"/>
    <n v="42133902"/>
    <n v="0"/>
    <s v="Nómina mes de marzo de 2020."/>
    <s v="1920"/>
    <s v="5120, 5220"/>
    <s v="-0"/>
    <s v="10220, 10320, 10420, 10520, 10620, 10720, 10820, 10920, 11020, 11120, 11220, 11320, 11420, 11520, 11620, 11720, 11820, 11920, 12020, 12120, 12220, 12320, 12420, 12520, 12620, 12720, 12820, 12920"/>
    <s v="66494220, 66494320, 66494420, 66494620, 66494720, 66494820, 66494920, 66495020, 66495120, 66495220, 66495320, 66495420, 66495520, 66495620, 66495720, 66495820, 66495920, 66496020, 66496120, 66496220, 66496320, 66496420, 66496520, 66496620, 66496720, 66496820, 66496920, 66497020"/>
    <s v="220"/>
    <x v="0"/>
    <x v="6"/>
  </r>
  <r>
    <s v="1920"/>
    <s v="2020-03-19 00:00:00"/>
    <s v="2020-03-19 12:14:00"/>
    <s v="Gasto"/>
    <s v="Con Compromiso"/>
    <s v="005"/>
    <x v="3"/>
    <x v="26"/>
    <s v="PRIMA DE SERVICIO"/>
    <s v="Nación"/>
    <x v="0"/>
    <s v="CSF"/>
    <n v="533058"/>
    <n v="0"/>
    <n v="533058"/>
    <n v="0"/>
    <s v="Nómina mes de marzo de 2020."/>
    <s v="1920"/>
    <s v="5120, 5220"/>
    <s v="-0"/>
    <s v="10220, 10320, 10420, 10520, 10620, 10720, 10820, 10920, 11020, 11120, 11220, 11320, 11420, 11520, 11620, 11720, 11820, 11920, 12020, 12120, 12220, 12320, 12420, 12520, 12620, 12720, 12820, 12920"/>
    <s v="66494220, 66494320, 66494420, 66494620, 66494720, 66494820, 66494920, 66495020, 66495120, 66495220, 66495320, 66495420, 66495520, 66495620, 66495720, 66495820, 66495920, 66496020, 66496120, 66496220, 66496320, 66496420, 66496520, 66496620, 66496720, 66496820, 66496920, 66497020"/>
    <s v="220"/>
    <x v="0"/>
    <x v="6"/>
  </r>
  <r>
    <s v="1920"/>
    <s v="2020-03-19 00:00:00"/>
    <s v="2020-03-19 12:14:00"/>
    <s v="Gasto"/>
    <s v="Con Compromiso"/>
    <s v="005"/>
    <x v="3"/>
    <x v="37"/>
    <s v="INDEMNIZACIÓN POR VACACIONES"/>
    <s v="Nación"/>
    <x v="0"/>
    <s v="CSF"/>
    <n v="270480"/>
    <n v="0"/>
    <n v="270480"/>
    <n v="0"/>
    <s v="Nómina mes de marzo de 2020."/>
    <s v="1920"/>
    <s v="5120, 5220"/>
    <s v="-0"/>
    <s v="10220, 10320, 10420, 10520, 10620, 10720, 10820, 10920, 11020, 11120, 11220, 11320, 11420, 11520, 11620, 11720, 11820, 11920, 12020, 12120, 12220, 12320, 12420, 12520, 12620, 12720, 12820, 12920"/>
    <s v="66494220, 66494320, 66494420, 66494620, 66494720, 66494820, 66494920, 66495020, 66495120, 66495220, 66495320, 66495420, 66495520, 66495620, 66495720, 66495820, 66495920, 66496020, 66496120, 66496220, 66496320, 66496420, 66496520, 66496620, 66496720, 66496820, 66496920, 66497020"/>
    <s v="220"/>
    <x v="0"/>
    <x v="6"/>
  </r>
  <r>
    <s v="1920"/>
    <s v="2020-03-19 00:00:00"/>
    <s v="2020-03-19 12:14:00"/>
    <s v="Gasto"/>
    <s v="Con Compromiso"/>
    <s v="005"/>
    <x v="3"/>
    <x v="9"/>
    <s v="BONIFICACIÓN POR SERVICIOS PRESTADOS"/>
    <s v="Nación"/>
    <x v="0"/>
    <s v="CSF"/>
    <n v="365798"/>
    <n v="0"/>
    <n v="365798"/>
    <n v="0"/>
    <s v="Nómina mes de marzo de 2020."/>
    <s v="1920"/>
    <s v="5120, 5220"/>
    <s v="-0"/>
    <s v="10220, 10320, 10420, 10520, 10620, 10720, 10820, 10920, 11020, 11120, 11220, 11320, 11420, 11520, 11620, 11720, 11820, 11920, 12020, 12120, 12220, 12320, 12420, 12520, 12620, 12720, 12820, 12920"/>
    <s v="66494220, 66494320, 66494420, 66494620, 66494720, 66494820, 66494920, 66495020, 66495120, 66495220, 66495320, 66495420, 66495520, 66495620, 66495720, 66495820, 66495920, 66496020, 66496120, 66496220, 66496320, 66496420, 66496520, 66496620, 66496720, 66496820, 66496920, 66497020"/>
    <s v="220"/>
    <x v="0"/>
    <x v="6"/>
  </r>
  <r>
    <s v="1920"/>
    <s v="2020-03-19 00:00:00"/>
    <s v="2020-03-19 12:14:00"/>
    <s v="Gasto"/>
    <s v="Con Compromiso"/>
    <s v="005"/>
    <x v="3"/>
    <x v="7"/>
    <s v="BONIFICACIÓN ESPECIAL DE RECREACIÓN"/>
    <s v="Nación"/>
    <x v="0"/>
    <s v="CSF"/>
    <n v="153987"/>
    <n v="0"/>
    <n v="153987"/>
    <n v="0"/>
    <s v="Nómina mes de marzo de 2020."/>
    <s v="1920"/>
    <s v="5120, 5220"/>
    <s v="-0"/>
    <s v="10220, 10320, 10420, 10520, 10620, 10720, 10820, 10920, 11020, 11120, 11220, 11320, 11420, 11520, 11620, 11720, 11820, 11920, 12020, 12120, 12220, 12320, 12420, 12520, 12620, 12720, 12820, 12920"/>
    <s v="66494220, 66494320, 66494420, 66494620, 66494720, 66494820, 66494920, 66495020, 66495120, 66495220, 66495320, 66495420, 66495520, 66495620, 66495720, 66495820, 66495920, 66496020, 66496120, 66496220, 66496320, 66496420, 66496520, 66496620, 66496720, 66496820, 66496920, 66497020"/>
    <s v="220"/>
    <x v="0"/>
    <x v="6"/>
  </r>
  <r>
    <s v="1920"/>
    <s v="2020-03-19 00:00:00"/>
    <s v="2020-03-19 12:14:00"/>
    <s v="Gasto"/>
    <s v="Con Compromiso"/>
    <s v="005"/>
    <x v="3"/>
    <x v="6"/>
    <s v="SUBSIDIO DE ALIMENTACIÓN"/>
    <s v="Nación"/>
    <x v="0"/>
    <s v="CSF"/>
    <n v="783189"/>
    <n v="0"/>
    <n v="783189"/>
    <n v="0"/>
    <s v="Nómina mes de marzo de 2020."/>
    <s v="1920"/>
    <s v="5120, 5220"/>
    <s v="-0"/>
    <s v="10220, 10320, 10420, 10520, 10620, 10720, 10820, 10920, 11020, 11120, 11220, 11320, 11420, 11520, 11620, 11720, 11820, 11920, 12020, 12120, 12220, 12320, 12420, 12520, 12620, 12720, 12820, 12920"/>
    <s v="66494220, 66494320, 66494420, 66494620, 66494720, 66494820, 66494920, 66495020, 66495120, 66495220, 66495320, 66495420, 66495520, 66495620, 66495720, 66495820, 66495920, 66496020, 66496120, 66496220, 66496320, 66496420, 66496520, 66496620, 66496720, 66496820, 66496920, 66497020"/>
    <s v="220"/>
    <x v="0"/>
    <x v="6"/>
  </r>
  <r>
    <s v="1920"/>
    <s v="2020-03-19 00:00:00"/>
    <s v="2020-03-19 12:14:00"/>
    <s v="Gasto"/>
    <s v="Con Compromiso"/>
    <s v="005"/>
    <x v="3"/>
    <x v="4"/>
    <s v="PRIMA DE VACACIONES"/>
    <s v="Nación"/>
    <x v="0"/>
    <s v="CSF"/>
    <n v="1931988"/>
    <n v="0"/>
    <n v="1931988"/>
    <n v="0"/>
    <s v="Nómina mes de marzo de 2020."/>
    <s v="1920"/>
    <s v="5120, 5220"/>
    <s v="-0"/>
    <s v="10220, 10320, 10420, 10520, 10620, 10720, 10820, 10920, 11020, 11120, 11220, 11320, 11420, 11520, 11620, 11720, 11820, 11920, 12020, 12120, 12220, 12320, 12420, 12520, 12620, 12720, 12820, 12920"/>
    <s v="66494220, 66494320, 66494420, 66494620, 66494720, 66494820, 66494920, 66495020, 66495120, 66495220, 66495320, 66495420, 66495520, 66495620, 66495720, 66495820, 66495920, 66496020, 66496120, 66496220, 66496320, 66496420, 66496520, 66496620, 66496720, 66496820, 66496920, 66497020"/>
    <s v="220"/>
    <x v="0"/>
    <x v="6"/>
  </r>
  <r>
    <s v="1920"/>
    <s v="2020-03-19 00:00:00"/>
    <s v="2020-03-19 12:14:00"/>
    <s v="Gasto"/>
    <s v="Con Compromiso"/>
    <s v="005"/>
    <x v="3"/>
    <x v="10"/>
    <s v="SUELDO DE VACACIONES"/>
    <s v="Nación"/>
    <x v="0"/>
    <s v="CSF"/>
    <n v="1597351"/>
    <n v="0"/>
    <n v="1597351"/>
    <n v="0"/>
    <s v="Nómina mes de marzo de 2020."/>
    <s v="1920"/>
    <s v="5120, 5220"/>
    <s v="-0"/>
    <s v="10220, 10320, 10420, 10520, 10620, 10720, 10820, 10920, 11020, 11120, 11220, 11320, 11420, 11520, 11620, 11720, 11820, 11920, 12020, 12120, 12220, 12320, 12420, 12520, 12620, 12720, 12820, 12920"/>
    <s v="66494220, 66494320, 66494420, 66494620, 66494720, 66494820, 66494920, 66495020, 66495120, 66495220, 66495320, 66495420, 66495520, 66495620, 66495720, 66495820, 66495920, 66496020, 66496120, 66496220, 66496320, 66496420, 66496520, 66496620, 66496720, 66496820, 66496920, 66497020"/>
    <s v="220"/>
    <x v="0"/>
    <x v="6"/>
  </r>
  <r>
    <s v="1920"/>
    <s v="2020-03-19 00:00:00"/>
    <s v="2020-03-19 12:14:00"/>
    <s v="Gasto"/>
    <s v="Con Compromiso"/>
    <s v="005"/>
    <x v="3"/>
    <x v="21"/>
    <s v="INCAPACIDADES (NO DE PENSIONES)"/>
    <s v="Nación"/>
    <x v="0"/>
    <s v="CSF"/>
    <n v="726558"/>
    <n v="-492749"/>
    <n v="233809"/>
    <n v="0"/>
    <s v="Nómina mes de marzo de 2020."/>
    <s v="1920"/>
    <s v="5120, 5220"/>
    <s v="-0"/>
    <s v="10220, 10320, 10420, 10520, 10620, 10720, 10820, 10920, 11020, 11120, 11220, 11320, 11420, 11520, 11620, 11720, 11820, 11920, 12020, 12120, 12220, 12320, 12420, 12520, 12620, 12720, 12820, 12920"/>
    <s v="66494220, 66494320, 66494420, 66494620, 66494720, 66494820, 66494920, 66495020, 66495120, 66495220, 66495320, 66495420, 66495520, 66495620, 66495720, 66495820, 66495920, 66496020, 66496120, 66496220, 66496320, 66496420, 66496520, 66496620, 66496720, 66496820, 66496920, 66497020"/>
    <s v="220"/>
    <x v="0"/>
    <x v="6"/>
  </r>
  <r>
    <s v="2020"/>
    <s v="2020-03-20 00:00:00"/>
    <s v="2020-03-20 09:39:00"/>
    <s v="Gasto"/>
    <s v="Con Compromiso"/>
    <s v="005"/>
    <x v="3"/>
    <x v="15"/>
    <s v="APORTES GENERALES AL SISTEMA DE RIESGOS LABORALES"/>
    <s v="Nación"/>
    <x v="0"/>
    <s v="CSF"/>
    <n v="427500"/>
    <n v="0"/>
    <n v="427500"/>
    <n v="0"/>
    <s v="Aportes patronales nómina marzo de 2020."/>
    <s v="2020"/>
    <s v="5320"/>
    <s v="-0"/>
    <s v="13020, 13120, 13220, 13320, 13420, 13520, 13620, 13720, 13820, 13920, 14020, 14120, 14220, 14320"/>
    <s v="66519120, 66519220, 66519320, 66519420, 66519520, 66519620, 66519720, 66519820, 66519920, 66520020, 66520120, 66520220, 66520320, 66520420"/>
    <s v="-0"/>
    <x v="0"/>
    <x v="6"/>
  </r>
  <r>
    <s v="2020"/>
    <s v="2020-03-20 00:00:00"/>
    <s v="2020-03-20 09:39:00"/>
    <s v="Gasto"/>
    <s v="Con Compromiso"/>
    <s v="005"/>
    <x v="3"/>
    <x v="11"/>
    <s v="PENSIONES"/>
    <s v="Nación"/>
    <x v="0"/>
    <s v="CSF"/>
    <n v="4869800"/>
    <n v="0"/>
    <n v="4869800"/>
    <n v="0"/>
    <s v="Aportes patronales nómina marzo de 2020."/>
    <s v="2020"/>
    <s v="5320"/>
    <s v="-0"/>
    <s v="13020, 13120, 13220, 13320, 13420, 13520, 13620, 13720, 13820, 13920, 14020, 14120, 14220, 14320"/>
    <s v="66519120, 66519220, 66519320, 66519420, 66519520, 66519620, 66519720, 66519820, 66519920, 66520020, 66520120, 66520220, 66520320, 66520420"/>
    <s v="-0"/>
    <x v="0"/>
    <x v="6"/>
  </r>
  <r>
    <s v="2020"/>
    <s v="2020-03-20 00:00:00"/>
    <s v="2020-03-20 09:39:00"/>
    <s v="Gasto"/>
    <s v="Con Compromiso"/>
    <s v="005"/>
    <x v="3"/>
    <x v="13"/>
    <s v="SALUD"/>
    <s v="Nación"/>
    <x v="0"/>
    <s v="CSF"/>
    <n v="3449700"/>
    <n v="0"/>
    <n v="3449700"/>
    <n v="0"/>
    <s v="Aportes patronales nómina marzo de 2020."/>
    <s v="2020"/>
    <s v="5320"/>
    <s v="-0"/>
    <s v="13020, 13120, 13220, 13320, 13420, 13520, 13620, 13720, 13820, 13920, 14020, 14120, 14220, 14320"/>
    <s v="66519120, 66519220, 66519320, 66519420, 66519520, 66519620, 66519720, 66519820, 66519920, 66520020, 66520120, 66520220, 66520320, 66520420"/>
    <s v="-0"/>
    <x v="0"/>
    <x v="6"/>
  </r>
  <r>
    <s v="2020"/>
    <s v="2020-03-20 00:00:00"/>
    <s v="2020-03-20 09:39:00"/>
    <s v="Gasto"/>
    <s v="Con Compromiso"/>
    <s v="005"/>
    <x v="3"/>
    <x v="16"/>
    <s v="CAJAS DE COMPENSACIÓN FAMILIAR"/>
    <s v="Nación"/>
    <x v="0"/>
    <s v="CSF"/>
    <n v="1799900"/>
    <n v="0"/>
    <n v="1799900"/>
    <n v="0"/>
    <s v="Aportes patronales nómina marzo de 2020."/>
    <s v="2020"/>
    <s v="5320"/>
    <s v="-0"/>
    <s v="13020, 13120, 13220, 13320, 13420, 13520, 13620, 13720, 13820, 13920, 14020, 14120, 14220, 14320"/>
    <s v="66519120, 66519220, 66519320, 66519420, 66519520, 66519620, 66519720, 66519820, 66519920, 66520020, 66520120, 66520220, 66520320, 66520420"/>
    <s v="-0"/>
    <x v="0"/>
    <x v="6"/>
  </r>
  <r>
    <s v="2020"/>
    <s v="2020-03-20 00:00:00"/>
    <s v="2020-03-20 09:39:00"/>
    <s v="Gasto"/>
    <s v="Con Compromiso"/>
    <s v="005"/>
    <x v="3"/>
    <x v="14"/>
    <s v="APORTES AL ICBF"/>
    <s v="Nación"/>
    <x v="0"/>
    <s v="CSF"/>
    <n v="1350200"/>
    <n v="0"/>
    <n v="1350200"/>
    <n v="0"/>
    <s v="Aportes patronales nómina marzo de 2020."/>
    <s v="2020"/>
    <s v="5320"/>
    <s v="-0"/>
    <s v="13020, 13120, 13220, 13320, 13420, 13520, 13620, 13720, 13820, 13920, 14020, 14120, 14220, 14320"/>
    <s v="66519120, 66519220, 66519320, 66519420, 66519520, 66519620, 66519720, 66519820, 66519920, 66520020, 66520120, 66520220, 66520320, 66520420"/>
    <s v="-0"/>
    <x v="0"/>
    <x v="6"/>
  </r>
  <r>
    <s v="2020"/>
    <s v="2020-03-20 00:00:00"/>
    <s v="2020-03-20 09:39:00"/>
    <s v="Gasto"/>
    <s v="Con Compromiso"/>
    <s v="005"/>
    <x v="3"/>
    <x v="12"/>
    <s v="APORTES AL SENA"/>
    <s v="Nación"/>
    <x v="0"/>
    <s v="CSF"/>
    <n v="900600"/>
    <n v="0"/>
    <n v="900600"/>
    <n v="0"/>
    <s v="Aportes patronales nómina marzo de 2020."/>
    <s v="2020"/>
    <s v="5320"/>
    <s v="-0"/>
    <s v="13020, 13120, 13220, 13320, 13420, 13520, 13620, 13720, 13820, 13920, 14020, 14120, 14220, 14320"/>
    <s v="66519120, 66519220, 66519320, 66519420, 66519520, 66519620, 66519720, 66519820, 66519920, 66520020, 66520120, 66520220, 66520320, 66520420"/>
    <s v="-0"/>
    <x v="0"/>
    <x v="6"/>
  </r>
  <r>
    <s v="2120"/>
    <s v="2020-04-15 00:00:00"/>
    <s v="2020-04-15 21:37:00"/>
    <s v="Gasto"/>
    <s v="Con Compromiso"/>
    <s v="0510"/>
    <x v="3"/>
    <x v="23"/>
    <s v="ADQUISICIÓN DE BIENES Y SERVICIOS - SERVICIO DE AVALÚOS - ACTUALIZACIÓN  Y GESTIÓN CATASTRAL  NACIONAL"/>
    <s v="Propios"/>
    <x v="1"/>
    <s v="CSF"/>
    <n v="31273680"/>
    <n v="-4295877"/>
    <n v="26977803"/>
    <n v="0"/>
    <s v="Prestación de servicios profesionales para realizar el control de calidad a los informes de avalúos comerciales, así como realizar avalúos a bienes inmuebles urbanos y rurales en todo el país."/>
    <s v="2120"/>
    <s v="6420"/>
    <s v="8620"/>
    <s v="27720, 35020, 40520, 45220, 45720, 51420, 57820, 64820, 66320, 76020"/>
    <s v="137887820, 171141920, 212517820, 243641620, 274194620, 311964920, 351299920, 388940520"/>
    <s v="-0"/>
    <x v="1"/>
    <x v="2"/>
  </r>
  <r>
    <s v="2220"/>
    <s v="2020-04-15 00:00:00"/>
    <s v="2020-04-15 21:44:00"/>
    <s v="Gasto"/>
    <s v="Con Compromiso"/>
    <s v="0510"/>
    <x v="3"/>
    <x v="23"/>
    <s v="ADQUISICIÓN DE BIENES Y SERVICIOS - SERVICIO DE AVALÚOS - ACTUALIZACIÓN  Y GESTIÓN CATASTRAL  NACIONAL"/>
    <s v="Propios"/>
    <x v="1"/>
    <s v="CSF"/>
    <n v="30000000"/>
    <n v="683131"/>
    <n v="30683131"/>
    <n v="0"/>
    <s v="Prestación de servicios profesionales para realizar avalúos comerciales, a nivel nacional de los bienes urbanos y rurales."/>
    <s v="2220"/>
    <s v="9420"/>
    <s v="14820"/>
    <s v="50420, 52420, 52820, 58520, 59120, 64620, 66820, 67620, 76720"/>
    <s v="264495020, 282308520, 297617020, 297647720, 312784620, 331590420, 338656420, 360054320, 365864120, 389009620"/>
    <s v="-0"/>
    <x v="1"/>
    <x v="2"/>
  </r>
  <r>
    <s v="2320"/>
    <s v="2020-04-15 00:00:00"/>
    <s v="2020-04-15 21:46:00"/>
    <s v="Gasto"/>
    <s v="Con Compromiso"/>
    <s v="0200"/>
    <x v="3"/>
    <x v="25"/>
    <s v="ADQUISICIÓN DE BIENES Y SERVICIOS - SERVICIO DE IMPLEMENTACIÓN SISTEMAS DE GESTIÓN - FORTALECIMIENTO DE LA GESTIÓN INSTITUCIONAL DEL IGAC A NIVEL   NACIONAL"/>
    <s v="Propios"/>
    <x v="1"/>
    <s v="CSF"/>
    <n v="24269760"/>
    <n v="-6674184"/>
    <n v="17595576"/>
    <n v="0"/>
    <s v="Prestación de servicios profesionales para realizar los procesos de planeación y seguimiento al plan de acción de la dirección territorial Caldas, en el marco de los lineamientos institucionales vigentes."/>
    <s v="2320"/>
    <s v="8620"/>
    <s v="12120"/>
    <s v="40620, 45320, 51520, 57920, 66420, 76120"/>
    <s v="212520920, 243615720, 274199520, 310861120, 351301620, 388954320"/>
    <s v="-0"/>
    <x v="1"/>
    <x v="3"/>
  </r>
  <r>
    <s v="2420"/>
    <s v="2020-04-22 00:00:00"/>
    <s v="2020-04-22 15:30:00"/>
    <s v="Gasto"/>
    <s v="Con Compromiso"/>
    <s v="005"/>
    <x v="3"/>
    <x v="9"/>
    <s v="BONIFICACIÓN POR SERVICIOS PRESTADOS"/>
    <s v="Nación"/>
    <x v="0"/>
    <s v="CSF"/>
    <n v="1139847"/>
    <n v="0"/>
    <n v="1139847"/>
    <n v="0"/>
    <s v="Nómina mes de abril de 2020."/>
    <s v="2420"/>
    <s v="6020, 6120"/>
    <s v="-0"/>
    <s v="16420, 16520, 16620, 16720, 16820, 16920, 17020, 17120, 17220, 17320, 17420, 17520, 17620, 17720, 17820, 17920, 18020, 18120, 18220, 18320, 18420, 18520"/>
    <s v="98729720, 98729820, 98729920, 98730020, 98730120, 98730220, 98730320, 98730420, 98730520, 98730620, 98730720, 98730820, 98730920, 98731020, 98731120, 98731220, 98731320, 98731420, 98731520, 98731620, 98731720, 98731820"/>
    <s v="-0"/>
    <x v="0"/>
    <x v="6"/>
  </r>
  <r>
    <s v="2420"/>
    <s v="2020-04-22 00:00:00"/>
    <s v="2020-04-22 15:30:00"/>
    <s v="Gasto"/>
    <s v="Con Compromiso"/>
    <s v="005"/>
    <x v="3"/>
    <x v="7"/>
    <s v="BONIFICACIÓN ESPECIAL DE RECREACIÓN"/>
    <s v="Nación"/>
    <x v="0"/>
    <s v="CSF"/>
    <n v="139348"/>
    <n v="0"/>
    <n v="139348"/>
    <n v="0"/>
    <s v="Nómina mes de abril de 2020."/>
    <s v="2420"/>
    <s v="6020, 6120"/>
    <s v="-0"/>
    <s v="16420, 16520, 16620, 16720, 16820, 16920, 17020, 17120, 17220, 17320, 17420, 17520, 17620, 17720, 17820, 17920, 18020, 18120, 18220, 18320, 18420, 18520"/>
    <s v="98729720, 98729820, 98729920, 98730020, 98730120, 98730220, 98730320, 98730420, 98730520, 98730620, 98730720, 98730820, 98730920, 98731020, 98731120, 98731220, 98731320, 98731420, 98731520, 98731620, 98731720, 98731820"/>
    <s v="-0"/>
    <x v="0"/>
    <x v="6"/>
  </r>
  <r>
    <s v="2420"/>
    <s v="2020-04-22 00:00:00"/>
    <s v="2020-04-22 15:30:00"/>
    <s v="Gasto"/>
    <s v="Con Compromiso"/>
    <s v="005"/>
    <x v="3"/>
    <x v="8"/>
    <s v="SUELDO BÁSICO"/>
    <s v="Nación"/>
    <x v="0"/>
    <s v="CSF"/>
    <n v="39160958"/>
    <n v="0"/>
    <n v="39160958"/>
    <n v="0"/>
    <s v="Nómina mes de abril de 2020."/>
    <s v="2420"/>
    <s v="6020, 6120"/>
    <s v="-0"/>
    <s v="16420, 16520, 16620, 16720, 16820, 16920, 17020, 17120, 17220, 17320, 17420, 17520, 17620, 17720, 17820, 17920, 18020, 18120, 18220, 18320, 18420, 18520"/>
    <s v="98729720, 98729820, 98729920, 98730020, 98730120, 98730220, 98730320, 98730420, 98730520, 98730620, 98730720, 98730820, 98730920, 98731020, 98731120, 98731220, 98731320, 98731420, 98731520, 98731620, 98731720, 98731820"/>
    <s v="-0"/>
    <x v="0"/>
    <x v="6"/>
  </r>
  <r>
    <s v="2420"/>
    <s v="2020-04-22 00:00:00"/>
    <s v="2020-04-22 15:30:00"/>
    <s v="Gasto"/>
    <s v="Con Compromiso"/>
    <s v="005"/>
    <x v="3"/>
    <x v="4"/>
    <s v="PRIMA DE VACACIONES"/>
    <s v="Nación"/>
    <x v="0"/>
    <s v="CSF"/>
    <n v="1957665"/>
    <n v="0"/>
    <n v="1957665"/>
    <n v="0"/>
    <s v="Nómina mes de abril de 2020."/>
    <s v="2420"/>
    <s v="6020, 6120"/>
    <s v="-0"/>
    <s v="16420, 16520, 16620, 16720, 16820, 16920, 17020, 17120, 17220, 17320, 17420, 17520, 17620, 17720, 17820, 17920, 18020, 18120, 18220, 18320, 18420, 18520"/>
    <s v="98729720, 98729820, 98729920, 98730020, 98730120, 98730220, 98730320, 98730420, 98730520, 98730620, 98730720, 98730820, 98730920, 98731020, 98731120, 98731220, 98731320, 98731420, 98731520, 98731620, 98731720, 98731820"/>
    <s v="-0"/>
    <x v="0"/>
    <x v="6"/>
  </r>
  <r>
    <s v="2420"/>
    <s v="2020-04-22 00:00:00"/>
    <s v="2020-04-22 15:30:00"/>
    <s v="Gasto"/>
    <s v="Con Compromiso"/>
    <s v="005"/>
    <x v="3"/>
    <x v="3"/>
    <s v="AUXILIO DE TRANSPORTE"/>
    <s v="Nación"/>
    <x v="0"/>
    <s v="CSF"/>
    <n v="966828"/>
    <n v="0"/>
    <n v="966828"/>
    <n v="0"/>
    <s v="Nómina mes de abril de 2020."/>
    <s v="2420"/>
    <s v="6020, 6120"/>
    <s v="-0"/>
    <s v="16420, 16520, 16620, 16720, 16820, 16920, 17020, 17120, 17220, 17320, 17420, 17520, 17620, 17720, 17820, 17920, 18020, 18120, 18220, 18320, 18420, 18520"/>
    <s v="98729720, 98729820, 98729920, 98730020, 98730120, 98730220, 98730320, 98730420, 98730520, 98730620, 98730720, 98730820, 98730920, 98731020, 98731120, 98731220, 98731320, 98731420, 98731520, 98731620, 98731720, 98731820"/>
    <s v="-0"/>
    <x v="0"/>
    <x v="6"/>
  </r>
  <r>
    <s v="2420"/>
    <s v="2020-04-22 00:00:00"/>
    <s v="2020-04-22 15:30:00"/>
    <s v="Gasto"/>
    <s v="Con Compromiso"/>
    <s v="005"/>
    <x v="3"/>
    <x v="6"/>
    <s v="SUBSIDIO DE ALIMENTACIÓN"/>
    <s v="Nación"/>
    <x v="0"/>
    <s v="CSF"/>
    <n v="722671"/>
    <n v="0"/>
    <n v="722671"/>
    <n v="0"/>
    <s v="Nómina mes de abril de 2020."/>
    <s v="2420"/>
    <s v="6020, 6120"/>
    <s v="-0"/>
    <s v="16420, 16520, 16620, 16720, 16820, 16920, 17020, 17120, 17220, 17320, 17420, 17520, 17620, 17720, 17820, 17920, 18020, 18120, 18220, 18320, 18420, 18520"/>
    <s v="98729720, 98729820, 98729920, 98730020, 98730120, 98730220, 98730320, 98730420, 98730520, 98730620, 98730720, 98730820, 98730920, 98731020, 98731120, 98731220, 98731320, 98731420, 98731520, 98731620, 98731720, 98731820"/>
    <s v="-0"/>
    <x v="0"/>
    <x v="6"/>
  </r>
  <r>
    <s v="2420"/>
    <s v="2020-04-22 00:00:00"/>
    <s v="2020-04-22 15:30:00"/>
    <s v="Gasto"/>
    <s v="Con Compromiso"/>
    <s v="005"/>
    <x v="3"/>
    <x v="37"/>
    <s v="INDEMNIZACIÓN POR VACACIONES"/>
    <s v="Nación"/>
    <x v="0"/>
    <s v="CSF"/>
    <n v="2103530"/>
    <n v="0"/>
    <n v="2103530"/>
    <n v="0"/>
    <s v="Nómina mes de abril de 2020."/>
    <s v="2420"/>
    <s v="6020, 6120"/>
    <s v="-0"/>
    <s v="16420, 16520, 16620, 16720, 16820, 16920, 17020, 17120, 17220, 17320, 17420, 17520, 17620, 17720, 17820, 17920, 18020, 18120, 18220, 18320, 18420, 18520"/>
    <s v="98729720, 98729820, 98729920, 98730020, 98730120, 98730220, 98730320, 98730420, 98730520, 98730620, 98730720, 98730820, 98730920, 98731020, 98731120, 98731220, 98731320, 98731420, 98731520, 98731620, 98731720, 98731820"/>
    <s v="-0"/>
    <x v="0"/>
    <x v="6"/>
  </r>
  <r>
    <s v="2520"/>
    <s v="2020-04-28 00:00:00"/>
    <s v="2020-04-28 15:12:00"/>
    <s v="Gasto"/>
    <s v="Con Compromiso"/>
    <s v="005"/>
    <x v="3"/>
    <x v="14"/>
    <s v="APORTES AL ICBF"/>
    <s v="Nación"/>
    <x v="0"/>
    <s v="CSF"/>
    <n v="1369700"/>
    <n v="0"/>
    <n v="1369700"/>
    <n v="0"/>
    <s v="Aportes patronales nómina abril de 2020."/>
    <s v="2520"/>
    <s v="6320"/>
    <s v="-0"/>
    <s v="18720, 18820, 18920, 19020, 19120, 19220, 19320, 19420, 19520, 19620, 19720, 19820, 19920, 20020"/>
    <s v="104815920, 104816020, 104816120, 104816220, 104816320, 104816520, 104816620, 104816720, 104816820, 104816920, 104817020, 104817120, 104817220, 104817320"/>
    <s v="-0"/>
    <x v="0"/>
    <x v="6"/>
  </r>
  <r>
    <s v="2520"/>
    <s v="2020-04-28 00:00:00"/>
    <s v="2020-04-28 15:12:00"/>
    <s v="Gasto"/>
    <s v="Con Compromiso"/>
    <s v="005"/>
    <x v="3"/>
    <x v="12"/>
    <s v="APORTES AL SENA"/>
    <s v="Nación"/>
    <x v="0"/>
    <s v="CSF"/>
    <n v="913400"/>
    <n v="0"/>
    <n v="913400"/>
    <n v="0"/>
    <s v="Aportes patronales nómina abril de 2020."/>
    <s v="2520"/>
    <s v="6320"/>
    <s v="-0"/>
    <s v="18720, 18820, 18920, 19020, 19120, 19220, 19320, 19420, 19520, 19620, 19720, 19820, 19920, 20020"/>
    <s v="104815920, 104816020, 104816120, 104816220, 104816320, 104816520, 104816620, 104816720, 104816820, 104816920, 104817020, 104817120, 104817220, 104817320"/>
    <s v="-0"/>
    <x v="0"/>
    <x v="6"/>
  </r>
  <r>
    <s v="2520"/>
    <s v="2020-04-28 00:00:00"/>
    <s v="2020-04-28 15:12:00"/>
    <s v="Gasto"/>
    <s v="Con Compromiso"/>
    <s v="005"/>
    <x v="3"/>
    <x v="16"/>
    <s v="CAJAS DE COMPENSACIÓN FAMILIAR"/>
    <s v="Nación"/>
    <x v="0"/>
    <s v="CSF"/>
    <n v="1825900"/>
    <n v="0"/>
    <n v="1825900"/>
    <n v="0"/>
    <s v="Aportes patronales nómina abril de 2020."/>
    <s v="2520"/>
    <s v="6320"/>
    <s v="-0"/>
    <s v="18720, 18820, 18920, 19020, 19120, 19220, 19320, 19420, 19520, 19620, 19720, 19820, 19920, 20020"/>
    <s v="104815920, 104816020, 104816120, 104816220, 104816320, 104816520, 104816620, 104816720, 104816820, 104816920, 104817020, 104817120, 104817220, 104817320"/>
    <s v="-0"/>
    <x v="0"/>
    <x v="6"/>
  </r>
  <r>
    <s v="2520"/>
    <s v="2020-04-28 00:00:00"/>
    <s v="2020-04-28 15:12:00"/>
    <s v="Gasto"/>
    <s v="Con Compromiso"/>
    <s v="005"/>
    <x v="3"/>
    <x v="11"/>
    <s v="PENSIONES"/>
    <s v="Nación"/>
    <x v="0"/>
    <s v="CSF"/>
    <n v="944500"/>
    <n v="0"/>
    <n v="944500"/>
    <n v="0"/>
    <s v="Aportes patronales nómina abril de 2020."/>
    <s v="2520"/>
    <s v="6320"/>
    <s v="-0"/>
    <s v="18720, 18820, 18920, 19020, 19120, 19220, 19320, 19420, 19520, 19620, 19720, 19820, 19920, 20020"/>
    <s v="104815920, 104816020, 104816120, 104816220, 104816320, 104816520, 104816620, 104816720, 104816820, 104816920, 104817020, 104817120, 104817220, 104817320"/>
    <s v="-0"/>
    <x v="0"/>
    <x v="6"/>
  </r>
  <r>
    <s v="2520"/>
    <s v="2020-04-28 00:00:00"/>
    <s v="2020-04-28 15:12:00"/>
    <s v="Gasto"/>
    <s v="Con Compromiso"/>
    <s v="005"/>
    <x v="3"/>
    <x v="15"/>
    <s v="APORTES GENERALES AL SISTEMA DE RIESGOS LABORALES"/>
    <s v="Nación"/>
    <x v="0"/>
    <s v="CSF"/>
    <n v="427300"/>
    <n v="0"/>
    <n v="427300"/>
    <n v="0"/>
    <s v="Aportes patronales nómina abril de 2020."/>
    <s v="2520"/>
    <s v="6320"/>
    <s v="-0"/>
    <s v="18720, 18820, 18920, 19020, 19120, 19220, 19320, 19420, 19520, 19620, 19720, 19820, 19920, 20020"/>
    <s v="104815920, 104816020, 104816120, 104816220, 104816320, 104816520, 104816620, 104816720, 104816820, 104816920, 104817020, 104817120, 104817220, 104817320"/>
    <s v="-0"/>
    <x v="0"/>
    <x v="6"/>
  </r>
  <r>
    <s v="2520"/>
    <s v="2020-04-28 00:00:00"/>
    <s v="2020-04-28 15:12:00"/>
    <s v="Gasto"/>
    <s v="Con Compromiso"/>
    <s v="005"/>
    <x v="3"/>
    <x v="13"/>
    <s v="SALUD"/>
    <s v="Nación"/>
    <x v="0"/>
    <s v="CSF"/>
    <n v="3568300"/>
    <n v="0"/>
    <n v="3568300"/>
    <n v="0"/>
    <s v="Aportes patronales nómina abril de 2020."/>
    <s v="2520"/>
    <s v="6320"/>
    <s v="-0"/>
    <s v="18720, 18820, 18920, 19020, 19120, 19220, 19320, 19420, 19520, 19620, 19720, 19820, 19920, 20020"/>
    <s v="104815920, 104816020, 104816120, 104816220, 104816320, 104816520, 104816620, 104816720, 104816820, 104816920, 104817020, 104817120, 104817220, 104817320"/>
    <s v="-0"/>
    <x v="0"/>
    <x v="6"/>
  </r>
  <r>
    <s v="2620"/>
    <s v="2020-05-14 00:00:00"/>
    <s v="2020-05-14 08:02:00"/>
    <s v="Gasto"/>
    <s v="Con Compromiso"/>
    <s v="005"/>
    <x v="3"/>
    <x v="13"/>
    <s v="SALUD"/>
    <s v="Nación"/>
    <x v="0"/>
    <s v="CSF"/>
    <n v="329200"/>
    <n v="0"/>
    <n v="329200"/>
    <n v="0"/>
    <s v="Aportes patronales sobre retroactivos de salarios de enero y febrero de 2020."/>
    <s v="2620"/>
    <s v="6820"/>
    <s v="-0"/>
    <s v="21020, 21120, 21220, 21320, 21420, 21520, 21620, 21720, 21820, 21920, 22020, 22120, 22220"/>
    <s v="118627320, 118627420, 118627520, 118627620, 118627720, 118627820, 118627920, 118628020, 118628120, 118628220, 118628320, 118628420, 118628520"/>
    <s v="-0"/>
    <x v="0"/>
    <x v="6"/>
  </r>
  <r>
    <s v="2620"/>
    <s v="2020-05-14 00:00:00"/>
    <s v="2020-05-14 08:02:00"/>
    <s v="Gasto"/>
    <s v="Con Compromiso"/>
    <s v="005"/>
    <x v="3"/>
    <x v="15"/>
    <s v="APORTES GENERALES AL SISTEMA DE RIESGOS LABORALES"/>
    <s v="Nación"/>
    <x v="0"/>
    <s v="CSF"/>
    <n v="41800"/>
    <n v="0"/>
    <n v="41800"/>
    <n v="0"/>
    <s v="Aportes patronales sobre retroactivos de salarios de enero y febrero de 2020."/>
    <s v="2620"/>
    <s v="6820"/>
    <s v="-0"/>
    <s v="21020, 21120, 21220, 21320, 21420, 21520, 21620, 21720, 21820, 21920, 22020, 22120, 22220"/>
    <s v="118627320, 118627420, 118627520, 118627620, 118627720, 118627820, 118627920, 118628020, 118628120, 118628220, 118628320, 118628420, 118628520"/>
    <s v="-0"/>
    <x v="0"/>
    <x v="6"/>
  </r>
  <r>
    <s v="2620"/>
    <s v="2020-05-14 00:00:00"/>
    <s v="2020-05-14 08:02:00"/>
    <s v="Gasto"/>
    <s v="Con Compromiso"/>
    <s v="005"/>
    <x v="3"/>
    <x v="12"/>
    <s v="APORTES AL SENA"/>
    <s v="Nación"/>
    <x v="0"/>
    <s v="CSF"/>
    <n v="86500"/>
    <n v="0"/>
    <n v="86500"/>
    <n v="0"/>
    <s v="Aportes patronales sobre retroactivos de salarios de enero y febrero de 2020."/>
    <s v="2620"/>
    <s v="6820"/>
    <s v="-0"/>
    <s v="21020, 21120, 21220, 21320, 21420, 21520, 21620, 21720, 21820, 21920, 22020, 22120, 22220"/>
    <s v="118627320, 118627420, 118627520, 118627620, 118627720, 118627820, 118627920, 118628020, 118628120, 118628220, 118628320, 118628420, 118628520"/>
    <s v="-0"/>
    <x v="0"/>
    <x v="6"/>
  </r>
  <r>
    <s v="2620"/>
    <s v="2020-05-14 00:00:00"/>
    <s v="2020-05-14 08:02:00"/>
    <s v="Gasto"/>
    <s v="Con Compromiso"/>
    <s v="005"/>
    <x v="3"/>
    <x v="16"/>
    <s v="CAJAS DE COMPENSACIÓN FAMILIAR"/>
    <s v="Nación"/>
    <x v="0"/>
    <s v="CSF"/>
    <n v="171900"/>
    <n v="0"/>
    <n v="171900"/>
    <n v="0"/>
    <s v="Aportes patronales sobre retroactivos de salarios de enero y febrero de 2020."/>
    <s v="2620"/>
    <s v="6820"/>
    <s v="-0"/>
    <s v="21020, 21120, 21220, 21320, 21420, 21520, 21620, 21720, 21820, 21920, 22020, 22120, 22220"/>
    <s v="118627320, 118627420, 118627520, 118627620, 118627720, 118627820, 118627920, 118628020, 118628120, 118628220, 118628320, 118628420, 118628520"/>
    <s v="-0"/>
    <x v="0"/>
    <x v="6"/>
  </r>
  <r>
    <s v="2620"/>
    <s v="2020-05-14 00:00:00"/>
    <s v="2020-05-14 08:02:00"/>
    <s v="Gasto"/>
    <s v="Con Compromiso"/>
    <s v="005"/>
    <x v="3"/>
    <x v="14"/>
    <s v="APORTES AL ICBF"/>
    <s v="Nación"/>
    <x v="0"/>
    <s v="CSF"/>
    <n v="128400"/>
    <n v="0"/>
    <n v="128400"/>
    <n v="0"/>
    <s v="Aportes patronales sobre retroactivos de salarios de enero y febrero de 2020."/>
    <s v="2620"/>
    <s v="6820"/>
    <s v="-0"/>
    <s v="21020, 21120, 21220, 21320, 21420, 21520, 21620, 21720, 21820, 21920, 22020, 22120, 22220"/>
    <s v="118627320, 118627420, 118627520, 118627620, 118627720, 118627820, 118627920, 118628020, 118628120, 118628220, 118628320, 118628420, 118628520"/>
    <s v="-0"/>
    <x v="0"/>
    <x v="6"/>
  </r>
  <r>
    <s v="2620"/>
    <s v="2020-05-14 00:00:00"/>
    <s v="2020-05-14 08:02:00"/>
    <s v="Gasto"/>
    <s v="Con Compromiso"/>
    <s v="005"/>
    <x v="3"/>
    <x v="11"/>
    <s v="PENSIONES"/>
    <s v="Nación"/>
    <x v="0"/>
    <s v="CSF"/>
    <n v="463900"/>
    <n v="0"/>
    <n v="463900"/>
    <n v="0"/>
    <s v="Aportes patronales sobre retroactivos de salarios de enero y febrero de 2020."/>
    <s v="2620"/>
    <s v="6820"/>
    <s v="-0"/>
    <s v="21020, 21120, 21220, 21320, 21420, 21520, 21620, 21720, 21820, 21920, 22020, 22120, 22220"/>
    <s v="118627320, 118627420, 118627520, 118627620, 118627720, 118627820, 118627920, 118628020, 118628120, 118628220, 118628320, 118628420, 118628520"/>
    <s v="-0"/>
    <x v="0"/>
    <x v="6"/>
  </r>
  <r>
    <s v="2720"/>
    <s v="2020-05-21 00:00:00"/>
    <s v="2020-05-21 11:01:00"/>
    <s v="Gasto"/>
    <s v="Con Compromiso"/>
    <s v="005"/>
    <x v="3"/>
    <x v="4"/>
    <s v="PRIMA DE VACACIONES"/>
    <s v="Nación"/>
    <x v="0"/>
    <s v="CSF"/>
    <n v="2120274"/>
    <n v="0"/>
    <n v="2120274"/>
    <n v="0"/>
    <s v="Nómina mes de mayo de 2020."/>
    <s v="2720"/>
    <s v="7020, 7120, 7420"/>
    <s v="-0"/>
    <s v="22720, 22820, 22920, 23020, 23120, 23220, 23320, 23420, 23520, 23620, 23720, 23820, 23920, 24020, 24120, 24220, 24320, 24420, 24520, 24620, 24720, 24820, 24920, 26620, 26720"/>
    <s v="125358220, 125358320, 125358420, 125358520, 125358620, 125358720, 125358820, 125358920, 125359020, 125359120, 125359220, 125359320, 125359420, 125359520, 125359620, 125359720, 125359820, 125359920, 125360020, 125360120, 125360320, 125360420, 125360520, 132630820, 132630920"/>
    <s v="-0"/>
    <x v="0"/>
    <x v="6"/>
  </r>
  <r>
    <s v="2720"/>
    <s v="2020-05-21 00:00:00"/>
    <s v="2020-05-21 11:01:00"/>
    <s v="Gasto"/>
    <s v="Con Compromiso"/>
    <s v="005"/>
    <x v="3"/>
    <x v="10"/>
    <s v="SUELDO DE VACACIONES"/>
    <s v="Nación"/>
    <x v="0"/>
    <s v="CSF"/>
    <n v="2692471"/>
    <n v="0"/>
    <n v="2692471"/>
    <n v="0"/>
    <s v="Nómina mes de mayo de 2020."/>
    <s v="2720"/>
    <s v="7020, 7120, 7420"/>
    <s v="-0"/>
    <s v="22720, 22820, 22920, 23020, 23120, 23220, 23320, 23420, 23520, 23620, 23720, 23820, 23920, 24020, 24120, 24220, 24320, 24420, 24520, 24620, 24720, 24820, 24920, 26620, 26720"/>
    <s v="125358220, 125358320, 125358420, 125358520, 125358620, 125358720, 125358820, 125358920, 125359020, 125359120, 125359220, 125359320, 125359420, 125359520, 125359620, 125359720, 125359820, 125359920, 125360020, 125360120, 125360320, 125360420, 125360520, 132630820, 132630920"/>
    <s v="-0"/>
    <x v="0"/>
    <x v="6"/>
  </r>
  <r>
    <s v="2720"/>
    <s v="2020-05-21 00:00:00"/>
    <s v="2020-05-21 11:01:00"/>
    <s v="Gasto"/>
    <s v="Con Compromiso"/>
    <s v="005"/>
    <x v="3"/>
    <x v="6"/>
    <s v="SUBSIDIO DE ALIMENTACIÓN"/>
    <s v="Nación"/>
    <x v="0"/>
    <s v="CSF"/>
    <n v="784363"/>
    <n v="0"/>
    <n v="784363"/>
    <n v="0"/>
    <s v="Nómina mes de mayo de 2020."/>
    <s v="2720"/>
    <s v="7020, 7120, 7420"/>
    <s v="-0"/>
    <s v="22720, 22820, 22920, 23020, 23120, 23220, 23320, 23420, 23520, 23620, 23720, 23820, 23920, 24020, 24120, 24220, 24320, 24420, 24520, 24620, 24720, 24820, 24920, 26620, 26720"/>
    <s v="125358220, 125358320, 125358420, 125358520, 125358620, 125358720, 125358820, 125358920, 125359020, 125359120, 125359220, 125359320, 125359420, 125359520, 125359620, 125359720, 125359820, 125359920, 125360020, 125360120, 125360320, 125360420, 125360520, 132630820, 132630920"/>
    <s v="-0"/>
    <x v="0"/>
    <x v="6"/>
  </r>
  <r>
    <s v="2720"/>
    <s v="2020-05-21 00:00:00"/>
    <s v="2020-05-21 11:01:00"/>
    <s v="Gasto"/>
    <s v="Con Compromiso"/>
    <s v="005"/>
    <x v="3"/>
    <x v="3"/>
    <s v="AUXILIO DE TRANSPORTE"/>
    <s v="Nación"/>
    <x v="0"/>
    <s v="CSF"/>
    <n v="1014826"/>
    <n v="0"/>
    <n v="1014826"/>
    <n v="0"/>
    <s v="Nómina mes de mayo de 2020."/>
    <s v="2720"/>
    <s v="7020, 7120, 7420"/>
    <s v="-0"/>
    <s v="22720, 22820, 22920, 23020, 23120, 23220, 23320, 23420, 23520, 23620, 23720, 23820, 23920, 24020, 24120, 24220, 24320, 24420, 24520, 24620, 24720, 24820, 24920, 26620, 26720"/>
    <s v="125358220, 125358320, 125358420, 125358520, 125358620, 125358720, 125358820, 125358920, 125359020, 125359120, 125359220, 125359320, 125359420, 125359520, 125359620, 125359720, 125359820, 125359920, 125360020, 125360120, 125360320, 125360420, 125360520, 132630820, 132630920"/>
    <s v="-0"/>
    <x v="0"/>
    <x v="6"/>
  </r>
  <r>
    <s v="2720"/>
    <s v="2020-05-21 00:00:00"/>
    <s v="2020-05-21 11:01:00"/>
    <s v="Gasto"/>
    <s v="Con Compromiso"/>
    <s v="005"/>
    <x v="3"/>
    <x v="8"/>
    <s v="SUELDO BÁSICO"/>
    <s v="Nación"/>
    <x v="0"/>
    <s v="CSF"/>
    <n v="37588350"/>
    <n v="0"/>
    <n v="37588350"/>
    <n v="0"/>
    <s v="Nómina mes de mayo de 2020."/>
    <s v="2720"/>
    <s v="7020, 7120, 7420"/>
    <s v="-0"/>
    <s v="22720, 22820, 22920, 23020, 23120, 23220, 23320, 23420, 23520, 23620, 23720, 23820, 23920, 24020, 24120, 24220, 24320, 24420, 24520, 24620, 24720, 24820, 24920, 26620, 26720"/>
    <s v="125358220, 125358320, 125358420, 125358520, 125358620, 125358720, 125358820, 125358920, 125359020, 125359120, 125359220, 125359320, 125359420, 125359520, 125359620, 125359720, 125359820, 125359920, 125360020, 125360120, 125360320, 125360420, 125360520, 132630820, 132630920"/>
    <s v="-0"/>
    <x v="0"/>
    <x v="6"/>
  </r>
  <r>
    <s v="2720"/>
    <s v="2020-05-21 00:00:00"/>
    <s v="2020-05-21 11:01:00"/>
    <s v="Gasto"/>
    <s v="Con Compromiso"/>
    <s v="005"/>
    <x v="3"/>
    <x v="9"/>
    <s v="BONIFICACIÓN POR SERVICIOS PRESTADOS"/>
    <s v="Nación"/>
    <x v="0"/>
    <s v="CSF"/>
    <n v="682420"/>
    <n v="0"/>
    <n v="682420"/>
    <n v="0"/>
    <s v="Nómina mes de mayo de 2020."/>
    <s v="2720"/>
    <s v="7020, 7120, 7420"/>
    <s v="-0"/>
    <s v="22720, 22820, 22920, 23020, 23120, 23220, 23320, 23420, 23520, 23620, 23720, 23820, 23920, 24020, 24120, 24220, 24320, 24420, 24520, 24620, 24720, 24820, 24920, 26620, 26720"/>
    <s v="125358220, 125358320, 125358420, 125358520, 125358620, 125358720, 125358820, 125358920, 125359020, 125359120, 125359220, 125359320, 125359420, 125359520, 125359620, 125359720, 125359820, 125359920, 125360020, 125360120, 125360320, 125360420, 125360520, 132630820, 132630920"/>
    <s v="-0"/>
    <x v="0"/>
    <x v="6"/>
  </r>
  <r>
    <s v="2720"/>
    <s v="2020-05-21 00:00:00"/>
    <s v="2020-05-21 11:01:00"/>
    <s v="Gasto"/>
    <s v="Con Compromiso"/>
    <s v="005"/>
    <x v="3"/>
    <x v="7"/>
    <s v="BONIFICACIÓN ESPECIAL DE RECREACIÓN"/>
    <s v="Nación"/>
    <x v="0"/>
    <s v="CSF"/>
    <n v="175060"/>
    <n v="0"/>
    <n v="175060"/>
    <n v="0"/>
    <s v="Nómina mes de mayo de 2020."/>
    <s v="2720"/>
    <s v="7020, 7120, 7420"/>
    <s v="-0"/>
    <s v="22720, 22820, 22920, 23020, 23120, 23220, 23320, 23420, 23520, 23620, 23720, 23820, 23920, 24020, 24120, 24220, 24320, 24420, 24520, 24620, 24720, 24820, 24920, 26620, 26720"/>
    <s v="125358220, 125358320, 125358420, 125358520, 125358620, 125358720, 125358820, 125358920, 125359020, 125359120, 125359220, 125359320, 125359420, 125359520, 125359620, 125359720, 125359820, 125359920, 125360020, 125360120, 125360320, 125360420, 125360520, 132630820, 132630920"/>
    <s v="-0"/>
    <x v="0"/>
    <x v="6"/>
  </r>
  <r>
    <s v="2820"/>
    <s v="2020-05-21 00:00:00"/>
    <s v="2020-05-21 11:08:00"/>
    <s v="Gasto"/>
    <s v="Con Compromiso"/>
    <s v="005"/>
    <x v="3"/>
    <x v="14"/>
    <s v="APORTES AL ICBF"/>
    <s v="Nación"/>
    <x v="0"/>
    <s v="CSF"/>
    <n v="1272000"/>
    <n v="0"/>
    <n v="1272000"/>
    <n v="0"/>
    <s v="Aportes patronales nómina de mayo de 2020."/>
    <s v="2820"/>
    <s v="7220"/>
    <s v="-0"/>
    <s v="25020, 25120, 25220, 25320, 25420, 25520, 25620, 25720, 25820, 25920, 26020, 26120, 26220, 26320"/>
    <s v="125438220, 125438320, 125438420, 125438520, 125438620, 125438720, 125438820, 125438920, 125439020, 125439120, 125439220, 125439320, 125439420, 125439520"/>
    <s v="-0"/>
    <x v="0"/>
    <x v="6"/>
  </r>
  <r>
    <s v="2820"/>
    <s v="2020-05-21 00:00:00"/>
    <s v="2020-05-21 11:08:00"/>
    <s v="Gasto"/>
    <s v="Con Compromiso"/>
    <s v="005"/>
    <x v="3"/>
    <x v="15"/>
    <s v="APORTES GENERALES AL SISTEMA DE RIESGOS LABORALES"/>
    <s v="Nación"/>
    <x v="0"/>
    <s v="CSF"/>
    <n v="394600"/>
    <n v="0"/>
    <n v="394600"/>
    <n v="0"/>
    <s v="Aportes patronales nómina de mayo de 2020."/>
    <s v="2820"/>
    <s v="7220"/>
    <s v="-0"/>
    <s v="25020, 25120, 25220, 25320, 25420, 25520, 25620, 25720, 25820, 25920, 26020, 26120, 26220, 26320"/>
    <s v="125438220, 125438320, 125438420, 125438520, 125438620, 125438720, 125438820, 125438920, 125439020, 125439120, 125439220, 125439320, 125439420, 125439520"/>
    <s v="-0"/>
    <x v="0"/>
    <x v="6"/>
  </r>
  <r>
    <s v="2820"/>
    <s v="2020-05-21 00:00:00"/>
    <s v="2020-05-21 11:08:00"/>
    <s v="Gasto"/>
    <s v="Con Compromiso"/>
    <s v="005"/>
    <x v="3"/>
    <x v="12"/>
    <s v="APORTES AL SENA"/>
    <s v="Nación"/>
    <x v="0"/>
    <s v="CSF"/>
    <n v="848500"/>
    <n v="0"/>
    <n v="848500"/>
    <n v="0"/>
    <s v="Aportes patronales nómina de mayo de 2020."/>
    <s v="2820"/>
    <s v="7220"/>
    <s v="-0"/>
    <s v="25020, 25120, 25220, 25320, 25420, 25520, 25620, 25720, 25820, 25920, 26020, 26120, 26220, 26320"/>
    <s v="125438220, 125438320, 125438420, 125438520, 125438620, 125438720, 125438820, 125438920, 125439020, 125439120, 125439220, 125439320, 125439420, 125439520"/>
    <s v="-0"/>
    <x v="0"/>
    <x v="6"/>
  </r>
  <r>
    <s v="2820"/>
    <s v="2020-05-21 00:00:00"/>
    <s v="2020-05-21 11:08:00"/>
    <s v="Gasto"/>
    <s v="Con Compromiso"/>
    <s v="005"/>
    <x v="3"/>
    <x v="16"/>
    <s v="CAJAS DE COMPENSACIÓN FAMILIAR"/>
    <s v="Nación"/>
    <x v="0"/>
    <s v="CSF"/>
    <n v="1695900"/>
    <n v="0"/>
    <n v="1695900"/>
    <n v="0"/>
    <s v="Aportes patronales nómina de mayo de 2020."/>
    <s v="2820"/>
    <s v="7220"/>
    <s v="-0"/>
    <s v="25020, 25120, 25220, 25320, 25420, 25520, 25620, 25720, 25820, 25920, 26020, 26120, 26220, 26320"/>
    <s v="125438220, 125438320, 125438420, 125438520, 125438620, 125438720, 125438820, 125438920, 125439020, 125439120, 125439220, 125439320, 125439420, 125439520"/>
    <s v="-0"/>
    <x v="0"/>
    <x v="6"/>
  </r>
  <r>
    <s v="2820"/>
    <s v="2020-05-21 00:00:00"/>
    <s v="2020-05-21 11:08:00"/>
    <s v="Gasto"/>
    <s v="Con Compromiso"/>
    <s v="005"/>
    <x v="3"/>
    <x v="13"/>
    <s v="SALUD"/>
    <s v="Nación"/>
    <x v="0"/>
    <s v="CSF"/>
    <n v="3268500"/>
    <n v="0"/>
    <n v="3268500"/>
    <n v="0"/>
    <s v="Aportes patronales nómina de mayo de 2020."/>
    <s v="2820"/>
    <s v="7220"/>
    <s v="-0"/>
    <s v="25020, 25120, 25220, 25320, 25420, 25520, 25620, 25720, 25820, 25920, 26020, 26120, 26220, 26320"/>
    <s v="125438220, 125438320, 125438420, 125438520, 125438620, 125438720, 125438820, 125438920, 125439020, 125439120, 125439220, 125439320, 125439420, 125439520"/>
    <s v="-0"/>
    <x v="0"/>
    <x v="6"/>
  </r>
  <r>
    <s v="2820"/>
    <s v="2020-05-21 00:00:00"/>
    <s v="2020-05-21 11:08:00"/>
    <s v="Gasto"/>
    <s v="Con Compromiso"/>
    <s v="005"/>
    <x v="3"/>
    <x v="11"/>
    <s v="PENSIONES"/>
    <s v="Nación"/>
    <x v="0"/>
    <s v="CSF"/>
    <n v="4614000"/>
    <n v="0"/>
    <n v="4614000"/>
    <n v="0"/>
    <s v="Aportes patronales nómina de mayo de 2020."/>
    <s v="2820"/>
    <s v="7220"/>
    <s v="-0"/>
    <s v="25020, 25120, 25220, 25320, 25420, 25520, 25620, 25720, 25820, 25920, 26020, 26120, 26220, 26320"/>
    <s v="125438220, 125438320, 125438420, 125438520, 125438620, 125438720, 125438820, 125438920, 125439020, 125439120, 125439220, 125439320, 125439420, 125439520"/>
    <s v="-0"/>
    <x v="0"/>
    <x v="6"/>
  </r>
  <r>
    <s v="2920"/>
    <s v="2020-06-03 00:00:00"/>
    <s v="2020-06-03 18:25:00"/>
    <s v="Gasto"/>
    <s v="Con Compromiso"/>
    <s v="005"/>
    <x v="3"/>
    <x v="26"/>
    <s v="PRIMA DE SERVICIO"/>
    <s v="Nación"/>
    <x v="0"/>
    <s v="CSF"/>
    <n v="39804872"/>
    <n v="0"/>
    <n v="39804872"/>
    <n v="0"/>
    <s v="Prima semestral 2020."/>
    <s v="2920"/>
    <s v="7520"/>
    <s v="-0"/>
    <s v="27820, 27920, 28020, 28120, 28220, 28320, 28420, 28520, 28620, 28720, 28820, 28920, 29020, 29120, 29220, 29320, 29420, 29520, 29620, 29720"/>
    <s v="139743620, 139743720, 139743920, 139744120, 139744220, 139744320, 139744520, 139744620, 139744720, 139744820, 139744920, 139745020, 139745120, 139745320, 139745420, 139745620, 139745720, 139745820, 139745920, 139746020"/>
    <s v="-0"/>
    <x v="0"/>
    <x v="6"/>
  </r>
  <r>
    <s v="3020"/>
    <s v="2020-06-19 00:00:00"/>
    <s v="2020-06-19 15:19:00"/>
    <s v="Gasto"/>
    <s v="Con Compromiso"/>
    <s v="005"/>
    <x v="3"/>
    <x v="3"/>
    <s v="AUXILIO DE TRANSPORTE"/>
    <s v="Nación"/>
    <x v="0"/>
    <s v="CSF"/>
    <n v="884544"/>
    <n v="0"/>
    <n v="884544"/>
    <n v="0"/>
    <s v="Nómina mes de junio /2020."/>
    <s v="3020"/>
    <s v="8020, 8120"/>
    <s v="-0"/>
    <s v="30220, 30320, 30420, 30520, 30620, 30720, 30820, 30920, 31020, 31120, 31220, 31320, 31420, 31520, 31620, 31720, 31820, 31920, 32020, 32120, 32220, 32320, 32420"/>
    <s v="157063520, 157063620, 157063720, 157063820, 157064020, 157064220, 157064320, 157064520, 157064620, 157064720, 157064820, 157065120, 157065220, 157065320, 157065420, 157065520, 157065620, 157065720, 157066020, 157066420, 157066520, 157066620, 157066720"/>
    <s v="-0"/>
    <x v="0"/>
    <x v="6"/>
  </r>
  <r>
    <s v="3020"/>
    <s v="2020-06-19 00:00:00"/>
    <s v="2020-06-19 15:19:00"/>
    <s v="Gasto"/>
    <s v="Con Compromiso"/>
    <s v="005"/>
    <x v="3"/>
    <x v="6"/>
    <s v="SUBSIDIO DE ALIMENTACIÓN"/>
    <s v="Nación"/>
    <x v="0"/>
    <s v="CSF"/>
    <n v="700639"/>
    <n v="0"/>
    <n v="700639"/>
    <n v="0"/>
    <s v="Nómina mes de junio /2020."/>
    <s v="3020"/>
    <s v="8020, 8120"/>
    <s v="-0"/>
    <s v="30220, 30320, 30420, 30520, 30620, 30720, 30820, 30920, 31020, 31120, 31220, 31320, 31420, 31520, 31620, 31720, 31820, 31920, 32020, 32120, 32220, 32320, 32420"/>
    <s v="157063520, 157063620, 157063720, 157063820, 157064020, 157064220, 157064320, 157064520, 157064620, 157064720, 157064820, 157065120, 157065220, 157065320, 157065420, 157065520, 157065620, 157065720, 157066020, 157066420, 157066520, 157066620, 157066720"/>
    <s v="-0"/>
    <x v="0"/>
    <x v="6"/>
  </r>
  <r>
    <s v="3020"/>
    <s v="2020-06-19 00:00:00"/>
    <s v="2020-06-19 15:19:00"/>
    <s v="Gasto"/>
    <s v="Con Compromiso"/>
    <s v="005"/>
    <x v="3"/>
    <x v="8"/>
    <s v="SUELDO BÁSICO"/>
    <s v="Nación"/>
    <x v="0"/>
    <s v="CSF"/>
    <n v="35569797"/>
    <n v="0"/>
    <n v="35569797"/>
    <n v="0"/>
    <s v="Nómina mes de junio /2020."/>
    <s v="3020"/>
    <s v="8020, 8120"/>
    <s v="-0"/>
    <s v="30220, 30320, 30420, 30520, 30620, 30720, 30820, 30920, 31020, 31120, 31220, 31320, 31420, 31520, 31620, 31720, 31820, 31920, 32020, 32120, 32220, 32320, 32420"/>
    <s v="157063520, 157063620, 157063720, 157063820, 157064020, 157064220, 157064320, 157064520, 157064620, 157064720, 157064820, 157065120, 157065220, 157065320, 157065420, 157065520, 157065620, 157065720, 157066020, 157066420, 157066520, 157066620, 157066720"/>
    <s v="-0"/>
    <x v="0"/>
    <x v="6"/>
  </r>
  <r>
    <s v="3020"/>
    <s v="2020-06-19 00:00:00"/>
    <s v="2020-06-19 15:19:00"/>
    <s v="Gasto"/>
    <s v="Con Compromiso"/>
    <s v="005"/>
    <x v="3"/>
    <x v="7"/>
    <s v="BONIFICACIÓN ESPECIAL DE RECREACIÓN"/>
    <s v="Nación"/>
    <x v="0"/>
    <s v="CSF"/>
    <n v="167083"/>
    <n v="0"/>
    <n v="167083"/>
    <n v="0"/>
    <s v="Nómina mes de junio /2020."/>
    <s v="3020"/>
    <s v="8020, 8120"/>
    <s v="-0"/>
    <s v="30220, 30320, 30420, 30520, 30620, 30720, 30820, 30920, 31020, 31120, 31220, 31320, 31420, 31520, 31620, 31720, 31820, 31920, 32020, 32120, 32220, 32320, 32420"/>
    <s v="157063520, 157063620, 157063720, 157063820, 157064020, 157064220, 157064320, 157064520, 157064620, 157064720, 157064820, 157065120, 157065220, 157065320, 157065420, 157065520, 157065620, 157065720, 157066020, 157066420, 157066520, 157066620, 157066720"/>
    <s v="-0"/>
    <x v="0"/>
    <x v="6"/>
  </r>
  <r>
    <s v="3020"/>
    <s v="2020-06-19 00:00:00"/>
    <s v="2020-06-19 15:19:00"/>
    <s v="Gasto"/>
    <s v="Con Compromiso"/>
    <s v="005"/>
    <x v="3"/>
    <x v="9"/>
    <s v="BONIFICACIÓN POR SERVICIOS PRESTADOS"/>
    <s v="Nación"/>
    <x v="0"/>
    <s v="CSF"/>
    <n v="1420147"/>
    <n v="0"/>
    <n v="1420147"/>
    <n v="0"/>
    <s v="Nómina mes de junio /2020."/>
    <s v="3020"/>
    <s v="8020, 8120"/>
    <s v="-0"/>
    <s v="30220, 30320, 30420, 30520, 30620, 30720, 30820, 30920, 31020, 31120, 31220, 31320, 31420, 31520, 31620, 31720, 31820, 31920, 32020, 32120, 32220, 32320, 32420"/>
    <s v="157063520, 157063620, 157063720, 157063820, 157064020, 157064220, 157064320, 157064520, 157064620, 157064720, 157064820, 157065120, 157065220, 157065320, 157065420, 157065520, 157065620, 157065720, 157066020, 157066420, 157066520, 157066620, 157066720"/>
    <s v="-0"/>
    <x v="0"/>
    <x v="6"/>
  </r>
  <r>
    <s v="3020"/>
    <s v="2020-06-19 00:00:00"/>
    <s v="2020-06-19 15:19:00"/>
    <s v="Gasto"/>
    <s v="Con Compromiso"/>
    <s v="005"/>
    <x v="3"/>
    <x v="4"/>
    <s v="PRIMA DE VACACIONES"/>
    <s v="Nación"/>
    <x v="0"/>
    <s v="CSF"/>
    <n v="2103157"/>
    <n v="0"/>
    <n v="2103157"/>
    <n v="0"/>
    <s v="Nómina mes de junio /2020."/>
    <s v="3020"/>
    <s v="8020, 8120"/>
    <s v="-0"/>
    <s v="30220, 30320, 30420, 30520, 30620, 30720, 30820, 30920, 31020, 31120, 31220, 31320, 31420, 31520, 31620, 31720, 31820, 31920, 32020, 32120, 32220, 32320, 32420"/>
    <s v="157063520, 157063620, 157063720, 157063820, 157064020, 157064220, 157064320, 157064520, 157064620, 157064720, 157064820, 157065120, 157065220, 157065320, 157065420, 157065520, 157065620, 157065720, 157066020, 157066420, 157066520, 157066620, 157066720"/>
    <s v="-0"/>
    <x v="0"/>
    <x v="6"/>
  </r>
  <r>
    <s v="3020"/>
    <s v="2020-06-19 00:00:00"/>
    <s v="2020-06-19 15:19:00"/>
    <s v="Gasto"/>
    <s v="Con Compromiso"/>
    <s v="005"/>
    <x v="3"/>
    <x v="10"/>
    <s v="SUELDO DE VACACIONES"/>
    <s v="Nación"/>
    <x v="0"/>
    <s v="CSF"/>
    <n v="2058591"/>
    <n v="0"/>
    <n v="2058591"/>
    <n v="0"/>
    <s v="Nómina mes de junio /2020."/>
    <s v="3020"/>
    <s v="8020, 8120"/>
    <s v="-0"/>
    <s v="30220, 30320, 30420, 30520, 30620, 30720, 30820, 30920, 31020, 31120, 31220, 31320, 31420, 31520, 31620, 31720, 31820, 31920, 32020, 32120, 32220, 32320, 32420"/>
    <s v="157063520, 157063620, 157063720, 157063820, 157064020, 157064220, 157064320, 157064520, 157064620, 157064720, 157064820, 157065120, 157065220, 157065320, 157065420, 157065520, 157065620, 157065720, 157066020, 157066420, 157066520, 157066620, 157066720"/>
    <s v="-0"/>
    <x v="0"/>
    <x v="6"/>
  </r>
  <r>
    <s v="3120"/>
    <s v="2020-06-19 00:00:00"/>
    <s v="2020-06-19 15:33:00"/>
    <s v="Gasto"/>
    <s v="Con Compromiso"/>
    <s v="005"/>
    <x v="3"/>
    <x v="11"/>
    <s v="PENSIONES"/>
    <s v="Nación"/>
    <x v="0"/>
    <s v="CSF"/>
    <n v="4661800"/>
    <n v="0"/>
    <n v="4661800"/>
    <n v="0"/>
    <s v="Aportes patronales nómina mes de junio /2020."/>
    <s v="3120"/>
    <s v="8220"/>
    <s v="-0"/>
    <s v="32520, 32620, 32720, 32820, 32920, 33020, 33120, 33220, 33320, 33420, 33520, 33620, 33720, 33820"/>
    <s v="157422620, 157422720, 157422820, 157422920, 157423020, 157423120, 157423220, 157423320, 157423420, 157423520, 157423620, 157423720, 157423820, 157423920"/>
    <s v="-0"/>
    <x v="0"/>
    <x v="6"/>
  </r>
  <r>
    <s v="3120"/>
    <s v="2020-06-19 00:00:00"/>
    <s v="2020-06-19 15:33:00"/>
    <s v="Gasto"/>
    <s v="Con Compromiso"/>
    <s v="005"/>
    <x v="3"/>
    <x v="13"/>
    <s v="SALUD"/>
    <s v="Nación"/>
    <x v="0"/>
    <s v="CSF"/>
    <n v="3302500"/>
    <n v="0"/>
    <n v="3302500"/>
    <n v="0"/>
    <s v="Aportes patronales nómina mes de junio /2020."/>
    <s v="3120"/>
    <s v="8220"/>
    <s v="-0"/>
    <s v="32520, 32620, 32720, 32820, 32920, 33020, 33120, 33220, 33320, 33420, 33520, 33620, 33720, 33820"/>
    <s v="157422620, 157422720, 157422820, 157422920, 157423020, 157423120, 157423220, 157423320, 157423420, 157423520, 157423620, 157423720, 157423820, 157423920"/>
    <s v="-0"/>
    <x v="0"/>
    <x v="6"/>
  </r>
  <r>
    <s v="3120"/>
    <s v="2020-06-19 00:00:00"/>
    <s v="2020-06-19 15:33:00"/>
    <s v="Gasto"/>
    <s v="Con Compromiso"/>
    <s v="005"/>
    <x v="3"/>
    <x v="15"/>
    <s v="APORTES GENERALES AL SISTEMA DE RIESGOS LABORALES"/>
    <s v="Nación"/>
    <x v="0"/>
    <s v="CSF"/>
    <n v="350300"/>
    <n v="0"/>
    <n v="350300"/>
    <n v="0"/>
    <s v="Aportes patronales nómina mes de junio /2020."/>
    <s v="3120"/>
    <s v="8220"/>
    <s v="-0"/>
    <s v="32520, 32620, 32720, 32820, 32920, 33020, 33120, 33220, 33320, 33420, 33520, 33620, 33720, 33820"/>
    <s v="157422620, 157422720, 157422820, 157422920, 157423020, 157423120, 157423220, 157423320, 157423420, 157423520, 157423620, 157423720, 157423820, 157423920"/>
    <s v="-0"/>
    <x v="0"/>
    <x v="6"/>
  </r>
  <r>
    <s v="3120"/>
    <s v="2020-06-19 00:00:00"/>
    <s v="2020-06-19 15:33:00"/>
    <s v="Gasto"/>
    <s v="Con Compromiso"/>
    <s v="005"/>
    <x v="3"/>
    <x v="16"/>
    <s v="CAJAS DE COMPENSACIÓN FAMILIAR"/>
    <s v="Nación"/>
    <x v="0"/>
    <s v="CSF"/>
    <n v="3188900"/>
    <n v="0"/>
    <n v="3188900"/>
    <n v="0"/>
    <s v="Aportes patronales nómina mes de junio /2020."/>
    <s v="3120"/>
    <s v="8220"/>
    <s v="-0"/>
    <s v="32520, 32620, 32720, 32820, 32920, 33020, 33120, 33220, 33320, 33420, 33520, 33620, 33720, 33820"/>
    <s v="157422620, 157422720, 157422820, 157422920, 157423020, 157423120, 157423220, 157423320, 157423420, 157423520, 157423620, 157423720, 157423820, 157423920"/>
    <s v="-0"/>
    <x v="0"/>
    <x v="6"/>
  </r>
  <r>
    <s v="3120"/>
    <s v="2020-06-19 00:00:00"/>
    <s v="2020-06-19 15:33:00"/>
    <s v="Gasto"/>
    <s v="Con Compromiso"/>
    <s v="005"/>
    <x v="3"/>
    <x v="14"/>
    <s v="APORTES AL ICBF"/>
    <s v="Nación"/>
    <x v="0"/>
    <s v="CSF"/>
    <n v="2392200"/>
    <n v="0"/>
    <n v="2392200"/>
    <n v="0"/>
    <s v="Aportes patronales nómina mes de junio /2020."/>
    <s v="3120"/>
    <s v="8220"/>
    <s v="-0"/>
    <s v="32520, 32620, 32720, 32820, 32920, 33020, 33120, 33220, 33320, 33420, 33520, 33620, 33720, 33820"/>
    <s v="157422620, 157422720, 157422820, 157422920, 157423020, 157423120, 157423220, 157423320, 157423420, 157423520, 157423620, 157423720, 157423820, 157423920"/>
    <s v="-0"/>
    <x v="0"/>
    <x v="6"/>
  </r>
  <r>
    <s v="3120"/>
    <s v="2020-06-19 00:00:00"/>
    <s v="2020-06-19 15:33:00"/>
    <s v="Gasto"/>
    <s v="Con Compromiso"/>
    <s v="005"/>
    <x v="3"/>
    <x v="12"/>
    <s v="APORTES AL SENA"/>
    <s v="Nación"/>
    <x v="0"/>
    <s v="CSF"/>
    <n v="1595000"/>
    <n v="0"/>
    <n v="1595000"/>
    <n v="0"/>
    <s v="Aportes patronales nómina mes de junio /2020."/>
    <s v="3120"/>
    <s v="8220"/>
    <s v="-0"/>
    <s v="32520, 32620, 32720, 32820, 32920, 33020, 33120, 33220, 33320, 33420, 33520, 33620, 33720, 33820"/>
    <s v="157422620, 157422720, 157422820, 157422920, 157423020, 157423120, 157423220, 157423320, 157423420, 157423520, 157423620, 157423720, 157423820, 157423920"/>
    <s v="-0"/>
    <x v="0"/>
    <x v="6"/>
  </r>
  <r>
    <s v="3220"/>
    <s v="2020-06-26 00:00:00"/>
    <s v="2020-06-26 11:04:00"/>
    <s v="Gasto"/>
    <s v="Generado"/>
    <s v="0200"/>
    <x v="3"/>
    <x v="27"/>
    <s v="ADQUISICIÓN DE BIENES Y SERVICIOS - SEDES MANTENIDAS - FORTALECIMIENTO DE LA INFRAESTRUCTURA FÍSICA DEL IGAC A NIVEL  NACIONAL"/>
    <s v="Nación"/>
    <x v="0"/>
    <s v="CSF"/>
    <n v="3209009"/>
    <n v="-3209009"/>
    <n v="0"/>
    <n v="0"/>
    <s v="Adquisición e instalación  de divisiones en vidrio laminado 3+3 incoloro, con estructura en aluminio para la adecuación de las ventanillas de atención al usuario para la  dirección territorial Caldas."/>
    <s v="3220"/>
    <s v="-0"/>
    <s v="-0"/>
    <s v="-0"/>
    <s v="-0"/>
    <s v="-0"/>
    <x v="1"/>
    <x v="3"/>
  </r>
  <r>
    <s v="3320"/>
    <s v="2020-07-22 00:00:00"/>
    <s v="2020-07-22 17:04:00"/>
    <s v="Gasto"/>
    <s v="Con Compromiso"/>
    <s v="005"/>
    <x v="3"/>
    <x v="8"/>
    <s v="SUELDO BÁSICO"/>
    <s v="Nación"/>
    <x v="0"/>
    <s v="CSF"/>
    <n v="35657408"/>
    <n v="0"/>
    <n v="35657408"/>
    <n v="0"/>
    <s v="NOMINA SUELDOS MES JULIO AÑO 2020"/>
    <s v="3320"/>
    <s v="8920, 9020"/>
    <s v="-0"/>
    <s v="35520, 35620, 35720, 35820, 35920, 36020, 36120, 36220, 36320, 36420, 36520, 36620, 36720, 36820, 36920, 37020, 37120, 37220, 37320, 37420, 37520, 37620, 37720"/>
    <s v="194609020, 194609120, 194609220, 194609320, 194609420, 194609520, 194609620, 194609720, 194609820, 194609920, 194610020, 194610120, 194610220, 194610320, 194610420, 194610520, 194610620, 194610720, 194610820, 194632920, 194633020, 194633120, 194633220"/>
    <s v="-0"/>
    <x v="0"/>
    <x v="6"/>
  </r>
  <r>
    <s v="3320"/>
    <s v="2020-07-22 00:00:00"/>
    <s v="2020-07-22 17:04:00"/>
    <s v="Gasto"/>
    <s v="Con Compromiso"/>
    <s v="005"/>
    <x v="3"/>
    <x v="6"/>
    <s v="SUBSIDIO DE ALIMENTACIÓN"/>
    <s v="Nación"/>
    <x v="0"/>
    <s v="CSF"/>
    <n v="777753"/>
    <n v="0"/>
    <n v="777753"/>
    <n v="0"/>
    <s v="NOMINA SUELDOS MES JULIO AÑO 2020"/>
    <s v="3320"/>
    <s v="8920, 9020"/>
    <s v="-0"/>
    <s v="35520, 35620, 35720, 35820, 35920, 36020, 36120, 36220, 36320, 36420, 36520, 36620, 36720, 36820, 36920, 37020, 37120, 37220, 37320, 37420, 37520, 37620, 37720"/>
    <s v="194609020, 194609120, 194609220, 194609320, 194609420, 194609520, 194609620, 194609720, 194609820, 194609920, 194610020, 194610120, 194610220, 194610320, 194610420, 194610520, 194610620, 194610720, 194610820, 194632920, 194633020, 194633120, 194633220"/>
    <s v="-0"/>
    <x v="0"/>
    <x v="6"/>
  </r>
  <r>
    <s v="3320"/>
    <s v="2020-07-22 00:00:00"/>
    <s v="2020-07-22 17:04:00"/>
    <s v="Gasto"/>
    <s v="Con Compromiso"/>
    <s v="005"/>
    <x v="3"/>
    <x v="4"/>
    <s v="PRIMA DE VACACIONES"/>
    <s v="Nación"/>
    <x v="0"/>
    <s v="CSF"/>
    <n v="5371"/>
    <n v="0"/>
    <n v="5371"/>
    <n v="0"/>
    <s v="NOMINA SUELDOS MES JULIO AÑO 2020"/>
    <s v="3320"/>
    <s v="8920, 9020"/>
    <s v="-0"/>
    <s v="35520, 35620, 35720, 35820, 35920, 36020, 36120, 36220, 36320, 36420, 36520, 36620, 36720, 36820, 36920, 37020, 37120, 37220, 37320, 37420, 37520, 37620, 37720"/>
    <s v="194609020, 194609120, 194609220, 194609320, 194609420, 194609520, 194609620, 194609720, 194609820, 194609920, 194610020, 194610120, 194610220, 194610320, 194610420, 194610520, 194610620, 194610720, 194610820, 194632920, 194633020, 194633120, 194633220"/>
    <s v="-0"/>
    <x v="0"/>
    <x v="6"/>
  </r>
  <r>
    <s v="3320"/>
    <s v="2020-07-22 00:00:00"/>
    <s v="2020-07-22 17:04:00"/>
    <s v="Gasto"/>
    <s v="Con Compromiso"/>
    <s v="005"/>
    <x v="3"/>
    <x v="28"/>
    <s v="AUXILIO DE CONECTIVIDAD DIGITAL"/>
    <s v="Nación"/>
    <x v="0"/>
    <s v="CSF"/>
    <n v="1004541"/>
    <n v="0"/>
    <n v="1004541"/>
    <n v="0"/>
    <s v="NOMINA SUELDOS MES JULIO AÑO 2020"/>
    <s v="3320"/>
    <s v="8920, 9020"/>
    <s v="-0"/>
    <s v="35520, 35620, 35720, 35820, 35920, 36020, 36120, 36220, 36320, 36420, 36520, 36620, 36720, 36820, 36920, 37020, 37120, 37220, 37320, 37420, 37520, 37620, 37720"/>
    <s v="194609020, 194609120, 194609220, 194609320, 194609420, 194609520, 194609620, 194609720, 194609820, 194609920, 194610020, 194610120, 194610220, 194610320, 194610420, 194610520, 194610620, 194610720, 194610820, 194632920, 194633020, 194633120, 194633220"/>
    <s v="-0"/>
    <x v="0"/>
    <x v="6"/>
  </r>
  <r>
    <s v="3320"/>
    <s v="2020-07-22 00:00:00"/>
    <s v="2020-07-22 17:04:00"/>
    <s v="Gasto"/>
    <s v="Con Compromiso"/>
    <s v="005"/>
    <x v="3"/>
    <x v="10"/>
    <s v="SUELDO DE VACACIONES"/>
    <s v="Nación"/>
    <x v="0"/>
    <s v="CSF"/>
    <n v="5491"/>
    <n v="0"/>
    <n v="5491"/>
    <n v="0"/>
    <s v="NOMINA SUELDOS MES JULIO AÑO 2020"/>
    <s v="3320"/>
    <s v="8920, 9020"/>
    <s v="-0"/>
    <s v="35520, 35620, 35720, 35820, 35920, 36020, 36120, 36220, 36320, 36420, 36520, 36620, 36720, 36820, 36920, 37020, 37120, 37220, 37320, 37420, 37520, 37620, 37720"/>
    <s v="194609020, 194609120, 194609220, 194609320, 194609420, 194609520, 194609620, 194609720, 194609820, 194609920, 194610020, 194610120, 194610220, 194610320, 194610420, 194610520, 194610620, 194610720, 194610820, 194632920, 194633020, 194633120, 194633220"/>
    <s v="-0"/>
    <x v="0"/>
    <x v="6"/>
  </r>
  <r>
    <s v="3320"/>
    <s v="2020-07-22 00:00:00"/>
    <s v="2020-07-22 17:04:00"/>
    <s v="Gasto"/>
    <s v="Con Compromiso"/>
    <s v="005"/>
    <x v="3"/>
    <x v="5"/>
    <s v="PRIMA TÉCNICA NO SALARIAL"/>
    <s v="Nación"/>
    <x v="0"/>
    <s v="CSF"/>
    <n v="1412980"/>
    <n v="0"/>
    <n v="1412980"/>
    <n v="0"/>
    <s v="NOMINA SUELDOS MES JULIO AÑO 2020"/>
    <s v="3320"/>
    <s v="8920, 9020"/>
    <s v="-0"/>
    <s v="35520, 35620, 35720, 35820, 35920, 36020, 36120, 36220, 36320, 36420, 36520, 36620, 36720, 36820, 36920, 37020, 37120, 37220, 37320, 37420, 37520, 37620, 37720"/>
    <s v="194609020, 194609120, 194609220, 194609320, 194609420, 194609520, 194609620, 194609720, 194609820, 194609920, 194610020, 194610120, 194610220, 194610320, 194610420, 194610520, 194610620, 194610720, 194610820, 194632920, 194633020, 194633120, 194633220"/>
    <s v="-0"/>
    <x v="0"/>
    <x v="6"/>
  </r>
  <r>
    <s v="3320"/>
    <s v="2020-07-22 00:00:00"/>
    <s v="2020-07-22 17:04:00"/>
    <s v="Gasto"/>
    <s v="Con Compromiso"/>
    <s v="005"/>
    <x v="3"/>
    <x v="9"/>
    <s v="BONIFICACIÓN POR SERVICIOS PRESTADOS"/>
    <s v="Nación"/>
    <x v="0"/>
    <s v="CSF"/>
    <n v="2631552"/>
    <n v="0"/>
    <n v="2631552"/>
    <n v="0"/>
    <s v="NOMINA SUELDOS MES JULIO AÑO 2020"/>
    <s v="3320"/>
    <s v="8920, 9020"/>
    <s v="-0"/>
    <s v="35520, 35620, 35720, 35820, 35920, 36020, 36120, 36220, 36320, 36420, 36520, 36620, 36720, 36820, 36920, 37020, 37120, 37220, 37320, 37420, 37520, 37620, 37720"/>
    <s v="194609020, 194609120, 194609220, 194609320, 194609420, 194609520, 194609620, 194609720, 194609820, 194609920, 194610020, 194610120, 194610220, 194610320, 194610420, 194610520, 194610620, 194610720, 194610820, 194632920, 194633020, 194633120, 194633220"/>
    <s v="-0"/>
    <x v="0"/>
    <x v="6"/>
  </r>
  <r>
    <s v="3420"/>
    <s v="2020-07-24 00:00:00"/>
    <s v="2020-07-24 17:44:00"/>
    <s v="Gasto"/>
    <s v="Con Compromiso"/>
    <s v="005"/>
    <x v="3"/>
    <x v="13"/>
    <s v="SALUD"/>
    <s v="Nación"/>
    <x v="0"/>
    <s v="CSF"/>
    <n v="3405600"/>
    <n v="0"/>
    <n v="3405600"/>
    <n v="0"/>
    <s v="APORTES PARAFISCALES NOMINA JULIO 2020"/>
    <s v="3420"/>
    <s v="9120"/>
    <s v="-0"/>
    <s v="37820, 37920, 38020, 38120, 38220, 38320, 38420, 38520, 38620, 38720, 38820, 38920, 39020, 39120"/>
    <s v="196065920, 196066020, 196066120, 196066220, 196066320, 196066420, 196066520, 196066620, 196066720, 196066820, 196066920, 196067020, 196067120, 196067220"/>
    <s v="-0"/>
    <x v="0"/>
    <x v="6"/>
  </r>
  <r>
    <s v="3420"/>
    <s v="2020-07-24 00:00:00"/>
    <s v="2020-07-24 17:44:00"/>
    <s v="Gasto"/>
    <s v="Con Compromiso"/>
    <s v="005"/>
    <x v="3"/>
    <x v="16"/>
    <s v="CAJAS DE COMPENSACIÓN FAMILIAR"/>
    <s v="Nación"/>
    <x v="0"/>
    <s v="CSF"/>
    <n v="1674700"/>
    <n v="0"/>
    <n v="1674700"/>
    <n v="0"/>
    <s v="APORTES PARAFISCALES NOMINA JULIO 2020"/>
    <s v="3420"/>
    <s v="9120"/>
    <s v="-0"/>
    <s v="37820, 37920, 38020, 38120, 38220, 38320, 38420, 38520, 38620, 38720, 38820, 38920, 39020, 39120"/>
    <s v="196065920, 196066020, 196066120, 196066220, 196066320, 196066420, 196066520, 196066620, 196066720, 196066820, 196066920, 196067020, 196067120, 196067220"/>
    <s v="-0"/>
    <x v="0"/>
    <x v="6"/>
  </r>
  <r>
    <s v="3420"/>
    <s v="2020-07-24 00:00:00"/>
    <s v="2020-07-24 17:44:00"/>
    <s v="Gasto"/>
    <s v="Con Compromiso"/>
    <s v="005"/>
    <x v="3"/>
    <x v="14"/>
    <s v="APORTES AL ICBF"/>
    <s v="Nación"/>
    <x v="0"/>
    <s v="CSF"/>
    <n v="1256600"/>
    <n v="0"/>
    <n v="1256600"/>
    <n v="0"/>
    <s v="APORTES PARAFISCALES NOMINA JULIO 2020"/>
    <s v="3420"/>
    <s v="9120"/>
    <s v="-0"/>
    <s v="37820, 37920, 38020, 38120, 38220, 38320, 38420, 38520, 38620, 38720, 38820, 38920, 39020, 39120"/>
    <s v="196065920, 196066020, 196066120, 196066220, 196066320, 196066420, 196066520, 196066620, 196066720, 196066820, 196066920, 196067020, 196067120, 196067220"/>
    <s v="-0"/>
    <x v="0"/>
    <x v="6"/>
  </r>
  <r>
    <s v="3420"/>
    <s v="2020-07-24 00:00:00"/>
    <s v="2020-07-24 17:44:00"/>
    <s v="Gasto"/>
    <s v="Con Compromiso"/>
    <s v="005"/>
    <x v="3"/>
    <x v="15"/>
    <s v="APORTES GENERALES AL SISTEMA DE RIESGOS LABORALES"/>
    <s v="Nación"/>
    <x v="0"/>
    <s v="CSF"/>
    <n v="382800"/>
    <n v="0"/>
    <n v="382800"/>
    <n v="0"/>
    <s v="APORTES PARAFISCALES NOMINA JULIO 2020"/>
    <s v="3420"/>
    <s v="9120"/>
    <s v="-0"/>
    <s v="37820, 37920, 38020, 38120, 38220, 38320, 38420, 38520, 38620, 38720, 38820, 38920, 39020, 39120"/>
    <s v="196065920, 196066020, 196066120, 196066220, 196066320, 196066420, 196066520, 196066620, 196066720, 196066820, 196066920, 196067020, 196067120, 196067220"/>
    <s v="-0"/>
    <x v="0"/>
    <x v="6"/>
  </r>
  <r>
    <s v="3420"/>
    <s v="2020-07-24 00:00:00"/>
    <s v="2020-07-24 17:44:00"/>
    <s v="Gasto"/>
    <s v="Con Compromiso"/>
    <s v="005"/>
    <x v="3"/>
    <x v="12"/>
    <s v="APORTES AL SENA"/>
    <s v="Nación"/>
    <x v="0"/>
    <s v="CSF"/>
    <n v="837600"/>
    <n v="0"/>
    <n v="837600"/>
    <n v="0"/>
    <s v="APORTES PARAFISCALES NOMINA JULIO 2020"/>
    <s v="3420"/>
    <s v="9120"/>
    <s v="-0"/>
    <s v="37820, 37920, 38020, 38120, 38220, 38320, 38420, 38520, 38620, 38720, 38820, 38920, 39020, 39120"/>
    <s v="196065920, 196066020, 196066120, 196066220, 196066320, 196066420, 196066520, 196066620, 196066720, 196066820, 196066920, 196067020, 196067120, 196067220"/>
    <s v="-0"/>
    <x v="0"/>
    <x v="6"/>
  </r>
  <r>
    <s v="3420"/>
    <s v="2020-07-24 00:00:00"/>
    <s v="2020-07-24 17:44:00"/>
    <s v="Gasto"/>
    <s v="Con Compromiso"/>
    <s v="005"/>
    <x v="3"/>
    <x v="11"/>
    <s v="PENSIONES"/>
    <s v="Nación"/>
    <x v="0"/>
    <s v="CSF"/>
    <n v="4807200"/>
    <n v="0"/>
    <n v="4807200"/>
    <n v="0"/>
    <s v="APORTES PARAFISCALES NOMINA JULIO 2020"/>
    <s v="3420"/>
    <s v="9120"/>
    <s v="-0"/>
    <s v="37820, 37920, 38020, 38120, 38220, 38320, 38420, 38520, 38620, 38720, 38820, 38920, 39020, 39120"/>
    <s v="196065920, 196066020, 196066120, 196066220, 196066320, 196066420, 196066520, 196066620, 196066720, 196066820, 196066920, 196067020, 196067120, 196067220"/>
    <s v="-0"/>
    <x v="0"/>
    <x v="6"/>
  </r>
  <r>
    <s v="3520"/>
    <s v="2020-07-30 00:00:00"/>
    <s v="2020-07-30 09:43:00"/>
    <s v="Gasto"/>
    <s v="Con Compromiso"/>
    <s v="0500"/>
    <x v="3"/>
    <x v="22"/>
    <s v="ADQUISICIÓN DE BIENES Y SERVICIOS - SERVICIO DE INFORMACIÓN CATASTRAL - ACTUALIZACIÓN  Y GESTIÓN CATASTRAL  NACIONAL"/>
    <s v="Nación"/>
    <x v="2"/>
    <s v="CSF"/>
    <n v="15168600"/>
    <n v="-3842712"/>
    <n v="11325888"/>
    <n v="0"/>
    <s v="Prestación de servicios personales para realizar actividades de reconocimiento predial urbano y rural para la atención de trámites en los procesos catastrales de la dirección territorial Caldas."/>
    <s v="3520"/>
    <s v="10320"/>
    <s v="16420"/>
    <s v="52020, 56820, 65420, 73520, 77020"/>
    <s v="282270620, 309694520, 349325820, 382872820, 389141020"/>
    <s v="-0"/>
    <x v="1"/>
    <x v="1"/>
  </r>
  <r>
    <s v="3620"/>
    <s v="2020-08-11 00:00:00"/>
    <s v="2020-08-11 09:48:00"/>
    <s v="Gasto"/>
    <s v="Con Compromiso"/>
    <s v="0200"/>
    <x v="3"/>
    <x v="17"/>
    <s v="OTROS SERVICIOS PROFESIONALES, CIENTÍFICOS Y TÉCNICOS"/>
    <s v="Nación"/>
    <x v="0"/>
    <s v="CSF"/>
    <n v="419920"/>
    <n v="0"/>
    <n v="419920"/>
    <n v="0"/>
    <s v="REVISIÓN TÉCNICO MECÁNICA DE CAMIONETAS FORD DE PLACAS OCJ 995 Y MAZDA ODS 784."/>
    <s v="3620"/>
    <s v="10420, 15920"/>
    <s v="14220, 23620"/>
    <s v="46120, 67220"/>
    <s v="250755120, 360177720"/>
    <s v="-0"/>
    <x v="0"/>
    <x v="3"/>
  </r>
  <r>
    <s v="3720"/>
    <s v="2020-08-20 00:00:00"/>
    <s v="2020-08-20 11:15:00"/>
    <s v="Gasto"/>
    <s v="Con Compromiso"/>
    <s v="005"/>
    <x v="3"/>
    <x v="6"/>
    <s v="SUBSIDIO DE ALIMENTACIÓN"/>
    <s v="Nación"/>
    <x v="0"/>
    <s v="CSF"/>
    <n v="793176"/>
    <n v="0"/>
    <n v="793176"/>
    <n v="0"/>
    <s v="NOMINA MES DE AGOSTO DE 2020."/>
    <s v="3720"/>
    <s v="9920, 10020"/>
    <s v="-0"/>
    <s v="41020, 41120, 41220, 41320, 41420, 41520, 41620, 41720, 41820, 41920, 42020, 42120, 42220, 42320, 42420, 42520, 42620, 42720, 42820, 42920"/>
    <s v="225937020, 225937120, 225937220, 225937320, 225937420, 225937520, 225937620, 225937720, 225937820, 225937920, 225938020, 225938120, 225938220, 225938320, 225938420, 225938520, 225938620, 225938720, 225938820, 225938920"/>
    <s v="-0"/>
    <x v="0"/>
    <x v="6"/>
  </r>
  <r>
    <s v="3720"/>
    <s v="2020-08-20 00:00:00"/>
    <s v="2020-08-20 11:15:00"/>
    <s v="Gasto"/>
    <s v="Con Compromiso"/>
    <s v="005"/>
    <x v="3"/>
    <x v="28"/>
    <s v="AUXILIO DE CONECTIVIDAD DIGITAL"/>
    <s v="Nación"/>
    <x v="0"/>
    <s v="CSF"/>
    <n v="1028540"/>
    <n v="0"/>
    <n v="1028540"/>
    <n v="0"/>
    <s v="NOMINA MES DE AGOSTO DE 2020."/>
    <s v="3720"/>
    <s v="9920, 10020"/>
    <s v="-0"/>
    <s v="41020, 41120, 41220, 41320, 41420, 41520, 41620, 41720, 41820, 41920, 42020, 42120, 42220, 42320, 42420, 42520, 42620, 42720, 42820, 42920"/>
    <s v="225937020, 225937120, 225937220, 225937320, 225937420, 225937520, 225937620, 225937720, 225937820, 225937920, 225938020, 225938120, 225938220, 225938320, 225938420, 225938520, 225938620, 225938720, 225938820, 225938920"/>
    <s v="-0"/>
    <x v="0"/>
    <x v="6"/>
  </r>
  <r>
    <s v="3720"/>
    <s v="2020-08-20 00:00:00"/>
    <s v="2020-08-20 11:15:00"/>
    <s v="Gasto"/>
    <s v="Con Compromiso"/>
    <s v="005"/>
    <x v="3"/>
    <x v="8"/>
    <s v="SUELDO BÁSICO"/>
    <s v="Nación"/>
    <x v="0"/>
    <s v="CSF"/>
    <n v="36907261"/>
    <n v="0"/>
    <n v="36907261"/>
    <n v="0"/>
    <s v="NOMINA MES DE AGOSTO DE 2020."/>
    <s v="3720"/>
    <s v="9920, 10020"/>
    <s v="-0"/>
    <s v="41020, 41120, 41220, 41320, 41420, 41520, 41620, 41720, 41820, 41920, 42020, 42120, 42220, 42320, 42420, 42520, 42620, 42720, 42820, 42920"/>
    <s v="225937020, 225937120, 225937220, 225937320, 225937420, 225937520, 225937620, 225937720, 225937820, 225937920, 225938020, 225938120, 225938220, 225938320, 225938420, 225938520, 225938620, 225938720, 225938820, 225938920"/>
    <s v="-0"/>
    <x v="0"/>
    <x v="6"/>
  </r>
  <r>
    <s v="3720"/>
    <s v="2020-08-20 00:00:00"/>
    <s v="2020-08-20 11:15:00"/>
    <s v="Gasto"/>
    <s v="Con Compromiso"/>
    <s v="005"/>
    <x v="3"/>
    <x v="10"/>
    <s v="SUELDO DE VACACIONES"/>
    <s v="Nación"/>
    <x v="0"/>
    <s v="CSF"/>
    <n v="1591481"/>
    <n v="0"/>
    <n v="1591481"/>
    <n v="0"/>
    <s v="NOMINA MES DE AGOSTO DE 2020."/>
    <s v="3720"/>
    <s v="9920, 10020"/>
    <s v="-0"/>
    <s v="41020, 41120, 41220, 41320, 41420, 41520, 41620, 41720, 41820, 41920, 42020, 42120, 42220, 42320, 42420, 42520, 42620, 42720, 42820, 42920"/>
    <s v="225937020, 225937120, 225937220, 225937320, 225937420, 225937520, 225937620, 225937720, 225937820, 225937920, 225938020, 225938120, 225938220, 225938320, 225938420, 225938520, 225938620, 225938720, 225938820, 225938920"/>
    <s v="-0"/>
    <x v="0"/>
    <x v="6"/>
  </r>
  <r>
    <s v="3720"/>
    <s v="2020-08-20 00:00:00"/>
    <s v="2020-08-20 11:15:00"/>
    <s v="Gasto"/>
    <s v="Con Compromiso"/>
    <s v="005"/>
    <x v="3"/>
    <x v="7"/>
    <s v="BONIFICACIÓN ESPECIAL DE RECREACIÓN"/>
    <s v="Nación"/>
    <x v="0"/>
    <s v="CSF"/>
    <n v="135851"/>
    <n v="0"/>
    <n v="135851"/>
    <n v="0"/>
    <s v="NOMINA MES DE AGOSTO DE 2020."/>
    <s v="3720"/>
    <s v="9920, 10020"/>
    <s v="-0"/>
    <s v="41020, 41120, 41220, 41320, 41420, 41520, 41620, 41720, 41820, 41920, 42020, 42120, 42220, 42320, 42420, 42520, 42620, 42720, 42820, 42920"/>
    <s v="225937020, 225937120, 225937220, 225937320, 225937420, 225937520, 225937620, 225937720, 225937820, 225937920, 225938020, 225938120, 225938220, 225938320, 225938420, 225938520, 225938620, 225938720, 225938820, 225938920"/>
    <s v="-0"/>
    <x v="0"/>
    <x v="6"/>
  </r>
  <r>
    <s v="3720"/>
    <s v="2020-08-20 00:00:00"/>
    <s v="2020-08-20 11:15:00"/>
    <s v="Gasto"/>
    <s v="Con Compromiso"/>
    <s v="005"/>
    <x v="3"/>
    <x v="4"/>
    <s v="PRIMA DE VACACIONES"/>
    <s v="Nación"/>
    <x v="0"/>
    <s v="CSF"/>
    <n v="1705158"/>
    <n v="0"/>
    <n v="1705158"/>
    <n v="0"/>
    <s v="NOMINA MES DE AGOSTO DE 2020."/>
    <s v="3720"/>
    <s v="9920, 10020"/>
    <s v="-0"/>
    <s v="41020, 41120, 41220, 41320, 41420, 41520, 41620, 41720, 41820, 41920, 42020, 42120, 42220, 42320, 42420, 42520, 42620, 42720, 42820, 42920"/>
    <s v="225937020, 225937120, 225937220, 225937320, 225937420, 225937520, 225937620, 225937720, 225937820, 225937920, 225938020, 225938120, 225938220, 225938320, 225938420, 225938520, 225938620, 225938720, 225938820, 225938920"/>
    <s v="-0"/>
    <x v="0"/>
    <x v="6"/>
  </r>
  <r>
    <s v="3720"/>
    <s v="2020-08-20 00:00:00"/>
    <s v="2020-08-20 11:15:00"/>
    <s v="Gasto"/>
    <s v="Con Compromiso"/>
    <s v="005"/>
    <x v="3"/>
    <x v="5"/>
    <s v="PRIMA TÉCNICA NO SALARIAL"/>
    <s v="Nación"/>
    <x v="0"/>
    <s v="CSF"/>
    <n v="2354967"/>
    <n v="0"/>
    <n v="2354967"/>
    <n v="0"/>
    <s v="NOMINA MES DE AGOSTO DE 2020."/>
    <s v="3720"/>
    <s v="9920, 10020"/>
    <s v="-0"/>
    <s v="41020, 41120, 41220, 41320, 41420, 41520, 41620, 41720, 41820, 41920, 42020, 42120, 42220, 42320, 42420, 42520, 42620, 42720, 42820, 42920"/>
    <s v="225937020, 225937120, 225937220, 225937320, 225937420, 225937520, 225937620, 225937720, 225937820, 225937920, 225938020, 225938120, 225938220, 225938320, 225938420, 225938520, 225938620, 225938720, 225938820, 225938920"/>
    <s v="-0"/>
    <x v="0"/>
    <x v="6"/>
  </r>
  <r>
    <s v="3820"/>
    <s v="2020-08-20 00:00:00"/>
    <s v="2020-08-20 12:07:00"/>
    <s v="Gasto"/>
    <s v="Con Compromiso"/>
    <s v="005"/>
    <x v="3"/>
    <x v="16"/>
    <s v="CAJAS DE COMPENSACIÓN FAMILIAR"/>
    <s v="Nación"/>
    <x v="0"/>
    <s v="CSF"/>
    <n v="1639200"/>
    <n v="0"/>
    <n v="1639200"/>
    <n v="0"/>
    <s v="APORTES PATRONALES NOMINA DE AGOSTO DE 2020."/>
    <s v="3820"/>
    <s v="10120"/>
    <s v="-0"/>
    <s v="43020, 43120, 43220, 43320, 43420, 43520, 43620, 43720, 43820, 43920, 44020, 44120, 44220, 44320"/>
    <s v="225953520, 225953620, 225953720, 225953820, 225953920, 225954020, 225954120, 225954220, 225954320, 225954420, 225954520, 225954620, 225954720, 225954820"/>
    <s v="-0"/>
    <x v="0"/>
    <x v="6"/>
  </r>
  <r>
    <s v="3820"/>
    <s v="2020-08-20 00:00:00"/>
    <s v="2020-08-20 12:07:00"/>
    <s v="Gasto"/>
    <s v="Con Compromiso"/>
    <s v="005"/>
    <x v="3"/>
    <x v="11"/>
    <s v="PENSIONES"/>
    <s v="Nación"/>
    <x v="0"/>
    <s v="CSF"/>
    <n v="4491100"/>
    <n v="0"/>
    <n v="4491100"/>
    <n v="0"/>
    <s v="APORTES PATRONALES NOMINA DE AGOSTO DE 2020."/>
    <s v="3820"/>
    <s v="10120"/>
    <s v="-0"/>
    <s v="43020, 43120, 43220, 43320, 43420, 43520, 43620, 43720, 43820, 43920, 44020, 44120, 44220, 44320"/>
    <s v="225953520, 225953620, 225953720, 225953820, 225953920, 225954020, 225954120, 225954220, 225954320, 225954420, 225954520, 225954620, 225954720, 225954820"/>
    <s v="-0"/>
    <x v="0"/>
    <x v="6"/>
  </r>
  <r>
    <s v="3820"/>
    <s v="2020-08-20 00:00:00"/>
    <s v="2020-08-20 12:07:00"/>
    <s v="Gasto"/>
    <s v="Con Compromiso"/>
    <s v="005"/>
    <x v="3"/>
    <x v="13"/>
    <s v="SALUD"/>
    <s v="Nación"/>
    <x v="0"/>
    <s v="CSF"/>
    <n v="3181700"/>
    <n v="0"/>
    <n v="3181700"/>
    <n v="0"/>
    <s v="APORTES PATRONALES NOMINA DE AGOSTO DE 2020."/>
    <s v="3820"/>
    <s v="10120"/>
    <s v="-0"/>
    <s v="43020, 43120, 43220, 43320, 43420, 43520, 43620, 43720, 43820, 43920, 44020, 44120, 44220, 44320"/>
    <s v="225953520, 225953620, 225953720, 225953820, 225953920, 225954020, 225954120, 225954220, 225954320, 225954420, 225954520, 225954620, 225954720, 225954820"/>
    <s v="-0"/>
    <x v="0"/>
    <x v="6"/>
  </r>
  <r>
    <s v="3820"/>
    <s v="2020-08-20 00:00:00"/>
    <s v="2020-08-20 12:07:00"/>
    <s v="Gasto"/>
    <s v="Con Compromiso"/>
    <s v="005"/>
    <x v="3"/>
    <x v="15"/>
    <s v="APORTES GENERALES AL SISTEMA DE RIESGOS LABORALES"/>
    <s v="Nación"/>
    <x v="0"/>
    <s v="CSF"/>
    <n v="380600"/>
    <n v="0"/>
    <n v="380600"/>
    <n v="0"/>
    <s v="APORTES PATRONALES NOMINA DE AGOSTO DE 2020."/>
    <s v="3820"/>
    <s v="10120"/>
    <s v="-0"/>
    <s v="43020, 43120, 43220, 43320, 43420, 43520, 43620, 43720, 43820, 43920, 44020, 44120, 44220, 44320"/>
    <s v="225953520, 225953620, 225953720, 225953820, 225953920, 225954020, 225954120, 225954220, 225954320, 225954420, 225954520, 225954620, 225954720, 225954820"/>
    <s v="-0"/>
    <x v="0"/>
    <x v="6"/>
  </r>
  <r>
    <s v="3820"/>
    <s v="2020-08-20 00:00:00"/>
    <s v="2020-08-20 12:07:00"/>
    <s v="Gasto"/>
    <s v="Con Compromiso"/>
    <s v="005"/>
    <x v="3"/>
    <x v="14"/>
    <s v="APORTES AL ICBF"/>
    <s v="Nación"/>
    <x v="0"/>
    <s v="CSF"/>
    <n v="1229700"/>
    <n v="0"/>
    <n v="1229700"/>
    <n v="0"/>
    <s v="APORTES PATRONALES NOMINA DE AGOSTO DE 2020."/>
    <s v="3820"/>
    <s v="10120"/>
    <s v="-0"/>
    <s v="43020, 43120, 43220, 43320, 43420, 43520, 43620, 43720, 43820, 43920, 44020, 44120, 44220, 44320"/>
    <s v="225953520, 225953620, 225953720, 225953820, 225953920, 225954020, 225954120, 225954220, 225954320, 225954420, 225954520, 225954620, 225954720, 225954820"/>
    <s v="-0"/>
    <x v="0"/>
    <x v="6"/>
  </r>
  <r>
    <s v="3820"/>
    <s v="2020-08-20 00:00:00"/>
    <s v="2020-08-20 12:07:00"/>
    <s v="Gasto"/>
    <s v="Con Compromiso"/>
    <s v="005"/>
    <x v="3"/>
    <x v="12"/>
    <s v="APORTES AL SENA"/>
    <s v="Nación"/>
    <x v="0"/>
    <s v="CSF"/>
    <n v="820000"/>
    <n v="0"/>
    <n v="820000"/>
    <n v="0"/>
    <s v="APORTES PATRONALES NOMINA DE AGOSTO DE 2020."/>
    <s v="3820"/>
    <s v="10120"/>
    <s v="-0"/>
    <s v="43020, 43120, 43220, 43320, 43420, 43520, 43620, 43720, 43820, 43920, 44020, 44120, 44220, 44320"/>
    <s v="225953520, 225953620, 225953720, 225953820, 225953920, 225954020, 225954120, 225954220, 225954320, 225954420, 225954520, 225954620, 225954720, 225954820"/>
    <s v="-0"/>
    <x v="0"/>
    <x v="6"/>
  </r>
  <r>
    <s v="3920"/>
    <s v="2020-09-04 00:00:00"/>
    <s v="2020-09-04 10:22:00"/>
    <s v="Gasto"/>
    <s v="Con Compromiso"/>
    <s v="0500"/>
    <x v="3"/>
    <x v="22"/>
    <s v="ADQUISICIÓN DE BIENES Y SERVICIOS - SERVICIO DE INFORMACIÓN CATASTRAL - ACTUALIZACIÓN  Y GESTIÓN CATASTRAL  NACIONAL"/>
    <s v="Nación"/>
    <x v="0"/>
    <s v="CSF"/>
    <n v="5340471"/>
    <n v="-2147200"/>
    <n v="3193271"/>
    <n v="0"/>
    <s v="Prestación de servicios de apoyo a la gestión para realizar actividades de oficina y/o terreno dentro del proceso de Conservación Catastral de la Territorial Caldas."/>
    <s v="3920"/>
    <s v="13520"/>
    <s v="22120"/>
    <s v="65920, 72120"/>
    <s v="349336720, 375046520"/>
    <s v="-0"/>
    <x v="1"/>
    <x v="1"/>
  </r>
  <r>
    <s v="4020"/>
    <s v="2020-09-21 00:00:00"/>
    <s v="2020-09-21 09:51:00"/>
    <s v="Gasto"/>
    <s v="Con Compromiso"/>
    <s v="005"/>
    <x v="3"/>
    <x v="8"/>
    <s v="SUELDO BÁSICO"/>
    <s v="Nación"/>
    <x v="0"/>
    <s v="CSF"/>
    <n v="35457655"/>
    <n v="0"/>
    <n v="35457655"/>
    <n v="0"/>
    <s v="NOMINA MES DE SEPTIEMBRE DE 2020."/>
    <s v="4020"/>
    <s v="10920, 11020"/>
    <s v="-0"/>
    <s v="46720, 46820, 46920, 47020, 47120, 47220, 47320, 47420, 47520, 47620, 47720, 47820, 47920, 48020, 48120, 48220, 48320, 48420, 48520, 48620, 48720, 48820, 48920"/>
    <s v="262698520, 262698620, 262698720, 262698820, 262698920, 262699020, 262699120, 262699220, 262699320, 262699420, 262699520, 262699620, 262699720, 262699820, 262699920, 262700020, 262700120, 262700220, 262700320, 262700420, 262700520, 262700620, 262700720"/>
    <s v="-0"/>
    <x v="0"/>
    <x v="6"/>
  </r>
  <r>
    <s v="4020"/>
    <s v="2020-09-21 00:00:00"/>
    <s v="2020-09-21 09:51:00"/>
    <s v="Gasto"/>
    <s v="Con Compromiso"/>
    <s v="005"/>
    <x v="3"/>
    <x v="6"/>
    <s v="SUBSIDIO DE ALIMENTACIÓN"/>
    <s v="Nación"/>
    <x v="0"/>
    <s v="CSF"/>
    <n v="746907"/>
    <n v="0"/>
    <n v="746907"/>
    <n v="0"/>
    <s v="NOMINA MES DE SEPTIEMBRE DE 2020."/>
    <s v="4020"/>
    <s v="10920, 11020"/>
    <s v="-0"/>
    <s v="46720, 46820, 46920, 47020, 47120, 47220, 47320, 47420, 47520, 47620, 47720, 47820, 47920, 48020, 48120, 48220, 48320, 48420, 48520, 48620, 48720, 48820, 48920"/>
    <s v="262698520, 262698620, 262698720, 262698820, 262698920, 262699020, 262699120, 262699220, 262699320, 262699420, 262699520, 262699620, 262699720, 262699820, 262699920, 262700020, 262700120, 262700220, 262700320, 262700420, 262700520, 262700620, 262700720"/>
    <s v="-0"/>
    <x v="0"/>
    <x v="6"/>
  </r>
  <r>
    <s v="4020"/>
    <s v="2020-09-21 00:00:00"/>
    <s v="2020-09-21 09:51:00"/>
    <s v="Gasto"/>
    <s v="Con Compromiso"/>
    <s v="005"/>
    <x v="3"/>
    <x v="9"/>
    <s v="BONIFICACIÓN POR SERVICIOS PRESTADOS"/>
    <s v="Nación"/>
    <x v="0"/>
    <s v="CSF"/>
    <n v="2069371"/>
    <n v="0"/>
    <n v="2069371"/>
    <n v="0"/>
    <s v="NOMINA MES DE SEPTIEMBRE DE 2020."/>
    <s v="4020"/>
    <s v="10920, 11020"/>
    <s v="-0"/>
    <s v="46720, 46820, 46920, 47020, 47120, 47220, 47320, 47420, 47520, 47620, 47720, 47820, 47920, 48020, 48120, 48220, 48320, 48420, 48520, 48620, 48720, 48820, 48920"/>
    <s v="262698520, 262698620, 262698720, 262698820, 262698920, 262699020, 262699120, 262699220, 262699320, 262699420, 262699520, 262699620, 262699720, 262699820, 262699920, 262700020, 262700120, 262700220, 262700320, 262700420, 262700520, 262700620, 262700720"/>
    <s v="-0"/>
    <x v="0"/>
    <x v="6"/>
  </r>
  <r>
    <s v="4020"/>
    <s v="2020-09-21 00:00:00"/>
    <s v="2020-09-21 09:51:00"/>
    <s v="Gasto"/>
    <s v="Con Compromiso"/>
    <s v="005"/>
    <x v="3"/>
    <x v="28"/>
    <s v="AUXILIO DE CONECTIVIDAD DIGITAL"/>
    <s v="Nación"/>
    <x v="0"/>
    <s v="CSF"/>
    <n v="956542"/>
    <n v="0"/>
    <n v="956542"/>
    <n v="0"/>
    <s v="NOMINA MES DE SEPTIEMBRE DE 2020."/>
    <s v="4020"/>
    <s v="10920, 11020"/>
    <s v="-0"/>
    <s v="46720, 46820, 46920, 47020, 47120, 47220, 47320, 47420, 47520, 47620, 47720, 47820, 47920, 48020, 48120, 48220, 48320, 48420, 48520, 48620, 48720, 48820, 48920"/>
    <s v="262698520, 262698620, 262698720, 262698820, 262698920, 262699020, 262699120, 262699220, 262699320, 262699420, 262699520, 262699620, 262699720, 262699820, 262699920, 262700020, 262700120, 262700220, 262700320, 262700420, 262700520, 262700620, 262700720"/>
    <s v="-0"/>
    <x v="0"/>
    <x v="6"/>
  </r>
  <r>
    <s v="4020"/>
    <s v="2020-09-21 00:00:00"/>
    <s v="2020-09-21 09:51:00"/>
    <s v="Gasto"/>
    <s v="Con Compromiso"/>
    <s v="005"/>
    <x v="3"/>
    <x v="7"/>
    <s v="BONIFICACIÓN ESPECIAL DE RECREACIÓN"/>
    <s v="Nación"/>
    <x v="0"/>
    <s v="CSF"/>
    <n v="185154"/>
    <n v="0"/>
    <n v="185154"/>
    <n v="0"/>
    <s v="NOMINA MES DE SEPTIEMBRE DE 2020."/>
    <s v="4020"/>
    <s v="10920, 11020"/>
    <s v="-0"/>
    <s v="46720, 46820, 46920, 47020, 47120, 47220, 47320, 47420, 47520, 47620, 47720, 47820, 47920, 48020, 48120, 48220, 48320, 48420, 48520, 48620, 48720, 48820, 48920"/>
    <s v="262698520, 262698620, 262698720, 262698820, 262698920, 262699020, 262699120, 262699220, 262699320, 262699420, 262699520, 262699620, 262699720, 262699820, 262699920, 262700020, 262700120, 262700220, 262700320, 262700420, 262700520, 262700620, 262700720"/>
    <s v="-0"/>
    <x v="0"/>
    <x v="6"/>
  </r>
  <r>
    <s v="4020"/>
    <s v="2020-09-21 00:00:00"/>
    <s v="2020-09-21 09:51:00"/>
    <s v="Gasto"/>
    <s v="Con Compromiso"/>
    <s v="005"/>
    <x v="3"/>
    <x v="10"/>
    <s v="SUELDO DE VACACIONES"/>
    <s v="Nación"/>
    <x v="0"/>
    <s v="CSF"/>
    <n v="2517592"/>
    <n v="0"/>
    <n v="2517592"/>
    <n v="0"/>
    <s v="NOMINA MES DE SEPTIEMBRE DE 2020."/>
    <s v="4020"/>
    <s v="10920, 11020"/>
    <s v="-0"/>
    <s v="46720, 46820, 46920, 47020, 47120, 47220, 47320, 47420, 47520, 47620, 47720, 47820, 47920, 48020, 48120, 48220, 48320, 48420, 48520, 48620, 48720, 48820, 48920"/>
    <s v="262698520, 262698620, 262698720, 262698820, 262698920, 262699020, 262699120, 262699220, 262699320, 262699420, 262699520, 262699620, 262699720, 262699820, 262699920, 262700020, 262700120, 262700220, 262700320, 262700420, 262700520, 262700620, 262700720"/>
    <s v="-0"/>
    <x v="0"/>
    <x v="6"/>
  </r>
  <r>
    <s v="4020"/>
    <s v="2020-09-21 00:00:00"/>
    <s v="2020-09-21 09:51:00"/>
    <s v="Gasto"/>
    <s v="Con Compromiso"/>
    <s v="005"/>
    <x v="3"/>
    <x v="4"/>
    <s v="PRIMA DE VACACIONES"/>
    <s v="Nación"/>
    <x v="0"/>
    <s v="CSF"/>
    <n v="2629742"/>
    <n v="0"/>
    <n v="2629742"/>
    <n v="0"/>
    <s v="NOMINA MES DE SEPTIEMBRE DE 2020."/>
    <s v="4020"/>
    <s v="10920, 11020"/>
    <s v="-0"/>
    <s v="46720, 46820, 46920, 47020, 47120, 47220, 47320, 47420, 47520, 47620, 47720, 47820, 47920, 48020, 48120, 48220, 48320, 48420, 48520, 48620, 48720, 48820, 48920"/>
    <s v="262698520, 262698620, 262698720, 262698820, 262698920, 262699020, 262699120, 262699220, 262699320, 262699420, 262699520, 262699620, 262699720, 262699820, 262699920, 262700020, 262700120, 262700220, 262700320, 262700420, 262700520, 262700620, 262700720"/>
    <s v="-0"/>
    <x v="0"/>
    <x v="6"/>
  </r>
  <r>
    <s v="4020"/>
    <s v="2020-09-21 00:00:00"/>
    <s v="2020-09-21 09:51:00"/>
    <s v="Gasto"/>
    <s v="Con Compromiso"/>
    <s v="005"/>
    <x v="3"/>
    <x v="5"/>
    <s v="PRIMA TÉCNICA NO SALARIAL"/>
    <s v="Nación"/>
    <x v="0"/>
    <s v="CSF"/>
    <n v="2354967"/>
    <n v="0"/>
    <n v="2354967"/>
    <n v="0"/>
    <s v="NOMINA MES DE SEPTIEMBRE DE 2020."/>
    <s v="4020"/>
    <s v="10920, 11020"/>
    <s v="-0"/>
    <s v="46720, 46820, 46920, 47020, 47120, 47220, 47320, 47420, 47520, 47620, 47720, 47820, 47920, 48020, 48120, 48220, 48320, 48420, 48520, 48620, 48720, 48820, 48920"/>
    <s v="262698520, 262698620, 262698720, 262698820, 262698920, 262699020, 262699120, 262699220, 262699320, 262699420, 262699520, 262699620, 262699720, 262699820, 262699920, 262700020, 262700120, 262700220, 262700320, 262700420, 262700520, 262700620, 262700720"/>
    <s v="-0"/>
    <x v="0"/>
    <x v="6"/>
  </r>
  <r>
    <s v="4120"/>
    <s v="2020-09-23 00:00:00"/>
    <s v="2020-09-23 12:30:00"/>
    <s v="Gasto"/>
    <s v="Con Compromiso"/>
    <s v="005"/>
    <x v="3"/>
    <x v="16"/>
    <s v="CAJAS DE COMPENSACIÓN FAMILIAR"/>
    <s v="Nación"/>
    <x v="0"/>
    <s v="CSF"/>
    <n v="1754100"/>
    <n v="0"/>
    <n v="1754100"/>
    <n v="0"/>
    <s v="APORTES PATRONALES NOMINA MES DE SEPTIEMBRE DE 2020."/>
    <s v="4120"/>
    <s v="11120"/>
    <s v="-0"/>
    <s v="49020, 49120, 49220, 49320, 49420, 49520, 49620, 49720, 49820, 49920, 50020, 50120, 50220, 50320"/>
    <s v="262700920, 262701020, 262701120, 262701220, 262701320, 262701420, 262701520, 262701620, 262701720, 262701820, 262701920, 262702020, 262702120, 262702220"/>
    <s v="-0"/>
    <x v="0"/>
    <x v="6"/>
  </r>
  <r>
    <s v="4120"/>
    <s v="2020-09-23 00:00:00"/>
    <s v="2020-09-23 12:30:00"/>
    <s v="Gasto"/>
    <s v="Con Compromiso"/>
    <s v="005"/>
    <x v="3"/>
    <x v="13"/>
    <s v="SALUD"/>
    <s v="Nación"/>
    <x v="0"/>
    <s v="CSF"/>
    <n v="3357600"/>
    <n v="0"/>
    <n v="3357600"/>
    <n v="0"/>
    <s v="APORTES PATRONALES NOMINA MES DE SEPTIEMBRE DE 2020."/>
    <s v="4120"/>
    <s v="11120"/>
    <s v="-0"/>
    <s v="49020, 49120, 49220, 49320, 49420, 49520, 49620, 49720, 49820, 49920, 50020, 50120, 50220, 50320"/>
    <s v="262700920, 262701020, 262701120, 262701220, 262701320, 262701420, 262701520, 262701620, 262701720, 262701820, 262701920, 262702020, 262702120, 262702220"/>
    <s v="-0"/>
    <x v="0"/>
    <x v="6"/>
  </r>
  <r>
    <s v="4120"/>
    <s v="2020-09-23 00:00:00"/>
    <s v="2020-09-23 12:30:00"/>
    <s v="Gasto"/>
    <s v="Con Compromiso"/>
    <s v="005"/>
    <x v="3"/>
    <x v="15"/>
    <s v="APORTES GENERALES AL SISTEMA DE RIESGOS LABORALES"/>
    <s v="Nación"/>
    <x v="0"/>
    <s v="CSF"/>
    <n v="469500"/>
    <n v="0"/>
    <n v="469500"/>
    <n v="0"/>
    <s v="APORTES PATRONALES NOMINA MES DE SEPTIEMBRE DE 2020."/>
    <s v="4120"/>
    <s v="11120"/>
    <s v="-0"/>
    <s v="49020, 49120, 49220, 49320, 49420, 49520, 49620, 49720, 49820, 49920, 50020, 50120, 50220, 50320"/>
    <s v="262700920, 262701020, 262701120, 262701220, 262701320, 262701420, 262701520, 262701620, 262701720, 262701820, 262701920, 262702020, 262702120, 262702220"/>
    <s v="-0"/>
    <x v="0"/>
    <x v="6"/>
  </r>
  <r>
    <s v="4120"/>
    <s v="2020-09-23 00:00:00"/>
    <s v="2020-09-23 12:30:00"/>
    <s v="Gasto"/>
    <s v="Con Compromiso"/>
    <s v="005"/>
    <x v="3"/>
    <x v="11"/>
    <s v="PENSIONES"/>
    <s v="Nación"/>
    <x v="0"/>
    <s v="CSF"/>
    <n v="4739600"/>
    <n v="0"/>
    <n v="4739600"/>
    <n v="0"/>
    <s v="APORTES PATRONALES NOMINA MES DE SEPTIEMBRE DE 2020."/>
    <s v="4120"/>
    <s v="11120"/>
    <s v="-0"/>
    <s v="49020, 49120, 49220, 49320, 49420, 49520, 49620, 49720, 49820, 49920, 50020, 50120, 50220, 50320"/>
    <s v="262700920, 262701020, 262701120, 262701220, 262701320, 262701420, 262701520, 262701620, 262701720, 262701820, 262701920, 262702020, 262702120, 262702220"/>
    <s v="-0"/>
    <x v="0"/>
    <x v="6"/>
  </r>
  <r>
    <s v="4120"/>
    <s v="2020-09-23 00:00:00"/>
    <s v="2020-09-23 12:30:00"/>
    <s v="Gasto"/>
    <s v="Con Compromiso"/>
    <s v="005"/>
    <x v="3"/>
    <x v="12"/>
    <s v="APORTES AL SENA"/>
    <s v="Nación"/>
    <x v="0"/>
    <s v="CSF"/>
    <n v="877600"/>
    <n v="0"/>
    <n v="877600"/>
    <n v="0"/>
    <s v="APORTES PATRONALES NOMINA MES DE SEPTIEMBRE DE 2020."/>
    <s v="4120"/>
    <s v="11120"/>
    <s v="-0"/>
    <s v="49020, 49120, 49220, 49320, 49420, 49520, 49620, 49720, 49820, 49920, 50020, 50120, 50220, 50320"/>
    <s v="262700920, 262701020, 262701120, 262701220, 262701320, 262701420, 262701520, 262701620, 262701720, 262701820, 262701920, 262702020, 262702120, 262702220"/>
    <s v="-0"/>
    <x v="0"/>
    <x v="6"/>
  </r>
  <r>
    <s v="4120"/>
    <s v="2020-09-23 00:00:00"/>
    <s v="2020-09-23 12:30:00"/>
    <s v="Gasto"/>
    <s v="Con Compromiso"/>
    <s v="005"/>
    <x v="3"/>
    <x v="14"/>
    <s v="APORTES AL ICBF"/>
    <s v="Nación"/>
    <x v="0"/>
    <s v="CSF"/>
    <n v="1315900"/>
    <n v="0"/>
    <n v="1315900"/>
    <n v="0"/>
    <s v="APORTES PATRONALES NOMINA MES DE SEPTIEMBRE DE 2020."/>
    <s v="4120"/>
    <s v="11120"/>
    <s v="-0"/>
    <s v="49020, 49120, 49220, 49320, 49420, 49520, 49620, 49720, 49820, 49920, 50020, 50120, 50220, 50320"/>
    <s v="262700920, 262701020, 262701120, 262701220, 262701320, 262701420, 262701520, 262701620, 262701720, 262701820, 262701920, 262702020, 262702120, 262702220"/>
    <s v="-0"/>
    <x v="0"/>
    <x v="6"/>
  </r>
  <r>
    <s v="4220"/>
    <s v="2020-10-05 00:00:00"/>
    <s v="2020-10-05 14:56:00"/>
    <s v="Gasto"/>
    <s v="Con Compromiso"/>
    <s v="005"/>
    <x v="3"/>
    <x v="18"/>
    <s v="SERVICIOS DE TRANSPORTE DE PASAJEROS"/>
    <s v="Propios"/>
    <x v="1"/>
    <s v="CSF"/>
    <n v="15000"/>
    <n v="-15000"/>
    <n v="0"/>
    <n v="0"/>
    <s v="Viáticos para asistir al encuentro de directores territoriales, programado para el 14 de octubre, en las instalaciones  del IGAC Sede Central."/>
    <s v="4220"/>
    <s v="11620"/>
    <s v="16320"/>
    <s v="51920"/>
    <s v="279887420"/>
    <s v="320"/>
    <x v="0"/>
    <x v="6"/>
  </r>
  <r>
    <s v="4220"/>
    <s v="2020-10-05 00:00:00"/>
    <s v="2020-10-05 14:56:00"/>
    <s v="Gasto"/>
    <s v="Con Compromiso"/>
    <s v="005"/>
    <x v="3"/>
    <x v="19"/>
    <s v="VIÁTICOS DE LOS FUNCIONARIOS EN COMISIÓN"/>
    <s v="Propios"/>
    <x v="1"/>
    <s v="CSF"/>
    <n v="407319"/>
    <n v="0"/>
    <n v="407319"/>
    <n v="0"/>
    <s v="Viáticos para asistir al encuentro de directores territoriales, programado para el 14 de octubre, en las instalaciones  del IGAC Sede Central."/>
    <s v="4220"/>
    <s v="11620"/>
    <s v="16320"/>
    <s v="51920"/>
    <s v="279887420"/>
    <s v="320"/>
    <x v="0"/>
    <x v="6"/>
  </r>
  <r>
    <s v="4320"/>
    <s v="2020-10-15 00:00:00"/>
    <s v="2020-10-15 07:47:00"/>
    <s v="Gasto"/>
    <s v="Generado"/>
    <s v="0500"/>
    <x v="3"/>
    <x v="22"/>
    <s v="ADQUISICIÓN DE BIENES Y SERVICIOS - SERVICIO DE INFORMACIÓN CATASTRAL - ACTUALIZACIÓN  Y GESTIÓN CATASTRAL  NACIONAL"/>
    <s v="Propios"/>
    <x v="1"/>
    <s v="CSF"/>
    <n v="8144400"/>
    <n v="-8144400"/>
    <n v="0"/>
    <n v="0"/>
    <s v="Mantenimiento preventivo, correctivo y suministro e instalación de repuestos  de los vehículos de placas ODS 784 y OCJ 995  del Instituto Geográfico Agustín Codazzi  de la Territorial Caldas."/>
    <s v="4320"/>
    <s v="-0"/>
    <s v="-0"/>
    <s v="-0"/>
    <s v="-0"/>
    <s v="-0"/>
    <x v="1"/>
    <x v="1"/>
  </r>
  <r>
    <s v="4420"/>
    <s v="2020-10-15 00:00:00"/>
    <s v="2020-10-15 08:00:00"/>
    <s v="Gasto"/>
    <s v="Con Compromiso"/>
    <s v="0500"/>
    <x v="3"/>
    <x v="22"/>
    <s v="ADQUISICIÓN DE BIENES Y SERVICIOS - SERVICIO DE INFORMACIÓN CATASTRAL - ACTUALIZACIÓN  Y GESTIÓN CATASTRAL  NACIONAL"/>
    <s v="Propios"/>
    <x v="1"/>
    <s v="CSF"/>
    <n v="15168600"/>
    <n v="-3033720"/>
    <n v="12134880"/>
    <n v="0"/>
    <s v="Prestación de servicios personales para realizar actividades de reconocimiento predial rural y urbano de los procesos de gestión catastral en el marco de los proyectos que adelanta el instituto en la territorial Caldas."/>
    <s v="4420"/>
    <s v="13220, 13320"/>
    <s v="23020, 23420"/>
    <s v="67020, 67120, 75720, 75820"/>
    <s v="360157720, 360159720, 388831720, 388872720"/>
    <s v="-0"/>
    <x v="1"/>
    <x v="1"/>
  </r>
  <r>
    <s v="4520"/>
    <s v="2020-10-15 00:00:00"/>
    <s v="2020-10-15 08:06:00"/>
    <s v="Gasto"/>
    <s v="Con Compromiso"/>
    <s v="0500"/>
    <x v="3"/>
    <x v="22"/>
    <s v="ADQUISICIÓN DE BIENES Y SERVICIOS - SERVICIO DE INFORMACIÓN CATASTRAL - ACTUALIZACIÓN  Y GESTIÓN CATASTRAL  NACIONAL"/>
    <s v="Propios"/>
    <x v="1"/>
    <s v="CSF"/>
    <n v="7432614"/>
    <n v="-385394"/>
    <n v="7047220"/>
    <n v="0"/>
    <s v="Prestación de servicios de apoyo a la gestión para realizar actividades de oficina y/o terreno dentro de los proyectos que adelanta la institución en la Territorial Caldas."/>
    <s v="4520"/>
    <s v="12620, 12820"/>
    <s v="19520, 19820"/>
    <s v="58320, 58420, 66520, 66920, 71820, 71920, 73620, 73720"/>
    <s v="312780220, 312782020, 351305420, 360063320, 375045120, 375045720, 384006820, 384016120"/>
    <s v="-0"/>
    <x v="1"/>
    <x v="1"/>
  </r>
  <r>
    <s v="4620"/>
    <s v="2020-10-15 00:00:00"/>
    <s v="2020-10-15 08:12:00"/>
    <s v="Gasto"/>
    <s v="Con Compromiso"/>
    <s v="0500"/>
    <x v="3"/>
    <x v="22"/>
    <s v="ADQUISICIÓN DE BIENES Y SERVICIOS - SERVICIO DE INFORMACIÓN CATASTRAL - ACTUALIZACIÓN  Y GESTIÓN CATASTRAL  NACIONAL"/>
    <s v="Propios"/>
    <x v="1"/>
    <s v="CSF"/>
    <n v="6484183"/>
    <n v="-1469749"/>
    <n v="5014434"/>
    <n v="0"/>
    <s v="Prestación de servicios personales para realizar las actividades de digitalización de información cartográfica Catastral  para  los proyectos que adelanta la institución en la Territorial Caldas."/>
    <s v="4620"/>
    <s v="13420"/>
    <s v="22820"/>
    <s v="66720, 75220"/>
    <s v="359999220, 387320820"/>
    <s v="-0"/>
    <x v="1"/>
    <x v="1"/>
  </r>
  <r>
    <s v="4720"/>
    <s v="2020-10-15 00:00:00"/>
    <s v="2020-10-15 08:19:00"/>
    <s v="Gasto"/>
    <s v="Con Compromiso"/>
    <s v="0500"/>
    <x v="3"/>
    <x v="22"/>
    <s v="ADQUISICIÓN DE BIENES Y SERVICIOS - SERVICIO DE INFORMACIÓN CATASTRAL - ACTUALIZACIÓN  Y GESTIÓN CATASTRAL  NACIONAL"/>
    <s v="Propios"/>
    <x v="1"/>
    <s v="CSF"/>
    <n v="5092755"/>
    <n v="-746937"/>
    <n v="4345818"/>
    <n v="0"/>
    <s v="Prestación de servicios personales para realizar actividades de grabación de datos  para  los proyectos que adelanta el institución en la Territorial Caldas."/>
    <s v="4720"/>
    <s v="12720"/>
    <s v="20820"/>
    <s v="64720, 66220, 72020, 73820"/>
    <s v="351297420, 375046020, 384021120"/>
    <s v="-0"/>
    <x v="1"/>
    <x v="1"/>
  </r>
  <r>
    <s v="4820"/>
    <s v="2020-10-23 00:00:00"/>
    <s v="2020-10-23 10:53:00"/>
    <s v="Gasto"/>
    <s v="Con Compromiso"/>
    <s v="005"/>
    <x v="3"/>
    <x v="6"/>
    <s v="SUBSIDIO DE ALIMENTACIÓN"/>
    <s v="Nación"/>
    <x v="0"/>
    <s v="CSF"/>
    <n v="742501"/>
    <n v="0"/>
    <n v="742501"/>
    <n v="0"/>
    <s v="NOMINA MES DE OCTUBRE DE 2020."/>
    <s v="4820"/>
    <s v="12120, 12220"/>
    <s v="-0"/>
    <s v="52920, 53020, 53120, 53220, 53320, 53420, 53520, 53620, 53720, 53820, 53920, 54020, 54120, 54220, 54320, 54420, 54520, 54620, 54720, 54820, 54920, 55020"/>
    <s v="296052620, 296052720, 296052820, 296052920, 296053020, 296053120, 296053220, 296053420, 296053520, 296053620, 296053720, 296053820, 296053920, 296054020, 296054120, 296054220, 296054320, 296054420, 296054520, 296054620, 296054720, 296054820"/>
    <s v="520"/>
    <x v="0"/>
    <x v="6"/>
  </r>
  <r>
    <s v="4820"/>
    <s v="2020-10-23 00:00:00"/>
    <s v="2020-10-23 10:53:00"/>
    <s v="Gasto"/>
    <s v="Con Compromiso"/>
    <s v="005"/>
    <x v="3"/>
    <x v="21"/>
    <s v="INCAPACIDADES (NO DE PENSIONES)"/>
    <s v="Nación"/>
    <x v="0"/>
    <s v="CSF"/>
    <n v="40886"/>
    <n v="-29260"/>
    <n v="11626"/>
    <n v="0"/>
    <s v="NOMINA MES DE OCTUBRE DE 2020."/>
    <s v="4820"/>
    <s v="12120, 12220"/>
    <s v="-0"/>
    <s v="52920, 53020, 53120, 53220, 53320, 53420, 53520, 53620, 53720, 53820, 53920, 54020, 54120, 54220, 54320, 54420, 54520, 54620, 54720, 54820, 54920, 55020"/>
    <s v="296052620, 296052720, 296052820, 296052920, 296053020, 296053120, 296053220, 296053420, 296053520, 296053620, 296053720, 296053820, 296053920, 296054020, 296054120, 296054220, 296054320, 296054420, 296054520, 296054620, 296054720, 296054820"/>
    <s v="520"/>
    <x v="0"/>
    <x v="6"/>
  </r>
  <r>
    <s v="4820"/>
    <s v="2020-10-23 00:00:00"/>
    <s v="2020-10-23 10:53:00"/>
    <s v="Gasto"/>
    <s v="Con Compromiso"/>
    <s v="005"/>
    <x v="3"/>
    <x v="8"/>
    <s v="SUELDO BÁSICO"/>
    <s v="Nación"/>
    <x v="0"/>
    <s v="CSF"/>
    <n v="38322462"/>
    <n v="0"/>
    <n v="38322462"/>
    <n v="0"/>
    <s v="NOMINA MES DE OCTUBRE DE 2020."/>
    <s v="4820"/>
    <s v="12120, 12220"/>
    <s v="-0"/>
    <s v="52920, 53020, 53120, 53220, 53320, 53420, 53520, 53620, 53720, 53820, 53920, 54020, 54120, 54220, 54320, 54420, 54520, 54620, 54720, 54820, 54920, 55020"/>
    <s v="296052620, 296052720, 296052820, 296052920, 296053020, 296053120, 296053220, 296053420, 296053520, 296053620, 296053720, 296053820, 296053920, 296054020, 296054120, 296054220, 296054320, 296054420, 296054520, 296054620, 296054720, 296054820"/>
    <s v="520"/>
    <x v="0"/>
    <x v="6"/>
  </r>
  <r>
    <s v="4820"/>
    <s v="2020-10-23 00:00:00"/>
    <s v="2020-10-23 10:53:00"/>
    <s v="Gasto"/>
    <s v="Con Compromiso"/>
    <s v="005"/>
    <x v="3"/>
    <x v="4"/>
    <s v="PRIMA DE VACACIONES"/>
    <s v="Nación"/>
    <x v="0"/>
    <s v="CSF"/>
    <n v="2963813"/>
    <n v="0"/>
    <n v="2963813"/>
    <n v="0"/>
    <s v="NOMINA MES DE OCTUBRE DE 2020."/>
    <s v="4820"/>
    <s v="12120, 12220"/>
    <s v="-0"/>
    <s v="52920, 53020, 53120, 53220, 53320, 53420, 53520, 53620, 53720, 53820, 53920, 54020, 54120, 54220, 54320, 54420, 54520, 54620, 54720, 54820, 54920, 55020"/>
    <s v="296052620, 296052720, 296052820, 296052920, 296053020, 296053120, 296053220, 296053420, 296053520, 296053620, 296053720, 296053820, 296053920, 296054020, 296054120, 296054220, 296054320, 296054420, 296054520, 296054620, 296054720, 296054820"/>
    <s v="520"/>
    <x v="0"/>
    <x v="6"/>
  </r>
  <r>
    <s v="4820"/>
    <s v="2020-10-23 00:00:00"/>
    <s v="2020-10-23 10:53:00"/>
    <s v="Gasto"/>
    <s v="Con Compromiso"/>
    <s v="005"/>
    <x v="3"/>
    <x v="28"/>
    <s v="AUXILIO DE CONECTIVIDAD DIGITAL"/>
    <s v="Nación"/>
    <x v="0"/>
    <s v="CSF"/>
    <n v="949686"/>
    <n v="0"/>
    <n v="949686"/>
    <n v="0"/>
    <s v="NOMINA MES DE OCTUBRE DE 2020."/>
    <s v="4820"/>
    <s v="12120, 12220"/>
    <s v="-0"/>
    <s v="52920, 53020, 53120, 53220, 53320, 53420, 53520, 53620, 53720, 53820, 53920, 54020, 54120, 54220, 54320, 54420, 54520, 54620, 54720, 54820, 54920, 55020"/>
    <s v="296052620, 296052720, 296052820, 296052920, 296053020, 296053120, 296053220, 296053420, 296053520, 296053620, 296053720, 296053820, 296053920, 296054020, 296054120, 296054220, 296054320, 296054420, 296054520, 296054620, 296054720, 296054820"/>
    <s v="520"/>
    <x v="0"/>
    <x v="6"/>
  </r>
  <r>
    <s v="4820"/>
    <s v="2020-10-23 00:00:00"/>
    <s v="2020-10-23 10:53:00"/>
    <s v="Gasto"/>
    <s v="Con Compromiso"/>
    <s v="005"/>
    <x v="3"/>
    <x v="10"/>
    <s v="SUELDO DE VACACIONES"/>
    <s v="Nación"/>
    <x v="0"/>
    <s v="CSF"/>
    <n v="3320339"/>
    <n v="0"/>
    <n v="3320339"/>
    <n v="0"/>
    <s v="NOMINA MES DE OCTUBRE DE 2020."/>
    <s v="4820"/>
    <s v="12120, 12220"/>
    <s v="-0"/>
    <s v="52920, 53020, 53120, 53220, 53320, 53420, 53520, 53620, 53720, 53820, 53920, 54020, 54120, 54220, 54320, 54420, 54520, 54620, 54720, 54820, 54920, 55020"/>
    <s v="296052620, 296052720, 296052820, 296052920, 296053020, 296053120, 296053220, 296053420, 296053520, 296053620, 296053720, 296053820, 296053920, 296054020, 296054120, 296054220, 296054320, 296054420, 296054520, 296054620, 296054720, 296054820"/>
    <s v="520"/>
    <x v="0"/>
    <x v="6"/>
  </r>
  <r>
    <s v="4820"/>
    <s v="2020-10-23 00:00:00"/>
    <s v="2020-10-23 10:53:00"/>
    <s v="Gasto"/>
    <s v="Con Compromiso"/>
    <s v="005"/>
    <x v="3"/>
    <x v="7"/>
    <s v="BONIFICACIÓN ESPECIAL DE RECREACIÓN"/>
    <s v="Nación"/>
    <x v="0"/>
    <s v="CSF"/>
    <n v="258072"/>
    <n v="0"/>
    <n v="258072"/>
    <n v="0"/>
    <s v="NOMINA MES DE OCTUBRE DE 2020."/>
    <s v="4820"/>
    <s v="12120, 12220"/>
    <s v="-0"/>
    <s v="52920, 53020, 53120, 53220, 53320, 53420, 53520, 53620, 53720, 53820, 53920, 54020, 54120, 54220, 54320, 54420, 54520, 54620, 54720, 54820, 54920, 55020"/>
    <s v="296052620, 296052720, 296052820, 296052920, 296053020, 296053120, 296053220, 296053420, 296053520, 296053620, 296053720, 296053820, 296053920, 296054020, 296054120, 296054220, 296054320, 296054420, 296054520, 296054620, 296054720, 296054820"/>
    <s v="520"/>
    <x v="0"/>
    <x v="6"/>
  </r>
  <r>
    <s v="4820"/>
    <s v="2020-10-23 00:00:00"/>
    <s v="2020-10-23 10:53:00"/>
    <s v="Gasto"/>
    <s v="Con Compromiso"/>
    <s v="005"/>
    <x v="3"/>
    <x v="5"/>
    <s v="PRIMA TÉCNICA NO SALARIAL"/>
    <s v="Nación"/>
    <x v="0"/>
    <s v="CSF"/>
    <n v="2354967"/>
    <n v="0"/>
    <n v="2354967"/>
    <n v="0"/>
    <s v="NOMINA MES DE OCTUBRE DE 2020."/>
    <s v="4820"/>
    <s v="12120, 12220"/>
    <s v="-0"/>
    <s v="52920, 53020, 53120, 53220, 53320, 53420, 53520, 53620, 53720, 53820, 53920, 54020, 54120, 54220, 54320, 54420, 54520, 54620, 54720, 54820, 54920, 55020"/>
    <s v="296052620, 296052720, 296052820, 296052920, 296053020, 296053120, 296053220, 296053420, 296053520, 296053620, 296053720, 296053820, 296053920, 296054020, 296054120, 296054220, 296054320, 296054420, 296054520, 296054620, 296054720, 296054820"/>
    <s v="520"/>
    <x v="0"/>
    <x v="6"/>
  </r>
  <r>
    <s v="4920"/>
    <s v="2020-10-23 00:00:00"/>
    <s v="2020-10-23 17:43:00"/>
    <s v="Gasto"/>
    <s v="Con Compromiso"/>
    <s v="005"/>
    <x v="3"/>
    <x v="15"/>
    <s v="APORTES GENERALES AL SISTEMA DE RIESGOS LABORALES"/>
    <s v="Nación"/>
    <x v="0"/>
    <s v="CSF"/>
    <n v="516700"/>
    <n v="0"/>
    <n v="516700"/>
    <n v="0"/>
    <s v="APORTES PATRONALES NOMINA MES DE OCTUBRE DE 2020."/>
    <s v="4920"/>
    <s v="12420"/>
    <s v="-0"/>
    <s v="55220, 55320, 55420, 55520, 55620, 55720, 55820, 55920, 56020, 56120, 56220, 56320, 56420, 56520"/>
    <s v="297060920, 297061020, 297061120, 297061220, 297061320, 297061420, 297061520, 297061620, 297061720, 297061820, 297061920, 297062020, 297062120, 297062220"/>
    <s v="-0"/>
    <x v="0"/>
    <x v="6"/>
  </r>
  <r>
    <s v="4920"/>
    <s v="2020-10-23 00:00:00"/>
    <s v="2020-10-23 17:43:00"/>
    <s v="Gasto"/>
    <s v="Con Compromiso"/>
    <s v="005"/>
    <x v="3"/>
    <x v="12"/>
    <s v="APORTES AL SENA"/>
    <s v="Nación"/>
    <x v="0"/>
    <s v="CSF"/>
    <n v="917300"/>
    <n v="0"/>
    <n v="917300"/>
    <n v="0"/>
    <s v="APORTES PATRONALES NOMINA MES DE OCTUBRE DE 2020."/>
    <s v="4920"/>
    <s v="12420"/>
    <s v="-0"/>
    <s v="55220, 55320, 55420, 55520, 55620, 55720, 55820, 55920, 56020, 56120, 56220, 56320, 56420, 56520"/>
    <s v="297060920, 297061020, 297061120, 297061220, 297061320, 297061420, 297061520, 297061620, 297061720, 297061820, 297061920, 297062020, 297062120, 297062220"/>
    <s v="-0"/>
    <x v="0"/>
    <x v="6"/>
  </r>
  <r>
    <s v="4920"/>
    <s v="2020-10-23 00:00:00"/>
    <s v="2020-10-23 17:43:00"/>
    <s v="Gasto"/>
    <s v="Con Compromiso"/>
    <s v="005"/>
    <x v="3"/>
    <x v="13"/>
    <s v="SALUD"/>
    <s v="Nación"/>
    <x v="0"/>
    <s v="CSF"/>
    <n v="3355400"/>
    <n v="0"/>
    <n v="3355400"/>
    <n v="0"/>
    <s v="APORTES PATRONALES NOMINA MES DE OCTUBRE DE 2020."/>
    <s v="4920"/>
    <s v="12420"/>
    <s v="-0"/>
    <s v="55220, 55320, 55420, 55520, 55620, 55720, 55820, 55920, 56020, 56120, 56220, 56320, 56420, 56520"/>
    <s v="297060920, 297061020, 297061120, 297061220, 297061320, 297061420, 297061520, 297061620, 297061720, 297061820, 297061920, 297062020, 297062120, 297062220"/>
    <s v="-0"/>
    <x v="0"/>
    <x v="6"/>
  </r>
  <r>
    <s v="4920"/>
    <s v="2020-10-23 00:00:00"/>
    <s v="2020-10-23 17:43:00"/>
    <s v="Gasto"/>
    <s v="Con Compromiso"/>
    <s v="005"/>
    <x v="3"/>
    <x v="14"/>
    <s v="APORTES AL ICBF"/>
    <s v="Nación"/>
    <x v="0"/>
    <s v="CSF"/>
    <n v="1375200"/>
    <n v="0"/>
    <n v="1375200"/>
    <n v="0"/>
    <s v="APORTES PATRONALES NOMINA MES DE OCTUBRE DE 2020."/>
    <s v="4920"/>
    <s v="12420"/>
    <s v="-0"/>
    <s v="55220, 55320, 55420, 55520, 55620, 55720, 55820, 55920, 56020, 56120, 56220, 56320, 56420, 56520"/>
    <s v="297060920, 297061020, 297061120, 297061220, 297061320, 297061420, 297061520, 297061620, 297061720, 297061820, 297061920, 297062020, 297062120, 297062220"/>
    <s v="-0"/>
    <x v="0"/>
    <x v="6"/>
  </r>
  <r>
    <s v="4920"/>
    <s v="2020-10-23 00:00:00"/>
    <s v="2020-10-23 17:43:00"/>
    <s v="Gasto"/>
    <s v="Con Compromiso"/>
    <s v="005"/>
    <x v="3"/>
    <x v="11"/>
    <s v="PENSIONES"/>
    <s v="Nación"/>
    <x v="0"/>
    <s v="CSF"/>
    <n v="4736600"/>
    <n v="0"/>
    <n v="4736600"/>
    <n v="0"/>
    <s v="APORTES PATRONALES NOMINA MES DE OCTUBRE DE 2020."/>
    <s v="4920"/>
    <s v="12420"/>
    <s v="-0"/>
    <s v="55220, 55320, 55420, 55520, 55620, 55720, 55820, 55920, 56020, 56120, 56220, 56320, 56420, 56520"/>
    <s v="297060920, 297061020, 297061120, 297061220, 297061320, 297061420, 297061520, 297061620, 297061720, 297061820, 297061920, 297062020, 297062120, 297062220"/>
    <s v="-0"/>
    <x v="0"/>
    <x v="6"/>
  </r>
  <r>
    <s v="4920"/>
    <s v="2020-10-23 00:00:00"/>
    <s v="2020-10-23 17:43:00"/>
    <s v="Gasto"/>
    <s v="Con Compromiso"/>
    <s v="005"/>
    <x v="3"/>
    <x v="16"/>
    <s v="CAJAS DE COMPENSACIÓN FAMILIAR"/>
    <s v="Nación"/>
    <x v="0"/>
    <s v="CSF"/>
    <n v="1833500"/>
    <n v="0"/>
    <n v="1833500"/>
    <n v="0"/>
    <s v="APORTES PATRONALES NOMINA MES DE OCTUBRE DE 2020."/>
    <s v="4920"/>
    <s v="12420"/>
    <s v="-0"/>
    <s v="55220, 55320, 55420, 55520, 55620, 55720, 55820, 55920, 56020, 56120, 56220, 56320, 56420, 56520"/>
    <s v="297060920, 297061020, 297061120, 297061220, 297061320, 297061420, 297061520, 297061620, 297061720, 297061820, 297061920, 297062020, 297062120, 297062220"/>
    <s v="-0"/>
    <x v="0"/>
    <x v="6"/>
  </r>
  <r>
    <s v="5020"/>
    <s v="2020-11-11 00:00:00"/>
    <s v="2020-11-11 12:27:00"/>
    <s v="Gasto"/>
    <s v="Con Compromiso"/>
    <s v="0500"/>
    <x v="3"/>
    <x v="22"/>
    <s v="ADQUISICIÓN DE BIENES Y SERVICIOS - SERVICIO DE INFORMACIÓN CATASTRAL - ACTUALIZACIÓN  Y GESTIÓN CATASTRAL  NACIONAL"/>
    <s v="Propios"/>
    <x v="1"/>
    <s v="CSF"/>
    <n v="9101160"/>
    <n v="0"/>
    <n v="9101160"/>
    <n v="0"/>
    <s v="Prestación de servicios personales para realizar actividades de reconocimiento predial urbano en el proceso de gestión catastral a desarrollarse en el municipio de Supia Caldas."/>
    <s v="5020"/>
    <s v="13920, 14020"/>
    <s v="25820, 26620"/>
    <s v="73020, 74220, 75620, 76620"/>
    <s v="378032420, 382891020, 387331320, 389002120"/>
    <s v="-0"/>
    <x v="1"/>
    <x v="1"/>
  </r>
  <r>
    <s v="5120"/>
    <s v="2020-11-11 00:00:00"/>
    <s v="2020-11-11 12:32:00"/>
    <s v="Gasto"/>
    <s v="Con Compromiso"/>
    <s v="0500"/>
    <x v="3"/>
    <x v="22"/>
    <s v="ADQUISICIÓN DE BIENES Y SERVICIOS - SERVICIO DE INFORMACIÓN CATASTRAL - ACTUALIZACIÓN  Y GESTIÓN CATASTRAL  NACIONAL"/>
    <s v="Propios"/>
    <x v="1"/>
    <s v="CSF"/>
    <n v="5725866"/>
    <n v="-770802"/>
    <n v="4955064"/>
    <n v="0"/>
    <s v="Prestación de servicios de apoyo a la gestión para realizar actividades de oficina y/o terreno  en el proceso de gestión catastral a desarrollarse en el municipio de Supia Caldas."/>
    <s v="5120"/>
    <s v="14220, 14320"/>
    <s v="24220, 24420"/>
    <s v="67720, 67920, 76220, 76320"/>
    <s v="371917620, 372120320, 388958520, 388971320"/>
    <s v="-0"/>
    <x v="1"/>
    <x v="1"/>
  </r>
  <r>
    <s v="5220"/>
    <s v="2020-11-12 00:00:00"/>
    <s v="2020-11-12 17:55:00"/>
    <s v="Gasto"/>
    <s v="Con Compromiso"/>
    <s v="0500"/>
    <x v="3"/>
    <x v="22"/>
    <s v="ADQUISICIÓN DE BIENES Y SERVICIOS - SERVICIO DE INFORMACIÓN CATASTRAL - ACTUALIZACIÓN  Y GESTIÓN CATASTRAL  NACIONAL"/>
    <s v="Nación"/>
    <x v="2"/>
    <s v="CSF"/>
    <n v="5505640"/>
    <n v="-605627"/>
    <n v="4900013"/>
    <n v="0"/>
    <s v="Prestación de servicios  de apoyo a las actividades de oficina  en desarrollo de los procesos de Restitución de Tierras en la Territorial Caldas."/>
    <s v="5220"/>
    <s v="14420, 14520"/>
    <s v="24320, 24520"/>
    <s v="67820, 68020, 75520, 76420"/>
    <s v="371936820, 372351220, 387326620, 388978120"/>
    <s v="-0"/>
    <x v="1"/>
    <x v="1"/>
  </r>
  <r>
    <s v="5320"/>
    <s v="2020-11-12 00:00:00"/>
    <s v="2020-11-12 18:03:00"/>
    <s v="Gasto"/>
    <s v="Generado"/>
    <s v="0500"/>
    <x v="3"/>
    <x v="22"/>
    <s v="ADQUISICIÓN DE BIENES Y SERVICIOS - SERVICIO DE INFORMACIÓN CATASTRAL - ACTUALIZACIÓN  Y GESTIÓN CATASTRAL  NACIONAL"/>
    <s v="Nación"/>
    <x v="2"/>
    <s v="CSF"/>
    <n v="1486523"/>
    <n v="-1486523"/>
    <n v="0"/>
    <n v="0"/>
    <s v="Prestación de servicios de apoyo en oficina  en el proceso de gestión catastral de la Dirección Territorial Caldas"/>
    <s v="5320"/>
    <s v="-0"/>
    <s v="-0"/>
    <s v="-0"/>
    <s v="-0"/>
    <s v="-0"/>
    <x v="1"/>
    <x v="1"/>
  </r>
  <r>
    <s v="5420"/>
    <s v="2020-11-12 00:00:00"/>
    <s v="2020-11-12 18:12:00"/>
    <s v="Gasto"/>
    <s v="Con Compromiso"/>
    <s v="0500"/>
    <x v="3"/>
    <x v="22"/>
    <s v="ADQUISICIÓN DE BIENES Y SERVICIOS - SERVICIO DE INFORMACIÓN CATASTRAL - ACTUALIZACIÓN  Y GESTIÓN CATASTRAL  NACIONAL"/>
    <s v="Propios"/>
    <x v="1"/>
    <s v="CSF"/>
    <n v="3640464"/>
    <n v="0"/>
    <n v="3640464"/>
    <n v="0"/>
    <s v="Prestación de servicios personales para realizar actividades de reconocimiento predial en la Dirección territorial Caldas  en el proceso de gestión catastral."/>
    <s v="5420"/>
    <s v="14920"/>
    <s v="29320"/>
    <s v="76820, 76920"/>
    <s v="389021620, 389024420"/>
    <s v="-0"/>
    <x v="1"/>
    <x v="1"/>
  </r>
  <r>
    <s v="5520"/>
    <s v="2020-11-12 00:00:00"/>
    <s v="2020-11-12 18:24:00"/>
    <s v="Gasto"/>
    <s v="Con Compromiso"/>
    <s v="0200"/>
    <x v="3"/>
    <x v="25"/>
    <s v="ADQUISICIÓN DE BIENES Y SERVICIOS - SERVICIO DE IMPLEMENTACIÓN SISTEMAS DE GESTIÓN - FORTALECIMIENTO DE LA GESTIÓN INSTITUCIONAL DEL IGAC A NIVEL   NACIONAL"/>
    <s v="Propios"/>
    <x v="1"/>
    <s v="CSF"/>
    <n v="5056200"/>
    <n v="-2462527"/>
    <n v="2593673"/>
    <n v="0"/>
    <s v="Prestación de servicios profesionales para apoyar jurídicamente la respuesta a peticiones en la  Dirección Territorial  Caldas."/>
    <s v="5620"/>
    <s v="15520"/>
    <s v="29020"/>
    <s v="76520"/>
    <s v="388995620"/>
    <s v="-0"/>
    <x v="1"/>
    <x v="3"/>
  </r>
  <r>
    <s v="5620"/>
    <s v="2020-11-23 00:00:00"/>
    <s v="2020-11-23 11:30:00"/>
    <s v="Gasto"/>
    <s v="Con Compromiso"/>
    <s v="005"/>
    <x v="3"/>
    <x v="6"/>
    <s v="SUBSIDIO DE ALIMENTACIÓN"/>
    <s v="Nación"/>
    <x v="0"/>
    <s v="CSF"/>
    <n v="744704"/>
    <n v="0"/>
    <n v="744704"/>
    <n v="0"/>
    <s v="NOMINA MES DE NOVIEMBRE/2020 Y PRIMA DE NAVIDAD SEGUN DECRETO 1422 DEL 04/11/2020."/>
    <s v="5720"/>
    <s v="14620, 14720"/>
    <s v="-0"/>
    <s v="59220, 59320, 59420, 59520, 59620, 59720, 59820, 59920, 60020, 60120, 60220, 60320, 60420, 60520, 60620, 60720, 60820, 60920, 61020, 61120, 61220, 61320, 61420, 61520, 61620, 61720, 61820, 61920, 62020, 62120, 62220, 62320, 62420, 62520, 62620, 62720, 62820, 62920, 63020, 63120"/>
    <s v="333237220, 333237320, 333237420, 333237520, 333237620, 333237720, 333237820, 333237920, 333238020, 333238120, 333238220, 333238320, 333238420, 333238520, 333238620, 333238720, 333238820, 333238920, 333239020, 333239120, 333244220, 333244320, 333244420, 333244520, 333244620, 333244720, 333244820, 333244920, 333245020, 333245120, 333245220, 333245320, 333245420, 333245520, 333245620, 333245720, 333245820, 333245920, 333246020, 333246120"/>
    <s v="-0"/>
    <x v="0"/>
    <x v="6"/>
  </r>
  <r>
    <s v="5620"/>
    <s v="2020-11-23 00:00:00"/>
    <s v="2020-11-23 11:30:00"/>
    <s v="Gasto"/>
    <s v="Con Compromiso"/>
    <s v="005"/>
    <x v="3"/>
    <x v="4"/>
    <s v="PRIMA DE VACACIONES"/>
    <s v="Nación"/>
    <x v="0"/>
    <s v="CSF"/>
    <n v="3953579"/>
    <n v="0"/>
    <n v="3953579"/>
    <n v="0"/>
    <s v="NOMINA MES DE NOVIEMBRE/2020 Y PRIMA DE NAVIDAD SEGUN DECRETO 1422 DEL 04/11/2020."/>
    <s v="5720"/>
    <s v="14620, 14720"/>
    <s v="-0"/>
    <s v="59220, 59320, 59420, 59520, 59620, 59720, 59820, 59920, 60020, 60120, 60220, 60320, 60420, 60520, 60620, 60720, 60820, 60920, 61020, 61120, 61220, 61320, 61420, 61520, 61620, 61720, 61820, 61920, 62020, 62120, 62220, 62320, 62420, 62520, 62620, 62720, 62820, 62920, 63020, 63120"/>
    <s v="333237220, 333237320, 333237420, 333237520, 333237620, 333237720, 333237820, 333237920, 333238020, 333238120, 333238220, 333238320, 333238420, 333238520, 333238620, 333238720, 333238820, 333238920, 333239020, 333239120, 333244220, 333244320, 333244420, 333244520, 333244620, 333244720, 333244820, 333244920, 333245020, 333245120, 333245220, 333245320, 333245420, 333245520, 333245620, 333245720, 333245820, 333245920, 333246020, 333246120"/>
    <s v="-0"/>
    <x v="0"/>
    <x v="6"/>
  </r>
  <r>
    <s v="5620"/>
    <s v="2020-11-23 00:00:00"/>
    <s v="2020-11-23 11:30:00"/>
    <s v="Gasto"/>
    <s v="Con Compromiso"/>
    <s v="005"/>
    <x v="3"/>
    <x v="30"/>
    <s v="PRIMA DE NAVIDAD"/>
    <s v="Nación"/>
    <x v="0"/>
    <s v="CSF"/>
    <n v="53036144"/>
    <n v="0"/>
    <n v="53036144"/>
    <n v="0"/>
    <s v="NOMINA MES DE NOVIEMBRE/2020 Y PRIMA DE NAVIDAD SEGUN DECRETO 1422 DEL 04/11/2020."/>
    <s v="5720"/>
    <s v="14620, 14720"/>
    <s v="-0"/>
    <s v="59220, 59320, 59420, 59520, 59620, 59720, 59820, 59920, 60020, 60120, 60220, 60320, 60420, 60520, 60620, 60720, 60820, 60920, 61020, 61120, 61220, 61320, 61420, 61520, 61620, 61720, 61820, 61920, 62020, 62120, 62220, 62320, 62420, 62520, 62620, 62720, 62820, 62920, 63020, 63120"/>
    <s v="333237220, 333237320, 333237420, 333237520, 333237620, 333237720, 333237820, 333237920, 333238020, 333238120, 333238220, 333238320, 333238420, 333238520, 333238620, 333238720, 333238820, 333238920, 333239020, 333239120, 333244220, 333244320, 333244420, 333244520, 333244620, 333244720, 333244820, 333244920, 333245020, 333245120, 333245220, 333245320, 333245420, 333245520, 333245620, 333245720, 333245820, 333245920, 333246020, 333246120"/>
    <s v="-0"/>
    <x v="0"/>
    <x v="6"/>
  </r>
  <r>
    <s v="5620"/>
    <s v="2020-11-23 00:00:00"/>
    <s v="2020-11-23 11:30:00"/>
    <s v="Gasto"/>
    <s v="Con Compromiso"/>
    <s v="005"/>
    <x v="3"/>
    <x v="9"/>
    <s v="BONIFICACIÓN POR SERVICIOS PRESTADOS"/>
    <s v="Nación"/>
    <x v="0"/>
    <s v="CSF"/>
    <n v="756426"/>
    <n v="0"/>
    <n v="756426"/>
    <n v="0"/>
    <s v="NOMINA MES DE NOVIEMBRE/2020 Y PRIMA DE NAVIDAD SEGUN DECRETO 1422 DEL 04/11/2020."/>
    <s v="5720"/>
    <s v="14620, 14720"/>
    <s v="-0"/>
    <s v="59220, 59320, 59420, 59520, 59620, 59720, 59820, 59920, 60020, 60120, 60220, 60320, 60420, 60520, 60620, 60720, 60820, 60920, 61020, 61120, 61220, 61320, 61420, 61520, 61620, 61720, 61820, 61920, 62020, 62120, 62220, 62320, 62420, 62520, 62620, 62720, 62820, 62920, 63020, 63120"/>
    <s v="333237220, 333237320, 333237420, 333237520, 333237620, 333237720, 333237820, 333237920, 333238020, 333238120, 333238220, 333238320, 333238420, 333238520, 333238620, 333238720, 333238820, 333238920, 333239020, 333239120, 333244220, 333244320, 333244420, 333244520, 333244620, 333244720, 333244820, 333244920, 333245020, 333245120, 333245220, 333245320, 333245420, 333245520, 333245620, 333245720, 333245820, 333245920, 333246020, 333246120"/>
    <s v="-0"/>
    <x v="0"/>
    <x v="6"/>
  </r>
  <r>
    <s v="5620"/>
    <s v="2020-11-23 00:00:00"/>
    <s v="2020-11-23 11:30:00"/>
    <s v="Gasto"/>
    <s v="Con Compromiso"/>
    <s v="005"/>
    <x v="3"/>
    <x v="7"/>
    <s v="BONIFICACIÓN ESPECIAL DE RECREACIÓN"/>
    <s v="Nación"/>
    <x v="0"/>
    <s v="CSF"/>
    <n v="273424"/>
    <n v="0"/>
    <n v="273424"/>
    <n v="0"/>
    <s v="NOMINA MES DE NOVIEMBRE/2020 Y PRIMA DE NAVIDAD SEGUN DECRETO 1422 DEL 04/11/2020."/>
    <s v="5720"/>
    <s v="14620, 14720"/>
    <s v="-0"/>
    <s v="59220, 59320, 59420, 59520, 59620, 59720, 59820, 59920, 60020, 60120, 60220, 60320, 60420, 60520, 60620, 60720, 60820, 60920, 61020, 61120, 61220, 61320, 61420, 61520, 61620, 61720, 61820, 61920, 62020, 62120, 62220, 62320, 62420, 62520, 62620, 62720, 62820, 62920, 63020, 63120"/>
    <s v="333237220, 333237320, 333237420, 333237520, 333237620, 333237720, 333237820, 333237920, 333238020, 333238120, 333238220, 333238320, 333238420, 333238520, 333238620, 333238720, 333238820, 333238920, 333239020, 333239120, 333244220, 333244320, 333244420, 333244520, 333244620, 333244720, 333244820, 333244920, 333245020, 333245120, 333245220, 333245320, 333245420, 333245520, 333245620, 333245720, 333245820, 333245920, 333246020, 333246120"/>
    <s v="-0"/>
    <x v="0"/>
    <x v="6"/>
  </r>
  <r>
    <s v="5620"/>
    <s v="2020-11-23 00:00:00"/>
    <s v="2020-11-23 11:30:00"/>
    <s v="Gasto"/>
    <s v="Con Compromiso"/>
    <s v="005"/>
    <x v="3"/>
    <x v="5"/>
    <s v="PRIMA TÉCNICA NO SALARIAL"/>
    <s v="Nación"/>
    <x v="0"/>
    <s v="CSF"/>
    <n v="2354967"/>
    <n v="0"/>
    <n v="2354967"/>
    <n v="0"/>
    <s v="NOMINA MES DE NOVIEMBRE/2020 Y PRIMA DE NAVIDAD SEGUN DECRETO 1422 DEL 04/11/2020."/>
    <s v="5720"/>
    <s v="14620, 14720"/>
    <s v="-0"/>
    <s v="59220, 59320, 59420, 59520, 59620, 59720, 59820, 59920, 60020, 60120, 60220, 60320, 60420, 60520, 60620, 60720, 60820, 60920, 61020, 61120, 61220, 61320, 61420, 61520, 61620, 61720, 61820, 61920, 62020, 62120, 62220, 62320, 62420, 62520, 62620, 62720, 62820, 62920, 63020, 63120"/>
    <s v="333237220, 333237320, 333237420, 333237520, 333237620, 333237720, 333237820, 333237920, 333238020, 333238120, 333238220, 333238320, 333238420, 333238520, 333238620, 333238720, 333238820, 333238920, 333239020, 333239120, 333244220, 333244320, 333244420, 333244520, 333244620, 333244720, 333244820, 333244920, 333245020, 333245120, 333245220, 333245320, 333245420, 333245520, 333245620, 333245720, 333245820, 333245920, 333246020, 333246120"/>
    <s v="-0"/>
    <x v="0"/>
    <x v="6"/>
  </r>
  <r>
    <s v="5620"/>
    <s v="2020-11-23 00:00:00"/>
    <s v="2020-11-23 11:30:00"/>
    <s v="Gasto"/>
    <s v="Con Compromiso"/>
    <s v="005"/>
    <x v="3"/>
    <x v="8"/>
    <s v="SUELDO BÁSICO"/>
    <s v="Nación"/>
    <x v="0"/>
    <s v="CSF"/>
    <n v="37998211"/>
    <n v="0"/>
    <n v="37998211"/>
    <n v="0"/>
    <s v="NOMINA MES DE NOVIEMBRE/2020 Y PRIMA DE NAVIDAD SEGUN DECRETO 1422 DEL 04/11/2020."/>
    <s v="5720"/>
    <s v="14620, 14720"/>
    <s v="-0"/>
    <s v="59220, 59320, 59420, 59520, 59620, 59720, 59820, 59920, 60020, 60120, 60220, 60320, 60420, 60520, 60620, 60720, 60820, 60920, 61020, 61120, 61220, 61320, 61420, 61520, 61620, 61720, 61820, 61920, 62020, 62120, 62220, 62320, 62420, 62520, 62620, 62720, 62820, 62920, 63020, 63120"/>
    <s v="333237220, 333237320, 333237420, 333237520, 333237620, 333237720, 333237820, 333237920, 333238020, 333238120, 333238220, 333238320, 333238420, 333238520, 333238620, 333238720, 333238820, 333238920, 333239020, 333239120, 333244220, 333244320, 333244420, 333244520, 333244620, 333244720, 333244820, 333244920, 333245020, 333245120, 333245220, 333245320, 333245420, 333245520, 333245620, 333245720, 333245820, 333245920, 333246020, 333246120"/>
    <s v="-0"/>
    <x v="0"/>
    <x v="6"/>
  </r>
  <r>
    <s v="5620"/>
    <s v="2020-11-23 00:00:00"/>
    <s v="2020-11-23 11:30:00"/>
    <s v="Gasto"/>
    <s v="Con Compromiso"/>
    <s v="005"/>
    <x v="3"/>
    <x v="10"/>
    <s v="SUELDO DE VACACIONES"/>
    <s v="Nación"/>
    <x v="0"/>
    <s v="CSF"/>
    <n v="4296582"/>
    <n v="0"/>
    <n v="4296582"/>
    <n v="0"/>
    <s v="NOMINA MES DE NOVIEMBRE/2020 Y PRIMA DE NAVIDAD SEGUN DECRETO 1422 DEL 04/11/2020."/>
    <s v="5720"/>
    <s v="14620, 14720"/>
    <s v="-0"/>
    <s v="59220, 59320, 59420, 59520, 59620, 59720, 59820, 59920, 60020, 60120, 60220, 60320, 60420, 60520, 60620, 60720, 60820, 60920, 61020, 61120, 61220, 61320, 61420, 61520, 61620, 61720, 61820, 61920, 62020, 62120, 62220, 62320, 62420, 62520, 62620, 62720, 62820, 62920, 63020, 63120"/>
    <s v="333237220, 333237320, 333237420, 333237520, 333237620, 333237720, 333237820, 333237920, 333238020, 333238120, 333238220, 333238320, 333238420, 333238520, 333238620, 333238720, 333238820, 333238920, 333239020, 333239120, 333244220, 333244320, 333244420, 333244520, 333244620, 333244720, 333244820, 333244920, 333245020, 333245120, 333245220, 333245320, 333245420, 333245520, 333245620, 333245720, 333245820, 333245920, 333246020, 333246120"/>
    <s v="-0"/>
    <x v="0"/>
    <x v="6"/>
  </r>
  <r>
    <s v="5620"/>
    <s v="2020-11-23 00:00:00"/>
    <s v="2020-11-23 11:30:00"/>
    <s v="Gasto"/>
    <s v="Con Compromiso"/>
    <s v="005"/>
    <x v="3"/>
    <x v="28"/>
    <s v="AUXILIO DE CONECTIVIDAD DIGITAL"/>
    <s v="Nación"/>
    <x v="0"/>
    <s v="CSF"/>
    <n v="953114"/>
    <n v="0"/>
    <n v="953114"/>
    <n v="0"/>
    <s v="NOMINA MES DE NOVIEMBRE/2020 Y PRIMA DE NAVIDAD SEGUN DECRETO 1422 DEL 04/11/2020."/>
    <s v="5720"/>
    <s v="14620, 14720"/>
    <s v="-0"/>
    <s v="59220, 59320, 59420, 59520, 59620, 59720, 59820, 59920, 60020, 60120, 60220, 60320, 60420, 60520, 60620, 60720, 60820, 60920, 61020, 61120, 61220, 61320, 61420, 61520, 61620, 61720, 61820, 61920, 62020, 62120, 62220, 62320, 62420, 62520, 62620, 62720, 62820, 62920, 63020, 63120"/>
    <s v="333237220, 333237320, 333237420, 333237520, 333237620, 333237720, 333237820, 333237920, 333238020, 333238120, 333238220, 333238320, 333238420, 333238520, 333238620, 333238720, 333238820, 333238920, 333239020, 333239120, 333244220, 333244320, 333244420, 333244520, 333244620, 333244720, 333244820, 333244920, 333245020, 333245120, 333245220, 333245320, 333245420, 333245520, 333245620, 333245720, 333245820, 333245920, 333246020, 333246120"/>
    <s v="-0"/>
    <x v="0"/>
    <x v="6"/>
  </r>
  <r>
    <s v="5720"/>
    <s v="2020-11-23 00:00:00"/>
    <s v="2020-11-23 16:36:00"/>
    <s v="Gasto"/>
    <s v="Con Compromiso"/>
    <s v="0500"/>
    <x v="3"/>
    <x v="22"/>
    <s v="ADQUISICIÓN DE BIENES Y SERVICIOS - SERVICIO DE INFORMACIÓN CATASTRAL - ACTUALIZACIÓN  Y GESTIÓN CATASTRAL  NACIONAL"/>
    <s v="Nación"/>
    <x v="2"/>
    <s v="CSF"/>
    <n v="9101160"/>
    <n v="0"/>
    <n v="9101160"/>
    <n v="0"/>
    <s v="Prestación de servicios personales para realizar actividades de reconocimientos predial urbano y rural para la atención de trámites en los procesos catastrales de la Dirección territorial Caldas."/>
    <s v="5820"/>
    <s v="15020, 15120, 15320"/>
    <s v="25520, 25620, 25720"/>
    <s v="72720, 72820, 72920, 74620, 74720, 74820"/>
    <s v="377966320, 377992820, 378026320, 387289720, 387290920, 387296620"/>
    <s v="-0"/>
    <x v="1"/>
    <x v="1"/>
  </r>
  <r>
    <s v="5820"/>
    <s v="2020-11-23 00:00:00"/>
    <s v="2020-11-23 16:37:00"/>
    <s v="Gasto"/>
    <s v="Con Compromiso"/>
    <s v="0500"/>
    <x v="3"/>
    <x v="22"/>
    <s v="ADQUISICIÓN DE BIENES Y SERVICIOS - SERVICIO DE INFORMACIÓN CATASTRAL - ACTUALIZACIÓN  Y GESTIÓN CATASTRAL  NACIONAL"/>
    <s v="Nación"/>
    <x v="2"/>
    <s v="CSF"/>
    <n v="4200002"/>
    <n v="-233335"/>
    <n v="3966667"/>
    <n v="0"/>
    <s v="Prestación de servicios personales para realizar las actividades de control y verificación a los tramites proceso de conservación catastral Dirección territorial Caldas."/>
    <s v="5920"/>
    <s v="15220"/>
    <s v="25020"/>
    <s v="72220, 73920"/>
    <s v="377830020, 384024320"/>
    <s v="-0"/>
    <x v="1"/>
    <x v="1"/>
  </r>
  <r>
    <s v="5920"/>
    <s v="2020-11-24 00:00:00"/>
    <s v="2020-11-24 08:11:00"/>
    <s v="Gasto"/>
    <s v="Con Compromiso"/>
    <s v="0500"/>
    <x v="3"/>
    <x v="22"/>
    <s v="ADQUISICIÓN DE BIENES Y SERVICIOS - SERVICIO DE INFORMACIÓN CATASTRAL - ACTUALIZACIÓN  Y GESTIÓN CATASTRAL  NACIONAL"/>
    <s v="Nación"/>
    <x v="2"/>
    <s v="CSF"/>
    <n v="2312368"/>
    <n v="-110112"/>
    <n v="2202256"/>
    <n v="0"/>
    <s v="Prestación de servicios personales para realizar actividades de apoyo operativo en los procesos catastrales en la dirección territorial caldas y sus UOC."/>
    <s v="6020"/>
    <s v="15720, 15820"/>
    <s v="25220, 25320"/>
    <s v="72420, 72520"/>
    <s v="377877520, 377897020"/>
    <s v="-0"/>
    <x v="1"/>
    <x v="1"/>
  </r>
  <r>
    <s v="6020"/>
    <s v="2020-11-24 00:00:00"/>
    <s v="2020-11-24 08:27:00"/>
    <s v="Gasto"/>
    <s v="Con Compromiso"/>
    <s v="005"/>
    <x v="3"/>
    <x v="16"/>
    <s v="CAJAS DE COMPENSACIÓN FAMILIAR"/>
    <s v="Nación"/>
    <x v="0"/>
    <s v="CSF"/>
    <n v="1905800"/>
    <n v="0"/>
    <n v="1905800"/>
    <n v="0"/>
    <s v="APORTES PATRONALES NÓMINA MES DE NOVIEMBRE DE 2020."/>
    <s v="6120"/>
    <s v="14820"/>
    <s v="-0"/>
    <s v="63220, 63320, 63420, 63520, 63620, 63720, 63820, 63920, 64020, 64120, 64220, 64320, 64420, 64520"/>
    <s v="336202420, 336202520, 336202620, 336202720, 336202820, 336202920, 336203020, 336203120, 336203220, 336203320, 336203420, 336203520, 336203620, 336203720"/>
    <s v="-0"/>
    <x v="0"/>
    <x v="6"/>
  </r>
  <r>
    <s v="6020"/>
    <s v="2020-11-24 00:00:00"/>
    <s v="2020-11-24 08:27:00"/>
    <s v="Gasto"/>
    <s v="Con Compromiso"/>
    <s v="005"/>
    <x v="3"/>
    <x v="12"/>
    <s v="APORTES AL SENA"/>
    <s v="Nación"/>
    <x v="0"/>
    <s v="CSF"/>
    <n v="953300"/>
    <n v="0"/>
    <n v="953300"/>
    <n v="0"/>
    <s v="APORTES PATRONALES NÓMINA MES DE NOVIEMBRE DE 2020."/>
    <s v="6120"/>
    <s v="14820"/>
    <s v="-0"/>
    <s v="63220, 63320, 63420, 63520, 63620, 63720, 63820, 63920, 64020, 64120, 64220, 64320, 64420, 64520"/>
    <s v="336202420, 336202520, 336202620, 336202720, 336202820, 336202920, 336203020, 336203120, 336203220, 336203320, 336203420, 336203520, 336203620, 336203720"/>
    <s v="-0"/>
    <x v="0"/>
    <x v="6"/>
  </r>
  <r>
    <s v="6020"/>
    <s v="2020-11-24 00:00:00"/>
    <s v="2020-11-24 08:27:00"/>
    <s v="Gasto"/>
    <s v="Con Compromiso"/>
    <s v="005"/>
    <x v="3"/>
    <x v="14"/>
    <s v="APORTES AL ICBF"/>
    <s v="Nación"/>
    <x v="0"/>
    <s v="CSF"/>
    <n v="1429500"/>
    <n v="0"/>
    <n v="1429500"/>
    <n v="0"/>
    <s v="APORTES PATRONALES NÓMINA MES DE NOVIEMBRE DE 2020."/>
    <s v="6120"/>
    <s v="14820"/>
    <s v="-0"/>
    <s v="63220, 63320, 63420, 63520, 63620, 63720, 63820, 63920, 64020, 64120, 64220, 64320, 64420, 64520"/>
    <s v="336202420, 336202520, 336202620, 336202720, 336202820, 336202920, 336203020, 336203120, 336203220, 336203320, 336203420, 336203520, 336203620, 336203720"/>
    <s v="-0"/>
    <x v="0"/>
    <x v="6"/>
  </r>
  <r>
    <s v="6020"/>
    <s v="2020-11-24 00:00:00"/>
    <s v="2020-11-24 08:27:00"/>
    <s v="Gasto"/>
    <s v="Con Compromiso"/>
    <s v="005"/>
    <x v="3"/>
    <x v="13"/>
    <s v="SALUD"/>
    <s v="Nación"/>
    <x v="0"/>
    <s v="CSF"/>
    <n v="3535600"/>
    <n v="0"/>
    <n v="3535600"/>
    <n v="0"/>
    <s v="APORTES PATRONALES NÓMINA MES DE NOVIEMBRE DE 2020."/>
    <s v="6120"/>
    <s v="14820"/>
    <s v="-0"/>
    <s v="63220, 63320, 63420, 63520, 63620, 63720, 63820, 63920, 64020, 64120, 64220, 64320, 64420, 64520"/>
    <s v="336202420, 336202520, 336202620, 336202720, 336202820, 336202920, 336203020, 336203120, 336203220, 336203320, 336203420, 336203520, 336203620, 336203720"/>
    <s v="-0"/>
    <x v="0"/>
    <x v="6"/>
  </r>
  <r>
    <s v="6020"/>
    <s v="2020-11-24 00:00:00"/>
    <s v="2020-11-24 08:27:00"/>
    <s v="Gasto"/>
    <s v="Con Compromiso"/>
    <s v="005"/>
    <x v="3"/>
    <x v="15"/>
    <s v="APORTES GENERALES AL SISTEMA DE RIESGOS LABORALES"/>
    <s v="Nación"/>
    <x v="0"/>
    <s v="CSF"/>
    <n v="526400"/>
    <n v="0"/>
    <n v="526400"/>
    <n v="0"/>
    <s v="APORTES PATRONALES NÓMINA MES DE NOVIEMBRE DE 2020."/>
    <s v="6120"/>
    <s v="14820"/>
    <s v="-0"/>
    <s v="63220, 63320, 63420, 63520, 63620, 63720, 63820, 63920, 64020, 64120, 64220, 64320, 64420, 64520"/>
    <s v="336202420, 336202520, 336202620, 336202720, 336202820, 336202920, 336203020, 336203120, 336203220, 336203320, 336203420, 336203520, 336203620, 336203720"/>
    <s v="-0"/>
    <x v="0"/>
    <x v="6"/>
  </r>
  <r>
    <s v="6020"/>
    <s v="2020-11-24 00:00:00"/>
    <s v="2020-11-24 08:27:00"/>
    <s v="Gasto"/>
    <s v="Con Compromiso"/>
    <s v="005"/>
    <x v="3"/>
    <x v="11"/>
    <s v="PENSIONES"/>
    <s v="Nación"/>
    <x v="0"/>
    <s v="CSF"/>
    <n v="4990900"/>
    <n v="0"/>
    <n v="4990900"/>
    <n v="0"/>
    <s v="APORTES PATRONALES NÓMINA MES DE NOVIEMBRE DE 2020."/>
    <s v="6120"/>
    <s v="14820"/>
    <s v="-0"/>
    <s v="63220, 63320, 63420, 63520, 63620, 63720, 63820, 63920, 64020, 64120, 64220, 64320, 64420, 64520"/>
    <s v="336202420, 336202520, 336202620, 336202720, 336202820, 336202920, 336203020, 336203120, 336203220, 336203320, 336203420, 336203520, 336203620, 336203720"/>
    <s v="-0"/>
    <x v="0"/>
    <x v="6"/>
  </r>
  <r>
    <s v="6120"/>
    <s v="2020-12-18 00:00:00"/>
    <s v="2020-12-18 12:25:00"/>
    <s v="Gasto"/>
    <s v="Con Compromiso"/>
    <s v="005"/>
    <x v="3"/>
    <x v="6"/>
    <s v="SUBSIDIO DE ALIMENTACIÓN"/>
    <s v="Nación"/>
    <x v="0"/>
    <s v="CSF"/>
    <n v="716062"/>
    <n v="0"/>
    <n v="716062"/>
    <n v="0"/>
    <s v="NOMINA MES DE DICIEMBRE DE 2020."/>
    <s v="6220"/>
    <s v="16320, 16420"/>
    <s v="-0"/>
    <s v="68120, 68220, 68320, 68420, 68520, 68620, 68720, 68820, 68920, 69020, 69120, 69220, 69320, 69420, 69520, 69620, 69720, 69820, 69920, 70020, 70120, 70220, 70320"/>
    <s v="373388320, 373388420, 373388520, 373388620, 373388720, 373388820, 373388920, 373389020, 373389120, 373389220, 373389320, 373389420, 373389520, 373389620, 373389720, 373389820, 373389920, 373390020, 373390120, 373390320, 373390420, 373390520, 373390620"/>
    <s v="-0"/>
    <x v="0"/>
    <x v="6"/>
  </r>
  <r>
    <s v="6120"/>
    <s v="2020-12-18 00:00:00"/>
    <s v="2020-12-18 12:25:00"/>
    <s v="Gasto"/>
    <s v="Con Compromiso"/>
    <s v="005"/>
    <x v="3"/>
    <x v="28"/>
    <s v="AUXILIO DE CONECTIVIDAD DIGITAL"/>
    <s v="Nación"/>
    <x v="0"/>
    <s v="CSF"/>
    <n v="908543"/>
    <n v="0"/>
    <n v="908543"/>
    <n v="0"/>
    <s v="NOMINA MES DE DICIEMBRE DE 2020."/>
    <s v="6220"/>
    <s v="16320, 16420"/>
    <s v="-0"/>
    <s v="68120, 68220, 68320, 68420, 68520, 68620, 68720, 68820, 68920, 69020, 69120, 69220, 69320, 69420, 69520, 69620, 69720, 69820, 69920, 70020, 70120, 70220, 70320"/>
    <s v="373388320, 373388420, 373388520, 373388620, 373388720, 373388820, 373388920, 373389020, 373389120, 373389220, 373389320, 373389420, 373389520, 373389620, 373389720, 373389820, 373389920, 373390020, 373390120, 373390320, 373390420, 373390520, 373390620"/>
    <s v="-0"/>
    <x v="0"/>
    <x v="6"/>
  </r>
  <r>
    <s v="6120"/>
    <s v="2020-12-18 00:00:00"/>
    <s v="2020-12-18 12:25:00"/>
    <s v="Gasto"/>
    <s v="Con Compromiso"/>
    <s v="005"/>
    <x v="3"/>
    <x v="9"/>
    <s v="BONIFICACIÓN POR SERVICIOS PRESTADOS"/>
    <s v="Nación"/>
    <x v="0"/>
    <s v="CSF"/>
    <n v="2083176"/>
    <n v="0"/>
    <n v="2083176"/>
    <n v="0"/>
    <s v="NOMINA MES DE DICIEMBRE DE 2020."/>
    <s v="6220"/>
    <s v="16320, 16420"/>
    <s v="-0"/>
    <s v="68120, 68220, 68320, 68420, 68520, 68620, 68720, 68820, 68920, 69020, 69120, 69220, 69320, 69420, 69520, 69620, 69720, 69820, 69920, 70020, 70120, 70220, 70320"/>
    <s v="373388320, 373388420, 373388520, 373388620, 373388720, 373388820, 373388920, 373389020, 373389120, 373389220, 373389320, 373389420, 373389520, 373389620, 373389720, 373389820, 373389920, 373390020, 373390120, 373390320, 373390420, 373390520, 373390620"/>
    <s v="-0"/>
    <x v="0"/>
    <x v="6"/>
  </r>
  <r>
    <s v="6120"/>
    <s v="2020-12-18 00:00:00"/>
    <s v="2020-12-18 12:25:00"/>
    <s v="Gasto"/>
    <s v="Con Compromiso"/>
    <s v="005"/>
    <x v="3"/>
    <x v="5"/>
    <s v="PRIMA TÉCNICA NO SALARIAL"/>
    <s v="Nación"/>
    <x v="0"/>
    <s v="CSF"/>
    <n v="2354967"/>
    <n v="0"/>
    <n v="2354967"/>
    <n v="0"/>
    <s v="NOMINA MES DE DICIEMBRE DE 2020."/>
    <s v="6220"/>
    <s v="16320, 16420"/>
    <s v="-0"/>
    <s v="68120, 68220, 68320, 68420, 68520, 68620, 68720, 68820, 68920, 69020, 69120, 69220, 69320, 69420, 69520, 69620, 69720, 69820, 69920, 70020, 70120, 70220, 70320"/>
    <s v="373388320, 373388420, 373388520, 373388620, 373388720, 373388820, 373388920, 373389020, 373389120, 373389220, 373389320, 373389420, 373389520, 373389620, 373389720, 373389820, 373389920, 373390020, 373390120, 373390320, 373390420, 373390520, 373390620"/>
    <s v="-0"/>
    <x v="0"/>
    <x v="6"/>
  </r>
  <r>
    <s v="6120"/>
    <s v="2020-12-18 00:00:00"/>
    <s v="2020-12-18 12:25:00"/>
    <s v="Gasto"/>
    <s v="Con Compromiso"/>
    <s v="005"/>
    <x v="3"/>
    <x v="8"/>
    <s v="SUELDO BÁSICO"/>
    <s v="Nación"/>
    <x v="0"/>
    <s v="CSF"/>
    <n v="39155433"/>
    <n v="0"/>
    <n v="39155433"/>
    <n v="0"/>
    <s v="NOMINA MES DE DICIEMBRE DE 2020."/>
    <s v="6220"/>
    <s v="16320, 16420"/>
    <s v="-0"/>
    <s v="68120, 68220, 68320, 68420, 68520, 68620, 68720, 68820, 68920, 69020, 69120, 69220, 69320, 69420, 69520, 69620, 69720, 69820, 69920, 70020, 70120, 70220, 70320"/>
    <s v="373388320, 373388420, 373388520, 373388620, 373388720, 373388820, 373388920, 373389020, 373389120, 373389220, 373389320, 373389420, 373389520, 373389620, 373389720, 373389820, 373389920, 373390020, 373390120, 373390320, 373390420, 373390520, 373390620"/>
    <s v="-0"/>
    <x v="0"/>
    <x v="6"/>
  </r>
  <r>
    <s v="6220"/>
    <s v="2020-12-18 00:00:00"/>
    <s v="2020-12-18 19:24:00"/>
    <s v="Gasto"/>
    <s v="Con Compromiso"/>
    <s v="005"/>
    <x v="3"/>
    <x v="16"/>
    <s v="CAJAS DE COMPENSACIÓN FAMILIAR"/>
    <s v="Nación"/>
    <x v="0"/>
    <s v="CSF"/>
    <n v="1962100"/>
    <n v="0"/>
    <n v="1962100"/>
    <n v="0"/>
    <s v="APORTES PATRONALES NOMINA MES DE DICIEMBRE DE 2020."/>
    <s v="6320"/>
    <s v="16520"/>
    <s v="-0"/>
    <s v="70420, 70520, 70620, 70720, 70820, 70920, 71020, 71120, 71220, 71320, 71420, 71520, 71620, 71720"/>
    <s v="373641920, 373642020, 373642120, 373642220, 373642320, 373642420, 373642520, 373642620, 373642720, 373642820, 373642920, 373643020, 373643120, 373643220"/>
    <s v="-0"/>
    <x v="0"/>
    <x v="6"/>
  </r>
  <r>
    <s v="6220"/>
    <s v="2020-12-18 00:00:00"/>
    <s v="2020-12-18 19:24:00"/>
    <s v="Gasto"/>
    <s v="Con Compromiso"/>
    <s v="005"/>
    <x v="3"/>
    <x v="15"/>
    <s v="APORTES GENERALES AL SISTEMA DE RIESGOS LABORALES"/>
    <s v="Nación"/>
    <x v="0"/>
    <s v="CSF"/>
    <n v="526600"/>
    <n v="0"/>
    <n v="526600"/>
    <n v="0"/>
    <s v="APORTES PATRONALES NOMINA MES DE DICIEMBRE DE 2020."/>
    <s v="6320"/>
    <s v="16520"/>
    <s v="-0"/>
    <s v="70420, 70520, 70620, 70720, 70820, 70920, 71020, 71120, 71220, 71320, 71420, 71520, 71620, 71720"/>
    <s v="373641920, 373642020, 373642120, 373642220, 373642320, 373642420, 373642520, 373642620, 373642720, 373642820, 373642920, 373643020, 373643120, 373643220"/>
    <s v="-0"/>
    <x v="0"/>
    <x v="6"/>
  </r>
  <r>
    <s v="6220"/>
    <s v="2020-12-18 00:00:00"/>
    <s v="2020-12-18 19:24:00"/>
    <s v="Gasto"/>
    <s v="Con Compromiso"/>
    <s v="005"/>
    <x v="3"/>
    <x v="12"/>
    <s v="APORTES AL SENA"/>
    <s v="Nación"/>
    <x v="0"/>
    <s v="CSF"/>
    <n v="981700"/>
    <n v="0"/>
    <n v="981700"/>
    <n v="0"/>
    <s v="APORTES PATRONALES NOMINA MES DE DICIEMBRE DE 2020."/>
    <s v="6320"/>
    <s v="16520"/>
    <s v="-0"/>
    <s v="70420, 70520, 70620, 70720, 70820, 70920, 71020, 71120, 71220, 71320, 71420, 71520, 71620, 71720"/>
    <s v="373641920, 373642020, 373642120, 373642220, 373642320, 373642420, 373642520, 373642620, 373642720, 373642820, 373642920, 373643020, 373643120, 373643220"/>
    <s v="-0"/>
    <x v="0"/>
    <x v="6"/>
  </r>
  <r>
    <s v="6220"/>
    <s v="2020-12-18 00:00:00"/>
    <s v="2020-12-18 19:24:00"/>
    <s v="Gasto"/>
    <s v="Con Compromiso"/>
    <s v="005"/>
    <x v="3"/>
    <x v="14"/>
    <s v="APORTES AL ICBF"/>
    <s v="Nación"/>
    <x v="0"/>
    <s v="CSF"/>
    <n v="1471600"/>
    <n v="0"/>
    <n v="1471600"/>
    <n v="0"/>
    <s v="APORTES PATRONALES NOMINA MES DE DICIEMBRE DE 2020."/>
    <s v="6320"/>
    <s v="16520"/>
    <s v="-0"/>
    <s v="70420, 70520, 70620, 70720, 70820, 70920, 71020, 71120, 71220, 71320, 71420, 71520, 71620, 71720"/>
    <s v="373641920, 373642020, 373642120, 373642220, 373642320, 373642420, 373642520, 373642620, 373642720, 373642820, 373642920, 373643020, 373643120, 373643220"/>
    <s v="-0"/>
    <x v="0"/>
    <x v="6"/>
  </r>
  <r>
    <s v="6220"/>
    <s v="2020-12-18 00:00:00"/>
    <s v="2020-12-18 19:24:00"/>
    <s v="Gasto"/>
    <s v="Con Compromiso"/>
    <s v="005"/>
    <x v="3"/>
    <x v="11"/>
    <s v="PENSIONES"/>
    <s v="Nación"/>
    <x v="0"/>
    <s v="CSF"/>
    <n v="5136700"/>
    <n v="0"/>
    <n v="5136700"/>
    <n v="0"/>
    <s v="APORTES PATRONALES NOMINA MES DE DICIEMBRE DE 2020."/>
    <s v="6320"/>
    <s v="16520"/>
    <s v="-0"/>
    <s v="70420, 70520, 70620, 70720, 70820, 70920, 71020, 71120, 71220, 71320, 71420, 71520, 71620, 71720"/>
    <s v="373641920, 373642020, 373642120, 373642220, 373642320, 373642420, 373642520, 373642620, 373642720, 373642820, 373642920, 373643020, 373643120, 373643220"/>
    <s v="-0"/>
    <x v="0"/>
    <x v="6"/>
  </r>
  <r>
    <s v="6220"/>
    <s v="2020-12-18 00:00:00"/>
    <s v="2020-12-18 19:24:00"/>
    <s v="Gasto"/>
    <s v="Con Compromiso"/>
    <s v="005"/>
    <x v="3"/>
    <x v="13"/>
    <s v="SALUD"/>
    <s v="Nación"/>
    <x v="0"/>
    <s v="CSF"/>
    <n v="3638900"/>
    <n v="0"/>
    <n v="3638900"/>
    <n v="0"/>
    <s v="APORTES PATRONALES NOMINA MES DE DICIEMBRE DE 2020."/>
    <s v="6320"/>
    <s v="16520"/>
    <s v="-0"/>
    <s v="70420, 70520, 70620, 70720, 70820, 70920, 71020, 71120, 71220, 71320, 71420, 71520, 71620, 71720"/>
    <s v="373641920, 373642020, 373642120, 373642220, 373642320, 373642420, 373642520, 373642620, 373642720, 373642820, 373642920, 373643020, 373643120, 373643220"/>
    <s v="-0"/>
    <x v="0"/>
    <x v="6"/>
  </r>
  <r>
    <s v="6320"/>
    <s v="2020-12-21 00:00:00"/>
    <s v="2020-12-21 18:23:00"/>
    <s v="Gasto"/>
    <s v="Con Compromiso"/>
    <s v="005"/>
    <x v="3"/>
    <x v="11"/>
    <s v="PENSIONES"/>
    <s v="Nación"/>
    <x v="0"/>
    <s v="CSF"/>
    <n v="4103400"/>
    <n v="0"/>
    <n v="4103400"/>
    <n v="0"/>
    <s v="APORTE PATRONAL PARA AJUSTAR PLANILLA DE ABRIL /2020 INCREMENTANDO PENSION DEL 3 AL 16%."/>
    <s v="6420"/>
    <s v="16620"/>
    <s v="-0"/>
    <s v="73120, 73220, 73320, 73420"/>
    <s v="378263420, 378263520, 378263620, 378263720"/>
    <s v="-0"/>
    <x v="0"/>
    <x v="6"/>
  </r>
  <r>
    <s v="120"/>
    <s v="2020-01-10 00:00:00"/>
    <s v="2020-01-10 10:56:00"/>
    <s v="Gasto"/>
    <s v="Con Compromiso"/>
    <s v="006"/>
    <x v="4"/>
    <x v="2"/>
    <s v="SERVICIOS DE ALCANTARILLADO, RECOLECCIÓN, TRATAMIENTO Y DISPOSICIÓN DE DESECHOS Y OTROS SERVICIOS DE SANEAMIENTO AMBIENTAL"/>
    <s v="Nación"/>
    <x v="0"/>
    <s v="CSF"/>
    <n v="71972"/>
    <n v="0"/>
    <n v="71972"/>
    <n v="0"/>
    <s v="PAGO SERVICIO DE ENERGIA Y ASEO T. CAQUETA"/>
    <s v="220"/>
    <s v="120"/>
    <s v="220"/>
    <s v="120"/>
    <s v="5063520"/>
    <s v="-0"/>
    <x v="0"/>
    <x v="7"/>
  </r>
  <r>
    <s v="120"/>
    <s v="2020-01-10 00:00:00"/>
    <s v="2020-01-10 10:56:00"/>
    <s v="Gasto"/>
    <s v="Con Compromiso"/>
    <s v="006"/>
    <x v="4"/>
    <x v="0"/>
    <s v="SERVICIOS DE DISTRIBUCIÓN DE ELECTRICIDAD, GAS Y AGUA (POR CUENTA PROPIA)"/>
    <s v="Nación"/>
    <x v="0"/>
    <s v="CSF"/>
    <n v="3336738"/>
    <n v="0"/>
    <n v="3336738"/>
    <n v="0"/>
    <s v="PAGO SERVICIO DE ENERGIA Y ASEO T. CAQUETA"/>
    <s v="220"/>
    <s v="120"/>
    <s v="220"/>
    <s v="120"/>
    <s v="5063520"/>
    <s v="-0"/>
    <x v="0"/>
    <x v="7"/>
  </r>
  <r>
    <s v="220"/>
    <s v="2020-01-21 00:00:00"/>
    <s v="2020-01-21 15:45:00"/>
    <s v="Gasto"/>
    <s v="Con Compromiso"/>
    <s v="006"/>
    <x v="4"/>
    <x v="3"/>
    <s v="AUXILIO DE TRANSPORTE"/>
    <s v="Nación"/>
    <x v="0"/>
    <s v="CSF"/>
    <n v="411416"/>
    <n v="0"/>
    <n v="411416"/>
    <n v="0"/>
    <s v="PAGO NOMINA ENERO 2020 CAQUETA"/>
    <s v="420"/>
    <s v="220, 420"/>
    <s v="-0"/>
    <s v="220, 320, 420, 520, 1720, 1820, 1920, 2020, 2120, 2220, 2320, 2420, 2520, 2620, 2720, 2820, 2920, 3020, 3120, 3220"/>
    <s v="7985220, 7985320, 7985420, 7985520, 8113420, 8113520, 8113620, 8113720, 8113820, 8113920, 8114120, 8114220, 8114320, 8114420, 8114520, 8114620, 8114720, 8114820, 8114920, 8115020"/>
    <s v="320"/>
    <x v="0"/>
    <x v="7"/>
  </r>
  <r>
    <s v="220"/>
    <s v="2020-01-21 00:00:00"/>
    <s v="2020-01-21 15:45:00"/>
    <s v="Gasto"/>
    <s v="Con Compromiso"/>
    <s v="006"/>
    <x v="4"/>
    <x v="10"/>
    <s v="SUELDO DE VACACIONES"/>
    <s v="Nación"/>
    <x v="0"/>
    <s v="CSF"/>
    <n v="1679846"/>
    <n v="0"/>
    <n v="1679846"/>
    <n v="0"/>
    <s v="PAGO NOMINA ENERO 2020 CAQUETA"/>
    <s v="420"/>
    <s v="220, 420"/>
    <s v="-0"/>
    <s v="220, 320, 420, 520, 1720, 1820, 1920, 2020, 2120, 2220, 2320, 2420, 2520, 2620, 2720, 2820, 2920, 3020, 3120, 3220"/>
    <s v="7985220, 7985320, 7985420, 7985520, 8113420, 8113520, 8113620, 8113720, 8113820, 8113920, 8114120, 8114220, 8114320, 8114420, 8114520, 8114620, 8114720, 8114820, 8114920, 8115020"/>
    <s v="320"/>
    <x v="0"/>
    <x v="7"/>
  </r>
  <r>
    <s v="220"/>
    <s v="2020-01-21 00:00:00"/>
    <s v="2020-01-21 15:45:00"/>
    <s v="Gasto"/>
    <s v="Con Compromiso"/>
    <s v="006"/>
    <x v="4"/>
    <x v="6"/>
    <s v="SUBSIDIO DE ALIMENTACIÓN"/>
    <s v="Nación"/>
    <x v="0"/>
    <s v="CSF"/>
    <n v="331157"/>
    <n v="0"/>
    <n v="331157"/>
    <n v="0"/>
    <s v="PAGO NOMINA ENERO 2020 CAQUETA"/>
    <s v="420"/>
    <s v="220, 420"/>
    <s v="-0"/>
    <s v="220, 320, 420, 520, 1720, 1820, 1920, 2020, 2120, 2220, 2320, 2420, 2520, 2620, 2720, 2820, 2920, 3020, 3120, 3220"/>
    <s v="7985220, 7985320, 7985420, 7985520, 8113420, 8113520, 8113620, 8113720, 8113820, 8113920, 8114120, 8114220, 8114320, 8114420, 8114520, 8114620, 8114720, 8114820, 8114920, 8115020"/>
    <s v="320"/>
    <x v="0"/>
    <x v="7"/>
  </r>
  <r>
    <s v="220"/>
    <s v="2020-01-21 00:00:00"/>
    <s v="2020-01-21 15:45:00"/>
    <s v="Gasto"/>
    <s v="Con Compromiso"/>
    <s v="006"/>
    <x v="4"/>
    <x v="7"/>
    <s v="BONIFICACIÓN ESPECIAL DE RECREACIÓN"/>
    <s v="Nación"/>
    <x v="0"/>
    <s v="CSF"/>
    <n v="158945"/>
    <n v="0"/>
    <n v="158945"/>
    <n v="0"/>
    <s v="PAGO NOMINA ENERO 2020 CAQUETA"/>
    <s v="420"/>
    <s v="220, 420"/>
    <s v="-0"/>
    <s v="220, 320, 420, 520, 1720, 1820, 1920, 2020, 2120, 2220, 2320, 2420, 2520, 2620, 2720, 2820, 2920, 3020, 3120, 3220"/>
    <s v="7985220, 7985320, 7985420, 7985520, 8113420, 8113520, 8113620, 8113720, 8113820, 8113920, 8114120, 8114220, 8114320, 8114420, 8114520, 8114620, 8114720, 8114820, 8114920, 8115020"/>
    <s v="320"/>
    <x v="0"/>
    <x v="7"/>
  </r>
  <r>
    <s v="220"/>
    <s v="2020-01-21 00:00:00"/>
    <s v="2020-01-21 15:45:00"/>
    <s v="Gasto"/>
    <s v="Con Compromiso"/>
    <s v="006"/>
    <x v="4"/>
    <x v="8"/>
    <s v="SUELDO BÁSICO"/>
    <s v="Nación"/>
    <x v="0"/>
    <s v="CSF"/>
    <n v="31194939"/>
    <n v="0"/>
    <n v="31194939"/>
    <n v="0"/>
    <s v="PAGO NOMINA ENERO 2020 CAQUETA"/>
    <s v="420"/>
    <s v="220, 420"/>
    <s v="-0"/>
    <s v="220, 320, 420, 520, 1720, 1820, 1920, 2020, 2120, 2220, 2320, 2420, 2520, 2620, 2720, 2820, 2920, 3020, 3120, 3220"/>
    <s v="7985220, 7985320, 7985420, 7985520, 8113420, 8113520, 8113620, 8113720, 8113820, 8113920, 8114120, 8114220, 8114320, 8114420, 8114520, 8114620, 8114720, 8114820, 8114920, 8115020"/>
    <s v="320"/>
    <x v="0"/>
    <x v="7"/>
  </r>
  <r>
    <s v="220"/>
    <s v="2020-01-21 00:00:00"/>
    <s v="2020-01-21 15:45:00"/>
    <s v="Gasto"/>
    <s v="Con Compromiso"/>
    <s v="006"/>
    <x v="4"/>
    <x v="5"/>
    <s v="PRIMA TÉCNICA NO SALARIAL"/>
    <s v="Nación"/>
    <x v="0"/>
    <s v="CSF"/>
    <n v="2240265"/>
    <n v="0"/>
    <n v="2240265"/>
    <n v="0"/>
    <s v="PAGO NOMINA ENERO 2020 CAQUETA"/>
    <s v="420"/>
    <s v="220, 420"/>
    <s v="-0"/>
    <s v="220, 320, 420, 520, 1720, 1820, 1920, 2020, 2120, 2220, 2320, 2420, 2520, 2620, 2720, 2820, 2920, 3020, 3120, 3220"/>
    <s v="7985220, 7985320, 7985420, 7985520, 8113420, 8113520, 8113620, 8113720, 8113820, 8113920, 8114120, 8114220, 8114320, 8114420, 8114520, 8114620, 8114720, 8114820, 8114920, 8115020"/>
    <s v="320"/>
    <x v="0"/>
    <x v="7"/>
  </r>
  <r>
    <s v="220"/>
    <s v="2020-01-21 00:00:00"/>
    <s v="2020-01-21 15:45:00"/>
    <s v="Gasto"/>
    <s v="Con Compromiso"/>
    <s v="006"/>
    <x v="4"/>
    <x v="4"/>
    <s v="PRIMA DE VACACIONES"/>
    <s v="Nación"/>
    <x v="0"/>
    <s v="CSF"/>
    <n v="1326195"/>
    <n v="0"/>
    <n v="1326195"/>
    <n v="0"/>
    <s v="PAGO NOMINA ENERO 2020 CAQUETA"/>
    <s v="420"/>
    <s v="220, 420"/>
    <s v="-0"/>
    <s v="220, 320, 420, 520, 1720, 1820, 1920, 2020, 2120, 2220, 2320, 2420, 2520, 2620, 2720, 2820, 2920, 3020, 3120, 3220"/>
    <s v="7985220, 7985320, 7985420, 7985520, 8113420, 8113520, 8113620, 8113720, 8113820, 8113920, 8114120, 8114220, 8114320, 8114420, 8114520, 8114620, 8114720, 8114820, 8114920, 8115020"/>
    <s v="320"/>
    <x v="0"/>
    <x v="7"/>
  </r>
  <r>
    <s v="220"/>
    <s v="2020-01-21 00:00:00"/>
    <s v="2020-01-21 15:45:00"/>
    <s v="Gasto"/>
    <s v="Con Compromiso"/>
    <s v="006"/>
    <x v="4"/>
    <x v="9"/>
    <s v="BONIFICACIÓN POR SERVICIOS PRESTADOS"/>
    <s v="Nación"/>
    <x v="0"/>
    <s v="CSF"/>
    <n v="2021721"/>
    <n v="0"/>
    <n v="2021721"/>
    <n v="0"/>
    <s v="PAGO NOMINA ENERO 2020 CAQUETA"/>
    <s v="420"/>
    <s v="220, 420"/>
    <s v="-0"/>
    <s v="220, 320, 420, 520, 1720, 1820, 1920, 2020, 2120, 2220, 2320, 2420, 2520, 2620, 2720, 2820, 2920, 3020, 3120, 3220"/>
    <s v="7985220, 7985320, 7985420, 7985520, 8113420, 8113520, 8113620, 8113720, 8113820, 8113920, 8114120, 8114220, 8114320, 8114420, 8114520, 8114620, 8114720, 8114820, 8114920, 8115020"/>
    <s v="320"/>
    <x v="0"/>
    <x v="7"/>
  </r>
  <r>
    <s v="220"/>
    <s v="2020-01-21 00:00:00"/>
    <s v="2020-01-21 15:45:00"/>
    <s v="Gasto"/>
    <s v="Con Compromiso"/>
    <s v="006"/>
    <x v="4"/>
    <x v="21"/>
    <s v="INCAPACIDADES (NO DE PENSIONES)"/>
    <s v="Nación"/>
    <x v="0"/>
    <s v="CSF"/>
    <n v="1046215"/>
    <n v="-877800"/>
    <n v="168415"/>
    <n v="0"/>
    <s v="PAGO NOMINA ENERO 2020 CAQUETA"/>
    <s v="420"/>
    <s v="220, 420"/>
    <s v="-0"/>
    <s v="220, 320, 420, 520, 1720, 1820, 1920, 2020, 2120, 2220, 2320, 2420, 2520, 2620, 2720, 2820, 2920, 3020, 3120, 3220"/>
    <s v="7985220, 7985320, 7985420, 7985520, 8113420, 8113520, 8113620, 8113720, 8113820, 8113920, 8114120, 8114220, 8114320, 8114420, 8114520, 8114620, 8114720, 8114820, 8114920, 8115020"/>
    <s v="320"/>
    <x v="0"/>
    <x v="7"/>
  </r>
  <r>
    <s v="320"/>
    <s v="2020-01-21 00:00:00"/>
    <s v="2020-01-21 15:48:00"/>
    <s v="Gasto"/>
    <s v="Con Compromiso"/>
    <s v="006"/>
    <x v="4"/>
    <x v="16"/>
    <s v="CAJAS DE COMPENSACIÓN FAMILIAR"/>
    <s v="Nación"/>
    <x v="0"/>
    <s v="CSF"/>
    <n v="1514100"/>
    <n v="0"/>
    <n v="1514100"/>
    <n v="0"/>
    <s v="PAGO APORTES PATRONALES NOMINA ENERO -2020"/>
    <s v="520"/>
    <s v="320"/>
    <s v="-0"/>
    <s v="620, 720, 820, 920, 1020, 1120, 1220, 1320, 1420, 1520, 1620"/>
    <s v="8020520, 8020620, 8020720, 8020820, 8020920, 8021020, 8021120, 8021220, 8021420, 8021520, 8021620"/>
    <s v="-0"/>
    <x v="0"/>
    <x v="7"/>
  </r>
  <r>
    <s v="320"/>
    <s v="2020-01-21 00:00:00"/>
    <s v="2020-01-21 15:48:00"/>
    <s v="Gasto"/>
    <s v="Con Compromiso"/>
    <s v="006"/>
    <x v="4"/>
    <x v="12"/>
    <s v="APORTES AL SENA"/>
    <s v="Nación"/>
    <x v="0"/>
    <s v="CSF"/>
    <n v="757400"/>
    <n v="0"/>
    <n v="757400"/>
    <n v="0"/>
    <s v="PAGO APORTES PATRONALES NOMINA ENERO -2020"/>
    <s v="520"/>
    <s v="320"/>
    <s v="-0"/>
    <s v="620, 720, 820, 920, 1020, 1120, 1220, 1320, 1420, 1520, 1620"/>
    <s v="8020520, 8020620, 8020720, 8020820, 8020920, 8021020, 8021120, 8021220, 8021420, 8021520, 8021620"/>
    <s v="-0"/>
    <x v="0"/>
    <x v="7"/>
  </r>
  <r>
    <s v="320"/>
    <s v="2020-01-21 00:00:00"/>
    <s v="2020-01-21 15:48:00"/>
    <s v="Gasto"/>
    <s v="Con Compromiso"/>
    <s v="006"/>
    <x v="4"/>
    <x v="11"/>
    <s v="PENSIONES"/>
    <s v="Nación"/>
    <x v="0"/>
    <s v="CSF"/>
    <n v="4265300"/>
    <n v="0"/>
    <n v="4265300"/>
    <n v="0"/>
    <s v="PAGO APORTES PATRONALES NOMINA ENERO -2020"/>
    <s v="520"/>
    <s v="320"/>
    <s v="-0"/>
    <s v="620, 720, 820, 920, 1020, 1120, 1220, 1320, 1420, 1520, 1620"/>
    <s v="8020520, 8020620, 8020720, 8020820, 8020920, 8021020, 8021120, 8021220, 8021420, 8021520, 8021620"/>
    <s v="-0"/>
    <x v="0"/>
    <x v="7"/>
  </r>
  <r>
    <s v="320"/>
    <s v="2020-01-21 00:00:00"/>
    <s v="2020-01-21 15:48:00"/>
    <s v="Gasto"/>
    <s v="Con Compromiso"/>
    <s v="006"/>
    <x v="4"/>
    <x v="13"/>
    <s v="SALUD"/>
    <s v="Nación"/>
    <x v="0"/>
    <s v="CSF"/>
    <n v="3021300"/>
    <n v="0"/>
    <n v="3021300"/>
    <n v="0"/>
    <s v="PAGO APORTES PATRONALES NOMINA ENERO -2020"/>
    <s v="520"/>
    <s v="320"/>
    <s v="-0"/>
    <s v="620, 720, 820, 920, 1020, 1120, 1220, 1320, 1420, 1520, 1620"/>
    <s v="8020520, 8020620, 8020720, 8020820, 8020920, 8021020, 8021120, 8021220, 8021420, 8021520, 8021620"/>
    <s v="-0"/>
    <x v="0"/>
    <x v="7"/>
  </r>
  <r>
    <s v="320"/>
    <s v="2020-01-21 00:00:00"/>
    <s v="2020-01-21 15:48:00"/>
    <s v="Gasto"/>
    <s v="Con Compromiso"/>
    <s v="006"/>
    <x v="4"/>
    <x v="14"/>
    <s v="APORTES AL ICBF"/>
    <s v="Nación"/>
    <x v="0"/>
    <s v="CSF"/>
    <n v="1135900"/>
    <n v="0"/>
    <n v="1135900"/>
    <n v="0"/>
    <s v="PAGO APORTES PATRONALES NOMINA ENERO -2020"/>
    <s v="520"/>
    <s v="320"/>
    <s v="-0"/>
    <s v="620, 720, 820, 920, 1020, 1120, 1220, 1320, 1420, 1520, 1620"/>
    <s v="8020520, 8020620, 8020720, 8020820, 8020920, 8021020, 8021120, 8021220, 8021420, 8021520, 8021620"/>
    <s v="-0"/>
    <x v="0"/>
    <x v="7"/>
  </r>
  <r>
    <s v="320"/>
    <s v="2020-01-21 00:00:00"/>
    <s v="2020-01-21 15:48:00"/>
    <s v="Gasto"/>
    <s v="Con Compromiso"/>
    <s v="006"/>
    <x v="4"/>
    <x v="15"/>
    <s v="APORTES GENERALES AL SISTEMA DE RIESGOS LABORALES"/>
    <s v="Nación"/>
    <x v="0"/>
    <s v="CSF"/>
    <n v="433300"/>
    <n v="0"/>
    <n v="433300"/>
    <n v="0"/>
    <s v="PAGO APORTES PATRONALES NOMINA ENERO -2020"/>
    <s v="520"/>
    <s v="320"/>
    <s v="-0"/>
    <s v="620, 720, 820, 920, 1020, 1120, 1220, 1320, 1420, 1520, 1620"/>
    <s v="8020520, 8020620, 8020720, 8020820, 8020920, 8021020, 8021120, 8021220, 8021420, 8021520, 8021620"/>
    <s v="-0"/>
    <x v="0"/>
    <x v="7"/>
  </r>
  <r>
    <s v="420"/>
    <s v="2020-01-24 00:00:00"/>
    <s v="2020-01-24 10:46:00"/>
    <s v="Gasto"/>
    <s v="Con Compromiso"/>
    <s v="006"/>
    <x v="4"/>
    <x v="2"/>
    <s v="SERVICIOS DE ALCANTARILLADO, RECOLECCIÓN, TRATAMIENTO Y DISPOSICIÓN DE DESECHOS Y OTROS SERVICIOS DE SANEAMIENTO AMBIENTAL"/>
    <s v="Nación"/>
    <x v="0"/>
    <s v="CSF"/>
    <n v="31855"/>
    <n v="0"/>
    <n v="31855"/>
    <n v="0"/>
    <s v="pago facturas servaf"/>
    <s v="620"/>
    <s v="520"/>
    <s v="620"/>
    <s v="3720"/>
    <s v="17222420"/>
    <s v="-0"/>
    <x v="0"/>
    <x v="7"/>
  </r>
  <r>
    <s v="420"/>
    <s v="2020-01-24 00:00:00"/>
    <s v="2020-01-24 10:46:00"/>
    <s v="Gasto"/>
    <s v="Con Compromiso"/>
    <s v="006"/>
    <x v="4"/>
    <x v="0"/>
    <s v="SERVICIOS DE DISTRIBUCIÓN DE ELECTRICIDAD, GAS Y AGUA (POR CUENTA PROPIA)"/>
    <s v="Nación"/>
    <x v="0"/>
    <s v="CSF"/>
    <n v="43770"/>
    <n v="0"/>
    <n v="43770"/>
    <n v="0"/>
    <s v="pago facturas servaf"/>
    <s v="620"/>
    <s v="520"/>
    <s v="620"/>
    <s v="3720"/>
    <s v="17222420"/>
    <s v="-0"/>
    <x v="0"/>
    <x v="7"/>
  </r>
  <r>
    <s v="520"/>
    <s v="2020-02-03 00:00:00"/>
    <s v="2020-02-03 09:51:00"/>
    <s v="Gasto"/>
    <s v="Con Compromiso"/>
    <s v="006"/>
    <x v="4"/>
    <x v="2"/>
    <s v="SERVICIOS DE ALCANTARILLADO, RECOLECCIÓN, TRATAMIENTO Y DISPOSICIÓN DE DESECHOS Y OTROS SERVICIOS DE SANEAMIENTO AMBIENTAL"/>
    <s v="Nación"/>
    <x v="0"/>
    <s v="CSF"/>
    <n v="61818"/>
    <n v="0"/>
    <n v="61818"/>
    <n v="0"/>
    <s v="PAGO SERVICIO DE ENERGIA Y ASEO"/>
    <s v="720"/>
    <s v="620"/>
    <s v="720"/>
    <s v="3820"/>
    <s v="17215420"/>
    <s v="-0"/>
    <x v="0"/>
    <x v="7"/>
  </r>
  <r>
    <s v="520"/>
    <s v="2020-02-03 00:00:00"/>
    <s v="2020-02-03 09:51:00"/>
    <s v="Gasto"/>
    <s v="Con Compromiso"/>
    <s v="006"/>
    <x v="4"/>
    <x v="0"/>
    <s v="SERVICIOS DE DISTRIBUCIÓN DE ELECTRICIDAD, GAS Y AGUA (POR CUENTA PROPIA)"/>
    <s v="Nación"/>
    <x v="0"/>
    <s v="CSF"/>
    <n v="3467302"/>
    <n v="0"/>
    <n v="3467302"/>
    <n v="0"/>
    <s v="PAGO SERVICIO DE ENERGIA Y ASEO"/>
    <s v="720"/>
    <s v="620"/>
    <s v="720"/>
    <s v="3820"/>
    <s v="17215420"/>
    <s v="-0"/>
    <x v="0"/>
    <x v="7"/>
  </r>
  <r>
    <s v="620"/>
    <s v="2020-02-11 00:00:00"/>
    <s v="2020-02-11 14:51:00"/>
    <s v="Gasto"/>
    <s v="Con Compromiso"/>
    <s v="006"/>
    <x v="4"/>
    <x v="19"/>
    <s v="VIÁTICOS DE LOS FUNCIONARIOS EN COMISIÓN"/>
    <s v="Nación"/>
    <x v="0"/>
    <s v="CSF"/>
    <n v="516640"/>
    <n v="0"/>
    <n v="516640"/>
    <n v="0"/>
    <s v="PAGO COMISION A BOGOTA PARA DIRECTOR TERRITORIAL"/>
    <s v="820"/>
    <s v="720"/>
    <s v="920"/>
    <s v="4020"/>
    <s v="24780120"/>
    <s v="-0"/>
    <x v="0"/>
    <x v="7"/>
  </r>
  <r>
    <s v="620"/>
    <s v="2020-02-11 00:00:00"/>
    <s v="2020-02-11 14:51:00"/>
    <s v="Gasto"/>
    <s v="Con Compromiso"/>
    <s v="006"/>
    <x v="4"/>
    <x v="18"/>
    <s v="SERVICIOS DE TRANSPORTE DE PASAJEROS"/>
    <s v="Nación"/>
    <x v="0"/>
    <s v="CSF"/>
    <n v="78400"/>
    <n v="0"/>
    <n v="78400"/>
    <n v="0"/>
    <s v="PAGO COMISION A BOGOTA PARA DIRECTOR TERRITORIAL"/>
    <s v="820"/>
    <s v="720"/>
    <s v="920"/>
    <s v="4020"/>
    <s v="24780120"/>
    <s v="-0"/>
    <x v="0"/>
    <x v="7"/>
  </r>
  <r>
    <s v="720"/>
    <s v="2020-02-18 00:00:00"/>
    <s v="2020-02-18 14:39:00"/>
    <s v="Gasto"/>
    <s v="Con Compromiso"/>
    <s v="0300"/>
    <x v="4"/>
    <x v="38"/>
    <s v="ADQUISICIÓN DE BIENES Y SERVICIOS - SERVICIO DE INFORMACIÓN CARTOGRÁFICA ACTUALIZADO - LEVANTAMIENTO , GENERACIÓN Y ACTUALIZACIÓN DE LA RED GEODÉSICA Y LA CARTOGRAFÍA BÁSICA A NIVEL   NACIONAL"/>
    <s v="Nación"/>
    <x v="0"/>
    <s v="CSF"/>
    <n v="5308567"/>
    <n v="-1138748"/>
    <n v="4169819"/>
    <n v="0"/>
    <s v="ANTICIPO COMISION PARA CONDUCTOR A TOLIMA Y CAQUETA"/>
    <s v="1020"/>
    <s v="1520"/>
    <s v="1520"/>
    <s v="7420"/>
    <s v="42938020"/>
    <s v="120"/>
    <x v="1"/>
    <x v="8"/>
  </r>
  <r>
    <s v="820"/>
    <s v="2020-02-20 00:00:00"/>
    <s v="2020-02-20 14:40:00"/>
    <s v="Gasto"/>
    <s v="Con Compromiso"/>
    <s v="006"/>
    <x v="4"/>
    <x v="6"/>
    <s v="SUBSIDIO DE ALIMENTACIÓN"/>
    <s v="Nación"/>
    <x v="0"/>
    <s v="CSF"/>
    <n v="352117"/>
    <n v="0"/>
    <n v="352117"/>
    <n v="0"/>
    <s v="PAGO NOMINA FEB-2020"/>
    <s v="1120"/>
    <s v="920, 1020"/>
    <s v="-0"/>
    <s v="4120, 4220, 4320, 4420, 4520, 4620, 4720, 4820, 4920, 5020, 5120, 5220, 5320, 5420, 5520, 5620, 5720, 5820"/>
    <s v="30956920, 30957020, 30957120, 30957220, 30957320, 30957420, 30957520, 30957620, 30957720, 30957820, 30957920, 30958020, 30958220, 30958320, 30958420, 30958520, 31060020, 31060120"/>
    <s v="220, 420"/>
    <x v="0"/>
    <x v="7"/>
  </r>
  <r>
    <s v="820"/>
    <s v="2020-02-20 00:00:00"/>
    <s v="2020-02-20 14:40:00"/>
    <s v="Gasto"/>
    <s v="Con Compromiso"/>
    <s v="006"/>
    <x v="4"/>
    <x v="9"/>
    <s v="BONIFICACIÓN POR SERVICIOS PRESTADOS"/>
    <s v="Nación"/>
    <x v="0"/>
    <s v="CSF"/>
    <n v="2360101"/>
    <n v="0"/>
    <n v="2360101"/>
    <n v="0"/>
    <s v="PAGO NOMINA FEB-2020"/>
    <s v="1120"/>
    <s v="920, 1020"/>
    <s v="-0"/>
    <s v="4120, 4220, 4320, 4420, 4520, 4620, 4720, 4820, 4920, 5020, 5120, 5220, 5320, 5420, 5520, 5620, 5720, 5820"/>
    <s v="30956920, 30957020, 30957120, 30957220, 30957320, 30957420, 30957520, 30957620, 30957720, 30957820, 30957920, 30958020, 30958220, 30958320, 30958420, 30958520, 31060020, 31060120"/>
    <s v="220, 420"/>
    <x v="0"/>
    <x v="7"/>
  </r>
  <r>
    <s v="820"/>
    <s v="2020-02-20 00:00:00"/>
    <s v="2020-02-20 14:40:00"/>
    <s v="Gasto"/>
    <s v="Con Compromiso"/>
    <s v="006"/>
    <x v="4"/>
    <x v="5"/>
    <s v="PRIMA TÉCNICA NO SALARIAL"/>
    <s v="Nación"/>
    <x v="0"/>
    <s v="CSF"/>
    <n v="2240265"/>
    <n v="0"/>
    <n v="2240265"/>
    <n v="0"/>
    <s v="PAGO NOMINA FEB-2020"/>
    <s v="1120"/>
    <s v="920, 1020"/>
    <s v="-0"/>
    <s v="4120, 4220, 4320, 4420, 4520, 4620, 4720, 4820, 4920, 5020, 5120, 5220, 5320, 5420, 5520, 5620, 5720, 5820"/>
    <s v="30956920, 30957020, 30957120, 30957220, 30957320, 30957420, 30957520, 30957620, 30957720, 30957820, 30957920, 30958020, 30958220, 30958320, 30958420, 30958520, 31060020, 31060120"/>
    <s v="220, 420"/>
    <x v="0"/>
    <x v="7"/>
  </r>
  <r>
    <s v="820"/>
    <s v="2020-02-20 00:00:00"/>
    <s v="2020-02-20 14:40:00"/>
    <s v="Gasto"/>
    <s v="Con Compromiso"/>
    <s v="006"/>
    <x v="4"/>
    <x v="8"/>
    <s v="SUELDO BÁSICO"/>
    <s v="Nación"/>
    <x v="0"/>
    <s v="CSF"/>
    <n v="30267388"/>
    <n v="0"/>
    <n v="30267388"/>
    <n v="0"/>
    <s v="PAGO NOMINA FEB-2020"/>
    <s v="1120"/>
    <s v="920, 1020"/>
    <s v="-0"/>
    <s v="4120, 4220, 4320, 4420, 4520, 4620, 4720, 4820, 4920, 5020, 5120, 5220, 5320, 5420, 5520, 5620, 5720, 5820"/>
    <s v="30956920, 30957020, 30957120, 30957220, 30957320, 30957420, 30957520, 30957620, 30957720, 30957820, 30957920, 30958020, 30958220, 30958320, 30958420, 30958520, 31060020, 31060120"/>
    <s v="220, 420"/>
    <x v="0"/>
    <x v="7"/>
  </r>
  <r>
    <s v="820"/>
    <s v="2020-02-20 00:00:00"/>
    <s v="2020-02-20 14:40:00"/>
    <s v="Gasto"/>
    <s v="Con Compromiso"/>
    <s v="006"/>
    <x v="4"/>
    <x v="21"/>
    <s v="INCAPACIDADES (NO DE PENSIONES)"/>
    <s v="Nación"/>
    <x v="0"/>
    <s v="CSF"/>
    <n v="1669069"/>
    <n v="-877800"/>
    <n v="791269"/>
    <n v="0"/>
    <s v="PAGO NOMINA FEB-2020"/>
    <s v="1120"/>
    <s v="920, 1020"/>
    <s v="-0"/>
    <s v="4120, 4220, 4320, 4420, 4520, 4620, 4720, 4820, 4920, 5020, 5120, 5220, 5320, 5420, 5520, 5620, 5720, 5820"/>
    <s v="30956920, 30957020, 30957120, 30957220, 30957320, 30957420, 30957520, 30957620, 30957720, 30957820, 30957920, 30958020, 30958220, 30958320, 30958420, 30958520, 31060020, 31060120"/>
    <s v="220, 420"/>
    <x v="0"/>
    <x v="7"/>
  </r>
  <r>
    <s v="820"/>
    <s v="2020-02-20 00:00:00"/>
    <s v="2020-02-20 14:40:00"/>
    <s v="Gasto"/>
    <s v="Con Compromiso"/>
    <s v="006"/>
    <x v="4"/>
    <x v="3"/>
    <s v="AUXILIO DE TRANSPORTE"/>
    <s v="Nación"/>
    <x v="0"/>
    <s v="CSF"/>
    <n v="411416"/>
    <n v="0"/>
    <n v="411416"/>
    <n v="0"/>
    <s v="PAGO NOMINA FEB-2020"/>
    <s v="1120"/>
    <s v="920, 1020"/>
    <s v="-0"/>
    <s v="4120, 4220, 4320, 4420, 4520, 4620, 4720, 4820, 4920, 5020, 5120, 5220, 5320, 5420, 5520, 5620, 5720, 5820"/>
    <s v="30956920, 30957020, 30957120, 30957220, 30957320, 30957420, 30957520, 30957620, 30957720, 30957820, 30957920, 30958020, 30958220, 30958320, 30958420, 30958520, 31060020, 31060120"/>
    <s v="220, 420"/>
    <x v="0"/>
    <x v="7"/>
  </r>
  <r>
    <s v="920"/>
    <s v="2020-02-20 00:00:00"/>
    <s v="2020-02-20 14:42:00"/>
    <s v="Gasto"/>
    <s v="Con Compromiso"/>
    <s v="006"/>
    <x v="4"/>
    <x v="11"/>
    <s v="PENSIONES"/>
    <s v="Nación"/>
    <x v="0"/>
    <s v="CSF"/>
    <n v="4296700"/>
    <n v="0"/>
    <n v="4296700"/>
    <n v="0"/>
    <s v="PAGO APORTES PATRONALES NOM FEB-2020"/>
    <s v="1220"/>
    <s v="1120"/>
    <s v="-0"/>
    <s v="5920, 6020, 6120, 6220, 6320, 6420, 6520, 6620, 6720, 6820, 6920"/>
    <s v="31329420, 31329520, 31329620, 31329720, 31329820, 31329920, 31330020, 31330120, 31330220, 31330320, 31330420"/>
    <s v="-0"/>
    <x v="0"/>
    <x v="7"/>
  </r>
  <r>
    <s v="920"/>
    <s v="2020-02-20 00:00:00"/>
    <s v="2020-02-20 14:42:00"/>
    <s v="Gasto"/>
    <s v="Con Compromiso"/>
    <s v="006"/>
    <x v="4"/>
    <x v="15"/>
    <s v="APORTES GENERALES AL SISTEMA DE RIESGOS LABORALES"/>
    <s v="Nación"/>
    <x v="0"/>
    <s v="CSF"/>
    <n v="436200"/>
    <n v="0"/>
    <n v="436200"/>
    <n v="0"/>
    <s v="PAGO APORTES PATRONALES NOM FEB-2020"/>
    <s v="1220"/>
    <s v="1120"/>
    <s v="-0"/>
    <s v="5920, 6020, 6120, 6220, 6320, 6420, 6520, 6620, 6720, 6820, 6920"/>
    <s v="31329420, 31329520, 31329620, 31329720, 31329820, 31329920, 31330020, 31330120, 31330220, 31330320, 31330420"/>
    <s v="-0"/>
    <x v="0"/>
    <x v="7"/>
  </r>
  <r>
    <s v="920"/>
    <s v="2020-02-20 00:00:00"/>
    <s v="2020-02-20 14:42:00"/>
    <s v="Gasto"/>
    <s v="Con Compromiso"/>
    <s v="006"/>
    <x v="4"/>
    <x v="14"/>
    <s v="APORTES AL ICBF"/>
    <s v="Nación"/>
    <x v="0"/>
    <s v="CSF"/>
    <n v="1108200"/>
    <n v="0"/>
    <n v="1108200"/>
    <n v="0"/>
    <s v="PAGO APORTES PATRONALES NOM FEB-2020"/>
    <s v="1220"/>
    <s v="1120"/>
    <s v="-0"/>
    <s v="5920, 6020, 6120, 6220, 6320, 6420, 6520, 6620, 6720, 6820, 6920"/>
    <s v="31329420, 31329520, 31329620, 31329720, 31329820, 31329920, 31330020, 31330120, 31330220, 31330320, 31330420"/>
    <s v="-0"/>
    <x v="0"/>
    <x v="7"/>
  </r>
  <r>
    <s v="920"/>
    <s v="2020-02-20 00:00:00"/>
    <s v="2020-02-20 14:42:00"/>
    <s v="Gasto"/>
    <s v="Con Compromiso"/>
    <s v="006"/>
    <x v="4"/>
    <x v="16"/>
    <s v="CAJAS DE COMPENSACIÓN FAMILIAR"/>
    <s v="Nación"/>
    <x v="0"/>
    <s v="CSF"/>
    <n v="1477100"/>
    <n v="0"/>
    <n v="1477100"/>
    <n v="0"/>
    <s v="PAGO APORTES PATRONALES NOM FEB-2020"/>
    <s v="1220"/>
    <s v="1120"/>
    <s v="-0"/>
    <s v="5920, 6020, 6120, 6220, 6320, 6420, 6520, 6620, 6720, 6820, 6920"/>
    <s v="31329420, 31329520, 31329620, 31329720, 31329820, 31329920, 31330020, 31330120, 31330220, 31330320, 31330420"/>
    <s v="-0"/>
    <x v="0"/>
    <x v="7"/>
  </r>
  <r>
    <s v="920"/>
    <s v="2020-02-20 00:00:00"/>
    <s v="2020-02-20 14:42:00"/>
    <s v="Gasto"/>
    <s v="Con Compromiso"/>
    <s v="006"/>
    <x v="4"/>
    <x v="13"/>
    <s v="SALUD"/>
    <s v="Nación"/>
    <x v="0"/>
    <s v="CSF"/>
    <n v="3043800"/>
    <n v="0"/>
    <n v="3043800"/>
    <n v="0"/>
    <s v="PAGO APORTES PATRONALES NOM FEB-2020"/>
    <s v="1220"/>
    <s v="1120"/>
    <s v="-0"/>
    <s v="5920, 6020, 6120, 6220, 6320, 6420, 6520, 6620, 6720, 6820, 6920"/>
    <s v="31329420, 31329520, 31329620, 31329720, 31329820, 31329920, 31330020, 31330120, 31330220, 31330320, 31330420"/>
    <s v="-0"/>
    <x v="0"/>
    <x v="7"/>
  </r>
  <r>
    <s v="920"/>
    <s v="2020-02-20 00:00:00"/>
    <s v="2020-02-20 14:42:00"/>
    <s v="Gasto"/>
    <s v="Con Compromiso"/>
    <s v="006"/>
    <x v="4"/>
    <x v="12"/>
    <s v="APORTES AL SENA"/>
    <s v="Nación"/>
    <x v="0"/>
    <s v="CSF"/>
    <n v="738800"/>
    <n v="0"/>
    <n v="738800"/>
    <n v="0"/>
    <s v="PAGO APORTES PATRONALES NOM FEB-2020"/>
    <s v="1220"/>
    <s v="1120"/>
    <s v="-0"/>
    <s v="5920, 6020, 6120, 6220, 6320, 6420, 6520, 6620, 6720, 6820, 6920"/>
    <s v="31329420, 31329520, 31329620, 31329720, 31329820, 31329920, 31330020, 31330120, 31330220, 31330320, 31330420"/>
    <s v="-0"/>
    <x v="0"/>
    <x v="7"/>
  </r>
  <r>
    <s v="1020"/>
    <s v="2020-02-20 00:00:00"/>
    <s v="2020-02-20 14:43:00"/>
    <s v="Gasto"/>
    <s v="Con Compromiso"/>
    <s v="006"/>
    <x v="4"/>
    <x v="20"/>
    <s v="IMPUESTO DE INDUSTRIA Y COMERCIO"/>
    <s v="Propios"/>
    <x v="1"/>
    <s v="CSF"/>
    <n v="16000"/>
    <n v="0"/>
    <n v="16000"/>
    <n v="0"/>
    <s v="PAGO IMPUESTO ICA 2019"/>
    <s v="1320"/>
    <s v="820"/>
    <s v="1120"/>
    <s v="7020"/>
    <s v="35049220"/>
    <s v="-0"/>
    <x v="0"/>
    <x v="7"/>
  </r>
  <r>
    <s v="1120"/>
    <s v="2020-02-24 00:00:00"/>
    <s v="2020-02-24 10:09:00"/>
    <s v="Gasto"/>
    <s v="Con Compromiso"/>
    <s v="006"/>
    <x v="4"/>
    <x v="35"/>
    <s v="PRODUCTOS DE HORNOS DE COQUE; PRODUCTOS DE REFINACIÓN DE PETRÓLEO Y COMBUSTIBLE NUCLEAR"/>
    <s v="Nación"/>
    <x v="0"/>
    <s v="CSF"/>
    <n v="900000"/>
    <n v="0"/>
    <n v="900000"/>
    <n v="0"/>
    <s v="COMPRA DE COMBUSTIBLE T. CAQUETA"/>
    <s v="1420"/>
    <s v="5720"/>
    <s v="9820"/>
    <s v="44020"/>
    <s v="312628120"/>
    <s v="-0"/>
    <x v="0"/>
    <x v="7"/>
  </r>
  <r>
    <s v="1220"/>
    <s v="2020-02-24 00:00:00"/>
    <s v="2020-02-24 15:29:00"/>
    <s v="Gasto"/>
    <s v="Con Compromiso"/>
    <s v="006"/>
    <x v="4"/>
    <x v="0"/>
    <s v="SERVICIOS DE DISTRIBUCIÓN DE ELECTRICIDAD, GAS Y AGUA (POR CUENTA PROPIA)"/>
    <s v="Nación"/>
    <x v="0"/>
    <s v="CSF"/>
    <n v="39668"/>
    <n v="0"/>
    <n v="39668"/>
    <n v="0"/>
    <s v="pago facturas acueducto y alcantarillado"/>
    <s v="1520"/>
    <s v="1220"/>
    <s v="1220"/>
    <s v="7120"/>
    <s v="35053920"/>
    <s v="-0"/>
    <x v="0"/>
    <x v="7"/>
  </r>
  <r>
    <s v="1220"/>
    <s v="2020-02-24 00:00:00"/>
    <s v="2020-02-24 15:29:00"/>
    <s v="Gasto"/>
    <s v="Con Compromiso"/>
    <s v="006"/>
    <x v="4"/>
    <x v="2"/>
    <s v="SERVICIOS DE ALCANTARILLADO, RECOLECCIÓN, TRATAMIENTO Y DISPOSICIÓN DE DESECHOS Y OTROS SERVICIOS DE SANEAMIENTO AMBIENTAL"/>
    <s v="Nación"/>
    <x v="0"/>
    <s v="CSF"/>
    <n v="28672"/>
    <n v="0"/>
    <n v="28672"/>
    <n v="0"/>
    <s v="pago facturas acueducto y alcantarillado"/>
    <s v="1520"/>
    <s v="1220"/>
    <s v="1220"/>
    <s v="7120"/>
    <s v="35053920"/>
    <s v="-0"/>
    <x v="0"/>
    <x v="7"/>
  </r>
  <r>
    <s v="1320"/>
    <s v="2020-02-26 00:00:00"/>
    <s v="2020-02-26 16:07:00"/>
    <s v="Gasto"/>
    <s v="Con Compromiso"/>
    <s v="006"/>
    <x v="4"/>
    <x v="24"/>
    <s v="IMPUESTO PREDIAL Y SOBRETASA AMBIENTAL"/>
    <s v="Nación"/>
    <x v="0"/>
    <s v="CSF"/>
    <n v="8537681"/>
    <n v="0"/>
    <n v="8537681"/>
    <n v="0"/>
    <s v="PAGO IMPUESTO PREDIAL 2020"/>
    <s v="1620"/>
    <s v="1320"/>
    <s v="1620"/>
    <s v="7520"/>
    <s v="45172320"/>
    <s v="-0"/>
    <x v="0"/>
    <x v="7"/>
  </r>
  <r>
    <s v="1420"/>
    <s v="2020-03-02 00:00:00"/>
    <s v="2020-03-02 15:35:00"/>
    <s v="Gasto"/>
    <s v="Con Compromiso"/>
    <s v="0500"/>
    <x v="4"/>
    <x v="22"/>
    <s v="ADQUISICIÓN DE BIENES Y SERVICIOS - SERVICIO DE INFORMACIÓN CATASTRAL - ACTUALIZACIÓN  Y GESTIÓN CATASTRAL  NACIONAL"/>
    <s v="Nación"/>
    <x v="2"/>
    <s v="CSF"/>
    <n v="528265"/>
    <n v="-70057"/>
    <n v="458208"/>
    <n v="0"/>
    <s v="PAGO ANTICIPO COMISION PARA SANDRA P. RAMIREZ"/>
    <s v="1720"/>
    <s v="1620"/>
    <s v="2220"/>
    <s v="11520"/>
    <s v="85184620"/>
    <s v="-0"/>
    <x v="1"/>
    <x v="1"/>
  </r>
  <r>
    <s v="1520"/>
    <s v="2020-03-03 00:00:00"/>
    <s v="2020-03-03 12:29:00"/>
    <s v="Gasto"/>
    <s v="Con Compromiso"/>
    <s v="006"/>
    <x v="4"/>
    <x v="2"/>
    <s v="SERVICIOS DE ALCANTARILLADO, RECOLECCIÓN, TRATAMIENTO Y DISPOSICIÓN DE DESECHOS Y OTROS SERVICIOS DE SANEAMIENTO AMBIENTAL"/>
    <s v="Nación"/>
    <x v="0"/>
    <s v="CSF"/>
    <n v="30909"/>
    <n v="0"/>
    <n v="30909"/>
    <n v="0"/>
    <s v="pago facturas energia"/>
    <s v="1820"/>
    <s v="1420"/>
    <s v="1420"/>
    <s v="7320"/>
    <s v="42959320"/>
    <s v="-0"/>
    <x v="0"/>
    <x v="7"/>
  </r>
  <r>
    <s v="1520"/>
    <s v="2020-03-03 00:00:00"/>
    <s v="2020-03-03 12:29:00"/>
    <s v="Gasto"/>
    <s v="Con Compromiso"/>
    <s v="006"/>
    <x v="4"/>
    <x v="0"/>
    <s v="SERVICIOS DE DISTRIBUCIÓN DE ELECTRICIDAD, GAS Y AGUA (POR CUENTA PROPIA)"/>
    <s v="Nación"/>
    <x v="0"/>
    <s v="CSF"/>
    <n v="3084701"/>
    <n v="0"/>
    <n v="3084701"/>
    <n v="0"/>
    <s v="pago facturas energia"/>
    <s v="1820"/>
    <s v="1420"/>
    <s v="1420"/>
    <s v="7320"/>
    <s v="42959320"/>
    <s v="-0"/>
    <x v="0"/>
    <x v="7"/>
  </r>
  <r>
    <s v="1620"/>
    <s v="2020-03-03 00:00:00"/>
    <s v="2020-03-03 17:10:00"/>
    <s v="Gasto"/>
    <s v="Con Compromiso"/>
    <s v="0500"/>
    <x v="4"/>
    <x v="22"/>
    <s v="ADQUISICIÓN DE BIENES Y SERVICIOS - SERVICIO DE INFORMACIÓN CATASTRAL - ACTUALIZACIÓN  Y GESTIÓN CATASTRAL  NACIONAL"/>
    <s v="Nación"/>
    <x v="0"/>
    <s v="CSF"/>
    <n v="78847200"/>
    <n v="-3364880"/>
    <n v="75482320"/>
    <n v="0"/>
    <s v="CONTRATACION PERSONAL PRESTACION DE SERVICIOS"/>
    <s v="1920"/>
    <s v="1720, 1820, 1920, 2020, 2620, 7520, 8320, 9020, 9520"/>
    <s v="1820, 1920, 2020, 2120, 3220, 10320, 11220, 12720"/>
    <s v="11120, 11220, 11320, 11420, 14920, 15020, 15120, 15220, 15320, 19920, 20020, 20120, 20220, 20320, 27120, 27220, 27320, 27420, 31320, 31420, 31520, 31620, 35120, 35220, 35320, 35420, 35520, 39520, 39620, 39720, 39820, 39920, 40220, 43520, 43620, 43720, 43820, 44520, 49120, 49220, 49320, 49520, 49620, 49820, 54320, 54420, 54520, 54620, 54720, 54820"/>
    <s v="85184320, 85184420, 85184720, 85185120, 110980820, 110984120, 110986720, 110987920, 110989220, 138589220, 138589420, 138590220, 138590520, 138590720, 171845720, 171848620, 171850620, 171853420, 208501820, 208506220, 208507220, 208508220, 241908720, 241910220, 241911820, 242786120, 242793320, 273895620, 273897520, 273900220, 273904020, 273920620, 283302420, 309705620, 309716020, 309722820, 309725520, 330620820, 347332620, 347333720, 347334320, 348777320, 349953920, 351034820, 387045120, 387056820, 387065520, 389843220, 389866620, 389886920"/>
    <s v="-0"/>
    <x v="1"/>
    <x v="1"/>
  </r>
  <r>
    <s v="1720"/>
    <s v="2020-03-03 00:00:00"/>
    <s v="2020-03-03 17:11:00"/>
    <s v="Gasto"/>
    <s v="Con Compromiso"/>
    <s v="0500"/>
    <x v="4"/>
    <x v="22"/>
    <s v="ADQUISICIÓN DE BIENES Y SERVICIOS - SERVICIO DE INFORMACIÓN CATASTRAL - ACTUALIZACIÓN  Y GESTIÓN CATASTRAL  NACIONAL"/>
    <s v="Nación"/>
    <x v="2"/>
    <s v="CSF"/>
    <n v="31500000"/>
    <n v="-3309798"/>
    <n v="28190202"/>
    <n v="0"/>
    <s v="CONTRATACION PERSONAL PRESTACION DE SERVICIOS"/>
    <s v="2020"/>
    <s v="2120, 7820, 8120, 9120"/>
    <s v="2420, 8920, 10020, 11120"/>
    <s v="11720, 15420, 20520, 27720, 31820, 35920, 40020, 43320, 43920, 44220, 49720, 50020, 54220"/>
    <s v="85185320, 114406520, 142161220, 174668020, 212559120, 245080520, 276880320, 297086220, 312622920, 312625120, 350092620, 351037820, 386044920"/>
    <s v="-0"/>
    <x v="1"/>
    <x v="1"/>
  </r>
  <r>
    <s v="1820"/>
    <s v="2020-03-19 00:00:00"/>
    <s v="2020-03-19 09:51:00"/>
    <s v="Gasto"/>
    <s v="Con Compromiso"/>
    <s v="006"/>
    <x v="4"/>
    <x v="0"/>
    <s v="SERVICIOS DE DISTRIBUCIÓN DE ELECTRICIDAD, GAS Y AGUA (POR CUENTA PROPIA)"/>
    <s v="Nación"/>
    <x v="0"/>
    <s v="CSF"/>
    <n v="37616"/>
    <n v="0"/>
    <n v="37616"/>
    <n v="0"/>
    <s v="PAGO FACTURAS ACUEDUCTO"/>
    <s v="2120"/>
    <s v="2220"/>
    <s v="1720"/>
    <s v="7620"/>
    <s v="62933420"/>
    <s v="-0"/>
    <x v="0"/>
    <x v="7"/>
  </r>
  <r>
    <s v="1820"/>
    <s v="2020-03-19 00:00:00"/>
    <s v="2020-03-19 09:51:00"/>
    <s v="Gasto"/>
    <s v="Con Compromiso"/>
    <s v="006"/>
    <x v="4"/>
    <x v="2"/>
    <s v="SERVICIOS DE ALCANTARILLADO, RECOLECCIÓN, TRATAMIENTO Y DISPOSICIÓN DE DESECHOS Y OTROS SERVICIOS DE SANEAMIENTO AMBIENTAL"/>
    <s v="Nación"/>
    <x v="0"/>
    <s v="CSF"/>
    <n v="27080"/>
    <n v="0"/>
    <n v="27080"/>
    <n v="0"/>
    <s v="PAGO FACTURAS ACUEDUCTO"/>
    <s v="2120"/>
    <s v="2220"/>
    <s v="1720"/>
    <s v="7620"/>
    <s v="62933420"/>
    <s v="-0"/>
    <x v="0"/>
    <x v="7"/>
  </r>
  <r>
    <s v="1920"/>
    <s v="2020-03-24 00:00:00"/>
    <s v="2020-03-24 09:04:00"/>
    <s v="Gasto"/>
    <s v="Con Compromiso"/>
    <s v="006"/>
    <x v="4"/>
    <x v="12"/>
    <s v="APORTES AL SENA"/>
    <s v="Nación"/>
    <x v="0"/>
    <s v="CSF"/>
    <n v="727200"/>
    <n v="0"/>
    <n v="727200"/>
    <n v="0"/>
    <s v="PAGO APORTES PATRONALES"/>
    <s v="2220"/>
    <s v="2320"/>
    <s v="-0"/>
    <s v="7720, 7820, 7920, 8020, 8120, 8220, 8320, 8420, 8520, 8620, 8720"/>
    <s v="66523420, 66523520, 66523620, 66523720, 66523820, 66523920, 66524020, 66524120, 66524220, 66524320, 66524420"/>
    <s v="-0"/>
    <x v="0"/>
    <x v="7"/>
  </r>
  <r>
    <s v="1920"/>
    <s v="2020-03-24 00:00:00"/>
    <s v="2020-03-24 09:04:00"/>
    <s v="Gasto"/>
    <s v="Con Compromiso"/>
    <s v="006"/>
    <x v="4"/>
    <x v="13"/>
    <s v="SALUD"/>
    <s v="Nación"/>
    <x v="0"/>
    <s v="CSF"/>
    <n v="2978900"/>
    <n v="0"/>
    <n v="2978900"/>
    <n v="0"/>
    <s v="PAGO APORTES PATRONALES"/>
    <s v="2220"/>
    <s v="2320"/>
    <s v="-0"/>
    <s v="7720, 7820, 7920, 8020, 8120, 8220, 8320, 8420, 8520, 8620, 8720"/>
    <s v="66523420, 66523520, 66523620, 66523720, 66523820, 66523920, 66524020, 66524120, 66524220, 66524320, 66524420"/>
    <s v="-0"/>
    <x v="0"/>
    <x v="7"/>
  </r>
  <r>
    <s v="1920"/>
    <s v="2020-03-24 00:00:00"/>
    <s v="2020-03-24 09:04:00"/>
    <s v="Gasto"/>
    <s v="Con Compromiso"/>
    <s v="006"/>
    <x v="4"/>
    <x v="14"/>
    <s v="APORTES AL ICBF"/>
    <s v="Nación"/>
    <x v="0"/>
    <s v="CSF"/>
    <n v="1090400"/>
    <n v="0"/>
    <n v="1090400"/>
    <n v="0"/>
    <s v="PAGO APORTES PATRONALES"/>
    <s v="2220"/>
    <s v="2320"/>
    <s v="-0"/>
    <s v="7720, 7820, 7920, 8020, 8120, 8220, 8320, 8420, 8520, 8620, 8720"/>
    <s v="66523420, 66523520, 66523620, 66523720, 66523820, 66523920, 66524020, 66524120, 66524220, 66524320, 66524420"/>
    <s v="-0"/>
    <x v="0"/>
    <x v="7"/>
  </r>
  <r>
    <s v="1920"/>
    <s v="2020-03-24 00:00:00"/>
    <s v="2020-03-24 09:04:00"/>
    <s v="Gasto"/>
    <s v="Con Compromiso"/>
    <s v="006"/>
    <x v="4"/>
    <x v="16"/>
    <s v="CAJAS DE COMPENSACIÓN FAMILIAR"/>
    <s v="Nación"/>
    <x v="0"/>
    <s v="CSF"/>
    <n v="1453700"/>
    <n v="0"/>
    <n v="1453700"/>
    <n v="0"/>
    <s v="PAGO APORTES PATRONALES"/>
    <s v="2220"/>
    <s v="2320"/>
    <s v="-0"/>
    <s v="7720, 7820, 7920, 8020, 8120, 8220, 8320, 8420, 8520, 8620, 8720"/>
    <s v="66523420, 66523520, 66523620, 66523720, 66523820, 66523920, 66524020, 66524120, 66524220, 66524320, 66524420"/>
    <s v="-0"/>
    <x v="0"/>
    <x v="7"/>
  </r>
  <r>
    <s v="1920"/>
    <s v="2020-03-24 00:00:00"/>
    <s v="2020-03-24 09:04:00"/>
    <s v="Gasto"/>
    <s v="Con Compromiso"/>
    <s v="006"/>
    <x v="4"/>
    <x v="11"/>
    <s v="PENSIONES"/>
    <s v="Nación"/>
    <x v="0"/>
    <s v="CSF"/>
    <n v="4204100"/>
    <n v="0"/>
    <n v="4204100"/>
    <n v="0"/>
    <s v="PAGO APORTES PATRONALES"/>
    <s v="2220"/>
    <s v="2320"/>
    <s v="-0"/>
    <s v="7720, 7820, 7920, 8020, 8120, 8220, 8320, 8420, 8520, 8620, 8720"/>
    <s v="66523420, 66523520, 66523620, 66523720, 66523820, 66523920, 66524020, 66524120, 66524220, 66524320, 66524420"/>
    <s v="-0"/>
    <x v="0"/>
    <x v="7"/>
  </r>
  <r>
    <s v="1920"/>
    <s v="2020-03-24 00:00:00"/>
    <s v="2020-03-24 09:04:00"/>
    <s v="Gasto"/>
    <s v="Con Compromiso"/>
    <s v="006"/>
    <x v="4"/>
    <x v="15"/>
    <s v="APORTES GENERALES AL SISTEMA DE RIESGOS LABORALES"/>
    <s v="Nación"/>
    <x v="0"/>
    <s v="CSF"/>
    <n v="436000"/>
    <n v="0"/>
    <n v="436000"/>
    <n v="0"/>
    <s v="PAGO APORTES PATRONALES"/>
    <s v="2220"/>
    <s v="2320"/>
    <s v="-0"/>
    <s v="7720, 7820, 7920, 8020, 8120, 8220, 8320, 8420, 8520, 8620, 8720"/>
    <s v="66523420, 66523520, 66523620, 66523720, 66523820, 66523920, 66524020, 66524120, 66524220, 66524320, 66524420"/>
    <s v="-0"/>
    <x v="0"/>
    <x v="7"/>
  </r>
  <r>
    <s v="2020"/>
    <s v="2020-03-24 00:00:00"/>
    <s v="2020-03-24 10:15:00"/>
    <s v="Gasto"/>
    <s v="Con Compromiso"/>
    <s v="006"/>
    <x v="4"/>
    <x v="3"/>
    <s v="AUXILIO DE TRANSPORTE"/>
    <s v="Nación"/>
    <x v="0"/>
    <s v="CSF"/>
    <n v="411416"/>
    <n v="0"/>
    <n v="411416"/>
    <n v="0"/>
    <s v="PAGO DE NOMINA MARZO"/>
    <s v="2320"/>
    <s v="2420, 2520"/>
    <s v="-0"/>
    <s v="8820, 8920, 9020, 9120, 9220, 9320, 9420, 9520, 9620, 9720, 9820, 9920, 10020, 10120, 10220, 10320, 10420, 10520, 10620, 10720, 10820, 10920, 11020"/>
    <s v="66700820, 66700920, 66701020, 66701120, 66701220, 66701320, 66701420, 67102920, 67103020, 67103120, 67103220, 67103320, 67103420, 67103520, 67103620, 67103720, 67103820, 67103920, 67104020, 67104120, 67104220, 67104320, 67104420"/>
    <s v="620"/>
    <x v="0"/>
    <x v="7"/>
  </r>
  <r>
    <s v="2020"/>
    <s v="2020-03-24 00:00:00"/>
    <s v="2020-03-24 10:15:00"/>
    <s v="Gasto"/>
    <s v="Con Compromiso"/>
    <s v="006"/>
    <x v="4"/>
    <x v="21"/>
    <s v="INCAPACIDADES (NO DE PENSIONES)"/>
    <s v="Nación"/>
    <x v="0"/>
    <s v="CSF"/>
    <n v="822203"/>
    <n v="0"/>
    <n v="822203"/>
    <n v="0"/>
    <s v="PAGO DE NOMINA MARZO"/>
    <s v="2320"/>
    <s v="2420, 2520"/>
    <s v="-0"/>
    <s v="8820, 8920, 9020, 9120, 9220, 9320, 9420, 9520, 9620, 9720, 9820, 9920, 10020, 10120, 10220, 10320, 10420, 10520, 10620, 10720, 10820, 10920, 11020"/>
    <s v="66700820, 66700920, 66701020, 66701120, 66701220, 66701320, 66701420, 67102920, 67103020, 67103120, 67103220, 67103320, 67103420, 67103520, 67103620, 67103720, 67103820, 67103920, 67104020, 67104120, 67104220, 67104320, 67104420"/>
    <s v="620"/>
    <x v="0"/>
    <x v="7"/>
  </r>
  <r>
    <s v="2020"/>
    <s v="2020-03-24 00:00:00"/>
    <s v="2020-03-24 10:15:00"/>
    <s v="Gasto"/>
    <s v="Con Compromiso"/>
    <s v="006"/>
    <x v="4"/>
    <x v="4"/>
    <s v="PRIMA DE VACACIONES"/>
    <s v="Nación"/>
    <x v="0"/>
    <s v="CSF"/>
    <n v="130546"/>
    <n v="0"/>
    <n v="130546"/>
    <n v="0"/>
    <s v="PAGO DE NOMINA MARZO"/>
    <s v="2320"/>
    <s v="2420, 2520"/>
    <s v="-0"/>
    <s v="8820, 8920, 9020, 9120, 9220, 9320, 9420, 9520, 9620, 9720, 9820, 9920, 10020, 10120, 10220, 10320, 10420, 10520, 10620, 10720, 10820, 10920, 11020"/>
    <s v="66700820, 66700920, 66701020, 66701120, 66701220, 66701320, 66701420, 67102920, 67103020, 67103120, 67103220, 67103320, 67103420, 67103520, 67103620, 67103720, 67103820, 67103920, 67104020, 67104120, 67104220, 67104320, 67104420"/>
    <s v="620"/>
    <x v="0"/>
    <x v="7"/>
  </r>
  <r>
    <s v="2020"/>
    <s v="2020-03-24 00:00:00"/>
    <s v="2020-03-24 10:15:00"/>
    <s v="Gasto"/>
    <s v="Con Compromiso"/>
    <s v="006"/>
    <x v="4"/>
    <x v="10"/>
    <s v="SUELDO DE VACACIONES"/>
    <s v="Nación"/>
    <x v="0"/>
    <s v="CSF"/>
    <n v="145277"/>
    <n v="0"/>
    <n v="145277"/>
    <n v="0"/>
    <s v="PAGO DE NOMINA MARZO"/>
    <s v="2320"/>
    <s v="2420, 2520"/>
    <s v="-0"/>
    <s v="8820, 8920, 9020, 9120, 9220, 9320, 9420, 9520, 9620, 9720, 9820, 9920, 10020, 10120, 10220, 10320, 10420, 10520, 10620, 10720, 10820, 10920, 11020"/>
    <s v="66700820, 66700920, 66701020, 66701120, 66701220, 66701320, 66701420, 67102920, 67103020, 67103120, 67103220, 67103320, 67103420, 67103520, 67103620, 67103720, 67103820, 67103920, 67104020, 67104120, 67104220, 67104320, 67104420"/>
    <s v="620"/>
    <x v="0"/>
    <x v="7"/>
  </r>
  <r>
    <s v="2020"/>
    <s v="2020-03-24 00:00:00"/>
    <s v="2020-03-24 10:15:00"/>
    <s v="Gasto"/>
    <s v="Con Compromiso"/>
    <s v="006"/>
    <x v="4"/>
    <x v="7"/>
    <s v="BONIFICACIÓN ESPECIAL DE RECREACIÓN"/>
    <s v="Nación"/>
    <x v="0"/>
    <s v="CSF"/>
    <n v="14102"/>
    <n v="0"/>
    <n v="14102"/>
    <n v="0"/>
    <s v="PAGO DE NOMINA MARZO"/>
    <s v="2320"/>
    <s v="2420, 2520"/>
    <s v="-0"/>
    <s v="8820, 8920, 9020, 9120, 9220, 9320, 9420, 9520, 9620, 9720, 9820, 9920, 10020, 10120, 10220, 10320, 10420, 10520, 10620, 10720, 10820, 10920, 11020"/>
    <s v="66700820, 66700920, 66701020, 66701120, 66701220, 66701320, 66701420, 67102920, 67103020, 67103120, 67103220, 67103320, 67103420, 67103520, 67103620, 67103720, 67103820, 67103920, 67104020, 67104120, 67104220, 67104320, 67104420"/>
    <s v="620"/>
    <x v="0"/>
    <x v="7"/>
  </r>
  <r>
    <s v="2020"/>
    <s v="2020-03-24 00:00:00"/>
    <s v="2020-03-24 10:15:00"/>
    <s v="Gasto"/>
    <s v="Con Compromiso"/>
    <s v="006"/>
    <x v="4"/>
    <x v="8"/>
    <s v="SUELDO BÁSICO"/>
    <s v="Nación"/>
    <x v="0"/>
    <s v="CSF"/>
    <n v="37465462"/>
    <n v="0"/>
    <n v="37465462"/>
    <n v="0"/>
    <s v="PAGO DE NOMINA MARZO"/>
    <s v="2320"/>
    <s v="2420, 2520"/>
    <s v="-0"/>
    <s v="8820, 8920, 9020, 9120, 9220, 9320, 9420, 9520, 9620, 9720, 9820, 9920, 10020, 10120, 10220, 10320, 10420, 10520, 10620, 10720, 10820, 10920, 11020"/>
    <s v="66700820, 66700920, 66701020, 66701120, 66701220, 66701320, 66701420, 67102920, 67103020, 67103120, 67103220, 67103320, 67103420, 67103520, 67103620, 67103720, 67103820, 67103920, 67104020, 67104120, 67104220, 67104320, 67104420"/>
    <s v="620"/>
    <x v="0"/>
    <x v="7"/>
  </r>
  <r>
    <s v="2020"/>
    <s v="2020-03-24 00:00:00"/>
    <s v="2020-03-24 10:15:00"/>
    <s v="Gasto"/>
    <s v="Con Compromiso"/>
    <s v="006"/>
    <x v="4"/>
    <x v="9"/>
    <s v="BONIFICACIÓN POR SERVICIOS PRESTADOS"/>
    <s v="Nación"/>
    <x v="0"/>
    <s v="CSF"/>
    <n v="224349"/>
    <n v="0"/>
    <n v="224349"/>
    <n v="0"/>
    <s v="PAGO DE NOMINA MARZO"/>
    <s v="2320"/>
    <s v="2420, 2520"/>
    <s v="-0"/>
    <s v="8820, 8920, 9020, 9120, 9220, 9320, 9420, 9520, 9620, 9720, 9820, 9920, 10020, 10120, 10220, 10320, 10420, 10520, 10620, 10720, 10820, 10920, 11020"/>
    <s v="66700820, 66700920, 66701020, 66701120, 66701220, 66701320, 66701420, 67102920, 67103020, 67103120, 67103220, 67103320, 67103420, 67103520, 67103620, 67103720, 67103820, 67103920, 67104020, 67104120, 67104220, 67104320, 67104420"/>
    <s v="620"/>
    <x v="0"/>
    <x v="7"/>
  </r>
  <r>
    <s v="2020"/>
    <s v="2020-03-24 00:00:00"/>
    <s v="2020-03-24 10:15:00"/>
    <s v="Gasto"/>
    <s v="Con Compromiso"/>
    <s v="006"/>
    <x v="4"/>
    <x v="5"/>
    <s v="PRIMA TÉCNICA NO SALARIAL"/>
    <s v="Nación"/>
    <x v="0"/>
    <s v="CSF"/>
    <n v="2584371"/>
    <n v="0"/>
    <n v="2584371"/>
    <n v="0"/>
    <s v="PAGO DE NOMINA MARZO"/>
    <s v="2320"/>
    <s v="2420, 2520"/>
    <s v="-0"/>
    <s v="8820, 8920, 9020, 9120, 9220, 9320, 9420, 9520, 9620, 9720, 9820, 9920, 10020, 10120, 10220, 10320, 10420, 10520, 10620, 10720, 10820, 10920, 11020"/>
    <s v="66700820, 66700920, 66701020, 66701120, 66701220, 66701320, 66701420, 67102920, 67103020, 67103120, 67103220, 67103320, 67103420, 67103520, 67103620, 67103720, 67103820, 67103920, 67104020, 67104120, 67104220, 67104320, 67104420"/>
    <s v="620"/>
    <x v="0"/>
    <x v="7"/>
  </r>
  <r>
    <s v="2020"/>
    <s v="2020-03-24 00:00:00"/>
    <s v="2020-03-24 10:15:00"/>
    <s v="Gasto"/>
    <s v="Con Compromiso"/>
    <s v="006"/>
    <x v="4"/>
    <x v="6"/>
    <s v="SUBSIDIO DE ALIMENTACIÓN"/>
    <s v="Nación"/>
    <x v="0"/>
    <s v="CSF"/>
    <n v="439307"/>
    <n v="0"/>
    <n v="439307"/>
    <n v="0"/>
    <s v="PAGO DE NOMINA MARZO"/>
    <s v="2320"/>
    <s v="2420, 2520"/>
    <s v="-0"/>
    <s v="8820, 8920, 9020, 9120, 9220, 9320, 9420, 9520, 9620, 9720, 9820, 9920, 10020, 10120, 10220, 10320, 10420, 10520, 10620, 10720, 10820, 10920, 11020"/>
    <s v="66700820, 66700920, 66701020, 66701120, 66701220, 66701320, 66701420, 67102920, 67103020, 67103120, 67103220, 67103320, 67103420, 67103520, 67103620, 67103720, 67103820, 67103920, 67104020, 67104120, 67104220, 67104320, 67104420"/>
    <s v="620"/>
    <x v="0"/>
    <x v="7"/>
  </r>
  <r>
    <s v="2120"/>
    <s v="2020-04-05 00:00:00"/>
    <s v="2020-04-05 10:35:00"/>
    <s v="Gasto"/>
    <s v="Con Compromiso"/>
    <s v="006"/>
    <x v="4"/>
    <x v="0"/>
    <s v="SERVICIOS DE DISTRIBUCIÓN DE ELECTRICIDAD, GAS Y AGUA (POR CUENTA PROPIA)"/>
    <s v="Nación"/>
    <x v="0"/>
    <s v="CSF"/>
    <n v="2637040"/>
    <n v="0"/>
    <n v="2637040"/>
    <n v="0"/>
    <s v="PAGO FACTURA ENERGIA"/>
    <s v="2620"/>
    <s v="2720"/>
    <s v="2520"/>
    <s v="11820"/>
    <s v="85186620"/>
    <s v="-0"/>
    <x v="0"/>
    <x v="7"/>
  </r>
  <r>
    <s v="2120"/>
    <s v="2020-04-05 00:00:00"/>
    <s v="2020-04-05 10:35:00"/>
    <s v="Gasto"/>
    <s v="Con Compromiso"/>
    <s v="006"/>
    <x v="4"/>
    <x v="2"/>
    <s v="SERVICIOS DE ALCANTARILLADO, RECOLECCIÓN, TRATAMIENTO Y DISPOSICIÓN DE DESECHOS Y OTROS SERVICIOS DE SANEAMIENTO AMBIENTAL"/>
    <s v="Nación"/>
    <x v="0"/>
    <s v="CSF"/>
    <n v="32910"/>
    <n v="0"/>
    <n v="32910"/>
    <n v="0"/>
    <s v="PAGO FACTURA ENERGIA"/>
    <s v="2620"/>
    <s v="2720"/>
    <s v="2520"/>
    <s v="11820"/>
    <s v="85186620"/>
    <s v="-0"/>
    <x v="0"/>
    <x v="7"/>
  </r>
  <r>
    <s v="2220"/>
    <s v="2020-04-09 00:00:00"/>
    <s v="2020-04-09 10:26:00"/>
    <s v="Gasto"/>
    <s v="Con Compromiso"/>
    <s v="0200"/>
    <x v="4"/>
    <x v="25"/>
    <s v="ADQUISICIÓN DE BIENES Y SERVICIOS - SERVICIO DE IMPLEMENTACIÓN SISTEMAS DE GESTIÓN - FORTALECIMIENTO DE LA GESTIÓN INSTITUCIONAL DEL IGAC A NIVEL   NACIONAL"/>
    <s v="Propios"/>
    <x v="1"/>
    <s v="CSF"/>
    <n v="24269760"/>
    <n v="-4044960"/>
    <n v="20224800"/>
    <n v="0"/>
    <s v="CONTRATACION PERSONAL PRESTACION DE SERVICIOS"/>
    <s v="2720"/>
    <s v="3320"/>
    <s v="4320"/>
    <s v="20420, 27520, 31720, 35720, 39320, 44120, 50120, 50220"/>
    <s v="138600520, 173687520, 209160720, 242805820, 273706720, 312629820, 351040020, 351046420"/>
    <s v="-0"/>
    <x v="1"/>
    <x v="3"/>
  </r>
  <r>
    <s v="2320"/>
    <s v="2020-04-22 00:00:00"/>
    <s v="2020-04-22 12:38:00"/>
    <s v="Gasto"/>
    <s v="Con Compromiso"/>
    <s v="006"/>
    <x v="4"/>
    <x v="6"/>
    <s v="SUBSIDIO DE ALIMENTACIÓN"/>
    <s v="Nación"/>
    <x v="0"/>
    <s v="CSF"/>
    <n v="462686"/>
    <n v="0"/>
    <n v="462686"/>
    <n v="0"/>
    <s v="PAGO NOMINA ABRIL"/>
    <s v="2820"/>
    <s v="2820, 2920"/>
    <s v="-0"/>
    <s v="11920, 12020, 12120, 12220, 12320, 12420, 12520, 12620, 12720, 12820, 12920, 13020, 13120, 13220, 13320, 13420, 13520"/>
    <s v="99527720, 99527820, 99527920, 99528020, 99528120, 99528220, 99528320, 99528420, 99528520, 99528620, 99528720, 99528820, 99528920, 99529020, 99529120, 99529220, 99529320"/>
    <s v="-0"/>
    <x v="0"/>
    <x v="7"/>
  </r>
  <r>
    <s v="2320"/>
    <s v="2020-04-22 00:00:00"/>
    <s v="2020-04-22 12:38:00"/>
    <s v="Gasto"/>
    <s v="Con Compromiso"/>
    <s v="006"/>
    <x v="4"/>
    <x v="3"/>
    <s v="AUXILIO DE TRANSPORTE"/>
    <s v="Nación"/>
    <x v="0"/>
    <s v="CSF"/>
    <n v="514270"/>
    <n v="0"/>
    <n v="514270"/>
    <n v="0"/>
    <s v="PAGO NOMINA ABRIL"/>
    <s v="2820"/>
    <s v="2820, 2920"/>
    <s v="-0"/>
    <s v="11920, 12020, 12120, 12220, 12320, 12420, 12520, 12620, 12720, 12820, 12920, 13020, 13120, 13220, 13320, 13420, 13520"/>
    <s v="99527720, 99527820, 99527920, 99528020, 99528120, 99528220, 99528320, 99528420, 99528520, 99528620, 99528720, 99528820, 99528920, 99529020, 99529120, 99529220, 99529320"/>
    <s v="-0"/>
    <x v="0"/>
    <x v="7"/>
  </r>
  <r>
    <s v="2320"/>
    <s v="2020-04-22 00:00:00"/>
    <s v="2020-04-22 12:38:00"/>
    <s v="Gasto"/>
    <s v="Con Compromiso"/>
    <s v="006"/>
    <x v="4"/>
    <x v="8"/>
    <s v="SUELDO BÁSICO"/>
    <s v="Nación"/>
    <x v="0"/>
    <s v="CSF"/>
    <n v="35614517"/>
    <n v="0"/>
    <n v="35614517"/>
    <n v="0"/>
    <s v="PAGO NOMINA ABRIL"/>
    <s v="2820"/>
    <s v="2820, 2920"/>
    <s v="-0"/>
    <s v="11920, 12020, 12120, 12220, 12320, 12420, 12520, 12620, 12720, 12820, 12920, 13020, 13120, 13220, 13320, 13420, 13520"/>
    <s v="99527720, 99527820, 99527920, 99528020, 99528120, 99528220, 99528320, 99528420, 99528520, 99528620, 99528720, 99528820, 99528920, 99529020, 99529120, 99529220, 99529320"/>
    <s v="-0"/>
    <x v="0"/>
    <x v="7"/>
  </r>
  <r>
    <s v="2320"/>
    <s v="2020-04-22 00:00:00"/>
    <s v="2020-04-22 12:38:00"/>
    <s v="Gasto"/>
    <s v="Con Compromiso"/>
    <s v="006"/>
    <x v="4"/>
    <x v="5"/>
    <s v="PRIMA TÉCNICA NO SALARIAL"/>
    <s v="Nación"/>
    <x v="0"/>
    <s v="CSF"/>
    <n v="2354967"/>
    <n v="0"/>
    <n v="2354967"/>
    <n v="0"/>
    <s v="PAGO NOMINA ABRIL"/>
    <s v="2820"/>
    <s v="2820, 2920"/>
    <s v="-0"/>
    <s v="11920, 12020, 12120, 12220, 12320, 12420, 12520, 12620, 12720, 12820, 12920, 13020, 13120, 13220, 13320, 13420, 13520"/>
    <s v="99527720, 99527820, 99527920, 99528020, 99528120, 99528220, 99528320, 99528420, 99528520, 99528620, 99528720, 99528820, 99528920, 99529020, 99529120, 99529220, 99529320"/>
    <s v="-0"/>
    <x v="0"/>
    <x v="7"/>
  </r>
  <r>
    <s v="2320"/>
    <s v="2020-04-22 00:00:00"/>
    <s v="2020-04-22 12:38:00"/>
    <s v="Gasto"/>
    <s v="Con Compromiso"/>
    <s v="006"/>
    <x v="4"/>
    <x v="9"/>
    <s v="BONIFICACIÓN POR SERVICIOS PRESTADOS"/>
    <s v="Nación"/>
    <x v="0"/>
    <s v="CSF"/>
    <n v="682420"/>
    <n v="0"/>
    <n v="682420"/>
    <n v="0"/>
    <s v="PAGO NOMINA ABRIL"/>
    <s v="2820"/>
    <s v="2820, 2920"/>
    <s v="-0"/>
    <s v="11920, 12020, 12120, 12220, 12320, 12420, 12520, 12620, 12720, 12820, 12920, 13020, 13120, 13220, 13320, 13420, 13520"/>
    <s v="99527720, 99527820, 99527920, 99528020, 99528120, 99528220, 99528320, 99528420, 99528520, 99528620, 99528720, 99528820, 99528920, 99529020, 99529120, 99529220, 99529320"/>
    <s v="-0"/>
    <x v="0"/>
    <x v="7"/>
  </r>
  <r>
    <s v="2420"/>
    <s v="2020-04-22 00:00:00"/>
    <s v="2020-04-22 12:41:00"/>
    <s v="Gasto"/>
    <s v="Con Compromiso"/>
    <s v="006"/>
    <x v="4"/>
    <x v="15"/>
    <s v="APORTES GENERALES AL SISTEMA DE RIESGOS LABORALES"/>
    <s v="Nación"/>
    <x v="0"/>
    <s v="CSF"/>
    <n v="469200"/>
    <n v="0"/>
    <n v="469200"/>
    <n v="0"/>
    <s v="PAGO APORTES PATRONALES NOMINA ABRIL"/>
    <s v="2920"/>
    <s v="3020"/>
    <s v="-0"/>
    <s v="13620, 13720, 13820, 13920, 14020, 14120, 14220, 14320, 14420, 14520, 14620"/>
    <s v="99529520, 99529620, 99529720, 99529820, 99529920, 99530020, 99530120, 99530220, 99530320, 99530420, 99530620"/>
    <s v="-0"/>
    <x v="0"/>
    <x v="7"/>
  </r>
  <r>
    <s v="2420"/>
    <s v="2020-04-22 00:00:00"/>
    <s v="2020-04-22 12:41:00"/>
    <s v="Gasto"/>
    <s v="Con Compromiso"/>
    <s v="006"/>
    <x v="4"/>
    <x v="12"/>
    <s v="APORTES AL SENA"/>
    <s v="Nación"/>
    <x v="0"/>
    <s v="CSF"/>
    <n v="746200"/>
    <n v="0"/>
    <n v="746200"/>
    <n v="0"/>
    <s v="PAGO APORTES PATRONALES NOMINA ABRIL"/>
    <s v="2920"/>
    <s v="3020"/>
    <s v="-0"/>
    <s v="13620, 13720, 13820, 13920, 14020, 14120, 14220, 14320, 14420, 14520, 14620"/>
    <s v="99529520, 99529620, 99529720, 99529820, 99529920, 99530020, 99530120, 99530220, 99530320, 99530420, 99530620"/>
    <s v="-0"/>
    <x v="0"/>
    <x v="7"/>
  </r>
  <r>
    <s v="2420"/>
    <s v="2020-04-22 00:00:00"/>
    <s v="2020-04-22 12:41:00"/>
    <s v="Gasto"/>
    <s v="Con Compromiso"/>
    <s v="006"/>
    <x v="4"/>
    <x v="11"/>
    <s v="PENSIONES"/>
    <s v="Nación"/>
    <x v="0"/>
    <s v="CSF"/>
    <n v="817000"/>
    <n v="0"/>
    <n v="817000"/>
    <n v="0"/>
    <s v="PAGO APORTES PATRONALES NOMINA ABRIL"/>
    <s v="2920"/>
    <s v="3020"/>
    <s v="-0"/>
    <s v="13620, 13720, 13820, 13920, 14020, 14120, 14220, 14320, 14420, 14520, 14620"/>
    <s v="99529520, 99529620, 99529720, 99529820, 99529920, 99530020, 99530120, 99530220, 99530320, 99530420, 99530620"/>
    <s v="-0"/>
    <x v="0"/>
    <x v="7"/>
  </r>
  <r>
    <s v="2420"/>
    <s v="2020-04-22 00:00:00"/>
    <s v="2020-04-22 12:41:00"/>
    <s v="Gasto"/>
    <s v="Con Compromiso"/>
    <s v="006"/>
    <x v="4"/>
    <x v="16"/>
    <s v="CAJAS DE COMPENSACIÓN FAMILIAR"/>
    <s v="Nación"/>
    <x v="0"/>
    <s v="CSF"/>
    <n v="1491700"/>
    <n v="0"/>
    <n v="1491700"/>
    <n v="0"/>
    <s v="PAGO APORTES PATRONALES NOMINA ABRIL"/>
    <s v="2920"/>
    <s v="3020"/>
    <s v="-0"/>
    <s v="13620, 13720, 13820, 13920, 14020, 14120, 14220, 14320, 14420, 14520, 14620"/>
    <s v="99529520, 99529620, 99529720, 99529820, 99529920, 99530020, 99530120, 99530220, 99530320, 99530420, 99530620"/>
    <s v="-0"/>
    <x v="0"/>
    <x v="7"/>
  </r>
  <r>
    <s v="2420"/>
    <s v="2020-04-22 00:00:00"/>
    <s v="2020-04-22 12:41:00"/>
    <s v="Gasto"/>
    <s v="Con Compromiso"/>
    <s v="006"/>
    <x v="4"/>
    <x v="13"/>
    <s v="SALUD"/>
    <s v="Nación"/>
    <x v="0"/>
    <s v="CSF"/>
    <n v="3085300"/>
    <n v="0"/>
    <n v="3085300"/>
    <n v="0"/>
    <s v="PAGO APORTES PATRONALES NOMINA ABRIL"/>
    <s v="2920"/>
    <s v="3020"/>
    <s v="-0"/>
    <s v="13620, 13720, 13820, 13920, 14020, 14120, 14220, 14320, 14420, 14520, 14620"/>
    <s v="99529520, 99529620, 99529720, 99529820, 99529920, 99530020, 99530120, 99530220, 99530320, 99530420, 99530620"/>
    <s v="-0"/>
    <x v="0"/>
    <x v="7"/>
  </r>
  <r>
    <s v="2420"/>
    <s v="2020-04-22 00:00:00"/>
    <s v="2020-04-22 12:41:00"/>
    <s v="Gasto"/>
    <s v="Con Compromiso"/>
    <s v="006"/>
    <x v="4"/>
    <x v="14"/>
    <s v="APORTES AL ICBF"/>
    <s v="Nación"/>
    <x v="0"/>
    <s v="CSF"/>
    <n v="1118800"/>
    <n v="0"/>
    <n v="1118800"/>
    <n v="0"/>
    <s v="PAGO APORTES PATRONALES NOMINA ABRIL"/>
    <s v="2920"/>
    <s v="3020"/>
    <s v="-0"/>
    <s v="13620, 13720, 13820, 13920, 14020, 14120, 14220, 14320, 14420, 14520, 14620"/>
    <s v="99529520, 99529620, 99529720, 99529820, 99529920, 99530020, 99530120, 99530220, 99530320, 99530420, 99530620"/>
    <s v="-0"/>
    <x v="0"/>
    <x v="7"/>
  </r>
  <r>
    <s v="2520"/>
    <s v="2020-04-27 00:00:00"/>
    <s v="2020-04-27 10:10:00"/>
    <s v="Gasto"/>
    <s v="Con Compromiso"/>
    <s v="006"/>
    <x v="4"/>
    <x v="0"/>
    <s v="SERVICIOS DE DISTRIBUCIÓN DE ELECTRICIDAD, GAS Y AGUA (POR CUENTA PROPIA)"/>
    <s v="Nación"/>
    <x v="0"/>
    <s v="CSF"/>
    <n v="29412"/>
    <n v="0"/>
    <n v="29412"/>
    <n v="0"/>
    <s v="PAGO FACTURAS SERVICIO ACUEDUCTO Y ALCANT."/>
    <s v="3020"/>
    <s v="3120"/>
    <s v="2720"/>
    <s v="14720"/>
    <s v="102588720, 114542720"/>
    <s v="-0"/>
    <x v="0"/>
    <x v="7"/>
  </r>
  <r>
    <s v="2520"/>
    <s v="2020-04-27 00:00:00"/>
    <s v="2020-04-27 10:10:00"/>
    <s v="Gasto"/>
    <s v="Con Compromiso"/>
    <s v="006"/>
    <x v="4"/>
    <x v="2"/>
    <s v="SERVICIOS DE ALCANTARILLADO, RECOLECCIÓN, TRATAMIENTO Y DISPOSICIÓN DE DESECHOS Y OTROS SERVICIOS DE SANEAMIENTO AMBIENTAL"/>
    <s v="Nación"/>
    <x v="0"/>
    <s v="CSF"/>
    <n v="20712"/>
    <n v="0"/>
    <n v="20712"/>
    <n v="0"/>
    <s v="PAGO FACTURAS SERVICIO ACUEDUCTO Y ALCANT."/>
    <s v="3020"/>
    <s v="3120"/>
    <s v="2720"/>
    <s v="14720"/>
    <s v="102588720, 114542720"/>
    <s v="-0"/>
    <x v="0"/>
    <x v="7"/>
  </r>
  <r>
    <s v="2620"/>
    <s v="2020-05-05 00:00:00"/>
    <s v="2020-05-05 12:00:00"/>
    <s v="Gasto"/>
    <s v="Con Compromiso"/>
    <s v="006"/>
    <x v="4"/>
    <x v="0"/>
    <s v="SERVICIOS DE DISTRIBUCIÓN DE ELECTRICIDAD, GAS Y AGUA (POR CUENTA PROPIA)"/>
    <s v="Nación"/>
    <x v="0"/>
    <s v="CSF"/>
    <n v="1645336"/>
    <n v="0"/>
    <n v="1645336"/>
    <n v="0"/>
    <s v="PAGO FACTURAS"/>
    <s v="3120"/>
    <s v="3220"/>
    <s v="2920"/>
    <s v="14820"/>
    <s v="109751120"/>
    <s v="-0"/>
    <x v="0"/>
    <x v="7"/>
  </r>
  <r>
    <s v="2620"/>
    <s v="2020-05-05 00:00:00"/>
    <s v="2020-05-05 12:00:00"/>
    <s v="Gasto"/>
    <s v="Con Compromiso"/>
    <s v="006"/>
    <x v="4"/>
    <x v="2"/>
    <s v="SERVICIOS DE ALCANTARILLADO, RECOLECCIÓN, TRATAMIENTO Y DISPOSICIÓN DE DESECHOS Y OTROS SERVICIOS DE SANEAMIENTO AMBIENTAL"/>
    <s v="Nación"/>
    <x v="0"/>
    <s v="CSF"/>
    <n v="32584"/>
    <n v="0"/>
    <n v="32584"/>
    <n v="0"/>
    <s v="PAGO FACTURAS"/>
    <s v="3120"/>
    <s v="3220"/>
    <s v="2920"/>
    <s v="14820"/>
    <s v="109751120"/>
    <s v="-0"/>
    <x v="0"/>
    <x v="7"/>
  </r>
  <r>
    <s v="2720"/>
    <s v="2020-05-18 00:00:00"/>
    <s v="2020-05-18 10:58:00"/>
    <s v="Gasto"/>
    <s v="Con Compromiso"/>
    <s v="006"/>
    <x v="4"/>
    <x v="2"/>
    <s v="SERVICIOS DE ALCANTARILLADO, RECOLECCIÓN, TRATAMIENTO Y DISPOSICIÓN DE DESECHOS Y OTROS SERVICIOS DE SANEAMIENTO AMBIENTAL"/>
    <s v="Nación"/>
    <x v="0"/>
    <s v="CSF"/>
    <n v="19916"/>
    <n v="0"/>
    <n v="19916"/>
    <n v="0"/>
    <s v="pago facturas"/>
    <s v="3220"/>
    <s v="3420"/>
    <s v="3620"/>
    <s v="15520"/>
    <s v="120570320"/>
    <s v="-0"/>
    <x v="0"/>
    <x v="7"/>
  </r>
  <r>
    <s v="2720"/>
    <s v="2020-05-18 00:00:00"/>
    <s v="2020-05-18 10:58:00"/>
    <s v="Gasto"/>
    <s v="Con Compromiso"/>
    <s v="006"/>
    <x v="4"/>
    <x v="0"/>
    <s v="SERVICIOS DE DISTRIBUCIÓN DE ELECTRICIDAD, GAS Y AGUA (POR CUENTA PROPIA)"/>
    <s v="Nación"/>
    <x v="0"/>
    <s v="CSF"/>
    <n v="28386"/>
    <n v="0"/>
    <n v="28386"/>
    <n v="0"/>
    <s v="pago facturas"/>
    <s v="3220"/>
    <s v="3420"/>
    <s v="3620"/>
    <s v="15520"/>
    <s v="120570320"/>
    <s v="-0"/>
    <x v="0"/>
    <x v="7"/>
  </r>
  <r>
    <s v="2820"/>
    <s v="2020-05-21 00:00:00"/>
    <s v="2020-05-21 14:00:00"/>
    <s v="Gasto"/>
    <s v="Con Compromiso"/>
    <s v="006"/>
    <x v="4"/>
    <x v="10"/>
    <s v="SUELDO DE VACACIONES"/>
    <s v="Nación"/>
    <x v="0"/>
    <s v="CSF"/>
    <n v="3266687"/>
    <n v="0"/>
    <n v="3266687"/>
    <n v="0"/>
    <s v="PAGO NOMINA DE MAYO 2020"/>
    <s v="3320"/>
    <s v="3520, 3620, 3920"/>
    <s v="-0"/>
    <s v="15620, 15720, 15820, 15920, 16020, 16120, 16220, 16320, 16420, 16520, 16620, 16720, 16820, 16920, 17020, 17120, 17220, 17320, 19620, 19720"/>
    <s v="125621720, 125621820, 125621920, 125622020, 125622120, 125622220, 125622320, 125622420, 125622520, 125622620, 125622720, 125622820, 125622920, 125623020, 125623120, 125623220, 125627520, 125627620, 129513320, 129513420"/>
    <s v="-0"/>
    <x v="0"/>
    <x v="7"/>
  </r>
  <r>
    <s v="2820"/>
    <s v="2020-05-21 00:00:00"/>
    <s v="2020-05-21 14:00:00"/>
    <s v="Gasto"/>
    <s v="Con Compromiso"/>
    <s v="006"/>
    <x v="4"/>
    <x v="5"/>
    <s v="PRIMA TÉCNICA NO SALARIAL"/>
    <s v="Nación"/>
    <x v="0"/>
    <s v="CSF"/>
    <n v="2354967"/>
    <n v="0"/>
    <n v="2354967"/>
    <n v="0"/>
    <s v="PAGO NOMINA DE MAYO 2020"/>
    <s v="3320"/>
    <s v="3520, 3620, 3920"/>
    <s v="-0"/>
    <s v="15620, 15720, 15820, 15920, 16020, 16120, 16220, 16320, 16420, 16520, 16620, 16720, 16820, 16920, 17020, 17120, 17220, 17320, 19620, 19720"/>
    <s v="125621720, 125621820, 125621920, 125622020, 125622120, 125622220, 125622320, 125622420, 125622520, 125622620, 125622720, 125622820, 125622920, 125623020, 125623120, 125623220, 125627520, 125627620, 129513320, 129513420"/>
    <s v="-0"/>
    <x v="0"/>
    <x v="7"/>
  </r>
  <r>
    <s v="2820"/>
    <s v="2020-05-21 00:00:00"/>
    <s v="2020-05-21 14:00:00"/>
    <s v="Gasto"/>
    <s v="Con Compromiso"/>
    <s v="006"/>
    <x v="4"/>
    <x v="4"/>
    <s v="PRIMA DE VACACIONES"/>
    <s v="Nación"/>
    <x v="0"/>
    <s v="CSF"/>
    <n v="2419149"/>
    <n v="0"/>
    <n v="2419149"/>
    <n v="0"/>
    <s v="PAGO NOMINA DE MAYO 2020"/>
    <s v="3320"/>
    <s v="3520, 3620, 3920"/>
    <s v="-0"/>
    <s v="15620, 15720, 15820, 15920, 16020, 16120, 16220, 16320, 16420, 16520, 16620, 16720, 16820, 16920, 17020, 17120, 17220, 17320, 19620, 19720"/>
    <s v="125621720, 125621820, 125621920, 125622020, 125622120, 125622220, 125622320, 125622420, 125622520, 125622620, 125622720, 125622820, 125622920, 125623020, 125623120, 125623220, 125627520, 125627620, 129513320, 129513420"/>
    <s v="-0"/>
    <x v="0"/>
    <x v="7"/>
  </r>
  <r>
    <s v="2820"/>
    <s v="2020-05-21 00:00:00"/>
    <s v="2020-05-21 14:00:00"/>
    <s v="Gasto"/>
    <s v="Con Compromiso"/>
    <s v="006"/>
    <x v="4"/>
    <x v="8"/>
    <s v="SUELDO BÁSICO"/>
    <s v="Nación"/>
    <x v="0"/>
    <s v="CSF"/>
    <n v="35614517"/>
    <n v="0"/>
    <n v="35614517"/>
    <n v="0"/>
    <s v="PAGO NOMINA DE MAYO 2020"/>
    <s v="3320"/>
    <s v="3520, 3620, 3920"/>
    <s v="-0"/>
    <s v="15620, 15720, 15820, 15920, 16020, 16120, 16220, 16320, 16420, 16520, 16620, 16720, 16820, 16920, 17020, 17120, 17220, 17320, 19620, 19720"/>
    <s v="125621720, 125621820, 125621920, 125622020, 125622120, 125622220, 125622320, 125622420, 125622520, 125622620, 125622720, 125622820, 125622920, 125623020, 125623120, 125623220, 125627520, 125627620, 129513320, 129513420"/>
    <s v="-0"/>
    <x v="0"/>
    <x v="7"/>
  </r>
  <r>
    <s v="2820"/>
    <s v="2020-05-21 00:00:00"/>
    <s v="2020-05-21 14:00:00"/>
    <s v="Gasto"/>
    <s v="Con Compromiso"/>
    <s v="006"/>
    <x v="4"/>
    <x v="7"/>
    <s v="BONIFICACIÓN ESPECIAL DE RECREACIÓN"/>
    <s v="Nación"/>
    <x v="0"/>
    <s v="CSF"/>
    <n v="213438"/>
    <n v="0"/>
    <n v="213438"/>
    <n v="0"/>
    <s v="PAGO NOMINA DE MAYO 2020"/>
    <s v="3320"/>
    <s v="3520, 3620, 3920"/>
    <s v="-0"/>
    <s v="15620, 15720, 15820, 15920, 16020, 16120, 16220, 16320, 16420, 16520, 16620, 16720, 16820, 16920, 17020, 17120, 17220, 17320, 19620, 19720"/>
    <s v="125621720, 125621820, 125621920, 125622020, 125622120, 125622220, 125622320, 125622420, 125622520, 125622620, 125622720, 125622820, 125622920, 125623020, 125623120, 125623220, 125627520, 125627620, 129513320, 129513420"/>
    <s v="-0"/>
    <x v="0"/>
    <x v="7"/>
  </r>
  <r>
    <s v="2820"/>
    <s v="2020-05-21 00:00:00"/>
    <s v="2020-05-21 14:00:00"/>
    <s v="Gasto"/>
    <s v="Con Compromiso"/>
    <s v="006"/>
    <x v="4"/>
    <x v="6"/>
    <s v="SUBSIDIO DE ALIMENTACIÓN"/>
    <s v="Nación"/>
    <x v="0"/>
    <s v="CSF"/>
    <n v="462686"/>
    <n v="0"/>
    <n v="462686"/>
    <n v="0"/>
    <s v="PAGO NOMINA DE MAYO 2020"/>
    <s v="3320"/>
    <s v="3520, 3620, 3920"/>
    <s v="-0"/>
    <s v="15620, 15720, 15820, 15920, 16020, 16120, 16220, 16320, 16420, 16520, 16620, 16720, 16820, 16920, 17020, 17120, 17220, 17320, 19620, 19720"/>
    <s v="125621720, 125621820, 125621920, 125622020, 125622120, 125622220, 125622320, 125622420, 125622520, 125622620, 125622720, 125622820, 125622920, 125623020, 125623120, 125623220, 125627520, 125627620, 129513320, 129513420"/>
    <s v="-0"/>
    <x v="0"/>
    <x v="7"/>
  </r>
  <r>
    <s v="2820"/>
    <s v="2020-05-21 00:00:00"/>
    <s v="2020-05-21 14:00:00"/>
    <s v="Gasto"/>
    <s v="Con Compromiso"/>
    <s v="006"/>
    <x v="4"/>
    <x v="3"/>
    <s v="AUXILIO DE TRANSPORTE"/>
    <s v="Nación"/>
    <x v="0"/>
    <s v="CSF"/>
    <n v="514270"/>
    <n v="0"/>
    <n v="514270"/>
    <n v="0"/>
    <s v="PAGO NOMINA DE MAYO 2020"/>
    <s v="3320"/>
    <s v="3520, 3620, 3920"/>
    <s v="-0"/>
    <s v="15620, 15720, 15820, 15920, 16020, 16120, 16220, 16320, 16420, 16520, 16620, 16720, 16820, 16920, 17020, 17120, 17220, 17320, 19620, 19720"/>
    <s v="125621720, 125621820, 125621920, 125622020, 125622120, 125622220, 125622320, 125622420, 125622520, 125622620, 125622720, 125622820, 125622920, 125623020, 125623120, 125623220, 125627520, 125627620, 129513320, 129513420"/>
    <s v="-0"/>
    <x v="0"/>
    <x v="7"/>
  </r>
  <r>
    <s v="2920"/>
    <s v="2020-05-21 00:00:00"/>
    <s v="2020-05-21 14:03:00"/>
    <s v="Gasto"/>
    <s v="Con Compromiso"/>
    <s v="006"/>
    <x v="4"/>
    <x v="16"/>
    <s v="CAJAS DE COMPENSACIÓN FAMILIAR"/>
    <s v="Nación"/>
    <x v="0"/>
    <s v="CSF"/>
    <n v="1561100"/>
    <n v="0"/>
    <n v="1561100"/>
    <n v="0"/>
    <s v="PAGO APORTES NOMINA MAYO 2020"/>
    <s v="3420"/>
    <s v="3720"/>
    <s v="-0"/>
    <s v="17420, 17520, 17620, 17720, 17820, 17920, 18020, 18120, 18220, 18320, 18420"/>
    <s v="125635520, 125635620, 125635720, 125635820, 125635920, 125636020, 125636120, 125636220, 125636320, 125636420, 125636520"/>
    <s v="-0"/>
    <x v="0"/>
    <x v="7"/>
  </r>
  <r>
    <s v="2920"/>
    <s v="2020-05-21 00:00:00"/>
    <s v="2020-05-21 14:03:00"/>
    <s v="Gasto"/>
    <s v="Con Compromiso"/>
    <s v="006"/>
    <x v="4"/>
    <x v="13"/>
    <s v="SALUD"/>
    <s v="Nación"/>
    <x v="0"/>
    <s v="CSF"/>
    <n v="3027300"/>
    <n v="0"/>
    <n v="3027300"/>
    <n v="0"/>
    <s v="PAGO APORTES NOMINA MAYO 2020"/>
    <s v="3420"/>
    <s v="3720"/>
    <s v="-0"/>
    <s v="17420, 17520, 17620, 17720, 17820, 17920, 18020, 18120, 18220, 18320, 18420"/>
    <s v="125635520, 125635620, 125635720, 125635820, 125635920, 125636020, 125636120, 125636220, 125636320, 125636420, 125636520"/>
    <s v="-0"/>
    <x v="0"/>
    <x v="7"/>
  </r>
  <r>
    <s v="2920"/>
    <s v="2020-05-21 00:00:00"/>
    <s v="2020-05-21 14:03:00"/>
    <s v="Gasto"/>
    <s v="Con Compromiso"/>
    <s v="006"/>
    <x v="4"/>
    <x v="15"/>
    <s v="APORTES GENERALES AL SISTEMA DE RIESGOS LABORALES"/>
    <s v="Nación"/>
    <x v="0"/>
    <s v="CSF"/>
    <n v="439500"/>
    <n v="0"/>
    <n v="439500"/>
    <n v="0"/>
    <s v="PAGO APORTES NOMINA MAYO 2020"/>
    <s v="3420"/>
    <s v="3720"/>
    <s v="-0"/>
    <s v="17420, 17520, 17620, 17720, 17820, 17920, 18020, 18120, 18220, 18320, 18420"/>
    <s v="125635520, 125635620, 125635720, 125635820, 125635920, 125636020, 125636120, 125636220, 125636320, 125636420, 125636520"/>
    <s v="-0"/>
    <x v="0"/>
    <x v="7"/>
  </r>
  <r>
    <s v="2920"/>
    <s v="2020-05-21 00:00:00"/>
    <s v="2020-05-21 14:03:00"/>
    <s v="Gasto"/>
    <s v="Con Compromiso"/>
    <s v="006"/>
    <x v="4"/>
    <x v="11"/>
    <s v="PENSIONES"/>
    <s v="Nación"/>
    <x v="0"/>
    <s v="CSF"/>
    <n v="4273500"/>
    <n v="0"/>
    <n v="4273500"/>
    <n v="0"/>
    <s v="PAGO APORTES NOMINA MAYO 2020"/>
    <s v="3420"/>
    <s v="3720"/>
    <s v="-0"/>
    <s v="17420, 17520, 17620, 17720, 17820, 17920, 18020, 18120, 18220, 18320, 18420"/>
    <s v="125635520, 125635620, 125635720, 125635820, 125635920, 125636020, 125636120, 125636220, 125636320, 125636420, 125636520"/>
    <s v="-0"/>
    <x v="0"/>
    <x v="7"/>
  </r>
  <r>
    <s v="2920"/>
    <s v="2020-05-21 00:00:00"/>
    <s v="2020-05-21 14:03:00"/>
    <s v="Gasto"/>
    <s v="Con Compromiso"/>
    <s v="006"/>
    <x v="4"/>
    <x v="14"/>
    <s v="APORTES AL ICBF"/>
    <s v="Nación"/>
    <x v="0"/>
    <s v="CSF"/>
    <n v="1170900"/>
    <n v="0"/>
    <n v="1170900"/>
    <n v="0"/>
    <s v="PAGO APORTES NOMINA MAYO 2020"/>
    <s v="3420"/>
    <s v="3720"/>
    <s v="-0"/>
    <s v="17420, 17520, 17620, 17720, 17820, 17920, 18020, 18120, 18220, 18320, 18420"/>
    <s v="125635520, 125635620, 125635720, 125635820, 125635920, 125636020, 125636120, 125636220, 125636320, 125636420, 125636520"/>
    <s v="-0"/>
    <x v="0"/>
    <x v="7"/>
  </r>
  <r>
    <s v="2920"/>
    <s v="2020-05-21 00:00:00"/>
    <s v="2020-05-21 14:03:00"/>
    <s v="Gasto"/>
    <s v="Con Compromiso"/>
    <s v="006"/>
    <x v="4"/>
    <x v="12"/>
    <s v="APORTES AL SENA"/>
    <s v="Nación"/>
    <x v="0"/>
    <s v="CSF"/>
    <n v="780900"/>
    <n v="0"/>
    <n v="780900"/>
    <n v="0"/>
    <s v="PAGO APORTES NOMINA MAYO 2020"/>
    <s v="3420"/>
    <s v="3720"/>
    <s v="-0"/>
    <s v="17420, 17520, 17620, 17720, 17820, 17920, 18020, 18120, 18220, 18320, 18420"/>
    <s v="125635520, 125635620, 125635720, 125635820, 125635920, 125636020, 125636120, 125636220, 125636320, 125636420, 125636520"/>
    <s v="-0"/>
    <x v="0"/>
    <x v="7"/>
  </r>
  <r>
    <s v="3020"/>
    <s v="2020-05-21 00:00:00"/>
    <s v="2020-05-21 15:29:00"/>
    <s v="Gasto"/>
    <s v="Con Compromiso"/>
    <s v="006"/>
    <x v="4"/>
    <x v="12"/>
    <s v="APORTES AL SENA"/>
    <s v="Nación"/>
    <x v="0"/>
    <s v="CSF"/>
    <n v="76700"/>
    <n v="0"/>
    <n v="76700"/>
    <n v="0"/>
    <s v="PAGO RETROACTIVO APORTES PATRONALES"/>
    <s v="3520"/>
    <s v="3820"/>
    <s v="-0"/>
    <s v="18520, 18620, 18720, 18820, 18920, 19020, 19120, 19220, 19320, 19420, 19520"/>
    <s v="125771020, 125771120, 125771220, 125771320, 125771420, 125771520, 125771620, 125771720, 125771820, 125771920, 125772020"/>
    <s v="-0"/>
    <x v="0"/>
    <x v="7"/>
  </r>
  <r>
    <s v="3020"/>
    <s v="2020-05-21 00:00:00"/>
    <s v="2020-05-21 15:29:00"/>
    <s v="Gasto"/>
    <s v="Con Compromiso"/>
    <s v="006"/>
    <x v="4"/>
    <x v="11"/>
    <s v="PENSIONES"/>
    <s v="Nación"/>
    <x v="0"/>
    <s v="CSF"/>
    <n v="445300"/>
    <n v="0"/>
    <n v="445300"/>
    <n v="0"/>
    <s v="PAGO RETROACTIVO APORTES PATRONALES"/>
    <s v="3520"/>
    <s v="3820"/>
    <s v="-0"/>
    <s v="18520, 18620, 18720, 18820, 18920, 19020, 19120, 19220, 19320, 19420, 19520"/>
    <s v="125771020, 125771120, 125771220, 125771320, 125771420, 125771520, 125771620, 125771720, 125771820, 125771920, 125772020"/>
    <s v="-0"/>
    <x v="0"/>
    <x v="7"/>
  </r>
  <r>
    <s v="3020"/>
    <s v="2020-05-21 00:00:00"/>
    <s v="2020-05-21 15:29:00"/>
    <s v="Gasto"/>
    <s v="Con Compromiso"/>
    <s v="006"/>
    <x v="4"/>
    <x v="13"/>
    <s v="SALUD"/>
    <s v="Nación"/>
    <x v="0"/>
    <s v="CSF"/>
    <n v="312400"/>
    <n v="0"/>
    <n v="312400"/>
    <n v="0"/>
    <s v="PAGO RETROACTIVO APORTES PATRONALES"/>
    <s v="3520"/>
    <s v="3820"/>
    <s v="-0"/>
    <s v="18520, 18620, 18720, 18820, 18920, 19020, 19120, 19220, 19320, 19420, 19520"/>
    <s v="125771020, 125771120, 125771220, 125771320, 125771420, 125771520, 125771620, 125771720, 125771820, 125771920, 125772020"/>
    <s v="-0"/>
    <x v="0"/>
    <x v="7"/>
  </r>
  <r>
    <s v="3020"/>
    <s v="2020-05-21 00:00:00"/>
    <s v="2020-05-21 15:29:00"/>
    <s v="Gasto"/>
    <s v="Con Compromiso"/>
    <s v="006"/>
    <x v="4"/>
    <x v="14"/>
    <s v="APORTES AL ICBF"/>
    <s v="Nación"/>
    <x v="0"/>
    <s v="CSF"/>
    <n v="114300"/>
    <n v="0"/>
    <n v="114300"/>
    <n v="0"/>
    <s v="PAGO RETROACTIVO APORTES PATRONALES"/>
    <s v="3520"/>
    <s v="3820"/>
    <s v="-0"/>
    <s v="18520, 18620, 18720, 18820, 18920, 19020, 19120, 19220, 19320, 19420, 19520"/>
    <s v="125771020, 125771120, 125771220, 125771320, 125771420, 125771520, 125771620, 125771720, 125771820, 125771920, 125772020"/>
    <s v="-0"/>
    <x v="0"/>
    <x v="7"/>
  </r>
  <r>
    <s v="3020"/>
    <s v="2020-05-21 00:00:00"/>
    <s v="2020-05-21 15:29:00"/>
    <s v="Gasto"/>
    <s v="Con Compromiso"/>
    <s v="006"/>
    <x v="4"/>
    <x v="16"/>
    <s v="CAJAS DE COMPENSACIÓN FAMILIAR"/>
    <s v="Nación"/>
    <x v="0"/>
    <s v="CSF"/>
    <n v="153000"/>
    <n v="0"/>
    <n v="153000"/>
    <n v="0"/>
    <s v="PAGO RETROACTIVO APORTES PATRONALES"/>
    <s v="3520"/>
    <s v="3820"/>
    <s v="-0"/>
    <s v="18520, 18620, 18720, 18820, 18920, 19020, 19120, 19220, 19320, 19420, 19520"/>
    <s v="125771020, 125771120, 125771220, 125771320, 125771420, 125771520, 125771620, 125771720, 125771820, 125771920, 125772020"/>
    <s v="-0"/>
    <x v="0"/>
    <x v="7"/>
  </r>
  <r>
    <s v="3020"/>
    <s v="2020-05-21 00:00:00"/>
    <s v="2020-05-21 15:29:00"/>
    <s v="Gasto"/>
    <s v="Con Compromiso"/>
    <s v="006"/>
    <x v="4"/>
    <x v="15"/>
    <s v="APORTES GENERALES AL SISTEMA DE RIESGOS LABORALES"/>
    <s v="Nación"/>
    <x v="0"/>
    <s v="CSF"/>
    <n v="43900"/>
    <n v="0"/>
    <n v="43900"/>
    <n v="0"/>
    <s v="PAGO RETROACTIVO APORTES PATRONALES"/>
    <s v="3520"/>
    <s v="3820"/>
    <s v="-0"/>
    <s v="18520, 18620, 18720, 18820, 18920, 19020, 19120, 19220, 19320, 19420, 19520"/>
    <s v="125771020, 125771120, 125771220, 125771320, 125771420, 125771520, 125771620, 125771720, 125771820, 125771920, 125772020"/>
    <s v="-0"/>
    <x v="0"/>
    <x v="7"/>
  </r>
  <r>
    <s v="3120"/>
    <s v="2020-06-02 00:00:00"/>
    <s v="2020-06-02 11:18:00"/>
    <s v="Gasto"/>
    <s v="Con Compromiso"/>
    <s v="006"/>
    <x v="4"/>
    <x v="2"/>
    <s v="SERVICIOS DE ALCANTARILLADO, RECOLECCIÓN, TRATAMIENTO Y DISPOSICIÓN DE DESECHOS Y OTROS SERVICIOS DE SANEAMIENTO AMBIENTAL"/>
    <s v="Nación"/>
    <x v="0"/>
    <s v="CSF"/>
    <n v="33001"/>
    <n v="0"/>
    <n v="33001"/>
    <n v="0"/>
    <s v="PAGO FACTURAS"/>
    <s v="3620"/>
    <s v="4020"/>
    <s v="3720"/>
    <s v="19820"/>
    <s v="137609120"/>
    <s v="-0"/>
    <x v="0"/>
    <x v="7"/>
  </r>
  <r>
    <s v="3120"/>
    <s v="2020-06-02 00:00:00"/>
    <s v="2020-06-02 11:18:00"/>
    <s v="Gasto"/>
    <s v="Con Compromiso"/>
    <s v="006"/>
    <x v="4"/>
    <x v="0"/>
    <s v="SERVICIOS DE DISTRIBUCIÓN DE ELECTRICIDAD, GAS Y AGUA (POR CUENTA PROPIA)"/>
    <s v="Nación"/>
    <x v="0"/>
    <s v="CSF"/>
    <n v="1403379"/>
    <n v="0"/>
    <n v="1403379"/>
    <n v="0"/>
    <s v="PAGO FACTURAS"/>
    <s v="3620"/>
    <s v="4020"/>
    <s v="3720"/>
    <s v="19820"/>
    <s v="137609120"/>
    <s v="-0"/>
    <x v="0"/>
    <x v="7"/>
  </r>
  <r>
    <s v="3220"/>
    <s v="2020-06-04 00:00:00"/>
    <s v="2020-06-04 10:01:00"/>
    <s v="Gasto"/>
    <s v="Con Compromiso"/>
    <s v="006"/>
    <x v="4"/>
    <x v="26"/>
    <s v="PRIMA DE SERVICIO"/>
    <s v="Nación"/>
    <x v="0"/>
    <s v="CSF"/>
    <n v="38558553"/>
    <n v="0"/>
    <n v="38558553"/>
    <n v="0"/>
    <s v="PAGO PRIMA DE JUNIO 2020"/>
    <s v="3720"/>
    <s v="4120, 4220"/>
    <s v="-0"/>
    <s v="20620, 20720, 20820, 20920, 21020, 21120, 21220, 21320, 21420, 21520, 21620, 21720, 21820, 21920, 22020, 22120, 22220, 22320, 22420, 22520, 22620, 22720, 22820, 22920, 23020, 23120, 23220, 23320, 23420, 23520, 23620, 23720"/>
    <s v="142190520, 142190620, 142190720, 142190820, 142190920, 142191020, 142191120, 142191320, 142191420, 142191520, 142191620, 142191720, 142191820, 142191920, 142192020, 142192120, 147722320, 147722420, 147722520, 147722620, 147722720, 147722820, 147722920, 147723020, 147723120, 147723220, 147723320, 147723420, 147723520, 147723620, 147723720, 147723820"/>
    <s v="-0"/>
    <x v="0"/>
    <x v="7"/>
  </r>
  <r>
    <s v="3320"/>
    <s v="2020-06-11 00:00:00"/>
    <s v="2020-06-11 10:40:00"/>
    <s v="Gasto"/>
    <s v="Con Compromiso"/>
    <s v="0200"/>
    <x v="4"/>
    <x v="27"/>
    <s v="ADQUISICIÓN DE BIENES Y SERVICIOS - SEDES MANTENIDAS - FORTALECIMIENTO DE LA INFRAESTRUCTURA FÍSICA DEL IGAC A NIVEL  NACIONAL"/>
    <s v="Nación"/>
    <x v="0"/>
    <s v="CSF"/>
    <n v="1315600"/>
    <n v="0"/>
    <n v="1315600"/>
    <n v="0"/>
    <s v="COMPRA E INSTALACION DE ESTRUCTURAS EN VENTANILLA -ATENCION AL USUARIO"/>
    <s v="3820"/>
    <s v="4620"/>
    <s v="5120"/>
    <s v="27620"/>
    <s v="173715920"/>
    <s v="-0"/>
    <x v="1"/>
    <x v="3"/>
  </r>
  <r>
    <s v="3420"/>
    <s v="2020-06-19 00:00:00"/>
    <s v="2020-06-19 13:06:00"/>
    <s v="Gasto"/>
    <s v="Con Compromiso"/>
    <s v="006"/>
    <x v="4"/>
    <x v="8"/>
    <s v="SUELDO BÁSICO"/>
    <s v="Nación"/>
    <x v="0"/>
    <s v="CSF"/>
    <n v="33586857"/>
    <n v="0"/>
    <n v="33586857"/>
    <n v="0"/>
    <s v="PAGO NOMINA DE JUNIO 2020"/>
    <s v="3920"/>
    <s v="4320, 4420, 4720"/>
    <s v="-0"/>
    <s v="23820, 23920, 24020, 24120, 24220, 24320, 24420, 24520, 24620, 24720, 24820, 24920, 25020, 25120, 25220, 25320, 25420, 25520, 25620, 26820, 26920"/>
    <s v="156539920, 156540020, 156540120, 156540220, 156540320, 156540420, 156540520, 156540620, 156540720, 156540820, 156540920, 156541020, 156541120, 156541220, 156541320, 156541420, 156557120, 156557220, 156557320, 169834220, 169834320"/>
    <s v="-0"/>
    <x v="0"/>
    <x v="7"/>
  </r>
  <r>
    <s v="3420"/>
    <s v="2020-06-19 00:00:00"/>
    <s v="2020-06-19 13:06:00"/>
    <s v="Gasto"/>
    <s v="Con Compromiso"/>
    <s v="006"/>
    <x v="4"/>
    <x v="9"/>
    <s v="BONIFICACIÓN POR SERVICIOS PRESTADOS"/>
    <s v="Nación"/>
    <x v="0"/>
    <s v="CSF"/>
    <n v="1192595"/>
    <n v="0"/>
    <n v="1192595"/>
    <n v="0"/>
    <s v="PAGO NOMINA DE JUNIO 2020"/>
    <s v="3920"/>
    <s v="4320, 4420, 4720"/>
    <s v="-0"/>
    <s v="23820, 23920, 24020, 24120, 24220, 24320, 24420, 24520, 24620, 24720, 24820, 24920, 25020, 25120, 25220, 25320, 25420, 25520, 25620, 26820, 26920"/>
    <s v="156539920, 156540020, 156540120, 156540220, 156540320, 156540420, 156540520, 156540620, 156540720, 156540820, 156540920, 156541020, 156541120, 156541220, 156541320, 156541420, 156557120, 156557220, 156557320, 169834220, 169834320"/>
    <s v="-0"/>
    <x v="0"/>
    <x v="7"/>
  </r>
  <r>
    <s v="3420"/>
    <s v="2020-06-19 00:00:00"/>
    <s v="2020-06-19 13:06:00"/>
    <s v="Gasto"/>
    <s v="Con Compromiso"/>
    <s v="006"/>
    <x v="4"/>
    <x v="10"/>
    <s v="SUELDO DE VACACIONES"/>
    <s v="Nación"/>
    <x v="0"/>
    <s v="CSF"/>
    <n v="91029"/>
    <n v="0"/>
    <n v="91029"/>
    <n v="0"/>
    <s v="PAGO NOMINA DE JUNIO 2020"/>
    <s v="3920"/>
    <s v="4320, 4420, 4720"/>
    <s v="-0"/>
    <s v="23820, 23920, 24020, 24120, 24220, 24320, 24420, 24520, 24620, 24720, 24820, 24920, 25020, 25120, 25220, 25320, 25420, 25520, 25620, 26820, 26920"/>
    <s v="156539920, 156540020, 156540120, 156540220, 156540320, 156540420, 156540520, 156540620, 156540720, 156540820, 156540920, 156541020, 156541120, 156541220, 156541320, 156541420, 156557120, 156557220, 156557320, 169834220, 169834320"/>
    <s v="-0"/>
    <x v="0"/>
    <x v="7"/>
  </r>
  <r>
    <s v="3420"/>
    <s v="2020-06-19 00:00:00"/>
    <s v="2020-06-19 13:06:00"/>
    <s v="Gasto"/>
    <s v="Con Compromiso"/>
    <s v="006"/>
    <x v="4"/>
    <x v="5"/>
    <s v="PRIMA TÉCNICA NO SALARIAL"/>
    <s v="Nación"/>
    <x v="0"/>
    <s v="CSF"/>
    <n v="2354967"/>
    <n v="0"/>
    <n v="2354967"/>
    <n v="0"/>
    <s v="PAGO NOMINA DE JUNIO 2020"/>
    <s v="3920"/>
    <s v="4320, 4420, 4720"/>
    <s v="-0"/>
    <s v="23820, 23920, 24020, 24120, 24220, 24320, 24420, 24520, 24620, 24720, 24820, 24920, 25020, 25120, 25220, 25320, 25420, 25520, 25620, 26820, 26920"/>
    <s v="156539920, 156540020, 156540120, 156540220, 156540320, 156540420, 156540520, 156540620, 156540720, 156540820, 156540920, 156541020, 156541120, 156541220, 156541320, 156541420, 156557120, 156557220, 156557320, 169834220, 169834320"/>
    <s v="-0"/>
    <x v="0"/>
    <x v="7"/>
  </r>
  <r>
    <s v="3420"/>
    <s v="2020-06-19 00:00:00"/>
    <s v="2020-06-19 13:06:00"/>
    <s v="Gasto"/>
    <s v="Con Compromiso"/>
    <s v="006"/>
    <x v="4"/>
    <x v="4"/>
    <s v="PRIMA DE VACACIONES"/>
    <s v="Nación"/>
    <x v="0"/>
    <s v="CSF"/>
    <n v="54578"/>
    <n v="0"/>
    <n v="54578"/>
    <n v="0"/>
    <s v="PAGO NOMINA DE JUNIO 2020"/>
    <s v="3920"/>
    <s v="4320, 4420, 4720"/>
    <s v="-0"/>
    <s v="23820, 23920, 24020, 24120, 24220, 24320, 24420, 24520, 24620, 24720, 24820, 24920, 25020, 25120, 25220, 25320, 25420, 25520, 25620, 26820, 26920"/>
    <s v="156539920, 156540020, 156540120, 156540220, 156540320, 156540420, 156540520, 156540620, 156540720, 156540820, 156540920, 156541020, 156541120, 156541220, 156541320, 156541420, 156557120, 156557220, 156557320, 169834220, 169834320"/>
    <s v="-0"/>
    <x v="0"/>
    <x v="7"/>
  </r>
  <r>
    <s v="3420"/>
    <s v="2020-06-19 00:00:00"/>
    <s v="2020-06-19 13:06:00"/>
    <s v="Gasto"/>
    <s v="Con Compromiso"/>
    <s v="006"/>
    <x v="4"/>
    <x v="3"/>
    <s v="AUXILIO DE TRANSPORTE"/>
    <s v="Nación"/>
    <x v="0"/>
    <s v="CSF"/>
    <n v="449129"/>
    <n v="0"/>
    <n v="449129"/>
    <n v="0"/>
    <s v="PAGO NOMINA DE JUNIO 2020"/>
    <s v="3920"/>
    <s v="4320, 4420, 4720"/>
    <s v="-0"/>
    <s v="23820, 23920, 24020, 24120, 24220, 24320, 24420, 24520, 24620, 24720, 24820, 24920, 25020, 25120, 25220, 25320, 25420, 25520, 25620, 26820, 26920"/>
    <s v="156539920, 156540020, 156540120, 156540220, 156540320, 156540420, 156540520, 156540620, 156540720, 156540820, 156540920, 156541020, 156541120, 156541220, 156541320, 156541420, 156557120, 156557220, 156557320, 169834220, 169834320"/>
    <s v="-0"/>
    <x v="0"/>
    <x v="7"/>
  </r>
  <r>
    <s v="3420"/>
    <s v="2020-06-19 00:00:00"/>
    <s v="2020-06-19 13:06:00"/>
    <s v="Gasto"/>
    <s v="Con Compromiso"/>
    <s v="006"/>
    <x v="4"/>
    <x v="6"/>
    <s v="SUBSIDIO DE ALIMENTACIÓN"/>
    <s v="Nación"/>
    <x v="0"/>
    <s v="CSF"/>
    <n v="378962"/>
    <n v="0"/>
    <n v="378962"/>
    <n v="0"/>
    <s v="PAGO NOMINA DE JUNIO 2020"/>
    <s v="3920"/>
    <s v="4320, 4420, 4720"/>
    <s v="-0"/>
    <s v="23820, 23920, 24020, 24120, 24220, 24320, 24420, 24520, 24620, 24720, 24820, 24920, 25020, 25120, 25220, 25320, 25420, 25520, 25620, 26820, 26920"/>
    <s v="156539920, 156540020, 156540120, 156540220, 156540320, 156540420, 156540520, 156540620, 156540720, 156540820, 156540920, 156541020, 156541120, 156541220, 156541320, 156541420, 156557120, 156557220, 156557320, 169834220, 169834320"/>
    <s v="-0"/>
    <x v="0"/>
    <x v="7"/>
  </r>
  <r>
    <s v="3520"/>
    <s v="2020-06-19 00:00:00"/>
    <s v="2020-06-19 13:10:00"/>
    <s v="Gasto"/>
    <s v="Con Compromiso"/>
    <s v="006"/>
    <x v="4"/>
    <x v="14"/>
    <s v="APORTES AL ICBF"/>
    <s v="Nación"/>
    <x v="0"/>
    <s v="CSF"/>
    <n v="2286800"/>
    <n v="0"/>
    <n v="2286800"/>
    <n v="0"/>
    <s v="PAGO APORTES PATRONALES NOMINA JUNIO-2020"/>
    <s v="4020"/>
    <s v="4520"/>
    <s v="-0"/>
    <s v="25720, 25820, 25920, 26020, 26120, 26220, 26320, 26420, 26520, 26620, 26720"/>
    <s v="156576220, 156576320, 156576420, 156576520, 156576620, 156576720, 156576820, 156576920, 156577020, 156577120, 156577220"/>
    <s v="-0"/>
    <x v="0"/>
    <x v="7"/>
  </r>
  <r>
    <s v="3520"/>
    <s v="2020-06-19 00:00:00"/>
    <s v="2020-06-19 13:10:00"/>
    <s v="Gasto"/>
    <s v="Con Compromiso"/>
    <s v="006"/>
    <x v="4"/>
    <x v="12"/>
    <s v="APORTES AL SENA"/>
    <s v="Nación"/>
    <x v="0"/>
    <s v="CSF"/>
    <n v="1524700"/>
    <n v="0"/>
    <n v="1524700"/>
    <n v="0"/>
    <s v="PAGO APORTES PATRONALES NOMINA JUNIO-2020"/>
    <s v="4020"/>
    <s v="4520"/>
    <s v="-0"/>
    <s v="25720, 25820, 25920, 26020, 26120, 26220, 26320, 26420, 26520, 26620, 26720"/>
    <s v="156576220, 156576320, 156576420, 156576520, 156576620, 156576720, 156576820, 156576920, 156577020, 156577120, 156577220"/>
    <s v="-0"/>
    <x v="0"/>
    <x v="7"/>
  </r>
  <r>
    <s v="3520"/>
    <s v="2020-06-19 00:00:00"/>
    <s v="2020-06-19 13:10:00"/>
    <s v="Gasto"/>
    <s v="Con Compromiso"/>
    <s v="006"/>
    <x v="4"/>
    <x v="11"/>
    <s v="PENSIONES"/>
    <s v="Nación"/>
    <x v="0"/>
    <s v="CSF"/>
    <n v="4416600"/>
    <n v="0"/>
    <n v="4416600"/>
    <n v="0"/>
    <s v="PAGO APORTES PATRONALES NOMINA JUNIO-2020"/>
    <s v="4020"/>
    <s v="4520"/>
    <s v="-0"/>
    <s v="25720, 25820, 25920, 26020, 26120, 26220, 26320, 26420, 26520, 26620, 26720"/>
    <s v="156576220, 156576320, 156576420, 156576520, 156576620, 156576720, 156576820, 156576920, 156577020, 156577120, 156577220"/>
    <s v="-0"/>
    <x v="0"/>
    <x v="7"/>
  </r>
  <r>
    <s v="3520"/>
    <s v="2020-06-19 00:00:00"/>
    <s v="2020-06-19 13:10:00"/>
    <s v="Gasto"/>
    <s v="Con Compromiso"/>
    <s v="006"/>
    <x v="4"/>
    <x v="13"/>
    <s v="SALUD"/>
    <s v="Nación"/>
    <x v="0"/>
    <s v="CSF"/>
    <n v="3128500"/>
    <n v="0"/>
    <n v="3128500"/>
    <n v="0"/>
    <s v="PAGO APORTES PATRONALES NOMINA JUNIO-2020"/>
    <s v="4020"/>
    <s v="4520"/>
    <s v="-0"/>
    <s v="25720, 25820, 25920, 26020, 26120, 26220, 26320, 26420, 26520, 26620, 26720"/>
    <s v="156576220, 156576320, 156576420, 156576520, 156576620, 156576720, 156576820, 156576920, 156577020, 156577120, 156577220"/>
    <s v="-0"/>
    <x v="0"/>
    <x v="7"/>
  </r>
  <r>
    <s v="3520"/>
    <s v="2020-06-19 00:00:00"/>
    <s v="2020-06-19 13:10:00"/>
    <s v="Gasto"/>
    <s v="Con Compromiso"/>
    <s v="006"/>
    <x v="4"/>
    <x v="15"/>
    <s v="APORTES GENERALES AL SISTEMA DE RIESGOS LABORALES"/>
    <s v="Nación"/>
    <x v="0"/>
    <s v="CSF"/>
    <n v="408400"/>
    <n v="0"/>
    <n v="408400"/>
    <n v="0"/>
    <s v="PAGO APORTES PATRONALES NOMINA JUNIO-2020"/>
    <s v="4020"/>
    <s v="4520"/>
    <s v="-0"/>
    <s v="25720, 25820, 25920, 26020, 26120, 26220, 26320, 26420, 26520, 26620, 26720"/>
    <s v="156576220, 156576320, 156576420, 156576520, 156576620, 156576720, 156576820, 156576920, 156577020, 156577120, 156577220"/>
    <s v="-0"/>
    <x v="0"/>
    <x v="7"/>
  </r>
  <r>
    <s v="3520"/>
    <s v="2020-06-19 00:00:00"/>
    <s v="2020-06-19 13:10:00"/>
    <s v="Gasto"/>
    <s v="Con Compromiso"/>
    <s v="006"/>
    <x v="4"/>
    <x v="16"/>
    <s v="CAJAS DE COMPENSACIÓN FAMILIAR"/>
    <s v="Nación"/>
    <x v="0"/>
    <s v="CSF"/>
    <n v="3048400"/>
    <n v="0"/>
    <n v="3048400"/>
    <n v="0"/>
    <s v="PAGO APORTES PATRONALES NOMINA JUNIO-2020"/>
    <s v="4020"/>
    <s v="4520"/>
    <s v="-0"/>
    <s v="25720, 25820, 25920, 26020, 26120, 26220, 26320, 26420, 26520, 26620, 26720"/>
    <s v="156576220, 156576320, 156576420, 156576520, 156576620, 156576720, 156576820, 156576920, 156577020, 156577120, 156577220"/>
    <s v="-0"/>
    <x v="0"/>
    <x v="7"/>
  </r>
  <r>
    <s v="3620"/>
    <s v="2020-07-01 00:00:00"/>
    <s v="2020-07-01 15:06:00"/>
    <s v="Gasto"/>
    <s v="Con Compromiso"/>
    <s v="006"/>
    <x v="4"/>
    <x v="2"/>
    <s v="SERVICIOS DE ALCANTARILLADO, RECOLECCIÓN, TRATAMIENTO Y DISPOSICIÓN DE DESECHOS Y OTROS SERVICIOS DE SANEAMIENTO AMBIENTAL"/>
    <s v="Nación"/>
    <x v="0"/>
    <s v="CSF"/>
    <n v="33046"/>
    <n v="0"/>
    <n v="33046"/>
    <n v="0"/>
    <s v="PAGO DE FACTURA DE ENERGIA"/>
    <s v="4120"/>
    <s v="4820"/>
    <s v="4520"/>
    <s v="27020"/>
    <s v="171843120"/>
    <s v="-0"/>
    <x v="0"/>
    <x v="7"/>
  </r>
  <r>
    <s v="3620"/>
    <s v="2020-07-01 00:00:00"/>
    <s v="2020-07-01 15:06:00"/>
    <s v="Gasto"/>
    <s v="Con Compromiso"/>
    <s v="006"/>
    <x v="4"/>
    <x v="0"/>
    <s v="SERVICIOS DE DISTRIBUCIÓN DE ELECTRICIDAD, GAS Y AGUA (POR CUENTA PROPIA)"/>
    <s v="Nación"/>
    <x v="0"/>
    <s v="CSF"/>
    <n v="1825094"/>
    <n v="0"/>
    <n v="1825094"/>
    <n v="0"/>
    <s v="PAGO DE FACTURA DE ENERGIA"/>
    <s v="4120"/>
    <s v="4820"/>
    <s v="4520"/>
    <s v="27020"/>
    <s v="171843120"/>
    <s v="-0"/>
    <x v="0"/>
    <x v="7"/>
  </r>
  <r>
    <s v="3720"/>
    <s v="2020-07-08 00:00:00"/>
    <s v="2020-07-08 12:06:00"/>
    <s v="Gasto"/>
    <s v="Con Compromiso"/>
    <s v="006"/>
    <x v="4"/>
    <x v="2"/>
    <s v="SERVICIOS DE ALCANTARILLADO, RECOLECCIÓN, TRATAMIENTO Y DISPOSICIÓN DE DESECHOS Y OTROS SERVICIOS DE SANEAMIENTO AMBIENTAL"/>
    <s v="Nación"/>
    <x v="0"/>
    <s v="CSF"/>
    <n v="134337"/>
    <n v="-134337"/>
    <n v="0"/>
    <n v="0"/>
    <s v="PAGO SERVICIO ACUEDUCTO DOS MESES"/>
    <s v="4220"/>
    <s v="4920"/>
    <s v="5320"/>
    <s v="-0"/>
    <s v="-0"/>
    <s v="-0"/>
    <x v="0"/>
    <x v="7"/>
  </r>
  <r>
    <s v="3820"/>
    <s v="2020-07-10 00:00:00"/>
    <s v="2020-07-10 11:48:00"/>
    <s v="Gasto"/>
    <s v="Con Compromiso"/>
    <s v="006"/>
    <x v="4"/>
    <x v="0"/>
    <s v="SERVICIOS DE DISTRIBUCIÓN DE ELECTRICIDAD, GAS Y AGUA (POR CUENTA PROPIA)"/>
    <s v="Nación"/>
    <x v="0"/>
    <s v="CSF"/>
    <n v="53566"/>
    <n v="0"/>
    <n v="53566"/>
    <n v="0"/>
    <s v="PAGO FACTURA DE SERVAF"/>
    <s v="4320"/>
    <s v="5020"/>
    <s v="5420"/>
    <s v="27820"/>
    <s v="180168820"/>
    <s v="-0"/>
    <x v="0"/>
    <x v="7"/>
  </r>
  <r>
    <s v="3820"/>
    <s v="2020-07-10 00:00:00"/>
    <s v="2020-07-10 11:48:00"/>
    <s v="Gasto"/>
    <s v="Con Compromiso"/>
    <s v="006"/>
    <x v="4"/>
    <x v="2"/>
    <s v="SERVICIOS DE ALCANTARILLADO, RECOLECCIÓN, TRATAMIENTO Y DISPOSICIÓN DE DESECHOS Y OTROS SERVICIOS DE SANEAMIENTO AMBIENTAL"/>
    <s v="Nación"/>
    <x v="0"/>
    <s v="CSF"/>
    <n v="13856"/>
    <n v="0"/>
    <n v="13856"/>
    <n v="0"/>
    <s v="PAGO FACTURA DE SERVAF"/>
    <s v="4320"/>
    <s v="5020"/>
    <s v="5420"/>
    <s v="27820"/>
    <s v="180168820"/>
    <s v="-0"/>
    <x v="0"/>
    <x v="7"/>
  </r>
  <r>
    <s v="3920"/>
    <s v="2020-07-22 00:00:00"/>
    <s v="2020-07-22 11:54:00"/>
    <s v="Gasto"/>
    <s v="Con Compromiso"/>
    <s v="006"/>
    <x v="4"/>
    <x v="6"/>
    <s v="SUBSIDIO DE ALIMENTACIÓN"/>
    <s v="Nación"/>
    <x v="0"/>
    <s v="CSF"/>
    <n v="431840"/>
    <n v="0"/>
    <n v="431840"/>
    <n v="0"/>
    <s v="PAGO NOMINA MES DE JULIO 2020"/>
    <s v="4420"/>
    <s v="5120, 5320"/>
    <s v="-0"/>
    <s v="27920, 28020, 28120, 28220, 28320, 28420, 28520, 28620, 28720, 28820, 28920, 29020, 29120, 29220, 29320, 29420, 30620, 30720, 30820, 30920, 31020"/>
    <s v="194935120, 194935220, 194935320, 194935420, 194935520, 194935620, 194935720, 194935820, 194935920, 194936020, 194936120, 194936220, 194936320, 194936420, 194936520, 194936620, 195051020, 195051120, 195051220, 195051320, 195051420"/>
    <s v="-0"/>
    <x v="0"/>
    <x v="7"/>
  </r>
  <r>
    <s v="3920"/>
    <s v="2020-07-22 00:00:00"/>
    <s v="2020-07-22 11:54:00"/>
    <s v="Gasto"/>
    <s v="Con Compromiso"/>
    <s v="006"/>
    <x v="4"/>
    <x v="9"/>
    <s v="BONIFICACIÓN POR SERVICIOS PRESTADOS"/>
    <s v="Nación"/>
    <x v="0"/>
    <s v="CSF"/>
    <n v="1665884"/>
    <n v="0"/>
    <n v="1665884"/>
    <n v="0"/>
    <s v="PAGO NOMINA MES DE JULIO 2020"/>
    <s v="4420"/>
    <s v="5120, 5320"/>
    <s v="-0"/>
    <s v="27920, 28020, 28120, 28220, 28320, 28420, 28520, 28620, 28720, 28820, 28920, 29020, 29120, 29220, 29320, 29420, 30620, 30720, 30820, 30920, 31020"/>
    <s v="194935120, 194935220, 194935320, 194935420, 194935520, 194935620, 194935720, 194935820, 194935920, 194936020, 194936120, 194936220, 194936320, 194936420, 194936520, 194936620, 195051020, 195051120, 195051220, 195051320, 195051420"/>
    <s v="-0"/>
    <x v="0"/>
    <x v="7"/>
  </r>
  <r>
    <s v="3920"/>
    <s v="2020-07-22 00:00:00"/>
    <s v="2020-07-22 11:54:00"/>
    <s v="Gasto"/>
    <s v="Con Compromiso"/>
    <s v="006"/>
    <x v="4"/>
    <x v="5"/>
    <s v="PRIMA TÉCNICA NO SALARIAL"/>
    <s v="Nación"/>
    <x v="0"/>
    <s v="CSF"/>
    <n v="2354967"/>
    <n v="0"/>
    <n v="2354967"/>
    <n v="0"/>
    <s v="PAGO NOMINA MES DE JULIO 2020"/>
    <s v="4420"/>
    <s v="5120, 5320"/>
    <s v="-0"/>
    <s v="27920, 28020, 28120, 28220, 28320, 28420, 28520, 28620, 28720, 28820, 28920, 29020, 29120, 29220, 29320, 29420, 30620, 30720, 30820, 30920, 31020"/>
    <s v="194935120, 194935220, 194935320, 194935420, 194935520, 194935620, 194935720, 194935820, 194935920, 194936020, 194936120, 194936220, 194936320, 194936420, 194936520, 194936620, 195051020, 195051120, 195051220, 195051320, 195051420"/>
    <s v="-0"/>
    <x v="0"/>
    <x v="7"/>
  </r>
  <r>
    <s v="3920"/>
    <s v="2020-07-22 00:00:00"/>
    <s v="2020-07-22 11:54:00"/>
    <s v="Gasto"/>
    <s v="Con Compromiso"/>
    <s v="006"/>
    <x v="4"/>
    <x v="8"/>
    <s v="SUELDO BÁSICO"/>
    <s v="Nación"/>
    <x v="0"/>
    <s v="CSF"/>
    <n v="34867485"/>
    <n v="0"/>
    <n v="34867485"/>
    <n v="0"/>
    <s v="PAGO NOMINA MES DE JULIO 2020"/>
    <s v="4420"/>
    <s v="5120, 5320"/>
    <s v="-0"/>
    <s v="27920, 28020, 28120, 28220, 28320, 28420, 28520, 28620, 28720, 28820, 28920, 29020, 29120, 29220, 29320, 29420, 30620, 30720, 30820, 30920, 31020"/>
    <s v="194935120, 194935220, 194935320, 194935420, 194935520, 194935620, 194935720, 194935820, 194935920, 194936020, 194936120, 194936220, 194936320, 194936420, 194936520, 194936620, 195051020, 195051120, 195051220, 195051320, 195051420"/>
    <s v="-0"/>
    <x v="0"/>
    <x v="7"/>
  </r>
  <r>
    <s v="3920"/>
    <s v="2020-07-22 00:00:00"/>
    <s v="2020-07-22 11:54:00"/>
    <s v="Gasto"/>
    <s v="Con Compromiso"/>
    <s v="006"/>
    <x v="4"/>
    <x v="4"/>
    <s v="PRIMA DE VACACIONES"/>
    <s v="Nación"/>
    <x v="0"/>
    <s v="CSF"/>
    <n v="4604290"/>
    <n v="0"/>
    <n v="4604290"/>
    <n v="0"/>
    <s v="PAGO NOMINA MES DE JULIO 2020"/>
    <s v="4420"/>
    <s v="5120, 5320"/>
    <s v="-0"/>
    <s v="27920, 28020, 28120, 28220, 28320, 28420, 28520, 28620, 28720, 28820, 28920, 29020, 29120, 29220, 29320, 29420, 30620, 30720, 30820, 30920, 31020"/>
    <s v="194935120, 194935220, 194935320, 194935420, 194935520, 194935620, 194935720, 194935820, 194935920, 194936020, 194936120, 194936220, 194936320, 194936420, 194936520, 194936620, 195051020, 195051120, 195051220, 195051320, 195051420"/>
    <s v="-0"/>
    <x v="0"/>
    <x v="7"/>
  </r>
  <r>
    <s v="3920"/>
    <s v="2020-07-22 00:00:00"/>
    <s v="2020-07-22 11:54:00"/>
    <s v="Gasto"/>
    <s v="Con Compromiso"/>
    <s v="006"/>
    <x v="4"/>
    <x v="10"/>
    <s v="SUELDO DE VACACIONES"/>
    <s v="Nación"/>
    <x v="0"/>
    <s v="CSF"/>
    <n v="5675355"/>
    <n v="0"/>
    <n v="5675355"/>
    <n v="0"/>
    <s v="PAGO NOMINA MES DE JULIO 2020"/>
    <s v="4420"/>
    <s v="5120, 5320"/>
    <s v="-0"/>
    <s v="27920, 28020, 28120, 28220, 28320, 28420, 28520, 28620, 28720, 28820, 28920, 29020, 29120, 29220, 29320, 29420, 30620, 30720, 30820, 30920, 31020"/>
    <s v="194935120, 194935220, 194935320, 194935420, 194935520, 194935620, 194935720, 194935820, 194935920, 194936020, 194936120, 194936220, 194936320, 194936420, 194936520, 194936620, 195051020, 195051120, 195051220, 195051320, 195051420"/>
    <s v="-0"/>
    <x v="0"/>
    <x v="7"/>
  </r>
  <r>
    <s v="3920"/>
    <s v="2020-07-22 00:00:00"/>
    <s v="2020-07-22 11:54:00"/>
    <s v="Gasto"/>
    <s v="Con Compromiso"/>
    <s v="006"/>
    <x v="4"/>
    <x v="7"/>
    <s v="BONIFICACIÓN ESPECIAL DE RECREACIÓN"/>
    <s v="Nación"/>
    <x v="0"/>
    <s v="CSF"/>
    <n v="431055"/>
    <n v="0"/>
    <n v="431055"/>
    <n v="0"/>
    <s v="PAGO NOMINA MES DE JULIO 2020"/>
    <s v="4420"/>
    <s v="5120, 5320"/>
    <s v="-0"/>
    <s v="27920, 28020, 28120, 28220, 28320, 28420, 28520, 28620, 28720, 28820, 28920, 29020, 29120, 29220, 29320, 29420, 30620, 30720, 30820, 30920, 31020"/>
    <s v="194935120, 194935220, 194935320, 194935420, 194935520, 194935620, 194935720, 194935820, 194935920, 194936020, 194936120, 194936220, 194936320, 194936420, 194936520, 194936620, 195051020, 195051120, 195051220, 195051320, 195051420"/>
    <s v="-0"/>
    <x v="0"/>
    <x v="7"/>
  </r>
  <r>
    <s v="3920"/>
    <s v="2020-07-22 00:00:00"/>
    <s v="2020-07-22 11:54:00"/>
    <s v="Gasto"/>
    <s v="Con Compromiso"/>
    <s v="006"/>
    <x v="4"/>
    <x v="28"/>
    <s v="AUXILIO DE CONECTIVIDAD DIGITAL"/>
    <s v="Nación"/>
    <x v="0"/>
    <s v="CSF"/>
    <n v="490271"/>
    <n v="0"/>
    <n v="490271"/>
    <n v="0"/>
    <s v="PAGO NOMINA MES DE JULIO 2020"/>
    <s v="4420"/>
    <s v="5120, 5320"/>
    <s v="-0"/>
    <s v="27920, 28020, 28120, 28220, 28320, 28420, 28520, 28620, 28720, 28820, 28920, 29020, 29120, 29220, 29320, 29420, 30620, 30720, 30820, 30920, 31020"/>
    <s v="194935120, 194935220, 194935320, 194935420, 194935520, 194935620, 194935720, 194935820, 194935920, 194936020, 194936120, 194936220, 194936320, 194936420, 194936520, 194936620, 195051020, 195051120, 195051220, 195051320, 195051420"/>
    <s v="-0"/>
    <x v="0"/>
    <x v="7"/>
  </r>
  <r>
    <s v="4020"/>
    <s v="2020-07-22 00:00:00"/>
    <s v="2020-07-22 12:00:00"/>
    <s v="Gasto"/>
    <s v="Con Compromiso"/>
    <s v="006"/>
    <x v="4"/>
    <x v="15"/>
    <s v="APORTES GENERALES AL SISTEMA DE RIESGOS LABORALES"/>
    <s v="Nación"/>
    <x v="0"/>
    <s v="CSF"/>
    <n v="480100"/>
    <n v="0"/>
    <n v="480100"/>
    <n v="0"/>
    <s v="PAGO APORTES PATRONALES NOMINA JULIO2020"/>
    <s v="4520"/>
    <s v="5220"/>
    <s v="-0"/>
    <s v="29520, 29620, 29720, 29820, 29920, 30020, 30120, 30220, 30320, 30420, 30520"/>
    <s v="194946120, 194946220, 194946320, 194946420, 194946520, 194946620, 194946720, 194946820, 194946920, 194947020, 194947120"/>
    <s v="-0"/>
    <x v="0"/>
    <x v="7"/>
  </r>
  <r>
    <s v="4020"/>
    <s v="2020-07-22 00:00:00"/>
    <s v="2020-07-22 12:00:00"/>
    <s v="Gasto"/>
    <s v="Con Compromiso"/>
    <s v="006"/>
    <x v="4"/>
    <x v="14"/>
    <s v="APORTES AL ICBF"/>
    <s v="Nación"/>
    <x v="0"/>
    <s v="CSF"/>
    <n v="1284900"/>
    <n v="0"/>
    <n v="1284900"/>
    <n v="0"/>
    <s v="PAGO APORTES PATRONALES NOMINA JULIO2020"/>
    <s v="4520"/>
    <s v="5220"/>
    <s v="-0"/>
    <s v="29520, 29620, 29720, 29820, 29920, 30020, 30120, 30220, 30320, 30420, 30520"/>
    <s v="194946120, 194946220, 194946320, 194946420, 194946520, 194946620, 194946720, 194946820, 194946920, 194947020, 194947120"/>
    <s v="-0"/>
    <x v="0"/>
    <x v="7"/>
  </r>
  <r>
    <s v="4020"/>
    <s v="2020-07-22 00:00:00"/>
    <s v="2020-07-22 12:00:00"/>
    <s v="Gasto"/>
    <s v="Con Compromiso"/>
    <s v="006"/>
    <x v="4"/>
    <x v="13"/>
    <s v="SALUD"/>
    <s v="Nación"/>
    <x v="0"/>
    <s v="CSF"/>
    <n v="3168900"/>
    <n v="0"/>
    <n v="3168900"/>
    <n v="0"/>
    <s v="PAGO APORTES PATRONALES NOMINA JULIO2020"/>
    <s v="4520"/>
    <s v="5220"/>
    <s v="-0"/>
    <s v="29520, 29620, 29720, 29820, 29920, 30020, 30120, 30220, 30320, 30420, 30520"/>
    <s v="194946120, 194946220, 194946320, 194946420, 194946520, 194946620, 194946720, 194946820, 194946920, 194947020, 194947120"/>
    <s v="-0"/>
    <x v="0"/>
    <x v="7"/>
  </r>
  <r>
    <s v="4020"/>
    <s v="2020-07-22 00:00:00"/>
    <s v="2020-07-22 12:00:00"/>
    <s v="Gasto"/>
    <s v="Con Compromiso"/>
    <s v="006"/>
    <x v="4"/>
    <x v="16"/>
    <s v="CAJAS DE COMPENSACIÓN FAMILIAR"/>
    <s v="Nación"/>
    <x v="0"/>
    <s v="CSF"/>
    <n v="1713000"/>
    <n v="0"/>
    <n v="1713000"/>
    <n v="0"/>
    <s v="PAGO APORTES PATRONALES NOMINA JULIO2020"/>
    <s v="4520"/>
    <s v="5220"/>
    <s v="-0"/>
    <s v="29520, 29620, 29720, 29820, 29920, 30020, 30120, 30220, 30320, 30420, 30520"/>
    <s v="194946120, 194946220, 194946320, 194946420, 194946520, 194946620, 194946720, 194946820, 194946920, 194947020, 194947120"/>
    <s v="-0"/>
    <x v="0"/>
    <x v="7"/>
  </r>
  <r>
    <s v="4020"/>
    <s v="2020-07-22 00:00:00"/>
    <s v="2020-07-22 12:00:00"/>
    <s v="Gasto"/>
    <s v="Con Compromiso"/>
    <s v="006"/>
    <x v="4"/>
    <x v="12"/>
    <s v="APORTES AL SENA"/>
    <s v="Nación"/>
    <x v="0"/>
    <s v="CSF"/>
    <n v="856800"/>
    <n v="0"/>
    <n v="856800"/>
    <n v="0"/>
    <s v="PAGO APORTES PATRONALES NOMINA JULIO2020"/>
    <s v="4520"/>
    <s v="5220"/>
    <s v="-0"/>
    <s v="29520, 29620, 29720, 29820, 29920, 30020, 30120, 30220, 30320, 30420, 30520"/>
    <s v="194946120, 194946220, 194946320, 194946420, 194946520, 194946620, 194946720, 194946820, 194946920, 194947020, 194947120"/>
    <s v="-0"/>
    <x v="0"/>
    <x v="7"/>
  </r>
  <r>
    <s v="4020"/>
    <s v="2020-07-22 00:00:00"/>
    <s v="2020-07-22 12:00:00"/>
    <s v="Gasto"/>
    <s v="Con Compromiso"/>
    <s v="006"/>
    <x v="4"/>
    <x v="11"/>
    <s v="PENSIONES"/>
    <s v="Nación"/>
    <x v="0"/>
    <s v="CSF"/>
    <n v="4473400"/>
    <n v="0"/>
    <n v="4473400"/>
    <n v="0"/>
    <s v="PAGO APORTES PATRONALES NOMINA JULIO2020"/>
    <s v="4520"/>
    <s v="5220"/>
    <s v="-0"/>
    <s v="29520, 29620, 29720, 29820, 29920, 30020, 30120, 30220, 30320, 30420, 30520"/>
    <s v="194946120, 194946220, 194946320, 194946420, 194946520, 194946620, 194946720, 194946820, 194946920, 194947020, 194947120"/>
    <s v="-0"/>
    <x v="0"/>
    <x v="7"/>
  </r>
  <r>
    <s v="4120"/>
    <s v="2020-08-03 00:00:00"/>
    <s v="2020-08-03 16:07:00"/>
    <s v="Gasto"/>
    <s v="Con Compromiso"/>
    <s v="006"/>
    <x v="4"/>
    <x v="2"/>
    <s v="SERVICIOS DE ALCANTARILLADO, RECOLECCIÓN, TRATAMIENTO Y DISPOSICIÓN DE DESECHOS Y OTROS SERVICIOS DE SANEAMIENTO AMBIENTAL"/>
    <s v="Nación"/>
    <x v="0"/>
    <s v="CSF"/>
    <n v="25180"/>
    <n v="0"/>
    <n v="25180"/>
    <n v="0"/>
    <s v="pago facturas acueducto"/>
    <s v="4620"/>
    <s v="5420"/>
    <s v="5520"/>
    <s v="31120"/>
    <s v="207362220"/>
    <s v="-0"/>
    <x v="0"/>
    <x v="7"/>
  </r>
  <r>
    <s v="4120"/>
    <s v="2020-08-03 00:00:00"/>
    <s v="2020-08-03 16:07:00"/>
    <s v="Gasto"/>
    <s v="Con Compromiso"/>
    <s v="006"/>
    <x v="4"/>
    <x v="0"/>
    <s v="SERVICIOS DE DISTRIBUCIÓN DE ELECTRICIDAD, GAS Y AGUA (POR CUENTA PROPIA)"/>
    <s v="Nación"/>
    <x v="0"/>
    <s v="CSF"/>
    <n v="50482"/>
    <n v="0"/>
    <n v="50482"/>
    <n v="0"/>
    <s v="pago facturas acueducto"/>
    <s v="4620"/>
    <s v="5420"/>
    <s v="5520"/>
    <s v="31120"/>
    <s v="207362220"/>
    <s v="-0"/>
    <x v="0"/>
    <x v="7"/>
  </r>
  <r>
    <s v="4220"/>
    <s v="2020-08-03 00:00:00"/>
    <s v="2020-08-03 16:09:00"/>
    <s v="Gasto"/>
    <s v="Con Compromiso"/>
    <s v="006"/>
    <x v="4"/>
    <x v="2"/>
    <s v="SERVICIOS DE ALCANTARILLADO, RECOLECCIÓN, TRATAMIENTO Y DISPOSICIÓN DE DESECHOS Y OTROS SERVICIOS DE SANEAMIENTO AMBIENTAL"/>
    <s v="Nación"/>
    <x v="0"/>
    <s v="CSF"/>
    <n v="31334"/>
    <n v="0"/>
    <n v="31334"/>
    <n v="0"/>
    <s v="pago factura energia"/>
    <s v="4720"/>
    <s v="5520"/>
    <s v="5620"/>
    <s v="31220"/>
    <s v="207390620"/>
    <s v="-0"/>
    <x v="0"/>
    <x v="7"/>
  </r>
  <r>
    <s v="4220"/>
    <s v="2020-08-03 00:00:00"/>
    <s v="2020-08-03 16:09:00"/>
    <s v="Gasto"/>
    <s v="Con Compromiso"/>
    <s v="006"/>
    <x v="4"/>
    <x v="0"/>
    <s v="SERVICIOS DE DISTRIBUCIÓN DE ELECTRICIDAD, GAS Y AGUA (POR CUENTA PROPIA)"/>
    <s v="Nación"/>
    <x v="0"/>
    <s v="CSF"/>
    <n v="1761786"/>
    <n v="0"/>
    <n v="1761786"/>
    <n v="0"/>
    <s v="pago factura energia"/>
    <s v="4720"/>
    <s v="5520"/>
    <s v="5620"/>
    <s v="31220"/>
    <s v="207390620"/>
    <s v="-0"/>
    <x v="0"/>
    <x v="7"/>
  </r>
  <r>
    <s v="4320"/>
    <s v="2020-08-20 00:00:00"/>
    <s v="2020-08-20 14:43:00"/>
    <s v="Gasto"/>
    <s v="Con Compromiso"/>
    <s v="006"/>
    <x v="4"/>
    <x v="0"/>
    <s v="SERVICIOS DE DISTRIBUCIÓN DE ELECTRICIDAD, GAS Y AGUA (POR CUENTA PROPIA)"/>
    <s v="Nación"/>
    <x v="0"/>
    <s v="CSF"/>
    <n v="25309"/>
    <n v="0"/>
    <n v="25309"/>
    <n v="0"/>
    <s v="PAGO SERVICIO DE ACUEDUCTO Y ALCANTARILLADO"/>
    <s v="5020"/>
    <s v="5620"/>
    <s v="6320"/>
    <s v="31920"/>
    <s v="223103920"/>
    <s v="-0"/>
    <x v="0"/>
    <x v="7"/>
  </r>
  <r>
    <s v="4320"/>
    <s v="2020-08-20 00:00:00"/>
    <s v="2020-08-20 14:43:00"/>
    <s v="Gasto"/>
    <s v="Con Compromiso"/>
    <s v="006"/>
    <x v="4"/>
    <x v="2"/>
    <s v="SERVICIOS DE ALCANTARILLADO, RECOLECCIÓN, TRATAMIENTO Y DISPOSICIÓN DE DESECHOS Y OTROS SERVICIOS DE SANEAMIENTO AMBIENTAL"/>
    <s v="Nación"/>
    <x v="0"/>
    <s v="CSF"/>
    <n v="17529"/>
    <n v="0"/>
    <n v="17529"/>
    <n v="0"/>
    <s v="PAGO SERVICIO DE ACUEDUCTO Y ALCANTARILLADO"/>
    <s v="5020"/>
    <s v="5620"/>
    <s v="6320"/>
    <s v="31920"/>
    <s v="223103920"/>
    <s v="-0"/>
    <x v="0"/>
    <x v="7"/>
  </r>
  <r>
    <s v="4420"/>
    <s v="2020-08-23 00:00:00"/>
    <s v="2020-08-23 14:33:00"/>
    <s v="Gasto"/>
    <s v="Con Compromiso"/>
    <s v="006"/>
    <x v="4"/>
    <x v="11"/>
    <s v="PENSIONES"/>
    <s v="Nación"/>
    <x v="0"/>
    <s v="CSF"/>
    <n v="4687800"/>
    <n v="0"/>
    <n v="4687800"/>
    <n v="0"/>
    <s v="PAGO DE APORTES PATRONALES NOMINA AGOSTO-20"/>
    <s v="4920"/>
    <s v="6020"/>
    <s v="-0"/>
    <s v="34020, 34120, 34220, 34320, 34420, 34520, 34620, 34720, 34820, 34920, 35020"/>
    <s v="226664620, 226664720, 226664820, 226664920, 226665020, 226665120, 226665220, 226665420, 226665520, 226665620, 226665720"/>
    <s v="-0"/>
    <x v="0"/>
    <x v="7"/>
  </r>
  <r>
    <s v="4420"/>
    <s v="2020-08-23 00:00:00"/>
    <s v="2020-08-23 14:33:00"/>
    <s v="Gasto"/>
    <s v="Con Compromiso"/>
    <s v="006"/>
    <x v="4"/>
    <x v="12"/>
    <s v="APORTES AL SENA"/>
    <s v="Nación"/>
    <x v="0"/>
    <s v="CSF"/>
    <n v="830900"/>
    <n v="0"/>
    <n v="830900"/>
    <n v="0"/>
    <s v="PAGO DE APORTES PATRONALES NOMINA AGOSTO-20"/>
    <s v="4920"/>
    <s v="6020"/>
    <s v="-0"/>
    <s v="34020, 34120, 34220, 34320, 34420, 34520, 34620, 34720, 34820, 34920, 35020"/>
    <s v="226664620, 226664720, 226664820, 226664920, 226665020, 226665120, 226665220, 226665420, 226665520, 226665620, 226665720"/>
    <s v="-0"/>
    <x v="0"/>
    <x v="7"/>
  </r>
  <r>
    <s v="4420"/>
    <s v="2020-08-23 00:00:00"/>
    <s v="2020-08-23 14:33:00"/>
    <s v="Gasto"/>
    <s v="Con Compromiso"/>
    <s v="006"/>
    <x v="4"/>
    <x v="16"/>
    <s v="CAJAS DE COMPENSACIÓN FAMILIAR"/>
    <s v="Nación"/>
    <x v="0"/>
    <s v="CSF"/>
    <n v="1660500"/>
    <n v="0"/>
    <n v="1660500"/>
    <n v="0"/>
    <s v="PAGO DE APORTES PATRONALES NOMINA AGOSTO-20"/>
    <s v="4920"/>
    <s v="6020"/>
    <s v="-0"/>
    <s v="34020, 34120, 34220, 34320, 34420, 34520, 34620, 34720, 34820, 34920, 35020"/>
    <s v="226664620, 226664720, 226664820, 226664920, 226665020, 226665120, 226665220, 226665420, 226665520, 226665620, 226665720"/>
    <s v="-0"/>
    <x v="0"/>
    <x v="7"/>
  </r>
  <r>
    <s v="4420"/>
    <s v="2020-08-23 00:00:00"/>
    <s v="2020-08-23 14:33:00"/>
    <s v="Gasto"/>
    <s v="Con Compromiso"/>
    <s v="006"/>
    <x v="4"/>
    <x v="14"/>
    <s v="APORTES AL ICBF"/>
    <s v="Nación"/>
    <x v="0"/>
    <s v="CSF"/>
    <n v="1245600"/>
    <n v="0"/>
    <n v="1245600"/>
    <n v="0"/>
    <s v="PAGO DE APORTES PATRONALES NOMINA AGOSTO-20"/>
    <s v="4920"/>
    <s v="6020"/>
    <s v="-0"/>
    <s v="34020, 34120, 34220, 34320, 34420, 34520, 34620, 34720, 34820, 34920, 35020"/>
    <s v="226664620, 226664720, 226664820, 226664920, 226665020, 226665120, 226665220, 226665420, 226665520, 226665620, 226665720"/>
    <s v="-0"/>
    <x v="0"/>
    <x v="7"/>
  </r>
  <r>
    <s v="4420"/>
    <s v="2020-08-23 00:00:00"/>
    <s v="2020-08-23 14:33:00"/>
    <s v="Gasto"/>
    <s v="Con Compromiso"/>
    <s v="006"/>
    <x v="4"/>
    <x v="13"/>
    <s v="SALUD"/>
    <s v="Nación"/>
    <x v="0"/>
    <s v="CSF"/>
    <n v="3320700"/>
    <n v="0"/>
    <n v="3320700"/>
    <n v="0"/>
    <s v="PAGO DE APORTES PATRONALES NOMINA AGOSTO-20"/>
    <s v="4920"/>
    <s v="6020"/>
    <s v="-0"/>
    <s v="34020, 34120, 34220, 34320, 34420, 34520, 34620, 34720, 34820, 34920, 35020"/>
    <s v="226664620, 226664720, 226664820, 226664920, 226665020, 226665120, 226665220, 226665420, 226665520, 226665620, 226665720"/>
    <s v="-0"/>
    <x v="0"/>
    <x v="7"/>
  </r>
  <r>
    <s v="4420"/>
    <s v="2020-08-23 00:00:00"/>
    <s v="2020-08-23 14:33:00"/>
    <s v="Gasto"/>
    <s v="Con Compromiso"/>
    <s v="006"/>
    <x v="4"/>
    <x v="15"/>
    <s v="APORTES GENERALES AL SISTEMA DE RIESGOS LABORALES"/>
    <s v="Nación"/>
    <x v="0"/>
    <s v="CSF"/>
    <n v="380000"/>
    <n v="0"/>
    <n v="380000"/>
    <n v="0"/>
    <s v="PAGO DE APORTES PATRONALES NOMINA AGOSTO-20"/>
    <s v="4920"/>
    <s v="6020"/>
    <s v="-0"/>
    <s v="34020, 34120, 34220, 34320, 34420, 34520, 34620, 34720, 34820, 34920, 35020"/>
    <s v="226664620, 226664720, 226664820, 226664920, 226665020, 226665120, 226665220, 226665420, 226665520, 226665620, 226665720"/>
    <s v="-0"/>
    <x v="0"/>
    <x v="7"/>
  </r>
  <r>
    <s v="4520"/>
    <s v="2020-08-24 00:00:00"/>
    <s v="2020-08-24 10:21:00"/>
    <s v="Gasto"/>
    <s v="Con Compromiso"/>
    <s v="006"/>
    <x v="4"/>
    <x v="4"/>
    <s v="PRIMA DE VACACIONES"/>
    <s v="Nación"/>
    <x v="0"/>
    <s v="CSF"/>
    <n v="1612546"/>
    <n v="0"/>
    <n v="1612546"/>
    <n v="0"/>
    <s v="PAGO NOMINA AGOSTO 2020"/>
    <s v="4820"/>
    <s v="5820, 5920"/>
    <s v="-0"/>
    <s v="32020, 32120, 32220, 32320, 32420, 32520, 32620, 32720, 32820, 32920, 33020, 33120, 33220, 33320, 33420, 33520, 33620, 33720, 33820, 33920"/>
    <s v="226642520, 226642620, 226642720, 226642820, 226642920, 226643020, 226643120, 226643220, 226643320, 226643420, 226643520, 226643620, 226643720, 226643820, 226643920, 226644020, 226644120, 226644220, 226644320, 226644420"/>
    <s v="-0"/>
    <x v="0"/>
    <x v="7"/>
  </r>
  <r>
    <s v="4520"/>
    <s v="2020-08-24 00:00:00"/>
    <s v="2020-08-24 10:21:00"/>
    <s v="Gasto"/>
    <s v="Con Compromiso"/>
    <s v="006"/>
    <x v="4"/>
    <x v="28"/>
    <s v="AUXILIO DE CONECTIVIDAD DIGITAL"/>
    <s v="Nación"/>
    <x v="0"/>
    <s v="CSF"/>
    <n v="435415"/>
    <n v="0"/>
    <n v="435415"/>
    <n v="0"/>
    <s v="PAGO NOMINA AGOSTO 2020"/>
    <s v="4820"/>
    <s v="5820, 5920"/>
    <s v="-0"/>
    <s v="32020, 32120, 32220, 32320, 32420, 32520, 32620, 32720, 32820, 32920, 33020, 33120, 33220, 33320, 33420, 33520, 33620, 33720, 33820, 33920"/>
    <s v="226642520, 226642620, 226642720, 226642820, 226642920, 226643020, 226643120, 226643220, 226643320, 226643420, 226643520, 226643620, 226643720, 226643820, 226643920, 226644020, 226644120, 226644220, 226644320, 226644420"/>
    <s v="-0"/>
    <x v="0"/>
    <x v="7"/>
  </r>
  <r>
    <s v="4520"/>
    <s v="2020-08-24 00:00:00"/>
    <s v="2020-08-24 10:21:00"/>
    <s v="Gasto"/>
    <s v="Con Compromiso"/>
    <s v="006"/>
    <x v="4"/>
    <x v="7"/>
    <s v="BONIFICACIÓN ESPECIAL DE RECREACIÓN"/>
    <s v="Nación"/>
    <x v="0"/>
    <s v="CSF"/>
    <n v="122449"/>
    <n v="0"/>
    <n v="122449"/>
    <n v="0"/>
    <s v="PAGO NOMINA AGOSTO 2020"/>
    <s v="4820"/>
    <s v="5820, 5920"/>
    <s v="-0"/>
    <s v="32020, 32120, 32220, 32320, 32420, 32520, 32620, 32720, 32820, 32920, 33020, 33120, 33220, 33320, 33420, 33520, 33620, 33720, 33820, 33920"/>
    <s v="226642520, 226642620, 226642720, 226642820, 226642920, 226643020, 226643120, 226643220, 226643320, 226643420, 226643520, 226643620, 226643720, 226643820, 226643920, 226644020, 226644120, 226644220, 226644320, 226644420"/>
    <s v="-0"/>
    <x v="0"/>
    <x v="7"/>
  </r>
  <r>
    <s v="4520"/>
    <s v="2020-08-24 00:00:00"/>
    <s v="2020-08-24 10:21:00"/>
    <s v="Gasto"/>
    <s v="Con Compromiso"/>
    <s v="006"/>
    <x v="4"/>
    <x v="6"/>
    <s v="SUBSIDIO DE ALIMENTACIÓN"/>
    <s v="Nación"/>
    <x v="0"/>
    <s v="CSF"/>
    <n v="374555"/>
    <n v="0"/>
    <n v="374555"/>
    <n v="0"/>
    <s v="PAGO NOMINA AGOSTO 2020"/>
    <s v="4820"/>
    <s v="5820, 5920"/>
    <s v="-0"/>
    <s v="32020, 32120, 32220, 32320, 32420, 32520, 32620, 32720, 32820, 32920, 33020, 33120, 33220, 33320, 33420, 33520, 33620, 33720, 33820, 33920"/>
    <s v="226642520, 226642620, 226642720, 226642820, 226642920, 226643020, 226643120, 226643220, 226643320, 226643420, 226643520, 226643620, 226643720, 226643820, 226643920, 226644020, 226644120, 226644220, 226644320, 226644420"/>
    <s v="-0"/>
    <x v="0"/>
    <x v="7"/>
  </r>
  <r>
    <s v="4520"/>
    <s v="2020-08-24 00:00:00"/>
    <s v="2020-08-24 10:21:00"/>
    <s v="Gasto"/>
    <s v="Con Compromiso"/>
    <s v="006"/>
    <x v="4"/>
    <x v="10"/>
    <s v="SUELDO DE VACACIONES"/>
    <s v="Nación"/>
    <x v="0"/>
    <s v="CSF"/>
    <n v="1576712"/>
    <n v="0"/>
    <n v="1576712"/>
    <n v="0"/>
    <s v="PAGO NOMINA AGOSTO 2020"/>
    <s v="4820"/>
    <s v="5820, 5920"/>
    <s v="-0"/>
    <s v="32020, 32120, 32220, 32320, 32420, 32520, 32620, 32720, 32820, 32920, 33020, 33120, 33220, 33320, 33420, 33520, 33620, 33720, 33820, 33920"/>
    <s v="226642520, 226642620, 226642720, 226642820, 226642920, 226643020, 226643120, 226643220, 226643320, 226643420, 226643520, 226643620, 226643720, 226643820, 226643920, 226644020, 226644120, 226644220, 226644320, 226644420"/>
    <s v="-0"/>
    <x v="0"/>
    <x v="7"/>
  </r>
  <r>
    <s v="4520"/>
    <s v="2020-08-24 00:00:00"/>
    <s v="2020-08-24 10:21:00"/>
    <s v="Gasto"/>
    <s v="Con Compromiso"/>
    <s v="006"/>
    <x v="4"/>
    <x v="8"/>
    <s v="SUELDO BÁSICO"/>
    <s v="Nación"/>
    <x v="0"/>
    <s v="CSF"/>
    <n v="29616570"/>
    <n v="0"/>
    <n v="29616570"/>
    <n v="0"/>
    <s v="PAGO NOMINA AGOSTO 2020"/>
    <s v="4820"/>
    <s v="5820, 5920"/>
    <s v="-0"/>
    <s v="32020, 32120, 32220, 32320, 32420, 32520, 32620, 32720, 32820, 32920, 33020, 33120, 33220, 33320, 33420, 33520, 33620, 33720, 33820, 33920"/>
    <s v="226642520, 226642620, 226642720, 226642820, 226642920, 226643020, 226643120, 226643220, 226643320, 226643420, 226643520, 226643620, 226643720, 226643820, 226643920, 226644020, 226644120, 226644220, 226644320, 226644420"/>
    <s v="-0"/>
    <x v="0"/>
    <x v="7"/>
  </r>
  <r>
    <s v="4520"/>
    <s v="2020-08-24 00:00:00"/>
    <s v="2020-08-24 10:21:00"/>
    <s v="Gasto"/>
    <s v="Con Compromiso"/>
    <s v="006"/>
    <x v="4"/>
    <x v="5"/>
    <s v="PRIMA TÉCNICA NO SALARIAL"/>
    <s v="Nación"/>
    <x v="0"/>
    <s v="CSF"/>
    <n v="2354967"/>
    <n v="0"/>
    <n v="2354967"/>
    <n v="0"/>
    <s v="PAGO NOMINA AGOSTO 2020"/>
    <s v="4820"/>
    <s v="5820, 5920"/>
    <s v="-0"/>
    <s v="32020, 32120, 32220, 32320, 32420, 32520, 32620, 32720, 32820, 32920, 33020, 33120, 33220, 33320, 33420, 33520, 33620, 33720, 33820, 33920"/>
    <s v="226642520, 226642620, 226642720, 226642820, 226642920, 226643020, 226643120, 226643220, 226643320, 226643420, 226643520, 226643620, 226643720, 226643820, 226643920, 226644020, 226644120, 226644220, 226644320, 226644420"/>
    <s v="-0"/>
    <x v="0"/>
    <x v="7"/>
  </r>
  <r>
    <s v="4520"/>
    <s v="2020-08-24 00:00:00"/>
    <s v="2020-08-24 10:21:00"/>
    <s v="Gasto"/>
    <s v="Con Compromiso"/>
    <s v="006"/>
    <x v="4"/>
    <x v="9"/>
    <s v="BONIFICACIÓN POR SERVICIOS PRESTADOS"/>
    <s v="Nación"/>
    <x v="0"/>
    <s v="CSF"/>
    <n v="3451641"/>
    <n v="0"/>
    <n v="3451641"/>
    <n v="0"/>
    <s v="PAGO NOMINA AGOSTO 2020"/>
    <s v="4820"/>
    <s v="5820, 5920"/>
    <s v="-0"/>
    <s v="32020, 32120, 32220, 32320, 32420, 32520, 32620, 32720, 32820, 32920, 33020, 33120, 33220, 33320, 33420, 33520, 33620, 33720, 33820, 33920"/>
    <s v="226642520, 226642620, 226642720, 226642820, 226642920, 226643020, 226643120, 226643220, 226643320, 226643420, 226643520, 226643620, 226643720, 226643820, 226643920, 226644020, 226644120, 226644220, 226644320, 226644420"/>
    <s v="-0"/>
    <x v="0"/>
    <x v="7"/>
  </r>
  <r>
    <s v="4620"/>
    <s v="2020-08-26 00:00:00"/>
    <s v="2020-08-26 12:34:00"/>
    <s v="Gasto"/>
    <s v="Con Compromiso"/>
    <s v="0500"/>
    <x v="4"/>
    <x v="22"/>
    <s v="ADQUISICIÓN DE BIENES Y SERVICIOS - SERVICIO DE INFORMACIÓN CATASTRAL - ACTUALIZACIÓN  Y GESTIÓN CATASTRAL  NACIONAL"/>
    <s v="Propios"/>
    <x v="1"/>
    <s v="CSF"/>
    <n v="3258617"/>
    <n v="-544617"/>
    <n v="2714000"/>
    <n v="0"/>
    <s v="ADQUISICIÓN DE BIENES Y SERVICIOS PARA VEHÍCULO  DE LA T. CAQUETA"/>
    <s v="5120"/>
    <s v="7920"/>
    <s v="13020"/>
    <s v="55020"/>
    <s v="393541220"/>
    <s v="-0"/>
    <x v="1"/>
    <x v="1"/>
  </r>
  <r>
    <s v="4720"/>
    <s v="2020-09-01 00:00:00"/>
    <s v="2020-09-01 14:57:00"/>
    <s v="Gasto"/>
    <s v="Con Compromiso"/>
    <s v="0500"/>
    <x v="4"/>
    <x v="22"/>
    <s v="ADQUISICIÓN DE BIENES Y SERVICIOS - SERVICIO DE INFORMACIÓN CATASTRAL - ACTUALIZACIÓN  Y GESTIÓN CATASTRAL  NACIONAL"/>
    <s v="Nación"/>
    <x v="2"/>
    <s v="CSF"/>
    <n v="2032955"/>
    <n v="-289000"/>
    <n v="1743955"/>
    <n v="0"/>
    <s v="PAGO VIATICOS Y GASTOS DE COMISION PARA CONDUCTOR"/>
    <s v="5220"/>
    <s v="6220"/>
    <s v="7120"/>
    <s v="35820"/>
    <s v="242852020"/>
    <s v="520"/>
    <x v="1"/>
    <x v="1"/>
  </r>
  <r>
    <s v="4820"/>
    <s v="2020-09-02 00:00:00"/>
    <s v="2020-09-02 16:42:00"/>
    <s v="Gasto"/>
    <s v="Con Compromiso"/>
    <s v="006"/>
    <x v="4"/>
    <x v="2"/>
    <s v="SERVICIOS DE ALCANTARILLADO, RECOLECCIÓN, TRATAMIENTO Y DISPOSICIÓN DE DESECHOS Y OTROS SERVICIOS DE SANEAMIENTO AMBIENTAL"/>
    <s v="Nación"/>
    <x v="0"/>
    <s v="CSF"/>
    <n v="31334"/>
    <n v="0"/>
    <n v="31334"/>
    <n v="0"/>
    <s v="PAGO FRAS DE ENERGIA"/>
    <s v="5320"/>
    <s v="6120"/>
    <s v="6920"/>
    <s v="35620"/>
    <s v="242783320"/>
    <s v="-0"/>
    <x v="0"/>
    <x v="7"/>
  </r>
  <r>
    <s v="4820"/>
    <s v="2020-09-02 00:00:00"/>
    <s v="2020-09-02 16:42:00"/>
    <s v="Gasto"/>
    <s v="Con Compromiso"/>
    <s v="006"/>
    <x v="4"/>
    <x v="0"/>
    <s v="SERVICIOS DE DISTRIBUCIÓN DE ELECTRICIDAD, GAS Y AGUA (POR CUENTA PROPIA)"/>
    <s v="Nación"/>
    <x v="0"/>
    <s v="CSF"/>
    <n v="1418096"/>
    <n v="0"/>
    <n v="1418096"/>
    <n v="0"/>
    <s v="PAGO FRAS DE ENERGIA"/>
    <s v="5320"/>
    <s v="6120"/>
    <s v="6920"/>
    <s v="35620"/>
    <s v="242783320"/>
    <s v="-0"/>
    <x v="0"/>
    <x v="7"/>
  </r>
  <r>
    <s v="4920"/>
    <s v="2020-09-18 00:00:00"/>
    <s v="2020-09-18 11:30:00"/>
    <s v="Gasto"/>
    <s v="Anulado"/>
    <s v="006"/>
    <x v="4"/>
    <x v="0"/>
    <s v="SERVICIOS DE DISTRIBUCIÓN DE ELECTRICIDAD, GAS Y AGUA (POR CUENTA PROPIA)"/>
    <s v="Nación"/>
    <x v="0"/>
    <s v="CSF"/>
    <n v="13680"/>
    <n v="-13680"/>
    <n v="0"/>
    <n v="0"/>
    <s v="pago factura de acueducto y alcantarillado"/>
    <s v="5420"/>
    <s v="6320"/>
    <s v="-0"/>
    <s v="-0"/>
    <s v="-0"/>
    <s v="-0"/>
    <x v="0"/>
    <x v="7"/>
  </r>
  <r>
    <s v="4920"/>
    <s v="2020-09-18 00:00:00"/>
    <s v="2020-09-18 11:30:00"/>
    <s v="Gasto"/>
    <s v="Anulado"/>
    <s v="006"/>
    <x v="4"/>
    <x v="2"/>
    <s v="SERVICIOS DE ALCANTARILLADO, RECOLECCIÓN, TRATAMIENTO Y DISPOSICIÓN DE DESECHOS Y OTROS SERVICIOS DE SANEAMIENTO AMBIENTAL"/>
    <s v="Nación"/>
    <x v="0"/>
    <s v="CSF"/>
    <n v="32800"/>
    <n v="-32800"/>
    <n v="0"/>
    <n v="0"/>
    <s v="pago factura de acueducto y alcantarillado"/>
    <s v="5420"/>
    <s v="6320"/>
    <s v="-0"/>
    <s v="-0"/>
    <s v="-0"/>
    <s v="-0"/>
    <x v="0"/>
    <x v="7"/>
  </r>
  <r>
    <s v="5020"/>
    <s v="2020-09-18 00:00:00"/>
    <s v="2020-09-18 12:28:00"/>
    <s v="Gasto"/>
    <s v="Con Compromiso"/>
    <s v="006"/>
    <x v="4"/>
    <x v="0"/>
    <s v="SERVICIOS DE DISTRIBUCIÓN DE ELECTRICIDAD, GAS Y AGUA (POR CUENTA PROPIA)"/>
    <s v="Nación"/>
    <x v="0"/>
    <s v="CSF"/>
    <n v="27360"/>
    <n v="0"/>
    <n v="27360"/>
    <n v="0"/>
    <s v="PAGO FACTURAS"/>
    <s v="5420"/>
    <s v="6420"/>
    <s v="7320"/>
    <s v="36020"/>
    <s v="258739220"/>
    <s v="-0"/>
    <x v="0"/>
    <x v="7"/>
  </r>
  <r>
    <s v="5020"/>
    <s v="2020-09-18 00:00:00"/>
    <s v="2020-09-18 12:28:00"/>
    <s v="Gasto"/>
    <s v="Con Compromiso"/>
    <s v="006"/>
    <x v="4"/>
    <x v="2"/>
    <s v="SERVICIOS DE ALCANTARILLADO, RECOLECCIÓN, TRATAMIENTO Y DISPOSICIÓN DE DESECHOS Y OTROS SERVICIOS DE SANEAMIENTO AMBIENTAL"/>
    <s v="Nación"/>
    <x v="0"/>
    <s v="CSF"/>
    <n v="19120"/>
    <n v="0"/>
    <n v="19120"/>
    <n v="0"/>
    <s v="PAGO FACTURAS"/>
    <s v="5420"/>
    <s v="6420"/>
    <s v="7320"/>
    <s v="36020"/>
    <s v="258739220"/>
    <s v="-0"/>
    <x v="0"/>
    <x v="7"/>
  </r>
  <r>
    <s v="5120"/>
    <s v="2020-09-21 00:00:00"/>
    <s v="2020-09-21 12:56:00"/>
    <s v="Gasto"/>
    <s v="Con Compromiso"/>
    <s v="006"/>
    <x v="4"/>
    <x v="28"/>
    <s v="AUXILIO DE CONECTIVIDAD DIGITAL"/>
    <s v="Nación"/>
    <x v="0"/>
    <s v="CSF"/>
    <n v="514270"/>
    <n v="0"/>
    <n v="514270"/>
    <n v="0"/>
    <s v="NOMINA SEPT-2020"/>
    <s v="5520"/>
    <s v="6520, 6620, 6820, 6920"/>
    <s v="-0"/>
    <s v="36120, 36220, 36320, 36420, 36520, 36620, 36720, 36820, 36920, 37020, 37120, 37220, 37320, 37420, 37520, 37620, 37720, 37820, 39020, 39120"/>
    <s v="262382820, 262382920, 262383020, 262383120, 262383220, 262383320, 262383420, 262383520, 262383620, 262383720, 262383820, 262383920, 262384020, 262384120, 262384220, 262384320, 262394220, 262394320, 268480120, 272645220"/>
    <s v="-0"/>
    <x v="0"/>
    <x v="7"/>
  </r>
  <r>
    <s v="5120"/>
    <s v="2020-09-21 00:00:00"/>
    <s v="2020-09-21 12:56:00"/>
    <s v="Gasto"/>
    <s v="Con Compromiso"/>
    <s v="006"/>
    <x v="4"/>
    <x v="5"/>
    <s v="PRIMA TÉCNICA NO SALARIAL"/>
    <s v="Nación"/>
    <x v="0"/>
    <s v="CSF"/>
    <n v="2354967"/>
    <n v="0"/>
    <n v="2354967"/>
    <n v="0"/>
    <s v="NOMINA SEPT-2020"/>
    <s v="5520"/>
    <s v="6520, 6620, 6820, 6920"/>
    <s v="-0"/>
    <s v="36120, 36220, 36320, 36420, 36520, 36620, 36720, 36820, 36920, 37020, 37120, 37220, 37320, 37420, 37520, 37620, 37720, 37820, 39020, 39120"/>
    <s v="262382820, 262382920, 262383020, 262383120, 262383220, 262383320, 262383420, 262383520, 262383620, 262383720, 262383820, 262383920, 262384020, 262384120, 262384220, 262384320, 262394220, 262394320, 268480120, 272645220"/>
    <s v="-0"/>
    <x v="0"/>
    <x v="7"/>
  </r>
  <r>
    <s v="5120"/>
    <s v="2020-09-21 00:00:00"/>
    <s v="2020-09-21 12:56:00"/>
    <s v="Gasto"/>
    <s v="Con Compromiso"/>
    <s v="006"/>
    <x v="4"/>
    <x v="8"/>
    <s v="SUELDO BÁSICO"/>
    <s v="Nación"/>
    <x v="0"/>
    <s v="CSF"/>
    <n v="35369620"/>
    <n v="0"/>
    <n v="35369620"/>
    <n v="0"/>
    <s v="NOMINA SEPT-2020"/>
    <s v="5520"/>
    <s v="6520, 6620, 6820, 6920"/>
    <s v="-0"/>
    <s v="36120, 36220, 36320, 36420, 36520, 36620, 36720, 36820, 36920, 37020, 37120, 37220, 37320, 37420, 37520, 37620, 37720, 37820, 39020, 39120"/>
    <s v="262382820, 262382920, 262383020, 262383120, 262383220, 262383320, 262383420, 262383520, 262383620, 262383720, 262383820, 262383920, 262384020, 262384120, 262384220, 262384320, 262394220, 262394320, 268480120, 272645220"/>
    <s v="-0"/>
    <x v="0"/>
    <x v="7"/>
  </r>
  <r>
    <s v="5120"/>
    <s v="2020-09-21 00:00:00"/>
    <s v="2020-09-21 12:56:00"/>
    <s v="Gasto"/>
    <s v="Con Compromiso"/>
    <s v="006"/>
    <x v="4"/>
    <x v="9"/>
    <s v="BONIFICACIÓN POR SERVICIOS PRESTADOS"/>
    <s v="Nación"/>
    <x v="0"/>
    <s v="CSF"/>
    <n v="877184"/>
    <n v="0"/>
    <n v="877184"/>
    <n v="0"/>
    <s v="NOMINA SEPT-2020"/>
    <s v="5520"/>
    <s v="6520, 6620, 6820, 6920"/>
    <s v="-0"/>
    <s v="36120, 36220, 36320, 36420, 36520, 36620, 36720, 36820, 36920, 37020, 37120, 37220, 37320, 37420, 37520, 37620, 37720, 37820, 39020, 39120"/>
    <s v="262382820, 262382920, 262383020, 262383120, 262383220, 262383320, 262383420, 262383520, 262383620, 262383720, 262383820, 262383920, 262384020, 262384120, 262384220, 262384320, 262394220, 262394320, 268480120, 272645220"/>
    <s v="-0"/>
    <x v="0"/>
    <x v="7"/>
  </r>
  <r>
    <s v="5120"/>
    <s v="2020-09-21 00:00:00"/>
    <s v="2020-09-21 12:56:00"/>
    <s v="Gasto"/>
    <s v="Con Compromiso"/>
    <s v="006"/>
    <x v="4"/>
    <x v="7"/>
    <s v="BONIFICACIÓN ESPECIAL DE RECREACIÓN"/>
    <s v="Nación"/>
    <x v="0"/>
    <s v="CSF"/>
    <n v="334166"/>
    <n v="0"/>
    <n v="334166"/>
    <n v="0"/>
    <s v="NOMINA SEPT-2020"/>
    <s v="5520"/>
    <s v="6520, 6620, 6820, 6920"/>
    <s v="-0"/>
    <s v="36120, 36220, 36320, 36420, 36520, 36620, 36720, 36820, 36920, 37020, 37120, 37220, 37320, 37420, 37520, 37620, 37720, 37820, 39020, 39120"/>
    <s v="262382820, 262382920, 262383020, 262383120, 262383220, 262383320, 262383420, 262383520, 262383620, 262383720, 262383820, 262383920, 262384020, 262384120, 262384220, 262384320, 262394220, 262394320, 268480120, 272645220"/>
    <s v="-0"/>
    <x v="0"/>
    <x v="7"/>
  </r>
  <r>
    <s v="5120"/>
    <s v="2020-09-21 00:00:00"/>
    <s v="2020-09-21 12:56:00"/>
    <s v="Gasto"/>
    <s v="Con Compromiso"/>
    <s v="006"/>
    <x v="4"/>
    <x v="4"/>
    <s v="PRIMA DE VACACIONES"/>
    <s v="Nación"/>
    <x v="0"/>
    <s v="CSF"/>
    <n v="3499727"/>
    <n v="0"/>
    <n v="3499727"/>
    <n v="0"/>
    <s v="NOMINA SEPT-2020"/>
    <s v="5520"/>
    <s v="6520, 6620, 6820, 6920"/>
    <s v="-0"/>
    <s v="36120, 36220, 36320, 36420, 36520, 36620, 36720, 36820, 36920, 37020, 37120, 37220, 37320, 37420, 37520, 37620, 37720, 37820, 39020, 39120"/>
    <s v="262382820, 262382920, 262383020, 262383120, 262383220, 262383320, 262383420, 262383520, 262383620, 262383720, 262383820, 262383920, 262384020, 262384120, 262384220, 262384320, 262394220, 262394320, 268480120, 272645220"/>
    <s v="-0"/>
    <x v="0"/>
    <x v="7"/>
  </r>
  <r>
    <s v="5120"/>
    <s v="2020-09-21 00:00:00"/>
    <s v="2020-09-21 12:56:00"/>
    <s v="Gasto"/>
    <s v="Con Compromiso"/>
    <s v="006"/>
    <x v="4"/>
    <x v="10"/>
    <s v="SUELDO DE VACACIONES"/>
    <s v="Nación"/>
    <x v="0"/>
    <s v="CSF"/>
    <n v="4666302"/>
    <n v="0"/>
    <n v="4666302"/>
    <n v="0"/>
    <s v="NOMINA SEPT-2020"/>
    <s v="5520"/>
    <s v="6520, 6620, 6820, 6920"/>
    <s v="-0"/>
    <s v="36120, 36220, 36320, 36420, 36520, 36620, 36720, 36820, 36920, 37020, 37120, 37220, 37320, 37420, 37520, 37620, 37720, 37820, 39020, 39120"/>
    <s v="262382820, 262382920, 262383020, 262383120, 262383220, 262383320, 262383420, 262383520, 262383620, 262383720, 262383820, 262383920, 262384020, 262384120, 262384220, 262384320, 262394220, 262394320, 268480120, 272645220"/>
    <s v="-0"/>
    <x v="0"/>
    <x v="7"/>
  </r>
  <r>
    <s v="5120"/>
    <s v="2020-09-21 00:00:00"/>
    <s v="2020-09-21 12:56:00"/>
    <s v="Gasto"/>
    <s v="Con Compromiso"/>
    <s v="006"/>
    <x v="4"/>
    <x v="6"/>
    <s v="SUBSIDIO DE ALIMENTACIÓN"/>
    <s v="Nación"/>
    <x v="0"/>
    <s v="CSF"/>
    <n v="453873"/>
    <n v="0"/>
    <n v="453873"/>
    <n v="0"/>
    <s v="NOMINA SEPT-2020"/>
    <s v="5520"/>
    <s v="6520, 6620, 6820, 6920"/>
    <s v="-0"/>
    <s v="36120, 36220, 36320, 36420, 36520, 36620, 36720, 36820, 36920, 37020, 37120, 37220, 37320, 37420, 37520, 37620, 37720, 37820, 39020, 39120"/>
    <s v="262382820, 262382920, 262383020, 262383120, 262383220, 262383320, 262383420, 262383520, 262383620, 262383720, 262383820, 262383920, 262384020, 262384120, 262384220, 262384320, 262394220, 262394320, 268480120, 272645220"/>
    <s v="-0"/>
    <x v="0"/>
    <x v="7"/>
  </r>
  <r>
    <s v="5220"/>
    <s v="2020-09-21 00:00:00"/>
    <s v="2020-09-21 13:04:00"/>
    <s v="Gasto"/>
    <s v="Con Compromiso"/>
    <s v="006"/>
    <x v="4"/>
    <x v="13"/>
    <s v="SALUD"/>
    <s v="Nación"/>
    <x v="0"/>
    <s v="CSF"/>
    <n v="3102000"/>
    <n v="0"/>
    <n v="3102000"/>
    <n v="0"/>
    <s v="PAGO APORTES PATRONALES MNOMINA SEPT-20"/>
    <s v="5620"/>
    <s v="6720"/>
    <s v="-0"/>
    <s v="37920, 38020, 38120, 38220, 38320, 38420, 38520, 38620, 38720, 38820, 38920"/>
    <s v="262425020, 262425120, 262425220, 262425320, 262425420, 262425520, 262425620, 262425720, 262425820, 262425920, 262426020"/>
    <s v="-0"/>
    <x v="0"/>
    <x v="7"/>
  </r>
  <r>
    <s v="5220"/>
    <s v="2020-09-21 00:00:00"/>
    <s v="2020-09-21 13:04:00"/>
    <s v="Gasto"/>
    <s v="Con Compromiso"/>
    <s v="006"/>
    <x v="4"/>
    <x v="15"/>
    <s v="APORTES GENERALES AL SISTEMA DE RIESGOS LABORALES"/>
    <s v="Nación"/>
    <x v="0"/>
    <s v="CSF"/>
    <n v="442900"/>
    <n v="0"/>
    <n v="442900"/>
    <n v="0"/>
    <s v="PAGO APORTES PATRONALES MNOMINA SEPT-20"/>
    <s v="5620"/>
    <s v="6720"/>
    <s v="-0"/>
    <s v="37920, 38020, 38120, 38220, 38320, 38420, 38520, 38620, 38720, 38820, 38920"/>
    <s v="262425020, 262425120, 262425220, 262425320, 262425420, 262425520, 262425620, 262425720, 262425820, 262425920, 262426020"/>
    <s v="-0"/>
    <x v="0"/>
    <x v="7"/>
  </r>
  <r>
    <s v="5220"/>
    <s v="2020-09-21 00:00:00"/>
    <s v="2020-09-21 13:04:00"/>
    <s v="Gasto"/>
    <s v="Con Compromiso"/>
    <s v="006"/>
    <x v="4"/>
    <x v="12"/>
    <s v="APORTES AL SENA"/>
    <s v="Nación"/>
    <x v="0"/>
    <s v="CSF"/>
    <n v="791900"/>
    <n v="0"/>
    <n v="791900"/>
    <n v="0"/>
    <s v="PAGO APORTES PATRONALES MNOMINA SEPT-20"/>
    <s v="5620"/>
    <s v="6720"/>
    <s v="-0"/>
    <s v="37920, 38020, 38120, 38220, 38320, 38420, 38520, 38620, 38720, 38820, 38920"/>
    <s v="262425020, 262425120, 262425220, 262425320, 262425420, 262425520, 262425620, 262425720, 262425820, 262425920, 262426020"/>
    <s v="-0"/>
    <x v="0"/>
    <x v="7"/>
  </r>
  <r>
    <s v="5220"/>
    <s v="2020-09-21 00:00:00"/>
    <s v="2020-09-21 13:04:00"/>
    <s v="Gasto"/>
    <s v="Con Compromiso"/>
    <s v="006"/>
    <x v="4"/>
    <x v="11"/>
    <s v="PENSIONES"/>
    <s v="Nación"/>
    <x v="0"/>
    <s v="CSF"/>
    <n v="4378800"/>
    <n v="0"/>
    <n v="4378800"/>
    <n v="0"/>
    <s v="PAGO APORTES PATRONALES MNOMINA SEPT-20"/>
    <s v="5620"/>
    <s v="6720"/>
    <s v="-0"/>
    <s v="37920, 38020, 38120, 38220, 38320, 38420, 38520, 38620, 38720, 38820, 38920"/>
    <s v="262425020, 262425120, 262425220, 262425320, 262425420, 262425520, 262425620, 262425720, 262425820, 262425920, 262426020"/>
    <s v="-0"/>
    <x v="0"/>
    <x v="7"/>
  </r>
  <r>
    <s v="5220"/>
    <s v="2020-09-21 00:00:00"/>
    <s v="2020-09-21 13:04:00"/>
    <s v="Gasto"/>
    <s v="Con Compromiso"/>
    <s v="006"/>
    <x v="4"/>
    <x v="14"/>
    <s v="APORTES AL ICBF"/>
    <s v="Nación"/>
    <x v="0"/>
    <s v="CSF"/>
    <n v="1187500"/>
    <n v="0"/>
    <n v="1187500"/>
    <n v="0"/>
    <s v="PAGO APORTES PATRONALES MNOMINA SEPT-20"/>
    <s v="5620"/>
    <s v="6720"/>
    <s v="-0"/>
    <s v="37920, 38020, 38120, 38220, 38320, 38420, 38520, 38620, 38720, 38820, 38920"/>
    <s v="262425020, 262425120, 262425220, 262425320, 262425420, 262425520, 262425620, 262425720, 262425820, 262425920, 262426020"/>
    <s v="-0"/>
    <x v="0"/>
    <x v="7"/>
  </r>
  <r>
    <s v="5220"/>
    <s v="2020-09-21 00:00:00"/>
    <s v="2020-09-21 13:04:00"/>
    <s v="Gasto"/>
    <s v="Con Compromiso"/>
    <s v="006"/>
    <x v="4"/>
    <x v="16"/>
    <s v="CAJAS DE COMPENSACIÓN FAMILIAR"/>
    <s v="Nación"/>
    <x v="0"/>
    <s v="CSF"/>
    <n v="1583200"/>
    <n v="0"/>
    <n v="1583200"/>
    <n v="0"/>
    <s v="PAGO APORTES PATRONALES MNOMINA SEPT-20"/>
    <s v="5620"/>
    <s v="6720"/>
    <s v="-0"/>
    <s v="37920, 38020, 38120, 38220, 38320, 38420, 38520, 38620, 38720, 38820, 38920"/>
    <s v="262425020, 262425120, 262425220, 262425320, 262425420, 262425520, 262425620, 262425720, 262425820, 262425920, 262426020"/>
    <s v="-0"/>
    <x v="0"/>
    <x v="7"/>
  </r>
  <r>
    <s v="5320"/>
    <s v="2020-10-01 00:00:00"/>
    <s v="2020-10-01 13:32:00"/>
    <s v="Gasto"/>
    <s v="Con Compromiso"/>
    <s v="0500"/>
    <x v="4"/>
    <x v="22"/>
    <s v="ADQUISICIÓN DE BIENES Y SERVICIOS - SERVICIO DE INFORMACIÓN CATASTRAL - ACTUALIZACIÓN  Y GESTIÓN CATASTRAL  NACIONAL"/>
    <s v="Nación"/>
    <x v="2"/>
    <s v="CSF"/>
    <n v="2989683"/>
    <n v="0"/>
    <n v="2989683"/>
    <n v="0"/>
    <s v="ANTICIPO DE COMISION PARA ALFONSO VALENCIANO DIAZ A SAN VICENTE"/>
    <s v="5720"/>
    <s v="7120"/>
    <s v="7720"/>
    <s v="39420"/>
    <s v="273890120"/>
    <s v="-0"/>
    <x v="1"/>
    <x v="1"/>
  </r>
  <r>
    <s v="5420"/>
    <s v="2020-10-01 00:00:00"/>
    <s v="2020-10-01 15:49:00"/>
    <s v="Gasto"/>
    <s v="Con Compromiso"/>
    <s v="006"/>
    <x v="4"/>
    <x v="0"/>
    <s v="SERVICIOS DE DISTRIBUCIÓN DE ELECTRICIDAD, GAS Y AGUA (POR CUENTA PROPIA)"/>
    <s v="Nación"/>
    <x v="0"/>
    <s v="CSF"/>
    <n v="2116112"/>
    <n v="0"/>
    <n v="2116112"/>
    <n v="0"/>
    <s v="PAGO FACTURAS DE ENERGIA"/>
    <s v="5820"/>
    <s v="7020"/>
    <s v="7520"/>
    <s v="39220"/>
    <s v="272909320"/>
    <s v="-0"/>
    <x v="0"/>
    <x v="7"/>
  </r>
  <r>
    <s v="5420"/>
    <s v="2020-10-01 00:00:00"/>
    <s v="2020-10-01 15:49:00"/>
    <s v="Gasto"/>
    <s v="Con Compromiso"/>
    <s v="006"/>
    <x v="4"/>
    <x v="2"/>
    <s v="SERVICIOS DE ALCANTARILLADO, RECOLECCIÓN, TRATAMIENTO Y DISPOSICIÓN DE DESECHOS Y OTROS SERVICIOS DE SANEAMIENTO AMBIENTAL"/>
    <s v="Nación"/>
    <x v="0"/>
    <s v="CSF"/>
    <n v="62668"/>
    <n v="0"/>
    <n v="62668"/>
    <n v="0"/>
    <s v="PAGO FACTURAS DE ENERGIA"/>
    <s v="5820"/>
    <s v="7020"/>
    <s v="7520"/>
    <s v="39220"/>
    <s v="272909320"/>
    <s v="-0"/>
    <x v="0"/>
    <x v="7"/>
  </r>
  <r>
    <s v="5520"/>
    <s v="2020-10-05 00:00:00"/>
    <s v="2020-10-05 17:36:00"/>
    <s v="Gasto"/>
    <s v="Con Compromiso"/>
    <s v="006"/>
    <x v="4"/>
    <x v="19"/>
    <s v="VIÁTICOS DE LOS FUNCIONARIOS EN COMISIÓN"/>
    <s v="Propios"/>
    <x v="1"/>
    <s v="CSF"/>
    <n v="543092"/>
    <n v="0"/>
    <n v="543092"/>
    <n v="0"/>
    <s v="PAGO ANTICIPO DE COMISION PARA DIRECTOR T. A BOGOTA"/>
    <s v="5920"/>
    <s v="7220"/>
    <s v="8420"/>
    <s v="40120"/>
    <s v="278835120"/>
    <s v="-0"/>
    <x v="0"/>
    <x v="7"/>
  </r>
  <r>
    <s v="5620"/>
    <s v="2020-10-09 00:00:00"/>
    <s v="2020-10-09 17:36:00"/>
    <s v="Gasto"/>
    <s v="Con Compromiso"/>
    <s v="0500"/>
    <x v="4"/>
    <x v="22"/>
    <s v="ADQUISICIÓN DE BIENES Y SERVICIOS - SERVICIO DE INFORMACIÓN CATASTRAL - ACTUALIZACIÓN  Y GESTIÓN CATASTRAL  NACIONAL"/>
    <s v="Propios"/>
    <x v="1"/>
    <s v="CSF"/>
    <n v="6154482"/>
    <n v="0"/>
    <n v="6154482"/>
    <n v="0"/>
    <s v="PAGO ANTICIPO COMISION A FUNCIONARIOS CAQUETA"/>
    <s v="6020"/>
    <s v="7320, 7420"/>
    <s v="8620, 8720"/>
    <s v="40320, 40420"/>
    <s v="283350120, 283351320"/>
    <s v="-0"/>
    <x v="1"/>
    <x v="1"/>
  </r>
  <r>
    <s v="5720"/>
    <s v="2020-10-21 00:00:00"/>
    <s v="2020-10-21 21:31:00"/>
    <s v="Gasto"/>
    <s v="Con Compromiso"/>
    <s v="006"/>
    <x v="4"/>
    <x v="8"/>
    <s v="SUELDO BÁSICO"/>
    <s v="Nación"/>
    <x v="0"/>
    <s v="CSF"/>
    <n v="36355146"/>
    <n v="0"/>
    <n v="36355146"/>
    <n v="0"/>
    <s v="PAGO NOMINA MES DE OCT-2020"/>
    <s v="6120"/>
    <s v="7620"/>
    <s v="-0"/>
    <s v="40520, 40620, 40720, 40820, 40920, 41020, 41120, 41220, 41320, 41420, 41520, 41620, 41720, 41820, 41920, 42020, 42120"/>
    <s v="293709420, 293709520, 293709620, 293709720, 293709820, 293709920, 293710020, 293710120, 293710220, 293710320, 293710420, 293710520, 293710620, 293710720, 293710820, 293710920, 293711020"/>
    <s v="-0"/>
    <x v="0"/>
    <x v="7"/>
  </r>
  <r>
    <s v="5720"/>
    <s v="2020-10-21 00:00:00"/>
    <s v="2020-10-21 21:31:00"/>
    <s v="Gasto"/>
    <s v="Con Compromiso"/>
    <s v="006"/>
    <x v="4"/>
    <x v="28"/>
    <s v="AUXILIO DE CONECTIVIDAD DIGITAL"/>
    <s v="Nación"/>
    <x v="0"/>
    <s v="CSF"/>
    <n v="575982"/>
    <n v="0"/>
    <n v="575982"/>
    <n v="0"/>
    <s v="PAGO NOMINA MES DE OCT-2020"/>
    <s v="6120"/>
    <s v="7620"/>
    <s v="-0"/>
    <s v="40520, 40620, 40720, 40820, 40920, 41020, 41120, 41220, 41320, 41420, 41520, 41620, 41720, 41820, 41920, 42020, 42120"/>
    <s v="293709420, 293709520, 293709620, 293709720, 293709820, 293709920, 293710020, 293710120, 293710220, 293710320, 293710420, 293710520, 293710620, 293710720, 293710820, 293710920, 293711020"/>
    <s v="-0"/>
    <x v="0"/>
    <x v="7"/>
  </r>
  <r>
    <s v="5720"/>
    <s v="2020-10-21 00:00:00"/>
    <s v="2020-10-21 21:31:00"/>
    <s v="Gasto"/>
    <s v="Con Compromiso"/>
    <s v="006"/>
    <x v="4"/>
    <x v="6"/>
    <s v="SUBSIDIO DE ALIMENTACIÓN"/>
    <s v="Nación"/>
    <x v="0"/>
    <s v="CSF"/>
    <n v="502345"/>
    <n v="0"/>
    <n v="502345"/>
    <n v="0"/>
    <s v="PAGO NOMINA MES DE OCT-2020"/>
    <s v="6120"/>
    <s v="7620"/>
    <s v="-0"/>
    <s v="40520, 40620, 40720, 40820, 40920, 41020, 41120, 41220, 41320, 41420, 41520, 41620, 41720, 41820, 41920, 42020, 42120"/>
    <s v="293709420, 293709520, 293709620, 293709720, 293709820, 293709920, 293710020, 293710120, 293710220, 293710320, 293710420, 293710520, 293710620, 293710720, 293710820, 293710920, 293711020"/>
    <s v="-0"/>
    <x v="0"/>
    <x v="7"/>
  </r>
  <r>
    <s v="5720"/>
    <s v="2020-10-21 00:00:00"/>
    <s v="2020-10-21 21:31:00"/>
    <s v="Gasto"/>
    <s v="Con Compromiso"/>
    <s v="006"/>
    <x v="4"/>
    <x v="5"/>
    <s v="PRIMA TÉCNICA NO SALARIAL"/>
    <s v="Nación"/>
    <x v="0"/>
    <s v="CSF"/>
    <n v="2354967"/>
    <n v="0"/>
    <n v="2354967"/>
    <n v="0"/>
    <s v="PAGO NOMINA MES DE OCT-2020"/>
    <s v="6120"/>
    <s v="7620"/>
    <s v="-0"/>
    <s v="40520, 40620, 40720, 40820, 40920, 41020, 41120, 41220, 41320, 41420, 41520, 41620, 41720, 41820, 41920, 42020, 42120"/>
    <s v="293709420, 293709520, 293709620, 293709720, 293709820, 293709920, 293710020, 293710120, 293710220, 293710320, 293710420, 293710520, 293710620, 293710720, 293710820, 293710920, 293711020"/>
    <s v="-0"/>
    <x v="0"/>
    <x v="7"/>
  </r>
  <r>
    <s v="5820"/>
    <s v="2020-10-21 00:00:00"/>
    <s v="2020-10-21 21:35:00"/>
    <s v="Gasto"/>
    <s v="Con Compromiso"/>
    <s v="006"/>
    <x v="4"/>
    <x v="16"/>
    <s v="CAJAS DE COMPENSACIÓN FAMILIAR"/>
    <s v="Nación"/>
    <x v="0"/>
    <s v="CSF"/>
    <n v="1505000"/>
    <n v="0"/>
    <n v="1505000"/>
    <n v="0"/>
    <s v="PAGO APORTES PATRONALES NOMINA OCT-20"/>
    <s v="6220"/>
    <s v="7720"/>
    <s v="-0"/>
    <s v="42220, 42320, 42420, 42520, 42620, 42720, 42820, 42920, 43020, 43120, 43220"/>
    <s v="293923120, 293923220, 293923320, 293923420, 293923520, 293923720, 293923820, 293923920, 293924020, 293924120, 293924220"/>
    <s v="-0"/>
    <x v="0"/>
    <x v="7"/>
  </r>
  <r>
    <s v="5820"/>
    <s v="2020-10-21 00:00:00"/>
    <s v="2020-10-21 21:35:00"/>
    <s v="Gasto"/>
    <s v="Con Compromiso"/>
    <s v="006"/>
    <x v="4"/>
    <x v="13"/>
    <s v="SALUD"/>
    <s v="Nación"/>
    <x v="0"/>
    <s v="CSF"/>
    <n v="3104400"/>
    <n v="0"/>
    <n v="3104400"/>
    <n v="0"/>
    <s v="PAGO APORTES PATRONALES NOMINA OCT-20"/>
    <s v="6220"/>
    <s v="7720"/>
    <s v="-0"/>
    <s v="42220, 42320, 42420, 42520, 42620, 42720, 42820, 42920, 43020, 43120, 43220"/>
    <s v="293923120, 293923220, 293923320, 293923420, 293923520, 293923720, 293923820, 293923920, 293924020, 293924120, 293924220"/>
    <s v="-0"/>
    <x v="0"/>
    <x v="7"/>
  </r>
  <r>
    <s v="5820"/>
    <s v="2020-10-21 00:00:00"/>
    <s v="2020-10-21 21:35:00"/>
    <s v="Gasto"/>
    <s v="Con Compromiso"/>
    <s v="006"/>
    <x v="4"/>
    <x v="11"/>
    <s v="PENSIONES"/>
    <s v="Nación"/>
    <x v="0"/>
    <s v="CSF"/>
    <n v="4382400"/>
    <n v="0"/>
    <n v="4382400"/>
    <n v="0"/>
    <s v="PAGO APORTES PATRONALES NOMINA OCT-20"/>
    <s v="6220"/>
    <s v="7720"/>
    <s v="-0"/>
    <s v="42220, 42320, 42420, 42520, 42620, 42720, 42820, 42920, 43020, 43120, 43220"/>
    <s v="293923120, 293923220, 293923320, 293923420, 293923520, 293923720, 293923820, 293923920, 293924020, 293924120, 293924220"/>
    <s v="-0"/>
    <x v="0"/>
    <x v="7"/>
  </r>
  <r>
    <s v="5820"/>
    <s v="2020-10-21 00:00:00"/>
    <s v="2020-10-21 21:35:00"/>
    <s v="Gasto"/>
    <s v="Con Compromiso"/>
    <s v="006"/>
    <x v="4"/>
    <x v="15"/>
    <s v="APORTES GENERALES AL SISTEMA DE RIESGOS LABORALES"/>
    <s v="Nación"/>
    <x v="0"/>
    <s v="CSF"/>
    <n v="460900"/>
    <n v="0"/>
    <n v="460900"/>
    <n v="0"/>
    <s v="PAGO APORTES PATRONALES NOMINA OCT-20"/>
    <s v="6220"/>
    <s v="7720"/>
    <s v="-0"/>
    <s v="42220, 42320, 42420, 42520, 42620, 42720, 42820, 42920, 43020, 43120, 43220"/>
    <s v="293923120, 293923220, 293923320, 293923420, 293923520, 293923720, 293923820, 293923920, 293924020, 293924120, 293924220"/>
    <s v="-0"/>
    <x v="0"/>
    <x v="7"/>
  </r>
  <r>
    <s v="5820"/>
    <s v="2020-10-21 00:00:00"/>
    <s v="2020-10-21 21:35:00"/>
    <s v="Gasto"/>
    <s v="Con Compromiso"/>
    <s v="006"/>
    <x v="4"/>
    <x v="12"/>
    <s v="APORTES AL SENA"/>
    <s v="Nación"/>
    <x v="0"/>
    <s v="CSF"/>
    <n v="752700"/>
    <n v="0"/>
    <n v="752700"/>
    <n v="0"/>
    <s v="PAGO APORTES PATRONALES NOMINA OCT-20"/>
    <s v="6220"/>
    <s v="7720"/>
    <s v="-0"/>
    <s v="42220, 42320, 42420, 42520, 42620, 42720, 42820, 42920, 43020, 43120, 43220"/>
    <s v="293923120, 293923220, 293923320, 293923420, 293923520, 293923720, 293923820, 293923920, 293924020, 293924120, 293924220"/>
    <s v="-0"/>
    <x v="0"/>
    <x v="7"/>
  </r>
  <r>
    <s v="5820"/>
    <s v="2020-10-21 00:00:00"/>
    <s v="2020-10-21 21:35:00"/>
    <s v="Gasto"/>
    <s v="Con Compromiso"/>
    <s v="006"/>
    <x v="4"/>
    <x v="14"/>
    <s v="APORTES AL ICBF"/>
    <s v="Nación"/>
    <x v="0"/>
    <s v="CSF"/>
    <n v="1128900"/>
    <n v="0"/>
    <n v="1128900"/>
    <n v="0"/>
    <s v="PAGO APORTES PATRONALES NOMINA OCT-20"/>
    <s v="6220"/>
    <s v="7720"/>
    <s v="-0"/>
    <s v="42220, 42320, 42420, 42520, 42620, 42720, 42820, 42920, 43020, 43120, 43220"/>
    <s v="293923120, 293923220, 293923320, 293923420, 293923520, 293923720, 293923820, 293923920, 293924020, 293924120, 293924220"/>
    <s v="-0"/>
    <x v="0"/>
    <x v="7"/>
  </r>
  <r>
    <s v="5920"/>
    <s v="2020-11-03 00:00:00"/>
    <s v="2020-11-03 12:45:00"/>
    <s v="Gasto"/>
    <s v="Con Compromiso"/>
    <s v="006"/>
    <x v="4"/>
    <x v="0"/>
    <s v="SERVICIOS DE DISTRIBUCIÓN DE ELECTRICIDAD, GAS Y AGUA (POR CUENTA PROPIA)"/>
    <s v="Nación"/>
    <x v="0"/>
    <s v="CSF"/>
    <n v="2392542"/>
    <n v="0"/>
    <n v="2392542"/>
    <n v="0"/>
    <s v="pago servicio de energia"/>
    <s v="6320"/>
    <s v="8020"/>
    <s v="9220"/>
    <s v="43420"/>
    <s v="307825220"/>
    <s v="-0"/>
    <x v="0"/>
    <x v="7"/>
  </r>
  <r>
    <s v="5920"/>
    <s v="2020-11-03 00:00:00"/>
    <s v="2020-11-03 12:45:00"/>
    <s v="Gasto"/>
    <s v="Con Compromiso"/>
    <s v="006"/>
    <x v="4"/>
    <x v="2"/>
    <s v="SERVICIOS DE ALCANTARILLADO, RECOLECCIÓN, TRATAMIENTO Y DISPOSICIÓN DE DESECHOS Y OTROS SERVICIOS DE SANEAMIENTO AMBIENTAL"/>
    <s v="Nación"/>
    <x v="0"/>
    <s v="CSF"/>
    <n v="62668"/>
    <n v="0"/>
    <n v="62668"/>
    <n v="0"/>
    <s v="pago servicio de energia"/>
    <s v="6320"/>
    <s v="8020"/>
    <s v="9220"/>
    <s v="43420"/>
    <s v="307825220"/>
    <s v="-0"/>
    <x v="0"/>
    <x v="7"/>
  </r>
  <r>
    <s v="6020"/>
    <s v="2020-11-10 00:00:00"/>
    <s v="2020-11-10 10:57:00"/>
    <s v="Gasto"/>
    <s v="Con Compromiso"/>
    <s v="0500"/>
    <x v="4"/>
    <x v="22"/>
    <s v="ADQUISICIÓN DE BIENES Y SERVICIOS - SERVICIO DE INFORMACIÓN CATASTRAL - ACTUALIZACIÓN  Y GESTIÓN CATASTRAL  NACIONAL"/>
    <s v="Propios"/>
    <x v="1"/>
    <s v="CSF"/>
    <n v="3251713"/>
    <n v="0"/>
    <n v="3251713"/>
    <n v="0"/>
    <s v="PAGO ANTICIPO DE COMISION EDWIN SUAREZ"/>
    <s v="6420"/>
    <s v="8220"/>
    <s v="10120"/>
    <s v="44320"/>
    <s v="317663920"/>
    <s v="-0"/>
    <x v="1"/>
    <x v="1"/>
  </r>
  <r>
    <s v="6120"/>
    <s v="2020-11-11 00:00:00"/>
    <s v="2020-11-11 13:19:00"/>
    <s v="Gasto"/>
    <s v="Con Compromiso"/>
    <s v="0500"/>
    <x v="4"/>
    <x v="22"/>
    <s v="ADQUISICIÓN DE BIENES Y SERVICIOS - SERVICIO DE INFORMACIÓN CATASTRAL - ACTUALIZACIÓN  Y GESTIÓN CATASTRAL  NACIONAL"/>
    <s v="Propios"/>
    <x v="1"/>
    <s v="CSF"/>
    <n v="2697763"/>
    <n v="-55056"/>
    <n v="2642707"/>
    <n v="0"/>
    <s v="PAGO PRESTACION DE SERVICIOS"/>
    <s v="6520"/>
    <s v="8420"/>
    <s v="11320"/>
    <s v="49920, 50520, 54920"/>
    <s v="353141220, 389891420"/>
    <s v="-0"/>
    <x v="1"/>
    <x v="1"/>
  </r>
  <r>
    <s v="6220"/>
    <s v="2020-11-17 00:00:00"/>
    <s v="2020-11-17 11:20:00"/>
    <s v="Gasto"/>
    <s v="Con Compromiso"/>
    <s v="0500"/>
    <x v="4"/>
    <x v="22"/>
    <s v="ADQUISICIÓN DE BIENES Y SERVICIOS - SERVICIO DE INFORMACIÓN CATASTRAL - ACTUALIZACIÓN  Y GESTIÓN CATASTRAL  NACIONAL"/>
    <s v="Nación"/>
    <x v="2"/>
    <s v="CSF"/>
    <n v="8385135"/>
    <n v="-1490691"/>
    <n v="6894444"/>
    <n v="0"/>
    <s v="PAGO PRESTACION DE SERVICIO DE TOPOGRAFIA"/>
    <s v="6620"/>
    <s v="8820"/>
    <s v="13120"/>
    <s v="-0"/>
    <s v="-0"/>
    <s v="-0"/>
    <x v="1"/>
    <x v="1"/>
  </r>
  <r>
    <s v="6320"/>
    <s v="2020-11-17 00:00:00"/>
    <s v="2020-11-17 13:16:00"/>
    <s v="Gasto"/>
    <s v="Con Compromiso"/>
    <s v="006"/>
    <x v="4"/>
    <x v="2"/>
    <s v="SERVICIOS DE ALCANTARILLADO, RECOLECCIÓN, TRATAMIENTO Y DISPOSICIÓN DE DESECHOS Y OTROS SERVICIOS DE SANEAMIENTO AMBIENTAL"/>
    <s v="Nación"/>
    <x v="0"/>
    <s v="CSF"/>
    <n v="22304"/>
    <n v="0"/>
    <n v="22304"/>
    <n v="0"/>
    <s v="PAGO SERVICIO DE ACUEDUCTO Y ALCANTARILLADO"/>
    <s v="6720"/>
    <s v="8520"/>
    <s v="10220"/>
    <s v="44420"/>
    <s v="326018920"/>
    <s v="-0"/>
    <x v="0"/>
    <x v="7"/>
  </r>
  <r>
    <s v="6320"/>
    <s v="2020-11-17 00:00:00"/>
    <s v="2020-11-17 13:16:00"/>
    <s v="Gasto"/>
    <s v="Con Compromiso"/>
    <s v="006"/>
    <x v="4"/>
    <x v="0"/>
    <s v="SERVICIOS DE DISTRIBUCIÓN DE ELECTRICIDAD, GAS Y AGUA (POR CUENTA PROPIA)"/>
    <s v="Nación"/>
    <x v="0"/>
    <s v="CSF"/>
    <n v="31463"/>
    <n v="0"/>
    <n v="31463"/>
    <n v="0"/>
    <s v="PAGO SERVICIO DE ACUEDUCTO Y ALCANTARILLADO"/>
    <s v="6720"/>
    <s v="8520"/>
    <s v="10220"/>
    <s v="44420"/>
    <s v="326018920"/>
    <s v="-0"/>
    <x v="0"/>
    <x v="7"/>
  </r>
  <r>
    <s v="6420"/>
    <s v="2020-11-20 00:00:00"/>
    <s v="2020-11-20 11:11:00"/>
    <s v="Gasto"/>
    <s v="Generado"/>
    <s v="0200"/>
    <x v="4"/>
    <x v="27"/>
    <s v="ADQUISICIÓN DE BIENES Y SERVICIOS - SEDES MANTENIDAS - FORTALECIMIENTO DE LA INFRAESTRUCTURA FÍSICA DEL IGAC A NIVEL  NACIONAL"/>
    <s v="Nación"/>
    <x v="0"/>
    <s v="CSF"/>
    <n v="2450000"/>
    <n v="-2450000"/>
    <n v="0"/>
    <n v="0"/>
    <s v="MANTENIMIENTO INFRAESTRUCTURA IGAC CAQUETA"/>
    <s v="6920"/>
    <s v="-0"/>
    <s v="-0"/>
    <s v="-0"/>
    <s v="-0"/>
    <s v="-0"/>
    <x v="1"/>
    <x v="3"/>
  </r>
  <r>
    <s v="6520"/>
    <s v="2020-11-20 00:00:00"/>
    <s v="2020-11-20 11:20:00"/>
    <s v="Gasto"/>
    <s v="Con Compromiso"/>
    <s v="006"/>
    <x v="4"/>
    <x v="8"/>
    <s v="SUELDO BÁSICO"/>
    <s v="Nación"/>
    <x v="0"/>
    <s v="CSF"/>
    <n v="32602984"/>
    <n v="0"/>
    <n v="32602984"/>
    <n v="0"/>
    <s v="PAGO NOMINA DE NOVIEMBRE Y PRIMA DE DICIEMBRE DE 2020"/>
    <s v="7020"/>
    <s v="8620, 8720"/>
    <s v="-0"/>
    <s v="44620, 44720, 44820, 44920, 45020, 45120, 45220, 45320, 45420, 45520, 45620, 45720, 45820, 45920, 46020, 46120, 46220, 46320, 46420, 46520, 46620, 46720, 46820, 46920, 47020, 47120, 47220, 47320, 47420, 47520, 47620, 47720, 47820, 47920"/>
    <s v="334254920, 334255020, 334255120, 334255220, 334255320, 334255420, 334255520, 334255620, 334255720, 334255820, 334255920, 334256020, 334256120, 334256220, 334256320, 334256420, 334256520, 334295820, 334295920, 334296020, 334296120, 334296220, 334296320, 334296420, 334296520, 334296620, 334296720, 334296920, 334297020, 334297120, 334297220, 334297320, 334297420, 334297520"/>
    <s v="-0"/>
    <x v="0"/>
    <x v="7"/>
  </r>
  <r>
    <s v="6520"/>
    <s v="2020-11-20 00:00:00"/>
    <s v="2020-11-20 11:20:00"/>
    <s v="Gasto"/>
    <s v="Con Compromiso"/>
    <s v="006"/>
    <x v="4"/>
    <x v="28"/>
    <s v="AUXILIO DE CONECTIVIDAD DIGITAL"/>
    <s v="Nación"/>
    <x v="0"/>
    <s v="CSF"/>
    <n v="617124"/>
    <n v="0"/>
    <n v="617124"/>
    <n v="0"/>
    <s v="PAGO NOMINA DE NOVIEMBRE Y PRIMA DE DICIEMBRE DE 2020"/>
    <s v="7020"/>
    <s v="8620, 8720"/>
    <s v="-0"/>
    <s v="44620, 44720, 44820, 44920, 45020, 45120, 45220, 45320, 45420, 45520, 45620, 45720, 45820, 45920, 46020, 46120, 46220, 46320, 46420, 46520, 46620, 46720, 46820, 46920, 47020, 47120, 47220, 47320, 47420, 47520, 47620, 47720, 47820, 47920"/>
    <s v="334254920, 334255020, 334255120, 334255220, 334255320, 334255420, 334255520, 334255620, 334255720, 334255820, 334255920, 334256020, 334256120, 334256220, 334256320, 334256420, 334256520, 334295820, 334295920, 334296020, 334296120, 334296220, 334296320, 334296420, 334296520, 334296620, 334296720, 334296920, 334297020, 334297120, 334297220, 334297320, 334297420, 334297520"/>
    <s v="-0"/>
    <x v="0"/>
    <x v="7"/>
  </r>
  <r>
    <s v="6520"/>
    <s v="2020-11-20 00:00:00"/>
    <s v="2020-11-20 11:20:00"/>
    <s v="Gasto"/>
    <s v="Con Compromiso"/>
    <s v="006"/>
    <x v="4"/>
    <x v="6"/>
    <s v="SUBSIDIO DE ALIMENTACIÓN"/>
    <s v="Nación"/>
    <x v="0"/>
    <s v="CSF"/>
    <n v="528784"/>
    <n v="0"/>
    <n v="528784"/>
    <n v="0"/>
    <s v="PAGO NOMINA DE NOVIEMBRE Y PRIMA DE DICIEMBRE DE 2020"/>
    <s v="7020"/>
    <s v="8620, 8720"/>
    <s v="-0"/>
    <s v="44620, 44720, 44820, 44920, 45020, 45120, 45220, 45320, 45420, 45520, 45620, 45720, 45820, 45920, 46020, 46120, 46220, 46320, 46420, 46520, 46620, 46720, 46820, 46920, 47020, 47120, 47220, 47320, 47420, 47520, 47620, 47720, 47820, 47920"/>
    <s v="334254920, 334255020, 334255120, 334255220, 334255320, 334255420, 334255520, 334255620, 334255720, 334255820, 334255920, 334256020, 334256120, 334256220, 334256320, 334256420, 334256520, 334295820, 334295920, 334296020, 334296120, 334296220, 334296320, 334296420, 334296520, 334296620, 334296720, 334296920, 334297020, 334297120, 334297220, 334297320, 334297420, 334297520"/>
    <s v="-0"/>
    <x v="0"/>
    <x v="7"/>
  </r>
  <r>
    <s v="6520"/>
    <s v="2020-11-20 00:00:00"/>
    <s v="2020-11-20 11:20:00"/>
    <s v="Gasto"/>
    <s v="Con Compromiso"/>
    <s v="006"/>
    <x v="4"/>
    <x v="5"/>
    <s v="PRIMA TÉCNICA NO SALARIAL"/>
    <s v="Nación"/>
    <x v="0"/>
    <s v="CSF"/>
    <n v="2354967"/>
    <n v="0"/>
    <n v="2354967"/>
    <n v="0"/>
    <s v="PAGO NOMINA DE NOVIEMBRE Y PRIMA DE DICIEMBRE DE 2020"/>
    <s v="7020"/>
    <s v="8620, 8720"/>
    <s v="-0"/>
    <s v="44620, 44720, 44820, 44920, 45020, 45120, 45220, 45320, 45420, 45520, 45620, 45720, 45820, 45920, 46020, 46120, 46220, 46320, 46420, 46520, 46620, 46720, 46820, 46920, 47020, 47120, 47220, 47320, 47420, 47520, 47620, 47720, 47820, 47920"/>
    <s v="334254920, 334255020, 334255120, 334255220, 334255320, 334255420, 334255520, 334255620, 334255720, 334255820, 334255920, 334256020, 334256120, 334256220, 334256320, 334256420, 334256520, 334295820, 334295920, 334296020, 334296120, 334296220, 334296320, 334296420, 334296520, 334296620, 334296720, 334296920, 334297020, 334297120, 334297220, 334297320, 334297420, 334297520"/>
    <s v="-0"/>
    <x v="0"/>
    <x v="7"/>
  </r>
  <r>
    <s v="6520"/>
    <s v="2020-11-20 00:00:00"/>
    <s v="2020-11-20 11:20:00"/>
    <s v="Gasto"/>
    <s v="Con Compromiso"/>
    <s v="006"/>
    <x v="4"/>
    <x v="30"/>
    <s v="PRIMA DE NAVIDAD"/>
    <s v="Nación"/>
    <x v="0"/>
    <s v="CSF"/>
    <n v="49430903"/>
    <n v="0"/>
    <n v="49430903"/>
    <n v="0"/>
    <s v="PAGO NOMINA DE NOVIEMBRE Y PRIMA DE DICIEMBRE DE 2020"/>
    <s v="7020"/>
    <s v="8620, 8720"/>
    <s v="-0"/>
    <s v="44620, 44720, 44820, 44920, 45020, 45120, 45220, 45320, 45420, 45520, 45620, 45720, 45820, 45920, 46020, 46120, 46220, 46320, 46420, 46520, 46620, 46720, 46820, 46920, 47020, 47120, 47220, 47320, 47420, 47520, 47620, 47720, 47820, 47920"/>
    <s v="334254920, 334255020, 334255120, 334255220, 334255320, 334255420, 334255520, 334255620, 334255720, 334255820, 334255920, 334256020, 334256120, 334256220, 334256320, 334256420, 334256520, 334295820, 334295920, 334296020, 334296120, 334296220, 334296320, 334296420, 334296520, 334296620, 334296720, 334296920, 334297020, 334297120, 334297220, 334297320, 334297420, 334297520"/>
    <s v="-0"/>
    <x v="0"/>
    <x v="7"/>
  </r>
  <r>
    <s v="6620"/>
    <s v="2020-11-20 00:00:00"/>
    <s v="2020-11-20 11:23:00"/>
    <s v="Gasto"/>
    <s v="Anulado"/>
    <s v="006"/>
    <x v="4"/>
    <x v="13"/>
    <s v="SALUD"/>
    <s v="Nación"/>
    <x v="0"/>
    <s v="CSF"/>
    <n v="3204100"/>
    <n v="-3204100"/>
    <n v="0"/>
    <n v="0"/>
    <s v="APORTES PATRONALES NOMINA NOV-20"/>
    <s v="7120"/>
    <s v="-0"/>
    <s v="-0"/>
    <s v="-0"/>
    <s v="-0"/>
    <s v="-0"/>
    <x v="0"/>
    <x v="7"/>
  </r>
  <r>
    <s v="6620"/>
    <s v="2020-11-20 00:00:00"/>
    <s v="2020-11-20 11:23:00"/>
    <s v="Gasto"/>
    <s v="Anulado"/>
    <s v="006"/>
    <x v="4"/>
    <x v="14"/>
    <s v="APORTES AL ICBF"/>
    <s v="Nación"/>
    <x v="0"/>
    <s v="CSF"/>
    <n v="1346700"/>
    <n v="-1346700"/>
    <n v="0"/>
    <n v="0"/>
    <s v="APORTES PATRONALES NOMINA NOV-20"/>
    <s v="7120"/>
    <s v="-0"/>
    <s v="-0"/>
    <s v="-0"/>
    <s v="-0"/>
    <s v="-0"/>
    <x v="0"/>
    <x v="7"/>
  </r>
  <r>
    <s v="6620"/>
    <s v="2020-11-20 00:00:00"/>
    <s v="2020-11-20 11:23:00"/>
    <s v="Gasto"/>
    <s v="Anulado"/>
    <s v="006"/>
    <x v="4"/>
    <x v="11"/>
    <s v="PENSIONES"/>
    <s v="Nación"/>
    <x v="0"/>
    <s v="CSF"/>
    <n v="4523000"/>
    <n v="-4523000"/>
    <n v="0"/>
    <n v="0"/>
    <s v="APORTES PATRONALES NOMINA NOV-20"/>
    <s v="7120"/>
    <s v="-0"/>
    <s v="-0"/>
    <s v="-0"/>
    <s v="-0"/>
    <s v="-0"/>
    <x v="0"/>
    <x v="7"/>
  </r>
  <r>
    <s v="6620"/>
    <s v="2020-11-20 00:00:00"/>
    <s v="2020-11-20 11:23:00"/>
    <s v="Gasto"/>
    <s v="Anulado"/>
    <s v="006"/>
    <x v="4"/>
    <x v="16"/>
    <s v="CAJAS DE COMPENSACIÓN FAMILIAR"/>
    <s v="Nación"/>
    <x v="0"/>
    <s v="CSF"/>
    <n v="1795500"/>
    <n v="-1795500"/>
    <n v="0"/>
    <n v="0"/>
    <s v="APORTES PATRONALES NOMINA NOV-20"/>
    <s v="7120"/>
    <s v="-0"/>
    <s v="-0"/>
    <s v="-0"/>
    <s v="-0"/>
    <s v="-0"/>
    <x v="0"/>
    <x v="7"/>
  </r>
  <r>
    <s v="6620"/>
    <s v="2020-11-20 00:00:00"/>
    <s v="2020-11-20 11:23:00"/>
    <s v="Gasto"/>
    <s v="Anulado"/>
    <s v="006"/>
    <x v="4"/>
    <x v="15"/>
    <s v="APORTES GENERALES AL SISTEMA DE RIESGOS LABORALES"/>
    <s v="Nación"/>
    <x v="0"/>
    <s v="CSF"/>
    <n v="475200"/>
    <n v="-475200"/>
    <n v="0"/>
    <n v="0"/>
    <s v="APORTES PATRONALES NOMINA NOV-20"/>
    <s v="7120"/>
    <s v="-0"/>
    <s v="-0"/>
    <s v="-0"/>
    <s v="-0"/>
    <s v="-0"/>
    <x v="0"/>
    <x v="7"/>
  </r>
  <r>
    <s v="6620"/>
    <s v="2020-11-20 00:00:00"/>
    <s v="2020-11-20 11:23:00"/>
    <s v="Gasto"/>
    <s v="Anulado"/>
    <s v="006"/>
    <x v="4"/>
    <x v="12"/>
    <s v="APORTES AL SENA"/>
    <s v="Nación"/>
    <x v="0"/>
    <s v="CSF"/>
    <n v="898100"/>
    <n v="-898100"/>
    <n v="0"/>
    <n v="0"/>
    <s v="APORTES PATRONALES NOMINA NOV-20"/>
    <s v="7120"/>
    <s v="-0"/>
    <s v="-0"/>
    <s v="-0"/>
    <s v="-0"/>
    <s v="-0"/>
    <x v="0"/>
    <x v="7"/>
  </r>
  <r>
    <s v="6720"/>
    <s v="2020-11-23 00:00:00"/>
    <s v="2020-11-23 18:27:00"/>
    <s v="Gasto"/>
    <s v="Con Compromiso"/>
    <s v="006"/>
    <x v="4"/>
    <x v="11"/>
    <s v="PENSIONES"/>
    <s v="Nación"/>
    <x v="0"/>
    <s v="CSF"/>
    <n v="4441200"/>
    <n v="-12800"/>
    <n v="4428400"/>
    <n v="0"/>
    <s v="PAGO APORTES PATRONALES NOMINA NOV-20"/>
    <s v="7220"/>
    <s v="8920"/>
    <s v="-0"/>
    <s v="48020, 48120, 48220, 48320, 48420, 48520, 48620, 48720, 48820, 48920, 49020"/>
    <s v="335346820, 335346920, 335347020, 335347120, 335347220, 335347320, 335347420, 335347520, 335347620, 335347820, 335347920"/>
    <s v="920"/>
    <x v="0"/>
    <x v="7"/>
  </r>
  <r>
    <s v="6720"/>
    <s v="2020-11-23 00:00:00"/>
    <s v="2020-11-23 18:27:00"/>
    <s v="Gasto"/>
    <s v="Con Compromiso"/>
    <s v="006"/>
    <x v="4"/>
    <x v="14"/>
    <s v="APORTES AL ICBF"/>
    <s v="Nación"/>
    <x v="0"/>
    <s v="CSF"/>
    <n v="1346700"/>
    <n v="0"/>
    <n v="1346700"/>
    <n v="0"/>
    <s v="PAGO APORTES PATRONALES NOMINA NOV-20"/>
    <s v="7220"/>
    <s v="8920"/>
    <s v="-0"/>
    <s v="48020, 48120, 48220, 48320, 48420, 48520, 48620, 48720, 48820, 48920, 49020"/>
    <s v="335346820, 335346920, 335347020, 335347120, 335347220, 335347320, 335347420, 335347520, 335347620, 335347820, 335347920"/>
    <s v="920"/>
    <x v="0"/>
    <x v="7"/>
  </r>
  <r>
    <s v="6720"/>
    <s v="2020-11-23 00:00:00"/>
    <s v="2020-11-23 18:27:00"/>
    <s v="Gasto"/>
    <s v="Con Compromiso"/>
    <s v="006"/>
    <x v="4"/>
    <x v="16"/>
    <s v="CAJAS DE COMPENSACIÓN FAMILIAR"/>
    <s v="Nación"/>
    <x v="0"/>
    <s v="CSF"/>
    <n v="1795500"/>
    <n v="0"/>
    <n v="1795500"/>
    <n v="0"/>
    <s v="PAGO APORTES PATRONALES NOMINA NOV-20"/>
    <s v="7220"/>
    <s v="8920"/>
    <s v="-0"/>
    <s v="48020, 48120, 48220, 48320, 48420, 48520, 48620, 48720, 48820, 48920, 49020"/>
    <s v="335346820, 335346920, 335347020, 335347120, 335347220, 335347320, 335347420, 335347520, 335347620, 335347820, 335347920"/>
    <s v="920"/>
    <x v="0"/>
    <x v="7"/>
  </r>
  <r>
    <s v="6720"/>
    <s v="2020-11-23 00:00:00"/>
    <s v="2020-11-23 18:27:00"/>
    <s v="Gasto"/>
    <s v="Con Compromiso"/>
    <s v="006"/>
    <x v="4"/>
    <x v="12"/>
    <s v="APORTES AL SENA"/>
    <s v="Nación"/>
    <x v="0"/>
    <s v="CSF"/>
    <n v="898100"/>
    <n v="0"/>
    <n v="898100"/>
    <n v="0"/>
    <s v="PAGO APORTES PATRONALES NOMINA NOV-20"/>
    <s v="7220"/>
    <s v="8920"/>
    <s v="-0"/>
    <s v="48020, 48120, 48220, 48320, 48420, 48520, 48620, 48720, 48820, 48920, 49020"/>
    <s v="335346820, 335346920, 335347020, 335347120, 335347220, 335347320, 335347420, 335347520, 335347620, 335347820, 335347920"/>
    <s v="920"/>
    <x v="0"/>
    <x v="7"/>
  </r>
  <r>
    <s v="6720"/>
    <s v="2020-11-23 00:00:00"/>
    <s v="2020-11-23 18:27:00"/>
    <s v="Gasto"/>
    <s v="Con Compromiso"/>
    <s v="006"/>
    <x v="4"/>
    <x v="13"/>
    <s v="SALUD"/>
    <s v="Nación"/>
    <x v="0"/>
    <s v="CSF"/>
    <n v="3146100"/>
    <n v="0"/>
    <n v="3146100"/>
    <n v="0"/>
    <s v="PAGO APORTES PATRONALES NOMINA NOV-20"/>
    <s v="7220"/>
    <s v="8920"/>
    <s v="-0"/>
    <s v="48020, 48120, 48220, 48320, 48420, 48520, 48620, 48720, 48820, 48920, 49020"/>
    <s v="335346820, 335346920, 335347020, 335347120, 335347220, 335347320, 335347420, 335347520, 335347620, 335347820, 335347920"/>
    <s v="920"/>
    <x v="0"/>
    <x v="7"/>
  </r>
  <r>
    <s v="6720"/>
    <s v="2020-11-23 00:00:00"/>
    <s v="2020-11-23 18:27:00"/>
    <s v="Gasto"/>
    <s v="Con Compromiso"/>
    <s v="006"/>
    <x v="4"/>
    <x v="15"/>
    <s v="APORTES GENERALES AL SISTEMA DE RIESGOS LABORALES"/>
    <s v="Nación"/>
    <x v="0"/>
    <s v="CSF"/>
    <n v="475200"/>
    <n v="0"/>
    <n v="475200"/>
    <n v="0"/>
    <s v="PAGO APORTES PATRONALES NOMINA NOV-20"/>
    <s v="7220"/>
    <s v="8920"/>
    <s v="-0"/>
    <s v="48020, 48120, 48220, 48320, 48420, 48520, 48620, 48720, 48820, 48920, 49020"/>
    <s v="335346820, 335346920, 335347020, 335347120, 335347220, 335347320, 335347420, 335347520, 335347620, 335347820, 335347920"/>
    <s v="920"/>
    <x v="0"/>
    <x v="7"/>
  </r>
  <r>
    <s v="6820"/>
    <s v="2020-12-01 00:00:00"/>
    <s v="2020-12-01 19:13:00"/>
    <s v="Gasto"/>
    <s v="Con Compromiso"/>
    <s v="006"/>
    <x v="4"/>
    <x v="0"/>
    <s v="SERVICIOS DE DISTRIBUCIÓN DE ELECTRICIDAD, GAS Y AGUA (POR CUENTA PROPIA)"/>
    <s v="Nación"/>
    <x v="0"/>
    <s v="CSF"/>
    <n v="2718142"/>
    <n v="0"/>
    <n v="2718142"/>
    <n v="0"/>
    <s v="PAGO FACTURAS DE ENERGIA"/>
    <s v="7320"/>
    <s v="9220"/>
    <s v="10820"/>
    <s v="49420"/>
    <s v="348785120"/>
    <s v="-0"/>
    <x v="0"/>
    <x v="7"/>
  </r>
  <r>
    <s v="6820"/>
    <s v="2020-12-01 00:00:00"/>
    <s v="2020-12-01 19:13:00"/>
    <s v="Gasto"/>
    <s v="Con Compromiso"/>
    <s v="006"/>
    <x v="4"/>
    <x v="2"/>
    <s v="SERVICIOS DE ALCANTARILLADO, RECOLECCIÓN, TRATAMIENTO Y DISPOSICIÓN DE DESECHOS Y OTROS SERVICIOS DE SANEAMIENTO AMBIENTAL"/>
    <s v="Nación"/>
    <x v="0"/>
    <s v="CSF"/>
    <n v="62668"/>
    <n v="0"/>
    <n v="62668"/>
    <n v="0"/>
    <s v="PAGO FACTURAS DE ENERGIA"/>
    <s v="7320"/>
    <s v="9220"/>
    <s v="10820"/>
    <s v="49420"/>
    <s v="348785120"/>
    <s v="-0"/>
    <x v="0"/>
    <x v="7"/>
  </r>
  <r>
    <s v="6920"/>
    <s v="2020-12-02 00:00:00"/>
    <s v="2020-12-02 13:35:00"/>
    <s v="Gasto"/>
    <s v="Con Compromiso"/>
    <s v="0500"/>
    <x v="4"/>
    <x v="22"/>
    <s v="ADQUISICIÓN DE BIENES Y SERVICIOS - SERVICIO DE INFORMACIÓN CATASTRAL - ACTUALIZACIÓN  Y GESTIÓN CATASTRAL  NACIONAL"/>
    <s v="Nación"/>
    <x v="2"/>
    <s v="CSF"/>
    <n v="2210728"/>
    <n v="0"/>
    <n v="2210728"/>
    <n v="0"/>
    <s v="PAGO ANTICIPO DE COMISION PARA FUNCIONARIOS"/>
    <s v="7420"/>
    <s v="9320, 9420"/>
    <s v="11720, 11820"/>
    <s v="50320, 50420"/>
    <s v="351357920, 351358920"/>
    <s v="-0"/>
    <x v="1"/>
    <x v="1"/>
  </r>
  <r>
    <s v="7020"/>
    <s v="2020-12-18 00:00:00"/>
    <s v="2020-12-18 21:21:00"/>
    <s v="Gasto"/>
    <s v="Con Compromiso"/>
    <s v="006"/>
    <x v="4"/>
    <x v="9"/>
    <s v="BONIFICACIÓN POR SERVICIOS PRESTADOS"/>
    <s v="Nación"/>
    <x v="0"/>
    <s v="CSF"/>
    <n v="1590402"/>
    <n v="0"/>
    <n v="1590402"/>
    <n v="0"/>
    <s v="PAGO NOMINA DE DIC-20"/>
    <s v="7620"/>
    <s v="9620, 9720"/>
    <s v="-0"/>
    <s v="50620, 50720, 50820, 50920, 51020, 51120, 51220, 51320, 51420, 51520, 51620, 51720, 51820, 51920, 52020, 52120, 52220, 52320, 52420"/>
    <s v="374320420, 374320520, 374320620, 374320720, 374320820, 374320920, 374321020, 374321120, 374321220, 374321320, 374321420, 374321520, 374321620, 374321720, 374321820, 374321920, 374322020, 374322120, 374322220"/>
    <s v="-0"/>
    <x v="0"/>
    <x v="7"/>
  </r>
  <r>
    <s v="7020"/>
    <s v="2020-12-18 00:00:00"/>
    <s v="2020-12-18 21:21:00"/>
    <s v="Gasto"/>
    <s v="Con Compromiso"/>
    <s v="006"/>
    <x v="4"/>
    <x v="5"/>
    <s v="PRIMA TÉCNICA NO SALARIAL"/>
    <s v="Nación"/>
    <x v="0"/>
    <s v="CSF"/>
    <n v="2354967"/>
    <n v="0"/>
    <n v="2354967"/>
    <n v="0"/>
    <s v="PAGO NOMINA DE DIC-20"/>
    <s v="7620"/>
    <s v="9620, 9720"/>
    <s v="-0"/>
    <s v="50620, 50720, 50820, 50920, 51020, 51120, 51220, 51320, 51420, 51520, 51620, 51720, 51820, 51920, 52020, 52120, 52220, 52320, 52420"/>
    <s v="374320420, 374320520, 374320620, 374320720, 374320820, 374320920, 374321020, 374321120, 374321220, 374321320, 374321420, 374321520, 374321620, 374321720, 374321820, 374321920, 374322020, 374322120, 374322220"/>
    <s v="-0"/>
    <x v="0"/>
    <x v="7"/>
  </r>
  <r>
    <s v="7020"/>
    <s v="2020-12-18 00:00:00"/>
    <s v="2020-12-18 21:21:00"/>
    <s v="Gasto"/>
    <s v="Con Compromiso"/>
    <s v="006"/>
    <x v="4"/>
    <x v="7"/>
    <s v="BONIFICACIÓN ESPECIAL DE RECREACIÓN"/>
    <s v="Nación"/>
    <x v="0"/>
    <s v="CSF"/>
    <n v="167083"/>
    <n v="0"/>
    <n v="167083"/>
    <n v="0"/>
    <s v="PAGO NOMINA DE DIC-20"/>
    <s v="7620"/>
    <s v="9620, 9720"/>
    <s v="-0"/>
    <s v="50620, 50720, 50820, 50920, 51020, 51120, 51220, 51320, 51420, 51520, 51620, 51720, 51820, 51920, 52020, 52120, 52220, 52320, 52420"/>
    <s v="374320420, 374320520, 374320620, 374320720, 374320820, 374320920, 374321020, 374321120, 374321220, 374321320, 374321420, 374321520, 374321620, 374321720, 374321820, 374321920, 374322020, 374322120, 374322220"/>
    <s v="-0"/>
    <x v="0"/>
    <x v="7"/>
  </r>
  <r>
    <s v="7020"/>
    <s v="2020-12-18 00:00:00"/>
    <s v="2020-12-18 21:21:00"/>
    <s v="Gasto"/>
    <s v="Con Compromiso"/>
    <s v="006"/>
    <x v="4"/>
    <x v="8"/>
    <s v="SUELDO BÁSICO"/>
    <s v="Nación"/>
    <x v="0"/>
    <s v="CSF"/>
    <n v="35972976"/>
    <n v="0"/>
    <n v="35972976"/>
    <n v="0"/>
    <s v="PAGO NOMINA DE DIC-20"/>
    <s v="7620"/>
    <s v="9620, 9720"/>
    <s v="-0"/>
    <s v="50620, 50720, 50820, 50920, 51020, 51120, 51220, 51320, 51420, 51520, 51620, 51720, 51820, 51920, 52020, 52120, 52220, 52320, 52420"/>
    <s v="374320420, 374320520, 374320620, 374320720, 374320820, 374320920, 374321020, 374321120, 374321220, 374321320, 374321420, 374321520, 374321620, 374321720, 374321820, 374321920, 374322020, 374322120, 374322220"/>
    <s v="-0"/>
    <x v="0"/>
    <x v="7"/>
  </r>
  <r>
    <s v="7020"/>
    <s v="2020-12-18 00:00:00"/>
    <s v="2020-12-18 21:21:00"/>
    <s v="Gasto"/>
    <s v="Con Compromiso"/>
    <s v="006"/>
    <x v="4"/>
    <x v="6"/>
    <s v="SUBSIDIO DE ALIMENTACIÓN"/>
    <s v="Nación"/>
    <x v="0"/>
    <s v="CSF"/>
    <n v="491328"/>
    <n v="0"/>
    <n v="491328"/>
    <n v="0"/>
    <s v="PAGO NOMINA DE DIC-20"/>
    <s v="7620"/>
    <s v="9620, 9720"/>
    <s v="-0"/>
    <s v="50620, 50720, 50820, 50920, 51020, 51120, 51220, 51320, 51420, 51520, 51620, 51720, 51820, 51920, 52020, 52120, 52220, 52320, 52420"/>
    <s v="374320420, 374320520, 374320620, 374320720, 374320820, 374320920, 374321020, 374321120, 374321220, 374321320, 374321420, 374321520, 374321620, 374321720, 374321820, 374321920, 374322020, 374322120, 374322220"/>
    <s v="-0"/>
    <x v="0"/>
    <x v="7"/>
  </r>
  <r>
    <s v="7020"/>
    <s v="2020-12-18 00:00:00"/>
    <s v="2020-12-18 21:21:00"/>
    <s v="Gasto"/>
    <s v="Con Compromiso"/>
    <s v="006"/>
    <x v="4"/>
    <x v="10"/>
    <s v="SUELDO DE VACACIONES"/>
    <s v="Nación"/>
    <x v="0"/>
    <s v="CSF"/>
    <n v="1959847"/>
    <n v="0"/>
    <n v="1959847"/>
    <n v="0"/>
    <s v="PAGO NOMINA DE DIC-20"/>
    <s v="7620"/>
    <s v="9620, 9720"/>
    <s v="-0"/>
    <s v="50620, 50720, 50820, 50920, 51020, 51120, 51220, 51320, 51420, 51520, 51620, 51720, 51820, 51920, 52020, 52120, 52220, 52320, 52420"/>
    <s v="374320420, 374320520, 374320620, 374320720, 374320820, 374320920, 374321020, 374321120, 374321220, 374321320, 374321420, 374321520, 374321620, 374321720, 374321820, 374321920, 374322020, 374322120, 374322220"/>
    <s v="-0"/>
    <x v="0"/>
    <x v="7"/>
  </r>
  <r>
    <s v="7020"/>
    <s v="2020-12-18 00:00:00"/>
    <s v="2020-12-18 21:21:00"/>
    <s v="Gasto"/>
    <s v="Con Compromiso"/>
    <s v="006"/>
    <x v="4"/>
    <x v="28"/>
    <s v="AUXILIO DE CONECTIVIDAD DIGITAL"/>
    <s v="Nación"/>
    <x v="0"/>
    <s v="CSF"/>
    <n v="617124"/>
    <n v="0"/>
    <n v="617124"/>
    <n v="0"/>
    <s v="PAGO NOMINA DE DIC-20"/>
    <s v="7620"/>
    <s v="9620, 9720"/>
    <s v="-0"/>
    <s v="50620, 50720, 50820, 50920, 51020, 51120, 51220, 51320, 51420, 51520, 51620, 51720, 51820, 51920, 52020, 52120, 52220, 52320, 52420"/>
    <s v="374320420, 374320520, 374320620, 374320720, 374320820, 374320920, 374321020, 374321120, 374321220, 374321320, 374321420, 374321520, 374321620, 374321720, 374321820, 374321920, 374322020, 374322120, 374322220"/>
    <s v="-0"/>
    <x v="0"/>
    <x v="7"/>
  </r>
  <r>
    <s v="7020"/>
    <s v="2020-12-18 00:00:00"/>
    <s v="2020-12-18 21:21:00"/>
    <s v="Gasto"/>
    <s v="Con Compromiso"/>
    <s v="006"/>
    <x v="4"/>
    <x v="21"/>
    <s v="INCAPACIDADES (NO DE PENSIONES)"/>
    <s v="Nación"/>
    <x v="0"/>
    <s v="CSF"/>
    <n v="927499"/>
    <n v="0"/>
    <n v="927499"/>
    <n v="0"/>
    <s v="PAGO NOMINA DE DIC-20"/>
    <s v="7620"/>
    <s v="9620, 9720"/>
    <s v="-0"/>
    <s v="50620, 50720, 50820, 50920, 51020, 51120, 51220, 51320, 51420, 51520, 51620, 51720, 51820, 51920, 52020, 52120, 52220, 52320, 52420"/>
    <s v="374320420, 374320520, 374320620, 374320720, 374320820, 374320920, 374321020, 374321120, 374321220, 374321320, 374321420, 374321520, 374321620, 374321720, 374321820, 374321920, 374322020, 374322120, 374322220"/>
    <s v="-0"/>
    <x v="0"/>
    <x v="7"/>
  </r>
  <r>
    <s v="7020"/>
    <s v="2020-12-18 00:00:00"/>
    <s v="2020-12-18 21:21:00"/>
    <s v="Gasto"/>
    <s v="Con Compromiso"/>
    <s v="006"/>
    <x v="4"/>
    <x v="4"/>
    <s v="PRIMA DE VACACIONES"/>
    <s v="Nación"/>
    <x v="0"/>
    <s v="CSF"/>
    <n v="1399891"/>
    <n v="0"/>
    <n v="1399891"/>
    <n v="0"/>
    <s v="PAGO NOMINA DE DIC-20"/>
    <s v="7620"/>
    <s v="9620, 9720"/>
    <s v="-0"/>
    <s v="50620, 50720, 50820, 50920, 51020, 51120, 51220, 51320, 51420, 51520, 51620, 51720, 51820, 51920, 52020, 52120, 52220, 52320, 52420"/>
    <s v="374320420, 374320520, 374320620, 374320720, 374320820, 374320920, 374321020, 374321120, 374321220, 374321320, 374321420, 374321520, 374321620, 374321720, 374321820, 374321920, 374322020, 374322120, 374322220"/>
    <s v="-0"/>
    <x v="0"/>
    <x v="7"/>
  </r>
  <r>
    <s v="7120"/>
    <s v="2020-12-18 00:00:00"/>
    <s v="2020-12-18 21:24:00"/>
    <s v="Gasto"/>
    <s v="Con Compromiso"/>
    <s v="006"/>
    <x v="4"/>
    <x v="13"/>
    <s v="SALUD"/>
    <s v="Nación"/>
    <x v="0"/>
    <s v="CSF"/>
    <n v="3271800"/>
    <n v="0"/>
    <n v="3271800"/>
    <n v="0"/>
    <s v="PAGO APORTES PATRONALES DIC-20"/>
    <s v="7720"/>
    <s v="9820"/>
    <s v="-0"/>
    <s v="52520, 52620, 52720, 52820, 52920, 53020, 53120, 53220, 53320, 53420, 53520, 53620"/>
    <s v="374350720, 374350820, 374350920, 374351020, 374351120, 374351220, 374351320, 374351420, 374351520, 374351620, 374351720, 374351820"/>
    <s v="-0"/>
    <x v="0"/>
    <x v="7"/>
  </r>
  <r>
    <s v="7120"/>
    <s v="2020-12-18 00:00:00"/>
    <s v="2020-12-18 21:24:00"/>
    <s v="Gasto"/>
    <s v="Con Compromiso"/>
    <s v="006"/>
    <x v="4"/>
    <x v="11"/>
    <s v="PENSIONES"/>
    <s v="Nación"/>
    <x v="0"/>
    <s v="CSF"/>
    <n v="4618800"/>
    <n v="0"/>
    <n v="4618800"/>
    <n v="0"/>
    <s v="PAGO APORTES PATRONALES DIC-20"/>
    <s v="7720"/>
    <s v="9820"/>
    <s v="-0"/>
    <s v="52520, 52620, 52720, 52820, 52920, 53020, 53120, 53220, 53320, 53420, 53520, 53620"/>
    <s v="374350720, 374350820, 374350920, 374351020, 374351120, 374351220, 374351320, 374351420, 374351520, 374351620, 374351720, 374351820"/>
    <s v="-0"/>
    <x v="0"/>
    <x v="7"/>
  </r>
  <r>
    <s v="7120"/>
    <s v="2020-12-18 00:00:00"/>
    <s v="2020-12-18 21:24:00"/>
    <s v="Gasto"/>
    <s v="Con Compromiso"/>
    <s v="006"/>
    <x v="4"/>
    <x v="16"/>
    <s v="CAJAS DE COMPENSACIÓN FAMILIAR"/>
    <s v="Nación"/>
    <x v="0"/>
    <s v="CSF"/>
    <n v="2281400"/>
    <n v="0"/>
    <n v="2281400"/>
    <n v="0"/>
    <s v="PAGO APORTES PATRONALES DIC-20"/>
    <s v="7720"/>
    <s v="9820"/>
    <s v="-0"/>
    <s v="52520, 52620, 52720, 52820, 52920, 53020, 53120, 53220, 53320, 53420, 53520, 53620"/>
    <s v="374350720, 374350820, 374350920, 374351020, 374351120, 374351220, 374351320, 374351420, 374351520, 374351620, 374351720, 374351820"/>
    <s v="-0"/>
    <x v="0"/>
    <x v="7"/>
  </r>
  <r>
    <s v="7120"/>
    <s v="2020-12-18 00:00:00"/>
    <s v="2020-12-18 21:24:00"/>
    <s v="Gasto"/>
    <s v="Con Compromiso"/>
    <s v="006"/>
    <x v="4"/>
    <x v="15"/>
    <s v="APORTES GENERALES AL SISTEMA DE RIESGOS LABORALES"/>
    <s v="Nación"/>
    <x v="0"/>
    <s v="CSF"/>
    <n v="490900"/>
    <n v="0"/>
    <n v="490900"/>
    <n v="0"/>
    <s v="PAGO APORTES PATRONALES DIC-20"/>
    <s v="7720"/>
    <s v="9820"/>
    <s v="-0"/>
    <s v="52520, 52620, 52720, 52820, 52920, 53020, 53120, 53220, 53320, 53420, 53520, 53620"/>
    <s v="374350720, 374350820, 374350920, 374351020, 374351120, 374351220, 374351320, 374351420, 374351520, 374351620, 374351720, 374351820"/>
    <s v="-0"/>
    <x v="0"/>
    <x v="7"/>
  </r>
  <r>
    <s v="7120"/>
    <s v="2020-12-18 00:00:00"/>
    <s v="2020-12-18 21:24:00"/>
    <s v="Gasto"/>
    <s v="Con Compromiso"/>
    <s v="006"/>
    <x v="4"/>
    <x v="14"/>
    <s v="APORTES AL ICBF"/>
    <s v="Nación"/>
    <x v="0"/>
    <s v="CSF"/>
    <n v="1711100"/>
    <n v="0"/>
    <n v="1711100"/>
    <n v="0"/>
    <s v="PAGO APORTES PATRONALES DIC-20"/>
    <s v="7720"/>
    <s v="9820"/>
    <s v="-0"/>
    <s v="52520, 52620, 52720, 52820, 52920, 53020, 53120, 53220, 53320, 53420, 53520, 53620"/>
    <s v="374350720, 374350820, 374350920, 374351020, 374351120, 374351220, 374351320, 374351420, 374351520, 374351620, 374351720, 374351820"/>
    <s v="-0"/>
    <x v="0"/>
    <x v="7"/>
  </r>
  <r>
    <s v="7120"/>
    <s v="2020-12-18 00:00:00"/>
    <s v="2020-12-18 21:24:00"/>
    <s v="Gasto"/>
    <s v="Con Compromiso"/>
    <s v="006"/>
    <x v="4"/>
    <x v="12"/>
    <s v="APORTES AL SENA"/>
    <s v="Nación"/>
    <x v="0"/>
    <s v="CSF"/>
    <n v="1141000"/>
    <n v="0"/>
    <n v="1141000"/>
    <n v="0"/>
    <s v="PAGO APORTES PATRONALES DIC-20"/>
    <s v="7720"/>
    <s v="9820"/>
    <s v="-0"/>
    <s v="52520, 52620, 52720, 52820, 52920, 53020, 53120, 53220, 53320, 53420, 53520, 53620"/>
    <s v="374350720, 374350820, 374350920, 374351020, 374351120, 374351220, 374351320, 374351420, 374351520, 374351620, 374351720, 374351820"/>
    <s v="-0"/>
    <x v="0"/>
    <x v="7"/>
  </r>
  <r>
    <s v="7220"/>
    <s v="2020-12-18 00:00:00"/>
    <s v="2020-12-18 21:26:00"/>
    <s v="Gasto"/>
    <s v="Con Compromiso"/>
    <s v="006"/>
    <x v="4"/>
    <x v="11"/>
    <s v="PENSIONES"/>
    <s v="Nación"/>
    <x v="0"/>
    <s v="CSF"/>
    <n v="3649600"/>
    <n v="0"/>
    <n v="3649600"/>
    <n v="0"/>
    <s v="PAGO REJAUSTE APORTES PENSION DE NOMINA DE ABRIL 20"/>
    <s v="7820"/>
    <s v="9920"/>
    <s v="-0"/>
    <s v="53720, 53820, 53920, 54020"/>
    <s v="374406020, 374406120, 374406220, 374406320"/>
    <s v="-0"/>
    <x v="0"/>
    <x v="7"/>
  </r>
  <r>
    <s v="7320"/>
    <s v="2020-12-21 00:00:00"/>
    <s v="2020-12-21 13:57:00"/>
    <s v="Gasto"/>
    <s v="Con Compromiso"/>
    <s v="006"/>
    <x v="4"/>
    <x v="0"/>
    <s v="SERVICIOS DE DISTRIBUCIÓN DE ELECTRICIDAD, GAS Y AGUA (POR CUENTA PROPIA)"/>
    <s v="Nación"/>
    <x v="0"/>
    <s v="CSF"/>
    <n v="26607"/>
    <n v="0"/>
    <n v="26607"/>
    <n v="0"/>
    <s v="PAGO SERVICIO DE ACUEDUCTO Y ALCANTARILLADO"/>
    <s v="7920"/>
    <s v="10020"/>
    <s v="12120"/>
    <s v="54120"/>
    <s v="377773220"/>
    <s v="-0"/>
    <x v="0"/>
    <x v="7"/>
  </r>
  <r>
    <s v="7320"/>
    <s v="2020-12-21 00:00:00"/>
    <s v="2020-12-21 13:57:00"/>
    <s v="Gasto"/>
    <s v="Con Compromiso"/>
    <s v="006"/>
    <x v="4"/>
    <x v="2"/>
    <s v="SERVICIOS DE ALCANTARILLADO, RECOLECCIÓN, TRATAMIENTO Y DISPOSICIÓN DE DESECHOS Y OTROS SERVICIOS DE SANEAMIENTO AMBIENTAL"/>
    <s v="Nación"/>
    <x v="0"/>
    <s v="CSF"/>
    <n v="18957"/>
    <n v="0"/>
    <n v="18957"/>
    <n v="0"/>
    <s v="PAGO SERVICIO DE ACUEDUCTO Y ALCANTARILLADO"/>
    <s v="7920"/>
    <s v="10020"/>
    <s v="12120"/>
    <s v="54120"/>
    <s v="377773220"/>
    <s v="-0"/>
    <x v="0"/>
    <x v="7"/>
  </r>
  <r>
    <s v="120"/>
    <s v="2020-01-09 00:00:00"/>
    <s v="2020-01-09 13:47:00"/>
    <s v="Gasto"/>
    <s v="Con Compromiso"/>
    <s v="007"/>
    <x v="5"/>
    <x v="0"/>
    <s v="SERVICIOS DE DISTRIBUCIÓN DE ELECTRICIDAD, GAS Y AGUA (POR CUENTA PROPIA)"/>
    <s v="Nación"/>
    <x v="0"/>
    <s v="CSF"/>
    <n v="22000000"/>
    <n v="7000000"/>
    <n v="29000000"/>
    <n v="1027571"/>
    <s v="Servicio de energía, acueducto, aseo y alcantarillado de la Sede y la UOC Santander de Quilichao"/>
    <s v="120"/>
    <s v="120, 220, 420, 820, 920, 1220, 1720, 1920, 3020, 3420, 3620, 3720, 4620, 4720, 4920, 5320, 5620, 5720, 6120, 6320, 6420, 6820, 7020, 7220, 7320, 7820, 8020, 8220, 8720, 9120, 9320, 10320, 10420, 10620, 10720, 12020, 12220, 12320, 12420"/>
    <s v="120, 220, 420, 720, 820, 1320, 1420, 1620, 1820, 2920, 3120, 3320, 4120, 4620, 4920, 5020, 6320, 6420, 7620, 7820, 7920, 8320, 9320, 9420, 9820, 10720, 10920, 12220, 12720, 12820, 14820, 14920, 15120, 15320, 18320, 18520, 18820, 18920"/>
    <s v="120, 220, 420, 5120, 5220, 5620, 9620, 9820, 10020, 16420, 16720, 16820, 22820, 23320, 23620, 28020, 31820, 31920, 37220, 37720, 37820, 42220, 43220, 43420, 48820, 48920, 49120, 54520, 55020, 55120, 60520, 60620, 60820, 61020, 69220, 69720, 70120, 70220"/>
    <s v="4573920, 4575920, 4583420, 23103220, 23105820, 29383020, 45075620, 46121520, 58964020, 87381020, 95117620, 98146720, 115383320, 117624120, 125212820, 143306620, 157564920, 157565220, 175788720, 186581820, 195082320, 215312720, 217407620, 226396920, 249652920, 249663020, 260023720, 287795720, 294516520, 294880420, 329909020, 329914420, 329922320, 330979620, 363080320, 363117620, 370305820, 372115620"/>
    <s v="-0"/>
    <x v="0"/>
    <x v="9"/>
  </r>
  <r>
    <s v="120"/>
    <s v="2020-01-09 00:00:00"/>
    <s v="2020-01-09 13:47:00"/>
    <s v="Gasto"/>
    <s v="Con Compromiso"/>
    <s v="007"/>
    <x v="5"/>
    <x v="2"/>
    <s v="SERVICIOS DE ALCANTARILLADO, RECOLECCIÓN, TRATAMIENTO Y DISPOSICIÓN DE DESECHOS Y OTROS SERVICIOS DE SANEAMIENTO AMBIENTAL"/>
    <s v="Nación"/>
    <x v="0"/>
    <s v="CSF"/>
    <n v="900000"/>
    <n v="300000"/>
    <n v="1200000"/>
    <n v="142541"/>
    <s v="Servicio de energía, acueducto, aseo y alcantarillado de la Sede y la UOC Santander de Quilichao"/>
    <s v="120"/>
    <s v="120, 220, 420, 820, 920, 1220, 1720, 1920, 3020, 3420, 3620, 3720, 4620, 4720, 4920, 5320, 5620, 5720, 6120, 6320, 6420, 6820, 7020, 7220, 7320, 7820, 8020, 8220, 8720, 9120, 9320, 10320, 10420, 10620, 10720, 12020, 12220, 12320, 12420"/>
    <s v="120, 220, 420, 720, 820, 1320, 1420, 1620, 1820, 2920, 3120, 3320, 4120, 4620, 4920, 5020, 6320, 6420, 7620, 7820, 7920, 8320, 9320, 9420, 9820, 10720, 10920, 12220, 12720, 12820, 14820, 14920, 15120, 15320, 18320, 18520, 18820, 18920"/>
    <s v="120, 220, 420, 5120, 5220, 5620, 9620, 9820, 10020, 16420, 16720, 16820, 22820, 23320, 23620, 28020, 31820, 31920, 37220, 37720, 37820, 42220, 43220, 43420, 48820, 48920, 49120, 54520, 55020, 55120, 60520, 60620, 60820, 61020, 69220, 69720, 70120, 70220"/>
    <s v="4573920, 4575920, 4583420, 23103220, 23105820, 29383020, 45075620, 46121520, 58964020, 87381020, 95117620, 98146720, 115383320, 117624120, 125212820, 143306620, 157564920, 157565220, 175788720, 186581820, 195082320, 215312720, 217407620, 226396920, 249652920, 249663020, 260023720, 287795720, 294516520, 294880420, 329909020, 329914420, 329922320, 330979620, 363080320, 363117620, 370305820, 372115620"/>
    <s v="-0"/>
    <x v="0"/>
    <x v="9"/>
  </r>
  <r>
    <s v="220"/>
    <s v="2020-01-09 00:00:00"/>
    <s v="2020-01-09 13:50:00"/>
    <s v="Gasto"/>
    <s v="Con Compromiso"/>
    <s v="007"/>
    <x v="5"/>
    <x v="1"/>
    <s v="SERVICIOS DE TELECOMUNICACIONES, TRANSMISIÓN Y SUMINISTRO DE INFORMACIÓN"/>
    <s v="Nación"/>
    <x v="0"/>
    <s v="CSF"/>
    <n v="1100000"/>
    <n v="0"/>
    <n v="1100000"/>
    <n v="120870"/>
    <s v="Servicio de teléfono de la Sede y de la UOC Santander de Quilichao"/>
    <s v="220"/>
    <s v="320, 1020, 2020, 3520, 4820, 5520, 6220, 6920, 7920, 8920, 10520, 11620"/>
    <s v="320, 920, 1720, 3020, 4720, 6220, 7720, 9220, 10820, 12620, 15020, 17820"/>
    <s v="320, 5320, 9920, 16520, 23420, 23520, 31720, 37620, 43120, 49020, 54920, 60720, 60920, 68220"/>
    <s v="4581420, 23107720, 49066220, 89450820, 120950720, 157559320, 180005020, 215220620, 249673220, 285083720, 329924120, 357855820"/>
    <s v="-0"/>
    <x v="0"/>
    <x v="9"/>
  </r>
  <r>
    <s v="320"/>
    <s v="2020-01-20 00:00:00"/>
    <s v="2020-01-20 15:35:00"/>
    <s v="Gasto"/>
    <s v="Con Compromiso"/>
    <s v="007"/>
    <x v="5"/>
    <x v="7"/>
    <s v="BONIFICACIÓN ESPECIAL DE RECREACIÓN"/>
    <s v="Nación"/>
    <x v="0"/>
    <s v="CSF"/>
    <n v="189517"/>
    <n v="0"/>
    <n v="189517"/>
    <n v="0"/>
    <s v="Sueldos Enero"/>
    <s v="320"/>
    <s v="520, 620"/>
    <s v="-0"/>
    <s v="520, 620, 720, 820, 920, 1020, 1120, 1220, 1320, 1420, 1520, 1620, 1720, 1820, 1920, 2020, 2120, 2220, 2320, 2420, 2520, 2620, 2720, 2820, 2920, 3020, 3120, 3220, 3320, 3420, 3520, 3620, 3720"/>
    <s v="6945420, 6945520, 6945620, 6945720, 6945820, 6945920, 6946020, 6946120, 6946220, 6946320, 6946420, 6946520, 6946620, 6946720, 6946820, 6946920, 6947020, 6947120, 6947220, 6947320, 6947420, 6947520, 6947620, 6947720, 6947820, 6948020, 6948120, 6948220, 6948320, 6948420, 6948520, 6948620, 6948720"/>
    <s v="-0"/>
    <x v="0"/>
    <x v="9"/>
  </r>
  <r>
    <s v="320"/>
    <s v="2020-01-20 00:00:00"/>
    <s v="2020-01-20 15:35:00"/>
    <s v="Gasto"/>
    <s v="Con Compromiso"/>
    <s v="007"/>
    <x v="5"/>
    <x v="3"/>
    <s v="AUXILIO DE TRANSPORTE"/>
    <s v="Nación"/>
    <x v="0"/>
    <s v="CSF"/>
    <n v="1127966"/>
    <n v="0"/>
    <n v="1127966"/>
    <n v="0"/>
    <s v="Sueldos Enero"/>
    <s v="320"/>
    <s v="520, 620"/>
    <s v="-0"/>
    <s v="520, 620, 720, 820, 920, 1020, 1120, 1220, 1320, 1420, 1520, 1620, 1720, 1820, 1920, 2020, 2120, 2220, 2320, 2420, 2520, 2620, 2720, 2820, 2920, 3020, 3120, 3220, 3320, 3420, 3520, 3620, 3720"/>
    <s v="6945420, 6945520, 6945620, 6945720, 6945820, 6945920, 6946020, 6946120, 6946220, 6946320, 6946420, 6946520, 6946620, 6946720, 6946820, 6946920, 6947020, 6947120, 6947220, 6947320, 6947420, 6947520, 6947620, 6947720, 6947820, 6948020, 6948120, 6948220, 6948320, 6948420, 6948520, 6948620, 6948720"/>
    <s v="-0"/>
    <x v="0"/>
    <x v="9"/>
  </r>
  <r>
    <s v="320"/>
    <s v="2020-01-20 00:00:00"/>
    <s v="2020-01-20 15:35:00"/>
    <s v="Gasto"/>
    <s v="Con Compromiso"/>
    <s v="007"/>
    <x v="5"/>
    <x v="4"/>
    <s v="PRIMA DE VACACIONES"/>
    <s v="Nación"/>
    <x v="0"/>
    <s v="CSF"/>
    <n v="2696201"/>
    <n v="0"/>
    <n v="2696201"/>
    <n v="0"/>
    <s v="Sueldos Enero"/>
    <s v="320"/>
    <s v="520, 620"/>
    <s v="-0"/>
    <s v="520, 620, 720, 820, 920, 1020, 1120, 1220, 1320, 1420, 1520, 1620, 1720, 1820, 1920, 2020, 2120, 2220, 2320, 2420, 2520, 2620, 2720, 2820, 2920, 3020, 3120, 3220, 3320, 3420, 3520, 3620, 3720"/>
    <s v="6945420, 6945520, 6945620, 6945720, 6945820, 6945920, 6946020, 6946120, 6946220, 6946320, 6946420, 6946520, 6946620, 6946720, 6946820, 6946920, 6947020, 6947120, 6947220, 6947320, 6947420, 6947520, 6947620, 6947720, 6947820, 6948020, 6948120, 6948220, 6948320, 6948420, 6948520, 6948620, 6948720"/>
    <s v="-0"/>
    <x v="0"/>
    <x v="9"/>
  </r>
  <r>
    <s v="320"/>
    <s v="2020-01-20 00:00:00"/>
    <s v="2020-01-20 15:35:00"/>
    <s v="Gasto"/>
    <s v="Con Compromiso"/>
    <s v="007"/>
    <x v="5"/>
    <x v="5"/>
    <s v="PRIMA TÉCNICA NO SALARIAL"/>
    <s v="Nación"/>
    <x v="0"/>
    <s v="CSF"/>
    <n v="2240265"/>
    <n v="0"/>
    <n v="2240265"/>
    <n v="0"/>
    <s v="Sueldos Enero"/>
    <s v="320"/>
    <s v="520, 620"/>
    <s v="-0"/>
    <s v="520, 620, 720, 820, 920, 1020, 1120, 1220, 1320, 1420, 1520, 1620, 1720, 1820, 1920, 2020, 2120, 2220, 2320, 2420, 2520, 2620, 2720, 2820, 2920, 3020, 3120, 3220, 3320, 3420, 3520, 3620, 3720"/>
    <s v="6945420, 6945520, 6945620, 6945720, 6945820, 6945920, 6946020, 6946120, 6946220, 6946320, 6946420, 6946520, 6946620, 6946720, 6946820, 6946920, 6947020, 6947120, 6947220, 6947320, 6947420, 6947520, 6947620, 6947720, 6947820, 6948020, 6948120, 6948220, 6948320, 6948420, 6948520, 6948620, 6948720"/>
    <s v="-0"/>
    <x v="0"/>
    <x v="9"/>
  </r>
  <r>
    <s v="320"/>
    <s v="2020-01-20 00:00:00"/>
    <s v="2020-01-20 15:35:00"/>
    <s v="Gasto"/>
    <s v="Con Compromiso"/>
    <s v="007"/>
    <x v="5"/>
    <x v="9"/>
    <s v="BONIFICACIÓN POR SERVICIOS PRESTADOS"/>
    <s v="Nación"/>
    <x v="0"/>
    <s v="CSF"/>
    <n v="1981712"/>
    <n v="0"/>
    <n v="1981712"/>
    <n v="0"/>
    <s v="Sueldos Enero"/>
    <s v="320"/>
    <s v="520, 620"/>
    <s v="-0"/>
    <s v="520, 620, 720, 820, 920, 1020, 1120, 1220, 1320, 1420, 1520, 1620, 1720, 1820, 1920, 2020, 2120, 2220, 2320, 2420, 2520, 2620, 2720, 2820, 2920, 3020, 3120, 3220, 3320, 3420, 3520, 3620, 3720"/>
    <s v="6945420, 6945520, 6945620, 6945720, 6945820, 6945920, 6946020, 6946120, 6946220, 6946320, 6946420, 6946520, 6946620, 6946720, 6946820, 6946920, 6947020, 6947120, 6947220, 6947320, 6947420, 6947520, 6947620, 6947720, 6947820, 6948020, 6948120, 6948220, 6948320, 6948420, 6948520, 6948620, 6948720"/>
    <s v="-0"/>
    <x v="0"/>
    <x v="9"/>
  </r>
  <r>
    <s v="320"/>
    <s v="2020-01-20 00:00:00"/>
    <s v="2020-01-20 15:35:00"/>
    <s v="Gasto"/>
    <s v="Con Compromiso"/>
    <s v="007"/>
    <x v="5"/>
    <x v="8"/>
    <s v="SUELDO BÁSICO"/>
    <s v="Nación"/>
    <x v="0"/>
    <s v="CSF"/>
    <n v="37060734"/>
    <n v="0"/>
    <n v="37060734"/>
    <n v="0"/>
    <s v="Sueldos Enero"/>
    <s v="320"/>
    <s v="520, 620"/>
    <s v="-0"/>
    <s v="520, 620, 720, 820, 920, 1020, 1120, 1220, 1320, 1420, 1520, 1620, 1720, 1820, 1920, 2020, 2120, 2220, 2320, 2420, 2520, 2620, 2720, 2820, 2920, 3020, 3120, 3220, 3320, 3420, 3520, 3620, 3720"/>
    <s v="6945420, 6945520, 6945620, 6945720, 6945820, 6945920, 6946020, 6946120, 6946220, 6946320, 6946420, 6946520, 6946620, 6946720, 6946820, 6946920, 6947020, 6947120, 6947220, 6947320, 6947420, 6947520, 6947620, 6947720, 6947820, 6948020, 6948120, 6948220, 6948320, 6948420, 6948520, 6948620, 6948720"/>
    <s v="-0"/>
    <x v="0"/>
    <x v="9"/>
  </r>
  <r>
    <s v="320"/>
    <s v="2020-01-20 00:00:00"/>
    <s v="2020-01-20 15:35:00"/>
    <s v="Gasto"/>
    <s v="Con Compromiso"/>
    <s v="007"/>
    <x v="5"/>
    <x v="6"/>
    <s v="SUBSIDIO DE ALIMENTACIÓN"/>
    <s v="Nación"/>
    <x v="0"/>
    <s v="CSF"/>
    <n v="779686"/>
    <n v="0"/>
    <n v="779686"/>
    <n v="0"/>
    <s v="Sueldos Enero"/>
    <s v="320"/>
    <s v="520, 620"/>
    <s v="-0"/>
    <s v="520, 620, 720, 820, 920, 1020, 1120, 1220, 1320, 1420, 1520, 1620, 1720, 1820, 1920, 2020, 2120, 2220, 2320, 2420, 2520, 2620, 2720, 2820, 2920, 3020, 3120, 3220, 3320, 3420, 3520, 3620, 3720"/>
    <s v="6945420, 6945520, 6945620, 6945720, 6945820, 6945920, 6946020, 6946120, 6946220, 6946320, 6946420, 6946520, 6946620, 6946720, 6946820, 6946920, 6947020, 6947120, 6947220, 6947320, 6947420, 6947520, 6947620, 6947720, 6947820, 6948020, 6948120, 6948220, 6948320, 6948420, 6948520, 6948620, 6948720"/>
    <s v="-0"/>
    <x v="0"/>
    <x v="9"/>
  </r>
  <r>
    <s v="320"/>
    <s v="2020-01-20 00:00:00"/>
    <s v="2020-01-20 15:35:00"/>
    <s v="Gasto"/>
    <s v="Con Compromiso"/>
    <s v="007"/>
    <x v="5"/>
    <x v="10"/>
    <s v="SUELDO DE VACACIONES"/>
    <s v="Nación"/>
    <x v="0"/>
    <s v="CSF"/>
    <n v="2280800"/>
    <n v="0"/>
    <n v="2280800"/>
    <n v="0"/>
    <s v="Sueldos Enero"/>
    <s v="320"/>
    <s v="520, 620"/>
    <s v="-0"/>
    <s v="520, 620, 720, 820, 920, 1020, 1120, 1220, 1320, 1420, 1520, 1620, 1720, 1820, 1920, 2020, 2120, 2220, 2320, 2420, 2520, 2620, 2720, 2820, 2920, 3020, 3120, 3220, 3320, 3420, 3520, 3620, 3720"/>
    <s v="6945420, 6945520, 6945620, 6945720, 6945820, 6945920, 6946020, 6946120, 6946220, 6946320, 6946420, 6946520, 6946620, 6946720, 6946820, 6946920, 6947020, 6947120, 6947220, 6947320, 6947420, 6947520, 6947620, 6947720, 6947820, 6948020, 6948120, 6948220, 6948320, 6948420, 6948520, 6948620, 6948720"/>
    <s v="-0"/>
    <x v="0"/>
    <x v="9"/>
  </r>
  <r>
    <s v="420"/>
    <s v="2020-01-22 00:00:00"/>
    <s v="2020-01-22 09:56:00"/>
    <s v="Gasto"/>
    <s v="Con Compromiso"/>
    <s v="007"/>
    <x v="5"/>
    <x v="11"/>
    <s v="PENSIONES"/>
    <s v="Nación"/>
    <x v="0"/>
    <s v="CSF"/>
    <n v="5765400"/>
    <n v="0"/>
    <n v="5765400"/>
    <n v="0"/>
    <s v="Aportes Enero"/>
    <s v="420"/>
    <s v="720"/>
    <s v="-0"/>
    <s v="3820, 3920, 4020, 4120, 4220, 4320, 4420, 4520, 4620, 4720, 4820, 4920"/>
    <s v="7286920, 7287020, 7287120, 7287220, 7287320, 7287420, 7287520, 7287620, 7287720, 7287820, 7287920, 7288020"/>
    <s v="-0"/>
    <x v="0"/>
    <x v="9"/>
  </r>
  <r>
    <s v="420"/>
    <s v="2020-01-22 00:00:00"/>
    <s v="2020-01-22 09:56:00"/>
    <s v="Gasto"/>
    <s v="Con Compromiso"/>
    <s v="007"/>
    <x v="5"/>
    <x v="14"/>
    <s v="APORTES AL ICBF"/>
    <s v="Nación"/>
    <x v="0"/>
    <s v="CSF"/>
    <n v="1580900"/>
    <n v="0"/>
    <n v="1580900"/>
    <n v="0"/>
    <s v="Aportes Enero"/>
    <s v="420"/>
    <s v="720"/>
    <s v="-0"/>
    <s v="3820, 3920, 4020, 4120, 4220, 4320, 4420, 4520, 4620, 4720, 4820, 4920"/>
    <s v="7286920, 7287020, 7287120, 7287220, 7287320, 7287420, 7287520, 7287620, 7287720, 7287820, 7287920, 7288020"/>
    <s v="-0"/>
    <x v="0"/>
    <x v="9"/>
  </r>
  <r>
    <s v="420"/>
    <s v="2020-01-22 00:00:00"/>
    <s v="2020-01-22 09:56:00"/>
    <s v="Gasto"/>
    <s v="Con Compromiso"/>
    <s v="007"/>
    <x v="5"/>
    <x v="13"/>
    <s v="SALUD"/>
    <s v="Nación"/>
    <x v="0"/>
    <s v="CSF"/>
    <n v="4083800"/>
    <n v="0"/>
    <n v="4083800"/>
    <n v="0"/>
    <s v="Aportes Enero"/>
    <s v="420"/>
    <s v="720"/>
    <s v="-0"/>
    <s v="3820, 3920, 4020, 4120, 4220, 4320, 4420, 4520, 4620, 4720, 4820, 4920"/>
    <s v="7286920, 7287020, 7287120, 7287220, 7287320, 7287420, 7287520, 7287620, 7287720, 7287820, 7287920, 7288020"/>
    <s v="-0"/>
    <x v="0"/>
    <x v="9"/>
  </r>
  <r>
    <s v="420"/>
    <s v="2020-01-22 00:00:00"/>
    <s v="2020-01-22 09:56:00"/>
    <s v="Gasto"/>
    <s v="Con Compromiso"/>
    <s v="007"/>
    <x v="5"/>
    <x v="16"/>
    <s v="CAJAS DE COMPENSACIÓN FAMILIAR"/>
    <s v="Nación"/>
    <x v="0"/>
    <s v="CSF"/>
    <n v="2106900"/>
    <n v="0"/>
    <n v="2106900"/>
    <n v="0"/>
    <s v="Aportes Enero"/>
    <s v="420"/>
    <s v="720"/>
    <s v="-0"/>
    <s v="3820, 3920, 4020, 4120, 4220, 4320, 4420, 4520, 4620, 4720, 4820, 4920"/>
    <s v="7286920, 7287020, 7287120, 7287220, 7287320, 7287420, 7287520, 7287620, 7287720, 7287820, 7287920, 7288020"/>
    <s v="-0"/>
    <x v="0"/>
    <x v="9"/>
  </r>
  <r>
    <s v="420"/>
    <s v="2020-01-22 00:00:00"/>
    <s v="2020-01-22 09:56:00"/>
    <s v="Gasto"/>
    <s v="Con Compromiso"/>
    <s v="007"/>
    <x v="5"/>
    <x v="15"/>
    <s v="APORTES GENERALES AL SISTEMA DE RIESGOS LABORALES"/>
    <s v="Nación"/>
    <x v="0"/>
    <s v="CSF"/>
    <n v="519100"/>
    <n v="0"/>
    <n v="519100"/>
    <n v="0"/>
    <s v="Aportes Enero"/>
    <s v="420"/>
    <s v="720"/>
    <s v="-0"/>
    <s v="3820, 3920, 4020, 4120, 4220, 4320, 4420, 4520, 4620, 4720, 4820, 4920"/>
    <s v="7286920, 7287020, 7287120, 7287220, 7287320, 7287420, 7287520, 7287620, 7287720, 7287820, 7287920, 7288020"/>
    <s v="-0"/>
    <x v="0"/>
    <x v="9"/>
  </r>
  <r>
    <s v="420"/>
    <s v="2020-01-22 00:00:00"/>
    <s v="2020-01-22 09:56:00"/>
    <s v="Gasto"/>
    <s v="Con Compromiso"/>
    <s v="007"/>
    <x v="5"/>
    <x v="12"/>
    <s v="APORTES AL SENA"/>
    <s v="Nación"/>
    <x v="0"/>
    <s v="CSF"/>
    <n v="1054000"/>
    <n v="0"/>
    <n v="1054000"/>
    <n v="0"/>
    <s v="Aportes Enero"/>
    <s v="420"/>
    <s v="720"/>
    <s v="-0"/>
    <s v="3820, 3920, 4020, 4120, 4220, 4320, 4420, 4520, 4620, 4720, 4820, 4920"/>
    <s v="7286920, 7287020, 7287120, 7287220, 7287320, 7287420, 7287520, 7287620, 7287720, 7287820, 7287920, 7288020"/>
    <s v="-0"/>
    <x v="0"/>
    <x v="9"/>
  </r>
  <r>
    <s v="520"/>
    <s v="2020-02-10 00:00:00"/>
    <s v="2020-02-10 15:42:00"/>
    <s v="Gasto"/>
    <s v="Con Compromiso"/>
    <s v="007"/>
    <x v="5"/>
    <x v="31"/>
    <s v="SERVICIOS INMOBILIARIOS"/>
    <s v="Propios"/>
    <x v="1"/>
    <s v="CSF"/>
    <n v="25543550"/>
    <n v="-50"/>
    <n v="25543500"/>
    <n v="0"/>
    <s v="Arrendamiento UOC Santander de Quilichao"/>
    <s v="520"/>
    <s v="1620"/>
    <s v="1920"/>
    <s v="10120, 16620, 22720, 28420, 37520, 43320, 48320, 54320, 60420, 69820"/>
    <s v="58976820, 91343920, 116818120, 147164420, 177825120, 217405420, 248343920, 279232520, 316879020, 363133820"/>
    <s v="-0"/>
    <x v="0"/>
    <x v="9"/>
  </r>
  <r>
    <s v="620"/>
    <s v="2020-02-10 00:00:00"/>
    <s v="2020-02-10 17:17:00"/>
    <s v="Gasto"/>
    <s v="Con Compromiso"/>
    <s v="007"/>
    <x v="5"/>
    <x v="18"/>
    <s v="SERVICIOS DE TRANSPORTE DE PASAJEROS"/>
    <s v="Nación"/>
    <x v="0"/>
    <s v="CSF"/>
    <n v="78400"/>
    <n v="0"/>
    <n v="78400"/>
    <n v="0"/>
    <s v="Viáticos y gastos de comisión Encuentro Directores Territoriales"/>
    <s v="620"/>
    <s v="1120"/>
    <s v="1020"/>
    <s v="5420"/>
    <s v="23833820"/>
    <s v="-0"/>
    <x v="0"/>
    <x v="9"/>
  </r>
  <r>
    <s v="620"/>
    <s v="2020-02-10 00:00:00"/>
    <s v="2020-02-10 17:17:00"/>
    <s v="Gasto"/>
    <s v="Con Compromiso"/>
    <s v="007"/>
    <x v="5"/>
    <x v="19"/>
    <s v="VIÁTICOS DE LOS FUNCIONARIOS EN COMISIÓN"/>
    <s v="Nación"/>
    <x v="0"/>
    <s v="CSF"/>
    <n v="258320"/>
    <n v="0"/>
    <n v="258320"/>
    <n v="0"/>
    <s v="Viáticos y gastos de comisión Encuentro Directores Territoriales"/>
    <s v="620"/>
    <s v="1120"/>
    <s v="1020"/>
    <s v="5420"/>
    <s v="23833820"/>
    <s v="-0"/>
    <x v="0"/>
    <x v="9"/>
  </r>
  <r>
    <s v="720"/>
    <s v="2020-02-11 00:00:00"/>
    <s v="2020-02-11 16:46:00"/>
    <s v="Gasto"/>
    <s v="Con Compromiso"/>
    <s v="0500"/>
    <x v="5"/>
    <x v="22"/>
    <s v="ADQUISICIÓN DE BIENES Y SERVICIOS - SERVICIO DE INFORMACIÓN CATASTRAL - ACTUALIZACIÓN  Y GESTIÓN CATASTRAL  NACIONAL"/>
    <s v="Nación"/>
    <x v="2"/>
    <s v="CSF"/>
    <n v="22706525"/>
    <n v="-20784085"/>
    <n v="1922440"/>
    <n v="0"/>
    <s v="Viáticos Proceso de Conservación"/>
    <s v="720"/>
    <s v="9920, 10020, 11320, 11420, 11720, 11820"/>
    <s v="13020, 13120, 16120, 16220, 18020, 18120"/>
    <s v="58820, 58920, 67220, 67320, 68920, 69020"/>
    <s v="304854620, 304886420, 349708020, 349715020, 357936020, 357936920"/>
    <s v="120, 220"/>
    <x v="1"/>
    <x v="1"/>
  </r>
  <r>
    <s v="820"/>
    <s v="2020-02-18 00:00:00"/>
    <s v="2020-02-18 07:38:00"/>
    <s v="Gasto"/>
    <s v="Generado"/>
    <s v="0510"/>
    <x v="5"/>
    <x v="23"/>
    <s v="ADQUISICIÓN DE BIENES Y SERVICIOS - SERVICIO DE AVALÚOS - ACTUALIZACIÓN  Y GESTIÓN CATASTRAL  NACIONAL"/>
    <s v="Propios"/>
    <x v="1"/>
    <s v="CSF"/>
    <n v="2000000"/>
    <n v="-2000000"/>
    <n v="0"/>
    <n v="0"/>
    <s v="Viáticos Proceso de Avalúos"/>
    <s v="920"/>
    <s v="-0"/>
    <s v="-0"/>
    <s v="-0"/>
    <s v="-0"/>
    <s v="-0"/>
    <x v="1"/>
    <x v="2"/>
  </r>
  <r>
    <s v="920"/>
    <s v="2020-02-19 00:00:00"/>
    <s v="2020-02-19 16:37:00"/>
    <s v="Gasto"/>
    <s v="Con Compromiso"/>
    <s v="007"/>
    <x v="5"/>
    <x v="8"/>
    <s v="SUELDO BÁSICO"/>
    <s v="Nación"/>
    <x v="0"/>
    <s v="CSF"/>
    <n v="43121188"/>
    <n v="0"/>
    <n v="43121188"/>
    <n v="0"/>
    <s v="Sueldos Febrero"/>
    <s v="1020"/>
    <s v="1320, 1420"/>
    <s v="-0"/>
    <s v="5720, 5820, 5920, 6020, 6120, 6220, 6320, 6420, 6520, 6620, 6720, 6820, 6920, 7020, 7120, 7220, 7320, 7420, 7520, 7620, 7720, 7820, 7920, 8020, 8120, 8220, 8320"/>
    <s v="30438820, 30438920, 30439020, 30439120, 30439220, 30439320, 30439420, 30439520, 30439620, 30439720, 30439820, 30439920, 30440020, 30440120, 30440220, 30440320, 30440420, 30440520, 30440620, 30440720, 30440820, 30440920, 30441020, 30441120, 30441220, 30441520, 30441620"/>
    <s v="-0"/>
    <x v="0"/>
    <x v="9"/>
  </r>
  <r>
    <s v="920"/>
    <s v="2020-02-19 00:00:00"/>
    <s v="2020-02-19 16:37:00"/>
    <s v="Gasto"/>
    <s v="Con Compromiso"/>
    <s v="007"/>
    <x v="5"/>
    <x v="3"/>
    <s v="AUXILIO DE TRANSPORTE"/>
    <s v="Nación"/>
    <x v="0"/>
    <s v="CSF"/>
    <n v="1313103"/>
    <n v="0"/>
    <n v="1313103"/>
    <n v="0"/>
    <s v="Sueldos Febrero"/>
    <s v="1020"/>
    <s v="1320, 1420"/>
    <s v="-0"/>
    <s v="5720, 5820, 5920, 6020, 6120, 6220, 6320, 6420, 6520, 6620, 6720, 6820, 6920, 7020, 7120, 7220, 7320, 7420, 7520, 7620, 7720, 7820, 7920, 8020, 8120, 8220, 8320"/>
    <s v="30438820, 30438920, 30439020, 30439120, 30439220, 30439320, 30439420, 30439520, 30439620, 30439720, 30439820, 30439920, 30440020, 30440120, 30440220, 30440320, 30440420, 30440520, 30440620, 30440720, 30440820, 30440920, 30441020, 30441120, 30441220, 30441520, 30441620"/>
    <s v="-0"/>
    <x v="0"/>
    <x v="9"/>
  </r>
  <r>
    <s v="920"/>
    <s v="2020-02-19 00:00:00"/>
    <s v="2020-02-19 16:37:00"/>
    <s v="Gasto"/>
    <s v="Con Compromiso"/>
    <s v="007"/>
    <x v="5"/>
    <x v="9"/>
    <s v="BONIFICACIÓN POR SERVICIOS PRESTADOS"/>
    <s v="Nación"/>
    <x v="0"/>
    <s v="CSF"/>
    <n v="1134508"/>
    <n v="0"/>
    <n v="1134508"/>
    <n v="0"/>
    <s v="Sueldos Febrero"/>
    <s v="1020"/>
    <s v="1320, 1420"/>
    <s v="-0"/>
    <s v="5720, 5820, 5920, 6020, 6120, 6220, 6320, 6420, 6520, 6620, 6720, 6820, 6920, 7020, 7120, 7220, 7320, 7420, 7520, 7620, 7720, 7820, 7920, 8020, 8120, 8220, 8320"/>
    <s v="30438820, 30438920, 30439020, 30439120, 30439220, 30439320, 30439420, 30439520, 30439620, 30439720, 30439820, 30439920, 30440020, 30440120, 30440220, 30440320, 30440420, 30440520, 30440620, 30440720, 30440820, 30440920, 30441020, 30441120, 30441220, 30441520, 30441620"/>
    <s v="-0"/>
    <x v="0"/>
    <x v="9"/>
  </r>
  <r>
    <s v="920"/>
    <s v="2020-02-19 00:00:00"/>
    <s v="2020-02-19 16:37:00"/>
    <s v="Gasto"/>
    <s v="Con Compromiso"/>
    <s v="007"/>
    <x v="5"/>
    <x v="4"/>
    <s v="PRIMA DE VACACIONES"/>
    <s v="Nación"/>
    <x v="0"/>
    <s v="CSF"/>
    <n v="1997610"/>
    <n v="0"/>
    <n v="1997610"/>
    <n v="0"/>
    <s v="Sueldos Febrero"/>
    <s v="1020"/>
    <s v="1320, 1420"/>
    <s v="-0"/>
    <s v="5720, 5820, 5920, 6020, 6120, 6220, 6320, 6420, 6520, 6620, 6720, 6820, 6920, 7020, 7120, 7220, 7320, 7420, 7520, 7620, 7720, 7820, 7920, 8020, 8120, 8220, 8320"/>
    <s v="30438820, 30438920, 30439020, 30439120, 30439220, 30439320, 30439420, 30439520, 30439620, 30439720, 30439820, 30439920, 30440020, 30440120, 30440220, 30440320, 30440420, 30440520, 30440620, 30440720, 30440820, 30440920, 30441020, 30441120, 30441220, 30441520, 30441620"/>
    <s v="-0"/>
    <x v="0"/>
    <x v="9"/>
  </r>
  <r>
    <s v="920"/>
    <s v="2020-02-19 00:00:00"/>
    <s v="2020-02-19 16:37:00"/>
    <s v="Gasto"/>
    <s v="Con Compromiso"/>
    <s v="007"/>
    <x v="5"/>
    <x v="10"/>
    <s v="SUELDO DE VACACIONES"/>
    <s v="Nación"/>
    <x v="0"/>
    <s v="CSF"/>
    <n v="1953219"/>
    <n v="0"/>
    <n v="1953219"/>
    <n v="0"/>
    <s v="Sueldos Febrero"/>
    <s v="1020"/>
    <s v="1320, 1420"/>
    <s v="-0"/>
    <s v="5720, 5820, 5920, 6020, 6120, 6220, 6320, 6420, 6520, 6620, 6720, 6820, 6920, 7020, 7120, 7220, 7320, 7420, 7520, 7620, 7720, 7820, 7920, 8020, 8120, 8220, 8320"/>
    <s v="30438820, 30438920, 30439020, 30439120, 30439220, 30439320, 30439420, 30439520, 30439620, 30439720, 30439820, 30439920, 30440020, 30440120, 30440220, 30440320, 30440420, 30440520, 30440620, 30440720, 30440820, 30440920, 30441020, 30441120, 30441220, 30441520, 30441620"/>
    <s v="-0"/>
    <x v="0"/>
    <x v="9"/>
  </r>
  <r>
    <s v="920"/>
    <s v="2020-02-19 00:00:00"/>
    <s v="2020-02-19 16:37:00"/>
    <s v="Gasto"/>
    <s v="Con Compromiso"/>
    <s v="007"/>
    <x v="5"/>
    <x v="5"/>
    <s v="PRIMA TÉCNICA NO SALARIAL"/>
    <s v="Nación"/>
    <x v="0"/>
    <s v="CSF"/>
    <n v="2240265"/>
    <n v="0"/>
    <n v="2240265"/>
    <n v="0"/>
    <s v="Sueldos Febrero"/>
    <s v="1020"/>
    <s v="1320, 1420"/>
    <s v="-0"/>
    <s v="5720, 5820, 5920, 6020, 6120, 6220, 6320, 6420, 6520, 6620, 6720, 6820, 6920, 7020, 7120, 7220, 7320, 7420, 7520, 7620, 7720, 7820, 7920, 8020, 8120, 8220, 8320"/>
    <s v="30438820, 30438920, 30439020, 30439120, 30439220, 30439320, 30439420, 30439520, 30439620, 30439720, 30439820, 30439920, 30440020, 30440120, 30440220, 30440320, 30440420, 30440520, 30440620, 30440720, 30440820, 30440920, 30441020, 30441120, 30441220, 30441520, 30441620"/>
    <s v="-0"/>
    <x v="0"/>
    <x v="9"/>
  </r>
  <r>
    <s v="920"/>
    <s v="2020-02-19 00:00:00"/>
    <s v="2020-02-19 16:37:00"/>
    <s v="Gasto"/>
    <s v="Con Compromiso"/>
    <s v="007"/>
    <x v="5"/>
    <x v="21"/>
    <s v="INCAPACIDADES (NO DE PENSIONES)"/>
    <s v="Nación"/>
    <x v="0"/>
    <s v="CSF"/>
    <n v="882376"/>
    <n v="0"/>
    <n v="882376"/>
    <n v="0"/>
    <s v="Sueldos Febrero"/>
    <s v="1020"/>
    <s v="1320, 1420"/>
    <s v="-0"/>
    <s v="5720, 5820, 5920, 6020, 6120, 6220, 6320, 6420, 6520, 6620, 6720, 6820, 6920, 7020, 7120, 7220, 7320, 7420, 7520, 7620, 7720, 7820, 7920, 8020, 8120, 8220, 8320"/>
    <s v="30438820, 30438920, 30439020, 30439120, 30439220, 30439320, 30439420, 30439520, 30439620, 30439720, 30439820, 30439920, 30440020, 30440120, 30440220, 30440320, 30440420, 30440520, 30440620, 30440720, 30440820, 30440920, 30441020, 30441120, 30441220, 30441520, 30441620"/>
    <s v="-0"/>
    <x v="0"/>
    <x v="9"/>
  </r>
  <r>
    <s v="920"/>
    <s v="2020-02-19 00:00:00"/>
    <s v="2020-02-19 16:37:00"/>
    <s v="Gasto"/>
    <s v="Con Compromiso"/>
    <s v="007"/>
    <x v="5"/>
    <x v="7"/>
    <s v="BONIFICACIÓN ESPECIAL DE RECREACIÓN"/>
    <s v="Nación"/>
    <x v="0"/>
    <s v="CSF"/>
    <n v="158945"/>
    <n v="0"/>
    <n v="158945"/>
    <n v="0"/>
    <s v="Sueldos Febrero"/>
    <s v="1020"/>
    <s v="1320, 1420"/>
    <s v="-0"/>
    <s v="5720, 5820, 5920, 6020, 6120, 6220, 6320, 6420, 6520, 6620, 6720, 6820, 6920, 7020, 7120, 7220, 7320, 7420, 7520, 7620, 7720, 7820, 7920, 8020, 8120, 8220, 8320"/>
    <s v="30438820, 30438920, 30439020, 30439120, 30439220, 30439320, 30439420, 30439520, 30439620, 30439720, 30439820, 30439920, 30440020, 30440120, 30440220, 30440320, 30440420, 30440520, 30440620, 30440720, 30440820, 30440920, 30441020, 30441120, 30441220, 30441520, 30441620"/>
    <s v="-0"/>
    <x v="0"/>
    <x v="9"/>
  </r>
  <r>
    <s v="920"/>
    <s v="2020-02-19 00:00:00"/>
    <s v="2020-02-19 16:37:00"/>
    <s v="Gasto"/>
    <s v="Con Compromiso"/>
    <s v="007"/>
    <x v="5"/>
    <x v="6"/>
    <s v="SUBSIDIO DE ALIMENTACIÓN"/>
    <s v="Nación"/>
    <x v="0"/>
    <s v="CSF"/>
    <n v="886579"/>
    <n v="0"/>
    <n v="886579"/>
    <n v="0"/>
    <s v="Sueldos Febrero"/>
    <s v="1020"/>
    <s v="1320, 1420"/>
    <s v="-0"/>
    <s v="5720, 5820, 5920, 6020, 6120, 6220, 6320, 6420, 6520, 6620, 6720, 6820, 6920, 7020, 7120, 7220, 7320, 7420, 7520, 7620, 7720, 7820, 7920, 8020, 8120, 8220, 8320"/>
    <s v="30438820, 30438920, 30439020, 30439120, 30439220, 30439320, 30439420, 30439520, 30439620, 30439720, 30439820, 30439920, 30440020, 30440120, 30440220, 30440320, 30440420, 30440520, 30440620, 30440720, 30440820, 30440920, 30441020, 30441120, 30441220, 30441520, 30441620"/>
    <s v="-0"/>
    <x v="0"/>
    <x v="9"/>
  </r>
  <r>
    <s v="1020"/>
    <s v="2020-02-21 00:00:00"/>
    <s v="2020-02-21 11:14:00"/>
    <s v="Gasto"/>
    <s v="Con Compromiso"/>
    <s v="007"/>
    <x v="5"/>
    <x v="16"/>
    <s v="CAJAS DE COMPENSACIÓN FAMILIAR"/>
    <s v="Nación"/>
    <x v="0"/>
    <s v="CSF"/>
    <n v="2027300"/>
    <n v="0"/>
    <n v="2027300"/>
    <n v="0"/>
    <s v="Aportes Febrero"/>
    <s v="1120"/>
    <s v="1520"/>
    <s v="-0"/>
    <s v="8420, 8520, 8620, 8720, 8820, 8920, 9020, 9120, 9220, 9320, 9420, 9520"/>
    <s v="32019920, 32020020, 32020120, 32020220, 32020320, 32020420, 32020520, 32020620, 32020720, 32020820, 32020920, 32021020"/>
    <s v="-0"/>
    <x v="0"/>
    <x v="9"/>
  </r>
  <r>
    <s v="1020"/>
    <s v="2020-02-21 00:00:00"/>
    <s v="2020-02-21 11:14:00"/>
    <s v="Gasto"/>
    <s v="Con Compromiso"/>
    <s v="007"/>
    <x v="5"/>
    <x v="11"/>
    <s v="PENSIONES"/>
    <s v="Nación"/>
    <x v="0"/>
    <s v="CSF"/>
    <n v="5650800"/>
    <n v="0"/>
    <n v="5650800"/>
    <n v="0"/>
    <s v="Aportes Febrero"/>
    <s v="1120"/>
    <s v="1520"/>
    <s v="-0"/>
    <s v="8420, 8520, 8620, 8720, 8820, 8920, 9020, 9120, 9220, 9320, 9420, 9520"/>
    <s v="32019920, 32020020, 32020120, 32020220, 32020320, 32020420, 32020520, 32020620, 32020720, 32020820, 32020920, 32021020"/>
    <s v="-0"/>
    <x v="0"/>
    <x v="9"/>
  </r>
  <r>
    <s v="1020"/>
    <s v="2020-02-21 00:00:00"/>
    <s v="2020-02-21 11:14:00"/>
    <s v="Gasto"/>
    <s v="Con Compromiso"/>
    <s v="007"/>
    <x v="5"/>
    <x v="14"/>
    <s v="APORTES AL ICBF"/>
    <s v="Nación"/>
    <x v="0"/>
    <s v="CSF"/>
    <n v="1521000"/>
    <n v="0"/>
    <n v="1521000"/>
    <n v="0"/>
    <s v="Aportes Febrero"/>
    <s v="1120"/>
    <s v="1520"/>
    <s v="-0"/>
    <s v="8420, 8520, 8620, 8720, 8820, 8920, 9020, 9120, 9220, 9320, 9420, 9520"/>
    <s v="32019920, 32020020, 32020120, 32020220, 32020320, 32020420, 32020520, 32020620, 32020720, 32020820, 32020920, 32021020"/>
    <s v="-0"/>
    <x v="0"/>
    <x v="9"/>
  </r>
  <r>
    <s v="1020"/>
    <s v="2020-02-21 00:00:00"/>
    <s v="2020-02-21 11:14:00"/>
    <s v="Gasto"/>
    <s v="Con Compromiso"/>
    <s v="007"/>
    <x v="5"/>
    <x v="15"/>
    <s v="APORTES GENERALES AL SISTEMA DE RIESGOS LABORALES"/>
    <s v="Nación"/>
    <x v="0"/>
    <s v="CSF"/>
    <n v="602400"/>
    <n v="0"/>
    <n v="602400"/>
    <n v="0"/>
    <s v="Aportes Febrero"/>
    <s v="1120"/>
    <s v="1520"/>
    <s v="-0"/>
    <s v="8420, 8520, 8620, 8720, 8820, 8920, 9020, 9120, 9220, 9320, 9420, 9520"/>
    <s v="32019920, 32020020, 32020120, 32020220, 32020320, 32020420, 32020520, 32020620, 32020720, 32020820, 32020920, 32021020"/>
    <s v="-0"/>
    <x v="0"/>
    <x v="9"/>
  </r>
  <r>
    <s v="1020"/>
    <s v="2020-02-21 00:00:00"/>
    <s v="2020-02-21 11:14:00"/>
    <s v="Gasto"/>
    <s v="Con Compromiso"/>
    <s v="007"/>
    <x v="5"/>
    <x v="13"/>
    <s v="SALUD"/>
    <s v="Nación"/>
    <x v="0"/>
    <s v="CSF"/>
    <n v="4002800"/>
    <n v="0"/>
    <n v="4002800"/>
    <n v="0"/>
    <s v="Aportes Febrero"/>
    <s v="1120"/>
    <s v="1520"/>
    <s v="-0"/>
    <s v="8420, 8520, 8620, 8720, 8820, 8920, 9020, 9120, 9220, 9320, 9420, 9520"/>
    <s v="32019920, 32020020, 32020120, 32020220, 32020320, 32020420, 32020520, 32020620, 32020720, 32020820, 32020920, 32021020"/>
    <s v="-0"/>
    <x v="0"/>
    <x v="9"/>
  </r>
  <r>
    <s v="1020"/>
    <s v="2020-02-21 00:00:00"/>
    <s v="2020-02-21 11:14:00"/>
    <s v="Gasto"/>
    <s v="Con Compromiso"/>
    <s v="007"/>
    <x v="5"/>
    <x v="12"/>
    <s v="APORTES AL SENA"/>
    <s v="Nación"/>
    <x v="0"/>
    <s v="CSF"/>
    <n v="1014000"/>
    <n v="0"/>
    <n v="1014000"/>
    <n v="0"/>
    <s v="Aportes Febrero"/>
    <s v="1120"/>
    <s v="1520"/>
    <s v="-0"/>
    <s v="8420, 8520, 8620, 8720, 8820, 8920, 9020, 9120, 9220, 9320, 9420, 9520"/>
    <s v="32019920, 32020020, 32020120, 32020220, 32020320, 32020420, 32020520, 32020620, 32020720, 32020820, 32020920, 32021020"/>
    <s v="-0"/>
    <x v="0"/>
    <x v="9"/>
  </r>
  <r>
    <s v="1120"/>
    <s v="2020-02-24 00:00:00"/>
    <s v="2020-02-24 07:52:00"/>
    <s v="Gasto"/>
    <s v="Con Compromiso"/>
    <s v="007"/>
    <x v="5"/>
    <x v="35"/>
    <s v="PRODUCTOS DE HORNOS DE COQUE; PRODUCTOS DE REFINACIÓN DE PETRÓLEO Y COMBUSTIBLE NUCLEAR"/>
    <s v="Nación"/>
    <x v="0"/>
    <s v="CSF"/>
    <n v="900000"/>
    <n v="0"/>
    <n v="900000"/>
    <n v="0"/>
    <s v="Suministro de combustible para el funcionamiento de los vehículos a cargo de la Territorial"/>
    <s v="1220"/>
    <s v="10220"/>
    <s v="22520"/>
    <s v="78320"/>
    <s v="394674920"/>
    <s v="-0"/>
    <x v="0"/>
    <x v="9"/>
  </r>
  <r>
    <s v="1220"/>
    <s v="2020-02-25 00:00:00"/>
    <s v="2020-02-25 13:45:00"/>
    <s v="Gasto"/>
    <s v="Con Compromiso"/>
    <s v="007"/>
    <x v="5"/>
    <x v="24"/>
    <s v="IMPUESTO PREDIAL Y SOBRETASA AMBIENTAL"/>
    <s v="Nación"/>
    <x v="0"/>
    <s v="CSF"/>
    <n v="6590000"/>
    <n v="0"/>
    <n v="6590000"/>
    <n v="0"/>
    <s v="Impuesto Predial Unificado"/>
    <s v="1320"/>
    <s v="1820"/>
    <s v="1520"/>
    <s v="9720"/>
    <s v="45078820"/>
    <s v="-0"/>
    <x v="0"/>
    <x v="9"/>
  </r>
  <r>
    <s v="1320"/>
    <s v="2020-02-25 00:00:00"/>
    <s v="2020-02-25 13:49:00"/>
    <s v="Gasto"/>
    <s v="Con Compromiso"/>
    <s v="007"/>
    <x v="5"/>
    <x v="20"/>
    <s v="IMPUESTO DE INDUSTRIA Y COMERCIO"/>
    <s v="Propios"/>
    <x v="1"/>
    <s v="CSF"/>
    <n v="265000"/>
    <n v="0"/>
    <n v="265000"/>
    <n v="2000"/>
    <s v="Impuesto de Industria y Comercio"/>
    <s v="1420"/>
    <s v="4220"/>
    <s v="3420"/>
    <s v="20920"/>
    <s v="103237320"/>
    <s v="-0"/>
    <x v="0"/>
    <x v="9"/>
  </r>
  <r>
    <s v="1420"/>
    <s v="2020-03-04 00:00:00"/>
    <s v="2020-03-04 17:34:00"/>
    <s v="Gasto"/>
    <s v="Con Compromiso"/>
    <s v="0500"/>
    <x v="5"/>
    <x v="22"/>
    <s v="ADQUISICIÓN DE BIENES Y SERVICIOS - SERVICIO DE INFORMACIÓN CATASTRAL - ACTUALIZACIÓN  Y GESTIÓN CATASTRAL  NACIONAL"/>
    <s v="Nación"/>
    <x v="0"/>
    <s v="CSF"/>
    <n v="19352469"/>
    <n v="407420"/>
    <n v="19759889"/>
    <n v="0"/>
    <s v="Prestación de servicios de apoyo a la gestión desarrollada en procesos catastrales de la Territorial Cauca y sus UOC"/>
    <s v="1520"/>
    <s v="2120"/>
    <s v="2220"/>
    <s v="15720, 22220, 28220, 36420, 42320, 47720, 53420, 59120, 67420, 70620, 70720"/>
    <s v="84082720, 113263720, 147139520, 172531420, 215268820, 248292820, 279190320, 316803820, 351375220, 382619320, 382630020"/>
    <s v="-0"/>
    <x v="1"/>
    <x v="1"/>
  </r>
  <r>
    <s v="1520"/>
    <s v="2020-03-04 00:00:00"/>
    <s v="2020-03-04 17:53:00"/>
    <s v="Gasto"/>
    <s v="Con Compromiso"/>
    <s v="0500"/>
    <x v="5"/>
    <x v="22"/>
    <s v="ADQUISICIÓN DE BIENES Y SERVICIOS - SERVICIO DE INFORMACIÓN CATASTRAL - ACTUALIZACIÓN  Y GESTIÓN CATASTRAL  NACIONAL"/>
    <s v="Nación"/>
    <x v="0"/>
    <s v="CSF"/>
    <n v="47073222"/>
    <n v="-110112"/>
    <n v="46963110"/>
    <n v="0"/>
    <s v="Prestación de servicios personales para realizar actividades de apoyo operativo en los procesos catastrales en la dirección Territorial Cauca y sus UOC"/>
    <s v="1620"/>
    <s v="2420, 2520, 2620"/>
    <s v="2020, 2120, 2820"/>
    <s v="15520, 15620, 16320, 22520, 22620, 22920, 28120, 28620, 28720, 36720, 36820, 37320, 42120, 42520, 42720, 47620, 48020, 48120, 48420, 53720, 53820, 54220, 59520, 59720, 60220, 67720, 67820, 68620, 70320, 70420, 71520"/>
    <s v="84070220, 84081720, 84836220, 113265120, 113269420, 116388720, 147129820, 147164920, 147179420, 172487120, 172499920, 175786620, 215240820, 215279820, 215288820, 248331920, 248339920, 249562720, 279208020, 279214320, 279230520, 316815120, 316856120, 316870520, 351379320, 351381020, 357865820, 382586020, 382649920, 382652620"/>
    <s v="-0"/>
    <x v="1"/>
    <x v="1"/>
  </r>
  <r>
    <s v="1620"/>
    <s v="2020-03-04 00:00:00"/>
    <s v="2020-03-04 18:01:00"/>
    <s v="Gasto"/>
    <s v="Con Compromiso"/>
    <s v="0500"/>
    <x v="5"/>
    <x v="22"/>
    <s v="ADQUISICIÓN DE BIENES Y SERVICIOS - SERVICIO DE INFORMACIÓN CATASTRAL - ACTUALIZACIÓN  Y GESTIÓN CATASTRAL  NACIONAL"/>
    <s v="Nación"/>
    <x v="0"/>
    <s v="CSF"/>
    <n v="86461020"/>
    <n v="-303372"/>
    <n v="86157648"/>
    <n v="0"/>
    <s v="Prestación de servicios personales para realizar actividades de reconocimiento predial urbano y rural para la atención de trámites en los procesos catastrales de la dirección Territorial Cauca y sus UOC"/>
    <s v="1720"/>
    <s v="2720, 2820, 2920"/>
    <s v="2420, 2620, 2720"/>
    <s v="15920, 16120, 16220, 23020, 23120, 23220, 28820, 31420, 31520, 36920, 37020, 37120, 42820, 42920, 43020, 48520, 48620, 48720, 53920, 54020, 54120, 59620, 59820, 59920, 68020, 68320, 68420, 77220, 77320, 77420"/>
    <s v="84090420, 84833120, 84834720, 116386220, 116387320, 116389920, 148097820, 148104620, 148114520, 172517820, 172522620, 172525820, 215294920, 215300320, 215303920, 249586720, 249594420, 249621720, 279219320, 279220920, 279222120, 316841620, 316858820, 316860420, 353577520, 357862020, 357863320, 391120420, 391120720, 391121020"/>
    <s v="-0"/>
    <x v="1"/>
    <x v="1"/>
  </r>
  <r>
    <s v="1720"/>
    <s v="2020-03-04 00:00:00"/>
    <s v="2020-03-04 18:09:00"/>
    <s v="Gasto"/>
    <s v="Con Compromiso"/>
    <s v="0500"/>
    <x v="5"/>
    <x v="22"/>
    <s v="ADQUISICIÓN DE BIENES Y SERVICIOS - SERVICIO DE INFORMACIÓN CATASTRAL - ACTUALIZACIÓN  Y GESTIÓN CATASTRAL  NACIONAL"/>
    <s v="Nación"/>
    <x v="2"/>
    <s v="CSF"/>
    <n v="16516920"/>
    <n v="0"/>
    <n v="16516920"/>
    <n v="495508"/>
    <s v="Prestación de servicios personales  para el seguimiento a las solicitudes realizadas en el marco de la política integral de reparación a víctimas en la dirección Territorial Cauca"/>
    <s v="1820"/>
    <s v="2320"/>
    <s v="2520"/>
    <s v="16020, 22320, 28320, 36520, 42420, 47820, 53520, 59320, 67520, 71320"/>
    <s v="84829120, 113374320, 147144920, 172529320, 215276920, 248302820, 279196920, 316810620, 351377520, 382610420"/>
    <s v="-0"/>
    <x v="1"/>
    <x v="1"/>
  </r>
  <r>
    <s v="1820"/>
    <s v="2020-03-04 00:00:00"/>
    <s v="2020-03-04 18:16:00"/>
    <s v="Gasto"/>
    <s v="Con Compromiso"/>
    <s v="0500"/>
    <x v="5"/>
    <x v="22"/>
    <s v="ADQUISICIÓN DE BIENES Y SERVICIOS - SERVICIO DE INFORMACIÓN CATASTRAL - ACTUALIZACIÓN  Y GESTIÓN CATASTRAL  NACIONAL"/>
    <s v="Nación"/>
    <x v="2"/>
    <s v="CSF"/>
    <n v="27500000"/>
    <n v="0"/>
    <n v="27500000"/>
    <n v="825000"/>
    <s v="Prestación de servicios personales para adelantar actividades de reconocimiento predial urbano y rural, en atención a los requerimientos administrativos y judiciales del proceso de restitución de tierras en la dirección Territorial Cauca"/>
    <s v="1920"/>
    <s v="2220"/>
    <s v="2320"/>
    <s v="15820, 22420, 28520, 36620, 42620, 47920, 53620, 59420, 67620, 70820"/>
    <s v="84089020, 113270620, 147163020, 172466320, 215286920, 248313620, 279197820, 316813520, 351378420, 382740720"/>
    <s v="-0"/>
    <x v="1"/>
    <x v="1"/>
  </r>
  <r>
    <s v="1920"/>
    <s v="2020-03-18 00:00:00"/>
    <s v="2020-03-18 13:53:00"/>
    <s v="Gasto"/>
    <s v="Con Compromiso"/>
    <s v="007"/>
    <x v="5"/>
    <x v="4"/>
    <s v="PRIMA DE VACACIONES"/>
    <s v="Nación"/>
    <x v="0"/>
    <s v="CSF"/>
    <n v="1580097"/>
    <n v="0"/>
    <n v="1580097"/>
    <n v="0"/>
    <s v="Sueldos marzo"/>
    <s v="2020"/>
    <s v="3120, 3220"/>
    <s v="-0"/>
    <s v="10220, 10320, 10420, 10520, 10620, 10720, 10820, 10920, 11020, 11120, 11220, 11320, 11420, 11520, 11620, 11720, 11820, 11920, 12020, 12120, 12220, 12320, 12420, 12520, 12620, 12720, 12820, 12920, 13020, 13120, 13220, 13320, 13420, 13520, 13620, 13720, 13820, 13920, 14020, 14120, 14220"/>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s v="-0"/>
    <x v="0"/>
    <x v="9"/>
  </r>
  <r>
    <s v="1920"/>
    <s v="2020-03-18 00:00:00"/>
    <s v="2020-03-18 13:53:00"/>
    <s v="Gasto"/>
    <s v="Con Compromiso"/>
    <s v="007"/>
    <x v="5"/>
    <x v="10"/>
    <s v="SUELDO DE VACACIONES"/>
    <s v="Nación"/>
    <x v="0"/>
    <s v="CSF"/>
    <n v="2026026"/>
    <n v="0"/>
    <n v="2026026"/>
    <n v="0"/>
    <s v="Sueldos marzo"/>
    <s v="2020"/>
    <s v="3120, 3220"/>
    <s v="-0"/>
    <s v="10220, 10320, 10420, 10520, 10620, 10720, 10820, 10920, 11020, 11120, 11220, 11320, 11420, 11520, 11620, 11720, 11820, 11920, 12020, 12120, 12220, 12320, 12420, 12520, 12620, 12720, 12820, 12920, 13020, 13120, 13220, 13320, 13420, 13520, 13620, 13720, 13820, 13920, 14020, 14120, 14220"/>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s v="-0"/>
    <x v="0"/>
    <x v="9"/>
  </r>
  <r>
    <s v="1920"/>
    <s v="2020-03-18 00:00:00"/>
    <s v="2020-03-18 13:53:00"/>
    <s v="Gasto"/>
    <s v="Con Compromiso"/>
    <s v="007"/>
    <x v="5"/>
    <x v="9"/>
    <s v="BONIFICACIÓN POR SERVICIOS PRESTADOS"/>
    <s v="Nación"/>
    <x v="0"/>
    <s v="CSF"/>
    <n v="791782"/>
    <n v="0"/>
    <n v="791782"/>
    <n v="0"/>
    <s v="Sueldos marzo"/>
    <s v="2020"/>
    <s v="3120, 3220"/>
    <s v="-0"/>
    <s v="10220, 10320, 10420, 10520, 10620, 10720, 10820, 10920, 11020, 11120, 11220, 11320, 11420, 11520, 11620, 11720, 11820, 11920, 12020, 12120, 12220, 12320, 12420, 12520, 12620, 12720, 12820, 12920, 13020, 13120, 13220, 13320, 13420, 13520, 13620, 13720, 13820, 13920, 14020, 14120, 14220"/>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s v="-0"/>
    <x v="0"/>
    <x v="9"/>
  </r>
  <r>
    <s v="1920"/>
    <s v="2020-03-18 00:00:00"/>
    <s v="2020-03-18 13:53:00"/>
    <s v="Gasto"/>
    <s v="Con Compromiso"/>
    <s v="007"/>
    <x v="5"/>
    <x v="7"/>
    <s v="BONIFICACIÓN ESPECIAL DE RECREACIÓN"/>
    <s v="Nación"/>
    <x v="0"/>
    <s v="CSF"/>
    <n v="159072"/>
    <n v="0"/>
    <n v="159072"/>
    <n v="0"/>
    <s v="Sueldos marzo"/>
    <s v="2020"/>
    <s v="3120, 3220"/>
    <s v="-0"/>
    <s v="10220, 10320, 10420, 10520, 10620, 10720, 10820, 10920, 11020, 11120, 11220, 11320, 11420, 11520, 11620, 11720, 11820, 11920, 12020, 12120, 12220, 12320, 12420, 12520, 12620, 12720, 12820, 12920, 13020, 13120, 13220, 13320, 13420, 13520, 13620, 13720, 13820, 13920, 14020, 14120, 14220"/>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s v="-0"/>
    <x v="0"/>
    <x v="9"/>
  </r>
  <r>
    <s v="1920"/>
    <s v="2020-03-18 00:00:00"/>
    <s v="2020-03-18 13:53:00"/>
    <s v="Gasto"/>
    <s v="Con Compromiso"/>
    <s v="007"/>
    <x v="5"/>
    <x v="6"/>
    <s v="SUBSIDIO DE ALIMENTACIÓN"/>
    <s v="Nación"/>
    <x v="0"/>
    <s v="CSF"/>
    <n v="1078625"/>
    <n v="0"/>
    <n v="1078625"/>
    <n v="0"/>
    <s v="Sueldos marzo"/>
    <s v="2020"/>
    <s v="3120, 3220"/>
    <s v="-0"/>
    <s v="10220, 10320, 10420, 10520, 10620, 10720, 10820, 10920, 11020, 11120, 11220, 11320, 11420, 11520, 11620, 11720, 11820, 11920, 12020, 12120, 12220, 12320, 12420, 12520, 12620, 12720, 12820, 12920, 13020, 13120, 13220, 13320, 13420, 13520, 13620, 13720, 13820, 13920, 14020, 14120, 14220"/>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s v="-0"/>
    <x v="0"/>
    <x v="9"/>
  </r>
  <r>
    <s v="1920"/>
    <s v="2020-03-18 00:00:00"/>
    <s v="2020-03-18 13:53:00"/>
    <s v="Gasto"/>
    <s v="Con Compromiso"/>
    <s v="007"/>
    <x v="5"/>
    <x v="5"/>
    <s v="PRIMA TÉCNICA NO SALARIAL"/>
    <s v="Nación"/>
    <x v="0"/>
    <s v="CSF"/>
    <n v="2584371"/>
    <n v="0"/>
    <n v="2584371"/>
    <n v="0"/>
    <s v="Sueldos marzo"/>
    <s v="2020"/>
    <s v="3120, 3220"/>
    <s v="-0"/>
    <s v="10220, 10320, 10420, 10520, 10620, 10720, 10820, 10920, 11020, 11120, 11220, 11320, 11420, 11520, 11620, 11720, 11820, 11920, 12020, 12120, 12220, 12320, 12420, 12520, 12620, 12720, 12820, 12920, 13020, 13120, 13220, 13320, 13420, 13520, 13620, 13720, 13820, 13920, 14020, 14120, 14220"/>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s v="-0"/>
    <x v="0"/>
    <x v="9"/>
  </r>
  <r>
    <s v="1920"/>
    <s v="2020-03-18 00:00:00"/>
    <s v="2020-03-18 13:53:00"/>
    <s v="Gasto"/>
    <s v="Con Compromiso"/>
    <s v="007"/>
    <x v="5"/>
    <x v="8"/>
    <s v="SUELDO BÁSICO"/>
    <s v="Nación"/>
    <x v="0"/>
    <s v="CSF"/>
    <n v="48903643"/>
    <n v="0"/>
    <n v="48903643"/>
    <n v="0"/>
    <s v="Sueldos marzo"/>
    <s v="2020"/>
    <s v="3120, 3220"/>
    <s v="-0"/>
    <s v="10220, 10320, 10420, 10520, 10620, 10720, 10820, 10920, 11020, 11120, 11220, 11320, 11420, 11520, 11620, 11720, 11820, 11920, 12020, 12120, 12220, 12320, 12420, 12520, 12620, 12720, 12820, 12920, 13020, 13120, 13220, 13320, 13420, 13520, 13620, 13720, 13820, 13920, 14020, 14120, 14220"/>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s v="-0"/>
    <x v="0"/>
    <x v="9"/>
  </r>
  <r>
    <s v="1920"/>
    <s v="2020-03-18 00:00:00"/>
    <s v="2020-03-18 13:53:00"/>
    <s v="Gasto"/>
    <s v="Con Compromiso"/>
    <s v="007"/>
    <x v="5"/>
    <x v="3"/>
    <s v="AUXILIO DE TRANSPORTE"/>
    <s v="Nación"/>
    <x v="0"/>
    <s v="CSF"/>
    <n v="1439956"/>
    <n v="0"/>
    <n v="1439956"/>
    <n v="0"/>
    <s v="Sueldos marzo"/>
    <s v="2020"/>
    <s v="3120, 3220"/>
    <s v="-0"/>
    <s v="10220, 10320, 10420, 10520, 10620, 10720, 10820, 10920, 11020, 11120, 11220, 11320, 11420, 11520, 11620, 11720, 11820, 11920, 12020, 12120, 12220, 12320, 12420, 12520, 12620, 12720, 12820, 12920, 13020, 13120, 13220, 13320, 13420, 13520, 13620, 13720, 13820, 13920, 14020, 14120, 14220"/>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s v="-0"/>
    <x v="0"/>
    <x v="9"/>
  </r>
  <r>
    <s v="1920"/>
    <s v="2020-03-18 00:00:00"/>
    <s v="2020-03-18 13:53:00"/>
    <s v="Gasto"/>
    <s v="Con Compromiso"/>
    <s v="007"/>
    <x v="5"/>
    <x v="21"/>
    <s v="INCAPACIDADES (NO DE PENSIONES)"/>
    <s v="Nación"/>
    <x v="0"/>
    <s v="CSF"/>
    <n v="1622784"/>
    <n v="0"/>
    <n v="1622784"/>
    <n v="0"/>
    <s v="Sueldos marzo"/>
    <s v="2020"/>
    <s v="3120, 3220"/>
    <s v="-0"/>
    <s v="10220, 10320, 10420, 10520, 10620, 10720, 10820, 10920, 11020, 11120, 11220, 11320, 11420, 11520, 11620, 11720, 11820, 11920, 12020, 12120, 12220, 12320, 12420, 12520, 12620, 12720, 12820, 12920, 13020, 13120, 13220, 13320, 13420, 13520, 13620, 13720, 13820, 13920, 14020, 14120, 14220"/>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s v="-0"/>
    <x v="0"/>
    <x v="9"/>
  </r>
  <r>
    <s v="2020"/>
    <s v="2020-03-18 00:00:00"/>
    <s v="2020-03-18 14:14:00"/>
    <s v="Gasto"/>
    <s v="Con Compromiso"/>
    <s v="007"/>
    <x v="5"/>
    <x v="13"/>
    <s v="SALUD"/>
    <s v="Nación"/>
    <x v="0"/>
    <s v="CSF"/>
    <n v="4151800"/>
    <n v="0"/>
    <n v="4151800"/>
    <n v="0"/>
    <s v="Aportes marzo"/>
    <s v="2120"/>
    <s v="3320"/>
    <s v="-0"/>
    <s v="14320, 14420, 14520, 14620, 14720, 14820, 14920, 15020, 15120, 15220, 15320, 15420"/>
    <s v="66696720, 66696820, 66696920, 66697020, 66697120, 66697220, 66697420, 66697520, 66697620, 66697720, 66697820, 66697920"/>
    <s v="-0"/>
    <x v="0"/>
    <x v="9"/>
  </r>
  <r>
    <s v="2020"/>
    <s v="2020-03-18 00:00:00"/>
    <s v="2020-03-18 14:14:00"/>
    <s v="Gasto"/>
    <s v="Con Compromiso"/>
    <s v="007"/>
    <x v="5"/>
    <x v="12"/>
    <s v="APORTES AL SENA"/>
    <s v="Nación"/>
    <x v="0"/>
    <s v="CSF"/>
    <n v="1016500"/>
    <n v="0"/>
    <n v="1016500"/>
    <n v="0"/>
    <s v="Aportes marzo"/>
    <s v="2120"/>
    <s v="3320"/>
    <s v="-0"/>
    <s v="14320, 14420, 14520, 14620, 14720, 14820, 14920, 15020, 15120, 15220, 15320, 15420"/>
    <s v="66696720, 66696820, 66696920, 66697020, 66697120, 66697220, 66697420, 66697520, 66697620, 66697720, 66697820, 66697920"/>
    <s v="-0"/>
    <x v="0"/>
    <x v="9"/>
  </r>
  <r>
    <s v="2020"/>
    <s v="2020-03-18 00:00:00"/>
    <s v="2020-03-18 14:14:00"/>
    <s v="Gasto"/>
    <s v="Con Compromiso"/>
    <s v="007"/>
    <x v="5"/>
    <x v="11"/>
    <s v="PENSIONES"/>
    <s v="Nación"/>
    <x v="0"/>
    <s v="CSF"/>
    <n v="5860600"/>
    <n v="0"/>
    <n v="5860600"/>
    <n v="0"/>
    <s v="Aportes marzo"/>
    <s v="2120"/>
    <s v="3320"/>
    <s v="-0"/>
    <s v="14320, 14420, 14520, 14620, 14720, 14820, 14920, 15020, 15120, 15220, 15320, 15420"/>
    <s v="66696720, 66696820, 66696920, 66697020, 66697120, 66697220, 66697420, 66697520, 66697620, 66697720, 66697820, 66697920"/>
    <s v="-0"/>
    <x v="0"/>
    <x v="9"/>
  </r>
  <r>
    <s v="2020"/>
    <s v="2020-03-18 00:00:00"/>
    <s v="2020-03-18 14:14:00"/>
    <s v="Gasto"/>
    <s v="Con Compromiso"/>
    <s v="007"/>
    <x v="5"/>
    <x v="16"/>
    <s v="CAJAS DE COMPENSACIÓN FAMILIAR"/>
    <s v="Nación"/>
    <x v="0"/>
    <s v="CSF"/>
    <n v="2032100"/>
    <n v="0"/>
    <n v="2032100"/>
    <n v="0"/>
    <s v="Aportes marzo"/>
    <s v="2120"/>
    <s v="3320"/>
    <s v="-0"/>
    <s v="14320, 14420, 14520, 14620, 14720, 14820, 14920, 15020, 15120, 15220, 15320, 15420"/>
    <s v="66696720, 66696820, 66696920, 66697020, 66697120, 66697220, 66697420, 66697520, 66697620, 66697720, 66697820, 66697920"/>
    <s v="-0"/>
    <x v="0"/>
    <x v="9"/>
  </r>
  <r>
    <s v="2020"/>
    <s v="2020-03-18 00:00:00"/>
    <s v="2020-03-18 14:14:00"/>
    <s v="Gasto"/>
    <s v="Con Compromiso"/>
    <s v="007"/>
    <x v="5"/>
    <x v="14"/>
    <s v="APORTES AL ICBF"/>
    <s v="Nación"/>
    <x v="0"/>
    <s v="CSF"/>
    <n v="1524600"/>
    <n v="0"/>
    <n v="1524600"/>
    <n v="0"/>
    <s v="Aportes marzo"/>
    <s v="2120"/>
    <s v="3320"/>
    <s v="-0"/>
    <s v="14320, 14420, 14520, 14620, 14720, 14820, 14920, 15020, 15120, 15220, 15320, 15420"/>
    <s v="66696720, 66696820, 66696920, 66697020, 66697120, 66697220, 66697420, 66697520, 66697620, 66697720, 66697820, 66697920"/>
    <s v="-0"/>
    <x v="0"/>
    <x v="9"/>
  </r>
  <r>
    <s v="2020"/>
    <s v="2020-03-18 00:00:00"/>
    <s v="2020-03-18 14:14:00"/>
    <s v="Gasto"/>
    <s v="Con Compromiso"/>
    <s v="007"/>
    <x v="5"/>
    <x v="15"/>
    <s v="APORTES GENERALES AL SISTEMA DE RIESGOS LABORALES"/>
    <s v="Nación"/>
    <x v="0"/>
    <s v="CSF"/>
    <n v="669200"/>
    <n v="0"/>
    <n v="669200"/>
    <n v="0"/>
    <s v="Aportes marzo"/>
    <s v="2120"/>
    <s v="3320"/>
    <s v="-0"/>
    <s v="14320, 14420, 14520, 14620, 14720, 14820, 14920, 15020, 15120, 15220, 15320, 15420"/>
    <s v="66696720, 66696820, 66696920, 66697020, 66697120, 66697220, 66697420, 66697520, 66697620, 66697720, 66697820, 66697920"/>
    <s v="-0"/>
    <x v="0"/>
    <x v="9"/>
  </r>
  <r>
    <s v="2120"/>
    <s v="2020-04-08 00:00:00"/>
    <s v="2020-04-08 11:11:00"/>
    <s v="Gasto"/>
    <s v="Con Compromiso"/>
    <s v="0510"/>
    <x v="5"/>
    <x v="23"/>
    <s v="ADQUISICIÓN DE BIENES Y SERVICIOS - SERVICIO DE AVALÚOS - ACTUALIZACIÓN  Y GESTIÓN CATASTRAL  NACIONAL"/>
    <s v="Propios"/>
    <x v="1"/>
    <s v="CSF"/>
    <n v="54807890"/>
    <n v="0"/>
    <n v="54807890"/>
    <n v="9751596"/>
    <s v="Prestación de servicios profesionales para realizar avalúos comerciales a nivel nacional de los bienes urbanos y rurales"/>
    <s v="2220"/>
    <s v="4420, 4520"/>
    <s v="13320, 18620"/>
    <s v="59020, 65720, 69920, 70020, 76720"/>
    <s v="316801120, 341565220, 363141420, 364330420, 391122520"/>
    <s v="-0"/>
    <x v="1"/>
    <x v="2"/>
  </r>
  <r>
    <s v="2120"/>
    <s v="2020-04-08 00:00:00"/>
    <s v="2020-04-08 11:11:00"/>
    <s v="Gasto"/>
    <s v="Con Compromiso"/>
    <s v="0510"/>
    <x v="5"/>
    <x v="23"/>
    <s v="ADQUISICIÓN DE BIENES Y SERVICIOS - SERVICIO DE AVALÚOS - ACTUALIZACIÓN  Y GESTIÓN CATASTRAL  NACIONAL"/>
    <s v="Nación"/>
    <x v="2"/>
    <s v="CSF"/>
    <n v="0"/>
    <n v="13701972"/>
    <n v="13701972"/>
    <n v="412237"/>
    <s v="Prestación de servicios profesionales para realizar avalúos comerciales a nivel nacional de los bienes urbanos y rurales"/>
    <s v="2220"/>
    <s v="4420, 4520"/>
    <s v="13320, 18620"/>
    <s v="59020, 65720, 69920, 70020, 76720"/>
    <s v="316801120, 341565220, 363141420, 364330420, 391122520"/>
    <s v="-0"/>
    <x v="1"/>
    <x v="2"/>
  </r>
  <r>
    <s v="2220"/>
    <s v="2020-04-16 00:00:00"/>
    <s v="2020-04-16 15:16:00"/>
    <s v="Gasto"/>
    <s v="Con Compromiso"/>
    <s v="0200"/>
    <x v="5"/>
    <x v="25"/>
    <s v="ADQUISICIÓN DE BIENES Y SERVICIOS - SERVICIO DE IMPLEMENTACIÓN SISTEMAS DE GESTIÓN - FORTALECIMIENTO DE LA GESTIÓN INSTITUCIONAL DEL IGAC A NIVEL   NACIONAL"/>
    <s v="Propios"/>
    <x v="1"/>
    <s v="CSF"/>
    <n v="24269760"/>
    <n v="0"/>
    <n v="24269760"/>
    <n v="0"/>
    <s v="Prestación de servicios profesionales para realizar los procesos de planeación y seguimiento al Plan de Acción de la Dirección Territorial Cauca, en el marco de los lineamientos institucionales vigentes"/>
    <s v="2320"/>
    <s v="4120"/>
    <s v="6120"/>
    <s v="31620, 37420, 42020, 48220, 53320, 59220, 67920, 71120"/>
    <s v="148108920, 175784920, 210526120, 248342720, 278517420, 316809120, 353562720, 379001920"/>
    <s v="-0"/>
    <x v="1"/>
    <x v="3"/>
  </r>
  <r>
    <s v="2320"/>
    <s v="2020-04-22 00:00:00"/>
    <s v="2020-04-22 10:16:00"/>
    <s v="Gasto"/>
    <s v="Con Compromiso"/>
    <s v="007"/>
    <x v="5"/>
    <x v="9"/>
    <s v="BONIFICACIÓN POR SERVICIOS PRESTADOS"/>
    <s v="Nación"/>
    <x v="0"/>
    <s v="CSF"/>
    <n v="1614911"/>
    <n v="0"/>
    <n v="1614911"/>
    <n v="0"/>
    <s v="Sueldos Abril"/>
    <s v="2420"/>
    <s v="3820, 3920"/>
    <s v="-0"/>
    <s v="16920, 17020, 17120, 17220, 17320, 17420, 17520, 17620, 17720, 17820, 17920, 18020, 18120, 18220, 18320, 18420, 18520, 18620, 18720, 18820, 18920, 19020, 19120, 19220, 19320, 19420, 19520, 19620"/>
    <s v="98391320, 98391420, 98391520, 98391620, 98391720, 98391820, 98391920, 98392020, 98392120, 98392220, 98392320, 98392420, 98392520, 98392620, 98392720, 98392820, 98392920, 98393020, 98393120, 98393220, 98393320, 98393420, 98393520, 98393620, 98393720, 98393820, 98393920, 98394020"/>
    <s v="-0"/>
    <x v="0"/>
    <x v="9"/>
  </r>
  <r>
    <s v="2320"/>
    <s v="2020-04-22 00:00:00"/>
    <s v="2020-04-22 10:16:00"/>
    <s v="Gasto"/>
    <s v="Con Compromiso"/>
    <s v="007"/>
    <x v="5"/>
    <x v="21"/>
    <s v="INCAPACIDADES (NO DE PENSIONES)"/>
    <s v="Nación"/>
    <x v="0"/>
    <s v="CSF"/>
    <n v="54093"/>
    <n v="0"/>
    <n v="54093"/>
    <n v="0"/>
    <s v="Sueldos Abril"/>
    <s v="2420"/>
    <s v="3820, 3920"/>
    <s v="-0"/>
    <s v="16920, 17020, 17120, 17220, 17320, 17420, 17520, 17620, 17720, 17820, 17920, 18020, 18120, 18220, 18320, 18420, 18520, 18620, 18720, 18820, 18920, 19020, 19120, 19220, 19320, 19420, 19520, 19620"/>
    <s v="98391320, 98391420, 98391520, 98391620, 98391720, 98391820, 98391920, 98392020, 98392120, 98392220, 98392320, 98392420, 98392520, 98392620, 98392720, 98392820, 98392920, 98393020, 98393120, 98393220, 98393320, 98393420, 98393520, 98393620, 98393720, 98393820, 98393920, 98394020"/>
    <s v="-0"/>
    <x v="0"/>
    <x v="9"/>
  </r>
  <r>
    <s v="2320"/>
    <s v="2020-04-22 00:00:00"/>
    <s v="2020-04-22 10:16:00"/>
    <s v="Gasto"/>
    <s v="Con Compromiso"/>
    <s v="007"/>
    <x v="5"/>
    <x v="6"/>
    <s v="SUBSIDIO DE ALIMENTACIÓN"/>
    <s v="Nación"/>
    <x v="0"/>
    <s v="CSF"/>
    <n v="1022316"/>
    <n v="0"/>
    <n v="1022316"/>
    <n v="0"/>
    <s v="Sueldos Abril"/>
    <s v="2420"/>
    <s v="3820, 3920"/>
    <s v="-0"/>
    <s v="16920, 17020, 17120, 17220, 17320, 17420, 17520, 17620, 17720, 17820, 17920, 18020, 18120, 18220, 18320, 18420, 18520, 18620, 18720, 18820, 18920, 19020, 19120, 19220, 19320, 19420, 19520, 19620"/>
    <s v="98391320, 98391420, 98391520, 98391620, 98391720, 98391820, 98391920, 98392020, 98392120, 98392220, 98392320, 98392420, 98392520, 98392620, 98392720, 98392820, 98392920, 98393020, 98393120, 98393220, 98393320, 98393420, 98393520, 98393620, 98393720, 98393820, 98393920, 98394020"/>
    <s v="-0"/>
    <x v="0"/>
    <x v="9"/>
  </r>
  <r>
    <s v="2320"/>
    <s v="2020-04-22 00:00:00"/>
    <s v="2020-04-22 10:16:00"/>
    <s v="Gasto"/>
    <s v="Con Compromiso"/>
    <s v="007"/>
    <x v="5"/>
    <x v="4"/>
    <s v="PRIMA DE VACACIONES"/>
    <s v="Nación"/>
    <x v="0"/>
    <s v="CSF"/>
    <n v="1206014"/>
    <n v="0"/>
    <n v="1206014"/>
    <n v="0"/>
    <s v="Sueldos Abril"/>
    <s v="2420"/>
    <s v="3820, 3920"/>
    <s v="-0"/>
    <s v="16920, 17020, 17120, 17220, 17320, 17420, 17520, 17620, 17720, 17820, 17920, 18020, 18120, 18220, 18320, 18420, 18520, 18620, 18720, 18820, 18920, 19020, 19120, 19220, 19320, 19420, 19520, 19620"/>
    <s v="98391320, 98391420, 98391520, 98391620, 98391720, 98391820, 98391920, 98392020, 98392120, 98392220, 98392320, 98392420, 98392520, 98392620, 98392720, 98392820, 98392920, 98393020, 98393120, 98393220, 98393320, 98393420, 98393520, 98393620, 98393720, 98393820, 98393920, 98394020"/>
    <s v="-0"/>
    <x v="0"/>
    <x v="9"/>
  </r>
  <r>
    <s v="2320"/>
    <s v="2020-04-22 00:00:00"/>
    <s v="2020-04-22 10:16:00"/>
    <s v="Gasto"/>
    <s v="Con Compromiso"/>
    <s v="007"/>
    <x v="5"/>
    <x v="3"/>
    <s v="AUXILIO DE TRANSPORTE"/>
    <s v="Nación"/>
    <x v="0"/>
    <s v="CSF"/>
    <n v="1388529"/>
    <n v="0"/>
    <n v="1388529"/>
    <n v="0"/>
    <s v="Sueldos Abril"/>
    <s v="2420"/>
    <s v="3820, 3920"/>
    <s v="-0"/>
    <s v="16920, 17020, 17120, 17220, 17320, 17420, 17520, 17620, 17720, 17820, 17920, 18020, 18120, 18220, 18320, 18420, 18520, 18620, 18720, 18820, 18920, 19020, 19120, 19220, 19320, 19420, 19520, 19620"/>
    <s v="98391320, 98391420, 98391520, 98391620, 98391720, 98391820, 98391920, 98392020, 98392120, 98392220, 98392320, 98392420, 98392520, 98392620, 98392720, 98392820, 98392920, 98393020, 98393120, 98393220, 98393320, 98393420, 98393520, 98393620, 98393720, 98393820, 98393920, 98394020"/>
    <s v="-0"/>
    <x v="0"/>
    <x v="9"/>
  </r>
  <r>
    <s v="2320"/>
    <s v="2020-04-22 00:00:00"/>
    <s v="2020-04-22 10:16:00"/>
    <s v="Gasto"/>
    <s v="Con Compromiso"/>
    <s v="007"/>
    <x v="5"/>
    <x v="7"/>
    <s v="BONIFICACIÓN ESPECIAL DE RECREACIÓN"/>
    <s v="Nación"/>
    <x v="0"/>
    <s v="CSF"/>
    <n v="84297"/>
    <n v="0"/>
    <n v="84297"/>
    <n v="0"/>
    <s v="Sueldos Abril"/>
    <s v="2420"/>
    <s v="3820, 3920"/>
    <s v="-0"/>
    <s v="16920, 17020, 17120, 17220, 17320, 17420, 17520, 17620, 17720, 17820, 17920, 18020, 18120, 18220, 18320, 18420, 18520, 18620, 18720, 18820, 18920, 19020, 19120, 19220, 19320, 19420, 19520, 19620"/>
    <s v="98391320, 98391420, 98391520, 98391620, 98391720, 98391820, 98391920, 98392020, 98392120, 98392220, 98392320, 98392420, 98392520, 98392620, 98392720, 98392820, 98392920, 98393020, 98393120, 98393220, 98393320, 98393420, 98393520, 98393620, 98393720, 98393820, 98393920, 98394020"/>
    <s v="-0"/>
    <x v="0"/>
    <x v="9"/>
  </r>
  <r>
    <s v="2320"/>
    <s v="2020-04-22 00:00:00"/>
    <s v="2020-04-22 10:16:00"/>
    <s v="Gasto"/>
    <s v="Con Compromiso"/>
    <s v="007"/>
    <x v="5"/>
    <x v="5"/>
    <s v="PRIMA TÉCNICA NO SALARIAL"/>
    <s v="Nación"/>
    <x v="0"/>
    <s v="CSF"/>
    <n v="2354967"/>
    <n v="0"/>
    <n v="2354967"/>
    <n v="0"/>
    <s v="Sueldos Abril"/>
    <s v="2420"/>
    <s v="3820, 3920"/>
    <s v="-0"/>
    <s v="16920, 17020, 17120, 17220, 17320, 17420, 17520, 17620, 17720, 17820, 17920, 18020, 18120, 18220, 18320, 18420, 18520, 18620, 18720, 18820, 18920, 19020, 19120, 19220, 19320, 19420, 19520, 19620"/>
    <s v="98391320, 98391420, 98391520, 98391620, 98391720, 98391820, 98391920, 98392020, 98392120, 98392220, 98392320, 98392420, 98392520, 98392620, 98392720, 98392820, 98392920, 98393020, 98393120, 98393220, 98393320, 98393420, 98393520, 98393620, 98393720, 98393820, 98393920, 98394020"/>
    <s v="-0"/>
    <x v="0"/>
    <x v="9"/>
  </r>
  <r>
    <s v="2320"/>
    <s v="2020-04-22 00:00:00"/>
    <s v="2020-04-22 10:16:00"/>
    <s v="Gasto"/>
    <s v="Con Compromiso"/>
    <s v="007"/>
    <x v="5"/>
    <x v="8"/>
    <s v="SUELDO BÁSICO"/>
    <s v="Nación"/>
    <x v="0"/>
    <s v="CSF"/>
    <n v="47623299"/>
    <n v="0"/>
    <n v="47623299"/>
    <n v="0"/>
    <s v="Sueldos Abril"/>
    <s v="2420"/>
    <s v="3820, 3920"/>
    <s v="-0"/>
    <s v="16920, 17020, 17120, 17220, 17320, 17420, 17520, 17620, 17720, 17820, 17920, 18020, 18120, 18220, 18320, 18420, 18520, 18620, 18720, 18820, 18920, 19020, 19120, 19220, 19320, 19420, 19520, 19620"/>
    <s v="98391320, 98391420, 98391520, 98391620, 98391720, 98391820, 98391920, 98392020, 98392120, 98392220, 98392320, 98392420, 98392520, 98392620, 98392720, 98392820, 98392920, 98393020, 98393120, 98393220, 98393320, 98393420, 98393520, 98393620, 98393720, 98393820, 98393920, 98394020"/>
    <s v="-0"/>
    <x v="0"/>
    <x v="9"/>
  </r>
  <r>
    <s v="2320"/>
    <s v="2020-04-22 00:00:00"/>
    <s v="2020-04-22 10:16:00"/>
    <s v="Gasto"/>
    <s v="Con Compromiso"/>
    <s v="007"/>
    <x v="5"/>
    <x v="10"/>
    <s v="SUELDO DE VACACIONES"/>
    <s v="Nación"/>
    <x v="0"/>
    <s v="CSF"/>
    <n v="1018412"/>
    <n v="0"/>
    <n v="1018412"/>
    <n v="0"/>
    <s v="Sueldos Abril"/>
    <s v="2420"/>
    <s v="3820, 3920"/>
    <s v="-0"/>
    <s v="16920, 17020, 17120, 17220, 17320, 17420, 17520, 17620, 17720, 17820, 17920, 18020, 18120, 18220, 18320, 18420, 18520, 18620, 18720, 18820, 18920, 19020, 19120, 19220, 19320, 19420, 19520, 19620"/>
    <s v="98391320, 98391420, 98391520, 98391620, 98391720, 98391820, 98391920, 98392020, 98392120, 98392220, 98392320, 98392420, 98392520, 98392620, 98392720, 98392820, 98392920, 98393020, 98393120, 98393220, 98393320, 98393420, 98393520, 98393620, 98393720, 98393820, 98393920, 98394020"/>
    <s v="-0"/>
    <x v="0"/>
    <x v="9"/>
  </r>
  <r>
    <s v="2420"/>
    <s v="2020-04-23 00:00:00"/>
    <s v="2020-04-23 16:41:00"/>
    <s v="Gasto"/>
    <s v="Con Compromiso"/>
    <s v="007"/>
    <x v="5"/>
    <x v="14"/>
    <s v="APORTES AL ICBF"/>
    <s v="Nación"/>
    <x v="0"/>
    <s v="CSF"/>
    <n v="157800"/>
    <n v="0"/>
    <n v="157800"/>
    <n v="0"/>
    <s v="Retroactivo de Aportes de Enero y Febrero"/>
    <s v="2520"/>
    <s v="4020"/>
    <s v="-0"/>
    <s v="19720, 19820, 19920, 20020, 20120, 20220, 20320, 20420, 20520, 20620, 20720, 20820"/>
    <s v="100657120, 100657220, 100657320, 100657420, 100657520, 100657620, 100657720, 100657820, 100657920, 100658020, 100658120, 100658220"/>
    <s v="-0"/>
    <x v="0"/>
    <x v="9"/>
  </r>
  <r>
    <s v="2420"/>
    <s v="2020-04-23 00:00:00"/>
    <s v="2020-04-23 16:41:00"/>
    <s v="Gasto"/>
    <s v="Con Compromiso"/>
    <s v="007"/>
    <x v="5"/>
    <x v="11"/>
    <s v="PENSIONES"/>
    <s v="Nación"/>
    <x v="0"/>
    <s v="CSF"/>
    <n v="584000"/>
    <n v="0"/>
    <n v="584000"/>
    <n v="0"/>
    <s v="Retroactivo de Aportes de Enero y Febrero"/>
    <s v="2520"/>
    <s v="4020"/>
    <s v="-0"/>
    <s v="19720, 19820, 19920, 20020, 20120, 20220, 20320, 20420, 20520, 20620, 20720, 20820"/>
    <s v="100657120, 100657220, 100657320, 100657420, 100657520, 100657620, 100657720, 100657820, 100657920, 100658020, 100658120, 100658220"/>
    <s v="-0"/>
    <x v="0"/>
    <x v="9"/>
  </r>
  <r>
    <s v="2420"/>
    <s v="2020-04-23 00:00:00"/>
    <s v="2020-04-23 16:41:00"/>
    <s v="Gasto"/>
    <s v="Con Compromiso"/>
    <s v="007"/>
    <x v="5"/>
    <x v="13"/>
    <s v="SALUD"/>
    <s v="Nación"/>
    <x v="0"/>
    <s v="CSF"/>
    <n v="414300"/>
    <n v="0"/>
    <n v="414300"/>
    <n v="0"/>
    <s v="Retroactivo de Aportes de Enero y Febrero"/>
    <s v="2520"/>
    <s v="4020"/>
    <s v="-0"/>
    <s v="19720, 19820, 19920, 20020, 20120, 20220, 20320, 20420, 20520, 20620, 20720, 20820"/>
    <s v="100657120, 100657220, 100657320, 100657420, 100657520, 100657620, 100657720, 100657820, 100657920, 100658020, 100658120, 100658220"/>
    <s v="-0"/>
    <x v="0"/>
    <x v="9"/>
  </r>
  <r>
    <s v="2420"/>
    <s v="2020-04-23 00:00:00"/>
    <s v="2020-04-23 16:41:00"/>
    <s v="Gasto"/>
    <s v="Con Compromiso"/>
    <s v="007"/>
    <x v="5"/>
    <x v="15"/>
    <s v="APORTES GENERALES AL SISTEMA DE RIESGOS LABORALES"/>
    <s v="Nación"/>
    <x v="0"/>
    <s v="CSF"/>
    <n v="58300"/>
    <n v="0"/>
    <n v="58300"/>
    <n v="0"/>
    <s v="Retroactivo de Aportes de Enero y Febrero"/>
    <s v="2520"/>
    <s v="4020"/>
    <s v="-0"/>
    <s v="19720, 19820, 19920, 20020, 20120, 20220, 20320, 20420, 20520, 20620, 20720, 20820"/>
    <s v="100657120, 100657220, 100657320, 100657420, 100657520, 100657620, 100657720, 100657820, 100657920, 100658020, 100658120, 100658220"/>
    <s v="-0"/>
    <x v="0"/>
    <x v="9"/>
  </r>
  <r>
    <s v="2420"/>
    <s v="2020-04-23 00:00:00"/>
    <s v="2020-04-23 16:41:00"/>
    <s v="Gasto"/>
    <s v="Con Compromiso"/>
    <s v="007"/>
    <x v="5"/>
    <x v="16"/>
    <s v="CAJAS DE COMPENSACIÓN FAMILIAR"/>
    <s v="Nación"/>
    <x v="0"/>
    <s v="CSF"/>
    <n v="211400"/>
    <n v="0"/>
    <n v="211400"/>
    <n v="0"/>
    <s v="Retroactivo de Aportes de Enero y Febrero"/>
    <s v="2520"/>
    <s v="4020"/>
    <s v="-0"/>
    <s v="19720, 19820, 19920, 20020, 20120, 20220, 20320, 20420, 20520, 20620, 20720, 20820"/>
    <s v="100657120, 100657220, 100657320, 100657420, 100657520, 100657620, 100657720, 100657820, 100657920, 100658020, 100658120, 100658220"/>
    <s v="-0"/>
    <x v="0"/>
    <x v="9"/>
  </r>
  <r>
    <s v="2420"/>
    <s v="2020-04-23 00:00:00"/>
    <s v="2020-04-23 16:41:00"/>
    <s v="Gasto"/>
    <s v="Con Compromiso"/>
    <s v="007"/>
    <x v="5"/>
    <x v="12"/>
    <s v="APORTES AL SENA"/>
    <s v="Nación"/>
    <x v="0"/>
    <s v="CSF"/>
    <n v="106200"/>
    <n v="0"/>
    <n v="106200"/>
    <n v="0"/>
    <s v="Retroactivo de Aportes de Enero y Febrero"/>
    <s v="2520"/>
    <s v="4020"/>
    <s v="-0"/>
    <s v="19720, 19820, 19920, 20020, 20120, 20220, 20320, 20420, 20520, 20620, 20720, 20820"/>
    <s v="100657120, 100657220, 100657320, 100657420, 100657520, 100657620, 100657720, 100657820, 100657920, 100658020, 100658120, 100658220"/>
    <s v="-0"/>
    <x v="0"/>
    <x v="9"/>
  </r>
  <r>
    <s v="2520"/>
    <s v="2020-04-28 00:00:00"/>
    <s v="2020-04-28 09:48:00"/>
    <s v="Gasto"/>
    <s v="Con Compromiso"/>
    <s v="007"/>
    <x v="5"/>
    <x v="13"/>
    <s v="SALUD"/>
    <s v="Nación"/>
    <x v="0"/>
    <s v="CSF"/>
    <n v="4253000"/>
    <n v="0"/>
    <n v="4253000"/>
    <n v="0"/>
    <s v="Aportes Abril"/>
    <s v="2620"/>
    <s v="4320"/>
    <s v="-0"/>
    <s v="21020, 21120, 21220, 21320, 21420, 21520, 21620, 21720, 21820, 21920, 22020, 22120"/>
    <s v="104062720, 104062820, 104062920, 104063020, 104063120, 104063220, 104063320, 104063420, 104063520, 104063620, 104063720, 104063820"/>
    <s v="-0"/>
    <x v="0"/>
    <x v="9"/>
  </r>
  <r>
    <s v="2520"/>
    <s v="2020-04-28 00:00:00"/>
    <s v="2020-04-28 09:48:00"/>
    <s v="Gasto"/>
    <s v="Con Compromiso"/>
    <s v="007"/>
    <x v="5"/>
    <x v="12"/>
    <s v="APORTES AL SENA"/>
    <s v="Nación"/>
    <x v="0"/>
    <s v="CSF"/>
    <n v="1056200"/>
    <n v="0"/>
    <n v="1056200"/>
    <n v="0"/>
    <s v="Aportes Abril"/>
    <s v="2620"/>
    <s v="4320"/>
    <s v="-0"/>
    <s v="21020, 21120, 21220, 21320, 21420, 21520, 21620, 21720, 21820, 21920, 22020, 22120"/>
    <s v="104062720, 104062820, 104062920, 104063020, 104063120, 104063220, 104063320, 104063420, 104063520, 104063620, 104063720, 104063820"/>
    <s v="-0"/>
    <x v="0"/>
    <x v="9"/>
  </r>
  <r>
    <s v="2520"/>
    <s v="2020-04-28 00:00:00"/>
    <s v="2020-04-28 09:48:00"/>
    <s v="Gasto"/>
    <s v="Con Compromiso"/>
    <s v="007"/>
    <x v="5"/>
    <x v="11"/>
    <s v="PENSIONES"/>
    <s v="Nación"/>
    <x v="0"/>
    <s v="CSF"/>
    <n v="1126000"/>
    <n v="0"/>
    <n v="1126000"/>
    <n v="0"/>
    <s v="Aportes Abril"/>
    <s v="2620"/>
    <s v="4320"/>
    <s v="-0"/>
    <s v="21020, 21120, 21220, 21320, 21420, 21520, 21620, 21720, 21820, 21920, 22020, 22120"/>
    <s v="104062720, 104062820, 104062920, 104063020, 104063120, 104063220, 104063320, 104063420, 104063520, 104063620, 104063720, 104063820"/>
    <s v="-0"/>
    <x v="0"/>
    <x v="9"/>
  </r>
  <r>
    <s v="2520"/>
    <s v="2020-04-28 00:00:00"/>
    <s v="2020-04-28 09:48:00"/>
    <s v="Gasto"/>
    <s v="Con Compromiso"/>
    <s v="007"/>
    <x v="5"/>
    <x v="15"/>
    <s v="APORTES GENERALES AL SISTEMA DE RIESGOS LABORALES"/>
    <s v="Nación"/>
    <x v="0"/>
    <s v="CSF"/>
    <n v="675600"/>
    <n v="0"/>
    <n v="675600"/>
    <n v="0"/>
    <s v="Aportes Abril"/>
    <s v="2620"/>
    <s v="4320"/>
    <s v="-0"/>
    <s v="21020, 21120, 21220, 21320, 21420, 21520, 21620, 21720, 21820, 21920, 22020, 22120"/>
    <s v="104062720, 104062820, 104062920, 104063020, 104063120, 104063220, 104063320, 104063420, 104063520, 104063620, 104063720, 104063820"/>
    <s v="-0"/>
    <x v="0"/>
    <x v="9"/>
  </r>
  <r>
    <s v="2520"/>
    <s v="2020-04-28 00:00:00"/>
    <s v="2020-04-28 09:48:00"/>
    <s v="Gasto"/>
    <s v="Con Compromiso"/>
    <s v="007"/>
    <x v="5"/>
    <x v="14"/>
    <s v="APORTES AL ICBF"/>
    <s v="Nación"/>
    <x v="0"/>
    <s v="CSF"/>
    <n v="1584400"/>
    <n v="0"/>
    <n v="1584400"/>
    <n v="0"/>
    <s v="Aportes Abril"/>
    <s v="2620"/>
    <s v="4320"/>
    <s v="-0"/>
    <s v="21020, 21120, 21220, 21320, 21420, 21520, 21620, 21720, 21820, 21920, 22020, 22120"/>
    <s v="104062720, 104062820, 104062920, 104063020, 104063120, 104063220, 104063320, 104063420, 104063520, 104063620, 104063720, 104063820"/>
    <s v="-0"/>
    <x v="0"/>
    <x v="9"/>
  </r>
  <r>
    <s v="2520"/>
    <s v="2020-04-28 00:00:00"/>
    <s v="2020-04-28 09:48:00"/>
    <s v="Gasto"/>
    <s v="Con Compromiso"/>
    <s v="007"/>
    <x v="5"/>
    <x v="16"/>
    <s v="CAJAS DE COMPENSACIÓN FAMILIAR"/>
    <s v="Nación"/>
    <x v="0"/>
    <s v="CSF"/>
    <n v="2111700"/>
    <n v="0"/>
    <n v="2111700"/>
    <n v="0"/>
    <s v="Aportes Abril"/>
    <s v="2620"/>
    <s v="4320"/>
    <s v="-0"/>
    <s v="21020, 21120, 21220, 21320, 21420, 21520, 21620, 21720, 21820, 21920, 22020, 22120"/>
    <s v="104062720, 104062820, 104062920, 104063020, 104063120, 104063220, 104063320, 104063420, 104063520, 104063620, 104063720, 104063820"/>
    <s v="-0"/>
    <x v="0"/>
    <x v="9"/>
  </r>
  <r>
    <s v="2620"/>
    <s v="2020-05-27 00:00:00"/>
    <s v="2020-05-27 17:47:00"/>
    <s v="Gasto"/>
    <s v="Con Compromiso"/>
    <s v="007"/>
    <x v="5"/>
    <x v="9"/>
    <s v="BONIFICACIÓN POR SERVICIOS PRESTADOS"/>
    <s v="Nación"/>
    <x v="0"/>
    <s v="CSF"/>
    <n v="877184"/>
    <n v="0"/>
    <n v="877184"/>
    <n v="0"/>
    <s v="NOMINA Y PRESTACIONES MES DE MAYO"/>
    <s v="3020"/>
    <s v="5020, 5120"/>
    <s v="-0"/>
    <s v="23720, 23820, 23920, 24020, 24120, 24220, 24320, 24420, 24520, 24620, 24720, 24820, 24920, 25020, 25120, 25220, 25320, 25420, 25520, 25620, 25720, 25820, 25920, 26020, 26120, 26220, 26320, 26420, 26520, 26620, 26720"/>
    <s v="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
    <s v="-0"/>
    <x v="0"/>
    <x v="9"/>
  </r>
  <r>
    <s v="2620"/>
    <s v="2020-05-27 00:00:00"/>
    <s v="2020-05-27 17:47:00"/>
    <s v="Gasto"/>
    <s v="Con Compromiso"/>
    <s v="007"/>
    <x v="5"/>
    <x v="7"/>
    <s v="BONIFICACIÓN ESPECIAL DE RECREACIÓN"/>
    <s v="Nación"/>
    <x v="0"/>
    <s v="CSF"/>
    <n v="636662"/>
    <n v="0"/>
    <n v="636662"/>
    <n v="0"/>
    <s v="NOMINA Y PRESTACIONES MES DE MAYO"/>
    <s v="3020"/>
    <s v="5020, 5120"/>
    <s v="-0"/>
    <s v="23720, 23820, 23920, 24020, 24120, 24220, 24320, 24420, 24520, 24620, 24720, 24820, 24920, 25020, 25120, 25220, 25320, 25420, 25520, 25620, 25720, 25820, 25920, 26020, 26120, 26220, 26320, 26420, 26520, 26620, 26720"/>
    <s v="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
    <s v="-0"/>
    <x v="0"/>
    <x v="9"/>
  </r>
  <r>
    <s v="2620"/>
    <s v="2020-05-27 00:00:00"/>
    <s v="2020-05-27 17:47:00"/>
    <s v="Gasto"/>
    <s v="Con Compromiso"/>
    <s v="007"/>
    <x v="5"/>
    <x v="8"/>
    <s v="SUELDO BÁSICO"/>
    <s v="Nación"/>
    <x v="0"/>
    <s v="CSF"/>
    <n v="45021535"/>
    <n v="0"/>
    <n v="45021535"/>
    <n v="0"/>
    <s v="NOMINA Y PRESTACIONES MES DE MAYO"/>
    <s v="3020"/>
    <s v="5020, 5120"/>
    <s v="-0"/>
    <s v="23720, 23820, 23920, 24020, 24120, 24220, 24320, 24420, 24520, 24620, 24720, 24820, 24920, 25020, 25120, 25220, 25320, 25420, 25520, 25620, 25720, 25820, 25920, 26020, 26120, 26220, 26320, 26420, 26520, 26620, 26720"/>
    <s v="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
    <s v="-0"/>
    <x v="0"/>
    <x v="9"/>
  </r>
  <r>
    <s v="2620"/>
    <s v="2020-05-27 00:00:00"/>
    <s v="2020-05-27 17:47:00"/>
    <s v="Gasto"/>
    <s v="Con Compromiso"/>
    <s v="007"/>
    <x v="5"/>
    <x v="3"/>
    <s v="AUXILIO DE TRANSPORTE"/>
    <s v="Nación"/>
    <x v="0"/>
    <s v="CSF"/>
    <n v="1350816"/>
    <n v="0"/>
    <n v="1350816"/>
    <n v="0"/>
    <s v="NOMINA Y PRESTACIONES MES DE MAYO"/>
    <s v="3020"/>
    <s v="5020, 5120"/>
    <s v="-0"/>
    <s v="23720, 23820, 23920, 24020, 24120, 24220, 24320, 24420, 24520, 24620, 24720, 24820, 24920, 25020, 25120, 25220, 25320, 25420, 25520, 25620, 25720, 25820, 25920, 26020, 26120, 26220, 26320, 26420, 26520, 26620, 26720"/>
    <s v="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
    <s v="-0"/>
    <x v="0"/>
    <x v="9"/>
  </r>
  <r>
    <s v="2620"/>
    <s v="2020-05-27 00:00:00"/>
    <s v="2020-05-27 17:47:00"/>
    <s v="Gasto"/>
    <s v="Con Compromiso"/>
    <s v="007"/>
    <x v="5"/>
    <x v="4"/>
    <s v="PRIMA DE VACACIONES"/>
    <s v="Nación"/>
    <x v="0"/>
    <s v="CSF"/>
    <n v="6741309"/>
    <n v="0"/>
    <n v="6741309"/>
    <n v="0"/>
    <s v="NOMINA Y PRESTACIONES MES DE MAYO"/>
    <s v="3020"/>
    <s v="5020, 5120"/>
    <s v="-0"/>
    <s v="23720, 23820, 23920, 24020, 24120, 24220, 24320, 24420, 24520, 24620, 24720, 24820, 24920, 25020, 25120, 25220, 25320, 25420, 25520, 25620, 25720, 25820, 25920, 26020, 26120, 26220, 26320, 26420, 26520, 26620, 26720"/>
    <s v="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
    <s v="-0"/>
    <x v="0"/>
    <x v="9"/>
  </r>
  <r>
    <s v="2620"/>
    <s v="2020-05-27 00:00:00"/>
    <s v="2020-05-27 17:47:00"/>
    <s v="Gasto"/>
    <s v="Con Compromiso"/>
    <s v="007"/>
    <x v="5"/>
    <x v="6"/>
    <s v="SUBSIDIO DE ALIMENTACIÓN"/>
    <s v="Nación"/>
    <x v="0"/>
    <s v="CSF"/>
    <n v="1000283"/>
    <n v="0"/>
    <n v="1000283"/>
    <n v="0"/>
    <s v="NOMINA Y PRESTACIONES MES DE MAYO"/>
    <s v="3020"/>
    <s v="5020, 5120"/>
    <s v="-0"/>
    <s v="23720, 23820, 23920, 24020, 24120, 24220, 24320, 24420, 24520, 24620, 24720, 24820, 24920, 25020, 25120, 25220, 25320, 25420, 25520, 25620, 25720, 25820, 25920, 26020, 26120, 26220, 26320, 26420, 26520, 26620, 26720"/>
    <s v="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
    <s v="-0"/>
    <x v="0"/>
    <x v="9"/>
  </r>
  <r>
    <s v="2620"/>
    <s v="2020-05-27 00:00:00"/>
    <s v="2020-05-27 17:47:00"/>
    <s v="Gasto"/>
    <s v="Con Compromiso"/>
    <s v="007"/>
    <x v="5"/>
    <x v="10"/>
    <s v="SUELDO DE VACACIONES"/>
    <s v="Nación"/>
    <x v="0"/>
    <s v="CSF"/>
    <n v="8397023"/>
    <n v="0"/>
    <n v="8397023"/>
    <n v="0"/>
    <s v="NOMINA Y PRESTACIONES MES DE MAYO"/>
    <s v="3020"/>
    <s v="5020, 5120"/>
    <s v="-0"/>
    <s v="23720, 23820, 23920, 24020, 24120, 24220, 24320, 24420, 24520, 24620, 24720, 24820, 24920, 25020, 25120, 25220, 25320, 25420, 25520, 25620, 25720, 25820, 25920, 26020, 26120, 26220, 26320, 26420, 26520, 26620, 26720"/>
    <s v="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
    <s v="-0"/>
    <x v="0"/>
    <x v="9"/>
  </r>
  <r>
    <s v="2620"/>
    <s v="2020-05-27 00:00:00"/>
    <s v="2020-05-27 17:47:00"/>
    <s v="Gasto"/>
    <s v="Con Compromiso"/>
    <s v="007"/>
    <x v="5"/>
    <x v="5"/>
    <s v="PRIMA TÉCNICA NO SALARIAL"/>
    <s v="Nación"/>
    <x v="0"/>
    <s v="CSF"/>
    <n v="2354967"/>
    <n v="0"/>
    <n v="2354967"/>
    <n v="0"/>
    <s v="NOMINA Y PRESTACIONES MES DE MAYO"/>
    <s v="3020"/>
    <s v="5020, 5120"/>
    <s v="-0"/>
    <s v="23720, 23820, 23920, 24020, 24120, 24220, 24320, 24420, 24520, 24620, 24720, 24820, 24920, 25020, 25120, 25220, 25320, 25420, 25520, 25620, 25720, 25820, 25920, 26020, 26120, 26220, 26320, 26420, 26520, 26620, 26720"/>
    <s v="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
    <s v="-0"/>
    <x v="0"/>
    <x v="9"/>
  </r>
  <r>
    <s v="2720"/>
    <s v="2020-05-27 00:00:00"/>
    <s v="2020-05-27 17:56:00"/>
    <s v="Gasto"/>
    <s v="Con Compromiso"/>
    <s v="007"/>
    <x v="5"/>
    <x v="12"/>
    <s v="APORTES AL SENA"/>
    <s v="Nación"/>
    <x v="0"/>
    <s v="CSF"/>
    <n v="1123900"/>
    <n v="0"/>
    <n v="1123900"/>
    <n v="0"/>
    <s v="APORTES PARAFISCALES  MAYO"/>
    <s v="3220"/>
    <s v="5220"/>
    <s v="-0"/>
    <s v="26820, 26920, 27020, 27120, 27220, 27320, 27420, 27520, 27620, 27720, 27820, 27920"/>
    <s v="132542020, 132542120, 132542220, 132542320, 132542420, 132542520, 132542620, 132542820, 132542920, 132543020, 132543120, 132543220"/>
    <s v="-0"/>
    <x v="0"/>
    <x v="9"/>
  </r>
  <r>
    <s v="2720"/>
    <s v="2020-05-27 00:00:00"/>
    <s v="2020-05-27 17:56:00"/>
    <s v="Gasto"/>
    <s v="Con Compromiso"/>
    <s v="007"/>
    <x v="5"/>
    <x v="11"/>
    <s v="PENSIONES"/>
    <s v="Nación"/>
    <x v="0"/>
    <s v="CSF"/>
    <n v="5645000"/>
    <n v="0"/>
    <n v="5645000"/>
    <n v="0"/>
    <s v="APORTES PARAFISCALES  MAYO"/>
    <s v="3220"/>
    <s v="5220"/>
    <s v="-0"/>
    <s v="26820, 26920, 27020, 27120, 27220, 27320, 27420, 27520, 27620, 27720, 27820, 27920"/>
    <s v="132542020, 132542120, 132542220, 132542320, 132542420, 132542520, 132542620, 132542820, 132542920, 132543020, 132543120, 132543220"/>
    <s v="-0"/>
    <x v="0"/>
    <x v="9"/>
  </r>
  <r>
    <s v="2720"/>
    <s v="2020-05-27 00:00:00"/>
    <s v="2020-05-27 17:56:00"/>
    <s v="Gasto"/>
    <s v="Con Compromiso"/>
    <s v="007"/>
    <x v="5"/>
    <x v="15"/>
    <s v="APORTES GENERALES AL SISTEMA DE RIESGOS LABORALES"/>
    <s v="Nación"/>
    <x v="0"/>
    <s v="CSF"/>
    <n v="660400"/>
    <n v="0"/>
    <n v="660400"/>
    <n v="0"/>
    <s v="APORTES PARAFISCALES  MAYO"/>
    <s v="3220"/>
    <s v="5220"/>
    <s v="-0"/>
    <s v="26820, 26920, 27020, 27120, 27220, 27320, 27420, 27520, 27620, 27720, 27820, 27920"/>
    <s v="132542020, 132542120, 132542220, 132542320, 132542420, 132542520, 132542620, 132542820, 132542920, 132543020, 132543120, 132543220"/>
    <s v="-0"/>
    <x v="0"/>
    <x v="9"/>
  </r>
  <r>
    <s v="2720"/>
    <s v="2020-05-27 00:00:00"/>
    <s v="2020-05-27 17:56:00"/>
    <s v="Gasto"/>
    <s v="Con Compromiso"/>
    <s v="007"/>
    <x v="5"/>
    <x v="16"/>
    <s v="CAJAS DE COMPENSACIÓN FAMILIAR"/>
    <s v="Nación"/>
    <x v="0"/>
    <s v="CSF"/>
    <n v="2246700"/>
    <n v="0"/>
    <n v="2246700"/>
    <n v="0"/>
    <s v="APORTES PARAFISCALES  MAYO"/>
    <s v="3220"/>
    <s v="5220"/>
    <s v="-0"/>
    <s v="26820, 26920, 27020, 27120, 27220, 27320, 27420, 27520, 27620, 27720, 27820, 27920"/>
    <s v="132542020, 132542120, 132542220, 132542320, 132542420, 132542520, 132542620, 132542820, 132542920, 132543020, 132543120, 132543220"/>
    <s v="-0"/>
    <x v="0"/>
    <x v="9"/>
  </r>
  <r>
    <s v="2720"/>
    <s v="2020-05-27 00:00:00"/>
    <s v="2020-05-27 17:56:00"/>
    <s v="Gasto"/>
    <s v="Con Compromiso"/>
    <s v="007"/>
    <x v="5"/>
    <x v="13"/>
    <s v="SALUD"/>
    <s v="Nación"/>
    <x v="0"/>
    <s v="CSF"/>
    <n v="3999200"/>
    <n v="0"/>
    <n v="3999200"/>
    <n v="0"/>
    <s v="APORTES PARAFISCALES  MAYO"/>
    <s v="3220"/>
    <s v="5220"/>
    <s v="-0"/>
    <s v="26820, 26920, 27020, 27120, 27220, 27320, 27420, 27520, 27620, 27720, 27820, 27920"/>
    <s v="132542020, 132542120, 132542220, 132542320, 132542420, 132542520, 132542620, 132542820, 132542920, 132543020, 132543120, 132543220"/>
    <s v="-0"/>
    <x v="0"/>
    <x v="9"/>
  </r>
  <r>
    <s v="2720"/>
    <s v="2020-05-27 00:00:00"/>
    <s v="2020-05-27 17:56:00"/>
    <s v="Gasto"/>
    <s v="Con Compromiso"/>
    <s v="007"/>
    <x v="5"/>
    <x v="14"/>
    <s v="APORTES AL ICBF"/>
    <s v="Nación"/>
    <x v="0"/>
    <s v="CSF"/>
    <n v="1685500"/>
    <n v="0"/>
    <n v="1685500"/>
    <n v="0"/>
    <s v="APORTES PARAFISCALES  MAYO"/>
    <s v="3220"/>
    <s v="5220"/>
    <s v="-0"/>
    <s v="26820, 26920, 27020, 27120, 27220, 27320, 27420, 27520, 27620, 27720, 27820, 27920"/>
    <s v="132542020, 132542120, 132542220, 132542320, 132542420, 132542520, 132542620, 132542820, 132542920, 132543020, 132543120, 132543220"/>
    <s v="-0"/>
    <x v="0"/>
    <x v="9"/>
  </r>
  <r>
    <s v="2820"/>
    <s v="2020-06-08 00:00:00"/>
    <s v="2020-06-08 16:41:00"/>
    <s v="Gasto"/>
    <s v="Con Compromiso"/>
    <s v="007"/>
    <x v="5"/>
    <x v="26"/>
    <s v="PRIMA DE SERVICIO"/>
    <s v="Nación"/>
    <x v="0"/>
    <s v="CSF"/>
    <n v="53214900"/>
    <n v="0"/>
    <n v="53214900"/>
    <n v="0"/>
    <s v="PRIMA DE SERVICIOS"/>
    <s v="3320"/>
    <s v="5420"/>
    <s v="-0"/>
    <s v="28920, 29020, 29120, 29220, 29320, 29420, 29520, 29620, 29720, 29820, 29920, 30020, 30120, 30220, 30320, 30420, 30520, 30620, 30720, 30820, 30920, 31020, 31120, 31220, 31320"/>
    <s v="147130820, 147130920, 147131020, 147131120, 147131220, 147131320, 147131420, 147131520, 147131720, 147131820, 147131920, 147132020, 147132120, 147132220, 147132320, 147132420, 147132520, 147132620, 147132820, 147132920, 147133020, 147133120, 147133220, 147133320, 147133420"/>
    <s v="-0"/>
    <x v="0"/>
    <x v="9"/>
  </r>
  <r>
    <s v="2920"/>
    <s v="2020-06-12 00:00:00"/>
    <s v="2020-06-12 12:50:00"/>
    <s v="Gasto"/>
    <s v="Con Compromiso"/>
    <s v="0200"/>
    <x v="5"/>
    <x v="27"/>
    <s v="ADQUISICIÓN DE BIENES Y SERVICIOS - SEDES MANTENIDAS - FORTALECIMIENTO DE LA INFRAESTRUCTURA FÍSICA DEL IGAC A NIVEL  NACIONAL"/>
    <s v="Nación"/>
    <x v="0"/>
    <s v="CSF"/>
    <n v="12000000"/>
    <n v="-145358"/>
    <n v="11854642"/>
    <n v="0"/>
    <s v="Adquisicion e instalacion de divisiones en vidrio laminado 3+3 incoloro, con estructura en aluminio para la adecuación de las ventanillas de atención al usuario para la Territorial Cauca"/>
    <s v="3420"/>
    <s v="7120"/>
    <s v="15820"/>
    <s v="67120"/>
    <s v="346613520"/>
    <s v="-0"/>
    <x v="1"/>
    <x v="3"/>
  </r>
  <r>
    <s v="3020"/>
    <s v="2020-06-19 00:00:00"/>
    <s v="2020-06-19 14:18:00"/>
    <s v="Gasto"/>
    <s v="Con Compromiso"/>
    <s v="007"/>
    <x v="5"/>
    <x v="4"/>
    <s v="PRIMA DE VACACIONES"/>
    <s v="Nación"/>
    <x v="0"/>
    <s v="CSF"/>
    <n v="5531423"/>
    <n v="0"/>
    <n v="5531423"/>
    <n v="0"/>
    <s v="NOMINA MES DE JUNIO"/>
    <s v="3520"/>
    <s v="5820, 5920"/>
    <s v="-0"/>
    <s v="32020, 32120, 32220, 32320, 32420, 32520, 32620, 32720, 32820, 32920, 33020, 33120, 33220, 33320, 33420, 33520, 33620, 33720, 33820, 33920, 34020, 34120, 34220, 34320, 34420, 34520, 34620, 34720, 34820, 34920, 35020"/>
    <s v="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
    <s v="-0"/>
    <x v="0"/>
    <x v="9"/>
  </r>
  <r>
    <s v="3020"/>
    <s v="2020-06-19 00:00:00"/>
    <s v="2020-06-19 14:18:00"/>
    <s v="Gasto"/>
    <s v="Con Compromiso"/>
    <s v="007"/>
    <x v="5"/>
    <x v="10"/>
    <s v="SUELDO DE VACACIONES"/>
    <s v="Nación"/>
    <x v="0"/>
    <s v="CSF"/>
    <n v="5954681"/>
    <n v="0"/>
    <n v="5954681"/>
    <n v="0"/>
    <s v="NOMINA MES DE JUNIO"/>
    <s v="3520"/>
    <s v="5820, 5920"/>
    <s v="-0"/>
    <s v="32020, 32120, 32220, 32320, 32420, 32520, 32620, 32720, 32820, 32920, 33020, 33120, 33220, 33320, 33420, 33520, 33620, 33720, 33820, 33920, 34020, 34120, 34220, 34320, 34420, 34520, 34620, 34720, 34820, 34920, 35020"/>
    <s v="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
    <s v="-0"/>
    <x v="0"/>
    <x v="9"/>
  </r>
  <r>
    <s v="3020"/>
    <s v="2020-06-19 00:00:00"/>
    <s v="2020-06-19 14:18:00"/>
    <s v="Gasto"/>
    <s v="Con Compromiso"/>
    <s v="007"/>
    <x v="5"/>
    <x v="5"/>
    <s v="PRIMA TÉCNICA NO SALARIAL"/>
    <s v="Nación"/>
    <x v="0"/>
    <s v="CSF"/>
    <n v="2354967"/>
    <n v="0"/>
    <n v="2354967"/>
    <n v="0"/>
    <s v="NOMINA MES DE JUNIO"/>
    <s v="3520"/>
    <s v="5820, 5920"/>
    <s v="-0"/>
    <s v="32020, 32120, 32220, 32320, 32420, 32520, 32620, 32720, 32820, 32920, 33020, 33120, 33220, 33320, 33420, 33520, 33620, 33720, 33820, 33920, 34020, 34120, 34220, 34320, 34420, 34520, 34620, 34720, 34820, 34920, 35020"/>
    <s v="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
    <s v="-0"/>
    <x v="0"/>
    <x v="9"/>
  </r>
  <r>
    <s v="3020"/>
    <s v="2020-06-19 00:00:00"/>
    <s v="2020-06-19 14:18:00"/>
    <s v="Gasto"/>
    <s v="Con Compromiso"/>
    <s v="007"/>
    <x v="5"/>
    <x v="3"/>
    <s v="AUXILIO DE TRANSPORTE"/>
    <s v="Nación"/>
    <x v="0"/>
    <s v="CSF"/>
    <n v="1230819"/>
    <n v="0"/>
    <n v="1230819"/>
    <n v="0"/>
    <s v="NOMINA MES DE JUNIO"/>
    <s v="3520"/>
    <s v="5820, 5920"/>
    <s v="-0"/>
    <s v="32020, 32120, 32220, 32320, 32420, 32520, 32620, 32720, 32820, 32920, 33020, 33120, 33220, 33320, 33420, 33520, 33620, 33720, 33820, 33920, 34020, 34120, 34220, 34320, 34420, 34520, 34620, 34720, 34820, 34920, 35020"/>
    <s v="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
    <s v="-0"/>
    <x v="0"/>
    <x v="9"/>
  </r>
  <r>
    <s v="3020"/>
    <s v="2020-06-19 00:00:00"/>
    <s v="2020-06-19 14:18:00"/>
    <s v="Gasto"/>
    <s v="Con Compromiso"/>
    <s v="007"/>
    <x v="5"/>
    <x v="8"/>
    <s v="SUELDO BÁSICO"/>
    <s v="Nación"/>
    <x v="0"/>
    <s v="CSF"/>
    <n v="40915372"/>
    <n v="0"/>
    <n v="40915372"/>
    <n v="0"/>
    <s v="NOMINA MES DE JUNIO"/>
    <s v="3520"/>
    <s v="5820, 5920"/>
    <s v="-0"/>
    <s v="32020, 32120, 32220, 32320, 32420, 32520, 32620, 32720, 32820, 32920, 33020, 33120, 33220, 33320, 33420, 33520, 33620, 33720, 33820, 33920, 34020, 34120, 34220, 34320, 34420, 34520, 34620, 34720, 34820, 34920, 35020"/>
    <s v="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
    <s v="-0"/>
    <x v="0"/>
    <x v="9"/>
  </r>
  <r>
    <s v="3020"/>
    <s v="2020-06-19 00:00:00"/>
    <s v="2020-06-19 14:18:00"/>
    <s v="Gasto"/>
    <s v="Con Compromiso"/>
    <s v="007"/>
    <x v="5"/>
    <x v="9"/>
    <s v="BONIFICACIÓN POR SERVICIOS PRESTADOS"/>
    <s v="Nación"/>
    <x v="0"/>
    <s v="CSF"/>
    <n v="1590402"/>
    <n v="0"/>
    <n v="1590402"/>
    <n v="0"/>
    <s v="NOMINA MES DE JUNIO"/>
    <s v="3520"/>
    <s v="5820, 5920"/>
    <s v="-0"/>
    <s v="32020, 32120, 32220, 32320, 32420, 32520, 32620, 32720, 32820, 32920, 33020, 33120, 33220, 33320, 33420, 33520, 33620, 33720, 33820, 33920, 34020, 34120, 34220, 34320, 34420, 34520, 34620, 34720, 34820, 34920, 35020"/>
    <s v="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
    <s v="-0"/>
    <x v="0"/>
    <x v="9"/>
  </r>
  <r>
    <s v="3020"/>
    <s v="2020-06-19 00:00:00"/>
    <s v="2020-06-19 14:18:00"/>
    <s v="Gasto"/>
    <s v="Con Compromiso"/>
    <s v="007"/>
    <x v="5"/>
    <x v="7"/>
    <s v="BONIFICACIÓN ESPECIAL DE RECREACIÓN"/>
    <s v="Nación"/>
    <x v="0"/>
    <s v="CSF"/>
    <n v="446907"/>
    <n v="0"/>
    <n v="446907"/>
    <n v="0"/>
    <s v="NOMINA MES DE JUNIO"/>
    <s v="3520"/>
    <s v="5820, 5920"/>
    <s v="-0"/>
    <s v="32020, 32120, 32220, 32320, 32420, 32520, 32620, 32720, 32820, 32920, 33020, 33120, 33220, 33320, 33420, 33520, 33620, 33720, 33820, 33920, 34020, 34120, 34220, 34320, 34420, 34520, 34620, 34720, 34820, 34920, 35020"/>
    <s v="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
    <s v="-0"/>
    <x v="0"/>
    <x v="9"/>
  </r>
  <r>
    <s v="3020"/>
    <s v="2020-06-19 00:00:00"/>
    <s v="2020-06-19 14:18:00"/>
    <s v="Gasto"/>
    <s v="Con Compromiso"/>
    <s v="007"/>
    <x v="5"/>
    <x v="6"/>
    <s v="SUBSIDIO DE ALIMENTACIÓN"/>
    <s v="Nación"/>
    <x v="0"/>
    <s v="CSF"/>
    <n v="923169"/>
    <n v="0"/>
    <n v="923169"/>
    <n v="0"/>
    <s v="NOMINA MES DE JUNIO"/>
    <s v="3520"/>
    <s v="5820, 5920"/>
    <s v="-0"/>
    <s v="32020, 32120, 32220, 32320, 32420, 32520, 32620, 32720, 32820, 32920, 33020, 33120, 33220, 33320, 33420, 33520, 33620, 33720, 33820, 33920, 34020, 34120, 34220, 34320, 34420, 34520, 34620, 34720, 34820, 34920, 35020"/>
    <s v="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
    <s v="-0"/>
    <x v="0"/>
    <x v="9"/>
  </r>
  <r>
    <s v="3120"/>
    <s v="2020-06-19 00:00:00"/>
    <s v="2020-06-19 14:29:00"/>
    <s v="Gasto"/>
    <s v="Con Compromiso"/>
    <s v="007"/>
    <x v="5"/>
    <x v="14"/>
    <s v="APORTES AL ICBF"/>
    <s v="Nación"/>
    <x v="0"/>
    <s v="CSF"/>
    <n v="3195300"/>
    <n v="0"/>
    <n v="3195300"/>
    <n v="0"/>
    <s v="APORTES JUNIO"/>
    <s v="3620"/>
    <s v="6020"/>
    <s v="-0"/>
    <s v="35120, 35220, 35320, 35420, 35520, 35620, 35720, 35820, 35920, 36020, 36120, 36220, 36320"/>
    <s v="157563220, 157563320, 157563420, 157563520, 157563620, 157563720, 157563820, 157563920, 157564020, 157564120, 157564220, 157564320, 157564420"/>
    <s v="-0"/>
    <x v="0"/>
    <x v="9"/>
  </r>
  <r>
    <s v="3120"/>
    <s v="2020-06-19 00:00:00"/>
    <s v="2020-06-19 14:29:00"/>
    <s v="Gasto"/>
    <s v="Con Compromiso"/>
    <s v="007"/>
    <x v="5"/>
    <x v="13"/>
    <s v="SALUD"/>
    <s v="Nación"/>
    <x v="0"/>
    <s v="CSF"/>
    <n v="4038200"/>
    <n v="0"/>
    <n v="4038200"/>
    <n v="0"/>
    <s v="APORTES JUNIO"/>
    <s v="3620"/>
    <s v="6020"/>
    <s v="-0"/>
    <s v="35120, 35220, 35320, 35420, 35520, 35620, 35720, 35820, 35920, 36020, 36120, 36220, 36320"/>
    <s v="157563220, 157563320, 157563420, 157563520, 157563620, 157563720, 157563820, 157563920, 157564020, 157564120, 157564220, 157564320, 157564420"/>
    <s v="-0"/>
    <x v="0"/>
    <x v="9"/>
  </r>
  <r>
    <s v="3120"/>
    <s v="2020-06-19 00:00:00"/>
    <s v="2020-06-19 14:29:00"/>
    <s v="Gasto"/>
    <s v="Con Compromiso"/>
    <s v="007"/>
    <x v="5"/>
    <x v="11"/>
    <s v="PENSIONES"/>
    <s v="Nación"/>
    <x v="0"/>
    <s v="CSF"/>
    <n v="5700700"/>
    <n v="0"/>
    <n v="5700700"/>
    <n v="0"/>
    <s v="APORTES JUNIO"/>
    <s v="3620"/>
    <s v="6020"/>
    <s v="-0"/>
    <s v="35120, 35220, 35320, 35420, 35520, 35620, 35720, 35820, 35920, 36020, 36120, 36220, 36320"/>
    <s v="157563220, 157563320, 157563420, 157563520, 157563620, 157563720, 157563820, 157563920, 157564020, 157564120, 157564220, 157564320, 157564420"/>
    <s v="-0"/>
    <x v="0"/>
    <x v="9"/>
  </r>
  <r>
    <s v="3120"/>
    <s v="2020-06-19 00:00:00"/>
    <s v="2020-06-19 14:29:00"/>
    <s v="Gasto"/>
    <s v="Con Compromiso"/>
    <s v="007"/>
    <x v="5"/>
    <x v="16"/>
    <s v="CAJAS DE COMPENSACIÓN FAMILIAR"/>
    <s v="Nación"/>
    <x v="0"/>
    <s v="CSF"/>
    <n v="4259600"/>
    <n v="0"/>
    <n v="4259600"/>
    <n v="0"/>
    <s v="APORTES JUNIO"/>
    <s v="3620"/>
    <s v="6020"/>
    <s v="-0"/>
    <s v="35120, 35220, 35320, 35420, 35520, 35620, 35720, 35820, 35920, 36020, 36120, 36220, 36320"/>
    <s v="157563220, 157563320, 157563420, 157563520, 157563620, 157563720, 157563820, 157563920, 157564020, 157564120, 157564220, 157564320, 157564420"/>
    <s v="-0"/>
    <x v="0"/>
    <x v="9"/>
  </r>
  <r>
    <s v="3120"/>
    <s v="2020-06-19 00:00:00"/>
    <s v="2020-06-19 14:29:00"/>
    <s v="Gasto"/>
    <s v="Con Compromiso"/>
    <s v="007"/>
    <x v="5"/>
    <x v="15"/>
    <s v="APORTES GENERALES AL SISTEMA DE RIESGOS LABORALES"/>
    <s v="Nación"/>
    <x v="0"/>
    <s v="CSF"/>
    <n v="606900"/>
    <n v="0"/>
    <n v="606900"/>
    <n v="0"/>
    <s v="APORTES JUNIO"/>
    <s v="3620"/>
    <s v="6020"/>
    <s v="-0"/>
    <s v="35120, 35220, 35320, 35420, 35520, 35620, 35720, 35820, 35920, 36020, 36120, 36220, 36320"/>
    <s v="157563220, 157563320, 157563420, 157563520, 157563620, 157563720, 157563820, 157563920, 157564020, 157564120, 157564220, 157564320, 157564420"/>
    <s v="-0"/>
    <x v="0"/>
    <x v="9"/>
  </r>
  <r>
    <s v="3120"/>
    <s v="2020-06-19 00:00:00"/>
    <s v="2020-06-19 14:29:00"/>
    <s v="Gasto"/>
    <s v="Con Compromiso"/>
    <s v="007"/>
    <x v="5"/>
    <x v="12"/>
    <s v="APORTES AL SENA"/>
    <s v="Nación"/>
    <x v="0"/>
    <s v="CSF"/>
    <n v="2130700"/>
    <n v="0"/>
    <n v="2130700"/>
    <n v="0"/>
    <s v="APORTES JUNIO"/>
    <s v="3620"/>
    <s v="6020"/>
    <s v="-0"/>
    <s v="35120, 35220, 35320, 35420, 35520, 35620, 35720, 35820, 35920, 36020, 36120, 36220, 36320"/>
    <s v="157563220, 157563320, 157563420, 157563520, 157563620, 157563720, 157563820, 157563920, 157564020, 157564120, 157564220, 157564320, 157564420"/>
    <s v="-0"/>
    <x v="0"/>
    <x v="9"/>
  </r>
  <r>
    <s v="3220"/>
    <s v="2020-07-22 00:00:00"/>
    <s v="2020-07-22 17:59:00"/>
    <s v="Gasto"/>
    <s v="Con Compromiso"/>
    <s v="007"/>
    <x v="5"/>
    <x v="7"/>
    <s v="BONIFICACIÓN ESPECIAL DE RECREACIÓN"/>
    <s v="Nación"/>
    <x v="0"/>
    <s v="CSF"/>
    <n v="313996"/>
    <n v="0"/>
    <n v="313996"/>
    <n v="0"/>
    <s v="NOMINA EMPLEADOS MES DE JULIO"/>
    <s v="3720"/>
    <s v="6520, 6620"/>
    <s v="-0"/>
    <s v="37920, 38020, 38120, 38220, 38320, 38420, 38520, 38620, 38720, 38820, 38920, 39020, 39120, 39220, 39320, 39420, 39520, 39620, 39720, 39820, 39920, 40020, 40120, 40220, 40320, 40420, 40520, 40620"/>
    <s v="195077620, 195077720, 195077820, 195077920, 195078020, 195078120, 195078220, 195078320, 195078420, 195078520, 195078620, 195078720, 195078820, 195078920, 195079020, 195079120, 195079220, 195079420, 195079520, 195079620, 195079720, 195079820, 195079920, 195080020, 195082720, 195082820, 195082920, 195083020"/>
    <s v="-0"/>
    <x v="0"/>
    <x v="9"/>
  </r>
  <r>
    <s v="3220"/>
    <s v="2020-07-22 00:00:00"/>
    <s v="2020-07-22 17:59:00"/>
    <s v="Gasto"/>
    <s v="Con Compromiso"/>
    <s v="007"/>
    <x v="5"/>
    <x v="4"/>
    <s v="PRIMA DE VACACIONES"/>
    <s v="Nación"/>
    <x v="0"/>
    <s v="CSF"/>
    <n v="3950914"/>
    <n v="0"/>
    <n v="3950914"/>
    <n v="0"/>
    <s v="NOMINA EMPLEADOS MES DE JULIO"/>
    <s v="3720"/>
    <s v="6520, 6620"/>
    <s v="-0"/>
    <s v="37920, 38020, 38120, 38220, 38320, 38420, 38520, 38620, 38720, 38820, 38920, 39020, 39120, 39220, 39320, 39420, 39520, 39620, 39720, 39820, 39920, 40020, 40120, 40220, 40320, 40420, 40520, 40620"/>
    <s v="195077620, 195077720, 195077820, 195077920, 195078020, 195078120, 195078220, 195078320, 195078420, 195078520, 195078620, 195078720, 195078820, 195078920, 195079020, 195079120, 195079220, 195079420, 195079520, 195079620, 195079720, 195079820, 195079920, 195080020, 195082720, 195082820, 195082920, 195083020"/>
    <s v="-0"/>
    <x v="0"/>
    <x v="9"/>
  </r>
  <r>
    <s v="3220"/>
    <s v="2020-07-22 00:00:00"/>
    <s v="2020-07-22 17:59:00"/>
    <s v="Gasto"/>
    <s v="Con Compromiso"/>
    <s v="007"/>
    <x v="5"/>
    <x v="10"/>
    <s v="SUELDO DE VACACIONES"/>
    <s v="Nación"/>
    <x v="0"/>
    <s v="CSF"/>
    <n v="4039146"/>
    <n v="0"/>
    <n v="4039146"/>
    <n v="0"/>
    <s v="NOMINA EMPLEADOS MES DE JULIO"/>
    <s v="3720"/>
    <s v="6520, 6620"/>
    <s v="-0"/>
    <s v="37920, 38020, 38120, 38220, 38320, 38420, 38520, 38620, 38720, 38820, 38920, 39020, 39120, 39220, 39320, 39420, 39520, 39620, 39720, 39820, 39920, 40020, 40120, 40220, 40320, 40420, 40520, 40620"/>
    <s v="195077620, 195077720, 195077820, 195077920, 195078020, 195078120, 195078220, 195078320, 195078420, 195078520, 195078620, 195078720, 195078820, 195078920, 195079020, 195079120, 195079220, 195079420, 195079520, 195079620, 195079720, 195079820, 195079920, 195080020, 195082720, 195082820, 195082920, 195083020"/>
    <s v="-0"/>
    <x v="0"/>
    <x v="9"/>
  </r>
  <r>
    <s v="3220"/>
    <s v="2020-07-22 00:00:00"/>
    <s v="2020-07-22 17:59:00"/>
    <s v="Gasto"/>
    <s v="Con Compromiso"/>
    <s v="007"/>
    <x v="5"/>
    <x v="5"/>
    <s v="PRIMA TÉCNICA NO SALARIAL"/>
    <s v="Nación"/>
    <x v="0"/>
    <s v="CSF"/>
    <n v="2354967"/>
    <n v="0"/>
    <n v="2354967"/>
    <n v="0"/>
    <s v="NOMINA EMPLEADOS MES DE JULIO"/>
    <s v="3720"/>
    <s v="6520, 6620"/>
    <s v="-0"/>
    <s v="37920, 38020, 38120, 38220, 38320, 38420, 38520, 38620, 38720, 38820, 38920, 39020, 39120, 39220, 39320, 39420, 39520, 39620, 39720, 39820, 39920, 40020, 40120, 40220, 40320, 40420, 40520, 40620"/>
    <s v="195077620, 195077720, 195077820, 195077920, 195078020, 195078120, 195078220, 195078320, 195078420, 195078520, 195078620, 195078720, 195078820, 195078920, 195079020, 195079120, 195079220, 195079420, 195079520, 195079620, 195079720, 195079820, 195079920, 195080020, 195082720, 195082820, 195082920, 195083020"/>
    <s v="-0"/>
    <x v="0"/>
    <x v="9"/>
  </r>
  <r>
    <s v="3220"/>
    <s v="2020-07-22 00:00:00"/>
    <s v="2020-07-22 17:59:00"/>
    <s v="Gasto"/>
    <s v="Con Compromiso"/>
    <s v="007"/>
    <x v="5"/>
    <x v="9"/>
    <s v="BONIFICACIÓN POR SERVICIOS PRESTADOS"/>
    <s v="Nación"/>
    <x v="0"/>
    <s v="CSF"/>
    <n v="918365"/>
    <n v="0"/>
    <n v="918365"/>
    <n v="0"/>
    <s v="NOMINA EMPLEADOS MES DE JULIO"/>
    <s v="3720"/>
    <s v="6520, 6620"/>
    <s v="-0"/>
    <s v="37920, 38020, 38120, 38220, 38320, 38420, 38520, 38620, 38720, 38820, 38920, 39020, 39120, 39220, 39320, 39420, 39520, 39620, 39720, 39820, 39920, 40020, 40120, 40220, 40320, 40420, 40520, 40620"/>
    <s v="195077620, 195077720, 195077820, 195077920, 195078020, 195078120, 195078220, 195078320, 195078420, 195078520, 195078620, 195078720, 195078820, 195078920, 195079020, 195079120, 195079220, 195079420, 195079520, 195079620, 195079720, 195079820, 195079920, 195080020, 195082720, 195082820, 195082920, 195083020"/>
    <s v="-0"/>
    <x v="0"/>
    <x v="9"/>
  </r>
  <r>
    <s v="3220"/>
    <s v="2020-07-22 00:00:00"/>
    <s v="2020-07-22 17:59:00"/>
    <s v="Gasto"/>
    <s v="Con Compromiso"/>
    <s v="007"/>
    <x v="5"/>
    <x v="28"/>
    <s v="AUXILIO DE CONECTIVIDAD DIGITAL"/>
    <s v="Nación"/>
    <x v="0"/>
    <s v="CSF"/>
    <n v="1333674"/>
    <n v="0"/>
    <n v="1333674"/>
    <n v="0"/>
    <s v="NOMINA EMPLEADOS MES DE JULIO"/>
    <s v="3720"/>
    <s v="6520, 6620"/>
    <s v="-0"/>
    <s v="37920, 38020, 38120, 38220, 38320, 38420, 38520, 38620, 38720, 38820, 38920, 39020, 39120, 39220, 39320, 39420, 39520, 39620, 39720, 39820, 39920, 40020, 40120, 40220, 40320, 40420, 40520, 40620"/>
    <s v="195077620, 195077720, 195077820, 195077920, 195078020, 195078120, 195078220, 195078320, 195078420, 195078520, 195078620, 195078720, 195078820, 195078920, 195079020, 195079120, 195079220, 195079420, 195079520, 195079620, 195079720, 195079820, 195079920, 195080020, 195082720, 195082820, 195082920, 195083020"/>
    <s v="-0"/>
    <x v="0"/>
    <x v="9"/>
  </r>
  <r>
    <s v="3220"/>
    <s v="2020-07-22 00:00:00"/>
    <s v="2020-07-22 17:59:00"/>
    <s v="Gasto"/>
    <s v="Con Compromiso"/>
    <s v="007"/>
    <x v="5"/>
    <x v="8"/>
    <s v="SUELDO BÁSICO"/>
    <s v="Nación"/>
    <x v="0"/>
    <s v="CSF"/>
    <n v="39209770"/>
    <n v="0"/>
    <n v="39209770"/>
    <n v="0"/>
    <s v="NOMINA EMPLEADOS MES DE JULIO"/>
    <s v="3720"/>
    <s v="6520, 6620"/>
    <s v="-0"/>
    <s v="37920, 38020, 38120, 38220, 38320, 38420, 38520, 38620, 38720, 38820, 38920, 39020, 39120, 39220, 39320, 39420, 39520, 39620, 39720, 39820, 39920, 40020, 40120, 40220, 40320, 40420, 40520, 40620"/>
    <s v="195077620, 195077720, 195077820, 195077920, 195078020, 195078120, 195078220, 195078320, 195078420, 195078520, 195078620, 195078720, 195078820, 195078920, 195079020, 195079120, 195079220, 195079420, 195079520, 195079620, 195079720, 195079820, 195079920, 195080020, 195082720, 195082820, 195082920, 195083020"/>
    <s v="-0"/>
    <x v="0"/>
    <x v="9"/>
  </r>
  <r>
    <s v="3220"/>
    <s v="2020-07-22 00:00:00"/>
    <s v="2020-07-22 17:59:00"/>
    <s v="Gasto"/>
    <s v="Con Compromiso"/>
    <s v="007"/>
    <x v="5"/>
    <x v="6"/>
    <s v="SUBSIDIO DE ALIMENTACIÓN"/>
    <s v="Nación"/>
    <x v="0"/>
    <s v="CSF"/>
    <n v="989267"/>
    <n v="0"/>
    <n v="989267"/>
    <n v="0"/>
    <s v="NOMINA EMPLEADOS MES DE JULIO"/>
    <s v="3720"/>
    <s v="6520, 6620"/>
    <s v="-0"/>
    <s v="37920, 38020, 38120, 38220, 38320, 38420, 38520, 38620, 38720, 38820, 38920, 39020, 39120, 39220, 39320, 39420, 39520, 39620, 39720, 39820, 39920, 40020, 40120, 40220, 40320, 40420, 40520, 40620"/>
    <s v="195077620, 195077720, 195077820, 195077920, 195078020, 195078120, 195078220, 195078320, 195078420, 195078520, 195078620, 195078720, 195078820, 195078920, 195079020, 195079120, 195079220, 195079420, 195079520, 195079620, 195079720, 195079820, 195079920, 195080020, 195082720, 195082820, 195082920, 195083020"/>
    <s v="-0"/>
    <x v="0"/>
    <x v="9"/>
  </r>
  <r>
    <s v="3320"/>
    <s v="2020-07-22 00:00:00"/>
    <s v="2020-07-22 19:26:00"/>
    <s v="Gasto"/>
    <s v="Con Compromiso"/>
    <s v="007"/>
    <x v="5"/>
    <x v="14"/>
    <s v="APORTES AL ICBF"/>
    <s v="Nación"/>
    <x v="0"/>
    <s v="CSF"/>
    <n v="1715600"/>
    <n v="0"/>
    <n v="1715600"/>
    <n v="0"/>
    <s v="APORTES SOBRE NOMINA MES DE JULIO"/>
    <s v="3820"/>
    <s v="6720"/>
    <s v="-0"/>
    <s v="40720, 40820, 40920, 41020, 41120, 41220, 41320, 41420, 41520, 41620, 41720, 41820, 41920"/>
    <s v="195090220, 195090320, 195090420, 195090520, 195090620, 195090720, 195090820, 195090920, 195091020, 195091120, 195091220, 195091320, 195091420"/>
    <s v="-0"/>
    <x v="0"/>
    <x v="9"/>
  </r>
  <r>
    <s v="3320"/>
    <s v="2020-07-22 00:00:00"/>
    <s v="2020-07-22 19:26:00"/>
    <s v="Gasto"/>
    <s v="Con Compromiso"/>
    <s v="007"/>
    <x v="5"/>
    <x v="12"/>
    <s v="APORTES AL SENA"/>
    <s v="Nación"/>
    <x v="0"/>
    <s v="CSF"/>
    <n v="1144000"/>
    <n v="0"/>
    <n v="1144000"/>
    <n v="0"/>
    <s v="APORTES SOBRE NOMINA MES DE JULIO"/>
    <s v="3820"/>
    <s v="6720"/>
    <s v="-0"/>
    <s v="40720, 40820, 40920, 41020, 41120, 41220, 41320, 41420, 41520, 41620, 41720, 41820, 41920"/>
    <s v="195090220, 195090320, 195090420, 195090520, 195090620, 195090720, 195090820, 195090920, 195091020, 195091120, 195091220, 195091320, 195091420"/>
    <s v="-0"/>
    <x v="0"/>
    <x v="9"/>
  </r>
  <r>
    <s v="3320"/>
    <s v="2020-07-22 00:00:00"/>
    <s v="2020-07-22 19:26:00"/>
    <s v="Gasto"/>
    <s v="Con Compromiso"/>
    <s v="007"/>
    <x v="5"/>
    <x v="16"/>
    <s v="CAJAS DE COMPENSACIÓN FAMILIAR"/>
    <s v="Nación"/>
    <x v="0"/>
    <s v="CSF"/>
    <n v="2286800"/>
    <n v="0"/>
    <n v="2286800"/>
    <n v="0"/>
    <s v="APORTES SOBRE NOMINA MES DE JULIO"/>
    <s v="3820"/>
    <s v="6720"/>
    <s v="-0"/>
    <s v="40720, 40820, 40920, 41020, 41120, 41220, 41320, 41420, 41520, 41620, 41720, 41820, 41920"/>
    <s v="195090220, 195090320, 195090420, 195090520, 195090620, 195090720, 195090820, 195090920, 195091020, 195091120, 195091220, 195091320, 195091420"/>
    <s v="-0"/>
    <x v="0"/>
    <x v="9"/>
  </r>
  <r>
    <s v="3320"/>
    <s v="2020-07-22 00:00:00"/>
    <s v="2020-07-22 19:26:00"/>
    <s v="Gasto"/>
    <s v="Con Compromiso"/>
    <s v="007"/>
    <x v="5"/>
    <x v="11"/>
    <s v="PENSIONES"/>
    <s v="Nación"/>
    <x v="0"/>
    <s v="CSF"/>
    <n v="5620200"/>
    <n v="0"/>
    <n v="5620200"/>
    <n v="0"/>
    <s v="APORTES SOBRE NOMINA MES DE JULIO"/>
    <s v="3820"/>
    <s v="6720"/>
    <s v="-0"/>
    <s v="40720, 40820, 40920, 41020, 41120, 41220, 41320, 41420, 41520, 41620, 41720, 41820, 41920"/>
    <s v="195090220, 195090320, 195090420, 195090520, 195090620, 195090720, 195090820, 195090920, 195091020, 195091120, 195091220, 195091320, 195091420"/>
    <s v="-0"/>
    <x v="0"/>
    <x v="9"/>
  </r>
  <r>
    <s v="3320"/>
    <s v="2020-07-22 00:00:00"/>
    <s v="2020-07-22 19:26:00"/>
    <s v="Gasto"/>
    <s v="Con Compromiso"/>
    <s v="007"/>
    <x v="5"/>
    <x v="15"/>
    <s v="APORTES GENERALES AL SISTEMA DE RIESGOS LABORALES"/>
    <s v="Nación"/>
    <x v="0"/>
    <s v="CSF"/>
    <n v="558600"/>
    <n v="0"/>
    <n v="558600"/>
    <n v="0"/>
    <s v="APORTES SOBRE NOMINA MES DE JULIO"/>
    <s v="3820"/>
    <s v="6720"/>
    <s v="-0"/>
    <s v="40720, 40820, 40920, 41020, 41120, 41220, 41320, 41420, 41520, 41620, 41720, 41820, 41920"/>
    <s v="195090220, 195090320, 195090420, 195090520, 195090620, 195090720, 195090820, 195090920, 195091020, 195091120, 195091220, 195091320, 195091420"/>
    <s v="-0"/>
    <x v="0"/>
    <x v="9"/>
  </r>
  <r>
    <s v="3320"/>
    <s v="2020-07-22 00:00:00"/>
    <s v="2020-07-22 19:26:00"/>
    <s v="Gasto"/>
    <s v="Con Compromiso"/>
    <s v="007"/>
    <x v="5"/>
    <x v="13"/>
    <s v="SALUD"/>
    <s v="Nación"/>
    <x v="0"/>
    <s v="CSF"/>
    <n v="3981300"/>
    <n v="0"/>
    <n v="3981300"/>
    <n v="0"/>
    <s v="APORTES SOBRE NOMINA MES DE JULIO"/>
    <s v="3820"/>
    <s v="6720"/>
    <s v="-0"/>
    <s v="40720, 40820, 40920, 41020, 41120, 41220, 41320, 41420, 41520, 41620, 41720, 41820, 41920"/>
    <s v="195090220, 195090320, 195090420, 195090520, 195090620, 195090720, 195090820, 195090920, 195091020, 195091120, 195091220, 195091320, 195091420"/>
    <s v="-0"/>
    <x v="0"/>
    <x v="9"/>
  </r>
  <r>
    <s v="3420"/>
    <s v="2020-08-14 00:00:00"/>
    <s v="2020-08-14 14:55:00"/>
    <s v="Gasto"/>
    <s v="Con Compromiso"/>
    <s v="0500"/>
    <x v="5"/>
    <x v="22"/>
    <s v="ADQUISICIÓN DE BIENES Y SERVICIOS - SERVICIO DE INFORMACIÓN CATASTRAL - ACTUALIZACIÓN  Y GESTIÓN CATASTRAL  NACIONAL"/>
    <s v="Nación"/>
    <x v="0"/>
    <s v="CSF"/>
    <n v="9683046"/>
    <n v="0"/>
    <n v="9683046"/>
    <n v="0"/>
    <s v="PARA CONTRATO PRESTACION DE SERVICIOS"/>
    <s v="3920"/>
    <s v="7720"/>
    <s v="12320"/>
    <s v="54620, 60120, 68520, 70520"/>
    <s v="294871520, 316862920, 357864520, 378957820"/>
    <s v="-0"/>
    <x v="1"/>
    <x v="1"/>
  </r>
  <r>
    <s v="3520"/>
    <s v="2020-08-21 00:00:00"/>
    <s v="2020-08-21 15:13:00"/>
    <s v="Gasto"/>
    <s v="Con Compromiso"/>
    <s v="007"/>
    <x v="5"/>
    <x v="6"/>
    <s v="SUBSIDIO DE ALIMENTACIÓN"/>
    <s v="Nación"/>
    <x v="0"/>
    <s v="CSF"/>
    <n v="1057568"/>
    <n v="0"/>
    <n v="1057568"/>
    <n v="0"/>
    <s v="NOMINA EMPLEADOS MES DE AGOSTO"/>
    <s v="4020"/>
    <s v="7420, 7520"/>
    <s v="-0"/>
    <s v="43520, 43620, 43720, 43820, 43920, 44020, 44120, 44220, 44320, 44420, 44520, 44620, 44720, 44820, 44920, 45020, 45120, 45220, 45320, 45420, 45520, 45620, 45720, 45820, 45920, 46020, 46120, 46220"/>
    <s v="225915220, 225915420, 225915520, 225915620, 225915720, 225915820, 225915920, 225916020, 225916120, 225916220, 225916320, 225916420, 225916520, 225916620, 225916720, 225916820, 225916920, 225917020, 225917120, 225917220, 225917320, 225917420, 225917520, 225917620, 225917720, 225917820, 225917920, 225918020"/>
    <s v="-0"/>
    <x v="0"/>
    <x v="9"/>
  </r>
  <r>
    <s v="3520"/>
    <s v="2020-08-21 00:00:00"/>
    <s v="2020-08-21 15:13:00"/>
    <s v="Gasto"/>
    <s v="Con Compromiso"/>
    <s v="007"/>
    <x v="5"/>
    <x v="8"/>
    <s v="SUELDO BÁSICO"/>
    <s v="Nación"/>
    <x v="0"/>
    <s v="CSF"/>
    <n v="41887354"/>
    <n v="0"/>
    <n v="41887354"/>
    <n v="0"/>
    <s v="NOMINA EMPLEADOS MES DE AGOSTO"/>
    <s v="4020"/>
    <s v="7420, 7520"/>
    <s v="-0"/>
    <s v="43520, 43620, 43720, 43820, 43920, 44020, 44120, 44220, 44320, 44420, 44520, 44620, 44720, 44820, 44920, 45020, 45120, 45220, 45320, 45420, 45520, 45620, 45720, 45820, 45920, 46020, 46120, 46220"/>
    <s v="225915220, 225915420, 225915520, 225915620, 225915720, 225915820, 225915920, 225916020, 225916120, 225916220, 225916320, 225916420, 225916520, 225916620, 225916720, 225916820, 225916920, 225917020, 225917120, 225917220, 225917320, 225917420, 225917520, 225917620, 225917720, 225917820, 225917920, 225918020"/>
    <s v="-0"/>
    <x v="0"/>
    <x v="9"/>
  </r>
  <r>
    <s v="3520"/>
    <s v="2020-08-21 00:00:00"/>
    <s v="2020-08-21 15:13:00"/>
    <s v="Gasto"/>
    <s v="Con Compromiso"/>
    <s v="007"/>
    <x v="5"/>
    <x v="7"/>
    <s v="BONIFICACIÓN ESPECIAL DE RECREACIÓN"/>
    <s v="Nación"/>
    <x v="0"/>
    <s v="CSF"/>
    <n v="98364"/>
    <n v="0"/>
    <n v="98364"/>
    <n v="0"/>
    <s v="NOMINA EMPLEADOS MES DE AGOSTO"/>
    <s v="4020"/>
    <s v="7420, 7520"/>
    <s v="-0"/>
    <s v="43520, 43620, 43720, 43820, 43920, 44020, 44120, 44220, 44320, 44420, 44520, 44620, 44720, 44820, 44920, 45020, 45120, 45220, 45320, 45420, 45520, 45620, 45720, 45820, 45920, 46020, 46120, 46220"/>
    <s v="225915220, 225915420, 225915520, 225915620, 225915720, 225915820, 225915920, 225916020, 225916120, 225916220, 225916320, 225916420, 225916520, 225916620, 225916720, 225916820, 225916920, 225917020, 225917120, 225917220, 225917320, 225917420, 225917520, 225917620, 225917720, 225917820, 225917920, 225918020"/>
    <s v="-0"/>
    <x v="0"/>
    <x v="9"/>
  </r>
  <r>
    <s v="3520"/>
    <s v="2020-08-21 00:00:00"/>
    <s v="2020-08-21 15:13:00"/>
    <s v="Gasto"/>
    <s v="Con Compromiso"/>
    <s v="007"/>
    <x v="5"/>
    <x v="28"/>
    <s v="AUXILIO DE CONECTIVIDAD DIGITAL"/>
    <s v="Nación"/>
    <x v="0"/>
    <s v="CSF"/>
    <n v="1439956"/>
    <n v="0"/>
    <n v="1439956"/>
    <n v="0"/>
    <s v="NOMINA EMPLEADOS MES DE AGOSTO"/>
    <s v="4020"/>
    <s v="7420, 7520"/>
    <s v="-0"/>
    <s v="43520, 43620, 43720, 43820, 43920, 44020, 44120, 44220, 44320, 44420, 44520, 44620, 44720, 44820, 44920, 45020, 45120, 45220, 45320, 45420, 45520, 45620, 45720, 45820, 45920, 46020, 46120, 46220"/>
    <s v="225915220, 225915420, 225915520, 225915620, 225915720, 225915820, 225915920, 225916020, 225916120, 225916220, 225916320, 225916420, 225916520, 225916620, 225916720, 225916820, 225916920, 225917020, 225917120, 225917220, 225917320, 225917420, 225917520, 225917620, 225917720, 225917820, 225917920, 225918020"/>
    <s v="-0"/>
    <x v="0"/>
    <x v="9"/>
  </r>
  <r>
    <s v="3520"/>
    <s v="2020-08-21 00:00:00"/>
    <s v="2020-08-21 15:13:00"/>
    <s v="Gasto"/>
    <s v="Con Compromiso"/>
    <s v="007"/>
    <x v="5"/>
    <x v="10"/>
    <s v="SUELDO DE VACACIONES"/>
    <s v="Nación"/>
    <x v="0"/>
    <s v="CSF"/>
    <n v="1173354"/>
    <n v="0"/>
    <n v="1173354"/>
    <n v="0"/>
    <s v="NOMINA EMPLEADOS MES DE AGOSTO"/>
    <s v="4020"/>
    <s v="7420, 7520"/>
    <s v="-0"/>
    <s v="43520, 43620, 43720, 43820, 43920, 44020, 44120, 44220, 44320, 44420, 44520, 44620, 44720, 44820, 44920, 45020, 45120, 45220, 45320, 45420, 45520, 45620, 45720, 45820, 45920, 46020, 46120, 46220"/>
    <s v="225915220, 225915420, 225915520, 225915620, 225915720, 225915820, 225915920, 225916020, 225916120, 225916220, 225916320, 225916420, 225916520, 225916620, 225916720, 225916820, 225916920, 225917020, 225917120, 225917220, 225917320, 225917420, 225917520, 225917620, 225917720, 225917820, 225917920, 225918020"/>
    <s v="-0"/>
    <x v="0"/>
    <x v="9"/>
  </r>
  <r>
    <s v="3520"/>
    <s v="2020-08-21 00:00:00"/>
    <s v="2020-08-21 15:13:00"/>
    <s v="Gasto"/>
    <s v="Con Compromiso"/>
    <s v="007"/>
    <x v="5"/>
    <x v="5"/>
    <s v="PRIMA TÉCNICA NO SALARIAL"/>
    <s v="Nación"/>
    <x v="0"/>
    <s v="CSF"/>
    <n v="2354967"/>
    <n v="0"/>
    <n v="2354967"/>
    <n v="0"/>
    <s v="NOMINA EMPLEADOS MES DE AGOSTO"/>
    <s v="4020"/>
    <s v="7420, 7520"/>
    <s v="-0"/>
    <s v="43520, 43620, 43720, 43820, 43920, 44020, 44120, 44220, 44320, 44420, 44520, 44620, 44720, 44820, 44920, 45020, 45120, 45220, 45320, 45420, 45520, 45620, 45720, 45820, 45920, 46020, 46120, 46220"/>
    <s v="225915220, 225915420, 225915520, 225915620, 225915720, 225915820, 225915920, 225916020, 225916120, 225916220, 225916320, 225916420, 225916520, 225916620, 225916720, 225916820, 225916920, 225917020, 225917120, 225917220, 225917320, 225917420, 225917520, 225917620, 225917720, 225917820, 225917920, 225918020"/>
    <s v="-0"/>
    <x v="0"/>
    <x v="9"/>
  </r>
  <r>
    <s v="3520"/>
    <s v="2020-08-21 00:00:00"/>
    <s v="2020-08-21 15:13:00"/>
    <s v="Gasto"/>
    <s v="Con Compromiso"/>
    <s v="007"/>
    <x v="5"/>
    <x v="4"/>
    <s v="PRIMA DE VACACIONES"/>
    <s v="Nación"/>
    <x v="0"/>
    <s v="CSF"/>
    <n v="926332"/>
    <n v="0"/>
    <n v="926332"/>
    <n v="0"/>
    <s v="NOMINA EMPLEADOS MES DE AGOSTO"/>
    <s v="4020"/>
    <s v="7420, 7520"/>
    <s v="-0"/>
    <s v="43520, 43620, 43720, 43820, 43920, 44020, 44120, 44220, 44320, 44420, 44520, 44620, 44720, 44820, 44920, 45020, 45120, 45220, 45320, 45420, 45520, 45620, 45720, 45820, 45920, 46020, 46120, 46220"/>
    <s v="225915220, 225915420, 225915520, 225915620, 225915720, 225915820, 225915920, 225916020, 225916120, 225916220, 225916320, 225916420, 225916520, 225916620, 225916720, 225916820, 225916920, 225917020, 225917120, 225917220, 225917320, 225917420, 225917520, 225917620, 225917720, 225917820, 225917920, 225918020"/>
    <s v="-0"/>
    <x v="0"/>
    <x v="9"/>
  </r>
  <r>
    <s v="3520"/>
    <s v="2020-08-21 00:00:00"/>
    <s v="2020-08-21 15:13:00"/>
    <s v="Gasto"/>
    <s v="Con Compromiso"/>
    <s v="007"/>
    <x v="5"/>
    <x v="9"/>
    <s v="BONIFICACIÓN POR SERVICIOS PRESTADOS"/>
    <s v="Nación"/>
    <x v="0"/>
    <s v="CSF"/>
    <n v="3005044"/>
    <n v="0"/>
    <n v="3005044"/>
    <n v="0"/>
    <s v="NOMINA EMPLEADOS MES DE AGOSTO"/>
    <s v="4020"/>
    <s v="7420, 7520"/>
    <s v="-0"/>
    <s v="43520, 43620, 43720, 43820, 43920, 44020, 44120, 44220, 44320, 44420, 44520, 44620, 44720, 44820, 44920, 45020, 45120, 45220, 45320, 45420, 45520, 45620, 45720, 45820, 45920, 46020, 46120, 46220"/>
    <s v="225915220, 225915420, 225915520, 225915620, 225915720, 225915820, 225915920, 225916020, 225916120, 225916220, 225916320, 225916420, 225916520, 225916620, 225916720, 225916820, 225916920, 225917020, 225917120, 225917220, 225917320, 225917420, 225917520, 225917620, 225917720, 225917820, 225917920, 225918020"/>
    <s v="-0"/>
    <x v="0"/>
    <x v="9"/>
  </r>
  <r>
    <s v="3620"/>
    <s v="2020-08-24 00:00:00"/>
    <s v="2020-08-24 12:16:00"/>
    <s v="Gasto"/>
    <s v="Con Compromiso"/>
    <s v="007"/>
    <x v="5"/>
    <x v="11"/>
    <s v="PENSIONES"/>
    <s v="Nación"/>
    <x v="0"/>
    <s v="CSF"/>
    <n v="5870400"/>
    <n v="0"/>
    <n v="5870400"/>
    <n v="0"/>
    <s v="PAGO APORTES SOBRE NOMINA MES DE AGOSTO"/>
    <s v="4120"/>
    <s v="7620"/>
    <s v="-0"/>
    <s v="46320, 46420, 46520, 46620, 46720, 46820, 46920, 47020, 47120, 47220, 47320, 47420, 47520"/>
    <s v="226508220, 226508320, 226508420, 226508520, 226508620, 226508720, 226508820, 226508920, 226509020, 226509120, 226509220, 226509320, 226509420"/>
    <s v="-0"/>
    <x v="0"/>
    <x v="9"/>
  </r>
  <r>
    <s v="3620"/>
    <s v="2020-08-24 00:00:00"/>
    <s v="2020-08-24 12:16:00"/>
    <s v="Gasto"/>
    <s v="Con Compromiso"/>
    <s v="007"/>
    <x v="5"/>
    <x v="15"/>
    <s v="APORTES GENERALES AL SISTEMA DE RIESGOS LABORALES"/>
    <s v="Nación"/>
    <x v="0"/>
    <s v="CSF"/>
    <n v="694600"/>
    <n v="0"/>
    <n v="694600"/>
    <n v="0"/>
    <s v="PAGO APORTES SOBRE NOMINA MES DE AGOSTO"/>
    <s v="4120"/>
    <s v="7620"/>
    <s v="-0"/>
    <s v="46320, 46420, 46520, 46620, 46720, 46820, 46920, 47020, 47120, 47220, 47320, 47420, 47520"/>
    <s v="226508220, 226508320, 226508420, 226508520, 226508620, 226508720, 226508820, 226508920, 226509020, 226509120, 226509220, 226509320, 226509420"/>
    <s v="-0"/>
    <x v="0"/>
    <x v="9"/>
  </r>
  <r>
    <s v="3620"/>
    <s v="2020-08-24 00:00:00"/>
    <s v="2020-08-24 12:16:00"/>
    <s v="Gasto"/>
    <s v="Con Compromiso"/>
    <s v="007"/>
    <x v="5"/>
    <x v="12"/>
    <s v="APORTES AL SENA"/>
    <s v="Nación"/>
    <x v="0"/>
    <s v="CSF"/>
    <n v="1047900"/>
    <n v="0"/>
    <n v="1047900"/>
    <n v="0"/>
    <s v="PAGO APORTES SOBRE NOMINA MES DE AGOSTO"/>
    <s v="4120"/>
    <s v="7620"/>
    <s v="-0"/>
    <s v="46320, 46420, 46520, 46620, 46720, 46820, 46920, 47020, 47120, 47220, 47320, 47420, 47520"/>
    <s v="226508220, 226508320, 226508420, 226508520, 226508620, 226508720, 226508820, 226508920, 226509020, 226509120, 226509220, 226509320, 226509420"/>
    <s v="-0"/>
    <x v="0"/>
    <x v="9"/>
  </r>
  <r>
    <s v="3620"/>
    <s v="2020-08-24 00:00:00"/>
    <s v="2020-08-24 12:16:00"/>
    <s v="Gasto"/>
    <s v="Con Compromiso"/>
    <s v="007"/>
    <x v="5"/>
    <x v="14"/>
    <s v="APORTES AL ICBF"/>
    <s v="Nación"/>
    <x v="0"/>
    <s v="CSF"/>
    <n v="1571800"/>
    <n v="0"/>
    <n v="1571800"/>
    <n v="0"/>
    <s v="PAGO APORTES SOBRE NOMINA MES DE AGOSTO"/>
    <s v="4120"/>
    <s v="7620"/>
    <s v="-0"/>
    <s v="46320, 46420, 46520, 46620, 46720, 46820, 46920, 47020, 47120, 47220, 47320, 47420, 47520"/>
    <s v="226508220, 226508320, 226508420, 226508520, 226508620, 226508720, 226508820, 226508920, 226509020, 226509120, 226509220, 226509320, 226509420"/>
    <s v="-0"/>
    <x v="0"/>
    <x v="9"/>
  </r>
  <r>
    <s v="3620"/>
    <s v="2020-08-24 00:00:00"/>
    <s v="2020-08-24 12:16:00"/>
    <s v="Gasto"/>
    <s v="Con Compromiso"/>
    <s v="007"/>
    <x v="5"/>
    <x v="13"/>
    <s v="SALUD"/>
    <s v="Nación"/>
    <x v="0"/>
    <s v="CSF"/>
    <n v="4158600"/>
    <n v="0"/>
    <n v="4158600"/>
    <n v="0"/>
    <s v="PAGO APORTES SOBRE NOMINA MES DE AGOSTO"/>
    <s v="4120"/>
    <s v="7620"/>
    <s v="-0"/>
    <s v="46320, 46420, 46520, 46620, 46720, 46820, 46920, 47020, 47120, 47220, 47320, 47420, 47520"/>
    <s v="226508220, 226508320, 226508420, 226508520, 226508620, 226508720, 226508820, 226508920, 226509020, 226509120, 226509220, 226509320, 226509420"/>
    <s v="-0"/>
    <x v="0"/>
    <x v="9"/>
  </r>
  <r>
    <s v="3620"/>
    <s v="2020-08-24 00:00:00"/>
    <s v="2020-08-24 12:16:00"/>
    <s v="Gasto"/>
    <s v="Con Compromiso"/>
    <s v="007"/>
    <x v="5"/>
    <x v="16"/>
    <s v="CAJAS DE COMPENSACIÓN FAMILIAR"/>
    <s v="Nación"/>
    <x v="0"/>
    <s v="CSF"/>
    <n v="2095100"/>
    <n v="0"/>
    <n v="2095100"/>
    <n v="0"/>
    <s v="PAGO APORTES SOBRE NOMINA MES DE AGOSTO"/>
    <s v="4120"/>
    <s v="7620"/>
    <s v="-0"/>
    <s v="46320, 46420, 46520, 46620, 46720, 46820, 46920, 47020, 47120, 47220, 47320, 47420, 47520"/>
    <s v="226508220, 226508320, 226508420, 226508520, 226508620, 226508720, 226508820, 226508920, 226509020, 226509120, 226509220, 226509320, 226509420"/>
    <s v="-0"/>
    <x v="0"/>
    <x v="9"/>
  </r>
  <r>
    <s v="3720"/>
    <s v="2020-09-15 00:00:00"/>
    <s v="2020-09-15 09:49:00"/>
    <s v="Gasto"/>
    <s v="Con Compromiso"/>
    <s v="0500"/>
    <x v="5"/>
    <x v="22"/>
    <s v="ADQUISICIÓN DE BIENES Y SERVICIOS - SERVICIO DE INFORMACIÓN CATASTRAL - ACTUALIZACIÓN  Y GESTIÓN CATASTRAL  NACIONAL"/>
    <s v="Nación"/>
    <x v="2"/>
    <s v="CSF"/>
    <n v="6736597"/>
    <n v="0"/>
    <n v="6736597"/>
    <n v="0"/>
    <s v=": PRESTACIÓN DE SERVICIOS DE APOYO A LA GESTIÓN EN VENTANILLA_x000a_PARA ATENCIÓN AL PÚBLICO EN LOS PROCESOS CATASTRALES DE LA DIRECCIÓN_x000a_TERRITORIAL CAUCA."/>
    <s v="4220"/>
    <s v="8120"/>
    <s v="12520"/>
    <s v="54820, 60020, 61120, 68120, 71420"/>
    <s v="284619820, 316861720, 338744420, 353580220, 382600420"/>
    <s v="-0"/>
    <x v="1"/>
    <x v="1"/>
  </r>
  <r>
    <s v="3820"/>
    <s v="2020-09-22 00:00:00"/>
    <s v="2020-09-22 19:29:00"/>
    <s v="Gasto"/>
    <s v="Con Compromiso"/>
    <s v="007"/>
    <x v="5"/>
    <x v="9"/>
    <s v="BONIFICACIÓN POR SERVICIOS PRESTADOS"/>
    <s v="Nación"/>
    <x v="0"/>
    <s v="CSF"/>
    <n v="2428120"/>
    <n v="0"/>
    <n v="2428120"/>
    <n v="0"/>
    <s v="NOMINA DE EMPLEADOS MES DE SEPTIEMBRE"/>
    <s v="4320"/>
    <s v="8320, 8420"/>
    <s v="-0"/>
    <s v="49220, 49320, 49420, 49520, 49620, 49720, 49820, 49920, 50020, 50120, 50220, 50320, 50420, 50520, 50620, 50720, 50820, 50920, 51020, 51120, 51220, 51320, 51420, 51520, 51620, 51720, 51820, 51920"/>
    <s v="262183620, 262183720, 262183820, 262183920, 262184020, 262184120, 262184220, 262184320, 262184420, 262184520, 262184620, 262184720, 262184820, 262184920, 262185020, 262185120, 262185220, 262185320, 262185420, 262185520, 262185620, 262185720, 262185820, 262219820, 262219920, 262220020, 262220120, 262220220"/>
    <s v="-0"/>
    <x v="0"/>
    <x v="9"/>
  </r>
  <r>
    <s v="3820"/>
    <s v="2020-09-22 00:00:00"/>
    <s v="2020-09-22 19:29:00"/>
    <s v="Gasto"/>
    <s v="Con Compromiso"/>
    <s v="007"/>
    <x v="5"/>
    <x v="5"/>
    <s v="PRIMA TÉCNICA NO SALARIAL"/>
    <s v="Nación"/>
    <x v="0"/>
    <s v="CSF"/>
    <n v="2354967"/>
    <n v="0"/>
    <n v="2354967"/>
    <n v="0"/>
    <s v="NOMINA DE EMPLEADOS MES DE SEPTIEMBRE"/>
    <s v="4320"/>
    <s v="8320, 8420"/>
    <s v="-0"/>
    <s v="49220, 49320, 49420, 49520, 49620, 49720, 49820, 49920, 50020, 50120, 50220, 50320, 50420, 50520, 50620, 50720, 50820, 50920, 51020, 51120, 51220, 51320, 51420, 51520, 51620, 51720, 51820, 51920"/>
    <s v="262183620, 262183720, 262183820, 262183920, 262184020, 262184120, 262184220, 262184320, 262184420, 262184520, 262184620, 262184720, 262184820, 262184920, 262185020, 262185120, 262185220, 262185320, 262185420, 262185520, 262185620, 262185720, 262185820, 262219820, 262219920, 262220020, 262220120, 262220220"/>
    <s v="-0"/>
    <x v="0"/>
    <x v="9"/>
  </r>
  <r>
    <s v="3820"/>
    <s v="2020-09-22 00:00:00"/>
    <s v="2020-09-22 19:29:00"/>
    <s v="Gasto"/>
    <s v="Con Compromiso"/>
    <s v="007"/>
    <x v="5"/>
    <x v="8"/>
    <s v="SUELDO BÁSICO"/>
    <s v="Nación"/>
    <x v="0"/>
    <s v="CSF"/>
    <n v="42524498"/>
    <n v="0"/>
    <n v="42524498"/>
    <n v="0"/>
    <s v="NOMINA DE EMPLEADOS MES DE SEPTIEMBRE"/>
    <s v="4320"/>
    <s v="8320, 8420"/>
    <s v="-0"/>
    <s v="49220, 49320, 49420, 49520, 49620, 49720, 49820, 49920, 50020, 50120, 50220, 50320, 50420, 50520, 50620, 50720, 50820, 50920, 51020, 51120, 51220, 51320, 51420, 51520, 51620, 51720, 51820, 51920"/>
    <s v="262183620, 262183720, 262183820, 262183920, 262184020, 262184120, 262184220, 262184320, 262184420, 262184520, 262184620, 262184720, 262184820, 262184920, 262185020, 262185120, 262185220, 262185320, 262185420, 262185520, 262185620, 262185720, 262185820, 262219820, 262219920, 262220020, 262220120, 262220220"/>
    <s v="-0"/>
    <x v="0"/>
    <x v="9"/>
  </r>
  <r>
    <s v="3820"/>
    <s v="2020-09-22 00:00:00"/>
    <s v="2020-09-22 19:29:00"/>
    <s v="Gasto"/>
    <s v="Con Compromiso"/>
    <s v="007"/>
    <x v="5"/>
    <x v="6"/>
    <s v="SUBSIDIO DE ALIMENTACIÓN"/>
    <s v="Nación"/>
    <x v="0"/>
    <s v="CSF"/>
    <n v="1017909"/>
    <n v="0"/>
    <n v="1017909"/>
    <n v="0"/>
    <s v="NOMINA DE EMPLEADOS MES DE SEPTIEMBRE"/>
    <s v="4320"/>
    <s v="8320, 8420"/>
    <s v="-0"/>
    <s v="49220, 49320, 49420, 49520, 49620, 49720, 49820, 49920, 50020, 50120, 50220, 50320, 50420, 50520, 50620, 50720, 50820, 50920, 51020, 51120, 51220, 51320, 51420, 51520, 51620, 51720, 51820, 51920"/>
    <s v="262183620, 262183720, 262183820, 262183920, 262184020, 262184120, 262184220, 262184320, 262184420, 262184520, 262184620, 262184720, 262184820, 262184920, 262185020, 262185120, 262185220, 262185320, 262185420, 262185520, 262185620, 262185720, 262185820, 262219820, 262219920, 262220020, 262220120, 262220220"/>
    <s v="-0"/>
    <x v="0"/>
    <x v="9"/>
  </r>
  <r>
    <s v="3820"/>
    <s v="2020-09-22 00:00:00"/>
    <s v="2020-09-22 19:29:00"/>
    <s v="Gasto"/>
    <s v="Con Compromiso"/>
    <s v="007"/>
    <x v="5"/>
    <x v="10"/>
    <s v="SUELDO DE VACACIONES"/>
    <s v="Nación"/>
    <x v="0"/>
    <s v="CSF"/>
    <n v="5037117"/>
    <n v="0"/>
    <n v="5037117"/>
    <n v="0"/>
    <s v="NOMINA DE EMPLEADOS MES DE SEPTIEMBRE"/>
    <s v="4320"/>
    <s v="8320, 8420"/>
    <s v="-0"/>
    <s v="49220, 49320, 49420, 49520, 49620, 49720, 49820, 49920, 50020, 50120, 50220, 50320, 50420, 50520, 50620, 50720, 50820, 50920, 51020, 51120, 51220, 51320, 51420, 51520, 51620, 51720, 51820, 51920"/>
    <s v="262183620, 262183720, 262183820, 262183920, 262184020, 262184120, 262184220, 262184320, 262184420, 262184520, 262184620, 262184720, 262184820, 262184920, 262185020, 262185120, 262185220, 262185320, 262185420, 262185520, 262185620, 262185720, 262185820, 262219820, 262219920, 262220020, 262220120, 262220220"/>
    <s v="-0"/>
    <x v="0"/>
    <x v="9"/>
  </r>
  <r>
    <s v="3820"/>
    <s v="2020-09-22 00:00:00"/>
    <s v="2020-09-22 19:29:00"/>
    <s v="Gasto"/>
    <s v="Con Compromiso"/>
    <s v="007"/>
    <x v="5"/>
    <x v="4"/>
    <s v="PRIMA DE VACACIONES"/>
    <s v="Nación"/>
    <x v="0"/>
    <s v="CSF"/>
    <n v="4748120"/>
    <n v="0"/>
    <n v="4748120"/>
    <n v="0"/>
    <s v="NOMINA DE EMPLEADOS MES DE SEPTIEMBRE"/>
    <s v="4320"/>
    <s v="8320, 8420"/>
    <s v="-0"/>
    <s v="49220, 49320, 49420, 49520, 49620, 49720, 49820, 49920, 50020, 50120, 50220, 50320, 50420, 50520, 50620, 50720, 50820, 50920, 51020, 51120, 51220, 51320, 51420, 51520, 51620, 51720, 51820, 51920"/>
    <s v="262183620, 262183720, 262183820, 262183920, 262184020, 262184120, 262184220, 262184320, 262184420, 262184520, 262184620, 262184720, 262184820, 262184920, 262185020, 262185120, 262185220, 262185320, 262185420, 262185520, 262185620, 262185720, 262185820, 262219820, 262219920, 262220020, 262220120, 262220220"/>
    <s v="-0"/>
    <x v="0"/>
    <x v="9"/>
  </r>
  <r>
    <s v="3820"/>
    <s v="2020-09-22 00:00:00"/>
    <s v="2020-09-22 19:29:00"/>
    <s v="Gasto"/>
    <s v="Con Compromiso"/>
    <s v="007"/>
    <x v="5"/>
    <x v="7"/>
    <s v="BONIFICACIÓN ESPECIAL DE RECREACIÓN"/>
    <s v="Nación"/>
    <x v="0"/>
    <s v="CSF"/>
    <n v="398293"/>
    <n v="0"/>
    <n v="398293"/>
    <n v="0"/>
    <s v="NOMINA DE EMPLEADOS MES DE SEPTIEMBRE"/>
    <s v="4320"/>
    <s v="8320, 8420"/>
    <s v="-0"/>
    <s v="49220, 49320, 49420, 49520, 49620, 49720, 49820, 49920, 50020, 50120, 50220, 50320, 50420, 50520, 50620, 50720, 50820, 50920, 51020, 51120, 51220, 51320, 51420, 51520, 51620, 51720, 51820, 51920"/>
    <s v="262183620, 262183720, 262183820, 262183920, 262184020, 262184120, 262184220, 262184320, 262184420, 262184520, 262184620, 262184720, 262184820, 262184920, 262185020, 262185120, 262185220, 262185320, 262185420, 262185520, 262185620, 262185720, 262185820, 262219820, 262219920, 262220020, 262220120, 262220220"/>
    <s v="-0"/>
    <x v="0"/>
    <x v="9"/>
  </r>
  <r>
    <s v="3820"/>
    <s v="2020-09-22 00:00:00"/>
    <s v="2020-09-22 19:29:00"/>
    <s v="Gasto"/>
    <s v="Con Compromiso"/>
    <s v="007"/>
    <x v="5"/>
    <x v="28"/>
    <s v="AUXILIO DE CONECTIVIDAD DIGITAL"/>
    <s v="Nación"/>
    <x v="0"/>
    <s v="CSF"/>
    <n v="1378244"/>
    <n v="0"/>
    <n v="1378244"/>
    <n v="0"/>
    <s v="NOMINA DE EMPLEADOS MES DE SEPTIEMBRE"/>
    <s v="4320"/>
    <s v="8320, 8420"/>
    <s v="-0"/>
    <s v="49220, 49320, 49420, 49520, 49620, 49720, 49820, 49920, 50020, 50120, 50220, 50320, 50420, 50520, 50620, 50720, 50820, 50920, 51020, 51120, 51220, 51320, 51420, 51520, 51620, 51720, 51820, 51920"/>
    <s v="262183620, 262183720, 262183820, 262183920, 262184020, 262184120, 262184220, 262184320, 262184420, 262184520, 262184620, 262184720, 262184820, 262184920, 262185020, 262185120, 262185220, 262185320, 262185420, 262185520, 262185620, 262185720, 262185820, 262219820, 262219920, 262220020, 262220120, 262220220"/>
    <s v="-0"/>
    <x v="0"/>
    <x v="9"/>
  </r>
  <r>
    <s v="3920"/>
    <s v="2020-09-22 00:00:00"/>
    <s v="2020-09-22 19:54:00"/>
    <s v="Gasto"/>
    <s v="Con Compromiso"/>
    <s v="007"/>
    <x v="5"/>
    <x v="11"/>
    <s v="PENSIONES"/>
    <s v="Nación"/>
    <x v="0"/>
    <s v="CSF"/>
    <n v="5500600"/>
    <n v="0"/>
    <n v="5500600"/>
    <n v="0"/>
    <s v="APORTES SOBRE NOMINA EMPLEADOS MES DE AEPTIEMBRE"/>
    <s v="4420"/>
    <s v="8520"/>
    <s v="-0"/>
    <s v="52020, 52120, 52220, 52320, 52420, 52520, 52620, 52720, 52820, 52920, 53020, 53120, 53220"/>
    <s v="262556920, 262557020, 262557220, 262557320, 262557420, 262557520, 262557620, 262557720, 262557820, 262557920, 262558020, 262558120, 262558220"/>
    <s v="-0"/>
    <x v="0"/>
    <x v="9"/>
  </r>
  <r>
    <s v="3920"/>
    <s v="2020-09-22 00:00:00"/>
    <s v="2020-09-22 19:54:00"/>
    <s v="Gasto"/>
    <s v="Con Compromiso"/>
    <s v="007"/>
    <x v="5"/>
    <x v="15"/>
    <s v="APORTES GENERALES AL SISTEMA DE RIESGOS LABORALES"/>
    <s v="Nación"/>
    <x v="0"/>
    <s v="CSF"/>
    <n v="673800"/>
    <n v="0"/>
    <n v="673800"/>
    <n v="0"/>
    <s v="APORTES SOBRE NOMINA EMPLEADOS MES DE AEPTIEMBRE"/>
    <s v="4420"/>
    <s v="8520"/>
    <s v="-0"/>
    <s v="52020, 52120, 52220, 52320, 52420, 52520, 52620, 52720, 52820, 52920, 53020, 53120, 53220"/>
    <s v="262556920, 262557020, 262557220, 262557320, 262557420, 262557520, 262557620, 262557720, 262557820, 262557920, 262558020, 262558120, 262558220"/>
    <s v="-0"/>
    <x v="0"/>
    <x v="9"/>
  </r>
  <r>
    <s v="3920"/>
    <s v="2020-09-22 00:00:00"/>
    <s v="2020-09-22 19:54:00"/>
    <s v="Gasto"/>
    <s v="Con Compromiso"/>
    <s v="007"/>
    <x v="5"/>
    <x v="13"/>
    <s v="SALUD"/>
    <s v="Nación"/>
    <x v="0"/>
    <s v="CSF"/>
    <n v="3896600"/>
    <n v="0"/>
    <n v="3896600"/>
    <n v="0"/>
    <s v="APORTES SOBRE NOMINA EMPLEADOS MES DE AEPTIEMBRE"/>
    <s v="4420"/>
    <s v="8520"/>
    <s v="-0"/>
    <s v="52020, 52120, 52220, 52320, 52420, 52520, 52620, 52720, 52820, 52920, 53020, 53120, 53220"/>
    <s v="262556920, 262557020, 262557220, 262557320, 262557420, 262557520, 262557620, 262557720, 262557820, 262557920, 262558020, 262558120, 262558220"/>
    <s v="-0"/>
    <x v="0"/>
    <x v="9"/>
  </r>
  <r>
    <s v="3920"/>
    <s v="2020-09-22 00:00:00"/>
    <s v="2020-09-22 19:54:00"/>
    <s v="Gasto"/>
    <s v="Con Compromiso"/>
    <s v="007"/>
    <x v="5"/>
    <x v="14"/>
    <s v="APORTES AL ICBF"/>
    <s v="Nación"/>
    <x v="0"/>
    <s v="CSF"/>
    <n v="1590900"/>
    <n v="0"/>
    <n v="1590900"/>
    <n v="0"/>
    <s v="APORTES SOBRE NOMINA EMPLEADOS MES DE AEPTIEMBRE"/>
    <s v="4420"/>
    <s v="8520"/>
    <s v="-0"/>
    <s v="52020, 52120, 52220, 52320, 52420, 52520, 52620, 52720, 52820, 52920, 53020, 53120, 53220"/>
    <s v="262556920, 262557020, 262557220, 262557320, 262557420, 262557520, 262557620, 262557720, 262557820, 262557920, 262558020, 262558120, 262558220"/>
    <s v="-0"/>
    <x v="0"/>
    <x v="9"/>
  </r>
  <r>
    <s v="3920"/>
    <s v="2020-09-22 00:00:00"/>
    <s v="2020-09-22 19:54:00"/>
    <s v="Gasto"/>
    <s v="Con Compromiso"/>
    <s v="007"/>
    <x v="5"/>
    <x v="16"/>
    <s v="CAJAS DE COMPENSACIÓN FAMILIAR"/>
    <s v="Nación"/>
    <x v="0"/>
    <s v="CSF"/>
    <n v="2120400"/>
    <n v="0"/>
    <n v="2120400"/>
    <n v="0"/>
    <s v="APORTES SOBRE NOMINA EMPLEADOS MES DE AEPTIEMBRE"/>
    <s v="4420"/>
    <s v="8520"/>
    <s v="-0"/>
    <s v="52020, 52120, 52220, 52320, 52420, 52520, 52620, 52720, 52820, 52920, 53020, 53120, 53220"/>
    <s v="262556920, 262557020, 262557220, 262557320, 262557420, 262557520, 262557620, 262557720, 262557820, 262557920, 262558020, 262558120, 262558220"/>
    <s v="-0"/>
    <x v="0"/>
    <x v="9"/>
  </r>
  <r>
    <s v="3920"/>
    <s v="2020-09-22 00:00:00"/>
    <s v="2020-09-22 19:54:00"/>
    <s v="Gasto"/>
    <s v="Con Compromiso"/>
    <s v="007"/>
    <x v="5"/>
    <x v="12"/>
    <s v="APORTES AL SENA"/>
    <s v="Nación"/>
    <x v="0"/>
    <s v="CSF"/>
    <n v="1060700"/>
    <n v="0"/>
    <n v="1060700"/>
    <n v="0"/>
    <s v="APORTES SOBRE NOMINA EMPLEADOS MES DE AEPTIEMBRE"/>
    <s v="4420"/>
    <s v="8520"/>
    <s v="-0"/>
    <s v="52020, 52120, 52220, 52320, 52420, 52520, 52620, 52720, 52820, 52920, 53020, 53120, 53220"/>
    <s v="262556920, 262557020, 262557220, 262557320, 262557420, 262557520, 262557620, 262557720, 262557820, 262557920, 262558020, 262558120, 262558220"/>
    <s v="-0"/>
    <x v="0"/>
    <x v="9"/>
  </r>
  <r>
    <s v="4020"/>
    <s v="2020-09-29 00:00:00"/>
    <s v="2020-09-29 16:54:00"/>
    <s v="Gasto"/>
    <s v="Con Compromiso"/>
    <s v="0500"/>
    <x v="5"/>
    <x v="22"/>
    <s v="ADQUISICIÓN DE BIENES Y SERVICIOS - SERVICIO DE INFORMACIÓN CATASTRAL - ACTUALIZACIÓN  Y GESTIÓN CATASTRAL  NACIONAL"/>
    <s v="Nación"/>
    <x v="2"/>
    <s v="CSF"/>
    <n v="11713530"/>
    <n v="-468541"/>
    <n v="11244989"/>
    <n v="101124"/>
    <s v="PRESTACIÓN DE SERVICIOS PARA PROCESOS DE CONSERVACION CATASTRAL_x000a_EN LA UOC SANTANDER DE QUILICHAO DE LA DIRECCION TERRITORIAL CAUCA._x000a_Dependencia 0500 CATASTRO ACTUALIZACION"/>
    <s v="4520"/>
    <s v="9020, 9220"/>
    <s v="14720, 17720"/>
    <s v="60320, 68720, 68820, 71620, 77120"/>
    <s v="316875420, 357927620, 357930620, 382561620, 391121320"/>
    <s v="-0"/>
    <x v="1"/>
    <x v="1"/>
  </r>
  <r>
    <s v="4120"/>
    <s v="2020-10-06 00:00:00"/>
    <s v="2020-10-06 14:48:00"/>
    <s v="Gasto"/>
    <s v="Con Compromiso"/>
    <s v="007"/>
    <x v="5"/>
    <x v="19"/>
    <s v="VIÁTICOS DE LOS FUNCIONARIOS EN COMISIÓN"/>
    <s v="Propios"/>
    <x v="1"/>
    <s v="CSF"/>
    <n v="543092"/>
    <n v="147476"/>
    <n v="690568"/>
    <n v="0"/>
    <s v="VIATICOS COMISION DIRECTORA TERRITORIAL"/>
    <s v="4620"/>
    <s v="8620, 8820"/>
    <s v="12120, 12420"/>
    <s v="54420, 54720"/>
    <s v="280000020, 294845820"/>
    <s v="-0"/>
    <x v="0"/>
    <x v="9"/>
  </r>
  <r>
    <s v="4220"/>
    <s v="2020-10-15 00:00:00"/>
    <s v="2020-10-15 16:39:00"/>
    <s v="Gasto"/>
    <s v="Con Compromiso"/>
    <s v="0500"/>
    <x v="5"/>
    <x v="22"/>
    <s v="ADQUISICIÓN DE BIENES Y SERVICIOS - SERVICIO DE INFORMACIÓN CATASTRAL - ACTUALIZACIÓN  Y GESTIÓN CATASTRAL  NACIONAL"/>
    <s v="Propios"/>
    <x v="1"/>
    <s v="CSF"/>
    <n v="16806285"/>
    <n v="-1853047"/>
    <n v="14953238"/>
    <n v="55057"/>
    <s v="PARA CONTRATO 866"/>
    <s v="4720"/>
    <s v="9720, 9820, 10120"/>
    <s v="15920, 16020, 17920"/>
    <s v="69420, 69520, 69620, 70920, 71020, 71220, 75120, 75220, 76820, 76920"/>
    <s v="363130620, 364336420, 364338220, 378968020, 378993420, 382644720, 384375620, 384378820, 391122020, 391122220"/>
    <s v="-0"/>
    <x v="1"/>
    <x v="1"/>
  </r>
  <r>
    <s v="4320"/>
    <s v="2020-10-19 00:00:00"/>
    <s v="2020-10-19 20:29:00"/>
    <s v="Gasto"/>
    <s v="Con Compromiso"/>
    <s v="007"/>
    <x v="5"/>
    <x v="5"/>
    <s v="PRIMA TÉCNICA NO SALARIAL"/>
    <s v="Nación"/>
    <x v="0"/>
    <s v="CSF"/>
    <n v="2354967"/>
    <n v="0"/>
    <n v="2354967"/>
    <n v="0"/>
    <s v="NOMINA EMPLEADOS MES DE OCTUBRE"/>
    <s v="4820"/>
    <s v="9420, 9520"/>
    <s v="-0"/>
    <s v="55220, 55320, 55420, 55520, 55620, 55720, 55820, 55920, 56020, 56120, 56220, 56320, 56420, 56520, 56620, 56720, 56820, 56920, 57020, 57120, 57220, 57320, 57420"/>
    <s v="294353920, 294354020, 294354120, 294354220, 294354320, 294354420, 294354520, 294354620, 294354720, 294354820, 294354920, 294355020, 294355120, 294355220, 294355320, 294355420, 294355520, 294355620, 294355720, 294355820, 294355920, 294356020, 294356120"/>
    <s v="-0"/>
    <x v="0"/>
    <x v="9"/>
  </r>
  <r>
    <s v="4320"/>
    <s v="2020-10-19 00:00:00"/>
    <s v="2020-10-19 20:29:00"/>
    <s v="Gasto"/>
    <s v="Con Compromiso"/>
    <s v="007"/>
    <x v="5"/>
    <x v="8"/>
    <s v="SUELDO BÁSICO"/>
    <s v="Nación"/>
    <x v="0"/>
    <s v="CSF"/>
    <n v="37805984"/>
    <n v="0"/>
    <n v="37805984"/>
    <n v="0"/>
    <s v="NOMINA EMPLEADOS MES DE OCTUBRE"/>
    <s v="4820"/>
    <s v="9420, 9520"/>
    <s v="-0"/>
    <s v="55220, 55320, 55420, 55520, 55620, 55720, 55820, 55920, 56020, 56120, 56220, 56320, 56420, 56520, 56620, 56720, 56820, 56920, 57020, 57120, 57220, 57320, 57420"/>
    <s v="294353920, 294354020, 294354120, 294354220, 294354320, 294354420, 294354520, 294354620, 294354720, 294354820, 294354920, 294355020, 294355120, 294355220, 294355320, 294355420, 294355520, 294355620, 294355720, 294355820, 294355920, 294356020, 294356120"/>
    <s v="-0"/>
    <x v="0"/>
    <x v="9"/>
  </r>
  <r>
    <s v="4320"/>
    <s v="2020-10-19 00:00:00"/>
    <s v="2020-10-19 20:29:00"/>
    <s v="Gasto"/>
    <s v="Con Compromiso"/>
    <s v="007"/>
    <x v="5"/>
    <x v="9"/>
    <s v="BONIFICACIÓN POR SERVICIOS PRESTADOS"/>
    <s v="Nación"/>
    <x v="0"/>
    <s v="CSF"/>
    <n v="1648477"/>
    <n v="0"/>
    <n v="1648477"/>
    <n v="0"/>
    <s v="NOMINA EMPLEADOS MES DE OCTUBRE"/>
    <s v="4820"/>
    <s v="9420, 9520"/>
    <s v="-0"/>
    <s v="55220, 55320, 55420, 55520, 55620, 55720, 55820, 55920, 56020, 56120, 56220, 56320, 56420, 56520, 56620, 56720, 56820, 56920, 57020, 57120, 57220, 57320, 57420"/>
    <s v="294353920, 294354020, 294354120, 294354220, 294354320, 294354420, 294354520, 294354620, 294354720, 294354820, 294354920, 294355020, 294355120, 294355220, 294355320, 294355420, 294355520, 294355620, 294355720, 294355820, 294355920, 294356020, 294356120"/>
    <s v="-0"/>
    <x v="0"/>
    <x v="9"/>
  </r>
  <r>
    <s v="4320"/>
    <s v="2020-10-19 00:00:00"/>
    <s v="2020-10-19 20:29:00"/>
    <s v="Gasto"/>
    <s v="Con Compromiso"/>
    <s v="007"/>
    <x v="5"/>
    <x v="6"/>
    <s v="SUBSIDIO DE ALIMENTACIÓN"/>
    <s v="Nación"/>
    <x v="0"/>
    <s v="CSF"/>
    <n v="956218"/>
    <n v="0"/>
    <n v="956218"/>
    <n v="0"/>
    <s v="NOMINA EMPLEADOS MES DE OCTUBRE"/>
    <s v="4820"/>
    <s v="9420, 9520"/>
    <s v="-0"/>
    <s v="55220, 55320, 55420, 55520, 55620, 55720, 55820, 55920, 56020, 56120, 56220, 56320, 56420, 56520, 56620, 56720, 56820, 56920, 57020, 57120, 57220, 57320, 57420"/>
    <s v="294353920, 294354020, 294354120, 294354220, 294354320, 294354420, 294354520, 294354620, 294354720, 294354820, 294354920, 294355020, 294355120, 294355220, 294355320, 294355420, 294355520, 294355620, 294355720, 294355820, 294355920, 294356020, 294356120"/>
    <s v="-0"/>
    <x v="0"/>
    <x v="9"/>
  </r>
  <r>
    <s v="4320"/>
    <s v="2020-10-19 00:00:00"/>
    <s v="2020-10-19 20:29:00"/>
    <s v="Gasto"/>
    <s v="Con Compromiso"/>
    <s v="007"/>
    <x v="5"/>
    <x v="28"/>
    <s v="AUXILIO DE CONECTIVIDAD DIGITAL"/>
    <s v="Nación"/>
    <x v="0"/>
    <s v="CSF"/>
    <n v="1282247"/>
    <n v="0"/>
    <n v="1282247"/>
    <n v="0"/>
    <s v="NOMINA EMPLEADOS MES DE OCTUBRE"/>
    <s v="4820"/>
    <s v="9420, 9520"/>
    <s v="-0"/>
    <s v="55220, 55320, 55420, 55520, 55620, 55720, 55820, 55920, 56020, 56120, 56220, 56320, 56420, 56520, 56620, 56720, 56820, 56920, 57020, 57120, 57220, 57320, 57420"/>
    <s v="294353920, 294354020, 294354120, 294354220, 294354320, 294354420, 294354520, 294354620, 294354720, 294354820, 294354920, 294355020, 294355120, 294355220, 294355320, 294355420, 294355520, 294355620, 294355720, 294355820, 294355920, 294356020, 294356120"/>
    <s v="-0"/>
    <x v="0"/>
    <x v="9"/>
  </r>
  <r>
    <s v="4420"/>
    <s v="2020-10-20 00:00:00"/>
    <s v="2020-10-20 21:01:00"/>
    <s v="Gasto"/>
    <s v="Con Compromiso"/>
    <s v="007"/>
    <x v="5"/>
    <x v="11"/>
    <s v="PENSIONES"/>
    <s v="Nación"/>
    <x v="0"/>
    <s v="CSF"/>
    <n v="5495400"/>
    <n v="0"/>
    <n v="5495400"/>
    <n v="200"/>
    <s v="PAGO APORTES SOBRE NOMINA MES DE OCTUBRE"/>
    <s v="4920"/>
    <s v="9620"/>
    <s v="-0"/>
    <s v="57520, 57620, 57720, 57820, 57920, 58020, 58120, 58220, 58320, 58420, 58520, 58620, 58720"/>
    <s v="294367920, 294368020, 294368120, 294368220, 294368320, 294368420, 294368520, 294368620, 294368720, 294368820, 294368920, 294369020, 294369120"/>
    <s v="-0"/>
    <x v="0"/>
    <x v="9"/>
  </r>
  <r>
    <s v="4420"/>
    <s v="2020-10-20 00:00:00"/>
    <s v="2020-10-20 21:01:00"/>
    <s v="Gasto"/>
    <s v="Con Compromiso"/>
    <s v="007"/>
    <x v="5"/>
    <x v="12"/>
    <s v="APORTES AL SENA"/>
    <s v="Nación"/>
    <x v="0"/>
    <s v="CSF"/>
    <n v="917400"/>
    <n v="0"/>
    <n v="917400"/>
    <n v="0"/>
    <s v="PAGO APORTES SOBRE NOMINA MES DE OCTUBRE"/>
    <s v="4920"/>
    <s v="9620"/>
    <s v="-0"/>
    <s v="57520, 57620, 57720, 57820, 57920, 58020, 58120, 58220, 58320, 58420, 58520, 58620, 58720"/>
    <s v="294367920, 294368020, 294368120, 294368220, 294368320, 294368420, 294368520, 294368620, 294368720, 294368820, 294368920, 294369020, 294369120"/>
    <s v="-0"/>
    <x v="0"/>
    <x v="9"/>
  </r>
  <r>
    <s v="4420"/>
    <s v="2020-10-20 00:00:00"/>
    <s v="2020-10-20 21:01:00"/>
    <s v="Gasto"/>
    <s v="Con Compromiso"/>
    <s v="007"/>
    <x v="5"/>
    <x v="13"/>
    <s v="SALUD"/>
    <s v="Nación"/>
    <x v="0"/>
    <s v="CSF"/>
    <n v="3893000"/>
    <n v="0"/>
    <n v="3893000"/>
    <n v="200"/>
    <s v="PAGO APORTES SOBRE NOMINA MES DE OCTUBRE"/>
    <s v="4920"/>
    <s v="9620"/>
    <s v="-0"/>
    <s v="57520, 57620, 57720, 57820, 57920, 58020, 58120, 58220, 58320, 58420, 58520, 58620, 58720"/>
    <s v="294367920, 294368020, 294368120, 294368220, 294368320, 294368420, 294368520, 294368620, 294368720, 294368820, 294368920, 294369020, 294369120"/>
    <s v="-0"/>
    <x v="0"/>
    <x v="9"/>
  </r>
  <r>
    <s v="4420"/>
    <s v="2020-10-20 00:00:00"/>
    <s v="2020-10-20 21:01:00"/>
    <s v="Gasto"/>
    <s v="Con Compromiso"/>
    <s v="007"/>
    <x v="5"/>
    <x v="15"/>
    <s v="APORTES GENERALES AL SISTEMA DE RIESGOS LABORALES"/>
    <s v="Nación"/>
    <x v="0"/>
    <s v="CSF"/>
    <n v="605000"/>
    <n v="0"/>
    <n v="605000"/>
    <n v="0"/>
    <s v="PAGO APORTES SOBRE NOMINA MES DE OCTUBRE"/>
    <s v="4920"/>
    <s v="9620"/>
    <s v="-0"/>
    <s v="57520, 57620, 57720, 57820, 57920, 58020, 58120, 58220, 58320, 58420, 58520, 58620, 58720"/>
    <s v="294367920, 294368020, 294368120, 294368220, 294368320, 294368420, 294368520, 294368620, 294368720, 294368820, 294368920, 294369020, 294369120"/>
    <s v="-0"/>
    <x v="0"/>
    <x v="9"/>
  </r>
  <r>
    <s v="4420"/>
    <s v="2020-10-20 00:00:00"/>
    <s v="2020-10-20 21:01:00"/>
    <s v="Gasto"/>
    <s v="Con Compromiso"/>
    <s v="007"/>
    <x v="5"/>
    <x v="14"/>
    <s v="APORTES AL ICBF"/>
    <s v="Nación"/>
    <x v="0"/>
    <s v="CSF"/>
    <n v="1376100"/>
    <n v="0"/>
    <n v="1376100"/>
    <n v="0"/>
    <s v="PAGO APORTES SOBRE NOMINA MES DE OCTUBRE"/>
    <s v="4920"/>
    <s v="9620"/>
    <s v="-0"/>
    <s v="57520, 57620, 57720, 57820, 57920, 58020, 58120, 58220, 58320, 58420, 58520, 58620, 58720"/>
    <s v="294367920, 294368020, 294368120, 294368220, 294368320, 294368420, 294368520, 294368620, 294368720, 294368820, 294368920, 294369020, 294369120"/>
    <s v="-0"/>
    <x v="0"/>
    <x v="9"/>
  </r>
  <r>
    <s v="4420"/>
    <s v="2020-10-20 00:00:00"/>
    <s v="2020-10-20 21:01:00"/>
    <s v="Gasto"/>
    <s v="Con Compromiso"/>
    <s v="007"/>
    <x v="5"/>
    <x v="16"/>
    <s v="CAJAS DE COMPENSACIÓN FAMILIAR"/>
    <s v="Nación"/>
    <x v="0"/>
    <s v="CSF"/>
    <n v="1834000"/>
    <n v="0"/>
    <n v="1834000"/>
    <n v="0"/>
    <s v="PAGO APORTES SOBRE NOMINA MES DE OCTUBRE"/>
    <s v="4920"/>
    <s v="9620"/>
    <s v="-0"/>
    <s v="57520, 57620, 57720, 57820, 57920, 58020, 58120, 58220, 58320, 58420, 58520, 58620, 58720"/>
    <s v="294367920, 294368020, 294368120, 294368220, 294368320, 294368420, 294368520, 294368620, 294368720, 294368820, 294368920, 294369020, 294369120"/>
    <s v="-0"/>
    <x v="0"/>
    <x v="9"/>
  </r>
  <r>
    <s v="4520"/>
    <s v="2020-11-12 00:00:00"/>
    <s v="2020-11-12 16:59:00"/>
    <s v="Gasto"/>
    <s v="Con Compromiso"/>
    <s v="0500"/>
    <x v="5"/>
    <x v="22"/>
    <s v="ADQUISICIÓN DE BIENES Y SERVICIOS - SERVICIO DE INFORMACIÓN CATASTRAL - ACTUALIZACIÓN  Y GESTIÓN CATASTRAL  NACIONAL"/>
    <s v="Nación"/>
    <x v="2"/>
    <s v="CSF"/>
    <n v="17486295"/>
    <n v="-7611520"/>
    <n v="9874775"/>
    <n v="0"/>
    <s v="Contratación de personal de apoyo al proceso de Conservación Catastral"/>
    <s v="5020"/>
    <s v="11020, 11220"/>
    <s v="20620, 20720"/>
    <s v="71720, 71820, 71920, 77020"/>
    <s v="379888120, 379892220, 382549720, 391121620"/>
    <s v="-0"/>
    <x v="1"/>
    <x v="1"/>
  </r>
  <r>
    <s v="4620"/>
    <s v="2020-11-25 00:00:00"/>
    <s v="2020-11-25 08:07:00"/>
    <s v="Gasto"/>
    <s v="Con Compromiso"/>
    <s v="007"/>
    <x v="5"/>
    <x v="8"/>
    <s v="SUELDO BÁSICO"/>
    <s v="Nación"/>
    <x v="0"/>
    <s v="CSF"/>
    <n v="39026132"/>
    <n v="0"/>
    <n v="39026132"/>
    <n v="0"/>
    <s v="NOMINA Y PRESTACIONES NOVIEEMBRE"/>
    <s v="5120"/>
    <s v="10820, 10920"/>
    <s v="-0"/>
    <s v="61220, 61320, 61420, 61520, 61620, 61720, 61820, 61920, 62020, 62120, 62220, 62320, 62420, 62520, 62620, 62720, 62820, 62920, 63020, 63120, 63220, 63320, 63420, 63520, 63620, 63720, 63820, 63920, 64020, 64120, 64220, 64320, 64420, 64520, 64620, 64720, 64820, 64920, 65020, 65120, 65220, 65320, 65420, 65520, 65620"/>
    <s v="338756620, 338756720, 338756820, 338756920, 338757020, 338757120, 338757320, 338757420, 338757520, 338757620, 338757720, 338757820, 338757920, 338758020, 338758120, 338758320, 338758520, 338758620, 338758720, 338758820, 338758920, 338759020, 338785920, 338786020, 338786120, 338786220, 338786320, 338786420, 338786620, 338786720, 338786820, 338786920, 338787020, 338787120, 338787220, 338787320, 338787420, 338787520, 338787620, 338787720, 338787920, 338788020, 338788120, 338788220, 338788320"/>
    <s v="-0"/>
    <x v="0"/>
    <x v="9"/>
  </r>
  <r>
    <s v="4620"/>
    <s v="2020-11-25 00:00:00"/>
    <s v="2020-11-25 08:07:00"/>
    <s v="Gasto"/>
    <s v="Con Compromiso"/>
    <s v="007"/>
    <x v="5"/>
    <x v="28"/>
    <s v="AUXILIO DE CONECTIVIDAD DIGITAL"/>
    <s v="Nación"/>
    <x v="0"/>
    <s v="CSF"/>
    <n v="1319960"/>
    <n v="0"/>
    <n v="1319960"/>
    <n v="0"/>
    <s v="NOMINA Y PRESTACIONES NOVIEEMBRE"/>
    <s v="5120"/>
    <s v="10820, 10920"/>
    <s v="-0"/>
    <s v="61220, 61320, 61420, 61520, 61620, 61720, 61820, 61920, 62020, 62120, 62220, 62320, 62420, 62520, 62620, 62720, 62820, 62920, 63020, 63120, 63220, 63320, 63420, 63520, 63620, 63720, 63820, 63920, 64020, 64120, 64220, 64320, 64420, 64520, 64620, 64720, 64820, 64920, 65020, 65120, 65220, 65320, 65420, 65520, 65620"/>
    <s v="338756620, 338756720, 338756820, 338756920, 338757020, 338757120, 338757320, 338757420, 338757520, 338757620, 338757720, 338757820, 338757920, 338758020, 338758120, 338758320, 338758520, 338758620, 338758720, 338758820, 338758920, 338759020, 338785920, 338786020, 338786120, 338786220, 338786320, 338786420, 338786620, 338786720, 338786820, 338786920, 338787020, 338787120, 338787220, 338787320, 338787420, 338787520, 338787620, 338787720, 338787920, 338788020, 338788120, 338788220, 338788320"/>
    <s v="-0"/>
    <x v="0"/>
    <x v="9"/>
  </r>
  <r>
    <s v="4620"/>
    <s v="2020-11-25 00:00:00"/>
    <s v="2020-11-25 08:07:00"/>
    <s v="Gasto"/>
    <s v="Con Compromiso"/>
    <s v="007"/>
    <x v="5"/>
    <x v="6"/>
    <s v="SUBSIDIO DE ALIMENTACIÓN"/>
    <s v="Nación"/>
    <x v="0"/>
    <s v="CSF"/>
    <n v="980454"/>
    <n v="0"/>
    <n v="980454"/>
    <n v="0"/>
    <s v="NOMINA Y PRESTACIONES NOVIEEMBRE"/>
    <s v="5120"/>
    <s v="10820, 10920"/>
    <s v="-0"/>
    <s v="61220, 61320, 61420, 61520, 61620, 61720, 61820, 61920, 62020, 62120, 62220, 62320, 62420, 62520, 62620, 62720, 62820, 62920, 63020, 63120, 63220, 63320, 63420, 63520, 63620, 63720, 63820, 63920, 64020, 64120, 64220, 64320, 64420, 64520, 64620, 64720, 64820, 64920, 65020, 65120, 65220, 65320, 65420, 65520, 65620"/>
    <s v="338756620, 338756720, 338756820, 338756920, 338757020, 338757120, 338757320, 338757420, 338757520, 338757620, 338757720, 338757820, 338757920, 338758020, 338758120, 338758320, 338758520, 338758620, 338758720, 338758820, 338758920, 338759020, 338785920, 338786020, 338786120, 338786220, 338786320, 338786420, 338786620, 338786720, 338786820, 338786920, 338787020, 338787120, 338787220, 338787320, 338787420, 338787520, 338787620, 338787720, 338787920, 338788020, 338788120, 338788220, 338788320"/>
    <s v="-0"/>
    <x v="0"/>
    <x v="9"/>
  </r>
  <r>
    <s v="4620"/>
    <s v="2020-11-25 00:00:00"/>
    <s v="2020-11-25 08:07:00"/>
    <s v="Gasto"/>
    <s v="Con Compromiso"/>
    <s v="007"/>
    <x v="5"/>
    <x v="4"/>
    <s v="PRIMA DE VACACIONES"/>
    <s v="Nación"/>
    <x v="0"/>
    <s v="CSF"/>
    <n v="1295619"/>
    <n v="0"/>
    <n v="1295619"/>
    <n v="0"/>
    <s v="NOMINA Y PRESTACIONES NOVIEEMBRE"/>
    <s v="5120"/>
    <s v="10820, 10920"/>
    <s v="-0"/>
    <s v="61220, 61320, 61420, 61520, 61620, 61720, 61820, 61920, 62020, 62120, 62220, 62320, 62420, 62520, 62620, 62720, 62820, 62920, 63020, 63120, 63220, 63320, 63420, 63520, 63620, 63720, 63820, 63920, 64020, 64120, 64220, 64320, 64420, 64520, 64620, 64720, 64820, 64920, 65020, 65120, 65220, 65320, 65420, 65520, 65620"/>
    <s v="338756620, 338756720, 338756820, 338756920, 338757020, 338757120, 338757320, 338757420, 338757520, 338757620, 338757720, 338757820, 338757920, 338758020, 338758120, 338758320, 338758520, 338758620, 338758720, 338758820, 338758920, 338759020, 338785920, 338786020, 338786120, 338786220, 338786320, 338786420, 338786620, 338786720, 338786820, 338786920, 338787020, 338787120, 338787220, 338787320, 338787420, 338787520, 338787620, 338787720, 338787920, 338788020, 338788120, 338788220, 338788320"/>
    <s v="-0"/>
    <x v="0"/>
    <x v="9"/>
  </r>
  <r>
    <s v="4620"/>
    <s v="2020-11-25 00:00:00"/>
    <s v="2020-11-25 08:07:00"/>
    <s v="Gasto"/>
    <s v="Con Compromiso"/>
    <s v="007"/>
    <x v="5"/>
    <x v="30"/>
    <s v="PRIMA DE NAVIDAD"/>
    <s v="Nación"/>
    <x v="0"/>
    <s v="CSF"/>
    <n v="58492472"/>
    <n v="0"/>
    <n v="58492472"/>
    <n v="0"/>
    <s v="NOMINA Y PRESTACIONES NOVIEEMBRE"/>
    <s v="5120"/>
    <s v="10820, 10920"/>
    <s v="-0"/>
    <s v="61220, 61320, 61420, 61520, 61620, 61720, 61820, 61920, 62020, 62120, 62220, 62320, 62420, 62520, 62620, 62720, 62820, 62920, 63020, 63120, 63220, 63320, 63420, 63520, 63620, 63720, 63820, 63920, 64020, 64120, 64220, 64320, 64420, 64520, 64620, 64720, 64820, 64920, 65020, 65120, 65220, 65320, 65420, 65520, 65620"/>
    <s v="338756620, 338756720, 338756820, 338756920, 338757020, 338757120, 338757320, 338757420, 338757520, 338757620, 338757720, 338757820, 338757920, 338758020, 338758120, 338758320, 338758520, 338758620, 338758720, 338758820, 338758920, 338759020, 338785920, 338786020, 338786120, 338786220, 338786320, 338786420, 338786620, 338786720, 338786820, 338786920, 338787020, 338787120, 338787220, 338787320, 338787420, 338787520, 338787620, 338787720, 338787920, 338788020, 338788120, 338788220, 338788320"/>
    <s v="-0"/>
    <x v="0"/>
    <x v="9"/>
  </r>
  <r>
    <s v="4620"/>
    <s v="2020-11-25 00:00:00"/>
    <s v="2020-11-25 08:07:00"/>
    <s v="Gasto"/>
    <s v="Con Compromiso"/>
    <s v="007"/>
    <x v="5"/>
    <x v="10"/>
    <s v="SUELDO DE VACACIONES"/>
    <s v="Nación"/>
    <x v="0"/>
    <s v="CSF"/>
    <n v="1266827"/>
    <n v="0"/>
    <n v="1266827"/>
    <n v="0"/>
    <s v="NOMINA Y PRESTACIONES NOVIEEMBRE"/>
    <s v="5120"/>
    <s v="10820, 10920"/>
    <s v="-0"/>
    <s v="61220, 61320, 61420, 61520, 61620, 61720, 61820, 61920, 62020, 62120, 62220, 62320, 62420, 62520, 62620, 62720, 62820, 62920, 63020, 63120, 63220, 63320, 63420, 63520, 63620, 63720, 63820, 63920, 64020, 64120, 64220, 64320, 64420, 64520, 64620, 64720, 64820, 64920, 65020, 65120, 65220, 65320, 65420, 65520, 65620"/>
    <s v="338756620, 338756720, 338756820, 338756920, 338757020, 338757120, 338757320, 338757420, 338757520, 338757620, 338757720, 338757820, 338757920, 338758020, 338758120, 338758320, 338758520, 338758620, 338758720, 338758820, 338758920, 338759020, 338785920, 338786020, 338786120, 338786220, 338786320, 338786420, 338786620, 338786720, 338786820, 338786920, 338787020, 338787120, 338787220, 338787320, 338787420, 338787520, 338787620, 338787720, 338787920, 338788020, 338788120, 338788220, 338788320"/>
    <s v="-0"/>
    <x v="0"/>
    <x v="9"/>
  </r>
  <r>
    <s v="4620"/>
    <s v="2020-11-25 00:00:00"/>
    <s v="2020-11-25 08:07:00"/>
    <s v="Gasto"/>
    <s v="Con Compromiso"/>
    <s v="007"/>
    <x v="5"/>
    <x v="7"/>
    <s v="BONIFICACIÓN ESPECIAL DE RECREACIÓN"/>
    <s v="Nación"/>
    <x v="0"/>
    <s v="CSF"/>
    <n v="90989"/>
    <n v="0"/>
    <n v="90989"/>
    <n v="0"/>
    <s v="NOMINA Y PRESTACIONES NOVIEEMBRE"/>
    <s v="5120"/>
    <s v="10820, 10920"/>
    <s v="-0"/>
    <s v="61220, 61320, 61420, 61520, 61620, 61720, 61820, 61920, 62020, 62120, 62220, 62320, 62420, 62520, 62620, 62720, 62820, 62920, 63020, 63120, 63220, 63320, 63420, 63520, 63620, 63720, 63820, 63920, 64020, 64120, 64220, 64320, 64420, 64520, 64620, 64720, 64820, 64920, 65020, 65120, 65220, 65320, 65420, 65520, 65620"/>
    <s v="338756620, 338756720, 338756820, 338756920, 338757020, 338757120, 338757320, 338757420, 338757520, 338757620, 338757720, 338757820, 338757920, 338758020, 338758120, 338758320, 338758520, 338758620, 338758720, 338758820, 338758920, 338759020, 338785920, 338786020, 338786120, 338786220, 338786320, 338786420, 338786620, 338786720, 338786820, 338786920, 338787020, 338787120, 338787220, 338787320, 338787420, 338787520, 338787620, 338787720, 338787920, 338788020, 338788120, 338788220, 338788320"/>
    <s v="-0"/>
    <x v="0"/>
    <x v="9"/>
  </r>
  <r>
    <s v="4620"/>
    <s v="2020-11-25 00:00:00"/>
    <s v="2020-11-25 08:07:00"/>
    <s v="Gasto"/>
    <s v="Con Compromiso"/>
    <s v="007"/>
    <x v="5"/>
    <x v="5"/>
    <s v="PRIMA TÉCNICA NO SALARIAL"/>
    <s v="Nación"/>
    <x v="0"/>
    <s v="CSF"/>
    <n v="78499"/>
    <n v="0"/>
    <n v="78499"/>
    <n v="0"/>
    <s v="NOMINA Y PRESTACIONES NOVIEEMBRE"/>
    <s v="5120"/>
    <s v="10820, 10920"/>
    <s v="-0"/>
    <s v="61220, 61320, 61420, 61520, 61620, 61720, 61820, 61920, 62020, 62120, 62220, 62320, 62420, 62520, 62620, 62720, 62820, 62920, 63020, 63120, 63220, 63320, 63420, 63520, 63620, 63720, 63820, 63920, 64020, 64120, 64220, 64320, 64420, 64520, 64620, 64720, 64820, 64920, 65020, 65120, 65220, 65320, 65420, 65520, 65620"/>
    <s v="338756620, 338756720, 338756820, 338756920, 338757020, 338757120, 338757320, 338757420, 338757520, 338757620, 338757720, 338757820, 338757920, 338758020, 338758120, 338758320, 338758520, 338758620, 338758720, 338758820, 338758920, 338759020, 338785920, 338786020, 338786120, 338786220, 338786320, 338786420, 338786620, 338786720, 338786820, 338786920, 338787020, 338787120, 338787220, 338787320, 338787420, 338787520, 338787620, 338787720, 338787920, 338788020, 338788120, 338788220, 338788320"/>
    <s v="-0"/>
    <x v="0"/>
    <x v="9"/>
  </r>
  <r>
    <s v="4720"/>
    <s v="2020-11-26 00:00:00"/>
    <s v="2020-11-26 10:53:00"/>
    <s v="Gasto"/>
    <s v="Con Compromiso"/>
    <s v="007"/>
    <x v="5"/>
    <x v="16"/>
    <s v="CAJAS DE COMPENSACIÓN FAMILIAR"/>
    <s v="Nación"/>
    <x v="0"/>
    <s v="CSF"/>
    <n v="1714300"/>
    <n v="0"/>
    <n v="1714300"/>
    <n v="0"/>
    <s v="APORTES NOVIEMBRE"/>
    <s v="5220"/>
    <s v="11120"/>
    <s v="-0"/>
    <s v="65820, 65920, 66020, 66120, 66220, 66320, 66420, 66520, 66620, 66720, 66820, 66920, 67020"/>
    <s v="341451120, 341451220, 341451320, 341451420, 341451520, 341451620, 341451720, 341451820, 341451920, 341452020, 341452120, 341452220, 341452320"/>
    <s v="-0"/>
    <x v="0"/>
    <x v="9"/>
  </r>
  <r>
    <s v="4720"/>
    <s v="2020-11-26 00:00:00"/>
    <s v="2020-11-26 10:53:00"/>
    <s v="Gasto"/>
    <s v="Con Compromiso"/>
    <s v="007"/>
    <x v="5"/>
    <x v="14"/>
    <s v="APORTES AL ICBF"/>
    <s v="Nación"/>
    <x v="0"/>
    <s v="CSF"/>
    <n v="1286400"/>
    <n v="0"/>
    <n v="1286400"/>
    <n v="0"/>
    <s v="APORTES NOVIEMBRE"/>
    <s v="5220"/>
    <s v="11120"/>
    <s v="-0"/>
    <s v="65820, 65920, 66020, 66120, 66220, 66320, 66420, 66520, 66620, 66720, 66820, 66920, 67020"/>
    <s v="341451120, 341451220, 341451320, 341451420, 341451520, 341451620, 341451720, 341451820, 341451920, 341452020, 341452120, 341452220, 341452320"/>
    <s v="-0"/>
    <x v="0"/>
    <x v="9"/>
  </r>
  <r>
    <s v="4720"/>
    <s v="2020-11-26 00:00:00"/>
    <s v="2020-11-26 10:53:00"/>
    <s v="Gasto"/>
    <s v="Con Compromiso"/>
    <s v="007"/>
    <x v="5"/>
    <x v="11"/>
    <s v="PENSIONES"/>
    <s v="Nación"/>
    <x v="0"/>
    <s v="CSF"/>
    <n v="4885400"/>
    <n v="0"/>
    <n v="4885400"/>
    <n v="0"/>
    <s v="APORTES NOVIEMBRE"/>
    <s v="5220"/>
    <s v="11120"/>
    <s v="-0"/>
    <s v="65820, 65920, 66020, 66120, 66220, 66320, 66420, 66520, 66620, 66720, 66820, 66920, 67020"/>
    <s v="341451120, 341451220, 341451320, 341451420, 341451520, 341451620, 341451720, 341451820, 341451920, 341452020, 341452120, 341452220, 341452320"/>
    <s v="-0"/>
    <x v="0"/>
    <x v="9"/>
  </r>
  <r>
    <s v="4720"/>
    <s v="2020-11-26 00:00:00"/>
    <s v="2020-11-26 10:53:00"/>
    <s v="Gasto"/>
    <s v="Con Compromiso"/>
    <s v="007"/>
    <x v="5"/>
    <x v="15"/>
    <s v="APORTES GENERALES AL SISTEMA DE RIESGOS LABORALES"/>
    <s v="Nación"/>
    <x v="0"/>
    <s v="CSF"/>
    <n v="596800"/>
    <n v="0"/>
    <n v="596800"/>
    <n v="0"/>
    <s v="APORTES NOVIEMBRE"/>
    <s v="5220"/>
    <s v="11120"/>
    <s v="-0"/>
    <s v="65820, 65920, 66020, 66120, 66220, 66320, 66420, 66520, 66620, 66720, 66820, 66920, 67020"/>
    <s v="341451120, 341451220, 341451320, 341451420, 341451520, 341451620, 341451720, 341451820, 341451920, 341452020, 341452120, 341452220, 341452320"/>
    <s v="-0"/>
    <x v="0"/>
    <x v="9"/>
  </r>
  <r>
    <s v="4720"/>
    <s v="2020-11-26 00:00:00"/>
    <s v="2020-11-26 10:53:00"/>
    <s v="Gasto"/>
    <s v="Con Compromiso"/>
    <s v="007"/>
    <x v="5"/>
    <x v="12"/>
    <s v="APORTES AL SENA"/>
    <s v="Nación"/>
    <x v="0"/>
    <s v="CSF"/>
    <n v="857500"/>
    <n v="0"/>
    <n v="857500"/>
    <n v="0"/>
    <s v="APORTES NOVIEMBRE"/>
    <s v="5220"/>
    <s v="11120"/>
    <s v="-0"/>
    <s v="65820, 65920, 66020, 66120, 66220, 66320, 66420, 66520, 66620, 66720, 66820, 66920, 67020"/>
    <s v="341451120, 341451220, 341451320, 341451420, 341451520, 341451620, 341451720, 341451820, 341451920, 341452020, 341452120, 341452220, 341452320"/>
    <s v="-0"/>
    <x v="0"/>
    <x v="9"/>
  </r>
  <r>
    <s v="4720"/>
    <s v="2020-11-26 00:00:00"/>
    <s v="2020-11-26 10:53:00"/>
    <s v="Gasto"/>
    <s v="Con Compromiso"/>
    <s v="007"/>
    <x v="5"/>
    <x v="13"/>
    <s v="SALUD"/>
    <s v="Nación"/>
    <x v="0"/>
    <s v="CSF"/>
    <n v="3461100"/>
    <n v="0"/>
    <n v="3461100"/>
    <n v="0"/>
    <s v="APORTES NOVIEMBRE"/>
    <s v="5220"/>
    <s v="11120"/>
    <s v="-0"/>
    <s v="65820, 65920, 66020, 66120, 66220, 66320, 66420, 66520, 66620, 66720, 66820, 66920, 67020"/>
    <s v="341451120, 341451220, 341451320, 341451420, 341451520, 341451620, 341451720, 341451820, 341451920, 341452020, 341452120, 341452220, 341452320"/>
    <s v="-0"/>
    <x v="0"/>
    <x v="9"/>
  </r>
  <r>
    <s v="4820"/>
    <s v="2020-12-04 00:00:00"/>
    <s v="2020-12-04 08:19:00"/>
    <s v="Gasto"/>
    <s v="Con Compromiso"/>
    <s v="007"/>
    <x v="5"/>
    <x v="17"/>
    <s v="OTROS SERVICIOS PROFESIONALES, CIENTÍFICOS Y TÉCNICOS"/>
    <s v="Nación"/>
    <x v="0"/>
    <s v="CSF"/>
    <n v="406072"/>
    <n v="400"/>
    <n v="406472"/>
    <n v="0"/>
    <s v="Revisión tecnicomecanica vehículos Dirección Territorial Cauca"/>
    <s v="5320"/>
    <s v="11520, 12120, 13320"/>
    <s v="18420, 22620"/>
    <s v="69320, 78420"/>
    <s v="363122120, 395695420"/>
    <s v="-0"/>
    <x v="0"/>
    <x v="9"/>
  </r>
  <r>
    <s v="4920"/>
    <s v="2020-12-07 00:00:00"/>
    <s v="2020-12-07 19:39:00"/>
    <s v="Gasto"/>
    <s v="Con Compromiso"/>
    <s v="007"/>
    <x v="5"/>
    <x v="18"/>
    <s v="SERVICIOS DE TRANSPORTE DE PASAJEROS"/>
    <s v="Nación"/>
    <x v="0"/>
    <s v="CSF"/>
    <n v="20000"/>
    <n v="0"/>
    <n v="20000"/>
    <n v="0"/>
    <s v="viáticos desplazamiento de la funcionaria a la UOC de Santander de Quilichao"/>
    <s v="5420"/>
    <s v="11920"/>
    <s v="18220"/>
    <s v="69120"/>
    <s v="357938420"/>
    <s v="-0"/>
    <x v="0"/>
    <x v="9"/>
  </r>
  <r>
    <s v="4920"/>
    <s v="2020-12-07 00:00:00"/>
    <s v="2020-12-07 19:39:00"/>
    <s v="Gasto"/>
    <s v="Con Compromiso"/>
    <s v="007"/>
    <x v="5"/>
    <x v="19"/>
    <s v="VIÁTICOS DE LOS FUNCIONARIOS EN COMISIÓN"/>
    <s v="Nación"/>
    <x v="0"/>
    <s v="CSF"/>
    <n v="270080"/>
    <n v="0"/>
    <n v="270080"/>
    <n v="0"/>
    <s v="viáticos desplazamiento de la funcionaria a la UOC de Santander de Quilichao"/>
    <s v="5420"/>
    <s v="11920"/>
    <s v="18220"/>
    <s v="69120"/>
    <s v="357938420"/>
    <s v="-0"/>
    <x v="0"/>
    <x v="9"/>
  </r>
  <r>
    <s v="5020"/>
    <s v="2020-12-21 00:00:00"/>
    <s v="2020-12-21 20:52:00"/>
    <s v="Gasto"/>
    <s v="Con Compromiso"/>
    <s v="007"/>
    <x v="5"/>
    <x v="6"/>
    <s v="SUBSIDIO DE ALIMENTACIÓN"/>
    <s v="Nación"/>
    <x v="0"/>
    <s v="CSF"/>
    <n v="947404"/>
    <n v="0"/>
    <n v="947404"/>
    <n v="0"/>
    <s v="Nomina Diciembre"/>
    <s v="5620"/>
    <s v="12520, 12620, 12720"/>
    <s v="-0"/>
    <s v="72020, 72120, 72220, 72320, 72420, 72520, 72620, 72720, 72820, 72920, 73020, 73120, 73220, 73320, 73420, 73520, 73620, 73720, 73820, 73920, 74020, 74120, 74220, 74320, 74420, 74520, 74620, 74720, 74820, 74920, 75020, 75320, 75420, 75520, 75620, 75720, 75820, 75920, 76020, 76120, 76220, 76320, 76420, 76520, 76620"/>
    <s v="379619220, 379619320, 379619420, 379619520, 379619620, 379619720, 379619820, 379619920, 379620020, 379620120, 379620220, 379620320, 379620420, 379620520, 379620620, 379620720, 379620820, 379620920, 379621020, 379621120, 379621220, 379621320, 379621420, 379621520, 379621620, 379621720, 379621820, 379621920, 379622020, 379622120, 379622220, 382832820, 382832920, 382833020, 382833120, 382833220, 382833320, 382833420, 382833520, 382833620, 382833720, 382833820, 382833920, 382834020, 382834120"/>
    <s v="-0"/>
    <x v="0"/>
    <x v="9"/>
  </r>
  <r>
    <s v="5020"/>
    <s v="2020-12-21 00:00:00"/>
    <s v="2020-12-21 20:52:00"/>
    <s v="Gasto"/>
    <s v="Con Compromiso"/>
    <s v="007"/>
    <x v="5"/>
    <x v="28"/>
    <s v="AUXILIO DE CONECTIVIDAD DIGITAL"/>
    <s v="Nación"/>
    <x v="0"/>
    <s v="CSF"/>
    <n v="1268532"/>
    <n v="0"/>
    <n v="1268532"/>
    <n v="0"/>
    <s v="Nomina Diciembre"/>
    <s v="5620"/>
    <s v="12520, 12620, 12720"/>
    <s v="-0"/>
    <s v="72020, 72120, 72220, 72320, 72420, 72520, 72620, 72720, 72820, 72920, 73020, 73120, 73220, 73320, 73420, 73520, 73620, 73720, 73820, 73920, 74020, 74120, 74220, 74320, 74420, 74520, 74620, 74720, 74820, 74920, 75020, 75320, 75420, 75520, 75620, 75720, 75820, 75920, 76020, 76120, 76220, 76320, 76420, 76520, 76620"/>
    <s v="379619220, 379619320, 379619420, 379619520, 379619620, 379619720, 379619820, 379619920, 379620020, 379620120, 379620220, 379620320, 379620420, 379620520, 379620620, 379620720, 379620820, 379620920, 379621020, 379621120, 379621220, 379621320, 379621420, 379621520, 379621620, 379621720, 379621820, 379621920, 379622020, 379622120, 379622220, 382832820, 382832920, 382833020, 382833120, 382833220, 382833320, 382833420, 382833520, 382833620, 382833720, 382833820, 382833920, 382834020, 382834120"/>
    <s v="-0"/>
    <x v="0"/>
    <x v="9"/>
  </r>
  <r>
    <s v="5020"/>
    <s v="2020-12-21 00:00:00"/>
    <s v="2020-12-21 20:52:00"/>
    <s v="Gasto"/>
    <s v="Con Compromiso"/>
    <s v="007"/>
    <x v="5"/>
    <x v="16"/>
    <s v="CAJAS DE COMPENSACIÓN FAMILIAR"/>
    <s v="Nación"/>
    <x v="0"/>
    <s v="CSF"/>
    <n v="2488000"/>
    <n v="0"/>
    <n v="2488000"/>
    <n v="0"/>
    <s v="Nomina Diciembre"/>
    <s v="5620"/>
    <s v="12520, 12620, 12720"/>
    <s v="-0"/>
    <s v="72020, 72120, 72220, 72320, 72420, 72520, 72620, 72720, 72820, 72920, 73020, 73120, 73220, 73320, 73420, 73520, 73620, 73720, 73820, 73920, 74020, 74120, 74220, 74320, 74420, 74520, 74620, 74720, 74820, 74920, 75020, 75320, 75420, 75520, 75620, 75720, 75820, 75920, 76020, 76120, 76220, 76320, 76420, 76520, 76620"/>
    <s v="379619220, 379619320, 379619420, 379619520, 379619620, 379619720, 379619820, 379619920, 379620020, 379620120, 379620220, 379620320, 379620420, 379620520, 379620620, 379620720, 379620820, 379620920, 379621020, 379621120, 379621220, 379621320, 379621420, 379621520, 379621620, 379621720, 379621820, 379621920, 379622020, 379622120, 379622220, 382832820, 382832920, 382833020, 382833120, 382833220, 382833320, 382833420, 382833520, 382833620, 382833720, 382833820, 382833920, 382834020, 382834120"/>
    <s v="-0"/>
    <x v="0"/>
    <x v="9"/>
  </r>
  <r>
    <s v="5020"/>
    <s v="2020-12-21 00:00:00"/>
    <s v="2020-12-21 20:52:00"/>
    <s v="Gasto"/>
    <s v="Con Compromiso"/>
    <s v="007"/>
    <x v="5"/>
    <x v="14"/>
    <s v="APORTES AL ICBF"/>
    <s v="Nación"/>
    <x v="0"/>
    <s v="CSF"/>
    <n v="1866500"/>
    <n v="0"/>
    <n v="1866500"/>
    <n v="0"/>
    <s v="Nomina Diciembre"/>
    <s v="5620"/>
    <s v="12520, 12620, 12720"/>
    <s v="-0"/>
    <s v="72020, 72120, 72220, 72320, 72420, 72520, 72620, 72720, 72820, 72920, 73020, 73120, 73220, 73320, 73420, 73520, 73620, 73720, 73820, 73920, 74020, 74120, 74220, 74320, 74420, 74520, 74620, 74720, 74820, 74920, 75020, 75320, 75420, 75520, 75620, 75720, 75820, 75920, 76020, 76120, 76220, 76320, 76420, 76520, 76620"/>
    <s v="379619220, 379619320, 379619420, 379619520, 379619620, 379619720, 379619820, 379619920, 379620020, 379620120, 379620220, 379620320, 379620420, 379620520, 379620620, 379620720, 379620820, 379620920, 379621020, 379621120, 379621220, 379621320, 379621420, 379621520, 379621620, 379621720, 379621820, 379621920, 379622020, 379622120, 379622220, 382832820, 382832920, 382833020, 382833120, 382833220, 382833320, 382833420, 382833520, 382833620, 382833720, 382833820, 382833920, 382834020, 382834120"/>
    <s v="-0"/>
    <x v="0"/>
    <x v="9"/>
  </r>
  <r>
    <s v="5020"/>
    <s v="2020-12-21 00:00:00"/>
    <s v="2020-12-21 20:52:00"/>
    <s v="Gasto"/>
    <s v="Con Compromiso"/>
    <s v="007"/>
    <x v="5"/>
    <x v="13"/>
    <s v="SALUD"/>
    <s v="Nación"/>
    <x v="0"/>
    <s v="CSF"/>
    <n v="4153300"/>
    <n v="0"/>
    <n v="4153300"/>
    <n v="0"/>
    <s v="Nomina Diciembre"/>
    <s v="5620"/>
    <s v="12520, 12620, 12720"/>
    <s v="-0"/>
    <s v="72020, 72120, 72220, 72320, 72420, 72520, 72620, 72720, 72820, 72920, 73020, 73120, 73220, 73320, 73420, 73520, 73620, 73720, 73820, 73920, 74020, 74120, 74220, 74320, 74420, 74520, 74620, 74720, 74820, 74920, 75020, 75320, 75420, 75520, 75620, 75720, 75820, 75920, 76020, 76120, 76220, 76320, 76420, 76520, 76620"/>
    <s v="379619220, 379619320, 379619420, 379619520, 379619620, 379619720, 379619820, 379619920, 379620020, 379620120, 379620220, 379620320, 379620420, 379620520, 379620620, 379620720, 379620820, 379620920, 379621020, 379621120, 379621220, 379621320, 379621420, 379621520, 379621620, 379621720, 379621820, 379621920, 379622020, 379622120, 379622220, 382832820, 382832920, 382833020, 382833120, 382833220, 382833320, 382833420, 382833520, 382833620, 382833720, 382833820, 382833920, 382834020, 382834120"/>
    <s v="-0"/>
    <x v="0"/>
    <x v="9"/>
  </r>
  <r>
    <s v="5020"/>
    <s v="2020-12-21 00:00:00"/>
    <s v="2020-12-21 20:52:00"/>
    <s v="Gasto"/>
    <s v="Con Compromiso"/>
    <s v="007"/>
    <x v="5"/>
    <x v="26"/>
    <s v="PRIMA DE SERVICIO"/>
    <s v="Nación"/>
    <x v="0"/>
    <s v="CSF"/>
    <n v="3722186"/>
    <n v="0"/>
    <n v="3722186"/>
    <n v="0"/>
    <s v="Nomina Diciembre"/>
    <s v="5620"/>
    <s v="12520, 12620, 12720"/>
    <s v="-0"/>
    <s v="72020, 72120, 72220, 72320, 72420, 72520, 72620, 72720, 72820, 72920, 73020, 73120, 73220, 73320, 73420, 73520, 73620, 73720, 73820, 73920, 74020, 74120, 74220, 74320, 74420, 74520, 74620, 74720, 74820, 74920, 75020, 75320, 75420, 75520, 75620, 75720, 75820, 75920, 76020, 76120, 76220, 76320, 76420, 76520, 76620"/>
    <s v="379619220, 379619320, 379619420, 379619520, 379619620, 379619720, 379619820, 379619920, 379620020, 379620120, 379620220, 379620320, 379620420, 379620520, 379620620, 379620720, 379620820, 379620920, 379621020, 379621120, 379621220, 379621320, 379621420, 379621520, 379621620, 379621720, 379621820, 379621920, 379622020, 379622120, 379622220, 382832820, 382832920, 382833020, 382833120, 382833220, 382833320, 382833420, 382833520, 382833620, 382833720, 382833820, 382833920, 382834020, 382834120"/>
    <s v="-0"/>
    <x v="0"/>
    <x v="9"/>
  </r>
  <r>
    <s v="5020"/>
    <s v="2020-12-21 00:00:00"/>
    <s v="2020-12-21 20:52:00"/>
    <s v="Gasto"/>
    <s v="Con Compromiso"/>
    <s v="007"/>
    <x v="5"/>
    <x v="10"/>
    <s v="SUELDO DE VACACIONES"/>
    <s v="Nación"/>
    <x v="0"/>
    <s v="CSF"/>
    <n v="2302124"/>
    <n v="0"/>
    <n v="2302124"/>
    <n v="0"/>
    <s v="Nomina Diciembre"/>
    <s v="5620"/>
    <s v="12520, 12620, 12720"/>
    <s v="-0"/>
    <s v="72020, 72120, 72220, 72320, 72420, 72520, 72620, 72720, 72820, 72920, 73020, 73120, 73220, 73320, 73420, 73520, 73620, 73720, 73820, 73920, 74020, 74120, 74220, 74320, 74420, 74520, 74620, 74720, 74820, 74920, 75020, 75320, 75420, 75520, 75620, 75720, 75820, 75920, 76020, 76120, 76220, 76320, 76420, 76520, 76620"/>
    <s v="379619220, 379619320, 379619420, 379619520, 379619620, 379619720, 379619820, 379619920, 379620020, 379620120, 379620220, 379620320, 379620420, 379620520, 379620620, 379620720, 379620820, 379620920, 379621020, 379621120, 379621220, 379621320, 379621420, 379621520, 379621620, 379621720, 379621820, 379621920, 379622020, 379622120, 379622220, 382832820, 382832920, 382833020, 382833120, 382833220, 382833320, 382833420, 382833520, 382833620, 382833720, 382833820, 382833920, 382834020, 382834120"/>
    <s v="-0"/>
    <x v="0"/>
    <x v="9"/>
  </r>
  <r>
    <s v="5020"/>
    <s v="2020-12-21 00:00:00"/>
    <s v="2020-12-21 20:52:00"/>
    <s v="Gasto"/>
    <s v="Con Compromiso"/>
    <s v="007"/>
    <x v="5"/>
    <x v="37"/>
    <s v="INDEMNIZACIÓN POR VACACIONES"/>
    <s v="Nación"/>
    <x v="0"/>
    <s v="CSF"/>
    <n v="4158053"/>
    <n v="0"/>
    <n v="4158053"/>
    <n v="0"/>
    <s v="Nomina Diciembre"/>
    <s v="5620"/>
    <s v="12520, 12620, 12720"/>
    <s v="-0"/>
    <s v="72020, 72120, 72220, 72320, 72420, 72520, 72620, 72720, 72820, 72920, 73020, 73120, 73220, 73320, 73420, 73520, 73620, 73720, 73820, 73920, 74020, 74120, 74220, 74320, 74420, 74520, 74620, 74720, 74820, 74920, 75020, 75320, 75420, 75520, 75620, 75720, 75820, 75920, 76020, 76120, 76220, 76320, 76420, 76520, 76620"/>
    <s v="379619220, 379619320, 379619420, 379619520, 379619620, 379619720, 379619820, 379619920, 379620020, 379620120, 379620220, 379620320, 379620420, 379620520, 379620620, 379620720, 379620820, 379620920, 379621020, 379621120, 379621220, 379621320, 379621420, 379621520, 379621620, 379621720, 379621820, 379621920, 379622020, 379622120, 379622220, 382832820, 382832920, 382833020, 382833120, 382833220, 382833320, 382833420, 382833520, 382833620, 382833720, 382833820, 382833920, 382834020, 382834120"/>
    <s v="-0"/>
    <x v="0"/>
    <x v="9"/>
  </r>
  <r>
    <s v="5020"/>
    <s v="2020-12-21 00:00:00"/>
    <s v="2020-12-21 20:52:00"/>
    <s v="Gasto"/>
    <s v="Con Compromiso"/>
    <s v="007"/>
    <x v="5"/>
    <x v="8"/>
    <s v="SUELDO BÁSICO"/>
    <s v="Nación"/>
    <x v="0"/>
    <s v="CSF"/>
    <n v="42865429"/>
    <n v="0"/>
    <n v="42865429"/>
    <n v="0"/>
    <s v="Nomina Diciembre"/>
    <s v="5620"/>
    <s v="12520, 12620, 12720"/>
    <s v="-0"/>
    <s v="72020, 72120, 72220, 72320, 72420, 72520, 72620, 72720, 72820, 72920, 73020, 73120, 73220, 73320, 73420, 73520, 73620, 73720, 73820, 73920, 74020, 74120, 74220, 74320, 74420, 74520, 74620, 74720, 74820, 74920, 75020, 75320, 75420, 75520, 75620, 75720, 75820, 75920, 76020, 76120, 76220, 76320, 76420, 76520, 76620"/>
    <s v="379619220, 379619320, 379619420, 379619520, 379619620, 379619720, 379619820, 379619920, 379620020, 379620120, 379620220, 379620320, 379620420, 379620520, 379620620, 379620720, 379620820, 379620920, 379621020, 379621120, 379621220, 379621320, 379621420, 379621520, 379621620, 379621720, 379621820, 379621920, 379622020, 379622120, 379622220, 382832820, 382832920, 382833020, 382833120, 382833220, 382833320, 382833420, 382833520, 382833620, 382833720, 382833820, 382833920, 382834020, 382834120"/>
    <s v="-0"/>
    <x v="0"/>
    <x v="9"/>
  </r>
  <r>
    <s v="5020"/>
    <s v="2020-12-21 00:00:00"/>
    <s v="2020-12-21 20:52:00"/>
    <s v="Gasto"/>
    <s v="Con Compromiso"/>
    <s v="007"/>
    <x v="5"/>
    <x v="11"/>
    <s v="PENSIONES"/>
    <s v="Nación"/>
    <x v="0"/>
    <s v="CSF"/>
    <n v="5863200"/>
    <n v="0"/>
    <n v="5863200"/>
    <n v="0"/>
    <s v="Nomina Diciembre"/>
    <s v="5620"/>
    <s v="12520, 12620, 12720"/>
    <s v="-0"/>
    <s v="72020, 72120, 72220, 72320, 72420, 72520, 72620, 72720, 72820, 72920, 73020, 73120, 73220, 73320, 73420, 73520, 73620, 73720, 73820, 73920, 74020, 74120, 74220, 74320, 74420, 74520, 74620, 74720, 74820, 74920, 75020, 75320, 75420, 75520, 75620, 75720, 75820, 75920, 76020, 76120, 76220, 76320, 76420, 76520, 76620"/>
    <s v="379619220, 379619320, 379619420, 379619520, 379619620, 379619720, 379619820, 379619920, 379620020, 379620120, 379620220, 379620320, 379620420, 379620520, 379620620, 379620720, 379620820, 379620920, 379621020, 379621120, 379621220, 379621320, 379621420, 379621520, 379621620, 379621720, 379621820, 379621920, 379622020, 379622120, 379622220, 382832820, 382832920, 382833020, 382833120, 382833220, 382833320, 382833420, 382833520, 382833620, 382833720, 382833820, 382833920, 382834020, 382834120"/>
    <s v="-0"/>
    <x v="0"/>
    <x v="9"/>
  </r>
  <r>
    <s v="5020"/>
    <s v="2020-12-21 00:00:00"/>
    <s v="2020-12-21 20:52:00"/>
    <s v="Gasto"/>
    <s v="Con Compromiso"/>
    <s v="007"/>
    <x v="5"/>
    <x v="15"/>
    <s v="APORTES GENERALES AL SISTEMA DE RIESGOS LABORALES"/>
    <s v="Nación"/>
    <x v="0"/>
    <s v="CSF"/>
    <n v="637100"/>
    <n v="0"/>
    <n v="637100"/>
    <n v="0"/>
    <s v="Nomina Diciembre"/>
    <s v="5620"/>
    <s v="12520, 12620, 12720"/>
    <s v="-0"/>
    <s v="72020, 72120, 72220, 72320, 72420, 72520, 72620, 72720, 72820, 72920, 73020, 73120, 73220, 73320, 73420, 73520, 73620, 73720, 73820, 73920, 74020, 74120, 74220, 74320, 74420, 74520, 74620, 74720, 74820, 74920, 75020, 75320, 75420, 75520, 75620, 75720, 75820, 75920, 76020, 76120, 76220, 76320, 76420, 76520, 76620"/>
    <s v="379619220, 379619320, 379619420, 379619520, 379619620, 379619720, 379619820, 379619920, 379620020, 379620120, 379620220, 379620320, 379620420, 379620520, 379620620, 379620720, 379620820, 379620920, 379621020, 379621120, 379621220, 379621320, 379621420, 379621520, 379621620, 379621720, 379621820, 379621920, 379622020, 379622120, 379622220, 382832820, 382832920, 382833020, 382833120, 382833220, 382833320, 382833420, 382833520, 382833620, 382833720, 382833820, 382833920, 382834020, 382834120"/>
    <s v="-0"/>
    <x v="0"/>
    <x v="9"/>
  </r>
  <r>
    <s v="5020"/>
    <s v="2020-12-21 00:00:00"/>
    <s v="2020-12-21 20:52:00"/>
    <s v="Gasto"/>
    <s v="Con Compromiso"/>
    <s v="007"/>
    <x v="5"/>
    <x v="5"/>
    <s v="PRIMA TÉCNICA NO SALARIAL"/>
    <s v="Nación"/>
    <x v="0"/>
    <s v="CSF"/>
    <n v="1020486"/>
    <n v="0"/>
    <n v="1020486"/>
    <n v="0"/>
    <s v="Nomina Diciembre"/>
    <s v="5620"/>
    <s v="12520, 12620, 12720"/>
    <s v="-0"/>
    <s v="72020, 72120, 72220, 72320, 72420, 72520, 72620, 72720, 72820, 72920, 73020, 73120, 73220, 73320, 73420, 73520, 73620, 73720, 73820, 73920, 74020, 74120, 74220, 74320, 74420, 74520, 74620, 74720, 74820, 74920, 75020, 75320, 75420, 75520, 75620, 75720, 75820, 75920, 76020, 76120, 76220, 76320, 76420, 76520, 76620"/>
    <s v="379619220, 379619320, 379619420, 379619520, 379619620, 379619720, 379619820, 379619920, 379620020, 379620120, 379620220, 379620320, 379620420, 379620520, 379620620, 379620720, 379620820, 379620920, 379621020, 379621120, 379621220, 379621320, 379621420, 379621520, 379621620, 379621720, 379621820, 379621920, 379622020, 379622120, 379622220, 382832820, 382832920, 382833020, 382833120, 382833220, 382833320, 382833420, 382833520, 382833620, 382833720, 382833820, 382833920, 382834020, 382834120"/>
    <s v="-0"/>
    <x v="0"/>
    <x v="9"/>
  </r>
  <r>
    <s v="5020"/>
    <s v="2020-12-21 00:00:00"/>
    <s v="2020-12-21 20:52:00"/>
    <s v="Gasto"/>
    <s v="Con Compromiso"/>
    <s v="007"/>
    <x v="5"/>
    <x v="7"/>
    <s v="BONIFICACIÓN ESPECIAL DE RECREACIÓN"/>
    <s v="Nación"/>
    <x v="0"/>
    <s v="CSF"/>
    <n v="527968"/>
    <n v="0"/>
    <n v="527968"/>
    <n v="0"/>
    <s v="Nomina Diciembre"/>
    <s v="5620"/>
    <s v="12520, 12620, 12720"/>
    <s v="-0"/>
    <s v="72020, 72120, 72220, 72320, 72420, 72520, 72620, 72720, 72820, 72920, 73020, 73120, 73220, 73320, 73420, 73520, 73620, 73720, 73820, 73920, 74020, 74120, 74220, 74320, 74420, 74520, 74620, 74720, 74820, 74920, 75020, 75320, 75420, 75520, 75620, 75720, 75820, 75920, 76020, 76120, 76220, 76320, 76420, 76520, 76620"/>
    <s v="379619220, 379619320, 379619420, 379619520, 379619620, 379619720, 379619820, 379619920, 379620020, 379620120, 379620220, 379620320, 379620420, 379620520, 379620620, 379620720, 379620820, 379620920, 379621020, 379621120, 379621220, 379621320, 379621420, 379621520, 379621620, 379621720, 379621820, 379621920, 379622020, 379622120, 379622220, 382832820, 382832920, 382833020, 382833120, 382833220, 382833320, 382833420, 382833520, 382833620, 382833720, 382833820, 382833920, 382834020, 382834120"/>
    <s v="-0"/>
    <x v="0"/>
    <x v="9"/>
  </r>
  <r>
    <s v="5020"/>
    <s v="2020-12-21 00:00:00"/>
    <s v="2020-12-21 20:52:00"/>
    <s v="Gasto"/>
    <s v="Con Compromiso"/>
    <s v="007"/>
    <x v="5"/>
    <x v="9"/>
    <s v="BONIFICACIÓN POR SERVICIOS PRESTADOS"/>
    <s v="Nación"/>
    <x v="0"/>
    <s v="CSF"/>
    <n v="4529734"/>
    <n v="0"/>
    <n v="4529734"/>
    <n v="0"/>
    <s v="Nomina Diciembre"/>
    <s v="5620"/>
    <s v="12520, 12620, 12720"/>
    <s v="-0"/>
    <s v="72020, 72120, 72220, 72320, 72420, 72520, 72620, 72720, 72820, 72920, 73020, 73120, 73220, 73320, 73420, 73520, 73620, 73720, 73820, 73920, 74020, 74120, 74220, 74320, 74420, 74520, 74620, 74720, 74820, 74920, 75020, 75320, 75420, 75520, 75620, 75720, 75820, 75920, 76020, 76120, 76220, 76320, 76420, 76520, 76620"/>
    <s v="379619220, 379619320, 379619420, 379619520, 379619620, 379619720, 379619820, 379619920, 379620020, 379620120, 379620220, 379620320, 379620420, 379620520, 379620620, 379620720, 379620820, 379620920, 379621020, 379621120, 379621220, 379621320, 379621420, 379621520, 379621620, 379621720, 379621820, 379621920, 379622020, 379622120, 379622220, 382832820, 382832920, 382833020, 382833120, 382833220, 382833320, 382833420, 382833520, 382833620, 382833720, 382833820, 382833920, 382834020, 382834120"/>
    <s v="-0"/>
    <x v="0"/>
    <x v="9"/>
  </r>
  <r>
    <s v="5020"/>
    <s v="2020-12-21 00:00:00"/>
    <s v="2020-12-21 20:52:00"/>
    <s v="Gasto"/>
    <s v="Con Compromiso"/>
    <s v="007"/>
    <x v="5"/>
    <x v="4"/>
    <s v="PRIMA DE VACACIONES"/>
    <s v="Nación"/>
    <x v="0"/>
    <s v="CSF"/>
    <n v="6858734"/>
    <n v="0"/>
    <n v="6858734"/>
    <n v="0"/>
    <s v="Nomina Diciembre"/>
    <s v="5620"/>
    <s v="12520, 12620, 12720"/>
    <s v="-0"/>
    <s v="72020, 72120, 72220, 72320, 72420, 72520, 72620, 72720, 72820, 72920, 73020, 73120, 73220, 73320, 73420, 73520, 73620, 73720, 73820, 73920, 74020, 74120, 74220, 74320, 74420, 74520, 74620, 74720, 74820, 74920, 75020, 75320, 75420, 75520, 75620, 75720, 75820, 75920, 76020, 76120, 76220, 76320, 76420, 76520, 76620"/>
    <s v="379619220, 379619320, 379619420, 379619520, 379619620, 379619720, 379619820, 379619920, 379620020, 379620120, 379620220, 379620320, 379620420, 379620520, 379620620, 379620720, 379620820, 379620920, 379621020, 379621120, 379621220, 379621320, 379621420, 379621520, 379621620, 379621720, 379621820, 379621920, 379622020, 379622120, 379622220, 382832820, 382832920, 382833020, 382833120, 382833220, 382833320, 382833420, 382833520, 382833620, 382833720, 382833820, 382833920, 382834020, 382834120"/>
    <s v="-0"/>
    <x v="0"/>
    <x v="9"/>
  </r>
  <r>
    <s v="5020"/>
    <s v="2020-12-21 00:00:00"/>
    <s v="2020-12-21 20:52:00"/>
    <s v="Gasto"/>
    <s v="Con Compromiso"/>
    <s v="007"/>
    <x v="5"/>
    <x v="12"/>
    <s v="APORTES AL SENA"/>
    <s v="Nación"/>
    <x v="0"/>
    <s v="CSF"/>
    <n v="1244300"/>
    <n v="0"/>
    <n v="1244300"/>
    <n v="0"/>
    <s v="Nomina Diciembre"/>
    <s v="5620"/>
    <s v="12520, 12620, 12720"/>
    <s v="-0"/>
    <s v="72020, 72120, 72220, 72320, 72420, 72520, 72620, 72720, 72820, 72920, 73020, 73120, 73220, 73320, 73420, 73520, 73620, 73720, 73820, 73920, 74020, 74120, 74220, 74320, 74420, 74520, 74620, 74720, 74820, 74920, 75020, 75320, 75420, 75520, 75620, 75720, 75820, 75920, 76020, 76120, 76220, 76320, 76420, 76520, 76620"/>
    <s v="379619220, 379619320, 379619420, 379619520, 379619620, 379619720, 379619820, 379619920, 379620020, 379620120, 379620220, 379620320, 379620420, 379620520, 379620620, 379620720, 379620820, 379620920, 379621020, 379621120, 379621220, 379621320, 379621420, 379621520, 379621620, 379621720, 379621820, 379621920, 379622020, 379622120, 379622220, 382832820, 382832920, 382833020, 382833120, 382833220, 382833320, 382833420, 382833520, 382833620, 382833720, 382833820, 382833920, 382834020, 382834120"/>
    <s v="-0"/>
    <x v="0"/>
    <x v="9"/>
  </r>
  <r>
    <s v="5120"/>
    <s v="2020-12-23 00:00:00"/>
    <s v="2020-12-23 15:21:00"/>
    <s v="Gasto"/>
    <s v="Con Compromiso"/>
    <s v="0200"/>
    <x v="5"/>
    <x v="32"/>
    <s v="ADQUISICIÓN DE BIENES Y SERVICIOS - SEDES ADECUADAS - FORTALECIMIENTO DE LA INFRAESTRUCTURA FÍSICA DEL IGAC A NIVEL  NACIONAL"/>
    <s v="Nación"/>
    <x v="0"/>
    <s v="CSF"/>
    <n v="7431442"/>
    <n v="0"/>
    <n v="7431442"/>
    <n v="0"/>
    <s v="GASTOS PARA FUNCIONARIOS CIERRE UNIDADES OPERATIVAS"/>
    <s v="5720"/>
    <s v="12820, 12920, 13020, 13120"/>
    <s v="22120, 22220, 22320, 22420"/>
    <s v="77520, 77620, 77720, 77820"/>
    <s v="394873020, 394875420, 394878120, 394881920"/>
    <s v="-0"/>
    <x v="1"/>
    <x v="3"/>
  </r>
  <r>
    <s v="5220"/>
    <s v="2020-12-28 00:00:00"/>
    <s v="2020-12-28 16:35:00"/>
    <s v="Gasto"/>
    <s v="Con Compromiso"/>
    <s v="007"/>
    <x v="5"/>
    <x v="11"/>
    <s v="PENSIONES"/>
    <s v="Nación"/>
    <x v="0"/>
    <s v="CSF"/>
    <n v="5116800"/>
    <n v="0"/>
    <n v="5116800"/>
    <n v="0"/>
    <s v="PARAFISCALES REAJUSTE ABRIL"/>
    <s v="5820"/>
    <s v="13220"/>
    <s v="-0"/>
    <s v="77920, 78020, 78120, 78220"/>
    <s v="393511220, 393511320, 393511420, 393511520"/>
    <s v="-0"/>
    <x v="0"/>
    <x v="9"/>
  </r>
  <r>
    <s v="120"/>
    <s v="2020-01-08 00:00:00"/>
    <s v="2020-01-08 15:05:00"/>
    <s v="Gasto"/>
    <s v="Con Compromiso"/>
    <s v="008"/>
    <x v="6"/>
    <x v="0"/>
    <s v="SERVICIOS DE DISTRIBUCIÓN DE ELECTRICIDAD, GAS Y AGUA (POR CUENTA PROPIA)"/>
    <s v="Nación"/>
    <x v="0"/>
    <s v="CSF"/>
    <n v="49200000"/>
    <n v="5258566"/>
    <n v="54458566"/>
    <n v="0"/>
    <s v="servicio de energia terr cesar"/>
    <s v="120"/>
    <s v="120, 220, 7120, 8120, 10320"/>
    <s v="120, 320, 17220, 18020, 24120"/>
    <s v="120, 220, 4720, 5020, 5220, 10520, 10620, 16320, 16520, 21020, 21120, 29320, 29420, 35020, 35420, 42520, 42720, 48920, 49020, 49120, 55920, 57220, 62220, 63320, 63620, 72520, 72620, 74020, 79020, 79120, 79220, 79320, 79420"/>
    <s v="4659520, 4662520, 7564720, 21207220, 23607620, 48288220, 52536120, 87085420, 90848920, 115707420, 118609720, 150443920, 150539620, 181844920, 184226620, 217521520, 217727420, 248963820, 248969720, 249845920, 282661320, 286648620, 286655020, 298027520, 318187720, 322124120, 362550320, 362554120, 371948320, 377894120, 377898420, 377900420, 377925920, 378027920"/>
    <s v="-0"/>
    <x v="0"/>
    <x v="10"/>
  </r>
  <r>
    <s v="220"/>
    <s v="2020-01-08 00:00:00"/>
    <s v="2020-01-08 15:42:00"/>
    <s v="Gasto"/>
    <s v="Con Compromiso"/>
    <s v="008"/>
    <x v="6"/>
    <x v="0"/>
    <s v="SERVICIOS DE DISTRIBUCIÓN DE ELECTRICIDAD, GAS Y AGUA (POR CUENTA PROPIA)"/>
    <s v="Nación"/>
    <x v="0"/>
    <s v="CSF"/>
    <n v="800000"/>
    <n v="-34854"/>
    <n v="765146"/>
    <n v="0"/>
    <s v="servicio de agua terr cesar"/>
    <s v="220"/>
    <s v="420, 7620, 10220"/>
    <s v="420, 17720, 24020"/>
    <s v="4820, 5320, 10720, 57720, 70920, 73920"/>
    <s v="7567620, 26147120, 53680320, 289744720, 333466420, 371918420"/>
    <s v="-0"/>
    <x v="0"/>
    <x v="10"/>
  </r>
  <r>
    <s v="320"/>
    <s v="2020-01-08 00:00:00"/>
    <s v="2020-01-08 15:48:00"/>
    <s v="Gasto"/>
    <s v="Anulado"/>
    <s v="008"/>
    <x v="6"/>
    <x v="33"/>
    <s v="SERVICIOS FINANCIEROS Y SERVICIOS CONEXOS"/>
    <s v="Nación"/>
    <x v="0"/>
    <s v="CSF"/>
    <n v="11222000"/>
    <n v="-11222000"/>
    <n v="0"/>
    <n v="0"/>
    <s v="servicio administracion edificio"/>
    <s v="320"/>
    <s v="320"/>
    <s v="-0"/>
    <s v="-0"/>
    <s v="-0"/>
    <s v="-0"/>
    <x v="0"/>
    <x v="10"/>
  </r>
  <r>
    <s v="420"/>
    <s v="2020-01-08 00:00:00"/>
    <s v="2020-01-08 16:04:00"/>
    <s v="Gasto"/>
    <s v="Con Compromiso"/>
    <s v="008"/>
    <x v="6"/>
    <x v="1"/>
    <s v="SERVICIOS DE TELECOMUNICACIONES, TRANSMISIÓN Y SUMINISTRO DE INFORMACIÓN"/>
    <s v="Nación"/>
    <x v="0"/>
    <s v="CSF"/>
    <n v="400000"/>
    <n v="561729"/>
    <n v="961729"/>
    <n v="0"/>
    <s v="SERVICIO DE TELEFONIA"/>
    <s v="420"/>
    <s v="620, 6720"/>
    <s v="12120"/>
    <s v="48620"/>
    <s v="246072420"/>
    <s v="-0"/>
    <x v="0"/>
    <x v="10"/>
  </r>
  <r>
    <s v="520"/>
    <s v="2020-01-08 00:00:00"/>
    <s v="2020-01-08 16:11:00"/>
    <s v="Gasto"/>
    <s v="Con Compromiso"/>
    <s v="008"/>
    <x v="6"/>
    <x v="2"/>
    <s v="SERVICIOS DE ALCANTARILLADO, RECOLECCIÓN, TRATAMIENTO Y DISPOSICIÓN DE DESECHOS Y OTROS SERVICIOS DE SANEAMIENTO AMBIENTAL"/>
    <s v="Nación"/>
    <x v="0"/>
    <s v="CSF"/>
    <n v="150000"/>
    <n v="-24663"/>
    <n v="125337"/>
    <n v="0"/>
    <s v="servicio de aseo y alcantarillado uoc"/>
    <s v="620"/>
    <s v="520, 6320, 10920"/>
    <s v="8020, 11320, 28120"/>
    <s v="35720, 43820, 48520, 73820, 82220"/>
    <s v="184914220, 223670120, 244848520, 369640920, 383890520"/>
    <s v="-0"/>
    <x v="0"/>
    <x v="10"/>
  </r>
  <r>
    <s v="620"/>
    <s v="2020-01-20 00:00:00"/>
    <s v="2020-01-20 15:11:00"/>
    <s v="Gasto"/>
    <s v="Con Compromiso"/>
    <s v="008"/>
    <x v="6"/>
    <x v="8"/>
    <s v="SUELDO BÁSICO"/>
    <s v="Nación"/>
    <x v="0"/>
    <s v="CSF"/>
    <n v="29438544"/>
    <n v="0"/>
    <n v="29438544"/>
    <n v="0"/>
    <s v="nomina enero"/>
    <s v="720"/>
    <s v="720, 820"/>
    <s v="-0"/>
    <s v="320, 420, 520, 620, 720, 820, 920, 1020, 1120, 1220, 1320, 1420, 1520, 1620, 1720, 1820, 1920, 2020, 2120, 2220, 2320, 2420, 2520, 2620, 2720, 2820, 2920, 3020, 3120, 3220"/>
    <s v="5375020, 5375120, 5375220, 5375320, 5375420, 5375520, 5375620, 5375720, 5375820, 5375920, 5376020, 5376120, 5376220, 5376320, 5376420, 5376520, 5376620, 5376720, 5376820, 5376920, 5377020, 5377120, 5377220, 5377320, 5377420, 5424320, 5424420, 5424520, 5424620, 5424720"/>
    <s v="-0"/>
    <x v="0"/>
    <x v="10"/>
  </r>
  <r>
    <s v="620"/>
    <s v="2020-01-20 00:00:00"/>
    <s v="2020-01-20 15:11:00"/>
    <s v="Gasto"/>
    <s v="Con Compromiso"/>
    <s v="008"/>
    <x v="6"/>
    <x v="6"/>
    <s v="SUBSIDIO DE ALIMENTACIÓN"/>
    <s v="Nación"/>
    <x v="0"/>
    <s v="CSF"/>
    <n v="767110"/>
    <n v="0"/>
    <n v="767110"/>
    <n v="0"/>
    <s v="nomina enero"/>
    <s v="720"/>
    <s v="720, 820"/>
    <s v="-0"/>
    <s v="320, 420, 520, 620, 720, 820, 920, 1020, 1120, 1220, 1320, 1420, 1520, 1620, 1720, 1820, 1920, 2020, 2120, 2220, 2320, 2420, 2520, 2620, 2720, 2820, 2920, 3020, 3120, 3220"/>
    <s v="5375020, 5375120, 5375220, 5375320, 5375420, 5375520, 5375620, 5375720, 5375820, 5375920, 5376020, 5376120, 5376220, 5376320, 5376420, 5376520, 5376620, 5376720, 5376820, 5376920, 5377020, 5377120, 5377220, 5377320, 5377420, 5424320, 5424420, 5424520, 5424620, 5424720"/>
    <s v="-0"/>
    <x v="0"/>
    <x v="10"/>
  </r>
  <r>
    <s v="620"/>
    <s v="2020-01-20 00:00:00"/>
    <s v="2020-01-20 15:11:00"/>
    <s v="Gasto"/>
    <s v="Con Compromiso"/>
    <s v="008"/>
    <x v="6"/>
    <x v="10"/>
    <s v="SUELDO DE VACACIONES"/>
    <s v="Nación"/>
    <x v="0"/>
    <s v="CSF"/>
    <n v="171881"/>
    <n v="0"/>
    <n v="171881"/>
    <n v="0"/>
    <s v="nomina enero"/>
    <s v="720"/>
    <s v="720, 820"/>
    <s v="-0"/>
    <s v="320, 420, 520, 620, 720, 820, 920, 1020, 1120, 1220, 1320, 1420, 1520, 1620, 1720, 1820, 1920, 2020, 2120, 2220, 2320, 2420, 2520, 2620, 2720, 2820, 2920, 3020, 3120, 3220"/>
    <s v="5375020, 5375120, 5375220, 5375320, 5375420, 5375520, 5375620, 5375720, 5375820, 5375920, 5376020, 5376120, 5376220, 5376320, 5376420, 5376520, 5376620, 5376720, 5376820, 5376920, 5377020, 5377120, 5377220, 5377320, 5377420, 5424320, 5424420, 5424520, 5424620, 5424720"/>
    <s v="-0"/>
    <x v="0"/>
    <x v="10"/>
  </r>
  <r>
    <s v="620"/>
    <s v="2020-01-20 00:00:00"/>
    <s v="2020-01-20 15:11:00"/>
    <s v="Gasto"/>
    <s v="Con Compromiso"/>
    <s v="008"/>
    <x v="6"/>
    <x v="7"/>
    <s v="BONIFICACIÓN ESPECIAL DE RECREACIÓN"/>
    <s v="Nación"/>
    <x v="0"/>
    <s v="CSF"/>
    <n v="12863"/>
    <n v="0"/>
    <n v="12863"/>
    <n v="0"/>
    <s v="nomina enero"/>
    <s v="720"/>
    <s v="720, 820"/>
    <s v="-0"/>
    <s v="320, 420, 520, 620, 720, 820, 920, 1020, 1120, 1220, 1320, 1420, 1520, 1620, 1720, 1820, 1920, 2020, 2120, 2220, 2320, 2420, 2520, 2620, 2720, 2820, 2920, 3020, 3120, 3220"/>
    <s v="5375020, 5375120, 5375220, 5375320, 5375420, 5375520, 5375620, 5375720, 5375820, 5375920, 5376020, 5376120, 5376220, 5376320, 5376420, 5376520, 5376620, 5376720, 5376820, 5376920, 5377020, 5377120, 5377220, 5377320, 5377420, 5424320, 5424420, 5424520, 5424620, 5424720"/>
    <s v="-0"/>
    <x v="0"/>
    <x v="10"/>
  </r>
  <r>
    <s v="620"/>
    <s v="2020-01-20 00:00:00"/>
    <s v="2020-01-20 15:11:00"/>
    <s v="Gasto"/>
    <s v="Con Compromiso"/>
    <s v="008"/>
    <x v="6"/>
    <x v="9"/>
    <s v="BONIFICACIÓN POR SERVICIOS PRESTADOS"/>
    <s v="Nación"/>
    <x v="0"/>
    <s v="CSF"/>
    <n v="3266366"/>
    <n v="0"/>
    <n v="3266366"/>
    <n v="0"/>
    <s v="nomina enero"/>
    <s v="720"/>
    <s v="720, 820"/>
    <s v="-0"/>
    <s v="320, 420, 520, 620, 720, 820, 920, 1020, 1120, 1220, 1320, 1420, 1520, 1620, 1720, 1820, 1920, 2020, 2120, 2220, 2320, 2420, 2520, 2620, 2720, 2820, 2920, 3020, 3120, 3220"/>
    <s v="5375020, 5375120, 5375220, 5375320, 5375420, 5375520, 5375620, 5375720, 5375820, 5375920, 5376020, 5376120, 5376220, 5376320, 5376420, 5376520, 5376620, 5376720, 5376820, 5376920, 5377020, 5377120, 5377220, 5377320, 5377420, 5424320, 5424420, 5424520, 5424620, 5424720"/>
    <s v="-0"/>
    <x v="0"/>
    <x v="10"/>
  </r>
  <r>
    <s v="620"/>
    <s v="2020-01-20 00:00:00"/>
    <s v="2020-01-20 15:11:00"/>
    <s v="Gasto"/>
    <s v="Con Compromiso"/>
    <s v="008"/>
    <x v="6"/>
    <x v="3"/>
    <s v="AUXILIO DE TRANSPORTE"/>
    <s v="Nación"/>
    <x v="0"/>
    <s v="CSF"/>
    <n v="997684"/>
    <n v="0"/>
    <n v="997684"/>
    <n v="0"/>
    <s v="nomina enero"/>
    <s v="720"/>
    <s v="720, 820"/>
    <s v="-0"/>
    <s v="320, 420, 520, 620, 720, 820, 920, 1020, 1120, 1220, 1320, 1420, 1520, 1620, 1720, 1820, 1920, 2020, 2120, 2220, 2320, 2420, 2520, 2620, 2720, 2820, 2920, 3020, 3120, 3220"/>
    <s v="5375020, 5375120, 5375220, 5375320, 5375420, 5375520, 5375620, 5375720, 5375820, 5375920, 5376020, 5376120, 5376220, 5376320, 5376420, 5376520, 5376620, 5376720, 5376820, 5376920, 5377020, 5377120, 5377220, 5377320, 5377420, 5424320, 5424420, 5424520, 5424620, 5424720"/>
    <s v="-0"/>
    <x v="0"/>
    <x v="10"/>
  </r>
  <r>
    <s v="620"/>
    <s v="2020-01-20 00:00:00"/>
    <s v="2020-01-20 15:11:00"/>
    <s v="Gasto"/>
    <s v="Con Compromiso"/>
    <s v="008"/>
    <x v="6"/>
    <x v="4"/>
    <s v="PRIMA DE VACACIONES"/>
    <s v="Nación"/>
    <x v="0"/>
    <s v="CSF"/>
    <n v="124228"/>
    <n v="0"/>
    <n v="124228"/>
    <n v="0"/>
    <s v="nomina enero"/>
    <s v="720"/>
    <s v="720, 820"/>
    <s v="-0"/>
    <s v="320, 420, 520, 620, 720, 820, 920, 1020, 1120, 1220, 1320, 1420, 1520, 1620, 1720, 1820, 1920, 2020, 2120, 2220, 2320, 2420, 2520, 2620, 2720, 2820, 2920, 3020, 3120, 3220"/>
    <s v="5375020, 5375120, 5375220, 5375320, 5375420, 5375520, 5375620, 5375720, 5375820, 5375920, 5376020, 5376120, 5376220, 5376320, 5376420, 5376520, 5376620, 5376720, 5376820, 5376920, 5377020, 5377120, 5377220, 5377320, 5377420, 5424320, 5424420, 5424520, 5424620, 5424720"/>
    <s v="-0"/>
    <x v="0"/>
    <x v="10"/>
  </r>
  <r>
    <s v="620"/>
    <s v="2020-01-20 00:00:00"/>
    <s v="2020-01-20 15:11:00"/>
    <s v="Gasto"/>
    <s v="Con Compromiso"/>
    <s v="008"/>
    <x v="6"/>
    <x v="5"/>
    <s v="PRIMA TÉCNICA NO SALARIAL"/>
    <s v="Nación"/>
    <x v="0"/>
    <s v="CSF"/>
    <n v="2240265"/>
    <n v="0"/>
    <n v="2240265"/>
    <n v="0"/>
    <s v="nomina enero"/>
    <s v="720"/>
    <s v="720, 820"/>
    <s v="-0"/>
    <s v="320, 420, 520, 620, 720, 820, 920, 1020, 1120, 1220, 1320, 1420, 1520, 1620, 1720, 1820, 1920, 2020, 2120, 2220, 2320, 2420, 2520, 2620, 2720, 2820, 2920, 3020, 3120, 3220"/>
    <s v="5375020, 5375120, 5375220, 5375320, 5375420, 5375520, 5375620, 5375720, 5375820, 5375920, 5376020, 5376120, 5376220, 5376320, 5376420, 5376520, 5376620, 5376720, 5376820, 5376920, 5377020, 5377120, 5377220, 5377320, 5377420, 5424320, 5424420, 5424520, 5424620, 5424720"/>
    <s v="-0"/>
    <x v="0"/>
    <x v="10"/>
  </r>
  <r>
    <s v="720"/>
    <s v="2020-01-21 00:00:00"/>
    <s v="2020-01-21 09:09:00"/>
    <s v="Gasto"/>
    <s v="Con Compromiso"/>
    <s v="008"/>
    <x v="6"/>
    <x v="12"/>
    <s v="APORTES AL SENA"/>
    <s v="Nación"/>
    <x v="0"/>
    <s v="CSF"/>
    <n v="1034100"/>
    <n v="0"/>
    <n v="1034100"/>
    <n v="0"/>
    <s v="aportes mes de enero"/>
    <s v="820"/>
    <s v="920"/>
    <s v="-0"/>
    <s v="3320, 3420, 3520, 3620, 3720, 3820, 3920, 4020, 4120, 4220, 4320, 4420, 4520, 4620"/>
    <s v="5780420, 5780520, 5780620, 5780720, 5780820, 5780920, 5781020, 5781120, 5781220, 5781320, 5781420, 5781520, 5781620, 5781720"/>
    <s v="-0"/>
    <x v="0"/>
    <x v="10"/>
  </r>
  <r>
    <s v="720"/>
    <s v="2020-01-21 00:00:00"/>
    <s v="2020-01-21 09:09:00"/>
    <s v="Gasto"/>
    <s v="Con Compromiso"/>
    <s v="008"/>
    <x v="6"/>
    <x v="14"/>
    <s v="APORTES AL ICBF"/>
    <s v="Nación"/>
    <x v="0"/>
    <s v="CSF"/>
    <n v="1550200"/>
    <n v="0"/>
    <n v="1550200"/>
    <n v="0"/>
    <s v="aportes mes de enero"/>
    <s v="820"/>
    <s v="920"/>
    <s v="-0"/>
    <s v="3320, 3420, 3520, 3620, 3720, 3820, 3920, 4020, 4120, 4220, 4320, 4420, 4520, 4620"/>
    <s v="5780420, 5780520, 5780620, 5780720, 5780820, 5780920, 5781020, 5781120, 5781220, 5781320, 5781420, 5781520, 5781620, 5781720"/>
    <s v="-0"/>
    <x v="0"/>
    <x v="10"/>
  </r>
  <r>
    <s v="720"/>
    <s v="2020-01-21 00:00:00"/>
    <s v="2020-01-21 09:09:00"/>
    <s v="Gasto"/>
    <s v="Con Compromiso"/>
    <s v="008"/>
    <x v="6"/>
    <x v="11"/>
    <s v="PENSIONES"/>
    <s v="Nación"/>
    <x v="0"/>
    <s v="CSF"/>
    <n v="5975200"/>
    <n v="0"/>
    <n v="5975200"/>
    <n v="0"/>
    <s v="aportes mes de enero"/>
    <s v="820"/>
    <s v="920"/>
    <s v="-0"/>
    <s v="3320, 3420, 3520, 3620, 3720, 3820, 3920, 4020, 4120, 4220, 4320, 4420, 4520, 4620"/>
    <s v="5780420, 5780520, 5780620, 5780720, 5780820, 5780920, 5781020, 5781120, 5781220, 5781320, 5781420, 5781520, 5781620, 5781720"/>
    <s v="-0"/>
    <x v="0"/>
    <x v="10"/>
  </r>
  <r>
    <s v="720"/>
    <s v="2020-01-21 00:00:00"/>
    <s v="2020-01-21 09:09:00"/>
    <s v="Gasto"/>
    <s v="Con Compromiso"/>
    <s v="008"/>
    <x v="6"/>
    <x v="13"/>
    <s v="SALUD"/>
    <s v="Nación"/>
    <x v="0"/>
    <s v="CSF"/>
    <n v="4232700"/>
    <n v="0"/>
    <n v="4232700"/>
    <n v="0"/>
    <s v="aportes mes de enero"/>
    <s v="820"/>
    <s v="920"/>
    <s v="-0"/>
    <s v="3320, 3420, 3520, 3620, 3720, 3820, 3920, 4020, 4120, 4220, 4320, 4420, 4520, 4620"/>
    <s v="5780420, 5780520, 5780620, 5780720, 5780820, 5780920, 5781020, 5781120, 5781220, 5781320, 5781420, 5781520, 5781620, 5781720"/>
    <s v="-0"/>
    <x v="0"/>
    <x v="10"/>
  </r>
  <r>
    <s v="720"/>
    <s v="2020-01-21 00:00:00"/>
    <s v="2020-01-21 09:09:00"/>
    <s v="Gasto"/>
    <s v="Con Compromiso"/>
    <s v="008"/>
    <x v="6"/>
    <x v="15"/>
    <s v="APORTES GENERALES AL SISTEMA DE RIESGOS LABORALES"/>
    <s v="Nación"/>
    <x v="0"/>
    <s v="CSF"/>
    <n v="350000"/>
    <n v="0"/>
    <n v="350000"/>
    <n v="0"/>
    <s v="aportes mes de enero"/>
    <s v="820"/>
    <s v="920"/>
    <s v="-0"/>
    <s v="3320, 3420, 3520, 3620, 3720, 3820, 3920, 4020, 4120, 4220, 4320, 4420, 4520, 4620"/>
    <s v="5780420, 5780520, 5780620, 5780720, 5780820, 5780920, 5781020, 5781120, 5781220, 5781320, 5781420, 5781520, 5781620, 5781720"/>
    <s v="-0"/>
    <x v="0"/>
    <x v="10"/>
  </r>
  <r>
    <s v="720"/>
    <s v="2020-01-21 00:00:00"/>
    <s v="2020-01-21 09:09:00"/>
    <s v="Gasto"/>
    <s v="Con Compromiso"/>
    <s v="008"/>
    <x v="6"/>
    <x v="16"/>
    <s v="CAJAS DE COMPENSACIÓN FAMILIAR"/>
    <s v="Nación"/>
    <x v="0"/>
    <s v="CSF"/>
    <n v="2066000"/>
    <n v="0"/>
    <n v="2066000"/>
    <n v="0"/>
    <s v="aportes mes de enero"/>
    <s v="820"/>
    <s v="920"/>
    <s v="-0"/>
    <s v="3320, 3420, 3520, 3620, 3720, 3820, 3920, 4020, 4120, 4220, 4320, 4420, 4520, 4620"/>
    <s v="5780420, 5780520, 5780620, 5780720, 5780820, 5780920, 5781020, 5781120, 5781220, 5781320, 5781420, 5781520, 5781620, 5781720"/>
    <s v="-0"/>
    <x v="0"/>
    <x v="10"/>
  </r>
  <r>
    <s v="820"/>
    <s v="2020-02-05 00:00:00"/>
    <s v="2020-02-05 15:16:00"/>
    <s v="Gasto"/>
    <s v="Con Compromiso"/>
    <s v="008"/>
    <x v="6"/>
    <x v="31"/>
    <s v="SERVICIOS INMOBILIARIOS"/>
    <s v="Nación"/>
    <x v="0"/>
    <s v="CSF"/>
    <n v="11222000"/>
    <n v="-1752400"/>
    <n v="9469600"/>
    <n v="0"/>
    <s v="pago de administracion edificio igac terr cesar"/>
    <s v="920"/>
    <s v="1020, 5720, 6220"/>
    <s v="2920, 15520"/>
    <s v="16420, 21720, 26720, 34920, 49220, 49320, 55520, 55620, 62620, 63420, 71920"/>
    <s v="89204020, 121410420, 138970920, 178729420, 249846720, 249847520, 286642920, 286643920, 326824420, 353155520"/>
    <s v="-0"/>
    <x v="0"/>
    <x v="10"/>
  </r>
  <r>
    <s v="920"/>
    <s v="2020-02-06 00:00:00"/>
    <s v="2020-02-06 15:31:00"/>
    <s v="Gasto"/>
    <s v="Con Compromiso"/>
    <s v="008"/>
    <x v="6"/>
    <x v="18"/>
    <s v="SERVICIOS DE TRANSPORTE DE PASAJEROS"/>
    <s v="Nación"/>
    <x v="0"/>
    <s v="CSF"/>
    <n v="0"/>
    <n v="180000"/>
    <n v="180000"/>
    <n v="0"/>
    <s v="comision terr sucre"/>
    <s v="1120"/>
    <s v="1120"/>
    <s v="620"/>
    <s v="4920"/>
    <s v="21198320"/>
    <s v="-0"/>
    <x v="0"/>
    <x v="10"/>
  </r>
  <r>
    <s v="920"/>
    <s v="2020-02-06 00:00:00"/>
    <s v="2020-02-06 15:31:00"/>
    <s v="Gasto"/>
    <s v="Con Compromiso"/>
    <s v="008"/>
    <x v="6"/>
    <x v="19"/>
    <s v="VIÁTICOS DE LOS FUNCIONARIOS EN COMISIÓN"/>
    <s v="Nación"/>
    <x v="0"/>
    <s v="CSF"/>
    <n v="770774"/>
    <n v="0"/>
    <n v="770774"/>
    <n v="0"/>
    <s v="comision terr sucre"/>
    <s v="1120"/>
    <s v="1120"/>
    <s v="620"/>
    <s v="4920"/>
    <s v="21198320"/>
    <s v="-0"/>
    <x v="0"/>
    <x v="10"/>
  </r>
  <r>
    <s v="1020"/>
    <s v="2020-02-06 00:00:00"/>
    <s v="2020-02-06 15:32:00"/>
    <s v="Gasto"/>
    <s v="Anulado"/>
    <s v="008"/>
    <x v="6"/>
    <x v="18"/>
    <s v="SERVICIOS DE TRANSPORTE DE PASAJEROS"/>
    <s v="Nación"/>
    <x v="0"/>
    <s v="CSF"/>
    <n v="180000"/>
    <n v="-180000"/>
    <n v="0"/>
    <n v="0"/>
    <s v="comision terr sucre"/>
    <s v="1020"/>
    <s v="-0"/>
    <s v="-0"/>
    <s v="-0"/>
    <s v="-0"/>
    <s v="-0"/>
    <x v="0"/>
    <x v="10"/>
  </r>
  <r>
    <s v="1120"/>
    <s v="2020-02-11 00:00:00"/>
    <s v="2020-02-11 09:20:00"/>
    <s v="Gasto"/>
    <s v="Con Compromiso"/>
    <s v="008"/>
    <x v="6"/>
    <x v="18"/>
    <s v="SERVICIOS DE TRANSPORTE DE PASAJEROS"/>
    <s v="Nación"/>
    <x v="0"/>
    <s v="CSF"/>
    <n v="78400"/>
    <n v="0"/>
    <n v="78400"/>
    <n v="0"/>
    <s v="COMISION DE DIRECTORES SEDE CENTRAL"/>
    <s v="1320"/>
    <s v="1220"/>
    <s v="820"/>
    <s v="5120"/>
    <s v="23600820"/>
    <s v="-0"/>
    <x v="0"/>
    <x v="10"/>
  </r>
  <r>
    <s v="1120"/>
    <s v="2020-02-11 00:00:00"/>
    <s v="2020-02-11 09:20:00"/>
    <s v="Gasto"/>
    <s v="Con Compromiso"/>
    <s v="008"/>
    <x v="6"/>
    <x v="19"/>
    <s v="VIÁTICOS DE LOS FUNCIONARIOS EN COMISIÓN"/>
    <s v="Nación"/>
    <x v="0"/>
    <s v="CSF"/>
    <n v="258320"/>
    <n v="0"/>
    <n v="258320"/>
    <n v="0"/>
    <s v="COMISION DE DIRECTORES SEDE CENTRAL"/>
    <s v="1320"/>
    <s v="1220"/>
    <s v="820"/>
    <s v="5120"/>
    <s v="23600820"/>
    <s v="-0"/>
    <x v="0"/>
    <x v="10"/>
  </r>
  <r>
    <s v="1220"/>
    <s v="2020-02-13 00:00:00"/>
    <s v="2020-02-13 16:21:00"/>
    <s v="Gasto"/>
    <s v="Con Compromiso"/>
    <s v="008"/>
    <x v="6"/>
    <x v="31"/>
    <s v="SERVICIOS INMOBILIARIOS"/>
    <s v="Propios"/>
    <x v="1"/>
    <s v="CSF"/>
    <n v="56938660"/>
    <n v="0"/>
    <n v="56938660"/>
    <n v="0"/>
    <s v="CONTRATACION ARRIENDO OFICINAS AGUACHICA Y CURUMANI TERR CESAR"/>
    <s v="1420"/>
    <s v="2020, 2120"/>
    <s v="3020, 3220"/>
    <s v="20820, 20920, 26320, 26620, 29620, 29920, 35320, 35620, 42220, 42920, 48820, 50620, 57320, 57620, 71020, 71420, 79520, 79620, 80720, 81320"/>
    <s v="103043720, 103052220, 130049920, 132366520, 153143820, 154419920, 184473420, 184914020, 216630720, 219207420, 245955820, 255497620, 289714320, 289736520, 333469720, 340223920, 378056020, 378490220, 381487220, 381797020"/>
    <s v="-0"/>
    <x v="0"/>
    <x v="10"/>
  </r>
  <r>
    <s v="1320"/>
    <s v="2020-02-13 00:00:00"/>
    <s v="2020-02-13 16:28:00"/>
    <s v="Gasto"/>
    <s v="Con Compromiso"/>
    <s v="0510"/>
    <x v="6"/>
    <x v="23"/>
    <s v="ADQUISICIÓN DE BIENES Y SERVICIOS - SERVICIO DE AVALÚOS - ACTUALIZACIÓN  Y GESTIÓN CATASTRAL  NACIONAL"/>
    <s v="Propios"/>
    <x v="1"/>
    <s v="CSF"/>
    <n v="3000000"/>
    <n v="-1880020"/>
    <n v="1119980"/>
    <n v="0"/>
    <s v="VIATICOS Y GASTOS DE COMISION AVALUOS TERR CESAR"/>
    <s v="1520"/>
    <s v="1620, 1720, 7420, 7520"/>
    <s v="1320, 1420, 17320, 17420"/>
    <s v="9620, 9720, 57420, 57520"/>
    <s v="38298720, 38302020, 289716620, 289721520"/>
    <s v="-0"/>
    <x v="1"/>
    <x v="2"/>
  </r>
  <r>
    <s v="1420"/>
    <s v="2020-02-13 00:00:00"/>
    <s v="2020-02-13 16:34:00"/>
    <s v="Gasto"/>
    <s v="Con Compromiso"/>
    <s v="0500"/>
    <x v="6"/>
    <x v="22"/>
    <s v="ADQUISICIÓN DE BIENES Y SERVICIOS - SERVICIO DE INFORMACIÓN CATASTRAL - ACTUALIZACIÓN  Y GESTIÓN CATASTRAL  NACIONAL"/>
    <s v="Nación"/>
    <x v="2"/>
    <s v="CSF"/>
    <n v="20275416"/>
    <n v="5059012"/>
    <n v="25334428"/>
    <n v="0"/>
    <s v="VIATICOS Y GASTOS DE COMISION PROCESO DE CONSERVACION TERR CESAR"/>
    <s v="1620"/>
    <s v="1820, 1920, 7220, 7320, 8220, 8620, 9620, 9920, 10020, 10120"/>
    <s v="2120, 2220, 16220, 16320, 19020, 20620, 21820, 21920, 22020, 22120"/>
    <s v="10220, 10320, 56220, 56320, 63220, 71120, 72020, 72120, 72220, 72320"/>
    <s v="42348120, 42351420, 283986820, 283987620, 318196420, 335495020, 360722320, 360722420, 360722620, 360723020"/>
    <s v="120"/>
    <x v="1"/>
    <x v="1"/>
  </r>
  <r>
    <s v="1520"/>
    <s v="2020-02-19 00:00:00"/>
    <s v="2020-02-19 12:12:00"/>
    <s v="Gasto"/>
    <s v="Con Compromiso"/>
    <s v="008"/>
    <x v="6"/>
    <x v="5"/>
    <s v="PRIMA TÉCNICA NO SALARIAL"/>
    <s v="Nación"/>
    <x v="0"/>
    <s v="CSF"/>
    <n v="2240265"/>
    <n v="0"/>
    <n v="2240265"/>
    <n v="0"/>
    <s v="NOMINA FEBRERO TERR CESAR"/>
    <s v="1720"/>
    <s v="1320, 1420"/>
    <s v="-0"/>
    <s v="5420, 5520, 5620, 5720, 5820, 5920, 6020, 6120, 6220, 6320, 6420, 6520, 6620, 6720, 6820, 6920, 7020, 7120, 7220, 7320, 7420, 7520, 7620, 7720, 7820, 7920, 8020, 8120, 8220"/>
    <s v="30180920, 30181020, 30181120, 30181220, 30181320, 30181420, 30181520, 30181620, 30181720, 30181820, 30181920, 30182020, 30182120, 30182220, 30182320, 30182520, 30182620, 30182720, 30182820, 30182920, 30183020, 30183120, 30183220, 30183320, 30183420, 30183520, 30183620, 30183720, 30183820"/>
    <s v="-0"/>
    <x v="0"/>
    <x v="10"/>
  </r>
  <r>
    <s v="1520"/>
    <s v="2020-02-19 00:00:00"/>
    <s v="2020-02-19 12:12:00"/>
    <s v="Gasto"/>
    <s v="Con Compromiso"/>
    <s v="008"/>
    <x v="6"/>
    <x v="8"/>
    <s v="SUELDO BÁSICO"/>
    <s v="Nación"/>
    <x v="0"/>
    <s v="CSF"/>
    <n v="46351040"/>
    <n v="0"/>
    <n v="46351040"/>
    <n v="0"/>
    <s v="NOMINA FEBRERO TERR CESAR"/>
    <s v="1720"/>
    <s v="1320, 1420"/>
    <s v="-0"/>
    <s v="5420, 5520, 5620, 5720, 5820, 5920, 6020, 6120, 6220, 6320, 6420, 6520, 6620, 6720, 6820, 6920, 7020, 7120, 7220, 7320, 7420, 7520, 7620, 7720, 7820, 7920, 8020, 8120, 8220"/>
    <s v="30180920, 30181020, 30181120, 30181220, 30181320, 30181420, 30181520, 30181620, 30181720, 30181820, 30181920, 30182020, 30182120, 30182220, 30182320, 30182520, 30182620, 30182720, 30182820, 30182920, 30183020, 30183120, 30183220, 30183320, 30183420, 30183520, 30183620, 30183720, 30183820"/>
    <s v="-0"/>
    <x v="0"/>
    <x v="10"/>
  </r>
  <r>
    <s v="1520"/>
    <s v="2020-02-19 00:00:00"/>
    <s v="2020-02-19 12:12:00"/>
    <s v="Gasto"/>
    <s v="Con Compromiso"/>
    <s v="008"/>
    <x v="6"/>
    <x v="3"/>
    <s v="AUXILIO DE TRANSPORTE"/>
    <s v="Nación"/>
    <x v="0"/>
    <s v="CSF"/>
    <n v="1323388"/>
    <n v="0"/>
    <n v="1323388"/>
    <n v="0"/>
    <s v="NOMINA FEBRERO TERR CESAR"/>
    <s v="1720"/>
    <s v="1320, 1420"/>
    <s v="-0"/>
    <s v="5420, 5520, 5620, 5720, 5820, 5920, 6020, 6120, 6220, 6320, 6420, 6520, 6620, 6720, 6820, 6920, 7020, 7120, 7220, 7320, 7420, 7520, 7620, 7720, 7820, 7920, 8020, 8120, 8220"/>
    <s v="30180920, 30181020, 30181120, 30181220, 30181320, 30181420, 30181520, 30181620, 30181720, 30181820, 30181920, 30182020, 30182120, 30182220, 30182320, 30182520, 30182620, 30182720, 30182820, 30182920, 30183020, 30183120, 30183220, 30183320, 30183420, 30183520, 30183620, 30183720, 30183820"/>
    <s v="-0"/>
    <x v="0"/>
    <x v="10"/>
  </r>
  <r>
    <s v="1520"/>
    <s v="2020-02-19 00:00:00"/>
    <s v="2020-02-19 12:12:00"/>
    <s v="Gasto"/>
    <s v="Con Compromiso"/>
    <s v="008"/>
    <x v="6"/>
    <x v="9"/>
    <s v="BONIFICACIÓN POR SERVICIOS PRESTADOS"/>
    <s v="Nación"/>
    <x v="0"/>
    <s v="CSF"/>
    <n v="2683507"/>
    <n v="0"/>
    <n v="2683507"/>
    <n v="0"/>
    <s v="NOMINA FEBRERO TERR CESAR"/>
    <s v="1720"/>
    <s v="1320, 1420"/>
    <s v="-0"/>
    <s v="5420, 5520, 5620, 5720, 5820, 5920, 6020, 6120, 6220, 6320, 6420, 6520, 6620, 6720, 6820, 6920, 7020, 7120, 7220, 7320, 7420, 7520, 7620, 7720, 7820, 7920, 8020, 8120, 8220"/>
    <s v="30180920, 30181020, 30181120, 30181220, 30181320, 30181420, 30181520, 30181620, 30181720, 30181820, 30181920, 30182020, 30182120, 30182220, 30182320, 30182520, 30182620, 30182720, 30182820, 30182920, 30183020, 30183120, 30183220, 30183320, 30183420, 30183520, 30183620, 30183720, 30183820"/>
    <s v="-0"/>
    <x v="0"/>
    <x v="10"/>
  </r>
  <r>
    <s v="1520"/>
    <s v="2020-02-19 00:00:00"/>
    <s v="2020-02-19 12:12:00"/>
    <s v="Gasto"/>
    <s v="Con Compromiso"/>
    <s v="008"/>
    <x v="6"/>
    <x v="6"/>
    <s v="SUBSIDIO DE ALIMENTACIÓN"/>
    <s v="Nación"/>
    <x v="0"/>
    <s v="CSF"/>
    <n v="997664"/>
    <n v="0"/>
    <n v="997664"/>
    <n v="0"/>
    <s v="NOMINA FEBRERO TERR CESAR"/>
    <s v="1720"/>
    <s v="1320, 1420"/>
    <s v="-0"/>
    <s v="5420, 5520, 5620, 5720, 5820, 5920, 6020, 6120, 6220, 6320, 6420, 6520, 6620, 6720, 6820, 6920, 7020, 7120, 7220, 7320, 7420, 7520, 7620, 7720, 7820, 7920, 8020, 8120, 8220"/>
    <s v="30180920, 30181020, 30181120, 30181220, 30181320, 30181420, 30181520, 30181620, 30181720, 30181820, 30181920, 30182020, 30182120, 30182220, 30182320, 30182520, 30182620, 30182720, 30182820, 30182920, 30183020, 30183120, 30183220, 30183320, 30183420, 30183520, 30183620, 30183720, 30183820"/>
    <s v="-0"/>
    <x v="0"/>
    <x v="10"/>
  </r>
  <r>
    <s v="1620"/>
    <s v="2020-02-19 00:00:00"/>
    <s v="2020-02-19 16:28:00"/>
    <s v="Gasto"/>
    <s v="Con Compromiso"/>
    <s v="008"/>
    <x v="6"/>
    <x v="11"/>
    <s v="PENSIONES"/>
    <s v="Nación"/>
    <x v="0"/>
    <s v="CSF"/>
    <n v="5904800"/>
    <n v="0"/>
    <n v="5904800"/>
    <n v="0"/>
    <s v="APORTES MES DE FEBRERO IGAC TERR CESAR"/>
    <s v="1820"/>
    <s v="1520"/>
    <s v="-0"/>
    <s v="8320, 8420, 8520, 8620, 8720, 8820, 8920, 9020, 9120, 9220, 9320, 9420, 9520"/>
    <s v="30374220, 30374320, 30374420, 30374520, 30374620, 30374720, 30374820, 30374920, 30375020, 30375120, 30375220, 30375320, 30375420"/>
    <s v="-0"/>
    <x v="0"/>
    <x v="10"/>
  </r>
  <r>
    <s v="1620"/>
    <s v="2020-02-19 00:00:00"/>
    <s v="2020-02-19 16:28:00"/>
    <s v="Gasto"/>
    <s v="Con Compromiso"/>
    <s v="008"/>
    <x v="6"/>
    <x v="14"/>
    <s v="APORTES AL ICBF"/>
    <s v="Nación"/>
    <x v="0"/>
    <s v="CSF"/>
    <n v="1545400"/>
    <n v="0"/>
    <n v="1545400"/>
    <n v="0"/>
    <s v="APORTES MES DE FEBRERO IGAC TERR CESAR"/>
    <s v="1820"/>
    <s v="1520"/>
    <s v="-0"/>
    <s v="8320, 8420, 8520, 8620, 8720, 8820, 8920, 9020, 9120, 9220, 9320, 9420, 9520"/>
    <s v="30374220, 30374320, 30374420, 30374520, 30374620, 30374720, 30374820, 30374920, 30375020, 30375120, 30375220, 30375320, 30375420"/>
    <s v="-0"/>
    <x v="0"/>
    <x v="10"/>
  </r>
  <r>
    <s v="1620"/>
    <s v="2020-02-19 00:00:00"/>
    <s v="2020-02-19 16:28:00"/>
    <s v="Gasto"/>
    <s v="Con Compromiso"/>
    <s v="008"/>
    <x v="6"/>
    <x v="16"/>
    <s v="CAJAS DE COMPENSACIÓN FAMILIAR"/>
    <s v="Nación"/>
    <x v="0"/>
    <s v="CSF"/>
    <n v="2059800"/>
    <n v="0"/>
    <n v="2059800"/>
    <n v="0"/>
    <s v="APORTES MES DE FEBRERO IGAC TERR CESAR"/>
    <s v="1820"/>
    <s v="1520"/>
    <s v="-0"/>
    <s v="8320, 8420, 8520, 8620, 8720, 8820, 8920, 9020, 9120, 9220, 9320, 9420, 9520"/>
    <s v="30374220, 30374320, 30374420, 30374520, 30374620, 30374720, 30374820, 30374920, 30375020, 30375120, 30375220, 30375320, 30375420"/>
    <s v="-0"/>
    <x v="0"/>
    <x v="10"/>
  </r>
  <r>
    <s v="1620"/>
    <s v="2020-02-19 00:00:00"/>
    <s v="2020-02-19 16:28:00"/>
    <s v="Gasto"/>
    <s v="Con Compromiso"/>
    <s v="008"/>
    <x v="6"/>
    <x v="12"/>
    <s v="APORTES AL SENA"/>
    <s v="Nación"/>
    <x v="0"/>
    <s v="CSF"/>
    <n v="1030500"/>
    <n v="0"/>
    <n v="1030500"/>
    <n v="0"/>
    <s v="APORTES MES DE FEBRERO IGAC TERR CESAR"/>
    <s v="1820"/>
    <s v="1520"/>
    <s v="-0"/>
    <s v="8320, 8420, 8520, 8620, 8720, 8820, 8920, 9020, 9120, 9220, 9320, 9420, 9520"/>
    <s v="30374220, 30374320, 30374420, 30374520, 30374620, 30374720, 30374820, 30374920, 30375020, 30375120, 30375220, 30375320, 30375420"/>
    <s v="-0"/>
    <x v="0"/>
    <x v="10"/>
  </r>
  <r>
    <s v="1620"/>
    <s v="2020-02-19 00:00:00"/>
    <s v="2020-02-19 16:28:00"/>
    <s v="Gasto"/>
    <s v="Con Compromiso"/>
    <s v="008"/>
    <x v="6"/>
    <x v="13"/>
    <s v="SALUD"/>
    <s v="Nación"/>
    <x v="0"/>
    <s v="CSF"/>
    <n v="4182800"/>
    <n v="0"/>
    <n v="4182800"/>
    <n v="0"/>
    <s v="APORTES MES DE FEBRERO IGAC TERR CESAR"/>
    <s v="1820"/>
    <s v="1520"/>
    <s v="-0"/>
    <s v="8320, 8420, 8520, 8620, 8720, 8820, 8920, 9020, 9120, 9220, 9320, 9420, 9520"/>
    <s v="30374220, 30374320, 30374420, 30374520, 30374620, 30374720, 30374820, 30374920, 30375020, 30375120, 30375220, 30375320, 30375420"/>
    <s v="-0"/>
    <x v="0"/>
    <x v="10"/>
  </r>
  <r>
    <s v="1620"/>
    <s v="2020-02-19 00:00:00"/>
    <s v="2020-02-19 16:28:00"/>
    <s v="Gasto"/>
    <s v="Con Compromiso"/>
    <s v="008"/>
    <x v="6"/>
    <x v="15"/>
    <s v="APORTES GENERALES AL SISTEMA DE RIESGOS LABORALES"/>
    <s v="Nación"/>
    <x v="0"/>
    <s v="CSF"/>
    <n v="699800"/>
    <n v="0"/>
    <n v="699800"/>
    <n v="0"/>
    <s v="APORTES MES DE FEBRERO IGAC TERR CESAR"/>
    <s v="1820"/>
    <s v="1520"/>
    <s v="-0"/>
    <s v="8320, 8420, 8520, 8620, 8720, 8820, 8920, 9020, 9120, 9220, 9320, 9420, 9520"/>
    <s v="30374220, 30374320, 30374420, 30374520, 30374620, 30374720, 30374820, 30374920, 30375020, 30375120, 30375220, 30375320, 30375420"/>
    <s v="-0"/>
    <x v="0"/>
    <x v="10"/>
  </r>
  <r>
    <s v="1720"/>
    <s v="2020-03-02 00:00:00"/>
    <s v="2020-03-02 15:26:00"/>
    <s v="Gasto"/>
    <s v="Con Compromiso"/>
    <s v="008"/>
    <x v="6"/>
    <x v="24"/>
    <s v="IMPUESTO PREDIAL Y SOBRETASA AMBIENTAL"/>
    <s v="Nación"/>
    <x v="0"/>
    <s v="CSF"/>
    <n v="5770300"/>
    <n v="0"/>
    <n v="5770300"/>
    <n v="0"/>
    <s v="PAGO DE IMPUESTO PREDIAL AÑO 2020"/>
    <s v="1920"/>
    <s v="2220"/>
    <s v="1720"/>
    <s v="10420"/>
    <s v="45970320"/>
    <s v="-0"/>
    <x v="0"/>
    <x v="10"/>
  </r>
  <r>
    <s v="1820"/>
    <s v="2020-03-18 00:00:00"/>
    <s v="2020-03-18 11:48:00"/>
    <s v="Gasto"/>
    <s v="Con Compromiso"/>
    <s v="0500"/>
    <x v="6"/>
    <x v="22"/>
    <s v="ADQUISICIÓN DE BIENES Y SERVICIOS - SERVICIO DE INFORMACIÓN CATASTRAL - ACTUALIZACIÓN  Y GESTIÓN CATASTRAL  NACIONAL"/>
    <s v="Nación"/>
    <x v="2"/>
    <s v="CSF"/>
    <n v="65337200"/>
    <n v="-2644343"/>
    <n v="62692857"/>
    <n v="0"/>
    <s v="proyecto politica de tierra y ley de victimas terr cesar"/>
    <s v="2020"/>
    <s v="2620, 2720, 2820, 8720, 9720, 9820"/>
    <s v="3620, 4320, 5020, 20820, 26820, 26920"/>
    <s v="21320, 22020, 26520, 29520, 30420, 34520, 36020, 36120, 42020, 42420, 48320, 48420, 50020, 50720, 54820, 56420, 56520, 62020, 63720, 64220, 71220, 71520, 72920, 73420, 79720, 80320, 80920, 81020"/>
    <s v="119457920, 122310020, 130056720, 152715020, 154410320, 165658820, 185617420, 185624320, 201213720, 217726320, 241094920, 241097220, 255475720, 255498820, 263293320, 283989320, 283989920, 295404720, 323390220, 326826220, 335496420, 341781020, 363117320, 368936220, 378492620, 380459020, 381609720, 381620220"/>
    <s v="-0"/>
    <x v="1"/>
    <x v="1"/>
  </r>
  <r>
    <s v="1920"/>
    <s v="2020-03-18 00:00:00"/>
    <s v="2020-03-18 11:53:00"/>
    <s v="Gasto"/>
    <s v="Con Compromiso"/>
    <s v="0500"/>
    <x v="6"/>
    <x v="22"/>
    <s v="ADQUISICIÓN DE BIENES Y SERVICIOS - SERVICIO DE INFORMACIÓN CATASTRAL - ACTUALIZACIÓN  Y GESTIÓN CATASTRAL  NACIONAL"/>
    <s v="Nación"/>
    <x v="0"/>
    <s v="CSF"/>
    <n v="225282400"/>
    <n v="-6544879"/>
    <n v="218737521"/>
    <n v="0"/>
    <s v="proceso de conservacion catastral terr cesar"/>
    <s v="2120"/>
    <s v="2920, 3020, 3120, 3220, 3320, 3420, 3520, 3620, 3720, 3820, 3920, 4020"/>
    <s v="3520, 3720, 3820, 3920, 4120, 4220, 4420, 4520, 4620, 4720, 4920, 8720"/>
    <s v="21220, 21420, 21520, 21620, 21820, 21920, 22120, 24720, 24820, 24920, 26420, 29720, 29820, 30020, 30120, 30220, 30320, 30520, 33120, 34620, 34720, 34820, 35120, 35220, 35520, 35820, 35920, 36220, 36320, 36420, 36520, 36620, 36720, 36820, 41920, 42320, 42620, 42820, 43020, 43120, 43220, 43320, 43420, 43520, 43620, 43720, 48020, 48120, 49420, 49620, 49720, 49820, 49920, 50120, 50220, 50320, 50420, 50520, 55020, 55320, 55420, 55720, 55820, 56020, 56120, 56620, 56720, 56820, 57020, 57120, 62320, 62420, 62520, 62720, 62820, 63520, 63820, 63920, 64020, 64120, 64320, 64420, 64520, 71320, 71720, 72420, 72720, 72820, 73020, 73120, 73220, 73320, 73520, 73620, 73720, 80120, 80220, 80820, 81120, 81220, 81420, 81720, 81820, 81920, 82020, 82120, 82420, 82620, 83220"/>
    <s v="119451320, 119458920, 119459620, 119462920, 122307020, 122308320, 122312120, 126124120, 126130320, 126133720, 130055520, 153145220, 153147220, 154408020, 154411620, 154412920, 154415320, 155164720, 161763420, 171754520, 171758820, 171764120, 184125720, 184129420, 184227320, 184914620, 184914720, 186450720, 186452420, 186550220, 186550820, 186551220, 186551620, 186680220, 201212020, 217725820, 217727020, 217728120, 219208020, 219212020, 219212820, 219213320, 222062420, 222072420, 222073620, 222181620, 237726320, 241092220, 250367920, 251787820, 252192020, 252192520, 252816220, 255477220, 255477920, 255496520, 255497020, 272639020, 272641220, 282658520, 282659620, 283397320, 283397720, 283990720, 283991120, 284970320, 286644920, 286646320, 286647220, 303938320, 303953820, 303986420, 310761820, 310762820, 322091520, 323390720, 326232820, 326233820, 326234720, 326855720, 330932420, 330933920, 337997920, 353155020, 360723120, 363084620, 363115220, 363121120, 365360120, 368934320, 368935320, 368937320, 368938420, 368943020, 380448620, 380456020, 381509820, 381641220, 381785320, 381807620, 382094820, 382097820, 382106420, 382117720, 382128820, 386475820, 386498220, 386984820"/>
    <s v="-0"/>
    <x v="1"/>
    <x v="1"/>
  </r>
  <r>
    <s v="2020"/>
    <s v="2020-03-19 00:00:00"/>
    <s v="2020-03-19 09:42:00"/>
    <s v="Gasto"/>
    <s v="Con Compromiso"/>
    <s v="008"/>
    <x v="6"/>
    <x v="8"/>
    <s v="SUELDO BÁSICO"/>
    <s v="Nación"/>
    <x v="0"/>
    <s v="CSF"/>
    <n v="48233724"/>
    <n v="0"/>
    <n v="48233724"/>
    <n v="0"/>
    <s v="nomina mes de marzo 2020 terr cesar"/>
    <s v="2220"/>
    <s v="2320, 2420"/>
    <s v="-0"/>
    <s v="10820, 10920, 11020, 11120, 11220, 11320, 11420, 11520, 11620, 11720, 11820, 11920, 12020, 12120, 12220, 12320, 12420, 12520, 12620, 12720, 12820, 12920, 13020, 13120, 13220, 13320, 13420, 13520, 13620, 13720, 13820, 13920, 14020, 14120, 14220, 14320, 14420, 14520, 14620, 14720, 14820, 14920"/>
    <s v="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
    <s v="-0"/>
    <x v="0"/>
    <x v="10"/>
  </r>
  <r>
    <s v="2020"/>
    <s v="2020-03-19 00:00:00"/>
    <s v="2020-03-19 09:42:00"/>
    <s v="Gasto"/>
    <s v="Con Compromiso"/>
    <s v="008"/>
    <x v="6"/>
    <x v="6"/>
    <s v="SUBSIDIO DE ALIMENTACIÓN"/>
    <s v="Nación"/>
    <x v="0"/>
    <s v="CSF"/>
    <n v="1147944"/>
    <n v="0"/>
    <n v="1147944"/>
    <n v="0"/>
    <s v="nomina mes de marzo 2020 terr cesar"/>
    <s v="2220"/>
    <s v="2320, 2420"/>
    <s v="-0"/>
    <s v="10820, 10920, 11020, 11120, 11220, 11320, 11420, 11520, 11620, 11720, 11820, 11920, 12020, 12120, 12220, 12320, 12420, 12520, 12620, 12720, 12820, 12920, 13020, 13120, 13220, 13320, 13420, 13520, 13620, 13720, 13820, 13920, 14020, 14120, 14220, 14320, 14420, 14520, 14620, 14720, 14820, 14920"/>
    <s v="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
    <s v="-0"/>
    <x v="0"/>
    <x v="10"/>
  </r>
  <r>
    <s v="2020"/>
    <s v="2020-03-19 00:00:00"/>
    <s v="2020-03-19 09:42:00"/>
    <s v="Gasto"/>
    <s v="Con Compromiso"/>
    <s v="008"/>
    <x v="6"/>
    <x v="7"/>
    <s v="BONIFICACIÓN ESPECIAL DE RECREACIÓN"/>
    <s v="Nación"/>
    <x v="0"/>
    <s v="CSF"/>
    <n v="230324"/>
    <n v="0"/>
    <n v="230324"/>
    <n v="0"/>
    <s v="nomina mes de marzo 2020 terr cesar"/>
    <s v="2220"/>
    <s v="2320, 2420"/>
    <s v="-0"/>
    <s v="10820, 10920, 11020, 11120, 11220, 11320, 11420, 11520, 11620, 11720, 11820, 11920, 12020, 12120, 12220, 12320, 12420, 12520, 12620, 12720, 12820, 12920, 13020, 13120, 13220, 13320, 13420, 13520, 13620, 13720, 13820, 13920, 14020, 14120, 14220, 14320, 14420, 14520, 14620, 14720, 14820, 14920"/>
    <s v="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
    <s v="-0"/>
    <x v="0"/>
    <x v="10"/>
  </r>
  <r>
    <s v="2020"/>
    <s v="2020-03-19 00:00:00"/>
    <s v="2020-03-19 09:42:00"/>
    <s v="Gasto"/>
    <s v="Con Compromiso"/>
    <s v="008"/>
    <x v="6"/>
    <x v="3"/>
    <s v="AUXILIO DE TRANSPORTE"/>
    <s v="Nación"/>
    <x v="0"/>
    <s v="CSF"/>
    <n v="1337102"/>
    <n v="0"/>
    <n v="1337102"/>
    <n v="0"/>
    <s v="nomina mes de marzo 2020 terr cesar"/>
    <s v="2220"/>
    <s v="2320, 2420"/>
    <s v="-0"/>
    <s v="10820, 10920, 11020, 11120, 11220, 11320, 11420, 11520, 11620, 11720, 11820, 11920, 12020, 12120, 12220, 12320, 12420, 12520, 12620, 12720, 12820, 12920, 13020, 13120, 13220, 13320, 13420, 13520, 13620, 13720, 13820, 13920, 14020, 14120, 14220, 14320, 14420, 14520, 14620, 14720, 14820, 14920"/>
    <s v="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
    <s v="-0"/>
    <x v="0"/>
    <x v="10"/>
  </r>
  <r>
    <s v="2020"/>
    <s v="2020-03-19 00:00:00"/>
    <s v="2020-03-19 09:42:00"/>
    <s v="Gasto"/>
    <s v="Con Compromiso"/>
    <s v="008"/>
    <x v="6"/>
    <x v="5"/>
    <s v="PRIMA TÉCNICA NO SALARIAL"/>
    <s v="Nación"/>
    <x v="0"/>
    <s v="CSF"/>
    <n v="307903"/>
    <n v="0"/>
    <n v="307903"/>
    <n v="0"/>
    <s v="nomina mes de marzo 2020 terr cesar"/>
    <s v="2220"/>
    <s v="2320, 2420"/>
    <s v="-0"/>
    <s v="10820, 10920, 11020, 11120, 11220, 11320, 11420, 11520, 11620, 11720, 11820, 11920, 12020, 12120, 12220, 12320, 12420, 12520, 12620, 12720, 12820, 12920, 13020, 13120, 13220, 13320, 13420, 13520, 13620, 13720, 13820, 13920, 14020, 14120, 14220, 14320, 14420, 14520, 14620, 14720, 14820, 14920"/>
    <s v="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
    <s v="-0"/>
    <x v="0"/>
    <x v="10"/>
  </r>
  <r>
    <s v="2020"/>
    <s v="2020-03-19 00:00:00"/>
    <s v="2020-03-19 09:42:00"/>
    <s v="Gasto"/>
    <s v="Con Compromiso"/>
    <s v="008"/>
    <x v="6"/>
    <x v="9"/>
    <s v="BONIFICACIÓN POR SERVICIOS PRESTADOS"/>
    <s v="Nación"/>
    <x v="0"/>
    <s v="CSF"/>
    <n v="304634"/>
    <n v="0"/>
    <n v="304634"/>
    <n v="0"/>
    <s v="nomina mes de marzo 2020 terr cesar"/>
    <s v="2220"/>
    <s v="2320, 2420"/>
    <s v="-0"/>
    <s v="10820, 10920, 11020, 11120, 11220, 11320, 11420, 11520, 11620, 11720, 11820, 11920, 12020, 12120, 12220, 12320, 12420, 12520, 12620, 12720, 12820, 12920, 13020, 13120, 13220, 13320, 13420, 13520, 13620, 13720, 13820, 13920, 14020, 14120, 14220, 14320, 14420, 14520, 14620, 14720, 14820, 14920"/>
    <s v="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
    <s v="-0"/>
    <x v="0"/>
    <x v="10"/>
  </r>
  <r>
    <s v="2020"/>
    <s v="2020-03-19 00:00:00"/>
    <s v="2020-03-19 09:42:00"/>
    <s v="Gasto"/>
    <s v="Con Compromiso"/>
    <s v="008"/>
    <x v="6"/>
    <x v="4"/>
    <s v="PRIMA DE VACACIONES"/>
    <s v="Nación"/>
    <x v="0"/>
    <s v="CSF"/>
    <n v="2067942"/>
    <n v="0"/>
    <n v="2067942"/>
    <n v="0"/>
    <s v="nomina mes de marzo 2020 terr cesar"/>
    <s v="2220"/>
    <s v="2320, 2420"/>
    <s v="-0"/>
    <s v="10820, 10920, 11020, 11120, 11220, 11320, 11420, 11520, 11620, 11720, 11820, 11920, 12020, 12120, 12220, 12320, 12420, 12520, 12620, 12720, 12820, 12920, 13020, 13120, 13220, 13320, 13420, 13520, 13620, 13720, 13820, 13920, 14020, 14120, 14220, 14320, 14420, 14520, 14620, 14720, 14820, 14920"/>
    <s v="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
    <s v="-0"/>
    <x v="0"/>
    <x v="10"/>
  </r>
  <r>
    <s v="2020"/>
    <s v="2020-03-19 00:00:00"/>
    <s v="2020-03-19 09:42:00"/>
    <s v="Gasto"/>
    <s v="Con Compromiso"/>
    <s v="008"/>
    <x v="6"/>
    <x v="10"/>
    <s v="SUELDO DE VACACIONES"/>
    <s v="Nación"/>
    <x v="0"/>
    <s v="CSF"/>
    <n v="2769512"/>
    <n v="0"/>
    <n v="2769512"/>
    <n v="0"/>
    <s v="nomina mes de marzo 2020 terr cesar"/>
    <s v="2220"/>
    <s v="2320, 2420"/>
    <s v="-0"/>
    <s v="10820, 10920, 11020, 11120, 11220, 11320, 11420, 11520, 11620, 11720, 11820, 11920, 12020, 12120, 12220, 12320, 12420, 12520, 12620, 12720, 12820, 12920, 13020, 13120, 13220, 13320, 13420, 13520, 13620, 13720, 13820, 13920, 14020, 14120, 14220, 14320, 14420, 14520, 14620, 14720, 14820, 14920"/>
    <s v="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
    <s v="-0"/>
    <x v="0"/>
    <x v="10"/>
  </r>
  <r>
    <s v="2120"/>
    <s v="2020-03-19 00:00:00"/>
    <s v="2020-03-19 12:13:00"/>
    <s v="Gasto"/>
    <s v="Con Compromiso"/>
    <s v="008"/>
    <x v="6"/>
    <x v="11"/>
    <s v="PENSIONES"/>
    <s v="Nación"/>
    <x v="0"/>
    <s v="CSF"/>
    <n v="6425200"/>
    <n v="0"/>
    <n v="6425200"/>
    <n v="0"/>
    <s v="aportes mes de marzo terr cesar"/>
    <s v="2320"/>
    <s v="2520"/>
    <s v="-0"/>
    <s v="15020, 15120, 15220, 15320, 15420, 15520, 15620, 15720, 15820, 15920, 16020, 16120, 16220"/>
    <s v="67420020, 67420120, 67420220, 67420320, 67420420, 67420520, 67420620, 67420720, 67420820, 67420920, 67421020, 67421120, 67421220"/>
    <s v="-0"/>
    <x v="0"/>
    <x v="10"/>
  </r>
  <r>
    <s v="2120"/>
    <s v="2020-03-19 00:00:00"/>
    <s v="2020-03-19 12:13:00"/>
    <s v="Gasto"/>
    <s v="Con Compromiso"/>
    <s v="008"/>
    <x v="6"/>
    <x v="12"/>
    <s v="APORTES AL SENA"/>
    <s v="Nación"/>
    <x v="0"/>
    <s v="CSF"/>
    <n v="974300"/>
    <n v="0"/>
    <n v="974300"/>
    <n v="0"/>
    <s v="aportes mes de marzo terr cesar"/>
    <s v="2320"/>
    <s v="2520"/>
    <s v="-0"/>
    <s v="15020, 15120, 15220, 15320, 15420, 15520, 15620, 15720, 15820, 15920, 16020, 16120, 16220"/>
    <s v="67420020, 67420120, 67420220, 67420320, 67420420, 67420520, 67420620, 67420720, 67420820, 67420920, 67421020, 67421120, 67421220"/>
    <s v="-0"/>
    <x v="0"/>
    <x v="10"/>
  </r>
  <r>
    <s v="2120"/>
    <s v="2020-03-19 00:00:00"/>
    <s v="2020-03-19 12:13:00"/>
    <s v="Gasto"/>
    <s v="Con Compromiso"/>
    <s v="008"/>
    <x v="6"/>
    <x v="13"/>
    <s v="SALUD"/>
    <s v="Nación"/>
    <x v="0"/>
    <s v="CSF"/>
    <n v="4551600"/>
    <n v="0"/>
    <n v="4551600"/>
    <n v="0"/>
    <s v="aportes mes de marzo terr cesar"/>
    <s v="2320"/>
    <s v="2520"/>
    <s v="-0"/>
    <s v="15020, 15120, 15220, 15320, 15420, 15520, 15620, 15720, 15820, 15920, 16020, 16120, 16220"/>
    <s v="67420020, 67420120, 67420220, 67420320, 67420420, 67420520, 67420620, 67420720, 67420820, 67420920, 67421020, 67421120, 67421220"/>
    <s v="-0"/>
    <x v="0"/>
    <x v="10"/>
  </r>
  <r>
    <s v="2120"/>
    <s v="2020-03-19 00:00:00"/>
    <s v="2020-03-19 12:13:00"/>
    <s v="Gasto"/>
    <s v="Con Compromiso"/>
    <s v="008"/>
    <x v="6"/>
    <x v="15"/>
    <s v="APORTES GENERALES AL SISTEMA DE RIESGOS LABORALES"/>
    <s v="Nación"/>
    <x v="0"/>
    <s v="CSF"/>
    <n v="632500"/>
    <n v="0"/>
    <n v="632500"/>
    <n v="0"/>
    <s v="aportes mes de marzo terr cesar"/>
    <s v="2320"/>
    <s v="2520"/>
    <s v="-0"/>
    <s v="15020, 15120, 15220, 15320, 15420, 15520, 15620, 15720, 15820, 15920, 16020, 16120, 16220"/>
    <s v="67420020, 67420120, 67420220, 67420320, 67420420, 67420520, 67420620, 67420720, 67420820, 67420920, 67421020, 67421120, 67421220"/>
    <s v="-0"/>
    <x v="0"/>
    <x v="10"/>
  </r>
  <r>
    <s v="2120"/>
    <s v="2020-03-19 00:00:00"/>
    <s v="2020-03-19 12:13:00"/>
    <s v="Gasto"/>
    <s v="Con Compromiso"/>
    <s v="008"/>
    <x v="6"/>
    <x v="14"/>
    <s v="APORTES AL ICBF"/>
    <s v="Nación"/>
    <x v="0"/>
    <s v="CSF"/>
    <n v="1461400"/>
    <n v="0"/>
    <n v="1461400"/>
    <n v="0"/>
    <s v="aportes mes de marzo terr cesar"/>
    <s v="2320"/>
    <s v="2520"/>
    <s v="-0"/>
    <s v="15020, 15120, 15220, 15320, 15420, 15520, 15620, 15720, 15820, 15920, 16020, 16120, 16220"/>
    <s v="67420020, 67420120, 67420220, 67420320, 67420420, 67420520, 67420620, 67420720, 67420820, 67420920, 67421020, 67421120, 67421220"/>
    <s v="-0"/>
    <x v="0"/>
    <x v="10"/>
  </r>
  <r>
    <s v="2120"/>
    <s v="2020-03-19 00:00:00"/>
    <s v="2020-03-19 12:13:00"/>
    <s v="Gasto"/>
    <s v="Con Compromiso"/>
    <s v="008"/>
    <x v="6"/>
    <x v="16"/>
    <s v="CAJAS DE COMPENSACIÓN FAMILIAR"/>
    <s v="Nación"/>
    <x v="0"/>
    <s v="CSF"/>
    <n v="1947900"/>
    <n v="0"/>
    <n v="1947900"/>
    <n v="0"/>
    <s v="aportes mes de marzo terr cesar"/>
    <s v="2320"/>
    <s v="2520"/>
    <s v="-0"/>
    <s v="15020, 15120, 15220, 15320, 15420, 15520, 15620, 15720, 15820, 15920, 16020, 16120, 16220"/>
    <s v="67420020, 67420120, 67420220, 67420320, 67420420, 67420520, 67420620, 67420720, 67420820, 67420920, 67421020, 67421120, 67421220"/>
    <s v="-0"/>
    <x v="0"/>
    <x v="10"/>
  </r>
  <r>
    <s v="2220"/>
    <s v="2020-04-06 00:00:00"/>
    <s v="2020-04-06 20:55:00"/>
    <s v="Gasto"/>
    <s v="Con Compromiso"/>
    <s v="0510"/>
    <x v="6"/>
    <x v="23"/>
    <s v="ADQUISICIÓN DE BIENES Y SERVICIOS - SERVICIO DE AVALÚOS - ACTUALIZACIÓN  Y GESTIÓN CATASTRAL  NACIONAL"/>
    <s v="Propios"/>
    <x v="1"/>
    <s v="CSF"/>
    <n v="76807890"/>
    <n v="-10910666"/>
    <n v="65897224"/>
    <n v="0"/>
    <s v="CONTRATACION PERITOS DE AVALUOS TERR CESAR"/>
    <s v="2420"/>
    <s v="4520, 4620, 4720, 4820"/>
    <s v="9520, 12220, 13120, 14520"/>
    <s v="42120, 48220, 48720, 49520, 50820, 55120, 55220, 62920, 63020, 63120, 71820, 83020"/>
    <s v="208934120, 241093520, 245955120, 256795220, 272639920, 272640620, 313268220, 315297520, 315300620, 353155220, 386921620"/>
    <s v="-0"/>
    <x v="1"/>
    <x v="2"/>
  </r>
  <r>
    <s v="2320"/>
    <s v="2020-04-15 00:00:00"/>
    <s v="2020-04-15 11:45:00"/>
    <s v="Gasto"/>
    <s v="Con Compromiso"/>
    <s v="008"/>
    <x v="6"/>
    <x v="3"/>
    <s v="AUXILIO DE TRANSPORTE"/>
    <s v="Nación"/>
    <x v="0"/>
    <s v="CSF"/>
    <n v="1337102"/>
    <n v="0"/>
    <n v="1337102"/>
    <n v="0"/>
    <s v="nomina de abril 2020 terr cesar"/>
    <s v="2520"/>
    <s v="4120, 4220"/>
    <s v="-0"/>
    <s v="16620, 16720, 16820, 16920, 17020, 17120, 17220, 17320, 17420, 17520, 17620, 17720, 17820, 17920, 18020, 18120, 18220, 18320, 18420, 18520, 18620, 18720, 18820, 18920, 19020, 19120, 19220, 19320"/>
    <s v="98631820, 98631920, 98632020, 98632120, 98632220, 98632320, 98632420, 98632520, 98632620, 98632720, 98632820, 98633020, 98633120, 98633220, 98633320, 98633420, 98633520, 98633620, 98633720, 98633820, 98633920, 98634020, 98634120, 98634220, 98634420, 98634520, 98634620, 98634720"/>
    <s v="-0"/>
    <x v="0"/>
    <x v="10"/>
  </r>
  <r>
    <s v="2320"/>
    <s v="2020-04-15 00:00:00"/>
    <s v="2020-04-15 11:45:00"/>
    <s v="Gasto"/>
    <s v="Con Compromiso"/>
    <s v="008"/>
    <x v="6"/>
    <x v="4"/>
    <s v="PRIMA DE VACACIONES"/>
    <s v="Nación"/>
    <x v="0"/>
    <s v="CSF"/>
    <n v="1206014"/>
    <n v="-1206014"/>
    <n v="0"/>
    <n v="0"/>
    <s v="nomina de abril 2020 terr cesar"/>
    <s v="2520"/>
    <s v="4120, 4220"/>
    <s v="-0"/>
    <s v="16620, 16720, 16820, 16920, 17020, 17120, 17220, 17320, 17420, 17520, 17620, 17720, 17820, 17920, 18020, 18120, 18220, 18320, 18420, 18520, 18620, 18720, 18820, 18920, 19020, 19120, 19220, 19320"/>
    <s v="98631820, 98631920, 98632020, 98632120, 98632220, 98632320, 98632420, 98632520, 98632620, 98632720, 98632820, 98633020, 98633120, 98633220, 98633320, 98633420, 98633520, 98633620, 98633720, 98633820, 98633920, 98634020, 98634120, 98634220, 98634420, 98634520, 98634620, 98634720"/>
    <s v="-0"/>
    <x v="0"/>
    <x v="10"/>
  </r>
  <r>
    <s v="2320"/>
    <s v="2020-04-15 00:00:00"/>
    <s v="2020-04-15 11:45:00"/>
    <s v="Gasto"/>
    <s v="Con Compromiso"/>
    <s v="008"/>
    <x v="6"/>
    <x v="8"/>
    <s v="SUELDO BÁSICO"/>
    <s v="Nación"/>
    <x v="0"/>
    <s v="CSF"/>
    <n v="42943152"/>
    <n v="0"/>
    <n v="42943152"/>
    <n v="0"/>
    <s v="nomina de abril 2020 terr cesar"/>
    <s v="2520"/>
    <s v="4120, 4220"/>
    <s v="-0"/>
    <s v="16620, 16720, 16820, 16920, 17020, 17120, 17220, 17320, 17420, 17520, 17620, 17720, 17820, 17920, 18020, 18120, 18220, 18320, 18420, 18520, 18620, 18720, 18820, 18920, 19020, 19120, 19220, 19320"/>
    <s v="98631820, 98631920, 98632020, 98632120, 98632220, 98632320, 98632420, 98632520, 98632620, 98632720, 98632820, 98633020, 98633120, 98633220, 98633320, 98633420, 98633520, 98633620, 98633720, 98633820, 98633920, 98634020, 98634120, 98634220, 98634420, 98634520, 98634620, 98634720"/>
    <s v="-0"/>
    <x v="0"/>
    <x v="10"/>
  </r>
  <r>
    <s v="2320"/>
    <s v="2020-04-15 00:00:00"/>
    <s v="2020-04-15 11:45:00"/>
    <s v="Gasto"/>
    <s v="Con Compromiso"/>
    <s v="008"/>
    <x v="6"/>
    <x v="9"/>
    <s v="BONIFICACIÓN POR SERVICIOS PRESTADOS"/>
    <s v="Nación"/>
    <x v="0"/>
    <s v="CSF"/>
    <n v="1963677"/>
    <n v="0"/>
    <n v="1963677"/>
    <n v="0"/>
    <s v="nomina de abril 2020 terr cesar"/>
    <s v="2520"/>
    <s v="4120, 4220"/>
    <s v="-0"/>
    <s v="16620, 16720, 16820, 16920, 17020, 17120, 17220, 17320, 17420, 17520, 17620, 17720, 17820, 17920, 18020, 18120, 18220, 18320, 18420, 18520, 18620, 18720, 18820, 18920, 19020, 19120, 19220, 19320"/>
    <s v="98631820, 98631920, 98632020, 98632120, 98632220, 98632320, 98632420, 98632520, 98632620, 98632720, 98632820, 98633020, 98633120, 98633220, 98633320, 98633420, 98633520, 98633620, 98633720, 98633820, 98633920, 98634020, 98634120, 98634220, 98634420, 98634520, 98634620, 98634720"/>
    <s v="-0"/>
    <x v="0"/>
    <x v="10"/>
  </r>
  <r>
    <s v="2320"/>
    <s v="2020-04-15 00:00:00"/>
    <s v="2020-04-15 11:45:00"/>
    <s v="Gasto"/>
    <s v="Con Compromiso"/>
    <s v="008"/>
    <x v="6"/>
    <x v="7"/>
    <s v="BONIFICACIÓN ESPECIAL DE RECREACIÓN"/>
    <s v="Nación"/>
    <x v="0"/>
    <s v="CSF"/>
    <n v="84297"/>
    <n v="-84297"/>
    <n v="0"/>
    <n v="0"/>
    <s v="nomina de abril 2020 terr cesar"/>
    <s v="2520"/>
    <s v="4120, 4220"/>
    <s v="-0"/>
    <s v="16620, 16720, 16820, 16920, 17020, 17120, 17220, 17320, 17420, 17520, 17620, 17720, 17820, 17920, 18020, 18120, 18220, 18320, 18420, 18520, 18620, 18720, 18820, 18920, 19020, 19120, 19220, 19320"/>
    <s v="98631820, 98631920, 98632020, 98632120, 98632220, 98632320, 98632420, 98632520, 98632620, 98632720, 98632820, 98633020, 98633120, 98633220, 98633320, 98633420, 98633520, 98633620, 98633720, 98633820, 98633920, 98634020, 98634120, 98634220, 98634420, 98634520, 98634620, 98634720"/>
    <s v="-0"/>
    <x v="0"/>
    <x v="10"/>
  </r>
  <r>
    <s v="2320"/>
    <s v="2020-04-15 00:00:00"/>
    <s v="2020-04-15 11:45:00"/>
    <s v="Gasto"/>
    <s v="Con Compromiso"/>
    <s v="008"/>
    <x v="6"/>
    <x v="6"/>
    <s v="SUBSIDIO DE ALIMENTACIÓN"/>
    <s v="Nación"/>
    <x v="0"/>
    <s v="CSF"/>
    <n v="1057568"/>
    <n v="0"/>
    <n v="1057568"/>
    <n v="0"/>
    <s v="nomina de abril 2020 terr cesar"/>
    <s v="2520"/>
    <s v="4120, 4220"/>
    <s v="-0"/>
    <s v="16620, 16720, 16820, 16920, 17020, 17120, 17220, 17320, 17420, 17520, 17620, 17720, 17820, 17920, 18020, 18120, 18220, 18320, 18420, 18520, 18620, 18720, 18820, 18920, 19020, 19120, 19220, 19320"/>
    <s v="98631820, 98631920, 98632020, 98632120, 98632220, 98632320, 98632420, 98632520, 98632620, 98632720, 98632820, 98633020, 98633120, 98633220, 98633320, 98633420, 98633520, 98633620, 98633720, 98633820, 98633920, 98634020, 98634120, 98634220, 98634420, 98634520, 98634620, 98634720"/>
    <s v="-0"/>
    <x v="0"/>
    <x v="10"/>
  </r>
  <r>
    <s v="2320"/>
    <s v="2020-04-15 00:00:00"/>
    <s v="2020-04-15 11:45:00"/>
    <s v="Gasto"/>
    <s v="Con Compromiso"/>
    <s v="008"/>
    <x v="6"/>
    <x v="10"/>
    <s v="SUELDO DE VACACIONES"/>
    <s v="Nación"/>
    <x v="0"/>
    <s v="CSF"/>
    <n v="1018412"/>
    <n v="-1018412"/>
    <n v="0"/>
    <n v="0"/>
    <s v="nomina de abril 2020 terr cesar"/>
    <s v="2520"/>
    <s v="4120, 4220"/>
    <s v="-0"/>
    <s v="16620, 16720, 16820, 16920, 17020, 17120, 17220, 17320, 17420, 17520, 17620, 17720, 17820, 17920, 18020, 18120, 18220, 18320, 18420, 18520, 18620, 18720, 18820, 18920, 19020, 19120, 19220, 19320"/>
    <s v="98631820, 98631920, 98632020, 98632120, 98632220, 98632320, 98632420, 98632520, 98632620, 98632720, 98632820, 98633020, 98633120, 98633220, 98633320, 98633420, 98633520, 98633620, 98633720, 98633820, 98633920, 98634020, 98634120, 98634220, 98634420, 98634520, 98634620, 98634720"/>
    <s v="-0"/>
    <x v="0"/>
    <x v="10"/>
  </r>
  <r>
    <s v="2420"/>
    <s v="2020-04-21 00:00:00"/>
    <s v="2020-04-21 11:59:00"/>
    <s v="Gasto"/>
    <s v="Con Compromiso"/>
    <s v="0200"/>
    <x v="6"/>
    <x v="25"/>
    <s v="ADQUISICIÓN DE BIENES Y SERVICIOS - SERVICIO DE IMPLEMENTACIÓN SISTEMAS DE GESTIÓN - FORTALECIMIENTO DE LA GESTIÓN INSTITUCIONAL DEL IGAC A NIVEL   NACIONAL"/>
    <s v="Propios"/>
    <x v="1"/>
    <s v="CSF"/>
    <n v="24269760"/>
    <n v="-1517220"/>
    <n v="22752540"/>
    <n v="0"/>
    <s v="prestacion de servicio para adelantar el proceso de la gestion en planeacion en la terr cesar"/>
    <s v="2620"/>
    <s v="4920"/>
    <s v="7720"/>
    <s v="36920, 47820, 47920, 54920, 56920, 71620, 79820, 82320"/>
    <s v="193016520, 234936720, 234937720, 272637020, 286645620, 341789620, 378495020, 383892620"/>
    <s v="-0"/>
    <x v="1"/>
    <x v="3"/>
  </r>
  <r>
    <s v="2520"/>
    <s v="2020-04-24 00:00:00"/>
    <s v="2020-04-24 12:55:00"/>
    <s v="Gasto"/>
    <s v="Con Compromiso"/>
    <s v="008"/>
    <x v="6"/>
    <x v="10"/>
    <s v="SUELDO DE VACACIONES"/>
    <s v="Nación"/>
    <x v="0"/>
    <s v="CSF"/>
    <n v="1018412"/>
    <n v="0"/>
    <n v="1018412"/>
    <n v="0"/>
    <s v="nomina"/>
    <s v="2720"/>
    <s v="4320"/>
    <s v="-0"/>
    <s v="19420"/>
    <s v="100982120"/>
    <s v="-0"/>
    <x v="0"/>
    <x v="10"/>
  </r>
  <r>
    <s v="2520"/>
    <s v="2020-04-24 00:00:00"/>
    <s v="2020-04-24 12:55:00"/>
    <s v="Gasto"/>
    <s v="Con Compromiso"/>
    <s v="008"/>
    <x v="6"/>
    <x v="7"/>
    <s v="BONIFICACIÓN ESPECIAL DE RECREACIÓN"/>
    <s v="Nación"/>
    <x v="0"/>
    <s v="CSF"/>
    <n v="84297"/>
    <n v="0"/>
    <n v="84297"/>
    <n v="0"/>
    <s v="nomina"/>
    <s v="2720"/>
    <s v="4320"/>
    <s v="-0"/>
    <s v="19420"/>
    <s v="100982120"/>
    <s v="-0"/>
    <x v="0"/>
    <x v="10"/>
  </r>
  <r>
    <s v="2520"/>
    <s v="2020-04-24 00:00:00"/>
    <s v="2020-04-24 12:55:00"/>
    <s v="Gasto"/>
    <s v="Con Compromiso"/>
    <s v="008"/>
    <x v="6"/>
    <x v="4"/>
    <s v="PRIMA DE VACACIONES"/>
    <s v="Nación"/>
    <x v="0"/>
    <s v="CSF"/>
    <n v="1206014"/>
    <n v="0"/>
    <n v="1206014"/>
    <n v="0"/>
    <s v="nomina"/>
    <s v="2720"/>
    <s v="4320"/>
    <s v="-0"/>
    <s v="19420"/>
    <s v="100982120"/>
    <s v="-0"/>
    <x v="0"/>
    <x v="10"/>
  </r>
  <r>
    <s v="2620"/>
    <s v="2020-04-24 00:00:00"/>
    <s v="2020-04-24 20:57:00"/>
    <s v="Gasto"/>
    <s v="Con Compromiso"/>
    <s v="008"/>
    <x v="6"/>
    <x v="15"/>
    <s v="APORTES GENERALES AL SISTEMA DE RIESGOS LABORALES"/>
    <s v="Nación"/>
    <x v="0"/>
    <s v="CSF"/>
    <n v="712900"/>
    <n v="0"/>
    <n v="712900"/>
    <n v="0"/>
    <s v="aportes cabril"/>
    <s v="2820"/>
    <s v="4420"/>
    <s v="-0"/>
    <s v="19520, 19620, 19720, 19820, 19920, 20020, 20120, 20220, 20320, 20420, 20520, 20620, 20720"/>
    <s v="101994920, 101995020, 101995120, 101995220, 101995320, 101995420, 101995520, 101995620, 101995720, 101995820, 101995920, 101996020, 101996120"/>
    <s v="-0"/>
    <x v="0"/>
    <x v="10"/>
  </r>
  <r>
    <s v="2620"/>
    <s v="2020-04-24 00:00:00"/>
    <s v="2020-04-24 20:57:00"/>
    <s v="Gasto"/>
    <s v="Con Compromiso"/>
    <s v="008"/>
    <x v="6"/>
    <x v="16"/>
    <s v="CAJAS DE COMPENSACIÓN FAMILIAR"/>
    <s v="Nación"/>
    <x v="0"/>
    <s v="CSF"/>
    <n v="2179800"/>
    <n v="0"/>
    <n v="2179800"/>
    <n v="0"/>
    <s v="aportes cabril"/>
    <s v="2820"/>
    <s v="4420"/>
    <s v="-0"/>
    <s v="19520, 19620, 19720, 19820, 19920, 20020, 20120, 20220, 20320, 20420, 20520, 20620, 20720"/>
    <s v="101994920, 101995020, 101995120, 101995220, 101995320, 101995420, 101995520, 101995620, 101995720, 101995820, 101995920, 101996020, 101996120"/>
    <s v="-0"/>
    <x v="0"/>
    <x v="10"/>
  </r>
  <r>
    <s v="2620"/>
    <s v="2020-04-24 00:00:00"/>
    <s v="2020-04-24 20:57:00"/>
    <s v="Gasto"/>
    <s v="Con Compromiso"/>
    <s v="008"/>
    <x v="6"/>
    <x v="12"/>
    <s v="APORTES AL SENA"/>
    <s v="Nación"/>
    <x v="0"/>
    <s v="CSF"/>
    <n v="1090600"/>
    <n v="0"/>
    <n v="1090600"/>
    <n v="0"/>
    <s v="aportes cabril"/>
    <s v="2820"/>
    <s v="4420"/>
    <s v="-0"/>
    <s v="19520, 19620, 19720, 19820, 19920, 20020, 20120, 20220, 20320, 20420, 20520, 20620, 20720"/>
    <s v="101994920, 101995020, 101995120, 101995220, 101995320, 101995420, 101995520, 101995620, 101995720, 101995820, 101995920, 101996020, 101996120"/>
    <s v="-0"/>
    <x v="0"/>
    <x v="10"/>
  </r>
  <r>
    <s v="2620"/>
    <s v="2020-04-24 00:00:00"/>
    <s v="2020-04-24 20:57:00"/>
    <s v="Gasto"/>
    <s v="Con Compromiso"/>
    <s v="008"/>
    <x v="6"/>
    <x v="13"/>
    <s v="SALUD"/>
    <s v="Nación"/>
    <x v="0"/>
    <s v="CSF"/>
    <n v="4729172"/>
    <n v="0"/>
    <n v="4729172"/>
    <n v="0"/>
    <s v="aportes cabril"/>
    <s v="2820"/>
    <s v="4420"/>
    <s v="-0"/>
    <s v="19520, 19620, 19720, 19820, 19920, 20020, 20120, 20220, 20320, 20420, 20520, 20620, 20720"/>
    <s v="101994920, 101995020, 101995120, 101995220, 101995320, 101995420, 101995520, 101995620, 101995720, 101995820, 101995920, 101996020, 101996120"/>
    <s v="-0"/>
    <x v="0"/>
    <x v="10"/>
  </r>
  <r>
    <s v="2620"/>
    <s v="2020-04-24 00:00:00"/>
    <s v="2020-04-24 20:57:00"/>
    <s v="Gasto"/>
    <s v="Con Compromiso"/>
    <s v="008"/>
    <x v="6"/>
    <x v="11"/>
    <s v="PENSIONES"/>
    <s v="Nación"/>
    <x v="0"/>
    <s v="CSF"/>
    <n v="1641125"/>
    <n v="0"/>
    <n v="1641125"/>
    <n v="0"/>
    <s v="aportes cabril"/>
    <s v="2820"/>
    <s v="4420"/>
    <s v="-0"/>
    <s v="19520, 19620, 19720, 19820, 19920, 20020, 20120, 20220, 20320, 20420, 20520, 20620, 20720"/>
    <s v="101994920, 101995020, 101995120, 101995220, 101995320, 101995420, 101995520, 101995620, 101995720, 101995820, 101995920, 101996020, 101996120"/>
    <s v="-0"/>
    <x v="0"/>
    <x v="10"/>
  </r>
  <r>
    <s v="2620"/>
    <s v="2020-04-24 00:00:00"/>
    <s v="2020-04-24 20:57:00"/>
    <s v="Gasto"/>
    <s v="Con Compromiso"/>
    <s v="008"/>
    <x v="6"/>
    <x v="14"/>
    <s v="APORTES AL ICBF"/>
    <s v="Nación"/>
    <x v="0"/>
    <s v="CSF"/>
    <n v="1634400"/>
    <n v="0"/>
    <n v="1634400"/>
    <n v="0"/>
    <s v="aportes cabril"/>
    <s v="2820"/>
    <s v="4420"/>
    <s v="-0"/>
    <s v="19520, 19620, 19720, 19820, 19920, 20020, 20120, 20220, 20320, 20420, 20520, 20620, 20720"/>
    <s v="101994920, 101995020, 101995120, 101995220, 101995320, 101995420, 101995520, 101995620, 101995720, 101995820, 101995920, 101996020, 101996120"/>
    <s v="-0"/>
    <x v="0"/>
    <x v="10"/>
  </r>
  <r>
    <s v="2720"/>
    <s v="2020-05-19 00:00:00"/>
    <s v="2020-05-19 17:56:00"/>
    <s v="Gasto"/>
    <s v="Con Compromiso"/>
    <s v="008"/>
    <x v="6"/>
    <x v="6"/>
    <s v="SUBSIDIO DE ALIMENTACIÓN"/>
    <s v="Nación"/>
    <x v="0"/>
    <s v="CSF"/>
    <n v="1015706"/>
    <n v="0"/>
    <n v="1015706"/>
    <n v="0"/>
    <s v="nomina mes de mayo 2020 terr cesar"/>
    <s v="2920"/>
    <s v="5020, 5120"/>
    <s v="-0"/>
    <s v="22220, 22320, 22420, 22520, 22620, 22720, 22820, 22920, 23020, 23120, 23220, 23320, 23420, 23520, 23620, 23720, 23820, 23920, 24020, 24120, 24220, 24320, 24420, 24520, 24620"/>
    <s v="125768420, 125768520, 125768620, 125768720, 125768820, 125768920, 125769020, 125769120, 125769220, 125769320, 125769420, 125769520, 125769620, 125769720, 125769820, 125769920, 125770020, 125770120, 125770220, 125770320, 125770420, 125770520, 125770620, 125770720, 125770820"/>
    <s v="-0"/>
    <x v="0"/>
    <x v="10"/>
  </r>
  <r>
    <s v="2720"/>
    <s v="2020-05-19 00:00:00"/>
    <s v="2020-05-19 17:56:00"/>
    <s v="Gasto"/>
    <s v="Con Compromiso"/>
    <s v="008"/>
    <x v="6"/>
    <x v="7"/>
    <s v="BONIFICACIÓN ESPECIAL DE RECREACIÓN"/>
    <s v="Nación"/>
    <x v="0"/>
    <s v="CSF"/>
    <n v="122449"/>
    <n v="0"/>
    <n v="122449"/>
    <n v="0"/>
    <s v="nomina mes de mayo 2020 terr cesar"/>
    <s v="2920"/>
    <s v="5020, 5120"/>
    <s v="-0"/>
    <s v="22220, 22320, 22420, 22520, 22620, 22720, 22820, 22920, 23020, 23120, 23220, 23320, 23420, 23520, 23620, 23720, 23820, 23920, 24020, 24120, 24220, 24320, 24420, 24520, 24620"/>
    <s v="125768420, 125768520, 125768620, 125768720, 125768820, 125768920, 125769020, 125769120, 125769220, 125769320, 125769420, 125769520, 125769620, 125769720, 125769820, 125769920, 125770020, 125770120, 125770220, 125770320, 125770420, 125770520, 125770620, 125770720, 125770820"/>
    <s v="-0"/>
    <x v="0"/>
    <x v="10"/>
  </r>
  <r>
    <s v="2720"/>
    <s v="2020-05-19 00:00:00"/>
    <s v="2020-05-19 17:56:00"/>
    <s v="Gasto"/>
    <s v="Con Compromiso"/>
    <s v="008"/>
    <x v="6"/>
    <x v="8"/>
    <s v="SUELDO BÁSICO"/>
    <s v="Nación"/>
    <x v="0"/>
    <s v="CSF"/>
    <n v="42810657"/>
    <n v="0"/>
    <n v="42810657"/>
    <n v="0"/>
    <s v="nomina mes de mayo 2020 terr cesar"/>
    <s v="2920"/>
    <s v="5020, 5120"/>
    <s v="-0"/>
    <s v="22220, 22320, 22420, 22520, 22620, 22720, 22820, 22920, 23020, 23120, 23220, 23320, 23420, 23520, 23620, 23720, 23820, 23920, 24020, 24120, 24220, 24320, 24420, 24520, 24620"/>
    <s v="125768420, 125768520, 125768620, 125768720, 125768820, 125768920, 125769020, 125769120, 125769220, 125769320, 125769420, 125769520, 125769620, 125769720, 125769820, 125769920, 125770020, 125770120, 125770220, 125770320, 125770420, 125770520, 125770620, 125770720, 125770820"/>
    <s v="-0"/>
    <x v="0"/>
    <x v="10"/>
  </r>
  <r>
    <s v="2720"/>
    <s v="2020-05-19 00:00:00"/>
    <s v="2020-05-19 17:56:00"/>
    <s v="Gasto"/>
    <s v="Con Compromiso"/>
    <s v="008"/>
    <x v="6"/>
    <x v="9"/>
    <s v="BONIFICACIÓN POR SERVICIOS PRESTADOS"/>
    <s v="Nación"/>
    <x v="0"/>
    <s v="CSF"/>
    <n v="918365"/>
    <n v="0"/>
    <n v="918365"/>
    <n v="0"/>
    <s v="nomina mes de mayo 2020 terr cesar"/>
    <s v="2920"/>
    <s v="5020, 5120"/>
    <s v="-0"/>
    <s v="22220, 22320, 22420, 22520, 22620, 22720, 22820, 22920, 23020, 23120, 23220, 23320, 23420, 23520, 23620, 23720, 23820, 23920, 24020, 24120, 24220, 24320, 24420, 24520, 24620"/>
    <s v="125768420, 125768520, 125768620, 125768720, 125768820, 125768920, 125769020, 125769120, 125769220, 125769320, 125769420, 125769520, 125769620, 125769720, 125769820, 125769920, 125770020, 125770120, 125770220, 125770320, 125770420, 125770520, 125770620, 125770720, 125770820"/>
    <s v="-0"/>
    <x v="0"/>
    <x v="10"/>
  </r>
  <r>
    <s v="2720"/>
    <s v="2020-05-19 00:00:00"/>
    <s v="2020-05-19 17:56:00"/>
    <s v="Gasto"/>
    <s v="Con Compromiso"/>
    <s v="008"/>
    <x v="6"/>
    <x v="3"/>
    <s v="AUXILIO DE TRANSPORTE"/>
    <s v="Nación"/>
    <x v="0"/>
    <s v="CSF"/>
    <n v="1271961"/>
    <n v="0"/>
    <n v="1271961"/>
    <n v="0"/>
    <s v="nomina mes de mayo 2020 terr cesar"/>
    <s v="2920"/>
    <s v="5020, 5120"/>
    <s v="-0"/>
    <s v="22220, 22320, 22420, 22520, 22620, 22720, 22820, 22920, 23020, 23120, 23220, 23320, 23420, 23520, 23620, 23720, 23820, 23920, 24020, 24120, 24220, 24320, 24420, 24520, 24620"/>
    <s v="125768420, 125768520, 125768620, 125768720, 125768820, 125768920, 125769020, 125769120, 125769220, 125769320, 125769420, 125769520, 125769620, 125769720, 125769820, 125769920, 125770020, 125770120, 125770220, 125770320, 125770420, 125770520, 125770620, 125770720, 125770820"/>
    <s v="-0"/>
    <x v="0"/>
    <x v="10"/>
  </r>
  <r>
    <s v="2720"/>
    <s v="2020-05-19 00:00:00"/>
    <s v="2020-05-19 17:56:00"/>
    <s v="Gasto"/>
    <s v="Con Compromiso"/>
    <s v="008"/>
    <x v="6"/>
    <x v="10"/>
    <s v="SUELDO DE VACACIONES"/>
    <s v="Nación"/>
    <x v="0"/>
    <s v="CSF"/>
    <n v="1856693"/>
    <n v="0"/>
    <n v="1856693"/>
    <n v="0"/>
    <s v="nomina mes de mayo 2020 terr cesar"/>
    <s v="2920"/>
    <s v="5020, 5120"/>
    <s v="-0"/>
    <s v="22220, 22320, 22420, 22520, 22620, 22720, 22820, 22920, 23020, 23120, 23220, 23320, 23420, 23520, 23620, 23720, 23820, 23920, 24020, 24120, 24220, 24320, 24420, 24520, 24620"/>
    <s v="125768420, 125768520, 125768620, 125768720, 125768820, 125768920, 125769020, 125769120, 125769220, 125769320, 125769420, 125769520, 125769620, 125769720, 125769820, 125769920, 125770020, 125770120, 125770220, 125770320, 125770420, 125770520, 125770620, 125770720, 125770820"/>
    <s v="-0"/>
    <x v="0"/>
    <x v="10"/>
  </r>
  <r>
    <s v="2720"/>
    <s v="2020-05-19 00:00:00"/>
    <s v="2020-05-19 17:56:00"/>
    <s v="Gasto"/>
    <s v="Con Compromiso"/>
    <s v="008"/>
    <x v="6"/>
    <x v="4"/>
    <s v="PRIMA DE VACACIONES"/>
    <s v="Nación"/>
    <x v="0"/>
    <s v="CSF"/>
    <n v="1606753"/>
    <n v="0"/>
    <n v="1606753"/>
    <n v="0"/>
    <s v="nomina mes de mayo 2020 terr cesar"/>
    <s v="2920"/>
    <s v="5020, 5120"/>
    <s v="-0"/>
    <s v="22220, 22320, 22420, 22520, 22620, 22720, 22820, 22920, 23020, 23120, 23220, 23320, 23420, 23520, 23620, 23720, 23820, 23920, 24020, 24120, 24220, 24320, 24420, 24520, 24620"/>
    <s v="125768420, 125768520, 125768620, 125768720, 125768820, 125768920, 125769020, 125769120, 125769220, 125769320, 125769420, 125769520, 125769620, 125769720, 125769820, 125769920, 125770020, 125770120, 125770220, 125770320, 125770420, 125770520, 125770620, 125770720, 125770820"/>
    <s v="-0"/>
    <x v="0"/>
    <x v="10"/>
  </r>
  <r>
    <s v="2820"/>
    <s v="2020-05-26 00:00:00"/>
    <s v="2020-05-26 11:35:00"/>
    <s v="Gasto"/>
    <s v="Con Compromiso"/>
    <s v="008"/>
    <x v="6"/>
    <x v="13"/>
    <s v="SALUD"/>
    <s v="Nación"/>
    <x v="0"/>
    <s v="CSF"/>
    <n v="4235400"/>
    <n v="0"/>
    <n v="4235400"/>
    <n v="0"/>
    <s v="aportes mes de mayo 2020"/>
    <s v="3020"/>
    <s v="5220"/>
    <s v="-0"/>
    <s v="25020, 25120, 25220, 25320, 25420, 25520, 25620, 25720, 25820, 25920, 26020, 26120, 26220"/>
    <s v="129313720, 129313820, 129313920, 129314020, 129314120, 129314220, 129314320, 129314420, 129314520, 129314620, 129314720, 129314820, 129314920"/>
    <s v="-0"/>
    <x v="0"/>
    <x v="10"/>
  </r>
  <r>
    <s v="2820"/>
    <s v="2020-05-26 00:00:00"/>
    <s v="2020-05-26 11:35:00"/>
    <s v="Gasto"/>
    <s v="Con Compromiso"/>
    <s v="008"/>
    <x v="6"/>
    <x v="16"/>
    <s v="CAJAS DE COMPENSACIÓN FAMILIAR"/>
    <s v="Nación"/>
    <x v="0"/>
    <s v="CSF"/>
    <n v="2044103"/>
    <n v="0"/>
    <n v="2044103"/>
    <n v="0"/>
    <s v="aportes mes de mayo 2020"/>
    <s v="3020"/>
    <s v="5220"/>
    <s v="-0"/>
    <s v="25020, 25120, 25220, 25320, 25420, 25520, 25620, 25720, 25820, 25920, 26020, 26120, 26220"/>
    <s v="129313720, 129313820, 129313920, 129314020, 129314120, 129314220, 129314320, 129314420, 129314520, 129314620, 129314720, 129314820, 129314920"/>
    <s v="-0"/>
    <x v="0"/>
    <x v="10"/>
  </r>
  <r>
    <s v="2820"/>
    <s v="2020-05-26 00:00:00"/>
    <s v="2020-05-26 11:35:00"/>
    <s v="Gasto"/>
    <s v="Con Compromiso"/>
    <s v="008"/>
    <x v="6"/>
    <x v="12"/>
    <s v="APORTES AL SENA"/>
    <s v="Nación"/>
    <x v="0"/>
    <s v="CSF"/>
    <n v="979900"/>
    <n v="0"/>
    <n v="979900"/>
    <n v="0"/>
    <s v="aportes mes de mayo 2020"/>
    <s v="3020"/>
    <s v="5220"/>
    <s v="-0"/>
    <s v="25020, 25120, 25220, 25320, 25420, 25520, 25620, 25720, 25820, 25920, 26020, 26120, 26220"/>
    <s v="129313720, 129313820, 129313920, 129314020, 129314120, 129314220, 129314320, 129314420, 129314520, 129314620, 129314720, 129314820, 129314920"/>
    <s v="-0"/>
    <x v="0"/>
    <x v="10"/>
  </r>
  <r>
    <s v="2820"/>
    <s v="2020-05-26 00:00:00"/>
    <s v="2020-05-26 11:35:00"/>
    <s v="Gasto"/>
    <s v="Con Compromiso"/>
    <s v="008"/>
    <x v="6"/>
    <x v="14"/>
    <s v="APORTES AL ICBF"/>
    <s v="Nación"/>
    <x v="0"/>
    <s v="CSF"/>
    <n v="1469700"/>
    <n v="0"/>
    <n v="1469700"/>
    <n v="0"/>
    <s v="aportes mes de mayo 2020"/>
    <s v="3020"/>
    <s v="5220"/>
    <s v="-0"/>
    <s v="25020, 25120, 25220, 25320, 25420, 25520, 25620, 25720, 25820, 25920, 26020, 26120, 26220"/>
    <s v="129313720, 129313820, 129313920, 129314020, 129314120, 129314220, 129314320, 129314420, 129314520, 129314620, 129314720, 129314820, 129314920"/>
    <s v="-0"/>
    <x v="0"/>
    <x v="10"/>
  </r>
  <r>
    <s v="2820"/>
    <s v="2020-05-26 00:00:00"/>
    <s v="2020-05-26 11:35:00"/>
    <s v="Gasto"/>
    <s v="Con Compromiso"/>
    <s v="008"/>
    <x v="6"/>
    <x v="15"/>
    <s v="APORTES GENERALES AL SISTEMA DE RIESGOS LABORALES"/>
    <s v="Nación"/>
    <x v="0"/>
    <s v="CSF"/>
    <n v="633200"/>
    <n v="0"/>
    <n v="633200"/>
    <n v="0"/>
    <s v="aportes mes de mayo 2020"/>
    <s v="3020"/>
    <s v="5220"/>
    <s v="-0"/>
    <s v="25020, 25120, 25220, 25320, 25420, 25520, 25620, 25720, 25820, 25920, 26020, 26120, 26220"/>
    <s v="129313720, 129313820, 129313920, 129314020, 129314120, 129314220, 129314320, 129314420, 129314520, 129314620, 129314720, 129314820, 129314920"/>
    <s v="-0"/>
    <x v="0"/>
    <x v="10"/>
  </r>
  <r>
    <s v="2820"/>
    <s v="2020-05-26 00:00:00"/>
    <s v="2020-05-26 11:35:00"/>
    <s v="Gasto"/>
    <s v="Con Compromiso"/>
    <s v="008"/>
    <x v="6"/>
    <x v="11"/>
    <s v="PENSIONES"/>
    <s v="Nación"/>
    <x v="0"/>
    <s v="CSF"/>
    <n v="5978800"/>
    <n v="0"/>
    <n v="5978800"/>
    <n v="0"/>
    <s v="aportes mes de mayo 2020"/>
    <s v="3020"/>
    <s v="5220"/>
    <s v="-0"/>
    <s v="25020, 25120, 25220, 25320, 25420, 25520, 25620, 25720, 25820, 25920, 26020, 26120, 26220"/>
    <s v="129313720, 129313820, 129313920, 129314020, 129314120, 129314220, 129314320, 129314420, 129314520, 129314620, 129314720, 129314820, 129314920"/>
    <s v="-0"/>
    <x v="0"/>
    <x v="10"/>
  </r>
  <r>
    <s v="2920"/>
    <s v="2020-06-02 00:00:00"/>
    <s v="2020-06-02 16:40:00"/>
    <s v="Gasto"/>
    <s v="Con Compromiso"/>
    <s v="008"/>
    <x v="6"/>
    <x v="26"/>
    <s v="PRIMA DE SERVICIO"/>
    <s v="Nación"/>
    <x v="0"/>
    <s v="CSF"/>
    <n v="51330689"/>
    <n v="0"/>
    <n v="51330689"/>
    <n v="0"/>
    <s v="primas de junio 2020"/>
    <s v="3120"/>
    <s v="5320"/>
    <s v="-0"/>
    <s v="26820, 26920, 27020, 27120, 27220, 27320, 27420, 27520, 27620, 27720, 27820, 27920, 28020, 28120, 28220, 28320, 28420, 28520, 28620, 28720, 28820, 28920, 29020, 29120, 29220"/>
    <s v="139258420, 139258520, 139258620, 139258720, 139258820, 139258920, 139259020, 139259120, 139259220, 139259320, 139259420, 139259520, 139259620, 139259720, 139259820, 139259920, 139260020, 139260120, 139260220, 139260320, 139260420, 139260520, 139260620, 139260720, 139260820"/>
    <s v="-0"/>
    <x v="0"/>
    <x v="10"/>
  </r>
  <r>
    <s v="3020"/>
    <s v="2020-06-17 00:00:00"/>
    <s v="2020-06-17 14:02:00"/>
    <s v="Gasto"/>
    <s v="Con Compromiso"/>
    <s v="008"/>
    <x v="6"/>
    <x v="6"/>
    <s v="SUBSIDIO DE ALIMENTACIÓN"/>
    <s v="Nación"/>
    <x v="0"/>
    <s v="CSF"/>
    <n v="1000283"/>
    <n v="0"/>
    <n v="1000283"/>
    <n v="0"/>
    <s v="nomina mes de junio terr cesar"/>
    <s v="3220"/>
    <s v="5420, 5520"/>
    <s v="-0"/>
    <s v="30620, 30720, 30820, 30920, 31020, 31120, 31220, 31320, 31420, 31520, 31620, 31720, 31820, 31920, 32020, 32120, 32220, 32320, 32420, 32520, 32620, 32720, 32820, 32920, 33020"/>
    <s v="157613820, 157613920, 157614020, 157614120, 157614220, 157614320, 157614420, 157614520, 157614620, 157614720, 157614820, 157614920, 157615020, 157615120, 157615220, 157615320, 157615420, 157615520, 157615620, 157615720, 157615820, 157615920, 157616020, 157616120, 157616220"/>
    <s v="-0"/>
    <x v="0"/>
    <x v="10"/>
  </r>
  <r>
    <s v="3020"/>
    <s v="2020-06-17 00:00:00"/>
    <s v="2020-06-17 14:02:00"/>
    <s v="Gasto"/>
    <s v="Con Compromiso"/>
    <s v="008"/>
    <x v="6"/>
    <x v="8"/>
    <s v="SUELDO BÁSICO"/>
    <s v="Nación"/>
    <x v="0"/>
    <s v="CSF"/>
    <n v="42604439"/>
    <n v="0"/>
    <n v="42604439"/>
    <n v="0"/>
    <s v="nomina mes de junio terr cesar"/>
    <s v="3220"/>
    <s v="5420, 5520"/>
    <s v="-0"/>
    <s v="30620, 30720, 30820, 30920, 31020, 31120, 31220, 31320, 31420, 31520, 31620, 31720, 31820, 31920, 32020, 32120, 32220, 32320, 32420, 32520, 32620, 32720, 32820, 32920, 33020"/>
    <s v="157613820, 157613920, 157614020, 157614120, 157614220, 157614320, 157614420, 157614520, 157614620, 157614720, 157614820, 157614920, 157615020, 157615120, 157615220, 157615320, 157615420, 157615520, 157615620, 157615720, 157615820, 157615920, 157616020, 157616120, 157616220"/>
    <s v="-0"/>
    <x v="0"/>
    <x v="10"/>
  </r>
  <r>
    <s v="3020"/>
    <s v="2020-06-17 00:00:00"/>
    <s v="2020-06-17 14:02:00"/>
    <s v="Gasto"/>
    <s v="Con Compromiso"/>
    <s v="008"/>
    <x v="6"/>
    <x v="3"/>
    <s v="AUXILIO DE TRANSPORTE"/>
    <s v="Nación"/>
    <x v="0"/>
    <s v="CSF"/>
    <n v="1337102"/>
    <n v="0"/>
    <n v="1337102"/>
    <n v="0"/>
    <s v="nomina mes de junio terr cesar"/>
    <s v="3220"/>
    <s v="5420, 5520"/>
    <s v="-0"/>
    <s v="30620, 30720, 30820, 30920, 31020, 31120, 31220, 31320, 31420, 31520, 31620, 31720, 31820, 31920, 32020, 32120, 32220, 32320, 32420, 32520, 32620, 32720, 32820, 32920, 33020"/>
    <s v="157613820, 157613920, 157614020, 157614120, 157614220, 157614320, 157614420, 157614520, 157614620, 157614720, 157614820, 157614920, 157615020, 157615120, 157615220, 157615320, 157615420, 157615520, 157615620, 157615720, 157615820, 157615920, 157616020, 157616120, 157616220"/>
    <s v="-0"/>
    <x v="0"/>
    <x v="10"/>
  </r>
  <r>
    <s v="3020"/>
    <s v="2020-06-17 00:00:00"/>
    <s v="2020-06-17 14:02:00"/>
    <s v="Gasto"/>
    <s v="Con Compromiso"/>
    <s v="008"/>
    <x v="6"/>
    <x v="9"/>
    <s v="BONIFICACIÓN POR SERVICIOS PRESTADOS"/>
    <s v="Nación"/>
    <x v="0"/>
    <s v="CSF"/>
    <n v="832461"/>
    <n v="0"/>
    <n v="832461"/>
    <n v="0"/>
    <s v="nomina mes de junio terr cesar"/>
    <s v="3220"/>
    <s v="5420, 5520"/>
    <s v="-0"/>
    <s v="30620, 30720, 30820, 30920, 31020, 31120, 31220, 31320, 31420, 31520, 31620, 31720, 31820, 31920, 32020, 32120, 32220, 32320, 32420, 32520, 32620, 32720, 32820, 32920, 33020"/>
    <s v="157613820, 157613920, 157614020, 157614120, 157614220, 157614320, 157614420, 157614520, 157614620, 157614720, 157614820, 157614920, 157615020, 157615120, 157615220, 157615320, 157615420, 157615520, 157615620, 157615720, 157615820, 157615920, 157616020, 157616120, 157616220"/>
    <s v="-0"/>
    <x v="0"/>
    <x v="10"/>
  </r>
  <r>
    <s v="3120"/>
    <s v="2020-06-24 00:00:00"/>
    <s v="2020-06-24 10:42:00"/>
    <s v="Gasto"/>
    <s v="Con Compromiso"/>
    <s v="008"/>
    <x v="6"/>
    <x v="16"/>
    <s v="CAJAS DE COMPENSACIÓN FAMILIAR"/>
    <s v="Nación"/>
    <x v="0"/>
    <s v="CSF"/>
    <n v="3879800"/>
    <n v="0"/>
    <n v="3879800"/>
    <n v="0"/>
    <s v="APORTES DE JUNIO"/>
    <s v="3320"/>
    <s v="5620"/>
    <s v="-0"/>
    <s v="33220, 33320, 33420, 33520, 33620, 33720, 33820, 33920, 34020, 34120, 34220, 34320, 34420"/>
    <s v="163120220, 163120420, 163120620, 163120720, 163120820, 163120920, 163121020, 163121120, 163121220, 163121320, 163121620, 163121820, 163121920"/>
    <s v="-0"/>
    <x v="0"/>
    <x v="10"/>
  </r>
  <r>
    <s v="3120"/>
    <s v="2020-06-24 00:00:00"/>
    <s v="2020-06-24 10:42:00"/>
    <s v="Gasto"/>
    <s v="Con Compromiso"/>
    <s v="008"/>
    <x v="6"/>
    <x v="15"/>
    <s v="APORTES GENERALES AL SISTEMA DE RIESGOS LABORALES"/>
    <s v="Nación"/>
    <x v="0"/>
    <s v="CSF"/>
    <n v="618600"/>
    <n v="0"/>
    <n v="618600"/>
    <n v="0"/>
    <s v="APORTES DE JUNIO"/>
    <s v="3320"/>
    <s v="5620"/>
    <s v="-0"/>
    <s v="33220, 33320, 33420, 33520, 33620, 33720, 33820, 33920, 34020, 34120, 34220, 34320, 34420"/>
    <s v="163120220, 163120420, 163120620, 163120720, 163120820, 163120920, 163121020, 163121120, 163121220, 163121320, 163121620, 163121820, 163121920"/>
    <s v="-0"/>
    <x v="0"/>
    <x v="10"/>
  </r>
  <r>
    <s v="3120"/>
    <s v="2020-06-24 00:00:00"/>
    <s v="2020-06-24 10:42:00"/>
    <s v="Gasto"/>
    <s v="Con Compromiso"/>
    <s v="008"/>
    <x v="6"/>
    <x v="14"/>
    <s v="APORTES AL ICBF"/>
    <s v="Nación"/>
    <x v="0"/>
    <s v="CSF"/>
    <n v="2910400"/>
    <n v="0"/>
    <n v="2910400"/>
    <n v="0"/>
    <s v="APORTES DE JUNIO"/>
    <s v="3320"/>
    <s v="5620"/>
    <s v="-0"/>
    <s v="33220, 33320, 33420, 33520, 33620, 33720, 33820, 33920, 34020, 34120, 34220, 34320, 34420"/>
    <s v="163120220, 163120420, 163120620, 163120720, 163120820, 163120920, 163121020, 163121120, 163121220, 163121320, 163121620, 163121820, 163121920"/>
    <s v="-0"/>
    <x v="0"/>
    <x v="10"/>
  </r>
  <r>
    <s v="3120"/>
    <s v="2020-06-24 00:00:00"/>
    <s v="2020-06-24 10:42:00"/>
    <s v="Gasto"/>
    <s v="Con Compromiso"/>
    <s v="008"/>
    <x v="6"/>
    <x v="11"/>
    <s v="PENSIONES"/>
    <s v="Nación"/>
    <x v="0"/>
    <s v="CSF"/>
    <n v="5968500"/>
    <n v="-164800"/>
    <n v="5803700"/>
    <n v="0"/>
    <s v="APORTES DE JUNIO"/>
    <s v="3320"/>
    <s v="5620"/>
    <s v="-0"/>
    <s v="33220, 33320, 33420, 33520, 33620, 33720, 33820, 33920, 34020, 34120, 34220, 34320, 34420"/>
    <s v="163120220, 163120420, 163120620, 163120720, 163120820, 163120920, 163121020, 163121120, 163121220, 163121320, 163121620, 163121820, 163121920"/>
    <s v="-0"/>
    <x v="0"/>
    <x v="10"/>
  </r>
  <r>
    <s v="3120"/>
    <s v="2020-06-24 00:00:00"/>
    <s v="2020-06-24 10:42:00"/>
    <s v="Gasto"/>
    <s v="Con Compromiso"/>
    <s v="008"/>
    <x v="6"/>
    <x v="13"/>
    <s v="SALUD"/>
    <s v="Nación"/>
    <x v="0"/>
    <s v="CSF"/>
    <n v="4228200"/>
    <n v="164800"/>
    <n v="4393000"/>
    <n v="0"/>
    <s v="APORTES DE JUNIO"/>
    <s v="3320"/>
    <s v="5620"/>
    <s v="-0"/>
    <s v="33220, 33320, 33420, 33520, 33620, 33720, 33820, 33920, 34020, 34120, 34220, 34320, 34420"/>
    <s v="163120220, 163120420, 163120620, 163120720, 163120820, 163120920, 163121020, 163121120, 163121220, 163121320, 163121620, 163121820, 163121920"/>
    <s v="-0"/>
    <x v="0"/>
    <x v="10"/>
  </r>
  <r>
    <s v="3120"/>
    <s v="2020-06-24 00:00:00"/>
    <s v="2020-06-24 10:42:00"/>
    <s v="Gasto"/>
    <s v="Con Compromiso"/>
    <s v="008"/>
    <x v="6"/>
    <x v="12"/>
    <s v="APORTES AL SENA"/>
    <s v="Nación"/>
    <x v="0"/>
    <s v="CSF"/>
    <n v="1940700"/>
    <n v="0"/>
    <n v="1940700"/>
    <n v="0"/>
    <s v="APORTES DE JUNIO"/>
    <s v="3320"/>
    <s v="5620"/>
    <s v="-0"/>
    <s v="33220, 33320, 33420, 33520, 33620, 33720, 33820, 33920, 34020, 34120, 34220, 34320, 34420"/>
    <s v="163120220, 163120420, 163120620, 163120720, 163120820, 163120920, 163121020, 163121120, 163121220, 163121320, 163121620, 163121820, 163121920"/>
    <s v="-0"/>
    <x v="0"/>
    <x v="10"/>
  </r>
  <r>
    <s v="3220"/>
    <s v="2020-07-22 00:00:00"/>
    <s v="2020-07-22 06:27:00"/>
    <s v="Gasto"/>
    <s v="Con Compromiso"/>
    <s v="008"/>
    <x v="6"/>
    <x v="8"/>
    <s v="SUELDO BÁSICO"/>
    <s v="Nación"/>
    <x v="0"/>
    <s v="CSF"/>
    <n v="43951375"/>
    <n v="0"/>
    <n v="43951375"/>
    <n v="0"/>
    <s v="nomina mes de julio terr cesar"/>
    <s v="3420"/>
    <s v="5820, 5920, 6020"/>
    <s v="-0"/>
    <s v="37020, 37120, 37220, 37320, 37420, 37520, 37620, 37720, 37820, 37920, 38020, 38120, 38220, 38320, 38420, 38520, 38620, 38720, 38820, 38920, 39020, 39120, 39220, 39320, 39420, 39520, 39620, 39720, 39820, 39920, 40020, 40120, 40220, 40320, 40420, 40520"/>
    <s v="194878620, 194878720, 194878820, 194878920, 194879020, 194879120, 194879320, 194879420, 194879520, 194879620, 194879720, 194879820, 194879920, 194880020, 194880120, 194880220, 194880320, 194880420, 194880520, 194880620, 194880720, 194880820, 194881020, 194881120, 194881220, 194881320, 194881420, 194881520, 194881620, 194881720, 194943220, 194943320, 194943420, 194943520, 194943620, 194943720"/>
    <s v="-0"/>
    <x v="0"/>
    <x v="10"/>
  </r>
  <r>
    <s v="3220"/>
    <s v="2020-07-22 00:00:00"/>
    <s v="2020-07-22 06:27:00"/>
    <s v="Gasto"/>
    <s v="Con Compromiso"/>
    <s v="008"/>
    <x v="6"/>
    <x v="10"/>
    <s v="SUELDO DE VACACIONES"/>
    <s v="Nación"/>
    <x v="0"/>
    <s v="CSF"/>
    <n v="3073131"/>
    <n v="0"/>
    <n v="3073131"/>
    <n v="0"/>
    <s v="nomina mes de julio terr cesar"/>
    <s v="3420"/>
    <s v="5820, 5920, 6020"/>
    <s v="-0"/>
    <s v="37020, 37120, 37220, 37320, 37420, 37520, 37620, 37720, 37820, 37920, 38020, 38120, 38220, 38320, 38420, 38520, 38620, 38720, 38820, 38920, 39020, 39120, 39220, 39320, 39420, 39520, 39620, 39720, 39820, 39920, 40020, 40120, 40220, 40320, 40420, 40520"/>
    <s v="194878620, 194878720, 194878820, 194878920, 194879020, 194879120, 194879320, 194879420, 194879520, 194879620, 194879720, 194879820, 194879920, 194880020, 194880120, 194880220, 194880320, 194880420, 194880520, 194880620, 194880720, 194880820, 194881020, 194881120, 194881220, 194881320, 194881420, 194881520, 194881620, 194881720, 194943220, 194943320, 194943420, 194943520, 194943620, 194943720"/>
    <s v="-0"/>
    <x v="0"/>
    <x v="10"/>
  </r>
  <r>
    <s v="3220"/>
    <s v="2020-07-22 00:00:00"/>
    <s v="2020-07-22 06:27:00"/>
    <s v="Gasto"/>
    <s v="Con Compromiso"/>
    <s v="008"/>
    <x v="6"/>
    <x v="7"/>
    <s v="BONIFICACIÓN ESPECIAL DE RECREACIÓN"/>
    <s v="Nación"/>
    <x v="0"/>
    <s v="CSF"/>
    <n v="220813"/>
    <n v="0"/>
    <n v="220813"/>
    <n v="0"/>
    <s v="nomina mes de julio terr cesar"/>
    <s v="3420"/>
    <s v="5820, 5920, 6020"/>
    <s v="-0"/>
    <s v="37020, 37120, 37220, 37320, 37420, 37520, 37620, 37720, 37820, 37920, 38020, 38120, 38220, 38320, 38420, 38520, 38620, 38720, 38820, 38920, 39020, 39120, 39220, 39320, 39420, 39520, 39620, 39720, 39820, 39920, 40020, 40120, 40220, 40320, 40420, 40520"/>
    <s v="194878620, 194878720, 194878820, 194878920, 194879020, 194879120, 194879320, 194879420, 194879520, 194879620, 194879720, 194879820, 194879920, 194880020, 194880120, 194880220, 194880320, 194880420, 194880520, 194880620, 194880720, 194880820, 194881020, 194881120, 194881220, 194881320, 194881420, 194881520, 194881620, 194881720, 194943220, 194943320, 194943420, 194943520, 194943620, 194943720"/>
    <s v="-0"/>
    <x v="0"/>
    <x v="10"/>
  </r>
  <r>
    <s v="3220"/>
    <s v="2020-07-22 00:00:00"/>
    <s v="2020-07-22 06:27:00"/>
    <s v="Gasto"/>
    <s v="Con Compromiso"/>
    <s v="008"/>
    <x v="6"/>
    <x v="9"/>
    <s v="BONIFICACIÓN POR SERVICIOS PRESTADOS"/>
    <s v="Nación"/>
    <x v="0"/>
    <s v="CSF"/>
    <n v="4301089"/>
    <n v="0"/>
    <n v="4301089"/>
    <n v="0"/>
    <s v="nomina mes de julio terr cesar"/>
    <s v="3420"/>
    <s v="5820, 5920, 6020"/>
    <s v="-0"/>
    <s v="37020, 37120, 37220, 37320, 37420, 37520, 37620, 37720, 37820, 37920, 38020, 38120, 38220, 38320, 38420, 38520, 38620, 38720, 38820, 38920, 39020, 39120, 39220, 39320, 39420, 39520, 39620, 39720, 39820, 39920, 40020, 40120, 40220, 40320, 40420, 40520"/>
    <s v="194878620, 194878720, 194878820, 194878920, 194879020, 194879120, 194879320, 194879420, 194879520, 194879620, 194879720, 194879820, 194879920, 194880020, 194880120, 194880220, 194880320, 194880420, 194880520, 194880620, 194880720, 194880820, 194881020, 194881120, 194881220, 194881320, 194881420, 194881520, 194881620, 194881720, 194943220, 194943320, 194943420, 194943520, 194943620, 194943720"/>
    <s v="-0"/>
    <x v="0"/>
    <x v="10"/>
  </r>
  <r>
    <s v="3220"/>
    <s v="2020-07-22 00:00:00"/>
    <s v="2020-07-22 06:27:00"/>
    <s v="Gasto"/>
    <s v="Con Compromiso"/>
    <s v="008"/>
    <x v="6"/>
    <x v="4"/>
    <s v="PRIMA DE VACACIONES"/>
    <s v="Nación"/>
    <x v="0"/>
    <s v="CSF"/>
    <n v="3005507"/>
    <n v="0"/>
    <n v="3005507"/>
    <n v="0"/>
    <s v="nomina mes de julio terr cesar"/>
    <s v="3420"/>
    <s v="5820, 5920, 6020"/>
    <s v="-0"/>
    <s v="37020, 37120, 37220, 37320, 37420, 37520, 37620, 37720, 37820, 37920, 38020, 38120, 38220, 38320, 38420, 38520, 38620, 38720, 38820, 38920, 39020, 39120, 39220, 39320, 39420, 39520, 39620, 39720, 39820, 39920, 40020, 40120, 40220, 40320, 40420, 40520"/>
    <s v="194878620, 194878720, 194878820, 194878920, 194879020, 194879120, 194879320, 194879420, 194879520, 194879620, 194879720, 194879820, 194879920, 194880020, 194880120, 194880220, 194880320, 194880420, 194880520, 194880620, 194880720, 194880820, 194881020, 194881120, 194881220, 194881320, 194881420, 194881520, 194881620, 194881720, 194943220, 194943320, 194943420, 194943520, 194943620, 194943720"/>
    <s v="-0"/>
    <x v="0"/>
    <x v="10"/>
  </r>
  <r>
    <s v="3220"/>
    <s v="2020-07-22 00:00:00"/>
    <s v="2020-07-22 06:27:00"/>
    <s v="Gasto"/>
    <s v="Con Compromiso"/>
    <s v="008"/>
    <x v="6"/>
    <x v="28"/>
    <s v="AUXILIO DE CONECTIVIDAD DIGITAL"/>
    <s v="Nación"/>
    <x v="0"/>
    <s v="CSF"/>
    <n v="1337102"/>
    <n v="0"/>
    <n v="1337102"/>
    <n v="0"/>
    <s v="nomina mes de julio terr cesar"/>
    <s v="3420"/>
    <s v="5820, 5920, 6020"/>
    <s v="-0"/>
    <s v="37020, 37120, 37220, 37320, 37420, 37520, 37620, 37720, 37820, 37920, 38020, 38120, 38220, 38320, 38420, 38520, 38620, 38720, 38820, 38920, 39020, 39120, 39220, 39320, 39420, 39520, 39620, 39720, 39820, 39920, 40020, 40120, 40220, 40320, 40420, 40520"/>
    <s v="194878620, 194878720, 194878820, 194878920, 194879020, 194879120, 194879320, 194879420, 194879520, 194879620, 194879720, 194879820, 194879920, 194880020, 194880120, 194880220, 194880320, 194880420, 194880520, 194880620, 194880720, 194880820, 194881020, 194881120, 194881220, 194881320, 194881420, 194881520, 194881620, 194881720, 194943220, 194943320, 194943420, 194943520, 194943620, 194943720"/>
    <s v="-0"/>
    <x v="0"/>
    <x v="10"/>
  </r>
  <r>
    <s v="3220"/>
    <s v="2020-07-22 00:00:00"/>
    <s v="2020-07-22 06:27:00"/>
    <s v="Gasto"/>
    <s v="Con Compromiso"/>
    <s v="008"/>
    <x v="6"/>
    <x v="6"/>
    <s v="SUBSIDIO DE ALIMENTACIÓN"/>
    <s v="Nación"/>
    <x v="0"/>
    <s v="CSF"/>
    <n v="1048755"/>
    <n v="0"/>
    <n v="1048755"/>
    <n v="0"/>
    <s v="nomina mes de julio terr cesar"/>
    <s v="3420"/>
    <s v="5820, 5920, 6020"/>
    <s v="-0"/>
    <s v="37020, 37120, 37220, 37320, 37420, 37520, 37620, 37720, 37820, 37920, 38020, 38120, 38220, 38320, 38420, 38520, 38620, 38720, 38820, 38920, 39020, 39120, 39220, 39320, 39420, 39520, 39620, 39720, 39820, 39920, 40020, 40120, 40220, 40320, 40420, 40520"/>
    <s v="194878620, 194878720, 194878820, 194878920, 194879020, 194879120, 194879320, 194879420, 194879520, 194879620, 194879720, 194879820, 194879920, 194880020, 194880120, 194880220, 194880320, 194880420, 194880520, 194880620, 194880720, 194880820, 194881020, 194881120, 194881220, 194881320, 194881420, 194881520, 194881620, 194881720, 194943220, 194943320, 194943420, 194943520, 194943620, 194943720"/>
    <s v="-0"/>
    <x v="0"/>
    <x v="10"/>
  </r>
  <r>
    <s v="3320"/>
    <s v="2020-07-23 00:00:00"/>
    <s v="2020-07-23 12:18:00"/>
    <s v="Gasto"/>
    <s v="Con Compromiso"/>
    <s v="008"/>
    <x v="6"/>
    <x v="11"/>
    <s v="PENSIONES"/>
    <s v="Nación"/>
    <x v="0"/>
    <s v="CSF"/>
    <n v="6384900"/>
    <n v="0"/>
    <n v="6384900"/>
    <n v="0"/>
    <s v="aportes parafiscales mes de julio 2020 terr cesar"/>
    <s v="3520"/>
    <s v="6120"/>
    <s v="-0"/>
    <s v="40620, 40720, 40820, 40920, 41020, 41120, 41220, 41320, 41420, 41520, 41620, 41720, 41820"/>
    <s v="194950420, 194950520, 194950620, 194950720, 194950820, 194950920, 194951020, 194951120, 194951220, 194951320, 194951420, 194951520, 194951620"/>
    <s v="-0"/>
    <x v="0"/>
    <x v="10"/>
  </r>
  <r>
    <s v="3320"/>
    <s v="2020-07-23 00:00:00"/>
    <s v="2020-07-23 12:18:00"/>
    <s v="Gasto"/>
    <s v="Con Compromiso"/>
    <s v="008"/>
    <x v="6"/>
    <x v="13"/>
    <s v="SALUD"/>
    <s v="Nación"/>
    <x v="0"/>
    <s v="CSF"/>
    <n v="4523000"/>
    <n v="0"/>
    <n v="4523000"/>
    <n v="0"/>
    <s v="aportes parafiscales mes de julio 2020 terr cesar"/>
    <s v="3520"/>
    <s v="6120"/>
    <s v="-0"/>
    <s v="40620, 40720, 40820, 40920, 41020, 41120, 41220, 41320, 41420, 41520, 41620, 41720, 41820"/>
    <s v="194950420, 194950520, 194950620, 194950720, 194950820, 194950920, 194951020, 194951120, 194951220, 194951320, 194951420, 194951520, 194951620"/>
    <s v="-0"/>
    <x v="0"/>
    <x v="10"/>
  </r>
  <r>
    <s v="3320"/>
    <s v="2020-07-23 00:00:00"/>
    <s v="2020-07-23 12:18:00"/>
    <s v="Gasto"/>
    <s v="Con Compromiso"/>
    <s v="008"/>
    <x v="6"/>
    <x v="15"/>
    <s v="APORTES GENERALES AL SISTEMA DE RIESGOS LABORALES"/>
    <s v="Nación"/>
    <x v="0"/>
    <s v="CSF"/>
    <n v="721100"/>
    <n v="0"/>
    <n v="721100"/>
    <n v="0"/>
    <s v="aportes parafiscales mes de julio 2020 terr cesar"/>
    <s v="3520"/>
    <s v="6120"/>
    <s v="-0"/>
    <s v="40620, 40720, 40820, 40920, 41020, 41120, 41220, 41320, 41420, 41520, 41620, 41720, 41820"/>
    <s v="194950420, 194950520, 194950620, 194950720, 194950820, 194950920, 194951020, 194951120, 194951220, 194951320, 194951420, 194951520, 194951620"/>
    <s v="-0"/>
    <x v="0"/>
    <x v="10"/>
  </r>
  <r>
    <s v="3320"/>
    <s v="2020-07-23 00:00:00"/>
    <s v="2020-07-23 12:18:00"/>
    <s v="Gasto"/>
    <s v="Con Compromiso"/>
    <s v="008"/>
    <x v="6"/>
    <x v="14"/>
    <s v="APORTES AL ICBF"/>
    <s v="Nación"/>
    <x v="0"/>
    <s v="CSF"/>
    <n v="1615900"/>
    <n v="0"/>
    <n v="1615900"/>
    <n v="0"/>
    <s v="aportes parafiscales mes de julio 2020 terr cesar"/>
    <s v="3520"/>
    <s v="6120"/>
    <s v="-0"/>
    <s v="40620, 40720, 40820, 40920, 41020, 41120, 41220, 41320, 41420, 41520, 41620, 41720, 41820"/>
    <s v="194950420, 194950520, 194950620, 194950720, 194950820, 194950920, 194951020, 194951120, 194951220, 194951320, 194951420, 194951520, 194951620"/>
    <s v="-0"/>
    <x v="0"/>
    <x v="10"/>
  </r>
  <r>
    <s v="3320"/>
    <s v="2020-07-23 00:00:00"/>
    <s v="2020-07-23 12:18:00"/>
    <s v="Gasto"/>
    <s v="Con Compromiso"/>
    <s v="008"/>
    <x v="6"/>
    <x v="12"/>
    <s v="APORTES AL SENA"/>
    <s v="Nación"/>
    <x v="0"/>
    <s v="CSF"/>
    <n v="1077300"/>
    <n v="0"/>
    <n v="1077300"/>
    <n v="0"/>
    <s v="aportes parafiscales mes de julio 2020 terr cesar"/>
    <s v="3520"/>
    <s v="6120"/>
    <s v="-0"/>
    <s v="40620, 40720, 40820, 40920, 41020, 41120, 41220, 41320, 41420, 41520, 41620, 41720, 41820"/>
    <s v="194950420, 194950520, 194950620, 194950720, 194950820, 194950920, 194951020, 194951120, 194951220, 194951320, 194951420, 194951520, 194951620"/>
    <s v="-0"/>
    <x v="0"/>
    <x v="10"/>
  </r>
  <r>
    <s v="3320"/>
    <s v="2020-07-23 00:00:00"/>
    <s v="2020-07-23 12:18:00"/>
    <s v="Gasto"/>
    <s v="Con Compromiso"/>
    <s v="008"/>
    <x v="6"/>
    <x v="16"/>
    <s v="CAJAS DE COMPENSACIÓN FAMILIAR"/>
    <s v="Nación"/>
    <x v="0"/>
    <s v="CSF"/>
    <n v="2153900"/>
    <n v="0"/>
    <n v="2153900"/>
    <n v="0"/>
    <s v="aportes parafiscales mes de julio 2020 terr cesar"/>
    <s v="3520"/>
    <s v="6120"/>
    <s v="-0"/>
    <s v="40620, 40720, 40820, 40920, 41020, 41120, 41220, 41320, 41420, 41520, 41620, 41720, 41820"/>
    <s v="194950420, 194950520, 194950620, 194950720, 194950820, 194950920, 194951020, 194951120, 194951220, 194951320, 194951420, 194951520, 194951620"/>
    <s v="-0"/>
    <x v="0"/>
    <x v="10"/>
  </r>
  <r>
    <s v="3420"/>
    <s v="2020-07-30 00:00:00"/>
    <s v="2020-07-30 14:10:00"/>
    <s v="Gasto"/>
    <s v="Con Compromiso"/>
    <s v="0200"/>
    <x v="6"/>
    <x v="27"/>
    <s v="ADQUISICIÓN DE BIENES Y SERVICIOS - SEDES MANTENIDAS - FORTALECIMIENTO DE LA INFRAESTRUCTURA FÍSICA DEL IGAC A NIVEL  NACIONAL"/>
    <s v="Nación"/>
    <x v="0"/>
    <s v="CSF"/>
    <n v="7647500"/>
    <n v="-152500"/>
    <n v="7495000"/>
    <n v="0"/>
    <s v="Adquisición e instalación  de divisiones en vidrio laminado 3+3 incoloro, con estructura en aluminio para la adecuación de las ventanillas de atención al usuario para la Dirección Territorial Cesar."/>
    <s v="3620"/>
    <s v="9320"/>
    <s v="29320"/>
    <s v="83320"/>
    <s v="388516520, 390187920"/>
    <s v="-0"/>
    <x v="1"/>
    <x v="3"/>
  </r>
  <r>
    <s v="3520"/>
    <s v="2020-08-18 00:00:00"/>
    <s v="2020-08-18 16:33:00"/>
    <s v="Gasto"/>
    <s v="Con Compromiso"/>
    <s v="008"/>
    <x v="6"/>
    <x v="6"/>
    <s v="SUBSIDIO DE ALIMENTACIÓN"/>
    <s v="Nación"/>
    <x v="0"/>
    <s v="CSF"/>
    <n v="967234"/>
    <n v="0"/>
    <n v="967234"/>
    <n v="0"/>
    <s v="pago de nomina mes de agosto terr cesar"/>
    <s v="3720"/>
    <s v="6420, 6520"/>
    <s v="-0"/>
    <s v="43920, 44020, 44120, 44220, 44320, 44420, 44520, 44620, 44720, 44820, 44920, 45020, 45120, 45220, 45320, 45420, 45520, 45620, 45720, 45820, 45920, 46020, 46120, 46220, 46320, 46420"/>
    <s v="225888920, 225889020, 225889120, 225889220, 225889320, 225889420, 225889520, 225889620, 225889720, 225889820, 225889920, 225890020, 225890120, 225890220, 225890320, 225890420, 225890520, 225890620, 225890720, 225890820, 225890920, 225891020, 225891120, 225891220, 225891320, 225891420"/>
    <s v="-0"/>
    <x v="0"/>
    <x v="10"/>
  </r>
  <r>
    <s v="3520"/>
    <s v="2020-08-18 00:00:00"/>
    <s v="2020-08-18 16:33:00"/>
    <s v="Gasto"/>
    <s v="Con Compromiso"/>
    <s v="008"/>
    <x v="6"/>
    <x v="9"/>
    <s v="BONIFICACIÓN POR SERVICIOS PRESTADOS"/>
    <s v="Nación"/>
    <x v="0"/>
    <s v="CSF"/>
    <n v="1795549"/>
    <n v="0"/>
    <n v="1795549"/>
    <n v="0"/>
    <s v="pago de nomina mes de agosto terr cesar"/>
    <s v="3720"/>
    <s v="6420, 6520"/>
    <s v="-0"/>
    <s v="43920, 44020, 44120, 44220, 44320, 44420, 44520, 44620, 44720, 44820, 44920, 45020, 45120, 45220, 45320, 45420, 45520, 45620, 45720, 45820, 45920, 46020, 46120, 46220, 46320, 46420"/>
    <s v="225888920, 225889020, 225889120, 225889220, 225889320, 225889420, 225889520, 225889620, 225889720, 225889820, 225889920, 225890020, 225890120, 225890220, 225890320, 225890420, 225890520, 225890620, 225890720, 225890820, 225890920, 225891020, 225891120, 225891220, 225891320, 225891420"/>
    <s v="-0"/>
    <x v="0"/>
    <x v="10"/>
  </r>
  <r>
    <s v="3520"/>
    <s v="2020-08-18 00:00:00"/>
    <s v="2020-08-18 16:33:00"/>
    <s v="Gasto"/>
    <s v="Con Compromiso"/>
    <s v="008"/>
    <x v="6"/>
    <x v="28"/>
    <s v="AUXILIO DE CONECTIVIDAD DIGITAL"/>
    <s v="Nación"/>
    <x v="0"/>
    <s v="CSF"/>
    <n v="1258247"/>
    <n v="0"/>
    <n v="1258247"/>
    <n v="0"/>
    <s v="pago de nomina mes de agosto terr cesar"/>
    <s v="3720"/>
    <s v="6420, 6520"/>
    <s v="-0"/>
    <s v="43920, 44020, 44120, 44220, 44320, 44420, 44520, 44620, 44720, 44820, 44920, 45020, 45120, 45220, 45320, 45420, 45520, 45620, 45720, 45820, 45920, 46020, 46120, 46220, 46320, 46420"/>
    <s v="225888920, 225889020, 225889120, 225889220, 225889320, 225889420, 225889520, 225889620, 225889720, 225889820, 225889920, 225890020, 225890120, 225890220, 225890320, 225890420, 225890520, 225890620, 225890720, 225890820, 225890920, 225891020, 225891120, 225891220, 225891320, 225891420"/>
    <s v="-0"/>
    <x v="0"/>
    <x v="10"/>
  </r>
  <r>
    <s v="3520"/>
    <s v="2020-08-18 00:00:00"/>
    <s v="2020-08-18 16:33:00"/>
    <s v="Gasto"/>
    <s v="Con Compromiso"/>
    <s v="008"/>
    <x v="6"/>
    <x v="8"/>
    <s v="SUELDO BÁSICO"/>
    <s v="Nación"/>
    <x v="0"/>
    <s v="CSF"/>
    <n v="41963053"/>
    <n v="0"/>
    <n v="41963053"/>
    <n v="0"/>
    <s v="pago de nomina mes de agosto terr cesar"/>
    <s v="3720"/>
    <s v="6420, 6520"/>
    <s v="-0"/>
    <s v="43920, 44020, 44120, 44220, 44320, 44420, 44520, 44620, 44720, 44820, 44920, 45020, 45120, 45220, 45320, 45420, 45520, 45620, 45720, 45820, 45920, 46020, 46120, 46220, 46320, 46420"/>
    <s v="225888920, 225889020, 225889120, 225889220, 225889320, 225889420, 225889520, 225889620, 225889720, 225889820, 225889920, 225890020, 225890120, 225890220, 225890320, 225890420, 225890520, 225890620, 225890720, 225890820, 225890920, 225891020, 225891120, 225891220, 225891320, 225891420"/>
    <s v="-0"/>
    <x v="0"/>
    <x v="10"/>
  </r>
  <r>
    <s v="3620"/>
    <s v="2020-08-20 00:00:00"/>
    <s v="2020-08-20 11:26:00"/>
    <s v="Gasto"/>
    <s v="Con Compromiso"/>
    <s v="008"/>
    <x v="6"/>
    <x v="15"/>
    <s v="APORTES GENERALES AL SISTEMA DE RIESGOS LABORALES"/>
    <s v="Nación"/>
    <x v="0"/>
    <s v="CSF"/>
    <n v="585700"/>
    <n v="0"/>
    <n v="585700"/>
    <n v="0"/>
    <s v="aportes mes de agosto 2020 terr cesar"/>
    <s v="3820"/>
    <s v="6620"/>
    <s v="-0"/>
    <s v="46520, 46620, 46720, 46820, 46920, 47020, 47120, 47220, 47320, 47420, 47520, 47620, 47720"/>
    <s v="225933120, 225933220, 225933320, 225933420, 225933520, 225933620, 225933720, 225933820, 225933920, 225934020, 225934120, 225934220, 225934320"/>
    <s v="-0"/>
    <x v="0"/>
    <x v="10"/>
  </r>
  <r>
    <s v="3620"/>
    <s v="2020-08-20 00:00:00"/>
    <s v="2020-08-20 11:26:00"/>
    <s v="Gasto"/>
    <s v="Con Compromiso"/>
    <s v="008"/>
    <x v="6"/>
    <x v="16"/>
    <s v="CAJAS DE COMPENSACIÓN FAMILIAR"/>
    <s v="Nación"/>
    <x v="0"/>
    <s v="CSF"/>
    <n v="1927300"/>
    <n v="0"/>
    <n v="1927300"/>
    <n v="0"/>
    <s v="aportes mes de agosto 2020 terr cesar"/>
    <s v="3820"/>
    <s v="6620"/>
    <s v="-0"/>
    <s v="46520, 46620, 46720, 46820, 46920, 47020, 47120, 47220, 47320, 47420, 47520, 47620, 47720"/>
    <s v="225933120, 225933220, 225933320, 225933420, 225933520, 225933620, 225933720, 225933820, 225933920, 225934020, 225934120, 225934220, 225934320"/>
    <s v="-0"/>
    <x v="0"/>
    <x v="10"/>
  </r>
  <r>
    <s v="3620"/>
    <s v="2020-08-20 00:00:00"/>
    <s v="2020-08-20 11:26:00"/>
    <s v="Gasto"/>
    <s v="Con Compromiso"/>
    <s v="008"/>
    <x v="6"/>
    <x v="14"/>
    <s v="APORTES AL ICBF"/>
    <s v="Nación"/>
    <x v="0"/>
    <s v="CSF"/>
    <n v="1446100"/>
    <n v="0"/>
    <n v="1446100"/>
    <n v="0"/>
    <s v="aportes mes de agosto 2020 terr cesar"/>
    <s v="3820"/>
    <s v="6620"/>
    <s v="-0"/>
    <s v="46520, 46620, 46720, 46820, 46920, 47020, 47120, 47220, 47320, 47420, 47520, 47620, 47720"/>
    <s v="225933120, 225933220, 225933320, 225933420, 225933520, 225933620, 225933720, 225933820, 225933920, 225934020, 225934120, 225934220, 225934320"/>
    <s v="-0"/>
    <x v="0"/>
    <x v="10"/>
  </r>
  <r>
    <s v="3620"/>
    <s v="2020-08-20 00:00:00"/>
    <s v="2020-08-20 11:26:00"/>
    <s v="Gasto"/>
    <s v="Con Compromiso"/>
    <s v="008"/>
    <x v="6"/>
    <x v="11"/>
    <s v="PENSIONES"/>
    <s v="Nación"/>
    <x v="0"/>
    <s v="CSF"/>
    <n v="6084200"/>
    <n v="0"/>
    <n v="6084200"/>
    <n v="0"/>
    <s v="aportes mes de agosto 2020 terr cesar"/>
    <s v="3820"/>
    <s v="6620"/>
    <s v="-0"/>
    <s v="46520, 46620, 46720, 46820, 46920, 47020, 47120, 47220, 47320, 47420, 47520, 47620, 47720"/>
    <s v="225933120, 225933220, 225933320, 225933420, 225933520, 225933620, 225933720, 225933820, 225933920, 225934020, 225934120, 225934220, 225934320"/>
    <s v="-0"/>
    <x v="0"/>
    <x v="10"/>
  </r>
  <r>
    <s v="3620"/>
    <s v="2020-08-20 00:00:00"/>
    <s v="2020-08-20 11:26:00"/>
    <s v="Gasto"/>
    <s v="Con Compromiso"/>
    <s v="008"/>
    <x v="6"/>
    <x v="12"/>
    <s v="APORTES AL SENA"/>
    <s v="Nación"/>
    <x v="0"/>
    <s v="CSF"/>
    <n v="964100"/>
    <n v="0"/>
    <n v="964100"/>
    <n v="0"/>
    <s v="aportes mes de agosto 2020 terr cesar"/>
    <s v="3820"/>
    <s v="6620"/>
    <s v="-0"/>
    <s v="46520, 46620, 46720, 46820, 46920, 47020, 47120, 47220, 47320, 47420, 47520, 47620, 47720"/>
    <s v="225933120, 225933220, 225933320, 225933420, 225933520, 225933620, 225933720, 225933820, 225933920, 225934020, 225934120, 225934220, 225934320"/>
    <s v="-0"/>
    <x v="0"/>
    <x v="10"/>
  </r>
  <r>
    <s v="3620"/>
    <s v="2020-08-20 00:00:00"/>
    <s v="2020-08-20 11:26:00"/>
    <s v="Gasto"/>
    <s v="Con Compromiso"/>
    <s v="008"/>
    <x v="6"/>
    <x v="13"/>
    <s v="SALUD"/>
    <s v="Nación"/>
    <x v="0"/>
    <s v="CSF"/>
    <n v="4310100"/>
    <n v="0"/>
    <n v="4310100"/>
    <n v="0"/>
    <s v="aportes mes de agosto 2020 terr cesar"/>
    <s v="3820"/>
    <s v="6620"/>
    <s v="-0"/>
    <s v="46520, 46620, 46720, 46820, 46920, 47020, 47120, 47220, 47320, 47420, 47520, 47620, 47720"/>
    <s v="225933120, 225933220, 225933320, 225933420, 225933520, 225933620, 225933720, 225933820, 225933920, 225934020, 225934120, 225934220, 225934320"/>
    <s v="-0"/>
    <x v="0"/>
    <x v="10"/>
  </r>
  <r>
    <s v="3720"/>
    <s v="2020-09-18 00:00:00"/>
    <s v="2020-09-18 10:30:00"/>
    <s v="Gasto"/>
    <s v="Con Compromiso"/>
    <s v="008"/>
    <x v="6"/>
    <x v="15"/>
    <s v="APORTES GENERALES AL SISTEMA DE RIESGOS LABORALES"/>
    <s v="Nación"/>
    <x v="0"/>
    <s v="CSF"/>
    <n v="695400"/>
    <n v="0"/>
    <n v="695400"/>
    <n v="0"/>
    <s v="pago de aportes planilla sept terr cesar"/>
    <s v="4120"/>
    <s v="7020"/>
    <s v="-0"/>
    <s v="53520, 53620, 53720, 53820, 53920, 54020, 54120, 54220, 54320, 54420, 54520, 54620, 54720"/>
    <s v="262306320, 262306420, 262306520, 262306720, 262306820, 262306920, 262307020, 262307120, 262307220, 262307320, 262307420, 262307520, 262307620"/>
    <s v="-0"/>
    <x v="0"/>
    <x v="10"/>
  </r>
  <r>
    <s v="3720"/>
    <s v="2020-09-18 00:00:00"/>
    <s v="2020-09-18 10:30:00"/>
    <s v="Gasto"/>
    <s v="Con Compromiso"/>
    <s v="008"/>
    <x v="6"/>
    <x v="14"/>
    <s v="APORTES AL ICBF"/>
    <s v="Nación"/>
    <x v="0"/>
    <s v="CSF"/>
    <n v="1600700"/>
    <n v="0"/>
    <n v="1600700"/>
    <n v="0"/>
    <s v="pago de aportes planilla sept terr cesar"/>
    <s v="4120"/>
    <s v="7020"/>
    <s v="-0"/>
    <s v="53520, 53620, 53720, 53820, 53920, 54020, 54120, 54220, 54320, 54420, 54520, 54620, 54720"/>
    <s v="262306320, 262306420, 262306520, 262306720, 262306820, 262306920, 262307020, 262307120, 262307220, 262307320, 262307420, 262307520, 262307620"/>
    <s v="-0"/>
    <x v="0"/>
    <x v="10"/>
  </r>
  <r>
    <s v="3720"/>
    <s v="2020-09-18 00:00:00"/>
    <s v="2020-09-18 10:30:00"/>
    <s v="Gasto"/>
    <s v="Con Compromiso"/>
    <s v="008"/>
    <x v="6"/>
    <x v="12"/>
    <s v="APORTES AL SENA"/>
    <s v="Nación"/>
    <x v="0"/>
    <s v="CSF"/>
    <n v="1067200"/>
    <n v="0"/>
    <n v="1067200"/>
    <n v="0"/>
    <s v="pago de aportes planilla sept terr cesar"/>
    <s v="4120"/>
    <s v="7020"/>
    <s v="-0"/>
    <s v="53520, 53620, 53720, 53820, 53920, 54020, 54120, 54220, 54320, 54420, 54520, 54620, 54720"/>
    <s v="262306320, 262306420, 262306520, 262306720, 262306820, 262306920, 262307020, 262307120, 262307220, 262307320, 262307420, 262307520, 262307620"/>
    <s v="-0"/>
    <x v="0"/>
    <x v="10"/>
  </r>
  <r>
    <s v="3720"/>
    <s v="2020-09-18 00:00:00"/>
    <s v="2020-09-18 10:30:00"/>
    <s v="Gasto"/>
    <s v="Con Compromiso"/>
    <s v="008"/>
    <x v="6"/>
    <x v="11"/>
    <s v="PENSIONES"/>
    <s v="Nación"/>
    <x v="0"/>
    <s v="CSF"/>
    <n v="6141100"/>
    <n v="0"/>
    <n v="6141100"/>
    <n v="0"/>
    <s v="pago de aportes planilla sept terr cesar"/>
    <s v="4120"/>
    <s v="7020"/>
    <s v="-0"/>
    <s v="53520, 53620, 53720, 53820, 53920, 54020, 54120, 54220, 54320, 54420, 54520, 54620, 54720"/>
    <s v="262306320, 262306420, 262306520, 262306720, 262306820, 262306920, 262307020, 262307120, 262307220, 262307320, 262307420, 262307520, 262307620"/>
    <s v="-0"/>
    <x v="0"/>
    <x v="10"/>
  </r>
  <r>
    <s v="3720"/>
    <s v="2020-09-18 00:00:00"/>
    <s v="2020-09-18 10:30:00"/>
    <s v="Gasto"/>
    <s v="Con Compromiso"/>
    <s v="008"/>
    <x v="6"/>
    <x v="16"/>
    <s v="CAJAS DE COMPENSACIÓN FAMILIAR"/>
    <s v="Nación"/>
    <x v="0"/>
    <s v="CSF"/>
    <n v="2133700"/>
    <n v="0"/>
    <n v="2133700"/>
    <n v="0"/>
    <s v="pago de aportes planilla sept terr cesar"/>
    <s v="4120"/>
    <s v="7020"/>
    <s v="-0"/>
    <s v="53520, 53620, 53720, 53820, 53920, 54020, 54120, 54220, 54320, 54420, 54520, 54620, 54720"/>
    <s v="262306320, 262306420, 262306520, 262306720, 262306820, 262306920, 262307020, 262307120, 262307220, 262307320, 262307420, 262307520, 262307620"/>
    <s v="-0"/>
    <x v="0"/>
    <x v="10"/>
  </r>
  <r>
    <s v="3720"/>
    <s v="2020-09-18 00:00:00"/>
    <s v="2020-09-18 10:30:00"/>
    <s v="Gasto"/>
    <s v="Con Compromiso"/>
    <s v="008"/>
    <x v="6"/>
    <x v="13"/>
    <s v="SALUD"/>
    <s v="Nación"/>
    <x v="0"/>
    <s v="CSF"/>
    <n v="4350400"/>
    <n v="0"/>
    <n v="4350400"/>
    <n v="0"/>
    <s v="pago de aportes planilla sept terr cesar"/>
    <s v="4120"/>
    <s v="7020"/>
    <s v="-0"/>
    <s v="53520, 53620, 53720, 53820, 53920, 54020, 54120, 54220, 54320, 54420, 54520, 54620, 54720"/>
    <s v="262306320, 262306420, 262306520, 262306720, 262306820, 262306920, 262307020, 262307120, 262307220, 262307320, 262307420, 262307520, 262307620"/>
    <s v="-0"/>
    <x v="0"/>
    <x v="10"/>
  </r>
  <r>
    <s v="3820"/>
    <s v="2020-09-21 00:00:00"/>
    <s v="2020-09-21 14:13:00"/>
    <s v="Gasto"/>
    <s v="Con Compromiso"/>
    <s v="008"/>
    <x v="6"/>
    <x v="5"/>
    <s v="PRIMA TÉCNICA NO SALARIAL"/>
    <s v="Nación"/>
    <x v="0"/>
    <s v="CSF"/>
    <n v="3061457"/>
    <n v="0"/>
    <n v="3061457"/>
    <n v="0"/>
    <s v="PAGO DE NOMINA SEPT TERR CESAR"/>
    <s v="4220"/>
    <s v="6820, 6920"/>
    <s v="-0"/>
    <s v="50920, 51020, 51120, 51220, 51320, 51420, 51520, 51620, 51720, 51820, 51920, 52020, 52120, 52220, 52320, 52420, 52520, 52620, 52720, 52820, 52920, 53020, 53120, 53220, 53320, 53420"/>
    <s v="261825520, 261825620, 261825720, 261825820, 261825920, 261826020, 261826120, 261826220, 261826320, 261826420, 261826520, 261826620, 261826720, 261826820, 261826920, 261827020, 261827120, 261827220, 261827320, 261827420, 261827520, 261827620, 261827720, 261827820, 261827920, 261829120"/>
    <s v="-0"/>
    <x v="0"/>
    <x v="10"/>
  </r>
  <r>
    <s v="3820"/>
    <s v="2020-09-21 00:00:00"/>
    <s v="2020-09-21 14:13:00"/>
    <s v="Gasto"/>
    <s v="Con Compromiso"/>
    <s v="008"/>
    <x v="6"/>
    <x v="10"/>
    <s v="SUELDO DE VACACIONES"/>
    <s v="Nación"/>
    <x v="0"/>
    <s v="CSF"/>
    <n v="2053173"/>
    <n v="0"/>
    <n v="2053173"/>
    <n v="0"/>
    <s v="PAGO DE NOMINA SEPT TERR CESAR"/>
    <s v="4220"/>
    <s v="6820, 6920"/>
    <s v="-0"/>
    <s v="50920, 51020, 51120, 51220, 51320, 51420, 51520, 51620, 51720, 51820, 51920, 52020, 52120, 52220, 52320, 52420, 52520, 52620, 52720, 52820, 52920, 53020, 53120, 53220, 53320, 53420"/>
    <s v="261825520, 261825620, 261825720, 261825820, 261825920, 261826020, 261826120, 261826220, 261826320, 261826420, 261826520, 261826620, 261826720, 261826820, 261826920, 261827020, 261827120, 261827220, 261827320, 261827420, 261827520, 261827620, 261827720, 261827820, 261827920, 261829120"/>
    <s v="-0"/>
    <x v="0"/>
    <x v="10"/>
  </r>
  <r>
    <s v="3820"/>
    <s v="2020-09-21 00:00:00"/>
    <s v="2020-09-21 14:13:00"/>
    <s v="Gasto"/>
    <s v="Con Compromiso"/>
    <s v="008"/>
    <x v="6"/>
    <x v="4"/>
    <s v="PRIMA DE VACACIONES"/>
    <s v="Nación"/>
    <x v="0"/>
    <s v="CSF"/>
    <n v="2099836"/>
    <n v="0"/>
    <n v="2099836"/>
    <n v="0"/>
    <s v="PAGO DE NOMINA SEPT TERR CESAR"/>
    <s v="4220"/>
    <s v="6820, 6920"/>
    <s v="-0"/>
    <s v="50920, 51020, 51120, 51220, 51320, 51420, 51520, 51620, 51720, 51820, 51920, 52020, 52120, 52220, 52320, 52420, 52520, 52620, 52720, 52820, 52920, 53020, 53120, 53220, 53320, 53420"/>
    <s v="261825520, 261825620, 261825720, 261825820, 261825920, 261826020, 261826120, 261826220, 261826320, 261826420, 261826520, 261826620, 261826720, 261826820, 261826920, 261827020, 261827120, 261827220, 261827320, 261827420, 261827520, 261827620, 261827720, 261827820, 261827920, 261829120"/>
    <s v="-0"/>
    <x v="0"/>
    <x v="10"/>
  </r>
  <r>
    <s v="3820"/>
    <s v="2020-09-21 00:00:00"/>
    <s v="2020-09-21 14:13:00"/>
    <s v="Gasto"/>
    <s v="Con Compromiso"/>
    <s v="008"/>
    <x v="6"/>
    <x v="9"/>
    <s v="BONIFICACIÓN POR SERVICIOS PRESTADOS"/>
    <s v="Nación"/>
    <x v="0"/>
    <s v="CSF"/>
    <n v="877184"/>
    <n v="0"/>
    <n v="877184"/>
    <n v="0"/>
    <s v="PAGO DE NOMINA SEPT TERR CESAR"/>
    <s v="4220"/>
    <s v="6820, 6920"/>
    <s v="-0"/>
    <s v="50920, 51020, 51120, 51220, 51320, 51420, 51520, 51620, 51720, 51820, 51920, 52020, 52120, 52220, 52320, 52420, 52520, 52620, 52720, 52820, 52920, 53020, 53120, 53220, 53320, 53420"/>
    <s v="261825520, 261825620, 261825720, 261825820, 261825920, 261826020, 261826120, 261826220, 261826320, 261826420, 261826520, 261826620, 261826720, 261826820, 261826920, 261827020, 261827120, 261827220, 261827320, 261827420, 261827520, 261827620, 261827720, 261827820, 261827920, 261829120"/>
    <s v="-0"/>
    <x v="0"/>
    <x v="10"/>
  </r>
  <r>
    <s v="3820"/>
    <s v="2020-09-21 00:00:00"/>
    <s v="2020-09-21 14:13:00"/>
    <s v="Gasto"/>
    <s v="Con Compromiso"/>
    <s v="008"/>
    <x v="6"/>
    <x v="7"/>
    <s v="BONIFICACIÓN ESPECIAL DE RECREACIÓN"/>
    <s v="Nación"/>
    <x v="0"/>
    <s v="CSF"/>
    <n v="167083"/>
    <n v="0"/>
    <n v="167083"/>
    <n v="0"/>
    <s v="PAGO DE NOMINA SEPT TERR CESAR"/>
    <s v="4220"/>
    <s v="6820, 6920"/>
    <s v="-0"/>
    <s v="50920, 51020, 51120, 51220, 51320, 51420, 51520, 51620, 51720, 51820, 51920, 52020, 52120, 52220, 52320, 52420, 52520, 52620, 52720, 52820, 52920, 53020, 53120, 53220, 53320, 53420"/>
    <s v="261825520, 261825620, 261825720, 261825820, 261825920, 261826020, 261826120, 261826220, 261826320, 261826420, 261826520, 261826620, 261826720, 261826820, 261826920, 261827020, 261827120, 261827220, 261827320, 261827420, 261827520, 261827620, 261827720, 261827820, 261827920, 261829120"/>
    <s v="-0"/>
    <x v="0"/>
    <x v="10"/>
  </r>
  <r>
    <s v="3820"/>
    <s v="2020-09-21 00:00:00"/>
    <s v="2020-09-21 14:13:00"/>
    <s v="Gasto"/>
    <s v="Con Compromiso"/>
    <s v="008"/>
    <x v="6"/>
    <x v="6"/>
    <s v="SUBSIDIO DE ALIMENTACIÓN"/>
    <s v="Nación"/>
    <x v="0"/>
    <s v="CSF"/>
    <n v="1022316"/>
    <n v="0"/>
    <n v="1022316"/>
    <n v="0"/>
    <s v="PAGO DE NOMINA SEPT TERR CESAR"/>
    <s v="4220"/>
    <s v="6820, 6920"/>
    <s v="-0"/>
    <s v="50920, 51020, 51120, 51220, 51320, 51420, 51520, 51620, 51720, 51820, 51920, 52020, 52120, 52220, 52320, 52420, 52520, 52620, 52720, 52820, 52920, 53020, 53120, 53220, 53320, 53420"/>
    <s v="261825520, 261825620, 261825720, 261825820, 261825920, 261826020, 261826120, 261826220, 261826320, 261826420, 261826520, 261826620, 261826720, 261826820, 261826920, 261827020, 261827120, 261827220, 261827320, 261827420, 261827520, 261827620, 261827720, 261827820, 261827920, 261829120"/>
    <s v="-0"/>
    <x v="0"/>
    <x v="10"/>
  </r>
  <r>
    <s v="3820"/>
    <s v="2020-09-21 00:00:00"/>
    <s v="2020-09-21 14:13:00"/>
    <s v="Gasto"/>
    <s v="Con Compromiso"/>
    <s v="008"/>
    <x v="6"/>
    <x v="28"/>
    <s v="AUXILIO DE CONECTIVIDAD DIGITAL"/>
    <s v="Nación"/>
    <x v="0"/>
    <s v="CSF"/>
    <n v="1282247"/>
    <n v="0"/>
    <n v="1282247"/>
    <n v="0"/>
    <s v="PAGO DE NOMINA SEPT TERR CESAR"/>
    <s v="4220"/>
    <s v="6820, 6920"/>
    <s v="-0"/>
    <s v="50920, 51020, 51120, 51220, 51320, 51420, 51520, 51620, 51720, 51820, 51920, 52020, 52120, 52220, 52320, 52420, 52520, 52620, 52720, 52820, 52920, 53020, 53120, 53220, 53320, 53420"/>
    <s v="261825520, 261825620, 261825720, 261825820, 261825920, 261826020, 261826120, 261826220, 261826320, 261826420, 261826520, 261826620, 261826720, 261826820, 261826920, 261827020, 261827120, 261827220, 261827320, 261827420, 261827520, 261827620, 261827720, 261827820, 261827920, 261829120"/>
    <s v="-0"/>
    <x v="0"/>
    <x v="10"/>
  </r>
  <r>
    <s v="3820"/>
    <s v="2020-09-21 00:00:00"/>
    <s v="2020-09-21 14:13:00"/>
    <s v="Gasto"/>
    <s v="Con Compromiso"/>
    <s v="008"/>
    <x v="6"/>
    <x v="21"/>
    <s v="INCAPACIDADES (NO DE PENSIONES)"/>
    <s v="Nación"/>
    <x v="0"/>
    <s v="CSF"/>
    <n v="655312"/>
    <n v="0"/>
    <n v="655312"/>
    <n v="0"/>
    <s v="PAGO DE NOMINA SEPT TERR CESAR"/>
    <s v="4220"/>
    <s v="6820, 6920"/>
    <s v="-0"/>
    <s v="50920, 51020, 51120, 51220, 51320, 51420, 51520, 51620, 51720, 51820, 51920, 52020, 52120, 52220, 52320, 52420, 52520, 52620, 52720, 52820, 52920, 53020, 53120, 53220, 53320, 53420"/>
    <s v="261825520, 261825620, 261825720, 261825820, 261825920, 261826020, 261826120, 261826220, 261826320, 261826420, 261826520, 261826620, 261826720, 261826820, 261826920, 261827020, 261827120, 261827220, 261827320, 261827420, 261827520, 261827620, 261827720, 261827820, 261827920, 261829120"/>
    <s v="-0"/>
    <x v="0"/>
    <x v="10"/>
  </r>
  <r>
    <s v="3820"/>
    <s v="2020-09-21 00:00:00"/>
    <s v="2020-09-21 14:13:00"/>
    <s v="Gasto"/>
    <s v="Con Compromiso"/>
    <s v="008"/>
    <x v="6"/>
    <x v="8"/>
    <s v="SUELDO BÁSICO"/>
    <s v="Nación"/>
    <x v="0"/>
    <s v="CSF"/>
    <n v="49644807"/>
    <n v="0"/>
    <n v="49644807"/>
    <n v="0"/>
    <s v="PAGO DE NOMINA SEPT TERR CESAR"/>
    <s v="4220"/>
    <s v="6820, 6920"/>
    <s v="-0"/>
    <s v="50920, 51020, 51120, 51220, 51320, 51420, 51520, 51620, 51720, 51820, 51920, 52020, 52120, 52220, 52320, 52420, 52520, 52620, 52720, 52820, 52920, 53020, 53120, 53220, 53320, 53420"/>
    <s v="261825520, 261825620, 261825720, 261825820, 261825920, 261826020, 261826120, 261826220, 261826320, 261826420, 261826520, 261826620, 261826720, 261826820, 261826920, 261827020, 261827120, 261827220, 261827320, 261827420, 261827520, 261827620, 261827720, 261827820, 261827920, 261829120"/>
    <s v="-0"/>
    <x v="0"/>
    <x v="10"/>
  </r>
  <r>
    <s v="3920"/>
    <s v="2020-10-16 00:00:00"/>
    <s v="2020-10-16 13:25:00"/>
    <s v="Gasto"/>
    <s v="Con Compromiso"/>
    <s v="0510"/>
    <x v="6"/>
    <x v="23"/>
    <s v="ADQUISICIÓN DE BIENES Y SERVICIOS - SERVICIO DE AVALÚOS - ACTUALIZACIÓN  Y GESTIÓN CATASTRAL  NACIONAL"/>
    <s v="Nación"/>
    <x v="2"/>
    <s v="CSF"/>
    <n v="75000000"/>
    <n v="0"/>
    <n v="75000000"/>
    <n v="0"/>
    <s v="cpntratacion prestacion de servicio peritos de avaluos terr cesar"/>
    <s v="4320"/>
    <s v="8920, 9020, 9120"/>
    <s v="25220, 26520, 26620"/>
    <s v="80020, 80520, 80620, 82720, 82820"/>
    <s v="380423720, 381475220, 381482820, 386694720, 386701820"/>
    <s v="-0"/>
    <x v="1"/>
    <x v="2"/>
  </r>
  <r>
    <s v="4020"/>
    <s v="2020-10-19 00:00:00"/>
    <s v="2020-10-19 06:53:00"/>
    <s v="Gasto"/>
    <s v="Con Compromiso"/>
    <s v="0500"/>
    <x v="6"/>
    <x v="22"/>
    <s v="ADQUISICIÓN DE BIENES Y SERVICIOS - SERVICIO DE INFORMACIÓN CATASTRAL - ACTUALIZACIÓN  Y GESTIÓN CATASTRAL  NACIONAL"/>
    <s v="Propios"/>
    <x v="1"/>
    <s v="CSF"/>
    <n v="15807602"/>
    <n v="-2975922"/>
    <n v="12831680"/>
    <n v="0"/>
    <s v="Mantenimiwnto del vehiculo de la terr cesar"/>
    <s v="4420"/>
    <s v="9220"/>
    <s v="25020"/>
    <s v="79920"/>
    <s v="378498120"/>
    <s v="-0"/>
    <x v="1"/>
    <x v="1"/>
  </r>
  <r>
    <s v="4120"/>
    <s v="2020-10-19 00:00:00"/>
    <s v="2020-10-19 06:56:00"/>
    <s v="Gasto"/>
    <s v="Con Compromiso"/>
    <s v="0500"/>
    <x v="6"/>
    <x v="22"/>
    <s v="ADQUISICIÓN DE BIENES Y SERVICIOS - SERVICIO DE INFORMACIÓN CATASTRAL - ACTUALIZACIÓN  Y GESTIÓN CATASTRAL  NACIONAL"/>
    <s v="Propios"/>
    <x v="1"/>
    <s v="CSF"/>
    <n v="4129230"/>
    <n v="-2147200"/>
    <n v="1982030"/>
    <n v="0"/>
    <s v="contratacion auxiliar de titulacion terr cesar"/>
    <s v="4520"/>
    <s v="8820"/>
    <s v="28420"/>
    <s v="82520, 83120"/>
    <s v="386491120, 386924220"/>
    <s v="-0"/>
    <x v="1"/>
    <x v="1"/>
  </r>
  <r>
    <s v="4220"/>
    <s v="2020-10-20 00:00:00"/>
    <s v="2020-10-20 09:20:00"/>
    <s v="Gasto"/>
    <s v="Con Compromiso"/>
    <s v="008"/>
    <x v="6"/>
    <x v="4"/>
    <s v="PRIMA DE VACACIONES"/>
    <s v="Nación"/>
    <x v="0"/>
    <s v="CSF"/>
    <n v="2476292"/>
    <n v="0"/>
    <n v="2476292"/>
    <n v="0"/>
    <s v="nomina octubre terr cesa"/>
    <s v="4620"/>
    <s v="7720, 7820"/>
    <s v="-0"/>
    <s v="57820, 57920, 58020, 58120, 58220, 58320, 58420, 58520, 58620, 58720, 58820, 58920, 59020, 59120, 59220, 59320, 59420, 59520, 59620, 59720, 59820, 59920, 60020, 60120, 60220, 60320, 60420, 60520, 60620"/>
    <s v="294334020, 294334120, 294334220, 294334320, 294334420, 294334520, 294334620, 294334720, 294334820, 294334920, 294335020, 294335120, 294335220, 294335320, 294335420, 294335520, 294335620, 294335720, 294335820, 294335920, 294336020, 294336120, 294336220, 294336320, 294336420, 294370820, 294370920, 294371020, 294371120"/>
    <s v="-0"/>
    <x v="0"/>
    <x v="10"/>
  </r>
  <r>
    <s v="4220"/>
    <s v="2020-10-20 00:00:00"/>
    <s v="2020-10-20 09:20:00"/>
    <s v="Gasto"/>
    <s v="Con Compromiso"/>
    <s v="008"/>
    <x v="6"/>
    <x v="10"/>
    <s v="SUELDO DE VACACIONES"/>
    <s v="Nación"/>
    <x v="0"/>
    <s v="CSF"/>
    <n v="3087956"/>
    <n v="0"/>
    <n v="3087956"/>
    <n v="0"/>
    <s v="nomina octubre terr cesa"/>
    <s v="4620"/>
    <s v="7720, 7820"/>
    <s v="-0"/>
    <s v="57820, 57920, 58020, 58120, 58220, 58320, 58420, 58520, 58620, 58720, 58820, 58920, 59020, 59120, 59220, 59320, 59420, 59520, 59620, 59720, 59820, 59920, 60020, 60120, 60220, 60320, 60420, 60520, 60620"/>
    <s v="294334020, 294334120, 294334220, 294334320, 294334420, 294334520, 294334620, 294334720, 294334820, 294334920, 294335020, 294335120, 294335220, 294335320, 294335420, 294335520, 294335620, 294335720, 294335820, 294335920, 294336020, 294336120, 294336220, 294336320, 294336420, 294370820, 294370920, 294371020, 294371120"/>
    <s v="-0"/>
    <x v="0"/>
    <x v="10"/>
  </r>
  <r>
    <s v="4220"/>
    <s v="2020-10-20 00:00:00"/>
    <s v="2020-10-20 09:20:00"/>
    <s v="Gasto"/>
    <s v="Con Compromiso"/>
    <s v="008"/>
    <x v="6"/>
    <x v="5"/>
    <s v="PRIMA TÉCNICA NO SALARIAL"/>
    <s v="Nación"/>
    <x v="0"/>
    <s v="CSF"/>
    <n v="2354967"/>
    <n v="0"/>
    <n v="2354967"/>
    <n v="0"/>
    <s v="nomina octubre terr cesa"/>
    <s v="4620"/>
    <s v="7720, 7820"/>
    <s v="-0"/>
    <s v="57820, 57920, 58020, 58120, 58220, 58320, 58420, 58520, 58620, 58720, 58820, 58920, 59020, 59120, 59220, 59320, 59420, 59520, 59620, 59720, 59820, 59920, 60020, 60120, 60220, 60320, 60420, 60520, 60620"/>
    <s v="294334020, 294334120, 294334220, 294334320, 294334420, 294334520, 294334620, 294334720, 294334820, 294334920, 294335020, 294335120, 294335220, 294335320, 294335420, 294335520, 294335620, 294335720, 294335820, 294335920, 294336020, 294336120, 294336220, 294336320, 294336420, 294370820, 294370920, 294371020, 294371120"/>
    <s v="-0"/>
    <x v="0"/>
    <x v="10"/>
  </r>
  <r>
    <s v="4220"/>
    <s v="2020-10-20 00:00:00"/>
    <s v="2020-10-20 09:20:00"/>
    <s v="Gasto"/>
    <s v="Con Compromiso"/>
    <s v="008"/>
    <x v="6"/>
    <x v="8"/>
    <s v="SUELDO BÁSICO"/>
    <s v="Nación"/>
    <x v="0"/>
    <s v="CSF"/>
    <n v="47217928"/>
    <n v="0"/>
    <n v="47217928"/>
    <n v="0"/>
    <s v="nomina octubre terr cesa"/>
    <s v="4620"/>
    <s v="7720, 7820"/>
    <s v="-0"/>
    <s v="57820, 57920, 58020, 58120, 58220, 58320, 58420, 58520, 58620, 58720, 58820, 58920, 59020, 59120, 59220, 59320, 59420, 59520, 59620, 59720, 59820, 59920, 60020, 60120, 60220, 60320, 60420, 60520, 60620"/>
    <s v="294334020, 294334120, 294334220, 294334320, 294334420, 294334520, 294334620, 294334720, 294334820, 294334920, 294335020, 294335120, 294335220, 294335320, 294335420, 294335520, 294335620, 294335720, 294335820, 294335920, 294336020, 294336120, 294336220, 294336320, 294336420, 294370820, 294370920, 294371020, 294371120"/>
    <s v="-0"/>
    <x v="0"/>
    <x v="10"/>
  </r>
  <r>
    <s v="4220"/>
    <s v="2020-10-20 00:00:00"/>
    <s v="2020-10-20 09:20:00"/>
    <s v="Gasto"/>
    <s v="Con Compromiso"/>
    <s v="008"/>
    <x v="6"/>
    <x v="28"/>
    <s v="AUXILIO DE CONECTIVIDAD DIGITAL"/>
    <s v="Nación"/>
    <x v="0"/>
    <s v="CSF"/>
    <n v="1333674"/>
    <n v="0"/>
    <n v="1333674"/>
    <n v="0"/>
    <s v="nomina octubre terr cesa"/>
    <s v="4620"/>
    <s v="7720, 7820"/>
    <s v="-0"/>
    <s v="57820, 57920, 58020, 58120, 58220, 58320, 58420, 58520, 58620, 58720, 58820, 58920, 59020, 59120, 59220, 59320, 59420, 59520, 59620, 59720, 59820, 59920, 60020, 60120, 60220, 60320, 60420, 60520, 60620"/>
    <s v="294334020, 294334120, 294334220, 294334320, 294334420, 294334520, 294334620, 294334720, 294334820, 294334920, 294335020, 294335120, 294335220, 294335320, 294335420, 294335520, 294335620, 294335720, 294335820, 294335920, 294336020, 294336120, 294336220, 294336320, 294336420, 294370820, 294370920, 294371020, 294371120"/>
    <s v="-0"/>
    <x v="0"/>
    <x v="10"/>
  </r>
  <r>
    <s v="4220"/>
    <s v="2020-10-20 00:00:00"/>
    <s v="2020-10-20 09:20:00"/>
    <s v="Gasto"/>
    <s v="Con Compromiso"/>
    <s v="008"/>
    <x v="6"/>
    <x v="9"/>
    <s v="BONIFICACIÓN POR SERVICIOS PRESTADOS"/>
    <s v="Nación"/>
    <x v="0"/>
    <s v="CSF"/>
    <n v="2027869"/>
    <n v="0"/>
    <n v="2027869"/>
    <n v="0"/>
    <s v="nomina octubre terr cesa"/>
    <s v="4620"/>
    <s v="7720, 7820"/>
    <s v="-0"/>
    <s v="57820, 57920, 58020, 58120, 58220, 58320, 58420, 58520, 58620, 58720, 58820, 58920, 59020, 59120, 59220, 59320, 59420, 59520, 59620, 59720, 59820, 59920, 60020, 60120, 60220, 60320, 60420, 60520, 60620"/>
    <s v="294334020, 294334120, 294334220, 294334320, 294334420, 294334520, 294334620, 294334720, 294334820, 294334920, 294335020, 294335120, 294335220, 294335320, 294335420, 294335520, 294335620, 294335720, 294335820, 294335920, 294336020, 294336120, 294336220, 294336320, 294336420, 294370820, 294370920, 294371020, 294371120"/>
    <s v="-0"/>
    <x v="0"/>
    <x v="10"/>
  </r>
  <r>
    <s v="4220"/>
    <s v="2020-10-20 00:00:00"/>
    <s v="2020-10-20 09:20:00"/>
    <s v="Gasto"/>
    <s v="Con Compromiso"/>
    <s v="008"/>
    <x v="6"/>
    <x v="6"/>
    <s v="SUBSIDIO DE ALIMENTACIÓN"/>
    <s v="Nación"/>
    <x v="0"/>
    <s v="CSF"/>
    <n v="1044349"/>
    <n v="0"/>
    <n v="1044349"/>
    <n v="0"/>
    <s v="nomina octubre terr cesa"/>
    <s v="4620"/>
    <s v="7720, 7820"/>
    <s v="-0"/>
    <s v="57820, 57920, 58020, 58120, 58220, 58320, 58420, 58520, 58620, 58720, 58820, 58920, 59020, 59120, 59220, 59320, 59420, 59520, 59620, 59720, 59820, 59920, 60020, 60120, 60220, 60320, 60420, 60520, 60620"/>
    <s v="294334020, 294334120, 294334220, 294334320, 294334420, 294334520, 294334620, 294334720, 294334820, 294334920, 294335020, 294335120, 294335220, 294335320, 294335420, 294335520, 294335620, 294335720, 294335820, 294335920, 294336020, 294336120, 294336220, 294336320, 294336420, 294370820, 294370920, 294371020, 294371120"/>
    <s v="-0"/>
    <x v="0"/>
    <x v="10"/>
  </r>
  <r>
    <s v="4220"/>
    <s v="2020-10-20 00:00:00"/>
    <s v="2020-10-20 09:20:00"/>
    <s v="Gasto"/>
    <s v="Con Compromiso"/>
    <s v="008"/>
    <x v="6"/>
    <x v="7"/>
    <s v="BONIFICACIÓN ESPECIAL DE RECREACIÓN"/>
    <s v="Nación"/>
    <x v="0"/>
    <s v="CSF"/>
    <n v="213438"/>
    <n v="0"/>
    <n v="213438"/>
    <n v="0"/>
    <s v="nomina octubre terr cesa"/>
    <s v="4620"/>
    <s v="7720, 7820"/>
    <s v="-0"/>
    <s v="57820, 57920, 58020, 58120, 58220, 58320, 58420, 58520, 58620, 58720, 58820, 58920, 59020, 59120, 59220, 59320, 59420, 59520, 59620, 59720, 59820, 59920, 60020, 60120, 60220, 60320, 60420, 60520, 60620"/>
    <s v="294334020, 294334120, 294334220, 294334320, 294334420, 294334520, 294334620, 294334720, 294334820, 294334920, 294335020, 294335120, 294335220, 294335320, 294335420, 294335520, 294335620, 294335720, 294335820, 294335920, 294336020, 294336120, 294336220, 294336320, 294336420, 294370820, 294370920, 294371020, 294371120"/>
    <s v="-0"/>
    <x v="0"/>
    <x v="10"/>
  </r>
  <r>
    <s v="4320"/>
    <s v="2020-10-20 00:00:00"/>
    <s v="2020-10-20 09:29:00"/>
    <s v="Gasto"/>
    <s v="Con Compromiso"/>
    <s v="008"/>
    <x v="6"/>
    <x v="15"/>
    <s v="APORTES GENERALES AL SISTEMA DE RIESGOS LABORALES"/>
    <s v="Nación"/>
    <x v="0"/>
    <s v="CSF"/>
    <n v="826200"/>
    <n v="0"/>
    <n v="826200"/>
    <n v="0"/>
    <s v="aportes mes de octubre terr cesar"/>
    <s v="4720"/>
    <s v="7920"/>
    <s v="-0"/>
    <s v="60720, 60820, 60920, 61020, 61120, 61220, 61320, 61420, 61520, 61620, 61720, 61820, 61920"/>
    <s v="294385120, 294385220, 294385320, 294385420, 294385520, 294385620, 294385720, 294385820, 294385920, 294386020, 294386120, 294386220, 294386320"/>
    <s v="-0"/>
    <x v="0"/>
    <x v="10"/>
  </r>
  <r>
    <s v="4320"/>
    <s v="2020-10-20 00:00:00"/>
    <s v="2020-10-20 09:29:00"/>
    <s v="Gasto"/>
    <s v="Con Compromiso"/>
    <s v="008"/>
    <x v="6"/>
    <x v="14"/>
    <s v="APORTES AL ICBF"/>
    <s v="Nación"/>
    <x v="0"/>
    <s v="CSF"/>
    <n v="1673000"/>
    <n v="0"/>
    <n v="1673000"/>
    <n v="0"/>
    <s v="aportes mes de octubre terr cesar"/>
    <s v="4720"/>
    <s v="7920"/>
    <s v="-0"/>
    <s v="60720, 60820, 60920, 61020, 61120, 61220, 61320, 61420, 61520, 61620, 61720, 61820, 61920"/>
    <s v="294385120, 294385220, 294385320, 294385420, 294385520, 294385620, 294385720, 294385820, 294385920, 294386020, 294386120, 294386220, 294386320"/>
    <s v="-0"/>
    <x v="0"/>
    <x v="10"/>
  </r>
  <r>
    <s v="4320"/>
    <s v="2020-10-20 00:00:00"/>
    <s v="2020-10-20 09:29:00"/>
    <s v="Gasto"/>
    <s v="Con Compromiso"/>
    <s v="008"/>
    <x v="6"/>
    <x v="11"/>
    <s v="PENSIONES"/>
    <s v="Nación"/>
    <x v="0"/>
    <s v="CSF"/>
    <n v="6111900"/>
    <n v="0"/>
    <n v="6111900"/>
    <n v="0"/>
    <s v="aportes mes de octubre terr cesar"/>
    <s v="4720"/>
    <s v="7920"/>
    <s v="-0"/>
    <s v="60720, 60820, 60920, 61020, 61120, 61220, 61320, 61420, 61520, 61620, 61720, 61820, 61920"/>
    <s v="294385120, 294385220, 294385320, 294385420, 294385520, 294385620, 294385720, 294385820, 294385920, 294386020, 294386120, 294386220, 294386320"/>
    <s v="-0"/>
    <x v="0"/>
    <x v="10"/>
  </r>
  <r>
    <s v="4320"/>
    <s v="2020-10-20 00:00:00"/>
    <s v="2020-10-20 09:29:00"/>
    <s v="Gasto"/>
    <s v="Con Compromiso"/>
    <s v="008"/>
    <x v="6"/>
    <x v="12"/>
    <s v="APORTES AL SENA"/>
    <s v="Nación"/>
    <x v="0"/>
    <s v="CSF"/>
    <n v="1115600"/>
    <n v="0"/>
    <n v="1115600"/>
    <n v="0"/>
    <s v="aportes mes de octubre terr cesar"/>
    <s v="4720"/>
    <s v="7920"/>
    <s v="-0"/>
    <s v="60720, 60820, 60920, 61020, 61120, 61220, 61320, 61420, 61520, 61620, 61720, 61820, 61920"/>
    <s v="294385120, 294385220, 294385320, 294385420, 294385520, 294385620, 294385720, 294385820, 294385920, 294386020, 294386120, 294386220, 294386320"/>
    <s v="-0"/>
    <x v="0"/>
    <x v="10"/>
  </r>
  <r>
    <s v="4320"/>
    <s v="2020-10-20 00:00:00"/>
    <s v="2020-10-20 09:29:00"/>
    <s v="Gasto"/>
    <s v="Con Compromiso"/>
    <s v="008"/>
    <x v="6"/>
    <x v="13"/>
    <s v="SALUD"/>
    <s v="Nación"/>
    <x v="0"/>
    <s v="CSF"/>
    <n v="4329600"/>
    <n v="0"/>
    <n v="4329600"/>
    <n v="0"/>
    <s v="aportes mes de octubre terr cesar"/>
    <s v="4720"/>
    <s v="7920"/>
    <s v="-0"/>
    <s v="60720, 60820, 60920, 61020, 61120, 61220, 61320, 61420, 61520, 61620, 61720, 61820, 61920"/>
    <s v="294385120, 294385220, 294385320, 294385420, 294385520, 294385620, 294385720, 294385820, 294385920, 294386020, 294386120, 294386220, 294386320"/>
    <s v="-0"/>
    <x v="0"/>
    <x v="10"/>
  </r>
  <r>
    <s v="4320"/>
    <s v="2020-10-20 00:00:00"/>
    <s v="2020-10-20 09:29:00"/>
    <s v="Gasto"/>
    <s v="Con Compromiso"/>
    <s v="008"/>
    <x v="6"/>
    <x v="16"/>
    <s v="CAJAS DE COMPENSACIÓN FAMILIAR"/>
    <s v="Nación"/>
    <x v="0"/>
    <s v="CSF"/>
    <n v="2230000"/>
    <n v="0"/>
    <n v="2230000"/>
    <n v="0"/>
    <s v="aportes mes de octubre terr cesar"/>
    <s v="4720"/>
    <s v="7920"/>
    <s v="-0"/>
    <s v="60720, 60820, 60920, 61020, 61120, 61220, 61320, 61420, 61520, 61620, 61720, 61820, 61920"/>
    <s v="294385120, 294385220, 294385320, 294385420, 294385520, 294385620, 294385720, 294385820, 294385920, 294386020, 294386120, 294386220, 294386320"/>
    <s v="-0"/>
    <x v="0"/>
    <x v="10"/>
  </r>
  <r>
    <s v="4420"/>
    <s v="2020-10-22 00:00:00"/>
    <s v="2020-10-22 18:59:00"/>
    <s v="Gasto"/>
    <s v="Con Compromiso"/>
    <s v="008"/>
    <x v="6"/>
    <x v="19"/>
    <s v="VIÁTICOS DE LOS FUNCIONARIOS EN COMISIÓN"/>
    <s v="Nación"/>
    <x v="0"/>
    <s v="CSF"/>
    <n v="126103"/>
    <n v="0"/>
    <n v="126103"/>
    <n v="0"/>
    <s v="reajsute de viaticos"/>
    <s v="4820"/>
    <s v="8020"/>
    <s v="17920"/>
    <s v="62120"/>
    <s v="297608920"/>
    <s v="-0"/>
    <x v="0"/>
    <x v="10"/>
  </r>
  <r>
    <s v="4520"/>
    <s v="2020-11-14 00:00:00"/>
    <s v="2020-11-14 18:12:00"/>
    <s v="Gasto"/>
    <s v="Con Compromiso"/>
    <s v="0500"/>
    <x v="6"/>
    <x v="22"/>
    <s v="ADQUISICIÓN DE BIENES Y SERVICIOS - SERVICIO DE INFORMACIÓN CATASTRAL - ACTUALIZACIÓN  Y GESTIÓN CATASTRAL  NACIONAL"/>
    <s v="Nación"/>
    <x v="2"/>
    <s v="CSF"/>
    <n v="16826225"/>
    <n v="-8642462"/>
    <n v="8183763"/>
    <n v="0"/>
    <s v="oara realizar tramitres catastrales de rectificacionde areas de la rsolucion 1732 terr cesar"/>
    <s v="4920"/>
    <s v="9420, 9520"/>
    <s v="25720, 28820"/>
    <s v="80420, 82920"/>
    <s v="380461920, 386710120"/>
    <s v="-0"/>
    <x v="1"/>
    <x v="1"/>
  </r>
  <r>
    <s v="4620"/>
    <s v="2020-11-19 00:00:00"/>
    <s v="2020-11-19 07:46:00"/>
    <s v="Gasto"/>
    <s v="Con Compromiso"/>
    <s v="008"/>
    <x v="6"/>
    <x v="13"/>
    <s v="SALUD"/>
    <s v="Nación"/>
    <x v="0"/>
    <s v="CSF"/>
    <n v="4302600"/>
    <n v="0"/>
    <n v="4302600"/>
    <n v="0"/>
    <s v="aportes planilla noviembre terr cesar"/>
    <s v="5120"/>
    <s v="8520"/>
    <s v="-0"/>
    <s v="69620, 69720, 69820, 69920, 70020, 70120, 70220, 70320, 70420, 70520, 70620, 70720, 70820"/>
    <s v="333123320, 333123420, 333123520, 333123620, 333123720, 333123820, 333123920, 333124020, 333124120, 333124220, 333124320, 333124420, 333124520"/>
    <s v="-0"/>
    <x v="0"/>
    <x v="10"/>
  </r>
  <r>
    <s v="4620"/>
    <s v="2020-11-19 00:00:00"/>
    <s v="2020-11-19 07:46:00"/>
    <s v="Gasto"/>
    <s v="Con Compromiso"/>
    <s v="008"/>
    <x v="6"/>
    <x v="12"/>
    <s v="APORTES AL SENA"/>
    <s v="Nación"/>
    <x v="0"/>
    <s v="CSF"/>
    <n v="1056500"/>
    <n v="0"/>
    <n v="1056500"/>
    <n v="0"/>
    <s v="aportes planilla noviembre terr cesar"/>
    <s v="5120"/>
    <s v="8520"/>
    <s v="-0"/>
    <s v="69620, 69720, 69820, 69920, 70020, 70120, 70220, 70320, 70420, 70520, 70620, 70720, 70820"/>
    <s v="333123320, 333123420, 333123520, 333123620, 333123720, 333123820, 333123920, 333124020, 333124120, 333124220, 333124320, 333124420, 333124520"/>
    <s v="-0"/>
    <x v="0"/>
    <x v="10"/>
  </r>
  <r>
    <s v="4620"/>
    <s v="2020-11-19 00:00:00"/>
    <s v="2020-11-19 07:46:00"/>
    <s v="Gasto"/>
    <s v="Con Compromiso"/>
    <s v="008"/>
    <x v="6"/>
    <x v="14"/>
    <s v="APORTES AL ICBF"/>
    <s v="Nación"/>
    <x v="0"/>
    <s v="CSF"/>
    <n v="1584800"/>
    <n v="0"/>
    <n v="1584800"/>
    <n v="0"/>
    <s v="aportes planilla noviembre terr cesar"/>
    <s v="5120"/>
    <s v="8520"/>
    <s v="-0"/>
    <s v="69620, 69720, 69820, 69920, 70020, 70120, 70220, 70320, 70420, 70520, 70620, 70720, 70820"/>
    <s v="333123320, 333123420, 333123520, 333123620, 333123720, 333123820, 333123920, 333124020, 333124120, 333124220, 333124320, 333124420, 333124520"/>
    <s v="-0"/>
    <x v="0"/>
    <x v="10"/>
  </r>
  <r>
    <s v="4620"/>
    <s v="2020-11-19 00:00:00"/>
    <s v="2020-11-19 07:46:00"/>
    <s v="Gasto"/>
    <s v="Con Compromiso"/>
    <s v="008"/>
    <x v="6"/>
    <x v="16"/>
    <s v="CAJAS DE COMPENSACIÓN FAMILIAR"/>
    <s v="Nación"/>
    <x v="0"/>
    <s v="CSF"/>
    <n v="2112400"/>
    <n v="0"/>
    <n v="2112400"/>
    <n v="0"/>
    <s v="aportes planilla noviembre terr cesar"/>
    <s v="5120"/>
    <s v="8520"/>
    <s v="-0"/>
    <s v="69620, 69720, 69820, 69920, 70020, 70120, 70220, 70320, 70420, 70520, 70620, 70720, 70820"/>
    <s v="333123320, 333123420, 333123520, 333123620, 333123720, 333123820, 333123920, 333124020, 333124120, 333124220, 333124320, 333124420, 333124520"/>
    <s v="-0"/>
    <x v="0"/>
    <x v="10"/>
  </r>
  <r>
    <s v="4620"/>
    <s v="2020-11-19 00:00:00"/>
    <s v="2020-11-19 07:46:00"/>
    <s v="Gasto"/>
    <s v="Con Compromiso"/>
    <s v="008"/>
    <x v="6"/>
    <x v="15"/>
    <s v="APORTES GENERALES AL SISTEMA DE RIESGOS LABORALES"/>
    <s v="Nación"/>
    <x v="0"/>
    <s v="CSF"/>
    <n v="825000"/>
    <n v="0"/>
    <n v="825000"/>
    <n v="0"/>
    <s v="aportes planilla noviembre terr cesar"/>
    <s v="5120"/>
    <s v="8520"/>
    <s v="-0"/>
    <s v="69620, 69720, 69820, 69920, 70020, 70120, 70220, 70320, 70420, 70520, 70620, 70720, 70820"/>
    <s v="333123320, 333123420, 333123520, 333123620, 333123720, 333123820, 333123920, 333124020, 333124120, 333124220, 333124320, 333124420, 333124520"/>
    <s v="-0"/>
    <x v="0"/>
    <x v="10"/>
  </r>
  <r>
    <s v="4620"/>
    <s v="2020-11-19 00:00:00"/>
    <s v="2020-11-19 07:46:00"/>
    <s v="Gasto"/>
    <s v="Con Compromiso"/>
    <s v="008"/>
    <x v="6"/>
    <x v="11"/>
    <s v="PENSIONES"/>
    <s v="Nación"/>
    <x v="0"/>
    <s v="CSF"/>
    <n v="6073700"/>
    <n v="0"/>
    <n v="6073700"/>
    <n v="0"/>
    <s v="aportes planilla noviembre terr cesar"/>
    <s v="5120"/>
    <s v="8520"/>
    <s v="-0"/>
    <s v="69620, 69720, 69820, 69920, 70020, 70120, 70220, 70320, 70420, 70520, 70620, 70720, 70820"/>
    <s v="333123320, 333123420, 333123520, 333123620, 333123720, 333123820, 333123920, 333124020, 333124120, 333124220, 333124320, 333124420, 333124520"/>
    <s v="-0"/>
    <x v="0"/>
    <x v="10"/>
  </r>
  <r>
    <s v="4720"/>
    <s v="2020-11-23 00:00:00"/>
    <s v="2020-11-23 11:00:00"/>
    <s v="Gasto"/>
    <s v="Con Compromiso"/>
    <s v="008"/>
    <x v="6"/>
    <x v="28"/>
    <s v="AUXILIO DE CONECTIVIDAD DIGITAL"/>
    <s v="Nación"/>
    <x v="0"/>
    <s v="CSF"/>
    <n v="1258247"/>
    <n v="0"/>
    <n v="1258247"/>
    <n v="0"/>
    <s v="pago de nomina y primas de navidad mes de noviembre terr cesar"/>
    <s v="5020"/>
    <s v="8320, 8420"/>
    <s v="-0"/>
    <s v="64620, 64720, 64820, 64920, 65020, 65120, 65220, 65320, 65420, 65520, 65620, 65720, 65820, 65920, 66020, 66120, 66220, 66320, 66420, 66520, 66620, 66720, 66820, 66920, 67020, 67120, 67220, 67320, 67420, 67520, 67620, 67720, 67820, 67920, 68020, 68120, 68220, 68320, 68420, 68520, 68620, 68720, 68820, 68920, 69020, 69120, 69220, 69320, 69420, 69520"/>
    <s v="333078020, 333078120, 333078220, 333078320, 333078420, 333078520, 333078620, 333078720, 333078820, 333078920, 333079020, 333079120, 333079220, 333079320, 333079420, 333079520, 333079620, 333079720, 333079820, 333079920, 333080020, 333080120, 333080220, 333080320, 333080420, 333092420, 333092520, 333092620, 333092720, 333092820, 333092920, 333093020, 333093120, 333093220, 333093320, 333093420, 333093520, 333093620, 333093720, 333093820, 333093920, 333094020, 333094120, 333094220, 333094320, 333094420, 333094520, 333094620, 333094720, 333094820"/>
    <s v="-0"/>
    <x v="0"/>
    <x v="10"/>
  </r>
  <r>
    <s v="4720"/>
    <s v="2020-11-23 00:00:00"/>
    <s v="2020-11-23 11:00:00"/>
    <s v="Gasto"/>
    <s v="Con Compromiso"/>
    <s v="008"/>
    <x v="6"/>
    <x v="6"/>
    <s v="SUBSIDIO DE ALIMENTACIÓN"/>
    <s v="Nación"/>
    <x v="0"/>
    <s v="CSF"/>
    <n v="969437"/>
    <n v="0"/>
    <n v="969437"/>
    <n v="0"/>
    <s v="pago de nomina y primas de navidad mes de noviembre terr cesar"/>
    <s v="5020"/>
    <s v="8320, 8420"/>
    <s v="-0"/>
    <s v="64620, 64720, 64820, 64920, 65020, 65120, 65220, 65320, 65420, 65520, 65620, 65720, 65820, 65920, 66020, 66120, 66220, 66320, 66420, 66520, 66620, 66720, 66820, 66920, 67020, 67120, 67220, 67320, 67420, 67520, 67620, 67720, 67820, 67920, 68020, 68120, 68220, 68320, 68420, 68520, 68620, 68720, 68820, 68920, 69020, 69120, 69220, 69320, 69420, 69520"/>
    <s v="333078020, 333078120, 333078220, 333078320, 333078420, 333078520, 333078620, 333078720, 333078820, 333078920, 333079020, 333079120, 333079220, 333079320, 333079420, 333079520, 333079620, 333079720, 333079820, 333079920, 333080020, 333080120, 333080220, 333080320, 333080420, 333092420, 333092520, 333092620, 333092720, 333092820, 333092920, 333093020, 333093120, 333093220, 333093320, 333093420, 333093520, 333093620, 333093720, 333093820, 333093920, 333094020, 333094120, 333094220, 333094320, 333094420, 333094520, 333094620, 333094720, 333094820"/>
    <s v="-0"/>
    <x v="0"/>
    <x v="10"/>
  </r>
  <r>
    <s v="4720"/>
    <s v="2020-11-23 00:00:00"/>
    <s v="2020-11-23 11:00:00"/>
    <s v="Gasto"/>
    <s v="Con Compromiso"/>
    <s v="008"/>
    <x v="6"/>
    <x v="9"/>
    <s v="BONIFICACIÓN POR SERVICIOS PRESTADOS"/>
    <s v="Nación"/>
    <x v="0"/>
    <s v="CSF"/>
    <n v="1709092"/>
    <n v="0"/>
    <n v="1709092"/>
    <n v="0"/>
    <s v="pago de nomina y primas de navidad mes de noviembre terr cesar"/>
    <s v="5020"/>
    <s v="8320, 8420"/>
    <s v="-0"/>
    <s v="64620, 64720, 64820, 64920, 65020, 65120, 65220, 65320, 65420, 65520, 65620, 65720, 65820, 65920, 66020, 66120, 66220, 66320, 66420, 66520, 66620, 66720, 66820, 66920, 67020, 67120, 67220, 67320, 67420, 67520, 67620, 67720, 67820, 67920, 68020, 68120, 68220, 68320, 68420, 68520, 68620, 68720, 68820, 68920, 69020, 69120, 69220, 69320, 69420, 69520"/>
    <s v="333078020, 333078120, 333078220, 333078320, 333078420, 333078520, 333078620, 333078720, 333078820, 333078920, 333079020, 333079120, 333079220, 333079320, 333079420, 333079520, 333079620, 333079720, 333079820, 333079920, 333080020, 333080120, 333080220, 333080320, 333080420, 333092420, 333092520, 333092620, 333092720, 333092820, 333092920, 333093020, 333093120, 333093220, 333093320, 333093420, 333093520, 333093620, 333093720, 333093820, 333093920, 333094020, 333094120, 333094220, 333094320, 333094420, 333094520, 333094620, 333094720, 333094820"/>
    <s v="-0"/>
    <x v="0"/>
    <x v="10"/>
  </r>
  <r>
    <s v="4720"/>
    <s v="2020-11-23 00:00:00"/>
    <s v="2020-11-23 11:00:00"/>
    <s v="Gasto"/>
    <s v="Con Compromiso"/>
    <s v="008"/>
    <x v="6"/>
    <x v="8"/>
    <s v="SUELDO BÁSICO"/>
    <s v="Nación"/>
    <x v="0"/>
    <s v="CSF"/>
    <n v="46401308"/>
    <n v="0"/>
    <n v="46401308"/>
    <n v="0"/>
    <s v="pago de nomina y primas de navidad mes de noviembre terr cesar"/>
    <s v="5020"/>
    <s v="8320, 8420"/>
    <s v="-0"/>
    <s v="64620, 64720, 64820, 64920, 65020, 65120, 65220, 65320, 65420, 65520, 65620, 65720, 65820, 65920, 66020, 66120, 66220, 66320, 66420, 66520, 66620, 66720, 66820, 66920, 67020, 67120, 67220, 67320, 67420, 67520, 67620, 67720, 67820, 67920, 68020, 68120, 68220, 68320, 68420, 68520, 68620, 68720, 68820, 68920, 69020, 69120, 69220, 69320, 69420, 69520"/>
    <s v="333078020, 333078120, 333078220, 333078320, 333078420, 333078520, 333078620, 333078720, 333078820, 333078920, 333079020, 333079120, 333079220, 333079320, 333079420, 333079520, 333079620, 333079720, 333079820, 333079920, 333080020, 333080120, 333080220, 333080320, 333080420, 333092420, 333092520, 333092620, 333092720, 333092820, 333092920, 333093020, 333093120, 333093220, 333093320, 333093420, 333093520, 333093620, 333093720, 333093820, 333093920, 333094020, 333094120, 333094220, 333094320, 333094420, 333094520, 333094620, 333094720, 333094820"/>
    <s v="-0"/>
    <x v="0"/>
    <x v="10"/>
  </r>
  <r>
    <s v="4720"/>
    <s v="2020-11-23 00:00:00"/>
    <s v="2020-11-23 11:00:00"/>
    <s v="Gasto"/>
    <s v="Con Compromiso"/>
    <s v="008"/>
    <x v="6"/>
    <x v="5"/>
    <s v="PRIMA TÉCNICA NO SALARIAL"/>
    <s v="Nación"/>
    <x v="0"/>
    <s v="CSF"/>
    <n v="2354967"/>
    <n v="0"/>
    <n v="2354967"/>
    <n v="0"/>
    <s v="pago de nomina y primas de navidad mes de noviembre terr cesar"/>
    <s v="5020"/>
    <s v="8320, 8420"/>
    <s v="-0"/>
    <s v="64620, 64720, 64820, 64920, 65020, 65120, 65220, 65320, 65420, 65520, 65620, 65720, 65820, 65920, 66020, 66120, 66220, 66320, 66420, 66520, 66620, 66720, 66820, 66920, 67020, 67120, 67220, 67320, 67420, 67520, 67620, 67720, 67820, 67920, 68020, 68120, 68220, 68320, 68420, 68520, 68620, 68720, 68820, 68920, 69020, 69120, 69220, 69320, 69420, 69520"/>
    <s v="333078020, 333078120, 333078220, 333078320, 333078420, 333078520, 333078620, 333078720, 333078820, 333078920, 333079020, 333079120, 333079220, 333079320, 333079420, 333079520, 333079620, 333079720, 333079820, 333079920, 333080020, 333080120, 333080220, 333080320, 333080420, 333092420, 333092520, 333092620, 333092720, 333092820, 333092920, 333093020, 333093120, 333093220, 333093320, 333093420, 333093520, 333093620, 333093720, 333093820, 333093920, 333094020, 333094120, 333094220, 333094320, 333094420, 333094520, 333094620, 333094720, 333094820"/>
    <s v="-0"/>
    <x v="0"/>
    <x v="10"/>
  </r>
  <r>
    <s v="4720"/>
    <s v="2020-11-23 00:00:00"/>
    <s v="2020-11-23 11:00:00"/>
    <s v="Gasto"/>
    <s v="Con Compromiso"/>
    <s v="008"/>
    <x v="6"/>
    <x v="30"/>
    <s v="PRIMA DE NAVIDAD"/>
    <s v="Nación"/>
    <x v="0"/>
    <s v="CSF"/>
    <n v="68100992"/>
    <n v="0"/>
    <n v="68100992"/>
    <n v="0"/>
    <s v="pago de nomina y primas de navidad mes de noviembre terr cesar"/>
    <s v="5020"/>
    <s v="8320, 8420"/>
    <s v="-0"/>
    <s v="64620, 64720, 64820, 64920, 65020, 65120, 65220, 65320, 65420, 65520, 65620, 65720, 65820, 65920, 66020, 66120, 66220, 66320, 66420, 66520, 66620, 66720, 66820, 66920, 67020, 67120, 67220, 67320, 67420, 67520, 67620, 67720, 67820, 67920, 68020, 68120, 68220, 68320, 68420, 68520, 68620, 68720, 68820, 68920, 69020, 69120, 69220, 69320, 69420, 69520"/>
    <s v="333078020, 333078120, 333078220, 333078320, 333078420, 333078520, 333078620, 333078720, 333078820, 333078920, 333079020, 333079120, 333079220, 333079320, 333079420, 333079520, 333079620, 333079720, 333079820, 333079920, 333080020, 333080120, 333080220, 333080320, 333080420, 333092420, 333092520, 333092620, 333092720, 333092820, 333092920, 333093020, 333093120, 333093220, 333093320, 333093420, 333093520, 333093620, 333093720, 333093820, 333093920, 333094020, 333094120, 333094220, 333094320, 333094420, 333094520, 333094620, 333094720, 333094820"/>
    <s v="-0"/>
    <x v="0"/>
    <x v="10"/>
  </r>
  <r>
    <s v="4820"/>
    <s v="2020-12-16 00:00:00"/>
    <s v="2020-12-16 14:34:00"/>
    <s v="Gasto"/>
    <s v="Con Compromiso"/>
    <s v="008"/>
    <x v="6"/>
    <x v="8"/>
    <s v="SUELDO BÁSICO"/>
    <s v="Nación"/>
    <x v="0"/>
    <s v="CSF"/>
    <n v="47653741"/>
    <n v="0"/>
    <n v="47653741"/>
    <n v="0"/>
    <s v="nomina diciembre terr cesar"/>
    <s v="5220"/>
    <s v="10420, 10520"/>
    <s v="-0"/>
    <s v="74120, 74220, 74320, 74420, 74520, 74620, 74720, 74820, 74920, 75020, 75120, 75220, 75320, 75420, 75520, 75620, 75720, 75820, 75920, 76020, 76120, 76220, 76320, 76420, 76520, 76620, 76720, 76820, 76920, 77020, 77120, 77220, 77320, 77420, 77520, 77620"/>
    <s v="373007620, 373007720, 373007820, 373007920, 373008120, 373008220, 373008320, 373008420, 373008520, 373008620, 373008720, 373008820, 373008920, 373009020, 373009120, 373009320, 373009420, 373009520, 373009620, 373009720, 373009820, 373009920, 373010020, 373010220, 373010320, 373056920, 373057020, 373057120, 373057220, 373057320, 373057420, 373057520, 373057620, 373057720, 373057820, 373057920"/>
    <s v="-0"/>
    <x v="0"/>
    <x v="10"/>
  </r>
  <r>
    <s v="4820"/>
    <s v="2020-12-16 00:00:00"/>
    <s v="2020-12-16 14:34:00"/>
    <s v="Gasto"/>
    <s v="Con Compromiso"/>
    <s v="008"/>
    <x v="6"/>
    <x v="4"/>
    <s v="PRIMA DE VACACIONES"/>
    <s v="Nación"/>
    <x v="0"/>
    <s v="CSF"/>
    <n v="18934698"/>
    <n v="0"/>
    <n v="18934698"/>
    <n v="0"/>
    <s v="nomina diciembre terr cesar"/>
    <s v="5220"/>
    <s v="10420, 10520"/>
    <s v="-0"/>
    <s v="74120, 74220, 74320, 74420, 74520, 74620, 74720, 74820, 74920, 75020, 75120, 75220, 75320, 75420, 75520, 75620, 75720, 75820, 75920, 76020, 76120, 76220, 76320, 76420, 76520, 76620, 76720, 76820, 76920, 77020, 77120, 77220, 77320, 77420, 77520, 77620"/>
    <s v="373007620, 373007720, 373007820, 373007920, 373008120, 373008220, 373008320, 373008420, 373008520, 373008620, 373008720, 373008820, 373008920, 373009020, 373009120, 373009320, 373009420, 373009520, 373009620, 373009720, 373009820, 373009920, 373010020, 373010220, 373010320, 373056920, 373057020, 373057120, 373057220, 373057320, 373057420, 373057520, 373057620, 373057720, 373057820, 373057920"/>
    <s v="-0"/>
    <x v="0"/>
    <x v="10"/>
  </r>
  <r>
    <s v="4820"/>
    <s v="2020-12-16 00:00:00"/>
    <s v="2020-12-16 14:34:00"/>
    <s v="Gasto"/>
    <s v="Con Compromiso"/>
    <s v="008"/>
    <x v="6"/>
    <x v="28"/>
    <s v="AUXILIO DE CONECTIVIDAD DIGITAL"/>
    <s v="Nación"/>
    <x v="0"/>
    <s v="CSF"/>
    <n v="1285676"/>
    <n v="0"/>
    <n v="1285676"/>
    <n v="0"/>
    <s v="nomina diciembre terr cesar"/>
    <s v="5220"/>
    <s v="10420, 10520"/>
    <s v="-0"/>
    <s v="74120, 74220, 74320, 74420, 74520, 74620, 74720, 74820, 74920, 75020, 75120, 75220, 75320, 75420, 75520, 75620, 75720, 75820, 75920, 76020, 76120, 76220, 76320, 76420, 76520, 76620, 76720, 76820, 76920, 77020, 77120, 77220, 77320, 77420, 77520, 77620"/>
    <s v="373007620, 373007720, 373007820, 373007920, 373008120, 373008220, 373008320, 373008420, 373008520, 373008620, 373008720, 373008820, 373008920, 373009020, 373009120, 373009320, 373009420, 373009520, 373009620, 373009720, 373009820, 373009920, 373010020, 373010220, 373010320, 373056920, 373057020, 373057120, 373057220, 373057320, 373057420, 373057520, 373057620, 373057720, 373057820, 373057920"/>
    <s v="-0"/>
    <x v="0"/>
    <x v="10"/>
  </r>
  <r>
    <s v="4820"/>
    <s v="2020-12-16 00:00:00"/>
    <s v="2020-12-16 14:34:00"/>
    <s v="Gasto"/>
    <s v="Con Compromiso"/>
    <s v="008"/>
    <x v="6"/>
    <x v="6"/>
    <s v="SUBSIDIO DE ALIMENTACIÓN"/>
    <s v="Nación"/>
    <x v="0"/>
    <s v="CSF"/>
    <n v="1024519"/>
    <n v="0"/>
    <n v="1024519"/>
    <n v="0"/>
    <s v="nomina diciembre terr cesar"/>
    <s v="5220"/>
    <s v="10420, 10520"/>
    <s v="-0"/>
    <s v="74120, 74220, 74320, 74420, 74520, 74620, 74720, 74820, 74920, 75020, 75120, 75220, 75320, 75420, 75520, 75620, 75720, 75820, 75920, 76020, 76120, 76220, 76320, 76420, 76520, 76620, 76720, 76820, 76920, 77020, 77120, 77220, 77320, 77420, 77520, 77620"/>
    <s v="373007620, 373007720, 373007820, 373007920, 373008120, 373008220, 373008320, 373008420, 373008520, 373008620, 373008720, 373008820, 373008920, 373009020, 373009120, 373009320, 373009420, 373009520, 373009620, 373009720, 373009820, 373009920, 373010020, 373010220, 373010320, 373056920, 373057020, 373057120, 373057220, 373057320, 373057420, 373057520, 373057620, 373057720, 373057820, 373057920"/>
    <s v="-0"/>
    <x v="0"/>
    <x v="10"/>
  </r>
  <r>
    <s v="4820"/>
    <s v="2020-12-16 00:00:00"/>
    <s v="2020-12-16 14:34:00"/>
    <s v="Gasto"/>
    <s v="Con Compromiso"/>
    <s v="008"/>
    <x v="6"/>
    <x v="7"/>
    <s v="BONIFICACIÓN ESPECIAL DE RECREACIÓN"/>
    <s v="Nación"/>
    <x v="0"/>
    <s v="CSF"/>
    <n v="1501737"/>
    <n v="0"/>
    <n v="1501737"/>
    <n v="0"/>
    <s v="nomina diciembre terr cesar"/>
    <s v="5220"/>
    <s v="10420, 10520"/>
    <s v="-0"/>
    <s v="74120, 74220, 74320, 74420, 74520, 74620, 74720, 74820, 74920, 75020, 75120, 75220, 75320, 75420, 75520, 75620, 75720, 75820, 75920, 76020, 76120, 76220, 76320, 76420, 76520, 76620, 76720, 76820, 76920, 77020, 77120, 77220, 77320, 77420, 77520, 77620"/>
    <s v="373007620, 373007720, 373007820, 373007920, 373008120, 373008220, 373008320, 373008420, 373008520, 373008620, 373008720, 373008820, 373008920, 373009020, 373009120, 373009320, 373009420, 373009520, 373009620, 373009720, 373009820, 373009920, 373010020, 373010220, 373010320, 373056920, 373057020, 373057120, 373057220, 373057320, 373057420, 373057520, 373057620, 373057720, 373057820, 373057920"/>
    <s v="-0"/>
    <x v="0"/>
    <x v="10"/>
  </r>
  <r>
    <s v="4820"/>
    <s v="2020-12-16 00:00:00"/>
    <s v="2020-12-16 14:34:00"/>
    <s v="Gasto"/>
    <s v="Con Compromiso"/>
    <s v="008"/>
    <x v="6"/>
    <x v="10"/>
    <s v="SUELDO DE VACACIONES"/>
    <s v="Nación"/>
    <x v="0"/>
    <s v="CSF"/>
    <n v="20121100"/>
    <n v="0"/>
    <n v="20121100"/>
    <n v="0"/>
    <s v="nomina diciembre terr cesar"/>
    <s v="5220"/>
    <s v="10420, 10520"/>
    <s v="-0"/>
    <s v="74120, 74220, 74320, 74420, 74520, 74620, 74720, 74820, 74920, 75020, 75120, 75220, 75320, 75420, 75520, 75620, 75720, 75820, 75920, 76020, 76120, 76220, 76320, 76420, 76520, 76620, 76720, 76820, 76920, 77020, 77120, 77220, 77320, 77420, 77520, 77620"/>
    <s v="373007620, 373007720, 373007820, 373007920, 373008120, 373008220, 373008320, 373008420, 373008520, 373008620, 373008720, 373008820, 373008920, 373009020, 373009120, 373009320, 373009420, 373009520, 373009620, 373009720, 373009820, 373009920, 373010020, 373010220, 373010320, 373056920, 373057020, 373057120, 373057220, 373057320, 373057420, 373057520, 373057620, 373057720, 373057820, 373057920"/>
    <s v="-0"/>
    <x v="0"/>
    <x v="10"/>
  </r>
  <r>
    <s v="4820"/>
    <s v="2020-12-16 00:00:00"/>
    <s v="2020-12-16 14:34:00"/>
    <s v="Gasto"/>
    <s v="Con Compromiso"/>
    <s v="008"/>
    <x v="6"/>
    <x v="5"/>
    <s v="PRIMA TÉCNICA NO SALARIAL"/>
    <s v="Nación"/>
    <x v="0"/>
    <s v="CSF"/>
    <n v="2354967"/>
    <n v="0"/>
    <n v="2354967"/>
    <n v="0"/>
    <s v="nomina diciembre terr cesar"/>
    <s v="5220"/>
    <s v="10420, 10520"/>
    <s v="-0"/>
    <s v="74120, 74220, 74320, 74420, 74520, 74620, 74720, 74820, 74920, 75020, 75120, 75220, 75320, 75420, 75520, 75620, 75720, 75820, 75920, 76020, 76120, 76220, 76320, 76420, 76520, 76620, 76720, 76820, 76920, 77020, 77120, 77220, 77320, 77420, 77520, 77620"/>
    <s v="373007620, 373007720, 373007820, 373007920, 373008120, 373008220, 373008320, 373008420, 373008520, 373008620, 373008720, 373008820, 373008920, 373009020, 373009120, 373009320, 373009420, 373009520, 373009620, 373009720, 373009820, 373009920, 373010020, 373010220, 373010320, 373056920, 373057020, 373057120, 373057220, 373057320, 373057420, 373057520, 373057620, 373057720, 373057820, 373057920"/>
    <s v="-0"/>
    <x v="0"/>
    <x v="10"/>
  </r>
  <r>
    <s v="4920"/>
    <s v="2020-12-17 00:00:00"/>
    <s v="2020-12-17 15:26:00"/>
    <s v="Gasto"/>
    <s v="Con Compromiso"/>
    <s v="008"/>
    <x v="6"/>
    <x v="16"/>
    <s v="CAJAS DE COMPENSACIÓN FAMILIAR"/>
    <s v="Nación"/>
    <x v="0"/>
    <s v="CSF"/>
    <n v="2805100"/>
    <n v="0"/>
    <n v="2805100"/>
    <n v="0"/>
    <s v="pago de aportes diciembre y reajuste de abril 2020"/>
    <s v="5320"/>
    <s v="10620"/>
    <s v="-0"/>
    <s v="77720, 77820, 77920, 78020, 78120, 78220, 78320, 78420, 78520, 78620, 78720, 78820, 78920"/>
    <s v="373504720, 373504820, 373504920, 373505020, 373505120, 373505220, 373505320, 373505420, 373505520, 373505720, 373505820, 373505920, 373506020"/>
    <s v="-0"/>
    <x v="0"/>
    <x v="10"/>
  </r>
  <r>
    <s v="4920"/>
    <s v="2020-12-17 00:00:00"/>
    <s v="2020-12-17 15:26:00"/>
    <s v="Gasto"/>
    <s v="Con Compromiso"/>
    <s v="008"/>
    <x v="6"/>
    <x v="15"/>
    <s v="APORTES GENERALES AL SISTEMA DE RIESGOS LABORALES"/>
    <s v="Nación"/>
    <x v="0"/>
    <s v="CSF"/>
    <n v="785500"/>
    <n v="0"/>
    <n v="785500"/>
    <n v="0"/>
    <s v="pago de aportes diciembre y reajuste de abril 2020"/>
    <s v="5320"/>
    <s v="10620"/>
    <s v="-0"/>
    <s v="77720, 77820, 77920, 78020, 78120, 78220, 78320, 78420, 78520, 78620, 78720, 78820, 78920"/>
    <s v="373504720, 373504820, 373504920, 373505020, 373505120, 373505220, 373505320, 373505420, 373505520, 373505720, 373505820, 373505920, 373506020"/>
    <s v="-0"/>
    <x v="0"/>
    <x v="10"/>
  </r>
  <r>
    <s v="4920"/>
    <s v="2020-12-17 00:00:00"/>
    <s v="2020-12-17 15:26:00"/>
    <s v="Gasto"/>
    <s v="Con Compromiso"/>
    <s v="008"/>
    <x v="6"/>
    <x v="14"/>
    <s v="APORTES AL ICBF"/>
    <s v="Nación"/>
    <x v="0"/>
    <s v="CSF"/>
    <n v="2104200"/>
    <n v="0"/>
    <n v="2104200"/>
    <n v="0"/>
    <s v="pago de aportes diciembre y reajuste de abril 2020"/>
    <s v="5320"/>
    <s v="10620"/>
    <s v="-0"/>
    <s v="77720, 77820, 77920, 78020, 78120, 78220, 78320, 78420, 78520, 78620, 78720, 78820, 78920"/>
    <s v="373504720, 373504820, 373504920, 373505020, 373505120, 373505220, 373505320, 373505420, 373505520, 373505720, 373505820, 373505920, 373506020"/>
    <s v="-0"/>
    <x v="0"/>
    <x v="10"/>
  </r>
  <r>
    <s v="4920"/>
    <s v="2020-12-17 00:00:00"/>
    <s v="2020-12-17 15:26:00"/>
    <s v="Gasto"/>
    <s v="Con Compromiso"/>
    <s v="008"/>
    <x v="6"/>
    <x v="11"/>
    <s v="PENSIONES"/>
    <s v="Nación"/>
    <x v="0"/>
    <s v="CSF"/>
    <n v="10793300"/>
    <n v="0"/>
    <n v="10793300"/>
    <n v="0"/>
    <s v="pago de aportes diciembre y reajuste de abril 2020"/>
    <s v="5320"/>
    <s v="10620"/>
    <s v="-0"/>
    <s v="77720, 77820, 77920, 78020, 78120, 78220, 78320, 78420, 78520, 78620, 78720, 78820, 78920"/>
    <s v="373504720, 373504820, 373504920, 373505020, 373505120, 373505220, 373505320, 373505420, 373505520, 373505720, 373505820, 373505920, 373506020"/>
    <s v="-0"/>
    <x v="0"/>
    <x v="10"/>
  </r>
  <r>
    <s v="4920"/>
    <s v="2020-12-17 00:00:00"/>
    <s v="2020-12-17 15:26:00"/>
    <s v="Gasto"/>
    <s v="Con Compromiso"/>
    <s v="008"/>
    <x v="6"/>
    <x v="13"/>
    <s v="SALUD"/>
    <s v="Nación"/>
    <x v="0"/>
    <s v="CSF"/>
    <n v="4157300"/>
    <n v="0"/>
    <n v="4157300"/>
    <n v="0"/>
    <s v="pago de aportes diciembre y reajuste de abril 2020"/>
    <s v="5320"/>
    <s v="10620"/>
    <s v="-0"/>
    <s v="77720, 77820, 77920, 78020, 78120, 78220, 78320, 78420, 78520, 78620, 78720, 78820, 78920"/>
    <s v="373504720, 373504820, 373504920, 373505020, 373505120, 373505220, 373505320, 373505420, 373505520, 373505720, 373505820, 373505920, 373506020"/>
    <s v="-0"/>
    <x v="0"/>
    <x v="10"/>
  </r>
  <r>
    <s v="4920"/>
    <s v="2020-12-17 00:00:00"/>
    <s v="2020-12-17 15:26:00"/>
    <s v="Gasto"/>
    <s v="Con Compromiso"/>
    <s v="008"/>
    <x v="6"/>
    <x v="12"/>
    <s v="APORTES AL SENA"/>
    <s v="Nación"/>
    <x v="0"/>
    <s v="CSF"/>
    <n v="1403100"/>
    <n v="0"/>
    <n v="1403100"/>
    <n v="0"/>
    <s v="pago de aportes diciembre y reajuste de abril 2020"/>
    <s v="5320"/>
    <s v="10620"/>
    <s v="-0"/>
    <s v="77720, 77820, 77920, 78020, 78120, 78220, 78320, 78420, 78520, 78620, 78720, 78820, 78920"/>
    <s v="373504720, 373504820, 373504920, 373505020, 373505120, 373505220, 373505320, 373505420, 373505520, 373505720, 373505820, 373505920, 373506020"/>
    <s v="-0"/>
    <x v="0"/>
    <x v="10"/>
  </r>
  <r>
    <s v="5020"/>
    <s v="2020-12-21 00:00:00"/>
    <s v="2020-12-21 15:07:00"/>
    <s v="Gasto"/>
    <s v="Con Compromiso"/>
    <s v="0200"/>
    <x v="6"/>
    <x v="32"/>
    <s v="ADQUISICIÓN DE BIENES Y SERVICIOS - SEDES ADECUADAS - FORTALECIMIENTO DE LA INFRAESTRUCTURA FÍSICA DEL IGAC A NIVEL  NACIONAL"/>
    <s v="Nación"/>
    <x v="0"/>
    <s v="CSF"/>
    <n v="5761118"/>
    <n v="-2021553"/>
    <n v="3739565"/>
    <n v="0"/>
    <s v="viaticos para adelantar adecuacion de sedes"/>
    <s v="5420"/>
    <s v="10720, 10820"/>
    <s v="27420, 27520"/>
    <s v="81520, 81620"/>
    <s v="381870320, 381903120"/>
    <s v="-0"/>
    <x v="1"/>
    <x v="3"/>
  </r>
  <r>
    <s v="5120"/>
    <s v="2020-12-28 00:00:00"/>
    <s v="2020-12-28 14:03:00"/>
    <s v="Gasto"/>
    <s v="Con Compromiso"/>
    <s v="008"/>
    <x v="6"/>
    <x v="18"/>
    <s v="SERVICIOS DE TRANSPORTE DE PASAJEROS"/>
    <s v="Nación"/>
    <x v="0"/>
    <s v="CSF"/>
    <n v="1951000"/>
    <n v="0"/>
    <n v="1951000"/>
    <n v="0"/>
    <s v="pago de servicio de transporte de pasajero terr cesar"/>
    <s v="5520"/>
    <s v="11020, 11120"/>
    <s v="29420, 29520"/>
    <s v="83420, 83520"/>
    <s v="394240920, 394244020"/>
    <s v="-0"/>
    <x v="0"/>
    <x v="10"/>
  </r>
  <r>
    <s v="120"/>
    <s v="2020-01-07 00:00:00"/>
    <s v="2020-01-07 15:17:00"/>
    <s v="Gasto"/>
    <s v="Con Compromiso"/>
    <s v="009"/>
    <x v="7"/>
    <x v="0"/>
    <s v="SERVICIOS DE DISTRIBUCIÓN DE ELECTRICIDAD, GAS Y AGUA (POR CUENTA PROPIA)"/>
    <s v="Nación"/>
    <x v="0"/>
    <s v="CSF"/>
    <n v="52000000"/>
    <n v="943206"/>
    <n v="52943206"/>
    <n v="0"/>
    <s v="CDP PARA PAGO DE SERVICIOS PÚBLICOS VIGENCIA 2020, TERRITORIAL CÓRDOBA."/>
    <s v="120"/>
    <s v="120, 220, 320, 420, 1020, 1120, 1220, 1420, 1920, 2420, 3620, 3720, 3820, 3920, 4320, 4420, 4520, 5020, 5220, 5420, 5520, 5620, 5720, 6120, 6320, 6420, 6520, 6620, 6920, 7120, 7220, 7320, 7420, 7920, 8020, 8220, 8320, 8820, 8920, 9620, 9820, 9920, 10020, 10920, 11820, 11920, 12020, 12620, 12720, 12820, 13420"/>
    <s v="120, 220, 320, 420, 520, 620, 720, 1220, 1620, 1920, 3120, 3220, 3420, 4320, 4420, 4720, 4820, 4920, 6020, 6220, 6320, 6420, 6520, 7420, 7720, 7820, 7920, 8020, 8120, 9220, 9320, 9420, 9520, 10620, 10720, 10820, 11120, 11420, 11520, 13220, 13420, 13520, 13620, 13920, 16120, 16320, 16520, 18520, 18620, 18720, 21320"/>
    <s v="120, 220, 320, 420, 5220, 5320, 5420, 5920, 10520, 10720, 17220, 17320, 17420, 23320, 23420, 23520, 23620, 29520, 30520, 33520, 33620, 33720, 33820, 39620, 39820, 39920, 40020, 40120, 45220, 46320, 46420, 46520, 46620, 52520, 52620, 52720, 55920, 56020, 56120, 58920, 59120, 59220, 59320, 64120, 66020, 66220, 66420, 74220, 74420, 74520, 81020"/>
    <s v="5831120, 5849320, 5870620, 5881920, 20539720, 20549420, 20608920, 30576120, 41187720, 47008520, 86479920, 86493920, 89800120, 113465820, 113501520, 113784120, 116925820, 130814420, 133748320, 148378020, 154370420, 154401620, 154405520, 166730020, 179944220, 183849520, 184691220, 184693920, 198906020, 211766420, 213396020, 225552320, 225573020, 246193020, 246209520, 250538720, 250546520, 263974920, 264692620, 264753120, 282000120, 284819920, 284827020, 288307120, 304551920, 312490820, 320820820, 332271320, 353321820, 355799120, 362102820, 391536120"/>
    <s v="-0"/>
    <x v="0"/>
    <x v="11"/>
  </r>
  <r>
    <s v="120"/>
    <s v="2020-01-07 00:00:00"/>
    <s v="2020-01-07 15:17:00"/>
    <s v="Gasto"/>
    <s v="Con Compromiso"/>
    <s v="009"/>
    <x v="7"/>
    <x v="1"/>
    <s v="SERVICIOS DE TELECOMUNICACIONES, TRANSMISIÓN Y SUMINISTRO DE INFORMACIÓN"/>
    <s v="Nación"/>
    <x v="0"/>
    <s v="CSF"/>
    <n v="200000"/>
    <n v="703594"/>
    <n v="903594"/>
    <n v="0"/>
    <s v="CDP PARA PAGO DE SERVICIOS PÚBLICOS VIGENCIA 2020, TERRITORIAL CÓRDOBA."/>
    <s v="120"/>
    <s v="120, 220, 320, 420, 1020, 1120, 1220, 1420, 1920, 2420, 3620, 3720, 3820, 3920, 4320, 4420, 4520, 5020, 5220, 5420, 5520, 5620, 5720, 6120, 6320, 6420, 6520, 6620, 6920, 7120, 7220, 7320, 7420, 7920, 8020, 8220, 8320, 8820, 8920, 9620, 9820, 9920, 10020, 10920, 11820, 11920, 12020, 12620, 12720, 12820, 13420"/>
    <s v="120, 220, 320, 420, 520, 620, 720, 1220, 1620, 1920, 3120, 3220, 3420, 4320, 4420, 4720, 4820, 4920, 6020, 6220, 6320, 6420, 6520, 7420, 7720, 7820, 7920, 8020, 8120, 9220, 9320, 9420, 9520, 10620, 10720, 10820, 11120, 11420, 11520, 13220, 13420, 13520, 13620, 13920, 16120, 16320, 16520, 18520, 18620, 18720, 21320"/>
    <s v="120, 220, 320, 420, 5220, 5320, 5420, 5920, 10520, 10720, 17220, 17320, 17420, 23320, 23420, 23520, 23620, 29520, 30520, 33520, 33620, 33720, 33820, 39620, 39820, 39920, 40020, 40120, 45220, 46320, 46420, 46520, 46620, 52520, 52620, 52720, 55920, 56020, 56120, 58920, 59120, 59220, 59320, 64120, 66020, 66220, 66420, 74220, 74420, 74520, 81020"/>
    <s v="5831120, 5849320, 5870620, 5881920, 20539720, 20549420, 20608920, 30576120, 41187720, 47008520, 86479920, 86493920, 89800120, 113465820, 113501520, 113784120, 116925820, 130814420, 133748320, 148378020, 154370420, 154401620, 154405520, 166730020, 179944220, 183849520, 184691220, 184693920, 198906020, 211766420, 213396020, 225552320, 225573020, 246193020, 246209520, 250538720, 250546520, 263974920, 264692620, 264753120, 282000120, 284819920, 284827020, 288307120, 304551920, 312490820, 320820820, 332271320, 353321820, 355799120, 362102820, 391536120"/>
    <s v="-0"/>
    <x v="0"/>
    <x v="11"/>
  </r>
  <r>
    <s v="120"/>
    <s v="2020-01-07 00:00:00"/>
    <s v="2020-01-07 15:17:00"/>
    <s v="Gasto"/>
    <s v="Con Compromiso"/>
    <s v="009"/>
    <x v="7"/>
    <x v="2"/>
    <s v="SERVICIOS DE ALCANTARILLADO, RECOLECCIÓN, TRATAMIENTO Y DISPOSICIÓN DE DESECHOS Y OTROS SERVICIOS DE SANEAMIENTO AMBIENTAL"/>
    <s v="Nación"/>
    <x v="0"/>
    <s v="CSF"/>
    <n v="1900000"/>
    <n v="645971"/>
    <n v="2545971"/>
    <n v="0"/>
    <s v="CDP PARA PAGO DE SERVICIOS PÚBLICOS VIGENCIA 2020, TERRITORIAL CÓRDOBA."/>
    <s v="120"/>
    <s v="120, 220, 320, 420, 1020, 1120, 1220, 1420, 1920, 2420, 3620, 3720, 3820, 3920, 4320, 4420, 4520, 5020, 5220, 5420, 5520, 5620, 5720, 6120, 6320, 6420, 6520, 6620, 6920, 7120, 7220, 7320, 7420, 7920, 8020, 8220, 8320, 8820, 8920, 9620, 9820, 9920, 10020, 10920, 11820, 11920, 12020, 12620, 12720, 12820, 13420"/>
    <s v="120, 220, 320, 420, 520, 620, 720, 1220, 1620, 1920, 3120, 3220, 3420, 4320, 4420, 4720, 4820, 4920, 6020, 6220, 6320, 6420, 6520, 7420, 7720, 7820, 7920, 8020, 8120, 9220, 9320, 9420, 9520, 10620, 10720, 10820, 11120, 11420, 11520, 13220, 13420, 13520, 13620, 13920, 16120, 16320, 16520, 18520, 18620, 18720, 21320"/>
    <s v="120, 220, 320, 420, 5220, 5320, 5420, 5920, 10520, 10720, 17220, 17320, 17420, 23320, 23420, 23520, 23620, 29520, 30520, 33520, 33620, 33720, 33820, 39620, 39820, 39920, 40020, 40120, 45220, 46320, 46420, 46520, 46620, 52520, 52620, 52720, 55920, 56020, 56120, 58920, 59120, 59220, 59320, 64120, 66020, 66220, 66420, 74220, 74420, 74520, 81020"/>
    <s v="5831120, 5849320, 5870620, 5881920, 20539720, 20549420, 20608920, 30576120, 41187720, 47008520, 86479920, 86493920, 89800120, 113465820, 113501520, 113784120, 116925820, 130814420, 133748320, 148378020, 154370420, 154401620, 154405520, 166730020, 179944220, 183849520, 184691220, 184693920, 198906020, 211766420, 213396020, 225552320, 225573020, 246193020, 246209520, 250538720, 250546520, 263974920, 264692620, 264753120, 282000120, 284819920, 284827020, 288307120, 304551920, 312490820, 320820820, 332271320, 353321820, 355799120, 362102820, 391536120"/>
    <s v="-0"/>
    <x v="0"/>
    <x v="11"/>
  </r>
  <r>
    <s v="220"/>
    <s v="2020-01-21 00:00:00"/>
    <s v="2020-01-21 15:35:00"/>
    <s v="Gasto"/>
    <s v="Con Compromiso"/>
    <s v="009"/>
    <x v="7"/>
    <x v="5"/>
    <s v="PRIMA TÉCNICA NO SALARIAL"/>
    <s v="Nación"/>
    <x v="0"/>
    <s v="CSF"/>
    <n v="2240265"/>
    <n v="0"/>
    <n v="2240265"/>
    <n v="0"/>
    <s v="CDP PAGO DE NÓMINA MES DE ENERO DE 2020, TERRITORIAL CÓRDOBA."/>
    <s v="220"/>
    <s v="520, 620"/>
    <s v="-0"/>
    <s v="520, 620, 720, 820, 920, 1020, 1120, 1220, 1320, 1420, 1520, 1620, 1720, 1820, 1920, 2020, 2120, 2220, 2320, 2420, 2520, 2620, 2720, 2820, 2920, 3020, 3120, 3220, 3320, 3420, 3520, 3620, 3720, 3820"/>
    <s v="7900320, 7900420, 7900520, 7900620, 7900720, 7900820, 7900920, 7901020, 7901120, 7901220, 7901320, 7901420, 7901520, 7901620, 7901720, 7901820, 7901920, 7902020, 7902120, 7902220, 7902320, 7902420, 7902520, 7902620, 7902720, 7902820, 7902920, 7903020, 7903120, 7903220, 7903320, 7903420, 7903520, 7903620"/>
    <s v="-0"/>
    <x v="0"/>
    <x v="11"/>
  </r>
  <r>
    <s v="220"/>
    <s v="2020-01-21 00:00:00"/>
    <s v="2020-01-21 15:35:00"/>
    <s v="Gasto"/>
    <s v="Con Compromiso"/>
    <s v="009"/>
    <x v="7"/>
    <x v="6"/>
    <s v="SUBSIDIO DE ALIMENTACIÓN"/>
    <s v="Nación"/>
    <x v="0"/>
    <s v="CSF"/>
    <n v="1221928"/>
    <n v="0"/>
    <n v="1221928"/>
    <n v="0"/>
    <s v="CDP PAGO DE NÓMINA MES DE ENERO DE 2020, TERRITORIAL CÓRDOBA."/>
    <s v="220"/>
    <s v="520, 620"/>
    <s v="-0"/>
    <s v="520, 620, 720, 820, 920, 1020, 1120, 1220, 1320, 1420, 1520, 1620, 1720, 1820, 1920, 2020, 2120, 2220, 2320, 2420, 2520, 2620, 2720, 2820, 2920, 3020, 3120, 3220, 3320, 3420, 3520, 3620, 3720, 3820"/>
    <s v="7900320, 7900420, 7900520, 7900620, 7900720, 7900820, 7900920, 7901020, 7901120, 7901220, 7901320, 7901420, 7901520, 7901620, 7901720, 7901820, 7901920, 7902020, 7902120, 7902220, 7902320, 7902420, 7902520, 7902620, 7902720, 7902820, 7902920, 7903020, 7903120, 7903220, 7903320, 7903420, 7903520, 7903620"/>
    <s v="-0"/>
    <x v="0"/>
    <x v="11"/>
  </r>
  <r>
    <s v="220"/>
    <s v="2020-01-21 00:00:00"/>
    <s v="2020-01-21 15:35:00"/>
    <s v="Gasto"/>
    <s v="Con Compromiso"/>
    <s v="009"/>
    <x v="7"/>
    <x v="4"/>
    <s v="PRIMA DE VACACIONES"/>
    <s v="Nación"/>
    <x v="0"/>
    <s v="CSF"/>
    <n v="1159850"/>
    <n v="0"/>
    <n v="1159850"/>
    <n v="0"/>
    <s v="CDP PAGO DE NÓMINA MES DE ENERO DE 2020, TERRITORIAL CÓRDOBA."/>
    <s v="220"/>
    <s v="520, 620"/>
    <s v="-0"/>
    <s v="520, 620, 720, 820, 920, 1020, 1120, 1220, 1320, 1420, 1520, 1620, 1720, 1820, 1920, 2020, 2120, 2220, 2320, 2420, 2520, 2620, 2720, 2820, 2920, 3020, 3120, 3220, 3320, 3420, 3520, 3620, 3720, 3820"/>
    <s v="7900320, 7900420, 7900520, 7900620, 7900720, 7900820, 7900920, 7901020, 7901120, 7901220, 7901320, 7901420, 7901520, 7901620, 7901720, 7901820, 7901920, 7902020, 7902120, 7902220, 7902320, 7902420, 7902520, 7902620, 7902720, 7902820, 7902920, 7903020, 7903120, 7903220, 7903320, 7903420, 7903520, 7903620"/>
    <s v="-0"/>
    <x v="0"/>
    <x v="11"/>
  </r>
  <r>
    <s v="220"/>
    <s v="2020-01-21 00:00:00"/>
    <s v="2020-01-21 15:35:00"/>
    <s v="Gasto"/>
    <s v="Con Compromiso"/>
    <s v="009"/>
    <x v="7"/>
    <x v="10"/>
    <s v="SUELDO DE VACACIONES"/>
    <s v="Nación"/>
    <x v="0"/>
    <s v="CSF"/>
    <n v="980010"/>
    <n v="0"/>
    <n v="980010"/>
    <n v="0"/>
    <s v="CDP PAGO DE NÓMINA MES DE ENERO DE 2020, TERRITORIAL CÓRDOBA."/>
    <s v="220"/>
    <s v="520, 620"/>
    <s v="-0"/>
    <s v="520, 620, 720, 820, 920, 1020, 1120, 1220, 1320, 1420, 1520, 1620, 1720, 1820, 1920, 2020, 2120, 2220, 2320, 2420, 2520, 2620, 2720, 2820, 2920, 3020, 3120, 3220, 3320, 3420, 3520, 3620, 3720, 3820"/>
    <s v="7900320, 7900420, 7900520, 7900620, 7900720, 7900820, 7900920, 7901020, 7901120, 7901220, 7901320, 7901420, 7901520, 7901620, 7901720, 7901820, 7901920, 7902020, 7902120, 7902220, 7902320, 7902420, 7902520, 7902620, 7902720, 7902820, 7902920, 7903020, 7903120, 7903220, 7903320, 7903420, 7903520, 7903620"/>
    <s v="-0"/>
    <x v="0"/>
    <x v="11"/>
  </r>
  <r>
    <s v="220"/>
    <s v="2020-01-21 00:00:00"/>
    <s v="2020-01-21 15:35:00"/>
    <s v="Gasto"/>
    <s v="Con Compromiso"/>
    <s v="009"/>
    <x v="7"/>
    <x v="7"/>
    <s v="BONIFICACIÓN ESPECIAL DE RECREACIÓN"/>
    <s v="Nación"/>
    <x v="0"/>
    <s v="CSF"/>
    <n v="80192"/>
    <n v="0"/>
    <n v="80192"/>
    <n v="0"/>
    <s v="CDP PAGO DE NÓMINA MES DE ENERO DE 2020, TERRITORIAL CÓRDOBA."/>
    <s v="220"/>
    <s v="520, 620"/>
    <s v="-0"/>
    <s v="520, 620, 720, 820, 920, 1020, 1120, 1220, 1320, 1420, 1520, 1620, 1720, 1820, 1920, 2020, 2120, 2220, 2320, 2420, 2520, 2620, 2720, 2820, 2920, 3020, 3120, 3220, 3320, 3420, 3520, 3620, 3720, 3820"/>
    <s v="7900320, 7900420, 7900520, 7900620, 7900720, 7900820, 7900920, 7901020, 7901120, 7901220, 7901320, 7901420, 7901520, 7901620, 7901720, 7901820, 7901920, 7902020, 7902120, 7902220, 7902320, 7902420, 7902520, 7902620, 7902720, 7902820, 7902920, 7903020, 7903120, 7903220, 7903320, 7903420, 7903520, 7903620"/>
    <s v="-0"/>
    <x v="0"/>
    <x v="11"/>
  </r>
  <r>
    <s v="220"/>
    <s v="2020-01-21 00:00:00"/>
    <s v="2020-01-21 15:35:00"/>
    <s v="Gasto"/>
    <s v="Con Compromiso"/>
    <s v="009"/>
    <x v="7"/>
    <x v="8"/>
    <s v="SUELDO BÁSICO"/>
    <s v="Nación"/>
    <x v="0"/>
    <s v="CSF"/>
    <n v="47762494"/>
    <n v="0"/>
    <n v="47762494"/>
    <n v="0"/>
    <s v="CDP PAGO DE NÓMINA MES DE ENERO DE 2020, TERRITORIAL CÓRDOBA."/>
    <s v="220"/>
    <s v="520, 620"/>
    <s v="-0"/>
    <s v="520, 620, 720, 820, 920, 1020, 1120, 1220, 1320, 1420, 1520, 1620, 1720, 1820, 1920, 2020, 2120, 2220, 2320, 2420, 2520, 2620, 2720, 2820, 2920, 3020, 3120, 3220, 3320, 3420, 3520, 3620, 3720, 3820"/>
    <s v="7900320, 7900420, 7900520, 7900620, 7900720, 7900820, 7900920, 7901020, 7901120, 7901220, 7901320, 7901420, 7901520, 7901620, 7901720, 7901820, 7901920, 7902020, 7902120, 7902220, 7902320, 7902420, 7902520, 7902620, 7902720, 7902820, 7902920, 7903020, 7903120, 7903220, 7903320, 7903420, 7903520, 7903620"/>
    <s v="-0"/>
    <x v="0"/>
    <x v="11"/>
  </r>
  <r>
    <s v="220"/>
    <s v="2020-01-21 00:00:00"/>
    <s v="2020-01-21 15:35:00"/>
    <s v="Gasto"/>
    <s v="Con Compromiso"/>
    <s v="009"/>
    <x v="7"/>
    <x v="3"/>
    <s v="AUXILIO DE TRANSPORTE"/>
    <s v="Nación"/>
    <x v="0"/>
    <s v="CSF"/>
    <n v="1724519"/>
    <n v="0"/>
    <n v="1724519"/>
    <n v="0"/>
    <s v="CDP PAGO DE NÓMINA MES DE ENERO DE 2020, TERRITORIAL CÓRDOBA."/>
    <s v="220"/>
    <s v="520, 620"/>
    <s v="-0"/>
    <s v="520, 620, 720, 820, 920, 1020, 1120, 1220, 1320, 1420, 1520, 1620, 1720, 1820, 1920, 2020, 2120, 2220, 2320, 2420, 2520, 2620, 2720, 2820, 2920, 3020, 3120, 3220, 3320, 3420, 3520, 3620, 3720, 3820"/>
    <s v="7900320, 7900420, 7900520, 7900620, 7900720, 7900820, 7900920, 7901020, 7901120, 7901220, 7901320, 7901420, 7901520, 7901620, 7901720, 7901820, 7901920, 7902020, 7902120, 7902220, 7902320, 7902420, 7902520, 7902620, 7902720, 7902820, 7902920, 7903020, 7903120, 7903220, 7903320, 7903420, 7903520, 7903620"/>
    <s v="-0"/>
    <x v="0"/>
    <x v="11"/>
  </r>
  <r>
    <s v="220"/>
    <s v="2020-01-21 00:00:00"/>
    <s v="2020-01-21 15:35:00"/>
    <s v="Gasto"/>
    <s v="Con Compromiso"/>
    <s v="009"/>
    <x v="7"/>
    <x v="9"/>
    <s v="BONIFICACIÓN POR SERVICIOS PRESTADOS"/>
    <s v="Nación"/>
    <x v="0"/>
    <s v="CSF"/>
    <n v="1904669"/>
    <n v="0"/>
    <n v="1904669"/>
    <n v="0"/>
    <s v="CDP PAGO DE NÓMINA MES DE ENERO DE 2020, TERRITORIAL CÓRDOBA."/>
    <s v="220"/>
    <s v="520, 620"/>
    <s v="-0"/>
    <s v="520, 620, 720, 820, 920, 1020, 1120, 1220, 1320, 1420, 1520, 1620, 1720, 1820, 1920, 2020, 2120, 2220, 2320, 2420, 2520, 2620, 2720, 2820, 2920, 3020, 3120, 3220, 3320, 3420, 3520, 3620, 3720, 3820"/>
    <s v="7900320, 7900420, 7900520, 7900620, 7900720, 7900820, 7900920, 7901020, 7901120, 7901220, 7901320, 7901420, 7901520, 7901620, 7901720, 7901820, 7901920, 7902020, 7902120, 7902220, 7902320, 7902420, 7902520, 7902620, 7902720, 7902820, 7902920, 7903020, 7903120, 7903220, 7903320, 7903420, 7903520, 7903620"/>
    <s v="-0"/>
    <x v="0"/>
    <x v="11"/>
  </r>
  <r>
    <s v="320"/>
    <s v="2020-01-22 00:00:00"/>
    <s v="2020-01-22 16:46:00"/>
    <s v="Gasto"/>
    <s v="Con Compromiso"/>
    <s v="009"/>
    <x v="7"/>
    <x v="15"/>
    <s v="APORTES GENERALES AL SISTEMA DE RIESGOS LABORALES"/>
    <s v="Nación"/>
    <x v="0"/>
    <s v="CSF"/>
    <n v="578600"/>
    <n v="0"/>
    <n v="578600"/>
    <n v="0"/>
    <s v="CDP PAGO APORTES MES DE ENERO DE 2020, TERRITORIAL CÓRDOBA."/>
    <s v="320"/>
    <s v="720"/>
    <s v="-0"/>
    <s v="3920, 4020, 4120, 4220, 4320, 4420, 4520, 4620, 4720, 4820, 4920, 5020, 5120"/>
    <s v="8761820, 8761920, 8762020, 8762120, 8762220, 8762320, 8762420, 8762520, 8762620, 8762720, 8762820, 8762920, 8763020"/>
    <s v="-0"/>
    <x v="0"/>
    <x v="11"/>
  </r>
  <r>
    <s v="320"/>
    <s v="2020-01-22 00:00:00"/>
    <s v="2020-01-22 16:46:00"/>
    <s v="Gasto"/>
    <s v="Con Compromiso"/>
    <s v="009"/>
    <x v="7"/>
    <x v="14"/>
    <s v="APORTES AL ICBF"/>
    <s v="Nación"/>
    <x v="0"/>
    <s v="CSF"/>
    <n v="1747600"/>
    <n v="0"/>
    <n v="1747600"/>
    <n v="0"/>
    <s v="CDP PAGO APORTES MES DE ENERO DE 2020, TERRITORIAL CÓRDOBA."/>
    <s v="320"/>
    <s v="720"/>
    <s v="-0"/>
    <s v="3920, 4020, 4120, 4220, 4320, 4420, 4520, 4620, 4720, 4820, 4920, 5020, 5120"/>
    <s v="8761820, 8761920, 8762020, 8762120, 8762220, 8762320, 8762420, 8762520, 8762620, 8762720, 8762820, 8762920, 8763020"/>
    <s v="-0"/>
    <x v="0"/>
    <x v="11"/>
  </r>
  <r>
    <s v="320"/>
    <s v="2020-01-22 00:00:00"/>
    <s v="2020-01-22 16:46:00"/>
    <s v="Gasto"/>
    <s v="Con Compromiso"/>
    <s v="009"/>
    <x v="7"/>
    <x v="16"/>
    <s v="CAJAS DE COMPENSACIÓN FAMILIAR"/>
    <s v="Nación"/>
    <x v="0"/>
    <s v="CSF"/>
    <n v="2329000"/>
    <n v="0"/>
    <n v="2329000"/>
    <n v="0"/>
    <s v="CDP PAGO APORTES MES DE ENERO DE 2020, TERRITORIAL CÓRDOBA."/>
    <s v="320"/>
    <s v="720"/>
    <s v="-0"/>
    <s v="3920, 4020, 4120, 4220, 4320, 4420, 4520, 4620, 4720, 4820, 4920, 5020, 5120"/>
    <s v="8761820, 8761920, 8762020, 8762120, 8762220, 8762320, 8762420, 8762520, 8762620, 8762720, 8762820, 8762920, 8763020"/>
    <s v="-0"/>
    <x v="0"/>
    <x v="11"/>
  </r>
  <r>
    <s v="320"/>
    <s v="2020-01-22 00:00:00"/>
    <s v="2020-01-22 16:46:00"/>
    <s v="Gasto"/>
    <s v="Con Compromiso"/>
    <s v="009"/>
    <x v="7"/>
    <x v="11"/>
    <s v="PENSIONES"/>
    <s v="Nación"/>
    <x v="0"/>
    <s v="CSF"/>
    <n v="6622600"/>
    <n v="0"/>
    <n v="6622600"/>
    <n v="0"/>
    <s v="CDP PAGO APORTES MES DE ENERO DE 2020, TERRITORIAL CÓRDOBA."/>
    <s v="320"/>
    <s v="720"/>
    <s v="-0"/>
    <s v="3920, 4020, 4120, 4220, 4320, 4420, 4520, 4620, 4720, 4820, 4920, 5020, 5120"/>
    <s v="8761820, 8761920, 8762020, 8762120, 8762220, 8762320, 8762420, 8762520, 8762620, 8762720, 8762820, 8762920, 8763020"/>
    <s v="-0"/>
    <x v="0"/>
    <x v="11"/>
  </r>
  <r>
    <s v="320"/>
    <s v="2020-01-22 00:00:00"/>
    <s v="2020-01-22 16:46:00"/>
    <s v="Gasto"/>
    <s v="Con Compromiso"/>
    <s v="009"/>
    <x v="7"/>
    <x v="13"/>
    <s v="SALUD"/>
    <s v="Nación"/>
    <x v="0"/>
    <s v="CSF"/>
    <n v="4691200"/>
    <n v="0"/>
    <n v="4691200"/>
    <n v="0"/>
    <s v="CDP PAGO APORTES MES DE ENERO DE 2020, TERRITORIAL CÓRDOBA."/>
    <s v="320"/>
    <s v="720"/>
    <s v="-0"/>
    <s v="3920, 4020, 4120, 4220, 4320, 4420, 4520, 4620, 4720, 4820, 4920, 5020, 5120"/>
    <s v="8761820, 8761920, 8762020, 8762120, 8762220, 8762320, 8762420, 8762520, 8762620, 8762720, 8762820, 8762920, 8763020"/>
    <s v="-0"/>
    <x v="0"/>
    <x v="11"/>
  </r>
  <r>
    <s v="320"/>
    <s v="2020-01-22 00:00:00"/>
    <s v="2020-01-22 16:46:00"/>
    <s v="Gasto"/>
    <s v="Con Compromiso"/>
    <s v="009"/>
    <x v="7"/>
    <x v="12"/>
    <s v="APORTES AL SENA"/>
    <s v="Nación"/>
    <x v="0"/>
    <s v="CSF"/>
    <n v="1165100"/>
    <n v="0"/>
    <n v="1165100"/>
    <n v="0"/>
    <s v="CDP PAGO APORTES MES DE ENERO DE 2020, TERRITORIAL CÓRDOBA."/>
    <s v="320"/>
    <s v="720"/>
    <s v="-0"/>
    <s v="3920, 4020, 4120, 4220, 4320, 4420, 4520, 4620, 4720, 4820, 4920, 5020, 5120"/>
    <s v="8761820, 8761920, 8762020, 8762120, 8762220, 8762320, 8762420, 8762520, 8762620, 8762720, 8762820, 8762920, 8763020"/>
    <s v="-0"/>
    <x v="0"/>
    <x v="11"/>
  </r>
  <r>
    <s v="420"/>
    <s v="2020-01-28 00:00:00"/>
    <s v="2020-01-28 09:58:00"/>
    <s v="Gasto"/>
    <s v="Con Compromiso"/>
    <s v="009"/>
    <x v="7"/>
    <x v="19"/>
    <s v="VIÁTICOS DE LOS FUNCIONARIOS EN COMISIÓN"/>
    <s v="Nación"/>
    <x v="0"/>
    <s v="CSF"/>
    <n v="2208240"/>
    <n v="-379920"/>
    <n v="1828320"/>
    <n v="0"/>
    <s v="CDP PAGO VIATICOS DIRECTORA TERRITORIAL CÓRDOBA, PARA CUMPLIR FUNCIONES DE DIRECTORA ENCARGADA DE LA TERRITORIAL MAGDALENA, SEGÚN RESOLUCIÓN No. 49 DEL 10 DE ENERO DE 2020."/>
    <s v="420"/>
    <s v="820, 1520"/>
    <s v="820, 1120"/>
    <s v="5520, 5820"/>
    <s v="23398020, 29487020"/>
    <s v="-0"/>
    <x v="0"/>
    <x v="11"/>
  </r>
  <r>
    <s v="520"/>
    <s v="2020-02-03 00:00:00"/>
    <s v="2020-02-03 10:02:00"/>
    <s v="Gasto"/>
    <s v="Con Compromiso"/>
    <s v="009"/>
    <x v="7"/>
    <x v="39"/>
    <s v="SENTENCIAS"/>
    <s v="Propios"/>
    <x v="1"/>
    <s v="CSF"/>
    <n v="15035956.550000001"/>
    <n v="0"/>
    <n v="15035956.550000001"/>
    <n v="0"/>
    <s v="CDP - PAGO FALLO DE SENTENCIA JUDICIAL A FAVOR DE SUSLAY ALEILIS PEÑATA CANTERO."/>
    <s v="520"/>
    <s v="920"/>
    <s v="920"/>
    <s v="5620"/>
    <s v="24253520"/>
    <s v="-0"/>
    <x v="0"/>
    <x v="11"/>
  </r>
  <r>
    <s v="620"/>
    <s v="2020-02-11 00:00:00"/>
    <s v="2020-02-11 10:00:00"/>
    <s v="Gasto"/>
    <s v="Con Compromiso"/>
    <s v="009"/>
    <x v="7"/>
    <x v="18"/>
    <s v="SERVICIOS DE TRANSPORTE DE PASAJEROS"/>
    <s v="Nación"/>
    <x v="0"/>
    <s v="CSF"/>
    <n v="78400"/>
    <n v="0"/>
    <n v="78400"/>
    <n v="0"/>
    <s v="ANTICIPO DE VIATICOS Y GASTOS PARA CUMPLIR COMISION"/>
    <s v="620"/>
    <s v="1320"/>
    <s v="1020"/>
    <s v="5720"/>
    <s v="25512520"/>
    <s v="-0"/>
    <x v="0"/>
    <x v="11"/>
  </r>
  <r>
    <s v="620"/>
    <s v="2020-02-11 00:00:00"/>
    <s v="2020-02-11 10:00:00"/>
    <s v="Gasto"/>
    <s v="Con Compromiso"/>
    <s v="009"/>
    <x v="7"/>
    <x v="19"/>
    <s v="VIÁTICOS DE LOS FUNCIONARIOS EN COMISIÓN"/>
    <s v="Nación"/>
    <x v="0"/>
    <s v="CSF"/>
    <n v="258320"/>
    <n v="0"/>
    <n v="258320"/>
    <n v="0"/>
    <s v="ANTICIPO DE VIATICOS Y GASTOS PARA CUMPLIR COMISION"/>
    <s v="620"/>
    <s v="1320"/>
    <s v="1020"/>
    <s v="5720"/>
    <s v="25512520"/>
    <s v="-0"/>
    <x v="0"/>
    <x v="11"/>
  </r>
  <r>
    <s v="720"/>
    <s v="2020-02-20 00:00:00"/>
    <s v="2020-02-20 17:56:00"/>
    <s v="Gasto"/>
    <s v="Con Compromiso"/>
    <s v="009"/>
    <x v="7"/>
    <x v="8"/>
    <s v="SUELDO BÁSICO"/>
    <s v="Nación"/>
    <x v="0"/>
    <s v="CSF"/>
    <n v="49605181"/>
    <n v="0"/>
    <n v="49605181"/>
    <n v="0"/>
    <s v="NOMINA SUELDOS MES FEBRERO AÑO 2020"/>
    <s v="720"/>
    <s v="1620, 1720"/>
    <s v="-0"/>
    <s v="6020, 6120, 6220, 6320, 6420, 6520, 6620, 6720, 6820, 6920, 7020, 7120, 7220, 7320, 7420, 7520, 7620, 7720, 7820, 7920, 8020, 8120, 8220, 8320, 8420, 8520, 8620, 8720, 8820, 8920"/>
    <s v="31636720, 31636820, 31636920, 31637020, 31637120, 31637220, 31637320, 31637420, 31637520, 31637620, 31637720, 31637820, 31637920, 31638020, 31638120, 31638220, 31638320, 31638420, 31638520, 31638620, 31638720, 31638820, 31638920, 31639020, 31639120, 31639220, 31639320, 31639420, 31639520, 31720620"/>
    <s v="-0"/>
    <x v="0"/>
    <x v="11"/>
  </r>
  <r>
    <s v="720"/>
    <s v="2020-02-20 00:00:00"/>
    <s v="2020-02-20 17:56:00"/>
    <s v="Gasto"/>
    <s v="Con Compromiso"/>
    <s v="009"/>
    <x v="7"/>
    <x v="5"/>
    <s v="PRIMA TÉCNICA NO SALARIAL"/>
    <s v="Nación"/>
    <x v="0"/>
    <s v="CSF"/>
    <n v="2240265"/>
    <n v="0"/>
    <n v="2240265"/>
    <n v="0"/>
    <s v="NOMINA SUELDOS MES FEBRERO AÑO 2020"/>
    <s v="720"/>
    <s v="1620, 1720"/>
    <s v="-0"/>
    <s v="6020, 6120, 6220, 6320, 6420, 6520, 6620, 6720, 6820, 6920, 7020, 7120, 7220, 7320, 7420, 7520, 7620, 7720, 7820, 7920, 8020, 8120, 8220, 8320, 8420, 8520, 8620, 8720, 8820, 8920"/>
    <s v="31636720, 31636820, 31636920, 31637020, 31637120, 31637220, 31637320, 31637420, 31637520, 31637620, 31637720, 31637820, 31637920, 31638020, 31638120, 31638220, 31638320, 31638420, 31638520, 31638620, 31638720, 31638820, 31638920, 31639020, 31639120, 31639220, 31639320, 31639420, 31639520, 31720620"/>
    <s v="-0"/>
    <x v="0"/>
    <x v="11"/>
  </r>
  <r>
    <s v="720"/>
    <s v="2020-02-20 00:00:00"/>
    <s v="2020-02-20 17:56:00"/>
    <s v="Gasto"/>
    <s v="Con Compromiso"/>
    <s v="009"/>
    <x v="7"/>
    <x v="3"/>
    <s v="AUXILIO DE TRANSPORTE"/>
    <s v="Nación"/>
    <x v="0"/>
    <s v="CSF"/>
    <n v="1786231"/>
    <n v="0"/>
    <n v="1786231"/>
    <n v="0"/>
    <s v="NOMINA SUELDOS MES FEBRERO AÑO 2020"/>
    <s v="720"/>
    <s v="1620, 1720"/>
    <s v="-0"/>
    <s v="6020, 6120, 6220, 6320, 6420, 6520, 6620, 6720, 6820, 6920, 7020, 7120, 7220, 7320, 7420, 7520, 7620, 7720, 7820, 7920, 8020, 8120, 8220, 8320, 8420, 8520, 8620, 8720, 8820, 8920"/>
    <s v="31636720, 31636820, 31636920, 31637020, 31637120, 31637220, 31637320, 31637420, 31637520, 31637620, 31637720, 31637820, 31637920, 31638020, 31638120, 31638220, 31638320, 31638420, 31638520, 31638620, 31638720, 31638820, 31638920, 31639020, 31639120, 31639220, 31639320, 31639420, 31639520, 31720620"/>
    <s v="-0"/>
    <x v="0"/>
    <x v="11"/>
  </r>
  <r>
    <s v="720"/>
    <s v="2020-02-20 00:00:00"/>
    <s v="2020-02-20 17:56:00"/>
    <s v="Gasto"/>
    <s v="Con Compromiso"/>
    <s v="009"/>
    <x v="7"/>
    <x v="9"/>
    <s v="BONIFICACIÓN POR SERVICIOS PRESTADOS"/>
    <s v="Nación"/>
    <x v="0"/>
    <s v="CSF"/>
    <n v="601437"/>
    <n v="0"/>
    <n v="601437"/>
    <n v="0"/>
    <s v="NOMINA SUELDOS MES FEBRERO AÑO 2020"/>
    <s v="720"/>
    <s v="1620, 1720"/>
    <s v="-0"/>
    <s v="6020, 6120, 6220, 6320, 6420, 6520, 6620, 6720, 6820, 6920, 7020, 7120, 7220, 7320, 7420, 7520, 7620, 7720, 7820, 7920, 8020, 8120, 8220, 8320, 8420, 8520, 8620, 8720, 8820, 8920"/>
    <s v="31636720, 31636820, 31636920, 31637020, 31637120, 31637220, 31637320, 31637420, 31637520, 31637620, 31637720, 31637820, 31637920, 31638020, 31638120, 31638220, 31638320, 31638420, 31638520, 31638620, 31638720, 31638820, 31638920, 31639020, 31639120, 31639220, 31639320, 31639420, 31639520, 31720620"/>
    <s v="-0"/>
    <x v="0"/>
    <x v="11"/>
  </r>
  <r>
    <s v="720"/>
    <s v="2020-02-20 00:00:00"/>
    <s v="2020-02-20 17:56:00"/>
    <s v="Gasto"/>
    <s v="Con Compromiso"/>
    <s v="009"/>
    <x v="7"/>
    <x v="6"/>
    <s v="SUBSIDIO DE ALIMENTACIÓN"/>
    <s v="Nación"/>
    <x v="0"/>
    <s v="CSF"/>
    <n v="1280615"/>
    <n v="0"/>
    <n v="1280615"/>
    <n v="0"/>
    <s v="NOMINA SUELDOS MES FEBRERO AÑO 2020"/>
    <s v="720"/>
    <s v="1620, 1720"/>
    <s v="-0"/>
    <s v="6020, 6120, 6220, 6320, 6420, 6520, 6620, 6720, 6820, 6920, 7020, 7120, 7220, 7320, 7420, 7520, 7620, 7720, 7820, 7920, 8020, 8120, 8220, 8320, 8420, 8520, 8620, 8720, 8820, 8920"/>
    <s v="31636720, 31636820, 31636920, 31637020, 31637120, 31637220, 31637320, 31637420, 31637520, 31637620, 31637720, 31637820, 31637920, 31638020, 31638120, 31638220, 31638320, 31638420, 31638520, 31638620, 31638720, 31638820, 31638920, 31639020, 31639120, 31639220, 31639320, 31639420, 31639520, 31720620"/>
    <s v="-0"/>
    <x v="0"/>
    <x v="11"/>
  </r>
  <r>
    <s v="820"/>
    <s v="2020-02-21 00:00:00"/>
    <s v="2020-02-21 14:17:00"/>
    <s v="Gasto"/>
    <s v="Con Compromiso"/>
    <s v="009"/>
    <x v="7"/>
    <x v="24"/>
    <s v="IMPUESTO PREDIAL Y SOBRETASA AMBIENTAL"/>
    <s v="Nación"/>
    <x v="0"/>
    <s v="CSF"/>
    <n v="12478550"/>
    <n v="0"/>
    <n v="12478550"/>
    <n v="0"/>
    <s v="IMPUESTO PREDIAL SEDE TERRITORIAL CORDOBA AÑO 2020"/>
    <s v="820"/>
    <s v="2120"/>
    <s v="2020"/>
    <s v="10820"/>
    <s v="47468620"/>
    <s v="-0"/>
    <x v="0"/>
    <x v="11"/>
  </r>
  <r>
    <s v="920"/>
    <s v="2020-02-25 00:00:00"/>
    <s v="2020-02-25 10:17:00"/>
    <s v="Gasto"/>
    <s v="Con Compromiso"/>
    <s v="009"/>
    <x v="7"/>
    <x v="12"/>
    <s v="APORTES AL SENA"/>
    <s v="Nación"/>
    <x v="0"/>
    <s v="CSF"/>
    <n v="1104200"/>
    <n v="0"/>
    <n v="1104200"/>
    <n v="0"/>
    <s v="APORTES PARAFISCALES EMPLEADOR NOMINA SUELDOS MES FEBRERO DE 2020"/>
    <s v="920"/>
    <s v="1820"/>
    <s v="-0"/>
    <s v="9020, 9120, 9220, 9320, 9420, 9520, 9620, 9720, 9820, 9920, 10020, 10120, 10220, 10320, 10420"/>
    <s v="36291120, 36291220, 36291320, 36291420, 36291520, 36291620, 36291720, 36291820, 36291920, 36292020, 36292120, 36292220, 36292320, 36292420, 36292520"/>
    <s v="-0"/>
    <x v="0"/>
    <x v="11"/>
  </r>
  <r>
    <s v="920"/>
    <s v="2020-02-25 00:00:00"/>
    <s v="2020-02-25 10:17:00"/>
    <s v="Gasto"/>
    <s v="Con Compromiso"/>
    <s v="009"/>
    <x v="7"/>
    <x v="11"/>
    <s v="PENSIONES"/>
    <s v="Nación"/>
    <x v="0"/>
    <s v="CSF"/>
    <n v="6451900"/>
    <n v="0"/>
    <n v="6451900"/>
    <n v="0"/>
    <s v="APORTES PARAFISCALES EMPLEADOR NOMINA SUELDOS MES FEBRERO DE 2020"/>
    <s v="920"/>
    <s v="1820"/>
    <s v="-0"/>
    <s v="9020, 9120, 9220, 9320, 9420, 9520, 9620, 9720, 9820, 9920, 10020, 10120, 10220, 10320, 10420"/>
    <s v="36291120, 36291220, 36291320, 36291420, 36291520, 36291620, 36291720, 36291820, 36291920, 36292020, 36292120, 36292220, 36292320, 36292420, 36292520"/>
    <s v="-0"/>
    <x v="0"/>
    <x v="11"/>
  </r>
  <r>
    <s v="920"/>
    <s v="2020-02-25 00:00:00"/>
    <s v="2020-02-25 10:17:00"/>
    <s v="Gasto"/>
    <s v="Con Compromiso"/>
    <s v="009"/>
    <x v="7"/>
    <x v="16"/>
    <s v="CAJAS DE COMPENSACIÓN FAMILIAR"/>
    <s v="Nación"/>
    <x v="0"/>
    <s v="CSF"/>
    <n v="2207400"/>
    <n v="0"/>
    <n v="2207400"/>
    <n v="0"/>
    <s v="APORTES PARAFISCALES EMPLEADOR NOMINA SUELDOS MES FEBRERO DE 2020"/>
    <s v="920"/>
    <s v="1820"/>
    <s v="-0"/>
    <s v="9020, 9120, 9220, 9320, 9420, 9520, 9620, 9720, 9820, 9920, 10020, 10120, 10220, 10320, 10420"/>
    <s v="36291120, 36291220, 36291320, 36291420, 36291520, 36291620, 36291720, 36291820, 36291920, 36292020, 36292120, 36292220, 36292320, 36292420, 36292520"/>
    <s v="-0"/>
    <x v="0"/>
    <x v="11"/>
  </r>
  <r>
    <s v="920"/>
    <s v="2020-02-25 00:00:00"/>
    <s v="2020-02-25 10:17:00"/>
    <s v="Gasto"/>
    <s v="Con Compromiso"/>
    <s v="009"/>
    <x v="7"/>
    <x v="14"/>
    <s v="APORTES AL ICBF"/>
    <s v="Nación"/>
    <x v="0"/>
    <s v="CSF"/>
    <n v="1656200"/>
    <n v="0"/>
    <n v="1656200"/>
    <n v="0"/>
    <s v="APORTES PARAFISCALES EMPLEADOR NOMINA SUELDOS MES FEBRERO DE 2020"/>
    <s v="920"/>
    <s v="1820"/>
    <s v="-0"/>
    <s v="9020, 9120, 9220, 9320, 9420, 9520, 9620, 9720, 9820, 9920, 10020, 10120, 10220, 10320, 10420"/>
    <s v="36291120, 36291220, 36291320, 36291420, 36291520, 36291620, 36291720, 36291820, 36291920, 36292020, 36292120, 36292220, 36292320, 36292420, 36292520"/>
    <s v="-0"/>
    <x v="0"/>
    <x v="11"/>
  </r>
  <r>
    <s v="920"/>
    <s v="2020-02-25 00:00:00"/>
    <s v="2020-02-25 10:17:00"/>
    <s v="Gasto"/>
    <s v="Con Compromiso"/>
    <s v="009"/>
    <x v="7"/>
    <x v="13"/>
    <s v="SALUD"/>
    <s v="Nación"/>
    <x v="0"/>
    <s v="CSF"/>
    <n v="4570400"/>
    <n v="0"/>
    <n v="4570400"/>
    <n v="0"/>
    <s v="APORTES PARAFISCALES EMPLEADOR NOMINA SUELDOS MES FEBRERO DE 2020"/>
    <s v="920"/>
    <s v="1820"/>
    <s v="-0"/>
    <s v="9020, 9120, 9220, 9320, 9420, 9520, 9620, 9720, 9820, 9920, 10020, 10120, 10220, 10320, 10420"/>
    <s v="36291120, 36291220, 36291320, 36291420, 36291520, 36291620, 36291720, 36291820, 36291920, 36292020, 36292120, 36292220, 36292320, 36292420, 36292520"/>
    <s v="-0"/>
    <x v="0"/>
    <x v="11"/>
  </r>
  <r>
    <s v="920"/>
    <s v="2020-02-25 00:00:00"/>
    <s v="2020-02-25 10:17:00"/>
    <s v="Gasto"/>
    <s v="Con Compromiso"/>
    <s v="009"/>
    <x v="7"/>
    <x v="15"/>
    <s v="APORTES GENERALES AL SISTEMA DE RIESGOS LABORALES"/>
    <s v="Nación"/>
    <x v="0"/>
    <s v="CSF"/>
    <n v="602700"/>
    <n v="0"/>
    <n v="602700"/>
    <n v="0"/>
    <s v="APORTES PARAFISCALES EMPLEADOR NOMINA SUELDOS MES FEBRERO DE 2020"/>
    <s v="920"/>
    <s v="1820"/>
    <s v="-0"/>
    <s v="9020, 9120, 9220, 9320, 9420, 9520, 9620, 9720, 9820, 9920, 10020, 10120, 10220, 10320, 10420"/>
    <s v="36291120, 36291220, 36291320, 36291420, 36291520, 36291620, 36291720, 36291820, 36291920, 36292020, 36292120, 36292220, 36292320, 36292420, 36292520"/>
    <s v="-0"/>
    <x v="0"/>
    <x v="11"/>
  </r>
  <r>
    <s v="1020"/>
    <s v="2020-02-28 00:00:00"/>
    <s v="2020-02-28 15:54:00"/>
    <s v="Gasto"/>
    <s v="Con Compromiso"/>
    <s v="0500"/>
    <x v="7"/>
    <x v="22"/>
    <s v="ADQUISICIÓN DE BIENES Y SERVICIOS - SERVICIO DE INFORMACIÓN CATASTRAL - ACTUALIZACIÓN  Y GESTIÓN CATASTRAL  NACIONAL"/>
    <s v="Nación"/>
    <x v="2"/>
    <s v="CSF"/>
    <n v="20835416"/>
    <n v="-15150720"/>
    <n v="5684696"/>
    <n v="0"/>
    <s v="CDP VIATICOS PROCESO DE CONSERVACIÓN TERRITORIAL CÓRDOBA."/>
    <s v="1020"/>
    <s v="2020, 3220, 8420, 8520, 9420, 9520, 10720, 10820, 11120, 11220, 11320, 11420, 11520"/>
    <s v="1720, 3020, 11220, 11320, 13020, 13120, 13720, 13820, 14020, 14120, 14220, 15920, 16020"/>
    <s v="10620, 17120, 52920, 53020, 58720, 58820, 63920, 64020, 64220, 64320, 64420, 64920, 65820, 65920"/>
    <s v="41266220, 78194720, 261831720, 261832520, 279872920, 279877220, 302691320, 302704820, 304560420, 304567720, 304584120, 305128520, 312395120, 312395520"/>
    <s v="320"/>
    <x v="1"/>
    <x v="1"/>
  </r>
  <r>
    <s v="1120"/>
    <s v="2020-03-03 00:00:00"/>
    <s v="2020-03-03 15:34:00"/>
    <s v="Gasto"/>
    <s v="Con Compromiso"/>
    <s v="0500"/>
    <x v="7"/>
    <x v="22"/>
    <s v="ADQUISICIÓN DE BIENES Y SERVICIOS - SERVICIO DE INFORMACIÓN CATASTRAL - ACTUALIZACIÓN  Y GESTIÓN CATASTRAL  NACIONAL"/>
    <s v="Nación"/>
    <x v="0"/>
    <s v="CSF"/>
    <n v="139521600"/>
    <n v="-577224"/>
    <n v="138944376"/>
    <n v="0"/>
    <s v="CDP CONTRATACIÓN PROCESO DE CONSERVACIÓN TERRITORIAL CÓRDOBA."/>
    <s v="1120"/>
    <s v="2520, 2620, 2720, 2820, 2920, 3020"/>
    <s v="2420, 2520, 2620, 2720, 2820, 2920"/>
    <s v="16520, 16620, 16720, 16820, 16920, 17020, 22720, 22820, 22920, 23020, 23120, 23220, 29620, 29720, 29820, 30020, 30120, 30320, 38820, 38920, 39120, 39320, 39420, 39520, 45420, 45520, 45620, 45920, 46020, 46120, 51520, 51620, 51820, 52020, 52120, 52220, 57720, 57920, 58020, 58120, 58220, 58420, 65020, 65220, 65320, 65420, 65520, 65720, 73420, 73520, 73720, 73920, 74020, 74120, 74920, 75020, 75220, 75320, 75420, 75520"/>
    <s v="77472820, 77489820, 77510520, 77528420, 77538520, 77549220, 105495220, 105540420, 105676420, 105686120, 105693620, 105698920, 131957620, 131975920, 132018420, 132122420, 132136920, 132197320, 166511320, 166544820, 166561020, 166615620, 166638820, 166662920, 201369120, 201738720, 201805020, 201978620, 201981720, 201985820, 239964720, 239966620, 239971320, 240088720, 240091020, 240093320, 272792920, 272803420, 272812320, 272817720, 272847720, 272856220, 309193120, 309195120, 309197620, 309199020, 309201220, 309203120, 346770720, 347217220, 347246620, 347287620, 347340920, 347345120, 362654320, 362672720, 362678920, 362683420, 362691720, 362695520"/>
    <s v="-0"/>
    <x v="1"/>
    <x v="1"/>
  </r>
  <r>
    <s v="1220"/>
    <s v="2020-03-03 00:00:00"/>
    <s v="2020-03-03 16:21:00"/>
    <s v="Gasto"/>
    <s v="Con Compromiso"/>
    <s v="0500"/>
    <x v="7"/>
    <x v="22"/>
    <s v="ADQUISICIÓN DE BIENES Y SERVICIOS - SERVICIO DE INFORMACIÓN CATASTRAL - ACTUALIZACIÓN  Y GESTIÓN CATASTRAL  NACIONAL"/>
    <s v="Nación"/>
    <x v="2"/>
    <s v="CSF"/>
    <n v="47166920"/>
    <n v="-4415448"/>
    <n v="42751472"/>
    <n v="0"/>
    <s v="CDP, CONTRATACIÓN DENTRO DEL MARCO DE LA POLÍTICA DE TIERRAS, TERRITORIAL CÓRDOBA."/>
    <s v="1220"/>
    <s v="2220, 2320, 13220"/>
    <s v="2220, 2320, 20820"/>
    <s v="16320, 16420, 21220, 22620, 29920, 30220, 39020, 39220, 45720, 45820, 51720, 51920, 57820, 58320, 65120, 65620, 73620, 73820, 75120, 78720, 79320"/>
    <s v="77377220, 77380220, 105455020, 105465520, 132066520, 132154220, 166554120, 166586220, 201807720, 201930320, 239968220, 240055920, 272799920, 272852420, 309186120, 309205420, 347234320, 347255920, 362647620, 383598020, 383888820"/>
    <s v="-0"/>
    <x v="1"/>
    <x v="1"/>
  </r>
  <r>
    <s v="1320"/>
    <s v="2020-03-11 00:00:00"/>
    <s v="2020-03-11 10:34:00"/>
    <s v="Gasto"/>
    <s v="Con Compromiso"/>
    <s v="009"/>
    <x v="7"/>
    <x v="24"/>
    <s v="IMPUESTO PREDIAL Y SOBRETASA AMBIENTAL"/>
    <s v="Nación"/>
    <x v="0"/>
    <s v="CSF"/>
    <n v="2994000"/>
    <n v="0"/>
    <n v="2994000"/>
    <n v="0"/>
    <s v="IMPUESTO PREDIAL UOC SAN ANDRES, VIGENCIA 2020."/>
    <s v="1320"/>
    <s v="3120"/>
    <s v="2120"/>
    <s v="10920"/>
    <s v="52318020"/>
    <s v="-0"/>
    <x v="0"/>
    <x v="11"/>
  </r>
  <r>
    <s v="1420"/>
    <s v="2020-03-19 00:00:00"/>
    <s v="2020-03-19 15:04:00"/>
    <s v="Gasto"/>
    <s v="Con Compromiso"/>
    <s v="009"/>
    <x v="7"/>
    <x v="9"/>
    <s v="BONIFICACIÓN POR SERVICIOS PRESTADOS"/>
    <s v="Nación"/>
    <x v="0"/>
    <s v="CSF"/>
    <n v="810734"/>
    <n v="0"/>
    <n v="810734"/>
    <n v="0"/>
    <s v="CDP NÓMINA DE SUELDOS MES DE MARZO DE 2020, TERRITORIAL CÓRDOBA."/>
    <s v="1420"/>
    <s v="3320, 3420"/>
    <s v="-0"/>
    <s v="11020, 11120, 11220, 11320, 11420, 11520, 11620, 11720, 11820, 11920, 12020, 12120, 12220, 12320, 12420, 12520, 12620, 12720, 12820, 12920, 13020, 13120, 13220, 13320, 13420, 13520, 13620, 13720, 13820, 13920, 14020, 14120, 14220, 14320, 14420, 14520, 14620, 14720, 14820, 14920"/>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s v="-0"/>
    <x v="0"/>
    <x v="11"/>
  </r>
  <r>
    <s v="1420"/>
    <s v="2020-03-19 00:00:00"/>
    <s v="2020-03-19 15:04:00"/>
    <s v="Gasto"/>
    <s v="Con Compromiso"/>
    <s v="009"/>
    <x v="7"/>
    <x v="10"/>
    <s v="SUELDO DE VACACIONES"/>
    <s v="Nación"/>
    <x v="0"/>
    <s v="CSF"/>
    <n v="2888540"/>
    <n v="0"/>
    <n v="2888540"/>
    <n v="0"/>
    <s v="CDP NÓMINA DE SUELDOS MES DE MARZO DE 2020, TERRITORIAL CÓRDOBA."/>
    <s v="1420"/>
    <s v="3320, 3420"/>
    <s v="-0"/>
    <s v="11020, 11120, 11220, 11320, 11420, 11520, 11620, 11720, 11820, 11920, 12020, 12120, 12220, 12320, 12420, 12520, 12620, 12720, 12820, 12920, 13020, 13120, 13220, 13320, 13420, 13520, 13620, 13720, 13820, 13920, 14020, 14120, 14220, 14320, 14420, 14520, 14620, 14720, 14820, 14920"/>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s v="-0"/>
    <x v="0"/>
    <x v="11"/>
  </r>
  <r>
    <s v="1420"/>
    <s v="2020-03-19 00:00:00"/>
    <s v="2020-03-19 15:04:00"/>
    <s v="Gasto"/>
    <s v="Con Compromiso"/>
    <s v="009"/>
    <x v="7"/>
    <x v="7"/>
    <s v="BONIFICACIÓN ESPECIAL DE RECREACIÓN"/>
    <s v="Nación"/>
    <x v="0"/>
    <s v="CSF"/>
    <n v="205479"/>
    <n v="0"/>
    <n v="205479"/>
    <n v="0"/>
    <s v="CDP NÓMINA DE SUELDOS MES DE MARZO DE 2020, TERRITORIAL CÓRDOBA."/>
    <s v="1420"/>
    <s v="3320, 3420"/>
    <s v="-0"/>
    <s v="11020, 11120, 11220, 11320, 11420, 11520, 11620, 11720, 11820, 11920, 12020, 12120, 12220, 12320, 12420, 12520, 12620, 12720, 12820, 12920, 13020, 13120, 13220, 13320, 13420, 13520, 13620, 13720, 13820, 13920, 14020, 14120, 14220, 14320, 14420, 14520, 14620, 14720, 14820, 14920"/>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s v="-0"/>
    <x v="0"/>
    <x v="11"/>
  </r>
  <r>
    <s v="1420"/>
    <s v="2020-03-19 00:00:00"/>
    <s v="2020-03-19 15:04:00"/>
    <s v="Gasto"/>
    <s v="Con Compromiso"/>
    <s v="009"/>
    <x v="7"/>
    <x v="6"/>
    <s v="SUBSIDIO DE ALIMENTACIÓN"/>
    <s v="Nación"/>
    <x v="0"/>
    <s v="CSF"/>
    <n v="1436898"/>
    <n v="0"/>
    <n v="1436898"/>
    <n v="0"/>
    <s v="CDP NÓMINA DE SUELDOS MES DE MARZO DE 2020, TERRITORIAL CÓRDOBA."/>
    <s v="1420"/>
    <s v="3320, 3420"/>
    <s v="-0"/>
    <s v="11020, 11120, 11220, 11320, 11420, 11520, 11620, 11720, 11820, 11920, 12020, 12120, 12220, 12320, 12420, 12520, 12620, 12720, 12820, 12920, 13020, 13120, 13220, 13320, 13420, 13520, 13620, 13720, 13820, 13920, 14020, 14120, 14220, 14320, 14420, 14520, 14620, 14720, 14820, 14920"/>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s v="-0"/>
    <x v="0"/>
    <x v="11"/>
  </r>
  <r>
    <s v="1420"/>
    <s v="2020-03-19 00:00:00"/>
    <s v="2020-03-19 15:04:00"/>
    <s v="Gasto"/>
    <s v="Con Compromiso"/>
    <s v="009"/>
    <x v="7"/>
    <x v="8"/>
    <s v="SUELDO BÁSICO"/>
    <s v="Nación"/>
    <x v="0"/>
    <s v="CSF"/>
    <n v="55156114"/>
    <n v="0"/>
    <n v="55156114"/>
    <n v="0"/>
    <s v="CDP NÓMINA DE SUELDOS MES DE MARZO DE 2020, TERRITORIAL CÓRDOBA."/>
    <s v="1420"/>
    <s v="3320, 3420"/>
    <s v="-0"/>
    <s v="11020, 11120, 11220, 11320, 11420, 11520, 11620, 11720, 11820, 11920, 12020, 12120, 12220, 12320, 12420, 12520, 12620, 12720, 12820, 12920, 13020, 13120, 13220, 13320, 13420, 13520, 13620, 13720, 13820, 13920, 14020, 14120, 14220, 14320, 14420, 14520, 14620, 14720, 14820, 14920"/>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s v="-0"/>
    <x v="0"/>
    <x v="11"/>
  </r>
  <r>
    <s v="1420"/>
    <s v="2020-03-19 00:00:00"/>
    <s v="2020-03-19 15:04:00"/>
    <s v="Gasto"/>
    <s v="Con Compromiso"/>
    <s v="009"/>
    <x v="7"/>
    <x v="4"/>
    <s v="PRIMA DE VACACIONES"/>
    <s v="Nación"/>
    <x v="0"/>
    <s v="CSF"/>
    <n v="2816696"/>
    <n v="0"/>
    <n v="2816696"/>
    <n v="0"/>
    <s v="CDP NÓMINA DE SUELDOS MES DE MARZO DE 2020, TERRITORIAL CÓRDOBA."/>
    <s v="1420"/>
    <s v="3320, 3420"/>
    <s v="-0"/>
    <s v="11020, 11120, 11220, 11320, 11420, 11520, 11620, 11720, 11820, 11920, 12020, 12120, 12220, 12320, 12420, 12520, 12620, 12720, 12820, 12920, 13020, 13120, 13220, 13320, 13420, 13520, 13620, 13720, 13820, 13920, 14020, 14120, 14220, 14320, 14420, 14520, 14620, 14720, 14820, 14920"/>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s v="-0"/>
    <x v="0"/>
    <x v="11"/>
  </r>
  <r>
    <s v="1420"/>
    <s v="2020-03-19 00:00:00"/>
    <s v="2020-03-19 15:04:00"/>
    <s v="Gasto"/>
    <s v="Con Compromiso"/>
    <s v="009"/>
    <x v="7"/>
    <x v="5"/>
    <s v="PRIMA TÉCNICA NO SALARIAL"/>
    <s v="Nación"/>
    <x v="0"/>
    <s v="CSF"/>
    <n v="2584371"/>
    <n v="0"/>
    <n v="2584371"/>
    <n v="0"/>
    <s v="CDP NÓMINA DE SUELDOS MES DE MARZO DE 2020, TERRITORIAL CÓRDOBA."/>
    <s v="1420"/>
    <s v="3320, 3420"/>
    <s v="-0"/>
    <s v="11020, 11120, 11220, 11320, 11420, 11520, 11620, 11720, 11820, 11920, 12020, 12120, 12220, 12320, 12420, 12520, 12620, 12720, 12820, 12920, 13020, 13120, 13220, 13320, 13420, 13520, 13620, 13720, 13820, 13920, 14020, 14120, 14220, 14320, 14420, 14520, 14620, 14720, 14820, 14920"/>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s v="-0"/>
    <x v="0"/>
    <x v="11"/>
  </r>
  <r>
    <s v="1420"/>
    <s v="2020-03-19 00:00:00"/>
    <s v="2020-03-19 15:04:00"/>
    <s v="Gasto"/>
    <s v="Con Compromiso"/>
    <s v="009"/>
    <x v="7"/>
    <x v="21"/>
    <s v="INCAPACIDADES (NO DE PENSIONES)"/>
    <s v="Nación"/>
    <x v="0"/>
    <s v="CSF"/>
    <n v="3501791"/>
    <n v="0"/>
    <n v="3501791"/>
    <n v="0"/>
    <s v="CDP NÓMINA DE SUELDOS MES DE MARZO DE 2020, TERRITORIAL CÓRDOBA."/>
    <s v="1420"/>
    <s v="3320, 3420"/>
    <s v="-0"/>
    <s v="11020, 11120, 11220, 11320, 11420, 11520, 11620, 11720, 11820, 11920, 12020, 12120, 12220, 12320, 12420, 12520, 12620, 12720, 12820, 12920, 13020, 13120, 13220, 13320, 13420, 13520, 13620, 13720, 13820, 13920, 14020, 14120, 14220, 14320, 14420, 14520, 14620, 14720, 14820, 14920"/>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s v="-0"/>
    <x v="0"/>
    <x v="11"/>
  </r>
  <r>
    <s v="1420"/>
    <s v="2020-03-19 00:00:00"/>
    <s v="2020-03-19 15:04:00"/>
    <s v="Gasto"/>
    <s v="Con Compromiso"/>
    <s v="009"/>
    <x v="7"/>
    <x v="3"/>
    <s v="AUXILIO DE TRANSPORTE"/>
    <s v="Nación"/>
    <x v="0"/>
    <s v="CSF"/>
    <n v="1727947"/>
    <n v="0"/>
    <n v="1727947"/>
    <n v="0"/>
    <s v="CDP NÓMINA DE SUELDOS MES DE MARZO DE 2020, TERRITORIAL CÓRDOBA."/>
    <s v="1420"/>
    <s v="3320, 3420"/>
    <s v="-0"/>
    <s v="11020, 11120, 11220, 11320, 11420, 11520, 11620, 11720, 11820, 11920, 12020, 12120, 12220, 12320, 12420, 12520, 12620, 12720, 12820, 12920, 13020, 13120, 13220, 13320, 13420, 13520, 13620, 13720, 13820, 13920, 14020, 14120, 14220, 14320, 14420, 14520, 14620, 14720, 14820, 14920"/>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s v="-0"/>
    <x v="0"/>
    <x v="11"/>
  </r>
  <r>
    <s v="1520"/>
    <s v="2020-03-27 00:00:00"/>
    <s v="2020-03-27 11:11:00"/>
    <s v="Gasto"/>
    <s v="Con Compromiso"/>
    <s v="009"/>
    <x v="7"/>
    <x v="14"/>
    <s v="APORTES AL ICBF"/>
    <s v="Nación"/>
    <x v="0"/>
    <s v="CSF"/>
    <n v="1814300"/>
    <n v="0"/>
    <n v="1814300"/>
    <n v="0"/>
    <s v="CDP PAGO APORTES MES DE MARZO 2020, TERRITORIAL CORDOBA"/>
    <s v="1520"/>
    <s v="3520"/>
    <s v="-0"/>
    <s v="15020, 15120, 15220, 15320, 15420, 15520, 15620, 15720, 15820, 15920, 16020, 16120, 16220"/>
    <s v="73015920, 73016020, 73016120, 73016220, 73016320, 73016420, 73016520, 73016620, 73016720, 73016820, 73016920, 73017020, 73017120"/>
    <s v="-0"/>
    <x v="0"/>
    <x v="11"/>
  </r>
  <r>
    <s v="1520"/>
    <s v="2020-03-27 00:00:00"/>
    <s v="2020-03-27 11:11:00"/>
    <s v="Gasto"/>
    <s v="Con Compromiso"/>
    <s v="009"/>
    <x v="7"/>
    <x v="11"/>
    <s v="PENSIONES"/>
    <s v="Nación"/>
    <x v="0"/>
    <s v="CSF"/>
    <n v="6725300"/>
    <n v="0"/>
    <n v="6725300"/>
    <n v="0"/>
    <s v="CDP PAGO APORTES MES DE MARZO 2020, TERRITORIAL CORDOBA"/>
    <s v="1520"/>
    <s v="3520"/>
    <s v="-0"/>
    <s v="15020, 15120, 15220, 15320, 15420, 15520, 15620, 15720, 15820, 15920, 16020, 16120, 16220"/>
    <s v="73015920, 73016020, 73016120, 73016220, 73016320, 73016420, 73016520, 73016620, 73016720, 73016820, 73016920, 73017020, 73017120"/>
    <s v="-0"/>
    <x v="0"/>
    <x v="11"/>
  </r>
  <r>
    <s v="1520"/>
    <s v="2020-03-27 00:00:00"/>
    <s v="2020-03-27 11:11:00"/>
    <s v="Gasto"/>
    <s v="Con Compromiso"/>
    <s v="009"/>
    <x v="7"/>
    <x v="13"/>
    <s v="SALUD"/>
    <s v="Nación"/>
    <x v="0"/>
    <s v="CSF"/>
    <n v="4764200"/>
    <n v="0"/>
    <n v="4764200"/>
    <n v="0"/>
    <s v="CDP PAGO APORTES MES DE MARZO 2020, TERRITORIAL CORDOBA"/>
    <s v="1520"/>
    <s v="3520"/>
    <s v="-0"/>
    <s v="15020, 15120, 15220, 15320, 15420, 15520, 15620, 15720, 15820, 15920, 16020, 16120, 16220"/>
    <s v="73015920, 73016020, 73016120, 73016220, 73016320, 73016420, 73016520, 73016620, 73016720, 73016820, 73016920, 73017020, 73017120"/>
    <s v="-0"/>
    <x v="0"/>
    <x v="11"/>
  </r>
  <r>
    <s v="1520"/>
    <s v="2020-03-27 00:00:00"/>
    <s v="2020-03-27 11:11:00"/>
    <s v="Gasto"/>
    <s v="Con Compromiso"/>
    <s v="009"/>
    <x v="7"/>
    <x v="12"/>
    <s v="APORTES AL SENA"/>
    <s v="Nación"/>
    <x v="0"/>
    <s v="CSF"/>
    <n v="1209700"/>
    <n v="0"/>
    <n v="1209700"/>
    <n v="0"/>
    <s v="CDP PAGO APORTES MES DE MARZO 2020, TERRITORIAL CORDOBA"/>
    <s v="1520"/>
    <s v="3520"/>
    <s v="-0"/>
    <s v="15020, 15120, 15220, 15320, 15420, 15520, 15620, 15720, 15820, 15920, 16020, 16120, 16220"/>
    <s v="73015920, 73016020, 73016120, 73016220, 73016320, 73016420, 73016520, 73016620, 73016720, 73016820, 73016920, 73017020, 73017120"/>
    <s v="-0"/>
    <x v="0"/>
    <x v="11"/>
  </r>
  <r>
    <s v="1520"/>
    <s v="2020-03-27 00:00:00"/>
    <s v="2020-03-27 11:11:00"/>
    <s v="Gasto"/>
    <s v="Con Compromiso"/>
    <s v="009"/>
    <x v="7"/>
    <x v="16"/>
    <s v="CAJAS DE COMPENSACIÓN FAMILIAR"/>
    <s v="Nación"/>
    <x v="0"/>
    <s v="CSF"/>
    <n v="2418200"/>
    <n v="0"/>
    <n v="2418200"/>
    <n v="0"/>
    <s v="CDP PAGO APORTES MES DE MARZO 2020, TERRITORIAL CORDOBA"/>
    <s v="1520"/>
    <s v="3520"/>
    <s v="-0"/>
    <s v="15020, 15120, 15220, 15320, 15420, 15520, 15620, 15720, 15820, 15920, 16020, 16120, 16220"/>
    <s v="73015920, 73016020, 73016120, 73016220, 73016320, 73016420, 73016520, 73016620, 73016720, 73016820, 73016920, 73017020, 73017120"/>
    <s v="-0"/>
    <x v="0"/>
    <x v="11"/>
  </r>
  <r>
    <s v="1520"/>
    <s v="2020-03-27 00:00:00"/>
    <s v="2020-03-27 11:11:00"/>
    <s v="Gasto"/>
    <s v="Con Compromiso"/>
    <s v="009"/>
    <x v="7"/>
    <x v="15"/>
    <s v="APORTES GENERALES AL SISTEMA DE RIESGOS LABORALES"/>
    <s v="Nación"/>
    <x v="0"/>
    <s v="CSF"/>
    <n v="636100"/>
    <n v="0"/>
    <n v="636100"/>
    <n v="0"/>
    <s v="CDP PAGO APORTES MES DE MARZO 2020, TERRITORIAL CORDOBA"/>
    <s v="1520"/>
    <s v="3520"/>
    <s v="-0"/>
    <s v="15020, 15120, 15220, 15320, 15420, 15520, 15620, 15720, 15820, 15920, 16020, 16120, 16220"/>
    <s v="73015920, 73016020, 73016120, 73016220, 73016320, 73016420, 73016520, 73016620, 73016720, 73016820, 73016920, 73017020, 73017120"/>
    <s v="-0"/>
    <x v="0"/>
    <x v="11"/>
  </r>
  <r>
    <s v="1620"/>
    <s v="2020-04-08 00:00:00"/>
    <s v="2020-04-08 09:14:00"/>
    <s v="Gasto"/>
    <s v="Con Compromiso"/>
    <s v="0510"/>
    <x v="7"/>
    <x v="23"/>
    <s v="ADQUISICIÓN DE BIENES Y SERVICIOS - SERVICIO DE AVALÚOS - ACTUALIZACIÓN  Y GESTIÓN CATASTRAL  NACIONAL"/>
    <s v="Propios"/>
    <x v="1"/>
    <s v="CSF"/>
    <n v="31807890"/>
    <n v="-5536929"/>
    <n v="26270961"/>
    <n v="0"/>
    <s v="PRESTACIÓN DE SERVICIOS PROFESIONALES PARA REALIZAR CONTROL DE CALIDAD A LOS INFORMES DE AVALÚOS COMERCIALES, ASÍ COMO REALIZAR AVALÚOS A BIENES INMUEBLES URBANOS Y RURALES EN TODO EL PAÍS."/>
    <s v="1620"/>
    <s v="4620"/>
    <s v="5920"/>
    <s v="30420, 39720, 45320, 52420, 58520, 64820, 74620, 79220"/>
    <s v="133456020, 173271720, 201375620, 241050520, 272858920, 305116120, 362708520, 383669520"/>
    <s v="-0"/>
    <x v="1"/>
    <x v="2"/>
  </r>
  <r>
    <s v="1720"/>
    <s v="2020-04-08 00:00:00"/>
    <s v="2020-04-08 09:27:00"/>
    <s v="Gasto"/>
    <s v="Con Compromiso"/>
    <s v="0510"/>
    <x v="7"/>
    <x v="23"/>
    <s v="ADQUISICIÓN DE BIENES Y SERVICIOS - SERVICIO DE AVALÚOS - ACTUALIZACIÓN  Y GESTIÓN CATASTRAL  NACIONAL"/>
    <s v="Propios"/>
    <x v="1"/>
    <s v="CSF"/>
    <n v="3000000"/>
    <n v="-2184251"/>
    <n v="815749"/>
    <n v="0"/>
    <s v="GASTOS DE MANUTENCIÓN, ALOJAMIENTO DENTRO DEL CONTRATO DE PRESTACIÓN DE SERVICIOS PROFESIONALES PARA REALIZAR CONTROL DE CALIDAD Y PRÁCTICA DE AVALÚOS A BIENES INMUEBLES URBANOS Y RURALES EN TODO EL PAÍS."/>
    <s v="1720"/>
    <s v="7820, 9720, 12220, 12920"/>
    <s v="11020, 13320, 16420, 20120"/>
    <s v="52820, 59020, 66320, 75720"/>
    <s v="253190020, 282034420, 326662720, 366834320"/>
    <s v="-0"/>
    <x v="1"/>
    <x v="2"/>
  </r>
  <r>
    <s v="1720"/>
    <s v="2020-04-08 00:00:00"/>
    <s v="2020-04-08 09:27:00"/>
    <s v="Gasto"/>
    <s v="Con Compromiso"/>
    <s v="0510"/>
    <x v="7"/>
    <x v="23"/>
    <s v="ADQUISICIÓN DE BIENES Y SERVICIOS - SERVICIO DE AVALÚOS - ACTUALIZACIÓN  Y GESTIÓN CATASTRAL  NACIONAL"/>
    <s v="Nación"/>
    <x v="2"/>
    <s v="CSF"/>
    <n v="0"/>
    <n v="580482"/>
    <n v="580482"/>
    <n v="0"/>
    <s v="GASTOS DE MANUTENCIÓN, ALOJAMIENTO DENTRO DEL CONTRATO DE PRESTACIÓN DE SERVICIOS PROFESIONALES PARA REALIZAR CONTROL DE CALIDAD Y PRÁCTICA DE AVALÚOS A BIENES INMUEBLES URBANOS Y RURALES EN TODO EL PAÍS."/>
    <s v="1720"/>
    <s v="7820, 9720, 12220, 12920"/>
    <s v="11020, 13320, 16420, 20120"/>
    <s v="52820, 59020, 66320, 75720"/>
    <s v="253190020, 282034420, 326662720, 366834320"/>
    <s v="-0"/>
    <x v="1"/>
    <x v="2"/>
  </r>
  <r>
    <s v="1820"/>
    <s v="2020-04-21 00:00:00"/>
    <s v="2020-04-21 10:16:00"/>
    <s v="Gasto"/>
    <s v="Con Compromiso"/>
    <s v="0200"/>
    <x v="7"/>
    <x v="25"/>
    <s v="ADQUISICIÓN DE BIENES Y SERVICIOS - SERVICIO DE IMPLEMENTACIÓN SISTEMAS DE GESTIÓN - FORTALECIMIENTO DE LA GESTIÓN INSTITUCIONAL DEL IGAC A NIVEL   NACIONAL"/>
    <s v="Propios"/>
    <x v="1"/>
    <s v="CSF"/>
    <n v="24269760"/>
    <n v="-6067440"/>
    <n v="18202320"/>
    <n v="0"/>
    <s v="PRESTACIÓN DE SERVICIOS PROFESIONALES PARA REALIZAR LOS PROCESOS DE PLANEACIÓN Y SEGUIMIENTO AL PLAN DE ACCIÓN DE LA TERRITORIAL CÓRDOBA EN EL MARCO DE LOS LINEAMIENTOS INSTITUCIONALES VIGENTES."/>
    <s v="1820"/>
    <s v="6220"/>
    <s v="9120"/>
    <s v="46220, 52320, 57620, 64720, 73220, 79120"/>
    <s v="206808820, 240098620, 269001420, 305081720, 341152320, 383658620"/>
    <s v="-0"/>
    <x v="1"/>
    <x v="3"/>
  </r>
  <r>
    <s v="1920"/>
    <s v="2020-04-23 00:00:00"/>
    <s v="2020-04-23 17:28:00"/>
    <s v="Gasto"/>
    <s v="Con Compromiso"/>
    <s v="009"/>
    <x v="7"/>
    <x v="26"/>
    <s v="PRIMA DE SERVICIO"/>
    <s v="Nación"/>
    <x v="0"/>
    <s v="CSF"/>
    <n v="1340104"/>
    <n v="0"/>
    <n v="1340104"/>
    <n v="0"/>
    <s v="CDP NÓMINA MES DE ABRIL DE 2020, TERRITORIAL CÓRDOBA."/>
    <s v="1920"/>
    <s v="4020, 4120"/>
    <s v="-0"/>
    <s v="17520, 17620, 17720, 17820, 17920, 18020, 18120, 18220, 18320, 18420, 18520, 18620, 18720, 18820, 18920, 19020, 19120, 19220, 19320, 19420, 19520, 19620, 19720, 19820, 19920, 20020, 20120, 20220, 20320, 20420, 20520, 20620, 20720, 20820, 20920, 21020, 21120"/>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s v="-0"/>
    <x v="0"/>
    <x v="11"/>
  </r>
  <r>
    <s v="1920"/>
    <s v="2020-04-23 00:00:00"/>
    <s v="2020-04-23 17:28:00"/>
    <s v="Gasto"/>
    <s v="Con Compromiso"/>
    <s v="009"/>
    <x v="7"/>
    <x v="9"/>
    <s v="BONIFICACIÓN POR SERVICIOS PRESTADOS"/>
    <s v="Nación"/>
    <x v="0"/>
    <s v="CSF"/>
    <n v="4788908"/>
    <n v="-164903"/>
    <n v="4624005"/>
    <n v="0"/>
    <s v="CDP NÓMINA MES DE ABRIL DE 2020, TERRITORIAL CÓRDOBA."/>
    <s v="1920"/>
    <s v="4020, 4120"/>
    <s v="-0"/>
    <s v="17520, 17620, 17720, 17820, 17920, 18020, 18120, 18220, 18320, 18420, 18520, 18620, 18720, 18820, 18920, 19020, 19120, 19220, 19320, 19420, 19520, 19620, 19720, 19820, 19920, 20020, 20120, 20220, 20320, 20420, 20520, 20620, 20720, 20820, 20920, 21020, 21120"/>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s v="-0"/>
    <x v="0"/>
    <x v="11"/>
  </r>
  <r>
    <s v="1920"/>
    <s v="2020-04-23 00:00:00"/>
    <s v="2020-04-23 17:28:00"/>
    <s v="Gasto"/>
    <s v="Con Compromiso"/>
    <s v="009"/>
    <x v="7"/>
    <x v="7"/>
    <s v="BONIFICACIÓN ESPECIAL DE RECREACIÓN"/>
    <s v="Nación"/>
    <x v="0"/>
    <s v="CSF"/>
    <n v="577174"/>
    <n v="0"/>
    <n v="577174"/>
    <n v="0"/>
    <s v="CDP NÓMINA MES DE ABRIL DE 2020, TERRITORIAL CÓRDOBA."/>
    <s v="1920"/>
    <s v="4020, 4120"/>
    <s v="-0"/>
    <s v="17520, 17620, 17720, 17820, 17920, 18020, 18120, 18220, 18320, 18420, 18520, 18620, 18720, 18820, 18920, 19020, 19120, 19220, 19320, 19420, 19520, 19620, 19720, 19820, 19920, 20020, 20120, 20220, 20320, 20420, 20520, 20620, 20720, 20820, 20920, 21020, 21120"/>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s v="-0"/>
    <x v="0"/>
    <x v="11"/>
  </r>
  <r>
    <s v="1920"/>
    <s v="2020-04-23 00:00:00"/>
    <s v="2020-04-23 17:28:00"/>
    <s v="Gasto"/>
    <s v="Con Compromiso"/>
    <s v="009"/>
    <x v="7"/>
    <x v="8"/>
    <s v="SUELDO BÁSICO"/>
    <s v="Nación"/>
    <x v="0"/>
    <s v="CSF"/>
    <n v="47359707"/>
    <n v="1921451"/>
    <n v="49281158"/>
    <n v="0"/>
    <s v="CDP NÓMINA MES DE ABRIL DE 2020, TERRITORIAL CÓRDOBA."/>
    <s v="1920"/>
    <s v="4020, 4120"/>
    <s v="-0"/>
    <s v="17520, 17620, 17720, 17820, 17920, 18020, 18120, 18220, 18320, 18420, 18520, 18620, 18720, 18820, 18920, 19020, 19120, 19220, 19320, 19420, 19520, 19620, 19720, 19820, 19920, 20020, 20120, 20220, 20320, 20420, 20520, 20620, 20720, 20820, 20920, 21020, 21120"/>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s v="-0"/>
    <x v="0"/>
    <x v="11"/>
  </r>
  <r>
    <s v="1920"/>
    <s v="2020-04-23 00:00:00"/>
    <s v="2020-04-23 17:28:00"/>
    <s v="Gasto"/>
    <s v="Con Compromiso"/>
    <s v="009"/>
    <x v="7"/>
    <x v="21"/>
    <s v="INCAPACIDADES (NO DE PENSIONES)"/>
    <s v="Nación"/>
    <x v="0"/>
    <s v="CSF"/>
    <n v="3151367"/>
    <n v="-1756548"/>
    <n v="1394819"/>
    <n v="0"/>
    <s v="CDP NÓMINA MES DE ABRIL DE 2020, TERRITORIAL CÓRDOBA."/>
    <s v="1920"/>
    <s v="4020, 4120"/>
    <s v="-0"/>
    <s v="17520, 17620, 17720, 17820, 17920, 18020, 18120, 18220, 18320, 18420, 18520, 18620, 18720, 18820, 18920, 19020, 19120, 19220, 19320, 19420, 19520, 19620, 19720, 19820, 19920, 20020, 20120, 20220, 20320, 20420, 20520, 20620, 20720, 20820, 20920, 21020, 21120"/>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s v="-0"/>
    <x v="0"/>
    <x v="11"/>
  </r>
  <r>
    <s v="1920"/>
    <s v="2020-04-23 00:00:00"/>
    <s v="2020-04-23 17:28:00"/>
    <s v="Gasto"/>
    <s v="Con Compromiso"/>
    <s v="009"/>
    <x v="7"/>
    <x v="4"/>
    <s v="PRIMA DE VACACIONES"/>
    <s v="Nación"/>
    <x v="0"/>
    <s v="CSF"/>
    <n v="7317906"/>
    <n v="0"/>
    <n v="7317906"/>
    <n v="0"/>
    <s v="CDP NÓMINA MES DE ABRIL DE 2020, TERRITORIAL CÓRDOBA."/>
    <s v="1920"/>
    <s v="4020, 4120"/>
    <s v="-0"/>
    <s v="17520, 17620, 17720, 17820, 17920, 18020, 18120, 18220, 18320, 18420, 18520, 18620, 18720, 18820, 18920, 19020, 19120, 19220, 19320, 19420, 19520, 19620, 19720, 19820, 19920, 20020, 20120, 20220, 20320, 20420, 20520, 20620, 20720, 20820, 20920, 21020, 21120"/>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s v="-0"/>
    <x v="0"/>
    <x v="11"/>
  </r>
  <r>
    <s v="1920"/>
    <s v="2020-04-23 00:00:00"/>
    <s v="2020-04-23 17:28:00"/>
    <s v="Gasto"/>
    <s v="Con Compromiso"/>
    <s v="009"/>
    <x v="7"/>
    <x v="5"/>
    <s v="PRIMA TÉCNICA NO SALARIAL"/>
    <s v="Nación"/>
    <x v="0"/>
    <s v="CSF"/>
    <n v="2354967"/>
    <n v="0"/>
    <n v="2354967"/>
    <n v="0"/>
    <s v="CDP NÓMINA MES DE ABRIL DE 2020, TERRITORIAL CÓRDOBA."/>
    <s v="1920"/>
    <s v="4020, 4120"/>
    <s v="-0"/>
    <s v="17520, 17620, 17720, 17820, 17920, 18020, 18120, 18220, 18320, 18420, 18520, 18620, 18720, 18820, 18920, 19020, 19120, 19220, 19320, 19420, 19520, 19620, 19720, 19820, 19920, 20020, 20120, 20220, 20320, 20420, 20520, 20620, 20720, 20820, 20920, 21020, 21120"/>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s v="-0"/>
    <x v="0"/>
    <x v="11"/>
  </r>
  <r>
    <s v="1920"/>
    <s v="2020-04-23 00:00:00"/>
    <s v="2020-04-23 17:28:00"/>
    <s v="Gasto"/>
    <s v="Con Compromiso"/>
    <s v="009"/>
    <x v="7"/>
    <x v="6"/>
    <s v="SUBSIDIO DE ALIMENTACIÓN"/>
    <s v="Nación"/>
    <x v="0"/>
    <s v="CSF"/>
    <n v="1262472"/>
    <n v="0"/>
    <n v="1262472"/>
    <n v="0"/>
    <s v="CDP NÓMINA MES DE ABRIL DE 2020, TERRITORIAL CÓRDOBA."/>
    <s v="1920"/>
    <s v="4020, 4120"/>
    <s v="-0"/>
    <s v="17520, 17620, 17720, 17820, 17920, 18020, 18120, 18220, 18320, 18420, 18520, 18620, 18720, 18820, 18920, 19020, 19120, 19220, 19320, 19420, 19520, 19620, 19720, 19820, 19920, 20020, 20120, 20220, 20320, 20420, 20520, 20620, 20720, 20820, 20920, 21020, 21120"/>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s v="-0"/>
    <x v="0"/>
    <x v="11"/>
  </r>
  <r>
    <s v="1920"/>
    <s v="2020-04-23 00:00:00"/>
    <s v="2020-04-23 17:28:00"/>
    <s v="Gasto"/>
    <s v="Con Compromiso"/>
    <s v="009"/>
    <x v="7"/>
    <x v="3"/>
    <s v="AUXILIO DE TRANSPORTE"/>
    <s v="Nación"/>
    <x v="0"/>
    <s v="CSF"/>
    <n v="1590808"/>
    <n v="0"/>
    <n v="1590808"/>
    <n v="0"/>
    <s v="CDP NÓMINA MES DE ABRIL DE 2020, TERRITORIAL CÓRDOBA."/>
    <s v="1920"/>
    <s v="4020, 4120"/>
    <s v="-0"/>
    <s v="17520, 17620, 17720, 17820, 17920, 18020, 18120, 18220, 18320, 18420, 18520, 18620, 18720, 18820, 18920, 19020, 19120, 19220, 19320, 19420, 19520, 19620, 19720, 19820, 19920, 20020, 20120, 20220, 20320, 20420, 20520, 20620, 20720, 20820, 20920, 21020, 21120"/>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s v="-0"/>
    <x v="0"/>
    <x v="11"/>
  </r>
  <r>
    <s v="1920"/>
    <s v="2020-04-23 00:00:00"/>
    <s v="2020-04-23 17:28:00"/>
    <s v="Gasto"/>
    <s v="Con Compromiso"/>
    <s v="009"/>
    <x v="7"/>
    <x v="10"/>
    <s v="SUELDO DE VACACIONES"/>
    <s v="Nación"/>
    <x v="0"/>
    <s v="CSF"/>
    <n v="1862709"/>
    <n v="0"/>
    <n v="1862709"/>
    <n v="0"/>
    <s v="CDP NÓMINA MES DE ABRIL DE 2020, TERRITORIAL CÓRDOBA."/>
    <s v="1920"/>
    <s v="4020, 4120"/>
    <s v="-0"/>
    <s v="17520, 17620, 17720, 17820, 17920, 18020, 18120, 18220, 18320, 18420, 18520, 18620, 18720, 18820, 18920, 19020, 19120, 19220, 19320, 19420, 19520, 19620, 19720, 19820, 19920, 20020, 20120, 20220, 20320, 20420, 20520, 20620, 20720, 20820, 20920, 21020, 21120"/>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s v="-0"/>
    <x v="0"/>
    <x v="11"/>
  </r>
  <r>
    <s v="1920"/>
    <s v="2020-04-23 00:00:00"/>
    <s v="2020-04-23 17:28:00"/>
    <s v="Gasto"/>
    <s v="Con Compromiso"/>
    <s v="009"/>
    <x v="7"/>
    <x v="37"/>
    <s v="INDEMNIZACIÓN POR VACACIONES"/>
    <s v="Nación"/>
    <x v="0"/>
    <s v="CSF"/>
    <n v="5343311"/>
    <n v="0"/>
    <n v="5343311"/>
    <n v="0"/>
    <s v="CDP NÓMINA MES DE ABRIL DE 2020, TERRITORIAL CÓRDOBA."/>
    <s v="1920"/>
    <s v="4020, 4120"/>
    <s v="-0"/>
    <s v="17520, 17620, 17720, 17820, 17920, 18020, 18120, 18220, 18320, 18420, 18520, 18620, 18720, 18820, 18920, 19020, 19120, 19220, 19320, 19420, 19520, 19620, 19720, 19820, 19920, 20020, 20120, 20220, 20320, 20420, 20520, 20620, 20720, 20820, 20920, 21020, 21120"/>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s v="-0"/>
    <x v="0"/>
    <x v="11"/>
  </r>
  <r>
    <s v="2020"/>
    <s v="2020-04-28 00:00:00"/>
    <s v="2020-04-28 16:51:00"/>
    <s v="Gasto"/>
    <s v="Con Compromiso"/>
    <s v="009"/>
    <x v="7"/>
    <x v="13"/>
    <s v="SALUD"/>
    <s v="Nación"/>
    <x v="0"/>
    <s v="CSF"/>
    <n v="4886100"/>
    <n v="0"/>
    <n v="4886100"/>
    <n v="0"/>
    <s v="CDP PAGO APORTES MES DE ABRIL DE 2020, TERRITORIAL CÓRDOBA."/>
    <s v="2020"/>
    <s v="4220"/>
    <s v="-0"/>
    <s v="21320, 21420, 21520, 21620, 21720, 21820, 21920, 22020, 22120, 22220, 22320, 22420, 22520"/>
    <s v="105339320, 105339420, 105339520, 105339620, 105339720, 105339820, 105339920, 105340020, 105340120, 105340220, 105340320, 105340420, 105340520"/>
    <s v="-0"/>
    <x v="0"/>
    <x v="11"/>
  </r>
  <r>
    <s v="2020"/>
    <s v="2020-04-28 00:00:00"/>
    <s v="2020-04-28 16:51:00"/>
    <s v="Gasto"/>
    <s v="Con Compromiso"/>
    <s v="009"/>
    <x v="7"/>
    <x v="15"/>
    <s v="APORTES GENERALES AL SISTEMA DE RIESGOS LABORALES"/>
    <s v="Nación"/>
    <x v="0"/>
    <s v="CSF"/>
    <n v="650100"/>
    <n v="0"/>
    <n v="650100"/>
    <n v="0"/>
    <s v="CDP PAGO APORTES MES DE ABRIL DE 2020, TERRITORIAL CÓRDOBA."/>
    <s v="2020"/>
    <s v="4220"/>
    <s v="-0"/>
    <s v="21320, 21420, 21520, 21620, 21720, 21820, 21920, 22020, 22120, 22220, 22320, 22420, 22520"/>
    <s v="105339320, 105339420, 105339520, 105339620, 105339720, 105339820, 105339920, 105340020, 105340120, 105340220, 105340320, 105340420, 105340520"/>
    <s v="-0"/>
    <x v="0"/>
    <x v="11"/>
  </r>
  <r>
    <s v="2020"/>
    <s v="2020-04-28 00:00:00"/>
    <s v="2020-04-28 16:51:00"/>
    <s v="Gasto"/>
    <s v="Con Compromiso"/>
    <s v="009"/>
    <x v="7"/>
    <x v="14"/>
    <s v="APORTES AL ICBF"/>
    <s v="Nación"/>
    <x v="0"/>
    <s v="CSF"/>
    <n v="1935600"/>
    <n v="0"/>
    <n v="1935600"/>
    <n v="0"/>
    <s v="CDP PAGO APORTES MES DE ABRIL DE 2020, TERRITORIAL CÓRDOBA."/>
    <s v="2020"/>
    <s v="4220"/>
    <s v="-0"/>
    <s v="21320, 21420, 21520, 21620, 21720, 21820, 21920, 22020, 22120, 22220, 22320, 22420, 22520"/>
    <s v="105339320, 105339420, 105339520, 105339620, 105339720, 105339820, 105339920, 105340020, 105340120, 105340220, 105340320, 105340420, 105340520"/>
    <s v="-0"/>
    <x v="0"/>
    <x v="11"/>
  </r>
  <r>
    <s v="2020"/>
    <s v="2020-04-28 00:00:00"/>
    <s v="2020-04-28 16:51:00"/>
    <s v="Gasto"/>
    <s v="Con Compromiso"/>
    <s v="009"/>
    <x v="7"/>
    <x v="16"/>
    <s v="CAJAS DE COMPENSACIÓN FAMILIAR"/>
    <s v="Nación"/>
    <x v="0"/>
    <s v="CSF"/>
    <n v="2580200"/>
    <n v="0"/>
    <n v="2580200"/>
    <n v="0"/>
    <s v="CDP PAGO APORTES MES DE ABRIL DE 2020, TERRITORIAL CÓRDOBA."/>
    <s v="2020"/>
    <s v="4220"/>
    <s v="-0"/>
    <s v="21320, 21420, 21520, 21620, 21720, 21820, 21920, 22020, 22120, 22220, 22320, 22420, 22520"/>
    <s v="105339320, 105339420, 105339520, 105339620, 105339720, 105339820, 105339920, 105340020, 105340120, 105340220, 105340320, 105340420, 105340520"/>
    <s v="-0"/>
    <x v="0"/>
    <x v="11"/>
  </r>
  <r>
    <s v="2020"/>
    <s v="2020-04-28 00:00:00"/>
    <s v="2020-04-28 16:51:00"/>
    <s v="Gasto"/>
    <s v="Con Compromiso"/>
    <s v="009"/>
    <x v="7"/>
    <x v="12"/>
    <s v="APORTES AL SENA"/>
    <s v="Nación"/>
    <x v="0"/>
    <s v="CSF"/>
    <n v="1290500"/>
    <n v="0"/>
    <n v="1290500"/>
    <n v="0"/>
    <s v="CDP PAGO APORTES MES DE ABRIL DE 2020, TERRITORIAL CÓRDOBA."/>
    <s v="2020"/>
    <s v="4220"/>
    <s v="-0"/>
    <s v="21320, 21420, 21520, 21620, 21720, 21820, 21920, 22020, 22120, 22220, 22320, 22420, 22520"/>
    <s v="105339320, 105339420, 105339520, 105339620, 105339720, 105339820, 105339920, 105340020, 105340120, 105340220, 105340320, 105340420, 105340520"/>
    <s v="-0"/>
    <x v="0"/>
    <x v="11"/>
  </r>
  <r>
    <s v="2020"/>
    <s v="2020-04-28 00:00:00"/>
    <s v="2020-04-28 16:51:00"/>
    <s v="Gasto"/>
    <s v="Con Compromiso"/>
    <s v="009"/>
    <x v="7"/>
    <x v="11"/>
    <s v="PENSIONES"/>
    <s v="Nación"/>
    <x v="0"/>
    <s v="CSF"/>
    <n v="1293700"/>
    <n v="0"/>
    <n v="1293700"/>
    <n v="0"/>
    <s v="CDP PAGO APORTES MES DE ABRIL DE 2020, TERRITORIAL CÓRDOBA."/>
    <s v="2020"/>
    <s v="4220"/>
    <s v="-0"/>
    <s v="21320, 21420, 21520, 21620, 21720, 21820, 21920, 22020, 22120, 22220, 22320, 22420, 22520"/>
    <s v="105339320, 105339420, 105339520, 105339620, 105339720, 105339820, 105339920, 105340020, 105340120, 105340220, 105340320, 105340420, 105340520"/>
    <s v="-0"/>
    <x v="0"/>
    <x v="11"/>
  </r>
  <r>
    <s v="2120"/>
    <s v="2020-05-20 00:00:00"/>
    <s v="2020-05-20 15:03:00"/>
    <s v="Gasto"/>
    <s v="Con Compromiso"/>
    <s v="009"/>
    <x v="7"/>
    <x v="13"/>
    <s v="SALUD"/>
    <s v="Nación"/>
    <x v="0"/>
    <s v="CSF"/>
    <n v="475100"/>
    <n v="0"/>
    <n v="475100"/>
    <n v="0"/>
    <s v="CDP PAGO DE RETROACTIVO DE APORTES MESES DE ENERO Y FEBRERO DE 2020, TERRITORIAL CÓRDOBA."/>
    <s v="2120"/>
    <s v="4720"/>
    <s v="-0"/>
    <s v="23720, 23820, 23920, 24020, 24120, 24220, 24320, 24420, 24520, 24620, 24720, 24820, 24920"/>
    <s v="123694420, 123694520, 123694620, 123694720, 123694820, 123694920, 123695020, 123695120, 123695220, 123695320, 123695420, 123695520, 123695620"/>
    <s v="-0"/>
    <x v="0"/>
    <x v="11"/>
  </r>
  <r>
    <s v="2120"/>
    <s v="2020-05-20 00:00:00"/>
    <s v="2020-05-20 15:03:00"/>
    <s v="Gasto"/>
    <s v="Con Compromiso"/>
    <s v="009"/>
    <x v="7"/>
    <x v="12"/>
    <s v="APORTES AL SENA"/>
    <s v="Nación"/>
    <x v="0"/>
    <s v="CSF"/>
    <n v="115700"/>
    <n v="0"/>
    <n v="115700"/>
    <n v="0"/>
    <s v="CDP PAGO DE RETROACTIVO DE APORTES MESES DE ENERO Y FEBRERO DE 2020, TERRITORIAL CÓRDOBA."/>
    <s v="2120"/>
    <s v="4720"/>
    <s v="-0"/>
    <s v="23720, 23820, 23920, 24020, 24120, 24220, 24320, 24420, 24520, 24620, 24720, 24820, 24920"/>
    <s v="123694420, 123694520, 123694620, 123694720, 123694820, 123694920, 123695020, 123695120, 123695220, 123695320, 123695420, 123695520, 123695620"/>
    <s v="-0"/>
    <x v="0"/>
    <x v="11"/>
  </r>
  <r>
    <s v="2120"/>
    <s v="2020-05-20 00:00:00"/>
    <s v="2020-05-20 15:03:00"/>
    <s v="Gasto"/>
    <s v="Con Compromiso"/>
    <s v="009"/>
    <x v="7"/>
    <x v="11"/>
    <s v="PENSIONES"/>
    <s v="Nación"/>
    <x v="0"/>
    <s v="CSF"/>
    <n v="669800"/>
    <n v="0"/>
    <n v="669800"/>
    <n v="0"/>
    <s v="CDP PAGO DE RETROACTIVO DE APORTES MESES DE ENERO Y FEBRERO DE 2020, TERRITORIAL CÓRDOBA."/>
    <s v="2120"/>
    <s v="4720"/>
    <s v="-0"/>
    <s v="23720, 23820, 23920, 24020, 24120, 24220, 24320, 24420, 24520, 24620, 24720, 24820, 24920"/>
    <s v="123694420, 123694520, 123694620, 123694720, 123694820, 123694920, 123695020, 123695120, 123695220, 123695320, 123695420, 123695520, 123695620"/>
    <s v="-0"/>
    <x v="0"/>
    <x v="11"/>
  </r>
  <r>
    <s v="2120"/>
    <s v="2020-05-20 00:00:00"/>
    <s v="2020-05-20 15:03:00"/>
    <s v="Gasto"/>
    <s v="Con Compromiso"/>
    <s v="009"/>
    <x v="7"/>
    <x v="16"/>
    <s v="CAJAS DE COMPENSACIÓN FAMILIAR"/>
    <s v="Nación"/>
    <x v="0"/>
    <s v="CSF"/>
    <n v="231300"/>
    <n v="0"/>
    <n v="231300"/>
    <n v="0"/>
    <s v="CDP PAGO DE RETROACTIVO DE APORTES MESES DE ENERO Y FEBRERO DE 2020, TERRITORIAL CÓRDOBA."/>
    <s v="2120"/>
    <s v="4720"/>
    <s v="-0"/>
    <s v="23720, 23820, 23920, 24020, 24120, 24220, 24320, 24420, 24520, 24620, 24720, 24820, 24920"/>
    <s v="123694420, 123694520, 123694620, 123694720, 123694820, 123694920, 123695020, 123695120, 123695220, 123695320, 123695420, 123695520, 123695620"/>
    <s v="-0"/>
    <x v="0"/>
    <x v="11"/>
  </r>
  <r>
    <s v="2120"/>
    <s v="2020-05-20 00:00:00"/>
    <s v="2020-05-20 15:03:00"/>
    <s v="Gasto"/>
    <s v="Con Compromiso"/>
    <s v="009"/>
    <x v="7"/>
    <x v="15"/>
    <s v="APORTES GENERALES AL SISTEMA DE RIESGOS LABORALES"/>
    <s v="Nación"/>
    <x v="0"/>
    <s v="CSF"/>
    <n v="61400"/>
    <n v="0"/>
    <n v="61400"/>
    <n v="0"/>
    <s v="CDP PAGO DE RETROACTIVO DE APORTES MESES DE ENERO Y FEBRERO DE 2020, TERRITORIAL CÓRDOBA."/>
    <s v="2120"/>
    <s v="4720"/>
    <s v="-0"/>
    <s v="23720, 23820, 23920, 24020, 24120, 24220, 24320, 24420, 24520, 24620, 24720, 24820, 24920"/>
    <s v="123694420, 123694520, 123694620, 123694720, 123694820, 123694920, 123695020, 123695120, 123695220, 123695320, 123695420, 123695520, 123695620"/>
    <s v="-0"/>
    <x v="0"/>
    <x v="11"/>
  </r>
  <r>
    <s v="2120"/>
    <s v="2020-05-20 00:00:00"/>
    <s v="2020-05-20 15:03:00"/>
    <s v="Gasto"/>
    <s v="Con Compromiso"/>
    <s v="009"/>
    <x v="7"/>
    <x v="14"/>
    <s v="APORTES AL ICBF"/>
    <s v="Nación"/>
    <x v="0"/>
    <s v="CSF"/>
    <n v="172400"/>
    <n v="0"/>
    <n v="172400"/>
    <n v="0"/>
    <s v="CDP PAGO DE RETROACTIVO DE APORTES MESES DE ENERO Y FEBRERO DE 2020, TERRITORIAL CÓRDOBA."/>
    <s v="2120"/>
    <s v="4720"/>
    <s v="-0"/>
    <s v="23720, 23820, 23920, 24020, 24120, 24220, 24320, 24420, 24520, 24620, 24720, 24820, 24920"/>
    <s v="123694420, 123694520, 123694620, 123694720, 123694820, 123694920, 123695020, 123695120, 123695220, 123695320, 123695420, 123695520, 123695620"/>
    <s v="-0"/>
    <x v="0"/>
    <x v="11"/>
  </r>
  <r>
    <s v="2220"/>
    <s v="2020-05-21 00:00:00"/>
    <s v="2020-05-21 13:29:00"/>
    <s v="Gasto"/>
    <s v="Con Compromiso"/>
    <s v="009"/>
    <x v="7"/>
    <x v="3"/>
    <s v="AUXILIO DE TRANSPORTE"/>
    <s v="Nación"/>
    <x v="0"/>
    <s v="CSF"/>
    <n v="1618236"/>
    <n v="0"/>
    <n v="1618236"/>
    <n v="0"/>
    <s v="CDP PAGO DE NÓMINA DEL MES DE MAYO DE 2020, TERRITORIAL CÓRDOBA."/>
    <s v="2220"/>
    <s v="4820, 4920"/>
    <s v="-0"/>
    <s v="25020, 25120, 25220, 25320, 25420, 25520, 25620, 25720, 25820, 25920, 26020, 26120, 26220, 26320, 26420, 26520, 26620, 26720, 26820, 26920, 27020, 27120, 27220, 27320, 27420, 27520, 27620, 27720, 27820, 27920, 28020"/>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s v="-0"/>
    <x v="0"/>
    <x v="11"/>
  </r>
  <r>
    <s v="2220"/>
    <s v="2020-05-21 00:00:00"/>
    <s v="2020-05-21 13:29:00"/>
    <s v="Gasto"/>
    <s v="Con Compromiso"/>
    <s v="009"/>
    <x v="7"/>
    <x v="9"/>
    <s v="BONIFICACIÓN POR SERVICIOS PRESTADOS"/>
    <s v="Nación"/>
    <x v="0"/>
    <s v="CSF"/>
    <n v="682420"/>
    <n v="0"/>
    <n v="682420"/>
    <n v="0"/>
    <s v="CDP PAGO DE NÓMINA DEL MES DE MAYO DE 2020, TERRITORIAL CÓRDOBA."/>
    <s v="2220"/>
    <s v="4820, 4920"/>
    <s v="-0"/>
    <s v="25020, 25120, 25220, 25320, 25420, 25520, 25620, 25720, 25820, 25920, 26020, 26120, 26220, 26320, 26420, 26520, 26620, 26720, 26820, 26920, 27020, 27120, 27220, 27320, 27420, 27520, 27620, 27720, 27820, 27920, 28020"/>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s v="-0"/>
    <x v="0"/>
    <x v="11"/>
  </r>
  <r>
    <s v="2220"/>
    <s v="2020-05-21 00:00:00"/>
    <s v="2020-05-21 13:29:00"/>
    <s v="Gasto"/>
    <s v="Con Compromiso"/>
    <s v="009"/>
    <x v="7"/>
    <x v="4"/>
    <s v="PRIMA DE VACACIONES"/>
    <s v="Nación"/>
    <x v="0"/>
    <s v="CSF"/>
    <n v="3926127"/>
    <n v="0"/>
    <n v="3926127"/>
    <n v="0"/>
    <s v="CDP PAGO DE NÓMINA DEL MES DE MAYO DE 2020, TERRITORIAL CÓRDOBA."/>
    <s v="2220"/>
    <s v="4820, 4920"/>
    <s v="-0"/>
    <s v="25020, 25120, 25220, 25320, 25420, 25520, 25620, 25720, 25820, 25920, 26020, 26120, 26220, 26320, 26420, 26520, 26620, 26720, 26820, 26920, 27020, 27120, 27220, 27320, 27420, 27520, 27620, 27720, 27820, 27920, 28020"/>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s v="-0"/>
    <x v="0"/>
    <x v="11"/>
  </r>
  <r>
    <s v="2220"/>
    <s v="2020-05-21 00:00:00"/>
    <s v="2020-05-21 13:29:00"/>
    <s v="Gasto"/>
    <s v="Con Compromiso"/>
    <s v="009"/>
    <x v="7"/>
    <x v="8"/>
    <s v="SUELDO BÁSICO"/>
    <s v="Nación"/>
    <x v="0"/>
    <s v="CSF"/>
    <n v="50523190"/>
    <n v="0"/>
    <n v="50523190"/>
    <n v="0"/>
    <s v="CDP PAGO DE NÓMINA DEL MES DE MAYO DE 2020, TERRITORIAL CÓRDOBA."/>
    <s v="2220"/>
    <s v="4820, 4920"/>
    <s v="-0"/>
    <s v="25020, 25120, 25220, 25320, 25420, 25520, 25620, 25720, 25820, 25920, 26020, 26120, 26220, 26320, 26420, 26520, 26620, 26720, 26820, 26920, 27020, 27120, 27220, 27320, 27420, 27520, 27620, 27720, 27820, 27920, 28020"/>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s v="-0"/>
    <x v="0"/>
    <x v="11"/>
  </r>
  <r>
    <s v="2220"/>
    <s v="2020-05-21 00:00:00"/>
    <s v="2020-05-21 13:29:00"/>
    <s v="Gasto"/>
    <s v="Con Compromiso"/>
    <s v="009"/>
    <x v="7"/>
    <x v="10"/>
    <s v="SUELDO DE VACACIONES"/>
    <s v="Nación"/>
    <x v="0"/>
    <s v="CSF"/>
    <n v="4013374"/>
    <n v="0"/>
    <n v="4013374"/>
    <n v="0"/>
    <s v="CDP PAGO DE NÓMINA DEL MES DE MAYO DE 2020, TERRITORIAL CÓRDOBA."/>
    <s v="2220"/>
    <s v="4820, 4920"/>
    <s v="-0"/>
    <s v="25020, 25120, 25220, 25320, 25420, 25520, 25620, 25720, 25820, 25920, 26020, 26120, 26220, 26320, 26420, 26520, 26620, 26720, 26820, 26920, 27020, 27120, 27220, 27320, 27420, 27520, 27620, 27720, 27820, 27920, 28020"/>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s v="-0"/>
    <x v="0"/>
    <x v="11"/>
  </r>
  <r>
    <s v="2220"/>
    <s v="2020-05-21 00:00:00"/>
    <s v="2020-05-21 13:29:00"/>
    <s v="Gasto"/>
    <s v="Con Compromiso"/>
    <s v="009"/>
    <x v="7"/>
    <x v="7"/>
    <s v="BONIFICACIÓN ESPECIAL DE RECREACIÓN"/>
    <s v="Nación"/>
    <x v="0"/>
    <s v="CSF"/>
    <n v="313996"/>
    <n v="0"/>
    <n v="313996"/>
    <n v="0"/>
    <s v="CDP PAGO DE NÓMINA DEL MES DE MAYO DE 2020, TERRITORIAL CÓRDOBA."/>
    <s v="2220"/>
    <s v="4820, 4920"/>
    <s v="-0"/>
    <s v="25020, 25120, 25220, 25320, 25420, 25520, 25620, 25720, 25820, 25920, 26020, 26120, 26220, 26320, 26420, 26520, 26620, 26720, 26820, 26920, 27020, 27120, 27220, 27320, 27420, 27520, 27620, 27720, 27820, 27920, 28020"/>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s v="-0"/>
    <x v="0"/>
    <x v="11"/>
  </r>
  <r>
    <s v="2220"/>
    <s v="2020-05-21 00:00:00"/>
    <s v="2020-05-21 13:29:00"/>
    <s v="Gasto"/>
    <s v="Con Compromiso"/>
    <s v="009"/>
    <x v="7"/>
    <x v="6"/>
    <s v="SUBSIDIO DE ALIMENTACIÓN"/>
    <s v="Nación"/>
    <x v="0"/>
    <s v="CSF"/>
    <n v="1304334"/>
    <n v="0"/>
    <n v="1304334"/>
    <n v="0"/>
    <s v="CDP PAGO DE NÓMINA DEL MES DE MAYO DE 2020, TERRITORIAL CÓRDOBA."/>
    <s v="2220"/>
    <s v="4820, 4920"/>
    <s v="-0"/>
    <s v="25020, 25120, 25220, 25320, 25420, 25520, 25620, 25720, 25820, 25920, 26020, 26120, 26220, 26320, 26420, 26520, 26620, 26720, 26820, 26920, 27020, 27120, 27220, 27320, 27420, 27520, 27620, 27720, 27820, 27920, 28020"/>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s v="-0"/>
    <x v="0"/>
    <x v="11"/>
  </r>
  <r>
    <s v="2220"/>
    <s v="2020-05-21 00:00:00"/>
    <s v="2020-05-21 13:29:00"/>
    <s v="Gasto"/>
    <s v="Con Compromiso"/>
    <s v="009"/>
    <x v="7"/>
    <x v="5"/>
    <s v="PRIMA TÉCNICA NO SALARIAL"/>
    <s v="Nación"/>
    <x v="0"/>
    <s v="CSF"/>
    <n v="2354967"/>
    <n v="0"/>
    <n v="2354967"/>
    <n v="0"/>
    <s v="CDP PAGO DE NÓMINA DEL MES DE MAYO DE 2020, TERRITORIAL CÓRDOBA."/>
    <s v="2220"/>
    <s v="4820, 4920"/>
    <s v="-0"/>
    <s v="25020, 25120, 25220, 25320, 25420, 25520, 25620, 25720, 25820, 25920, 26020, 26120, 26220, 26320, 26420, 26520, 26620, 26720, 26820, 26920, 27020, 27120, 27220, 27320, 27420, 27520, 27620, 27720, 27820, 27920, 28020"/>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s v="-0"/>
    <x v="0"/>
    <x v="11"/>
  </r>
  <r>
    <s v="2220"/>
    <s v="2020-05-21 00:00:00"/>
    <s v="2020-05-21 13:29:00"/>
    <s v="Gasto"/>
    <s v="Con Compromiso"/>
    <s v="009"/>
    <x v="7"/>
    <x v="21"/>
    <s v="INCAPACIDADES (NO DE PENSIONES)"/>
    <s v="Nación"/>
    <x v="0"/>
    <s v="CSF"/>
    <n v="0"/>
    <n v="1394818"/>
    <n v="1394818"/>
    <n v="0"/>
    <s v="CDP PAGO DE NÓMINA DEL MES DE MAYO DE 2020, TERRITORIAL CÓRDOBA."/>
    <s v="2220"/>
    <s v="4820, 4920"/>
    <s v="-0"/>
    <s v="25020, 25120, 25220, 25320, 25420, 25520, 25620, 25720, 25820, 25920, 26020, 26120, 26220, 26320, 26420, 26520, 26620, 26720, 26820, 26920, 27020, 27120, 27220, 27320, 27420, 27520, 27620, 27720, 27820, 27920, 28020"/>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s v="-0"/>
    <x v="0"/>
    <x v="11"/>
  </r>
  <r>
    <s v="2320"/>
    <s v="2020-05-22 00:00:00"/>
    <s v="2020-05-22 16:34:00"/>
    <s v="Gasto"/>
    <s v="Con Compromiso"/>
    <s v="009"/>
    <x v="7"/>
    <x v="14"/>
    <s v="APORTES AL ICBF"/>
    <s v="Nación"/>
    <x v="0"/>
    <s v="CSF"/>
    <n v="1830900"/>
    <n v="0"/>
    <n v="1830900"/>
    <n v="0"/>
    <s v="CDP PAGO APORTES MES DE MAYO DE 2020, TERRITORIAL CÓRDOBA."/>
    <s v="2320"/>
    <s v="5120"/>
    <s v="-0"/>
    <s v="28120, 28220, 28320, 28420, 28520, 28620, 28720, 28820, 28920, 29020, 29120, 29220, 29320, 29420"/>
    <s v="128442720, 128442820, 128442920, 128443020, 128443120, 128443220, 128443320, 128443420, 128443520, 128443620, 128443720, 128443820, 128443920, 128444020"/>
    <s v="-0"/>
    <x v="0"/>
    <x v="11"/>
  </r>
  <r>
    <s v="2320"/>
    <s v="2020-05-22 00:00:00"/>
    <s v="2020-05-22 16:34:00"/>
    <s v="Gasto"/>
    <s v="Con Compromiso"/>
    <s v="009"/>
    <x v="7"/>
    <x v="12"/>
    <s v="APORTES AL SENA"/>
    <s v="Nación"/>
    <x v="0"/>
    <s v="CSF"/>
    <n v="1221000"/>
    <n v="0"/>
    <n v="1221000"/>
    <n v="0"/>
    <s v="CDP PAGO APORTES MES DE MAYO DE 2020, TERRITORIAL CÓRDOBA."/>
    <s v="2320"/>
    <s v="5120"/>
    <s v="-0"/>
    <s v="28120, 28220, 28320, 28420, 28520, 28620, 28720, 28820, 28920, 29020, 29120, 29220, 29320, 29420"/>
    <s v="128442720, 128442820, 128442920, 128443020, 128443120, 128443220, 128443320, 128443420, 128443520, 128443620, 128443720, 128443820, 128443920, 128444020"/>
    <s v="-0"/>
    <x v="0"/>
    <x v="11"/>
  </r>
  <r>
    <s v="2320"/>
    <s v="2020-05-22 00:00:00"/>
    <s v="2020-05-22 16:34:00"/>
    <s v="Gasto"/>
    <s v="Con Compromiso"/>
    <s v="009"/>
    <x v="7"/>
    <x v="16"/>
    <s v="CAJAS DE COMPENSACIÓN FAMILIAR"/>
    <s v="Nación"/>
    <x v="0"/>
    <s v="CSF"/>
    <n v="2440600"/>
    <n v="0"/>
    <n v="2440600"/>
    <n v="0"/>
    <s v="CDP PAGO APORTES MES DE MAYO DE 2020, TERRITORIAL CÓRDOBA."/>
    <s v="2320"/>
    <s v="5120"/>
    <s v="-0"/>
    <s v="28120, 28220, 28320, 28420, 28520, 28620, 28720, 28820, 28920, 29020, 29120, 29220, 29320, 29420"/>
    <s v="128442720, 128442820, 128442920, 128443020, 128443120, 128443220, 128443320, 128443420, 128443520, 128443620, 128443720, 128443820, 128443920, 128444020"/>
    <s v="-0"/>
    <x v="0"/>
    <x v="11"/>
  </r>
  <r>
    <s v="2320"/>
    <s v="2020-05-22 00:00:00"/>
    <s v="2020-05-22 16:34:00"/>
    <s v="Gasto"/>
    <s v="Con Compromiso"/>
    <s v="009"/>
    <x v="7"/>
    <x v="15"/>
    <s v="APORTES GENERALES AL SISTEMA DE RIESGOS LABORALES"/>
    <s v="Nación"/>
    <x v="0"/>
    <s v="CSF"/>
    <n v="585600"/>
    <n v="0"/>
    <n v="585600"/>
    <n v="0"/>
    <s v="CDP PAGO APORTES MES DE MAYO DE 2020, TERRITORIAL CÓRDOBA."/>
    <s v="2320"/>
    <s v="5120"/>
    <s v="-0"/>
    <s v="28120, 28220, 28320, 28420, 28520, 28620, 28720, 28820, 28920, 29020, 29120, 29220, 29320, 29420"/>
    <s v="128442720, 128442820, 128442920, 128443020, 128443120, 128443220, 128443320, 128443420, 128443520, 128443620, 128443720, 128443820, 128443920, 128444020"/>
    <s v="-0"/>
    <x v="0"/>
    <x v="11"/>
  </r>
  <r>
    <s v="2320"/>
    <s v="2020-05-22 00:00:00"/>
    <s v="2020-05-22 16:34:00"/>
    <s v="Gasto"/>
    <s v="Con Compromiso"/>
    <s v="009"/>
    <x v="7"/>
    <x v="11"/>
    <s v="PENSIONES"/>
    <s v="Nación"/>
    <x v="0"/>
    <s v="CSF"/>
    <n v="6485500"/>
    <n v="0"/>
    <n v="6485500"/>
    <n v="0"/>
    <s v="CDP PAGO APORTES MES DE MAYO DE 2020, TERRITORIAL CÓRDOBA."/>
    <s v="2320"/>
    <s v="5120"/>
    <s v="-0"/>
    <s v="28120, 28220, 28320, 28420, 28520, 28620, 28720, 28820, 28920, 29020, 29120, 29220, 29320, 29420"/>
    <s v="128442720, 128442820, 128442920, 128443020, 128443120, 128443220, 128443320, 128443420, 128443520, 128443620, 128443720, 128443820, 128443920, 128444020"/>
    <s v="-0"/>
    <x v="0"/>
    <x v="11"/>
  </r>
  <r>
    <s v="2320"/>
    <s v="2020-05-22 00:00:00"/>
    <s v="2020-05-22 16:34:00"/>
    <s v="Gasto"/>
    <s v="Con Compromiso"/>
    <s v="009"/>
    <x v="7"/>
    <x v="13"/>
    <s v="SALUD"/>
    <s v="Nación"/>
    <x v="0"/>
    <s v="CSF"/>
    <n v="4594500"/>
    <n v="0"/>
    <n v="4594500"/>
    <n v="0"/>
    <s v="CDP PAGO APORTES MES DE MAYO DE 2020, TERRITORIAL CÓRDOBA."/>
    <s v="2320"/>
    <s v="5120"/>
    <s v="-0"/>
    <s v="28120, 28220, 28320, 28420, 28520, 28620, 28720, 28820, 28920, 29020, 29120, 29220, 29320, 29420"/>
    <s v="128442720, 128442820, 128442920, 128443020, 128443120, 128443220, 128443320, 128443420, 128443520, 128443620, 128443720, 128443820, 128443920, 128444020"/>
    <s v="-0"/>
    <x v="0"/>
    <x v="11"/>
  </r>
  <r>
    <s v="2420"/>
    <s v="2020-06-04 00:00:00"/>
    <s v="2020-06-04 18:02:00"/>
    <s v="Gasto"/>
    <s v="Con Compromiso"/>
    <s v="009"/>
    <x v="7"/>
    <x v="26"/>
    <s v="PRIMA DE SERVICIO"/>
    <s v="Nación"/>
    <x v="0"/>
    <s v="CSF"/>
    <n v="59031215"/>
    <n v="0"/>
    <n v="59031215"/>
    <n v="0"/>
    <s v="CDP PRIMA DE SERVICIOS 2020, TERRITORIAL CÓRDOBA."/>
    <s v="2420"/>
    <s v="5320"/>
    <s v="-0"/>
    <s v="30620, 30720, 30820, 30920, 31020, 31120, 31220, 31320, 31420, 31520, 31620, 31720, 31820, 31920, 32020, 32120, 32220, 32320, 32420, 32520, 32620, 32720, 32820, 32920, 33020, 33120, 33220, 33320, 33420"/>
    <s v="142958720, 142958820, 142958920, 142959020, 142959120, 142959220, 142959320, 142959420, 142959520, 142959720, 142959920, 142960020, 142960120, 142960220, 142960320, 142960420, 142960520, 142960620, 142960720, 142960820, 142960920, 142961020, 142961120, 142961220, 142961320, 142961420, 142961520, 142961620, 142961720"/>
    <s v="-0"/>
    <x v="0"/>
    <x v="11"/>
  </r>
  <r>
    <s v="2520"/>
    <s v="2020-06-19 00:00:00"/>
    <s v="2020-06-19 20:59:00"/>
    <s v="Gasto"/>
    <s v="Con Compromiso"/>
    <s v="009"/>
    <x v="7"/>
    <x v="9"/>
    <s v="BONIFICACIÓN POR SERVICIOS PRESTADOS"/>
    <s v="Nación"/>
    <x v="0"/>
    <s v="CSF"/>
    <n v="2823689"/>
    <n v="0"/>
    <n v="2823689"/>
    <n v="0"/>
    <s v="CDP NÓMINA MES DE JUNIO DE 2020, TERRITORIAL CÓRDOBA"/>
    <s v="2520"/>
    <s v="5820, 5920"/>
    <s v="-0"/>
    <s v="33920, 34020, 34120, 34220, 34320, 34420, 34520, 34620, 34720, 34820, 34920, 35020, 35120, 35220, 35320, 35420, 35520, 35620, 35720, 35820, 35920, 36020, 36120, 36220, 36320, 36420, 36520, 36620, 36720, 36820, 36920, 37020, 37120, 37220, 37320"/>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s v="220"/>
    <x v="0"/>
    <x v="11"/>
  </r>
  <r>
    <s v="2520"/>
    <s v="2020-06-19 00:00:00"/>
    <s v="2020-06-19 20:59:00"/>
    <s v="Gasto"/>
    <s v="Con Compromiso"/>
    <s v="009"/>
    <x v="7"/>
    <x v="37"/>
    <s v="INDEMNIZACIÓN POR VACACIONES"/>
    <s v="Nación"/>
    <x v="0"/>
    <s v="CSF"/>
    <n v="1126959"/>
    <n v="0"/>
    <n v="1126959"/>
    <n v="0"/>
    <s v="CDP NÓMINA MES DE JUNIO DE 2020, TERRITORIAL CÓRDOBA"/>
    <s v="2520"/>
    <s v="5820, 5920"/>
    <s v="-0"/>
    <s v="33920, 34020, 34120, 34220, 34320, 34420, 34520, 34620, 34720, 34820, 34920, 35020, 35120, 35220, 35320, 35420, 35520, 35620, 35720, 35820, 35920, 36020, 36120, 36220, 36320, 36420, 36520, 36620, 36720, 36820, 36920, 37020, 37120, 37220, 37320"/>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s v="220"/>
    <x v="0"/>
    <x v="11"/>
  </r>
  <r>
    <s v="2520"/>
    <s v="2020-06-19 00:00:00"/>
    <s v="2020-06-19 20:59:00"/>
    <s v="Gasto"/>
    <s v="Con Compromiso"/>
    <s v="009"/>
    <x v="7"/>
    <x v="3"/>
    <s v="AUXILIO DE TRANSPORTE"/>
    <s v="Nación"/>
    <x v="0"/>
    <s v="CSF"/>
    <n v="1652521"/>
    <n v="0"/>
    <n v="1652521"/>
    <n v="0"/>
    <s v="CDP NÓMINA MES DE JUNIO DE 2020, TERRITORIAL CÓRDOBA"/>
    <s v="2520"/>
    <s v="5820, 5920"/>
    <s v="-0"/>
    <s v="33920, 34020, 34120, 34220, 34320, 34420, 34520, 34620, 34720, 34820, 34920, 35020, 35120, 35220, 35320, 35420, 35520, 35620, 35720, 35820, 35920, 36020, 36120, 36220, 36320, 36420, 36520, 36620, 36720, 36820, 36920, 37020, 37120, 37220, 37320"/>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s v="220"/>
    <x v="0"/>
    <x v="11"/>
  </r>
  <r>
    <s v="2520"/>
    <s v="2020-06-19 00:00:00"/>
    <s v="2020-06-19 20:59:00"/>
    <s v="Gasto"/>
    <s v="Con Compromiso"/>
    <s v="009"/>
    <x v="7"/>
    <x v="10"/>
    <s v="SUELDO DE VACACIONES"/>
    <s v="Nación"/>
    <x v="0"/>
    <s v="CSF"/>
    <n v="5257425"/>
    <n v="0"/>
    <n v="5257425"/>
    <n v="0"/>
    <s v="CDP NÓMINA MES DE JUNIO DE 2020, TERRITORIAL CÓRDOBA"/>
    <s v="2520"/>
    <s v="5820, 5920"/>
    <s v="-0"/>
    <s v="33920, 34020, 34120, 34220, 34320, 34420, 34520, 34620, 34720, 34820, 34920, 35020, 35120, 35220, 35320, 35420, 35520, 35620, 35720, 35820, 35920, 36020, 36120, 36220, 36320, 36420, 36520, 36620, 36720, 36820, 36920, 37020, 37120, 37220, 37320"/>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s v="220"/>
    <x v="0"/>
    <x v="11"/>
  </r>
  <r>
    <s v="2520"/>
    <s v="2020-06-19 00:00:00"/>
    <s v="2020-06-19 20:59:00"/>
    <s v="Gasto"/>
    <s v="Con Compromiso"/>
    <s v="009"/>
    <x v="7"/>
    <x v="21"/>
    <s v="INCAPACIDADES (NO DE PENSIONES)"/>
    <s v="Nación"/>
    <x v="0"/>
    <s v="CSF"/>
    <n v="0"/>
    <n v="1184675"/>
    <n v="1184675"/>
    <n v="0"/>
    <s v="CDP NÓMINA MES DE JUNIO DE 2020, TERRITORIAL CÓRDOBA"/>
    <s v="2520"/>
    <s v="5820, 5920"/>
    <s v="-0"/>
    <s v="33920, 34020, 34120, 34220, 34320, 34420, 34520, 34620, 34720, 34820, 34920, 35020, 35120, 35220, 35320, 35420, 35520, 35620, 35720, 35820, 35920, 36020, 36120, 36220, 36320, 36420, 36520, 36620, 36720, 36820, 36920, 37020, 37120, 37220, 37320"/>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s v="220"/>
    <x v="0"/>
    <x v="11"/>
  </r>
  <r>
    <s v="2520"/>
    <s v="2020-06-19 00:00:00"/>
    <s v="2020-06-19 20:59:00"/>
    <s v="Gasto"/>
    <s v="Con Compromiso"/>
    <s v="009"/>
    <x v="7"/>
    <x v="6"/>
    <s v="SUBSIDIO DE ALIMENTACIÓN"/>
    <s v="Nación"/>
    <x v="0"/>
    <s v="CSF"/>
    <n v="1308741"/>
    <n v="0"/>
    <n v="1308741"/>
    <n v="0"/>
    <s v="CDP NÓMINA MES DE JUNIO DE 2020, TERRITORIAL CÓRDOBA"/>
    <s v="2520"/>
    <s v="5820, 5920"/>
    <s v="-0"/>
    <s v="33920, 34020, 34120, 34220, 34320, 34420, 34520, 34620, 34720, 34820, 34920, 35020, 35120, 35220, 35320, 35420, 35520, 35620, 35720, 35820, 35920, 36020, 36120, 36220, 36320, 36420, 36520, 36620, 36720, 36820, 36920, 37020, 37120, 37220, 37320"/>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s v="220"/>
    <x v="0"/>
    <x v="11"/>
  </r>
  <r>
    <s v="2520"/>
    <s v="2020-06-19 00:00:00"/>
    <s v="2020-06-19 20:59:00"/>
    <s v="Gasto"/>
    <s v="Con Compromiso"/>
    <s v="009"/>
    <x v="7"/>
    <x v="4"/>
    <s v="PRIMA DE VACACIONES"/>
    <s v="Nación"/>
    <x v="0"/>
    <s v="CSF"/>
    <n v="6534387"/>
    <n v="0"/>
    <n v="6534387"/>
    <n v="0"/>
    <s v="CDP NÓMINA MES DE JUNIO DE 2020, TERRITORIAL CÓRDOBA"/>
    <s v="2520"/>
    <s v="5820, 5920"/>
    <s v="-0"/>
    <s v="33920, 34020, 34120, 34220, 34320, 34420, 34520, 34620, 34720, 34820, 34920, 35020, 35120, 35220, 35320, 35420, 35520, 35620, 35720, 35820, 35920, 36020, 36120, 36220, 36320, 36420, 36520, 36620, 36720, 36820, 36920, 37020, 37120, 37220, 37320"/>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s v="220"/>
    <x v="0"/>
    <x v="11"/>
  </r>
  <r>
    <s v="2520"/>
    <s v="2020-06-19 00:00:00"/>
    <s v="2020-06-19 20:59:00"/>
    <s v="Gasto"/>
    <s v="Con Compromiso"/>
    <s v="009"/>
    <x v="7"/>
    <x v="7"/>
    <s v="BONIFICACIÓN ESPECIAL DE RECREACIÓN"/>
    <s v="Nación"/>
    <x v="0"/>
    <s v="CSF"/>
    <n v="492240"/>
    <n v="0"/>
    <n v="492240"/>
    <n v="0"/>
    <s v="CDP NÓMINA MES DE JUNIO DE 2020, TERRITORIAL CÓRDOBA"/>
    <s v="2520"/>
    <s v="5820, 5920"/>
    <s v="-0"/>
    <s v="33920, 34020, 34120, 34220, 34320, 34420, 34520, 34620, 34720, 34820, 34920, 35020, 35120, 35220, 35320, 35420, 35520, 35620, 35720, 35820, 35920, 36020, 36120, 36220, 36320, 36420, 36520, 36620, 36720, 36820, 36920, 37020, 37120, 37220, 37320"/>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s v="220"/>
    <x v="0"/>
    <x v="11"/>
  </r>
  <r>
    <s v="2520"/>
    <s v="2020-06-19 00:00:00"/>
    <s v="2020-06-19 20:59:00"/>
    <s v="Gasto"/>
    <s v="Con Compromiso"/>
    <s v="009"/>
    <x v="7"/>
    <x v="5"/>
    <s v="PRIMA TÉCNICA NO SALARIAL"/>
    <s v="Nación"/>
    <x v="0"/>
    <s v="CSF"/>
    <n v="2354967"/>
    <n v="0"/>
    <n v="2354967"/>
    <n v="0"/>
    <s v="CDP NÓMINA MES DE JUNIO DE 2020, TERRITORIAL CÓRDOBA"/>
    <s v="2520"/>
    <s v="5820, 5920"/>
    <s v="-0"/>
    <s v="33920, 34020, 34120, 34220, 34320, 34420, 34520, 34620, 34720, 34820, 34920, 35020, 35120, 35220, 35320, 35420, 35520, 35620, 35720, 35820, 35920, 36020, 36120, 36220, 36320, 36420, 36520, 36620, 36720, 36820, 36920, 37020, 37120, 37220, 37320"/>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s v="220"/>
    <x v="0"/>
    <x v="11"/>
  </r>
  <r>
    <s v="2520"/>
    <s v="2020-06-19 00:00:00"/>
    <s v="2020-06-19 20:59:00"/>
    <s v="Gasto"/>
    <s v="Con Compromiso"/>
    <s v="009"/>
    <x v="7"/>
    <x v="8"/>
    <s v="SUELDO BÁSICO"/>
    <s v="Nación"/>
    <x v="0"/>
    <s v="CSF"/>
    <n v="46917079"/>
    <n v="0"/>
    <n v="46917079"/>
    <n v="0"/>
    <s v="CDP NÓMINA MES DE JUNIO DE 2020, TERRITORIAL CÓRDOBA"/>
    <s v="2520"/>
    <s v="5820, 5920"/>
    <s v="-0"/>
    <s v="33920, 34020, 34120, 34220, 34320, 34420, 34520, 34620, 34720, 34820, 34920, 35020, 35120, 35220, 35320, 35420, 35520, 35620, 35720, 35820, 35920, 36020, 36120, 36220, 36320, 36420, 36520, 36620, 36720, 36820, 36920, 37020, 37120, 37220, 37320"/>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s v="220"/>
    <x v="0"/>
    <x v="11"/>
  </r>
  <r>
    <s v="2620"/>
    <s v="2020-06-24 00:00:00"/>
    <s v="2020-06-24 09:51:00"/>
    <s v="Gasto"/>
    <s v="Con Compromiso"/>
    <s v="009"/>
    <x v="7"/>
    <x v="11"/>
    <s v="PENSIONES"/>
    <s v="Nación"/>
    <x v="0"/>
    <s v="CSF"/>
    <n v="6642700"/>
    <n v="0"/>
    <n v="6642700"/>
    <n v="0"/>
    <s v="CDP PAGO APORTES MES DE JUNIO DE 2020, TERRITORIAL CÓRDOBA."/>
    <s v="2620"/>
    <s v="6020"/>
    <s v="-0"/>
    <s v="37420, 37520, 37620, 37720, 37820, 37920, 38020, 38120, 38220, 38320, 38420, 38520, 38620, 38720"/>
    <s v="161843820, 161843920, 161844020, 161844120, 161844220, 161844320, 161844420, 161844520, 161844620, 161844720, 161844820, 161844920, 161845020, 161845120"/>
    <s v="-0"/>
    <x v="0"/>
    <x v="11"/>
  </r>
  <r>
    <s v="2620"/>
    <s v="2020-06-24 00:00:00"/>
    <s v="2020-06-24 09:51:00"/>
    <s v="Gasto"/>
    <s v="Con Compromiso"/>
    <s v="009"/>
    <x v="7"/>
    <x v="13"/>
    <s v="SALUD"/>
    <s v="Nación"/>
    <x v="0"/>
    <s v="CSF"/>
    <n v="4705500"/>
    <n v="0"/>
    <n v="4705500"/>
    <n v="0"/>
    <s v="CDP PAGO APORTES MES DE JUNIO DE 2020, TERRITORIAL CÓRDOBA."/>
    <s v="2620"/>
    <s v="6020"/>
    <s v="-0"/>
    <s v="37420, 37520, 37620, 37720, 37820, 37920, 38020, 38120, 38220, 38320, 38420, 38520, 38620, 38720"/>
    <s v="161843820, 161843920, 161844020, 161844120, 161844220, 161844320, 161844420, 161844520, 161844620, 161844720, 161844820, 161844920, 161845020, 161845120"/>
    <s v="-0"/>
    <x v="0"/>
    <x v="11"/>
  </r>
  <r>
    <s v="2620"/>
    <s v="2020-06-24 00:00:00"/>
    <s v="2020-06-24 09:51:00"/>
    <s v="Gasto"/>
    <s v="Con Compromiso"/>
    <s v="009"/>
    <x v="7"/>
    <x v="16"/>
    <s v="CAJAS DE COMPENSACIÓN FAMILIAR"/>
    <s v="Nación"/>
    <x v="0"/>
    <s v="CSF"/>
    <n v="4957100"/>
    <n v="0"/>
    <n v="4957100"/>
    <n v="0"/>
    <s v="CDP PAGO APORTES MES DE JUNIO DE 2020, TERRITORIAL CÓRDOBA."/>
    <s v="2620"/>
    <s v="6020"/>
    <s v="-0"/>
    <s v="37420, 37520, 37620, 37720, 37820, 37920, 38020, 38120, 38220, 38320, 38420, 38520, 38620, 38720"/>
    <s v="161843820, 161843920, 161844020, 161844120, 161844220, 161844320, 161844420, 161844520, 161844620, 161844720, 161844820, 161844920, 161845020, 161845120"/>
    <s v="-0"/>
    <x v="0"/>
    <x v="11"/>
  </r>
  <r>
    <s v="2620"/>
    <s v="2020-06-24 00:00:00"/>
    <s v="2020-06-24 09:51:00"/>
    <s v="Gasto"/>
    <s v="Con Compromiso"/>
    <s v="009"/>
    <x v="7"/>
    <x v="15"/>
    <s v="APORTES GENERALES AL SISTEMA DE RIESGOS LABORALES"/>
    <s v="Nación"/>
    <x v="0"/>
    <s v="CSF"/>
    <n v="580600"/>
    <n v="0"/>
    <n v="580600"/>
    <n v="0"/>
    <s v="CDP PAGO APORTES MES DE JUNIO DE 2020, TERRITORIAL CÓRDOBA."/>
    <s v="2620"/>
    <s v="6020"/>
    <s v="-0"/>
    <s v="37420, 37520, 37620, 37720, 37820, 37920, 38020, 38120, 38220, 38320, 38420, 38520, 38620, 38720"/>
    <s v="161843820, 161843920, 161844020, 161844120, 161844220, 161844320, 161844420, 161844520, 161844620, 161844720, 161844820, 161844920, 161845020, 161845120"/>
    <s v="-0"/>
    <x v="0"/>
    <x v="11"/>
  </r>
  <r>
    <s v="2620"/>
    <s v="2020-06-24 00:00:00"/>
    <s v="2020-06-24 09:51:00"/>
    <s v="Gasto"/>
    <s v="Con Compromiso"/>
    <s v="009"/>
    <x v="7"/>
    <x v="14"/>
    <s v="APORTES AL ICBF"/>
    <s v="Nación"/>
    <x v="0"/>
    <s v="CSF"/>
    <n v="3718300"/>
    <n v="0"/>
    <n v="3718300"/>
    <n v="0"/>
    <s v="CDP PAGO APORTES MES DE JUNIO DE 2020, TERRITORIAL CÓRDOBA."/>
    <s v="2620"/>
    <s v="6020"/>
    <s v="-0"/>
    <s v="37420, 37520, 37620, 37720, 37820, 37920, 38020, 38120, 38220, 38320, 38420, 38520, 38620, 38720"/>
    <s v="161843820, 161843920, 161844020, 161844120, 161844220, 161844320, 161844420, 161844520, 161844620, 161844720, 161844820, 161844920, 161845020, 161845120"/>
    <s v="-0"/>
    <x v="0"/>
    <x v="11"/>
  </r>
  <r>
    <s v="2620"/>
    <s v="2020-06-24 00:00:00"/>
    <s v="2020-06-24 09:51:00"/>
    <s v="Gasto"/>
    <s v="Con Compromiso"/>
    <s v="009"/>
    <x v="7"/>
    <x v="12"/>
    <s v="APORTES AL SENA"/>
    <s v="Nación"/>
    <x v="0"/>
    <s v="CSF"/>
    <n v="2479500"/>
    <n v="0"/>
    <n v="2479500"/>
    <n v="0"/>
    <s v="CDP PAGO APORTES MES DE JUNIO DE 2020, TERRITORIAL CÓRDOBA."/>
    <s v="2620"/>
    <s v="6020"/>
    <s v="-0"/>
    <s v="37420, 37520, 37620, 37720, 37820, 37920, 38020, 38120, 38220, 38320, 38420, 38520, 38620, 38720"/>
    <s v="161843820, 161843920, 161844020, 161844120, 161844220, 161844320, 161844420, 161844520, 161844620, 161844720, 161844820, 161844920, 161845020, 161845120"/>
    <s v="-0"/>
    <x v="0"/>
    <x v="11"/>
  </r>
  <r>
    <s v="2720"/>
    <s v="2020-07-22 00:00:00"/>
    <s v="2020-07-22 14:30:00"/>
    <s v="Gasto"/>
    <s v="Con Compromiso"/>
    <s v="009"/>
    <x v="7"/>
    <x v="28"/>
    <s v="AUXILIO DE CONECTIVIDAD DIGITAL"/>
    <s v="Nación"/>
    <x v="0"/>
    <s v="CSF"/>
    <n v="1673092"/>
    <n v="0"/>
    <n v="1673092"/>
    <n v="0"/>
    <s v="CDP NÓMINA MES DE JULIO DE 2020, TERRITORIAL CÓRDOBA."/>
    <s v="2720"/>
    <s v="6720, 6820"/>
    <s v="-0"/>
    <s v="40220, 40320, 40420, 40520, 40620, 40720, 40820, 40920, 41020, 41120, 41220, 41320, 41420, 41520, 41620, 41720, 41820, 41920, 42020, 42120, 42220, 42320, 42420, 42520, 42620, 42720, 42820, 42920, 43020, 43120, 43220, 43320, 43420, 43520, 43620, 43720"/>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s v="-0"/>
    <x v="0"/>
    <x v="11"/>
  </r>
  <r>
    <s v="2720"/>
    <s v="2020-07-22 00:00:00"/>
    <s v="2020-07-22 14:30:00"/>
    <s v="Gasto"/>
    <s v="Con Compromiso"/>
    <s v="009"/>
    <x v="7"/>
    <x v="7"/>
    <s v="BONIFICACIÓN ESPECIAL DE RECREACIÓN"/>
    <s v="Nación"/>
    <x v="0"/>
    <s v="CSF"/>
    <n v="538963"/>
    <n v="0"/>
    <n v="538963"/>
    <n v="0"/>
    <s v="CDP NÓMINA MES DE JULIO DE 2020, TERRITORIAL CÓRDOBA."/>
    <s v="2720"/>
    <s v="6720, 6820"/>
    <s v="-0"/>
    <s v="40220, 40320, 40420, 40520, 40620, 40720, 40820, 40920, 41020, 41120, 41220, 41320, 41420, 41520, 41620, 41720, 41820, 41920, 42020, 42120, 42220, 42320, 42420, 42520, 42620, 42720, 42820, 42920, 43020, 43120, 43220, 43320, 43420, 43520, 43620, 43720"/>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s v="-0"/>
    <x v="0"/>
    <x v="11"/>
  </r>
  <r>
    <s v="2720"/>
    <s v="2020-07-22 00:00:00"/>
    <s v="2020-07-22 14:30:00"/>
    <s v="Gasto"/>
    <s v="Con Compromiso"/>
    <s v="009"/>
    <x v="7"/>
    <x v="4"/>
    <s v="PRIMA DE VACACIONES"/>
    <s v="Nación"/>
    <x v="0"/>
    <s v="CSF"/>
    <n v="6704418"/>
    <n v="0"/>
    <n v="6704418"/>
    <n v="0"/>
    <s v="CDP NÓMINA MES DE JULIO DE 2020, TERRITORIAL CÓRDOBA."/>
    <s v="2720"/>
    <s v="6720, 6820"/>
    <s v="-0"/>
    <s v="40220, 40320, 40420, 40520, 40620, 40720, 40820, 40920, 41020, 41120, 41220, 41320, 41420, 41520, 41620, 41720, 41820, 41920, 42020, 42120, 42220, 42320, 42420, 42520, 42620, 42720, 42820, 42920, 43020, 43120, 43220, 43320, 43420, 43520, 43620, 43720"/>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s v="-0"/>
    <x v="0"/>
    <x v="11"/>
  </r>
  <r>
    <s v="2720"/>
    <s v="2020-07-22 00:00:00"/>
    <s v="2020-07-22 14:30:00"/>
    <s v="Gasto"/>
    <s v="Con Compromiso"/>
    <s v="009"/>
    <x v="7"/>
    <x v="10"/>
    <s v="SUELDO DE VACACIONES"/>
    <s v="Nación"/>
    <x v="0"/>
    <s v="CSF"/>
    <n v="7326863"/>
    <n v="0"/>
    <n v="7326863"/>
    <n v="0"/>
    <s v="CDP NÓMINA MES DE JULIO DE 2020, TERRITORIAL CÓRDOBA."/>
    <s v="2720"/>
    <s v="6720, 6820"/>
    <s v="-0"/>
    <s v="40220, 40320, 40420, 40520, 40620, 40720, 40820, 40920, 41020, 41120, 41220, 41320, 41420, 41520, 41620, 41720, 41820, 41920, 42020, 42120, 42220, 42320, 42420, 42520, 42620, 42720, 42820, 42920, 43020, 43120, 43220, 43320, 43420, 43520, 43620, 43720"/>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s v="-0"/>
    <x v="0"/>
    <x v="11"/>
  </r>
  <r>
    <s v="2720"/>
    <s v="2020-07-22 00:00:00"/>
    <s v="2020-07-22 14:30:00"/>
    <s v="Gasto"/>
    <s v="Con Compromiso"/>
    <s v="009"/>
    <x v="7"/>
    <x v="21"/>
    <s v="INCAPACIDADES (NO DE PENSIONES)"/>
    <s v="Nación"/>
    <x v="0"/>
    <s v="CSF"/>
    <n v="0"/>
    <n v="282032"/>
    <n v="282032"/>
    <n v="0"/>
    <s v="CDP NÓMINA MES DE JULIO DE 2020, TERRITORIAL CÓRDOBA."/>
    <s v="2720"/>
    <s v="6720, 6820"/>
    <s v="-0"/>
    <s v="40220, 40320, 40420, 40520, 40620, 40720, 40820, 40920, 41020, 41120, 41220, 41320, 41420, 41520, 41620, 41720, 41820, 41920, 42020, 42120, 42220, 42320, 42420, 42520, 42620, 42720, 42820, 42920, 43020, 43120, 43220, 43320, 43420, 43520, 43620, 43720"/>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s v="-0"/>
    <x v="0"/>
    <x v="11"/>
  </r>
  <r>
    <s v="2720"/>
    <s v="2020-07-22 00:00:00"/>
    <s v="2020-07-22 14:30:00"/>
    <s v="Gasto"/>
    <s v="Con Compromiso"/>
    <s v="009"/>
    <x v="7"/>
    <x v="8"/>
    <s v="SUELDO BÁSICO"/>
    <s v="Nación"/>
    <x v="0"/>
    <s v="CSF"/>
    <n v="46777584"/>
    <n v="0"/>
    <n v="46777584"/>
    <n v="0"/>
    <s v="CDP NÓMINA MES DE JULIO DE 2020, TERRITORIAL CÓRDOBA."/>
    <s v="2720"/>
    <s v="6720, 6820"/>
    <s v="-0"/>
    <s v="40220, 40320, 40420, 40520, 40620, 40720, 40820, 40920, 41020, 41120, 41220, 41320, 41420, 41520, 41620, 41720, 41820, 41920, 42020, 42120, 42220, 42320, 42420, 42520, 42620, 42720, 42820, 42920, 43020, 43120, 43220, 43320, 43420, 43520, 43620, 43720"/>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s v="-0"/>
    <x v="0"/>
    <x v="11"/>
  </r>
  <r>
    <s v="2720"/>
    <s v="2020-07-22 00:00:00"/>
    <s v="2020-07-22 14:30:00"/>
    <s v="Gasto"/>
    <s v="Con Compromiso"/>
    <s v="009"/>
    <x v="7"/>
    <x v="6"/>
    <s v="SUBSIDIO DE ALIMENTACIÓN"/>
    <s v="Nación"/>
    <x v="0"/>
    <s v="CSF"/>
    <n v="1273488"/>
    <n v="0"/>
    <n v="1273488"/>
    <n v="0"/>
    <s v="CDP NÓMINA MES DE JULIO DE 2020, TERRITORIAL CÓRDOBA."/>
    <s v="2720"/>
    <s v="6720, 6820"/>
    <s v="-0"/>
    <s v="40220, 40320, 40420, 40520, 40620, 40720, 40820, 40920, 41020, 41120, 41220, 41320, 41420, 41520, 41620, 41720, 41820, 41920, 42020, 42120, 42220, 42320, 42420, 42520, 42620, 42720, 42820, 42920, 43020, 43120, 43220, 43320, 43420, 43520, 43620, 43720"/>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s v="-0"/>
    <x v="0"/>
    <x v="11"/>
  </r>
  <r>
    <s v="2720"/>
    <s v="2020-07-22 00:00:00"/>
    <s v="2020-07-22 14:30:00"/>
    <s v="Gasto"/>
    <s v="Con Compromiso"/>
    <s v="009"/>
    <x v="7"/>
    <x v="9"/>
    <s v="BONIFICACIÓN POR SERVICIOS PRESTADOS"/>
    <s v="Nación"/>
    <x v="0"/>
    <s v="CSF"/>
    <n v="4463598"/>
    <n v="0"/>
    <n v="4463598"/>
    <n v="0"/>
    <s v="CDP NÓMINA MES DE JULIO DE 2020, TERRITORIAL CÓRDOBA."/>
    <s v="2720"/>
    <s v="6720, 6820"/>
    <s v="-0"/>
    <s v="40220, 40320, 40420, 40520, 40620, 40720, 40820, 40920, 41020, 41120, 41220, 41320, 41420, 41520, 41620, 41720, 41820, 41920, 42020, 42120, 42220, 42320, 42420, 42520, 42620, 42720, 42820, 42920, 43020, 43120, 43220, 43320, 43420, 43520, 43620, 43720"/>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s v="-0"/>
    <x v="0"/>
    <x v="11"/>
  </r>
  <r>
    <s v="2720"/>
    <s v="2020-07-22 00:00:00"/>
    <s v="2020-07-22 14:30:00"/>
    <s v="Gasto"/>
    <s v="Con Compromiso"/>
    <s v="009"/>
    <x v="7"/>
    <x v="5"/>
    <s v="PRIMA TÉCNICA NO SALARIAL"/>
    <s v="Nación"/>
    <x v="0"/>
    <s v="CSF"/>
    <n v="2354967"/>
    <n v="0"/>
    <n v="2354967"/>
    <n v="0"/>
    <s v="CDP NÓMINA MES DE JULIO DE 2020, TERRITORIAL CÓRDOBA."/>
    <s v="2720"/>
    <s v="6720, 6820"/>
    <s v="-0"/>
    <s v="40220, 40320, 40420, 40520, 40620, 40720, 40820, 40920, 41020, 41120, 41220, 41320, 41420, 41520, 41620, 41720, 41820, 41920, 42020, 42120, 42220, 42320, 42420, 42520, 42620, 42720, 42820, 42920, 43020, 43120, 43220, 43320, 43420, 43520, 43620, 43720"/>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s v="-0"/>
    <x v="0"/>
    <x v="11"/>
  </r>
  <r>
    <s v="2820"/>
    <s v="2020-07-27 00:00:00"/>
    <s v="2020-07-27 13:16:00"/>
    <s v="Gasto"/>
    <s v="Con Compromiso"/>
    <s v="009"/>
    <x v="7"/>
    <x v="11"/>
    <s v="PENSIONES"/>
    <s v="Nación"/>
    <x v="0"/>
    <s v="CSF"/>
    <n v="6715300"/>
    <n v="0"/>
    <n v="6715300"/>
    <n v="0"/>
    <s v="CDP APORTES MES DE JULIO DE 2020, TERRITORIAL CÓRDOBA."/>
    <s v="2820"/>
    <s v="7020"/>
    <s v="-0"/>
    <s v="43820, 43920, 44020, 44120, 44220, 44320, 44420, 44520, 44620, 44720, 44820, 44920, 45020, 45120"/>
    <s v="198471620, 198471720, 198471820, 198471920, 198472020, 198472120, 198472220, 198472320, 198472420, 198472520, 198472620, 198472720, 198472820, 198472920"/>
    <s v="-0"/>
    <x v="0"/>
    <x v="11"/>
  </r>
  <r>
    <s v="2820"/>
    <s v="2020-07-27 00:00:00"/>
    <s v="2020-07-27 13:16:00"/>
    <s v="Gasto"/>
    <s v="Con Compromiso"/>
    <s v="009"/>
    <x v="7"/>
    <x v="14"/>
    <s v="APORTES AL ICBF"/>
    <s v="Nación"/>
    <x v="0"/>
    <s v="CSF"/>
    <n v="1972900"/>
    <n v="0"/>
    <n v="1972900"/>
    <n v="0"/>
    <s v="CDP APORTES MES DE JULIO DE 2020, TERRITORIAL CÓRDOBA."/>
    <s v="2820"/>
    <s v="7020"/>
    <s v="-0"/>
    <s v="43820, 43920, 44020, 44120, 44220, 44320, 44420, 44520, 44620, 44720, 44820, 44920, 45020, 45120"/>
    <s v="198471620, 198471720, 198471820, 198471920, 198472020, 198472120, 198472220, 198472320, 198472420, 198472520, 198472620, 198472720, 198472820, 198472920"/>
    <s v="-0"/>
    <x v="0"/>
    <x v="11"/>
  </r>
  <r>
    <s v="2820"/>
    <s v="2020-07-27 00:00:00"/>
    <s v="2020-07-27 13:16:00"/>
    <s v="Gasto"/>
    <s v="Con Compromiso"/>
    <s v="009"/>
    <x v="7"/>
    <x v="12"/>
    <s v="APORTES AL SENA"/>
    <s v="Nación"/>
    <x v="0"/>
    <s v="CSF"/>
    <n v="1315400"/>
    <n v="0"/>
    <n v="1315400"/>
    <n v="0"/>
    <s v="CDP APORTES MES DE JULIO DE 2020, TERRITORIAL CÓRDOBA."/>
    <s v="2820"/>
    <s v="7020"/>
    <s v="-0"/>
    <s v="43820, 43920, 44020, 44120, 44220, 44320, 44420, 44520, 44620, 44720, 44820, 44920, 45020, 45120"/>
    <s v="198471620, 198471720, 198471820, 198471920, 198472020, 198472120, 198472220, 198472320, 198472420, 198472520, 198472620, 198472720, 198472820, 198472920"/>
    <s v="-0"/>
    <x v="0"/>
    <x v="11"/>
  </r>
  <r>
    <s v="2820"/>
    <s v="2020-07-27 00:00:00"/>
    <s v="2020-07-27 13:16:00"/>
    <s v="Gasto"/>
    <s v="Con Compromiso"/>
    <s v="009"/>
    <x v="7"/>
    <x v="13"/>
    <s v="SALUD"/>
    <s v="Nación"/>
    <x v="0"/>
    <s v="CSF"/>
    <n v="4756800"/>
    <n v="0"/>
    <n v="4756800"/>
    <n v="0"/>
    <s v="CDP APORTES MES DE JULIO DE 2020, TERRITORIAL CÓRDOBA."/>
    <s v="2820"/>
    <s v="7020"/>
    <s v="-0"/>
    <s v="43820, 43920, 44020, 44120, 44220, 44320, 44420, 44520, 44620, 44720, 44820, 44920, 45020, 45120"/>
    <s v="198471620, 198471720, 198471820, 198471920, 198472020, 198472120, 198472220, 198472320, 198472420, 198472520, 198472620, 198472720, 198472820, 198472920"/>
    <s v="-0"/>
    <x v="0"/>
    <x v="11"/>
  </r>
  <r>
    <s v="2820"/>
    <s v="2020-07-27 00:00:00"/>
    <s v="2020-07-27 13:16:00"/>
    <s v="Gasto"/>
    <s v="Con Compromiso"/>
    <s v="009"/>
    <x v="7"/>
    <x v="16"/>
    <s v="CAJAS DE COMPENSACIÓN FAMILIAR"/>
    <s v="Nación"/>
    <x v="0"/>
    <s v="CSF"/>
    <n v="2629700"/>
    <n v="0"/>
    <n v="2629700"/>
    <n v="0"/>
    <s v="CDP APORTES MES DE JULIO DE 2020, TERRITORIAL CÓRDOBA."/>
    <s v="2820"/>
    <s v="7020"/>
    <s v="-0"/>
    <s v="43820, 43920, 44020, 44120, 44220, 44320, 44420, 44520, 44620, 44720, 44820, 44920, 45020, 45120"/>
    <s v="198471620, 198471720, 198471820, 198471920, 198472020, 198472120, 198472220, 198472320, 198472420, 198472520, 198472620, 198472720, 198472820, 198472920"/>
    <s v="-0"/>
    <x v="0"/>
    <x v="11"/>
  </r>
  <r>
    <s v="2820"/>
    <s v="2020-07-27 00:00:00"/>
    <s v="2020-07-27 13:16:00"/>
    <s v="Gasto"/>
    <s v="Con Compromiso"/>
    <s v="009"/>
    <x v="7"/>
    <x v="15"/>
    <s v="APORTES GENERALES AL SISTEMA DE RIESGOS LABORALES"/>
    <s v="Nación"/>
    <x v="0"/>
    <s v="CSF"/>
    <n v="540600"/>
    <n v="0"/>
    <n v="540600"/>
    <n v="0"/>
    <s v="CDP APORTES MES DE JULIO DE 2020, TERRITORIAL CÓRDOBA."/>
    <s v="2820"/>
    <s v="7020"/>
    <s v="-0"/>
    <s v="43820, 43920, 44020, 44120, 44220, 44320, 44420, 44520, 44620, 44720, 44820, 44920, 45020, 45120"/>
    <s v="198471620, 198471720, 198471820, 198471920, 198472020, 198472120, 198472220, 198472320, 198472420, 198472520, 198472620, 198472720, 198472820, 198472920"/>
    <s v="-0"/>
    <x v="0"/>
    <x v="11"/>
  </r>
  <r>
    <s v="2920"/>
    <s v="2020-08-21 00:00:00"/>
    <s v="2020-08-21 16:44:00"/>
    <s v="Gasto"/>
    <s v="Con Compromiso"/>
    <s v="009"/>
    <x v="7"/>
    <x v="9"/>
    <s v="BONIFICACIÓN POR SERVICIOS PRESTADOS"/>
    <s v="Nación"/>
    <x v="0"/>
    <s v="CSF"/>
    <n v="3994604"/>
    <n v="0"/>
    <n v="3994604"/>
    <n v="0"/>
    <s v="CDP PAGO DE NÓMINA MES DE AGOSTO DE 2020, TERRITORIAL CÓRDOBA."/>
    <s v="2920"/>
    <s v="7520, 7620"/>
    <s v="-0"/>
    <s v="46720, 46820, 46920, 47020, 47120, 47220, 47320, 47420, 47520, 47620, 47720, 47820, 47920, 48020, 48120, 48220, 48320, 48420, 48520, 48620, 48720, 48820, 48920, 49020, 49120, 49220, 49320, 49420, 49520, 49620, 49720, 49820, 49920, 50020"/>
    <s v="225948420, 225948520, 225948620, 225948720, 225948820, 225948920, 225949120, 225949220, 225949320, 225949420, 225949520, 225949620, 225949720, 225949820, 225949920, 225950020, 225950120, 225950220, 225950320, 225950420, 225950520, 225950620, 225950720, 225950820, 225950920, 225951020, 225951120, 225951220, 225951320, 225951420, 225951520, 225951620, 225951720, 225951820"/>
    <s v="-0"/>
    <x v="0"/>
    <x v="11"/>
  </r>
  <r>
    <s v="2920"/>
    <s v="2020-08-21 00:00:00"/>
    <s v="2020-08-21 16:44:00"/>
    <s v="Gasto"/>
    <s v="Con Compromiso"/>
    <s v="009"/>
    <x v="7"/>
    <x v="10"/>
    <s v="SUELDO DE VACACIONES"/>
    <s v="Nación"/>
    <x v="0"/>
    <s v="CSF"/>
    <n v="5308017"/>
    <n v="0"/>
    <n v="5308017"/>
    <n v="0"/>
    <s v="CDP PAGO DE NÓMINA MES DE AGOSTO DE 2020, TERRITORIAL CÓRDOBA."/>
    <s v="2920"/>
    <s v="7520, 7620"/>
    <s v="-0"/>
    <s v="46720, 46820, 46920, 47020, 47120, 47220, 47320, 47420, 47520, 47620, 47720, 47820, 47920, 48020, 48120, 48220, 48320, 48420, 48520, 48620, 48720, 48820, 48920, 49020, 49120, 49220, 49320, 49420, 49520, 49620, 49720, 49820, 49920, 50020"/>
    <s v="225948420, 225948520, 225948620, 225948720, 225948820, 225948920, 225949120, 225949220, 225949320, 225949420, 225949520, 225949620, 225949720, 225949820, 225949920, 225950020, 225950120, 225950220, 225950320, 225950420, 225950520, 225950620, 225950720, 225950820, 225950920, 225951020, 225951120, 225951220, 225951320, 225951420, 225951520, 225951620, 225951720, 225951820"/>
    <s v="-0"/>
    <x v="0"/>
    <x v="11"/>
  </r>
  <r>
    <s v="2920"/>
    <s v="2020-08-21 00:00:00"/>
    <s v="2020-08-21 16:44:00"/>
    <s v="Gasto"/>
    <s v="Con Compromiso"/>
    <s v="009"/>
    <x v="7"/>
    <x v="7"/>
    <s v="BONIFICACIÓN ESPECIAL DE RECREACIÓN"/>
    <s v="Nación"/>
    <x v="0"/>
    <s v="CSF"/>
    <n v="410166"/>
    <n v="0"/>
    <n v="410166"/>
    <n v="0"/>
    <s v="CDP PAGO DE NÓMINA MES DE AGOSTO DE 2020, TERRITORIAL CÓRDOBA."/>
    <s v="2920"/>
    <s v="7520, 7620"/>
    <s v="-0"/>
    <s v="46720, 46820, 46920, 47020, 47120, 47220, 47320, 47420, 47520, 47620, 47720, 47820, 47920, 48020, 48120, 48220, 48320, 48420, 48520, 48620, 48720, 48820, 48920, 49020, 49120, 49220, 49320, 49420, 49520, 49620, 49720, 49820, 49920, 50020"/>
    <s v="225948420, 225948520, 225948620, 225948720, 225948820, 225948920, 225949120, 225949220, 225949320, 225949420, 225949520, 225949620, 225949720, 225949820, 225949920, 225950020, 225950120, 225950220, 225950320, 225950420, 225950520, 225950620, 225950720, 225950820, 225950920, 225951020, 225951120, 225951220, 225951320, 225951420, 225951520, 225951620, 225951720, 225951820"/>
    <s v="-0"/>
    <x v="0"/>
    <x v="11"/>
  </r>
  <r>
    <s v="2920"/>
    <s v="2020-08-21 00:00:00"/>
    <s v="2020-08-21 16:44:00"/>
    <s v="Gasto"/>
    <s v="Con Compromiso"/>
    <s v="009"/>
    <x v="7"/>
    <x v="5"/>
    <s v="PRIMA TÉCNICA NO SALARIAL"/>
    <s v="Nación"/>
    <x v="0"/>
    <s v="CSF"/>
    <n v="2354967"/>
    <n v="0"/>
    <n v="2354967"/>
    <n v="0"/>
    <s v="CDP PAGO DE NÓMINA MES DE AGOSTO DE 2020, TERRITORIAL CÓRDOBA."/>
    <s v="2920"/>
    <s v="7520, 7620"/>
    <s v="-0"/>
    <s v="46720, 46820, 46920, 47020, 47120, 47220, 47320, 47420, 47520, 47620, 47720, 47820, 47920, 48020, 48120, 48220, 48320, 48420, 48520, 48620, 48720, 48820, 48920, 49020, 49120, 49220, 49320, 49420, 49520, 49620, 49720, 49820, 49920, 50020"/>
    <s v="225948420, 225948520, 225948620, 225948720, 225948820, 225948920, 225949120, 225949220, 225949320, 225949420, 225949520, 225949620, 225949720, 225949820, 225949920, 225950020, 225950120, 225950220, 225950320, 225950420, 225950520, 225950620, 225950720, 225950820, 225950920, 225951020, 225951120, 225951220, 225951320, 225951420, 225951520, 225951620, 225951720, 225951820"/>
    <s v="-0"/>
    <x v="0"/>
    <x v="11"/>
  </r>
  <r>
    <s v="2920"/>
    <s v="2020-08-21 00:00:00"/>
    <s v="2020-08-21 16:44:00"/>
    <s v="Gasto"/>
    <s v="Con Compromiso"/>
    <s v="009"/>
    <x v="7"/>
    <x v="4"/>
    <s v="PRIMA DE VACACIONES"/>
    <s v="Nación"/>
    <x v="0"/>
    <s v="CSF"/>
    <n v="5223995"/>
    <n v="0"/>
    <n v="5223995"/>
    <n v="0"/>
    <s v="CDP PAGO DE NÓMINA MES DE AGOSTO DE 2020, TERRITORIAL CÓRDOBA."/>
    <s v="2920"/>
    <s v="7520, 7620"/>
    <s v="-0"/>
    <s v="46720, 46820, 46920, 47020, 47120, 47220, 47320, 47420, 47520, 47620, 47720, 47820, 47920, 48020, 48120, 48220, 48320, 48420, 48520, 48620, 48720, 48820, 48920, 49020, 49120, 49220, 49320, 49420, 49520, 49620, 49720, 49820, 49920, 50020"/>
    <s v="225948420, 225948520, 225948620, 225948720, 225948820, 225948920, 225949120, 225949220, 225949320, 225949420, 225949520, 225949620, 225949720, 225949820, 225949920, 225950020, 225950120, 225950220, 225950320, 225950420, 225950520, 225950620, 225950720, 225950820, 225950920, 225951020, 225951120, 225951220, 225951320, 225951420, 225951520, 225951620, 225951720, 225951820"/>
    <s v="-0"/>
    <x v="0"/>
    <x v="11"/>
  </r>
  <r>
    <s v="2920"/>
    <s v="2020-08-21 00:00:00"/>
    <s v="2020-08-21 16:44:00"/>
    <s v="Gasto"/>
    <s v="Con Compromiso"/>
    <s v="009"/>
    <x v="7"/>
    <x v="21"/>
    <s v="INCAPACIDADES (NO DE PENSIONES)"/>
    <s v="Nación"/>
    <x v="0"/>
    <s v="CSF"/>
    <n v="0"/>
    <n v="423047"/>
    <n v="423047"/>
    <n v="0"/>
    <s v="CDP PAGO DE NÓMINA MES DE AGOSTO DE 2020, TERRITORIAL CÓRDOBA."/>
    <s v="2920"/>
    <s v="7520, 7620"/>
    <s v="-0"/>
    <s v="46720, 46820, 46920, 47020, 47120, 47220, 47320, 47420, 47520, 47620, 47720, 47820, 47920, 48020, 48120, 48220, 48320, 48420, 48520, 48620, 48720, 48820, 48920, 49020, 49120, 49220, 49320, 49420, 49520, 49620, 49720, 49820, 49920, 50020"/>
    <s v="225948420, 225948520, 225948620, 225948720, 225948820, 225948920, 225949120, 225949220, 225949320, 225949420, 225949520, 225949620, 225949720, 225949820, 225949920, 225950020, 225950120, 225950220, 225950320, 225950420, 225950520, 225950620, 225950720, 225950820, 225950920, 225951020, 225951120, 225951220, 225951320, 225951420, 225951520, 225951620, 225951720, 225951820"/>
    <s v="-0"/>
    <x v="0"/>
    <x v="11"/>
  </r>
  <r>
    <s v="2920"/>
    <s v="2020-08-21 00:00:00"/>
    <s v="2020-08-21 16:44:00"/>
    <s v="Gasto"/>
    <s v="Con Compromiso"/>
    <s v="009"/>
    <x v="7"/>
    <x v="28"/>
    <s v="AUXILIO DE CONECTIVIDAD DIGITAL"/>
    <s v="Nación"/>
    <x v="0"/>
    <s v="CSF"/>
    <n v="1652520"/>
    <n v="0"/>
    <n v="1652520"/>
    <n v="0"/>
    <s v="CDP PAGO DE NÓMINA MES DE AGOSTO DE 2020, TERRITORIAL CÓRDOBA."/>
    <s v="2920"/>
    <s v="7520, 7620"/>
    <s v="-0"/>
    <s v="46720, 46820, 46920, 47020, 47120, 47220, 47320, 47420, 47520, 47620, 47720, 47820, 47920, 48020, 48120, 48220, 48320, 48420, 48520, 48620, 48720, 48820, 48920, 49020, 49120, 49220, 49320, 49420, 49520, 49620, 49720, 49820, 49920, 50020"/>
    <s v="225948420, 225948520, 225948620, 225948720, 225948820, 225948920, 225949120, 225949220, 225949320, 225949420, 225949520, 225949620, 225949720, 225949820, 225949920, 225950020, 225950120, 225950220, 225950320, 225950420, 225950520, 225950620, 225950720, 225950820, 225950920, 225951020, 225951120, 225951220, 225951320, 225951420, 225951520, 225951620, 225951720, 225951820"/>
    <s v="-0"/>
    <x v="0"/>
    <x v="11"/>
  </r>
  <r>
    <s v="2920"/>
    <s v="2020-08-21 00:00:00"/>
    <s v="2020-08-21 16:44:00"/>
    <s v="Gasto"/>
    <s v="Con Compromiso"/>
    <s v="009"/>
    <x v="7"/>
    <x v="8"/>
    <s v="SUELDO BÁSICO"/>
    <s v="Nación"/>
    <x v="0"/>
    <s v="CSF"/>
    <n v="42314655"/>
    <n v="0"/>
    <n v="42314655"/>
    <n v="0"/>
    <s v="CDP PAGO DE NÓMINA MES DE AGOSTO DE 2020, TERRITORIAL CÓRDOBA."/>
    <s v="2920"/>
    <s v="7520, 7620"/>
    <s v="-0"/>
    <s v="46720, 46820, 46920, 47020, 47120, 47220, 47320, 47420, 47520, 47620, 47720, 47820, 47920, 48020, 48120, 48220, 48320, 48420, 48520, 48620, 48720, 48820, 48920, 49020, 49120, 49220, 49320, 49420, 49520, 49620, 49720, 49820, 49920, 50020"/>
    <s v="225948420, 225948520, 225948620, 225948720, 225948820, 225948920, 225949120, 225949220, 225949320, 225949420, 225949520, 225949620, 225949720, 225949820, 225949920, 225950020, 225950120, 225950220, 225950320, 225950420, 225950520, 225950620, 225950720, 225950820, 225950920, 225951020, 225951120, 225951220, 225951320, 225951420, 225951520, 225951620, 225951720, 225951820"/>
    <s v="-0"/>
    <x v="0"/>
    <x v="11"/>
  </r>
  <r>
    <s v="2920"/>
    <s v="2020-08-21 00:00:00"/>
    <s v="2020-08-21 16:44:00"/>
    <s v="Gasto"/>
    <s v="Con Compromiso"/>
    <s v="009"/>
    <x v="7"/>
    <x v="6"/>
    <s v="SUBSIDIO DE ALIMENTACIÓN"/>
    <s v="Nación"/>
    <x v="0"/>
    <s v="CSF"/>
    <n v="1209594"/>
    <n v="0"/>
    <n v="1209594"/>
    <n v="0"/>
    <s v="CDP PAGO DE NÓMINA MES DE AGOSTO DE 2020, TERRITORIAL CÓRDOBA."/>
    <s v="2920"/>
    <s v="7520, 7620"/>
    <s v="-0"/>
    <s v="46720, 46820, 46920, 47020, 47120, 47220, 47320, 47420, 47520, 47620, 47720, 47820, 47920, 48020, 48120, 48220, 48320, 48420, 48520, 48620, 48720, 48820, 48920, 49020, 49120, 49220, 49320, 49420, 49520, 49620, 49720, 49820, 49920, 50020"/>
    <s v="225948420, 225948520, 225948620, 225948720, 225948820, 225948920, 225949120, 225949220, 225949320, 225949420, 225949520, 225949620, 225949720, 225949820, 225949920, 225950020, 225950120, 225950220, 225950320, 225950420, 225950520, 225950620, 225950720, 225950820, 225950920, 225951020, 225951120, 225951220, 225951320, 225951420, 225951520, 225951620, 225951720, 225951820"/>
    <s v="-0"/>
    <x v="0"/>
    <x v="11"/>
  </r>
  <r>
    <s v="3020"/>
    <s v="2020-08-24 00:00:00"/>
    <s v="2020-08-24 16:52:00"/>
    <s v="Gasto"/>
    <s v="Con Compromiso"/>
    <s v="009"/>
    <x v="7"/>
    <x v="13"/>
    <s v="SALUD"/>
    <s v="Nación"/>
    <x v="0"/>
    <s v="CSF"/>
    <n v="4499100"/>
    <n v="0"/>
    <n v="4499100"/>
    <n v="0"/>
    <s v="CDP PAGO APORTES MES DE AGOSTO DE 2020, TERRITORIAL CÓRDOBA."/>
    <s v="3020"/>
    <s v="7720"/>
    <s v="-0"/>
    <s v="50120, 50220, 50320, 50420, 50520, 50620, 50720, 50820, 50920, 51020, 51120, 51220, 51320, 51420"/>
    <s v="234067420, 234067520, 234067620, 234067720, 234067820, 234067920, 234068020, 234068120, 234068220, 234068320, 234068420, 234068520, 234068620, 234068720"/>
    <s v="-0"/>
    <x v="0"/>
    <x v="11"/>
  </r>
  <r>
    <s v="3020"/>
    <s v="2020-08-24 00:00:00"/>
    <s v="2020-08-24 16:52:00"/>
    <s v="Gasto"/>
    <s v="Con Compromiso"/>
    <s v="009"/>
    <x v="7"/>
    <x v="15"/>
    <s v="APORTES GENERALES AL SISTEMA DE RIESGOS LABORALES"/>
    <s v="Nación"/>
    <x v="0"/>
    <s v="CSF"/>
    <n v="504900"/>
    <n v="0"/>
    <n v="504900"/>
    <n v="0"/>
    <s v="CDP PAGO APORTES MES DE AGOSTO DE 2020, TERRITORIAL CÓRDOBA."/>
    <s v="3020"/>
    <s v="7720"/>
    <s v="-0"/>
    <s v="50120, 50220, 50320, 50420, 50520, 50620, 50720, 50820, 50920, 51020, 51120, 51220, 51320, 51420"/>
    <s v="234067420, 234067520, 234067620, 234067720, 234067820, 234067920, 234068020, 234068120, 234068220, 234068320, 234068420, 234068520, 234068620, 234068720"/>
    <s v="-0"/>
    <x v="0"/>
    <x v="11"/>
  </r>
  <r>
    <s v="3020"/>
    <s v="2020-08-24 00:00:00"/>
    <s v="2020-08-24 16:52:00"/>
    <s v="Gasto"/>
    <s v="Con Compromiso"/>
    <s v="009"/>
    <x v="7"/>
    <x v="14"/>
    <s v="APORTES AL ICBF"/>
    <s v="Nación"/>
    <x v="0"/>
    <s v="CSF"/>
    <n v="1837200"/>
    <n v="0"/>
    <n v="1837200"/>
    <n v="0"/>
    <s v="CDP PAGO APORTES MES DE AGOSTO DE 2020, TERRITORIAL CÓRDOBA."/>
    <s v="3020"/>
    <s v="7720"/>
    <s v="-0"/>
    <s v="50120, 50220, 50320, 50420, 50520, 50620, 50720, 50820, 50920, 51020, 51120, 51220, 51320, 51420"/>
    <s v="234067420, 234067520, 234067620, 234067720, 234067820, 234067920, 234068020, 234068120, 234068220, 234068320, 234068420, 234068520, 234068620, 234068720"/>
    <s v="-0"/>
    <x v="0"/>
    <x v="11"/>
  </r>
  <r>
    <s v="3020"/>
    <s v="2020-08-24 00:00:00"/>
    <s v="2020-08-24 16:52:00"/>
    <s v="Gasto"/>
    <s v="Con Compromiso"/>
    <s v="009"/>
    <x v="7"/>
    <x v="12"/>
    <s v="APORTES AL SENA"/>
    <s v="Nación"/>
    <x v="0"/>
    <s v="CSF"/>
    <n v="1225100"/>
    <n v="0"/>
    <n v="1225100"/>
    <n v="0"/>
    <s v="CDP PAGO APORTES MES DE AGOSTO DE 2020, TERRITORIAL CÓRDOBA."/>
    <s v="3020"/>
    <s v="7720"/>
    <s v="-0"/>
    <s v="50120, 50220, 50320, 50420, 50520, 50620, 50720, 50820, 50920, 51020, 51120, 51220, 51320, 51420"/>
    <s v="234067420, 234067520, 234067620, 234067720, 234067820, 234067920, 234068020, 234068120, 234068220, 234068320, 234068420, 234068520, 234068620, 234068720"/>
    <s v="-0"/>
    <x v="0"/>
    <x v="11"/>
  </r>
  <r>
    <s v="3020"/>
    <s v="2020-08-24 00:00:00"/>
    <s v="2020-08-24 16:52:00"/>
    <s v="Gasto"/>
    <s v="Con Compromiso"/>
    <s v="009"/>
    <x v="7"/>
    <x v="16"/>
    <s v="CAJAS DE COMPENSACIÓN FAMILIAR"/>
    <s v="Nación"/>
    <x v="0"/>
    <s v="CSF"/>
    <n v="2448600"/>
    <n v="0"/>
    <n v="2448600"/>
    <n v="0"/>
    <s v="CDP PAGO APORTES MES DE AGOSTO DE 2020, TERRITORIAL CÓRDOBA."/>
    <s v="3020"/>
    <s v="7720"/>
    <s v="-0"/>
    <s v="50120, 50220, 50320, 50420, 50520, 50620, 50720, 50820, 50920, 51020, 51120, 51220, 51320, 51420"/>
    <s v="234067420, 234067520, 234067620, 234067720, 234067820, 234067920, 234068020, 234068120, 234068220, 234068320, 234068420, 234068520, 234068620, 234068720"/>
    <s v="-0"/>
    <x v="0"/>
    <x v="11"/>
  </r>
  <r>
    <s v="3020"/>
    <s v="2020-08-24 00:00:00"/>
    <s v="2020-08-24 16:52:00"/>
    <s v="Gasto"/>
    <s v="Con Compromiso"/>
    <s v="009"/>
    <x v="7"/>
    <x v="11"/>
    <s v="PENSIONES"/>
    <s v="Nación"/>
    <x v="0"/>
    <s v="CSF"/>
    <n v="6351700"/>
    <n v="0"/>
    <n v="6351700"/>
    <n v="0"/>
    <s v="CDP PAGO APORTES MES DE AGOSTO DE 2020, TERRITORIAL CÓRDOBA."/>
    <s v="3020"/>
    <s v="7720"/>
    <s v="-0"/>
    <s v="50120, 50220, 50320, 50420, 50520, 50620, 50720, 50820, 50920, 51020, 51120, 51220, 51320, 51420"/>
    <s v="234067420, 234067520, 234067620, 234067720, 234067820, 234067920, 234068020, 234068120, 234068220, 234068320, 234068420, 234068520, 234068620, 234068720"/>
    <s v="-0"/>
    <x v="0"/>
    <x v="11"/>
  </r>
  <r>
    <s v="3120"/>
    <s v="2020-08-25 00:00:00"/>
    <s v="2020-08-25 13:22:00"/>
    <s v="Gasto"/>
    <s v="Con Compromiso"/>
    <s v="0500"/>
    <x v="7"/>
    <x v="22"/>
    <s v="ADQUISICIÓN DE BIENES Y SERVICIOS - SERVICIO DE INFORMACIÓN CATASTRAL - ACTUALIZACIÓN  Y GESTIÓN CATASTRAL  NACIONAL"/>
    <s v="Propios"/>
    <x v="1"/>
    <s v="CSF"/>
    <n v="6439785"/>
    <n v="-1539785"/>
    <n v="4900000"/>
    <n v="0"/>
    <s v="MANTENIMIENTO PREVENTIVO, CORRECTIVO Y SUMINISTRO E INSTALACIÓN DE REPUESTOS DEL VEHÍCULO A CARGO DE LA TERRITORIAL CÓRDOBA. DE PLACA OBI 107"/>
    <s v="3120"/>
    <s v="8120"/>
    <s v="14420"/>
    <s v="64620, 75620"/>
    <s v="304838020, 365090920"/>
    <s v="-0"/>
    <x v="1"/>
    <x v="1"/>
  </r>
  <r>
    <s v="3220"/>
    <s v="2020-08-27 00:00:00"/>
    <s v="2020-08-27 17:35:00"/>
    <s v="Gasto"/>
    <s v="Anulado"/>
    <s v="0510"/>
    <x v="7"/>
    <x v="23"/>
    <s v="ADQUISICIÓN DE BIENES Y SERVICIOS - SERVICIO DE AVALÚOS - ACTUALIZACIÓN  Y GESTIÓN CATASTRAL  NACIONAL"/>
    <s v="Nación"/>
    <x v="2"/>
    <s v="CSF"/>
    <n v="251484"/>
    <n v="-251484"/>
    <n v="0"/>
    <n v="0"/>
    <s v="REALIZAR VISITAS DE INSPECCIÓN PARA PRÁCTICA DE AVALÚOS COMERCIALES EN LOS MUNICIPIOS DE VALENCIA Y MONTERÍA (CÓRDOBA) EN EL MARCO DEL CONVENIO UAEGRTD - IGAC No. 1939-2020."/>
    <s v="3220"/>
    <s v="-0"/>
    <s v="-0"/>
    <s v="-0"/>
    <s v="-0"/>
    <s v="-0"/>
    <x v="1"/>
    <x v="2"/>
  </r>
  <r>
    <s v="3320"/>
    <s v="2020-09-15 00:00:00"/>
    <s v="2020-09-15 10:38:00"/>
    <s v="Gasto"/>
    <s v="Con Compromiso"/>
    <s v="0200"/>
    <x v="7"/>
    <x v="32"/>
    <s v="ADQUISICIÓN DE BIENES Y SERVICIOS - SEDES ADECUADAS - FORTALECIMIENTO DE LA INFRAESTRUCTURA FÍSICA DEL IGAC A NIVEL  NACIONAL"/>
    <s v="Nación"/>
    <x v="0"/>
    <s v="CSF"/>
    <n v="3311315"/>
    <n v="-176619"/>
    <n v="3134696"/>
    <n v="0"/>
    <s v="ADQUISICIÓN BIENES Y SERVICIOS SEDES ADECUADAS, FORTALECIMIENTO DE LA INFRAESTRUCTURA FÍSICA DEL IGAC A NIVEL NACIONAL, COMPRA LUMINARIAS TERRITORIAL CÓRDOBA."/>
    <s v="3320"/>
    <s v="9120, 9220"/>
    <s v="14320"/>
    <s v="64520"/>
    <s v="304824620"/>
    <s v="-0"/>
    <x v="1"/>
    <x v="3"/>
  </r>
  <r>
    <s v="3420"/>
    <s v="2020-09-21 00:00:00"/>
    <s v="2020-09-21 19:32:00"/>
    <s v="Gasto"/>
    <s v="Con Compromiso"/>
    <s v="009"/>
    <x v="7"/>
    <x v="6"/>
    <s v="SUBSIDIO DE ALIMENTACIÓN"/>
    <s v="Nación"/>
    <x v="0"/>
    <s v="CSF"/>
    <n v="1202982"/>
    <n v="0"/>
    <n v="1202982"/>
    <n v="0"/>
    <s v="NÓMINA MES DE SEPTIEMBRE DE 2020, TERRITORIAL CÓRDOBA."/>
    <s v="3420"/>
    <s v="8620, 8720"/>
    <s v="-0"/>
    <s v="53120, 53220, 53320, 53420, 53520, 53620, 53720, 53820, 53920, 54020, 54120, 54220, 54320, 54420, 54520, 54620, 54720, 54820, 54920, 55020, 55120, 55220, 55320, 55420, 55520, 55620, 55720, 55820"/>
    <s v="261831320, 262080520, 262080620, 262080720, 262080820, 262080920, 262081020, 262081120, 262081220, 262081320, 262081420, 262081520, 262081620, 262081720, 262081820, 262081920, 262082020, 262082120, 262082220, 262082320, 262082420, 262082520, 262082620, 262082720, 262082820, 262082920, 262083020, 262083120"/>
    <s v="-0"/>
    <x v="0"/>
    <x v="11"/>
  </r>
  <r>
    <s v="3420"/>
    <s v="2020-09-21 00:00:00"/>
    <s v="2020-09-21 19:32:00"/>
    <s v="Gasto"/>
    <s v="Con Compromiso"/>
    <s v="009"/>
    <x v="7"/>
    <x v="4"/>
    <s v="PRIMA DE VACACIONES"/>
    <s v="Nación"/>
    <x v="0"/>
    <s v="CSF"/>
    <n v="926332"/>
    <n v="0"/>
    <n v="926332"/>
    <n v="0"/>
    <s v="NÓMINA MES DE SEPTIEMBRE DE 2020, TERRITORIAL CÓRDOBA."/>
    <s v="3420"/>
    <s v="8620, 8720"/>
    <s v="-0"/>
    <s v="53120, 53220, 53320, 53420, 53520, 53620, 53720, 53820, 53920, 54020, 54120, 54220, 54320, 54420, 54520, 54620, 54720, 54820, 54920, 55020, 55120, 55220, 55320, 55420, 55520, 55620, 55720, 55820"/>
    <s v="261831320, 262080520, 262080620, 262080720, 262080820, 262080920, 262081020, 262081120, 262081220, 262081320, 262081420, 262081520, 262081620, 262081720, 262081820, 262081920, 262082020, 262082120, 262082220, 262082320, 262082420, 262082520, 262082620, 262082720, 262082820, 262082920, 262083020, 262083120"/>
    <s v="-0"/>
    <x v="0"/>
    <x v="11"/>
  </r>
  <r>
    <s v="3420"/>
    <s v="2020-09-21 00:00:00"/>
    <s v="2020-09-21 19:32:00"/>
    <s v="Gasto"/>
    <s v="Con Compromiso"/>
    <s v="009"/>
    <x v="7"/>
    <x v="10"/>
    <s v="SUELDO DE VACACIONES"/>
    <s v="Nación"/>
    <x v="0"/>
    <s v="CSF"/>
    <n v="1358620"/>
    <n v="0"/>
    <n v="1358620"/>
    <n v="0"/>
    <s v="NÓMINA MES DE SEPTIEMBRE DE 2020, TERRITORIAL CÓRDOBA."/>
    <s v="3420"/>
    <s v="8620, 8720"/>
    <s v="-0"/>
    <s v="53120, 53220, 53320, 53420, 53520, 53620, 53720, 53820, 53920, 54020, 54120, 54220, 54320, 54420, 54520, 54620, 54720, 54820, 54920, 55020, 55120, 55220, 55320, 55420, 55520, 55620, 55720, 55820"/>
    <s v="261831320, 262080520, 262080620, 262080720, 262080820, 262080920, 262081020, 262081120, 262081220, 262081320, 262081420, 262081520, 262081620, 262081720, 262081820, 262081920, 262082020, 262082120, 262082220, 262082320, 262082420, 262082520, 262082620, 262082720, 262082820, 262082920, 262083020, 262083120"/>
    <s v="-0"/>
    <x v="0"/>
    <x v="11"/>
  </r>
  <r>
    <s v="3420"/>
    <s v="2020-09-21 00:00:00"/>
    <s v="2020-09-21 19:32:00"/>
    <s v="Gasto"/>
    <s v="Con Compromiso"/>
    <s v="009"/>
    <x v="7"/>
    <x v="7"/>
    <s v="BONIFICACIÓN ESPECIAL DE RECREACIÓN"/>
    <s v="Nación"/>
    <x v="0"/>
    <s v="CSF"/>
    <n v="98364"/>
    <n v="0"/>
    <n v="98364"/>
    <n v="0"/>
    <s v="NÓMINA MES DE SEPTIEMBRE DE 2020, TERRITORIAL CÓRDOBA."/>
    <s v="3420"/>
    <s v="8620, 8720"/>
    <s v="-0"/>
    <s v="53120, 53220, 53320, 53420, 53520, 53620, 53720, 53820, 53920, 54020, 54120, 54220, 54320, 54420, 54520, 54620, 54720, 54820, 54920, 55020, 55120, 55220, 55320, 55420, 55520, 55620, 55720, 55820"/>
    <s v="261831320, 262080520, 262080620, 262080720, 262080820, 262080920, 262081020, 262081120, 262081220, 262081320, 262081420, 262081520, 262081620, 262081720, 262081820, 262081920, 262082020, 262082120, 262082220, 262082320, 262082420, 262082520, 262082620, 262082720, 262082820, 262082920, 262083020, 262083120"/>
    <s v="-0"/>
    <x v="0"/>
    <x v="11"/>
  </r>
  <r>
    <s v="3420"/>
    <s v="2020-09-21 00:00:00"/>
    <s v="2020-09-21 19:32:00"/>
    <s v="Gasto"/>
    <s v="Con Compromiso"/>
    <s v="009"/>
    <x v="7"/>
    <x v="5"/>
    <s v="PRIMA TÉCNICA NO SALARIAL"/>
    <s v="Nación"/>
    <x v="0"/>
    <s v="CSF"/>
    <n v="2354967"/>
    <n v="0"/>
    <n v="2354967"/>
    <n v="0"/>
    <s v="NÓMINA MES DE SEPTIEMBRE DE 2020, TERRITORIAL CÓRDOBA."/>
    <s v="3420"/>
    <s v="8620, 8720"/>
    <s v="-0"/>
    <s v="53120, 53220, 53320, 53420, 53520, 53620, 53720, 53820, 53920, 54020, 54120, 54220, 54320, 54420, 54520, 54620, 54720, 54820, 54920, 55020, 55120, 55220, 55320, 55420, 55520, 55620, 55720, 55820"/>
    <s v="261831320, 262080520, 262080620, 262080720, 262080820, 262080920, 262081020, 262081120, 262081220, 262081320, 262081420, 262081520, 262081620, 262081720, 262081820, 262081920, 262082020, 262082120, 262082220, 262082320, 262082420, 262082520, 262082620, 262082720, 262082820, 262082920, 262083020, 262083120"/>
    <s v="-0"/>
    <x v="0"/>
    <x v="11"/>
  </r>
  <r>
    <s v="3420"/>
    <s v="2020-09-21 00:00:00"/>
    <s v="2020-09-21 19:32:00"/>
    <s v="Gasto"/>
    <s v="Con Compromiso"/>
    <s v="009"/>
    <x v="7"/>
    <x v="8"/>
    <s v="SUELDO BÁSICO"/>
    <s v="Nación"/>
    <x v="0"/>
    <s v="CSF"/>
    <n v="44796173"/>
    <n v="0"/>
    <n v="44796173"/>
    <n v="0"/>
    <s v="NÓMINA MES DE SEPTIEMBRE DE 2020, TERRITORIAL CÓRDOBA."/>
    <s v="3420"/>
    <s v="8620, 8720"/>
    <s v="-0"/>
    <s v="53120, 53220, 53320, 53420, 53520, 53620, 53720, 53820, 53920, 54020, 54120, 54220, 54320, 54420, 54520, 54620, 54720, 54820, 54920, 55020, 55120, 55220, 55320, 55420, 55520, 55620, 55720, 55820"/>
    <s v="261831320, 262080520, 262080620, 262080720, 262080820, 262080920, 262081020, 262081120, 262081220, 262081320, 262081420, 262081520, 262081620, 262081720, 262081820, 262081920, 262082020, 262082120, 262082220, 262082320, 262082420, 262082520, 262082620, 262082720, 262082820, 262082920, 262083020, 262083120"/>
    <s v="-0"/>
    <x v="0"/>
    <x v="11"/>
  </r>
  <r>
    <s v="3420"/>
    <s v="2020-09-21 00:00:00"/>
    <s v="2020-09-21 19:32:00"/>
    <s v="Gasto"/>
    <s v="Con Compromiso"/>
    <s v="009"/>
    <x v="7"/>
    <x v="28"/>
    <s v="AUXILIO DE CONECTIVIDAD DIGITAL"/>
    <s v="Nación"/>
    <x v="0"/>
    <s v="CSF"/>
    <n v="1635378"/>
    <n v="0"/>
    <n v="1635378"/>
    <n v="0"/>
    <s v="NÓMINA MES DE SEPTIEMBRE DE 2020, TERRITORIAL CÓRDOBA."/>
    <s v="3420"/>
    <s v="8620, 8720"/>
    <s v="-0"/>
    <s v="53120, 53220, 53320, 53420, 53520, 53620, 53720, 53820, 53920, 54020, 54120, 54220, 54320, 54420, 54520, 54620, 54720, 54820, 54920, 55020, 55120, 55220, 55320, 55420, 55520, 55620, 55720, 55820"/>
    <s v="261831320, 262080520, 262080620, 262080720, 262080820, 262080920, 262081020, 262081120, 262081220, 262081320, 262081420, 262081520, 262081620, 262081720, 262081820, 262081920, 262082020, 262082120, 262082220, 262082320, 262082420, 262082520, 262082620, 262082720, 262082820, 262082920, 262083020, 262083120"/>
    <s v="-0"/>
    <x v="0"/>
    <x v="11"/>
  </r>
  <r>
    <s v="3520"/>
    <s v="2020-09-23 00:00:00"/>
    <s v="2020-09-23 20:46:00"/>
    <s v="Gasto"/>
    <s v="Con Compromiso"/>
    <s v="009"/>
    <x v="7"/>
    <x v="11"/>
    <s v="PENSIONES"/>
    <s v="Nación"/>
    <x v="0"/>
    <s v="CSF"/>
    <n v="5892200"/>
    <n v="0"/>
    <n v="5892200"/>
    <n v="0"/>
    <s v="PAGO PLANILLA DE APORTES CORRESPONDIENTE AL MES DE SEPTIEMBRE DE 2020, TERRITORIAL CÓRDOBA."/>
    <s v="3520"/>
    <s v="9020"/>
    <s v="-0"/>
    <s v="56220, 56320, 56420, 56520, 56620, 56720, 56820, 56920, 57020, 57120, 57220, 57320, 57420, 57520"/>
    <s v="266044420, 266044520, 266044620, 266044720, 266044820, 266044920, 266045020, 266045120, 266045220, 266045320, 266045420, 266045520, 266045620, 266045720"/>
    <s v="-0"/>
    <x v="0"/>
    <x v="11"/>
  </r>
  <r>
    <s v="3520"/>
    <s v="2020-09-23 00:00:00"/>
    <s v="2020-09-23 20:46:00"/>
    <s v="Gasto"/>
    <s v="Con Compromiso"/>
    <s v="009"/>
    <x v="7"/>
    <x v="13"/>
    <s v="SALUD"/>
    <s v="Nación"/>
    <x v="0"/>
    <s v="CSF"/>
    <n v="4174000"/>
    <n v="0"/>
    <n v="4174000"/>
    <n v="0"/>
    <s v="PAGO PLANILLA DE APORTES CORRESPONDIENTE AL MES DE SEPTIEMBRE DE 2020, TERRITORIAL CÓRDOBA."/>
    <s v="3520"/>
    <s v="9020"/>
    <s v="-0"/>
    <s v="56220, 56320, 56420, 56520, 56620, 56720, 56820, 56920, 57020, 57120, 57220, 57320, 57420, 57520"/>
    <s v="266044420, 266044520, 266044620, 266044720, 266044820, 266044920, 266045020, 266045120, 266045220, 266045320, 266045420, 266045520, 266045620, 266045720"/>
    <s v="-0"/>
    <x v="0"/>
    <x v="11"/>
  </r>
  <r>
    <s v="3520"/>
    <s v="2020-09-23 00:00:00"/>
    <s v="2020-09-23 20:46:00"/>
    <s v="Gasto"/>
    <s v="Con Compromiso"/>
    <s v="009"/>
    <x v="7"/>
    <x v="15"/>
    <s v="APORTES GENERALES AL SISTEMA DE RIESGOS LABORALES"/>
    <s v="Nación"/>
    <x v="0"/>
    <s v="CSF"/>
    <n v="513600"/>
    <n v="0"/>
    <n v="513600"/>
    <n v="0"/>
    <s v="PAGO PLANILLA DE APORTES CORRESPONDIENTE AL MES DE SEPTIEMBRE DE 2020, TERRITORIAL CÓRDOBA."/>
    <s v="3520"/>
    <s v="9020"/>
    <s v="-0"/>
    <s v="56220, 56320, 56420, 56520, 56620, 56720, 56820, 56920, 57020, 57120, 57220, 57320, 57420, 57520"/>
    <s v="266044420, 266044520, 266044620, 266044720, 266044820, 266044920, 266045020, 266045120, 266045220, 266045320, 266045420, 266045520, 266045620, 266045720"/>
    <s v="-0"/>
    <x v="0"/>
    <x v="11"/>
  </r>
  <r>
    <s v="3520"/>
    <s v="2020-09-23 00:00:00"/>
    <s v="2020-09-23 20:46:00"/>
    <s v="Gasto"/>
    <s v="Con Compromiso"/>
    <s v="009"/>
    <x v="7"/>
    <x v="14"/>
    <s v="APORTES AL ICBF"/>
    <s v="Nación"/>
    <x v="0"/>
    <s v="CSF"/>
    <n v="1587800"/>
    <n v="0"/>
    <n v="1587800"/>
    <n v="0"/>
    <s v="PAGO PLANILLA DE APORTES CORRESPONDIENTE AL MES DE SEPTIEMBRE DE 2020, TERRITORIAL CÓRDOBA."/>
    <s v="3520"/>
    <s v="9020"/>
    <s v="-0"/>
    <s v="56220, 56320, 56420, 56520, 56620, 56720, 56820, 56920, 57020, 57120, 57220, 57320, 57420, 57520"/>
    <s v="266044420, 266044520, 266044620, 266044720, 266044820, 266044920, 266045020, 266045120, 266045220, 266045320, 266045420, 266045520, 266045620, 266045720"/>
    <s v="-0"/>
    <x v="0"/>
    <x v="11"/>
  </r>
  <r>
    <s v="3520"/>
    <s v="2020-09-23 00:00:00"/>
    <s v="2020-09-23 20:46:00"/>
    <s v="Gasto"/>
    <s v="Con Compromiso"/>
    <s v="009"/>
    <x v="7"/>
    <x v="16"/>
    <s v="CAJAS DE COMPENSACIÓN FAMILIAR"/>
    <s v="Nación"/>
    <x v="0"/>
    <s v="CSF"/>
    <n v="2116100"/>
    <n v="0"/>
    <n v="2116100"/>
    <n v="0"/>
    <s v="PAGO PLANILLA DE APORTES CORRESPONDIENTE AL MES DE SEPTIEMBRE DE 2020, TERRITORIAL CÓRDOBA."/>
    <s v="3520"/>
    <s v="9020"/>
    <s v="-0"/>
    <s v="56220, 56320, 56420, 56520, 56620, 56720, 56820, 56920, 57020, 57120, 57220, 57320, 57420, 57520"/>
    <s v="266044420, 266044520, 266044620, 266044720, 266044820, 266044920, 266045020, 266045120, 266045220, 266045320, 266045420, 266045520, 266045620, 266045720"/>
    <s v="-0"/>
    <x v="0"/>
    <x v="11"/>
  </r>
  <r>
    <s v="3520"/>
    <s v="2020-09-23 00:00:00"/>
    <s v="2020-09-23 20:46:00"/>
    <s v="Gasto"/>
    <s v="Con Compromiso"/>
    <s v="009"/>
    <x v="7"/>
    <x v="12"/>
    <s v="APORTES AL SENA"/>
    <s v="Nación"/>
    <x v="0"/>
    <s v="CSF"/>
    <n v="1058500"/>
    <n v="0"/>
    <n v="1058500"/>
    <n v="0"/>
    <s v="PAGO PLANILLA DE APORTES CORRESPONDIENTE AL MES DE SEPTIEMBRE DE 2020, TERRITORIAL CÓRDOBA."/>
    <s v="3520"/>
    <s v="9020"/>
    <s v="-0"/>
    <s v="56220, 56320, 56420, 56520, 56620, 56720, 56820, 56920, 57020, 57120, 57220, 57320, 57420, 57520"/>
    <s v="266044420, 266044520, 266044620, 266044720, 266044820, 266044920, 266045020, 266045120, 266045220, 266045320, 266045420, 266045520, 266045620, 266045720"/>
    <s v="-0"/>
    <x v="0"/>
    <x v="11"/>
  </r>
  <r>
    <s v="3620"/>
    <s v="2020-09-25 00:00:00"/>
    <s v="2020-09-25 10:05:00"/>
    <s v="Gasto"/>
    <s v="Generado"/>
    <s v="0200"/>
    <x v="7"/>
    <x v="27"/>
    <s v="ADQUISICIÓN DE BIENES Y SERVICIOS - SEDES MANTENIDAS - FORTALECIMIENTO DE LA INFRAESTRUCTURA FÍSICA DEL IGAC A NIVEL  NACIONAL"/>
    <s v="Nación"/>
    <x v="0"/>
    <s v="CSF"/>
    <n v="3865000"/>
    <n v="-3865000"/>
    <n v="0"/>
    <n v="0"/>
    <s v="ADQUISICIÓN E INSTALACIÓN DE DIVISIONES DE VIDRIO LAMINA 3*3 INCOLORO, CON ESTRUCTURA DE ALUMINIO PARA LA ADECUACIÓN DE VENTANILLAS DE ATENCIÓN AL USUARIO PARA LA UOC SAN ANDRÉS ISLAS."/>
    <s v="3620"/>
    <s v="-0"/>
    <s v="-0"/>
    <s v="-0"/>
    <s v="-0"/>
    <s v="-0"/>
    <x v="1"/>
    <x v="3"/>
  </r>
  <r>
    <s v="3720"/>
    <s v="2020-10-02 00:00:00"/>
    <s v="2020-10-02 19:16:00"/>
    <s v="Gasto"/>
    <s v="Con Compromiso"/>
    <s v="009"/>
    <x v="7"/>
    <x v="19"/>
    <s v="VIÁTICOS DE LOS FUNCIONARIOS EN COMISIÓN"/>
    <s v="Propios"/>
    <x v="1"/>
    <s v="CSF"/>
    <n v="271546"/>
    <n v="0"/>
    <n v="271546"/>
    <n v="0"/>
    <s v="ASISTIR AL ENCUENTRO DE DIRECTORES TERRITORIALES PROGRAMADO PARA EL 14 DE OCTUBRE DE 2020, EN LAS INSTALACIONES DEL INSTITUTO GEOGRAFICO AGUSTÍN CODAZZI, SEDE CENTRAL EN LA CIUDAD DE BOGOTÁ."/>
    <s v="3720"/>
    <s v="9320"/>
    <s v="12920"/>
    <s v="58620"/>
    <s v="278715420"/>
    <s v="-0"/>
    <x v="0"/>
    <x v="11"/>
  </r>
  <r>
    <s v="3720"/>
    <s v="2020-10-02 00:00:00"/>
    <s v="2020-10-02 19:16:00"/>
    <s v="Gasto"/>
    <s v="Con Compromiso"/>
    <s v="009"/>
    <x v="7"/>
    <x v="18"/>
    <s v="SERVICIOS DE TRANSPORTE DE PASAJEROS"/>
    <s v="Propios"/>
    <x v="1"/>
    <s v="CSF"/>
    <n v="60000"/>
    <n v="0"/>
    <n v="60000"/>
    <n v="0"/>
    <s v="ASISTIR AL ENCUENTRO DE DIRECTORES TERRITORIALES PROGRAMADO PARA EL 14 DE OCTUBRE DE 2020, EN LAS INSTALACIONES DEL INSTITUTO GEOGRAFICO AGUSTÍN CODAZZI, SEDE CENTRAL EN LA CIUDAD DE BOGOTÁ."/>
    <s v="3720"/>
    <s v="9320"/>
    <s v="12920"/>
    <s v="58620"/>
    <s v="278715420"/>
    <s v="-0"/>
    <x v="0"/>
    <x v="11"/>
  </r>
  <r>
    <s v="3820"/>
    <s v="2020-10-15 00:00:00"/>
    <s v="2020-10-15 16:59:00"/>
    <s v="Gasto"/>
    <s v="Con Compromiso"/>
    <s v="0500"/>
    <x v="7"/>
    <x v="22"/>
    <s v="ADQUISICIÓN DE BIENES Y SERVICIOS - SERVICIO DE INFORMACIÓN CATASTRAL - ACTUALIZACIÓN  Y GESTIÓN CATASTRAL  NACIONAL"/>
    <s v="Propios"/>
    <x v="1"/>
    <s v="CSF"/>
    <n v="24390585"/>
    <n v="-1951247"/>
    <n v="22439338"/>
    <n v="0"/>
    <s v="PRESTACIÓN DE SERVICIOS PERSONALES PARA REALIZAR ACTIVIDADES DE RECONOCIMIENTO PREDIAL, URBANO Y RURAL, APOYO TÉCNICO Y APOYO AUXILIAR DE LOS PROCESOS DE GESTIÓN CATASTRAL EN EL MARCO DE LOS PROYECTOS QUE ADELANTA EL INSTITUTO EN LA TERRITORIAL CÓRDO"/>
    <s v="3820"/>
    <s v="10120, 10220, 10320, 10420"/>
    <s v="18120, 18920, 19020, 19120"/>
    <s v="74320, 74720, 74820, 75820, 78820, 78920, 79020, 79420, 81220"/>
    <s v="353324020, 362709520, 362711320, 368205420, 383609120, 383618320, 383639820, 384010820, 392589020"/>
    <s v="-0"/>
    <x v="1"/>
    <x v="1"/>
  </r>
  <r>
    <s v="3920"/>
    <s v="2020-10-23 00:00:00"/>
    <s v="2020-10-23 15:17:00"/>
    <s v="Gasto"/>
    <s v="Con Compromiso"/>
    <s v="009"/>
    <x v="7"/>
    <x v="28"/>
    <s v="AUXILIO DE CONECTIVIDAD DIGITAL"/>
    <s v="Nación"/>
    <x v="0"/>
    <s v="CSF"/>
    <n v="1775946"/>
    <n v="0"/>
    <n v="1775946"/>
    <n v="0"/>
    <s v="CDP NÓMINA DE SUELDOS MES DE OCTUBRE DE 2020, TERRITORIAL CÓRDOBA."/>
    <s v="3920"/>
    <s v="10520, 10620"/>
    <s v="-0"/>
    <s v="59420, 59520, 59620, 59720, 59820, 59920, 60020, 60120, 60220, 60320, 60420, 60520, 60620, 60720, 60820, 60920, 61020, 61120, 61220, 61320, 61420, 61520, 61620, 61720, 61820, 61920, 62020, 62120, 62220, 62320, 62420"/>
    <s v="297410520, 297410620, 297410720, 297410820, 297410920, 297411020, 297411120, 297411220, 297411320, 297411420, 297411520, 297411620, 297411720, 297411820, 297411920, 297412020, 297412120, 297412220, 297412320, 297412420, 297412520, 297412620, 297412720, 297412820, 297412920, 297413020, 297413120, 297413220, 297413320, 297413420, 297413520"/>
    <s v="-0"/>
    <x v="0"/>
    <x v="11"/>
  </r>
  <r>
    <s v="3920"/>
    <s v="2020-10-23 00:00:00"/>
    <s v="2020-10-23 15:17:00"/>
    <s v="Gasto"/>
    <s v="Con Compromiso"/>
    <s v="009"/>
    <x v="7"/>
    <x v="5"/>
    <s v="PRIMA TÉCNICA NO SALARIAL"/>
    <s v="Nación"/>
    <x v="0"/>
    <s v="CSF"/>
    <n v="2354967"/>
    <n v="0"/>
    <n v="2354967"/>
    <n v="0"/>
    <s v="CDP NÓMINA DE SUELDOS MES DE OCTUBRE DE 2020, TERRITORIAL CÓRDOBA."/>
    <s v="3920"/>
    <s v="10520, 10620"/>
    <s v="-0"/>
    <s v="59420, 59520, 59620, 59720, 59820, 59920, 60020, 60120, 60220, 60320, 60420, 60520, 60620, 60720, 60820, 60920, 61020, 61120, 61220, 61320, 61420, 61520, 61620, 61720, 61820, 61920, 62020, 62120, 62220, 62320, 62420"/>
    <s v="297410520, 297410620, 297410720, 297410820, 297410920, 297411020, 297411120, 297411220, 297411320, 297411420, 297411520, 297411620, 297411720, 297411820, 297411920, 297412020, 297412120, 297412220, 297412320, 297412420, 297412520, 297412620, 297412720, 297412820, 297412920, 297413020, 297413120, 297413220, 297413320, 297413420, 297413520"/>
    <s v="-0"/>
    <x v="0"/>
    <x v="11"/>
  </r>
  <r>
    <s v="3920"/>
    <s v="2020-10-23 00:00:00"/>
    <s v="2020-10-23 15:17:00"/>
    <s v="Gasto"/>
    <s v="Con Compromiso"/>
    <s v="009"/>
    <x v="7"/>
    <x v="10"/>
    <s v="SUELDO DE VACACIONES"/>
    <s v="Nación"/>
    <x v="0"/>
    <s v="CSF"/>
    <n v="1358620"/>
    <n v="0"/>
    <n v="1358620"/>
    <n v="0"/>
    <s v="CDP NÓMINA DE SUELDOS MES DE OCTUBRE DE 2020, TERRITORIAL CÓRDOBA."/>
    <s v="3920"/>
    <s v="10520, 10620"/>
    <s v="-0"/>
    <s v="59420, 59520, 59620, 59720, 59820, 59920, 60020, 60120, 60220, 60320, 60420, 60520, 60620, 60720, 60820, 60920, 61020, 61120, 61220, 61320, 61420, 61520, 61620, 61720, 61820, 61920, 62020, 62120, 62220, 62320, 62420"/>
    <s v="297410520, 297410620, 297410720, 297410820, 297410920, 297411020, 297411120, 297411220, 297411320, 297411420, 297411520, 297411620, 297411720, 297411820, 297411920, 297412020, 297412120, 297412220, 297412320, 297412420, 297412520, 297412620, 297412720, 297412820, 297412920, 297413020, 297413120, 297413220, 297413320, 297413420, 297413520"/>
    <s v="-0"/>
    <x v="0"/>
    <x v="11"/>
  </r>
  <r>
    <s v="3920"/>
    <s v="2020-10-23 00:00:00"/>
    <s v="2020-10-23 15:17:00"/>
    <s v="Gasto"/>
    <s v="Con Compromiso"/>
    <s v="009"/>
    <x v="7"/>
    <x v="8"/>
    <s v="SUELDO BÁSICO"/>
    <s v="Nación"/>
    <x v="0"/>
    <s v="CSF"/>
    <n v="46429074"/>
    <n v="0"/>
    <n v="46429074"/>
    <n v="0"/>
    <s v="CDP NÓMINA DE SUELDOS MES DE OCTUBRE DE 2020, TERRITORIAL CÓRDOBA."/>
    <s v="3920"/>
    <s v="10520, 10620"/>
    <s v="-0"/>
    <s v="59420, 59520, 59620, 59720, 59820, 59920, 60020, 60120, 60220, 60320, 60420, 60520, 60620, 60720, 60820, 60920, 61020, 61120, 61220, 61320, 61420, 61520, 61620, 61720, 61820, 61920, 62020, 62120, 62220, 62320, 62420"/>
    <s v="297410520, 297410620, 297410720, 297410820, 297410920, 297411020, 297411120, 297411220, 297411320, 297411420, 297411520, 297411620, 297411720, 297411820, 297411920, 297412020, 297412120, 297412220, 297412320, 297412420, 297412520, 297412620, 297412720, 297412820, 297412920, 297413020, 297413120, 297413220, 297413320, 297413420, 297413520"/>
    <s v="-0"/>
    <x v="0"/>
    <x v="11"/>
  </r>
  <r>
    <s v="3920"/>
    <s v="2020-10-23 00:00:00"/>
    <s v="2020-10-23 15:17:00"/>
    <s v="Gasto"/>
    <s v="Con Compromiso"/>
    <s v="009"/>
    <x v="7"/>
    <x v="4"/>
    <s v="PRIMA DE VACACIONES"/>
    <s v="Nación"/>
    <x v="0"/>
    <s v="CSF"/>
    <n v="926332"/>
    <n v="0"/>
    <n v="926332"/>
    <n v="0"/>
    <s v="CDP NÓMINA DE SUELDOS MES DE OCTUBRE DE 2020, TERRITORIAL CÓRDOBA."/>
    <s v="3920"/>
    <s v="10520, 10620"/>
    <s v="-0"/>
    <s v="59420, 59520, 59620, 59720, 59820, 59920, 60020, 60120, 60220, 60320, 60420, 60520, 60620, 60720, 60820, 60920, 61020, 61120, 61220, 61320, 61420, 61520, 61620, 61720, 61820, 61920, 62020, 62120, 62220, 62320, 62420"/>
    <s v="297410520, 297410620, 297410720, 297410820, 297410920, 297411020, 297411120, 297411220, 297411320, 297411420, 297411520, 297411620, 297411720, 297411820, 297411920, 297412020, 297412120, 297412220, 297412320, 297412420, 297412520, 297412620, 297412720, 297412820, 297412920, 297413020, 297413120, 297413220, 297413320, 297413420, 297413520"/>
    <s v="-0"/>
    <x v="0"/>
    <x v="11"/>
  </r>
  <r>
    <s v="3920"/>
    <s v="2020-10-23 00:00:00"/>
    <s v="2020-10-23 15:17:00"/>
    <s v="Gasto"/>
    <s v="Con Compromiso"/>
    <s v="009"/>
    <x v="7"/>
    <x v="6"/>
    <s v="SUBSIDIO DE ALIMENTACIÓN"/>
    <s v="Nación"/>
    <x v="0"/>
    <s v="CSF"/>
    <n v="1282301"/>
    <n v="0"/>
    <n v="1282301"/>
    <n v="0"/>
    <s v="CDP NÓMINA DE SUELDOS MES DE OCTUBRE DE 2020, TERRITORIAL CÓRDOBA."/>
    <s v="3920"/>
    <s v="10520, 10620"/>
    <s v="-0"/>
    <s v="59420, 59520, 59620, 59720, 59820, 59920, 60020, 60120, 60220, 60320, 60420, 60520, 60620, 60720, 60820, 60920, 61020, 61120, 61220, 61320, 61420, 61520, 61620, 61720, 61820, 61920, 62020, 62120, 62220, 62320, 62420"/>
    <s v="297410520, 297410620, 297410720, 297410820, 297410920, 297411020, 297411120, 297411220, 297411320, 297411420, 297411520, 297411620, 297411720, 297411820, 297411920, 297412020, 297412120, 297412220, 297412320, 297412420, 297412520, 297412620, 297412720, 297412820, 297412920, 297413020, 297413120, 297413220, 297413320, 297413420, 297413520"/>
    <s v="-0"/>
    <x v="0"/>
    <x v="11"/>
  </r>
  <r>
    <s v="3920"/>
    <s v="2020-10-23 00:00:00"/>
    <s v="2020-10-23 15:17:00"/>
    <s v="Gasto"/>
    <s v="Con Compromiso"/>
    <s v="009"/>
    <x v="7"/>
    <x v="7"/>
    <s v="BONIFICACIÓN ESPECIAL DE RECREACIÓN"/>
    <s v="Nación"/>
    <x v="0"/>
    <s v="CSF"/>
    <n v="98364"/>
    <n v="0"/>
    <n v="98364"/>
    <n v="0"/>
    <s v="CDP NÓMINA DE SUELDOS MES DE OCTUBRE DE 2020, TERRITORIAL CÓRDOBA."/>
    <s v="3920"/>
    <s v="10520, 10620"/>
    <s v="-0"/>
    <s v="59420, 59520, 59620, 59720, 59820, 59920, 60020, 60120, 60220, 60320, 60420, 60520, 60620, 60720, 60820, 60920, 61020, 61120, 61220, 61320, 61420, 61520, 61620, 61720, 61820, 61920, 62020, 62120, 62220, 62320, 62420"/>
    <s v="297410520, 297410620, 297410720, 297410820, 297410920, 297411020, 297411120, 297411220, 297411320, 297411420, 297411520, 297411620, 297411720, 297411820, 297411920, 297412020, 297412120, 297412220, 297412320, 297412420, 297412520, 297412620, 297412720, 297412820, 297412920, 297413020, 297413120, 297413220, 297413320, 297413420, 297413520"/>
    <s v="-0"/>
    <x v="0"/>
    <x v="11"/>
  </r>
  <r>
    <s v="3920"/>
    <s v="2020-10-23 00:00:00"/>
    <s v="2020-10-23 15:17:00"/>
    <s v="Gasto"/>
    <s v="Con Compromiso"/>
    <s v="009"/>
    <x v="7"/>
    <x v="9"/>
    <s v="BONIFICACIÓN POR SERVICIOS PRESTADOS"/>
    <s v="Nación"/>
    <x v="0"/>
    <s v="CSF"/>
    <n v="3037134"/>
    <n v="0"/>
    <n v="3037134"/>
    <n v="0"/>
    <s v="CDP NÓMINA DE SUELDOS MES DE OCTUBRE DE 2020, TERRITORIAL CÓRDOBA."/>
    <s v="3920"/>
    <s v="10520, 10620"/>
    <s v="-0"/>
    <s v="59420, 59520, 59620, 59720, 59820, 59920, 60020, 60120, 60220, 60320, 60420, 60520, 60620, 60720, 60820, 60920, 61020, 61120, 61220, 61320, 61420, 61520, 61620, 61720, 61820, 61920, 62020, 62120, 62220, 62320, 62420"/>
    <s v="297410520, 297410620, 297410720, 297410820, 297410920, 297411020, 297411120, 297411220, 297411320, 297411420, 297411520, 297411620, 297411720, 297411820, 297411920, 297412020, 297412120, 297412220, 297412320, 297412420, 297412520, 297412620, 297412720, 297412820, 297412920, 297413020, 297413120, 297413220, 297413320, 297413420, 297413520"/>
    <s v="-0"/>
    <x v="0"/>
    <x v="11"/>
  </r>
  <r>
    <s v="4020"/>
    <s v="2020-10-27 00:00:00"/>
    <s v="2020-10-27 08:08:00"/>
    <s v="Gasto"/>
    <s v="Con Compromiso"/>
    <s v="009"/>
    <x v="7"/>
    <x v="11"/>
    <s v="PENSIONES"/>
    <s v="Nación"/>
    <x v="0"/>
    <s v="CSF"/>
    <n v="6264100"/>
    <n v="0"/>
    <n v="6264100"/>
    <n v="0"/>
    <s v="CDP APORTES MES DE OCTUBRE DE 2020, TERRITORIAL CÓRDOBA."/>
    <s v="4020"/>
    <s v="11020"/>
    <s v="-0"/>
    <s v="62520, 62620, 62720, 62820, 62920, 63020, 63120, 63220, 63320, 63420, 63520, 63620, 63720, 63820"/>
    <s v="302257020, 302257120, 302257220, 302257320, 302257420, 302257520, 302257620, 302257720, 302257820, 302257920, 302258020, 302258120, 302258220, 302258320"/>
    <s v="-0"/>
    <x v="0"/>
    <x v="11"/>
  </r>
  <r>
    <s v="4020"/>
    <s v="2020-10-27 00:00:00"/>
    <s v="2020-10-27 08:08:00"/>
    <s v="Gasto"/>
    <s v="Con Compromiso"/>
    <s v="009"/>
    <x v="7"/>
    <x v="12"/>
    <s v="APORTES AL SENA"/>
    <s v="Nación"/>
    <x v="0"/>
    <s v="CSF"/>
    <n v="1091800"/>
    <n v="0"/>
    <n v="1091800"/>
    <n v="0"/>
    <s v="CDP APORTES MES DE OCTUBRE DE 2020, TERRITORIAL CÓRDOBA."/>
    <s v="4020"/>
    <s v="11020"/>
    <s v="-0"/>
    <s v="62520, 62620, 62720, 62820, 62920, 63020, 63120, 63220, 63320, 63420, 63520, 63620, 63720, 63820"/>
    <s v="302257020, 302257120, 302257220, 302257320, 302257420, 302257520, 302257620, 302257720, 302257820, 302257920, 302258020, 302258120, 302258220, 302258320"/>
    <s v="-0"/>
    <x v="0"/>
    <x v="11"/>
  </r>
  <r>
    <s v="4020"/>
    <s v="2020-10-27 00:00:00"/>
    <s v="2020-10-27 08:08:00"/>
    <s v="Gasto"/>
    <s v="Con Compromiso"/>
    <s v="009"/>
    <x v="7"/>
    <x v="13"/>
    <s v="SALUD"/>
    <s v="Nación"/>
    <x v="0"/>
    <s v="CSF"/>
    <n v="4437600"/>
    <n v="0"/>
    <n v="4437600"/>
    <n v="0"/>
    <s v="CDP APORTES MES DE OCTUBRE DE 2020, TERRITORIAL CÓRDOBA."/>
    <s v="4020"/>
    <s v="11020"/>
    <s v="-0"/>
    <s v="62520, 62620, 62720, 62820, 62920, 63020, 63120, 63220, 63320, 63420, 63520, 63620, 63720, 63820"/>
    <s v="302257020, 302257120, 302257220, 302257320, 302257420, 302257520, 302257620, 302257720, 302257820, 302257920, 302258020, 302258120, 302258220, 302258320"/>
    <s v="-0"/>
    <x v="0"/>
    <x v="11"/>
  </r>
  <r>
    <s v="4020"/>
    <s v="2020-10-27 00:00:00"/>
    <s v="2020-10-27 08:08:00"/>
    <s v="Gasto"/>
    <s v="Con Compromiso"/>
    <s v="009"/>
    <x v="7"/>
    <x v="16"/>
    <s v="CAJAS DE COMPENSACIÓN FAMILIAR"/>
    <s v="Nación"/>
    <x v="0"/>
    <s v="CSF"/>
    <n v="2182700"/>
    <n v="0"/>
    <n v="2182700"/>
    <n v="0"/>
    <s v="CDP APORTES MES DE OCTUBRE DE 2020, TERRITORIAL CÓRDOBA."/>
    <s v="4020"/>
    <s v="11020"/>
    <s v="-0"/>
    <s v="62520, 62620, 62720, 62820, 62920, 63020, 63120, 63220, 63320, 63420, 63520, 63620, 63720, 63820"/>
    <s v="302257020, 302257120, 302257220, 302257320, 302257420, 302257520, 302257620, 302257720, 302257820, 302257920, 302258020, 302258120, 302258220, 302258320"/>
    <s v="-0"/>
    <x v="0"/>
    <x v="11"/>
  </r>
  <r>
    <s v="4020"/>
    <s v="2020-10-27 00:00:00"/>
    <s v="2020-10-27 08:08:00"/>
    <s v="Gasto"/>
    <s v="Con Compromiso"/>
    <s v="009"/>
    <x v="7"/>
    <x v="15"/>
    <s v="APORTES GENERALES AL SISTEMA DE RIESGOS LABORALES"/>
    <s v="Nación"/>
    <x v="0"/>
    <s v="CSF"/>
    <n v="580800"/>
    <n v="0"/>
    <n v="580800"/>
    <n v="0"/>
    <s v="CDP APORTES MES DE OCTUBRE DE 2020, TERRITORIAL CÓRDOBA."/>
    <s v="4020"/>
    <s v="11020"/>
    <s v="-0"/>
    <s v="62520, 62620, 62720, 62820, 62920, 63020, 63120, 63220, 63320, 63420, 63520, 63620, 63720, 63820"/>
    <s v="302257020, 302257120, 302257220, 302257320, 302257420, 302257520, 302257620, 302257720, 302257820, 302257920, 302258020, 302258120, 302258220, 302258320"/>
    <s v="-0"/>
    <x v="0"/>
    <x v="11"/>
  </r>
  <r>
    <s v="4020"/>
    <s v="2020-10-27 00:00:00"/>
    <s v="2020-10-27 08:08:00"/>
    <s v="Gasto"/>
    <s v="Con Compromiso"/>
    <s v="009"/>
    <x v="7"/>
    <x v="14"/>
    <s v="APORTES AL ICBF"/>
    <s v="Nación"/>
    <x v="0"/>
    <s v="CSF"/>
    <n v="1637600"/>
    <n v="0"/>
    <n v="1637600"/>
    <n v="0"/>
    <s v="CDP APORTES MES DE OCTUBRE DE 2020, TERRITORIAL CÓRDOBA."/>
    <s v="4020"/>
    <s v="11020"/>
    <s v="-0"/>
    <s v="62520, 62620, 62720, 62820, 62920, 63020, 63120, 63220, 63320, 63420, 63520, 63620, 63720, 63820"/>
    <s v="302257020, 302257120, 302257220, 302257320, 302257420, 302257520, 302257620, 302257720, 302257820, 302257920, 302258020, 302258120, 302258220, 302258320"/>
    <s v="-0"/>
    <x v="0"/>
    <x v="11"/>
  </r>
  <r>
    <s v="4120"/>
    <s v="2020-10-27 00:00:00"/>
    <s v="2020-10-27 11:23:00"/>
    <s v="Gasto"/>
    <s v="Anulado"/>
    <s v="0200"/>
    <x v="7"/>
    <x v="27"/>
    <s v="ADQUISICIÓN DE BIENES Y SERVICIOS - SEDES MANTENIDAS - FORTALECIMIENTO DE LA INFRAESTRUCTURA FÍSICA DEL IGAC A NIVEL  NACIONAL"/>
    <s v="Nación"/>
    <x v="0"/>
    <s v="CSF"/>
    <n v="7748328"/>
    <n v="-7748328"/>
    <n v="0"/>
    <n v="0"/>
    <s v="ADQUISICIÓN E INSTALACIÓN DE DIVISIONES _x000a_DE VIDRIO LAMINA 3X3 INCOLORO, CON ESTRUCTURA DE ALUMINIO PARA LA ADECUACIÓN DE VENTANILLAS DE ATENCIÓN AL USUARIO PARA LA UOC SAN ANDRÉS."/>
    <s v="4120"/>
    <s v="-0"/>
    <s v="-0"/>
    <s v="-0"/>
    <s v="-0"/>
    <s v="-0"/>
    <x v="1"/>
    <x v="3"/>
  </r>
  <r>
    <s v="4220"/>
    <s v="2020-10-27 00:00:00"/>
    <s v="2020-10-27 12:28:00"/>
    <s v="Gasto"/>
    <s v="Con Compromiso"/>
    <s v="0200"/>
    <x v="7"/>
    <x v="27"/>
    <s v="ADQUISICIÓN DE BIENES Y SERVICIOS - SEDES MANTENIDAS - FORTALECIMIENTO DE LA INFRAESTRUCTURA FÍSICA DEL IGAC A NIVEL  NACIONAL"/>
    <s v="Nación"/>
    <x v="0"/>
    <s v="CSF"/>
    <n v="7748328"/>
    <n v="-3929856"/>
    <n v="3818472"/>
    <n v="0"/>
    <s v="CDP MANTENIMIENTO PREVENTIVO Y CORRECTIVO AIRES ACONDICIONADOS, TERRITORIAL CÓRDOBA."/>
    <s v="4220"/>
    <s v="11620"/>
    <s v="17520"/>
    <s v="73320, 79520"/>
    <s v="346759320, 384015520"/>
    <s v="-0"/>
    <x v="1"/>
    <x v="3"/>
  </r>
  <r>
    <s v="4320"/>
    <s v="2020-11-05 00:00:00"/>
    <s v="2020-11-05 11:42:00"/>
    <s v="Gasto"/>
    <s v="Con Compromiso"/>
    <s v="0300"/>
    <x v="7"/>
    <x v="40"/>
    <s v="ADQUISICIÓN DE BIENES Y SERVICIOS - SERVICIO DE APOYO TÉCNICO A LAS SOLICITUDES RECIBIDAS POR LA CANCILLERÍA EN TEMAS FRONTERIZOS - GENERACIÓN DE ESTUDIOS GEOGRÁFICOS E INVESTIGACIONES PARA LA CARACTERIZACIÓN, ANÁLISIS Y DELIMITACIÓN GEOGRÁFICA DEL T"/>
    <s v="Nación"/>
    <x v="0"/>
    <s v="CSF"/>
    <n v="645030"/>
    <n v="-600"/>
    <n v="644430"/>
    <n v="0"/>
    <s v="SOLICITUD DE CDP , VIÁTICOS DEL FUNCIONARIO JOSE DAVID GARCÍA MONTES, PARA TRANSPORTAR FUNCIONARIOS DE FRONTERAS Y LÍMITES DE ENTIDADES TERRITORIALES, A LA ZONA RURAL DE COTORRA (CÓRDOBA), DURANTE LOS DÍAS 5, 6, 7 y 8 de NOVIEMBRE DE 2020."/>
    <s v="4320"/>
    <s v="11720"/>
    <s v="16220"/>
    <s v="66120"/>
    <s v="313817520"/>
    <s v="120"/>
    <x v="1"/>
    <x v="8"/>
  </r>
  <r>
    <s v="4420"/>
    <s v="2020-11-12 00:00:00"/>
    <s v="2020-11-12 18:07:00"/>
    <s v="Gasto"/>
    <s v="Con Compromiso"/>
    <s v="0500"/>
    <x v="7"/>
    <x v="22"/>
    <s v="ADQUISICIÓN DE BIENES Y SERVICIOS - SERVICIO DE INFORMACIÓN CATASTRAL - ACTUALIZACIÓN  Y GESTIÓN CATASTRAL  NACIONAL"/>
    <s v="Nación"/>
    <x v="2"/>
    <s v="CSF"/>
    <n v="8385135"/>
    <n v="-372673"/>
    <n v="8012462"/>
    <n v="0"/>
    <s v="PRESTACIÓN DE SERVICIOS PERSONALES PARA REALIZAR ACTIVIDADES DE TOPOGRAFÍA EN LOS PROCESOS DE GESTIÓN CATASTRAL PARA RECTIFICACIÓN DE CABIDAS Y LINDEROS EN LA TERRITORIAL CÓRDOBA."/>
    <s v="4420"/>
    <s v="12120"/>
    <s v="20920"/>
    <s v="81120"/>
    <s v="392389020, 392581020"/>
    <s v="-0"/>
    <x v="1"/>
    <x v="1"/>
  </r>
  <r>
    <s v="4520"/>
    <s v="2020-11-23 00:00:00"/>
    <s v="2020-11-23 10:34:00"/>
    <s v="Gasto"/>
    <s v="Con Compromiso"/>
    <s v="009"/>
    <x v="7"/>
    <x v="30"/>
    <s v="PRIMA DE NAVIDAD"/>
    <s v="Nación"/>
    <x v="0"/>
    <s v="CSF"/>
    <n v="70731890"/>
    <n v="0"/>
    <n v="70731890"/>
    <n v="0"/>
    <s v="CDP PAGO NÓMINA MES DE NOVIEMBRE DE 2020 y PRIMA DE NAVIDAD, TERRITORIAL CÓRDOBA."/>
    <s v="4520"/>
    <s v="12320, 12420"/>
    <s v="-0"/>
    <s v="66520, 66620, 66720, 66820, 66920, 67020, 67120, 67220, 67320, 67420, 67520, 67620, 67720, 67820, 67920, 68020, 68120, 68220, 68320, 68420, 68520, 68620, 68720, 68820, 68920, 69020, 69120, 69220, 69320, 69420, 69520, 69620, 69720, 69820, 69920, 70020, 70120, 70220, 70320, 70420, 70520, 70620, 70720, 70820, 70920, 71020, 71120, 71220, 71320, 71420, 71520, 71620, 71720"/>
    <s v="333129820, 333130020, 333130120, 333130220, 333130320, 333130420, 333130520, 333130620, 333130820, 333130920, 333131020, 333131120, 333131220, 333131320, 333131420, 333131520, 333131620, 333131820, 333131920, 333132120, 333132220, 333132320, 333132420, 333132520, 333132720, 333132820, 333154120, 333154220, 333154320, 333154420, 333154520, 333154620, 333154720, 333154820, 333154920, 333155020, 333155120, 333155220, 333155320, 333155420, 333155520, 333155620, 333155720, 333155820, 333155920, 333156020, 333156120, 333156220, 333156320, 333156420, 333156520, 333156620, 333156720"/>
    <s v="-0"/>
    <x v="0"/>
    <x v="11"/>
  </r>
  <r>
    <s v="4520"/>
    <s v="2020-11-23 00:00:00"/>
    <s v="2020-11-23 10:34:00"/>
    <s v="Gasto"/>
    <s v="Con Compromiso"/>
    <s v="009"/>
    <x v="7"/>
    <x v="4"/>
    <s v="PRIMA DE VACACIONES"/>
    <s v="Nación"/>
    <x v="0"/>
    <s v="CSF"/>
    <n v="8402831"/>
    <n v="0"/>
    <n v="8402831"/>
    <n v="0"/>
    <s v="CDP PAGO NÓMINA MES DE NOVIEMBRE DE 2020 y PRIMA DE NAVIDAD, TERRITORIAL CÓRDOBA."/>
    <s v="4520"/>
    <s v="12320, 12420"/>
    <s v="-0"/>
    <s v="66520, 66620, 66720, 66820, 66920, 67020, 67120, 67220, 67320, 67420, 67520, 67620, 67720, 67820, 67920, 68020, 68120, 68220, 68320, 68420, 68520, 68620, 68720, 68820, 68920, 69020, 69120, 69220, 69320, 69420, 69520, 69620, 69720, 69820, 69920, 70020, 70120, 70220, 70320, 70420, 70520, 70620, 70720, 70820, 70920, 71020, 71120, 71220, 71320, 71420, 71520, 71620, 71720"/>
    <s v="333129820, 333130020, 333130120, 333130220, 333130320, 333130420, 333130520, 333130620, 333130820, 333130920, 333131020, 333131120, 333131220, 333131320, 333131420, 333131520, 333131620, 333131820, 333131920, 333132120, 333132220, 333132320, 333132420, 333132520, 333132720, 333132820, 333154120, 333154220, 333154320, 333154420, 333154520, 333154620, 333154720, 333154820, 333154920, 333155020, 333155120, 333155220, 333155320, 333155420, 333155520, 333155620, 333155720, 333155820, 333155920, 333156020, 333156120, 333156220, 333156320, 333156420, 333156520, 333156620, 333156720"/>
    <s v="-0"/>
    <x v="0"/>
    <x v="11"/>
  </r>
  <r>
    <s v="4520"/>
    <s v="2020-11-23 00:00:00"/>
    <s v="2020-11-23 10:34:00"/>
    <s v="Gasto"/>
    <s v="Con Compromiso"/>
    <s v="009"/>
    <x v="7"/>
    <x v="10"/>
    <s v="SUELDO DE VACACIONES"/>
    <s v="Nación"/>
    <x v="0"/>
    <s v="CSF"/>
    <n v="8815877"/>
    <n v="0"/>
    <n v="8815877"/>
    <n v="0"/>
    <s v="CDP PAGO NÓMINA MES DE NOVIEMBRE DE 2020 y PRIMA DE NAVIDAD, TERRITORIAL CÓRDOBA."/>
    <s v="4520"/>
    <s v="12320, 12420"/>
    <s v="-0"/>
    <s v="66520, 66620, 66720, 66820, 66920, 67020, 67120, 67220, 67320, 67420, 67520, 67620, 67720, 67820, 67920, 68020, 68120, 68220, 68320, 68420, 68520, 68620, 68720, 68820, 68920, 69020, 69120, 69220, 69320, 69420, 69520, 69620, 69720, 69820, 69920, 70020, 70120, 70220, 70320, 70420, 70520, 70620, 70720, 70820, 70920, 71020, 71120, 71220, 71320, 71420, 71520, 71620, 71720"/>
    <s v="333129820, 333130020, 333130120, 333130220, 333130320, 333130420, 333130520, 333130620, 333130820, 333130920, 333131020, 333131120, 333131220, 333131320, 333131420, 333131520, 333131620, 333131820, 333131920, 333132120, 333132220, 333132320, 333132420, 333132520, 333132720, 333132820, 333154120, 333154220, 333154320, 333154420, 333154520, 333154620, 333154720, 333154820, 333154920, 333155020, 333155120, 333155220, 333155320, 333155420, 333155520, 333155620, 333155720, 333155820, 333155920, 333156020, 333156120, 333156220, 333156320, 333156420, 333156520, 333156620, 333156720"/>
    <s v="-0"/>
    <x v="0"/>
    <x v="11"/>
  </r>
  <r>
    <s v="4520"/>
    <s v="2020-11-23 00:00:00"/>
    <s v="2020-11-23 10:34:00"/>
    <s v="Gasto"/>
    <s v="Con Compromiso"/>
    <s v="009"/>
    <x v="7"/>
    <x v="5"/>
    <s v="PRIMA TÉCNICA NO SALARIAL"/>
    <s v="Nación"/>
    <x v="0"/>
    <s v="CSF"/>
    <n v="2354967"/>
    <n v="0"/>
    <n v="2354967"/>
    <n v="0"/>
    <s v="CDP PAGO NÓMINA MES DE NOVIEMBRE DE 2020 y PRIMA DE NAVIDAD, TERRITORIAL CÓRDOBA."/>
    <s v="4520"/>
    <s v="12320, 12420"/>
    <s v="-0"/>
    <s v="66520, 66620, 66720, 66820, 66920, 67020, 67120, 67220, 67320, 67420, 67520, 67620, 67720, 67820, 67920, 68020, 68120, 68220, 68320, 68420, 68520, 68620, 68720, 68820, 68920, 69020, 69120, 69220, 69320, 69420, 69520, 69620, 69720, 69820, 69920, 70020, 70120, 70220, 70320, 70420, 70520, 70620, 70720, 70820, 70920, 71020, 71120, 71220, 71320, 71420, 71520, 71620, 71720"/>
    <s v="333129820, 333130020, 333130120, 333130220, 333130320, 333130420, 333130520, 333130620, 333130820, 333130920, 333131020, 333131120, 333131220, 333131320, 333131420, 333131520, 333131620, 333131820, 333131920, 333132120, 333132220, 333132320, 333132420, 333132520, 333132720, 333132820, 333154120, 333154220, 333154320, 333154420, 333154520, 333154620, 333154720, 333154820, 333154920, 333155020, 333155120, 333155220, 333155320, 333155420, 333155520, 333155620, 333155720, 333155820, 333155920, 333156020, 333156120, 333156220, 333156320, 333156420, 333156520, 333156620, 333156720"/>
    <s v="-0"/>
    <x v="0"/>
    <x v="11"/>
  </r>
  <r>
    <s v="4520"/>
    <s v="2020-11-23 00:00:00"/>
    <s v="2020-11-23 10:34:00"/>
    <s v="Gasto"/>
    <s v="Con Compromiso"/>
    <s v="009"/>
    <x v="7"/>
    <x v="8"/>
    <s v="SUELDO BÁSICO"/>
    <s v="Nación"/>
    <x v="0"/>
    <s v="CSF"/>
    <n v="46184177"/>
    <n v="0"/>
    <n v="46184177"/>
    <n v="0"/>
    <s v="CDP PAGO NÓMINA MES DE NOVIEMBRE DE 2020 y PRIMA DE NAVIDAD, TERRITORIAL CÓRDOBA."/>
    <s v="4520"/>
    <s v="12320, 12420"/>
    <s v="-0"/>
    <s v="66520, 66620, 66720, 66820, 66920, 67020, 67120, 67220, 67320, 67420, 67520, 67620, 67720, 67820, 67920, 68020, 68120, 68220, 68320, 68420, 68520, 68620, 68720, 68820, 68920, 69020, 69120, 69220, 69320, 69420, 69520, 69620, 69720, 69820, 69920, 70020, 70120, 70220, 70320, 70420, 70520, 70620, 70720, 70820, 70920, 71020, 71120, 71220, 71320, 71420, 71520, 71620, 71720"/>
    <s v="333129820, 333130020, 333130120, 333130220, 333130320, 333130420, 333130520, 333130620, 333130820, 333130920, 333131020, 333131120, 333131220, 333131320, 333131420, 333131520, 333131620, 333131820, 333131920, 333132120, 333132220, 333132320, 333132420, 333132520, 333132720, 333132820, 333154120, 333154220, 333154320, 333154420, 333154520, 333154620, 333154720, 333154820, 333154920, 333155020, 333155120, 333155220, 333155320, 333155420, 333155520, 333155620, 333155720, 333155820, 333155920, 333156020, 333156120, 333156220, 333156320, 333156420, 333156520, 333156620, 333156720"/>
    <s v="-0"/>
    <x v="0"/>
    <x v="11"/>
  </r>
  <r>
    <s v="4520"/>
    <s v="2020-11-23 00:00:00"/>
    <s v="2020-11-23 10:34:00"/>
    <s v="Gasto"/>
    <s v="Con Compromiso"/>
    <s v="009"/>
    <x v="7"/>
    <x v="6"/>
    <s v="SUBSIDIO DE ALIMENTACIÓN"/>
    <s v="Nación"/>
    <x v="0"/>
    <s v="CSF"/>
    <n v="1273488"/>
    <n v="0"/>
    <n v="1273488"/>
    <n v="0"/>
    <s v="CDP PAGO NÓMINA MES DE NOVIEMBRE DE 2020 y PRIMA DE NAVIDAD, TERRITORIAL CÓRDOBA."/>
    <s v="4520"/>
    <s v="12320, 12420"/>
    <s v="-0"/>
    <s v="66520, 66620, 66720, 66820, 66920, 67020, 67120, 67220, 67320, 67420, 67520, 67620, 67720, 67820, 67920, 68020, 68120, 68220, 68320, 68420, 68520, 68620, 68720, 68820, 68920, 69020, 69120, 69220, 69320, 69420, 69520, 69620, 69720, 69820, 69920, 70020, 70120, 70220, 70320, 70420, 70520, 70620, 70720, 70820, 70920, 71020, 71120, 71220, 71320, 71420, 71520, 71620, 71720"/>
    <s v="333129820, 333130020, 333130120, 333130220, 333130320, 333130420, 333130520, 333130620, 333130820, 333130920, 333131020, 333131120, 333131220, 333131320, 333131420, 333131520, 333131620, 333131820, 333131920, 333132120, 333132220, 333132320, 333132420, 333132520, 333132720, 333132820, 333154120, 333154220, 333154320, 333154420, 333154520, 333154620, 333154720, 333154820, 333154920, 333155020, 333155120, 333155220, 333155320, 333155420, 333155520, 333155620, 333155720, 333155820, 333155920, 333156020, 333156120, 333156220, 333156320, 333156420, 333156520, 333156620, 333156720"/>
    <s v="-0"/>
    <x v="0"/>
    <x v="11"/>
  </r>
  <r>
    <s v="4520"/>
    <s v="2020-11-23 00:00:00"/>
    <s v="2020-11-23 10:34:00"/>
    <s v="Gasto"/>
    <s v="Con Compromiso"/>
    <s v="009"/>
    <x v="7"/>
    <x v="28"/>
    <s v="AUXILIO DE CONECTIVIDAD DIGITAL"/>
    <s v="Nación"/>
    <x v="0"/>
    <s v="CSF"/>
    <n v="1775946"/>
    <n v="0"/>
    <n v="1775946"/>
    <n v="0"/>
    <s v="CDP PAGO NÓMINA MES DE NOVIEMBRE DE 2020 y PRIMA DE NAVIDAD, TERRITORIAL CÓRDOBA."/>
    <s v="4520"/>
    <s v="12320, 12420"/>
    <s v="-0"/>
    <s v="66520, 66620, 66720, 66820, 66920, 67020, 67120, 67220, 67320, 67420, 67520, 67620, 67720, 67820, 67920, 68020, 68120, 68220, 68320, 68420, 68520, 68620, 68720, 68820, 68920, 69020, 69120, 69220, 69320, 69420, 69520, 69620, 69720, 69820, 69920, 70020, 70120, 70220, 70320, 70420, 70520, 70620, 70720, 70820, 70920, 71020, 71120, 71220, 71320, 71420, 71520, 71620, 71720"/>
    <s v="333129820, 333130020, 333130120, 333130220, 333130320, 333130420, 333130520, 333130620, 333130820, 333130920, 333131020, 333131120, 333131220, 333131320, 333131420, 333131520, 333131620, 333131820, 333131920, 333132120, 333132220, 333132320, 333132420, 333132520, 333132720, 333132820, 333154120, 333154220, 333154320, 333154420, 333154520, 333154620, 333154720, 333154820, 333154920, 333155020, 333155120, 333155220, 333155320, 333155420, 333155520, 333155620, 333155720, 333155820, 333155920, 333156020, 333156120, 333156220, 333156320, 333156420, 333156520, 333156620, 333156720"/>
    <s v="-0"/>
    <x v="0"/>
    <x v="11"/>
  </r>
  <r>
    <s v="4520"/>
    <s v="2020-11-23 00:00:00"/>
    <s v="2020-11-23 10:34:00"/>
    <s v="Gasto"/>
    <s v="Con Compromiso"/>
    <s v="009"/>
    <x v="7"/>
    <x v="9"/>
    <s v="BONIFICACIÓN POR SERVICIOS PRESTADOS"/>
    <s v="Nación"/>
    <x v="0"/>
    <s v="CSF"/>
    <n v="1452402"/>
    <n v="0"/>
    <n v="1452402"/>
    <n v="0"/>
    <s v="CDP PAGO NÓMINA MES DE NOVIEMBRE DE 2020 y PRIMA DE NAVIDAD, TERRITORIAL CÓRDOBA."/>
    <s v="4520"/>
    <s v="12320, 12420"/>
    <s v="-0"/>
    <s v="66520, 66620, 66720, 66820, 66920, 67020, 67120, 67220, 67320, 67420, 67520, 67620, 67720, 67820, 67920, 68020, 68120, 68220, 68320, 68420, 68520, 68620, 68720, 68820, 68920, 69020, 69120, 69220, 69320, 69420, 69520, 69620, 69720, 69820, 69920, 70020, 70120, 70220, 70320, 70420, 70520, 70620, 70720, 70820, 70920, 71020, 71120, 71220, 71320, 71420, 71520, 71620, 71720"/>
    <s v="333129820, 333130020, 333130120, 333130220, 333130320, 333130420, 333130520, 333130620, 333130820, 333130920, 333131020, 333131120, 333131220, 333131320, 333131420, 333131520, 333131620, 333131820, 333131920, 333132120, 333132220, 333132320, 333132420, 333132520, 333132720, 333132820, 333154120, 333154220, 333154320, 333154420, 333154520, 333154620, 333154720, 333154820, 333154920, 333155020, 333155120, 333155220, 333155320, 333155420, 333155520, 333155620, 333155720, 333155820, 333155920, 333156020, 333156120, 333156220, 333156320, 333156420, 333156520, 333156620, 333156720"/>
    <s v="-0"/>
    <x v="0"/>
    <x v="11"/>
  </r>
  <r>
    <s v="4520"/>
    <s v="2020-11-23 00:00:00"/>
    <s v="2020-11-23 10:34:00"/>
    <s v="Gasto"/>
    <s v="Con Compromiso"/>
    <s v="009"/>
    <x v="7"/>
    <x v="7"/>
    <s v="BONIFICACIÓN ESPECIAL DE RECREACIÓN"/>
    <s v="Nación"/>
    <x v="0"/>
    <s v="CSF"/>
    <n v="632061"/>
    <n v="0"/>
    <n v="632061"/>
    <n v="0"/>
    <s v="CDP PAGO NÓMINA MES DE NOVIEMBRE DE 2020 y PRIMA DE NAVIDAD, TERRITORIAL CÓRDOBA."/>
    <s v="4520"/>
    <s v="12320, 12420"/>
    <s v="-0"/>
    <s v="66520, 66620, 66720, 66820, 66920, 67020, 67120, 67220, 67320, 67420, 67520, 67620, 67720, 67820, 67920, 68020, 68120, 68220, 68320, 68420, 68520, 68620, 68720, 68820, 68920, 69020, 69120, 69220, 69320, 69420, 69520, 69620, 69720, 69820, 69920, 70020, 70120, 70220, 70320, 70420, 70520, 70620, 70720, 70820, 70920, 71020, 71120, 71220, 71320, 71420, 71520, 71620, 71720"/>
    <s v="333129820, 333130020, 333130120, 333130220, 333130320, 333130420, 333130520, 333130620, 333130820, 333130920, 333131020, 333131120, 333131220, 333131320, 333131420, 333131520, 333131620, 333131820, 333131920, 333132120, 333132220, 333132320, 333132420, 333132520, 333132720, 333132820, 333154120, 333154220, 333154320, 333154420, 333154520, 333154620, 333154720, 333154820, 333154920, 333155020, 333155120, 333155220, 333155320, 333155420, 333155520, 333155620, 333155720, 333155820, 333155920, 333156020, 333156120, 333156220, 333156320, 333156420, 333156520, 333156620, 333156720"/>
    <s v="-0"/>
    <x v="0"/>
    <x v="11"/>
  </r>
  <r>
    <s v="4620"/>
    <s v="2020-11-24 00:00:00"/>
    <s v="2020-11-24 20:38:00"/>
    <s v="Gasto"/>
    <s v="Con Compromiso"/>
    <s v="009"/>
    <x v="7"/>
    <x v="16"/>
    <s v="CAJAS DE COMPENSACIÓN FAMILIAR"/>
    <s v="Nación"/>
    <x v="0"/>
    <s v="CSF"/>
    <n v="2408100"/>
    <n v="0"/>
    <n v="2408100"/>
    <n v="0"/>
    <s v="CDP APORTES MES DE NOVIEMBRE DE 2020, TERRITORIAL CÓRDOBA."/>
    <s v="4620"/>
    <s v="12520"/>
    <s v="-0"/>
    <s v="71820, 71920, 72020, 72120, 72220, 72320, 72420, 72520, 72620, 72720, 72820, 72920, 73020, 73120"/>
    <s v="338120020, 338120120, 338120220, 338120320, 338120420, 338120520, 338120620, 338120720, 338120820, 338120920, 338121020, 338121120, 338121220, 338121320"/>
    <s v="-0"/>
    <x v="0"/>
    <x v="11"/>
  </r>
  <r>
    <s v="4620"/>
    <s v="2020-11-24 00:00:00"/>
    <s v="2020-11-24 20:38:00"/>
    <s v="Gasto"/>
    <s v="Con Compromiso"/>
    <s v="009"/>
    <x v="7"/>
    <x v="13"/>
    <s v="SALUD"/>
    <s v="Nación"/>
    <x v="0"/>
    <s v="CSF"/>
    <n v="4297700"/>
    <n v="0"/>
    <n v="4297700"/>
    <n v="0"/>
    <s v="CDP APORTES MES DE NOVIEMBRE DE 2020, TERRITORIAL CÓRDOBA."/>
    <s v="4620"/>
    <s v="12520"/>
    <s v="-0"/>
    <s v="71820, 71920, 72020, 72120, 72220, 72320, 72420, 72520, 72620, 72720, 72820, 72920, 73020, 73120"/>
    <s v="338120020, 338120120, 338120220, 338120320, 338120420, 338120520, 338120620, 338120720, 338120820, 338120920, 338121020, 338121120, 338121220, 338121320"/>
    <s v="-0"/>
    <x v="0"/>
    <x v="11"/>
  </r>
  <r>
    <s v="4620"/>
    <s v="2020-11-24 00:00:00"/>
    <s v="2020-11-24 20:38:00"/>
    <s v="Gasto"/>
    <s v="Con Compromiso"/>
    <s v="009"/>
    <x v="7"/>
    <x v="15"/>
    <s v="APORTES GENERALES AL SISTEMA DE RIESGOS LABORALES"/>
    <s v="Nación"/>
    <x v="0"/>
    <s v="CSF"/>
    <n v="548200"/>
    <n v="0"/>
    <n v="548200"/>
    <n v="0"/>
    <s v="CDP APORTES MES DE NOVIEMBRE DE 2020, TERRITORIAL CÓRDOBA."/>
    <s v="4620"/>
    <s v="12520"/>
    <s v="-0"/>
    <s v="71820, 71920, 72020, 72120, 72220, 72320, 72420, 72520, 72620, 72720, 72820, 72920, 73020, 73120"/>
    <s v="338120020, 338120120, 338120220, 338120320, 338120420, 338120520, 338120620, 338120720, 338120820, 338120920, 338121020, 338121120, 338121220, 338121320"/>
    <s v="-0"/>
    <x v="0"/>
    <x v="11"/>
  </r>
  <r>
    <s v="4620"/>
    <s v="2020-11-24 00:00:00"/>
    <s v="2020-11-24 20:38:00"/>
    <s v="Gasto"/>
    <s v="Con Compromiso"/>
    <s v="009"/>
    <x v="7"/>
    <x v="12"/>
    <s v="APORTES AL SENA"/>
    <s v="Nación"/>
    <x v="0"/>
    <s v="CSF"/>
    <n v="1204300"/>
    <n v="0"/>
    <n v="1204300"/>
    <n v="0"/>
    <s v="CDP APORTES MES DE NOVIEMBRE DE 2020, TERRITORIAL CÓRDOBA."/>
    <s v="4620"/>
    <s v="12520"/>
    <s v="-0"/>
    <s v="71820, 71920, 72020, 72120, 72220, 72320, 72420, 72520, 72620, 72720, 72820, 72920, 73020, 73120"/>
    <s v="338120020, 338120120, 338120220, 338120320, 338120420, 338120520, 338120620, 338120720, 338120820, 338120920, 338121020, 338121120, 338121220, 338121320"/>
    <s v="-0"/>
    <x v="0"/>
    <x v="11"/>
  </r>
  <r>
    <s v="4620"/>
    <s v="2020-11-24 00:00:00"/>
    <s v="2020-11-24 20:38:00"/>
    <s v="Gasto"/>
    <s v="Con Compromiso"/>
    <s v="009"/>
    <x v="7"/>
    <x v="11"/>
    <s v="PENSIONES"/>
    <s v="Nación"/>
    <x v="0"/>
    <s v="CSF"/>
    <n v="6066800"/>
    <n v="0"/>
    <n v="6066800"/>
    <n v="0"/>
    <s v="CDP APORTES MES DE NOVIEMBRE DE 2020, TERRITORIAL CÓRDOBA."/>
    <s v="4620"/>
    <s v="12520"/>
    <s v="-0"/>
    <s v="71820, 71920, 72020, 72120, 72220, 72320, 72420, 72520, 72620, 72720, 72820, 72920, 73020, 73120"/>
    <s v="338120020, 338120120, 338120220, 338120320, 338120420, 338120520, 338120620, 338120720, 338120820, 338120920, 338121020, 338121120, 338121220, 338121320"/>
    <s v="-0"/>
    <x v="0"/>
    <x v="11"/>
  </r>
  <r>
    <s v="4620"/>
    <s v="2020-11-24 00:00:00"/>
    <s v="2020-11-24 20:38:00"/>
    <s v="Gasto"/>
    <s v="Con Compromiso"/>
    <s v="009"/>
    <x v="7"/>
    <x v="14"/>
    <s v="APORTES AL ICBF"/>
    <s v="Nación"/>
    <x v="0"/>
    <s v="CSF"/>
    <n v="1806700"/>
    <n v="0"/>
    <n v="1806700"/>
    <n v="0"/>
    <s v="CDP APORTES MES DE NOVIEMBRE DE 2020, TERRITORIAL CÓRDOBA."/>
    <s v="4620"/>
    <s v="12520"/>
    <s v="-0"/>
    <s v="71820, 71920, 72020, 72120, 72220, 72320, 72420, 72520, 72620, 72720, 72820, 72920, 73020, 73120"/>
    <s v="338120020, 338120120, 338120220, 338120320, 338120420, 338120520, 338120620, 338120720, 338120820, 338120920, 338121020, 338121120, 338121220, 338121320"/>
    <s v="-0"/>
    <x v="0"/>
    <x v="11"/>
  </r>
  <r>
    <s v="4720"/>
    <s v="2020-12-18 00:00:00"/>
    <s v="2020-12-18 16:24:00"/>
    <s v="Gasto"/>
    <s v="Con Compromiso"/>
    <s v="009"/>
    <x v="7"/>
    <x v="41"/>
    <s v="HORAS EXTRAS, DOMINICALES, FESTIVOS Y RECARGOS"/>
    <s v="Nación"/>
    <x v="0"/>
    <s v="CSF"/>
    <n v="124631"/>
    <n v="0"/>
    <n v="124631"/>
    <n v="0"/>
    <s v="CDP NÓMINA MES DE DICIEMBRE DE 2020, TERRITORIAL CÓRDOBA"/>
    <s v="4720"/>
    <s v="13020, 13120"/>
    <s v="-0"/>
    <s v="75920, 76020, 76120, 76220, 76320, 76420, 76520, 76620, 76720, 76820, 76920, 77020, 77120, 77220, 77320, 77420, 77520, 77620, 77720, 77820, 77920, 78020, 78120, 78220, 78320, 78420, 78520, 78620"/>
    <s v="373149620, 373149720, 373149820, 373149920, 373150020, 373150120, 373150220, 373150320, 373150420, 373150520, 373150620, 373150720, 373150820, 373150920, 373151020, 373151120, 373151220, 373151320, 373151420, 373151520, 373151620, 373151720, 373151820, 373151920, 373152020, 373152120, 373152220, 373152320"/>
    <s v="-0"/>
    <x v="0"/>
    <x v="11"/>
  </r>
  <r>
    <s v="4720"/>
    <s v="2020-12-18 00:00:00"/>
    <s v="2020-12-18 16:24:00"/>
    <s v="Gasto"/>
    <s v="Con Compromiso"/>
    <s v="009"/>
    <x v="7"/>
    <x v="4"/>
    <s v="PRIMA DE VACACIONES"/>
    <s v="Nación"/>
    <x v="0"/>
    <s v="CSF"/>
    <n v="1113654"/>
    <n v="0"/>
    <n v="1113654"/>
    <n v="0"/>
    <s v="CDP NÓMINA MES DE DICIEMBRE DE 2020, TERRITORIAL CÓRDOBA"/>
    <s v="4720"/>
    <s v="13020, 13120"/>
    <s v="-0"/>
    <s v="75920, 76020, 76120, 76220, 76320, 76420, 76520, 76620, 76720, 76820, 76920, 77020, 77120, 77220, 77320, 77420, 77520, 77620, 77720, 77820, 77920, 78020, 78120, 78220, 78320, 78420, 78520, 78620"/>
    <s v="373149620, 373149720, 373149820, 373149920, 373150020, 373150120, 373150220, 373150320, 373150420, 373150520, 373150620, 373150720, 373150820, 373150920, 373151020, 373151120, 373151220, 373151320, 373151420, 373151520, 373151620, 373151720, 373151820, 373151920, 373152020, 373152120, 373152220, 373152320"/>
    <s v="-0"/>
    <x v="0"/>
    <x v="11"/>
  </r>
  <r>
    <s v="4720"/>
    <s v="2020-12-18 00:00:00"/>
    <s v="2020-12-18 16:24:00"/>
    <s v="Gasto"/>
    <s v="Con Compromiso"/>
    <s v="009"/>
    <x v="7"/>
    <x v="7"/>
    <s v="BONIFICACIÓN ESPECIAL DE RECREACIÓN"/>
    <s v="Nación"/>
    <x v="0"/>
    <s v="CSF"/>
    <n v="76696"/>
    <n v="0"/>
    <n v="76696"/>
    <n v="0"/>
    <s v="CDP NÓMINA MES DE DICIEMBRE DE 2020, TERRITORIAL CÓRDOBA"/>
    <s v="4720"/>
    <s v="13020, 13120"/>
    <s v="-0"/>
    <s v="75920, 76020, 76120, 76220, 76320, 76420, 76520, 76620, 76720, 76820, 76920, 77020, 77120, 77220, 77320, 77420, 77520, 77620, 77720, 77820, 77920, 78020, 78120, 78220, 78320, 78420, 78520, 78620"/>
    <s v="373149620, 373149720, 373149820, 373149920, 373150020, 373150120, 373150220, 373150320, 373150420, 373150520, 373150620, 373150720, 373150820, 373150920, 373151020, 373151120, 373151220, 373151320, 373151420, 373151520, 373151620, 373151720, 373151820, 373151920, 373152020, 373152120, 373152220, 373152320"/>
    <s v="-0"/>
    <x v="0"/>
    <x v="11"/>
  </r>
  <r>
    <s v="4720"/>
    <s v="2020-12-18 00:00:00"/>
    <s v="2020-12-18 16:24:00"/>
    <s v="Gasto"/>
    <s v="Con Compromiso"/>
    <s v="009"/>
    <x v="7"/>
    <x v="6"/>
    <s v="SUBSIDIO DE ALIMENTACIÓN"/>
    <s v="Nación"/>
    <x v="0"/>
    <s v="CSF"/>
    <n v="1231627"/>
    <n v="0"/>
    <n v="1231627"/>
    <n v="0"/>
    <s v="CDP NÓMINA MES DE DICIEMBRE DE 2020, TERRITORIAL CÓRDOBA"/>
    <s v="4720"/>
    <s v="13020, 13120"/>
    <s v="-0"/>
    <s v="75920, 76020, 76120, 76220, 76320, 76420, 76520, 76620, 76720, 76820, 76920, 77020, 77120, 77220, 77320, 77420, 77520, 77620, 77720, 77820, 77920, 78020, 78120, 78220, 78320, 78420, 78520, 78620"/>
    <s v="373149620, 373149720, 373149820, 373149920, 373150020, 373150120, 373150220, 373150320, 373150420, 373150520, 373150620, 373150720, 373150820, 373150920, 373151020, 373151120, 373151220, 373151320, 373151420, 373151520, 373151620, 373151720, 373151820, 373151920, 373152020, 373152120, 373152220, 373152320"/>
    <s v="-0"/>
    <x v="0"/>
    <x v="11"/>
  </r>
  <r>
    <s v="4720"/>
    <s v="2020-12-18 00:00:00"/>
    <s v="2020-12-18 16:24:00"/>
    <s v="Gasto"/>
    <s v="Con Compromiso"/>
    <s v="009"/>
    <x v="7"/>
    <x v="28"/>
    <s v="AUXILIO DE CONECTIVIDAD DIGITAL"/>
    <s v="Nación"/>
    <x v="0"/>
    <s v="CSF"/>
    <n v="1710805"/>
    <n v="0"/>
    <n v="1710805"/>
    <n v="0"/>
    <s v="CDP NÓMINA MES DE DICIEMBRE DE 2020, TERRITORIAL CÓRDOBA"/>
    <s v="4720"/>
    <s v="13020, 13120"/>
    <s v="-0"/>
    <s v="75920, 76020, 76120, 76220, 76320, 76420, 76520, 76620, 76720, 76820, 76920, 77020, 77120, 77220, 77320, 77420, 77520, 77620, 77720, 77820, 77920, 78020, 78120, 78220, 78320, 78420, 78520, 78620"/>
    <s v="373149620, 373149720, 373149820, 373149920, 373150020, 373150120, 373150220, 373150320, 373150420, 373150520, 373150620, 373150720, 373150820, 373150920, 373151020, 373151120, 373151220, 373151320, 373151420, 373151520, 373151620, 373151720, 373151820, 373151920, 373152020, 373152120, 373152220, 373152320"/>
    <s v="-0"/>
    <x v="0"/>
    <x v="11"/>
  </r>
  <r>
    <s v="4720"/>
    <s v="2020-12-18 00:00:00"/>
    <s v="2020-12-18 16:24:00"/>
    <s v="Gasto"/>
    <s v="Con Compromiso"/>
    <s v="009"/>
    <x v="7"/>
    <x v="8"/>
    <s v="SUELDO BÁSICO"/>
    <s v="Nación"/>
    <x v="0"/>
    <s v="CSF"/>
    <n v="44476843"/>
    <n v="0"/>
    <n v="44476843"/>
    <n v="0"/>
    <s v="CDP NÓMINA MES DE DICIEMBRE DE 2020, TERRITORIAL CÓRDOBA"/>
    <s v="4720"/>
    <s v="13020, 13120"/>
    <s v="-0"/>
    <s v="75920, 76020, 76120, 76220, 76320, 76420, 76520, 76620, 76720, 76820, 76920, 77020, 77120, 77220, 77320, 77420, 77520, 77620, 77720, 77820, 77920, 78020, 78120, 78220, 78320, 78420, 78520, 78620"/>
    <s v="373149620, 373149720, 373149820, 373149920, 373150020, 373150120, 373150220, 373150320, 373150420, 373150520, 373150620, 373150720, 373150820, 373150920, 373151020, 373151120, 373151220, 373151320, 373151420, 373151520, 373151620, 373151720, 373151820, 373151920, 373152020, 373152120, 373152220, 373152320"/>
    <s v="-0"/>
    <x v="0"/>
    <x v="11"/>
  </r>
  <r>
    <s v="4720"/>
    <s v="2020-12-18 00:00:00"/>
    <s v="2020-12-18 16:24:00"/>
    <s v="Gasto"/>
    <s v="Con Compromiso"/>
    <s v="009"/>
    <x v="7"/>
    <x v="10"/>
    <s v="SUELDO DE VACACIONES"/>
    <s v="Nación"/>
    <x v="0"/>
    <s v="CSF"/>
    <n v="1088906"/>
    <n v="0"/>
    <n v="1088906"/>
    <n v="0"/>
    <s v="CDP NÓMINA MES DE DICIEMBRE DE 2020, TERRITORIAL CÓRDOBA"/>
    <s v="4720"/>
    <s v="13020, 13120"/>
    <s v="-0"/>
    <s v="75920, 76020, 76120, 76220, 76320, 76420, 76520, 76620, 76720, 76820, 76920, 77020, 77120, 77220, 77320, 77420, 77520, 77620, 77720, 77820, 77920, 78020, 78120, 78220, 78320, 78420, 78520, 78620"/>
    <s v="373149620, 373149720, 373149820, 373149920, 373150020, 373150120, 373150220, 373150320, 373150420, 373150520, 373150620, 373150720, 373150820, 373150920, 373151020, 373151120, 373151220, 373151320, 373151420, 373151520, 373151620, 373151720, 373151820, 373151920, 373152020, 373152120, 373152220, 373152320"/>
    <s v="-0"/>
    <x v="0"/>
    <x v="11"/>
  </r>
  <r>
    <s v="4720"/>
    <s v="2020-12-18 00:00:00"/>
    <s v="2020-12-18 16:24:00"/>
    <s v="Gasto"/>
    <s v="Con Compromiso"/>
    <s v="009"/>
    <x v="7"/>
    <x v="5"/>
    <s v="PRIMA TÉCNICA NO SALARIAL"/>
    <s v="Nación"/>
    <x v="0"/>
    <s v="CSF"/>
    <n v="2354967"/>
    <n v="0"/>
    <n v="2354967"/>
    <n v="0"/>
    <s v="CDP NÓMINA MES DE DICIEMBRE DE 2020, TERRITORIAL CÓRDOBA"/>
    <s v="4720"/>
    <s v="13020, 13120"/>
    <s v="-0"/>
    <s v="75920, 76020, 76120, 76220, 76320, 76420, 76520, 76620, 76720, 76820, 76920, 77020, 77120, 77220, 77320, 77420, 77520, 77620, 77720, 77820, 77920, 78020, 78120, 78220, 78320, 78420, 78520, 78620"/>
    <s v="373149620, 373149720, 373149820, 373149920, 373150020, 373150120, 373150220, 373150320, 373150420, 373150520, 373150620, 373150720, 373150820, 373150920, 373151020, 373151120, 373151220, 373151320, 373151420, 373151520, 373151620, 373151720, 373151820, 373151920, 373152020, 373152120, 373152220, 373152320"/>
    <s v="-0"/>
    <x v="0"/>
    <x v="11"/>
  </r>
  <r>
    <s v="4820"/>
    <s v="2020-12-24 00:00:00"/>
    <s v="2020-12-24 13:29:00"/>
    <s v="Gasto"/>
    <s v="Con Compromiso"/>
    <s v="009"/>
    <x v="7"/>
    <x v="15"/>
    <s v="APORTES GENERALES AL SISTEMA DE RIESGOS LABORALES"/>
    <s v="Nación"/>
    <x v="0"/>
    <s v="CSF"/>
    <n v="499100"/>
    <n v="0"/>
    <n v="499100"/>
    <n v="0"/>
    <s v="CDP APORTES MES DE DICIEMBRE DE 2020, TERRITORIAL CÓRDOBA."/>
    <s v="4820"/>
    <s v="13320"/>
    <s v="-0"/>
    <s v="79620, 79720, 79820, 79920, 80020, 80120, 80220, 80320, 80420, 80520, 80620, 80720, 80820, 80920"/>
    <s v="389286320, 389286420, 389286520, 389286620, 389286720, 389286820, 389286920, 389287020, 389287120, 389287220, 389287320, 389287420, 389287520, 389287620"/>
    <s v="-0"/>
    <x v="0"/>
    <x v="11"/>
  </r>
  <r>
    <s v="4820"/>
    <s v="2020-12-24 00:00:00"/>
    <s v="2020-12-24 13:29:00"/>
    <s v="Gasto"/>
    <s v="Con Compromiso"/>
    <s v="009"/>
    <x v="7"/>
    <x v="13"/>
    <s v="SALUD"/>
    <s v="Nación"/>
    <x v="0"/>
    <s v="CSF"/>
    <n v="4332300"/>
    <n v="0"/>
    <n v="4332300"/>
    <n v="0"/>
    <s v="CDP APORTES MES DE DICIEMBRE DE 2020, TERRITORIAL CÓRDOBA."/>
    <s v="4820"/>
    <s v="13320"/>
    <s v="-0"/>
    <s v="79620, 79720, 79820, 79920, 80020, 80120, 80220, 80320, 80420, 80520, 80620, 80720, 80820, 80920"/>
    <s v="389286320, 389286420, 389286520, 389286620, 389286720, 389286820, 389286920, 389287020, 389287120, 389287220, 389287320, 389287420, 389287520, 389287620"/>
    <s v="-0"/>
    <x v="0"/>
    <x v="11"/>
  </r>
  <r>
    <s v="4820"/>
    <s v="2020-12-24 00:00:00"/>
    <s v="2020-12-24 13:29:00"/>
    <s v="Gasto"/>
    <s v="Con Compromiso"/>
    <s v="009"/>
    <x v="7"/>
    <x v="14"/>
    <s v="APORTES AL ICBF"/>
    <s v="Nación"/>
    <x v="0"/>
    <s v="CSF"/>
    <n v="1601000"/>
    <n v="0"/>
    <n v="1601000"/>
    <n v="0"/>
    <s v="CDP APORTES MES DE DICIEMBRE DE 2020, TERRITORIAL CÓRDOBA."/>
    <s v="4820"/>
    <s v="13320"/>
    <s v="-0"/>
    <s v="79620, 79720, 79820, 79920, 80020, 80120, 80220, 80320, 80420, 80520, 80620, 80720, 80820, 80920"/>
    <s v="389286320, 389286420, 389286520, 389286620, 389286720, 389286820, 389286920, 389287020, 389287120, 389287220, 389287320, 389287420, 389287520, 389287620"/>
    <s v="-0"/>
    <x v="0"/>
    <x v="11"/>
  </r>
  <r>
    <s v="4820"/>
    <s v="2020-12-24 00:00:00"/>
    <s v="2020-12-24 13:29:00"/>
    <s v="Gasto"/>
    <s v="Con Compromiso"/>
    <s v="009"/>
    <x v="7"/>
    <x v="12"/>
    <s v="APORTES AL SENA"/>
    <s v="Nación"/>
    <x v="0"/>
    <s v="CSF"/>
    <n v="1067300"/>
    <n v="0"/>
    <n v="1067300"/>
    <n v="0"/>
    <s v="CDP APORTES MES DE DICIEMBRE DE 2020, TERRITORIAL CÓRDOBA."/>
    <s v="4820"/>
    <s v="13320"/>
    <s v="-0"/>
    <s v="79620, 79720, 79820, 79920, 80020, 80120, 80220, 80320, 80420, 80520, 80620, 80720, 80820, 80920"/>
    <s v="389286320, 389286420, 389286520, 389286620, 389286720, 389286820, 389286920, 389287020, 389287120, 389287220, 389287320, 389287420, 389287520, 389287620"/>
    <s v="-0"/>
    <x v="0"/>
    <x v="11"/>
  </r>
  <r>
    <s v="4820"/>
    <s v="2020-12-24 00:00:00"/>
    <s v="2020-12-24 13:29:00"/>
    <s v="Gasto"/>
    <s v="Con Compromiso"/>
    <s v="009"/>
    <x v="7"/>
    <x v="16"/>
    <s v="CAJAS DE COMPENSACIÓN FAMILIAR"/>
    <s v="Nación"/>
    <x v="0"/>
    <s v="CSF"/>
    <n v="2133700"/>
    <n v="0"/>
    <n v="2133700"/>
    <n v="0"/>
    <s v="CDP APORTES MES DE DICIEMBRE DE 2020, TERRITORIAL CÓRDOBA."/>
    <s v="4820"/>
    <s v="13320"/>
    <s v="-0"/>
    <s v="79620, 79720, 79820, 79920, 80020, 80120, 80220, 80320, 80420, 80520, 80620, 80720, 80820, 80920"/>
    <s v="389286320, 389286420, 389286520, 389286620, 389286720, 389286820, 389286920, 389287020, 389287120, 389287220, 389287320, 389287420, 389287520, 389287620"/>
    <s v="-0"/>
    <x v="0"/>
    <x v="11"/>
  </r>
  <r>
    <s v="4820"/>
    <s v="2020-12-24 00:00:00"/>
    <s v="2020-12-24 13:29:00"/>
    <s v="Gasto"/>
    <s v="Con Compromiso"/>
    <s v="009"/>
    <x v="7"/>
    <x v="11"/>
    <s v="PENSIONES"/>
    <s v="Nación"/>
    <x v="0"/>
    <s v="CSF"/>
    <n v="6116000"/>
    <n v="0"/>
    <n v="6116000"/>
    <n v="0"/>
    <s v="CDP APORTES MES DE DICIEMBRE DE 2020, TERRITORIAL CÓRDOBA."/>
    <s v="4820"/>
    <s v="13320"/>
    <s v="-0"/>
    <s v="79620, 79720, 79820, 79920, 80020, 80120, 80220, 80320, 80420, 80520, 80620, 80720, 80820, 80920"/>
    <s v="389286320, 389286420, 389286520, 389286620, 389286720, 389286820, 389286920, 389287020, 389287120, 389287220, 389287320, 389287420, 389287520, 389287620"/>
    <s v="-0"/>
    <x v="0"/>
    <x v="11"/>
  </r>
  <r>
    <s v="4920"/>
    <s v="2020-12-28 00:00:00"/>
    <s v="2020-12-28 13:42:00"/>
    <s v="Gasto"/>
    <s v="Con Compromiso"/>
    <s v="009"/>
    <x v="7"/>
    <x v="11"/>
    <s v="PENSIONES"/>
    <s v="Nación"/>
    <x v="0"/>
    <s v="CSF"/>
    <n v="5600993"/>
    <n v="0"/>
    <n v="5600993"/>
    <n v="0"/>
    <s v="CDP PAGO AJUSTE PENSIÓN MES DE ABRIL DE 2020, TERRITORIAL CÓRDOBA."/>
    <s v="4920"/>
    <s v="13520, 13720"/>
    <s v="-0"/>
    <s v="81320, 81420, 81520, 81720, 81820, 81920"/>
    <s v="394086920, 394087020, 394087120, 394503820, 394503920, 394504020"/>
    <s v="-0"/>
    <x v="0"/>
    <x v="11"/>
  </r>
  <r>
    <s v="5020"/>
    <s v="2020-12-28 00:00:00"/>
    <s v="2020-12-28 18:10:00"/>
    <s v="Gasto"/>
    <s v="Con Compromiso"/>
    <s v="009"/>
    <x v="7"/>
    <x v="18"/>
    <s v="SERVICIOS DE TRANSPORTE DE PASAJEROS"/>
    <s v="Nación"/>
    <x v="0"/>
    <s v="CSF"/>
    <n v="857200"/>
    <n v="0"/>
    <n v="857200"/>
    <n v="0"/>
    <s v="RECONOCIMIENTO ECONÓMICO POR CONCEPTO DE TRANSPORTE  A LOS FUNCIONARIOS TRASLADADOS DE LAS UOC A LAS TERRITORIALES, LINEY DEL CARMEN ARROYO DE HORTA, C.C. 45.503.250."/>
    <s v="5020"/>
    <s v="13620"/>
    <s v="21520"/>
    <s v="81620"/>
    <s v="394254720"/>
    <s v="-0"/>
    <x v="0"/>
    <x v="11"/>
  </r>
  <r>
    <s v="120"/>
    <s v="2020-01-07 00:00:00"/>
    <s v="2020-01-07 08:54:00"/>
    <s v="Gasto"/>
    <s v="Con Compromiso"/>
    <s v="010"/>
    <x v="8"/>
    <x v="0"/>
    <s v="SERVICIOS DE DISTRIBUCIÓN DE ELECTRICIDAD, GAS Y AGUA (POR CUENTA PROPIA)"/>
    <s v="Nación"/>
    <x v="0"/>
    <s v="CSF"/>
    <n v="12000000"/>
    <n v="517771"/>
    <n v="12517771"/>
    <n v="0"/>
    <s v="PARA PAGO DE FACTURAS SERVICIOS PUBLICOS VIGENCIA 2020"/>
    <s v="120"/>
    <s v="120, 220, 320, 420, 720, 820, 1020, 1120, 1220, 1320, 1420, 1520, 1820, 1920, 2020, 2720, 2820, 2920, 3020, 4020, 4120, 4220, 5920, 6020, 6120, 6220, 6320, 6420, 6520, 6620, 6820, 6920, 8820, 8920, 9020, 9820, 10120, 10220, 10320, 10420, 10920, 11020, 11120, 11720, 11820, 11920, 12020, 12620, 12720, 12820, 12920, 13320, 13420, 13520, 13620, 13820, 14420, 14520, 14620, 14720, 16220, 16320, 17020, 19320, 21220, 22920, 23420, 25820, 26720"/>
    <s v="220, 320, 420, 520, 620, 720, 820, 2820, 2920, 3020, 3120, 3220, 3620, 3720, 3820, 4420, 4520, 4620, 5020, 6120, 6220, 6320, 7920, 8020, 8120, 8220, 8320, 8520, 8620, 8720, 9720, 9820, 9920, 10020, 10120, 10320, 11220, 11320, 11420, 11520, 11820, 11920, 12020, 12220, 12320, 12420, 15520, 16820, 16920, 17220, 17320, 19920, 20020, 20120, 20220, 22620, 27720, 28220, 28320, 28820, 32020, 34920, 35920, 38420, 39720, 45620, 46220, 49720, 58020"/>
    <s v="120, 220, 320, 7720, 7820, 7920, 8020, 9720, 9820, 9920, 10020, 10120, 10220, 10320, 10720, 10820, 10920, 18620, 18720, 18820, 18920, 19020, 19220, 19620, 19720, 19820, 36320, 36420, 36520, 36620, 36720, 36820, 36920, 37020, 39920, 40020, 40120, 40220, 40320, 40420, 48120, 49020, 49120, 49220, 49320, 54520, 54620, 63820, 63920, 64020, 66820, 68020, 68120, 68220, 68320, 68420, 78320, 78420, 78520, 78620, 81020, 81120, 92720, 92820, 93020, 93120, 93220, 93320, 93420, 93520, 103620, 106320, 106420, 107120, 115820, 117220, 117320, 122520, 122620, 122920, 136320, 136420, 143020, 143120"/>
    <s v="4484920, 4487420, 4488820, 6390920, 6393120, 6394620, 6396820, 15798820, 15800320, 16404820, 16407120, 16409120, 16411120, 16415220, 27825420, 30563820, 30566920, 35869220, 37995320, 38002020, 38126720, 41045520, 41382920, 41409720, 43654220, 45383620, 56305120, 56312420, 56317020, 62668620, 102409020, 102493220, 102501620, 102508320, 102569420, 104733220, 104736120, 106022220, 106038820, 109684820, 116674820, 116676020, 126430720, 126439720, 126448620, 133611520, 139789720, 139796720, 142093920, 142099920, 157069220, 157075820, 169833520, 171098920, 171101720, 174808720, 185724320, 185727520, 185730720, 193186720, 193792820, 211367220, 211423920, 211435720, 212272920, 223850520, 223853120, 248513820, 248515820, 250320520, 253101920, 253107120, 253456420, 253457720, 259734620, 277957220, 284057420, 285023020, 287374920, 302831220, 309640120, 309644920, 310980720, 310984020, 322796720, 322799620, 331604820, 331700920, 354002120, 354008520, 370418920, 370428420"/>
    <s v="1220"/>
    <x v="0"/>
    <x v="12"/>
  </r>
  <r>
    <s v="120"/>
    <s v="2020-01-07 00:00:00"/>
    <s v="2020-01-07 08:54:00"/>
    <s v="Gasto"/>
    <s v="Con Compromiso"/>
    <s v="010"/>
    <x v="8"/>
    <x v="2"/>
    <s v="SERVICIOS DE ALCANTARILLADO, RECOLECCIÓN, TRATAMIENTO Y DISPOSICIÓN DE DESECHOS Y OTROS SERVICIOS DE SANEAMIENTO AMBIENTAL"/>
    <s v="Nación"/>
    <x v="0"/>
    <s v="CSF"/>
    <n v="1900000"/>
    <n v="-803944"/>
    <n v="1096056"/>
    <n v="0"/>
    <s v="PARA PAGO DE FACTURAS SERVICIOS PUBLICOS VIGENCIA 2020"/>
    <s v="120"/>
    <s v="120, 220, 320, 420, 720, 820, 1020, 1120, 1220, 1320, 1420, 1520, 1820, 1920, 2020, 2720, 2820, 2920, 3020, 4020, 4120, 4220, 5920, 6020, 6120, 6220, 6320, 6420, 6520, 6620, 6820, 6920, 8820, 8920, 9020, 9820, 10120, 10220, 10320, 10420, 10920, 11020, 11120, 11720, 11820, 11920, 12020, 12620, 12720, 12820, 12920, 13320, 13420, 13520, 13620, 13820, 14420, 14520, 14620, 14720, 16220, 16320, 17020, 19320, 21220, 22920, 23420, 25820, 26720"/>
    <s v="220, 320, 420, 520, 620, 720, 820, 2820, 2920, 3020, 3120, 3220, 3620, 3720, 3820, 4420, 4520, 4620, 5020, 6120, 6220, 6320, 7920, 8020, 8120, 8220, 8320, 8520, 8620, 8720, 9720, 9820, 9920, 10020, 10120, 10320, 11220, 11320, 11420, 11520, 11820, 11920, 12020, 12220, 12320, 12420, 15520, 16820, 16920, 17220, 17320, 19920, 20020, 20120, 20220, 22620, 27720, 28220, 28320, 28820, 32020, 34920, 35920, 38420, 39720, 45620, 46220, 49720, 58020"/>
    <s v="120, 220, 320, 7720, 7820, 7920, 8020, 9720, 9820, 9920, 10020, 10120, 10220, 10320, 10720, 10820, 10920, 18620, 18720, 18820, 18920, 19020, 19220, 19620, 19720, 19820, 36320, 36420, 36520, 36620, 36720, 36820, 36920, 37020, 39920, 40020, 40120, 40220, 40320, 40420, 48120, 49020, 49120, 49220, 49320, 54520, 54620, 63820, 63920, 64020, 66820, 68020, 68120, 68220, 68320, 68420, 78320, 78420, 78520, 78620, 81020, 81120, 92720, 92820, 93020, 93120, 93220, 93320, 93420, 93520, 103620, 106320, 106420, 107120, 115820, 117220, 117320, 122520, 122620, 122920, 136320, 136420, 143020, 143120"/>
    <s v="4484920, 4487420, 4488820, 6390920, 6393120, 6394620, 6396820, 15798820, 15800320, 16404820, 16407120, 16409120, 16411120, 16415220, 27825420, 30563820, 30566920, 35869220, 37995320, 38002020, 38126720, 41045520, 41382920, 41409720, 43654220, 45383620, 56305120, 56312420, 56317020, 62668620, 102409020, 102493220, 102501620, 102508320, 102569420, 104733220, 104736120, 106022220, 106038820, 109684820, 116674820, 116676020, 126430720, 126439720, 126448620, 133611520, 139789720, 139796720, 142093920, 142099920, 157069220, 157075820, 169833520, 171098920, 171101720, 174808720, 185724320, 185727520, 185730720, 193186720, 193792820, 211367220, 211423920, 211435720, 212272920, 223850520, 223853120, 248513820, 248515820, 250320520, 253101920, 253107120, 253456420, 253457720, 259734620, 277957220, 284057420, 285023020, 287374920, 302831220, 309640120, 309644920, 310980720, 310984020, 322796720, 322799620, 331604820, 331700920, 354002120, 354008520, 370418920, 370428420"/>
    <s v="1220"/>
    <x v="0"/>
    <x v="12"/>
  </r>
  <r>
    <s v="120"/>
    <s v="2020-01-07 00:00:00"/>
    <s v="2020-01-07 08:54:00"/>
    <s v="Gasto"/>
    <s v="Con Compromiso"/>
    <s v="010"/>
    <x v="8"/>
    <x v="1"/>
    <s v="SERVICIOS DE TELECOMUNICACIONES, TRANSMISIÓN Y SUMINISTRO DE INFORMACIÓN"/>
    <s v="Nación"/>
    <x v="0"/>
    <s v="CSF"/>
    <n v="5000000"/>
    <n v="-704185"/>
    <n v="4295815"/>
    <n v="0"/>
    <s v="PARA PAGO DE FACTURAS SERVICIOS PUBLICOS VIGENCIA 2020"/>
    <s v="120"/>
    <s v="120, 220, 320, 420, 720, 820, 1020, 1120, 1220, 1320, 1420, 1520, 1820, 1920, 2020, 2720, 2820, 2920, 3020, 4020, 4120, 4220, 5920, 6020, 6120, 6220, 6320, 6420, 6520, 6620, 6820, 6920, 8820, 8920, 9020, 9820, 10120, 10220, 10320, 10420, 10920, 11020, 11120, 11720, 11820, 11920, 12020, 12620, 12720, 12820, 12920, 13320, 13420, 13520, 13620, 13820, 14420, 14520, 14620, 14720, 16220, 16320, 17020, 19320, 21220, 22920, 23420, 25820, 26720"/>
    <s v="220, 320, 420, 520, 620, 720, 820, 2820, 2920, 3020, 3120, 3220, 3620, 3720, 3820, 4420, 4520, 4620, 5020, 6120, 6220, 6320, 7920, 8020, 8120, 8220, 8320, 8520, 8620, 8720, 9720, 9820, 9920, 10020, 10120, 10320, 11220, 11320, 11420, 11520, 11820, 11920, 12020, 12220, 12320, 12420, 15520, 16820, 16920, 17220, 17320, 19920, 20020, 20120, 20220, 22620, 27720, 28220, 28320, 28820, 32020, 34920, 35920, 38420, 39720, 45620, 46220, 49720, 58020"/>
    <s v="120, 220, 320, 7720, 7820, 7920, 8020, 9720, 9820, 9920, 10020, 10120, 10220, 10320, 10720, 10820, 10920, 18620, 18720, 18820, 18920, 19020, 19220, 19620, 19720, 19820, 36320, 36420, 36520, 36620, 36720, 36820, 36920, 37020, 39920, 40020, 40120, 40220, 40320, 40420, 48120, 49020, 49120, 49220, 49320, 54520, 54620, 63820, 63920, 64020, 66820, 68020, 68120, 68220, 68320, 68420, 78320, 78420, 78520, 78620, 81020, 81120, 92720, 92820, 93020, 93120, 93220, 93320, 93420, 93520, 103620, 106320, 106420, 107120, 115820, 117220, 117320, 122520, 122620, 122920, 136320, 136420, 143020, 143120"/>
    <s v="4484920, 4487420, 4488820, 6390920, 6393120, 6394620, 6396820, 15798820, 15800320, 16404820, 16407120, 16409120, 16411120, 16415220, 27825420, 30563820, 30566920, 35869220, 37995320, 38002020, 38126720, 41045520, 41382920, 41409720, 43654220, 45383620, 56305120, 56312420, 56317020, 62668620, 102409020, 102493220, 102501620, 102508320, 102569420, 104733220, 104736120, 106022220, 106038820, 109684820, 116674820, 116676020, 126430720, 126439720, 126448620, 133611520, 139789720, 139796720, 142093920, 142099920, 157069220, 157075820, 169833520, 171098920, 171101720, 174808720, 185724320, 185727520, 185730720, 193186720, 193792820, 211367220, 211423920, 211435720, 212272920, 223850520, 223853120, 248513820, 248515820, 250320520, 253101920, 253107120, 253456420, 253457720, 259734620, 277957220, 284057420, 285023020, 287374920, 302831220, 309640120, 309644920, 310980720, 310984020, 322796720, 322799620, 331604820, 331700920, 354002120, 354008520, 370418920, 370428420"/>
    <s v="1220"/>
    <x v="0"/>
    <x v="12"/>
  </r>
  <r>
    <s v="220"/>
    <s v="2020-01-17 00:00:00"/>
    <s v="2020-01-17 11:32:00"/>
    <s v="Gasto"/>
    <s v="Con Compromiso"/>
    <s v="010"/>
    <x v="8"/>
    <x v="7"/>
    <s v="BONIFICACIÓN ESPECIAL DE RECREACIÓN"/>
    <s v="Nación"/>
    <x v="0"/>
    <s v="CSF"/>
    <n v="129234"/>
    <n v="0"/>
    <n v="129234"/>
    <n v="0"/>
    <s v="NOMINA EMPLEADOS MES DE ENERO"/>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s v="5223520, 5223620, 5223720, 5223820, 5223920, 5224020, 5224120, 5224220, 5224320, 5224420, 5224520, 5224620, 5224720, 5224820, 5224920, 5225020, 5225120, 5225220, 5225320, 5225420, 5225520, 5225620, 5225720, 5225820, 5225920, 5226020, 5226120, 5226220, 5226320, 5226420, 5226520, 5226620, 5226720, 5226820, 5226920, 5227020, 5227120, 5227220, 5227320, 5227420, 5227520, 5227620, 5227720, 5227820, 5227920, 5228020, 5228120, 5228220, 5228320, 5228420, 5228520, 5228620, 5228720, 5228820, 5228920"/>
    <s v="-0"/>
    <x v="0"/>
    <x v="12"/>
  </r>
  <r>
    <s v="220"/>
    <s v="2020-01-17 00:00:00"/>
    <s v="2020-01-17 11:32:00"/>
    <s v="Gasto"/>
    <s v="Con Compromiso"/>
    <s v="010"/>
    <x v="8"/>
    <x v="8"/>
    <s v="SUELDO BÁSICO"/>
    <s v="Nación"/>
    <x v="0"/>
    <s v="CSF"/>
    <n v="76357461"/>
    <n v="0"/>
    <n v="76357461"/>
    <n v="0"/>
    <s v="NOMINA EMPLEADOS MES DE ENERO"/>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s v="5223520, 5223620, 5223720, 5223820, 5223920, 5224020, 5224120, 5224220, 5224320, 5224420, 5224520, 5224620, 5224720, 5224820, 5224920, 5225020, 5225120, 5225220, 5225320, 5225420, 5225520, 5225620, 5225720, 5225820, 5225920, 5226020, 5226120, 5226220, 5226320, 5226420, 5226520, 5226620, 5226720, 5226820, 5226920, 5227020, 5227120, 5227220, 5227320, 5227420, 5227520, 5227620, 5227720, 5227820, 5227920, 5228020, 5228120, 5228220, 5228320, 5228420, 5228520, 5228620, 5228720, 5228820, 5228920"/>
    <s v="-0"/>
    <x v="0"/>
    <x v="12"/>
  </r>
  <r>
    <s v="220"/>
    <s v="2020-01-17 00:00:00"/>
    <s v="2020-01-17 11:32:00"/>
    <s v="Gasto"/>
    <s v="Con Compromiso"/>
    <s v="010"/>
    <x v="8"/>
    <x v="9"/>
    <s v="BONIFICACIÓN POR SERVICIOS PRESTADOS"/>
    <s v="Nación"/>
    <x v="0"/>
    <s v="CSF"/>
    <n v="1926423"/>
    <n v="0"/>
    <n v="1926423"/>
    <n v="0"/>
    <s v="NOMINA EMPLEADOS MES DE ENERO"/>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s v="5223520, 5223620, 5223720, 5223820, 5223920, 5224020, 5224120, 5224220, 5224320, 5224420, 5224520, 5224620, 5224720, 5224820, 5224920, 5225020, 5225120, 5225220, 5225320, 5225420, 5225520, 5225620, 5225720, 5225820, 5225920, 5226020, 5226120, 5226220, 5226320, 5226420, 5226520, 5226620, 5226720, 5226820, 5226920, 5227020, 5227120, 5227220, 5227320, 5227420, 5227520, 5227620, 5227720, 5227820, 5227920, 5228020, 5228120, 5228220, 5228320, 5228420, 5228520, 5228620, 5228720, 5228820, 5228920"/>
    <s v="-0"/>
    <x v="0"/>
    <x v="12"/>
  </r>
  <r>
    <s v="220"/>
    <s v="2020-01-17 00:00:00"/>
    <s v="2020-01-17 11:32:00"/>
    <s v="Gasto"/>
    <s v="Con Compromiso"/>
    <s v="010"/>
    <x v="8"/>
    <x v="4"/>
    <s v="PRIMA DE VACACIONES"/>
    <s v="Nación"/>
    <x v="0"/>
    <s v="CSF"/>
    <n v="1631777"/>
    <n v="0"/>
    <n v="1631777"/>
    <n v="0"/>
    <s v="NOMINA EMPLEADOS MES DE ENERO"/>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s v="5223520, 5223620, 5223720, 5223820, 5223920, 5224020, 5224120, 5224220, 5224320, 5224420, 5224520, 5224620, 5224720, 5224820, 5224920, 5225020, 5225120, 5225220, 5225320, 5225420, 5225520, 5225620, 5225720, 5225820, 5225920, 5226020, 5226120, 5226220, 5226320, 5226420, 5226520, 5226620, 5226720, 5226820, 5226920, 5227020, 5227120, 5227220, 5227320, 5227420, 5227520, 5227620, 5227720, 5227820, 5227920, 5228020, 5228120, 5228220, 5228320, 5228420, 5228520, 5228620, 5228720, 5228820, 5228920"/>
    <s v="-0"/>
    <x v="0"/>
    <x v="12"/>
  </r>
  <r>
    <s v="220"/>
    <s v="2020-01-17 00:00:00"/>
    <s v="2020-01-17 11:32:00"/>
    <s v="Gasto"/>
    <s v="Con Compromiso"/>
    <s v="010"/>
    <x v="8"/>
    <x v="3"/>
    <s v="AUXILIO DE TRANSPORTE"/>
    <s v="Nación"/>
    <x v="0"/>
    <s v="CSF"/>
    <n v="2633064"/>
    <n v="0"/>
    <n v="2633064"/>
    <n v="0"/>
    <s v="NOMINA EMPLEADOS MES DE ENERO"/>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s v="5223520, 5223620, 5223720, 5223820, 5223920, 5224020, 5224120, 5224220, 5224320, 5224420, 5224520, 5224620, 5224720, 5224820, 5224920, 5225020, 5225120, 5225220, 5225320, 5225420, 5225520, 5225620, 5225720, 5225820, 5225920, 5226020, 5226120, 5226220, 5226320, 5226420, 5226520, 5226620, 5226720, 5226820, 5226920, 5227020, 5227120, 5227220, 5227320, 5227420, 5227520, 5227620, 5227720, 5227820, 5227920, 5228020, 5228120, 5228220, 5228320, 5228420, 5228520, 5228620, 5228720, 5228820, 5228920"/>
    <s v="-0"/>
    <x v="0"/>
    <x v="12"/>
  </r>
  <r>
    <s v="220"/>
    <s v="2020-01-17 00:00:00"/>
    <s v="2020-01-17 11:32:00"/>
    <s v="Gasto"/>
    <s v="Con Compromiso"/>
    <s v="010"/>
    <x v="8"/>
    <x v="10"/>
    <s v="SUELDO DE VACACIONES"/>
    <s v="Nación"/>
    <x v="0"/>
    <s v="CSF"/>
    <n v="1380339"/>
    <n v="0"/>
    <n v="1380339"/>
    <n v="0"/>
    <s v="NOMINA EMPLEADOS MES DE ENERO"/>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s v="5223520, 5223620, 5223720, 5223820, 5223920, 5224020, 5224120, 5224220, 5224320, 5224420, 5224520, 5224620, 5224720, 5224820, 5224920, 5225020, 5225120, 5225220, 5225320, 5225420, 5225520, 5225620, 5225720, 5225820, 5225920, 5226020, 5226120, 5226220, 5226320, 5226420, 5226520, 5226620, 5226720, 5226820, 5226920, 5227020, 5227120, 5227220, 5227320, 5227420, 5227520, 5227620, 5227720, 5227820, 5227920, 5228020, 5228120, 5228220, 5228320, 5228420, 5228520, 5228620, 5228720, 5228820, 5228920"/>
    <s v="-0"/>
    <x v="0"/>
    <x v="12"/>
  </r>
  <r>
    <s v="220"/>
    <s v="2020-01-17 00:00:00"/>
    <s v="2020-01-17 11:32:00"/>
    <s v="Gasto"/>
    <s v="Con Compromiso"/>
    <s v="010"/>
    <x v="8"/>
    <x v="6"/>
    <s v="SUBSIDIO DE ALIMENTACIÓN"/>
    <s v="Nación"/>
    <x v="0"/>
    <s v="CSF"/>
    <n v="1882204"/>
    <n v="0"/>
    <n v="1882204"/>
    <n v="0"/>
    <s v="NOMINA EMPLEADOS MES DE ENERO"/>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s v="5223520, 5223620, 5223720, 5223820, 5223920, 5224020, 5224120, 5224220, 5224320, 5224420, 5224520, 5224620, 5224720, 5224820, 5224920, 5225020, 5225120, 5225220, 5225320, 5225420, 5225520, 5225620, 5225720, 5225820, 5225920, 5226020, 5226120, 5226220, 5226320, 5226420, 5226520, 5226620, 5226720, 5226820, 5226920, 5227020, 5227120, 5227220, 5227320, 5227420, 5227520, 5227620, 5227720, 5227820, 5227920, 5228020, 5228120, 5228220, 5228320, 5228420, 5228520, 5228620, 5228720, 5228820, 5228920"/>
    <s v="-0"/>
    <x v="0"/>
    <x v="12"/>
  </r>
  <r>
    <s v="320"/>
    <s v="2020-01-17 00:00:00"/>
    <s v="2020-01-17 15:29:00"/>
    <s v="Gasto"/>
    <s v="Con Compromiso"/>
    <s v="010"/>
    <x v="8"/>
    <x v="14"/>
    <s v="APORTES AL ICBF"/>
    <s v="Nación"/>
    <x v="0"/>
    <s v="CSF"/>
    <n v="2727200"/>
    <n v="0"/>
    <n v="2727200"/>
    <n v="0"/>
    <s v="PAGO APORTES SOBRE NOMINA DE ENERO 2020"/>
    <s v="320"/>
    <s v="920"/>
    <s v="-0"/>
    <s v="5920, 6020, 6120, 6220, 6320, 6420, 6520, 6620, 6720, 6820, 6920, 7020, 7120, 7220, 7320, 7420, 7520, 7620"/>
    <s v="5689420, 5689520, 5689620, 5689720, 5689820, 5689920, 5690020, 5690120, 5690220, 5690320, 5690420, 5690520, 5690620, 5690720, 5690820, 5690920, 5691020, 5691120"/>
    <s v="-0"/>
    <x v="0"/>
    <x v="12"/>
  </r>
  <r>
    <s v="320"/>
    <s v="2020-01-17 00:00:00"/>
    <s v="2020-01-17 15:29:00"/>
    <s v="Gasto"/>
    <s v="Con Compromiso"/>
    <s v="010"/>
    <x v="8"/>
    <x v="11"/>
    <s v="PENSIONES"/>
    <s v="Nación"/>
    <x v="0"/>
    <s v="CSF"/>
    <n v="10135400"/>
    <n v="0"/>
    <n v="10135400"/>
    <n v="0"/>
    <s v="PAGO APORTES SOBRE NOMINA DE ENERO 2020"/>
    <s v="320"/>
    <s v="920"/>
    <s v="-0"/>
    <s v="5920, 6020, 6120, 6220, 6320, 6420, 6520, 6620, 6720, 6820, 6920, 7020, 7120, 7220, 7320, 7420, 7520, 7620"/>
    <s v="5689420, 5689520, 5689620, 5689720, 5689820, 5689920, 5690020, 5690120, 5690220, 5690320, 5690420, 5690520, 5690620, 5690720, 5690820, 5690920, 5691020, 5691120"/>
    <s v="-0"/>
    <x v="0"/>
    <x v="12"/>
  </r>
  <r>
    <s v="320"/>
    <s v="2020-01-17 00:00:00"/>
    <s v="2020-01-17 15:29:00"/>
    <s v="Gasto"/>
    <s v="Con Compromiso"/>
    <s v="010"/>
    <x v="8"/>
    <x v="13"/>
    <s v="SALUD"/>
    <s v="Nación"/>
    <x v="0"/>
    <s v="CSF"/>
    <n v="7179300"/>
    <n v="0"/>
    <n v="7179300"/>
    <n v="0"/>
    <s v="PAGO APORTES SOBRE NOMINA DE ENERO 2020"/>
    <s v="320"/>
    <s v="920"/>
    <s v="-0"/>
    <s v="5920, 6020, 6120, 6220, 6320, 6420, 6520, 6620, 6720, 6820, 6920, 7020, 7120, 7220, 7320, 7420, 7520, 7620"/>
    <s v="5689420, 5689520, 5689620, 5689720, 5689820, 5689920, 5690020, 5690120, 5690220, 5690320, 5690420, 5690520, 5690620, 5690720, 5690820, 5690920, 5691020, 5691120"/>
    <s v="-0"/>
    <x v="0"/>
    <x v="12"/>
  </r>
  <r>
    <s v="320"/>
    <s v="2020-01-17 00:00:00"/>
    <s v="2020-01-17 15:29:00"/>
    <s v="Gasto"/>
    <s v="Con Compromiso"/>
    <s v="010"/>
    <x v="8"/>
    <x v="15"/>
    <s v="APORTES GENERALES AL SISTEMA DE RIESGOS LABORALES"/>
    <s v="Nación"/>
    <x v="0"/>
    <s v="CSF"/>
    <n v="1225900"/>
    <n v="0"/>
    <n v="1225900"/>
    <n v="0"/>
    <s v="PAGO APORTES SOBRE NOMINA DE ENERO 2020"/>
    <s v="320"/>
    <s v="920"/>
    <s v="-0"/>
    <s v="5920, 6020, 6120, 6220, 6320, 6420, 6520, 6620, 6720, 6820, 6920, 7020, 7120, 7220, 7320, 7420, 7520, 7620"/>
    <s v="5689420, 5689520, 5689620, 5689720, 5689820, 5689920, 5690020, 5690120, 5690220, 5690320, 5690420, 5690520, 5690620, 5690720, 5690820, 5690920, 5691020, 5691120"/>
    <s v="-0"/>
    <x v="0"/>
    <x v="12"/>
  </r>
  <r>
    <s v="320"/>
    <s v="2020-01-17 00:00:00"/>
    <s v="2020-01-17 15:29:00"/>
    <s v="Gasto"/>
    <s v="Con Compromiso"/>
    <s v="010"/>
    <x v="8"/>
    <x v="12"/>
    <s v="APORTES AL SENA"/>
    <s v="Nación"/>
    <x v="0"/>
    <s v="CSF"/>
    <n v="1819000"/>
    <n v="0"/>
    <n v="1819000"/>
    <n v="0"/>
    <s v="PAGO APORTES SOBRE NOMINA DE ENERO 2020"/>
    <s v="320"/>
    <s v="920"/>
    <s v="-0"/>
    <s v="5920, 6020, 6120, 6220, 6320, 6420, 6520, 6620, 6720, 6820, 6920, 7020, 7120, 7220, 7320, 7420, 7520, 7620"/>
    <s v="5689420, 5689520, 5689620, 5689720, 5689820, 5689920, 5690020, 5690120, 5690220, 5690320, 5690420, 5690520, 5690620, 5690720, 5690820, 5690920, 5691020, 5691120"/>
    <s v="-0"/>
    <x v="0"/>
    <x v="12"/>
  </r>
  <r>
    <s v="320"/>
    <s v="2020-01-17 00:00:00"/>
    <s v="2020-01-17 15:29:00"/>
    <s v="Gasto"/>
    <s v="Con Compromiso"/>
    <s v="010"/>
    <x v="8"/>
    <x v="16"/>
    <s v="CAJAS DE COMPENSACIÓN FAMILIAR"/>
    <s v="Nación"/>
    <x v="0"/>
    <s v="CSF"/>
    <n v="3635500"/>
    <n v="0"/>
    <n v="3635500"/>
    <n v="0"/>
    <s v="PAGO APORTES SOBRE NOMINA DE ENERO 2020"/>
    <s v="320"/>
    <s v="920"/>
    <s v="-0"/>
    <s v="5920, 6020, 6120, 6220, 6320, 6420, 6520, 6620, 6720, 6820, 6920, 7020, 7120, 7220, 7320, 7420, 7520, 7620"/>
    <s v="5689420, 5689520, 5689620, 5689720, 5689820, 5689920, 5690020, 5690120, 5690220, 5690320, 5690420, 5690520, 5690620, 5690720, 5690820, 5690920, 5691020, 5691120"/>
    <s v="-0"/>
    <x v="0"/>
    <x v="12"/>
  </r>
  <r>
    <s v="420"/>
    <s v="2020-01-29 00:00:00"/>
    <s v="2020-01-29 17:12:00"/>
    <s v="Gasto"/>
    <s v="Con Compromiso"/>
    <s v="0500"/>
    <x v="8"/>
    <x v="22"/>
    <s v="ADQUISICIÓN DE BIENES Y SERVICIOS - SERVICIO DE INFORMACIÓN CATASTRAL - ACTUALIZACIÓN  Y GESTIÓN CATASTRAL  NACIONAL"/>
    <s v="Nación"/>
    <x v="2"/>
    <s v="CSF"/>
    <n v="650000"/>
    <n v="26588992"/>
    <n v="27238992"/>
    <n v="0"/>
    <s v="PARA VIATICOS FUNCIONARIOS"/>
    <s v="420"/>
    <s v="1620, 1720, 2420, 2520, 2620, 3120, 3220, 3320, 3420, 15120, 15220, 15320, 15420, 15520, 15620, 15820, 15920, 16020, 16120, 16420, 16520, 16620, 16720, 16820, 16920, 17120, 17420, 17520, 17620, 17720, 17820, 17920, 18020, 18420, 18520, 18820, 18920, 19520, 19620, 19720, 20720, 20820, 20920, 21020, 21120, 21320, 21420, 21520, 22020, 22120, 22620, 22720, 22820, 23220, 23320, 23920, 24020, 25520, 25920, 26020, 26220, 26320, 26420, 26520, 26620, 26820, 26920, 27020, 27120, 27220, 27720, 27820, 27920"/>
    <s v="3320, 3420, 3920, 4020, 4320, 5220, 5420, 5520, 5620, 29020, 29120, 29220, 29320, 29420, 29520, 29920, 30020, 30120, 30220, 35320, 35420, 35520, 35620, 35720, 36020, 36220, 36320, 36520, 36620, 36720, 36820, 36920, 37020, 37120, 37220, 38220, 38320, 38520, 38620, 38720, 38820, 38920, 39020, 39120, 39220, 40120, 40420, 40520, 42320, 42420, 44020, 44120, 44520, 45920, 46120, 46720, 46820, 48220, 54220, 54320, 55220, 55620, 55720, 55820, 56620, 58420, 58520, 58620, 58720, 58820, 60720, 60820, 61720"/>
    <s v="10420, 10520, 18320, 18420, 18520, 19120, 19320, 19420, 19520, 100820, 100920, 101020, 101120, 101220, 101320, 101420, 101520, 101620, 101720, 106520, 106620, 106720, 106820, 106920, 107220, 107420, 107520, 107720, 107820, 114820, 114920, 115020, 115120, 115220, 115420, 115620, 115720, 115920, 116020, 116120, 116220, 116320, 116420, 116520, 116620, 117520, 117820, 117920, 119420, 119520, 120920, 121020, 121520, 122820, 134220, 134420, 134520, 135220, 140820, 140920, 141520, 141720, 141820, 141920, 142920, 143320, 143420, 143520, 143620, 143720, 152920, 153020, 153920"/>
    <s v="23850620, 23865520, 32728320, 32734620, 32739320, 43394120, 46979520, 46985320, 46993120, 266030720, 266034420, 266036620, 266044320, 269128620, 269145020, 276024620, 276025220, 276025820, 276028620, 285033820, 285036920, 285039320, 285040820, 287363020, 288271320, 290633320, 290661420, 293457320, 293458520, 295333120, 295344520, 295360420, 295413320, 295415420, 295793720, 296989220, 296991220, 304660220, 304689120, 304703120, 308679520, 308681520, 308692820, 308705220, 308706220, 310940320, 310942820, 310944520, 314163720, 314174620, 320656120, 320657920, 322162420, 331556520, 333481120, 338554720, 338559120, 350401220, 357874120, 357878820, 360409320, 365181620, 365187720, 365196420, 365262920, 371813620, 371839720, 372076720, 372089020, 372108020, 383671720, 383684520, 387259420"/>
    <s v="120, 320, 420, 520, 620, 720, 820, 920, 1020, 1120, 1320, 1420"/>
    <x v="1"/>
    <x v="1"/>
  </r>
  <r>
    <s v="520"/>
    <s v="2020-02-20 00:00:00"/>
    <s v="2020-02-20 07:36:00"/>
    <s v="Gasto"/>
    <s v="Con Compromiso"/>
    <s v="010"/>
    <x v="8"/>
    <x v="8"/>
    <s v="SUELDO BÁSICO"/>
    <s v="Nación"/>
    <x v="0"/>
    <s v="CSF"/>
    <n v="80573998"/>
    <n v="0"/>
    <n v="80573998"/>
    <n v="0"/>
    <s v="NOMINA EMPLEADOS DE PLANTA MES DE FEBRERO"/>
    <s v="520"/>
    <s v="2120, 2220"/>
    <s v="-0"/>
    <s v="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s v="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
    <s v="220"/>
    <x v="0"/>
    <x v="12"/>
  </r>
  <r>
    <s v="520"/>
    <s v="2020-02-20 00:00:00"/>
    <s v="2020-02-20 07:36:00"/>
    <s v="Gasto"/>
    <s v="Con Compromiso"/>
    <s v="010"/>
    <x v="8"/>
    <x v="3"/>
    <s v="AUXILIO DE TRANSPORTE"/>
    <s v="Nación"/>
    <x v="0"/>
    <s v="CSF"/>
    <n v="2886769"/>
    <n v="0"/>
    <n v="2886769"/>
    <n v="0"/>
    <s v="NOMINA EMPLEADOS DE PLANTA MES DE FEBRERO"/>
    <s v="520"/>
    <s v="2120, 2220"/>
    <s v="-0"/>
    <s v="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s v="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
    <s v="220"/>
    <x v="0"/>
    <x v="12"/>
  </r>
  <r>
    <s v="520"/>
    <s v="2020-02-20 00:00:00"/>
    <s v="2020-02-20 07:36:00"/>
    <s v="Gasto"/>
    <s v="Con Compromiso"/>
    <s v="010"/>
    <x v="8"/>
    <x v="37"/>
    <s v="INDEMNIZACIÓN POR VACACIONES"/>
    <s v="Nación"/>
    <x v="0"/>
    <s v="CSF"/>
    <n v="1168687"/>
    <n v="0"/>
    <n v="1168687"/>
    <n v="0"/>
    <s v="NOMINA EMPLEADOS DE PLANTA MES DE FEBRERO"/>
    <s v="520"/>
    <s v="2120, 2220"/>
    <s v="-0"/>
    <s v="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s v="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
    <s v="220"/>
    <x v="0"/>
    <x v="12"/>
  </r>
  <r>
    <s v="520"/>
    <s v="2020-02-20 00:00:00"/>
    <s v="2020-02-20 07:36:00"/>
    <s v="Gasto"/>
    <s v="Con Compromiso"/>
    <s v="010"/>
    <x v="8"/>
    <x v="7"/>
    <s v="BONIFICACIÓN ESPECIAL DE RECREACIÓN"/>
    <s v="Nación"/>
    <x v="0"/>
    <s v="CSF"/>
    <n v="100591"/>
    <n v="0"/>
    <n v="100591"/>
    <n v="0"/>
    <s v="NOMINA EMPLEADOS DE PLANTA MES DE FEBRERO"/>
    <s v="520"/>
    <s v="2120, 2220"/>
    <s v="-0"/>
    <s v="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s v="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
    <s v="220"/>
    <x v="0"/>
    <x v="12"/>
  </r>
  <r>
    <s v="520"/>
    <s v="2020-02-20 00:00:00"/>
    <s v="2020-02-20 07:36:00"/>
    <s v="Gasto"/>
    <s v="Con Compromiso"/>
    <s v="010"/>
    <x v="8"/>
    <x v="4"/>
    <s v="PRIMA DE VACACIONES"/>
    <s v="Nación"/>
    <x v="0"/>
    <s v="CSF"/>
    <n v="856595"/>
    <n v="0"/>
    <n v="856595"/>
    <n v="0"/>
    <s v="NOMINA EMPLEADOS DE PLANTA MES DE FEBRERO"/>
    <s v="520"/>
    <s v="2120, 2220"/>
    <s v="-0"/>
    <s v="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s v="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
    <s v="220"/>
    <x v="0"/>
    <x v="12"/>
  </r>
  <r>
    <s v="520"/>
    <s v="2020-02-20 00:00:00"/>
    <s v="2020-02-20 07:36:00"/>
    <s v="Gasto"/>
    <s v="Con Compromiso"/>
    <s v="010"/>
    <x v="8"/>
    <x v="9"/>
    <s v="BONIFICACIÓN POR SERVICIOS PRESTADOS"/>
    <s v="Nación"/>
    <x v="0"/>
    <s v="CSF"/>
    <n v="2911313"/>
    <n v="0"/>
    <n v="2911313"/>
    <n v="0"/>
    <s v="NOMINA EMPLEADOS DE PLANTA MES DE FEBRERO"/>
    <s v="520"/>
    <s v="2120, 2220"/>
    <s v="-0"/>
    <s v="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s v="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
    <s v="220"/>
    <x v="0"/>
    <x v="12"/>
  </r>
  <r>
    <s v="520"/>
    <s v="2020-02-20 00:00:00"/>
    <s v="2020-02-20 07:36:00"/>
    <s v="Gasto"/>
    <s v="Con Compromiso"/>
    <s v="010"/>
    <x v="8"/>
    <x v="6"/>
    <s v="SUBSIDIO DE ALIMENTACIÓN"/>
    <s v="Nación"/>
    <x v="0"/>
    <s v="CSF"/>
    <n v="2037781"/>
    <n v="0"/>
    <n v="2037781"/>
    <n v="0"/>
    <s v="NOMINA EMPLEADOS DE PLANTA MES DE FEBRERO"/>
    <s v="520"/>
    <s v="2120, 2220"/>
    <s v="-0"/>
    <s v="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s v="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
    <s v="220"/>
    <x v="0"/>
    <x v="12"/>
  </r>
  <r>
    <s v="520"/>
    <s v="2020-02-20 00:00:00"/>
    <s v="2020-02-20 07:36:00"/>
    <s v="Gasto"/>
    <s v="Con Compromiso"/>
    <s v="010"/>
    <x v="8"/>
    <x v="21"/>
    <s v="INCAPACIDADES (NO DE PENSIONES)"/>
    <s v="Nación"/>
    <x v="0"/>
    <s v="CSF"/>
    <n v="997417"/>
    <n v="-438902"/>
    <n v="558515"/>
    <n v="0"/>
    <s v="NOMINA EMPLEADOS DE PLANTA MES DE FEBRERO"/>
    <s v="520"/>
    <s v="2120, 2220"/>
    <s v="-0"/>
    <s v="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s v="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
    <s v="220"/>
    <x v="0"/>
    <x v="12"/>
  </r>
  <r>
    <s v="620"/>
    <s v="2020-02-20 00:00:00"/>
    <s v="2020-02-20 07:46:00"/>
    <s v="Gasto"/>
    <s v="Con Compromiso"/>
    <s v="010"/>
    <x v="8"/>
    <x v="15"/>
    <s v="APORTES GENERALES AL SISTEMA DE RIESGOS LABORALES"/>
    <s v="Nación"/>
    <x v="0"/>
    <s v="CSF"/>
    <n v="1328100"/>
    <n v="0"/>
    <n v="1328100"/>
    <n v="0"/>
    <s v="APORTES SOBRE NOMINA MES DE FEBRERO"/>
    <s v="620"/>
    <s v="2320"/>
    <s v="-0"/>
    <s v="16520, 16620, 16720, 16820, 16920, 17020, 17120, 17220, 17320, 17420, 17520, 17620, 17720, 17820, 17920, 18020, 18120, 18220"/>
    <s v="30633520, 30633620, 30633720, 30633820, 30633920, 30634020, 30634120, 30634220, 30634320, 30634420, 30634520, 30634620, 30634720, 30634820, 30634920, 30635020, 30635120, 30635220"/>
    <s v="-0"/>
    <x v="0"/>
    <x v="12"/>
  </r>
  <r>
    <s v="620"/>
    <s v="2020-02-20 00:00:00"/>
    <s v="2020-02-20 07:46:00"/>
    <s v="Gasto"/>
    <s v="Con Compromiso"/>
    <s v="010"/>
    <x v="8"/>
    <x v="16"/>
    <s v="CAJAS DE COMPENSACIÓN FAMILIAR"/>
    <s v="Nación"/>
    <x v="0"/>
    <s v="CSF"/>
    <n v="3582000"/>
    <n v="0"/>
    <n v="3582000"/>
    <n v="0"/>
    <s v="APORTES SOBRE NOMINA MES DE FEBRERO"/>
    <s v="620"/>
    <s v="2320"/>
    <s v="-0"/>
    <s v="16520, 16620, 16720, 16820, 16920, 17020, 17120, 17220, 17320, 17420, 17520, 17620, 17720, 17820, 17920, 18020, 18120, 18220"/>
    <s v="30633520, 30633620, 30633720, 30633820, 30633920, 30634020, 30634120, 30634220, 30634320, 30634420, 30634520, 30634620, 30634720, 30634820, 30634920, 30635020, 30635120, 30635220"/>
    <s v="-0"/>
    <x v="0"/>
    <x v="12"/>
  </r>
  <r>
    <s v="620"/>
    <s v="2020-02-20 00:00:00"/>
    <s v="2020-02-20 07:46:00"/>
    <s v="Gasto"/>
    <s v="Con Compromiso"/>
    <s v="010"/>
    <x v="8"/>
    <x v="14"/>
    <s v="APORTES AL ICBF"/>
    <s v="Nación"/>
    <x v="0"/>
    <s v="CSF"/>
    <n v="2687000"/>
    <n v="0"/>
    <n v="2687000"/>
    <n v="0"/>
    <s v="APORTES SOBRE NOMINA MES DE FEBRERO"/>
    <s v="620"/>
    <s v="2320"/>
    <s v="-0"/>
    <s v="16520, 16620, 16720, 16820, 16920, 17020, 17120, 17220, 17320, 17420, 17520, 17620, 17720, 17820, 17920, 18020, 18120, 18220"/>
    <s v="30633520, 30633620, 30633720, 30633820, 30633920, 30634020, 30634120, 30634220, 30634320, 30634420, 30634520, 30634620, 30634720, 30634820, 30634920, 30635020, 30635120, 30635220"/>
    <s v="-0"/>
    <x v="0"/>
    <x v="12"/>
  </r>
  <r>
    <s v="620"/>
    <s v="2020-02-20 00:00:00"/>
    <s v="2020-02-20 07:46:00"/>
    <s v="Gasto"/>
    <s v="Con Compromiso"/>
    <s v="010"/>
    <x v="8"/>
    <x v="11"/>
    <s v="PENSIONES"/>
    <s v="Nación"/>
    <x v="0"/>
    <s v="CSF"/>
    <n v="10239600"/>
    <n v="0"/>
    <n v="10239600"/>
    <n v="0"/>
    <s v="APORTES SOBRE NOMINA MES DE FEBRERO"/>
    <s v="620"/>
    <s v="2320"/>
    <s v="-0"/>
    <s v="16520, 16620, 16720, 16820, 16920, 17020, 17120, 17220, 17320, 17420, 17520, 17620, 17720, 17820, 17920, 18020, 18120, 18220"/>
    <s v="30633520, 30633620, 30633720, 30633820, 30633920, 30634020, 30634120, 30634220, 30634320, 30634420, 30634520, 30634620, 30634720, 30634820, 30634920, 30635020, 30635120, 30635220"/>
    <s v="-0"/>
    <x v="0"/>
    <x v="12"/>
  </r>
  <r>
    <s v="620"/>
    <s v="2020-02-20 00:00:00"/>
    <s v="2020-02-20 07:46:00"/>
    <s v="Gasto"/>
    <s v="Con Compromiso"/>
    <s v="010"/>
    <x v="8"/>
    <x v="13"/>
    <s v="SALUD"/>
    <s v="Nación"/>
    <x v="0"/>
    <s v="CSF"/>
    <n v="7253400"/>
    <n v="0"/>
    <n v="7253400"/>
    <n v="0"/>
    <s v="APORTES SOBRE NOMINA MES DE FEBRERO"/>
    <s v="620"/>
    <s v="2320"/>
    <s v="-0"/>
    <s v="16520, 16620, 16720, 16820, 16920, 17020, 17120, 17220, 17320, 17420, 17520, 17620, 17720, 17820, 17920, 18020, 18120, 18220"/>
    <s v="30633520, 30633620, 30633720, 30633820, 30633920, 30634020, 30634120, 30634220, 30634320, 30634420, 30634520, 30634620, 30634720, 30634820, 30634920, 30635020, 30635120, 30635220"/>
    <s v="-0"/>
    <x v="0"/>
    <x v="12"/>
  </r>
  <r>
    <s v="620"/>
    <s v="2020-02-20 00:00:00"/>
    <s v="2020-02-20 07:46:00"/>
    <s v="Gasto"/>
    <s v="Con Compromiso"/>
    <s v="010"/>
    <x v="8"/>
    <x v="12"/>
    <s v="APORTES AL SENA"/>
    <s v="Nación"/>
    <x v="0"/>
    <s v="CSF"/>
    <n v="1791700"/>
    <n v="0"/>
    <n v="1791700"/>
    <n v="0"/>
    <s v="APORTES SOBRE NOMINA MES DE FEBRERO"/>
    <s v="620"/>
    <s v="2320"/>
    <s v="-0"/>
    <s v="16520, 16620, 16720, 16820, 16920, 17020, 17120, 17220, 17320, 17420, 17520, 17620, 17720, 17820, 17920, 18020, 18120, 18220"/>
    <s v="30633520, 30633620, 30633720, 30633820, 30633920, 30634020, 30634120, 30634220, 30634320, 30634420, 30634520, 30634620, 30634720, 30634820, 30634920, 30635020, 30635120, 30635220"/>
    <s v="-0"/>
    <x v="0"/>
    <x v="12"/>
  </r>
  <r>
    <s v="720"/>
    <s v="2020-03-04 00:00:00"/>
    <s v="2020-03-04 15:12:00"/>
    <s v="Gasto"/>
    <s v="Con Compromiso"/>
    <s v="0500"/>
    <x v="8"/>
    <x v="22"/>
    <s v="ADQUISICIÓN DE BIENES Y SERVICIOS - SERVICIO DE INFORMACIÓN CATASTRAL - ACTUALIZACIÓN  Y GESTIÓN CATASTRAL  NACIONAL"/>
    <s v="Nación"/>
    <x v="0"/>
    <s v="CSF"/>
    <n v="852008800"/>
    <n v="-371872048"/>
    <n v="480136752"/>
    <n v="0"/>
    <s v="PARA EL PROCESO DE CONTRATACION DE PRESTACION DE SERVICIOS EN EL PROCESO DE CONSERVACION CATASTRAL"/>
    <s v="820"/>
    <s v="7220, 7320, 7420, 7520, 7620, 7720, 7820, 7920, 8020, 8120, 8220, 8320, 8420, 8520, 8620, 8720, 9420, 9520, 10820, 12120, 12320, 12420, 12520, 13920, 21820, 23120"/>
    <s v="13020, 13120, 13420, 13520, 13620, 13920, 14020, 14120, 14220, 14320, 14420, 14520, 15220, 15720, 15820, 15920, 16120, 17120, 19120, 19220, 22020, 22420, 25520, 36420, 53520, 53620"/>
    <s v="64620, 64720, 65020, 65120, 65220, 65520, 65620, 65720, 65820, 65920, 66120, 66520, 67020, 67120, 67220, 67420, 67920, 76020, 76320, 76620, 76720, 77420, 77520, 77620, 78820, 78920, 79220, 79320, 79420, 79520, 79720, 79820, 79920, 80020, 80120, 80320, 80420, 80720, 80820, 80920, 88520, 88720, 88920, 89020, 89120, 89420, 89920, 90020, 90120, 90220, 90320, 90720, 91420, 91520, 91620, 91720, 91920, 92020, 92220, 92320, 92420, 92520, 100720, 102820, 102920, 103020, 103320, 103820, 103920, 104020, 104120, 104220, 104320, 104420, 104520, 105020, 105120, 105320, 105620, 105720, 105820, 106020, 106120, 106220, 107320, 107620, 115520, 116820, 116920, 117420, 119120, 119220, 119320, 119820, 119920, 120020, 120120, 120220, 120320, 120420, 120520, 120620, 121420, 121620, 121720, 121820, 122220, 122320, 122720, 132420, 134720, 134820, 135020, 135120, 135920, 136120, 136520, 136620, 136720, 136820, 136920, 137020, 137120, 137420, 137520, 137620, 137920, 138220, 138320, 138420, 138520, 139720, 139820, 140020, 140120, 141220, 151520, 151620, 151920, 152020, 152120, 152720, 154720, 155120, 155220, 156220, 156520, 156720, 156820, 156920, 157020, 157320, 157520, 158020, 158120, 158220, 158320, 158520, 158620, 160720, 160820, 160920, 161320, 162020"/>
    <s v="172402620, 172404420, 172405120, 172410220, 172411720, 173776220, 173782920, 173793720, 173795820, 173798120, 174835620, 174848920, 175695720, 175698420, 175698820, 180798220, 183424920, 191630820, 191820320, 199034520, 210630620, 210640920, 210650620, 210659020, 211212420, 211218220, 213234420, 213246820, 213249920, 213263420, 213629320, 213635320, 213653020, 213705920, 213715020, 214496120, 214554520, 214564920, 214966520, 214967420, 216802020, 218116620, 242456220, 242651720, 242663020, 242667820, 242675020, 242678320, 244324220, 245113720, 245119120, 245125520, 245131320, 245163520, 246266120, 246267220, 246268520, 246269420, 246272420, 246273820, 247099220, 247100020, 247129320, 247159720, 266022020, 277328820, 277330720, 277337120, 277368220, 279312120, 279314320, 279331020, 279387120, 279390520, 279390820, 279391120, 279391320, 279522420, 279524920, 279530320, 279996120, 280002120, 280008420, 280014220, 281375020, 281380120, 288276320, 290715620, 290805120, 296670220, 308710320, 308713520, 310949220, 314141420, 315409420, 315417220, 315417920, 320646120, 320649020, 320653020, 322154120, 322155220, 322156220, 322156820, 322858420, 322865720, 323749320, 325289820, 325294520, 325295220, 325295420, 331547720, 333467520, 343171920, 350362420, 350378520, 350395320, 353917020, 353972220, 354505820, 354534820, 354543620, 354549920, 354563820, 354575420, 354603820, 354812420, 354842920, 354930220, 354977720, 355053420, 357526920, 357531720, 357535820, 357608120, 357613120, 357614920, 359497020, 375494220, 375513020, 383318620, 383366520, 383387820, 383657420, 387324620, 388513820, 388525320, 391516620, 391537520, 391549820, 391553720, 391563120, 391662520, 391714620, 391720020, 391735120, 391740620, 391763820, 391796920, 391807720, 391811720, 392141720, 392699520, 394095020"/>
    <s v="-0"/>
    <x v="1"/>
    <x v="1"/>
  </r>
  <r>
    <s v="820"/>
    <s v="2020-03-04 00:00:00"/>
    <s v="2020-03-04 15:29:00"/>
    <s v="Gasto"/>
    <s v="Con Compromiso"/>
    <s v="0500"/>
    <x v="8"/>
    <x v="22"/>
    <s v="ADQUISICIÓN DE BIENES Y SERVICIOS - SERVICIO DE INFORMACIÓN CATASTRAL - ACTUALIZACIÓN  Y GESTIÓN CATASTRAL  NACIONAL"/>
    <s v="Nación"/>
    <x v="2"/>
    <s v="CSF"/>
    <n v="47516920"/>
    <n v="-21391920"/>
    <n v="26125000"/>
    <n v="0"/>
    <s v="CONTRATOS PRESTACION DE SERVICIOS, GASTOS DE DESPLAZAMIENTO DE CONTRATISTAS Y VIATICOS Y GASTOS DE COMISION DE FUNCIONARIOS EN EL MARCO DE LA POLITICA DE TIERRAS Y LEY DE VICTIMAS"/>
    <s v="920"/>
    <s v="3720"/>
    <s v="6620"/>
    <s v="28620, 37220, 48320, 64220, 77920, 89620, 92620, 101920, 118120, 139620, 155720"/>
    <s v="86288620, 111119420, 138990020, 172420720, 211196620, 244325620, 247657720, 277203920, 313872820, 357581620, 391506620"/>
    <s v="-0"/>
    <x v="1"/>
    <x v="1"/>
  </r>
  <r>
    <s v="920"/>
    <s v="2020-03-05 00:00:00"/>
    <s v="2020-03-05 08:37:00"/>
    <s v="Gasto"/>
    <s v="Con Compromiso"/>
    <s v="0500"/>
    <x v="8"/>
    <x v="22"/>
    <s v="ADQUISICIÓN DE BIENES Y SERVICIOS - SERVICIO DE INFORMACIÓN CATASTRAL - ACTUALIZACIÓN  Y GESTIÓN CATASTRAL  NACIONAL"/>
    <s v="Nación"/>
    <x v="0"/>
    <s v="CSF"/>
    <n v="152616332"/>
    <n v="2257320"/>
    <n v="154873652"/>
    <n v="0"/>
    <s v="PRESTACION DE SERVICIOS PERSONALES PARA REALIZAR ACTIVIDADES DE APOYO OPERATIVO EN LOS PROCESOS CATASTRALES DE LA DIRECCION TERRITORIAL CUNDINAMARCA Y SUS UOC"/>
    <s v="720"/>
    <s v="3820, 4320, 4420, 4520, 4620, 5020, 5120, 5220, 5320, 7120, 10620, 13720, 21620, 23520"/>
    <s v="6720, 6820, 7320, 7520, 12820, 13220, 13720, 15120, 15320, 15420, 16320, 25620, 53420, 69720"/>
    <s v="28720, 28820, 28920, 29120, 29320, 37420, 37520, 37620, 37720, 37820, 48420, 48520, 48920, 54420, 64420, 64520, 64820, 65320, 65420, 66420, 66620, 66720, 66920, 67620, 67820, 76120, 76220, 76420, 76920, 78020, 78120, 78220, 78720, 79120, 79620, 80620, 88220, 88320, 88420, 88620, 89320, 89820, 90820, 90920, 91020, 91120, 91220, 92120, 102020, 102220, 102320, 102420, 102520, 102620, 102720, 103120, 103420, 104820, 105420, 105520, 107020, 116720, 117620, 117720, 118220, 118320, 118620, 118720, 118820, 118920, 119020, 119620, 134320, 134920, 136020, 137220, 138020, 138620, 138820, 139020, 139220, 139320, 139520, 139920, 141620, 143220, 151720, 151820, 154820, 154920, 155320, 155620, 157120, 157220, 157420, 157620, 157720, 157820, 158720, 161020, 161620, 162120"/>
    <s v="86297020, 86301220, 86344520, 86356820, 112039020, 112057820, 112063920, 112068720, 139008720, 139019620, 139048820, 150358120, 172407120, 172412820, 172416020, 173802120, 173803920, 174820020, 174831320, 174838020, 175700620, 177238120, 180733820, 183427520, 191735420, 210658620, 211204620, 211208420, 211214320, 211220420, 211222320, 213230620, 213709120, 214506920, 214968320, 214977620, 242459020, 242676920, 242682820, 242690920, 242702320, 244324720, 245165220, 245167520, 245178120, 245188520, 245190420, 247156120, 277236320, 277286320, 277299020, 277318520, 277324620, 277346420, 277411620, 279310520, 279336520, 279541520, 280019620, 287366420, 308715220, 310946620, 310947720, 313863220, 313863820, 314142720, 314144720, 314153320, 314154920, 314157220, 315416420, 334500020, 350368320, 353946220, 354690520, 355009120, 357537720, 357550820, 357558720, 357562220, 357566420, 357571820, 357590020, 361673020, 371286220, 382059320, 383299120, 387326320, 387328020, 388562020, 388620720, 391556420, 391559720, 391581320, 391678720, 391687320, 391691720, 391758220, 391969620, 392691420, 394121820"/>
    <s v="-0"/>
    <x v="1"/>
    <x v="1"/>
  </r>
  <r>
    <s v="1020"/>
    <s v="2020-03-05 00:00:00"/>
    <s v="2020-03-05 08:55:00"/>
    <s v="Gasto"/>
    <s v="Con Compromiso"/>
    <s v="0500"/>
    <x v="8"/>
    <x v="22"/>
    <s v="ADQUISICIÓN DE BIENES Y SERVICIOS - SERVICIO DE INFORMACIÓN CATASTRAL - ACTUALIZACIÓN  Y GESTIÓN CATASTRAL  NACIONAL"/>
    <s v="Nación"/>
    <x v="0"/>
    <s v="CSF"/>
    <n v="63000000"/>
    <n v="9333333"/>
    <n v="72333333"/>
    <n v="0"/>
    <s v="PRESTACION DE SERVICIOS PERSONALES PARA REALIZAR LAS ACTIVIDADES DE CONTROL Y VERIFICACION A LOS TRAMITES DEL PROCESO DE CONSERVACION CATASTRAL EN LA DIRECCION T CUNDINAMARCA Y SUS UOC"/>
    <s v="1020"/>
    <s v="9620, 9720, 10720"/>
    <s v="14920, 15020, 16420"/>
    <s v="66220, 66320, 67720, 77020, 77320, 80520, 90420, 90520, 91820, 104620, 104920, 105920, 120720, 121120, 121920, 137320, 137720, 137820, 156020, 156120, 156620, 158420"/>
    <s v="174840520, 174844420, 177239320, 210656520, 210658520, 214534420, 245139120, 245141520, 246270820, 279332120, 279390120, 279982520, 320642220, 322153320, 322158820, 354726820, 354953520, 354961120, 390618120, 391512320, 391534320, 391731820"/>
    <s v="-0"/>
    <x v="1"/>
    <x v="1"/>
  </r>
  <r>
    <s v="1120"/>
    <s v="2020-03-05 00:00:00"/>
    <s v="2020-03-05 09:16:00"/>
    <s v="Gasto"/>
    <s v="Con Compromiso"/>
    <s v="0500"/>
    <x v="8"/>
    <x v="22"/>
    <s v="ADQUISICIÓN DE BIENES Y SERVICIOS - SERVICIO DE INFORMACIÓN CATASTRAL - ACTUALIZACIÓN  Y GESTIÓN CATASTRAL  NACIONAL"/>
    <s v="Nación"/>
    <x v="0"/>
    <s v="CSF"/>
    <n v="18333918"/>
    <n v="950648"/>
    <n v="19284566"/>
    <n v="0"/>
    <s v="&quot;PRESTACION DE SERVICIOS TECNICOS Y ADMINISTRATIVOS PARA REALIZAR INVENTARIO, ORGANIZACION Y CUSTODIA DE LAS FICHAS PREDIALES DENTRO  DEL PROCESO DE CONSERVACION CATASTRAL EN LA DIRECCION T CUNDINAMARCA Y SUS UOC_x000a_&quot;"/>
    <s v="1120"/>
    <s v="3920"/>
    <s v="6920"/>
    <s v="29020, 37320, 48820, 64320, 77120, 89720, 102120, 118420, 139420, 155420, 155520"/>
    <s v="86303920, 111138220, 139041420, 172419720, 210658420, 244325220, 277243620, 314139420, 357568720, 388602020, 388613520"/>
    <s v="-0"/>
    <x v="1"/>
    <x v="1"/>
  </r>
  <r>
    <s v="1220"/>
    <s v="2020-03-05 00:00:00"/>
    <s v="2020-03-05 09:26:00"/>
    <s v="Gasto"/>
    <s v="Con Compromiso"/>
    <s v="0500"/>
    <x v="8"/>
    <x v="22"/>
    <s v="ADQUISICIÓN DE BIENES Y SERVICIOS - SERVICIO DE INFORMACIÓN CATASTRAL - ACTUALIZACIÓN  Y GESTIÓN CATASTRAL  NACIONAL"/>
    <s v="Nación"/>
    <x v="0"/>
    <s v="CSF"/>
    <n v="18333918"/>
    <n v="7469374"/>
    <n v="25803292"/>
    <n v="0"/>
    <s v="PRESTACION DE SERVICIO DE APOYO A LA GESTION DESARROLLADA EN LOS PROCESOS CATASTRALES DE LA T. CUNDINAMARCA Y SUS UOC"/>
    <s v="1220"/>
    <s v="3620, 15720"/>
    <s v="7420, 45420"/>
    <s v="29220, 38020, 48720, 67520, 77720, 90620, 103520, 118520, 122420, 136220, 138120, 152420, 156320, 156420"/>
    <s v="86349420, 112013620, 139027620, 177236020, 210619120, 245150820, 279538320, 314128320, 322874820, 354612620, 355037620, 383551120, 391523820, 391528520"/>
    <s v="-0"/>
    <x v="1"/>
    <x v="1"/>
  </r>
  <r>
    <s v="1320"/>
    <s v="2020-03-05 00:00:00"/>
    <s v="2020-03-05 09:39:00"/>
    <s v="Gasto"/>
    <s v="Con Compromiso"/>
    <s v="0500"/>
    <x v="8"/>
    <x v="22"/>
    <s v="ADQUISICIÓN DE BIENES Y SERVICIOS - SERVICIO DE INFORMACIÓN CATASTRAL - ACTUALIZACIÓN  Y GESTIÓN CATASTRAL  NACIONAL"/>
    <s v="Nación"/>
    <x v="0"/>
    <s v="CSF"/>
    <n v="23343057"/>
    <n v="1729116"/>
    <n v="25072173"/>
    <n v="0"/>
    <s v="PRESTACION DE SERVICIOS PERSONALES COMO TECNICO DE APOYO PARA REALIZAR LAS ACTIVIDADES AL RESPONSABLE DEL PROCESO DE CONSERVACION CATASTRAL Y EN LA DIRECCION TERRITORIAL CUNDINAMARCA Y SUS UOC"/>
    <s v="1320"/>
    <s v="3520"/>
    <s v="6420"/>
    <s v="28420, 28520, 37120, 48220, 64120, 77820, 89520, 101820, 118020, 138920, 155820, 155920"/>
    <s v="86284420, 111065220, 138987820, 172409120, 211187320, 244327520, 277176420, 313879220, 357555820, 390614120, 390617520"/>
    <s v="-0"/>
    <x v="1"/>
    <x v="1"/>
  </r>
  <r>
    <s v="1420"/>
    <s v="2020-03-05 00:00:00"/>
    <s v="2020-03-05 09:56:00"/>
    <s v="Gasto"/>
    <s v="Con Compromiso"/>
    <s v="0500"/>
    <x v="8"/>
    <x v="22"/>
    <s v="ADQUISICIÓN DE BIENES Y SERVICIOS - SERVICIO DE INFORMACIÓN CATASTRAL - ACTUALIZACIÓN  Y GESTIÓN CATASTRAL  NACIONAL"/>
    <s v="Nación"/>
    <x v="0"/>
    <s v="CSF"/>
    <n v="30276399"/>
    <n v="-5772543"/>
    <n v="24503856"/>
    <n v="0"/>
    <s v="PRESTACION DE SERVICIOS PROFESIONALES PARA REALIZAR LAS ACTIVIDADES DE CONTROL Y APROBACION A LA CALIDAD GRAFICA Y ALFANUMERICA DE LAS ACTIVIDADES DE DIGITALIZACION Y GENERACION DE PRODUCTOS DE LA INFORMACION CATASTRAL EN LA T. CUNDINAMARCA Y SUS UOC"/>
    <s v="1420"/>
    <s v="10020"/>
    <s v="16020"/>
    <s v="67320, 77220, 89220, 104720, 122120, 141420, 152220, 152320"/>
    <s v="175691020, 210657920, 242464720, 279386120, 322856320, 359943820, 383403120"/>
    <s v="-0"/>
    <x v="1"/>
    <x v="1"/>
  </r>
  <r>
    <s v="1520"/>
    <s v="2020-03-05 00:00:00"/>
    <s v="2020-03-05 15:05:00"/>
    <s v="Gasto"/>
    <s v="Con Compromiso"/>
    <s v="0500"/>
    <x v="8"/>
    <x v="22"/>
    <s v="ADQUISICIÓN DE BIENES Y SERVICIOS - SERVICIO DE INFORMACIÓN CATASTRAL - ACTUALIZACIÓN  Y GESTIÓN CATASTRAL  NACIONAL"/>
    <s v="Nación"/>
    <x v="2"/>
    <s v="CSF"/>
    <n v="16516920"/>
    <n v="-4955076"/>
    <n v="11561844"/>
    <n v="0"/>
    <s v="PRESTACION DE SERVICIOS PERSONALES PARA EL SEGUIMIENTO DE LAS SOLICITUDES REALIZADAS EN EL MARCO DE LA POLITICA INTEGRAL DE REPARACION A VICTIMAS EN LA DIRECCION TERRITORIAL CUNDINAMARCA"/>
    <s v="1520"/>
    <s v="9920"/>
    <s v="13320"/>
    <s v="64920, 79020, 91320, 103220, 119720, 138720, 157920"/>
    <s v="172406320, 214965120, 246264420, 277360020, 315412020, 357540720, 391695320"/>
    <s v="-0"/>
    <x v="1"/>
    <x v="1"/>
  </r>
  <r>
    <s v="1620"/>
    <s v="2020-03-17 00:00:00"/>
    <s v="2020-03-17 13:38:00"/>
    <s v="Gasto"/>
    <s v="Con Compromiso"/>
    <s v="010"/>
    <x v="8"/>
    <x v="9"/>
    <s v="BONIFICACIÓN POR SERVICIOS PRESTADOS"/>
    <s v="Nación"/>
    <x v="0"/>
    <s v="CSF"/>
    <n v="4700436"/>
    <n v="0"/>
    <n v="4700436"/>
    <n v="0"/>
    <s v="NOMINA DE EMPLEADOS MES DE MARZO"/>
    <s v="1620"/>
    <s v="4720, 4820"/>
    <s v="-0"/>
    <s v="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s v="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
    <s v="-0"/>
    <x v="0"/>
    <x v="12"/>
  </r>
  <r>
    <s v="1620"/>
    <s v="2020-03-17 00:00:00"/>
    <s v="2020-03-17 13:38:00"/>
    <s v="Gasto"/>
    <s v="Con Compromiso"/>
    <s v="010"/>
    <x v="8"/>
    <x v="4"/>
    <s v="PRIMA DE VACACIONES"/>
    <s v="Nación"/>
    <x v="0"/>
    <s v="CSF"/>
    <n v="2415843"/>
    <n v="0"/>
    <n v="2415843"/>
    <n v="0"/>
    <s v="NOMINA DE EMPLEADOS MES DE MARZO"/>
    <s v="1620"/>
    <s v="4720, 4820"/>
    <s v="-0"/>
    <s v="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s v="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
    <s v="-0"/>
    <x v="0"/>
    <x v="12"/>
  </r>
  <r>
    <s v="1620"/>
    <s v="2020-03-17 00:00:00"/>
    <s v="2020-03-17 13:38:00"/>
    <s v="Gasto"/>
    <s v="Con Compromiso"/>
    <s v="010"/>
    <x v="8"/>
    <x v="7"/>
    <s v="BONIFICACIÓN ESPECIAL DE RECREACIÓN"/>
    <s v="Nación"/>
    <x v="0"/>
    <s v="CSF"/>
    <n v="200417"/>
    <n v="0"/>
    <n v="200417"/>
    <n v="0"/>
    <s v="NOMINA DE EMPLEADOS MES DE MARZO"/>
    <s v="1620"/>
    <s v="4720, 4820"/>
    <s v="-0"/>
    <s v="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s v="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
    <s v="-0"/>
    <x v="0"/>
    <x v="12"/>
  </r>
  <r>
    <s v="1620"/>
    <s v="2020-03-17 00:00:00"/>
    <s v="2020-03-17 13:38:00"/>
    <s v="Gasto"/>
    <s v="Con Compromiso"/>
    <s v="010"/>
    <x v="8"/>
    <x v="10"/>
    <s v="SUELDO DE VACACIONES"/>
    <s v="Nación"/>
    <x v="0"/>
    <s v="CSF"/>
    <n v="2472276"/>
    <n v="0"/>
    <n v="2472276"/>
    <n v="0"/>
    <s v="NOMINA DE EMPLEADOS MES DE MARZO"/>
    <s v="1620"/>
    <s v="4720, 4820"/>
    <s v="-0"/>
    <s v="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s v="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
    <s v="-0"/>
    <x v="0"/>
    <x v="12"/>
  </r>
  <r>
    <s v="1620"/>
    <s v="2020-03-17 00:00:00"/>
    <s v="2020-03-17 13:38:00"/>
    <s v="Gasto"/>
    <s v="Con Compromiso"/>
    <s v="010"/>
    <x v="8"/>
    <x v="21"/>
    <s v="INCAPACIDADES (NO DE PENSIONES)"/>
    <s v="Nación"/>
    <x v="0"/>
    <s v="CSF"/>
    <n v="1890157"/>
    <n v="0"/>
    <n v="1890157"/>
    <n v="0"/>
    <s v="NOMINA DE EMPLEADOS MES DE MARZO"/>
    <s v="1620"/>
    <s v="4720, 4820"/>
    <s v="-0"/>
    <s v="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s v="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
    <s v="-0"/>
    <x v="0"/>
    <x v="12"/>
  </r>
  <r>
    <s v="1620"/>
    <s v="2020-03-17 00:00:00"/>
    <s v="2020-03-17 13:38:00"/>
    <s v="Gasto"/>
    <s v="Con Compromiso"/>
    <s v="010"/>
    <x v="8"/>
    <x v="3"/>
    <s v="AUXILIO DE TRANSPORTE"/>
    <s v="Nación"/>
    <x v="0"/>
    <s v="CSF"/>
    <n v="3075335"/>
    <n v="0"/>
    <n v="3075335"/>
    <n v="0"/>
    <s v="NOMINA DE EMPLEADOS MES DE MARZO"/>
    <s v="1620"/>
    <s v="4720, 4820"/>
    <s v="-0"/>
    <s v="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s v="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
    <s v="-0"/>
    <x v="0"/>
    <x v="12"/>
  </r>
  <r>
    <s v="1620"/>
    <s v="2020-03-17 00:00:00"/>
    <s v="2020-03-17 13:38:00"/>
    <s v="Gasto"/>
    <s v="Con Compromiso"/>
    <s v="010"/>
    <x v="8"/>
    <x v="6"/>
    <s v="SUBSIDIO DE ALIMENTACIÓN"/>
    <s v="Nación"/>
    <x v="0"/>
    <s v="CSF"/>
    <n v="2266209"/>
    <n v="0"/>
    <n v="2266209"/>
    <n v="0"/>
    <s v="NOMINA DE EMPLEADOS MES DE MARZO"/>
    <s v="1620"/>
    <s v="4720, 4820"/>
    <s v="-0"/>
    <s v="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s v="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
    <s v="-0"/>
    <x v="0"/>
    <x v="12"/>
  </r>
  <r>
    <s v="1620"/>
    <s v="2020-03-17 00:00:00"/>
    <s v="2020-03-17 13:38:00"/>
    <s v="Gasto"/>
    <s v="Con Compromiso"/>
    <s v="010"/>
    <x v="8"/>
    <x v="8"/>
    <s v="SUELDO BÁSICO"/>
    <s v="Nación"/>
    <x v="0"/>
    <s v="CSF"/>
    <n v="91977517"/>
    <n v="0"/>
    <n v="91977517"/>
    <n v="0"/>
    <s v="NOMINA DE EMPLEADOS MES DE MARZO"/>
    <s v="1620"/>
    <s v="4720, 4820"/>
    <s v="-0"/>
    <s v="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s v="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
    <s v="-0"/>
    <x v="0"/>
    <x v="12"/>
  </r>
  <r>
    <s v="1720"/>
    <s v="2020-03-17 00:00:00"/>
    <s v="2020-03-17 13:46:00"/>
    <s v="Gasto"/>
    <s v="Con Compromiso"/>
    <s v="010"/>
    <x v="8"/>
    <x v="15"/>
    <s v="APORTES GENERALES AL SISTEMA DE RIESGOS LABORALES"/>
    <s v="Nación"/>
    <x v="0"/>
    <s v="CSF"/>
    <n v="1431900"/>
    <n v="0"/>
    <n v="1431900"/>
    <n v="0"/>
    <s v="APORTES SOBRE NOMINA DE EMPLEADOS MES DE MARZO"/>
    <s v="1720"/>
    <s v="4920"/>
    <s v="-0"/>
    <s v="26720, 26820, 26920, 27020, 27120, 27220, 27320, 27420, 27520, 27620, 27720, 27820, 27920, 28020, 28120, 28220, 28320"/>
    <s v="62618520, 62618620, 62618720, 62618820, 62618920, 62619020, 62619120, 62619220, 62619320, 62619420, 62619520, 62619620, 62619720, 62619820, 62619920, 62620020, 62620120"/>
    <s v="-0"/>
    <x v="0"/>
    <x v="12"/>
  </r>
  <r>
    <s v="1720"/>
    <s v="2020-03-17 00:00:00"/>
    <s v="2020-03-17 13:46:00"/>
    <s v="Gasto"/>
    <s v="Con Compromiso"/>
    <s v="010"/>
    <x v="8"/>
    <x v="11"/>
    <s v="PENSIONES"/>
    <s v="Nación"/>
    <x v="0"/>
    <s v="CSF"/>
    <n v="11000400"/>
    <n v="0"/>
    <n v="11000400"/>
    <n v="0"/>
    <s v="APORTES SOBRE NOMINA DE EMPLEADOS MES DE MARZO"/>
    <s v="1720"/>
    <s v="4920"/>
    <s v="-0"/>
    <s v="26720, 26820, 26920, 27020, 27120, 27220, 27320, 27420, 27520, 27620, 27720, 27820, 27920, 28020, 28120, 28220, 28320"/>
    <s v="62618520, 62618620, 62618720, 62618820, 62618920, 62619020, 62619120, 62619220, 62619320, 62619420, 62619520, 62619620, 62619720, 62619820, 62619920, 62620020, 62620120"/>
    <s v="-0"/>
    <x v="0"/>
    <x v="12"/>
  </r>
  <r>
    <s v="1720"/>
    <s v="2020-03-17 00:00:00"/>
    <s v="2020-03-17 13:46:00"/>
    <s v="Gasto"/>
    <s v="Con Compromiso"/>
    <s v="010"/>
    <x v="8"/>
    <x v="13"/>
    <s v="SALUD"/>
    <s v="Nación"/>
    <x v="0"/>
    <s v="CSF"/>
    <n v="7792700"/>
    <n v="0"/>
    <n v="7792700"/>
    <n v="0"/>
    <s v="APORTES SOBRE NOMINA DE EMPLEADOS MES DE MARZO"/>
    <s v="1720"/>
    <s v="4920"/>
    <s v="-0"/>
    <s v="26720, 26820, 26920, 27020, 27120, 27220, 27320, 27420, 27520, 27620, 27720, 27820, 27920, 28020, 28120, 28220, 28320"/>
    <s v="62618520, 62618620, 62618720, 62618820, 62618920, 62619020, 62619120, 62619220, 62619320, 62619420, 62619520, 62619620, 62619720, 62619820, 62619920, 62620020, 62620120"/>
    <s v="-0"/>
    <x v="0"/>
    <x v="12"/>
  </r>
  <r>
    <s v="1720"/>
    <s v="2020-03-17 00:00:00"/>
    <s v="2020-03-17 13:46:00"/>
    <s v="Gasto"/>
    <s v="Con Compromiso"/>
    <s v="010"/>
    <x v="8"/>
    <x v="16"/>
    <s v="CAJAS DE COMPENSACIÓN FAMILIAR"/>
    <s v="Nación"/>
    <x v="0"/>
    <s v="CSF"/>
    <n v="3809100"/>
    <n v="0"/>
    <n v="3809100"/>
    <n v="0"/>
    <s v="APORTES SOBRE NOMINA DE EMPLEADOS MES DE MARZO"/>
    <s v="1720"/>
    <s v="4920"/>
    <s v="-0"/>
    <s v="26720, 26820, 26920, 27020, 27120, 27220, 27320, 27420, 27520, 27620, 27720, 27820, 27920, 28020, 28120, 28220, 28320"/>
    <s v="62618520, 62618620, 62618720, 62618820, 62618920, 62619020, 62619120, 62619220, 62619320, 62619420, 62619520, 62619620, 62619720, 62619820, 62619920, 62620020, 62620120"/>
    <s v="-0"/>
    <x v="0"/>
    <x v="12"/>
  </r>
  <r>
    <s v="1720"/>
    <s v="2020-03-17 00:00:00"/>
    <s v="2020-03-17 13:46:00"/>
    <s v="Gasto"/>
    <s v="Con Compromiso"/>
    <s v="010"/>
    <x v="8"/>
    <x v="14"/>
    <s v="APORTES AL ICBF"/>
    <s v="Nación"/>
    <x v="0"/>
    <s v="CSF"/>
    <n v="2857600"/>
    <n v="0"/>
    <n v="2857600"/>
    <n v="0"/>
    <s v="APORTES SOBRE NOMINA DE EMPLEADOS MES DE MARZO"/>
    <s v="1720"/>
    <s v="4920"/>
    <s v="-0"/>
    <s v="26720, 26820, 26920, 27020, 27120, 27220, 27320, 27420, 27520, 27620, 27720, 27820, 27920, 28020, 28120, 28220, 28320"/>
    <s v="62618520, 62618620, 62618720, 62618820, 62618920, 62619020, 62619120, 62619220, 62619320, 62619420, 62619520, 62619620, 62619720, 62619820, 62619920, 62620020, 62620120"/>
    <s v="-0"/>
    <x v="0"/>
    <x v="12"/>
  </r>
  <r>
    <s v="1720"/>
    <s v="2020-03-17 00:00:00"/>
    <s v="2020-03-17 13:46:00"/>
    <s v="Gasto"/>
    <s v="Con Compromiso"/>
    <s v="010"/>
    <x v="8"/>
    <x v="12"/>
    <s v="APORTES AL SENA"/>
    <s v="Nación"/>
    <x v="0"/>
    <s v="CSF"/>
    <n v="1905200"/>
    <n v="0"/>
    <n v="1905200"/>
    <n v="0"/>
    <s v="APORTES SOBRE NOMINA DE EMPLEADOS MES DE MARZO"/>
    <s v="1720"/>
    <s v="4920"/>
    <s v="-0"/>
    <s v="26720, 26820, 26920, 27020, 27120, 27220, 27320, 27420, 27520, 27620, 27720, 27820, 27920, 28020, 28120, 28220, 28320"/>
    <s v="62618520, 62618620, 62618720, 62618820, 62618920, 62619020, 62619120, 62619220, 62619320, 62619420, 62619520, 62619620, 62619720, 62619820, 62619920, 62620020, 62620120"/>
    <s v="-0"/>
    <x v="0"/>
    <x v="12"/>
  </r>
  <r>
    <s v="1820"/>
    <s v="2020-04-16 00:00:00"/>
    <s v="2020-04-16 12:10:00"/>
    <s v="Gasto"/>
    <s v="Con Compromiso"/>
    <s v="0200"/>
    <x v="8"/>
    <x v="25"/>
    <s v="ADQUISICIÓN DE BIENES Y SERVICIOS - SERVICIO DE IMPLEMENTACIÓN SISTEMAS DE GESTIÓN - FORTALECIMIENTO DE LA GESTIÓN INSTITUCIONAL DEL IGAC A NIVEL   NACIONAL"/>
    <s v="Propios"/>
    <x v="1"/>
    <s v="CSF"/>
    <n v="24269760"/>
    <n v="910116"/>
    <n v="25179876"/>
    <n v="0"/>
    <s v="Prestación de servicios profesionales para realizar el proceso de Planeación y seguimiento al plan de acción del a Dirección Territorial Cundinamarca, en el marco de los lineamientos institucionales vigentes"/>
    <s v="1820"/>
    <s v="5420"/>
    <s v="9520"/>
    <s v="37920, 48620, 66020, 76520, 76820, 88820, 103720, 117020, 117120, 140320, 152520, 152620"/>
    <s v="112028420, 139023920, 173772120, 210658920, 242672420, 279532120, 308708120, 357662220, 383565020, 383578320"/>
    <s v="-0"/>
    <x v="1"/>
    <x v="3"/>
  </r>
  <r>
    <s v="1920"/>
    <s v="2020-04-22 00:00:00"/>
    <s v="2020-04-22 15:13:00"/>
    <s v="Gasto"/>
    <s v="Con Compromiso"/>
    <s v="010"/>
    <x v="8"/>
    <x v="13"/>
    <s v="SALUD"/>
    <s v="Nación"/>
    <x v="0"/>
    <s v="CSF"/>
    <n v="7324900"/>
    <n v="0"/>
    <n v="7324900"/>
    <n v="0"/>
    <s v="NOMINA MES DE ABRIL"/>
    <s v="2020"/>
    <s v="5820"/>
    <s v="-0"/>
    <s v="34620, 34720, 34820, 34920, 35020, 35120, 35220, 35320, 35420, 35520, 35620, 35720, 35820, 35920, 36020, 36120, 36220"/>
    <s v="100845720, 100845820, 100845920, 100846020, 100846120, 100846220, 100846320, 100846420, 100846520, 100846620, 100846720, 100846820, 100846920, 100847020, 100847120, 100847220, 100847320"/>
    <s v="-0"/>
    <x v="0"/>
    <x v="12"/>
  </r>
  <r>
    <s v="1920"/>
    <s v="2020-04-22 00:00:00"/>
    <s v="2020-04-22 15:13:00"/>
    <s v="Gasto"/>
    <s v="Con Compromiso"/>
    <s v="010"/>
    <x v="8"/>
    <x v="15"/>
    <s v="APORTES GENERALES AL SISTEMA DE RIESGOS LABORALES"/>
    <s v="Nación"/>
    <x v="0"/>
    <s v="CSF"/>
    <n v="1342500"/>
    <n v="0"/>
    <n v="1342500"/>
    <n v="0"/>
    <s v="NOMINA MES DE ABRIL"/>
    <s v="2020"/>
    <s v="5820"/>
    <s v="-0"/>
    <s v="34620, 34720, 34820, 34920, 35020, 35120, 35220, 35320, 35420, 35520, 35620, 35720, 35820, 35920, 36020, 36120, 36220"/>
    <s v="100845720, 100845820, 100845920, 100846020, 100846120, 100846220, 100846320, 100846420, 100846520, 100846620, 100846720, 100846820, 100846920, 100847020, 100847120, 100847220, 100847320"/>
    <s v="-0"/>
    <x v="0"/>
    <x v="12"/>
  </r>
  <r>
    <s v="1920"/>
    <s v="2020-04-22 00:00:00"/>
    <s v="2020-04-22 15:13:00"/>
    <s v="Gasto"/>
    <s v="Con Compromiso"/>
    <s v="010"/>
    <x v="8"/>
    <x v="14"/>
    <s v="APORTES AL ICBF"/>
    <s v="Nación"/>
    <x v="0"/>
    <s v="CSF"/>
    <n v="2799100"/>
    <n v="0"/>
    <n v="2799100"/>
    <n v="0"/>
    <s v="NOMINA MES DE ABRIL"/>
    <s v="2020"/>
    <s v="5820"/>
    <s v="-0"/>
    <s v="34620, 34720, 34820, 34920, 35020, 35120, 35220, 35320, 35420, 35520, 35620, 35720, 35820, 35920, 36020, 36120, 36220"/>
    <s v="100845720, 100845820, 100845920, 100846020, 100846120, 100846220, 100846320, 100846420, 100846520, 100846620, 100846720, 100846820, 100846920, 100847020, 100847120, 100847220, 100847320"/>
    <s v="-0"/>
    <x v="0"/>
    <x v="12"/>
  </r>
  <r>
    <s v="1920"/>
    <s v="2020-04-22 00:00:00"/>
    <s v="2020-04-22 15:13:00"/>
    <s v="Gasto"/>
    <s v="Con Compromiso"/>
    <s v="010"/>
    <x v="8"/>
    <x v="12"/>
    <s v="APORTES AL SENA"/>
    <s v="Nación"/>
    <x v="0"/>
    <s v="CSF"/>
    <n v="1865700"/>
    <n v="0"/>
    <n v="1865700"/>
    <n v="0"/>
    <s v="NOMINA MES DE ABRIL"/>
    <s v="2020"/>
    <s v="5820"/>
    <s v="-0"/>
    <s v="34620, 34720, 34820, 34920, 35020, 35120, 35220, 35320, 35420, 35520, 35620, 35720, 35820, 35920, 36020, 36120, 36220"/>
    <s v="100845720, 100845820, 100845920, 100846020, 100846120, 100846220, 100846320, 100846420, 100846520, 100846620, 100846720, 100846820, 100846920, 100847020, 100847120, 100847220, 100847320"/>
    <s v="-0"/>
    <x v="0"/>
    <x v="12"/>
  </r>
  <r>
    <s v="1920"/>
    <s v="2020-04-22 00:00:00"/>
    <s v="2020-04-22 15:13:00"/>
    <s v="Gasto"/>
    <s v="Con Compromiso"/>
    <s v="010"/>
    <x v="8"/>
    <x v="11"/>
    <s v="PENSIONES"/>
    <s v="Nación"/>
    <x v="0"/>
    <s v="CSF"/>
    <n v="1939800"/>
    <n v="0"/>
    <n v="1939800"/>
    <n v="0"/>
    <s v="NOMINA MES DE ABRIL"/>
    <s v="2020"/>
    <s v="5820"/>
    <s v="-0"/>
    <s v="34620, 34720, 34820, 34920, 35020, 35120, 35220, 35320, 35420, 35520, 35620, 35720, 35820, 35920, 36020, 36120, 36220"/>
    <s v="100845720, 100845820, 100845920, 100846020, 100846120, 100846220, 100846320, 100846420, 100846520, 100846620, 100846720, 100846820, 100846920, 100847020, 100847120, 100847220, 100847320"/>
    <s v="-0"/>
    <x v="0"/>
    <x v="12"/>
  </r>
  <r>
    <s v="1920"/>
    <s v="2020-04-22 00:00:00"/>
    <s v="2020-04-22 15:13:00"/>
    <s v="Gasto"/>
    <s v="Con Compromiso"/>
    <s v="010"/>
    <x v="8"/>
    <x v="16"/>
    <s v="CAJAS DE COMPENSACIÓN FAMILIAR"/>
    <s v="Nación"/>
    <x v="0"/>
    <s v="CSF"/>
    <n v="3730700"/>
    <n v="0"/>
    <n v="3730700"/>
    <n v="0"/>
    <s v="NOMINA MES DE ABRIL"/>
    <s v="2020"/>
    <s v="5820"/>
    <s v="-0"/>
    <s v="34620, 34720, 34820, 34920, 35020, 35120, 35220, 35320, 35420, 35520, 35620, 35720, 35820, 35920, 36020, 36120, 36220"/>
    <s v="100845720, 100845820, 100845920, 100846020, 100846120, 100846220, 100846320, 100846420, 100846520, 100846620, 100846720, 100846820, 100846920, 100847020, 100847120, 100847220, 100847320"/>
    <s v="-0"/>
    <x v="0"/>
    <x v="12"/>
  </r>
  <r>
    <s v="2020"/>
    <s v="2020-04-22 00:00:00"/>
    <s v="2020-04-22 15:18:00"/>
    <s v="Gasto"/>
    <s v="Con Compromiso"/>
    <s v="010"/>
    <x v="8"/>
    <x v="8"/>
    <s v="SUELDO BÁSICO"/>
    <s v="Nación"/>
    <x v="0"/>
    <s v="CSF"/>
    <n v="83371015"/>
    <n v="0"/>
    <n v="83371015"/>
    <n v="0"/>
    <s v="NOMINA MES DE ABRIL"/>
    <s v="1920"/>
    <s v="5520, 5620, 5720"/>
    <s v="-0"/>
    <s v="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s v="99892020, 99892220, 99892320, 99892420, 99892520, 99892620, 99892720, 99892820, 99892920, 99893020, 99893120, 99893220, 99893320, 99893420, 99893520, 99893620, 99893720, 99893820, 99893920, 99894020, 99894120, 99894220, 99894320, 99894420, 99894520, 99894620, 99894720, 99894820, 99894920, 99895020, 99895120, 99895220, 99895320, 99895420, 99895520, 99895620, 99895720, 99895820, 99895920, 99896020, 99896120, 99896220, 99896320, 99896420, 99896520, 99896620, 99896720, 99896820, 99905420, 99905520, 99905620, 100838620"/>
    <s v="-0"/>
    <x v="0"/>
    <x v="12"/>
  </r>
  <r>
    <s v="2020"/>
    <s v="2020-04-22 00:00:00"/>
    <s v="2020-04-22 15:18:00"/>
    <s v="Gasto"/>
    <s v="Con Compromiso"/>
    <s v="010"/>
    <x v="8"/>
    <x v="7"/>
    <s v="BONIFICACIÓN ESPECIAL DE RECREACIÓN"/>
    <s v="Nación"/>
    <x v="0"/>
    <s v="CSF"/>
    <n v="166407"/>
    <n v="0"/>
    <n v="166407"/>
    <n v="0"/>
    <s v="NOMINA MES DE ABRIL"/>
    <s v="1920"/>
    <s v="5520, 5620, 5720"/>
    <s v="-0"/>
    <s v="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s v="99892020, 99892220, 99892320, 99892420, 99892520, 99892620, 99892720, 99892820, 99892920, 99893020, 99893120, 99893220, 99893320, 99893420, 99893520, 99893620, 99893720, 99893820, 99893920, 99894020, 99894120, 99894220, 99894320, 99894420, 99894520, 99894620, 99894720, 99894820, 99894920, 99895020, 99895120, 99895220, 99895320, 99895420, 99895520, 99895620, 99895720, 99895820, 99895920, 99896020, 99896120, 99896220, 99896320, 99896420, 99896520, 99896620, 99896720, 99896820, 99905420, 99905520, 99905620, 100838620"/>
    <s v="-0"/>
    <x v="0"/>
    <x v="12"/>
  </r>
  <r>
    <s v="2020"/>
    <s v="2020-04-22 00:00:00"/>
    <s v="2020-04-22 15:18:00"/>
    <s v="Gasto"/>
    <s v="Con Compromiso"/>
    <s v="010"/>
    <x v="8"/>
    <x v="3"/>
    <s v="AUXILIO DE TRANSPORTE"/>
    <s v="Nación"/>
    <x v="0"/>
    <s v="CSF"/>
    <n v="2982766"/>
    <n v="0"/>
    <n v="2982766"/>
    <n v="0"/>
    <s v="NOMINA MES DE ABRIL"/>
    <s v="1920"/>
    <s v="5520, 5620, 5720"/>
    <s v="-0"/>
    <s v="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s v="99892020, 99892220, 99892320, 99892420, 99892520, 99892620, 99892720, 99892820, 99892920, 99893020, 99893120, 99893220, 99893320, 99893420, 99893520, 99893620, 99893720, 99893820, 99893920, 99894020, 99894120, 99894220, 99894320, 99894420, 99894520, 99894620, 99894720, 99894820, 99894920, 99895020, 99895120, 99895220, 99895320, 99895420, 99895520, 99895620, 99895720, 99895820, 99895920, 99896020, 99896120, 99896220, 99896320, 99896420, 99896520, 99896620, 99896720, 99896820, 99905420, 99905520, 99905620, 100838620"/>
    <s v="-0"/>
    <x v="0"/>
    <x v="12"/>
  </r>
  <r>
    <s v="2020"/>
    <s v="2020-04-22 00:00:00"/>
    <s v="2020-04-22 15:18:00"/>
    <s v="Gasto"/>
    <s v="Con Compromiso"/>
    <s v="010"/>
    <x v="8"/>
    <x v="4"/>
    <s v="PRIMA DE VACACIONES"/>
    <s v="Nación"/>
    <x v="0"/>
    <s v="CSF"/>
    <n v="1919519"/>
    <n v="0"/>
    <n v="1919519"/>
    <n v="0"/>
    <s v="NOMINA MES DE ABRIL"/>
    <s v="1920"/>
    <s v="5520, 5620, 5720"/>
    <s v="-0"/>
    <s v="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s v="99892020, 99892220, 99892320, 99892420, 99892520, 99892620, 99892720, 99892820, 99892920, 99893020, 99893120, 99893220, 99893320, 99893420, 99893520, 99893620, 99893720, 99893820, 99893920, 99894020, 99894120, 99894220, 99894320, 99894420, 99894520, 99894620, 99894720, 99894820, 99894920, 99895020, 99895120, 99895220, 99895320, 99895420, 99895520, 99895620, 99895720, 99895820, 99895920, 99896020, 99896120, 99896220, 99896320, 99896420, 99896520, 99896620, 99896720, 99896820, 99905420, 99905520, 99905620, 100838620"/>
    <s v="-0"/>
    <x v="0"/>
    <x v="12"/>
  </r>
  <r>
    <s v="2020"/>
    <s v="2020-04-22 00:00:00"/>
    <s v="2020-04-22 15:18:00"/>
    <s v="Gasto"/>
    <s v="Con Compromiso"/>
    <s v="010"/>
    <x v="8"/>
    <x v="10"/>
    <s v="SUELDO DE VACACIONES"/>
    <s v="Nación"/>
    <x v="0"/>
    <s v="CSF"/>
    <n v="2009990"/>
    <n v="0"/>
    <n v="2009990"/>
    <n v="0"/>
    <s v="NOMINA MES DE ABRIL"/>
    <s v="1920"/>
    <s v="5520, 5620, 5720"/>
    <s v="-0"/>
    <s v="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s v="99892020, 99892220, 99892320, 99892420, 99892520, 99892620, 99892720, 99892820, 99892920, 99893020, 99893120, 99893220, 99893320, 99893420, 99893520, 99893620, 99893720, 99893820, 99893920, 99894020, 99894120, 99894220, 99894320, 99894420, 99894520, 99894620, 99894720, 99894820, 99894920, 99895020, 99895120, 99895220, 99895320, 99895420, 99895520, 99895620, 99895720, 99895820, 99895920, 99896020, 99896120, 99896220, 99896320, 99896420, 99896520, 99896620, 99896720, 99896820, 99905420, 99905520, 99905620, 100838620"/>
    <s v="-0"/>
    <x v="0"/>
    <x v="12"/>
  </r>
  <r>
    <s v="2020"/>
    <s v="2020-04-22 00:00:00"/>
    <s v="2020-04-22 15:18:00"/>
    <s v="Gasto"/>
    <s v="Con Compromiso"/>
    <s v="010"/>
    <x v="8"/>
    <x v="6"/>
    <s v="SUBSIDIO DE ALIMENTACIÓN"/>
    <s v="Nación"/>
    <x v="0"/>
    <s v="CSF"/>
    <n v="2136239"/>
    <n v="0"/>
    <n v="2136239"/>
    <n v="0"/>
    <s v="NOMINA MES DE ABRIL"/>
    <s v="1920"/>
    <s v="5520, 5620, 5720"/>
    <s v="-0"/>
    <s v="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s v="99892020, 99892220, 99892320, 99892420, 99892520, 99892620, 99892720, 99892820, 99892920, 99893020, 99893120, 99893220, 99893320, 99893420, 99893520, 99893620, 99893720, 99893820, 99893920, 99894020, 99894120, 99894220, 99894320, 99894420, 99894520, 99894620, 99894720, 99894820, 99894920, 99895020, 99895120, 99895220, 99895320, 99895420, 99895520, 99895620, 99895720, 99895820, 99895920, 99896020, 99896120, 99896220, 99896320, 99896420, 99896520, 99896620, 99896720, 99896820, 99905420, 99905520, 99905620, 100838620"/>
    <s v="-0"/>
    <x v="0"/>
    <x v="12"/>
  </r>
  <r>
    <s v="2020"/>
    <s v="2020-04-22 00:00:00"/>
    <s v="2020-04-22 15:18:00"/>
    <s v="Gasto"/>
    <s v="Con Compromiso"/>
    <s v="010"/>
    <x v="8"/>
    <x v="9"/>
    <s v="BONIFICACIÓN POR SERVICIOS PRESTADOS"/>
    <s v="Nación"/>
    <x v="0"/>
    <s v="CSF"/>
    <n v="877184"/>
    <n v="0"/>
    <n v="877184"/>
    <n v="0"/>
    <s v="NOMINA MES DE ABRIL"/>
    <s v="1920"/>
    <s v="5520, 5620, 5720"/>
    <s v="-0"/>
    <s v="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s v="99892020, 99892220, 99892320, 99892420, 99892520, 99892620, 99892720, 99892820, 99892920, 99893020, 99893120, 99893220, 99893320, 99893420, 99893520, 99893620, 99893720, 99893820, 99893920, 99894020, 99894120, 99894220, 99894320, 99894420, 99894520, 99894620, 99894720, 99894820, 99894920, 99895020, 99895120, 99895220, 99895320, 99895420, 99895520, 99895620, 99895720, 99895820, 99895920, 99896020, 99896120, 99896220, 99896320, 99896420, 99896520, 99896620, 99896720, 99896820, 99905420, 99905520, 99905620, 100838620"/>
    <s v="-0"/>
    <x v="0"/>
    <x v="12"/>
  </r>
  <r>
    <s v="2120"/>
    <s v="2020-05-05 00:00:00"/>
    <s v="2020-05-05 17:24:00"/>
    <s v="Gasto"/>
    <s v="Con Compromiso"/>
    <s v="0510"/>
    <x v="8"/>
    <x v="23"/>
    <s v="ADQUISICIÓN DE BIENES Y SERVICIOS - SERVICIO DE AVALÚOS - ACTUALIZACIÓN  Y GESTIÓN CATASTRAL  NACIONAL"/>
    <s v="Propios"/>
    <x v="1"/>
    <s v="CSF"/>
    <n v="30000000"/>
    <n v="-17127645"/>
    <n v="12872355"/>
    <n v="0"/>
    <s v="PRESTACION DE SERVICIOS PARA REALIZAR AVALUOS COMERCIALES"/>
    <s v="2120"/>
    <s v="7020"/>
    <s v="55120"/>
    <s v="142620, 158820"/>
    <s v="363298120, 391769120"/>
    <s v="-0"/>
    <x v="1"/>
    <x v="2"/>
  </r>
  <r>
    <s v="2220"/>
    <s v="2020-05-05 00:00:00"/>
    <s v="2020-05-05 17:32:00"/>
    <s v="Gasto"/>
    <s v="Con Compromiso"/>
    <s v="0510"/>
    <x v="8"/>
    <x v="23"/>
    <s v="ADQUISICIÓN DE BIENES Y SERVICIOS - SERVICIO DE AVALÚOS - ACTUALIZACIÓN  Y GESTIÓN CATASTRAL  NACIONAL"/>
    <s v="Propios"/>
    <x v="1"/>
    <s v="CSF"/>
    <n v="31807890"/>
    <n v="-11780700"/>
    <n v="20027190"/>
    <n v="0"/>
    <s v="PRESTACION DE SERVICIO, CONTROL DE CALIDAD A INFORMES DE AVALUOS"/>
    <s v="2220"/>
    <s v="12220"/>
    <s v="21920"/>
    <s v="80220, 92920, 105220, 121320, 135820, 158920"/>
    <s v="213588120, 249337220, 279313120, 322157720, 351217620, 391774720"/>
    <s v="-0"/>
    <x v="1"/>
    <x v="2"/>
  </r>
  <r>
    <s v="2320"/>
    <s v="2020-05-05 00:00:00"/>
    <s v="2020-05-05 17:36:00"/>
    <s v="Gasto"/>
    <s v="Generado"/>
    <s v="0510"/>
    <x v="8"/>
    <x v="23"/>
    <s v="ADQUISICIÓN DE BIENES Y SERVICIOS - SERVICIO DE AVALÚOS - ACTUALIZACIÓN  Y GESTIÓN CATASTRAL  NACIONAL"/>
    <s v="Propios"/>
    <x v="1"/>
    <s v="CSF"/>
    <n v="3000000"/>
    <n v="-3000000"/>
    <n v="0"/>
    <n v="0"/>
    <s v="CONTRATACION PRESTACION DE SERVICIOS PARA REALIZAR CONTROL DE CALIDAD A LOS INFORMES DE AVALUOS"/>
    <s v="2320"/>
    <s v="-0"/>
    <s v="-0"/>
    <s v="-0"/>
    <s v="-0"/>
    <s v="-0"/>
    <x v="1"/>
    <x v="2"/>
  </r>
  <r>
    <s v="2420"/>
    <s v="2020-05-06 00:00:00"/>
    <s v="2020-05-06 18:35:00"/>
    <s v="Gasto"/>
    <s v="Con Compromiso"/>
    <s v="010"/>
    <x v="8"/>
    <x v="11"/>
    <s v="PENSIONES"/>
    <s v="Nación"/>
    <x v="0"/>
    <s v="CSF"/>
    <n v="763567"/>
    <n v="0"/>
    <n v="763567"/>
    <n v="0"/>
    <s v="PAGO DE RETROACTIVO DE APORTES SOBRE LOS MESES DE ENERO Y FEBRERO"/>
    <s v="2420"/>
    <s v="6720"/>
    <s v="-0"/>
    <s v="38120, 38220, 38320, 38420, 38520, 38620, 38720, 38820, 38920, 39020, 39120, 39220, 39320, 39420, 39520, 39620, 39720, 39820"/>
    <s v="113568420, 113568520, 113568620, 113568720, 113568820, 113568920, 113569020, 113569120, 113569220, 113569320, 113569420, 113569520, 113569620, 113569720, 113569820, 113569920, 113570020, 113570120"/>
    <s v="-0"/>
    <x v="0"/>
    <x v="12"/>
  </r>
  <r>
    <s v="2420"/>
    <s v="2020-05-06 00:00:00"/>
    <s v="2020-05-06 18:35:00"/>
    <s v="Gasto"/>
    <s v="Con Compromiso"/>
    <s v="010"/>
    <x v="8"/>
    <x v="13"/>
    <s v="SALUD"/>
    <s v="Nación"/>
    <x v="0"/>
    <s v="CSF"/>
    <n v="725133"/>
    <n v="0"/>
    <n v="725133"/>
    <n v="0"/>
    <s v="PAGO DE RETROACTIVO DE APORTES SOBRE LOS MESES DE ENERO Y FEBRERO"/>
    <s v="2420"/>
    <s v="6720"/>
    <s v="-0"/>
    <s v="38120, 38220, 38320, 38420, 38520, 38620, 38720, 38820, 38920, 39020, 39120, 39220, 39320, 39420, 39520, 39620, 39720, 39820"/>
    <s v="113568420, 113568520, 113568620, 113568720, 113568820, 113568920, 113569020, 113569120, 113569220, 113569320, 113569420, 113569520, 113569620, 113569720, 113569820, 113569920, 113570020, 113570120"/>
    <s v="-0"/>
    <x v="0"/>
    <x v="12"/>
  </r>
  <r>
    <s v="2420"/>
    <s v="2020-05-06 00:00:00"/>
    <s v="2020-05-06 18:35:00"/>
    <s v="Gasto"/>
    <s v="Con Compromiso"/>
    <s v="010"/>
    <x v="8"/>
    <x v="16"/>
    <s v="CAJAS DE COMPENSACIÓN FAMILIAR"/>
    <s v="Nación"/>
    <x v="0"/>
    <s v="CSF"/>
    <n v="369300"/>
    <n v="0"/>
    <n v="369300"/>
    <n v="0"/>
    <s v="PAGO DE RETROACTIVO DE APORTES SOBRE LOS MESES DE ENERO Y FEBRERO"/>
    <s v="2420"/>
    <s v="6720"/>
    <s v="-0"/>
    <s v="38120, 38220, 38320, 38420, 38520, 38620, 38720, 38820, 38920, 39020, 39120, 39220, 39320, 39420, 39520, 39620, 39720, 39820"/>
    <s v="113568420, 113568520, 113568620, 113568720, 113568820, 113568920, 113569020, 113569120, 113569220, 113569320, 113569420, 113569520, 113569620, 113569720, 113569820, 113569920, 113570020, 113570120"/>
    <s v="-0"/>
    <x v="0"/>
    <x v="12"/>
  </r>
  <r>
    <s v="2420"/>
    <s v="2020-05-06 00:00:00"/>
    <s v="2020-05-06 18:35:00"/>
    <s v="Gasto"/>
    <s v="Con Compromiso"/>
    <s v="010"/>
    <x v="8"/>
    <x v="14"/>
    <s v="APORTES AL ICBF"/>
    <s v="Nación"/>
    <x v="0"/>
    <s v="CSF"/>
    <n v="276500"/>
    <n v="0"/>
    <n v="276500"/>
    <n v="0"/>
    <s v="PAGO DE RETROACTIVO DE APORTES SOBRE LOS MESES DE ENERO Y FEBRERO"/>
    <s v="2420"/>
    <s v="6720"/>
    <s v="-0"/>
    <s v="38120, 38220, 38320, 38420, 38520, 38620, 38720, 38820, 38920, 39020, 39120, 39220, 39320, 39420, 39520, 39620, 39720, 39820"/>
    <s v="113568420, 113568520, 113568620, 113568720, 113568820, 113568920, 113569020, 113569120, 113569220, 113569320, 113569420, 113569520, 113569620, 113569720, 113569820, 113569920, 113570020, 113570120"/>
    <s v="-0"/>
    <x v="0"/>
    <x v="12"/>
  </r>
  <r>
    <s v="2420"/>
    <s v="2020-05-06 00:00:00"/>
    <s v="2020-05-06 18:35:00"/>
    <s v="Gasto"/>
    <s v="Con Compromiso"/>
    <s v="010"/>
    <x v="8"/>
    <x v="15"/>
    <s v="APORTES GENERALES AL SISTEMA DE RIESGOS LABORALES"/>
    <s v="Nación"/>
    <x v="0"/>
    <s v="CSF"/>
    <n v="131700"/>
    <n v="0"/>
    <n v="131700"/>
    <n v="0"/>
    <s v="PAGO DE RETROACTIVO DE APORTES SOBRE LOS MESES DE ENERO Y FEBRERO"/>
    <s v="2420"/>
    <s v="6720"/>
    <s v="-0"/>
    <s v="38120, 38220, 38320, 38420, 38520, 38620, 38720, 38820, 38920, 39020, 39120, 39220, 39320, 39420, 39520, 39620, 39720, 39820"/>
    <s v="113568420, 113568520, 113568620, 113568720, 113568820, 113568920, 113569020, 113569120, 113569220, 113569320, 113569420, 113569520, 113569620, 113569720, 113569820, 113569920, 113570020, 113570120"/>
    <s v="-0"/>
    <x v="0"/>
    <x v="12"/>
  </r>
  <r>
    <s v="2420"/>
    <s v="2020-05-06 00:00:00"/>
    <s v="2020-05-06 18:35:00"/>
    <s v="Gasto"/>
    <s v="Con Compromiso"/>
    <s v="010"/>
    <x v="8"/>
    <x v="12"/>
    <s v="APORTES AL SENA"/>
    <s v="Nación"/>
    <x v="0"/>
    <s v="CSF"/>
    <n v="184000"/>
    <n v="0"/>
    <n v="184000"/>
    <n v="0"/>
    <s v="PAGO DE RETROACTIVO DE APORTES SOBRE LOS MESES DE ENERO Y FEBRERO"/>
    <s v="2420"/>
    <s v="6720"/>
    <s v="-0"/>
    <s v="38120, 38220, 38320, 38420, 38520, 38620, 38720, 38820, 38920, 39020, 39120, 39220, 39320, 39420, 39520, 39620, 39720, 39820"/>
    <s v="113568420, 113568520, 113568620, 113568720, 113568820, 113568920, 113569020, 113569120, 113569220, 113569320, 113569420, 113569520, 113569620, 113569720, 113569820, 113569920, 113570020, 113570120"/>
    <s v="-0"/>
    <x v="0"/>
    <x v="12"/>
  </r>
  <r>
    <s v="2520"/>
    <s v="2020-05-11 00:00:00"/>
    <s v="2020-05-11 10:34:00"/>
    <s v="Gasto"/>
    <s v="Generado"/>
    <s v="0200"/>
    <x v="8"/>
    <x v="27"/>
    <s v="ADQUISICIÓN DE BIENES Y SERVICIOS - SEDES MANTENIDAS - FORTALECIMIENTO DE LA INFRAESTRUCTURA FÍSICA DEL IGAC A NIVEL  NACIONAL"/>
    <s v="Nación"/>
    <x v="0"/>
    <s v="CSF"/>
    <n v="4921253"/>
    <n v="-4921253"/>
    <n v="0"/>
    <n v="0"/>
    <s v="MANTENIMIENTO VENTANILLAS"/>
    <s v="2520"/>
    <s v="-0"/>
    <s v="-0"/>
    <s v="-0"/>
    <s v="-0"/>
    <s v="-0"/>
    <x v="1"/>
    <x v="3"/>
  </r>
  <r>
    <s v="2620"/>
    <s v="2020-05-20 00:00:00"/>
    <s v="2020-05-20 19:17:00"/>
    <s v="Gasto"/>
    <s v="Con Compromiso"/>
    <s v="010"/>
    <x v="8"/>
    <x v="12"/>
    <s v="APORTES AL SENA"/>
    <s v="Nación"/>
    <x v="0"/>
    <s v="CSF"/>
    <n v="2109400"/>
    <n v="0"/>
    <n v="2109400"/>
    <n v="0"/>
    <s v="PAGO APORTES SOBRE NOMINA MES DE MAYO"/>
    <s v="2620"/>
    <s v="9320"/>
    <s v="-0"/>
    <s v="46420, 46520, 46620, 46720, 46820, 46920, 47020, 47120, 47220, 47320, 47420, 47520, 47620, 47720, 47820, 47920, 48020"/>
    <s v="125611920, 125612020, 125612120, 125612220, 125612320, 125612420, 125612520, 125612620, 125612720, 125612820, 125612920, 125613020, 125613120, 125613220, 125613320, 125613420, 125613520"/>
    <s v="-0"/>
    <x v="0"/>
    <x v="12"/>
  </r>
  <r>
    <s v="2620"/>
    <s v="2020-05-20 00:00:00"/>
    <s v="2020-05-20 19:17:00"/>
    <s v="Gasto"/>
    <s v="Con Compromiso"/>
    <s v="010"/>
    <x v="8"/>
    <x v="13"/>
    <s v="SALUD"/>
    <s v="Nación"/>
    <x v="0"/>
    <s v="CSF"/>
    <n v="7415600"/>
    <n v="0"/>
    <n v="7415600"/>
    <n v="0"/>
    <s v="PAGO APORTES SOBRE NOMINA MES DE MAYO"/>
    <s v="2620"/>
    <s v="9320"/>
    <s v="-0"/>
    <s v="46420, 46520, 46620, 46720, 46820, 46920, 47020, 47120, 47220, 47320, 47420, 47520, 47620, 47720, 47820, 47920, 48020"/>
    <s v="125611920, 125612020, 125612120, 125612220, 125612320, 125612420, 125612520, 125612620, 125612720, 125612820, 125612920, 125613020, 125613120, 125613220, 125613320, 125613420, 125613520"/>
    <s v="-0"/>
    <x v="0"/>
    <x v="12"/>
  </r>
  <r>
    <s v="2620"/>
    <s v="2020-05-20 00:00:00"/>
    <s v="2020-05-20 19:17:00"/>
    <s v="Gasto"/>
    <s v="Con Compromiso"/>
    <s v="010"/>
    <x v="8"/>
    <x v="15"/>
    <s v="APORTES GENERALES AL SISTEMA DE RIESGOS LABORALES"/>
    <s v="Nación"/>
    <x v="0"/>
    <s v="CSF"/>
    <n v="1348800"/>
    <n v="0"/>
    <n v="1348800"/>
    <n v="0"/>
    <s v="PAGO APORTES SOBRE NOMINA MES DE MAYO"/>
    <s v="2620"/>
    <s v="9320"/>
    <s v="-0"/>
    <s v="46420, 46520, 46620, 46720, 46820, 46920, 47020, 47120, 47220, 47320, 47420, 47520, 47620, 47720, 47820, 47920, 48020"/>
    <s v="125611920, 125612020, 125612120, 125612220, 125612320, 125612420, 125612520, 125612620, 125612720, 125612820, 125612920, 125613020, 125613120, 125613220, 125613320, 125613420, 125613520"/>
    <s v="-0"/>
    <x v="0"/>
    <x v="12"/>
  </r>
  <r>
    <s v="2620"/>
    <s v="2020-05-20 00:00:00"/>
    <s v="2020-05-20 19:17:00"/>
    <s v="Gasto"/>
    <s v="Con Compromiso"/>
    <s v="010"/>
    <x v="8"/>
    <x v="11"/>
    <s v="PENSIONES"/>
    <s v="Nación"/>
    <x v="0"/>
    <s v="CSF"/>
    <n v="10467300"/>
    <n v="0"/>
    <n v="10467300"/>
    <n v="0"/>
    <s v="PAGO APORTES SOBRE NOMINA MES DE MAYO"/>
    <s v="2620"/>
    <s v="9320"/>
    <s v="-0"/>
    <s v="46420, 46520, 46620, 46720, 46820, 46920, 47020, 47120, 47220, 47320, 47420, 47520, 47620, 47720, 47820, 47920, 48020"/>
    <s v="125611920, 125612020, 125612120, 125612220, 125612320, 125612420, 125612520, 125612620, 125612720, 125612820, 125612920, 125613020, 125613120, 125613220, 125613320, 125613420, 125613520"/>
    <s v="-0"/>
    <x v="0"/>
    <x v="12"/>
  </r>
  <r>
    <s v="2620"/>
    <s v="2020-05-20 00:00:00"/>
    <s v="2020-05-20 19:17:00"/>
    <s v="Gasto"/>
    <s v="Con Compromiso"/>
    <s v="010"/>
    <x v="8"/>
    <x v="16"/>
    <s v="CAJAS DE COMPENSACIÓN FAMILIAR"/>
    <s v="Nación"/>
    <x v="0"/>
    <s v="CSF"/>
    <n v="4217700"/>
    <n v="0"/>
    <n v="4217700"/>
    <n v="0"/>
    <s v="PAGO APORTES SOBRE NOMINA MES DE MAYO"/>
    <s v="2620"/>
    <s v="9320"/>
    <s v="-0"/>
    <s v="46420, 46520, 46620, 46720, 46820, 46920, 47020, 47120, 47220, 47320, 47420, 47520, 47620, 47720, 47820, 47920, 48020"/>
    <s v="125611920, 125612020, 125612120, 125612220, 125612320, 125612420, 125612520, 125612620, 125612720, 125612820, 125612920, 125613020, 125613120, 125613220, 125613320, 125613420, 125613520"/>
    <s v="-0"/>
    <x v="0"/>
    <x v="12"/>
  </r>
  <r>
    <s v="2620"/>
    <s v="2020-05-20 00:00:00"/>
    <s v="2020-05-20 19:17:00"/>
    <s v="Gasto"/>
    <s v="Con Compromiso"/>
    <s v="010"/>
    <x v="8"/>
    <x v="14"/>
    <s v="APORTES AL ICBF"/>
    <s v="Nación"/>
    <x v="0"/>
    <s v="CSF"/>
    <n v="3164400"/>
    <n v="0"/>
    <n v="3164400"/>
    <n v="0"/>
    <s v="PAGO APORTES SOBRE NOMINA MES DE MAYO"/>
    <s v="2620"/>
    <s v="9320"/>
    <s v="-0"/>
    <s v="46420, 46520, 46620, 46720, 46820, 46920, 47020, 47120, 47220, 47320, 47420, 47520, 47620, 47720, 47820, 47920, 48020"/>
    <s v="125611920, 125612020, 125612120, 125612220, 125612320, 125612420, 125612520, 125612620, 125612720, 125612820, 125612920, 125613020, 125613120, 125613220, 125613320, 125613420, 125613520"/>
    <s v="-0"/>
    <x v="0"/>
    <x v="12"/>
  </r>
  <r>
    <s v="2720"/>
    <s v="2020-05-21 00:00:00"/>
    <s v="2020-05-21 13:33:00"/>
    <s v="Gasto"/>
    <s v="Con Compromiso"/>
    <s v="010"/>
    <x v="8"/>
    <x v="4"/>
    <s v="PRIMA DE VACACIONES"/>
    <s v="Nación"/>
    <x v="0"/>
    <s v="CSF"/>
    <n v="13900199"/>
    <n v="0"/>
    <n v="13900199"/>
    <n v="0"/>
    <s v="NOMINA DE EMPLEADOS MES DE MAYO"/>
    <s v="2720"/>
    <s v="9120, 9220"/>
    <s v="-0"/>
    <s v="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
    <s v="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
    <s v="-0"/>
    <x v="0"/>
    <x v="12"/>
  </r>
  <r>
    <s v="2720"/>
    <s v="2020-05-21 00:00:00"/>
    <s v="2020-05-21 13:33:00"/>
    <s v="Gasto"/>
    <s v="Con Compromiso"/>
    <s v="010"/>
    <x v="8"/>
    <x v="6"/>
    <s v="SUBSIDIO DE ALIMENTACIÓN"/>
    <s v="Nación"/>
    <x v="0"/>
    <s v="CSF"/>
    <n v="1991821"/>
    <n v="0"/>
    <n v="1991821"/>
    <n v="0"/>
    <s v="NOMINA DE EMPLEADOS MES DE MAYO"/>
    <s v="2720"/>
    <s v="9120, 9220"/>
    <s v="-0"/>
    <s v="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
    <s v="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
    <s v="-0"/>
    <x v="0"/>
    <x v="12"/>
  </r>
  <r>
    <s v="2720"/>
    <s v="2020-05-21 00:00:00"/>
    <s v="2020-05-21 13:33:00"/>
    <s v="Gasto"/>
    <s v="Con Compromiso"/>
    <s v="010"/>
    <x v="8"/>
    <x v="3"/>
    <s v="AUXILIO DE TRANSPORTE"/>
    <s v="Nación"/>
    <x v="0"/>
    <s v="CSF"/>
    <n v="2756487"/>
    <n v="0"/>
    <n v="2756487"/>
    <n v="0"/>
    <s v="NOMINA DE EMPLEADOS MES DE MAYO"/>
    <s v="2720"/>
    <s v="9120, 9220"/>
    <s v="-0"/>
    <s v="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
    <s v="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
    <s v="-0"/>
    <x v="0"/>
    <x v="12"/>
  </r>
  <r>
    <s v="2720"/>
    <s v="2020-05-21 00:00:00"/>
    <s v="2020-05-21 13:33:00"/>
    <s v="Gasto"/>
    <s v="Con Compromiso"/>
    <s v="010"/>
    <x v="8"/>
    <x v="10"/>
    <s v="SUELDO DE VACACIONES"/>
    <s v="Nación"/>
    <x v="0"/>
    <s v="CSF"/>
    <n v="14934035"/>
    <n v="0"/>
    <n v="14934035"/>
    <n v="0"/>
    <s v="NOMINA DE EMPLEADOS MES DE MAYO"/>
    <s v="2720"/>
    <s v="9120, 9220"/>
    <s v="-0"/>
    <s v="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
    <s v="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
    <s v="-0"/>
    <x v="0"/>
    <x v="12"/>
  </r>
  <r>
    <s v="2720"/>
    <s v="2020-05-21 00:00:00"/>
    <s v="2020-05-21 13:33:00"/>
    <s v="Gasto"/>
    <s v="Con Compromiso"/>
    <s v="010"/>
    <x v="8"/>
    <x v="21"/>
    <s v="INCAPACIDADES (NO DE PENSIONES)"/>
    <s v="Nación"/>
    <x v="0"/>
    <s v="CSF"/>
    <n v="778027"/>
    <n v="0"/>
    <n v="778027"/>
    <n v="0"/>
    <s v="NOMINA DE EMPLEADOS MES DE MAYO"/>
    <s v="2720"/>
    <s v="9120, 9220"/>
    <s v="-0"/>
    <s v="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
    <s v="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
    <s v="-0"/>
    <x v="0"/>
    <x v="12"/>
  </r>
  <r>
    <s v="2720"/>
    <s v="2020-05-21 00:00:00"/>
    <s v="2020-05-21 13:33:00"/>
    <s v="Gasto"/>
    <s v="Con Compromiso"/>
    <s v="010"/>
    <x v="8"/>
    <x v="9"/>
    <s v="BONIFICACIÓN POR SERVICIOS PRESTADOS"/>
    <s v="Nación"/>
    <x v="0"/>
    <s v="CSF"/>
    <n v="2133365"/>
    <n v="0"/>
    <n v="2133365"/>
    <n v="0"/>
    <s v="NOMINA DE EMPLEADOS MES DE MAYO"/>
    <s v="2720"/>
    <s v="9120, 9220"/>
    <s v="-0"/>
    <s v="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
    <s v="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
    <s v="-0"/>
    <x v="0"/>
    <x v="12"/>
  </r>
  <r>
    <s v="2720"/>
    <s v="2020-05-21 00:00:00"/>
    <s v="2020-05-21 13:33:00"/>
    <s v="Gasto"/>
    <s v="Con Compromiso"/>
    <s v="010"/>
    <x v="8"/>
    <x v="7"/>
    <s v="BONIFICACIÓN ESPECIAL DE RECREACIÓN"/>
    <s v="Nación"/>
    <x v="0"/>
    <s v="CSF"/>
    <n v="1105815"/>
    <n v="0"/>
    <n v="1105815"/>
    <n v="0"/>
    <s v="NOMINA DE EMPLEADOS MES DE MAYO"/>
    <s v="2720"/>
    <s v="9120, 9220"/>
    <s v="-0"/>
    <s v="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
    <s v="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
    <s v="-0"/>
    <x v="0"/>
    <x v="12"/>
  </r>
  <r>
    <s v="2720"/>
    <s v="2020-05-21 00:00:00"/>
    <s v="2020-05-21 13:33:00"/>
    <s v="Gasto"/>
    <s v="Con Compromiso"/>
    <s v="010"/>
    <x v="8"/>
    <x v="8"/>
    <s v="SUELDO BÁSICO"/>
    <s v="Nación"/>
    <x v="0"/>
    <s v="CSF"/>
    <n v="82702254"/>
    <n v="0"/>
    <n v="82702254"/>
    <n v="0"/>
    <s v="NOMINA DE EMPLEADOS MES DE MAYO"/>
    <s v="2720"/>
    <s v="9120, 9220"/>
    <s v="-0"/>
    <s v="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
    <s v="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
    <s v="-0"/>
    <x v="0"/>
    <x v="12"/>
  </r>
  <r>
    <s v="2820"/>
    <s v="2020-06-03 00:00:00"/>
    <s v="2020-06-03 17:54:00"/>
    <s v="Gasto"/>
    <s v="Con Compromiso"/>
    <s v="010"/>
    <x v="8"/>
    <x v="26"/>
    <s v="PRIMA DE SERVICIO"/>
    <s v="Nación"/>
    <x v="0"/>
    <s v="CSF"/>
    <n v="95683982"/>
    <n v="0"/>
    <n v="95683982"/>
    <n v="0"/>
    <s v="PAGO PRIMA DE SERVICIOS FUNCIONARIOS"/>
    <s v="2820"/>
    <s v="10520"/>
    <s v="-0"/>
    <s v="49420, 49520, 49620, 49720, 49820, 49920, 50020, 50120, 50220, 50320, 50420, 50520, 50620, 50720, 50820, 50920, 51020, 51120, 51220, 51320, 51420, 51520, 51620, 51720, 51820, 51920, 52020, 52120, 52220, 52320, 52420, 52520, 52620, 52720, 52820, 52920, 53020, 53120, 53220, 53320, 53420, 53520, 53620, 53720, 53820, 53920, 54020, 54120, 54220, 54320"/>
    <s v="139619220, 139619320, 139619420, 139619520, 139619620, 139619720, 139619920, 139620020, 139620120, 139620220, 139620320, 139620420, 139620520, 139620720, 139620820, 139620920, 139621020, 139621120, 139621220, 139621320, 139621420, 139621520, 139621720, 139621820, 139621920, 139622020, 139622120, 139622220, 139622320, 139622420, 139622520, 139622720, 139622820, 139622920, 139623020, 139623120, 139623220, 139623320, 139623420, 139623520, 139623720, 139623820, 139623920, 139624020, 139624220, 139624320, 139624420, 139624520, 139624620, 139624820"/>
    <s v="-0"/>
    <x v="0"/>
    <x v="12"/>
  </r>
  <r>
    <s v="2920"/>
    <s v="2020-06-19 00:00:00"/>
    <s v="2020-06-19 13:49:00"/>
    <s v="Gasto"/>
    <s v="Con Compromiso"/>
    <s v="010"/>
    <x v="8"/>
    <x v="12"/>
    <s v="APORTES AL SENA"/>
    <s v="Nación"/>
    <x v="0"/>
    <s v="CSF"/>
    <n v="3687500"/>
    <n v="0"/>
    <n v="3687500"/>
    <n v="0"/>
    <s v="PAGO PLANILLA DE APORTES SOBRE NOMINA EMPLEADOS MES DE JUNIO"/>
    <s v="2920"/>
    <s v="11420"/>
    <s v="-0"/>
    <s v="60820, 60920, 61020, 61120, 61220, 61320, 61420, 61520, 61620, 61720, 61820, 61920, 62020, 62120, 62220, 62320, 62420"/>
    <s v="157524620, 157524720, 157524820, 157524920, 157525020, 157525120, 157525220, 157525320, 157525520, 157525620, 157525720, 157525820, 157525920, 157526020, 157526120, 157526220, 157526320"/>
    <s v="-0"/>
    <x v="0"/>
    <x v="12"/>
  </r>
  <r>
    <s v="2920"/>
    <s v="2020-06-19 00:00:00"/>
    <s v="2020-06-19 13:49:00"/>
    <s v="Gasto"/>
    <s v="Con Compromiso"/>
    <s v="010"/>
    <x v="8"/>
    <x v="15"/>
    <s v="APORTES GENERALES AL SISTEMA DE RIESGOS LABORALES"/>
    <s v="Nación"/>
    <x v="0"/>
    <s v="CSF"/>
    <n v="1256400"/>
    <n v="0"/>
    <n v="1256400"/>
    <n v="0"/>
    <s v="PAGO PLANILLA DE APORTES SOBRE NOMINA EMPLEADOS MES DE JUNIO"/>
    <s v="2920"/>
    <s v="11420"/>
    <s v="-0"/>
    <s v="60820, 60920, 61020, 61120, 61220, 61320, 61420, 61520, 61620, 61720, 61820, 61920, 62020, 62120, 62220, 62320, 62420"/>
    <s v="157524620, 157524720, 157524820, 157524920, 157525020, 157525120, 157525220, 157525320, 157525520, 157525620, 157525720, 157525820, 157525920, 157526020, 157526120, 157526220, 157526320"/>
    <s v="-0"/>
    <x v="0"/>
    <x v="12"/>
  </r>
  <r>
    <s v="2920"/>
    <s v="2020-06-19 00:00:00"/>
    <s v="2020-06-19 13:49:00"/>
    <s v="Gasto"/>
    <s v="Con Compromiso"/>
    <s v="010"/>
    <x v="8"/>
    <x v="11"/>
    <s v="PENSIONES"/>
    <s v="Nación"/>
    <x v="0"/>
    <s v="CSF"/>
    <n v="10530900"/>
    <n v="0"/>
    <n v="10530900"/>
    <n v="0"/>
    <s v="PAGO PLANILLA DE APORTES SOBRE NOMINA EMPLEADOS MES DE JUNIO"/>
    <s v="2920"/>
    <s v="11420"/>
    <s v="-0"/>
    <s v="60820, 60920, 61020, 61120, 61220, 61320, 61420, 61520, 61620, 61720, 61820, 61920, 62020, 62120, 62220, 62320, 62420"/>
    <s v="157524620, 157524720, 157524820, 157524920, 157525020, 157525120, 157525220, 157525320, 157525520, 157525620, 157525720, 157525820, 157525920, 157526020, 157526120, 157526220, 157526320"/>
    <s v="-0"/>
    <x v="0"/>
    <x v="12"/>
  </r>
  <r>
    <s v="2920"/>
    <s v="2020-06-19 00:00:00"/>
    <s v="2020-06-19 13:49:00"/>
    <s v="Gasto"/>
    <s v="Con Compromiso"/>
    <s v="010"/>
    <x v="8"/>
    <x v="13"/>
    <s v="SALUD"/>
    <s v="Nación"/>
    <x v="0"/>
    <s v="CSF"/>
    <n v="7459500"/>
    <n v="0"/>
    <n v="7459500"/>
    <n v="0"/>
    <s v="PAGO PLANILLA DE APORTES SOBRE NOMINA EMPLEADOS MES DE JUNIO"/>
    <s v="2920"/>
    <s v="11420"/>
    <s v="-0"/>
    <s v="60820, 60920, 61020, 61120, 61220, 61320, 61420, 61520, 61620, 61720, 61820, 61920, 62020, 62120, 62220, 62320, 62420"/>
    <s v="157524620, 157524720, 157524820, 157524920, 157525020, 157525120, 157525220, 157525320, 157525520, 157525620, 157525720, 157525820, 157525920, 157526020, 157526120, 157526220, 157526320"/>
    <s v="-0"/>
    <x v="0"/>
    <x v="12"/>
  </r>
  <r>
    <s v="2920"/>
    <s v="2020-06-19 00:00:00"/>
    <s v="2020-06-19 13:49:00"/>
    <s v="Gasto"/>
    <s v="Con Compromiso"/>
    <s v="010"/>
    <x v="8"/>
    <x v="16"/>
    <s v="CAJAS DE COMPENSACIÓN FAMILIAR"/>
    <s v="Nación"/>
    <x v="0"/>
    <s v="CSF"/>
    <n v="7371900"/>
    <n v="0"/>
    <n v="7371900"/>
    <n v="0"/>
    <s v="PAGO PLANILLA DE APORTES SOBRE NOMINA EMPLEADOS MES DE JUNIO"/>
    <s v="2920"/>
    <s v="11420"/>
    <s v="-0"/>
    <s v="60820, 60920, 61020, 61120, 61220, 61320, 61420, 61520, 61620, 61720, 61820, 61920, 62020, 62120, 62220, 62320, 62420"/>
    <s v="157524620, 157524720, 157524820, 157524920, 157525020, 157525120, 157525220, 157525320, 157525520, 157525620, 157525720, 157525820, 157525920, 157526020, 157526120, 157526220, 157526320"/>
    <s v="-0"/>
    <x v="0"/>
    <x v="12"/>
  </r>
  <r>
    <s v="2920"/>
    <s v="2020-06-19 00:00:00"/>
    <s v="2020-06-19 13:49:00"/>
    <s v="Gasto"/>
    <s v="Con Compromiso"/>
    <s v="010"/>
    <x v="8"/>
    <x v="14"/>
    <s v="APORTES AL ICBF"/>
    <s v="Nación"/>
    <x v="0"/>
    <s v="CSF"/>
    <n v="5529600"/>
    <n v="0"/>
    <n v="5529600"/>
    <n v="0"/>
    <s v="PAGO PLANILLA DE APORTES SOBRE NOMINA EMPLEADOS MES DE JUNIO"/>
    <s v="2920"/>
    <s v="11420"/>
    <s v="-0"/>
    <s v="60820, 60920, 61020, 61120, 61220, 61320, 61420, 61520, 61620, 61720, 61820, 61920, 62020, 62120, 62220, 62320, 62420"/>
    <s v="157524620, 157524720, 157524820, 157524920, 157525020, 157525120, 157525220, 157525320, 157525520, 157525620, 157525720, 157525820, 157525920, 157526020, 157526120, 157526220, 157526320"/>
    <s v="-0"/>
    <x v="0"/>
    <x v="12"/>
  </r>
  <r>
    <s v="3020"/>
    <s v="2020-06-19 00:00:00"/>
    <s v="2020-06-19 14:42:00"/>
    <s v="Gasto"/>
    <s v="Con Compromiso"/>
    <s v="010"/>
    <x v="8"/>
    <x v="6"/>
    <s v="SUBSIDIO DE ALIMENTACIÓN"/>
    <s v="Nación"/>
    <x v="0"/>
    <s v="CSF"/>
    <n v="1849722"/>
    <n v="0"/>
    <n v="1849722"/>
    <n v="0"/>
    <s v="NOMINA EMPLEADOS MES DE JUNIO"/>
    <s v="3020"/>
    <s v="11220, 11320, 11520, 11620"/>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s v="-0"/>
    <x v="0"/>
    <x v="12"/>
  </r>
  <r>
    <s v="3020"/>
    <s v="2020-06-19 00:00:00"/>
    <s v="2020-06-19 14:42:00"/>
    <s v="Gasto"/>
    <s v="Con Compromiso"/>
    <s v="010"/>
    <x v="8"/>
    <x v="4"/>
    <s v="PRIMA DE VACACIONES"/>
    <s v="Nación"/>
    <x v="0"/>
    <s v="CSF"/>
    <n v="2471261"/>
    <n v="0"/>
    <n v="2471261"/>
    <n v="0"/>
    <s v="NOMINA EMPLEADOS MES DE JUNIO"/>
    <s v="3020"/>
    <s v="11220, 11320, 11520, 11620"/>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s v="-0"/>
    <x v="0"/>
    <x v="12"/>
  </r>
  <r>
    <s v="3020"/>
    <s v="2020-06-19 00:00:00"/>
    <s v="2020-06-19 14:42:00"/>
    <s v="Gasto"/>
    <s v="Con Compromiso"/>
    <s v="010"/>
    <x v="8"/>
    <x v="34"/>
    <s v="LICENCIAS DE MATERNIDAD Y PATERNIDAD (NO DE PENSIONES)"/>
    <s v="Nación"/>
    <x v="0"/>
    <s v="CSF"/>
    <n v="1802642"/>
    <n v="0"/>
    <n v="1802642"/>
    <n v="0"/>
    <s v="NOMINA EMPLEADOS MES DE JUNIO"/>
    <s v="3020"/>
    <s v="11220, 11320, 11520, 11620"/>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s v="-0"/>
    <x v="0"/>
    <x v="12"/>
  </r>
  <r>
    <s v="3020"/>
    <s v="2020-06-19 00:00:00"/>
    <s v="2020-06-19 14:42:00"/>
    <s v="Gasto"/>
    <s v="Con Compromiso"/>
    <s v="010"/>
    <x v="8"/>
    <x v="37"/>
    <s v="INDEMNIZACIÓN POR VACACIONES"/>
    <s v="Nación"/>
    <x v="0"/>
    <s v="CSF"/>
    <n v="1030222"/>
    <n v="0"/>
    <n v="1030222"/>
    <n v="0"/>
    <s v="NOMINA EMPLEADOS MES DE JUNIO"/>
    <s v="3020"/>
    <s v="11220, 11320, 11520, 11620"/>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s v="-0"/>
    <x v="0"/>
    <x v="12"/>
  </r>
  <r>
    <s v="3020"/>
    <s v="2020-06-19 00:00:00"/>
    <s v="2020-06-19 14:42:00"/>
    <s v="Gasto"/>
    <s v="Con Compromiso"/>
    <s v="010"/>
    <x v="8"/>
    <x v="3"/>
    <s v="AUXILIO DE TRANSPORTE"/>
    <s v="Nación"/>
    <x v="0"/>
    <s v="CSF"/>
    <n v="2657061"/>
    <n v="0"/>
    <n v="2657061"/>
    <n v="0"/>
    <s v="NOMINA EMPLEADOS MES DE JUNIO"/>
    <s v="3020"/>
    <s v="11220, 11320, 11520, 11620"/>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s v="-0"/>
    <x v="0"/>
    <x v="12"/>
  </r>
  <r>
    <s v="3020"/>
    <s v="2020-06-19 00:00:00"/>
    <s v="2020-06-19 14:42:00"/>
    <s v="Gasto"/>
    <s v="Con Compromiso"/>
    <s v="010"/>
    <x v="8"/>
    <x v="10"/>
    <s v="SUELDO DE VACACIONES"/>
    <s v="Nación"/>
    <x v="0"/>
    <s v="CSF"/>
    <n v="1419589"/>
    <n v="0"/>
    <n v="1419589"/>
    <n v="0"/>
    <s v="NOMINA EMPLEADOS MES DE JUNIO"/>
    <s v="3020"/>
    <s v="11220, 11320, 11520, 11620"/>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s v="-0"/>
    <x v="0"/>
    <x v="12"/>
  </r>
  <r>
    <s v="3020"/>
    <s v="2020-06-19 00:00:00"/>
    <s v="2020-06-19 14:42:00"/>
    <s v="Gasto"/>
    <s v="Con Compromiso"/>
    <s v="010"/>
    <x v="8"/>
    <x v="9"/>
    <s v="BONIFICACIÓN POR SERVICIOS PRESTADOS"/>
    <s v="Nación"/>
    <x v="0"/>
    <s v="CSF"/>
    <n v="4377929"/>
    <n v="0"/>
    <n v="4377929"/>
    <n v="0"/>
    <s v="NOMINA EMPLEADOS MES DE JUNIO"/>
    <s v="3020"/>
    <s v="11220, 11320, 11520, 11620"/>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s v="-0"/>
    <x v="0"/>
    <x v="12"/>
  </r>
  <r>
    <s v="3020"/>
    <s v="2020-06-19 00:00:00"/>
    <s v="2020-06-19 14:42:00"/>
    <s v="Gasto"/>
    <s v="Con Compromiso"/>
    <s v="010"/>
    <x v="8"/>
    <x v="7"/>
    <s v="BONIFICACIÓN ESPECIAL DE RECREACIÓN"/>
    <s v="Nación"/>
    <x v="0"/>
    <s v="CSF"/>
    <n v="230427"/>
    <n v="0"/>
    <n v="230427"/>
    <n v="0"/>
    <s v="NOMINA EMPLEADOS MES DE JUNIO"/>
    <s v="3020"/>
    <s v="11220, 11320, 11520, 11620"/>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s v="-0"/>
    <x v="0"/>
    <x v="12"/>
  </r>
  <r>
    <s v="3020"/>
    <s v="2020-06-19 00:00:00"/>
    <s v="2020-06-19 14:42:00"/>
    <s v="Gasto"/>
    <s v="Con Compromiso"/>
    <s v="010"/>
    <x v="8"/>
    <x v="8"/>
    <s v="SUELDO BÁSICO"/>
    <s v="Nación"/>
    <x v="0"/>
    <s v="CSF"/>
    <n v="73216294"/>
    <n v="0"/>
    <n v="73216294"/>
    <n v="0"/>
    <s v="NOMINA EMPLEADOS MES DE JUNIO"/>
    <s v="3020"/>
    <s v="11220, 11320, 11520, 11620"/>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s v="-0"/>
    <x v="0"/>
    <x v="12"/>
  </r>
  <r>
    <s v="3020"/>
    <s v="2020-06-19 00:00:00"/>
    <s v="2020-06-19 14:42:00"/>
    <s v="Gasto"/>
    <s v="Con Compromiso"/>
    <s v="010"/>
    <x v="8"/>
    <x v="21"/>
    <s v="INCAPACIDADES (NO DE PENSIONES)"/>
    <s v="Nación"/>
    <x v="0"/>
    <s v="CSF"/>
    <n v="907698"/>
    <n v="0"/>
    <n v="907698"/>
    <n v="0"/>
    <s v="NOMINA EMPLEADOS MES DE JUNIO"/>
    <s v="3020"/>
    <s v="11220, 11320, 11520, 11620"/>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s v="-0"/>
    <x v="0"/>
    <x v="12"/>
  </r>
  <r>
    <s v="3120"/>
    <s v="2020-07-21 00:00:00"/>
    <s v="2020-07-21 17:41:00"/>
    <s v="Gasto"/>
    <s v="Con Compromiso"/>
    <s v="010"/>
    <x v="8"/>
    <x v="6"/>
    <s v="SUBSIDIO DE ALIMENTACIÓN"/>
    <s v="Nación"/>
    <x v="0"/>
    <s v="CSF"/>
    <n v="1887262"/>
    <n v="0"/>
    <n v="1887262"/>
    <n v="0"/>
    <s v="NOMINAN EMPLEADOS MES DE JULIO"/>
    <s v="3120"/>
    <s v="13020, 13120, 14320"/>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88120"/>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238604320"/>
    <s v="-0"/>
    <x v="0"/>
    <x v="12"/>
  </r>
  <r>
    <s v="3120"/>
    <s v="2020-07-21 00:00:00"/>
    <s v="2020-07-21 17:41:00"/>
    <s v="Gasto"/>
    <s v="Con Compromiso"/>
    <s v="010"/>
    <x v="8"/>
    <x v="28"/>
    <s v="AUXILIO DE CONECTIVIDAD DIGITAL"/>
    <s v="Nación"/>
    <x v="0"/>
    <s v="CSF"/>
    <n v="2650205"/>
    <n v="0"/>
    <n v="2650205"/>
    <n v="0"/>
    <s v="NOMINAN EMPLEADOS MES DE JULIO"/>
    <s v="3120"/>
    <s v="13020, 13120, 14320"/>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88120"/>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238604320"/>
    <s v="-0"/>
    <x v="0"/>
    <x v="12"/>
  </r>
  <r>
    <s v="3120"/>
    <s v="2020-07-21 00:00:00"/>
    <s v="2020-07-21 17:41:00"/>
    <s v="Gasto"/>
    <s v="Con Compromiso"/>
    <s v="010"/>
    <x v="8"/>
    <x v="10"/>
    <s v="SUELDO DE VACACIONES"/>
    <s v="Nación"/>
    <x v="0"/>
    <s v="CSF"/>
    <n v="8721141"/>
    <n v="0"/>
    <n v="8721141"/>
    <n v="0"/>
    <s v="NOMINAN EMPLEADOS MES DE JULIO"/>
    <s v="3120"/>
    <s v="13020, 13120, 14320"/>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88120"/>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238604320"/>
    <s v="-0"/>
    <x v="0"/>
    <x v="12"/>
  </r>
  <r>
    <s v="3120"/>
    <s v="2020-07-21 00:00:00"/>
    <s v="2020-07-21 17:41:00"/>
    <s v="Gasto"/>
    <s v="Con Compromiso"/>
    <s v="010"/>
    <x v="8"/>
    <x v="4"/>
    <s v="PRIMA DE VACACIONES"/>
    <s v="Nación"/>
    <x v="0"/>
    <s v="CSF"/>
    <n v="7112700"/>
    <n v="0"/>
    <n v="7112700"/>
    <n v="0"/>
    <s v="NOMINAN EMPLEADOS MES DE JULIO"/>
    <s v="3120"/>
    <s v="13020, 13120, 14320"/>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88120"/>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238604320"/>
    <s v="-0"/>
    <x v="0"/>
    <x v="12"/>
  </r>
  <r>
    <s v="3120"/>
    <s v="2020-07-21 00:00:00"/>
    <s v="2020-07-21 17:41:00"/>
    <s v="Gasto"/>
    <s v="Con Compromiso"/>
    <s v="010"/>
    <x v="8"/>
    <x v="7"/>
    <s v="BONIFICACIÓN ESPECIAL DE RECREACIÓN"/>
    <s v="Nación"/>
    <x v="0"/>
    <s v="CSF"/>
    <n v="645847"/>
    <n v="0"/>
    <n v="645847"/>
    <n v="0"/>
    <s v="NOMINAN EMPLEADOS MES DE JULIO"/>
    <s v="3120"/>
    <s v="13020, 13120, 14320"/>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88120"/>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238604320"/>
    <s v="-0"/>
    <x v="0"/>
    <x v="12"/>
  </r>
  <r>
    <s v="3120"/>
    <s v="2020-07-21 00:00:00"/>
    <s v="2020-07-21 17:41:00"/>
    <s v="Gasto"/>
    <s v="Con Compromiso"/>
    <s v="010"/>
    <x v="8"/>
    <x v="34"/>
    <s v="LICENCIAS DE MATERNIDAD Y PATERNIDAD (NO DE PENSIONES)"/>
    <s v="Nación"/>
    <x v="0"/>
    <s v="CSF"/>
    <n v="1789423"/>
    <n v="0"/>
    <n v="1789423"/>
    <n v="0"/>
    <s v="NOMINAN EMPLEADOS MES DE JULIO"/>
    <s v="3120"/>
    <s v="13020, 13120, 14320"/>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88120"/>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238604320"/>
    <s v="-0"/>
    <x v="0"/>
    <x v="12"/>
  </r>
  <r>
    <s v="3120"/>
    <s v="2020-07-21 00:00:00"/>
    <s v="2020-07-21 17:41:00"/>
    <s v="Gasto"/>
    <s v="Con Compromiso"/>
    <s v="010"/>
    <x v="8"/>
    <x v="8"/>
    <s v="SUELDO BÁSICO"/>
    <s v="Nación"/>
    <x v="0"/>
    <s v="CSF"/>
    <n v="72781174"/>
    <n v="0"/>
    <n v="72781174"/>
    <n v="0"/>
    <s v="NOMINAN EMPLEADOS MES DE JULIO"/>
    <s v="3120"/>
    <s v="13020, 13120, 14320"/>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88120"/>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238604320"/>
    <s v="-0"/>
    <x v="0"/>
    <x v="12"/>
  </r>
  <r>
    <s v="3120"/>
    <s v="2020-07-21 00:00:00"/>
    <s v="2020-07-21 17:41:00"/>
    <s v="Gasto"/>
    <s v="Con Compromiso"/>
    <s v="010"/>
    <x v="8"/>
    <x v="9"/>
    <s v="BONIFICACIÓN POR SERVICIOS PRESTADOS"/>
    <s v="Nación"/>
    <x v="0"/>
    <s v="CSF"/>
    <n v="2649976"/>
    <n v="0"/>
    <n v="2649976"/>
    <n v="0"/>
    <s v="NOMINAN EMPLEADOS MES DE JULIO"/>
    <s v="3120"/>
    <s v="13020, 13120, 14320"/>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88120"/>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238604320"/>
    <s v="-0"/>
    <x v="0"/>
    <x v="12"/>
  </r>
  <r>
    <s v="3120"/>
    <s v="2020-07-21 00:00:00"/>
    <s v="2020-07-21 17:41:00"/>
    <s v="Gasto"/>
    <s v="Con Compromiso"/>
    <s v="010"/>
    <x v="8"/>
    <x v="21"/>
    <s v="INCAPACIDADES (NO DE PENSIONES)"/>
    <s v="Nación"/>
    <x v="0"/>
    <s v="CSF"/>
    <n v="2219322"/>
    <n v="0"/>
    <n v="2219322"/>
    <n v="0"/>
    <s v="NOMINAN EMPLEADOS MES DE JULIO"/>
    <s v="3120"/>
    <s v="13020, 13120, 14320"/>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88120"/>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238604320"/>
    <s v="-0"/>
    <x v="0"/>
    <x v="12"/>
  </r>
  <r>
    <s v="3220"/>
    <s v="2020-07-21 00:00:00"/>
    <s v="2020-07-21 18:26:00"/>
    <s v="Gasto"/>
    <s v="Con Compromiso"/>
    <s v="010"/>
    <x v="8"/>
    <x v="14"/>
    <s v="APORTES AL ICBF"/>
    <s v="Nación"/>
    <x v="0"/>
    <s v="CSF"/>
    <n v="2812200"/>
    <n v="0"/>
    <n v="2812200"/>
    <n v="0"/>
    <s v="APORTES SOBRE NOMINA MES DE JULIO"/>
    <s v="3220"/>
    <s v="13220"/>
    <s v="-0"/>
    <s v="74320, 74420, 74520, 74620, 74720, 74820, 74920, 75020, 75120, 75220, 75320, 75420, 75520, 75620, 75720, 75820, 75920"/>
    <s v="195026120, 195026220, 195026320, 195026420, 195026520, 195026620, 195026720, 195026820, 195026920, 195027020, 195027120, 195027220, 195027320, 195027420, 195027520, 195027620, 195027720"/>
    <s v="-0"/>
    <x v="0"/>
    <x v="12"/>
  </r>
  <r>
    <s v="3220"/>
    <s v="2020-07-21 00:00:00"/>
    <s v="2020-07-21 18:26:00"/>
    <s v="Gasto"/>
    <s v="Con Compromiso"/>
    <s v="010"/>
    <x v="8"/>
    <x v="15"/>
    <s v="APORTES GENERALES AL SISTEMA DE RIESGOS LABORALES"/>
    <s v="Nación"/>
    <x v="0"/>
    <s v="CSF"/>
    <n v="1240000"/>
    <n v="0"/>
    <n v="1240000"/>
    <n v="0"/>
    <s v="APORTES SOBRE NOMINA MES DE JULIO"/>
    <s v="3220"/>
    <s v="13220"/>
    <s v="-0"/>
    <s v="74320, 74420, 74520, 74620, 74720, 74820, 74920, 75020, 75120, 75220, 75320, 75420, 75520, 75620, 75720, 75820, 75920"/>
    <s v="195026120, 195026220, 195026320, 195026420, 195026520, 195026620, 195026720, 195026820, 195026920, 195027020, 195027120, 195027220, 195027320, 195027420, 195027520, 195027620, 195027720"/>
    <s v="-0"/>
    <x v="0"/>
    <x v="12"/>
  </r>
  <r>
    <s v="3220"/>
    <s v="2020-07-21 00:00:00"/>
    <s v="2020-07-21 18:26:00"/>
    <s v="Gasto"/>
    <s v="Con Compromiso"/>
    <s v="010"/>
    <x v="8"/>
    <x v="13"/>
    <s v="SALUD"/>
    <s v="Nación"/>
    <x v="0"/>
    <s v="CSF"/>
    <n v="7252600"/>
    <n v="0"/>
    <n v="7252600"/>
    <n v="0"/>
    <s v="APORTES SOBRE NOMINA MES DE JULIO"/>
    <s v="3220"/>
    <s v="13220"/>
    <s v="-0"/>
    <s v="74320, 74420, 74520, 74620, 74720, 74820, 74920, 75020, 75120, 75220, 75320, 75420, 75520, 75620, 75720, 75820, 75920"/>
    <s v="195026120, 195026220, 195026320, 195026420, 195026520, 195026620, 195026720, 195026820, 195026920, 195027020, 195027120, 195027220, 195027320, 195027420, 195027520, 195027620, 195027720"/>
    <s v="-0"/>
    <x v="0"/>
    <x v="12"/>
  </r>
  <r>
    <s v="3220"/>
    <s v="2020-07-21 00:00:00"/>
    <s v="2020-07-21 18:26:00"/>
    <s v="Gasto"/>
    <s v="Con Compromiso"/>
    <s v="010"/>
    <x v="8"/>
    <x v="16"/>
    <s v="CAJAS DE COMPENSACIÓN FAMILIAR"/>
    <s v="Nación"/>
    <x v="0"/>
    <s v="CSF"/>
    <n v="3748200"/>
    <n v="0"/>
    <n v="3748200"/>
    <n v="0"/>
    <s v="APORTES SOBRE NOMINA MES DE JULIO"/>
    <s v="3220"/>
    <s v="13220"/>
    <s v="-0"/>
    <s v="74320, 74420, 74520, 74620, 74720, 74820, 74920, 75020, 75120, 75220, 75320, 75420, 75520, 75620, 75720, 75820, 75920"/>
    <s v="195026120, 195026220, 195026320, 195026420, 195026520, 195026620, 195026720, 195026820, 195026920, 195027020, 195027120, 195027220, 195027320, 195027420, 195027520, 195027620, 195027720"/>
    <s v="-0"/>
    <x v="0"/>
    <x v="12"/>
  </r>
  <r>
    <s v="3220"/>
    <s v="2020-07-21 00:00:00"/>
    <s v="2020-07-21 18:26:00"/>
    <s v="Gasto"/>
    <s v="Con Compromiso"/>
    <s v="010"/>
    <x v="8"/>
    <x v="12"/>
    <s v="APORTES AL SENA"/>
    <s v="Nación"/>
    <x v="0"/>
    <s v="CSF"/>
    <n v="1874800"/>
    <n v="0"/>
    <n v="1874800"/>
    <n v="0"/>
    <s v="APORTES SOBRE NOMINA MES DE JULIO"/>
    <s v="3220"/>
    <s v="13220"/>
    <s v="-0"/>
    <s v="74320, 74420, 74520, 74620, 74720, 74820, 74920, 75020, 75120, 75220, 75320, 75420, 75520, 75620, 75720, 75820, 75920"/>
    <s v="195026120, 195026220, 195026320, 195026420, 195026520, 195026620, 195026720, 195026820, 195026920, 195027020, 195027120, 195027220, 195027320, 195027420, 195027520, 195027620, 195027720"/>
    <s v="-0"/>
    <x v="0"/>
    <x v="12"/>
  </r>
  <r>
    <s v="3220"/>
    <s v="2020-07-21 00:00:00"/>
    <s v="2020-07-21 18:26:00"/>
    <s v="Gasto"/>
    <s v="Con Compromiso"/>
    <s v="010"/>
    <x v="8"/>
    <x v="11"/>
    <s v="PENSIONES"/>
    <s v="Nación"/>
    <x v="0"/>
    <s v="CSF"/>
    <n v="10237900"/>
    <n v="0"/>
    <n v="10237900"/>
    <n v="0"/>
    <s v="APORTES SOBRE NOMINA MES DE JULIO"/>
    <s v="3220"/>
    <s v="13220"/>
    <s v="-0"/>
    <s v="74320, 74420, 74520, 74620, 74720, 74820, 74920, 75020, 75120, 75220, 75320, 75420, 75520, 75620, 75720, 75820, 75920"/>
    <s v="195026120, 195026220, 195026320, 195026420, 195026520, 195026620, 195026720, 195026820, 195026920, 195027020, 195027120, 195027220, 195027320, 195027420, 195027520, 195027620, 195027720"/>
    <s v="-0"/>
    <x v="0"/>
    <x v="12"/>
  </r>
  <r>
    <s v="3320"/>
    <s v="2020-08-20 00:00:00"/>
    <s v="2020-08-20 20:31:00"/>
    <s v="Gasto"/>
    <s v="Con Compromiso"/>
    <s v="010"/>
    <x v="8"/>
    <x v="30"/>
    <s v="PRIMA DE NAVIDAD"/>
    <s v="Nación"/>
    <x v="0"/>
    <s v="CSF"/>
    <n v="596474"/>
    <n v="0"/>
    <n v="596474"/>
    <n v="0"/>
    <s v="NOMINA DE EMPLEADOS MES DE AGOSTO"/>
    <s v="3320"/>
    <s v="14020, 14120"/>
    <s v="-0"/>
    <s v="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
    <s v="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
    <s v="-0"/>
    <x v="0"/>
    <x v="12"/>
  </r>
  <r>
    <s v="3320"/>
    <s v="2020-08-20 00:00:00"/>
    <s v="2020-08-20 20:31:00"/>
    <s v="Gasto"/>
    <s v="Con Compromiso"/>
    <s v="010"/>
    <x v="8"/>
    <x v="34"/>
    <s v="LICENCIAS DE MATERNIDAD Y PATERNIDAD (NO DE PENSIONES)"/>
    <s v="Nación"/>
    <x v="0"/>
    <s v="CSF"/>
    <n v="1789423"/>
    <n v="0"/>
    <n v="1789423"/>
    <n v="0"/>
    <s v="NOMINA DE EMPLEADOS MES DE AGOSTO"/>
    <s v="3320"/>
    <s v="14020, 14120"/>
    <s v="-0"/>
    <s v="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
    <s v="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
    <s v="-0"/>
    <x v="0"/>
    <x v="12"/>
  </r>
  <r>
    <s v="3320"/>
    <s v="2020-08-20 00:00:00"/>
    <s v="2020-08-20 20:31:00"/>
    <s v="Gasto"/>
    <s v="Con Compromiso"/>
    <s v="010"/>
    <x v="8"/>
    <x v="6"/>
    <s v="SUBSIDIO DE ALIMENTACIÓN"/>
    <s v="Nación"/>
    <x v="0"/>
    <s v="CSF"/>
    <n v="1851924"/>
    <n v="0"/>
    <n v="1851924"/>
    <n v="0"/>
    <s v="NOMINA DE EMPLEADOS MES DE AGOSTO"/>
    <s v="3320"/>
    <s v="14020, 14120"/>
    <s v="-0"/>
    <s v="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
    <s v="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
    <s v="-0"/>
    <x v="0"/>
    <x v="12"/>
  </r>
  <r>
    <s v="3320"/>
    <s v="2020-08-20 00:00:00"/>
    <s v="2020-08-20 20:31:00"/>
    <s v="Gasto"/>
    <s v="Con Compromiso"/>
    <s v="010"/>
    <x v="8"/>
    <x v="8"/>
    <s v="SUELDO BÁSICO"/>
    <s v="Nación"/>
    <x v="0"/>
    <s v="CSF"/>
    <n v="70464180"/>
    <n v="0"/>
    <n v="70464180"/>
    <n v="0"/>
    <s v="NOMINA DE EMPLEADOS MES DE AGOSTO"/>
    <s v="3320"/>
    <s v="14020, 14120"/>
    <s v="-0"/>
    <s v="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
    <s v="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
    <s v="-0"/>
    <x v="0"/>
    <x v="12"/>
  </r>
  <r>
    <s v="3320"/>
    <s v="2020-08-20 00:00:00"/>
    <s v="2020-08-20 20:31:00"/>
    <s v="Gasto"/>
    <s v="Con Compromiso"/>
    <s v="010"/>
    <x v="8"/>
    <x v="28"/>
    <s v="AUXILIO DE CONECTIVIDAD DIGITAL"/>
    <s v="Nación"/>
    <x v="0"/>
    <s v="CSF"/>
    <n v="2543922"/>
    <n v="0"/>
    <n v="2543922"/>
    <n v="0"/>
    <s v="NOMINA DE EMPLEADOS MES DE AGOSTO"/>
    <s v="3320"/>
    <s v="14020, 14120"/>
    <s v="-0"/>
    <s v="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
    <s v="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
    <s v="-0"/>
    <x v="0"/>
    <x v="12"/>
  </r>
  <r>
    <s v="3320"/>
    <s v="2020-08-20 00:00:00"/>
    <s v="2020-08-20 20:31:00"/>
    <s v="Gasto"/>
    <s v="Con Compromiso"/>
    <s v="010"/>
    <x v="8"/>
    <x v="21"/>
    <s v="INCAPACIDADES (NO DE PENSIONES)"/>
    <s v="Nación"/>
    <x v="0"/>
    <s v="CSF"/>
    <n v="1814438"/>
    <n v="0"/>
    <n v="1814438"/>
    <n v="0"/>
    <s v="NOMINA DE EMPLEADOS MES DE AGOSTO"/>
    <s v="3320"/>
    <s v="14020, 14120"/>
    <s v="-0"/>
    <s v="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
    <s v="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
    <s v="-0"/>
    <x v="0"/>
    <x v="12"/>
  </r>
  <r>
    <s v="3320"/>
    <s v="2020-08-20 00:00:00"/>
    <s v="2020-08-20 20:31:00"/>
    <s v="Gasto"/>
    <s v="Con Compromiso"/>
    <s v="010"/>
    <x v="8"/>
    <x v="9"/>
    <s v="BONIFICACIÓN POR SERVICIOS PRESTADOS"/>
    <s v="Nación"/>
    <x v="0"/>
    <s v="CSF"/>
    <n v="1822864"/>
    <n v="0"/>
    <n v="1822864"/>
    <n v="0"/>
    <s v="NOMINA DE EMPLEADOS MES DE AGOSTO"/>
    <s v="3320"/>
    <s v="14020, 14120"/>
    <s v="-0"/>
    <s v="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
    <s v="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
    <s v="-0"/>
    <x v="0"/>
    <x v="12"/>
  </r>
  <r>
    <s v="3320"/>
    <s v="2020-08-20 00:00:00"/>
    <s v="2020-08-20 20:31:00"/>
    <s v="Gasto"/>
    <s v="Con Compromiso"/>
    <s v="010"/>
    <x v="8"/>
    <x v="4"/>
    <s v="PRIMA DE VACACIONES"/>
    <s v="Nación"/>
    <x v="0"/>
    <s v="CSF"/>
    <n v="1693962"/>
    <n v="0"/>
    <n v="1693962"/>
    <n v="0"/>
    <s v="NOMINA DE EMPLEADOS MES DE AGOSTO"/>
    <s v="3320"/>
    <s v="14020, 14120"/>
    <s v="-0"/>
    <s v="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
    <s v="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
    <s v="-0"/>
    <x v="0"/>
    <x v="12"/>
  </r>
  <r>
    <s v="3320"/>
    <s v="2020-08-20 00:00:00"/>
    <s v="2020-08-20 20:31:00"/>
    <s v="Gasto"/>
    <s v="Con Compromiso"/>
    <s v="010"/>
    <x v="8"/>
    <x v="37"/>
    <s v="INDEMNIZACIÓN POR VACACIONES"/>
    <s v="Nación"/>
    <x v="0"/>
    <s v="CSF"/>
    <n v="996964"/>
    <n v="0"/>
    <n v="996964"/>
    <n v="0"/>
    <s v="NOMINA DE EMPLEADOS MES DE AGOSTO"/>
    <s v="3320"/>
    <s v="14020, 14120"/>
    <s v="-0"/>
    <s v="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
    <s v="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
    <s v="-0"/>
    <x v="0"/>
    <x v="12"/>
  </r>
  <r>
    <s v="3320"/>
    <s v="2020-08-20 00:00:00"/>
    <s v="2020-08-20 20:31:00"/>
    <s v="Gasto"/>
    <s v="Con Compromiso"/>
    <s v="010"/>
    <x v="8"/>
    <x v="10"/>
    <s v="SUELDO DE VACACIONES"/>
    <s v="Nación"/>
    <x v="0"/>
    <s v="CSF"/>
    <n v="1359345"/>
    <n v="0"/>
    <n v="1359345"/>
    <n v="0"/>
    <s v="NOMINA DE EMPLEADOS MES DE AGOSTO"/>
    <s v="3320"/>
    <s v="14020, 14120"/>
    <s v="-0"/>
    <s v="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
    <s v="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
    <s v="-0"/>
    <x v="0"/>
    <x v="12"/>
  </r>
  <r>
    <s v="3320"/>
    <s v="2020-08-20 00:00:00"/>
    <s v="2020-08-20 20:31:00"/>
    <s v="Gasto"/>
    <s v="Con Compromiso"/>
    <s v="010"/>
    <x v="8"/>
    <x v="7"/>
    <s v="BONIFICACIÓN ESPECIAL DE RECREACIÓN"/>
    <s v="Nación"/>
    <x v="0"/>
    <s v="CSF"/>
    <n v="190438"/>
    <n v="0"/>
    <n v="190438"/>
    <n v="0"/>
    <s v="NOMINA DE EMPLEADOS MES DE AGOSTO"/>
    <s v="3320"/>
    <s v="14020, 14120"/>
    <s v="-0"/>
    <s v="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
    <s v="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
    <s v="-0"/>
    <x v="0"/>
    <x v="12"/>
  </r>
  <r>
    <s v="3420"/>
    <s v="2020-08-20 00:00:00"/>
    <s v="2020-08-20 20:41:00"/>
    <s v="Gasto"/>
    <s v="Con Compromiso"/>
    <s v="010"/>
    <x v="8"/>
    <x v="16"/>
    <s v="CAJAS DE COMPENSACIÓN FAMILIAR"/>
    <s v="Nación"/>
    <x v="0"/>
    <s v="CSF"/>
    <n v="3560500"/>
    <n v="0"/>
    <n v="3560500"/>
    <n v="0"/>
    <s v="APORTES SOBFRE NOMINA MES DE AGOSTO"/>
    <s v="3420"/>
    <s v="14220"/>
    <s v="-0"/>
    <s v="86420, 86520, 86620, 86720, 86820, 86920, 87020, 87120, 87220, 87320, 87420, 87520, 87620, 87720, 87820, 87920, 88020"/>
    <s v="225846420, 225846520, 225846620, 225846720, 225846820, 225846920, 225847020, 225847120, 225847220, 225847320, 225847420, 225847520, 225847620, 225847720, 225847820, 225847920, 225848020"/>
    <s v="-0"/>
    <x v="0"/>
    <x v="12"/>
  </r>
  <r>
    <s v="3420"/>
    <s v="2020-08-20 00:00:00"/>
    <s v="2020-08-20 20:41:00"/>
    <s v="Gasto"/>
    <s v="Con Compromiso"/>
    <s v="010"/>
    <x v="8"/>
    <x v="15"/>
    <s v="APORTES GENERALES AL SISTEMA DE RIESGOS LABORALES"/>
    <s v="Nación"/>
    <x v="0"/>
    <s v="CSF"/>
    <n v="1247100"/>
    <n v="0"/>
    <n v="1247100"/>
    <n v="0"/>
    <s v="APORTES SOBFRE NOMINA MES DE AGOSTO"/>
    <s v="3420"/>
    <s v="14220"/>
    <s v="-0"/>
    <s v="86420, 86520, 86620, 86720, 86820, 86920, 87020, 87120, 87220, 87320, 87420, 87520, 87620, 87720, 87820, 87920, 88020"/>
    <s v="225846420, 225846520, 225846620, 225846720, 225846820, 225846920, 225847020, 225847120, 225847220, 225847320, 225847420, 225847520, 225847620, 225847720, 225847820, 225847920, 225848020"/>
    <s v="-0"/>
    <x v="0"/>
    <x v="12"/>
  </r>
  <r>
    <s v="3420"/>
    <s v="2020-08-20 00:00:00"/>
    <s v="2020-08-20 20:41:00"/>
    <s v="Gasto"/>
    <s v="Con Compromiso"/>
    <s v="010"/>
    <x v="8"/>
    <x v="11"/>
    <s v="PENSIONES"/>
    <s v="Nación"/>
    <x v="0"/>
    <s v="CSF"/>
    <n v="9986900"/>
    <n v="0"/>
    <n v="9986900"/>
    <n v="0"/>
    <s v="APORTES SOBFRE NOMINA MES DE AGOSTO"/>
    <s v="3420"/>
    <s v="14220"/>
    <s v="-0"/>
    <s v="86420, 86520, 86620, 86720, 86820, 86920, 87020, 87120, 87220, 87320, 87420, 87520, 87620, 87720, 87820, 87920, 88020"/>
    <s v="225846420, 225846520, 225846620, 225846720, 225846820, 225846920, 225847020, 225847120, 225847220, 225847320, 225847420, 225847520, 225847620, 225847720, 225847820, 225847920, 225848020"/>
    <s v="-0"/>
    <x v="0"/>
    <x v="12"/>
  </r>
  <r>
    <s v="3420"/>
    <s v="2020-08-20 00:00:00"/>
    <s v="2020-08-20 20:41:00"/>
    <s v="Gasto"/>
    <s v="Con Compromiso"/>
    <s v="010"/>
    <x v="8"/>
    <x v="12"/>
    <s v="APORTES AL SENA"/>
    <s v="Nación"/>
    <x v="0"/>
    <s v="CSF"/>
    <n v="1780800"/>
    <n v="0"/>
    <n v="1780800"/>
    <n v="0"/>
    <s v="APORTES SOBFRE NOMINA MES DE AGOSTO"/>
    <s v="3420"/>
    <s v="14220"/>
    <s v="-0"/>
    <s v="86420, 86520, 86620, 86720, 86820, 86920, 87020, 87120, 87220, 87320, 87420, 87520, 87620, 87720, 87820, 87920, 88020"/>
    <s v="225846420, 225846520, 225846620, 225846720, 225846820, 225846920, 225847020, 225847120, 225847220, 225847320, 225847420, 225847520, 225847620, 225847720, 225847820, 225847920, 225848020"/>
    <s v="-0"/>
    <x v="0"/>
    <x v="12"/>
  </r>
  <r>
    <s v="3420"/>
    <s v="2020-08-20 00:00:00"/>
    <s v="2020-08-20 20:41:00"/>
    <s v="Gasto"/>
    <s v="Con Compromiso"/>
    <s v="010"/>
    <x v="8"/>
    <x v="14"/>
    <s v="APORTES AL ICBF"/>
    <s v="Nación"/>
    <x v="0"/>
    <s v="CSF"/>
    <n v="2671400"/>
    <n v="0"/>
    <n v="2671400"/>
    <n v="0"/>
    <s v="APORTES SOBFRE NOMINA MES DE AGOSTO"/>
    <s v="3420"/>
    <s v="14220"/>
    <s v="-0"/>
    <s v="86420, 86520, 86620, 86720, 86820, 86920, 87020, 87120, 87220, 87320, 87420, 87520, 87620, 87720, 87820, 87920, 88020"/>
    <s v="225846420, 225846520, 225846620, 225846720, 225846820, 225846920, 225847020, 225847120, 225847220, 225847320, 225847420, 225847520, 225847620, 225847720, 225847820, 225847920, 225848020"/>
    <s v="-0"/>
    <x v="0"/>
    <x v="12"/>
  </r>
  <r>
    <s v="3420"/>
    <s v="2020-08-20 00:00:00"/>
    <s v="2020-08-20 20:41:00"/>
    <s v="Gasto"/>
    <s v="Con Compromiso"/>
    <s v="010"/>
    <x v="8"/>
    <x v="13"/>
    <s v="SALUD"/>
    <s v="Nación"/>
    <x v="0"/>
    <s v="CSF"/>
    <n v="7074300"/>
    <n v="0"/>
    <n v="7074300"/>
    <n v="0"/>
    <s v="APORTES SOBFRE NOMINA MES DE AGOSTO"/>
    <s v="3420"/>
    <s v="14220"/>
    <s v="-0"/>
    <s v="86420, 86520, 86620, 86720, 86820, 86920, 87020, 87120, 87220, 87320, 87420, 87520, 87620, 87720, 87820, 87920, 88020"/>
    <s v="225846420, 225846520, 225846620, 225846720, 225846820, 225846920, 225847020, 225847120, 225847220, 225847320, 225847420, 225847520, 225847620, 225847720, 225847820, 225847920, 225848020"/>
    <s v="-0"/>
    <x v="0"/>
    <x v="12"/>
  </r>
  <r>
    <s v="3520"/>
    <s v="2020-09-21 00:00:00"/>
    <s v="2020-09-21 20:12:00"/>
    <s v="Gasto"/>
    <s v="Con Compromiso"/>
    <s v="010"/>
    <x v="8"/>
    <x v="34"/>
    <s v="LICENCIAS DE MATERNIDAD Y PATERNIDAD (NO DE PENSIONES)"/>
    <s v="Nación"/>
    <x v="0"/>
    <s v="CSF"/>
    <n v="1789423"/>
    <n v="0"/>
    <n v="1789423"/>
    <n v="0"/>
    <s v="NOMINA EMPLEADOS MES DE SEPTIEMBRE 2020"/>
    <s v="3520"/>
    <s v="14820, 14920, 18720"/>
    <s v="-0"/>
    <s v="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98320, 98420, 98520, 98620, 98720, 98820, 98920, 115320"/>
    <s v="261984120, 261984220, 261984320, 261984420, 261984520, 261984620, 261984720, 261984820, 261984920, 261985020, 261985120, 261985220, 261985320, 261985420, 261985520, 261985620, 261985720, 261985820, 261985920, 261986020, 261986120, 261986220, 261986320, 261986420, 261986520, 261986620, 261986720, 261986820, 261987020, 261987120, 261987220, 261987320, 261987420, 261987520, 261987620, 261987720, 261987820, 261987920, 261988020, 261988120, 261988220, 261988320, 261988420, 261988520, 261988620, 261988720, 261988820, 261989020, 261989120, 261989220, 261989320, 261989420, 261989520, 261989620, 295416020"/>
    <s v="-0"/>
    <x v="0"/>
    <x v="12"/>
  </r>
  <r>
    <s v="3520"/>
    <s v="2020-09-21 00:00:00"/>
    <s v="2020-09-21 20:12:00"/>
    <s v="Gasto"/>
    <s v="Con Compromiso"/>
    <s v="010"/>
    <x v="8"/>
    <x v="9"/>
    <s v="BONIFICACIÓN POR SERVICIOS PRESTADOS"/>
    <s v="Nación"/>
    <x v="0"/>
    <s v="CSF"/>
    <n v="4243384"/>
    <n v="0"/>
    <n v="4243384"/>
    <n v="0"/>
    <s v="NOMINA EMPLEADOS MES DE SEPTIEMBRE 2020"/>
    <s v="3520"/>
    <s v="14820, 14920, 18720"/>
    <s v="-0"/>
    <s v="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98320, 98420, 98520, 98620, 98720, 98820, 98920, 115320"/>
    <s v="261984120, 261984220, 261984320, 261984420, 261984520, 261984620, 261984720, 261984820, 261984920, 261985020, 261985120, 261985220, 261985320, 261985420, 261985520, 261985620, 261985720, 261985820, 261985920, 261986020, 261986120, 261986220, 261986320, 261986420, 261986520, 261986620, 261986720, 261986820, 261987020, 261987120, 261987220, 261987320, 261987420, 261987520, 261987620, 261987720, 261987820, 261987920, 261988020, 261988120, 261988220, 261988320, 261988420, 261988520, 261988620, 261988720, 261988820, 261989020, 261989120, 261989220, 261989320, 261989420, 261989520, 261989620, 295416020"/>
    <s v="-0"/>
    <x v="0"/>
    <x v="12"/>
  </r>
  <r>
    <s v="3520"/>
    <s v="2020-09-21 00:00:00"/>
    <s v="2020-09-21 20:12:00"/>
    <s v="Gasto"/>
    <s v="Con Compromiso"/>
    <s v="010"/>
    <x v="8"/>
    <x v="28"/>
    <s v="AUXILIO DE CONECTIVIDAD DIGITAL"/>
    <s v="Nación"/>
    <x v="0"/>
    <s v="CSF"/>
    <n v="2674204"/>
    <n v="0"/>
    <n v="2674204"/>
    <n v="0"/>
    <s v="NOMINA EMPLEADOS MES DE SEPTIEMBRE 2020"/>
    <s v="3520"/>
    <s v="14820, 14920, 18720"/>
    <s v="-0"/>
    <s v="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98320, 98420, 98520, 98620, 98720, 98820, 98920, 115320"/>
    <s v="261984120, 261984220, 261984320, 261984420, 261984520, 261984620, 261984720, 261984820, 261984920, 261985020, 261985120, 261985220, 261985320, 261985420, 261985520, 261985620, 261985720, 261985820, 261985920, 261986020, 261986120, 261986220, 261986320, 261986420, 261986520, 261986620, 261986720, 261986820, 261987020, 261987120, 261987220, 261987320, 261987420, 261987520, 261987620, 261987720, 261987820, 261987920, 261988020, 261988120, 261988220, 261988320, 261988420, 261988520, 261988620, 261988720, 261988820, 261989020, 261989120, 261989220, 261989320, 261989420, 261989520, 261989620, 295416020"/>
    <s v="-0"/>
    <x v="0"/>
    <x v="12"/>
  </r>
  <r>
    <s v="3520"/>
    <s v="2020-09-21 00:00:00"/>
    <s v="2020-09-21 20:12:00"/>
    <s v="Gasto"/>
    <s v="Con Compromiso"/>
    <s v="010"/>
    <x v="8"/>
    <x v="10"/>
    <s v="SUELDO DE VACACIONES"/>
    <s v="Nación"/>
    <x v="0"/>
    <s v="CSF"/>
    <n v="7506"/>
    <n v="0"/>
    <n v="7506"/>
    <n v="0"/>
    <s v="NOMINA EMPLEADOS MES DE SEPTIEMBRE 2020"/>
    <s v="3520"/>
    <s v="14820, 14920, 18720"/>
    <s v="-0"/>
    <s v="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98320, 98420, 98520, 98620, 98720, 98820, 98920, 115320"/>
    <s v="261984120, 261984220, 261984320, 261984420, 261984520, 261984620, 261984720, 261984820, 261984920, 261985020, 261985120, 261985220, 261985320, 261985420, 261985520, 261985620, 261985720, 261985820, 261985920, 261986020, 261986120, 261986220, 261986320, 261986420, 261986520, 261986620, 261986720, 261986820, 261987020, 261987120, 261987220, 261987320, 261987420, 261987520, 261987620, 261987720, 261987820, 261987920, 261988020, 261988120, 261988220, 261988320, 261988420, 261988520, 261988620, 261988720, 261988820, 261989020, 261989120, 261989220, 261989320, 261989420, 261989520, 261989620, 295416020"/>
    <s v="-0"/>
    <x v="0"/>
    <x v="12"/>
  </r>
  <r>
    <s v="3520"/>
    <s v="2020-09-21 00:00:00"/>
    <s v="2020-09-21 20:12:00"/>
    <s v="Gasto"/>
    <s v="Con Compromiso"/>
    <s v="010"/>
    <x v="8"/>
    <x v="21"/>
    <s v="INCAPACIDADES (NO DE PENSIONES)"/>
    <s v="Nación"/>
    <x v="0"/>
    <s v="CSF"/>
    <n v="1400995"/>
    <n v="0"/>
    <n v="1400995"/>
    <n v="0"/>
    <s v="NOMINA EMPLEADOS MES DE SEPTIEMBRE 2020"/>
    <s v="3520"/>
    <s v="14820, 14920, 18720"/>
    <s v="-0"/>
    <s v="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98320, 98420, 98520, 98620, 98720, 98820, 98920, 115320"/>
    <s v="261984120, 261984220, 261984320, 261984420, 261984520, 261984620, 261984720, 261984820, 261984920, 261985020, 261985120, 261985220, 261985320, 261985420, 261985520, 261985620, 261985720, 261985820, 261985920, 261986020, 261986120, 261986220, 261986320, 261986420, 261986520, 261986620, 261986720, 261986820, 261987020, 261987120, 261987220, 261987320, 261987420, 261987520, 261987620, 261987720, 261987820, 261987920, 261988020, 261988120, 261988220, 261988320, 261988420, 261988520, 261988620, 261988720, 261988820, 261989020, 261989120, 261989220, 261989320, 261989420, 261989520, 261989620, 295416020"/>
    <s v="-0"/>
    <x v="0"/>
    <x v="12"/>
  </r>
  <r>
    <s v="3520"/>
    <s v="2020-09-21 00:00:00"/>
    <s v="2020-09-21 20:12:00"/>
    <s v="Gasto"/>
    <s v="Con Compromiso"/>
    <s v="010"/>
    <x v="8"/>
    <x v="8"/>
    <s v="SUELDO BÁSICO"/>
    <s v="Nación"/>
    <x v="0"/>
    <s v="CSF"/>
    <n v="77263394"/>
    <n v="0"/>
    <n v="77263394"/>
    <n v="0"/>
    <s v="NOMINA EMPLEADOS MES DE SEPTIEMBRE 2020"/>
    <s v="3520"/>
    <s v="14820, 14920, 18720"/>
    <s v="-0"/>
    <s v="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98320, 98420, 98520, 98620, 98720, 98820, 98920, 115320"/>
    <s v="261984120, 261984220, 261984320, 261984420, 261984520, 261984620, 261984720, 261984820, 261984920, 261985020, 261985120, 261985220, 261985320, 261985420, 261985520, 261985620, 261985720, 261985820, 261985920, 261986020, 261986120, 261986220, 261986320, 261986420, 261986520, 261986620, 261986720, 261986820, 261987020, 261987120, 261987220, 261987320, 261987420, 261987520, 261987620, 261987720, 261987820, 261987920, 261988020, 261988120, 261988220, 261988320, 261988420, 261988520, 261988620, 261988720, 261988820, 261989020, 261989120, 261989220, 261989320, 261989420, 261989520, 261989620, 295416020"/>
    <s v="-0"/>
    <x v="0"/>
    <x v="12"/>
  </r>
  <r>
    <s v="3520"/>
    <s v="2020-09-21 00:00:00"/>
    <s v="2020-09-21 20:12:00"/>
    <s v="Gasto"/>
    <s v="Con Compromiso"/>
    <s v="010"/>
    <x v="8"/>
    <x v="6"/>
    <s v="SUBSIDIO DE ALIMENTACIÓN"/>
    <s v="Nación"/>
    <x v="0"/>
    <s v="CSF"/>
    <n v="1897983"/>
    <n v="0"/>
    <n v="1897983"/>
    <n v="0"/>
    <s v="NOMINA EMPLEADOS MES DE SEPTIEMBRE 2020"/>
    <s v="3520"/>
    <s v="14820, 14920, 18720"/>
    <s v="-0"/>
    <s v="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98320, 98420, 98520, 98620, 98720, 98820, 98920, 115320"/>
    <s v="261984120, 261984220, 261984320, 261984420, 261984520, 261984620, 261984720, 261984820, 261984920, 261985020, 261985120, 261985220, 261985320, 261985420, 261985520, 261985620, 261985720, 261985820, 261985920, 261986020, 261986120, 261986220, 261986320, 261986420, 261986520, 261986620, 261986720, 261986820, 261987020, 261987120, 261987220, 261987320, 261987420, 261987520, 261987620, 261987720, 261987820, 261987920, 261988020, 261988120, 261988220, 261988320, 261988420, 261988520, 261988620, 261988720, 261988820, 261989020, 261989120, 261989220, 261989320, 261989420, 261989520, 261989620, 295416020"/>
    <s v="-0"/>
    <x v="0"/>
    <x v="12"/>
  </r>
  <r>
    <s v="3520"/>
    <s v="2020-09-21 00:00:00"/>
    <s v="2020-09-21 20:12:00"/>
    <s v="Gasto"/>
    <s v="Con Compromiso"/>
    <s v="010"/>
    <x v="8"/>
    <x v="4"/>
    <s v="PRIMA DE VACACIONES"/>
    <s v="Nación"/>
    <x v="0"/>
    <s v="CSF"/>
    <n v="5117"/>
    <n v="0"/>
    <n v="5117"/>
    <n v="0"/>
    <s v="NOMINA EMPLEADOS MES DE SEPTIEMBRE 2020"/>
    <s v="3520"/>
    <s v="14820, 14920, 18720"/>
    <s v="-0"/>
    <s v="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98320, 98420, 98520, 98620, 98720, 98820, 98920, 115320"/>
    <s v="261984120, 261984220, 261984320, 261984420, 261984520, 261984620, 261984720, 261984820, 261984920, 261985020, 261985120, 261985220, 261985320, 261985420, 261985520, 261985620, 261985720, 261985820, 261985920, 261986020, 261986120, 261986220, 261986320, 261986420, 261986520, 261986620, 261986720, 261986820, 261987020, 261987120, 261987220, 261987320, 261987420, 261987520, 261987620, 261987720, 261987820, 261987920, 261988020, 261988120, 261988220, 261988320, 261988420, 261988520, 261988620, 261988720, 261988820, 261989020, 261989120, 261989220, 261989320, 261989420, 261989520, 261989620, 295416020"/>
    <s v="-0"/>
    <x v="0"/>
    <x v="12"/>
  </r>
  <r>
    <s v="3620"/>
    <s v="2020-09-21 00:00:00"/>
    <s v="2020-09-21 20:21:00"/>
    <s v="Gasto"/>
    <s v="Con Compromiso"/>
    <s v="010"/>
    <x v="8"/>
    <x v="12"/>
    <s v="APORTES AL SENA"/>
    <s v="Nación"/>
    <x v="0"/>
    <s v="CSF"/>
    <n v="1790400"/>
    <n v="0"/>
    <n v="1790400"/>
    <n v="0"/>
    <s v="PAGO APORTES SOBRE NOMINA MES DE SEPT.2020"/>
    <s v="3620"/>
    <s v="15020"/>
    <s v="-0"/>
    <s v="99020, 99120, 99220, 99320, 99420, 99520, 99620, 99720, 99820, 99920, 100020, 100120, 100220, 100320, 100420, 100520, 100620"/>
    <s v="262048020, 262048120, 262048220, 262048320, 262048420, 262048520, 262048620, 262048720, 262048820, 262048920, 262049020, 262049120, 262049220, 262049320, 262049420, 262049520, 262049620"/>
    <s v="-0"/>
    <x v="0"/>
    <x v="12"/>
  </r>
  <r>
    <s v="3620"/>
    <s v="2020-09-21 00:00:00"/>
    <s v="2020-09-21 20:21:00"/>
    <s v="Gasto"/>
    <s v="Con Compromiso"/>
    <s v="010"/>
    <x v="8"/>
    <x v="11"/>
    <s v="PENSIONES"/>
    <s v="Nación"/>
    <x v="0"/>
    <s v="CSF"/>
    <n v="10295600"/>
    <n v="0"/>
    <n v="10295600"/>
    <n v="0"/>
    <s v="PAGO APORTES SOBRE NOMINA MES DE SEPT.2020"/>
    <s v="3620"/>
    <s v="15020"/>
    <s v="-0"/>
    <s v="99020, 99120, 99220, 99320, 99420, 99520, 99620, 99720, 99820, 99920, 100020, 100120, 100220, 100320, 100420, 100520, 100620"/>
    <s v="262048020, 262048120, 262048220, 262048320, 262048420, 262048520, 262048620, 262048720, 262048820, 262048920, 262049020, 262049120, 262049220, 262049320, 262049420, 262049520, 262049620"/>
    <s v="-0"/>
    <x v="0"/>
    <x v="12"/>
  </r>
  <r>
    <s v="3620"/>
    <s v="2020-09-21 00:00:00"/>
    <s v="2020-09-21 20:21:00"/>
    <s v="Gasto"/>
    <s v="Con Compromiso"/>
    <s v="010"/>
    <x v="8"/>
    <x v="15"/>
    <s v="APORTES GENERALES AL SISTEMA DE RIESGOS LABORALES"/>
    <s v="Nación"/>
    <x v="0"/>
    <s v="CSF"/>
    <n v="1248800"/>
    <n v="0"/>
    <n v="1248800"/>
    <n v="0"/>
    <s v="PAGO APORTES SOBRE NOMINA MES DE SEPT.2020"/>
    <s v="3620"/>
    <s v="15020"/>
    <s v="-0"/>
    <s v="99020, 99120, 99220, 99320, 99420, 99520, 99620, 99720, 99820, 99920, 100020, 100120, 100220, 100320, 100420, 100520, 100620"/>
    <s v="262048020, 262048120, 262048220, 262048320, 262048420, 262048520, 262048620, 262048720, 262048820, 262048920, 262049020, 262049120, 262049220, 262049320, 262049420, 262049520, 262049620"/>
    <s v="-0"/>
    <x v="0"/>
    <x v="12"/>
  </r>
  <r>
    <s v="3620"/>
    <s v="2020-09-21 00:00:00"/>
    <s v="2020-09-21 20:21:00"/>
    <s v="Gasto"/>
    <s v="Con Compromiso"/>
    <s v="010"/>
    <x v="8"/>
    <x v="13"/>
    <s v="SALUD"/>
    <s v="Nación"/>
    <x v="0"/>
    <s v="CSF"/>
    <n v="7293300"/>
    <n v="0"/>
    <n v="7293300"/>
    <n v="0"/>
    <s v="PAGO APORTES SOBRE NOMINA MES DE SEPT.2020"/>
    <s v="3620"/>
    <s v="15020"/>
    <s v="-0"/>
    <s v="99020, 99120, 99220, 99320, 99420, 99520, 99620, 99720, 99820, 99920, 100020, 100120, 100220, 100320, 100420, 100520, 100620"/>
    <s v="262048020, 262048120, 262048220, 262048320, 262048420, 262048520, 262048620, 262048720, 262048820, 262048920, 262049020, 262049120, 262049220, 262049320, 262049420, 262049520, 262049620"/>
    <s v="-0"/>
    <x v="0"/>
    <x v="12"/>
  </r>
  <r>
    <s v="3620"/>
    <s v="2020-09-21 00:00:00"/>
    <s v="2020-09-21 20:21:00"/>
    <s v="Gasto"/>
    <s v="Con Compromiso"/>
    <s v="010"/>
    <x v="8"/>
    <x v="16"/>
    <s v="CAJAS DE COMPENSACIÓN FAMILIAR"/>
    <s v="Nación"/>
    <x v="0"/>
    <s v="CSF"/>
    <n v="3579900"/>
    <n v="0"/>
    <n v="3579900"/>
    <n v="0"/>
    <s v="PAGO APORTES SOBRE NOMINA MES DE SEPT.2020"/>
    <s v="3620"/>
    <s v="15020"/>
    <s v="-0"/>
    <s v="99020, 99120, 99220, 99320, 99420, 99520, 99620, 99720, 99820, 99920, 100020, 100120, 100220, 100320, 100420, 100520, 100620"/>
    <s v="262048020, 262048120, 262048220, 262048320, 262048420, 262048520, 262048620, 262048720, 262048820, 262048920, 262049020, 262049120, 262049220, 262049320, 262049420, 262049520, 262049620"/>
    <s v="-0"/>
    <x v="0"/>
    <x v="12"/>
  </r>
  <r>
    <s v="3620"/>
    <s v="2020-09-21 00:00:00"/>
    <s v="2020-09-21 20:21:00"/>
    <s v="Gasto"/>
    <s v="Con Compromiso"/>
    <s v="010"/>
    <x v="8"/>
    <x v="14"/>
    <s v="APORTES AL ICBF"/>
    <s v="Nación"/>
    <x v="0"/>
    <s v="CSF"/>
    <n v="2685600"/>
    <n v="0"/>
    <n v="2685600"/>
    <n v="0"/>
    <s v="PAGO APORTES SOBRE NOMINA MES DE SEPT.2020"/>
    <s v="3620"/>
    <s v="15020"/>
    <s v="-0"/>
    <s v="99020, 99120, 99220, 99320, 99420, 99520, 99620, 99720, 99820, 99920, 100020, 100120, 100220, 100320, 100420, 100520, 100620"/>
    <s v="262048020, 262048120, 262048220, 262048320, 262048420, 262048520, 262048620, 262048720, 262048820, 262048920, 262049020, 262049120, 262049220, 262049320, 262049420, 262049520, 262049620"/>
    <s v="-0"/>
    <x v="0"/>
    <x v="12"/>
  </r>
  <r>
    <s v="3720"/>
    <s v="2020-10-15 00:00:00"/>
    <s v="2020-10-15 20:48:00"/>
    <s v="Gasto"/>
    <s v="Con Compromiso"/>
    <s v="0500"/>
    <x v="8"/>
    <x v="22"/>
    <s v="ADQUISICIÓN DE BIENES Y SERVICIOS - SERVICIO DE INFORMACIÓN CATASTRAL - ACTUALIZACIÓN  Y GESTIÓN CATASTRAL  NACIONAL"/>
    <s v="Propios"/>
    <x v="1"/>
    <s v="CSF"/>
    <n v="63708120"/>
    <n v="2426976"/>
    <n v="66135096"/>
    <n v="0"/>
    <s v="PROCESO DE ACTUALIZACION"/>
    <s v="3720"/>
    <s v="18620, 19220, 19420, 19820, 20020, 20120, 20220, 20320, 20420, 20520, 20620, 21720, 21920, 24920"/>
    <s v="48320, 48420, 48620, 48820, 53820, 53920, 54020, 54420, 54520, 54620, 55320, 56320, 68520, 69320"/>
    <s v="135420, 135520, 135720, 139120, 140220, 140420, 140520, 140620, 141020, 141120, 142020, 142220, 142520, 153320, 153520, 153620, 153720, 155020, 159020, 159120, 159220, 159320, 159720, 159820, 159920, 160020, 160120, 160220, 160320, 160420, 160520, 160620, 161720, 161820, 161920"/>
    <s v="351191220, 351193020, 351216120, 357633120, 357657120, 357669020, 357669820, 357670620, 357672620, 357673220, 363147720, 363153320, 363209420, 387067520, 387088820, 387108020, 387119420, 387331720, 391586020, 391590620, 391594920, 391598320, 391624620, 391628820, 391636420, 391640820, 391644420, 391655420, 391658420, 391780820, 391786220, 393660420, 393670220, 393680820"/>
    <s v="-0"/>
    <x v="1"/>
    <x v="1"/>
  </r>
  <r>
    <s v="3820"/>
    <s v="2020-10-15 00:00:00"/>
    <s v="2020-10-15 20:50:00"/>
    <s v="Gasto"/>
    <s v="Con Compromiso"/>
    <s v="0500"/>
    <x v="8"/>
    <x v="22"/>
    <s v="ADQUISICIÓN DE BIENES Y SERVICIOS - SERVICIO DE INFORMACIÓN CATASTRAL - ACTUALIZACIÓN  Y GESTIÓN CATASTRAL  NACIONAL"/>
    <s v="Propios"/>
    <x v="1"/>
    <s v="CSF"/>
    <n v="5092755"/>
    <n v="-679034"/>
    <n v="4413721"/>
    <n v="0"/>
    <s v="APOYO GESTION VENTANILLA"/>
    <s v="3820"/>
    <s v="17320"/>
    <s v="45020"/>
    <s v="122020, 135620, 153420"/>
    <s v="322147720, 351211420, 387073720"/>
    <s v="-0"/>
    <x v="1"/>
    <x v="1"/>
  </r>
  <r>
    <s v="3920"/>
    <s v="2020-10-15 00:00:00"/>
    <s v="2020-10-15 20:53:00"/>
    <s v="Gasto"/>
    <s v="Con Compromiso"/>
    <s v="0500"/>
    <x v="8"/>
    <x v="22"/>
    <s v="ADQUISICIÓN DE BIENES Y SERVICIOS - SERVICIO DE INFORMACIÓN CATASTRAL - ACTUALIZACIÓN  Y GESTIÓN CATASTRAL  NACIONAL"/>
    <s v="Propios"/>
    <x v="1"/>
    <s v="CSF"/>
    <n v="21205260"/>
    <n v="-6125964"/>
    <n v="15079296"/>
    <n v="0"/>
    <s v="LIDER DE APOYO"/>
    <s v="3920"/>
    <s v="17220, 19920"/>
    <s v="48120, 54120"/>
    <s v="135320, 140720, 153220, 153820"/>
    <s v="351183120, 357671920, 387049020, 387127620"/>
    <s v="-0"/>
    <x v="1"/>
    <x v="1"/>
  </r>
  <r>
    <s v="4020"/>
    <s v="2020-10-15 00:00:00"/>
    <s v="2020-10-15 21:03:00"/>
    <s v="Gasto"/>
    <s v="Con Compromiso"/>
    <s v="0500"/>
    <x v="8"/>
    <x v="22"/>
    <s v="ADQUISICIÓN DE BIENES Y SERVICIOS - SERVICIO DE INFORMACIÓN CATASTRAL - ACTUALIZACIÓN  Y GESTIÓN CATASTRAL  NACIONAL"/>
    <s v="Propios"/>
    <x v="1"/>
    <s v="CSF"/>
    <n v="21135865"/>
    <n v="-16135865"/>
    <n v="5000000"/>
    <n v="0"/>
    <s v="ESTUDIO DE ZONAS FISICAS"/>
    <s v="4020"/>
    <s v="22520"/>
    <s v="44420"/>
    <s v="121220"/>
    <s v="320843420"/>
    <s v="-0"/>
    <x v="1"/>
    <x v="1"/>
  </r>
  <r>
    <s v="4120"/>
    <s v="2020-10-15 00:00:00"/>
    <s v="2020-10-15 21:06:00"/>
    <s v="Gasto"/>
    <s v="Con Compromiso"/>
    <s v="0500"/>
    <x v="8"/>
    <x v="22"/>
    <s v="ADQUISICIÓN DE BIENES Y SERVICIOS - SERVICIO DE INFORMACIÓN CATASTRAL - ACTUALIZACIÓN  Y GESTIÓN CATASTRAL  NACIONAL"/>
    <s v="Propios"/>
    <x v="1"/>
    <s v="CSF"/>
    <n v="6397727"/>
    <n v="-518737"/>
    <n v="5878990"/>
    <n v="0"/>
    <s v="DIGITALIZACION PROCESO DE ACTUALIZACION"/>
    <s v="4120"/>
    <s v="22320, 22420"/>
    <s v="56220, 56420"/>
    <s v="142420, 142720, 159420, 159520"/>
    <s v="363174820, 363230320, 391606320, 391611120"/>
    <s v="-0"/>
    <x v="1"/>
    <x v="1"/>
  </r>
  <r>
    <s v="4220"/>
    <s v="2020-10-15 00:00:00"/>
    <s v="2020-10-15 21:12:00"/>
    <s v="Gasto"/>
    <s v="Con Compromiso"/>
    <s v="0500"/>
    <x v="8"/>
    <x v="22"/>
    <s v="ADQUISICIÓN DE BIENES Y SERVICIOS - SERVICIO DE INFORMACIÓN CATASTRAL - ACTUALIZACIÓN  Y GESTIÓN CATASTRAL  NACIONAL"/>
    <s v="Propios"/>
    <x v="1"/>
    <s v="CSF"/>
    <n v="7000000"/>
    <n v="-1866667"/>
    <n v="5133333"/>
    <n v="0"/>
    <s v="SOCIALIZACIONES REQUERIDAS"/>
    <s v="4220"/>
    <s v="23020"/>
    <s v="54920"/>
    <s v="142120, 161120"/>
    <s v="363303620, 391975620"/>
    <s v="-0"/>
    <x v="1"/>
    <x v="1"/>
  </r>
  <r>
    <s v="4320"/>
    <s v="2020-10-15 00:00:00"/>
    <s v="2020-10-15 22:11:00"/>
    <s v="Gasto"/>
    <s v="Con Compromiso"/>
    <s v="0500"/>
    <x v="8"/>
    <x v="22"/>
    <s v="ADQUISICIÓN DE BIENES Y SERVICIOS - SERVICIO DE INFORMACIÓN CATASTRAL - ACTUALIZACIÓN  Y GESTIÓN CATASTRAL  NACIONAL"/>
    <s v="Propios"/>
    <x v="1"/>
    <s v="CSF"/>
    <n v="10500000"/>
    <n v="-4666667"/>
    <n v="5833333"/>
    <n v="0"/>
    <s v="DEPURACION Y ANALISIS DE INFORMACION"/>
    <s v="4320"/>
    <s v="22220"/>
    <s v="56120"/>
    <s v="142320, 154020"/>
    <s v="363156920, 387133020"/>
    <s v="-0"/>
    <x v="1"/>
    <x v="1"/>
  </r>
  <r>
    <s v="4420"/>
    <s v="2020-10-15 00:00:00"/>
    <s v="2020-10-15 22:15:00"/>
    <s v="Gasto"/>
    <s v="Generado"/>
    <s v="0500"/>
    <x v="8"/>
    <x v="22"/>
    <s v="ADQUISICIÓN DE BIENES Y SERVICIOS - SERVICIO DE INFORMACIÓN CATASTRAL - ACTUALIZACIÓN  Y GESTIÓN CATASTRAL  NACIONAL"/>
    <s v="Propios"/>
    <x v="1"/>
    <s v="CSF"/>
    <n v="3300000"/>
    <n v="-3300000"/>
    <n v="0"/>
    <n v="0"/>
    <s v="ARRIENDO SEDE GACHANCIPA"/>
    <s v="4420"/>
    <s v="-0"/>
    <s v="-0"/>
    <s v="-0"/>
    <s v="-0"/>
    <s v="-0"/>
    <x v="1"/>
    <x v="1"/>
  </r>
  <r>
    <s v="4520"/>
    <s v="2020-10-15 00:00:00"/>
    <s v="2020-10-15 22:23:00"/>
    <s v="Gasto"/>
    <s v="Generado"/>
    <s v="0500"/>
    <x v="8"/>
    <x v="22"/>
    <s v="ADQUISICIÓN DE BIENES Y SERVICIOS - SERVICIO DE INFORMACIÓN CATASTRAL - ACTUALIZACIÓN  Y GESTIÓN CATASTRAL  NACIONAL"/>
    <s v="Propios"/>
    <x v="1"/>
    <s v="CSF"/>
    <n v="5619247"/>
    <n v="-5619247"/>
    <n v="0"/>
    <n v="0"/>
    <s v="VIATICOS Y GASTOS DE COMISION"/>
    <s v="4520"/>
    <s v="-0"/>
    <s v="-0"/>
    <s v="-0"/>
    <s v="-0"/>
    <s v="-0"/>
    <x v="1"/>
    <x v="1"/>
  </r>
  <r>
    <s v="4620"/>
    <s v="2020-10-15 00:00:00"/>
    <s v="2020-10-15 22:32:00"/>
    <s v="Gasto"/>
    <s v="Con Compromiso"/>
    <s v="0500"/>
    <x v="8"/>
    <x v="22"/>
    <s v="ADQUISICIÓN DE BIENES Y SERVICIOS - SERVICIO DE INFORMACIÓN CATASTRAL - ACTUALIZACIÓN  Y GESTIÓN CATASTRAL  NACIONAL"/>
    <s v="Propios"/>
    <x v="1"/>
    <s v="CSF"/>
    <n v="7584300"/>
    <n v="-1011240"/>
    <n v="6573060"/>
    <n v="0"/>
    <s v="PRESTAC. DE SERVICIOS PARA_x000a_REALIZAR ACTIVIDADES DE_x000a_RECONOCIMIENTO PREDIAL RURAL Y_x000a_URBANO DE LOS PROCESOS DE_x000a_GESTIÓN CATASTRAL EN EL MARCO_x000a_DE LOS PROYECTOS QUE ADELANTA_x000a_EL INSTITUTO EN LA TERRITORIAL"/>
    <s v="4620"/>
    <s v="19020"/>
    <s v="45520"/>
    <s v="134620, 142820, 153120"/>
    <s v="343070120, 363289420, 387036920"/>
    <s v="-0"/>
    <x v="1"/>
    <x v="1"/>
  </r>
  <r>
    <s v="4720"/>
    <s v="2020-10-15 00:00:00"/>
    <s v="2020-10-15 22:35:00"/>
    <s v="Gasto"/>
    <s v="Con Compromiso"/>
    <s v="0500"/>
    <x v="8"/>
    <x v="22"/>
    <s v="ADQUISICIÓN DE BIENES Y SERVICIOS - SERVICIO DE INFORMACIÓN CATASTRAL - ACTUALIZACIÓN  Y GESTIÓN CATASTRAL  NACIONAL"/>
    <s v="Propios"/>
    <x v="1"/>
    <s v="CSF"/>
    <n v="5092755"/>
    <n v="-679034"/>
    <n v="4413721"/>
    <n v="0"/>
    <s v="PRESTAC. DE SERVICIOS DE APOYO_x000a_EN LOS PROCESOS DE GESTIÓN_x000a_CATASTRAL EN EL MARCO DE LOS_x000a_PROYECTOS QUE ADELANTA EL_x000a_INSTITUTO EN LA TERRITORIAL_x000a_CUNDINAMARCA Y SUS UOC"/>
    <s v="4720"/>
    <s v="19120"/>
    <s v="43920"/>
    <s v="120820, 141320, 152820"/>
    <s v="320638720, 359911420, 383666620"/>
    <s v="-0"/>
    <x v="1"/>
    <x v="1"/>
  </r>
  <r>
    <s v="4820"/>
    <s v="2020-10-20 00:00:00"/>
    <s v="2020-10-20 09:31:00"/>
    <s v="Gasto"/>
    <s v="Con Compromiso"/>
    <s v="010"/>
    <x v="8"/>
    <x v="9"/>
    <s v="BONIFICACIÓN POR SERVICIOS PRESTADOS"/>
    <s v="Nación"/>
    <x v="0"/>
    <s v="CSF"/>
    <n v="3722596"/>
    <n v="0"/>
    <n v="3722596"/>
    <n v="0"/>
    <s v="NOMINA EMPLEADOS MES DE OCTUBRE"/>
    <s v="4820"/>
    <s v="18120, 18220"/>
    <s v="-0"/>
    <s v="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112420, 112520, 112620, 112720, 112820, 112920, 113020"/>
    <s v="293716920, 293717020, 293717120, 293717220, 293717320, 293717420, 293717520, 293717620, 293717720, 293717820, 293717920, 293718020, 293718120, 293718320, 293718420, 293718520, 293718620, 293718720, 293718820, 293718920, 293719020, 293719120, 293719220, 293719320, 293719420, 293719520, 293719620, 293719820, 293719920, 293720020, 293720120, 293720220, 293720320, 293720420, 293720520, 293720620, 293720720, 293720820, 293720920, 293721020, 293721120, 293721220, 293721320, 293721420, 293721620, 293721720, 293740720, 293740820, 293740920, 293741020, 293741120, 293741220"/>
    <s v="-0"/>
    <x v="0"/>
    <x v="12"/>
  </r>
  <r>
    <s v="4820"/>
    <s v="2020-10-20 00:00:00"/>
    <s v="2020-10-20 09:31:00"/>
    <s v="Gasto"/>
    <s v="Con Compromiso"/>
    <s v="010"/>
    <x v="8"/>
    <x v="28"/>
    <s v="AUXILIO DE CONECTIVIDAD DIGITAL"/>
    <s v="Nación"/>
    <x v="0"/>
    <s v="CSF"/>
    <n v="2670775"/>
    <n v="0"/>
    <n v="2670775"/>
    <n v="0"/>
    <s v="NOMINA EMPLEADOS MES DE OCTUBRE"/>
    <s v="4820"/>
    <s v="18120, 18220"/>
    <s v="-0"/>
    <s v="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112420, 112520, 112620, 112720, 112820, 112920, 113020"/>
    <s v="293716920, 293717020, 293717120, 293717220, 293717320, 293717420, 293717520, 293717620, 293717720, 293717820, 293717920, 293718020, 293718120, 293718320, 293718420, 293718520, 293718620, 293718720, 293718820, 293718920, 293719020, 293719120, 293719220, 293719320, 293719420, 293719520, 293719620, 293719820, 293719920, 293720020, 293720120, 293720220, 293720320, 293720420, 293720520, 293720620, 293720720, 293720820, 293720920, 293721020, 293721120, 293721220, 293721320, 293721420, 293721620, 293721720, 293740720, 293740820, 293740920, 293741020, 293741120, 293741220"/>
    <s v="-0"/>
    <x v="0"/>
    <x v="12"/>
  </r>
  <r>
    <s v="4820"/>
    <s v="2020-10-20 00:00:00"/>
    <s v="2020-10-20 09:31:00"/>
    <s v="Gasto"/>
    <s v="Con Compromiso"/>
    <s v="010"/>
    <x v="8"/>
    <x v="7"/>
    <s v="BONIFICACIÓN ESPECIAL DE RECREACIÓN"/>
    <s v="Nación"/>
    <x v="0"/>
    <s v="CSF"/>
    <n v="150004"/>
    <n v="0"/>
    <n v="150004"/>
    <n v="0"/>
    <s v="NOMINA EMPLEADOS MES DE OCTUBRE"/>
    <s v="4820"/>
    <s v="18120, 18220"/>
    <s v="-0"/>
    <s v="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112420, 112520, 112620, 112720, 112820, 112920, 113020"/>
    <s v="293716920, 293717020, 293717120, 293717220, 293717320, 293717420, 293717520, 293717620, 293717720, 293717820, 293717920, 293718020, 293718120, 293718320, 293718420, 293718520, 293718620, 293718720, 293718820, 293718920, 293719020, 293719120, 293719220, 293719320, 293719420, 293719520, 293719620, 293719820, 293719920, 293720020, 293720120, 293720220, 293720320, 293720420, 293720520, 293720620, 293720720, 293720820, 293720920, 293721020, 293721120, 293721220, 293721320, 293721420, 293721620, 293721720, 293740720, 293740820, 293740920, 293741020, 293741120, 293741220"/>
    <s v="-0"/>
    <x v="0"/>
    <x v="12"/>
  </r>
  <r>
    <s v="4820"/>
    <s v="2020-10-20 00:00:00"/>
    <s v="2020-10-20 09:31:00"/>
    <s v="Gasto"/>
    <s v="Con Compromiso"/>
    <s v="010"/>
    <x v="8"/>
    <x v="4"/>
    <s v="PRIMA DE VACACIONES"/>
    <s v="Nación"/>
    <x v="0"/>
    <s v="CSF"/>
    <n v="1883860"/>
    <n v="0"/>
    <n v="1883860"/>
    <n v="0"/>
    <s v="NOMINA EMPLEADOS MES DE OCTUBRE"/>
    <s v="4820"/>
    <s v="18120, 18220"/>
    <s v="-0"/>
    <s v="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112420, 112520, 112620, 112720, 112820, 112920, 113020"/>
    <s v="293716920, 293717020, 293717120, 293717220, 293717320, 293717420, 293717520, 293717620, 293717720, 293717820, 293717920, 293718020, 293718120, 293718320, 293718420, 293718520, 293718620, 293718720, 293718820, 293718920, 293719020, 293719120, 293719220, 293719320, 293719420, 293719520, 293719620, 293719820, 293719920, 293720020, 293720120, 293720220, 293720320, 293720420, 293720520, 293720620, 293720720, 293720820, 293720920, 293721020, 293721120, 293721220, 293721320, 293721420, 293721620, 293721720, 293740720, 293740820, 293740920, 293741020, 293741120, 293741220"/>
    <s v="-0"/>
    <x v="0"/>
    <x v="12"/>
  </r>
  <r>
    <s v="4820"/>
    <s v="2020-10-20 00:00:00"/>
    <s v="2020-10-20 09:31:00"/>
    <s v="Gasto"/>
    <s v="Con Compromiso"/>
    <s v="010"/>
    <x v="8"/>
    <x v="8"/>
    <s v="SUELDO BÁSICO"/>
    <s v="Nación"/>
    <x v="0"/>
    <s v="CSF"/>
    <n v="78297513"/>
    <n v="0"/>
    <n v="78297513"/>
    <n v="0"/>
    <s v="NOMINA EMPLEADOS MES DE OCTUBRE"/>
    <s v="4820"/>
    <s v="18120, 18220"/>
    <s v="-0"/>
    <s v="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112420, 112520, 112620, 112720, 112820, 112920, 113020"/>
    <s v="293716920, 293717020, 293717120, 293717220, 293717320, 293717420, 293717520, 293717620, 293717720, 293717820, 293717920, 293718020, 293718120, 293718320, 293718420, 293718520, 293718620, 293718720, 293718820, 293718920, 293719020, 293719120, 293719220, 293719320, 293719420, 293719520, 293719620, 293719820, 293719920, 293720020, 293720120, 293720220, 293720320, 293720420, 293720520, 293720620, 293720720, 293720820, 293720920, 293721020, 293721120, 293721220, 293721320, 293721420, 293721620, 293721720, 293740720, 293740820, 293740920, 293741020, 293741120, 293741220"/>
    <s v="-0"/>
    <x v="0"/>
    <x v="12"/>
  </r>
  <r>
    <s v="4820"/>
    <s v="2020-10-20 00:00:00"/>
    <s v="2020-10-20 09:31:00"/>
    <s v="Gasto"/>
    <s v="Con Compromiso"/>
    <s v="010"/>
    <x v="8"/>
    <x v="10"/>
    <s v="SUELDO DE VACACIONES"/>
    <s v="Nación"/>
    <x v="0"/>
    <s v="CSF"/>
    <n v="2093178"/>
    <n v="0"/>
    <n v="2093178"/>
    <n v="0"/>
    <s v="NOMINA EMPLEADOS MES DE OCTUBRE"/>
    <s v="4820"/>
    <s v="18120, 18220"/>
    <s v="-0"/>
    <s v="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112420, 112520, 112620, 112720, 112820, 112920, 113020"/>
    <s v="293716920, 293717020, 293717120, 293717220, 293717320, 293717420, 293717520, 293717620, 293717720, 293717820, 293717920, 293718020, 293718120, 293718320, 293718420, 293718520, 293718620, 293718720, 293718820, 293718920, 293719020, 293719120, 293719220, 293719320, 293719420, 293719520, 293719620, 293719820, 293719920, 293720020, 293720120, 293720220, 293720320, 293720420, 293720520, 293720620, 293720720, 293720820, 293720920, 293721020, 293721120, 293721220, 293721320, 293721420, 293721620, 293721720, 293740720, 293740820, 293740920, 293741020, 293741120, 293741220"/>
    <s v="-0"/>
    <x v="0"/>
    <x v="12"/>
  </r>
  <r>
    <s v="4820"/>
    <s v="2020-10-20 00:00:00"/>
    <s v="2020-10-20 09:31:00"/>
    <s v="Gasto"/>
    <s v="Con Compromiso"/>
    <s v="010"/>
    <x v="8"/>
    <x v="21"/>
    <s v="INCAPACIDADES (NO DE PENSIONES)"/>
    <s v="Nación"/>
    <x v="0"/>
    <s v="CSF"/>
    <n v="1371397"/>
    <n v="0"/>
    <n v="1371397"/>
    <n v="0"/>
    <s v="NOMINA EMPLEADOS MES DE OCTUBRE"/>
    <s v="4820"/>
    <s v="18120, 18220"/>
    <s v="-0"/>
    <s v="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112420, 112520, 112620, 112720, 112820, 112920, 113020"/>
    <s v="293716920, 293717020, 293717120, 293717220, 293717320, 293717420, 293717520, 293717620, 293717720, 293717820, 293717920, 293718020, 293718120, 293718320, 293718420, 293718520, 293718620, 293718720, 293718820, 293718920, 293719020, 293719120, 293719220, 293719320, 293719420, 293719520, 293719620, 293719820, 293719920, 293720020, 293720120, 293720220, 293720320, 293720420, 293720520, 293720620, 293720720, 293720820, 293720920, 293721020, 293721120, 293721220, 293721320, 293721420, 293721620, 293721720, 293740720, 293740820, 293740920, 293741020, 293741120, 293741220"/>
    <s v="-0"/>
    <x v="0"/>
    <x v="12"/>
  </r>
  <r>
    <s v="4820"/>
    <s v="2020-10-20 00:00:00"/>
    <s v="2020-10-20 09:31:00"/>
    <s v="Gasto"/>
    <s v="Con Compromiso"/>
    <s v="010"/>
    <x v="8"/>
    <x v="6"/>
    <s v="SUBSIDIO DE ALIMENTACIÓN"/>
    <s v="Nación"/>
    <x v="0"/>
    <s v="CSF"/>
    <n v="1935396"/>
    <n v="0"/>
    <n v="1935396"/>
    <n v="0"/>
    <s v="NOMINA EMPLEADOS MES DE OCTUBRE"/>
    <s v="4820"/>
    <s v="18120, 18220"/>
    <s v="-0"/>
    <s v="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112420, 112520, 112620, 112720, 112820, 112920, 113020"/>
    <s v="293716920, 293717020, 293717120, 293717220, 293717320, 293717420, 293717520, 293717620, 293717720, 293717820, 293717920, 293718020, 293718120, 293718320, 293718420, 293718520, 293718620, 293718720, 293718820, 293718920, 293719020, 293719120, 293719220, 293719320, 293719420, 293719520, 293719620, 293719820, 293719920, 293720020, 293720120, 293720220, 293720320, 293720420, 293720520, 293720620, 293720720, 293720820, 293720920, 293721020, 293721120, 293721220, 293721320, 293721420, 293721620, 293721720, 293740720, 293740820, 293740920, 293741020, 293741120, 293741220"/>
    <s v="-0"/>
    <x v="0"/>
    <x v="12"/>
  </r>
  <r>
    <s v="4920"/>
    <s v="2020-10-20 00:00:00"/>
    <s v="2020-10-20 09:42:00"/>
    <s v="Gasto"/>
    <s v="Con Compromiso"/>
    <s v="010"/>
    <x v="8"/>
    <x v="13"/>
    <s v="SALUD"/>
    <s v="Nación"/>
    <x v="0"/>
    <s v="CSF"/>
    <n v="7094800"/>
    <n v="0"/>
    <n v="7094800"/>
    <n v="0"/>
    <s v="APORTES SOBRE NOMINA MES DE OCTUBRE"/>
    <s v="4920"/>
    <s v="18320"/>
    <s v="-0"/>
    <s v="113120, 113220, 113320, 113420, 113520, 113620, 113720, 113820, 113920, 114020, 114120, 114220, 114320, 114420, 114520, 114620, 114720"/>
    <s v="293879820, 293879920, 293880120, 293880220, 293880320, 293880420, 293880520, 293880620, 293880720, 293880820, 293880920, 293881020, 293881120, 293881220, 293881320, 293881420, 293881520"/>
    <s v="-0"/>
    <x v="0"/>
    <x v="12"/>
  </r>
  <r>
    <s v="4920"/>
    <s v="2020-10-20 00:00:00"/>
    <s v="2020-10-20 09:42:00"/>
    <s v="Gasto"/>
    <s v="Con Compromiso"/>
    <s v="010"/>
    <x v="8"/>
    <x v="15"/>
    <s v="APORTES GENERALES AL SISTEMA DE RIESGOS LABORALES"/>
    <s v="Nación"/>
    <x v="0"/>
    <s v="CSF"/>
    <n v="1282600"/>
    <n v="0"/>
    <n v="1282600"/>
    <n v="0"/>
    <s v="APORTES SOBRE NOMINA MES DE OCTUBRE"/>
    <s v="4920"/>
    <s v="18320"/>
    <s v="-0"/>
    <s v="113120, 113220, 113320, 113420, 113520, 113620, 113720, 113820, 113920, 114020, 114120, 114220, 114320, 114420, 114520, 114620, 114720"/>
    <s v="293879820, 293879920, 293880120, 293880220, 293880320, 293880420, 293880520, 293880620, 293880720, 293880820, 293880920, 293881020, 293881120, 293881220, 293881320, 293881420, 293881520"/>
    <s v="-0"/>
    <x v="0"/>
    <x v="12"/>
  </r>
  <r>
    <s v="4920"/>
    <s v="2020-10-20 00:00:00"/>
    <s v="2020-10-20 09:42:00"/>
    <s v="Gasto"/>
    <s v="Con Compromiso"/>
    <s v="010"/>
    <x v="8"/>
    <x v="16"/>
    <s v="CAJAS DE COMPENSACIÓN FAMILIAR"/>
    <s v="Nación"/>
    <x v="0"/>
    <s v="CSF"/>
    <n v="3585900"/>
    <n v="0"/>
    <n v="3585900"/>
    <n v="0"/>
    <s v="APORTES SOBRE NOMINA MES DE OCTUBRE"/>
    <s v="4920"/>
    <s v="18320"/>
    <s v="-0"/>
    <s v="113120, 113220, 113320, 113420, 113520, 113620, 113720, 113820, 113920, 114020, 114120, 114220, 114320, 114420, 114520, 114620, 114720"/>
    <s v="293879820, 293879920, 293880120, 293880220, 293880320, 293880420, 293880520, 293880620, 293880720, 293880820, 293880920, 293881020, 293881120, 293881220, 293881320, 293881420, 293881520"/>
    <s v="-0"/>
    <x v="0"/>
    <x v="12"/>
  </r>
  <r>
    <s v="4920"/>
    <s v="2020-10-20 00:00:00"/>
    <s v="2020-10-20 09:42:00"/>
    <s v="Gasto"/>
    <s v="Con Compromiso"/>
    <s v="010"/>
    <x v="8"/>
    <x v="12"/>
    <s v="APORTES AL SENA"/>
    <s v="Nación"/>
    <x v="0"/>
    <s v="CSF"/>
    <n v="1793600"/>
    <n v="0"/>
    <n v="1793600"/>
    <n v="0"/>
    <s v="APORTES SOBRE NOMINA MES DE OCTUBRE"/>
    <s v="4920"/>
    <s v="18320"/>
    <s v="-0"/>
    <s v="113120, 113220, 113320, 113420, 113520, 113620, 113720, 113820, 113920, 114020, 114120, 114220, 114320, 114420, 114520, 114620, 114720"/>
    <s v="293879820, 293879920, 293880120, 293880220, 293880320, 293880420, 293880520, 293880620, 293880720, 293880820, 293880920, 293881020, 293881120, 293881220, 293881320, 293881420, 293881520"/>
    <s v="-0"/>
    <x v="0"/>
    <x v="12"/>
  </r>
  <r>
    <s v="4920"/>
    <s v="2020-10-20 00:00:00"/>
    <s v="2020-10-20 09:42:00"/>
    <s v="Gasto"/>
    <s v="Con Compromiso"/>
    <s v="010"/>
    <x v="8"/>
    <x v="11"/>
    <s v="PENSIONES"/>
    <s v="Nación"/>
    <x v="0"/>
    <s v="CSF"/>
    <n v="10015600"/>
    <n v="0"/>
    <n v="10015600"/>
    <n v="0"/>
    <s v="APORTES SOBRE NOMINA MES DE OCTUBRE"/>
    <s v="4920"/>
    <s v="18320"/>
    <s v="-0"/>
    <s v="113120, 113220, 113320, 113420, 113520, 113620, 113720, 113820, 113920, 114020, 114120, 114220, 114320, 114420, 114520, 114620, 114720"/>
    <s v="293879820, 293879920, 293880120, 293880220, 293880320, 293880420, 293880520, 293880620, 293880720, 293880820, 293880920, 293881020, 293881120, 293881220, 293881320, 293881420, 293881520"/>
    <s v="-0"/>
    <x v="0"/>
    <x v="12"/>
  </r>
  <r>
    <s v="4920"/>
    <s v="2020-10-20 00:00:00"/>
    <s v="2020-10-20 09:42:00"/>
    <s v="Gasto"/>
    <s v="Con Compromiso"/>
    <s v="010"/>
    <x v="8"/>
    <x v="14"/>
    <s v="APORTES AL ICBF"/>
    <s v="Nación"/>
    <x v="0"/>
    <s v="CSF"/>
    <n v="2690300"/>
    <n v="0"/>
    <n v="2690300"/>
    <n v="0"/>
    <s v="APORTES SOBRE NOMINA MES DE OCTUBRE"/>
    <s v="4920"/>
    <s v="18320"/>
    <s v="-0"/>
    <s v="113120, 113220, 113320, 113420, 113520, 113620, 113720, 113820, 113920, 114020, 114120, 114220, 114320, 114420, 114520, 114620, 114720"/>
    <s v="293879820, 293879920, 293880120, 293880220, 293880320, 293880420, 293880520, 293880620, 293880720, 293880820, 293880920, 293881020, 293881120, 293881220, 293881320, 293881420, 293881520"/>
    <s v="-0"/>
    <x v="0"/>
    <x v="12"/>
  </r>
  <r>
    <s v="5020"/>
    <s v="2020-11-17 00:00:00"/>
    <s v="2020-11-17 13:46:00"/>
    <s v="Gasto"/>
    <s v="Generado"/>
    <s v="0500"/>
    <x v="8"/>
    <x v="22"/>
    <s v="ADQUISICIÓN DE BIENES Y SERVICIOS - SERVICIO DE INFORMACIÓN CATASTRAL - ACTUALIZACIÓN  Y GESTIÓN CATASTRAL  NACIONAL"/>
    <s v="Nación"/>
    <x v="2"/>
    <s v="CSF"/>
    <n v="18202320"/>
    <n v="-18202320"/>
    <n v="0"/>
    <n v="0"/>
    <s v="PRESTACION DE SERVICIOS_x000a_RECONOCIMIENTO CABIDA Y LINDEROS"/>
    <s v="5020"/>
    <s v="-0"/>
    <s v="-0"/>
    <s v="-0"/>
    <s v="-0"/>
    <s v="-0"/>
    <x v="1"/>
    <x v="1"/>
  </r>
  <r>
    <s v="5120"/>
    <s v="2020-11-17 00:00:00"/>
    <s v="2020-11-17 13:53:00"/>
    <s v="Gasto"/>
    <s v="Generado"/>
    <s v="0500"/>
    <x v="8"/>
    <x v="22"/>
    <s v="ADQUISICIÓN DE BIENES Y SERVICIOS - SERVICIO DE INFORMACIÓN CATASTRAL - ACTUALIZACIÓN  Y GESTIÓN CATASTRAL  NACIONAL"/>
    <s v="Nación"/>
    <x v="2"/>
    <s v="CSF"/>
    <n v="8385135"/>
    <n v="-8385135"/>
    <n v="0"/>
    <n v="0"/>
    <s v="PRESTACION DE SERVICIOS_x000a_TOPOGRAFO"/>
    <s v="5120"/>
    <s v="25320"/>
    <s v="-0"/>
    <s v="-0"/>
    <s v="-0"/>
    <s v="-0"/>
    <x v="1"/>
    <x v="1"/>
  </r>
  <r>
    <s v="5220"/>
    <s v="2020-11-20 00:00:00"/>
    <s v="2020-11-20 18:44:00"/>
    <s v="Gasto"/>
    <s v="Con Compromiso"/>
    <s v="0500"/>
    <x v="8"/>
    <x v="22"/>
    <s v="ADQUISICIÓN DE BIENES Y SERVICIOS - SERVICIO DE INFORMACIÓN CATASTRAL - ACTUALIZACIÓN  Y GESTIÓN CATASTRAL  NACIONAL"/>
    <s v="Nación"/>
    <x v="0"/>
    <s v="CSF"/>
    <n v="19762384"/>
    <n v="-3699127"/>
    <n v="16063257"/>
    <n v="0"/>
    <s v="Prestación de servicios Profesionales para realizar avalúos a nivel nacional requeridos en el marco de los proyectos de la gestión catastral que adelanta el instituto"/>
    <s v="5220"/>
    <s v="24720, 24820"/>
    <s v="68420, 70120"/>
    <s v="159620, 162220"/>
    <s v="391620220, 394084920"/>
    <s v="-0"/>
    <x v="1"/>
    <x v="1"/>
  </r>
  <r>
    <s v="5320"/>
    <s v="2020-11-20 00:00:00"/>
    <s v="2020-11-20 19:07:00"/>
    <s v="Gasto"/>
    <s v="Con Compromiso"/>
    <s v="010"/>
    <x v="8"/>
    <x v="28"/>
    <s v="AUXILIO DE CONECTIVIDAD DIGITAL"/>
    <s v="Nación"/>
    <x v="0"/>
    <s v="CSF"/>
    <n v="2711917"/>
    <n v="0"/>
    <n v="2711917"/>
    <n v="0"/>
    <s v="PAGO DE PRIMA Y NOMINA MES DE NOVIEMBRE"/>
    <s v="5320"/>
    <s v="23620, 23720"/>
    <s v="-0"/>
    <s v="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s v="332462520, 332462620, 332462720, 332462820, 332462920, 332463020, 332463120, 332463220, 332463320, 332463420, 332463520, 332463620, 332463720, 332463820, 332464020, 332464120, 332464220, 332464320, 332464420, 332464520, 332464620, 332464720, 332464820, 332464920, 332465020, 332465120, 332465220, 332465320, 332465420, 332465520, 332465620, 332465720, 332465820, 332465920, 332466020, 332466120, 332466220, 332466320, 332466420, 332466520, 332466620, 332466720, 332466820, 332466920, 332467020, 332467120, 332467220, 333298120, 333298220, 333298320, 333298420, 333298520, 333298620, 333298720, 333298820, 333298920, 333299020, 333299120, 333299220, 333299320, 333299420, 333299520, 333299620, 333299720, 333299820, 333299920, 333300020, 333300120, 333300220, 333300320, 333300420, 333300520, 333300620, 333300720, 333300820, 333300920, 333301020, 333301120, 333301220, 333301320, 333301420, 333301520, 333301620, 333301720, 333301820, 333301920, 333302020, 333302120, 333302220, 333302320, 333302420, 333302520, 333302620, 333302720"/>
    <s v="-0"/>
    <x v="0"/>
    <x v="12"/>
  </r>
  <r>
    <s v="5320"/>
    <s v="2020-11-20 00:00:00"/>
    <s v="2020-11-20 19:07:00"/>
    <s v="Gasto"/>
    <s v="Con Compromiso"/>
    <s v="010"/>
    <x v="8"/>
    <x v="8"/>
    <s v="SUELDO BÁSICO"/>
    <s v="Nación"/>
    <x v="0"/>
    <s v="CSF"/>
    <n v="76922269"/>
    <n v="108200"/>
    <n v="77030469"/>
    <n v="0"/>
    <s v="PAGO DE PRIMA Y NOMINA MES DE NOVIEMBRE"/>
    <s v="5320"/>
    <s v="23620, 23720"/>
    <s v="-0"/>
    <s v="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s v="332462520, 332462620, 332462720, 332462820, 332462920, 332463020, 332463120, 332463220, 332463320, 332463420, 332463520, 332463620, 332463720, 332463820, 332464020, 332464120, 332464220, 332464320, 332464420, 332464520, 332464620, 332464720, 332464820, 332464920, 332465020, 332465120, 332465220, 332465320, 332465420, 332465520, 332465620, 332465720, 332465820, 332465920, 332466020, 332466120, 332466220, 332466320, 332466420, 332466520, 332466620, 332466720, 332466820, 332466920, 332467020, 332467120, 332467220, 333298120, 333298220, 333298320, 333298420, 333298520, 333298620, 333298720, 333298820, 333298920, 333299020, 333299120, 333299220, 333299320, 333299420, 333299520, 333299620, 333299720, 333299820, 333299920, 333300020, 333300120, 333300220, 333300320, 333300420, 333300520, 333300620, 333300720, 333300820, 333300920, 333301020, 333301120, 333301220, 333301320, 333301420, 333301520, 333301620, 333301720, 333301820, 333301920, 333302020, 333302120, 333302220, 333302320, 333302420, 333302520, 333302620, 333302720"/>
    <s v="-0"/>
    <x v="0"/>
    <x v="12"/>
  </r>
  <r>
    <s v="5320"/>
    <s v="2020-11-20 00:00:00"/>
    <s v="2020-11-20 19:07:00"/>
    <s v="Gasto"/>
    <s v="Con Compromiso"/>
    <s v="010"/>
    <x v="8"/>
    <x v="6"/>
    <s v="SUBSIDIO DE ALIMENTACIÓN"/>
    <s v="Nación"/>
    <x v="0"/>
    <s v="CSF"/>
    <n v="1960578"/>
    <n v="0"/>
    <n v="1960578"/>
    <n v="0"/>
    <s v="PAGO DE PRIMA Y NOMINA MES DE NOVIEMBRE"/>
    <s v="5320"/>
    <s v="23620, 23720"/>
    <s v="-0"/>
    <s v="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s v="332462520, 332462620, 332462720, 332462820, 332462920, 332463020, 332463120, 332463220, 332463320, 332463420, 332463520, 332463620, 332463720, 332463820, 332464020, 332464120, 332464220, 332464320, 332464420, 332464520, 332464620, 332464720, 332464820, 332464920, 332465020, 332465120, 332465220, 332465320, 332465420, 332465520, 332465620, 332465720, 332465820, 332465920, 332466020, 332466120, 332466220, 332466320, 332466420, 332466520, 332466620, 332466720, 332466820, 332466920, 332467020, 332467120, 332467220, 333298120, 333298220, 333298320, 333298420, 333298520, 333298620, 333298720, 333298820, 333298920, 333299020, 333299120, 333299220, 333299320, 333299420, 333299520, 333299620, 333299720, 333299820, 333299920, 333300020, 333300120, 333300220, 333300320, 333300420, 333300520, 333300620, 333300720, 333300820, 333300920, 333301020, 333301120, 333301220, 333301320, 333301420, 333301520, 333301620, 333301720, 333301820, 333301920, 333302020, 333302120, 333302220, 333302320, 333302420, 333302520, 333302620, 333302720"/>
    <s v="-0"/>
    <x v="0"/>
    <x v="12"/>
  </r>
  <r>
    <s v="5320"/>
    <s v="2020-11-20 00:00:00"/>
    <s v="2020-11-20 19:07:00"/>
    <s v="Gasto"/>
    <s v="Con Compromiso"/>
    <s v="010"/>
    <x v="8"/>
    <x v="30"/>
    <s v="PRIMA DE NAVIDAD"/>
    <s v="Nación"/>
    <x v="0"/>
    <s v="CSF"/>
    <n v="113870131"/>
    <n v="-108200"/>
    <n v="113761931"/>
    <n v="0"/>
    <s v="PAGO DE PRIMA Y NOMINA MES DE NOVIEMBRE"/>
    <s v="5320"/>
    <s v="23620, 23720"/>
    <s v="-0"/>
    <s v="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s v="332462520, 332462620, 332462720, 332462820, 332462920, 332463020, 332463120, 332463220, 332463320, 332463420, 332463520, 332463620, 332463720, 332463820, 332464020, 332464120, 332464220, 332464320, 332464420, 332464520, 332464620, 332464720, 332464820, 332464920, 332465020, 332465120, 332465220, 332465320, 332465420, 332465520, 332465620, 332465720, 332465820, 332465920, 332466020, 332466120, 332466220, 332466320, 332466420, 332466520, 332466620, 332466720, 332466820, 332466920, 332467020, 332467120, 332467220, 333298120, 333298220, 333298320, 333298420, 333298520, 333298620, 333298720, 333298820, 333298920, 333299020, 333299120, 333299220, 333299320, 333299420, 333299520, 333299620, 333299720, 333299820, 333299920, 333300020, 333300120, 333300220, 333300320, 333300420, 333300520, 333300620, 333300720, 333300820, 333300920, 333301020, 333301120, 333301220, 333301320, 333301420, 333301520, 333301620, 333301720, 333301820, 333301920, 333302020, 333302120, 333302220, 333302320, 333302420, 333302520, 333302620, 333302720"/>
    <s v="-0"/>
    <x v="0"/>
    <x v="12"/>
  </r>
  <r>
    <s v="5320"/>
    <s v="2020-11-20 00:00:00"/>
    <s v="2020-11-20 19:07:00"/>
    <s v="Gasto"/>
    <s v="Con Compromiso"/>
    <s v="010"/>
    <x v="8"/>
    <x v="7"/>
    <s v="BONIFICACIÓN ESPECIAL DE RECREACIÓN"/>
    <s v="Nación"/>
    <x v="0"/>
    <s v="CSF"/>
    <n v="335072"/>
    <n v="0"/>
    <n v="335072"/>
    <n v="0"/>
    <s v="PAGO DE PRIMA Y NOMINA MES DE NOVIEMBRE"/>
    <s v="5320"/>
    <s v="23620, 23720"/>
    <s v="-0"/>
    <s v="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s v="332462520, 332462620, 332462720, 332462820, 332462920, 332463020, 332463120, 332463220, 332463320, 332463420, 332463520, 332463620, 332463720, 332463820, 332464020, 332464120, 332464220, 332464320, 332464420, 332464520, 332464620, 332464720, 332464820, 332464920, 332465020, 332465120, 332465220, 332465320, 332465420, 332465520, 332465620, 332465720, 332465820, 332465920, 332466020, 332466120, 332466220, 332466320, 332466420, 332466520, 332466620, 332466720, 332466820, 332466920, 332467020, 332467120, 332467220, 333298120, 333298220, 333298320, 333298420, 333298520, 333298620, 333298720, 333298820, 333298920, 333299020, 333299120, 333299220, 333299320, 333299420, 333299520, 333299620, 333299720, 333299820, 333299920, 333300020, 333300120, 333300220, 333300320, 333300420, 333300520, 333300620, 333300720, 333300820, 333300920, 333301020, 333301120, 333301220, 333301320, 333301420, 333301520, 333301620, 333301720, 333301820, 333301920, 333302020, 333302120, 333302220, 333302320, 333302420, 333302520, 333302620, 333302720"/>
    <s v="-0"/>
    <x v="0"/>
    <x v="12"/>
  </r>
  <r>
    <s v="5320"/>
    <s v="2020-11-20 00:00:00"/>
    <s v="2020-11-20 19:07:00"/>
    <s v="Gasto"/>
    <s v="Con Compromiso"/>
    <s v="010"/>
    <x v="8"/>
    <x v="9"/>
    <s v="BONIFICACIÓN POR SERVICIOS PRESTADOS"/>
    <s v="Nación"/>
    <x v="0"/>
    <s v="CSF"/>
    <n v="2492095"/>
    <n v="0"/>
    <n v="2492095"/>
    <n v="0"/>
    <s v="PAGO DE PRIMA Y NOMINA MES DE NOVIEMBRE"/>
    <s v="5320"/>
    <s v="23620, 23720"/>
    <s v="-0"/>
    <s v="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s v="332462520, 332462620, 332462720, 332462820, 332462920, 332463020, 332463120, 332463220, 332463320, 332463420, 332463520, 332463620, 332463720, 332463820, 332464020, 332464120, 332464220, 332464320, 332464420, 332464520, 332464620, 332464720, 332464820, 332464920, 332465020, 332465120, 332465220, 332465320, 332465420, 332465520, 332465620, 332465720, 332465820, 332465920, 332466020, 332466120, 332466220, 332466320, 332466420, 332466520, 332466620, 332466720, 332466820, 332466920, 332467020, 332467120, 332467220, 333298120, 333298220, 333298320, 333298420, 333298520, 333298620, 333298720, 333298820, 333298920, 333299020, 333299120, 333299220, 333299320, 333299420, 333299520, 333299620, 333299720, 333299820, 333299920, 333300020, 333300120, 333300220, 333300320, 333300420, 333300520, 333300620, 333300720, 333300820, 333300920, 333301020, 333301120, 333301220, 333301320, 333301420, 333301520, 333301620, 333301720, 333301820, 333301920, 333302020, 333302120, 333302220, 333302320, 333302420, 333302520, 333302620, 333302720"/>
    <s v="-0"/>
    <x v="0"/>
    <x v="12"/>
  </r>
  <r>
    <s v="5320"/>
    <s v="2020-11-20 00:00:00"/>
    <s v="2020-11-20 19:07:00"/>
    <s v="Gasto"/>
    <s v="Con Compromiso"/>
    <s v="010"/>
    <x v="8"/>
    <x v="10"/>
    <s v="SUELDO DE VACACIONES"/>
    <s v="Nación"/>
    <x v="0"/>
    <s v="CSF"/>
    <n v="4669293"/>
    <n v="0"/>
    <n v="4669293"/>
    <n v="0"/>
    <s v="PAGO DE PRIMA Y NOMINA MES DE NOVIEMBRE"/>
    <s v="5320"/>
    <s v="23620, 23720"/>
    <s v="-0"/>
    <s v="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s v="332462520, 332462620, 332462720, 332462820, 332462920, 332463020, 332463120, 332463220, 332463320, 332463420, 332463520, 332463620, 332463720, 332463820, 332464020, 332464120, 332464220, 332464320, 332464420, 332464520, 332464620, 332464720, 332464820, 332464920, 332465020, 332465120, 332465220, 332465320, 332465420, 332465520, 332465620, 332465720, 332465820, 332465920, 332466020, 332466120, 332466220, 332466320, 332466420, 332466520, 332466620, 332466720, 332466820, 332466920, 332467020, 332467120, 332467220, 333298120, 333298220, 333298320, 333298420, 333298520, 333298620, 333298720, 333298820, 333298920, 333299020, 333299120, 333299220, 333299320, 333299420, 333299520, 333299620, 333299720, 333299820, 333299920, 333300020, 333300120, 333300220, 333300320, 333300420, 333300520, 333300620, 333300720, 333300820, 333300920, 333301020, 333301120, 333301220, 333301320, 333301420, 333301520, 333301620, 333301720, 333301820, 333301920, 333302020, 333302120, 333302220, 333302320, 333302420, 333302520, 333302620, 333302720"/>
    <s v="-0"/>
    <x v="0"/>
    <x v="12"/>
  </r>
  <r>
    <s v="5320"/>
    <s v="2020-11-20 00:00:00"/>
    <s v="2020-11-20 19:07:00"/>
    <s v="Gasto"/>
    <s v="Con Compromiso"/>
    <s v="010"/>
    <x v="8"/>
    <x v="4"/>
    <s v="PRIMA DE VACACIONES"/>
    <s v="Nación"/>
    <x v="0"/>
    <s v="CSF"/>
    <n v="4046112"/>
    <n v="0"/>
    <n v="4046112"/>
    <n v="0"/>
    <s v="PAGO DE PRIMA Y NOMINA MES DE NOVIEMBRE"/>
    <s v="5320"/>
    <s v="23620, 23720"/>
    <s v="-0"/>
    <s v="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s v="332462520, 332462620, 332462720, 332462820, 332462920, 332463020, 332463120, 332463220, 332463320, 332463420, 332463520, 332463620, 332463720, 332463820, 332464020, 332464120, 332464220, 332464320, 332464420, 332464520, 332464620, 332464720, 332464820, 332464920, 332465020, 332465120, 332465220, 332465320, 332465420, 332465520, 332465620, 332465720, 332465820, 332465920, 332466020, 332466120, 332466220, 332466320, 332466420, 332466520, 332466620, 332466720, 332466820, 332466920, 332467020, 332467120, 332467220, 333298120, 333298220, 333298320, 333298420, 333298520, 333298620, 333298720, 333298820, 333298920, 333299020, 333299120, 333299220, 333299320, 333299420, 333299520, 333299620, 333299720, 333299820, 333299920, 333300020, 333300120, 333300220, 333300320, 333300420, 333300520, 333300620, 333300720, 333300820, 333300920, 333301020, 333301120, 333301220, 333301320, 333301420, 333301520, 333301620, 333301720, 333301820, 333301920, 333302020, 333302120, 333302220, 333302320, 333302420, 333302520, 333302620, 333302720"/>
    <s v="-0"/>
    <x v="0"/>
    <x v="12"/>
  </r>
  <r>
    <s v="5320"/>
    <s v="2020-11-20 00:00:00"/>
    <s v="2020-11-20 19:07:00"/>
    <s v="Gasto"/>
    <s v="Con Compromiso"/>
    <s v="010"/>
    <x v="8"/>
    <x v="21"/>
    <s v="INCAPACIDADES (NO DE PENSIONES)"/>
    <s v="Nación"/>
    <x v="0"/>
    <s v="CSF"/>
    <n v="952343"/>
    <n v="0"/>
    <n v="952343"/>
    <n v="0"/>
    <s v="PAGO DE PRIMA Y NOMINA MES DE NOVIEMBRE"/>
    <s v="5320"/>
    <s v="23620, 23720"/>
    <s v="-0"/>
    <s v="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s v="332462520, 332462620, 332462720, 332462820, 332462920, 332463020, 332463120, 332463220, 332463320, 332463420, 332463520, 332463620, 332463720, 332463820, 332464020, 332464120, 332464220, 332464320, 332464420, 332464520, 332464620, 332464720, 332464820, 332464920, 332465020, 332465120, 332465220, 332465320, 332465420, 332465520, 332465620, 332465720, 332465820, 332465920, 332466020, 332466120, 332466220, 332466320, 332466420, 332466520, 332466620, 332466720, 332466820, 332466920, 332467020, 332467120, 332467220, 333298120, 333298220, 333298320, 333298420, 333298520, 333298620, 333298720, 333298820, 333298920, 333299020, 333299120, 333299220, 333299320, 333299420, 333299520, 333299620, 333299720, 333299820, 333299920, 333300020, 333300120, 333300220, 333300320, 333300420, 333300520, 333300620, 333300720, 333300820, 333300920, 333301020, 333301120, 333301220, 333301320, 333301420, 333301520, 333301620, 333301720, 333301820, 333301920, 333302020, 333302120, 333302220, 333302320, 333302420, 333302520, 333302620, 333302720"/>
    <s v="-0"/>
    <x v="0"/>
    <x v="12"/>
  </r>
  <r>
    <s v="5420"/>
    <s v="2020-11-20 00:00:00"/>
    <s v="2020-11-20 19:23:00"/>
    <s v="Gasto"/>
    <s v="Con Compromiso"/>
    <s v="010"/>
    <x v="8"/>
    <x v="13"/>
    <s v="SALUD"/>
    <s v="Nación"/>
    <x v="0"/>
    <s v="CSF"/>
    <n v="6946300"/>
    <n v="0"/>
    <n v="6946300"/>
    <n v="0"/>
    <s v="APORTES SOBRE NOMINA DE NOVIEMBRE"/>
    <s v="5420"/>
    <s v="23820"/>
    <s v="-0"/>
    <s v="132520, 132620, 132720, 132820, 132920, 133020, 133120, 133220, 133320, 133420, 133520, 133620, 133720, 133820, 133920, 134020, 134120"/>
    <s v="333372820, 333372920, 333373020, 333373120, 333373220, 333373320, 333373420, 333373520, 333373620, 333373720, 333373820, 333373920, 333374020, 333374120, 333374220, 333374320, 333374420"/>
    <s v="-0"/>
    <x v="0"/>
    <x v="12"/>
  </r>
  <r>
    <s v="5420"/>
    <s v="2020-11-20 00:00:00"/>
    <s v="2020-11-20 19:23:00"/>
    <s v="Gasto"/>
    <s v="Con Compromiso"/>
    <s v="010"/>
    <x v="8"/>
    <x v="11"/>
    <s v="PENSIONES"/>
    <s v="Nación"/>
    <x v="0"/>
    <s v="CSF"/>
    <n v="9805600"/>
    <n v="0"/>
    <n v="9805600"/>
    <n v="0"/>
    <s v="APORTES SOBRE NOMINA DE NOVIEMBRE"/>
    <s v="5420"/>
    <s v="23820"/>
    <s v="-0"/>
    <s v="132520, 132620, 132720, 132820, 132920, 133020, 133120, 133220, 133320, 133420, 133520, 133620, 133720, 133820, 133920, 134020, 134120"/>
    <s v="333372820, 333372920, 333373020, 333373120, 333373220, 333373320, 333373420, 333373520, 333373620, 333373720, 333373820, 333373920, 333374020, 333374120, 333374220, 333374320, 333374420"/>
    <s v="-0"/>
    <x v="0"/>
    <x v="12"/>
  </r>
  <r>
    <s v="5420"/>
    <s v="2020-11-20 00:00:00"/>
    <s v="2020-11-20 19:23:00"/>
    <s v="Gasto"/>
    <s v="Con Compromiso"/>
    <s v="010"/>
    <x v="8"/>
    <x v="14"/>
    <s v="APORTES AL ICBF"/>
    <s v="Nación"/>
    <x v="0"/>
    <s v="CSF"/>
    <n v="2746400"/>
    <n v="0"/>
    <n v="2746400"/>
    <n v="0"/>
    <s v="APORTES SOBRE NOMINA DE NOVIEMBRE"/>
    <s v="5420"/>
    <s v="23820"/>
    <s v="-0"/>
    <s v="132520, 132620, 132720, 132820, 132920, 133020, 133120, 133220, 133320, 133420, 133520, 133620, 133720, 133820, 133920, 134020, 134120"/>
    <s v="333372820, 333372920, 333373020, 333373120, 333373220, 333373320, 333373420, 333373520, 333373620, 333373720, 333373820, 333373920, 333374020, 333374120, 333374220, 333374320, 333374420"/>
    <s v="-0"/>
    <x v="0"/>
    <x v="12"/>
  </r>
  <r>
    <s v="5420"/>
    <s v="2020-11-20 00:00:00"/>
    <s v="2020-11-20 19:23:00"/>
    <s v="Gasto"/>
    <s v="Con Compromiso"/>
    <s v="010"/>
    <x v="8"/>
    <x v="16"/>
    <s v="CAJAS DE COMPENSACIÓN FAMILIAR"/>
    <s v="Nación"/>
    <x v="0"/>
    <s v="CSF"/>
    <n v="3660700"/>
    <n v="0"/>
    <n v="3660700"/>
    <n v="0"/>
    <s v="APORTES SOBRE NOMINA DE NOVIEMBRE"/>
    <s v="5420"/>
    <s v="23820"/>
    <s v="-0"/>
    <s v="132520, 132620, 132720, 132820, 132920, 133020, 133120, 133220, 133320, 133420, 133520, 133620, 133720, 133820, 133920, 134020, 134120"/>
    <s v="333372820, 333372920, 333373020, 333373120, 333373220, 333373320, 333373420, 333373520, 333373620, 333373720, 333373820, 333373920, 333374020, 333374120, 333374220, 333374320, 333374420"/>
    <s v="-0"/>
    <x v="0"/>
    <x v="12"/>
  </r>
  <r>
    <s v="5420"/>
    <s v="2020-11-20 00:00:00"/>
    <s v="2020-11-20 19:23:00"/>
    <s v="Gasto"/>
    <s v="Con Compromiso"/>
    <s v="010"/>
    <x v="8"/>
    <x v="15"/>
    <s v="APORTES GENERALES AL SISTEMA DE RIESGOS LABORALES"/>
    <s v="Nación"/>
    <x v="0"/>
    <s v="CSF"/>
    <n v="1291200"/>
    <n v="0"/>
    <n v="1291200"/>
    <n v="0"/>
    <s v="APORTES SOBRE NOMINA DE NOVIEMBRE"/>
    <s v="5420"/>
    <s v="23820"/>
    <s v="-0"/>
    <s v="132520, 132620, 132720, 132820, 132920, 133020, 133120, 133220, 133320, 133420, 133520, 133620, 133720, 133820, 133920, 134020, 134120"/>
    <s v="333372820, 333372920, 333373020, 333373120, 333373220, 333373320, 333373420, 333373520, 333373620, 333373720, 333373820, 333373920, 333374020, 333374120, 333374220, 333374320, 333374420"/>
    <s v="-0"/>
    <x v="0"/>
    <x v="12"/>
  </r>
  <r>
    <s v="5420"/>
    <s v="2020-11-20 00:00:00"/>
    <s v="2020-11-20 19:23:00"/>
    <s v="Gasto"/>
    <s v="Con Compromiso"/>
    <s v="010"/>
    <x v="8"/>
    <x v="12"/>
    <s v="APORTES AL SENA"/>
    <s v="Nación"/>
    <x v="0"/>
    <s v="CSF"/>
    <n v="1830700"/>
    <n v="0"/>
    <n v="1830700"/>
    <n v="0"/>
    <s v="APORTES SOBRE NOMINA DE NOVIEMBRE"/>
    <s v="5420"/>
    <s v="23820"/>
    <s v="-0"/>
    <s v="132520, 132620, 132720, 132820, 132920, 133020, 133120, 133220, 133320, 133420, 133520, 133620, 133720, 133820, 133920, 134020, 134120"/>
    <s v="333372820, 333372920, 333373020, 333373120, 333373220, 333373320, 333373420, 333373520, 333373620, 333373720, 333373820, 333373920, 333374020, 333374120, 333374220, 333374320, 333374420"/>
    <s v="-0"/>
    <x v="0"/>
    <x v="12"/>
  </r>
  <r>
    <s v="5520"/>
    <s v="2020-11-23 00:00:00"/>
    <s v="2020-11-23 20:25:00"/>
    <s v="Gasto"/>
    <s v="Con Compromiso"/>
    <s v="0500"/>
    <x v="8"/>
    <x v="22"/>
    <s v="ADQUISICIÓN DE BIENES Y SERVICIOS - SERVICIO DE INFORMACIÓN CATASTRAL - ACTUALIZACIÓN  Y GESTIÓN CATASTRAL  NACIONAL"/>
    <s v="Propios"/>
    <x v="1"/>
    <s v="CSF"/>
    <n v="14561856"/>
    <n v="-1213488"/>
    <n v="13348368"/>
    <n v="0"/>
    <s v="RECONOCEDOR INTEGRAL ( MUNICIPIO DE COGUA)"/>
    <s v="5520"/>
    <s v="24120, 24220, 24520, 24620"/>
    <s v="58920, 59120, 62020, 62120"/>
    <s v="151220, 151420, 154220, 154320"/>
    <s v="375368720, 375462020, 387153020, 387174320"/>
    <s v="-0"/>
    <x v="1"/>
    <x v="1"/>
  </r>
  <r>
    <s v="5620"/>
    <s v="2020-11-23 00:00:00"/>
    <s v="2020-11-23 20:27:00"/>
    <s v="Gasto"/>
    <s v="Con Compromiso"/>
    <s v="0500"/>
    <x v="8"/>
    <x v="22"/>
    <s v="ADQUISICIÓN DE BIENES Y SERVICIOS - SERVICIO DE INFORMACIÓN CATASTRAL - ACTUALIZACIÓN  Y GESTIÓN CATASTRAL  NACIONAL"/>
    <s v="Propios"/>
    <x v="1"/>
    <s v="CSF"/>
    <n v="4199976"/>
    <n v="-194538"/>
    <n v="4005438"/>
    <n v="0"/>
    <s v="LIDER- COORDINADOR (MUNICIPIO COGUA)"/>
    <s v="5620"/>
    <s v="24420"/>
    <s v="59020"/>
    <s v="151320"/>
    <s v="375394920"/>
    <s v="-0"/>
    <x v="1"/>
    <x v="1"/>
  </r>
  <r>
    <s v="5720"/>
    <s v="2020-11-23 00:00:00"/>
    <s v="2020-11-23 20:31:00"/>
    <s v="Gasto"/>
    <s v="Con Compromiso"/>
    <s v="0500"/>
    <x v="8"/>
    <x v="22"/>
    <s v="ADQUISICIÓN DE BIENES Y SERVICIOS - SERVICIO DE INFORMACIÓN CATASTRAL - ACTUALIZACIÓN  Y GESTIÓN CATASTRAL  NACIONAL"/>
    <s v="Propios"/>
    <x v="1"/>
    <s v="CSF"/>
    <n v="3112380"/>
    <n v="-172884"/>
    <n v="2939496"/>
    <n v="0"/>
    <s v="DIGITALIZACIÓN MUNICIPIO COGUA)"/>
    <s v="5720"/>
    <s v="24320"/>
    <s v="61920"/>
    <s v="154120"/>
    <s v="387146720"/>
    <s v="-0"/>
    <x v="1"/>
    <x v="1"/>
  </r>
  <r>
    <s v="5820"/>
    <s v="2020-11-23 00:00:00"/>
    <s v="2020-11-23 20:34:00"/>
    <s v="Gasto"/>
    <s v="Con Compromiso"/>
    <s v="0500"/>
    <x v="8"/>
    <x v="22"/>
    <s v="ADQUISICIÓN DE BIENES Y SERVICIOS - SERVICIO DE INFORMACIÓN CATASTRAL - ACTUALIZACIÓN  Y GESTIÓN CATASTRAL  NACIONAL"/>
    <s v="Propios"/>
    <x v="1"/>
    <s v="CSF"/>
    <n v="4889016"/>
    <n v="-814812"/>
    <n v="4074204"/>
    <n v="0"/>
    <s v="TECNICOS DE APOYO"/>
    <s v="5820"/>
    <s v="25020, 25120"/>
    <s v="62220, 62320"/>
    <s v="154420, 154520"/>
    <s v="387187120, 387202220"/>
    <s v="-0"/>
    <x v="1"/>
    <x v="1"/>
  </r>
  <r>
    <s v="5920"/>
    <s v="2020-11-23 00:00:00"/>
    <s v="2020-11-23 20:36:00"/>
    <s v="Gasto"/>
    <s v="Con Compromiso"/>
    <s v="0500"/>
    <x v="8"/>
    <x v="22"/>
    <s v="ADQUISICIÓN DE BIENES Y SERVICIOS - SERVICIO DE INFORMACIÓN CATASTRAL - ACTUALIZACIÓN  Y GESTIÓN CATASTRAL  NACIONAL"/>
    <s v="Propios"/>
    <x v="1"/>
    <s v="CSF"/>
    <n v="1982016"/>
    <n v="-495494"/>
    <n v="1486522"/>
    <n v="0"/>
    <s v="AUXILIAR DE APOYO"/>
    <s v="5920"/>
    <s v="25420"/>
    <s v="62420"/>
    <s v="154620"/>
    <s v="387217020"/>
    <s v="-0"/>
    <x v="1"/>
    <x v="1"/>
  </r>
  <r>
    <s v="6020"/>
    <s v="2020-11-23 00:00:00"/>
    <s v="2020-11-23 20:38:00"/>
    <s v="Gasto"/>
    <s v="Con Compromiso"/>
    <s v="0500"/>
    <x v="8"/>
    <x v="22"/>
    <s v="ADQUISICIÓN DE BIENES Y SERVICIOS - SERVICIO DE INFORMACIÓN CATASTRAL - ACTUALIZACIÓN  Y GESTIÓN CATASTRAL  NACIONAL"/>
    <s v="Propios"/>
    <x v="1"/>
    <s v="CSF"/>
    <n v="10921392"/>
    <n v="-6067440"/>
    <n v="4853952"/>
    <n v="0"/>
    <s v="RECONOCEDOR INTEGRAL (MUNICIPIO DE CHIA)"/>
    <s v="6020"/>
    <s v="25620, 25720, 26120"/>
    <s v="69920, 70320"/>
    <s v="161220, 161520"/>
    <s v="391987220, 392682320"/>
    <s v="-0"/>
    <x v="1"/>
    <x v="1"/>
  </r>
  <r>
    <s v="6120"/>
    <s v="2020-11-23 00:00:00"/>
    <s v="2020-11-23 20:40:00"/>
    <s v="Gasto"/>
    <s v="Con Compromiso"/>
    <s v="0500"/>
    <x v="8"/>
    <x v="22"/>
    <s v="ADQUISICIÓN DE BIENES Y SERVICIOS - SERVICIO DE INFORMACIÓN CATASTRAL - ACTUALIZACIÓN  Y GESTIÓN CATASTRAL  NACIONAL"/>
    <s v="Propios"/>
    <x v="1"/>
    <s v="CSF"/>
    <n v="3112380"/>
    <n v="-691619"/>
    <n v="2420761"/>
    <n v="0"/>
    <s v="DIGITALIZADOR (MUNICIPIO DE CHIA)"/>
    <s v="6120"/>
    <s v="25220"/>
    <s v="70220"/>
    <s v="161420"/>
    <s v="392704720"/>
    <s v="-0"/>
    <x v="1"/>
    <x v="1"/>
  </r>
  <r>
    <s v="6220"/>
    <s v="2020-11-27 00:00:00"/>
    <s v="2020-11-27 09:36:00"/>
    <s v="Gasto"/>
    <s v="Generado"/>
    <s v="0200"/>
    <x v="8"/>
    <x v="27"/>
    <s v="ADQUISICIÓN DE BIENES Y SERVICIOS - SEDES MANTENIDAS - FORTALECIMIENTO DE LA INFRAESTRUCTURA FÍSICA DEL IGAC A NIVEL  NACIONAL"/>
    <s v="Nación"/>
    <x v="0"/>
    <s v="CSF"/>
    <n v="1561010"/>
    <n v="-1561010"/>
    <n v="0"/>
    <n v="0"/>
    <s v="MANTENIMIENTO ELECTRICO UOC LETICIA"/>
    <s v="6220"/>
    <s v="-0"/>
    <s v="-0"/>
    <s v="-0"/>
    <s v="-0"/>
    <s v="-0"/>
    <x v="1"/>
    <x v="3"/>
  </r>
  <r>
    <s v="6320"/>
    <s v="2020-12-15 00:00:00"/>
    <s v="2020-12-15 22:25:00"/>
    <s v="Gasto"/>
    <s v="Con Compromiso"/>
    <s v="010"/>
    <x v="8"/>
    <x v="8"/>
    <s v="SUELDO BÁSICO"/>
    <s v="Nación"/>
    <x v="0"/>
    <s v="CSF"/>
    <n v="79268821"/>
    <n v="0"/>
    <n v="79268821"/>
    <n v="0"/>
    <s v="NOMINA FUNCIONARIOS DE PLANTA MES DE DICIEMBRE"/>
    <s v="6320"/>
    <s v="27320, 27420"/>
    <s v="-0"/>
    <s v="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s v="373722720, 373722820, 373722920, 373723020, 373723120, 373723220, 373723320, 373723420, 373723520, 373723620, 373723720, 373723820, 373723920, 373724020, 373724120, 373724220, 373724320, 373724420, 373724520, 373724620, 373724720, 373724820, 373724920, 373725020, 373725120, 373725220, 373725320, 373725420, 373725520, 373725620, 373725720, 373725820, 373725920, 373726020, 373726120, 373726220, 373726320, 373726420, 373726520, 373726620, 373726720, 373726820, 373726920, 373727020, 373727120, 373727220, 373777720, 373777820, 373777920, 373778020, 373778220, 373778320, 373778420"/>
    <s v="-0"/>
    <x v="0"/>
    <x v="12"/>
  </r>
  <r>
    <s v="6320"/>
    <s v="2020-12-15 00:00:00"/>
    <s v="2020-12-15 22:25:00"/>
    <s v="Gasto"/>
    <s v="Con Compromiso"/>
    <s v="010"/>
    <x v="8"/>
    <x v="4"/>
    <s v="PRIMA DE VACACIONES"/>
    <s v="Nación"/>
    <x v="0"/>
    <s v="CSF"/>
    <n v="4648283"/>
    <n v="0"/>
    <n v="4648283"/>
    <n v="0"/>
    <s v="NOMINA FUNCIONARIOS DE PLANTA MES DE DICIEMBRE"/>
    <s v="6320"/>
    <s v="27320, 27420"/>
    <s v="-0"/>
    <s v="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s v="373722720, 373722820, 373722920, 373723020, 373723120, 373723220, 373723320, 373723420, 373723520, 373723620, 373723720, 373723820, 373723920, 373724020, 373724120, 373724220, 373724320, 373724420, 373724520, 373724620, 373724720, 373724820, 373724920, 373725020, 373725120, 373725220, 373725320, 373725420, 373725520, 373725620, 373725720, 373725820, 373725920, 373726020, 373726120, 373726220, 373726320, 373726420, 373726520, 373726620, 373726720, 373726820, 373726920, 373727020, 373727120, 373727220, 373777720, 373777820, 373777920, 373778020, 373778220, 373778320, 373778420"/>
    <s v="-0"/>
    <x v="0"/>
    <x v="12"/>
  </r>
  <r>
    <s v="6320"/>
    <s v="2020-12-15 00:00:00"/>
    <s v="2020-12-15 22:25:00"/>
    <s v="Gasto"/>
    <s v="Con Compromiso"/>
    <s v="010"/>
    <x v="8"/>
    <x v="7"/>
    <s v="BONIFICACIÓN ESPECIAL DE RECREACIÓN"/>
    <s v="Nación"/>
    <x v="0"/>
    <s v="CSF"/>
    <n v="402809"/>
    <n v="0"/>
    <n v="402809"/>
    <n v="0"/>
    <s v="NOMINA FUNCIONARIOS DE PLANTA MES DE DICIEMBRE"/>
    <s v="6320"/>
    <s v="27320, 27420"/>
    <s v="-0"/>
    <s v="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s v="373722720, 373722820, 373722920, 373723020, 373723120, 373723220, 373723320, 373723420, 373723520, 373723620, 373723720, 373723820, 373723920, 373724020, 373724120, 373724220, 373724320, 373724420, 373724520, 373724620, 373724720, 373724820, 373724920, 373725020, 373725120, 373725220, 373725320, 373725420, 373725520, 373725620, 373725720, 373725820, 373725920, 373726020, 373726120, 373726220, 373726320, 373726420, 373726520, 373726620, 373726720, 373726820, 373726920, 373727020, 373727120, 373727220, 373777720, 373777820, 373777920, 373778020, 373778220, 373778320, 373778420"/>
    <s v="-0"/>
    <x v="0"/>
    <x v="12"/>
  </r>
  <r>
    <s v="6320"/>
    <s v="2020-12-15 00:00:00"/>
    <s v="2020-12-15 22:25:00"/>
    <s v="Gasto"/>
    <s v="Con Compromiso"/>
    <s v="010"/>
    <x v="8"/>
    <x v="9"/>
    <s v="BONIFICACIÓN POR SERVICIOS PRESTADOS"/>
    <s v="Nación"/>
    <x v="0"/>
    <s v="CSF"/>
    <n v="2865247"/>
    <n v="0"/>
    <n v="2865247"/>
    <n v="0"/>
    <s v="NOMINA FUNCIONARIOS DE PLANTA MES DE DICIEMBRE"/>
    <s v="6320"/>
    <s v="27320, 27420"/>
    <s v="-0"/>
    <s v="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s v="373722720, 373722820, 373722920, 373723020, 373723120, 373723220, 373723320, 373723420, 373723520, 373723620, 373723720, 373723820, 373723920, 373724020, 373724120, 373724220, 373724320, 373724420, 373724520, 373724620, 373724720, 373724820, 373724920, 373725020, 373725120, 373725220, 373725320, 373725420, 373725520, 373725620, 373725720, 373725820, 373725920, 373726020, 373726120, 373726220, 373726320, 373726420, 373726520, 373726620, 373726720, 373726820, 373726920, 373727020, 373727120, 373727220, 373777720, 373777820, 373777920, 373778020, 373778220, 373778320, 373778420"/>
    <s v="-0"/>
    <x v="0"/>
    <x v="12"/>
  </r>
  <r>
    <s v="6320"/>
    <s v="2020-12-15 00:00:00"/>
    <s v="2020-12-15 22:25:00"/>
    <s v="Gasto"/>
    <s v="Con Compromiso"/>
    <s v="010"/>
    <x v="8"/>
    <x v="6"/>
    <s v="SUBSIDIO DE ALIMENTACIÓN"/>
    <s v="Nación"/>
    <x v="0"/>
    <s v="CSF"/>
    <n v="1945501"/>
    <n v="0"/>
    <n v="1945501"/>
    <n v="0"/>
    <s v="NOMINA FUNCIONARIOS DE PLANTA MES DE DICIEMBRE"/>
    <s v="6320"/>
    <s v="27320, 27420"/>
    <s v="-0"/>
    <s v="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s v="373722720, 373722820, 373722920, 373723020, 373723120, 373723220, 373723320, 373723420, 373723520, 373723620, 373723720, 373723820, 373723920, 373724020, 373724120, 373724220, 373724320, 373724420, 373724520, 373724620, 373724720, 373724820, 373724920, 373725020, 373725120, 373725220, 373725320, 373725420, 373725520, 373725620, 373725720, 373725820, 373725920, 373726020, 373726120, 373726220, 373726320, 373726420, 373726520, 373726620, 373726720, 373726820, 373726920, 373727020, 373727120, 373727220, 373777720, 373777820, 373777920, 373778020, 373778220, 373778320, 373778420"/>
    <s v="-0"/>
    <x v="0"/>
    <x v="12"/>
  </r>
  <r>
    <s v="6320"/>
    <s v="2020-12-15 00:00:00"/>
    <s v="2020-12-15 22:25:00"/>
    <s v="Gasto"/>
    <s v="Con Compromiso"/>
    <s v="010"/>
    <x v="8"/>
    <x v="10"/>
    <s v="SUELDO DE VACACIONES"/>
    <s v="Nación"/>
    <x v="0"/>
    <s v="CSF"/>
    <n v="5368182"/>
    <n v="0"/>
    <n v="5368182"/>
    <n v="0"/>
    <s v="NOMINA FUNCIONARIOS DE PLANTA MES DE DICIEMBRE"/>
    <s v="6320"/>
    <s v="27320, 27420"/>
    <s v="-0"/>
    <s v="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s v="373722720, 373722820, 373722920, 373723020, 373723120, 373723220, 373723320, 373723420, 373723520, 373723620, 373723720, 373723820, 373723920, 373724020, 373724120, 373724220, 373724320, 373724420, 373724520, 373724620, 373724720, 373724820, 373724920, 373725020, 373725120, 373725220, 373725320, 373725420, 373725520, 373725620, 373725720, 373725820, 373725920, 373726020, 373726120, 373726220, 373726320, 373726420, 373726520, 373726620, 373726720, 373726820, 373726920, 373727020, 373727120, 373727220, 373777720, 373777820, 373777920, 373778020, 373778220, 373778320, 373778420"/>
    <s v="-0"/>
    <x v="0"/>
    <x v="12"/>
  </r>
  <r>
    <s v="6320"/>
    <s v="2020-12-15 00:00:00"/>
    <s v="2020-12-15 22:25:00"/>
    <s v="Gasto"/>
    <s v="Con Compromiso"/>
    <s v="010"/>
    <x v="8"/>
    <x v="21"/>
    <s v="INCAPACIDADES (NO DE PENSIONES)"/>
    <s v="Nación"/>
    <x v="0"/>
    <s v="CSF"/>
    <n v="131550"/>
    <n v="0"/>
    <n v="131550"/>
    <n v="0"/>
    <s v="NOMINA FUNCIONARIOS DE PLANTA MES DE DICIEMBRE"/>
    <s v="6320"/>
    <s v="27320, 27420"/>
    <s v="-0"/>
    <s v="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s v="373722720, 373722820, 373722920, 373723020, 373723120, 373723220, 373723320, 373723420, 373723520, 373723620, 373723720, 373723820, 373723920, 373724020, 373724120, 373724220, 373724320, 373724420, 373724520, 373724620, 373724720, 373724820, 373724920, 373725020, 373725120, 373725220, 373725320, 373725420, 373725520, 373725620, 373725720, 373725820, 373725920, 373726020, 373726120, 373726220, 373726320, 373726420, 373726520, 373726620, 373726720, 373726820, 373726920, 373727020, 373727120, 373727220, 373777720, 373777820, 373777920, 373778020, 373778220, 373778320, 373778420"/>
    <s v="-0"/>
    <x v="0"/>
    <x v="12"/>
  </r>
  <r>
    <s v="6320"/>
    <s v="2020-12-15 00:00:00"/>
    <s v="2020-12-15 22:25:00"/>
    <s v="Gasto"/>
    <s v="Con Compromiso"/>
    <s v="010"/>
    <x v="8"/>
    <x v="28"/>
    <s v="AUXILIO DE CONECTIVIDAD DIGITAL"/>
    <s v="Nación"/>
    <x v="0"/>
    <s v="CSF"/>
    <n v="2687918"/>
    <n v="0"/>
    <n v="2687918"/>
    <n v="0"/>
    <s v="NOMINA FUNCIONARIOS DE PLANTA MES DE DICIEMBRE"/>
    <s v="6320"/>
    <s v="27320, 27420"/>
    <s v="-0"/>
    <s v="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s v="373722720, 373722820, 373722920, 373723020, 373723120, 373723220, 373723320, 373723420, 373723520, 373723620, 373723720, 373723820, 373723920, 373724020, 373724120, 373724220, 373724320, 373724420, 373724520, 373724620, 373724720, 373724820, 373724920, 373725020, 373725120, 373725220, 373725320, 373725420, 373725520, 373725620, 373725720, 373725820, 373725920, 373726020, 373726120, 373726220, 373726320, 373726420, 373726520, 373726620, 373726720, 373726820, 373726920, 373727020, 373727120, 373727220, 373777720, 373777820, 373777920, 373778020, 373778220, 373778320, 373778420"/>
    <s v="-0"/>
    <x v="0"/>
    <x v="12"/>
  </r>
  <r>
    <s v="6420"/>
    <s v="2020-12-16 00:00:00"/>
    <s v="2020-12-16 12:09:00"/>
    <s v="Gasto"/>
    <s v="Con Compromiso"/>
    <s v="010"/>
    <x v="8"/>
    <x v="12"/>
    <s v="APORTES AL SENA"/>
    <s v="Nación"/>
    <x v="0"/>
    <s v="CSF"/>
    <n v="1883900"/>
    <n v="0"/>
    <n v="1883900"/>
    <n v="0"/>
    <s v="APORTES SOBRENOMINA EMPLEADOS MES DE DICIEMBRE"/>
    <s v="6420"/>
    <s v="27620"/>
    <s v="-0"/>
    <s v="149520, 149620, 149720, 149820, 149920, 150020, 150120, 150220, 150320, 150420, 150520, 150620, 150720, 150820, 150920, 151020, 151120"/>
    <s v="373874120, 373874320, 373874420, 373874520, 373874620, 373874720, 373874820, 373874920, 373875020, 373875120, 373875220, 373875320, 373875420, 373875520, 373875620, 373875720, 373875820"/>
    <s v="-0"/>
    <x v="0"/>
    <x v="12"/>
  </r>
  <r>
    <s v="6420"/>
    <s v="2020-12-16 00:00:00"/>
    <s v="2020-12-16 12:09:00"/>
    <s v="Gasto"/>
    <s v="Con Compromiso"/>
    <s v="010"/>
    <x v="8"/>
    <x v="13"/>
    <s v="SALUD"/>
    <s v="Nación"/>
    <x v="0"/>
    <s v="CSF"/>
    <n v="7209300"/>
    <n v="0"/>
    <n v="7209300"/>
    <n v="0"/>
    <s v="APORTES SOBRENOMINA EMPLEADOS MES DE DICIEMBRE"/>
    <s v="6420"/>
    <s v="27620"/>
    <s v="-0"/>
    <s v="149520, 149620, 149720, 149820, 149920, 150020, 150120, 150220, 150320, 150420, 150520, 150620, 150720, 150820, 150920, 151020, 151120"/>
    <s v="373874120, 373874320, 373874420, 373874520, 373874620, 373874720, 373874820, 373874920, 373875020, 373875120, 373875220, 373875320, 373875420, 373875520, 373875620, 373875720, 373875820"/>
    <s v="-0"/>
    <x v="0"/>
    <x v="12"/>
  </r>
  <r>
    <s v="6420"/>
    <s v="2020-12-16 00:00:00"/>
    <s v="2020-12-16 12:09:00"/>
    <s v="Gasto"/>
    <s v="Con Compromiso"/>
    <s v="010"/>
    <x v="8"/>
    <x v="15"/>
    <s v="APORTES GENERALES AL SISTEMA DE RIESGOS LABORALES"/>
    <s v="Nación"/>
    <x v="0"/>
    <s v="CSF"/>
    <n v="1252300"/>
    <n v="0"/>
    <n v="1252300"/>
    <n v="0"/>
    <s v="APORTES SOBRENOMINA EMPLEADOS MES DE DICIEMBRE"/>
    <s v="6420"/>
    <s v="27620"/>
    <s v="-0"/>
    <s v="149520, 149620, 149720, 149820, 149920, 150020, 150120, 150220, 150320, 150420, 150520, 150620, 150720, 150820, 150920, 151020, 151120"/>
    <s v="373874120, 373874320, 373874420, 373874520, 373874620, 373874720, 373874820, 373874920, 373875020, 373875120, 373875220, 373875320, 373875420, 373875520, 373875620, 373875720, 373875820"/>
    <s v="-0"/>
    <x v="0"/>
    <x v="12"/>
  </r>
  <r>
    <s v="6420"/>
    <s v="2020-12-16 00:00:00"/>
    <s v="2020-12-16 12:09:00"/>
    <s v="Gasto"/>
    <s v="Con Compromiso"/>
    <s v="010"/>
    <x v="8"/>
    <x v="16"/>
    <s v="CAJAS DE COMPENSACIÓN FAMILIAR"/>
    <s v="Nación"/>
    <x v="0"/>
    <s v="CSF"/>
    <n v="3766600"/>
    <n v="0"/>
    <n v="3766600"/>
    <n v="0"/>
    <s v="APORTES SOBRENOMINA EMPLEADOS MES DE DICIEMBRE"/>
    <s v="6420"/>
    <s v="27620"/>
    <s v="-0"/>
    <s v="149520, 149620, 149720, 149820, 149920, 150020, 150120, 150220, 150320, 150420, 150520, 150620, 150720, 150820, 150920, 151020, 151120"/>
    <s v="373874120, 373874320, 373874420, 373874520, 373874620, 373874720, 373874820, 373874920, 373875020, 373875120, 373875220, 373875320, 373875420, 373875520, 373875620, 373875720, 373875820"/>
    <s v="-0"/>
    <x v="0"/>
    <x v="12"/>
  </r>
  <r>
    <s v="6420"/>
    <s v="2020-12-16 00:00:00"/>
    <s v="2020-12-16 12:09:00"/>
    <s v="Gasto"/>
    <s v="Con Compromiso"/>
    <s v="010"/>
    <x v="8"/>
    <x v="14"/>
    <s v="APORTES AL ICBF"/>
    <s v="Nación"/>
    <x v="0"/>
    <s v="CSF"/>
    <n v="2825900"/>
    <n v="0"/>
    <n v="2825900"/>
    <n v="0"/>
    <s v="APORTES SOBRENOMINA EMPLEADOS MES DE DICIEMBRE"/>
    <s v="6420"/>
    <s v="27620"/>
    <s v="-0"/>
    <s v="149520, 149620, 149720, 149820, 149920, 150020, 150120, 150220, 150320, 150420, 150520, 150620, 150720, 150820, 150920, 151020, 151120"/>
    <s v="373874120, 373874320, 373874420, 373874520, 373874620, 373874720, 373874820, 373874920, 373875020, 373875120, 373875220, 373875320, 373875420, 373875520, 373875620, 373875720, 373875820"/>
    <s v="-0"/>
    <x v="0"/>
    <x v="12"/>
  </r>
  <r>
    <s v="6420"/>
    <s v="2020-12-16 00:00:00"/>
    <s v="2020-12-16 12:09:00"/>
    <s v="Gasto"/>
    <s v="Con Compromiso"/>
    <s v="010"/>
    <x v="8"/>
    <x v="11"/>
    <s v="PENSIONES"/>
    <s v="Nación"/>
    <x v="0"/>
    <s v="CSF"/>
    <n v="10176900"/>
    <n v="0"/>
    <n v="10176900"/>
    <n v="0"/>
    <s v="APORTES SOBRENOMINA EMPLEADOS MES DE DICIEMBRE"/>
    <s v="6420"/>
    <s v="27620"/>
    <s v="-0"/>
    <s v="149520, 149620, 149720, 149820, 149920, 150020, 150120, 150220, 150320, 150420, 150520, 150620, 150720, 150820, 150920, 151020, 151120"/>
    <s v="373874120, 373874320, 373874420, 373874520, 373874620, 373874720, 373874820, 373874920, 373875020, 373875120, 373875220, 373875320, 373875420, 373875520, 373875620, 373875720, 373875820"/>
    <s v="-0"/>
    <x v="0"/>
    <x v="12"/>
  </r>
  <r>
    <s v="6520"/>
    <s v="2020-12-17 00:00:00"/>
    <s v="2020-12-17 21:05:00"/>
    <s v="Gasto"/>
    <s v="Con Compromiso"/>
    <s v="010"/>
    <x v="8"/>
    <x v="11"/>
    <s v="PENSIONES"/>
    <s v="Nación"/>
    <x v="0"/>
    <s v="CSF"/>
    <n v="8700700"/>
    <n v="0"/>
    <n v="8700700"/>
    <n v="0"/>
    <s v="PAGO REAJUSTE PLANILLA DE APORTES NOMINA DE ABRIL 2020"/>
    <s v="6520"/>
    <s v="27520"/>
    <s v="-0"/>
    <s v="149120, 149220, 149320, 149420"/>
    <s v="373873620, 373873720, 373873820, 373873920"/>
    <s v="-0"/>
    <x v="0"/>
    <x v="12"/>
  </r>
  <r>
    <s v="6620"/>
    <s v="2020-12-28 00:00:00"/>
    <s v="2020-12-28 17:33:00"/>
    <s v="Gasto"/>
    <s v="Con Compromiso"/>
    <s v="010"/>
    <x v="8"/>
    <x v="18"/>
    <s v="SERVICIOS DE TRANSPORTE DE PASAJEROS"/>
    <s v="Nación"/>
    <x v="0"/>
    <s v="CSF"/>
    <n v="12388200"/>
    <n v="-23400"/>
    <n v="12364800"/>
    <n v="0"/>
    <s v="PAGO TRANSPORTE FUNCIONARIOS UOC"/>
    <s v="6620"/>
    <s v="28020, 28120, 28220, 28320, 28420, 28520, 28620, 28720, 28820, 28920, 29020, 29120, 29220, 29320"/>
    <s v="71120, 71220, 71320, 71420, 71520, 72120, 72220, 72320, 72520, 72620, 72720, 72820, 72920, 73020"/>
    <s v="162320, 162420, 162520, 162620, 162720, 162820, 162920, 163020, 163120, 163220, 163320, 163420, 163520, 163620, 163720, 163820, 163920, 164020"/>
    <s v="395679020, 395683820, 395688320, 395690920, 395711220, 395716920, 395721020, 395725520, 395730820, 395747120, 395752820, 395756720, 395770820, 395776420"/>
    <s v="-0"/>
    <x v="0"/>
    <x v="12"/>
  </r>
  <r>
    <s v="120"/>
    <s v="2020-01-08 00:00:00"/>
    <s v="2020-01-08 08:25:00"/>
    <s v="Gasto"/>
    <s v="Con Compromiso"/>
    <s v="011"/>
    <x v="9"/>
    <x v="0"/>
    <s v="SERVICIOS DE DISTRIBUCIÓN DE ELECTRICIDAD, GAS Y AGUA (POR CUENTA PROPIA)"/>
    <s v="Nación"/>
    <x v="0"/>
    <s v="CSF"/>
    <n v="31000000"/>
    <n v="-6201626"/>
    <n v="24798374"/>
    <n v="0"/>
    <s v="SERVICIOS PUBLICOS PARA LA VIGENCIA 2020"/>
    <s v="120"/>
    <s v="120, 220, 320, 6120, 6220, 6420, 8120, 8520, 9220"/>
    <s v="120, 220, 320, 11920, 12320, 12620, 14720, 15220, 15520"/>
    <s v="120, 220, 320, 3820, 4020, 4120, 7220, 7720, 7820, 12120, 12220, 12320, 16220, 17720, 17820, 23020, 23120, 23220, 27020, 27120, 27220, 30820, 30920, 31020, 34920, 35020, 35120, 38920, 39320, 39420, 43520, 43920, 44020, 44220, 49320, 49820, 53120"/>
    <s v="4561220, 4639920, 5005920, 21939820, 27049020, 27701120, 48819620, 60316820, 60661420, 91284220, 91284820, 96013420, 116705320, 121591820, 121595820, 150166920, 155907320, 155908220, 178887420, 183605420, 188949820, 213966120, 213967020, 220646220, 249859420, 253646220, 255526520, 279525020, 282121820, 293835420, 312529520, 317730720, 325727820, 354044220, 359481220, 375842820"/>
    <s v="-0"/>
    <x v="0"/>
    <x v="13"/>
  </r>
  <r>
    <s v="120"/>
    <s v="2020-01-08 00:00:00"/>
    <s v="2020-01-08 08:25:00"/>
    <s v="Gasto"/>
    <s v="Con Compromiso"/>
    <s v="011"/>
    <x v="9"/>
    <x v="1"/>
    <s v="SERVICIOS DE TELECOMUNICACIONES, TRANSMISIÓN Y SUMINISTRO DE INFORMACIÓN"/>
    <s v="Nación"/>
    <x v="0"/>
    <s v="CSF"/>
    <n v="2200000"/>
    <n v="283547"/>
    <n v="2483547"/>
    <n v="0"/>
    <s v="SERVICIOS PUBLICOS PARA LA VIGENCIA 2020"/>
    <s v="120"/>
    <s v="120, 220, 320, 6120, 6220, 6420, 8120, 8520, 9220"/>
    <s v="120, 220, 320, 11920, 12320, 12620, 14720, 15220, 15520"/>
    <s v="120, 220, 320, 3820, 4020, 4120, 7220, 7720, 7820, 12120, 12220, 12320, 16220, 17720, 17820, 23020, 23120, 23220, 27020, 27120, 27220, 30820, 30920, 31020, 34920, 35020, 35120, 38920, 39320, 39420, 43520, 43920, 44020, 44220, 49320, 49820, 53120"/>
    <s v="4561220, 4639920, 5005920, 21939820, 27049020, 27701120, 48819620, 60316820, 60661420, 91284220, 91284820, 96013420, 116705320, 121591820, 121595820, 150166920, 155907320, 155908220, 178887420, 183605420, 188949820, 213966120, 213967020, 220646220, 249859420, 253646220, 255526520, 279525020, 282121820, 293835420, 312529520, 317730720, 325727820, 354044220, 359481220, 375842820"/>
    <s v="-0"/>
    <x v="0"/>
    <x v="13"/>
  </r>
  <r>
    <s v="120"/>
    <s v="2020-01-08 00:00:00"/>
    <s v="2020-01-08 08:25:00"/>
    <s v="Gasto"/>
    <s v="Con Compromiso"/>
    <s v="011"/>
    <x v="9"/>
    <x v="2"/>
    <s v="SERVICIOS DE ALCANTARILLADO, RECOLECCIÓN, TRATAMIENTO Y DISPOSICIÓN DE DESECHOS Y OTROS SERVICIOS DE SANEAMIENTO AMBIENTAL"/>
    <s v="Nación"/>
    <x v="0"/>
    <s v="CSF"/>
    <n v="200000"/>
    <n v="-1129"/>
    <n v="198871"/>
    <n v="0"/>
    <s v="SERVICIOS PUBLICOS PARA LA VIGENCIA 2020"/>
    <s v="120"/>
    <s v="120, 220, 320, 6120, 6220, 6420, 8120, 8520, 9220"/>
    <s v="120, 220, 320, 11920, 12320, 12620, 14720, 15220, 15520"/>
    <s v="120, 220, 320, 3820, 4020, 4120, 7220, 7720, 7820, 12120, 12220, 12320, 16220, 17720, 17820, 23020, 23120, 23220, 27020, 27120, 27220, 30820, 30920, 31020, 34920, 35020, 35120, 38920, 39320, 39420, 43520, 43920, 44020, 44220, 49320, 49820, 53120"/>
    <s v="4561220, 4639920, 5005920, 21939820, 27049020, 27701120, 48819620, 60316820, 60661420, 91284220, 91284820, 96013420, 116705320, 121591820, 121595820, 150166920, 155907320, 155908220, 178887420, 183605420, 188949820, 213966120, 213967020, 220646220, 249859420, 253646220, 255526520, 279525020, 282121820, 293835420, 312529520, 317730720, 325727820, 354044220, 359481220, 375842820"/>
    <s v="-0"/>
    <x v="0"/>
    <x v="13"/>
  </r>
  <r>
    <s v="220"/>
    <s v="2020-01-08 00:00:00"/>
    <s v="2020-01-08 08:54:00"/>
    <s v="Gasto"/>
    <s v="Con Compromiso"/>
    <s v="011"/>
    <x v="9"/>
    <x v="20"/>
    <s v="IMPUESTO DE INDUSTRIA Y COMERCIO"/>
    <s v="Propios"/>
    <x v="1"/>
    <s v="CSF"/>
    <n v="1230000"/>
    <n v="-403000"/>
    <n v="827000"/>
    <n v="0"/>
    <s v="IMPUESTO DE INDUSTRIA Y COMERCIO PARA LA VIGENCIA 2020"/>
    <s v="220"/>
    <s v="420"/>
    <s v="520"/>
    <s v="3720, 7620, 16120, 17520, 26920, 34420, 42720"/>
    <s v="20273520, 54160120, 111142620, 114383520, 117848920, 177618920, 241967520, 308923920"/>
    <s v="-0"/>
    <x v="0"/>
    <x v="13"/>
  </r>
  <r>
    <s v="320"/>
    <s v="2020-01-21 00:00:00"/>
    <s v="2020-01-21 08:18:00"/>
    <s v="Gasto"/>
    <s v="Con Compromiso"/>
    <s v="011"/>
    <x v="9"/>
    <x v="8"/>
    <s v="SUELDO BÁSICO"/>
    <s v="Nación"/>
    <x v="0"/>
    <s v="CSF"/>
    <n v="27713538"/>
    <n v="0"/>
    <n v="27713538"/>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320"/>
    <s v="2020-01-21 00:00:00"/>
    <s v="2020-01-21 08:18:00"/>
    <s v="Gasto"/>
    <s v="Con Compromiso"/>
    <s v="011"/>
    <x v="9"/>
    <x v="3"/>
    <s v="AUXILIO DE TRANSPORTE"/>
    <s v="Nación"/>
    <x v="0"/>
    <s v="CSF"/>
    <n v="507414"/>
    <n v="0"/>
    <n v="507414"/>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320"/>
    <s v="2020-01-21 00:00:00"/>
    <s v="2020-01-21 08:18:00"/>
    <s v="Gasto"/>
    <s v="Con Compromiso"/>
    <s v="011"/>
    <x v="9"/>
    <x v="14"/>
    <s v="APORTES AL ICBF"/>
    <s v="Nación"/>
    <x v="0"/>
    <s v="CSF"/>
    <n v="980600"/>
    <n v="0"/>
    <n v="980600"/>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320"/>
    <s v="2020-01-21 00:00:00"/>
    <s v="2020-01-21 08:18:00"/>
    <s v="Gasto"/>
    <s v="Con Compromiso"/>
    <s v="011"/>
    <x v="9"/>
    <x v="10"/>
    <s v="SUELDO DE VACACIONES"/>
    <s v="Nación"/>
    <x v="0"/>
    <s v="CSF"/>
    <n v="1236455"/>
    <n v="0"/>
    <n v="1236455"/>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320"/>
    <s v="2020-01-21 00:00:00"/>
    <s v="2020-01-21 08:18:00"/>
    <s v="Gasto"/>
    <s v="Con Compromiso"/>
    <s v="011"/>
    <x v="9"/>
    <x v="4"/>
    <s v="PRIMA DE VACACIONES"/>
    <s v="Nación"/>
    <x v="0"/>
    <s v="CSF"/>
    <n v="977987"/>
    <n v="0"/>
    <n v="977987"/>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320"/>
    <s v="2020-01-21 00:00:00"/>
    <s v="2020-01-21 08:18:00"/>
    <s v="Gasto"/>
    <s v="Con Compromiso"/>
    <s v="011"/>
    <x v="9"/>
    <x v="15"/>
    <s v="APORTES GENERALES AL SISTEMA DE RIESGOS LABORALES"/>
    <s v="Nación"/>
    <x v="0"/>
    <s v="CSF"/>
    <n v="368300"/>
    <n v="0"/>
    <n v="368300"/>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320"/>
    <s v="2020-01-21 00:00:00"/>
    <s v="2020-01-21 08:18:00"/>
    <s v="Gasto"/>
    <s v="Con Compromiso"/>
    <s v="011"/>
    <x v="9"/>
    <x v="7"/>
    <s v="BONIFICACIÓN ESPECIAL DE RECREACIÓN"/>
    <s v="Nación"/>
    <x v="0"/>
    <s v="CSF"/>
    <n v="110493"/>
    <n v="0"/>
    <n v="110493"/>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320"/>
    <s v="2020-01-21 00:00:00"/>
    <s v="2020-01-21 08:18:00"/>
    <s v="Gasto"/>
    <s v="Con Compromiso"/>
    <s v="011"/>
    <x v="9"/>
    <x v="6"/>
    <s v="SUBSIDIO DE ALIMENTACIÓN"/>
    <s v="Nación"/>
    <x v="0"/>
    <s v="CSF"/>
    <n v="435954"/>
    <n v="0"/>
    <n v="435954"/>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320"/>
    <s v="2020-01-21 00:00:00"/>
    <s v="2020-01-21 08:18:00"/>
    <s v="Gasto"/>
    <s v="Con Compromiso"/>
    <s v="011"/>
    <x v="9"/>
    <x v="16"/>
    <s v="CAJAS DE COMPENSACIÓN FAMILIAR"/>
    <s v="Nación"/>
    <x v="0"/>
    <s v="CSF"/>
    <n v="1306900"/>
    <n v="0"/>
    <n v="1306900"/>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320"/>
    <s v="2020-01-21 00:00:00"/>
    <s v="2020-01-21 08:18:00"/>
    <s v="Gasto"/>
    <s v="Con Compromiso"/>
    <s v="011"/>
    <x v="9"/>
    <x v="5"/>
    <s v="PRIMA TÉCNICA NO SALARIAL"/>
    <s v="Nación"/>
    <x v="0"/>
    <s v="CSF"/>
    <n v="2240265"/>
    <n v="0"/>
    <n v="2240265"/>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320"/>
    <s v="2020-01-21 00:00:00"/>
    <s v="2020-01-21 08:18:00"/>
    <s v="Gasto"/>
    <s v="Con Compromiso"/>
    <s v="011"/>
    <x v="9"/>
    <x v="11"/>
    <s v="PENSIONES"/>
    <s v="Nación"/>
    <x v="0"/>
    <s v="CSF"/>
    <n v="3688600"/>
    <n v="0"/>
    <n v="3688600"/>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320"/>
    <s v="2020-01-21 00:00:00"/>
    <s v="2020-01-21 08:18:00"/>
    <s v="Gasto"/>
    <s v="Con Compromiso"/>
    <s v="011"/>
    <x v="9"/>
    <x v="12"/>
    <s v="APORTES AL SENA"/>
    <s v="Nación"/>
    <x v="0"/>
    <s v="CSF"/>
    <n v="653800"/>
    <n v="0"/>
    <n v="653800"/>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320"/>
    <s v="2020-01-21 00:00:00"/>
    <s v="2020-01-21 08:18:00"/>
    <s v="Gasto"/>
    <s v="Con Compromiso"/>
    <s v="011"/>
    <x v="9"/>
    <x v="13"/>
    <s v="SALUD"/>
    <s v="Nación"/>
    <x v="0"/>
    <s v="CSF"/>
    <n v="2612700"/>
    <n v="0"/>
    <n v="2612700"/>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420"/>
    <s v="2020-01-29 00:00:00"/>
    <s v="2020-01-29 14:54:00"/>
    <s v="Gasto"/>
    <s v="Con Compromiso"/>
    <s v="011"/>
    <x v="9"/>
    <x v="24"/>
    <s v="IMPUESTO PREDIAL Y SOBRETASA AMBIENTAL"/>
    <s v="Nación"/>
    <x v="0"/>
    <s v="CSF"/>
    <n v="5875819"/>
    <n v="0"/>
    <n v="5875819"/>
    <n v="0"/>
    <s v="IMPUESTO PREDIAL VIGENCIA 2020"/>
    <s v="420"/>
    <s v="820"/>
    <s v="420"/>
    <s v="3620"/>
    <s v="16995020"/>
    <s v="-0"/>
    <x v="0"/>
    <x v="13"/>
  </r>
  <r>
    <s v="520"/>
    <s v="2020-02-11 00:00:00"/>
    <s v="2020-02-11 13:17:00"/>
    <s v="Gasto"/>
    <s v="Con Compromiso"/>
    <s v="011"/>
    <x v="9"/>
    <x v="18"/>
    <s v="SERVICIOS DE TRANSPORTE DE PASAJEROS"/>
    <s v="Nación"/>
    <x v="0"/>
    <s v="CSF"/>
    <n v="78400"/>
    <n v="0"/>
    <n v="78400"/>
    <n v="0"/>
    <s v="VIATICOS Y GASTOS DE COMISION A FUNCIONARIOS"/>
    <s v="520"/>
    <s v="920"/>
    <s v="720"/>
    <s v="3920"/>
    <s v="24619420"/>
    <s v="-0"/>
    <x v="0"/>
    <x v="13"/>
  </r>
  <r>
    <s v="520"/>
    <s v="2020-02-11 00:00:00"/>
    <s v="2020-02-11 13:17:00"/>
    <s v="Gasto"/>
    <s v="Con Compromiso"/>
    <s v="011"/>
    <x v="9"/>
    <x v="19"/>
    <s v="VIÁTICOS DE LOS FUNCIONARIOS EN COMISIÓN"/>
    <s v="Nación"/>
    <x v="0"/>
    <s v="CSF"/>
    <n v="645800"/>
    <n v="0"/>
    <n v="645800"/>
    <n v="0"/>
    <s v="VIATICOS Y GASTOS DE COMISION A FUNCIONARIOS"/>
    <s v="520"/>
    <s v="920"/>
    <s v="720"/>
    <s v="3920"/>
    <s v="24619420"/>
    <s v="-0"/>
    <x v="0"/>
    <x v="13"/>
  </r>
  <r>
    <s v="620"/>
    <s v="2020-02-17 00:00:00"/>
    <s v="2020-02-17 16:11:00"/>
    <s v="Gasto"/>
    <s v="Con Compromiso"/>
    <s v="0500"/>
    <x v="9"/>
    <x v="22"/>
    <s v="ADQUISICIÓN DE BIENES Y SERVICIOS - SERVICIO DE INFORMACIÓN CATASTRAL - ACTUALIZACIÓN  Y GESTIÓN CATASTRAL  NACIONAL"/>
    <s v="Nación"/>
    <x v="2"/>
    <s v="CSF"/>
    <n v="7404302"/>
    <n v="-2094044"/>
    <n v="5310258"/>
    <n v="0"/>
    <s v="VIATICOS PROCESO DE CONSERVACION"/>
    <s v="620"/>
    <s v="1220, 1320, 4820, 4920, 5120, 5220, 5720, 5820, 5920, 6320, 6520, 6620, 7120, 8220, 8320, 8420, 9020, 9120"/>
    <s v="1120, 1220, 9920, 10020, 10420, 10520, 11820, 12020, 12120, 12520, 12720, 12820, 13020, 14920, 15020, 15120, 15320, 15420"/>
    <s v="7020, 7120, 39020, 39120, 39520, 39620, 43420, 43720, 43820, 44120, 44320, 44420, 48620, 49520, 49620, 49720, 52920, 53020"/>
    <s v="46860820, 46861920, 279529620, 279531120, 294781620, 294785720, 309349320, 312648220, 312649820, 321179420, 330669120, 330670420, 341049220, 359476620, 359478320, 359479520, 375837120, 375839820"/>
    <s v="-0"/>
    <x v="1"/>
    <x v="1"/>
  </r>
  <r>
    <s v="720"/>
    <s v="2020-02-17 00:00:00"/>
    <s v="2020-02-17 16:17:00"/>
    <s v="Gasto"/>
    <s v="Generado"/>
    <s v="0500"/>
    <x v="9"/>
    <x v="22"/>
    <s v="ADQUISICIÓN DE BIENES Y SERVICIOS - SERVICIO DE INFORMACIÓN CATASTRAL - ACTUALIZACIÓN  Y GESTIÓN CATASTRAL  NACIONAL"/>
    <s v="Nación"/>
    <x v="2"/>
    <s v="CSF"/>
    <n v="3000000"/>
    <n v="-3000000"/>
    <n v="0"/>
    <n v="0"/>
    <s v="Viáticos Proceso  Politica de Tierras y Ley de Víctimas"/>
    <s v="720"/>
    <s v="-0"/>
    <s v="-0"/>
    <s v="-0"/>
    <s v="-0"/>
    <s v="-0"/>
    <x v="1"/>
    <x v="1"/>
  </r>
  <r>
    <s v="820"/>
    <s v="2020-02-17 00:00:00"/>
    <s v="2020-02-17 16:19:00"/>
    <s v="Gasto"/>
    <s v="Con Compromiso"/>
    <s v="0510"/>
    <x v="9"/>
    <x v="23"/>
    <s v="ADQUISICIÓN DE BIENES Y SERVICIOS - SERVICIO DE AVALÚOS - ACTUALIZACIÓN  Y GESTIÓN CATASTRAL  NACIONAL"/>
    <s v="Propios"/>
    <x v="1"/>
    <s v="CSF"/>
    <n v="4000000"/>
    <n v="-3264753"/>
    <n v="735247"/>
    <n v="0"/>
    <s v="Viáticos Proceso  de Avaluos"/>
    <s v="820"/>
    <s v="1420, 1520, 1620"/>
    <s v="1420, 1520, 1620"/>
    <s v="7320, 7420, 7520"/>
    <s v="52624620, 52626720, 52631320"/>
    <s v="-0"/>
    <x v="1"/>
    <x v="2"/>
  </r>
  <r>
    <s v="920"/>
    <s v="2020-02-20 00:00:00"/>
    <s v="2020-02-20 10:04:00"/>
    <s v="Gasto"/>
    <s v="Con Compromiso"/>
    <s v="011"/>
    <x v="9"/>
    <x v="3"/>
    <s v="AUXILIO DE TRANSPORTE"/>
    <s v="Nación"/>
    <x v="0"/>
    <s v="CSF"/>
    <n v="668551"/>
    <n v="0"/>
    <n v="668551"/>
    <n v="0"/>
    <s v="NOMINA MES DE FEBRERO DE 2020"/>
    <s v="920"/>
    <s v="1020"/>
    <s v="-0"/>
    <s v="4220, 4320, 4420, 4520, 4620, 4720, 4820, 4920, 5020, 5120, 5220, 5320, 5420, 5520, 5620"/>
    <s v="30869120, 30869220, 30869320, 30869420, 30869520, 30869620, 30869720, 30869820, 30869920, 30870020, 30870120, 30870220, 30870320, 30870420, 30870620"/>
    <s v="-0"/>
    <x v="0"/>
    <x v="13"/>
  </r>
  <r>
    <s v="920"/>
    <s v="2020-02-20 00:00:00"/>
    <s v="2020-02-20 10:04:00"/>
    <s v="Gasto"/>
    <s v="Con Compromiso"/>
    <s v="011"/>
    <x v="9"/>
    <x v="5"/>
    <s v="PRIMA TÉCNICA NO SALARIAL"/>
    <s v="Nación"/>
    <x v="0"/>
    <s v="CSF"/>
    <n v="2240265"/>
    <n v="0"/>
    <n v="2240265"/>
    <n v="0"/>
    <s v="NOMINA MES DE FEBRERO DE 2020"/>
    <s v="920"/>
    <s v="1020"/>
    <s v="-0"/>
    <s v="4220, 4320, 4420, 4520, 4620, 4720, 4820, 4920, 5020, 5120, 5220, 5320, 5420, 5520, 5620"/>
    <s v="30869120, 30869220, 30869320, 30869420, 30869520, 30869620, 30869720, 30869820, 30869920, 30870020, 30870120, 30870220, 30870320, 30870420, 30870620"/>
    <s v="-0"/>
    <x v="0"/>
    <x v="13"/>
  </r>
  <r>
    <s v="920"/>
    <s v="2020-02-20 00:00:00"/>
    <s v="2020-02-20 10:04:00"/>
    <s v="Gasto"/>
    <s v="Con Compromiso"/>
    <s v="011"/>
    <x v="9"/>
    <x v="8"/>
    <s v="SUELDO BÁSICO"/>
    <s v="Nación"/>
    <x v="0"/>
    <s v="CSF"/>
    <n v="29025513"/>
    <n v="0"/>
    <n v="29025513"/>
    <n v="0"/>
    <s v="NOMINA MES DE FEBRERO DE 2020"/>
    <s v="920"/>
    <s v="1020"/>
    <s v="-0"/>
    <s v="4220, 4320, 4420, 4520, 4620, 4720, 4820, 4920, 5020, 5120, 5220, 5320, 5420, 5520, 5620"/>
    <s v="30869120, 30869220, 30869320, 30869420, 30869520, 30869620, 30869720, 30869820, 30869920, 30870020, 30870120, 30870220, 30870320, 30870420, 30870620"/>
    <s v="-0"/>
    <x v="0"/>
    <x v="13"/>
  </r>
  <r>
    <s v="920"/>
    <s v="2020-02-20 00:00:00"/>
    <s v="2020-02-20 10:04:00"/>
    <s v="Gasto"/>
    <s v="Con Compromiso"/>
    <s v="011"/>
    <x v="9"/>
    <x v="6"/>
    <s v="SUBSIDIO DE ALIMENTACIÓN"/>
    <s v="Nación"/>
    <x v="0"/>
    <s v="CSF"/>
    <n v="494640"/>
    <n v="0"/>
    <n v="494640"/>
    <n v="0"/>
    <s v="NOMINA MES DE FEBRERO DE 2020"/>
    <s v="920"/>
    <s v="1020"/>
    <s v="-0"/>
    <s v="4220, 4320, 4420, 4520, 4620, 4720, 4820, 4920, 5020, 5120, 5220, 5320, 5420, 5520, 5620"/>
    <s v="30869120, 30869220, 30869320, 30869420, 30869520, 30869620, 30869720, 30869820, 30869920, 30870020, 30870120, 30870220, 30870320, 30870420, 30870620"/>
    <s v="-0"/>
    <x v="0"/>
    <x v="13"/>
  </r>
  <r>
    <s v="1020"/>
    <s v="2020-02-20 00:00:00"/>
    <s v="2020-02-20 10:06:00"/>
    <s v="Gasto"/>
    <s v="Con Compromiso"/>
    <s v="011"/>
    <x v="9"/>
    <x v="16"/>
    <s v="CAJAS DE COMPENSACIÓN FAMILIAR"/>
    <s v="Nación"/>
    <x v="0"/>
    <s v="CSF"/>
    <n v="1276800"/>
    <n v="0"/>
    <n v="1276800"/>
    <n v="0"/>
    <s v="APORTES PATRONALES NOMINA MES DE FEBRERO DE 2020"/>
    <s v="1020"/>
    <s v="1120"/>
    <s v="-0"/>
    <s v="5720, 5820, 5920, 6020, 6120, 6220, 6320, 6420, 6520, 6620, 6720, 6820, 6920"/>
    <s v="30883420, 30883520, 30883620, 30883720, 30883820, 30883920, 30884020, 30884120, 30884220, 30884320, 30884420, 30884520, 30884620"/>
    <s v="-0"/>
    <x v="0"/>
    <x v="13"/>
  </r>
  <r>
    <s v="1020"/>
    <s v="2020-02-20 00:00:00"/>
    <s v="2020-02-20 10:06:00"/>
    <s v="Gasto"/>
    <s v="Con Compromiso"/>
    <s v="011"/>
    <x v="9"/>
    <x v="15"/>
    <s v="APORTES GENERALES AL SISTEMA DE RIESGOS LABORALES"/>
    <s v="Nación"/>
    <x v="0"/>
    <s v="CSF"/>
    <n v="374000"/>
    <n v="0"/>
    <n v="374000"/>
    <n v="0"/>
    <s v="APORTES PATRONALES NOMINA MES DE FEBRERO DE 2020"/>
    <s v="1020"/>
    <s v="1120"/>
    <s v="-0"/>
    <s v="5720, 5820, 5920, 6020, 6120, 6220, 6320, 6420, 6520, 6620, 6720, 6820, 6920"/>
    <s v="30883420, 30883520, 30883620, 30883720, 30883820, 30883920, 30884020, 30884120, 30884220, 30884320, 30884420, 30884520, 30884620"/>
    <s v="-0"/>
    <x v="0"/>
    <x v="13"/>
  </r>
  <r>
    <s v="1020"/>
    <s v="2020-02-20 00:00:00"/>
    <s v="2020-02-20 10:06:00"/>
    <s v="Gasto"/>
    <s v="Con Compromiso"/>
    <s v="011"/>
    <x v="9"/>
    <x v="12"/>
    <s v="APORTES AL SENA"/>
    <s v="Nación"/>
    <x v="0"/>
    <s v="CSF"/>
    <n v="638700"/>
    <n v="0"/>
    <n v="638700"/>
    <n v="0"/>
    <s v="APORTES PATRONALES NOMINA MES DE FEBRERO DE 2020"/>
    <s v="1020"/>
    <s v="1120"/>
    <s v="-0"/>
    <s v="5720, 5820, 5920, 6020, 6120, 6220, 6320, 6420, 6520, 6620, 6720, 6820, 6920"/>
    <s v="30883420, 30883520, 30883620, 30883720, 30883820, 30883920, 30884020, 30884120, 30884220, 30884320, 30884420, 30884520, 30884620"/>
    <s v="-0"/>
    <x v="0"/>
    <x v="13"/>
  </r>
  <r>
    <s v="1020"/>
    <s v="2020-02-20 00:00:00"/>
    <s v="2020-02-20 10:06:00"/>
    <s v="Gasto"/>
    <s v="Con Compromiso"/>
    <s v="011"/>
    <x v="9"/>
    <x v="11"/>
    <s v="PENSIONES"/>
    <s v="Nación"/>
    <x v="0"/>
    <s v="CSF"/>
    <n v="3688700"/>
    <n v="0"/>
    <n v="3688700"/>
    <n v="0"/>
    <s v="APORTES PATRONALES NOMINA MES DE FEBRERO DE 2020"/>
    <s v="1020"/>
    <s v="1120"/>
    <s v="-0"/>
    <s v="5720, 5820, 5920, 6020, 6120, 6220, 6320, 6420, 6520, 6620, 6720, 6820, 6920"/>
    <s v="30883420, 30883520, 30883620, 30883720, 30883820, 30883920, 30884020, 30884120, 30884220, 30884320, 30884420, 30884520, 30884620"/>
    <s v="-0"/>
    <x v="0"/>
    <x v="13"/>
  </r>
  <r>
    <s v="1020"/>
    <s v="2020-02-20 00:00:00"/>
    <s v="2020-02-20 10:06:00"/>
    <s v="Gasto"/>
    <s v="Con Compromiso"/>
    <s v="011"/>
    <x v="9"/>
    <x v="14"/>
    <s v="APORTES AL ICBF"/>
    <s v="Nación"/>
    <x v="0"/>
    <s v="CSF"/>
    <n v="958000"/>
    <n v="0"/>
    <n v="958000"/>
    <n v="0"/>
    <s v="APORTES PATRONALES NOMINA MES DE FEBRERO DE 2020"/>
    <s v="1020"/>
    <s v="1120"/>
    <s v="-0"/>
    <s v="5720, 5820, 5920, 6020, 6120, 6220, 6320, 6420, 6520, 6620, 6720, 6820, 6920"/>
    <s v="30883420, 30883520, 30883620, 30883720, 30883820, 30883920, 30884020, 30884120, 30884220, 30884320, 30884420, 30884520, 30884620"/>
    <s v="-0"/>
    <x v="0"/>
    <x v="13"/>
  </r>
  <r>
    <s v="1020"/>
    <s v="2020-02-20 00:00:00"/>
    <s v="2020-02-20 10:06:00"/>
    <s v="Gasto"/>
    <s v="Con Compromiso"/>
    <s v="011"/>
    <x v="9"/>
    <x v="13"/>
    <s v="SALUD"/>
    <s v="Nación"/>
    <x v="0"/>
    <s v="CSF"/>
    <n v="2612800"/>
    <n v="0"/>
    <n v="2612800"/>
    <n v="0"/>
    <s v="APORTES PATRONALES NOMINA MES DE FEBRERO DE 2020"/>
    <s v="1020"/>
    <s v="1120"/>
    <s v="-0"/>
    <s v="5720, 5820, 5920, 6020, 6120, 6220, 6320, 6420, 6520, 6620, 6720, 6820, 6920"/>
    <s v="30883420, 30883520, 30883620, 30883720, 30883820, 30883920, 30884020, 30884120, 30884220, 30884320, 30884420, 30884520, 30884620"/>
    <s v="-0"/>
    <x v="0"/>
    <x v="13"/>
  </r>
  <r>
    <s v="1120"/>
    <s v="2020-03-04 00:00:00"/>
    <s v="2020-03-04 08:03:00"/>
    <s v="Gasto"/>
    <s v="Con Compromiso"/>
    <s v="0500"/>
    <x v="9"/>
    <x v="22"/>
    <s v="ADQUISICIÓN DE BIENES Y SERVICIOS - SERVICIO DE INFORMACIÓN CATASTRAL - ACTUALIZACIÓN  Y GESTIÓN CATASTRAL  NACIONAL"/>
    <s v="Nación"/>
    <x v="0"/>
    <s v="CSF"/>
    <n v="125354400"/>
    <n v="-2808699"/>
    <n v="122545701"/>
    <n v="0"/>
    <s v="CONTRATACION PRESTACION DE SERVICIOS PROCESO DE CONSERVACION CATASTRAL"/>
    <s v="1120"/>
    <s v="1720, 1820, 1920, 2020, 2120, 2220"/>
    <s v="2520, 2620, 2720, 2820, 2920, 3020"/>
    <s v="11520, 11620, 11720, 11820, 11920, 12020, 15520, 15620, 15720, 15820, 15920, 16020, 20820, 20920, 21020, 21120, 21220, 21320, 26220, 26320, 26420, 26520, 26620, 26720, 30120, 30220, 30320, 30420, 30520, 30620, 34120, 34220, 34320, 34520, 34720, 34820, 38120, 38220, 38520, 38620, 38720, 38820, 42820, 42920, 43020, 43120, 43220, 43320, 48720, 48820, 48920, 49020, 49120, 49220, 53320, 53420, 53520, 53620, 53720, 53820"/>
    <s v="81476720, 85618420, 85622220, 85623320, 86131820, 88047620, 109612720, 109614220, 109615520, 109616020, 110923720, 110925620, 137772920, 137774120, 137775720, 139437920, 139439620, 139442820, 172927020, 172927720, 172929220, 172931720, 172933120, 175978220, 208023620, 208024820, 208025520, 208026220, 208026920, 208174020, 241953420, 241953920, 241957420, 241959620, 242042520, 242049720, 272443320, 272582920, 276103620, 276104520, 279422920, 279423520, 309274120, 309275320, 309277820, 309279820, 309306420, 309333520, 348729020, 348735120, 348743720, 350247120, 350251820, 354039920, 382135220, 382140920, 382145420, 382148220, 382152420, 382211120"/>
    <s v="-0"/>
    <x v="1"/>
    <x v="1"/>
  </r>
  <r>
    <s v="1220"/>
    <s v="2020-03-20 00:00:00"/>
    <s v="2020-03-20 09:47:00"/>
    <s v="Gasto"/>
    <s v="Con Compromiso"/>
    <s v="011"/>
    <x v="9"/>
    <x v="5"/>
    <s v="PRIMA TÉCNICA NO SALARIAL"/>
    <s v="Nación"/>
    <x v="0"/>
    <s v="CSF"/>
    <n v="2584371"/>
    <n v="0"/>
    <n v="2584371"/>
    <n v="0"/>
    <s v="NOMINA MES DE MARZO DE 2020"/>
    <s v="1220"/>
    <s v="2320, 2420"/>
    <s v="-0"/>
    <s v="7920, 8020, 8120, 8220, 8320, 8420, 8520, 8620, 8720, 8820, 8920, 9020, 9120, 9220, 9320, 9420, 9520, 9620, 9720, 9820, 9920, 10020, 10120"/>
    <s v="66209320, 66209420, 66209520, 66209620, 66209720, 66209820, 66209920, 66210020, 66210120, 66210220, 66210320, 66210420, 66210520, 66210620, 66210720, 66227220, 66227320, 66227420, 66227520, 66227620, 66227720, 66227820, 66227920"/>
    <s v="-0"/>
    <x v="0"/>
    <x v="13"/>
  </r>
  <r>
    <s v="1220"/>
    <s v="2020-03-20 00:00:00"/>
    <s v="2020-03-20 09:47:00"/>
    <s v="Gasto"/>
    <s v="Con Compromiso"/>
    <s v="011"/>
    <x v="9"/>
    <x v="6"/>
    <s v="SUBSIDIO DE ALIMENTACIÓN"/>
    <s v="Nación"/>
    <x v="0"/>
    <s v="CSF"/>
    <n v="642539"/>
    <n v="0"/>
    <n v="642539"/>
    <n v="0"/>
    <s v="NOMINA MES DE MARZO DE 2020"/>
    <s v="1220"/>
    <s v="2320, 2420"/>
    <s v="-0"/>
    <s v="7920, 8020, 8120, 8220, 8320, 8420, 8520, 8620, 8720, 8820, 8920, 9020, 9120, 9220, 9320, 9420, 9520, 9620, 9720, 9820, 9920, 10020, 10120"/>
    <s v="66209320, 66209420, 66209520, 66209620, 66209720, 66209820, 66209920, 66210020, 66210120, 66210220, 66210320, 66210420, 66210520, 66210620, 66210720, 66227220, 66227320, 66227420, 66227520, 66227620, 66227720, 66227820, 66227920"/>
    <s v="-0"/>
    <x v="0"/>
    <x v="13"/>
  </r>
  <r>
    <s v="1220"/>
    <s v="2020-03-20 00:00:00"/>
    <s v="2020-03-20 09:47:00"/>
    <s v="Gasto"/>
    <s v="Con Compromiso"/>
    <s v="011"/>
    <x v="9"/>
    <x v="4"/>
    <s v="PRIMA DE VACACIONES"/>
    <s v="Nación"/>
    <x v="0"/>
    <s v="CSF"/>
    <n v="2658139"/>
    <n v="0"/>
    <n v="2658139"/>
    <n v="0"/>
    <s v="NOMINA MES DE MARZO DE 2020"/>
    <s v="1220"/>
    <s v="2320, 2420"/>
    <s v="-0"/>
    <s v="7920, 8020, 8120, 8220, 8320, 8420, 8520, 8620, 8720, 8820, 8920, 9020, 9120, 9220, 9320, 9420, 9520, 9620, 9720, 9820, 9920, 10020, 10120"/>
    <s v="66209320, 66209420, 66209520, 66209620, 66209720, 66209820, 66209920, 66210020, 66210120, 66210220, 66210320, 66210420, 66210520, 66210620, 66210720, 66227220, 66227320, 66227420, 66227520, 66227620, 66227720, 66227820, 66227920"/>
    <s v="-0"/>
    <x v="0"/>
    <x v="13"/>
  </r>
  <r>
    <s v="1220"/>
    <s v="2020-03-20 00:00:00"/>
    <s v="2020-03-20 09:47:00"/>
    <s v="Gasto"/>
    <s v="Con Compromiso"/>
    <s v="011"/>
    <x v="9"/>
    <x v="7"/>
    <s v="BONIFICACIÓN ESPECIAL DE RECREACIÓN"/>
    <s v="Nación"/>
    <x v="0"/>
    <s v="CSF"/>
    <n v="204065"/>
    <n v="0"/>
    <n v="204065"/>
    <n v="0"/>
    <s v="NOMINA MES DE MARZO DE 2020"/>
    <s v="1220"/>
    <s v="2320, 2420"/>
    <s v="-0"/>
    <s v="7920, 8020, 8120, 8220, 8320, 8420, 8520, 8620, 8720, 8820, 8920, 9020, 9120, 9220, 9320, 9420, 9520, 9620, 9720, 9820, 9920, 10020, 10120"/>
    <s v="66209320, 66209420, 66209520, 66209620, 66209720, 66209820, 66209920, 66210020, 66210120, 66210220, 66210320, 66210420, 66210520, 66210620, 66210720, 66227220, 66227320, 66227420, 66227520, 66227620, 66227720, 66227820, 66227920"/>
    <s v="-0"/>
    <x v="0"/>
    <x v="13"/>
  </r>
  <r>
    <s v="1220"/>
    <s v="2020-03-20 00:00:00"/>
    <s v="2020-03-20 09:47:00"/>
    <s v="Gasto"/>
    <s v="Con Compromiso"/>
    <s v="011"/>
    <x v="9"/>
    <x v="8"/>
    <s v="SUELDO BÁSICO"/>
    <s v="Nación"/>
    <x v="0"/>
    <s v="CSF"/>
    <n v="35217280"/>
    <n v="0"/>
    <n v="35217280"/>
    <n v="0"/>
    <s v="NOMINA MES DE MARZO DE 2020"/>
    <s v="1220"/>
    <s v="2320, 2420"/>
    <s v="-0"/>
    <s v="7920, 8020, 8120, 8220, 8320, 8420, 8520, 8620, 8720, 8820, 8920, 9020, 9120, 9220, 9320, 9420, 9520, 9620, 9720, 9820, 9920, 10020, 10120"/>
    <s v="66209320, 66209420, 66209520, 66209620, 66209720, 66209820, 66209920, 66210020, 66210120, 66210220, 66210320, 66210420, 66210520, 66210620, 66210720, 66227220, 66227320, 66227420, 66227520, 66227620, 66227720, 66227820, 66227920"/>
    <s v="-0"/>
    <x v="0"/>
    <x v="13"/>
  </r>
  <r>
    <s v="1220"/>
    <s v="2020-03-20 00:00:00"/>
    <s v="2020-03-20 09:47:00"/>
    <s v="Gasto"/>
    <s v="Con Compromiso"/>
    <s v="011"/>
    <x v="9"/>
    <x v="9"/>
    <s v="BONIFICACIÓN POR SERVICIOS PRESTADOS"/>
    <s v="Nación"/>
    <x v="0"/>
    <s v="CSF"/>
    <n v="877184"/>
    <n v="0"/>
    <n v="877184"/>
    <n v="0"/>
    <s v="NOMINA MES DE MARZO DE 2020"/>
    <s v="1220"/>
    <s v="2320, 2420"/>
    <s v="-0"/>
    <s v="7920, 8020, 8120, 8220, 8320, 8420, 8520, 8620, 8720, 8820, 8920, 9020, 9120, 9220, 9320, 9420, 9520, 9620, 9720, 9820, 9920, 10020, 10120"/>
    <s v="66209320, 66209420, 66209520, 66209620, 66209720, 66209820, 66209920, 66210020, 66210120, 66210220, 66210320, 66210420, 66210520, 66210620, 66210720, 66227220, 66227320, 66227420, 66227520, 66227620, 66227720, 66227820, 66227920"/>
    <s v="-0"/>
    <x v="0"/>
    <x v="13"/>
  </r>
  <r>
    <s v="1220"/>
    <s v="2020-03-20 00:00:00"/>
    <s v="2020-03-20 09:47:00"/>
    <s v="Gasto"/>
    <s v="Con Compromiso"/>
    <s v="011"/>
    <x v="9"/>
    <x v="3"/>
    <s v="AUXILIO DE TRANSPORTE"/>
    <s v="Nación"/>
    <x v="0"/>
    <s v="CSF"/>
    <n v="963399"/>
    <n v="0"/>
    <n v="963399"/>
    <n v="0"/>
    <s v="NOMINA MES DE MARZO DE 2020"/>
    <s v="1220"/>
    <s v="2320, 2420"/>
    <s v="-0"/>
    <s v="7920, 8020, 8120, 8220, 8320, 8420, 8520, 8620, 8720, 8820, 8920, 9020, 9120, 9220, 9320, 9420, 9520, 9620, 9720, 9820, 9920, 10020, 10120"/>
    <s v="66209320, 66209420, 66209520, 66209620, 66209720, 66209820, 66209920, 66210020, 66210120, 66210220, 66210320, 66210420, 66210520, 66210620, 66210720, 66227220, 66227320, 66227420, 66227520, 66227620, 66227720, 66227820, 66227920"/>
    <s v="-0"/>
    <x v="0"/>
    <x v="13"/>
  </r>
  <r>
    <s v="1220"/>
    <s v="2020-03-20 00:00:00"/>
    <s v="2020-03-20 09:47:00"/>
    <s v="Gasto"/>
    <s v="Con Compromiso"/>
    <s v="011"/>
    <x v="9"/>
    <x v="10"/>
    <s v="SUELDO DE VACACIONES"/>
    <s v="Nación"/>
    <x v="0"/>
    <s v="CSF"/>
    <n v="2758092"/>
    <n v="0"/>
    <n v="2758092"/>
    <n v="0"/>
    <s v="NOMINA MES DE MARZO DE 2020"/>
    <s v="1220"/>
    <s v="2320, 2420"/>
    <s v="-0"/>
    <s v="7920, 8020, 8120, 8220, 8320, 8420, 8520, 8620, 8720, 8820, 8920, 9020, 9120, 9220, 9320, 9420, 9520, 9620, 9720, 9820, 9920, 10020, 10120"/>
    <s v="66209320, 66209420, 66209520, 66209620, 66209720, 66209820, 66209920, 66210020, 66210120, 66210220, 66210320, 66210420, 66210520, 66210620, 66210720, 66227220, 66227320, 66227420, 66227520, 66227620, 66227720, 66227820, 66227920"/>
    <s v="-0"/>
    <x v="0"/>
    <x v="13"/>
  </r>
  <r>
    <s v="1320"/>
    <s v="2020-03-20 00:00:00"/>
    <s v="2020-03-20 09:51:00"/>
    <s v="Gasto"/>
    <s v="Con Compromiso"/>
    <s v="011"/>
    <x v="9"/>
    <x v="13"/>
    <s v="SALUD"/>
    <s v="Nación"/>
    <x v="0"/>
    <s v="CSF"/>
    <n v="2821600"/>
    <n v="0"/>
    <n v="2821600"/>
    <n v="0"/>
    <s v="APORTES PATRONALES NOMINA MES DE MARZO DE 2020"/>
    <s v="1320"/>
    <s v="2520"/>
    <s v="-0"/>
    <s v="10220, 10320, 10420, 10520, 10620, 10720, 10820, 10920, 11020, 11120, 11220, 11320, 11420"/>
    <s v="66252120, 66252220, 66252320, 66252420, 66252520, 66252620, 66252720, 66252820, 66252920, 66253020, 66253120, 66253220, 66253320"/>
    <s v="-0"/>
    <x v="0"/>
    <x v="13"/>
  </r>
  <r>
    <s v="1320"/>
    <s v="2020-03-20 00:00:00"/>
    <s v="2020-03-20 09:51:00"/>
    <s v="Gasto"/>
    <s v="Con Compromiso"/>
    <s v="011"/>
    <x v="9"/>
    <x v="11"/>
    <s v="PENSIONES"/>
    <s v="Nación"/>
    <x v="0"/>
    <s v="CSF"/>
    <n v="3982700"/>
    <n v="0"/>
    <n v="3982700"/>
    <n v="0"/>
    <s v="APORTES PATRONALES NOMINA MES DE MARZO DE 2020"/>
    <s v="1320"/>
    <s v="2520"/>
    <s v="-0"/>
    <s v="10220, 10320, 10420, 10520, 10620, 10720, 10820, 10920, 11020, 11120, 11220, 11320, 11420"/>
    <s v="66252120, 66252220, 66252320, 66252420, 66252520, 66252620, 66252720, 66252820, 66252920, 66253020, 66253120, 66253220, 66253320"/>
    <s v="-0"/>
    <x v="0"/>
    <x v="13"/>
  </r>
  <r>
    <s v="1320"/>
    <s v="2020-03-20 00:00:00"/>
    <s v="2020-03-20 09:51:00"/>
    <s v="Gasto"/>
    <s v="Con Compromiso"/>
    <s v="011"/>
    <x v="9"/>
    <x v="15"/>
    <s v="APORTES GENERALES AL SISTEMA DE RIESGOS LABORALES"/>
    <s v="Nación"/>
    <x v="0"/>
    <s v="CSF"/>
    <n v="455700"/>
    <n v="0"/>
    <n v="455700"/>
    <n v="0"/>
    <s v="APORTES PATRONALES NOMINA MES DE MARZO DE 2020"/>
    <s v="1320"/>
    <s v="2520"/>
    <s v="-0"/>
    <s v="10220, 10320, 10420, 10520, 10620, 10720, 10820, 10920, 11020, 11120, 11220, 11320, 11420"/>
    <s v="66252120, 66252220, 66252320, 66252420, 66252520, 66252620, 66252720, 66252820, 66252920, 66253020, 66253120, 66253220, 66253320"/>
    <s v="-0"/>
    <x v="0"/>
    <x v="13"/>
  </r>
  <r>
    <s v="1320"/>
    <s v="2020-03-20 00:00:00"/>
    <s v="2020-03-20 09:51:00"/>
    <s v="Gasto"/>
    <s v="Con Compromiso"/>
    <s v="011"/>
    <x v="9"/>
    <x v="14"/>
    <s v="APORTES AL ICBF"/>
    <s v="Nación"/>
    <x v="0"/>
    <s v="CSF"/>
    <n v="1111400"/>
    <n v="0"/>
    <n v="1111400"/>
    <n v="0"/>
    <s v="APORTES PATRONALES NOMINA MES DE MARZO DE 2020"/>
    <s v="1320"/>
    <s v="2520"/>
    <s v="-0"/>
    <s v="10220, 10320, 10420, 10520, 10620, 10720, 10820, 10920, 11020, 11120, 11220, 11320, 11420"/>
    <s v="66252120, 66252220, 66252320, 66252420, 66252520, 66252620, 66252720, 66252820, 66252920, 66253020, 66253120, 66253220, 66253320"/>
    <s v="-0"/>
    <x v="0"/>
    <x v="13"/>
  </r>
  <r>
    <s v="1320"/>
    <s v="2020-03-20 00:00:00"/>
    <s v="2020-03-20 09:51:00"/>
    <s v="Gasto"/>
    <s v="Con Compromiso"/>
    <s v="011"/>
    <x v="9"/>
    <x v="12"/>
    <s v="APORTES AL SENA"/>
    <s v="Nación"/>
    <x v="0"/>
    <s v="CSF"/>
    <n v="740900"/>
    <n v="0"/>
    <n v="740900"/>
    <n v="0"/>
    <s v="APORTES PATRONALES NOMINA MES DE MARZO DE 2020"/>
    <s v="1320"/>
    <s v="2520"/>
    <s v="-0"/>
    <s v="10220, 10320, 10420, 10520, 10620, 10720, 10820, 10920, 11020, 11120, 11220, 11320, 11420"/>
    <s v="66252120, 66252220, 66252320, 66252420, 66252520, 66252620, 66252720, 66252820, 66252920, 66253020, 66253120, 66253220, 66253320"/>
    <s v="-0"/>
    <x v="0"/>
    <x v="13"/>
  </r>
  <r>
    <s v="1320"/>
    <s v="2020-03-20 00:00:00"/>
    <s v="2020-03-20 09:51:00"/>
    <s v="Gasto"/>
    <s v="Con Compromiso"/>
    <s v="011"/>
    <x v="9"/>
    <x v="16"/>
    <s v="CAJAS DE COMPENSACIÓN FAMILIAR"/>
    <s v="Nación"/>
    <x v="0"/>
    <s v="CSF"/>
    <n v="1481300"/>
    <n v="0"/>
    <n v="1481300"/>
    <n v="0"/>
    <s v="APORTES PATRONALES NOMINA MES DE MARZO DE 2020"/>
    <s v="1320"/>
    <s v="2520"/>
    <s v="-0"/>
    <s v="10220, 10320, 10420, 10520, 10620, 10720, 10820, 10920, 11020, 11120, 11220, 11320, 11420"/>
    <s v="66252120, 66252220, 66252320, 66252420, 66252520, 66252620, 66252720, 66252820, 66252920, 66253020, 66253120, 66253220, 66253320"/>
    <s v="-0"/>
    <x v="0"/>
    <x v="13"/>
  </r>
  <r>
    <s v="1420"/>
    <s v="2020-04-15 00:00:00"/>
    <s v="2020-04-15 10:38:00"/>
    <s v="Gasto"/>
    <s v="Con Compromiso"/>
    <s v="0200"/>
    <x v="9"/>
    <x v="25"/>
    <s v="ADQUISICIÓN DE BIENES Y SERVICIOS - SERVICIO DE IMPLEMENTACIÓN SISTEMAS DE GESTIÓN - FORTALECIMIENTO DE LA GESTIÓN INSTITUCIONAL DEL IGAC A NIVEL   NACIONAL"/>
    <s v="Propios"/>
    <x v="1"/>
    <s v="CSF"/>
    <n v="24269760"/>
    <n v="0"/>
    <n v="24269760"/>
    <n v="0"/>
    <s v="CONTRATACION MANO DE OBRA FORTALECIMIENTO DE LA GESTIÓN INSTITUCIONAL DEL IGAC DT GUAJIRA"/>
    <s v="1420"/>
    <s v="2620"/>
    <s v="4220"/>
    <s v="17620, 22920, 26820, 30720, 34620, 38420, 48520, 49420, 55020"/>
    <s v="117850020, 143406220, 175977320, 212462320, 241965320, 274818220, 336019120, 354042420, 393199920"/>
    <s v="-0"/>
    <x v="1"/>
    <x v="3"/>
  </r>
  <r>
    <s v="1520"/>
    <s v="2020-04-23 00:00:00"/>
    <s v="2020-04-23 10:13:00"/>
    <s v="Gasto"/>
    <s v="Con Compromiso"/>
    <s v="011"/>
    <x v="9"/>
    <x v="7"/>
    <s v="BONIFICACIÓN ESPECIAL DE RECREACIÓN"/>
    <s v="Nación"/>
    <x v="0"/>
    <s v="CSF"/>
    <n v="394244"/>
    <n v="0"/>
    <n v="394244"/>
    <n v="0"/>
    <s v="NOMINA MES DE ABRIL DE 2020"/>
    <s v="1520"/>
    <s v="2720, 2820"/>
    <s v="-0"/>
    <s v="12420, 12520, 12620, 12720, 12820, 12920, 13020, 13120, 13220, 13320, 13420, 13520, 13620, 13720, 13820, 13920, 14020, 14120"/>
    <s v="99463620, 99463720, 99463820, 99463920, 99464020, 99464120, 99464220, 99464320, 99464420, 99464520, 99464620, 99464720, 99464820, 99464920, 99465020, 99465220, 99465320, 99465420"/>
    <s v="-0"/>
    <x v="0"/>
    <x v="13"/>
  </r>
  <r>
    <s v="1520"/>
    <s v="2020-04-23 00:00:00"/>
    <s v="2020-04-23 10:13:00"/>
    <s v="Gasto"/>
    <s v="Con Compromiso"/>
    <s v="011"/>
    <x v="9"/>
    <x v="4"/>
    <s v="PRIMA DE VACACIONES"/>
    <s v="Nación"/>
    <x v="0"/>
    <s v="CSF"/>
    <n v="4936714"/>
    <n v="0"/>
    <n v="4936714"/>
    <n v="0"/>
    <s v="NOMINA MES DE ABRIL DE 2020"/>
    <s v="1520"/>
    <s v="2720, 2820"/>
    <s v="-0"/>
    <s v="12420, 12520, 12620, 12720, 12820, 12920, 13020, 13120, 13220, 13320, 13420, 13520, 13620, 13720, 13820, 13920, 14020, 14120"/>
    <s v="99463620, 99463720, 99463820, 99463920, 99464020, 99464120, 99464220, 99464320, 99464420, 99464520, 99464620, 99464720, 99464820, 99464920, 99465020, 99465220, 99465320, 99465420"/>
    <s v="-0"/>
    <x v="0"/>
    <x v="13"/>
  </r>
  <r>
    <s v="1520"/>
    <s v="2020-04-23 00:00:00"/>
    <s v="2020-04-23 10:13:00"/>
    <s v="Gasto"/>
    <s v="Con Compromiso"/>
    <s v="011"/>
    <x v="9"/>
    <x v="10"/>
    <s v="SUELDO DE VACACIONES"/>
    <s v="Nación"/>
    <x v="0"/>
    <s v="CSF"/>
    <n v="4827009"/>
    <n v="0"/>
    <n v="4827009"/>
    <n v="0"/>
    <s v="NOMINA MES DE ABRIL DE 2020"/>
    <s v="1520"/>
    <s v="2720, 2820"/>
    <s v="-0"/>
    <s v="12420, 12520, 12620, 12720, 12820, 12920, 13020, 13120, 13220, 13320, 13420, 13520, 13620, 13720, 13820, 13920, 14020, 14120"/>
    <s v="99463620, 99463720, 99463820, 99463920, 99464020, 99464120, 99464220, 99464320, 99464420, 99464520, 99464620, 99464720, 99464820, 99464920, 99465020, 99465220, 99465320, 99465420"/>
    <s v="-0"/>
    <x v="0"/>
    <x v="13"/>
  </r>
  <r>
    <s v="1520"/>
    <s v="2020-04-23 00:00:00"/>
    <s v="2020-04-23 10:13:00"/>
    <s v="Gasto"/>
    <s v="Con Compromiso"/>
    <s v="011"/>
    <x v="9"/>
    <x v="8"/>
    <s v="SUELDO BÁSICO"/>
    <s v="Nación"/>
    <x v="0"/>
    <s v="CSF"/>
    <n v="30225432"/>
    <n v="0"/>
    <n v="30225432"/>
    <n v="0"/>
    <s v="NOMINA MES DE ABRIL DE 2020"/>
    <s v="1520"/>
    <s v="2720, 2820"/>
    <s v="-0"/>
    <s v="12420, 12520, 12620, 12720, 12820, 12920, 13020, 13120, 13220, 13320, 13420, 13520, 13620, 13720, 13820, 13920, 14020, 14120"/>
    <s v="99463620, 99463720, 99463820, 99463920, 99464020, 99464120, 99464220, 99464320, 99464420, 99464520, 99464620, 99464720, 99464820, 99464920, 99465020, 99465220, 99465320, 99465420"/>
    <s v="-0"/>
    <x v="0"/>
    <x v="13"/>
  </r>
  <r>
    <s v="1520"/>
    <s v="2020-04-23 00:00:00"/>
    <s v="2020-04-23 10:13:00"/>
    <s v="Gasto"/>
    <s v="Con Compromiso"/>
    <s v="011"/>
    <x v="9"/>
    <x v="5"/>
    <s v="PRIMA TÉCNICA NO SALARIAL"/>
    <s v="Nación"/>
    <x v="0"/>
    <s v="CSF"/>
    <n v="2354967"/>
    <n v="0"/>
    <n v="2354967"/>
    <n v="0"/>
    <s v="NOMINA MES DE ABRIL DE 2020"/>
    <s v="1520"/>
    <s v="2720, 2820"/>
    <s v="-0"/>
    <s v="12420, 12520, 12620, 12720, 12820, 12920, 13020, 13120, 13220, 13320, 13420, 13520, 13620, 13720, 13820, 13920, 14020, 14120"/>
    <s v="99463620, 99463720, 99463820, 99463920, 99464020, 99464120, 99464220, 99464320, 99464420, 99464520, 99464620, 99464720, 99464820, 99464920, 99465020, 99465220, 99465320, 99465420"/>
    <s v="-0"/>
    <x v="0"/>
    <x v="13"/>
  </r>
  <r>
    <s v="1520"/>
    <s v="2020-04-23 00:00:00"/>
    <s v="2020-04-23 10:13:00"/>
    <s v="Gasto"/>
    <s v="Con Compromiso"/>
    <s v="011"/>
    <x v="9"/>
    <x v="6"/>
    <s v="SUBSIDIO DE ALIMENTACIÓN"/>
    <s v="Nación"/>
    <x v="0"/>
    <s v="CSF"/>
    <n v="594882"/>
    <n v="0"/>
    <n v="594882"/>
    <n v="0"/>
    <s v="NOMINA MES DE ABRIL DE 2020"/>
    <s v="1520"/>
    <s v="2720, 2820"/>
    <s v="-0"/>
    <s v="12420, 12520, 12620, 12720, 12820, 12920, 13020, 13120, 13220, 13320, 13420, 13520, 13620, 13720, 13820, 13920, 14020, 14120"/>
    <s v="99463620, 99463720, 99463820, 99463920, 99464020, 99464120, 99464220, 99464320, 99464420, 99464520, 99464620, 99464720, 99464820, 99464920, 99465020, 99465220, 99465320, 99465420"/>
    <s v="-0"/>
    <x v="0"/>
    <x v="13"/>
  </r>
  <r>
    <s v="1520"/>
    <s v="2020-04-23 00:00:00"/>
    <s v="2020-04-23 10:13:00"/>
    <s v="Gasto"/>
    <s v="Con Compromiso"/>
    <s v="011"/>
    <x v="9"/>
    <x v="3"/>
    <s v="AUXILIO DE TRANSPORTE"/>
    <s v="Nación"/>
    <x v="0"/>
    <s v="CSF"/>
    <n v="822832"/>
    <n v="0"/>
    <n v="822832"/>
    <n v="0"/>
    <s v="NOMINA MES DE ABRIL DE 2020"/>
    <s v="1520"/>
    <s v="2720, 2820"/>
    <s v="-0"/>
    <s v="12420, 12520, 12620, 12720, 12820, 12920, 13020, 13120, 13220, 13320, 13420, 13520, 13620, 13720, 13820, 13920, 14020, 14120"/>
    <s v="99463620, 99463720, 99463820, 99463920, 99464020, 99464120, 99464220, 99464320, 99464420, 99464520, 99464620, 99464720, 99464820, 99464920, 99465020, 99465220, 99465320, 99465420"/>
    <s v="-0"/>
    <x v="0"/>
    <x v="13"/>
  </r>
  <r>
    <s v="1520"/>
    <s v="2020-04-23 00:00:00"/>
    <s v="2020-04-23 10:13:00"/>
    <s v="Gasto"/>
    <s v="Con Compromiso"/>
    <s v="011"/>
    <x v="9"/>
    <x v="9"/>
    <s v="BONIFICACIÓN POR SERVICIOS PRESTADOS"/>
    <s v="Nación"/>
    <x v="0"/>
    <s v="CSF"/>
    <n v="2069779"/>
    <n v="0"/>
    <n v="2069779"/>
    <n v="0"/>
    <s v="NOMINA MES DE ABRIL DE 2020"/>
    <s v="1520"/>
    <s v="2720, 2820"/>
    <s v="-0"/>
    <s v="12420, 12520, 12620, 12720, 12820, 12920, 13020, 13120, 13220, 13320, 13420, 13520, 13620, 13720, 13820, 13920, 14020, 14120"/>
    <s v="99463620, 99463720, 99463820, 99463920, 99464020, 99464120, 99464220, 99464320, 99464420, 99464520, 99464620, 99464720, 99464820, 99464920, 99465020, 99465220, 99465320, 99465420"/>
    <s v="-0"/>
    <x v="0"/>
    <x v="13"/>
  </r>
  <r>
    <s v="1620"/>
    <s v="2020-04-27 00:00:00"/>
    <s v="2020-04-27 12:14:00"/>
    <s v="Gasto"/>
    <s v="Con Compromiso"/>
    <s v="011"/>
    <x v="9"/>
    <x v="13"/>
    <s v="SALUD"/>
    <s v="Nación"/>
    <x v="0"/>
    <s v="CSF"/>
    <n v="2922800"/>
    <n v="0"/>
    <n v="2922800"/>
    <n v="0"/>
    <s v="APORTES PATRONALES MES DE ABRIL DE 2020"/>
    <s v="1620"/>
    <s v="2920"/>
    <s v="-0"/>
    <s v="14220, 14320, 14420, 14520, 14620, 14720, 14820, 14920, 15020, 15120, 15220, 15320, 15420"/>
    <s v="102586420, 102586520, 102586620, 102586720, 102586820, 102586920, 102587020, 102587120, 102587220, 102587320, 102587420, 102587520, 102587620"/>
    <s v="-0"/>
    <x v="0"/>
    <x v="13"/>
  </r>
  <r>
    <s v="1620"/>
    <s v="2020-04-27 00:00:00"/>
    <s v="2020-04-27 12:14:00"/>
    <s v="Gasto"/>
    <s v="Con Compromiso"/>
    <s v="011"/>
    <x v="9"/>
    <x v="16"/>
    <s v="CAJAS DE COMPENSACIÓN FAMILIAR"/>
    <s v="Nación"/>
    <x v="0"/>
    <s v="CSF"/>
    <n v="1630200"/>
    <n v="0"/>
    <n v="1630200"/>
    <n v="0"/>
    <s v="APORTES PATRONALES MES DE ABRIL DE 2020"/>
    <s v="1620"/>
    <s v="2920"/>
    <s v="-0"/>
    <s v="14220, 14320, 14420, 14520, 14620, 14720, 14820, 14920, 15020, 15120, 15220, 15320, 15420"/>
    <s v="102586420, 102586520, 102586620, 102586720, 102586820, 102586920, 102587020, 102587120, 102587220, 102587320, 102587420, 102587520, 102587620"/>
    <s v="-0"/>
    <x v="0"/>
    <x v="13"/>
  </r>
  <r>
    <s v="1620"/>
    <s v="2020-04-27 00:00:00"/>
    <s v="2020-04-27 12:14:00"/>
    <s v="Gasto"/>
    <s v="Con Compromiso"/>
    <s v="011"/>
    <x v="9"/>
    <x v="11"/>
    <s v="PENSIONES"/>
    <s v="Nación"/>
    <x v="0"/>
    <s v="CSF"/>
    <n v="773800"/>
    <n v="0"/>
    <n v="773800"/>
    <n v="0"/>
    <s v="APORTES PATRONALES MES DE ABRIL DE 2020"/>
    <s v="1620"/>
    <s v="2920"/>
    <s v="-0"/>
    <s v="14220, 14320, 14420, 14520, 14620, 14720, 14820, 14920, 15020, 15120, 15220, 15320, 15420"/>
    <s v="102586420, 102586520, 102586620, 102586720, 102586820, 102586920, 102587020, 102587120, 102587220, 102587320, 102587420, 102587520, 102587620"/>
    <s v="-0"/>
    <x v="0"/>
    <x v="13"/>
  </r>
  <r>
    <s v="1620"/>
    <s v="2020-04-27 00:00:00"/>
    <s v="2020-04-27 12:14:00"/>
    <s v="Gasto"/>
    <s v="Con Compromiso"/>
    <s v="011"/>
    <x v="9"/>
    <x v="14"/>
    <s v="APORTES AL ICBF"/>
    <s v="Nación"/>
    <x v="0"/>
    <s v="CSF"/>
    <n v="1223100"/>
    <n v="0"/>
    <n v="1223100"/>
    <n v="0"/>
    <s v="APORTES PATRONALES MES DE ABRIL DE 2020"/>
    <s v="1620"/>
    <s v="2920"/>
    <s v="-0"/>
    <s v="14220, 14320, 14420, 14520, 14620, 14720, 14820, 14920, 15020, 15120, 15220, 15320, 15420"/>
    <s v="102586420, 102586520, 102586620, 102586720, 102586820, 102586920, 102587020, 102587120, 102587220, 102587320, 102587420, 102587520, 102587620"/>
    <s v="-0"/>
    <x v="0"/>
    <x v="13"/>
  </r>
  <r>
    <s v="1620"/>
    <s v="2020-04-27 00:00:00"/>
    <s v="2020-04-27 12:14:00"/>
    <s v="Gasto"/>
    <s v="Con Compromiso"/>
    <s v="011"/>
    <x v="9"/>
    <x v="12"/>
    <s v="APORTES AL SENA"/>
    <s v="Nación"/>
    <x v="0"/>
    <s v="CSF"/>
    <n v="815300"/>
    <n v="0"/>
    <n v="815300"/>
    <n v="0"/>
    <s v="APORTES PATRONALES MES DE ABRIL DE 2020"/>
    <s v="1620"/>
    <s v="2920"/>
    <s v="-0"/>
    <s v="14220, 14320, 14420, 14520, 14620, 14720, 14820, 14920, 15020, 15120, 15220, 15320, 15420"/>
    <s v="102586420, 102586520, 102586620, 102586720, 102586820, 102586920, 102587020, 102587120, 102587220, 102587320, 102587420, 102587520, 102587620"/>
    <s v="-0"/>
    <x v="0"/>
    <x v="13"/>
  </r>
  <r>
    <s v="1620"/>
    <s v="2020-04-27 00:00:00"/>
    <s v="2020-04-27 12:14:00"/>
    <s v="Gasto"/>
    <s v="Con Compromiso"/>
    <s v="011"/>
    <x v="9"/>
    <x v="15"/>
    <s v="APORTES GENERALES AL SISTEMA DE RIESGOS LABORALES"/>
    <s v="Nación"/>
    <x v="0"/>
    <s v="CSF"/>
    <n v="412700"/>
    <n v="0"/>
    <n v="412700"/>
    <n v="0"/>
    <s v="APORTES PATRONALES MES DE ABRIL DE 2020"/>
    <s v="1620"/>
    <s v="2920"/>
    <s v="-0"/>
    <s v="14220, 14320, 14420, 14520, 14620, 14720, 14820, 14920, 15020, 15120, 15220, 15320, 15420"/>
    <s v="102586420, 102586520, 102586620, 102586720, 102586820, 102586920, 102587020, 102587120, 102587220, 102587320, 102587420, 102587520, 102587620"/>
    <s v="-0"/>
    <x v="0"/>
    <x v="13"/>
  </r>
  <r>
    <s v="1720"/>
    <s v="2020-05-12 00:00:00"/>
    <s v="2020-05-12 08:36:00"/>
    <s v="Gasto"/>
    <s v="Con Compromiso"/>
    <s v="0200"/>
    <x v="9"/>
    <x v="27"/>
    <s v="ADQUISICIÓN DE BIENES Y SERVICIOS - SEDES MANTENIDAS - FORTALECIMIENTO DE LA INFRAESTRUCTURA FÍSICA DEL IGAC A NIVEL  NACIONAL"/>
    <s v="Nación"/>
    <x v="0"/>
    <s v="CSF"/>
    <n v="960000"/>
    <n v="0"/>
    <n v="960000"/>
    <n v="0"/>
    <s v="ADQUISION E INSTALACION DE DIVISIONES EN VIDRIO LAMINADO PARA EL AREA DE ATENCION AL CLIENTE."/>
    <s v="1720"/>
    <s v="3820"/>
    <s v="6720"/>
    <s v="27320"/>
    <s v="194611320"/>
    <s v="-0"/>
    <x v="1"/>
    <x v="3"/>
  </r>
  <r>
    <s v="1820"/>
    <s v="2020-05-12 00:00:00"/>
    <s v="2020-05-12 09:04:00"/>
    <s v="Gasto"/>
    <s v="Con Compromiso"/>
    <s v="011"/>
    <x v="9"/>
    <x v="12"/>
    <s v="APORTES AL SENA"/>
    <s v="Nación"/>
    <x v="0"/>
    <s v="CSF"/>
    <n v="66300"/>
    <n v="0"/>
    <n v="66300"/>
    <n v="0"/>
    <s v="RETROACTIVOS APORTES 2020"/>
    <s v="1820"/>
    <s v="3020"/>
    <s v="-0"/>
    <s v="16320, 16420, 16520, 16620, 16720, 16820, 16920, 17020, 17120, 17220, 17320, 17420"/>
    <s v="116685720, 116685820, 116685920, 116686020, 116686120, 116686220, 116686320, 116686420, 116686520, 116686620, 116686720, 116686820"/>
    <s v="-0"/>
    <x v="0"/>
    <x v="13"/>
  </r>
  <r>
    <s v="1820"/>
    <s v="2020-05-12 00:00:00"/>
    <s v="2020-05-12 09:04:00"/>
    <s v="Gasto"/>
    <s v="Con Compromiso"/>
    <s v="011"/>
    <x v="9"/>
    <x v="13"/>
    <s v="SALUD"/>
    <s v="Nación"/>
    <x v="0"/>
    <s v="CSF"/>
    <n v="268000"/>
    <n v="0"/>
    <n v="268000"/>
    <n v="0"/>
    <s v="RETROACTIVOS APORTES 2020"/>
    <s v="1820"/>
    <s v="3020"/>
    <s v="-0"/>
    <s v="16320, 16420, 16520, 16620, 16720, 16820, 16920, 17020, 17120, 17220, 17320, 17420"/>
    <s v="116685720, 116685820, 116685920, 116686020, 116686120, 116686220, 116686320, 116686420, 116686520, 116686620, 116686720, 116686820"/>
    <s v="-0"/>
    <x v="0"/>
    <x v="13"/>
  </r>
  <r>
    <s v="1820"/>
    <s v="2020-05-12 00:00:00"/>
    <s v="2020-05-12 09:04:00"/>
    <s v="Gasto"/>
    <s v="Con Compromiso"/>
    <s v="011"/>
    <x v="9"/>
    <x v="15"/>
    <s v="APORTES GENERALES AL SISTEMA DE RIESGOS LABORALES"/>
    <s v="Nación"/>
    <x v="0"/>
    <s v="CSF"/>
    <n v="37900"/>
    <n v="0"/>
    <n v="37900"/>
    <n v="0"/>
    <s v="RETROACTIVOS APORTES 2020"/>
    <s v="1820"/>
    <s v="3020"/>
    <s v="-0"/>
    <s v="16320, 16420, 16520, 16620, 16720, 16820, 16920, 17020, 17120, 17220, 17320, 17420"/>
    <s v="116685720, 116685820, 116685920, 116686020, 116686120, 116686220, 116686320, 116686420, 116686520, 116686620, 116686720, 116686820"/>
    <s v="-0"/>
    <x v="0"/>
    <x v="13"/>
  </r>
  <r>
    <s v="1820"/>
    <s v="2020-05-12 00:00:00"/>
    <s v="2020-05-12 09:04:00"/>
    <s v="Gasto"/>
    <s v="Con Compromiso"/>
    <s v="011"/>
    <x v="9"/>
    <x v="14"/>
    <s v="APORTES AL ICBF"/>
    <s v="Nación"/>
    <x v="0"/>
    <s v="CSF"/>
    <n v="98400"/>
    <n v="0"/>
    <n v="98400"/>
    <n v="0"/>
    <s v="RETROACTIVOS APORTES 2020"/>
    <s v="1820"/>
    <s v="3020"/>
    <s v="-0"/>
    <s v="16320, 16420, 16520, 16620, 16720, 16820, 16920, 17020, 17120, 17220, 17320, 17420"/>
    <s v="116685720, 116685820, 116685920, 116686020, 116686120, 116686220, 116686320, 116686420, 116686520, 116686620, 116686720, 116686820"/>
    <s v="-0"/>
    <x v="0"/>
    <x v="13"/>
  </r>
  <r>
    <s v="1820"/>
    <s v="2020-05-12 00:00:00"/>
    <s v="2020-05-12 09:04:00"/>
    <s v="Gasto"/>
    <s v="Con Compromiso"/>
    <s v="011"/>
    <x v="9"/>
    <x v="11"/>
    <s v="PENSIONES"/>
    <s v="Nación"/>
    <x v="0"/>
    <s v="CSF"/>
    <n v="377600"/>
    <n v="0"/>
    <n v="377600"/>
    <n v="0"/>
    <s v="RETROACTIVOS APORTES 2020"/>
    <s v="1820"/>
    <s v="3020"/>
    <s v="-0"/>
    <s v="16320, 16420, 16520, 16620, 16720, 16820, 16920, 17020, 17120, 17220, 17320, 17420"/>
    <s v="116685720, 116685820, 116685920, 116686020, 116686120, 116686220, 116686320, 116686420, 116686520, 116686620, 116686720, 116686820"/>
    <s v="-0"/>
    <x v="0"/>
    <x v="13"/>
  </r>
  <r>
    <s v="1820"/>
    <s v="2020-05-12 00:00:00"/>
    <s v="2020-05-12 09:04:00"/>
    <s v="Gasto"/>
    <s v="Con Compromiso"/>
    <s v="011"/>
    <x v="9"/>
    <x v="16"/>
    <s v="CAJAS DE COMPENSACIÓN FAMILIAR"/>
    <s v="Nación"/>
    <x v="0"/>
    <s v="CSF"/>
    <n v="132100"/>
    <n v="0"/>
    <n v="132100"/>
    <n v="0"/>
    <s v="RETROACTIVOS APORTES 2020"/>
    <s v="1820"/>
    <s v="3020"/>
    <s v="-0"/>
    <s v="16320, 16420, 16520, 16620, 16720, 16820, 16920, 17020, 17120, 17220, 17320, 17420"/>
    <s v="116685720, 116685820, 116685920, 116686020, 116686120, 116686220, 116686320, 116686420, 116686520, 116686620, 116686720, 116686820"/>
    <s v="-0"/>
    <x v="0"/>
    <x v="13"/>
  </r>
  <r>
    <s v="1920"/>
    <s v="2020-05-21 00:00:00"/>
    <s v="2020-05-21 08:50:00"/>
    <s v="Gasto"/>
    <s v="Con Compromiso"/>
    <s v="011"/>
    <x v="9"/>
    <x v="8"/>
    <s v="SUELDO BÁSICO"/>
    <s v="Nación"/>
    <x v="0"/>
    <s v="CSF"/>
    <n v="27975544"/>
    <n v="0"/>
    <n v="27975544"/>
    <n v="0"/>
    <s v="NOMINA MES DE MAYO DE 2020"/>
    <s v="1920"/>
    <s v="3220, 3320"/>
    <s v="-0"/>
    <s v="19220, 19320, 19420, 19520, 19620, 19720, 19820, 19920, 20020, 20120, 20220, 20320, 20420, 20520, 20620, 20720"/>
    <s v="125565320, 125565420, 125565520, 125565620, 125565720, 125565820, 125565920, 125566020, 125566120, 125566220, 125566320, 125566420, 125566520, 125566620, 125566720, 125576520"/>
    <s v="-0"/>
    <x v="0"/>
    <x v="13"/>
  </r>
  <r>
    <s v="1920"/>
    <s v="2020-05-21 00:00:00"/>
    <s v="2020-05-21 08:50:00"/>
    <s v="Gasto"/>
    <s v="Con Compromiso"/>
    <s v="011"/>
    <x v="9"/>
    <x v="5"/>
    <s v="PRIMA TÉCNICA NO SALARIAL"/>
    <s v="Nación"/>
    <x v="0"/>
    <s v="CSF"/>
    <n v="2354967"/>
    <n v="0"/>
    <n v="2354967"/>
    <n v="0"/>
    <s v="NOMINA MES DE MAYO DE 2020"/>
    <s v="1920"/>
    <s v="3220, 3320"/>
    <s v="-0"/>
    <s v="19220, 19320, 19420, 19520, 19620, 19720, 19820, 19920, 20020, 20120, 20220, 20320, 20420, 20520, 20620, 20720"/>
    <s v="125565320, 125565420, 125565520, 125565620, 125565720, 125565820, 125565920, 125566020, 125566120, 125566220, 125566320, 125566420, 125566520, 125566620, 125566720, 125576520"/>
    <s v="-0"/>
    <x v="0"/>
    <x v="13"/>
  </r>
  <r>
    <s v="1920"/>
    <s v="2020-05-21 00:00:00"/>
    <s v="2020-05-21 08:50:00"/>
    <s v="Gasto"/>
    <s v="Con Compromiso"/>
    <s v="011"/>
    <x v="9"/>
    <x v="9"/>
    <s v="BONIFICACIÓN POR SERVICIOS PRESTADOS"/>
    <s v="Nación"/>
    <x v="0"/>
    <s v="CSF"/>
    <n v="952666"/>
    <n v="0"/>
    <n v="952666"/>
    <n v="0"/>
    <s v="NOMINA MES DE MAYO DE 2020"/>
    <s v="1920"/>
    <s v="3220, 3320"/>
    <s v="-0"/>
    <s v="19220, 19320, 19420, 19520, 19620, 19720, 19820, 19920, 20020, 20120, 20220, 20320, 20420, 20520, 20620, 20720"/>
    <s v="125565320, 125565420, 125565520, 125565620, 125565720, 125565820, 125565920, 125566020, 125566120, 125566220, 125566320, 125566420, 125566520, 125566620, 125566720, 125576520"/>
    <s v="-0"/>
    <x v="0"/>
    <x v="13"/>
  </r>
  <r>
    <s v="1920"/>
    <s v="2020-05-21 00:00:00"/>
    <s v="2020-05-21 08:50:00"/>
    <s v="Gasto"/>
    <s v="Con Compromiso"/>
    <s v="011"/>
    <x v="9"/>
    <x v="3"/>
    <s v="AUXILIO DE TRANSPORTE"/>
    <s v="Nación"/>
    <x v="0"/>
    <s v="CSF"/>
    <n v="822832"/>
    <n v="0"/>
    <n v="822832"/>
    <n v="0"/>
    <s v="NOMINA MES DE MAYO DE 2020"/>
    <s v="1920"/>
    <s v="3220, 3320"/>
    <s v="-0"/>
    <s v="19220, 19320, 19420, 19520, 19620, 19720, 19820, 19920, 20020, 20120, 20220, 20320, 20420, 20520, 20620, 20720"/>
    <s v="125565320, 125565420, 125565520, 125565620, 125565720, 125565820, 125565920, 125566020, 125566120, 125566220, 125566320, 125566420, 125566520, 125566620, 125566720, 125576520"/>
    <s v="-0"/>
    <x v="0"/>
    <x v="13"/>
  </r>
  <r>
    <s v="1920"/>
    <s v="2020-05-21 00:00:00"/>
    <s v="2020-05-21 08:50:00"/>
    <s v="Gasto"/>
    <s v="Con Compromiso"/>
    <s v="011"/>
    <x v="9"/>
    <x v="6"/>
    <s v="SUBSIDIO DE ALIMENTACIÓN"/>
    <s v="Nación"/>
    <x v="0"/>
    <s v="CSF"/>
    <n v="594882"/>
    <n v="0"/>
    <n v="594882"/>
    <n v="0"/>
    <s v="NOMINA MES DE MAYO DE 2020"/>
    <s v="1920"/>
    <s v="3220, 3320"/>
    <s v="-0"/>
    <s v="19220, 19320, 19420, 19520, 19620, 19720, 19820, 19920, 20020, 20120, 20220, 20320, 20420, 20520, 20620, 20720"/>
    <s v="125565320, 125565420, 125565520, 125565620, 125565720, 125565820, 125565920, 125566020, 125566120, 125566220, 125566320, 125566420, 125566520, 125566620, 125566720, 125576520"/>
    <s v="-0"/>
    <x v="0"/>
    <x v="13"/>
  </r>
  <r>
    <s v="2020"/>
    <s v="2020-05-21 00:00:00"/>
    <s v="2020-05-21 08:52:00"/>
    <s v="Gasto"/>
    <s v="Con Compromiso"/>
    <s v="011"/>
    <x v="9"/>
    <x v="11"/>
    <s v="PENSIONES"/>
    <s v="Nación"/>
    <x v="0"/>
    <s v="CSF"/>
    <n v="3991700"/>
    <n v="0"/>
    <n v="3991700"/>
    <n v="0"/>
    <s v="APORTES PATRONALES NOMINA MES DE MAYO DE 2020"/>
    <s v="2020"/>
    <s v="3120"/>
    <s v="-0"/>
    <s v="17920, 18020, 18120, 18220, 18320, 18420, 18520, 18620, 18720, 18820, 18920, 19020, 19120"/>
    <s v="125564020, 125564120, 125564220, 125564320, 125564420, 125564520, 125564620, 125564720, 125564820, 125564920, 125565020, 125565120, 125565220"/>
    <s v="-0"/>
    <x v="0"/>
    <x v="13"/>
  </r>
  <r>
    <s v="2020"/>
    <s v="2020-05-21 00:00:00"/>
    <s v="2020-05-21 08:52:00"/>
    <s v="Gasto"/>
    <s v="Con Compromiso"/>
    <s v="011"/>
    <x v="9"/>
    <x v="16"/>
    <s v="CAJAS DE COMPENSACIÓN FAMILIAR"/>
    <s v="Nación"/>
    <x v="0"/>
    <s v="CSF"/>
    <n v="1388100"/>
    <n v="0"/>
    <n v="1388100"/>
    <n v="0"/>
    <s v="APORTES PATRONALES NOMINA MES DE MAYO DE 2020"/>
    <s v="2020"/>
    <s v="3120"/>
    <s v="-0"/>
    <s v="17920, 18020, 18120, 18220, 18320, 18420, 18520, 18620, 18720, 18820, 18920, 19020, 19120"/>
    <s v="125564020, 125564120, 125564220, 125564320, 125564420, 125564520, 125564620, 125564720, 125564820, 125564920, 125565020, 125565120, 125565220"/>
    <s v="-0"/>
    <x v="0"/>
    <x v="13"/>
  </r>
  <r>
    <s v="2020"/>
    <s v="2020-05-21 00:00:00"/>
    <s v="2020-05-21 08:52:00"/>
    <s v="Gasto"/>
    <s v="Con Compromiso"/>
    <s v="011"/>
    <x v="9"/>
    <x v="12"/>
    <s v="APORTES AL SENA"/>
    <s v="Nación"/>
    <x v="0"/>
    <s v="CSF"/>
    <n v="694200"/>
    <n v="0"/>
    <n v="694200"/>
    <n v="0"/>
    <s v="APORTES PATRONALES NOMINA MES DE MAYO DE 2020"/>
    <s v="2020"/>
    <s v="3120"/>
    <s v="-0"/>
    <s v="17920, 18020, 18120, 18220, 18320, 18420, 18520, 18620, 18720, 18820, 18920, 19020, 19120"/>
    <s v="125564020, 125564120, 125564220, 125564320, 125564420, 125564520, 125564620, 125564720, 125564820, 125564920, 125565020, 125565120, 125565220"/>
    <s v="-0"/>
    <x v="0"/>
    <x v="13"/>
  </r>
  <r>
    <s v="2020"/>
    <s v="2020-05-21 00:00:00"/>
    <s v="2020-05-21 08:52:00"/>
    <s v="Gasto"/>
    <s v="Con Compromiso"/>
    <s v="011"/>
    <x v="9"/>
    <x v="13"/>
    <s v="SALUD"/>
    <s v="Nación"/>
    <x v="0"/>
    <s v="CSF"/>
    <n v="2827900"/>
    <n v="0"/>
    <n v="2827900"/>
    <n v="0"/>
    <s v="APORTES PATRONALES NOMINA MES DE MAYO DE 2020"/>
    <s v="2020"/>
    <s v="3120"/>
    <s v="-0"/>
    <s v="17920, 18020, 18120, 18220, 18320, 18420, 18520, 18620, 18720, 18820, 18920, 19020, 19120"/>
    <s v="125564020, 125564120, 125564220, 125564320, 125564420, 125564520, 125564620, 125564720, 125564820, 125564920, 125565020, 125565120, 125565220"/>
    <s v="-0"/>
    <x v="0"/>
    <x v="13"/>
  </r>
  <r>
    <s v="2020"/>
    <s v="2020-05-21 00:00:00"/>
    <s v="2020-05-21 08:52:00"/>
    <s v="Gasto"/>
    <s v="Con Compromiso"/>
    <s v="011"/>
    <x v="9"/>
    <x v="15"/>
    <s v="APORTES GENERALES AL SISTEMA DE RIESGOS LABORALES"/>
    <s v="Nación"/>
    <x v="0"/>
    <s v="CSF"/>
    <n v="424400"/>
    <n v="0"/>
    <n v="424400"/>
    <n v="0"/>
    <s v="APORTES PATRONALES NOMINA MES DE MAYO DE 2020"/>
    <s v="2020"/>
    <s v="3120"/>
    <s v="-0"/>
    <s v="17920, 18020, 18120, 18220, 18320, 18420, 18520, 18620, 18720, 18820, 18920, 19020, 19120"/>
    <s v="125564020, 125564120, 125564220, 125564320, 125564420, 125564520, 125564620, 125564720, 125564820, 125564920, 125565020, 125565120, 125565220"/>
    <s v="-0"/>
    <x v="0"/>
    <x v="13"/>
  </r>
  <r>
    <s v="2020"/>
    <s v="2020-05-21 00:00:00"/>
    <s v="2020-05-21 08:52:00"/>
    <s v="Gasto"/>
    <s v="Con Compromiso"/>
    <s v="011"/>
    <x v="9"/>
    <x v="14"/>
    <s v="APORTES AL ICBF"/>
    <s v="Nación"/>
    <x v="0"/>
    <s v="CSF"/>
    <n v="1041400"/>
    <n v="0"/>
    <n v="1041400"/>
    <n v="0"/>
    <s v="APORTES PATRONALES NOMINA MES DE MAYO DE 2020"/>
    <s v="2020"/>
    <s v="3120"/>
    <s v="-0"/>
    <s v="17920, 18020, 18120, 18220, 18320, 18420, 18520, 18620, 18720, 18820, 18920, 19020, 19120"/>
    <s v="125564020, 125564120, 125564220, 125564320, 125564420, 125564520, 125564620, 125564720, 125564820, 125564920, 125565020, 125565120, 125565220"/>
    <s v="-0"/>
    <x v="0"/>
    <x v="13"/>
  </r>
  <r>
    <s v="2120"/>
    <s v="2020-06-03 00:00:00"/>
    <s v="2020-06-03 17:02:00"/>
    <s v="Gasto"/>
    <s v="Con Compromiso"/>
    <s v="011"/>
    <x v="9"/>
    <x v="26"/>
    <s v="PRIMA DE SERVICIO"/>
    <s v="Nación"/>
    <x v="0"/>
    <s v="CSF"/>
    <n v="35625170"/>
    <n v="0"/>
    <n v="35625170"/>
    <n v="0"/>
    <s v="PRIMA DE SERVICIOS 2020 DT GUAJIRA"/>
    <s v="2120"/>
    <s v="3420"/>
    <s v="-0"/>
    <s v="21420, 21520, 21620, 21720, 21820, 21920, 22020, 22120, 22220, 22320, 22420, 22520, 22620, 22720, 22820"/>
    <s v="139471320, 139471420, 139471520, 139471620, 139471720, 139471820, 139472020, 139472120, 139472220, 139472320, 139472420, 139472520, 139472720, 139472820, 139473020"/>
    <s v="-0"/>
    <x v="0"/>
    <x v="13"/>
  </r>
  <r>
    <s v="2220"/>
    <s v="2020-06-19 00:00:00"/>
    <s v="2020-06-19 12:18:00"/>
    <s v="Gasto"/>
    <s v="Con Compromiso"/>
    <s v="011"/>
    <x v="9"/>
    <x v="9"/>
    <s v="BONIFICACIÓN POR SERVICIOS PRESTADOS"/>
    <s v="Nación"/>
    <x v="0"/>
    <s v="CSF"/>
    <n v="1648477"/>
    <n v="0"/>
    <n v="1648477"/>
    <n v="0"/>
    <s v="NOMINA MES DE JUNIO DE 2020"/>
    <s v="2220"/>
    <s v="3520, 3620"/>
    <s v="-0"/>
    <s v="23320, 23420, 23520, 23620, 23720, 23820, 23920, 24020, 24120, 24220, 24320, 24420, 24520, 24620, 24720, 24820"/>
    <s v="156462220, 156462320, 156462420, 156462520, 156462620, 156462720, 156462820, 156462920, 156463020, 156463120, 156463220, 156463320, 156463420, 156463520, 156463620, 156468220"/>
    <s v="-0"/>
    <x v="0"/>
    <x v="13"/>
  </r>
  <r>
    <s v="2220"/>
    <s v="2020-06-19 00:00:00"/>
    <s v="2020-06-19 12:18:00"/>
    <s v="Gasto"/>
    <s v="Con Compromiso"/>
    <s v="011"/>
    <x v="9"/>
    <x v="8"/>
    <s v="SUELDO BÁSICO"/>
    <s v="Nación"/>
    <x v="0"/>
    <s v="CSF"/>
    <n v="32312224"/>
    <n v="0"/>
    <n v="32312224"/>
    <n v="0"/>
    <s v="NOMINA MES DE JUNIO DE 2020"/>
    <s v="2220"/>
    <s v="3520, 3620"/>
    <s v="-0"/>
    <s v="23320, 23420, 23520, 23620, 23720, 23820, 23920, 24020, 24120, 24220, 24320, 24420, 24520, 24620, 24720, 24820"/>
    <s v="156462220, 156462320, 156462420, 156462520, 156462620, 156462720, 156462820, 156462920, 156463020, 156463120, 156463220, 156463320, 156463420, 156463520, 156463620, 156468220"/>
    <s v="-0"/>
    <x v="0"/>
    <x v="13"/>
  </r>
  <r>
    <s v="2220"/>
    <s v="2020-06-19 00:00:00"/>
    <s v="2020-06-19 12:18:00"/>
    <s v="Gasto"/>
    <s v="Con Compromiso"/>
    <s v="011"/>
    <x v="9"/>
    <x v="5"/>
    <s v="PRIMA TÉCNICA NO SALARIAL"/>
    <s v="Nación"/>
    <x v="0"/>
    <s v="CSF"/>
    <n v="2354967"/>
    <n v="0"/>
    <n v="2354967"/>
    <n v="0"/>
    <s v="NOMINA MES DE JUNIO DE 2020"/>
    <s v="2220"/>
    <s v="3520, 3620"/>
    <s v="-0"/>
    <s v="23320, 23420, 23520, 23620, 23720, 23820, 23920, 24020, 24120, 24220, 24320, 24420, 24520, 24620, 24720, 24820"/>
    <s v="156462220, 156462320, 156462420, 156462520, 156462620, 156462720, 156462820, 156462920, 156463020, 156463120, 156463220, 156463320, 156463420, 156463520, 156463620, 156468220"/>
    <s v="-0"/>
    <x v="0"/>
    <x v="13"/>
  </r>
  <r>
    <s v="2220"/>
    <s v="2020-06-19 00:00:00"/>
    <s v="2020-06-19 12:18:00"/>
    <s v="Gasto"/>
    <s v="Con Compromiso"/>
    <s v="011"/>
    <x v="9"/>
    <x v="6"/>
    <s v="SUBSIDIO DE ALIMENTACIÓN"/>
    <s v="Nación"/>
    <x v="0"/>
    <s v="CSF"/>
    <n v="594882"/>
    <n v="0"/>
    <n v="594882"/>
    <n v="0"/>
    <s v="NOMINA MES DE JUNIO DE 2020"/>
    <s v="2220"/>
    <s v="3520, 3620"/>
    <s v="-0"/>
    <s v="23320, 23420, 23520, 23620, 23720, 23820, 23920, 24020, 24120, 24220, 24320, 24420, 24520, 24620, 24720, 24820"/>
    <s v="156462220, 156462320, 156462420, 156462520, 156462620, 156462720, 156462820, 156462920, 156463020, 156463120, 156463220, 156463320, 156463420, 156463520, 156463620, 156468220"/>
    <s v="-0"/>
    <x v="0"/>
    <x v="13"/>
  </r>
  <r>
    <s v="2220"/>
    <s v="2020-06-19 00:00:00"/>
    <s v="2020-06-19 12:18:00"/>
    <s v="Gasto"/>
    <s v="Con Compromiso"/>
    <s v="011"/>
    <x v="9"/>
    <x v="3"/>
    <s v="AUXILIO DE TRANSPORTE"/>
    <s v="Nación"/>
    <x v="0"/>
    <s v="CSF"/>
    <n v="822832"/>
    <n v="0"/>
    <n v="822832"/>
    <n v="0"/>
    <s v="NOMINA MES DE JUNIO DE 2020"/>
    <s v="2220"/>
    <s v="3520, 3620"/>
    <s v="-0"/>
    <s v="23320, 23420, 23520, 23620, 23720, 23820, 23920, 24020, 24120, 24220, 24320, 24420, 24520, 24620, 24720, 24820"/>
    <s v="156462220, 156462320, 156462420, 156462520, 156462620, 156462720, 156462820, 156462920, 156463020, 156463120, 156463220, 156463320, 156463420, 156463520, 156463620, 156468220"/>
    <s v="-0"/>
    <x v="0"/>
    <x v="13"/>
  </r>
  <r>
    <s v="2320"/>
    <s v="2020-06-19 00:00:00"/>
    <s v="2020-06-19 12:20:00"/>
    <s v="Gasto"/>
    <s v="Con Compromiso"/>
    <s v="011"/>
    <x v="9"/>
    <x v="11"/>
    <s v="PENSIONES"/>
    <s v="Nación"/>
    <x v="0"/>
    <s v="CSF"/>
    <n v="4075200"/>
    <n v="0"/>
    <n v="4075200"/>
    <n v="0"/>
    <s v="APORTES PATRONALES NOMINA MES DE JUNIO DE 2020"/>
    <s v="2320"/>
    <s v="3720"/>
    <s v="-0"/>
    <s v="24920, 25020, 25120, 25220, 25320, 25420, 25520, 25620, 25720, 25820, 25920, 26020, 26120"/>
    <s v="156578820, 156578920, 156579020, 156579120, 156579220, 156579320, 156579420, 156579520, 156579620, 156579720, 156579820, 156579920, 156580020"/>
    <s v="-0"/>
    <x v="0"/>
    <x v="13"/>
  </r>
  <r>
    <s v="2320"/>
    <s v="2020-06-19 00:00:00"/>
    <s v="2020-06-19 12:20:00"/>
    <s v="Gasto"/>
    <s v="Con Compromiso"/>
    <s v="011"/>
    <x v="9"/>
    <x v="13"/>
    <s v="SALUD"/>
    <s v="Nación"/>
    <x v="0"/>
    <s v="CSF"/>
    <n v="2887100"/>
    <n v="0"/>
    <n v="2887100"/>
    <n v="0"/>
    <s v="APORTES PATRONALES NOMINA MES DE JUNIO DE 2020"/>
    <s v="2320"/>
    <s v="3720"/>
    <s v="-0"/>
    <s v="24920, 25020, 25120, 25220, 25320, 25420, 25520, 25620, 25720, 25820, 25920, 26020, 26120"/>
    <s v="156578820, 156578920, 156579020, 156579120, 156579220, 156579320, 156579420, 156579520, 156579620, 156579720, 156579820, 156579920, 156580020"/>
    <s v="-0"/>
    <x v="0"/>
    <x v="13"/>
  </r>
  <r>
    <s v="2320"/>
    <s v="2020-06-19 00:00:00"/>
    <s v="2020-06-19 12:20:00"/>
    <s v="Gasto"/>
    <s v="Con Compromiso"/>
    <s v="011"/>
    <x v="9"/>
    <x v="12"/>
    <s v="APORTES AL SENA"/>
    <s v="Nación"/>
    <x v="0"/>
    <s v="CSF"/>
    <n v="1420900"/>
    <n v="0"/>
    <n v="1420900"/>
    <n v="0"/>
    <s v="APORTES PATRONALES NOMINA MES DE JUNIO DE 2020"/>
    <s v="2320"/>
    <s v="3720"/>
    <s v="-0"/>
    <s v="24920, 25020, 25120, 25220, 25320, 25420, 25520, 25620, 25720, 25820, 25920, 26020, 26120"/>
    <s v="156578820, 156578920, 156579020, 156579120, 156579220, 156579320, 156579420, 156579520, 156579620, 156579720, 156579820, 156579920, 156580020"/>
    <s v="-0"/>
    <x v="0"/>
    <x v="13"/>
  </r>
  <r>
    <s v="2320"/>
    <s v="2020-06-19 00:00:00"/>
    <s v="2020-06-19 12:20:00"/>
    <s v="Gasto"/>
    <s v="Con Compromiso"/>
    <s v="011"/>
    <x v="9"/>
    <x v="16"/>
    <s v="CAJAS DE COMPENSACIÓN FAMILIAR"/>
    <s v="Nación"/>
    <x v="0"/>
    <s v="CSF"/>
    <n v="2841000"/>
    <n v="0"/>
    <n v="2841000"/>
    <n v="0"/>
    <s v="APORTES PATRONALES NOMINA MES DE JUNIO DE 2020"/>
    <s v="2320"/>
    <s v="3720"/>
    <s v="-0"/>
    <s v="24920, 25020, 25120, 25220, 25320, 25420, 25520, 25620, 25720, 25820, 25920, 26020, 26120"/>
    <s v="156578820, 156578920, 156579020, 156579120, 156579220, 156579320, 156579420, 156579520, 156579620, 156579720, 156579820, 156579920, 156580020"/>
    <s v="-0"/>
    <x v="0"/>
    <x v="13"/>
  </r>
  <r>
    <s v="2320"/>
    <s v="2020-06-19 00:00:00"/>
    <s v="2020-06-19 12:20:00"/>
    <s v="Gasto"/>
    <s v="Con Compromiso"/>
    <s v="011"/>
    <x v="9"/>
    <x v="15"/>
    <s v="APORTES GENERALES AL SISTEMA DE RIESGOS LABORALES"/>
    <s v="Nación"/>
    <x v="0"/>
    <s v="CSF"/>
    <n v="455100"/>
    <n v="0"/>
    <n v="455100"/>
    <n v="0"/>
    <s v="APORTES PATRONALES NOMINA MES DE JUNIO DE 2020"/>
    <s v="2320"/>
    <s v="3720"/>
    <s v="-0"/>
    <s v="24920, 25020, 25120, 25220, 25320, 25420, 25520, 25620, 25720, 25820, 25920, 26020, 26120"/>
    <s v="156578820, 156578920, 156579020, 156579120, 156579220, 156579320, 156579420, 156579520, 156579620, 156579720, 156579820, 156579920, 156580020"/>
    <s v="-0"/>
    <x v="0"/>
    <x v="13"/>
  </r>
  <r>
    <s v="2320"/>
    <s v="2020-06-19 00:00:00"/>
    <s v="2020-06-19 12:20:00"/>
    <s v="Gasto"/>
    <s v="Con Compromiso"/>
    <s v="011"/>
    <x v="9"/>
    <x v="14"/>
    <s v="APORTES AL ICBF"/>
    <s v="Nación"/>
    <x v="0"/>
    <s v="CSF"/>
    <n v="2130700"/>
    <n v="0"/>
    <n v="2130700"/>
    <n v="0"/>
    <s v="APORTES PATRONALES NOMINA MES DE JUNIO DE 2020"/>
    <s v="2320"/>
    <s v="3720"/>
    <s v="-0"/>
    <s v="24920, 25020, 25120, 25220, 25320, 25420, 25520, 25620, 25720, 25820, 25920, 26020, 26120"/>
    <s v="156578820, 156578920, 156579020, 156579120, 156579220, 156579320, 156579420, 156579520, 156579620, 156579720, 156579820, 156579920, 156580020"/>
    <s v="-0"/>
    <x v="0"/>
    <x v="13"/>
  </r>
  <r>
    <s v="2420"/>
    <s v="2020-07-14 00:00:00"/>
    <s v="2020-07-14 11:31:00"/>
    <s v="Gasto"/>
    <s v="Con Compromiso"/>
    <s v="011"/>
    <x v="9"/>
    <x v="35"/>
    <s v="PRODUCTOS DE HORNOS DE COQUE; PRODUCTOS DE REFINACIÓN DE PETRÓLEO Y COMBUSTIBLE NUCLEAR"/>
    <s v="Nación"/>
    <x v="0"/>
    <s v="CSF"/>
    <n v="900000"/>
    <n v="0"/>
    <n v="900000"/>
    <n v="0"/>
    <s v="RECURSO 10 PARA COMPRA DE COMBUSTIBLES"/>
    <s v="2420"/>
    <s v="4420"/>
    <s v="9020"/>
    <s v="38320"/>
    <s v="272583620"/>
    <s v="-0"/>
    <x v="0"/>
    <x v="13"/>
  </r>
  <r>
    <s v="2520"/>
    <s v="2020-07-23 00:00:00"/>
    <s v="2020-07-23 09:51:00"/>
    <s v="Gasto"/>
    <s v="Con Compromiso"/>
    <s v="011"/>
    <x v="9"/>
    <x v="5"/>
    <s v="PRIMA TÉCNICA NO SALARIAL"/>
    <s v="Nación"/>
    <x v="0"/>
    <s v="CSF"/>
    <n v="2354967"/>
    <n v="0"/>
    <n v="2354967"/>
    <n v="0"/>
    <s v="NOMINA MES DE JULIO DE 2020"/>
    <s v="2520"/>
    <s v="3920"/>
    <s v="-0"/>
    <s v="27420, 27520, 27620, 27720, 27820, 27920, 28020, 28120, 28220, 28320, 28420, 28520, 28620, 28720, 28820"/>
    <s v="194615320, 194615420, 194615520, 194615620, 194615720, 194615820, 194615920, 194616020, 194616120, 194616220, 194616320, 194616420, 194616520, 194616620, 194616720"/>
    <s v="-0"/>
    <x v="0"/>
    <x v="13"/>
  </r>
  <r>
    <s v="2520"/>
    <s v="2020-07-23 00:00:00"/>
    <s v="2020-07-23 09:51:00"/>
    <s v="Gasto"/>
    <s v="Con Compromiso"/>
    <s v="011"/>
    <x v="9"/>
    <x v="6"/>
    <s v="SUBSIDIO DE ALIMENTACIÓN"/>
    <s v="Nación"/>
    <x v="0"/>
    <s v="CSF"/>
    <n v="592679"/>
    <n v="0"/>
    <n v="592679"/>
    <n v="0"/>
    <s v="NOMINA MES DE JULIO DE 2020"/>
    <s v="2520"/>
    <s v="3920"/>
    <s v="-0"/>
    <s v="27420, 27520, 27620, 27720, 27820, 27920, 28020, 28120, 28220, 28320, 28420, 28520, 28620, 28720, 28820"/>
    <s v="194615320, 194615420, 194615520, 194615620, 194615720, 194615820, 194615920, 194616020, 194616120, 194616220, 194616320, 194616420, 194616520, 194616620, 194616720"/>
    <s v="-0"/>
    <x v="0"/>
    <x v="13"/>
  </r>
  <r>
    <s v="2520"/>
    <s v="2020-07-23 00:00:00"/>
    <s v="2020-07-23 09:51:00"/>
    <s v="Gasto"/>
    <s v="Con Compromiso"/>
    <s v="011"/>
    <x v="9"/>
    <x v="28"/>
    <s v="AUXILIO DE CONECTIVIDAD DIGITAL"/>
    <s v="Nación"/>
    <x v="0"/>
    <s v="CSF"/>
    <n v="819404"/>
    <n v="0"/>
    <n v="819404"/>
    <n v="0"/>
    <s v="NOMINA MES DE JULIO DE 2020"/>
    <s v="2520"/>
    <s v="3920"/>
    <s v="-0"/>
    <s v="27420, 27520, 27620, 27720, 27820, 27920, 28020, 28120, 28220, 28320, 28420, 28520, 28620, 28720, 28820"/>
    <s v="194615320, 194615420, 194615520, 194615620, 194615720, 194615820, 194615920, 194616020, 194616120, 194616220, 194616320, 194616420, 194616520, 194616620, 194616720"/>
    <s v="-0"/>
    <x v="0"/>
    <x v="13"/>
  </r>
  <r>
    <s v="2520"/>
    <s v="2020-07-23 00:00:00"/>
    <s v="2020-07-23 09:51:00"/>
    <s v="Gasto"/>
    <s v="Con Compromiso"/>
    <s v="011"/>
    <x v="9"/>
    <x v="8"/>
    <s v="SUELDO BÁSICO"/>
    <s v="Nación"/>
    <x v="0"/>
    <s v="CSF"/>
    <n v="32307711"/>
    <n v="0"/>
    <n v="32307711"/>
    <n v="0"/>
    <s v="NOMINA MES DE JULIO DE 2020"/>
    <s v="2520"/>
    <s v="3920"/>
    <s v="-0"/>
    <s v="27420, 27520, 27620, 27720, 27820, 27920, 28020, 28120, 28220, 28320, 28420, 28520, 28620, 28720, 28820"/>
    <s v="194615320, 194615420, 194615520, 194615620, 194615720, 194615820, 194615920, 194616020, 194616120, 194616220, 194616320, 194616420, 194616520, 194616620, 194616720"/>
    <s v="-0"/>
    <x v="0"/>
    <x v="13"/>
  </r>
  <r>
    <s v="2620"/>
    <s v="2020-07-23 00:00:00"/>
    <s v="2020-07-23 09:54:00"/>
    <s v="Gasto"/>
    <s v="Con Compromiso"/>
    <s v="011"/>
    <x v="9"/>
    <x v="11"/>
    <s v="PENSIONES"/>
    <s v="Nación"/>
    <x v="0"/>
    <s v="CSF"/>
    <n v="3876900"/>
    <n v="0"/>
    <n v="3876900"/>
    <n v="0"/>
    <s v="APORTES PATRONALES MES DE JULIO DE 2020"/>
    <s v="2620"/>
    <s v="4020"/>
    <s v="-0"/>
    <s v="28920, 29020, 29120, 29220, 29320, 29420, 29520, 29620, 29720, 29820, 29920, 30020"/>
    <s v="194629220, 194629320, 194629420, 194629520, 194629620, 194629720, 194629820, 194629920, 194630020, 194630120, 194630220, 194630320"/>
    <s v="-0"/>
    <x v="0"/>
    <x v="13"/>
  </r>
  <r>
    <s v="2620"/>
    <s v="2020-07-23 00:00:00"/>
    <s v="2020-07-23 09:54:00"/>
    <s v="Gasto"/>
    <s v="Con Compromiso"/>
    <s v="011"/>
    <x v="9"/>
    <x v="13"/>
    <s v="SALUD"/>
    <s v="Nación"/>
    <x v="0"/>
    <s v="CSF"/>
    <n v="2746600"/>
    <n v="0"/>
    <n v="2746600"/>
    <n v="0"/>
    <s v="APORTES PATRONALES MES DE JULIO DE 2020"/>
    <s v="2620"/>
    <s v="4020"/>
    <s v="-0"/>
    <s v="28920, 29020, 29120, 29220, 29320, 29420, 29520, 29620, 29720, 29820, 29920, 30020"/>
    <s v="194629220, 194629320, 194629420, 194629520, 194629620, 194629720, 194629820, 194629920, 194630020, 194630120, 194630220, 194630320"/>
    <s v="-0"/>
    <x v="0"/>
    <x v="13"/>
  </r>
  <r>
    <s v="2620"/>
    <s v="2020-07-23 00:00:00"/>
    <s v="2020-07-23 09:54:00"/>
    <s v="Gasto"/>
    <s v="Con Compromiso"/>
    <s v="011"/>
    <x v="9"/>
    <x v="14"/>
    <s v="APORTES AL ICBF"/>
    <s v="Nación"/>
    <x v="0"/>
    <s v="CSF"/>
    <n v="1006800"/>
    <n v="0"/>
    <n v="1006800"/>
    <n v="0"/>
    <s v="APORTES PATRONALES MES DE JULIO DE 2020"/>
    <s v="2620"/>
    <s v="4020"/>
    <s v="-0"/>
    <s v="28920, 29020, 29120, 29220, 29320, 29420, 29520, 29620, 29720, 29820, 29920, 30020"/>
    <s v="194629220, 194629320, 194629420, 194629520, 194629620, 194629720, 194629820, 194629920, 194630020, 194630120, 194630220, 194630320"/>
    <s v="-0"/>
    <x v="0"/>
    <x v="13"/>
  </r>
  <r>
    <s v="2620"/>
    <s v="2020-07-23 00:00:00"/>
    <s v="2020-07-23 09:54:00"/>
    <s v="Gasto"/>
    <s v="Con Compromiso"/>
    <s v="011"/>
    <x v="9"/>
    <x v="12"/>
    <s v="APORTES AL SENA"/>
    <s v="Nación"/>
    <x v="0"/>
    <s v="CSF"/>
    <n v="671300"/>
    <n v="0"/>
    <n v="671300"/>
    <n v="0"/>
    <s v="APORTES PATRONALES MES DE JULIO DE 2020"/>
    <s v="2620"/>
    <s v="4020"/>
    <s v="-0"/>
    <s v="28920, 29020, 29120, 29220, 29320, 29420, 29520, 29620, 29720, 29820, 29920, 30020"/>
    <s v="194629220, 194629320, 194629420, 194629520, 194629620, 194629720, 194629820, 194629920, 194630020, 194630120, 194630220, 194630320"/>
    <s v="-0"/>
    <x v="0"/>
    <x v="13"/>
  </r>
  <r>
    <s v="2620"/>
    <s v="2020-07-23 00:00:00"/>
    <s v="2020-07-23 09:54:00"/>
    <s v="Gasto"/>
    <s v="Con Compromiso"/>
    <s v="011"/>
    <x v="9"/>
    <x v="16"/>
    <s v="CAJAS DE COMPENSACIÓN FAMILIAR"/>
    <s v="Nación"/>
    <x v="0"/>
    <s v="CSF"/>
    <n v="1342000"/>
    <n v="0"/>
    <n v="1342000"/>
    <n v="0"/>
    <s v="APORTES PATRONALES MES DE JULIO DE 2020"/>
    <s v="2620"/>
    <s v="4020"/>
    <s v="-0"/>
    <s v="28920, 29020, 29120, 29220, 29320, 29420, 29520, 29620, 29720, 29820, 29920, 30020"/>
    <s v="194629220, 194629320, 194629420, 194629520, 194629620, 194629720, 194629820, 194629920, 194630020, 194630120, 194630220, 194630320"/>
    <s v="-0"/>
    <x v="0"/>
    <x v="13"/>
  </r>
  <r>
    <s v="2620"/>
    <s v="2020-07-23 00:00:00"/>
    <s v="2020-07-23 09:54:00"/>
    <s v="Gasto"/>
    <s v="Con Compromiso"/>
    <s v="011"/>
    <x v="9"/>
    <x v="15"/>
    <s v="APORTES GENERALES AL SISTEMA DE RIESGOS LABORALES"/>
    <s v="Nación"/>
    <x v="0"/>
    <s v="CSF"/>
    <n v="442100"/>
    <n v="0"/>
    <n v="442100"/>
    <n v="0"/>
    <s v="APORTES PATRONALES MES DE JULIO DE 2020"/>
    <s v="2620"/>
    <s v="4020"/>
    <s v="-0"/>
    <s v="28920, 29020, 29120, 29220, 29320, 29420, 29520, 29620, 29720, 29820, 29920, 30020"/>
    <s v="194629220, 194629320, 194629420, 194629520, 194629620, 194629720, 194629820, 194629920, 194630020, 194630120, 194630220, 194630320"/>
    <s v="-0"/>
    <x v="0"/>
    <x v="13"/>
  </r>
  <r>
    <s v="2720"/>
    <s v="2020-08-19 00:00:00"/>
    <s v="2020-08-19 10:58:00"/>
    <s v="Gasto"/>
    <s v="Con Compromiso"/>
    <s v="011"/>
    <x v="9"/>
    <x v="6"/>
    <s v="SUBSIDIO DE ALIMENTACIÓN"/>
    <s v="Nación"/>
    <x v="0"/>
    <s v="CSF"/>
    <n v="594882"/>
    <n v="0"/>
    <n v="594882"/>
    <n v="0"/>
    <s v="NOMINA MES DE AGOSTO DE 2020"/>
    <s v="2720"/>
    <s v="4120, 4320"/>
    <s v="-0"/>
    <s v="31120, 31220, 31320, 31420, 31520, 31620, 31720, 31820, 31920, 32020, 32120, 32220, 32320, 32420, 32520, 33820, 33920, 34020"/>
    <s v="226130820, 226130920, 226131020, 226131120, 226131220, 226131320, 226131420, 226131520, 226131620, 226131720, 226131820, 226131920, 226132020, 226132120, 226132220, 226189820, 226189920, 226190020"/>
    <s v="-0"/>
    <x v="0"/>
    <x v="13"/>
  </r>
  <r>
    <s v="2720"/>
    <s v="2020-08-19 00:00:00"/>
    <s v="2020-08-19 10:58:00"/>
    <s v="Gasto"/>
    <s v="Con Compromiso"/>
    <s v="011"/>
    <x v="9"/>
    <x v="28"/>
    <s v="AUXILIO DE CONECTIVIDAD DIGITAL"/>
    <s v="Nación"/>
    <x v="0"/>
    <s v="CSF"/>
    <n v="822832"/>
    <n v="0"/>
    <n v="822832"/>
    <n v="0"/>
    <s v="NOMINA MES DE AGOSTO DE 2020"/>
    <s v="2720"/>
    <s v="4120, 4320"/>
    <s v="-0"/>
    <s v="31120, 31220, 31320, 31420, 31520, 31620, 31720, 31820, 31920, 32020, 32120, 32220, 32320, 32420, 32520, 33820, 33920, 34020"/>
    <s v="226130820, 226130920, 226131020, 226131120, 226131220, 226131320, 226131420, 226131520, 226131620, 226131720, 226131820, 226131920, 226132020, 226132120, 226132220, 226189820, 226189920, 226190020"/>
    <s v="-0"/>
    <x v="0"/>
    <x v="13"/>
  </r>
  <r>
    <s v="2720"/>
    <s v="2020-08-19 00:00:00"/>
    <s v="2020-08-19 10:58:00"/>
    <s v="Gasto"/>
    <s v="Con Compromiso"/>
    <s v="011"/>
    <x v="9"/>
    <x v="8"/>
    <s v="SUELDO BÁSICO"/>
    <s v="Nación"/>
    <x v="0"/>
    <s v="CSF"/>
    <n v="32312224"/>
    <n v="0"/>
    <n v="32312224"/>
    <n v="0"/>
    <s v="NOMINA MES DE AGOSTO DE 2020"/>
    <s v="2720"/>
    <s v="4120, 4320"/>
    <s v="-0"/>
    <s v="31120, 31220, 31320, 31420, 31520, 31620, 31720, 31820, 31920, 32020, 32120, 32220, 32320, 32420, 32520, 33820, 33920, 34020"/>
    <s v="226130820, 226130920, 226131020, 226131120, 226131220, 226131320, 226131420, 226131520, 226131620, 226131720, 226131820, 226131920, 226132020, 226132120, 226132220, 226189820, 226189920, 226190020"/>
    <s v="-0"/>
    <x v="0"/>
    <x v="13"/>
  </r>
  <r>
    <s v="2720"/>
    <s v="2020-08-19 00:00:00"/>
    <s v="2020-08-19 10:58:00"/>
    <s v="Gasto"/>
    <s v="Con Compromiso"/>
    <s v="011"/>
    <x v="9"/>
    <x v="5"/>
    <s v="PRIMA TÉCNICA NO SALARIAL"/>
    <s v="Nación"/>
    <x v="0"/>
    <s v="CSF"/>
    <n v="2354967"/>
    <n v="0"/>
    <n v="2354967"/>
    <n v="0"/>
    <s v="NOMINA MES DE AGOSTO DE 2020"/>
    <s v="2720"/>
    <s v="4120, 4320"/>
    <s v="-0"/>
    <s v="31120, 31220, 31320, 31420, 31520, 31620, 31720, 31820, 31920, 32020, 32120, 32220, 32320, 32420, 32520, 33820, 33920, 34020"/>
    <s v="226130820, 226130920, 226131020, 226131120, 226131220, 226131320, 226131420, 226131520, 226131620, 226131720, 226131820, 226131920, 226132020, 226132120, 226132220, 226189820, 226189920, 226190020"/>
    <s v="-0"/>
    <x v="0"/>
    <x v="13"/>
  </r>
  <r>
    <s v="2720"/>
    <s v="2020-08-19 00:00:00"/>
    <s v="2020-08-19 10:58:00"/>
    <s v="Gasto"/>
    <s v="Con Compromiso"/>
    <s v="011"/>
    <x v="9"/>
    <x v="9"/>
    <s v="BONIFICACIÓN POR SERVICIOS PRESTADOS"/>
    <s v="Nación"/>
    <x v="0"/>
    <s v="CSF"/>
    <n v="1553547"/>
    <n v="0"/>
    <n v="1553547"/>
    <n v="0"/>
    <s v="NOMINA MES DE AGOSTO DE 2020"/>
    <s v="2720"/>
    <s v="4120, 4320"/>
    <s v="-0"/>
    <s v="31120, 31220, 31320, 31420, 31520, 31620, 31720, 31820, 31920, 32020, 32120, 32220, 32320, 32420, 32520, 33820, 33920, 34020"/>
    <s v="226130820, 226130920, 226131020, 226131120, 226131220, 226131320, 226131420, 226131520, 226131620, 226131720, 226131820, 226131920, 226132020, 226132120, 226132220, 226189820, 226189920, 226190020"/>
    <s v="-0"/>
    <x v="0"/>
    <x v="13"/>
  </r>
  <r>
    <s v="2720"/>
    <s v="2020-08-19 00:00:00"/>
    <s v="2020-08-19 10:58:00"/>
    <s v="Gasto"/>
    <s v="Con Compromiso"/>
    <s v="011"/>
    <x v="9"/>
    <x v="10"/>
    <s v="SUELDO DE VACACIONES"/>
    <s v="Nación"/>
    <x v="0"/>
    <s v="CSF"/>
    <n v="1502434"/>
    <n v="0"/>
    <n v="1502434"/>
    <n v="0"/>
    <s v="NOMINA MES DE AGOSTO DE 2020"/>
    <s v="2720"/>
    <s v="4120, 4320"/>
    <s v="-0"/>
    <s v="31120, 31220, 31320, 31420, 31520, 31620, 31720, 31820, 31920, 32020, 32120, 32220, 32320, 32420, 32520, 33820, 33920, 34020"/>
    <s v="226130820, 226130920, 226131020, 226131120, 226131220, 226131320, 226131420, 226131520, 226131620, 226131720, 226131820, 226131920, 226132020, 226132120, 226132220, 226189820, 226189920, 226190020"/>
    <s v="-0"/>
    <x v="0"/>
    <x v="13"/>
  </r>
  <r>
    <s v="2720"/>
    <s v="2020-08-19 00:00:00"/>
    <s v="2020-08-19 10:58:00"/>
    <s v="Gasto"/>
    <s v="Con Compromiso"/>
    <s v="011"/>
    <x v="9"/>
    <x v="7"/>
    <s v="BONIFICACIÓN ESPECIAL DE RECREACIÓN"/>
    <s v="Nación"/>
    <x v="0"/>
    <s v="CSF"/>
    <n v="122449"/>
    <n v="0"/>
    <n v="122449"/>
    <n v="0"/>
    <s v="NOMINA MES DE AGOSTO DE 2020"/>
    <s v="2720"/>
    <s v="4120, 4320"/>
    <s v="-0"/>
    <s v="31120, 31220, 31320, 31420, 31520, 31620, 31720, 31820, 31920, 32020, 32120, 32220, 32320, 32420, 32520, 33820, 33920, 34020"/>
    <s v="226130820, 226130920, 226131020, 226131120, 226131220, 226131320, 226131420, 226131520, 226131620, 226131720, 226131820, 226131920, 226132020, 226132120, 226132220, 226189820, 226189920, 226190020"/>
    <s v="-0"/>
    <x v="0"/>
    <x v="13"/>
  </r>
  <r>
    <s v="2720"/>
    <s v="2020-08-19 00:00:00"/>
    <s v="2020-08-19 10:58:00"/>
    <s v="Gasto"/>
    <s v="Con Compromiso"/>
    <s v="011"/>
    <x v="9"/>
    <x v="4"/>
    <s v="PRIMA DE VACACIONES"/>
    <s v="Nación"/>
    <x v="0"/>
    <s v="CSF"/>
    <n v="1609750"/>
    <n v="0"/>
    <n v="1609750"/>
    <n v="0"/>
    <s v="NOMINA MES DE AGOSTO DE 2020"/>
    <s v="2720"/>
    <s v="4120, 4320"/>
    <s v="-0"/>
    <s v="31120, 31220, 31320, 31420, 31520, 31620, 31720, 31820, 31920, 32020, 32120, 32220, 32320, 32420, 32520, 33820, 33920, 34020"/>
    <s v="226130820, 226130920, 226131020, 226131120, 226131220, 226131320, 226131420, 226131520, 226131620, 226131720, 226131820, 226131920, 226132020, 226132120, 226132220, 226189820, 226189920, 226190020"/>
    <s v="-0"/>
    <x v="0"/>
    <x v="13"/>
  </r>
  <r>
    <s v="2820"/>
    <s v="2020-08-19 00:00:00"/>
    <s v="2020-08-19 11:04:00"/>
    <s v="Gasto"/>
    <s v="Con Compromiso"/>
    <s v="011"/>
    <x v="9"/>
    <x v="16"/>
    <s v="CAJAS DE COMPENSACIÓN FAMILIAR"/>
    <s v="Nación"/>
    <x v="0"/>
    <s v="CSF"/>
    <n v="1476300"/>
    <n v="0"/>
    <n v="1476300"/>
    <n v="0"/>
    <s v="APORTES PATRONALES MES DE AGOSTO"/>
    <s v="2920"/>
    <s v="4220"/>
    <s v="-0"/>
    <s v="32620, 32720, 32820, 32920, 33020, 33120, 33220, 33320, 33420, 33520, 33620, 33720"/>
    <s v="226150120, 226150220, 226150320, 226150420, 226150520, 226150620, 226150720, 226150820, 226150920, 226151020, 226151120, 226151220"/>
    <s v="-0"/>
    <x v="0"/>
    <x v="13"/>
  </r>
  <r>
    <s v="2820"/>
    <s v="2020-08-19 00:00:00"/>
    <s v="2020-08-19 11:04:00"/>
    <s v="Gasto"/>
    <s v="Con Compromiso"/>
    <s v="011"/>
    <x v="9"/>
    <x v="12"/>
    <s v="APORTES AL SENA"/>
    <s v="Nación"/>
    <x v="0"/>
    <s v="CSF"/>
    <n v="738500"/>
    <n v="0"/>
    <n v="738500"/>
    <n v="0"/>
    <s v="APORTES PATRONALES MES DE AGOSTO"/>
    <s v="2920"/>
    <s v="4220"/>
    <s v="-0"/>
    <s v="32620, 32720, 32820, 32920, 33020, 33120, 33220, 33320, 33420, 33520, 33620, 33720"/>
    <s v="226150120, 226150220, 226150320, 226150420, 226150520, 226150620, 226150720, 226150820, 226150920, 226151020, 226151120, 226151220"/>
    <s v="-0"/>
    <x v="0"/>
    <x v="13"/>
  </r>
  <r>
    <s v="2820"/>
    <s v="2020-08-19 00:00:00"/>
    <s v="2020-08-19 11:04:00"/>
    <s v="Gasto"/>
    <s v="Con Compromiso"/>
    <s v="011"/>
    <x v="9"/>
    <x v="15"/>
    <s v="APORTES GENERALES AL SISTEMA DE RIESGOS LABORALES"/>
    <s v="Nación"/>
    <x v="0"/>
    <s v="CSF"/>
    <n v="497400"/>
    <n v="0"/>
    <n v="497400"/>
    <n v="0"/>
    <s v="APORTES PATRONALES MES DE AGOSTO"/>
    <s v="2920"/>
    <s v="4220"/>
    <s v="-0"/>
    <s v="32620, 32720, 32820, 32920, 33020, 33120, 33220, 33320, 33420, 33520, 33620, 33720"/>
    <s v="226150120, 226150220, 226150320, 226150420, 226150520, 226150620, 226150720, 226150820, 226150920, 226151020, 226151120, 226151220"/>
    <s v="-0"/>
    <x v="0"/>
    <x v="13"/>
  </r>
  <r>
    <s v="2820"/>
    <s v="2020-08-19 00:00:00"/>
    <s v="2020-08-19 11:04:00"/>
    <s v="Gasto"/>
    <s v="Con Compromiso"/>
    <s v="011"/>
    <x v="9"/>
    <x v="11"/>
    <s v="PENSIONES"/>
    <s v="Nación"/>
    <x v="0"/>
    <s v="CSF"/>
    <n v="4063800"/>
    <n v="0"/>
    <n v="4063800"/>
    <n v="0"/>
    <s v="APORTES PATRONALES MES DE AGOSTO"/>
    <s v="2920"/>
    <s v="4220"/>
    <s v="-0"/>
    <s v="32620, 32720, 32820, 32920, 33020, 33120, 33220, 33320, 33420, 33520, 33620, 33720"/>
    <s v="226150120, 226150220, 226150320, 226150420, 226150520, 226150620, 226150720, 226150820, 226150920, 226151020, 226151120, 226151220"/>
    <s v="-0"/>
    <x v="0"/>
    <x v="13"/>
  </r>
  <r>
    <s v="2820"/>
    <s v="2020-08-19 00:00:00"/>
    <s v="2020-08-19 11:04:00"/>
    <s v="Gasto"/>
    <s v="Con Compromiso"/>
    <s v="011"/>
    <x v="9"/>
    <x v="14"/>
    <s v="APORTES AL ICBF"/>
    <s v="Nación"/>
    <x v="0"/>
    <s v="CSF"/>
    <n v="1107500"/>
    <n v="0"/>
    <n v="1107500"/>
    <n v="0"/>
    <s v="APORTES PATRONALES MES DE AGOSTO"/>
    <s v="2920"/>
    <s v="4220"/>
    <s v="-0"/>
    <s v="32620, 32720, 32820, 32920, 33020, 33120, 33220, 33320, 33420, 33520, 33620, 33720"/>
    <s v="226150120, 226150220, 226150320, 226150420, 226150520, 226150620, 226150720, 226150820, 226150920, 226151020, 226151120, 226151220"/>
    <s v="-0"/>
    <x v="0"/>
    <x v="13"/>
  </r>
  <r>
    <s v="2820"/>
    <s v="2020-08-19 00:00:00"/>
    <s v="2020-08-19 11:04:00"/>
    <s v="Gasto"/>
    <s v="Con Compromiso"/>
    <s v="011"/>
    <x v="9"/>
    <x v="13"/>
    <s v="SALUD"/>
    <s v="Nación"/>
    <x v="0"/>
    <s v="CSF"/>
    <n v="2879000"/>
    <n v="0"/>
    <n v="2879000"/>
    <n v="0"/>
    <s v="APORTES PATRONALES MES DE AGOSTO"/>
    <s v="2920"/>
    <s v="4220"/>
    <s v="-0"/>
    <s v="32620, 32720, 32820, 32920, 33020, 33120, 33220, 33320, 33420, 33520, 33620, 33720"/>
    <s v="226150120, 226150220, 226150320, 226150420, 226150520, 226150620, 226150720, 226150820, 226150920, 226151020, 226151120, 226151220"/>
    <s v="-0"/>
    <x v="0"/>
    <x v="13"/>
  </r>
  <r>
    <s v="2920"/>
    <s v="2020-08-21 00:00:00"/>
    <s v="2020-08-21 07:41:00"/>
    <s v="Gasto"/>
    <s v="Anulado"/>
    <s v="0500"/>
    <x v="9"/>
    <x v="22"/>
    <s v="ADQUISICIÓN DE BIENES Y SERVICIOS - SERVICIO DE INFORMACIÓN CATASTRAL - ACTUALIZACIÓN  Y GESTIÓN CATASTRAL  NACIONAL"/>
    <s v="Propios"/>
    <x v="1"/>
    <s v="CSF"/>
    <n v="6004954"/>
    <n v="-6004954"/>
    <n v="0"/>
    <n v="0"/>
    <s v="RECURSOS PARA MATENIMIENTO, PREVENTIVO, CORRECTIVO Y SUMINISTRO E INSTALACION DE REPUESTOS A LOS VEHICULOS DE LA DT GUAJIRA"/>
    <s v="3020"/>
    <s v="-0"/>
    <s v="-0"/>
    <s v="-0"/>
    <s v="-0"/>
    <s v="-0"/>
    <x v="1"/>
    <x v="1"/>
  </r>
  <r>
    <s v="3020"/>
    <s v="2020-08-21 00:00:00"/>
    <s v="2020-08-21 07:43:00"/>
    <s v="Gasto"/>
    <s v="Con Compromiso"/>
    <s v="0500"/>
    <x v="9"/>
    <x v="22"/>
    <s v="ADQUISICIÓN DE BIENES Y SERVICIOS - SERVICIO DE INFORMACIÓN CATASTRAL - ACTUALIZACIÓN  Y GESTIÓN CATASTRAL  NACIONAL"/>
    <s v="Propios"/>
    <x v="1"/>
    <s v="CSF"/>
    <n v="6004954"/>
    <n v="-483766"/>
    <n v="5521188"/>
    <n v="0"/>
    <s v="RECURSOS PARA MATENIMIENTO, PREVENTIVO, CORRECTIVO Y SUMINISTRO E INSTALACION DE REPUESTOS A LOS VEHICULOS DE LA DT GUAJIRA"/>
    <s v="3020"/>
    <s v="6720"/>
    <s v="16320"/>
    <s v="53920"/>
    <s v="388526520"/>
    <s v="-0"/>
    <x v="1"/>
    <x v="1"/>
  </r>
  <r>
    <s v="3120"/>
    <s v="2020-09-21 00:00:00"/>
    <s v="2020-09-21 10:47:00"/>
    <s v="Gasto"/>
    <s v="Con Compromiso"/>
    <s v="011"/>
    <x v="9"/>
    <x v="10"/>
    <s v="SUELDO DE VACACIONES"/>
    <s v="Nación"/>
    <x v="0"/>
    <s v="CSF"/>
    <n v="1266827"/>
    <n v="0"/>
    <n v="1266827"/>
    <n v="0"/>
    <s v="NOMINA MES DE SEPTIEMBRE DE 2020"/>
    <s v="3120"/>
    <s v="4520, 4620"/>
    <s v="-0"/>
    <s v="35220, 35320, 35420, 35520, 35620, 35720, 35820, 35920, 36020, 36120, 36220, 36320, 36420, 36520, 36620, 36720, 36820"/>
    <s v="262087920, 262088020, 262088120, 262088220, 262088320, 262088420, 262088520, 262088620, 262088720, 262088920, 262089020, 262089120, 262089220, 262089320, 262089420, 262089720, 262089820"/>
    <s v="-0"/>
    <x v="0"/>
    <x v="13"/>
  </r>
  <r>
    <s v="3120"/>
    <s v="2020-09-21 00:00:00"/>
    <s v="2020-09-21 10:47:00"/>
    <s v="Gasto"/>
    <s v="Con Compromiso"/>
    <s v="011"/>
    <x v="9"/>
    <x v="7"/>
    <s v="BONIFICACIÓN ESPECIAL DE RECREACIÓN"/>
    <s v="Nación"/>
    <x v="0"/>
    <s v="CSF"/>
    <n v="90989"/>
    <n v="0"/>
    <n v="90989"/>
    <n v="0"/>
    <s v="NOMINA MES DE SEPTIEMBRE DE 2020"/>
    <s v="3120"/>
    <s v="4520, 4620"/>
    <s v="-0"/>
    <s v="35220, 35320, 35420, 35520, 35620, 35720, 35820, 35920, 36020, 36120, 36220, 36320, 36420, 36520, 36620, 36720, 36820"/>
    <s v="262087920, 262088020, 262088120, 262088220, 262088320, 262088420, 262088520, 262088620, 262088720, 262088920, 262089020, 262089120, 262089220, 262089320, 262089420, 262089720, 262089820"/>
    <s v="-0"/>
    <x v="0"/>
    <x v="13"/>
  </r>
  <r>
    <s v="3120"/>
    <s v="2020-09-21 00:00:00"/>
    <s v="2020-09-21 10:47:00"/>
    <s v="Gasto"/>
    <s v="Con Compromiso"/>
    <s v="011"/>
    <x v="9"/>
    <x v="5"/>
    <s v="PRIMA TÉCNICA NO SALARIAL"/>
    <s v="Nación"/>
    <x v="0"/>
    <s v="CSF"/>
    <n v="2354967"/>
    <n v="0"/>
    <n v="2354967"/>
    <n v="0"/>
    <s v="NOMINA MES DE SEPTIEMBRE DE 2020"/>
    <s v="3120"/>
    <s v="4520, 4620"/>
    <s v="-0"/>
    <s v="35220, 35320, 35420, 35520, 35620, 35720, 35820, 35920, 36020, 36120, 36220, 36320, 36420, 36520, 36620, 36720, 36820"/>
    <s v="262087920, 262088020, 262088120, 262088220, 262088320, 262088420, 262088520, 262088620, 262088720, 262088920, 262089020, 262089120, 262089220, 262089320, 262089420, 262089720, 262089820"/>
    <s v="-0"/>
    <x v="0"/>
    <x v="13"/>
  </r>
  <r>
    <s v="3120"/>
    <s v="2020-09-21 00:00:00"/>
    <s v="2020-09-21 10:47:00"/>
    <s v="Gasto"/>
    <s v="Con Compromiso"/>
    <s v="011"/>
    <x v="9"/>
    <x v="9"/>
    <s v="BONIFICACIÓN POR SERVICIOS PRESTADOS"/>
    <s v="Nación"/>
    <x v="0"/>
    <s v="CSF"/>
    <n v="1600785"/>
    <n v="0"/>
    <n v="1600785"/>
    <n v="0"/>
    <s v="NOMINA MES DE SEPTIEMBRE DE 2020"/>
    <s v="3120"/>
    <s v="4520, 4620"/>
    <s v="-0"/>
    <s v="35220, 35320, 35420, 35520, 35620, 35720, 35820, 35920, 36020, 36120, 36220, 36320, 36420, 36520, 36620, 36720, 36820"/>
    <s v="262087920, 262088020, 262088120, 262088220, 262088320, 262088420, 262088520, 262088620, 262088720, 262088920, 262089020, 262089120, 262089220, 262089320, 262089420, 262089720, 262089820"/>
    <s v="-0"/>
    <x v="0"/>
    <x v="13"/>
  </r>
  <r>
    <s v="3120"/>
    <s v="2020-09-21 00:00:00"/>
    <s v="2020-09-21 10:47:00"/>
    <s v="Gasto"/>
    <s v="Con Compromiso"/>
    <s v="011"/>
    <x v="9"/>
    <x v="4"/>
    <s v="PRIMA DE VACACIONES"/>
    <s v="Nación"/>
    <x v="0"/>
    <s v="CSF"/>
    <n v="1295619"/>
    <n v="0"/>
    <n v="1295619"/>
    <n v="0"/>
    <s v="NOMINA MES DE SEPTIEMBRE DE 2020"/>
    <s v="3120"/>
    <s v="4520, 4620"/>
    <s v="-0"/>
    <s v="35220, 35320, 35420, 35520, 35620, 35720, 35820, 35920, 36020, 36120, 36220, 36320, 36420, 36520, 36620, 36720, 36820"/>
    <s v="262087920, 262088020, 262088120, 262088220, 262088320, 262088420, 262088520, 262088620, 262088720, 262088920, 262089020, 262089120, 262089220, 262089320, 262089420, 262089720, 262089820"/>
    <s v="-0"/>
    <x v="0"/>
    <x v="13"/>
  </r>
  <r>
    <s v="3120"/>
    <s v="2020-09-21 00:00:00"/>
    <s v="2020-09-21 10:47:00"/>
    <s v="Gasto"/>
    <s v="Con Compromiso"/>
    <s v="011"/>
    <x v="9"/>
    <x v="8"/>
    <s v="SUELDO BÁSICO"/>
    <s v="Nación"/>
    <x v="0"/>
    <s v="CSF"/>
    <n v="31026513"/>
    <n v="0"/>
    <n v="31026513"/>
    <n v="0"/>
    <s v="NOMINA MES DE SEPTIEMBRE DE 2020"/>
    <s v="3120"/>
    <s v="4520, 4620"/>
    <s v="-0"/>
    <s v="35220, 35320, 35420, 35520, 35620, 35720, 35820, 35920, 36020, 36120, 36220, 36320, 36420, 36520, 36620, 36720, 36820"/>
    <s v="262087920, 262088020, 262088120, 262088220, 262088320, 262088420, 262088520, 262088620, 262088720, 262088920, 262089020, 262089120, 262089220, 262089320, 262089420, 262089720, 262089820"/>
    <s v="-0"/>
    <x v="0"/>
    <x v="13"/>
  </r>
  <r>
    <s v="3120"/>
    <s v="2020-09-21 00:00:00"/>
    <s v="2020-09-21 10:47:00"/>
    <s v="Gasto"/>
    <s v="Con Compromiso"/>
    <s v="011"/>
    <x v="9"/>
    <x v="6"/>
    <s v="SUBSIDIO DE ALIMENTACIÓN"/>
    <s v="Nación"/>
    <x v="0"/>
    <s v="CSF"/>
    <n v="548613"/>
    <n v="0"/>
    <n v="548613"/>
    <n v="0"/>
    <s v="NOMINA MES DE SEPTIEMBRE DE 2020"/>
    <s v="3120"/>
    <s v="4520, 4620"/>
    <s v="-0"/>
    <s v="35220, 35320, 35420, 35520, 35620, 35720, 35820, 35920, 36020, 36120, 36220, 36320, 36420, 36520, 36620, 36720, 36820"/>
    <s v="262087920, 262088020, 262088120, 262088220, 262088320, 262088420, 262088520, 262088620, 262088720, 262088920, 262089020, 262089120, 262089220, 262089320, 262089420, 262089720, 262089820"/>
    <s v="-0"/>
    <x v="0"/>
    <x v="13"/>
  </r>
  <r>
    <s v="3120"/>
    <s v="2020-09-21 00:00:00"/>
    <s v="2020-09-21 10:47:00"/>
    <s v="Gasto"/>
    <s v="Con Compromiso"/>
    <s v="011"/>
    <x v="9"/>
    <x v="28"/>
    <s v="AUXILIO DE CONECTIVIDAD DIGITAL"/>
    <s v="Nación"/>
    <x v="0"/>
    <s v="CSF"/>
    <n v="822832"/>
    <n v="0"/>
    <n v="822832"/>
    <n v="0"/>
    <s v="NOMINA MES DE SEPTIEMBRE DE 2020"/>
    <s v="3120"/>
    <s v="4520, 4620"/>
    <s v="-0"/>
    <s v="35220, 35320, 35420, 35520, 35620, 35720, 35820, 35920, 36020, 36120, 36220, 36320, 36420, 36520, 36620, 36720, 36820"/>
    <s v="262087920, 262088020, 262088120, 262088220, 262088320, 262088420, 262088520, 262088620, 262088720, 262088920, 262089020, 262089120, 262089220, 262089320, 262089420, 262089720, 262089820"/>
    <s v="-0"/>
    <x v="0"/>
    <x v="13"/>
  </r>
  <r>
    <s v="3220"/>
    <s v="2020-09-21 00:00:00"/>
    <s v="2020-09-21 10:50:00"/>
    <s v="Gasto"/>
    <s v="Con Compromiso"/>
    <s v="011"/>
    <x v="9"/>
    <x v="13"/>
    <s v="SALUD"/>
    <s v="Nación"/>
    <x v="0"/>
    <s v="CSF"/>
    <n v="2883100"/>
    <n v="0"/>
    <n v="2883100"/>
    <n v="0"/>
    <s v="APORTES PATRONALES MES DE SEPTIEMBRE DE 2020"/>
    <s v="3220"/>
    <s v="4720"/>
    <s v="-0"/>
    <s v="36920, 37020, 37120, 37220, 37320, 37420, 37520, 37620, 37720, 37820, 37920, 38020"/>
    <s v="262106820, 262106920, 262107020, 262107120, 262107220, 262107320, 262107420, 262107520, 262107620, 262107720, 262107820, 262107920"/>
    <s v="-0"/>
    <x v="0"/>
    <x v="13"/>
  </r>
  <r>
    <s v="3220"/>
    <s v="2020-09-21 00:00:00"/>
    <s v="2020-09-21 10:50:00"/>
    <s v="Gasto"/>
    <s v="Con Compromiso"/>
    <s v="011"/>
    <x v="9"/>
    <x v="16"/>
    <s v="CAJAS DE COMPENSACIÓN FAMILIAR"/>
    <s v="Nación"/>
    <x v="0"/>
    <s v="CSF"/>
    <n v="1463700"/>
    <n v="0"/>
    <n v="1463700"/>
    <n v="0"/>
    <s v="APORTES PATRONALES MES DE SEPTIEMBRE DE 2020"/>
    <s v="3220"/>
    <s v="4720"/>
    <s v="-0"/>
    <s v="36920, 37020, 37120, 37220, 37320, 37420, 37520, 37620, 37720, 37820, 37920, 38020"/>
    <s v="262106820, 262106920, 262107020, 262107120, 262107220, 262107320, 262107420, 262107520, 262107620, 262107720, 262107820, 262107920"/>
    <s v="-0"/>
    <x v="0"/>
    <x v="13"/>
  </r>
  <r>
    <s v="3220"/>
    <s v="2020-09-21 00:00:00"/>
    <s v="2020-09-21 10:50:00"/>
    <s v="Gasto"/>
    <s v="Con Compromiso"/>
    <s v="011"/>
    <x v="9"/>
    <x v="15"/>
    <s v="APORTES GENERALES AL SISTEMA DE RIESGOS LABORALES"/>
    <s v="Nación"/>
    <x v="0"/>
    <s v="CSF"/>
    <n v="444800"/>
    <n v="0"/>
    <n v="444800"/>
    <n v="0"/>
    <s v="APORTES PATRONALES MES DE SEPTIEMBRE DE 2020"/>
    <s v="3220"/>
    <s v="4720"/>
    <s v="-0"/>
    <s v="36920, 37020, 37120, 37220, 37320, 37420, 37520, 37620, 37720, 37820, 37920, 38020"/>
    <s v="262106820, 262106920, 262107020, 262107120, 262107220, 262107320, 262107420, 262107520, 262107620, 262107720, 262107820, 262107920"/>
    <s v="-0"/>
    <x v="0"/>
    <x v="13"/>
  </r>
  <r>
    <s v="3220"/>
    <s v="2020-09-21 00:00:00"/>
    <s v="2020-09-21 10:50:00"/>
    <s v="Gasto"/>
    <s v="Con Compromiso"/>
    <s v="011"/>
    <x v="9"/>
    <x v="14"/>
    <s v="APORTES AL ICBF"/>
    <s v="Nación"/>
    <x v="0"/>
    <s v="CSF"/>
    <n v="1098200"/>
    <n v="0"/>
    <n v="1098200"/>
    <n v="0"/>
    <s v="APORTES PATRONALES MES DE SEPTIEMBRE DE 2020"/>
    <s v="3220"/>
    <s v="4720"/>
    <s v="-0"/>
    <s v="36920, 37020, 37120, 37220, 37320, 37420, 37520, 37620, 37720, 37820, 37920, 38020"/>
    <s v="262106820, 262106920, 262107020, 262107120, 262107220, 262107320, 262107420, 262107520, 262107620, 262107720, 262107820, 262107920"/>
    <s v="-0"/>
    <x v="0"/>
    <x v="13"/>
  </r>
  <r>
    <s v="3220"/>
    <s v="2020-09-21 00:00:00"/>
    <s v="2020-09-21 10:50:00"/>
    <s v="Gasto"/>
    <s v="Con Compromiso"/>
    <s v="011"/>
    <x v="9"/>
    <x v="11"/>
    <s v="PENSIONES"/>
    <s v="Nación"/>
    <x v="0"/>
    <s v="CSF"/>
    <n v="4069500"/>
    <n v="0"/>
    <n v="4069500"/>
    <n v="0"/>
    <s v="APORTES PATRONALES MES DE SEPTIEMBRE DE 2020"/>
    <s v="3220"/>
    <s v="4720"/>
    <s v="-0"/>
    <s v="36920, 37020, 37120, 37220, 37320, 37420, 37520, 37620, 37720, 37820, 37920, 38020"/>
    <s v="262106820, 262106920, 262107020, 262107120, 262107220, 262107320, 262107420, 262107520, 262107620, 262107720, 262107820, 262107920"/>
    <s v="-0"/>
    <x v="0"/>
    <x v="13"/>
  </r>
  <r>
    <s v="3220"/>
    <s v="2020-09-21 00:00:00"/>
    <s v="2020-09-21 10:50:00"/>
    <s v="Gasto"/>
    <s v="Con Compromiso"/>
    <s v="011"/>
    <x v="9"/>
    <x v="12"/>
    <s v="APORTES AL SENA"/>
    <s v="Nación"/>
    <x v="0"/>
    <s v="CSF"/>
    <n v="732300"/>
    <n v="0"/>
    <n v="732300"/>
    <n v="0"/>
    <s v="APORTES PATRONALES MES DE SEPTIEMBRE DE 2020"/>
    <s v="3220"/>
    <s v="4720"/>
    <s v="-0"/>
    <s v="36920, 37020, 37120, 37220, 37320, 37420, 37520, 37620, 37720, 37820, 37920, 38020"/>
    <s v="262106820, 262106920, 262107020, 262107120, 262107220, 262107320, 262107420, 262107520, 262107620, 262107720, 262107820, 262107920"/>
    <s v="-0"/>
    <x v="0"/>
    <x v="13"/>
  </r>
  <r>
    <s v="3320"/>
    <s v="2020-10-01 00:00:00"/>
    <s v="2020-10-01 09:08:00"/>
    <s v="Gasto"/>
    <s v="Con Compromiso"/>
    <s v="0200"/>
    <x v="9"/>
    <x v="27"/>
    <s v="ADQUISICIÓN DE BIENES Y SERVICIOS - SEDES MANTENIDAS - FORTALECIMIENTO DE LA INFRAESTRUCTURA FÍSICA DEL IGAC A NIVEL  NACIONAL"/>
    <s v="Nación"/>
    <x v="0"/>
    <s v="CSF"/>
    <n v="15740455"/>
    <n v="-5058037.79"/>
    <n v="10682417.210000001"/>
    <n v="0"/>
    <s v="RECURSOS DEMOLICIÓN DE KIOSKO DE LA SEDE RIOHACHA"/>
    <s v="3320"/>
    <s v="5620"/>
    <s v="15620"/>
    <s v="53220, 55120"/>
    <s v="379910220, 381870120, 393449620"/>
    <s v="-0"/>
    <x v="1"/>
    <x v="3"/>
  </r>
  <r>
    <s v="3420"/>
    <s v="2020-10-05 00:00:00"/>
    <s v="2020-10-05 09:57:00"/>
    <s v="Gasto"/>
    <s v="Con Compromiso"/>
    <s v="011"/>
    <x v="9"/>
    <x v="18"/>
    <s v="SERVICIOS DE TRANSPORTE DE PASAJEROS"/>
    <s v="Propios"/>
    <x v="1"/>
    <s v="CSF"/>
    <n v="30000"/>
    <n v="0"/>
    <n v="30000"/>
    <n v="0"/>
    <s v="GASTOS DE COMISION Y TRANSPORTE PARA COMISION DE DIRECTORES EN BOGOTA"/>
    <s v="3420"/>
    <s v="5020"/>
    <s v="10120"/>
    <s v="39220"/>
    <s v="279532020"/>
    <s v="-0"/>
    <x v="0"/>
    <x v="13"/>
  </r>
  <r>
    <s v="3420"/>
    <s v="2020-10-05 00:00:00"/>
    <s v="2020-10-05 09:57:00"/>
    <s v="Gasto"/>
    <s v="Con Compromiso"/>
    <s v="011"/>
    <x v="9"/>
    <x v="19"/>
    <s v="VIÁTICOS DE LOS FUNCIONARIOS EN COMISIÓN"/>
    <s v="Propios"/>
    <x v="1"/>
    <s v="CSF"/>
    <n v="543092"/>
    <n v="0"/>
    <n v="543092"/>
    <n v="0"/>
    <s v="GASTOS DE COMISION Y TRANSPORTE PARA COMISION DE DIRECTORES EN BOGOTA"/>
    <s v="3420"/>
    <s v="5020"/>
    <s v="10120"/>
    <s v="39220"/>
    <s v="279532020"/>
    <s v="-0"/>
    <x v="0"/>
    <x v="13"/>
  </r>
  <r>
    <s v="3520"/>
    <s v="2020-10-22 00:00:00"/>
    <s v="2020-10-22 16:12:00"/>
    <s v="Gasto"/>
    <s v="Con Compromiso"/>
    <s v="011"/>
    <x v="9"/>
    <x v="28"/>
    <s v="AUXILIO DE CONECTIVIDAD DIGITAL"/>
    <s v="Nación"/>
    <x v="0"/>
    <s v="CSF"/>
    <n v="647980"/>
    <n v="0"/>
    <n v="647980"/>
    <n v="0"/>
    <s v="NOMINA MES DE OCTUBRE DE 2020"/>
    <s v="3520"/>
    <s v="5320, 5420"/>
    <s v="-0"/>
    <s v="39720, 39820, 39920, 40020, 40120, 40220, 40320, 40420, 40520, 40620, 40720, 40820, 40920, 41020, 41120, 41220, 41320, 41420"/>
    <s v="295710620, 295710720, 295710820, 295710920, 295711020, 295711120, 295711220, 295711320, 295711420, 295711520, 295711620, 295711720, 295711820, 295711920, 295712020, 295712320, 295712420, 295712520"/>
    <s v="120"/>
    <x v="0"/>
    <x v="13"/>
  </r>
  <r>
    <s v="3520"/>
    <s v="2020-10-22 00:00:00"/>
    <s v="2020-10-22 16:12:00"/>
    <s v="Gasto"/>
    <s v="Con Compromiso"/>
    <s v="011"/>
    <x v="9"/>
    <x v="37"/>
    <s v="INDEMNIZACIÓN POR VACACIONES"/>
    <s v="Nación"/>
    <x v="0"/>
    <s v="CSF"/>
    <n v="1263394"/>
    <n v="0"/>
    <n v="1263394"/>
    <n v="0"/>
    <s v="NOMINA MES DE OCTUBRE DE 2020"/>
    <s v="3520"/>
    <s v="5320, 5420"/>
    <s v="-0"/>
    <s v="39720, 39820, 39920, 40020, 40120, 40220, 40320, 40420, 40520, 40620, 40720, 40820, 40920, 41020, 41120, 41220, 41320, 41420"/>
    <s v="295710620, 295710720, 295710820, 295710920, 295711020, 295711120, 295711220, 295711320, 295711420, 295711520, 295711620, 295711720, 295711820, 295711920, 295712020, 295712320, 295712420, 295712520"/>
    <s v="120"/>
    <x v="0"/>
    <x v="13"/>
  </r>
  <r>
    <s v="3520"/>
    <s v="2020-10-22 00:00:00"/>
    <s v="2020-10-22 16:12:00"/>
    <s v="Gasto"/>
    <s v="Con Compromiso"/>
    <s v="011"/>
    <x v="9"/>
    <x v="6"/>
    <s v="SUBSIDIO DE ALIMENTACIÓN"/>
    <s v="Nación"/>
    <x v="0"/>
    <s v="CSF"/>
    <n v="420824"/>
    <n v="0"/>
    <n v="420824"/>
    <n v="0"/>
    <s v="NOMINA MES DE OCTUBRE DE 2020"/>
    <s v="3520"/>
    <s v="5320, 5420"/>
    <s v="-0"/>
    <s v="39720, 39820, 39920, 40020, 40120, 40220, 40320, 40420, 40520, 40620, 40720, 40820, 40920, 41020, 41120, 41220, 41320, 41420"/>
    <s v="295710620, 295710720, 295710820, 295710920, 295711020, 295711120, 295711220, 295711320, 295711420, 295711520, 295711620, 295711720, 295711820, 295711920, 295712020, 295712320, 295712420, 295712520"/>
    <s v="120"/>
    <x v="0"/>
    <x v="13"/>
  </r>
  <r>
    <s v="3520"/>
    <s v="2020-10-22 00:00:00"/>
    <s v="2020-10-22 16:12:00"/>
    <s v="Gasto"/>
    <s v="Con Compromiso"/>
    <s v="011"/>
    <x v="9"/>
    <x v="7"/>
    <s v="BONIFICACIÓN ESPECIAL DE RECREACIÓN"/>
    <s v="Nación"/>
    <x v="0"/>
    <s v="CSF"/>
    <n v="262988"/>
    <n v="0"/>
    <n v="262988"/>
    <n v="0"/>
    <s v="NOMINA MES DE OCTUBRE DE 2020"/>
    <s v="3520"/>
    <s v="5320, 5420"/>
    <s v="-0"/>
    <s v="39720, 39820, 39920, 40020, 40120, 40220, 40320, 40420, 40520, 40620, 40720, 40820, 40920, 41020, 41120, 41220, 41320, 41420"/>
    <s v="295710620, 295710720, 295710820, 295710920, 295711020, 295711120, 295711220, 295711320, 295711420, 295711520, 295711620, 295711720, 295711820, 295711920, 295712020, 295712320, 295712420, 295712520"/>
    <s v="120"/>
    <x v="0"/>
    <x v="13"/>
  </r>
  <r>
    <s v="3520"/>
    <s v="2020-10-22 00:00:00"/>
    <s v="2020-10-22 16:12:00"/>
    <s v="Gasto"/>
    <s v="Con Compromiso"/>
    <s v="011"/>
    <x v="9"/>
    <x v="21"/>
    <s v="INCAPACIDADES (NO DE PENSIONES)"/>
    <s v="Nación"/>
    <x v="0"/>
    <s v="CSF"/>
    <n v="1527500"/>
    <n v="0"/>
    <n v="1527500"/>
    <n v="0"/>
    <s v="NOMINA MES DE OCTUBRE DE 2020"/>
    <s v="3520"/>
    <s v="5320, 5420"/>
    <s v="-0"/>
    <s v="39720, 39820, 39920, 40020, 40120, 40220, 40320, 40420, 40520, 40620, 40720, 40820, 40920, 41020, 41120, 41220, 41320, 41420"/>
    <s v="295710620, 295710720, 295710820, 295710920, 295711020, 295711120, 295711220, 295711320, 295711420, 295711520, 295711620, 295711720, 295711820, 295711920, 295712020, 295712320, 295712420, 295712520"/>
    <s v="120"/>
    <x v="0"/>
    <x v="13"/>
  </r>
  <r>
    <s v="3520"/>
    <s v="2020-10-22 00:00:00"/>
    <s v="2020-10-22 16:12:00"/>
    <s v="Gasto"/>
    <s v="Con Compromiso"/>
    <s v="011"/>
    <x v="9"/>
    <x v="9"/>
    <s v="BONIFICACIÓN POR SERVICIOS PRESTADOS"/>
    <s v="Nación"/>
    <x v="0"/>
    <s v="CSF"/>
    <n v="1551745"/>
    <n v="0"/>
    <n v="1551745"/>
    <n v="0"/>
    <s v="NOMINA MES DE OCTUBRE DE 2020"/>
    <s v="3520"/>
    <s v="5320, 5420"/>
    <s v="-0"/>
    <s v="39720, 39820, 39920, 40020, 40120, 40220, 40320, 40420, 40520, 40620, 40720, 40820, 40920, 41020, 41120, 41220, 41320, 41420"/>
    <s v="295710620, 295710720, 295710820, 295710920, 295711020, 295711120, 295711220, 295711320, 295711420, 295711520, 295711620, 295711720, 295711820, 295711920, 295712020, 295712320, 295712420, 295712520"/>
    <s v="120"/>
    <x v="0"/>
    <x v="13"/>
  </r>
  <r>
    <s v="3520"/>
    <s v="2020-10-22 00:00:00"/>
    <s v="2020-10-22 16:12:00"/>
    <s v="Gasto"/>
    <s v="Con Compromiso"/>
    <s v="011"/>
    <x v="9"/>
    <x v="10"/>
    <s v="SUELDO DE VACACIONES"/>
    <s v="Nación"/>
    <x v="0"/>
    <s v="CSF"/>
    <n v="2146954"/>
    <n v="0"/>
    <n v="2146954"/>
    <n v="0"/>
    <s v="NOMINA MES DE OCTUBRE DE 2020"/>
    <s v="3520"/>
    <s v="5320, 5420"/>
    <s v="-0"/>
    <s v="39720, 39820, 39920, 40020, 40120, 40220, 40320, 40420, 40520, 40620, 40720, 40820, 40920, 41020, 41120, 41220, 41320, 41420"/>
    <s v="295710620, 295710720, 295710820, 295710920, 295711020, 295711120, 295711220, 295711320, 295711420, 295711520, 295711620, 295711720, 295711820, 295711920, 295712020, 295712320, 295712420, 295712520"/>
    <s v="120"/>
    <x v="0"/>
    <x v="13"/>
  </r>
  <r>
    <s v="3520"/>
    <s v="2020-10-22 00:00:00"/>
    <s v="2020-10-22 16:12:00"/>
    <s v="Gasto"/>
    <s v="Con Compromiso"/>
    <s v="011"/>
    <x v="9"/>
    <x v="8"/>
    <s v="SUELDO BÁSICO"/>
    <s v="Nación"/>
    <x v="0"/>
    <s v="CSF"/>
    <n v="27836624"/>
    <n v="-200"/>
    <n v="27836424"/>
    <n v="0"/>
    <s v="NOMINA MES DE OCTUBRE DE 2020"/>
    <s v="3520"/>
    <s v="5320, 5420"/>
    <s v="-0"/>
    <s v="39720, 39820, 39920, 40020, 40120, 40220, 40320, 40420, 40520, 40620, 40720, 40820, 40920, 41020, 41120, 41220, 41320, 41420"/>
    <s v="295710620, 295710720, 295710820, 295710920, 295711020, 295711120, 295711220, 295711320, 295711420, 295711520, 295711620, 295711720, 295711820, 295711920, 295712020, 295712320, 295712420, 295712520"/>
    <s v="120"/>
    <x v="0"/>
    <x v="13"/>
  </r>
  <r>
    <s v="3520"/>
    <s v="2020-10-22 00:00:00"/>
    <s v="2020-10-22 16:12:00"/>
    <s v="Gasto"/>
    <s v="Con Compromiso"/>
    <s v="011"/>
    <x v="9"/>
    <x v="30"/>
    <s v="PRIMA DE NAVIDAD"/>
    <s v="Nación"/>
    <x v="0"/>
    <s v="CSF"/>
    <n v="1104126"/>
    <n v="0"/>
    <n v="1104126"/>
    <n v="0"/>
    <s v="NOMINA MES DE OCTUBRE DE 2020"/>
    <s v="3520"/>
    <s v="5320, 5420"/>
    <s v="-0"/>
    <s v="39720, 39820, 39920, 40020, 40120, 40220, 40320, 40420, 40520, 40620, 40720, 40820, 40920, 41020, 41120, 41220, 41320, 41420"/>
    <s v="295710620, 295710720, 295710820, 295710920, 295711020, 295711120, 295711220, 295711320, 295711420, 295711520, 295711620, 295711720, 295711820, 295711920, 295712020, 295712320, 295712420, 295712520"/>
    <s v="120"/>
    <x v="0"/>
    <x v="13"/>
  </r>
  <r>
    <s v="3520"/>
    <s v="2020-10-22 00:00:00"/>
    <s v="2020-10-22 16:12:00"/>
    <s v="Gasto"/>
    <s v="Con Compromiso"/>
    <s v="011"/>
    <x v="9"/>
    <x v="5"/>
    <s v="PRIMA TÉCNICA NO SALARIAL"/>
    <s v="Nación"/>
    <x v="0"/>
    <s v="CSF"/>
    <n v="2354967"/>
    <n v="0"/>
    <n v="2354967"/>
    <n v="0"/>
    <s v="NOMINA MES DE OCTUBRE DE 2020"/>
    <s v="3520"/>
    <s v="5320, 5420"/>
    <s v="-0"/>
    <s v="39720, 39820, 39920, 40020, 40120, 40220, 40320, 40420, 40520, 40620, 40720, 40820, 40920, 41020, 41120, 41220, 41320, 41420"/>
    <s v="295710620, 295710720, 295710820, 295710920, 295711020, 295711120, 295711220, 295711320, 295711420, 295711520, 295711620, 295711720, 295711820, 295711920, 295712020, 295712320, 295712420, 295712520"/>
    <s v="120"/>
    <x v="0"/>
    <x v="13"/>
  </r>
  <r>
    <s v="3520"/>
    <s v="2020-10-22 00:00:00"/>
    <s v="2020-10-22 16:12:00"/>
    <s v="Gasto"/>
    <s v="Con Compromiso"/>
    <s v="011"/>
    <x v="9"/>
    <x v="4"/>
    <s v="PRIMA DE VACACIONES"/>
    <s v="Nación"/>
    <x v="0"/>
    <s v="CSF"/>
    <n v="3002706"/>
    <n v="0"/>
    <n v="3002706"/>
    <n v="0"/>
    <s v="NOMINA MES DE OCTUBRE DE 2020"/>
    <s v="3520"/>
    <s v="5320, 5420"/>
    <s v="-0"/>
    <s v="39720, 39820, 39920, 40020, 40120, 40220, 40320, 40420, 40520, 40620, 40720, 40820, 40920, 41020, 41120, 41220, 41320, 41420"/>
    <s v="295710620, 295710720, 295710820, 295710920, 295711020, 295711120, 295711220, 295711320, 295711420, 295711520, 295711620, 295711720, 295711820, 295711920, 295712020, 295712320, 295712420, 295712520"/>
    <s v="120"/>
    <x v="0"/>
    <x v="13"/>
  </r>
  <r>
    <s v="3620"/>
    <s v="2020-10-22 00:00:00"/>
    <s v="2020-10-22 16:16:00"/>
    <s v="Gasto"/>
    <s v="Con Compromiso"/>
    <s v="011"/>
    <x v="9"/>
    <x v="11"/>
    <s v="PENSIONES"/>
    <s v="Nación"/>
    <x v="0"/>
    <s v="CSF"/>
    <n v="3870200"/>
    <n v="0"/>
    <n v="3870200"/>
    <n v="0"/>
    <s v="APORTES PATRONALES MES DE OCTUBRE DE 2020"/>
    <s v="3620"/>
    <s v="5520"/>
    <s v="-0"/>
    <s v="41520, 41620, 41720, 41820, 41920, 42020, 42120, 42220, 42320, 42420, 42520, 42620"/>
    <s v="295725720, 295725820, 295725920, 295726020, 295726120, 295726220, 295726320, 295726420, 295726520, 295726620, 295726720, 295726820"/>
    <s v="-0"/>
    <x v="0"/>
    <x v="13"/>
  </r>
  <r>
    <s v="3620"/>
    <s v="2020-10-22 00:00:00"/>
    <s v="2020-10-22 16:16:00"/>
    <s v="Gasto"/>
    <s v="Con Compromiso"/>
    <s v="011"/>
    <x v="9"/>
    <x v="12"/>
    <s v="APORTES AL SENA"/>
    <s v="Nación"/>
    <x v="0"/>
    <s v="CSF"/>
    <n v="745100"/>
    <n v="0"/>
    <n v="745100"/>
    <n v="0"/>
    <s v="APORTES PATRONALES MES DE OCTUBRE DE 2020"/>
    <s v="3620"/>
    <s v="5520"/>
    <s v="-0"/>
    <s v="41520, 41620, 41720, 41820, 41920, 42020, 42120, 42220, 42320, 42420, 42520, 42620"/>
    <s v="295725720, 295725820, 295725920, 295726020, 295726120, 295726220, 295726320, 295726420, 295726520, 295726620, 295726720, 295726820"/>
    <s v="-0"/>
    <x v="0"/>
    <x v="13"/>
  </r>
  <r>
    <s v="3620"/>
    <s v="2020-10-22 00:00:00"/>
    <s v="2020-10-22 16:16:00"/>
    <s v="Gasto"/>
    <s v="Con Compromiso"/>
    <s v="011"/>
    <x v="9"/>
    <x v="16"/>
    <s v="CAJAS DE COMPENSACIÓN FAMILIAR"/>
    <s v="Nación"/>
    <x v="0"/>
    <s v="CSF"/>
    <n v="1489400"/>
    <n v="0"/>
    <n v="1489400"/>
    <n v="0"/>
    <s v="APORTES PATRONALES MES DE OCTUBRE DE 2020"/>
    <s v="3620"/>
    <s v="5520"/>
    <s v="-0"/>
    <s v="41520, 41620, 41720, 41820, 41920, 42020, 42120, 42220, 42320, 42420, 42520, 42620"/>
    <s v="295725720, 295725820, 295725920, 295726020, 295726120, 295726220, 295726320, 295726420, 295726520, 295726620, 295726720, 295726820"/>
    <s v="-0"/>
    <x v="0"/>
    <x v="13"/>
  </r>
  <r>
    <s v="3620"/>
    <s v="2020-10-22 00:00:00"/>
    <s v="2020-10-22 16:16:00"/>
    <s v="Gasto"/>
    <s v="Con Compromiso"/>
    <s v="011"/>
    <x v="9"/>
    <x v="14"/>
    <s v="APORTES AL ICBF"/>
    <s v="Nación"/>
    <x v="0"/>
    <s v="CSF"/>
    <n v="1117400"/>
    <n v="0"/>
    <n v="1117400"/>
    <n v="0"/>
    <s v="APORTES PATRONALES MES DE OCTUBRE DE 2020"/>
    <s v="3620"/>
    <s v="5520"/>
    <s v="-0"/>
    <s v="41520, 41620, 41720, 41820, 41920, 42020, 42120, 42220, 42320, 42420, 42520, 42620"/>
    <s v="295725720, 295725820, 295725920, 295726020, 295726120, 295726220, 295726320, 295726420, 295726520, 295726620, 295726720, 295726820"/>
    <s v="-0"/>
    <x v="0"/>
    <x v="13"/>
  </r>
  <r>
    <s v="3620"/>
    <s v="2020-10-22 00:00:00"/>
    <s v="2020-10-22 16:16:00"/>
    <s v="Gasto"/>
    <s v="Con Compromiso"/>
    <s v="011"/>
    <x v="9"/>
    <x v="13"/>
    <s v="SALUD"/>
    <s v="Nación"/>
    <x v="0"/>
    <s v="CSF"/>
    <n v="2741800"/>
    <n v="0"/>
    <n v="2741800"/>
    <n v="0"/>
    <s v="APORTES PATRONALES MES DE OCTUBRE DE 2020"/>
    <s v="3620"/>
    <s v="5520"/>
    <s v="-0"/>
    <s v="41520, 41620, 41720, 41820, 41920, 42020, 42120, 42220, 42320, 42420, 42520, 42620"/>
    <s v="295725720, 295725820, 295725920, 295726020, 295726120, 295726220, 295726320, 295726420, 295726520, 295726620, 295726720, 295726820"/>
    <s v="-0"/>
    <x v="0"/>
    <x v="13"/>
  </r>
  <r>
    <s v="3620"/>
    <s v="2020-10-22 00:00:00"/>
    <s v="2020-10-22 16:16:00"/>
    <s v="Gasto"/>
    <s v="Con Compromiso"/>
    <s v="011"/>
    <x v="9"/>
    <x v="15"/>
    <s v="APORTES GENERALES AL SISTEMA DE RIESGOS LABORALES"/>
    <s v="Nación"/>
    <x v="0"/>
    <s v="CSF"/>
    <n v="423200"/>
    <n v="0"/>
    <n v="423200"/>
    <n v="0"/>
    <s v="APORTES PATRONALES MES DE OCTUBRE DE 2020"/>
    <s v="3620"/>
    <s v="5520"/>
    <s v="-0"/>
    <s v="41520, 41620, 41720, 41820, 41920, 42020, 42120, 42220, 42320, 42420, 42520, 42620"/>
    <s v="295725720, 295725820, 295725920, 295726020, 295726120, 295726220, 295726320, 295726420, 295726520, 295726620, 295726720, 295726820"/>
    <s v="-0"/>
    <x v="0"/>
    <x v="13"/>
  </r>
  <r>
    <s v="3720"/>
    <s v="2020-11-05 00:00:00"/>
    <s v="2020-11-05 09:11:00"/>
    <s v="Gasto"/>
    <s v="Con Compromiso"/>
    <s v="011"/>
    <x v="9"/>
    <x v="18"/>
    <s v="SERVICIOS DE TRANSPORTE DE PASAJEROS"/>
    <s v="Nación"/>
    <x v="0"/>
    <s v="CSF"/>
    <n v="60000"/>
    <n v="0"/>
    <n v="60000"/>
    <n v="0"/>
    <s v="ORDEN DE COMISION Y GASTOS DE TRANSPORTE A FUNCIONARIO"/>
    <s v="3720"/>
    <s v="6020"/>
    <s v="12220"/>
    <s v="43620"/>
    <s v="312530620"/>
    <s v="-0"/>
    <x v="0"/>
    <x v="13"/>
  </r>
  <r>
    <s v="3720"/>
    <s v="2020-11-05 00:00:00"/>
    <s v="2020-11-05 09:11:00"/>
    <s v="Gasto"/>
    <s v="Con Compromiso"/>
    <s v="011"/>
    <x v="9"/>
    <x v="19"/>
    <s v="VIÁTICOS DE LOS FUNCIONARIOS EN COMISIÓN"/>
    <s v="Nación"/>
    <x v="0"/>
    <s v="CSF"/>
    <n v="360106"/>
    <n v="-90026"/>
    <n v="270080"/>
    <n v="0"/>
    <s v="ORDEN DE COMISION Y GASTOS DE TRANSPORTE A FUNCIONARIO"/>
    <s v="3720"/>
    <s v="6020"/>
    <s v="12220"/>
    <s v="43620"/>
    <s v="312530620"/>
    <s v="-0"/>
    <x v="0"/>
    <x v="13"/>
  </r>
  <r>
    <s v="3820"/>
    <s v="2020-11-19 00:00:00"/>
    <s v="2020-11-19 09:59:00"/>
    <s v="Gasto"/>
    <s v="Con Compromiso"/>
    <s v="011"/>
    <x v="9"/>
    <x v="7"/>
    <s v="BONIFICACIÓN ESPECIAL DE RECREACIÓN"/>
    <s v="Nación"/>
    <x v="0"/>
    <s v="CSF"/>
    <n v="189353"/>
    <n v="0"/>
    <n v="189353"/>
    <n v="0"/>
    <s v="NOMINA MES DE NOVIEMBRE DE 2020 Y PRIMA DE NAVIDAD 2020"/>
    <s v="3820"/>
    <s v="6920, 7020"/>
    <s v="-0"/>
    <s v="45720, 45820, 45920, 46020, 46120, 46220, 46320, 46420, 46520, 46620, 46720, 46820, 46920, 47020, 47120, 47220, 47320, 47420, 47520, 47620, 47720, 47820, 47920, 48020, 48120, 48220, 48320, 48420"/>
    <s v="332690720, 332690820, 332690920, 332691020, 332691120, 332691220, 332691320, 332691420, 332691520, 332691620, 332691720, 332691820, 332691920, 332692120, 332737220, 332737320, 332737420, 332737520, 332737620, 332737720, 332737820, 332737920, 332738020, 332738120, 332738220, 332738320, 332738420, 332738520"/>
    <s v="-0"/>
    <x v="0"/>
    <x v="13"/>
  </r>
  <r>
    <s v="3820"/>
    <s v="2020-11-19 00:00:00"/>
    <s v="2020-11-19 09:59:00"/>
    <s v="Gasto"/>
    <s v="Con Compromiso"/>
    <s v="011"/>
    <x v="9"/>
    <x v="9"/>
    <s v="BONIFICACIÓN POR SERVICIOS PRESTADOS"/>
    <s v="Nación"/>
    <x v="0"/>
    <s v="CSF"/>
    <n v="2252608"/>
    <n v="0"/>
    <n v="2252608"/>
    <n v="0"/>
    <s v="NOMINA MES DE NOVIEMBRE DE 2020 Y PRIMA DE NAVIDAD 2020"/>
    <s v="3820"/>
    <s v="6920, 7020"/>
    <s v="-0"/>
    <s v="45720, 45820, 45920, 46020, 46120, 46220, 46320, 46420, 46520, 46620, 46720, 46820, 46920, 47020, 47120, 47220, 47320, 47420, 47520, 47620, 47720, 47820, 47920, 48020, 48120, 48220, 48320, 48420"/>
    <s v="332690720, 332690820, 332690920, 332691020, 332691120, 332691220, 332691320, 332691420, 332691520, 332691620, 332691720, 332691820, 332691920, 332692120, 332737220, 332737320, 332737420, 332737520, 332737620, 332737720, 332737820, 332737920, 332738020, 332738120, 332738220, 332738320, 332738420, 332738520"/>
    <s v="-0"/>
    <x v="0"/>
    <x v="13"/>
  </r>
  <r>
    <s v="3820"/>
    <s v="2020-11-19 00:00:00"/>
    <s v="2020-11-19 09:59:00"/>
    <s v="Gasto"/>
    <s v="Con Compromiso"/>
    <s v="011"/>
    <x v="9"/>
    <x v="28"/>
    <s v="AUXILIO DE CONECTIVIDAD DIGITAL"/>
    <s v="Nación"/>
    <x v="0"/>
    <s v="CSF"/>
    <n v="719978"/>
    <n v="0"/>
    <n v="719978"/>
    <n v="0"/>
    <s v="NOMINA MES DE NOVIEMBRE DE 2020 Y PRIMA DE NAVIDAD 2020"/>
    <s v="3820"/>
    <s v="6920, 7020"/>
    <s v="-0"/>
    <s v="45720, 45820, 45920, 46020, 46120, 46220, 46320, 46420, 46520, 46620, 46720, 46820, 46920, 47020, 47120, 47220, 47320, 47420, 47520, 47620, 47720, 47820, 47920, 48020, 48120, 48220, 48320, 48420"/>
    <s v="332690720, 332690820, 332690920, 332691020, 332691120, 332691220, 332691320, 332691420, 332691520, 332691620, 332691720, 332691820, 332691920, 332692120, 332737220, 332737320, 332737420, 332737520, 332737620, 332737720, 332737820, 332737920, 332738020, 332738120, 332738220, 332738320, 332738420, 332738520"/>
    <s v="-0"/>
    <x v="0"/>
    <x v="13"/>
  </r>
  <r>
    <s v="3820"/>
    <s v="2020-11-19 00:00:00"/>
    <s v="2020-11-19 09:59:00"/>
    <s v="Gasto"/>
    <s v="Con Compromiso"/>
    <s v="011"/>
    <x v="9"/>
    <x v="21"/>
    <s v="INCAPACIDADES (NO DE PENSIONES)"/>
    <s v="Nación"/>
    <x v="0"/>
    <s v="CSF"/>
    <n v="1363839"/>
    <n v="0"/>
    <n v="1363839"/>
    <n v="0"/>
    <s v="NOMINA MES DE NOVIEMBRE DE 2020 Y PRIMA DE NAVIDAD 2020"/>
    <s v="3820"/>
    <s v="6920, 7020"/>
    <s v="-0"/>
    <s v="45720, 45820, 45920, 46020, 46120, 46220, 46320, 46420, 46520, 46620, 46720, 46820, 46920, 47020, 47120, 47220, 47320, 47420, 47520, 47620, 47720, 47820, 47920, 48020, 48120, 48220, 48320, 48420"/>
    <s v="332690720, 332690820, 332690920, 332691020, 332691120, 332691220, 332691320, 332691420, 332691520, 332691620, 332691720, 332691820, 332691920, 332692120, 332737220, 332737320, 332737420, 332737520, 332737620, 332737720, 332737820, 332737920, 332738020, 332738120, 332738220, 332738320, 332738420, 332738520"/>
    <s v="-0"/>
    <x v="0"/>
    <x v="13"/>
  </r>
  <r>
    <s v="3820"/>
    <s v="2020-11-19 00:00:00"/>
    <s v="2020-11-19 09:59:00"/>
    <s v="Gasto"/>
    <s v="Con Compromiso"/>
    <s v="011"/>
    <x v="9"/>
    <x v="30"/>
    <s v="PRIMA DE NAVIDAD"/>
    <s v="Nación"/>
    <x v="0"/>
    <s v="CSF"/>
    <n v="44016805"/>
    <n v="0"/>
    <n v="44016805"/>
    <n v="0"/>
    <s v="NOMINA MES DE NOVIEMBRE DE 2020 Y PRIMA DE NAVIDAD 2020"/>
    <s v="3820"/>
    <s v="6920, 7020"/>
    <s v="-0"/>
    <s v="45720, 45820, 45920, 46020, 46120, 46220, 46320, 46420, 46520, 46620, 46720, 46820, 46920, 47020, 47120, 47220, 47320, 47420, 47520, 47620, 47720, 47820, 47920, 48020, 48120, 48220, 48320, 48420"/>
    <s v="332690720, 332690820, 332690920, 332691020, 332691120, 332691220, 332691320, 332691420, 332691520, 332691620, 332691720, 332691820, 332691920, 332692120, 332737220, 332737320, 332737420, 332737520, 332737620, 332737720, 332737820, 332737920, 332738020, 332738120, 332738220, 332738320, 332738420, 332738520"/>
    <s v="-0"/>
    <x v="0"/>
    <x v="13"/>
  </r>
  <r>
    <s v="3820"/>
    <s v="2020-11-19 00:00:00"/>
    <s v="2020-11-19 09:59:00"/>
    <s v="Gasto"/>
    <s v="Con Compromiso"/>
    <s v="011"/>
    <x v="9"/>
    <x v="8"/>
    <s v="SUELDO BÁSICO"/>
    <s v="Nación"/>
    <x v="0"/>
    <s v="CSF"/>
    <n v="27802418"/>
    <n v="0"/>
    <n v="27802418"/>
    <n v="0"/>
    <s v="NOMINA MES DE NOVIEMBRE DE 2020 Y PRIMA DE NAVIDAD 2020"/>
    <s v="3820"/>
    <s v="6920, 7020"/>
    <s v="-0"/>
    <s v="45720, 45820, 45920, 46020, 46120, 46220, 46320, 46420, 46520, 46620, 46720, 46820, 46920, 47020, 47120, 47220, 47320, 47420, 47520, 47620, 47720, 47820, 47920, 48020, 48120, 48220, 48320, 48420"/>
    <s v="332690720, 332690820, 332690920, 332691020, 332691120, 332691220, 332691320, 332691420, 332691520, 332691620, 332691720, 332691820, 332691920, 332692120, 332737220, 332737320, 332737420, 332737520, 332737620, 332737720, 332737820, 332737920, 332738020, 332738120, 332738220, 332738320, 332738420, 332738520"/>
    <s v="-0"/>
    <x v="0"/>
    <x v="13"/>
  </r>
  <r>
    <s v="3820"/>
    <s v="2020-11-19 00:00:00"/>
    <s v="2020-11-19 09:59:00"/>
    <s v="Gasto"/>
    <s v="Con Compromiso"/>
    <s v="011"/>
    <x v="9"/>
    <x v="4"/>
    <s v="PRIMA DE VACACIONES"/>
    <s v="Nación"/>
    <x v="0"/>
    <s v="CSF"/>
    <n v="2685117"/>
    <n v="0"/>
    <n v="2685117"/>
    <n v="0"/>
    <s v="NOMINA MES DE NOVIEMBRE DE 2020 Y PRIMA DE NAVIDAD 2020"/>
    <s v="3820"/>
    <s v="6920, 7020"/>
    <s v="-0"/>
    <s v="45720, 45820, 45920, 46020, 46120, 46220, 46320, 46420, 46520, 46620, 46720, 46820, 46920, 47020, 47120, 47220, 47320, 47420, 47520, 47620, 47720, 47820, 47920, 48020, 48120, 48220, 48320, 48420"/>
    <s v="332690720, 332690820, 332690920, 332691020, 332691120, 332691220, 332691320, 332691420, 332691520, 332691620, 332691720, 332691820, 332691920, 332692120, 332737220, 332737320, 332737420, 332737520, 332737620, 332737720, 332737820, 332737920, 332738020, 332738120, 332738220, 332738320, 332738420, 332738520"/>
    <s v="-0"/>
    <x v="0"/>
    <x v="13"/>
  </r>
  <r>
    <s v="3820"/>
    <s v="2020-11-19 00:00:00"/>
    <s v="2020-11-19 09:59:00"/>
    <s v="Gasto"/>
    <s v="Con Compromiso"/>
    <s v="011"/>
    <x v="9"/>
    <x v="6"/>
    <s v="SUBSIDIO DE ALIMENTACIÓN"/>
    <s v="Nación"/>
    <x v="0"/>
    <s v="CSF"/>
    <n v="473702"/>
    <n v="0"/>
    <n v="473702"/>
    <n v="0"/>
    <s v="NOMINA MES DE NOVIEMBRE DE 2020 Y PRIMA DE NAVIDAD 2020"/>
    <s v="3820"/>
    <s v="6920, 7020"/>
    <s v="-0"/>
    <s v="45720, 45820, 45920, 46020, 46120, 46220, 46320, 46420, 46520, 46620, 46720, 46820, 46920, 47020, 47120, 47220, 47320, 47420, 47520, 47620, 47720, 47820, 47920, 48020, 48120, 48220, 48320, 48420"/>
    <s v="332690720, 332690820, 332690920, 332691020, 332691120, 332691220, 332691320, 332691420, 332691520, 332691620, 332691720, 332691820, 332691920, 332692120, 332737220, 332737320, 332737420, 332737520, 332737620, 332737720, 332737820, 332737920, 332738020, 332738120, 332738220, 332738320, 332738420, 332738520"/>
    <s v="-0"/>
    <x v="0"/>
    <x v="13"/>
  </r>
  <r>
    <s v="3820"/>
    <s v="2020-11-19 00:00:00"/>
    <s v="2020-11-19 09:59:00"/>
    <s v="Gasto"/>
    <s v="Con Compromiso"/>
    <s v="011"/>
    <x v="9"/>
    <x v="10"/>
    <s v="SUELDO DE VACACIONES"/>
    <s v="Nación"/>
    <x v="0"/>
    <s v="CSF"/>
    <n v="2744786"/>
    <n v="0"/>
    <n v="2744786"/>
    <n v="0"/>
    <s v="NOMINA MES DE NOVIEMBRE DE 2020 Y PRIMA DE NAVIDAD 2020"/>
    <s v="3820"/>
    <s v="6920, 7020"/>
    <s v="-0"/>
    <s v="45720, 45820, 45920, 46020, 46120, 46220, 46320, 46420, 46520, 46620, 46720, 46820, 46920, 47020, 47120, 47220, 47320, 47420, 47520, 47620, 47720, 47820, 47920, 48020, 48120, 48220, 48320, 48420"/>
    <s v="332690720, 332690820, 332690920, 332691020, 332691120, 332691220, 332691320, 332691420, 332691520, 332691620, 332691720, 332691820, 332691920, 332692120, 332737220, 332737320, 332737420, 332737520, 332737620, 332737720, 332737820, 332737920, 332738020, 332738120, 332738220, 332738320, 332738420, 332738520"/>
    <s v="-0"/>
    <x v="0"/>
    <x v="13"/>
  </r>
  <r>
    <s v="3820"/>
    <s v="2020-11-19 00:00:00"/>
    <s v="2020-11-19 09:59:00"/>
    <s v="Gasto"/>
    <s v="Con Compromiso"/>
    <s v="011"/>
    <x v="9"/>
    <x v="5"/>
    <s v="PRIMA TÉCNICA NO SALARIAL"/>
    <s v="Nación"/>
    <x v="0"/>
    <s v="CSF"/>
    <n v="2354967"/>
    <n v="0"/>
    <n v="2354967"/>
    <n v="0"/>
    <s v="NOMINA MES DE NOVIEMBRE DE 2020 Y PRIMA DE NAVIDAD 2020"/>
    <s v="3820"/>
    <s v="6920, 7020"/>
    <s v="-0"/>
    <s v="45720, 45820, 45920, 46020, 46120, 46220, 46320, 46420, 46520, 46620, 46720, 46820, 46920, 47020, 47120, 47220, 47320, 47420, 47520, 47620, 47720, 47820, 47920, 48020, 48120, 48220, 48320, 48420"/>
    <s v="332690720, 332690820, 332690920, 332691020, 332691120, 332691220, 332691320, 332691420, 332691520, 332691620, 332691720, 332691820, 332691920, 332692120, 332737220, 332737320, 332737420, 332737520, 332737620, 332737720, 332737820, 332737920, 332738020, 332738120, 332738220, 332738320, 332738420, 332738520"/>
    <s v="-0"/>
    <x v="0"/>
    <x v="13"/>
  </r>
  <r>
    <s v="3920"/>
    <s v="2020-11-19 00:00:00"/>
    <s v="2020-11-19 10:04:00"/>
    <s v="Gasto"/>
    <s v="Con Compromiso"/>
    <s v="011"/>
    <x v="9"/>
    <x v="12"/>
    <s v="APORTES AL SENA"/>
    <s v="Nación"/>
    <x v="0"/>
    <s v="CSF"/>
    <n v="732700"/>
    <n v="0"/>
    <n v="732700"/>
    <n v="0"/>
    <s v="APORTES PATRONALES MES DE NOVIEMBRE DE 2020"/>
    <s v="3920"/>
    <s v="6820"/>
    <s v="-0"/>
    <s v="44520, 44620, 44720, 44820, 44920, 45020, 45120, 45220, 45320, 45420, 45520, 45620"/>
    <s v="332266520, 332266620, 332266720, 332266820, 332266920, 332267020, 332267120, 332267220, 332267320, 332267420, 332267520, 332267620"/>
    <s v="-0"/>
    <x v="0"/>
    <x v="13"/>
  </r>
  <r>
    <s v="3920"/>
    <s v="2020-11-19 00:00:00"/>
    <s v="2020-11-19 10:04:00"/>
    <s v="Gasto"/>
    <s v="Con Compromiso"/>
    <s v="011"/>
    <x v="9"/>
    <x v="16"/>
    <s v="CAJAS DE COMPENSACIÓN FAMILIAR"/>
    <s v="Nación"/>
    <x v="0"/>
    <s v="CSF"/>
    <n v="1464500"/>
    <n v="0"/>
    <n v="1464500"/>
    <n v="0"/>
    <s v="APORTES PATRONALES MES DE NOVIEMBRE DE 2020"/>
    <s v="3920"/>
    <s v="6820"/>
    <s v="-0"/>
    <s v="44520, 44620, 44720, 44820, 44920, 45020, 45120, 45220, 45320, 45420, 45520, 45620"/>
    <s v="332266520, 332266620, 332266720, 332266820, 332266920, 332267020, 332267120, 332267220, 332267320, 332267420, 332267520, 332267620"/>
    <s v="-0"/>
    <x v="0"/>
    <x v="13"/>
  </r>
  <r>
    <s v="3920"/>
    <s v="2020-11-19 00:00:00"/>
    <s v="2020-11-19 10:04:00"/>
    <s v="Gasto"/>
    <s v="Con Compromiso"/>
    <s v="011"/>
    <x v="9"/>
    <x v="15"/>
    <s v="APORTES GENERALES AL SISTEMA DE RIESGOS LABORALES"/>
    <s v="Nación"/>
    <x v="0"/>
    <s v="CSF"/>
    <n v="452200"/>
    <n v="0"/>
    <n v="452200"/>
    <n v="0"/>
    <s v="APORTES PATRONALES MES DE NOVIEMBRE DE 2020"/>
    <s v="3920"/>
    <s v="6820"/>
    <s v="-0"/>
    <s v="44520, 44620, 44720, 44820, 44920, 45020, 45120, 45220, 45320, 45420, 45520, 45620"/>
    <s v="332266520, 332266620, 332266720, 332266820, 332266920, 332267020, 332267120, 332267220, 332267320, 332267420, 332267520, 332267620"/>
    <s v="-0"/>
    <x v="0"/>
    <x v="13"/>
  </r>
  <r>
    <s v="3920"/>
    <s v="2020-11-19 00:00:00"/>
    <s v="2020-11-19 10:04:00"/>
    <s v="Gasto"/>
    <s v="Con Compromiso"/>
    <s v="011"/>
    <x v="9"/>
    <x v="11"/>
    <s v="PENSIONES"/>
    <s v="Nación"/>
    <x v="0"/>
    <s v="CSF"/>
    <n v="3950800"/>
    <n v="0"/>
    <n v="3950800"/>
    <n v="0"/>
    <s v="APORTES PATRONALES MES DE NOVIEMBRE DE 2020"/>
    <s v="3920"/>
    <s v="6820"/>
    <s v="-0"/>
    <s v="44520, 44620, 44720, 44820, 44920, 45020, 45120, 45220, 45320, 45420, 45520, 45620"/>
    <s v="332266520, 332266620, 332266720, 332266820, 332266920, 332267020, 332267120, 332267220, 332267320, 332267420, 332267520, 332267620"/>
    <s v="-0"/>
    <x v="0"/>
    <x v="13"/>
  </r>
  <r>
    <s v="3920"/>
    <s v="2020-11-19 00:00:00"/>
    <s v="2020-11-19 10:04:00"/>
    <s v="Gasto"/>
    <s v="Con Compromiso"/>
    <s v="011"/>
    <x v="9"/>
    <x v="13"/>
    <s v="SALUD"/>
    <s v="Nación"/>
    <x v="0"/>
    <s v="CSF"/>
    <n v="2798900"/>
    <n v="0"/>
    <n v="2798900"/>
    <n v="0"/>
    <s v="APORTES PATRONALES MES DE NOVIEMBRE DE 2020"/>
    <s v="3920"/>
    <s v="6820"/>
    <s v="-0"/>
    <s v="44520, 44620, 44720, 44820, 44920, 45020, 45120, 45220, 45320, 45420, 45520, 45620"/>
    <s v="332266520, 332266620, 332266720, 332266820, 332266920, 332267020, 332267120, 332267220, 332267320, 332267420, 332267520, 332267620"/>
    <s v="-0"/>
    <x v="0"/>
    <x v="13"/>
  </r>
  <r>
    <s v="3920"/>
    <s v="2020-11-19 00:00:00"/>
    <s v="2020-11-19 10:04:00"/>
    <s v="Gasto"/>
    <s v="Con Compromiso"/>
    <s v="011"/>
    <x v="9"/>
    <x v="14"/>
    <s v="APORTES AL ICBF"/>
    <s v="Nación"/>
    <x v="0"/>
    <s v="CSF"/>
    <n v="1098700"/>
    <n v="0"/>
    <n v="1098700"/>
    <n v="0"/>
    <s v="APORTES PATRONALES MES DE NOVIEMBRE DE 2020"/>
    <s v="3920"/>
    <s v="6820"/>
    <s v="-0"/>
    <s v="44520, 44620, 44720, 44820, 44920, 45020, 45120, 45220, 45320, 45420, 45520, 45620"/>
    <s v="332266520, 332266620, 332266720, 332266820, 332266920, 332267020, 332267120, 332267220, 332267320, 332267420, 332267520, 332267620"/>
    <s v="-0"/>
    <x v="0"/>
    <x v="13"/>
  </r>
  <r>
    <s v="4020"/>
    <s v="2020-11-24 00:00:00"/>
    <s v="2020-11-24 09:15:00"/>
    <s v="Gasto"/>
    <s v="Con Compromiso"/>
    <s v="0500"/>
    <x v="9"/>
    <x v="22"/>
    <s v="ADQUISICIÓN DE BIENES Y SERVICIOS - SERVICIO DE INFORMACIÓN CATASTRAL - ACTUALIZACIÓN  Y GESTIÓN CATASTRAL  NACIONAL"/>
    <s v="Propios"/>
    <x v="1"/>
    <s v="CSF"/>
    <n v="16776544"/>
    <n v="-3871510"/>
    <n v="12905034"/>
    <n v="0"/>
    <s v="PROYECTO DE CONSERVACION CATASTRAL PARA EL MUNICIPIO DE EL MOLINO"/>
    <s v="4020"/>
    <s v="7220, 7320, 7420, 7520, 7620"/>
    <s v="16720, 16820, 17120, 17220, 17320"/>
    <s v="54320, 54420, 54720, 54820, 54920"/>
    <s v="393159120, 393163620, 393177220, 393184520, 393190820"/>
    <s v="-0"/>
    <x v="1"/>
    <x v="1"/>
  </r>
  <r>
    <s v="4120"/>
    <s v="2020-11-25 00:00:00"/>
    <s v="2020-11-25 11:52:00"/>
    <s v="Gasto"/>
    <s v="Con Compromiso"/>
    <s v="0500"/>
    <x v="9"/>
    <x v="22"/>
    <s v="ADQUISICIÓN DE BIENES Y SERVICIOS - SERVICIO DE INFORMACIÓN CATASTRAL - ACTUALIZACIÓN  Y GESTIÓN CATASTRAL  NACIONAL"/>
    <s v="Propios"/>
    <x v="1"/>
    <s v="CSF"/>
    <n v="12752662"/>
    <n v="-4925666"/>
    <n v="7826996"/>
    <n v="0"/>
    <s v="PROYECTO DE CONSERVACION CATASTRAL MUNICIPIO DE SAN JUAN DEL CESAR"/>
    <s v="4120"/>
    <s v="7720, 7820, 7920, 8020"/>
    <s v="16520, 16620, 16920, 17020"/>
    <s v="54120, 54220, 54520, 54620"/>
    <s v="393149720, 393155020, 393166720, 393169520"/>
    <s v="-0"/>
    <x v="1"/>
    <x v="1"/>
  </r>
  <r>
    <s v="4220"/>
    <s v="2020-12-17 00:00:00"/>
    <s v="2020-12-17 15:10:00"/>
    <s v="Gasto"/>
    <s v="Con Compromiso"/>
    <s v="011"/>
    <x v="9"/>
    <x v="9"/>
    <s v="BONIFICACIÓN POR SERVICIOS PRESTADOS"/>
    <s v="Nación"/>
    <x v="0"/>
    <s v="CSF"/>
    <n v="877184"/>
    <n v="0"/>
    <n v="877184"/>
    <n v="0"/>
    <s v="NOMINA MES DE DICIEMBRE DE 2020"/>
    <s v="4220"/>
    <s v="8620, 8720"/>
    <s v="-0"/>
    <s v="49920, 50020, 50120, 50220, 50320, 50420, 50520, 50620, 50720, 50820, 50920, 51020, 51120, 51220, 51320, 51420, 51520"/>
    <s v="373200820, 373200920, 373201020, 373201120, 373201220, 373201320, 373201420, 373201520, 373201620, 373201720, 373201820, 373201920, 373202020, 373202120, 373248920, 373249020, 373249120"/>
    <s v="-0"/>
    <x v="0"/>
    <x v="13"/>
  </r>
  <r>
    <s v="4220"/>
    <s v="2020-12-17 00:00:00"/>
    <s v="2020-12-17 15:10:00"/>
    <s v="Gasto"/>
    <s v="Con Compromiso"/>
    <s v="011"/>
    <x v="9"/>
    <x v="7"/>
    <s v="BONIFICACIÓN ESPECIAL DE RECREACIÓN"/>
    <s v="Nación"/>
    <x v="0"/>
    <s v="CSF"/>
    <n v="201984"/>
    <n v="0"/>
    <n v="201984"/>
    <n v="0"/>
    <s v="NOMINA MES DE DICIEMBRE DE 2020"/>
    <s v="4220"/>
    <s v="8620, 8720"/>
    <s v="-0"/>
    <s v="49920, 50020, 50120, 50220, 50320, 50420, 50520, 50620, 50720, 50820, 50920, 51020, 51120, 51220, 51320, 51420, 51520"/>
    <s v="373200820, 373200920, 373201020, 373201120, 373201220, 373201320, 373201420, 373201520, 373201620, 373201720, 373201820, 373201920, 373202020, 373202120, 373248920, 373249020, 373249120"/>
    <s v="-0"/>
    <x v="0"/>
    <x v="13"/>
  </r>
  <r>
    <s v="4220"/>
    <s v="2020-12-17 00:00:00"/>
    <s v="2020-12-17 15:10:00"/>
    <s v="Gasto"/>
    <s v="Con Compromiso"/>
    <s v="011"/>
    <x v="9"/>
    <x v="4"/>
    <s v="PRIMA DE VACACIONES"/>
    <s v="Nación"/>
    <x v="0"/>
    <s v="CSF"/>
    <n v="2845920"/>
    <n v="0"/>
    <n v="2845920"/>
    <n v="0"/>
    <s v="NOMINA MES DE DICIEMBRE DE 2020"/>
    <s v="4220"/>
    <s v="8620, 8720"/>
    <s v="-0"/>
    <s v="49920, 50020, 50120, 50220, 50320, 50420, 50520, 50620, 50720, 50820, 50920, 51020, 51120, 51220, 51320, 51420, 51520"/>
    <s v="373200820, 373200920, 373201020, 373201120, 373201220, 373201320, 373201420, 373201520, 373201620, 373201720, 373201820, 373201920, 373202020, 373202120, 373248920, 373249020, 373249120"/>
    <s v="-0"/>
    <x v="0"/>
    <x v="13"/>
  </r>
  <r>
    <s v="4220"/>
    <s v="2020-12-17 00:00:00"/>
    <s v="2020-12-17 15:10:00"/>
    <s v="Gasto"/>
    <s v="Con Compromiso"/>
    <s v="011"/>
    <x v="9"/>
    <x v="10"/>
    <s v="SUELDO DE VACACIONES"/>
    <s v="Nación"/>
    <x v="0"/>
    <s v="CSF"/>
    <n v="2518387"/>
    <n v="0"/>
    <n v="2518387"/>
    <n v="0"/>
    <s v="NOMINA MES DE DICIEMBRE DE 2020"/>
    <s v="4220"/>
    <s v="8620, 8720"/>
    <s v="-0"/>
    <s v="49920, 50020, 50120, 50220, 50320, 50420, 50520, 50620, 50720, 50820, 50920, 51020, 51120, 51220, 51320, 51420, 51520"/>
    <s v="373200820, 373200920, 373201020, 373201120, 373201220, 373201320, 373201420, 373201520, 373201620, 373201720, 373201820, 373201920, 373202020, 373202120, 373248920, 373249020, 373249120"/>
    <s v="-0"/>
    <x v="0"/>
    <x v="13"/>
  </r>
  <r>
    <s v="4220"/>
    <s v="2020-12-17 00:00:00"/>
    <s v="2020-12-17 15:10:00"/>
    <s v="Gasto"/>
    <s v="Con Compromiso"/>
    <s v="011"/>
    <x v="9"/>
    <x v="5"/>
    <s v="PRIMA TÉCNICA NO SALARIAL"/>
    <s v="Nación"/>
    <x v="0"/>
    <s v="CSF"/>
    <n v="2354967"/>
    <n v="0"/>
    <n v="2354967"/>
    <n v="0"/>
    <s v="NOMINA MES DE DICIEMBRE DE 2020"/>
    <s v="4220"/>
    <s v="8620, 8720"/>
    <s v="-0"/>
    <s v="49920, 50020, 50120, 50220, 50320, 50420, 50520, 50620, 50720, 50820, 50920, 51020, 51120, 51220, 51320, 51420, 51520"/>
    <s v="373200820, 373200920, 373201020, 373201120, 373201220, 373201320, 373201420, 373201520, 373201620, 373201720, 373201820, 373201920, 373202020, 373202120, 373248920, 373249020, 373249120"/>
    <s v="-0"/>
    <x v="0"/>
    <x v="13"/>
  </r>
  <r>
    <s v="4220"/>
    <s v="2020-12-17 00:00:00"/>
    <s v="2020-12-17 15:10:00"/>
    <s v="Gasto"/>
    <s v="Con Compromiso"/>
    <s v="011"/>
    <x v="9"/>
    <x v="28"/>
    <s v="AUXILIO DE CONECTIVIDAD DIGITAL"/>
    <s v="Nación"/>
    <x v="0"/>
    <s v="CSF"/>
    <n v="606839"/>
    <n v="0"/>
    <n v="606839"/>
    <n v="0"/>
    <s v="NOMINA MES DE DICIEMBRE DE 2020"/>
    <s v="4220"/>
    <s v="8620, 8720"/>
    <s v="-0"/>
    <s v="49920, 50020, 50120, 50220, 50320, 50420, 50520, 50620, 50720, 50820, 50920, 51020, 51120, 51220, 51320, 51420, 51520"/>
    <s v="373200820, 373200920, 373201020, 373201120, 373201220, 373201320, 373201420, 373201520, 373201620, 373201720, 373201820, 373201920, 373202020, 373202120, 373248920, 373249020, 373249120"/>
    <s v="-0"/>
    <x v="0"/>
    <x v="13"/>
  </r>
  <r>
    <s v="4220"/>
    <s v="2020-12-17 00:00:00"/>
    <s v="2020-12-17 15:10:00"/>
    <s v="Gasto"/>
    <s v="Con Compromiso"/>
    <s v="011"/>
    <x v="9"/>
    <x v="8"/>
    <s v="SUELDO BÁSICO"/>
    <s v="Nación"/>
    <x v="0"/>
    <s v="CSF"/>
    <n v="29276452"/>
    <n v="0"/>
    <n v="29276452"/>
    <n v="0"/>
    <s v="NOMINA MES DE DICIEMBRE DE 2020"/>
    <s v="4220"/>
    <s v="8620, 8720"/>
    <s v="-0"/>
    <s v="49920, 50020, 50120, 50220, 50320, 50420, 50520, 50620, 50720, 50820, 50920, 51020, 51120, 51220, 51320, 51420, 51520"/>
    <s v="373200820, 373200920, 373201020, 373201120, 373201220, 373201320, 373201420, 373201520, 373201620, 373201720, 373201820, 373201920, 373202020, 373202120, 373248920, 373249020, 373249120"/>
    <s v="-0"/>
    <x v="0"/>
    <x v="13"/>
  </r>
  <r>
    <s v="4220"/>
    <s v="2020-12-17 00:00:00"/>
    <s v="2020-12-17 15:10:00"/>
    <s v="Gasto"/>
    <s v="Con Compromiso"/>
    <s v="011"/>
    <x v="9"/>
    <x v="6"/>
    <s v="SUBSIDIO DE ALIMENTACIÓN"/>
    <s v="Nación"/>
    <x v="0"/>
    <s v="CSF"/>
    <n v="456076"/>
    <n v="0"/>
    <n v="456076"/>
    <n v="0"/>
    <s v="NOMINA MES DE DICIEMBRE DE 2020"/>
    <s v="4220"/>
    <s v="8620, 8720"/>
    <s v="-0"/>
    <s v="49920, 50020, 50120, 50220, 50320, 50420, 50520, 50620, 50720, 50820, 50920, 51020, 51120, 51220, 51320, 51420, 51520"/>
    <s v="373200820, 373200920, 373201020, 373201120, 373201220, 373201320, 373201420, 373201520, 373201620, 373201720, 373201820, 373201920, 373202020, 373202120, 373248920, 373249020, 373249120"/>
    <s v="-0"/>
    <x v="0"/>
    <x v="13"/>
  </r>
  <r>
    <s v="4320"/>
    <s v="2020-12-17 00:00:00"/>
    <s v="2020-12-17 15:13:00"/>
    <s v="Gasto"/>
    <s v="Con Compromiso"/>
    <s v="011"/>
    <x v="9"/>
    <x v="16"/>
    <s v="CAJAS DE COMPENSACIÓN FAMILIAR"/>
    <s v="Nación"/>
    <x v="0"/>
    <s v="CSF"/>
    <n v="1680700"/>
    <n v="0"/>
    <n v="1680700"/>
    <n v="0"/>
    <s v="APORTES PATRONALES MES DE DICIEMBRE DE 2020"/>
    <s v="4320"/>
    <s v="8820"/>
    <s v="-0"/>
    <s v="51620, 51720, 51820, 51920, 52020, 52120, 52220, 52320, 52420, 52520"/>
    <s v="373320820, 373320920, 373321020, 373321120, 373321220, 373321320, 373321520, 373321620, 373321720, 373321820"/>
    <s v="-0"/>
    <x v="0"/>
    <x v="13"/>
  </r>
  <r>
    <s v="4320"/>
    <s v="2020-12-17 00:00:00"/>
    <s v="2020-12-17 15:13:00"/>
    <s v="Gasto"/>
    <s v="Con Compromiso"/>
    <s v="011"/>
    <x v="9"/>
    <x v="12"/>
    <s v="APORTES AL SENA"/>
    <s v="Nación"/>
    <x v="0"/>
    <s v="CSF"/>
    <n v="840700"/>
    <n v="0"/>
    <n v="840700"/>
    <n v="0"/>
    <s v="APORTES PATRONALES MES DE DICIEMBRE DE 2020"/>
    <s v="4320"/>
    <s v="8820"/>
    <s v="-0"/>
    <s v="51620, 51720, 51820, 51920, 52020, 52120, 52220, 52320, 52420, 52520"/>
    <s v="373320820, 373320920, 373321020, 373321120, 373321220, 373321320, 373321520, 373321620, 373321720, 373321820"/>
    <s v="-0"/>
    <x v="0"/>
    <x v="13"/>
  </r>
  <r>
    <s v="4320"/>
    <s v="2020-12-17 00:00:00"/>
    <s v="2020-12-17 15:13:00"/>
    <s v="Gasto"/>
    <s v="Con Compromiso"/>
    <s v="011"/>
    <x v="9"/>
    <x v="14"/>
    <s v="APORTES AL ICBF"/>
    <s v="Nación"/>
    <x v="0"/>
    <s v="CSF"/>
    <n v="1260800"/>
    <n v="0"/>
    <n v="1260800"/>
    <n v="0"/>
    <s v="APORTES PATRONALES MES DE DICIEMBRE DE 2020"/>
    <s v="4320"/>
    <s v="8820"/>
    <s v="-0"/>
    <s v="51620, 51720, 51820, 51920, 52020, 52120, 52220, 52320, 52420, 52520"/>
    <s v="373320820, 373320920, 373321020, 373321120, 373321220, 373321320, 373321520, 373321620, 373321720, 373321820"/>
    <s v="-0"/>
    <x v="0"/>
    <x v="13"/>
  </r>
  <r>
    <s v="4320"/>
    <s v="2020-12-17 00:00:00"/>
    <s v="2020-12-17 15:13:00"/>
    <s v="Gasto"/>
    <s v="Con Compromiso"/>
    <s v="011"/>
    <x v="9"/>
    <x v="15"/>
    <s v="APORTES GENERALES AL SISTEMA DE RIESGOS LABORALES"/>
    <s v="Nación"/>
    <x v="0"/>
    <s v="CSF"/>
    <n v="362300"/>
    <n v="0"/>
    <n v="362300"/>
    <n v="0"/>
    <s v="APORTES PATRONALES MES DE DICIEMBRE DE 2020"/>
    <s v="4320"/>
    <s v="8820"/>
    <s v="-0"/>
    <s v="51620, 51720, 51820, 51920, 52020, 52120, 52220, 52320, 52420, 52520"/>
    <s v="373320820, 373320920, 373321020, 373321120, 373321220, 373321320, 373321520, 373321620, 373321720, 373321820"/>
    <s v="-0"/>
    <x v="0"/>
    <x v="13"/>
  </r>
  <r>
    <s v="4320"/>
    <s v="2020-12-17 00:00:00"/>
    <s v="2020-12-17 15:13:00"/>
    <s v="Gasto"/>
    <s v="Con Compromiso"/>
    <s v="011"/>
    <x v="9"/>
    <x v="11"/>
    <s v="PENSIONES"/>
    <s v="Nación"/>
    <x v="0"/>
    <s v="CSF"/>
    <n v="3805800"/>
    <n v="0"/>
    <n v="3805800"/>
    <n v="0"/>
    <s v="APORTES PATRONALES MES DE DICIEMBRE DE 2020"/>
    <s v="4320"/>
    <s v="8820"/>
    <s v="-0"/>
    <s v="51620, 51720, 51820, 51920, 52020, 52120, 52220, 52320, 52420, 52520"/>
    <s v="373320820, 373320920, 373321020, 373321120, 373321220, 373321320, 373321520, 373321620, 373321720, 373321820"/>
    <s v="-0"/>
    <x v="0"/>
    <x v="13"/>
  </r>
  <r>
    <s v="4320"/>
    <s v="2020-12-17 00:00:00"/>
    <s v="2020-12-17 15:13:00"/>
    <s v="Gasto"/>
    <s v="Con Compromiso"/>
    <s v="011"/>
    <x v="9"/>
    <x v="13"/>
    <s v="SALUD"/>
    <s v="Nación"/>
    <x v="0"/>
    <s v="CSF"/>
    <n v="2696100"/>
    <n v="0"/>
    <n v="2696100"/>
    <n v="0"/>
    <s v="APORTES PATRONALES MES DE DICIEMBRE DE 2020"/>
    <s v="4320"/>
    <s v="8820"/>
    <s v="-0"/>
    <s v="51620, 51720, 51820, 51920, 52020, 52120, 52220, 52320, 52420, 52520"/>
    <s v="373320820, 373320920, 373321020, 373321120, 373321220, 373321320, 373321520, 373321620, 373321720, 373321820"/>
    <s v="-0"/>
    <x v="0"/>
    <x v="13"/>
  </r>
  <r>
    <s v="4420"/>
    <s v="2020-12-17 00:00:00"/>
    <s v="2020-12-17 15:39:00"/>
    <s v="Gasto"/>
    <s v="Con Compromiso"/>
    <s v="011"/>
    <x v="9"/>
    <x v="11"/>
    <s v="PENSIONES"/>
    <s v="Nación"/>
    <x v="0"/>
    <s v="CSF"/>
    <n v="3400300"/>
    <n v="0"/>
    <n v="3400300"/>
    <n v="0"/>
    <s v="RETROACTIVO APORTES PLANILLA DE ABRIL DE 2020"/>
    <s v="4420"/>
    <s v="8920"/>
    <s v="-0"/>
    <s v="52620, 52720, 52820"/>
    <s v="373373520, 373373620, 373373720"/>
    <s v="-0"/>
    <x v="0"/>
    <x v="13"/>
  </r>
  <r>
    <s v="4520"/>
    <s v="2020-12-24 00:00:00"/>
    <s v="2020-12-24 08:56:00"/>
    <s v="Gasto"/>
    <s v="Con Compromiso"/>
    <s v="0200"/>
    <x v="9"/>
    <x v="32"/>
    <s v="ADQUISICIÓN DE BIENES Y SERVICIOS - SEDES ADECUADAS - FORTALECIMIENTO DE LA INFRAESTRUCTURA FÍSICA DEL IGAC A NIVEL  NACIONAL"/>
    <s v="Nación"/>
    <x v="0"/>
    <s v="CSF"/>
    <n v="2522591"/>
    <n v="0"/>
    <n v="2522591"/>
    <n v="0"/>
    <s v="VIATICOS Y GASTOS DE COMISION A FUNCIONARIOS"/>
    <s v="4520"/>
    <s v="9320"/>
    <s v="16420"/>
    <s v="54020"/>
    <s v="388568920, 388601020"/>
    <s v="-0"/>
    <x v="1"/>
    <x v="3"/>
  </r>
  <r>
    <s v="4620"/>
    <s v="2020-12-28 00:00:00"/>
    <s v="2020-12-28 18:08:00"/>
    <s v="Gasto"/>
    <s v="Con Compromiso"/>
    <s v="011"/>
    <x v="9"/>
    <x v="18"/>
    <s v="SERVICIOS DE TRANSPORTE DE PASAJEROS"/>
    <s v="Nación"/>
    <x v="0"/>
    <s v="CSF"/>
    <n v="1000000"/>
    <n v="0"/>
    <n v="1000000"/>
    <n v="0"/>
    <s v="RECONOCIMIENTO ECONOMICO POR REUBICACION DE FUNCIONARIO DE LA UOC SAN JUAN DEL CESAR A LA DIRECCION TERRITORIAL GUAJIRA"/>
    <s v="4620"/>
    <s v="9420"/>
    <s v="17720"/>
    <s v="55220"/>
    <s v="393455320"/>
    <s v="-0"/>
    <x v="0"/>
    <x v="13"/>
  </r>
  <r>
    <s v="120"/>
    <s v="2020-01-13 00:00:00"/>
    <s v="2020-01-13 09:14:00"/>
    <s v="Gasto"/>
    <s v="Con Compromiso"/>
    <s v="012"/>
    <x v="10"/>
    <x v="1"/>
    <s v="SERVICIOS DE TELECOMUNICACIONES, TRANSMISIÓN Y SUMINISTRO DE INFORMACIÓN"/>
    <s v="Nación"/>
    <x v="0"/>
    <s v="CSF"/>
    <n v="800000"/>
    <n v="-205755"/>
    <n v="594245"/>
    <n v="0"/>
    <s v="PAGO DE SERVICIOS PUBLICOS DOMICILIARIOS EN LA TERRITORIAL HUILA"/>
    <s v="120"/>
    <s v="120, 220, 320, 720, 920, 1020, 1820, 2320, 2420, 2520, 3220, 3320, 4020, 4720, 5020, 5420, 5620, 5720, 5820, 6520, 6620, 6920, 7220, 7320, 7720, 8020, 8120, 8220, 10220, 11320, 12320, 12420, 12620, 13120, 13220"/>
    <s v="220, 320, 420, 2220, 2420, 2520, 3420, 3620, 3720, 3820, 4120, 4220, 4320, 4420, 4620, 5220, 5420, 6320, 6620, 7620, 7720, 7920, 8620, 9120, 9320, 11020, 11220, 11420, 13620, 14320, 17120, 17220, 18420, 21320, 21420"/>
    <s v="120, 220, 320, 7320, 7520, 7620, 12520, 20120, 20220, 20320, 24820, 24920, 29420, 32220, 32520, 37320, 38120, 38620, 38720, 43920, 44020, 48120, 48820, 49320, 53020, 55720, 55920, 56020, 62320, 68420, 72120, 72220, 72920, 80220, 80320"/>
    <s v="4692620, 4695220, 4697420, 24022520, 26130620, 26132920, 57867420, 92656420, 92665120, 95689020, 122597120, 122599920, 133705620, 148815020, 152716720, 163254920, 182869420, 190787420, 192970320, 221875520, 221882120, 238030020, 255360120, 258598720, 263771320, 281126220, 283582520, 285829720, 317870920, 338936920, 361147620, 361152820, 361988520"/>
    <s v="-0"/>
    <x v="0"/>
    <x v="14"/>
  </r>
  <r>
    <s v="120"/>
    <s v="2020-01-13 00:00:00"/>
    <s v="2020-01-13 09:14:00"/>
    <s v="Gasto"/>
    <s v="Con Compromiso"/>
    <s v="012"/>
    <x v="10"/>
    <x v="2"/>
    <s v="SERVICIOS DE ALCANTARILLADO, RECOLECCIÓN, TRATAMIENTO Y DISPOSICIÓN DE DESECHOS Y OTROS SERVICIOS DE SANEAMIENTO AMBIENTAL"/>
    <s v="Nación"/>
    <x v="0"/>
    <s v="CSF"/>
    <n v="1200000"/>
    <n v="-255390"/>
    <n v="944610"/>
    <n v="0"/>
    <s v="PAGO DE SERVICIOS PUBLICOS DOMICILIARIOS EN LA TERRITORIAL HUILA"/>
    <s v="120"/>
    <s v="120, 220, 320, 720, 920, 1020, 1820, 2320, 2420, 2520, 3220, 3320, 4020, 4720, 5020, 5420, 5620, 5720, 5820, 6520, 6620, 6920, 7220, 7320, 7720, 8020, 8120, 8220, 10220, 11320, 12320, 12420, 12620, 13120, 13220"/>
    <s v="220, 320, 420, 2220, 2420, 2520, 3420, 3620, 3720, 3820, 4120, 4220, 4320, 4420, 4620, 5220, 5420, 6320, 6620, 7620, 7720, 7920, 8620, 9120, 9320, 11020, 11220, 11420, 13620, 14320, 17120, 17220, 18420, 21320, 21420"/>
    <s v="120, 220, 320, 7320, 7520, 7620, 12520, 20120, 20220, 20320, 24820, 24920, 29420, 32220, 32520, 37320, 38120, 38620, 38720, 43920, 44020, 48120, 48820, 49320, 53020, 55720, 55920, 56020, 62320, 68420, 72120, 72220, 72920, 80220, 80320"/>
    <s v="4692620, 4695220, 4697420, 24022520, 26130620, 26132920, 57867420, 92656420, 92665120, 95689020, 122597120, 122599920, 133705620, 148815020, 152716720, 163254920, 182869420, 190787420, 192970320, 221875520, 221882120, 238030020, 255360120, 258598720, 263771320, 281126220, 283582520, 285829720, 317870920, 338936920, 361147620, 361152820, 361988520"/>
    <s v="-0"/>
    <x v="0"/>
    <x v="14"/>
  </r>
  <r>
    <s v="120"/>
    <s v="2020-01-13 00:00:00"/>
    <s v="2020-01-13 09:14:00"/>
    <s v="Gasto"/>
    <s v="Con Compromiso"/>
    <s v="012"/>
    <x v="10"/>
    <x v="0"/>
    <s v="SERVICIOS DE DISTRIBUCIÓN DE ELECTRICIDAD, GAS Y AGUA (POR CUENTA PROPIA)"/>
    <s v="Nación"/>
    <x v="0"/>
    <s v="CSF"/>
    <n v="39000000"/>
    <n v="-2242552"/>
    <n v="36757448"/>
    <n v="0"/>
    <s v="PAGO DE SERVICIOS PUBLICOS DOMICILIARIOS EN LA TERRITORIAL HUILA"/>
    <s v="120"/>
    <s v="120, 220, 320, 720, 920, 1020, 1820, 2320, 2420, 2520, 3220, 3320, 4020, 4720, 5020, 5420, 5620, 5720, 5820, 6520, 6620, 6920, 7220, 7320, 7720, 8020, 8120, 8220, 10220, 11320, 12320, 12420, 12620, 13120, 13220"/>
    <s v="220, 320, 420, 2220, 2420, 2520, 3420, 3620, 3720, 3820, 4120, 4220, 4320, 4420, 4620, 5220, 5420, 6320, 6620, 7620, 7720, 7920, 8620, 9120, 9320, 11020, 11220, 11420, 13620, 14320, 17120, 17220, 18420, 21320, 21420"/>
    <s v="120, 220, 320, 7320, 7520, 7620, 12520, 20120, 20220, 20320, 24820, 24920, 29420, 32220, 32520, 37320, 38120, 38620, 38720, 43920, 44020, 48120, 48820, 49320, 53020, 55720, 55920, 56020, 62320, 68420, 72120, 72220, 72920, 80220, 80320"/>
    <s v="4692620, 4695220, 4697420, 24022520, 26130620, 26132920, 57867420, 92656420, 92665120, 95689020, 122597120, 122599920, 133705620, 148815020, 152716720, 163254920, 182869420, 190787420, 192970320, 221875520, 221882120, 238030020, 255360120, 258598720, 263771320, 281126220, 283582520, 285829720, 317870920, 338936920, 361147620, 361152820, 361988520"/>
    <s v="-0"/>
    <x v="0"/>
    <x v="14"/>
  </r>
  <r>
    <s v="220"/>
    <s v="2020-01-23 00:00:00"/>
    <s v="2020-01-23 09:01:00"/>
    <s v="Gasto"/>
    <s v="Con Compromiso"/>
    <s v="012"/>
    <x v="10"/>
    <x v="6"/>
    <s v="SUBSIDIO DE ALIMENTACIÓN"/>
    <s v="Nación"/>
    <x v="0"/>
    <s v="CSF"/>
    <n v="681176"/>
    <n v="0"/>
    <n v="681176"/>
    <n v="0"/>
    <s v="NOMINA ENERO 2020"/>
    <s v="220"/>
    <s v="420, 520"/>
    <s v="-0"/>
    <s v="420, 520, 620, 720, 820, 920, 1020, 1120, 1220, 1320, 1420, 1520, 1620, 1720, 1820, 1920, 2020, 2120, 2220, 2320, 2420, 2520, 2620, 2720, 2820, 2920, 3020, 3120, 3220, 3320, 3420, 3520, 3620, 3720, 3820, 3920, 4020, 4120"/>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s v="620"/>
    <x v="0"/>
    <x v="14"/>
  </r>
  <r>
    <s v="220"/>
    <s v="2020-01-23 00:00:00"/>
    <s v="2020-01-23 09:01:00"/>
    <s v="Gasto"/>
    <s v="Con Compromiso"/>
    <s v="012"/>
    <x v="10"/>
    <x v="10"/>
    <s v="SUELDO DE VACACIONES"/>
    <s v="Nación"/>
    <x v="0"/>
    <s v="CSF"/>
    <n v="1702248"/>
    <n v="0"/>
    <n v="1702248"/>
    <n v="0"/>
    <s v="NOMINA ENERO 2020"/>
    <s v="220"/>
    <s v="420, 520"/>
    <s v="-0"/>
    <s v="420, 520, 620, 720, 820, 920, 1020, 1120, 1220, 1320, 1420, 1520, 1620, 1720, 1820, 1920, 2020, 2120, 2220, 2320, 2420, 2520, 2620, 2720, 2820, 2920, 3020, 3120, 3220, 3320, 3420, 3520, 3620, 3720, 3820, 3920, 4020, 4120"/>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s v="620"/>
    <x v="0"/>
    <x v="14"/>
  </r>
  <r>
    <s v="220"/>
    <s v="2020-01-23 00:00:00"/>
    <s v="2020-01-23 09:01:00"/>
    <s v="Gasto"/>
    <s v="Con Compromiso"/>
    <s v="012"/>
    <x v="10"/>
    <x v="21"/>
    <s v="INCAPACIDADES (NO DE PENSIONES)"/>
    <s v="Nación"/>
    <x v="0"/>
    <s v="CSF"/>
    <n v="2383301"/>
    <n v="-679894"/>
    <n v="1703407"/>
    <n v="0"/>
    <s v="NOMINA ENERO 2020"/>
    <s v="220"/>
    <s v="420, 520"/>
    <s v="-0"/>
    <s v="420, 520, 620, 720, 820, 920, 1020, 1120, 1220, 1320, 1420, 1520, 1620, 1720, 1820, 1920, 2020, 2120, 2220, 2320, 2420, 2520, 2620, 2720, 2820, 2920, 3020, 3120, 3220, 3320, 3420, 3520, 3620, 3720, 3820, 3920, 4020, 4120"/>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s v="620"/>
    <x v="0"/>
    <x v="14"/>
  </r>
  <r>
    <s v="220"/>
    <s v="2020-01-23 00:00:00"/>
    <s v="2020-01-23 09:01:00"/>
    <s v="Gasto"/>
    <s v="Con Compromiso"/>
    <s v="012"/>
    <x v="10"/>
    <x v="9"/>
    <s v="BONIFICACIÓN POR SERVICIOS PRESTADOS"/>
    <s v="Nación"/>
    <x v="0"/>
    <s v="CSF"/>
    <n v="3991783"/>
    <n v="0"/>
    <n v="3991783"/>
    <n v="0"/>
    <s v="NOMINA ENERO 2020"/>
    <s v="220"/>
    <s v="420, 520"/>
    <s v="-0"/>
    <s v="420, 520, 620, 720, 820, 920, 1020, 1120, 1220, 1320, 1420, 1520, 1620, 1720, 1820, 1920, 2020, 2120, 2220, 2320, 2420, 2520, 2620, 2720, 2820, 2920, 3020, 3120, 3220, 3320, 3420, 3520, 3620, 3720, 3820, 3920, 4020, 4120"/>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s v="620"/>
    <x v="0"/>
    <x v="14"/>
  </r>
  <r>
    <s v="220"/>
    <s v="2020-01-23 00:00:00"/>
    <s v="2020-01-23 09:01:00"/>
    <s v="Gasto"/>
    <s v="Con Compromiso"/>
    <s v="012"/>
    <x v="10"/>
    <x v="7"/>
    <s v="BONIFICACIÓN ESPECIAL DE RECREACIÓN"/>
    <s v="Nación"/>
    <x v="0"/>
    <s v="CSF"/>
    <n v="158945"/>
    <n v="0"/>
    <n v="158945"/>
    <n v="0"/>
    <s v="NOMINA ENERO 2020"/>
    <s v="220"/>
    <s v="420, 520"/>
    <s v="-0"/>
    <s v="420, 520, 620, 720, 820, 920, 1020, 1120, 1220, 1320, 1420, 1520, 1620, 1720, 1820, 1920, 2020, 2120, 2220, 2320, 2420, 2520, 2620, 2720, 2820, 2920, 3020, 3120, 3220, 3320, 3420, 3520, 3620, 3720, 3820, 3920, 4020, 4120"/>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s v="620"/>
    <x v="0"/>
    <x v="14"/>
  </r>
  <r>
    <s v="220"/>
    <s v="2020-01-23 00:00:00"/>
    <s v="2020-01-23 09:01:00"/>
    <s v="Gasto"/>
    <s v="Con Compromiso"/>
    <s v="012"/>
    <x v="10"/>
    <x v="4"/>
    <s v="PRIMA DE VACACIONES"/>
    <s v="Nación"/>
    <x v="0"/>
    <s v="CSF"/>
    <n v="1348510"/>
    <n v="0"/>
    <n v="1348510"/>
    <n v="0"/>
    <s v="NOMINA ENERO 2020"/>
    <s v="220"/>
    <s v="420, 520"/>
    <s v="-0"/>
    <s v="420, 520, 620, 720, 820, 920, 1020, 1120, 1220, 1320, 1420, 1520, 1620, 1720, 1820, 1920, 2020, 2120, 2220, 2320, 2420, 2520, 2620, 2720, 2820, 2920, 3020, 3120, 3220, 3320, 3420, 3520, 3620, 3720, 3820, 3920, 4020, 4120"/>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s v="620"/>
    <x v="0"/>
    <x v="14"/>
  </r>
  <r>
    <s v="220"/>
    <s v="2020-01-23 00:00:00"/>
    <s v="2020-01-23 09:01:00"/>
    <s v="Gasto"/>
    <s v="Con Compromiso"/>
    <s v="012"/>
    <x v="10"/>
    <x v="3"/>
    <s v="AUXILIO DE TRANSPORTE"/>
    <s v="Nación"/>
    <x v="0"/>
    <s v="CSF"/>
    <n v="860547"/>
    <n v="0"/>
    <n v="860547"/>
    <n v="0"/>
    <s v="NOMINA ENERO 2020"/>
    <s v="220"/>
    <s v="420, 520"/>
    <s v="-0"/>
    <s v="420, 520, 620, 720, 820, 920, 1020, 1120, 1220, 1320, 1420, 1520, 1620, 1720, 1820, 1920, 2020, 2120, 2220, 2320, 2420, 2520, 2620, 2720, 2820, 2920, 3020, 3120, 3220, 3320, 3420, 3520, 3620, 3720, 3820, 3920, 4020, 4120"/>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s v="620"/>
    <x v="0"/>
    <x v="14"/>
  </r>
  <r>
    <s v="220"/>
    <s v="2020-01-23 00:00:00"/>
    <s v="2020-01-23 09:01:00"/>
    <s v="Gasto"/>
    <s v="Con Compromiso"/>
    <s v="012"/>
    <x v="10"/>
    <x v="5"/>
    <s v="PRIMA TÉCNICA NO SALARIAL"/>
    <s v="Nación"/>
    <x v="0"/>
    <s v="CSF"/>
    <n v="2240265"/>
    <n v="0"/>
    <n v="2240265"/>
    <n v="0"/>
    <s v="NOMINA ENERO 2020"/>
    <s v="220"/>
    <s v="420, 520"/>
    <s v="-0"/>
    <s v="420, 520, 620, 720, 820, 920, 1020, 1120, 1220, 1320, 1420, 1520, 1620, 1720, 1820, 1920, 2020, 2120, 2220, 2320, 2420, 2520, 2620, 2720, 2820, 2920, 3020, 3120, 3220, 3320, 3420, 3520, 3620, 3720, 3820, 3920, 4020, 4120"/>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s v="620"/>
    <x v="0"/>
    <x v="14"/>
  </r>
  <r>
    <s v="220"/>
    <s v="2020-01-23 00:00:00"/>
    <s v="2020-01-23 09:01:00"/>
    <s v="Gasto"/>
    <s v="Con Compromiso"/>
    <s v="012"/>
    <x v="10"/>
    <x v="8"/>
    <s v="SUELDO BÁSICO"/>
    <s v="Nación"/>
    <x v="0"/>
    <s v="CSF"/>
    <n v="40046348"/>
    <n v="0"/>
    <n v="40046348"/>
    <n v="0"/>
    <s v="NOMINA ENERO 2020"/>
    <s v="220"/>
    <s v="420, 520"/>
    <s v="-0"/>
    <s v="420, 520, 620, 720, 820, 920, 1020, 1120, 1220, 1320, 1420, 1520, 1620, 1720, 1820, 1920, 2020, 2120, 2220, 2320, 2420, 2520, 2620, 2720, 2820, 2920, 3020, 3120, 3220, 3320, 3420, 3520, 3620, 3720, 3820, 3920, 4020, 4120"/>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s v="620"/>
    <x v="0"/>
    <x v="14"/>
  </r>
  <r>
    <s v="320"/>
    <s v="2020-01-23 00:00:00"/>
    <s v="2020-01-23 15:20:00"/>
    <s v="Gasto"/>
    <s v="Con Compromiso"/>
    <s v="012"/>
    <x v="10"/>
    <x v="16"/>
    <s v="CAJAS DE COMPENSACIÓN FAMILIAR"/>
    <s v="Nación"/>
    <x v="0"/>
    <s v="CSF"/>
    <n v="2220400"/>
    <n v="0"/>
    <n v="2220400"/>
    <n v="0"/>
    <s v="APORTES PATRONALES SOBRE NOMINA ENERO 2020"/>
    <s v="320"/>
    <s v="620"/>
    <s v="-0"/>
    <s v="4220, 4320, 4420, 4520, 4620, 4720, 4820, 4920, 5020, 5120, 5220, 5320, 5420"/>
    <s v="9340120, 9340220, 9340320, 9340420, 9340520, 9340620, 9340720, 9340820, 9340920, 9341020, 9341120, 9341320, 9341420"/>
    <s v="-0"/>
    <x v="0"/>
    <x v="14"/>
  </r>
  <r>
    <s v="320"/>
    <s v="2020-01-23 00:00:00"/>
    <s v="2020-01-23 15:20:00"/>
    <s v="Gasto"/>
    <s v="Con Compromiso"/>
    <s v="012"/>
    <x v="10"/>
    <x v="12"/>
    <s v="APORTES AL SENA"/>
    <s v="Nación"/>
    <x v="0"/>
    <s v="CSF"/>
    <n v="1111000"/>
    <n v="0"/>
    <n v="1111000"/>
    <n v="0"/>
    <s v="APORTES PATRONALES SOBRE NOMINA ENERO 2020"/>
    <s v="320"/>
    <s v="620"/>
    <s v="-0"/>
    <s v="4220, 4320, 4420, 4520, 4620, 4720, 4820, 4920, 5020, 5120, 5220, 5320, 5420"/>
    <s v="9340120, 9340220, 9340320, 9340420, 9340520, 9340620, 9340720, 9340820, 9340920, 9341020, 9341120, 9341320, 9341420"/>
    <s v="-0"/>
    <x v="0"/>
    <x v="14"/>
  </r>
  <r>
    <s v="320"/>
    <s v="2020-01-23 00:00:00"/>
    <s v="2020-01-23 15:20:00"/>
    <s v="Gasto"/>
    <s v="Con Compromiso"/>
    <s v="012"/>
    <x v="10"/>
    <x v="11"/>
    <s v="PENSIONES"/>
    <s v="Nación"/>
    <x v="0"/>
    <s v="CSF"/>
    <n v="6591700"/>
    <n v="0"/>
    <n v="6591700"/>
    <n v="0"/>
    <s v="APORTES PATRONALES SOBRE NOMINA ENERO 2020"/>
    <s v="320"/>
    <s v="620"/>
    <s v="-0"/>
    <s v="4220, 4320, 4420, 4520, 4620, 4720, 4820, 4920, 5020, 5120, 5220, 5320, 5420"/>
    <s v="9340120, 9340220, 9340320, 9340420, 9340520, 9340620, 9340720, 9340820, 9340920, 9341020, 9341120, 9341320, 9341420"/>
    <s v="-0"/>
    <x v="0"/>
    <x v="14"/>
  </r>
  <r>
    <s v="320"/>
    <s v="2020-01-23 00:00:00"/>
    <s v="2020-01-23 15:20:00"/>
    <s v="Gasto"/>
    <s v="Con Compromiso"/>
    <s v="012"/>
    <x v="10"/>
    <x v="13"/>
    <s v="SALUD"/>
    <s v="Nación"/>
    <x v="0"/>
    <s v="CSF"/>
    <n v="4669200"/>
    <n v="0"/>
    <n v="4669200"/>
    <n v="0"/>
    <s v="APORTES PATRONALES SOBRE NOMINA ENERO 2020"/>
    <s v="320"/>
    <s v="620"/>
    <s v="-0"/>
    <s v="4220, 4320, 4420, 4520, 4620, 4720, 4820, 4920, 5020, 5120, 5220, 5320, 5420"/>
    <s v="9340120, 9340220, 9340320, 9340420, 9340520, 9340620, 9340720, 9340820, 9340920, 9341020, 9341120, 9341320, 9341420"/>
    <s v="-0"/>
    <x v="0"/>
    <x v="14"/>
  </r>
  <r>
    <s v="320"/>
    <s v="2020-01-23 00:00:00"/>
    <s v="2020-01-23 15:20:00"/>
    <s v="Gasto"/>
    <s v="Con Compromiso"/>
    <s v="012"/>
    <x v="10"/>
    <x v="15"/>
    <s v="APORTES GENERALES AL SISTEMA DE RIESGOS LABORALES"/>
    <s v="Nación"/>
    <x v="0"/>
    <s v="CSF"/>
    <n v="505600"/>
    <n v="0"/>
    <n v="505600"/>
    <n v="0"/>
    <s v="APORTES PATRONALES SOBRE NOMINA ENERO 2020"/>
    <s v="320"/>
    <s v="620"/>
    <s v="-0"/>
    <s v="4220, 4320, 4420, 4520, 4620, 4720, 4820, 4920, 5020, 5120, 5220, 5320, 5420"/>
    <s v="9340120, 9340220, 9340320, 9340420, 9340520, 9340620, 9340720, 9340820, 9340920, 9341020, 9341120, 9341320, 9341420"/>
    <s v="-0"/>
    <x v="0"/>
    <x v="14"/>
  </r>
  <r>
    <s v="320"/>
    <s v="2020-01-23 00:00:00"/>
    <s v="2020-01-23 15:20:00"/>
    <s v="Gasto"/>
    <s v="Con Compromiso"/>
    <s v="012"/>
    <x v="10"/>
    <x v="14"/>
    <s v="APORTES AL ICBF"/>
    <s v="Nación"/>
    <x v="0"/>
    <s v="CSF"/>
    <n v="1665900"/>
    <n v="0"/>
    <n v="1665900"/>
    <n v="0"/>
    <s v="APORTES PATRONALES SOBRE NOMINA ENERO 2020"/>
    <s v="320"/>
    <s v="620"/>
    <s v="-0"/>
    <s v="4220, 4320, 4420, 4520, 4620, 4720, 4820, 4920, 5020, 5120, 5220, 5320, 5420"/>
    <s v="9340120, 9340220, 9340320, 9340420, 9340520, 9340620, 9340720, 9340820, 9340920, 9341020, 9341120, 9341320, 9341420"/>
    <s v="-0"/>
    <x v="0"/>
    <x v="14"/>
  </r>
  <r>
    <s v="420"/>
    <s v="2020-02-11 00:00:00"/>
    <s v="2020-02-11 09:32:00"/>
    <s v="Gasto"/>
    <s v="Con Compromiso"/>
    <s v="012"/>
    <x v="10"/>
    <x v="19"/>
    <s v="VIÁTICOS DE LOS FUNCIONARIOS EN COMISIÓN"/>
    <s v="Nación"/>
    <x v="0"/>
    <s v="CSF"/>
    <n v="258320"/>
    <n v="0"/>
    <n v="258320"/>
    <n v="0"/>
    <s v="ASISTIR A ENCUENTRO DE DIRECTORES TERRITORIALES EN LA SEDE CENTRAL."/>
    <s v="420"/>
    <s v="820"/>
    <s v="2320"/>
    <s v="7420"/>
    <s v="25014920"/>
    <s v="-0"/>
    <x v="0"/>
    <x v="14"/>
  </r>
  <r>
    <s v="420"/>
    <s v="2020-02-11 00:00:00"/>
    <s v="2020-02-11 09:32:00"/>
    <s v="Gasto"/>
    <s v="Con Compromiso"/>
    <s v="012"/>
    <x v="10"/>
    <x v="18"/>
    <s v="SERVICIOS DE TRANSPORTE DE PASAJEROS"/>
    <s v="Nación"/>
    <x v="0"/>
    <s v="CSF"/>
    <n v="78400"/>
    <n v="0"/>
    <n v="78400"/>
    <n v="0"/>
    <s v="ASISTIR A ENCUENTRO DE DIRECTORES TERRITORIALES EN LA SEDE CENTRAL."/>
    <s v="420"/>
    <s v="820"/>
    <s v="2320"/>
    <s v="7420"/>
    <s v="25014920"/>
    <s v="-0"/>
    <x v="0"/>
    <x v="14"/>
  </r>
  <r>
    <s v="520"/>
    <s v="2020-02-17 00:00:00"/>
    <s v="2020-02-17 09:04:00"/>
    <s v="Gasto"/>
    <s v="Con Compromiso"/>
    <s v="0500"/>
    <x v="10"/>
    <x v="22"/>
    <s v="ADQUISICIÓN DE BIENES Y SERVICIOS - SERVICIO DE INFORMACIÓN CATASTRAL - ACTUALIZACIÓN  Y GESTIÓN CATASTRAL  NACIONAL"/>
    <s v="Nación"/>
    <x v="2"/>
    <s v="CSF"/>
    <n v="4000000"/>
    <n v="-3925803"/>
    <n v="74197"/>
    <n v="0"/>
    <s v="VIÁTICOS Y GASTOS DE COMISIÓN EN CUMPLIMIENTO A LOS COMPROMISOS DEL IGAC EN EL MARGO DE LA POLÍTICA DE TIERRAS Y LEY DE VICTIMAS, SEGÚN MEMORANDO 8002020IE531 DE FEBRERO 10/2020."/>
    <s v="520"/>
    <s v="7420"/>
    <s v="9220"/>
    <s v="49420"/>
    <s v="258628120"/>
    <s v="-0"/>
    <x v="1"/>
    <x v="1"/>
  </r>
  <r>
    <s v="620"/>
    <s v="2020-02-17 00:00:00"/>
    <s v="2020-02-17 09:26:00"/>
    <s v="Gasto"/>
    <s v="Con Compromiso"/>
    <s v="0500"/>
    <x v="10"/>
    <x v="22"/>
    <s v="ADQUISICIÓN DE BIENES Y SERVICIOS - SERVICIO DE INFORMACIÓN CATASTRAL - ACTUALIZACIÓN  Y GESTIÓN CATASTRAL  NACIONAL"/>
    <s v="Nación"/>
    <x v="2"/>
    <s v="CSF"/>
    <n v="7404302"/>
    <n v="-2554421"/>
    <n v="4849881"/>
    <n v="0"/>
    <s v="VIÁTICOS Y GASTOS DE COMISIÓN EN CUMPLIMIENTO A LAS METAS ESTABLECIDAS PARA LA VIGENCIA 2020 DEL PROCESO DE CONSERVACIÓN CATASTRAL, SEGÚN MEMORANDO 8002020IE532 DE FEBRERO 10/2020"/>
    <s v="620"/>
    <s v="1120, 1220, 1720, 11520, 11620, 11720, 11820, 11920, 12020, 12120, 12220, 12520"/>
    <s v="2620, 2820, 3520, 14420, 14520, 14820, 14920, 16420, 16520, 16620, 16720, 17520"/>
    <s v="7720, 7820, 18720, 69720, 69820, 69920, 70020, 71420, 71520, 71620, 71720, 72320"/>
    <s v="30846920, 30850320, 73933720, 351905220, 351908920, 351911720, 351989520, 354738520, 354755920, 354768520, 354774320, 361737120"/>
    <s v="-0"/>
    <x v="1"/>
    <x v="1"/>
  </r>
  <r>
    <s v="720"/>
    <s v="2020-02-18 00:00:00"/>
    <s v="2020-02-18 14:09:00"/>
    <s v="Gasto"/>
    <s v="Con Compromiso"/>
    <s v="012"/>
    <x v="10"/>
    <x v="34"/>
    <s v="LICENCIAS DE MATERNIDAD Y PATERNIDAD (NO DE PENSIONES)"/>
    <s v="Nación"/>
    <x v="0"/>
    <s v="CSF"/>
    <n v="874780"/>
    <n v="-874780"/>
    <n v="0"/>
    <n v="0"/>
    <s v="VALOR NOMINA FEBRERO DE 2020"/>
    <s v="720"/>
    <s v="1320, 1420"/>
    <s v="-0"/>
    <s v="7920, 8020, 8120, 8220, 8320, 8420, 8520, 8620, 8720, 8820, 8920, 9020, 9120, 9220, 9320, 9420, 9520, 9620, 9720, 9820, 9920, 10020, 10120, 10220, 10320, 10420, 10520, 10620, 10720, 10820, 10920"/>
    <s v="30886120, 30886220, 30886320, 30886420, 30886620, 30886720, 30886820, 30886920, 30887020, 30887120, 30887220, 30887420, 30887520, 30887620, 30887720, 30887820, 30887920, 30888020, 30888220, 30888320, 30888420, 30888520, 30888620, 30888820, 30888920, 30889020, 30889120, 30889320, 30889520, 30889620, 30889720"/>
    <s v="720, 820, 920"/>
    <x v="0"/>
    <x v="14"/>
  </r>
  <r>
    <s v="720"/>
    <s v="2020-02-18 00:00:00"/>
    <s v="2020-02-18 14:09:00"/>
    <s v="Gasto"/>
    <s v="Con Compromiso"/>
    <s v="012"/>
    <x v="10"/>
    <x v="5"/>
    <s v="PRIMA TÉCNICA NO SALARIAL"/>
    <s v="Nación"/>
    <x v="0"/>
    <s v="CSF"/>
    <n v="2240265"/>
    <n v="0"/>
    <n v="2240265"/>
    <n v="0"/>
    <s v="VALOR NOMINA FEBRERO DE 2020"/>
    <s v="720"/>
    <s v="1320, 1420"/>
    <s v="-0"/>
    <s v="7920, 8020, 8120, 8220, 8320, 8420, 8520, 8620, 8720, 8820, 8920, 9020, 9120, 9220, 9320, 9420, 9520, 9620, 9720, 9820, 9920, 10020, 10120, 10220, 10320, 10420, 10520, 10620, 10720, 10820, 10920"/>
    <s v="30886120, 30886220, 30886320, 30886420, 30886620, 30886720, 30886820, 30886920, 30887020, 30887120, 30887220, 30887420, 30887520, 30887620, 30887720, 30887820, 30887920, 30888020, 30888220, 30888320, 30888420, 30888520, 30888620, 30888820, 30888920, 30889020, 30889120, 30889320, 30889520, 30889620, 30889720"/>
    <s v="720, 820, 920"/>
    <x v="0"/>
    <x v="14"/>
  </r>
  <r>
    <s v="720"/>
    <s v="2020-02-18 00:00:00"/>
    <s v="2020-02-18 14:09:00"/>
    <s v="Gasto"/>
    <s v="Con Compromiso"/>
    <s v="012"/>
    <x v="10"/>
    <x v="6"/>
    <s v="SUBSIDIO DE ALIMENTACIÓN"/>
    <s v="Nación"/>
    <x v="0"/>
    <s v="CSF"/>
    <n v="1006048"/>
    <n v="0"/>
    <n v="1006048"/>
    <n v="0"/>
    <s v="VALOR NOMINA FEBRERO DE 2020"/>
    <s v="720"/>
    <s v="1320, 1420"/>
    <s v="-0"/>
    <s v="7920, 8020, 8120, 8220, 8320, 8420, 8520, 8620, 8720, 8820, 8920, 9020, 9120, 9220, 9320, 9420, 9520, 9620, 9720, 9820, 9920, 10020, 10120, 10220, 10320, 10420, 10520, 10620, 10720, 10820, 10920"/>
    <s v="30886120, 30886220, 30886320, 30886420, 30886620, 30886720, 30886820, 30886920, 30887020, 30887120, 30887220, 30887420, 30887520, 30887620, 30887720, 30887820, 30887920, 30888020, 30888220, 30888320, 30888420, 30888520, 30888620, 30888820, 30888920, 30889020, 30889120, 30889320, 30889520, 30889620, 30889720"/>
    <s v="720, 820, 920"/>
    <x v="0"/>
    <x v="14"/>
  </r>
  <r>
    <s v="720"/>
    <s v="2020-02-18 00:00:00"/>
    <s v="2020-02-18 14:09:00"/>
    <s v="Gasto"/>
    <s v="Con Compromiso"/>
    <s v="012"/>
    <x v="10"/>
    <x v="3"/>
    <s v="AUXILIO DE TRANSPORTE"/>
    <s v="Nación"/>
    <x v="0"/>
    <s v="CSF"/>
    <n v="1337102"/>
    <n v="0"/>
    <n v="1337102"/>
    <n v="0"/>
    <s v="VALOR NOMINA FEBRERO DE 2020"/>
    <s v="720"/>
    <s v="1320, 1420"/>
    <s v="-0"/>
    <s v="7920, 8020, 8120, 8220, 8320, 8420, 8520, 8620, 8720, 8820, 8920, 9020, 9120, 9220, 9320, 9420, 9520, 9620, 9720, 9820, 9920, 10020, 10120, 10220, 10320, 10420, 10520, 10620, 10720, 10820, 10920"/>
    <s v="30886120, 30886220, 30886320, 30886420, 30886620, 30886720, 30886820, 30886920, 30887020, 30887120, 30887220, 30887420, 30887520, 30887620, 30887720, 30887820, 30887920, 30888020, 30888220, 30888320, 30888420, 30888520, 30888620, 30888820, 30888920, 30889020, 30889120, 30889320, 30889520, 30889620, 30889720"/>
    <s v="720, 820, 920"/>
    <x v="0"/>
    <x v="14"/>
  </r>
  <r>
    <s v="720"/>
    <s v="2020-02-18 00:00:00"/>
    <s v="2020-02-18 14:09:00"/>
    <s v="Gasto"/>
    <s v="Con Compromiso"/>
    <s v="012"/>
    <x v="10"/>
    <x v="9"/>
    <s v="BONIFICACIÓN POR SERVICIOS PRESTADOS"/>
    <s v="Nación"/>
    <x v="0"/>
    <s v="CSF"/>
    <n v="2376660"/>
    <n v="0"/>
    <n v="2376660"/>
    <n v="0"/>
    <s v="VALOR NOMINA FEBRERO DE 2020"/>
    <s v="720"/>
    <s v="1320, 1420"/>
    <s v="-0"/>
    <s v="7920, 8020, 8120, 8220, 8320, 8420, 8520, 8620, 8720, 8820, 8920, 9020, 9120, 9220, 9320, 9420, 9520, 9620, 9720, 9820, 9920, 10020, 10120, 10220, 10320, 10420, 10520, 10620, 10720, 10820, 10920"/>
    <s v="30886120, 30886220, 30886320, 30886420, 30886620, 30886720, 30886820, 30886920, 30887020, 30887120, 30887220, 30887420, 30887520, 30887620, 30887720, 30887820, 30887920, 30888020, 30888220, 30888320, 30888420, 30888520, 30888620, 30888820, 30888920, 30889020, 30889120, 30889320, 30889520, 30889620, 30889720"/>
    <s v="720, 820, 920"/>
    <x v="0"/>
    <x v="14"/>
  </r>
  <r>
    <s v="720"/>
    <s v="2020-02-18 00:00:00"/>
    <s v="2020-02-18 14:09:00"/>
    <s v="Gasto"/>
    <s v="Con Compromiso"/>
    <s v="012"/>
    <x v="10"/>
    <x v="21"/>
    <s v="INCAPACIDADES (NO DE PENSIONES)"/>
    <s v="Nación"/>
    <x v="0"/>
    <s v="CSF"/>
    <n v="0"/>
    <n v="163686"/>
    <n v="163686"/>
    <n v="0"/>
    <s v="VALOR NOMINA FEBRERO DE 2020"/>
    <s v="720"/>
    <s v="1320, 1420"/>
    <s v="-0"/>
    <s v="7920, 8020, 8120, 8220, 8320, 8420, 8520, 8620, 8720, 8820, 8920, 9020, 9120, 9220, 9320, 9420, 9520, 9620, 9720, 9820, 9920, 10020, 10120, 10220, 10320, 10420, 10520, 10620, 10720, 10820, 10920"/>
    <s v="30886120, 30886220, 30886320, 30886420, 30886620, 30886720, 30886820, 30886920, 30887020, 30887120, 30887220, 30887420, 30887520, 30887620, 30887720, 30887820, 30887920, 30888020, 30888220, 30888320, 30888420, 30888520, 30888620, 30888820, 30888920, 30889020, 30889120, 30889320, 30889520, 30889620, 30889720"/>
    <s v="720, 820, 920"/>
    <x v="0"/>
    <x v="14"/>
  </r>
  <r>
    <s v="720"/>
    <s v="2020-02-18 00:00:00"/>
    <s v="2020-02-18 14:09:00"/>
    <s v="Gasto"/>
    <s v="Con Compromiso"/>
    <s v="012"/>
    <x v="10"/>
    <x v="8"/>
    <s v="SUELDO BÁSICO"/>
    <s v="Nación"/>
    <x v="0"/>
    <s v="CSF"/>
    <n v="49128060"/>
    <n v="0"/>
    <n v="49128060"/>
    <n v="0"/>
    <s v="VALOR NOMINA FEBRERO DE 2020"/>
    <s v="720"/>
    <s v="1320, 1420"/>
    <s v="-0"/>
    <s v="7920, 8020, 8120, 8220, 8320, 8420, 8520, 8620, 8720, 8820, 8920, 9020, 9120, 9220, 9320, 9420, 9520, 9620, 9720, 9820, 9920, 10020, 10120, 10220, 10320, 10420, 10520, 10620, 10720, 10820, 10920"/>
    <s v="30886120, 30886220, 30886320, 30886420, 30886620, 30886720, 30886820, 30886920, 30887020, 30887120, 30887220, 30887420, 30887520, 30887620, 30887720, 30887820, 30887920, 30888020, 30888220, 30888320, 30888420, 30888520, 30888620, 30888820, 30888920, 30889020, 30889120, 30889320, 30889520, 30889620, 30889720"/>
    <s v="720, 820, 920"/>
    <x v="0"/>
    <x v="14"/>
  </r>
  <r>
    <s v="820"/>
    <s v="2020-02-21 00:00:00"/>
    <s v="2020-02-21 09:11:00"/>
    <s v="Gasto"/>
    <s v="Con Compromiso"/>
    <s v="012"/>
    <x v="10"/>
    <x v="16"/>
    <s v="CAJAS DE COMPENSACIÓN FAMILIAR"/>
    <s v="Nación"/>
    <x v="0"/>
    <s v="CSF"/>
    <n v="2209800"/>
    <n v="0"/>
    <n v="2209800"/>
    <n v="0"/>
    <s v="APORTES PATRONALES SOBRE NOMINA FEBRERO 2020"/>
    <s v="820"/>
    <s v="1520"/>
    <s v="-0"/>
    <s v="11020, 11120, 11220, 11320, 11420, 11520, 11620, 11720, 11820, 11920, 12020, 12120, 12220"/>
    <s v="33075120, 33075220, 33075320, 33075420, 33075520, 33075720, 33075820, 33075920, 33076020, 33076120, 33076220, 33076320, 33076420"/>
    <s v="-0"/>
    <x v="0"/>
    <x v="14"/>
  </r>
  <r>
    <s v="820"/>
    <s v="2020-02-21 00:00:00"/>
    <s v="2020-02-21 09:11:00"/>
    <s v="Gasto"/>
    <s v="Con Compromiso"/>
    <s v="012"/>
    <x v="10"/>
    <x v="15"/>
    <s v="APORTES GENERALES AL SISTEMA DE RIESGOS LABORALES"/>
    <s v="Nación"/>
    <x v="0"/>
    <s v="CSF"/>
    <n v="608900"/>
    <n v="0"/>
    <n v="608900"/>
    <n v="0"/>
    <s v="APORTES PATRONALES SOBRE NOMINA FEBRERO 2020"/>
    <s v="820"/>
    <s v="1520"/>
    <s v="-0"/>
    <s v="11020, 11120, 11220, 11320, 11420, 11520, 11620, 11720, 11820, 11920, 12020, 12120, 12220"/>
    <s v="33075120, 33075220, 33075320, 33075420, 33075520, 33075720, 33075820, 33075920, 33076020, 33076120, 33076220, 33076320, 33076420"/>
    <s v="-0"/>
    <x v="0"/>
    <x v="14"/>
  </r>
  <r>
    <s v="820"/>
    <s v="2020-02-21 00:00:00"/>
    <s v="2020-02-21 09:11:00"/>
    <s v="Gasto"/>
    <s v="Con Compromiso"/>
    <s v="012"/>
    <x v="10"/>
    <x v="12"/>
    <s v="APORTES AL SENA"/>
    <s v="Nación"/>
    <x v="0"/>
    <s v="CSF"/>
    <n v="1105400"/>
    <n v="0"/>
    <n v="1105400"/>
    <n v="0"/>
    <s v="APORTES PATRONALES SOBRE NOMINA FEBRERO 2020"/>
    <s v="820"/>
    <s v="1520"/>
    <s v="-0"/>
    <s v="11020, 11120, 11220, 11320, 11420, 11520, 11620, 11720, 11820, 11920, 12020, 12120, 12220"/>
    <s v="33075120, 33075220, 33075320, 33075420, 33075520, 33075720, 33075820, 33075920, 33076020, 33076120, 33076220, 33076320, 33076420"/>
    <s v="-0"/>
    <x v="0"/>
    <x v="14"/>
  </r>
  <r>
    <s v="820"/>
    <s v="2020-02-21 00:00:00"/>
    <s v="2020-02-21 09:11:00"/>
    <s v="Gasto"/>
    <s v="Con Compromiso"/>
    <s v="012"/>
    <x v="10"/>
    <x v="14"/>
    <s v="APORTES AL ICBF"/>
    <s v="Nación"/>
    <x v="0"/>
    <s v="CSF"/>
    <n v="1658000"/>
    <n v="0"/>
    <n v="1658000"/>
    <n v="0"/>
    <s v="APORTES PATRONALES SOBRE NOMINA FEBRERO 2020"/>
    <s v="820"/>
    <s v="1520"/>
    <s v="-0"/>
    <s v="11020, 11120, 11220, 11320, 11420, 11520, 11620, 11720, 11820, 11920, 12020, 12120, 12220"/>
    <s v="33075120, 33075220, 33075320, 33075420, 33075520, 33075720, 33075820, 33075920, 33076020, 33076120, 33076220, 33076320, 33076420"/>
    <s v="-0"/>
    <x v="0"/>
    <x v="14"/>
  </r>
  <r>
    <s v="820"/>
    <s v="2020-02-21 00:00:00"/>
    <s v="2020-02-21 09:11:00"/>
    <s v="Gasto"/>
    <s v="Con Compromiso"/>
    <s v="012"/>
    <x v="10"/>
    <x v="11"/>
    <s v="PENSIONES"/>
    <s v="Nación"/>
    <x v="0"/>
    <s v="CSF"/>
    <n v="6505900"/>
    <n v="0"/>
    <n v="6505900"/>
    <n v="0"/>
    <s v="APORTES PATRONALES SOBRE NOMINA FEBRERO 2020"/>
    <s v="820"/>
    <s v="1520"/>
    <s v="-0"/>
    <s v="11020, 11120, 11220, 11320, 11420, 11520, 11620, 11720, 11820, 11920, 12020, 12120, 12220"/>
    <s v="33075120, 33075220, 33075320, 33075420, 33075520, 33075720, 33075820, 33075920, 33076020, 33076120, 33076220, 33076320, 33076420"/>
    <s v="-0"/>
    <x v="0"/>
    <x v="14"/>
  </r>
  <r>
    <s v="820"/>
    <s v="2020-02-21 00:00:00"/>
    <s v="2020-02-21 09:11:00"/>
    <s v="Gasto"/>
    <s v="Con Compromiso"/>
    <s v="012"/>
    <x v="10"/>
    <x v="13"/>
    <s v="SALUD"/>
    <s v="Nación"/>
    <x v="0"/>
    <s v="CSF"/>
    <n v="4608400"/>
    <n v="0"/>
    <n v="4608400"/>
    <n v="0"/>
    <s v="APORTES PATRONALES SOBRE NOMINA FEBRERO 2020"/>
    <s v="820"/>
    <s v="1520"/>
    <s v="-0"/>
    <s v="11020, 11120, 11220, 11320, 11420, 11520, 11620, 11720, 11820, 11920, 12020, 12120, 12220"/>
    <s v="33075120, 33075220, 33075320, 33075420, 33075520, 33075720, 33075820, 33075920, 33076020, 33076120, 33076220, 33076320, 33076420"/>
    <s v="-0"/>
    <x v="0"/>
    <x v="14"/>
  </r>
  <r>
    <s v="920"/>
    <s v="2020-02-25 00:00:00"/>
    <s v="2020-02-25 10:07:00"/>
    <s v="Gasto"/>
    <s v="Con Compromiso"/>
    <s v="012"/>
    <x v="10"/>
    <x v="24"/>
    <s v="IMPUESTO PREDIAL Y SOBRETASA AMBIENTAL"/>
    <s v="Nación"/>
    <x v="0"/>
    <s v="CSF"/>
    <n v="6549000"/>
    <n v="0"/>
    <n v="6549000"/>
    <n v="0"/>
    <s v="IMPUESTO PREDIAL"/>
    <s v="920"/>
    <s v="1620"/>
    <s v="3320"/>
    <s v="12420"/>
    <s v="45902820"/>
    <s v="-0"/>
    <x v="0"/>
    <x v="14"/>
  </r>
  <r>
    <s v="1020"/>
    <s v="2020-03-05 00:00:00"/>
    <s v="2020-03-05 09:03:00"/>
    <s v="Gasto"/>
    <s v="Con Compromiso"/>
    <s v="0500"/>
    <x v="10"/>
    <x v="22"/>
    <s v="ADQUISICIÓN DE BIENES Y SERVICIOS - SERVICIO DE INFORMACIÓN CATASTRAL - ACTUALIZACIÓN  Y GESTIÓN CATASTRAL  NACIONAL"/>
    <s v="Nación"/>
    <x v="0"/>
    <s v="CSF"/>
    <n v="72809280"/>
    <n v="-7584300"/>
    <n v="65224980"/>
    <n v="0"/>
    <s v="ACTIVIDADES DE RECONOCIMIENTO PREDIAL URBANO Y RURAL PARA LA ATENCIÓN DE TRÁMITES  EN LOS PROCESOS CATASTRALES DE LA DIRECCIÓN TERRITORIAL HUILA Y SUS UOC, SEGÚN EL PAA APROBADO Y ASIGNACION PRESUPUESTAL SEGÚN MEMORANDO 8002020IE913 DEL 03-03-2020."/>
    <s v="1020"/>
    <s v="3720, 3820, 3920, 8420, 8520, 8620"/>
    <s v="4820, 4920, 5020, 12220, 12420, 13520"/>
    <s v="32720, 32820, 32920, 37920, 38020, 38420, 43720, 43820, 48720, 49020, 49120, 49220, 55220, 55320, 55420, 56120, 60820, 60920, 61020, 61120, 62120, 62220, 70520, 70620, 71320, 76720, 76820, 76920"/>
    <s v="153870720, 153872820, 153874720, 182869220, 182869320, 190783720, 217056620, 217060920, 255322620, 258593920, 258595020, 279765320, 279766220, 279769820, 295984320, 312946120, 312956520, 312963720, 312971020, 317666020, 317668920, 352012520, 352170020, 360693020, 384837420, 384842020, 384847220"/>
    <s v="-0"/>
    <x v="1"/>
    <x v="1"/>
  </r>
  <r>
    <s v="1120"/>
    <s v="2020-03-05 00:00:00"/>
    <s v="2020-03-05 09:17:00"/>
    <s v="Gasto"/>
    <s v="Con Compromiso"/>
    <s v="0500"/>
    <x v="10"/>
    <x v="22"/>
    <s v="ADQUISICIÓN DE BIENES Y SERVICIOS - SERVICIO DE INFORMACIÓN CATASTRAL - ACTUALIZACIÓN  Y GESTIÓN CATASTRAL  NACIONAL"/>
    <s v="Nación"/>
    <x v="0"/>
    <s v="CSF"/>
    <n v="28000000"/>
    <n v="-1983334"/>
    <n v="26016666"/>
    <n v="0"/>
    <s v="Prestación de servicios personales para realizar las actividades de control y verificación a los trámites del proceso de conservación catastral en la dirección territorial Huila y sus UOC. según el PAA aprobado y asignación presupuestal con memorando"/>
    <s v="1120"/>
    <s v="3120, 8720"/>
    <s v="4720, 15720"/>
    <s v="32620, 37820, 43620, 54420, 55120, 60720, 70720, 70820, 73920"/>
    <s v="153860020, 182869020, 217054420, 275291220, 279762920, 312940920, 352016020, 352054320, 384835020"/>
    <s v="-0"/>
    <x v="1"/>
    <x v="1"/>
  </r>
  <r>
    <s v="1220"/>
    <s v="2020-03-05 00:00:00"/>
    <s v="2020-03-05 09:27:00"/>
    <s v="Gasto"/>
    <s v="Con Compromiso"/>
    <s v="0500"/>
    <x v="10"/>
    <x v="22"/>
    <s v="ADQUISICIÓN DE BIENES Y SERVICIOS - SERVICIO DE INFORMACIÓN CATASTRAL - ACTUALIZACIÓN  Y GESTIÓN CATASTRAL  NACIONAL"/>
    <s v="Nación"/>
    <x v="0"/>
    <s v="CSF"/>
    <n v="72123884"/>
    <n v="-16241638"/>
    <n v="55882246"/>
    <n v="0"/>
    <s v="Prestación de servicios personales para realizar actividades de  apoyo operativo en los procesos catastrales en la dirección territorial Huila y sus UOC, según PAA aprobado y asignación presupuestal con memorando 8002020IE913 del 03-03-2020"/>
    <s v="1220"/>
    <s v="4120, 4220, 4320, 4420, 5520, 8920, 9020, 9120, 9220"/>
    <s v="5520, 5620, 5720, 6220, 6820, 15020, 15220, 15320, 16220"/>
    <s v="37520, 37620, 38220, 38320, 43120, 43220, 43320, 43420, 44120, 48220, 48320, 48420, 48520, 48620, 54620, 54720, 54820, 54920, 55020, 61220, 61320, 61420, 61520, 62020, 70120, 70220, 70320, 70420, 71220, 77020, 77120, 77220, 77320, 77420, 77520"/>
    <s v="182868720, 182868820, 187520920, 187542320, 213516920, 213535420, 213564620, 213567020, 225408820, 244325720, 244326220, 244329220, 244329420, 244329520, 279750520, 279752720, 279755320, 279757820, 279759220, 312977020, 312987920, 312993420, 313005320, 317659920, 351992820, 351996820, 352001820, 352008620, 352163220, 384852620, 384856920, 384862720, 384867720, 384876320, 384884420"/>
    <s v="-0"/>
    <x v="1"/>
    <x v="1"/>
  </r>
  <r>
    <s v="1320"/>
    <s v="2020-03-05 00:00:00"/>
    <s v="2020-03-05 09:40:00"/>
    <s v="Gasto"/>
    <s v="Con Compromiso"/>
    <s v="0500"/>
    <x v="10"/>
    <x v="22"/>
    <s v="ADQUISICIÓN DE BIENES Y SERVICIOS - SERVICIO DE INFORMACIÓN CATASTRAL - ACTUALIZACIÓN  Y GESTIÓN CATASTRAL  NACIONAL"/>
    <s v="Nación"/>
    <x v="0"/>
    <s v="CSF"/>
    <n v="17722787"/>
    <n v="-2580329"/>
    <n v="15142458"/>
    <n v="0"/>
    <s v="Prestación de servicios de apoyo a la gestión en ventanilla para atención al público en los procesos catastrales de la dirección territorial Huila y sus UOC, según PAA aprobado y asignación presupuestal con memorando 8002020IE913 del 03-03-2020"/>
    <s v="1320"/>
    <s v="3020, 8820"/>
    <s v="5120, 16920"/>
    <s v="33020, 37720, 43520, 48920, 55520, 60620, 71820, 71920, 73820"/>
    <s v="153877020, 182868920, 217048420, 258592020, 281073620, 312935220, 361136220, 361138320, 384831620"/>
    <s v="-0"/>
    <x v="1"/>
    <x v="1"/>
  </r>
  <r>
    <s v="1420"/>
    <s v="2020-03-10 00:00:00"/>
    <s v="2020-03-10 08:13:00"/>
    <s v="Gasto"/>
    <s v="Con Compromiso"/>
    <s v="012"/>
    <x v="10"/>
    <x v="20"/>
    <s v="IMPUESTO DE INDUSTRIA Y COMERCIO"/>
    <s v="Propios"/>
    <x v="1"/>
    <s v="CSF"/>
    <n v="6782000"/>
    <n v="-777200"/>
    <n v="6004800"/>
    <n v="0"/>
    <s v="PARA PAGO DE IMPUESTO INDUSTRIA Y COMERCIO 2019"/>
    <s v="1420"/>
    <s v="2820, 4920, 6220"/>
    <s v="3920, 4520, 6720"/>
    <s v="24720, 32420, 43020"/>
    <s v="105750720, 152713420, 200028320"/>
    <s v="-0"/>
    <x v="0"/>
    <x v="14"/>
  </r>
  <r>
    <s v="1520"/>
    <s v="2020-03-24 00:00:00"/>
    <s v="2020-03-24 08:58:00"/>
    <s v="Gasto"/>
    <s v="Con Compromiso"/>
    <s v="012"/>
    <x v="10"/>
    <x v="3"/>
    <s v="AUXILIO DE TRANSPORTE"/>
    <s v="Nación"/>
    <x v="0"/>
    <s v="CSF"/>
    <n v="1607951"/>
    <n v="0"/>
    <n v="1607951"/>
    <n v="0"/>
    <s v="NOMINA MARZO DE 2020"/>
    <s v="1520"/>
    <s v="1920, 2020"/>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s v="220, 420, 520, 1020"/>
    <x v="0"/>
    <x v="14"/>
  </r>
  <r>
    <s v="1520"/>
    <s v="2020-03-24 00:00:00"/>
    <s v="2020-03-24 08:58:00"/>
    <s v="Gasto"/>
    <s v="Con Compromiso"/>
    <s v="012"/>
    <x v="10"/>
    <x v="9"/>
    <s v="BONIFICACIÓN POR SERVICIOS PRESTADOS"/>
    <s v="Nación"/>
    <x v="0"/>
    <s v="CSF"/>
    <n v="2249780"/>
    <n v="-30794"/>
    <n v="2218986"/>
    <n v="0"/>
    <s v="NOMINA MARZO DE 2020"/>
    <s v="1520"/>
    <s v="1920, 2020"/>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s v="220, 420, 520, 1020"/>
    <x v="0"/>
    <x v="14"/>
  </r>
  <r>
    <s v="1520"/>
    <s v="2020-03-24 00:00:00"/>
    <s v="2020-03-24 08:58:00"/>
    <s v="Gasto"/>
    <s v="Con Compromiso"/>
    <s v="012"/>
    <x v="10"/>
    <x v="5"/>
    <s v="PRIMA TÉCNICA NO SALARIAL"/>
    <s v="Nación"/>
    <x v="0"/>
    <s v="CSF"/>
    <n v="307903"/>
    <n v="0"/>
    <n v="307903"/>
    <n v="0"/>
    <s v="NOMINA MARZO DE 2020"/>
    <s v="1520"/>
    <s v="1920, 2020"/>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s v="220, 420, 520, 1020"/>
    <x v="0"/>
    <x v="14"/>
  </r>
  <r>
    <s v="1520"/>
    <s v="2020-03-24 00:00:00"/>
    <s v="2020-03-24 08:58:00"/>
    <s v="Gasto"/>
    <s v="Con Compromiso"/>
    <s v="012"/>
    <x v="10"/>
    <x v="7"/>
    <s v="BONIFICACIÓN ESPECIAL DE RECREACIÓN"/>
    <s v="Nación"/>
    <x v="0"/>
    <s v="CSF"/>
    <n v="686627"/>
    <n v="0"/>
    <n v="686627"/>
    <n v="0"/>
    <s v="NOMINA MARZO DE 2020"/>
    <s v="1520"/>
    <s v="1920, 2020"/>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s v="220, 420, 520, 1020"/>
    <x v="0"/>
    <x v="14"/>
  </r>
  <r>
    <s v="1520"/>
    <s v="2020-03-24 00:00:00"/>
    <s v="2020-03-24 08:58:00"/>
    <s v="Gasto"/>
    <s v="Con Compromiso"/>
    <s v="012"/>
    <x v="10"/>
    <x v="21"/>
    <s v="INCAPACIDADES (NO DE PENSIONES)"/>
    <s v="Nación"/>
    <x v="0"/>
    <s v="CSF"/>
    <n v="1587216"/>
    <n v="-1221095"/>
    <n v="366121"/>
    <n v="0"/>
    <s v="NOMINA MARZO DE 2020"/>
    <s v="1520"/>
    <s v="1920, 2020"/>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s v="220, 420, 520, 1020"/>
    <x v="0"/>
    <x v="14"/>
  </r>
  <r>
    <s v="1520"/>
    <s v="2020-03-24 00:00:00"/>
    <s v="2020-03-24 08:58:00"/>
    <s v="Gasto"/>
    <s v="Con Compromiso"/>
    <s v="012"/>
    <x v="10"/>
    <x v="4"/>
    <s v="PRIMA DE VACACIONES"/>
    <s v="Nación"/>
    <x v="0"/>
    <s v="CSF"/>
    <n v="6612830"/>
    <n v="0"/>
    <n v="6612830"/>
    <n v="0"/>
    <s v="NOMINA MARZO DE 2020"/>
    <s v="1520"/>
    <s v="1920, 2020"/>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s v="220, 420, 520, 1020"/>
    <x v="0"/>
    <x v="14"/>
  </r>
  <r>
    <s v="1520"/>
    <s v="2020-03-24 00:00:00"/>
    <s v="2020-03-24 08:58:00"/>
    <s v="Gasto"/>
    <s v="Con Compromiso"/>
    <s v="012"/>
    <x v="10"/>
    <x v="10"/>
    <s v="SUELDO DE VACACIONES"/>
    <s v="Nación"/>
    <x v="0"/>
    <s v="CSF"/>
    <n v="1905909"/>
    <n v="0"/>
    <n v="1905909"/>
    <n v="0"/>
    <s v="NOMINA MARZO DE 2020"/>
    <s v="1520"/>
    <s v="1920, 2020"/>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s v="220, 420, 520, 1020"/>
    <x v="0"/>
    <x v="14"/>
  </r>
  <r>
    <s v="1520"/>
    <s v="2020-03-24 00:00:00"/>
    <s v="2020-03-24 08:58:00"/>
    <s v="Gasto"/>
    <s v="Con Compromiso"/>
    <s v="012"/>
    <x v="10"/>
    <x v="8"/>
    <s v="SUELDO BÁSICO"/>
    <s v="Nación"/>
    <x v="0"/>
    <s v="CSF"/>
    <n v="56458753"/>
    <n v="0"/>
    <n v="56458753"/>
    <n v="0"/>
    <s v="NOMINA MARZO DE 2020"/>
    <s v="1520"/>
    <s v="1920, 2020"/>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s v="220, 420, 520, 1020"/>
    <x v="0"/>
    <x v="14"/>
  </r>
  <r>
    <s v="1520"/>
    <s v="2020-03-24 00:00:00"/>
    <s v="2020-03-24 08:58:00"/>
    <s v="Gasto"/>
    <s v="Con Compromiso"/>
    <s v="012"/>
    <x v="10"/>
    <x v="6"/>
    <s v="SUBSIDIO DE ALIMENTACIÓN"/>
    <s v="Nación"/>
    <x v="0"/>
    <s v="CSF"/>
    <n v="1126177"/>
    <n v="0"/>
    <n v="1126177"/>
    <n v="0"/>
    <s v="NOMINA MARZO DE 2020"/>
    <s v="1520"/>
    <s v="1920, 2020"/>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s v="220, 420, 520, 1020"/>
    <x v="0"/>
    <x v="14"/>
  </r>
  <r>
    <s v="1520"/>
    <s v="2020-03-24 00:00:00"/>
    <s v="2020-03-24 08:58:00"/>
    <s v="Gasto"/>
    <s v="Con Compromiso"/>
    <s v="012"/>
    <x v="10"/>
    <x v="26"/>
    <s v="PRIMA DE SERVICIO"/>
    <s v="Nación"/>
    <x v="0"/>
    <s v="CSF"/>
    <n v="1657099"/>
    <n v="0"/>
    <n v="1657099"/>
    <n v="0"/>
    <s v="NOMINA MARZO DE 2020"/>
    <s v="1520"/>
    <s v="1920, 2020"/>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s v="220, 420, 520, 1020"/>
    <x v="0"/>
    <x v="14"/>
  </r>
  <r>
    <s v="1520"/>
    <s v="2020-03-24 00:00:00"/>
    <s v="2020-03-24 08:58:00"/>
    <s v="Gasto"/>
    <s v="Con Compromiso"/>
    <s v="012"/>
    <x v="10"/>
    <x v="37"/>
    <s v="INDEMNIZACIÓN POR VACACIONES"/>
    <s v="Nación"/>
    <x v="0"/>
    <s v="CSF"/>
    <n v="6300707"/>
    <n v="0"/>
    <n v="6300707"/>
    <n v="0"/>
    <s v="NOMINA MARZO DE 2020"/>
    <s v="1520"/>
    <s v="1920, 2020"/>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s v="220, 420, 520, 1020"/>
    <x v="0"/>
    <x v="14"/>
  </r>
  <r>
    <s v="1620"/>
    <s v="2020-03-24 00:00:00"/>
    <s v="2020-03-24 09:06:00"/>
    <s v="Gasto"/>
    <s v="Con Compromiso"/>
    <s v="012"/>
    <x v="10"/>
    <x v="12"/>
    <s v="APORTES AL SENA"/>
    <s v="Nación"/>
    <x v="0"/>
    <s v="CSF"/>
    <n v="1374600"/>
    <n v="0"/>
    <n v="1374600"/>
    <n v="0"/>
    <s v="APORTES PATRONALES SOBRE NOMINA MARZO DE 2020"/>
    <s v="1620"/>
    <s v="2120"/>
    <s v="-0"/>
    <s v="17520, 17620, 17720, 17820, 17920, 18020, 18120, 18220, 18320, 18420, 18520, 18620"/>
    <s v="66409720, 66409820, 66409920, 66410020, 66410120, 66410220, 66410320, 66410420, 66410520, 66410620, 66410720, 66410820"/>
    <s v="-0"/>
    <x v="0"/>
    <x v="14"/>
  </r>
  <r>
    <s v="1620"/>
    <s v="2020-03-24 00:00:00"/>
    <s v="2020-03-24 09:06:00"/>
    <s v="Gasto"/>
    <s v="Con Compromiso"/>
    <s v="012"/>
    <x v="10"/>
    <x v="13"/>
    <s v="SALUD"/>
    <s v="Nación"/>
    <x v="0"/>
    <s v="CSF"/>
    <n v="4701300"/>
    <n v="0"/>
    <n v="4701300"/>
    <n v="0"/>
    <s v="APORTES PATRONALES SOBRE NOMINA MARZO DE 2020"/>
    <s v="1620"/>
    <s v="2120"/>
    <s v="-0"/>
    <s v="17520, 17620, 17720, 17820, 17920, 18020, 18120, 18220, 18320, 18420, 18520, 18620"/>
    <s v="66409720, 66409820, 66409920, 66410020, 66410120, 66410220, 66410320, 66410420, 66410520, 66410620, 66410720, 66410820"/>
    <s v="-0"/>
    <x v="0"/>
    <x v="14"/>
  </r>
  <r>
    <s v="1620"/>
    <s v="2020-03-24 00:00:00"/>
    <s v="2020-03-24 09:06:00"/>
    <s v="Gasto"/>
    <s v="Con Compromiso"/>
    <s v="012"/>
    <x v="10"/>
    <x v="16"/>
    <s v="CAJAS DE COMPENSACIÓN FAMILIAR"/>
    <s v="Nación"/>
    <x v="0"/>
    <s v="CSF"/>
    <n v="2747800"/>
    <n v="0"/>
    <n v="2747800"/>
    <n v="0"/>
    <s v="APORTES PATRONALES SOBRE NOMINA MARZO DE 2020"/>
    <s v="1620"/>
    <s v="2120"/>
    <s v="-0"/>
    <s v="17520, 17620, 17720, 17820, 17920, 18020, 18120, 18220, 18320, 18420, 18520, 18620"/>
    <s v="66409720, 66409820, 66409920, 66410020, 66410120, 66410220, 66410320, 66410420, 66410520, 66410620, 66410720, 66410820"/>
    <s v="-0"/>
    <x v="0"/>
    <x v="14"/>
  </r>
  <r>
    <s v="1620"/>
    <s v="2020-03-24 00:00:00"/>
    <s v="2020-03-24 09:06:00"/>
    <s v="Gasto"/>
    <s v="Con Compromiso"/>
    <s v="012"/>
    <x v="10"/>
    <x v="15"/>
    <s v="APORTES GENERALES AL SISTEMA DE RIESGOS LABORALES"/>
    <s v="Nación"/>
    <x v="0"/>
    <s v="CSF"/>
    <n v="623600"/>
    <n v="0"/>
    <n v="623600"/>
    <n v="0"/>
    <s v="APORTES PATRONALES SOBRE NOMINA MARZO DE 2020"/>
    <s v="1620"/>
    <s v="2120"/>
    <s v="-0"/>
    <s v="17520, 17620, 17720, 17820, 17920, 18020, 18120, 18220, 18320, 18420, 18520, 18620"/>
    <s v="66409720, 66409820, 66409920, 66410020, 66410120, 66410220, 66410320, 66410420, 66410520, 66410620, 66410720, 66410820"/>
    <s v="-0"/>
    <x v="0"/>
    <x v="14"/>
  </r>
  <r>
    <s v="1620"/>
    <s v="2020-03-24 00:00:00"/>
    <s v="2020-03-24 09:06:00"/>
    <s v="Gasto"/>
    <s v="Con Compromiso"/>
    <s v="012"/>
    <x v="10"/>
    <x v="14"/>
    <s v="APORTES AL ICBF"/>
    <s v="Nación"/>
    <x v="0"/>
    <s v="CSF"/>
    <n v="2061500"/>
    <n v="0"/>
    <n v="2061500"/>
    <n v="0"/>
    <s v="APORTES PATRONALES SOBRE NOMINA MARZO DE 2020"/>
    <s v="1620"/>
    <s v="2120"/>
    <s v="-0"/>
    <s v="17520, 17620, 17720, 17820, 17920, 18020, 18120, 18220, 18320, 18420, 18520, 18620"/>
    <s v="66409720, 66409820, 66409920, 66410020, 66410120, 66410220, 66410320, 66410420, 66410520, 66410620, 66410720, 66410820"/>
    <s v="-0"/>
    <x v="0"/>
    <x v="14"/>
  </r>
  <r>
    <s v="1620"/>
    <s v="2020-03-24 00:00:00"/>
    <s v="2020-03-24 09:06:00"/>
    <s v="Gasto"/>
    <s v="Con Compromiso"/>
    <s v="012"/>
    <x v="10"/>
    <x v="11"/>
    <s v="PENSIONES"/>
    <s v="Nación"/>
    <x v="0"/>
    <s v="CSF"/>
    <n v="6636700"/>
    <n v="0"/>
    <n v="6636700"/>
    <n v="0"/>
    <s v="APORTES PATRONALES SOBRE NOMINA MARZO DE 2020"/>
    <s v="1620"/>
    <s v="2120"/>
    <s v="-0"/>
    <s v="17520, 17620, 17720, 17820, 17920, 18020, 18120, 18220, 18320, 18420, 18520, 18620"/>
    <s v="66409720, 66409820, 66409920, 66410020, 66410120, 66410220, 66410320, 66410420, 66410520, 66410620, 66410720, 66410820"/>
    <s v="-0"/>
    <x v="0"/>
    <x v="14"/>
  </r>
  <r>
    <s v="1720"/>
    <s v="2020-04-07 00:00:00"/>
    <s v="2020-04-07 14:03:00"/>
    <s v="Gasto"/>
    <s v="Con Compromiso"/>
    <s v="012"/>
    <x v="10"/>
    <x v="11"/>
    <s v="PENSIONES"/>
    <s v="Nación"/>
    <x v="0"/>
    <s v="CSF"/>
    <n v="671600"/>
    <n v="0"/>
    <n v="671600"/>
    <n v="0"/>
    <s v="APORTE PATRONAL REAJUSTE SEGURIDAD SOCIAL ENERO Y FEBRERO DE 2020"/>
    <s v="1720"/>
    <s v="2220"/>
    <s v="-0"/>
    <s v="18820, 18920, 19020, 19120, 19220, 19320, 19420, 19520, 19620, 19720, 19820, 19920, 20020"/>
    <s v="88342520, 88342620, 88342720, 88342820, 88342920, 88343020, 88343120, 88343220, 88343320, 88343420, 88343520, 88343620, 88343720"/>
    <s v="-0"/>
    <x v="0"/>
    <x v="14"/>
  </r>
  <r>
    <s v="1720"/>
    <s v="2020-04-07 00:00:00"/>
    <s v="2020-04-07 14:03:00"/>
    <s v="Gasto"/>
    <s v="Con Compromiso"/>
    <s v="012"/>
    <x v="10"/>
    <x v="14"/>
    <s v="APORTES AL ICBF"/>
    <s v="Nación"/>
    <x v="0"/>
    <s v="CSF"/>
    <n v="207100"/>
    <n v="0"/>
    <n v="207100"/>
    <n v="0"/>
    <s v="APORTE PATRONAL REAJUSTE SEGURIDAD SOCIAL ENERO Y FEBRERO DE 2020"/>
    <s v="1720"/>
    <s v="2220"/>
    <s v="-0"/>
    <s v="18820, 18920, 19020, 19120, 19220, 19320, 19420, 19520, 19620, 19720, 19820, 19920, 20020"/>
    <s v="88342520, 88342620, 88342720, 88342820, 88342920, 88343020, 88343120, 88343220, 88343320, 88343420, 88343520, 88343620, 88343720"/>
    <s v="-0"/>
    <x v="0"/>
    <x v="14"/>
  </r>
  <r>
    <s v="1720"/>
    <s v="2020-04-07 00:00:00"/>
    <s v="2020-04-07 14:03:00"/>
    <s v="Gasto"/>
    <s v="Con Compromiso"/>
    <s v="012"/>
    <x v="10"/>
    <x v="12"/>
    <s v="APORTES AL SENA"/>
    <s v="Nación"/>
    <x v="0"/>
    <s v="CSF"/>
    <n v="138400"/>
    <n v="0"/>
    <n v="138400"/>
    <n v="0"/>
    <s v="APORTE PATRONAL REAJUSTE SEGURIDAD SOCIAL ENERO Y FEBRERO DE 2020"/>
    <s v="1720"/>
    <s v="2220"/>
    <s v="-0"/>
    <s v="18820, 18920, 19020, 19120, 19220, 19320, 19420, 19520, 19620, 19720, 19820, 19920, 20020"/>
    <s v="88342520, 88342620, 88342720, 88342820, 88342920, 88343020, 88343120, 88343220, 88343320, 88343420, 88343520, 88343620, 88343720"/>
    <s v="-0"/>
    <x v="0"/>
    <x v="14"/>
  </r>
  <r>
    <s v="1720"/>
    <s v="2020-04-07 00:00:00"/>
    <s v="2020-04-07 14:03:00"/>
    <s v="Gasto"/>
    <s v="Con Compromiso"/>
    <s v="012"/>
    <x v="10"/>
    <x v="15"/>
    <s v="APORTES GENERALES AL SISTEMA DE RIESGOS LABORALES"/>
    <s v="Nación"/>
    <x v="0"/>
    <s v="CSF"/>
    <n v="64000"/>
    <n v="0"/>
    <n v="64000"/>
    <n v="0"/>
    <s v="APORTE PATRONAL REAJUSTE SEGURIDAD SOCIAL ENERO Y FEBRERO DE 2020"/>
    <s v="1720"/>
    <s v="2220"/>
    <s v="-0"/>
    <s v="18820, 18920, 19020, 19120, 19220, 19320, 19420, 19520, 19620, 19720, 19820, 19920, 20020"/>
    <s v="88342520, 88342620, 88342720, 88342820, 88342920, 88343020, 88343120, 88343220, 88343320, 88343420, 88343520, 88343620, 88343720"/>
    <s v="-0"/>
    <x v="0"/>
    <x v="14"/>
  </r>
  <r>
    <s v="1720"/>
    <s v="2020-04-07 00:00:00"/>
    <s v="2020-04-07 14:03:00"/>
    <s v="Gasto"/>
    <s v="Con Compromiso"/>
    <s v="012"/>
    <x v="10"/>
    <x v="16"/>
    <s v="CAJAS DE COMPENSACIÓN FAMILIAR"/>
    <s v="Nación"/>
    <x v="0"/>
    <s v="CSF"/>
    <n v="276800"/>
    <n v="0"/>
    <n v="276800"/>
    <n v="0"/>
    <s v="APORTE PATRONAL REAJUSTE SEGURIDAD SOCIAL ENERO Y FEBRERO DE 2020"/>
    <s v="1720"/>
    <s v="2220"/>
    <s v="-0"/>
    <s v="18820, 18920, 19020, 19120, 19220, 19320, 19420, 19520, 19620, 19720, 19820, 19920, 20020"/>
    <s v="88342520, 88342620, 88342720, 88342820, 88342920, 88343020, 88343120, 88343220, 88343320, 88343420, 88343520, 88343620, 88343720"/>
    <s v="-0"/>
    <x v="0"/>
    <x v="14"/>
  </r>
  <r>
    <s v="1720"/>
    <s v="2020-04-07 00:00:00"/>
    <s v="2020-04-07 14:03:00"/>
    <s v="Gasto"/>
    <s v="Con Compromiso"/>
    <s v="012"/>
    <x v="10"/>
    <x v="13"/>
    <s v="SALUD"/>
    <s v="Nación"/>
    <x v="0"/>
    <s v="CSF"/>
    <n v="476000"/>
    <n v="0"/>
    <n v="476000"/>
    <n v="0"/>
    <s v="APORTE PATRONAL REAJUSTE SEGURIDAD SOCIAL ENERO Y FEBRERO DE 2020"/>
    <s v="1720"/>
    <s v="2220"/>
    <s v="-0"/>
    <s v="18820, 18920, 19020, 19120, 19220, 19320, 19420, 19520, 19620, 19720, 19820, 19920, 20020"/>
    <s v="88342520, 88342620, 88342720, 88342820, 88342920, 88343020, 88343120, 88343220, 88343320, 88343420, 88343520, 88343620, 88343720"/>
    <s v="-0"/>
    <x v="0"/>
    <x v="14"/>
  </r>
  <r>
    <s v="1820"/>
    <s v="2020-04-21 00:00:00"/>
    <s v="2020-04-21 10:38:00"/>
    <s v="Gasto"/>
    <s v="Con Compromiso"/>
    <s v="0200"/>
    <x v="10"/>
    <x v="25"/>
    <s v="ADQUISICIÓN DE BIENES Y SERVICIOS - SERVICIO DE IMPLEMENTACIÓN SISTEMAS DE GESTIÓN - FORTALECIMIENTO DE LA GESTIÓN INSTITUCIONAL DEL IGAC A NIVEL   NACIONAL"/>
    <s v="Propios"/>
    <x v="1"/>
    <s v="CSF"/>
    <n v="24269760"/>
    <n v="-3438216"/>
    <n v="20831544"/>
    <n v="0"/>
    <s v="Prestación de servicios profesionales para realizar los procesos de planeación y seguimiento al Plan de Acción de la Dirección Territorial Huila, en el marco de los lineamientos institucionales vigentes."/>
    <s v="1820"/>
    <s v="4620, 9320"/>
    <s v="11120, 18320"/>
    <s v="55820, 59220, 61920, 72720, 72820, 80020"/>
    <s v="283578620, 295987620, 316179820, 361977920, 361980320, 384943420"/>
    <s v="-0"/>
    <x v="1"/>
    <x v="3"/>
  </r>
  <r>
    <s v="1920"/>
    <s v="2020-04-22 00:00:00"/>
    <s v="2020-04-22 15:36:00"/>
    <s v="Gasto"/>
    <s v="Con Compromiso"/>
    <s v="012"/>
    <x v="10"/>
    <x v="8"/>
    <s v="SUELDO BÁSICO"/>
    <s v="Nación"/>
    <x v="0"/>
    <s v="CSF"/>
    <n v="50466395"/>
    <n v="0"/>
    <n v="50466395"/>
    <n v="0"/>
    <s v="nomina abril 2020"/>
    <s v="1920"/>
    <s v="2620, 2720"/>
    <s v="-0"/>
    <s v="20420, 20520, 20620, 20720, 20820, 20920, 21020, 21120, 21220, 21320, 21420, 21520, 21620, 21720, 21820, 21920, 22020, 22120, 22220, 22320, 22420, 22520, 22620, 22720, 22820, 22920, 23020, 23120, 23220, 23320, 23420"/>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s v="120"/>
    <x v="0"/>
    <x v="14"/>
  </r>
  <r>
    <s v="1920"/>
    <s v="2020-04-22 00:00:00"/>
    <s v="2020-04-22 15:36:00"/>
    <s v="Gasto"/>
    <s v="Con Compromiso"/>
    <s v="012"/>
    <x v="10"/>
    <x v="9"/>
    <s v="BONIFICACIÓN POR SERVICIOS PRESTADOS"/>
    <s v="Nación"/>
    <x v="0"/>
    <s v="CSF"/>
    <n v="1230114"/>
    <n v="0"/>
    <n v="1230114"/>
    <n v="0"/>
    <s v="nomina abril 2020"/>
    <s v="1920"/>
    <s v="2620, 2720"/>
    <s v="-0"/>
    <s v="20420, 20520, 20620, 20720, 20820, 20920, 21020, 21120, 21220, 21320, 21420, 21520, 21620, 21720, 21820, 21920, 22020, 22120, 22220, 22320, 22420, 22520, 22620, 22720, 22820, 22920, 23020, 23120, 23220, 23320, 23420"/>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s v="120"/>
    <x v="0"/>
    <x v="14"/>
  </r>
  <r>
    <s v="1920"/>
    <s v="2020-04-22 00:00:00"/>
    <s v="2020-04-22 15:36:00"/>
    <s v="Gasto"/>
    <s v="Con Compromiso"/>
    <s v="012"/>
    <x v="10"/>
    <x v="21"/>
    <s v="INCAPACIDADES (NO DE PENSIONES)"/>
    <s v="Nación"/>
    <x v="0"/>
    <s v="CSF"/>
    <n v="908467"/>
    <n v="-781081"/>
    <n v="127386"/>
    <n v="0"/>
    <s v="nomina abril 2020"/>
    <s v="1920"/>
    <s v="2620, 2720"/>
    <s v="-0"/>
    <s v="20420, 20520, 20620, 20720, 20820, 20920, 21020, 21120, 21220, 21320, 21420, 21520, 21620, 21720, 21820, 21920, 22020, 22120, 22220, 22320, 22420, 22520, 22620, 22720, 22820, 22920, 23020, 23120, 23220, 23320, 23420"/>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s v="120"/>
    <x v="0"/>
    <x v="14"/>
  </r>
  <r>
    <s v="1920"/>
    <s v="2020-04-22 00:00:00"/>
    <s v="2020-04-22 15:36:00"/>
    <s v="Gasto"/>
    <s v="Con Compromiso"/>
    <s v="012"/>
    <x v="10"/>
    <x v="37"/>
    <s v="INDEMNIZACIÓN POR VACACIONES"/>
    <s v="Nación"/>
    <x v="0"/>
    <s v="CSF"/>
    <n v="6094462"/>
    <n v="0"/>
    <n v="6094462"/>
    <n v="0"/>
    <s v="nomina abril 2020"/>
    <s v="1920"/>
    <s v="2620, 2720"/>
    <s v="-0"/>
    <s v="20420, 20520, 20620, 20720, 20820, 20920, 21020, 21120, 21220, 21320, 21420, 21520, 21620, 21720, 21820, 21920, 22020, 22120, 22220, 22320, 22420, 22520, 22620, 22720, 22820, 22920, 23020, 23120, 23220, 23320, 23420"/>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s v="120"/>
    <x v="0"/>
    <x v="14"/>
  </r>
  <r>
    <s v="1920"/>
    <s v="2020-04-22 00:00:00"/>
    <s v="2020-04-22 15:36:00"/>
    <s v="Gasto"/>
    <s v="Con Compromiso"/>
    <s v="012"/>
    <x v="10"/>
    <x v="3"/>
    <s v="AUXILIO DE TRANSPORTE"/>
    <s v="Nación"/>
    <x v="0"/>
    <s v="CSF"/>
    <n v="1361101"/>
    <n v="0"/>
    <n v="1361101"/>
    <n v="0"/>
    <s v="nomina abril 2020"/>
    <s v="1920"/>
    <s v="2620, 2720"/>
    <s v="-0"/>
    <s v="20420, 20520, 20620, 20720, 20820, 20920, 21020, 21120, 21220, 21320, 21420, 21520, 21620, 21720, 21820, 21920, 22020, 22120, 22220, 22320, 22420, 22520, 22620, 22720, 22820, 22920, 23020, 23120, 23220, 23320, 23420"/>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s v="120"/>
    <x v="0"/>
    <x v="14"/>
  </r>
  <r>
    <s v="1920"/>
    <s v="2020-04-22 00:00:00"/>
    <s v="2020-04-22 15:36:00"/>
    <s v="Gasto"/>
    <s v="Con Compromiso"/>
    <s v="012"/>
    <x v="10"/>
    <x v="26"/>
    <s v="PRIMA DE SERVICIO"/>
    <s v="Nación"/>
    <x v="0"/>
    <s v="CSF"/>
    <n v="1436473"/>
    <n v="0"/>
    <n v="1436473"/>
    <n v="0"/>
    <s v="nomina abril 2020"/>
    <s v="1920"/>
    <s v="2620, 2720"/>
    <s v="-0"/>
    <s v="20420, 20520, 20620, 20720, 20820, 20920, 21020, 21120, 21220, 21320, 21420, 21520, 21620, 21720, 21820, 21920, 22020, 22120, 22220, 22320, 22420, 22520, 22620, 22720, 22820, 22920, 23020, 23120, 23220, 23320, 23420"/>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s v="120"/>
    <x v="0"/>
    <x v="14"/>
  </r>
  <r>
    <s v="1920"/>
    <s v="2020-04-22 00:00:00"/>
    <s v="2020-04-22 15:36:00"/>
    <s v="Gasto"/>
    <s v="Con Compromiso"/>
    <s v="012"/>
    <x v="10"/>
    <x v="4"/>
    <s v="PRIMA DE VACACIONES"/>
    <s v="Nación"/>
    <x v="0"/>
    <s v="CSF"/>
    <n v="7567447"/>
    <n v="0"/>
    <n v="7567447"/>
    <n v="0"/>
    <s v="nomina abril 2020"/>
    <s v="1920"/>
    <s v="2620, 2720"/>
    <s v="-0"/>
    <s v="20420, 20520, 20620, 20720, 20820, 20920, 21020, 21120, 21220, 21320, 21420, 21520, 21620, 21720, 21820, 21920, 22020, 22120, 22220, 22320, 22420, 22520, 22620, 22720, 22820, 22920, 23020, 23120, 23220, 23320, 23420"/>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s v="120"/>
    <x v="0"/>
    <x v="14"/>
  </r>
  <r>
    <s v="1920"/>
    <s v="2020-04-22 00:00:00"/>
    <s v="2020-04-22 15:36:00"/>
    <s v="Gasto"/>
    <s v="Con Compromiso"/>
    <s v="012"/>
    <x v="10"/>
    <x v="6"/>
    <s v="SUBSIDIO DE ALIMENTACIÓN"/>
    <s v="Nación"/>
    <x v="0"/>
    <s v="CSF"/>
    <n v="1006893"/>
    <n v="0"/>
    <n v="1006893"/>
    <n v="0"/>
    <s v="nomina abril 2020"/>
    <s v="1920"/>
    <s v="2620, 2720"/>
    <s v="-0"/>
    <s v="20420, 20520, 20620, 20720, 20820, 20920, 21020, 21120, 21220, 21320, 21420, 21520, 21620, 21720, 21820, 21920, 22020, 22120, 22220, 22320, 22420, 22520, 22620, 22720, 22820, 22920, 23020, 23120, 23220, 23320, 23420"/>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s v="120"/>
    <x v="0"/>
    <x v="14"/>
  </r>
  <r>
    <s v="1920"/>
    <s v="2020-04-22 00:00:00"/>
    <s v="2020-04-22 15:36:00"/>
    <s v="Gasto"/>
    <s v="Con Compromiso"/>
    <s v="012"/>
    <x v="10"/>
    <x v="10"/>
    <s v="SUELDO DE VACACIONES"/>
    <s v="Nación"/>
    <x v="0"/>
    <s v="CSF"/>
    <n v="2012931"/>
    <n v="0"/>
    <n v="2012931"/>
    <n v="0"/>
    <s v="nomina abril 2020"/>
    <s v="1920"/>
    <s v="2620, 2720"/>
    <s v="-0"/>
    <s v="20420, 20520, 20620, 20720, 20820, 20920, 21020, 21120, 21220, 21320, 21420, 21520, 21620, 21720, 21820, 21920, 22020, 22120, 22220, 22320, 22420, 22520, 22620, 22720, 22820, 22920, 23020, 23120, 23220, 23320, 23420"/>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s v="120"/>
    <x v="0"/>
    <x v="14"/>
  </r>
  <r>
    <s v="1920"/>
    <s v="2020-04-22 00:00:00"/>
    <s v="2020-04-22 15:36:00"/>
    <s v="Gasto"/>
    <s v="Con Compromiso"/>
    <s v="012"/>
    <x v="10"/>
    <x v="7"/>
    <s v="BONIFICACIÓN ESPECIAL DE RECREACIÓN"/>
    <s v="Nación"/>
    <x v="0"/>
    <s v="CSF"/>
    <n v="667106"/>
    <n v="0"/>
    <n v="667106"/>
    <n v="0"/>
    <s v="nomina abril 2020"/>
    <s v="1920"/>
    <s v="2620, 2720"/>
    <s v="-0"/>
    <s v="20420, 20520, 20620, 20720, 20820, 20920, 21020, 21120, 21220, 21320, 21420, 21520, 21620, 21720, 21820, 21920, 22020, 22120, 22220, 22320, 22420, 22520, 22620, 22720, 22820, 22920, 23020, 23120, 23220, 23320, 23420"/>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s v="120"/>
    <x v="0"/>
    <x v="14"/>
  </r>
  <r>
    <s v="2020"/>
    <s v="2020-04-28 00:00:00"/>
    <s v="2020-04-28 16:35:00"/>
    <s v="Gasto"/>
    <s v="Con Compromiso"/>
    <s v="012"/>
    <x v="10"/>
    <x v="13"/>
    <s v="SALUD"/>
    <s v="Nación"/>
    <x v="0"/>
    <s v="CSF"/>
    <n v="4536900"/>
    <n v="0"/>
    <n v="4536900"/>
    <n v="0"/>
    <s v="APORTES PATRONALES SOBRE NOMINA ABRIL DE 2020"/>
    <s v="2020"/>
    <s v="2920"/>
    <s v="-0"/>
    <s v="23520, 23620, 23720, 23820, 23920, 24020, 24120, 24220, 24320, 24420, 24520, 24620"/>
    <s v="105013220, 105013320, 105013420, 105013520, 105013620, 105013720, 105013820, 105013920, 105014020, 105014120, 105014220, 105014320"/>
    <s v="-0"/>
    <x v="0"/>
    <x v="14"/>
  </r>
  <r>
    <s v="2020"/>
    <s v="2020-04-28 00:00:00"/>
    <s v="2020-04-28 16:35:00"/>
    <s v="Gasto"/>
    <s v="Con Compromiso"/>
    <s v="012"/>
    <x v="10"/>
    <x v="14"/>
    <s v="APORTES AL ICBF"/>
    <s v="Nación"/>
    <x v="0"/>
    <s v="CSF"/>
    <n v="2086600"/>
    <n v="0"/>
    <n v="2086600"/>
    <n v="0"/>
    <s v="APORTES PATRONALES SOBRE NOMINA ABRIL DE 2020"/>
    <s v="2020"/>
    <s v="2920"/>
    <s v="-0"/>
    <s v="23520, 23620, 23720, 23820, 23920, 24020, 24120, 24220, 24320, 24420, 24520, 24620"/>
    <s v="105013220, 105013320, 105013420, 105013520, 105013620, 105013720, 105013820, 105013920, 105014020, 105014120, 105014220, 105014320"/>
    <s v="-0"/>
    <x v="0"/>
    <x v="14"/>
  </r>
  <r>
    <s v="2020"/>
    <s v="2020-04-28 00:00:00"/>
    <s v="2020-04-28 16:35:00"/>
    <s v="Gasto"/>
    <s v="Con Compromiso"/>
    <s v="012"/>
    <x v="10"/>
    <x v="16"/>
    <s v="CAJAS DE COMPENSACIÓN FAMILIAR"/>
    <s v="Nación"/>
    <x v="0"/>
    <s v="CSF"/>
    <n v="2781600"/>
    <n v="0"/>
    <n v="2781600"/>
    <n v="0"/>
    <s v="APORTES PATRONALES SOBRE NOMINA ABRIL DE 2020"/>
    <s v="2020"/>
    <s v="2920"/>
    <s v="-0"/>
    <s v="23520, 23620, 23720, 23820, 23920, 24020, 24120, 24220, 24320, 24420, 24520, 24620"/>
    <s v="105013220, 105013320, 105013420, 105013520, 105013620, 105013720, 105013820, 105013920, 105014020, 105014120, 105014220, 105014320"/>
    <s v="-0"/>
    <x v="0"/>
    <x v="14"/>
  </r>
  <r>
    <s v="2020"/>
    <s v="2020-04-28 00:00:00"/>
    <s v="2020-04-28 16:35:00"/>
    <s v="Gasto"/>
    <s v="Con Compromiso"/>
    <s v="012"/>
    <x v="10"/>
    <x v="12"/>
    <s v="APORTES AL SENA"/>
    <s v="Nación"/>
    <x v="0"/>
    <s v="CSF"/>
    <n v="1391100"/>
    <n v="0"/>
    <n v="1391100"/>
    <n v="0"/>
    <s v="APORTES PATRONALES SOBRE NOMINA ABRIL DE 2020"/>
    <s v="2020"/>
    <s v="2920"/>
    <s v="-0"/>
    <s v="23520, 23620, 23720, 23820, 23920, 24020, 24120, 24220, 24320, 24420, 24520, 24620"/>
    <s v="105013220, 105013320, 105013420, 105013520, 105013620, 105013720, 105013820, 105013920, 105014020, 105014120, 105014220, 105014320"/>
    <s v="-0"/>
    <x v="0"/>
    <x v="14"/>
  </r>
  <r>
    <s v="2020"/>
    <s v="2020-04-28 00:00:00"/>
    <s v="2020-04-28 16:35:00"/>
    <s v="Gasto"/>
    <s v="Con Compromiso"/>
    <s v="012"/>
    <x v="10"/>
    <x v="11"/>
    <s v="PENSIONES"/>
    <s v="Nación"/>
    <x v="0"/>
    <s v="CSF"/>
    <n v="1201500"/>
    <n v="0"/>
    <n v="1201500"/>
    <n v="0"/>
    <s v="APORTES PATRONALES SOBRE NOMINA ABRIL DE 2020"/>
    <s v="2020"/>
    <s v="2920"/>
    <s v="-0"/>
    <s v="23520, 23620, 23720, 23820, 23920, 24020, 24120, 24220, 24320, 24420, 24520, 24620"/>
    <s v="105013220, 105013320, 105013420, 105013520, 105013620, 105013720, 105013820, 105013920, 105014020, 105014120, 105014220, 105014320"/>
    <s v="-0"/>
    <x v="0"/>
    <x v="14"/>
  </r>
  <r>
    <s v="2020"/>
    <s v="2020-04-28 00:00:00"/>
    <s v="2020-04-28 16:35:00"/>
    <s v="Gasto"/>
    <s v="Con Compromiso"/>
    <s v="012"/>
    <x v="10"/>
    <x v="15"/>
    <s v="APORTES GENERALES AL SISTEMA DE RIESGOS LABORALES"/>
    <s v="Nación"/>
    <x v="0"/>
    <s v="CSF"/>
    <n v="551200"/>
    <n v="0"/>
    <n v="551200"/>
    <n v="0"/>
    <s v="APORTES PATRONALES SOBRE NOMINA ABRIL DE 2020"/>
    <s v="2020"/>
    <s v="2920"/>
    <s v="-0"/>
    <s v="23520, 23620, 23720, 23820, 23920, 24020, 24120, 24220, 24320, 24420, 24520, 24620"/>
    <s v="105013220, 105013320, 105013420, 105013520, 105013620, 105013720, 105013820, 105013920, 105014020, 105014120, 105014220, 105014320"/>
    <s v="-0"/>
    <x v="0"/>
    <x v="14"/>
  </r>
  <r>
    <s v="2120"/>
    <s v="2020-05-21 00:00:00"/>
    <s v="2020-05-21 11:44:00"/>
    <s v="Gasto"/>
    <s v="Con Compromiso"/>
    <s v="012"/>
    <x v="10"/>
    <x v="10"/>
    <s v="SUELDO DE VACACIONES"/>
    <s v="Nación"/>
    <x v="0"/>
    <s v="CSF"/>
    <n v="2322736"/>
    <n v="0"/>
    <n v="2322736"/>
    <n v="0"/>
    <s v="NOMINA MAYO DE 2020"/>
    <s v="2120"/>
    <s v="3420, 3520"/>
    <s v="-0"/>
    <s v="25020, 25120, 25220, 25320, 25420, 25520, 25620, 25720, 25820, 25920, 26020, 26120, 26220, 26320, 26420, 26520, 26620, 26720, 26820, 26920, 27020, 27120, 27220, 27320, 27420, 27520, 27620, 27720, 27820, 27920, 28020, 28120"/>
    <s v="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
    <s v="320, 1120, 1420"/>
    <x v="0"/>
    <x v="14"/>
  </r>
  <r>
    <s v="2120"/>
    <s v="2020-05-21 00:00:00"/>
    <s v="2020-05-21 11:44:00"/>
    <s v="Gasto"/>
    <s v="Con Compromiso"/>
    <s v="012"/>
    <x v="10"/>
    <x v="7"/>
    <s v="BONIFICACIÓN ESPECIAL DE RECREACIÓN"/>
    <s v="Nación"/>
    <x v="0"/>
    <s v="CSF"/>
    <n v="181460"/>
    <n v="0"/>
    <n v="181460"/>
    <n v="0"/>
    <s v="NOMINA MAYO DE 2020"/>
    <s v="2120"/>
    <s v="3420, 3520"/>
    <s v="-0"/>
    <s v="25020, 25120, 25220, 25320, 25420, 25520, 25620, 25720, 25820, 25920, 26020, 26120, 26220, 26320, 26420, 26520, 26620, 26720, 26820, 26920, 27020, 27120, 27220, 27320, 27420, 27520, 27620, 27720, 27820, 27920, 28020, 28120"/>
    <s v="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
    <s v="320, 1120, 1420"/>
    <x v="0"/>
    <x v="14"/>
  </r>
  <r>
    <s v="2120"/>
    <s v="2020-05-21 00:00:00"/>
    <s v="2020-05-21 11:44:00"/>
    <s v="Gasto"/>
    <s v="Con Compromiso"/>
    <s v="012"/>
    <x v="10"/>
    <x v="8"/>
    <s v="SUELDO BÁSICO"/>
    <s v="Nación"/>
    <x v="0"/>
    <s v="CSF"/>
    <n v="48670906"/>
    <n v="0"/>
    <n v="48670906"/>
    <n v="0"/>
    <s v="NOMINA MAYO DE 2020"/>
    <s v="2120"/>
    <s v="3420, 3520"/>
    <s v="-0"/>
    <s v="25020, 25120, 25220, 25320, 25420, 25520, 25620, 25720, 25820, 25920, 26020, 26120, 26220, 26320, 26420, 26520, 26620, 26720, 26820, 26920, 27020, 27120, 27220, 27320, 27420, 27520, 27620, 27720, 27820, 27920, 28020, 28120"/>
    <s v="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
    <s v="320, 1120, 1420"/>
    <x v="0"/>
    <x v="14"/>
  </r>
  <r>
    <s v="2120"/>
    <s v="2020-05-21 00:00:00"/>
    <s v="2020-05-21 11:44:00"/>
    <s v="Gasto"/>
    <s v="Con Compromiso"/>
    <s v="012"/>
    <x v="10"/>
    <x v="21"/>
    <s v="INCAPACIDADES (NO DE PENSIONES)"/>
    <s v="Nación"/>
    <x v="0"/>
    <s v="CSF"/>
    <n v="908467"/>
    <n v="-766533"/>
    <n v="141934"/>
    <n v="0"/>
    <s v="NOMINA MAYO DE 2020"/>
    <s v="2120"/>
    <s v="3420, 3520"/>
    <s v="-0"/>
    <s v="25020, 25120, 25220, 25320, 25420, 25520, 25620, 25720, 25820, 25920, 26020, 26120, 26220, 26320, 26420, 26520, 26620, 26720, 26820, 26920, 27020, 27120, 27220, 27320, 27420, 27520, 27620, 27720, 27820, 27920, 28020, 28120"/>
    <s v="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
    <s v="320, 1120, 1420"/>
    <x v="0"/>
    <x v="14"/>
  </r>
  <r>
    <s v="2120"/>
    <s v="2020-05-21 00:00:00"/>
    <s v="2020-05-21 11:44:00"/>
    <s v="Gasto"/>
    <s v="Con Compromiso"/>
    <s v="012"/>
    <x v="10"/>
    <x v="6"/>
    <s v="SUBSIDIO DE ALIMENTACIÓN"/>
    <s v="Nación"/>
    <x v="0"/>
    <s v="CSF"/>
    <n v="1057568"/>
    <n v="0"/>
    <n v="1057568"/>
    <n v="0"/>
    <s v="NOMINA MAYO DE 2020"/>
    <s v="2120"/>
    <s v="3420, 3520"/>
    <s v="-0"/>
    <s v="25020, 25120, 25220, 25320, 25420, 25520, 25620, 25720, 25820, 25920, 26020, 26120, 26220, 26320, 26420, 26520, 26620, 26720, 26820, 26920, 27020, 27120, 27220, 27320, 27420, 27520, 27620, 27720, 27820, 27920, 28020, 28120"/>
    <s v="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
    <s v="320, 1120, 1420"/>
    <x v="0"/>
    <x v="14"/>
  </r>
  <r>
    <s v="2120"/>
    <s v="2020-05-21 00:00:00"/>
    <s v="2020-05-21 11:44:00"/>
    <s v="Gasto"/>
    <s v="Con Compromiso"/>
    <s v="012"/>
    <x v="10"/>
    <x v="4"/>
    <s v="PRIMA DE VACACIONES"/>
    <s v="Nación"/>
    <x v="0"/>
    <s v="CSF"/>
    <n v="1514828"/>
    <n v="0"/>
    <n v="1514828"/>
    <n v="0"/>
    <s v="NOMINA MAYO DE 2020"/>
    <s v="2120"/>
    <s v="3420, 3520"/>
    <s v="-0"/>
    <s v="25020, 25120, 25220, 25320, 25420, 25520, 25620, 25720, 25820, 25920, 26020, 26120, 26220, 26320, 26420, 26520, 26620, 26720, 26820, 26920, 27020, 27120, 27220, 27320, 27420, 27520, 27620, 27720, 27820, 27920, 28020, 28120"/>
    <s v="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
    <s v="320, 1120, 1420"/>
    <x v="0"/>
    <x v="14"/>
  </r>
  <r>
    <s v="2120"/>
    <s v="2020-05-21 00:00:00"/>
    <s v="2020-05-21 11:44:00"/>
    <s v="Gasto"/>
    <s v="Con Compromiso"/>
    <s v="012"/>
    <x v="10"/>
    <x v="3"/>
    <s v="AUXILIO DE TRANSPORTE"/>
    <s v="Nación"/>
    <x v="0"/>
    <s v="CSF"/>
    <n v="1439956"/>
    <n v="0"/>
    <n v="1439956"/>
    <n v="0"/>
    <s v="NOMINA MAYO DE 2020"/>
    <s v="2120"/>
    <s v="3420, 3520"/>
    <s v="-0"/>
    <s v="25020, 25120, 25220, 25320, 25420, 25520, 25620, 25720, 25820, 25920, 26020, 26120, 26220, 26320, 26420, 26520, 26620, 26720, 26820, 26920, 27020, 27120, 27220, 27320, 27420, 27520, 27620, 27720, 27820, 27920, 28020, 28120"/>
    <s v="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
    <s v="320, 1120, 1420"/>
    <x v="0"/>
    <x v="14"/>
  </r>
  <r>
    <s v="2120"/>
    <s v="2020-05-21 00:00:00"/>
    <s v="2020-05-21 11:44:00"/>
    <s v="Gasto"/>
    <s v="Con Compromiso"/>
    <s v="012"/>
    <x v="10"/>
    <x v="9"/>
    <s v="BONIFICACIÓN POR SERVICIOS PRESTADOS"/>
    <s v="Nación"/>
    <x v="0"/>
    <s v="CSF"/>
    <n v="3051730"/>
    <n v="0"/>
    <n v="3051730"/>
    <n v="0"/>
    <s v="NOMINA MAYO DE 2020"/>
    <s v="2120"/>
    <s v="3420, 3520"/>
    <s v="-0"/>
    <s v="25020, 25120, 25220, 25320, 25420, 25520, 25620, 25720, 25820, 25920, 26020, 26120, 26220, 26320, 26420, 26520, 26620, 26720, 26820, 26920, 27020, 27120, 27220, 27320, 27420, 27520, 27620, 27720, 27820, 27920, 28020, 28120"/>
    <s v="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
    <s v="320, 1120, 1420"/>
    <x v="0"/>
    <x v="14"/>
  </r>
  <r>
    <s v="2220"/>
    <s v="2020-05-21 00:00:00"/>
    <s v="2020-05-21 11:47:00"/>
    <s v="Gasto"/>
    <s v="Con Compromiso"/>
    <s v="012"/>
    <x v="10"/>
    <x v="16"/>
    <s v="CAJAS DE COMPENSACIÓN FAMILIAR"/>
    <s v="Nación"/>
    <x v="0"/>
    <s v="CSF"/>
    <n v="2298100"/>
    <n v="0"/>
    <n v="2298100"/>
    <n v="0"/>
    <s v="APORTES PATRONALES SOBRE NOMINA MAYO DE 2020"/>
    <s v="2220"/>
    <s v="3620"/>
    <s v="-0"/>
    <s v="28220, 28320, 28420, 28520, 28620, 28720, 28820, 28920, 29020, 29120, 29220, 29320"/>
    <s v="125921920, 125922020, 125922120, 125922220, 125922320, 125922420, 125922520, 125922620, 125922720, 125922820, 125922920, 125923020"/>
    <s v="-0"/>
    <x v="0"/>
    <x v="14"/>
  </r>
  <r>
    <s v="2220"/>
    <s v="2020-05-21 00:00:00"/>
    <s v="2020-05-21 11:47:00"/>
    <s v="Gasto"/>
    <s v="Con Compromiso"/>
    <s v="012"/>
    <x v="10"/>
    <x v="13"/>
    <s v="SALUD"/>
    <s v="Nación"/>
    <x v="0"/>
    <s v="CSF"/>
    <n v="4629900"/>
    <n v="0"/>
    <n v="4629900"/>
    <n v="0"/>
    <s v="APORTES PATRONALES SOBRE NOMINA MAYO DE 2020"/>
    <s v="2220"/>
    <s v="3620"/>
    <s v="-0"/>
    <s v="28220, 28320, 28420, 28520, 28620, 28720, 28820, 28920, 29020, 29120, 29220, 29320"/>
    <s v="125921920, 125922020, 125922120, 125922220, 125922320, 125922420, 125922520, 125922620, 125922720, 125922820, 125922920, 125923020"/>
    <s v="-0"/>
    <x v="0"/>
    <x v="14"/>
  </r>
  <r>
    <s v="2220"/>
    <s v="2020-05-21 00:00:00"/>
    <s v="2020-05-21 11:47:00"/>
    <s v="Gasto"/>
    <s v="Con Compromiso"/>
    <s v="012"/>
    <x v="10"/>
    <x v="12"/>
    <s v="APORTES AL SENA"/>
    <s v="Nación"/>
    <x v="0"/>
    <s v="CSF"/>
    <n v="1149600"/>
    <n v="0"/>
    <n v="1149600"/>
    <n v="0"/>
    <s v="APORTES PATRONALES SOBRE NOMINA MAYO DE 2020"/>
    <s v="2220"/>
    <s v="3620"/>
    <s v="-0"/>
    <s v="28220, 28320, 28420, 28520, 28620, 28720, 28820, 28920, 29020, 29120, 29220, 29320"/>
    <s v="125921920, 125922020, 125922120, 125922220, 125922320, 125922420, 125922520, 125922620, 125922720, 125922820, 125922920, 125923020"/>
    <s v="-0"/>
    <x v="0"/>
    <x v="14"/>
  </r>
  <r>
    <s v="2220"/>
    <s v="2020-05-21 00:00:00"/>
    <s v="2020-05-21 11:47:00"/>
    <s v="Gasto"/>
    <s v="Con Compromiso"/>
    <s v="012"/>
    <x v="10"/>
    <x v="11"/>
    <s v="PENSIONES"/>
    <s v="Nación"/>
    <x v="0"/>
    <s v="CSF"/>
    <n v="6536100"/>
    <n v="0"/>
    <n v="6536100"/>
    <n v="0"/>
    <s v="APORTES PATRONALES SOBRE NOMINA MAYO DE 2020"/>
    <s v="2220"/>
    <s v="3620"/>
    <s v="-0"/>
    <s v="28220, 28320, 28420, 28520, 28620, 28720, 28820, 28920, 29020, 29120, 29220, 29320"/>
    <s v="125921920, 125922020, 125922120, 125922220, 125922320, 125922420, 125922520, 125922620, 125922720, 125922820, 125922920, 125923020"/>
    <s v="-0"/>
    <x v="0"/>
    <x v="14"/>
  </r>
  <r>
    <s v="2220"/>
    <s v="2020-05-21 00:00:00"/>
    <s v="2020-05-21 11:47:00"/>
    <s v="Gasto"/>
    <s v="Con Compromiso"/>
    <s v="012"/>
    <x v="10"/>
    <x v="15"/>
    <s v="APORTES GENERALES AL SISTEMA DE RIESGOS LABORALES"/>
    <s v="Nación"/>
    <x v="0"/>
    <s v="CSF"/>
    <n v="599700"/>
    <n v="0"/>
    <n v="599700"/>
    <n v="0"/>
    <s v="APORTES PATRONALES SOBRE NOMINA MAYO DE 2020"/>
    <s v="2220"/>
    <s v="3620"/>
    <s v="-0"/>
    <s v="28220, 28320, 28420, 28520, 28620, 28720, 28820, 28920, 29020, 29120, 29220, 29320"/>
    <s v="125921920, 125922020, 125922120, 125922220, 125922320, 125922420, 125922520, 125922620, 125922720, 125922820, 125922920, 125923020"/>
    <s v="-0"/>
    <x v="0"/>
    <x v="14"/>
  </r>
  <r>
    <s v="2220"/>
    <s v="2020-05-21 00:00:00"/>
    <s v="2020-05-21 11:47:00"/>
    <s v="Gasto"/>
    <s v="Con Compromiso"/>
    <s v="012"/>
    <x v="10"/>
    <x v="14"/>
    <s v="APORTES AL ICBF"/>
    <s v="Nación"/>
    <x v="0"/>
    <s v="CSF"/>
    <n v="1724100"/>
    <n v="0"/>
    <n v="1724100"/>
    <n v="0"/>
    <s v="APORTES PATRONALES SOBRE NOMINA MAYO DE 2020"/>
    <s v="2220"/>
    <s v="3620"/>
    <s v="-0"/>
    <s v="28220, 28320, 28420, 28520, 28620, 28720, 28820, 28920, 29020, 29120, 29220, 29320"/>
    <s v="125921920, 125922020, 125922120, 125922220, 125922320, 125922420, 125922520, 125922620, 125922720, 125922820, 125922920, 125923020"/>
    <s v="-0"/>
    <x v="0"/>
    <x v="14"/>
  </r>
  <r>
    <s v="2320"/>
    <s v="2020-06-04 00:00:00"/>
    <s v="2020-06-04 14:33:00"/>
    <s v="Gasto"/>
    <s v="Con Compromiso"/>
    <s v="012"/>
    <x v="10"/>
    <x v="26"/>
    <s v="PRIMA DE SERVICIO"/>
    <s v="Nación"/>
    <x v="0"/>
    <s v="CSF"/>
    <n v="55229387"/>
    <n v="0"/>
    <n v="55229387"/>
    <n v="0"/>
    <s v="VALOR PRIMA SERVICIOS 2020"/>
    <s v="2320"/>
    <s v="4520, 4820"/>
    <s v="-0"/>
    <s v="29520, 29620, 29720, 29820, 29920, 30020, 30120, 30220, 30320, 30420, 30520, 30620, 30720, 30820, 30920, 31020, 31120, 31220, 31320, 31420, 31520, 31620, 31720, 31820, 31920, 32020, 32120, 32320"/>
    <s v="142479120, 142479220, 142479320, 142479420, 142479520, 142479620, 142479720, 142479820, 142479920, 142480020, 142480120, 142480220, 142480320, 142480420, 142480520, 142480620, 142480720, 142480820, 142480920, 142481020, 142481120, 142481220, 142481320, 142481420, 142481520, 142481620, 142481720, 151743720"/>
    <s v="-0"/>
    <x v="0"/>
    <x v="14"/>
  </r>
  <r>
    <s v="2420"/>
    <s v="2020-06-09 00:00:00"/>
    <s v="2020-06-09 17:17:00"/>
    <s v="Gasto"/>
    <s v="Con Compromiso"/>
    <s v="0200"/>
    <x v="10"/>
    <x v="27"/>
    <s v="ADQUISICIÓN DE BIENES Y SERVICIOS - SEDES MANTENIDAS - FORTALECIMIENTO DE LA INFRAESTRUCTURA FÍSICA DEL IGAC A NIVEL  NACIONAL"/>
    <s v="Nación"/>
    <x v="0"/>
    <s v="CSF"/>
    <n v="7502177"/>
    <n v="-50"/>
    <n v="7502127"/>
    <n v="0"/>
    <s v="Adquisición e instalación de divisiones en vidrio laminado 3+3 incoloro, con estructura en aluminio para la adecuación de las ventanillas de atención al usuario para la Dirección Territorial Huila y UOC Pitalito e instalación inmobiliaria UOC Pitalit"/>
    <s v="2420"/>
    <s v="7020, 7120"/>
    <s v="11820"/>
    <s v="61820"/>
    <s v="314616520"/>
    <s v="-0"/>
    <x v="1"/>
    <x v="3"/>
  </r>
  <r>
    <s v="2520"/>
    <s v="2020-06-19 00:00:00"/>
    <s v="2020-06-19 15:33:00"/>
    <s v="Gasto"/>
    <s v="Con Compromiso"/>
    <s v="012"/>
    <x v="10"/>
    <x v="4"/>
    <s v="PRIMA DE VACACIONES"/>
    <s v="Nación"/>
    <x v="0"/>
    <s v="CSF"/>
    <n v="7105695"/>
    <n v="0"/>
    <n v="7105695"/>
    <n v="0"/>
    <s v="NOMINA JUNIO DE 2020"/>
    <s v="2520"/>
    <s v="5120, 5220"/>
    <s v="-0"/>
    <s v="33120, 33220, 33320, 33420, 33520, 33620, 33720, 33820, 33920, 34020, 34120, 34220, 34320, 34420, 34520, 34620, 34720, 34820, 34920, 35020, 35120, 35220, 35320, 35420, 35520, 35620, 35720, 35820, 35920, 36020"/>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s v="1220"/>
    <x v="0"/>
    <x v="14"/>
  </r>
  <r>
    <s v="2520"/>
    <s v="2020-06-19 00:00:00"/>
    <s v="2020-06-19 15:33:00"/>
    <s v="Gasto"/>
    <s v="Con Compromiso"/>
    <s v="012"/>
    <x v="10"/>
    <x v="37"/>
    <s v="INDEMNIZACIÓN POR VACACIONES"/>
    <s v="Nación"/>
    <x v="0"/>
    <s v="CSF"/>
    <n v="5681766"/>
    <n v="0"/>
    <n v="5681766"/>
    <n v="0"/>
    <s v="NOMINA JUNIO DE 2020"/>
    <s v="2520"/>
    <s v="5120, 5220"/>
    <s v="-0"/>
    <s v="33120, 33220, 33320, 33420, 33520, 33620, 33720, 33820, 33920, 34020, 34120, 34220, 34320, 34420, 34520, 34620, 34720, 34820, 34920, 35020, 35120, 35220, 35320, 35420, 35520, 35620, 35720, 35820, 35920, 36020"/>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s v="1220"/>
    <x v="0"/>
    <x v="14"/>
  </r>
  <r>
    <s v="2520"/>
    <s v="2020-06-19 00:00:00"/>
    <s v="2020-06-19 15:33:00"/>
    <s v="Gasto"/>
    <s v="Con Compromiso"/>
    <s v="012"/>
    <x v="10"/>
    <x v="7"/>
    <s v="BONIFICACIÓN ESPECIAL DE RECREACIÓN"/>
    <s v="Nación"/>
    <x v="0"/>
    <s v="CSF"/>
    <n v="620856"/>
    <n v="0"/>
    <n v="620856"/>
    <n v="0"/>
    <s v="NOMINA JUNIO DE 2020"/>
    <s v="2520"/>
    <s v="5120, 5220"/>
    <s v="-0"/>
    <s v="33120, 33220, 33320, 33420, 33520, 33620, 33720, 33820, 33920, 34020, 34120, 34220, 34320, 34420, 34520, 34620, 34720, 34820, 34920, 35020, 35120, 35220, 35320, 35420, 35520, 35620, 35720, 35820, 35920, 36020"/>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s v="1220"/>
    <x v="0"/>
    <x v="14"/>
  </r>
  <r>
    <s v="2520"/>
    <s v="2020-06-19 00:00:00"/>
    <s v="2020-06-19 15:33:00"/>
    <s v="Gasto"/>
    <s v="Con Compromiso"/>
    <s v="012"/>
    <x v="10"/>
    <x v="6"/>
    <s v="SUBSIDIO DE ALIMENTACIÓN"/>
    <s v="Nación"/>
    <x v="0"/>
    <s v="CSF"/>
    <n v="1057568"/>
    <n v="0"/>
    <n v="1057568"/>
    <n v="0"/>
    <s v="NOMINA JUNIO DE 2020"/>
    <s v="2520"/>
    <s v="5120, 5220"/>
    <s v="-0"/>
    <s v="33120, 33220, 33320, 33420, 33520, 33620, 33720, 33820, 33920, 34020, 34120, 34220, 34320, 34420, 34520, 34620, 34720, 34820, 34920, 35020, 35120, 35220, 35320, 35420, 35520, 35620, 35720, 35820, 35920, 36020"/>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s v="1220"/>
    <x v="0"/>
    <x v="14"/>
  </r>
  <r>
    <s v="2520"/>
    <s v="2020-06-19 00:00:00"/>
    <s v="2020-06-19 15:33:00"/>
    <s v="Gasto"/>
    <s v="Con Compromiso"/>
    <s v="012"/>
    <x v="10"/>
    <x v="9"/>
    <s v="BONIFICACIÓN POR SERVICIOS PRESTADOS"/>
    <s v="Nación"/>
    <x v="0"/>
    <s v="CSF"/>
    <n v="791902"/>
    <n v="0"/>
    <n v="791902"/>
    <n v="0"/>
    <s v="NOMINA JUNIO DE 2020"/>
    <s v="2520"/>
    <s v="5120, 5220"/>
    <s v="-0"/>
    <s v="33120, 33220, 33320, 33420, 33520, 33620, 33720, 33820, 33920, 34020, 34120, 34220, 34320, 34420, 34520, 34620, 34720, 34820, 34920, 35020, 35120, 35220, 35320, 35420, 35520, 35620, 35720, 35820, 35920, 36020"/>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s v="1220"/>
    <x v="0"/>
    <x v="14"/>
  </r>
  <r>
    <s v="2520"/>
    <s v="2020-06-19 00:00:00"/>
    <s v="2020-06-19 15:33:00"/>
    <s v="Gasto"/>
    <s v="Con Compromiso"/>
    <s v="012"/>
    <x v="10"/>
    <x v="8"/>
    <s v="SUELDO BÁSICO"/>
    <s v="Nación"/>
    <x v="0"/>
    <s v="CSF"/>
    <n v="49147864"/>
    <n v="0"/>
    <n v="49147864"/>
    <n v="0"/>
    <s v="NOMINA JUNIO DE 2020"/>
    <s v="2520"/>
    <s v="5120, 5220"/>
    <s v="-0"/>
    <s v="33120, 33220, 33320, 33420, 33520, 33620, 33720, 33820, 33920, 34020, 34120, 34220, 34320, 34420, 34520, 34620, 34720, 34820, 34920, 35020, 35120, 35220, 35320, 35420, 35520, 35620, 35720, 35820, 35920, 36020"/>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s v="1220"/>
    <x v="0"/>
    <x v="14"/>
  </r>
  <r>
    <s v="2520"/>
    <s v="2020-06-19 00:00:00"/>
    <s v="2020-06-19 15:33:00"/>
    <s v="Gasto"/>
    <s v="Con Compromiso"/>
    <s v="012"/>
    <x v="10"/>
    <x v="3"/>
    <s v="AUXILIO DE TRANSPORTE"/>
    <s v="Nación"/>
    <x v="0"/>
    <s v="CSF"/>
    <n v="1439956"/>
    <n v="0"/>
    <n v="1439956"/>
    <n v="0"/>
    <s v="NOMINA JUNIO DE 2020"/>
    <s v="2520"/>
    <s v="5120, 5220"/>
    <s v="-0"/>
    <s v="33120, 33220, 33320, 33420, 33520, 33620, 33720, 33820, 33920, 34020, 34120, 34220, 34320, 34420, 34520, 34620, 34720, 34820, 34920, 35020, 35120, 35220, 35320, 35420, 35520, 35620, 35720, 35820, 35920, 36020"/>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s v="1220"/>
    <x v="0"/>
    <x v="14"/>
  </r>
  <r>
    <s v="2520"/>
    <s v="2020-06-19 00:00:00"/>
    <s v="2020-06-19 15:33:00"/>
    <s v="Gasto"/>
    <s v="Con Compromiso"/>
    <s v="012"/>
    <x v="10"/>
    <x v="10"/>
    <s v="SUELDO DE VACACIONES"/>
    <s v="Nación"/>
    <x v="0"/>
    <s v="CSF"/>
    <n v="1678706"/>
    <n v="0"/>
    <n v="1678706"/>
    <n v="0"/>
    <s v="NOMINA JUNIO DE 2020"/>
    <s v="2520"/>
    <s v="5120, 5220"/>
    <s v="-0"/>
    <s v="33120, 33220, 33320, 33420, 33520, 33620, 33720, 33820, 33920, 34020, 34120, 34220, 34320, 34420, 34520, 34620, 34720, 34820, 34920, 35020, 35120, 35220, 35320, 35420, 35520, 35620, 35720, 35820, 35920, 36020"/>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s v="1220"/>
    <x v="0"/>
    <x v="14"/>
  </r>
  <r>
    <s v="2520"/>
    <s v="2020-06-19 00:00:00"/>
    <s v="2020-06-19 15:33:00"/>
    <s v="Gasto"/>
    <s v="Con Compromiso"/>
    <s v="012"/>
    <x v="10"/>
    <x v="21"/>
    <s v="INCAPACIDADES (NO DE PENSIONES)"/>
    <s v="Nación"/>
    <x v="0"/>
    <s v="CSF"/>
    <n v="914780"/>
    <n v="-772246"/>
    <n v="142534"/>
    <n v="0"/>
    <s v="NOMINA JUNIO DE 2020"/>
    <s v="2520"/>
    <s v="5120, 5220"/>
    <s v="-0"/>
    <s v="33120, 33220, 33320, 33420, 33520, 33620, 33720, 33820, 33920, 34020, 34120, 34220, 34320, 34420, 34520, 34620, 34720, 34820, 34920, 35020, 35120, 35220, 35320, 35420, 35520, 35620, 35720, 35820, 35920, 36020"/>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s v="1220"/>
    <x v="0"/>
    <x v="14"/>
  </r>
  <r>
    <s v="2620"/>
    <s v="2020-06-19 00:00:00"/>
    <s v="2020-06-19 18:10:00"/>
    <s v="Gasto"/>
    <s v="Con Compromiso"/>
    <s v="012"/>
    <x v="10"/>
    <x v="14"/>
    <s v="APORTES AL ICBF"/>
    <s v="Nación"/>
    <x v="0"/>
    <s v="CSF"/>
    <n v="3152600"/>
    <n v="0"/>
    <n v="3152600"/>
    <n v="0"/>
    <s v="APORTES PATRONALES SOBRE NOMINA JUNIO DE 2020."/>
    <s v="2620"/>
    <s v="5320"/>
    <s v="-0"/>
    <s v="36120, 36220, 36320, 36420, 36520, 36620, 36720, 36820, 36920, 37020, 37120, 37220"/>
    <s v="157417120, 157417220, 157417320, 157417420, 157417520, 157417620, 157417720, 157417820, 157417920, 157418020, 157418120, 157418220"/>
    <s v="-0"/>
    <x v="0"/>
    <x v="14"/>
  </r>
  <r>
    <s v="2620"/>
    <s v="2020-06-19 00:00:00"/>
    <s v="2020-06-19 18:10:00"/>
    <s v="Gasto"/>
    <s v="Con Compromiso"/>
    <s v="012"/>
    <x v="10"/>
    <x v="16"/>
    <s v="CAJAS DE COMPENSACIÓN FAMILIAR"/>
    <s v="Nación"/>
    <x v="0"/>
    <s v="CSF"/>
    <n v="4202800"/>
    <n v="0"/>
    <n v="4202800"/>
    <n v="0"/>
    <s v="APORTES PATRONALES SOBRE NOMINA JUNIO DE 2020."/>
    <s v="2620"/>
    <s v="5320"/>
    <s v="-0"/>
    <s v="36120, 36220, 36320, 36420, 36520, 36620, 36720, 36820, 36920, 37020, 37120, 37220"/>
    <s v="157417120, 157417220, 157417320, 157417420, 157417520, 157417620, 157417720, 157417820, 157417920, 157418020, 157418120, 157418220"/>
    <s v="-0"/>
    <x v="0"/>
    <x v="14"/>
  </r>
  <r>
    <s v="2620"/>
    <s v="2020-06-19 00:00:00"/>
    <s v="2020-06-19 18:10:00"/>
    <s v="Gasto"/>
    <s v="Con Compromiso"/>
    <s v="012"/>
    <x v="10"/>
    <x v="15"/>
    <s v="APORTES GENERALES AL SISTEMA DE RIESGOS LABORALES"/>
    <s v="Nación"/>
    <x v="0"/>
    <s v="CSF"/>
    <n v="653900"/>
    <n v="0"/>
    <n v="653900"/>
    <n v="0"/>
    <s v="APORTES PATRONALES SOBRE NOMINA JUNIO DE 2020."/>
    <s v="2620"/>
    <s v="5320"/>
    <s v="-0"/>
    <s v="36120, 36220, 36320, 36420, 36520, 36620, 36720, 36820, 36920, 37020, 37120, 37220"/>
    <s v="157417120, 157417220, 157417320, 157417420, 157417520, 157417620, 157417720, 157417820, 157417920, 157418020, 157418120, 157418220"/>
    <s v="-0"/>
    <x v="0"/>
    <x v="14"/>
  </r>
  <r>
    <s v="2620"/>
    <s v="2020-06-19 00:00:00"/>
    <s v="2020-06-19 18:10:00"/>
    <s v="Gasto"/>
    <s v="Con Compromiso"/>
    <s v="012"/>
    <x v="10"/>
    <x v="12"/>
    <s v="APORTES AL SENA"/>
    <s v="Nación"/>
    <x v="0"/>
    <s v="CSF"/>
    <n v="2102300"/>
    <n v="0"/>
    <n v="2102300"/>
    <n v="0"/>
    <s v="APORTES PATRONALES SOBRE NOMINA JUNIO DE 2020."/>
    <s v="2620"/>
    <s v="5320"/>
    <s v="-0"/>
    <s v="36120, 36220, 36320, 36420, 36520, 36620, 36720, 36820, 36920, 37020, 37120, 37220"/>
    <s v="157417120, 157417220, 157417320, 157417420, 157417520, 157417620, 157417720, 157417820, 157417920, 157418020, 157418120, 157418220"/>
    <s v="-0"/>
    <x v="0"/>
    <x v="14"/>
  </r>
  <r>
    <s v="2620"/>
    <s v="2020-06-19 00:00:00"/>
    <s v="2020-06-19 18:10:00"/>
    <s v="Gasto"/>
    <s v="Con Compromiso"/>
    <s v="012"/>
    <x v="10"/>
    <x v="13"/>
    <s v="SALUD"/>
    <s v="Nación"/>
    <x v="0"/>
    <s v="CSF"/>
    <n v="4371200"/>
    <n v="0"/>
    <n v="4371200"/>
    <n v="0"/>
    <s v="APORTES PATRONALES SOBRE NOMINA JUNIO DE 2020."/>
    <s v="2620"/>
    <s v="5320"/>
    <s v="-0"/>
    <s v="36120, 36220, 36320, 36420, 36520, 36620, 36720, 36820, 36920, 37020, 37120, 37220"/>
    <s v="157417120, 157417220, 157417320, 157417420, 157417520, 157417620, 157417720, 157417820, 157417920, 157418020, 157418120, 157418220"/>
    <s v="-0"/>
    <x v="0"/>
    <x v="14"/>
  </r>
  <r>
    <s v="2620"/>
    <s v="2020-06-19 00:00:00"/>
    <s v="2020-06-19 18:10:00"/>
    <s v="Gasto"/>
    <s v="Con Compromiso"/>
    <s v="012"/>
    <x v="10"/>
    <x v="11"/>
    <s v="PENSIONES"/>
    <s v="Nación"/>
    <x v="0"/>
    <s v="CSF"/>
    <n v="6170500"/>
    <n v="0"/>
    <n v="6170500"/>
    <n v="0"/>
    <s v="APORTES PATRONALES SOBRE NOMINA JUNIO DE 2020."/>
    <s v="2620"/>
    <s v="5320"/>
    <s v="-0"/>
    <s v="36120, 36220, 36320, 36420, 36520, 36620, 36720, 36820, 36920, 37020, 37120, 37220"/>
    <s v="157417120, 157417220, 157417320, 157417420, 157417520, 157417620, 157417720, 157417820, 157417920, 157418020, 157418120, 157418220"/>
    <s v="-0"/>
    <x v="0"/>
    <x v="14"/>
  </r>
  <r>
    <s v="2720"/>
    <s v="2020-07-24 00:00:00"/>
    <s v="2020-07-24 21:09:00"/>
    <s v="Gasto"/>
    <s v="Con Compromiso"/>
    <s v="012"/>
    <x v="10"/>
    <x v="10"/>
    <s v="SUELDO DE VACACIONES"/>
    <s v="Nación"/>
    <x v="0"/>
    <s v="CSF"/>
    <n v="1648857"/>
    <n v="0"/>
    <n v="1648857"/>
    <n v="0"/>
    <s v="PAGO NOMINA JULIO 2020 FUNCIONARIOS DT HUILA"/>
    <s v="2720"/>
    <s v="5920, 6020"/>
    <s v="-0"/>
    <s v="38820, 38920, 39020, 39120, 39220, 39320, 39420, 39520, 39620, 39720, 39820, 39920, 40020, 40120, 40220, 40320, 40420, 40520, 40620, 40720, 40820, 40920, 41020, 41120, 41220, 41320, 41420, 41520, 41620, 41720"/>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s v="1320"/>
    <x v="0"/>
    <x v="14"/>
  </r>
  <r>
    <s v="2720"/>
    <s v="2020-07-24 00:00:00"/>
    <s v="2020-07-24 21:09:00"/>
    <s v="Gasto"/>
    <s v="Con Compromiso"/>
    <s v="012"/>
    <x v="10"/>
    <x v="5"/>
    <s v="PRIMA TÉCNICA NO SALARIAL"/>
    <s v="Nación"/>
    <x v="0"/>
    <s v="CSF"/>
    <n v="2904459"/>
    <n v="0"/>
    <n v="2904459"/>
    <n v="0"/>
    <s v="PAGO NOMINA JULIO 2020 FUNCIONARIOS DT HUILA"/>
    <s v="2720"/>
    <s v="5920, 6020"/>
    <s v="-0"/>
    <s v="38820, 38920, 39020, 39120, 39220, 39320, 39420, 39520, 39620, 39720, 39820, 39920, 40020, 40120, 40220, 40320, 40420, 40520, 40620, 40720, 40820, 40920, 41020, 41120, 41220, 41320, 41420, 41520, 41620, 41720"/>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s v="1320"/>
    <x v="0"/>
    <x v="14"/>
  </r>
  <r>
    <s v="2720"/>
    <s v="2020-07-24 00:00:00"/>
    <s v="2020-07-24 21:09:00"/>
    <s v="Gasto"/>
    <s v="Con Compromiso"/>
    <s v="012"/>
    <x v="10"/>
    <x v="28"/>
    <s v="AUXILIO DE CONECTIVIDAD DIGITAL"/>
    <s v="Nación"/>
    <x v="0"/>
    <s v="CSF"/>
    <n v="1439956"/>
    <n v="0"/>
    <n v="1439956"/>
    <n v="0"/>
    <s v="PAGO NOMINA JULIO 2020 FUNCIONARIOS DT HUILA"/>
    <s v="2720"/>
    <s v="5920, 6020"/>
    <s v="-0"/>
    <s v="38820, 38920, 39020, 39120, 39220, 39320, 39420, 39520, 39620, 39720, 39820, 39920, 40020, 40120, 40220, 40320, 40420, 40520, 40620, 40720, 40820, 40920, 41020, 41120, 41220, 41320, 41420, 41520, 41620, 41720"/>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s v="1320"/>
    <x v="0"/>
    <x v="14"/>
  </r>
  <r>
    <s v="2720"/>
    <s v="2020-07-24 00:00:00"/>
    <s v="2020-07-24 21:09:00"/>
    <s v="Gasto"/>
    <s v="Con Compromiso"/>
    <s v="012"/>
    <x v="10"/>
    <x v="4"/>
    <s v="PRIMA DE VACACIONES"/>
    <s v="Nación"/>
    <x v="0"/>
    <s v="CSF"/>
    <n v="1075341"/>
    <n v="0"/>
    <n v="1075341"/>
    <n v="0"/>
    <s v="PAGO NOMINA JULIO 2020 FUNCIONARIOS DT HUILA"/>
    <s v="2720"/>
    <s v="5920, 6020"/>
    <s v="-0"/>
    <s v="38820, 38920, 39020, 39120, 39220, 39320, 39420, 39520, 39620, 39720, 39820, 39920, 40020, 40120, 40220, 40320, 40420, 40520, 40620, 40720, 40820, 40920, 41020, 41120, 41220, 41320, 41420, 41520, 41620, 41720"/>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s v="1320"/>
    <x v="0"/>
    <x v="14"/>
  </r>
  <r>
    <s v="2720"/>
    <s v="2020-07-24 00:00:00"/>
    <s v="2020-07-24 21:09:00"/>
    <s v="Gasto"/>
    <s v="Con Compromiso"/>
    <s v="012"/>
    <x v="10"/>
    <x v="6"/>
    <s v="SUBSIDIO DE ALIMENTACIÓN"/>
    <s v="Nación"/>
    <x v="0"/>
    <s v="CSF"/>
    <n v="1031129"/>
    <n v="0"/>
    <n v="1031129"/>
    <n v="0"/>
    <s v="PAGO NOMINA JULIO 2020 FUNCIONARIOS DT HUILA"/>
    <s v="2720"/>
    <s v="5920, 6020"/>
    <s v="-0"/>
    <s v="38820, 38920, 39020, 39120, 39220, 39320, 39420, 39520, 39620, 39720, 39820, 39920, 40020, 40120, 40220, 40320, 40420, 40520, 40620, 40720, 40820, 40920, 41020, 41120, 41220, 41320, 41420, 41520, 41620, 41720"/>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s v="1320"/>
    <x v="0"/>
    <x v="14"/>
  </r>
  <r>
    <s v="2720"/>
    <s v="2020-07-24 00:00:00"/>
    <s v="2020-07-24 21:09:00"/>
    <s v="Gasto"/>
    <s v="Con Compromiso"/>
    <s v="012"/>
    <x v="10"/>
    <x v="9"/>
    <s v="BONIFICACIÓN POR SERVICIOS PRESTADOS"/>
    <s v="Nación"/>
    <x v="0"/>
    <s v="CSF"/>
    <n v="1634795"/>
    <n v="0"/>
    <n v="1634795"/>
    <n v="0"/>
    <s v="PAGO NOMINA JULIO 2020 FUNCIONARIOS DT HUILA"/>
    <s v="2720"/>
    <s v="5920, 6020"/>
    <s v="-0"/>
    <s v="38820, 38920, 39020, 39120, 39220, 39320, 39420, 39520, 39620, 39720, 39820, 39920, 40020, 40120, 40220, 40320, 40420, 40520, 40620, 40720, 40820, 40920, 41020, 41120, 41220, 41320, 41420, 41520, 41620, 41720"/>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s v="1320"/>
    <x v="0"/>
    <x v="14"/>
  </r>
  <r>
    <s v="2720"/>
    <s v="2020-07-24 00:00:00"/>
    <s v="2020-07-24 21:09:00"/>
    <s v="Gasto"/>
    <s v="Con Compromiso"/>
    <s v="012"/>
    <x v="10"/>
    <x v="21"/>
    <s v="INCAPACIDADES (NO DE PENSIONES)"/>
    <s v="Nación"/>
    <x v="0"/>
    <s v="CSF"/>
    <n v="1341763"/>
    <n v="-772246"/>
    <n v="569517"/>
    <n v="0"/>
    <s v="PAGO NOMINA JULIO 2020 FUNCIONARIOS DT HUILA"/>
    <s v="2720"/>
    <s v="5920, 6020"/>
    <s v="-0"/>
    <s v="38820, 38920, 39020, 39120, 39220, 39320, 39420, 39520, 39620, 39720, 39820, 39920, 40020, 40120, 40220, 40320, 40420, 40520, 40620, 40720, 40820, 40920, 41020, 41120, 41220, 41320, 41420, 41520, 41620, 41720"/>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s v="1320"/>
    <x v="0"/>
    <x v="14"/>
  </r>
  <r>
    <s v="2720"/>
    <s v="2020-07-24 00:00:00"/>
    <s v="2020-07-24 21:09:00"/>
    <s v="Gasto"/>
    <s v="Con Compromiso"/>
    <s v="012"/>
    <x v="10"/>
    <x v="8"/>
    <s v="SUELDO BÁSICO"/>
    <s v="Nación"/>
    <x v="0"/>
    <s v="CSF"/>
    <n v="48041284"/>
    <n v="0"/>
    <n v="48041284"/>
    <n v="0"/>
    <s v="PAGO NOMINA JULIO 2020 FUNCIONARIOS DT HUILA"/>
    <s v="2720"/>
    <s v="5920, 6020"/>
    <s v="-0"/>
    <s v="38820, 38920, 39020, 39120, 39220, 39320, 39420, 39520, 39620, 39720, 39820, 39920, 40020, 40120, 40220, 40320, 40420, 40520, 40620, 40720, 40820, 40920, 41020, 41120, 41220, 41320, 41420, 41520, 41620, 41720"/>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s v="1320"/>
    <x v="0"/>
    <x v="14"/>
  </r>
  <r>
    <s v="2720"/>
    <s v="2020-07-24 00:00:00"/>
    <s v="2020-07-24 21:09:00"/>
    <s v="Gasto"/>
    <s v="Con Compromiso"/>
    <s v="012"/>
    <x v="10"/>
    <x v="7"/>
    <s v="BONIFICACIÓN ESPECIAL DE RECREACIÓN"/>
    <s v="Nación"/>
    <x v="0"/>
    <s v="CSF"/>
    <n v="122449"/>
    <n v="0"/>
    <n v="122449"/>
    <n v="0"/>
    <s v="PAGO NOMINA JULIO 2020 FUNCIONARIOS DT HUILA"/>
    <s v="2720"/>
    <s v="5920, 6020"/>
    <s v="-0"/>
    <s v="38820, 38920, 39020, 39120, 39220, 39320, 39420, 39520, 39620, 39720, 39820, 39920, 40020, 40120, 40220, 40320, 40420, 40520, 40620, 40720, 40820, 40920, 41020, 41120, 41220, 41320, 41420, 41520, 41620, 41720"/>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s v="1320"/>
    <x v="0"/>
    <x v="14"/>
  </r>
  <r>
    <s v="2820"/>
    <s v="2020-07-27 00:00:00"/>
    <s v="2020-07-27 12:43:00"/>
    <s v="Gasto"/>
    <s v="Con Compromiso"/>
    <s v="012"/>
    <x v="10"/>
    <x v="13"/>
    <s v="SALUD"/>
    <s v="Nación"/>
    <x v="0"/>
    <s v="CSF"/>
    <n v="4523300"/>
    <n v="0"/>
    <n v="4523300"/>
    <n v="0"/>
    <s v="PAGO APORTES PARAFISCALES NOMINA JULIO 2020 DT HUILA"/>
    <s v="2820"/>
    <s v="6120"/>
    <s v="-0"/>
    <s v="41820, 41920, 42020, 42120, 42220, 42320, 42420, 42520, 42620, 42720, 42820, 42920"/>
    <s v="197224620, 197224720, 197224820, 197224920, 197225020, 197225120, 197225220, 197225320, 197225420, 197225520, 197225620, 197225720"/>
    <s v="-0"/>
    <x v="0"/>
    <x v="14"/>
  </r>
  <r>
    <s v="2820"/>
    <s v="2020-07-27 00:00:00"/>
    <s v="2020-07-27 12:43:00"/>
    <s v="Gasto"/>
    <s v="Con Compromiso"/>
    <s v="012"/>
    <x v="10"/>
    <x v="16"/>
    <s v="CAJAS DE COMPENSACIÓN FAMILIAR"/>
    <s v="Nación"/>
    <x v="0"/>
    <s v="CSF"/>
    <n v="2224000"/>
    <n v="0"/>
    <n v="2224000"/>
    <n v="0"/>
    <s v="PAGO APORTES PARAFISCALES NOMINA JULIO 2020 DT HUILA"/>
    <s v="2820"/>
    <s v="6120"/>
    <s v="-0"/>
    <s v="41820, 41920, 42020, 42120, 42220, 42320, 42420, 42520, 42620, 42720, 42820, 42920"/>
    <s v="197224620, 197224720, 197224820, 197224920, 197225020, 197225120, 197225220, 197225320, 197225420, 197225520, 197225620, 197225720"/>
    <s v="-0"/>
    <x v="0"/>
    <x v="14"/>
  </r>
  <r>
    <s v="2820"/>
    <s v="2020-07-27 00:00:00"/>
    <s v="2020-07-27 12:43:00"/>
    <s v="Gasto"/>
    <s v="Con Compromiso"/>
    <s v="012"/>
    <x v="10"/>
    <x v="15"/>
    <s v="APORTES GENERALES AL SISTEMA DE RIESGOS LABORALES"/>
    <s v="Nación"/>
    <x v="0"/>
    <s v="CSF"/>
    <n v="654200"/>
    <n v="0"/>
    <n v="654200"/>
    <n v="0"/>
    <s v="PAGO APORTES PARAFISCALES NOMINA JULIO 2020 DT HUILA"/>
    <s v="2820"/>
    <s v="6120"/>
    <s v="-0"/>
    <s v="41820, 41920, 42020, 42120, 42220, 42320, 42420, 42520, 42620, 42720, 42820, 42920"/>
    <s v="197224620, 197224720, 197224820, 197224920, 197225020, 197225120, 197225220, 197225320, 197225420, 197225520, 197225620, 197225720"/>
    <s v="-0"/>
    <x v="0"/>
    <x v="14"/>
  </r>
  <r>
    <s v="2820"/>
    <s v="2020-07-27 00:00:00"/>
    <s v="2020-07-27 12:43:00"/>
    <s v="Gasto"/>
    <s v="Con Compromiso"/>
    <s v="012"/>
    <x v="10"/>
    <x v="14"/>
    <s v="APORTES AL ICBF"/>
    <s v="Nación"/>
    <x v="0"/>
    <s v="CSF"/>
    <n v="1668600"/>
    <n v="0"/>
    <n v="1668600"/>
    <n v="0"/>
    <s v="PAGO APORTES PARAFISCALES NOMINA JULIO 2020 DT HUILA"/>
    <s v="2820"/>
    <s v="6120"/>
    <s v="-0"/>
    <s v="41820, 41920, 42020, 42120, 42220, 42320, 42420, 42520, 42620, 42720, 42820, 42920"/>
    <s v="197224620, 197224720, 197224820, 197224920, 197225020, 197225120, 197225220, 197225320, 197225420, 197225520, 197225620, 197225720"/>
    <s v="-0"/>
    <x v="0"/>
    <x v="14"/>
  </r>
  <r>
    <s v="2820"/>
    <s v="2020-07-27 00:00:00"/>
    <s v="2020-07-27 12:43:00"/>
    <s v="Gasto"/>
    <s v="Con Compromiso"/>
    <s v="012"/>
    <x v="10"/>
    <x v="12"/>
    <s v="APORTES AL SENA"/>
    <s v="Nación"/>
    <x v="0"/>
    <s v="CSF"/>
    <n v="1112600"/>
    <n v="0"/>
    <n v="1112600"/>
    <n v="0"/>
    <s v="PAGO APORTES PARAFISCALES NOMINA JULIO 2020 DT HUILA"/>
    <s v="2820"/>
    <s v="6120"/>
    <s v="-0"/>
    <s v="41820, 41920, 42020, 42120, 42220, 42320, 42420, 42520, 42620, 42720, 42820, 42920"/>
    <s v="197224620, 197224720, 197224820, 197224920, 197225020, 197225120, 197225220, 197225320, 197225420, 197225520, 197225620, 197225720"/>
    <s v="-0"/>
    <x v="0"/>
    <x v="14"/>
  </r>
  <r>
    <s v="2820"/>
    <s v="2020-07-27 00:00:00"/>
    <s v="2020-07-27 12:43:00"/>
    <s v="Gasto"/>
    <s v="Con Compromiso"/>
    <s v="012"/>
    <x v="10"/>
    <x v="11"/>
    <s v="PENSIONES"/>
    <s v="Nación"/>
    <x v="0"/>
    <s v="CSF"/>
    <n v="6385200"/>
    <n v="0"/>
    <n v="6385200"/>
    <n v="0"/>
    <s v="PAGO APORTES PARAFISCALES NOMINA JULIO 2020 DT HUILA"/>
    <s v="2820"/>
    <s v="6120"/>
    <s v="-0"/>
    <s v="41820, 41920, 42020, 42120, 42220, 42320, 42420, 42520, 42620, 42720, 42820, 42920"/>
    <s v="197224620, 197224720, 197224820, 197224920, 197225020, 197225120, 197225220, 197225320, 197225420, 197225520, 197225620, 197225720"/>
    <s v="-0"/>
    <x v="0"/>
    <x v="14"/>
  </r>
  <r>
    <s v="2920"/>
    <s v="2020-08-11 00:00:00"/>
    <s v="2020-08-11 22:57:00"/>
    <s v="Gasto"/>
    <s v="Con Compromiso"/>
    <s v="0500"/>
    <x v="10"/>
    <x v="22"/>
    <s v="ADQUISICIÓN DE BIENES Y SERVICIOS - SERVICIO DE INFORMACIÓN CATASTRAL - ACTUALIZACIÓN  Y GESTIÓN CATASTRAL  NACIONAL"/>
    <s v="Nación"/>
    <x v="0"/>
    <s v="CSF"/>
    <n v="25936730"/>
    <n v="-3112408"/>
    <n v="22824322"/>
    <n v="0"/>
    <s v="Prestación de servicios personales como tecnico de apoyo para realizar las actividades de apoyo al responsable de conservación del proceso de conservación catastral en la dirección territorial huila Según Paa Aprobado"/>
    <s v="2920"/>
    <s v="6320, 6420"/>
    <s v="9520, 11720"/>
    <s v="54320, 54520, 59320, 61620, 61720, 70920, 71020, 77720, 79620"/>
    <s v="273278120, 279741620, 297728820, 313043920, 313048020, 352063520, 352068120, 384900520, 384914920"/>
    <s v="-0"/>
    <x v="1"/>
    <x v="1"/>
  </r>
  <r>
    <s v="3020"/>
    <s v="2020-08-25 00:00:00"/>
    <s v="2020-08-25 20:39:00"/>
    <s v="Gasto"/>
    <s v="Con Compromiso"/>
    <s v="012"/>
    <x v="10"/>
    <x v="8"/>
    <s v="SUELDO BÁSICO"/>
    <s v="Nación"/>
    <x v="0"/>
    <s v="CSF"/>
    <n v="49418662"/>
    <n v="0"/>
    <n v="49418662"/>
    <n v="0"/>
    <s v="PAGO NOMINA AGOSTO FUNCIONARIOS DT HUILA"/>
    <s v="3020"/>
    <s v="6720"/>
    <s v="-0"/>
    <s v="44220, 44320, 44420, 44520, 44620, 44720, 44820, 44920, 45020, 45120, 45220, 45320, 45420, 45520, 45620, 45720, 45820, 45920, 46020, 46120, 46220, 46320, 46420, 46520, 46620, 46720, 46820"/>
    <s v="234165020, 234165120, 234165220, 234165320, 234165420, 234165520, 234165620, 234165720, 234165820, 234165920, 234166020, 234166120, 234166220, 234166320, 234166420, 234166520, 234166620, 234166720, 234166820, 234166920, 234167020, 234167120, 234167220, 234167320, 234167420, 234167520, 234167620"/>
    <s v="1520"/>
    <x v="0"/>
    <x v="14"/>
  </r>
  <r>
    <s v="3020"/>
    <s v="2020-08-25 00:00:00"/>
    <s v="2020-08-25 20:39:00"/>
    <s v="Gasto"/>
    <s v="Con Compromiso"/>
    <s v="012"/>
    <x v="10"/>
    <x v="6"/>
    <s v="SUBSIDIO DE ALIMENTACIÓN"/>
    <s v="Nación"/>
    <x v="0"/>
    <s v="CSF"/>
    <n v="1017909"/>
    <n v="0"/>
    <n v="1017909"/>
    <n v="0"/>
    <s v="PAGO NOMINA AGOSTO FUNCIONARIOS DT HUILA"/>
    <s v="3020"/>
    <s v="6720"/>
    <s v="-0"/>
    <s v="44220, 44320, 44420, 44520, 44620, 44720, 44820, 44920, 45020, 45120, 45220, 45320, 45420, 45520, 45620, 45720, 45820, 45920, 46020, 46120, 46220, 46320, 46420, 46520, 46620, 46720, 46820"/>
    <s v="234165020, 234165120, 234165220, 234165320, 234165420, 234165520, 234165620, 234165720, 234165820, 234165920, 234166020, 234166120, 234166220, 234166320, 234166420, 234166520, 234166620, 234166720, 234166820, 234166920, 234167020, 234167120, 234167220, 234167320, 234167420, 234167520, 234167620"/>
    <s v="1520"/>
    <x v="0"/>
    <x v="14"/>
  </r>
  <r>
    <s v="3020"/>
    <s v="2020-08-25 00:00:00"/>
    <s v="2020-08-25 20:39:00"/>
    <s v="Gasto"/>
    <s v="Con Compromiso"/>
    <s v="012"/>
    <x v="10"/>
    <x v="5"/>
    <s v="PRIMA TÉCNICA NO SALARIAL"/>
    <s v="Nación"/>
    <x v="0"/>
    <s v="CSF"/>
    <n v="2354967"/>
    <n v="0"/>
    <n v="2354967"/>
    <n v="0"/>
    <s v="PAGO NOMINA AGOSTO FUNCIONARIOS DT HUILA"/>
    <s v="3020"/>
    <s v="6720"/>
    <s v="-0"/>
    <s v="44220, 44320, 44420, 44520, 44620, 44720, 44820, 44920, 45020, 45120, 45220, 45320, 45420, 45520, 45620, 45720, 45820, 45920, 46020, 46120, 46220, 46320, 46420, 46520, 46620, 46720, 46820"/>
    <s v="234165020, 234165120, 234165220, 234165320, 234165420, 234165520, 234165620, 234165720, 234165820, 234165920, 234166020, 234166120, 234166220, 234166320, 234166420, 234166520, 234166620, 234166720, 234166820, 234166920, 234167020, 234167120, 234167220, 234167320, 234167420, 234167520, 234167620"/>
    <s v="1520"/>
    <x v="0"/>
    <x v="14"/>
  </r>
  <r>
    <s v="3020"/>
    <s v="2020-08-25 00:00:00"/>
    <s v="2020-08-25 20:39:00"/>
    <s v="Gasto"/>
    <s v="Con Compromiso"/>
    <s v="012"/>
    <x v="10"/>
    <x v="21"/>
    <s v="INCAPACIDADES (NO DE PENSIONES)"/>
    <s v="Nación"/>
    <x v="0"/>
    <s v="CSF"/>
    <n v="914780"/>
    <n v="-465933"/>
    <n v="448847"/>
    <n v="0"/>
    <s v="PAGO NOMINA AGOSTO FUNCIONARIOS DT HUILA"/>
    <s v="3020"/>
    <s v="6720"/>
    <s v="-0"/>
    <s v="44220, 44320, 44420, 44520, 44620, 44720, 44820, 44920, 45020, 45120, 45220, 45320, 45420, 45520, 45620, 45720, 45820, 45920, 46020, 46120, 46220, 46320, 46420, 46520, 46620, 46720, 46820"/>
    <s v="234165020, 234165120, 234165220, 234165320, 234165420, 234165520, 234165620, 234165720, 234165820, 234165920, 234166020, 234166120, 234166220, 234166320, 234166420, 234166520, 234166620, 234166720, 234166820, 234166920, 234167020, 234167120, 234167220, 234167320, 234167420, 234167520, 234167620"/>
    <s v="1520"/>
    <x v="0"/>
    <x v="14"/>
  </r>
  <r>
    <s v="3020"/>
    <s v="2020-08-25 00:00:00"/>
    <s v="2020-08-25 20:39:00"/>
    <s v="Gasto"/>
    <s v="Con Compromiso"/>
    <s v="012"/>
    <x v="10"/>
    <x v="28"/>
    <s v="AUXILIO DE CONECTIVIDAD DIGITAL"/>
    <s v="Nación"/>
    <x v="0"/>
    <s v="CSF"/>
    <n v="1439956"/>
    <n v="0"/>
    <n v="1439956"/>
    <n v="0"/>
    <s v="PAGO NOMINA AGOSTO FUNCIONARIOS DT HUILA"/>
    <s v="3020"/>
    <s v="6720"/>
    <s v="-0"/>
    <s v="44220, 44320, 44420, 44520, 44620, 44720, 44820, 44920, 45020, 45120, 45220, 45320, 45420, 45520, 45620, 45720, 45820, 45920, 46020, 46120, 46220, 46320, 46420, 46520, 46620, 46720, 46820"/>
    <s v="234165020, 234165120, 234165220, 234165320, 234165420, 234165520, 234165620, 234165720, 234165820, 234165920, 234166020, 234166120, 234166220, 234166320, 234166420, 234166520, 234166620, 234166720, 234166820, 234166920, 234167020, 234167120, 234167220, 234167320, 234167420, 234167520, 234167620"/>
    <s v="1520"/>
    <x v="0"/>
    <x v="14"/>
  </r>
  <r>
    <s v="3120"/>
    <s v="2020-08-26 00:00:00"/>
    <s v="2020-08-26 10:53:00"/>
    <s v="Gasto"/>
    <s v="Con Compromiso"/>
    <s v="012"/>
    <x v="10"/>
    <x v="13"/>
    <s v="SALUD"/>
    <s v="Nación"/>
    <x v="0"/>
    <s v="CSF"/>
    <n v="4389700"/>
    <n v="0"/>
    <n v="4389700"/>
    <n v="0"/>
    <s v="PAGO APORTES PATRONALES A SEGURIDAD SOCIAL AGOSTO DT HUILA"/>
    <s v="3120"/>
    <s v="6820"/>
    <s v="-0"/>
    <s v="46920, 47020, 47120, 47220, 47320, 47420, 47520, 47620, 47720, 47820, 47920, 48020"/>
    <s v="234668720, 234668820, 234668920, 234669020, 234669120, 234669220, 234669320, 234669420, 234669520, 234669620, 234669720, 234669820"/>
    <s v="-0"/>
    <x v="0"/>
    <x v="14"/>
  </r>
  <r>
    <s v="3120"/>
    <s v="2020-08-26 00:00:00"/>
    <s v="2020-08-26 10:53:00"/>
    <s v="Gasto"/>
    <s v="Con Compromiso"/>
    <s v="012"/>
    <x v="10"/>
    <x v="14"/>
    <s v="APORTES AL ICBF"/>
    <s v="Nación"/>
    <x v="0"/>
    <s v="CSF"/>
    <n v="1592500"/>
    <n v="0"/>
    <n v="1592500"/>
    <n v="0"/>
    <s v="PAGO APORTES PATRONALES A SEGURIDAD SOCIAL AGOSTO DT HUILA"/>
    <s v="3120"/>
    <s v="6820"/>
    <s v="-0"/>
    <s v="46920, 47020, 47120, 47220, 47320, 47420, 47520, 47620, 47720, 47820, 47920, 48020"/>
    <s v="234668720, 234668820, 234668920, 234669020, 234669120, 234669220, 234669320, 234669420, 234669520, 234669620, 234669720, 234669820"/>
    <s v="-0"/>
    <x v="0"/>
    <x v="14"/>
  </r>
  <r>
    <s v="3120"/>
    <s v="2020-08-26 00:00:00"/>
    <s v="2020-08-26 10:53:00"/>
    <s v="Gasto"/>
    <s v="Con Compromiso"/>
    <s v="012"/>
    <x v="10"/>
    <x v="15"/>
    <s v="APORTES GENERALES AL SISTEMA DE RIESGOS LABORALES"/>
    <s v="Nación"/>
    <x v="0"/>
    <s v="CSF"/>
    <n v="656400"/>
    <n v="0"/>
    <n v="656400"/>
    <n v="0"/>
    <s v="PAGO APORTES PATRONALES A SEGURIDAD SOCIAL AGOSTO DT HUILA"/>
    <s v="3120"/>
    <s v="6820"/>
    <s v="-0"/>
    <s v="46920, 47020, 47120, 47220, 47320, 47420, 47520, 47620, 47720, 47820, 47920, 48020"/>
    <s v="234668720, 234668820, 234668920, 234669020, 234669120, 234669220, 234669320, 234669420, 234669520, 234669620, 234669720, 234669820"/>
    <s v="-0"/>
    <x v="0"/>
    <x v="14"/>
  </r>
  <r>
    <s v="3120"/>
    <s v="2020-08-26 00:00:00"/>
    <s v="2020-08-26 10:53:00"/>
    <s v="Gasto"/>
    <s v="Con Compromiso"/>
    <s v="012"/>
    <x v="10"/>
    <x v="16"/>
    <s v="CAJAS DE COMPENSACIÓN FAMILIAR"/>
    <s v="Nación"/>
    <x v="0"/>
    <s v="CSF"/>
    <n v="2122500"/>
    <n v="0"/>
    <n v="2122500"/>
    <n v="0"/>
    <s v="PAGO APORTES PATRONALES A SEGURIDAD SOCIAL AGOSTO DT HUILA"/>
    <s v="3120"/>
    <s v="6820"/>
    <s v="-0"/>
    <s v="46920, 47020, 47120, 47220, 47320, 47420, 47520, 47620, 47720, 47820, 47920, 48020"/>
    <s v="234668720, 234668820, 234668920, 234669020, 234669120, 234669220, 234669320, 234669420, 234669520, 234669620, 234669720, 234669820"/>
    <s v="-0"/>
    <x v="0"/>
    <x v="14"/>
  </r>
  <r>
    <s v="3120"/>
    <s v="2020-08-26 00:00:00"/>
    <s v="2020-08-26 10:53:00"/>
    <s v="Gasto"/>
    <s v="Con Compromiso"/>
    <s v="012"/>
    <x v="10"/>
    <x v="12"/>
    <s v="APORTES AL SENA"/>
    <s v="Nación"/>
    <x v="0"/>
    <s v="CSF"/>
    <n v="1061700"/>
    <n v="0"/>
    <n v="1061700"/>
    <n v="0"/>
    <s v="PAGO APORTES PATRONALES A SEGURIDAD SOCIAL AGOSTO DT HUILA"/>
    <s v="3120"/>
    <s v="6820"/>
    <s v="-0"/>
    <s v="46920, 47020, 47120, 47220, 47320, 47420, 47520, 47620, 47720, 47820, 47920, 48020"/>
    <s v="234668720, 234668820, 234668920, 234669020, 234669120, 234669220, 234669320, 234669420, 234669520, 234669620, 234669720, 234669820"/>
    <s v="-0"/>
    <x v="0"/>
    <x v="14"/>
  </r>
  <r>
    <s v="3120"/>
    <s v="2020-08-26 00:00:00"/>
    <s v="2020-08-26 10:53:00"/>
    <s v="Gasto"/>
    <s v="Con Compromiso"/>
    <s v="012"/>
    <x v="10"/>
    <x v="11"/>
    <s v="PENSIONES"/>
    <s v="Nación"/>
    <x v="0"/>
    <s v="CSF"/>
    <n v="6196800"/>
    <n v="0"/>
    <n v="6196800"/>
    <n v="0"/>
    <s v="PAGO APORTES PATRONALES A SEGURIDAD SOCIAL AGOSTO DT HUILA"/>
    <s v="3120"/>
    <s v="6820"/>
    <s v="-0"/>
    <s v="46920, 47020, 47120, 47220, 47320, 47420, 47520, 47620, 47720, 47820, 47920, 48020"/>
    <s v="234668720, 234668820, 234668920, 234669020, 234669120, 234669220, 234669320, 234669420, 234669520, 234669620, 234669720, 234669820"/>
    <s v="-0"/>
    <x v="0"/>
    <x v="14"/>
  </r>
  <r>
    <s v="3220"/>
    <s v="2020-08-26 00:00:00"/>
    <s v="2020-08-26 19:08:00"/>
    <s v="Gasto"/>
    <s v="Con Compromiso"/>
    <s v="0500"/>
    <x v="10"/>
    <x v="22"/>
    <s v="ADQUISICIÓN DE BIENES Y SERVICIOS - SERVICIO DE INFORMACIÓN CATASTRAL - ACTUALIZACIÓN  Y GESTIÓN CATASTRAL  NACIONAL"/>
    <s v="Propios"/>
    <x v="1"/>
    <s v="CSF"/>
    <n v="7232173"/>
    <n v="-1895173"/>
    <n v="5337000"/>
    <n v="0"/>
    <s v="MANTENIMIENTO PREVENTIVO, CORRECTIVO Y SUMINISTRO E INSTALACIÓN DE REPUESTOS DEL VEHICULO DE LA DT HUILA"/>
    <s v="3220"/>
    <s v="10120"/>
    <s v="18620"/>
    <s v="73120"/>
    <s v="377116420"/>
    <s v="-0"/>
    <x v="1"/>
    <x v="1"/>
  </r>
  <r>
    <s v="3320"/>
    <s v="2020-09-23 00:00:00"/>
    <s v="2020-09-23 17:47:00"/>
    <s v="Gasto"/>
    <s v="Con Compromiso"/>
    <s v="012"/>
    <x v="10"/>
    <x v="4"/>
    <s v="PRIMA DE VACACIONES"/>
    <s v="Nación"/>
    <x v="0"/>
    <s v="CSF"/>
    <n v="2582215"/>
    <n v="0"/>
    <n v="2582215"/>
    <n v="0"/>
    <s v="PAGO NOMINA MES DE SEPTIEMBRE FUNCIONARIOS DT HUILA"/>
    <s v="3320"/>
    <s v="7520, 7620"/>
    <s v="-0"/>
    <s v="49520, 49620, 49720, 49820, 49920, 50020, 50120, 50220, 50320, 50420, 50520, 50620, 50720, 50820, 50920, 51020, 51120, 51220, 51320, 51420, 51520, 51620, 51720, 51820, 51920, 52020, 52120, 52220, 52320, 52420, 52520, 52620, 52720, 52820, 52920"/>
    <s v="263498620, 263498720, 263498820, 263498920, 263499020, 263499120, 263499220, 263499320, 263499420, 263499520, 263499620, 263499720, 263499820, 263499920, 263500020, 263500120, 263500220, 263500320, 263500420, 263500520, 263500620, 263500720, 263500820, 263500920, 263501020, 263501120, 263501220, 263514820, 263514920, 263515020, 263515120, 263515220, 263515320, 263515420, 263515520"/>
    <s v="-0"/>
    <x v="0"/>
    <x v="14"/>
  </r>
  <r>
    <s v="3320"/>
    <s v="2020-09-23 00:00:00"/>
    <s v="2020-09-23 17:47:00"/>
    <s v="Gasto"/>
    <s v="Con Compromiso"/>
    <s v="012"/>
    <x v="10"/>
    <x v="10"/>
    <s v="SUELDO DE VACACIONES"/>
    <s v="Nación"/>
    <x v="0"/>
    <s v="CSF"/>
    <n v="2536541"/>
    <n v="0"/>
    <n v="2536541"/>
    <n v="0"/>
    <s v="PAGO NOMINA MES DE SEPTIEMBRE FUNCIONARIOS DT HUILA"/>
    <s v="3320"/>
    <s v="7520, 7620"/>
    <s v="-0"/>
    <s v="49520, 49620, 49720, 49820, 49920, 50020, 50120, 50220, 50320, 50420, 50520, 50620, 50720, 50820, 50920, 51020, 51120, 51220, 51320, 51420, 51520, 51620, 51720, 51820, 51920, 52020, 52120, 52220, 52320, 52420, 52520, 52620, 52720, 52820, 52920"/>
    <s v="263498620, 263498720, 263498820, 263498920, 263499020, 263499120, 263499220, 263499320, 263499420, 263499520, 263499620, 263499720, 263499820, 263499920, 263500020, 263500120, 263500220, 263500320, 263500420, 263500520, 263500620, 263500720, 263500820, 263500920, 263501020, 263501120, 263501220, 263514820, 263514920, 263515020, 263515120, 263515220, 263515320, 263515420, 263515520"/>
    <s v="-0"/>
    <x v="0"/>
    <x v="14"/>
  </r>
  <r>
    <s v="3320"/>
    <s v="2020-09-23 00:00:00"/>
    <s v="2020-09-23 17:47:00"/>
    <s v="Gasto"/>
    <s v="Con Compromiso"/>
    <s v="012"/>
    <x v="10"/>
    <x v="28"/>
    <s v="AUXILIO DE CONECTIVIDAD DIGITAL"/>
    <s v="Nación"/>
    <x v="0"/>
    <s v="CSF"/>
    <n v="1361101"/>
    <n v="0"/>
    <n v="1361101"/>
    <n v="0"/>
    <s v="PAGO NOMINA MES DE SEPTIEMBRE FUNCIONARIOS DT HUILA"/>
    <s v="3320"/>
    <s v="7520, 7620"/>
    <s v="-0"/>
    <s v="49520, 49620, 49720, 49820, 49920, 50020, 50120, 50220, 50320, 50420, 50520, 50620, 50720, 50820, 50920, 51020, 51120, 51220, 51320, 51420, 51520, 51620, 51720, 51820, 51920, 52020, 52120, 52220, 52320, 52420, 52520, 52620, 52720, 52820, 52920"/>
    <s v="263498620, 263498720, 263498820, 263498920, 263499020, 263499120, 263499220, 263499320, 263499420, 263499520, 263499620, 263499720, 263499820, 263499920, 263500020, 263500120, 263500220, 263500320, 263500420, 263500520, 263500620, 263500720, 263500820, 263500920, 263501020, 263501120, 263501220, 263514820, 263514920, 263515020, 263515120, 263515220, 263515320, 263515420, 263515520"/>
    <s v="-0"/>
    <x v="0"/>
    <x v="14"/>
  </r>
  <r>
    <s v="3320"/>
    <s v="2020-09-23 00:00:00"/>
    <s v="2020-09-23 17:47:00"/>
    <s v="Gasto"/>
    <s v="Con Compromiso"/>
    <s v="012"/>
    <x v="10"/>
    <x v="21"/>
    <s v="INCAPACIDADES (NO DE PENSIONES)"/>
    <s v="Nación"/>
    <x v="0"/>
    <s v="CSF"/>
    <n v="914780"/>
    <n v="0"/>
    <n v="914780"/>
    <n v="0"/>
    <s v="PAGO NOMINA MES DE SEPTIEMBRE FUNCIONARIOS DT HUILA"/>
    <s v="3320"/>
    <s v="7520, 7620"/>
    <s v="-0"/>
    <s v="49520, 49620, 49720, 49820, 49920, 50020, 50120, 50220, 50320, 50420, 50520, 50620, 50720, 50820, 50920, 51020, 51120, 51220, 51320, 51420, 51520, 51620, 51720, 51820, 51920, 52020, 52120, 52220, 52320, 52420, 52520, 52620, 52720, 52820, 52920"/>
    <s v="263498620, 263498720, 263498820, 263498920, 263499020, 263499120, 263499220, 263499320, 263499420, 263499520, 263499620, 263499720, 263499820, 263499920, 263500020, 263500120, 263500220, 263500320, 263500420, 263500520, 263500620, 263500720, 263500820, 263500920, 263501020, 263501120, 263501220, 263514820, 263514920, 263515020, 263515120, 263515220, 263515320, 263515420, 263515520"/>
    <s v="-0"/>
    <x v="0"/>
    <x v="14"/>
  </r>
  <r>
    <s v="3320"/>
    <s v="2020-09-23 00:00:00"/>
    <s v="2020-09-23 17:47:00"/>
    <s v="Gasto"/>
    <s v="Con Compromiso"/>
    <s v="012"/>
    <x v="10"/>
    <x v="6"/>
    <s v="SUBSIDIO DE ALIMENTACIÓN"/>
    <s v="Nación"/>
    <x v="0"/>
    <s v="CSF"/>
    <n v="1006893"/>
    <n v="0"/>
    <n v="1006893"/>
    <n v="0"/>
    <s v="PAGO NOMINA MES DE SEPTIEMBRE FUNCIONARIOS DT HUILA"/>
    <s v="3320"/>
    <s v="7520, 7620"/>
    <s v="-0"/>
    <s v="49520, 49620, 49720, 49820, 49920, 50020, 50120, 50220, 50320, 50420, 50520, 50620, 50720, 50820, 50920, 51020, 51120, 51220, 51320, 51420, 51520, 51620, 51720, 51820, 51920, 52020, 52120, 52220, 52320, 52420, 52520, 52620, 52720, 52820, 52920"/>
    <s v="263498620, 263498720, 263498820, 263498920, 263499020, 263499120, 263499220, 263499320, 263499420, 263499520, 263499620, 263499720, 263499820, 263499920, 263500020, 263500120, 263500220, 263500320, 263500420, 263500520, 263500620, 263500720, 263500820, 263500920, 263501020, 263501120, 263501220, 263514820, 263514920, 263515020, 263515120, 263515220, 263515320, 263515420, 263515520"/>
    <s v="-0"/>
    <x v="0"/>
    <x v="14"/>
  </r>
  <r>
    <s v="3320"/>
    <s v="2020-09-23 00:00:00"/>
    <s v="2020-09-23 17:47:00"/>
    <s v="Gasto"/>
    <s v="Con Compromiso"/>
    <s v="012"/>
    <x v="10"/>
    <x v="7"/>
    <s v="BONIFICACIÓN ESPECIAL DE RECREACIÓN"/>
    <s v="Nación"/>
    <x v="0"/>
    <s v="CSF"/>
    <n v="179038"/>
    <n v="0"/>
    <n v="179038"/>
    <n v="0"/>
    <s v="PAGO NOMINA MES DE SEPTIEMBRE FUNCIONARIOS DT HUILA"/>
    <s v="3320"/>
    <s v="7520, 7620"/>
    <s v="-0"/>
    <s v="49520, 49620, 49720, 49820, 49920, 50020, 50120, 50220, 50320, 50420, 50520, 50620, 50720, 50820, 50920, 51020, 51120, 51220, 51320, 51420, 51520, 51620, 51720, 51820, 51920, 52020, 52120, 52220, 52320, 52420, 52520, 52620, 52720, 52820, 52920"/>
    <s v="263498620, 263498720, 263498820, 263498920, 263499020, 263499120, 263499220, 263499320, 263499420, 263499520, 263499620, 263499720, 263499820, 263499920, 263500020, 263500120, 263500220, 263500320, 263500420, 263500520, 263500620, 263500720, 263500820, 263500920, 263501020, 263501120, 263501220, 263514820, 263514920, 263515020, 263515120, 263515220, 263515320, 263515420, 263515520"/>
    <s v="-0"/>
    <x v="0"/>
    <x v="14"/>
  </r>
  <r>
    <s v="3320"/>
    <s v="2020-09-23 00:00:00"/>
    <s v="2020-09-23 17:47:00"/>
    <s v="Gasto"/>
    <s v="Con Compromiso"/>
    <s v="012"/>
    <x v="10"/>
    <x v="8"/>
    <s v="SUELDO BÁSICO"/>
    <s v="Nación"/>
    <x v="0"/>
    <s v="CSF"/>
    <n v="51676507"/>
    <n v="0"/>
    <n v="51676507"/>
    <n v="0"/>
    <s v="PAGO NOMINA MES DE SEPTIEMBRE FUNCIONARIOS DT HUILA"/>
    <s v="3320"/>
    <s v="7520, 7620"/>
    <s v="-0"/>
    <s v="49520, 49620, 49720, 49820, 49920, 50020, 50120, 50220, 50320, 50420, 50520, 50620, 50720, 50820, 50920, 51020, 51120, 51220, 51320, 51420, 51520, 51620, 51720, 51820, 51920, 52020, 52120, 52220, 52320, 52420, 52520, 52620, 52720, 52820, 52920"/>
    <s v="263498620, 263498720, 263498820, 263498920, 263499020, 263499120, 263499220, 263499320, 263499420, 263499520, 263499620, 263499720, 263499820, 263499920, 263500020, 263500120, 263500220, 263500320, 263500420, 263500520, 263500620, 263500720, 263500820, 263500920, 263501020, 263501120, 263501220, 263514820, 263514920, 263515020, 263515120, 263515220, 263515320, 263515420, 263515520"/>
    <s v="-0"/>
    <x v="0"/>
    <x v="14"/>
  </r>
  <r>
    <s v="3320"/>
    <s v="2020-09-23 00:00:00"/>
    <s v="2020-09-23 17:47:00"/>
    <s v="Gasto"/>
    <s v="Con Compromiso"/>
    <s v="012"/>
    <x v="10"/>
    <x v="9"/>
    <s v="BONIFICACIÓN POR SERVICIOS PRESTADOS"/>
    <s v="Nación"/>
    <x v="0"/>
    <s v="CSF"/>
    <n v="3981327"/>
    <n v="0"/>
    <n v="3981327"/>
    <n v="0"/>
    <s v="PAGO NOMINA MES DE SEPTIEMBRE FUNCIONARIOS DT HUILA"/>
    <s v="3320"/>
    <s v="7520, 7620"/>
    <s v="-0"/>
    <s v="49520, 49620, 49720, 49820, 49920, 50020, 50120, 50220, 50320, 50420, 50520, 50620, 50720, 50820, 50920, 51020, 51120, 51220, 51320, 51420, 51520, 51620, 51720, 51820, 51920, 52020, 52120, 52220, 52320, 52420, 52520, 52620, 52720, 52820, 52920"/>
    <s v="263498620, 263498720, 263498820, 263498920, 263499020, 263499120, 263499220, 263499320, 263499420, 263499520, 263499620, 263499720, 263499820, 263499920, 263500020, 263500120, 263500220, 263500320, 263500420, 263500520, 263500620, 263500720, 263500820, 263500920, 263501020, 263501120, 263501220, 263514820, 263514920, 263515020, 263515120, 263515220, 263515320, 263515420, 263515520"/>
    <s v="-0"/>
    <x v="0"/>
    <x v="14"/>
  </r>
  <r>
    <s v="3320"/>
    <s v="2020-09-23 00:00:00"/>
    <s v="2020-09-23 17:47:00"/>
    <s v="Gasto"/>
    <s v="Con Compromiso"/>
    <s v="012"/>
    <x v="10"/>
    <x v="5"/>
    <s v="PRIMA TÉCNICA NO SALARIAL"/>
    <s v="Nación"/>
    <x v="0"/>
    <s v="CSF"/>
    <n v="2354967"/>
    <n v="0"/>
    <n v="2354967"/>
    <n v="0"/>
    <s v="PAGO NOMINA MES DE SEPTIEMBRE FUNCIONARIOS DT HUILA"/>
    <s v="3320"/>
    <s v="7520, 7620"/>
    <s v="-0"/>
    <s v="49520, 49620, 49720, 49820, 49920, 50020, 50120, 50220, 50320, 50420, 50520, 50620, 50720, 50820, 50920, 51020, 51120, 51220, 51320, 51420, 51520, 51620, 51720, 51820, 51920, 52020, 52120, 52220, 52320, 52420, 52520, 52620, 52720, 52820, 52920"/>
    <s v="263498620, 263498720, 263498820, 263498920, 263499020, 263499120, 263499220, 263499320, 263499420, 263499520, 263499620, 263499720, 263499820, 263499920, 263500020, 263500120, 263500220, 263500320, 263500420, 263500520, 263500620, 263500720, 263500820, 263500920, 263501020, 263501120, 263501220, 263514820, 263514920, 263515020, 263515120, 263515220, 263515320, 263515420, 263515520"/>
    <s v="-0"/>
    <x v="0"/>
    <x v="14"/>
  </r>
  <r>
    <s v="3420"/>
    <s v="2020-09-24 00:00:00"/>
    <s v="2020-09-24 15:05:00"/>
    <s v="Gasto"/>
    <s v="Con Compromiso"/>
    <s v="012"/>
    <x v="10"/>
    <x v="12"/>
    <s v="APORTES AL SENA"/>
    <s v="Nación"/>
    <x v="0"/>
    <s v="CSF"/>
    <n v="1210300"/>
    <n v="0"/>
    <n v="1210300"/>
    <n v="0"/>
    <s v="PAGO APORTES PATRONALES A SEGURIDAD SOCIAL Y PARAFISCALES SEPTIEMBRE 2020 DT HUILA"/>
    <s v="3420"/>
    <s v="7820"/>
    <s v="-0"/>
    <s v="53120, 53220, 53320, 53420, 53520, 53620, 53720, 53820, 53920, 54020, 54120, 54220"/>
    <s v="264927020, 264927120, 264927220, 264927320, 264927420, 264927520, 264927620, 264927720, 264927820, 264927920, 264928020, 264928120"/>
    <s v="-0"/>
    <x v="0"/>
    <x v="14"/>
  </r>
  <r>
    <s v="3420"/>
    <s v="2020-09-24 00:00:00"/>
    <s v="2020-09-24 15:05:00"/>
    <s v="Gasto"/>
    <s v="Con Compromiso"/>
    <s v="012"/>
    <x v="10"/>
    <x v="11"/>
    <s v="PENSIONES"/>
    <s v="Nación"/>
    <x v="0"/>
    <s v="CSF"/>
    <n v="6788500"/>
    <n v="0"/>
    <n v="6788500"/>
    <n v="0"/>
    <s v="PAGO APORTES PATRONALES A SEGURIDAD SOCIAL Y PARAFISCALES SEPTIEMBRE 2020 DT HUILA"/>
    <s v="3420"/>
    <s v="7820"/>
    <s v="-0"/>
    <s v="53120, 53220, 53320, 53420, 53520, 53620, 53720, 53820, 53920, 54020, 54120, 54220"/>
    <s v="264927020, 264927120, 264927220, 264927320, 264927420, 264927520, 264927620, 264927720, 264927820, 264927920, 264928020, 264928120"/>
    <s v="-0"/>
    <x v="0"/>
    <x v="14"/>
  </r>
  <r>
    <s v="3420"/>
    <s v="2020-09-24 00:00:00"/>
    <s v="2020-09-24 15:05:00"/>
    <s v="Gasto"/>
    <s v="Con Compromiso"/>
    <s v="012"/>
    <x v="10"/>
    <x v="16"/>
    <s v="CAJAS DE COMPENSACIÓN FAMILIAR"/>
    <s v="Nación"/>
    <x v="0"/>
    <s v="CSF"/>
    <n v="2419500"/>
    <n v="0"/>
    <n v="2419500"/>
    <n v="0"/>
    <s v="PAGO APORTES PATRONALES A SEGURIDAD SOCIAL Y PARAFISCALES SEPTIEMBRE 2020 DT HUILA"/>
    <s v="3420"/>
    <s v="7820"/>
    <s v="-0"/>
    <s v="53120, 53220, 53320, 53420, 53520, 53620, 53720, 53820, 53920, 54020, 54120, 54220"/>
    <s v="264927020, 264927120, 264927220, 264927320, 264927420, 264927520, 264927620, 264927720, 264927820, 264927920, 264928020, 264928120"/>
    <s v="-0"/>
    <x v="0"/>
    <x v="14"/>
  </r>
  <r>
    <s v="3420"/>
    <s v="2020-09-24 00:00:00"/>
    <s v="2020-09-24 15:05:00"/>
    <s v="Gasto"/>
    <s v="Con Compromiso"/>
    <s v="012"/>
    <x v="10"/>
    <x v="14"/>
    <s v="APORTES AL ICBF"/>
    <s v="Nación"/>
    <x v="0"/>
    <s v="CSF"/>
    <n v="1815200"/>
    <n v="0"/>
    <n v="1815200"/>
    <n v="0"/>
    <s v="PAGO APORTES PATRONALES A SEGURIDAD SOCIAL Y PARAFISCALES SEPTIEMBRE 2020 DT HUILA"/>
    <s v="3420"/>
    <s v="7820"/>
    <s v="-0"/>
    <s v="53120, 53220, 53320, 53420, 53520, 53620, 53720, 53820, 53920, 54020, 54120, 54220"/>
    <s v="264927020, 264927120, 264927220, 264927320, 264927420, 264927520, 264927620, 264927720, 264927820, 264927920, 264928020, 264928120"/>
    <s v="-0"/>
    <x v="0"/>
    <x v="14"/>
  </r>
  <r>
    <s v="3420"/>
    <s v="2020-09-24 00:00:00"/>
    <s v="2020-09-24 15:05:00"/>
    <s v="Gasto"/>
    <s v="Con Compromiso"/>
    <s v="012"/>
    <x v="10"/>
    <x v="13"/>
    <s v="SALUD"/>
    <s v="Nación"/>
    <x v="0"/>
    <s v="CSF"/>
    <n v="4808800"/>
    <n v="0"/>
    <n v="4808800"/>
    <n v="0"/>
    <s v="PAGO APORTES PATRONALES A SEGURIDAD SOCIAL Y PARAFISCALES SEPTIEMBRE 2020 DT HUILA"/>
    <s v="3420"/>
    <s v="7820"/>
    <s v="-0"/>
    <s v="53120, 53220, 53320, 53420, 53520, 53620, 53720, 53820, 53920, 54020, 54120, 54220"/>
    <s v="264927020, 264927120, 264927220, 264927320, 264927420, 264927520, 264927620, 264927720, 264927820, 264927920, 264928020, 264928120"/>
    <s v="-0"/>
    <x v="0"/>
    <x v="14"/>
  </r>
  <r>
    <s v="3420"/>
    <s v="2020-09-24 00:00:00"/>
    <s v="2020-09-24 15:05:00"/>
    <s v="Gasto"/>
    <s v="Con Compromiso"/>
    <s v="012"/>
    <x v="10"/>
    <x v="15"/>
    <s v="APORTES GENERALES AL SISTEMA DE RIESGOS LABORALES"/>
    <s v="Nación"/>
    <x v="0"/>
    <s v="CSF"/>
    <n v="739100"/>
    <n v="0"/>
    <n v="739100"/>
    <n v="0"/>
    <s v="PAGO APORTES PATRONALES A SEGURIDAD SOCIAL Y PARAFISCALES SEPTIEMBRE 2020 DT HUILA"/>
    <s v="3420"/>
    <s v="7820"/>
    <s v="-0"/>
    <s v="53120, 53220, 53320, 53420, 53520, 53620, 53720, 53820, 53920, 54020, 54120, 54220"/>
    <s v="264927020, 264927120, 264927220, 264927320, 264927420, 264927520, 264927620, 264927720, 264927820, 264927920, 264928020, 264928120"/>
    <s v="-0"/>
    <x v="0"/>
    <x v="14"/>
  </r>
  <r>
    <s v="3520"/>
    <s v="2020-10-07 00:00:00"/>
    <s v="2020-10-07 15:07:00"/>
    <s v="Gasto"/>
    <s v="Con Compromiso"/>
    <s v="012"/>
    <x v="10"/>
    <x v="19"/>
    <s v="VIÁTICOS DE LOS FUNCIONARIOS EN COMISIÓN"/>
    <s v="Propios"/>
    <x v="1"/>
    <s v="CSF"/>
    <n v="271546"/>
    <n v="0"/>
    <n v="271546"/>
    <n v="0"/>
    <s v="Viaticos comision directores territoriales a sede central Bogota."/>
    <s v="3520"/>
    <s v="7920"/>
    <s v="10920"/>
    <s v="55620"/>
    <s v="281070220"/>
    <s v="-0"/>
    <x v="0"/>
    <x v="14"/>
  </r>
  <r>
    <s v="3620"/>
    <s v="2020-10-14 00:00:00"/>
    <s v="2020-10-14 15:46:00"/>
    <s v="Gasto"/>
    <s v="Con Compromiso"/>
    <s v="0500"/>
    <x v="10"/>
    <x v="22"/>
    <s v="ADQUISICIÓN DE BIENES Y SERVICIOS - SERVICIO DE INFORMACIÓN CATASTRAL - ACTUALIZACIÓN  Y GESTIÓN CATASTRAL  NACIONAL"/>
    <s v="Nación"/>
    <x v="0"/>
    <s v="CSF"/>
    <n v="5244937"/>
    <n v="0"/>
    <n v="5244937"/>
    <n v="0"/>
    <s v="Prestación de servicios personales para realizar actividades de digitalización y generación de productos de la información catastral en la Dirección Territorial Huila y sus UOC."/>
    <s v="3620"/>
    <s v="8320, 9420"/>
    <s v="13820"/>
    <s v="62420, 72020, 77620"/>
    <s v="322674920, 361141520, 384887920"/>
    <s v="-0"/>
    <x v="1"/>
    <x v="1"/>
  </r>
  <r>
    <s v="3620"/>
    <s v="2020-10-14 00:00:00"/>
    <s v="2020-10-14 15:46:00"/>
    <s v="Gasto"/>
    <s v="Con Compromiso"/>
    <s v="0500"/>
    <x v="10"/>
    <x v="22"/>
    <s v="ADQUISICIÓN DE BIENES Y SERVICIOS - SERVICIO DE INFORMACIÓN CATASTRAL - ACTUALIZACIÓN  Y GESTIÓN CATASTRAL  NACIONAL"/>
    <s v="Nación"/>
    <x v="2"/>
    <s v="CSF"/>
    <n v="2536082"/>
    <n v="-1729115"/>
    <n v="806967"/>
    <n v="0"/>
    <s v="Prestación de servicios personales para realizar actividades de digitalización y generación de productos de la información catastral en la Dirección Territorial Huila y sus UOC."/>
    <s v="3620"/>
    <s v="8320, 9420"/>
    <s v="13820"/>
    <s v="62420, 72020, 77620"/>
    <s v="322674920, 361141520, 384887920"/>
    <s v="-0"/>
    <x v="1"/>
    <x v="1"/>
  </r>
  <r>
    <s v="3720"/>
    <s v="2020-10-23 00:00:00"/>
    <s v="2020-10-23 09:57:00"/>
    <s v="Gasto"/>
    <s v="Con Compromiso"/>
    <s v="012"/>
    <x v="10"/>
    <x v="9"/>
    <s v="BONIFICACIÓN POR SERVICIOS PRESTADOS"/>
    <s v="Nación"/>
    <x v="0"/>
    <s v="CSF"/>
    <n v="1706429"/>
    <n v="0"/>
    <n v="1706429"/>
    <n v="0"/>
    <s v="Sueldo nómina personal de planta del IGAC Huila, mes octubre de 2020"/>
    <s v="3720"/>
    <s v="9520, 9620"/>
    <s v="-0"/>
    <s v="56220, 56320, 56420, 56520, 56620, 56720, 56820, 56920, 57020, 57120, 57220, 57320, 57420, 57520, 57620, 57720, 57820, 57920, 58020, 58120, 58220, 58320, 58420, 58520, 58620, 58720, 58820, 58920, 59020, 59120"/>
    <s v="295920720, 295920820, 295920920, 295921020, 295921120, 295921220, 295921320, 295921420, 295921520, 295921620, 295921720, 295921820, 295921920, 295922020, 295922120, 295922320, 295922420, 295922520, 295922620, 295922720, 295922820, 295922920, 295923020, 295923120, 295923220, 295923320, 295923420, 295942020, 295942120, 295942220"/>
    <s v="-0"/>
    <x v="0"/>
    <x v="14"/>
  </r>
  <r>
    <s v="3720"/>
    <s v="2020-10-23 00:00:00"/>
    <s v="2020-10-23 09:57:00"/>
    <s v="Gasto"/>
    <s v="Con Compromiso"/>
    <s v="012"/>
    <x v="10"/>
    <x v="6"/>
    <s v="SUBSIDIO DE ALIMENTACIÓN"/>
    <s v="Nación"/>
    <x v="0"/>
    <s v="CSF"/>
    <n v="894526"/>
    <n v="0"/>
    <n v="894526"/>
    <n v="0"/>
    <s v="Sueldo nómina personal de planta del IGAC Huila, mes octubre de 2020"/>
    <s v="3720"/>
    <s v="9520, 9620"/>
    <s v="-0"/>
    <s v="56220, 56320, 56420, 56520, 56620, 56720, 56820, 56920, 57020, 57120, 57220, 57320, 57420, 57520, 57620, 57720, 57820, 57920, 58020, 58120, 58220, 58320, 58420, 58520, 58620, 58720, 58820, 58920, 59020, 59120"/>
    <s v="295920720, 295920820, 295920920, 295921020, 295921120, 295921220, 295921320, 295921420, 295921520, 295921620, 295921720, 295921820, 295921920, 295922020, 295922120, 295922320, 295922420, 295922520, 295922620, 295922720, 295922820, 295922920, 295923020, 295923120, 295923220, 295923320, 295923420, 295942020, 295942120, 295942220"/>
    <s v="-0"/>
    <x v="0"/>
    <x v="14"/>
  </r>
  <r>
    <s v="3720"/>
    <s v="2020-10-23 00:00:00"/>
    <s v="2020-10-23 09:57:00"/>
    <s v="Gasto"/>
    <s v="Con Compromiso"/>
    <s v="012"/>
    <x v="10"/>
    <x v="28"/>
    <s v="AUXILIO DE CONECTIVIDAD DIGITAL"/>
    <s v="Nación"/>
    <x v="0"/>
    <s v="CSF"/>
    <n v="1186250"/>
    <n v="0"/>
    <n v="1186250"/>
    <n v="0"/>
    <s v="Sueldo nómina personal de planta del IGAC Huila, mes octubre de 2020"/>
    <s v="3720"/>
    <s v="9520, 9620"/>
    <s v="-0"/>
    <s v="56220, 56320, 56420, 56520, 56620, 56720, 56820, 56920, 57020, 57120, 57220, 57320, 57420, 57520, 57620, 57720, 57820, 57920, 58020, 58120, 58220, 58320, 58420, 58520, 58620, 58720, 58820, 58920, 59020, 59120"/>
    <s v="295920720, 295920820, 295920920, 295921020, 295921120, 295921220, 295921320, 295921420, 295921520, 295921620, 295921720, 295921820, 295921920, 295922020, 295922120, 295922320, 295922420, 295922520, 295922620, 295922720, 295922820, 295922920, 295923020, 295923120, 295923220, 295923320, 295923420, 295942020, 295942120, 295942220"/>
    <s v="-0"/>
    <x v="0"/>
    <x v="14"/>
  </r>
  <r>
    <s v="3720"/>
    <s v="2020-10-23 00:00:00"/>
    <s v="2020-10-23 09:57:00"/>
    <s v="Gasto"/>
    <s v="Con Compromiso"/>
    <s v="012"/>
    <x v="10"/>
    <x v="21"/>
    <s v="INCAPACIDADES (NO DE PENSIONES)"/>
    <s v="Nación"/>
    <x v="0"/>
    <s v="CSF"/>
    <n v="914780"/>
    <n v="0"/>
    <n v="914780"/>
    <n v="0"/>
    <s v="Sueldo nómina personal de planta del IGAC Huila, mes octubre de 2020"/>
    <s v="3720"/>
    <s v="9520, 9620"/>
    <s v="-0"/>
    <s v="56220, 56320, 56420, 56520, 56620, 56720, 56820, 56920, 57020, 57120, 57220, 57320, 57420, 57520, 57620, 57720, 57820, 57920, 58020, 58120, 58220, 58320, 58420, 58520, 58620, 58720, 58820, 58920, 59020, 59120"/>
    <s v="295920720, 295920820, 295920920, 295921020, 295921120, 295921220, 295921320, 295921420, 295921520, 295921620, 295921720, 295921820, 295921920, 295922020, 295922120, 295922320, 295922420, 295922520, 295922620, 295922720, 295922820, 295922920, 295923020, 295923120, 295923220, 295923320, 295923420, 295942020, 295942120, 295942220"/>
    <s v="-0"/>
    <x v="0"/>
    <x v="14"/>
  </r>
  <r>
    <s v="3720"/>
    <s v="2020-10-23 00:00:00"/>
    <s v="2020-10-23 09:57:00"/>
    <s v="Gasto"/>
    <s v="Con Compromiso"/>
    <s v="012"/>
    <x v="10"/>
    <x v="8"/>
    <s v="SUELDO BÁSICO"/>
    <s v="Nación"/>
    <x v="0"/>
    <s v="CSF"/>
    <n v="49996840"/>
    <n v="0"/>
    <n v="49996840"/>
    <n v="0"/>
    <s v="Sueldo nómina personal de planta del IGAC Huila, mes octubre de 2020"/>
    <s v="3720"/>
    <s v="9520, 9620"/>
    <s v="-0"/>
    <s v="56220, 56320, 56420, 56520, 56620, 56720, 56820, 56920, 57020, 57120, 57220, 57320, 57420, 57520, 57620, 57720, 57820, 57920, 58020, 58120, 58220, 58320, 58420, 58520, 58620, 58720, 58820, 58920, 59020, 59120"/>
    <s v="295920720, 295920820, 295920920, 295921020, 295921120, 295921220, 295921320, 295921420, 295921520, 295921620, 295921720, 295921820, 295921920, 295922020, 295922120, 295922320, 295922420, 295922520, 295922620, 295922720, 295922820, 295922920, 295923020, 295923120, 295923220, 295923320, 295923420, 295942020, 295942120, 295942220"/>
    <s v="-0"/>
    <x v="0"/>
    <x v="14"/>
  </r>
  <r>
    <s v="3720"/>
    <s v="2020-10-23 00:00:00"/>
    <s v="2020-10-23 09:57:00"/>
    <s v="Gasto"/>
    <s v="Con Compromiso"/>
    <s v="012"/>
    <x v="10"/>
    <x v="4"/>
    <s v="PRIMA DE VACACIONES"/>
    <s v="Nación"/>
    <x v="0"/>
    <s v="CSF"/>
    <n v="1071534"/>
    <n v="0"/>
    <n v="1071534"/>
    <n v="0"/>
    <s v="Sueldo nómina personal de planta del IGAC Huila, mes octubre de 2020"/>
    <s v="3720"/>
    <s v="9520, 9620"/>
    <s v="-0"/>
    <s v="56220, 56320, 56420, 56520, 56620, 56720, 56820, 56920, 57020, 57120, 57220, 57320, 57420, 57520, 57620, 57720, 57820, 57920, 58020, 58120, 58220, 58320, 58420, 58520, 58620, 58720, 58820, 58920, 59020, 59120"/>
    <s v="295920720, 295920820, 295920920, 295921020, 295921120, 295921220, 295921320, 295921420, 295921520, 295921620, 295921720, 295921820, 295921920, 295922020, 295922120, 295922320, 295922420, 295922520, 295922620, 295922720, 295922820, 295922920, 295923020, 295923120, 295923220, 295923320, 295923420, 295942020, 295942120, 295942220"/>
    <s v="-0"/>
    <x v="0"/>
    <x v="14"/>
  </r>
  <r>
    <s v="3720"/>
    <s v="2020-10-23 00:00:00"/>
    <s v="2020-10-23 09:57:00"/>
    <s v="Gasto"/>
    <s v="Con Compromiso"/>
    <s v="012"/>
    <x v="10"/>
    <x v="10"/>
    <s v="SUELDO DE VACACIONES"/>
    <s v="Nación"/>
    <x v="0"/>
    <s v="CSF"/>
    <n v="1571583"/>
    <n v="0"/>
    <n v="1571583"/>
    <n v="0"/>
    <s v="Sueldo nómina personal de planta del IGAC Huila, mes octubre de 2020"/>
    <s v="3720"/>
    <s v="9520, 9620"/>
    <s v="-0"/>
    <s v="56220, 56320, 56420, 56520, 56620, 56720, 56820, 56920, 57020, 57120, 57220, 57320, 57420, 57520, 57620, 57720, 57820, 57920, 58020, 58120, 58220, 58320, 58420, 58520, 58620, 58720, 58820, 58920, 59020, 59120"/>
    <s v="295920720, 295920820, 295920920, 295921020, 295921120, 295921220, 295921320, 295921420, 295921520, 295921620, 295921720, 295921820, 295921920, 295922020, 295922120, 295922320, 295922420, 295922520, 295922620, 295922720, 295922820, 295922920, 295923020, 295923120, 295923220, 295923320, 295923420, 295942020, 295942120, 295942220"/>
    <s v="-0"/>
    <x v="0"/>
    <x v="14"/>
  </r>
  <r>
    <s v="3720"/>
    <s v="2020-10-23 00:00:00"/>
    <s v="2020-10-23 09:57:00"/>
    <s v="Gasto"/>
    <s v="Con Compromiso"/>
    <s v="012"/>
    <x v="10"/>
    <x v="7"/>
    <s v="BONIFICACIÓN ESPECIAL DE RECREACIÓN"/>
    <s v="Nación"/>
    <x v="0"/>
    <s v="CSF"/>
    <n v="116150"/>
    <n v="0"/>
    <n v="116150"/>
    <n v="0"/>
    <s v="Sueldo nómina personal de planta del IGAC Huila, mes octubre de 2020"/>
    <s v="3720"/>
    <s v="9520, 9620"/>
    <s v="-0"/>
    <s v="56220, 56320, 56420, 56520, 56620, 56720, 56820, 56920, 57020, 57120, 57220, 57320, 57420, 57520, 57620, 57720, 57820, 57920, 58020, 58120, 58220, 58320, 58420, 58520, 58620, 58720, 58820, 58920, 59020, 59120"/>
    <s v="295920720, 295920820, 295920920, 295921020, 295921120, 295921220, 295921320, 295921420, 295921520, 295921620, 295921720, 295921820, 295921920, 295922020, 295922120, 295922320, 295922420, 295922520, 295922620, 295922720, 295922820, 295922920, 295923020, 295923120, 295923220, 295923320, 295923420, 295942020, 295942120, 295942220"/>
    <s v="-0"/>
    <x v="0"/>
    <x v="14"/>
  </r>
  <r>
    <s v="3720"/>
    <s v="2020-10-23 00:00:00"/>
    <s v="2020-10-23 09:57:00"/>
    <s v="Gasto"/>
    <s v="Con Compromiso"/>
    <s v="012"/>
    <x v="10"/>
    <x v="5"/>
    <s v="PRIMA TÉCNICA NO SALARIAL"/>
    <s v="Nación"/>
    <x v="0"/>
    <s v="CSF"/>
    <n v="2354967"/>
    <n v="0"/>
    <n v="2354967"/>
    <n v="0"/>
    <s v="Sueldo nómina personal de planta del IGAC Huila, mes octubre de 2020"/>
    <s v="3720"/>
    <s v="9520, 9620"/>
    <s v="-0"/>
    <s v="56220, 56320, 56420, 56520, 56620, 56720, 56820, 56920, 57020, 57120, 57220, 57320, 57420, 57520, 57620, 57720, 57820, 57920, 58020, 58120, 58220, 58320, 58420, 58520, 58620, 58720, 58820, 58920, 59020, 59120"/>
    <s v="295920720, 295920820, 295920920, 295921020, 295921120, 295921220, 295921320, 295921420, 295921520, 295921620, 295921720, 295921820, 295921920, 295922020, 295922120, 295922320, 295922420, 295922520, 295922620, 295922720, 295922820, 295922920, 295923020, 295923120, 295923220, 295923320, 295923420, 295942020, 295942120, 295942220"/>
    <s v="-0"/>
    <x v="0"/>
    <x v="14"/>
  </r>
  <r>
    <s v="3820"/>
    <s v="2020-10-23 00:00:00"/>
    <s v="2020-10-23 12:05:00"/>
    <s v="Gasto"/>
    <s v="Con Compromiso"/>
    <s v="012"/>
    <x v="10"/>
    <x v="13"/>
    <s v="SALUD"/>
    <s v="Nación"/>
    <x v="0"/>
    <s v="CSF"/>
    <n v="4640200"/>
    <n v="0"/>
    <n v="4640200"/>
    <n v="0"/>
    <s v="Aportes a seguridad social sobre nómina del mes de octubre del año 2020 de la DT Huila."/>
    <s v="3820"/>
    <s v="9720"/>
    <s v="-0"/>
    <s v="59420, 59520, 59620, 59720, 59820, 59920, 60020, 60120, 60220, 60320, 60420, 60520"/>
    <s v="301974420, 301974520, 301974720, 301974820, 301974920, 301975020, 301975220, 301975320, 301975420, 301975520, 301975620, 301975720"/>
    <s v="-0"/>
    <x v="0"/>
    <x v="14"/>
  </r>
  <r>
    <s v="3820"/>
    <s v="2020-10-23 00:00:00"/>
    <s v="2020-10-23 12:05:00"/>
    <s v="Gasto"/>
    <s v="Con Compromiso"/>
    <s v="012"/>
    <x v="10"/>
    <x v="16"/>
    <s v="CAJAS DE COMPENSACIÓN FAMILIAR"/>
    <s v="Nación"/>
    <x v="0"/>
    <s v="CSF"/>
    <n v="2268300"/>
    <n v="0"/>
    <n v="2268300"/>
    <n v="0"/>
    <s v="Aportes a seguridad social sobre nómina del mes de octubre del año 2020 de la DT Huila."/>
    <s v="3820"/>
    <s v="9720"/>
    <s v="-0"/>
    <s v="59420, 59520, 59620, 59720, 59820, 59920, 60020, 60120, 60220, 60320, 60420, 60520"/>
    <s v="301974420, 301974520, 301974720, 301974820, 301974920, 301975020, 301975220, 301975320, 301975420, 301975520, 301975620, 301975720"/>
    <s v="-0"/>
    <x v="0"/>
    <x v="14"/>
  </r>
  <r>
    <s v="3820"/>
    <s v="2020-10-23 00:00:00"/>
    <s v="2020-10-23 12:05:00"/>
    <s v="Gasto"/>
    <s v="Con Compromiso"/>
    <s v="012"/>
    <x v="10"/>
    <x v="12"/>
    <s v="APORTES AL SENA"/>
    <s v="Nación"/>
    <x v="0"/>
    <s v="CSF"/>
    <n v="1134600"/>
    <n v="0"/>
    <n v="1134600"/>
    <n v="0"/>
    <s v="Aportes a seguridad social sobre nómina del mes de octubre del año 2020 de la DT Huila."/>
    <s v="3820"/>
    <s v="9720"/>
    <s v="-0"/>
    <s v="59420, 59520, 59620, 59720, 59820, 59920, 60020, 60120, 60220, 60320, 60420, 60520"/>
    <s v="301974420, 301974520, 301974720, 301974820, 301974920, 301975020, 301975220, 301975320, 301975420, 301975520, 301975620, 301975720"/>
    <s v="-0"/>
    <x v="0"/>
    <x v="14"/>
  </r>
  <r>
    <s v="3820"/>
    <s v="2020-10-23 00:00:00"/>
    <s v="2020-10-23 12:05:00"/>
    <s v="Gasto"/>
    <s v="Con Compromiso"/>
    <s v="012"/>
    <x v="10"/>
    <x v="15"/>
    <s v="APORTES GENERALES AL SISTEMA DE RIESGOS LABORALES"/>
    <s v="Nación"/>
    <x v="0"/>
    <s v="CSF"/>
    <n v="693400"/>
    <n v="0"/>
    <n v="693400"/>
    <n v="0"/>
    <s v="Aportes a seguridad social sobre nómina del mes de octubre del año 2020 de la DT Huila."/>
    <s v="3820"/>
    <s v="9720"/>
    <s v="-0"/>
    <s v="59420, 59520, 59620, 59720, 59820, 59920, 60020, 60120, 60220, 60320, 60420, 60520"/>
    <s v="301974420, 301974520, 301974720, 301974820, 301974920, 301975020, 301975220, 301975320, 301975420, 301975520, 301975620, 301975720"/>
    <s v="-0"/>
    <x v="0"/>
    <x v="14"/>
  </r>
  <r>
    <s v="3820"/>
    <s v="2020-10-23 00:00:00"/>
    <s v="2020-10-23 12:05:00"/>
    <s v="Gasto"/>
    <s v="Con Compromiso"/>
    <s v="012"/>
    <x v="10"/>
    <x v="14"/>
    <s v="APORTES AL ICBF"/>
    <s v="Nación"/>
    <x v="0"/>
    <s v="CSF"/>
    <n v="1701700"/>
    <n v="0"/>
    <n v="1701700"/>
    <n v="0"/>
    <s v="Aportes a seguridad social sobre nómina del mes de octubre del año 2020 de la DT Huila."/>
    <s v="3820"/>
    <s v="9720"/>
    <s v="-0"/>
    <s v="59420, 59520, 59620, 59720, 59820, 59920, 60020, 60120, 60220, 60320, 60420, 60520"/>
    <s v="301974420, 301974520, 301974720, 301974820, 301974920, 301975020, 301975220, 301975320, 301975420, 301975520, 301975620, 301975720"/>
    <s v="-0"/>
    <x v="0"/>
    <x v="14"/>
  </r>
  <r>
    <s v="3820"/>
    <s v="2020-10-23 00:00:00"/>
    <s v="2020-10-23 12:05:00"/>
    <s v="Gasto"/>
    <s v="Con Compromiso"/>
    <s v="012"/>
    <x v="10"/>
    <x v="11"/>
    <s v="PENSIONES"/>
    <s v="Nación"/>
    <x v="0"/>
    <s v="CSF"/>
    <n v="6550300"/>
    <n v="0"/>
    <n v="6550300"/>
    <n v="0"/>
    <s v="Aportes a seguridad social sobre nómina del mes de octubre del año 2020 de la DT Huila."/>
    <s v="3820"/>
    <s v="9720"/>
    <s v="-0"/>
    <s v="59420, 59520, 59620, 59720, 59820, 59920, 60020, 60120, 60220, 60320, 60420, 60520"/>
    <s v="301974420, 301974520, 301974720, 301974820, 301974920, 301975020, 301975220, 301975320, 301975420, 301975520, 301975620, 301975720"/>
    <s v="-0"/>
    <x v="0"/>
    <x v="14"/>
  </r>
  <r>
    <s v="3920"/>
    <s v="2020-10-27 00:00:00"/>
    <s v="2020-10-27 11:43:00"/>
    <s v="Gasto"/>
    <s v="Anulado"/>
    <s v="0500"/>
    <x v="10"/>
    <x v="22"/>
    <s v="ADQUISICIÓN DE BIENES Y SERVICIOS - SERVICIO DE INFORMACIÓN CATASTRAL - ACTUALIZACIÓN  Y GESTIÓN CATASTRAL  NACIONAL"/>
    <s v="Propios"/>
    <x v="1"/>
    <s v="CSF"/>
    <n v="7232173"/>
    <n v="-7232173"/>
    <n v="0"/>
    <n v="0"/>
    <s v="Mantenimiento preventivo, correctivo y suministro e instalación de repuestos del vehículo de la Dirección Territorial Huila."/>
    <s v="4020"/>
    <s v="-0"/>
    <s v="-0"/>
    <s v="-0"/>
    <s v="-0"/>
    <s v="-0"/>
    <x v="1"/>
    <x v="1"/>
  </r>
  <r>
    <s v="4020"/>
    <s v="2020-10-27 00:00:00"/>
    <s v="2020-10-27 11:49:00"/>
    <s v="Gasto"/>
    <s v="Anulado"/>
    <s v="0500"/>
    <x v="10"/>
    <x v="22"/>
    <s v="ADQUISICIÓN DE BIENES Y SERVICIOS - SERVICIO DE INFORMACIÓN CATASTRAL - ACTUALIZACIÓN  Y GESTIÓN CATASTRAL  NACIONAL"/>
    <s v="Propios"/>
    <x v="1"/>
    <s v="CSF"/>
    <n v="7584300"/>
    <n v="-7584300"/>
    <n v="0"/>
    <n v="0"/>
    <s v="Prestación de servicios personales para realizar actividades de reconocimiento predial urbano y rural para trámites en los procesos catastrales con fines de titulación y entrega de productos según contrato No 866 de 2020 con el Ministerio de Vivienda"/>
    <s v="4220"/>
    <s v="-0"/>
    <s v="-0"/>
    <s v="-0"/>
    <s v="-0"/>
    <s v="-0"/>
    <x v="1"/>
    <x v="1"/>
  </r>
  <r>
    <s v="4120"/>
    <s v="2020-10-27 00:00:00"/>
    <s v="2020-10-27 11:56:00"/>
    <s v="Gasto"/>
    <s v="Anulado"/>
    <s v="0500"/>
    <x v="10"/>
    <x v="22"/>
    <s v="ADQUISICIÓN DE BIENES Y SERVICIOS - SERVICIO DE INFORMACIÓN CATASTRAL - ACTUALIZACIÓN  Y GESTIÓN CATASTRAL  NACIONAL"/>
    <s v="Propios"/>
    <x v="1"/>
    <s v="CSF"/>
    <n v="6484183"/>
    <n v="-6484183"/>
    <n v="0"/>
    <n v="0"/>
    <s v="Prestación de servicios personales para realizar actividades de digitalización y generación de productos de la información catastral con fines de titulación y entrega de productos según contrato No 866 de 2020 con el Ministerio de Vivienda Ciudad y T"/>
    <s v="4320"/>
    <s v="-0"/>
    <s v="-0"/>
    <s v="-0"/>
    <s v="-0"/>
    <s v="-0"/>
    <x v="1"/>
    <x v="1"/>
  </r>
  <r>
    <s v="4220"/>
    <s v="2020-10-27 00:00:00"/>
    <s v="2020-10-27 11:59:00"/>
    <s v="Gasto"/>
    <s v="Con Compromiso"/>
    <s v="0500"/>
    <x v="10"/>
    <x v="22"/>
    <s v="ADQUISICIÓN DE BIENES Y SERVICIOS - SERVICIO DE INFORMACIÓN CATASTRAL - ACTUALIZACIÓN  Y GESTIÓN CATASTRAL  NACIONAL"/>
    <s v="Propios"/>
    <x v="1"/>
    <s v="CSF"/>
    <n v="5092755"/>
    <n v="-1833392"/>
    <n v="3259363"/>
    <n v="0"/>
    <s v="Prestación de servicios de apoyo a la gestión desarrollada en procesos catastrales  con fines de titulación y entrega de productos según contrato No 866 de 2020 con el Ministerio de Vivienda Ciudad y Territorio de la Dirección Territorial Huila y su"/>
    <s v="4420"/>
    <s v="10420"/>
    <s v="18120"/>
    <s v="73020, 79720"/>
    <s v="377098820, 384939920"/>
    <s v="-0"/>
    <x v="1"/>
    <x v="1"/>
  </r>
  <r>
    <s v="4320"/>
    <s v="2020-10-27 00:00:00"/>
    <s v="2020-10-27 12:02:00"/>
    <s v="Gasto"/>
    <s v="Con Compromiso"/>
    <s v="0500"/>
    <x v="10"/>
    <x v="22"/>
    <s v="ADQUISICIÓN DE BIENES Y SERVICIOS - SERVICIO DE INFORMACIÓN CATASTRAL - ACTUALIZACIÓN  Y GESTIÓN CATASTRAL  NACIONAL"/>
    <s v="Propios"/>
    <x v="1"/>
    <s v="CSF"/>
    <n v="4129230"/>
    <n v="-935959"/>
    <n v="3193271"/>
    <n v="0"/>
    <s v="Prestación de servicios personales para realizar actividades de apoyo operativo en los procesos catastrales con fines de titulación y entrega de productos según contrato No 866 de 2020 en el Ministerio de Vivienda Ciudad y Territorio de la Dirección"/>
    <s v="4520"/>
    <s v="9820"/>
    <s v="17820"/>
    <s v="72520, 79420"/>
    <s v="361748620, 384928120"/>
    <s v="-0"/>
    <x v="1"/>
    <x v="1"/>
  </r>
  <r>
    <s v="4420"/>
    <s v="2020-10-28 00:00:00"/>
    <s v="2020-10-28 11:46:00"/>
    <s v="Gasto"/>
    <s v="Con Compromiso"/>
    <s v="0500"/>
    <x v="10"/>
    <x v="22"/>
    <s v="ADQUISICIÓN DE BIENES Y SERVICIOS - SERVICIO DE INFORMACIÓN CATASTRAL - ACTUALIZACIÓN  Y GESTIÓN CATASTRAL  NACIONAL"/>
    <s v="Propios"/>
    <x v="1"/>
    <s v="CSF"/>
    <n v="15520727"/>
    <n v="-4093715"/>
    <n v="11427012"/>
    <n v="0"/>
    <s v="Prestación de servicios personales para realizar actividades de reconocimiento predial urbano y rural para trámites en los procesos catastrales con fines de titulación y entrega de productos según contrato No 866 de 2020 con el Ministerio de Vivienda"/>
    <s v="4620"/>
    <s v="9920, 10020"/>
    <s v="16020, 17920"/>
    <s v="71120, 72620, 79820, 79920, 80120"/>
    <s v="352095120, 361849320, 384935220, 384948620"/>
    <s v="-0"/>
    <x v="1"/>
    <x v="1"/>
  </r>
  <r>
    <s v="4520"/>
    <s v="2020-11-05 00:00:00"/>
    <s v="2020-11-05 14:27:00"/>
    <s v="Gasto"/>
    <s v="Con Compromiso"/>
    <s v="0500"/>
    <x v="10"/>
    <x v="22"/>
    <s v="ADQUISICIÓN DE BIENES Y SERVICIOS - SERVICIO DE INFORMACIÓN CATASTRAL - ACTUALIZACIÓN  Y GESTIÓN CATASTRAL  NACIONAL"/>
    <s v="Propios"/>
    <x v="1"/>
    <s v="CSF"/>
    <n v="2967880"/>
    <n v="-493900"/>
    <n v="2473980"/>
    <n v="0"/>
    <s v="Viáticos y gastos de comisión al municipio de Palermo Huila, para cumplir con el contrato 866 de 2020, con el ministerio de vivienda."/>
    <s v="4720"/>
    <s v="10520, 10620, 10720, 10820, 10920, 11020"/>
    <s v="13720, 13920, 14020, 14120, 14220"/>
    <s v="62520, 62620, 62720, 62820, 62920"/>
    <s v="331069720, 331075420, 331079620, 331082020, 331125220"/>
    <s v="-0"/>
    <x v="1"/>
    <x v="1"/>
  </r>
  <r>
    <s v="4620"/>
    <s v="2020-11-11 00:00:00"/>
    <s v="2020-11-11 13:59:00"/>
    <s v="Gasto"/>
    <s v="Con Compromiso"/>
    <s v="0500"/>
    <x v="10"/>
    <x v="22"/>
    <s v="ADQUISICIÓN DE BIENES Y SERVICIOS - SERVICIO DE INFORMACIÓN CATASTRAL - ACTUALIZACIÓN  Y GESTIÓN CATASTRAL  NACIONAL"/>
    <s v="Propios"/>
    <x v="1"/>
    <s v="CSF"/>
    <n v="2752820"/>
    <n v="-110113"/>
    <n v="2642707"/>
    <n v="0"/>
    <s v="Prestación de servicios personales para realizar actividades de apoyo en los procesos catastrales con fines de titulación y entrega de productos según contrato No 866 de 2020 on el Ministerio de Vivienda Ciudad y Territorio de la Dirección Territoria"/>
    <s v="4820"/>
    <s v="10320"/>
    <s v="16120"/>
    <s v="72420, 79520"/>
    <s v="361742520, 384920120"/>
    <s v="-0"/>
    <x v="1"/>
    <x v="1"/>
  </r>
  <r>
    <s v="4720"/>
    <s v="2020-11-23 00:00:00"/>
    <s v="2020-11-23 18:21:00"/>
    <s v="Gasto"/>
    <s v="Con Compromiso"/>
    <s v="012"/>
    <x v="10"/>
    <x v="30"/>
    <s v="PRIMA DE NAVIDAD"/>
    <s v="Nación"/>
    <x v="0"/>
    <s v="CSF"/>
    <n v="72814264"/>
    <n v="0"/>
    <n v="72814264"/>
    <n v="0"/>
    <s v="Sueldo mes noviembre y prima de navidad para los funcionarios del IGAC DT Huila"/>
    <s v="4920"/>
    <s v="11120, 11220"/>
    <s v="-0"/>
    <s v="63020, 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335315420, 335315520, 335315620, 335315720, 335315820, 335315920, 335316020, 335316120, 335316220, 335316320, 335316420, 335316520, 335316620, 335316720, 335316820, 335316920, 335317020, 335317120, 335317220, 335317320, 335317420, 335317520, 335317620, 335317720, 335317820, 335317920, 335318020, 335333020, 335333120, 335333220, 335333320, 335333420, 335333520, 335333620, 335333720, 335333820, 335333920, 335334020, 335334120, 335334220, 335334320, 335334420, 335334520, 335334620, 335334720, 335334820, 335334920, 335335020, 335335120, 335335220, 335335320, 335335420, 335335520, 335335620"/>
    <s v="-0"/>
    <x v="0"/>
    <x v="14"/>
  </r>
  <r>
    <s v="4720"/>
    <s v="2020-11-23 00:00:00"/>
    <s v="2020-11-23 18:21:00"/>
    <s v="Gasto"/>
    <s v="Con Compromiso"/>
    <s v="012"/>
    <x v="10"/>
    <x v="9"/>
    <s v="BONIFICACIÓN POR SERVICIOS PRESTADOS"/>
    <s v="Nación"/>
    <x v="0"/>
    <s v="CSF"/>
    <n v="682420"/>
    <n v="0"/>
    <n v="682420"/>
    <n v="0"/>
    <s v="Sueldo mes noviembre y prima de navidad para los funcionarios del IGAC DT Huila"/>
    <s v="4920"/>
    <s v="11120, 11220"/>
    <s v="-0"/>
    <s v="63020, 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335315420, 335315520, 335315620, 335315720, 335315820, 335315920, 335316020, 335316120, 335316220, 335316320, 335316420, 335316520, 335316620, 335316720, 335316820, 335316920, 335317020, 335317120, 335317220, 335317320, 335317420, 335317520, 335317620, 335317720, 335317820, 335317920, 335318020, 335333020, 335333120, 335333220, 335333320, 335333420, 335333520, 335333620, 335333720, 335333820, 335333920, 335334020, 335334120, 335334220, 335334320, 335334420, 335334520, 335334620, 335334720, 335334820, 335334920, 335335020, 335335120, 335335220, 335335320, 335335420, 335335520, 335335620"/>
    <s v="-0"/>
    <x v="0"/>
    <x v="14"/>
  </r>
  <r>
    <s v="4720"/>
    <s v="2020-11-23 00:00:00"/>
    <s v="2020-11-23 18:21:00"/>
    <s v="Gasto"/>
    <s v="Con Compromiso"/>
    <s v="012"/>
    <x v="10"/>
    <x v="6"/>
    <s v="SUBSIDIO DE ALIMENTACIÓN"/>
    <s v="Nación"/>
    <x v="0"/>
    <s v="CSF"/>
    <n v="905542"/>
    <n v="0"/>
    <n v="905542"/>
    <n v="0"/>
    <s v="Sueldo mes noviembre y prima de navidad para los funcionarios del IGAC DT Huila"/>
    <s v="4920"/>
    <s v="11120, 11220"/>
    <s v="-0"/>
    <s v="63020, 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335315420, 335315520, 335315620, 335315720, 335315820, 335315920, 335316020, 335316120, 335316220, 335316320, 335316420, 335316520, 335316620, 335316720, 335316820, 335316920, 335317020, 335317120, 335317220, 335317320, 335317420, 335317520, 335317620, 335317720, 335317820, 335317920, 335318020, 335333020, 335333120, 335333220, 335333320, 335333420, 335333520, 335333620, 335333720, 335333820, 335333920, 335334020, 335334120, 335334220, 335334320, 335334420, 335334520, 335334620, 335334720, 335334820, 335334920, 335335020, 335335120, 335335220, 335335320, 335335420, 335335520, 335335620"/>
    <s v="-0"/>
    <x v="0"/>
    <x v="14"/>
  </r>
  <r>
    <s v="4720"/>
    <s v="2020-11-23 00:00:00"/>
    <s v="2020-11-23 18:21:00"/>
    <s v="Gasto"/>
    <s v="Con Compromiso"/>
    <s v="012"/>
    <x v="10"/>
    <x v="28"/>
    <s v="AUXILIO DE CONECTIVIDAD DIGITAL"/>
    <s v="Nación"/>
    <x v="0"/>
    <s v="CSF"/>
    <n v="1203392"/>
    <n v="0"/>
    <n v="1203392"/>
    <n v="0"/>
    <s v="Sueldo mes noviembre y prima de navidad para los funcionarios del IGAC DT Huila"/>
    <s v="4920"/>
    <s v="11120, 11220"/>
    <s v="-0"/>
    <s v="63020, 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335315420, 335315520, 335315620, 335315720, 335315820, 335315920, 335316020, 335316120, 335316220, 335316320, 335316420, 335316520, 335316620, 335316720, 335316820, 335316920, 335317020, 335317120, 335317220, 335317320, 335317420, 335317520, 335317620, 335317720, 335317820, 335317920, 335318020, 335333020, 335333120, 335333220, 335333320, 335333420, 335333520, 335333620, 335333720, 335333820, 335333920, 335334020, 335334120, 335334220, 335334320, 335334420, 335334520, 335334620, 335334720, 335334820, 335334920, 335335020, 335335120, 335335220, 335335320, 335335420, 335335520, 335335620"/>
    <s v="-0"/>
    <x v="0"/>
    <x v="14"/>
  </r>
  <r>
    <s v="4720"/>
    <s v="2020-11-23 00:00:00"/>
    <s v="2020-11-23 18:21:00"/>
    <s v="Gasto"/>
    <s v="Con Compromiso"/>
    <s v="012"/>
    <x v="10"/>
    <x v="4"/>
    <s v="PRIMA DE VACACIONES"/>
    <s v="Nación"/>
    <x v="0"/>
    <s v="CSF"/>
    <n v="8770795"/>
    <n v="0"/>
    <n v="8770795"/>
    <n v="0"/>
    <s v="Sueldo mes noviembre y prima de navidad para los funcionarios del IGAC DT Huila"/>
    <s v="4920"/>
    <s v="11120, 11220"/>
    <s v="-0"/>
    <s v="63020, 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335315420, 335315520, 335315620, 335315720, 335315820, 335315920, 335316020, 335316120, 335316220, 335316320, 335316420, 335316520, 335316620, 335316720, 335316820, 335316920, 335317020, 335317120, 335317220, 335317320, 335317420, 335317520, 335317620, 335317720, 335317820, 335317920, 335318020, 335333020, 335333120, 335333220, 335333320, 335333420, 335333520, 335333620, 335333720, 335333820, 335333920, 335334020, 335334120, 335334220, 335334320, 335334420, 335334520, 335334620, 335334720, 335334820, 335334920, 335335020, 335335120, 335335220, 335335320, 335335420, 335335520, 335335620"/>
    <s v="-0"/>
    <x v="0"/>
    <x v="14"/>
  </r>
  <r>
    <s v="4720"/>
    <s v="2020-11-23 00:00:00"/>
    <s v="2020-11-23 18:21:00"/>
    <s v="Gasto"/>
    <s v="Con Compromiso"/>
    <s v="012"/>
    <x v="10"/>
    <x v="10"/>
    <s v="SUELDO DE VACACIONES"/>
    <s v="Nación"/>
    <x v="0"/>
    <s v="CSF"/>
    <n v="11883790"/>
    <n v="0"/>
    <n v="11883790"/>
    <n v="0"/>
    <s v="Sueldo mes noviembre y prima de navidad para los funcionarios del IGAC DT Huila"/>
    <s v="4920"/>
    <s v="11120, 11220"/>
    <s v="-0"/>
    <s v="63020, 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335315420, 335315520, 335315620, 335315720, 335315820, 335315920, 335316020, 335316120, 335316220, 335316320, 335316420, 335316520, 335316620, 335316720, 335316820, 335316920, 335317020, 335317120, 335317220, 335317320, 335317420, 335317520, 335317620, 335317720, 335317820, 335317920, 335318020, 335333020, 335333120, 335333220, 335333320, 335333420, 335333520, 335333620, 335333720, 335333820, 335333920, 335334020, 335334120, 335334220, 335334320, 335334420, 335334520, 335334620, 335334720, 335334820, 335334920, 335335020, 335335120, 335335220, 335335320, 335335420, 335335520, 335335620"/>
    <s v="-0"/>
    <x v="0"/>
    <x v="14"/>
  </r>
  <r>
    <s v="4720"/>
    <s v="2020-11-23 00:00:00"/>
    <s v="2020-11-23 18:21:00"/>
    <s v="Gasto"/>
    <s v="Con Compromiso"/>
    <s v="012"/>
    <x v="10"/>
    <x v="7"/>
    <s v="BONIFICACIÓN ESPECIAL DE RECREACIÓN"/>
    <s v="Nación"/>
    <x v="0"/>
    <s v="CSF"/>
    <n v="818814"/>
    <n v="0"/>
    <n v="818814"/>
    <n v="0"/>
    <s v="Sueldo mes noviembre y prima de navidad para los funcionarios del IGAC DT Huila"/>
    <s v="4920"/>
    <s v="11120, 11220"/>
    <s v="-0"/>
    <s v="63020, 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335315420, 335315520, 335315620, 335315720, 335315820, 335315920, 335316020, 335316120, 335316220, 335316320, 335316420, 335316520, 335316620, 335316720, 335316820, 335316920, 335317020, 335317120, 335317220, 335317320, 335317420, 335317520, 335317620, 335317720, 335317820, 335317920, 335318020, 335333020, 335333120, 335333220, 335333320, 335333420, 335333520, 335333620, 335333720, 335333820, 335333920, 335334020, 335334120, 335334220, 335334320, 335334420, 335334520, 335334620, 335334720, 335334820, 335334920, 335335020, 335335120, 335335220, 335335320, 335335420, 335335520, 335335620"/>
    <s v="-0"/>
    <x v="0"/>
    <x v="14"/>
  </r>
  <r>
    <s v="4720"/>
    <s v="2020-11-23 00:00:00"/>
    <s v="2020-11-23 18:21:00"/>
    <s v="Gasto"/>
    <s v="Con Compromiso"/>
    <s v="012"/>
    <x v="10"/>
    <x v="21"/>
    <s v="INCAPACIDADES (NO DE PENSIONES)"/>
    <s v="Nación"/>
    <x v="0"/>
    <s v="CSF"/>
    <n v="1829561"/>
    <n v="0"/>
    <n v="1829561"/>
    <n v="0"/>
    <s v="Sueldo mes noviembre y prima de navidad para los funcionarios del IGAC DT Huila"/>
    <s v="4920"/>
    <s v="11120, 11220"/>
    <s v="-0"/>
    <s v="63020, 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335315420, 335315520, 335315620, 335315720, 335315820, 335315920, 335316020, 335316120, 335316220, 335316320, 335316420, 335316520, 335316620, 335316720, 335316820, 335316920, 335317020, 335317120, 335317220, 335317320, 335317420, 335317520, 335317620, 335317720, 335317820, 335317920, 335318020, 335333020, 335333120, 335333220, 335333320, 335333420, 335333520, 335333620, 335333720, 335333820, 335333920, 335334020, 335334120, 335334220, 335334320, 335334420, 335334520, 335334620, 335334720, 335334820, 335334920, 335335020, 335335120, 335335220, 335335320, 335335420, 335335520, 335335620"/>
    <s v="-0"/>
    <x v="0"/>
    <x v="14"/>
  </r>
  <r>
    <s v="4720"/>
    <s v="2020-11-23 00:00:00"/>
    <s v="2020-11-23 18:21:00"/>
    <s v="Gasto"/>
    <s v="Con Compromiso"/>
    <s v="012"/>
    <x v="10"/>
    <x v="5"/>
    <s v="PRIMA TÉCNICA NO SALARIAL"/>
    <s v="Nación"/>
    <x v="0"/>
    <s v="CSF"/>
    <n v="2354967"/>
    <n v="0"/>
    <n v="2354967"/>
    <n v="0"/>
    <s v="Sueldo mes noviembre y prima de navidad para los funcionarios del IGAC DT Huila"/>
    <s v="4920"/>
    <s v="11120, 11220"/>
    <s v="-0"/>
    <s v="63020, 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335315420, 335315520, 335315620, 335315720, 335315820, 335315920, 335316020, 335316120, 335316220, 335316320, 335316420, 335316520, 335316620, 335316720, 335316820, 335316920, 335317020, 335317120, 335317220, 335317320, 335317420, 335317520, 335317620, 335317720, 335317820, 335317920, 335318020, 335333020, 335333120, 335333220, 335333320, 335333420, 335333520, 335333620, 335333720, 335333820, 335333920, 335334020, 335334120, 335334220, 335334320, 335334420, 335334520, 335334620, 335334720, 335334820, 335334920, 335335020, 335335120, 335335220, 335335320, 335335420, 335335520, 335335620"/>
    <s v="-0"/>
    <x v="0"/>
    <x v="14"/>
  </r>
  <r>
    <s v="4720"/>
    <s v="2020-11-23 00:00:00"/>
    <s v="2020-11-23 18:21:00"/>
    <s v="Gasto"/>
    <s v="Con Compromiso"/>
    <s v="012"/>
    <x v="10"/>
    <x v="8"/>
    <s v="SUELDO BÁSICO"/>
    <s v="Nación"/>
    <x v="0"/>
    <s v="CSF"/>
    <n v="50110238"/>
    <n v="0"/>
    <n v="50110238"/>
    <n v="0"/>
    <s v="Sueldo mes noviembre y prima de navidad para los funcionarios del IGAC DT Huila"/>
    <s v="4920"/>
    <s v="11120, 11220"/>
    <s v="-0"/>
    <s v="63020, 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335315420, 335315520, 335315620, 335315720, 335315820, 335315920, 335316020, 335316120, 335316220, 335316320, 335316420, 335316520, 335316620, 335316720, 335316820, 335316920, 335317020, 335317120, 335317220, 335317320, 335317420, 335317520, 335317620, 335317720, 335317820, 335317920, 335318020, 335333020, 335333120, 335333220, 335333320, 335333420, 335333520, 335333620, 335333720, 335333820, 335333920, 335334020, 335334120, 335334220, 335334320, 335334420, 335334520, 335334620, 335334720, 335334820, 335334920, 335335020, 335335120, 335335220, 335335320, 335335420, 335335520, 335335620"/>
    <s v="-0"/>
    <x v="0"/>
    <x v="14"/>
  </r>
  <r>
    <s v="4820"/>
    <s v="2020-11-25 00:00:00"/>
    <s v="2020-11-25 16:38:00"/>
    <s v="Gasto"/>
    <s v="Con Compromiso"/>
    <s v="012"/>
    <x v="10"/>
    <x v="15"/>
    <s v="APORTES GENERALES AL SISTEMA DE RIESGOS LABORALES"/>
    <s v="Nación"/>
    <x v="0"/>
    <s v="CSF"/>
    <n v="664100"/>
    <n v="0"/>
    <n v="664100"/>
    <n v="0"/>
    <s v="Aportes patronales de ley sobre nomina de noviembre de 2020 del IGAC Huila."/>
    <s v="5020"/>
    <s v="11420"/>
    <s v="-0"/>
    <s v="68520, 68620, 68720, 68820, 68920, 69020, 69120, 69220, 69320, 69420, 69520, 69620"/>
    <s v="339740020, 339740120, 339740220, 339740320, 339740420, 339740520, 339740620, 339740720, 339740920, 339741020, 339741120, 339741220"/>
    <s v="-0"/>
    <x v="0"/>
    <x v="14"/>
  </r>
  <r>
    <s v="4820"/>
    <s v="2020-11-25 00:00:00"/>
    <s v="2020-11-25 16:38:00"/>
    <s v="Gasto"/>
    <s v="Con Compromiso"/>
    <s v="012"/>
    <x v="10"/>
    <x v="14"/>
    <s v="APORTES AL ICBF"/>
    <s v="Nación"/>
    <x v="0"/>
    <s v="CSF"/>
    <n v="2241700"/>
    <n v="0"/>
    <n v="2241700"/>
    <n v="0"/>
    <s v="Aportes patronales de ley sobre nomina de noviembre de 2020 del IGAC Huila."/>
    <s v="5020"/>
    <s v="11420"/>
    <s v="-0"/>
    <s v="68520, 68620, 68720, 68820, 68920, 69020, 69120, 69220, 69320, 69420, 69520, 69620"/>
    <s v="339740020, 339740120, 339740220, 339740320, 339740420, 339740520, 339740620, 339740720, 339740920, 339741020, 339741120, 339741220"/>
    <s v="-0"/>
    <x v="0"/>
    <x v="14"/>
  </r>
  <r>
    <s v="4820"/>
    <s v="2020-11-25 00:00:00"/>
    <s v="2020-11-25 16:38:00"/>
    <s v="Gasto"/>
    <s v="Con Compromiso"/>
    <s v="012"/>
    <x v="10"/>
    <x v="11"/>
    <s v="PENSIONES"/>
    <s v="Nación"/>
    <x v="0"/>
    <s v="CSF"/>
    <n v="6537400"/>
    <n v="0"/>
    <n v="6537400"/>
    <n v="0"/>
    <s v="Aportes patronales de ley sobre nomina de noviembre de 2020 del IGAC Huila."/>
    <s v="5020"/>
    <s v="11420"/>
    <s v="-0"/>
    <s v="68520, 68620, 68720, 68820, 68920, 69020, 69120, 69220, 69320, 69420, 69520, 69620"/>
    <s v="339740020, 339740120, 339740220, 339740320, 339740420, 339740520, 339740620, 339740720, 339740920, 339741020, 339741120, 339741220"/>
    <s v="-0"/>
    <x v="0"/>
    <x v="14"/>
  </r>
  <r>
    <s v="4820"/>
    <s v="2020-11-25 00:00:00"/>
    <s v="2020-11-25 16:38:00"/>
    <s v="Gasto"/>
    <s v="Con Compromiso"/>
    <s v="012"/>
    <x v="10"/>
    <x v="16"/>
    <s v="CAJAS DE COMPENSACIÓN FAMILIAR"/>
    <s v="Nación"/>
    <x v="0"/>
    <s v="CSF"/>
    <n v="2988600"/>
    <n v="0"/>
    <n v="2988600"/>
    <n v="0"/>
    <s v="Aportes patronales de ley sobre nomina de noviembre de 2020 del IGAC Huila."/>
    <s v="5020"/>
    <s v="11420"/>
    <s v="-0"/>
    <s v="68520, 68620, 68720, 68820, 68920, 69020, 69120, 69220, 69320, 69420, 69520, 69620"/>
    <s v="339740020, 339740120, 339740220, 339740320, 339740420, 339740520, 339740620, 339740720, 339740920, 339741020, 339741120, 339741220"/>
    <s v="-0"/>
    <x v="0"/>
    <x v="14"/>
  </r>
  <r>
    <s v="4820"/>
    <s v="2020-11-25 00:00:00"/>
    <s v="2020-11-25 16:38:00"/>
    <s v="Gasto"/>
    <s v="Con Compromiso"/>
    <s v="012"/>
    <x v="10"/>
    <x v="13"/>
    <s v="SALUD"/>
    <s v="Nación"/>
    <x v="0"/>
    <s v="CSF"/>
    <n v="4631000"/>
    <n v="0"/>
    <n v="4631000"/>
    <n v="0"/>
    <s v="Aportes patronales de ley sobre nomina de noviembre de 2020 del IGAC Huila."/>
    <s v="5020"/>
    <s v="11420"/>
    <s v="-0"/>
    <s v="68520, 68620, 68720, 68820, 68920, 69020, 69120, 69220, 69320, 69420, 69520, 69620"/>
    <s v="339740020, 339740120, 339740220, 339740320, 339740420, 339740520, 339740620, 339740720, 339740920, 339741020, 339741120, 339741220"/>
    <s v="-0"/>
    <x v="0"/>
    <x v="14"/>
  </r>
  <r>
    <s v="4820"/>
    <s v="2020-11-25 00:00:00"/>
    <s v="2020-11-25 16:38:00"/>
    <s v="Gasto"/>
    <s v="Con Compromiso"/>
    <s v="012"/>
    <x v="10"/>
    <x v="12"/>
    <s v="APORTES AL SENA"/>
    <s v="Nación"/>
    <x v="0"/>
    <s v="CSF"/>
    <n v="1495000"/>
    <n v="0"/>
    <n v="1495000"/>
    <n v="0"/>
    <s v="Aportes patronales de ley sobre nomina de noviembre de 2020 del IGAC Huila."/>
    <s v="5020"/>
    <s v="11420"/>
    <s v="-0"/>
    <s v="68520, 68620, 68720, 68820, 68920, 69020, 69120, 69220, 69320, 69420, 69520, 69620"/>
    <s v="339740020, 339740120, 339740220, 339740320, 339740420, 339740520, 339740620, 339740720, 339740920, 339741020, 339741120, 339741220"/>
    <s v="-0"/>
    <x v="0"/>
    <x v="14"/>
  </r>
  <r>
    <s v="4920"/>
    <s v="2020-12-14 00:00:00"/>
    <s v="2020-12-14 09:29:00"/>
    <s v="Gasto"/>
    <s v="Generado"/>
    <s v="0500"/>
    <x v="10"/>
    <x v="22"/>
    <s v="ADQUISICIÓN DE BIENES Y SERVICIOS - SERVICIO DE INFORMACIÓN CATASTRAL - ACTUALIZACIÓN  Y GESTIÓN CATASTRAL  NACIONAL"/>
    <s v="Nación"/>
    <x v="2"/>
    <s v="CSF"/>
    <n v="4129230"/>
    <n v="-4129230"/>
    <n v="0"/>
    <n v="0"/>
    <s v="Prestación de servicios personales para realizar actividades de apoyo operativo en los procesos catastrales en la Dirección territorial Huila y su UOC:"/>
    <s v="5120"/>
    <s v="-0"/>
    <s v="-0"/>
    <s v="-0"/>
    <s v="-0"/>
    <s v="-0"/>
    <x v="1"/>
    <x v="1"/>
  </r>
  <r>
    <s v="5020"/>
    <s v="2020-12-21 00:00:00"/>
    <s v="2020-12-21 10:53:00"/>
    <s v="Gasto"/>
    <s v="Con Compromiso"/>
    <s v="012"/>
    <x v="10"/>
    <x v="8"/>
    <s v="SUELDO BÁSICO"/>
    <s v="Nación"/>
    <x v="0"/>
    <s v="CSF"/>
    <n v="49126313"/>
    <n v="0"/>
    <n v="49126313"/>
    <n v="0"/>
    <s v="Nómina personal de planta del IGAC Huila, mes diciembre del año 2020."/>
    <s v="5320"/>
    <s v="12720, 12820"/>
    <s v="-0"/>
    <s v="73220, 73320, 73420, 73520, 73620, 73720, 74020, 74120, 74220, 74320, 74420, 74520, 74620, 74720, 74820, 74920, 75020, 75120, 75220, 75320, 75420, 75520, 75620, 75720, 75820, 75920, 76020, 76120, 76220, 76320, 76420, 76520, 76620"/>
    <s v="376819820, 376819920, 376820020, 376820120, 376820220, 376820320, 378009220, 378009320, 378009520, 378009620, 378009720, 378009820, 378009920, 378010020, 378010120, 378010220, 378010320, 378010420, 378010620, 378010720, 378010820, 378010920, 378011020, 378011120, 378011220, 378011320, 378011420, 378011620, 378011720, 378011820, 378011920, 378012020, 378012220"/>
    <s v="-0"/>
    <x v="0"/>
    <x v="14"/>
  </r>
  <r>
    <s v="5020"/>
    <s v="2020-12-21 00:00:00"/>
    <s v="2020-12-21 10:53:00"/>
    <s v="Gasto"/>
    <s v="Con Compromiso"/>
    <s v="012"/>
    <x v="10"/>
    <x v="28"/>
    <s v="AUXILIO DE CONECTIVIDAD DIGITAL"/>
    <s v="Nación"/>
    <x v="0"/>
    <s v="CSF"/>
    <n v="1179393"/>
    <n v="0"/>
    <n v="1179393"/>
    <n v="0"/>
    <s v="Nómina personal de planta del IGAC Huila, mes diciembre del año 2020."/>
    <s v="5320"/>
    <s v="12720, 12820"/>
    <s v="-0"/>
    <s v="73220, 73320, 73420, 73520, 73620, 73720, 74020, 74120, 74220, 74320, 74420, 74520, 74620, 74720, 74820, 74920, 75020, 75120, 75220, 75320, 75420, 75520, 75620, 75720, 75820, 75920, 76020, 76120, 76220, 76320, 76420, 76520, 76620"/>
    <s v="376819820, 376819920, 376820020, 376820120, 376820220, 376820320, 378009220, 378009320, 378009520, 378009620, 378009720, 378009820, 378009920, 378010020, 378010120, 378010220, 378010320, 378010420, 378010620, 378010720, 378010820, 378010920, 378011020, 378011120, 378011220, 378011320, 378011420, 378011620, 378011720, 378011820, 378011920, 378012020, 378012220"/>
    <s v="-0"/>
    <x v="0"/>
    <x v="14"/>
  </r>
  <r>
    <s v="5020"/>
    <s v="2020-12-21 00:00:00"/>
    <s v="2020-12-21 10:53:00"/>
    <s v="Gasto"/>
    <s v="Con Compromiso"/>
    <s v="012"/>
    <x v="10"/>
    <x v="7"/>
    <s v="BONIFICACIÓN ESPECIAL DE RECREACIÓN"/>
    <s v="Nación"/>
    <x v="0"/>
    <s v="CSF"/>
    <n v="647938"/>
    <n v="0"/>
    <n v="647938"/>
    <n v="0"/>
    <s v="Nómina personal de planta del IGAC Huila, mes diciembre del año 2020."/>
    <s v="5320"/>
    <s v="12720, 12820"/>
    <s v="-0"/>
    <s v="73220, 73320, 73420, 73520, 73620, 73720, 74020, 74120, 74220, 74320, 74420, 74520, 74620, 74720, 74820, 74920, 75020, 75120, 75220, 75320, 75420, 75520, 75620, 75720, 75820, 75920, 76020, 76120, 76220, 76320, 76420, 76520, 76620"/>
    <s v="376819820, 376819920, 376820020, 376820120, 376820220, 376820320, 378009220, 378009320, 378009520, 378009620, 378009720, 378009820, 378009920, 378010020, 378010120, 378010220, 378010320, 378010420, 378010620, 378010720, 378010820, 378010920, 378011020, 378011120, 378011220, 378011320, 378011420, 378011620, 378011720, 378011820, 378011920, 378012020, 378012220"/>
    <s v="-0"/>
    <x v="0"/>
    <x v="14"/>
  </r>
  <r>
    <s v="5020"/>
    <s v="2020-12-21 00:00:00"/>
    <s v="2020-12-21 10:53:00"/>
    <s v="Gasto"/>
    <s v="Con Compromiso"/>
    <s v="012"/>
    <x v="10"/>
    <x v="6"/>
    <s v="SUBSIDIO DE ALIMENTACIÓN"/>
    <s v="Nación"/>
    <x v="0"/>
    <s v="CSF"/>
    <n v="887916"/>
    <n v="0"/>
    <n v="887916"/>
    <n v="0"/>
    <s v="Nómina personal de planta del IGAC Huila, mes diciembre del año 2020."/>
    <s v="5320"/>
    <s v="12720, 12820"/>
    <s v="-0"/>
    <s v="73220, 73320, 73420, 73520, 73620, 73720, 74020, 74120, 74220, 74320, 74420, 74520, 74620, 74720, 74820, 74920, 75020, 75120, 75220, 75320, 75420, 75520, 75620, 75720, 75820, 75920, 76020, 76120, 76220, 76320, 76420, 76520, 76620"/>
    <s v="376819820, 376819920, 376820020, 376820120, 376820220, 376820320, 378009220, 378009320, 378009520, 378009620, 378009720, 378009820, 378009920, 378010020, 378010120, 378010220, 378010320, 378010420, 378010620, 378010720, 378010820, 378010920, 378011020, 378011120, 378011220, 378011320, 378011420, 378011620, 378011720, 378011820, 378011920, 378012020, 378012220"/>
    <s v="-0"/>
    <x v="0"/>
    <x v="14"/>
  </r>
  <r>
    <s v="5020"/>
    <s v="2020-12-21 00:00:00"/>
    <s v="2020-12-21 10:53:00"/>
    <s v="Gasto"/>
    <s v="Con Compromiso"/>
    <s v="012"/>
    <x v="10"/>
    <x v="4"/>
    <s v="PRIMA DE VACACIONES"/>
    <s v="Nación"/>
    <x v="0"/>
    <s v="CSF"/>
    <n v="7674408"/>
    <n v="0"/>
    <n v="7674408"/>
    <n v="0"/>
    <s v="Nómina personal de planta del IGAC Huila, mes diciembre del año 2020."/>
    <s v="5320"/>
    <s v="12720, 12820"/>
    <s v="-0"/>
    <s v="73220, 73320, 73420, 73520, 73620, 73720, 74020, 74120, 74220, 74320, 74420, 74520, 74620, 74720, 74820, 74920, 75020, 75120, 75220, 75320, 75420, 75520, 75620, 75720, 75820, 75920, 76020, 76120, 76220, 76320, 76420, 76520, 76620"/>
    <s v="376819820, 376819920, 376820020, 376820120, 376820220, 376820320, 378009220, 378009320, 378009520, 378009620, 378009720, 378009820, 378009920, 378010020, 378010120, 378010220, 378010320, 378010420, 378010620, 378010720, 378010820, 378010920, 378011020, 378011120, 378011220, 378011320, 378011420, 378011620, 378011720, 378011820, 378011920, 378012020, 378012220"/>
    <s v="-0"/>
    <x v="0"/>
    <x v="14"/>
  </r>
  <r>
    <s v="5020"/>
    <s v="2020-12-21 00:00:00"/>
    <s v="2020-12-21 10:53:00"/>
    <s v="Gasto"/>
    <s v="Con Compromiso"/>
    <s v="012"/>
    <x v="10"/>
    <x v="5"/>
    <s v="PRIMA TÉCNICA NO SALARIAL"/>
    <s v="Nación"/>
    <x v="0"/>
    <s v="CSF"/>
    <n v="2354967"/>
    <n v="0"/>
    <n v="2354967"/>
    <n v="0"/>
    <s v="Nómina personal de planta del IGAC Huila, mes diciembre del año 2020."/>
    <s v="5320"/>
    <s v="12720, 12820"/>
    <s v="-0"/>
    <s v="73220, 73320, 73420, 73520, 73620, 73720, 74020, 74120, 74220, 74320, 74420, 74520, 74620, 74720, 74820, 74920, 75020, 75120, 75220, 75320, 75420, 75520, 75620, 75720, 75820, 75920, 76020, 76120, 76220, 76320, 76420, 76520, 76620"/>
    <s v="376819820, 376819920, 376820020, 376820120, 376820220, 376820320, 378009220, 378009320, 378009520, 378009620, 378009720, 378009820, 378009920, 378010020, 378010120, 378010220, 378010320, 378010420, 378010620, 378010720, 378010820, 378010920, 378011020, 378011120, 378011220, 378011320, 378011420, 378011620, 378011720, 378011820, 378011920, 378012020, 378012220"/>
    <s v="-0"/>
    <x v="0"/>
    <x v="14"/>
  </r>
  <r>
    <s v="5020"/>
    <s v="2020-12-21 00:00:00"/>
    <s v="2020-12-21 10:53:00"/>
    <s v="Gasto"/>
    <s v="Con Compromiso"/>
    <s v="012"/>
    <x v="10"/>
    <x v="10"/>
    <s v="SUELDO DE VACACIONES"/>
    <s v="Nación"/>
    <x v="0"/>
    <s v="CSF"/>
    <n v="8307631"/>
    <n v="0"/>
    <n v="8307631"/>
    <n v="0"/>
    <s v="Nómina personal de planta del IGAC Huila, mes diciembre del año 2020."/>
    <s v="5320"/>
    <s v="12720, 12820"/>
    <s v="-0"/>
    <s v="73220, 73320, 73420, 73520, 73620, 73720, 74020, 74120, 74220, 74320, 74420, 74520, 74620, 74720, 74820, 74920, 75020, 75120, 75220, 75320, 75420, 75520, 75620, 75720, 75820, 75920, 76020, 76120, 76220, 76320, 76420, 76520, 76620"/>
    <s v="376819820, 376819920, 376820020, 376820120, 376820220, 376820320, 378009220, 378009320, 378009520, 378009620, 378009720, 378009820, 378009920, 378010020, 378010120, 378010220, 378010320, 378010420, 378010620, 378010720, 378010820, 378010920, 378011020, 378011120, 378011220, 378011320, 378011420, 378011620, 378011720, 378011820, 378011920, 378012020, 378012220"/>
    <s v="-0"/>
    <x v="0"/>
    <x v="14"/>
  </r>
  <r>
    <s v="5020"/>
    <s v="2020-12-21 00:00:00"/>
    <s v="2020-12-21 10:53:00"/>
    <s v="Gasto"/>
    <s v="Con Compromiso"/>
    <s v="012"/>
    <x v="10"/>
    <x v="21"/>
    <s v="INCAPACIDADES (NO DE PENSIONES)"/>
    <s v="Nación"/>
    <x v="0"/>
    <s v="CSF"/>
    <n v="1339958"/>
    <n v="0"/>
    <n v="1339958"/>
    <n v="0"/>
    <s v="Nómina personal de planta del IGAC Huila, mes diciembre del año 2020."/>
    <s v="5320"/>
    <s v="12720, 12820"/>
    <s v="-0"/>
    <s v="73220, 73320, 73420, 73520, 73620, 73720, 74020, 74120, 74220, 74320, 74420, 74520, 74620, 74720, 74820, 74920, 75020, 75120, 75220, 75320, 75420, 75520, 75620, 75720, 75820, 75920, 76020, 76120, 76220, 76320, 76420, 76520, 76620"/>
    <s v="376819820, 376819920, 376820020, 376820120, 376820220, 376820320, 378009220, 378009320, 378009520, 378009620, 378009720, 378009820, 378009920, 378010020, 378010120, 378010220, 378010320, 378010420, 378010620, 378010720, 378010820, 378010920, 378011020, 378011120, 378011220, 378011320, 378011420, 378011620, 378011720, 378011820, 378011920, 378012020, 378012220"/>
    <s v="-0"/>
    <x v="0"/>
    <x v="14"/>
  </r>
  <r>
    <s v="5120"/>
    <s v="2020-12-21 00:00:00"/>
    <s v="2020-12-21 11:58:00"/>
    <s v="Gasto"/>
    <s v="Con Compromiso"/>
    <s v="012"/>
    <x v="10"/>
    <x v="13"/>
    <s v="SALUD"/>
    <s v="Nación"/>
    <x v="0"/>
    <s v="CSF"/>
    <n v="4491800"/>
    <n v="0"/>
    <n v="4491800"/>
    <n v="0"/>
    <s v="Aportes parafiscales de ley sobre nómina mes diciembre de 2020, en el IGAC Huila."/>
    <s v="5420"/>
    <s v="12920"/>
    <s v="-0"/>
    <s v="77820, 77920, 78020, 78120, 78220, 78320, 78420, 78520, 78620, 78720, 78820, 78920"/>
    <s v="380471920, 380472020, 380472120, 380472220, 380472320, 380472420, 380472520, 380472620, 380472720, 380472820, 380472920, 380473020"/>
    <s v="-0"/>
    <x v="0"/>
    <x v="14"/>
  </r>
  <r>
    <s v="5120"/>
    <s v="2020-12-21 00:00:00"/>
    <s v="2020-12-21 11:58:00"/>
    <s v="Gasto"/>
    <s v="Con Compromiso"/>
    <s v="012"/>
    <x v="10"/>
    <x v="15"/>
    <s v="APORTES GENERALES AL SISTEMA DE RIESGOS LABORALES"/>
    <s v="Nación"/>
    <x v="0"/>
    <s v="CSF"/>
    <n v="645400"/>
    <n v="0"/>
    <n v="645400"/>
    <n v="0"/>
    <s v="Aportes parafiscales de ley sobre nómina mes diciembre de 2020, en el IGAC Huila."/>
    <s v="5420"/>
    <s v="12920"/>
    <s v="-0"/>
    <s v="77820, 77920, 78020, 78120, 78220, 78320, 78420, 78520, 78620, 78720, 78820, 78920"/>
    <s v="380471920, 380472020, 380472120, 380472220, 380472320, 380472420, 380472520, 380472620, 380472720, 380472820, 380472920, 380473020"/>
    <s v="-0"/>
    <x v="0"/>
    <x v="14"/>
  </r>
  <r>
    <s v="5120"/>
    <s v="2020-12-21 00:00:00"/>
    <s v="2020-12-21 11:58:00"/>
    <s v="Gasto"/>
    <s v="Con Compromiso"/>
    <s v="012"/>
    <x v="10"/>
    <x v="12"/>
    <s v="APORTES AL SENA"/>
    <s v="Nación"/>
    <x v="0"/>
    <s v="CSF"/>
    <n v="1217000"/>
    <n v="0"/>
    <n v="1217000"/>
    <n v="0"/>
    <s v="Aportes parafiscales de ley sobre nómina mes diciembre de 2020, en el IGAC Huila."/>
    <s v="5420"/>
    <s v="12920"/>
    <s v="-0"/>
    <s v="77820, 77920, 78020, 78120, 78220, 78320, 78420, 78520, 78620, 78720, 78820, 78920"/>
    <s v="380471920, 380472020, 380472120, 380472220, 380472320, 380472420, 380472520, 380472620, 380472720, 380472820, 380472920, 380473020"/>
    <s v="-0"/>
    <x v="0"/>
    <x v="14"/>
  </r>
  <r>
    <s v="5120"/>
    <s v="2020-12-21 00:00:00"/>
    <s v="2020-12-21 11:58:00"/>
    <s v="Gasto"/>
    <s v="Con Compromiso"/>
    <s v="012"/>
    <x v="10"/>
    <x v="16"/>
    <s v="CAJAS DE COMPENSACIÓN FAMILIAR"/>
    <s v="Nación"/>
    <x v="0"/>
    <s v="CSF"/>
    <n v="2432300"/>
    <n v="0"/>
    <n v="2432300"/>
    <n v="0"/>
    <s v="Aportes parafiscales de ley sobre nómina mes diciembre de 2020, en el IGAC Huila."/>
    <s v="5420"/>
    <s v="12920"/>
    <s v="-0"/>
    <s v="77820, 77920, 78020, 78120, 78220, 78320, 78420, 78520, 78620, 78720, 78820, 78920"/>
    <s v="380471920, 380472020, 380472120, 380472220, 380472320, 380472420, 380472520, 380472620, 380472720, 380472820, 380472920, 380473020"/>
    <s v="-0"/>
    <x v="0"/>
    <x v="14"/>
  </r>
  <r>
    <s v="5120"/>
    <s v="2020-12-21 00:00:00"/>
    <s v="2020-12-21 11:58:00"/>
    <s v="Gasto"/>
    <s v="Con Compromiso"/>
    <s v="012"/>
    <x v="10"/>
    <x v="11"/>
    <s v="PENSIONES"/>
    <s v="Nación"/>
    <x v="0"/>
    <s v="CSF"/>
    <n v="6340700"/>
    <n v="0"/>
    <n v="6340700"/>
    <n v="0"/>
    <s v="Aportes parafiscales de ley sobre nómina mes diciembre de 2020, en el IGAC Huila."/>
    <s v="5420"/>
    <s v="12920"/>
    <s v="-0"/>
    <s v="77820, 77920, 78020, 78120, 78220, 78320, 78420, 78520, 78620, 78720, 78820, 78920"/>
    <s v="380471920, 380472020, 380472120, 380472220, 380472320, 380472420, 380472520, 380472620, 380472720, 380472820, 380472920, 380473020"/>
    <s v="-0"/>
    <x v="0"/>
    <x v="14"/>
  </r>
  <r>
    <s v="5120"/>
    <s v="2020-12-21 00:00:00"/>
    <s v="2020-12-21 11:58:00"/>
    <s v="Gasto"/>
    <s v="Con Compromiso"/>
    <s v="012"/>
    <x v="10"/>
    <x v="14"/>
    <s v="APORTES AL ICBF"/>
    <s v="Nación"/>
    <x v="0"/>
    <s v="CSF"/>
    <n v="1824600"/>
    <n v="0"/>
    <n v="1824600"/>
    <n v="0"/>
    <s v="Aportes parafiscales de ley sobre nómina mes diciembre de 2020, en el IGAC Huila."/>
    <s v="5420"/>
    <s v="12920"/>
    <s v="-0"/>
    <s v="77820, 77920, 78020, 78120, 78220, 78320, 78420, 78520, 78620, 78720, 78820, 78920"/>
    <s v="380471920, 380472020, 380472120, 380472220, 380472320, 380472420, 380472520, 380472620, 380472720, 380472820, 380472920, 380473020"/>
    <s v="-0"/>
    <x v="0"/>
    <x v="14"/>
  </r>
  <r>
    <s v="5220"/>
    <s v="2020-12-21 00:00:00"/>
    <s v="2020-12-21 12:05:00"/>
    <s v="Gasto"/>
    <s v="Con Compromiso"/>
    <s v="012"/>
    <x v="10"/>
    <x v="11"/>
    <s v="PENSIONES"/>
    <s v="Nación"/>
    <x v="0"/>
    <s v="CSF"/>
    <n v="6141300"/>
    <n v="-820300"/>
    <n v="5321000"/>
    <n v="0"/>
    <s v="Reajuste a la seguridad social en pensión del mes de abril del año 2020 en el IGAC Huila."/>
    <s v="5520"/>
    <s v="13020"/>
    <s v="-0"/>
    <s v="79020, 79120, 79220, 79320"/>
    <s v="381042920, 381043020, 381043120, 381043220"/>
    <s v="-0"/>
    <x v="0"/>
    <x v="14"/>
  </r>
  <r>
    <s v="5320"/>
    <s v="2020-12-28 00:00:00"/>
    <s v="2020-12-28 16:48:00"/>
    <s v="Gasto"/>
    <s v="Con Compromiso"/>
    <s v="012"/>
    <x v="10"/>
    <x v="18"/>
    <s v="SERVICIOS DE TRANSPORTE DE PASAJEROS"/>
    <s v="Nación"/>
    <x v="0"/>
    <s v="CSF"/>
    <n v="1717000"/>
    <n v="0"/>
    <n v="1717000"/>
    <n v="0"/>
    <s v="Transporte de las funcionarias de la UOC IGAC Pitalito a la sede principal del IGAC Huila en Neiva."/>
    <s v="5620"/>
    <s v="13320, 13420"/>
    <s v="21520, 21620"/>
    <s v="80420, 80520"/>
    <s v="393262920, 393267120"/>
    <s v="-0"/>
    <x v="0"/>
    <x v="14"/>
  </r>
  <r>
    <s v="120"/>
    <s v="2020-01-08 00:00:00"/>
    <s v="2020-01-08 10:30:00"/>
    <s v="Gasto"/>
    <s v="Con Compromiso"/>
    <s v="013"/>
    <x v="11"/>
    <x v="2"/>
    <s v="SERVICIOS DE ALCANTARILLADO, RECOLECCIÓN, TRATAMIENTO Y DISPOSICIÓN DE DESECHOS Y OTROS SERVICIOS DE SANEAMIENTO AMBIENTAL"/>
    <s v="Nación"/>
    <x v="0"/>
    <s v="CSF"/>
    <n v="300000"/>
    <n v="0"/>
    <n v="300000"/>
    <n v="0"/>
    <s v="SERVICIOS PUBLICOS DE ENERGIA Y ASEO"/>
    <s v="120"/>
    <s v="120, 6120"/>
    <s v="120, 15920"/>
    <s v="120, 4620, 10020, 16320, 23120, 30920, 37620, 42220, 47720, 53620, 53720, 59720, 61020, 61120, 70020, 70220, 71120, 77320"/>
    <s v="4491920, 21100220, 48322420, 86928220, 120846420, 151606620, 193861520, 212443620, 249251920, 282916320, 282918420, 315125720, 315462020, 321237220, 351818120, 356889820, 370841720, 389322220"/>
    <s v="-0"/>
    <x v="0"/>
    <x v="15"/>
  </r>
  <r>
    <s v="120"/>
    <s v="2020-01-08 00:00:00"/>
    <s v="2020-01-08 10:30:00"/>
    <s v="Gasto"/>
    <s v="Con Compromiso"/>
    <s v="013"/>
    <x v="11"/>
    <x v="0"/>
    <s v="SERVICIOS DE DISTRIBUCIÓN DE ELECTRICIDAD, GAS Y AGUA (POR CUENTA PROPIA)"/>
    <s v="Nación"/>
    <x v="0"/>
    <s v="CSF"/>
    <n v="56000000"/>
    <n v="-9186090"/>
    <n v="46813910"/>
    <n v="0"/>
    <s v="SERVICIOS PUBLICOS DE ENERGIA Y ASEO"/>
    <s v="120"/>
    <s v="120, 6120"/>
    <s v="120, 15920"/>
    <s v="120, 4620, 10020, 16320, 23120, 30920, 37620, 42220, 47720, 53620, 53720, 59720, 61020, 61120, 70020, 70220, 71120, 77320"/>
    <s v="4491920, 21100220, 48322420, 86928220, 120846420, 151606620, 193861520, 212443620, 249251920, 282916320, 282918420, 315125720, 315462020, 321237220, 351818120, 356889820, 370841720, 389322220"/>
    <s v="-0"/>
    <x v="0"/>
    <x v="15"/>
  </r>
  <r>
    <s v="220"/>
    <s v="2020-01-08 00:00:00"/>
    <s v="2020-01-08 10:40:00"/>
    <s v="Gasto"/>
    <s v="Con Compromiso"/>
    <s v="013"/>
    <x v="11"/>
    <x v="0"/>
    <s v="SERVICIOS DE DISTRIBUCIÓN DE ELECTRICIDAD, GAS Y AGUA (POR CUENTA PROPIA)"/>
    <s v="Nación"/>
    <x v="0"/>
    <s v="CSF"/>
    <n v="2000000"/>
    <n v="-115654"/>
    <n v="1884346"/>
    <n v="0"/>
    <s v="SERVICIOS PUBLICOS DE ACUEDUCTO Y ALCANTARILLADO"/>
    <s v="220"/>
    <s v="220, 320"/>
    <s v="320, 420"/>
    <s v="4220, 4320, 4520, 9520, 9620, 10120, 16620, 22820, 22920, 27320, 28420, 36220, 36320, 42120, 47420, 47520, 53220, 59520, 60220, 61220, 66920, 68820, 75620, 77420"/>
    <s v="18643720, 18655820, 18677220, 37002720, 37023720, 63062320, 102886820, 114481520, 114485720, 129743920, 138066620, 179420120, 179423220, 201916120, 241677920, 241683120, 274718120, 304565320, 315156220, 321240120, 336013720, 341277420, 376592520, 389327920"/>
    <s v="-0"/>
    <x v="0"/>
    <x v="15"/>
  </r>
  <r>
    <s v="320"/>
    <s v="2020-01-08 00:00:00"/>
    <s v="2020-01-08 10:58:00"/>
    <s v="Gasto"/>
    <s v="Con Compromiso"/>
    <s v="013"/>
    <x v="11"/>
    <x v="1"/>
    <s v="SERVICIOS DE TELECOMUNICACIONES, TRANSMISIÓN Y SUMINISTRO DE INFORMACIÓN"/>
    <s v="Nación"/>
    <x v="0"/>
    <s v="CSF"/>
    <n v="800000"/>
    <n v="-128514"/>
    <n v="671486"/>
    <n v="0"/>
    <s v="SERVICIOS PUBLICOS  TELEFONICOS"/>
    <s v="320"/>
    <s v="420"/>
    <s v="220"/>
    <s v="220, 4920, 5120, 16720, 23220, 36520, 59220, 59420, 68920, 75520"/>
    <s v="5652520, 28587620, 101782020, 132006220, 190698620, 304551420, 341284620, 351820920, 387689620"/>
    <s v="-0"/>
    <x v="0"/>
    <x v="15"/>
  </r>
  <r>
    <s v="420"/>
    <s v="2020-01-08 00:00:00"/>
    <s v="2020-01-08 11:09:00"/>
    <s v="Gasto"/>
    <s v="Con Compromiso"/>
    <s v="013"/>
    <x v="11"/>
    <x v="33"/>
    <s v="SERVICIOS FINANCIEROS Y SERVICIOS CONEXOS"/>
    <s v="Nación"/>
    <x v="0"/>
    <s v="CSF"/>
    <n v="35456664"/>
    <n v="-35456664"/>
    <n v="0"/>
    <n v="0"/>
    <s v="CUOTA DE ADMNISTRACION DEL EDIFICIO BCH."/>
    <s v="420"/>
    <s v="520"/>
    <s v="-0"/>
    <s v="-0"/>
    <s v="-0"/>
    <s v="-0"/>
    <x v="0"/>
    <x v="15"/>
  </r>
  <r>
    <s v="520"/>
    <s v="2020-01-15 00:00:00"/>
    <s v="2020-01-15 17:16:00"/>
    <s v="Gasto"/>
    <s v="Con Compromiso"/>
    <s v="013"/>
    <x v="11"/>
    <x v="31"/>
    <s v="SERVICIOS INMOBILIARIOS"/>
    <s v="Nación"/>
    <x v="0"/>
    <s v="CSF"/>
    <n v="35456664"/>
    <n v="0"/>
    <n v="35456664"/>
    <n v="0"/>
    <s v="CUOTA DE ADMINISTRACION DEL EDIFICIO DE ENERO A DICIEMBRE 2020"/>
    <s v="520"/>
    <s v="620"/>
    <s v="520"/>
    <s v="4420, 4720, 9920, 16520, 23020, 30820, 36420, 42320, 47620, 53320, 60020, 70120"/>
    <s v="18669120, 21108820, 47413920, 88793720, 116318920, 149667820, 179427120, 214473820, 246866720, 276572720, 315146920, 356880920"/>
    <s v="-0"/>
    <x v="0"/>
    <x v="15"/>
  </r>
  <r>
    <s v="620"/>
    <s v="2020-01-20 00:00:00"/>
    <s v="2020-01-20 17:02:00"/>
    <s v="Gasto"/>
    <s v="Con Compromiso"/>
    <s v="013"/>
    <x v="11"/>
    <x v="6"/>
    <s v="SUBSIDIO DE ALIMENTACIÓN"/>
    <s v="Nación"/>
    <x v="0"/>
    <s v="CSF"/>
    <n v="704233"/>
    <n v="0"/>
    <n v="704233"/>
    <n v="0"/>
    <s v="NOMINA DE ENERO 2020"/>
    <s v="620"/>
    <s v="720, 820"/>
    <s v="-0"/>
    <s v="320, 420, 520, 620, 720, 820, 920, 1020, 1120, 1220, 1320, 1420, 1520, 1620, 1720, 1820, 1920, 2020, 2120, 2220, 2320, 2420, 2520, 2620, 2720, 2820, 2920, 3020"/>
    <s v="5614620, 5614720, 5614820, 5614920, 5615020, 5615120, 5615220, 5615320, 5615420, 5615520, 5615620, 5615720, 5615820, 5615920, 5616020, 5616120, 5616220, 5616320, 5616420, 5616520, 5616620, 5616720, 5616820, 5616920, 5633020, 5633120, 5633220, 5633320"/>
    <s v="-0"/>
    <x v="0"/>
    <x v="15"/>
  </r>
  <r>
    <s v="620"/>
    <s v="2020-01-20 00:00:00"/>
    <s v="2020-01-20 17:02:00"/>
    <s v="Gasto"/>
    <s v="Con Compromiso"/>
    <s v="013"/>
    <x v="11"/>
    <x v="3"/>
    <s v="AUXILIO DE TRANSPORTE"/>
    <s v="Nación"/>
    <x v="0"/>
    <s v="CSF"/>
    <n v="853688"/>
    <n v="0"/>
    <n v="853688"/>
    <n v="0"/>
    <s v="NOMINA DE ENERO 2020"/>
    <s v="620"/>
    <s v="720, 820"/>
    <s v="-0"/>
    <s v="320, 420, 520, 620, 720, 820, 920, 1020, 1120, 1220, 1320, 1420, 1520, 1620, 1720, 1820, 1920, 2020, 2120, 2220, 2320, 2420, 2520, 2620, 2720, 2820, 2920, 3020"/>
    <s v="5614620, 5614720, 5614820, 5614920, 5615020, 5615120, 5615220, 5615320, 5615420, 5615520, 5615620, 5615720, 5615820, 5615920, 5616020, 5616120, 5616220, 5616320, 5616420, 5616520, 5616620, 5616720, 5616820, 5616920, 5633020, 5633120, 5633220, 5633320"/>
    <s v="-0"/>
    <x v="0"/>
    <x v="15"/>
  </r>
  <r>
    <s v="620"/>
    <s v="2020-01-20 00:00:00"/>
    <s v="2020-01-20 17:02:00"/>
    <s v="Gasto"/>
    <s v="Con Compromiso"/>
    <s v="013"/>
    <x v="11"/>
    <x v="7"/>
    <s v="BONIFICACIÓN ESPECIAL DE RECREACIÓN"/>
    <s v="Nación"/>
    <x v="0"/>
    <s v="CSF"/>
    <n v="415187"/>
    <n v="0"/>
    <n v="415187"/>
    <n v="0"/>
    <s v="NOMINA DE ENERO 2020"/>
    <s v="620"/>
    <s v="720, 820"/>
    <s v="-0"/>
    <s v="320, 420, 520, 620, 720, 820, 920, 1020, 1120, 1220, 1320, 1420, 1520, 1620, 1720, 1820, 1920, 2020, 2120, 2220, 2320, 2420, 2520, 2620, 2720, 2820, 2920, 3020"/>
    <s v="5614620, 5614720, 5614820, 5614920, 5615020, 5615120, 5615220, 5615320, 5615420, 5615520, 5615620, 5615720, 5615820, 5615920, 5616020, 5616120, 5616220, 5616320, 5616420, 5616520, 5616620, 5616720, 5616820, 5616920, 5633020, 5633120, 5633220, 5633320"/>
    <s v="-0"/>
    <x v="0"/>
    <x v="15"/>
  </r>
  <r>
    <s v="620"/>
    <s v="2020-01-20 00:00:00"/>
    <s v="2020-01-20 17:02:00"/>
    <s v="Gasto"/>
    <s v="Con Compromiso"/>
    <s v="013"/>
    <x v="11"/>
    <x v="5"/>
    <s v="PRIMA TÉCNICA NO SALARIAL"/>
    <s v="Nación"/>
    <x v="0"/>
    <s v="CSF"/>
    <n v="2240265"/>
    <n v="0"/>
    <n v="2240265"/>
    <n v="0"/>
    <s v="NOMINA DE ENERO 2020"/>
    <s v="620"/>
    <s v="720, 820"/>
    <s v="-0"/>
    <s v="320, 420, 520, 620, 720, 820, 920, 1020, 1120, 1220, 1320, 1420, 1520, 1620, 1720, 1820, 1920, 2020, 2120, 2220, 2320, 2420, 2520, 2620, 2720, 2820, 2920, 3020"/>
    <s v="5614620, 5614720, 5614820, 5614920, 5615020, 5615120, 5615220, 5615320, 5615420, 5615520, 5615620, 5615720, 5615820, 5615920, 5616020, 5616120, 5616220, 5616320, 5616420, 5616520, 5616620, 5616720, 5616820, 5616920, 5633020, 5633120, 5633220, 5633320"/>
    <s v="-0"/>
    <x v="0"/>
    <x v="15"/>
  </r>
  <r>
    <s v="620"/>
    <s v="2020-01-20 00:00:00"/>
    <s v="2020-01-20 17:02:00"/>
    <s v="Gasto"/>
    <s v="Con Compromiso"/>
    <s v="013"/>
    <x v="11"/>
    <x v="9"/>
    <s v="BONIFICACIÓN POR SERVICIOS PRESTADOS"/>
    <s v="Nación"/>
    <x v="0"/>
    <s v="CSF"/>
    <n v="906265"/>
    <n v="0"/>
    <n v="906265"/>
    <n v="0"/>
    <s v="NOMINA DE ENERO 2020"/>
    <s v="620"/>
    <s v="720, 820"/>
    <s v="-0"/>
    <s v="320, 420, 520, 620, 720, 820, 920, 1020, 1120, 1220, 1320, 1420, 1520, 1620, 1720, 1820, 1920, 2020, 2120, 2220, 2320, 2420, 2520, 2620, 2720, 2820, 2920, 3020"/>
    <s v="5614620, 5614720, 5614820, 5614920, 5615020, 5615120, 5615220, 5615320, 5615420, 5615520, 5615620, 5615720, 5615820, 5615920, 5616020, 5616120, 5616220, 5616320, 5616420, 5616520, 5616620, 5616720, 5616820, 5616920, 5633020, 5633120, 5633220, 5633320"/>
    <s v="-0"/>
    <x v="0"/>
    <x v="15"/>
  </r>
  <r>
    <s v="620"/>
    <s v="2020-01-20 00:00:00"/>
    <s v="2020-01-20 17:02:00"/>
    <s v="Gasto"/>
    <s v="Con Compromiso"/>
    <s v="013"/>
    <x v="11"/>
    <x v="4"/>
    <s v="PRIMA DE VACACIONES"/>
    <s v="Nación"/>
    <x v="0"/>
    <s v="CSF"/>
    <n v="5293199"/>
    <n v="0"/>
    <n v="5293199"/>
    <n v="0"/>
    <s v="NOMINA DE ENERO 2020"/>
    <s v="620"/>
    <s v="720, 820"/>
    <s v="-0"/>
    <s v="320, 420, 520, 620, 720, 820, 920, 1020, 1120, 1220, 1320, 1420, 1520, 1620, 1720, 1820, 1920, 2020, 2120, 2220, 2320, 2420, 2520, 2620, 2720, 2820, 2920, 3020"/>
    <s v="5614620, 5614720, 5614820, 5614920, 5615020, 5615120, 5615220, 5615320, 5615420, 5615520, 5615620, 5615720, 5615820, 5615920, 5616020, 5616120, 5616220, 5616320, 5616420, 5616520, 5616620, 5616720, 5616820, 5616920, 5633020, 5633120, 5633220, 5633320"/>
    <s v="-0"/>
    <x v="0"/>
    <x v="15"/>
  </r>
  <r>
    <s v="620"/>
    <s v="2020-01-20 00:00:00"/>
    <s v="2020-01-20 17:02:00"/>
    <s v="Gasto"/>
    <s v="Con Compromiso"/>
    <s v="013"/>
    <x v="11"/>
    <x v="10"/>
    <s v="SUELDO DE VACACIONES"/>
    <s v="Nación"/>
    <x v="0"/>
    <s v="CSF"/>
    <n v="4606755"/>
    <n v="0"/>
    <n v="4606755"/>
    <n v="0"/>
    <s v="NOMINA DE ENERO 2020"/>
    <s v="620"/>
    <s v="720, 820"/>
    <s v="-0"/>
    <s v="320, 420, 520, 620, 720, 820, 920, 1020, 1120, 1220, 1320, 1420, 1520, 1620, 1720, 1820, 1920, 2020, 2120, 2220, 2320, 2420, 2520, 2620, 2720, 2820, 2920, 3020"/>
    <s v="5614620, 5614720, 5614820, 5614920, 5615020, 5615120, 5615220, 5615320, 5615420, 5615520, 5615620, 5615720, 5615820, 5615920, 5616020, 5616120, 5616220, 5616320, 5616420, 5616520, 5616620, 5616720, 5616820, 5616920, 5633020, 5633120, 5633220, 5633320"/>
    <s v="-0"/>
    <x v="0"/>
    <x v="15"/>
  </r>
  <r>
    <s v="620"/>
    <s v="2020-01-20 00:00:00"/>
    <s v="2020-01-20 17:02:00"/>
    <s v="Gasto"/>
    <s v="Con Compromiso"/>
    <s v="013"/>
    <x v="11"/>
    <x v="8"/>
    <s v="SUELDO BÁSICO"/>
    <s v="Nación"/>
    <x v="0"/>
    <s v="CSF"/>
    <n v="39068086"/>
    <n v="0"/>
    <n v="39068086"/>
    <n v="0"/>
    <s v="NOMINA DE ENERO 2020"/>
    <s v="620"/>
    <s v="720, 820"/>
    <s v="-0"/>
    <s v="320, 420, 520, 620, 720, 820, 920, 1020, 1120, 1220, 1320, 1420, 1520, 1620, 1720, 1820, 1920, 2020, 2120, 2220, 2320, 2420, 2520, 2620, 2720, 2820, 2920, 3020"/>
    <s v="5614620, 5614720, 5614820, 5614920, 5615020, 5615120, 5615220, 5615320, 5615420, 5615520, 5615620, 5615720, 5615820, 5615920, 5616020, 5616120, 5616220, 5616320, 5616420, 5616520, 5616620, 5616720, 5616820, 5616920, 5633020, 5633120, 5633220, 5633320"/>
    <s v="-0"/>
    <x v="0"/>
    <x v="15"/>
  </r>
  <r>
    <s v="720"/>
    <s v="2020-01-21 00:00:00"/>
    <s v="2020-01-21 10:23:00"/>
    <s v="Gasto"/>
    <s v="Con Compromiso"/>
    <s v="013"/>
    <x v="11"/>
    <x v="16"/>
    <s v="CAJAS DE COMPENSACIÓN FAMILIAR"/>
    <s v="Nación"/>
    <x v="0"/>
    <s v="CSF"/>
    <n v="2212000"/>
    <n v="0"/>
    <n v="2212000"/>
    <n v="0"/>
    <s v="SOI DEL MES DE ENERO 2020"/>
    <s v="720"/>
    <s v="920"/>
    <s v="-0"/>
    <s v="3120, 3220, 3320, 3420, 3520, 3620, 3720, 3820, 3920, 4020, 4120"/>
    <s v="6804220, 6804320, 6804420, 6804520, 6804620, 6804720, 6804820, 6804920, 6805020, 6805120, 6805220"/>
    <s v="-0"/>
    <x v="0"/>
    <x v="15"/>
  </r>
  <r>
    <s v="720"/>
    <s v="2020-01-21 00:00:00"/>
    <s v="2020-01-21 10:23:00"/>
    <s v="Gasto"/>
    <s v="Con Compromiso"/>
    <s v="013"/>
    <x v="11"/>
    <x v="11"/>
    <s v="PENSIONES"/>
    <s v="Nación"/>
    <x v="0"/>
    <s v="CSF"/>
    <n v="5810400"/>
    <n v="0"/>
    <n v="5810400"/>
    <n v="0"/>
    <s v="SOI DEL MES DE ENERO 2020"/>
    <s v="720"/>
    <s v="920"/>
    <s v="-0"/>
    <s v="3120, 3220, 3320, 3420, 3520, 3620, 3720, 3820, 3920, 4020, 4120"/>
    <s v="6804220, 6804320, 6804420, 6804520, 6804620, 6804720, 6804820, 6804920, 6805020, 6805120, 6805220"/>
    <s v="-0"/>
    <x v="0"/>
    <x v="15"/>
  </r>
  <r>
    <s v="720"/>
    <s v="2020-01-21 00:00:00"/>
    <s v="2020-01-21 10:23:00"/>
    <s v="Gasto"/>
    <s v="Con Compromiso"/>
    <s v="013"/>
    <x v="11"/>
    <x v="15"/>
    <s v="APORTES GENERALES AL SISTEMA DE RIESGOS LABORALES"/>
    <s v="Nación"/>
    <x v="0"/>
    <s v="CSF"/>
    <n v="413200"/>
    <n v="0"/>
    <n v="413200"/>
    <n v="0"/>
    <s v="SOI DEL MES DE ENERO 2020"/>
    <s v="720"/>
    <s v="920"/>
    <s v="-0"/>
    <s v="3120, 3220, 3320, 3420, 3520, 3620, 3720, 3820, 3920, 4020, 4120"/>
    <s v="6804220, 6804320, 6804420, 6804520, 6804620, 6804720, 6804820, 6804920, 6805020, 6805120, 6805220"/>
    <s v="-0"/>
    <x v="0"/>
    <x v="15"/>
  </r>
  <r>
    <s v="720"/>
    <s v="2020-01-21 00:00:00"/>
    <s v="2020-01-21 10:23:00"/>
    <s v="Gasto"/>
    <s v="Con Compromiso"/>
    <s v="013"/>
    <x v="11"/>
    <x v="12"/>
    <s v="APORTES AL SENA"/>
    <s v="Nación"/>
    <x v="0"/>
    <s v="CSF"/>
    <n v="1106600"/>
    <n v="0"/>
    <n v="1106600"/>
    <n v="0"/>
    <s v="SOI DEL MES DE ENERO 2020"/>
    <s v="720"/>
    <s v="920"/>
    <s v="-0"/>
    <s v="3120, 3220, 3320, 3420, 3520, 3620, 3720, 3820, 3920, 4020, 4120"/>
    <s v="6804220, 6804320, 6804420, 6804520, 6804620, 6804720, 6804820, 6804920, 6805020, 6805120, 6805220"/>
    <s v="-0"/>
    <x v="0"/>
    <x v="15"/>
  </r>
  <r>
    <s v="720"/>
    <s v="2020-01-21 00:00:00"/>
    <s v="2020-01-21 10:23:00"/>
    <s v="Gasto"/>
    <s v="Con Compromiso"/>
    <s v="013"/>
    <x v="11"/>
    <x v="13"/>
    <s v="SALUD"/>
    <s v="Nación"/>
    <x v="0"/>
    <s v="CSF"/>
    <n v="4116000"/>
    <n v="0"/>
    <n v="4116000"/>
    <n v="0"/>
    <s v="SOI DEL MES DE ENERO 2020"/>
    <s v="720"/>
    <s v="920"/>
    <s v="-0"/>
    <s v="3120, 3220, 3320, 3420, 3520, 3620, 3720, 3820, 3920, 4020, 4120"/>
    <s v="6804220, 6804320, 6804420, 6804520, 6804620, 6804720, 6804820, 6804920, 6805020, 6805120, 6805220"/>
    <s v="-0"/>
    <x v="0"/>
    <x v="15"/>
  </r>
  <r>
    <s v="720"/>
    <s v="2020-01-21 00:00:00"/>
    <s v="2020-01-21 10:23:00"/>
    <s v="Gasto"/>
    <s v="Con Compromiso"/>
    <s v="013"/>
    <x v="11"/>
    <x v="14"/>
    <s v="APORTES AL ICBF"/>
    <s v="Nación"/>
    <x v="0"/>
    <s v="CSF"/>
    <n v="1659800"/>
    <n v="0"/>
    <n v="1659800"/>
    <n v="0"/>
    <s v="SOI DEL MES DE ENERO 2020"/>
    <s v="720"/>
    <s v="920"/>
    <s v="-0"/>
    <s v="3120, 3220, 3320, 3420, 3520, 3620, 3720, 3820, 3920, 4020, 4120"/>
    <s v="6804220, 6804320, 6804420, 6804520, 6804620, 6804720, 6804820, 6804920, 6805020, 6805120, 6805220"/>
    <s v="-0"/>
    <x v="0"/>
    <x v="15"/>
  </r>
  <r>
    <s v="820"/>
    <s v="2020-02-10 00:00:00"/>
    <s v="2020-02-10 15:42:00"/>
    <s v="Gasto"/>
    <s v="Con Compromiso"/>
    <s v="013"/>
    <x v="11"/>
    <x v="31"/>
    <s v="SERVICIOS INMOBILIARIOS"/>
    <s v="Propios"/>
    <x v="1"/>
    <s v="CSF"/>
    <n v="18320000"/>
    <n v="0"/>
    <n v="18320000"/>
    <n v="0"/>
    <s v="ARRIENDO DE LA U.O.C EL BANCO MAGDALENA POR 1O MESES  DE LA VIGENCIA 2020"/>
    <s v="820"/>
    <s v="1820"/>
    <s v="3120"/>
    <s v="16120, 21920, 27520, 34320, 37720, 42820, 48020, 56920, 57020, 69020, 75820"/>
    <s v="84159520, 102957420, 129754920, 161290120, 193949720, 227857520, 261757520, 295318020, 295321320, 341293920, 376528720"/>
    <s v="-0"/>
    <x v="0"/>
    <x v="15"/>
  </r>
  <r>
    <s v="820"/>
    <s v="2020-02-10 00:00:00"/>
    <s v="2020-02-10 15:42:00"/>
    <s v="Gasto"/>
    <s v="Con Compromiso"/>
    <s v="013"/>
    <x v="11"/>
    <x v="31"/>
    <s v="SERVICIOS INMOBILIARIOS"/>
    <s v="Nación"/>
    <x v="0"/>
    <s v="CSF"/>
    <n v="0"/>
    <n v="122133"/>
    <n v="122133"/>
    <n v="0"/>
    <s v="ARRIENDO DE LA U.O.C EL BANCO MAGDALENA POR 1O MESES  DE LA VIGENCIA 2020"/>
    <s v="820"/>
    <s v="1820"/>
    <s v="3120"/>
    <s v="16120, 21920, 27520, 34320, 37720, 42820, 48020, 56920, 57020, 69020, 75820"/>
    <s v="84159520, 102957420, 129754920, 161290120, 193949720, 227857520, 261757520, 295318020, 295321320, 341293920, 376528720"/>
    <s v="-0"/>
    <x v="0"/>
    <x v="15"/>
  </r>
  <r>
    <s v="920"/>
    <s v="2020-02-11 00:00:00"/>
    <s v="2020-02-11 09:08:00"/>
    <s v="Gasto"/>
    <s v="Con Compromiso"/>
    <s v="013"/>
    <x v="11"/>
    <x v="19"/>
    <s v="VIÁTICOS DE LOS FUNCIONARIOS EN COMISIÓN"/>
    <s v="Nación"/>
    <x v="0"/>
    <s v="CSF"/>
    <n v="258320"/>
    <n v="0"/>
    <n v="258320"/>
    <n v="0"/>
    <s v="COMISION DE DIRECTORES EN LA SEDE CENTRAL"/>
    <s v="920"/>
    <s v="1020"/>
    <s v="920"/>
    <s v="4820"/>
    <s v="24030520"/>
    <s v="-0"/>
    <x v="0"/>
    <x v="15"/>
  </r>
  <r>
    <s v="920"/>
    <s v="2020-02-11 00:00:00"/>
    <s v="2020-02-11 09:08:00"/>
    <s v="Gasto"/>
    <s v="Con Compromiso"/>
    <s v="013"/>
    <x v="11"/>
    <x v="18"/>
    <s v="SERVICIOS DE TRANSPORTE DE PASAJEROS"/>
    <s v="Nación"/>
    <x v="0"/>
    <s v="CSF"/>
    <n v="78400"/>
    <n v="0"/>
    <n v="78400"/>
    <n v="0"/>
    <s v="COMISION DE DIRECTORES EN LA SEDE CENTRAL"/>
    <s v="920"/>
    <s v="1020"/>
    <s v="920"/>
    <s v="4820"/>
    <s v="24030520"/>
    <s v="-0"/>
    <x v="0"/>
    <x v="15"/>
  </r>
  <r>
    <s v="1020"/>
    <s v="2020-02-12 00:00:00"/>
    <s v="2020-02-12 10:48:00"/>
    <s v="Gasto"/>
    <s v="Con Compromiso"/>
    <s v="0510"/>
    <x v="11"/>
    <x v="23"/>
    <s v="ADQUISICIÓN DE BIENES Y SERVICIOS - SERVICIO DE AVALÚOS - ACTUALIZACIÓN  Y GESTIÓN CATASTRAL  NACIONAL"/>
    <s v="Propios"/>
    <x v="1"/>
    <s v="CSF"/>
    <n v="3000000"/>
    <n v="270978"/>
    <n v="3270978"/>
    <n v="0"/>
    <s v="VIATICOS Y GASTOS DE COMISION EN EL PROCESO DE AVALUOS"/>
    <s v="1020"/>
    <s v="1120, 7020"/>
    <s v="1220, 17320"/>
    <s v="5020, 58720, 58920"/>
    <s v="28586720, 296977220"/>
    <s v="-0"/>
    <x v="1"/>
    <x v="2"/>
  </r>
  <r>
    <s v="1120"/>
    <s v="2020-02-12 00:00:00"/>
    <s v="2020-02-12 11:36:00"/>
    <s v="Gasto"/>
    <s v="Con Compromiso"/>
    <s v="0500"/>
    <x v="11"/>
    <x v="22"/>
    <s v="ADQUISICIÓN DE BIENES Y SERVICIOS - SERVICIO DE INFORMACIÓN CATASTRAL - ACTUALIZACIÓN  Y GESTIÓN CATASTRAL  NACIONAL"/>
    <s v="Nación"/>
    <x v="2"/>
    <s v="CSF"/>
    <n v="20835416"/>
    <n v="-13110641"/>
    <n v="7724775"/>
    <n v="0"/>
    <s v="VIATICOS Y GASTOS DE COMISION EN CUMPLIMIENTO A LAS METASS ESTABLECIDAS EN PROCESO DE CONSERVACION CATASTRAL 2020"/>
    <s v="1120"/>
    <s v="7820, 7920, 8020"/>
    <s v="19820, 19920, 20020"/>
    <s v="61320, 61420, 61520"/>
    <s v="323763020, 323763620, 323764820"/>
    <s v="-0"/>
    <x v="1"/>
    <x v="1"/>
  </r>
  <r>
    <s v="1220"/>
    <s v="2020-02-12 00:00:00"/>
    <s v="2020-02-12 11:44:00"/>
    <s v="Gasto"/>
    <s v="Con Compromiso"/>
    <s v="0500"/>
    <x v="11"/>
    <x v="22"/>
    <s v="ADQUISICIÓN DE BIENES Y SERVICIOS - SERVICIO DE INFORMACIÓN CATASTRAL - ACTUALIZACIÓN  Y GESTIÓN CATASTRAL  NACIONAL"/>
    <s v="Nación"/>
    <x v="2"/>
    <s v="CSF"/>
    <n v="4000000"/>
    <n v="-232570"/>
    <n v="3767430"/>
    <n v="0"/>
    <s v="VIATICOS Y GASTOS DE COMISION EN CUMPLIMIENTO A LOS COMPROMISOS DEL IGAC EN EL MARCO DE LA POLITICA DE TIERRAS Y LEY DE VICTIMAS"/>
    <s v="1220"/>
    <s v="1220, 1320, 1420, 7120"/>
    <s v="1320, 1420, 1520, 17420"/>
    <s v="5220, 5320, 5420, 5520, 58820"/>
    <s v="29772820, 29774120, 36769020, 296972120"/>
    <s v="-0"/>
    <x v="1"/>
    <x v="1"/>
  </r>
  <r>
    <s v="1320"/>
    <s v="2020-02-20 00:00:00"/>
    <s v="2020-02-20 11:08:00"/>
    <s v="Gasto"/>
    <s v="Con Compromiso"/>
    <s v="013"/>
    <x v="11"/>
    <x v="3"/>
    <s v="AUXILIO DE TRANSPORTE"/>
    <s v="Nación"/>
    <x v="0"/>
    <s v="CSF"/>
    <n v="932543"/>
    <n v="0"/>
    <n v="932543"/>
    <n v="0"/>
    <s v="NOMINA DE FEBRERO 2020"/>
    <s v="1320"/>
    <s v="1520, 1620"/>
    <s v="-0"/>
    <s v="5620, 5720, 5820, 5920, 6020, 6120, 6220, 6320, 6420, 6520, 6620, 6720, 6820, 6920, 7020, 7120, 7220, 7320, 7420, 7520, 7620, 7720, 7820, 7920, 8020, 8120, 8220, 8320"/>
    <s v="30481720, 30481820, 30481920, 30482020, 30482120, 30482220, 30482320, 30482420, 30482520, 30482620, 30482720, 30482820, 30482920, 30483020, 30483120, 30483220, 30483320, 30483420, 30483520, 30483620, 30483720, 30483820, 30483920, 30484020, 30576620, 30576720, 30576820, 30576920"/>
    <s v="-0"/>
    <x v="0"/>
    <x v="15"/>
  </r>
  <r>
    <s v="1320"/>
    <s v="2020-02-20 00:00:00"/>
    <s v="2020-02-20 11:08:00"/>
    <s v="Gasto"/>
    <s v="Con Compromiso"/>
    <s v="013"/>
    <x v="11"/>
    <x v="8"/>
    <s v="SUELDO BÁSICO"/>
    <s v="Nación"/>
    <x v="0"/>
    <s v="CSF"/>
    <n v="41534018"/>
    <n v="0"/>
    <n v="41534018"/>
    <n v="0"/>
    <s v="NOMINA DE FEBRERO 2020"/>
    <s v="1320"/>
    <s v="1520, 1620"/>
    <s v="-0"/>
    <s v="5620, 5720, 5820, 5920, 6020, 6120, 6220, 6320, 6420, 6520, 6620, 6720, 6820, 6920, 7020, 7120, 7220, 7320, 7420, 7520, 7620, 7720, 7820, 7920, 8020, 8120, 8220, 8320"/>
    <s v="30481720, 30481820, 30481920, 30482020, 30482120, 30482220, 30482320, 30482420, 30482520, 30482620, 30482720, 30482820, 30482920, 30483020, 30483120, 30483220, 30483320, 30483420, 30483520, 30483620, 30483720, 30483820, 30483920, 30484020, 30576620, 30576720, 30576820, 30576920"/>
    <s v="-0"/>
    <x v="0"/>
    <x v="15"/>
  </r>
  <r>
    <s v="1320"/>
    <s v="2020-02-20 00:00:00"/>
    <s v="2020-02-20 11:08:00"/>
    <s v="Gasto"/>
    <s v="Con Compromiso"/>
    <s v="013"/>
    <x v="11"/>
    <x v="6"/>
    <s v="SUBSIDIO DE ALIMENTACIÓN"/>
    <s v="Nación"/>
    <x v="0"/>
    <s v="CSF"/>
    <n v="767111"/>
    <n v="0"/>
    <n v="767111"/>
    <n v="0"/>
    <s v="NOMINA DE FEBRERO 2020"/>
    <s v="1320"/>
    <s v="1520, 1620"/>
    <s v="-0"/>
    <s v="5620, 5720, 5820, 5920, 6020, 6120, 6220, 6320, 6420, 6520, 6620, 6720, 6820, 6920, 7020, 7120, 7220, 7320, 7420, 7520, 7620, 7720, 7820, 7920, 8020, 8120, 8220, 8320"/>
    <s v="30481720, 30481820, 30481920, 30482020, 30482120, 30482220, 30482320, 30482420, 30482520, 30482620, 30482720, 30482820, 30482920, 30483020, 30483120, 30483220, 30483320, 30483420, 30483520, 30483620, 30483720, 30483820, 30483920, 30484020, 30576620, 30576720, 30576820, 30576920"/>
    <s v="-0"/>
    <x v="0"/>
    <x v="15"/>
  </r>
  <r>
    <s v="1320"/>
    <s v="2020-02-20 00:00:00"/>
    <s v="2020-02-20 11:08:00"/>
    <s v="Gasto"/>
    <s v="Con Compromiso"/>
    <s v="013"/>
    <x v="11"/>
    <x v="7"/>
    <s v="BONIFICACIÓN ESPECIAL DE RECREACIÓN"/>
    <s v="Nación"/>
    <x v="0"/>
    <s v="CSF"/>
    <n v="102710"/>
    <n v="0"/>
    <n v="102710"/>
    <n v="0"/>
    <s v="NOMINA DE FEBRERO 2020"/>
    <s v="1320"/>
    <s v="1520, 1620"/>
    <s v="-0"/>
    <s v="5620, 5720, 5820, 5920, 6020, 6120, 6220, 6320, 6420, 6520, 6620, 6720, 6820, 6920, 7020, 7120, 7220, 7320, 7420, 7520, 7620, 7720, 7820, 7920, 8020, 8120, 8220, 8320"/>
    <s v="30481720, 30481820, 30481920, 30482020, 30482120, 30482220, 30482320, 30482420, 30482520, 30482620, 30482720, 30482820, 30482920, 30483020, 30483120, 30483220, 30483320, 30483420, 30483520, 30483620, 30483720, 30483820, 30483920, 30484020, 30576620, 30576720, 30576820, 30576920"/>
    <s v="-0"/>
    <x v="0"/>
    <x v="15"/>
  </r>
  <r>
    <s v="1320"/>
    <s v="2020-02-20 00:00:00"/>
    <s v="2020-02-20 11:08:00"/>
    <s v="Gasto"/>
    <s v="Con Compromiso"/>
    <s v="013"/>
    <x v="11"/>
    <x v="26"/>
    <s v="PRIMA DE SERVICIO"/>
    <s v="Nación"/>
    <x v="0"/>
    <s v="CSF"/>
    <n v="244808"/>
    <n v="0"/>
    <n v="244808"/>
    <n v="0"/>
    <s v="NOMINA DE FEBRERO 2020"/>
    <s v="1320"/>
    <s v="1520, 1620"/>
    <s v="-0"/>
    <s v="5620, 5720, 5820, 5920, 6020, 6120, 6220, 6320, 6420, 6520, 6620, 6720, 6820, 6920, 7020, 7120, 7220, 7320, 7420, 7520, 7620, 7720, 7820, 7920, 8020, 8120, 8220, 8320"/>
    <s v="30481720, 30481820, 30481920, 30482020, 30482120, 30482220, 30482320, 30482420, 30482520, 30482620, 30482720, 30482820, 30482920, 30483020, 30483120, 30483220, 30483320, 30483420, 30483520, 30483620, 30483720, 30483820, 30483920, 30484020, 30576620, 30576720, 30576820, 30576920"/>
    <s v="-0"/>
    <x v="0"/>
    <x v="15"/>
  </r>
  <r>
    <s v="1320"/>
    <s v="2020-02-20 00:00:00"/>
    <s v="2020-02-20 11:08:00"/>
    <s v="Gasto"/>
    <s v="Con Compromiso"/>
    <s v="013"/>
    <x v="11"/>
    <x v="21"/>
    <s v="INCAPACIDADES (NO DE PENSIONES)"/>
    <s v="Nación"/>
    <x v="0"/>
    <s v="CSF"/>
    <n v="428285"/>
    <n v="0"/>
    <n v="428285"/>
    <n v="0"/>
    <s v="NOMINA DE FEBRERO 2020"/>
    <s v="1320"/>
    <s v="1520, 1620"/>
    <s v="-0"/>
    <s v="5620, 5720, 5820, 5920, 6020, 6120, 6220, 6320, 6420, 6520, 6620, 6720, 6820, 6920, 7020, 7120, 7220, 7320, 7420, 7520, 7620, 7720, 7820, 7920, 8020, 8120, 8220, 8320"/>
    <s v="30481720, 30481820, 30481920, 30482020, 30482120, 30482220, 30482320, 30482420, 30482520, 30482620, 30482720, 30482820, 30482920, 30483020, 30483120, 30483220, 30483320, 30483420, 30483520, 30483620, 30483720, 30483820, 30483920, 30484020, 30576620, 30576720, 30576820, 30576920"/>
    <s v="-0"/>
    <x v="0"/>
    <x v="15"/>
  </r>
  <r>
    <s v="1320"/>
    <s v="2020-02-20 00:00:00"/>
    <s v="2020-02-20 11:08:00"/>
    <s v="Gasto"/>
    <s v="Con Compromiso"/>
    <s v="013"/>
    <x v="11"/>
    <x v="9"/>
    <s v="BONIFICACIÓN POR SERVICIOS PRESTADOS"/>
    <s v="Nación"/>
    <x v="0"/>
    <s v="CSF"/>
    <n v="3573777"/>
    <n v="0"/>
    <n v="3573777"/>
    <n v="0"/>
    <s v="NOMINA DE FEBRERO 2020"/>
    <s v="1320"/>
    <s v="1520, 1620"/>
    <s v="-0"/>
    <s v="5620, 5720, 5820, 5920, 6020, 6120, 6220, 6320, 6420, 6520, 6620, 6720, 6820, 6920, 7020, 7120, 7220, 7320, 7420, 7520, 7620, 7720, 7820, 7920, 8020, 8120, 8220, 8320"/>
    <s v="30481720, 30481820, 30481920, 30482020, 30482120, 30482220, 30482320, 30482420, 30482520, 30482620, 30482720, 30482820, 30482920, 30483020, 30483120, 30483220, 30483320, 30483420, 30483520, 30483620, 30483720, 30483820, 30483920, 30484020, 30576620, 30576720, 30576820, 30576920"/>
    <s v="-0"/>
    <x v="0"/>
    <x v="15"/>
  </r>
  <r>
    <s v="1320"/>
    <s v="2020-02-20 00:00:00"/>
    <s v="2020-02-20 11:08:00"/>
    <s v="Gasto"/>
    <s v="Con Compromiso"/>
    <s v="013"/>
    <x v="11"/>
    <x v="4"/>
    <s v="PRIMA DE VACACIONES"/>
    <s v="Nación"/>
    <x v="0"/>
    <s v="CSF"/>
    <n v="1094371"/>
    <n v="0"/>
    <n v="1094371"/>
    <n v="0"/>
    <s v="NOMINA DE FEBRERO 2020"/>
    <s v="1320"/>
    <s v="1520, 1620"/>
    <s v="-0"/>
    <s v="5620, 5720, 5820, 5920, 6020, 6120, 6220, 6320, 6420, 6520, 6620, 6720, 6820, 6920, 7020, 7120, 7220, 7320, 7420, 7520, 7620, 7720, 7820, 7920, 8020, 8120, 8220, 8320"/>
    <s v="30481720, 30481820, 30481920, 30482020, 30482120, 30482220, 30482320, 30482420, 30482520, 30482620, 30482720, 30482820, 30482920, 30483020, 30483120, 30483220, 30483320, 30483420, 30483520, 30483620, 30483720, 30483820, 30483920, 30484020, 30576620, 30576720, 30576820, 30576920"/>
    <s v="-0"/>
    <x v="0"/>
    <x v="15"/>
  </r>
  <r>
    <s v="1320"/>
    <s v="2020-02-20 00:00:00"/>
    <s v="2020-02-20 11:08:00"/>
    <s v="Gasto"/>
    <s v="Con Compromiso"/>
    <s v="013"/>
    <x v="11"/>
    <x v="37"/>
    <s v="INDEMNIZACIÓN POR VACACIONES"/>
    <s v="Nación"/>
    <x v="0"/>
    <s v="CSF"/>
    <n v="729752"/>
    <n v="0"/>
    <n v="729752"/>
    <n v="0"/>
    <s v="NOMINA DE FEBRERO 2020"/>
    <s v="1320"/>
    <s v="1520, 1620"/>
    <s v="-0"/>
    <s v="5620, 5720, 5820, 5920, 6020, 6120, 6220, 6320, 6420, 6520, 6620, 6720, 6820, 6920, 7020, 7120, 7220, 7320, 7420, 7520, 7620, 7720, 7820, 7920, 8020, 8120, 8220, 8320"/>
    <s v="30481720, 30481820, 30481920, 30482020, 30482120, 30482220, 30482320, 30482420, 30482520, 30482620, 30482720, 30482820, 30482920, 30483020, 30483120, 30483220, 30483320, 30483420, 30483520, 30483620, 30483720, 30483820, 30483920, 30484020, 30576620, 30576720, 30576820, 30576920"/>
    <s v="-0"/>
    <x v="0"/>
    <x v="15"/>
  </r>
  <r>
    <s v="1320"/>
    <s v="2020-02-20 00:00:00"/>
    <s v="2020-02-20 11:08:00"/>
    <s v="Gasto"/>
    <s v="Con Compromiso"/>
    <s v="013"/>
    <x v="11"/>
    <x v="5"/>
    <s v="PRIMA TÉCNICA NO SALARIAL"/>
    <s v="Nación"/>
    <x v="0"/>
    <s v="CSF"/>
    <n v="2240265"/>
    <n v="0"/>
    <n v="2240265"/>
    <n v="0"/>
    <s v="NOMINA DE FEBRERO 2020"/>
    <s v="1320"/>
    <s v="1520, 1620"/>
    <s v="-0"/>
    <s v="5620, 5720, 5820, 5920, 6020, 6120, 6220, 6320, 6420, 6520, 6620, 6720, 6820, 6920, 7020, 7120, 7220, 7320, 7420, 7520, 7620, 7720, 7820, 7920, 8020, 8120, 8220, 8320"/>
    <s v="30481720, 30481820, 30481920, 30482020, 30482120, 30482220, 30482320, 30482420, 30482520, 30482620, 30482720, 30482820, 30482920, 30483020, 30483120, 30483220, 30483320, 30483420, 30483520, 30483620, 30483720, 30483820, 30483920, 30484020, 30576620, 30576720, 30576820, 30576920"/>
    <s v="-0"/>
    <x v="0"/>
    <x v="15"/>
  </r>
  <r>
    <s v="1320"/>
    <s v="2020-02-20 00:00:00"/>
    <s v="2020-02-20 11:08:00"/>
    <s v="Gasto"/>
    <s v="Con Compromiso"/>
    <s v="013"/>
    <x v="11"/>
    <x v="42"/>
    <s v="PRIMA DE COORDINACIÓN"/>
    <s v="Nación"/>
    <x v="0"/>
    <s v="CSF"/>
    <n v="466079"/>
    <n v="0"/>
    <n v="466079"/>
    <n v="0"/>
    <s v="NOMINA DE FEBRERO 2020"/>
    <s v="1320"/>
    <s v="1520, 1620"/>
    <s v="-0"/>
    <s v="5620, 5720, 5820, 5920, 6020, 6120, 6220, 6320, 6420, 6520, 6620, 6720, 6820, 6920, 7020, 7120, 7220, 7320, 7420, 7520, 7620, 7720, 7820, 7920, 8020, 8120, 8220, 8320"/>
    <s v="30481720, 30481820, 30481920, 30482020, 30482120, 30482220, 30482320, 30482420, 30482520, 30482620, 30482720, 30482820, 30482920, 30483020, 30483120, 30483220, 30483320, 30483420, 30483520, 30483620, 30483720, 30483820, 30483920, 30484020, 30576620, 30576720, 30576820, 30576920"/>
    <s v="-0"/>
    <x v="0"/>
    <x v="15"/>
  </r>
  <r>
    <s v="1420"/>
    <s v="2020-02-20 00:00:00"/>
    <s v="2020-02-20 16:38:00"/>
    <s v="Gasto"/>
    <s v="Con Compromiso"/>
    <s v="013"/>
    <x v="11"/>
    <x v="13"/>
    <s v="SALUD"/>
    <s v="Nación"/>
    <x v="0"/>
    <s v="CSF"/>
    <n v="4234900"/>
    <n v="0"/>
    <n v="4234900"/>
    <n v="0"/>
    <s v="SOI CORRESPONDIENTE A LA NOMINA DE FEBRERO 2020"/>
    <s v="1420"/>
    <s v="1720"/>
    <s v="-0"/>
    <s v="8420, 8520, 8620, 8720, 8820, 8920, 9020, 9120, 9220, 9320, 9420"/>
    <s v="31289320, 31289420, 31289520, 31289620, 31289720, 31289820, 31289920, 31290020, 31290220, 31290320, 31290420"/>
    <s v="-0"/>
    <x v="0"/>
    <x v="15"/>
  </r>
  <r>
    <s v="1420"/>
    <s v="2020-02-20 00:00:00"/>
    <s v="2020-02-20 16:38:00"/>
    <s v="Gasto"/>
    <s v="Con Compromiso"/>
    <s v="013"/>
    <x v="11"/>
    <x v="14"/>
    <s v="APORTES AL ICBF"/>
    <s v="Nación"/>
    <x v="0"/>
    <s v="CSF"/>
    <n v="1531600"/>
    <n v="0"/>
    <n v="1531600"/>
    <n v="0"/>
    <s v="SOI CORRESPONDIENTE A LA NOMINA DE FEBRERO 2020"/>
    <s v="1420"/>
    <s v="1720"/>
    <s v="-0"/>
    <s v="8420, 8520, 8620, 8720, 8820, 8920, 9020, 9120, 9220, 9320, 9420"/>
    <s v="31289320, 31289420, 31289520, 31289620, 31289720, 31289820, 31289920, 31290020, 31290220, 31290320, 31290420"/>
    <s v="-0"/>
    <x v="0"/>
    <x v="15"/>
  </r>
  <r>
    <s v="1420"/>
    <s v="2020-02-20 00:00:00"/>
    <s v="2020-02-20 16:38:00"/>
    <s v="Gasto"/>
    <s v="Con Compromiso"/>
    <s v="013"/>
    <x v="11"/>
    <x v="16"/>
    <s v="CAJAS DE COMPENSACIÓN FAMILIAR"/>
    <s v="Nación"/>
    <x v="0"/>
    <s v="CSF"/>
    <n v="2041500"/>
    <n v="0"/>
    <n v="2041500"/>
    <n v="0"/>
    <s v="SOI CORRESPONDIENTE A LA NOMINA DE FEBRERO 2020"/>
    <s v="1420"/>
    <s v="1720"/>
    <s v="-0"/>
    <s v="8420, 8520, 8620, 8720, 8820, 8920, 9020, 9120, 9220, 9320, 9420"/>
    <s v="31289320, 31289420, 31289520, 31289620, 31289720, 31289820, 31289920, 31290020, 31290220, 31290320, 31290420"/>
    <s v="-0"/>
    <x v="0"/>
    <x v="15"/>
  </r>
  <r>
    <s v="1420"/>
    <s v="2020-02-20 00:00:00"/>
    <s v="2020-02-20 16:38:00"/>
    <s v="Gasto"/>
    <s v="Con Compromiso"/>
    <s v="013"/>
    <x v="11"/>
    <x v="11"/>
    <s v="PENSIONES"/>
    <s v="Nación"/>
    <x v="0"/>
    <s v="CSF"/>
    <n v="5978600"/>
    <n v="0"/>
    <n v="5978600"/>
    <n v="0"/>
    <s v="SOI CORRESPONDIENTE A LA NOMINA DE FEBRERO 2020"/>
    <s v="1420"/>
    <s v="1720"/>
    <s v="-0"/>
    <s v="8420, 8520, 8620, 8720, 8820, 8920, 9020, 9120, 9220, 9320, 9420"/>
    <s v="31289320, 31289420, 31289520, 31289620, 31289720, 31289820, 31289920, 31290020, 31290220, 31290320, 31290420"/>
    <s v="-0"/>
    <x v="0"/>
    <x v="15"/>
  </r>
  <r>
    <s v="1420"/>
    <s v="2020-02-20 00:00:00"/>
    <s v="2020-02-20 16:38:00"/>
    <s v="Gasto"/>
    <s v="Con Compromiso"/>
    <s v="013"/>
    <x v="11"/>
    <x v="15"/>
    <s v="APORTES GENERALES AL SISTEMA DE RIESGOS LABORALES"/>
    <s v="Nación"/>
    <x v="0"/>
    <s v="CSF"/>
    <n v="469600"/>
    <n v="0"/>
    <n v="469600"/>
    <n v="0"/>
    <s v="SOI CORRESPONDIENTE A LA NOMINA DE FEBRERO 2020"/>
    <s v="1420"/>
    <s v="1720"/>
    <s v="-0"/>
    <s v="8420, 8520, 8620, 8720, 8820, 8920, 9020, 9120, 9220, 9320, 9420"/>
    <s v="31289320, 31289420, 31289520, 31289620, 31289720, 31289820, 31289920, 31290020, 31290220, 31290320, 31290420"/>
    <s v="-0"/>
    <x v="0"/>
    <x v="15"/>
  </r>
  <r>
    <s v="1420"/>
    <s v="2020-02-20 00:00:00"/>
    <s v="2020-02-20 16:38:00"/>
    <s v="Gasto"/>
    <s v="Con Compromiso"/>
    <s v="013"/>
    <x v="11"/>
    <x v="12"/>
    <s v="APORTES AL SENA"/>
    <s v="Nación"/>
    <x v="0"/>
    <s v="CSF"/>
    <n v="1021100"/>
    <n v="0"/>
    <n v="1021100"/>
    <n v="0"/>
    <s v="SOI CORRESPONDIENTE A LA NOMINA DE FEBRERO 2020"/>
    <s v="1420"/>
    <s v="1720"/>
    <s v="-0"/>
    <s v="8420, 8520, 8620, 8720, 8820, 8920, 9020, 9120, 9220, 9320, 9420"/>
    <s v="31289320, 31289420, 31289520, 31289620, 31289720, 31289820, 31289920, 31290020, 31290220, 31290320, 31290420"/>
    <s v="-0"/>
    <x v="0"/>
    <x v="15"/>
  </r>
  <r>
    <s v="1520"/>
    <s v="2020-02-26 00:00:00"/>
    <s v="2020-02-26 11:34:00"/>
    <s v="Gasto"/>
    <s v="Con Compromiso"/>
    <s v="013"/>
    <x v="11"/>
    <x v="24"/>
    <s v="IMPUESTO PREDIAL Y SOBRETASA AMBIENTAL"/>
    <s v="Nación"/>
    <x v="0"/>
    <s v="CSF"/>
    <n v="7517600"/>
    <n v="0"/>
    <n v="7517600"/>
    <n v="0"/>
    <s v="IMPUESTO PREDIAL"/>
    <s v="1520"/>
    <s v="1920"/>
    <s v="1920"/>
    <s v="9820"/>
    <s v="47406320"/>
    <s v="-0"/>
    <x v="0"/>
    <x v="15"/>
  </r>
  <r>
    <s v="1620"/>
    <s v="2020-03-03 00:00:00"/>
    <s v="2020-03-03 17:48:00"/>
    <s v="Gasto"/>
    <s v="Con Compromiso"/>
    <s v="0500"/>
    <x v="11"/>
    <x v="22"/>
    <s v="ADQUISICIÓN DE BIENES Y SERVICIOS - SERVICIO DE INFORMACIÓN CATASTRAL - ACTUALIZACIÓN  Y GESTIÓN CATASTRAL  NACIONAL"/>
    <s v="Nación"/>
    <x v="0"/>
    <s v="CSF"/>
    <n v="109213920"/>
    <n v="-24928896"/>
    <n v="84285024"/>
    <n v="0"/>
    <s v="RECONOCEDORES EN EL PROCESO DE CONSERVACION"/>
    <s v="1620"/>
    <s v="2520, 2620, 2720, 2820"/>
    <s v="3520, 3620, 3720, 3820"/>
    <s v="15720, 15820, 15920, 16020, 22120, 22220, 22320, 22420, 28020, 28120, 28220, 28320, 35620, 35720, 35820, 35920, 36920, 37020, 37220, 41820, 43120, 46820, 46920, 47120, 48220, 48320, 48420, 51720, 58220, 58320, 58420, 58620, 66420, 66520, 66620, 66720, 71220, 71320, 71420, 71620"/>
    <s v="77942620, 77946020, 77951020, 77954320, 103439520, 103448420, 103454920, 103458820, 131899720, 131906520, 131909220, 131956020, 166783620, 166784020, 166785220, 166786120, 192658020, 192666920, 192687720, 199141920, 226970120, 227811220, 227813820, 234095420, 263502520, 263509420, 263512420, 264268220, 295327520, 295339320, 295347220, 296713720, 335987420, 335990020, 335995020, 335997620, 370851020, 370859720, 370867220, 370885720"/>
    <s v="-0"/>
    <x v="1"/>
    <x v="1"/>
  </r>
  <r>
    <s v="1720"/>
    <s v="2020-03-03 00:00:00"/>
    <s v="2020-03-03 17:50:00"/>
    <s v="Gasto"/>
    <s v="Con Compromiso"/>
    <s v="0500"/>
    <x v="11"/>
    <x v="22"/>
    <s v="ADQUISICIÓN DE BIENES Y SERVICIOS - SERVICIO DE INFORMACIÓN CATASTRAL - ACTUALIZACIÓN  Y GESTIÓN CATASTRAL  NACIONAL"/>
    <s v="Nación"/>
    <x v="0"/>
    <s v="CSF"/>
    <n v="31500000"/>
    <n v="1283333"/>
    <n v="32783333"/>
    <n v="0"/>
    <s v="CONTROL DE CALIDAD EN PROCESO DE CONSERVACION"/>
    <s v="1720"/>
    <s v="3120"/>
    <s v="3220"/>
    <s v="15420, 21820, 27820, 31320, 37120, 43020, 48520, 54220, 68320, 71720"/>
    <s v="77941820, 102939520, 131168020, 162092520, 192685520, 226950620, 263515620, 293548120, 336676720, 373920620"/>
    <s v="-0"/>
    <x v="1"/>
    <x v="1"/>
  </r>
  <r>
    <s v="1820"/>
    <s v="2020-03-03 00:00:00"/>
    <s v="2020-03-03 17:53:00"/>
    <s v="Gasto"/>
    <s v="Con Compromiso"/>
    <s v="0500"/>
    <x v="11"/>
    <x v="22"/>
    <s v="ADQUISICIÓN DE BIENES Y SERVICIOS - SERVICIO DE INFORMACIÓN CATASTRAL - ACTUALIZACIÓN  Y GESTIÓN CATASTRAL  NACIONAL"/>
    <s v="Nación"/>
    <x v="0"/>
    <s v="CSF"/>
    <n v="59460912"/>
    <n v="-3192771"/>
    <n v="56268141"/>
    <n v="0"/>
    <s v="AUXILIAR DE APOYO EN EL PROCESO DE CONSERVACION"/>
    <s v="1820"/>
    <s v="2120, 2220, 2320, 2420, 8520"/>
    <s v="2920, 3020, 3420, 4120"/>
    <s v="15220, 15320, 15620, 16420, 21420, 21520, 21720, 22020, 26920, 27020, 27220, 27420, 31120, 31220, 31420, 31620, 36620, 37320, 37420, 41920, 42520, 42620, 42720, 42920, 47920, 48120, 51520, 53120, 54120, 58520, 59020, 59620, 66220, 69220, 69820, 70420, 75320"/>
    <s v="76834220, 76837920, 77949920, 86495020, 101792520, 101797320, 102901220, 103007720, 129102020, 129113120, 129140720, 129748520, 161300020, 162091220, 162093720, 162133320, 190729420, 192694420, 192696320, 199148820, 223850020, 223851920, 225598820, 226884720, 261756420, 263496420, 264260820, 266168920, 293297120, 295351220, 296995220, 314224720, 335968720, 346789820, 347318320, 370767420, 376537320"/>
    <s v="-0"/>
    <x v="1"/>
    <x v="1"/>
  </r>
  <r>
    <s v="1920"/>
    <s v="2020-03-03 00:00:00"/>
    <s v="2020-03-03 18:02:00"/>
    <s v="Gasto"/>
    <s v="Con Compromiso"/>
    <s v="0500"/>
    <x v="11"/>
    <x v="22"/>
    <s v="ADQUISICIÓN DE BIENES Y SERVICIOS - SERVICIO DE INFORMACIÓN CATASTRAL - ACTUALIZACIÓN  Y GESTIÓN CATASTRAL  NACIONAL"/>
    <s v="Nación"/>
    <x v="0"/>
    <s v="CSF"/>
    <n v="16167228"/>
    <n v="0"/>
    <n v="16167228"/>
    <n v="0"/>
    <s v="DIGITALIZACION"/>
    <s v="1920"/>
    <s v="2920"/>
    <s v="3920"/>
    <s v="16220, 21620, 27120, 31520, 36720, 42420, 51620, 54020, 66820, 70520"/>
    <s v="84433420, 101801020, 129135720, 162097620, 190733520, 223853720, 264263720, 293294720, 336001120, 370773120"/>
    <s v="-0"/>
    <x v="1"/>
    <x v="1"/>
  </r>
  <r>
    <s v="1920"/>
    <s v="2020-03-03 00:00:00"/>
    <s v="2020-03-03 18:02:00"/>
    <s v="Gasto"/>
    <s v="Con Compromiso"/>
    <s v="0500"/>
    <x v="11"/>
    <x v="22"/>
    <s v="ADQUISICIÓN DE BIENES Y SERVICIOS - SERVICIO DE INFORMACIÓN CATASTRAL - ACTUALIZACIÓN  Y GESTIÓN CATASTRAL  NACIONAL"/>
    <s v="Nación"/>
    <x v="2"/>
    <s v="CSF"/>
    <n v="0"/>
    <n v="7781019"/>
    <n v="7781019"/>
    <n v="0"/>
    <s v="DIGITALIZACION"/>
    <s v="1920"/>
    <s v="2920"/>
    <s v="3920"/>
    <s v="16220, 21620, 27120, 31520, 36720, 42420, 51620, 54020, 66820, 70520"/>
    <s v="84433420, 101801020, 129135720, 162097620, 190733520, 223853720, 264263720, 293294720, 336001120, 370773120"/>
    <s v="-0"/>
    <x v="1"/>
    <x v="1"/>
  </r>
  <r>
    <s v="2020"/>
    <s v="2020-03-03 00:00:00"/>
    <s v="2020-03-03 18:17:00"/>
    <s v="Gasto"/>
    <s v="Con Compromiso"/>
    <s v="0500"/>
    <x v="11"/>
    <x v="22"/>
    <s v="ADQUISICIÓN DE BIENES Y SERVICIOS - SERVICIO DE INFORMACIÓN CATASTRAL - ACTUALIZACIÓN  Y GESTIÓN CATASTRAL  NACIONAL"/>
    <s v="Nación"/>
    <x v="2"/>
    <s v="CSF"/>
    <n v="34753065"/>
    <n v="0"/>
    <n v="34753065"/>
    <n v="0"/>
    <s v="ABOGADO DE  POLITICA DE TIERRA"/>
    <s v="2020"/>
    <s v="2020"/>
    <s v="2720"/>
    <s v="15120, 22620, 27920, 36020, 42020, 47320, 52920, 59120, 68520, 71820"/>
    <s v="76830520, 103662520, 131894120, 166782520, 199152220, 238740920, 265568420, 297713120, 339527420, 373949420"/>
    <s v="-0"/>
    <x v="1"/>
    <x v="1"/>
  </r>
  <r>
    <s v="2120"/>
    <s v="2020-03-03 00:00:00"/>
    <s v="2020-03-03 18:22:00"/>
    <s v="Gasto"/>
    <s v="Con Compromiso"/>
    <s v="0500"/>
    <x v="11"/>
    <x v="22"/>
    <s v="ADQUISICIÓN DE BIENES Y SERVICIOS - SERVICIO DE INFORMACIÓN CATASTRAL - ACTUALIZACIÓN  Y GESTIÓN CATASTRAL  NACIONAL"/>
    <s v="Nación"/>
    <x v="2"/>
    <s v="CSF"/>
    <n v="26125000"/>
    <n v="-275000"/>
    <n v="25850000"/>
    <n v="0"/>
    <s v="RECONOCEDOR DE POLITICA DE TIERRA"/>
    <s v="2120"/>
    <s v="3020"/>
    <s v="3320"/>
    <s v="15520, 22520, 27720, 35520, 36820, 47020, 53020, 53920, 66320, 70920"/>
    <s v="77949120, 103465820, 131164120, 166783120, 192652220, 227816220, 266165920, 293290620, 335973520, 370827720"/>
    <s v="-0"/>
    <x v="1"/>
    <x v="1"/>
  </r>
  <r>
    <s v="2220"/>
    <s v="2020-03-18 00:00:00"/>
    <s v="2020-03-18 11:02:00"/>
    <s v="Gasto"/>
    <s v="Con Compromiso"/>
    <s v="013"/>
    <x v="11"/>
    <x v="6"/>
    <s v="SUBSIDIO DE ALIMENTACIÓN"/>
    <s v="Nación"/>
    <x v="0"/>
    <s v="CSF"/>
    <n v="929193"/>
    <n v="0"/>
    <n v="929193"/>
    <n v="0"/>
    <s v="NOMINA DE MARZO 2020"/>
    <s v="2220"/>
    <s v="3220, 3320"/>
    <s v="-0"/>
    <s v="10220, 10320, 10420, 10520, 10620, 10720, 10820, 10920, 11020, 11120, 11220, 11320, 11420, 11520, 11620, 11720, 11820, 11920, 12020, 12120, 12220, 12320, 12420, 12520, 12620, 12720, 12820, 12920, 13020, 13120, 13220, 13320, 13420, 13520, 13620, 13720, 13820, 13920"/>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s v="-0"/>
    <x v="0"/>
    <x v="15"/>
  </r>
  <r>
    <s v="2220"/>
    <s v="2020-03-18 00:00:00"/>
    <s v="2020-03-18 11:02:00"/>
    <s v="Gasto"/>
    <s v="Con Compromiso"/>
    <s v="013"/>
    <x v="11"/>
    <x v="26"/>
    <s v="PRIMA DE SERVICIO"/>
    <s v="Nación"/>
    <x v="0"/>
    <s v="CSF"/>
    <n v="10265"/>
    <n v="0"/>
    <n v="10265"/>
    <n v="0"/>
    <s v="NOMINA DE MARZO 2020"/>
    <s v="2220"/>
    <s v="3220, 3320"/>
    <s v="-0"/>
    <s v="10220, 10320, 10420, 10520, 10620, 10720, 10820, 10920, 11020, 11120, 11220, 11320, 11420, 11520, 11620, 11720, 11820, 11920, 12020, 12120, 12220, 12320, 12420, 12520, 12620, 12720, 12820, 12920, 13020, 13120, 13220, 13320, 13420, 13520, 13620, 13720, 13820, 13920"/>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s v="-0"/>
    <x v="0"/>
    <x v="15"/>
  </r>
  <r>
    <s v="2220"/>
    <s v="2020-03-18 00:00:00"/>
    <s v="2020-03-18 11:02:00"/>
    <s v="Gasto"/>
    <s v="Con Compromiso"/>
    <s v="013"/>
    <x v="11"/>
    <x v="10"/>
    <s v="SUELDO DE VACACIONES"/>
    <s v="Nación"/>
    <x v="0"/>
    <s v="CSF"/>
    <n v="4050967"/>
    <n v="0"/>
    <n v="4050967"/>
    <n v="0"/>
    <s v="NOMINA DE MARZO 2020"/>
    <s v="2220"/>
    <s v="3220, 3320"/>
    <s v="-0"/>
    <s v="10220, 10320, 10420, 10520, 10620, 10720, 10820, 10920, 11020, 11120, 11220, 11320, 11420, 11520, 11620, 11720, 11820, 11920, 12020, 12120, 12220, 12320, 12420, 12520, 12620, 12720, 12820, 12920, 13020, 13120, 13220, 13320, 13420, 13520, 13620, 13720, 13820, 13920"/>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s v="-0"/>
    <x v="0"/>
    <x v="15"/>
  </r>
  <r>
    <s v="2220"/>
    <s v="2020-03-18 00:00:00"/>
    <s v="2020-03-18 11:02:00"/>
    <s v="Gasto"/>
    <s v="Con Compromiso"/>
    <s v="013"/>
    <x v="11"/>
    <x v="37"/>
    <s v="INDEMNIZACIÓN POR VACACIONES"/>
    <s v="Nación"/>
    <x v="0"/>
    <s v="CSF"/>
    <n v="29172"/>
    <n v="0"/>
    <n v="29172"/>
    <n v="0"/>
    <s v="NOMINA DE MARZO 2020"/>
    <s v="2220"/>
    <s v="3220, 3320"/>
    <s v="-0"/>
    <s v="10220, 10320, 10420, 10520, 10620, 10720, 10820, 10920, 11020, 11120, 11220, 11320, 11420, 11520, 11620, 11720, 11820, 11920, 12020, 12120, 12220, 12320, 12420, 12520, 12620, 12720, 12820, 12920, 13020, 13120, 13220, 13320, 13420, 13520, 13620, 13720, 13820, 13920"/>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s v="-0"/>
    <x v="0"/>
    <x v="15"/>
  </r>
  <r>
    <s v="2220"/>
    <s v="2020-03-18 00:00:00"/>
    <s v="2020-03-18 11:02:00"/>
    <s v="Gasto"/>
    <s v="Con Compromiso"/>
    <s v="013"/>
    <x v="11"/>
    <x v="7"/>
    <s v="BONIFICACIÓN ESPECIAL DE RECREACIÓN"/>
    <s v="Nación"/>
    <x v="0"/>
    <s v="CSF"/>
    <n v="323484"/>
    <n v="0"/>
    <n v="323484"/>
    <n v="0"/>
    <s v="NOMINA DE MARZO 2020"/>
    <s v="2220"/>
    <s v="3220, 3320"/>
    <s v="-0"/>
    <s v="10220, 10320, 10420, 10520, 10620, 10720, 10820, 10920, 11020, 11120, 11220, 11320, 11420, 11520, 11620, 11720, 11820, 11920, 12020, 12120, 12220, 12320, 12420, 12520, 12620, 12720, 12820, 12920, 13020, 13120, 13220, 13320, 13420, 13520, 13620, 13720, 13820, 13920"/>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s v="-0"/>
    <x v="0"/>
    <x v="15"/>
  </r>
  <r>
    <s v="2220"/>
    <s v="2020-03-18 00:00:00"/>
    <s v="2020-03-18 11:02:00"/>
    <s v="Gasto"/>
    <s v="Con Compromiso"/>
    <s v="013"/>
    <x v="11"/>
    <x v="4"/>
    <s v="PRIMA DE VACACIONES"/>
    <s v="Nación"/>
    <x v="0"/>
    <s v="CSF"/>
    <n v="4141347"/>
    <n v="0"/>
    <n v="4141347"/>
    <n v="0"/>
    <s v="NOMINA DE MARZO 2020"/>
    <s v="2220"/>
    <s v="3220, 3320"/>
    <s v="-0"/>
    <s v="10220, 10320, 10420, 10520, 10620, 10720, 10820, 10920, 11020, 11120, 11220, 11320, 11420, 11520, 11620, 11720, 11820, 11920, 12020, 12120, 12220, 12320, 12420, 12520, 12620, 12720, 12820, 12920, 13020, 13120, 13220, 13320, 13420, 13520, 13620, 13720, 13820, 13920"/>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s v="-0"/>
    <x v="0"/>
    <x v="15"/>
  </r>
  <r>
    <s v="2220"/>
    <s v="2020-03-18 00:00:00"/>
    <s v="2020-03-18 11:02:00"/>
    <s v="Gasto"/>
    <s v="Con Compromiso"/>
    <s v="013"/>
    <x v="11"/>
    <x v="5"/>
    <s v="PRIMA TÉCNICA NO SALARIAL"/>
    <s v="Nación"/>
    <x v="0"/>
    <s v="CSF"/>
    <n v="2584371"/>
    <n v="0"/>
    <n v="2584371"/>
    <n v="0"/>
    <s v="NOMINA DE MARZO 2020"/>
    <s v="2220"/>
    <s v="3220, 3320"/>
    <s v="-0"/>
    <s v="10220, 10320, 10420, 10520, 10620, 10720, 10820, 10920, 11020, 11120, 11220, 11320, 11420, 11520, 11620, 11720, 11820, 11920, 12020, 12120, 12220, 12320, 12420, 12520, 12620, 12720, 12820, 12920, 13020, 13120, 13220, 13320, 13420, 13520, 13620, 13720, 13820, 13920"/>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s v="-0"/>
    <x v="0"/>
    <x v="15"/>
  </r>
  <r>
    <s v="2220"/>
    <s v="2020-03-18 00:00:00"/>
    <s v="2020-03-18 11:02:00"/>
    <s v="Gasto"/>
    <s v="Con Compromiso"/>
    <s v="013"/>
    <x v="11"/>
    <x v="42"/>
    <s v="PRIMA DE COORDINACIÓN"/>
    <s v="Nación"/>
    <x v="0"/>
    <s v="CSF"/>
    <n v="568243"/>
    <n v="0"/>
    <n v="568243"/>
    <n v="0"/>
    <s v="NOMINA DE MARZO 2020"/>
    <s v="2220"/>
    <s v="3220, 3320"/>
    <s v="-0"/>
    <s v="10220, 10320, 10420, 10520, 10620, 10720, 10820, 10920, 11020, 11120, 11220, 11320, 11420, 11520, 11620, 11720, 11820, 11920, 12020, 12120, 12220, 12320, 12420, 12520, 12620, 12720, 12820, 12920, 13020, 13120, 13220, 13320, 13420, 13520, 13620, 13720, 13820, 13920"/>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s v="-0"/>
    <x v="0"/>
    <x v="15"/>
  </r>
  <r>
    <s v="2220"/>
    <s v="2020-03-18 00:00:00"/>
    <s v="2020-03-18 11:02:00"/>
    <s v="Gasto"/>
    <s v="Con Compromiso"/>
    <s v="013"/>
    <x v="11"/>
    <x v="8"/>
    <s v="SUELDO BÁSICO"/>
    <s v="Nación"/>
    <x v="0"/>
    <s v="CSF"/>
    <n v="52647622"/>
    <n v="0"/>
    <n v="52647622"/>
    <n v="0"/>
    <s v="NOMINA DE MARZO 2020"/>
    <s v="2220"/>
    <s v="3220, 3320"/>
    <s v="-0"/>
    <s v="10220, 10320, 10420, 10520, 10620, 10720, 10820, 10920, 11020, 11120, 11220, 11320, 11420, 11520, 11620, 11720, 11820, 11920, 12020, 12120, 12220, 12320, 12420, 12520, 12620, 12720, 12820, 12920, 13020, 13120, 13220, 13320, 13420, 13520, 13620, 13720, 13820, 13920"/>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s v="-0"/>
    <x v="0"/>
    <x v="15"/>
  </r>
  <r>
    <s v="2220"/>
    <s v="2020-03-18 00:00:00"/>
    <s v="2020-03-18 11:02:00"/>
    <s v="Gasto"/>
    <s v="Con Compromiso"/>
    <s v="013"/>
    <x v="11"/>
    <x v="9"/>
    <s v="BONIFICACIÓN POR SERVICIOS PRESTADOS"/>
    <s v="Nación"/>
    <x v="0"/>
    <s v="CSF"/>
    <n v="1211214"/>
    <n v="0"/>
    <n v="1211214"/>
    <n v="0"/>
    <s v="NOMINA DE MARZO 2020"/>
    <s v="2220"/>
    <s v="3220, 3320"/>
    <s v="-0"/>
    <s v="10220, 10320, 10420, 10520, 10620, 10720, 10820, 10920, 11020, 11120, 11220, 11320, 11420, 11520, 11620, 11720, 11820, 11920, 12020, 12120, 12220, 12320, 12420, 12520, 12620, 12720, 12820, 12920, 13020, 13120, 13220, 13320, 13420, 13520, 13620, 13720, 13820, 13920"/>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s v="-0"/>
    <x v="0"/>
    <x v="15"/>
  </r>
  <r>
    <s v="2220"/>
    <s v="2020-03-18 00:00:00"/>
    <s v="2020-03-18 11:02:00"/>
    <s v="Gasto"/>
    <s v="Con Compromiso"/>
    <s v="013"/>
    <x v="11"/>
    <x v="3"/>
    <s v="AUXILIO DE TRANSPORTE"/>
    <s v="Nación"/>
    <x v="0"/>
    <s v="CSF"/>
    <n v="1172536"/>
    <n v="0"/>
    <n v="1172536"/>
    <n v="0"/>
    <s v="NOMINA DE MARZO 2020"/>
    <s v="2220"/>
    <s v="3220, 3320"/>
    <s v="-0"/>
    <s v="10220, 10320, 10420, 10520, 10620, 10720, 10820, 10920, 11020, 11120, 11220, 11320, 11420, 11520, 11620, 11720, 11820, 11920, 12020, 12120, 12220, 12320, 12420, 12520, 12620, 12720, 12820, 12920, 13020, 13120, 13220, 13320, 13420, 13520, 13620, 13720, 13820, 13920"/>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s v="-0"/>
    <x v="0"/>
    <x v="15"/>
  </r>
  <r>
    <s v="2320"/>
    <s v="2020-03-18 00:00:00"/>
    <s v="2020-03-18 16:47:00"/>
    <s v="Gasto"/>
    <s v="Con Compromiso"/>
    <s v="013"/>
    <x v="11"/>
    <x v="11"/>
    <s v="PENSIONES"/>
    <s v="Nación"/>
    <x v="0"/>
    <s v="CSF"/>
    <n v="5956100"/>
    <n v="0"/>
    <n v="5956100"/>
    <n v="0"/>
    <s v="SOI DEL MES DE MARZO 2020"/>
    <s v="2320"/>
    <s v="3420"/>
    <s v="-0"/>
    <s v="14020, 14120, 14220, 14320, 14420, 14520, 14620, 14720, 14820, 14920, 15020"/>
    <s v="66212820, 66212920, 66213020, 66213120, 66213220, 66213320, 66213420, 66213520, 66213620, 66213720, 66213820"/>
    <s v="-0"/>
    <x v="0"/>
    <x v="15"/>
  </r>
  <r>
    <s v="2320"/>
    <s v="2020-03-18 00:00:00"/>
    <s v="2020-03-18 16:47:00"/>
    <s v="Gasto"/>
    <s v="Con Compromiso"/>
    <s v="013"/>
    <x v="11"/>
    <x v="15"/>
    <s v="APORTES GENERALES AL SISTEMA DE RIESGOS LABORALES"/>
    <s v="Nación"/>
    <x v="0"/>
    <s v="CSF"/>
    <n v="544000"/>
    <n v="0"/>
    <n v="544000"/>
    <n v="0"/>
    <s v="SOI DEL MES DE MARZO 2020"/>
    <s v="2320"/>
    <s v="3420"/>
    <s v="-0"/>
    <s v="14020, 14120, 14220, 14320, 14420, 14520, 14620, 14720, 14820, 14920, 15020"/>
    <s v="66212820, 66212920, 66213020, 66213120, 66213220, 66213320, 66213420, 66213520, 66213620, 66213720, 66213820"/>
    <s v="-0"/>
    <x v="0"/>
    <x v="15"/>
  </r>
  <r>
    <s v="2320"/>
    <s v="2020-03-18 00:00:00"/>
    <s v="2020-03-18 16:47:00"/>
    <s v="Gasto"/>
    <s v="Con Compromiso"/>
    <s v="013"/>
    <x v="11"/>
    <x v="13"/>
    <s v="SALUD"/>
    <s v="Nación"/>
    <x v="0"/>
    <s v="CSF"/>
    <n v="4219400"/>
    <n v="0"/>
    <n v="4219400"/>
    <n v="0"/>
    <s v="SOI DEL MES DE MARZO 2020"/>
    <s v="2320"/>
    <s v="3420"/>
    <s v="-0"/>
    <s v="14020, 14120, 14220, 14320, 14420, 14520, 14620, 14720, 14820, 14920, 15020"/>
    <s v="66212820, 66212920, 66213020, 66213120, 66213220, 66213320, 66213420, 66213520, 66213620, 66213720, 66213820"/>
    <s v="-0"/>
    <x v="0"/>
    <x v="15"/>
  </r>
  <r>
    <s v="2320"/>
    <s v="2020-03-18 00:00:00"/>
    <s v="2020-03-18 16:47:00"/>
    <s v="Gasto"/>
    <s v="Con Compromiso"/>
    <s v="013"/>
    <x v="11"/>
    <x v="16"/>
    <s v="CAJAS DE COMPENSACIÓN FAMILIAR"/>
    <s v="Nación"/>
    <x v="0"/>
    <s v="CSF"/>
    <n v="2195900"/>
    <n v="0"/>
    <n v="2195900"/>
    <n v="0"/>
    <s v="SOI DEL MES DE MARZO 2020"/>
    <s v="2320"/>
    <s v="3420"/>
    <s v="-0"/>
    <s v="14020, 14120, 14220, 14320, 14420, 14520, 14620, 14720, 14820, 14920, 15020"/>
    <s v="66212820, 66212920, 66213020, 66213120, 66213220, 66213320, 66213420, 66213520, 66213620, 66213720, 66213820"/>
    <s v="-0"/>
    <x v="0"/>
    <x v="15"/>
  </r>
  <r>
    <s v="2320"/>
    <s v="2020-03-18 00:00:00"/>
    <s v="2020-03-18 16:47:00"/>
    <s v="Gasto"/>
    <s v="Con Compromiso"/>
    <s v="013"/>
    <x v="11"/>
    <x v="14"/>
    <s v="APORTES AL ICBF"/>
    <s v="Nación"/>
    <x v="0"/>
    <s v="CSF"/>
    <n v="1647200"/>
    <n v="0"/>
    <n v="1647200"/>
    <n v="0"/>
    <s v="SOI DEL MES DE MARZO 2020"/>
    <s v="2320"/>
    <s v="3420"/>
    <s v="-0"/>
    <s v="14020, 14120, 14220, 14320, 14420, 14520, 14620, 14720, 14820, 14920, 15020"/>
    <s v="66212820, 66212920, 66213020, 66213120, 66213220, 66213320, 66213420, 66213520, 66213620, 66213720, 66213820"/>
    <s v="-0"/>
    <x v="0"/>
    <x v="15"/>
  </r>
  <r>
    <s v="2320"/>
    <s v="2020-03-18 00:00:00"/>
    <s v="2020-03-18 16:47:00"/>
    <s v="Gasto"/>
    <s v="Con Compromiso"/>
    <s v="013"/>
    <x v="11"/>
    <x v="12"/>
    <s v="APORTES AL SENA"/>
    <s v="Nación"/>
    <x v="0"/>
    <s v="CSF"/>
    <n v="1098500"/>
    <n v="0"/>
    <n v="1098500"/>
    <n v="0"/>
    <s v="SOI DEL MES DE MARZO 2020"/>
    <s v="2320"/>
    <s v="3420"/>
    <s v="-0"/>
    <s v="14020, 14120, 14220, 14320, 14420, 14520, 14620, 14720, 14820, 14920, 15020"/>
    <s v="66212820, 66212920, 66213020, 66213120, 66213220, 66213320, 66213420, 66213520, 66213620, 66213720, 66213820"/>
    <s v="-0"/>
    <x v="0"/>
    <x v="15"/>
  </r>
  <r>
    <s v="2420"/>
    <s v="2020-04-13 00:00:00"/>
    <s v="2020-04-13 11:26:00"/>
    <s v="Gasto"/>
    <s v="Con Compromiso"/>
    <s v="0200"/>
    <x v="11"/>
    <x v="25"/>
    <s v="ADQUISICIÓN DE BIENES Y SERVICIOS - SERVICIO DE IMPLEMENTACIÓN SISTEMAS DE GESTIÓN - FORTALECIMIENTO DE LA GESTIÓN INSTITUCIONAL DEL IGAC A NIVEL   NACIONAL"/>
    <s v="Propios"/>
    <x v="1"/>
    <s v="CSF"/>
    <n v="24269760"/>
    <n v="1415736"/>
    <n v="25685496"/>
    <n v="0"/>
    <s v="PRESTACION DE SERVICIOS DE IMPLEMENTACION SISTEMA DE GESTION"/>
    <s v="2420"/>
    <s v="3520"/>
    <s v="5920"/>
    <s v="22720, 27620, 31020, 37520, 46720, 47820, 53820, 68120, 71520"/>
    <s v="103682820, 131149620, 156522520, 192715320, 227804120, 261755120, 293285120, 336680320, 373916920"/>
    <s v="-0"/>
    <x v="1"/>
    <x v="3"/>
  </r>
  <r>
    <s v="2520"/>
    <s v="2020-04-15 00:00:00"/>
    <s v="2020-04-15 18:51:00"/>
    <s v="Gasto"/>
    <s v="Con Compromiso"/>
    <s v="013"/>
    <x v="11"/>
    <x v="31"/>
    <s v="SERVICIOS INMOBILIARIOS"/>
    <s v="Nación"/>
    <x v="0"/>
    <s v="CSF"/>
    <n v="38569540"/>
    <n v="-27389540"/>
    <n v="11180000"/>
    <n v="0"/>
    <s v="ARRENDAMIENDO OFICINA GESTION DOCUMENTAL"/>
    <s v="2520"/>
    <s v="5620"/>
    <s v="17720"/>
    <s v="59320, 68420, 75420, 77520, 77620"/>
    <s v="303195720, 339502920, 376583120, 389656420, 389670020"/>
    <s v="-0"/>
    <x v="0"/>
    <x v="15"/>
  </r>
  <r>
    <s v="2620"/>
    <s v="2020-04-21 00:00:00"/>
    <s v="2020-04-21 16:13:00"/>
    <s v="Gasto"/>
    <s v="Con Compromiso"/>
    <s v="013"/>
    <x v="11"/>
    <x v="16"/>
    <s v="CAJAS DE COMPENSACIÓN FAMILIAR"/>
    <s v="Nación"/>
    <x v="0"/>
    <s v="CSF"/>
    <n v="192200"/>
    <n v="0"/>
    <n v="192200"/>
    <n v="0"/>
    <s v="REAJUSTE DEL SOI DE ENERO Y FEBRERO 2020"/>
    <s v="2620"/>
    <s v="3920"/>
    <s v="-0"/>
    <s v="20320, 20420, 20520, 20620, 20720, 20820, 20920, 21020, 21120, 21220, 21320"/>
    <s v="100735920, 100736020, 100736120, 100736220, 100736320, 100736420, 100736520, 100736620, 100736720, 100736820, 100736920"/>
    <s v="-0"/>
    <x v="0"/>
    <x v="15"/>
  </r>
  <r>
    <s v="2620"/>
    <s v="2020-04-21 00:00:00"/>
    <s v="2020-04-21 16:13:00"/>
    <s v="Gasto"/>
    <s v="Con Compromiso"/>
    <s v="013"/>
    <x v="11"/>
    <x v="15"/>
    <s v="APORTES GENERALES AL SISTEMA DE RIESGOS LABORALES"/>
    <s v="Nación"/>
    <x v="0"/>
    <s v="CSF"/>
    <n v="53000"/>
    <n v="0"/>
    <n v="53000"/>
    <n v="0"/>
    <s v="REAJUSTE DEL SOI DE ENERO Y FEBRERO 2020"/>
    <s v="2620"/>
    <s v="3920"/>
    <s v="-0"/>
    <s v="20320, 20420, 20520, 20620, 20720, 20820, 20920, 21020, 21120, 21220, 21320"/>
    <s v="100735920, 100736020, 100736120, 100736220, 100736320, 100736420, 100736520, 100736620, 100736720, 100736820, 100736920"/>
    <s v="-0"/>
    <x v="0"/>
    <x v="15"/>
  </r>
  <r>
    <s v="2620"/>
    <s v="2020-04-21 00:00:00"/>
    <s v="2020-04-21 16:13:00"/>
    <s v="Gasto"/>
    <s v="Con Compromiso"/>
    <s v="013"/>
    <x v="11"/>
    <x v="12"/>
    <s v="APORTES AL SENA"/>
    <s v="Nación"/>
    <x v="0"/>
    <s v="CSF"/>
    <n v="97100"/>
    <n v="0"/>
    <n v="97100"/>
    <n v="0"/>
    <s v="REAJUSTE DEL SOI DE ENERO Y FEBRERO 2020"/>
    <s v="2620"/>
    <s v="3920"/>
    <s v="-0"/>
    <s v="20320, 20420, 20520, 20620, 20720, 20820, 20920, 21020, 21120, 21220, 21320"/>
    <s v="100735920, 100736020, 100736120, 100736220, 100736320, 100736420, 100736520, 100736620, 100736720, 100736820, 100736920"/>
    <s v="-0"/>
    <x v="0"/>
    <x v="15"/>
  </r>
  <r>
    <s v="2620"/>
    <s v="2020-04-21 00:00:00"/>
    <s v="2020-04-21 16:13:00"/>
    <s v="Gasto"/>
    <s v="Con Compromiso"/>
    <s v="013"/>
    <x v="11"/>
    <x v="14"/>
    <s v="APORTES AL ICBF"/>
    <s v="Nación"/>
    <x v="0"/>
    <s v="CSF"/>
    <n v="144000"/>
    <n v="0"/>
    <n v="144000"/>
    <n v="0"/>
    <s v="REAJUSTE DEL SOI DE ENERO Y FEBRERO 2020"/>
    <s v="2620"/>
    <s v="3920"/>
    <s v="-0"/>
    <s v="20320, 20420, 20520, 20620, 20720, 20820, 20920, 21020, 21120, 21220, 21320"/>
    <s v="100735920, 100736020, 100736120, 100736220, 100736320, 100736420, 100736520, 100736620, 100736720, 100736820, 100736920"/>
    <s v="-0"/>
    <x v="0"/>
    <x v="15"/>
  </r>
  <r>
    <s v="2620"/>
    <s v="2020-04-21 00:00:00"/>
    <s v="2020-04-21 16:13:00"/>
    <s v="Gasto"/>
    <s v="Con Compromiso"/>
    <s v="013"/>
    <x v="11"/>
    <x v="13"/>
    <s v="SALUD"/>
    <s v="Nación"/>
    <x v="0"/>
    <s v="CSF"/>
    <n v="413644"/>
    <n v="0"/>
    <n v="413644"/>
    <n v="0"/>
    <s v="REAJUSTE DEL SOI DE ENERO Y FEBRERO 2020"/>
    <s v="2620"/>
    <s v="3920"/>
    <s v="-0"/>
    <s v="20320, 20420, 20520, 20620, 20720, 20820, 20920, 21020, 21120, 21220, 21320"/>
    <s v="100735920, 100736020, 100736120, 100736220, 100736320, 100736420, 100736520, 100736620, 100736720, 100736820, 100736920"/>
    <s v="-0"/>
    <x v="0"/>
    <x v="15"/>
  </r>
  <r>
    <s v="2620"/>
    <s v="2020-04-21 00:00:00"/>
    <s v="2020-04-21 16:13:00"/>
    <s v="Gasto"/>
    <s v="Con Compromiso"/>
    <s v="013"/>
    <x v="11"/>
    <x v="11"/>
    <s v="PENSIONES"/>
    <s v="Nación"/>
    <x v="0"/>
    <s v="CSF"/>
    <n v="540056"/>
    <n v="0"/>
    <n v="540056"/>
    <n v="0"/>
    <s v="REAJUSTE DEL SOI DE ENERO Y FEBRERO 2020"/>
    <s v="2620"/>
    <s v="3920"/>
    <s v="-0"/>
    <s v="20320, 20420, 20520, 20620, 20720, 20820, 20920, 21020, 21120, 21220, 21320"/>
    <s v="100735920, 100736020, 100736120, 100736220, 100736320, 100736420, 100736520, 100736620, 100736720, 100736820, 100736920"/>
    <s v="-0"/>
    <x v="0"/>
    <x v="15"/>
  </r>
  <r>
    <s v="2720"/>
    <s v="2020-04-22 00:00:00"/>
    <s v="2020-04-22 16:44:00"/>
    <s v="Gasto"/>
    <s v="Con Compromiso"/>
    <s v="013"/>
    <x v="11"/>
    <x v="5"/>
    <s v="PRIMA TÉCNICA NO SALARIAL"/>
    <s v="Nación"/>
    <x v="0"/>
    <s v="CSF"/>
    <n v="2354967"/>
    <n v="0"/>
    <n v="2354967"/>
    <n v="0"/>
    <s v="NOMINA DE ABRIL 2020"/>
    <s v="2720"/>
    <s v="3620, 3720"/>
    <s v="-0"/>
    <s v="16820, 16920, 17020, 17120, 17220, 17320, 17420, 17520, 17620, 17720, 17820, 17920, 18020, 18120, 18220, 18320, 18420, 18520, 18620, 18720, 18820, 18920, 19020, 19120"/>
    <s v="99083820, 99083920, 99084020, 99084120, 99084220, 99084320, 99084420, 99084520, 99084620, 99084720, 99084820, 99084920, 99085020, 99085120, 99085220, 99085320, 99085420, 99085520, 99085620, 99085720, 99085820, 99085920, 99086020, 99123520"/>
    <s v="-0"/>
    <x v="0"/>
    <x v="15"/>
  </r>
  <r>
    <s v="2720"/>
    <s v="2020-04-22 00:00:00"/>
    <s v="2020-04-22 16:44:00"/>
    <s v="Gasto"/>
    <s v="Con Compromiso"/>
    <s v="013"/>
    <x v="11"/>
    <x v="42"/>
    <s v="PRIMA DE COORDINACIÓN"/>
    <s v="Nación"/>
    <x v="0"/>
    <s v="CSF"/>
    <n v="544380"/>
    <n v="0"/>
    <n v="544380"/>
    <n v="0"/>
    <s v="NOMINA DE ABRIL 2020"/>
    <s v="2720"/>
    <s v="3620, 3720"/>
    <s v="-0"/>
    <s v="16820, 16920, 17020, 17120, 17220, 17320, 17420, 17520, 17620, 17720, 17820, 17920, 18020, 18120, 18220, 18320, 18420, 18520, 18620, 18720, 18820, 18920, 19020, 19120"/>
    <s v="99083820, 99083920, 99084020, 99084120, 99084220, 99084320, 99084420, 99084520, 99084620, 99084720, 99084820, 99084920, 99085020, 99085120, 99085220, 99085320, 99085420, 99085520, 99085620, 99085720, 99085820, 99085920, 99086020, 99123520"/>
    <s v="-0"/>
    <x v="0"/>
    <x v="15"/>
  </r>
  <r>
    <s v="2720"/>
    <s v="2020-04-22 00:00:00"/>
    <s v="2020-04-22 16:44:00"/>
    <s v="Gasto"/>
    <s v="Con Compromiso"/>
    <s v="013"/>
    <x v="11"/>
    <x v="8"/>
    <s v="SUELDO BÁSICO"/>
    <s v="Nación"/>
    <x v="0"/>
    <s v="CSF"/>
    <n v="46208689"/>
    <n v="0"/>
    <n v="46208689"/>
    <n v="0"/>
    <s v="NOMINA DE ABRIL 2020"/>
    <s v="2720"/>
    <s v="3620, 3720"/>
    <s v="-0"/>
    <s v="16820, 16920, 17020, 17120, 17220, 17320, 17420, 17520, 17620, 17720, 17820, 17920, 18020, 18120, 18220, 18320, 18420, 18520, 18620, 18720, 18820, 18920, 19020, 19120"/>
    <s v="99083820, 99083920, 99084020, 99084120, 99084220, 99084320, 99084420, 99084520, 99084620, 99084720, 99084820, 99084920, 99085020, 99085120, 99085220, 99085320, 99085420, 99085520, 99085620, 99085720, 99085820, 99085920, 99086020, 99123520"/>
    <s v="-0"/>
    <x v="0"/>
    <x v="15"/>
  </r>
  <r>
    <s v="2720"/>
    <s v="2020-04-22 00:00:00"/>
    <s v="2020-04-22 16:44:00"/>
    <s v="Gasto"/>
    <s v="Con Compromiso"/>
    <s v="013"/>
    <x v="11"/>
    <x v="6"/>
    <s v="SUBSIDIO DE ALIMENTACIÓN"/>
    <s v="Nación"/>
    <x v="0"/>
    <s v="CSF"/>
    <n v="808599"/>
    <n v="0"/>
    <n v="808599"/>
    <n v="0"/>
    <s v="NOMINA DE ABRIL 2020"/>
    <s v="2720"/>
    <s v="3620, 3720"/>
    <s v="-0"/>
    <s v="16820, 16920, 17020, 17120, 17220, 17320, 17420, 17520, 17620, 17720, 17820, 17920, 18020, 18120, 18220, 18320, 18420, 18520, 18620, 18720, 18820, 18920, 19020, 19120"/>
    <s v="99083820, 99083920, 99084020, 99084120, 99084220, 99084320, 99084420, 99084520, 99084620, 99084720, 99084820, 99084920, 99085020, 99085120, 99085220, 99085320, 99085420, 99085520, 99085620, 99085720, 99085820, 99085920, 99086020, 99123520"/>
    <s v="-0"/>
    <x v="0"/>
    <x v="15"/>
  </r>
  <r>
    <s v="2720"/>
    <s v="2020-04-22 00:00:00"/>
    <s v="2020-04-22 16:44:00"/>
    <s v="Gasto"/>
    <s v="Con Compromiso"/>
    <s v="013"/>
    <x v="11"/>
    <x v="3"/>
    <s v="AUXILIO DE TRANSPORTE"/>
    <s v="Nación"/>
    <x v="0"/>
    <s v="CSF"/>
    <n v="949685"/>
    <n v="0"/>
    <n v="949685"/>
    <n v="0"/>
    <s v="NOMINA DE ABRIL 2020"/>
    <s v="2720"/>
    <s v="3620, 3720"/>
    <s v="-0"/>
    <s v="16820, 16920, 17020, 17120, 17220, 17320, 17420, 17520, 17620, 17720, 17820, 17920, 18020, 18120, 18220, 18320, 18420, 18520, 18620, 18720, 18820, 18920, 19020, 19120"/>
    <s v="99083820, 99083920, 99084020, 99084120, 99084220, 99084320, 99084420, 99084520, 99084620, 99084720, 99084820, 99084920, 99085020, 99085120, 99085220, 99085320, 99085420, 99085520, 99085620, 99085720, 99085820, 99085920, 99086020, 99123520"/>
    <s v="-0"/>
    <x v="0"/>
    <x v="15"/>
  </r>
  <r>
    <s v="2720"/>
    <s v="2020-04-22 00:00:00"/>
    <s v="2020-04-22 16:44:00"/>
    <s v="Gasto"/>
    <s v="Con Compromiso"/>
    <s v="013"/>
    <x v="11"/>
    <x v="9"/>
    <s v="BONIFICACIÓN POR SERVICIOS PRESTADOS"/>
    <s v="Nación"/>
    <x v="0"/>
    <s v="CSF"/>
    <n v="737727"/>
    <n v="0"/>
    <n v="737727"/>
    <n v="0"/>
    <s v="NOMINA DE ABRIL 2020"/>
    <s v="2720"/>
    <s v="3620, 3720"/>
    <s v="-0"/>
    <s v="16820, 16920, 17020, 17120, 17220, 17320, 17420, 17520, 17620, 17720, 17820, 17920, 18020, 18120, 18220, 18320, 18420, 18520, 18620, 18720, 18820, 18920, 19020, 19120"/>
    <s v="99083820, 99083920, 99084020, 99084120, 99084220, 99084320, 99084420, 99084520, 99084620, 99084720, 99084820, 99084920, 99085020, 99085120, 99085220, 99085320, 99085420, 99085520, 99085620, 99085720, 99085820, 99085920, 99086020, 99123520"/>
    <s v="-0"/>
    <x v="0"/>
    <x v="15"/>
  </r>
  <r>
    <s v="2820"/>
    <s v="2020-04-23 00:00:00"/>
    <s v="2020-04-23 15:37:00"/>
    <s v="Gasto"/>
    <s v="Con Compromiso"/>
    <s v="013"/>
    <x v="11"/>
    <x v="11"/>
    <s v="PENSIONES"/>
    <s v="Nación"/>
    <x v="0"/>
    <s v="CSF"/>
    <n v="1112000"/>
    <n v="0"/>
    <n v="1112000"/>
    <n v="0"/>
    <s v="SOI CORRESPONDIENTE AL MES DE ABRIL 2020"/>
    <s v="2820"/>
    <s v="3820"/>
    <s v="-0"/>
    <s v="19220, 19320, 19420, 19520, 19620, 19720, 19820, 19920, 20020, 20120, 20220"/>
    <s v="100727220, 100727320, 100727420, 100727520, 100727620, 100727720, 100727820, 100727920, 100728020, 100728120, 100728220"/>
    <s v="-0"/>
    <x v="0"/>
    <x v="15"/>
  </r>
  <r>
    <s v="2820"/>
    <s v="2020-04-23 00:00:00"/>
    <s v="2020-04-23 15:37:00"/>
    <s v="Gasto"/>
    <s v="Con Compromiso"/>
    <s v="013"/>
    <x v="11"/>
    <x v="13"/>
    <s v="SALUD"/>
    <s v="Nación"/>
    <x v="0"/>
    <s v="CSF"/>
    <n v="4201100"/>
    <n v="0"/>
    <n v="4201100"/>
    <n v="0"/>
    <s v="SOI CORRESPONDIENTE AL MES DE ABRIL 2020"/>
    <s v="2820"/>
    <s v="3820"/>
    <s v="-0"/>
    <s v="19220, 19320, 19420, 19520, 19620, 19720, 19820, 19920, 20020, 20120, 20220"/>
    <s v="100727220, 100727320, 100727420, 100727520, 100727620, 100727720, 100727820, 100727920, 100728020, 100728120, 100728220"/>
    <s v="-0"/>
    <x v="0"/>
    <x v="15"/>
  </r>
  <r>
    <s v="2820"/>
    <s v="2020-04-23 00:00:00"/>
    <s v="2020-04-23 15:37:00"/>
    <s v="Gasto"/>
    <s v="Con Compromiso"/>
    <s v="013"/>
    <x v="11"/>
    <x v="14"/>
    <s v="APORTES AL ICBF"/>
    <s v="Nación"/>
    <x v="0"/>
    <s v="CSF"/>
    <n v="1536500"/>
    <n v="0"/>
    <n v="1536500"/>
    <n v="0"/>
    <s v="SOI CORRESPONDIENTE AL MES DE ABRIL 2020"/>
    <s v="2820"/>
    <s v="3820"/>
    <s v="-0"/>
    <s v="19220, 19320, 19420, 19520, 19620, 19720, 19820, 19920, 20020, 20120, 20220"/>
    <s v="100727220, 100727320, 100727420, 100727520, 100727620, 100727720, 100727820, 100727920, 100728020, 100728120, 100728220"/>
    <s v="-0"/>
    <x v="0"/>
    <x v="15"/>
  </r>
  <r>
    <s v="2820"/>
    <s v="2020-04-23 00:00:00"/>
    <s v="2020-04-23 15:37:00"/>
    <s v="Gasto"/>
    <s v="Con Compromiso"/>
    <s v="013"/>
    <x v="11"/>
    <x v="16"/>
    <s v="CAJAS DE COMPENSACIÓN FAMILIAR"/>
    <s v="Nación"/>
    <x v="0"/>
    <s v="CSF"/>
    <n v="2048100"/>
    <n v="0"/>
    <n v="2048100"/>
    <n v="0"/>
    <s v="SOI CORRESPONDIENTE AL MES DE ABRIL 2020"/>
    <s v="2820"/>
    <s v="3820"/>
    <s v="-0"/>
    <s v="19220, 19320, 19420, 19520, 19620, 19720, 19820, 19920, 20020, 20120, 20220"/>
    <s v="100727220, 100727320, 100727420, 100727520, 100727620, 100727720, 100727820, 100727920, 100728020, 100728120, 100728220"/>
    <s v="-0"/>
    <x v="0"/>
    <x v="15"/>
  </r>
  <r>
    <s v="2820"/>
    <s v="2020-04-23 00:00:00"/>
    <s v="2020-04-23 15:37:00"/>
    <s v="Gasto"/>
    <s v="Con Compromiso"/>
    <s v="013"/>
    <x v="11"/>
    <x v="15"/>
    <s v="APORTES GENERALES AL SISTEMA DE RIESGOS LABORALES"/>
    <s v="Nación"/>
    <x v="0"/>
    <s v="CSF"/>
    <n v="545100"/>
    <n v="0"/>
    <n v="545100"/>
    <n v="0"/>
    <s v="SOI CORRESPONDIENTE AL MES DE ABRIL 2020"/>
    <s v="2820"/>
    <s v="3820"/>
    <s v="-0"/>
    <s v="19220, 19320, 19420, 19520, 19620, 19720, 19820, 19920, 20020, 20120, 20220"/>
    <s v="100727220, 100727320, 100727420, 100727520, 100727620, 100727720, 100727820, 100727920, 100728020, 100728120, 100728220"/>
    <s v="-0"/>
    <x v="0"/>
    <x v="15"/>
  </r>
  <r>
    <s v="2820"/>
    <s v="2020-04-23 00:00:00"/>
    <s v="2020-04-23 15:37:00"/>
    <s v="Gasto"/>
    <s v="Con Compromiso"/>
    <s v="013"/>
    <x v="11"/>
    <x v="12"/>
    <s v="APORTES AL SENA"/>
    <s v="Nación"/>
    <x v="0"/>
    <s v="CSF"/>
    <n v="1024600"/>
    <n v="0"/>
    <n v="1024600"/>
    <n v="0"/>
    <s v="SOI CORRESPONDIENTE AL MES DE ABRIL 2020"/>
    <s v="2820"/>
    <s v="3820"/>
    <s v="-0"/>
    <s v="19220, 19320, 19420, 19520, 19620, 19720, 19820, 19920, 20020, 20120, 20220"/>
    <s v="100727220, 100727320, 100727420, 100727520, 100727620, 100727720, 100727820, 100727920, 100728020, 100728120, 100728220"/>
    <s v="-0"/>
    <x v="0"/>
    <x v="15"/>
  </r>
  <r>
    <s v="2920"/>
    <s v="2020-05-21 00:00:00"/>
    <s v="2020-05-21 16:28:00"/>
    <s v="Gasto"/>
    <s v="Con Compromiso"/>
    <s v="013"/>
    <x v="11"/>
    <x v="6"/>
    <s v="SUBSIDIO DE ALIMENTACIÓN"/>
    <s v="Nación"/>
    <x v="0"/>
    <s v="CSF"/>
    <n v="859274"/>
    <n v="0"/>
    <n v="859274"/>
    <n v="0"/>
    <s v="NOMINA DE MAYO 2020"/>
    <s v="2920"/>
    <s v="4020, 4120"/>
    <s v="-0"/>
    <s v="23320, 23420, 23520, 23620, 23720, 23820, 23920, 24020, 24120, 24220, 24320, 24420, 24520, 24620, 24720, 24820, 24920, 25020, 25120, 25220, 25320, 25420, 25520, 25620, 25720"/>
    <s v="126655320, 126655420, 126655520, 126655620, 126655720, 126655820, 126655920, 126656020, 126656120, 126656220, 126656320, 126656420, 126656520, 126656620, 126656720, 126656820, 126656920, 126657020, 126657120, 126657220, 126657320, 126657420, 126657520, 126667620, 126667720"/>
    <s v="-0"/>
    <x v="0"/>
    <x v="15"/>
  </r>
  <r>
    <s v="2920"/>
    <s v="2020-05-21 00:00:00"/>
    <s v="2020-05-21 16:28:00"/>
    <s v="Gasto"/>
    <s v="Con Compromiso"/>
    <s v="013"/>
    <x v="11"/>
    <x v="8"/>
    <s v="SUELDO BÁSICO"/>
    <s v="Nación"/>
    <x v="0"/>
    <s v="CSF"/>
    <n v="48347689"/>
    <n v="0"/>
    <n v="48347689"/>
    <n v="0"/>
    <s v="NOMINA DE MAYO 2020"/>
    <s v="2920"/>
    <s v="4020, 4120"/>
    <s v="-0"/>
    <s v="23320, 23420, 23520, 23620, 23720, 23820, 23920, 24020, 24120, 24220, 24320, 24420, 24520, 24620, 24720, 24820, 24920, 25020, 25120, 25220, 25320, 25420, 25520, 25620, 25720"/>
    <s v="126655320, 126655420, 126655520, 126655620, 126655720, 126655820, 126655920, 126656020, 126656120, 126656220, 126656320, 126656420, 126656520, 126656620, 126656720, 126656820, 126656920, 126657020, 126657120, 126657220, 126657320, 126657420, 126657520, 126667620, 126667720"/>
    <s v="-0"/>
    <x v="0"/>
    <x v="15"/>
  </r>
  <r>
    <s v="2920"/>
    <s v="2020-05-21 00:00:00"/>
    <s v="2020-05-21 16:28:00"/>
    <s v="Gasto"/>
    <s v="Con Compromiso"/>
    <s v="013"/>
    <x v="11"/>
    <x v="9"/>
    <s v="BONIFICACIÓN POR SERVICIOS PRESTADOS"/>
    <s v="Nación"/>
    <x v="0"/>
    <s v="CSF"/>
    <n v="1420147"/>
    <n v="0"/>
    <n v="1420147"/>
    <n v="0"/>
    <s v="NOMINA DE MAYO 2020"/>
    <s v="2920"/>
    <s v="4020, 4120"/>
    <s v="-0"/>
    <s v="23320, 23420, 23520, 23620, 23720, 23820, 23920, 24020, 24120, 24220, 24320, 24420, 24520, 24620, 24720, 24820, 24920, 25020, 25120, 25220, 25320, 25420, 25520, 25620, 25720"/>
    <s v="126655320, 126655420, 126655520, 126655620, 126655720, 126655820, 126655920, 126656020, 126656120, 126656220, 126656320, 126656420, 126656520, 126656620, 126656720, 126656820, 126656920, 126657020, 126657120, 126657220, 126657320, 126657420, 126657520, 126667620, 126667720"/>
    <s v="-0"/>
    <x v="0"/>
    <x v="15"/>
  </r>
  <r>
    <s v="2920"/>
    <s v="2020-05-21 00:00:00"/>
    <s v="2020-05-21 16:28:00"/>
    <s v="Gasto"/>
    <s v="Con Compromiso"/>
    <s v="013"/>
    <x v="11"/>
    <x v="5"/>
    <s v="PRIMA TÉCNICA NO SALARIAL"/>
    <s v="Nación"/>
    <x v="0"/>
    <s v="CSF"/>
    <n v="2354967"/>
    <n v="0"/>
    <n v="2354967"/>
    <n v="0"/>
    <s v="NOMINA DE MAYO 2020"/>
    <s v="2920"/>
    <s v="4020, 4120"/>
    <s v="-0"/>
    <s v="23320, 23420, 23520, 23620, 23720, 23820, 23920, 24020, 24120, 24220, 24320, 24420, 24520, 24620, 24720, 24820, 24920, 25020, 25120, 25220, 25320, 25420, 25520, 25620, 25720"/>
    <s v="126655320, 126655420, 126655520, 126655620, 126655720, 126655820, 126655920, 126656020, 126656120, 126656220, 126656320, 126656420, 126656520, 126656620, 126656720, 126656820, 126656920, 126657020, 126657120, 126657220, 126657320, 126657420, 126657520, 126667620, 126667720"/>
    <s v="-0"/>
    <x v="0"/>
    <x v="15"/>
  </r>
  <r>
    <s v="2920"/>
    <s v="2020-05-21 00:00:00"/>
    <s v="2020-05-21 16:28:00"/>
    <s v="Gasto"/>
    <s v="Con Compromiso"/>
    <s v="013"/>
    <x v="11"/>
    <x v="3"/>
    <s v="AUXILIO DE TRANSPORTE"/>
    <s v="Nación"/>
    <x v="0"/>
    <s v="CSF"/>
    <n v="1028540"/>
    <n v="0"/>
    <n v="1028540"/>
    <n v="0"/>
    <s v="NOMINA DE MAYO 2020"/>
    <s v="2920"/>
    <s v="4020, 4120"/>
    <s v="-0"/>
    <s v="23320, 23420, 23520, 23620, 23720, 23820, 23920, 24020, 24120, 24220, 24320, 24420, 24520, 24620, 24720, 24820, 24920, 25020, 25120, 25220, 25320, 25420, 25520, 25620, 25720"/>
    <s v="126655320, 126655420, 126655520, 126655620, 126655720, 126655820, 126655920, 126656020, 126656120, 126656220, 126656320, 126656420, 126656520, 126656620, 126656720, 126656820, 126656920, 126657020, 126657120, 126657220, 126657320, 126657420, 126657520, 126667620, 126667720"/>
    <s v="-0"/>
    <x v="0"/>
    <x v="15"/>
  </r>
  <r>
    <s v="2920"/>
    <s v="2020-05-21 00:00:00"/>
    <s v="2020-05-21 16:28:00"/>
    <s v="Gasto"/>
    <s v="Con Compromiso"/>
    <s v="013"/>
    <x v="11"/>
    <x v="42"/>
    <s v="PRIMA DE COORDINACIÓN"/>
    <s v="Nación"/>
    <x v="0"/>
    <s v="CSF"/>
    <n v="544380"/>
    <n v="0"/>
    <n v="544380"/>
    <n v="0"/>
    <s v="NOMINA DE MAYO 2020"/>
    <s v="2920"/>
    <s v="4020, 4120"/>
    <s v="-0"/>
    <s v="23320, 23420, 23520, 23620, 23720, 23820, 23920, 24020, 24120, 24220, 24320, 24420, 24520, 24620, 24720, 24820, 24920, 25020, 25120, 25220, 25320, 25420, 25520, 25620, 25720"/>
    <s v="126655320, 126655420, 126655520, 126655620, 126655720, 126655820, 126655920, 126656020, 126656120, 126656220, 126656320, 126656420, 126656520, 126656620, 126656720, 126656820, 126656920, 126657020, 126657120, 126657220, 126657320, 126657420, 126657520, 126667620, 126667720"/>
    <s v="-0"/>
    <x v="0"/>
    <x v="15"/>
  </r>
  <r>
    <s v="3020"/>
    <s v="2020-05-22 00:00:00"/>
    <s v="2020-05-22 12:37:00"/>
    <s v="Gasto"/>
    <s v="Con Compromiso"/>
    <s v="013"/>
    <x v="11"/>
    <x v="11"/>
    <s v="PENSIONES"/>
    <s v="Nación"/>
    <x v="0"/>
    <s v="CSF"/>
    <n v="6012500"/>
    <n v="0"/>
    <n v="6012500"/>
    <n v="0"/>
    <s v="SOI CORRESPONDIENTE AL MES DE MAYO 2020"/>
    <s v="3020"/>
    <s v="4220"/>
    <s v="-0"/>
    <s v="25820, 25920, 26020, 26120, 26220, 26320, 26420, 26520, 26620, 26720, 26820"/>
    <s v="127099920, 127100020, 127100120, 127100220, 127100320, 127100420, 127100520, 127100620, 127100720, 127100820, 127100920"/>
    <s v="-0"/>
    <x v="0"/>
    <x v="15"/>
  </r>
  <r>
    <s v="3020"/>
    <s v="2020-05-22 00:00:00"/>
    <s v="2020-05-22 12:37:00"/>
    <s v="Gasto"/>
    <s v="Con Compromiso"/>
    <s v="013"/>
    <x v="11"/>
    <x v="14"/>
    <s v="APORTES AL ICBF"/>
    <s v="Nación"/>
    <x v="0"/>
    <s v="CSF"/>
    <n v="1560800"/>
    <n v="0"/>
    <n v="1560800"/>
    <n v="0"/>
    <s v="SOI CORRESPONDIENTE AL MES DE MAYO 2020"/>
    <s v="3020"/>
    <s v="4220"/>
    <s v="-0"/>
    <s v="25820, 25920, 26020, 26120, 26220, 26320, 26420, 26520, 26620, 26720, 26820"/>
    <s v="127099920, 127100020, 127100120, 127100220, 127100320, 127100420, 127100520, 127100620, 127100720, 127100820, 127100920"/>
    <s v="-0"/>
    <x v="0"/>
    <x v="15"/>
  </r>
  <r>
    <s v="3020"/>
    <s v="2020-05-22 00:00:00"/>
    <s v="2020-05-22 12:37:00"/>
    <s v="Gasto"/>
    <s v="Con Compromiso"/>
    <s v="013"/>
    <x v="11"/>
    <x v="12"/>
    <s v="APORTES AL SENA"/>
    <s v="Nación"/>
    <x v="0"/>
    <s v="CSF"/>
    <n v="1040900"/>
    <n v="0"/>
    <n v="1040900"/>
    <n v="0"/>
    <s v="SOI CORRESPONDIENTE AL MES DE MAYO 2020"/>
    <s v="3020"/>
    <s v="4220"/>
    <s v="-0"/>
    <s v="25820, 25920, 26020, 26120, 26220, 26320, 26420, 26520, 26620, 26720, 26820"/>
    <s v="127099920, 127100020, 127100120, 127100220, 127100320, 127100420, 127100520, 127100620, 127100720, 127100820, 127100920"/>
    <s v="-0"/>
    <x v="0"/>
    <x v="15"/>
  </r>
  <r>
    <s v="3020"/>
    <s v="2020-05-22 00:00:00"/>
    <s v="2020-05-22 12:37:00"/>
    <s v="Gasto"/>
    <s v="Con Compromiso"/>
    <s v="013"/>
    <x v="11"/>
    <x v="13"/>
    <s v="SALUD"/>
    <s v="Nación"/>
    <x v="0"/>
    <s v="CSF"/>
    <n v="4259200"/>
    <n v="0"/>
    <n v="4259200"/>
    <n v="0"/>
    <s v="SOI CORRESPONDIENTE AL MES DE MAYO 2020"/>
    <s v="3020"/>
    <s v="4220"/>
    <s v="-0"/>
    <s v="25820, 25920, 26020, 26120, 26220, 26320, 26420, 26520, 26620, 26720, 26820"/>
    <s v="127099920, 127100020, 127100120, 127100220, 127100320, 127100420, 127100520, 127100620, 127100720, 127100820, 127100920"/>
    <s v="-0"/>
    <x v="0"/>
    <x v="15"/>
  </r>
  <r>
    <s v="3020"/>
    <s v="2020-05-22 00:00:00"/>
    <s v="2020-05-22 12:37:00"/>
    <s v="Gasto"/>
    <s v="Con Compromiso"/>
    <s v="013"/>
    <x v="11"/>
    <x v="16"/>
    <s v="CAJAS DE COMPENSACIÓN FAMILIAR"/>
    <s v="Nación"/>
    <x v="0"/>
    <s v="CSF"/>
    <n v="2080600"/>
    <n v="0"/>
    <n v="2080600"/>
    <n v="0"/>
    <s v="SOI CORRESPONDIENTE AL MES DE MAYO 2020"/>
    <s v="3020"/>
    <s v="4220"/>
    <s v="-0"/>
    <s v="25820, 25920, 26020, 26120, 26220, 26320, 26420, 26520, 26620, 26720, 26820"/>
    <s v="127099920, 127100020, 127100120, 127100220, 127100320, 127100420, 127100520, 127100620, 127100720, 127100820, 127100920"/>
    <s v="-0"/>
    <x v="0"/>
    <x v="15"/>
  </r>
  <r>
    <s v="3020"/>
    <s v="2020-05-22 00:00:00"/>
    <s v="2020-05-22 12:37:00"/>
    <s v="Gasto"/>
    <s v="Con Compromiso"/>
    <s v="013"/>
    <x v="11"/>
    <x v="15"/>
    <s v="APORTES GENERALES AL SISTEMA DE RIESGOS LABORALES"/>
    <s v="Nación"/>
    <x v="0"/>
    <s v="CSF"/>
    <n v="545600"/>
    <n v="0"/>
    <n v="545600"/>
    <n v="0"/>
    <s v="SOI CORRESPONDIENTE AL MES DE MAYO 2020"/>
    <s v="3020"/>
    <s v="4220"/>
    <s v="-0"/>
    <s v="25820, 25920, 26020, 26120, 26220, 26320, 26420, 26520, 26620, 26720, 26820"/>
    <s v="127099920, 127100020, 127100120, 127100220, 127100320, 127100420, 127100520, 127100620, 127100720, 127100820, 127100920"/>
    <s v="-0"/>
    <x v="0"/>
    <x v="15"/>
  </r>
  <r>
    <s v="3120"/>
    <s v="2020-06-02 00:00:00"/>
    <s v="2020-06-02 17:27:00"/>
    <s v="Gasto"/>
    <s v="Con Compromiso"/>
    <s v="013"/>
    <x v="11"/>
    <x v="26"/>
    <s v="PRIMA DE SERVICIO"/>
    <s v="Nación"/>
    <x v="0"/>
    <s v="CSF"/>
    <n v="53805507"/>
    <n v="0"/>
    <n v="53805507"/>
    <n v="0"/>
    <s v="NOMINA DE PRIMA DE SERVICIOS"/>
    <s v="3120"/>
    <s v="4320"/>
    <s v="-0"/>
    <s v="28520, 28620, 28720, 28820, 28920, 29020, 29120, 29220, 29320, 29420, 29520, 29620, 29720, 29820, 29920, 30020, 30120, 30220, 30320, 30420, 30520, 30620, 30720"/>
    <s v="139434720, 139434820, 139434920, 139435020, 139435120, 139435220, 139435320, 139435420, 139435520, 139435620, 139435720, 139435920, 139436020, 139436220, 139436320, 139436420, 139436520, 139436620, 139436720, 139436820, 139436920, 139437020, 139437120"/>
    <s v="-0"/>
    <x v="0"/>
    <x v="15"/>
  </r>
  <r>
    <s v="3220"/>
    <s v="2020-06-18 00:00:00"/>
    <s v="2020-06-18 15:20:00"/>
    <s v="Gasto"/>
    <s v="Con Compromiso"/>
    <s v="013"/>
    <x v="11"/>
    <x v="8"/>
    <s v="SUELDO BÁSICO"/>
    <s v="Nación"/>
    <x v="0"/>
    <s v="CSF"/>
    <n v="48237875"/>
    <n v="0"/>
    <n v="48237875"/>
    <n v="0"/>
    <s v="NOMINA DE JUNIO 2020"/>
    <s v="3220"/>
    <s v="4420, 4520"/>
    <s v="-0"/>
    <s v="31720, 31820, 31920, 32020, 32120, 32220, 32320, 32420, 32520, 32620, 32720, 32820, 32920, 33020, 33120, 33220, 33320, 33420, 33520, 33620, 33720, 33820, 33920, 34020, 34120, 34220"/>
    <s v="157621120, 157621220, 157621320, 157621420, 157621520, 157621620, 157621720, 157621820, 157621920, 157622020, 157622120, 157622220, 157622320, 157622420, 157622520, 157622620, 157622720, 157622820, 157622920, 157623020, 157623120, 157623220, 157623320, 157623420, 157623520, 157623620"/>
    <s v="-0"/>
    <x v="0"/>
    <x v="15"/>
  </r>
  <r>
    <s v="3220"/>
    <s v="2020-06-18 00:00:00"/>
    <s v="2020-06-18 15:20:00"/>
    <s v="Gasto"/>
    <s v="Con Compromiso"/>
    <s v="013"/>
    <x v="11"/>
    <x v="5"/>
    <s v="PRIMA TÉCNICA NO SALARIAL"/>
    <s v="Nación"/>
    <x v="0"/>
    <s v="CSF"/>
    <n v="2354967"/>
    <n v="0"/>
    <n v="2354967"/>
    <n v="0"/>
    <s v="NOMINA DE JUNIO 2020"/>
    <s v="3220"/>
    <s v="4420, 4520"/>
    <s v="-0"/>
    <s v="31720, 31820, 31920, 32020, 32120, 32220, 32320, 32420, 32520, 32620, 32720, 32820, 32920, 33020, 33120, 33220, 33320, 33420, 33520, 33620, 33720, 33820, 33920, 34020, 34120, 34220"/>
    <s v="157621120, 157621220, 157621320, 157621420, 157621520, 157621620, 157621720, 157621820, 157621920, 157622020, 157622120, 157622220, 157622320, 157622420, 157622520, 157622620, 157622720, 157622820, 157622920, 157623020, 157623120, 157623220, 157623320, 157623420, 157623520, 157623620"/>
    <s v="-0"/>
    <x v="0"/>
    <x v="15"/>
  </r>
  <r>
    <s v="3220"/>
    <s v="2020-06-18 00:00:00"/>
    <s v="2020-06-18 15:20:00"/>
    <s v="Gasto"/>
    <s v="Con Compromiso"/>
    <s v="013"/>
    <x v="11"/>
    <x v="9"/>
    <s v="BONIFICACIÓN POR SERVICIOS PRESTADOS"/>
    <s v="Nación"/>
    <x v="0"/>
    <s v="CSF"/>
    <n v="2025056"/>
    <n v="0"/>
    <n v="2025056"/>
    <n v="0"/>
    <s v="NOMINA DE JUNIO 2020"/>
    <s v="3220"/>
    <s v="4420, 4520"/>
    <s v="-0"/>
    <s v="31720, 31820, 31920, 32020, 32120, 32220, 32320, 32420, 32520, 32620, 32720, 32820, 32920, 33020, 33120, 33220, 33320, 33420, 33520, 33620, 33720, 33820, 33920, 34020, 34120, 34220"/>
    <s v="157621120, 157621220, 157621320, 157621420, 157621520, 157621620, 157621720, 157621820, 157621920, 157622020, 157622120, 157622220, 157622320, 157622420, 157622520, 157622620, 157622720, 157622820, 157622920, 157623020, 157623120, 157623220, 157623320, 157623420, 157623520, 157623620"/>
    <s v="-0"/>
    <x v="0"/>
    <x v="15"/>
  </r>
  <r>
    <s v="3220"/>
    <s v="2020-06-18 00:00:00"/>
    <s v="2020-06-18 15:20:00"/>
    <s v="Gasto"/>
    <s v="Con Compromiso"/>
    <s v="013"/>
    <x v="11"/>
    <x v="42"/>
    <s v="PRIMA DE COORDINACIÓN"/>
    <s v="Nación"/>
    <x v="0"/>
    <s v="CSF"/>
    <n v="544380"/>
    <n v="0"/>
    <n v="544380"/>
    <n v="0"/>
    <s v="NOMINA DE JUNIO 2020"/>
    <s v="3220"/>
    <s v="4420, 4520"/>
    <s v="-0"/>
    <s v="31720, 31820, 31920, 32020, 32120, 32220, 32320, 32420, 32520, 32620, 32720, 32820, 32920, 33020, 33120, 33220, 33320, 33420, 33520, 33620, 33720, 33820, 33920, 34020, 34120, 34220"/>
    <s v="157621120, 157621220, 157621320, 157621420, 157621520, 157621620, 157621720, 157621820, 157621920, 157622020, 157622120, 157622220, 157622320, 157622420, 157622520, 157622620, 157622720, 157622820, 157622920, 157623020, 157623120, 157623220, 157623320, 157623420, 157623520, 157623620"/>
    <s v="-0"/>
    <x v="0"/>
    <x v="15"/>
  </r>
  <r>
    <s v="3220"/>
    <s v="2020-06-18 00:00:00"/>
    <s v="2020-06-18 15:20:00"/>
    <s v="Gasto"/>
    <s v="Con Compromiso"/>
    <s v="013"/>
    <x v="11"/>
    <x v="3"/>
    <s v="AUXILIO DE TRANSPORTE"/>
    <s v="Nación"/>
    <x v="0"/>
    <s v="CSF"/>
    <n v="1001112"/>
    <n v="0"/>
    <n v="1001112"/>
    <n v="0"/>
    <s v="NOMINA DE JUNIO 2020"/>
    <s v="3220"/>
    <s v="4420, 4520"/>
    <s v="-0"/>
    <s v="31720, 31820, 31920, 32020, 32120, 32220, 32320, 32420, 32520, 32620, 32720, 32820, 32920, 33020, 33120, 33220, 33320, 33420, 33520, 33620, 33720, 33820, 33920, 34020, 34120, 34220"/>
    <s v="157621120, 157621220, 157621320, 157621420, 157621520, 157621620, 157621720, 157621820, 157621920, 157622020, 157622120, 157622220, 157622320, 157622420, 157622520, 157622620, 157622720, 157622820, 157622920, 157623020, 157623120, 157623220, 157623320, 157623420, 157623520, 157623620"/>
    <s v="-0"/>
    <x v="0"/>
    <x v="15"/>
  </r>
  <r>
    <s v="3220"/>
    <s v="2020-06-18 00:00:00"/>
    <s v="2020-06-18 15:20:00"/>
    <s v="Gasto"/>
    <s v="Con Compromiso"/>
    <s v="013"/>
    <x v="11"/>
    <x v="10"/>
    <s v="SUELDO DE VACACIONES"/>
    <s v="Nación"/>
    <x v="0"/>
    <s v="CSF"/>
    <n v="2697497"/>
    <n v="0"/>
    <n v="2697497"/>
    <n v="0"/>
    <s v="NOMINA DE JUNIO 2020"/>
    <s v="3220"/>
    <s v="4420, 4520"/>
    <s v="-0"/>
    <s v="31720, 31820, 31920, 32020, 32120, 32220, 32320, 32420, 32520, 32620, 32720, 32820, 32920, 33020, 33120, 33220, 33320, 33420, 33520, 33620, 33720, 33820, 33920, 34020, 34120, 34220"/>
    <s v="157621120, 157621220, 157621320, 157621420, 157621520, 157621620, 157621720, 157621820, 157621920, 157622020, 157622120, 157622220, 157622320, 157622420, 157622520, 157622620, 157622720, 157622820, 157622920, 157623020, 157623120, 157623220, 157623320, 157623420, 157623520, 157623620"/>
    <s v="-0"/>
    <x v="0"/>
    <x v="15"/>
  </r>
  <r>
    <s v="3220"/>
    <s v="2020-06-18 00:00:00"/>
    <s v="2020-06-18 15:20:00"/>
    <s v="Gasto"/>
    <s v="Con Compromiso"/>
    <s v="013"/>
    <x v="11"/>
    <x v="7"/>
    <s v="BONIFICACIÓN ESPECIAL DE RECREACIÓN"/>
    <s v="Nación"/>
    <x v="0"/>
    <s v="CSF"/>
    <n v="195292"/>
    <n v="0"/>
    <n v="195292"/>
    <n v="0"/>
    <s v="NOMINA DE JUNIO 2020"/>
    <s v="3220"/>
    <s v="4420, 4520"/>
    <s v="-0"/>
    <s v="31720, 31820, 31920, 32020, 32120, 32220, 32320, 32420, 32520, 32620, 32720, 32820, 32920, 33020, 33120, 33220, 33320, 33420, 33520, 33620, 33720, 33820, 33920, 34020, 34120, 34220"/>
    <s v="157621120, 157621220, 157621320, 157621420, 157621520, 157621620, 157621720, 157621820, 157621920, 157622020, 157622120, 157622220, 157622320, 157622420, 157622520, 157622620, 157622720, 157622820, 157622920, 157623020, 157623120, 157623220, 157623320, 157623420, 157623520, 157623620"/>
    <s v="-0"/>
    <x v="0"/>
    <x v="15"/>
  </r>
  <r>
    <s v="3220"/>
    <s v="2020-06-18 00:00:00"/>
    <s v="2020-06-18 15:20:00"/>
    <s v="Gasto"/>
    <s v="Con Compromiso"/>
    <s v="013"/>
    <x v="11"/>
    <x v="6"/>
    <s v="SUBSIDIO DE ALIMENTACIÓN"/>
    <s v="Nación"/>
    <x v="0"/>
    <s v="CSF"/>
    <n v="841648"/>
    <n v="0"/>
    <n v="841648"/>
    <n v="0"/>
    <s v="NOMINA DE JUNIO 2020"/>
    <s v="3220"/>
    <s v="4420, 4520"/>
    <s v="-0"/>
    <s v="31720, 31820, 31920, 32020, 32120, 32220, 32320, 32420, 32520, 32620, 32720, 32820, 32920, 33020, 33120, 33220, 33320, 33420, 33520, 33620, 33720, 33820, 33920, 34020, 34120, 34220"/>
    <s v="157621120, 157621220, 157621320, 157621420, 157621520, 157621620, 157621720, 157621820, 157621920, 157622020, 157622120, 157622220, 157622320, 157622420, 157622520, 157622620, 157622720, 157622820, 157622920, 157623020, 157623120, 157623220, 157623320, 157623420, 157623520, 157623620"/>
    <s v="-0"/>
    <x v="0"/>
    <x v="15"/>
  </r>
  <r>
    <s v="3220"/>
    <s v="2020-06-18 00:00:00"/>
    <s v="2020-06-18 15:20:00"/>
    <s v="Gasto"/>
    <s v="Con Compromiso"/>
    <s v="013"/>
    <x v="11"/>
    <x v="4"/>
    <s v="PRIMA DE VACACIONES"/>
    <s v="Nación"/>
    <x v="0"/>
    <s v="CSF"/>
    <n v="2758805"/>
    <n v="0"/>
    <n v="2758805"/>
    <n v="0"/>
    <s v="NOMINA DE JUNIO 2020"/>
    <s v="3220"/>
    <s v="4420, 4520"/>
    <s v="-0"/>
    <s v="31720, 31820, 31920, 32020, 32120, 32220, 32320, 32420, 32520, 32620, 32720, 32820, 32920, 33020, 33120, 33220, 33320, 33420, 33520, 33620, 33720, 33820, 33920, 34020, 34120, 34220"/>
    <s v="157621120, 157621220, 157621320, 157621420, 157621520, 157621620, 157621720, 157621820, 157621920, 157622020, 157622120, 157622220, 157622320, 157622420, 157622520, 157622620, 157622720, 157622820, 157622920, 157623020, 157623120, 157623220, 157623320, 157623420, 157623520, 157623620"/>
    <s v="-0"/>
    <x v="0"/>
    <x v="15"/>
  </r>
  <r>
    <s v="3320"/>
    <s v="2020-06-18 00:00:00"/>
    <s v="2020-06-18 17:18:00"/>
    <s v="Gasto"/>
    <s v="Con Compromiso"/>
    <s v="013"/>
    <x v="11"/>
    <x v="16"/>
    <s v="CAJAS DE COMPENSACIÓN FAMILIAR"/>
    <s v="Nación"/>
    <x v="0"/>
    <s v="CSF"/>
    <n v="4365800"/>
    <n v="0"/>
    <n v="4365800"/>
    <n v="0"/>
    <s v="SOI CORRESPONDIENTE AL MES DE JUNIO 2020"/>
    <s v="3320"/>
    <s v="4620"/>
    <s v="-0"/>
    <s v="34420, 34520, 34620, 34720, 34820, 34920, 35020, 35120, 35220, 35320, 35420"/>
    <s v="159199020, 159199120, 159199220, 159199320, 159199420, 159199520, 159199620, 159199720, 159199820, 159199920, 159200020"/>
    <s v="-0"/>
    <x v="0"/>
    <x v="15"/>
  </r>
  <r>
    <s v="3320"/>
    <s v="2020-06-18 00:00:00"/>
    <s v="2020-06-18 17:18:00"/>
    <s v="Gasto"/>
    <s v="Con Compromiso"/>
    <s v="013"/>
    <x v="11"/>
    <x v="14"/>
    <s v="APORTES AL ICBF"/>
    <s v="Nación"/>
    <x v="0"/>
    <s v="CSF"/>
    <n v="3274600"/>
    <n v="0"/>
    <n v="3274600"/>
    <n v="0"/>
    <s v="SOI CORRESPONDIENTE AL MES DE JUNIO 2020"/>
    <s v="3320"/>
    <s v="4620"/>
    <s v="-0"/>
    <s v="34420, 34520, 34620, 34720, 34820, 34920, 35020, 35120, 35220, 35320, 35420"/>
    <s v="159199020, 159199120, 159199220, 159199320, 159199420, 159199520, 159199620, 159199720, 159199820, 159199920, 159200020"/>
    <s v="-0"/>
    <x v="0"/>
    <x v="15"/>
  </r>
  <r>
    <s v="3320"/>
    <s v="2020-06-18 00:00:00"/>
    <s v="2020-06-18 17:18:00"/>
    <s v="Gasto"/>
    <s v="Con Compromiso"/>
    <s v="013"/>
    <x v="11"/>
    <x v="11"/>
    <s v="PENSIONES"/>
    <s v="Nación"/>
    <x v="0"/>
    <s v="CSF"/>
    <n v="6084900"/>
    <n v="0"/>
    <n v="6084900"/>
    <n v="0"/>
    <s v="SOI CORRESPONDIENTE AL MES DE JUNIO 2020"/>
    <s v="3320"/>
    <s v="4620"/>
    <s v="-0"/>
    <s v="34420, 34520, 34620, 34720, 34820, 34920, 35020, 35120, 35220, 35320, 35420"/>
    <s v="159199020, 159199120, 159199220, 159199320, 159199420, 159199520, 159199620, 159199720, 159199820, 159199920, 159200020"/>
    <s v="-0"/>
    <x v="0"/>
    <x v="15"/>
  </r>
  <r>
    <s v="3320"/>
    <s v="2020-06-18 00:00:00"/>
    <s v="2020-06-18 17:18:00"/>
    <s v="Gasto"/>
    <s v="Con Compromiso"/>
    <s v="013"/>
    <x v="11"/>
    <x v="15"/>
    <s v="APORTES GENERALES AL SISTEMA DE RIESGOS LABORALES"/>
    <s v="Nación"/>
    <x v="0"/>
    <s v="CSF"/>
    <n v="553400"/>
    <n v="0"/>
    <n v="553400"/>
    <n v="0"/>
    <s v="SOI CORRESPONDIENTE AL MES DE JUNIO 2020"/>
    <s v="3320"/>
    <s v="4620"/>
    <s v="-0"/>
    <s v="34420, 34520, 34620, 34720, 34820, 34920, 35020, 35120, 35220, 35320, 35420"/>
    <s v="159199020, 159199120, 159199220, 159199320, 159199420, 159199520, 159199620, 159199720, 159199820, 159199920, 159200020"/>
    <s v="-0"/>
    <x v="0"/>
    <x v="15"/>
  </r>
  <r>
    <s v="3320"/>
    <s v="2020-06-18 00:00:00"/>
    <s v="2020-06-18 17:18:00"/>
    <s v="Gasto"/>
    <s v="Con Compromiso"/>
    <s v="013"/>
    <x v="11"/>
    <x v="12"/>
    <s v="APORTES AL SENA"/>
    <s v="Nación"/>
    <x v="0"/>
    <s v="CSF"/>
    <n v="2183800"/>
    <n v="0"/>
    <n v="2183800"/>
    <n v="0"/>
    <s v="SOI CORRESPONDIENTE AL MES DE JUNIO 2020"/>
    <s v="3320"/>
    <s v="4620"/>
    <s v="-0"/>
    <s v="34420, 34520, 34620, 34720, 34820, 34920, 35020, 35120, 35220, 35320, 35420"/>
    <s v="159199020, 159199120, 159199220, 159199320, 159199420, 159199520, 159199620, 159199720, 159199820, 159199920, 159200020"/>
    <s v="-0"/>
    <x v="0"/>
    <x v="15"/>
  </r>
  <r>
    <s v="3320"/>
    <s v="2020-06-18 00:00:00"/>
    <s v="2020-06-18 17:18:00"/>
    <s v="Gasto"/>
    <s v="Con Compromiso"/>
    <s v="013"/>
    <x v="11"/>
    <x v="13"/>
    <s v="SALUD"/>
    <s v="Nación"/>
    <x v="0"/>
    <s v="CSF"/>
    <n v="4310400"/>
    <n v="0"/>
    <n v="4310400"/>
    <n v="0"/>
    <s v="SOI CORRESPONDIENTE AL MES DE JUNIO 2020"/>
    <s v="3320"/>
    <s v="4620"/>
    <s v="-0"/>
    <s v="34420, 34520, 34620, 34720, 34820, 34920, 35020, 35120, 35220, 35320, 35420"/>
    <s v="159199020, 159199120, 159199220, 159199320, 159199420, 159199520, 159199620, 159199720, 159199820, 159199920, 159200020"/>
    <s v="-0"/>
    <x v="0"/>
    <x v="15"/>
  </r>
  <r>
    <s v="3420"/>
    <s v="2020-06-24 00:00:00"/>
    <s v="2020-06-24 11:22:00"/>
    <s v="Gasto"/>
    <s v="Con Compromiso"/>
    <s v="013"/>
    <x v="11"/>
    <x v="43"/>
    <s v="CONCILIACIONES"/>
    <s v="Propios"/>
    <x v="1"/>
    <s v="CSF"/>
    <n v="3856954"/>
    <n v="0"/>
    <n v="3856954"/>
    <n v="0"/>
    <s v="la conciliación radicada con número 47-001-3333-005-2020-00007-00"/>
    <s v="3520"/>
    <s v="4720"/>
    <s v="9720"/>
    <s v="36120"/>
    <s v="166779220"/>
    <s v="-0"/>
    <x v="0"/>
    <x v="15"/>
  </r>
  <r>
    <s v="3520"/>
    <s v="2020-06-25 00:00:00"/>
    <s v="2020-06-25 10:13:00"/>
    <s v="Gasto"/>
    <s v="Con Compromiso"/>
    <s v="0200"/>
    <x v="11"/>
    <x v="27"/>
    <s v="ADQUISICIÓN DE BIENES Y SERVICIOS - SEDES MANTENIDAS - FORTALECIMIENTO DE LA INFRAESTRUCTURA FÍSICA DEL IGAC A NIVEL  NACIONAL"/>
    <s v="Nación"/>
    <x v="0"/>
    <s v="CSF"/>
    <n v="4300000"/>
    <n v="0"/>
    <n v="4300000"/>
    <n v="0"/>
    <s v="Adquisición vidrio laminado atención al publico en la DT Magdalena"/>
    <s v="3620"/>
    <s v="5520"/>
    <s v="15620"/>
    <s v="53420"/>
    <s v="276584720"/>
    <s v="-0"/>
    <x v="1"/>
    <x v="3"/>
  </r>
  <r>
    <s v="3620"/>
    <s v="2020-06-25 00:00:00"/>
    <s v="2020-06-25 10:20:00"/>
    <s v="Gasto"/>
    <s v="Con Compromiso"/>
    <s v="0200"/>
    <x v="11"/>
    <x v="27"/>
    <s v="ADQUISICIÓN DE BIENES Y SERVICIOS - SEDES MANTENIDAS - FORTALECIMIENTO DE LA INFRAESTRUCTURA FÍSICA DEL IGAC A NIVEL  NACIONAL"/>
    <s v="Nación"/>
    <x v="0"/>
    <s v="CSF"/>
    <n v="1700000"/>
    <n v="-110000"/>
    <n v="1590000"/>
    <n v="0"/>
    <s v="Adquisición vidrio laminado atencion al publico en la UOC- Banco-MAgdalena"/>
    <s v="3720"/>
    <s v="8420"/>
    <s v="26420"/>
    <s v="77220"/>
    <s v="387848120"/>
    <s v="-0"/>
    <x v="1"/>
    <x v="3"/>
  </r>
  <r>
    <s v="3720"/>
    <s v="2020-07-17 00:00:00"/>
    <s v="2020-07-17 11:24:00"/>
    <s v="Gasto"/>
    <s v="Con Compromiso"/>
    <s v="013"/>
    <x v="11"/>
    <x v="10"/>
    <s v="SUELDO DE VACACIONES"/>
    <s v="Nación"/>
    <x v="0"/>
    <s v="CSF"/>
    <n v="6111902"/>
    <n v="0"/>
    <n v="6111902"/>
    <n v="0"/>
    <s v="NOMINA DE JULIO DE 2020"/>
    <s v="3820"/>
    <s v="4820, 4920"/>
    <s v="-0"/>
    <s v="37820, 37920, 38020, 38120, 38220, 38320, 38420, 38520, 38620, 38720, 38820, 38920, 39020, 39120, 39220, 39320, 39420, 39520, 39620, 39720, 39820, 39920, 40020, 40120, 40220, 40320, 40420, 40520, 40620"/>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s v="-0"/>
    <x v="0"/>
    <x v="15"/>
  </r>
  <r>
    <s v="3720"/>
    <s v="2020-07-17 00:00:00"/>
    <s v="2020-07-17 11:24:00"/>
    <s v="Gasto"/>
    <s v="Con Compromiso"/>
    <s v="013"/>
    <x v="11"/>
    <x v="42"/>
    <s v="PRIMA DE COORDINACIÓN"/>
    <s v="Nación"/>
    <x v="0"/>
    <s v="CSF"/>
    <n v="544380"/>
    <n v="0"/>
    <n v="544380"/>
    <n v="0"/>
    <s v="NOMINA DE JULIO DE 2020"/>
    <s v="3820"/>
    <s v="4820, 4920"/>
    <s v="-0"/>
    <s v="37820, 37920, 38020, 38120, 38220, 38320, 38420, 38520, 38620, 38720, 38820, 38920, 39020, 39120, 39220, 39320, 39420, 39520, 39620, 39720, 39820, 39920, 40020, 40120, 40220, 40320, 40420, 40520, 40620"/>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s v="-0"/>
    <x v="0"/>
    <x v="15"/>
  </r>
  <r>
    <s v="3720"/>
    <s v="2020-07-17 00:00:00"/>
    <s v="2020-07-17 11:24:00"/>
    <s v="Gasto"/>
    <s v="Con Compromiso"/>
    <s v="013"/>
    <x v="11"/>
    <x v="8"/>
    <s v="SUELDO BÁSICO"/>
    <s v="Nación"/>
    <x v="0"/>
    <s v="CSF"/>
    <n v="47146213"/>
    <n v="0"/>
    <n v="47146213"/>
    <n v="0"/>
    <s v="NOMINA DE JULIO DE 2020"/>
    <s v="3820"/>
    <s v="4820, 4920"/>
    <s v="-0"/>
    <s v="37820, 37920, 38020, 38120, 38220, 38320, 38420, 38520, 38620, 38720, 38820, 38920, 39020, 39120, 39220, 39320, 39420, 39520, 39620, 39720, 39820, 39920, 40020, 40120, 40220, 40320, 40420, 40520, 40620"/>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s v="-0"/>
    <x v="0"/>
    <x v="15"/>
  </r>
  <r>
    <s v="3720"/>
    <s v="2020-07-17 00:00:00"/>
    <s v="2020-07-17 11:24:00"/>
    <s v="Gasto"/>
    <s v="Con Compromiso"/>
    <s v="013"/>
    <x v="11"/>
    <x v="6"/>
    <s v="SUBSIDIO DE ALIMENTACIÓN"/>
    <s v="Nación"/>
    <x v="0"/>
    <s v="CSF"/>
    <n v="788769"/>
    <n v="0"/>
    <n v="788769"/>
    <n v="0"/>
    <s v="NOMINA DE JULIO DE 2020"/>
    <s v="3820"/>
    <s v="4820, 4920"/>
    <s v="-0"/>
    <s v="37820, 37920, 38020, 38120, 38220, 38320, 38420, 38520, 38620, 38720, 38820, 38920, 39020, 39120, 39220, 39320, 39420, 39520, 39620, 39720, 39820, 39920, 40020, 40120, 40220, 40320, 40420, 40520, 40620"/>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s v="-0"/>
    <x v="0"/>
    <x v="15"/>
  </r>
  <r>
    <s v="3720"/>
    <s v="2020-07-17 00:00:00"/>
    <s v="2020-07-17 11:24:00"/>
    <s v="Gasto"/>
    <s v="Con Compromiso"/>
    <s v="013"/>
    <x v="11"/>
    <x v="9"/>
    <s v="BONIFICACIÓN POR SERVICIOS PRESTADOS"/>
    <s v="Nación"/>
    <x v="0"/>
    <s v="CSF"/>
    <n v="2503262"/>
    <n v="0"/>
    <n v="2503262"/>
    <n v="0"/>
    <s v="NOMINA DE JULIO DE 2020"/>
    <s v="3820"/>
    <s v="4820, 4920"/>
    <s v="-0"/>
    <s v="37820, 37920, 38020, 38120, 38220, 38320, 38420, 38520, 38620, 38720, 38820, 38920, 39020, 39120, 39220, 39320, 39420, 39520, 39620, 39720, 39820, 39920, 40020, 40120, 40220, 40320, 40420, 40520, 40620"/>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s v="-0"/>
    <x v="0"/>
    <x v="15"/>
  </r>
  <r>
    <s v="3720"/>
    <s v="2020-07-17 00:00:00"/>
    <s v="2020-07-17 11:24:00"/>
    <s v="Gasto"/>
    <s v="Con Compromiso"/>
    <s v="013"/>
    <x v="11"/>
    <x v="7"/>
    <s v="BONIFICACIÓN ESPECIAL DE RECREACIÓN"/>
    <s v="Nación"/>
    <x v="0"/>
    <s v="CSF"/>
    <n v="492608"/>
    <n v="0"/>
    <n v="492608"/>
    <n v="0"/>
    <s v="NOMINA DE JULIO DE 2020"/>
    <s v="3820"/>
    <s v="4820, 4920"/>
    <s v="-0"/>
    <s v="37820, 37920, 38020, 38120, 38220, 38320, 38420, 38520, 38620, 38720, 38820, 38920, 39020, 39120, 39220, 39320, 39420, 39520, 39620, 39720, 39820, 39920, 40020, 40120, 40220, 40320, 40420, 40520, 40620"/>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s v="-0"/>
    <x v="0"/>
    <x v="15"/>
  </r>
  <r>
    <s v="3720"/>
    <s v="2020-07-17 00:00:00"/>
    <s v="2020-07-17 11:24:00"/>
    <s v="Gasto"/>
    <s v="Con Compromiso"/>
    <s v="013"/>
    <x v="11"/>
    <x v="28"/>
    <s v="AUXILIO DE CONECTIVIDAD DIGITAL"/>
    <s v="Nación"/>
    <x v="0"/>
    <s v="CSF"/>
    <n v="918829"/>
    <n v="0"/>
    <n v="918829"/>
    <n v="0"/>
    <s v="NOMINA DE JULIO DE 2020"/>
    <s v="3820"/>
    <s v="4820, 4920"/>
    <s v="-0"/>
    <s v="37820, 37920, 38020, 38120, 38220, 38320, 38420, 38520, 38620, 38720, 38820, 38920, 39020, 39120, 39220, 39320, 39420, 39520, 39620, 39720, 39820, 39920, 40020, 40120, 40220, 40320, 40420, 40520, 40620"/>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s v="-0"/>
    <x v="0"/>
    <x v="15"/>
  </r>
  <r>
    <s v="3720"/>
    <s v="2020-07-17 00:00:00"/>
    <s v="2020-07-17 11:24:00"/>
    <s v="Gasto"/>
    <s v="Con Compromiso"/>
    <s v="013"/>
    <x v="11"/>
    <x v="4"/>
    <s v="PRIMA DE VACACIONES"/>
    <s v="Nación"/>
    <x v="0"/>
    <s v="CSF"/>
    <n v="6343843"/>
    <n v="0"/>
    <n v="6343843"/>
    <n v="0"/>
    <s v="NOMINA DE JULIO DE 2020"/>
    <s v="3820"/>
    <s v="4820, 4920"/>
    <s v="-0"/>
    <s v="37820, 37920, 38020, 38120, 38220, 38320, 38420, 38520, 38620, 38720, 38820, 38920, 39020, 39120, 39220, 39320, 39420, 39520, 39620, 39720, 39820, 39920, 40020, 40120, 40220, 40320, 40420, 40520, 40620"/>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s v="-0"/>
    <x v="0"/>
    <x v="15"/>
  </r>
  <r>
    <s v="3720"/>
    <s v="2020-07-17 00:00:00"/>
    <s v="2020-07-17 11:24:00"/>
    <s v="Gasto"/>
    <s v="Con Compromiso"/>
    <s v="013"/>
    <x v="11"/>
    <x v="5"/>
    <s v="PRIMA TÉCNICA NO SALARIAL"/>
    <s v="Nación"/>
    <x v="0"/>
    <s v="CSF"/>
    <n v="2354967"/>
    <n v="0"/>
    <n v="2354967"/>
    <n v="0"/>
    <s v="NOMINA DE JULIO DE 2020"/>
    <s v="3820"/>
    <s v="4820, 4920"/>
    <s v="-0"/>
    <s v="37820, 37920, 38020, 38120, 38220, 38320, 38420, 38520, 38620, 38720, 38820, 38920, 39020, 39120, 39220, 39320, 39420, 39520, 39620, 39720, 39820, 39920, 40020, 40120, 40220, 40320, 40420, 40520, 40620"/>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s v="-0"/>
    <x v="0"/>
    <x v="15"/>
  </r>
  <r>
    <s v="3820"/>
    <s v="2020-07-17 00:00:00"/>
    <s v="2020-07-17 12:00:00"/>
    <s v="Gasto"/>
    <s v="Con Compromiso"/>
    <s v="013"/>
    <x v="11"/>
    <x v="12"/>
    <s v="APORTES AL SENA"/>
    <s v="Nación"/>
    <x v="0"/>
    <s v="CSF"/>
    <n v="1185800"/>
    <n v="0"/>
    <n v="1185800"/>
    <n v="0"/>
    <s v="SOI DEL MES DE JULIO 2020"/>
    <s v="3920"/>
    <s v="5020"/>
    <s v="-0"/>
    <s v="40720, 40820, 40920, 41020, 41120, 41220, 41320, 41420, 41520, 41620, 41720"/>
    <s v="194997520, 194997620, 194997720, 194997820, 194997920, 194998020, 194998120, 194998220, 194998320, 194998420, 194998520"/>
    <s v="-0"/>
    <x v="0"/>
    <x v="15"/>
  </r>
  <r>
    <s v="3820"/>
    <s v="2020-07-17 00:00:00"/>
    <s v="2020-07-17 12:00:00"/>
    <s v="Gasto"/>
    <s v="Con Compromiso"/>
    <s v="013"/>
    <x v="11"/>
    <x v="16"/>
    <s v="CAJAS DE COMPENSACIÓN FAMILIAR"/>
    <s v="Nación"/>
    <x v="0"/>
    <s v="CSF"/>
    <n v="2370500"/>
    <n v="0"/>
    <n v="2370500"/>
    <n v="0"/>
    <s v="SOI DEL MES DE JULIO 2020"/>
    <s v="3920"/>
    <s v="5020"/>
    <s v="-0"/>
    <s v="40720, 40820, 40920, 41020, 41120, 41220, 41320, 41420, 41520, 41620, 41720"/>
    <s v="194997520, 194997620, 194997720, 194997820, 194997920, 194998020, 194998120, 194998220, 194998320, 194998420, 194998520"/>
    <s v="-0"/>
    <x v="0"/>
    <x v="15"/>
  </r>
  <r>
    <s v="3820"/>
    <s v="2020-07-17 00:00:00"/>
    <s v="2020-07-17 12:00:00"/>
    <s v="Gasto"/>
    <s v="Con Compromiso"/>
    <s v="013"/>
    <x v="11"/>
    <x v="15"/>
    <s v="APORTES GENERALES AL SISTEMA DE RIESGOS LABORALES"/>
    <s v="Nación"/>
    <x v="0"/>
    <s v="CSF"/>
    <n v="560600"/>
    <n v="0"/>
    <n v="560600"/>
    <n v="0"/>
    <s v="SOI DEL MES DE JULIO 2020"/>
    <s v="3920"/>
    <s v="5020"/>
    <s v="-0"/>
    <s v="40720, 40820, 40920, 41020, 41120, 41220, 41320, 41420, 41520, 41620, 41720"/>
    <s v="194997520, 194997620, 194997720, 194997820, 194997920, 194998020, 194998120, 194998220, 194998320, 194998420, 194998520"/>
    <s v="-0"/>
    <x v="0"/>
    <x v="15"/>
  </r>
  <r>
    <s v="3820"/>
    <s v="2020-07-17 00:00:00"/>
    <s v="2020-07-17 12:00:00"/>
    <s v="Gasto"/>
    <s v="Con Compromiso"/>
    <s v="013"/>
    <x v="11"/>
    <x v="13"/>
    <s v="SALUD"/>
    <s v="Nación"/>
    <x v="0"/>
    <s v="CSF"/>
    <n v="4351000"/>
    <n v="0"/>
    <n v="4351000"/>
    <n v="0"/>
    <s v="SOI DEL MES DE JULIO 2020"/>
    <s v="3920"/>
    <s v="5020"/>
    <s v="-0"/>
    <s v="40720, 40820, 40920, 41020, 41120, 41220, 41320, 41420, 41520, 41620, 41720"/>
    <s v="194997520, 194997620, 194997720, 194997820, 194997920, 194998020, 194998120, 194998220, 194998320, 194998420, 194998520"/>
    <s v="-0"/>
    <x v="0"/>
    <x v="15"/>
  </r>
  <r>
    <s v="3820"/>
    <s v="2020-07-17 00:00:00"/>
    <s v="2020-07-17 12:00:00"/>
    <s v="Gasto"/>
    <s v="Con Compromiso"/>
    <s v="013"/>
    <x v="11"/>
    <x v="14"/>
    <s v="APORTES AL ICBF"/>
    <s v="Nación"/>
    <x v="0"/>
    <s v="CSF"/>
    <n v="1778200"/>
    <n v="0"/>
    <n v="1778200"/>
    <n v="0"/>
    <s v="SOI DEL MES DE JULIO 2020"/>
    <s v="3920"/>
    <s v="5020"/>
    <s v="-0"/>
    <s v="40720, 40820, 40920, 41020, 41120, 41220, 41320, 41420, 41520, 41620, 41720"/>
    <s v="194997520, 194997620, 194997720, 194997820, 194997920, 194998020, 194998120, 194998220, 194998320, 194998420, 194998520"/>
    <s v="-0"/>
    <x v="0"/>
    <x v="15"/>
  </r>
  <r>
    <s v="3820"/>
    <s v="2020-07-17 00:00:00"/>
    <s v="2020-07-17 12:00:00"/>
    <s v="Gasto"/>
    <s v="Con Compromiso"/>
    <s v="013"/>
    <x v="11"/>
    <x v="11"/>
    <s v="PENSIONES"/>
    <s v="Nación"/>
    <x v="0"/>
    <s v="CSF"/>
    <n v="6142100"/>
    <n v="0"/>
    <n v="6142100"/>
    <n v="0"/>
    <s v="SOI DEL MES DE JULIO 2020"/>
    <s v="3920"/>
    <s v="5020"/>
    <s v="-0"/>
    <s v="40720, 40820, 40920, 41020, 41120, 41220, 41320, 41420, 41520, 41620, 41720"/>
    <s v="194997520, 194997620, 194997720, 194997820, 194997920, 194998020, 194998120, 194998220, 194998320, 194998420, 194998520"/>
    <s v="-0"/>
    <x v="0"/>
    <x v="15"/>
  </r>
  <r>
    <s v="3920"/>
    <s v="2020-08-20 00:00:00"/>
    <s v="2020-08-20 20:35:00"/>
    <s v="Gasto"/>
    <s v="Con Compromiso"/>
    <s v="013"/>
    <x v="11"/>
    <x v="8"/>
    <s v="SUELDO BÁSICO"/>
    <s v="Nación"/>
    <x v="0"/>
    <s v="CSF"/>
    <n v="44227086"/>
    <n v="0"/>
    <n v="44227086"/>
    <n v="0"/>
    <s v="NOMINA DE AGOSTO DE 2020"/>
    <s v="4020"/>
    <s v="5120, 5220"/>
    <s v="-0"/>
    <s v="43220, 43320, 43420, 43520, 43620, 43720, 43820, 43920, 44020, 44120, 44220, 44320, 44420, 44520, 44620, 44720, 44820, 44920, 45020, 45120, 45220, 45320, 45420, 45520"/>
    <s v="226240620, 226240720, 226240820, 226240920, 226241020, 226241120, 226241220, 226241320, 226241420, 226241520, 226241620, 226241720, 226241820, 226241920, 226242020, 226242120, 226242220, 226242320, 226242420, 226242520, 226242620, 226242720, 226242820, 226242920"/>
    <s v="-0"/>
    <x v="0"/>
    <x v="15"/>
  </r>
  <r>
    <s v="3920"/>
    <s v="2020-08-20 00:00:00"/>
    <s v="2020-08-20 20:35:00"/>
    <s v="Gasto"/>
    <s v="Con Compromiso"/>
    <s v="013"/>
    <x v="11"/>
    <x v="9"/>
    <s v="BONIFICACIÓN POR SERVICIOS PRESTADOS"/>
    <s v="Nación"/>
    <x v="0"/>
    <s v="CSF"/>
    <n v="682420"/>
    <n v="0"/>
    <n v="682420"/>
    <n v="0"/>
    <s v="NOMINA DE AGOSTO DE 2020"/>
    <s v="4020"/>
    <s v="5120, 5220"/>
    <s v="-0"/>
    <s v="43220, 43320, 43420, 43520, 43620, 43720, 43820, 43920, 44020, 44120, 44220, 44320, 44420, 44520, 44620, 44720, 44820, 44920, 45020, 45120, 45220, 45320, 45420, 45520"/>
    <s v="226240620, 226240720, 226240820, 226240920, 226241020, 226241120, 226241220, 226241320, 226241420, 226241520, 226241620, 226241720, 226241820, 226241920, 226242020, 226242120, 226242220, 226242320, 226242420, 226242520, 226242620, 226242720, 226242820, 226242920"/>
    <s v="-0"/>
    <x v="0"/>
    <x v="15"/>
  </r>
  <r>
    <s v="3920"/>
    <s v="2020-08-20 00:00:00"/>
    <s v="2020-08-20 20:35:00"/>
    <s v="Gasto"/>
    <s v="Con Compromiso"/>
    <s v="013"/>
    <x v="11"/>
    <x v="42"/>
    <s v="PRIMA DE COORDINACIÓN"/>
    <s v="Nación"/>
    <x v="0"/>
    <s v="CSF"/>
    <n v="544380"/>
    <n v="0"/>
    <n v="544380"/>
    <n v="0"/>
    <s v="NOMINA DE AGOSTO DE 2020"/>
    <s v="4020"/>
    <s v="5120, 5220"/>
    <s v="-0"/>
    <s v="43220, 43320, 43420, 43520, 43620, 43720, 43820, 43920, 44020, 44120, 44220, 44320, 44420, 44520, 44620, 44720, 44820, 44920, 45020, 45120, 45220, 45320, 45420, 45520"/>
    <s v="226240620, 226240720, 226240820, 226240920, 226241020, 226241120, 226241220, 226241320, 226241420, 226241520, 226241620, 226241720, 226241820, 226241920, 226242020, 226242120, 226242220, 226242320, 226242420, 226242520, 226242620, 226242720, 226242820, 226242920"/>
    <s v="-0"/>
    <x v="0"/>
    <x v="15"/>
  </r>
  <r>
    <s v="3920"/>
    <s v="2020-08-20 00:00:00"/>
    <s v="2020-08-20 20:35:00"/>
    <s v="Gasto"/>
    <s v="Con Compromiso"/>
    <s v="013"/>
    <x v="11"/>
    <x v="6"/>
    <s v="SUBSIDIO DE ALIMENTACIÓN"/>
    <s v="Nación"/>
    <x v="0"/>
    <s v="CSF"/>
    <n v="801989"/>
    <n v="0"/>
    <n v="801989"/>
    <n v="0"/>
    <s v="NOMINA DE AGOSTO DE 2020"/>
    <s v="4020"/>
    <s v="5120, 5220"/>
    <s v="-0"/>
    <s v="43220, 43320, 43420, 43520, 43620, 43720, 43820, 43920, 44020, 44120, 44220, 44320, 44420, 44520, 44620, 44720, 44820, 44920, 45020, 45120, 45220, 45320, 45420, 45520"/>
    <s v="226240620, 226240720, 226240820, 226240920, 226241020, 226241120, 226241220, 226241320, 226241420, 226241520, 226241620, 226241720, 226241820, 226241920, 226242020, 226242120, 226242220, 226242320, 226242420, 226242520, 226242620, 226242720, 226242820, 226242920"/>
    <s v="-0"/>
    <x v="0"/>
    <x v="15"/>
  </r>
  <r>
    <s v="3920"/>
    <s v="2020-08-20 00:00:00"/>
    <s v="2020-08-20 20:35:00"/>
    <s v="Gasto"/>
    <s v="Con Compromiso"/>
    <s v="013"/>
    <x v="11"/>
    <x v="28"/>
    <s v="AUXILIO DE CONECTIVIDAD DIGITAL"/>
    <s v="Nación"/>
    <x v="0"/>
    <s v="CSF"/>
    <n v="939400"/>
    <n v="0"/>
    <n v="939400"/>
    <n v="0"/>
    <s v="NOMINA DE AGOSTO DE 2020"/>
    <s v="4020"/>
    <s v="5120, 5220"/>
    <s v="-0"/>
    <s v="43220, 43320, 43420, 43520, 43620, 43720, 43820, 43920, 44020, 44120, 44220, 44320, 44420, 44520, 44620, 44720, 44820, 44920, 45020, 45120, 45220, 45320, 45420, 45520"/>
    <s v="226240620, 226240720, 226240820, 226240920, 226241020, 226241120, 226241220, 226241320, 226241420, 226241520, 226241620, 226241720, 226241820, 226241920, 226242020, 226242120, 226242220, 226242320, 226242420, 226242520, 226242620, 226242720, 226242820, 226242920"/>
    <s v="-0"/>
    <x v="0"/>
    <x v="15"/>
  </r>
  <r>
    <s v="3920"/>
    <s v="2020-08-20 00:00:00"/>
    <s v="2020-08-20 20:35:00"/>
    <s v="Gasto"/>
    <s v="Con Compromiso"/>
    <s v="013"/>
    <x v="11"/>
    <x v="5"/>
    <s v="PRIMA TÉCNICA NO SALARIAL"/>
    <s v="Nación"/>
    <x v="0"/>
    <s v="CSF"/>
    <n v="2354967"/>
    <n v="0"/>
    <n v="2354967"/>
    <n v="0"/>
    <s v="NOMINA DE AGOSTO DE 2020"/>
    <s v="4020"/>
    <s v="5120, 5220"/>
    <s v="-0"/>
    <s v="43220, 43320, 43420, 43520, 43620, 43720, 43820, 43920, 44020, 44120, 44220, 44320, 44420, 44520, 44620, 44720, 44820, 44920, 45020, 45120, 45220, 45320, 45420, 45520"/>
    <s v="226240620, 226240720, 226240820, 226240920, 226241020, 226241120, 226241220, 226241320, 226241420, 226241520, 226241620, 226241720, 226241820, 226241920, 226242020, 226242120, 226242220, 226242320, 226242420, 226242520, 226242620, 226242720, 226242820, 226242920"/>
    <s v="-0"/>
    <x v="0"/>
    <x v="15"/>
  </r>
  <r>
    <s v="4020"/>
    <s v="2020-08-20 00:00:00"/>
    <s v="2020-08-20 20:42:00"/>
    <s v="Gasto"/>
    <s v="Con Compromiso"/>
    <s v="013"/>
    <x v="11"/>
    <x v="16"/>
    <s v="CAJAS DE COMPENSACIÓN FAMILIAR"/>
    <s v="Nación"/>
    <x v="0"/>
    <s v="CSF"/>
    <n v="2045400"/>
    <n v="0"/>
    <n v="2045400"/>
    <n v="0"/>
    <s v="SOI DE AGOSTO 2020"/>
    <s v="4120"/>
    <s v="5320"/>
    <s v="-0"/>
    <s v="45620, 45720, 45820, 45920, 46020, 46120, 46220, 46320, 46420, 46520, 46620"/>
    <s v="226351820, 226351920, 226352020, 226352120, 226352220, 226352320, 226352420, 226352520, 226352620, 226352720, 226352820"/>
    <s v="-0"/>
    <x v="0"/>
    <x v="15"/>
  </r>
  <r>
    <s v="4020"/>
    <s v="2020-08-20 00:00:00"/>
    <s v="2020-08-20 20:42:00"/>
    <s v="Gasto"/>
    <s v="Con Compromiso"/>
    <s v="013"/>
    <x v="11"/>
    <x v="13"/>
    <s v="SALUD"/>
    <s v="Nación"/>
    <x v="0"/>
    <s v="CSF"/>
    <n v="4196300"/>
    <n v="0"/>
    <n v="4196300"/>
    <n v="0"/>
    <s v="SOI DE AGOSTO 2020"/>
    <s v="4120"/>
    <s v="5320"/>
    <s v="-0"/>
    <s v="45620, 45720, 45820, 45920, 46020, 46120, 46220, 46320, 46420, 46520, 46620"/>
    <s v="226351820, 226351920, 226352020, 226352120, 226352220, 226352320, 226352420, 226352520, 226352620, 226352720, 226352820"/>
    <s v="-0"/>
    <x v="0"/>
    <x v="15"/>
  </r>
  <r>
    <s v="4020"/>
    <s v="2020-08-20 00:00:00"/>
    <s v="2020-08-20 20:42:00"/>
    <s v="Gasto"/>
    <s v="Con Compromiso"/>
    <s v="013"/>
    <x v="11"/>
    <x v="14"/>
    <s v="APORTES AL ICBF"/>
    <s v="Nación"/>
    <x v="0"/>
    <s v="CSF"/>
    <n v="1534400"/>
    <n v="0"/>
    <n v="1534400"/>
    <n v="0"/>
    <s v="SOI DE AGOSTO 2020"/>
    <s v="4120"/>
    <s v="5320"/>
    <s v="-0"/>
    <s v="45620, 45720, 45820, 45920, 46020, 46120, 46220, 46320, 46420, 46520, 46620"/>
    <s v="226351820, 226351920, 226352020, 226352120, 226352220, 226352320, 226352420, 226352520, 226352620, 226352720, 226352820"/>
    <s v="-0"/>
    <x v="0"/>
    <x v="15"/>
  </r>
  <r>
    <s v="4020"/>
    <s v="2020-08-20 00:00:00"/>
    <s v="2020-08-20 20:42:00"/>
    <s v="Gasto"/>
    <s v="Con Compromiso"/>
    <s v="013"/>
    <x v="11"/>
    <x v="11"/>
    <s v="PENSIONES"/>
    <s v="Nación"/>
    <x v="0"/>
    <s v="CSF"/>
    <n v="5923800"/>
    <n v="0"/>
    <n v="5923800"/>
    <n v="0"/>
    <s v="SOI DE AGOSTO 2020"/>
    <s v="4120"/>
    <s v="5320"/>
    <s v="-0"/>
    <s v="45620, 45720, 45820, 45920, 46020, 46120, 46220, 46320, 46420, 46520, 46620"/>
    <s v="226351820, 226351920, 226352020, 226352120, 226352220, 226352320, 226352420, 226352520, 226352620, 226352720, 226352820"/>
    <s v="-0"/>
    <x v="0"/>
    <x v="15"/>
  </r>
  <r>
    <s v="4020"/>
    <s v="2020-08-20 00:00:00"/>
    <s v="2020-08-20 20:42:00"/>
    <s v="Gasto"/>
    <s v="Con Compromiso"/>
    <s v="013"/>
    <x v="11"/>
    <x v="12"/>
    <s v="APORTES AL SENA"/>
    <s v="Nación"/>
    <x v="0"/>
    <s v="CSF"/>
    <n v="1023400"/>
    <n v="0"/>
    <n v="1023400"/>
    <n v="0"/>
    <s v="SOI DE AGOSTO 2020"/>
    <s v="4120"/>
    <s v="5320"/>
    <s v="-0"/>
    <s v="45620, 45720, 45820, 45920, 46020, 46120, 46220, 46320, 46420, 46520, 46620"/>
    <s v="226351820, 226351920, 226352020, 226352120, 226352220, 226352320, 226352420, 226352520, 226352620, 226352720, 226352820"/>
    <s v="-0"/>
    <x v="0"/>
    <x v="15"/>
  </r>
  <r>
    <s v="4020"/>
    <s v="2020-08-20 00:00:00"/>
    <s v="2020-08-20 20:42:00"/>
    <s v="Gasto"/>
    <s v="Con Compromiso"/>
    <s v="013"/>
    <x v="11"/>
    <x v="15"/>
    <s v="APORTES GENERALES AL SISTEMA DE RIESGOS LABORALES"/>
    <s v="Nación"/>
    <x v="0"/>
    <s v="CSF"/>
    <n v="473800"/>
    <n v="0"/>
    <n v="473800"/>
    <n v="0"/>
    <s v="SOI DE AGOSTO 2020"/>
    <s v="4120"/>
    <s v="5320"/>
    <s v="-0"/>
    <s v="45620, 45720, 45820, 45920, 46020, 46120, 46220, 46320, 46420, 46520, 46620"/>
    <s v="226351820, 226351920, 226352020, 226352120, 226352220, 226352320, 226352420, 226352520, 226352620, 226352720, 226352820"/>
    <s v="-0"/>
    <x v="0"/>
    <x v="15"/>
  </r>
  <r>
    <s v="4120"/>
    <s v="2020-08-24 00:00:00"/>
    <s v="2020-08-24 16:27:00"/>
    <s v="Gasto"/>
    <s v="Con Compromiso"/>
    <s v="0500"/>
    <x v="11"/>
    <x v="22"/>
    <s v="ADQUISICIÓN DE BIENES Y SERVICIOS - SERVICIO DE INFORMACIÓN CATASTRAL - ACTUALIZACIÓN  Y GESTIÓN CATASTRAL  NACIONAL"/>
    <s v="Propios"/>
    <x v="1"/>
    <s v="CSF"/>
    <n v="2228283"/>
    <n v="-283"/>
    <n v="2228000"/>
    <n v="0"/>
    <s v="MANTENIMIENTO DE VEHICULO"/>
    <s v="4220"/>
    <s v="6220"/>
    <s v="23120"/>
    <s v="70320"/>
    <s v="356925220"/>
    <s v="-0"/>
    <x v="1"/>
    <x v="1"/>
  </r>
  <r>
    <s v="4220"/>
    <s v="2020-08-25 00:00:00"/>
    <s v="2020-08-25 09:17:00"/>
    <s v="Gasto"/>
    <s v="Con Compromiso"/>
    <s v="0510"/>
    <x v="11"/>
    <x v="23"/>
    <s v="ADQUISICIÓN DE BIENES Y SERVICIOS - SERVICIO DE AVALÚOS - ACTUALIZACIÓN  Y GESTIÓN CATASTRAL  NACIONAL"/>
    <s v="Nación"/>
    <x v="2"/>
    <s v="CSF"/>
    <n v="1962920"/>
    <n v="0"/>
    <n v="1962920"/>
    <n v="0"/>
    <s v="VIATICOS DE COMISION  AVALUOS"/>
    <s v="4320"/>
    <s v="5420"/>
    <s v="13320"/>
    <s v="47220"/>
    <s v="238738620"/>
    <s v="-0"/>
    <x v="1"/>
    <x v="2"/>
  </r>
  <r>
    <s v="4220"/>
    <s v="2020-08-25 00:00:00"/>
    <s v="2020-08-25 09:17:00"/>
    <s v="Gasto"/>
    <s v="Con Compromiso"/>
    <s v="0500"/>
    <x v="11"/>
    <x v="22"/>
    <s v="ADQUISICIÓN DE BIENES Y SERVICIOS - SERVICIO DE INFORMACIÓN CATASTRAL - ACTUALIZACIÓN  Y GESTIÓN CATASTRAL  NACIONAL"/>
    <s v="Nación"/>
    <x v="2"/>
    <s v="CSF"/>
    <n v="0"/>
    <n v="280140"/>
    <n v="280140"/>
    <n v="0"/>
    <s v="VIATICOS DE COMISION  AVALUOS"/>
    <s v="4320"/>
    <s v="5420"/>
    <s v="13320"/>
    <s v="47220"/>
    <s v="238738620"/>
    <s v="-0"/>
    <x v="1"/>
    <x v="1"/>
  </r>
  <r>
    <s v="4320"/>
    <s v="2020-09-18 00:00:00"/>
    <s v="2020-09-18 16:46:00"/>
    <s v="Gasto"/>
    <s v="Con Compromiso"/>
    <s v="013"/>
    <x v="11"/>
    <x v="8"/>
    <s v="SUELDO BÁSICO"/>
    <s v="Nación"/>
    <x v="0"/>
    <s v="CSF"/>
    <n v="49024864"/>
    <n v="0"/>
    <n v="49024864"/>
    <n v="0"/>
    <s v="NOMINA DE SEPTIEMBRE 2020"/>
    <s v="4420"/>
    <s v="5720, 5820"/>
    <s v="-0"/>
    <s v="48620, 48720, 48820, 48920, 49020, 49120, 49220, 49320, 49420, 49520, 49620, 49720, 49820, 49920, 50020, 50120, 50220, 50320, 50420, 50520, 50620, 50720, 50820, 50920, 51020, 51120, 51220, 51320, 51420"/>
    <s v="262992020, 262992120, 262992220, 262992320, 262992420, 262992520, 262992620, 262992720, 262992820, 262993020, 262993120, 262993220, 262993320, 262993420, 262993520, 262993620, 262993720, 262993820, 262993920, 262994020, 262994120, 262994220, 262994420, 263011920, 263012020, 263012120, 263012220, 263012320, 263012420"/>
    <s v="-0"/>
    <x v="0"/>
    <x v="15"/>
  </r>
  <r>
    <s v="4320"/>
    <s v="2020-09-18 00:00:00"/>
    <s v="2020-09-18 16:46:00"/>
    <s v="Gasto"/>
    <s v="Con Compromiso"/>
    <s v="013"/>
    <x v="11"/>
    <x v="42"/>
    <s v="PRIMA DE COORDINACIÓN"/>
    <s v="Nación"/>
    <x v="0"/>
    <s v="CSF"/>
    <n v="796773"/>
    <n v="0"/>
    <n v="796773"/>
    <n v="0"/>
    <s v="NOMINA DE SEPTIEMBRE 2020"/>
    <s v="4420"/>
    <s v="5720, 5820"/>
    <s v="-0"/>
    <s v="48620, 48720, 48820, 48920, 49020, 49120, 49220, 49320, 49420, 49520, 49620, 49720, 49820, 49920, 50020, 50120, 50220, 50320, 50420, 50520, 50620, 50720, 50820, 50920, 51020, 51120, 51220, 51320, 51420"/>
    <s v="262992020, 262992120, 262992220, 262992320, 262992420, 262992520, 262992620, 262992720, 262992820, 262993020, 262993120, 262993220, 262993320, 262993420, 262993520, 262993620, 262993720, 262993820, 262993920, 262994020, 262994120, 262994220, 262994420, 263011920, 263012020, 263012120, 263012220, 263012320, 263012420"/>
    <s v="-0"/>
    <x v="0"/>
    <x v="15"/>
  </r>
  <r>
    <s v="4320"/>
    <s v="2020-09-18 00:00:00"/>
    <s v="2020-09-18 16:46:00"/>
    <s v="Gasto"/>
    <s v="Con Compromiso"/>
    <s v="013"/>
    <x v="11"/>
    <x v="10"/>
    <s v="SUELDO DE VACACIONES"/>
    <s v="Nación"/>
    <x v="0"/>
    <s v="CSF"/>
    <n v="2841144"/>
    <n v="0"/>
    <n v="2841144"/>
    <n v="0"/>
    <s v="NOMINA DE SEPTIEMBRE 2020"/>
    <s v="4420"/>
    <s v="5720, 5820"/>
    <s v="-0"/>
    <s v="48620, 48720, 48820, 48920, 49020, 49120, 49220, 49320, 49420, 49520, 49620, 49720, 49820, 49920, 50020, 50120, 50220, 50320, 50420, 50520, 50620, 50720, 50820, 50920, 51020, 51120, 51220, 51320, 51420"/>
    <s v="262992020, 262992120, 262992220, 262992320, 262992420, 262992520, 262992620, 262992720, 262992820, 262993020, 262993120, 262993220, 262993320, 262993420, 262993520, 262993620, 262993720, 262993820, 262993920, 262994020, 262994120, 262994220, 262994420, 263011920, 263012020, 263012120, 263012220, 263012320, 263012420"/>
    <s v="-0"/>
    <x v="0"/>
    <x v="15"/>
  </r>
  <r>
    <s v="4320"/>
    <s v="2020-09-18 00:00:00"/>
    <s v="2020-09-18 16:46:00"/>
    <s v="Gasto"/>
    <s v="Con Compromiso"/>
    <s v="013"/>
    <x v="11"/>
    <x v="7"/>
    <s v="BONIFICACIÓN ESPECIAL DE RECREACIÓN"/>
    <s v="Nación"/>
    <x v="0"/>
    <s v="CSF"/>
    <n v="213438"/>
    <n v="0"/>
    <n v="213438"/>
    <n v="0"/>
    <s v="NOMINA DE SEPTIEMBRE 2020"/>
    <s v="4420"/>
    <s v="5720, 5820"/>
    <s v="-0"/>
    <s v="48620, 48720, 48820, 48920, 49020, 49120, 49220, 49320, 49420, 49520, 49620, 49720, 49820, 49920, 50020, 50120, 50220, 50320, 50420, 50520, 50620, 50720, 50820, 50920, 51020, 51120, 51220, 51320, 51420"/>
    <s v="262992020, 262992120, 262992220, 262992320, 262992420, 262992520, 262992620, 262992720, 262992820, 262993020, 262993120, 262993220, 262993320, 262993420, 262993520, 262993620, 262993720, 262993820, 262993920, 262994020, 262994120, 262994220, 262994420, 263011920, 263012020, 263012120, 263012220, 263012320, 263012420"/>
    <s v="-0"/>
    <x v="0"/>
    <x v="15"/>
  </r>
  <r>
    <s v="4320"/>
    <s v="2020-09-18 00:00:00"/>
    <s v="2020-09-18 16:46:00"/>
    <s v="Gasto"/>
    <s v="Con Compromiso"/>
    <s v="013"/>
    <x v="11"/>
    <x v="9"/>
    <s v="BONIFICACIÓN POR SERVICIOS PRESTADOS"/>
    <s v="Nación"/>
    <x v="0"/>
    <s v="CSF"/>
    <n v="3355153"/>
    <n v="0"/>
    <n v="3355153"/>
    <n v="0"/>
    <s v="NOMINA DE SEPTIEMBRE 2020"/>
    <s v="4420"/>
    <s v="5720, 5820"/>
    <s v="-0"/>
    <s v="48620, 48720, 48820, 48920, 49020, 49120, 49220, 49320, 49420, 49520, 49620, 49720, 49820, 49920, 50020, 50120, 50220, 50320, 50420, 50520, 50620, 50720, 50820, 50920, 51020, 51120, 51220, 51320, 51420"/>
    <s v="262992020, 262992120, 262992220, 262992320, 262992420, 262992520, 262992620, 262992720, 262992820, 262993020, 262993120, 262993220, 262993320, 262993420, 262993520, 262993620, 262993720, 262993820, 262993920, 262994020, 262994120, 262994220, 262994420, 263011920, 263012020, 263012120, 263012220, 263012320, 263012420"/>
    <s v="-0"/>
    <x v="0"/>
    <x v="15"/>
  </r>
  <r>
    <s v="4320"/>
    <s v="2020-09-18 00:00:00"/>
    <s v="2020-09-18 16:46:00"/>
    <s v="Gasto"/>
    <s v="Con Compromiso"/>
    <s v="013"/>
    <x v="11"/>
    <x v="28"/>
    <s v="AUXILIO DE CONECTIVIDAD DIGITAL"/>
    <s v="Nación"/>
    <x v="0"/>
    <s v="CSF"/>
    <n v="1028540"/>
    <n v="0"/>
    <n v="1028540"/>
    <n v="0"/>
    <s v="NOMINA DE SEPTIEMBRE 2020"/>
    <s v="4420"/>
    <s v="5720, 5820"/>
    <s v="-0"/>
    <s v="48620, 48720, 48820, 48920, 49020, 49120, 49220, 49320, 49420, 49520, 49620, 49720, 49820, 49920, 50020, 50120, 50220, 50320, 50420, 50520, 50620, 50720, 50820, 50920, 51020, 51120, 51220, 51320, 51420"/>
    <s v="262992020, 262992120, 262992220, 262992320, 262992420, 262992520, 262992620, 262992720, 262992820, 262993020, 262993120, 262993220, 262993320, 262993420, 262993520, 262993620, 262993720, 262993820, 262993920, 262994020, 262994120, 262994220, 262994420, 263011920, 263012020, 263012120, 263012220, 263012320, 263012420"/>
    <s v="-0"/>
    <x v="0"/>
    <x v="15"/>
  </r>
  <r>
    <s v="4320"/>
    <s v="2020-09-18 00:00:00"/>
    <s v="2020-09-18 16:46:00"/>
    <s v="Gasto"/>
    <s v="Con Compromiso"/>
    <s v="013"/>
    <x v="11"/>
    <x v="5"/>
    <s v="PRIMA TÉCNICA NO SALARIAL"/>
    <s v="Nación"/>
    <x v="0"/>
    <s v="CSF"/>
    <n v="2354967"/>
    <n v="0"/>
    <n v="2354967"/>
    <n v="0"/>
    <s v="NOMINA DE SEPTIEMBRE 2020"/>
    <s v="4420"/>
    <s v="5720, 5820"/>
    <s v="-0"/>
    <s v="48620, 48720, 48820, 48920, 49020, 49120, 49220, 49320, 49420, 49520, 49620, 49720, 49820, 49920, 50020, 50120, 50220, 50320, 50420, 50520, 50620, 50720, 50820, 50920, 51020, 51120, 51220, 51320, 51420"/>
    <s v="262992020, 262992120, 262992220, 262992320, 262992420, 262992520, 262992620, 262992720, 262992820, 262993020, 262993120, 262993220, 262993320, 262993420, 262993520, 262993620, 262993720, 262993820, 262993920, 262994020, 262994120, 262994220, 262994420, 263011920, 263012020, 263012120, 263012220, 263012320, 263012420"/>
    <s v="-0"/>
    <x v="0"/>
    <x v="15"/>
  </r>
  <r>
    <s v="4320"/>
    <s v="2020-09-18 00:00:00"/>
    <s v="2020-09-18 16:46:00"/>
    <s v="Gasto"/>
    <s v="Con Compromiso"/>
    <s v="013"/>
    <x v="11"/>
    <x v="6"/>
    <s v="SUBSIDIO DE ALIMENTACIÓN"/>
    <s v="Nación"/>
    <x v="0"/>
    <s v="CSF"/>
    <n v="859274"/>
    <n v="0"/>
    <n v="859274"/>
    <n v="0"/>
    <s v="NOMINA DE SEPTIEMBRE 2020"/>
    <s v="4420"/>
    <s v="5720, 5820"/>
    <s v="-0"/>
    <s v="48620, 48720, 48820, 48920, 49020, 49120, 49220, 49320, 49420, 49520, 49620, 49720, 49820, 49920, 50020, 50120, 50220, 50320, 50420, 50520, 50620, 50720, 50820, 50920, 51020, 51120, 51220, 51320, 51420"/>
    <s v="262992020, 262992120, 262992220, 262992320, 262992420, 262992520, 262992620, 262992720, 262992820, 262993020, 262993120, 262993220, 262993320, 262993420, 262993520, 262993620, 262993720, 262993820, 262993920, 262994020, 262994120, 262994220, 262994420, 263011920, 263012020, 263012120, 263012220, 263012320, 263012420"/>
    <s v="-0"/>
    <x v="0"/>
    <x v="15"/>
  </r>
  <r>
    <s v="4320"/>
    <s v="2020-09-18 00:00:00"/>
    <s v="2020-09-18 16:46:00"/>
    <s v="Gasto"/>
    <s v="Con Compromiso"/>
    <s v="013"/>
    <x v="11"/>
    <x v="4"/>
    <s v="PRIMA DE VACACIONES"/>
    <s v="Nación"/>
    <x v="0"/>
    <s v="CSF"/>
    <n v="2905715"/>
    <n v="0"/>
    <n v="2905715"/>
    <n v="0"/>
    <s v="NOMINA DE SEPTIEMBRE 2020"/>
    <s v="4420"/>
    <s v="5720, 5820"/>
    <s v="-0"/>
    <s v="48620, 48720, 48820, 48920, 49020, 49120, 49220, 49320, 49420, 49520, 49620, 49720, 49820, 49920, 50020, 50120, 50220, 50320, 50420, 50520, 50620, 50720, 50820, 50920, 51020, 51120, 51220, 51320, 51420"/>
    <s v="262992020, 262992120, 262992220, 262992320, 262992420, 262992520, 262992620, 262992720, 262992820, 262993020, 262993120, 262993220, 262993320, 262993420, 262993520, 262993620, 262993720, 262993820, 262993920, 262994020, 262994120, 262994220, 262994420, 263011920, 263012020, 263012120, 263012220, 263012320, 263012420"/>
    <s v="-0"/>
    <x v="0"/>
    <x v="15"/>
  </r>
  <r>
    <s v="4420"/>
    <s v="2020-09-18 00:00:00"/>
    <s v="2020-09-18 17:04:00"/>
    <s v="Gasto"/>
    <s v="Con Compromiso"/>
    <s v="013"/>
    <x v="11"/>
    <x v="11"/>
    <s v="PENSIONES"/>
    <s v="Nación"/>
    <x v="0"/>
    <s v="CSF"/>
    <n v="6396000"/>
    <n v="0"/>
    <n v="6396000"/>
    <n v="0"/>
    <s v="SOI DEL MES DE SEPTIEMBRE 2020"/>
    <s v="4520"/>
    <s v="5920"/>
    <s v="-0"/>
    <s v="51820, 51920, 52020, 52120, 52220, 52320, 52420, 52520, 52620, 52720, 52820"/>
    <s v="264411020, 264411120, 264411220, 264411320, 264411420, 264411520, 264411620, 264411720, 264411820, 264411920, 264412020"/>
    <s v="-0"/>
    <x v="0"/>
    <x v="15"/>
  </r>
  <r>
    <s v="4420"/>
    <s v="2020-09-18 00:00:00"/>
    <s v="2020-09-18 17:04:00"/>
    <s v="Gasto"/>
    <s v="Con Compromiso"/>
    <s v="013"/>
    <x v="11"/>
    <x v="14"/>
    <s v="APORTES AL ICBF"/>
    <s v="Nación"/>
    <x v="0"/>
    <s v="CSF"/>
    <n v="1744100"/>
    <n v="0"/>
    <n v="1744100"/>
    <n v="0"/>
    <s v="SOI DEL MES DE SEPTIEMBRE 2020"/>
    <s v="4520"/>
    <s v="5920"/>
    <s v="-0"/>
    <s v="51820, 51920, 52020, 52120, 52220, 52320, 52420, 52520, 52620, 52720, 52820"/>
    <s v="264411020, 264411120, 264411220, 264411320, 264411420, 264411520, 264411620, 264411720, 264411820, 264411920, 264412020"/>
    <s v="-0"/>
    <x v="0"/>
    <x v="15"/>
  </r>
  <r>
    <s v="4420"/>
    <s v="2020-09-18 00:00:00"/>
    <s v="2020-09-18 17:04:00"/>
    <s v="Gasto"/>
    <s v="Con Compromiso"/>
    <s v="013"/>
    <x v="11"/>
    <x v="12"/>
    <s v="APORTES AL SENA"/>
    <s v="Nación"/>
    <x v="0"/>
    <s v="CSF"/>
    <n v="1162900"/>
    <n v="0"/>
    <n v="1162900"/>
    <n v="0"/>
    <s v="SOI DEL MES DE SEPTIEMBRE 2020"/>
    <s v="4520"/>
    <s v="5920"/>
    <s v="-0"/>
    <s v="51820, 51920, 52020, 52120, 52220, 52320, 52420, 52520, 52620, 52720, 52820"/>
    <s v="264411020, 264411120, 264411220, 264411320, 264411420, 264411520, 264411620, 264411720, 264411820, 264411920, 264412020"/>
    <s v="-0"/>
    <x v="0"/>
    <x v="15"/>
  </r>
  <r>
    <s v="4420"/>
    <s v="2020-09-18 00:00:00"/>
    <s v="2020-09-18 17:04:00"/>
    <s v="Gasto"/>
    <s v="Con Compromiso"/>
    <s v="013"/>
    <x v="11"/>
    <x v="13"/>
    <s v="SALUD"/>
    <s v="Nación"/>
    <x v="0"/>
    <s v="CSF"/>
    <n v="4530700"/>
    <n v="0"/>
    <n v="4530700"/>
    <n v="0"/>
    <s v="SOI DEL MES DE SEPTIEMBRE 2020"/>
    <s v="4520"/>
    <s v="5920"/>
    <s v="-0"/>
    <s v="51820, 51920, 52020, 52120, 52220, 52320, 52420, 52520, 52620, 52720, 52820"/>
    <s v="264411020, 264411120, 264411220, 264411320, 264411420, 264411520, 264411620, 264411720, 264411820, 264411920, 264412020"/>
    <s v="-0"/>
    <x v="0"/>
    <x v="15"/>
  </r>
  <r>
    <s v="4420"/>
    <s v="2020-09-18 00:00:00"/>
    <s v="2020-09-18 17:04:00"/>
    <s v="Gasto"/>
    <s v="Con Compromiso"/>
    <s v="013"/>
    <x v="11"/>
    <x v="16"/>
    <s v="CAJAS DE COMPENSACIÓN FAMILIAR"/>
    <s v="Nación"/>
    <x v="0"/>
    <s v="CSF"/>
    <n v="2324800"/>
    <n v="0"/>
    <n v="2324800"/>
    <n v="0"/>
    <s v="SOI DEL MES DE SEPTIEMBRE 2020"/>
    <s v="4520"/>
    <s v="5920"/>
    <s v="-0"/>
    <s v="51820, 51920, 52020, 52120, 52220, 52320, 52420, 52520, 52620, 52720, 52820"/>
    <s v="264411020, 264411120, 264411220, 264411320, 264411420, 264411520, 264411620, 264411720, 264411820, 264411920, 264412020"/>
    <s v="-0"/>
    <x v="0"/>
    <x v="15"/>
  </r>
  <r>
    <s v="4420"/>
    <s v="2020-09-18 00:00:00"/>
    <s v="2020-09-18 17:04:00"/>
    <s v="Gasto"/>
    <s v="Con Compromiso"/>
    <s v="013"/>
    <x v="11"/>
    <x v="15"/>
    <s v="APORTES GENERALES AL SISTEMA DE RIESGOS LABORALES"/>
    <s v="Nación"/>
    <x v="0"/>
    <s v="CSF"/>
    <n v="576800"/>
    <n v="0"/>
    <n v="576800"/>
    <n v="0"/>
    <s v="SOI DEL MES DE SEPTIEMBRE 2020"/>
    <s v="4520"/>
    <s v="5920"/>
    <s v="-0"/>
    <s v="51820, 51920, 52020, 52120, 52220, 52320, 52420, 52520, 52620, 52720, 52820"/>
    <s v="264411020, 264411120, 264411220, 264411320, 264411420, 264411520, 264411620, 264411720, 264411820, 264411920, 264412020"/>
    <s v="-0"/>
    <x v="0"/>
    <x v="15"/>
  </r>
  <r>
    <s v="4520"/>
    <s v="2020-09-24 00:00:00"/>
    <s v="2020-09-24 15:13:00"/>
    <s v="Gasto"/>
    <s v="Con Compromiso"/>
    <s v="0500"/>
    <x v="11"/>
    <x v="22"/>
    <s v="ADQUISICIÓN DE BIENES Y SERVICIOS - SERVICIO DE INFORMACIÓN CATASTRAL - ACTUALIZACIÓN  Y GESTIÓN CATASTRAL  NACIONAL"/>
    <s v="Nación"/>
    <x v="0"/>
    <s v="CSF"/>
    <n v="16516920"/>
    <n v="3303384"/>
    <n v="19820304"/>
    <n v="0"/>
    <s v="AUXILIAR APOYO TERRITORIAL"/>
    <s v="4620"/>
    <s v="6320, 6420, 6520, 6620, 7520, 7620"/>
    <s v="18220, 18320, 18520, 18720, 18820, 19120"/>
    <s v="59820, 59920, 60120, 60320, 60420, 60720, 68220, 68620, 68720, 69520, 69720, 69920, 70620, 70720, 70820, 71020, 72120, 74620"/>
    <s v="315131120, 315141520, 315151520, 315422020, 315422520, 315438520, 336669020, 336759720, 340932920, 341269320, 347167020, 347196220, 347321620, 370782820, 370790220, 370799620, 370836120, 374035520, 374046120"/>
    <s v="-0"/>
    <x v="1"/>
    <x v="1"/>
  </r>
  <r>
    <s v="4620"/>
    <s v="2020-09-24 00:00:00"/>
    <s v="2020-09-24 15:31:00"/>
    <s v="Gasto"/>
    <s v="Generado"/>
    <s v="0500"/>
    <x v="11"/>
    <x v="22"/>
    <s v="ADQUISICIÓN DE BIENES Y SERVICIOS - SERVICIO DE INFORMACIÓN CATASTRAL - ACTUALIZACIÓN  Y GESTIÓN CATASTRAL  NACIONAL"/>
    <s v="Nación"/>
    <x v="0"/>
    <s v="CSF"/>
    <n v="3303384"/>
    <n v="-3303384"/>
    <n v="0"/>
    <n v="0"/>
    <s v="AUXILIAR DE APOYO .U.O.C"/>
    <s v="4720"/>
    <s v="-0"/>
    <s v="-0"/>
    <s v="-0"/>
    <s v="-0"/>
    <s v="-0"/>
    <x v="1"/>
    <x v="1"/>
  </r>
  <r>
    <s v="4720"/>
    <s v="2020-09-24 00:00:00"/>
    <s v="2020-09-24 15:39:00"/>
    <s v="Gasto"/>
    <s v="Con Compromiso"/>
    <s v="0500"/>
    <x v="11"/>
    <x v="22"/>
    <s v="ADQUISICIÓN DE BIENES Y SERVICIOS - SERVICIO DE INFORMACIÓN CATASTRAL - ACTUALIZACIÓN  Y GESTIÓN CATASTRAL  NACIONAL"/>
    <s v="Nación"/>
    <x v="0"/>
    <s v="CSF"/>
    <n v="6067440"/>
    <n v="0"/>
    <n v="6067440"/>
    <n v="0"/>
    <s v="RECONOCEDOR U.O.C"/>
    <s v="4820"/>
    <s v="7720"/>
    <s v="19320"/>
    <s v="60920, 69120, 75720"/>
    <s v="315445520, 341990920, 376521320"/>
    <s v="-0"/>
    <x v="1"/>
    <x v="1"/>
  </r>
  <r>
    <s v="4820"/>
    <s v="2020-09-30 00:00:00"/>
    <s v="2020-09-30 11:33:00"/>
    <s v="Gasto"/>
    <s v="Generado"/>
    <s v="0500"/>
    <x v="11"/>
    <x v="22"/>
    <s v="ADQUISICIÓN DE BIENES Y SERVICIOS - SERVICIO DE INFORMACIÓN CATASTRAL - ACTUALIZACIÓN  Y GESTIÓN CATASTRAL  NACIONAL"/>
    <s v="Nación"/>
    <x v="0"/>
    <s v="CSF"/>
    <n v="4680000"/>
    <n v="-4680000"/>
    <n v="0"/>
    <n v="0"/>
    <s v="AUXILIAR CONSERVACION CATASTRAL"/>
    <s v="4920"/>
    <s v="-0"/>
    <s v="-0"/>
    <s v="-0"/>
    <s v="-0"/>
    <s v="-0"/>
    <x v="1"/>
    <x v="1"/>
  </r>
  <r>
    <s v="4920"/>
    <s v="2020-10-03 00:00:00"/>
    <s v="2020-10-03 11:36:00"/>
    <s v="Gasto"/>
    <s v="Con Compromiso"/>
    <s v="013"/>
    <x v="11"/>
    <x v="19"/>
    <s v="VIÁTICOS DE LOS FUNCIONARIOS EN COMISIÓN"/>
    <s v="Propios"/>
    <x v="1"/>
    <s v="CSF"/>
    <n v="407319"/>
    <n v="-407319"/>
    <n v="0"/>
    <n v="0"/>
    <s v="REUNION DE DIRECTORES SEDE CENTRAL"/>
    <s v="5020"/>
    <s v="6020"/>
    <s v="15720"/>
    <s v="53520"/>
    <s v="279186720"/>
    <s v="120"/>
    <x v="0"/>
    <x v="15"/>
  </r>
  <r>
    <s v="4920"/>
    <s v="2020-10-03 00:00:00"/>
    <s v="2020-10-03 11:36:00"/>
    <s v="Gasto"/>
    <s v="Con Compromiso"/>
    <s v="013"/>
    <x v="11"/>
    <x v="18"/>
    <s v="SERVICIOS DE TRANSPORTE DE PASAJEROS"/>
    <s v="Propios"/>
    <x v="1"/>
    <s v="CSF"/>
    <n v="30000"/>
    <n v="-30000"/>
    <n v="0"/>
    <n v="0"/>
    <s v="REUNION DE DIRECTORES SEDE CENTRAL"/>
    <s v="5020"/>
    <s v="6020"/>
    <s v="15720"/>
    <s v="53520"/>
    <s v="279186720"/>
    <s v="120"/>
    <x v="0"/>
    <x v="15"/>
  </r>
  <r>
    <s v="5020"/>
    <s v="2020-10-07 00:00:00"/>
    <s v="2020-10-07 09:09:00"/>
    <s v="Gasto"/>
    <s v="Generado"/>
    <s v="0200"/>
    <x v="11"/>
    <x v="29"/>
    <s v="ADQUISICIÓN DE BIENES Y SERVICIOS - SERVICIO DE GESTIÓN DOCUMENTAL - IMPLEMENTACIÓN DE UN SISTEMA DE GESTIÓN DOCUMENTAL EN EL IGAC A NIVEL   NACIONAL"/>
    <s v="Nación"/>
    <x v="0"/>
    <s v="CSF"/>
    <n v="6484183"/>
    <n v="-6484183"/>
    <n v="0"/>
    <n v="0"/>
    <s v="TECNOLOGO GESTION DOCUMENTAL"/>
    <s v="5120"/>
    <s v="-0"/>
    <s v="-0"/>
    <s v="-0"/>
    <s v="-0"/>
    <s v="-0"/>
    <x v="1"/>
    <x v="3"/>
  </r>
  <r>
    <s v="5120"/>
    <s v="2020-10-07 00:00:00"/>
    <s v="2020-10-07 09:13:00"/>
    <s v="Gasto"/>
    <s v="Generado"/>
    <s v="0200"/>
    <x v="11"/>
    <x v="29"/>
    <s v="ADQUISICIÓN DE BIENES Y SERVICIOS - SERVICIO DE GESTIÓN DOCUMENTAL - IMPLEMENTACIÓN DE UN SISTEMA DE GESTIÓN DOCUMENTAL EN EL IGAC A NIVEL   NACIONAL"/>
    <s v="Nación"/>
    <x v="0"/>
    <s v="CSF"/>
    <n v="9623700"/>
    <n v="-9623700"/>
    <n v="0"/>
    <n v="0"/>
    <s v="AUXILIO DE APOYO GESTION DOCUMENTAL"/>
    <s v="5220"/>
    <s v="-0"/>
    <s v="-0"/>
    <s v="-0"/>
    <s v="-0"/>
    <s v="-0"/>
    <x v="1"/>
    <x v="3"/>
  </r>
  <r>
    <s v="5220"/>
    <s v="2020-10-15 00:00:00"/>
    <s v="2020-10-15 10:58:00"/>
    <s v="Gasto"/>
    <s v="Con Compromiso"/>
    <s v="0500"/>
    <x v="11"/>
    <x v="22"/>
    <s v="ADQUISICIÓN DE BIENES Y SERVICIOS - SERVICIO DE INFORMACIÓN CATASTRAL - ACTUALIZACIÓN  Y GESTIÓN CATASTRAL  NACIONAL"/>
    <s v="Nación"/>
    <x v="2"/>
    <s v="CSF"/>
    <n v="6484183"/>
    <n v="-864558"/>
    <n v="5619625"/>
    <n v="0"/>
    <s v="TECNOLOGO GESTION DOCUMENTAL"/>
    <s v="5320"/>
    <s v="7220"/>
    <s v="19220"/>
    <s v="60820, 69620, 72220"/>
    <s v="315443220, 347182620, 374012620"/>
    <s v="-0"/>
    <x v="1"/>
    <x v="1"/>
  </r>
  <r>
    <s v="5320"/>
    <s v="2020-10-15 00:00:00"/>
    <s v="2020-10-15 11:04:00"/>
    <s v="Gasto"/>
    <s v="Con Compromiso"/>
    <s v="0500"/>
    <x v="11"/>
    <x v="22"/>
    <s v="ADQUISICIÓN DE BIENES Y SERVICIOS - SERVICIO DE INFORMACIÓN CATASTRAL - ACTUALIZACIÓN  Y GESTIÓN CATASTRAL  NACIONAL"/>
    <s v="Nación"/>
    <x v="2"/>
    <s v="CSF"/>
    <n v="9623700"/>
    <n v="-1924740"/>
    <n v="7698960"/>
    <n v="0"/>
    <s v="AUXILIAR DE APOYO GESTION DOCUMENTAL"/>
    <s v="5420"/>
    <s v="7320, 7420"/>
    <s v="18920, 19020"/>
    <s v="60520, 60620, 69320, 69420, 71920, 72020"/>
    <s v="315426120, 315427420, 347068920, 347077020, 373952720, 374029120"/>
    <s v="-0"/>
    <x v="1"/>
    <x v="1"/>
  </r>
  <r>
    <s v="5420"/>
    <s v="2020-10-16 00:00:00"/>
    <s v="2020-10-16 16:58:00"/>
    <s v="Gasto"/>
    <s v="Con Compromiso"/>
    <s v="013"/>
    <x v="11"/>
    <x v="4"/>
    <s v="PRIMA DE VACACIONES"/>
    <s v="Nación"/>
    <x v="0"/>
    <s v="CSF"/>
    <n v="1399891"/>
    <n v="0"/>
    <n v="1399891"/>
    <n v="0"/>
    <s v="NOMINA DEL MES DE OCTUBRE-2020"/>
    <s v="5520"/>
    <s v="6720, 6820"/>
    <s v="-0"/>
    <s v="54320, 54420, 54520, 54620, 54720, 54820, 54920, 55020, 55120, 55220, 55320, 55420, 55520, 55620, 55720, 55820, 55920, 56020, 56120, 56220, 56320, 56420, 56520, 56620, 56720, 56820"/>
    <s v="294287420, 294287520, 294287620, 294287720, 294287820, 294287920, 294288020, 294288120, 294288220, 294288320, 294288420, 294288520, 294288620, 294288720, 294288820, 294288920, 294289020, 294289120, 294289320, 294289420, 294289520, 294289620, 294289720, 294296220, 294296320, 294296420"/>
    <s v="-0"/>
    <x v="0"/>
    <x v="15"/>
  </r>
  <r>
    <s v="5420"/>
    <s v="2020-10-16 00:00:00"/>
    <s v="2020-10-16 16:58:00"/>
    <s v="Gasto"/>
    <s v="Con Compromiso"/>
    <s v="013"/>
    <x v="11"/>
    <x v="7"/>
    <s v="BONIFICACIÓN ESPECIAL DE RECREACIÓN"/>
    <s v="Nación"/>
    <x v="0"/>
    <s v="CSF"/>
    <n v="167083"/>
    <n v="0"/>
    <n v="167083"/>
    <n v="0"/>
    <s v="NOMINA DEL MES DE OCTUBRE-2020"/>
    <s v="5520"/>
    <s v="6720, 6820"/>
    <s v="-0"/>
    <s v="54320, 54420, 54520, 54620, 54720, 54820, 54920, 55020, 55120, 55220, 55320, 55420, 55520, 55620, 55720, 55820, 55920, 56020, 56120, 56220, 56320, 56420, 56520, 56620, 56720, 56820"/>
    <s v="294287420, 294287520, 294287620, 294287720, 294287820, 294287920, 294288020, 294288120, 294288220, 294288320, 294288420, 294288520, 294288620, 294288720, 294288820, 294288920, 294289020, 294289120, 294289320, 294289420, 294289520, 294289620, 294289720, 294296220, 294296320, 294296420"/>
    <s v="-0"/>
    <x v="0"/>
    <x v="15"/>
  </r>
  <r>
    <s v="5420"/>
    <s v="2020-10-16 00:00:00"/>
    <s v="2020-10-16 16:58:00"/>
    <s v="Gasto"/>
    <s v="Con Compromiso"/>
    <s v="013"/>
    <x v="11"/>
    <x v="5"/>
    <s v="PRIMA TÉCNICA NO SALARIAL"/>
    <s v="Nación"/>
    <x v="0"/>
    <s v="CSF"/>
    <n v="2354967"/>
    <n v="0"/>
    <n v="2354967"/>
    <n v="0"/>
    <s v="NOMINA DEL MES DE OCTUBRE-2020"/>
    <s v="5520"/>
    <s v="6720, 6820"/>
    <s v="-0"/>
    <s v="54320, 54420, 54520, 54620, 54720, 54820, 54920, 55020, 55120, 55220, 55320, 55420, 55520, 55620, 55720, 55820, 55920, 56020, 56120, 56220, 56320, 56420, 56520, 56620, 56720, 56820"/>
    <s v="294287420, 294287520, 294287620, 294287720, 294287820, 294287920, 294288020, 294288120, 294288220, 294288320, 294288420, 294288520, 294288620, 294288720, 294288820, 294288920, 294289020, 294289120, 294289320, 294289420, 294289520, 294289620, 294289720, 294296220, 294296320, 294296420"/>
    <s v="-0"/>
    <x v="0"/>
    <x v="15"/>
  </r>
  <r>
    <s v="5420"/>
    <s v="2020-10-16 00:00:00"/>
    <s v="2020-10-16 16:58:00"/>
    <s v="Gasto"/>
    <s v="Con Compromiso"/>
    <s v="013"/>
    <x v="11"/>
    <x v="42"/>
    <s v="PRIMA DE COORDINACIÓN"/>
    <s v="Nación"/>
    <x v="0"/>
    <s v="CSF"/>
    <n v="873589"/>
    <n v="0"/>
    <n v="873589"/>
    <n v="0"/>
    <s v="NOMINA DEL MES DE OCTUBRE-2020"/>
    <s v="5520"/>
    <s v="6720, 6820"/>
    <s v="-0"/>
    <s v="54320, 54420, 54520, 54620, 54720, 54820, 54920, 55020, 55120, 55220, 55320, 55420, 55520, 55620, 55720, 55820, 55920, 56020, 56120, 56220, 56320, 56420, 56520, 56620, 56720, 56820"/>
    <s v="294287420, 294287520, 294287620, 294287720, 294287820, 294287920, 294288020, 294288120, 294288220, 294288320, 294288420, 294288520, 294288620, 294288720, 294288820, 294288920, 294289020, 294289120, 294289320, 294289420, 294289520, 294289620, 294289720, 294296220, 294296320, 294296420"/>
    <s v="-0"/>
    <x v="0"/>
    <x v="15"/>
  </r>
  <r>
    <s v="5420"/>
    <s v="2020-10-16 00:00:00"/>
    <s v="2020-10-16 16:58:00"/>
    <s v="Gasto"/>
    <s v="Con Compromiso"/>
    <s v="013"/>
    <x v="11"/>
    <x v="8"/>
    <s v="SUELDO BÁSICO"/>
    <s v="Nación"/>
    <x v="0"/>
    <s v="CSF"/>
    <n v="48837219"/>
    <n v="0"/>
    <n v="48837219"/>
    <n v="0"/>
    <s v="NOMINA DEL MES DE OCTUBRE-2020"/>
    <s v="5520"/>
    <s v="6720, 6820"/>
    <s v="-0"/>
    <s v="54320, 54420, 54520, 54620, 54720, 54820, 54920, 55020, 55120, 55220, 55320, 55420, 55520, 55620, 55720, 55820, 55920, 56020, 56120, 56220, 56320, 56420, 56520, 56620, 56720, 56820"/>
    <s v="294287420, 294287520, 294287620, 294287720, 294287820, 294287920, 294288020, 294288120, 294288220, 294288320, 294288420, 294288520, 294288620, 294288720, 294288820, 294288920, 294289020, 294289120, 294289320, 294289420, 294289520, 294289620, 294289720, 294296220, 294296320, 294296420"/>
    <s v="-0"/>
    <x v="0"/>
    <x v="15"/>
  </r>
  <r>
    <s v="5420"/>
    <s v="2020-10-16 00:00:00"/>
    <s v="2020-10-16 16:58:00"/>
    <s v="Gasto"/>
    <s v="Con Compromiso"/>
    <s v="013"/>
    <x v="11"/>
    <x v="9"/>
    <s v="BONIFICACIÓN POR SERVICIOS PRESTADOS"/>
    <s v="Nación"/>
    <x v="0"/>
    <s v="CSF"/>
    <n v="1747610"/>
    <n v="0"/>
    <n v="1747610"/>
    <n v="0"/>
    <s v="NOMINA DEL MES DE OCTUBRE-2020"/>
    <s v="5520"/>
    <s v="6720, 6820"/>
    <s v="-0"/>
    <s v="54320, 54420, 54520, 54620, 54720, 54820, 54920, 55020, 55120, 55220, 55320, 55420, 55520, 55620, 55720, 55820, 55920, 56020, 56120, 56220, 56320, 56420, 56520, 56620, 56720, 56820"/>
    <s v="294287420, 294287520, 294287620, 294287720, 294287820, 294287920, 294288020, 294288120, 294288220, 294288320, 294288420, 294288520, 294288620, 294288720, 294288820, 294288920, 294289020, 294289120, 294289320, 294289420, 294289520, 294289620, 294289720, 294296220, 294296320, 294296420"/>
    <s v="-0"/>
    <x v="0"/>
    <x v="15"/>
  </r>
  <r>
    <s v="5420"/>
    <s v="2020-10-16 00:00:00"/>
    <s v="2020-10-16 16:58:00"/>
    <s v="Gasto"/>
    <s v="Con Compromiso"/>
    <s v="013"/>
    <x v="11"/>
    <x v="10"/>
    <s v="SUELDO DE VACACIONES"/>
    <s v="Nación"/>
    <x v="0"/>
    <s v="CSF"/>
    <n v="1959847"/>
    <n v="0"/>
    <n v="1959847"/>
    <n v="0"/>
    <s v="NOMINA DEL MES DE OCTUBRE-2020"/>
    <s v="5520"/>
    <s v="6720, 6820"/>
    <s v="-0"/>
    <s v="54320, 54420, 54520, 54620, 54720, 54820, 54920, 55020, 55120, 55220, 55320, 55420, 55520, 55620, 55720, 55820, 55920, 56020, 56120, 56220, 56320, 56420, 56520, 56620, 56720, 56820"/>
    <s v="294287420, 294287520, 294287620, 294287720, 294287820, 294287920, 294288020, 294288120, 294288220, 294288320, 294288420, 294288520, 294288620, 294288720, 294288820, 294288920, 294289020, 294289120, 294289320, 294289420, 294289520, 294289620, 294289720, 294296220, 294296320, 294296420"/>
    <s v="-0"/>
    <x v="0"/>
    <x v="15"/>
  </r>
  <r>
    <s v="5420"/>
    <s v="2020-10-16 00:00:00"/>
    <s v="2020-10-16 16:58:00"/>
    <s v="Gasto"/>
    <s v="Con Compromiso"/>
    <s v="013"/>
    <x v="11"/>
    <x v="6"/>
    <s v="SUBSIDIO DE ALIMENTACIÓN"/>
    <s v="Nación"/>
    <x v="0"/>
    <s v="CSF"/>
    <n v="793176"/>
    <n v="0"/>
    <n v="793176"/>
    <n v="0"/>
    <s v="NOMINA DEL MES DE OCTUBRE-2020"/>
    <s v="5520"/>
    <s v="6720, 6820"/>
    <s v="-0"/>
    <s v="54320, 54420, 54520, 54620, 54720, 54820, 54920, 55020, 55120, 55220, 55320, 55420, 55520, 55620, 55720, 55820, 55920, 56020, 56120, 56220, 56320, 56420, 56520, 56620, 56720, 56820"/>
    <s v="294287420, 294287520, 294287620, 294287720, 294287820, 294287920, 294288020, 294288120, 294288220, 294288320, 294288420, 294288520, 294288620, 294288720, 294288820, 294288920, 294289020, 294289120, 294289320, 294289420, 294289520, 294289620, 294289720, 294296220, 294296320, 294296420"/>
    <s v="-0"/>
    <x v="0"/>
    <x v="15"/>
  </r>
  <r>
    <s v="5420"/>
    <s v="2020-10-16 00:00:00"/>
    <s v="2020-10-16 16:58:00"/>
    <s v="Gasto"/>
    <s v="Con Compromiso"/>
    <s v="013"/>
    <x v="11"/>
    <x v="28"/>
    <s v="AUXILIO DE CONECTIVIDAD DIGITAL"/>
    <s v="Nación"/>
    <x v="0"/>
    <s v="CSF"/>
    <n v="953114"/>
    <n v="0"/>
    <n v="953114"/>
    <n v="0"/>
    <s v="NOMINA DEL MES DE OCTUBRE-2020"/>
    <s v="5520"/>
    <s v="6720, 6820"/>
    <s v="-0"/>
    <s v="54320, 54420, 54520, 54620, 54720, 54820, 54920, 55020, 55120, 55220, 55320, 55420, 55520, 55620, 55720, 55820, 55920, 56020, 56120, 56220, 56320, 56420, 56520, 56620, 56720, 56820"/>
    <s v="294287420, 294287520, 294287620, 294287720, 294287820, 294287920, 294288020, 294288120, 294288220, 294288320, 294288420, 294288520, 294288620, 294288720, 294288820, 294288920, 294289020, 294289120, 294289320, 294289420, 294289520, 294289620, 294289720, 294296220, 294296320, 294296420"/>
    <s v="-0"/>
    <x v="0"/>
    <x v="15"/>
  </r>
  <r>
    <s v="5520"/>
    <s v="2020-10-16 00:00:00"/>
    <s v="2020-10-16 17:09:00"/>
    <s v="Gasto"/>
    <s v="Con Compromiso"/>
    <s v="013"/>
    <x v="11"/>
    <x v="12"/>
    <s v="APORTES AL SENA"/>
    <s v="Nación"/>
    <x v="0"/>
    <s v="CSF"/>
    <n v="1105600"/>
    <n v="0"/>
    <n v="1105600"/>
    <n v="0"/>
    <s v="SOI DEL MES DE OCTUBRE 2020"/>
    <s v="5620"/>
    <s v="6920"/>
    <s v="-0"/>
    <s v="57120, 57220, 57320, 57420, 57520, 57620, 57720, 57820, 57920, 58020, 58120"/>
    <s v="294572120, 294572220, 294572320, 294572420, 294572520, 294572620, 294572720, 294572820, 294572920, 294573020, 294573120"/>
    <s v="-0"/>
    <x v="0"/>
    <x v="15"/>
  </r>
  <r>
    <s v="5520"/>
    <s v="2020-10-16 00:00:00"/>
    <s v="2020-10-16 17:09:00"/>
    <s v="Gasto"/>
    <s v="Con Compromiso"/>
    <s v="013"/>
    <x v="11"/>
    <x v="13"/>
    <s v="SALUD"/>
    <s v="Nación"/>
    <x v="0"/>
    <s v="CSF"/>
    <n v="4426700"/>
    <n v="0"/>
    <n v="4426700"/>
    <n v="0"/>
    <s v="SOI DEL MES DE OCTUBRE 2020"/>
    <s v="5620"/>
    <s v="6920"/>
    <s v="-0"/>
    <s v="57120, 57220, 57320, 57420, 57520, 57620, 57720, 57820, 57920, 58020, 58120"/>
    <s v="294572120, 294572220, 294572320, 294572420, 294572520, 294572620, 294572720, 294572820, 294572920, 294573020, 294573120"/>
    <s v="-0"/>
    <x v="0"/>
    <x v="15"/>
  </r>
  <r>
    <s v="5520"/>
    <s v="2020-10-16 00:00:00"/>
    <s v="2020-10-16 17:09:00"/>
    <s v="Gasto"/>
    <s v="Con Compromiso"/>
    <s v="013"/>
    <x v="11"/>
    <x v="16"/>
    <s v="CAJAS DE COMPENSACIÓN FAMILIAR"/>
    <s v="Nación"/>
    <x v="0"/>
    <s v="CSF"/>
    <n v="2210100"/>
    <n v="0"/>
    <n v="2210100"/>
    <n v="0"/>
    <s v="SOI DEL MES DE OCTUBRE 2020"/>
    <s v="5620"/>
    <s v="6920"/>
    <s v="-0"/>
    <s v="57120, 57220, 57320, 57420, 57520, 57620, 57720, 57820, 57920, 58020, 58120"/>
    <s v="294572120, 294572220, 294572320, 294572420, 294572520, 294572620, 294572720, 294572820, 294572920, 294573020, 294573120"/>
    <s v="-0"/>
    <x v="0"/>
    <x v="15"/>
  </r>
  <r>
    <s v="5520"/>
    <s v="2020-10-16 00:00:00"/>
    <s v="2020-10-16 17:09:00"/>
    <s v="Gasto"/>
    <s v="Con Compromiso"/>
    <s v="013"/>
    <x v="11"/>
    <x v="11"/>
    <s v="PENSIONES"/>
    <s v="Nación"/>
    <x v="0"/>
    <s v="CSF"/>
    <n v="6249000"/>
    <n v="0"/>
    <n v="6249000"/>
    <n v="0"/>
    <s v="SOI DEL MES DE OCTUBRE 2020"/>
    <s v="5620"/>
    <s v="6920"/>
    <s v="-0"/>
    <s v="57120, 57220, 57320, 57420, 57520, 57620, 57720, 57820, 57920, 58020, 58120"/>
    <s v="294572120, 294572220, 294572320, 294572420, 294572520, 294572620, 294572720, 294572820, 294572920, 294573020, 294573120"/>
    <s v="-0"/>
    <x v="0"/>
    <x v="15"/>
  </r>
  <r>
    <s v="5520"/>
    <s v="2020-10-16 00:00:00"/>
    <s v="2020-10-16 17:09:00"/>
    <s v="Gasto"/>
    <s v="Con Compromiso"/>
    <s v="013"/>
    <x v="11"/>
    <x v="15"/>
    <s v="APORTES GENERALES AL SISTEMA DE RIESGOS LABORALES"/>
    <s v="Nación"/>
    <x v="0"/>
    <s v="CSF"/>
    <n v="564500"/>
    <n v="0"/>
    <n v="564500"/>
    <n v="0"/>
    <s v="SOI DEL MES DE OCTUBRE 2020"/>
    <s v="5620"/>
    <s v="6920"/>
    <s v="-0"/>
    <s v="57120, 57220, 57320, 57420, 57520, 57620, 57720, 57820, 57920, 58020, 58120"/>
    <s v="294572120, 294572220, 294572320, 294572420, 294572520, 294572620, 294572720, 294572820, 294572920, 294573020, 294573120"/>
    <s v="-0"/>
    <x v="0"/>
    <x v="15"/>
  </r>
  <r>
    <s v="5520"/>
    <s v="2020-10-16 00:00:00"/>
    <s v="2020-10-16 17:09:00"/>
    <s v="Gasto"/>
    <s v="Con Compromiso"/>
    <s v="013"/>
    <x v="11"/>
    <x v="14"/>
    <s v="APORTES AL ICBF"/>
    <s v="Nación"/>
    <x v="0"/>
    <s v="CSF"/>
    <n v="1657900"/>
    <n v="0"/>
    <n v="1657900"/>
    <n v="0"/>
    <s v="SOI DEL MES DE OCTUBRE 2020"/>
    <s v="5620"/>
    <s v="6920"/>
    <s v="-0"/>
    <s v="57120, 57220, 57320, 57420, 57520, 57620, 57720, 57820, 57920, 58020, 58120"/>
    <s v="294572120, 294572220, 294572320, 294572420, 294572520, 294572620, 294572720, 294572820, 294572920, 294573020, 294573120"/>
    <s v="-0"/>
    <x v="0"/>
    <x v="15"/>
  </r>
  <r>
    <s v="5620"/>
    <s v="2020-11-20 00:00:00"/>
    <s v="2020-11-20 16:38:00"/>
    <s v="Gasto"/>
    <s v="Con Compromiso"/>
    <s v="013"/>
    <x v="11"/>
    <x v="4"/>
    <s v="PRIMA DE VACACIONES"/>
    <s v="Nación"/>
    <x v="0"/>
    <s v="CSF"/>
    <n v="3791888"/>
    <n v="0"/>
    <n v="3791888"/>
    <n v="0"/>
    <s v="NOMINA MES DE NOVIEMBRE"/>
    <s v="5720"/>
    <s v="8120, 8220"/>
    <s v="-0"/>
    <s v="61620, 61720, 61820, 61920, 62020, 62120, 62220, 62320, 62420, 62520, 62620, 62720, 62820, 62920, 63020, 63120, 63220, 63320, 63420, 63520, 63620, 63720, 63820, 63920, 64020, 64120, 64220, 64320, 64420, 64520, 64620, 64720, 64820, 64920, 65020, 65120, 65220, 65320, 65420, 65520, 65620, 65720, 65820, 65920, 66020, 66120"/>
    <s v="332932120, 332932220, 332932320, 332932420, 332932620, 332932720, 332932820, 332932920, 332933020, 332933120, 332933220, 332933320, 332933420, 332933520, 332933720, 332933820, 332933920, 332934020, 332934120, 332934220, 332934320, 332934420, 332934520, 332952420, 332952520, 332952620, 332952720, 332952820, 332952920, 332953020, 332953120, 332953220, 332953320, 332953420, 332953520, 332953620, 332953720, 332953820, 332953920, 332954020, 332954120, 332954220, 332954320, 332954420, 332954520, 332954620"/>
    <s v="-0"/>
    <x v="0"/>
    <x v="15"/>
  </r>
  <r>
    <s v="5620"/>
    <s v="2020-11-20 00:00:00"/>
    <s v="2020-11-20 16:38:00"/>
    <s v="Gasto"/>
    <s v="Con Compromiso"/>
    <s v="013"/>
    <x v="11"/>
    <x v="10"/>
    <s v="SUELDO DE VACACIONES"/>
    <s v="Nación"/>
    <x v="0"/>
    <s v="CSF"/>
    <n v="4474692"/>
    <n v="0"/>
    <n v="4474692"/>
    <n v="0"/>
    <s v="NOMINA MES DE NOVIEMBRE"/>
    <s v="5720"/>
    <s v="8120, 8220"/>
    <s v="-0"/>
    <s v="61620, 61720, 61820, 61920, 62020, 62120, 62220, 62320, 62420, 62520, 62620, 62720, 62820, 62920, 63020, 63120, 63220, 63320, 63420, 63520, 63620, 63720, 63820, 63920, 64020, 64120, 64220, 64320, 64420, 64520, 64620, 64720, 64820, 64920, 65020, 65120, 65220, 65320, 65420, 65520, 65620, 65720, 65820, 65920, 66020, 66120"/>
    <s v="332932120, 332932220, 332932320, 332932420, 332932620, 332932720, 332932820, 332932920, 332933020, 332933120, 332933220, 332933320, 332933420, 332933520, 332933720, 332933820, 332933920, 332934020, 332934120, 332934220, 332934320, 332934420, 332934520, 332952420, 332952520, 332952620, 332952720, 332952820, 332952920, 332953020, 332953120, 332953220, 332953320, 332953420, 332953520, 332953620, 332953720, 332953820, 332953920, 332954020, 332954120, 332954220, 332954320, 332954420, 332954520, 332954620"/>
    <s v="-0"/>
    <x v="0"/>
    <x v="15"/>
  </r>
  <r>
    <s v="5620"/>
    <s v="2020-11-20 00:00:00"/>
    <s v="2020-11-20 16:38:00"/>
    <s v="Gasto"/>
    <s v="Con Compromiso"/>
    <s v="013"/>
    <x v="11"/>
    <x v="42"/>
    <s v="PRIMA DE COORDINACIÓN"/>
    <s v="Nación"/>
    <x v="0"/>
    <s v="CSF"/>
    <n v="873589"/>
    <n v="0"/>
    <n v="873589"/>
    <n v="0"/>
    <s v="NOMINA MES DE NOVIEMBRE"/>
    <s v="5720"/>
    <s v="8120, 8220"/>
    <s v="-0"/>
    <s v="61620, 61720, 61820, 61920, 62020, 62120, 62220, 62320, 62420, 62520, 62620, 62720, 62820, 62920, 63020, 63120, 63220, 63320, 63420, 63520, 63620, 63720, 63820, 63920, 64020, 64120, 64220, 64320, 64420, 64520, 64620, 64720, 64820, 64920, 65020, 65120, 65220, 65320, 65420, 65520, 65620, 65720, 65820, 65920, 66020, 66120"/>
    <s v="332932120, 332932220, 332932320, 332932420, 332932620, 332932720, 332932820, 332932920, 332933020, 332933120, 332933220, 332933320, 332933420, 332933520, 332933720, 332933820, 332933920, 332934020, 332934120, 332934220, 332934320, 332934420, 332934520, 332952420, 332952520, 332952620, 332952720, 332952820, 332952920, 332953020, 332953120, 332953220, 332953320, 332953420, 332953520, 332953620, 332953720, 332953820, 332953920, 332954020, 332954120, 332954220, 332954320, 332954420, 332954520, 332954620"/>
    <s v="-0"/>
    <x v="0"/>
    <x v="15"/>
  </r>
  <r>
    <s v="5620"/>
    <s v="2020-11-20 00:00:00"/>
    <s v="2020-11-20 16:38:00"/>
    <s v="Gasto"/>
    <s v="Con Compromiso"/>
    <s v="013"/>
    <x v="11"/>
    <x v="5"/>
    <s v="PRIMA TÉCNICA NO SALARIAL"/>
    <s v="Nación"/>
    <x v="0"/>
    <s v="CSF"/>
    <n v="2354967"/>
    <n v="0"/>
    <n v="2354967"/>
    <n v="0"/>
    <s v="NOMINA MES DE NOVIEMBRE"/>
    <s v="5720"/>
    <s v="8120, 8220"/>
    <s v="-0"/>
    <s v="61620, 61720, 61820, 61920, 62020, 62120, 62220, 62320, 62420, 62520, 62620, 62720, 62820, 62920, 63020, 63120, 63220, 63320, 63420, 63520, 63620, 63720, 63820, 63920, 64020, 64120, 64220, 64320, 64420, 64520, 64620, 64720, 64820, 64920, 65020, 65120, 65220, 65320, 65420, 65520, 65620, 65720, 65820, 65920, 66020, 66120"/>
    <s v="332932120, 332932220, 332932320, 332932420, 332932620, 332932720, 332932820, 332932920, 332933020, 332933120, 332933220, 332933320, 332933420, 332933520, 332933720, 332933820, 332933920, 332934020, 332934120, 332934220, 332934320, 332934420, 332934520, 332952420, 332952520, 332952620, 332952720, 332952820, 332952920, 332953020, 332953120, 332953220, 332953320, 332953420, 332953520, 332953620, 332953720, 332953820, 332953920, 332954020, 332954120, 332954220, 332954320, 332954420, 332954520, 332954620"/>
    <s v="-0"/>
    <x v="0"/>
    <x v="15"/>
  </r>
  <r>
    <s v="5620"/>
    <s v="2020-11-20 00:00:00"/>
    <s v="2020-11-20 16:38:00"/>
    <s v="Gasto"/>
    <s v="Con Compromiso"/>
    <s v="013"/>
    <x v="11"/>
    <x v="9"/>
    <s v="BONIFICACIÓN POR SERVICIOS PRESTADOS"/>
    <s v="Nación"/>
    <x v="0"/>
    <s v="CSF"/>
    <n v="2504737"/>
    <n v="0"/>
    <n v="2504737"/>
    <n v="0"/>
    <s v="NOMINA MES DE NOVIEMBRE"/>
    <s v="5720"/>
    <s v="8120, 8220"/>
    <s v="-0"/>
    <s v="61620, 61720, 61820, 61920, 62020, 62120, 62220, 62320, 62420, 62520, 62620, 62720, 62820, 62920, 63020, 63120, 63220, 63320, 63420, 63520, 63620, 63720, 63820, 63920, 64020, 64120, 64220, 64320, 64420, 64520, 64620, 64720, 64820, 64920, 65020, 65120, 65220, 65320, 65420, 65520, 65620, 65720, 65820, 65920, 66020, 66120"/>
    <s v="332932120, 332932220, 332932320, 332932420, 332932620, 332932720, 332932820, 332932920, 332933020, 332933120, 332933220, 332933320, 332933420, 332933520, 332933720, 332933820, 332933920, 332934020, 332934120, 332934220, 332934320, 332934420, 332934520, 332952420, 332952520, 332952620, 332952720, 332952820, 332952920, 332953020, 332953120, 332953220, 332953320, 332953420, 332953520, 332953620, 332953720, 332953820, 332953920, 332954020, 332954120, 332954220, 332954320, 332954420, 332954520, 332954620"/>
    <s v="-0"/>
    <x v="0"/>
    <x v="15"/>
  </r>
  <r>
    <s v="5620"/>
    <s v="2020-11-20 00:00:00"/>
    <s v="2020-11-20 16:38:00"/>
    <s v="Gasto"/>
    <s v="Con Compromiso"/>
    <s v="013"/>
    <x v="11"/>
    <x v="28"/>
    <s v="AUXILIO DE CONECTIVIDAD DIGITAL"/>
    <s v="Nación"/>
    <x v="0"/>
    <s v="CSF"/>
    <n v="1001112"/>
    <n v="0"/>
    <n v="1001112"/>
    <n v="0"/>
    <s v="NOMINA MES DE NOVIEMBRE"/>
    <s v="5720"/>
    <s v="8120, 8220"/>
    <s v="-0"/>
    <s v="61620, 61720, 61820, 61920, 62020, 62120, 62220, 62320, 62420, 62520, 62620, 62720, 62820, 62920, 63020, 63120, 63220, 63320, 63420, 63520, 63620, 63720, 63820, 63920, 64020, 64120, 64220, 64320, 64420, 64520, 64620, 64720, 64820, 64920, 65020, 65120, 65220, 65320, 65420, 65520, 65620, 65720, 65820, 65920, 66020, 66120"/>
    <s v="332932120, 332932220, 332932320, 332932420, 332932620, 332932720, 332932820, 332932920, 332933020, 332933120, 332933220, 332933320, 332933420, 332933520, 332933720, 332933820, 332933920, 332934020, 332934120, 332934220, 332934320, 332934420, 332934520, 332952420, 332952520, 332952620, 332952720, 332952820, 332952920, 332953020, 332953120, 332953220, 332953320, 332953420, 332953520, 332953620, 332953720, 332953820, 332953920, 332954020, 332954120, 332954220, 332954320, 332954420, 332954520, 332954620"/>
    <s v="-0"/>
    <x v="0"/>
    <x v="15"/>
  </r>
  <r>
    <s v="5620"/>
    <s v="2020-11-20 00:00:00"/>
    <s v="2020-11-20 16:38:00"/>
    <s v="Gasto"/>
    <s v="Con Compromiso"/>
    <s v="013"/>
    <x v="11"/>
    <x v="7"/>
    <s v="BONIFICACIÓN ESPECIAL DE RECREACIÓN"/>
    <s v="Nación"/>
    <x v="0"/>
    <s v="CSF"/>
    <n v="314295"/>
    <n v="0"/>
    <n v="314295"/>
    <n v="0"/>
    <s v="NOMINA MES DE NOVIEMBRE"/>
    <s v="5720"/>
    <s v="8120, 8220"/>
    <s v="-0"/>
    <s v="61620, 61720, 61820, 61920, 62020, 62120, 62220, 62320, 62420, 62520, 62620, 62720, 62820, 62920, 63020, 63120, 63220, 63320, 63420, 63520, 63620, 63720, 63820, 63920, 64020, 64120, 64220, 64320, 64420, 64520, 64620, 64720, 64820, 64920, 65020, 65120, 65220, 65320, 65420, 65520, 65620, 65720, 65820, 65920, 66020, 66120"/>
    <s v="332932120, 332932220, 332932320, 332932420, 332932620, 332932720, 332932820, 332932920, 332933020, 332933120, 332933220, 332933320, 332933420, 332933520, 332933720, 332933820, 332933920, 332934020, 332934120, 332934220, 332934320, 332934420, 332934520, 332952420, 332952520, 332952620, 332952720, 332952820, 332952920, 332953020, 332953120, 332953220, 332953320, 332953420, 332953520, 332953620, 332953720, 332953820, 332953920, 332954020, 332954120, 332954220, 332954320, 332954420, 332954520, 332954620"/>
    <s v="-0"/>
    <x v="0"/>
    <x v="15"/>
  </r>
  <r>
    <s v="5620"/>
    <s v="2020-11-20 00:00:00"/>
    <s v="2020-11-20 16:38:00"/>
    <s v="Gasto"/>
    <s v="Con Compromiso"/>
    <s v="013"/>
    <x v="11"/>
    <x v="6"/>
    <s v="SUBSIDIO DE ALIMENTACIÓN"/>
    <s v="Nación"/>
    <x v="0"/>
    <s v="CSF"/>
    <n v="830632"/>
    <n v="0"/>
    <n v="830632"/>
    <n v="0"/>
    <s v="NOMINA MES DE NOVIEMBRE"/>
    <s v="5720"/>
    <s v="8120, 8220"/>
    <s v="-0"/>
    <s v="61620, 61720, 61820, 61920, 62020, 62120, 62220, 62320, 62420, 62520, 62620, 62720, 62820, 62920, 63020, 63120, 63220, 63320, 63420, 63520, 63620, 63720, 63820, 63920, 64020, 64120, 64220, 64320, 64420, 64520, 64620, 64720, 64820, 64920, 65020, 65120, 65220, 65320, 65420, 65520, 65620, 65720, 65820, 65920, 66020, 66120"/>
    <s v="332932120, 332932220, 332932320, 332932420, 332932620, 332932720, 332932820, 332932920, 332933020, 332933120, 332933220, 332933320, 332933420, 332933520, 332933720, 332933820, 332933920, 332934020, 332934120, 332934220, 332934320, 332934420, 332934520, 332952420, 332952520, 332952620, 332952720, 332952820, 332952920, 332953020, 332953120, 332953220, 332953320, 332953420, 332953520, 332953620, 332953720, 332953820, 332953920, 332954020, 332954120, 332954220, 332954320, 332954420, 332954520, 332954620"/>
    <s v="-0"/>
    <x v="0"/>
    <x v="15"/>
  </r>
  <r>
    <s v="5620"/>
    <s v="2020-11-20 00:00:00"/>
    <s v="2020-11-20 16:38:00"/>
    <s v="Gasto"/>
    <s v="Con Compromiso"/>
    <s v="013"/>
    <x v="11"/>
    <x v="8"/>
    <s v="SUELDO BÁSICO"/>
    <s v="Nación"/>
    <x v="0"/>
    <s v="CSF"/>
    <n v="48458742"/>
    <n v="0"/>
    <n v="48458742"/>
    <n v="0"/>
    <s v="NOMINA MES DE NOVIEMBRE"/>
    <s v="5720"/>
    <s v="8120, 8220"/>
    <s v="-0"/>
    <s v="61620, 61720, 61820, 61920, 62020, 62120, 62220, 62320, 62420, 62520, 62620, 62720, 62820, 62920, 63020, 63120, 63220, 63320, 63420, 63520, 63620, 63720, 63820, 63920, 64020, 64120, 64220, 64320, 64420, 64520, 64620, 64720, 64820, 64920, 65020, 65120, 65220, 65320, 65420, 65520, 65620, 65720, 65820, 65920, 66020, 66120"/>
    <s v="332932120, 332932220, 332932320, 332932420, 332932620, 332932720, 332932820, 332932920, 332933020, 332933120, 332933220, 332933320, 332933420, 332933520, 332933720, 332933820, 332933920, 332934020, 332934120, 332934220, 332934320, 332934420, 332934520, 332952420, 332952520, 332952620, 332952720, 332952820, 332952920, 332953020, 332953120, 332953220, 332953320, 332953420, 332953520, 332953620, 332953720, 332953820, 332953920, 332954020, 332954120, 332954220, 332954320, 332954420, 332954520, 332954620"/>
    <s v="-0"/>
    <x v="0"/>
    <x v="15"/>
  </r>
  <r>
    <s v="5620"/>
    <s v="2020-11-20 00:00:00"/>
    <s v="2020-11-20 16:38:00"/>
    <s v="Gasto"/>
    <s v="Con Compromiso"/>
    <s v="013"/>
    <x v="11"/>
    <x v="30"/>
    <s v="PRIMA DE NAVIDAD"/>
    <s v="Nación"/>
    <x v="0"/>
    <s v="CSF"/>
    <n v="71588111"/>
    <n v="0"/>
    <n v="71588111"/>
    <n v="0"/>
    <s v="NOMINA MES DE NOVIEMBRE"/>
    <s v="5720"/>
    <s v="8120, 8220"/>
    <s v="-0"/>
    <s v="61620, 61720, 61820, 61920, 62020, 62120, 62220, 62320, 62420, 62520, 62620, 62720, 62820, 62920, 63020, 63120, 63220, 63320, 63420, 63520, 63620, 63720, 63820, 63920, 64020, 64120, 64220, 64320, 64420, 64520, 64620, 64720, 64820, 64920, 65020, 65120, 65220, 65320, 65420, 65520, 65620, 65720, 65820, 65920, 66020, 66120"/>
    <s v="332932120, 332932220, 332932320, 332932420, 332932620, 332932720, 332932820, 332932920, 332933020, 332933120, 332933220, 332933320, 332933420, 332933520, 332933720, 332933820, 332933920, 332934020, 332934120, 332934220, 332934320, 332934420, 332934520, 332952420, 332952520, 332952620, 332952720, 332952820, 332952920, 332953020, 332953120, 332953220, 332953320, 332953420, 332953520, 332953620, 332953720, 332953820, 332953920, 332954020, 332954120, 332954220, 332954320, 332954420, 332954520, 332954620"/>
    <s v="-0"/>
    <x v="0"/>
    <x v="15"/>
  </r>
  <r>
    <s v="5720"/>
    <s v="2020-11-23 00:00:00"/>
    <s v="2020-11-23 17:14:00"/>
    <s v="Gasto"/>
    <s v="Con Compromiso"/>
    <s v="013"/>
    <x v="11"/>
    <x v="15"/>
    <s v="APORTES GENERALES AL SISTEMA DE RIESGOS LABORALES"/>
    <s v="Nación"/>
    <x v="0"/>
    <s v="CSF"/>
    <n v="568700"/>
    <n v="0"/>
    <n v="568700"/>
    <n v="0"/>
    <s v="APORTES PATRONALES Y PARAFISCALES CORRESPONDIENTES AL MES DE NOVIEMBRE /2020, DE LA DT MAGDALENA"/>
    <s v="5820"/>
    <s v="8320"/>
    <s v="-0"/>
    <s v="67020, 67120, 67220, 67320, 67420, 67520, 67620, 67720, 67820, 67920, 68020"/>
    <s v="336071020, 336071120, 336071220, 336071320, 336071420, 336071520, 336071620, 336071720, 336071820, 336071920, 336072120"/>
    <s v="-0"/>
    <x v="0"/>
    <x v="15"/>
  </r>
  <r>
    <s v="5720"/>
    <s v="2020-11-23 00:00:00"/>
    <s v="2020-11-23 17:14:00"/>
    <s v="Gasto"/>
    <s v="Con Compromiso"/>
    <s v="013"/>
    <x v="11"/>
    <x v="13"/>
    <s v="SALUD"/>
    <s v="Nación"/>
    <x v="0"/>
    <s v="CSF"/>
    <n v="4499300"/>
    <n v="0"/>
    <n v="4499300"/>
    <n v="0"/>
    <s v="APORTES PATRONALES Y PARAFISCALES CORRESPONDIENTES AL MES DE NOVIEMBRE /2020, DE LA DT MAGDALENA"/>
    <s v="5820"/>
    <s v="8320"/>
    <s v="-0"/>
    <s v="67020, 67120, 67220, 67320, 67420, 67520, 67620, 67720, 67820, 67920, 68020"/>
    <s v="336071020, 336071120, 336071220, 336071320, 336071420, 336071520, 336071620, 336071720, 336071820, 336071920, 336072120"/>
    <s v="-0"/>
    <x v="0"/>
    <x v="15"/>
  </r>
  <r>
    <s v="5720"/>
    <s v="2020-11-23 00:00:00"/>
    <s v="2020-11-23 17:14:00"/>
    <s v="Gasto"/>
    <s v="Con Compromiso"/>
    <s v="013"/>
    <x v="11"/>
    <x v="14"/>
    <s v="APORTES AL ICBF"/>
    <s v="Nación"/>
    <x v="0"/>
    <s v="CSF"/>
    <n v="1757700"/>
    <n v="0"/>
    <n v="1757700"/>
    <n v="0"/>
    <s v="APORTES PATRONALES Y PARAFISCALES CORRESPONDIENTES AL MES DE NOVIEMBRE /2020, DE LA DT MAGDALENA"/>
    <s v="5820"/>
    <s v="8320"/>
    <s v="-0"/>
    <s v="67020, 67120, 67220, 67320, 67420, 67520, 67620, 67720, 67820, 67920, 68020"/>
    <s v="336071020, 336071120, 336071220, 336071320, 336071420, 336071520, 336071620, 336071720, 336071820, 336071920, 336072120"/>
    <s v="-0"/>
    <x v="0"/>
    <x v="15"/>
  </r>
  <r>
    <s v="5720"/>
    <s v="2020-11-23 00:00:00"/>
    <s v="2020-11-23 17:14:00"/>
    <s v="Gasto"/>
    <s v="Con Compromiso"/>
    <s v="013"/>
    <x v="11"/>
    <x v="11"/>
    <s v="PENSIONES"/>
    <s v="Nación"/>
    <x v="0"/>
    <s v="CSF"/>
    <n v="6351600"/>
    <n v="0"/>
    <n v="6351600"/>
    <n v="0"/>
    <s v="APORTES PATRONALES Y PARAFISCALES CORRESPONDIENTES AL MES DE NOVIEMBRE /2020, DE LA DT MAGDALENA"/>
    <s v="5820"/>
    <s v="8320"/>
    <s v="-0"/>
    <s v="67020, 67120, 67220, 67320, 67420, 67520, 67620, 67720, 67820, 67920, 68020"/>
    <s v="336071020, 336071120, 336071220, 336071320, 336071420, 336071520, 336071620, 336071720, 336071820, 336071920, 336072120"/>
    <s v="-0"/>
    <x v="0"/>
    <x v="15"/>
  </r>
  <r>
    <s v="5720"/>
    <s v="2020-11-23 00:00:00"/>
    <s v="2020-11-23 17:14:00"/>
    <s v="Gasto"/>
    <s v="Con Compromiso"/>
    <s v="013"/>
    <x v="11"/>
    <x v="16"/>
    <s v="CAJAS DE COMPENSACIÓN FAMILIAR"/>
    <s v="Nación"/>
    <x v="0"/>
    <s v="CSF"/>
    <n v="2343100"/>
    <n v="0"/>
    <n v="2343100"/>
    <n v="0"/>
    <s v="APORTES PATRONALES Y PARAFISCALES CORRESPONDIENTES AL MES DE NOVIEMBRE /2020, DE LA DT MAGDALENA"/>
    <s v="5820"/>
    <s v="8320"/>
    <s v="-0"/>
    <s v="67020, 67120, 67220, 67320, 67420, 67520, 67620, 67720, 67820, 67920, 68020"/>
    <s v="336071020, 336071120, 336071220, 336071320, 336071420, 336071520, 336071620, 336071720, 336071820, 336071920, 336072120"/>
    <s v="-0"/>
    <x v="0"/>
    <x v="15"/>
  </r>
  <r>
    <s v="5720"/>
    <s v="2020-11-23 00:00:00"/>
    <s v="2020-11-23 17:14:00"/>
    <s v="Gasto"/>
    <s v="Con Compromiso"/>
    <s v="013"/>
    <x v="11"/>
    <x v="12"/>
    <s v="APORTES AL SENA"/>
    <s v="Nación"/>
    <x v="0"/>
    <s v="CSF"/>
    <n v="1172000"/>
    <n v="0"/>
    <n v="1172000"/>
    <n v="0"/>
    <s v="APORTES PATRONALES Y PARAFISCALES CORRESPONDIENTES AL MES DE NOVIEMBRE /2020, DE LA DT MAGDALENA"/>
    <s v="5820"/>
    <s v="8320"/>
    <s v="-0"/>
    <s v="67020, 67120, 67220, 67320, 67420, 67520, 67620, 67720, 67820, 67920, 68020"/>
    <s v="336071020, 336071120, 336071220, 336071320, 336071420, 336071520, 336071620, 336071720, 336071820, 336071920, 336072120"/>
    <s v="-0"/>
    <x v="0"/>
    <x v="15"/>
  </r>
  <r>
    <s v="5820"/>
    <s v="2020-12-17 00:00:00"/>
    <s v="2020-12-17 08:18:00"/>
    <s v="Gasto"/>
    <s v="Con Compromiso"/>
    <s v="013"/>
    <x v="11"/>
    <x v="42"/>
    <s v="PRIMA DE COORDINACIÓN"/>
    <s v="Nación"/>
    <x v="0"/>
    <s v="CSF"/>
    <n v="873589"/>
    <n v="0"/>
    <n v="873589"/>
    <n v="0"/>
    <s v="NOMINA DE DICIEMBRE  2020"/>
    <s v="5920"/>
    <s v="8620, 8720"/>
    <s v="-0"/>
    <s v="72320, 72420, 72520, 72620, 72720, 72820, 72920, 73020, 73120, 73220, 73320, 73420, 73520, 73620, 73720, 73820, 73920, 74020, 74120, 74220, 74320, 74420, 74520, 74720, 74820, 74920, 75020, 75120, 75220"/>
    <s v="373871220, 373871320, 373871420, 373871520, 373871620, 373871720, 373871820, 373871920, 373872020, 373872120, 373872220, 373872320, 373872420, 373872520, 373872620, 373872720, 373872820, 373872920, 373873120, 373873220, 373873320, 373873420, 373873520, 373908120, 373908220, 373908320, 373908420, 373908620, 373908720"/>
    <s v="-0"/>
    <x v="0"/>
    <x v="15"/>
  </r>
  <r>
    <s v="5820"/>
    <s v="2020-12-17 00:00:00"/>
    <s v="2020-12-17 08:18:00"/>
    <s v="Gasto"/>
    <s v="Con Compromiso"/>
    <s v="013"/>
    <x v="11"/>
    <x v="10"/>
    <s v="SUELDO DE VACACIONES"/>
    <s v="Nación"/>
    <x v="0"/>
    <s v="CSF"/>
    <n v="11018702"/>
    <n v="-1852740"/>
    <n v="9165962"/>
    <n v="0"/>
    <s v="NOMINA DE DICIEMBRE  2020"/>
    <s v="5920"/>
    <s v="8620, 8720"/>
    <s v="-0"/>
    <s v="72320, 72420, 72520, 72620, 72720, 72820, 72920, 73020, 73120, 73220, 73320, 73420, 73520, 73620, 73720, 73820, 73920, 74020, 74120, 74220, 74320, 74420, 74520, 74720, 74820, 74920, 75020, 75120, 75220"/>
    <s v="373871220, 373871320, 373871420, 373871520, 373871620, 373871720, 373871820, 373871920, 373872020, 373872120, 373872220, 373872320, 373872420, 373872520, 373872620, 373872720, 373872820, 373872920, 373873120, 373873220, 373873320, 373873420, 373873520, 373908120, 373908220, 373908320, 373908420, 373908620, 373908720"/>
    <s v="-0"/>
    <x v="0"/>
    <x v="15"/>
  </r>
  <r>
    <s v="5820"/>
    <s v="2020-12-17 00:00:00"/>
    <s v="2020-12-17 08:18:00"/>
    <s v="Gasto"/>
    <s v="Con Compromiso"/>
    <s v="013"/>
    <x v="11"/>
    <x v="30"/>
    <s v="PRIMA DE NAVIDAD"/>
    <s v="Nación"/>
    <x v="0"/>
    <s v="CSF"/>
    <n v="210744"/>
    <n v="0"/>
    <n v="210744"/>
    <n v="0"/>
    <s v="NOMINA DE DICIEMBRE  2020"/>
    <s v="5920"/>
    <s v="8620, 8720"/>
    <s v="-0"/>
    <s v="72320, 72420, 72520, 72620, 72720, 72820, 72920, 73020, 73120, 73220, 73320, 73420, 73520, 73620, 73720, 73820, 73920, 74020, 74120, 74220, 74320, 74420, 74520, 74720, 74820, 74920, 75020, 75120, 75220"/>
    <s v="373871220, 373871320, 373871420, 373871520, 373871620, 373871720, 373871820, 373871920, 373872020, 373872120, 373872220, 373872320, 373872420, 373872520, 373872620, 373872720, 373872820, 373872920, 373873120, 373873220, 373873320, 373873420, 373873520, 373908120, 373908220, 373908320, 373908420, 373908620, 373908720"/>
    <s v="-0"/>
    <x v="0"/>
    <x v="15"/>
  </r>
  <r>
    <s v="5820"/>
    <s v="2020-12-17 00:00:00"/>
    <s v="2020-12-17 08:18:00"/>
    <s v="Gasto"/>
    <s v="Con Compromiso"/>
    <s v="013"/>
    <x v="11"/>
    <x v="8"/>
    <s v="SUELDO BÁSICO"/>
    <s v="Nación"/>
    <x v="0"/>
    <s v="CSF"/>
    <n v="49062680"/>
    <n v="-2863415"/>
    <n v="46199265"/>
    <n v="0"/>
    <s v="NOMINA DE DICIEMBRE  2020"/>
    <s v="5920"/>
    <s v="8620, 8720"/>
    <s v="-0"/>
    <s v="72320, 72420, 72520, 72620, 72720, 72820, 72920, 73020, 73120, 73220, 73320, 73420, 73520, 73620, 73720, 73820, 73920, 74020, 74120, 74220, 74320, 74420, 74520, 74720, 74820, 74920, 75020, 75120, 75220"/>
    <s v="373871220, 373871320, 373871420, 373871520, 373871620, 373871720, 373871820, 373871920, 373872020, 373872120, 373872220, 373872320, 373872420, 373872520, 373872620, 373872720, 373872820, 373872920, 373873120, 373873220, 373873320, 373873420, 373873520, 373908120, 373908220, 373908320, 373908420, 373908620, 373908720"/>
    <s v="-0"/>
    <x v="0"/>
    <x v="15"/>
  </r>
  <r>
    <s v="5820"/>
    <s v="2020-12-17 00:00:00"/>
    <s v="2020-12-17 08:18:00"/>
    <s v="Gasto"/>
    <s v="Con Compromiso"/>
    <s v="013"/>
    <x v="11"/>
    <x v="6"/>
    <s v="SUBSIDIO DE ALIMENTACIÓN"/>
    <s v="Nación"/>
    <x v="0"/>
    <s v="CSF"/>
    <n v="832834"/>
    <n v="-66098"/>
    <n v="766736"/>
    <n v="0"/>
    <s v="NOMINA DE DICIEMBRE  2020"/>
    <s v="5920"/>
    <s v="8620, 8720"/>
    <s v="-0"/>
    <s v="72320, 72420, 72520, 72620, 72720, 72820, 72920, 73020, 73120, 73220, 73320, 73420, 73520, 73620, 73720, 73820, 73920, 74020, 74120, 74220, 74320, 74420, 74520, 74720, 74820, 74920, 75020, 75120, 75220"/>
    <s v="373871220, 373871320, 373871420, 373871520, 373871620, 373871720, 373871820, 373871920, 373872020, 373872120, 373872220, 373872320, 373872420, 373872520, 373872620, 373872720, 373872820, 373872920, 373873120, 373873220, 373873320, 373873420, 373873520, 373908120, 373908220, 373908320, 373908420, 373908620, 373908720"/>
    <s v="-0"/>
    <x v="0"/>
    <x v="15"/>
  </r>
  <r>
    <s v="5820"/>
    <s v="2020-12-17 00:00:00"/>
    <s v="2020-12-17 08:18:00"/>
    <s v="Gasto"/>
    <s v="Con Compromiso"/>
    <s v="013"/>
    <x v="11"/>
    <x v="7"/>
    <s v="BONIFICACIÓN ESPECIAL DE RECREACIÓN"/>
    <s v="Nación"/>
    <x v="0"/>
    <s v="CSF"/>
    <n v="895093"/>
    <n v="-157951"/>
    <n v="737142"/>
    <n v="0"/>
    <s v="NOMINA DE DICIEMBRE  2020"/>
    <s v="5920"/>
    <s v="8620, 8720"/>
    <s v="-0"/>
    <s v="72320, 72420, 72520, 72620, 72720, 72820, 72920, 73020, 73120, 73220, 73320, 73420, 73520, 73620, 73720, 73820, 73920, 74020, 74120, 74220, 74320, 74420, 74520, 74720, 74820, 74920, 75020, 75120, 75220"/>
    <s v="373871220, 373871320, 373871420, 373871520, 373871620, 373871720, 373871820, 373871920, 373872020, 373872120, 373872220, 373872320, 373872420, 373872520, 373872620, 373872720, 373872820, 373872920, 373873120, 373873220, 373873320, 373873420, 373873520, 373908120, 373908220, 373908320, 373908420, 373908620, 373908720"/>
    <s v="-0"/>
    <x v="0"/>
    <x v="15"/>
  </r>
  <r>
    <s v="5820"/>
    <s v="2020-12-17 00:00:00"/>
    <s v="2020-12-17 08:18:00"/>
    <s v="Gasto"/>
    <s v="Con Compromiso"/>
    <s v="013"/>
    <x v="11"/>
    <x v="5"/>
    <s v="PRIMA TÉCNICA NO SALARIAL"/>
    <s v="Nación"/>
    <x v="0"/>
    <s v="CSF"/>
    <n v="2354967"/>
    <n v="0"/>
    <n v="2354967"/>
    <n v="0"/>
    <s v="NOMINA DE DICIEMBRE  2020"/>
    <s v="5920"/>
    <s v="8620, 8720"/>
    <s v="-0"/>
    <s v="72320, 72420, 72520, 72620, 72720, 72820, 72920, 73020, 73120, 73220, 73320, 73420, 73520, 73620, 73720, 73820, 73920, 74020, 74120, 74220, 74320, 74420, 74520, 74720, 74820, 74920, 75020, 75120, 75220"/>
    <s v="373871220, 373871320, 373871420, 373871520, 373871620, 373871720, 373871820, 373871920, 373872020, 373872120, 373872220, 373872320, 373872420, 373872520, 373872620, 373872720, 373872820, 373872920, 373873120, 373873220, 373873320, 373873420, 373873520, 373908120, 373908220, 373908320, 373908420, 373908620, 373908720"/>
    <s v="-0"/>
    <x v="0"/>
    <x v="15"/>
  </r>
  <r>
    <s v="5820"/>
    <s v="2020-12-17 00:00:00"/>
    <s v="2020-12-17 08:18:00"/>
    <s v="Gasto"/>
    <s v="Con Compromiso"/>
    <s v="013"/>
    <x v="11"/>
    <x v="4"/>
    <s v="PRIMA DE VACACIONES"/>
    <s v="Nación"/>
    <x v="0"/>
    <s v="CSF"/>
    <n v="10896796"/>
    <n v="-1323386"/>
    <n v="9573410"/>
    <n v="0"/>
    <s v="NOMINA DE DICIEMBRE  2020"/>
    <s v="5920"/>
    <s v="8620, 8720"/>
    <s v="-0"/>
    <s v="72320, 72420, 72520, 72620, 72720, 72820, 72920, 73020, 73120, 73220, 73320, 73420, 73520, 73620, 73720, 73820, 73920, 74020, 74120, 74220, 74320, 74420, 74520, 74720, 74820, 74920, 75020, 75120, 75220"/>
    <s v="373871220, 373871320, 373871420, 373871520, 373871620, 373871720, 373871820, 373871920, 373872020, 373872120, 373872220, 373872320, 373872420, 373872520, 373872620, 373872720, 373872820, 373872920, 373873120, 373873220, 373873320, 373873420, 373873520, 373908120, 373908220, 373908320, 373908420, 373908620, 373908720"/>
    <s v="-0"/>
    <x v="0"/>
    <x v="15"/>
  </r>
  <r>
    <s v="5820"/>
    <s v="2020-12-17 00:00:00"/>
    <s v="2020-12-17 08:18:00"/>
    <s v="Gasto"/>
    <s v="Con Compromiso"/>
    <s v="013"/>
    <x v="11"/>
    <x v="28"/>
    <s v="AUXILIO DE CONECTIVIDAD DIGITAL"/>
    <s v="Nación"/>
    <x v="0"/>
    <s v="CSF"/>
    <n v="959970"/>
    <n v="0"/>
    <n v="959970"/>
    <n v="0"/>
    <s v="NOMINA DE DICIEMBRE  2020"/>
    <s v="5920"/>
    <s v="8620, 8720"/>
    <s v="-0"/>
    <s v="72320, 72420, 72520, 72620, 72720, 72820, 72920, 73020, 73120, 73220, 73320, 73420, 73520, 73620, 73720, 73820, 73920, 74020, 74120, 74220, 74320, 74420, 74520, 74720, 74820, 74920, 75020, 75120, 75220"/>
    <s v="373871220, 373871320, 373871420, 373871520, 373871620, 373871720, 373871820, 373871920, 373872020, 373872120, 373872220, 373872320, 373872420, 373872520, 373872620, 373872720, 373872820, 373872920, 373873120, 373873220, 373873320, 373873420, 373873520, 373908120, 373908220, 373908320, 373908420, 373908620, 373908720"/>
    <s v="-0"/>
    <x v="0"/>
    <x v="15"/>
  </r>
  <r>
    <s v="5920"/>
    <s v="2020-12-17 00:00:00"/>
    <s v="2020-12-17 16:25:00"/>
    <s v="Gasto"/>
    <s v="Con Compromiso"/>
    <s v="013"/>
    <x v="11"/>
    <x v="16"/>
    <s v="CAJAS DE COMPENSACIÓN FAMILIAR"/>
    <s v="Nación"/>
    <x v="0"/>
    <s v="CSF"/>
    <n v="2587000"/>
    <n v="-170200"/>
    <n v="2416800"/>
    <n v="0"/>
    <s v="SOI DE DICIEMBRE 2020 Y REAJUSTE"/>
    <s v="6020"/>
    <s v="9020"/>
    <s v="-0"/>
    <s v="76120, 76220, 76320, 76420, 76520, 76620, 76720, 76820, 76920, 77020, 77120"/>
    <s v="380208620, 380208820, 380208920, 380209020, 380209120, 380209220, 380209420, 380209520, 380209620, 380209720, 380209820"/>
    <s v="-0"/>
    <x v="0"/>
    <x v="15"/>
  </r>
  <r>
    <s v="5920"/>
    <s v="2020-12-17 00:00:00"/>
    <s v="2020-12-17 16:25:00"/>
    <s v="Gasto"/>
    <s v="Con Compromiso"/>
    <s v="013"/>
    <x v="11"/>
    <x v="15"/>
    <s v="APORTES GENERALES AL SISTEMA DE RIESGOS LABORALES"/>
    <s v="Nación"/>
    <x v="0"/>
    <s v="CSF"/>
    <n v="542100"/>
    <n v="-34600"/>
    <n v="507500"/>
    <n v="0"/>
    <s v="SOI DE DICIEMBRE 2020 Y REAJUSTE"/>
    <s v="6020"/>
    <s v="9020"/>
    <s v="-0"/>
    <s v="76120, 76220, 76320, 76420, 76520, 76620, 76720, 76820, 76920, 77020, 77120"/>
    <s v="380208620, 380208820, 380208920, 380209020, 380209120, 380209220, 380209420, 380209520, 380209620, 380209720, 380209820"/>
    <s v="-0"/>
    <x v="0"/>
    <x v="15"/>
  </r>
  <r>
    <s v="5920"/>
    <s v="2020-12-17 00:00:00"/>
    <s v="2020-12-17 16:25:00"/>
    <s v="Gasto"/>
    <s v="Con Compromiso"/>
    <s v="013"/>
    <x v="11"/>
    <x v="14"/>
    <s v="APORTES AL ICBF"/>
    <s v="Nación"/>
    <x v="0"/>
    <s v="CSF"/>
    <n v="1940600"/>
    <n v="-127600"/>
    <n v="1813000"/>
    <n v="0"/>
    <s v="SOI DE DICIEMBRE 2020 Y REAJUSTE"/>
    <s v="6020"/>
    <s v="9020"/>
    <s v="-0"/>
    <s v="76120, 76220, 76320, 76420, 76520, 76620, 76720, 76820, 76920, 77020, 77120"/>
    <s v="380208620, 380208820, 380208920, 380209020, 380209120, 380209220, 380209420, 380209520, 380209620, 380209720, 380209820"/>
    <s v="-0"/>
    <x v="0"/>
    <x v="15"/>
  </r>
  <r>
    <s v="5920"/>
    <s v="2020-12-17 00:00:00"/>
    <s v="2020-12-17 16:25:00"/>
    <s v="Gasto"/>
    <s v="Con Compromiso"/>
    <s v="013"/>
    <x v="11"/>
    <x v="11"/>
    <s v="PENSIONES"/>
    <s v="Nación"/>
    <x v="0"/>
    <s v="CSF"/>
    <n v="11053600"/>
    <n v="-295700"/>
    <n v="10757900"/>
    <n v="0"/>
    <s v="SOI DE DICIEMBRE 2020 Y REAJUSTE"/>
    <s v="6020"/>
    <s v="9020"/>
    <s v="-0"/>
    <s v="76120, 76220, 76320, 76420, 76520, 76620, 76720, 76820, 76920, 77020, 77120"/>
    <s v="380208620, 380208820, 380208920, 380209020, 380209120, 380209220, 380209420, 380209520, 380209620, 380209720, 380209820"/>
    <s v="-0"/>
    <x v="0"/>
    <x v="15"/>
  </r>
  <r>
    <s v="5920"/>
    <s v="2020-12-17 00:00:00"/>
    <s v="2020-12-17 16:25:00"/>
    <s v="Gasto"/>
    <s v="Con Compromiso"/>
    <s v="013"/>
    <x v="11"/>
    <x v="13"/>
    <s v="SALUD"/>
    <s v="Nación"/>
    <x v="0"/>
    <s v="CSF"/>
    <n v="4416500"/>
    <n v="-243400"/>
    <n v="4173100"/>
    <n v="0"/>
    <s v="SOI DE DICIEMBRE 2020 Y REAJUSTE"/>
    <s v="6020"/>
    <s v="9020"/>
    <s v="-0"/>
    <s v="76120, 76220, 76320, 76420, 76520, 76620, 76720, 76820, 76920, 77020, 77120"/>
    <s v="380208620, 380208820, 380208920, 380209020, 380209120, 380209220, 380209420, 380209520, 380209620, 380209720, 380209820"/>
    <s v="-0"/>
    <x v="0"/>
    <x v="15"/>
  </r>
  <r>
    <s v="5920"/>
    <s v="2020-12-17 00:00:00"/>
    <s v="2020-12-17 16:25:00"/>
    <s v="Gasto"/>
    <s v="Con Compromiso"/>
    <s v="013"/>
    <x v="11"/>
    <x v="12"/>
    <s v="APORTES AL SENA"/>
    <s v="Nación"/>
    <x v="0"/>
    <s v="CSF"/>
    <n v="1293900"/>
    <n v="-85100"/>
    <n v="1208800"/>
    <n v="0"/>
    <s v="SOI DE DICIEMBRE 2020 Y REAJUSTE"/>
    <s v="6020"/>
    <s v="9020"/>
    <s v="-0"/>
    <s v="76120, 76220, 76320, 76420, 76520, 76620, 76720, 76820, 76920, 77020, 77120"/>
    <s v="380208620, 380208820, 380208920, 380209020, 380209120, 380209220, 380209420, 380209520, 380209620, 380209720, 380209820"/>
    <s v="-0"/>
    <x v="0"/>
    <x v="15"/>
  </r>
  <r>
    <s v="6020"/>
    <s v="2020-12-21 00:00:00"/>
    <s v="2020-12-21 13:41:00"/>
    <s v="Gasto"/>
    <s v="Con Compromiso"/>
    <s v="0200"/>
    <x v="11"/>
    <x v="32"/>
    <s v="ADQUISICIÓN DE BIENES Y SERVICIOS - SEDES ADECUADAS - FORTALECIMIENTO DE LA INFRAESTRUCTURA FÍSICA DEL IGAC A NIVEL  NACIONAL"/>
    <s v="Nación"/>
    <x v="0"/>
    <s v="CSF"/>
    <n v="2365341"/>
    <n v="0"/>
    <n v="2365341"/>
    <n v="0"/>
    <s v="TRASLADO DE MOBILARIO DE LA U.O.C DE EL BANCO MAGD"/>
    <s v="6120"/>
    <s v="8820, 8920"/>
    <s v="26220, 26320"/>
    <s v="75920, 76020"/>
    <s v="378892820, 378899120"/>
    <s v="-0"/>
    <x v="1"/>
    <x v="3"/>
  </r>
  <r>
    <s v="120"/>
    <s v="2020-01-13 00:00:00"/>
    <s v="2020-01-13 10:38:00"/>
    <s v="Gasto"/>
    <s v="Con Compromiso"/>
    <s v="014"/>
    <x v="12"/>
    <x v="0"/>
    <s v="SERVICIOS DE DISTRIBUCIÓN DE ELECTRICIDAD, GAS Y AGUA (POR CUENTA PROPIA)"/>
    <s v="Nación"/>
    <x v="0"/>
    <s v="CSF"/>
    <n v="43000000"/>
    <n v="-43000000"/>
    <n v="0"/>
    <n v="0"/>
    <s v="Servicio de agua"/>
    <s v="120"/>
    <s v="520"/>
    <s v="-0"/>
    <s v="-0"/>
    <s v="-0"/>
    <s v="-0"/>
    <x v="0"/>
    <x v="16"/>
  </r>
  <r>
    <s v="220"/>
    <s v="2020-01-13 00:00:00"/>
    <s v="2020-01-13 10:39:00"/>
    <s v="Gasto"/>
    <s v="Con Compromiso"/>
    <s v="014"/>
    <x v="12"/>
    <x v="2"/>
    <s v="SERVICIOS DE ALCANTARILLADO, RECOLECCIÓN, TRATAMIENTO Y DISPOSICIÓN DE DESECHOS Y OTROS SERVICIOS DE SANEAMIENTO AMBIENTAL"/>
    <s v="Nación"/>
    <x v="0"/>
    <s v="CSF"/>
    <n v="4200000"/>
    <n v="974433"/>
    <n v="5174433"/>
    <n v="0"/>
    <s v="Servicio de aseo y alcantarillado"/>
    <s v="220"/>
    <s v="420, 620, 820, 1520, 1720, 2420, 5620, 5820, 6720, 8120, 8320, 9620, 9820, 10020, 11220, 11620, 12320, 13520, 14020, 15120, 15620, 20320, 20720, 21320, 24720, 25420, 26720, 30220, 31320, 31620, 42120, 42820, 45520, 45820, 51020, 52820, 53520, 53620"/>
    <s v="320, 820, 1120, 1420, 2020, 5820, 6020, 6920, 9320, 9520, 11720, 11920, 12120, 14120, 14420, 14920, 18020, 18420, 18920, 19120, 24320, 24720, 25120, 37220, 37820, 39120, 51620, 52120, 52320, 71920, 72820, 74520, 74820, 94220, 97820, 98820, 99520"/>
    <s v="320, 420, 6220, 6520, 7020, 14020, 14220, 14920, 22720, 22920, 29920, 30120, 30420, 41520, 41820, 47020, 50320, 50720, 56020, 56220, 61420, 61820, 62020, 77320, 77920, 82220, 93420, 93720, 93920, 113320, 117720, 118020, 118220, 141320, 143720, 144420, 144520"/>
    <s v="4700820, 4708220, 24881820, 24888820, 25178820, 54268920, 54274120, 60760820, 91099120, 91100620, 121056420, 121066120, 123357720, 150943020, 153875720, 166760020, 183719620, 195105520, 201490120, 201614720, 217091820, 218984920, 219727020, 221679320, 252192320, 254132720, 264209820, 280445020, 289916620, 289936220, 326763020, 335703820, 335735720, 335738520, 360297420, 365083720, 369915920, 378056520"/>
    <s v="-0"/>
    <x v="0"/>
    <x v="16"/>
  </r>
  <r>
    <s v="320"/>
    <s v="2020-01-13 00:00:00"/>
    <s v="2020-01-13 10:39:00"/>
    <s v="Gasto"/>
    <s v="Con Compromiso"/>
    <s v="014"/>
    <x v="12"/>
    <x v="0"/>
    <s v="SERVICIOS DE DISTRIBUCIÓN DE ELECTRICIDAD, GAS Y AGUA (POR CUENTA PROPIA)"/>
    <s v="Nación"/>
    <x v="0"/>
    <s v="CSF"/>
    <n v="2000000"/>
    <n v="-861373"/>
    <n v="1138627"/>
    <n v="0"/>
    <s v="Servicio de agua"/>
    <s v="320"/>
    <s v="320, 1620, 5520, 8220, 9520, 12220, 15020, 15520, 20620, 25320, 31220, 42020, 45720, 52720, 53420"/>
    <s v="220, 1020, 5920, 9220, 11620, 14820, 18820, 19020, 24620, 37720, 52020, 72020, 74720, 97720, 98720"/>
    <s v="220, 6120, 14120, 22620, 30020, 46920, 55920, 56120, 61720, 77820, 93620, 113420, 117920, 143620, 144320"/>
    <s v="4705620, 24881520, 54267620, 91099920, 121065320, 166770920, 201371820, 201501220, 218981920, 254129420, 290077620, 326764620, 335712820, 365082920, 369913720"/>
    <s v="-0"/>
    <x v="0"/>
    <x v="16"/>
  </r>
  <r>
    <s v="420"/>
    <s v="2020-01-13 00:00:00"/>
    <s v="2020-01-13 10:40:00"/>
    <s v="Gasto"/>
    <s v="Con Compromiso"/>
    <s v="014"/>
    <x v="12"/>
    <x v="1"/>
    <s v="SERVICIOS DE TELECOMUNICACIONES, TRANSMISIÓN Y SUMINISTRO DE INFORMACIÓN"/>
    <s v="Nación"/>
    <x v="0"/>
    <s v="CSF"/>
    <n v="1900000"/>
    <n v="477045"/>
    <n v="2377045"/>
    <n v="0"/>
    <s v="Servicio de teléfono"/>
    <s v="420"/>
    <s v="220, 1820, 6820, 8420, 10120, 11420, 13720, 20420, 26420, 31420, 42220, 54720"/>
    <s v="420, 1220, 7020, 9620, 12220, 14520, 18220, 24420, 38520, 52420, 72120, 107120"/>
    <s v="520, 6320, 15020, 23020, 30220, 41920, 50520, 61520, 78420, 94020, 113220, 151420"/>
    <s v="4710920, 24881020, 60768020, 91106620, 123358620, 153985620, 184575620, 217154620, 259831220, 290146220, 326760020, 383280720"/>
    <s v="-0"/>
    <x v="0"/>
    <x v="16"/>
  </r>
  <r>
    <s v="520"/>
    <s v="2020-01-13 00:00:00"/>
    <s v="2020-01-13 10:41:00"/>
    <s v="Gasto"/>
    <s v="Con Compromiso"/>
    <s v="014"/>
    <x v="12"/>
    <x v="33"/>
    <s v="SERVICIOS FINANCIEROS Y SERVICIOS CONEXOS"/>
    <s v="Nación"/>
    <x v="0"/>
    <s v="CSF"/>
    <n v="22975584"/>
    <n v="-22975584"/>
    <n v="0"/>
    <n v="0"/>
    <s v="Administración edificio Naty"/>
    <s v="520"/>
    <s v="120"/>
    <s v="-0"/>
    <s v="-0"/>
    <s v="-0"/>
    <s v="-0"/>
    <x v="0"/>
    <x v="16"/>
  </r>
  <r>
    <s v="620"/>
    <s v="2020-01-14 00:00:00"/>
    <s v="2020-01-14 10:45:00"/>
    <s v="Gasto"/>
    <s v="Con Compromiso"/>
    <s v="0200"/>
    <x v="12"/>
    <x v="32"/>
    <s v="ADQUISICIÓN DE BIENES Y SERVICIOS - SEDES ADECUADAS - FORTALECIMIENTO DE LA INFRAESTRUCTURA FÍSICA DEL IGAC A NIVEL  NACIONAL"/>
    <s v="Nación"/>
    <x v="0"/>
    <s v="CSF"/>
    <n v="25081900"/>
    <n v="0"/>
    <n v="25081900"/>
    <n v="0"/>
    <s v="Arrendamientos del edificio del centro de información y archivo"/>
    <s v="620"/>
    <s v="3620, 4420"/>
    <s v="8320, 8520"/>
    <s v="22220, 22320, 28920, 29420"/>
    <s v="76941920, 84480820, 105556320, 118386720"/>
    <s v="-0"/>
    <x v="1"/>
    <x v="3"/>
  </r>
  <r>
    <s v="720"/>
    <s v="2020-01-15 00:00:00"/>
    <s v="2020-01-15 12:00:00"/>
    <s v="Gasto"/>
    <s v="Con Compromiso"/>
    <s v="014"/>
    <x v="12"/>
    <x v="0"/>
    <s v="SERVICIOS DE DISTRIBUCIÓN DE ELECTRICIDAD, GAS Y AGUA (POR CUENTA PROPIA)"/>
    <s v="Nación"/>
    <x v="0"/>
    <s v="CSF"/>
    <n v="43000000"/>
    <n v="-3470634"/>
    <n v="39529366"/>
    <n v="0"/>
    <s v="Servicio de energía"/>
    <s v="720"/>
    <s v="720, 1420, 2320, 4120, 5720, 6620, 8020, 9720, 9920, 11120, 11520, 13420, 13920, 20220, 21220, 24620, 26520, 30120, 31520, 41920, 45620, 50920, 52920"/>
    <s v="120, 1320, 1920, 3920, 5720, 6820, 9420, 11820, 12020, 14020, 14320, 17920, 18320, 24220, 25020, 37120, 39020, 51520, 52220, 72720, 74620, 94120, 98120"/>
    <s v="120, 6420, 6920, 13920, 14820, 22820, 29820, 30320, 41420, 41720, 50220, 50620, 61320, 61920, 77220, 82120, 93320, 93820, 117820, 118120, 141220, 144020"/>
    <s v="4698220, 24887520, 25177220, 54273120, 60759020, 91090520, 121055320, 123357520, 150941420, 153947520, 183724820, 195110820, 217095520, 221681820, 252189120, 264239420, 280424120, 289919120, 335706020, 335737220, 360296020, 369849020"/>
    <s v="-0"/>
    <x v="0"/>
    <x v="16"/>
  </r>
  <r>
    <s v="820"/>
    <s v="2020-01-17 00:00:00"/>
    <s v="2020-01-17 11:12:00"/>
    <s v="Gasto"/>
    <s v="Con Compromiso"/>
    <s v="014"/>
    <x v="12"/>
    <x v="31"/>
    <s v="SERVICIOS INMOBILIARIOS"/>
    <s v="Nación"/>
    <x v="0"/>
    <s v="CSF"/>
    <n v="22975584"/>
    <n v="0"/>
    <n v="22975584"/>
    <n v="0"/>
    <s v="Administración edificio Naty"/>
    <s v="820"/>
    <s v="920, 2020, 5420, 7920, 9420, 11320, 13620, 21920, 25920, 30920, 39220, 50820"/>
    <s v="520, 2120, 6120, 9120, 11320, 14220, 17820, 25920, 38620, 51920, 67820, 94020"/>
    <s v="620, 7220, 14320, 22520, 29520, 41620, 50120, 62720, 82320, 93520, 111820, 141120"/>
    <s v="4713120, 25183220, 51742520, 89695920, 118385620, 151787020, 183735320, 226356120, 264203120, 288015320, 322110920, 323420220, 360293320"/>
    <s v="-0"/>
    <x v="0"/>
    <x v="16"/>
  </r>
  <r>
    <s v="920"/>
    <s v="2020-01-23 00:00:00"/>
    <s v="2020-01-23 10:29:00"/>
    <s v="Gasto"/>
    <s v="Con Compromiso"/>
    <s v="014"/>
    <x v="12"/>
    <x v="8"/>
    <s v="SUELDO BÁSICO"/>
    <s v="Nación"/>
    <x v="0"/>
    <s v="CSF"/>
    <n v="42067292"/>
    <n v="0"/>
    <n v="42067292"/>
    <n v="0"/>
    <s v="Nomina mes de Enero 2020"/>
    <s v="920"/>
    <s v="1020, 1120, 1220"/>
    <s v="-0"/>
    <s v="720, 820, 920, 1020, 1120, 1220, 1320, 1420, 1520, 1620, 1720, 1820, 1920, 2020, 2120, 2220, 2320, 2420, 2520, 2620, 2720, 2820, 2920, 3020, 3120, 3220, 3320, 3420, 3520, 3620, 3720, 3820, 3920, 4020, 4120, 4220"/>
    <s v="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
    <s v="-0"/>
    <x v="0"/>
    <x v="16"/>
  </r>
  <r>
    <s v="920"/>
    <s v="2020-01-23 00:00:00"/>
    <s v="2020-01-23 10:29:00"/>
    <s v="Gasto"/>
    <s v="Con Compromiso"/>
    <s v="014"/>
    <x v="12"/>
    <x v="4"/>
    <s v="PRIMA DE VACACIONES"/>
    <s v="Nación"/>
    <x v="0"/>
    <s v="CSF"/>
    <n v="2187071"/>
    <n v="0"/>
    <n v="2187071"/>
    <n v="0"/>
    <s v="Nomina mes de Enero 2020"/>
    <s v="920"/>
    <s v="1020, 1120, 1220"/>
    <s v="-0"/>
    <s v="720, 820, 920, 1020, 1120, 1220, 1320, 1420, 1520, 1620, 1720, 1820, 1920, 2020, 2120, 2220, 2320, 2420, 2520, 2620, 2720, 2820, 2920, 3020, 3120, 3220, 3320, 3420, 3520, 3620, 3720, 3820, 3920, 4020, 4120, 4220"/>
    <s v="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
    <s v="-0"/>
    <x v="0"/>
    <x v="16"/>
  </r>
  <r>
    <s v="920"/>
    <s v="2020-01-23 00:00:00"/>
    <s v="2020-01-23 10:29:00"/>
    <s v="Gasto"/>
    <s v="Con Compromiso"/>
    <s v="014"/>
    <x v="12"/>
    <x v="10"/>
    <s v="SUELDO DE VACACIONES"/>
    <s v="Nación"/>
    <x v="0"/>
    <s v="CSF"/>
    <n v="2193549"/>
    <n v="0"/>
    <n v="2193549"/>
    <n v="0"/>
    <s v="Nomina mes de Enero 2020"/>
    <s v="920"/>
    <s v="1020, 1120, 1220"/>
    <s v="-0"/>
    <s v="720, 820, 920, 1020, 1120, 1220, 1320, 1420, 1520, 1620, 1720, 1820, 1920, 2020, 2120, 2220, 2320, 2420, 2520, 2620, 2720, 2820, 2920, 3020, 3120, 3220, 3320, 3420, 3520, 3620, 3720, 3820, 3920, 4020, 4120, 4220"/>
    <s v="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
    <s v="-0"/>
    <x v="0"/>
    <x v="16"/>
  </r>
  <r>
    <s v="920"/>
    <s v="2020-01-23 00:00:00"/>
    <s v="2020-01-23 10:29:00"/>
    <s v="Gasto"/>
    <s v="Con Compromiso"/>
    <s v="014"/>
    <x v="12"/>
    <x v="5"/>
    <s v="PRIMA TÉCNICA NO SALARIAL"/>
    <s v="Nación"/>
    <x v="0"/>
    <s v="CSF"/>
    <n v="2240265"/>
    <n v="0"/>
    <n v="2240265"/>
    <n v="0"/>
    <s v="Nomina mes de Enero 2020"/>
    <s v="920"/>
    <s v="1020, 1120, 1220"/>
    <s v="-0"/>
    <s v="720, 820, 920, 1020, 1120, 1220, 1320, 1420, 1520, 1620, 1720, 1820, 1920, 2020, 2120, 2220, 2320, 2420, 2520, 2620, 2720, 2820, 2920, 3020, 3120, 3220, 3320, 3420, 3520, 3620, 3720, 3820, 3920, 4020, 4120, 4220"/>
    <s v="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
    <s v="-0"/>
    <x v="0"/>
    <x v="16"/>
  </r>
  <r>
    <s v="920"/>
    <s v="2020-01-23 00:00:00"/>
    <s v="2020-01-23 10:29:00"/>
    <s v="Gasto"/>
    <s v="Con Compromiso"/>
    <s v="014"/>
    <x v="12"/>
    <x v="9"/>
    <s v="BONIFICACIÓN POR SERVICIOS PRESTADOS"/>
    <s v="Nación"/>
    <x v="0"/>
    <s v="CSF"/>
    <n v="2655322"/>
    <n v="0"/>
    <n v="2655322"/>
    <n v="0"/>
    <s v="Nomina mes de Enero 2020"/>
    <s v="920"/>
    <s v="1020, 1120, 1220"/>
    <s v="-0"/>
    <s v="720, 820, 920, 1020, 1120, 1220, 1320, 1420, 1520, 1620, 1720, 1820, 1920, 2020, 2120, 2220, 2320, 2420, 2520, 2620, 2720, 2820, 2920, 3020, 3120, 3220, 3320, 3420, 3520, 3620, 3720, 3820, 3920, 4020, 4120, 4220"/>
    <s v="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
    <s v="-0"/>
    <x v="0"/>
    <x v="16"/>
  </r>
  <r>
    <s v="920"/>
    <s v="2020-01-23 00:00:00"/>
    <s v="2020-01-23 10:29:00"/>
    <s v="Gasto"/>
    <s v="Con Compromiso"/>
    <s v="014"/>
    <x v="12"/>
    <x v="7"/>
    <s v="BONIFICACIÓN ESPECIAL DE RECREACIÓN"/>
    <s v="Nación"/>
    <x v="0"/>
    <s v="CSF"/>
    <n v="182501"/>
    <n v="0"/>
    <n v="182501"/>
    <n v="0"/>
    <s v="Nomina mes de Enero 2020"/>
    <s v="920"/>
    <s v="1020, 1120, 1220"/>
    <s v="-0"/>
    <s v="720, 820, 920, 1020, 1120, 1220, 1320, 1420, 1520, 1620, 1720, 1820, 1920, 2020, 2120, 2220, 2320, 2420, 2520, 2620, 2720, 2820, 2920, 3020, 3120, 3220, 3320, 3420, 3520, 3620, 3720, 3820, 3920, 4020, 4120, 4220"/>
    <s v="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
    <s v="-0"/>
    <x v="0"/>
    <x v="16"/>
  </r>
  <r>
    <s v="920"/>
    <s v="2020-01-23 00:00:00"/>
    <s v="2020-01-23 10:29:00"/>
    <s v="Gasto"/>
    <s v="Con Compromiso"/>
    <s v="014"/>
    <x v="12"/>
    <x v="6"/>
    <s v="SUBSIDIO DE ALIMENTACIÓN"/>
    <s v="Nación"/>
    <x v="0"/>
    <s v="CSF"/>
    <n v="658121"/>
    <n v="0"/>
    <n v="658121"/>
    <n v="0"/>
    <s v="Nomina mes de Enero 2020"/>
    <s v="920"/>
    <s v="1020, 1120, 1220"/>
    <s v="-0"/>
    <s v="720, 820, 920, 1020, 1120, 1220, 1320, 1420, 1520, 1620, 1720, 1820, 1920, 2020, 2120, 2220, 2320, 2420, 2520, 2620, 2720, 2820, 2920, 3020, 3120, 3220, 3320, 3420, 3520, 3620, 3720, 3820, 3920, 4020, 4120, 4220"/>
    <s v="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
    <s v="-0"/>
    <x v="0"/>
    <x v="16"/>
  </r>
  <r>
    <s v="920"/>
    <s v="2020-01-23 00:00:00"/>
    <s v="2020-01-23 10:29:00"/>
    <s v="Gasto"/>
    <s v="Con Compromiso"/>
    <s v="014"/>
    <x v="12"/>
    <x v="3"/>
    <s v="AUXILIO DE TRANSPORTE"/>
    <s v="Nación"/>
    <x v="0"/>
    <s v="CSF"/>
    <n v="939399"/>
    <n v="0"/>
    <n v="939399"/>
    <n v="0"/>
    <s v="Nomina mes de Enero 2020"/>
    <s v="920"/>
    <s v="1020, 1120, 1220"/>
    <s v="-0"/>
    <s v="720, 820, 920, 1020, 1120, 1220, 1320, 1420, 1520, 1620, 1720, 1820, 1920, 2020, 2120, 2220, 2320, 2420, 2520, 2620, 2720, 2820, 2920, 3020, 3120, 3220, 3320, 3420, 3520, 3620, 3720, 3820, 3920, 4020, 4120, 4220"/>
    <s v="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
    <s v="-0"/>
    <x v="0"/>
    <x v="16"/>
  </r>
  <r>
    <s v="1020"/>
    <s v="2020-01-28 00:00:00"/>
    <s v="2020-01-28 17:57:00"/>
    <s v="Gasto"/>
    <s v="Con Compromiso"/>
    <s v="014"/>
    <x v="12"/>
    <x v="14"/>
    <s v="APORTES AL ICBF"/>
    <s v="Nación"/>
    <x v="0"/>
    <s v="CSF"/>
    <n v="1743000"/>
    <n v="0"/>
    <n v="1743000"/>
    <n v="0"/>
    <s v="Aportes parafiscales mes de enero 2020"/>
    <s v="1020"/>
    <s v="1320"/>
    <s v="-0"/>
    <s v="4320, 4420, 4520, 4620, 4720, 4820, 4920, 5020, 5120, 5220, 5320, 5420, 5520, 5620, 5720, 5820"/>
    <s v="13218620, 13218720, 13218820, 13218920, 13219020, 13219120, 13219220, 13219320, 13219420, 13219520, 13219620, 13219720, 13219820, 13219920, 13220020, 13220120"/>
    <s v="-0"/>
    <x v="0"/>
    <x v="16"/>
  </r>
  <r>
    <s v="1020"/>
    <s v="2020-01-28 00:00:00"/>
    <s v="2020-01-28 17:57:00"/>
    <s v="Gasto"/>
    <s v="Con Compromiso"/>
    <s v="014"/>
    <x v="12"/>
    <x v="11"/>
    <s v="PENSIONES"/>
    <s v="Nación"/>
    <x v="0"/>
    <s v="CSF"/>
    <n v="6643800"/>
    <n v="0"/>
    <n v="6643800"/>
    <n v="0"/>
    <s v="Aportes parafiscales mes de enero 2020"/>
    <s v="1020"/>
    <s v="1320"/>
    <s v="-0"/>
    <s v="4320, 4420, 4520, 4620, 4720, 4820, 4920, 5020, 5120, 5220, 5320, 5420, 5520, 5620, 5720, 5820"/>
    <s v="13218620, 13218720, 13218820, 13218920, 13219020, 13219120, 13219220, 13219320, 13219420, 13219520, 13219620, 13219720, 13219820, 13219920, 13220020, 13220120"/>
    <s v="-0"/>
    <x v="0"/>
    <x v="16"/>
  </r>
  <r>
    <s v="1020"/>
    <s v="2020-01-28 00:00:00"/>
    <s v="2020-01-28 17:57:00"/>
    <s v="Gasto"/>
    <s v="Con Compromiso"/>
    <s v="014"/>
    <x v="12"/>
    <x v="12"/>
    <s v="APORTES AL SENA"/>
    <s v="Nación"/>
    <x v="0"/>
    <s v="CSF"/>
    <n v="1162400"/>
    <n v="0"/>
    <n v="1162400"/>
    <n v="0"/>
    <s v="Aportes parafiscales mes de enero 2020"/>
    <s v="1020"/>
    <s v="1320"/>
    <s v="-0"/>
    <s v="4320, 4420, 4520, 4620, 4720, 4820, 4920, 5020, 5120, 5220, 5320, 5420, 5520, 5620, 5720, 5820"/>
    <s v="13218620, 13218720, 13218820, 13218920, 13219020, 13219120, 13219220, 13219320, 13219420, 13219520, 13219620, 13219720, 13219820, 13219920, 13220020, 13220120"/>
    <s v="-0"/>
    <x v="0"/>
    <x v="16"/>
  </r>
  <r>
    <s v="1020"/>
    <s v="2020-01-28 00:00:00"/>
    <s v="2020-01-28 17:57:00"/>
    <s v="Gasto"/>
    <s v="Con Compromiso"/>
    <s v="014"/>
    <x v="12"/>
    <x v="15"/>
    <s v="APORTES GENERALES AL SISTEMA DE RIESGOS LABORALES"/>
    <s v="Nación"/>
    <x v="0"/>
    <s v="CSF"/>
    <n v="491400"/>
    <n v="0"/>
    <n v="491400"/>
    <n v="0"/>
    <s v="Aportes parafiscales mes de enero 2020"/>
    <s v="1020"/>
    <s v="1320"/>
    <s v="-0"/>
    <s v="4320, 4420, 4520, 4620, 4720, 4820, 4920, 5020, 5120, 5220, 5320, 5420, 5520, 5620, 5720, 5820"/>
    <s v="13218620, 13218720, 13218820, 13218920, 13219020, 13219120, 13219220, 13219320, 13219420, 13219520, 13219620, 13219720, 13219820, 13219920, 13220020, 13220120"/>
    <s v="-0"/>
    <x v="0"/>
    <x v="16"/>
  </r>
  <r>
    <s v="1020"/>
    <s v="2020-01-28 00:00:00"/>
    <s v="2020-01-28 17:57:00"/>
    <s v="Gasto"/>
    <s v="Con Compromiso"/>
    <s v="014"/>
    <x v="12"/>
    <x v="13"/>
    <s v="SALUD"/>
    <s v="Nación"/>
    <x v="0"/>
    <s v="CSF"/>
    <n v="4706500"/>
    <n v="0"/>
    <n v="4706500"/>
    <n v="0"/>
    <s v="Aportes parafiscales mes de enero 2020"/>
    <s v="1020"/>
    <s v="1320"/>
    <s v="-0"/>
    <s v="4320, 4420, 4520, 4620, 4720, 4820, 4920, 5020, 5120, 5220, 5320, 5420, 5520, 5620, 5720, 5820"/>
    <s v="13218620, 13218720, 13218820, 13218920, 13219020, 13219120, 13219220, 13219320, 13219420, 13219520, 13219620, 13219720, 13219820, 13219920, 13220020, 13220120"/>
    <s v="-0"/>
    <x v="0"/>
    <x v="16"/>
  </r>
  <r>
    <s v="1020"/>
    <s v="2020-01-28 00:00:00"/>
    <s v="2020-01-28 17:57:00"/>
    <s v="Gasto"/>
    <s v="Con Compromiso"/>
    <s v="014"/>
    <x v="12"/>
    <x v="16"/>
    <s v="CAJAS DE COMPENSACIÓN FAMILIAR"/>
    <s v="Nación"/>
    <x v="0"/>
    <s v="CSF"/>
    <n v="2323100"/>
    <n v="0"/>
    <n v="2323100"/>
    <n v="0"/>
    <s v="Aportes parafiscales mes de enero 2020"/>
    <s v="1020"/>
    <s v="1320"/>
    <s v="-0"/>
    <s v="4320, 4420, 4520, 4620, 4720, 4820, 4920, 5020, 5120, 5220, 5320, 5420, 5520, 5620, 5720, 5820"/>
    <s v="13218620, 13218720, 13218820, 13218920, 13219020, 13219120, 13219220, 13219320, 13219420, 13219520, 13219620, 13219720, 13219820, 13219920, 13220020, 13220120"/>
    <s v="-0"/>
    <x v="0"/>
    <x v="16"/>
  </r>
  <r>
    <s v="1120"/>
    <s v="2020-01-29 00:00:00"/>
    <s v="2020-01-29 11:43:00"/>
    <s v="Gasto"/>
    <s v="Con Compromiso"/>
    <s v="014"/>
    <x v="12"/>
    <x v="24"/>
    <s v="IMPUESTO PREDIAL Y SOBRETASA AMBIENTAL"/>
    <s v="Nación"/>
    <x v="0"/>
    <s v="CSF"/>
    <n v="7473663"/>
    <n v="0"/>
    <n v="7473663"/>
    <n v="0"/>
    <s v="Impuesto predial 2020"/>
    <s v="1120"/>
    <s v="2120"/>
    <s v="2220"/>
    <s v="7320"/>
    <s v="28209720"/>
    <s v="-0"/>
    <x v="0"/>
    <x v="16"/>
  </r>
  <r>
    <s v="1220"/>
    <s v="2020-01-29 00:00:00"/>
    <s v="2020-01-29 11:46:00"/>
    <s v="Gasto"/>
    <s v="Con Compromiso"/>
    <s v="014"/>
    <x v="12"/>
    <x v="20"/>
    <s v="IMPUESTO DE INDUSTRIA Y COMERCIO"/>
    <s v="Propios"/>
    <x v="1"/>
    <s v="CSF"/>
    <n v="13920000"/>
    <n v="785000"/>
    <n v="14705000"/>
    <n v="0"/>
    <s v="Pago de impuesto de industria y comercio 2020"/>
    <s v="1220"/>
    <s v="2220, 2520, 2620, 2720"/>
    <s v="2320, 2420, 2520, 2620"/>
    <s v="7420, 7520, 7620, 7720"/>
    <s v="28212320, 28214120, 28214920, 28217420"/>
    <s v="-0"/>
    <x v="0"/>
    <x v="16"/>
  </r>
  <r>
    <s v="1320"/>
    <s v="2020-02-11 00:00:00"/>
    <s v="2020-02-11 12:24:00"/>
    <s v="Gasto"/>
    <s v="Con Compromiso"/>
    <s v="014"/>
    <x v="12"/>
    <x v="19"/>
    <s v="VIÁTICOS DE LOS FUNCIONARIOS EN COMISIÓN"/>
    <s v="Nación"/>
    <x v="0"/>
    <s v="CSF"/>
    <n v="258320"/>
    <n v="0"/>
    <n v="258320"/>
    <n v="0"/>
    <s v="Viáticos y gastos de comisión Director Territorial"/>
    <s v="1320"/>
    <s v="1920"/>
    <s v="1820"/>
    <s v="7120"/>
    <s v="25187320"/>
    <s v="-0"/>
    <x v="0"/>
    <x v="16"/>
  </r>
  <r>
    <s v="1320"/>
    <s v="2020-02-11 00:00:00"/>
    <s v="2020-02-11 12:24:00"/>
    <s v="Gasto"/>
    <s v="Con Compromiso"/>
    <s v="014"/>
    <x v="12"/>
    <x v="18"/>
    <s v="SERVICIOS DE TRANSPORTE DE PASAJEROS"/>
    <s v="Nación"/>
    <x v="0"/>
    <s v="CSF"/>
    <n v="70000"/>
    <n v="0"/>
    <n v="70000"/>
    <n v="0"/>
    <s v="Viáticos y gastos de comisión Director Territorial"/>
    <s v="1320"/>
    <s v="1920"/>
    <s v="1820"/>
    <s v="7120"/>
    <s v="25187320"/>
    <s v="-0"/>
    <x v="0"/>
    <x v="16"/>
  </r>
  <r>
    <s v="1420"/>
    <s v="2020-02-12 00:00:00"/>
    <s v="2020-02-12 14:51:00"/>
    <s v="Gasto"/>
    <s v="Con Compromiso"/>
    <s v="0500"/>
    <x v="12"/>
    <x v="22"/>
    <s v="ADQUISICIÓN DE BIENES Y SERVICIOS - SERVICIO DE INFORMACIÓN CATASTRAL - ACTUALIZACIÓN  Y GESTIÓN CATASTRAL  NACIONAL"/>
    <s v="Nación"/>
    <x v="2"/>
    <s v="CSF"/>
    <n v="16503057"/>
    <n v="669270"/>
    <n v="17172327"/>
    <n v="0"/>
    <s v="Viáticos y gastos de comisión proceso conservación catastral"/>
    <s v="1420"/>
    <s v="2820, 2920, 3020, 3120, 3220, 3320, 3420, 3520, 3920, 4020, 4520, 4620, 4720, 4820, 4920, 5020, 5120, 5220, 14220, 20520, 24120, 24920, 25020, 25220, 27720, 27820, 27920, 28620, 28720, 29020, 29220, 29320, 29420, 35320, 35420, 35520, 36920, 37320, 37420, 40120, 40220, 40320, 41420, 44920, 45020, 45120, 45320"/>
    <s v="2920, 3020, 3120, 3220, 3320, 3420, 3520, 3620, 3720, 3820, 4120, 4220, 5120, 6220, 6520, 7120, 7220, 7320, 18520, 24520, 36520, 37320, 37420, 37520, 48120, 48220, 48320, 48520, 48620, 50420, 50620, 50720, 50820, 56020, 56320, 56420, 56520, 56920, 57020, 67920, 68020, 68120, 73920, 74020, 74120, 74220"/>
    <s v="7920, 8020, 8120, 8220, 8320, 8420, 8520, 8620, 13320, 13420, 13620, 13720, 13820, 14420, 14720, 21020, 21120, 21220, 54220, 61620, 76620, 77520, 77620, 77720, 91520, 91620, 91720, 91920, 92020, 94320, 94520, 94620, 94720, 101020, 101220, 101320, 101420, 101820, 101920, 112020, 112120, 112220, 117120, 117220, 117320, 117420"/>
    <s v="29387220, 29388720, 29390420, 29392220, 30632820, 30633120, 30633320, 30633420, 37352920, 37360420, 37362120, 41903320, 41904820, 52295120, 53576920, 74960420, 74975120, 74977820, 198662520, 218833020, 249635020, 253452620, 253453520, 253455120, 274674320, 274674420, 274674520, 274674620, 274674720, 290806220, 290807820, 290812120, 290821420, 303984220, 310860820, 310860920, 310861020, 310861520, 310861620, 323418220, 323418320, 323418420, 335664120, 335667120, 335667620, 335670320"/>
    <s v="120, 220, 720, 820, 1120"/>
    <x v="1"/>
    <x v="1"/>
  </r>
  <r>
    <s v="1520"/>
    <s v="2020-02-20 00:00:00"/>
    <s v="2020-02-20 11:58:00"/>
    <s v="Gasto"/>
    <s v="Con Compromiso"/>
    <s v="014"/>
    <x v="12"/>
    <x v="8"/>
    <s v="SUELDO BÁSICO"/>
    <s v="Nación"/>
    <x v="0"/>
    <s v="CSF"/>
    <n v="50420657"/>
    <n v="0"/>
    <n v="50420657"/>
    <n v="0"/>
    <s v="Nomina mes de febrero 2020"/>
    <s v="1520"/>
    <s v="3720, 3820, 4220"/>
    <s v="-0"/>
    <s v="8720, 8820, 8920, 9020, 9120, 9220, 9320, 9420, 9520, 9620, 9720, 9820, 9920, 10020, 10120, 10220, 10320, 10420, 10520, 10620, 10720, 10820, 10920, 11020, 11120, 11220, 11320, 11420, 11520, 11620"/>
    <s v="30597320, 30597420, 30597520, 30597620, 30597720, 30597820, 30598020, 30598120, 30598220, 30598320, 30598420, 30598520, 30598620, 30598720, 30598820, 30599020, 30599120, 30599220, 30599320, 30599420, 30599520, 30599620, 30599720, 30599820, 30599920, 30600120, 30600220, 30600420, 30675920, 30676020"/>
    <s v="-0"/>
    <x v="0"/>
    <x v="16"/>
  </r>
  <r>
    <s v="1520"/>
    <s v="2020-02-20 00:00:00"/>
    <s v="2020-02-20 11:58:00"/>
    <s v="Gasto"/>
    <s v="Con Compromiso"/>
    <s v="014"/>
    <x v="12"/>
    <x v="3"/>
    <s v="AUXILIO DE TRANSPORTE"/>
    <s v="Nación"/>
    <x v="0"/>
    <s v="CSF"/>
    <n v="1138250"/>
    <n v="0"/>
    <n v="1138250"/>
    <n v="0"/>
    <s v="Nomina mes de febrero 2020"/>
    <s v="1520"/>
    <s v="3720, 3820, 4220"/>
    <s v="-0"/>
    <s v="8720, 8820, 8920, 9020, 9120, 9220, 9320, 9420, 9520, 9620, 9720, 9820, 9920, 10020, 10120, 10220, 10320, 10420, 10520, 10620, 10720, 10820, 10920, 11020, 11120, 11220, 11320, 11420, 11520, 11620"/>
    <s v="30597320, 30597420, 30597520, 30597620, 30597720, 30597820, 30598020, 30598120, 30598220, 30598320, 30598420, 30598520, 30598620, 30598720, 30598820, 30599020, 30599120, 30599220, 30599320, 30599420, 30599520, 30599620, 30599720, 30599820, 30599920, 30600120, 30600220, 30600420, 30675920, 30676020"/>
    <s v="-0"/>
    <x v="0"/>
    <x v="16"/>
  </r>
  <r>
    <s v="1520"/>
    <s v="2020-02-20 00:00:00"/>
    <s v="2020-02-20 11:58:00"/>
    <s v="Gasto"/>
    <s v="Con Compromiso"/>
    <s v="014"/>
    <x v="12"/>
    <x v="10"/>
    <s v="SUELDO DE VACACIONES"/>
    <s v="Nación"/>
    <x v="0"/>
    <s v="CSF"/>
    <n v="1293535"/>
    <n v="0"/>
    <n v="1293535"/>
    <n v="0"/>
    <s v="Nomina mes de febrero 2020"/>
    <s v="1520"/>
    <s v="3720, 3820, 4220"/>
    <s v="-0"/>
    <s v="8720, 8820, 8920, 9020, 9120, 9220, 9320, 9420, 9520, 9620, 9720, 9820, 9920, 10020, 10120, 10220, 10320, 10420, 10520, 10620, 10720, 10820, 10920, 11020, 11120, 11220, 11320, 11420, 11520, 11620"/>
    <s v="30597320, 30597420, 30597520, 30597620, 30597720, 30597820, 30598020, 30598120, 30598220, 30598320, 30598420, 30598520, 30598620, 30598720, 30598820, 30599020, 30599120, 30599220, 30599320, 30599420, 30599520, 30599620, 30599720, 30599820, 30599920, 30600120, 30600220, 30600420, 30675920, 30676020"/>
    <s v="-0"/>
    <x v="0"/>
    <x v="16"/>
  </r>
  <r>
    <s v="1520"/>
    <s v="2020-02-20 00:00:00"/>
    <s v="2020-02-20 11:58:00"/>
    <s v="Gasto"/>
    <s v="Con Compromiso"/>
    <s v="014"/>
    <x v="12"/>
    <x v="6"/>
    <s v="SUBSIDIO DE ALIMENTACIÓN"/>
    <s v="Nación"/>
    <x v="0"/>
    <s v="CSF"/>
    <n v="821606"/>
    <n v="0"/>
    <n v="821606"/>
    <n v="0"/>
    <s v="Nomina mes de febrero 2020"/>
    <s v="1520"/>
    <s v="3720, 3820, 4220"/>
    <s v="-0"/>
    <s v="8720, 8820, 8920, 9020, 9120, 9220, 9320, 9420, 9520, 9620, 9720, 9820, 9920, 10020, 10120, 10220, 10320, 10420, 10520, 10620, 10720, 10820, 10920, 11020, 11120, 11220, 11320, 11420, 11520, 11620"/>
    <s v="30597320, 30597420, 30597520, 30597620, 30597720, 30597820, 30598020, 30598120, 30598220, 30598320, 30598420, 30598520, 30598620, 30598720, 30598820, 30599020, 30599120, 30599220, 30599320, 30599420, 30599520, 30599620, 30599720, 30599820, 30599920, 30600120, 30600220, 30600420, 30675920, 30676020"/>
    <s v="-0"/>
    <x v="0"/>
    <x v="16"/>
  </r>
  <r>
    <s v="1520"/>
    <s v="2020-02-20 00:00:00"/>
    <s v="2020-02-20 11:58:00"/>
    <s v="Gasto"/>
    <s v="Con Compromiso"/>
    <s v="014"/>
    <x v="12"/>
    <x v="7"/>
    <s v="BONIFICACIÓN ESPECIAL DE RECREACIÓN"/>
    <s v="Nación"/>
    <x v="0"/>
    <s v="CSF"/>
    <n v="116485"/>
    <n v="0"/>
    <n v="116485"/>
    <n v="0"/>
    <s v="Nomina mes de febrero 2020"/>
    <s v="1520"/>
    <s v="3720, 3820, 4220"/>
    <s v="-0"/>
    <s v="8720, 8820, 8920, 9020, 9120, 9220, 9320, 9420, 9520, 9620, 9720, 9820, 9920, 10020, 10120, 10220, 10320, 10420, 10520, 10620, 10720, 10820, 10920, 11020, 11120, 11220, 11320, 11420, 11520, 11620"/>
    <s v="30597320, 30597420, 30597520, 30597620, 30597720, 30597820, 30598020, 30598120, 30598220, 30598320, 30598420, 30598520, 30598620, 30598720, 30598820, 30599020, 30599120, 30599220, 30599320, 30599420, 30599520, 30599620, 30599720, 30599820, 30599920, 30600120, 30600220, 30600420, 30675920, 30676020"/>
    <s v="-0"/>
    <x v="0"/>
    <x v="16"/>
  </r>
  <r>
    <s v="1520"/>
    <s v="2020-02-20 00:00:00"/>
    <s v="2020-02-20 11:58:00"/>
    <s v="Gasto"/>
    <s v="Con Compromiso"/>
    <s v="014"/>
    <x v="12"/>
    <x v="9"/>
    <s v="BONIFICACIÓN POR SERVICIOS PRESTADOS"/>
    <s v="Nación"/>
    <x v="0"/>
    <s v="CSF"/>
    <n v="701795"/>
    <n v="0"/>
    <n v="701795"/>
    <n v="0"/>
    <s v="Nomina mes de febrero 2020"/>
    <s v="1520"/>
    <s v="3720, 3820, 4220"/>
    <s v="-0"/>
    <s v="8720, 8820, 8920, 9020, 9120, 9220, 9320, 9420, 9520, 9620, 9720, 9820, 9920, 10020, 10120, 10220, 10320, 10420, 10520, 10620, 10720, 10820, 10920, 11020, 11120, 11220, 11320, 11420, 11520, 11620"/>
    <s v="30597320, 30597420, 30597520, 30597620, 30597720, 30597820, 30598020, 30598120, 30598220, 30598320, 30598420, 30598520, 30598620, 30598720, 30598820, 30599020, 30599120, 30599220, 30599320, 30599420, 30599520, 30599620, 30599720, 30599820, 30599920, 30600120, 30600220, 30600420, 30675920, 30676020"/>
    <s v="-0"/>
    <x v="0"/>
    <x v="16"/>
  </r>
  <r>
    <s v="1520"/>
    <s v="2020-02-20 00:00:00"/>
    <s v="2020-02-20 11:58:00"/>
    <s v="Gasto"/>
    <s v="Con Compromiso"/>
    <s v="014"/>
    <x v="12"/>
    <x v="4"/>
    <s v="PRIMA DE VACACIONES"/>
    <s v="Nación"/>
    <x v="0"/>
    <s v="CSF"/>
    <n v="1531818"/>
    <n v="0"/>
    <n v="1531818"/>
    <n v="0"/>
    <s v="Nomina mes de febrero 2020"/>
    <s v="1520"/>
    <s v="3720, 3820, 4220"/>
    <s v="-0"/>
    <s v="8720, 8820, 8920, 9020, 9120, 9220, 9320, 9420, 9520, 9620, 9720, 9820, 9920, 10020, 10120, 10220, 10320, 10420, 10520, 10620, 10720, 10820, 10920, 11020, 11120, 11220, 11320, 11420, 11520, 11620"/>
    <s v="30597320, 30597420, 30597520, 30597620, 30597720, 30597820, 30598020, 30598120, 30598220, 30598320, 30598420, 30598520, 30598620, 30598720, 30598820, 30599020, 30599120, 30599220, 30599320, 30599420, 30599520, 30599620, 30599720, 30599820, 30599920, 30600120, 30600220, 30600420, 30675920, 30676020"/>
    <s v="-0"/>
    <x v="0"/>
    <x v="16"/>
  </r>
  <r>
    <s v="1520"/>
    <s v="2020-02-20 00:00:00"/>
    <s v="2020-02-20 11:58:00"/>
    <s v="Gasto"/>
    <s v="Con Compromiso"/>
    <s v="014"/>
    <x v="12"/>
    <x v="5"/>
    <s v="PRIMA TÉCNICA NO SALARIAL"/>
    <s v="Nación"/>
    <x v="0"/>
    <s v="CSF"/>
    <n v="2240265"/>
    <n v="0"/>
    <n v="2240265"/>
    <n v="0"/>
    <s v="Nomina mes de febrero 2020"/>
    <s v="1520"/>
    <s v="3720, 3820, 4220"/>
    <s v="-0"/>
    <s v="8720, 8820, 8920, 9020, 9120, 9220, 9320, 9420, 9520, 9620, 9720, 9820, 9920, 10020, 10120, 10220, 10320, 10420, 10520, 10620, 10720, 10820, 10920, 11020, 11120, 11220, 11320, 11420, 11520, 11620"/>
    <s v="30597320, 30597420, 30597520, 30597620, 30597720, 30597820, 30598020, 30598120, 30598220, 30598320, 30598420, 30598520, 30598620, 30598720, 30598820, 30599020, 30599120, 30599220, 30599320, 30599420, 30599520, 30599620, 30599720, 30599820, 30599920, 30600120, 30600220, 30600420, 30675920, 30676020"/>
    <s v="-0"/>
    <x v="0"/>
    <x v="16"/>
  </r>
  <r>
    <s v="1620"/>
    <s v="2020-02-20 00:00:00"/>
    <s v="2020-02-20 12:00:00"/>
    <s v="Gasto"/>
    <s v="Con Compromiso"/>
    <s v="014"/>
    <x v="12"/>
    <x v="12"/>
    <s v="APORTES AL SENA"/>
    <s v="Nación"/>
    <x v="0"/>
    <s v="CSF"/>
    <n v="1117200"/>
    <n v="0"/>
    <n v="1117200"/>
    <n v="0"/>
    <s v="Aportes parafiscales mes de febrero 2020"/>
    <s v="1620"/>
    <s v="4320"/>
    <s v="-0"/>
    <s v="11720, 11820, 11920, 12020, 12120, 12220, 12320, 12420, 12520, 12620, 12720, 12820, 12920, 13020, 13120, 13220"/>
    <s v="33564420, 33564520, 33564620, 33564720, 33564820, 33564920, 33565020, 33565120, 33565220, 33565320, 33565420, 33565520, 33565720, 33565820, 33565920, 33566020"/>
    <s v="-0"/>
    <x v="0"/>
    <x v="16"/>
  </r>
  <r>
    <s v="1620"/>
    <s v="2020-02-20 00:00:00"/>
    <s v="2020-02-20 12:00:00"/>
    <s v="Gasto"/>
    <s v="Con Compromiso"/>
    <s v="014"/>
    <x v="12"/>
    <x v="14"/>
    <s v="APORTES AL ICBF"/>
    <s v="Nación"/>
    <x v="0"/>
    <s v="CSF"/>
    <n v="1675600"/>
    <n v="0"/>
    <n v="1675600"/>
    <n v="0"/>
    <s v="Aportes parafiscales mes de febrero 2020"/>
    <s v="1620"/>
    <s v="4320"/>
    <s v="-0"/>
    <s v="11720, 11820, 11920, 12020, 12120, 12220, 12320, 12420, 12520, 12620, 12720, 12820, 12920, 13020, 13120, 13220"/>
    <s v="33564420, 33564520, 33564620, 33564720, 33564820, 33564920, 33565020, 33565120, 33565220, 33565320, 33565420, 33565520, 33565720, 33565820, 33565920, 33566020"/>
    <s v="-0"/>
    <x v="0"/>
    <x v="16"/>
  </r>
  <r>
    <s v="1620"/>
    <s v="2020-02-20 00:00:00"/>
    <s v="2020-02-20 12:00:00"/>
    <s v="Gasto"/>
    <s v="Con Compromiso"/>
    <s v="014"/>
    <x v="12"/>
    <x v="15"/>
    <s v="APORTES GENERALES AL SISTEMA DE RIESGOS LABORALES"/>
    <s v="Nación"/>
    <x v="0"/>
    <s v="CSF"/>
    <n v="680100"/>
    <n v="0"/>
    <n v="680100"/>
    <n v="0"/>
    <s v="Aportes parafiscales mes de febrero 2020"/>
    <s v="1620"/>
    <s v="4320"/>
    <s v="-0"/>
    <s v="11720, 11820, 11920, 12020, 12120, 12220, 12320, 12420, 12520, 12620, 12720, 12820, 12920, 13020, 13120, 13220"/>
    <s v="33564420, 33564520, 33564620, 33564720, 33564820, 33564920, 33565020, 33565120, 33565220, 33565320, 33565420, 33565520, 33565720, 33565820, 33565920, 33566020"/>
    <s v="-0"/>
    <x v="0"/>
    <x v="16"/>
  </r>
  <r>
    <s v="1620"/>
    <s v="2020-02-20 00:00:00"/>
    <s v="2020-02-20 12:00:00"/>
    <s v="Gasto"/>
    <s v="Con Compromiso"/>
    <s v="014"/>
    <x v="12"/>
    <x v="13"/>
    <s v="SALUD"/>
    <s v="Nación"/>
    <x v="0"/>
    <s v="CSF"/>
    <n v="4540100"/>
    <n v="0"/>
    <n v="4540100"/>
    <n v="0"/>
    <s v="Aportes parafiscales mes de febrero 2020"/>
    <s v="1620"/>
    <s v="4320"/>
    <s v="-0"/>
    <s v="11720, 11820, 11920, 12020, 12120, 12220, 12320, 12420, 12520, 12620, 12720, 12820, 12920, 13020, 13120, 13220"/>
    <s v="33564420, 33564520, 33564620, 33564720, 33564820, 33564920, 33565020, 33565120, 33565220, 33565320, 33565420, 33565520, 33565720, 33565820, 33565920, 33566020"/>
    <s v="-0"/>
    <x v="0"/>
    <x v="16"/>
  </r>
  <r>
    <s v="1620"/>
    <s v="2020-02-20 00:00:00"/>
    <s v="2020-02-20 12:00:00"/>
    <s v="Gasto"/>
    <s v="Con Compromiso"/>
    <s v="014"/>
    <x v="12"/>
    <x v="16"/>
    <s v="CAJAS DE COMPENSACIÓN FAMILIAR"/>
    <s v="Nación"/>
    <x v="0"/>
    <s v="CSF"/>
    <n v="2233500"/>
    <n v="0"/>
    <n v="2233500"/>
    <n v="0"/>
    <s v="Aportes parafiscales mes de febrero 2020"/>
    <s v="1620"/>
    <s v="4320"/>
    <s v="-0"/>
    <s v="11720, 11820, 11920, 12020, 12120, 12220, 12320, 12420, 12520, 12620, 12720, 12820, 12920, 13020, 13120, 13220"/>
    <s v="33564420, 33564520, 33564620, 33564720, 33564820, 33564920, 33565020, 33565120, 33565220, 33565320, 33565420, 33565520, 33565720, 33565820, 33565920, 33566020"/>
    <s v="-0"/>
    <x v="0"/>
    <x v="16"/>
  </r>
  <r>
    <s v="1620"/>
    <s v="2020-02-20 00:00:00"/>
    <s v="2020-02-20 12:00:00"/>
    <s v="Gasto"/>
    <s v="Con Compromiso"/>
    <s v="014"/>
    <x v="12"/>
    <x v="11"/>
    <s v="PENSIONES"/>
    <s v="Nación"/>
    <x v="0"/>
    <s v="CSF"/>
    <n v="6409100"/>
    <n v="0"/>
    <n v="6409100"/>
    <n v="0"/>
    <s v="Aportes parafiscales mes de febrero 2020"/>
    <s v="1620"/>
    <s v="4320"/>
    <s v="-0"/>
    <s v="11720, 11820, 11920, 12020, 12120, 12220, 12320, 12420, 12520, 12620, 12720, 12820, 12920, 13020, 13120, 13220"/>
    <s v="33564420, 33564520, 33564620, 33564720, 33564820, 33564920, 33565020, 33565120, 33565220, 33565320, 33565420, 33565520, 33565720, 33565820, 33565920, 33566020"/>
    <s v="-0"/>
    <x v="0"/>
    <x v="16"/>
  </r>
  <r>
    <s v="1720"/>
    <s v="2020-03-04 00:00:00"/>
    <s v="2020-03-04 11:07:00"/>
    <s v="Gasto"/>
    <s v="Con Compromiso"/>
    <s v="0500"/>
    <x v="12"/>
    <x v="22"/>
    <s v="ADQUISICIÓN DE BIENES Y SERVICIOS - SERVICIO DE INFORMACIÓN CATASTRAL - ACTUALIZACIÓN  Y GESTIÓN CATASTRAL  NACIONAL"/>
    <s v="Nación"/>
    <x v="2"/>
    <s v="CSF"/>
    <n v="31807890"/>
    <n v="7068420"/>
    <n v="38876310"/>
    <n v="0"/>
    <s v="Prestación de servicios profesionales para apoyar a la Dirección Territorial Meta en los requerimientos del trámite administrativo, judicial y el postfallo del proceso de restitución de tierras en el marco de la ley 1448 de 2011 y la política integra"/>
    <s v="1720"/>
    <s v="7520"/>
    <s v="11020"/>
    <s v="29220, 38520, 48420, 57220, 72620, 90920, 108820, 132120, 147720, 168620"/>
    <s v="106370020, 136173820, 169784020, 208532720, 243543120, 274668820, 312268020, 349262120, 380770620, 391911820"/>
    <s v="-0"/>
    <x v="1"/>
    <x v="1"/>
  </r>
  <r>
    <s v="1820"/>
    <s v="2020-03-04 00:00:00"/>
    <s v="2020-03-04 11:09:00"/>
    <s v="Gasto"/>
    <s v="Con Compromiso"/>
    <s v="0500"/>
    <x v="12"/>
    <x v="22"/>
    <s v="ADQUISICIÓN DE BIENES Y SERVICIOS - SERVICIO DE INFORMACIÓN CATASTRAL - ACTUALIZACIÓN  Y GESTIÓN CATASTRAL  NACIONAL"/>
    <s v="Nación"/>
    <x v="2"/>
    <s v="CSF"/>
    <n v="24750000"/>
    <n v="0"/>
    <n v="24750000"/>
    <n v="0"/>
    <s v="Prestación de servicios personales para adelantar actividades de reconocimiento predial urbano y rural, en atención a los requerimientos administrativos y judiciales del proceso de restitución de tierras en la dirección Territorial Meta"/>
    <s v="1820"/>
    <s v="6920"/>
    <s v="8120"/>
    <s v="22020, 28120, 37120, 47520, 56520, 72520, 90720, 108420, 133320, 147620"/>
    <s v="75288120, 105435520, 135616820, 169749120, 208515420, 243498920, 274658920, 312245520, 353180620, 380769720"/>
    <s v="-0"/>
    <x v="1"/>
    <x v="1"/>
  </r>
  <r>
    <s v="1920"/>
    <s v="2020-03-04 00:00:00"/>
    <s v="2020-03-04 11:09:00"/>
    <s v="Gasto"/>
    <s v="Con Compromiso"/>
    <s v="0500"/>
    <x v="12"/>
    <x v="22"/>
    <s v="ADQUISICIÓN DE BIENES Y SERVICIOS - SERVICIO DE INFORMACIÓN CATASTRAL - ACTUALIZACIÓN  Y GESTIÓN CATASTRAL  NACIONAL"/>
    <s v="Nación"/>
    <x v="2"/>
    <s v="CSF"/>
    <n v="12883198"/>
    <n v="6056204"/>
    <n v="18939402"/>
    <n v="0"/>
    <s v="Prestación de servicios personales  para el seguimiento a las solicitudes realizadas en el marco de la política integral de reparación a víctimas  en la Dirección Territorial Meta"/>
    <s v="1920"/>
    <s v="6420"/>
    <s v="8020"/>
    <s v="21920, 28220, 37020, 47620, 56420, 72320, 89820, 108520, 131320, 131420, 168720, 168820, 168920"/>
    <s v="75285720, 105446120, 135613320, 169737420, 208498520, 243482820, 274602020, 312252720, 348174320, 348177120, 391919720, 391922920, 391926320"/>
    <s v="-0"/>
    <x v="1"/>
    <x v="1"/>
  </r>
  <r>
    <s v="1920"/>
    <s v="2020-03-04 00:00:00"/>
    <s v="2020-03-04 11:09:00"/>
    <s v="Gasto"/>
    <s v="Con Compromiso"/>
    <s v="0500"/>
    <x v="12"/>
    <x v="22"/>
    <s v="ADQUISICIÓN DE BIENES Y SERVICIOS - SERVICIO DE INFORMACIÓN CATASTRAL - ACTUALIZACIÓN  Y GESTIÓN CATASTRAL  NACIONAL"/>
    <s v="Propios"/>
    <x v="1"/>
    <s v="CSF"/>
    <n v="0"/>
    <n v="0"/>
    <n v="0"/>
    <n v="0"/>
    <s v="Prestación de servicios personales  para el seguimiento a las solicitudes realizadas en el marco de la política integral de reparación a víctimas  en la Dirección Territorial Meta"/>
    <s v="1920"/>
    <s v="6420"/>
    <s v="8020"/>
    <s v="21920, 28220, 37020, 47620, 56420, 72320, 89820, 108520, 131320, 131420, 168720, 168820, 168920"/>
    <s v="75285720, 105446120, 135613320, 169737420, 208498520, 243482820, 274602020, 312252720, 348174320, 348177120, 391919720, 391922920, 391926320"/>
    <s v="-0"/>
    <x v="1"/>
    <x v="1"/>
  </r>
  <r>
    <s v="2020"/>
    <s v="2020-03-04 00:00:00"/>
    <s v="2020-03-04 11:18:00"/>
    <s v="Gasto"/>
    <s v="Con Compromiso"/>
    <s v="0500"/>
    <x v="12"/>
    <x v="22"/>
    <s v="ADQUISICIÓN DE BIENES Y SERVICIOS - SERVICIO DE INFORMACIÓN CATASTRAL - ACTUALIZACIÓN  Y GESTIÓN CATASTRAL  NACIONAL"/>
    <s v="Nación"/>
    <x v="2"/>
    <s v="CSF"/>
    <n v="1000000"/>
    <n v="-177507"/>
    <n v="822493"/>
    <n v="0"/>
    <s v="Gastos de manutención, alojamiento y transporte para el Abogado del proceso de tierras"/>
    <s v="2020"/>
    <s v="39620, 43620, 43820, 44020, 44220"/>
    <s v="68220, 73120, 73320, 73520, 73720"/>
    <s v="112920, 114120, 114320, 114520, 114720"/>
    <s v="323419120, 332156220, 332156520, 332156720, 332157120"/>
    <s v="-0"/>
    <x v="1"/>
    <x v="1"/>
  </r>
  <r>
    <s v="2120"/>
    <s v="2020-03-04 00:00:00"/>
    <s v="2020-03-04 11:20:00"/>
    <s v="Gasto"/>
    <s v="Con Compromiso"/>
    <s v="0500"/>
    <x v="12"/>
    <x v="22"/>
    <s v="ADQUISICIÓN DE BIENES Y SERVICIOS - SERVICIO DE INFORMACIÓN CATASTRAL - ACTUALIZACIÓN  Y GESTIÓN CATASTRAL  NACIONAL"/>
    <s v="Nación"/>
    <x v="2"/>
    <s v="CSF"/>
    <n v="4187780"/>
    <n v="-3916631"/>
    <n v="271149"/>
    <n v="0"/>
    <s v="Gastos de manutención, alojamiento y transporte para el reconocedor predial del proceso de tierras"/>
    <s v="2120"/>
    <s v="43720, 43920, 44320"/>
    <s v="73220, 73420, 73820"/>
    <s v="114220, 114420, 114820"/>
    <s v="332156420, 332156620, 332157220"/>
    <s v="1420"/>
    <x v="1"/>
    <x v="1"/>
  </r>
  <r>
    <s v="2220"/>
    <s v="2020-03-04 00:00:00"/>
    <s v="2020-03-04 11:35:00"/>
    <s v="Gasto"/>
    <s v="Con Compromiso"/>
    <s v="0500"/>
    <x v="12"/>
    <x v="22"/>
    <s v="ADQUISICIÓN DE BIENES Y SERVICIOS - SERVICIO DE INFORMACIÓN CATASTRAL - ACTUALIZACIÓN  Y GESTIÓN CATASTRAL  NACIONAL"/>
    <s v="Nación"/>
    <x v="0"/>
    <s v="CSF"/>
    <n v="16975850"/>
    <n v="-2987750"/>
    <n v="13988100"/>
    <n v="0"/>
    <s v="Prestación de servicios de apoyo a la gestión en ventanilla para atención al público en los procesos catastrales de la Dirección Territorial Meta y sus UOC"/>
    <s v="2220"/>
    <s v="10920"/>
    <s v="17520"/>
    <s v="49320, 60120, 72720, 90520, 108920, 134720, 169420"/>
    <s v="179594520, 210618920, 243500420, 274653320, 312268820, 353183920, 391960320"/>
    <s v="-0"/>
    <x v="1"/>
    <x v="1"/>
  </r>
  <r>
    <s v="2320"/>
    <s v="2020-03-04 00:00:00"/>
    <s v="2020-03-04 11:36:00"/>
    <s v="Gasto"/>
    <s v="Con Compromiso"/>
    <s v="0500"/>
    <x v="12"/>
    <x v="22"/>
    <s v="ADQUISICIÓN DE BIENES Y SERVICIOS - SERVICIO DE INFORMACIÓN CATASTRAL - ACTUALIZACIÓN  Y GESTIÓN CATASTRAL  NACIONAL"/>
    <s v="Nación"/>
    <x v="0"/>
    <s v="CSF"/>
    <n v="16296816"/>
    <n v="4074204"/>
    <n v="20371020"/>
    <n v="0"/>
    <s v="Prestación de servicios de apoyo a la gestión desarrollada en procesos catastrales de la territorial Meta y sus UOC"/>
    <s v="2320"/>
    <s v="5320, 7620"/>
    <s v="7720, 10920"/>
    <s v="21620, 28020, 29120, 37220, 38220, 47820, 48620, 57020, 57120, 60020, 72420, 91120"/>
    <s v="75110120, 105430020, 106369120, 135617720, 135629920, 169739120, 169807020, 208507120, 208510220, 210615520, 243484120, 274672120"/>
    <s v="-0"/>
    <x v="1"/>
    <x v="1"/>
  </r>
  <r>
    <s v="2420"/>
    <s v="2020-03-04 00:00:00"/>
    <s v="2020-03-04 11:36:00"/>
    <s v="Gasto"/>
    <s v="Con Compromiso"/>
    <s v="0500"/>
    <x v="12"/>
    <x v="22"/>
    <s v="ADQUISICIÓN DE BIENES Y SERVICIOS - SERVICIO DE INFORMACIÓN CATASTRAL - ACTUALIZACIÓN  Y GESTIÓN CATASTRAL  NACIONAL"/>
    <s v="Nación"/>
    <x v="0"/>
    <s v="CSF"/>
    <n v="9910152"/>
    <n v="0"/>
    <n v="9910152"/>
    <n v="0"/>
    <s v="Prestación de servicios personales para realizar actividades de  apoyo  en los procesos catastrales en la Dirección Territorial Meta y sus UOC"/>
    <s v="2420"/>
    <s v="5920, 9120"/>
    <s v="8620, 13720"/>
    <s v="22420, 29320, 38120, 38420, 48820, 49120, 58420, 72920, 132020"/>
    <s v="84486020, 106370720, 135629020, 135631420, 169718820, 171649620, 208656220, 243508920, 348262320"/>
    <s v="-0"/>
    <x v="1"/>
    <x v="1"/>
  </r>
  <r>
    <s v="2520"/>
    <s v="2020-03-04 00:00:00"/>
    <s v="2020-03-04 11:37:00"/>
    <s v="Gasto"/>
    <s v="Con Compromiso"/>
    <s v="0500"/>
    <x v="12"/>
    <x v="22"/>
    <s v="ADQUISICIÓN DE BIENES Y SERVICIOS - SERVICIO DE INFORMACIÓN CATASTRAL - ACTUALIZACIÓN  Y GESTIÓN CATASTRAL  NACIONAL"/>
    <s v="Nación"/>
    <x v="0"/>
    <s v="CSF"/>
    <n v="54615949"/>
    <n v="-1"/>
    <n v="54615948"/>
    <n v="0"/>
    <s v="Prestación de servicios personales para realizar actividades de  apoyo operativo en los procesos catastrales en la Dirección Territorial Meta y sus UOC"/>
    <s v="2520"/>
    <s v="6020, 7320, 7720, 7820"/>
    <s v="7520, 8220, 9720, 10120"/>
    <s v="21420, 22120, 27920, 28320, 28720, 29020, 37720, 37820, 37920, 38020, 47720, 48020, 48120, 48520, 56620, 56720, 57620, 58520, 60220, 72120, 72220, 72820, 73220, 90320, 90420, 90620, 91420, 108720, 109320, 109520, 109620, 125220, 131720, 132220, 132920, 155020, 155120, 160520"/>
    <s v="75108420, 76941020, 105428420, 105447720, 105495320, 105553420, 135624420, 135625820, 135626420, 135627220, 169700220, 169741520, 169789620, 169795320, 208187720, 208514020, 208535320, 208680220, 212864820, 243487820, 243503920, 243511720, 243516520, 274649320, 274652620, 274657720, 274673620, 312261820, 312271320, 312272520, 312272820, 340329120, 348257120, 349270820, 349291120, 383461520, 383477820, 390229020"/>
    <s v="-0"/>
    <x v="1"/>
    <x v="1"/>
  </r>
  <r>
    <s v="2620"/>
    <s v="2020-03-04 00:00:00"/>
    <s v="2020-03-04 11:38:00"/>
    <s v="Gasto"/>
    <s v="Con Compromiso"/>
    <s v="0500"/>
    <x v="12"/>
    <x v="22"/>
    <s v="ADQUISICIÓN DE BIENES Y SERVICIOS - SERVICIO DE INFORMACIÓN CATASTRAL - ACTUALIZACIÓN  Y GESTIÓN CATASTRAL  NACIONAL"/>
    <s v="Nación"/>
    <x v="0"/>
    <s v="CSF"/>
    <n v="107595936"/>
    <n v="0"/>
    <n v="107595936"/>
    <n v="0"/>
    <s v="Prestación de servicios personales para realizar actividades de reconocimiento predial urbano y rural para la atención de trámites en los procesos catastrales de la Dirección Territorial Meta y sus UOC"/>
    <s v="2620"/>
    <s v="6120, 6220, 6320, 6520"/>
    <s v="7420, 7620, 7820, 7920"/>
    <s v="21320, 21520, 21720, 21820, 28420, 28520, 28620, 28820, 37320, 37420, 37520, 37620, 47920, 48220, 48320, 48720, 57320, 57420, 57520, 59920, 73120, 75720, 75820, 75920, 89920, 90020, 90120, 90220, 108620, 109020, 109220, 109420, 131620, 131820, 131920, 132320, 138820, 138920, 160320, 160420, 160620, 160720"/>
    <s v="75107520, 75109420, 75111420, 75112620, 105474820, 105490820, 105493320, 105550120, 135619120, 135620720, 135621620, 135623620, 169753620, 169757220, 169760020, 169792820, 208520220, 208522620, 208534320, 210612020, 243514320, 246271320, 246273520, 246277420, 274617920, 274619620, 274643420, 274647620, 312260020, 312269720, 312270720, 312271920, 348255820, 348258320, 348261120, 349273320, 357718920, 357721920, 390224620, 390224920, 390231320, 390231420"/>
    <s v="-0"/>
    <x v="1"/>
    <x v="1"/>
  </r>
  <r>
    <s v="2720"/>
    <s v="2020-03-04 00:00:00"/>
    <s v="2020-03-04 11:39:00"/>
    <s v="Gasto"/>
    <s v="Con Compromiso"/>
    <s v="0500"/>
    <x v="12"/>
    <x v="22"/>
    <s v="ADQUISICIÓN DE BIENES Y SERVICIOS - SERVICIO DE INFORMACIÓN CATASTRAL - ACTUALIZACIÓN  Y GESTIÓN CATASTRAL  NACIONAL"/>
    <s v="Nación"/>
    <x v="0"/>
    <s v="CSF"/>
    <n v="21354575"/>
    <n v="-2420762"/>
    <n v="18933813"/>
    <n v="0"/>
    <s v="Prestación de servicios profesionales para gestionar desde el componente jurídico las actividades de los procesos catastrales en la Dirección Territorial Meta"/>
    <s v="2720"/>
    <s v="10520"/>
    <s v="13520"/>
    <s v="38320, 48920, 56920, 73020, 91320, 109120, 131520, 169020"/>
    <s v="135630520, 169712620, 208496920, 243506020, 274673220, 312270220, 348179220, 391930420"/>
    <s v="-0"/>
    <x v="1"/>
    <x v="1"/>
  </r>
  <r>
    <s v="2820"/>
    <s v="2020-03-04 00:00:00"/>
    <s v="2020-03-04 11:39:00"/>
    <s v="Gasto"/>
    <s v="Con Compromiso"/>
    <s v="0500"/>
    <x v="12"/>
    <x v="22"/>
    <s v="ADQUISICIÓN DE BIENES Y SERVICIOS - SERVICIO DE INFORMACIÓN CATASTRAL - ACTUALIZACIÓN  Y GESTIÓN CATASTRAL  NACIONAL"/>
    <s v="Nación"/>
    <x v="2"/>
    <s v="CSF"/>
    <n v="0"/>
    <n v="5187346"/>
    <n v="5187346"/>
    <n v="0"/>
    <s v="Prestación de servicios personales como técnico de apoyo para realizar las actividades de apoyo al responsable de conservación del proceso de conservación catastral en la Dirección Territorial Meta y sus UOC"/>
    <s v="2820"/>
    <s v="8920"/>
    <s v="14620"/>
    <s v="47120, 47220, 49020, 56820, 76320, 96320, 133420, 143220, 143820, 169320"/>
    <s v="166849920, 166856620, 169764120, 208530520, 249652520, 290339820, 353180720, 365077220, 369818820, 391956720"/>
    <s v="-0"/>
    <x v="1"/>
    <x v="1"/>
  </r>
  <r>
    <s v="2820"/>
    <s v="2020-03-04 00:00:00"/>
    <s v="2020-03-04 11:39:00"/>
    <s v="Gasto"/>
    <s v="Con Compromiso"/>
    <s v="0500"/>
    <x v="12"/>
    <x v="22"/>
    <s v="ADQUISICIÓN DE BIENES Y SERVICIOS - SERVICIO DE INFORMACIÓN CATASTRAL - ACTUALIZACIÓN  Y GESTIÓN CATASTRAL  NACIONAL"/>
    <s v="Nación"/>
    <x v="0"/>
    <s v="CSF"/>
    <n v="21354575"/>
    <n v="-518736"/>
    <n v="20835839"/>
    <n v="0"/>
    <s v="Prestación de servicios personales como técnico de apoyo para realizar las actividades de apoyo al responsable de conservación del proceso de conservación catastral en la Dirección Territorial Meta y sus UOC"/>
    <s v="2820"/>
    <s v="8920"/>
    <s v="14620"/>
    <s v="47120, 47220, 49020, 56820, 76320, 96320, 133420, 143220, 143820, 169320"/>
    <s v="166849920, 166856620, 169764120, 208530520, 249652520, 290339820, 353180720, 365077220, 369818820, 391956720"/>
    <s v="-0"/>
    <x v="1"/>
    <x v="1"/>
  </r>
  <r>
    <s v="2920"/>
    <s v="2020-03-10 00:00:00"/>
    <s v="2020-03-10 09:29:00"/>
    <s v="Gasto"/>
    <s v="Generado"/>
    <s v="014"/>
    <x v="12"/>
    <x v="18"/>
    <s v="SERVICIOS DE TRANSPORTE DE PASAJEROS"/>
    <s v="Propios"/>
    <x v="1"/>
    <s v="CSF"/>
    <n v="60000"/>
    <n v="-60000"/>
    <n v="0"/>
    <n v="0"/>
    <s v="Gastos de transporte para funcionarios"/>
    <s v="2920"/>
    <s v="-0"/>
    <s v="-0"/>
    <s v="-0"/>
    <s v="-0"/>
    <s v="-0"/>
    <x v="0"/>
    <x v="16"/>
  </r>
  <r>
    <s v="3020"/>
    <s v="2020-03-24 00:00:00"/>
    <s v="2020-03-24 10:11:00"/>
    <s v="Gasto"/>
    <s v="Con Compromiso"/>
    <s v="014"/>
    <x v="12"/>
    <x v="10"/>
    <s v="SUELDO DE VACACIONES"/>
    <s v="Nación"/>
    <x v="0"/>
    <s v="CSF"/>
    <n v="6283055"/>
    <n v="0"/>
    <n v="6283055"/>
    <n v="0"/>
    <s v="Nomina mes de marzo de 2020"/>
    <s v="3020"/>
    <s v="7020, 7120, 7220"/>
    <s v="-0"/>
    <s v="15120, 15220, 15320, 15420, 15520, 15620, 15720, 15820, 15920, 16020, 16120, 16220, 16320, 16420, 16520, 16620, 16720, 16820, 16920, 17020, 17120, 17220, 17320, 17420, 17520, 17620, 17720, 17820, 17920, 18020, 18120, 18220, 18320, 18420, 18520, 18620, 18720, 18820, 18920, 19020, 19120, 19220, 19320"/>
    <s v="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
    <s v="-0"/>
    <x v="0"/>
    <x v="16"/>
  </r>
  <r>
    <s v="3020"/>
    <s v="2020-03-24 00:00:00"/>
    <s v="2020-03-24 10:11:00"/>
    <s v="Gasto"/>
    <s v="Con Compromiso"/>
    <s v="014"/>
    <x v="12"/>
    <x v="6"/>
    <s v="SUBSIDIO DE ALIMENTACIÓN"/>
    <s v="Nación"/>
    <x v="0"/>
    <s v="CSF"/>
    <n v="959288"/>
    <n v="0"/>
    <n v="959288"/>
    <n v="0"/>
    <s v="Nomina mes de marzo de 2020"/>
    <s v="3020"/>
    <s v="7020, 7120, 7220"/>
    <s v="-0"/>
    <s v="15120, 15220, 15320, 15420, 15520, 15620, 15720, 15820, 15920, 16020, 16120, 16220, 16320, 16420, 16520, 16620, 16720, 16820, 16920, 17020, 17120, 17220, 17320, 17420, 17520, 17620, 17720, 17820, 17920, 18020, 18120, 18220, 18320, 18420, 18520, 18620, 18720, 18820, 18920, 19020, 19120, 19220, 19320"/>
    <s v="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
    <s v="-0"/>
    <x v="0"/>
    <x v="16"/>
  </r>
  <r>
    <s v="3020"/>
    <s v="2020-03-24 00:00:00"/>
    <s v="2020-03-24 10:11:00"/>
    <s v="Gasto"/>
    <s v="Con Compromiso"/>
    <s v="014"/>
    <x v="12"/>
    <x v="4"/>
    <s v="PRIMA DE VACACIONES"/>
    <s v="Nación"/>
    <x v="0"/>
    <s v="CSF"/>
    <n v="6420246"/>
    <n v="0"/>
    <n v="6420246"/>
    <n v="0"/>
    <s v="Nomina mes de marzo de 2020"/>
    <s v="3020"/>
    <s v="7020, 7120, 7220"/>
    <s v="-0"/>
    <s v="15120, 15220, 15320, 15420, 15520, 15620, 15720, 15820, 15920, 16020, 16120, 16220, 16320, 16420, 16520, 16620, 16720, 16820, 16920, 17020, 17120, 17220, 17320, 17420, 17520, 17620, 17720, 17820, 17920, 18020, 18120, 18220, 18320, 18420, 18520, 18620, 18720, 18820, 18920, 19020, 19120, 19220, 19320"/>
    <s v="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
    <s v="-0"/>
    <x v="0"/>
    <x v="16"/>
  </r>
  <r>
    <s v="3020"/>
    <s v="2020-03-24 00:00:00"/>
    <s v="2020-03-24 10:11:00"/>
    <s v="Gasto"/>
    <s v="Con Compromiso"/>
    <s v="014"/>
    <x v="12"/>
    <x v="3"/>
    <s v="AUXILIO DE TRANSPORTE"/>
    <s v="Nación"/>
    <x v="0"/>
    <s v="CSF"/>
    <n v="1234248"/>
    <n v="0"/>
    <n v="1234248"/>
    <n v="0"/>
    <s v="Nomina mes de marzo de 2020"/>
    <s v="3020"/>
    <s v="7020, 7120, 7220"/>
    <s v="-0"/>
    <s v="15120, 15220, 15320, 15420, 15520, 15620, 15720, 15820, 15920, 16020, 16120, 16220, 16320, 16420, 16520, 16620, 16720, 16820, 16920, 17020, 17120, 17220, 17320, 17420, 17520, 17620, 17720, 17820, 17920, 18020, 18120, 18220, 18320, 18420, 18520, 18620, 18720, 18820, 18920, 19020, 19120, 19220, 19320"/>
    <s v="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
    <s v="-0"/>
    <x v="0"/>
    <x v="16"/>
  </r>
  <r>
    <s v="3020"/>
    <s v="2020-03-24 00:00:00"/>
    <s v="2020-03-24 10:11:00"/>
    <s v="Gasto"/>
    <s v="Con Compromiso"/>
    <s v="014"/>
    <x v="12"/>
    <x v="7"/>
    <s v="BONIFICACIÓN ESPECIAL DE RECREACIÓN"/>
    <s v="Nación"/>
    <x v="0"/>
    <s v="CSF"/>
    <n v="506764"/>
    <n v="0"/>
    <n v="506764"/>
    <n v="0"/>
    <s v="Nomina mes de marzo de 2020"/>
    <s v="3020"/>
    <s v="7020, 7120, 7220"/>
    <s v="-0"/>
    <s v="15120, 15220, 15320, 15420, 15520, 15620, 15720, 15820, 15920, 16020, 16120, 16220, 16320, 16420, 16520, 16620, 16720, 16820, 16920, 17020, 17120, 17220, 17320, 17420, 17520, 17620, 17720, 17820, 17920, 18020, 18120, 18220, 18320, 18420, 18520, 18620, 18720, 18820, 18920, 19020, 19120, 19220, 19320"/>
    <s v="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
    <s v="-0"/>
    <x v="0"/>
    <x v="16"/>
  </r>
  <r>
    <s v="3020"/>
    <s v="2020-03-24 00:00:00"/>
    <s v="2020-03-24 10:11:00"/>
    <s v="Gasto"/>
    <s v="Con Compromiso"/>
    <s v="014"/>
    <x v="12"/>
    <x v="8"/>
    <s v="SUELDO BÁSICO"/>
    <s v="Nación"/>
    <x v="0"/>
    <s v="CSF"/>
    <n v="57903726"/>
    <n v="0"/>
    <n v="57903726"/>
    <n v="0"/>
    <s v="Nomina mes de marzo de 2020"/>
    <s v="3020"/>
    <s v="7020, 7120, 7220"/>
    <s v="-0"/>
    <s v="15120, 15220, 15320, 15420, 15520, 15620, 15720, 15820, 15920, 16020, 16120, 16220, 16320, 16420, 16520, 16620, 16720, 16820, 16920, 17020, 17120, 17220, 17320, 17420, 17520, 17620, 17720, 17820, 17920, 18020, 18120, 18220, 18320, 18420, 18520, 18620, 18720, 18820, 18920, 19020, 19120, 19220, 19320"/>
    <s v="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
    <s v="-0"/>
    <x v="0"/>
    <x v="16"/>
  </r>
  <r>
    <s v="3020"/>
    <s v="2020-03-24 00:00:00"/>
    <s v="2020-03-24 10:11:00"/>
    <s v="Gasto"/>
    <s v="Con Compromiso"/>
    <s v="014"/>
    <x v="12"/>
    <x v="9"/>
    <s v="BONIFICACIÓN POR SERVICIOS PRESTADOS"/>
    <s v="Nación"/>
    <x v="0"/>
    <s v="CSF"/>
    <n v="1762288"/>
    <n v="0"/>
    <n v="1762288"/>
    <n v="0"/>
    <s v="Nomina mes de marzo de 2020"/>
    <s v="3020"/>
    <s v="7020, 7120, 7220"/>
    <s v="-0"/>
    <s v="15120, 15220, 15320, 15420, 15520, 15620, 15720, 15820, 15920, 16020, 16120, 16220, 16320, 16420, 16520, 16620, 16720, 16820, 16920, 17020, 17120, 17220, 17320, 17420, 17520, 17620, 17720, 17820, 17920, 18020, 18120, 18220, 18320, 18420, 18520, 18620, 18720, 18820, 18920, 19020, 19120, 19220, 19320"/>
    <s v="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
    <s v="-0"/>
    <x v="0"/>
    <x v="16"/>
  </r>
  <r>
    <s v="3020"/>
    <s v="2020-03-24 00:00:00"/>
    <s v="2020-03-24 10:11:00"/>
    <s v="Gasto"/>
    <s v="Con Compromiso"/>
    <s v="014"/>
    <x v="12"/>
    <x v="5"/>
    <s v="PRIMA TÉCNICA NO SALARIAL"/>
    <s v="Nación"/>
    <x v="0"/>
    <s v="CSF"/>
    <n v="2584371"/>
    <n v="0"/>
    <n v="2584371"/>
    <n v="0"/>
    <s v="Nomina mes de marzo de 2020"/>
    <s v="3020"/>
    <s v="7020, 7120, 7220"/>
    <s v="-0"/>
    <s v="15120, 15220, 15320, 15420, 15520, 15620, 15720, 15820, 15920, 16020, 16120, 16220, 16320, 16420, 16520, 16620, 16720, 16820, 16920, 17020, 17120, 17220, 17320, 17420, 17520, 17620, 17720, 17820, 17920, 18020, 18120, 18220, 18320, 18420, 18520, 18620, 18720, 18820, 18920, 19020, 19120, 19220, 19320"/>
    <s v="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
    <s v="-0"/>
    <x v="0"/>
    <x v="16"/>
  </r>
  <r>
    <s v="3120"/>
    <s v="2020-03-24 00:00:00"/>
    <s v="2020-03-24 10:13:00"/>
    <s v="Gasto"/>
    <s v="Con Compromiso"/>
    <s v="014"/>
    <x v="12"/>
    <x v="13"/>
    <s v="SALUD"/>
    <s v="Nación"/>
    <x v="0"/>
    <s v="CSF"/>
    <n v="4840500"/>
    <n v="0"/>
    <n v="4840500"/>
    <n v="0"/>
    <s v="Aportes parafiscales mes de marzo 2020"/>
    <s v="3120"/>
    <s v="7420"/>
    <s v="-0"/>
    <s v="19420, 19520, 19620, 19720, 19820, 19920, 20020, 20120, 20220, 20320, 20420, 20520, 20620, 20720, 20820, 20920"/>
    <s v="70903920, 70904020, 70904120, 70904220, 70904320, 70904420, 70904520, 70904620, 70904720, 70904820, 70904920, 70905020, 70905120, 70905220, 70905320, 70905420"/>
    <s v="-0"/>
    <x v="0"/>
    <x v="16"/>
  </r>
  <r>
    <s v="3120"/>
    <s v="2020-03-24 00:00:00"/>
    <s v="2020-03-24 10:13:00"/>
    <s v="Gasto"/>
    <s v="Con Compromiso"/>
    <s v="014"/>
    <x v="12"/>
    <x v="15"/>
    <s v="APORTES GENERALES AL SISTEMA DE RIESGOS LABORALES"/>
    <s v="Nación"/>
    <x v="0"/>
    <s v="CSF"/>
    <n v="697600"/>
    <n v="0"/>
    <n v="697600"/>
    <n v="0"/>
    <s v="Aportes parafiscales mes de marzo 2020"/>
    <s v="3120"/>
    <s v="7420"/>
    <s v="-0"/>
    <s v="19420, 19520, 19620, 19720, 19820, 19920, 20020, 20120, 20220, 20320, 20420, 20520, 20620, 20720, 20820, 20920"/>
    <s v="70903920, 70904020, 70904120, 70904220, 70904320, 70904420, 70904520, 70904620, 70904720, 70904820, 70904920, 70905020, 70905120, 70905220, 70905320, 70905420"/>
    <s v="-0"/>
    <x v="0"/>
    <x v="16"/>
  </r>
  <r>
    <s v="3120"/>
    <s v="2020-03-24 00:00:00"/>
    <s v="2020-03-24 10:13:00"/>
    <s v="Gasto"/>
    <s v="Con Compromiso"/>
    <s v="014"/>
    <x v="12"/>
    <x v="14"/>
    <s v="APORTES AL ICBF"/>
    <s v="Nación"/>
    <x v="0"/>
    <s v="CSF"/>
    <n v="1918700"/>
    <n v="0"/>
    <n v="1918700"/>
    <n v="0"/>
    <s v="Aportes parafiscales mes de marzo 2020"/>
    <s v="3120"/>
    <s v="7420"/>
    <s v="-0"/>
    <s v="19420, 19520, 19620, 19720, 19820, 19920, 20020, 20120, 20220, 20320, 20420, 20520, 20620, 20720, 20820, 20920"/>
    <s v="70903920, 70904020, 70904120, 70904220, 70904320, 70904420, 70904520, 70904620, 70904720, 70904820, 70904920, 70905020, 70905120, 70905220, 70905320, 70905420"/>
    <s v="-0"/>
    <x v="0"/>
    <x v="16"/>
  </r>
  <r>
    <s v="3120"/>
    <s v="2020-03-24 00:00:00"/>
    <s v="2020-03-24 10:13:00"/>
    <s v="Gasto"/>
    <s v="Con Compromiso"/>
    <s v="014"/>
    <x v="12"/>
    <x v="16"/>
    <s v="CAJAS DE COMPENSACIÓN FAMILIAR"/>
    <s v="Nación"/>
    <x v="0"/>
    <s v="CSF"/>
    <n v="2557600"/>
    <n v="0"/>
    <n v="2557600"/>
    <n v="0"/>
    <s v="Aportes parafiscales mes de marzo 2020"/>
    <s v="3120"/>
    <s v="7420"/>
    <s v="-0"/>
    <s v="19420, 19520, 19620, 19720, 19820, 19920, 20020, 20120, 20220, 20320, 20420, 20520, 20620, 20720, 20820, 20920"/>
    <s v="70903920, 70904020, 70904120, 70904220, 70904320, 70904420, 70904520, 70904620, 70904720, 70904820, 70904920, 70905020, 70905120, 70905220, 70905320, 70905420"/>
    <s v="-0"/>
    <x v="0"/>
    <x v="16"/>
  </r>
  <r>
    <s v="3120"/>
    <s v="2020-03-24 00:00:00"/>
    <s v="2020-03-24 10:13:00"/>
    <s v="Gasto"/>
    <s v="Con Compromiso"/>
    <s v="014"/>
    <x v="12"/>
    <x v="12"/>
    <s v="APORTES AL SENA"/>
    <s v="Nación"/>
    <x v="0"/>
    <s v="CSF"/>
    <n v="1279300"/>
    <n v="0"/>
    <n v="1279300"/>
    <n v="0"/>
    <s v="Aportes parafiscales mes de marzo 2020"/>
    <s v="3120"/>
    <s v="7420"/>
    <s v="-0"/>
    <s v="19420, 19520, 19620, 19720, 19820, 19920, 20020, 20120, 20220, 20320, 20420, 20520, 20620, 20720, 20820, 20920"/>
    <s v="70903920, 70904020, 70904120, 70904220, 70904320, 70904420, 70904520, 70904620, 70904720, 70904820, 70904920, 70905020, 70905120, 70905220, 70905320, 70905420"/>
    <s v="-0"/>
    <x v="0"/>
    <x v="16"/>
  </r>
  <r>
    <s v="3120"/>
    <s v="2020-03-24 00:00:00"/>
    <s v="2020-03-24 10:13:00"/>
    <s v="Gasto"/>
    <s v="Con Compromiso"/>
    <s v="014"/>
    <x v="12"/>
    <x v="11"/>
    <s v="PENSIONES"/>
    <s v="Nación"/>
    <x v="0"/>
    <s v="CSF"/>
    <n v="6833000"/>
    <n v="0"/>
    <n v="6833000"/>
    <n v="0"/>
    <s v="Aportes parafiscales mes de marzo 2020"/>
    <s v="3120"/>
    <s v="7420"/>
    <s v="-0"/>
    <s v="19420, 19520, 19620, 19720, 19820, 19920, 20020, 20120, 20220, 20320, 20420, 20520, 20620, 20720, 20820, 20920"/>
    <s v="70903920, 70904020, 70904120, 70904220, 70904320, 70904420, 70904520, 70904620, 70904720, 70904820, 70904920, 70905020, 70905120, 70905220, 70905320, 70905420"/>
    <s v="-0"/>
    <x v="0"/>
    <x v="16"/>
  </r>
  <r>
    <s v="3220"/>
    <s v="2020-04-13 00:00:00"/>
    <s v="2020-04-13 14:17:00"/>
    <s v="Gasto"/>
    <s v="Con Compromiso"/>
    <s v="0200"/>
    <x v="12"/>
    <x v="25"/>
    <s v="ADQUISICIÓN DE BIENES Y SERVICIOS - SERVICIO DE IMPLEMENTACIÓN SISTEMAS DE GESTIÓN - FORTALECIMIENTO DE LA GESTIÓN INSTITUCIONAL DEL IGAC A NIVEL   NACIONAL"/>
    <s v="Propios"/>
    <x v="1"/>
    <s v="CSF"/>
    <n v="24269760"/>
    <n v="-3033720"/>
    <n v="21236040"/>
    <n v="0"/>
    <s v="Prestación de servicios profesionales para realizar los procesos de planeación y seguimiento al plan de acción de la Dirección Territorial Meta"/>
    <s v="3220"/>
    <s v="10820"/>
    <s v="17720"/>
    <s v="50020, 61020, 61220, 76420, 91020, 114920, 134520, 165320"/>
    <s v="179644120, 216316920, 249649420, 274669220, 332157320, 353183320, 390826320"/>
    <s v="-0"/>
    <x v="1"/>
    <x v="3"/>
  </r>
  <r>
    <s v="3320"/>
    <s v="2020-04-14 00:00:00"/>
    <s v="2020-04-14 15:30:00"/>
    <s v="Gasto"/>
    <s v="Con Compromiso"/>
    <s v="0510"/>
    <x v="12"/>
    <x v="23"/>
    <s v="ADQUISICIÓN DE BIENES Y SERVICIOS - SERVICIO DE AVALÚOS - ACTUALIZACIÓN  Y GESTIÓN CATASTRAL  NACIONAL"/>
    <s v="Propios"/>
    <x v="1"/>
    <s v="CSF"/>
    <n v="31807890"/>
    <n v="2709561"/>
    <n v="34517451"/>
    <n v="0"/>
    <s v="Prestación de servicios profesionales para realizar el control de calidad a los informes de avalúos comerciales, así como realizar avalúos a bienes inmuebles urbanos y rurales, solicitados por la Dirección Territorial Meta"/>
    <s v="3320"/>
    <s v="9020"/>
    <s v="13920"/>
    <s v="38620, 49220, 61120, 76520, 90820, 115020, 134620, 165220"/>
    <s v="137710820, 171601920, 216314220, 249651020, 274660020, 332157620, 353183720, 390825520"/>
    <s v="-0"/>
    <x v="1"/>
    <x v="2"/>
  </r>
  <r>
    <s v="3420"/>
    <s v="2020-04-14 00:00:00"/>
    <s v="2020-04-14 15:37:00"/>
    <s v="Gasto"/>
    <s v="Con Compromiso"/>
    <s v="0200"/>
    <x v="12"/>
    <x v="32"/>
    <s v="ADQUISICIÓN DE BIENES Y SERVICIOS - SEDES ADECUADAS - FORTALECIMIENTO DE LA INFRAESTRUCTURA FÍSICA DEL IGAC A NIVEL  NACIONAL"/>
    <s v="Nación"/>
    <x v="0"/>
    <s v="CSF"/>
    <n v="25081900"/>
    <n v="10740950"/>
    <n v="35822850"/>
    <n v="0"/>
    <s v="Arrendamientos del edificio del centro de información y archivo"/>
    <s v="3420"/>
    <s v="9220, 9320"/>
    <s v="15020, 15120"/>
    <s v="47320, 47420, 50420, 56320, 62420, 62520"/>
    <s v="166865020, 166867820, 184481020, 201704320, 221970620, 221980320"/>
    <s v="-0"/>
    <x v="1"/>
    <x v="3"/>
  </r>
  <r>
    <s v="3520"/>
    <s v="2020-04-23 00:00:00"/>
    <s v="2020-04-23 16:34:00"/>
    <s v="Gasto"/>
    <s v="Con Compromiso"/>
    <s v="014"/>
    <x v="12"/>
    <x v="8"/>
    <s v="SUELDO BÁSICO"/>
    <s v="Nación"/>
    <x v="0"/>
    <s v="CSF"/>
    <n v="50260218"/>
    <n v="0"/>
    <n v="50260218"/>
    <n v="0"/>
    <s v="Nomina mes de abril 2020"/>
    <s v="3520"/>
    <s v="8520, 8620, 8720"/>
    <s v="-0"/>
    <s v="23120, 23220, 23320, 23420, 23520, 23620, 23720, 23820, 23920, 24020, 24120, 24220, 24320, 24420, 24520, 24620, 24720, 24820, 24920, 25020, 25120, 25220, 25320, 25420, 25520, 25620, 25720, 25820, 25920, 26020, 26120, 26220"/>
    <s v="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
    <s v="-0"/>
    <x v="0"/>
    <x v="16"/>
  </r>
  <r>
    <s v="3520"/>
    <s v="2020-04-23 00:00:00"/>
    <s v="2020-04-23 16:34:00"/>
    <s v="Gasto"/>
    <s v="Con Compromiso"/>
    <s v="014"/>
    <x v="12"/>
    <x v="3"/>
    <s v="AUXILIO DE TRANSPORTE"/>
    <s v="Nación"/>
    <x v="0"/>
    <s v="CSF"/>
    <n v="1172536"/>
    <n v="0"/>
    <n v="1172536"/>
    <n v="0"/>
    <s v="Nomina mes de abril 2020"/>
    <s v="3520"/>
    <s v="8520, 8620, 8720"/>
    <s v="-0"/>
    <s v="23120, 23220, 23320, 23420, 23520, 23620, 23720, 23820, 23920, 24020, 24120, 24220, 24320, 24420, 24520, 24620, 24720, 24820, 24920, 25020, 25120, 25220, 25320, 25420, 25520, 25620, 25720, 25820, 25920, 26020, 26120, 26220"/>
    <s v="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
    <s v="-0"/>
    <x v="0"/>
    <x v="16"/>
  </r>
  <r>
    <s v="3520"/>
    <s v="2020-04-23 00:00:00"/>
    <s v="2020-04-23 16:34:00"/>
    <s v="Gasto"/>
    <s v="Con Compromiso"/>
    <s v="014"/>
    <x v="12"/>
    <x v="10"/>
    <s v="SUELDO DE VACACIONES"/>
    <s v="Nación"/>
    <x v="0"/>
    <s v="CSF"/>
    <n v="2785589"/>
    <n v="0"/>
    <n v="2785589"/>
    <n v="0"/>
    <s v="Nomina mes de abril 2020"/>
    <s v="3520"/>
    <s v="8520, 8620, 8720"/>
    <s v="-0"/>
    <s v="23120, 23220, 23320, 23420, 23520, 23620, 23720, 23820, 23920, 24020, 24120, 24220, 24320, 24420, 24520, 24620, 24720, 24820, 24920, 25020, 25120, 25220, 25320, 25420, 25520, 25620, 25720, 25820, 25920, 26020, 26120, 26220"/>
    <s v="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
    <s v="-0"/>
    <x v="0"/>
    <x v="16"/>
  </r>
  <r>
    <s v="3520"/>
    <s v="2020-04-23 00:00:00"/>
    <s v="2020-04-23 16:34:00"/>
    <s v="Gasto"/>
    <s v="Con Compromiso"/>
    <s v="014"/>
    <x v="12"/>
    <x v="4"/>
    <s v="PRIMA DE VACACIONES"/>
    <s v="Nación"/>
    <x v="0"/>
    <s v="CSF"/>
    <n v="2053688"/>
    <n v="0"/>
    <n v="2053688"/>
    <n v="0"/>
    <s v="Nomina mes de abril 2020"/>
    <s v="3520"/>
    <s v="8520, 8620, 8720"/>
    <s v="-0"/>
    <s v="23120, 23220, 23320, 23420, 23520, 23620, 23720, 23820, 23920, 24020, 24120, 24220, 24320, 24420, 24520, 24620, 24720, 24820, 24920, 25020, 25120, 25220, 25320, 25420, 25520, 25620, 25720, 25820, 25920, 26020, 26120, 26220"/>
    <s v="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
    <s v="-0"/>
    <x v="0"/>
    <x v="16"/>
  </r>
  <r>
    <s v="3520"/>
    <s v="2020-04-23 00:00:00"/>
    <s v="2020-04-23 16:34:00"/>
    <s v="Gasto"/>
    <s v="Con Compromiso"/>
    <s v="014"/>
    <x v="12"/>
    <x v="9"/>
    <s v="BONIFICACIÓN POR SERVICIOS PRESTADOS"/>
    <s v="Nación"/>
    <x v="0"/>
    <s v="CSF"/>
    <n v="1550596"/>
    <n v="0"/>
    <n v="1550596"/>
    <n v="0"/>
    <s v="Nomina mes de abril 2020"/>
    <s v="3520"/>
    <s v="8520, 8620, 8720"/>
    <s v="-0"/>
    <s v="23120, 23220, 23320, 23420, 23520, 23620, 23720, 23820, 23920, 24020, 24120, 24220, 24320, 24420, 24520, 24620, 24720, 24820, 24920, 25020, 25120, 25220, 25320, 25420, 25520, 25620, 25720, 25820, 25920, 26020, 26120, 26220"/>
    <s v="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
    <s v="-0"/>
    <x v="0"/>
    <x v="16"/>
  </r>
  <r>
    <s v="3520"/>
    <s v="2020-04-23 00:00:00"/>
    <s v="2020-04-23 16:34:00"/>
    <s v="Gasto"/>
    <s v="Con Compromiso"/>
    <s v="014"/>
    <x v="12"/>
    <x v="7"/>
    <s v="BONIFICACIÓN ESPECIAL DE RECREACIÓN"/>
    <s v="Nación"/>
    <x v="0"/>
    <s v="CSF"/>
    <n v="234215"/>
    <n v="0"/>
    <n v="234215"/>
    <n v="0"/>
    <s v="Nomina mes de abril 2020"/>
    <s v="3520"/>
    <s v="8520, 8620, 8720"/>
    <s v="-0"/>
    <s v="23120, 23220, 23320, 23420, 23520, 23620, 23720, 23820, 23920, 24020, 24120, 24220, 24320, 24420, 24520, 24620, 24720, 24820, 24920, 25020, 25120, 25220, 25320, 25420, 25520, 25620, 25720, 25820, 25920, 26020, 26120, 26220"/>
    <s v="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
    <s v="-0"/>
    <x v="0"/>
    <x v="16"/>
  </r>
  <r>
    <s v="3520"/>
    <s v="2020-04-23 00:00:00"/>
    <s v="2020-04-23 16:34:00"/>
    <s v="Gasto"/>
    <s v="Con Compromiso"/>
    <s v="014"/>
    <x v="12"/>
    <x v="5"/>
    <s v="PRIMA TÉCNICA NO SALARIAL"/>
    <s v="Nación"/>
    <x v="0"/>
    <s v="CSF"/>
    <n v="2354967"/>
    <n v="0"/>
    <n v="2354967"/>
    <n v="0"/>
    <s v="Nomina mes de abril 2020"/>
    <s v="3520"/>
    <s v="8520, 8620, 8720"/>
    <s v="-0"/>
    <s v="23120, 23220, 23320, 23420, 23520, 23620, 23720, 23820, 23920, 24020, 24120, 24220, 24320, 24420, 24520, 24620, 24720, 24820, 24920, 25020, 25120, 25220, 25320, 25420, 25520, 25620, 25720, 25820, 25920, 26020, 26120, 26220"/>
    <s v="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
    <s v="-0"/>
    <x v="0"/>
    <x v="16"/>
  </r>
  <r>
    <s v="3520"/>
    <s v="2020-04-23 00:00:00"/>
    <s v="2020-04-23 16:34:00"/>
    <s v="Gasto"/>
    <s v="Con Compromiso"/>
    <s v="014"/>
    <x v="12"/>
    <x v="6"/>
    <s v="SUBSIDIO DE ALIMENTACIÓN"/>
    <s v="Nación"/>
    <x v="0"/>
    <s v="CSF"/>
    <n v="885713"/>
    <n v="0"/>
    <n v="885713"/>
    <n v="0"/>
    <s v="Nomina mes de abril 2020"/>
    <s v="3520"/>
    <s v="8520, 8620, 8720"/>
    <s v="-0"/>
    <s v="23120, 23220, 23320, 23420, 23520, 23620, 23720, 23820, 23920, 24020, 24120, 24220, 24320, 24420, 24520, 24620, 24720, 24820, 24920, 25020, 25120, 25220, 25320, 25420, 25520, 25620, 25720, 25820, 25920, 26020, 26120, 26220"/>
    <s v="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
    <s v="-0"/>
    <x v="0"/>
    <x v="16"/>
  </r>
  <r>
    <s v="3620"/>
    <s v="2020-04-28 00:00:00"/>
    <s v="2020-04-28 15:01:00"/>
    <s v="Gasto"/>
    <s v="Con Compromiso"/>
    <s v="014"/>
    <x v="12"/>
    <x v="13"/>
    <s v="SALUD"/>
    <s v="Nación"/>
    <x v="0"/>
    <s v="CSF"/>
    <n v="4836900"/>
    <n v="0"/>
    <n v="4836900"/>
    <n v="0"/>
    <s v="Aportes parafiscales mes de abril 2020"/>
    <s v="3620"/>
    <s v="8820"/>
    <s v="-0"/>
    <s v="26320, 26420, 26520, 26620, 26720, 26820, 26920, 27020, 27120, 27220, 27320, 27420, 27520, 27620, 27720, 27820"/>
    <s v="104801520, 104801620, 104801720, 104801820, 104801920, 104802020, 104802120, 104802320, 104802420, 104802520, 104802620, 104802720, 104802820, 104802920, 104803020, 104803120"/>
    <s v="-0"/>
    <x v="0"/>
    <x v="16"/>
  </r>
  <r>
    <s v="3620"/>
    <s v="2020-04-28 00:00:00"/>
    <s v="2020-04-28 15:01:00"/>
    <s v="Gasto"/>
    <s v="Con Compromiso"/>
    <s v="014"/>
    <x v="12"/>
    <x v="12"/>
    <s v="APORTES AL SENA"/>
    <s v="Nación"/>
    <x v="0"/>
    <s v="CSF"/>
    <n v="1199600"/>
    <n v="0"/>
    <n v="1199600"/>
    <n v="0"/>
    <s v="Aportes parafiscales mes de abril 2020"/>
    <s v="3620"/>
    <s v="8820"/>
    <s v="-0"/>
    <s v="26320, 26420, 26520, 26620, 26720, 26820, 26920, 27020, 27120, 27220, 27320, 27420, 27520, 27620, 27720, 27820"/>
    <s v="104801520, 104801620, 104801720, 104801820, 104801920, 104802020, 104802120, 104802320, 104802420, 104802520, 104802620, 104802720, 104802820, 104802920, 104803020, 104803120"/>
    <s v="-0"/>
    <x v="0"/>
    <x v="16"/>
  </r>
  <r>
    <s v="3620"/>
    <s v="2020-04-28 00:00:00"/>
    <s v="2020-04-28 15:01:00"/>
    <s v="Gasto"/>
    <s v="Con Compromiso"/>
    <s v="014"/>
    <x v="12"/>
    <x v="15"/>
    <s v="APORTES GENERALES AL SISTEMA DE RIESGOS LABORALES"/>
    <s v="Nación"/>
    <x v="0"/>
    <s v="CSF"/>
    <n v="690900"/>
    <n v="0"/>
    <n v="690900"/>
    <n v="0"/>
    <s v="Aportes parafiscales mes de abril 2020"/>
    <s v="3620"/>
    <s v="8820"/>
    <s v="-0"/>
    <s v="26320, 26420, 26520, 26620, 26720, 26820, 26920, 27020, 27120, 27220, 27320, 27420, 27520, 27620, 27720, 27820"/>
    <s v="104801520, 104801620, 104801720, 104801820, 104801920, 104802020, 104802120, 104802320, 104802420, 104802520, 104802620, 104802720, 104802820, 104802920, 104803020, 104803120"/>
    <s v="-0"/>
    <x v="0"/>
    <x v="16"/>
  </r>
  <r>
    <s v="3620"/>
    <s v="2020-04-28 00:00:00"/>
    <s v="2020-04-28 15:01:00"/>
    <s v="Gasto"/>
    <s v="Con Compromiso"/>
    <s v="014"/>
    <x v="12"/>
    <x v="14"/>
    <s v="APORTES AL ICBF"/>
    <s v="Nación"/>
    <x v="0"/>
    <s v="CSF"/>
    <n v="1799000"/>
    <n v="0"/>
    <n v="1799000"/>
    <n v="0"/>
    <s v="Aportes parafiscales mes de abril 2020"/>
    <s v="3620"/>
    <s v="8820"/>
    <s v="-0"/>
    <s v="26320, 26420, 26520, 26620, 26720, 26820, 26920, 27020, 27120, 27220, 27320, 27420, 27520, 27620, 27720, 27820"/>
    <s v="104801520, 104801620, 104801720, 104801820, 104801920, 104802020, 104802120, 104802320, 104802420, 104802520, 104802620, 104802720, 104802820, 104802920, 104803020, 104803120"/>
    <s v="-0"/>
    <x v="0"/>
    <x v="16"/>
  </r>
  <r>
    <s v="3620"/>
    <s v="2020-04-28 00:00:00"/>
    <s v="2020-04-28 15:01:00"/>
    <s v="Gasto"/>
    <s v="Con Compromiso"/>
    <s v="014"/>
    <x v="12"/>
    <x v="11"/>
    <s v="PENSIONES"/>
    <s v="Nación"/>
    <x v="0"/>
    <s v="CSF"/>
    <n v="1280700"/>
    <n v="0"/>
    <n v="1280700"/>
    <n v="0"/>
    <s v="Aportes parafiscales mes de abril 2020"/>
    <s v="3620"/>
    <s v="8820"/>
    <s v="-0"/>
    <s v="26320, 26420, 26520, 26620, 26720, 26820, 26920, 27020, 27120, 27220, 27320, 27420, 27520, 27620, 27720, 27820"/>
    <s v="104801520, 104801620, 104801720, 104801820, 104801920, 104802020, 104802120, 104802320, 104802420, 104802520, 104802620, 104802720, 104802820, 104802920, 104803020, 104803120"/>
    <s v="-0"/>
    <x v="0"/>
    <x v="16"/>
  </r>
  <r>
    <s v="3620"/>
    <s v="2020-04-28 00:00:00"/>
    <s v="2020-04-28 15:01:00"/>
    <s v="Gasto"/>
    <s v="Con Compromiso"/>
    <s v="014"/>
    <x v="12"/>
    <x v="16"/>
    <s v="CAJAS DE COMPENSACIÓN FAMILIAR"/>
    <s v="Nación"/>
    <x v="0"/>
    <s v="CSF"/>
    <n v="2398100"/>
    <n v="0"/>
    <n v="2398100"/>
    <n v="0"/>
    <s v="Aportes parafiscales mes de abril 2020"/>
    <s v="3620"/>
    <s v="8820"/>
    <s v="-0"/>
    <s v="26320, 26420, 26520, 26620, 26720, 26820, 26920, 27020, 27120, 27220, 27320, 27420, 27520, 27620, 27720, 27820"/>
    <s v="104801520, 104801620, 104801720, 104801820, 104801920, 104802020, 104802120, 104802320, 104802420, 104802520, 104802620, 104802720, 104802820, 104802920, 104803020, 104803120"/>
    <s v="-0"/>
    <x v="0"/>
    <x v="16"/>
  </r>
  <r>
    <s v="3720"/>
    <s v="2020-05-20 00:00:00"/>
    <s v="2020-05-20 15:11:00"/>
    <s v="Gasto"/>
    <s v="Con Compromiso"/>
    <s v="014"/>
    <x v="12"/>
    <x v="10"/>
    <s v="SUELDO DE VACACIONES"/>
    <s v="Nación"/>
    <x v="0"/>
    <s v="CSF"/>
    <n v="4721829"/>
    <n v="0"/>
    <n v="4721829"/>
    <n v="0"/>
    <s v="Nomina mes de mayo de 2020"/>
    <s v="3720"/>
    <s v="10220, 10320, 10420"/>
    <s v="-0"/>
    <s v="30520, 30620, 30720, 30820, 30920, 31020, 31120, 31220, 31320, 31420, 31520, 31620, 31720, 31820, 31920, 32020, 32120, 32220, 32320, 32420, 32520, 32620, 32720, 32820, 32920, 33020, 33120, 33220, 33320, 33420, 33520, 33620, 33720"/>
    <s v="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
    <s v="-0"/>
    <x v="0"/>
    <x v="16"/>
  </r>
  <r>
    <s v="3720"/>
    <s v="2020-05-20 00:00:00"/>
    <s v="2020-05-20 15:11:00"/>
    <s v="Gasto"/>
    <s v="Con Compromiso"/>
    <s v="014"/>
    <x v="12"/>
    <x v="3"/>
    <s v="AUXILIO DE TRANSPORTE"/>
    <s v="Nación"/>
    <x v="0"/>
    <s v="CSF"/>
    <n v="1203392"/>
    <n v="0"/>
    <n v="1203392"/>
    <n v="0"/>
    <s v="Nomina mes de mayo de 2020"/>
    <s v="3720"/>
    <s v="10220, 10320, 10420"/>
    <s v="-0"/>
    <s v="30520, 30620, 30720, 30820, 30920, 31020, 31120, 31220, 31320, 31420, 31520, 31620, 31720, 31820, 31920, 32020, 32120, 32220, 32320, 32420, 32520, 32620, 32720, 32820, 32920, 33020, 33120, 33220, 33320, 33420, 33520, 33620, 33720"/>
    <s v="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
    <s v="-0"/>
    <x v="0"/>
    <x v="16"/>
  </r>
  <r>
    <s v="3720"/>
    <s v="2020-05-20 00:00:00"/>
    <s v="2020-05-20 15:11:00"/>
    <s v="Gasto"/>
    <s v="Con Compromiso"/>
    <s v="014"/>
    <x v="12"/>
    <x v="4"/>
    <s v="PRIMA DE VACACIONES"/>
    <s v="Nación"/>
    <x v="0"/>
    <s v="CSF"/>
    <n v="3597188"/>
    <n v="0"/>
    <n v="3597188"/>
    <n v="0"/>
    <s v="Nomina mes de mayo de 2020"/>
    <s v="3720"/>
    <s v="10220, 10320, 10420"/>
    <s v="-0"/>
    <s v="30520, 30620, 30720, 30820, 30920, 31020, 31120, 31220, 31320, 31420, 31520, 31620, 31720, 31820, 31920, 32020, 32120, 32220, 32320, 32420, 32520, 32620, 32720, 32820, 32920, 33020, 33120, 33220, 33320, 33420, 33520, 33620, 33720"/>
    <s v="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
    <s v="-0"/>
    <x v="0"/>
    <x v="16"/>
  </r>
  <r>
    <s v="3720"/>
    <s v="2020-05-20 00:00:00"/>
    <s v="2020-05-20 15:11:00"/>
    <s v="Gasto"/>
    <s v="Con Compromiso"/>
    <s v="014"/>
    <x v="12"/>
    <x v="6"/>
    <s v="SUBSIDIO DE ALIMENTACIÓN"/>
    <s v="Nación"/>
    <x v="0"/>
    <s v="CSF"/>
    <n v="905543"/>
    <n v="0"/>
    <n v="905543"/>
    <n v="0"/>
    <s v="Nomina mes de mayo de 2020"/>
    <s v="3720"/>
    <s v="10220, 10320, 10420"/>
    <s v="-0"/>
    <s v="30520, 30620, 30720, 30820, 30920, 31020, 31120, 31220, 31320, 31420, 31520, 31620, 31720, 31820, 31920, 32020, 32120, 32220, 32320, 32420, 32520, 32620, 32720, 32820, 32920, 33020, 33120, 33220, 33320, 33420, 33520, 33620, 33720"/>
    <s v="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
    <s v="-0"/>
    <x v="0"/>
    <x v="16"/>
  </r>
  <r>
    <s v="3720"/>
    <s v="2020-05-20 00:00:00"/>
    <s v="2020-05-20 15:11:00"/>
    <s v="Gasto"/>
    <s v="Con Compromiso"/>
    <s v="014"/>
    <x v="12"/>
    <x v="9"/>
    <s v="BONIFICACIÓN POR SERVICIOS PRESTADOS"/>
    <s v="Nación"/>
    <x v="0"/>
    <s v="CSF"/>
    <n v="3118121"/>
    <n v="0"/>
    <n v="3118121"/>
    <n v="0"/>
    <s v="Nomina mes de mayo de 2020"/>
    <s v="3720"/>
    <s v="10220, 10320, 10420"/>
    <s v="-0"/>
    <s v="30520, 30620, 30720, 30820, 30920, 31020, 31120, 31220, 31320, 31420, 31520, 31620, 31720, 31820, 31920, 32020, 32120, 32220, 32320, 32420, 32520, 32620, 32720, 32820, 32920, 33020, 33120, 33220, 33320, 33420, 33520, 33620, 33720"/>
    <s v="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
    <s v="-0"/>
    <x v="0"/>
    <x v="16"/>
  </r>
  <r>
    <s v="3720"/>
    <s v="2020-05-20 00:00:00"/>
    <s v="2020-05-20 15:11:00"/>
    <s v="Gasto"/>
    <s v="Con Compromiso"/>
    <s v="014"/>
    <x v="12"/>
    <x v="7"/>
    <s v="BONIFICACIÓN ESPECIAL DE RECREACIÓN"/>
    <s v="Nación"/>
    <x v="0"/>
    <s v="CSF"/>
    <n v="355999"/>
    <n v="0"/>
    <n v="355999"/>
    <n v="0"/>
    <s v="Nomina mes de mayo de 2020"/>
    <s v="3720"/>
    <s v="10220, 10320, 10420"/>
    <s v="-0"/>
    <s v="30520, 30620, 30720, 30820, 30920, 31020, 31120, 31220, 31320, 31420, 31520, 31620, 31720, 31820, 31920, 32020, 32120, 32220, 32320, 32420, 32520, 32620, 32720, 32820, 32920, 33020, 33120, 33220, 33320, 33420, 33520, 33620, 33720"/>
    <s v="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
    <s v="-0"/>
    <x v="0"/>
    <x v="16"/>
  </r>
  <r>
    <s v="3720"/>
    <s v="2020-05-20 00:00:00"/>
    <s v="2020-05-20 15:11:00"/>
    <s v="Gasto"/>
    <s v="Con Compromiso"/>
    <s v="014"/>
    <x v="12"/>
    <x v="8"/>
    <s v="SUELDO BÁSICO"/>
    <s v="Nación"/>
    <x v="0"/>
    <s v="CSF"/>
    <n v="51950320"/>
    <n v="0"/>
    <n v="51950320"/>
    <n v="0"/>
    <s v="Nomina mes de mayo de 2020"/>
    <s v="3720"/>
    <s v="10220, 10320, 10420"/>
    <s v="-0"/>
    <s v="30520, 30620, 30720, 30820, 30920, 31020, 31120, 31220, 31320, 31420, 31520, 31620, 31720, 31820, 31920, 32020, 32120, 32220, 32320, 32420, 32520, 32620, 32720, 32820, 32920, 33020, 33120, 33220, 33320, 33420, 33520, 33620, 33720"/>
    <s v="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
    <s v="-0"/>
    <x v="0"/>
    <x v="16"/>
  </r>
  <r>
    <s v="3720"/>
    <s v="2020-05-20 00:00:00"/>
    <s v="2020-05-20 15:11:00"/>
    <s v="Gasto"/>
    <s v="Con Compromiso"/>
    <s v="014"/>
    <x v="12"/>
    <x v="5"/>
    <s v="PRIMA TÉCNICA NO SALARIAL"/>
    <s v="Nación"/>
    <x v="0"/>
    <s v="CSF"/>
    <n v="2354967"/>
    <n v="0"/>
    <n v="2354967"/>
    <n v="0"/>
    <s v="Nomina mes de mayo de 2020"/>
    <s v="3720"/>
    <s v="10220, 10320, 10420"/>
    <s v="-0"/>
    <s v="30520, 30620, 30720, 30820, 30920, 31020, 31120, 31220, 31320, 31420, 31520, 31620, 31720, 31820, 31920, 32020, 32120, 32220, 32320, 32420, 32520, 32620, 32720, 32820, 32920, 33020, 33120, 33220, 33320, 33420, 33520, 33620, 33720"/>
    <s v="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
    <s v="-0"/>
    <x v="0"/>
    <x v="16"/>
  </r>
  <r>
    <s v="3820"/>
    <s v="2020-05-20 00:00:00"/>
    <s v="2020-05-20 15:13:00"/>
    <s v="Gasto"/>
    <s v="Con Compromiso"/>
    <s v="014"/>
    <x v="12"/>
    <x v="15"/>
    <s v="APORTES GENERALES AL SISTEMA DE RIESGOS LABORALES"/>
    <s v="Nación"/>
    <x v="0"/>
    <s v="CSF"/>
    <n v="710900"/>
    <n v="0"/>
    <n v="710900"/>
    <n v="0"/>
    <s v="Aportes parafiscales mes de mayo 2020"/>
    <s v="3820"/>
    <s v="10720"/>
    <s v="-0"/>
    <s v="35420, 35520, 35620, 35720, 35820, 35920, 36020, 36120, 36220, 36320, 36420, 36520, 36620, 36720, 36820, 36920"/>
    <s v="128650820, 128650920, 128651020, 128651120, 128651220, 128651320, 128651420, 128651520, 128651620, 128651720, 128651820, 128651920, 128652020, 128652120, 128652220, 128652320"/>
    <s v="-0"/>
    <x v="0"/>
    <x v="16"/>
  </r>
  <r>
    <s v="3820"/>
    <s v="2020-05-20 00:00:00"/>
    <s v="2020-05-20 15:13:00"/>
    <s v="Gasto"/>
    <s v="Con Compromiso"/>
    <s v="014"/>
    <x v="12"/>
    <x v="11"/>
    <s v="PENSIONES"/>
    <s v="Nación"/>
    <x v="0"/>
    <s v="CSF"/>
    <n v="7084200"/>
    <n v="0"/>
    <n v="7084200"/>
    <n v="0"/>
    <s v="Aportes parafiscales mes de mayo 2020"/>
    <s v="3820"/>
    <s v="10720"/>
    <s v="-0"/>
    <s v="35420, 35520, 35620, 35720, 35820, 35920, 36020, 36120, 36220, 36320, 36420, 36520, 36620, 36720, 36820, 36920"/>
    <s v="128650820, 128650920, 128651020, 128651120, 128651220, 128651320, 128651420, 128651520, 128651620, 128651720, 128651820, 128651920, 128652020, 128652120, 128652220, 128652320"/>
    <s v="-0"/>
    <x v="0"/>
    <x v="16"/>
  </r>
  <r>
    <s v="3820"/>
    <s v="2020-05-20 00:00:00"/>
    <s v="2020-05-20 15:13:00"/>
    <s v="Gasto"/>
    <s v="Con Compromiso"/>
    <s v="014"/>
    <x v="12"/>
    <x v="16"/>
    <s v="CAJAS DE COMPENSACIÓN FAMILIAR"/>
    <s v="Nación"/>
    <x v="0"/>
    <s v="CSF"/>
    <n v="2654600"/>
    <n v="0"/>
    <n v="2654600"/>
    <n v="0"/>
    <s v="Aportes parafiscales mes de mayo 2020"/>
    <s v="3820"/>
    <s v="10720"/>
    <s v="-0"/>
    <s v="35420, 35520, 35620, 35720, 35820, 35920, 36020, 36120, 36220, 36320, 36420, 36520, 36620, 36720, 36820, 36920"/>
    <s v="128650820, 128650920, 128651020, 128651120, 128651220, 128651320, 128651420, 128651520, 128651620, 128651720, 128651820, 128651920, 128652020, 128652120, 128652220, 128652320"/>
    <s v="-0"/>
    <x v="0"/>
    <x v="16"/>
  </r>
  <r>
    <s v="3820"/>
    <s v="2020-05-20 00:00:00"/>
    <s v="2020-05-20 15:13:00"/>
    <s v="Gasto"/>
    <s v="Con Compromiso"/>
    <s v="014"/>
    <x v="12"/>
    <x v="12"/>
    <s v="APORTES AL SENA"/>
    <s v="Nación"/>
    <x v="0"/>
    <s v="CSF"/>
    <n v="1328100"/>
    <n v="0"/>
    <n v="1328100"/>
    <n v="0"/>
    <s v="Aportes parafiscales mes de mayo 2020"/>
    <s v="3820"/>
    <s v="10720"/>
    <s v="-0"/>
    <s v="35420, 35520, 35620, 35720, 35820, 35920, 36020, 36120, 36220, 36320, 36420, 36520, 36620, 36720, 36820, 36920"/>
    <s v="128650820, 128650920, 128651020, 128651120, 128651220, 128651320, 128651420, 128651520, 128651620, 128651720, 128651820, 128651920, 128652020, 128652120, 128652220, 128652320"/>
    <s v="-0"/>
    <x v="0"/>
    <x v="16"/>
  </r>
  <r>
    <s v="3820"/>
    <s v="2020-05-20 00:00:00"/>
    <s v="2020-05-20 15:13:00"/>
    <s v="Gasto"/>
    <s v="Con Compromiso"/>
    <s v="014"/>
    <x v="12"/>
    <x v="13"/>
    <s v="SALUD"/>
    <s v="Nación"/>
    <x v="0"/>
    <s v="CSF"/>
    <n v="5018400"/>
    <n v="0"/>
    <n v="5018400"/>
    <n v="0"/>
    <s v="Aportes parafiscales mes de mayo 2020"/>
    <s v="3820"/>
    <s v="10720"/>
    <s v="-0"/>
    <s v="35420, 35520, 35620, 35720, 35820, 35920, 36020, 36120, 36220, 36320, 36420, 36520, 36620, 36720, 36820, 36920"/>
    <s v="128650820, 128650920, 128651020, 128651120, 128651220, 128651320, 128651420, 128651520, 128651620, 128651720, 128651820, 128651920, 128652020, 128652120, 128652220, 128652320"/>
    <s v="-0"/>
    <x v="0"/>
    <x v="16"/>
  </r>
  <r>
    <s v="3820"/>
    <s v="2020-05-20 00:00:00"/>
    <s v="2020-05-20 15:13:00"/>
    <s v="Gasto"/>
    <s v="Con Compromiso"/>
    <s v="014"/>
    <x v="12"/>
    <x v="14"/>
    <s v="APORTES AL ICBF"/>
    <s v="Nación"/>
    <x v="0"/>
    <s v="CSF"/>
    <n v="1991400"/>
    <n v="0"/>
    <n v="1991400"/>
    <n v="0"/>
    <s v="Aportes parafiscales mes de mayo 2020"/>
    <s v="3820"/>
    <s v="10720"/>
    <s v="-0"/>
    <s v="35420, 35520, 35620, 35720, 35820, 35920, 36020, 36120, 36220, 36320, 36420, 36520, 36620, 36720, 36820, 36920"/>
    <s v="128650820, 128650920, 128651020, 128651120, 128651220, 128651320, 128651420, 128651520, 128651620, 128651720, 128651820, 128651920, 128652020, 128652120, 128652220, 128652320"/>
    <s v="-0"/>
    <x v="0"/>
    <x v="16"/>
  </r>
  <r>
    <s v="3920"/>
    <s v="2020-05-20 00:00:00"/>
    <s v="2020-05-20 15:19:00"/>
    <s v="Gasto"/>
    <s v="Con Compromiso"/>
    <s v="014"/>
    <x v="12"/>
    <x v="11"/>
    <s v="PENSIONES"/>
    <s v="Nación"/>
    <x v="0"/>
    <s v="CSF"/>
    <n v="1159200"/>
    <n v="0"/>
    <n v="1159200"/>
    <n v="0"/>
    <s v="Aportes parafiscales retroacivo mes de enero y febrero de 2020"/>
    <s v="3920"/>
    <s v="10620"/>
    <s v="-0"/>
    <s v="33820, 33920, 34020, 34120, 34220, 34320, 34420, 34520, 34620, 34720, 34820, 34920, 35020, 35120, 35220, 35320"/>
    <s v="127007920, 127008020, 127008120, 127008220, 127008320, 127008420, 127008520, 127008620, 127008720, 127008820, 127008920, 127009020, 127009120, 127009220, 127009320, 127009420"/>
    <s v="-0"/>
    <x v="0"/>
    <x v="16"/>
  </r>
  <r>
    <s v="3920"/>
    <s v="2020-05-20 00:00:00"/>
    <s v="2020-05-20 15:19:00"/>
    <s v="Gasto"/>
    <s v="Con Compromiso"/>
    <s v="014"/>
    <x v="12"/>
    <x v="16"/>
    <s v="CAJAS DE COMPENSACIÓN FAMILIAR"/>
    <s v="Nación"/>
    <x v="0"/>
    <s v="CSF"/>
    <n v="232800"/>
    <n v="0"/>
    <n v="232800"/>
    <n v="0"/>
    <s v="Aportes parafiscales retroacivo mes de enero y febrero de 2020"/>
    <s v="3920"/>
    <s v="10620"/>
    <s v="-0"/>
    <s v="33820, 33920, 34020, 34120, 34220, 34320, 34420, 34520, 34620, 34720, 34820, 34920, 35020, 35120, 35220, 35320"/>
    <s v="127007920, 127008020, 127008120, 127008220, 127008320, 127008420, 127008520, 127008620, 127008720, 127008820, 127008920, 127009020, 127009120, 127009220, 127009320, 127009420"/>
    <s v="-0"/>
    <x v="0"/>
    <x v="16"/>
  </r>
  <r>
    <s v="3920"/>
    <s v="2020-05-20 00:00:00"/>
    <s v="2020-05-20 15:19:00"/>
    <s v="Gasto"/>
    <s v="Con Compromiso"/>
    <s v="014"/>
    <x v="12"/>
    <x v="14"/>
    <s v="APORTES AL ICBF"/>
    <s v="Nación"/>
    <x v="0"/>
    <s v="CSF"/>
    <n v="174300"/>
    <n v="0"/>
    <n v="174300"/>
    <n v="0"/>
    <s v="Aportes parafiscales retroacivo mes de enero y febrero de 2020"/>
    <s v="3920"/>
    <s v="10620"/>
    <s v="-0"/>
    <s v="33820, 33920, 34020, 34120, 34220, 34320, 34420, 34520, 34620, 34720, 34820, 34920, 35020, 35120, 35220, 35320"/>
    <s v="127007920, 127008020, 127008120, 127008220, 127008320, 127008420, 127008520, 127008620, 127008720, 127008820, 127008920, 127009020, 127009120, 127009220, 127009320, 127009420"/>
    <s v="-0"/>
    <x v="0"/>
    <x v="16"/>
  </r>
  <r>
    <s v="3920"/>
    <s v="2020-05-20 00:00:00"/>
    <s v="2020-05-20 15:19:00"/>
    <s v="Gasto"/>
    <s v="Con Compromiso"/>
    <s v="014"/>
    <x v="12"/>
    <x v="13"/>
    <s v="SALUD"/>
    <s v="Nación"/>
    <x v="0"/>
    <s v="CSF"/>
    <n v="746000"/>
    <n v="0"/>
    <n v="746000"/>
    <n v="0"/>
    <s v="Aportes parafiscales retroacivo mes de enero y febrero de 2020"/>
    <s v="3920"/>
    <s v="10620"/>
    <s v="-0"/>
    <s v="33820, 33920, 34020, 34120, 34220, 34320, 34420, 34520, 34620, 34720, 34820, 34920, 35020, 35120, 35220, 35320"/>
    <s v="127007920, 127008020, 127008120, 127008220, 127008320, 127008420, 127008520, 127008620, 127008720, 127008820, 127008920, 127009020, 127009120, 127009220, 127009320, 127009420"/>
    <s v="-0"/>
    <x v="0"/>
    <x v="16"/>
  </r>
  <r>
    <s v="3920"/>
    <s v="2020-05-20 00:00:00"/>
    <s v="2020-05-20 15:19:00"/>
    <s v="Gasto"/>
    <s v="Con Compromiso"/>
    <s v="014"/>
    <x v="12"/>
    <x v="15"/>
    <s v="APORTES GENERALES AL SISTEMA DE RIESGOS LABORALES"/>
    <s v="Nación"/>
    <x v="0"/>
    <s v="CSF"/>
    <n v="59700"/>
    <n v="0"/>
    <n v="59700"/>
    <n v="0"/>
    <s v="Aportes parafiscales retroacivo mes de enero y febrero de 2020"/>
    <s v="3920"/>
    <s v="10620"/>
    <s v="-0"/>
    <s v="33820, 33920, 34020, 34120, 34220, 34320, 34420, 34520, 34620, 34720, 34820, 34920, 35020, 35120, 35220, 35320"/>
    <s v="127007920, 127008020, 127008120, 127008220, 127008320, 127008420, 127008520, 127008620, 127008720, 127008820, 127008920, 127009020, 127009120, 127009220, 127009320, 127009420"/>
    <s v="-0"/>
    <x v="0"/>
    <x v="16"/>
  </r>
  <r>
    <s v="3920"/>
    <s v="2020-05-20 00:00:00"/>
    <s v="2020-05-20 15:19:00"/>
    <s v="Gasto"/>
    <s v="Con Compromiso"/>
    <s v="014"/>
    <x v="12"/>
    <x v="12"/>
    <s v="APORTES AL SENA"/>
    <s v="Nación"/>
    <x v="0"/>
    <s v="CSF"/>
    <n v="116500"/>
    <n v="0"/>
    <n v="116500"/>
    <n v="0"/>
    <s v="Aportes parafiscales retroacivo mes de enero y febrero de 2020"/>
    <s v="3920"/>
    <s v="10620"/>
    <s v="-0"/>
    <s v="33820, 33920, 34020, 34120, 34220, 34320, 34420, 34520, 34620, 34720, 34820, 34920, 35020, 35120, 35220, 35320"/>
    <s v="127007920, 127008020, 127008120, 127008220, 127008320, 127008420, 127008520, 127008620, 127008720, 127008820, 127008920, 127009020, 127009120, 127009220, 127009320, 127009420"/>
    <s v="-0"/>
    <x v="0"/>
    <x v="16"/>
  </r>
  <r>
    <s v="4020"/>
    <s v="2020-06-03 00:00:00"/>
    <s v="2020-06-03 20:14:00"/>
    <s v="Gasto"/>
    <s v="Con Compromiso"/>
    <s v="014"/>
    <x v="12"/>
    <x v="26"/>
    <s v="PRIMA DE SERVICIO"/>
    <s v="Nación"/>
    <x v="0"/>
    <s v="CSF"/>
    <n v="59482785"/>
    <n v="0"/>
    <n v="59482785"/>
    <n v="0"/>
    <s v="Prima de servicios 200"/>
    <s v="4020"/>
    <s v="11020"/>
    <s v="-0"/>
    <s v="38720, 38820, 38920, 39020, 39120, 39220, 39320, 39420, 39520, 39620, 39720, 39820, 39920, 40020, 40120, 40220, 40320, 40420, 40520, 40620, 40720, 40820, 40920, 41020, 41120, 41220, 41320"/>
    <s v="140039320, 140039420, 140039520, 140039620, 140039720, 140039820, 140039920, 140040020, 140040120, 140040220, 140040320, 140040420, 140040520, 140040620, 140040720, 140040820, 140040920, 140041020, 140041120, 140041220, 140041320, 140041420, 140041520, 140041620, 140041720, 140041820, 140041920"/>
    <s v="-0"/>
    <x v="0"/>
    <x v="16"/>
  </r>
  <r>
    <s v="4120"/>
    <s v="2020-06-03 00:00:00"/>
    <s v="2020-06-03 20:15:00"/>
    <s v="Gasto"/>
    <s v="Con Compromiso"/>
    <s v="0510"/>
    <x v="12"/>
    <x v="23"/>
    <s v="ADQUISICIÓN DE BIENES Y SERVICIOS - SERVICIO DE AVALÚOS - ACTUALIZACIÓN  Y GESTIÓN CATASTRAL  NACIONAL"/>
    <s v="Propios"/>
    <x v="1"/>
    <s v="CSF"/>
    <n v="3000000"/>
    <n v="-1621315.5"/>
    <n v="1378684.5"/>
    <n v="0"/>
    <s v="Gastos de manutención, alojamiento y transporte de Control de calidad Avalúos"/>
    <s v="4120"/>
    <s v="14120, 21820, 24220, 25120, 28920, 36420, 37020, 39520, 44120, 45220"/>
    <s v="18620, 25820, 36620, 37620, 50320, 56120, 68320, 73620, 74420"/>
    <s v="50820, 62620, 76720, 94120, 94220, 101120, 113020, 114620, 117620"/>
    <s v="196416020, 225600420, 249639420, 290859020, 290872020, 303980320, 323419220, 332156920, 335695920"/>
    <s v="-0"/>
    <x v="1"/>
    <x v="2"/>
  </r>
  <r>
    <s v="4120"/>
    <s v="2020-06-03 00:00:00"/>
    <s v="2020-06-03 20:15:00"/>
    <s v="Gasto"/>
    <s v="Con Compromiso"/>
    <s v="0510"/>
    <x v="12"/>
    <x v="23"/>
    <s v="ADQUISICIÓN DE BIENES Y SERVICIOS - SERVICIO DE AVALÚOS - ACTUALIZACIÓN  Y GESTIÓN CATASTRAL  NACIONAL"/>
    <s v="Nación"/>
    <x v="2"/>
    <s v="CSF"/>
    <n v="0"/>
    <n v="810243"/>
    <n v="810243"/>
    <n v="0"/>
    <s v="Gastos de manutención, alojamiento y transporte de Control de calidad Avalúos"/>
    <s v="4120"/>
    <s v="14120, 21820, 24220, 25120, 28920, 36420, 37020, 39520, 44120, 45220"/>
    <s v="18620, 25820, 36620, 37620, 50320, 56120, 68320, 73620, 74420"/>
    <s v="50820, 62620, 76720, 94120, 94220, 101120, 113020, 114620, 117620"/>
    <s v="196416020, 225600420, 249639420, 290859020, 290872020, 303980320, 323419220, 332156920, 335695920"/>
    <s v="-0"/>
    <x v="1"/>
    <x v="2"/>
  </r>
  <r>
    <s v="4220"/>
    <s v="2020-06-18 00:00:00"/>
    <s v="2020-06-18 18:49:00"/>
    <s v="Gasto"/>
    <s v="Con Compromiso"/>
    <s v="0500"/>
    <x v="12"/>
    <x v="22"/>
    <s v="ADQUISICIÓN DE BIENES Y SERVICIOS - SERVICIO DE INFORMACIÓN CATASTRAL - ACTUALIZACIÓN  Y GESTIÓN CATASTRAL  NACIONAL"/>
    <s v="Nación"/>
    <x v="2"/>
    <s v="CSF"/>
    <n v="12222612"/>
    <n v="4889045"/>
    <n v="17111657"/>
    <n v="0"/>
    <s v="PRESTACIÓN DE SERVICIOS DE APOYO A LA GESTIÓN DESARROLLADA EN_x000a_PROCESOS CATASTRALES DE LA TERRITORIAL META PARA LA ACTUALIZACIÓN CATASTRAL EN EL  MUNICIPIO DE CUMARIBO"/>
    <s v="4220"/>
    <s v="11720"/>
    <s v="17620"/>
    <s v="49820, 58920, 71720, 84920, 104320, 129820, 173820, 173920"/>
    <s v="179603720, 208917320, 242042020, 273016820, 310894220, 347508220, 393471720, 394372320"/>
    <s v="-0"/>
    <x v="1"/>
    <x v="1"/>
  </r>
  <r>
    <s v="4320"/>
    <s v="2020-06-19 00:00:00"/>
    <s v="2020-06-19 08:56:00"/>
    <s v="Gasto"/>
    <s v="Con Compromiso"/>
    <s v="0500"/>
    <x v="12"/>
    <x v="22"/>
    <s v="ADQUISICIÓN DE BIENES Y SERVICIOS - SERVICIO DE INFORMACIÓN CATASTRAL - ACTUALIZACIÓN  Y GESTIÓN CATASTRAL  NACIONAL"/>
    <s v="Nación"/>
    <x v="2"/>
    <s v="CSF"/>
    <n v="21000000"/>
    <n v="700000"/>
    <n v="21700000"/>
    <n v="0"/>
    <s v="PRESTACIÓN DE SERVICIOS TÉCNICOS COMO LÍDER DE APOYO DE RECONOCIMIENTO PREDIAL EN LOS PROCESOS CATASTRALES DE LA DIRECCIÓN TERRITORIAL META PARA LA ACTUALIZACIÓN CATASTRAL EN EL  MUNICIPIO DE CUMARIBO."/>
    <s v="4420"/>
    <s v="12520"/>
    <s v="17120"/>
    <s v="49520, 58720, 71320, 85520, 108320, 110820, 138020, 169820, 169920"/>
    <s v="179568220, 208928820, 243207520, 273145720, 312241020, 358152520, 393142220, 394533520"/>
    <s v="-0"/>
    <x v="1"/>
    <x v="1"/>
  </r>
  <r>
    <s v="4420"/>
    <s v="2020-06-19 00:00:00"/>
    <s v="2020-06-19 09:06:00"/>
    <s v="Gasto"/>
    <s v="Con Compromiso"/>
    <s v="0500"/>
    <x v="12"/>
    <x v="22"/>
    <s v="ADQUISICIÓN DE BIENES Y SERVICIOS - SERVICIO DE INFORMACIÓN CATASTRAL - ACTUALIZACIÓN  Y GESTIÓN CATASTRAL  NACIONAL"/>
    <s v="Nación"/>
    <x v="2"/>
    <s v="CSF"/>
    <n v="17500000"/>
    <n v="1633333"/>
    <n v="19133333"/>
    <n v="0"/>
    <s v="PRESTACIÓN DE SERVICIOS PERSONALES PARA REALIZAR SEGUIMIENTO E IMPLEMENTACIÓN DE LOS COMPROMISOS REGISTRADOS DURANTE LA ETAPA DE CONSULTA PREVIA EN EL MUNICIPIO DE CUMARIBO"/>
    <s v="4520"/>
    <s v="13820"/>
    <s v="23820"/>
    <s v="60920, 69920, 86020, 105320, 132620, 164620, 164720"/>
    <s v="216315720, 243205020, 273291220, 312131520, 349286420, 390818020, 390819020"/>
    <s v="-0"/>
    <x v="1"/>
    <x v="1"/>
  </r>
  <r>
    <s v="4520"/>
    <s v="2020-06-19 00:00:00"/>
    <s v="2020-06-19 09:08:00"/>
    <s v="Gasto"/>
    <s v="Con Compromiso"/>
    <s v="0500"/>
    <x v="12"/>
    <x v="22"/>
    <s v="ADQUISICIÓN DE BIENES Y SERVICIOS - SERVICIO DE INFORMACIÓN CATASTRAL - ACTUALIZACIÓN  Y GESTIÓN CATASTRAL  NACIONAL"/>
    <s v="Nación"/>
    <x v="2"/>
    <s v="CSF"/>
    <n v="75843000"/>
    <n v="-4044960"/>
    <n v="71798040"/>
    <n v="0"/>
    <s v="PRESTACIÓN DE SERVICIOS PERSONALES PARA REALIZAR ACTIVIDADES DE RECONOCIMIENTO PREDIAL URBANO Y RURAL PARA LA ATENCIÓN DE TRÁMITES EN LOS PROCESOS DE FORMACIÓN, ACTUALIZACIÓN DE LA FORMACIÓN Y CONSERVACIÓN CATASTRAL EN LA DIRECCIÓN TERRITORIAL META P"/>
    <s v="4620"/>
    <s v="12920, 13020, 13120, 13220, 13320"/>
    <s v="22020, 22120, 22220, 22820, 23420"/>
    <s v="59020, 59120, 59220, 59620, 60320, 73320, 73420, 73520, 73920, 77120, 85720, 85820, 85920, 86420, 86520, 107920, 110720, 113620, 113720, 113920, 117520, 138420, 141720, 143420, 156420, 156520, 160920, 161020, 161220, 161320"/>
    <s v="208882720, 208920120, 208933820, 210609120, 212906720, 245228520, 245231320, 245276220, 245579120, 250499620, 273161620, 273181420, 273187020, 273336520, 273337520, 312210820, 313816720, 326768420, 326769820, 332677320, 335694620, 358167320, 360310420, 365078620, 389828620, 390243020, 390594520, 390597620, 394408720, 394416020"/>
    <s v="-0"/>
    <x v="1"/>
    <x v="1"/>
  </r>
  <r>
    <s v="4620"/>
    <s v="2020-06-19 00:00:00"/>
    <s v="2020-06-19 09:10:00"/>
    <s v="Gasto"/>
    <s v="Con Compromiso"/>
    <s v="0500"/>
    <x v="12"/>
    <x v="22"/>
    <s v="ADQUISICIÓN DE BIENES Y SERVICIOS - SERVICIO DE INFORMACIÓN CATASTRAL - ACTUALIZACIÓN  Y GESTIÓN CATASTRAL  NACIONAL"/>
    <s v="Nación"/>
    <x v="2"/>
    <s v="CSF"/>
    <n v="15562038"/>
    <n v="5706081"/>
    <n v="21268119"/>
    <n v="0"/>
    <s v="PRESTACIÓN DE SERVICIOS TÉCNICOS PARA DESARROLLAR ACTIVIDADES DE SOPORTE INFORMÁTICO RELACIONADOS CON LA GESTIÓN DE SOFTWARE, HARDWARE E INFRAESTRUCTURA TECNOLÓGICA EN DE FORMACIÓN, ACTUALIZACIÓN DE LA FORMACIÓN Y CONSERVACIÓN CATASTRAL EN LA DIRECCI"/>
    <s v="4720"/>
    <s v="12420"/>
    <s v="17420"/>
    <s v="49920, 59320, 68620, 84820, 105920, 129620, 164220, 164320"/>
    <s v="179480620, 210603720, 243209120, 273003620, 312150920, 347487720, 390775220, 390780120"/>
    <s v="-0"/>
    <x v="1"/>
    <x v="1"/>
  </r>
  <r>
    <s v="4620"/>
    <s v="2020-06-19 00:00:00"/>
    <s v="2020-06-19 09:10:00"/>
    <s v="Gasto"/>
    <s v="Con Compromiso"/>
    <s v="0500"/>
    <x v="12"/>
    <x v="22"/>
    <s v="ADQUISICIÓN DE BIENES Y SERVICIOS - SERVICIO DE INFORMACIÓN CATASTRAL - ACTUALIZACIÓN  Y GESTIÓN CATASTRAL  NACIONAL"/>
    <s v="Propios"/>
    <x v="1"/>
    <s v="CSF"/>
    <n v="0"/>
    <n v="0"/>
    <n v="0"/>
    <n v="0"/>
    <s v="PRESTACIÓN DE SERVICIOS TÉCNICOS PARA DESARROLLAR ACTIVIDADES DE SOPORTE INFORMÁTICO RELACIONADOS CON LA GESTIÓN DE SOFTWARE, HARDWARE E INFRAESTRUCTURA TECNOLÓGICA EN DE FORMACIÓN, ACTUALIZACIÓN DE LA FORMACIÓN Y CONSERVACIÓN CATASTRAL EN LA DIRECCI"/>
    <s v="4720"/>
    <s v="12420"/>
    <s v="17420"/>
    <s v="49920, 59320, 68620, 84820, 105920, 129620, 164220, 164320"/>
    <s v="179480620, 210603720, 243209120, 273003620, 312150920, 347487720, 390775220, 390780120"/>
    <s v="-0"/>
    <x v="1"/>
    <x v="1"/>
  </r>
  <r>
    <s v="4720"/>
    <s v="2020-06-19 00:00:00"/>
    <s v="2020-06-19 09:16:00"/>
    <s v="Gasto"/>
    <s v="Con Compromiso"/>
    <s v="0500"/>
    <x v="12"/>
    <x v="22"/>
    <s v="ADQUISICIÓN DE BIENES Y SERVICIOS - SERVICIO DE INFORMACIÓN CATASTRAL - ACTUALIZACIÓN  Y GESTIÓN CATASTRAL  NACIONAL"/>
    <s v="Nación"/>
    <x v="2"/>
    <s v="CSF"/>
    <n v="31124076"/>
    <n v="259367"/>
    <n v="31383443"/>
    <n v="0"/>
    <s v="PRESTACIÓN DE SERVICIOS PERSONALES PARA REALIZAR ACTIVIDADES DE DIGITALIZACIÓN Y GENERACION DE PRODUCTOS DE LA INFORMACIÓN CATASTRAL EN LA DIRECCION TERRITORIAL META PARA LA ACTUALIZACIÓN CATASTRAL EN EL  MUNICIPIO DE CUMARIBO"/>
    <s v="4820"/>
    <s v="12620, 12720"/>
    <s v="17020, 17320"/>
    <s v="49420, 49720, 58820, 59520, 74520, 75420, 89120, 89220, 110120, 110220, 136220, 136320, 150020, 157420, 177820, 177920"/>
    <s v="179575620, 179630820, 208891520, 210594420, 245566220, 245598720, 274553620, 274561620, 312314220, 312315020, 358103620, 358104020, 383184520, 390211720"/>
    <s v="-0"/>
    <x v="1"/>
    <x v="1"/>
  </r>
  <r>
    <s v="4820"/>
    <s v="2020-06-19 00:00:00"/>
    <s v="2020-06-19 09:19:00"/>
    <s v="Gasto"/>
    <s v="Con Compromiso"/>
    <s v="0500"/>
    <x v="12"/>
    <x v="22"/>
    <s v="ADQUISICIÓN DE BIENES Y SERVICIOS - SERVICIO DE INFORMACIÓN CATASTRAL - ACTUALIZACIÓN  Y GESTIÓN CATASTRAL  NACIONAL"/>
    <s v="Propios"/>
    <x v="1"/>
    <s v="CSF"/>
    <n v="0"/>
    <n v="0"/>
    <n v="0"/>
    <n v="0"/>
    <s v="PRESTACIÓN DE SERVICIOS PERSONALES PARA REALIZAR ACTIVIDADES DE  APOYO OPERATIVO EN LOS PROCESOS CATASTRALES EN LA DIRECCIÓN TERRITORIAL META PARA LA ACTUALIZACIÓN CATASTRAL EN EL  MUNICIPIO DE CUMARIBO"/>
    <s v="4920"/>
    <s v="12820"/>
    <s v="17220"/>
    <s v="49620, 58620, 71220, 88520, 107120, 136820, 155320, 177120, 177220"/>
    <s v="179638820, 208872320, 242016520, 273518820, 312191720, 358108720, 383495320, 394795620, 396294120"/>
    <s v="-0"/>
    <x v="1"/>
    <x v="1"/>
  </r>
  <r>
    <s v="4820"/>
    <s v="2020-06-19 00:00:00"/>
    <s v="2020-06-19 09:19:00"/>
    <s v="Gasto"/>
    <s v="Con Compromiso"/>
    <s v="0500"/>
    <x v="12"/>
    <x v="22"/>
    <s v="ADQUISICIÓN DE BIENES Y SERVICIOS - SERVICIO DE INFORMACIÓN CATASTRAL - ACTUALIZACIÓN  Y GESTIÓN CATASTRAL  NACIONAL"/>
    <s v="Nación"/>
    <x v="2"/>
    <s v="CSF"/>
    <n v="9910152"/>
    <n v="275282"/>
    <n v="10185434"/>
    <n v="0"/>
    <s v="PRESTACIÓN DE SERVICIOS PERSONALES PARA REALIZAR ACTIVIDADES DE  APOYO OPERATIVO EN LOS PROCESOS CATASTRALES EN LA DIRECCIÓN TERRITORIAL META PARA LA ACTUALIZACIÓN CATASTRAL EN EL  MUNICIPIO DE CUMARIBO"/>
    <s v="4920"/>
    <s v="12820"/>
    <s v="17220"/>
    <s v="49620, 58620, 71220, 88520, 107120, 136820, 155320, 177120, 177220"/>
    <s v="179638820, 208872320, 242016520, 273518820, 312191720, 358108720, 383495320, 394795620, 396294120"/>
    <s v="-0"/>
    <x v="1"/>
    <x v="1"/>
  </r>
  <r>
    <s v="4920"/>
    <s v="2020-06-19 00:00:00"/>
    <s v="2020-06-19 16:34:00"/>
    <s v="Gasto"/>
    <s v="Con Compromiso"/>
    <s v="014"/>
    <x v="12"/>
    <x v="9"/>
    <s v="BONIFICACIÓN POR SERVICIOS PRESTADOS"/>
    <s v="Nación"/>
    <x v="0"/>
    <s v="CSF"/>
    <n v="2299032"/>
    <n v="0"/>
    <n v="2299032"/>
    <n v="0"/>
    <s v="NOMINA Y PRESTACIONES JUNIO"/>
    <s v="5020"/>
    <s v="11820, 11920, 12020"/>
    <s v="-0"/>
    <s v="42020, 42120, 42220, 42320, 42420, 42520, 42620, 42720, 42820, 42920, 43020, 43120, 43220, 43320, 43420, 43520, 43620, 43720, 43820, 43920, 44020, 44120, 44220, 44320, 44420, 44520, 44620, 44720, 44820, 44920, 45020, 45120, 45220"/>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s v="-0"/>
    <x v="0"/>
    <x v="16"/>
  </r>
  <r>
    <s v="4920"/>
    <s v="2020-06-19 00:00:00"/>
    <s v="2020-06-19 16:34:00"/>
    <s v="Gasto"/>
    <s v="Con Compromiso"/>
    <s v="014"/>
    <x v="12"/>
    <x v="37"/>
    <s v="INDEMNIZACIÓN POR VACACIONES"/>
    <s v="Nación"/>
    <x v="0"/>
    <s v="CSF"/>
    <n v="2003354"/>
    <n v="0"/>
    <n v="2003354"/>
    <n v="0"/>
    <s v="NOMINA Y PRESTACIONES JUNIO"/>
    <s v="5020"/>
    <s v="11820, 11920, 12020"/>
    <s v="-0"/>
    <s v="42020, 42120, 42220, 42320, 42420, 42520, 42620, 42720, 42820, 42920, 43020, 43120, 43220, 43320, 43420, 43520, 43620, 43720, 43820, 43920, 44020, 44120, 44220, 44320, 44420, 44520, 44620, 44720, 44820, 44920, 45020, 45120, 45220"/>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s v="-0"/>
    <x v="0"/>
    <x v="16"/>
  </r>
  <r>
    <s v="4920"/>
    <s v="2020-06-19 00:00:00"/>
    <s v="2020-06-19 16:34:00"/>
    <s v="Gasto"/>
    <s v="Con Compromiso"/>
    <s v="014"/>
    <x v="12"/>
    <x v="5"/>
    <s v="PRIMA TÉCNICA NO SALARIAL"/>
    <s v="Nación"/>
    <x v="0"/>
    <s v="CSF"/>
    <n v="2354967"/>
    <n v="0"/>
    <n v="2354967"/>
    <n v="0"/>
    <s v="NOMINA Y PRESTACIONES JUNIO"/>
    <s v="5020"/>
    <s v="11820, 11920, 12020"/>
    <s v="-0"/>
    <s v="42020, 42120, 42220, 42320, 42420, 42520, 42620, 42720, 42820, 42920, 43020, 43120, 43220, 43320, 43420, 43520, 43620, 43720, 43820, 43920, 44020, 44120, 44220, 44320, 44420, 44520, 44620, 44720, 44820, 44920, 45020, 45120, 45220"/>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s v="-0"/>
    <x v="0"/>
    <x v="16"/>
  </r>
  <r>
    <s v="4920"/>
    <s v="2020-06-19 00:00:00"/>
    <s v="2020-06-19 16:34:00"/>
    <s v="Gasto"/>
    <s v="Con Compromiso"/>
    <s v="014"/>
    <x v="12"/>
    <x v="6"/>
    <s v="SUBSIDIO DE ALIMENTACIÓN"/>
    <s v="Nación"/>
    <x v="0"/>
    <s v="CSF"/>
    <n v="857071"/>
    <n v="0"/>
    <n v="857071"/>
    <n v="0"/>
    <s v="NOMINA Y PRESTACIONES JUNIO"/>
    <s v="5020"/>
    <s v="11820, 11920, 12020"/>
    <s v="-0"/>
    <s v="42020, 42120, 42220, 42320, 42420, 42520, 42620, 42720, 42820, 42920, 43020, 43120, 43220, 43320, 43420, 43520, 43620, 43720, 43820, 43920, 44020, 44120, 44220, 44320, 44420, 44520, 44620, 44720, 44820, 44920, 45020, 45120, 45220"/>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s v="-0"/>
    <x v="0"/>
    <x v="16"/>
  </r>
  <r>
    <s v="4920"/>
    <s v="2020-06-19 00:00:00"/>
    <s v="2020-06-19 16:34:00"/>
    <s v="Gasto"/>
    <s v="Con Compromiso"/>
    <s v="014"/>
    <x v="12"/>
    <x v="7"/>
    <s v="BONIFICACIÓN ESPECIAL DE RECREACIÓN"/>
    <s v="Nación"/>
    <x v="0"/>
    <s v="CSF"/>
    <n v="157058"/>
    <n v="0"/>
    <n v="157058"/>
    <n v="0"/>
    <s v="NOMINA Y PRESTACIONES JUNIO"/>
    <s v="5020"/>
    <s v="11820, 11920, 12020"/>
    <s v="-0"/>
    <s v="42020, 42120, 42220, 42320, 42420, 42520, 42620, 42720, 42820, 42920, 43020, 43120, 43220, 43320, 43420, 43520, 43620, 43720, 43820, 43920, 44020, 44120, 44220, 44320, 44420, 44520, 44620, 44720, 44820, 44920, 45020, 45120, 45220"/>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s v="-0"/>
    <x v="0"/>
    <x v="16"/>
  </r>
  <r>
    <s v="4920"/>
    <s v="2020-06-19 00:00:00"/>
    <s v="2020-06-19 16:34:00"/>
    <s v="Gasto"/>
    <s v="Con Compromiso"/>
    <s v="014"/>
    <x v="12"/>
    <x v="8"/>
    <s v="SUELDO BÁSICO"/>
    <s v="Nación"/>
    <x v="0"/>
    <s v="CSF"/>
    <n v="50056010"/>
    <n v="0"/>
    <n v="50056010"/>
    <n v="0"/>
    <s v="NOMINA Y PRESTACIONES JUNIO"/>
    <s v="5020"/>
    <s v="11820, 11920, 12020"/>
    <s v="-0"/>
    <s v="42020, 42120, 42220, 42320, 42420, 42520, 42620, 42720, 42820, 42920, 43020, 43120, 43220, 43320, 43420, 43520, 43620, 43720, 43820, 43920, 44020, 44120, 44220, 44320, 44420, 44520, 44620, 44720, 44820, 44920, 45020, 45120, 45220"/>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s v="-0"/>
    <x v="0"/>
    <x v="16"/>
  </r>
  <r>
    <s v="4920"/>
    <s v="2020-06-19 00:00:00"/>
    <s v="2020-06-19 16:34:00"/>
    <s v="Gasto"/>
    <s v="Con Compromiso"/>
    <s v="014"/>
    <x v="12"/>
    <x v="3"/>
    <s v="AUXILIO DE TRANSPORTE"/>
    <s v="Nación"/>
    <x v="0"/>
    <s v="CSF"/>
    <n v="1127966"/>
    <n v="0"/>
    <n v="1127966"/>
    <n v="0"/>
    <s v="NOMINA Y PRESTACIONES JUNIO"/>
    <s v="5020"/>
    <s v="11820, 11920, 12020"/>
    <s v="-0"/>
    <s v="42020, 42120, 42220, 42320, 42420, 42520, 42620, 42720, 42820, 42920, 43020, 43120, 43220, 43320, 43420, 43520, 43620, 43720, 43820, 43920, 44020, 44120, 44220, 44320, 44420, 44520, 44620, 44720, 44820, 44920, 45020, 45120, 45220"/>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s v="-0"/>
    <x v="0"/>
    <x v="16"/>
  </r>
  <r>
    <s v="4920"/>
    <s v="2020-06-19 00:00:00"/>
    <s v="2020-06-19 16:34:00"/>
    <s v="Gasto"/>
    <s v="Con Compromiso"/>
    <s v="014"/>
    <x v="12"/>
    <x v="4"/>
    <s v="PRIMA DE VACACIONES"/>
    <s v="Nación"/>
    <x v="0"/>
    <s v="CSF"/>
    <n v="1351683"/>
    <n v="0"/>
    <n v="1351683"/>
    <n v="0"/>
    <s v="NOMINA Y PRESTACIONES JUNIO"/>
    <s v="5020"/>
    <s v="11820, 11920, 12020"/>
    <s v="-0"/>
    <s v="42020, 42120, 42220, 42320, 42420, 42520, 42620, 42720, 42820, 42920, 43020, 43120, 43220, 43320, 43420, 43520, 43620, 43720, 43820, 43920, 44020, 44120, 44220, 44320, 44420, 44520, 44620, 44720, 44820, 44920, 45020, 45120, 45220"/>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s v="-0"/>
    <x v="0"/>
    <x v="16"/>
  </r>
  <r>
    <s v="4920"/>
    <s v="2020-06-19 00:00:00"/>
    <s v="2020-06-19 16:34:00"/>
    <s v="Gasto"/>
    <s v="Con Compromiso"/>
    <s v="014"/>
    <x v="12"/>
    <x v="10"/>
    <s v="SUELDO DE VACACIONES"/>
    <s v="Nación"/>
    <x v="0"/>
    <s v="CSF"/>
    <n v="69289"/>
    <n v="0"/>
    <n v="69289"/>
    <n v="0"/>
    <s v="NOMINA Y PRESTACIONES JUNIO"/>
    <s v="5020"/>
    <s v="11820, 11920, 12020"/>
    <s v="-0"/>
    <s v="42020, 42120, 42220, 42320, 42420, 42520, 42620, 42720, 42820, 42920, 43020, 43120, 43220, 43320, 43420, 43520, 43620, 43720, 43820, 43920, 44020, 44120, 44220, 44320, 44420, 44520, 44620, 44720, 44820, 44920, 45020, 45120, 45220"/>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s v="-0"/>
    <x v="0"/>
    <x v="16"/>
  </r>
  <r>
    <s v="5020"/>
    <s v="2020-06-24 00:00:00"/>
    <s v="2020-06-24 07:58:00"/>
    <s v="Gasto"/>
    <s v="Con Compromiso"/>
    <s v="014"/>
    <x v="12"/>
    <x v="12"/>
    <s v="APORTES AL SENA"/>
    <s v="Nación"/>
    <x v="0"/>
    <s v="CSF"/>
    <n v="2492400"/>
    <n v="0"/>
    <n v="2492400"/>
    <n v="0"/>
    <s v="APORTES JUNIO"/>
    <s v="5120"/>
    <s v="12120"/>
    <s v="-0"/>
    <s v="45320, 45420, 45520, 45620, 45720, 45820, 45920, 46020, 46120, 46220, 46320, 46420, 46520, 46620, 46720, 46820"/>
    <s v="161295820, 161295920, 161296020, 161296120, 161296220, 161296320, 161296420, 161296520, 161296620, 161296720, 161296820, 161296920, 161297020, 161297120, 161297220, 161297320"/>
    <s v="-0"/>
    <x v="0"/>
    <x v="16"/>
  </r>
  <r>
    <s v="5020"/>
    <s v="2020-06-24 00:00:00"/>
    <s v="2020-06-24 07:58:00"/>
    <s v="Gasto"/>
    <s v="Con Compromiso"/>
    <s v="014"/>
    <x v="12"/>
    <x v="15"/>
    <s v="APORTES GENERALES AL SISTEMA DE RIESGOS LABORALES"/>
    <s v="Nación"/>
    <x v="0"/>
    <s v="CSF"/>
    <n v="678500"/>
    <n v="0"/>
    <n v="678500"/>
    <n v="0"/>
    <s v="APORTES JUNIO"/>
    <s v="5120"/>
    <s v="12120"/>
    <s v="-0"/>
    <s v="45320, 45420, 45520, 45620, 45720, 45820, 45920, 46020, 46120, 46220, 46320, 46420, 46520, 46620, 46720, 46820"/>
    <s v="161295820, 161295920, 161296020, 161296120, 161296220, 161296320, 161296420, 161296520, 161296620, 161296720, 161296820, 161296920, 161297020, 161297120, 161297220, 161297320"/>
    <s v="-0"/>
    <x v="0"/>
    <x v="16"/>
  </r>
  <r>
    <s v="5020"/>
    <s v="2020-06-24 00:00:00"/>
    <s v="2020-06-24 07:58:00"/>
    <s v="Gasto"/>
    <s v="Con Compromiso"/>
    <s v="014"/>
    <x v="12"/>
    <x v="11"/>
    <s v="PENSIONES"/>
    <s v="Nación"/>
    <x v="0"/>
    <s v="CSF"/>
    <n v="7011500"/>
    <n v="0"/>
    <n v="7011500"/>
    <n v="0"/>
    <s v="APORTES JUNIO"/>
    <s v="5120"/>
    <s v="12120"/>
    <s v="-0"/>
    <s v="45320, 45420, 45520, 45620, 45720, 45820, 45920, 46020, 46120, 46220, 46320, 46420, 46520, 46620, 46720, 46820"/>
    <s v="161295820, 161295920, 161296020, 161296120, 161296220, 161296320, 161296420, 161296520, 161296620, 161296720, 161296820, 161296920, 161297020, 161297120, 161297220, 161297320"/>
    <s v="-0"/>
    <x v="0"/>
    <x v="16"/>
  </r>
  <r>
    <s v="5020"/>
    <s v="2020-06-24 00:00:00"/>
    <s v="2020-06-24 07:58:00"/>
    <s v="Gasto"/>
    <s v="Con Compromiso"/>
    <s v="014"/>
    <x v="12"/>
    <x v="16"/>
    <s v="CAJAS DE COMPENSACIÓN FAMILIAR"/>
    <s v="Nación"/>
    <x v="0"/>
    <s v="CSF"/>
    <n v="4983300"/>
    <n v="0"/>
    <n v="4983300"/>
    <n v="0"/>
    <s v="APORTES JUNIO"/>
    <s v="5120"/>
    <s v="12120"/>
    <s v="-0"/>
    <s v="45320, 45420, 45520, 45620, 45720, 45820, 45920, 46020, 46120, 46220, 46320, 46420, 46520, 46620, 46720, 46820"/>
    <s v="161295820, 161295920, 161296020, 161296120, 161296220, 161296320, 161296420, 161296520, 161296620, 161296720, 161296820, 161296920, 161297020, 161297120, 161297220, 161297320"/>
    <s v="-0"/>
    <x v="0"/>
    <x v="16"/>
  </r>
  <r>
    <s v="5020"/>
    <s v="2020-06-24 00:00:00"/>
    <s v="2020-06-24 07:58:00"/>
    <s v="Gasto"/>
    <s v="Con Compromiso"/>
    <s v="014"/>
    <x v="12"/>
    <x v="14"/>
    <s v="APORTES AL ICBF"/>
    <s v="Nación"/>
    <x v="0"/>
    <s v="CSF"/>
    <n v="3738300"/>
    <n v="0"/>
    <n v="3738300"/>
    <n v="0"/>
    <s v="APORTES JUNIO"/>
    <s v="5120"/>
    <s v="12120"/>
    <s v="-0"/>
    <s v="45320, 45420, 45520, 45620, 45720, 45820, 45920, 46020, 46120, 46220, 46320, 46420, 46520, 46620, 46720, 46820"/>
    <s v="161295820, 161295920, 161296020, 161296120, 161296220, 161296320, 161296420, 161296520, 161296620, 161296720, 161296820, 161296920, 161297020, 161297120, 161297220, 161297320"/>
    <s v="-0"/>
    <x v="0"/>
    <x v="16"/>
  </r>
  <r>
    <s v="5020"/>
    <s v="2020-06-24 00:00:00"/>
    <s v="2020-06-24 07:58:00"/>
    <s v="Gasto"/>
    <s v="Con Compromiso"/>
    <s v="014"/>
    <x v="12"/>
    <x v="13"/>
    <s v="SALUD"/>
    <s v="Nación"/>
    <x v="0"/>
    <s v="CSF"/>
    <n v="4967000"/>
    <n v="0"/>
    <n v="4967000"/>
    <n v="0"/>
    <s v="APORTES JUNIO"/>
    <s v="5120"/>
    <s v="12120"/>
    <s v="-0"/>
    <s v="45320, 45420, 45520, 45620, 45720, 45820, 45920, 46020, 46120, 46220, 46320, 46420, 46520, 46620, 46720, 46820"/>
    <s v="161295820, 161295920, 161296020, 161296120, 161296220, 161296320, 161296420, 161296520, 161296620, 161296720, 161296820, 161296920, 161297020, 161297120, 161297220, 161297320"/>
    <s v="-0"/>
    <x v="0"/>
    <x v="16"/>
  </r>
  <r>
    <s v="5120"/>
    <s v="2020-07-22 00:00:00"/>
    <s v="2020-07-22 16:03:00"/>
    <s v="Gasto"/>
    <s v="Con Compromiso"/>
    <s v="0500"/>
    <x v="12"/>
    <x v="22"/>
    <s v="ADQUISICIÓN DE BIENES Y SERVICIOS - SERVICIO DE INFORMACIÓN CATASTRAL - ACTUALIZACIÓN  Y GESTIÓN CATASTRAL  NACIONAL"/>
    <s v="Nación"/>
    <x v="2"/>
    <s v="CSF"/>
    <n v="400451040"/>
    <n v="37617804"/>
    <n v="438068844"/>
    <n v="0"/>
    <s v="Prestación de servicios personales para realizar actividades de reconocimiento predial en la zona rural y centros poblados y atención a trámites del proceso de formación catastral rural centros poblados del municipio de Cumaribo Vichada, pertenecient"/>
    <s v="5320"/>
    <s v="15820, 15920, 16020, 16120, 16220, 16320, 16420, 16520, 16620, 16720, 16920, 17720, 17820, 18020, 18120, 18220, 18520, 18620, 18720, 18820, 18920, 19020, 19120, 19320, 19420, 19720, 19920, 20020, 21020, 21120, 22020, 22120, 22520"/>
    <s v="26820, 26920, 27020, 27120, 27220, 27520, 27620, 27720, 27820, 28020, 28120, 28220, 28320, 28520, 28820, 28920, 29020, 29220, 29420, 29520, 29620, 29720, 29820, 29920, 30920, 31020, 31520, 31820, 31920, 34020, 34420, 34520, 34620"/>
    <s v="68120, 68220, 68320, 68420, 68520, 68820, 68920, 69020, 69120, 69320, 69420, 69520, 69620, 70020, 70120, 70220, 70420, 70520, 70620, 70720, 70820, 70920, 71020, 71120, 71520, 71820, 71920, 72020, 74220, 75020, 75120, 75220, 75320, 77420, 84020, 84220, 84320, 84420, 84520, 84620, 84720, 85120, 85320, 85620, 86120, 86620, 86720, 86920, 87020, 87120, 87220, 87320, 87420, 87720, 87820, 87920, 88220, 88320, 88720, 89420, 89520, 89620, 89720, 92120, 92320, 92420, 92720, 102620, 102720, 102820, 102920, 103020, 103120, 103220, 103720, 103820, 103920, 104020, 104120, 104220, 104520, 105420, 105620, 105820, 106020, 106120, 106220, 106320, 106820, 106920, 107020, 107520, 107720, 107820, 108120, 108220, 110520, 113120, 114020, 124520, 129020, 129120, 130320, 130420, 130720, 130820, 131020, 134820, 135320, 135420, 135620, 136020, 136120, 136620, 136920, 137020, 137120, 137320, 137420, 137920, 138720, 139520, 139620, 139720, 139820, 140820, 140920, 141020, 141420, 141520, 141820, 141920, 143320, 143520, 146820, 147020, 147120, 147220, 148320, 148420, 148520, 148620, 148720, 149020, 149120, 149320, 149420, 149520, 149620, 149820, 149920, 155720, 155820, 155920, 156020, 156120, 156220, 156320, 156820, 157620, 160820, 161120, 161420, 161520, 161620, 161720, 162820, 162920, 163120, 163420, 164820, 164920, 165020, 165120, 169520, 173020, 173120, 174520, 174820, 174920, 177420"/>
    <s v="242008620, 242024620, 242026820, 242028920, 242036820, 242040320, 242897120, 242898920, 242904520, 242906120, 242907120, 242909920, 242914220, 242915320, 242932120, 242932420, 242932820, 242933120, 242933520, 242934320, 242940920, 242941320, 243214820, 243228720, 243232420, 243465820, 243467720, 243471420, 245512720, 245604820, 245633420, 245638020, 245687320, 252871220, 272889520, 272917420, 272921720, 272940620, 272947420, 272988520, 272995920, 273110120, 273131020, 273153120, 273328420, 273348720, 273357420, 273367220, 273459820, 273460920, 273462720, 273463720, 273464920, 273497320, 273502720, 273515020, 273518520, 273518620, 273519020, 274567520, 274569320, 274571420, 274583520, 275945020, 276012320, 276016620, 277453320, 310865520, 310865820, 310865920, 310866020, 310866220, 310866320, 310866420, 310867320, 310867620, 310884320, 310884620, 310885320, 310885720, 310896520, 312132220, 312138020, 312149920, 312151520, 312153220, 312154320, 312170820, 312179020, 312180120, 312187720, 312201320, 312203920, 312210220, 312220820, 312235720, 313812720, 326758420, 332154220, 337414120, 346384820, 347471520, 347515520, 347524920, 347529420, 347530720, 347544220, 353184220, 353185920, 353186320, 358050520, 358102720, 358103220, 358106120, 358110020, 358110920, 358124820, 358143720, 358144320, 358151020, 358172220, 360191720, 360192820, 360194320, 360195520, 360256920, 360263620, 360270120, 360298520, 360308220, 360450220, 360451320, 365077920, 365081920, 380760720, 380762320, 380762920, 380764120, 383004520, 383009420, 383056520, 383088320, 383102820, 383113320, 383148820, 383161320, 383167720, 383175520, 383178820, 383299520, 383405520, 389687120, 389719020, 389733420, 389793520, 389816620, 390208120, 390213320, 390238020, 390242820, 390260120, 390595620, 390598320, 390601920, 390602420, 390618320, 390625220, 390764220, 390820920, 390822220, 390823620, 390824220, 393123620, 393417520, 394037720, 394228820, 394234020, 394397420, 394523620, 394528620"/>
    <s v="-0"/>
    <x v="1"/>
    <x v="1"/>
  </r>
  <r>
    <s v="5220"/>
    <s v="2020-07-22 00:00:00"/>
    <s v="2020-07-22 16:13:00"/>
    <s v="Gasto"/>
    <s v="Con Compromiso"/>
    <s v="0500"/>
    <x v="12"/>
    <x v="22"/>
    <s v="ADQUISICIÓN DE BIENES Y SERVICIOS - SERVICIO DE INFORMACIÓN CATASTRAL - ACTUALIZACIÓN  Y GESTIÓN CATASTRAL  NACIONAL"/>
    <s v="Nación"/>
    <x v="2"/>
    <s v="CSF"/>
    <n v="27950450"/>
    <n v="6521772"/>
    <n v="34472222"/>
    <n v="0"/>
    <s v="Prestación servicios profesionales para ejercer el control y seguimiento de todas las actividades requeridas para la ejecución y puesta en vigencia del proyecto de la formación rural y centros poblados del municipio de Cumaribo Vichada, perteneciente"/>
    <s v="5420"/>
    <s v="14920"/>
    <s v="23520"/>
    <s v="60420, 73820, 88020, 110620, 135920, 174620, 174720"/>
    <s v="216305720, 245587120, 273516620, 313816420, 358102220, 394043620, 394054220"/>
    <s v="-0"/>
    <x v="1"/>
    <x v="1"/>
  </r>
  <r>
    <s v="5320"/>
    <s v="2020-07-22 00:00:00"/>
    <s v="2020-07-22 16:29:00"/>
    <s v="Gasto"/>
    <s v="Con Compromiso"/>
    <s v="0500"/>
    <x v="12"/>
    <x v="22"/>
    <s v="ADQUISICIÓN DE BIENES Y SERVICIOS - SERVICIO DE INFORMACIÓN CATASTRAL - ACTUALIZACIÓN  Y GESTIÓN CATASTRAL  NACIONAL"/>
    <s v="Nación"/>
    <x v="2"/>
    <s v="CSF"/>
    <n v="14000000"/>
    <n v="28000000"/>
    <n v="42000000"/>
    <n v="0"/>
    <s v="Prestación de servicios profesionales para realizar la consulta previa en los resguardos Awia Tuparro Ssikuani y Nacuanedorro Tuparro conformados en la vigencia 2018 del municipio de Cumaribo Vichada, perteneciente a la Dt Meta"/>
    <s v="5520"/>
    <s v="19520, 19620"/>
    <s v="28620, 31620"/>
    <s v="69820, 71620, 86220, 86320, 103620, 104720, 129220, 130120, 171920, 172020, 173220, 173320"/>
    <s v="242907920, 242941920, 273333220, 273335020, 310867220, 312115120, 347484720, 347513520, 393356020, 393427520, 394382220, 394404520"/>
    <s v="-0"/>
    <x v="1"/>
    <x v="1"/>
  </r>
  <r>
    <s v="5420"/>
    <s v="2020-07-22 00:00:00"/>
    <s v="2020-07-22 16:58:00"/>
    <s v="Gasto"/>
    <s v="Con Compromiso"/>
    <s v="0500"/>
    <x v="12"/>
    <x v="22"/>
    <s v="ADQUISICIÓN DE BIENES Y SERVICIOS - SERVICIO DE INFORMACIÓN CATASTRAL - ACTUALIZACIÓN  Y GESTIÓN CATASTRAL  NACIONAL"/>
    <s v="Nación"/>
    <x v="2"/>
    <s v="CSF"/>
    <n v="7000000"/>
    <n v="8400000"/>
    <n v="15400000"/>
    <n v="0"/>
    <s v="Prestación de servicios técnicos como líder de reconocimiento predial inherentes a los procesos catastrales en el marco de la consulta previa de los resguardos indígenas awia tuparro sikuani y nacuanedorro tuparro conformados en la vigencia 2018 del"/>
    <s v="5620"/>
    <s v="20820"/>
    <s v="28420"/>
    <s v="69720, 85420, 103420, 130220, 164120"/>
    <s v="242901920, 273141220, 310866820, 347514920, 390774020"/>
    <s v="-0"/>
    <x v="1"/>
    <x v="1"/>
  </r>
  <r>
    <s v="5520"/>
    <s v="2020-07-22 00:00:00"/>
    <s v="2020-07-22 17:07:00"/>
    <s v="Gasto"/>
    <s v="Con Compromiso"/>
    <s v="0500"/>
    <x v="12"/>
    <x v="22"/>
    <s v="ADQUISICIÓN DE BIENES Y SERVICIOS - SERVICIO DE INFORMACIÓN CATASTRAL - ACTUALIZACIÓN  Y GESTIÓN CATASTRAL  NACIONAL"/>
    <s v="Nación"/>
    <x v="2"/>
    <s v="CSF"/>
    <n v="87500000"/>
    <n v="-16916667"/>
    <n v="70583333"/>
    <n v="0"/>
    <s v="Prestación de servicios técnicos como líder de reconocimiento predial en los procesos catastrales para la formación catastral rural y centros poblados del municipio de Cumaribo Vichada, perteneciente a la Dt Meta."/>
    <s v="5720"/>
    <s v="15320, 15420, 15720, 18320"/>
    <s v="23720, 23920, 24020, 33520"/>
    <s v="60620, 60720, 60820, 68720, 71420, 73720, 74420, 84120, 86820, 87620, 91820, 104420, 105720, 107320, 107420, 137720, 138120, 138220, 138620, 163620, 163720, 169620, 169720, 172820, 172920, 173420"/>
    <s v="216087720, 216100920, 216115620, 242941620, 243227520, 245255620, 245266420, 272903720, 273361720, 273479820, 274674120, 310896220, 312148120, 312193920, 312195920, 358148820, 358159220, 358159820, 358169120, 390766420, 390767420, 393131120, 393398920, 393446320, 394386820, 394531320"/>
    <s v="-0"/>
    <x v="1"/>
    <x v="1"/>
  </r>
  <r>
    <s v="5620"/>
    <s v="2020-07-22 00:00:00"/>
    <s v="2020-07-22 17:14:00"/>
    <s v="Gasto"/>
    <s v="Anulado"/>
    <s v="0500"/>
    <x v="12"/>
    <x v="22"/>
    <s v="ADQUISICIÓN DE BIENES Y SERVICIOS - SERVICIO DE INFORMACIÓN CATASTRAL - ACTUALIZACIÓN  Y GESTIÓN CATASTRAL  NACIONAL"/>
    <s v="Nación"/>
    <x v="2"/>
    <s v="CSF"/>
    <n v="12134880"/>
    <n v="-12134880"/>
    <n v="0"/>
    <n v="0"/>
    <s v="Prestación de servicios profesionales como apoyo en zonas físicas y geoeconómicas dentro del proceso formación catastral rural y centros poblados del municipio de Cumaribo Vichada, _x000a_perteneciente a la Dt Meta"/>
    <s v="5820"/>
    <s v="-0"/>
    <s v="-0"/>
    <s v="-0"/>
    <s v="-0"/>
    <s v="-0"/>
    <x v="1"/>
    <x v="1"/>
  </r>
  <r>
    <s v="5720"/>
    <s v="2020-07-22 00:00:00"/>
    <s v="2020-07-22 17:24:00"/>
    <s v="Gasto"/>
    <s v="Con Compromiso"/>
    <s v="0500"/>
    <x v="12"/>
    <x v="22"/>
    <s v="ADQUISICIÓN DE BIENES Y SERVICIOS - SERVICIO DE INFORMACIÓN CATASTRAL - ACTUALIZACIÓN  Y GESTIÓN CATASTRAL  NACIONAL"/>
    <s v="Nación"/>
    <x v="2"/>
    <s v="CSF"/>
    <n v="38311784"/>
    <n v="2873384"/>
    <n v="41185168"/>
    <n v="0"/>
    <s v="Prestación de servicios profesionales para la elaboración del estudio de zonas físicas y _x000a_geoeconómicas dentro del proceso formación catastral rural y centros poblados del municipio de Cumaribo Vichada, perteneciente a la DT Meta"/>
    <s v="5920"/>
    <s v="19820"/>
    <s v="29320"/>
    <s v="74620, 88420, 105220, 131220, 148820, 148920"/>
    <s v="245509120, 273518720, 312130020, 348173220, 383071620, 383078520"/>
    <s v="-0"/>
    <x v="1"/>
    <x v="1"/>
  </r>
  <r>
    <s v="5820"/>
    <s v="2020-07-22 00:00:00"/>
    <s v="2020-07-22 17:37:00"/>
    <s v="Gasto"/>
    <s v="Con Compromiso"/>
    <s v="0500"/>
    <x v="12"/>
    <x v="22"/>
    <s v="ADQUISICIÓN DE BIENES Y SERVICIOS - SERVICIO DE INFORMACIÓN CATASTRAL - ACTUALIZACIÓN  Y GESTIÓN CATASTRAL  NACIONAL"/>
    <s v="Nación"/>
    <x v="2"/>
    <s v="CSF"/>
    <n v="10374692"/>
    <n v="2939496"/>
    <n v="13314188"/>
    <n v="0"/>
    <s v="Prestación de servicios de apoyo desde el aspecto jurídico en los trámites relacionados con el proceso de formación catastral rural y centros poblados del municipio de Cumaribo Vichada, perteneciente a la Dt Meta."/>
    <s v="6020"/>
    <s v="14820"/>
    <s v="22620"/>
    <s v="59420, 74320, 87520, 108020, 135720, 135820, 164420"/>
    <s v="210599420, 245242020, 273479020, 312211320, 358101120, 358101620, 390781520"/>
    <s v="-0"/>
    <x v="1"/>
    <x v="1"/>
  </r>
  <r>
    <s v="5820"/>
    <s v="2020-07-22 00:00:00"/>
    <s v="2020-07-22 17:37:00"/>
    <s v="Gasto"/>
    <s v="Con Compromiso"/>
    <s v="0500"/>
    <x v="12"/>
    <x v="22"/>
    <s v="ADQUISICIÓN DE BIENES Y SERVICIOS - SERVICIO DE INFORMACIÓN CATASTRAL - ACTUALIZACIÓN  Y GESTIÓN CATASTRAL  NACIONAL"/>
    <s v="Propios"/>
    <x v="1"/>
    <s v="CSF"/>
    <n v="0"/>
    <n v="0"/>
    <n v="0"/>
    <n v="0"/>
    <s v="Prestación de servicios de apoyo desde el aspecto jurídico en los trámites relacionados con el proceso de formación catastral rural y centros poblados del municipio de Cumaribo Vichada, perteneciente a la Dt Meta."/>
    <s v="6020"/>
    <s v="14820"/>
    <s v="22620"/>
    <s v="59420, 74320, 87520, 108020, 135720, 135820, 164420"/>
    <s v="210599420, 245242020, 273479020, 312211320, 358101120, 358101620, 390781520"/>
    <s v="-0"/>
    <x v="1"/>
    <x v="1"/>
  </r>
  <r>
    <s v="5920"/>
    <s v="2020-07-22 00:00:00"/>
    <s v="2020-07-22 17:47:00"/>
    <s v="Gasto"/>
    <s v="Con Compromiso"/>
    <s v="0500"/>
    <x v="12"/>
    <x v="22"/>
    <s v="ADQUISICIÓN DE BIENES Y SERVICIOS - SERVICIO DE INFORMACIÓN CATASTRAL - ACTUALIZACIÓN  Y GESTIÓN CATASTRAL  NACIONAL"/>
    <s v="Nación"/>
    <x v="2"/>
    <s v="CSF"/>
    <n v="38905095"/>
    <n v="-3371778"/>
    <n v="35533317"/>
    <n v="0"/>
    <s v="Prestación de servicios personales para realizar actividades de digitalización y generación de productos resultantes del proceso de la formación catastral rural y centros poblados del municipio de Cumaribo Vichada, perteneciente a la Dt Meta"/>
    <s v="6120"/>
    <s v="16820, 17920, 18420"/>
    <s v="33820, 33920, 34820"/>
    <s v="74020, 74120, 75520, 76020, 76120, 76220, 88620, 89320, 92520, 96420, 110320, 110420, 113820, 136420, 136520, 137820, 155420, 156920, 157220"/>
    <s v="246314420, 246321220, 246329120, 273518920, 274563820, 276022420, 290339120, 312315620, 312316320, 332153720, 358104820, 358105820, 358150620, 383497220, 390210020, 390211120"/>
    <s v="-0"/>
    <x v="1"/>
    <x v="1"/>
  </r>
  <r>
    <s v="6020"/>
    <s v="2020-07-22 00:00:00"/>
    <s v="2020-07-22 17:57:00"/>
    <s v="Gasto"/>
    <s v="Con Compromiso"/>
    <s v="0500"/>
    <x v="12"/>
    <x v="22"/>
    <s v="ADQUISICIÓN DE BIENES Y SERVICIOS - SERVICIO DE INFORMACIÓN CATASTRAL - ACTUALIZACIÓN  Y GESTIÓN CATASTRAL  NACIONAL"/>
    <s v="Nación"/>
    <x v="2"/>
    <s v="CSF"/>
    <n v="39640608"/>
    <n v="-4789908"/>
    <n v="34850700"/>
    <n v="0"/>
    <s v="Prestación de servicios personales para realizar actividades de apoyo en oficina y terreno a los coordinadores y reconocedores prediales en el proceso de formación catastral rural y centros poblados del municipio de Cumaribo Vichada, perteneciente a"/>
    <s v="6220"/>
    <s v="21720, 23720, 23820, 28320, 28420, 32520, 33320"/>
    <s v="33420, 44820, 45720, 60420, 61920, 62520"/>
    <s v="73620, 88120, 89020, 92820, 104620, 104820, 105120, 105520, 106620, 106720, 107220, 113520, 129420, 131120, 132420, 133520, 133620, 135020, 137220, 157120, 172220, 173620, 174320, 177520"/>
    <s v="245553620, 273518420, 274552220, 277454020, 310896820, 312124720, 312129720, 312135820, 312175620, 312175820, 312192220, 326766820, 347486520, 347545520, 349275620, 353180920, 353181120, 353185020, 358140620, 390210620, 393370420, 393456920, 393641020"/>
    <s v="-0"/>
    <x v="1"/>
    <x v="1"/>
  </r>
  <r>
    <s v="6120"/>
    <s v="2020-07-22 00:00:00"/>
    <s v="2020-07-22 18:07:00"/>
    <s v="Gasto"/>
    <s v="Generado"/>
    <s v="0500"/>
    <x v="12"/>
    <x v="22"/>
    <s v="ADQUISICIÓN DE BIENES Y SERVICIOS - SERVICIO DE INFORMACIÓN CATASTRAL - ACTUALIZACIÓN  Y GESTIÓN CATASTRAL  NACIONAL"/>
    <s v="Nación"/>
    <x v="2"/>
    <s v="CSF"/>
    <n v="66067680"/>
    <n v="-66067680"/>
    <n v="0"/>
    <n v="0"/>
    <s v="Prestación de servicios personales como guía terrestre al personal del proyecto de formación catastral rural y centros poblados del municipio de Cumaribo Vichada, perteneciente a la Dt Meta."/>
    <s v="6320"/>
    <s v="-0"/>
    <s v="-0"/>
    <s v="-0"/>
    <s v="-0"/>
    <s v="-0"/>
    <x v="1"/>
    <x v="1"/>
  </r>
  <r>
    <s v="6220"/>
    <s v="2020-07-22 00:00:00"/>
    <s v="2020-07-22 18:16:00"/>
    <s v="Gasto"/>
    <s v="Con Compromiso"/>
    <s v="0500"/>
    <x v="12"/>
    <x v="22"/>
    <s v="ADQUISICIÓN DE BIENES Y SERVICIOS - SERVICIO DE INFORMACIÓN CATASTRAL - ACTUALIZACIÓN  Y GESTIÓN CATASTRAL  NACIONAL"/>
    <s v="Nación"/>
    <x v="2"/>
    <s v="CSF"/>
    <n v="50927550"/>
    <n v="-4617431"/>
    <n v="46310119"/>
    <n v="0"/>
    <s v="Prestación de servicios como técnico operativo desde la sede de la dirección territorial meta, en el proceso de formación catastral rural y centros poblados del municipio Cumaribo Vichada"/>
    <s v="6420"/>
    <s v="14620, 14720, 20920, 28120, 28820"/>
    <s v="22920, 23020, 35220, 61820, 67620"/>
    <s v="59720, 59820, 69220, 70320, 75620, 85020, 85220, 92920, 102220, 103320, 106520, 107620, 111120, 111620, 129320, 129920, 134920, 135120, 139120, 163920, 164020, 170120, 171820, 172120, 174020, 174120"/>
    <s v="210587520, 210591620, 241997820, 242038820, 245675320, 273090720, 273117820, 277455820, 310825820, 310866620, 312175020, 312202420, 313818120, 320857020, 347485420, 347512620, 353184420, 353185220, 360180720, 390771920, 390772720, 393164520, 393360520, 393617420, 393626020, 394378920"/>
    <s v="-0"/>
    <x v="1"/>
    <x v="1"/>
  </r>
  <r>
    <s v="6320"/>
    <s v="2020-07-22 00:00:00"/>
    <s v="2020-07-22 18:23:00"/>
    <s v="Gasto"/>
    <s v="Con Compromiso"/>
    <s v="0500"/>
    <x v="12"/>
    <x v="22"/>
    <s v="ADQUISICIÓN DE BIENES Y SERVICIOS - SERVICIO DE INFORMACIÓN CATASTRAL - ACTUALIZACIÓN  Y GESTIÓN CATASTRAL  NACIONAL"/>
    <s v="Nación"/>
    <x v="2"/>
    <s v="CSF"/>
    <n v="10185510"/>
    <n v="-1280566"/>
    <n v="8904944"/>
    <n v="0"/>
    <s v="Prestación de servicios como técnico operativo a la coordinadora de planta en oficina y terreno delproceso de formación catastral rural y centros poblados del municipio de Cumaribo Vichada, perteneciente a la Dt Meta"/>
    <s v="6520"/>
    <s v="26320"/>
    <s v="48820"/>
    <s v="92220, 102320, 129520, 163020, 173720"/>
    <s v="275970720, 310865120, 347487120, 390619320, 393462220"/>
    <s v="-0"/>
    <x v="1"/>
    <x v="1"/>
  </r>
  <r>
    <s v="6420"/>
    <s v="2020-07-22 00:00:00"/>
    <s v="2020-07-22 18:30:00"/>
    <s v="Gasto"/>
    <s v="Con Compromiso"/>
    <s v="0500"/>
    <x v="12"/>
    <x v="22"/>
    <s v="ADQUISICIÓN DE BIENES Y SERVICIOS - SERVICIO DE INFORMACIÓN CATASTRAL - ACTUALIZACIÓN  Y GESTIÓN CATASTRAL  NACIONAL"/>
    <s v="Nación"/>
    <x v="2"/>
    <s v="CSF"/>
    <n v="51873460"/>
    <n v="-30259519"/>
    <n v="21613941"/>
    <n v="0"/>
    <s v="Prestación de servicios técnicos para desarrollar actividades de soporte informático en campo y oficina, relacionados con la gestión de software, hardware e infraestructura tecnológica en la formación catastral rural y centros poblados del municipio"/>
    <s v="6620"/>
    <s v="23920, 24020, 44420"/>
    <s v="45520, 45620, 89520"/>
    <s v="88820, 88920, 106420, 111020, 129720, 136720, 140720, 156720, 163520, 163820"/>
    <s v="273519120, 273519220, 312173720, 313817720, 347506020, 358107220, 360256320, 389856720, 390765120, 390768520"/>
    <s v="-0"/>
    <x v="1"/>
    <x v="1"/>
  </r>
  <r>
    <s v="6520"/>
    <s v="2020-07-22 00:00:00"/>
    <s v="2020-07-22 18:37:00"/>
    <s v="Gasto"/>
    <s v="Con Compromiso"/>
    <s v="0500"/>
    <x v="12"/>
    <x v="22"/>
    <s v="ADQUISICIÓN DE BIENES Y SERVICIOS - SERVICIO DE INFORMACIÓN CATASTRAL - ACTUALIZACIÓN  Y GESTIÓN CATASTRAL  NACIONAL"/>
    <s v="Nación"/>
    <x v="2"/>
    <s v="CSF"/>
    <n v="6000000"/>
    <n v="-3"/>
    <n v="5999997"/>
    <n v="0"/>
    <s v="Mantenimiento del parque automotor de la dirección territorial meta en el marco del proceso de formación catastral rural y centros poblados del municipio de Cumaribo Vichada, perteneciente a la Dt Meta"/>
    <s v="6720"/>
    <s v="22620"/>
    <s v="66920"/>
    <s v="111220, 111320, 111420"/>
    <s v="320856620, 320856820"/>
    <s v="-0"/>
    <x v="1"/>
    <x v="1"/>
  </r>
  <r>
    <s v="6620"/>
    <s v="2020-07-23 00:00:00"/>
    <s v="2020-07-23 07:25:00"/>
    <s v="Gasto"/>
    <s v="Con Compromiso"/>
    <s v="0500"/>
    <x v="12"/>
    <x v="22"/>
    <s v="ADQUISICIÓN DE BIENES Y SERVICIOS - SERVICIO DE INFORMACIÓN CATASTRAL - ACTUALIZACIÓN  Y GESTIÓN CATASTRAL  NACIONAL"/>
    <s v="Nación"/>
    <x v="2"/>
    <s v="CSF"/>
    <n v="165586291"/>
    <n v="109635954"/>
    <n v="275222245"/>
    <n v="0"/>
    <s v="Viaticos para Cumaribo $140.838.291, gastos $24.748.000"/>
    <s v="6820"/>
    <s v="17020, 17120, 17220, 17320, 17420, 17520, 17620, 20120, 21420, 21520, 21620, 22720, 22820, 22920, 23020, 23120, 23220, 23320, 23420, 23520, 23620, 24320, 24420, 24520, 25620, 25720, 25820, 26020, 26120, 26220, 26820, 26920, 27020, 27320, 27420, 27520, 29120, 29520, 29620, 29720, 29820, 29920, 30020, 35820, 36120, 36220, 36320, 38320, 38420, 38520, 38620, 46120, 46820, 46920, 47020, 47120, 47220, 47320, 48420, 48620, 48720, 50120, 50220, 50320, 53120, 53920, 54020"/>
    <s v="20820, 20920, 21020, 21120, 21220, 21320, 21420, 23620, 25520, 25620, 25720, 26520, 26620, 26720, 30520, 30620, 30720, 34920, 35020, 35120, 36820, 36920, 37020, 38120, 38220, 38320, 38420, 39320, 39420, 39520, 39620, 39720, 39820, 49320, 49420, 50520, 50920, 51020, 51120, 51220, 51320, 52620, 55820, 56620, 56720, 57520, 65220, 65320, 65420, 65520, 74920, 78620, 78720, 78820, 78920, 79020, 79120, 86020, 86120, 86220, 93220, 93320, 93420, 98520, 101420, 101520"/>
    <s v="57720, 57820, 57920, 58020, 58120, 58220, 58320, 60520, 62120, 62220, 62320, 67520, 67620, 67720, 67820, 67920, 68020, 74720, 74820, 74920, 76820, 76920, 77020, 78120, 78220, 78320, 81520, 81620, 81720, 81820, 81920, 82020, 93020, 93120, 93220, 94420, 94820, 94920, 95020, 95120, 95220, 95320, 100920, 101520, 101620, 101720, 109720, 109820, 109920, 110020, 123520, 126920, 127020, 127120, 127220, 127320, 127420, 133020, 133120, 133220, 140420, 140520, 140620, 144120, 145820, 145920"/>
    <s v="207982120, 207984620, 207987020, 207989320, 207991620, 207994220, 207996320, 215016520, 221958220, 221959420, 221960920, 239811620, 239816320, 239825820, 242942520, 242942820, 243540420, 245044120, 245046220, 245047820, 250425920, 250430220, 250432720, 258471420, 258473120, 258474920, 264157220, 264159520, 264162920, 264176420, 264178920, 264181020, 277035020, 277037620, 277173020, 290350920, 290352020, 290354720, 290795320, 290798220, 290803520, 290815420, 303720520, 310861220, 310861320, 310861420, 312349420, 312351820, 312353220, 312353720, 340227920, 342397520, 342399420, 342400920, 342402620, 342419820, 342432720, 349292520, 353180320, 353180520, 360236020, 360239520, 360244320, 369861220, 378194520, 378200220"/>
    <s v="320, 420, 520, 920, 1020, 1220, 1320, 2220, 2320"/>
    <x v="1"/>
    <x v="1"/>
  </r>
  <r>
    <s v="6720"/>
    <s v="2020-07-23 00:00:00"/>
    <s v="2020-07-23 13:22:00"/>
    <s v="Gasto"/>
    <s v="Con Compromiso"/>
    <s v="014"/>
    <x v="12"/>
    <x v="4"/>
    <s v="PRIMA DE VACACIONES"/>
    <s v="Nación"/>
    <x v="0"/>
    <s v="CSF"/>
    <n v="1306907"/>
    <n v="0"/>
    <n v="1306907"/>
    <n v="0"/>
    <s v="Nomina mes de Julio de 2020"/>
    <s v="6920"/>
    <s v="14320, 14420, 14520"/>
    <s v="-0"/>
    <s v="50920, 51020, 51120, 51220, 51320, 51420, 51520, 51620, 51720, 51820, 51920, 52020, 52120, 52220, 52320, 52420, 52520, 52620, 52720, 52820, 52920, 53020, 53120, 53220, 53320, 53420, 53520, 53620, 53720, 53820, 53920, 54020, 54120"/>
    <s v="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
    <s v="-0"/>
    <x v="0"/>
    <x v="16"/>
  </r>
  <r>
    <s v="6720"/>
    <s v="2020-07-23 00:00:00"/>
    <s v="2020-07-23 13:22:00"/>
    <s v="Gasto"/>
    <s v="Con Compromiso"/>
    <s v="014"/>
    <x v="12"/>
    <x v="7"/>
    <s v="BONIFICACIÓN ESPECIAL DE RECREACIÓN"/>
    <s v="Nación"/>
    <x v="0"/>
    <s v="CSF"/>
    <n v="90989"/>
    <n v="0"/>
    <n v="90989"/>
    <n v="0"/>
    <s v="Nomina mes de Julio de 2020"/>
    <s v="6920"/>
    <s v="14320, 14420, 14520"/>
    <s v="-0"/>
    <s v="50920, 51020, 51120, 51220, 51320, 51420, 51520, 51620, 51720, 51820, 51920, 52020, 52120, 52220, 52320, 52420, 52520, 52620, 52720, 52820, 52920, 53020, 53120, 53220, 53320, 53420, 53520, 53620, 53720, 53820, 53920, 54020, 54120"/>
    <s v="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
    <s v="-0"/>
    <x v="0"/>
    <x v="16"/>
  </r>
  <r>
    <s v="6720"/>
    <s v="2020-07-23 00:00:00"/>
    <s v="2020-07-23 13:22:00"/>
    <s v="Gasto"/>
    <s v="Con Compromiso"/>
    <s v="014"/>
    <x v="12"/>
    <x v="28"/>
    <s v="AUXILIO DE CONECTIVIDAD DIGITAL"/>
    <s v="Nación"/>
    <x v="0"/>
    <s v="CSF"/>
    <n v="1206820"/>
    <n v="0"/>
    <n v="1206820"/>
    <n v="0"/>
    <s v="Nomina mes de Julio de 2020"/>
    <s v="6920"/>
    <s v="14320, 14420, 14520"/>
    <s v="-0"/>
    <s v="50920, 51020, 51120, 51220, 51320, 51420, 51520, 51620, 51720, 51820, 51920, 52020, 52120, 52220, 52320, 52420, 52520, 52620, 52720, 52820, 52920, 53020, 53120, 53220, 53320, 53420, 53520, 53620, 53720, 53820, 53920, 54020, 54120"/>
    <s v="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
    <s v="-0"/>
    <x v="0"/>
    <x v="16"/>
  </r>
  <r>
    <s v="6720"/>
    <s v="2020-07-23 00:00:00"/>
    <s v="2020-07-23 13:22:00"/>
    <s v="Gasto"/>
    <s v="Con Compromiso"/>
    <s v="014"/>
    <x v="12"/>
    <x v="8"/>
    <s v="SUELDO BÁSICO"/>
    <s v="Nación"/>
    <x v="0"/>
    <s v="CSF"/>
    <n v="53887298"/>
    <n v="0"/>
    <n v="53887298"/>
    <n v="0"/>
    <s v="Nomina mes de Julio de 2020"/>
    <s v="6920"/>
    <s v="14320, 14420, 14520"/>
    <s v="-0"/>
    <s v="50920, 51020, 51120, 51220, 51320, 51420, 51520, 51620, 51720, 51820, 51920, 52020, 52120, 52220, 52320, 52420, 52520, 52620, 52720, 52820, 52920, 53020, 53120, 53220, 53320, 53420, 53520, 53620, 53720, 53820, 53920, 54020, 54120"/>
    <s v="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
    <s v="-0"/>
    <x v="0"/>
    <x v="16"/>
  </r>
  <r>
    <s v="6720"/>
    <s v="2020-07-23 00:00:00"/>
    <s v="2020-07-23 13:22:00"/>
    <s v="Gasto"/>
    <s v="Con Compromiso"/>
    <s v="014"/>
    <x v="12"/>
    <x v="5"/>
    <s v="PRIMA TÉCNICA NO SALARIAL"/>
    <s v="Nación"/>
    <x v="0"/>
    <s v="CSF"/>
    <n v="2354967"/>
    <n v="0"/>
    <n v="2354967"/>
    <n v="0"/>
    <s v="Nomina mes de Julio de 2020"/>
    <s v="6920"/>
    <s v="14320, 14420, 14520"/>
    <s v="-0"/>
    <s v="50920, 51020, 51120, 51220, 51320, 51420, 51520, 51620, 51720, 51820, 51920, 52020, 52120, 52220, 52320, 52420, 52520, 52620, 52720, 52820, 52920, 53020, 53120, 53220, 53320, 53420, 53520, 53620, 53720, 53820, 53920, 54020, 54120"/>
    <s v="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
    <s v="-0"/>
    <x v="0"/>
    <x v="16"/>
  </r>
  <r>
    <s v="6720"/>
    <s v="2020-07-23 00:00:00"/>
    <s v="2020-07-23 13:22:00"/>
    <s v="Gasto"/>
    <s v="Con Compromiso"/>
    <s v="014"/>
    <x v="12"/>
    <x v="10"/>
    <s v="SUELDO DE VACACIONES"/>
    <s v="Nación"/>
    <x v="0"/>
    <s v="CSF"/>
    <n v="1338478"/>
    <n v="0"/>
    <n v="1338478"/>
    <n v="0"/>
    <s v="Nomina mes de Julio de 2020"/>
    <s v="6920"/>
    <s v="14320, 14420, 14520"/>
    <s v="-0"/>
    <s v="50920, 51020, 51120, 51220, 51320, 51420, 51520, 51620, 51720, 51820, 51920, 52020, 52120, 52220, 52320, 52420, 52520, 52620, 52720, 52820, 52920, 53020, 53120, 53220, 53320, 53420, 53520, 53620, 53720, 53820, 53920, 54020, 54120"/>
    <s v="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
    <s v="-0"/>
    <x v="0"/>
    <x v="16"/>
  </r>
  <r>
    <s v="6720"/>
    <s v="2020-07-23 00:00:00"/>
    <s v="2020-07-23 13:22:00"/>
    <s v="Gasto"/>
    <s v="Con Compromiso"/>
    <s v="014"/>
    <x v="12"/>
    <x v="9"/>
    <s v="BONIFICACIÓN POR SERVICIOS PRESTADOS"/>
    <s v="Nación"/>
    <x v="0"/>
    <s v="CSF"/>
    <n v="1699304"/>
    <n v="0"/>
    <n v="1699304"/>
    <n v="0"/>
    <s v="Nomina mes de Julio de 2020"/>
    <s v="6920"/>
    <s v="14320, 14420, 14520"/>
    <s v="-0"/>
    <s v="50920, 51020, 51120, 51220, 51320, 51420, 51520, 51620, 51720, 51820, 51920, 52020, 52120, 52220, 52320, 52420, 52520, 52620, 52720, 52820, 52920, 53020, 53120, 53220, 53320, 53420, 53520, 53620, 53720, 53820, 53920, 54020, 54120"/>
    <s v="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
    <s v="-0"/>
    <x v="0"/>
    <x v="16"/>
  </r>
  <r>
    <s v="6720"/>
    <s v="2020-07-23 00:00:00"/>
    <s v="2020-07-23 13:22:00"/>
    <s v="Gasto"/>
    <s v="Con Compromiso"/>
    <s v="014"/>
    <x v="12"/>
    <x v="6"/>
    <s v="SUBSIDIO DE ALIMENTACIÓN"/>
    <s v="Nación"/>
    <x v="0"/>
    <s v="CSF"/>
    <n v="907746"/>
    <n v="0"/>
    <n v="907746"/>
    <n v="0"/>
    <s v="Nomina mes de Julio de 2020"/>
    <s v="6920"/>
    <s v="14320, 14420, 14520"/>
    <s v="-0"/>
    <s v="50920, 51020, 51120, 51220, 51320, 51420, 51520, 51620, 51720, 51820, 51920, 52020, 52120, 52220, 52320, 52420, 52520, 52620, 52720, 52820, 52920, 53020, 53120, 53220, 53320, 53420, 53520, 53620, 53720, 53820, 53920, 54020, 54120"/>
    <s v="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
    <s v="-0"/>
    <x v="0"/>
    <x v="16"/>
  </r>
  <r>
    <s v="6820"/>
    <s v="2020-07-27 00:00:00"/>
    <s v="2020-07-27 19:09:00"/>
    <s v="Gasto"/>
    <s v="Con Compromiso"/>
    <s v="014"/>
    <x v="12"/>
    <x v="11"/>
    <s v="PENSIONES"/>
    <s v="Nación"/>
    <x v="0"/>
    <s v="CSF"/>
    <n v="6774100"/>
    <n v="0"/>
    <n v="6774100"/>
    <n v="0"/>
    <s v="Aportes parafiscales mes de Julio de 2020"/>
    <s v="7020"/>
    <s v="15220"/>
    <s v="-0"/>
    <s v="54320, 54420, 54520, 54620, 54720, 54820, 54920, 55020, 55120, 55220, 55320, 55420, 55520, 55620, 55720, 55820"/>
    <s v="198931620, 198931720, 198931820, 198931920, 198932020, 198932120, 198932220, 198932320, 198932420, 198932520, 198932620, 198932720, 198932820, 198932920, 198933020, 198933120"/>
    <s v="-0"/>
    <x v="0"/>
    <x v="16"/>
  </r>
  <r>
    <s v="6820"/>
    <s v="2020-07-27 00:00:00"/>
    <s v="2020-07-27 19:09:00"/>
    <s v="Gasto"/>
    <s v="Con Compromiso"/>
    <s v="014"/>
    <x v="12"/>
    <x v="15"/>
    <s v="APORTES GENERALES AL SISTEMA DE RIESGOS LABORALES"/>
    <s v="Nación"/>
    <x v="0"/>
    <s v="CSF"/>
    <n v="765900"/>
    <n v="0"/>
    <n v="765900"/>
    <n v="0"/>
    <s v="Aportes parafiscales mes de Julio de 2020"/>
    <s v="7020"/>
    <s v="15220"/>
    <s v="-0"/>
    <s v="54320, 54420, 54520, 54620, 54720, 54820, 54920, 55020, 55120, 55220, 55320, 55420, 55520, 55620, 55720, 55820"/>
    <s v="198931620, 198931720, 198931820, 198931920, 198932020, 198932120, 198932220, 198932320, 198932420, 198932520, 198932620, 198932720, 198932820, 198932920, 198933020, 198933120"/>
    <s v="-0"/>
    <x v="0"/>
    <x v="16"/>
  </r>
  <r>
    <s v="6820"/>
    <s v="2020-07-27 00:00:00"/>
    <s v="2020-07-27 19:09:00"/>
    <s v="Gasto"/>
    <s v="Con Compromiso"/>
    <s v="014"/>
    <x v="12"/>
    <x v="13"/>
    <s v="SALUD"/>
    <s v="Nación"/>
    <x v="0"/>
    <s v="CSF"/>
    <n v="4798800"/>
    <n v="0"/>
    <n v="4798800"/>
    <n v="0"/>
    <s v="Aportes parafiscales mes de Julio de 2020"/>
    <s v="7020"/>
    <s v="15220"/>
    <s v="-0"/>
    <s v="54320, 54420, 54520, 54620, 54720, 54820, 54920, 55020, 55120, 55220, 55320, 55420, 55520, 55620, 55720, 55820"/>
    <s v="198931620, 198931720, 198931820, 198931920, 198932020, 198932120, 198932220, 198932320, 198932420, 198932520, 198932620, 198932720, 198932820, 198932920, 198933020, 198933120"/>
    <s v="-0"/>
    <x v="0"/>
    <x v="16"/>
  </r>
  <r>
    <s v="6820"/>
    <s v="2020-07-27 00:00:00"/>
    <s v="2020-07-27 19:09:00"/>
    <s v="Gasto"/>
    <s v="Con Compromiso"/>
    <s v="014"/>
    <x v="12"/>
    <x v="14"/>
    <s v="APORTES AL ICBF"/>
    <s v="Nación"/>
    <x v="0"/>
    <s v="CSF"/>
    <n v="1782300"/>
    <n v="0"/>
    <n v="1782300"/>
    <n v="0"/>
    <s v="Aportes parafiscales mes de Julio de 2020"/>
    <s v="7020"/>
    <s v="15220"/>
    <s v="-0"/>
    <s v="54320, 54420, 54520, 54620, 54720, 54820, 54920, 55020, 55120, 55220, 55320, 55420, 55520, 55620, 55720, 55820"/>
    <s v="198931620, 198931720, 198931820, 198931920, 198932020, 198932120, 198932220, 198932320, 198932420, 198932520, 198932620, 198932720, 198932820, 198932920, 198933020, 198933120"/>
    <s v="-0"/>
    <x v="0"/>
    <x v="16"/>
  </r>
  <r>
    <s v="6820"/>
    <s v="2020-07-27 00:00:00"/>
    <s v="2020-07-27 19:09:00"/>
    <s v="Gasto"/>
    <s v="Con Compromiso"/>
    <s v="014"/>
    <x v="12"/>
    <x v="12"/>
    <s v="APORTES AL SENA"/>
    <s v="Nación"/>
    <x v="0"/>
    <s v="CSF"/>
    <n v="1188400"/>
    <n v="0"/>
    <n v="1188400"/>
    <n v="0"/>
    <s v="Aportes parafiscales mes de Julio de 2020"/>
    <s v="7020"/>
    <s v="15220"/>
    <s v="-0"/>
    <s v="54320, 54420, 54520, 54620, 54720, 54820, 54920, 55020, 55120, 55220, 55320, 55420, 55520, 55620, 55720, 55820"/>
    <s v="198931620, 198931720, 198931820, 198931920, 198932020, 198932120, 198932220, 198932320, 198932420, 198932520, 198932620, 198932720, 198932820, 198932920, 198933020, 198933120"/>
    <s v="-0"/>
    <x v="0"/>
    <x v="16"/>
  </r>
  <r>
    <s v="6820"/>
    <s v="2020-07-27 00:00:00"/>
    <s v="2020-07-27 19:09:00"/>
    <s v="Gasto"/>
    <s v="Con Compromiso"/>
    <s v="014"/>
    <x v="12"/>
    <x v="16"/>
    <s v="CAJAS DE COMPENSACIÓN FAMILIAR"/>
    <s v="Nación"/>
    <x v="0"/>
    <s v="CSF"/>
    <n v="2375900"/>
    <n v="0"/>
    <n v="2375900"/>
    <n v="0"/>
    <s v="Aportes parafiscales mes de Julio de 2020"/>
    <s v="7020"/>
    <s v="15220"/>
    <s v="-0"/>
    <s v="54320, 54420, 54520, 54620, 54720, 54820, 54920, 55020, 55120, 55220, 55320, 55420, 55520, 55620, 55720, 55820"/>
    <s v="198931620, 198931720, 198931820, 198931920, 198932020, 198932120, 198932220, 198932320, 198932420, 198932520, 198932620, 198932720, 198932820, 198932920, 198933020, 198933120"/>
    <s v="-0"/>
    <x v="0"/>
    <x v="16"/>
  </r>
  <r>
    <s v="6920"/>
    <s v="2020-08-05 00:00:00"/>
    <s v="2020-08-05 09:31:00"/>
    <s v="Gasto"/>
    <s v="Con Compromiso"/>
    <s v="0200"/>
    <x v="12"/>
    <x v="32"/>
    <s v="ADQUISICIÓN DE BIENES Y SERVICIOS - SEDES ADECUADAS - FORTALECIMIENTO DE LA INFRAESTRUCTURA FÍSICA DEL IGAC A NIVEL  NACIONAL"/>
    <s v="Nación"/>
    <x v="0"/>
    <s v="CSF"/>
    <n v="8940950"/>
    <n v="0"/>
    <n v="8940950"/>
    <n v="0"/>
    <s v="PARA PAGO DE ARRIENDO EDIFICIO DONDE FUNCIONA EL CENTRO DE INFORMACION"/>
    <s v="7120"/>
    <s v="19220"/>
    <s v="38020"/>
    <s v="78020"/>
    <s v="258477720"/>
    <s v="-0"/>
    <x v="1"/>
    <x v="3"/>
  </r>
  <r>
    <s v="7020"/>
    <s v="2020-08-24 00:00:00"/>
    <s v="2020-08-24 14:52:00"/>
    <s v="Gasto"/>
    <s v="Con Compromiso"/>
    <s v="014"/>
    <x v="12"/>
    <x v="11"/>
    <s v="PENSIONES"/>
    <s v="Nación"/>
    <x v="0"/>
    <s v="CSF"/>
    <n v="6787800"/>
    <n v="0"/>
    <n v="6787800"/>
    <n v="0"/>
    <s v="pago de aportes de parafiscales,nomina"/>
    <s v="7320"/>
    <s v="22420"/>
    <s v="-0"/>
    <s v="65920, 66020, 66120, 66220, 66320, 66420, 66520, 66620, 66720, 66820, 66920, 67020, 67120, 67220, 67320, 67420"/>
    <s v="233858120, 233858220, 233858320, 233858420, 233858520, 233858620, 233858720, 233858820, 233858920, 233859020, 233859120, 233859220, 233859320, 233859420, 233859520, 233859620"/>
    <s v="-0"/>
    <x v="0"/>
    <x v="16"/>
  </r>
  <r>
    <s v="7020"/>
    <s v="2020-08-24 00:00:00"/>
    <s v="2020-08-24 14:52:00"/>
    <s v="Gasto"/>
    <s v="Con Compromiso"/>
    <s v="014"/>
    <x v="12"/>
    <x v="15"/>
    <s v="APORTES GENERALES AL SISTEMA DE RIESGOS LABORALES"/>
    <s v="Nación"/>
    <x v="0"/>
    <s v="CSF"/>
    <n v="741100"/>
    <n v="0"/>
    <n v="741100"/>
    <n v="0"/>
    <s v="pago de aportes de parafiscales,nomina"/>
    <s v="7320"/>
    <s v="22420"/>
    <s v="-0"/>
    <s v="65920, 66020, 66120, 66220, 66320, 66420, 66520, 66620, 66720, 66820, 66920, 67020, 67120, 67220, 67320, 67420"/>
    <s v="233858120, 233858220, 233858320, 233858420, 233858520, 233858620, 233858720, 233858820, 233858920, 233859020, 233859120, 233859220, 233859320, 233859420, 233859520, 233859620"/>
    <s v="-0"/>
    <x v="0"/>
    <x v="16"/>
  </r>
  <r>
    <s v="7020"/>
    <s v="2020-08-24 00:00:00"/>
    <s v="2020-08-24 14:52:00"/>
    <s v="Gasto"/>
    <s v="Con Compromiso"/>
    <s v="014"/>
    <x v="12"/>
    <x v="14"/>
    <s v="APORTES AL ICBF"/>
    <s v="Nación"/>
    <x v="0"/>
    <s v="CSF"/>
    <n v="1840000"/>
    <n v="0"/>
    <n v="1840000"/>
    <n v="0"/>
    <s v="pago de aportes de parafiscales,nomina"/>
    <s v="7320"/>
    <s v="22420"/>
    <s v="-0"/>
    <s v="65920, 66020, 66120, 66220, 66320, 66420, 66520, 66620, 66720, 66820, 66920, 67020, 67120, 67220, 67320, 67420"/>
    <s v="233858120, 233858220, 233858320, 233858420, 233858520, 233858620, 233858720, 233858820, 233858920, 233859020, 233859120, 233859220, 233859320, 233859420, 233859520, 233859620"/>
    <s v="-0"/>
    <x v="0"/>
    <x v="16"/>
  </r>
  <r>
    <s v="7020"/>
    <s v="2020-08-24 00:00:00"/>
    <s v="2020-08-24 14:52:00"/>
    <s v="Gasto"/>
    <s v="Con Compromiso"/>
    <s v="014"/>
    <x v="12"/>
    <x v="12"/>
    <s v="APORTES AL SENA"/>
    <s v="Nación"/>
    <x v="0"/>
    <s v="CSF"/>
    <n v="1227000"/>
    <n v="0"/>
    <n v="1227000"/>
    <n v="0"/>
    <s v="pago de aportes de parafiscales,nomina"/>
    <s v="7320"/>
    <s v="22420"/>
    <s v="-0"/>
    <s v="65920, 66020, 66120, 66220, 66320, 66420, 66520, 66620, 66720, 66820, 66920, 67020, 67120, 67220, 67320, 67420"/>
    <s v="233858120, 233858220, 233858320, 233858420, 233858520, 233858620, 233858720, 233858820, 233858920, 233859020, 233859120, 233859220, 233859320, 233859420, 233859520, 233859620"/>
    <s v="-0"/>
    <x v="0"/>
    <x v="16"/>
  </r>
  <r>
    <s v="7020"/>
    <s v="2020-08-24 00:00:00"/>
    <s v="2020-08-24 14:52:00"/>
    <s v="Gasto"/>
    <s v="Con Compromiso"/>
    <s v="014"/>
    <x v="12"/>
    <x v="13"/>
    <s v="SALUD"/>
    <s v="Nación"/>
    <x v="0"/>
    <s v="CSF"/>
    <n v="4808300"/>
    <n v="0"/>
    <n v="4808300"/>
    <n v="0"/>
    <s v="pago de aportes de parafiscales,nomina"/>
    <s v="7320"/>
    <s v="22420"/>
    <s v="-0"/>
    <s v="65920, 66020, 66120, 66220, 66320, 66420, 66520, 66620, 66720, 66820, 66920, 67020, 67120, 67220, 67320, 67420"/>
    <s v="233858120, 233858220, 233858320, 233858420, 233858520, 233858620, 233858720, 233858820, 233858920, 233859020, 233859120, 233859220, 233859320, 233859420, 233859520, 233859620"/>
    <s v="-0"/>
    <x v="0"/>
    <x v="16"/>
  </r>
  <r>
    <s v="7020"/>
    <s v="2020-08-24 00:00:00"/>
    <s v="2020-08-24 14:52:00"/>
    <s v="Gasto"/>
    <s v="Con Compromiso"/>
    <s v="014"/>
    <x v="12"/>
    <x v="16"/>
    <s v="CAJAS DE COMPENSACIÓN FAMILIAR"/>
    <s v="Nación"/>
    <x v="0"/>
    <s v="CSF"/>
    <n v="2452900"/>
    <n v="0"/>
    <n v="2452900"/>
    <n v="0"/>
    <s v="pago de aportes de parafiscales,nomina"/>
    <s v="7320"/>
    <s v="22420"/>
    <s v="-0"/>
    <s v="65920, 66020, 66120, 66220, 66320, 66420, 66520, 66620, 66720, 66820, 66920, 67020, 67120, 67220, 67320, 67420"/>
    <s v="233858120, 233858220, 233858320, 233858420, 233858520, 233858620, 233858720, 233858820, 233858920, 233859020, 233859120, 233859220, 233859320, 233859420, 233859520, 233859620"/>
    <s v="-0"/>
    <x v="0"/>
    <x v="16"/>
  </r>
  <r>
    <s v="7120"/>
    <s v="2020-08-24 00:00:00"/>
    <s v="2020-08-24 15:05:00"/>
    <s v="Gasto"/>
    <s v="Con Compromiso"/>
    <s v="014"/>
    <x v="12"/>
    <x v="8"/>
    <s v="SUELDO BÁSICO"/>
    <s v="Nación"/>
    <x v="0"/>
    <s v="CSF"/>
    <n v="53206037"/>
    <n v="0"/>
    <n v="53206037"/>
    <n v="0"/>
    <s v="PAGO DE NOMINA DE AGOSTO TERRITORIAL META"/>
    <s v="7220"/>
    <s v="22220, 22320"/>
    <s v="-0"/>
    <s v="62820, 62920, 63020, 63120, 63220, 63320, 63420, 63520, 63620, 63720, 63820, 63920, 64020, 64120, 64220, 64320, 64420, 64520, 64620, 64720, 64820, 64920, 65020, 65120, 65220, 65320, 65420, 65520, 65620, 65720, 65820"/>
    <s v="227019920, 227020020, 227020120, 227020220, 227020320, 227020420, 227020520, 227020620, 227020720, 227020820, 227020920, 227021020, 227021120, 227021220, 227021320, 227021420, 227021520, 227021620, 227021720, 227021820, 227021920, 227022020, 227022120, 227022220, 227022320, 227022420, 227022520, 227158520, 227158620, 227158720, 227158820"/>
    <s v="-0"/>
    <x v="0"/>
    <x v="16"/>
  </r>
  <r>
    <s v="7120"/>
    <s v="2020-08-24 00:00:00"/>
    <s v="2020-08-24 15:05:00"/>
    <s v="Gasto"/>
    <s v="Con Compromiso"/>
    <s v="014"/>
    <x v="12"/>
    <x v="4"/>
    <s v="PRIMA DE VACACIONES"/>
    <s v="Nación"/>
    <x v="0"/>
    <s v="CSF"/>
    <n v="2690879"/>
    <n v="0"/>
    <n v="2690879"/>
    <n v="0"/>
    <s v="PAGO DE NOMINA DE AGOSTO TERRITORIAL META"/>
    <s v="7220"/>
    <s v="22220, 22320"/>
    <s v="-0"/>
    <s v="62820, 62920, 63020, 63120, 63220, 63320, 63420, 63520, 63620, 63720, 63820, 63920, 64020, 64120, 64220, 64320, 64420, 64520, 64620, 64720, 64820, 64920, 65020, 65120, 65220, 65320, 65420, 65520, 65620, 65720, 65820"/>
    <s v="227019920, 227020020, 227020120, 227020220, 227020320, 227020420, 227020520, 227020620, 227020720, 227020820, 227020920, 227021020, 227021120, 227021220, 227021320, 227021420, 227021520, 227021620, 227021720, 227021820, 227021920, 227022020, 227022120, 227022220, 227022320, 227022420, 227022520, 227158520, 227158620, 227158720, 227158820"/>
    <s v="-0"/>
    <x v="0"/>
    <x v="16"/>
  </r>
  <r>
    <s v="7120"/>
    <s v="2020-08-24 00:00:00"/>
    <s v="2020-08-24 15:05:00"/>
    <s v="Gasto"/>
    <s v="Con Compromiso"/>
    <s v="014"/>
    <x v="12"/>
    <x v="5"/>
    <s v="PRIMA TÉCNICA NO SALARIAL"/>
    <s v="Nación"/>
    <x v="0"/>
    <s v="CSF"/>
    <n v="2354967"/>
    <n v="0"/>
    <n v="2354967"/>
    <n v="0"/>
    <s v="PAGO DE NOMINA DE AGOSTO TERRITORIAL META"/>
    <s v="7220"/>
    <s v="22220, 22320"/>
    <s v="-0"/>
    <s v="62820, 62920, 63020, 63120, 63220, 63320, 63420, 63520, 63620, 63720, 63820, 63920, 64020, 64120, 64220, 64320, 64420, 64520, 64620, 64720, 64820, 64920, 65020, 65120, 65220, 65320, 65420, 65520, 65620, 65720, 65820"/>
    <s v="227019920, 227020020, 227020120, 227020220, 227020320, 227020420, 227020520, 227020620, 227020720, 227020820, 227020920, 227021020, 227021120, 227021220, 227021320, 227021420, 227021520, 227021620, 227021720, 227021820, 227021920, 227022020, 227022120, 227022220, 227022320, 227022420, 227022520, 227158520, 227158620, 227158720, 227158820"/>
    <s v="-0"/>
    <x v="0"/>
    <x v="16"/>
  </r>
  <r>
    <s v="7120"/>
    <s v="2020-08-24 00:00:00"/>
    <s v="2020-08-24 15:05:00"/>
    <s v="Gasto"/>
    <s v="Con Compromiso"/>
    <s v="014"/>
    <x v="12"/>
    <x v="7"/>
    <s v="BONIFICACIÓN ESPECIAL DE RECREACIÓN"/>
    <s v="Nación"/>
    <x v="0"/>
    <s v="CSF"/>
    <n v="214112"/>
    <n v="0"/>
    <n v="214112"/>
    <n v="0"/>
    <s v="PAGO DE NOMINA DE AGOSTO TERRITORIAL META"/>
    <s v="7220"/>
    <s v="22220, 22320"/>
    <s v="-0"/>
    <s v="62820, 62920, 63020, 63120, 63220, 63320, 63420, 63520, 63620, 63720, 63820, 63920, 64020, 64120, 64220, 64320, 64420, 64520, 64620, 64720, 64820, 64920, 65020, 65120, 65220, 65320, 65420, 65520, 65620, 65720, 65820"/>
    <s v="227019920, 227020020, 227020120, 227020220, 227020320, 227020420, 227020520, 227020620, 227020720, 227020820, 227020920, 227021020, 227021120, 227021220, 227021320, 227021420, 227021520, 227021620, 227021720, 227021820, 227021920, 227022020, 227022120, 227022220, 227022320, 227022420, 227022520, 227158520, 227158620, 227158720, 227158820"/>
    <s v="-0"/>
    <x v="0"/>
    <x v="16"/>
  </r>
  <r>
    <s v="7120"/>
    <s v="2020-08-24 00:00:00"/>
    <s v="2020-08-24 15:05:00"/>
    <s v="Gasto"/>
    <s v="Con Compromiso"/>
    <s v="014"/>
    <x v="12"/>
    <x v="9"/>
    <s v="BONIFICACIÓN POR SERVICIOS PRESTADOS"/>
    <s v="Nación"/>
    <x v="0"/>
    <s v="CSF"/>
    <n v="2314003"/>
    <n v="0"/>
    <n v="2314003"/>
    <n v="0"/>
    <s v="PAGO DE NOMINA DE AGOSTO TERRITORIAL META"/>
    <s v="7220"/>
    <s v="22220, 22320"/>
    <s v="-0"/>
    <s v="62820, 62920, 63020, 63120, 63220, 63320, 63420, 63520, 63620, 63720, 63820, 63920, 64020, 64120, 64220, 64320, 64420, 64520, 64620, 64720, 64820, 64920, 65020, 65120, 65220, 65320, 65420, 65520, 65620, 65720, 65820"/>
    <s v="227019920, 227020020, 227020120, 227020220, 227020320, 227020420, 227020520, 227020620, 227020720, 227020820, 227020920, 227021020, 227021120, 227021220, 227021320, 227021420, 227021520, 227021620, 227021720, 227021820, 227021920, 227022020, 227022120, 227022220, 227022320, 227022420, 227022520, 227158520, 227158620, 227158720, 227158820"/>
    <s v="-0"/>
    <x v="0"/>
    <x v="16"/>
  </r>
  <r>
    <s v="7120"/>
    <s v="2020-08-24 00:00:00"/>
    <s v="2020-08-24 15:05:00"/>
    <s v="Gasto"/>
    <s v="Con Compromiso"/>
    <s v="014"/>
    <x v="12"/>
    <x v="10"/>
    <s v="SUELDO DE VACACIONES"/>
    <s v="Nación"/>
    <x v="0"/>
    <s v="CSF"/>
    <n v="2272298"/>
    <n v="0"/>
    <n v="2272298"/>
    <n v="0"/>
    <s v="PAGO DE NOMINA DE AGOSTO TERRITORIAL META"/>
    <s v="7220"/>
    <s v="22220, 22320"/>
    <s v="-0"/>
    <s v="62820, 62920, 63020, 63120, 63220, 63320, 63420, 63520, 63620, 63720, 63820, 63920, 64020, 64120, 64220, 64320, 64420, 64520, 64620, 64720, 64820, 64920, 65020, 65120, 65220, 65320, 65420, 65520, 65620, 65720, 65820"/>
    <s v="227019920, 227020020, 227020120, 227020220, 227020320, 227020420, 227020520, 227020620, 227020720, 227020820, 227020920, 227021020, 227021120, 227021220, 227021320, 227021420, 227021520, 227021620, 227021720, 227021820, 227021920, 227022020, 227022120, 227022220, 227022320, 227022420, 227022520, 227158520, 227158620, 227158720, 227158820"/>
    <s v="-0"/>
    <x v="0"/>
    <x v="16"/>
  </r>
  <r>
    <s v="7120"/>
    <s v="2020-08-24 00:00:00"/>
    <s v="2020-08-24 15:05:00"/>
    <s v="Gasto"/>
    <s v="Con Compromiso"/>
    <s v="014"/>
    <x v="12"/>
    <x v="6"/>
    <s v="SUBSIDIO DE ALIMENTACIÓN"/>
    <s v="Nación"/>
    <x v="0"/>
    <s v="CSF"/>
    <n v="874697"/>
    <n v="0"/>
    <n v="874697"/>
    <n v="0"/>
    <s v="PAGO DE NOMINA DE AGOSTO TERRITORIAL META"/>
    <s v="7220"/>
    <s v="22220, 22320"/>
    <s v="-0"/>
    <s v="62820, 62920, 63020, 63120, 63220, 63320, 63420, 63520, 63620, 63720, 63820, 63920, 64020, 64120, 64220, 64320, 64420, 64520, 64620, 64720, 64820, 64920, 65020, 65120, 65220, 65320, 65420, 65520, 65620, 65720, 65820"/>
    <s v="227019920, 227020020, 227020120, 227020220, 227020320, 227020420, 227020520, 227020620, 227020720, 227020820, 227020920, 227021020, 227021120, 227021220, 227021320, 227021420, 227021520, 227021620, 227021720, 227021820, 227021920, 227022020, 227022120, 227022220, 227022320, 227022420, 227022520, 227158520, 227158620, 227158720, 227158820"/>
    <s v="-0"/>
    <x v="0"/>
    <x v="16"/>
  </r>
  <r>
    <s v="7120"/>
    <s v="2020-08-24 00:00:00"/>
    <s v="2020-08-24 15:05:00"/>
    <s v="Gasto"/>
    <s v="Con Compromiso"/>
    <s v="014"/>
    <x v="12"/>
    <x v="28"/>
    <s v="AUXILIO DE CONECTIVIDAD DIGITAL"/>
    <s v="Nación"/>
    <x v="0"/>
    <s v="CSF"/>
    <n v="1155393"/>
    <n v="0"/>
    <n v="1155393"/>
    <n v="0"/>
    <s v="PAGO DE NOMINA DE AGOSTO TERRITORIAL META"/>
    <s v="7220"/>
    <s v="22220, 22320"/>
    <s v="-0"/>
    <s v="62820, 62920, 63020, 63120, 63220, 63320, 63420, 63520, 63620, 63720, 63820, 63920, 64020, 64120, 64220, 64320, 64420, 64520, 64620, 64720, 64820, 64920, 65020, 65120, 65220, 65320, 65420, 65520, 65620, 65720, 65820"/>
    <s v="227019920, 227020020, 227020120, 227020220, 227020320, 227020420, 227020520, 227020620, 227020720, 227020820, 227020920, 227021020, 227021120, 227021220, 227021320, 227021420, 227021520, 227021620, 227021720, 227021820, 227021920, 227022020, 227022120, 227022220, 227022320, 227022420, 227022520, 227158520, 227158620, 227158720, 227158820"/>
    <s v="-0"/>
    <x v="0"/>
    <x v="16"/>
  </r>
  <r>
    <s v="7220"/>
    <s v="2020-09-10 00:00:00"/>
    <s v="2020-09-10 17:45:00"/>
    <s v="Gasto"/>
    <s v="Con Compromiso"/>
    <s v="0500"/>
    <x v="12"/>
    <x v="22"/>
    <s v="ADQUISICIÓN DE BIENES Y SERVICIOS - SERVICIO DE INFORMACIÓN CATASTRAL - ACTUALIZACIÓN  Y GESTIÓN CATASTRAL  NACIONAL"/>
    <s v="Nación"/>
    <x v="2"/>
    <s v="CSF"/>
    <n v="2796136"/>
    <n v="-80000"/>
    <n v="2716136"/>
    <n v="0"/>
    <s v="PRESTAN DE SERVICIO DE APOYO OPERATIVO EN LOS PROCESOS CATASTRALES DE LA DIRECCION TERRITORIAL META.Y SUS UOC"/>
    <s v="7420"/>
    <s v="24820"/>
    <s v="47820"/>
    <s v="91220, 111720"/>
    <s v="274672820, 320857120"/>
    <s v="-0"/>
    <x v="1"/>
    <x v="1"/>
  </r>
  <r>
    <s v="7320"/>
    <s v="2020-09-14 00:00:00"/>
    <s v="2020-09-14 20:15:00"/>
    <s v="Gasto"/>
    <s v="Con Compromiso"/>
    <s v="0500"/>
    <x v="12"/>
    <x v="22"/>
    <s v="ADQUISICIÓN DE BIENES Y SERVICIOS - SERVICIO DE INFORMACIÓN CATASTRAL - ACTUALIZACIÓN  Y GESTIÓN CATASTRAL  NACIONAL"/>
    <s v="Nación"/>
    <x v="2"/>
    <s v="CSF"/>
    <n v="24445224"/>
    <n v="-3191460"/>
    <n v="21253764"/>
    <n v="0"/>
    <s v="Prestación  de  servicios  como  técnico  operativo  en  el  proceso  de  formación  catastral rural  y  centros  poblados  del  municipio  Cumaribo  vichada,  perteneciente  a  la  Dt  Meta"/>
    <s v="7520"/>
    <s v="25520, 26620, 28520, 37120"/>
    <s v="49520, 60220, 60320, 91420"/>
    <s v="92620, 102420, 104920, 105020, 132520, 132720, 132820, 138520, 150120, 156620, 157020, 163320, 173520, 174220"/>
    <s v="277451820, 310865220, 312128420, 312129220, 349276220, 349288220, 349290120, 358168520, 383189720, 390208620, 390210320, 390763720, 393452120, 393634020"/>
    <s v="-0"/>
    <x v="1"/>
    <x v="1"/>
  </r>
  <r>
    <s v="7420"/>
    <s v="2020-09-14 00:00:00"/>
    <s v="2020-09-14 20:29:00"/>
    <s v="Gasto"/>
    <s v="Con Compromiso"/>
    <s v="0500"/>
    <x v="12"/>
    <x v="22"/>
    <s v="ADQUISICIÓN DE BIENES Y SERVICIOS - SERVICIO DE INFORMACIÓN CATASTRAL - ACTUALIZACIÓN  Y GESTIÓN CATASTRAL  NACIONAL"/>
    <s v="Nación"/>
    <x v="2"/>
    <s v="CSF"/>
    <n v="9077856"/>
    <n v="-1037470"/>
    <n v="8040386"/>
    <n v="0"/>
    <s v="Prestación de servicios personales en soporte gráfico y generación de productos resultantes del proceso de la formación catastral rural y centros poblados del  municipio de Cumaribo vichada, perteneciente a la Dt Meta"/>
    <s v="7620"/>
    <s v="28220"/>
    <s v="67520"/>
    <s v="111520, 124320, 146920, 172720"/>
    <s v="320856920, 340290520, 380761620, 393388820"/>
    <s v="-0"/>
    <x v="1"/>
    <x v="1"/>
  </r>
  <r>
    <s v="7520"/>
    <s v="2020-09-14 00:00:00"/>
    <s v="2020-09-14 20:39:00"/>
    <s v="Gasto"/>
    <s v="Anulado"/>
    <s v="0500"/>
    <x v="12"/>
    <x v="22"/>
    <s v="ADQUISICIÓN DE BIENES Y SERVICIOS - SERVICIO DE INFORMACIÓN CATASTRAL - ACTUALIZACIÓN  Y GESTIÓN CATASTRAL  NACIONAL"/>
    <s v="Nación"/>
    <x v="2"/>
    <s v="CSF"/>
    <n v="9077856"/>
    <n v="-9077856"/>
    <n v="0"/>
    <n v="0"/>
    <s v="Prestación  de  servicios  como  técnico  operativo  en  el  proceso  de  formación  catastral  rural  y  centros  poblados  del  municipio  Cumaribo  vichada,  perteneciente  a  la  Dt  Meta"/>
    <s v="7720"/>
    <s v="-0"/>
    <s v="-0"/>
    <s v="-0"/>
    <s v="-0"/>
    <s v="-0"/>
    <x v="1"/>
    <x v="1"/>
  </r>
  <r>
    <s v="7620"/>
    <s v="2020-09-15 00:00:00"/>
    <s v="2020-09-15 09:18:00"/>
    <s v="Gasto"/>
    <s v="Con Compromiso"/>
    <s v="0500"/>
    <x v="12"/>
    <x v="22"/>
    <s v="ADQUISICIÓN DE BIENES Y SERVICIOS - SERVICIO DE INFORMACIÓN CATASTRAL - ACTUALIZACIÓN  Y GESTIÓN CATASTRAL  NACIONAL"/>
    <s v="Nación"/>
    <x v="2"/>
    <s v="CSF"/>
    <n v="9077856"/>
    <n v="1556203"/>
    <n v="10634059"/>
    <n v="0"/>
    <s v="Prestación de servicios personales como técnico de apoyo para realizar las actividades de soporte en el proceso de la formación catastral rural y centros poblados del municipio de Cumaribo Vichada, perteneciente a la Dt Meta."/>
    <s v="7820"/>
    <s v="28020"/>
    <s v="57820"/>
    <s v="102520, 135220, 157520, 174420"/>
    <s v="310865420, 353185520, 390211920, 393652520"/>
    <s v="-0"/>
    <x v="1"/>
    <x v="1"/>
  </r>
  <r>
    <s v="7720"/>
    <s v="2020-09-23 00:00:00"/>
    <s v="2020-09-23 15:17:00"/>
    <s v="Gasto"/>
    <s v="Con Compromiso"/>
    <s v="014"/>
    <x v="12"/>
    <x v="5"/>
    <s v="PRIMA TÉCNICA NO SALARIAL"/>
    <s v="Nación"/>
    <x v="0"/>
    <s v="CSF"/>
    <n v="2354967"/>
    <n v="0"/>
    <n v="2354967"/>
    <n v="0"/>
    <s v="Nomina mes de septiembre de 2020"/>
    <s v="7920"/>
    <s v="27120, 27220"/>
    <s v="-0"/>
    <s v="78520, 78620, 78720, 78820, 78920, 79020, 79120, 79220, 79320, 79420, 79520, 79620, 79720, 79820, 79920, 80020, 80120, 80220, 80320, 80420, 80520, 80620, 80720, 80820, 80920, 81020, 81120, 81220, 81320, 81420"/>
    <s v="263334320, 263334520, 263334620, 263334720, 263334820, 263334920, 263335020, 263335120, 263335220, 263335320, 263335420, 263335520, 263335620, 263335720, 263335820, 263335920, 263336020, 263336120, 263336220, 263336320, 263336420, 263336520, 263336620, 263336720, 263336820, 263336920, 263337020, 263346320, 263346420, 263346520"/>
    <s v="-0"/>
    <x v="0"/>
    <x v="16"/>
  </r>
  <r>
    <s v="7720"/>
    <s v="2020-09-23 00:00:00"/>
    <s v="2020-09-23 15:17:00"/>
    <s v="Gasto"/>
    <s v="Con Compromiso"/>
    <s v="014"/>
    <x v="12"/>
    <x v="9"/>
    <s v="BONIFICACIÓN POR SERVICIOS PRESTADOS"/>
    <s v="Nación"/>
    <x v="0"/>
    <s v="CSF"/>
    <n v="2340172"/>
    <n v="0"/>
    <n v="2340172"/>
    <n v="0"/>
    <s v="Nomina mes de septiembre de 2020"/>
    <s v="7920"/>
    <s v="27120, 27220"/>
    <s v="-0"/>
    <s v="78520, 78620, 78720, 78820, 78920, 79020, 79120, 79220, 79320, 79420, 79520, 79620, 79720, 79820, 79920, 80020, 80120, 80220, 80320, 80420, 80520, 80620, 80720, 80820, 80920, 81020, 81120, 81220, 81320, 81420"/>
    <s v="263334320, 263334520, 263334620, 263334720, 263334820, 263334920, 263335020, 263335120, 263335220, 263335320, 263335420, 263335520, 263335620, 263335720, 263335820, 263335920, 263336020, 263336120, 263336220, 263336320, 263336420, 263336520, 263336620, 263336720, 263336820, 263336920, 263337020, 263346320, 263346420, 263346520"/>
    <s v="-0"/>
    <x v="0"/>
    <x v="16"/>
  </r>
  <r>
    <s v="7720"/>
    <s v="2020-09-23 00:00:00"/>
    <s v="2020-09-23 15:17:00"/>
    <s v="Gasto"/>
    <s v="Con Compromiso"/>
    <s v="014"/>
    <x v="12"/>
    <x v="8"/>
    <s v="SUELDO BÁSICO"/>
    <s v="Nación"/>
    <x v="0"/>
    <s v="CSF"/>
    <n v="53403536"/>
    <n v="0"/>
    <n v="53403536"/>
    <n v="0"/>
    <s v="Nomina mes de septiembre de 2020"/>
    <s v="7920"/>
    <s v="27120, 27220"/>
    <s v="-0"/>
    <s v="78520, 78620, 78720, 78820, 78920, 79020, 79120, 79220, 79320, 79420, 79520, 79620, 79720, 79820, 79920, 80020, 80120, 80220, 80320, 80420, 80520, 80620, 80720, 80820, 80920, 81020, 81120, 81220, 81320, 81420"/>
    <s v="263334320, 263334520, 263334620, 263334720, 263334820, 263334920, 263335020, 263335120, 263335220, 263335320, 263335420, 263335520, 263335620, 263335720, 263335820, 263335920, 263336020, 263336120, 263336220, 263336320, 263336420, 263336520, 263336620, 263336720, 263336820, 263336920, 263337020, 263346320, 263346420, 263346520"/>
    <s v="-0"/>
    <x v="0"/>
    <x v="16"/>
  </r>
  <r>
    <s v="7720"/>
    <s v="2020-09-23 00:00:00"/>
    <s v="2020-09-23 15:17:00"/>
    <s v="Gasto"/>
    <s v="Con Compromiso"/>
    <s v="014"/>
    <x v="12"/>
    <x v="28"/>
    <s v="AUXILIO DE CONECTIVIDAD DIGITAL"/>
    <s v="Nación"/>
    <x v="0"/>
    <s v="CSF"/>
    <n v="1234248"/>
    <n v="0"/>
    <n v="1234248"/>
    <n v="0"/>
    <s v="Nomina mes de septiembre de 2020"/>
    <s v="7920"/>
    <s v="27120, 27220"/>
    <s v="-0"/>
    <s v="78520, 78620, 78720, 78820, 78920, 79020, 79120, 79220, 79320, 79420, 79520, 79620, 79720, 79820, 79920, 80020, 80120, 80220, 80320, 80420, 80520, 80620, 80720, 80820, 80920, 81020, 81120, 81220, 81320, 81420"/>
    <s v="263334320, 263334520, 263334620, 263334720, 263334820, 263334920, 263335020, 263335120, 263335220, 263335320, 263335420, 263335520, 263335620, 263335720, 263335820, 263335920, 263336020, 263336120, 263336220, 263336320, 263336420, 263336520, 263336620, 263336720, 263336820, 263336920, 263337020, 263346320, 263346420, 263346520"/>
    <s v="-0"/>
    <x v="0"/>
    <x v="16"/>
  </r>
  <r>
    <s v="7720"/>
    <s v="2020-09-23 00:00:00"/>
    <s v="2020-09-23 15:17:00"/>
    <s v="Gasto"/>
    <s v="Con Compromiso"/>
    <s v="014"/>
    <x v="12"/>
    <x v="6"/>
    <s v="SUBSIDIO DE ALIMENTACIÓN"/>
    <s v="Nación"/>
    <x v="0"/>
    <s v="CSF"/>
    <n v="925372"/>
    <n v="0"/>
    <n v="925372"/>
    <n v="0"/>
    <s v="Nomina mes de septiembre de 2020"/>
    <s v="7920"/>
    <s v="27120, 27220"/>
    <s v="-0"/>
    <s v="78520, 78620, 78720, 78820, 78920, 79020, 79120, 79220, 79320, 79420, 79520, 79620, 79720, 79820, 79920, 80020, 80120, 80220, 80320, 80420, 80520, 80620, 80720, 80820, 80920, 81020, 81120, 81220, 81320, 81420"/>
    <s v="263334320, 263334520, 263334620, 263334720, 263334820, 263334920, 263335020, 263335120, 263335220, 263335320, 263335420, 263335520, 263335620, 263335720, 263335820, 263335920, 263336020, 263336120, 263336220, 263336320, 263336420, 263336520, 263336620, 263336720, 263336820, 263336920, 263337020, 263346320, 263346420, 263346520"/>
    <s v="-0"/>
    <x v="0"/>
    <x v="16"/>
  </r>
  <r>
    <s v="7820"/>
    <s v="2020-09-23 00:00:00"/>
    <s v="2020-09-23 15:33:00"/>
    <s v="Gasto"/>
    <s v="Con Compromiso"/>
    <s v="014"/>
    <x v="12"/>
    <x v="13"/>
    <s v="SALUD"/>
    <s v="Nación"/>
    <x v="0"/>
    <s v="CSF"/>
    <n v="4911400"/>
    <n v="0"/>
    <n v="4911400"/>
    <n v="0"/>
    <s v="Aportes parafiscales mes de septiembre 2020"/>
    <s v="8020"/>
    <s v="27620"/>
    <s v="-0"/>
    <s v="82420, 82520, 82620, 82720, 82820, 82920, 83020, 83120, 83220, 83320, 83420, 83520, 83620, 83720, 83820, 83920"/>
    <s v="264471520, 264471620, 264471720, 264471820, 264471920, 264472020, 264472120, 264472220, 264472320, 264472420, 264472520, 264472620, 264472720, 264472820, 264472920, 264473020"/>
    <s v="-0"/>
    <x v="0"/>
    <x v="16"/>
  </r>
  <r>
    <s v="7820"/>
    <s v="2020-09-23 00:00:00"/>
    <s v="2020-09-23 15:33:00"/>
    <s v="Gasto"/>
    <s v="Con Compromiso"/>
    <s v="014"/>
    <x v="12"/>
    <x v="15"/>
    <s v="APORTES GENERALES AL SISTEMA DE RIESGOS LABORALES"/>
    <s v="Nación"/>
    <x v="0"/>
    <s v="CSF"/>
    <n v="685700"/>
    <n v="0"/>
    <n v="685700"/>
    <n v="0"/>
    <s v="Aportes parafiscales mes de septiembre 2020"/>
    <s v="8020"/>
    <s v="27620"/>
    <s v="-0"/>
    <s v="82420, 82520, 82620, 82720, 82820, 82920, 83020, 83120, 83220, 83320, 83420, 83520, 83620, 83720, 83820, 83920"/>
    <s v="264471520, 264471620, 264471720, 264471820, 264471920, 264472020, 264472120, 264472220, 264472320, 264472420, 264472520, 264472620, 264472720, 264472820, 264472920, 264473020"/>
    <s v="-0"/>
    <x v="0"/>
    <x v="16"/>
  </r>
  <r>
    <s v="7820"/>
    <s v="2020-09-23 00:00:00"/>
    <s v="2020-09-23 15:33:00"/>
    <s v="Gasto"/>
    <s v="Con Compromiso"/>
    <s v="014"/>
    <x v="12"/>
    <x v="12"/>
    <s v="APORTES AL SENA"/>
    <s v="Nación"/>
    <x v="0"/>
    <s v="CSF"/>
    <n v="1985600"/>
    <n v="0"/>
    <n v="1985600"/>
    <n v="0"/>
    <s v="Aportes parafiscales mes de septiembre 2020"/>
    <s v="8020"/>
    <s v="27620"/>
    <s v="-0"/>
    <s v="82420, 82520, 82620, 82720, 82820, 82920, 83020, 83120, 83220, 83320, 83420, 83520, 83620, 83720, 83820, 83920"/>
    <s v="264471520, 264471620, 264471720, 264471820, 264471920, 264472020, 264472120, 264472220, 264472320, 264472420, 264472520, 264472620, 264472720, 264472820, 264472920, 264473020"/>
    <s v="-0"/>
    <x v="0"/>
    <x v="16"/>
  </r>
  <r>
    <s v="7820"/>
    <s v="2020-09-23 00:00:00"/>
    <s v="2020-09-23 15:33:00"/>
    <s v="Gasto"/>
    <s v="Con Compromiso"/>
    <s v="014"/>
    <x v="12"/>
    <x v="11"/>
    <s v="PENSIONES"/>
    <s v="Nación"/>
    <x v="0"/>
    <s v="CSF"/>
    <n v="6933100"/>
    <n v="0"/>
    <n v="6933100"/>
    <n v="0"/>
    <s v="Aportes parafiscales mes de septiembre 2020"/>
    <s v="8020"/>
    <s v="27620"/>
    <s v="-0"/>
    <s v="82420, 82520, 82620, 82720, 82820, 82920, 83020, 83120, 83220, 83320, 83420, 83520, 83620, 83720, 83820, 83920"/>
    <s v="264471520, 264471620, 264471720, 264471820, 264471920, 264472020, 264472120, 264472220, 264472320, 264472420, 264472520, 264472620, 264472720, 264472820, 264472920, 264473020"/>
    <s v="-0"/>
    <x v="0"/>
    <x v="16"/>
  </r>
  <r>
    <s v="7820"/>
    <s v="2020-09-23 00:00:00"/>
    <s v="2020-09-23 15:33:00"/>
    <s v="Gasto"/>
    <s v="Con Compromiso"/>
    <s v="014"/>
    <x v="12"/>
    <x v="14"/>
    <s v="APORTES AL ICBF"/>
    <s v="Nación"/>
    <x v="0"/>
    <s v="CSF"/>
    <n v="2978400"/>
    <n v="0"/>
    <n v="2978400"/>
    <n v="0"/>
    <s v="Aportes parafiscales mes de septiembre 2020"/>
    <s v="8020"/>
    <s v="27620"/>
    <s v="-0"/>
    <s v="82420, 82520, 82620, 82720, 82820, 82920, 83020, 83120, 83220, 83320, 83420, 83520, 83620, 83720, 83820, 83920"/>
    <s v="264471520, 264471620, 264471720, 264471820, 264471920, 264472020, 264472120, 264472220, 264472320, 264472420, 264472520, 264472620, 264472720, 264472820, 264472920, 264473020"/>
    <s v="-0"/>
    <x v="0"/>
    <x v="16"/>
  </r>
  <r>
    <s v="7820"/>
    <s v="2020-09-23 00:00:00"/>
    <s v="2020-09-23 15:33:00"/>
    <s v="Gasto"/>
    <s v="Con Compromiso"/>
    <s v="014"/>
    <x v="12"/>
    <x v="16"/>
    <s v="CAJAS DE COMPENSACIÓN FAMILIAR"/>
    <s v="Nación"/>
    <x v="0"/>
    <s v="CSF"/>
    <n v="3970500"/>
    <n v="0"/>
    <n v="3970500"/>
    <n v="0"/>
    <s v="Aportes parafiscales mes de septiembre 2020"/>
    <s v="8020"/>
    <s v="27620"/>
    <s v="-0"/>
    <s v="82420, 82520, 82620, 82720, 82820, 82920, 83020, 83120, 83220, 83320, 83420, 83520, 83620, 83720, 83820, 83920"/>
    <s v="264471520, 264471620, 264471720, 264471820, 264471920, 264472020, 264472120, 264472220, 264472320, 264472420, 264472520, 264472620, 264472720, 264472820, 264472920, 264473020"/>
    <s v="-0"/>
    <x v="0"/>
    <x v="16"/>
  </r>
  <r>
    <s v="7920"/>
    <s v="2020-10-06 00:00:00"/>
    <s v="2020-10-06 10:16:00"/>
    <s v="Gasto"/>
    <s v="Con Compromiso"/>
    <s v="014"/>
    <x v="12"/>
    <x v="19"/>
    <s v="VIÁTICOS DE LOS FUNCIONARIOS EN COMISIÓN"/>
    <s v="Propios"/>
    <x v="1"/>
    <s v="CSF"/>
    <n v="271546"/>
    <n v="0"/>
    <n v="271546"/>
    <n v="0"/>
    <s v="Viáticos y gastos de comisión"/>
    <s v="8120"/>
    <s v="30320"/>
    <s v="52720"/>
    <s v="95420"/>
    <s v="290350320"/>
    <s v="-0"/>
    <x v="0"/>
    <x v="16"/>
  </r>
  <r>
    <s v="7920"/>
    <s v="2020-10-06 00:00:00"/>
    <s v="2020-10-06 10:16:00"/>
    <s v="Gasto"/>
    <s v="Con Compromiso"/>
    <s v="014"/>
    <x v="12"/>
    <x v="18"/>
    <s v="SERVICIOS DE TRANSPORTE DE PASAJEROS"/>
    <s v="Propios"/>
    <x v="1"/>
    <s v="CSF"/>
    <n v="90000"/>
    <n v="-5000"/>
    <n v="85000"/>
    <n v="0"/>
    <s v="Viáticos y gastos de comisión"/>
    <s v="8120"/>
    <s v="30320"/>
    <s v="52720"/>
    <s v="95420"/>
    <s v="290350320"/>
    <s v="-0"/>
    <x v="0"/>
    <x v="16"/>
  </r>
  <r>
    <s v="8020"/>
    <s v="2020-10-08 00:00:00"/>
    <s v="2020-10-08 07:58:00"/>
    <s v="Gasto"/>
    <s v="Con Compromiso"/>
    <s v="0500"/>
    <x v="12"/>
    <x v="22"/>
    <s v="ADQUISICIÓN DE BIENES Y SERVICIOS - SERVICIO DE INFORMACIÓN CATASTRAL - ACTUALIZACIÓN  Y GESTIÓN CATASTRAL  NACIONAL"/>
    <s v="Propios"/>
    <x v="1"/>
    <s v="CSF"/>
    <n v="21857453"/>
    <n v="-4614453"/>
    <n v="17243000"/>
    <n v="0"/>
    <s v="Mantenimiento preventivo, correctivo y suministro e instalación de repuestos de los vehículos de la Territorial Meta"/>
    <s v="8220"/>
    <s v="38920"/>
    <s v="131220"/>
    <s v="176520, 176620"/>
    <s v="394614120, 394614620"/>
    <s v="-0"/>
    <x v="1"/>
    <x v="1"/>
  </r>
  <r>
    <s v="8120"/>
    <s v="2020-10-13 00:00:00"/>
    <s v="2020-10-13 15:35:00"/>
    <s v="Gasto"/>
    <s v="Con Compromiso"/>
    <s v="0500"/>
    <x v="12"/>
    <x v="22"/>
    <s v="ADQUISICIÓN DE BIENES Y SERVICIOS - SERVICIO DE INFORMACIÓN CATASTRAL - ACTUALIZACIÓN  Y GESTIÓN CATASTRAL  NACIONAL"/>
    <s v="Propios"/>
    <x v="1"/>
    <s v="CSF"/>
    <n v="24341595"/>
    <n v="-535722"/>
    <n v="23805873"/>
    <n v="0"/>
    <s v="VIATICOS DE FUNCIONARIOS"/>
    <s v="8320"/>
    <s v="30420, 30520, 30620, 30720, 30820, 32920, 33020, 33120, 36520, 36620, 36720, 36820, 37920, 38020, 38120, 38720, 39020, 39720, 39820, 39920, 40020, 41220, 41320, 46320, 46420, 46520, 46620, 49320, 49420, 49520, 49620, 51520, 51620, 51720, 51820, 51920, 52020, 52120, 52220, 52320, 52520"/>
    <s v="52820, 52920, 53020, 53120, 53220, 69820, 69920, 70020, 70120, 70220, 70320, 70420, 70520, 70720, 70820, 71020, 71120, 71220, 71320, 71420, 71520, 71620, 71720, 76320, 76420, 76520, 76620, 92720, 92820, 92920, 93020, 94920, 95020, 95120, 95220, 95320, 95420, 95520, 95620, 95720, 96820"/>
    <s v="95520, 95620, 95720, 95820, 95920, 115120, 115220, 115320, 115420, 115520, 115620, 115720, 115820, 116020, 116120, 116320, 116420, 116520, 116620, 116720, 116820, 116920, 117020, 124820, 124920, 125020, 125120, 139920, 140020, 140120, 140220, 142020, 142120, 142220, 142320, 142420, 142520, 142620, 142720, 142820, 143120"/>
    <s v="290344820, 290346420, 290347520, 290348120, 290349220, 332157720, 332157920, 332158020, 332158220, 332158720, 332158920, 332159320, 332159520, 332160620, 332160720, 332161020, 332161120, 332161220, 332161520, 332161720, 332161920, 332162020, 332162220, 340322320, 340323520, 340325020, 340328220, 360201220, 360204720, 360220420, 360222520, 364912220, 364953620, 365059820, 365061220, 365063020, 365063920, 365065120, 365066320, 365068020, 365076520"/>
    <s v="-0"/>
    <x v="1"/>
    <x v="1"/>
  </r>
  <r>
    <s v="8220"/>
    <s v="2020-10-13 00:00:00"/>
    <s v="2020-10-13 18:21:00"/>
    <s v="Gasto"/>
    <s v="Con Compromiso"/>
    <s v="0500"/>
    <x v="12"/>
    <x v="22"/>
    <s v="ADQUISICIÓN DE BIENES Y SERVICIOS - SERVICIO DE INFORMACIÓN CATASTRAL - ACTUALIZACIÓN  Y GESTIÓN CATASTRAL  NACIONAL"/>
    <s v="Nación"/>
    <x v="2"/>
    <s v="CSF"/>
    <n v="9333333"/>
    <n v="-466666"/>
    <n v="8866667"/>
    <n v="0"/>
    <s v="Prestación de servicios profesionales para ejecutar la consulta previa en los resguardos que conformaron en la vigencia 2018 del municipio de cumaribo vichada, perteneciente a la Dt Meta."/>
    <s v="8420"/>
    <s v="31020"/>
    <s v="58820"/>
    <s v="103520, 137620, 155520, 170020"/>
    <s v="310867120, 358147920, 383499820, 393155320"/>
    <s v="-0"/>
    <x v="1"/>
    <x v="1"/>
  </r>
  <r>
    <s v="8320"/>
    <s v="2020-10-13 00:00:00"/>
    <s v="2020-10-13 18:22:00"/>
    <s v="Gasto"/>
    <s v="Con Compromiso"/>
    <s v="0500"/>
    <x v="12"/>
    <x v="22"/>
    <s v="ADQUISICIÓN DE BIENES Y SERVICIOS - SERVICIO DE INFORMACIÓN CATASTRAL - ACTUALIZACIÓN  Y GESTIÓN CATASTRAL  NACIONAL"/>
    <s v="Nación"/>
    <x v="2"/>
    <s v="CSF"/>
    <n v="6916461"/>
    <n v="-1123926"/>
    <n v="5792535"/>
    <n v="0"/>
    <s v="Prestación de servicios personales para efectuar actividades de digitalización en el proceso de formación catastral rural y centros poblados del municipio cumaribo vichada perteneciente a la Dt Meta"/>
    <s v="8520"/>
    <s v="31120"/>
    <s v="66420"/>
    <s v="110920, 139420, 157320, 162720"/>
    <s v="313817420, 360190620, 390211520, 390617720"/>
    <s v="-0"/>
    <x v="1"/>
    <x v="1"/>
  </r>
  <r>
    <s v="8420"/>
    <s v="2020-10-14 00:00:00"/>
    <s v="2020-10-14 07:54:00"/>
    <s v="Gasto"/>
    <s v="Generado"/>
    <s v="0500"/>
    <x v="12"/>
    <x v="22"/>
    <s v="ADQUISICIÓN DE BIENES Y SERVICIOS - SERVICIO DE INFORMACIÓN CATASTRAL - ACTUALIZACIÓN  Y GESTIÓN CATASTRAL  NACIONAL"/>
    <s v="Nación"/>
    <x v="2"/>
    <s v="CSF"/>
    <n v="13752864"/>
    <n v="-13752864"/>
    <n v="0"/>
    <n v="0"/>
    <s v="Prestación de servicios personales para ejecutar acciones de reconocimiento predial en la zona rural del proceso de formación catastral y centros poblados del municipio de cumaribo vichada, perteneciente a la Dt Meta"/>
    <s v="8620"/>
    <s v="-0"/>
    <s v="-0"/>
    <s v="-0"/>
    <s v="-0"/>
    <s v="-0"/>
    <x v="1"/>
    <x v="1"/>
  </r>
  <r>
    <s v="8520"/>
    <s v="2020-10-14 00:00:00"/>
    <s v="2020-10-14 14:42:00"/>
    <s v="Gasto"/>
    <s v="Con Compromiso"/>
    <s v="0500"/>
    <x v="12"/>
    <x v="22"/>
    <s v="ADQUISICIÓN DE BIENES Y SERVICIOS - SERVICIO DE INFORMACIÓN CATASTRAL - ACTUALIZACIÓN  Y GESTIÓN CATASTRAL  NACIONAL"/>
    <s v="Propios"/>
    <x v="1"/>
    <s v="CSF"/>
    <n v="16908692"/>
    <n v="-2536304"/>
    <n v="14372388"/>
    <n v="0"/>
    <s v="PRESTACIÓN DE SERVICIOS PROFESIONALES PARA LA ELABORACIÓN DEL ESTUDIO DE ZONAS FÍSICAS Y GEOECONÓMICAS DENTRO DEL PROCESO DE ACTUALIZACIÓN DE LA FORMACIÓN CATASTRAL DEL MUNICIPIO RESTREPO DE LA DIRECCION TERRITORIAL META"/>
    <s v="9220"/>
    <s v="39120"/>
    <s v="83020"/>
    <s v="133720, 175520, 175620"/>
    <s v="353181520, 394327520, 394335520"/>
    <s v="-0"/>
    <x v="1"/>
    <x v="1"/>
  </r>
  <r>
    <s v="8620"/>
    <s v="2020-10-14 00:00:00"/>
    <s v="2020-10-14 14:44:00"/>
    <s v="Gasto"/>
    <s v="Con Compromiso"/>
    <s v="0500"/>
    <x v="12"/>
    <x v="22"/>
    <s v="ADQUISICIÓN DE BIENES Y SERVICIOS - SERVICIO DE INFORMACIÓN CATASTRAL - ACTUALIZACIÓN  Y GESTIÓN CATASTRAL  NACIONAL"/>
    <s v="Propios"/>
    <x v="1"/>
    <s v="CSF"/>
    <n v="15278265"/>
    <n v="-2376620"/>
    <n v="12901645"/>
    <n v="0"/>
    <s v="PRESTACIÓN DE SERVICIOS DE APOYO A LA GESTIÓN DESARROLLADA EN PROCESOS DE GESTIÓN CATASTRAL EN EL MARCO DE LOS PROYECTOS QUE ADELANTA EL INSTITUTO EN LA TERRITORIAL META Y SUS UOC."/>
    <s v="9620"/>
    <s v="32420, 32820, 37220"/>
    <s v="80120, 83420, 92020"/>
    <s v="128420, 135520, 139020, 139220, 148020, 148220, 149220, 168320, 176320"/>
    <s v="342877820, 357710120, 360175520, 360188220, 380772420, 380774220, 383109420, 391890620, 394497720"/>
    <s v="-0"/>
    <x v="1"/>
    <x v="1"/>
  </r>
  <r>
    <s v="8720"/>
    <s v="2020-10-14 00:00:00"/>
    <s v="2020-10-14 14:46:00"/>
    <s v="Gasto"/>
    <s v="Con Compromiso"/>
    <s v="0500"/>
    <x v="12"/>
    <x v="22"/>
    <s v="ADQUISICIÓN DE BIENES Y SERVICIOS - SERVICIO DE INFORMACIÓN CATASTRAL - ACTUALIZACIÓN  Y GESTIÓN CATASTRAL  NACIONAL"/>
    <s v="Propios"/>
    <x v="1"/>
    <s v="CSF"/>
    <n v="6484183"/>
    <n v="-432279"/>
    <n v="6051904"/>
    <n v="0"/>
    <s v="PRESTACIÓN DE SERVICIOS PERSONALES PARA REALIZAR ACTIVIDADES DE DIGITALIZACIÓN Y GENERACIÓN DE PRODUCTOS DE LOS PROCESOS DE GESTIÓN CATASTRAL EN EL MARCO DE LOS PROYECTOS QUE ADELANTA EL INSTITUTO EN LA TERRITORIAL META Y SUS UOC"/>
    <s v="9520"/>
    <s v="32220"/>
    <s v="75820"/>
    <s v="124420, 147420, 168220"/>
    <s v="340292920, 380767420, 391886320"/>
    <s v="-0"/>
    <x v="1"/>
    <x v="1"/>
  </r>
  <r>
    <s v="8820"/>
    <s v="2020-10-14 00:00:00"/>
    <s v="2020-10-14 14:47:00"/>
    <s v="Gasto"/>
    <s v="Con Compromiso"/>
    <s v="0500"/>
    <x v="12"/>
    <x v="22"/>
    <s v="ADQUISICIÓN DE BIENES Y SERVICIOS - SERVICIO DE INFORMACIÓN CATASTRAL - ACTUALIZACIÓN  Y GESTIÓN CATASTRAL  NACIONAL"/>
    <s v="Propios"/>
    <x v="1"/>
    <s v="CSF"/>
    <n v="15158600"/>
    <n v="-900116"/>
    <n v="14258484"/>
    <n v="0"/>
    <s v="PRESTACIÓN DE SERVICIOS PERSONALES PARA REALIZAR ACTIVIDADES DE RECONOCIMIENTO PREDIAL RURAL Y URBANO DE LOS PROCESOS DE GESTIÓN CATASTRAL EN EL MARCO DE LOS PROYECTOS QUE ADELANTA EL INSTITUTO EN LA TERRITORIAL META Y SUS UO"/>
    <s v="9420"/>
    <s v="32120, 32720"/>
    <s v="99920, 100020"/>
    <s v="144620, 144720, 147920, 155220, 168420, 168520"/>
    <s v="378058920, 378088420, 380771920, 383490920, 391903120, 391909320"/>
    <s v="-0"/>
    <x v="1"/>
    <x v="1"/>
  </r>
  <r>
    <s v="8920"/>
    <s v="2020-10-14 00:00:00"/>
    <s v="2020-10-14 14:48:00"/>
    <s v="Gasto"/>
    <s v="Con Compromiso"/>
    <s v="0500"/>
    <x v="12"/>
    <x v="22"/>
    <s v="ADQUISICIÓN DE BIENES Y SERVICIOS - SERVICIO DE INFORMACIÓN CATASTRAL - ACTUALIZACIÓN  Y GESTIÓN CATASTRAL  NACIONAL"/>
    <s v="Propios"/>
    <x v="1"/>
    <s v="CSF"/>
    <n v="6067440"/>
    <n v="0"/>
    <n v="6067440"/>
    <n v="0"/>
    <s v="PRESTACIÓN DE SERVICIOS PROFESIONALES COMO APOYO EN ZONAS FÍSICAS Y GEOECONÓMICAS DENTRO DEL PROCESO FORMACIÓN CATASTRAL DEL MUNICIPIO RESTREPO DE LA DIRECCIÓN TERRITORIAL META"/>
    <s v="9320"/>
    <s v="32320"/>
    <s v="84820"/>
    <s v="134220, 166020"/>
    <s v="353182720, 391239920"/>
    <s v="-0"/>
    <x v="1"/>
    <x v="1"/>
  </r>
  <r>
    <s v="9020"/>
    <s v="2020-10-14 00:00:00"/>
    <s v="2020-10-14 14:50:00"/>
    <s v="Gasto"/>
    <s v="Con Compromiso"/>
    <s v="0500"/>
    <x v="12"/>
    <x v="22"/>
    <s v="ADQUISICIÓN DE BIENES Y SERVICIOS - SERVICIO DE INFORMACIÓN CATASTRAL - ACTUALIZACIÓN  Y GESTIÓN CATASTRAL  NACIONAL"/>
    <s v="Propios"/>
    <x v="1"/>
    <s v="CSF"/>
    <n v="12222612"/>
    <n v="746937"/>
    <n v="12969549"/>
    <n v="0"/>
    <s v="PRESTACIÓN DE SERVICIOS DE APOYO A LA GESTIÓN DESARROLLADA EN PROCESOS CATASTRALES DEL MUNICIPIO RESTREPO DE LA TERRITORIAL META"/>
    <s v="9120"/>
    <s v="32620, 37620"/>
    <s v="75620, 98220"/>
    <s v="124220, 143920, 150820, 159120, 175120, 175720"/>
    <s v="340287220, 369845420, 383244420, 390216320, 394305220, 394357220"/>
    <s v="-0"/>
    <x v="1"/>
    <x v="1"/>
  </r>
  <r>
    <s v="9120"/>
    <s v="2020-10-14 00:00:00"/>
    <s v="2020-10-14 14:53:00"/>
    <s v="Gasto"/>
    <s v="Con Compromiso"/>
    <s v="0500"/>
    <x v="12"/>
    <x v="22"/>
    <s v="ADQUISICIÓN DE BIENES Y SERVICIOS - SERVICIO DE INFORMACIÓN CATASTRAL - ACTUALIZACIÓN  Y GESTIÓN CATASTRAL  NACIONAL"/>
    <s v="Propios"/>
    <x v="1"/>
    <s v="CSF"/>
    <n v="49550760"/>
    <n v="-9029461"/>
    <n v="40521299"/>
    <n v="0"/>
    <s v="PRESTACIÓN DE SERVICIOS PERSONALES PARA REALIZAR ACTIVIDADES DE  APOYO OPERATIVO EN LOS PROCESOS CATASTRALES DEL MUNICIPIO RESTREPO EN LA DIRECCIÓN TERRITORIAL MET"/>
    <s v="9020"/>
    <s v="33420, 33620, 33720, 33920, 34020, 34120, 34420, 36020, 37720, 37820, 41120"/>
    <s v="75020, 75220, 75320, 75420, 75520, 75720, 76220, 79720, 83120, 84720"/>
    <s v="123620, 123820, 123920, 124020, 124120, 124720, 127620, 128020, 133820, 134120, 145020, 145120, 145620, 145720, 146020, 150320, 158220, 158420, 158520, 158920, 165520, 165820, 165920, 166120, 166220, 166320, 166520, 167920, 175020, 175220"/>
    <s v="340266220, 340268620, 340281520, 340283720, 340311420, 340463520, 342438120, 342531020, 353181720, 353182520, 378102720, 378108920, 378182820, 378186420, 378203220, 383209020, 390214020, 390214520, 390214620, 390215620, 391203820, 391220720, 391229220, 391230320, 391234120, 391240820, 391241920, 391244620, 394248920, 394254920"/>
    <s v="-0"/>
    <x v="1"/>
    <x v="1"/>
  </r>
  <r>
    <s v="9220"/>
    <s v="2020-10-14 00:00:00"/>
    <s v="2020-10-14 14:55:00"/>
    <s v="Gasto"/>
    <s v="Con Compromiso"/>
    <s v="0500"/>
    <x v="12"/>
    <x v="22"/>
    <s v="ADQUISICIÓN DE BIENES Y SERVICIOS - SERVICIO DE INFORMACIÓN CATASTRAL - ACTUALIZACIÓN  Y GESTIÓN CATASTRAL  NACIONAL"/>
    <s v="Propios"/>
    <x v="1"/>
    <s v="CSF"/>
    <n v="15562038"/>
    <n v="-3804054"/>
    <n v="11757984"/>
    <n v="0"/>
    <s v="PRESTACIÓN DE SERVICIOS PERSONALES PARA REALIZAR ACTIVIDADES DE DIGITALIZACIÓN Y GENERACIÓN DE PRODUCTOS DE LA INFORMACIÓN CATASTRAL DEL MUNICIPIO RESTREPO  DE LA DIRECCIÓN TERRITORIAL META"/>
    <s v="8920"/>
    <s v="34720, 34820"/>
    <s v="75120, 83220"/>
    <s v="123720, 134020, 146520, 150520, 165720, 166420"/>
    <s v="340253420, 353182120, 378227220, 383219520, 391226820, 391243120"/>
    <s v="-0"/>
    <x v="1"/>
    <x v="1"/>
  </r>
  <r>
    <s v="9320"/>
    <s v="2020-10-14 00:00:00"/>
    <s v="2020-10-14 14:57:00"/>
    <s v="Gasto"/>
    <s v="Con Compromiso"/>
    <s v="0500"/>
    <x v="12"/>
    <x v="22"/>
    <s v="ADQUISICIÓN DE BIENES Y SERVICIOS - SERVICIO DE INFORMACIÓN CATASTRAL - ACTUALIZACIÓN  Y GESTIÓN CATASTRAL  NACIONAL"/>
    <s v="Propios"/>
    <x v="1"/>
    <s v="CSF"/>
    <n v="81910440"/>
    <n v="-21033792"/>
    <n v="60876648"/>
    <n v="0"/>
    <s v="PRESTACIÓN DE SERVICIOS PERSONALES PARA REALIZAR ACTIVIDADES DE RECONOCIMIENTO PREDIAL URBANO Y RURAL PARA LA ATENCIÓN DE TRÁMITES EN LOS PROCESOS CATASTRALES DEL MUNICIPIO RESTREPO DE LA DIRECCIÓN TERRITORIAL META"/>
    <s v="8820"/>
    <s v="33820, 34220, 34320, 34520, 34620, 34920, 35020, 35620, 35920, 48320"/>
    <s v="79420, 79520, 79620, 79820, 79920, 80220, 80320, 80420, 80520"/>
    <s v="127720, 127820, 127920, 128120, 128220, 128520, 128620, 128720, 128820, 145320, 145420, 146120, 146220, 146320, 150720, 158020, 158620, 158820, 166620, 166720, 166820, 166920, 167020, 167220, 167320, 167520, 168020"/>
    <s v="342443820, 342451920, 342523120, 342542320, 342554020, 342881020, 342883220, 343017420, 343019920, 378137620, 378149620, 378206120, 378217220, 378220920, 383238920, 390213820, 390214820, 390215420, 391203120, 391207120, 391208920, 391209620, 391211220, 391216120, 391217420, 391218920, 391219720"/>
    <s v="-0"/>
    <x v="1"/>
    <x v="1"/>
  </r>
  <r>
    <s v="9420"/>
    <s v="2020-10-14 00:00:00"/>
    <s v="2020-10-14 14:57:00"/>
    <s v="Gasto"/>
    <s v="Con Compromiso"/>
    <s v="0500"/>
    <x v="12"/>
    <x v="22"/>
    <s v="ADQUISICIÓN DE BIENES Y SERVICIOS - SERVICIO DE INFORMACIÓN CATASTRAL - ACTUALIZACIÓN  Y GESTIÓN CATASTRAL  NACIONAL"/>
    <s v="Propios"/>
    <x v="1"/>
    <s v="CSF"/>
    <n v="21205260"/>
    <n v="-5065701"/>
    <n v="16139559"/>
    <n v="0"/>
    <s v="PRESTACIÓN DE SERVICIOS PROFESIONALES PARA REALIZAR LAS ACTIVIDADES DE CONTROL Y APROBACIÓN A LA CALIDAD DE LA INFORMACIÓN CATASTRAL DEL MUNICIPIO RESTREPO EN LA DIRECCIÓN TERRITORIAL META"/>
    <s v="8720"/>
    <s v="33220, 33520"/>
    <s v="83820, 100120"/>
    <s v="133920, 144820, 144920, 150920, 158120, 167120, 168120"/>
    <s v="353181920, 378098620, 383255720, 390213920, 391202420, 391210320"/>
    <s v="-0"/>
    <x v="1"/>
    <x v="1"/>
  </r>
  <r>
    <s v="9520"/>
    <s v="2020-10-14 00:00:00"/>
    <s v="2020-10-14 18:14:00"/>
    <s v="Gasto"/>
    <s v="Con Compromiso"/>
    <s v="0500"/>
    <x v="12"/>
    <x v="22"/>
    <s v="ADQUISICIÓN DE BIENES Y SERVICIOS - SERVICIO DE INFORMACIÓN CATASTRAL - ACTUALIZACIÓN  Y GESTIÓN CATASTRAL  NACIONAL"/>
    <s v="Nación"/>
    <x v="0"/>
    <s v="CSF"/>
    <n v="5780922"/>
    <n v="0"/>
    <n v="5780922"/>
    <n v="0"/>
    <s v="Prestación de servicios personales para realizar actividades de apoyo en los procesos catastrales en la Dirección Territorial Meta y sus UOC"/>
    <s v="9720"/>
    <s v="32020"/>
    <s v="76020"/>
    <s v="124620, 128320, 148120"/>
    <s v="340309020, 342875520, 380773120"/>
    <s v="-0"/>
    <x v="1"/>
    <x v="1"/>
  </r>
  <r>
    <s v="9620"/>
    <s v="2020-10-15 00:00:00"/>
    <s v="2020-10-15 14:40:00"/>
    <s v="Gasto"/>
    <s v="Con Compromiso"/>
    <s v="0500"/>
    <x v="12"/>
    <x v="22"/>
    <s v="ADQUISICIÓN DE BIENES Y SERVICIOS - SERVICIO DE INFORMACIÓN CATASTRAL - ACTUALIZACIÓN  Y GESTIÓN CATASTRAL  NACIONAL"/>
    <s v="Propios"/>
    <x v="1"/>
    <s v="CSF"/>
    <n v="15284612"/>
    <n v="-2653655"/>
    <n v="12630957"/>
    <n v="0"/>
    <s v="Viáticos y gastos de comisión proceso titulación Minvivienda."/>
    <s v="9820"/>
    <s v="31720, 31820, 31920, 38220, 38820, 46720, 49720"/>
    <s v="53320, 53420, 53520, 70620, 70920, 79220, 93120"/>
    <s v="96020, 96120, 96220, 115920, 116220, 127520, 140320"/>
    <s v="290340520, 290341020, 290343820, 332159820, 332160920, 342435820, 360225220"/>
    <s v="620"/>
    <x v="1"/>
    <x v="1"/>
  </r>
  <r>
    <s v="9720"/>
    <s v="2020-10-23 00:00:00"/>
    <s v="2020-10-23 14:37:00"/>
    <s v="Gasto"/>
    <s v="Con Compromiso"/>
    <s v="014"/>
    <x v="12"/>
    <x v="37"/>
    <s v="INDEMNIZACIÓN POR VACACIONES"/>
    <s v="Nación"/>
    <x v="0"/>
    <s v="CSF"/>
    <n v="5674474"/>
    <n v="0"/>
    <n v="5674474"/>
    <n v="0"/>
    <s v="NOMINA OCTUBRE"/>
    <s v="9920"/>
    <s v="35120, 35220"/>
    <s v="-0"/>
    <s v="96520, 96620, 96720, 96820, 96920, 97020, 97120, 97220, 97320, 97420, 97520, 97620, 97720, 97820, 97920, 98020, 98120, 98220, 98320, 98420, 98520, 98620, 98720, 98820, 98920, 99020, 99120, 99220"/>
    <s v="296819020, 296819120, 296819220, 296819320, 296819420, 296819520, 296819620, 296819720, 296819820, 296819920, 296820020, 296820120, 296820220, 296820320, 296820420, 296820520, 296820620, 296820720, 296820820, 296820920, 296821020, 296821120, 296821220, 296821320, 296821420, 296821520, 296821620, 296902920"/>
    <s v="-0"/>
    <x v="0"/>
    <x v="16"/>
  </r>
  <r>
    <s v="9720"/>
    <s v="2020-10-23 00:00:00"/>
    <s v="2020-10-23 14:37:00"/>
    <s v="Gasto"/>
    <s v="Con Compromiso"/>
    <s v="014"/>
    <x v="12"/>
    <x v="5"/>
    <s v="PRIMA TÉCNICA NO SALARIAL"/>
    <s v="Nación"/>
    <x v="0"/>
    <s v="CSF"/>
    <n v="2354967"/>
    <n v="0"/>
    <n v="2354967"/>
    <n v="0"/>
    <s v="NOMINA OCTUBRE"/>
    <s v="9920"/>
    <s v="35120, 35220"/>
    <s v="-0"/>
    <s v="96520, 96620, 96720, 96820, 96920, 97020, 97120, 97220, 97320, 97420, 97520, 97620, 97720, 97820, 97920, 98020, 98120, 98220, 98320, 98420, 98520, 98620, 98720, 98820, 98920, 99020, 99120, 99220"/>
    <s v="296819020, 296819120, 296819220, 296819320, 296819420, 296819520, 296819620, 296819720, 296819820, 296819920, 296820020, 296820120, 296820220, 296820320, 296820420, 296820520, 296820620, 296820720, 296820820, 296820920, 296821020, 296821120, 296821220, 296821320, 296821420, 296821520, 296821620, 296902920"/>
    <s v="-0"/>
    <x v="0"/>
    <x v="16"/>
  </r>
  <r>
    <s v="9720"/>
    <s v="2020-10-23 00:00:00"/>
    <s v="2020-10-23 14:37:00"/>
    <s v="Gasto"/>
    <s v="Con Compromiso"/>
    <s v="014"/>
    <x v="12"/>
    <x v="30"/>
    <s v="PRIMA DE NAVIDAD"/>
    <s v="Nación"/>
    <x v="0"/>
    <s v="CSF"/>
    <n v="1738776"/>
    <n v="0"/>
    <n v="1738776"/>
    <n v="0"/>
    <s v="NOMINA OCTUBRE"/>
    <s v="9920"/>
    <s v="35120, 35220"/>
    <s v="-0"/>
    <s v="96520, 96620, 96720, 96820, 96920, 97020, 97120, 97220, 97320, 97420, 97520, 97620, 97720, 97820, 97920, 98020, 98120, 98220, 98320, 98420, 98520, 98620, 98720, 98820, 98920, 99020, 99120, 99220"/>
    <s v="296819020, 296819120, 296819220, 296819320, 296819420, 296819520, 296819620, 296819720, 296819820, 296819920, 296820020, 296820120, 296820220, 296820320, 296820420, 296820520, 296820620, 296820720, 296820820, 296820920, 296821020, 296821120, 296821220, 296821320, 296821420, 296821520, 296821620, 296902920"/>
    <s v="-0"/>
    <x v="0"/>
    <x v="16"/>
  </r>
  <r>
    <s v="9720"/>
    <s v="2020-10-23 00:00:00"/>
    <s v="2020-10-23 14:37:00"/>
    <s v="Gasto"/>
    <s v="Con Compromiso"/>
    <s v="014"/>
    <x v="12"/>
    <x v="7"/>
    <s v="BONIFICACIÓN ESPECIAL DE RECREACIÓN"/>
    <s v="Nación"/>
    <x v="0"/>
    <s v="CSF"/>
    <n v="434879"/>
    <n v="0"/>
    <n v="434879"/>
    <n v="0"/>
    <s v="NOMINA OCTUBRE"/>
    <s v="9920"/>
    <s v="35120, 35220"/>
    <s v="-0"/>
    <s v="96520, 96620, 96720, 96820, 96920, 97020, 97120, 97220, 97320, 97420, 97520, 97620, 97720, 97820, 97920, 98020, 98120, 98220, 98320, 98420, 98520, 98620, 98720, 98820, 98920, 99020, 99120, 99220"/>
    <s v="296819020, 296819120, 296819220, 296819320, 296819420, 296819520, 296819620, 296819720, 296819820, 296819920, 296820020, 296820120, 296820220, 296820320, 296820420, 296820520, 296820620, 296820720, 296820820, 296820920, 296821020, 296821120, 296821220, 296821320, 296821420, 296821520, 296821620, 296902920"/>
    <s v="-0"/>
    <x v="0"/>
    <x v="16"/>
  </r>
  <r>
    <s v="9720"/>
    <s v="2020-10-23 00:00:00"/>
    <s v="2020-10-23 14:37:00"/>
    <s v="Gasto"/>
    <s v="Con Compromiso"/>
    <s v="014"/>
    <x v="12"/>
    <x v="6"/>
    <s v="SUBSIDIO DE ALIMENTACIÓN"/>
    <s v="Nación"/>
    <x v="0"/>
    <s v="CSF"/>
    <n v="925372"/>
    <n v="0"/>
    <n v="925372"/>
    <n v="0"/>
    <s v="NOMINA OCTUBRE"/>
    <s v="9920"/>
    <s v="35120, 35220"/>
    <s v="-0"/>
    <s v="96520, 96620, 96720, 96820, 96920, 97020, 97120, 97220, 97320, 97420, 97520, 97620, 97720, 97820, 97920, 98020, 98120, 98220, 98320, 98420, 98520, 98620, 98720, 98820, 98920, 99020, 99120, 99220"/>
    <s v="296819020, 296819120, 296819220, 296819320, 296819420, 296819520, 296819620, 296819720, 296819820, 296819920, 296820020, 296820120, 296820220, 296820320, 296820420, 296820520, 296820620, 296820720, 296820820, 296820920, 296821020, 296821120, 296821220, 296821320, 296821420, 296821520, 296821620, 296902920"/>
    <s v="-0"/>
    <x v="0"/>
    <x v="16"/>
  </r>
  <r>
    <s v="9720"/>
    <s v="2020-10-23 00:00:00"/>
    <s v="2020-10-23 14:37:00"/>
    <s v="Gasto"/>
    <s v="Con Compromiso"/>
    <s v="014"/>
    <x v="12"/>
    <x v="9"/>
    <s v="BONIFICACIÓN POR SERVICIOS PRESTADOS"/>
    <s v="Nación"/>
    <x v="0"/>
    <s v="CSF"/>
    <n v="531184"/>
    <n v="0"/>
    <n v="531184"/>
    <n v="0"/>
    <s v="NOMINA OCTUBRE"/>
    <s v="9920"/>
    <s v="35120, 35220"/>
    <s v="-0"/>
    <s v="96520, 96620, 96720, 96820, 96920, 97020, 97120, 97220, 97320, 97420, 97520, 97620, 97720, 97820, 97920, 98020, 98120, 98220, 98320, 98420, 98520, 98620, 98720, 98820, 98920, 99020, 99120, 99220"/>
    <s v="296819020, 296819120, 296819220, 296819320, 296819420, 296819520, 296819620, 296819720, 296819820, 296819920, 296820020, 296820120, 296820220, 296820320, 296820420, 296820520, 296820620, 296820720, 296820820, 296820920, 296821020, 296821120, 296821220, 296821320, 296821420, 296821520, 296821620, 296902920"/>
    <s v="-0"/>
    <x v="0"/>
    <x v="16"/>
  </r>
  <r>
    <s v="9720"/>
    <s v="2020-10-23 00:00:00"/>
    <s v="2020-10-23 14:37:00"/>
    <s v="Gasto"/>
    <s v="Con Compromiso"/>
    <s v="014"/>
    <x v="12"/>
    <x v="28"/>
    <s v="AUXILIO DE CONECTIVIDAD DIGITAL"/>
    <s v="Nación"/>
    <x v="0"/>
    <s v="CSF"/>
    <n v="1234248"/>
    <n v="0"/>
    <n v="1234248"/>
    <n v="0"/>
    <s v="NOMINA OCTUBRE"/>
    <s v="9920"/>
    <s v="35120, 35220"/>
    <s v="-0"/>
    <s v="96520, 96620, 96720, 96820, 96920, 97020, 97120, 97220, 97320, 97420, 97520, 97620, 97720, 97820, 97920, 98020, 98120, 98220, 98320, 98420, 98520, 98620, 98720, 98820, 98920, 99020, 99120, 99220"/>
    <s v="296819020, 296819120, 296819220, 296819320, 296819420, 296819520, 296819620, 296819720, 296819820, 296819920, 296820020, 296820120, 296820220, 296820320, 296820420, 296820520, 296820620, 296820720, 296820820, 296820920, 296821020, 296821120, 296821220, 296821320, 296821420, 296821520, 296821620, 296902920"/>
    <s v="-0"/>
    <x v="0"/>
    <x v="16"/>
  </r>
  <r>
    <s v="9720"/>
    <s v="2020-10-23 00:00:00"/>
    <s v="2020-10-23 14:37:00"/>
    <s v="Gasto"/>
    <s v="Con Compromiso"/>
    <s v="014"/>
    <x v="12"/>
    <x v="4"/>
    <s v="PRIMA DE VACACIONES"/>
    <s v="Nación"/>
    <x v="0"/>
    <s v="CSF"/>
    <n v="5628389"/>
    <n v="0"/>
    <n v="5628389"/>
    <n v="0"/>
    <s v="NOMINA OCTUBRE"/>
    <s v="9920"/>
    <s v="35120, 35220"/>
    <s v="-0"/>
    <s v="96520, 96620, 96720, 96820, 96920, 97020, 97120, 97220, 97320, 97420, 97520, 97620, 97720, 97820, 97920, 98020, 98120, 98220, 98320, 98420, 98520, 98620, 98720, 98820, 98920, 99020, 99120, 99220"/>
    <s v="296819020, 296819120, 296819220, 296819320, 296819420, 296819520, 296819620, 296819720, 296819820, 296819920, 296820020, 296820120, 296820220, 296820320, 296820420, 296820520, 296820620, 296820720, 296820820, 296820920, 296821020, 296821120, 296821220, 296821320, 296821420, 296821520, 296821620, 296902920"/>
    <s v="-0"/>
    <x v="0"/>
    <x v="16"/>
  </r>
  <r>
    <s v="9720"/>
    <s v="2020-10-23 00:00:00"/>
    <s v="2020-10-23 14:37:00"/>
    <s v="Gasto"/>
    <s v="Con Compromiso"/>
    <s v="014"/>
    <x v="12"/>
    <x v="8"/>
    <s v="SUELDO BÁSICO"/>
    <s v="Nación"/>
    <x v="0"/>
    <s v="CSF"/>
    <n v="53960394"/>
    <n v="0"/>
    <n v="53960394"/>
    <n v="0"/>
    <s v="NOMINA OCTUBRE"/>
    <s v="9920"/>
    <s v="35120, 35220"/>
    <s v="-0"/>
    <s v="96520, 96620, 96720, 96820, 96920, 97020, 97120, 97220, 97320, 97420, 97520, 97620, 97720, 97820, 97920, 98020, 98120, 98220, 98320, 98420, 98520, 98620, 98720, 98820, 98920, 99020, 99120, 99220"/>
    <s v="296819020, 296819120, 296819220, 296819320, 296819420, 296819520, 296819620, 296819720, 296819820, 296819920, 296820020, 296820120, 296820220, 296820320, 296820420, 296820520, 296820620, 296820720, 296820820, 296820920, 296821020, 296821120, 296821220, 296821320, 296821420, 296821520, 296821620, 296902920"/>
    <s v="-0"/>
    <x v="0"/>
    <x v="16"/>
  </r>
  <r>
    <s v="9820"/>
    <s v="2020-10-23 00:00:00"/>
    <s v="2020-10-23 15:15:00"/>
    <s v="Gasto"/>
    <s v="Con Compromiso"/>
    <s v="014"/>
    <x v="12"/>
    <x v="11"/>
    <s v="PENSIONES"/>
    <s v="Nación"/>
    <x v="0"/>
    <s v="CSF"/>
    <n v="6538800"/>
    <n v="0"/>
    <n v="6538800"/>
    <n v="0"/>
    <s v="APORTES OCTUBRE"/>
    <s v="10020"/>
    <s v="35720"/>
    <s v="-0"/>
    <s v="99320, 99420, 99520, 99620, 99720, 99820, 99920, 100020, 100120, 100220, 100320, 100420, 100520, 100620, 100720, 100820"/>
    <s v="301620420, 301620520, 301620620, 301620720, 301620820, 301620920, 301621020, 301621120, 301621220, 301621320, 301621420, 301621520, 301621620, 301621720, 301621820, 301621920"/>
    <s v="-0"/>
    <x v="0"/>
    <x v="16"/>
  </r>
  <r>
    <s v="9820"/>
    <s v="2020-10-23 00:00:00"/>
    <s v="2020-10-23 15:15:00"/>
    <s v="Gasto"/>
    <s v="Con Compromiso"/>
    <s v="014"/>
    <x v="12"/>
    <x v="13"/>
    <s v="SALUD"/>
    <s v="Nación"/>
    <x v="0"/>
    <s v="CSF"/>
    <n v="4632000"/>
    <n v="0"/>
    <n v="4632000"/>
    <n v="0"/>
    <s v="APORTES OCTUBRE"/>
    <s v="10020"/>
    <s v="35720"/>
    <s v="-0"/>
    <s v="99320, 99420, 99520, 99620, 99720, 99820, 99920, 100020, 100120, 100220, 100320, 100420, 100520, 100620, 100720, 100820"/>
    <s v="301620420, 301620520, 301620620, 301620720, 301620820, 301620920, 301621020, 301621120, 301621220, 301621320, 301621420, 301621520, 301621620, 301621720, 301621820, 301621920"/>
    <s v="-0"/>
    <x v="0"/>
    <x v="16"/>
  </r>
  <r>
    <s v="9820"/>
    <s v="2020-10-23 00:00:00"/>
    <s v="2020-10-23 15:15:00"/>
    <s v="Gasto"/>
    <s v="Con Compromiso"/>
    <s v="014"/>
    <x v="12"/>
    <x v="14"/>
    <s v="APORTES AL ICBF"/>
    <s v="Nación"/>
    <x v="0"/>
    <s v="CSF"/>
    <n v="2092200"/>
    <n v="0"/>
    <n v="2092200"/>
    <n v="0"/>
    <s v="APORTES OCTUBRE"/>
    <s v="10020"/>
    <s v="35720"/>
    <s v="-0"/>
    <s v="99320, 99420, 99520, 99620, 99720, 99820, 99920, 100020, 100120, 100220, 100320, 100420, 100520, 100620, 100720, 100820"/>
    <s v="301620420, 301620520, 301620620, 301620720, 301620820, 301620920, 301621020, 301621120, 301621220, 301621320, 301621420, 301621520, 301621620, 301621720, 301621820, 301621920"/>
    <s v="-0"/>
    <x v="0"/>
    <x v="16"/>
  </r>
  <r>
    <s v="9820"/>
    <s v="2020-10-23 00:00:00"/>
    <s v="2020-10-23 15:15:00"/>
    <s v="Gasto"/>
    <s v="Con Compromiso"/>
    <s v="014"/>
    <x v="12"/>
    <x v="12"/>
    <s v="APORTES AL SENA"/>
    <s v="Nación"/>
    <x v="0"/>
    <s v="CSF"/>
    <n v="1394900"/>
    <n v="0"/>
    <n v="1394900"/>
    <n v="0"/>
    <s v="APORTES OCTUBRE"/>
    <s v="10020"/>
    <s v="35720"/>
    <s v="-0"/>
    <s v="99320, 99420, 99520, 99620, 99720, 99820, 99920, 100020, 100120, 100220, 100320, 100420, 100520, 100620, 100720, 100820"/>
    <s v="301620420, 301620520, 301620620, 301620720, 301620820, 301620920, 301621020, 301621120, 301621220, 301621320, 301621420, 301621520, 301621620, 301621720, 301621820, 301621920"/>
    <s v="-0"/>
    <x v="0"/>
    <x v="16"/>
  </r>
  <r>
    <s v="9820"/>
    <s v="2020-10-23 00:00:00"/>
    <s v="2020-10-23 15:15:00"/>
    <s v="Gasto"/>
    <s v="Con Compromiso"/>
    <s v="014"/>
    <x v="12"/>
    <x v="16"/>
    <s v="CAJAS DE COMPENSACIÓN FAMILIAR"/>
    <s v="Nación"/>
    <x v="0"/>
    <s v="CSF"/>
    <n v="2789100"/>
    <n v="0"/>
    <n v="2789100"/>
    <n v="0"/>
    <s v="APORTES OCTUBRE"/>
    <s v="10020"/>
    <s v="35720"/>
    <s v="-0"/>
    <s v="99320, 99420, 99520, 99620, 99720, 99820, 99920, 100020, 100120, 100220, 100320, 100420, 100520, 100620, 100720, 100820"/>
    <s v="301620420, 301620520, 301620620, 301620720, 301620820, 301620920, 301621020, 301621120, 301621220, 301621320, 301621420, 301621520, 301621620, 301621720, 301621820, 301621920"/>
    <s v="-0"/>
    <x v="0"/>
    <x v="16"/>
  </r>
  <r>
    <s v="9820"/>
    <s v="2020-10-23 00:00:00"/>
    <s v="2020-10-23 15:15:00"/>
    <s v="Gasto"/>
    <s v="Con Compromiso"/>
    <s v="014"/>
    <x v="12"/>
    <x v="15"/>
    <s v="APORTES GENERALES AL SISTEMA DE RIESGOS LABORALES"/>
    <s v="Nación"/>
    <x v="0"/>
    <s v="CSF"/>
    <n v="711500"/>
    <n v="0"/>
    <n v="711500"/>
    <n v="0"/>
    <s v="APORTES OCTUBRE"/>
    <s v="10020"/>
    <s v="35720"/>
    <s v="-0"/>
    <s v="99320, 99420, 99520, 99620, 99720, 99820, 99920, 100020, 100120, 100220, 100320, 100420, 100520, 100620, 100720, 100820"/>
    <s v="301620420, 301620520, 301620620, 301620720, 301620820, 301620920, 301621020, 301621120, 301621220, 301621320, 301621420, 301621520, 301621620, 301621720, 301621820, 301621920"/>
    <s v="-0"/>
    <x v="0"/>
    <x v="16"/>
  </r>
  <r>
    <s v="9920"/>
    <s v="2020-10-29 00:00:00"/>
    <s v="2020-10-29 10:24:00"/>
    <s v="Gasto"/>
    <s v="Con Compromiso"/>
    <s v="0500"/>
    <x v="12"/>
    <x v="22"/>
    <s v="ADQUISICIÓN DE BIENES Y SERVICIOS - SERVICIO DE INFORMACIÓN CATASTRAL - ACTUALIZACIÓN  Y GESTIÓN CATASTRAL  NACIONAL"/>
    <s v="Nación"/>
    <x v="2"/>
    <s v="CSF"/>
    <n v="1648515"/>
    <n v="659406"/>
    <n v="2307921"/>
    <n v="0"/>
    <s v="REALIZAR ACERCAMIENTO Y ACTA DE CONSENTIMIENTO PARA CONSULTA PREVIA CON EL RESGUARDO COROCORO EN EL MUNICIPIO DE BARRANCOMINAS (GUIANIA)."/>
    <s v="10120"/>
    <s v="37520"/>
    <s v="57120"/>
    <s v="102020, 102120"/>
    <s v="310861720, 310865020"/>
    <s v="-0"/>
    <x v="1"/>
    <x v="1"/>
  </r>
  <r>
    <s v="10020"/>
    <s v="2020-11-09 00:00:00"/>
    <s v="2020-11-09 08:20:00"/>
    <s v="Gasto"/>
    <s v="Con Compromiso"/>
    <s v="0500"/>
    <x v="12"/>
    <x v="22"/>
    <s v="ADQUISICIÓN DE BIENES Y SERVICIOS - SERVICIO DE INFORMACIÓN CATASTRAL - ACTUALIZACIÓN  Y GESTIÓN CATASTRAL  NACIONAL"/>
    <s v="Nación"/>
    <x v="2"/>
    <s v="CSF"/>
    <n v="12968364"/>
    <n v="5533169"/>
    <n v="18501533"/>
    <n v="0"/>
    <s v="prestación de servicios personales para generar acciones de digitalización en el proceso de formación catastral rural y centros poblados del municipio cumaribo vichada perteneciente a la Dt Meta."/>
    <s v="10220"/>
    <s v="39320, 39420, 42720"/>
    <s v="91220, 92120, 94520"/>
    <s v="138320, 139320, 141620, 157720, 157820, 157920"/>
    <s v="358161020, 360189720, 360309220, 390213520, 390213620, 390213720"/>
    <s v="1720"/>
    <x v="1"/>
    <x v="1"/>
  </r>
  <r>
    <s v="10120"/>
    <s v="2020-11-09 00:00:00"/>
    <s v="2020-11-09 18:08:00"/>
    <s v="Gasto"/>
    <s v="Con Compromiso"/>
    <s v="0500"/>
    <x v="12"/>
    <x v="22"/>
    <s v="ADQUISICIÓN DE BIENES Y SERVICIOS - SERVICIO DE INFORMACIÓN CATASTRAL - ACTUALIZACIÓN  Y GESTIÓN CATASTRAL  NACIONAL"/>
    <s v="Propios"/>
    <x v="1"/>
    <s v="CSF"/>
    <n v="10000000"/>
    <n v="0"/>
    <n v="10000000"/>
    <n v="0"/>
    <s v="GASTOS DE ALOJAMIENTO CATASTRO ACTUALIZACION"/>
    <s v="10320"/>
    <s v="41020"/>
    <s v="69020"/>
    <s v="111920"/>
    <s v="322120020"/>
    <s v="-0"/>
    <x v="1"/>
    <x v="1"/>
  </r>
  <r>
    <s v="10220"/>
    <s v="2020-11-11 00:00:00"/>
    <s v="2020-11-11 15:44:00"/>
    <s v="Gasto"/>
    <s v="Con Compromiso"/>
    <s v="0500"/>
    <x v="12"/>
    <x v="22"/>
    <s v="ADQUISICIÓN DE BIENES Y SERVICIOS - SERVICIO DE INFORMACIÓN CATASTRAL - ACTUALIZACIÓN  Y GESTIÓN CATASTRAL  NACIONAL"/>
    <s v="Propios"/>
    <x v="1"/>
    <s v="CSF"/>
    <n v="59865408"/>
    <n v="-2331852"/>
    <n v="57533556"/>
    <n v="0"/>
    <s v="Prestación de servicios personales para realizar actividades de reconocimiento predial en el proceso de actualización catastral del municipio de Villavicencio- Meta"/>
    <s v="10420"/>
    <s v="44620, 44720, 45420, 47820, 47920, 48020, 48120, 49920, 50020, 50520, 50720, 51120, 51320, 53020, 53320"/>
    <s v="102220, 105220, 112920, 113020, 113220, 113420, 113620, 113720, 113920, 115420, 115520, 115820, 115920, 130820, 133020"/>
    <s v="147520, 151120, 159220, 159320, 159520, 159720, 159920, 160020, 160220, 162020, 162220, 162620, 175820, 176020, 176420, 177720, 178120"/>
    <s v="380768320, 383269520, 390237820, 390238520, 390239020, 390239620, 390239820, 390240020, 390240520, 390610620, 390612620, 390617320, 394362120, 394514920, 394544220"/>
    <s v="-0"/>
    <x v="1"/>
    <x v="1"/>
  </r>
  <r>
    <s v="10320"/>
    <s v="2020-11-11 00:00:00"/>
    <s v="2020-11-11 15:47:00"/>
    <s v="Gasto"/>
    <s v="Con Compromiso"/>
    <s v="0500"/>
    <x v="12"/>
    <x v="22"/>
    <s v="ADQUISICIÓN DE BIENES Y SERVICIOS - SERVICIO DE INFORMACIÓN CATASTRAL - ACTUALIZACIÓN  Y GESTIÓN CATASTRAL  NACIONAL"/>
    <s v="Propios"/>
    <x v="1"/>
    <s v="CSF"/>
    <n v="17850000"/>
    <n v="-700000"/>
    <n v="17150000"/>
    <n v="0"/>
    <s v="Prestación de servicios técnicos de apoyo al seguimiento, planeación y gestión del reconocimiento predial  en el proceso de actualizacion catastral en el municipio de Villavicencio- Meta"/>
    <s v="10520"/>
    <s v="47620, 47720, 48820"/>
    <s v="113820, 116220, 118120"/>
    <s v="160120, 162520, 177620"/>
    <s v="390240220, 390614320, 394934820"/>
    <s v="-0"/>
    <x v="1"/>
    <x v="1"/>
  </r>
  <r>
    <s v="10420"/>
    <s v="2020-11-11 00:00:00"/>
    <s v="2020-11-11 15:49:00"/>
    <s v="Gasto"/>
    <s v="Con Compromiso"/>
    <s v="0500"/>
    <x v="12"/>
    <x v="22"/>
    <s v="ADQUISICIÓN DE BIENES Y SERVICIOS - SERVICIO DE INFORMACIÓN CATASTRAL - ACTUALIZACIÓN  Y GESTIÓN CATASTRAL  NACIONAL"/>
    <s v="Propios"/>
    <x v="1"/>
    <s v="CSF"/>
    <n v="4409245"/>
    <n v="-1123925"/>
    <n v="3285320"/>
    <n v="0"/>
    <s v="Prestacion de servicios profesionales  para realizar  la depuración y analisis  de información registral en las bases catastrales, para los procesos de actualización catastral del municipio de Villavicencio- Meta"/>
    <s v="10620"/>
    <s v="51220"/>
    <s v="113320"/>
    <s v="159620"/>
    <s v="390238720"/>
    <s v="-0"/>
    <x v="1"/>
    <x v="1"/>
  </r>
  <r>
    <s v="10520"/>
    <s v="2020-11-11 00:00:00"/>
    <s v="2020-11-11 15:50:00"/>
    <s v="Gasto"/>
    <s v="Con Compromiso"/>
    <s v="0500"/>
    <x v="12"/>
    <x v="22"/>
    <s v="ADQUISICIÓN DE BIENES Y SERVICIOS - SERVICIO DE INFORMACIÓN CATASTRAL - ACTUALIZACIÓN  Y GESTIÓN CATASTRAL  NACIONAL"/>
    <s v="Propios"/>
    <x v="1"/>
    <s v="CSF"/>
    <n v="11671529"/>
    <n v="1815570"/>
    <n v="13487099"/>
    <n v="0"/>
    <s v="Prestacion de servicios personales para realizar actividades de digitalización y generacion de productos resultantes del proceso de actualización catastral  del municipio de Villavicencio- Meta"/>
    <s v="10720"/>
    <s v="43320, 43420, 50620, 53720"/>
    <s v="105320, 113120, 115720"/>
    <s v="151220, 159420, 162120"/>
    <s v="383273120, 390239320, 390611620"/>
    <s v="-0"/>
    <x v="1"/>
    <x v="1"/>
  </r>
  <r>
    <s v="10620"/>
    <s v="2020-11-11 00:00:00"/>
    <s v="2020-11-11 15:51:00"/>
    <s v="Gasto"/>
    <s v="Con Compromiso"/>
    <s v="0500"/>
    <x v="12"/>
    <x v="22"/>
    <s v="ADQUISICIÓN DE BIENES Y SERVICIOS - SERVICIO DE INFORMACIÓN CATASTRAL - ACTUALIZACIÓN  Y GESTIÓN CATASTRAL  NACIONAL"/>
    <s v="Propios"/>
    <x v="1"/>
    <s v="CSF"/>
    <n v="9910152"/>
    <n v="-5450582"/>
    <n v="4459570"/>
    <n v="0"/>
    <s v="prestación de servicios personales para realizar actividades de apoyo operativo  del proceso de actualización catastral  del municipio de Villavicencio- Meta"/>
    <s v="10820"/>
    <s v="48220, 52620, 53820"/>
    <s v="115620, 116120"/>
    <s v="162420, 177320"/>
    <s v="390613720, 394937920"/>
    <s v="-0"/>
    <x v="1"/>
    <x v="1"/>
  </r>
  <r>
    <s v="10720"/>
    <s v="2020-11-11 00:00:00"/>
    <s v="2020-11-11 15:52:00"/>
    <s v="Gasto"/>
    <s v="Con Compromiso"/>
    <s v="0500"/>
    <x v="12"/>
    <x v="22"/>
    <s v="ADQUISICIÓN DE BIENES Y SERVICIOS - SERVICIO DE INFORMACIÓN CATASTRAL - ACTUALIZACIÓN  Y GESTIÓN CATASTRAL  NACIONAL"/>
    <s v="Propios"/>
    <x v="1"/>
    <s v="CSF"/>
    <n v="2037102"/>
    <n v="746937"/>
    <n v="2784039"/>
    <n v="0"/>
    <s v="Prestación de servicios de apoyo a la gestión para atención al público en el proceso de actualización catastral de Villavicencio- Meta"/>
    <s v="10920"/>
    <s v="48520"/>
    <s v="113520"/>
    <s v="159820"/>
    <s v="390238220"/>
    <s v="-0"/>
    <x v="1"/>
    <x v="1"/>
  </r>
  <r>
    <s v="10820"/>
    <s v="2020-11-11 00:00:00"/>
    <s v="2020-11-11 15:53:00"/>
    <s v="Gasto"/>
    <s v="Con Compromiso"/>
    <s v="0500"/>
    <x v="12"/>
    <x v="22"/>
    <s v="ADQUISICIÓN DE BIENES Y SERVICIOS - SERVICIO DE INFORMACIÓN CATASTRAL - ACTUALIZACIÓN  Y GESTIÓN CATASTRAL  NACIONAL"/>
    <s v="Propios"/>
    <x v="1"/>
    <s v="CSF"/>
    <n v="28744777"/>
    <n v="-14372390"/>
    <n v="14372387"/>
    <n v="0"/>
    <s v="Prestación de servicios profesionales para desarrollar e implementar los análisis económicos y financieros para establecer las mejores prácticas y fuente de información en el desarrollo de metodologías masivas de valoración de predios a partir de fue"/>
    <s v="11020"/>
    <s v="48920, 49820"/>
    <s v="105420, 116020"/>
    <s v="151320, 162320, 175920, 176220"/>
    <s v="383277020, 390613320, 394354020, 394542820"/>
    <s v="-0"/>
    <x v="1"/>
    <x v="1"/>
  </r>
  <r>
    <s v="10920"/>
    <s v="2020-11-11 00:00:00"/>
    <s v="2020-11-11 15:54:00"/>
    <s v="Gasto"/>
    <s v="Con Compromiso"/>
    <s v="0500"/>
    <x v="12"/>
    <x v="22"/>
    <s v="ADQUISICIÓN DE BIENES Y SERVICIOS - SERVICIO DE INFORMACIÓN CATASTRAL - ACTUALIZACIÓN  Y GESTIÓN CATASTRAL  NACIONAL"/>
    <s v="Propios"/>
    <x v="1"/>
    <s v="CSF"/>
    <n v="5157324"/>
    <n v="808992"/>
    <n v="5966316"/>
    <n v="0"/>
    <s v="Prestación de servicios profesionales para realizar las socializaciones requeridas en el proceso de actualización catastral de Villavicencio- Meta"/>
    <s v="11120"/>
    <s v="47520"/>
    <s v="130920"/>
    <s v="176120"/>
    <s v="394537620"/>
    <s v="-0"/>
    <x v="1"/>
    <x v="1"/>
  </r>
  <r>
    <s v="11020"/>
    <s v="2020-11-11 00:00:00"/>
    <s v="2020-11-11 15:55:00"/>
    <s v="Gasto"/>
    <s v="Con Compromiso"/>
    <s v="0500"/>
    <x v="12"/>
    <x v="22"/>
    <s v="ADQUISICIÓN DE BIENES Y SERVICIOS - SERVICIO DE INFORMACIÓN CATASTRAL - ACTUALIZACIÓN  Y GESTIÓN CATASTRAL  NACIONAL"/>
    <s v="Propios"/>
    <x v="1"/>
    <s v="CSF"/>
    <n v="16427032"/>
    <n v="3543106"/>
    <n v="19970138"/>
    <n v="0"/>
    <s v="Prestación de servicios para realizar la edición, depuración y consolidación de los productos cartográficos requeridos para el componente geográfico de los procesos de actualización o formación catastral,  Villavicencio- Meta"/>
    <s v="11220"/>
    <s v="43120, 43220"/>
    <s v="102520, 105120"/>
    <s v="147820, 161820"/>
    <s v="380771120, 390604820"/>
    <s v="-0"/>
    <x v="1"/>
    <x v="1"/>
  </r>
  <r>
    <s v="11120"/>
    <s v="2020-11-11 00:00:00"/>
    <s v="2020-11-11 15:57:00"/>
    <s v="Gasto"/>
    <s v="Con Compromiso"/>
    <s v="0500"/>
    <x v="12"/>
    <x v="22"/>
    <s v="ADQUISICIÓN DE BIENES Y SERVICIOS - SERVICIO DE INFORMACIÓN CATASTRAL - ACTUALIZACIÓN  Y GESTIÓN CATASTRAL  NACIONAL"/>
    <s v="Propios"/>
    <x v="1"/>
    <s v="CSF"/>
    <n v="9503153"/>
    <n v="2049700"/>
    <n v="11552853"/>
    <n v="0"/>
    <s v="Prestación de servicios para realizar el control calidad de los productos geográficos, alfanuméricos y documentales generados en los procesos de actualización o formación catastral,  Villavicencio- Meta"/>
    <s v="11320"/>
    <s v="42920"/>
    <s v="118020"/>
    <s v="163220"/>
    <s v="390625720"/>
    <s v="-0"/>
    <x v="1"/>
    <x v="1"/>
  </r>
  <r>
    <s v="11220"/>
    <s v="2020-11-11 00:00:00"/>
    <s v="2020-11-11 16:27:00"/>
    <s v="Gasto"/>
    <s v="Con Compromiso"/>
    <s v="0500"/>
    <x v="12"/>
    <x v="22"/>
    <s v="ADQUISICIÓN DE BIENES Y SERVICIOS - SERVICIO DE INFORMACIÓN CATASTRAL - ACTUALIZACIÓN  Y GESTIÓN CATASTRAL  NACIONAL"/>
    <s v="Propios"/>
    <x v="1"/>
    <s v="CSF"/>
    <n v="15278265"/>
    <n v="271614"/>
    <n v="15549879"/>
    <n v="0"/>
    <s v="Prestación de servicios como técnico operativo en el proceso catastral del municipio restrepo de la territorial meta"/>
    <s v="11420"/>
    <s v="41820, 42520, 42620, 43020, 46220"/>
    <s v="80620, 87120, 87420, 99820, 104820"/>
    <s v="128920, 134320, 134420, 145220, 145520, 150420, 150620, 151020, 158320, 165420, 165620, 167720, 167820, 175420"/>
    <s v="343026420, 353183020, 353183120, 378117520, 378172720, 383214220, 383225420, 383265120, 390214120, 391204720, 391205520, 391243620, 391245320, 394320320"/>
    <s v="-0"/>
    <x v="1"/>
    <x v="1"/>
  </r>
  <r>
    <s v="11320"/>
    <s v="2020-11-11 00:00:00"/>
    <s v="2020-11-11 16:28:00"/>
    <s v="Gasto"/>
    <s v="Con Compromiso"/>
    <s v="0500"/>
    <x v="12"/>
    <x v="22"/>
    <s v="ADQUISICIÓN DE BIENES Y SERVICIOS - SERVICIO DE INFORMACIÓN CATASTRAL - ACTUALIZACIÓN  Y GESTIÓN CATASTRAL  NACIONAL"/>
    <s v="Propios"/>
    <x v="1"/>
    <s v="CSF"/>
    <n v="7781020"/>
    <n v="-605191"/>
    <n v="7175829"/>
    <n v="0"/>
    <s v="Prestación de servicios personales para ejecutar acciones de digitalización y generación de productos de la información catastral del municipio restrepo de la dirección territorial meta"/>
    <s v="11520"/>
    <s v="42320, 44520"/>
    <s v="88720, 112420"/>
    <s v="137520, 158720, 159020, 167620, 175320"/>
    <s v="358147020, 390215020, 390216020, 391206220, 394261820"/>
    <s v="-0"/>
    <x v="1"/>
    <x v="1"/>
  </r>
  <r>
    <s v="11420"/>
    <s v="2020-11-11 00:00:00"/>
    <s v="2020-11-11 17:35:00"/>
    <s v="Gasto"/>
    <s v="Generado"/>
    <s v="0500"/>
    <x v="12"/>
    <x v="22"/>
    <s v="ADQUISICIÓN DE BIENES Y SERVICIOS - SERVICIO DE INFORMACIÓN CATASTRAL - ACTUALIZACIÓN  Y GESTIÓN CATASTRAL  NACIONAL"/>
    <s v="Propios"/>
    <x v="1"/>
    <s v="CSF"/>
    <n v="9101160"/>
    <n v="-9101160"/>
    <n v="0"/>
    <n v="0"/>
    <s v="Prestación de servicios personales para cumplir acciones de reconocimiento predial urbano y rural para la atención de trámites en los procesos catastrales del municipio restrepo de la dirección territorial meta"/>
    <s v="11620"/>
    <s v="-0"/>
    <s v="-0"/>
    <s v="-0"/>
    <s v="-0"/>
    <s v="-0"/>
    <x v="1"/>
    <x v="1"/>
  </r>
  <r>
    <s v="11520"/>
    <s v="2020-11-12 00:00:00"/>
    <s v="2020-11-12 08:53:00"/>
    <s v="Gasto"/>
    <s v="Con Compromiso"/>
    <s v="0500"/>
    <x v="12"/>
    <x v="22"/>
    <s v="ADQUISICIÓN DE BIENES Y SERVICIOS - SERVICIO DE INFORMACIÓN CATASTRAL - ACTUALIZACIÓN  Y GESTIÓN CATASTRAL  NACIONAL"/>
    <s v="Nación"/>
    <x v="2"/>
    <s v="CSF"/>
    <n v="10500000"/>
    <n v="2333332"/>
    <n v="12833332"/>
    <n v="0"/>
    <s v="Prestación de servicios profesionales para ejecutar la consulta previa en los resguardos Sikuani Iwiwi, Coro Coro del municipio de cumaribo vichada, perteneciente a la Dt Meta."/>
    <s v="11720"/>
    <s v="41620, 41720"/>
    <s v="81820, 82720"/>
    <s v="130020, 130920, 147320, 155620, 164520"/>
    <s v="347513120, 347536520, 380766320, 383562220, 390816620"/>
    <s v="-0"/>
    <x v="1"/>
    <x v="1"/>
  </r>
  <r>
    <s v="11620"/>
    <s v="2020-11-12 00:00:00"/>
    <s v="2020-11-12 08:54:00"/>
    <s v="Gasto"/>
    <s v="Con Compromiso"/>
    <s v="0500"/>
    <x v="12"/>
    <x v="22"/>
    <s v="ADQUISICIÓN DE BIENES Y SERVICIOS - SERVICIO DE INFORMACIÓN CATASTRAL - ACTUALIZACIÓN  Y GESTIÓN CATASTRAL  NACIONAL"/>
    <s v="Nación"/>
    <x v="2"/>
    <s v="CSF"/>
    <n v="5250000"/>
    <n v="-5250000"/>
    <n v="0"/>
    <n v="0"/>
    <s v="Prestación de servicio técnico como guía de reconocimiento predial en los procesos catastrales de la dirección territorial meta para la actualización catastral en el municipio de cumaribo."/>
    <s v="11820"/>
    <s v="43520, 44820"/>
    <s v="101220"/>
    <s v="146420, 167420"/>
    <s v="378225220, 391208120"/>
    <s v="-0"/>
    <x v="1"/>
    <x v="1"/>
  </r>
  <r>
    <s v="11620"/>
    <s v="2020-11-12 00:00:00"/>
    <s v="2020-11-12 08:54:00"/>
    <s v="Gasto"/>
    <s v="Con Compromiso"/>
    <s v="0500"/>
    <x v="12"/>
    <x v="22"/>
    <s v="ADQUISICIÓN DE BIENES Y SERVICIOS - SERVICIO DE INFORMACIÓN CATASTRAL - ACTUALIZACIÓN  Y GESTIÓN CATASTRAL  NACIONAL"/>
    <s v="Propios"/>
    <x v="1"/>
    <s v="CSF"/>
    <n v="0"/>
    <n v="4146084"/>
    <n v="4146084"/>
    <n v="0"/>
    <s v="Prestación de servicio técnico como guía de reconocimiento predial en los procesos catastrales de la dirección territorial meta para la actualización catastral en el municipio de cumaribo."/>
    <s v="11820"/>
    <s v="43520, 44820"/>
    <s v="101220"/>
    <s v="146420, 167420"/>
    <s v="378225220, 391208120"/>
    <s v="-0"/>
    <x v="1"/>
    <x v="1"/>
  </r>
  <r>
    <s v="11720"/>
    <s v="2020-11-12 00:00:00"/>
    <s v="2020-11-12 08:55:00"/>
    <s v="Gasto"/>
    <s v="Con Compromiso"/>
    <s v="0500"/>
    <x v="12"/>
    <x v="22"/>
    <s v="ADQUISICIÓN DE BIENES Y SERVICIOS - SERVICIO DE INFORMACIÓN CATASTRAL - ACTUALIZACIÓN  Y GESTIÓN CATASTRAL  NACIONAL"/>
    <s v="Nación"/>
    <x v="2"/>
    <s v="CSF"/>
    <n v="9101160"/>
    <n v="4044960"/>
    <n v="13146120"/>
    <n v="0"/>
    <s v="Prestación de servicios personales para ejecutar acciones de reconocimiento predial en la zona rural del proceso de formación catastral y centros poblados del municipio de cumaribo vichada, perteneciente a la Dt Meta."/>
    <s v="11920"/>
    <s v="41520, 42420"/>
    <s v="82320, 82420"/>
    <s v="130520, 130620, 149720, 150220"/>
    <s v="347528920, 347529020, 383173720, 383196820"/>
    <s v="-0"/>
    <x v="1"/>
    <x v="1"/>
  </r>
  <r>
    <s v="11820"/>
    <s v="2020-11-12 00:00:00"/>
    <s v="2020-11-12 09:04:00"/>
    <s v="Gasto"/>
    <s v="Con Compromiso"/>
    <s v="0500"/>
    <x v="12"/>
    <x v="22"/>
    <s v="ADQUISICIÓN DE BIENES Y SERVICIOS - SERVICIO DE INFORMACIÓN CATASTRAL - ACTUALIZACIÓN  Y GESTIÓN CATASTRAL  NACIONAL"/>
    <s v="Nación"/>
    <x v="2"/>
    <s v="CSF"/>
    <n v="41307239"/>
    <n v="-17865284"/>
    <n v="23441955"/>
    <n v="0"/>
    <s v="Gastos de manutención, alojamiento y transporte para realizar Acercamiento   para la consulta previa  en los resguardos de selva mataven  corocoro en el Municipio de Barrancominas-Vichada"/>
    <s v="12020"/>
    <s v="40420, 40520, 40620, 40720, 40820, 40920"/>
    <s v="68420, 68520, 68620, 68720, 68820, 68920"/>
    <s v="112320, 112420, 112520, 112620, 112720, 112820"/>
    <s v="323418520, 323418620, 323418720, 323418820, 323418920, 323419020"/>
    <s v="1520, 1620, 1820, 1920, 2020"/>
    <x v="1"/>
    <x v="1"/>
  </r>
  <r>
    <s v="11920"/>
    <s v="2020-11-12 00:00:00"/>
    <s v="2020-11-12 15:49:00"/>
    <s v="Gasto"/>
    <s v="Con Compromiso"/>
    <s v="0500"/>
    <x v="12"/>
    <x v="22"/>
    <s v="ADQUISICIÓN DE BIENES Y SERVICIOS - SERVICIO DE INFORMACIÓN CATASTRAL - ACTUALIZACIÓN  Y GESTIÓN CATASTRAL  NACIONAL"/>
    <s v="Nación"/>
    <x v="2"/>
    <s v="CSF"/>
    <n v="9101160"/>
    <n v="-1011240"/>
    <n v="8089920"/>
    <n v="0"/>
    <s v="Prestación de servicios personales para realizar actividades de reconocimiento predial urbano y rural para la atención de trámites de rectificaciones a cargo de la dirección territorial Meta"/>
    <s v="12120"/>
    <s v="49020, 49220"/>
    <s v="123420, 123520"/>
    <s v="169120, 169220"/>
    <s v="391947320, 391952820"/>
    <s v="-0"/>
    <x v="1"/>
    <x v="1"/>
  </r>
  <r>
    <s v="12020"/>
    <s v="2020-11-12 00:00:00"/>
    <s v="2020-11-12 15:51:00"/>
    <s v="Gasto"/>
    <s v="Con Compromiso"/>
    <s v="0500"/>
    <x v="12"/>
    <x v="22"/>
    <s v="ADQUISICIÓN DE BIENES Y SERVICIOS - SERVICIO DE INFORMACIÓN CATASTRAL - ACTUALIZACIÓN  Y GESTIÓN CATASTRAL  NACIONAL"/>
    <s v="Nación"/>
    <x v="2"/>
    <s v="CSF"/>
    <n v="8385135"/>
    <n v="-4285735"/>
    <n v="4099400"/>
    <n v="0"/>
    <s v="Prestación de servicios profesionales de topografía para realizar los trabajos relacionados con la rectificacion de areas para fines registrales y catastrales  en la dirección territorial meta y sus uoc"/>
    <s v="12220"/>
    <s v="49120"/>
    <s v="131920"/>
    <s v="176720, 176820"/>
    <s v="394612220, 394612520"/>
    <s v="-0"/>
    <x v="1"/>
    <x v="1"/>
  </r>
  <r>
    <s v="12120"/>
    <s v="2020-11-12 00:00:00"/>
    <s v="2020-11-12 15:52:00"/>
    <s v="Gasto"/>
    <s v="Con Compromiso"/>
    <s v="0500"/>
    <x v="12"/>
    <x v="22"/>
    <s v="ADQUISICIÓN DE BIENES Y SERVICIOS - SERVICIO DE INFORMACIÓN CATASTRAL - ACTUALIZACIÓN  Y GESTIÓN CATASTRAL  NACIONAL"/>
    <s v="Nación"/>
    <x v="2"/>
    <s v="CSF"/>
    <n v="5301315"/>
    <n v="-2709561"/>
    <n v="2591754"/>
    <n v="0"/>
    <s v="Prestación de servicios profesionales para atender desde el componente jurídico las actividades de los procesos catastrales en la dirección territorial meta"/>
    <s v="12320"/>
    <s v="50420"/>
    <s v="115320"/>
    <s v="161920, 178020"/>
    <s v="390610020, 395207520"/>
    <s v="-0"/>
    <x v="1"/>
    <x v="1"/>
  </r>
  <r>
    <s v="12220"/>
    <s v="2020-11-23 00:00:00"/>
    <s v="2020-11-23 11:54:00"/>
    <s v="Gasto"/>
    <s v="Con Compromiso"/>
    <s v="014"/>
    <x v="12"/>
    <x v="8"/>
    <s v="SUELDO BÁSICO"/>
    <s v="Nación"/>
    <x v="0"/>
    <s v="CSF"/>
    <n v="53292063"/>
    <n v="0"/>
    <n v="53292063"/>
    <n v="0"/>
    <s v="NOMINA MES DE NOVIEMBRE"/>
    <s v="12520"/>
    <s v="45920, 46020"/>
    <s v="-0"/>
    <s v="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s v="334175120, 334175220, 334175320, 334175420, 334175520, 334175620, 334175720, 334175820, 334175920, 334176020, 334176120, 334176220, 334176320, 334176420, 334176520, 334176620, 334176720, 334176820, 334176920, 334177020, 334177120, 334177220, 334177320, 334177420, 334177520, 334177620, 334431920, 334432020, 334432120, 334432220, 334432320, 334432420, 334432520, 334432620, 334432720, 334432820, 334432920, 334433020, 334433120, 334433220, 334433320, 334433420, 334433520, 334433620, 334433720, 334433820, 334433920, 334434120, 334434220, 334434320, 334434420, 334434520"/>
    <s v="-0"/>
    <x v="0"/>
    <x v="16"/>
  </r>
  <r>
    <s v="12220"/>
    <s v="2020-11-23 00:00:00"/>
    <s v="2020-11-23 11:54:00"/>
    <s v="Gasto"/>
    <s v="Con Compromiso"/>
    <s v="014"/>
    <x v="12"/>
    <x v="5"/>
    <s v="PRIMA TÉCNICA NO SALARIAL"/>
    <s v="Nación"/>
    <x v="0"/>
    <s v="CSF"/>
    <n v="2354967"/>
    <n v="0"/>
    <n v="2354967"/>
    <n v="0"/>
    <s v="NOMINA MES DE NOVIEMBRE"/>
    <s v="12520"/>
    <s v="45920, 46020"/>
    <s v="-0"/>
    <s v="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s v="334175120, 334175220, 334175320, 334175420, 334175520, 334175620, 334175720, 334175820, 334175920, 334176020, 334176120, 334176220, 334176320, 334176420, 334176520, 334176620, 334176720, 334176820, 334176920, 334177020, 334177120, 334177220, 334177320, 334177420, 334177520, 334177620, 334431920, 334432020, 334432120, 334432220, 334432320, 334432420, 334432520, 334432620, 334432720, 334432820, 334432920, 334433020, 334433120, 334433220, 334433320, 334433420, 334433520, 334433620, 334433720, 334433820, 334433920, 334434120, 334434220, 334434320, 334434420, 334434520"/>
    <s v="-0"/>
    <x v="0"/>
    <x v="16"/>
  </r>
  <r>
    <s v="12220"/>
    <s v="2020-11-23 00:00:00"/>
    <s v="2020-11-23 11:54:00"/>
    <s v="Gasto"/>
    <s v="Con Compromiso"/>
    <s v="014"/>
    <x v="12"/>
    <x v="6"/>
    <s v="SUBSIDIO DE ALIMENTACIÓN"/>
    <s v="Nación"/>
    <x v="0"/>
    <s v="CSF"/>
    <n v="925372"/>
    <n v="0"/>
    <n v="925372"/>
    <n v="0"/>
    <s v="NOMINA MES DE NOVIEMBRE"/>
    <s v="12520"/>
    <s v="45920, 46020"/>
    <s v="-0"/>
    <s v="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s v="334175120, 334175220, 334175320, 334175420, 334175520, 334175620, 334175720, 334175820, 334175920, 334176020, 334176120, 334176220, 334176320, 334176420, 334176520, 334176620, 334176720, 334176820, 334176920, 334177020, 334177120, 334177220, 334177320, 334177420, 334177520, 334177620, 334431920, 334432020, 334432120, 334432220, 334432320, 334432420, 334432520, 334432620, 334432720, 334432820, 334432920, 334433020, 334433120, 334433220, 334433320, 334433420, 334433520, 334433620, 334433720, 334433820, 334433920, 334434120, 334434220, 334434320, 334434420, 334434520"/>
    <s v="-0"/>
    <x v="0"/>
    <x v="16"/>
  </r>
  <r>
    <s v="12220"/>
    <s v="2020-11-23 00:00:00"/>
    <s v="2020-11-23 11:54:00"/>
    <s v="Gasto"/>
    <s v="Con Compromiso"/>
    <s v="014"/>
    <x v="12"/>
    <x v="7"/>
    <s v="BONIFICACIÓN ESPECIAL DE RECREACIÓN"/>
    <s v="Nación"/>
    <x v="0"/>
    <s v="CSF"/>
    <n v="311802"/>
    <n v="0"/>
    <n v="311802"/>
    <n v="0"/>
    <s v="NOMINA MES DE NOVIEMBRE"/>
    <s v="12520"/>
    <s v="45920, 46020"/>
    <s v="-0"/>
    <s v="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s v="334175120, 334175220, 334175320, 334175420, 334175520, 334175620, 334175720, 334175820, 334175920, 334176020, 334176120, 334176220, 334176320, 334176420, 334176520, 334176620, 334176720, 334176820, 334176920, 334177020, 334177120, 334177220, 334177320, 334177420, 334177520, 334177620, 334431920, 334432020, 334432120, 334432220, 334432320, 334432420, 334432520, 334432620, 334432720, 334432820, 334432920, 334433020, 334433120, 334433220, 334433320, 334433420, 334433520, 334433620, 334433720, 334433820, 334433920, 334434120, 334434220, 334434320, 334434420, 334434520"/>
    <s v="-0"/>
    <x v="0"/>
    <x v="16"/>
  </r>
  <r>
    <s v="12220"/>
    <s v="2020-11-23 00:00:00"/>
    <s v="2020-11-23 11:54:00"/>
    <s v="Gasto"/>
    <s v="Con Compromiso"/>
    <s v="014"/>
    <x v="12"/>
    <x v="10"/>
    <s v="SUELDO DE VACACIONES"/>
    <s v="Nación"/>
    <x v="0"/>
    <s v="CSF"/>
    <n v="4398554"/>
    <n v="0"/>
    <n v="4398554"/>
    <n v="0"/>
    <s v="NOMINA MES DE NOVIEMBRE"/>
    <s v="12520"/>
    <s v="45920, 46020"/>
    <s v="-0"/>
    <s v="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s v="334175120, 334175220, 334175320, 334175420, 334175520, 334175620, 334175720, 334175820, 334175920, 334176020, 334176120, 334176220, 334176320, 334176420, 334176520, 334176620, 334176720, 334176820, 334176920, 334177020, 334177120, 334177220, 334177320, 334177420, 334177520, 334177620, 334431920, 334432020, 334432120, 334432220, 334432320, 334432420, 334432520, 334432620, 334432720, 334432820, 334432920, 334433020, 334433120, 334433220, 334433320, 334433420, 334433520, 334433620, 334433720, 334433820, 334433920, 334434120, 334434220, 334434320, 334434420, 334434520"/>
    <s v="-0"/>
    <x v="0"/>
    <x v="16"/>
  </r>
  <r>
    <s v="12220"/>
    <s v="2020-11-23 00:00:00"/>
    <s v="2020-11-23 11:54:00"/>
    <s v="Gasto"/>
    <s v="Con Compromiso"/>
    <s v="014"/>
    <x v="12"/>
    <x v="30"/>
    <s v="PRIMA DE NAVIDAD"/>
    <s v="Nación"/>
    <x v="0"/>
    <s v="CSF"/>
    <n v="75521485"/>
    <n v="0"/>
    <n v="75521485"/>
    <n v="0"/>
    <s v="NOMINA MES DE NOVIEMBRE"/>
    <s v="12520"/>
    <s v="45920, 46020"/>
    <s v="-0"/>
    <s v="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s v="334175120, 334175220, 334175320, 334175420, 334175520, 334175620, 334175720, 334175820, 334175920, 334176020, 334176120, 334176220, 334176320, 334176420, 334176520, 334176620, 334176720, 334176820, 334176920, 334177020, 334177120, 334177220, 334177320, 334177420, 334177520, 334177620, 334431920, 334432020, 334432120, 334432220, 334432320, 334432420, 334432520, 334432620, 334432720, 334432820, 334432920, 334433020, 334433120, 334433220, 334433320, 334433420, 334433520, 334433620, 334433720, 334433820, 334433920, 334434120, 334434220, 334434320, 334434420, 334434520"/>
    <s v="-0"/>
    <x v="0"/>
    <x v="16"/>
  </r>
  <r>
    <s v="12220"/>
    <s v="2020-11-23 00:00:00"/>
    <s v="2020-11-23 11:54:00"/>
    <s v="Gasto"/>
    <s v="Con Compromiso"/>
    <s v="014"/>
    <x v="12"/>
    <x v="4"/>
    <s v="PRIMA DE VACACIONES"/>
    <s v="Nación"/>
    <x v="0"/>
    <s v="CSF"/>
    <n v="4298850"/>
    <n v="0"/>
    <n v="4298850"/>
    <n v="0"/>
    <s v="NOMINA MES DE NOVIEMBRE"/>
    <s v="12520"/>
    <s v="45920, 46020"/>
    <s v="-0"/>
    <s v="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s v="334175120, 334175220, 334175320, 334175420, 334175520, 334175620, 334175720, 334175820, 334175920, 334176020, 334176120, 334176220, 334176320, 334176420, 334176520, 334176620, 334176720, 334176820, 334176920, 334177020, 334177120, 334177220, 334177320, 334177420, 334177520, 334177620, 334431920, 334432020, 334432120, 334432220, 334432320, 334432420, 334432520, 334432620, 334432720, 334432820, 334432920, 334433020, 334433120, 334433220, 334433320, 334433420, 334433520, 334433620, 334433720, 334433820, 334433920, 334434120, 334434220, 334434320, 334434420, 334434520"/>
    <s v="-0"/>
    <x v="0"/>
    <x v="16"/>
  </r>
  <r>
    <s v="12220"/>
    <s v="2020-11-23 00:00:00"/>
    <s v="2020-11-23 11:54:00"/>
    <s v="Gasto"/>
    <s v="Con Compromiso"/>
    <s v="014"/>
    <x v="12"/>
    <x v="9"/>
    <s v="BONIFICACIÓN POR SERVICIOS PRESTADOS"/>
    <s v="Nación"/>
    <x v="0"/>
    <s v="CSF"/>
    <n v="1733656"/>
    <n v="0"/>
    <n v="1733656"/>
    <n v="0"/>
    <s v="NOMINA MES DE NOVIEMBRE"/>
    <s v="12520"/>
    <s v="45920, 46020"/>
    <s v="-0"/>
    <s v="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s v="334175120, 334175220, 334175320, 334175420, 334175520, 334175620, 334175720, 334175820, 334175920, 334176020, 334176120, 334176220, 334176320, 334176420, 334176520, 334176620, 334176720, 334176820, 334176920, 334177020, 334177120, 334177220, 334177320, 334177420, 334177520, 334177620, 334431920, 334432020, 334432120, 334432220, 334432320, 334432420, 334432520, 334432620, 334432720, 334432820, 334432920, 334433020, 334433120, 334433220, 334433320, 334433420, 334433520, 334433620, 334433720, 334433820, 334433920, 334434120, 334434220, 334434320, 334434420, 334434520"/>
    <s v="-0"/>
    <x v="0"/>
    <x v="16"/>
  </r>
  <r>
    <s v="12220"/>
    <s v="2020-11-23 00:00:00"/>
    <s v="2020-11-23 11:54:00"/>
    <s v="Gasto"/>
    <s v="Con Compromiso"/>
    <s v="014"/>
    <x v="12"/>
    <x v="28"/>
    <s v="AUXILIO DE CONECTIVIDAD DIGITAL"/>
    <s v="Nación"/>
    <x v="0"/>
    <s v="CSF"/>
    <n v="1234248"/>
    <n v="0"/>
    <n v="1234248"/>
    <n v="0"/>
    <s v="NOMINA MES DE NOVIEMBRE"/>
    <s v="12520"/>
    <s v="45920, 46020"/>
    <s v="-0"/>
    <s v="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s v="334175120, 334175220, 334175320, 334175420, 334175520, 334175620, 334175720, 334175820, 334175920, 334176020, 334176120, 334176220, 334176320, 334176420, 334176520, 334176620, 334176720, 334176820, 334176920, 334177020, 334177120, 334177220, 334177320, 334177420, 334177520, 334177620, 334431920, 334432020, 334432120, 334432220, 334432320, 334432420, 334432520, 334432620, 334432720, 334432820, 334432920, 334433020, 334433120, 334433220, 334433320, 334433420, 334433520, 334433620, 334433720, 334433820, 334433920, 334434120, 334434220, 334434320, 334434420, 334434520"/>
    <s v="-0"/>
    <x v="0"/>
    <x v="16"/>
  </r>
  <r>
    <s v="12320"/>
    <s v="2020-11-23 00:00:00"/>
    <s v="2020-11-23 11:57:00"/>
    <s v="Gasto"/>
    <s v="Con Compromiso"/>
    <s v="014"/>
    <x v="12"/>
    <x v="16"/>
    <s v="CAJAS DE COMPENSACIÓN FAMILIAR"/>
    <s v="Nación"/>
    <x v="0"/>
    <s v="CSF"/>
    <n v="4621900"/>
    <n v="0"/>
    <n v="4621900"/>
    <n v="0"/>
    <s v="APORTES NOVIEMBRE"/>
    <s v="12420"/>
    <s v="47420"/>
    <s v="-0"/>
    <s v="125320, 125420, 125520, 125620, 125720, 125820, 125920, 126020, 126120, 126220, 126320, 126420, 126520, 126620, 126720, 126820"/>
    <s v="340406620, 340406720, 340406820, 340406920, 340407020, 340407120, 340407220, 340407320, 340407420, 340407520, 340407620, 340407720, 340407820, 340407920, 340408020, 340408120"/>
    <s v="-0"/>
    <x v="0"/>
    <x v="16"/>
  </r>
  <r>
    <s v="12320"/>
    <s v="2020-11-23 00:00:00"/>
    <s v="2020-11-23 11:57:00"/>
    <s v="Gasto"/>
    <s v="Con Compromiso"/>
    <s v="014"/>
    <x v="12"/>
    <x v="14"/>
    <s v="APORTES AL ICBF"/>
    <s v="Nación"/>
    <x v="0"/>
    <s v="CSF"/>
    <n v="3466700"/>
    <n v="0"/>
    <n v="3466700"/>
    <n v="0"/>
    <s v="APORTES NOVIEMBRE"/>
    <s v="12420"/>
    <s v="47420"/>
    <s v="-0"/>
    <s v="125320, 125420, 125520, 125620, 125720, 125820, 125920, 126020, 126120, 126220, 126320, 126420, 126520, 126620, 126720, 126820"/>
    <s v="340406620, 340406720, 340406820, 340406920, 340407020, 340407120, 340407220, 340407320, 340407420, 340407520, 340407620, 340407720, 340407820, 340407920, 340408020, 340408120"/>
    <s v="-0"/>
    <x v="0"/>
    <x v="16"/>
  </r>
  <r>
    <s v="12320"/>
    <s v="2020-11-23 00:00:00"/>
    <s v="2020-11-23 11:57:00"/>
    <s v="Gasto"/>
    <s v="Con Compromiso"/>
    <s v="014"/>
    <x v="12"/>
    <x v="12"/>
    <s v="APORTES AL SENA"/>
    <s v="Nación"/>
    <x v="0"/>
    <s v="CSF"/>
    <n v="2311400"/>
    <n v="0"/>
    <n v="2311400"/>
    <n v="0"/>
    <s v="APORTES NOVIEMBRE"/>
    <s v="12420"/>
    <s v="47420"/>
    <s v="-0"/>
    <s v="125320, 125420, 125520, 125620, 125720, 125820, 125920, 126020, 126120, 126220, 126320, 126420, 126520, 126620, 126720, 126820"/>
    <s v="340406620, 340406720, 340406820, 340406920, 340407020, 340407120, 340407220, 340407320, 340407420, 340407520, 340407620, 340407720, 340407820, 340407920, 340408020, 340408120"/>
    <s v="-0"/>
    <x v="0"/>
    <x v="16"/>
  </r>
  <r>
    <s v="12320"/>
    <s v="2020-11-23 00:00:00"/>
    <s v="2020-11-23 11:57:00"/>
    <s v="Gasto"/>
    <s v="Con Compromiso"/>
    <s v="014"/>
    <x v="12"/>
    <x v="15"/>
    <s v="APORTES GENERALES AL SISTEMA DE RIESGOS LABORALES"/>
    <s v="Nación"/>
    <x v="0"/>
    <s v="CSF"/>
    <n v="708000"/>
    <n v="0"/>
    <n v="708000"/>
    <n v="0"/>
    <s v="APORTES NOVIEMBRE"/>
    <s v="12420"/>
    <s v="47420"/>
    <s v="-0"/>
    <s v="125320, 125420, 125520, 125620, 125720, 125820, 125920, 126020, 126120, 126220, 126320, 126420, 126520, 126620, 126720, 126820"/>
    <s v="340406620, 340406720, 340406820, 340406920, 340407020, 340407120, 340407220, 340407320, 340407420, 340407520, 340407620, 340407720, 340407820, 340407920, 340408020, 340408120"/>
    <s v="-0"/>
    <x v="0"/>
    <x v="16"/>
  </r>
  <r>
    <s v="12320"/>
    <s v="2020-11-23 00:00:00"/>
    <s v="2020-11-23 11:57:00"/>
    <s v="Gasto"/>
    <s v="Con Compromiso"/>
    <s v="014"/>
    <x v="12"/>
    <x v="11"/>
    <s v="PENSIONES"/>
    <s v="Nación"/>
    <x v="0"/>
    <s v="CSF"/>
    <n v="6603000"/>
    <n v="0"/>
    <n v="6603000"/>
    <n v="0"/>
    <s v="APORTES NOVIEMBRE"/>
    <s v="12420"/>
    <s v="47420"/>
    <s v="-0"/>
    <s v="125320, 125420, 125520, 125620, 125720, 125820, 125920, 126020, 126120, 126220, 126320, 126420, 126520, 126620, 126720, 126820"/>
    <s v="340406620, 340406720, 340406820, 340406920, 340407020, 340407120, 340407220, 340407320, 340407420, 340407520, 340407620, 340407720, 340407820, 340407920, 340408020, 340408120"/>
    <s v="-0"/>
    <x v="0"/>
    <x v="16"/>
  </r>
  <r>
    <s v="12320"/>
    <s v="2020-11-23 00:00:00"/>
    <s v="2020-11-23 11:57:00"/>
    <s v="Gasto"/>
    <s v="Con Compromiso"/>
    <s v="014"/>
    <x v="12"/>
    <x v="13"/>
    <s v="SALUD"/>
    <s v="Nación"/>
    <x v="0"/>
    <s v="CSF"/>
    <n v="4677500"/>
    <n v="0"/>
    <n v="4677500"/>
    <n v="0"/>
    <s v="APORTES NOVIEMBRE"/>
    <s v="12420"/>
    <s v="47420"/>
    <s v="-0"/>
    <s v="125320, 125420, 125520, 125620, 125720, 125820, 125920, 126020, 126120, 126220, 126320, 126420, 126520, 126620, 126720, 126820"/>
    <s v="340406620, 340406720, 340406820, 340406920, 340407020, 340407120, 340407220, 340407320, 340407420, 340407520, 340407620, 340407720, 340407820, 340407920, 340408020, 340408120"/>
    <s v="-0"/>
    <x v="0"/>
    <x v="16"/>
  </r>
  <r>
    <s v="12420"/>
    <s v="2020-12-11 00:00:00"/>
    <s v="2020-12-11 16:08:00"/>
    <s v="Gasto"/>
    <s v="Con Compromiso"/>
    <s v="0500"/>
    <x v="12"/>
    <x v="22"/>
    <s v="ADQUISICIÓN DE BIENES Y SERVICIOS - SERVICIO DE INFORMACIÓN CATASTRAL - ACTUALIZACIÓN  Y GESTIÓN CATASTRAL  NACIONAL"/>
    <s v="Nación"/>
    <x v="2"/>
    <s v="CSF"/>
    <n v="272226"/>
    <n v="0"/>
    <n v="272226"/>
    <n v="0"/>
    <s v="ATENDER ORDEN JUDICIAL DE PRACTICA AVALUO COMERCIAL UN PREDIO UBICADO EN CUMABIBO VICHADA EN ACOMPAÑAMIENTO CON LA AGENCIA NACIONAL DE TIERRAS"/>
    <s v="12720"/>
    <s v="51420"/>
    <s v="95920"/>
    <s v="143020"/>
    <s v="365075820"/>
    <s v="-0"/>
    <x v="1"/>
    <x v="1"/>
  </r>
  <r>
    <s v="12520"/>
    <s v="2020-12-11 00:00:00"/>
    <s v="2020-12-11 16:12:00"/>
    <s v="Gasto"/>
    <s v="Con Compromiso"/>
    <s v="0500"/>
    <x v="12"/>
    <x v="22"/>
    <s v="ADQUISICIÓN DE BIENES Y SERVICIOS - SERVICIO DE INFORMACIÓN CATASTRAL - ACTUALIZACIÓN  Y GESTIÓN CATASTRAL  NACIONAL"/>
    <s v="Nación"/>
    <x v="2"/>
    <s v="CSF"/>
    <n v="463670"/>
    <n v="-49778"/>
    <n v="413892"/>
    <n v="0"/>
    <s v="TRANSPORTAR UN CONTRATISTA DE LA TERRITORIAL META A VISITAR UN PREDIO A CUMARIBO VICHADA"/>
    <s v="12620"/>
    <s v="52420"/>
    <s v="95820"/>
    <s v="142920"/>
    <s v="365071020"/>
    <s v="2120"/>
    <x v="1"/>
    <x v="1"/>
  </r>
  <r>
    <s v="12620"/>
    <s v="2020-12-14 00:00:00"/>
    <s v="2020-12-14 18:57:00"/>
    <s v="Gasto"/>
    <s v="Anulado"/>
    <s v="0500"/>
    <x v="12"/>
    <x v="22"/>
    <s v="ADQUISICIÓN DE BIENES Y SERVICIOS - SERVICIO DE INFORMACIÓN CATASTRAL - ACTUALIZACIÓN  Y GESTIÓN CATASTRAL  NACIONAL"/>
    <s v="Nación"/>
    <x v="2"/>
    <s v="CSF"/>
    <n v="470079.5"/>
    <n v="-470079.5"/>
    <n v="0"/>
    <n v="0"/>
    <s v="ATENDER ORDEN DE LA CONTRALORIA DEPARTAMENTAL DEL META EN CUANTO AREVISION DE AVALUO PREDIO DENOMINADO LOTE 6 Y REALZIAR AVALUO COMERCIAL DEL PREDIO LA ESMERALDA UBICADO EN EL VIENTO CUMARIBO - VICHADA"/>
    <s v="12820"/>
    <s v="-0"/>
    <s v="-0"/>
    <s v="-0"/>
    <s v="-0"/>
    <s v="-0"/>
    <x v="1"/>
    <x v="1"/>
  </r>
  <r>
    <s v="12720"/>
    <s v="2020-12-15 00:00:00"/>
    <s v="2020-12-15 13:35:00"/>
    <s v="Gasto"/>
    <s v="Con Compromiso"/>
    <s v="0500"/>
    <x v="12"/>
    <x v="22"/>
    <s v="ADQUISICIÓN DE BIENES Y SERVICIOS - SERVICIO DE INFORMACIÓN CATASTRAL - ACTUALIZACIÓN  Y GESTIÓN CATASTRAL  NACIONAL"/>
    <s v="Nación"/>
    <x v="2"/>
    <s v="CSF"/>
    <n v="470079.5"/>
    <n v="0.5"/>
    <n v="470080"/>
    <n v="0"/>
    <s v="Realizar revisión de ofertas economicas en el Viento, Cumaribo-VIchada como insumo a la formación catastral de Cumaribo-Vichada"/>
    <s v="12820"/>
    <s v="53220"/>
    <s v="98620"/>
    <s v="144220"/>
    <s v="369865720"/>
    <s v="-0"/>
    <x v="1"/>
    <x v="1"/>
  </r>
  <r>
    <s v="12820"/>
    <s v="2020-12-18 00:00:00"/>
    <s v="2020-12-18 14:33:00"/>
    <s v="Gasto"/>
    <s v="Con Compromiso"/>
    <s v="0500"/>
    <x v="12"/>
    <x v="22"/>
    <s v="ADQUISICIÓN DE BIENES Y SERVICIOS - SERVICIO DE INFORMACIÓN CATASTRAL - ACTUALIZACIÓN  Y GESTIÓN CATASTRAL  NACIONAL"/>
    <s v="Nación"/>
    <x v="2"/>
    <s v="CSF"/>
    <n v="91011600"/>
    <n v="0"/>
    <n v="91011600"/>
    <n v="0"/>
    <s v="Prestación de servicios personales para ejecutar acciones de reconocimiento predial en el proceso de actualización catastral del municipio de Villavicencio"/>
    <s v="12920"/>
    <s v="54320, 54420, 54520, 54620, 54820, 54920, 55020, 55120, 55220, 55320, 55620, 55720, 56320, 56420, 56920, 57020"/>
    <s v="-0"/>
    <s v="-0"/>
    <s v="-0"/>
    <s v="-0"/>
    <x v="1"/>
    <x v="1"/>
  </r>
  <r>
    <s v="12920"/>
    <s v="2020-12-18 00:00:00"/>
    <s v="2020-12-18 16:04:00"/>
    <s v="Gasto"/>
    <s v="Con Compromiso"/>
    <s v="0500"/>
    <x v="12"/>
    <x v="22"/>
    <s v="ADQUISICIÓN DE BIENES Y SERVICIOS - SERVICIO DE INFORMACIÓN CATASTRAL - ACTUALIZACIÓN  Y GESTIÓN CATASTRAL  NACIONAL"/>
    <s v="Nación"/>
    <x v="2"/>
    <s v="CSF"/>
    <n v="25936730"/>
    <n v="0"/>
    <n v="25936730"/>
    <n v="0"/>
    <s v="Prestación de servicios personales para ejecutar acciones de digitalización y generación de productos resultantes del proceso de actualización catastral del municipio de Villavicencio"/>
    <s v="13020"/>
    <s v="55820, 55920, 56020, 56120, 56220"/>
    <s v="-0"/>
    <s v="-0"/>
    <s v="-0"/>
    <s v="-0"/>
    <x v="1"/>
    <x v="1"/>
  </r>
  <r>
    <s v="13020"/>
    <s v="2020-12-21 00:00:00"/>
    <s v="2020-12-21 11:51:00"/>
    <s v="Gasto"/>
    <s v="Con Compromiso"/>
    <s v="0200"/>
    <x v="12"/>
    <x v="32"/>
    <s v="ADQUISICIÓN DE BIENES Y SERVICIOS - SEDES ADECUADAS - FORTALECIMIENTO DE LA INFRAESTRUCTURA FÍSICA DEL IGAC A NIVEL  NACIONAL"/>
    <s v="Nación"/>
    <x v="0"/>
    <s v="CSF"/>
    <n v="5680266"/>
    <n v="0"/>
    <n v="5680266"/>
    <n v="0"/>
    <s v="PRESUPUESTO TRASLADO DE MOBILIARIO DE LAS UNIDADES OPERATIVAS A LAS DIRECCIONES TERRITORIALES"/>
    <s v="13120"/>
    <s v="54120, 54220"/>
    <s v="103820, 103920"/>
    <s v="146620, 146720"/>
    <s v="378231420, 378303820"/>
    <s v="-0"/>
    <x v="1"/>
    <x v="3"/>
  </r>
  <r>
    <s v="13120"/>
    <s v="2020-12-22 00:00:00"/>
    <s v="2020-12-22 16:56:00"/>
    <s v="Gasto"/>
    <s v="Con Compromiso"/>
    <s v="014"/>
    <x v="12"/>
    <x v="5"/>
    <s v="PRIMA TÉCNICA NO SALARIAL"/>
    <s v="Nación"/>
    <x v="0"/>
    <s v="CSF"/>
    <n v="2354967"/>
    <n v="0"/>
    <n v="2354967"/>
    <n v="0"/>
    <s v="PAGO DE  SUELDOS  Y VACACIONES MES DE DICIEMBRE FUNCIONARIOS TERRITORIAL META"/>
    <s v="13220"/>
    <s v="55420, 55520"/>
    <s v="-0"/>
    <s v="151520, 151620, 151720, 151820, 151920, 152020, 152120, 152220, 152320, 152420, 152520, 152620, 152720, 152820, 152920, 153020, 153120, 153220, 153320, 153420, 153520, 153620, 153720, 153820, 153920, 154020, 154120, 154220, 154320, 154420, 154520, 154620, 154720, 154820, 154920"/>
    <s v="383149920, 383150020, 383150120, 383150220, 383150320, 383150420, 383150520, 383150620, 383150720, 383150820, 383150920, 383151020, 383151120, 383151220, 383151320, 383151420, 383151520, 383151620, 383151720, 383151820, 383151920, 383152020, 383152120, 383152220, 383152320, 383152420, 383152520, 383152620, 383152720, 383152920, 383153020, 383153120, 383153220, 383153320, 383153420"/>
    <s v="-0"/>
    <x v="0"/>
    <x v="16"/>
  </r>
  <r>
    <s v="13120"/>
    <s v="2020-12-22 00:00:00"/>
    <s v="2020-12-22 16:56:00"/>
    <s v="Gasto"/>
    <s v="Con Compromiso"/>
    <s v="014"/>
    <x v="12"/>
    <x v="8"/>
    <s v="SUELDO BÁSICO"/>
    <s v="Nación"/>
    <x v="0"/>
    <s v="CSF"/>
    <n v="57010236"/>
    <n v="0"/>
    <n v="57010236"/>
    <n v="0"/>
    <s v="PAGO DE  SUELDOS  Y VACACIONES MES DE DICIEMBRE FUNCIONARIOS TERRITORIAL META"/>
    <s v="13220"/>
    <s v="55420, 55520"/>
    <s v="-0"/>
    <s v="151520, 151620, 151720, 151820, 151920, 152020, 152120, 152220, 152320, 152420, 152520, 152620, 152720, 152820, 152920, 153020, 153120, 153220, 153320, 153420, 153520, 153620, 153720, 153820, 153920, 154020, 154120, 154220, 154320, 154420, 154520, 154620, 154720, 154820, 154920"/>
    <s v="383149920, 383150020, 383150120, 383150220, 383150320, 383150420, 383150520, 383150620, 383150720, 383150820, 383150920, 383151020, 383151120, 383151220, 383151320, 383151420, 383151520, 383151620, 383151720, 383151820, 383151920, 383152020, 383152120, 383152220, 383152320, 383152420, 383152520, 383152620, 383152720, 383152920, 383153020, 383153120, 383153220, 383153320, 383153420"/>
    <s v="-0"/>
    <x v="0"/>
    <x v="16"/>
  </r>
  <r>
    <s v="13120"/>
    <s v="2020-12-22 00:00:00"/>
    <s v="2020-12-22 16:56:00"/>
    <s v="Gasto"/>
    <s v="Con Compromiso"/>
    <s v="014"/>
    <x v="12"/>
    <x v="7"/>
    <s v="BONIFICACIÓN ESPECIAL DE RECREACIÓN"/>
    <s v="Nación"/>
    <x v="0"/>
    <s v="CSF"/>
    <n v="461055"/>
    <n v="0"/>
    <n v="461055"/>
    <n v="0"/>
    <s v="PAGO DE  SUELDOS  Y VACACIONES MES DE DICIEMBRE FUNCIONARIOS TERRITORIAL META"/>
    <s v="13220"/>
    <s v="55420, 55520"/>
    <s v="-0"/>
    <s v="151520, 151620, 151720, 151820, 151920, 152020, 152120, 152220, 152320, 152420, 152520, 152620, 152720, 152820, 152920, 153020, 153120, 153220, 153320, 153420, 153520, 153620, 153720, 153820, 153920, 154020, 154120, 154220, 154320, 154420, 154520, 154620, 154720, 154820, 154920"/>
    <s v="383149920, 383150020, 383150120, 383150220, 383150320, 383150420, 383150520, 383150620, 383150720, 383150820, 383150920, 383151020, 383151120, 383151220, 383151320, 383151420, 383151520, 383151620, 383151720, 383151820, 383151920, 383152020, 383152120, 383152220, 383152320, 383152420, 383152520, 383152620, 383152720, 383152920, 383153020, 383153120, 383153220, 383153320, 383153420"/>
    <s v="-0"/>
    <x v="0"/>
    <x v="16"/>
  </r>
  <r>
    <s v="13120"/>
    <s v="2020-12-22 00:00:00"/>
    <s v="2020-12-22 16:56:00"/>
    <s v="Gasto"/>
    <s v="Con Compromiso"/>
    <s v="014"/>
    <x v="12"/>
    <x v="6"/>
    <s v="SUBSIDIO DE ALIMENTACIÓN"/>
    <s v="Nación"/>
    <x v="0"/>
    <s v="CSF"/>
    <n v="892322"/>
    <n v="0"/>
    <n v="892322"/>
    <n v="0"/>
    <s v="PAGO DE  SUELDOS  Y VACACIONES MES DE DICIEMBRE FUNCIONARIOS TERRITORIAL META"/>
    <s v="13220"/>
    <s v="55420, 55520"/>
    <s v="-0"/>
    <s v="151520, 151620, 151720, 151820, 151920, 152020, 152120, 152220, 152320, 152420, 152520, 152620, 152720, 152820, 152920, 153020, 153120, 153220, 153320, 153420, 153520, 153620, 153720, 153820, 153920, 154020, 154120, 154220, 154320, 154420, 154520, 154620, 154720, 154820, 154920"/>
    <s v="383149920, 383150020, 383150120, 383150220, 383150320, 383150420, 383150520, 383150620, 383150720, 383150820, 383150920, 383151020, 383151120, 383151220, 383151320, 383151420, 383151520, 383151620, 383151720, 383151820, 383151920, 383152020, 383152120, 383152220, 383152320, 383152420, 383152520, 383152620, 383152720, 383152920, 383153020, 383153120, 383153220, 383153320, 383153420"/>
    <s v="-0"/>
    <x v="0"/>
    <x v="16"/>
  </r>
  <r>
    <s v="13120"/>
    <s v="2020-12-22 00:00:00"/>
    <s v="2020-12-22 16:56:00"/>
    <s v="Gasto"/>
    <s v="Con Compromiso"/>
    <s v="014"/>
    <x v="12"/>
    <x v="9"/>
    <s v="BONIFICACIÓN POR SERVICIOS PRESTADOS"/>
    <s v="Nación"/>
    <x v="0"/>
    <s v="CSF"/>
    <n v="2267317"/>
    <n v="0"/>
    <n v="2267317"/>
    <n v="0"/>
    <s v="PAGO DE  SUELDOS  Y VACACIONES MES DE DICIEMBRE FUNCIONARIOS TERRITORIAL META"/>
    <s v="13220"/>
    <s v="55420, 55520"/>
    <s v="-0"/>
    <s v="151520, 151620, 151720, 151820, 151920, 152020, 152120, 152220, 152320, 152420, 152520, 152620, 152720, 152820, 152920, 153020, 153120, 153220, 153320, 153420, 153520, 153620, 153720, 153820, 153920, 154020, 154120, 154220, 154320, 154420, 154520, 154620, 154720, 154820, 154920"/>
    <s v="383149920, 383150020, 383150120, 383150220, 383150320, 383150420, 383150520, 383150620, 383150720, 383150820, 383150920, 383151020, 383151120, 383151220, 383151320, 383151420, 383151520, 383151620, 383151720, 383151820, 383151920, 383152020, 383152120, 383152220, 383152320, 383152420, 383152520, 383152620, 383152720, 383152920, 383153020, 383153120, 383153220, 383153320, 383153420"/>
    <s v="-0"/>
    <x v="0"/>
    <x v="16"/>
  </r>
  <r>
    <s v="13120"/>
    <s v="2020-12-22 00:00:00"/>
    <s v="2020-12-22 16:56:00"/>
    <s v="Gasto"/>
    <s v="Con Compromiso"/>
    <s v="014"/>
    <x v="12"/>
    <x v="4"/>
    <s v="PRIMA DE VACACIONES"/>
    <s v="Nación"/>
    <x v="0"/>
    <s v="CSF"/>
    <n v="6100499"/>
    <n v="0"/>
    <n v="6100499"/>
    <n v="0"/>
    <s v="PAGO DE  SUELDOS  Y VACACIONES MES DE DICIEMBRE FUNCIONARIOS TERRITORIAL META"/>
    <s v="13220"/>
    <s v="55420, 55520"/>
    <s v="-0"/>
    <s v="151520, 151620, 151720, 151820, 151920, 152020, 152120, 152220, 152320, 152420, 152520, 152620, 152720, 152820, 152920, 153020, 153120, 153220, 153320, 153420, 153520, 153620, 153720, 153820, 153920, 154020, 154120, 154220, 154320, 154420, 154520, 154620, 154720, 154820, 154920"/>
    <s v="383149920, 383150020, 383150120, 383150220, 383150320, 383150420, 383150520, 383150620, 383150720, 383150820, 383150920, 383151020, 383151120, 383151220, 383151320, 383151420, 383151520, 383151620, 383151720, 383151820, 383151920, 383152020, 383152120, 383152220, 383152320, 383152420, 383152520, 383152620, 383152720, 383152920, 383153020, 383153120, 383153220, 383153320, 383153420"/>
    <s v="-0"/>
    <x v="0"/>
    <x v="16"/>
  </r>
  <r>
    <s v="13120"/>
    <s v="2020-12-22 00:00:00"/>
    <s v="2020-12-22 16:56:00"/>
    <s v="Gasto"/>
    <s v="Con Compromiso"/>
    <s v="014"/>
    <x v="12"/>
    <x v="28"/>
    <s v="AUXILIO DE CONECTIVIDAD DIGITAL"/>
    <s v="Nación"/>
    <x v="0"/>
    <s v="CSF"/>
    <n v="1193106"/>
    <n v="0"/>
    <n v="1193106"/>
    <n v="0"/>
    <s v="PAGO DE  SUELDOS  Y VACACIONES MES DE DICIEMBRE FUNCIONARIOS TERRITORIAL META"/>
    <s v="13220"/>
    <s v="55420, 55520"/>
    <s v="-0"/>
    <s v="151520, 151620, 151720, 151820, 151920, 152020, 152120, 152220, 152320, 152420, 152520, 152620, 152720, 152820, 152920, 153020, 153120, 153220, 153320, 153420, 153520, 153620, 153720, 153820, 153920, 154020, 154120, 154220, 154320, 154420, 154520, 154620, 154720, 154820, 154920"/>
    <s v="383149920, 383150020, 383150120, 383150220, 383150320, 383150420, 383150520, 383150620, 383150720, 383150820, 383150920, 383151020, 383151120, 383151220, 383151320, 383151420, 383151520, 383151620, 383151720, 383151820, 383151920, 383152020, 383152120, 383152220, 383152320, 383152420, 383152520, 383152620, 383152720, 383152920, 383153020, 383153120, 383153220, 383153320, 383153420"/>
    <s v="-0"/>
    <x v="0"/>
    <x v="16"/>
  </r>
  <r>
    <s v="13120"/>
    <s v="2020-12-22 00:00:00"/>
    <s v="2020-12-22 16:56:00"/>
    <s v="Gasto"/>
    <s v="Con Compromiso"/>
    <s v="014"/>
    <x v="12"/>
    <x v="10"/>
    <s v="SUELDO DE VACACIONES"/>
    <s v="Nación"/>
    <x v="0"/>
    <s v="CSF"/>
    <n v="5964931"/>
    <n v="0"/>
    <n v="5964931"/>
    <n v="0"/>
    <s v="PAGO DE  SUELDOS  Y VACACIONES MES DE DICIEMBRE FUNCIONARIOS TERRITORIAL META"/>
    <s v="13220"/>
    <s v="55420, 55520"/>
    <s v="-0"/>
    <s v="151520, 151620, 151720, 151820, 151920, 152020, 152120, 152220, 152320, 152420, 152520, 152620, 152720, 152820, 152920, 153020, 153120, 153220, 153320, 153420, 153520, 153620, 153720, 153820, 153920, 154020, 154120, 154220, 154320, 154420, 154520, 154620, 154720, 154820, 154920"/>
    <s v="383149920, 383150020, 383150120, 383150220, 383150320, 383150420, 383150520, 383150620, 383150720, 383150820, 383150920, 383151020, 383151120, 383151220, 383151320, 383151420, 383151520, 383151620, 383151720, 383151820, 383151920, 383152020, 383152120, 383152220, 383152320, 383152420, 383152520, 383152620, 383152720, 383152920, 383153020, 383153120, 383153220, 383153320, 383153420"/>
    <s v="-0"/>
    <x v="0"/>
    <x v="16"/>
  </r>
  <r>
    <s v="13220"/>
    <s v="2020-12-22 00:00:00"/>
    <s v="2020-12-22 17:44:00"/>
    <s v="Gasto"/>
    <s v="Con Compromiso"/>
    <s v="014"/>
    <x v="12"/>
    <x v="16"/>
    <s v="CAJAS DE COMPENSACIÓN FAMILIAR"/>
    <s v="Nación"/>
    <x v="0"/>
    <s v="CSF"/>
    <n v="6536100"/>
    <n v="0"/>
    <n v="6536100"/>
    <n v="0"/>
    <s v="pago de aportes nomina diciembre/2020 territorial meta"/>
    <s v="13320"/>
    <s v="56720"/>
    <s v="-0"/>
    <s v="170220, 170320, 170420, 170520, 170620, 170720, 170820, 170920, 171020, 171120, 171220, 171320, 171420, 171520, 171620, 171720"/>
    <s v="392050620, 392050720, 392050820, 392050920, 392051020, 392051120, 392051220, 392051320, 392051420, 392051520, 392051620, 392051720, 392051820, 392051920, 392052020, 392052120"/>
    <s v="-0"/>
    <x v="0"/>
    <x v="16"/>
  </r>
  <r>
    <s v="13220"/>
    <s v="2020-12-22 00:00:00"/>
    <s v="2020-12-22 17:44:00"/>
    <s v="Gasto"/>
    <s v="Con Compromiso"/>
    <s v="014"/>
    <x v="12"/>
    <x v="15"/>
    <s v="APORTES GENERALES AL SISTEMA DE RIESGOS LABORALES"/>
    <s v="Nación"/>
    <x v="0"/>
    <s v="CSF"/>
    <n v="691500"/>
    <n v="0"/>
    <n v="691500"/>
    <n v="0"/>
    <s v="pago de aportes nomina diciembre/2020 territorial meta"/>
    <s v="13320"/>
    <s v="56720"/>
    <s v="-0"/>
    <s v="170220, 170320, 170420, 170520, 170620, 170720, 170820, 170920, 171020, 171120, 171220, 171320, 171420, 171520, 171620, 171720"/>
    <s v="392050620, 392050720, 392050820, 392050920, 392051020, 392051120, 392051220, 392051320, 392051420, 392051520, 392051620, 392051720, 392051820, 392051920, 392052020, 392052120"/>
    <s v="-0"/>
    <x v="0"/>
    <x v="16"/>
  </r>
  <r>
    <s v="13220"/>
    <s v="2020-12-22 00:00:00"/>
    <s v="2020-12-22 17:44:00"/>
    <s v="Gasto"/>
    <s v="Con Compromiso"/>
    <s v="014"/>
    <x v="12"/>
    <x v="12"/>
    <s v="APORTES AL SENA"/>
    <s v="Nación"/>
    <x v="0"/>
    <s v="CSF"/>
    <n v="3269000"/>
    <n v="0"/>
    <n v="3269000"/>
    <n v="0"/>
    <s v="pago de aportes nomina diciembre/2020 territorial meta"/>
    <s v="13320"/>
    <s v="56720"/>
    <s v="-0"/>
    <s v="170220, 170320, 170420, 170520, 170620, 170720, 170820, 170920, 171020, 171120, 171220, 171320, 171420, 171520, 171620, 171720"/>
    <s v="392050620, 392050720, 392050820, 392050920, 392051020, 392051120, 392051220, 392051320, 392051420, 392051520, 392051620, 392051720, 392051820, 392051920, 392052020, 392052120"/>
    <s v="-0"/>
    <x v="0"/>
    <x v="16"/>
  </r>
  <r>
    <s v="13220"/>
    <s v="2020-12-22 00:00:00"/>
    <s v="2020-12-22 17:44:00"/>
    <s v="Gasto"/>
    <s v="Con Compromiso"/>
    <s v="014"/>
    <x v="12"/>
    <x v="13"/>
    <s v="SALUD"/>
    <s v="Nación"/>
    <x v="0"/>
    <s v="CSF"/>
    <n v="5181200"/>
    <n v="0"/>
    <n v="5181200"/>
    <n v="0"/>
    <s v="pago de aportes nomina diciembre/2020 territorial meta"/>
    <s v="13320"/>
    <s v="56720"/>
    <s v="-0"/>
    <s v="170220, 170320, 170420, 170520, 170620, 170720, 170820, 170920, 171020, 171120, 171220, 171320, 171420, 171520, 171620, 171720"/>
    <s v="392050620, 392050720, 392050820, 392050920, 392051020, 392051120, 392051220, 392051320, 392051420, 392051520, 392051620, 392051720, 392051820, 392051920, 392052020, 392052120"/>
    <s v="-0"/>
    <x v="0"/>
    <x v="16"/>
  </r>
  <r>
    <s v="13220"/>
    <s v="2020-12-22 00:00:00"/>
    <s v="2020-12-22 17:44:00"/>
    <s v="Gasto"/>
    <s v="Con Compromiso"/>
    <s v="014"/>
    <x v="12"/>
    <x v="11"/>
    <s v="PENSIONES"/>
    <s v="Nación"/>
    <x v="0"/>
    <s v="CSF"/>
    <n v="7314100"/>
    <n v="0"/>
    <n v="7314100"/>
    <n v="0"/>
    <s v="pago de aportes nomina diciembre/2020 territorial meta"/>
    <s v="13320"/>
    <s v="56720"/>
    <s v="-0"/>
    <s v="170220, 170320, 170420, 170520, 170620, 170720, 170820, 170920, 171020, 171120, 171220, 171320, 171420, 171520, 171620, 171720"/>
    <s v="392050620, 392050720, 392050820, 392050920, 392051020, 392051120, 392051220, 392051320, 392051420, 392051520, 392051620, 392051720, 392051820, 392051920, 392052020, 392052120"/>
    <s v="-0"/>
    <x v="0"/>
    <x v="16"/>
  </r>
  <r>
    <s v="13220"/>
    <s v="2020-12-22 00:00:00"/>
    <s v="2020-12-22 17:44:00"/>
    <s v="Gasto"/>
    <s v="Con Compromiso"/>
    <s v="014"/>
    <x v="12"/>
    <x v="14"/>
    <s v="APORTES AL ICBF"/>
    <s v="Nación"/>
    <x v="0"/>
    <s v="CSF"/>
    <n v="4902600"/>
    <n v="0"/>
    <n v="4902600"/>
    <n v="0"/>
    <s v="pago de aportes nomina diciembre/2020 territorial meta"/>
    <s v="13320"/>
    <s v="56720"/>
    <s v="-0"/>
    <s v="170220, 170320, 170420, 170520, 170620, 170720, 170820, 170920, 171020, 171120, 171220, 171320, 171420, 171520, 171620, 171720"/>
    <s v="392050620, 392050720, 392050820, 392050920, 392051020, 392051120, 392051220, 392051320, 392051420, 392051520, 392051620, 392051720, 392051820, 392051920, 392052020, 392052120"/>
    <s v="-0"/>
    <x v="0"/>
    <x v="16"/>
  </r>
  <r>
    <s v="13320"/>
    <s v="2020-12-28 00:00:00"/>
    <s v="2020-12-28 10:35:00"/>
    <s v="Gasto"/>
    <s v="Con Compromiso"/>
    <s v="014"/>
    <x v="12"/>
    <x v="18"/>
    <s v="SERVICIOS DE TRANSPORTE DE PASAJEROS"/>
    <s v="Nación"/>
    <x v="0"/>
    <s v="CSF"/>
    <n v="2074500"/>
    <n v="0"/>
    <n v="2074500"/>
    <n v="0"/>
    <s v="REALIZAR RECONOCIMIENTO ECONOMICO POR CONCEPTO DE TRANSPORTE A LOS FUNCIONARIOS JONATHAN SMITH GRANDA Y MARIA ALEJANDRA JIMENEZ BUSTAMANTE UOC - RESOLUCION 1084/2020"/>
    <s v="13420"/>
    <s v="56520, 56620"/>
    <s v="131420, 131520"/>
    <s v="176920, 177020"/>
    <s v="394612920, 394613520"/>
    <s v="-0"/>
    <x v="0"/>
    <x v="16"/>
  </r>
  <r>
    <s v="13420"/>
    <s v="2020-12-28 00:00:00"/>
    <s v="2020-12-28 12:29:00"/>
    <s v="Gasto"/>
    <s v="Con Compromiso"/>
    <s v="014"/>
    <x v="12"/>
    <x v="11"/>
    <s v="PENSIONES"/>
    <s v="Nación"/>
    <x v="0"/>
    <s v="CSF"/>
    <n v="5713300"/>
    <n v="0"/>
    <n v="5713300"/>
    <n v="0"/>
    <s v="PAGO AJUSTE PENSION MES DE ABRIL/2020 FUNCIONARIOS TERRITORIAL META"/>
    <s v="13520"/>
    <s v="56820"/>
    <s v="-0"/>
    <s v="172320, 172420, 172520, 172620"/>
    <s v="392143620, 392143720, 392143820, 392143920"/>
    <s v="-0"/>
    <x v="0"/>
    <x v="16"/>
  </r>
  <r>
    <s v="13520"/>
    <s v="2020-12-30 00:00:00"/>
    <s v="2020-12-30 13:03:00"/>
    <s v="Gasto"/>
    <s v="Con Compromiso"/>
    <s v="0500"/>
    <x v="12"/>
    <x v="22"/>
    <s v="ADQUISICIÓN DE BIENES Y SERVICIOS - SERVICIO DE INFORMACIÓN CATASTRAL - ACTUALIZACIÓN  Y GESTIÓN CATASTRAL  NACIONAL"/>
    <s v="Nación"/>
    <x v="2"/>
    <s v="CSF"/>
    <n v="5500000"/>
    <n v="0"/>
    <n v="5500000"/>
    <n v="0"/>
    <s v="PRESTACIÓN DE SERVICIOS PERSONALES PARA ADELANTAR ACTIVIDADES DE RECONOCIMIENTO PREDIAL URBANO Y RURAL, EN ATENCIÓN A LOS REQUERIMIENTOS ADMINISTRATIVOS Y JUDICIALES DEL PROCESO DE RESTITUCIÓN DE TIERRAS EN LA DIRECCION TERRITORIALMETA"/>
    <s v="13620"/>
    <s v="57120"/>
    <s v="-0"/>
    <s v="-0"/>
    <s v="-0"/>
    <s v="-0"/>
    <x v="1"/>
    <x v="1"/>
  </r>
  <r>
    <s v="120"/>
    <s v="2020-02-12 00:00:00"/>
    <s v="2020-02-12 14:04:00"/>
    <s v="Gasto"/>
    <s v="Con Compromiso"/>
    <s v="025"/>
    <x v="13"/>
    <x v="44"/>
    <s v="GESTIÓN DEL PROYECTO IGAC - BM"/>
    <s v="Nación"/>
    <x v="3"/>
    <s v="CSF"/>
    <n v="146533333"/>
    <n v="-21466666"/>
    <n v="125066667"/>
    <n v="0"/>
    <s v="Apoyar al Instituto Geográfico Agustín Codazzi IGAC como especialista financiero, en la planificación, ejecución, seguimiento y control financiero y contable de los recursos y compromisos adquiridos con la Banca Multilateral, en el marco del Proyect"/>
    <s v="420"/>
    <s v="320"/>
    <s v="520"/>
    <s v="520, 1120, 1920, 2020, 8620, 14020, 14220, 14320"/>
    <s v="136251920, 171061320, 238132120, 238146420, 367757920, 393604520, 393719920, 393777320"/>
    <s v="-0"/>
    <x v="1"/>
    <x v="17"/>
  </r>
  <r>
    <s v="220"/>
    <s v="2020-02-12 00:00:00"/>
    <s v="2020-02-12 14:05:00"/>
    <s v="Gasto"/>
    <s v="Con Compromiso"/>
    <s v="025"/>
    <x v="13"/>
    <x v="44"/>
    <s v="GESTIÓN DEL PROYECTO IGAC - BM"/>
    <s v="Nación"/>
    <x v="3"/>
    <s v="CSF"/>
    <n v="157000000"/>
    <n v="-20000000"/>
    <n v="137000000"/>
    <n v="0"/>
    <s v="Apoyar al Instituto Geográfico Agustín Codazzi (IGAC), como especialista en adquisiciones, en los procesos de selección y contratación de bienes y servicios de consultoría y no consultoría que deba realizar la entidad para cumplir los compromisos adq"/>
    <s v="520"/>
    <s v="220"/>
    <s v="120"/>
    <s v="320, 420, 820, 1520, 2120, 2420, 2820, 4420, 7120"/>
    <s v="136249120, 136249420, 143781520, 175334120, 220984220, 246852920, 276333120, 322131520, 326563720, 358824220, 362404920, 367705420"/>
    <s v="-0"/>
    <x v="1"/>
    <x v="17"/>
  </r>
  <r>
    <s v="320"/>
    <s v="2020-02-12 00:00:00"/>
    <s v="2020-02-12 14:06:00"/>
    <s v="Gasto"/>
    <s v="Con Compromiso"/>
    <s v="025"/>
    <x v="13"/>
    <x v="44"/>
    <s v="GESTIÓN DEL PROYECTO IGAC - BM"/>
    <s v="Nación"/>
    <x v="3"/>
    <s v="CSF"/>
    <n v="146533333"/>
    <n v="-15400000"/>
    <n v="131133333"/>
    <n v="0"/>
    <s v="Apoyar al Instituto Geográfico Agustín Codazzi (IGAC) como especialista en planificación, seguimiento y monitoreo de las actividades previstas para el Proyecto denominado “Programa para la adopción e implementación de un Catastro Multipropósito Urban"/>
    <s v="620"/>
    <s v="120"/>
    <s v="220"/>
    <s v="120, 220, 620, 1420, 1720, 2320, 2920, 3520, 5620, 15020"/>
    <s v="136247820, 136248320, 139370320, 174809020, 217406920, 245284220, 285937720, 313434520, 347972320, 362629820, 395447420"/>
    <s v="-0"/>
    <x v="1"/>
    <x v="17"/>
  </r>
  <r>
    <s v="420"/>
    <s v="2020-02-12 00:00:00"/>
    <s v="2020-02-12 14:08:00"/>
    <s v="Gasto"/>
    <s v="Con Compromiso"/>
    <s v="025"/>
    <x v="13"/>
    <x v="44"/>
    <s v="GESTIÓN DEL PROYECTO IGAC - BM"/>
    <s v="Nación"/>
    <x v="3"/>
    <s v="CSF"/>
    <n v="167466667"/>
    <n v="-42133334"/>
    <n v="125333333"/>
    <n v="17600000"/>
    <s v="Apoyar al Instituto Geográfico Agustín Codazzi (IGAC) como coordinador Administrativo para el     Proyecto denominado “Programa para la adopción e implementación de un Catastro Multipropósito Urbano – Rural”, el cual es financiado con recursos del Co"/>
    <s v="720"/>
    <s v="420, 720"/>
    <s v="1020, 5920"/>
    <s v="1020, 4820, 8020, 11520, 11620, 13720"/>
    <s v="151797020, 343020420, 358834420, 362410720, 367714820, 383022320, 393614420, 393739320"/>
    <s v="-0"/>
    <x v="1"/>
    <x v="17"/>
  </r>
  <r>
    <s v="520"/>
    <s v="2020-04-17 00:00:00"/>
    <s v="2020-04-17 14:51:00"/>
    <s v="Gasto"/>
    <s v="Con Compromiso"/>
    <s v="025"/>
    <x v="13"/>
    <x v="44"/>
    <s v="GESTIÓN DEL PROYECTO IGAC - BM"/>
    <s v="Nación"/>
    <x v="3"/>
    <s v="CSF"/>
    <n v="65973294"/>
    <n v="-9040785"/>
    <n v="56932509"/>
    <n v="0"/>
    <s v="Apoyar al Instituto Geográfico Agustín Codazzi como Especialista de Salvaguardas Sociales en el marco del Proyecto denominado “Programa para la adopción e implementación de un Catastro Multipropósito Urbano – Rural”, el cual es financiado parcialment"/>
    <s v="820"/>
    <s v="620"/>
    <s v="920"/>
    <s v="920, 1220, 1620, 2520, 2720, 4220, 9220, 14420"/>
    <s v="145304520, 173791920, 217410320, 246858120, 276339420, 320743320, 326559120, 358770620, 362390520, 367808820, 393687620"/>
    <s v="-0"/>
    <x v="1"/>
    <x v="17"/>
  </r>
  <r>
    <s v="620"/>
    <s v="2020-04-17 00:00:00"/>
    <s v="2020-04-17 14:53:00"/>
    <s v="Gasto"/>
    <s v="Con Compromiso"/>
    <s v="025"/>
    <x v="13"/>
    <x v="44"/>
    <s v="GESTIÓN DEL PROYECTO IGAC - BM"/>
    <s v="Nación"/>
    <x v="3"/>
    <s v="CSF"/>
    <n v="65973294"/>
    <n v="-9040785"/>
    <n v="56932509"/>
    <n v="0"/>
    <s v="Apoyar al Instituto Geográfico Agustín Codazzi como Especialista de Salvaguardas Ambientales en el marco del Proyecto denominado “Programa para la adopción e implementación de un Catastro Multipropósito Urbano – Rural”, el cual es financiado parcialm"/>
    <s v="920"/>
    <s v="520"/>
    <s v="720"/>
    <s v="720, 1320, 1820, 2220, 2620, 3620, 8220, 8320, 13120"/>
    <s v="143321120, 173795020, 217409120, 244117620, 274643320, 314428920, 367749120, 391329520"/>
    <s v="-0"/>
    <x v="1"/>
    <x v="17"/>
  </r>
  <r>
    <s v="720"/>
    <s v="2020-07-08 00:00:00"/>
    <s v="2020-07-08 14:20:00"/>
    <s v="Gasto"/>
    <s v="Con Compromiso"/>
    <s v="025"/>
    <x v="13"/>
    <x v="45"/>
    <s v="GESTIÓN DEL PROYECTO IGAC - BID"/>
    <s v="Nación"/>
    <x v="3"/>
    <s v="CSF"/>
    <n v="67045622"/>
    <n v="0"/>
    <n v="67045622"/>
    <n v="35119135"/>
    <s v="Apoyar al IGAC, desde el aspecto técnico y operativo, en la elaboración, estructuración de las especificaciones técnicas desde el componente catastral en el desarrollo de los procesos de contratación  “Programa Catastro Multipropósito Urbano – Rural&quot;"/>
    <s v="1120"/>
    <s v="1920"/>
    <s v="5120"/>
    <s v="5120, 9520, 13220"/>
    <s v="360784020, 365211120, 391072920"/>
    <s v="-0"/>
    <x v="1"/>
    <x v="17"/>
  </r>
  <r>
    <s v="820"/>
    <s v="2020-07-21 00:00:00"/>
    <s v="2020-07-21 10:34:00"/>
    <s v="Gasto"/>
    <s v="Con Compromiso"/>
    <s v="025"/>
    <x v="13"/>
    <x v="46"/>
    <s v="FORTALECIMIENTO INSTITUCIONAL CARTOGRÁFICA Y CATASTRAL PARA EL IGAC - BM"/>
    <s v="Nación"/>
    <x v="3"/>
    <s v="CSF"/>
    <n v="64743730"/>
    <n v="0"/>
    <n v="64743730"/>
    <n v="9495747"/>
    <s v="Apoyar al Instituto Geográfico Agustín Codazzi (IGAC), en el análisis y alineación de los procesos de la Entidad a su estructura organizacional, con el fin de identificar dentro de los mismos procesos reglas de negocio y puntos de validación, requeri"/>
    <s v="1220"/>
    <s v="820"/>
    <s v="3220"/>
    <s v="3020, 3420, 9320, 16020"/>
    <s v="296777520, 310804520, 367811020, 397323620"/>
    <s v="-0"/>
    <x v="1"/>
    <x v="17"/>
  </r>
  <r>
    <s v="920"/>
    <s v="2020-07-22 00:00:00"/>
    <s v="2020-07-22 16:14:00"/>
    <s v="Gasto"/>
    <s v="Con Compromiso"/>
    <s v="025"/>
    <x v="13"/>
    <x v="47"/>
    <s v="FORTALECIMIENTO TECNOLÓGICO DEL IGAC Y CREACIÓN DEL RMD - BID"/>
    <s v="Nación"/>
    <x v="3"/>
    <s v="CSF"/>
    <n v="67045622"/>
    <n v="0"/>
    <n v="67045622"/>
    <n v="30968692"/>
    <s v="Apoyar al Instituto Geográfico Agustín Codazzi (IGAC), desde el aspecto técnico y operativo, en la estructuración, elaboración de los términos de referencia y en el desarrollo de los procesos de contratación para adquisición de tecnología, requeridos"/>
    <s v="1420"/>
    <s v="920"/>
    <s v="3620"/>
    <s v="3720, 4120, 9120"/>
    <s v="360783520, 360783620, 365207020"/>
    <s v="-0"/>
    <x v="1"/>
    <x v="17"/>
  </r>
  <r>
    <s v="1020"/>
    <s v="2020-07-22 00:00:00"/>
    <s v="2020-07-22 16:39:00"/>
    <s v="Gasto"/>
    <s v="Con Compromiso"/>
    <s v="025"/>
    <x v="13"/>
    <x v="45"/>
    <s v="GESTIÓN DEL PROYECTO IGAC - BID"/>
    <s v="Nación"/>
    <x v="3"/>
    <s v="CSF"/>
    <n v="67045622"/>
    <n v="0"/>
    <n v="67045622"/>
    <n v="46293406"/>
    <s v="Apoyar al Instituto Geográfico Agustín Codazzi (IGAC), desde el aspecto jurídico, en las actividades administrativas y de gestión de los procesos de selección y contratación financiados, total o parcialmente, con recursos de Banca Multilateral."/>
    <s v="1520"/>
    <s v="3220"/>
    <s v="9120"/>
    <s v="8720, 10020, 15120"/>
    <s v="360787820, 372307920, 396172620"/>
    <s v="-0"/>
    <x v="1"/>
    <x v="17"/>
  </r>
  <r>
    <s v="1120"/>
    <s v="2020-08-03 00:00:00"/>
    <s v="2020-08-03 16:56:00"/>
    <s v="Gasto"/>
    <s v="Con Compromiso"/>
    <s v="025"/>
    <x v="13"/>
    <x v="48"/>
    <s v="INSUMOS GEODÉSICOS, CARTOGRÁFICOS Y LEVANTAMIENTO CATASTRAL - BM"/>
    <s v="Nación"/>
    <x v="3"/>
    <s v="CSF"/>
    <n v="49000000"/>
    <n v="0"/>
    <n v="49000000"/>
    <n v="44100000"/>
    <s v="Prestación de servicios profesionales para realizar el control de calidad temático en las diferentes etapas de la actualización de las Áreas Homogéneas de Tierra con fines de Catastro Multipropósito para garantizar la entrega oportuna de municipios"/>
    <s v="3320"/>
    <s v="5520"/>
    <s v="15720"/>
    <s v="14920"/>
    <s v="395443820"/>
    <s v="-0"/>
    <x v="1"/>
    <x v="17"/>
  </r>
  <r>
    <s v="1220"/>
    <s v="2020-08-03 00:00:00"/>
    <s v="2020-08-03 16:58:00"/>
    <s v="Gasto"/>
    <s v="Con Compromiso"/>
    <s v="025"/>
    <x v="13"/>
    <x v="48"/>
    <s v="INSUMOS GEODÉSICOS, CARTOGRÁFICOS Y LEVANTAMIENTO CATASTRAL - BM"/>
    <s v="Nación"/>
    <x v="3"/>
    <s v="CSF"/>
    <n v="129000000"/>
    <n v="0"/>
    <n v="129000000"/>
    <n v="105206667"/>
    <s v="Prestación de servicios profesionales para realizar la actualización y empalme de las Áreas Homogéneas de Tierra con fines de Catastro Multipropósito, acorde con los requerimientos agrológicos, digitales, cartográficos y documentales"/>
    <s v="3420"/>
    <s v="3820, 5020, 5220, 5320"/>
    <s v="10920, 11820"/>
    <s v="9920, 11120, 12120"/>
    <s v="367814520, 375928320, 379839020"/>
    <s v="-0"/>
    <x v="1"/>
    <x v="17"/>
  </r>
  <r>
    <s v="1320"/>
    <s v="2020-08-03 00:00:00"/>
    <s v="2020-08-03 17:00:00"/>
    <s v="Gasto"/>
    <s v="Generado"/>
    <s v="025"/>
    <x v="13"/>
    <x v="48"/>
    <s v="INSUMOS GEODÉSICOS, CARTOGRÁFICOS Y LEVANTAMIENTO CATASTRAL - BM"/>
    <s v="Nación"/>
    <x v="3"/>
    <s v="CSF"/>
    <n v="60000000"/>
    <n v="0"/>
    <n v="60000000"/>
    <n v="60000000"/>
    <s v="Prestación de servicios profesionales para realizar el seguimiento y control de la interacción de la información de suelos con la geomorfología en el levantamiento de información de Áreas Homogéneas de Tierra fon fines de Catastro Multipropósito"/>
    <s v="3520"/>
    <s v="-0"/>
    <s v="-0"/>
    <s v="-0"/>
    <s v="-0"/>
    <s v="-0"/>
    <x v="1"/>
    <x v="17"/>
  </r>
  <r>
    <s v="1420"/>
    <s v="2020-08-03 00:00:00"/>
    <s v="2020-08-03 17:02:00"/>
    <s v="Gasto"/>
    <s v="Con Compromiso"/>
    <s v="025"/>
    <x v="13"/>
    <x v="48"/>
    <s v="INSUMOS GEODÉSICOS, CARTOGRÁFICOS Y LEVANTAMIENTO CATASTRAL - BM"/>
    <s v="Nación"/>
    <x v="3"/>
    <s v="CSF"/>
    <n v="67500000"/>
    <n v="0"/>
    <n v="67500000"/>
    <n v="30450000"/>
    <s v="Prestación de servicios profesionales para la elaboración de cartografía geomorfológica con base en la interpretación de sensores remotos con un detalle de unidades hasta nivel de forma del terreno, con un rendimiento avanzado"/>
    <s v="3620"/>
    <s v="1020, 2120, 4520"/>
    <s v="3420, 4420, 6920"/>
    <s v="3220, 3820, 5020, 5520, 5920, 6120, 11820, 12220, 13920"/>
    <s v="303991220, 314424620, 343028920, 347423220, 358867720, 362423420, 367511320, 367515720, 379591220, 388322620, 393542220"/>
    <s v="-0"/>
    <x v="1"/>
    <x v="17"/>
  </r>
  <r>
    <s v="1520"/>
    <s v="2020-08-03 00:00:00"/>
    <s v="2020-08-03 17:04:00"/>
    <s v="Gasto"/>
    <s v="Con Compromiso"/>
    <s v="025"/>
    <x v="13"/>
    <x v="48"/>
    <s v="INSUMOS GEODÉSICOS, CARTOGRÁFICOS Y LEVANTAMIENTO CATASTRAL - BM"/>
    <s v="Nación"/>
    <x v="3"/>
    <s v="CSF"/>
    <n v="54000000"/>
    <n v="0"/>
    <n v="54000000"/>
    <n v="41160000"/>
    <s v="Prestación de servicios profesionales para la elaboración de cartografía geomorfológica con base en la interpretación de sensores remotos con un detalle de unidades hasta nivel de forma del terreno, con un rendimiento intermedio"/>
    <s v="3720"/>
    <s v="2520, 4920"/>
    <s v="4220, 7520"/>
    <s v="4920, 5820, 7320, 11420, 13320"/>
    <s v="343065620, 358840820, 362417020, 367502120, 367693920, 383038420, 390922920"/>
    <s v="-0"/>
    <x v="1"/>
    <x v="17"/>
  </r>
  <r>
    <s v="1620"/>
    <s v="2020-08-03 00:00:00"/>
    <s v="2020-08-03 17:14:00"/>
    <s v="Gasto"/>
    <s v="Con Compromiso"/>
    <s v="025"/>
    <x v="13"/>
    <x v="48"/>
    <s v="INSUMOS GEODÉSICOS, CARTOGRÁFICOS Y LEVANTAMIENTO CATASTRAL - BM"/>
    <s v="Nación"/>
    <x v="3"/>
    <s v="CSF"/>
    <n v="28000000"/>
    <n v="0"/>
    <n v="28000000"/>
    <n v="16800000"/>
    <s v="Prestación de servicios profesionales para la elaboración de cartografía geomorfológica con base en la interpretación de sensores remotos con un detalle de unidades hasta nivel de forma del terreno, con un rendimiento intermedio, requeridos en el mar"/>
    <s v="3820"/>
    <s v="3720"/>
    <s v="7620"/>
    <s v="7420, 14120"/>
    <s v="367696220, 393639420"/>
    <s v="-0"/>
    <x v="1"/>
    <x v="17"/>
  </r>
  <r>
    <s v="1720"/>
    <s v="2020-08-03 00:00:00"/>
    <s v="2020-08-03 17:16:00"/>
    <s v="Gasto"/>
    <s v="Con Compromiso"/>
    <s v="025"/>
    <x v="13"/>
    <x v="48"/>
    <s v="INSUMOS GEODÉSICOS, CARTOGRÁFICOS Y LEVANTAMIENTO CATASTRAL - BM"/>
    <s v="Nación"/>
    <x v="3"/>
    <s v="CSF"/>
    <n v="80000000"/>
    <n v="0"/>
    <n v="80000000"/>
    <n v="43600002"/>
    <s v="Prestación de servicios profesionales para realizar procesos de aerotriangulación y construcción de bloques fotogramétricos, requeridos en el marco del Proyecto denominado “Programa para la adopción e implementación de un Catastro Multipropósito Urba"/>
    <s v="3920"/>
    <s v="1320, 1820, 2920"/>
    <s v="3320, 3520, 5220"/>
    <s v="3120, 3320, 3920, 4520, 5720, 6520, 6720, 7020, 11020, 11920, 12620"/>
    <s v="303989020, 304006720, 315517720, 323528020, 348045520, 362631020, 367542020, 367556520, 367692620, 375903520, 384144520, 390923520"/>
    <s v="-0"/>
    <x v="1"/>
    <x v="17"/>
  </r>
  <r>
    <s v="1820"/>
    <s v="2020-08-03 00:00:00"/>
    <s v="2020-08-03 17:18:00"/>
    <s v="Gasto"/>
    <s v="Con Compromiso"/>
    <s v="025"/>
    <x v="13"/>
    <x v="48"/>
    <s v="INSUMOS GEODÉSICOS, CARTOGRÁFICOS Y LEVANTAMIENTO CATASTRAL - BM"/>
    <s v="Nación"/>
    <x v="3"/>
    <s v="CSF"/>
    <n v="40000000"/>
    <n v="0"/>
    <n v="40000000"/>
    <n v="23733333"/>
    <s v="Prestación de servicios profesionales para realizar la estructuración final de la información cartográfica y alfanumérica y revisión digital de la información espacial temática de Áreas Homogéneas de Tierra con fines de Catastro Multipropósito, reque"/>
    <s v="4020"/>
    <s v="2020, 4620"/>
    <s v="5020, 11920"/>
    <s v="4320, 6020, 11220, 12320, 12720"/>
    <s v="320746120, 326561420, 358795020, 362398820, 367514220, 375933720, 388339020, 390922220"/>
    <s v="-0"/>
    <x v="1"/>
    <x v="17"/>
  </r>
  <r>
    <s v="1920"/>
    <s v="2020-08-03 00:00:00"/>
    <s v="2020-08-03 17:21:00"/>
    <s v="Gasto"/>
    <s v="Con Compromiso"/>
    <s v="025"/>
    <x v="13"/>
    <x v="48"/>
    <s v="INSUMOS GEODÉSICOS, CARTOGRÁFICOS Y LEVANTAMIENTO CATASTRAL - BM"/>
    <s v="Nación"/>
    <x v="3"/>
    <s v="CSF"/>
    <n v="20000000"/>
    <n v="0"/>
    <n v="20000000"/>
    <n v="11333333"/>
    <s v="Prestación de servicios profesionales para realizar el control de calidad de la información cartográfica y alfanumérica, organización y manejo de la información espacial temática de Áreas Homogéneas de Tierra con fines de Catastro Multipropósito segú"/>
    <s v="4120"/>
    <s v="3620"/>
    <s v="7920"/>
    <s v="7520, 12020"/>
    <s v="367701020, 384161720"/>
    <s v="-0"/>
    <x v="1"/>
    <x v="17"/>
  </r>
  <r>
    <s v="2020"/>
    <s v="2020-08-03 00:00:00"/>
    <s v="2020-08-03 17:23:00"/>
    <s v="Gasto"/>
    <s v="Con Compromiso"/>
    <s v="025"/>
    <x v="13"/>
    <x v="48"/>
    <s v="INSUMOS GEODÉSICOS, CARTOGRÁFICOS Y LEVANTAMIENTO CATASTRAL - BM"/>
    <s v="Nación"/>
    <x v="3"/>
    <s v="CSF"/>
    <n v="13000000"/>
    <n v="0"/>
    <n v="13000000"/>
    <n v="6500000"/>
    <s v="Prestación de servicios para realizar la generación de cartografía temática y demás información espacial temática de Áreas Homogéneas de Tierra con fines de Catastro Multipropósito según estándares establecidos, requeridos en el marco del Proyecto de"/>
    <s v="4220"/>
    <s v="2320"/>
    <s v="4520"/>
    <s v="4020, 6220, 13820"/>
    <s v="316206020, 367518520, 393496020"/>
    <s v="-0"/>
    <x v="1"/>
    <x v="17"/>
  </r>
  <r>
    <s v="2120"/>
    <s v="2020-08-03 00:00:00"/>
    <s v="2020-08-03 17:29:00"/>
    <s v="Gasto"/>
    <s v="Con Compromiso"/>
    <s v="025"/>
    <x v="13"/>
    <x v="48"/>
    <s v="INSUMOS GEODÉSICOS, CARTOGRÁFICOS Y LEVANTAMIENTO CATASTRAL - BM"/>
    <s v="Nación"/>
    <x v="3"/>
    <s v="CSF"/>
    <n v="13000000"/>
    <n v="0"/>
    <n v="13000000"/>
    <n v="7800000"/>
    <s v="Prestación de servicios para realizar la preparación y alistamiento de equipos, reactivos y materiales y apoyo en los diferentes procesos de análisis del Laboratorio Nacional de Suelos, requeridos en el marco del Proyecto denominado “Programa para la"/>
    <s v="4320"/>
    <s v="4420"/>
    <s v="11320"/>
    <s v="10120"/>
    <s v="367850520"/>
    <s v="-0"/>
    <x v="1"/>
    <x v="17"/>
  </r>
  <r>
    <s v="2220"/>
    <s v="2020-08-03 00:00:00"/>
    <s v="2020-08-03 17:32:00"/>
    <s v="Gasto"/>
    <s v="Con Compromiso"/>
    <s v="025"/>
    <x v="13"/>
    <x v="48"/>
    <s v="INSUMOS GEODÉSICOS, CARTOGRÁFICOS Y LEVANTAMIENTO CATASTRAL - BM"/>
    <s v="Nación"/>
    <x v="3"/>
    <s v="CSF"/>
    <n v="13000000"/>
    <n v="0"/>
    <n v="13000000"/>
    <n v="9446667"/>
    <s v="Prestación de servicios para realizar el apoyo a las laborales de campo y manejo logístico durante el levantamiento de la información de Áreas Homogéneas de Tierra con fines de Catastro Multipropósito de acuerdo a las necesidades del proceso, requeri"/>
    <s v="4420"/>
    <s v="4720"/>
    <s v="12020"/>
    <s v="15220, 15420"/>
    <s v="395720320, 396168820"/>
    <s v="-0"/>
    <x v="1"/>
    <x v="17"/>
  </r>
  <r>
    <s v="2320"/>
    <s v="2020-08-05 00:00:00"/>
    <s v="2020-08-05 11:02:00"/>
    <s v="Gasto"/>
    <s v="Con Compromiso"/>
    <s v="025"/>
    <x v="13"/>
    <x v="47"/>
    <s v="FORTALECIMIENTO TECNOLÓGICO DEL IGAC Y CREACIÓN DEL RMD - BID"/>
    <s v="Nación"/>
    <x v="3"/>
    <s v="CSF"/>
    <n v="50726075"/>
    <n v="0"/>
    <n v="50726075"/>
    <n v="34662818"/>
    <s v="Apoyar al Instituto Geográfico Agustín Codazzi (IGAC), para soportar, analizar, diseñar e implementar la arquitectura de sistemas de información georreferenciados de la entidad y para la operación y cumplimiento de los objetivos de catastro multiprop"/>
    <s v="1620"/>
    <s v="4020"/>
    <s v="7420"/>
    <s v="7220, 11720"/>
    <s v="360784420, 379587720"/>
    <s v="-0"/>
    <x v="1"/>
    <x v="17"/>
  </r>
  <r>
    <s v="2420"/>
    <s v="2020-08-05 00:00:00"/>
    <s v="2020-08-05 11:04:00"/>
    <s v="Gasto"/>
    <s v="Con Compromiso"/>
    <s v="025"/>
    <x v="13"/>
    <x v="47"/>
    <s v="FORTALECIMIENTO TECNOLÓGICO DEL IGAC Y CREACIÓN DEL RMD - BID"/>
    <s v="Nación"/>
    <x v="3"/>
    <s v="CSF"/>
    <n v="219910980"/>
    <n v="0"/>
    <n v="219910980"/>
    <n v="168598418"/>
    <s v="Apoyar al Instituto Geográfico Agustín Codazzi (IGAC), para soportar, mantener, actualizar, analizar, diseñar y desarrollar componentes de software para el cumplimiento de los objetivos del catastro multipropósito, requeridos en el marco del Proyecto"/>
    <s v="1720"/>
    <s v="2220, 3920, 4820, 5120"/>
    <s v="5420, 9920, 16220, 16520"/>
    <s v="4620, 6420, 9420, 12820, 15620, 15720, 15820, 15920"/>
    <s v="360783720, 360784220, 365209420, 390926020, 397183020, 397189520, 397192520"/>
    <s v="-0"/>
    <x v="1"/>
    <x v="17"/>
  </r>
  <r>
    <s v="2520"/>
    <s v="2020-08-05 00:00:00"/>
    <s v="2020-08-05 11:06:00"/>
    <s v="Gasto"/>
    <s v="Con Compromiso"/>
    <s v="025"/>
    <x v="13"/>
    <x v="47"/>
    <s v="FORTALECIMIENTO TECNOLÓGICO DEL IGAC Y CREACIÓN DEL RMD - BID"/>
    <s v="Nación"/>
    <x v="3"/>
    <s v="CSF"/>
    <n v="43982196"/>
    <n v="0"/>
    <n v="43982196"/>
    <n v="36651860"/>
    <s v="Apoyar al Instituto Geográfico Agustín Codazzi (IGAC), para elaborar, diseñar plantillas, flujos de navegación, estándares de diseño y componentes de software requeridos por la entidad para el cumplimiento de los objetivos del catastro multipropósito"/>
    <s v="1820"/>
    <s v="5620"/>
    <s v="-0"/>
    <s v="-0"/>
    <s v="-0"/>
    <s v="-0"/>
    <x v="1"/>
    <x v="17"/>
  </r>
  <r>
    <s v="2620"/>
    <s v="2020-08-05 00:00:00"/>
    <s v="2020-08-05 11:08:00"/>
    <s v="Gasto"/>
    <s v="Con Compromiso"/>
    <s v="025"/>
    <x v="13"/>
    <x v="48"/>
    <s v="INSUMOS GEODÉSICOS, CARTOGRÁFICOS Y LEVANTAMIENTO CATASTRAL - BM"/>
    <s v="Nación"/>
    <x v="3"/>
    <s v="CSF"/>
    <n v="194663700"/>
    <n v="0"/>
    <n v="194663700"/>
    <n v="73539620"/>
    <s v=" Apoyar al Instituto Geográfico Agustín Codazzi (IGAC), en el análisis, elaboración y consolidación de la caracterización territorial para los municipios priorizados, desde cada uno de los procesos asignados y de conformidad con la metodología establ"/>
    <s v="2020"/>
    <s v="1120, 1220, 1420, 1520, 1620"/>
    <s v="6320, 6420, 7320, 8120, 9220"/>
    <s v="5320, 5420, 6320, 6620, 7720, 7820, 8420, 8520, 8820, 8920, 9620, 9720, 9820, 13020, 14720"/>
    <s v="345593120, 345594620, 367524720, 367548520, 367703820, 367706520, 367770620, 367781820, 367800020, 367805420, 367816720, 367837620, 367840120, 390926520, 394337320"/>
    <s v="-0"/>
    <x v="1"/>
    <x v="17"/>
  </r>
  <r>
    <s v="2720"/>
    <s v="2020-08-24 00:00:00"/>
    <s v="2020-08-24 07:08:00"/>
    <s v="Gasto"/>
    <s v="Con Compromiso"/>
    <s v="025"/>
    <x v="13"/>
    <x v="45"/>
    <s v="GESTIÓN DEL PROYECTO IGAC - BID"/>
    <s v="Nación"/>
    <x v="3"/>
    <s v="CSF"/>
    <n v="57467676"/>
    <n v="0"/>
    <n v="57467676"/>
    <n v="25541189"/>
    <s v="Apoyar al Instituto Geográfico Agustín Codazzi (IGAC), desde el aspecto técnico y operativo, en la elaboración y estructuración de las especificaciones técnicas desde el componente Cartografía y Geodesia, en el desarrollo de los procesos de contratac"/>
    <s v="4620"/>
    <s v="1720"/>
    <s v="5320"/>
    <s v="4720, 5220, 7920, 14620"/>
    <s v="360783820, 360784120, 360784520, 394326820"/>
    <s v="-0"/>
    <x v="1"/>
    <x v="17"/>
  </r>
  <r>
    <s v="2820"/>
    <s v="2020-09-04 00:00:00"/>
    <s v="2020-09-04 16:40:00"/>
    <s v="Gasto"/>
    <s v="Generado"/>
    <s v="025"/>
    <x v="13"/>
    <x v="49"/>
    <s v="INSUMOS GEODÉSICOS, CARTOGRÁFICOS Y LEVANTAMIENTO CATASTRAL - BID"/>
    <s v="Nación"/>
    <x v="3"/>
    <s v="CSF"/>
    <n v="501659333"/>
    <n v="0"/>
    <n v="501659333"/>
    <n v="501659333"/>
    <s v="ADELANTAR LOS PROCESOS DE ACTUALIZACIÓN CATASTRAL DE 4 MUNICIPIOS DEL DEPARTAMENTO DE BOYACÁ FINANCIADOS CON RECURSOS DEL BANCO INTERAMERICANO DE DESARROLLO -BID"/>
    <s v="5020"/>
    <s v="-0"/>
    <s v="-0"/>
    <s v="-0"/>
    <s v="-0"/>
    <s v="-0"/>
    <x v="1"/>
    <x v="17"/>
  </r>
  <r>
    <s v="2920"/>
    <s v="2020-09-04 00:00:00"/>
    <s v="2020-09-04 16:43:00"/>
    <s v="Gasto"/>
    <s v="Generado"/>
    <s v="025"/>
    <x v="13"/>
    <x v="48"/>
    <s v="INSUMOS GEODÉSICOS, CARTOGRÁFICOS Y LEVANTAMIENTO CATASTRAL - BM"/>
    <s v="Nación"/>
    <x v="3"/>
    <s v="CSF"/>
    <n v="747981929"/>
    <n v="0"/>
    <n v="747981929"/>
    <n v="747981929"/>
    <s v="ADELANTAR LOS PROCESOS DE ACTUALIZACIÓN CATASTRAL DE 4 MUNICIPIOS DEL DEPARTAMENTO DE BOYACÁ FINANCIADOS CON RECURSOS DEL BANCO MUNDIAL -BM"/>
    <s v="4920"/>
    <s v="-0"/>
    <s v="-0"/>
    <s v="-0"/>
    <s v="-0"/>
    <s v="-0"/>
    <x v="1"/>
    <x v="17"/>
  </r>
  <r>
    <s v="3020"/>
    <s v="2020-09-08 00:00:00"/>
    <s v="2020-09-08 10:34:00"/>
    <s v="Gasto"/>
    <s v="Con Compromiso"/>
    <s v="025"/>
    <x v="13"/>
    <x v="47"/>
    <s v="FORTALECIMIENTO TECNOLÓGICO DEL IGAC Y CREACIÓN DEL RMD - BID"/>
    <s v="Nación"/>
    <x v="3"/>
    <s v="CSF"/>
    <n v="150000000"/>
    <n v="0"/>
    <n v="150000000"/>
    <n v="0"/>
    <s v="Realizar la adecuación, soporte y mantenimiento de los componentes eléctricos, de acceso, aires acondicionados requeridos para el correcto funcionamiento del centro de datos del instituto."/>
    <s v="5120"/>
    <s v="6120"/>
    <s v="-0"/>
    <s v="-0"/>
    <s v="-0"/>
    <s v="-0"/>
    <x v="1"/>
    <x v="17"/>
  </r>
  <r>
    <s v="3120"/>
    <s v="2020-09-08 00:00:00"/>
    <s v="2020-09-08 10:35:00"/>
    <s v="Gasto"/>
    <s v="Con Compromiso"/>
    <s v="025"/>
    <x v="13"/>
    <x v="50"/>
    <s v="FORTALECIMIENTO TECNOLÓGICO DEL IGAC Y CREACIÓN DEL RMD - BM"/>
    <s v="Nación"/>
    <x v="3"/>
    <s v="CSF"/>
    <n v="225000000"/>
    <n v="0"/>
    <n v="225000000"/>
    <n v="0"/>
    <s v="Contratar el suministro, instalación, configuración, soporte y puesta en funcionamiento de una solución que brinde SOC/NOC y una solución de detección de vulnerabilidades para el fortalecimiento de la seguridad informática y de información de la enti"/>
    <s v="5220"/>
    <s v="6020"/>
    <s v="-0"/>
    <s v="-0"/>
    <s v="-0"/>
    <s v="-0"/>
    <x v="1"/>
    <x v="17"/>
  </r>
  <r>
    <s v="3220"/>
    <s v="2020-09-08 00:00:00"/>
    <s v="2020-09-08 10:37:00"/>
    <s v="Gasto"/>
    <s v="Generado"/>
    <s v="025"/>
    <x v="13"/>
    <x v="48"/>
    <s v="INSUMOS GEODÉSICOS, CARTOGRÁFICOS Y LEVANTAMIENTO CATASTRAL - BM"/>
    <s v="Nación"/>
    <x v="3"/>
    <s v="CSF"/>
    <n v="1153950000"/>
    <n v="0"/>
    <n v="1153950000"/>
    <n v="1153950000"/>
    <s v="Diseñar y poner en operación la red de Estaciones de Referencia de Operación Continua (CORS Continiously Operating Reference Station) de la República de Colombia, así como fortalecer su Centro de Control, de conformidad con las especificaciones técni"/>
    <s v="5320"/>
    <s v="-0"/>
    <s v="-0"/>
    <s v="-0"/>
    <s v="-0"/>
    <s v="-0"/>
    <x v="1"/>
    <x v="17"/>
  </r>
  <r>
    <s v="3320"/>
    <s v="2020-09-11 00:00:00"/>
    <s v="2020-09-11 16:26:00"/>
    <s v="Gasto"/>
    <s v="Con Compromiso"/>
    <s v="025"/>
    <x v="13"/>
    <x v="51"/>
    <s v="FORTALECIMIENTO DE LA ICDE - BM"/>
    <s v="Nación"/>
    <x v="3"/>
    <s v="CSF"/>
    <n v="33522811"/>
    <n v="0"/>
    <n v="33522811"/>
    <n v="12770595"/>
    <s v="Prestación de servicios profesionales para diseñar los servicios de información, de procesamiento y disposición de información para el catastro multipropósito."/>
    <s v="6520"/>
    <s v="3120"/>
    <s v="-0"/>
    <s v="-0"/>
    <s v="-0"/>
    <s v="-0"/>
    <x v="1"/>
    <x v="17"/>
  </r>
  <r>
    <s v="3420"/>
    <s v="2020-09-11 00:00:00"/>
    <s v="2020-09-11 16:27:00"/>
    <s v="Gasto"/>
    <s v="Con Compromiso"/>
    <s v="025"/>
    <x v="13"/>
    <x v="51"/>
    <s v="FORTALECIMIENTO DE LA ICDE - BM"/>
    <s v="Nación"/>
    <x v="3"/>
    <s v="CSF"/>
    <n v="33522811"/>
    <n v="0"/>
    <n v="33522811"/>
    <n v="13089860"/>
    <s v="Prestación de servicios profesionales para diseñar los servicios de información, de procesamiento y disposición de información para el catastro multipropósito."/>
    <s v="6420"/>
    <s v="3320"/>
    <s v="10620"/>
    <s v="10820, 10920, 12520"/>
    <s v="372309520, 375847420, 390924120"/>
    <s v="-0"/>
    <x v="1"/>
    <x v="17"/>
  </r>
  <r>
    <s v="3520"/>
    <s v="2020-09-11 00:00:00"/>
    <s v="2020-09-11 16:28:00"/>
    <s v="Gasto"/>
    <s v="Con Compromiso"/>
    <s v="025"/>
    <x v="13"/>
    <x v="51"/>
    <s v="FORTALECIMIENTO DE LA ICDE - BM"/>
    <s v="Nación"/>
    <x v="3"/>
    <s v="CSF"/>
    <n v="33522811"/>
    <n v="0"/>
    <n v="33522811"/>
    <n v="16921038"/>
    <s v="Prestación de servicios profesionales para diseñar los servicios de información, de procesamiento y disposición de información para el catastro multipropósito."/>
    <s v="6320"/>
    <s v="4220"/>
    <s v="10320"/>
    <s v="10420, 13420"/>
    <s v="373199120, 393710220"/>
    <s v="-0"/>
    <x v="1"/>
    <x v="17"/>
  </r>
  <r>
    <s v="3620"/>
    <s v="2020-09-11 00:00:00"/>
    <s v="2020-09-11 16:29:00"/>
    <s v="Gasto"/>
    <s v="Generado"/>
    <s v="025"/>
    <x v="13"/>
    <x v="51"/>
    <s v="FORTALECIMIENTO DE LA ICDE - BM"/>
    <s v="Nación"/>
    <x v="3"/>
    <s v="CSF"/>
    <n v="41388011"/>
    <n v="0"/>
    <n v="41388011"/>
    <n v="41388011"/>
    <s v="Prestación de servicios profesionales para diseñar los servicios transaccionales de información para el catastro multipropósito en apoyo a los territorios"/>
    <s v="6220"/>
    <s v="-0"/>
    <s v="-0"/>
    <s v="-0"/>
    <s v="-0"/>
    <s v="-0"/>
    <x v="1"/>
    <x v="17"/>
  </r>
  <r>
    <s v="3720"/>
    <s v="2020-09-11 00:00:00"/>
    <s v="2020-09-11 16:31:00"/>
    <s v="Gasto"/>
    <s v="Con Compromiso"/>
    <s v="025"/>
    <x v="13"/>
    <x v="52"/>
    <s v="FORTALECIMIENTO DE LA ICDE - BID"/>
    <s v="Nación"/>
    <x v="3"/>
    <s v="CSF"/>
    <n v="29590211"/>
    <n v="0"/>
    <n v="29590211"/>
    <n v="11272464"/>
    <s v="Prestación de servicios profesionales para gestionar y disponer la información geoespacial fundamental insumo en el marco de la implementación de la política de catastro multipropósito a través de la ICDE."/>
    <s v="6120"/>
    <s v="3020, 3520"/>
    <s v="10520"/>
    <s v="15320, 15520"/>
    <s v="396174720, 396216020"/>
    <s v="-0"/>
    <x v="1"/>
    <x v="17"/>
  </r>
  <r>
    <s v="3820"/>
    <s v="2020-09-11 00:00:00"/>
    <s v="2020-09-11 16:32:00"/>
    <s v="Gasto"/>
    <s v="Con Compromiso"/>
    <s v="025"/>
    <x v="13"/>
    <x v="52"/>
    <s v="FORTALECIMIENTO DE LA ICDE - BID"/>
    <s v="Nación"/>
    <x v="3"/>
    <s v="CSF"/>
    <n v="29590211"/>
    <n v="0"/>
    <n v="29590211"/>
    <n v="9863404"/>
    <s v="Prestación de servicios profesionales para gestionar y disponer la información geoespacial fundamental insumo en el marco de la implementación de la política de catastro multipropósito a través de la ICDE."/>
    <s v="6020"/>
    <s v="3420"/>
    <s v="10120"/>
    <s v="10320, 10720, 13620"/>
    <s v="369801320, 370866720, 391329120"/>
    <s v="-0"/>
    <x v="1"/>
    <x v="17"/>
  </r>
  <r>
    <s v="3920"/>
    <s v="2020-09-11 00:00:00"/>
    <s v="2020-09-11 16:33:00"/>
    <s v="Gasto"/>
    <s v="Con Compromiso"/>
    <s v="025"/>
    <x v="13"/>
    <x v="52"/>
    <s v="FORTALECIMIENTO DE LA ICDE - BID"/>
    <s v="Nación"/>
    <x v="3"/>
    <s v="CSF"/>
    <n v="33522811"/>
    <n v="0"/>
    <n v="33522811"/>
    <n v="11174271"/>
    <s v="Prestación de servicios profesionales para diseñar la estrategia de fortalecimiento y aprovechamiento de la información geoespacial dispuesta por la ICDE para de los municipios priorizados en el marco de la política de catastro multipropósito"/>
    <s v="5920"/>
    <s v="2820"/>
    <s v="5720"/>
    <s v="6920, 9020, 13520"/>
    <s v="360784320, 360790220, 391328520"/>
    <s v="-0"/>
    <x v="1"/>
    <x v="17"/>
  </r>
  <r>
    <s v="4020"/>
    <s v="2020-09-11 00:00:00"/>
    <s v="2020-09-11 16:34:00"/>
    <s v="Gasto"/>
    <s v="Con Compromiso"/>
    <s v="025"/>
    <x v="13"/>
    <x v="51"/>
    <s v="FORTALECIMIENTO DE LA ICDE - BM"/>
    <s v="Nación"/>
    <x v="3"/>
    <s v="CSF"/>
    <n v="33522811"/>
    <n v="0"/>
    <n v="33522811"/>
    <n v="17559945"/>
    <s v="Prestación de servicios profesionales para formular y actualizar el componente de tecnología de la ICDE de acuerdo con el modelo IGIF y las políticas nacionales relacionadas, asegurando su articulación con los demás componentes."/>
    <s v="5820"/>
    <s v="4320"/>
    <s v="10020"/>
    <s v="10220, 14820"/>
    <s v="370836320, 396362520"/>
    <s v="-0"/>
    <x v="1"/>
    <x v="17"/>
  </r>
  <r>
    <s v="4120"/>
    <s v="2020-09-11 00:00:00"/>
    <s v="2020-09-11 16:36:00"/>
    <s v="Gasto"/>
    <s v="Con Compromiso"/>
    <s v="025"/>
    <x v="13"/>
    <x v="51"/>
    <s v="FORTALECIMIENTO DE LA ICDE - BM"/>
    <s v="Nación"/>
    <x v="3"/>
    <s v="CSF"/>
    <n v="33522811"/>
    <n v="0"/>
    <n v="33522811"/>
    <n v="11174270"/>
    <s v="Prestación de servicios profesionales para formular y actualizar el componente de gobierno de la ICDE de acuerdo con el modelo IGIF y las políticas nacionales relacionadas, asegurando su articulación con los demás componentes"/>
    <s v="5720"/>
    <s v="2620"/>
    <s v="11520"/>
    <s v="10520, 10620, 12920"/>
    <s v="370834920, 370869120, 390924520"/>
    <s v="-0"/>
    <x v="1"/>
    <x v="17"/>
  </r>
  <r>
    <s v="4220"/>
    <s v="2020-09-11 00:00:00"/>
    <s v="2020-09-11 16:37:00"/>
    <s v="Gasto"/>
    <s v="Con Compromiso"/>
    <s v="025"/>
    <x v="13"/>
    <x v="51"/>
    <s v="FORTALECIMIENTO DE LA ICDE - BM"/>
    <s v="Nación"/>
    <x v="3"/>
    <s v="CSF"/>
    <n v="41388011"/>
    <n v="0"/>
    <n v="41388011"/>
    <n v="13796004"/>
    <s v="Prestación de servicios profesionales para realizar el diseño de la plataforma tecnológica de la ICDE, garantizando la interoperabilidad de los sistemas nacionales de información relacionados con la administración del territorio"/>
    <s v="5420"/>
    <s v="2720"/>
    <s v="8020"/>
    <s v="7620, 11320, 14520"/>
    <s v="367702320, 379352920, 393749420"/>
    <s v="-0"/>
    <x v="1"/>
    <x v="17"/>
  </r>
  <r>
    <s v="4320"/>
    <s v="2020-09-11 00:00:00"/>
    <s v="2020-09-11 16:39:00"/>
    <s v="Gasto"/>
    <s v="Con Compromiso"/>
    <s v="025"/>
    <x v="13"/>
    <x v="51"/>
    <s v="FORTALECIMIENTO DE LA ICDE - BM"/>
    <s v="Nación"/>
    <x v="3"/>
    <s v="CSF"/>
    <n v="33522811"/>
    <n v="0"/>
    <n v="33522811"/>
    <n v="11174270"/>
    <s v="Prestación de servicios profesionales para formular y actualizar el componente de comunicación y asociaciones de la ICDE de acuerdo con el modelo IGIF y las políticas nacionales relacionadas, asegurando su articulación con los demás componentes"/>
    <s v="5520"/>
    <s v="2420"/>
    <s v="5620"/>
    <s v="6820, 8120, 12420"/>
    <s v="367559620, 367726520, 389861520"/>
    <s v="-0"/>
    <x v="1"/>
    <x v="17"/>
  </r>
  <r>
    <s v="4420"/>
    <s v="2020-09-25 00:00:00"/>
    <s v="2020-09-25 16:28:00"/>
    <s v="Gasto"/>
    <s v="Con Compromiso"/>
    <s v="025"/>
    <x v="13"/>
    <x v="49"/>
    <s v="INSUMOS GEODÉSICOS, CARTOGRÁFICOS Y LEVANTAMIENTO CATASTRAL - BID"/>
    <s v="Nación"/>
    <x v="3"/>
    <s v="CSF"/>
    <n v="536637780"/>
    <n v="0"/>
    <n v="536637780"/>
    <n v="0"/>
    <s v="Adquirir Modelos Digitales de Terreno de la República Colombia, como insumo para la generación de cartografía básica oficial del país e implementación del Catastro Multipropósito, de conformidad con las especificaciones técnicas establecidas por el I"/>
    <s v="6620"/>
    <s v="5920"/>
    <s v="-0"/>
    <s v="-0"/>
    <s v="-0"/>
    <s v="-0"/>
    <x v="1"/>
    <x v="17"/>
  </r>
  <r>
    <s v="4520"/>
    <s v="2020-10-06 00:00:00"/>
    <s v="2020-10-06 16:39:00"/>
    <s v="Gasto"/>
    <s v="Con Compromiso"/>
    <s v="025"/>
    <x v="13"/>
    <x v="50"/>
    <s v="FORTALECIMIENTO TECNOLÓGICO DEL IGAC Y CREACIÓN DEL RMD - BM"/>
    <s v="Nación"/>
    <x v="3"/>
    <s v="CSF"/>
    <n v="2600000000"/>
    <n v="0"/>
    <n v="2600000000"/>
    <n v="0"/>
    <s v="Adquirir productos y servicios ArcGIS denominados Enterprise License Agreement (ELA)&quot;"/>
    <s v="6820"/>
    <s v="4120"/>
    <s v="16820"/>
    <s v="-0"/>
    <s v="-0"/>
    <s v="-0"/>
    <x v="1"/>
    <x v="17"/>
  </r>
  <r>
    <s v="4620"/>
    <s v="2020-11-10 00:00:00"/>
    <s v="2020-11-10 09:18:00"/>
    <s v="Gasto"/>
    <s v="Con Compromiso"/>
    <s v="025"/>
    <x v="13"/>
    <x v="48"/>
    <s v="INSUMOS GEODÉSICOS, CARTOGRÁFICOS Y LEVANTAMIENTO CATASTRAL - BM"/>
    <s v="Nación"/>
    <x v="3"/>
    <s v="CSF"/>
    <n v="230000000"/>
    <n v="0"/>
    <n v="230000000"/>
    <n v="2742288"/>
    <s v="Adquisición de un sistema de análisis de partículas e identificación de minerales, compuesto por Microscopio Petrográfico con polarización, cámara de alta resolución, estación de trabajo y Software para análisis automático de_x000a_partículas Marca ZEISS"/>
    <s v="6920"/>
    <s v="5420"/>
    <s v="-0"/>
    <s v="-0"/>
    <s v="-0"/>
    <s v="-0"/>
    <x v="1"/>
    <x v="17"/>
  </r>
  <r>
    <s v="4720"/>
    <s v="2020-11-10 00:00:00"/>
    <s v="2020-11-10 09:19:00"/>
    <s v="Gasto"/>
    <s v="Con Compromiso"/>
    <s v="025"/>
    <x v="13"/>
    <x v="48"/>
    <s v="INSUMOS GEODÉSICOS, CARTOGRÁFICOS Y LEVANTAMIENTO CATASTRAL - BM"/>
    <s v="Nación"/>
    <x v="3"/>
    <s v="CSF"/>
    <n v="43000000"/>
    <n v="0"/>
    <n v="43000000"/>
    <n v="2586410"/>
    <s v="Adquisición de equipo colilert-18 9223B-2004 y consumibles"/>
    <s v="7020"/>
    <s v="5720"/>
    <s v="16720"/>
    <s v="-0"/>
    <s v="-0"/>
    <s v="-0"/>
    <x v="1"/>
    <x v="17"/>
  </r>
  <r>
    <s v="4820"/>
    <s v="2020-11-10 00:00:00"/>
    <s v="2020-11-10 15:04:00"/>
    <s v="Gasto"/>
    <s v="Con Compromiso"/>
    <s v="025"/>
    <x v="13"/>
    <x v="50"/>
    <s v="FORTALECIMIENTO TECNOLÓGICO DEL IGAC Y CREACIÓN DEL RMD - BM"/>
    <s v="Nación"/>
    <x v="3"/>
    <s v="CSF"/>
    <n v="3000000000"/>
    <n v="0"/>
    <n v="3000000000"/>
    <n v="865533064.19000006"/>
    <s v="&quot;Adquirir servicios y productos de infraestructura tecnológica por demanda en modalidad de Nube Privada o Pública que permitan alojar los contenidos y servicios que el IGAC requiera&quot;."/>
    <s v="7120"/>
    <s v="5820"/>
    <s v="17120"/>
    <s v="-0"/>
    <s v="-0"/>
    <s v="-0"/>
    <x v="1"/>
    <x v="17"/>
  </r>
  <r>
    <s v="120"/>
    <s v="2020-01-10 00:00:00"/>
    <s v="2020-01-10 15:14:00"/>
    <s v="Gasto"/>
    <s v="Con Compromiso"/>
    <s v="015"/>
    <x v="14"/>
    <x v="0"/>
    <s v="SERVICIOS DE DISTRIBUCIÓN DE ELECTRICIDAD, GAS Y AGUA (POR CUENTA PROPIA)"/>
    <s v="Nación"/>
    <x v="0"/>
    <s v="CSF"/>
    <n v="25500000"/>
    <n v="5180800"/>
    <n v="30680800"/>
    <n v="0"/>
    <s v="SERVICIO PUBLICO DE ENERGIA - SEDE DE PASTO Y UNIDADES OPERATIVAS DE IPIALES Y MOCOA DE LA TERRITORIAL NARIÑO."/>
    <s v="120"/>
    <s v="420, 520, 620, 920, 1620, 1720, 1920, 3320, 3720, 4920, 7720, 8620, 8720, 9720, 11120, 11420, 12320, 12520, 12620, 13720, 13820, 14320, 14620, 15120, 15220, 16420, 17820, 18920, 21920, 23420, 23520, 24820"/>
    <s v="120, 220, 420, 1720, 1820, 2420, 4620, 4720, 5520, 9020, 11020, 11120, 12120, 15220, 15720, 18420, 18520, 18620, 21520, 21720, 22620, 24920, 25120, 26020, 29220, 31020, 34620, 35720, 39220, 39420, 45820"/>
    <s v="120, 220, 420, 6920, 7020, 7520, 13720, 13820, 14420, 22920, 29320, 29420, 31720, 43120, 43520, 52020, 52120, 52320, 60920, 61120, 66620, 68920, 69220, 69920, 77820, 84320, 87620, 96820, 100320, 100520, 111820"/>
    <s v="4686020, 4691220, 5230420, 23394820, 23398320, 25609220, 42903520, 42928320, 57773020, 92917220, 115479320, 115482520, 124532320, 149009420, 155318320, 187542420, 190532320, 192960620, 218850420, 219055620, 237444020, 251084120, 258446120, 261638420, 284819120, 301512620, 322924820, 342805020, 366683020, 366761720, 394993220"/>
    <s v="-0"/>
    <x v="0"/>
    <x v="18"/>
  </r>
  <r>
    <s v="220"/>
    <s v="2020-01-10 00:00:00"/>
    <s v="2020-01-10 15:19:00"/>
    <s v="Gasto"/>
    <s v="Con Compromiso"/>
    <s v="015"/>
    <x v="14"/>
    <x v="0"/>
    <s v="SERVICIOS DE DISTRIBUCIÓN DE ELECTRICIDAD, GAS Y AGUA (POR CUENTA PROPIA)"/>
    <s v="Nación"/>
    <x v="0"/>
    <s v="CSF"/>
    <n v="2500000"/>
    <n v="-37598"/>
    <n v="2462402"/>
    <n v="0"/>
    <s v="SERVICIO PUBLICO DE AGUA - SEDE DE PASTO Y UNIDADES OPERATIVAS DE IPIALES Y MOCOA DE LA TERRITORIAL NARIÑO."/>
    <s v="220"/>
    <s v="720, 820, 1020, 2520, 3420, 5120, 6120, 7820, 8820, 10720, 11220, 12720, 13520, 14020, 14820, 15520, 17620, 17720, 19120, 19320, 23620, 24020"/>
    <s v="520, 620, 720, 3320, 4820, 5620, 7220, 9120, 10920, 15120, 15820, 18720, 21620, 22320, 25820, 26420, 31120, 31220, 34920, 35320, 39320, 39920"/>
    <s v="520, 620, 720, 8220, 13920, 14520, 22420, 23020, 29220, 42920, 43620, 52220, 61020, 61720, 69720, 75020, 84420, 84520, 94520, 96420, 100420, 106120"/>
    <s v="5278620, 5283020, 6676420, 30868820, 42891520, 60899120, 86542320, 95180720, 115461620, 149006820, 155321720, 190534220, 219057820, 233406620, 258744920, 267784020, 301569920, 301586520, 334550120, 334821620, 366692720, 383569720"/>
    <s v="-0"/>
    <x v="0"/>
    <x v="18"/>
  </r>
  <r>
    <s v="220"/>
    <s v="2020-01-10 00:00:00"/>
    <s v="2020-01-10 15:19:00"/>
    <s v="Gasto"/>
    <s v="Con Compromiso"/>
    <s v="015"/>
    <x v="14"/>
    <x v="2"/>
    <s v="SERVICIOS DE ALCANTARILLADO, RECOLECCIÓN, TRATAMIENTO Y DISPOSICIÓN DE DESECHOS Y OTROS SERVICIOS DE SANEAMIENTO AMBIENTAL"/>
    <s v="Nación"/>
    <x v="0"/>
    <s v="CSF"/>
    <n v="0"/>
    <n v="1926741"/>
    <n v="1926741"/>
    <n v="0"/>
    <s v="SERVICIO PUBLICO DE AGUA - SEDE DE PASTO Y UNIDADES OPERATIVAS DE IPIALES Y MOCOA DE LA TERRITORIAL NARIÑO."/>
    <s v="220"/>
    <s v="720, 820, 1020, 2520, 3420, 5120, 6120, 7820, 8820, 10720, 11220, 12720, 13520, 14020, 14820, 15520, 17620, 17720, 19120, 19320, 23620, 24020"/>
    <s v="520, 620, 720, 3320, 4820, 5620, 7220, 9120, 10920, 15120, 15820, 18720, 21620, 22320, 25820, 26420, 31120, 31220, 34920, 35320, 39320, 39920"/>
    <s v="520, 620, 720, 8220, 13920, 14520, 22420, 23020, 29220, 42920, 43620, 52220, 61020, 61720, 69720, 75020, 84420, 84520, 94520, 96420, 100420, 106120"/>
    <s v="5278620, 5283020, 6676420, 30868820, 42891520, 60899120, 86542320, 95180720, 115461620, 149006820, 155321720, 190534220, 219057820, 233406620, 258744920, 267784020, 301569920, 301586520, 334550120, 334821620, 366692720, 383569720"/>
    <s v="-0"/>
    <x v="0"/>
    <x v="18"/>
  </r>
  <r>
    <s v="320"/>
    <s v="2020-01-10 00:00:00"/>
    <s v="2020-01-10 15:28:00"/>
    <s v="Gasto"/>
    <s v="Anulado"/>
    <s v="015"/>
    <x v="14"/>
    <x v="33"/>
    <s v="SERVICIOS FINANCIEROS Y SERVICIOS CONEXOS"/>
    <s v="Nación"/>
    <x v="0"/>
    <s v="CSF"/>
    <n v="28716096"/>
    <n v="-28716096"/>
    <n v="0"/>
    <n v="0"/>
    <s v="DMINISTRACION Y PARQUEADERO DE LA SEDE DE PASTO  DE TERRITORIAL NARIÑO"/>
    <s v="320"/>
    <s v="120"/>
    <s v="-0"/>
    <s v="-0"/>
    <s v="-0"/>
    <s v="-0"/>
    <x v="0"/>
    <x v="18"/>
  </r>
  <r>
    <s v="420"/>
    <s v="2020-01-10 00:00:00"/>
    <s v="2020-01-10 15:36:00"/>
    <s v="Gasto"/>
    <s v="Con Compromiso"/>
    <s v="015"/>
    <x v="14"/>
    <x v="1"/>
    <s v="SERVICIOS DE TELECOMUNICACIONES, TRANSMISIÓN Y SUMINISTRO DE INFORMACIÓN"/>
    <s v="Nación"/>
    <x v="0"/>
    <s v="CSF"/>
    <n v="3200000"/>
    <n v="781042"/>
    <n v="3981042"/>
    <n v="0"/>
    <s v="SERVICIO DE TELEFONIA FIJA   SEDE DE PASTO Y UNIDADES OPERATIVAS DE IPIALES Y MOCOA DE TERRITORIAL NARIÑO"/>
    <s v="420"/>
    <s v="320, 1420, 1520, 3620, 4220, 5220, 5320, 5420, 5520, 7620, 7920, 9820, 9920, 10020, 10120, 10220, 10320, 11320, 11820, 11920, 12820, 12920, 13420, 13620, 14720, 15320, 16520, 18820, 19220, 22020, 23720, 23820"/>
    <s v="320, 2020, 2120, 5320, 5720, 5820, 5920, 6020, 8920, 9220, 12220, 12320, 12420, 12520, 12620, 12720, 15920, 16020, 16120, 18820, 18920, 21820, 21920, 25220, 26120, 29120, 34520, 35020, 35820, 39620, 39720"/>
    <s v="320, 7120, 7220, 7320, 14220, 14620, 14720, 14820, 14920, 22820, 23120, 31820, 31920, 32020, 32120, 32220, 32320, 43720, 49620, 49720, 52420, 52520, 61220, 61320, 69120, 70020, 70120, 77620, 87520, 94620, 96920, 105820, 105920"/>
    <s v="4697120, 6701020, 23401320, 23406320, 47698520, 60907620, 60918020, 60923520, 60926120, 92921920, 97124220, 124481820, 124487620, 124508920, 124521120, 124524120, 124536420, 155342020, 174894820, 174911320, 192971320, 192980120, 218872820, 219053120, 258443620, 261641120, 261651520, 284809520, 322931020, 334899620, 342817120, 383503920, 383547320"/>
    <s v="-0"/>
    <x v="0"/>
    <x v="18"/>
  </r>
  <r>
    <s v="520"/>
    <s v="2020-01-16 00:00:00"/>
    <s v="2020-01-16 09:19:00"/>
    <s v="Gasto"/>
    <s v="Con Compromiso"/>
    <s v="015"/>
    <x v="14"/>
    <x v="31"/>
    <s v="SERVICIOS INMOBILIARIOS"/>
    <s v="Nación"/>
    <x v="0"/>
    <s v="CSF"/>
    <n v="28716096"/>
    <n v="2172960"/>
    <n v="30889056"/>
    <n v="0"/>
    <s v="ADMINISTRACION Y PARQUEADERO  OFICINA DE LA SEDE PASTO TERRITORIAL NARIÑO"/>
    <s v="520"/>
    <s v="220, 4020, 8020, 8520, 11020, 12420, 13920, 15420, 16120, 19820, 23920"/>
    <s v="1920, 5220, 9520, 11220, 15320, 18320, 21420, 25920, 28320, 35620, 39820"/>
    <s v="6820, 7820, 14120, 23320, 29520, 43020, 51720, 60820, 69820, 76920, 96720, 106020"/>
    <s v="25939220, 45965820, 98636720, 114304820, 149008020, 187523720, 218844620, 261617220, 276377720, 334990120, 382907820"/>
    <s v="-0"/>
    <x v="0"/>
    <x v="18"/>
  </r>
  <r>
    <s v="620"/>
    <s v="2020-01-21 00:00:00"/>
    <s v="2020-01-21 09:21:00"/>
    <s v="Gasto"/>
    <s v="Con Compromiso"/>
    <s v="015"/>
    <x v="14"/>
    <x v="4"/>
    <s v="PRIMA DE VACACIONES"/>
    <s v="Nación"/>
    <x v="0"/>
    <s v="CSF"/>
    <n v="4193224"/>
    <n v="0"/>
    <n v="4193224"/>
    <n v="0"/>
    <s v="NOMINA MES ENERO 2020-TERRITORIAL NARIÑO."/>
    <s v="620"/>
    <s v="1220, 1320"/>
    <s v="-0"/>
    <s v="2220, 2320, 2420, 2520, 2620, 2720, 2820, 2920, 3020, 3120, 3220, 3320, 3420, 3520, 3620, 3720, 3820, 3920, 4020, 4120, 4220, 4320, 4420, 4520, 4620, 4720, 4820, 4920, 5020, 5120, 5220, 5320, 5420, 5520, 5620, 5720, 5820"/>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s v="-0"/>
    <x v="0"/>
    <x v="18"/>
  </r>
  <r>
    <s v="620"/>
    <s v="2020-01-21 00:00:00"/>
    <s v="2020-01-21 09:21:00"/>
    <s v="Gasto"/>
    <s v="Con Compromiso"/>
    <s v="015"/>
    <x v="14"/>
    <x v="37"/>
    <s v="INDEMNIZACIÓN POR VACACIONES"/>
    <s v="Nación"/>
    <x v="0"/>
    <s v="CSF"/>
    <n v="5874422"/>
    <n v="0"/>
    <n v="5874422"/>
    <n v="0"/>
    <s v="NOMINA MES ENERO 2020-TERRITORIAL NARIÑO."/>
    <s v="620"/>
    <s v="1220, 1320"/>
    <s v="-0"/>
    <s v="2220, 2320, 2420, 2520, 2620, 2720, 2820, 2920, 3020, 3120, 3220, 3320, 3420, 3520, 3620, 3720, 3820, 3920, 4020, 4120, 4220, 4320, 4420, 4520, 4620, 4720, 4820, 4920, 5020, 5120, 5220, 5320, 5420, 5520, 5620, 5720, 5820"/>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s v="-0"/>
    <x v="0"/>
    <x v="18"/>
  </r>
  <r>
    <s v="620"/>
    <s v="2020-01-21 00:00:00"/>
    <s v="2020-01-21 09:21:00"/>
    <s v="Gasto"/>
    <s v="Con Compromiso"/>
    <s v="015"/>
    <x v="14"/>
    <x v="7"/>
    <s v="BONIFICACIÓN ESPECIAL DE RECREACIÓN"/>
    <s v="Nación"/>
    <x v="0"/>
    <s v="CSF"/>
    <n v="499424"/>
    <n v="0"/>
    <n v="499424"/>
    <n v="0"/>
    <s v="NOMINA MES ENERO 2020-TERRITORIAL NARIÑO."/>
    <s v="620"/>
    <s v="1220, 1320"/>
    <s v="-0"/>
    <s v="2220, 2320, 2420, 2520, 2620, 2720, 2820, 2920, 3020, 3120, 3220, 3320, 3420, 3520, 3620, 3720, 3820, 3920, 4020, 4120, 4220, 4320, 4420, 4520, 4620, 4720, 4820, 4920, 5020, 5120, 5220, 5320, 5420, 5520, 5620, 5720, 5820"/>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s v="-0"/>
    <x v="0"/>
    <x v="18"/>
  </r>
  <r>
    <s v="620"/>
    <s v="2020-01-21 00:00:00"/>
    <s v="2020-01-21 09:21:00"/>
    <s v="Gasto"/>
    <s v="Con Compromiso"/>
    <s v="015"/>
    <x v="14"/>
    <x v="8"/>
    <s v="SUELDO BÁSICO"/>
    <s v="Nación"/>
    <x v="0"/>
    <s v="CSF"/>
    <n v="43418864"/>
    <n v="0"/>
    <n v="43418864"/>
    <n v="0"/>
    <s v="NOMINA MES ENERO 2020-TERRITORIAL NARIÑO."/>
    <s v="620"/>
    <s v="1220, 1320"/>
    <s v="-0"/>
    <s v="2220, 2320, 2420, 2520, 2620, 2720, 2820, 2920, 3020, 3120, 3220, 3320, 3420, 3520, 3620, 3720, 3820, 3920, 4020, 4120, 4220, 4320, 4420, 4520, 4620, 4720, 4820, 4920, 5020, 5120, 5220, 5320, 5420, 5520, 5620, 5720, 5820"/>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s v="-0"/>
    <x v="0"/>
    <x v="18"/>
  </r>
  <r>
    <s v="620"/>
    <s v="2020-01-21 00:00:00"/>
    <s v="2020-01-21 09:21:00"/>
    <s v="Gasto"/>
    <s v="Con Compromiso"/>
    <s v="015"/>
    <x v="14"/>
    <x v="6"/>
    <s v="SUBSIDIO DE ALIMENTACIÓN"/>
    <s v="Nación"/>
    <x v="0"/>
    <s v="CSF"/>
    <n v="1144380"/>
    <n v="0"/>
    <n v="1144380"/>
    <n v="0"/>
    <s v="NOMINA MES ENERO 2020-TERRITORIAL NARIÑO."/>
    <s v="620"/>
    <s v="1220, 1320"/>
    <s v="-0"/>
    <s v="2220, 2320, 2420, 2520, 2620, 2720, 2820, 2920, 3020, 3120, 3220, 3320, 3420, 3520, 3620, 3720, 3820, 3920, 4020, 4120, 4220, 4320, 4420, 4520, 4620, 4720, 4820, 4920, 5020, 5120, 5220, 5320, 5420, 5520, 5620, 5720, 5820"/>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s v="-0"/>
    <x v="0"/>
    <x v="18"/>
  </r>
  <r>
    <s v="620"/>
    <s v="2020-01-21 00:00:00"/>
    <s v="2020-01-21 09:21:00"/>
    <s v="Gasto"/>
    <s v="Con Compromiso"/>
    <s v="015"/>
    <x v="14"/>
    <x v="3"/>
    <s v="AUXILIO DE TRANSPORTE"/>
    <s v="Nación"/>
    <x v="0"/>
    <s v="CSF"/>
    <n v="1727945"/>
    <n v="0"/>
    <n v="1727945"/>
    <n v="0"/>
    <s v="NOMINA MES ENERO 2020-TERRITORIAL NARIÑO."/>
    <s v="620"/>
    <s v="1220, 1320"/>
    <s v="-0"/>
    <s v="2220, 2320, 2420, 2520, 2620, 2720, 2820, 2920, 3020, 3120, 3220, 3320, 3420, 3520, 3620, 3720, 3820, 3920, 4020, 4120, 4220, 4320, 4420, 4520, 4620, 4720, 4820, 4920, 5020, 5120, 5220, 5320, 5420, 5520, 5620, 5720, 5820"/>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s v="-0"/>
    <x v="0"/>
    <x v="18"/>
  </r>
  <r>
    <s v="620"/>
    <s v="2020-01-21 00:00:00"/>
    <s v="2020-01-21 09:21:00"/>
    <s v="Gasto"/>
    <s v="Con Compromiso"/>
    <s v="015"/>
    <x v="14"/>
    <x v="9"/>
    <s v="BONIFICACIÓN POR SERVICIOS PRESTADOS"/>
    <s v="Nación"/>
    <x v="0"/>
    <s v="CSF"/>
    <n v="1656190"/>
    <n v="0"/>
    <n v="1656190"/>
    <n v="0"/>
    <s v="NOMINA MES ENERO 2020-TERRITORIAL NARIÑO."/>
    <s v="620"/>
    <s v="1220, 1320"/>
    <s v="-0"/>
    <s v="2220, 2320, 2420, 2520, 2620, 2720, 2820, 2920, 3020, 3120, 3220, 3320, 3420, 3520, 3620, 3720, 3820, 3920, 4020, 4120, 4220, 4320, 4420, 4520, 4620, 4720, 4820, 4920, 5020, 5120, 5220, 5320, 5420, 5520, 5620, 5720, 5820"/>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s v="-0"/>
    <x v="0"/>
    <x v="18"/>
  </r>
  <r>
    <s v="620"/>
    <s v="2020-01-21 00:00:00"/>
    <s v="2020-01-21 09:21:00"/>
    <s v="Gasto"/>
    <s v="Con Compromiso"/>
    <s v="015"/>
    <x v="14"/>
    <x v="5"/>
    <s v="PRIMA TÉCNICA NO SALARIAL"/>
    <s v="Nación"/>
    <x v="0"/>
    <s v="CSF"/>
    <n v="2240265"/>
    <n v="0"/>
    <n v="2240265"/>
    <n v="0"/>
    <s v="NOMINA MES ENERO 2020-TERRITORIAL NARIÑO."/>
    <s v="620"/>
    <s v="1220, 1320"/>
    <s v="-0"/>
    <s v="2220, 2320, 2420, 2520, 2620, 2720, 2820, 2920, 3020, 3120, 3220, 3320, 3420, 3520, 3620, 3720, 3820, 3920, 4020, 4120, 4220, 4320, 4420, 4520, 4620, 4720, 4820, 4920, 5020, 5120, 5220, 5320, 5420, 5520, 5620, 5720, 5820"/>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s v="-0"/>
    <x v="0"/>
    <x v="18"/>
  </r>
  <r>
    <s v="620"/>
    <s v="2020-01-21 00:00:00"/>
    <s v="2020-01-21 09:21:00"/>
    <s v="Gasto"/>
    <s v="Con Compromiso"/>
    <s v="015"/>
    <x v="14"/>
    <x v="10"/>
    <s v="SUELDO DE VACACIONES"/>
    <s v="Nación"/>
    <x v="0"/>
    <s v="CSF"/>
    <n v="8150"/>
    <n v="0"/>
    <n v="8150"/>
    <n v="0"/>
    <s v="NOMINA MES ENERO 2020-TERRITORIAL NARIÑO."/>
    <s v="620"/>
    <s v="1220, 1320"/>
    <s v="-0"/>
    <s v="2220, 2320, 2420, 2520, 2620, 2720, 2820, 2920, 3020, 3120, 3220, 3320, 3420, 3520, 3620, 3720, 3820, 3920, 4020, 4120, 4220, 4320, 4420, 4520, 4620, 4720, 4820, 4920, 5020, 5120, 5220, 5320, 5420, 5520, 5620, 5720, 5820"/>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s v="-0"/>
    <x v="0"/>
    <x v="18"/>
  </r>
  <r>
    <s v="720"/>
    <s v="2020-01-21 00:00:00"/>
    <s v="2020-01-21 09:40:00"/>
    <s v="Gasto"/>
    <s v="Con Compromiso"/>
    <s v="015"/>
    <x v="14"/>
    <x v="12"/>
    <s v="APORTES AL SENA"/>
    <s v="Nación"/>
    <x v="0"/>
    <s v="CSF"/>
    <n v="1161300"/>
    <n v="0"/>
    <n v="1161300"/>
    <n v="0"/>
    <s v="APORTES Y PARAFISCALES NOMINA MES ENERO 2020 TERRITORIAL NARIÑO"/>
    <s v="720"/>
    <s v="1120"/>
    <s v="-0"/>
    <s v="820, 920, 1020, 1120, 1220, 1320, 1420, 1520, 1620, 1720, 1820, 1920, 2020, 2120"/>
    <s v="9376820, 9376920, 9377020, 9377120, 9377220, 9377320, 9377420, 9377520, 9377620, 9377720, 9377820, 9377920, 9378020, 9378120"/>
    <s v="-0"/>
    <x v="0"/>
    <x v="18"/>
  </r>
  <r>
    <s v="720"/>
    <s v="2020-01-21 00:00:00"/>
    <s v="2020-01-21 09:40:00"/>
    <s v="Gasto"/>
    <s v="Con Compromiso"/>
    <s v="015"/>
    <x v="14"/>
    <x v="11"/>
    <s v="PENSIONES"/>
    <s v="Nación"/>
    <x v="0"/>
    <s v="CSF"/>
    <n v="6618500"/>
    <n v="0"/>
    <n v="6618500"/>
    <n v="0"/>
    <s v="APORTES Y PARAFISCALES NOMINA MES ENERO 2020 TERRITORIAL NARIÑO"/>
    <s v="720"/>
    <s v="1120"/>
    <s v="-0"/>
    <s v="820, 920, 1020, 1120, 1220, 1320, 1420, 1520, 1620, 1720, 1820, 1920, 2020, 2120"/>
    <s v="9376820, 9376920, 9377020, 9377120, 9377220, 9377320, 9377420, 9377520, 9377620, 9377720, 9377820, 9377920, 9378020, 9378120"/>
    <s v="-0"/>
    <x v="0"/>
    <x v="18"/>
  </r>
  <r>
    <s v="720"/>
    <s v="2020-01-21 00:00:00"/>
    <s v="2020-01-21 09:40:00"/>
    <s v="Gasto"/>
    <s v="Con Compromiso"/>
    <s v="015"/>
    <x v="14"/>
    <x v="16"/>
    <s v="CAJAS DE COMPENSACIÓN FAMILIAR"/>
    <s v="Nación"/>
    <x v="0"/>
    <s v="CSF"/>
    <n v="2321000"/>
    <n v="0"/>
    <n v="2321000"/>
    <n v="0"/>
    <s v="APORTES Y PARAFISCALES NOMINA MES ENERO 2020 TERRITORIAL NARIÑO"/>
    <s v="720"/>
    <s v="1120"/>
    <s v="-0"/>
    <s v="820, 920, 1020, 1120, 1220, 1320, 1420, 1520, 1620, 1720, 1820, 1920, 2020, 2120"/>
    <s v="9376820, 9376920, 9377020, 9377120, 9377220, 9377320, 9377420, 9377520, 9377620, 9377720, 9377820, 9377920, 9378020, 9378120"/>
    <s v="-0"/>
    <x v="0"/>
    <x v="18"/>
  </r>
  <r>
    <s v="720"/>
    <s v="2020-01-21 00:00:00"/>
    <s v="2020-01-21 09:40:00"/>
    <s v="Gasto"/>
    <s v="Con Compromiso"/>
    <s v="015"/>
    <x v="14"/>
    <x v="14"/>
    <s v="APORTES AL ICBF"/>
    <s v="Nación"/>
    <x v="0"/>
    <s v="CSF"/>
    <n v="1741400"/>
    <n v="0"/>
    <n v="1741400"/>
    <n v="0"/>
    <s v="APORTES Y PARAFISCALES NOMINA MES ENERO 2020 TERRITORIAL NARIÑO"/>
    <s v="720"/>
    <s v="1120"/>
    <s v="-0"/>
    <s v="820, 920, 1020, 1120, 1220, 1320, 1420, 1520, 1620, 1720, 1820, 1920, 2020, 2120"/>
    <s v="9376820, 9376920, 9377020, 9377120, 9377220, 9377320, 9377420, 9377520, 9377620, 9377720, 9377820, 9377920, 9378020, 9378120"/>
    <s v="-0"/>
    <x v="0"/>
    <x v="18"/>
  </r>
  <r>
    <s v="720"/>
    <s v="2020-01-21 00:00:00"/>
    <s v="2020-01-21 09:40:00"/>
    <s v="Gasto"/>
    <s v="Con Compromiso"/>
    <s v="015"/>
    <x v="14"/>
    <x v="13"/>
    <s v="SALUD"/>
    <s v="Nación"/>
    <x v="0"/>
    <s v="CSF"/>
    <n v="4688100"/>
    <n v="0"/>
    <n v="4688100"/>
    <n v="0"/>
    <s v="APORTES Y PARAFISCALES NOMINA MES ENERO 2020 TERRITORIAL NARIÑO"/>
    <s v="720"/>
    <s v="1120"/>
    <s v="-0"/>
    <s v="820, 920, 1020, 1120, 1220, 1320, 1420, 1520, 1620, 1720, 1820, 1920, 2020, 2120"/>
    <s v="9376820, 9376920, 9377020, 9377120, 9377220, 9377320, 9377420, 9377520, 9377620, 9377720, 9377820, 9377920, 9378020, 9378120"/>
    <s v="-0"/>
    <x v="0"/>
    <x v="18"/>
  </r>
  <r>
    <s v="720"/>
    <s v="2020-01-21 00:00:00"/>
    <s v="2020-01-21 09:40:00"/>
    <s v="Gasto"/>
    <s v="Con Compromiso"/>
    <s v="015"/>
    <x v="14"/>
    <x v="15"/>
    <s v="APORTES GENERALES AL SISTEMA DE RIESGOS LABORALES"/>
    <s v="Nación"/>
    <x v="0"/>
    <s v="CSF"/>
    <n v="640200"/>
    <n v="0"/>
    <n v="640200"/>
    <n v="0"/>
    <s v="APORTES Y PARAFISCALES NOMINA MES ENERO 2020 TERRITORIAL NARIÑO"/>
    <s v="720"/>
    <s v="1120"/>
    <s v="-0"/>
    <s v="820, 920, 1020, 1120, 1220, 1320, 1420, 1520, 1620, 1720, 1820, 1920, 2020, 2120"/>
    <s v="9376820, 9376920, 9377020, 9377120, 9377220, 9377320, 9377420, 9377520, 9377620, 9377720, 9377820, 9377920, 9378020, 9378120"/>
    <s v="-0"/>
    <x v="0"/>
    <x v="18"/>
  </r>
  <r>
    <s v="820"/>
    <s v="2020-02-11 00:00:00"/>
    <s v="2020-02-11 12:25:00"/>
    <s v="Gasto"/>
    <s v="Con Compromiso"/>
    <s v="015"/>
    <x v="14"/>
    <x v="31"/>
    <s v="SERVICIOS INMOBILIARIOS"/>
    <s v="Propios"/>
    <x v="1"/>
    <s v="CSF"/>
    <n v="50000000"/>
    <n v="-2000000"/>
    <n v="48000000"/>
    <n v="0"/>
    <s v="CANNON DE ARRENDAMIENTO UNIDAD OPERATIVA IPIALES  AÑO 2020"/>
    <s v="820"/>
    <s v="4120"/>
    <s v="9420"/>
    <s v="23220, 42520, 58420, 58520, 61620, 74920, 77720, 87720, 100220, 108420, 108520"/>
    <s v="98591520, 147539820, 198407020, 202033520, 232703720, 267792120, 285048920, 330740920, 365417320, 390858420, 390859120"/>
    <s v="-0"/>
    <x v="0"/>
    <x v="18"/>
  </r>
  <r>
    <s v="920"/>
    <s v="2020-02-11 00:00:00"/>
    <s v="2020-02-11 12:38:00"/>
    <s v="Gasto"/>
    <s v="Con Compromiso"/>
    <s v="015"/>
    <x v="14"/>
    <x v="19"/>
    <s v="VIÁTICOS DE LOS FUNCIONARIOS EN COMISIÓN"/>
    <s v="Nación"/>
    <x v="0"/>
    <s v="CSF"/>
    <n v="387480"/>
    <n v="0"/>
    <n v="387480"/>
    <n v="0"/>
    <s v="REUNION DIRECTORES TERRITORIALES A SEDE CENTRAL LOS DIAS 12, 13, 14 DE FEBRERO DEL 2020"/>
    <s v="920"/>
    <s v="1820"/>
    <s v="2320"/>
    <s v="7420"/>
    <s v="24206520"/>
    <s v="-0"/>
    <x v="0"/>
    <x v="18"/>
  </r>
  <r>
    <s v="920"/>
    <s v="2020-02-11 00:00:00"/>
    <s v="2020-02-11 12:38:00"/>
    <s v="Gasto"/>
    <s v="Con Compromiso"/>
    <s v="015"/>
    <x v="14"/>
    <x v="18"/>
    <s v="SERVICIOS DE TRANSPORTE DE PASAJEROS"/>
    <s v="Nación"/>
    <x v="0"/>
    <s v="CSF"/>
    <n v="78400"/>
    <n v="0"/>
    <n v="78400"/>
    <n v="0"/>
    <s v="REUNION DIRECTORES TERRITORIALES A SEDE CENTRAL LOS DIAS 12, 13, 14 DE FEBRERO DEL 2020"/>
    <s v="920"/>
    <s v="1820"/>
    <s v="2320"/>
    <s v="7420"/>
    <s v="24206520"/>
    <s v="-0"/>
    <x v="0"/>
    <x v="18"/>
  </r>
  <r>
    <s v="1020"/>
    <s v="2020-02-12 00:00:00"/>
    <s v="2020-02-12 14:44:00"/>
    <s v="Gasto"/>
    <s v="Con Compromiso"/>
    <s v="0510"/>
    <x v="14"/>
    <x v="23"/>
    <s v="ADQUISICIÓN DE BIENES Y SERVICIOS - SERVICIO DE AVALÚOS - ACTUALIZACIÓN  Y GESTIÓN CATASTRAL  NACIONAL"/>
    <s v="Propios"/>
    <x v="1"/>
    <s v="CSF"/>
    <n v="10000000"/>
    <n v="-8978820"/>
    <n v="1021180"/>
    <n v="0"/>
    <s v="VIATICOS PROCESO DE AVALUOS 2020"/>
    <s v="1020"/>
    <s v="2020, 2120, 16620, 16720"/>
    <s v="2520, 2620, 30820, 30920"/>
    <s v="7620, 7720, 78720, 84620"/>
    <s v="25905920, 25910220, 296703020, 300630120"/>
    <s v="-0"/>
    <x v="1"/>
    <x v="2"/>
  </r>
  <r>
    <s v="1120"/>
    <s v="2020-02-12 00:00:00"/>
    <s v="2020-02-12 14:57:00"/>
    <s v="Gasto"/>
    <s v="Con Compromiso"/>
    <s v="0500"/>
    <x v="14"/>
    <x v="22"/>
    <s v="ADQUISICIÓN DE BIENES Y SERVICIOS - SERVICIO DE INFORMACIÓN CATASTRAL - ACTUALIZACIÓN  Y GESTIÓN CATASTRAL  NACIONAL"/>
    <s v="Nación"/>
    <x v="2"/>
    <s v="CSF"/>
    <n v="47223948"/>
    <n v="-19719536"/>
    <n v="27504412"/>
    <n v="0"/>
    <s v="VIATICOS Y GASTOS DE COMISION EN CUMPLIMIENTOS A LAS METAS ESTABLECIDAS VIGENCIA 2020, PROCESO CONSERVACION._x000a_EJECUTAR PROCESOS DE CONSERVACION CATASTRAL A NIVEL  NACIONAL"/>
    <s v="1120"/>
    <s v="2220, 2320, 2420, 2920, 3020, 3120, 3220, 3520, 3820, 3920, 4320, 4520, 4620, 4720, 14420, 14520, 14920, 15020, 16220, 16820, 16920, 17020, 17120, 17220, 18220, 18320, 18420, 18520, 19520, 19620, 19720, 22120, 22420, 22520"/>
    <s v="2920, 3020, 3120, 3820, 3920, 4020, 4920, 5020, 6220, 6320, 6420, 6520, 6620, 6720, 22720, 22820, 25620, 25720, 28420, 30320, 30420, 30520, 30620, 30720, 31820, 31920, 32020, 32120, 34720, 34820, 35120, 36020, 36220, 36320"/>
    <s v="7920, 8020, 8120, 13420, 13520, 13620, 21620, 21720, 21820, 21920, 22020, 22120, 22220, 22320, 66720, 66820, 69520, 69620, 77020, 78220, 78320, 78420, 78520, 78620, 85120, 85220, 85320, 85420, 94320, 94420, 96220, 97120, 97220, 97320, 99820, 99920"/>
    <s v="29642520, 29687820, 30872620, 36814420, 36878520, 37377020, 75156620, 75161120, 75162320, 75168320, 75175120, 75175520, 75177220, 83444020, 245086720, 245089020, 258743920, 258744420, 276372220, 296654020, 296659520, 296663520, 296677020, 296689720, 312415020, 312416320, 312418620, 312419620, 334979020, 335003620, 335009220, 349202820, 349206820, 349218520, 359507920, 359509320"/>
    <s v="120, 220, 320, 420, 520, 620, 820, 1020"/>
    <x v="1"/>
    <x v="1"/>
  </r>
  <r>
    <s v="1220"/>
    <s v="2020-02-20 00:00:00"/>
    <s v="2020-02-20 18:42:00"/>
    <s v="Gasto"/>
    <s v="Con Compromiso"/>
    <s v="015"/>
    <x v="14"/>
    <x v="11"/>
    <s v="PENSIONES"/>
    <s v="Nación"/>
    <x v="0"/>
    <s v="CSF"/>
    <n v="6723100"/>
    <n v="0"/>
    <n v="6723100"/>
    <n v="0"/>
    <s v="APORTES Y APRAFISCALES NOMINA FEBRERO 2020_x000a_FUNCIONARIOS TERRITORIAL NARIÑO"/>
    <s v="1320"/>
    <s v="2820"/>
    <s v="-0"/>
    <s v="12020, 12120, 12220, 12320, 12420, 12520, 12620, 12720, 12820, 12920, 13020, 13120, 13220, 13320"/>
    <s v="33299020, 33299120, 33299220, 33299320, 33299420, 33299520, 33299620, 33299720, 33299820, 33299920, 33300020, 33300120, 33300220, 33300320"/>
    <s v="-0"/>
    <x v="0"/>
    <x v="18"/>
  </r>
  <r>
    <s v="1220"/>
    <s v="2020-02-20 00:00:00"/>
    <s v="2020-02-20 18:42:00"/>
    <s v="Gasto"/>
    <s v="Con Compromiso"/>
    <s v="015"/>
    <x v="14"/>
    <x v="13"/>
    <s v="SALUD"/>
    <s v="Nación"/>
    <x v="0"/>
    <s v="CSF"/>
    <n v="4762600"/>
    <n v="0"/>
    <n v="4762600"/>
    <n v="0"/>
    <s v="APORTES Y APRAFISCALES NOMINA FEBRERO 2020_x000a_FUNCIONARIOS TERRITORIAL NARIÑO"/>
    <s v="1320"/>
    <s v="2820"/>
    <s v="-0"/>
    <s v="12020, 12120, 12220, 12320, 12420, 12520, 12620, 12720, 12820, 12920, 13020, 13120, 13220, 13320"/>
    <s v="33299020, 33299120, 33299220, 33299320, 33299420, 33299520, 33299620, 33299720, 33299820, 33299920, 33300020, 33300120, 33300220, 33300320"/>
    <s v="-0"/>
    <x v="0"/>
    <x v="18"/>
  </r>
  <r>
    <s v="1220"/>
    <s v="2020-02-20 00:00:00"/>
    <s v="2020-02-20 18:42:00"/>
    <s v="Gasto"/>
    <s v="Con Compromiso"/>
    <s v="015"/>
    <x v="14"/>
    <x v="14"/>
    <s v="APORTES AL ICBF"/>
    <s v="Nación"/>
    <x v="0"/>
    <s v="CSF"/>
    <n v="1809700"/>
    <n v="0"/>
    <n v="1809700"/>
    <n v="0"/>
    <s v="APORTES Y APRAFISCALES NOMINA FEBRERO 2020_x000a_FUNCIONARIOS TERRITORIAL NARIÑO"/>
    <s v="1320"/>
    <s v="2820"/>
    <s v="-0"/>
    <s v="12020, 12120, 12220, 12320, 12420, 12520, 12620, 12720, 12820, 12920, 13020, 13120, 13220, 13320"/>
    <s v="33299020, 33299120, 33299220, 33299320, 33299420, 33299520, 33299620, 33299720, 33299820, 33299920, 33300020, 33300120, 33300220, 33300320"/>
    <s v="-0"/>
    <x v="0"/>
    <x v="18"/>
  </r>
  <r>
    <s v="1220"/>
    <s v="2020-02-20 00:00:00"/>
    <s v="2020-02-20 18:42:00"/>
    <s v="Gasto"/>
    <s v="Con Compromiso"/>
    <s v="015"/>
    <x v="14"/>
    <x v="12"/>
    <s v="APORTES AL SENA"/>
    <s v="Nación"/>
    <x v="0"/>
    <s v="CSF"/>
    <n v="1206600"/>
    <n v="0"/>
    <n v="1206600"/>
    <n v="0"/>
    <s v="APORTES Y APRAFISCALES NOMINA FEBRERO 2020_x000a_FUNCIONARIOS TERRITORIAL NARIÑO"/>
    <s v="1320"/>
    <s v="2820"/>
    <s v="-0"/>
    <s v="12020, 12120, 12220, 12320, 12420, 12520, 12620, 12720, 12820, 12920, 13020, 13120, 13220, 13320"/>
    <s v="33299020, 33299120, 33299220, 33299320, 33299420, 33299520, 33299620, 33299720, 33299820, 33299920, 33300020, 33300120, 33300220, 33300320"/>
    <s v="-0"/>
    <x v="0"/>
    <x v="18"/>
  </r>
  <r>
    <s v="1220"/>
    <s v="2020-02-20 00:00:00"/>
    <s v="2020-02-20 18:42:00"/>
    <s v="Gasto"/>
    <s v="Con Compromiso"/>
    <s v="015"/>
    <x v="14"/>
    <x v="15"/>
    <s v="APORTES GENERALES AL SISTEMA DE RIESGOS LABORALES"/>
    <s v="Nación"/>
    <x v="0"/>
    <s v="CSF"/>
    <n v="812400"/>
    <n v="0"/>
    <n v="812400"/>
    <n v="0"/>
    <s v="APORTES Y APRAFISCALES NOMINA FEBRERO 2020_x000a_FUNCIONARIOS TERRITORIAL NARIÑO"/>
    <s v="1320"/>
    <s v="2820"/>
    <s v="-0"/>
    <s v="12020, 12120, 12220, 12320, 12420, 12520, 12620, 12720, 12820, 12920, 13020, 13120, 13220, 13320"/>
    <s v="33299020, 33299120, 33299220, 33299320, 33299420, 33299520, 33299620, 33299720, 33299820, 33299920, 33300020, 33300120, 33300220, 33300320"/>
    <s v="-0"/>
    <x v="0"/>
    <x v="18"/>
  </r>
  <r>
    <s v="1220"/>
    <s v="2020-02-20 00:00:00"/>
    <s v="2020-02-20 18:42:00"/>
    <s v="Gasto"/>
    <s v="Con Compromiso"/>
    <s v="015"/>
    <x v="14"/>
    <x v="16"/>
    <s v="CAJAS DE COMPENSACIÓN FAMILIAR"/>
    <s v="Nación"/>
    <x v="0"/>
    <s v="CSF"/>
    <n v="2412500"/>
    <n v="0"/>
    <n v="2412500"/>
    <n v="0"/>
    <s v="APORTES Y APRAFISCALES NOMINA FEBRERO 2020_x000a_FUNCIONARIOS TERRITORIAL NARIÑO"/>
    <s v="1320"/>
    <s v="2820"/>
    <s v="-0"/>
    <s v="12020, 12120, 12220, 12320, 12420, 12520, 12620, 12720, 12820, 12920, 13020, 13120, 13220, 13320"/>
    <s v="33299020, 33299120, 33299220, 33299320, 33299420, 33299520, 33299620, 33299720, 33299820, 33299920, 33300020, 33300120, 33300220, 33300320"/>
    <s v="-0"/>
    <x v="0"/>
    <x v="18"/>
  </r>
  <r>
    <s v="1320"/>
    <s v="2020-02-21 00:00:00"/>
    <s v="2020-02-21 15:07:00"/>
    <s v="Gasto"/>
    <s v="Con Compromiso"/>
    <s v="015"/>
    <x v="14"/>
    <x v="7"/>
    <s v="BONIFICACIÓN ESPECIAL DE RECREACIÓN"/>
    <s v="Nación"/>
    <x v="0"/>
    <s v="CSF"/>
    <n v="93573"/>
    <n v="0"/>
    <n v="93573"/>
    <n v="0"/>
    <s v="NOMINA MES FEBRERO 2020"/>
    <s v="1420"/>
    <s v="2620, 2720"/>
    <s v="-0"/>
    <s v="8320, 8420, 8520, 8620, 8720, 8820, 8920, 9020, 9120, 9220, 9320, 9420, 9520, 9620, 9720, 9820, 9920, 10020, 10120, 10220, 10320, 10420, 10520, 10620, 10720, 10820, 10920, 11020, 11120, 11220, 11320, 11420, 11520, 11620, 11720, 11820, 11920"/>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s v="720"/>
    <x v="0"/>
    <x v="18"/>
  </r>
  <r>
    <s v="1320"/>
    <s v="2020-02-21 00:00:00"/>
    <s v="2020-02-21 15:07:00"/>
    <s v="Gasto"/>
    <s v="Con Compromiso"/>
    <s v="015"/>
    <x v="14"/>
    <x v="9"/>
    <s v="BONIFICACIÓN POR SERVICIOS PRESTADOS"/>
    <s v="Nación"/>
    <x v="0"/>
    <s v="CSF"/>
    <n v="3150417"/>
    <n v="0"/>
    <n v="3150417"/>
    <n v="0"/>
    <s v="NOMINA MES FEBRERO 2020"/>
    <s v="1420"/>
    <s v="2620, 2720"/>
    <s v="-0"/>
    <s v="8320, 8420, 8520, 8620, 8720, 8820, 8920, 9020, 9120, 9220, 9320, 9420, 9520, 9620, 9720, 9820, 9920, 10020, 10120, 10220, 10320, 10420, 10520, 10620, 10720, 10820, 10920, 11020, 11120, 11220, 11320, 11420, 11520, 11620, 11720, 11820, 11920"/>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s v="720"/>
    <x v="0"/>
    <x v="18"/>
  </r>
  <r>
    <s v="1320"/>
    <s v="2020-02-21 00:00:00"/>
    <s v="2020-02-21 15:07:00"/>
    <s v="Gasto"/>
    <s v="Con Compromiso"/>
    <s v="015"/>
    <x v="14"/>
    <x v="3"/>
    <s v="AUXILIO DE TRANSPORTE"/>
    <s v="Nación"/>
    <x v="0"/>
    <s v="CSF"/>
    <n v="2046795"/>
    <n v="0"/>
    <n v="2046795"/>
    <n v="0"/>
    <s v="NOMINA MES FEBRERO 2020"/>
    <s v="1420"/>
    <s v="2620, 2720"/>
    <s v="-0"/>
    <s v="8320, 8420, 8520, 8620, 8720, 8820, 8920, 9020, 9120, 9220, 9320, 9420, 9520, 9620, 9720, 9820, 9920, 10020, 10120, 10220, 10320, 10420, 10520, 10620, 10720, 10820, 10920, 11020, 11120, 11220, 11320, 11420, 11520, 11620, 11720, 11820, 11920"/>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s v="720"/>
    <x v="0"/>
    <x v="18"/>
  </r>
  <r>
    <s v="1320"/>
    <s v="2020-02-21 00:00:00"/>
    <s v="2020-02-21 15:07:00"/>
    <s v="Gasto"/>
    <s v="Con Compromiso"/>
    <s v="015"/>
    <x v="14"/>
    <x v="10"/>
    <s v="SUELDO DE VACACIONES"/>
    <s v="Nación"/>
    <x v="0"/>
    <s v="CSF"/>
    <n v="1273346"/>
    <n v="0"/>
    <n v="1273346"/>
    <n v="0"/>
    <s v="NOMINA MES FEBRERO 2020"/>
    <s v="1420"/>
    <s v="2620, 2720"/>
    <s v="-0"/>
    <s v="8320, 8420, 8520, 8620, 8720, 8820, 8920, 9020, 9120, 9220, 9320, 9420, 9520, 9620, 9720, 9820, 9920, 10020, 10120, 10220, 10320, 10420, 10520, 10620, 10720, 10820, 10920, 11020, 11120, 11220, 11320, 11420, 11520, 11620, 11720, 11820, 11920"/>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s v="720"/>
    <x v="0"/>
    <x v="18"/>
  </r>
  <r>
    <s v="1320"/>
    <s v="2020-02-21 00:00:00"/>
    <s v="2020-02-21 15:07:00"/>
    <s v="Gasto"/>
    <s v="Con Compromiso"/>
    <s v="015"/>
    <x v="14"/>
    <x v="5"/>
    <s v="PRIMA TÉCNICA NO SALARIAL"/>
    <s v="Nación"/>
    <x v="0"/>
    <s v="CSF"/>
    <n v="2240265"/>
    <n v="0"/>
    <n v="2240265"/>
    <n v="0"/>
    <s v="NOMINA MES FEBRERO 2020"/>
    <s v="1420"/>
    <s v="2620, 2720"/>
    <s v="-0"/>
    <s v="8320, 8420, 8520, 8620, 8720, 8820, 8920, 9020, 9120, 9220, 9320, 9420, 9520, 9620, 9720, 9820, 9920, 10020, 10120, 10220, 10320, 10420, 10520, 10620, 10720, 10820, 10920, 11020, 11120, 11220, 11320, 11420, 11520, 11620, 11720, 11820, 11920"/>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s v="720"/>
    <x v="0"/>
    <x v="18"/>
  </r>
  <r>
    <s v="1320"/>
    <s v="2020-02-21 00:00:00"/>
    <s v="2020-02-21 15:07:00"/>
    <s v="Gasto"/>
    <s v="Con Compromiso"/>
    <s v="015"/>
    <x v="14"/>
    <x v="8"/>
    <s v="SUELDO BÁSICO"/>
    <s v="Nación"/>
    <x v="0"/>
    <s v="CSF"/>
    <n v="51921588"/>
    <n v="0"/>
    <n v="51921588"/>
    <n v="0"/>
    <s v="NOMINA MES FEBRERO 2020"/>
    <s v="1420"/>
    <s v="2620, 2720"/>
    <s v="-0"/>
    <s v="8320, 8420, 8520, 8620, 8720, 8820, 8920, 9020, 9120, 9220, 9320, 9420, 9520, 9620, 9720, 9820, 9920, 10020, 10120, 10220, 10320, 10420, 10520, 10620, 10720, 10820, 10920, 11020, 11120, 11220, 11320, 11420, 11520, 11620, 11720, 11820, 11920"/>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s v="720"/>
    <x v="0"/>
    <x v="18"/>
  </r>
  <r>
    <s v="1320"/>
    <s v="2020-02-21 00:00:00"/>
    <s v="2020-02-21 15:07:00"/>
    <s v="Gasto"/>
    <s v="Con Compromiso"/>
    <s v="015"/>
    <x v="14"/>
    <x v="4"/>
    <s v="PRIMA DE VACACIONES"/>
    <s v="Nación"/>
    <x v="0"/>
    <s v="CSF"/>
    <n v="868191"/>
    <n v="0"/>
    <n v="868191"/>
    <n v="0"/>
    <s v="NOMINA MES FEBRERO 2020"/>
    <s v="1420"/>
    <s v="2620, 2720"/>
    <s v="-0"/>
    <s v="8320, 8420, 8520, 8620, 8720, 8820, 8920, 9020, 9120, 9220, 9320, 9420, 9520, 9620, 9720, 9820, 9920, 10020, 10120, 10220, 10320, 10420, 10520, 10620, 10720, 10820, 10920, 11020, 11120, 11220, 11320, 11420, 11520, 11620, 11720, 11820, 11920"/>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s v="720"/>
    <x v="0"/>
    <x v="18"/>
  </r>
  <r>
    <s v="1320"/>
    <s v="2020-02-21 00:00:00"/>
    <s v="2020-02-21 15:07:00"/>
    <s v="Gasto"/>
    <s v="Con Compromiso"/>
    <s v="015"/>
    <x v="14"/>
    <x v="21"/>
    <s v="INCAPACIDADES (NO DE PENSIONES)"/>
    <s v="Nación"/>
    <x v="0"/>
    <s v="CSF"/>
    <n v="117233"/>
    <n v="-117233"/>
    <n v="0"/>
    <n v="0"/>
    <s v="NOMINA MES FEBRERO 2020"/>
    <s v="1420"/>
    <s v="2620, 2720"/>
    <s v="-0"/>
    <s v="8320, 8420, 8520, 8620, 8720, 8820, 8920, 9020, 9120, 9220, 9320, 9420, 9520, 9620, 9720, 9820, 9920, 10020, 10120, 10220, 10320, 10420, 10520, 10620, 10720, 10820, 10920, 11020, 11120, 11220, 11320, 11420, 11520, 11620, 11720, 11820, 11920"/>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s v="720"/>
    <x v="0"/>
    <x v="18"/>
  </r>
  <r>
    <s v="1320"/>
    <s v="2020-02-21 00:00:00"/>
    <s v="2020-02-21 15:07:00"/>
    <s v="Gasto"/>
    <s v="Con Compromiso"/>
    <s v="015"/>
    <x v="14"/>
    <x v="6"/>
    <s v="SUBSIDIO DE ALIMENTACIÓN"/>
    <s v="Nación"/>
    <x v="0"/>
    <s v="CSF"/>
    <n v="1377028"/>
    <n v="0"/>
    <n v="1377028"/>
    <n v="0"/>
    <s v="NOMINA MES FEBRERO 2020"/>
    <s v="1420"/>
    <s v="2620, 2720"/>
    <s v="-0"/>
    <s v="8320, 8420, 8520, 8620, 8720, 8820, 8920, 9020, 9120, 9220, 9320, 9420, 9520, 9620, 9720, 9820, 9920, 10020, 10120, 10220, 10320, 10420, 10520, 10620, 10720, 10820, 10920, 11020, 11120, 11220, 11320, 11420, 11520, 11620, 11720, 11820, 11920"/>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s v="720"/>
    <x v="0"/>
    <x v="18"/>
  </r>
  <r>
    <s v="1420"/>
    <s v="2020-03-03 00:00:00"/>
    <s v="2020-03-03 10:30:00"/>
    <s v="Gasto"/>
    <s v="Generado"/>
    <s v="015"/>
    <x v="14"/>
    <x v="35"/>
    <s v="PRODUCTOS DE HORNOS DE COQUE; PRODUCTOS DE REFINACIÓN DE PETRÓLEO Y COMBUSTIBLE NUCLEAR"/>
    <s v="Nación"/>
    <x v="0"/>
    <s v="CSF"/>
    <n v="900000"/>
    <n v="-900000"/>
    <n v="0"/>
    <n v="0"/>
    <s v="COMBUSTIBLE PARA EL  VEHICULO DE LA TERITORIAL NARIÑO"/>
    <s v="1520"/>
    <s v="-0"/>
    <s v="-0"/>
    <s v="-0"/>
    <s v="-0"/>
    <s v="-0"/>
    <x v="0"/>
    <x v="18"/>
  </r>
  <r>
    <s v="1520"/>
    <s v="2020-03-03 00:00:00"/>
    <s v="2020-03-03 10:37:00"/>
    <s v="Gasto"/>
    <s v="Con Compromiso"/>
    <s v="015"/>
    <x v="14"/>
    <x v="31"/>
    <s v="SERVICIOS INMOBILIARIOS"/>
    <s v="Nación"/>
    <x v="0"/>
    <s v="CSF"/>
    <n v="3600000"/>
    <n v="-560000"/>
    <n v="3040000"/>
    <n v="0"/>
    <s v="ARRENDAMIENTO  BODEGA DE ARCHIVO DOCUMENTAL"/>
    <s v="1620"/>
    <s v="10820"/>
    <s v="19220"/>
    <s v="58620, 58720, 61820, 69420, 78020, 94720, 100620"/>
    <s v="202051820, 202589620, 236958520, 258468320, 293614920, 335046720, 365418420"/>
    <s v="-0"/>
    <x v="0"/>
    <x v="18"/>
  </r>
  <r>
    <s v="1620"/>
    <s v="2020-03-03 00:00:00"/>
    <s v="2020-03-03 10:39:00"/>
    <s v="Gasto"/>
    <s v="Con Compromiso"/>
    <s v="015"/>
    <x v="14"/>
    <x v="24"/>
    <s v="IMPUESTO PREDIAL Y SOBRETASA AMBIENTAL"/>
    <s v="Nación"/>
    <x v="0"/>
    <s v="CSF"/>
    <n v="9927077"/>
    <n v="0"/>
    <n v="9927077"/>
    <n v="0"/>
    <s v="IMPUESTO PREDIAL AÑO 2020 OFICINAS DE SSEDE PASTO INSTITUTO GEOGRAFICO AGUSTIN CODAZZI"/>
    <s v="1720"/>
    <s v="4420"/>
    <s v="5420"/>
    <s v="14320"/>
    <s v="50968420"/>
    <s v="-0"/>
    <x v="0"/>
    <x v="18"/>
  </r>
  <r>
    <s v="1720"/>
    <s v="2020-03-04 00:00:00"/>
    <s v="2020-03-04 15:51:00"/>
    <s v="Gasto"/>
    <s v="Anulado"/>
    <s v="0500"/>
    <x v="14"/>
    <x v="22"/>
    <s v="ADQUISICIÓN DE BIENES Y SERVICIOS - SERVICIO DE INFORMACIÓN CATASTRAL - ACTUALIZACIÓN  Y GESTIÓN CATASTRAL  NACIONAL"/>
    <s v="Nación"/>
    <x v="2"/>
    <s v="CSF"/>
    <n v="115859020"/>
    <n v="-115859020"/>
    <n v="0"/>
    <n v="0"/>
    <s v="Prestación de servicios profesionales para apoyar a la dirección territorial Nariño en los requerimientos del trámite administrativo, judicial y el postfallo del proceso de restitución de tierras en el marco de la ley 1448 de 2011  y la política inte"/>
    <s v="1820"/>
    <s v="-0"/>
    <s v="-0"/>
    <s v="-0"/>
    <s v="-0"/>
    <s v="-0"/>
    <x v="1"/>
    <x v="1"/>
  </r>
  <r>
    <s v="1820"/>
    <s v="2020-03-05 00:00:00"/>
    <s v="2020-03-05 14:40:00"/>
    <s v="Gasto"/>
    <s v="Con Compromiso"/>
    <s v="0500"/>
    <x v="14"/>
    <x v="22"/>
    <s v="ADQUISICIÓN DE BIENES Y SERVICIOS - SERVICIO DE INFORMACIÓN CATASTRAL - ACTUALIZACIÓN  Y GESTIÓN CATASTRAL  NACIONAL"/>
    <s v="Nación"/>
    <x v="2"/>
    <s v="CSF"/>
    <n v="35342100"/>
    <n v="-1884822"/>
    <n v="33457278"/>
    <n v="0"/>
    <s v="Prestación de servicios profesionales para apoyar a la dirección territorial Nariño en los requerimientos del trámite administrativo, judicial y el postfallo del proceso de restitución de tierras en el marco de la ley 1448 de 2011  y la política inte"/>
    <s v="2020"/>
    <s v="5020"/>
    <s v="7020"/>
    <s v="22620, 31620, 42820, 51920, 61920, 69320, 76020, 86820, 100020, 111420"/>
    <s v="86541320, 120030320, 147542620, 187642320, 232720820, 258450320, 274930820, 322850620, 363399820, 390779720"/>
    <s v="-0"/>
    <x v="1"/>
    <x v="1"/>
  </r>
  <r>
    <s v="1920"/>
    <s v="2020-03-05 00:00:00"/>
    <s v="2020-03-05 15:03:00"/>
    <s v="Gasto"/>
    <s v="Con Compromiso"/>
    <s v="0500"/>
    <x v="14"/>
    <x v="22"/>
    <s v="ADQUISICIÓN DE BIENES Y SERVICIOS - SERVICIO DE INFORMACIÓN CATASTRAL - ACTUALIZACIÓN  Y GESTIÓN CATASTRAL  NACIONAL"/>
    <s v="Nación"/>
    <x v="2"/>
    <s v="CSF"/>
    <n v="27500000"/>
    <n v="-1375000"/>
    <n v="26125000"/>
    <n v="0"/>
    <s v="Prestación de servicios personales para adelantar actividades de reconocimiento predial urbano y rural, en atención a los requerimientos administrativos y judiciales del proceso de restitución de tierras en la dirección territorial Nariño"/>
    <s v="2120"/>
    <s v="4820"/>
    <s v="6920"/>
    <s v="22520, 28620, 38120, 51120, 59320, 67620, 75920, 86720, 97920, 110220"/>
    <s v="84771120, 114287420, 140021220, 185631520, 215563920, 247803720, 274617620, 322839020, 350282420, 390748820"/>
    <s v="-0"/>
    <x v="1"/>
    <x v="1"/>
  </r>
  <r>
    <s v="2020"/>
    <s v="2020-03-05 00:00:00"/>
    <s v="2020-03-05 15:26:00"/>
    <s v="Gasto"/>
    <s v="Con Compromiso"/>
    <s v="0500"/>
    <x v="14"/>
    <x v="22"/>
    <s v="ADQUISICIÓN DE BIENES Y SERVICIOS - SERVICIO DE INFORMACIÓN CATASTRAL - ACTUALIZACIÓN  Y GESTIÓN CATASTRAL  NACIONAL"/>
    <s v="Nación"/>
    <x v="2"/>
    <s v="CSF"/>
    <n v="27500000"/>
    <n v="-2841667"/>
    <n v="24658333"/>
    <n v="0"/>
    <s v="Prestación de servicios personales para adelantar actividades de reconocimiento predial urbano y rural, en atención a los requerimientos administrativos y judiciales del proceso de restitución de tierras en unidad operativa de Mocoa"/>
    <s v="2220"/>
    <s v="6620"/>
    <s v="11520"/>
    <s v="29820, 37820, 51320, 59820, 67320, 76320, 86120, 86420, 98920, 111020"/>
    <s v="115347420, 140021420, 185645020, 215604120, 245113120, 276359320, 320674120, 352850720, 390770820"/>
    <s v="-0"/>
    <x v="1"/>
    <x v="1"/>
  </r>
  <r>
    <s v="2120"/>
    <s v="2020-03-05 00:00:00"/>
    <s v="2020-03-05 15:47:00"/>
    <s v="Gasto"/>
    <s v="Con Compromiso"/>
    <s v="0500"/>
    <x v="14"/>
    <x v="22"/>
    <s v="ADQUISICIÓN DE BIENES Y SERVICIOS - SERVICIO DE INFORMACIÓN CATASTRAL - ACTUALIZACIÓN  Y GESTIÓN CATASTRAL  NACIONAL"/>
    <s v="Nación"/>
    <x v="2"/>
    <s v="CSF"/>
    <n v="16516920"/>
    <n v="-1706748"/>
    <n v="14810172"/>
    <n v="0"/>
    <s v="Prestación de servicios personales  para el seguimiento a las solicitudes realizadas en el marco de la política integral de reparación a víctimas  en la dirección territorial unidad operativa de Mocoa"/>
    <s v="2320"/>
    <s v="6520"/>
    <s v="10820"/>
    <s v="28920, 37920, 50920, 59420, 66920, 76720, 87020, 99320, 111520"/>
    <s v="114298920, 140021320, 176836720, 215580820, 245103320, 276365720, 322853220, 359541320, 390780420"/>
    <s v="-0"/>
    <x v="1"/>
    <x v="1"/>
  </r>
  <r>
    <s v="2220"/>
    <s v="2020-03-05 00:00:00"/>
    <s v="2020-03-05 16:02:00"/>
    <s v="Gasto"/>
    <s v="Con Compromiso"/>
    <s v="0500"/>
    <x v="14"/>
    <x v="22"/>
    <s v="ADQUISICIÓN DE BIENES Y SERVICIOS - SERVICIO DE INFORMACIÓN CATASTRAL - ACTUALIZACIÓN  Y GESTIÓN CATASTRAL  NACIONAL"/>
    <s v="Nación"/>
    <x v="2"/>
    <s v="CSF"/>
    <n v="9000000"/>
    <n v="-8286034"/>
    <n v="713966"/>
    <n v="0"/>
    <s v="Gastos de desplazamietos al personal contratado es  para el seguimiento a las solicitudes realizadas en el marco de la política integral de reparación a víctimas  en la dirección territorial unidad operativa de Mocoa"/>
    <s v="2420"/>
    <s v="23120, 23220"/>
    <s v="37420, 37520"/>
    <s v="98520, 98620"/>
    <s v="352832120, 352838520"/>
    <s v="920"/>
    <x v="1"/>
    <x v="1"/>
  </r>
  <r>
    <s v="2320"/>
    <s v="2020-03-06 00:00:00"/>
    <s v="2020-03-06 11:25:00"/>
    <s v="Gasto"/>
    <s v="Con Compromiso"/>
    <s v="0500"/>
    <x v="14"/>
    <x v="22"/>
    <s v="ADQUISICIÓN DE BIENES Y SERVICIOS - SERVICIO DE INFORMACIÓN CATASTRAL - ACTUALIZACIÓN  Y GESTIÓN CATASTRAL  NACIONAL"/>
    <s v="Nación"/>
    <x v="0"/>
    <s v="CSF"/>
    <n v="144101700"/>
    <n v="-5258448"/>
    <n v="138843252"/>
    <n v="0"/>
    <s v="Prestación de servicios personales (5) para  realizar actividades de reconocimiento predial urbano y rural para la atención de trámites en los procesos catastrales de la dirección territorial Nariño  y sus UOC."/>
    <s v="2520"/>
    <s v="5620, 5720, 5820, 5920, 6020"/>
    <s v="7120, 10520, 10620, 11720, 11820"/>
    <s v="22720, 29120, 29720, 29920, 30020, 30120, 37620, 37720, 38920, 39020, 42320, 42420, 50020, 50120, 50720, 51520, 59520, 59920, 60020, 60420, 60620, 60720, 67120, 68020, 68220, 68320, 68820, 75720, 76620, 77120, 77320, 84820, 85820, 86220, 87120, 87320, 99120, 99220, 99420, 99620, 110520, 110820, 113720, 113820, 114520, 114620"/>
    <s v="86539120, 114302020, 115345420, 115350420, 115488520, 115489520, 131140820, 140013320, 140019220, 140021520, 143083820, 147536620, 176792720, 176800920, 176819320, 185645820, 215585720, 215632620, 216363820, 216372420, 216373020, 216373320, 245124620, 249560320, 249566520, 249575120, 249596320, 273659820, 276364120, 278356920, 278359220, 300681220, 317970920, 317990520, 322856820, 322870020, 352857820, 359521320, 359538620, 359542920, 390753020, 390762420, 394929220, 394931620, 394956320, 395436620"/>
    <s v="-0"/>
    <x v="1"/>
    <x v="1"/>
  </r>
  <r>
    <s v="2420"/>
    <s v="2020-03-06 00:00:00"/>
    <s v="2020-03-06 11:31:00"/>
    <s v="Gasto"/>
    <s v="Con Compromiso"/>
    <s v="0500"/>
    <x v="14"/>
    <x v="22"/>
    <s v="ADQUISICIÓN DE BIENES Y SERVICIOS - SERVICIO DE INFORMACIÓN CATASTRAL - ACTUALIZACIÓN  Y GESTIÓN CATASTRAL  NACIONAL"/>
    <s v="Nación"/>
    <x v="0"/>
    <s v="CSF"/>
    <n v="109837518"/>
    <n v="-6166316"/>
    <n v="103671202"/>
    <n v="0"/>
    <s v="Prestación de servicios personales para realizar actividades de  apoyo operativo en los procesos catastrales en la dirección territorial Nariño  y sus UOC"/>
    <s v="2620"/>
    <s v="6720, 6820, 6920, 7020, 7120, 7220, 7420"/>
    <s v="9620, 9720, 10020, 10120, 10320, 10420, 10720"/>
    <s v="28120, 28220, 28420, 28520, 28720, 28820, 29020, 38020, 38220, 38320, 38520, 38620, 38720, 42220, 49820, 49920, 50220, 50320, 50420, 51220, 51620, 58820, 58920, 59020, 59220, 59720, 60320, 60520, 67220, 67420, 67520, 67720, 67920, 68420, 68520, 75220, 75320, 75620, 76220, 76520, 77220, 77420, 85520, 85620, 85720, 86020, 86520, 87220, 87420, 97420, 97520, 97820, 98020, 98720, 99520, 99720, 110020, 110320, 110620, 110720, 111220, 111720, 113220"/>
    <s v="110320020, 110325820, 110337920, 110339720, 114294720, 114297320, 114297920, 140019420, 140019720, 140020220, 140020820, 140021020, 140021120, 143083020, 176777520, 176788020, 176803120, 176805720, 176807720, 185644620, 187639720, 215522620, 215530220, 215540420, 215550320, 215592920, 216372120, 216372620, 245110020, 247796120, 247801020, 247807620, 247819820, 249585620, 249588120, 273650520, 273652020, 273658320, 274941620, 276363020, 278360020, 278368120, 312420920, 312421720, 312422120, 317977620, 322835720, 322859620, 322870820, 350285420, 350294620, 350303520, 350305720, 352844720, 359519420, 359523320, 390746120, 390750220, 390754020, 390755220, 390773020, 390819920, 392416520"/>
    <s v="-0"/>
    <x v="1"/>
    <x v="1"/>
  </r>
  <r>
    <s v="2520"/>
    <s v="2020-03-06 00:00:00"/>
    <s v="2020-03-06 11:38:00"/>
    <s v="Gasto"/>
    <s v="Con Compromiso"/>
    <s v="0500"/>
    <x v="14"/>
    <x v="22"/>
    <s v="ADQUISICIÓN DE BIENES Y SERVICIOS - SERVICIO DE INFORMACIÓN CATASTRAL - ACTUALIZACIÓN  Y GESTIÓN CATASTRAL  NACIONAL"/>
    <s v="Nación"/>
    <x v="0"/>
    <s v="CSF"/>
    <n v="33250000"/>
    <n v="-2450000"/>
    <n v="30800000"/>
    <n v="0"/>
    <s v="Prestación de servicios personales  para realizar las actividades de control y verificación a los trámites del proceso de conservación catastral en la dirección territorial Nariño  y  sus UOC."/>
    <s v="2720"/>
    <s v="7520"/>
    <s v="9820"/>
    <s v="29620, 38420, 50520, 60120, 67820, 75420, 86620, 97620, 110920"/>
    <s v="115340920, 140020520, 176809320, 216368220, 247813320, 273654620, 322837220, 350277320, 390768720"/>
    <s v="-0"/>
    <x v="1"/>
    <x v="1"/>
  </r>
  <r>
    <s v="2620"/>
    <s v="2020-03-06 00:00:00"/>
    <s v="2020-03-06 11:40:00"/>
    <s v="Gasto"/>
    <s v="Anulado"/>
    <s v="0500"/>
    <x v="14"/>
    <x v="22"/>
    <s v="ADQUISICIÓN DE BIENES Y SERVICIOS - SERVICIO DE INFORMACIÓN CATASTRAL - ACTUALIZACIÓN  Y GESTIÓN CATASTRAL  NACIONAL"/>
    <s v="Nación"/>
    <x v="0"/>
    <s v="CSF"/>
    <n v="19352469"/>
    <n v="-19352469"/>
    <n v="0"/>
    <n v="0"/>
    <s v="Prestación de servicios de apoyo a la gestión en ventanilla para atención al público en los procesos catastrales de la dirección territorial Nariño y sus UOC."/>
    <s v="2820"/>
    <s v="-0"/>
    <s v="-0"/>
    <s v="-0"/>
    <s v="-0"/>
    <s v="-0"/>
    <x v="1"/>
    <x v="1"/>
  </r>
  <r>
    <s v="2720"/>
    <s v="2020-03-06 00:00:00"/>
    <s v="2020-03-06 11:45:00"/>
    <s v="Gasto"/>
    <s v="Anulado"/>
    <s v="0500"/>
    <x v="14"/>
    <x v="22"/>
    <s v="ADQUISICIÓN DE BIENES Y SERVICIOS - SERVICIO DE INFORMACIÓN CATASTRAL - ACTUALIZACIÓN  Y GESTIÓN CATASTRAL  NACIONAL"/>
    <s v="Nación"/>
    <x v="0"/>
    <s v="CSF"/>
    <n v="19352469"/>
    <n v="-19352469"/>
    <n v="0"/>
    <n v="0"/>
    <s v="Prestación de servicios de apoyo a la gestión desarrollada en procesos catastrales de la territorial Nariño y sus UOC."/>
    <s v="2920"/>
    <s v="-0"/>
    <s v="-0"/>
    <s v="-0"/>
    <s v="-0"/>
    <s v="-0"/>
    <x v="1"/>
    <x v="1"/>
  </r>
  <r>
    <s v="2820"/>
    <s v="2020-03-11 00:00:00"/>
    <s v="2020-03-11 17:58:00"/>
    <s v="Gasto"/>
    <s v="Con Compromiso"/>
    <s v="0500"/>
    <x v="14"/>
    <x v="22"/>
    <s v="ADQUISICIÓN DE BIENES Y SERVICIOS - SERVICIO DE INFORMACIÓN CATASTRAL - ACTUALIZACIÓN  Y GESTIÓN CATASTRAL  NACIONAL"/>
    <s v="Nación"/>
    <x v="0"/>
    <s v="CSF"/>
    <n v="23343057"/>
    <n v="-172911"/>
    <n v="23170146"/>
    <n v="0"/>
    <s v="PRESTACION DE SERVICIO PERSONALES PARA REALIZAR ACTIVIDADES DE DIGITALIZACION Y GENERACION DE PRODUCTOS DE LA INFORMACION CATASTRAL, EN LA DIRECCION TERRITORIAL NARIÑO Y SUS  UNIDADES OPERATIVAS"/>
    <s v="3020"/>
    <s v="7320"/>
    <s v="9920"/>
    <s v="28320, 38820, 50620, 60220, 68720, 76120, 86920, 98320, 111320"/>
    <s v="110332020, 140018920, 176816420, 216369520, 249595220, 274943720, 322851820, 352830520, 390775120"/>
    <s v="-0"/>
    <x v="1"/>
    <x v="1"/>
  </r>
  <r>
    <s v="2920"/>
    <s v="2020-03-24 00:00:00"/>
    <s v="2020-03-24 10:11:00"/>
    <s v="Gasto"/>
    <s v="Con Compromiso"/>
    <s v="015"/>
    <x v="14"/>
    <x v="11"/>
    <s v="PENSIONES"/>
    <s v="Nación"/>
    <x v="0"/>
    <s v="CSF"/>
    <n v="6940300"/>
    <n v="0"/>
    <n v="6940300"/>
    <n v="0"/>
    <s v="APORTES Y PARAFISCALES NOMINA M ES DE MARZO DEL 2020._x000a_TERRITORIAL NARIÑO"/>
    <s v="3120"/>
    <s v="6420"/>
    <s v="-0"/>
    <s v="20220, 20320, 20420, 20520, 20620, 20720, 20820, 20920, 21020, 21120, 21220, 21320, 21420, 21520"/>
    <s v="67143420, 67143520, 67143620, 67143720, 67143820, 67143920, 67144020, 67144220, 67144320, 67144420, 67144520, 67144620, 67144720, 67144820"/>
    <s v="-0"/>
    <x v="0"/>
    <x v="18"/>
  </r>
  <r>
    <s v="2920"/>
    <s v="2020-03-24 00:00:00"/>
    <s v="2020-03-24 10:11:00"/>
    <s v="Gasto"/>
    <s v="Con Compromiso"/>
    <s v="015"/>
    <x v="14"/>
    <x v="15"/>
    <s v="APORTES GENERALES AL SISTEMA DE RIESGOS LABORALES"/>
    <s v="Nación"/>
    <x v="0"/>
    <s v="CSF"/>
    <n v="883900"/>
    <n v="0"/>
    <n v="883900"/>
    <n v="0"/>
    <s v="APORTES Y PARAFISCALES NOMINA M ES DE MARZO DEL 2020._x000a_TERRITORIAL NARIÑO"/>
    <s v="3120"/>
    <s v="6420"/>
    <s v="-0"/>
    <s v="20220, 20320, 20420, 20520, 20620, 20720, 20820, 20920, 21020, 21120, 21220, 21320, 21420, 21520"/>
    <s v="67143420, 67143520, 67143620, 67143720, 67143820, 67143920, 67144020, 67144220, 67144320, 67144420, 67144520, 67144620, 67144720, 67144820"/>
    <s v="-0"/>
    <x v="0"/>
    <x v="18"/>
  </r>
  <r>
    <s v="2920"/>
    <s v="2020-03-24 00:00:00"/>
    <s v="2020-03-24 10:11:00"/>
    <s v="Gasto"/>
    <s v="Con Compromiso"/>
    <s v="015"/>
    <x v="14"/>
    <x v="12"/>
    <s v="APORTES AL SENA"/>
    <s v="Nación"/>
    <x v="0"/>
    <s v="CSF"/>
    <n v="1262100"/>
    <n v="0"/>
    <n v="1262100"/>
    <n v="0"/>
    <s v="APORTES Y PARAFISCALES NOMINA M ES DE MARZO DEL 2020._x000a_TERRITORIAL NARIÑO"/>
    <s v="3120"/>
    <s v="6420"/>
    <s v="-0"/>
    <s v="20220, 20320, 20420, 20520, 20620, 20720, 20820, 20920, 21020, 21120, 21220, 21320, 21420, 21520"/>
    <s v="67143420, 67143520, 67143620, 67143720, 67143820, 67143920, 67144020, 67144220, 67144320, 67144420, 67144520, 67144620, 67144720, 67144820"/>
    <s v="-0"/>
    <x v="0"/>
    <x v="18"/>
  </r>
  <r>
    <s v="2920"/>
    <s v="2020-03-24 00:00:00"/>
    <s v="2020-03-24 10:11:00"/>
    <s v="Gasto"/>
    <s v="Con Compromiso"/>
    <s v="015"/>
    <x v="14"/>
    <x v="13"/>
    <s v="SALUD"/>
    <s v="Nación"/>
    <x v="0"/>
    <s v="CSF"/>
    <n v="4916200"/>
    <n v="0"/>
    <n v="4916200"/>
    <n v="0"/>
    <s v="APORTES Y PARAFISCALES NOMINA M ES DE MARZO DEL 2020._x000a_TERRITORIAL NARIÑO"/>
    <s v="3120"/>
    <s v="6420"/>
    <s v="-0"/>
    <s v="20220, 20320, 20420, 20520, 20620, 20720, 20820, 20920, 21020, 21120, 21220, 21320, 21420, 21520"/>
    <s v="67143420, 67143520, 67143620, 67143720, 67143820, 67143920, 67144020, 67144220, 67144320, 67144420, 67144520, 67144620, 67144720, 67144820"/>
    <s v="-0"/>
    <x v="0"/>
    <x v="18"/>
  </r>
  <r>
    <s v="2920"/>
    <s v="2020-03-24 00:00:00"/>
    <s v="2020-03-24 10:11:00"/>
    <s v="Gasto"/>
    <s v="Con Compromiso"/>
    <s v="015"/>
    <x v="14"/>
    <x v="16"/>
    <s v="CAJAS DE COMPENSACIÓN FAMILIAR"/>
    <s v="Nación"/>
    <x v="0"/>
    <s v="CSF"/>
    <n v="2523100"/>
    <n v="0"/>
    <n v="2523100"/>
    <n v="0"/>
    <s v="APORTES Y PARAFISCALES NOMINA M ES DE MARZO DEL 2020._x000a_TERRITORIAL NARIÑO"/>
    <s v="3120"/>
    <s v="6420"/>
    <s v="-0"/>
    <s v="20220, 20320, 20420, 20520, 20620, 20720, 20820, 20920, 21020, 21120, 21220, 21320, 21420, 21520"/>
    <s v="67143420, 67143520, 67143620, 67143720, 67143820, 67143920, 67144020, 67144220, 67144320, 67144420, 67144520, 67144620, 67144720, 67144820"/>
    <s v="-0"/>
    <x v="0"/>
    <x v="18"/>
  </r>
  <r>
    <s v="2920"/>
    <s v="2020-03-24 00:00:00"/>
    <s v="2020-03-24 10:11:00"/>
    <s v="Gasto"/>
    <s v="Con Compromiso"/>
    <s v="015"/>
    <x v="14"/>
    <x v="14"/>
    <s v="APORTES AL ICBF"/>
    <s v="Nación"/>
    <x v="0"/>
    <s v="CSF"/>
    <n v="1893000"/>
    <n v="0"/>
    <n v="1893000"/>
    <n v="0"/>
    <s v="APORTES Y PARAFISCALES NOMINA M ES DE MARZO DEL 2020._x000a_TERRITORIAL NARIÑO"/>
    <s v="3120"/>
    <s v="6420"/>
    <s v="-0"/>
    <s v="20220, 20320, 20420, 20520, 20620, 20720, 20820, 20920, 21020, 21120, 21220, 21320, 21420, 21520"/>
    <s v="67143420, 67143520, 67143620, 67143720, 67143820, 67143920, 67144020, 67144220, 67144320, 67144420, 67144520, 67144620, 67144720, 67144820"/>
    <s v="-0"/>
    <x v="0"/>
    <x v="18"/>
  </r>
  <r>
    <s v="3020"/>
    <s v="2020-03-24 00:00:00"/>
    <s v="2020-03-24 10:44:00"/>
    <s v="Gasto"/>
    <s v="Con Compromiso"/>
    <s v="015"/>
    <x v="14"/>
    <x v="7"/>
    <s v="BONIFICACIÓN ESPECIAL DE RECREACIÓN"/>
    <s v="Nación"/>
    <x v="0"/>
    <s v="CSF"/>
    <n v="83261"/>
    <n v="0"/>
    <n v="83261"/>
    <n v="0"/>
    <s v="NOMINA SUELDOS FUNCIONARIOS TERRITORIAL NARIÑO._x000a_MEAS MARZO DEL 2020_x000a_RA1506"/>
    <s v="3320"/>
    <s v="6220, 6320"/>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s v="-0"/>
    <x v="0"/>
    <x v="18"/>
  </r>
  <r>
    <s v="3020"/>
    <s v="2020-03-24 00:00:00"/>
    <s v="2020-03-24 10:44:00"/>
    <s v="Gasto"/>
    <s v="Con Compromiso"/>
    <s v="015"/>
    <x v="14"/>
    <x v="5"/>
    <s v="PRIMA TÉCNICA NO SALARIAL"/>
    <s v="Nación"/>
    <x v="0"/>
    <s v="CSF"/>
    <n v="2584371"/>
    <n v="0"/>
    <n v="2584371"/>
    <n v="0"/>
    <s v="NOMINA SUELDOS FUNCIONARIOS TERRITORIAL NARIÑO._x000a_MEAS MARZO DEL 2020_x000a_RA1506"/>
    <s v="3320"/>
    <s v="6220, 6320"/>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s v="-0"/>
    <x v="0"/>
    <x v="18"/>
  </r>
  <r>
    <s v="3020"/>
    <s v="2020-03-24 00:00:00"/>
    <s v="2020-03-24 10:44:00"/>
    <s v="Gasto"/>
    <s v="Con Compromiso"/>
    <s v="015"/>
    <x v="14"/>
    <x v="9"/>
    <s v="BONIFICACIÓN POR SERVICIOS PRESTADOS"/>
    <s v="Nación"/>
    <x v="0"/>
    <s v="CSF"/>
    <n v="2493245"/>
    <n v="0"/>
    <n v="2493245"/>
    <n v="0"/>
    <s v="NOMINA SUELDOS FUNCIONARIOS TERRITORIAL NARIÑO._x000a_MEAS MARZO DEL 2020_x000a_RA1506"/>
    <s v="3320"/>
    <s v="6220, 6320"/>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s v="-0"/>
    <x v="0"/>
    <x v="18"/>
  </r>
  <r>
    <s v="3020"/>
    <s v="2020-03-24 00:00:00"/>
    <s v="2020-03-24 10:44:00"/>
    <s v="Gasto"/>
    <s v="Con Compromiso"/>
    <s v="015"/>
    <x v="14"/>
    <x v="8"/>
    <s v="SUELDO BÁSICO"/>
    <s v="Nación"/>
    <x v="0"/>
    <s v="CSF"/>
    <n v="59395087"/>
    <n v="0"/>
    <n v="59395087"/>
    <n v="0"/>
    <s v="NOMINA SUELDOS FUNCIONARIOS TERRITORIAL NARIÑO._x000a_MEAS MARZO DEL 2020_x000a_RA1506"/>
    <s v="3320"/>
    <s v="6220, 6320"/>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s v="-0"/>
    <x v="0"/>
    <x v="18"/>
  </r>
  <r>
    <s v="3020"/>
    <s v="2020-03-24 00:00:00"/>
    <s v="2020-03-24 10:44:00"/>
    <s v="Gasto"/>
    <s v="Con Compromiso"/>
    <s v="015"/>
    <x v="14"/>
    <x v="3"/>
    <s v="AUXILIO DE TRANSPORTE"/>
    <s v="Nación"/>
    <x v="0"/>
    <s v="CSF"/>
    <n v="2228504"/>
    <n v="0"/>
    <n v="2228504"/>
    <n v="0"/>
    <s v="NOMINA SUELDOS FUNCIONARIOS TERRITORIAL NARIÑO._x000a_MEAS MARZO DEL 2020_x000a_RA1506"/>
    <s v="3320"/>
    <s v="6220, 6320"/>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s v="-0"/>
    <x v="0"/>
    <x v="18"/>
  </r>
  <r>
    <s v="3020"/>
    <s v="2020-03-24 00:00:00"/>
    <s v="2020-03-24 10:44:00"/>
    <s v="Gasto"/>
    <s v="Con Compromiso"/>
    <s v="015"/>
    <x v="14"/>
    <x v="10"/>
    <s v="SUELDO DE VACACIONES"/>
    <s v="Nación"/>
    <x v="0"/>
    <s v="CSF"/>
    <n v="718187"/>
    <n v="0"/>
    <n v="718187"/>
    <n v="0"/>
    <s v="NOMINA SUELDOS FUNCIONARIOS TERRITORIAL NARIÑO._x000a_MEAS MARZO DEL 2020_x000a_RA1506"/>
    <s v="3320"/>
    <s v="6220, 6320"/>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s v="-0"/>
    <x v="0"/>
    <x v="18"/>
  </r>
  <r>
    <s v="3020"/>
    <s v="2020-03-24 00:00:00"/>
    <s v="2020-03-24 10:44:00"/>
    <s v="Gasto"/>
    <s v="Con Compromiso"/>
    <s v="015"/>
    <x v="14"/>
    <x v="37"/>
    <s v="INDEMNIZACIÓN POR VACACIONES"/>
    <s v="Nación"/>
    <x v="0"/>
    <s v="CSF"/>
    <n v="300770"/>
    <n v="0"/>
    <n v="300770"/>
    <n v="0"/>
    <s v="NOMINA SUELDOS FUNCIONARIOS TERRITORIAL NARIÑO._x000a_MEAS MARZO DEL 2020_x000a_RA1506"/>
    <s v="3320"/>
    <s v="6220, 6320"/>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s v="-0"/>
    <x v="0"/>
    <x v="18"/>
  </r>
  <r>
    <s v="3020"/>
    <s v="2020-03-24 00:00:00"/>
    <s v="2020-03-24 10:44:00"/>
    <s v="Gasto"/>
    <s v="Con Compromiso"/>
    <s v="015"/>
    <x v="14"/>
    <x v="6"/>
    <s v="SUBSIDIO DE ALIMENTACIÓN"/>
    <s v="Nación"/>
    <x v="0"/>
    <s v="CSF"/>
    <n v="1535125"/>
    <n v="0"/>
    <n v="1535125"/>
    <n v="0"/>
    <s v="NOMINA SUELDOS FUNCIONARIOS TERRITORIAL NARIÑO._x000a_MEAS MARZO DEL 2020_x000a_RA1506"/>
    <s v="3320"/>
    <s v="6220, 6320"/>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s v="-0"/>
    <x v="0"/>
    <x v="18"/>
  </r>
  <r>
    <s v="3020"/>
    <s v="2020-03-24 00:00:00"/>
    <s v="2020-03-24 10:44:00"/>
    <s v="Gasto"/>
    <s v="Con Compromiso"/>
    <s v="015"/>
    <x v="14"/>
    <x v="4"/>
    <s v="PRIMA DE VACACIONES"/>
    <s v="Nación"/>
    <x v="0"/>
    <s v="CSF"/>
    <n v="851661"/>
    <n v="0"/>
    <n v="851661"/>
    <n v="0"/>
    <s v="NOMINA SUELDOS FUNCIONARIOS TERRITORIAL NARIÑO._x000a_MEAS MARZO DEL 2020_x000a_RA1506"/>
    <s v="3320"/>
    <s v="6220, 6320"/>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s v="-0"/>
    <x v="0"/>
    <x v="18"/>
  </r>
  <r>
    <s v="3120"/>
    <s v="2020-04-01 00:00:00"/>
    <s v="2020-04-01 16:14:00"/>
    <s v="Gasto"/>
    <s v="Con Compromiso"/>
    <s v="0510"/>
    <x v="14"/>
    <x v="23"/>
    <s v="ADQUISICIÓN DE BIENES Y SERVICIOS - SERVICIO DE AVALÚOS - ACTUALIZACIÓN  Y GESTIÓN CATASTRAL  NACIONAL"/>
    <s v="Propios"/>
    <x v="1"/>
    <s v="CSF"/>
    <n v="31807890"/>
    <n v="-3534210"/>
    <n v="28273680"/>
    <n v="0"/>
    <s v="Prestación de servicios profesionales para realizar el control de calidad a los informes de avalúos comerciales, así como realizar avalúos a bienes inmuebles urbanos y rurales en todo el país."/>
    <s v="3420"/>
    <s v="8420"/>
    <s v="14620"/>
    <s v="42620, 43420, 51020, 61420, 68120, 78120, 97020, 112920, 114420"/>
    <s v="147541220, 153443920, 185631020, 218846220, 249563620, 293615120, 342765920, 392395420, 394952820"/>
    <s v="-0"/>
    <x v="1"/>
    <x v="2"/>
  </r>
  <r>
    <s v="3220"/>
    <s v="2020-04-01 00:00:00"/>
    <s v="2020-04-01 16:21:00"/>
    <s v="Gasto"/>
    <s v="Con Compromiso"/>
    <s v="0510"/>
    <x v="14"/>
    <x v="23"/>
    <s v="ADQUISICIÓN DE BIENES Y SERVICIOS - SERVICIO DE AVALÚOS - ACTUALIZACIÓN  Y GESTIÓN CATASTRAL  NACIONAL"/>
    <s v="Propios"/>
    <x v="1"/>
    <s v="CSF"/>
    <n v="3000000"/>
    <n v="-1438505"/>
    <n v="1561495"/>
    <n v="0"/>
    <s v="Gastos de Alojamiento y manutención personal , control de calidad"/>
    <s v="3520"/>
    <s v="15920, 16020, 19020, 19420"/>
    <s v="27220, 28220, 35220, 35520"/>
    <s v="75820, 76820, 96320, 96620"/>
    <s v="274617420, 276367720, 334703320, 334705720"/>
    <s v="-0"/>
    <x v="1"/>
    <x v="2"/>
  </r>
  <r>
    <s v="3320"/>
    <s v="2020-04-01 00:00:00"/>
    <s v="2020-04-01 16:31:00"/>
    <s v="Gasto"/>
    <s v="Con Compromiso"/>
    <s v="0510"/>
    <x v="14"/>
    <x v="23"/>
    <s v="ADQUISICIÓN DE BIENES Y SERVICIOS - SERVICIO DE AVALÚOS - ACTUALIZACIÓN  Y GESTIÓN CATASTRAL  NACIONAL"/>
    <s v="Propios"/>
    <x v="1"/>
    <s v="CSF"/>
    <n v="60000000"/>
    <n v="-32296837"/>
    <n v="27703163"/>
    <n v="0"/>
    <s v="Prestación de servicios profesionales para realizar avalúos comerciales, a nivel nacional de los bienes urbanos y rurales"/>
    <s v="3620"/>
    <s v="8920, 9020, 9120, 9220"/>
    <s v="31420, 35420, 45120, 47120"/>
    <s v="84920, 96520, 111120, 113020, 113120"/>
    <s v="300716720, 334707520, 390828620, 392400120, 392406920"/>
    <s v="-0"/>
    <x v="1"/>
    <x v="2"/>
  </r>
  <r>
    <s v="3420"/>
    <s v="2020-04-21 00:00:00"/>
    <s v="2020-04-21 11:20:00"/>
    <s v="Gasto"/>
    <s v="Con Compromiso"/>
    <s v="0200"/>
    <x v="14"/>
    <x v="25"/>
    <s v="ADQUISICIÓN DE BIENES Y SERVICIOS - SERVICIO DE IMPLEMENTACIÓN SISTEMAS DE GESTIÓN - FORTALECIMIENTO DE LA GESTIÓN INSTITUCIONAL DEL IGAC A NIVEL   NACIONAL"/>
    <s v="Propios"/>
    <x v="1"/>
    <s v="CSF"/>
    <n v="24269760"/>
    <n v="-1112364"/>
    <n v="23157396"/>
    <n v="0"/>
    <s v="PRESTACION DE SERVICIO PROFESIONALES  PARA REALIZAR PROCESOS  DE PLANEACION Y SEGUIMIENTO  AL PLAN DE ACCION EN LA TERRITORIAL NARIÑO"/>
    <s v="3720"/>
    <s v="9320"/>
    <s v="15520"/>
    <s v="43320, 51820, 61520, 69020, 77920, 94220, 100120, 113920"/>
    <s v="153436020, 187640720, 232671720, 257240120, 285047520, 335022820, 365416520, 394933620"/>
    <s v="-0"/>
    <x v="1"/>
    <x v="3"/>
  </r>
  <r>
    <s v="3520"/>
    <s v="2020-04-23 00:00:00"/>
    <s v="2020-04-23 15:40:00"/>
    <s v="Gasto"/>
    <s v="Con Compromiso"/>
    <s v="015"/>
    <x v="14"/>
    <x v="9"/>
    <s v="BONIFICACIÓN POR SERVICIOS PRESTADOS"/>
    <s v="Nación"/>
    <x v="0"/>
    <s v="CSF"/>
    <n v="1448120"/>
    <n v="0"/>
    <n v="1448120"/>
    <n v="0"/>
    <s v="SUELDO DE FUNCIONARIOS._x000a_NOMINA MES ABRIL 2020_x000a_TERRITORIAL NARIÑO"/>
    <s v="3820"/>
    <s v="8120, 8220"/>
    <s v="-0"/>
    <s v="23420, 23520, 23620, 23720, 23820, 23920, 24020, 24120, 24220, 24320, 24420, 24520, 24620, 24720, 24820, 24920, 25020, 25120, 25220, 25320, 25420, 25520, 25620, 25720, 25820, 25920, 26020, 26120, 26220, 26320, 26420, 26520, 26620"/>
    <s v="100027320, 100027420, 100027520, 100027620, 100027720, 100027820, 100027920, 100028020, 100028120, 100028220, 100028320, 100028420, 100028520, 100028620, 100028720, 100028820, 100028920, 100029020, 100029120, 100029220, 100029320, 100029420, 100029520, 100029620, 100029720, 100029820, 100029920, 100030020, 100030120, 100030220, 100030320, 100044020, 100044120"/>
    <s v="-0"/>
    <x v="0"/>
    <x v="18"/>
  </r>
  <r>
    <s v="3520"/>
    <s v="2020-04-23 00:00:00"/>
    <s v="2020-04-23 15:40:00"/>
    <s v="Gasto"/>
    <s v="Con Compromiso"/>
    <s v="015"/>
    <x v="14"/>
    <x v="6"/>
    <s v="SUBSIDIO DE ALIMENTACIÓN"/>
    <s v="Nación"/>
    <x v="0"/>
    <s v="CSF"/>
    <n v="1454156"/>
    <n v="0"/>
    <n v="1454156"/>
    <n v="0"/>
    <s v="SUELDO DE FUNCIONARIOS._x000a_NOMINA MES ABRIL 2020_x000a_TERRITORIAL NARIÑO"/>
    <s v="3820"/>
    <s v="8120, 8220"/>
    <s v="-0"/>
    <s v="23420, 23520, 23620, 23720, 23820, 23920, 24020, 24120, 24220, 24320, 24420, 24520, 24620, 24720, 24820, 24920, 25020, 25120, 25220, 25320, 25420, 25520, 25620, 25720, 25820, 25920, 26020, 26120, 26220, 26320, 26420, 26520, 26620"/>
    <s v="100027320, 100027420, 100027520, 100027620, 100027720, 100027820, 100027920, 100028020, 100028120, 100028220, 100028320, 100028420, 100028520, 100028620, 100028720, 100028820, 100028920, 100029020, 100029120, 100029220, 100029320, 100029420, 100029520, 100029620, 100029720, 100029820, 100029920, 100030020, 100030120, 100030220, 100030320, 100044020, 100044120"/>
    <s v="-0"/>
    <x v="0"/>
    <x v="18"/>
  </r>
  <r>
    <s v="3520"/>
    <s v="2020-04-23 00:00:00"/>
    <s v="2020-04-23 15:40:00"/>
    <s v="Gasto"/>
    <s v="Con Compromiso"/>
    <s v="015"/>
    <x v="14"/>
    <x v="5"/>
    <s v="PRIMA TÉCNICA NO SALARIAL"/>
    <s v="Nación"/>
    <x v="0"/>
    <s v="CSF"/>
    <n v="2354967"/>
    <n v="0"/>
    <n v="2354967"/>
    <n v="0"/>
    <s v="SUELDO DE FUNCIONARIOS._x000a_NOMINA MES ABRIL 2020_x000a_TERRITORIAL NARIÑO"/>
    <s v="3820"/>
    <s v="8120, 8220"/>
    <s v="-0"/>
    <s v="23420, 23520, 23620, 23720, 23820, 23920, 24020, 24120, 24220, 24320, 24420, 24520, 24620, 24720, 24820, 24920, 25020, 25120, 25220, 25320, 25420, 25520, 25620, 25720, 25820, 25920, 26020, 26120, 26220, 26320, 26420, 26520, 26620"/>
    <s v="100027320, 100027420, 100027520, 100027620, 100027720, 100027820, 100027920, 100028020, 100028120, 100028220, 100028320, 100028420, 100028520, 100028620, 100028720, 100028820, 100028920, 100029020, 100029120, 100029220, 100029320, 100029420, 100029520, 100029620, 100029720, 100029820, 100029920, 100030020, 100030120, 100030220, 100030320, 100044020, 100044120"/>
    <s v="-0"/>
    <x v="0"/>
    <x v="18"/>
  </r>
  <r>
    <s v="3520"/>
    <s v="2020-04-23 00:00:00"/>
    <s v="2020-04-23 15:40:00"/>
    <s v="Gasto"/>
    <s v="Con Compromiso"/>
    <s v="015"/>
    <x v="14"/>
    <x v="8"/>
    <s v="SUELDO BÁSICO"/>
    <s v="Nación"/>
    <x v="0"/>
    <s v="CSF"/>
    <n v="55589467"/>
    <n v="0"/>
    <n v="55589467"/>
    <n v="0"/>
    <s v="SUELDO DE FUNCIONARIOS._x000a_NOMINA MES ABRIL 2020_x000a_TERRITORIAL NARIÑO"/>
    <s v="3820"/>
    <s v="8120, 8220"/>
    <s v="-0"/>
    <s v="23420, 23520, 23620, 23720, 23820, 23920, 24020, 24120, 24220, 24320, 24420, 24520, 24620, 24720, 24820, 24920, 25020, 25120, 25220, 25320, 25420, 25520, 25620, 25720, 25820, 25920, 26020, 26120, 26220, 26320, 26420, 26520, 26620"/>
    <s v="100027320, 100027420, 100027520, 100027620, 100027720, 100027820, 100027920, 100028020, 100028120, 100028220, 100028320, 100028420, 100028520, 100028620, 100028720, 100028820, 100028920, 100029020, 100029120, 100029220, 100029320, 100029420, 100029520, 100029620, 100029720, 100029820, 100029920, 100030020, 100030120, 100030220, 100030320, 100044020, 100044120"/>
    <s v="-0"/>
    <x v="0"/>
    <x v="18"/>
  </r>
  <r>
    <s v="3520"/>
    <s v="2020-04-23 00:00:00"/>
    <s v="2020-04-23 15:40:00"/>
    <s v="Gasto"/>
    <s v="Con Compromiso"/>
    <s v="015"/>
    <x v="14"/>
    <x v="3"/>
    <s v="AUXILIO DE TRANSPORTE"/>
    <s v="Nación"/>
    <x v="0"/>
    <s v="CSF"/>
    <n v="2159934"/>
    <n v="0"/>
    <n v="2159934"/>
    <n v="0"/>
    <s v="SUELDO DE FUNCIONARIOS._x000a_NOMINA MES ABRIL 2020_x000a_TERRITORIAL NARIÑO"/>
    <s v="3820"/>
    <s v="8120, 8220"/>
    <s v="-0"/>
    <s v="23420, 23520, 23620, 23720, 23820, 23920, 24020, 24120, 24220, 24320, 24420, 24520, 24620, 24720, 24820, 24920, 25020, 25120, 25220, 25320, 25420, 25520, 25620, 25720, 25820, 25920, 26020, 26120, 26220, 26320, 26420, 26520, 26620"/>
    <s v="100027320, 100027420, 100027520, 100027620, 100027720, 100027820, 100027920, 100028020, 100028120, 100028220, 100028320, 100028420, 100028520, 100028620, 100028720, 100028820, 100028920, 100029020, 100029120, 100029220, 100029320, 100029420, 100029520, 100029620, 100029720, 100029820, 100029920, 100030020, 100030120, 100030220, 100030320, 100044020, 100044120"/>
    <s v="-0"/>
    <x v="0"/>
    <x v="18"/>
  </r>
  <r>
    <s v="3620"/>
    <s v="2020-04-23 00:00:00"/>
    <s v="2020-04-23 16:39:00"/>
    <s v="Gasto"/>
    <s v="Con Compromiso"/>
    <s v="015"/>
    <x v="14"/>
    <x v="14"/>
    <s v="APORTES AL ICBF"/>
    <s v="Nación"/>
    <x v="0"/>
    <s v="CSF"/>
    <n v="1971200"/>
    <n v="0"/>
    <n v="1971200"/>
    <n v="0"/>
    <s v="APORTES Y PARAFISCALES  NOMINA MES DE ABRIL 2020 SEGUN RA 1509 MODULO HACENDARIO TERRITORIAL NARIÑO"/>
    <s v="3920"/>
    <s v="8320"/>
    <s v="-0"/>
    <s v="26720, 26820, 26920, 27020, 27120, 27220, 27320, 27420, 27520, 27620, 27720, 27820, 27920, 28020"/>
    <s v="100146520, 100146620, 100146720, 100146820, 100146920, 100147020, 100147120, 100147220, 100147320, 100147420, 100147520, 100147620, 100147720, 100147820"/>
    <s v="-0"/>
    <x v="0"/>
    <x v="18"/>
  </r>
  <r>
    <s v="3620"/>
    <s v="2020-04-23 00:00:00"/>
    <s v="2020-04-23 16:39:00"/>
    <s v="Gasto"/>
    <s v="Con Compromiso"/>
    <s v="015"/>
    <x v="14"/>
    <x v="11"/>
    <s v="PENSIONES"/>
    <s v="Nación"/>
    <x v="0"/>
    <s v="CSF"/>
    <n v="1283700"/>
    <n v="0"/>
    <n v="1283700"/>
    <n v="0"/>
    <s v="APORTES Y PARAFISCALES  NOMINA MES DE ABRIL 2020 SEGUN RA 1509 MODULO HACENDARIO TERRITORIAL NARIÑO"/>
    <s v="3920"/>
    <s v="8320"/>
    <s v="-0"/>
    <s v="26720, 26820, 26920, 27020, 27120, 27220, 27320, 27420, 27520, 27620, 27720, 27820, 27920, 28020"/>
    <s v="100146520, 100146620, 100146720, 100146820, 100146920, 100147020, 100147120, 100147220, 100147320, 100147420, 100147520, 100147620, 100147720, 100147820"/>
    <s v="-0"/>
    <x v="0"/>
    <x v="18"/>
  </r>
  <r>
    <s v="3620"/>
    <s v="2020-04-23 00:00:00"/>
    <s v="2020-04-23 16:39:00"/>
    <s v="Gasto"/>
    <s v="Con Compromiso"/>
    <s v="015"/>
    <x v="14"/>
    <x v="16"/>
    <s v="CAJAS DE COMPENSACIÓN FAMILIAR"/>
    <s v="Nación"/>
    <x v="0"/>
    <s v="CSF"/>
    <n v="2627500"/>
    <n v="0"/>
    <n v="2627500"/>
    <n v="0"/>
    <s v="APORTES Y PARAFISCALES  NOMINA MES DE ABRIL 2020 SEGUN RA 1509 MODULO HACENDARIO TERRITORIAL NARIÑO"/>
    <s v="3920"/>
    <s v="8320"/>
    <s v="-0"/>
    <s v="26720, 26820, 26920, 27020, 27120, 27220, 27320, 27420, 27520, 27620, 27720, 27820, 27920, 28020"/>
    <s v="100146520, 100146620, 100146720, 100146820, 100146920, 100147020, 100147120, 100147220, 100147320, 100147420, 100147520, 100147620, 100147720, 100147820"/>
    <s v="-0"/>
    <x v="0"/>
    <x v="18"/>
  </r>
  <r>
    <s v="3620"/>
    <s v="2020-04-23 00:00:00"/>
    <s v="2020-04-23 16:39:00"/>
    <s v="Gasto"/>
    <s v="Con Compromiso"/>
    <s v="015"/>
    <x v="14"/>
    <x v="15"/>
    <s v="APORTES GENERALES AL SISTEMA DE RIESGOS LABORALES"/>
    <s v="Nación"/>
    <x v="0"/>
    <s v="CSF"/>
    <n v="880800"/>
    <n v="0"/>
    <n v="880800"/>
    <n v="0"/>
    <s v="APORTES Y PARAFISCALES  NOMINA MES DE ABRIL 2020 SEGUN RA 1509 MODULO HACENDARIO TERRITORIAL NARIÑO"/>
    <s v="3920"/>
    <s v="8320"/>
    <s v="-0"/>
    <s v="26720, 26820, 26920, 27020, 27120, 27220, 27320, 27420, 27520, 27620, 27720, 27820, 27920, 28020"/>
    <s v="100146520, 100146620, 100146720, 100146820, 100146920, 100147020, 100147120, 100147220, 100147320, 100147420, 100147520, 100147620, 100147720, 100147820"/>
    <s v="-0"/>
    <x v="0"/>
    <x v="18"/>
  </r>
  <r>
    <s v="3620"/>
    <s v="2020-04-23 00:00:00"/>
    <s v="2020-04-23 16:39:00"/>
    <s v="Gasto"/>
    <s v="Con Compromiso"/>
    <s v="015"/>
    <x v="14"/>
    <x v="13"/>
    <s v="SALUD"/>
    <s v="Nación"/>
    <x v="0"/>
    <s v="CSF"/>
    <n v="4848300"/>
    <n v="0"/>
    <n v="4848300"/>
    <n v="0"/>
    <s v="APORTES Y PARAFISCALES  NOMINA MES DE ABRIL 2020 SEGUN RA 1509 MODULO HACENDARIO TERRITORIAL NARIÑO"/>
    <s v="3920"/>
    <s v="8320"/>
    <s v="-0"/>
    <s v="26720, 26820, 26920, 27020, 27120, 27220, 27320, 27420, 27520, 27620, 27720, 27820, 27920, 28020"/>
    <s v="100146520, 100146620, 100146720, 100146820, 100146920, 100147020, 100147120, 100147220, 100147320, 100147420, 100147520, 100147620, 100147720, 100147820"/>
    <s v="-0"/>
    <x v="0"/>
    <x v="18"/>
  </r>
  <r>
    <s v="3620"/>
    <s v="2020-04-23 00:00:00"/>
    <s v="2020-04-23 16:39:00"/>
    <s v="Gasto"/>
    <s v="Con Compromiso"/>
    <s v="015"/>
    <x v="14"/>
    <x v="12"/>
    <s v="APORTES AL SENA"/>
    <s v="Nación"/>
    <x v="0"/>
    <s v="CSF"/>
    <n v="1314200"/>
    <n v="0"/>
    <n v="1314200"/>
    <n v="0"/>
    <s v="APORTES Y PARAFISCALES  NOMINA MES DE ABRIL 2020 SEGUN RA 1509 MODULO HACENDARIO TERRITORIAL NARIÑO"/>
    <s v="3920"/>
    <s v="8320"/>
    <s v="-0"/>
    <s v="26720, 26820, 26920, 27020, 27120, 27220, 27320, 27420, 27520, 27620, 27720, 27820, 27920, 28020"/>
    <s v="100146520, 100146620, 100146720, 100146820, 100146920, 100147020, 100147120, 100147220, 100147320, 100147420, 100147520, 100147620, 100147720, 100147820"/>
    <s v="-0"/>
    <x v="0"/>
    <x v="18"/>
  </r>
  <r>
    <s v="3720"/>
    <s v="2020-05-06 00:00:00"/>
    <s v="2020-05-06 18:30:00"/>
    <s v="Gasto"/>
    <s v="Con Compromiso"/>
    <s v="0500"/>
    <x v="14"/>
    <x v="22"/>
    <s v="ADQUISICIÓN DE BIENES Y SERVICIOS - SERVICIO DE INFORMACIÓN CATASTRAL - ACTUALIZACIÓN  Y GESTIÓN CATASTRAL  NACIONAL"/>
    <s v="Nación"/>
    <x v="0"/>
    <s v="CSF"/>
    <n v="23931397"/>
    <n v="-1082992"/>
    <n v="22848405"/>
    <n v="0"/>
    <s v="PRESTACION DE SERVICIOS PERSONALES PARA LA REALIZAR ACTIVIDADES DE APOYO DE GESTION EN LOS  PROCESOS CATASTRALES EN LA DIRECCION TERRITORIAL NARIÑO"/>
    <s v="4020"/>
    <s v="9420, 9520"/>
    <s v="14920, 15420"/>
    <s v="42720, 43220, 50820, 51420, 59120, 59620, 67020, 68620, 75520, 76420, 85920, 86320, 97720, 98820, 110120, 110420"/>
    <s v="147541820, 151857220, 176832420, 185645320, 215543520, 215589320, 245107520, 249590120, 273655320, 276361320, 317974620, 317993720, 350300720, 352849620, 390751320, 390826520"/>
    <s v="-0"/>
    <x v="1"/>
    <x v="1"/>
  </r>
  <r>
    <s v="3720"/>
    <s v="2020-05-06 00:00:00"/>
    <s v="2020-05-06 18:30:00"/>
    <s v="Gasto"/>
    <s v="Con Compromiso"/>
    <s v="0500"/>
    <x v="14"/>
    <x v="22"/>
    <s v="ADQUISICIÓN DE BIENES Y SERVICIOS - SERVICIO DE INFORMACIÓN CATASTRAL - ACTUALIZACIÓN  Y GESTIÓN CATASTRAL  NACIONAL"/>
    <s v="Nación"/>
    <x v="2"/>
    <s v="CSF"/>
    <n v="4517105"/>
    <n v="-2865413"/>
    <n v="1651692"/>
    <n v="0"/>
    <s v="PRESTACION DE SERVICIOS PERSONALES PARA LA REALIZAR ACTIVIDADES DE APOYO DE GESTION EN LOS  PROCESOS CATASTRALES EN LA DIRECCION TERRITORIAL NARIÑO"/>
    <s v="4020"/>
    <s v="9420, 9520"/>
    <s v="14920, 15420"/>
    <s v="42720, 43220, 50820, 51420, 59120, 59620, 67020, 68620, 75520, 76420, 85920, 86320, 97720, 98820, 110120, 110420"/>
    <s v="147541820, 151857220, 176832420, 185645320, 215543520, 215589320, 245107520, 249590120, 273655320, 276361320, 317974620, 317993720, 350300720, 352849620, 390751320, 390826520"/>
    <s v="-0"/>
    <x v="1"/>
    <x v="1"/>
  </r>
  <r>
    <s v="3820"/>
    <s v="2020-05-15 00:00:00"/>
    <s v="2020-05-15 12:57:00"/>
    <s v="Gasto"/>
    <s v="Con Compromiso"/>
    <s v="015"/>
    <x v="14"/>
    <x v="13"/>
    <s v="SALUD"/>
    <s v="Nación"/>
    <x v="0"/>
    <s v="CSF"/>
    <n v="483900"/>
    <n v="0"/>
    <n v="483900"/>
    <n v="0"/>
    <s v="REAJUSTE DE SUELDO ENERO- FEBRERO  AÑO 202O  APORTES   PATRONAL"/>
    <s v="4120"/>
    <s v="9620"/>
    <s v="-0"/>
    <s v="30220, 30320, 30420, 30520, 30620, 30720, 30820, 30920, 31020, 31120, 31220, 31320, 31420, 31520"/>
    <s v="119636220, 119636320, 119636420, 119636520, 119636620, 119636720, 119636820, 119636920, 119637020, 119637120, 119637220, 119637320, 119637420, 119637520"/>
    <s v="-0"/>
    <x v="0"/>
    <x v="18"/>
  </r>
  <r>
    <s v="3820"/>
    <s v="2020-05-15 00:00:00"/>
    <s v="2020-05-15 12:57:00"/>
    <s v="Gasto"/>
    <s v="Con Compromiso"/>
    <s v="015"/>
    <x v="14"/>
    <x v="16"/>
    <s v="CAJAS DE COMPENSACIÓN FAMILIAR"/>
    <s v="Nación"/>
    <x v="0"/>
    <s v="CSF"/>
    <n v="241500"/>
    <n v="0"/>
    <n v="241500"/>
    <n v="0"/>
    <s v="REAJUSTE DE SUELDO ENERO- FEBRERO  AÑO 202O  APORTES   PATRONAL"/>
    <s v="4120"/>
    <s v="9620"/>
    <s v="-0"/>
    <s v="30220, 30320, 30420, 30520, 30620, 30720, 30820, 30920, 31020, 31120, 31220, 31320, 31420, 31520"/>
    <s v="119636220, 119636320, 119636420, 119636520, 119636620, 119636720, 119636820, 119636920, 119637020, 119637120, 119637220, 119637320, 119637420, 119637520"/>
    <s v="-0"/>
    <x v="0"/>
    <x v="18"/>
  </r>
  <r>
    <s v="3820"/>
    <s v="2020-05-15 00:00:00"/>
    <s v="2020-05-15 12:57:00"/>
    <s v="Gasto"/>
    <s v="Con Compromiso"/>
    <s v="015"/>
    <x v="14"/>
    <x v="14"/>
    <s v="APORTES AL ICBF"/>
    <s v="Nación"/>
    <x v="0"/>
    <s v="CSF"/>
    <n v="180900"/>
    <n v="0"/>
    <n v="180900"/>
    <n v="0"/>
    <s v="REAJUSTE DE SUELDO ENERO- FEBRERO  AÑO 202O  APORTES   PATRONAL"/>
    <s v="4120"/>
    <s v="9620"/>
    <s v="-0"/>
    <s v="30220, 30320, 30420, 30520, 30620, 30720, 30820, 30920, 31020, 31120, 31220, 31320, 31420, 31520"/>
    <s v="119636220, 119636320, 119636420, 119636520, 119636620, 119636720, 119636820, 119636920, 119637020, 119637120, 119637220, 119637320, 119637420, 119637520"/>
    <s v="-0"/>
    <x v="0"/>
    <x v="18"/>
  </r>
  <r>
    <s v="3820"/>
    <s v="2020-05-15 00:00:00"/>
    <s v="2020-05-15 12:57:00"/>
    <s v="Gasto"/>
    <s v="Con Compromiso"/>
    <s v="015"/>
    <x v="14"/>
    <x v="11"/>
    <s v="PENSIONES"/>
    <s v="Nación"/>
    <x v="0"/>
    <s v="CSF"/>
    <n v="683000"/>
    <n v="0"/>
    <n v="683000"/>
    <n v="0"/>
    <s v="REAJUSTE DE SUELDO ENERO- FEBRERO  AÑO 202O  APORTES   PATRONAL"/>
    <s v="4120"/>
    <s v="9620"/>
    <s v="-0"/>
    <s v="30220, 30320, 30420, 30520, 30620, 30720, 30820, 30920, 31020, 31120, 31220, 31320, 31420, 31520"/>
    <s v="119636220, 119636320, 119636420, 119636520, 119636620, 119636720, 119636820, 119636920, 119637020, 119637120, 119637220, 119637320, 119637420, 119637520"/>
    <s v="-0"/>
    <x v="0"/>
    <x v="18"/>
  </r>
  <r>
    <s v="3820"/>
    <s v="2020-05-15 00:00:00"/>
    <s v="2020-05-15 12:57:00"/>
    <s v="Gasto"/>
    <s v="Con Compromiso"/>
    <s v="015"/>
    <x v="14"/>
    <x v="12"/>
    <s v="APORTES AL SENA"/>
    <s v="Nación"/>
    <x v="0"/>
    <s v="CSF"/>
    <n v="121600"/>
    <n v="0"/>
    <n v="121600"/>
    <n v="0"/>
    <s v="REAJUSTE DE SUELDO ENERO- FEBRERO  AÑO 202O  APORTES   PATRONAL"/>
    <s v="4120"/>
    <s v="9620"/>
    <s v="-0"/>
    <s v="30220, 30320, 30420, 30520, 30620, 30720, 30820, 30920, 31020, 31120, 31220, 31320, 31420, 31520"/>
    <s v="119636220, 119636320, 119636420, 119636520, 119636620, 119636720, 119636820, 119636920, 119637020, 119637120, 119637220, 119637320, 119637420, 119637520"/>
    <s v="-0"/>
    <x v="0"/>
    <x v="18"/>
  </r>
  <r>
    <s v="3820"/>
    <s v="2020-05-15 00:00:00"/>
    <s v="2020-05-15 12:57:00"/>
    <s v="Gasto"/>
    <s v="Con Compromiso"/>
    <s v="015"/>
    <x v="14"/>
    <x v="15"/>
    <s v="APORTES GENERALES AL SISTEMA DE RIESGOS LABORALES"/>
    <s v="Nación"/>
    <x v="0"/>
    <s v="CSF"/>
    <n v="75500"/>
    <n v="0"/>
    <n v="75500"/>
    <n v="0"/>
    <s v="REAJUSTE DE SUELDO ENERO- FEBRERO  AÑO 202O  APORTES   PATRONAL"/>
    <s v="4120"/>
    <s v="9620"/>
    <s v="-0"/>
    <s v="30220, 30320, 30420, 30520, 30620, 30720, 30820, 30920, 31020, 31120, 31220, 31320, 31420, 31520"/>
    <s v="119636220, 119636320, 119636420, 119636520, 119636620, 119636720, 119636820, 119636920, 119637020, 119637120, 119637220, 119637320, 119637420, 119637520"/>
    <s v="-0"/>
    <x v="0"/>
    <x v="18"/>
  </r>
  <r>
    <s v="3920"/>
    <s v="2020-05-21 00:00:00"/>
    <s v="2020-05-21 20:31:00"/>
    <s v="Gasto"/>
    <s v="Con Compromiso"/>
    <s v="015"/>
    <x v="14"/>
    <x v="6"/>
    <s v="SUBSIDIO DE ALIMENTACIÓN"/>
    <s v="Nación"/>
    <x v="0"/>
    <s v="CSF"/>
    <n v="1454156"/>
    <n v="0"/>
    <n v="1454156"/>
    <n v="0"/>
    <s v="NOMINA MES MAYO DEL 2020 TERRITORIAL NARIÑO"/>
    <s v="4220"/>
    <s v="10420, 10520"/>
    <s v="-0"/>
    <s v="32420, 32520, 32620, 32720, 32820, 32920, 33020, 33120, 33220, 33320, 33420, 33520, 33620, 33720, 33820, 33920, 34020, 34120, 34220, 34320, 34420, 34520, 34620, 34720, 34820, 34920, 35020, 35120, 35220, 35320, 35420, 35520, 35620, 35720, 35820, 35920, 36020, 36120"/>
    <s v="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
    <s v="-0"/>
    <x v="0"/>
    <x v="18"/>
  </r>
  <r>
    <s v="3920"/>
    <s v="2020-05-21 00:00:00"/>
    <s v="2020-05-21 20:31:00"/>
    <s v="Gasto"/>
    <s v="Con Compromiso"/>
    <s v="015"/>
    <x v="14"/>
    <x v="4"/>
    <s v="PRIMA DE VACACIONES"/>
    <s v="Nación"/>
    <x v="0"/>
    <s v="CSF"/>
    <n v="5976350"/>
    <n v="0"/>
    <n v="5976350"/>
    <n v="0"/>
    <s v="NOMINA MES MAYO DEL 2020 TERRITORIAL NARIÑO"/>
    <s v="4220"/>
    <s v="10420, 10520"/>
    <s v="-0"/>
    <s v="32420, 32520, 32620, 32720, 32820, 32920, 33020, 33120, 33220, 33320, 33420, 33520, 33620, 33720, 33820, 33920, 34020, 34120, 34220, 34320, 34420, 34520, 34620, 34720, 34820, 34920, 35020, 35120, 35220, 35320, 35420, 35520, 35620, 35720, 35820, 35920, 36020, 36120"/>
    <s v="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
    <s v="-0"/>
    <x v="0"/>
    <x v="18"/>
  </r>
  <r>
    <s v="3920"/>
    <s v="2020-05-21 00:00:00"/>
    <s v="2020-05-21 20:31:00"/>
    <s v="Gasto"/>
    <s v="Con Compromiso"/>
    <s v="015"/>
    <x v="14"/>
    <x v="7"/>
    <s v="BONIFICACIÓN ESPECIAL DE RECREACIÓN"/>
    <s v="Nación"/>
    <x v="0"/>
    <s v="CSF"/>
    <n v="509452"/>
    <n v="0"/>
    <n v="509452"/>
    <n v="0"/>
    <s v="NOMINA MES MAYO DEL 2020 TERRITORIAL NARIÑO"/>
    <s v="4220"/>
    <s v="10420, 10520"/>
    <s v="-0"/>
    <s v="32420, 32520, 32620, 32720, 32820, 32920, 33020, 33120, 33220, 33320, 33420, 33520, 33620, 33720, 33820, 33920, 34020, 34120, 34220, 34320, 34420, 34520, 34620, 34720, 34820, 34920, 35020, 35120, 35220, 35320, 35420, 35520, 35620, 35720, 35820, 35920, 36020, 36120"/>
    <s v="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
    <s v="-0"/>
    <x v="0"/>
    <x v="18"/>
  </r>
  <r>
    <s v="3920"/>
    <s v="2020-05-21 00:00:00"/>
    <s v="2020-05-21 20:31:00"/>
    <s v="Gasto"/>
    <s v="Con Compromiso"/>
    <s v="015"/>
    <x v="14"/>
    <x v="10"/>
    <s v="SUELDO DE VACACIONES"/>
    <s v="Nación"/>
    <x v="0"/>
    <s v="CSF"/>
    <n v="7428552"/>
    <n v="0"/>
    <n v="7428552"/>
    <n v="0"/>
    <s v="NOMINA MES MAYO DEL 2020 TERRITORIAL NARIÑO"/>
    <s v="4220"/>
    <s v="10420, 10520"/>
    <s v="-0"/>
    <s v="32420, 32520, 32620, 32720, 32820, 32920, 33020, 33120, 33220, 33320, 33420, 33520, 33620, 33720, 33820, 33920, 34020, 34120, 34220, 34320, 34420, 34520, 34620, 34720, 34820, 34920, 35020, 35120, 35220, 35320, 35420, 35520, 35620, 35720, 35820, 35920, 36020, 36120"/>
    <s v="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
    <s v="-0"/>
    <x v="0"/>
    <x v="18"/>
  </r>
  <r>
    <s v="3920"/>
    <s v="2020-05-21 00:00:00"/>
    <s v="2020-05-21 20:31:00"/>
    <s v="Gasto"/>
    <s v="Con Compromiso"/>
    <s v="015"/>
    <x v="14"/>
    <x v="3"/>
    <s v="AUXILIO DE TRANSPORTE"/>
    <s v="Nación"/>
    <x v="0"/>
    <s v="CSF"/>
    <n v="2159934"/>
    <n v="0"/>
    <n v="2159934"/>
    <n v="0"/>
    <s v="NOMINA MES MAYO DEL 2020 TERRITORIAL NARIÑO"/>
    <s v="4220"/>
    <s v="10420, 10520"/>
    <s v="-0"/>
    <s v="32420, 32520, 32620, 32720, 32820, 32920, 33020, 33120, 33220, 33320, 33420, 33520, 33620, 33720, 33820, 33920, 34020, 34120, 34220, 34320, 34420, 34520, 34620, 34720, 34820, 34920, 35020, 35120, 35220, 35320, 35420, 35520, 35620, 35720, 35820, 35920, 36020, 36120"/>
    <s v="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
    <s v="-0"/>
    <x v="0"/>
    <x v="18"/>
  </r>
  <r>
    <s v="3920"/>
    <s v="2020-05-21 00:00:00"/>
    <s v="2020-05-21 20:31:00"/>
    <s v="Gasto"/>
    <s v="Con Compromiso"/>
    <s v="015"/>
    <x v="14"/>
    <x v="9"/>
    <s v="BONIFICACIÓN POR SERVICIOS PRESTADOS"/>
    <s v="Nación"/>
    <x v="0"/>
    <s v="CSF"/>
    <n v="2862960"/>
    <n v="0"/>
    <n v="2862960"/>
    <n v="0"/>
    <s v="NOMINA MES MAYO DEL 2020 TERRITORIAL NARIÑO"/>
    <s v="4220"/>
    <s v="10420, 10520"/>
    <s v="-0"/>
    <s v="32420, 32520, 32620, 32720, 32820, 32920, 33020, 33120, 33220, 33320, 33420, 33520, 33620, 33720, 33820, 33920, 34020, 34120, 34220, 34320, 34420, 34520, 34620, 34720, 34820, 34920, 35020, 35120, 35220, 35320, 35420, 35520, 35620, 35720, 35820, 35920, 36020, 36120"/>
    <s v="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
    <s v="-0"/>
    <x v="0"/>
    <x v="18"/>
  </r>
  <r>
    <s v="3920"/>
    <s v="2020-05-21 00:00:00"/>
    <s v="2020-05-21 20:31:00"/>
    <s v="Gasto"/>
    <s v="Con Compromiso"/>
    <s v="015"/>
    <x v="14"/>
    <x v="8"/>
    <s v="SUELDO BÁSICO"/>
    <s v="Nación"/>
    <x v="0"/>
    <s v="CSF"/>
    <n v="55589467"/>
    <n v="0"/>
    <n v="55589467"/>
    <n v="0"/>
    <s v="NOMINA MES MAYO DEL 2020 TERRITORIAL NARIÑO"/>
    <s v="4220"/>
    <s v="10420, 10520"/>
    <s v="-0"/>
    <s v="32420, 32520, 32620, 32720, 32820, 32920, 33020, 33120, 33220, 33320, 33420, 33520, 33620, 33720, 33820, 33920, 34020, 34120, 34220, 34320, 34420, 34520, 34620, 34720, 34820, 34920, 35020, 35120, 35220, 35320, 35420, 35520, 35620, 35720, 35820, 35920, 36020, 36120"/>
    <s v="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
    <s v="-0"/>
    <x v="0"/>
    <x v="18"/>
  </r>
  <r>
    <s v="3920"/>
    <s v="2020-05-21 00:00:00"/>
    <s v="2020-05-21 20:31:00"/>
    <s v="Gasto"/>
    <s v="Con Compromiso"/>
    <s v="015"/>
    <x v="14"/>
    <x v="5"/>
    <s v="PRIMA TÉCNICA NO SALARIAL"/>
    <s v="Nación"/>
    <x v="0"/>
    <s v="CSF"/>
    <n v="2354967"/>
    <n v="0"/>
    <n v="2354967"/>
    <n v="0"/>
    <s v="NOMINA MES MAYO DEL 2020 TERRITORIAL NARIÑO"/>
    <s v="4220"/>
    <s v="10420, 10520"/>
    <s v="-0"/>
    <s v="32420, 32520, 32620, 32720, 32820, 32920, 33020, 33120, 33220, 33320, 33420, 33520, 33620, 33720, 33820, 33920, 34020, 34120, 34220, 34320, 34420, 34520, 34620, 34720, 34820, 34920, 35020, 35120, 35220, 35320, 35420, 35520, 35620, 35720, 35820, 35920, 36020, 36120"/>
    <s v="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
    <s v="-0"/>
    <x v="0"/>
    <x v="18"/>
  </r>
  <r>
    <s v="4020"/>
    <s v="2020-05-22 00:00:00"/>
    <s v="2020-05-22 13:49:00"/>
    <s v="Gasto"/>
    <s v="Con Compromiso"/>
    <s v="015"/>
    <x v="14"/>
    <x v="13"/>
    <s v="SALUD"/>
    <s v="Nación"/>
    <x v="0"/>
    <s v="CSF"/>
    <n v="4968600"/>
    <n v="0"/>
    <n v="4968600"/>
    <n v="0"/>
    <s v="APORTES PATRONALES NOMINA MAYO 2020"/>
    <s v="4320"/>
    <s v="10620"/>
    <s v="-0"/>
    <s v="36220, 36320, 36420, 36520, 36620, 36720, 36820, 36920, 37020, 37120, 37220, 37320, 37420, 37520"/>
    <s v="127230520, 127230620, 127230720, 127230920, 127231120, 127231220, 127231320, 127231420, 127231520, 127231620, 127231720, 127231820, 127231920, 127232120"/>
    <s v="-0"/>
    <x v="0"/>
    <x v="18"/>
  </r>
  <r>
    <s v="4020"/>
    <s v="2020-05-22 00:00:00"/>
    <s v="2020-05-22 13:49:00"/>
    <s v="Gasto"/>
    <s v="Con Compromiso"/>
    <s v="015"/>
    <x v="14"/>
    <x v="14"/>
    <s v="APORTES AL ICBF"/>
    <s v="Nación"/>
    <x v="0"/>
    <s v="CSF"/>
    <n v="2041300"/>
    <n v="0"/>
    <n v="2041300"/>
    <n v="0"/>
    <s v="APORTES PATRONALES NOMINA MAYO 2020"/>
    <s v="4320"/>
    <s v="10620"/>
    <s v="-0"/>
    <s v="36220, 36320, 36420, 36520, 36620, 36720, 36820, 36920, 37020, 37120, 37220, 37320, 37420, 37520"/>
    <s v="127230520, 127230620, 127230720, 127230920, 127231120, 127231220, 127231320, 127231420, 127231520, 127231620, 127231720, 127231820, 127231920, 127232120"/>
    <s v="-0"/>
    <x v="0"/>
    <x v="18"/>
  </r>
  <r>
    <s v="4020"/>
    <s v="2020-05-22 00:00:00"/>
    <s v="2020-05-22 13:49:00"/>
    <s v="Gasto"/>
    <s v="Con Compromiso"/>
    <s v="015"/>
    <x v="14"/>
    <x v="16"/>
    <s v="CAJAS DE COMPENSACIÓN FAMILIAR"/>
    <s v="Nación"/>
    <x v="0"/>
    <s v="CSF"/>
    <n v="2720700"/>
    <n v="0"/>
    <n v="2720700"/>
    <n v="0"/>
    <s v="APORTES PATRONALES NOMINA MAYO 2020"/>
    <s v="4320"/>
    <s v="10620"/>
    <s v="-0"/>
    <s v="36220, 36320, 36420, 36520, 36620, 36720, 36820, 36920, 37020, 37120, 37220, 37320, 37420, 37520"/>
    <s v="127230520, 127230620, 127230720, 127230920, 127231120, 127231220, 127231320, 127231420, 127231520, 127231620, 127231720, 127231820, 127231920, 127232120"/>
    <s v="-0"/>
    <x v="0"/>
    <x v="18"/>
  </r>
  <r>
    <s v="4020"/>
    <s v="2020-05-22 00:00:00"/>
    <s v="2020-05-22 13:49:00"/>
    <s v="Gasto"/>
    <s v="Con Compromiso"/>
    <s v="015"/>
    <x v="14"/>
    <x v="15"/>
    <s v="APORTES GENERALES AL SISTEMA DE RIESGOS LABORALES"/>
    <s v="Nación"/>
    <x v="0"/>
    <s v="CSF"/>
    <n v="928900"/>
    <n v="0"/>
    <n v="928900"/>
    <n v="0"/>
    <s v="APORTES PATRONALES NOMINA MAYO 2020"/>
    <s v="4320"/>
    <s v="10620"/>
    <s v="-0"/>
    <s v="36220, 36320, 36420, 36520, 36620, 36720, 36820, 36920, 37020, 37120, 37220, 37320, 37420, 37520"/>
    <s v="127230520, 127230620, 127230720, 127230920, 127231120, 127231220, 127231320, 127231420, 127231520, 127231620, 127231720, 127231820, 127231920, 127232120"/>
    <s v="-0"/>
    <x v="0"/>
    <x v="18"/>
  </r>
  <r>
    <s v="4020"/>
    <s v="2020-05-22 00:00:00"/>
    <s v="2020-05-22 13:49:00"/>
    <s v="Gasto"/>
    <s v="Con Compromiso"/>
    <s v="015"/>
    <x v="14"/>
    <x v="11"/>
    <s v="PENSIONES"/>
    <s v="Nación"/>
    <x v="0"/>
    <s v="CSF"/>
    <n v="7014200"/>
    <n v="0"/>
    <n v="7014200"/>
    <n v="0"/>
    <s v="APORTES PATRONALES NOMINA MAYO 2020"/>
    <s v="4320"/>
    <s v="10620"/>
    <s v="-0"/>
    <s v="36220, 36320, 36420, 36520, 36620, 36720, 36820, 36920, 37020, 37120, 37220, 37320, 37420, 37520"/>
    <s v="127230520, 127230620, 127230720, 127230920, 127231120, 127231220, 127231320, 127231420, 127231520, 127231620, 127231720, 127231820, 127231920, 127232120"/>
    <s v="-0"/>
    <x v="0"/>
    <x v="18"/>
  </r>
  <r>
    <s v="4020"/>
    <s v="2020-05-22 00:00:00"/>
    <s v="2020-05-22 13:49:00"/>
    <s v="Gasto"/>
    <s v="Con Compromiso"/>
    <s v="015"/>
    <x v="14"/>
    <x v="12"/>
    <s v="APORTES AL SENA"/>
    <s v="Nación"/>
    <x v="0"/>
    <s v="CSF"/>
    <n v="1360800"/>
    <n v="0"/>
    <n v="1360800"/>
    <n v="0"/>
    <s v="APORTES PATRONALES NOMINA MAYO 2020"/>
    <s v="4320"/>
    <s v="10620"/>
    <s v="-0"/>
    <s v="36220, 36320, 36420, 36520, 36620, 36720, 36820, 36920, 37020, 37120, 37220, 37320, 37420, 37520"/>
    <s v="127230520, 127230620, 127230720, 127230920, 127231120, 127231220, 127231320, 127231420, 127231520, 127231620, 127231720, 127231820, 127231920, 127232120"/>
    <s v="-0"/>
    <x v="0"/>
    <x v="18"/>
  </r>
  <r>
    <s v="4120"/>
    <s v="2020-06-04 00:00:00"/>
    <s v="2020-06-04 14:08:00"/>
    <s v="Gasto"/>
    <s v="Con Compromiso"/>
    <s v="015"/>
    <x v="14"/>
    <x v="26"/>
    <s v="PRIMA DE SERVICIO"/>
    <s v="Nación"/>
    <x v="0"/>
    <s v="CSF"/>
    <n v="63022467"/>
    <n v="0"/>
    <n v="63022467"/>
    <n v="0"/>
    <s v="PRIMA  SEMESTRAL AÑO 2020"/>
    <s v="4420"/>
    <s v="10920"/>
    <s v="-0"/>
    <s v="39120, 39220, 39320, 39420, 39520, 39620, 39720, 39820, 39920, 40020, 40120, 40220, 40320, 40420, 40520, 40620, 40720, 40820, 40920, 41020, 41120, 41220, 41320, 41420, 41520, 41620, 41720, 41820, 41920, 42020, 42120"/>
    <s v="142434320, 142434420, 142434620, 142434720, 142434820, 142434920, 142435020, 142435120, 142435220, 142435320, 142435420, 142435520, 142435620, 142435720, 142435820, 142435920, 142436020, 142436120, 142436220, 142436320, 142436420, 142436520, 142436620, 142436720, 142436820, 142436920, 142437020, 142437120, 142437220, 142437320, 142437420"/>
    <s v="-0"/>
    <x v="0"/>
    <x v="18"/>
  </r>
  <r>
    <s v="4220"/>
    <s v="2020-06-23 00:00:00"/>
    <s v="2020-06-23 07:31:00"/>
    <s v="Gasto"/>
    <s v="Con Compromiso"/>
    <s v="015"/>
    <x v="14"/>
    <x v="6"/>
    <s v="SUBSIDIO DE ALIMENTACIÓN"/>
    <s v="Nación"/>
    <x v="0"/>
    <s v="CSF"/>
    <n v="1339586"/>
    <n v="0"/>
    <n v="1339586"/>
    <n v="0"/>
    <s v="NOMINA SUELDO FUNCIONARIO TERRITORIAL NARIÑO MES JUNIO DEL 2020"/>
    <s v="4520"/>
    <s v="11520, 11620"/>
    <s v="-0"/>
    <s v="43820, 43920, 44020, 44120, 44220, 44320, 44420, 44520, 44620, 44720, 44820, 44920, 45020, 45120, 45220, 45320, 45420, 45520, 45620, 45720, 45820, 45920, 46020, 46120, 46220, 46320, 46420, 46520, 46620, 46720, 46820, 46920, 47020, 47120, 47220, 47320"/>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s v="-0"/>
    <x v="0"/>
    <x v="18"/>
  </r>
  <r>
    <s v="4220"/>
    <s v="2020-06-23 00:00:00"/>
    <s v="2020-06-23 07:31:00"/>
    <s v="Gasto"/>
    <s v="Con Compromiso"/>
    <s v="015"/>
    <x v="14"/>
    <x v="7"/>
    <s v="BONIFICACIÓN ESPECIAL DE RECREACIÓN"/>
    <s v="Nación"/>
    <x v="0"/>
    <s v="CSF"/>
    <n v="596668"/>
    <n v="0"/>
    <n v="596668"/>
    <n v="0"/>
    <s v="NOMINA SUELDO FUNCIONARIO TERRITORIAL NARIÑO MES JUNIO DEL 2020"/>
    <s v="4520"/>
    <s v="11520, 11620"/>
    <s v="-0"/>
    <s v="43820, 43920, 44020, 44120, 44220, 44320, 44420, 44520, 44620, 44720, 44820, 44920, 45020, 45120, 45220, 45320, 45420, 45520, 45620, 45720, 45820, 45920, 46020, 46120, 46220, 46320, 46420, 46520, 46620, 46720, 46820, 46920, 47020, 47120, 47220, 47320"/>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s v="-0"/>
    <x v="0"/>
    <x v="18"/>
  </r>
  <r>
    <s v="4220"/>
    <s v="2020-06-23 00:00:00"/>
    <s v="2020-06-23 07:31:00"/>
    <s v="Gasto"/>
    <s v="Con Compromiso"/>
    <s v="015"/>
    <x v="14"/>
    <x v="3"/>
    <s v="AUXILIO DE TRANSPORTE"/>
    <s v="Nación"/>
    <x v="0"/>
    <s v="CSF"/>
    <n v="1981654"/>
    <n v="0"/>
    <n v="1981654"/>
    <n v="0"/>
    <s v="NOMINA SUELDO FUNCIONARIO TERRITORIAL NARIÑO MES JUNIO DEL 2020"/>
    <s v="4520"/>
    <s v="11520, 11620"/>
    <s v="-0"/>
    <s v="43820, 43920, 44020, 44120, 44220, 44320, 44420, 44520, 44620, 44720, 44820, 44920, 45020, 45120, 45220, 45320, 45420, 45520, 45620, 45720, 45820, 45920, 46020, 46120, 46220, 46320, 46420, 46520, 46620, 46720, 46820, 46920, 47020, 47120, 47220, 47320"/>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s v="-0"/>
    <x v="0"/>
    <x v="18"/>
  </r>
  <r>
    <s v="4220"/>
    <s v="2020-06-23 00:00:00"/>
    <s v="2020-06-23 07:31:00"/>
    <s v="Gasto"/>
    <s v="Con Compromiso"/>
    <s v="015"/>
    <x v="14"/>
    <x v="9"/>
    <s v="BONIFICACIÓN POR SERVICIOS PRESTADOS"/>
    <s v="Nación"/>
    <x v="0"/>
    <s v="CSF"/>
    <n v="755204"/>
    <n v="0"/>
    <n v="755204"/>
    <n v="0"/>
    <s v="NOMINA SUELDO FUNCIONARIO TERRITORIAL NARIÑO MES JUNIO DEL 2020"/>
    <s v="4520"/>
    <s v="11520, 11620"/>
    <s v="-0"/>
    <s v="43820, 43920, 44020, 44120, 44220, 44320, 44420, 44520, 44620, 44720, 44820, 44920, 45020, 45120, 45220, 45320, 45420, 45520, 45620, 45720, 45820, 45920, 46020, 46120, 46220, 46320, 46420, 46520, 46620, 46720, 46820, 46920, 47020, 47120, 47220, 47320"/>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s v="-0"/>
    <x v="0"/>
    <x v="18"/>
  </r>
  <r>
    <s v="4220"/>
    <s v="2020-06-23 00:00:00"/>
    <s v="2020-06-23 07:31:00"/>
    <s v="Gasto"/>
    <s v="Con Compromiso"/>
    <s v="015"/>
    <x v="14"/>
    <x v="5"/>
    <s v="PRIMA TÉCNICA NO SALARIAL"/>
    <s v="Nación"/>
    <x v="0"/>
    <s v="CSF"/>
    <n v="2354967"/>
    <n v="0"/>
    <n v="2354967"/>
    <n v="0"/>
    <s v="NOMINA SUELDO FUNCIONARIO TERRITORIAL NARIÑO MES JUNIO DEL 2020"/>
    <s v="4520"/>
    <s v="11520, 11620"/>
    <s v="-0"/>
    <s v="43820, 43920, 44020, 44120, 44220, 44320, 44420, 44520, 44620, 44720, 44820, 44920, 45020, 45120, 45220, 45320, 45420, 45520, 45620, 45720, 45820, 45920, 46020, 46120, 46220, 46320, 46420, 46520, 46620, 46720, 46820, 46920, 47020, 47120, 47220, 47320"/>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s v="-0"/>
    <x v="0"/>
    <x v="18"/>
  </r>
  <r>
    <s v="4220"/>
    <s v="2020-06-23 00:00:00"/>
    <s v="2020-06-23 07:31:00"/>
    <s v="Gasto"/>
    <s v="Con Compromiso"/>
    <s v="015"/>
    <x v="14"/>
    <x v="4"/>
    <s v="PRIMA DE VACACIONES"/>
    <s v="Nación"/>
    <x v="0"/>
    <s v="CSF"/>
    <n v="7045532"/>
    <n v="0"/>
    <n v="7045532"/>
    <n v="0"/>
    <s v="NOMINA SUELDO FUNCIONARIO TERRITORIAL NARIÑO MES JUNIO DEL 2020"/>
    <s v="4520"/>
    <s v="11520, 11620"/>
    <s v="-0"/>
    <s v="43820, 43920, 44020, 44120, 44220, 44320, 44420, 44520, 44620, 44720, 44820, 44920, 45020, 45120, 45220, 45320, 45420, 45520, 45620, 45720, 45820, 45920, 46020, 46120, 46220, 46320, 46420, 46520, 46620, 46720, 46820, 46920, 47020, 47120, 47220, 47320"/>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s v="-0"/>
    <x v="0"/>
    <x v="18"/>
  </r>
  <r>
    <s v="4220"/>
    <s v="2020-06-23 00:00:00"/>
    <s v="2020-06-23 07:31:00"/>
    <s v="Gasto"/>
    <s v="Con Compromiso"/>
    <s v="015"/>
    <x v="14"/>
    <x v="10"/>
    <s v="SUELDO DE VACACIONES"/>
    <s v="Nación"/>
    <x v="0"/>
    <s v="CSF"/>
    <n v="5139710"/>
    <n v="0"/>
    <n v="5139710"/>
    <n v="0"/>
    <s v="NOMINA SUELDO FUNCIONARIO TERRITORIAL NARIÑO MES JUNIO DEL 2020"/>
    <s v="4520"/>
    <s v="11520, 11620"/>
    <s v="-0"/>
    <s v="43820, 43920, 44020, 44120, 44220, 44320, 44420, 44520, 44620, 44720, 44820, 44920, 45020, 45120, 45220, 45320, 45420, 45520, 45620, 45720, 45820, 45920, 46020, 46120, 46220, 46320, 46420, 46520, 46620, 46720, 46820, 46920, 47020, 47120, 47220, 47320"/>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s v="-0"/>
    <x v="0"/>
    <x v="18"/>
  </r>
  <r>
    <s v="4220"/>
    <s v="2020-06-23 00:00:00"/>
    <s v="2020-06-23 07:31:00"/>
    <s v="Gasto"/>
    <s v="Con Compromiso"/>
    <s v="015"/>
    <x v="14"/>
    <x v="8"/>
    <s v="SUELDO BÁSICO"/>
    <s v="Nación"/>
    <x v="0"/>
    <s v="CSF"/>
    <n v="49885545"/>
    <n v="0"/>
    <n v="49885545"/>
    <n v="0"/>
    <s v="NOMINA SUELDO FUNCIONARIO TERRITORIAL NARIÑO MES JUNIO DEL 2020"/>
    <s v="4520"/>
    <s v="11520, 11620"/>
    <s v="-0"/>
    <s v="43820, 43920, 44020, 44120, 44220, 44320, 44420, 44520, 44620, 44720, 44820, 44920, 45020, 45120, 45220, 45320, 45420, 45520, 45620, 45720, 45820, 45920, 46020, 46120, 46220, 46320, 46420, 46520, 46620, 46720, 46820, 46920, 47020, 47120, 47220, 47320"/>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s v="-0"/>
    <x v="0"/>
    <x v="18"/>
  </r>
  <r>
    <s v="4220"/>
    <s v="2020-06-23 00:00:00"/>
    <s v="2020-06-23 07:31:00"/>
    <s v="Gasto"/>
    <s v="Con Compromiso"/>
    <s v="015"/>
    <x v="14"/>
    <x v="37"/>
    <s v="INDEMNIZACIÓN POR VACACIONES"/>
    <s v="Nación"/>
    <x v="0"/>
    <s v="CSF"/>
    <n v="2150604"/>
    <n v="0"/>
    <n v="2150604"/>
    <n v="0"/>
    <s v="NOMINA SUELDO FUNCIONARIO TERRITORIAL NARIÑO MES JUNIO DEL 2020"/>
    <s v="4520"/>
    <s v="11520, 11620"/>
    <s v="-0"/>
    <s v="43820, 43920, 44020, 44120, 44220, 44320, 44420, 44520, 44620, 44720, 44820, 44920, 45020, 45120, 45220, 45320, 45420, 45520, 45620, 45720, 45820, 45920, 46020, 46120, 46220, 46320, 46420, 46520, 46620, 46720, 46820, 46920, 47020, 47120, 47220, 47320"/>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s v="-0"/>
    <x v="0"/>
    <x v="18"/>
  </r>
  <r>
    <s v="4320"/>
    <s v="2020-06-23 00:00:00"/>
    <s v="2020-06-23 07:44:00"/>
    <s v="Gasto"/>
    <s v="Con Compromiso"/>
    <s v="015"/>
    <x v="14"/>
    <x v="13"/>
    <s v="SALUD"/>
    <s v="Nación"/>
    <x v="0"/>
    <s v="CSF"/>
    <n v="4725100"/>
    <n v="0"/>
    <n v="4725100"/>
    <n v="0"/>
    <s v="APORTES Y PARAFISCALES  NOMINA SUELDO MES JUNIO  2020 TERRITORIAL NARIÑO"/>
    <s v="4620"/>
    <s v="11720"/>
    <s v="-0"/>
    <s v="47420, 47520, 47620, 47720, 47820, 47920, 48020, 48120, 48220, 48320, 48420, 48520, 48620, 48720"/>
    <s v="159068720, 159068820, 159068920, 159069020, 159069120, 159069220, 159069320, 159069420, 159069520, 159069620, 159069720, 159069820, 159069920, 159070020"/>
    <s v="-0"/>
    <x v="0"/>
    <x v="18"/>
  </r>
  <r>
    <s v="4320"/>
    <s v="2020-06-23 00:00:00"/>
    <s v="2020-06-23 07:44:00"/>
    <s v="Gasto"/>
    <s v="Con Compromiso"/>
    <s v="015"/>
    <x v="14"/>
    <x v="12"/>
    <s v="APORTES AL SENA"/>
    <s v="Nación"/>
    <x v="0"/>
    <s v="CSF"/>
    <n v="2476000"/>
    <n v="0"/>
    <n v="2476000"/>
    <n v="0"/>
    <s v="APORTES Y PARAFISCALES  NOMINA SUELDO MES JUNIO  2020 TERRITORIAL NARIÑO"/>
    <s v="4620"/>
    <s v="11720"/>
    <s v="-0"/>
    <s v="47420, 47520, 47620, 47720, 47820, 47920, 48020, 48120, 48220, 48320, 48420, 48520, 48620, 48720"/>
    <s v="159068720, 159068820, 159068920, 159069020, 159069120, 159069220, 159069320, 159069420, 159069520, 159069620, 159069720, 159069820, 159069920, 159070020"/>
    <s v="-0"/>
    <x v="0"/>
    <x v="18"/>
  </r>
  <r>
    <s v="4320"/>
    <s v="2020-06-23 00:00:00"/>
    <s v="2020-06-23 07:44:00"/>
    <s v="Gasto"/>
    <s v="Con Compromiso"/>
    <s v="015"/>
    <x v="14"/>
    <x v="11"/>
    <s v="PENSIONES"/>
    <s v="Nación"/>
    <x v="0"/>
    <s v="CSF"/>
    <n v="6670400"/>
    <n v="0"/>
    <n v="6670400"/>
    <n v="0"/>
    <s v="APORTES Y PARAFISCALES  NOMINA SUELDO MES JUNIO  2020 TERRITORIAL NARIÑO"/>
    <s v="4620"/>
    <s v="11720"/>
    <s v="-0"/>
    <s v="47420, 47520, 47620, 47720, 47820, 47920, 48020, 48120, 48220, 48320, 48420, 48520, 48620, 48720"/>
    <s v="159068720, 159068820, 159068920, 159069020, 159069120, 159069220, 159069320, 159069420, 159069520, 159069620, 159069720, 159069820, 159069920, 159070020"/>
    <s v="-0"/>
    <x v="0"/>
    <x v="18"/>
  </r>
  <r>
    <s v="4320"/>
    <s v="2020-06-23 00:00:00"/>
    <s v="2020-06-23 07:44:00"/>
    <s v="Gasto"/>
    <s v="Con Compromiso"/>
    <s v="015"/>
    <x v="14"/>
    <x v="16"/>
    <s v="CAJAS DE COMPENSACIÓN FAMILIAR"/>
    <s v="Nación"/>
    <x v="0"/>
    <s v="CSF"/>
    <n v="4949900"/>
    <n v="0"/>
    <n v="4949900"/>
    <n v="0"/>
    <s v="APORTES Y PARAFISCALES  NOMINA SUELDO MES JUNIO  2020 TERRITORIAL NARIÑO"/>
    <s v="4620"/>
    <s v="11720"/>
    <s v="-0"/>
    <s v="47420, 47520, 47620, 47720, 47820, 47920, 48020, 48120, 48220, 48320, 48420, 48520, 48620, 48720"/>
    <s v="159068720, 159068820, 159068920, 159069020, 159069120, 159069220, 159069320, 159069420, 159069520, 159069620, 159069720, 159069820, 159069920, 159070020"/>
    <s v="-0"/>
    <x v="0"/>
    <x v="18"/>
  </r>
  <r>
    <s v="4320"/>
    <s v="2020-06-23 00:00:00"/>
    <s v="2020-06-23 07:44:00"/>
    <s v="Gasto"/>
    <s v="Con Compromiso"/>
    <s v="015"/>
    <x v="14"/>
    <x v="15"/>
    <s v="APORTES GENERALES AL SISTEMA DE RIESGOS LABORALES"/>
    <s v="Nación"/>
    <x v="0"/>
    <s v="CSF"/>
    <n v="831400"/>
    <n v="0"/>
    <n v="831400"/>
    <n v="0"/>
    <s v="APORTES Y PARAFISCALES  NOMINA SUELDO MES JUNIO  2020 TERRITORIAL NARIÑO"/>
    <s v="4620"/>
    <s v="11720"/>
    <s v="-0"/>
    <s v="47420, 47520, 47620, 47720, 47820, 47920, 48020, 48120, 48220, 48320, 48420, 48520, 48620, 48720"/>
    <s v="159068720, 159068820, 159068920, 159069020, 159069120, 159069220, 159069320, 159069420, 159069520, 159069620, 159069720, 159069820, 159069920, 159070020"/>
    <s v="-0"/>
    <x v="0"/>
    <x v="18"/>
  </r>
  <r>
    <s v="4320"/>
    <s v="2020-06-23 00:00:00"/>
    <s v="2020-06-23 07:44:00"/>
    <s v="Gasto"/>
    <s v="Con Compromiso"/>
    <s v="015"/>
    <x v="14"/>
    <x v="14"/>
    <s v="APORTES AL ICBF"/>
    <s v="Nación"/>
    <x v="0"/>
    <s v="CSF"/>
    <n v="3713300"/>
    <n v="0"/>
    <n v="3713300"/>
    <n v="0"/>
    <s v="APORTES Y PARAFISCALES  NOMINA SUELDO MES JUNIO  2020 TERRITORIAL NARIÑO"/>
    <s v="4620"/>
    <s v="11720"/>
    <s v="-0"/>
    <s v="47420, 47520, 47620, 47720, 47820, 47920, 48020, 48120, 48220, 48320, 48420, 48520, 48620, 48720"/>
    <s v="159068720, 159068820, 159068920, 159069020, 159069120, 159069220, 159069320, 159069420, 159069520, 159069620, 159069720, 159069820, 159069920, 159070020"/>
    <s v="-0"/>
    <x v="0"/>
    <x v="18"/>
  </r>
  <r>
    <s v="4420"/>
    <s v="2020-06-24 00:00:00"/>
    <s v="2020-06-24 13:12:00"/>
    <s v="Gasto"/>
    <s v="Con Compromiso"/>
    <s v="0200"/>
    <x v="14"/>
    <x v="27"/>
    <s v="ADQUISICIÓN DE BIENES Y SERVICIOS - SEDES MANTENIDAS - FORTALECIMIENTO DE LA INFRAESTRUCTURA FÍSICA DEL IGAC A NIVEL  NACIONAL"/>
    <s v="Nación"/>
    <x v="0"/>
    <s v="CSF"/>
    <n v="9197042"/>
    <n v="-147042"/>
    <n v="9050000"/>
    <n v="0"/>
    <s v="Rubro: C-0499-1003-6-0-0499016-02 ADQUISICIÓN DE BIENES Y SERVICIOS - SEDES MANTENIDAS- FORTALECIMIENTO DE LA INFRAESTRUCTURA FÍSICA DEL IGAC NARIÑO A NIVEL NACIONAL._x000a_Recurso: Nación -10._x000a_presupuesto relacionado a la instalación de ventanillas de acu"/>
    <s v="4720"/>
    <s v="13320"/>
    <s v="26520"/>
    <s v="75120"/>
    <s v="273647620"/>
    <s v="-0"/>
    <x v="1"/>
    <x v="3"/>
  </r>
  <r>
    <s v="4520"/>
    <s v="2020-06-25 00:00:00"/>
    <s v="2020-06-25 10:12:00"/>
    <s v="Gasto"/>
    <s v="Con Compromiso"/>
    <s v="015"/>
    <x v="14"/>
    <x v="16"/>
    <s v="CAJAS DE COMPENSACIÓN FAMILIAR"/>
    <s v="Nación"/>
    <x v="0"/>
    <s v="CSF"/>
    <n v="60800"/>
    <n v="0"/>
    <n v="60800"/>
    <n v="0"/>
    <s v="PLANILLA N RETIRO FUNCIONARIOS APORTES PATRONALES"/>
    <s v="4820"/>
    <s v="12020, 12120, 12220"/>
    <s v="-0"/>
    <s v="48820, 48920, 49020, 49120, 49220, 49320, 49420, 49520"/>
    <s v="166817520, 166817620, 166817720, 166817820, 166817920, 166818020, 166818120, 166818220"/>
    <s v="-0"/>
    <x v="0"/>
    <x v="18"/>
  </r>
  <r>
    <s v="4520"/>
    <s v="2020-06-25 00:00:00"/>
    <s v="2020-06-25 10:12:00"/>
    <s v="Gasto"/>
    <s v="Con Compromiso"/>
    <s v="015"/>
    <x v="14"/>
    <x v="13"/>
    <s v="SALUD"/>
    <s v="Nación"/>
    <x v="0"/>
    <s v="CSF"/>
    <n v="64100"/>
    <n v="0"/>
    <n v="64100"/>
    <n v="0"/>
    <s v="PLANILLA N RETIRO FUNCIONARIOS APORTES PATRONALES"/>
    <s v="4820"/>
    <s v="12020, 12120, 12220"/>
    <s v="-0"/>
    <s v="48820, 48920, 49020, 49120, 49220, 49320, 49420, 49520"/>
    <s v="166817520, 166817620, 166817720, 166817820, 166817920, 166818020, 166818120, 166818220"/>
    <s v="-0"/>
    <x v="0"/>
    <x v="18"/>
  </r>
  <r>
    <s v="4520"/>
    <s v="2020-06-25 00:00:00"/>
    <s v="2020-06-25 10:12:00"/>
    <s v="Gasto"/>
    <s v="Con Compromiso"/>
    <s v="015"/>
    <x v="14"/>
    <x v="15"/>
    <s v="APORTES GENERALES AL SISTEMA DE RIESGOS LABORALES"/>
    <s v="Nación"/>
    <x v="0"/>
    <s v="CSF"/>
    <n v="12200"/>
    <n v="0"/>
    <n v="12200"/>
    <n v="0"/>
    <s v="PLANILLA N RETIRO FUNCIONARIOS APORTES PATRONALES"/>
    <s v="4820"/>
    <s v="12020, 12120, 12220"/>
    <s v="-0"/>
    <s v="48820, 48920, 49020, 49120, 49220, 49320, 49420, 49520"/>
    <s v="166817520, 166817620, 166817720, 166817820, 166817920, 166818020, 166818120, 166818220"/>
    <s v="-0"/>
    <x v="0"/>
    <x v="18"/>
  </r>
  <r>
    <s v="4520"/>
    <s v="2020-06-25 00:00:00"/>
    <s v="2020-06-25 10:12:00"/>
    <s v="Gasto"/>
    <s v="Con Compromiso"/>
    <s v="015"/>
    <x v="14"/>
    <x v="11"/>
    <s v="PENSIONES"/>
    <s v="Nación"/>
    <x v="0"/>
    <s v="CSF"/>
    <n v="90600"/>
    <n v="0"/>
    <n v="90600"/>
    <n v="0"/>
    <s v="PLANILLA N RETIRO FUNCIONARIOS APORTES PATRONALES"/>
    <s v="4820"/>
    <s v="12020, 12120, 12220"/>
    <s v="-0"/>
    <s v="48820, 48920, 49020, 49120, 49220, 49320, 49420, 49520"/>
    <s v="166817520, 166817620, 166817720, 166817820, 166817920, 166818020, 166818120, 166818220"/>
    <s v="-0"/>
    <x v="0"/>
    <x v="18"/>
  </r>
  <r>
    <s v="4520"/>
    <s v="2020-06-25 00:00:00"/>
    <s v="2020-06-25 10:12:00"/>
    <s v="Gasto"/>
    <s v="Con Compromiso"/>
    <s v="015"/>
    <x v="14"/>
    <x v="14"/>
    <s v="APORTES AL ICBF"/>
    <s v="Nación"/>
    <x v="0"/>
    <s v="CSF"/>
    <n v="45500"/>
    <n v="0"/>
    <n v="45500"/>
    <n v="0"/>
    <s v="PLANILLA N RETIRO FUNCIONARIOS APORTES PATRONALES"/>
    <s v="4820"/>
    <s v="12020, 12120, 12220"/>
    <s v="-0"/>
    <s v="48820, 48920, 49020, 49120, 49220, 49320, 49420, 49520"/>
    <s v="166817520, 166817620, 166817720, 166817820, 166817920, 166818020, 166818120, 166818220"/>
    <s v="-0"/>
    <x v="0"/>
    <x v="18"/>
  </r>
  <r>
    <s v="4520"/>
    <s v="2020-06-25 00:00:00"/>
    <s v="2020-06-25 10:12:00"/>
    <s v="Gasto"/>
    <s v="Con Compromiso"/>
    <s v="015"/>
    <x v="14"/>
    <x v="12"/>
    <s v="APORTES AL SENA"/>
    <s v="Nación"/>
    <x v="0"/>
    <s v="CSF"/>
    <n v="30500"/>
    <n v="0"/>
    <n v="30500"/>
    <n v="0"/>
    <s v="PLANILLA N RETIRO FUNCIONARIOS APORTES PATRONALES"/>
    <s v="4820"/>
    <s v="12020, 12120, 12220"/>
    <s v="-0"/>
    <s v="48820, 48920, 49020, 49120, 49220, 49320, 49420, 49520"/>
    <s v="166817520, 166817620, 166817720, 166817820, 166817920, 166818020, 166818120, 166818220"/>
    <s v="-0"/>
    <x v="0"/>
    <x v="18"/>
  </r>
  <r>
    <s v="4620"/>
    <s v="2020-07-22 00:00:00"/>
    <s v="2020-07-22 19:32:00"/>
    <s v="Gasto"/>
    <s v="Con Compromiso"/>
    <s v="015"/>
    <x v="14"/>
    <x v="11"/>
    <s v="PENSIONES"/>
    <s v="Nación"/>
    <x v="0"/>
    <s v="CSF"/>
    <n v="6873400"/>
    <n v="0"/>
    <n v="6873400"/>
    <n v="0"/>
    <s v="APORTES Y PARAFISCALES NOMINA MES JULIO 2020"/>
    <s v="5020"/>
    <s v="13220"/>
    <s v="-0"/>
    <s v="57020, 57120, 57220, 57320, 57420, 57520, 57620, 57720, 57820, 57920, 58020, 58120, 58220, 58320"/>
    <s v="196118820, 196118920, 196119020, 196119120, 196119220, 196119320, 196119420, 196119520, 196119620, 196119720, 196119820, 196119920, 196120020, 196120120"/>
    <s v="-0"/>
    <x v="0"/>
    <x v="18"/>
  </r>
  <r>
    <s v="4620"/>
    <s v="2020-07-22 00:00:00"/>
    <s v="2020-07-22 19:32:00"/>
    <s v="Gasto"/>
    <s v="Con Compromiso"/>
    <s v="015"/>
    <x v="14"/>
    <x v="12"/>
    <s v="APORTES AL SENA"/>
    <s v="Nación"/>
    <x v="0"/>
    <s v="CSF"/>
    <n v="1450400"/>
    <n v="0"/>
    <n v="1450400"/>
    <n v="0"/>
    <s v="APORTES Y PARAFISCALES NOMINA MES JULIO 2020"/>
    <s v="5020"/>
    <s v="13220"/>
    <s v="-0"/>
    <s v="57020, 57120, 57220, 57320, 57420, 57520, 57620, 57720, 57820, 57920, 58020, 58120, 58220, 58320"/>
    <s v="196118820, 196118920, 196119020, 196119120, 196119220, 196119320, 196119420, 196119520, 196119620, 196119720, 196119820, 196119920, 196120020, 196120120"/>
    <s v="-0"/>
    <x v="0"/>
    <x v="18"/>
  </r>
  <r>
    <s v="4620"/>
    <s v="2020-07-22 00:00:00"/>
    <s v="2020-07-22 19:32:00"/>
    <s v="Gasto"/>
    <s v="Con Compromiso"/>
    <s v="015"/>
    <x v="14"/>
    <x v="15"/>
    <s v="APORTES GENERALES AL SISTEMA DE RIESGOS LABORALES"/>
    <s v="Nación"/>
    <x v="0"/>
    <s v="CSF"/>
    <n v="854100"/>
    <n v="0"/>
    <n v="854100"/>
    <n v="0"/>
    <s v="APORTES Y PARAFISCALES NOMINA MES JULIO 2020"/>
    <s v="5020"/>
    <s v="13220"/>
    <s v="-0"/>
    <s v="57020, 57120, 57220, 57320, 57420, 57520, 57620, 57720, 57820, 57920, 58020, 58120, 58220, 58320"/>
    <s v="196118820, 196118920, 196119020, 196119120, 196119220, 196119320, 196119420, 196119520, 196119620, 196119720, 196119820, 196119920, 196120020, 196120120"/>
    <s v="-0"/>
    <x v="0"/>
    <x v="18"/>
  </r>
  <r>
    <s v="4620"/>
    <s v="2020-07-22 00:00:00"/>
    <s v="2020-07-22 19:32:00"/>
    <s v="Gasto"/>
    <s v="Con Compromiso"/>
    <s v="015"/>
    <x v="14"/>
    <x v="16"/>
    <s v="CAJAS DE COMPENSACIÓN FAMILIAR"/>
    <s v="Nación"/>
    <x v="0"/>
    <s v="CSF"/>
    <n v="2899900"/>
    <n v="0"/>
    <n v="2899900"/>
    <n v="0"/>
    <s v="APORTES Y PARAFISCALES NOMINA MES JULIO 2020"/>
    <s v="5020"/>
    <s v="13220"/>
    <s v="-0"/>
    <s v="57020, 57120, 57220, 57320, 57420, 57520, 57620, 57720, 57820, 57920, 58020, 58120, 58220, 58320"/>
    <s v="196118820, 196118920, 196119020, 196119120, 196119220, 196119320, 196119420, 196119520, 196119620, 196119720, 196119820, 196119920, 196120020, 196120120"/>
    <s v="-0"/>
    <x v="0"/>
    <x v="18"/>
  </r>
  <r>
    <s v="4620"/>
    <s v="2020-07-22 00:00:00"/>
    <s v="2020-07-22 19:32:00"/>
    <s v="Gasto"/>
    <s v="Con Compromiso"/>
    <s v="015"/>
    <x v="14"/>
    <x v="13"/>
    <s v="SALUD"/>
    <s v="Nación"/>
    <x v="0"/>
    <s v="CSF"/>
    <n v="4868700"/>
    <n v="0"/>
    <n v="4868700"/>
    <n v="0"/>
    <s v="APORTES Y PARAFISCALES NOMINA MES JULIO 2020"/>
    <s v="5020"/>
    <s v="13220"/>
    <s v="-0"/>
    <s v="57020, 57120, 57220, 57320, 57420, 57520, 57620, 57720, 57820, 57920, 58020, 58120, 58220, 58320"/>
    <s v="196118820, 196118920, 196119020, 196119120, 196119220, 196119320, 196119420, 196119520, 196119620, 196119720, 196119820, 196119920, 196120020, 196120120"/>
    <s v="-0"/>
    <x v="0"/>
    <x v="18"/>
  </r>
  <r>
    <s v="4620"/>
    <s v="2020-07-22 00:00:00"/>
    <s v="2020-07-22 19:32:00"/>
    <s v="Gasto"/>
    <s v="Con Compromiso"/>
    <s v="015"/>
    <x v="14"/>
    <x v="14"/>
    <s v="APORTES AL ICBF"/>
    <s v="Nación"/>
    <x v="0"/>
    <s v="CSF"/>
    <n v="2175500"/>
    <n v="0"/>
    <n v="2175500"/>
    <n v="0"/>
    <s v="APORTES Y PARAFISCALES NOMINA MES JULIO 2020"/>
    <s v="5020"/>
    <s v="13220"/>
    <s v="-0"/>
    <s v="57020, 57120, 57220, 57320, 57420, 57520, 57620, 57720, 57820, 57920, 58020, 58120, 58220, 58320"/>
    <s v="196118820, 196118920, 196119020, 196119120, 196119220, 196119320, 196119420, 196119520, 196119620, 196119720, 196119820, 196119920, 196120020, 196120120"/>
    <s v="-0"/>
    <x v="0"/>
    <x v="18"/>
  </r>
  <r>
    <s v="4720"/>
    <s v="2020-07-22 00:00:00"/>
    <s v="2020-07-22 20:27:00"/>
    <s v="Gasto"/>
    <s v="Con Compromiso"/>
    <s v="015"/>
    <x v="14"/>
    <x v="5"/>
    <s v="PRIMA TÉCNICA NO SALARIAL"/>
    <s v="Nación"/>
    <x v="0"/>
    <s v="CSF"/>
    <n v="2354967"/>
    <n v="0"/>
    <n v="2354967"/>
    <n v="0"/>
    <s v="NOMINA SUELDO MES DE JULIO 2020"/>
    <s v="4920"/>
    <s v="13020, 13120"/>
    <s v="-0"/>
    <s v="52620, 52720, 52820, 52920, 53020, 53120, 53220, 53320, 53420, 53520, 53620, 53720, 53820, 53920, 54020, 54120, 54220, 54320, 54420, 54520, 54620, 54720, 54820, 54920, 55020, 55120, 55220, 55320, 55420, 55520, 55620, 55720, 55820, 55920, 56020, 56120, 56220, 56320, 56420, 56520, 56620, 56720, 56820, 56920"/>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s v="-0"/>
    <x v="0"/>
    <x v="18"/>
  </r>
  <r>
    <s v="4720"/>
    <s v="2020-07-22 00:00:00"/>
    <s v="2020-07-22 20:27:00"/>
    <s v="Gasto"/>
    <s v="Con Compromiso"/>
    <s v="015"/>
    <x v="14"/>
    <x v="8"/>
    <s v="SUELDO BÁSICO"/>
    <s v="Nación"/>
    <x v="0"/>
    <s v="CSF"/>
    <n v="50648281"/>
    <n v="0"/>
    <n v="50648281"/>
    <n v="0"/>
    <s v="NOMINA SUELDO MES DE JULIO 2020"/>
    <s v="4920"/>
    <s v="13020, 13120"/>
    <s v="-0"/>
    <s v="52620, 52720, 52820, 52920, 53020, 53120, 53220, 53320, 53420, 53520, 53620, 53720, 53820, 53920, 54020, 54120, 54220, 54320, 54420, 54520, 54620, 54720, 54820, 54920, 55020, 55120, 55220, 55320, 55420, 55520, 55620, 55720, 55820, 55920, 56020, 56120, 56220, 56320, 56420, 56520, 56620, 56720, 56820, 56920"/>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s v="-0"/>
    <x v="0"/>
    <x v="18"/>
  </r>
  <r>
    <s v="4720"/>
    <s v="2020-07-22 00:00:00"/>
    <s v="2020-07-22 20:27:00"/>
    <s v="Gasto"/>
    <s v="Con Compromiso"/>
    <s v="015"/>
    <x v="14"/>
    <x v="4"/>
    <s v="PRIMA DE VACACIONES"/>
    <s v="Nación"/>
    <x v="0"/>
    <s v="CSF"/>
    <n v="11191673"/>
    <n v="0"/>
    <n v="11191673"/>
    <n v="0"/>
    <s v="NOMINA SUELDO MES DE JULIO 2020"/>
    <s v="4920"/>
    <s v="13020, 13120"/>
    <s v="-0"/>
    <s v="52620, 52720, 52820, 52920, 53020, 53120, 53220, 53320, 53420, 53520, 53620, 53720, 53820, 53920, 54020, 54120, 54220, 54320, 54420, 54520, 54620, 54720, 54820, 54920, 55020, 55120, 55220, 55320, 55420, 55520, 55620, 55720, 55820, 55920, 56020, 56120, 56220, 56320, 56420, 56520, 56620, 56720, 56820, 56920"/>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s v="-0"/>
    <x v="0"/>
    <x v="18"/>
  </r>
  <r>
    <s v="4720"/>
    <s v="2020-07-22 00:00:00"/>
    <s v="2020-07-22 20:27:00"/>
    <s v="Gasto"/>
    <s v="Con Compromiso"/>
    <s v="015"/>
    <x v="14"/>
    <x v="6"/>
    <s v="SUBSIDIO DE ALIMENTACIÓN"/>
    <s v="Nación"/>
    <x v="0"/>
    <s v="CSF"/>
    <n v="1414497"/>
    <n v="0"/>
    <n v="1414497"/>
    <n v="0"/>
    <s v="NOMINA SUELDO MES DE JULIO 2020"/>
    <s v="4920"/>
    <s v="13020, 13120"/>
    <s v="-0"/>
    <s v="52620, 52720, 52820, 52920, 53020, 53120, 53220, 53320, 53420, 53520, 53620, 53720, 53820, 53920, 54020, 54120, 54220, 54320, 54420, 54520, 54620, 54720, 54820, 54920, 55020, 55120, 55220, 55320, 55420, 55520, 55620, 55720, 55820, 55920, 56020, 56120, 56220, 56320, 56420, 56520, 56620, 56720, 56820, 56920"/>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s v="-0"/>
    <x v="0"/>
    <x v="18"/>
  </r>
  <r>
    <s v="4720"/>
    <s v="2020-07-22 00:00:00"/>
    <s v="2020-07-22 20:27:00"/>
    <s v="Gasto"/>
    <s v="Con Compromiso"/>
    <s v="015"/>
    <x v="14"/>
    <x v="26"/>
    <s v="PRIMA DE SERVICIO"/>
    <s v="Nación"/>
    <x v="0"/>
    <s v="CSF"/>
    <n v="548136"/>
    <n v="0"/>
    <n v="548136"/>
    <n v="0"/>
    <s v="NOMINA SUELDO MES DE JULIO 2020"/>
    <s v="4920"/>
    <s v="13020, 13120"/>
    <s v="-0"/>
    <s v="52620, 52720, 52820, 52920, 53020, 53120, 53220, 53320, 53420, 53520, 53620, 53720, 53820, 53920, 54020, 54120, 54220, 54320, 54420, 54520, 54620, 54720, 54820, 54920, 55020, 55120, 55220, 55320, 55420, 55520, 55620, 55720, 55820, 55920, 56020, 56120, 56220, 56320, 56420, 56520, 56620, 56720, 56820, 56920"/>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s v="-0"/>
    <x v="0"/>
    <x v="18"/>
  </r>
  <r>
    <s v="4720"/>
    <s v="2020-07-22 00:00:00"/>
    <s v="2020-07-22 20:27:00"/>
    <s v="Gasto"/>
    <s v="Con Compromiso"/>
    <s v="015"/>
    <x v="14"/>
    <x v="9"/>
    <s v="BONIFICACIÓN POR SERVICIOS PRESTADOS"/>
    <s v="Nación"/>
    <x v="0"/>
    <s v="CSF"/>
    <n v="1690393"/>
    <n v="0"/>
    <n v="1690393"/>
    <n v="0"/>
    <s v="NOMINA SUELDO MES DE JULIO 2020"/>
    <s v="4920"/>
    <s v="13020, 13120"/>
    <s v="-0"/>
    <s v="52620, 52720, 52820, 52920, 53020, 53120, 53220, 53320, 53420, 53520, 53620, 53720, 53820, 53920, 54020, 54120, 54220, 54320, 54420, 54520, 54620, 54720, 54820, 54920, 55020, 55120, 55220, 55320, 55420, 55520, 55620, 55720, 55820, 55920, 56020, 56120, 56220, 56320, 56420, 56520, 56620, 56720, 56820, 56920"/>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s v="-0"/>
    <x v="0"/>
    <x v="18"/>
  </r>
  <r>
    <s v="4720"/>
    <s v="2020-07-22 00:00:00"/>
    <s v="2020-07-22 20:27:00"/>
    <s v="Gasto"/>
    <s v="Con Compromiso"/>
    <s v="015"/>
    <x v="14"/>
    <x v="28"/>
    <s v="AUXILIO DE CONECTIVIDAD DIGITAL"/>
    <s v="Nación"/>
    <x v="0"/>
    <s v="CSF"/>
    <n v="2098222"/>
    <n v="0"/>
    <n v="2098222"/>
    <n v="0"/>
    <s v="NOMINA SUELDO MES DE JULIO 2020"/>
    <s v="4920"/>
    <s v="13020, 13120"/>
    <s v="-0"/>
    <s v="52620, 52720, 52820, 52920, 53020, 53120, 53220, 53320, 53420, 53520, 53620, 53720, 53820, 53920, 54020, 54120, 54220, 54320, 54420, 54520, 54620, 54720, 54820, 54920, 55020, 55120, 55220, 55320, 55420, 55520, 55620, 55720, 55820, 55920, 56020, 56120, 56220, 56320, 56420, 56520, 56620, 56720, 56820, 56920"/>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s v="-0"/>
    <x v="0"/>
    <x v="18"/>
  </r>
  <r>
    <s v="4720"/>
    <s v="2020-07-22 00:00:00"/>
    <s v="2020-07-22 20:27:00"/>
    <s v="Gasto"/>
    <s v="Con Compromiso"/>
    <s v="015"/>
    <x v="14"/>
    <x v="10"/>
    <s v="SUELDO DE VACACIONES"/>
    <s v="Nación"/>
    <x v="0"/>
    <s v="CSF"/>
    <n v="11449425"/>
    <n v="0"/>
    <n v="11449425"/>
    <n v="0"/>
    <s v="NOMINA SUELDO MES DE JULIO 2020"/>
    <s v="4920"/>
    <s v="13020, 13120"/>
    <s v="-0"/>
    <s v="52620, 52720, 52820, 52920, 53020, 53120, 53220, 53320, 53420, 53520, 53620, 53720, 53820, 53920, 54020, 54120, 54220, 54320, 54420, 54520, 54620, 54720, 54820, 54920, 55020, 55120, 55220, 55320, 55420, 55520, 55620, 55720, 55820, 55920, 56020, 56120, 56220, 56320, 56420, 56520, 56620, 56720, 56820, 56920"/>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s v="-0"/>
    <x v="0"/>
    <x v="18"/>
  </r>
  <r>
    <s v="4720"/>
    <s v="2020-07-22 00:00:00"/>
    <s v="2020-07-22 20:27:00"/>
    <s v="Gasto"/>
    <s v="Con Compromiso"/>
    <s v="015"/>
    <x v="14"/>
    <x v="7"/>
    <s v="BONIFICACIÓN ESPECIAL DE RECREACIÓN"/>
    <s v="Nación"/>
    <x v="0"/>
    <s v="CSF"/>
    <n v="804178"/>
    <n v="0"/>
    <n v="804178"/>
    <n v="0"/>
    <s v="NOMINA SUELDO MES DE JULIO 2020"/>
    <s v="4920"/>
    <s v="13020, 13120"/>
    <s v="-0"/>
    <s v="52620, 52720, 52820, 52920, 53020, 53120, 53220, 53320, 53420, 53520, 53620, 53720, 53820, 53920, 54020, 54120, 54220, 54320, 54420, 54520, 54620, 54720, 54820, 54920, 55020, 55120, 55220, 55320, 55420, 55520, 55620, 55720, 55820, 55920, 56020, 56120, 56220, 56320, 56420, 56520, 56620, 56720, 56820, 56920"/>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s v="-0"/>
    <x v="0"/>
    <x v="18"/>
  </r>
  <r>
    <s v="4820"/>
    <s v="2020-08-24 00:00:00"/>
    <s v="2020-08-24 17:28:00"/>
    <s v="Gasto"/>
    <s v="Con Compromiso"/>
    <s v="015"/>
    <x v="14"/>
    <x v="6"/>
    <s v="SUBSIDIO DE ALIMENTACIÓN"/>
    <s v="Nación"/>
    <x v="0"/>
    <s v="CSF"/>
    <n v="1092821"/>
    <n v="0"/>
    <n v="1092821"/>
    <n v="0"/>
    <s v="SUELDO DE FUNCIONARIOS MES DE AGOSTO 2020._x000a_NOMINA AGOSTO 2020 TERRITORIAL NARIÑOR"/>
    <s v="5120"/>
    <s v="14120"/>
    <s v="-0"/>
    <s v="62020, 62120, 62220, 62320, 62420, 62520, 62620, 62720, 62820, 62920, 63020, 63120, 63220, 63320, 63420, 63520, 63620, 63720, 63820, 63920, 64020, 64120, 64220, 64320, 64420, 64520, 64620, 64720, 64820, 64920, 65020, 65120"/>
    <s v="233207920, 233208020, 233208120, 233208220, 233208320, 233208420, 233208520, 233208620, 233208720, 233208820, 233208920, 233209020, 233209120, 233209220, 233209320, 233209420, 233209520, 233209620, 233209720, 233209820, 233209920, 233210120, 233210220, 233210320, 233210420, 233210520, 233210620, 233210720, 233210820, 233210920, 233211020, 233211120"/>
    <s v="-0"/>
    <x v="0"/>
    <x v="18"/>
  </r>
  <r>
    <s v="4820"/>
    <s v="2020-08-24 00:00:00"/>
    <s v="2020-08-24 17:28:00"/>
    <s v="Gasto"/>
    <s v="Con Compromiso"/>
    <s v="015"/>
    <x v="14"/>
    <x v="28"/>
    <s v="AUXILIO DE CONECTIVIDAD DIGITAL"/>
    <s v="Nación"/>
    <x v="0"/>
    <s v="CSF"/>
    <n v="1597664"/>
    <n v="0"/>
    <n v="1597664"/>
    <n v="0"/>
    <s v="SUELDO DE FUNCIONARIOS MES DE AGOSTO 2020._x000a_NOMINA AGOSTO 2020 TERRITORIAL NARIÑOR"/>
    <s v="5120"/>
    <s v="14120"/>
    <s v="-0"/>
    <s v="62020, 62120, 62220, 62320, 62420, 62520, 62620, 62720, 62820, 62920, 63020, 63120, 63220, 63320, 63420, 63520, 63620, 63720, 63820, 63920, 64020, 64120, 64220, 64320, 64420, 64520, 64620, 64720, 64820, 64920, 65020, 65120"/>
    <s v="233207920, 233208020, 233208120, 233208220, 233208320, 233208420, 233208520, 233208620, 233208720, 233208820, 233208920, 233209020, 233209120, 233209220, 233209320, 233209420, 233209520, 233209620, 233209720, 233209820, 233209920, 233210120, 233210220, 233210320, 233210420, 233210520, 233210620, 233210720, 233210820, 233210920, 233211020, 233211120"/>
    <s v="-0"/>
    <x v="0"/>
    <x v="18"/>
  </r>
  <r>
    <s v="4820"/>
    <s v="2020-08-24 00:00:00"/>
    <s v="2020-08-24 17:28:00"/>
    <s v="Gasto"/>
    <s v="Con Compromiso"/>
    <s v="015"/>
    <x v="14"/>
    <x v="8"/>
    <s v="SUELDO BÁSICO"/>
    <s v="Nación"/>
    <x v="0"/>
    <s v="CSF"/>
    <n v="49385190"/>
    <n v="0"/>
    <n v="49385190"/>
    <n v="0"/>
    <s v="SUELDO DE FUNCIONARIOS MES DE AGOSTO 2020._x000a_NOMINA AGOSTO 2020 TERRITORIAL NARIÑOR"/>
    <s v="5120"/>
    <s v="14120"/>
    <s v="-0"/>
    <s v="62020, 62120, 62220, 62320, 62420, 62520, 62620, 62720, 62820, 62920, 63020, 63120, 63220, 63320, 63420, 63520, 63620, 63720, 63820, 63920, 64020, 64120, 64220, 64320, 64420, 64520, 64620, 64720, 64820, 64920, 65020, 65120"/>
    <s v="233207920, 233208020, 233208120, 233208220, 233208320, 233208420, 233208520, 233208620, 233208720, 233208820, 233208920, 233209020, 233209120, 233209220, 233209320, 233209420, 233209520, 233209620, 233209720, 233209820, 233209920, 233210120, 233210220, 233210320, 233210420, 233210520, 233210620, 233210720, 233210820, 233210920, 233211020, 233211120"/>
    <s v="-0"/>
    <x v="0"/>
    <x v="18"/>
  </r>
  <r>
    <s v="4820"/>
    <s v="2020-08-24 00:00:00"/>
    <s v="2020-08-24 17:28:00"/>
    <s v="Gasto"/>
    <s v="Con Compromiso"/>
    <s v="015"/>
    <x v="14"/>
    <x v="5"/>
    <s v="PRIMA TÉCNICA NO SALARIAL"/>
    <s v="Nación"/>
    <x v="0"/>
    <s v="CSF"/>
    <n v="2354967"/>
    <n v="0"/>
    <n v="2354967"/>
    <n v="0"/>
    <s v="SUELDO DE FUNCIONARIOS MES DE AGOSTO 2020._x000a_NOMINA AGOSTO 2020 TERRITORIAL NARIÑOR"/>
    <s v="5120"/>
    <s v="14120"/>
    <s v="-0"/>
    <s v="62020, 62120, 62220, 62320, 62420, 62520, 62620, 62720, 62820, 62920, 63020, 63120, 63220, 63320, 63420, 63520, 63620, 63720, 63820, 63920, 64020, 64120, 64220, 64320, 64420, 64520, 64620, 64720, 64820, 64920, 65020, 65120"/>
    <s v="233207920, 233208020, 233208120, 233208220, 233208320, 233208420, 233208520, 233208620, 233208720, 233208820, 233208920, 233209020, 233209120, 233209220, 233209320, 233209420, 233209520, 233209620, 233209720, 233209820, 233209920, 233210120, 233210220, 233210320, 233210420, 233210520, 233210620, 233210720, 233210820, 233210920, 233211020, 233211120"/>
    <s v="-0"/>
    <x v="0"/>
    <x v="18"/>
  </r>
  <r>
    <s v="4920"/>
    <s v="2020-08-25 00:00:00"/>
    <s v="2020-08-25 15:44:00"/>
    <s v="Gasto"/>
    <s v="Con Compromiso"/>
    <s v="015"/>
    <x v="14"/>
    <x v="12"/>
    <s v="APORTES AL SENA"/>
    <s v="Nación"/>
    <x v="0"/>
    <s v="CSF"/>
    <n v="1229900"/>
    <n v="0"/>
    <n v="1229900"/>
    <n v="0"/>
    <s v="APORTES PATRONALES MES DE AGOSTO 2020 . NOMINA DE SUELDO FUNCIONARIO AGOSTO 2020"/>
    <s v="5220"/>
    <s v="14220"/>
    <s v="-0"/>
    <s v="65220, 65320, 65420, 65520, 65620, 65720, 65820, 65920, 66020, 66120, 66220, 66320, 66420, 66520"/>
    <s v="233533720, 233533820, 233533920, 233534020, 233534120, 233534220, 233534420, 233534520, 233534620, 233534720, 233534820, 233534920, 233535020, 233535120"/>
    <s v="-0"/>
    <x v="0"/>
    <x v="18"/>
  </r>
  <r>
    <s v="4920"/>
    <s v="2020-08-25 00:00:00"/>
    <s v="2020-08-25 15:44:00"/>
    <s v="Gasto"/>
    <s v="Con Compromiso"/>
    <s v="015"/>
    <x v="14"/>
    <x v="13"/>
    <s v="SALUD"/>
    <s v="Nación"/>
    <x v="0"/>
    <s v="CSF"/>
    <n v="4995100"/>
    <n v="0"/>
    <n v="4995100"/>
    <n v="0"/>
    <s v="APORTES PATRONALES MES DE AGOSTO 2020 . NOMINA DE SUELDO FUNCIONARIO AGOSTO 2020"/>
    <s v="5220"/>
    <s v="14220"/>
    <s v="-0"/>
    <s v="65220, 65320, 65420, 65520, 65620, 65720, 65820, 65920, 66020, 66120, 66220, 66320, 66420, 66520"/>
    <s v="233533720, 233533820, 233533920, 233534020, 233534120, 233534220, 233534420, 233534520, 233534620, 233534720, 233534820, 233534920, 233535020, 233535120"/>
    <s v="-0"/>
    <x v="0"/>
    <x v="18"/>
  </r>
  <r>
    <s v="4920"/>
    <s v="2020-08-25 00:00:00"/>
    <s v="2020-08-25 15:44:00"/>
    <s v="Gasto"/>
    <s v="Con Compromiso"/>
    <s v="015"/>
    <x v="14"/>
    <x v="14"/>
    <s v="APORTES AL ICBF"/>
    <s v="Nación"/>
    <x v="0"/>
    <s v="CSF"/>
    <n v="1844500"/>
    <n v="0"/>
    <n v="1844500"/>
    <n v="0"/>
    <s v="APORTES PATRONALES MES DE AGOSTO 2020 . NOMINA DE SUELDO FUNCIONARIO AGOSTO 2020"/>
    <s v="5220"/>
    <s v="14220"/>
    <s v="-0"/>
    <s v="65220, 65320, 65420, 65520, 65620, 65720, 65820, 65920, 66020, 66120, 66220, 66320, 66420, 66520"/>
    <s v="233533720, 233533820, 233533920, 233534020, 233534120, 233534220, 233534420, 233534520, 233534620, 233534720, 233534820, 233534920, 233535020, 233535120"/>
    <s v="-0"/>
    <x v="0"/>
    <x v="18"/>
  </r>
  <r>
    <s v="4920"/>
    <s v="2020-08-25 00:00:00"/>
    <s v="2020-08-25 15:44:00"/>
    <s v="Gasto"/>
    <s v="Con Compromiso"/>
    <s v="015"/>
    <x v="14"/>
    <x v="15"/>
    <s v="APORTES GENERALES AL SISTEMA DE RIESGOS LABORALES"/>
    <s v="Nación"/>
    <x v="0"/>
    <s v="CSF"/>
    <n v="730300"/>
    <n v="0"/>
    <n v="730300"/>
    <n v="0"/>
    <s v="APORTES PATRONALES MES DE AGOSTO 2020 . NOMINA DE SUELDO FUNCIONARIO AGOSTO 2020"/>
    <s v="5220"/>
    <s v="14220"/>
    <s v="-0"/>
    <s v="65220, 65320, 65420, 65520, 65620, 65720, 65820, 65920, 66020, 66120, 66220, 66320, 66420, 66520"/>
    <s v="233533720, 233533820, 233533920, 233534020, 233534120, 233534220, 233534420, 233534520, 233534620, 233534720, 233534820, 233534920, 233535020, 233535120"/>
    <s v="-0"/>
    <x v="0"/>
    <x v="18"/>
  </r>
  <r>
    <s v="4920"/>
    <s v="2020-08-25 00:00:00"/>
    <s v="2020-08-25 15:44:00"/>
    <s v="Gasto"/>
    <s v="Con Compromiso"/>
    <s v="015"/>
    <x v="14"/>
    <x v="11"/>
    <s v="PENSIONES"/>
    <s v="Nación"/>
    <x v="0"/>
    <s v="CSF"/>
    <n v="7052100"/>
    <n v="0"/>
    <n v="7052100"/>
    <n v="0"/>
    <s v="APORTES PATRONALES MES DE AGOSTO 2020 . NOMINA DE SUELDO FUNCIONARIO AGOSTO 2020"/>
    <s v="5220"/>
    <s v="14220"/>
    <s v="-0"/>
    <s v="65220, 65320, 65420, 65520, 65620, 65720, 65820, 65920, 66020, 66120, 66220, 66320, 66420, 66520"/>
    <s v="233533720, 233533820, 233533920, 233534020, 233534120, 233534220, 233534420, 233534520, 233534620, 233534720, 233534820, 233534920, 233535020, 233535120"/>
    <s v="-0"/>
    <x v="0"/>
    <x v="18"/>
  </r>
  <r>
    <s v="4920"/>
    <s v="2020-08-25 00:00:00"/>
    <s v="2020-08-25 15:44:00"/>
    <s v="Gasto"/>
    <s v="Con Compromiso"/>
    <s v="015"/>
    <x v="14"/>
    <x v="16"/>
    <s v="CAJAS DE COMPENSACIÓN FAMILIAR"/>
    <s v="Nación"/>
    <x v="0"/>
    <s v="CSF"/>
    <n v="2458100"/>
    <n v="0"/>
    <n v="2458100"/>
    <n v="0"/>
    <s v="APORTES PATRONALES MES DE AGOSTO 2020 . NOMINA DE SUELDO FUNCIONARIO AGOSTO 2020"/>
    <s v="5220"/>
    <s v="14220"/>
    <s v="-0"/>
    <s v="65220, 65320, 65420, 65520, 65620, 65720, 65820, 65920, 66020, 66120, 66220, 66320, 66420, 66520"/>
    <s v="233533720, 233533820, 233533920, 233534020, 233534120, 233534220, 233534420, 233534520, 233534620, 233534720, 233534820, 233534920, 233535020, 233535120"/>
    <s v="-0"/>
    <x v="0"/>
    <x v="18"/>
  </r>
  <r>
    <s v="5020"/>
    <s v="2020-09-24 00:00:00"/>
    <s v="2020-09-24 18:51:00"/>
    <s v="Gasto"/>
    <s v="Con Compromiso"/>
    <s v="015"/>
    <x v="14"/>
    <x v="4"/>
    <s v="PRIMA DE VACACIONES"/>
    <s v="Nación"/>
    <x v="0"/>
    <s v="CSF"/>
    <n v="1073167"/>
    <n v="0"/>
    <n v="1073167"/>
    <n v="0"/>
    <s v="SUE3LDO FUNCIONARIOS DE NOMINA MES SEPTIEMBRE DEL 2020"/>
    <s v="5320"/>
    <s v="15620, 15720"/>
    <s v="-0"/>
    <s v="70220, 70320, 70420, 70520, 70620, 70720, 70820, 70920, 71020, 71120, 71220, 71320, 71420, 71520, 71620, 71720, 71820, 71920, 72020, 72120, 72220, 72320, 72420, 72520, 72620, 72720, 72820, 72920, 73020, 73120, 73220, 73320, 73420"/>
    <s v="265874520, 265874620, 265874720, 265874820, 265874920, 265875020, 265875120, 265875220, 265875320, 265875420, 265875520, 265875620, 265875720, 265875820, 265875920, 265876020, 265876120, 265876220, 265876320, 265876420, 265876520, 265876620, 265876720, 265876820, 265876920, 265877020, 265877120, 265877220, 265877320, 265877420, 265877520, 265877620, 265895520"/>
    <s v="-0"/>
    <x v="0"/>
    <x v="18"/>
  </r>
  <r>
    <s v="5020"/>
    <s v="2020-09-24 00:00:00"/>
    <s v="2020-09-24 18:51:00"/>
    <s v="Gasto"/>
    <s v="Con Compromiso"/>
    <s v="015"/>
    <x v="14"/>
    <x v="28"/>
    <s v="AUXILIO DE CONECTIVIDAD DIGITAL"/>
    <s v="Nación"/>
    <x v="0"/>
    <s v="CSF"/>
    <n v="2159934"/>
    <n v="0"/>
    <n v="2159934"/>
    <n v="0"/>
    <s v="SUE3LDO FUNCIONARIOS DE NOMINA MES SEPTIEMBRE DEL 2020"/>
    <s v="5320"/>
    <s v="15620, 15720"/>
    <s v="-0"/>
    <s v="70220, 70320, 70420, 70520, 70620, 70720, 70820, 70920, 71020, 71120, 71220, 71320, 71420, 71520, 71620, 71720, 71820, 71920, 72020, 72120, 72220, 72320, 72420, 72520, 72620, 72720, 72820, 72920, 73020, 73120, 73220, 73320, 73420"/>
    <s v="265874520, 265874620, 265874720, 265874820, 265874920, 265875020, 265875120, 265875220, 265875320, 265875420, 265875520, 265875620, 265875720, 265875820, 265875920, 265876020, 265876120, 265876220, 265876320, 265876420, 265876520, 265876620, 265876720, 265876820, 265876920, 265877020, 265877120, 265877220, 265877320, 265877420, 265877520, 265877620, 265895520"/>
    <s v="-0"/>
    <x v="0"/>
    <x v="18"/>
  </r>
  <r>
    <s v="5020"/>
    <s v="2020-09-24 00:00:00"/>
    <s v="2020-09-24 18:51:00"/>
    <s v="Gasto"/>
    <s v="Con Compromiso"/>
    <s v="015"/>
    <x v="14"/>
    <x v="8"/>
    <s v="SUELDO BÁSICO"/>
    <s v="Nación"/>
    <x v="0"/>
    <s v="CSF"/>
    <n v="58996882"/>
    <n v="0"/>
    <n v="58996882"/>
    <n v="0"/>
    <s v="SUE3LDO FUNCIONARIOS DE NOMINA MES SEPTIEMBRE DEL 2020"/>
    <s v="5320"/>
    <s v="15620, 15720"/>
    <s v="-0"/>
    <s v="70220, 70320, 70420, 70520, 70620, 70720, 70820, 70920, 71020, 71120, 71220, 71320, 71420, 71520, 71620, 71720, 71820, 71920, 72020, 72120, 72220, 72320, 72420, 72520, 72620, 72720, 72820, 72920, 73020, 73120, 73220, 73320, 73420"/>
    <s v="265874520, 265874620, 265874720, 265874820, 265874920, 265875020, 265875120, 265875220, 265875320, 265875420, 265875520, 265875620, 265875720, 265875820, 265875920, 265876020, 265876120, 265876220, 265876320, 265876420, 265876520, 265876620, 265876720, 265876820, 265876920, 265877020, 265877120, 265877220, 265877320, 265877420, 265877520, 265877620, 265895520"/>
    <s v="-0"/>
    <x v="0"/>
    <x v="18"/>
  </r>
  <r>
    <s v="5020"/>
    <s v="2020-09-24 00:00:00"/>
    <s v="2020-09-24 18:51:00"/>
    <s v="Gasto"/>
    <s v="Con Compromiso"/>
    <s v="015"/>
    <x v="14"/>
    <x v="6"/>
    <s v="SUBSIDIO DE ALIMENTACIÓN"/>
    <s v="Nación"/>
    <x v="0"/>
    <s v="CSF"/>
    <n v="1454156"/>
    <n v="0"/>
    <n v="1454156"/>
    <n v="0"/>
    <s v="SUE3LDO FUNCIONARIOS DE NOMINA MES SEPTIEMBRE DEL 2020"/>
    <s v="5320"/>
    <s v="15620, 15720"/>
    <s v="-0"/>
    <s v="70220, 70320, 70420, 70520, 70620, 70720, 70820, 70920, 71020, 71120, 71220, 71320, 71420, 71520, 71620, 71720, 71820, 71920, 72020, 72120, 72220, 72320, 72420, 72520, 72620, 72720, 72820, 72920, 73020, 73120, 73220, 73320, 73420"/>
    <s v="265874520, 265874620, 265874720, 265874820, 265874920, 265875020, 265875120, 265875220, 265875320, 265875420, 265875520, 265875620, 265875720, 265875820, 265875920, 265876020, 265876120, 265876220, 265876320, 265876420, 265876520, 265876620, 265876720, 265876820, 265876920, 265877020, 265877120, 265877220, 265877320, 265877420, 265877520, 265877620, 265895520"/>
    <s v="-0"/>
    <x v="0"/>
    <x v="18"/>
  </r>
  <r>
    <s v="5020"/>
    <s v="2020-09-24 00:00:00"/>
    <s v="2020-09-24 18:51:00"/>
    <s v="Gasto"/>
    <s v="Con Compromiso"/>
    <s v="015"/>
    <x v="14"/>
    <x v="10"/>
    <s v="SUELDO DE VACACIONES"/>
    <s v="Nación"/>
    <x v="0"/>
    <s v="CSF"/>
    <n v="1573978"/>
    <n v="0"/>
    <n v="1573978"/>
    <n v="0"/>
    <s v="SUE3LDO FUNCIONARIOS DE NOMINA MES SEPTIEMBRE DEL 2020"/>
    <s v="5320"/>
    <s v="15620, 15720"/>
    <s v="-0"/>
    <s v="70220, 70320, 70420, 70520, 70620, 70720, 70820, 70920, 71020, 71120, 71220, 71320, 71420, 71520, 71620, 71720, 71820, 71920, 72020, 72120, 72220, 72320, 72420, 72520, 72620, 72720, 72820, 72920, 73020, 73120, 73220, 73320, 73420"/>
    <s v="265874520, 265874620, 265874720, 265874820, 265874920, 265875020, 265875120, 265875220, 265875320, 265875420, 265875520, 265875620, 265875720, 265875820, 265875920, 265876020, 265876120, 265876220, 265876320, 265876420, 265876520, 265876620, 265876720, 265876820, 265876920, 265877020, 265877120, 265877220, 265877320, 265877420, 265877520, 265877620, 265895520"/>
    <s v="-0"/>
    <x v="0"/>
    <x v="18"/>
  </r>
  <r>
    <s v="5020"/>
    <s v="2020-09-24 00:00:00"/>
    <s v="2020-09-24 18:51:00"/>
    <s v="Gasto"/>
    <s v="Con Compromiso"/>
    <s v="015"/>
    <x v="14"/>
    <x v="5"/>
    <s v="PRIMA TÉCNICA NO SALARIAL"/>
    <s v="Nación"/>
    <x v="0"/>
    <s v="CSF"/>
    <n v="2354967"/>
    <n v="0"/>
    <n v="2354967"/>
    <n v="0"/>
    <s v="SUE3LDO FUNCIONARIOS DE NOMINA MES SEPTIEMBRE DEL 2020"/>
    <s v="5320"/>
    <s v="15620, 15720"/>
    <s v="-0"/>
    <s v="70220, 70320, 70420, 70520, 70620, 70720, 70820, 70920, 71020, 71120, 71220, 71320, 71420, 71520, 71620, 71720, 71820, 71920, 72020, 72120, 72220, 72320, 72420, 72520, 72620, 72720, 72820, 72920, 73020, 73120, 73220, 73320, 73420"/>
    <s v="265874520, 265874620, 265874720, 265874820, 265874920, 265875020, 265875120, 265875220, 265875320, 265875420, 265875520, 265875620, 265875720, 265875820, 265875920, 265876020, 265876120, 265876220, 265876320, 265876420, 265876520, 265876620, 265876720, 265876820, 265876920, 265877020, 265877120, 265877220, 265877320, 265877420, 265877520, 265877620, 265895520"/>
    <s v="-0"/>
    <x v="0"/>
    <x v="18"/>
  </r>
  <r>
    <s v="5020"/>
    <s v="2020-09-24 00:00:00"/>
    <s v="2020-09-24 18:51:00"/>
    <s v="Gasto"/>
    <s v="Con Compromiso"/>
    <s v="015"/>
    <x v="14"/>
    <x v="7"/>
    <s v="BONIFICACIÓN ESPECIAL DE RECREACIÓN"/>
    <s v="Nación"/>
    <x v="0"/>
    <s v="CSF"/>
    <n v="122449"/>
    <n v="0"/>
    <n v="122449"/>
    <n v="0"/>
    <s v="SUE3LDO FUNCIONARIOS DE NOMINA MES SEPTIEMBRE DEL 2020"/>
    <s v="5320"/>
    <s v="15620, 15720"/>
    <s v="-0"/>
    <s v="70220, 70320, 70420, 70520, 70620, 70720, 70820, 70920, 71020, 71120, 71220, 71320, 71420, 71520, 71620, 71720, 71820, 71920, 72020, 72120, 72220, 72320, 72420, 72520, 72620, 72720, 72820, 72920, 73020, 73120, 73220, 73320, 73420"/>
    <s v="265874520, 265874620, 265874720, 265874820, 265874920, 265875020, 265875120, 265875220, 265875320, 265875420, 265875520, 265875620, 265875720, 265875820, 265875920, 265876020, 265876120, 265876220, 265876320, 265876420, 265876520, 265876620, 265876720, 265876820, 265876920, 265877020, 265877120, 265877220, 265877320, 265877420, 265877520, 265877620, 265895520"/>
    <s v="-0"/>
    <x v="0"/>
    <x v="18"/>
  </r>
  <r>
    <s v="5120"/>
    <s v="2020-09-24 00:00:00"/>
    <s v="2020-09-24 19:48:00"/>
    <s v="Gasto"/>
    <s v="Con Compromiso"/>
    <s v="015"/>
    <x v="14"/>
    <x v="11"/>
    <s v="PENSIONES"/>
    <s v="Nación"/>
    <x v="0"/>
    <s v="CSF"/>
    <n v="7079400"/>
    <n v="0"/>
    <n v="7079400"/>
    <n v="0"/>
    <s v="APORTES Y PARAFISCALES NOMINA SEPTIEBRE 2020"/>
    <s v="5420"/>
    <s v="15820"/>
    <s v="-0"/>
    <s v="73520, 73620, 73720, 73820, 73920, 74020, 74120, 74220, 74320, 74420, 74520, 74620, 74720, 74820"/>
    <s v="267647520, 267647620, 267647720, 267647820, 267648020, 267648120, 267648220, 267648320, 267648420, 267648520, 267648620, 267648720, 267648820, 267648920"/>
    <s v="-0"/>
    <x v="0"/>
    <x v="18"/>
  </r>
  <r>
    <s v="5120"/>
    <s v="2020-09-24 00:00:00"/>
    <s v="2020-09-24 19:48:00"/>
    <s v="Gasto"/>
    <s v="Con Compromiso"/>
    <s v="015"/>
    <x v="14"/>
    <x v="12"/>
    <s v="APORTES AL SENA"/>
    <s v="Nación"/>
    <x v="0"/>
    <s v="CSF"/>
    <n v="1273700"/>
    <n v="0"/>
    <n v="1273700"/>
    <n v="0"/>
    <s v="APORTES Y PARAFISCALES NOMINA SEPTIEBRE 2020"/>
    <s v="5420"/>
    <s v="15820"/>
    <s v="-0"/>
    <s v="73520, 73620, 73720, 73820, 73920, 74020, 74120, 74220, 74320, 74420, 74520, 74620, 74720, 74820"/>
    <s v="267647520, 267647620, 267647720, 267647820, 267648020, 267648120, 267648220, 267648320, 267648420, 267648520, 267648620, 267648720, 267648820, 267648920"/>
    <s v="-0"/>
    <x v="0"/>
    <x v="18"/>
  </r>
  <r>
    <s v="5120"/>
    <s v="2020-09-24 00:00:00"/>
    <s v="2020-09-24 19:48:00"/>
    <s v="Gasto"/>
    <s v="Con Compromiso"/>
    <s v="015"/>
    <x v="14"/>
    <x v="13"/>
    <s v="SALUD"/>
    <s v="Nación"/>
    <x v="0"/>
    <s v="CSF"/>
    <n v="5014900"/>
    <n v="0"/>
    <n v="5014900"/>
    <n v="0"/>
    <s v="APORTES Y PARAFISCALES NOMINA SEPTIEBRE 2020"/>
    <s v="5420"/>
    <s v="15820"/>
    <s v="-0"/>
    <s v="73520, 73620, 73720, 73820, 73920, 74020, 74120, 74220, 74320, 74420, 74520, 74620, 74720, 74820"/>
    <s v="267647520, 267647620, 267647720, 267647820, 267648020, 267648120, 267648220, 267648320, 267648420, 267648520, 267648620, 267648720, 267648820, 267648920"/>
    <s v="-0"/>
    <x v="0"/>
    <x v="18"/>
  </r>
  <r>
    <s v="5120"/>
    <s v="2020-09-24 00:00:00"/>
    <s v="2020-09-24 19:48:00"/>
    <s v="Gasto"/>
    <s v="Con Compromiso"/>
    <s v="015"/>
    <x v="14"/>
    <x v="16"/>
    <s v="CAJAS DE COMPENSACIÓN FAMILIAR"/>
    <s v="Nación"/>
    <x v="0"/>
    <s v="CSF"/>
    <n v="2546400"/>
    <n v="0"/>
    <n v="2546400"/>
    <n v="0"/>
    <s v="APORTES Y PARAFISCALES NOMINA SEPTIEBRE 2020"/>
    <s v="5420"/>
    <s v="15820"/>
    <s v="-0"/>
    <s v="73520, 73620, 73720, 73820, 73920, 74020, 74120, 74220, 74320, 74420, 74520, 74620, 74720, 74820"/>
    <s v="267647520, 267647620, 267647720, 267647820, 267648020, 267648120, 267648220, 267648320, 267648420, 267648520, 267648620, 267648720, 267648820, 267648920"/>
    <s v="-0"/>
    <x v="0"/>
    <x v="18"/>
  </r>
  <r>
    <s v="5120"/>
    <s v="2020-09-24 00:00:00"/>
    <s v="2020-09-24 19:48:00"/>
    <s v="Gasto"/>
    <s v="Con Compromiso"/>
    <s v="015"/>
    <x v="14"/>
    <x v="15"/>
    <s v="APORTES GENERALES AL SISTEMA DE RIESGOS LABORALES"/>
    <s v="Nación"/>
    <x v="0"/>
    <s v="CSF"/>
    <n v="903000"/>
    <n v="0"/>
    <n v="903000"/>
    <n v="0"/>
    <s v="APORTES Y PARAFISCALES NOMINA SEPTIEBRE 2020"/>
    <s v="5420"/>
    <s v="15820"/>
    <s v="-0"/>
    <s v="73520, 73620, 73720, 73820, 73920, 74020, 74120, 74220, 74320, 74420, 74520, 74620, 74720, 74820"/>
    <s v="267647520, 267647620, 267647720, 267647820, 267648020, 267648120, 267648220, 267648320, 267648420, 267648520, 267648620, 267648720, 267648820, 267648920"/>
    <s v="-0"/>
    <x v="0"/>
    <x v="18"/>
  </r>
  <r>
    <s v="5120"/>
    <s v="2020-09-24 00:00:00"/>
    <s v="2020-09-24 19:48:00"/>
    <s v="Gasto"/>
    <s v="Con Compromiso"/>
    <s v="015"/>
    <x v="14"/>
    <x v="14"/>
    <s v="APORTES AL ICBF"/>
    <s v="Nación"/>
    <x v="0"/>
    <s v="CSF"/>
    <n v="1910700"/>
    <n v="0"/>
    <n v="1910700"/>
    <n v="0"/>
    <s v="APORTES Y PARAFISCALES NOMINA SEPTIEBRE 2020"/>
    <s v="5420"/>
    <s v="15820"/>
    <s v="-0"/>
    <s v="73520, 73620, 73720, 73820, 73920, 74020, 74120, 74220, 74320, 74420, 74520, 74620, 74720, 74820"/>
    <s v="267647520, 267647620, 267647720, 267647820, 267648020, 267648120, 267648220, 267648320, 267648420, 267648520, 267648620, 267648720, 267648820, 267648920"/>
    <s v="-0"/>
    <x v="0"/>
    <x v="18"/>
  </r>
  <r>
    <s v="5220"/>
    <s v="2020-10-05 00:00:00"/>
    <s v="2020-10-05 13:29:00"/>
    <s v="Gasto"/>
    <s v="Con Compromiso"/>
    <s v="015"/>
    <x v="14"/>
    <x v="19"/>
    <s v="VIÁTICOS DE LOS FUNCIONARIOS EN COMISIÓN"/>
    <s v="Propios"/>
    <x v="1"/>
    <s v="CSF"/>
    <n v="543092"/>
    <n v="0"/>
    <n v="543092"/>
    <n v="0"/>
    <s v="SEGUN RESOLUCION 845 29 SEPTIEMBRE 2020._x000a_AUTORIZAR COMISION DE SERVICIOS_x000a_ASISTIR ENCUENTRO DIRECTORES PROGRAMADO LOS DIAS 13, 14 DE OCTUBRE DEL 202 0EN INSTALACIONES  INSTITUTO GEOGRAFICO AGUSTIN CODAZZI SEDE BOGOTA"/>
    <s v="5520"/>
    <s v="16320"/>
    <s v="29020"/>
    <s v="77520"/>
    <s v="278362320"/>
    <s v="-0"/>
    <x v="0"/>
    <x v="18"/>
  </r>
  <r>
    <s v="5220"/>
    <s v="2020-10-05 00:00:00"/>
    <s v="2020-10-05 13:29:00"/>
    <s v="Gasto"/>
    <s v="Con Compromiso"/>
    <s v="015"/>
    <x v="14"/>
    <x v="18"/>
    <s v="SERVICIOS DE TRANSPORTE DE PASAJEROS"/>
    <s v="Propios"/>
    <x v="1"/>
    <s v="CSF"/>
    <n v="60000"/>
    <n v="0"/>
    <n v="60000"/>
    <n v="0"/>
    <s v="SEGUN RESOLUCION 845 29 SEPTIEMBRE 2020._x000a_AUTORIZAR COMISION DE SERVICIOS_x000a_ASISTIR ENCUENTRO DIRECTORES PROGRAMADO LOS DIAS 13, 14 DE OCTUBRE DEL 202 0EN INSTALACIONES  INSTITUTO GEOGRAFICO AGUSTIN CODAZZI SEDE BOGOTA"/>
    <s v="5520"/>
    <s v="16320"/>
    <s v="29020"/>
    <s v="77520"/>
    <s v="278362320"/>
    <s v="-0"/>
    <x v="0"/>
    <x v="18"/>
  </r>
  <r>
    <s v="5320"/>
    <s v="2020-10-13 00:00:00"/>
    <s v="2020-10-13 13:23:00"/>
    <s v="Gasto"/>
    <s v="Anulado"/>
    <s v="0500"/>
    <x v="14"/>
    <x v="22"/>
    <s v="ADQUISICIÓN DE BIENES Y SERVICIOS - SERVICIO DE INFORMACIÓN CATASTRAL - ACTUALIZACIÓN  Y GESTIÓN CATASTRAL  NACIONAL"/>
    <s v="Propios"/>
    <x v="1"/>
    <s v="CSF"/>
    <n v="7584300"/>
    <n v="-7584300"/>
    <n v="0"/>
    <n v="0"/>
    <s v="Ejecutar procesos de conservacion catastral a nivel nacional._x000a_Prestación de servicios personales para realizar actividades de reconocimiento predial rural y urbano de los procesos de gestión catastral en el marco de los proyectos que adelanta el Inst"/>
    <s v="5620"/>
    <s v="-0"/>
    <s v="-0"/>
    <s v="-0"/>
    <s v="-0"/>
    <s v="-0"/>
    <x v="1"/>
    <x v="1"/>
  </r>
  <r>
    <s v="5420"/>
    <s v="2020-10-13 00:00:00"/>
    <s v="2020-10-13 18:48:00"/>
    <s v="Gasto"/>
    <s v="Con Compromiso"/>
    <s v="0500"/>
    <x v="14"/>
    <x v="22"/>
    <s v="ADQUISICIÓN DE BIENES Y SERVICIOS - SERVICIO DE INFORMACIÓN CATASTRAL - ACTUALIZACIÓN  Y GESTIÓN CATASTRAL  NACIONAL"/>
    <s v="Propios"/>
    <x v="1"/>
    <s v="CSF"/>
    <n v="6484183"/>
    <n v="-1037470"/>
    <n v="5446713"/>
    <n v="0"/>
    <s v="Prestación de servicios personales para realizar actividades de digitalización y generación de productos de la información catastral en el marco de los proyectos que adelanta el Instituto en la Terriotorial Nariño y sus UOC."/>
    <s v="5720"/>
    <s v="18020"/>
    <s v="37120"/>
    <s v="98120, 99020, 111620"/>
    <s v="352807520, 352854020, 390818220"/>
    <s v="-0"/>
    <x v="1"/>
    <x v="1"/>
  </r>
  <r>
    <s v="5520"/>
    <s v="2020-10-13 00:00:00"/>
    <s v="2020-10-13 19:12:00"/>
    <s v="Gasto"/>
    <s v="Con Compromiso"/>
    <s v="0500"/>
    <x v="14"/>
    <x v="22"/>
    <s v="ADQUISICIÓN DE BIENES Y SERVICIOS - SERVICIO DE INFORMACIÓN CATASTRAL - ACTUALIZACIÓN  Y GESTIÓN CATASTRAL  NACIONAL"/>
    <s v="Propios"/>
    <x v="1"/>
    <s v="CSF"/>
    <n v="5092755"/>
    <n v="-1290165"/>
    <n v="3802590"/>
    <n v="0"/>
    <s v="Prestación de servicios de apoyo a la gestión en ventanilla para atención al público en los procesos catastrales en el marco de los proyectos que adelanta el Instituto en la Territorial Nariño y sus UOC"/>
    <s v="5820"/>
    <s v="18720"/>
    <s v="46520"/>
    <s v="112520"/>
    <s v="391948220"/>
    <s v="-0"/>
    <x v="1"/>
    <x v="1"/>
  </r>
  <r>
    <s v="5620"/>
    <s v="2020-10-15 00:00:00"/>
    <s v="2020-10-15 12:04:00"/>
    <s v="Gasto"/>
    <s v="Con Compromiso"/>
    <s v="0500"/>
    <x v="14"/>
    <x v="22"/>
    <s v="ADQUISICIÓN DE BIENES Y SERVICIOS - SERVICIO DE INFORMACIÓN CATASTRAL - ACTUALIZACIÓN  Y GESTIÓN CATASTRAL  NACIONAL"/>
    <s v="Propios"/>
    <x v="1"/>
    <s v="CSF"/>
    <n v="7584300"/>
    <n v="-1921356"/>
    <n v="5662944"/>
    <n v="0"/>
    <s v="Prestación de servicios personales para realizar actividades de reconocimiento predial rural y urbano de los procesos de gestión catastral en el marco de los proyectos que adelanta el Instituto en la Territorial Nariño y sus UOC"/>
    <s v="5920"/>
    <s v="18620"/>
    <s v="46620"/>
    <s v="112620"/>
    <s v="391957620"/>
    <s v="-0"/>
    <x v="1"/>
    <x v="1"/>
  </r>
  <r>
    <s v="5720"/>
    <s v="2020-10-22 00:00:00"/>
    <s v="2020-10-22 16:24:00"/>
    <s v="Gasto"/>
    <s v="Con Compromiso"/>
    <s v="0500"/>
    <x v="14"/>
    <x v="22"/>
    <s v="ADQUISICIÓN DE BIENES Y SERVICIOS - SERVICIO DE INFORMACIÓN CATASTRAL - ACTUALIZACIÓN  Y GESTIÓN CATASTRAL  NACIONAL"/>
    <s v="Propios"/>
    <x v="1"/>
    <s v="CSF"/>
    <n v="10282902"/>
    <n v="-139618"/>
    <n v="10143284"/>
    <n v="0"/>
    <s v="realizar las zonas homogéneas físicas y económicas para el proyecto_x000a_de actualización catastral en el marco del contrato interadministrativo 5223 suscrito con el Municipio de Gachancipa._x000a_Ejecutar procesos de actualización_x000a_catastral a nivel nacional"/>
    <s v="6020"/>
    <s v="17920, 18120, 22220"/>
    <s v="31320, 31720, 36120"/>
    <s v="84720, 85020, 98420"/>
    <s v="300640520, 312414020, 351708320"/>
    <s v="-0"/>
    <x v="1"/>
    <x v="1"/>
  </r>
  <r>
    <s v="5820"/>
    <s v="2020-10-23 00:00:00"/>
    <s v="2020-10-23 13:05:00"/>
    <s v="Gasto"/>
    <s v="Con Compromiso"/>
    <s v="015"/>
    <x v="14"/>
    <x v="15"/>
    <s v="APORTES GENERALES AL SISTEMA DE RIESGOS LABORALES"/>
    <s v="Nación"/>
    <x v="0"/>
    <s v="CSF"/>
    <n v="990500"/>
    <n v="0"/>
    <n v="990500"/>
    <n v="0"/>
    <s v="APORTES DEL EMPLEADOR SOPORTE DE LA NOMINA SUELDO MES OCTUBRE 2020._x000a_RA 1521 DEL 2020APORTES DE NOMINA"/>
    <s v="6120"/>
    <s v="17520"/>
    <s v="-0"/>
    <s v="82920, 83020, 83120, 83220, 83320, 83420, 83520, 83620, 83720, 83820, 83920, 84020, 84120, 84220"/>
    <s v="296524720, 296524820, 296525020, 296525120, 296525220, 296525320, 296525420, 296525520, 296525620, 296525720, 296525820, 296525920, 296526020, 296526220"/>
    <s v="-0"/>
    <x v="0"/>
    <x v="18"/>
  </r>
  <r>
    <s v="5820"/>
    <s v="2020-10-23 00:00:00"/>
    <s v="2020-10-23 13:05:00"/>
    <s v="Gasto"/>
    <s v="Con Compromiso"/>
    <s v="015"/>
    <x v="14"/>
    <x v="12"/>
    <s v="APORTES AL SENA"/>
    <s v="Nación"/>
    <x v="0"/>
    <s v="CSF"/>
    <n v="1426000"/>
    <n v="0"/>
    <n v="1426000"/>
    <n v="0"/>
    <s v="APORTES DEL EMPLEADOR SOPORTE DE LA NOMINA SUELDO MES OCTUBRE 2020._x000a_RA 1521 DEL 2020APORTES DE NOMINA"/>
    <s v="6120"/>
    <s v="17520"/>
    <s v="-0"/>
    <s v="82920, 83020, 83120, 83220, 83320, 83420, 83520, 83620, 83720, 83820, 83920, 84020, 84120, 84220"/>
    <s v="296524720, 296524820, 296525020, 296525120, 296525220, 296525320, 296525420, 296525520, 296525620, 296525720, 296525820, 296525920, 296526020, 296526220"/>
    <s v="-0"/>
    <x v="0"/>
    <x v="18"/>
  </r>
  <r>
    <s v="5820"/>
    <s v="2020-10-23 00:00:00"/>
    <s v="2020-10-23 13:05:00"/>
    <s v="Gasto"/>
    <s v="Con Compromiso"/>
    <s v="015"/>
    <x v="14"/>
    <x v="16"/>
    <s v="CAJAS DE COMPENSACIÓN FAMILIAR"/>
    <s v="Nación"/>
    <x v="0"/>
    <s v="CSF"/>
    <n v="2851000"/>
    <n v="0"/>
    <n v="2851000"/>
    <n v="0"/>
    <s v="APORTES DEL EMPLEADOR SOPORTE DE LA NOMINA SUELDO MES OCTUBRE 2020._x000a_RA 1521 DEL 2020APORTES DE NOMINA"/>
    <s v="6120"/>
    <s v="17520"/>
    <s v="-0"/>
    <s v="82920, 83020, 83120, 83220, 83320, 83420, 83520, 83620, 83720, 83820, 83920, 84020, 84120, 84220"/>
    <s v="296524720, 296524820, 296525020, 296525120, 296525220, 296525320, 296525420, 296525520, 296525620, 296525720, 296525820, 296525920, 296526020, 296526220"/>
    <s v="-0"/>
    <x v="0"/>
    <x v="18"/>
  </r>
  <r>
    <s v="5820"/>
    <s v="2020-10-23 00:00:00"/>
    <s v="2020-10-23 13:05:00"/>
    <s v="Gasto"/>
    <s v="Con Compromiso"/>
    <s v="015"/>
    <x v="14"/>
    <x v="13"/>
    <s v="SALUD"/>
    <s v="Nación"/>
    <x v="0"/>
    <s v="CSF"/>
    <n v="5476500"/>
    <n v="0"/>
    <n v="5476500"/>
    <n v="0"/>
    <s v="APORTES DEL EMPLEADOR SOPORTE DE LA NOMINA SUELDO MES OCTUBRE 2020._x000a_RA 1521 DEL 2020APORTES DE NOMINA"/>
    <s v="6120"/>
    <s v="17520"/>
    <s v="-0"/>
    <s v="82920, 83020, 83120, 83220, 83320, 83420, 83520, 83620, 83720, 83820, 83920, 84020, 84120, 84220"/>
    <s v="296524720, 296524820, 296525020, 296525120, 296525220, 296525320, 296525420, 296525520, 296525620, 296525720, 296525820, 296525920, 296526020, 296526220"/>
    <s v="-0"/>
    <x v="0"/>
    <x v="18"/>
  </r>
  <r>
    <s v="5820"/>
    <s v="2020-10-23 00:00:00"/>
    <s v="2020-10-23 13:05:00"/>
    <s v="Gasto"/>
    <s v="Con Compromiso"/>
    <s v="015"/>
    <x v="14"/>
    <x v="11"/>
    <s v="PENSIONES"/>
    <s v="Nación"/>
    <x v="0"/>
    <s v="CSF"/>
    <n v="7731300"/>
    <n v="0"/>
    <n v="7731300"/>
    <n v="0"/>
    <s v="APORTES DEL EMPLEADOR SOPORTE DE LA NOMINA SUELDO MES OCTUBRE 2020._x000a_RA 1521 DEL 2020APORTES DE NOMINA"/>
    <s v="6120"/>
    <s v="17520"/>
    <s v="-0"/>
    <s v="82920, 83020, 83120, 83220, 83320, 83420, 83520, 83620, 83720, 83820, 83920, 84020, 84120, 84220"/>
    <s v="296524720, 296524820, 296525020, 296525120, 296525220, 296525320, 296525420, 296525520, 296525620, 296525720, 296525820, 296525920, 296526020, 296526220"/>
    <s v="-0"/>
    <x v="0"/>
    <x v="18"/>
  </r>
  <r>
    <s v="5820"/>
    <s v="2020-10-23 00:00:00"/>
    <s v="2020-10-23 13:05:00"/>
    <s v="Gasto"/>
    <s v="Con Compromiso"/>
    <s v="015"/>
    <x v="14"/>
    <x v="14"/>
    <s v="APORTES AL ICBF"/>
    <s v="Nación"/>
    <x v="0"/>
    <s v="CSF"/>
    <n v="2139300"/>
    <n v="0"/>
    <n v="2139300"/>
    <n v="0"/>
    <s v="APORTES DEL EMPLEADOR SOPORTE DE LA NOMINA SUELDO MES OCTUBRE 2020._x000a_RA 1521 DEL 2020APORTES DE NOMINA"/>
    <s v="6120"/>
    <s v="17520"/>
    <s v="-0"/>
    <s v="82920, 83020, 83120, 83220, 83320, 83420, 83520, 83620, 83720, 83820, 83920, 84020, 84120, 84220"/>
    <s v="296524720, 296524820, 296525020, 296525120, 296525220, 296525320, 296525420, 296525520, 296525620, 296525720, 296525820, 296525920, 296526020, 296526220"/>
    <s v="-0"/>
    <x v="0"/>
    <x v="18"/>
  </r>
  <r>
    <s v="5920"/>
    <s v="2020-10-23 00:00:00"/>
    <s v="2020-10-23 13:25:00"/>
    <s v="Gasto"/>
    <s v="Con Compromiso"/>
    <s v="015"/>
    <x v="14"/>
    <x v="5"/>
    <s v="PRIMA TÉCNICA NO SALARIAL"/>
    <s v="Nación"/>
    <x v="0"/>
    <s v="CSF"/>
    <n v="2354967"/>
    <n v="0"/>
    <n v="2354967"/>
    <n v="0"/>
    <s v="RA No. 1521 SUELDO FUNCIONARIOS SOPORTE DE NOMINA MES OCTUBRE DEL 2020"/>
    <s v="6220"/>
    <s v="17320, 17420"/>
    <s v="-0"/>
    <s v="78820, 78920, 79020, 79120, 79220, 79320, 79420, 79520, 79620, 79720, 79820, 79920, 80020, 80120, 80220, 80320, 80420, 80520, 80620, 80720, 80820, 80920, 81020, 81120, 81220, 81320, 81420, 81520, 81620, 81720, 81820, 81920, 82020, 82120, 82220, 82320, 82420, 82520, 82620, 82720, 82820"/>
    <s v="296305620, 296305720, 296305820, 296305920, 296306020, 296306120, 296306220, 296306320, 296306420, 296306520, 296306620, 296306720, 296306820, 296306920, 296307020, 296307120, 296307220, 296307320, 296307420, 296307520, 296307620, 296307720, 296307820, 296307920, 296308020, 296308120, 296308220, 296308320, 296308420, 296308520, 296308620, 296308720, 296327920, 296328020, 296328120, 296328220, 296328320, 296328420, 296328520, 296328620, 296328720"/>
    <s v="1120"/>
    <x v="0"/>
    <x v="18"/>
  </r>
  <r>
    <s v="5920"/>
    <s v="2020-10-23 00:00:00"/>
    <s v="2020-10-23 13:25:00"/>
    <s v="Gasto"/>
    <s v="Con Compromiso"/>
    <s v="015"/>
    <x v="14"/>
    <x v="4"/>
    <s v="PRIMA DE VACACIONES"/>
    <s v="Nación"/>
    <x v="0"/>
    <s v="CSF"/>
    <n v="3309779"/>
    <n v="0"/>
    <n v="3309779"/>
    <n v="0"/>
    <s v="RA No. 1521 SUELDO FUNCIONARIOS SOPORTE DE NOMINA MES OCTUBRE DEL 2020"/>
    <s v="6220"/>
    <s v="17320, 17420"/>
    <s v="-0"/>
    <s v="78820, 78920, 79020, 79120, 79220, 79320, 79420, 79520, 79620, 79720, 79820, 79920, 80020, 80120, 80220, 80320, 80420, 80520, 80620, 80720, 80820, 80920, 81020, 81120, 81220, 81320, 81420, 81520, 81620, 81720, 81820, 81920, 82020, 82120, 82220, 82320, 82420, 82520, 82620, 82720, 82820"/>
    <s v="296305620, 296305720, 296305820, 296305920, 296306020, 296306120, 296306220, 296306320, 296306420, 296306520, 296306620, 296306720, 296306820, 296306920, 296307020, 296307120, 296307220, 296307320, 296307420, 296307520, 296307620, 296307720, 296307820, 296307920, 296308020, 296308120, 296308220, 296308320, 296308420, 296308520, 296308620, 296308720, 296327920, 296328020, 296328120, 296328220, 296328320, 296328420, 296328520, 296328620, 296328720"/>
    <s v="1120"/>
    <x v="0"/>
    <x v="18"/>
  </r>
  <r>
    <s v="5920"/>
    <s v="2020-10-23 00:00:00"/>
    <s v="2020-10-23 13:25:00"/>
    <s v="Gasto"/>
    <s v="Con Compromiso"/>
    <s v="015"/>
    <x v="14"/>
    <x v="7"/>
    <s v="BONIFICACIÓN ESPECIAL DE RECREACIÓN"/>
    <s v="Nación"/>
    <x v="0"/>
    <s v="CSF"/>
    <n v="251380"/>
    <n v="0"/>
    <n v="251380"/>
    <n v="0"/>
    <s v="RA No. 1521 SUELDO FUNCIONARIOS SOPORTE DE NOMINA MES OCTUBRE DEL 2020"/>
    <s v="6220"/>
    <s v="17320, 17420"/>
    <s v="-0"/>
    <s v="78820, 78920, 79020, 79120, 79220, 79320, 79420, 79520, 79620, 79720, 79820, 79920, 80020, 80120, 80220, 80320, 80420, 80520, 80620, 80720, 80820, 80920, 81020, 81120, 81220, 81320, 81420, 81520, 81620, 81720, 81820, 81920, 82020, 82120, 82220, 82320, 82420, 82520, 82620, 82720, 82820"/>
    <s v="296305620, 296305720, 296305820, 296305920, 296306020, 296306120, 296306220, 296306320, 296306420, 296306520, 296306620, 296306720, 296306820, 296306920, 296307020, 296307120, 296307220, 296307320, 296307420, 296307520, 296307620, 296307720, 296307820, 296307920, 296308020, 296308120, 296308220, 296308320, 296308420, 296308520, 296308620, 296308720, 296327920, 296328020, 296328120, 296328220, 296328320, 296328420, 296328520, 296328620, 296328720"/>
    <s v="1120"/>
    <x v="0"/>
    <x v="18"/>
  </r>
  <r>
    <s v="5920"/>
    <s v="2020-10-23 00:00:00"/>
    <s v="2020-10-23 13:25:00"/>
    <s v="Gasto"/>
    <s v="Con Compromiso"/>
    <s v="015"/>
    <x v="14"/>
    <x v="9"/>
    <s v="BONIFICACIÓN POR SERVICIOS PRESTADOS"/>
    <s v="Nación"/>
    <x v="0"/>
    <s v="CSF"/>
    <n v="5430566"/>
    <n v="0"/>
    <n v="5430566"/>
    <n v="0"/>
    <s v="RA No. 1521 SUELDO FUNCIONARIOS SOPORTE DE NOMINA MES OCTUBRE DEL 2020"/>
    <s v="6220"/>
    <s v="17320, 17420"/>
    <s v="-0"/>
    <s v="78820, 78920, 79020, 79120, 79220, 79320, 79420, 79520, 79620, 79720, 79820, 79920, 80020, 80120, 80220, 80320, 80420, 80520, 80620, 80720, 80820, 80920, 81020, 81120, 81220, 81320, 81420, 81520, 81620, 81720, 81820, 81920, 82020, 82120, 82220, 82320, 82420, 82520, 82620, 82720, 82820"/>
    <s v="296305620, 296305720, 296305820, 296305920, 296306020, 296306120, 296306220, 296306320, 296306420, 296306520, 296306620, 296306720, 296306820, 296306920, 296307020, 296307120, 296307220, 296307320, 296307420, 296307520, 296307620, 296307720, 296307820, 296307920, 296308020, 296308120, 296308220, 296308320, 296308420, 296308520, 296308620, 296308720, 296327920, 296328020, 296328120, 296328220, 296328320, 296328420, 296328520, 296328620, 296328720"/>
    <s v="1120"/>
    <x v="0"/>
    <x v="18"/>
  </r>
  <r>
    <s v="5920"/>
    <s v="2020-10-23 00:00:00"/>
    <s v="2020-10-23 13:25:00"/>
    <s v="Gasto"/>
    <s v="Con Compromiso"/>
    <s v="015"/>
    <x v="14"/>
    <x v="28"/>
    <s v="AUXILIO DE CONECTIVIDAD DIGITAL"/>
    <s v="Nación"/>
    <x v="0"/>
    <s v="CSF"/>
    <n v="2159934"/>
    <n v="0"/>
    <n v="2159934"/>
    <n v="0"/>
    <s v="RA No. 1521 SUELDO FUNCIONARIOS SOPORTE DE NOMINA MES OCTUBRE DEL 2020"/>
    <s v="6220"/>
    <s v="17320, 17420"/>
    <s v="-0"/>
    <s v="78820, 78920, 79020, 79120, 79220, 79320, 79420, 79520, 79620, 79720, 79820, 79920, 80020, 80120, 80220, 80320, 80420, 80520, 80620, 80720, 80820, 80920, 81020, 81120, 81220, 81320, 81420, 81520, 81620, 81720, 81820, 81920, 82020, 82120, 82220, 82320, 82420, 82520, 82620, 82720, 82820"/>
    <s v="296305620, 296305720, 296305820, 296305920, 296306020, 296306120, 296306220, 296306320, 296306420, 296306520, 296306620, 296306720, 296306820, 296306920, 296307020, 296307120, 296307220, 296307320, 296307420, 296307520, 296307620, 296307720, 296307820, 296307920, 296308020, 296308120, 296308220, 296308320, 296308420, 296308520, 296308620, 296308720, 296327920, 296328020, 296328120, 296328220, 296328320, 296328420, 296328520, 296328620, 296328720"/>
    <s v="1120"/>
    <x v="0"/>
    <x v="18"/>
  </r>
  <r>
    <s v="5920"/>
    <s v="2020-10-23 00:00:00"/>
    <s v="2020-10-23 13:25:00"/>
    <s v="Gasto"/>
    <s v="Con Compromiso"/>
    <s v="015"/>
    <x v="14"/>
    <x v="10"/>
    <s v="SUELDO DE VACACIONES"/>
    <s v="Nación"/>
    <x v="0"/>
    <s v="CSF"/>
    <n v="3237140"/>
    <n v="0"/>
    <n v="3237140"/>
    <n v="0"/>
    <s v="RA No. 1521 SUELDO FUNCIONARIOS SOPORTE DE NOMINA MES OCTUBRE DEL 2020"/>
    <s v="6220"/>
    <s v="17320, 17420"/>
    <s v="-0"/>
    <s v="78820, 78920, 79020, 79120, 79220, 79320, 79420, 79520, 79620, 79720, 79820, 79920, 80020, 80120, 80220, 80320, 80420, 80520, 80620, 80720, 80820, 80920, 81020, 81120, 81220, 81320, 81420, 81520, 81620, 81720, 81820, 81920, 82020, 82120, 82220, 82320, 82420, 82520, 82620, 82720, 82820"/>
    <s v="296305620, 296305720, 296305820, 296305920, 296306020, 296306120, 296306220, 296306320, 296306420, 296306520, 296306620, 296306720, 296306820, 296306920, 296307020, 296307120, 296307220, 296307320, 296307420, 296307520, 296307620, 296307720, 296307820, 296307920, 296308020, 296308120, 296308220, 296308320, 296308420, 296308520, 296308620, 296308720, 296327920, 296328020, 296328120, 296328220, 296328320, 296328420, 296328520, 296328620, 296328720"/>
    <s v="1120"/>
    <x v="0"/>
    <x v="18"/>
  </r>
  <r>
    <s v="5920"/>
    <s v="2020-10-23 00:00:00"/>
    <s v="2020-10-23 13:25:00"/>
    <s v="Gasto"/>
    <s v="Con Compromiso"/>
    <s v="015"/>
    <x v="14"/>
    <x v="8"/>
    <s v="SUELDO BÁSICO"/>
    <s v="Nación"/>
    <x v="0"/>
    <s v="CSF"/>
    <n v="57649947"/>
    <n v="0"/>
    <n v="57649947"/>
    <n v="0"/>
    <s v="RA No. 1521 SUELDO FUNCIONARIOS SOPORTE DE NOMINA MES OCTUBRE DEL 2020"/>
    <s v="6220"/>
    <s v="17320, 17420"/>
    <s v="-0"/>
    <s v="78820, 78920, 79020, 79120, 79220, 79320, 79420, 79520, 79620, 79720, 79820, 79920, 80020, 80120, 80220, 80320, 80420, 80520, 80620, 80720, 80820, 80920, 81020, 81120, 81220, 81320, 81420, 81520, 81620, 81720, 81820, 81920, 82020, 82120, 82220, 82320, 82420, 82520, 82620, 82720, 82820"/>
    <s v="296305620, 296305720, 296305820, 296305920, 296306020, 296306120, 296306220, 296306320, 296306420, 296306520, 296306620, 296306720, 296306820, 296306920, 296307020, 296307120, 296307220, 296307320, 296307420, 296307520, 296307620, 296307720, 296307820, 296307920, 296308020, 296308120, 296308220, 296308320, 296308420, 296308520, 296308620, 296308720, 296327920, 296328020, 296328120, 296328220, 296328320, 296328420, 296328520, 296328620, 296328720"/>
    <s v="1120"/>
    <x v="0"/>
    <x v="18"/>
  </r>
  <r>
    <s v="5920"/>
    <s v="2020-10-23 00:00:00"/>
    <s v="2020-10-23 13:25:00"/>
    <s v="Gasto"/>
    <s v="Con Compromiso"/>
    <s v="015"/>
    <x v="14"/>
    <x v="6"/>
    <s v="SUBSIDIO DE ALIMENTACIÓN"/>
    <s v="Nación"/>
    <x v="0"/>
    <s v="CSF"/>
    <n v="1405684"/>
    <n v="0"/>
    <n v="1405684"/>
    <n v="0"/>
    <s v="RA No. 1521 SUELDO FUNCIONARIOS SOPORTE DE NOMINA MES OCTUBRE DEL 2020"/>
    <s v="6220"/>
    <s v="17320, 17420"/>
    <s v="-0"/>
    <s v="78820, 78920, 79020, 79120, 79220, 79320, 79420, 79520, 79620, 79720, 79820, 79920, 80020, 80120, 80220, 80320, 80420, 80520, 80620, 80720, 80820, 80920, 81020, 81120, 81220, 81320, 81420, 81520, 81620, 81720, 81820, 81920, 82020, 82120, 82220, 82320, 82420, 82520, 82620, 82720, 82820"/>
    <s v="296305620, 296305720, 296305820, 296305920, 296306020, 296306120, 296306220, 296306320, 296306420, 296306520, 296306620, 296306720, 296306820, 296306920, 296307020, 296307120, 296307220, 296307320, 296307420, 296307520, 296307620, 296307720, 296307820, 296307920, 296308020, 296308120, 296308220, 296308320, 296308420, 296308520, 296308620, 296308720, 296327920, 296328020, 296328120, 296328220, 296328320, 296328420, 296328520, 296328620, 296328720"/>
    <s v="1120"/>
    <x v="0"/>
    <x v="18"/>
  </r>
  <r>
    <s v="6020"/>
    <s v="2020-11-11 00:00:00"/>
    <s v="2020-11-11 14:31:00"/>
    <s v="Gasto"/>
    <s v="Con Compromiso"/>
    <s v="0200"/>
    <x v="14"/>
    <x v="29"/>
    <s v="ADQUISICIÓN DE BIENES Y SERVICIOS - SERVICIO DE GESTIÓN DOCUMENTAL - IMPLEMENTACIÓN DE UN SISTEMA DE GESTIÓN DOCUMENTAL EN EL IGAC A NIVEL   NACIONAL"/>
    <s v="Nación"/>
    <x v="0"/>
    <s v="CSF"/>
    <n v="8661330"/>
    <n v="-1668108"/>
    <n v="6993222"/>
    <n v="0"/>
    <s v="Prestación de servicios personales para la realización de los procesos archivísticos en archivos de gestión y archivo central, de acuerdo a las directrices de la entidad y las normas del Archivo General de la Nación."/>
    <s v="7020"/>
    <s v="20220, 20320, 20420"/>
    <s v="41320, 41420, 41620"/>
    <s v="107420, 107520, 107620, 113320, 113420, 113520, 113620"/>
    <s v="383214520, 383225620, 383244620, 394899620, 394919120, 394923820, 394927620"/>
    <s v="-0"/>
    <x v="1"/>
    <x v="3"/>
  </r>
  <r>
    <s v="6120"/>
    <s v="2020-11-11 00:00:00"/>
    <s v="2020-11-11 20:23:00"/>
    <s v="Gasto"/>
    <s v="Con Compromiso"/>
    <s v="0500"/>
    <x v="14"/>
    <x v="22"/>
    <s v="ADQUISICIÓN DE BIENES Y SERVICIOS - SERVICIO DE INFORMACIÓN CATASTRAL - ACTUALIZACIÓN  Y GESTIÓN CATASTRAL  NACIONAL"/>
    <s v="Nación"/>
    <x v="2"/>
    <s v="CSF"/>
    <n v="22752900"/>
    <n v="-9919570"/>
    <n v="12833330"/>
    <n v="0"/>
    <s v="PRESTACION DE SERVICIOS PERSONALES PARA REALIZAR ACTIVIDADES DE RECONOCIMIENTO PREDIAL  EN EL PROCESO DE CONSERVACION CATASTRALDE CABIDADAS Y LINDEROS DE LA TERRITORIAL NARIÑO."/>
    <s v="7120"/>
    <s v="22620, 22720, 22820, 22920, 23020"/>
    <s v="40320, 40720, 40820, 41720, 46420"/>
    <s v="106420, 106820, 106920, 107820, 109020, 109120, 109220, 109620, 112420"/>
    <s v="383118220, 383146020, 383154220, 383276720, 391071120, 391072220, 391072720, 391073520, 391930020"/>
    <s v="-0"/>
    <x v="1"/>
    <x v="1"/>
  </r>
  <r>
    <s v="6220"/>
    <s v="2020-11-11 00:00:00"/>
    <s v="2020-11-11 20:31:00"/>
    <s v="Gasto"/>
    <s v="Con Compromiso"/>
    <s v="0500"/>
    <x v="14"/>
    <x v="22"/>
    <s v="ADQUISICIÓN DE BIENES Y SERVICIOS - SERVICIO DE INFORMACIÓN CATASTRAL - ACTUALIZACIÓN  Y GESTIÓN CATASTRAL  NACIONAL"/>
    <s v="Nación"/>
    <x v="2"/>
    <s v="CSF"/>
    <n v="8385135"/>
    <n v="-5791462"/>
    <n v="2593673"/>
    <n v="0"/>
    <s v="PRESTACION DE SERVICIOS PROFESIONALES DE TOPOGRAFIA PARA REALIZAR TRABAJOS RELACIONADOS CON LA RECTIFICACION DE AREAS PARA FINES REGISTRALES Y CATASTRALES EN LA DIRECCION TERRITORIAL NARIÑO Y SUS UNIDADDES OPERATIVAS CATASTRALES."/>
    <s v="7220"/>
    <s v="22320"/>
    <s v="41220"/>
    <s v="107320, 112720"/>
    <s v="383201820, 391963820"/>
    <s v="-0"/>
    <x v="1"/>
    <x v="1"/>
  </r>
  <r>
    <s v="6320"/>
    <s v="2020-11-11 00:00:00"/>
    <s v="2020-11-11 20:37:00"/>
    <s v="Gasto"/>
    <s v="Con Compromiso"/>
    <s v="0500"/>
    <x v="14"/>
    <x v="22"/>
    <s v="ADQUISICIÓN DE BIENES Y SERVICIOS - SERVICIO DE INFORMACIÓN CATASTRAL - ACTUALIZACIÓN  Y GESTIÓN CATASTRAL  NACIONAL"/>
    <s v="Nación"/>
    <x v="2"/>
    <s v="CSF"/>
    <n v="3890510"/>
    <n v="-1642661"/>
    <n v="2247849"/>
    <n v="0"/>
    <s v="PRESTACION DE SERVICIOS PROFESIONALES PARA ATENDER DESDE EL COMPONENTE JURIDICO LAS ACTIVIDADES DE LOS PROCESOS CATASTRALES  EN LA DIRECCION TERITORIAL NARIÑO."/>
    <s v="7320"/>
    <s v="23320"/>
    <s v="40920"/>
    <s v="107020, 112820"/>
    <s v="383160620, 391968220"/>
    <s v="-0"/>
    <x v="1"/>
    <x v="1"/>
  </r>
  <r>
    <s v="6420"/>
    <s v="2020-11-12 00:00:00"/>
    <s v="2020-11-12 21:02:00"/>
    <s v="Gasto"/>
    <s v="Con Compromiso"/>
    <s v="0500"/>
    <x v="14"/>
    <x v="22"/>
    <s v="ADQUISICIÓN DE BIENES Y SERVICIOS - SERVICIO DE INFORMACIÓN CATASTRAL - ACTUALIZACIÓN  Y GESTIÓN CATASTRAL  NACIONAL"/>
    <s v="Propios"/>
    <x v="1"/>
    <s v="CSF"/>
    <n v="5187346"/>
    <n v="0"/>
    <n v="5187346"/>
    <n v="0"/>
    <s v="PRESTACION DE SERVICIOS FPERSONALES PARA REALIZAR ACTIVIDADES DE DIGITALIZACION Y GENERACION DE PRODUCTOS DE LA INFORMACION CATASTRAL DENTRO DEL PROCESO GESTION CATASTRAL -CONSERVACION - EN EL MARCO DE LOS PROYECTOS QUE ADELANTA EL INSTITUTO EN LA TE"/>
    <s v="6420"/>
    <s v="21220"/>
    <s v="37220"/>
    <s v="98220, 109420"/>
    <s v="352812820, 391093220"/>
    <s v="-0"/>
    <x v="1"/>
    <x v="1"/>
  </r>
  <r>
    <s v="6520"/>
    <s v="2020-11-12 00:00:00"/>
    <s v="2020-11-12 21:12:00"/>
    <s v="Gasto"/>
    <s v="Con Compromiso"/>
    <s v="0500"/>
    <x v="14"/>
    <x v="22"/>
    <s v="ADQUISICIÓN DE BIENES Y SERVICIOS - SERVICIO DE INFORMACIÓN CATASTRAL - ACTUALIZACIÓN  Y GESTIÓN CATASTRAL  NACIONAL"/>
    <s v="Propios"/>
    <x v="1"/>
    <s v="CSF"/>
    <n v="42472080"/>
    <n v="0"/>
    <n v="42472080"/>
    <n v="0"/>
    <s v="PRESTAR SERVICIOS PERSONALES PARA REALIZAR ACTIVIDADES DE RECONOCCIMIENTO PREDIAL DENTRO DEL PROCESO DE GESTION CATASTRAL-CONSERVACION- EN LA ZONA URBANA DE LOS MUNIIPIO: PASTOS ,  IPIALES Y TUMACO EN EL MARCO DE LOS PROYECTOS QUE ADELANTAN  EL INSTI"/>
    <s v="6520"/>
    <s v="20620, 20720, 20820, 21020, 21120, 21320, 21620"/>
    <s v="40020, 40120, 40420, 41020, 41820, 45920, 46020"/>
    <s v="106220, 106520, 107120, 107720, 107920, 108720, 108920, 109320, 109720, 109820, 111920, 112020"/>
    <s v="382924920, 383122720, 383176020, 383268620, 383283220, 390996420, 390997520, 391013020, 391019320, 391019720, 391888320, 391891620"/>
    <s v="-0"/>
    <x v="1"/>
    <x v="1"/>
  </r>
  <r>
    <s v="6620"/>
    <s v="2020-11-12 00:00:00"/>
    <s v="2020-11-12 21:14:00"/>
    <s v="Gasto"/>
    <s v="Con Compromiso"/>
    <s v="0500"/>
    <x v="14"/>
    <x v="22"/>
    <s v="ADQUISICIÓN DE BIENES Y SERVICIOS - SERVICIO DE INFORMACIÓN CATASTRAL - ACTUALIZACIÓN  Y GESTIÓN CATASTRAL  NACIONAL"/>
    <s v="Propios"/>
    <x v="1"/>
    <s v="CSF"/>
    <n v="13213536"/>
    <n v="0"/>
    <n v="13213536"/>
    <n v="0"/>
    <s v="Prestación de servicios personales para realizar actividades de apoyo operativo dentro del proceso gestión catastral -conservación- en el marco de los proyectos que adelanta el Instituto en la Territorial Nariño y la UOC de Ipiales."/>
    <s v="6620"/>
    <s v="20520, 21520, 21720, 21820"/>
    <s v="40220, 40520, 42620, 46120"/>
    <s v="106320, 106620, 108620, 108820, 109920, 112120, 112220"/>
    <s v="382944820, 383128120, 390868320, 391025020, 391025920, 391906620, 391920220"/>
    <s v="-0"/>
    <x v="1"/>
    <x v="1"/>
  </r>
  <r>
    <s v="6720"/>
    <s v="2020-11-12 00:00:00"/>
    <s v="2020-11-12 21:22:00"/>
    <s v="Gasto"/>
    <s v="Con Compromiso"/>
    <s v="0500"/>
    <x v="14"/>
    <x v="22"/>
    <s v="ADQUISICIÓN DE BIENES Y SERVICIOS - SERVICIO DE INFORMACIÓN CATASTRAL - ACTUALIZACIÓN  Y GESTIÓN CATASTRAL  NACIONAL"/>
    <s v="Propios"/>
    <x v="1"/>
    <s v="CSF"/>
    <n v="7000000"/>
    <n v="0"/>
    <n v="7000000"/>
    <n v="0"/>
    <s v="Prestación de servicios personales para realizar las actividades de asignación, control y verificación dentro del proceso gestión catastral - conservación- en la zona urbana de los municipios de Pasto, Ipiales y Tumaco en el marco de los proyectos qu"/>
    <s v="6820"/>
    <s v="20920"/>
    <s v="40620"/>
    <s v="106720, 112320"/>
    <s v="383139920, 391926520"/>
    <s v="-0"/>
    <x v="1"/>
    <x v="1"/>
  </r>
  <r>
    <s v="6820"/>
    <s v="2020-11-12 00:00:00"/>
    <s v="2020-11-12 21:26:00"/>
    <s v="Gasto"/>
    <s v="Con Compromiso"/>
    <s v="0500"/>
    <x v="14"/>
    <x v="22"/>
    <s v="ADQUISICIÓN DE BIENES Y SERVICIOS - SERVICIO DE INFORMACIÓN CATASTRAL - ACTUALIZACIÓN  Y GESTIÓN CATASTRAL  NACIONAL"/>
    <s v="Propios"/>
    <x v="1"/>
    <s v="CSF"/>
    <n v="3303384"/>
    <n v="0"/>
    <n v="3303384"/>
    <n v="0"/>
    <s v="Prestación de servicios personales para realizar actividades de apoyo operativo -tramite de mutaciones- dentro del proceso gestión catastral -conservación- en el marco de los proyectos que adelanta el Instituto en la Territorial Nariño y la UOC de Ip"/>
    <s v="6920"/>
    <s v="21420"/>
    <s v="41120"/>
    <s v="107220, 109520"/>
    <s v="383186920, 391026620"/>
    <s v="-0"/>
    <x v="1"/>
    <x v="1"/>
  </r>
  <r>
    <s v="6920"/>
    <s v="2020-11-23 00:00:00"/>
    <s v="2020-11-23 11:42:00"/>
    <s v="Gasto"/>
    <s v="Con Compromiso"/>
    <s v="015"/>
    <x v="14"/>
    <x v="4"/>
    <s v="PRIMA DE VACACIONES"/>
    <s v="Nación"/>
    <x v="0"/>
    <s v="CSF"/>
    <n v="9374185"/>
    <n v="0"/>
    <n v="9374185"/>
    <n v="0"/>
    <s v="NOMINA  NOVIEMBRE Y PRIMA DE NAVIDAD 2020"/>
    <s v="7420"/>
    <s v="19920, 20020"/>
    <s v="-0"/>
    <s v="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s v="333265720, 333265820, 333265920, 333266020, 333266120, 333266220, 333266320, 333266420, 333266520, 333266620, 333266720, 333266820, 333267020, 333267120, 333267220, 333267320, 333267420, 333267520, 333267720, 333267820, 333267920, 333268020, 333268120, 333268220, 333268320, 333268420, 333268520, 333268620, 333268720, 333268820, 333268920, 333269020, 333288120, 333288220, 333288320, 333288420, 333288520, 333288620, 333288720, 333288820, 333288920, 333289020, 333289120, 333289220, 333289320, 333289420, 333289520, 333289620, 333289720, 333289820, 333289920, 333290020, 333290120, 333290220, 333290320, 333290420, 333290520, 333290620, 333290720, 333290820, 333290920, 333291020, 333291120, 333291220"/>
    <s v="-0"/>
    <x v="0"/>
    <x v="18"/>
  </r>
  <r>
    <s v="6920"/>
    <s v="2020-11-23 00:00:00"/>
    <s v="2020-11-23 11:42:00"/>
    <s v="Gasto"/>
    <s v="Con Compromiso"/>
    <s v="015"/>
    <x v="14"/>
    <x v="28"/>
    <s v="AUXILIO DE CONECTIVIDAD DIGITAL"/>
    <s v="Nación"/>
    <x v="0"/>
    <s v="CSF"/>
    <n v="2084508"/>
    <n v="0"/>
    <n v="2084508"/>
    <n v="0"/>
    <s v="NOMINA  NOVIEMBRE Y PRIMA DE NAVIDAD 2020"/>
    <s v="7420"/>
    <s v="19920, 20020"/>
    <s v="-0"/>
    <s v="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s v="333265720, 333265820, 333265920, 333266020, 333266120, 333266220, 333266320, 333266420, 333266520, 333266620, 333266720, 333266820, 333267020, 333267120, 333267220, 333267320, 333267420, 333267520, 333267720, 333267820, 333267920, 333268020, 333268120, 333268220, 333268320, 333268420, 333268520, 333268620, 333268720, 333268820, 333268920, 333269020, 333288120, 333288220, 333288320, 333288420, 333288520, 333288620, 333288720, 333288820, 333288920, 333289020, 333289120, 333289220, 333289320, 333289420, 333289520, 333289620, 333289720, 333289820, 333289920, 333290020, 333290120, 333290220, 333290320, 333290420, 333290520, 333290620, 333290720, 333290820, 333290920, 333291020, 333291120, 333291220"/>
    <s v="-0"/>
    <x v="0"/>
    <x v="18"/>
  </r>
  <r>
    <s v="6920"/>
    <s v="2020-11-23 00:00:00"/>
    <s v="2020-11-23 11:42:00"/>
    <s v="Gasto"/>
    <s v="Con Compromiso"/>
    <s v="015"/>
    <x v="14"/>
    <x v="5"/>
    <s v="PRIMA TÉCNICA NO SALARIAL"/>
    <s v="Nación"/>
    <x v="0"/>
    <s v="CSF"/>
    <n v="2354967"/>
    <n v="0"/>
    <n v="2354967"/>
    <n v="0"/>
    <s v="NOMINA  NOVIEMBRE Y PRIMA DE NAVIDAD 2020"/>
    <s v="7420"/>
    <s v="19920, 20020"/>
    <s v="-0"/>
    <s v="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s v="333265720, 333265820, 333265920, 333266020, 333266120, 333266220, 333266320, 333266420, 333266520, 333266620, 333266720, 333266820, 333267020, 333267120, 333267220, 333267320, 333267420, 333267520, 333267720, 333267820, 333267920, 333268020, 333268120, 333268220, 333268320, 333268420, 333268520, 333268620, 333268720, 333268820, 333268920, 333269020, 333288120, 333288220, 333288320, 333288420, 333288520, 333288620, 333288720, 333288820, 333288920, 333289020, 333289120, 333289220, 333289320, 333289420, 333289520, 333289620, 333289720, 333289820, 333289920, 333290020, 333290120, 333290220, 333290320, 333290420, 333290520, 333290620, 333290720, 333290820, 333290920, 333291020, 333291120, 333291220"/>
    <s v="-0"/>
    <x v="0"/>
    <x v="18"/>
  </r>
  <r>
    <s v="6920"/>
    <s v="2020-11-23 00:00:00"/>
    <s v="2020-11-23 11:42:00"/>
    <s v="Gasto"/>
    <s v="Con Compromiso"/>
    <s v="015"/>
    <x v="14"/>
    <x v="9"/>
    <s v="BONIFICACIÓN POR SERVICIOS PRESTADOS"/>
    <s v="Nación"/>
    <x v="0"/>
    <s v="CSF"/>
    <n v="1648477"/>
    <n v="0"/>
    <n v="1648477"/>
    <n v="0"/>
    <s v="NOMINA  NOVIEMBRE Y PRIMA DE NAVIDAD 2020"/>
    <s v="7420"/>
    <s v="19920, 20020"/>
    <s v="-0"/>
    <s v="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s v="333265720, 333265820, 333265920, 333266020, 333266120, 333266220, 333266320, 333266420, 333266520, 333266620, 333266720, 333266820, 333267020, 333267120, 333267220, 333267320, 333267420, 333267520, 333267720, 333267820, 333267920, 333268020, 333268120, 333268220, 333268320, 333268420, 333268520, 333268620, 333268720, 333268820, 333268920, 333269020, 333288120, 333288220, 333288320, 333288420, 333288520, 333288620, 333288720, 333288820, 333288920, 333289020, 333289120, 333289220, 333289320, 333289420, 333289520, 333289620, 333289720, 333289820, 333289920, 333290020, 333290120, 333290220, 333290320, 333290420, 333290520, 333290620, 333290720, 333290820, 333290920, 333291020, 333291120, 333291220"/>
    <s v="-0"/>
    <x v="0"/>
    <x v="18"/>
  </r>
  <r>
    <s v="6920"/>
    <s v="2020-11-23 00:00:00"/>
    <s v="2020-11-23 11:42:00"/>
    <s v="Gasto"/>
    <s v="Con Compromiso"/>
    <s v="015"/>
    <x v="14"/>
    <x v="10"/>
    <s v="SUELDO DE VACACIONES"/>
    <s v="Nación"/>
    <x v="0"/>
    <s v="CSF"/>
    <n v="12236405"/>
    <n v="0"/>
    <n v="12236405"/>
    <n v="0"/>
    <s v="NOMINA  NOVIEMBRE Y PRIMA DE NAVIDAD 2020"/>
    <s v="7420"/>
    <s v="19920, 20020"/>
    <s v="-0"/>
    <s v="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s v="333265720, 333265820, 333265920, 333266020, 333266120, 333266220, 333266320, 333266420, 333266520, 333266620, 333266720, 333266820, 333267020, 333267120, 333267220, 333267320, 333267420, 333267520, 333267720, 333267820, 333267920, 333268020, 333268120, 333268220, 333268320, 333268420, 333268520, 333268620, 333268720, 333268820, 333268920, 333269020, 333288120, 333288220, 333288320, 333288420, 333288520, 333288620, 333288720, 333288820, 333288920, 333289020, 333289120, 333289220, 333289320, 333289420, 333289520, 333289620, 333289720, 333289820, 333289920, 333290020, 333290120, 333290220, 333290320, 333290420, 333290520, 333290620, 333290720, 333290820, 333290920, 333291020, 333291120, 333291220"/>
    <s v="-0"/>
    <x v="0"/>
    <x v="18"/>
  </r>
  <r>
    <s v="6920"/>
    <s v="2020-11-23 00:00:00"/>
    <s v="2020-11-23 11:42:00"/>
    <s v="Gasto"/>
    <s v="Con Compromiso"/>
    <s v="015"/>
    <x v="14"/>
    <x v="7"/>
    <s v="BONIFICACIÓN ESPECIAL DE RECREACIÓN"/>
    <s v="Nación"/>
    <x v="0"/>
    <s v="CSF"/>
    <n v="875169"/>
    <n v="0"/>
    <n v="875169"/>
    <n v="0"/>
    <s v="NOMINA  NOVIEMBRE Y PRIMA DE NAVIDAD 2020"/>
    <s v="7420"/>
    <s v="19920, 20020"/>
    <s v="-0"/>
    <s v="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s v="333265720, 333265820, 333265920, 333266020, 333266120, 333266220, 333266320, 333266420, 333266520, 333266620, 333266720, 333266820, 333267020, 333267120, 333267220, 333267320, 333267420, 333267520, 333267720, 333267820, 333267920, 333268020, 333268120, 333268220, 333268320, 333268420, 333268520, 333268620, 333268720, 333268820, 333268920, 333269020, 333288120, 333288220, 333288320, 333288420, 333288520, 333288620, 333288720, 333288820, 333288920, 333289020, 333289120, 333289220, 333289320, 333289420, 333289520, 333289620, 333289720, 333289820, 333289920, 333290020, 333290120, 333290220, 333290320, 333290420, 333290520, 333290620, 333290720, 333290820, 333290920, 333291020, 333291120, 333291220"/>
    <s v="-0"/>
    <x v="0"/>
    <x v="18"/>
  </r>
  <r>
    <s v="6920"/>
    <s v="2020-11-23 00:00:00"/>
    <s v="2020-11-23 11:42:00"/>
    <s v="Gasto"/>
    <s v="Con Compromiso"/>
    <s v="015"/>
    <x v="14"/>
    <x v="8"/>
    <s v="SUELDO BÁSICO"/>
    <s v="Nación"/>
    <x v="0"/>
    <s v="CSF"/>
    <n v="56231701"/>
    <n v="0"/>
    <n v="56231701"/>
    <n v="0"/>
    <s v="NOMINA  NOVIEMBRE Y PRIMA DE NAVIDAD 2020"/>
    <s v="7420"/>
    <s v="19920, 20020"/>
    <s v="-0"/>
    <s v="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s v="333265720, 333265820, 333265920, 333266020, 333266120, 333266220, 333266320, 333266420, 333266520, 333266620, 333266720, 333266820, 333267020, 333267120, 333267220, 333267320, 333267420, 333267520, 333267720, 333267820, 333267920, 333268020, 333268120, 333268220, 333268320, 333268420, 333268520, 333268620, 333268720, 333268820, 333268920, 333269020, 333288120, 333288220, 333288320, 333288420, 333288520, 333288620, 333288720, 333288820, 333288920, 333289020, 333289120, 333289220, 333289320, 333289420, 333289520, 333289620, 333289720, 333289820, 333289920, 333290020, 333290120, 333290220, 333290320, 333290420, 333290520, 333290620, 333290720, 333290820, 333290920, 333291020, 333291120, 333291220"/>
    <s v="-0"/>
    <x v="0"/>
    <x v="18"/>
  </r>
  <r>
    <s v="6920"/>
    <s v="2020-11-23 00:00:00"/>
    <s v="2020-11-23 11:42:00"/>
    <s v="Gasto"/>
    <s v="Con Compromiso"/>
    <s v="015"/>
    <x v="14"/>
    <x v="6"/>
    <s v="SUBSIDIO DE ALIMENTACIÓN"/>
    <s v="Nación"/>
    <x v="0"/>
    <s v="CSF"/>
    <n v="1405684"/>
    <n v="0"/>
    <n v="1405684"/>
    <n v="0"/>
    <s v="NOMINA  NOVIEMBRE Y PRIMA DE NAVIDAD 2020"/>
    <s v="7420"/>
    <s v="19920, 20020"/>
    <s v="-0"/>
    <s v="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s v="333265720, 333265820, 333265920, 333266020, 333266120, 333266220, 333266320, 333266420, 333266520, 333266620, 333266720, 333266820, 333267020, 333267120, 333267220, 333267320, 333267420, 333267520, 333267720, 333267820, 333267920, 333268020, 333268120, 333268220, 333268320, 333268420, 333268520, 333268620, 333268720, 333268820, 333268920, 333269020, 333288120, 333288220, 333288320, 333288420, 333288520, 333288620, 333288720, 333288820, 333288920, 333289020, 333289120, 333289220, 333289320, 333289420, 333289520, 333289620, 333289720, 333289820, 333289920, 333290020, 333290120, 333290220, 333290320, 333290420, 333290520, 333290620, 333290720, 333290820, 333290920, 333291020, 333291120, 333291220"/>
    <s v="-0"/>
    <x v="0"/>
    <x v="18"/>
  </r>
  <r>
    <s v="6920"/>
    <s v="2020-11-23 00:00:00"/>
    <s v="2020-11-23 11:42:00"/>
    <s v="Gasto"/>
    <s v="Con Compromiso"/>
    <s v="015"/>
    <x v="14"/>
    <x v="30"/>
    <s v="PRIMA DE NAVIDAD"/>
    <s v="Nación"/>
    <x v="0"/>
    <s v="CSF"/>
    <n v="82746455"/>
    <n v="0"/>
    <n v="82746455"/>
    <n v="0"/>
    <s v="NOMINA  NOVIEMBRE Y PRIMA DE NAVIDAD 2020"/>
    <s v="7420"/>
    <s v="19920, 20020"/>
    <s v="-0"/>
    <s v="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s v="333265720, 333265820, 333265920, 333266020, 333266120, 333266220, 333266320, 333266420, 333266520, 333266620, 333266720, 333266820, 333267020, 333267120, 333267220, 333267320, 333267420, 333267520, 333267720, 333267820, 333267920, 333268020, 333268120, 333268220, 333268320, 333268420, 333268520, 333268620, 333268720, 333268820, 333268920, 333269020, 333288120, 333288220, 333288320, 333288420, 333288520, 333288620, 333288720, 333288820, 333288920, 333289020, 333289120, 333289220, 333289320, 333289420, 333289520, 333289620, 333289720, 333289820, 333289920, 333290020, 333290120, 333290220, 333290320, 333290420, 333290520, 333290620, 333290720, 333290820, 333290920, 333291020, 333291120, 333291220"/>
    <s v="-0"/>
    <x v="0"/>
    <x v="18"/>
  </r>
  <r>
    <s v="7020"/>
    <s v="2020-11-23 00:00:00"/>
    <s v="2020-11-23 15:03:00"/>
    <s v="Gasto"/>
    <s v="Con Compromiso"/>
    <s v="015"/>
    <x v="14"/>
    <x v="12"/>
    <s v="APORTES AL SENA"/>
    <s v="Nación"/>
    <x v="0"/>
    <s v="CSF"/>
    <n v="1579900"/>
    <n v="0"/>
    <n v="1579900"/>
    <n v="0"/>
    <s v="APORTES DE FUNCIONARIOS POR DESCUENTOS DE SALUD Y PENSION.NOMINA DE NOVIEMBRE 2020"/>
    <s v="7520"/>
    <s v="20120"/>
    <s v="-0"/>
    <s v="94820, 94920, 95020, 95120, 95220, 95320, 95420, 95520, 95620, 95720, 95820, 95920, 96020, 96120"/>
    <s v="333973620, 333973720, 333973820, 333973920, 333974020, 333974120, 333974220, 333974320, 333974420, 333974520, 333974620, 333974720, 333974820, 333974920"/>
    <s v="-0"/>
    <x v="0"/>
    <x v="18"/>
  </r>
  <r>
    <s v="7020"/>
    <s v="2020-11-23 00:00:00"/>
    <s v="2020-11-23 15:03:00"/>
    <s v="Gasto"/>
    <s v="Con Compromiso"/>
    <s v="015"/>
    <x v="14"/>
    <x v="16"/>
    <s v="CAJAS DE COMPENSACIÓN FAMILIAR"/>
    <s v="Nación"/>
    <x v="0"/>
    <s v="CSF"/>
    <n v="3158300"/>
    <n v="0"/>
    <n v="3158300"/>
    <n v="0"/>
    <s v="APORTES DE FUNCIONARIOS POR DESCUENTOS DE SALUD Y PENSION.NOMINA DE NOVIEMBRE 2020"/>
    <s v="7520"/>
    <s v="20120"/>
    <s v="-0"/>
    <s v="94820, 94920, 95020, 95120, 95220, 95320, 95420, 95520, 95620, 95720, 95820, 95920, 96020, 96120"/>
    <s v="333973620, 333973720, 333973820, 333973920, 333974020, 333974120, 333974220, 333974320, 333974420, 333974520, 333974620, 333974720, 333974820, 333974920"/>
    <s v="-0"/>
    <x v="0"/>
    <x v="18"/>
  </r>
  <r>
    <s v="7020"/>
    <s v="2020-11-23 00:00:00"/>
    <s v="2020-11-23 15:03:00"/>
    <s v="Gasto"/>
    <s v="Con Compromiso"/>
    <s v="015"/>
    <x v="14"/>
    <x v="14"/>
    <s v="APORTES AL ICBF"/>
    <s v="Nación"/>
    <x v="0"/>
    <s v="CSF"/>
    <n v="2369200"/>
    <n v="0"/>
    <n v="2369200"/>
    <n v="0"/>
    <s v="APORTES DE FUNCIONARIOS POR DESCUENTOS DE SALUD Y PENSION.NOMINA DE NOVIEMBRE 2020"/>
    <s v="7520"/>
    <s v="20120"/>
    <s v="-0"/>
    <s v="94820, 94920, 95020, 95120, 95220, 95320, 95420, 95520, 95620, 95720, 95820, 95920, 96020, 96120"/>
    <s v="333973620, 333973720, 333973820, 333973920, 333974020, 333974120, 333974220, 333974320, 333974420, 333974520, 333974620, 333974720, 333974820, 333974920"/>
    <s v="-0"/>
    <x v="0"/>
    <x v="18"/>
  </r>
  <r>
    <s v="7020"/>
    <s v="2020-11-23 00:00:00"/>
    <s v="2020-11-23 15:03:00"/>
    <s v="Gasto"/>
    <s v="Con Compromiso"/>
    <s v="015"/>
    <x v="14"/>
    <x v="15"/>
    <s v="APORTES GENERALES AL SISTEMA DE RIESGOS LABORALES"/>
    <s v="Nación"/>
    <x v="0"/>
    <s v="CSF"/>
    <n v="896100"/>
    <n v="0"/>
    <n v="896100"/>
    <n v="0"/>
    <s v="APORTES DE FUNCIONARIOS POR DESCUENTOS DE SALUD Y PENSION.NOMINA DE NOVIEMBRE 2020"/>
    <s v="7520"/>
    <s v="20120"/>
    <s v="-0"/>
    <s v="94820, 94920, 95020, 95120, 95220, 95320, 95420, 95520, 95620, 95720, 95820, 95920, 96020, 96120"/>
    <s v="333973620, 333973720, 333973820, 333973920, 333974020, 333974120, 333974220, 333974320, 333974420, 333974520, 333974620, 333974720, 333974820, 333974920"/>
    <s v="-0"/>
    <x v="0"/>
    <x v="18"/>
  </r>
  <r>
    <s v="7020"/>
    <s v="2020-11-23 00:00:00"/>
    <s v="2020-11-23 15:03:00"/>
    <s v="Gasto"/>
    <s v="Con Compromiso"/>
    <s v="015"/>
    <x v="14"/>
    <x v="11"/>
    <s v="PENSIONES"/>
    <s v="Nación"/>
    <x v="0"/>
    <s v="CSF"/>
    <n v="7277200"/>
    <n v="0"/>
    <n v="7277200"/>
    <n v="0"/>
    <s v="APORTES DE FUNCIONARIOS POR DESCUENTOS DE SALUD Y PENSION.NOMINA DE NOVIEMBRE 2020"/>
    <s v="7520"/>
    <s v="20120"/>
    <s v="-0"/>
    <s v="94820, 94920, 95020, 95120, 95220, 95320, 95420, 95520, 95620, 95720, 95820, 95920, 96020, 96120"/>
    <s v="333973620, 333973720, 333973820, 333973920, 333974020, 333974120, 333974220, 333974320, 333974420, 333974520, 333974620, 333974720, 333974820, 333974920"/>
    <s v="-0"/>
    <x v="0"/>
    <x v="18"/>
  </r>
  <r>
    <s v="7020"/>
    <s v="2020-11-23 00:00:00"/>
    <s v="2020-11-23 15:03:00"/>
    <s v="Gasto"/>
    <s v="Con Compromiso"/>
    <s v="015"/>
    <x v="14"/>
    <x v="13"/>
    <s v="SALUD"/>
    <s v="Nación"/>
    <x v="0"/>
    <s v="CSF"/>
    <n v="5155100"/>
    <n v="0"/>
    <n v="5155100"/>
    <n v="0"/>
    <s v="APORTES DE FUNCIONARIOS POR DESCUENTOS DE SALUD Y PENSION.NOMINA DE NOVIEMBRE 2020"/>
    <s v="7520"/>
    <s v="20120"/>
    <s v="-0"/>
    <s v="94820, 94920, 95020, 95120, 95220, 95320, 95420, 95520, 95620, 95720, 95820, 95920, 96020, 96120"/>
    <s v="333973620, 333973720, 333973820, 333973920, 333974020, 333974120, 333974220, 333974320, 333974420, 333974520, 333974620, 333974720, 333974820, 333974920"/>
    <s v="-0"/>
    <x v="0"/>
    <x v="18"/>
  </r>
  <r>
    <s v="7120"/>
    <s v="2020-12-21 00:00:00"/>
    <s v="2020-12-21 17:48:00"/>
    <s v="Gasto"/>
    <s v="Con Compromiso"/>
    <s v="015"/>
    <x v="14"/>
    <x v="6"/>
    <s v="SUBSIDIO DE ALIMENTACIÓN"/>
    <s v="Nación"/>
    <x v="0"/>
    <s v="CSF"/>
    <n v="1304332"/>
    <n v="0"/>
    <n v="1304332"/>
    <n v="0"/>
    <s v="NOMINA DICIEMBRE 2020"/>
    <s v="7820"/>
    <s v="24120, 24220"/>
    <s v="-0"/>
    <s v="100720, 100820, 100920, 101020, 101120, 101220, 101320, 101420, 101520, 101620, 101720, 101820, 101920, 102020, 102120, 102220, 102320, 102420, 102520, 102620, 102720, 102820, 102920, 103020, 103120, 103220, 103320, 103420, 103520, 103620, 103720, 103820, 103920, 104020, 104120, 104220, 104320"/>
    <s v="377988120, 377988220, 377988320, 377988420, 377988520, 377988620, 377988720, 377988820, 377988920, 377989020, 377989220, 377989320, 377989420, 377989520, 377989620, 377989720, 377989820, 377989920, 377990020, 377990120, 377990320, 377990420, 377990520, 377990620, 377990720, 377990820, 377990920, 377991020, 377991120, 377991220, 377991320, 377991520, 378099420, 378099520, 378099620, 378099720, 378099820"/>
    <s v="-0"/>
    <x v="0"/>
    <x v="18"/>
  </r>
  <r>
    <s v="7120"/>
    <s v="2020-12-21 00:00:00"/>
    <s v="2020-12-21 17:48:00"/>
    <s v="Gasto"/>
    <s v="Con Compromiso"/>
    <s v="015"/>
    <x v="14"/>
    <x v="28"/>
    <s v="AUXILIO DE CONECTIVIDAD DIGITAL"/>
    <s v="Nación"/>
    <x v="0"/>
    <s v="CSF"/>
    <n v="1926798"/>
    <n v="0"/>
    <n v="1926798"/>
    <n v="0"/>
    <s v="NOMINA DICIEMBRE 2020"/>
    <s v="7820"/>
    <s v="24120, 24220"/>
    <s v="-0"/>
    <s v="100720, 100820, 100920, 101020, 101120, 101220, 101320, 101420, 101520, 101620, 101720, 101820, 101920, 102020, 102120, 102220, 102320, 102420, 102520, 102620, 102720, 102820, 102920, 103020, 103120, 103220, 103320, 103420, 103520, 103620, 103720, 103820, 103920, 104020, 104120, 104220, 104320"/>
    <s v="377988120, 377988220, 377988320, 377988420, 377988520, 377988620, 377988720, 377988820, 377988920, 377989020, 377989220, 377989320, 377989420, 377989520, 377989620, 377989720, 377989820, 377989920, 377990020, 377990120, 377990320, 377990420, 377990520, 377990620, 377990720, 377990820, 377990920, 377991020, 377991120, 377991220, 377991320, 377991520, 378099420, 378099520, 378099620, 378099720, 378099820"/>
    <s v="-0"/>
    <x v="0"/>
    <x v="18"/>
  </r>
  <r>
    <s v="7120"/>
    <s v="2020-12-21 00:00:00"/>
    <s v="2020-12-21 17:48:00"/>
    <s v="Gasto"/>
    <s v="Con Compromiso"/>
    <s v="015"/>
    <x v="14"/>
    <x v="5"/>
    <s v="PRIMA TÉCNICA NO SALARIAL"/>
    <s v="Nación"/>
    <x v="0"/>
    <s v="CSF"/>
    <n v="2354967"/>
    <n v="0"/>
    <n v="2354967"/>
    <n v="0"/>
    <s v="NOMINA DICIEMBRE 2020"/>
    <s v="7820"/>
    <s v="24120, 24220"/>
    <s v="-0"/>
    <s v="100720, 100820, 100920, 101020, 101120, 101220, 101320, 101420, 101520, 101620, 101720, 101820, 101920, 102020, 102120, 102220, 102320, 102420, 102520, 102620, 102720, 102820, 102920, 103020, 103120, 103220, 103320, 103420, 103520, 103620, 103720, 103820, 103920, 104020, 104120, 104220, 104320"/>
    <s v="377988120, 377988220, 377988320, 377988420, 377988520, 377988620, 377988720, 377988820, 377988920, 377989020, 377989220, 377989320, 377989420, 377989520, 377989620, 377989720, 377989820, 377989920, 377990020, 377990120, 377990320, 377990420, 377990520, 377990620, 377990720, 377990820, 377990920, 377991020, 377991120, 377991220, 377991320, 377991520, 378099420, 378099520, 378099620, 378099720, 378099820"/>
    <s v="-0"/>
    <x v="0"/>
    <x v="18"/>
  </r>
  <r>
    <s v="7120"/>
    <s v="2020-12-21 00:00:00"/>
    <s v="2020-12-21 17:48:00"/>
    <s v="Gasto"/>
    <s v="Con Compromiso"/>
    <s v="015"/>
    <x v="14"/>
    <x v="8"/>
    <s v="SUELDO BÁSICO"/>
    <s v="Nación"/>
    <x v="0"/>
    <s v="CSF"/>
    <n v="54743816"/>
    <n v="0"/>
    <n v="54743816"/>
    <n v="0"/>
    <s v="NOMINA DICIEMBRE 2020"/>
    <s v="7820"/>
    <s v="24120, 24220"/>
    <s v="-0"/>
    <s v="100720, 100820, 100920, 101020, 101120, 101220, 101320, 101420, 101520, 101620, 101720, 101820, 101920, 102020, 102120, 102220, 102320, 102420, 102520, 102620, 102720, 102820, 102920, 103020, 103120, 103220, 103320, 103420, 103520, 103620, 103720, 103820, 103920, 104020, 104120, 104220, 104320"/>
    <s v="377988120, 377988220, 377988320, 377988420, 377988520, 377988620, 377988720, 377988820, 377988920, 377989020, 377989220, 377989320, 377989420, 377989520, 377989620, 377989720, 377989820, 377989920, 377990020, 377990120, 377990320, 377990420, 377990520, 377990620, 377990720, 377990820, 377990920, 377991020, 377991120, 377991220, 377991320, 377991520, 378099420, 378099520, 378099620, 378099720, 378099820"/>
    <s v="-0"/>
    <x v="0"/>
    <x v="18"/>
  </r>
  <r>
    <s v="7120"/>
    <s v="2020-12-21 00:00:00"/>
    <s v="2020-12-21 17:48:00"/>
    <s v="Gasto"/>
    <s v="Con Compromiso"/>
    <s v="015"/>
    <x v="14"/>
    <x v="9"/>
    <s v="BONIFICACIÓN POR SERVICIOS PRESTADOS"/>
    <s v="Nación"/>
    <x v="0"/>
    <s v="CSF"/>
    <n v="3339265"/>
    <n v="0"/>
    <n v="3339265"/>
    <n v="0"/>
    <s v="NOMINA DICIEMBRE 2020"/>
    <s v="7820"/>
    <s v="24120, 24220"/>
    <s v="-0"/>
    <s v="100720, 100820, 100920, 101020, 101120, 101220, 101320, 101420, 101520, 101620, 101720, 101820, 101920, 102020, 102120, 102220, 102320, 102420, 102520, 102620, 102720, 102820, 102920, 103020, 103120, 103220, 103320, 103420, 103520, 103620, 103720, 103820, 103920, 104020, 104120, 104220, 104320"/>
    <s v="377988120, 377988220, 377988320, 377988420, 377988520, 377988620, 377988720, 377988820, 377988920, 377989020, 377989220, 377989320, 377989420, 377989520, 377989620, 377989720, 377989820, 377989920, 377990020, 377990120, 377990320, 377990420, 377990520, 377990620, 377990720, 377990820, 377990920, 377991020, 377991120, 377991220, 377991320, 377991520, 378099420, 378099520, 378099620, 378099720, 378099820"/>
    <s v="-0"/>
    <x v="0"/>
    <x v="18"/>
  </r>
  <r>
    <s v="7120"/>
    <s v="2020-12-21 00:00:00"/>
    <s v="2020-12-21 17:48:00"/>
    <s v="Gasto"/>
    <s v="Con Compromiso"/>
    <s v="015"/>
    <x v="14"/>
    <x v="4"/>
    <s v="PRIMA DE VACACIONES"/>
    <s v="Nación"/>
    <x v="0"/>
    <s v="CSF"/>
    <n v="3625913"/>
    <n v="0"/>
    <n v="3625913"/>
    <n v="0"/>
    <s v="NOMINA DICIEMBRE 2020"/>
    <s v="7820"/>
    <s v="24120, 24220"/>
    <s v="-0"/>
    <s v="100720, 100820, 100920, 101020, 101120, 101220, 101320, 101420, 101520, 101620, 101720, 101820, 101920, 102020, 102120, 102220, 102320, 102420, 102520, 102620, 102720, 102820, 102920, 103020, 103120, 103220, 103320, 103420, 103520, 103620, 103720, 103820, 103920, 104020, 104120, 104220, 104320"/>
    <s v="377988120, 377988220, 377988320, 377988420, 377988520, 377988620, 377988720, 377988820, 377988920, 377989020, 377989220, 377989320, 377989420, 377989520, 377989620, 377989720, 377989820, 377989920, 377990020, 377990120, 377990320, 377990420, 377990520, 377990620, 377990720, 377990820, 377990920, 377991020, 377991120, 377991220, 377991320, 377991520, 378099420, 378099520, 378099620, 378099720, 378099820"/>
    <s v="-0"/>
    <x v="0"/>
    <x v="18"/>
  </r>
  <r>
    <s v="7120"/>
    <s v="2020-12-21 00:00:00"/>
    <s v="2020-12-21 17:48:00"/>
    <s v="Gasto"/>
    <s v="Con Compromiso"/>
    <s v="015"/>
    <x v="14"/>
    <x v="10"/>
    <s v="SUELDO DE VACACIONES"/>
    <s v="Nación"/>
    <x v="0"/>
    <s v="CSF"/>
    <n v="3545424"/>
    <n v="0"/>
    <n v="3545424"/>
    <n v="0"/>
    <s v="NOMINA DICIEMBRE 2020"/>
    <s v="7820"/>
    <s v="24120, 24220"/>
    <s v="-0"/>
    <s v="100720, 100820, 100920, 101020, 101120, 101220, 101320, 101420, 101520, 101620, 101720, 101820, 101920, 102020, 102120, 102220, 102320, 102420, 102520, 102620, 102720, 102820, 102920, 103020, 103120, 103220, 103320, 103420, 103520, 103620, 103720, 103820, 103920, 104020, 104120, 104220, 104320"/>
    <s v="377988120, 377988220, 377988320, 377988420, 377988520, 377988620, 377988720, 377988820, 377988920, 377989020, 377989220, 377989320, 377989420, 377989520, 377989620, 377989720, 377989820, 377989920, 377990020, 377990120, 377990320, 377990420, 377990520, 377990620, 377990720, 377990820, 377990920, 377991020, 377991120, 377991220, 377991320, 377991520, 378099420, 378099520, 378099620, 378099720, 378099820"/>
    <s v="-0"/>
    <x v="0"/>
    <x v="18"/>
  </r>
  <r>
    <s v="7120"/>
    <s v="2020-12-21 00:00:00"/>
    <s v="2020-12-21 17:48:00"/>
    <s v="Gasto"/>
    <s v="Con Compromiso"/>
    <s v="015"/>
    <x v="14"/>
    <x v="7"/>
    <s v="BONIFICACIÓN ESPECIAL DE RECREACIÓN"/>
    <s v="Nación"/>
    <x v="0"/>
    <s v="CSF"/>
    <n v="272449"/>
    <n v="0"/>
    <n v="272449"/>
    <n v="0"/>
    <s v="NOMINA DICIEMBRE 2020"/>
    <s v="7820"/>
    <s v="24120, 24220"/>
    <s v="-0"/>
    <s v="100720, 100820, 100920, 101020, 101120, 101220, 101320, 101420, 101520, 101620, 101720, 101820, 101920, 102020, 102120, 102220, 102320, 102420, 102520, 102620, 102720, 102820, 102920, 103020, 103120, 103220, 103320, 103420, 103520, 103620, 103720, 103820, 103920, 104020, 104120, 104220, 104320"/>
    <s v="377988120, 377988220, 377988320, 377988420, 377988520, 377988620, 377988720, 377988820, 377988920, 377989020, 377989220, 377989320, 377989420, 377989520, 377989620, 377989720, 377989820, 377989920, 377990020, 377990120, 377990320, 377990420, 377990520, 377990620, 377990720, 377990820, 377990920, 377991020, 377991120, 377991220, 377991320, 377991520, 378099420, 378099520, 378099620, 378099720, 378099820"/>
    <s v="-0"/>
    <x v="0"/>
    <x v="18"/>
  </r>
  <r>
    <s v="7220"/>
    <s v="2020-12-21 00:00:00"/>
    <s v="2020-12-21 19:31:00"/>
    <s v="Gasto"/>
    <s v="Con Compromiso"/>
    <s v="015"/>
    <x v="14"/>
    <x v="15"/>
    <s v="APORTES GENERALES AL SISTEMA DE RIESGOS LABORALES"/>
    <s v="Nación"/>
    <x v="0"/>
    <s v="CSF"/>
    <n v="849200"/>
    <n v="0"/>
    <n v="849200"/>
    <n v="0"/>
    <s v="aportes y parafiscales nomina de diciembre y reajuste de pension nomina abril 2020"/>
    <s v="7920"/>
    <s v="24320"/>
    <s v="-0"/>
    <s v="104420, 104520, 104620, 104720, 104820, 104920, 105020, 105120, 105220, 105320, 105420, 105520, 105620, 105720"/>
    <s v="379113020, 379113120, 379113220, 379113320, 379113420, 379113520, 379113620, 379113720, 379113820, 379113920, 379114020, 379114120, 379114220, 379114320"/>
    <s v="-0"/>
    <x v="0"/>
    <x v="18"/>
  </r>
  <r>
    <s v="7220"/>
    <s v="2020-12-21 00:00:00"/>
    <s v="2020-12-21 19:31:00"/>
    <s v="Gasto"/>
    <s v="Con Compromiso"/>
    <s v="015"/>
    <x v="14"/>
    <x v="13"/>
    <s v="SALUD"/>
    <s v="Nación"/>
    <x v="0"/>
    <s v="CSF"/>
    <n v="5284700"/>
    <n v="0"/>
    <n v="5284700"/>
    <n v="0"/>
    <s v="aportes y parafiscales nomina de diciembre y reajuste de pension nomina abril 2020"/>
    <s v="7920"/>
    <s v="24320"/>
    <s v="-0"/>
    <s v="104420, 104520, 104620, 104720, 104820, 104920, 105020, 105120, 105220, 105320, 105420, 105520, 105620, 105720"/>
    <s v="379113020, 379113120, 379113220, 379113320, 379113420, 379113520, 379113620, 379113720, 379113820, 379113920, 379114020, 379114120, 379114220, 379114320"/>
    <s v="-0"/>
    <x v="0"/>
    <x v="18"/>
  </r>
  <r>
    <s v="7220"/>
    <s v="2020-12-21 00:00:00"/>
    <s v="2020-12-21 19:31:00"/>
    <s v="Gasto"/>
    <s v="Con Compromiso"/>
    <s v="015"/>
    <x v="14"/>
    <x v="16"/>
    <s v="CAJAS DE COMPENSACIÓN FAMILIAR"/>
    <s v="Nación"/>
    <x v="0"/>
    <s v="CSF"/>
    <n v="3434500"/>
    <n v="0"/>
    <n v="3434500"/>
    <n v="0"/>
    <s v="aportes y parafiscales nomina de diciembre y reajuste de pension nomina abril 2020"/>
    <s v="7920"/>
    <s v="24320"/>
    <s v="-0"/>
    <s v="104420, 104520, 104620, 104720, 104820, 104920, 105020, 105120, 105220, 105320, 105420, 105520, 105620, 105720"/>
    <s v="379113020, 379113120, 379113220, 379113320, 379113420, 379113520, 379113620, 379113720, 379113820, 379113920, 379114020, 379114120, 379114220, 379114320"/>
    <s v="-0"/>
    <x v="0"/>
    <x v="18"/>
  </r>
  <r>
    <s v="7220"/>
    <s v="2020-12-21 00:00:00"/>
    <s v="2020-12-21 19:31:00"/>
    <s v="Gasto"/>
    <s v="Con Compromiso"/>
    <s v="015"/>
    <x v="14"/>
    <x v="14"/>
    <s v="APORTES AL ICBF"/>
    <s v="Nación"/>
    <x v="0"/>
    <s v="CSF"/>
    <n v="2576600"/>
    <n v="0"/>
    <n v="2576600"/>
    <n v="0"/>
    <s v="aportes y parafiscales nomina de diciembre y reajuste de pension nomina abril 2020"/>
    <s v="7920"/>
    <s v="24320"/>
    <s v="-0"/>
    <s v="104420, 104520, 104620, 104720, 104820, 104920, 105020, 105120, 105220, 105320, 105420, 105520, 105620, 105720"/>
    <s v="379113020, 379113120, 379113220, 379113320, 379113420, 379113520, 379113620, 379113720, 379113820, 379113920, 379114020, 379114120, 379114220, 379114320"/>
    <s v="-0"/>
    <x v="0"/>
    <x v="18"/>
  </r>
  <r>
    <s v="7220"/>
    <s v="2020-12-21 00:00:00"/>
    <s v="2020-12-21 19:31:00"/>
    <s v="Gasto"/>
    <s v="Con Compromiso"/>
    <s v="015"/>
    <x v="14"/>
    <x v="11"/>
    <s v="PENSIONES"/>
    <s v="Nación"/>
    <x v="0"/>
    <s v="CSF"/>
    <n v="13161700"/>
    <n v="0"/>
    <n v="13161700"/>
    <n v="0"/>
    <s v="aportes y parafiscales nomina de diciembre y reajuste de pension nomina abril 2020"/>
    <s v="7920"/>
    <s v="24320"/>
    <s v="-0"/>
    <s v="104420, 104520, 104620, 104720, 104820, 104920, 105020, 105120, 105220, 105320, 105420, 105520, 105620, 105720"/>
    <s v="379113020, 379113120, 379113220, 379113320, 379113420, 379113520, 379113620, 379113720, 379113820, 379113920, 379114020, 379114120, 379114220, 379114320"/>
    <s v="-0"/>
    <x v="0"/>
    <x v="18"/>
  </r>
  <r>
    <s v="7220"/>
    <s v="2020-12-21 00:00:00"/>
    <s v="2020-12-21 19:31:00"/>
    <s v="Gasto"/>
    <s v="Con Compromiso"/>
    <s v="015"/>
    <x v="14"/>
    <x v="12"/>
    <s v="APORTES AL SENA"/>
    <s v="Nación"/>
    <x v="0"/>
    <s v="CSF"/>
    <n v="1718000"/>
    <n v="0"/>
    <n v="1718000"/>
    <n v="0"/>
    <s v="aportes y parafiscales nomina de diciembre y reajuste de pension nomina abril 2020"/>
    <s v="7920"/>
    <s v="24320"/>
    <s v="-0"/>
    <s v="104420, 104520, 104620, 104720, 104820, 104920, 105020, 105120, 105220, 105320, 105420, 105520, 105620, 105720"/>
    <s v="379113020, 379113120, 379113220, 379113320, 379113420, 379113520, 379113620, 379113720, 379113820, 379113920, 379114020, 379114120, 379114220, 379114320"/>
    <s v="-0"/>
    <x v="0"/>
    <x v="18"/>
  </r>
  <r>
    <s v="7320"/>
    <s v="2020-12-21 00:00:00"/>
    <s v="2020-12-21 21:21:00"/>
    <s v="Gasto"/>
    <s v="Con Compromiso"/>
    <s v="0200"/>
    <x v="14"/>
    <x v="32"/>
    <s v="ADQUISICIÓN DE BIENES Y SERVICIOS - SEDES ADECUADAS - FORTALECIMIENTO DE LA INFRAESTRUCTURA FÍSICA DEL IGAC A NIVEL  NACIONAL"/>
    <s v="Nación"/>
    <x v="0"/>
    <s v="CSF"/>
    <n v="10925342"/>
    <n v="-59721"/>
    <n v="10865621"/>
    <n v="0"/>
    <s v="FORTALECIMIENTO INFRAESTTRUCTURA FISICA- TRASTEOS UNIDADES OPERATIVA IPIALES Y MOCOA"/>
    <s v="8020"/>
    <s v="24420, 24520, 24620, 24720"/>
    <s v="41920, 42020, 42120, 42220"/>
    <s v="108020, 108120, 108220, 108320"/>
    <s v="386993920, 387008120, 387015820, 387024920"/>
    <s v="-0"/>
    <x v="1"/>
    <x v="3"/>
  </r>
  <r>
    <s v="7420"/>
    <s v="2020-12-28 00:00:00"/>
    <s v="2020-12-28 14:01:00"/>
    <s v="Gasto"/>
    <s v="Con Compromiso"/>
    <s v="015"/>
    <x v="14"/>
    <x v="18"/>
    <s v="SERVICIOS DE TRANSPORTE DE PASAJEROS"/>
    <s v="Nación"/>
    <x v="0"/>
    <s v="CSF"/>
    <n v="3720000"/>
    <n v="0"/>
    <n v="3720000"/>
    <n v="0"/>
    <s v="TRASLADO DEL MOBILAIRIO DE LOS FUNCIONARIOS A LA SEDE DE PASTO"/>
    <s v="8120"/>
    <s v="24920, 25020, 25120, 25220"/>
    <s v="48220, 48320, 48420, 48520"/>
    <s v="114020, 114120, 114220, 114320"/>
    <s v="394935720, 394942520, 394946820, 394975720"/>
    <s v="-0"/>
    <x v="0"/>
    <x v="18"/>
  </r>
  <r>
    <s v="120"/>
    <s v="2020-01-08 00:00:00"/>
    <s v="2020-01-08 10:52:00"/>
    <s v="Gasto"/>
    <s v="Anulado"/>
    <s v="016"/>
    <x v="15"/>
    <x v="33"/>
    <s v="SERVICIOS FINANCIEROS Y SERVICIOS CONEXOS"/>
    <s v="Nación"/>
    <x v="0"/>
    <s v="CSF"/>
    <n v="63971850"/>
    <n v="-63971850"/>
    <n v="0"/>
    <n v="0"/>
    <s v="RECURSOS DESTINADOS PARA EL ARRENDAMIENTO DEL PARQUEADERO, BODEGA Y PAGO DEL CONDOMINIO VIGENCIA 2020."/>
    <s v="120"/>
    <s v="320"/>
    <s v="-0"/>
    <s v="-0"/>
    <s v="-0"/>
    <s v="-0"/>
    <x v="0"/>
    <x v="19"/>
  </r>
  <r>
    <s v="220"/>
    <s v="2020-01-09 00:00:00"/>
    <s v="2020-01-09 17:35:00"/>
    <s v="Gasto"/>
    <s v="Con Compromiso"/>
    <s v="016"/>
    <x v="15"/>
    <x v="0"/>
    <s v="SERVICIOS DE DISTRIBUCIÓN DE ELECTRICIDAD, GAS Y AGUA (POR CUENTA PROPIA)"/>
    <s v="Nación"/>
    <x v="0"/>
    <s v="CSF"/>
    <n v="73000000"/>
    <n v="-2678640"/>
    <n v="70321360"/>
    <n v="0"/>
    <s v="RECURSOS PARA CUBRIR EL SERVICIO PUBLICO DE ENERGÍA DE LA DIRECCIÓN TERRITORIAL NORTE DE SANTANDER VIGENCIA 2020."/>
    <s v="320"/>
    <s v="520, 920, 1820, 4520, 5120, 6520, 7420, 8120, 8920, 10220, 11820, 13020"/>
    <s v="320, 1020, 1920, 2920, 6020, 8020, 10420, 13420, 15920, 19120, 22320, 25520"/>
    <s v="320, 5820, 11220, 17720, 24220, 32420, 42420, 50020, 56820, 64220, 71620, 81520"/>
    <s v="4571420, 16832920, 34330520, 74102620, 108986320, 135657920, 169804120, 208011720, 240432420, 272661520, 307542720, 346427620"/>
    <s v="-0"/>
    <x v="0"/>
    <x v="19"/>
  </r>
  <r>
    <s v="320"/>
    <s v="2020-01-09 00:00:00"/>
    <s v="2020-01-09 17:37:00"/>
    <s v="Gasto"/>
    <s v="Con Compromiso"/>
    <s v="016"/>
    <x v="15"/>
    <x v="1"/>
    <s v="SERVICIOS DE TELECOMUNICACIONES, TRANSMISIÓN Y SUMINISTRO DE INFORMACIÓN"/>
    <s v="Nación"/>
    <x v="0"/>
    <s v="CSF"/>
    <n v="3200000"/>
    <n v="-1923226"/>
    <n v="1276774"/>
    <n v="0"/>
    <s v="RECURSOS PARA CUBRIR EL SERVICIO DE TELÉFONO DE LA DIRECCIÓN TERRITORIAL NORTE DE SANTANDER VIGENCIA 2020."/>
    <s v="420"/>
    <s v="120, 220, 1020, 1320, 3120, 3420, 4620, 4720, 5220, 5520, 6820, 6920, 7520, 7620, 8220, 8320, 9520, 9620, 10320, 10420, 12220, 13520"/>
    <s v="220, 420, 1120, 1720, 2720, 2820, 5720, 5920, 7020, 7920, 9420, 10320, 12420, 12520, 14120, 14320, 18720, 18820, 21520, 21720, 25220, 29220"/>
    <s v="220, 420, 5920, 6420, 11820, 11920, 19720, 19920, 25220, 27420, 36620, 37520, 44320, 44420, 50620, 50820, 59320, 59420, 66420, 66520, 74520, 84920"/>
    <s v="4566720, 4573320, 20291920, 25753420, 58467720, 62697920, 90122220, 92352620, 114601120, 119999720, 149095820, 152828720, 184688020, 184690120, 212585920, 214452520, 253878820, 253880620, 283552320, 283558820, 322386620, 322400020, 359610420"/>
    <s v="-0"/>
    <x v="0"/>
    <x v="19"/>
  </r>
  <r>
    <s v="420"/>
    <s v="2020-01-15 00:00:00"/>
    <s v="2020-01-15 14:28:00"/>
    <s v="Gasto"/>
    <s v="Con Compromiso"/>
    <s v="016"/>
    <x v="15"/>
    <x v="31"/>
    <s v="SERVICIOS INMOBILIARIOS"/>
    <s v="Nación"/>
    <x v="0"/>
    <s v="CSF"/>
    <n v="63971850"/>
    <n v="475252"/>
    <n v="64447102"/>
    <n v="0"/>
    <s v="RECURSOS DESTINADOS AL ARRENDAMIENTO DEL PARQUEADERO, BODEGA Y ADMINISTRACIÓN  DEL CONDOMINIO VIGENCIA 2020."/>
    <s v="520"/>
    <s v="420, 1920, 2020"/>
    <s v="120, 2220, 2520"/>
    <s v="120, 6120, 11320, 11420, 11520, 11620, 11720, 19020, 19820, 24320, 27020, 27120, 27220, 27320, 32520, 32920, 37420, 44520, 44620, 44720, 49920, 50520, 50920, 59020, 59120, 59220, 64820, 64920, 71320, 72120, 72320, 74420, 84820, 91720, 91820, 91920, 92020"/>
    <s v="4559620, 23324120, 51340520, 51349020, 51368020, 53440220, 53443420, 85805520, 90400520, 109001120, 116344720, 116348820, 116355120, 116375120, 135661420, 138853620, 150179220, 185473520, 185477120, 185479420, 206855220, 212492920, 214459820, 249022520, 250795620, 252301820, 275431020, 275443120, 295944520, 309359020, 309701320, 317960620, 359608820, 380702020, 380706420, 380713420, 380725120"/>
    <s v="120"/>
    <x v="0"/>
    <x v="19"/>
  </r>
  <r>
    <s v="520"/>
    <s v="2020-01-22 00:00:00"/>
    <s v="2020-01-22 14:16:00"/>
    <s v="Gasto"/>
    <s v="Con Compromiso"/>
    <s v="016"/>
    <x v="15"/>
    <x v="6"/>
    <s v="SUBSIDIO DE ALIMENTACIÓN"/>
    <s v="Nación"/>
    <x v="0"/>
    <s v="CSF"/>
    <n v="941073"/>
    <n v="0"/>
    <n v="941073"/>
    <n v="0"/>
    <s v="NOMINA PERSONAL DE PLANTA TERRITORIAL NORTE DE SANTANDER , MES ENERO DE 2020."/>
    <s v="620"/>
    <s v="620, 720"/>
    <s v="-0"/>
    <s v="520, 620, 720, 820, 920, 1020, 1120, 1220, 1320, 1420, 1520, 1620, 1720, 1820, 1920, 2020, 2120, 2220, 2320, 2420, 2520, 2620, 2720, 2820, 2920, 3020, 3120, 3220, 3320, 3420, 3520, 3620, 3720, 3820"/>
    <s v="8292920, 8293020, 8293120, 8293220, 8293320, 8293420, 8293520, 8293620, 8293720, 8293820, 8293920, 8294120, 8294220, 8294320, 8294420, 8294620, 8294720, 8294820, 8294920, 8295020, 8295120, 8295220, 8295320, 8295420, 8295520, 8295620, 8295720, 8295820, 8356920, 8357020, 8357120, 8357220, 8357320, 8357420"/>
    <s v="-0"/>
    <x v="0"/>
    <x v="19"/>
  </r>
  <r>
    <s v="520"/>
    <s v="2020-01-22 00:00:00"/>
    <s v="2020-01-22 14:16:00"/>
    <s v="Gasto"/>
    <s v="Con Compromiso"/>
    <s v="016"/>
    <x v="15"/>
    <x v="3"/>
    <s v="AUXILIO DE TRANSPORTE"/>
    <s v="Nación"/>
    <x v="0"/>
    <s v="CSF"/>
    <n v="1436529"/>
    <n v="0"/>
    <n v="1436529"/>
    <n v="0"/>
    <s v="NOMINA PERSONAL DE PLANTA TERRITORIAL NORTE DE SANTANDER , MES ENERO DE 2020."/>
    <s v="620"/>
    <s v="620, 720"/>
    <s v="-0"/>
    <s v="520, 620, 720, 820, 920, 1020, 1120, 1220, 1320, 1420, 1520, 1620, 1720, 1820, 1920, 2020, 2120, 2220, 2320, 2420, 2520, 2620, 2720, 2820, 2920, 3020, 3120, 3220, 3320, 3420, 3520, 3620, 3720, 3820"/>
    <s v="8292920, 8293020, 8293120, 8293220, 8293320, 8293420, 8293520, 8293620, 8293720, 8293820, 8293920, 8294120, 8294220, 8294320, 8294420, 8294620, 8294720, 8294820, 8294920, 8295020, 8295120, 8295220, 8295320, 8295420, 8295520, 8295620, 8295720, 8295820, 8356920, 8357020, 8357120, 8357220, 8357320, 8357420"/>
    <s v="-0"/>
    <x v="0"/>
    <x v="19"/>
  </r>
  <r>
    <s v="520"/>
    <s v="2020-01-22 00:00:00"/>
    <s v="2020-01-22 14:16:00"/>
    <s v="Gasto"/>
    <s v="Con Compromiso"/>
    <s v="016"/>
    <x v="15"/>
    <x v="10"/>
    <s v="SUELDO DE VACACIONES"/>
    <s v="Nación"/>
    <x v="0"/>
    <s v="CSF"/>
    <n v="1126074"/>
    <n v="0"/>
    <n v="1126074"/>
    <n v="0"/>
    <s v="NOMINA PERSONAL DE PLANTA TERRITORIAL NORTE DE SANTANDER , MES ENERO DE 2020."/>
    <s v="620"/>
    <s v="620, 720"/>
    <s v="-0"/>
    <s v="520, 620, 720, 820, 920, 1020, 1120, 1220, 1320, 1420, 1520, 1620, 1720, 1820, 1920, 2020, 2120, 2220, 2320, 2420, 2520, 2620, 2720, 2820, 2920, 3020, 3120, 3220, 3320, 3420, 3520, 3620, 3720, 3820"/>
    <s v="8292920, 8293020, 8293120, 8293220, 8293320, 8293420, 8293520, 8293620, 8293720, 8293820, 8293920, 8294120, 8294220, 8294320, 8294420, 8294620, 8294720, 8294820, 8294920, 8295020, 8295120, 8295220, 8295320, 8295420, 8295520, 8295620, 8295720, 8295820, 8356920, 8357020, 8357120, 8357220, 8357320, 8357420"/>
    <s v="-0"/>
    <x v="0"/>
    <x v="19"/>
  </r>
  <r>
    <s v="520"/>
    <s v="2020-01-22 00:00:00"/>
    <s v="2020-01-22 14:16:00"/>
    <s v="Gasto"/>
    <s v="Con Compromiso"/>
    <s v="016"/>
    <x v="15"/>
    <x v="21"/>
    <s v="INCAPACIDADES (NO DE PENSIONES)"/>
    <s v="Nación"/>
    <x v="0"/>
    <s v="CSF"/>
    <n v="39050"/>
    <n v="0"/>
    <n v="39050"/>
    <n v="0"/>
    <s v="NOMINA PERSONAL DE PLANTA TERRITORIAL NORTE DE SANTANDER , MES ENERO DE 2020."/>
    <s v="620"/>
    <s v="620, 720"/>
    <s v="-0"/>
    <s v="520, 620, 720, 820, 920, 1020, 1120, 1220, 1320, 1420, 1520, 1620, 1720, 1820, 1920, 2020, 2120, 2220, 2320, 2420, 2520, 2620, 2720, 2820, 2920, 3020, 3120, 3220, 3320, 3420, 3520, 3620, 3720, 3820"/>
    <s v="8292920, 8293020, 8293120, 8293220, 8293320, 8293420, 8293520, 8293620, 8293720, 8293820, 8293920, 8294120, 8294220, 8294320, 8294420, 8294620, 8294720, 8294820, 8294920, 8295020, 8295120, 8295220, 8295320, 8295420, 8295520, 8295620, 8295720, 8295820, 8356920, 8357020, 8357120, 8357220, 8357320, 8357420"/>
    <s v="-0"/>
    <x v="0"/>
    <x v="19"/>
  </r>
  <r>
    <s v="520"/>
    <s v="2020-01-22 00:00:00"/>
    <s v="2020-01-22 14:16:00"/>
    <s v="Gasto"/>
    <s v="Con Compromiso"/>
    <s v="016"/>
    <x v="15"/>
    <x v="8"/>
    <s v="SUELDO BÁSICO"/>
    <s v="Nación"/>
    <x v="0"/>
    <s v="CSF"/>
    <n v="42201631"/>
    <n v="0"/>
    <n v="42201631"/>
    <n v="0"/>
    <s v="NOMINA PERSONAL DE PLANTA TERRITORIAL NORTE DE SANTANDER , MES ENERO DE 2020."/>
    <s v="620"/>
    <s v="620, 720"/>
    <s v="-0"/>
    <s v="520, 620, 720, 820, 920, 1020, 1120, 1220, 1320, 1420, 1520, 1620, 1720, 1820, 1920, 2020, 2120, 2220, 2320, 2420, 2520, 2620, 2720, 2820, 2920, 3020, 3120, 3220, 3320, 3420, 3520, 3620, 3720, 3820"/>
    <s v="8292920, 8293020, 8293120, 8293220, 8293320, 8293420, 8293520, 8293620, 8293720, 8293820, 8293920, 8294120, 8294220, 8294320, 8294420, 8294620, 8294720, 8294820, 8294920, 8295020, 8295120, 8295220, 8295320, 8295420, 8295520, 8295620, 8295720, 8295820, 8356920, 8357020, 8357120, 8357220, 8357320, 8357420"/>
    <s v="-0"/>
    <x v="0"/>
    <x v="19"/>
  </r>
  <r>
    <s v="520"/>
    <s v="2020-01-22 00:00:00"/>
    <s v="2020-01-22 14:16:00"/>
    <s v="Gasto"/>
    <s v="Con Compromiso"/>
    <s v="016"/>
    <x v="15"/>
    <x v="9"/>
    <s v="BONIFICACIÓN POR SERVICIOS PRESTADOS"/>
    <s v="Nación"/>
    <x v="0"/>
    <s v="CSF"/>
    <n v="1350976"/>
    <n v="0"/>
    <n v="1350976"/>
    <n v="0"/>
    <s v="NOMINA PERSONAL DE PLANTA TERRITORIAL NORTE DE SANTANDER , MES ENERO DE 2020."/>
    <s v="620"/>
    <s v="620, 720"/>
    <s v="-0"/>
    <s v="520, 620, 720, 820, 920, 1020, 1120, 1220, 1320, 1420, 1520, 1620, 1720, 1820, 1920, 2020, 2120, 2220, 2320, 2420, 2520, 2620, 2720, 2820, 2920, 3020, 3120, 3220, 3320, 3420, 3520, 3620, 3720, 3820"/>
    <s v="8292920, 8293020, 8293120, 8293220, 8293320, 8293420, 8293520, 8293620, 8293720, 8293820, 8293920, 8294120, 8294220, 8294320, 8294420, 8294620, 8294720, 8294820, 8294920, 8295020, 8295120, 8295220, 8295320, 8295420, 8295520, 8295620, 8295720, 8295820, 8356920, 8357020, 8357120, 8357220, 8357320, 8357420"/>
    <s v="-0"/>
    <x v="0"/>
    <x v="19"/>
  </r>
  <r>
    <s v="520"/>
    <s v="2020-01-22 00:00:00"/>
    <s v="2020-01-22 14:16:00"/>
    <s v="Gasto"/>
    <s v="Con Compromiso"/>
    <s v="016"/>
    <x v="15"/>
    <x v="4"/>
    <s v="PRIMA DE VACACIONES"/>
    <s v="Nación"/>
    <x v="0"/>
    <s v="CSF"/>
    <n v="890692"/>
    <n v="0"/>
    <n v="890692"/>
    <n v="0"/>
    <s v="NOMINA PERSONAL DE PLANTA TERRITORIAL NORTE DE SANTANDER , MES ENERO DE 2020."/>
    <s v="620"/>
    <s v="620, 720"/>
    <s v="-0"/>
    <s v="520, 620, 720, 820, 920, 1020, 1120, 1220, 1320, 1420, 1520, 1620, 1720, 1820, 1920, 2020, 2120, 2220, 2320, 2420, 2520, 2620, 2720, 2820, 2920, 3020, 3120, 3220, 3320, 3420, 3520, 3620, 3720, 3820"/>
    <s v="8292920, 8293020, 8293120, 8293220, 8293320, 8293420, 8293520, 8293620, 8293720, 8293820, 8293920, 8294120, 8294220, 8294320, 8294420, 8294620, 8294720, 8294820, 8294920, 8295020, 8295120, 8295220, 8295320, 8295420, 8295520, 8295620, 8295720, 8295820, 8356920, 8357020, 8357120, 8357220, 8357320, 8357420"/>
    <s v="-0"/>
    <x v="0"/>
    <x v="19"/>
  </r>
  <r>
    <s v="520"/>
    <s v="2020-01-22 00:00:00"/>
    <s v="2020-01-22 14:16:00"/>
    <s v="Gasto"/>
    <s v="Con Compromiso"/>
    <s v="016"/>
    <x v="15"/>
    <x v="7"/>
    <s v="BONIFICACIÓN ESPECIAL DE RECREACIÓN"/>
    <s v="Nación"/>
    <x v="0"/>
    <s v="CSF"/>
    <n v="93573"/>
    <n v="0"/>
    <n v="93573"/>
    <n v="0"/>
    <s v="NOMINA PERSONAL DE PLANTA TERRITORIAL NORTE DE SANTANDER , MES ENERO DE 2020."/>
    <s v="620"/>
    <s v="620, 720"/>
    <s v="-0"/>
    <s v="520, 620, 720, 820, 920, 1020, 1120, 1220, 1320, 1420, 1520, 1620, 1720, 1820, 1920, 2020, 2120, 2220, 2320, 2420, 2520, 2620, 2720, 2820, 2920, 3020, 3120, 3220, 3320, 3420, 3520, 3620, 3720, 3820"/>
    <s v="8292920, 8293020, 8293120, 8293220, 8293320, 8293420, 8293520, 8293620, 8293720, 8293820, 8293920, 8294120, 8294220, 8294320, 8294420, 8294620, 8294720, 8294820, 8294920, 8295020, 8295120, 8295220, 8295320, 8295420, 8295520, 8295620, 8295720, 8295820, 8356920, 8357020, 8357120, 8357220, 8357320, 8357420"/>
    <s v="-0"/>
    <x v="0"/>
    <x v="19"/>
  </r>
  <r>
    <s v="620"/>
    <s v="2020-01-22 00:00:00"/>
    <s v="2020-01-22 14:21:00"/>
    <s v="Gasto"/>
    <s v="Con Compromiso"/>
    <s v="016"/>
    <x v="15"/>
    <x v="13"/>
    <s v="SALUD"/>
    <s v="Nación"/>
    <x v="0"/>
    <s v="CSF"/>
    <n v="4387500"/>
    <n v="0"/>
    <n v="4387500"/>
    <n v="0"/>
    <s v="APORTES DE SEGURIDAD SOCIAL EN SALUD Y PARAFISCALES DEL MES DE ENERO DE 2020, PERSONAL DE PLANTA TERRITORIAL NORTE DE SANTANDER."/>
    <s v="720"/>
    <s v="820"/>
    <s v="-0"/>
    <s v="3920, 4020, 4120, 4220, 4320, 4420, 4520, 4620, 4720, 4820, 4920, 5020, 5120, 5220"/>
    <s v="8406820, 8406920, 8407020, 8407120, 8407220, 8407320, 8407420, 8407520, 8407620, 8407720, 8407820, 8407920, 8408020, 8408120"/>
    <s v="-0"/>
    <x v="0"/>
    <x v="19"/>
  </r>
  <r>
    <s v="620"/>
    <s v="2020-01-22 00:00:00"/>
    <s v="2020-01-22 14:21:00"/>
    <s v="Gasto"/>
    <s v="Con Compromiso"/>
    <s v="016"/>
    <x v="15"/>
    <x v="11"/>
    <s v="PENSIONES"/>
    <s v="Nación"/>
    <x v="0"/>
    <s v="CSF"/>
    <n v="6194600"/>
    <n v="0"/>
    <n v="6194600"/>
    <n v="0"/>
    <s v="APORTES DE SEGURIDAD SOCIAL EN SALUD Y PARAFISCALES DEL MES DE ENERO DE 2020, PERSONAL DE PLANTA TERRITORIAL NORTE DE SANTANDER."/>
    <s v="720"/>
    <s v="820"/>
    <s v="-0"/>
    <s v="3920, 4020, 4120, 4220, 4320, 4420, 4520, 4620, 4720, 4820, 4920, 5020, 5120, 5220"/>
    <s v="8406820, 8406920, 8407020, 8407120, 8407220, 8407320, 8407420, 8407520, 8407620, 8407720, 8407820, 8407920, 8408020, 8408120"/>
    <s v="-0"/>
    <x v="0"/>
    <x v="19"/>
  </r>
  <r>
    <s v="620"/>
    <s v="2020-01-22 00:00:00"/>
    <s v="2020-01-22 14:21:00"/>
    <s v="Gasto"/>
    <s v="Con Compromiso"/>
    <s v="016"/>
    <x v="15"/>
    <x v="14"/>
    <s v="APORTES AL ICBF"/>
    <s v="Nación"/>
    <x v="0"/>
    <s v="CSF"/>
    <n v="1648200"/>
    <n v="0"/>
    <n v="1648200"/>
    <n v="0"/>
    <s v="APORTES DE SEGURIDAD SOCIAL EN SALUD Y PARAFISCALES DEL MES DE ENERO DE 2020, PERSONAL DE PLANTA TERRITORIAL NORTE DE SANTANDER."/>
    <s v="720"/>
    <s v="820"/>
    <s v="-0"/>
    <s v="3920, 4020, 4120, 4220, 4320, 4420, 4520, 4620, 4720, 4820, 4920, 5020, 5120, 5220"/>
    <s v="8406820, 8406920, 8407020, 8407120, 8407220, 8407320, 8407420, 8407520, 8407620, 8407720, 8407820, 8407920, 8408020, 8408120"/>
    <s v="-0"/>
    <x v="0"/>
    <x v="19"/>
  </r>
  <r>
    <s v="620"/>
    <s v="2020-01-22 00:00:00"/>
    <s v="2020-01-22 14:21:00"/>
    <s v="Gasto"/>
    <s v="Con Compromiso"/>
    <s v="016"/>
    <x v="15"/>
    <x v="16"/>
    <s v="CAJAS DE COMPENSACIÓN FAMILIAR"/>
    <s v="Nación"/>
    <x v="0"/>
    <s v="CSF"/>
    <n v="2196700"/>
    <n v="0"/>
    <n v="2196700"/>
    <n v="0"/>
    <s v="APORTES DE SEGURIDAD SOCIAL EN SALUD Y PARAFISCALES DEL MES DE ENERO DE 2020, PERSONAL DE PLANTA TERRITORIAL NORTE DE SANTANDER."/>
    <s v="720"/>
    <s v="820"/>
    <s v="-0"/>
    <s v="3920, 4020, 4120, 4220, 4320, 4420, 4520, 4620, 4720, 4820, 4920, 5020, 5120, 5220"/>
    <s v="8406820, 8406920, 8407020, 8407120, 8407220, 8407320, 8407420, 8407520, 8407620, 8407720, 8407820, 8407920, 8408020, 8408120"/>
    <s v="-0"/>
    <x v="0"/>
    <x v="19"/>
  </r>
  <r>
    <s v="620"/>
    <s v="2020-01-22 00:00:00"/>
    <s v="2020-01-22 14:21:00"/>
    <s v="Gasto"/>
    <s v="Con Compromiso"/>
    <s v="016"/>
    <x v="15"/>
    <x v="15"/>
    <s v="APORTES GENERALES AL SISTEMA DE RIESGOS LABORALES"/>
    <s v="Nación"/>
    <x v="0"/>
    <s v="CSF"/>
    <n v="491500"/>
    <n v="0"/>
    <n v="491500"/>
    <n v="0"/>
    <s v="APORTES DE SEGURIDAD SOCIAL EN SALUD Y PARAFISCALES DEL MES DE ENERO DE 2020, PERSONAL DE PLANTA TERRITORIAL NORTE DE SANTANDER."/>
    <s v="720"/>
    <s v="820"/>
    <s v="-0"/>
    <s v="3920, 4020, 4120, 4220, 4320, 4420, 4520, 4620, 4720, 4820, 4920, 5020, 5120, 5220"/>
    <s v="8406820, 8406920, 8407020, 8407120, 8407220, 8407320, 8407420, 8407520, 8407620, 8407720, 8407820, 8407920, 8408020, 8408120"/>
    <s v="-0"/>
    <x v="0"/>
    <x v="19"/>
  </r>
  <r>
    <s v="620"/>
    <s v="2020-01-22 00:00:00"/>
    <s v="2020-01-22 14:21:00"/>
    <s v="Gasto"/>
    <s v="Con Compromiso"/>
    <s v="016"/>
    <x v="15"/>
    <x v="12"/>
    <s v="APORTES AL SENA"/>
    <s v="Nación"/>
    <x v="0"/>
    <s v="CSF"/>
    <n v="1098900"/>
    <n v="0"/>
    <n v="1098900"/>
    <n v="0"/>
    <s v="APORTES DE SEGURIDAD SOCIAL EN SALUD Y PARAFISCALES DEL MES DE ENERO DE 2020, PERSONAL DE PLANTA TERRITORIAL NORTE DE SANTANDER."/>
    <s v="720"/>
    <s v="820"/>
    <s v="-0"/>
    <s v="3920, 4020, 4120, 4220, 4320, 4420, 4520, 4620, 4720, 4820, 4920, 5020, 5120, 5220"/>
    <s v="8406820, 8406920, 8407020, 8407120, 8407220, 8407320, 8407420, 8407520, 8407620, 8407720, 8407820, 8407920, 8408020, 8408120"/>
    <s v="-0"/>
    <x v="0"/>
    <x v="19"/>
  </r>
  <r>
    <s v="720"/>
    <s v="2020-02-10 00:00:00"/>
    <s v="2020-02-10 10:40:00"/>
    <s v="Gasto"/>
    <s v="Con Compromiso"/>
    <s v="016"/>
    <x v="15"/>
    <x v="24"/>
    <s v="IMPUESTO PREDIAL Y SOBRETASA AMBIENTAL"/>
    <s v="Nación"/>
    <x v="0"/>
    <s v="CSF"/>
    <n v="24198400"/>
    <n v="0"/>
    <n v="24198400"/>
    <n v="0"/>
    <s v="IMPUESTO PREDIAL  DE LA TERRITORIAL NORTE DE SANTANDER VIGENCIA 2020, DE LOS SIGUIENTES PREDIOS: 010700700063901-010700700070901-010700700071901-010700700072901-010700700073901 Y 010703720008000."/>
    <s v="820"/>
    <s v="1120"/>
    <s v="1320"/>
    <s v="6020"/>
    <s v="23280520"/>
    <s v="-0"/>
    <x v="0"/>
    <x v="19"/>
  </r>
  <r>
    <s v="820"/>
    <s v="2020-02-10 00:00:00"/>
    <s v="2020-02-10 17:25:00"/>
    <s v="Gasto"/>
    <s v="Con Compromiso"/>
    <s v="016"/>
    <x v="15"/>
    <x v="19"/>
    <s v="VIÁTICOS DE LOS FUNCIONARIOS EN COMISIÓN"/>
    <s v="Nación"/>
    <x v="0"/>
    <s v="CSF"/>
    <n v="258320"/>
    <n v="0"/>
    <n v="258320"/>
    <n v="0"/>
    <s v="REUNIÓN DE DIRECTORES EN LA DIRECCIÓN GENERAL SEDE CENTRAL-BOGOTÁ, LOS DÍAS 12 Y 13 DE ENERO DEL 2020"/>
    <s v="920"/>
    <s v="1220"/>
    <s v="1520"/>
    <s v="6220"/>
    <s v="23980720"/>
    <s v="-0"/>
    <x v="0"/>
    <x v="19"/>
  </r>
  <r>
    <s v="820"/>
    <s v="2020-02-10 00:00:00"/>
    <s v="2020-02-10 17:25:00"/>
    <s v="Gasto"/>
    <s v="Con Compromiso"/>
    <s v="016"/>
    <x v="15"/>
    <x v="18"/>
    <s v="SERVICIOS DE TRANSPORTE DE PASAJEROS"/>
    <s v="Nación"/>
    <x v="0"/>
    <s v="CSF"/>
    <n v="78400"/>
    <n v="0"/>
    <n v="78400"/>
    <n v="0"/>
    <s v="REUNIÓN DE DIRECTORES EN LA DIRECCIÓN GENERAL SEDE CENTRAL-BOGOTÁ, LOS DÍAS 12 Y 13 DE ENERO DEL 2020"/>
    <s v="920"/>
    <s v="1220"/>
    <s v="1520"/>
    <s v="6220"/>
    <s v="23980720"/>
    <s v="-0"/>
    <x v="0"/>
    <x v="19"/>
  </r>
  <r>
    <s v="920"/>
    <s v="2020-02-12 00:00:00"/>
    <s v="2020-02-12 08:58:00"/>
    <s v="Gasto"/>
    <s v="Con Compromiso"/>
    <s v="0500"/>
    <x v="15"/>
    <x v="22"/>
    <s v="ADQUISICIÓN DE BIENES Y SERVICIOS - SERVICIO DE INFORMACIÓN CATASTRAL - ACTUALIZACIÓN  Y GESTIÓN CATASTRAL  NACIONAL"/>
    <s v="Nación"/>
    <x v="2"/>
    <s v="CSF"/>
    <n v="28522848"/>
    <n v="-22385086"/>
    <n v="6137762"/>
    <n v="0"/>
    <s v="Viáticos Proceso de Conservación.."/>
    <s v="1020"/>
    <s v="1420, 2120, 2220, 2320, 2920, 3020, 8820, 9420, 12720, 12820, 12920, 13320, 13420"/>
    <s v="1820, 3020, 3120, 3220, 3620, 3720, 16020, 16720, 25320, 25420, 27520, 27620"/>
    <s v="6520, 17820, 17920, 18020, 18420, 18520, 56920, 57620, 81320, 81420, 83220, 83320"/>
    <s v="31009420, 74103220, 74103620, 74104220, 74105620, 74105920, 240442620, 246994220, 338636920, 338652620, 355798520, 355806120"/>
    <s v="-0"/>
    <x v="1"/>
    <x v="1"/>
  </r>
  <r>
    <s v="1020"/>
    <s v="2020-02-12 00:00:00"/>
    <s v="2020-02-12 09:01:00"/>
    <s v="Gasto"/>
    <s v="Con Compromiso"/>
    <s v="0500"/>
    <x v="15"/>
    <x v="22"/>
    <s v="ADQUISICIÓN DE BIENES Y SERVICIOS - SERVICIO DE INFORMACIÓN CATASTRAL - ACTUALIZACIÓN  Y GESTIÓN CATASTRAL  NACIONAL"/>
    <s v="Nación"/>
    <x v="2"/>
    <s v="CSF"/>
    <n v="3000000"/>
    <n v="14440"/>
    <n v="3014440"/>
    <n v="0"/>
    <s v="Viáticos Proceso  Política de Tierras y Ley de Víctimas."/>
    <s v="1120"/>
    <s v="2420, 2520, 2620, 10020, 10120, 10520, 10620"/>
    <s v="3320, 3420, 3520, 18920, 19020, 21820, 22120"/>
    <s v="18120, 18220, 18320, 64020, 64120, 66620, 71520"/>
    <s v="74104920, 74105320, 74105520, 272650920, 272657820, 295941720, 295962620"/>
    <s v="-0"/>
    <x v="1"/>
    <x v="1"/>
  </r>
  <r>
    <s v="1120"/>
    <s v="2020-02-17 00:00:00"/>
    <s v="2020-02-17 16:34:00"/>
    <s v="Gasto"/>
    <s v="Con Compromiso"/>
    <s v="016"/>
    <x v="15"/>
    <x v="4"/>
    <s v="PRIMA DE VACACIONES"/>
    <s v="Nación"/>
    <x v="0"/>
    <s v="CSF"/>
    <n v="6177155"/>
    <n v="0"/>
    <n v="6177155"/>
    <n v="0"/>
    <s v="NOMINA MES DE FEBRERO DE 2020, PERSONAL DE PLANTA TERRITORIAL NORTE DE SANTANDER."/>
    <s v="1220"/>
    <s v="1520, 1620"/>
    <s v="-0"/>
    <s v="6620, 6720, 6820, 6920, 7020, 7120, 7220, 7320, 7420, 7520, 7620, 7720, 7820, 7920, 8020, 8120, 8220, 8320, 8420, 8520, 8620, 8720, 8820, 8920, 9020, 9120, 9220, 9320, 9420, 9520, 9620, 9720, 9820"/>
    <s v="31900520, 31900620, 31900720, 31900820, 31900920, 31901020, 31901120, 31901220, 31901320, 31901420, 31901520, 31901620, 31901720, 31901820, 31901920, 31902020, 31902220, 31902420, 31902520, 31902620, 31902720, 31902820, 31902920, 31903020, 31903120, 31903220, 31903320, 31903420, 31903720, 31903820, 31903920, 31904020, 31904120"/>
    <s v="-0"/>
    <x v="0"/>
    <x v="19"/>
  </r>
  <r>
    <s v="1120"/>
    <s v="2020-02-17 00:00:00"/>
    <s v="2020-02-17 16:34:00"/>
    <s v="Gasto"/>
    <s v="Con Compromiso"/>
    <s v="016"/>
    <x v="15"/>
    <x v="10"/>
    <s v="SUELDO DE VACACIONES"/>
    <s v="Nación"/>
    <x v="0"/>
    <s v="CSF"/>
    <n v="6056106"/>
    <n v="0"/>
    <n v="6056106"/>
    <n v="0"/>
    <s v="NOMINA MES DE FEBRERO DE 2020, PERSONAL DE PLANTA TERRITORIAL NORTE DE SANTANDER."/>
    <s v="1220"/>
    <s v="1520, 1620"/>
    <s v="-0"/>
    <s v="6620, 6720, 6820, 6920, 7020, 7120, 7220, 7320, 7420, 7520, 7620, 7720, 7820, 7920, 8020, 8120, 8220, 8320, 8420, 8520, 8620, 8720, 8820, 8920, 9020, 9120, 9220, 9320, 9420, 9520, 9620, 9720, 9820"/>
    <s v="31900520, 31900620, 31900720, 31900820, 31900920, 31901020, 31901120, 31901220, 31901320, 31901420, 31901520, 31901620, 31901720, 31901820, 31901920, 31902020, 31902220, 31902420, 31902520, 31902620, 31902720, 31902820, 31902920, 31903020, 31903120, 31903220, 31903320, 31903420, 31903720, 31903820, 31903920, 31904020, 31904120"/>
    <s v="-0"/>
    <x v="0"/>
    <x v="19"/>
  </r>
  <r>
    <s v="1120"/>
    <s v="2020-02-17 00:00:00"/>
    <s v="2020-02-17 16:34:00"/>
    <s v="Gasto"/>
    <s v="Con Compromiso"/>
    <s v="016"/>
    <x v="15"/>
    <x v="6"/>
    <s v="SUBSIDIO DE ALIMENTACIÓN"/>
    <s v="Nación"/>
    <x v="0"/>
    <s v="CSF"/>
    <n v="964129"/>
    <n v="0"/>
    <n v="964129"/>
    <n v="0"/>
    <s v="NOMINA MES DE FEBRERO DE 2020, PERSONAL DE PLANTA TERRITORIAL NORTE DE SANTANDER."/>
    <s v="1220"/>
    <s v="1520, 1620"/>
    <s v="-0"/>
    <s v="6620, 6720, 6820, 6920, 7020, 7120, 7220, 7320, 7420, 7520, 7620, 7720, 7820, 7920, 8020, 8120, 8220, 8320, 8420, 8520, 8620, 8720, 8820, 8920, 9020, 9120, 9220, 9320, 9420, 9520, 9620, 9720, 9820"/>
    <s v="31900520, 31900620, 31900720, 31900820, 31900920, 31901020, 31901120, 31901220, 31901320, 31901420, 31901520, 31901620, 31901720, 31901820, 31901920, 31902020, 31902220, 31902420, 31902520, 31902620, 31902720, 31902820, 31902920, 31903020, 31903120, 31903220, 31903320, 31903420, 31903720, 31903820, 31903920, 31904020, 31904120"/>
    <s v="-0"/>
    <x v="0"/>
    <x v="19"/>
  </r>
  <r>
    <s v="1120"/>
    <s v="2020-02-17 00:00:00"/>
    <s v="2020-02-17 16:34:00"/>
    <s v="Gasto"/>
    <s v="Con Compromiso"/>
    <s v="016"/>
    <x v="15"/>
    <x v="8"/>
    <s v="SUELDO BÁSICO"/>
    <s v="Nación"/>
    <x v="0"/>
    <s v="CSF"/>
    <n v="47686791"/>
    <n v="0"/>
    <n v="47686791"/>
    <n v="0"/>
    <s v="NOMINA MES DE FEBRERO DE 2020, PERSONAL DE PLANTA TERRITORIAL NORTE DE SANTANDER."/>
    <s v="1220"/>
    <s v="1520, 1620"/>
    <s v="-0"/>
    <s v="6620, 6720, 6820, 6920, 7020, 7120, 7220, 7320, 7420, 7520, 7620, 7720, 7820, 7920, 8020, 8120, 8220, 8320, 8420, 8520, 8620, 8720, 8820, 8920, 9020, 9120, 9220, 9320, 9420, 9520, 9620, 9720, 9820"/>
    <s v="31900520, 31900620, 31900720, 31900820, 31900920, 31901020, 31901120, 31901220, 31901320, 31901420, 31901520, 31901620, 31901720, 31901820, 31901920, 31902020, 31902220, 31902420, 31902520, 31902620, 31902720, 31902820, 31902920, 31903020, 31903120, 31903220, 31903320, 31903420, 31903720, 31903820, 31903920, 31904020, 31904120"/>
    <s v="-0"/>
    <x v="0"/>
    <x v="19"/>
  </r>
  <r>
    <s v="1120"/>
    <s v="2020-02-17 00:00:00"/>
    <s v="2020-02-17 16:34:00"/>
    <s v="Gasto"/>
    <s v="Con Compromiso"/>
    <s v="016"/>
    <x v="15"/>
    <x v="3"/>
    <s v="AUXILIO DE TRANSPORTE"/>
    <s v="Nación"/>
    <x v="0"/>
    <s v="CSF"/>
    <n v="1474241"/>
    <n v="0"/>
    <n v="1474241"/>
    <n v="0"/>
    <s v="NOMINA MES DE FEBRERO DE 2020, PERSONAL DE PLANTA TERRITORIAL NORTE DE SANTANDER."/>
    <s v="1220"/>
    <s v="1520, 1620"/>
    <s v="-0"/>
    <s v="6620, 6720, 6820, 6920, 7020, 7120, 7220, 7320, 7420, 7520, 7620, 7720, 7820, 7920, 8020, 8120, 8220, 8320, 8420, 8520, 8620, 8720, 8820, 8920, 9020, 9120, 9220, 9320, 9420, 9520, 9620, 9720, 9820"/>
    <s v="31900520, 31900620, 31900720, 31900820, 31900920, 31901020, 31901120, 31901220, 31901320, 31901420, 31901520, 31901620, 31901720, 31901820, 31901920, 31902020, 31902220, 31902420, 31902520, 31902620, 31902720, 31902820, 31902920, 31903020, 31903120, 31903220, 31903320, 31903420, 31903720, 31903820, 31903920, 31904020, 31904120"/>
    <s v="-0"/>
    <x v="0"/>
    <x v="19"/>
  </r>
  <r>
    <s v="1120"/>
    <s v="2020-02-17 00:00:00"/>
    <s v="2020-02-17 16:34:00"/>
    <s v="Gasto"/>
    <s v="Con Compromiso"/>
    <s v="016"/>
    <x v="15"/>
    <x v="9"/>
    <s v="BONIFICACIÓN POR SERVICIOS PRESTADOS"/>
    <s v="Nación"/>
    <x v="0"/>
    <s v="CSF"/>
    <n v="1163946"/>
    <n v="0"/>
    <n v="1163946"/>
    <n v="0"/>
    <s v="NOMINA MES DE FEBRERO DE 2020, PERSONAL DE PLANTA TERRITORIAL NORTE DE SANTANDER."/>
    <s v="1220"/>
    <s v="1520, 1620"/>
    <s v="-0"/>
    <s v="6620, 6720, 6820, 6920, 7020, 7120, 7220, 7320, 7420, 7520, 7620, 7720, 7820, 7920, 8020, 8120, 8220, 8320, 8420, 8520, 8620, 8720, 8820, 8920, 9020, 9120, 9220, 9320, 9420, 9520, 9620, 9720, 9820"/>
    <s v="31900520, 31900620, 31900720, 31900820, 31900920, 31901020, 31901120, 31901220, 31901320, 31901420, 31901520, 31901620, 31901720, 31901820, 31901920, 31902020, 31902220, 31902420, 31902520, 31902620, 31902720, 31902820, 31902920, 31903020, 31903120, 31903220, 31903320, 31903420, 31903720, 31903820, 31903920, 31904020, 31904120"/>
    <s v="-0"/>
    <x v="0"/>
    <x v="19"/>
  </r>
  <r>
    <s v="1120"/>
    <s v="2020-02-17 00:00:00"/>
    <s v="2020-02-17 16:34:00"/>
    <s v="Gasto"/>
    <s v="Con Compromiso"/>
    <s v="016"/>
    <x v="15"/>
    <x v="7"/>
    <s v="BONIFICACIÓN ESPECIAL DE RECREACIÓN"/>
    <s v="Nación"/>
    <x v="0"/>
    <s v="CSF"/>
    <n v="490361"/>
    <n v="0"/>
    <n v="490361"/>
    <n v="0"/>
    <s v="NOMINA MES DE FEBRERO DE 2020, PERSONAL DE PLANTA TERRITORIAL NORTE DE SANTANDER."/>
    <s v="1220"/>
    <s v="1520, 1620"/>
    <s v="-0"/>
    <s v="6620, 6720, 6820, 6920, 7020, 7120, 7220, 7320, 7420, 7520, 7620, 7720, 7820, 7920, 8020, 8120, 8220, 8320, 8420, 8520, 8620, 8720, 8820, 8920, 9020, 9120, 9220, 9320, 9420, 9520, 9620, 9720, 9820"/>
    <s v="31900520, 31900620, 31900720, 31900820, 31900920, 31901020, 31901120, 31901220, 31901320, 31901420, 31901520, 31901620, 31901720, 31901820, 31901920, 31902020, 31902220, 31902420, 31902520, 31902620, 31902720, 31902820, 31902920, 31903020, 31903120, 31903220, 31903320, 31903420, 31903720, 31903820, 31903920, 31904020, 31904120"/>
    <s v="-0"/>
    <x v="0"/>
    <x v="19"/>
  </r>
  <r>
    <s v="1220"/>
    <s v="2020-02-17 00:00:00"/>
    <s v="2020-02-17 16:40:00"/>
    <s v="Gasto"/>
    <s v="Con Compromiso"/>
    <s v="016"/>
    <x v="15"/>
    <x v="16"/>
    <s v="CAJAS DE COMPENSACIÓN FAMILIAR"/>
    <s v="Nación"/>
    <x v="0"/>
    <s v="CSF"/>
    <n v="2349700"/>
    <n v="0"/>
    <n v="2349700"/>
    <n v="0"/>
    <s v="APORTES SEGURIDAD SOCIAL EN SALUD Y PARAFISCALES MES DE FEBRERO DE 2020.TERRITORIAL NORTE DE SANTANDER."/>
    <s v="1320"/>
    <s v="1720"/>
    <s v="-0"/>
    <s v="9920, 10020, 10120, 10220, 10320, 10420, 10520, 10620, 10720, 10820, 10920, 11020, 11120"/>
    <s v="32158020, 32158120, 32158220, 32158320, 32158420, 32158520, 32158620, 32158720, 32158820, 32158920, 32159020, 32159120, 32159220"/>
    <s v="-0"/>
    <x v="0"/>
    <x v="19"/>
  </r>
  <r>
    <s v="1220"/>
    <s v="2020-02-17 00:00:00"/>
    <s v="2020-02-17 16:40:00"/>
    <s v="Gasto"/>
    <s v="Con Compromiso"/>
    <s v="016"/>
    <x v="15"/>
    <x v="14"/>
    <s v="APORTES AL ICBF"/>
    <s v="Nación"/>
    <x v="0"/>
    <s v="CSF"/>
    <n v="1763000"/>
    <n v="0"/>
    <n v="1763000"/>
    <n v="0"/>
    <s v="APORTES SEGURIDAD SOCIAL EN SALUD Y PARAFISCALES MES DE FEBRERO DE 2020.TERRITORIAL NORTE DE SANTANDER."/>
    <s v="1320"/>
    <s v="1720"/>
    <s v="-0"/>
    <s v="9920, 10020, 10120, 10220, 10320, 10420, 10520, 10620, 10720, 10820, 10920, 11020, 11120"/>
    <s v="32158020, 32158120, 32158220, 32158320, 32158420, 32158520, 32158620, 32158720, 32158820, 32158920, 32159020, 32159120, 32159220"/>
    <s v="-0"/>
    <x v="0"/>
    <x v="19"/>
  </r>
  <r>
    <s v="1220"/>
    <s v="2020-02-17 00:00:00"/>
    <s v="2020-02-17 16:40:00"/>
    <s v="Gasto"/>
    <s v="Con Compromiso"/>
    <s v="016"/>
    <x v="15"/>
    <x v="13"/>
    <s v="SALUD"/>
    <s v="Nación"/>
    <x v="0"/>
    <s v="CSF"/>
    <n v="4371800"/>
    <n v="0"/>
    <n v="4371800"/>
    <n v="0"/>
    <s v="APORTES SEGURIDAD SOCIAL EN SALUD Y PARAFISCALES MES DE FEBRERO DE 2020.TERRITORIAL NORTE DE SANTANDER."/>
    <s v="1320"/>
    <s v="1720"/>
    <s v="-0"/>
    <s v="9920, 10020, 10120, 10220, 10320, 10420, 10520, 10620, 10720, 10820, 10920, 11020, 11120"/>
    <s v="32158020, 32158120, 32158220, 32158320, 32158420, 32158520, 32158620, 32158720, 32158820, 32158920, 32159020, 32159120, 32159220"/>
    <s v="-0"/>
    <x v="0"/>
    <x v="19"/>
  </r>
  <r>
    <s v="1220"/>
    <s v="2020-02-17 00:00:00"/>
    <s v="2020-02-17 16:40:00"/>
    <s v="Gasto"/>
    <s v="Con Compromiso"/>
    <s v="016"/>
    <x v="15"/>
    <x v="12"/>
    <s v="APORTES AL SENA"/>
    <s v="Nación"/>
    <x v="0"/>
    <s v="CSF"/>
    <n v="1175400"/>
    <n v="0"/>
    <n v="1175400"/>
    <n v="0"/>
    <s v="APORTES SEGURIDAD SOCIAL EN SALUD Y PARAFISCALES MES DE FEBRERO DE 2020.TERRITORIAL NORTE DE SANTANDER."/>
    <s v="1320"/>
    <s v="1720"/>
    <s v="-0"/>
    <s v="9920, 10020, 10120, 10220, 10320, 10420, 10520, 10620, 10720, 10820, 10920, 11020, 11120"/>
    <s v="32158020, 32158120, 32158220, 32158320, 32158420, 32158520, 32158620, 32158720, 32158820, 32158920, 32159020, 32159120, 32159220"/>
    <s v="-0"/>
    <x v="0"/>
    <x v="19"/>
  </r>
  <r>
    <s v="1220"/>
    <s v="2020-02-17 00:00:00"/>
    <s v="2020-02-17 16:40:00"/>
    <s v="Gasto"/>
    <s v="Con Compromiso"/>
    <s v="016"/>
    <x v="15"/>
    <x v="11"/>
    <s v="PENSIONES"/>
    <s v="Nación"/>
    <x v="0"/>
    <s v="CSF"/>
    <n v="6172000"/>
    <n v="0"/>
    <n v="6172000"/>
    <n v="0"/>
    <s v="APORTES SEGURIDAD SOCIAL EN SALUD Y PARAFISCALES MES DE FEBRERO DE 2020.TERRITORIAL NORTE DE SANTANDER."/>
    <s v="1320"/>
    <s v="1720"/>
    <s v="-0"/>
    <s v="9920, 10020, 10120, 10220, 10320, 10420, 10520, 10620, 10720, 10820, 10920, 11020, 11120"/>
    <s v="32158020, 32158120, 32158220, 32158320, 32158420, 32158520, 32158620, 32158720, 32158820, 32158920, 32159020, 32159120, 32159220"/>
    <s v="-0"/>
    <x v="0"/>
    <x v="19"/>
  </r>
  <r>
    <s v="1220"/>
    <s v="2020-02-17 00:00:00"/>
    <s v="2020-02-17 16:40:00"/>
    <s v="Gasto"/>
    <s v="Con Compromiso"/>
    <s v="016"/>
    <x v="15"/>
    <x v="15"/>
    <s v="APORTES GENERALES AL SISTEMA DE RIESGOS LABORALES"/>
    <s v="Nación"/>
    <x v="0"/>
    <s v="CSF"/>
    <n v="549700"/>
    <n v="0"/>
    <n v="549700"/>
    <n v="0"/>
    <s v="APORTES SEGURIDAD SOCIAL EN SALUD Y PARAFISCALES MES DE FEBRERO DE 2020.TERRITORIAL NORTE DE SANTANDER."/>
    <s v="1320"/>
    <s v="1720"/>
    <s v="-0"/>
    <s v="9920, 10020, 10120, 10220, 10320, 10420, 10520, 10620, 10720, 10820, 10920, 11020, 11120"/>
    <s v="32158020, 32158120, 32158220, 32158320, 32158420, 32158520, 32158620, 32158720, 32158820, 32158920, 32159020, 32159120, 32159220"/>
    <s v="-0"/>
    <x v="0"/>
    <x v="19"/>
  </r>
  <r>
    <s v="1320"/>
    <s v="2020-02-24 00:00:00"/>
    <s v="2020-02-24 09:21:00"/>
    <s v="Gasto"/>
    <s v="Con Compromiso"/>
    <s v="016"/>
    <x v="15"/>
    <x v="35"/>
    <s v="PRODUCTOS DE HORNOS DE COQUE; PRODUCTOS DE REFINACIÓN DE PETRÓLEO Y COMBUSTIBLE NUCLEAR"/>
    <s v="Nación"/>
    <x v="0"/>
    <s v="CSF"/>
    <n v="900000"/>
    <n v="-623502"/>
    <n v="276498"/>
    <n v="0"/>
    <s v="SUMINISTRO DE COMBUSTIBLE PARA EL FUNCIONAMIENTO DEL VEHÍCULO A CARGO  DE LA DIRECCIÓN TERRITORIAL NORTE DE SANTANDER."/>
    <s v="1420"/>
    <s v="8420"/>
    <s v="33520"/>
    <s v="93020"/>
    <s v="384615020"/>
    <s v="-0"/>
    <x v="0"/>
    <x v="19"/>
  </r>
  <r>
    <s v="1420"/>
    <s v="2020-03-04 00:00:00"/>
    <s v="2020-03-04 09:41:00"/>
    <s v="Gasto"/>
    <s v="Anulado"/>
    <s v="0500"/>
    <x v="15"/>
    <x v="22"/>
    <s v="ADQUISICIÓN DE BIENES Y SERVICIOS - SERVICIO DE INFORMACIÓN CATASTRAL - ACTUALIZACIÓN  Y GESTIÓN CATASTRAL  NACIONAL"/>
    <s v="Nación"/>
    <x v="0"/>
    <s v="CSF"/>
    <n v="127416240"/>
    <n v="-127416240"/>
    <n v="0"/>
    <n v="0"/>
    <s v="PRESTACIÓN DE SERVICIOS PERSONALES PARA REALIZAR ACTIVIDADES DE RECONOCIMIENTO PREDIAL URBANO Y RURAL PARA LA ATENCIÓN DE TRÁMITES EN LOS PROCESOS CATASTRALES DE LA DIRECCIÓN TERRITORIAL NORTE DE SANTANDER Y SUS UOC."/>
    <s v="1520"/>
    <s v="-0"/>
    <s v="-0"/>
    <s v="-0"/>
    <s v="-0"/>
    <s v="-0"/>
    <x v="1"/>
    <x v="1"/>
  </r>
  <r>
    <s v="1520"/>
    <s v="2020-03-04 00:00:00"/>
    <s v="2020-03-04 09:45:00"/>
    <s v="Gasto"/>
    <s v="Con Compromiso"/>
    <s v="0500"/>
    <x v="15"/>
    <x v="22"/>
    <s v="ADQUISICIÓN DE BIENES Y SERVICIOS - SERVICIO DE INFORMACIÓN CATASTRAL - ACTUALIZACIÓN  Y GESTIÓN CATASTRAL  NACIONAL"/>
    <s v="Nación"/>
    <x v="0"/>
    <s v="CSF"/>
    <n v="31807890"/>
    <n v="0"/>
    <n v="31807890"/>
    <n v="0"/>
    <s v="PRESTACIÓN DE SERVICIOS PROFESIONALES PARA REALIZAR LAS ACTIVIDADES DE CONTROL Y APROBACIÓN A LA CALIDAD GRAFICA Y ALFANUMERICA DE LAS ACTIVIDADES DE DIGITALIZACIÓN Y GENERACION DE PRODUCTOS DE LA INFORMACIÓN CATASTRAL EN LA DIRECCION TERRITORIAL Y S"/>
    <s v="1620"/>
    <s v="3220"/>
    <s v="4820"/>
    <s v="18820, 24420, 32620, 43020, 50420, 57020, 64320, 71820, 81620, 89420"/>
    <s v="85449820, 109006220, 135664820, 179840220, 211130320, 242211820, 274047920, 309336220, 348477420, 380176220"/>
    <s v="-0"/>
    <x v="1"/>
    <x v="1"/>
  </r>
  <r>
    <s v="1620"/>
    <s v="2020-03-04 00:00:00"/>
    <s v="2020-03-04 09:50:00"/>
    <s v="Gasto"/>
    <s v="Con Compromiso"/>
    <s v="0500"/>
    <x v="15"/>
    <x v="22"/>
    <s v="ADQUISICIÓN DE BIENES Y SERVICIOS - SERVICIO DE INFORMACIÓN CATASTRAL - ACTUALIZACIÓN  Y GESTIÓN CATASTRAL  NACIONAL"/>
    <s v="Nación"/>
    <x v="0"/>
    <s v="CSF"/>
    <n v="23343057"/>
    <n v="0"/>
    <n v="23343057"/>
    <n v="0"/>
    <s v="PRESTACIÓN DE SERVICIOS PERSONALES PARA REALIZAR ACTIVIDADES DE DIGITALIZACIÓN Y GENERACION DE PRODUCTOS DE LA INFORMACIÓN CATASTRAL EN LA DIRECCION TERRITORIAL Y SUS UOC."/>
    <s v="1720"/>
    <s v="4120"/>
    <s v="4920"/>
    <s v="18920, 24520, 32820, 43120, 50220, 57220, 64420, 72020, 81720, 89120"/>
    <s v="85454620, 109009420, 135675220, 179844320, 208016920, 242217720, 274051820, 309348320, 348482420, 379160520"/>
    <s v="-0"/>
    <x v="1"/>
    <x v="1"/>
  </r>
  <r>
    <s v="1720"/>
    <s v="2020-03-04 00:00:00"/>
    <s v="2020-03-04 09:54:00"/>
    <s v="Gasto"/>
    <s v="Con Compromiso"/>
    <s v="0500"/>
    <x v="15"/>
    <x v="22"/>
    <s v="ADQUISICIÓN DE BIENES Y SERVICIOS - SERVICIO DE INFORMACIÓN CATASTRAL - ACTUALIZACIÓN  Y GESTIÓN CATASTRAL  NACIONAL"/>
    <s v="Nación"/>
    <x v="0"/>
    <s v="CSF"/>
    <n v="94146444"/>
    <n v="-1651692"/>
    <n v="92494752"/>
    <n v="0"/>
    <s v="PRESTACIÓN DE SERVICIOS PERSONALES PARA REALIZAR ACTIVIDADES DE APOYO OPERATIVO EN LOS PROCESOS CATASTRALES EN LA DIRECCIÓN TERRITORIAL NORTE DE SANTANDER Y SUS UOC."/>
    <s v="1820"/>
    <s v="3520, 3620, 3720, 3820, 3920, 4020"/>
    <s v="4720, 5120, 5220, 5320, 5620, 6520"/>
    <s v="18720, 19120, 19220, 19320, 19620, 24620, 24720, 24820, 24920, 25420, 25520, 25620, 32720, 33120, 36320, 36420, 36520, 36820, 42520, 42920, 43720, 43820, 43920, 44220, 50320, 50720, 51120, 51220, 51320, 51420, 57120, 57320, 57820, 57920, 58020, 58120, 64520, 65120, 65220, 65320, 65420, 66220, 71920, 72220, 72520, 73220, 73320, 73420, 81920, 82020, 82320, 82420, 82520, 84720, 88420, 88520, 88620, 88720, 88820, 88920"/>
    <s v="82918920, 87197420, 87199320, 87200620, 88442120, 109025320, 110410320, 111582320, 111586220, 116053920, 116069220, 116076720, 135670320, 138858820, 147626220, 147629120, 147630020, 149097020, 179833620, 179850120, 180246920, 180567120, 180569820, 180591220, 211128220, 212587020, 216592720, 216596820, 216598620, 216601020, 242214220, 242374020, 246998020, 247002920, 247015120, 247016920, 274056720, 275458120, 275460620, 275466420, 275474820, 276362920, 309341920, 309364120, 309718820, 311171720, 311173620, 311175320, 348492920, 348507920, 351031820, 351034520, 351038420, 359605920, 378917720, 378989820, 379033520, 379055220, 379098020, 379123120"/>
    <s v="-0"/>
    <x v="1"/>
    <x v="1"/>
  </r>
  <r>
    <s v="1820"/>
    <s v="2020-03-04 00:00:00"/>
    <s v="2020-03-04 09:58:00"/>
    <s v="Gasto"/>
    <s v="Con Compromiso"/>
    <s v="0500"/>
    <x v="15"/>
    <x v="22"/>
    <s v="ADQUISICIÓN DE BIENES Y SERVICIOS - SERVICIO DE INFORMACIÓN CATASTRAL - ACTUALIZACIÓN  Y GESTIÓN CATASTRAL  NACIONAL"/>
    <s v="Nación"/>
    <x v="0"/>
    <s v="CSF"/>
    <n v="24639894"/>
    <n v="0"/>
    <n v="24639894"/>
    <n v="0"/>
    <s v="PRESTACIÓN DE SERVICIOS PROFESIONALES PARA GESTIONAR DESDE EL COMPONENTE JURÍDICO LAS ACTIVIDADES DE LOS PROCESOS CATASTRALES EN LA DIRECCIÓN TERRITORIAL NORTE DE SANTANDER."/>
    <s v="1920"/>
    <s v="2820"/>
    <s v="4620"/>
    <s v="18620, 25020, 36020, 42820, 56720, 57420, 57520, 66120, 66320, 73620, 81820, 91520"/>
    <s v="82912320, 112850720, 112855820, 143506320, 179848120, 226555720, 244150420, 244156620, 276365120, 281950320, 311246820, 348487720, 380451320"/>
    <s v="-0"/>
    <x v="1"/>
    <x v="1"/>
  </r>
  <r>
    <s v="1920"/>
    <s v="2020-03-04 00:00:00"/>
    <s v="2020-03-04 10:02:00"/>
    <s v="Gasto"/>
    <s v="Con Compromiso"/>
    <s v="0500"/>
    <x v="15"/>
    <x v="22"/>
    <s v="ADQUISICIÓN DE BIENES Y SERVICIOS - SERVICIO DE INFORMACIÓN CATASTRAL - ACTUALIZACIÓN  Y GESTIÓN CATASTRAL  NACIONAL"/>
    <s v="Nación"/>
    <x v="0"/>
    <s v="CSF"/>
    <n v="18333918"/>
    <n v="0"/>
    <n v="18333918"/>
    <n v="0"/>
    <s v="PRESTACIÓN DE SERVICIOS DE APOYO A LA GESTIÓN EN VENTANILLA PARA ATENCIÓN AL PÚBLICO EN LOS PROCESOS CATASTRALES DE LA DIRECCIÓN TERRITORIAL NORTE DE SANTANDER Y SUS UOC."/>
    <s v="2120"/>
    <s v="3320"/>
    <s v="5520"/>
    <s v="19520, 25320, 36120, 42720, 52020, 58520, 71420, 73520, 82220, 88320"/>
    <s v="87203320, 116051520, 147620620, 179832520, 216841420, 247035020, 295946320, 311177320, 351029520, 378855020"/>
    <s v="-0"/>
    <x v="1"/>
    <x v="1"/>
  </r>
  <r>
    <s v="2020"/>
    <s v="2020-03-04 00:00:00"/>
    <s v="2020-03-04 10:06:00"/>
    <s v="Gasto"/>
    <s v="Con Compromiso"/>
    <s v="0500"/>
    <x v="15"/>
    <x v="22"/>
    <s v="ADQUISICIÓN DE BIENES Y SERVICIOS - SERVICIO DE INFORMACIÓN CATASTRAL - ACTUALIZACIÓN  Y GESTIÓN CATASTRAL  NACIONAL"/>
    <s v="Nación"/>
    <x v="0"/>
    <s v="CSF"/>
    <n v="19352469"/>
    <n v="0"/>
    <n v="19352469"/>
    <n v="0"/>
    <s v="PRESTACIÓN DE SERVICIOS DE APOYO A LA GESTIÓN DESARROLLADA EN PROCESOS CATASTRALES DE LA TERRITORIAL NORTE DE SANTANDER Y SUS UOC."/>
    <s v="2220"/>
    <s v="2720"/>
    <s v="5420"/>
    <s v="19420, 25120, 36220, 42620, 51020, 57720, 65020, 72420, 82120, 89020"/>
    <s v="87201620, 113565120, 147621920, 179829120, 216590120, 246995920, 275455320, 309704420, 351026520, 379134420"/>
    <s v="-0"/>
    <x v="1"/>
    <x v="1"/>
  </r>
  <r>
    <s v="2120"/>
    <s v="2020-03-19 00:00:00"/>
    <s v="2020-03-19 18:03:00"/>
    <s v="Gasto"/>
    <s v="Anulado"/>
    <s v="016"/>
    <x v="15"/>
    <x v="15"/>
    <s v="APORTES GENERALES AL SISTEMA DE RIESGOS LABORALES"/>
    <s v="Nación"/>
    <x v="0"/>
    <s v="CSF"/>
    <n v="544600"/>
    <n v="-544600"/>
    <n v="0"/>
    <n v="0"/>
    <s v="APORTES DE SEGURIDAD SOCIAL EN SALUD Y PARAFISCALES MES DE MARZO DE 2020, TERRITORIAL NORTE DE SANTANDER."/>
    <s v="2420"/>
    <s v="-0"/>
    <s v="-0"/>
    <s v="-0"/>
    <s v="-0"/>
    <s v="-0"/>
    <x v="0"/>
    <x v="19"/>
  </r>
  <r>
    <s v="2120"/>
    <s v="2020-03-19 00:00:00"/>
    <s v="2020-03-19 18:03:00"/>
    <s v="Gasto"/>
    <s v="Anulado"/>
    <s v="016"/>
    <x v="15"/>
    <x v="11"/>
    <s v="PENSIONES"/>
    <s v="Nación"/>
    <x v="0"/>
    <s v="CSF"/>
    <n v="6392400"/>
    <n v="-6392400"/>
    <n v="0"/>
    <n v="0"/>
    <s v="APORTES DE SEGURIDAD SOCIAL EN SALUD Y PARAFISCALES MES DE MARZO DE 2020, TERRITORIAL NORTE DE SANTANDER."/>
    <s v="2420"/>
    <s v="-0"/>
    <s v="-0"/>
    <s v="-0"/>
    <s v="-0"/>
    <s v="-0"/>
    <x v="0"/>
    <x v="19"/>
  </r>
  <r>
    <s v="2120"/>
    <s v="2020-03-19 00:00:00"/>
    <s v="2020-03-19 18:03:00"/>
    <s v="Gasto"/>
    <s v="Anulado"/>
    <s v="016"/>
    <x v="15"/>
    <x v="16"/>
    <s v="CAJAS DE COMPENSACIÓN FAMILIAR"/>
    <s v="Nación"/>
    <x v="0"/>
    <s v="CSF"/>
    <n v="2288600"/>
    <n v="-2288600"/>
    <n v="0"/>
    <n v="0"/>
    <s v="APORTES DE SEGURIDAD SOCIAL EN SALUD Y PARAFISCALES MES DE MARZO DE 2020, TERRITORIAL NORTE DE SANTANDER."/>
    <s v="2420"/>
    <s v="-0"/>
    <s v="-0"/>
    <s v="-0"/>
    <s v="-0"/>
    <s v="-0"/>
    <x v="0"/>
    <x v="19"/>
  </r>
  <r>
    <s v="2120"/>
    <s v="2020-03-19 00:00:00"/>
    <s v="2020-03-19 18:03:00"/>
    <s v="Gasto"/>
    <s v="Anulado"/>
    <s v="016"/>
    <x v="15"/>
    <x v="14"/>
    <s v="APORTES AL ICBF"/>
    <s v="Nación"/>
    <x v="0"/>
    <s v="CSF"/>
    <n v="1717300"/>
    <n v="-1717300"/>
    <n v="0"/>
    <n v="0"/>
    <s v="APORTES DE SEGURIDAD SOCIAL EN SALUD Y PARAFISCALES MES DE MARZO DE 2020, TERRITORIAL NORTE DE SANTANDER."/>
    <s v="2420"/>
    <s v="-0"/>
    <s v="-0"/>
    <s v="-0"/>
    <s v="-0"/>
    <s v="-0"/>
    <x v="0"/>
    <x v="19"/>
  </r>
  <r>
    <s v="2120"/>
    <s v="2020-03-19 00:00:00"/>
    <s v="2020-03-19 18:03:00"/>
    <s v="Gasto"/>
    <s v="Anulado"/>
    <s v="016"/>
    <x v="15"/>
    <x v="12"/>
    <s v="APORTES AL SENA"/>
    <s v="Nación"/>
    <x v="0"/>
    <s v="CSF"/>
    <n v="1144900"/>
    <n v="-1144900"/>
    <n v="0"/>
    <n v="0"/>
    <s v="APORTES DE SEGURIDAD SOCIAL EN SALUD Y PARAFISCALES MES DE MARZO DE 2020, TERRITORIAL NORTE DE SANTANDER."/>
    <s v="2420"/>
    <s v="-0"/>
    <s v="-0"/>
    <s v="-0"/>
    <s v="-0"/>
    <s v="-0"/>
    <x v="0"/>
    <x v="19"/>
  </r>
  <r>
    <s v="2120"/>
    <s v="2020-03-19 00:00:00"/>
    <s v="2020-03-19 18:03:00"/>
    <s v="Gasto"/>
    <s v="Anulado"/>
    <s v="016"/>
    <x v="15"/>
    <x v="13"/>
    <s v="SALUD"/>
    <s v="Nación"/>
    <x v="0"/>
    <s v="CSF"/>
    <n v="4528600"/>
    <n v="-4528600"/>
    <n v="0"/>
    <n v="0"/>
    <s v="APORTES DE SEGURIDAD SOCIAL EN SALUD Y PARAFISCALES MES DE MARZO DE 2020, TERRITORIAL NORTE DE SANTANDER."/>
    <s v="2420"/>
    <s v="-0"/>
    <s v="-0"/>
    <s v="-0"/>
    <s v="-0"/>
    <s v="-0"/>
    <x v="0"/>
    <x v="19"/>
  </r>
  <r>
    <s v="2220"/>
    <s v="2020-03-24 00:00:00"/>
    <s v="2020-03-24 08:39:00"/>
    <s v="Gasto"/>
    <s v="Con Compromiso"/>
    <s v="016"/>
    <x v="15"/>
    <x v="13"/>
    <s v="SALUD"/>
    <s v="Nación"/>
    <x v="0"/>
    <s v="CSF"/>
    <n v="4422100"/>
    <n v="0"/>
    <n v="4422100"/>
    <n v="0"/>
    <s v="APORTES DE SEGURIDAD SOCIAL EN SALUD Y PARAFISCALES MES DE MARZO DE 2020, TERRITORIAL NORTE DE SANTANDER."/>
    <s v="2520"/>
    <s v="4420"/>
    <s v="-0"/>
    <s v="16420, 16520, 16620, 16720, 16820, 16920, 17020, 17120, 17220, 17320, 17420, 17520, 17620"/>
    <s v="66615520, 66615620, 66615720, 66615820, 66615920, 66616020, 66616120, 66616220, 66616320, 66616420, 66616520, 66616620, 66616720"/>
    <s v="-0"/>
    <x v="0"/>
    <x v="19"/>
  </r>
  <r>
    <s v="2220"/>
    <s v="2020-03-24 00:00:00"/>
    <s v="2020-03-24 08:39:00"/>
    <s v="Gasto"/>
    <s v="Con Compromiso"/>
    <s v="016"/>
    <x v="15"/>
    <x v="15"/>
    <s v="APORTES GENERALES AL SISTEMA DE RIESGOS LABORALES"/>
    <s v="Nación"/>
    <x v="0"/>
    <s v="CSF"/>
    <n v="538100"/>
    <n v="0"/>
    <n v="538100"/>
    <n v="0"/>
    <s v="APORTES DE SEGURIDAD SOCIAL EN SALUD Y PARAFISCALES MES DE MARZO DE 2020, TERRITORIAL NORTE DE SANTANDER."/>
    <s v="2520"/>
    <s v="4420"/>
    <s v="-0"/>
    <s v="16420, 16520, 16620, 16720, 16820, 16920, 17020, 17120, 17220, 17320, 17420, 17520, 17620"/>
    <s v="66615520, 66615620, 66615720, 66615820, 66615920, 66616020, 66616120, 66616220, 66616320, 66616420, 66616520, 66616620, 66616720"/>
    <s v="-0"/>
    <x v="0"/>
    <x v="19"/>
  </r>
  <r>
    <s v="2220"/>
    <s v="2020-03-24 00:00:00"/>
    <s v="2020-03-24 08:39:00"/>
    <s v="Gasto"/>
    <s v="Con Compromiso"/>
    <s v="016"/>
    <x v="15"/>
    <x v="11"/>
    <s v="PENSIONES"/>
    <s v="Nación"/>
    <x v="0"/>
    <s v="CSF"/>
    <n v="6242000"/>
    <n v="0"/>
    <n v="6242000"/>
    <n v="0"/>
    <s v="APORTES DE SEGURIDAD SOCIAL EN SALUD Y PARAFISCALES MES DE MARZO DE 2020, TERRITORIAL NORTE DE SANTANDER."/>
    <s v="2520"/>
    <s v="4420"/>
    <s v="-0"/>
    <s v="16420, 16520, 16620, 16720, 16820, 16920, 17020, 17120, 17220, 17320, 17420, 17520, 17620"/>
    <s v="66615520, 66615620, 66615720, 66615820, 66615920, 66616020, 66616120, 66616220, 66616320, 66616420, 66616520, 66616620, 66616720"/>
    <s v="-0"/>
    <x v="0"/>
    <x v="19"/>
  </r>
  <r>
    <s v="2220"/>
    <s v="2020-03-24 00:00:00"/>
    <s v="2020-03-24 08:39:00"/>
    <s v="Gasto"/>
    <s v="Con Compromiso"/>
    <s v="016"/>
    <x v="15"/>
    <x v="16"/>
    <s v="CAJAS DE COMPENSACIÓN FAMILIAR"/>
    <s v="Nación"/>
    <x v="0"/>
    <s v="CSF"/>
    <n v="2238500"/>
    <n v="0"/>
    <n v="2238500"/>
    <n v="0"/>
    <s v="APORTES DE SEGURIDAD SOCIAL EN SALUD Y PARAFISCALES MES DE MARZO DE 2020, TERRITORIAL NORTE DE SANTANDER."/>
    <s v="2520"/>
    <s v="4420"/>
    <s v="-0"/>
    <s v="16420, 16520, 16620, 16720, 16820, 16920, 17020, 17120, 17220, 17320, 17420, 17520, 17620"/>
    <s v="66615520, 66615620, 66615720, 66615820, 66615920, 66616020, 66616120, 66616220, 66616320, 66616420, 66616520, 66616620, 66616720"/>
    <s v="-0"/>
    <x v="0"/>
    <x v="19"/>
  </r>
  <r>
    <s v="2220"/>
    <s v="2020-03-24 00:00:00"/>
    <s v="2020-03-24 08:39:00"/>
    <s v="Gasto"/>
    <s v="Con Compromiso"/>
    <s v="016"/>
    <x v="15"/>
    <x v="14"/>
    <s v="APORTES AL ICBF"/>
    <s v="Nación"/>
    <x v="0"/>
    <s v="CSF"/>
    <n v="1679700"/>
    <n v="0"/>
    <n v="1679700"/>
    <n v="0"/>
    <s v="APORTES DE SEGURIDAD SOCIAL EN SALUD Y PARAFISCALES MES DE MARZO DE 2020, TERRITORIAL NORTE DE SANTANDER."/>
    <s v="2520"/>
    <s v="4420"/>
    <s v="-0"/>
    <s v="16420, 16520, 16620, 16720, 16820, 16920, 17020, 17120, 17220, 17320, 17420, 17520, 17620"/>
    <s v="66615520, 66615620, 66615720, 66615820, 66615920, 66616020, 66616120, 66616220, 66616320, 66616420, 66616520, 66616620, 66616720"/>
    <s v="-0"/>
    <x v="0"/>
    <x v="19"/>
  </r>
  <r>
    <s v="2220"/>
    <s v="2020-03-24 00:00:00"/>
    <s v="2020-03-24 08:39:00"/>
    <s v="Gasto"/>
    <s v="Con Compromiso"/>
    <s v="016"/>
    <x v="15"/>
    <x v="12"/>
    <s v="APORTES AL SENA"/>
    <s v="Nación"/>
    <x v="0"/>
    <s v="CSF"/>
    <n v="1119800"/>
    <n v="0"/>
    <n v="1119800"/>
    <n v="0"/>
    <s v="APORTES DE SEGURIDAD SOCIAL EN SALUD Y PARAFISCALES MES DE MARZO DE 2020, TERRITORIAL NORTE DE SANTANDER."/>
    <s v="2520"/>
    <s v="4420"/>
    <s v="-0"/>
    <s v="16420, 16520, 16620, 16720, 16820, 16920, 17020, 17120, 17220, 17320, 17420, 17520, 17620"/>
    <s v="66615520, 66615620, 66615720, 66615820, 66615920, 66616020, 66616120, 66616220, 66616320, 66616420, 66616520, 66616620, 66616720"/>
    <s v="-0"/>
    <x v="0"/>
    <x v="19"/>
  </r>
  <r>
    <s v="2320"/>
    <s v="2020-03-24 00:00:00"/>
    <s v="2020-03-24 08:44:00"/>
    <s v="Gasto"/>
    <s v="Con Compromiso"/>
    <s v="016"/>
    <x v="15"/>
    <x v="9"/>
    <s v="BONIFICACIÓN POR SERVICIOS PRESTADOS"/>
    <s v="Nación"/>
    <x v="0"/>
    <s v="CSF"/>
    <n v="811185"/>
    <n v="0"/>
    <n v="811185"/>
    <n v="0"/>
    <s v="NOMINA MES DE MARZO DE 2020, TERRITORIAL NORTE DE SANTANDER."/>
    <s v="2320"/>
    <s v="4220, 4320"/>
    <s v="-0"/>
    <s v="12020, 12120, 12220, 12320, 12420, 12520, 12620, 12720, 12820, 12920, 13020, 13120, 13220, 13320, 13420, 13520, 13620, 13720, 13820, 13920, 14020, 14120, 14220, 14320, 14420, 14520, 14620, 14720, 14820, 14920, 15020, 15120, 15220, 15320, 15420, 15520, 15620, 15720, 15820, 15920, 16020, 16120, 16220, 16320"/>
    <s v="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
    <s v="-0"/>
    <x v="0"/>
    <x v="19"/>
  </r>
  <r>
    <s v="2320"/>
    <s v="2020-03-24 00:00:00"/>
    <s v="2020-03-24 08:44:00"/>
    <s v="Gasto"/>
    <s v="Con Compromiso"/>
    <s v="016"/>
    <x v="15"/>
    <x v="7"/>
    <s v="BONIFICACIÓN ESPECIAL DE RECREACIÓN"/>
    <s v="Nación"/>
    <x v="0"/>
    <s v="CSF"/>
    <n v="204172"/>
    <n v="0"/>
    <n v="204172"/>
    <n v="0"/>
    <s v="NOMINA MES DE MARZO DE 2020, TERRITORIAL NORTE DE SANTANDER."/>
    <s v="2320"/>
    <s v="4220, 4320"/>
    <s v="-0"/>
    <s v="12020, 12120, 12220, 12320, 12420, 12520, 12620, 12720, 12820, 12920, 13020, 13120, 13220, 13320, 13420, 13520, 13620, 13720, 13820, 13920, 14020, 14120, 14220, 14320, 14420, 14520, 14620, 14720, 14820, 14920, 15020, 15120, 15220, 15320, 15420, 15520, 15620, 15720, 15820, 15920, 16020, 16120, 16220, 16320"/>
    <s v="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
    <s v="-0"/>
    <x v="0"/>
    <x v="19"/>
  </r>
  <r>
    <s v="2320"/>
    <s v="2020-03-24 00:00:00"/>
    <s v="2020-03-24 08:44:00"/>
    <s v="Gasto"/>
    <s v="Con Compromiso"/>
    <s v="016"/>
    <x v="15"/>
    <x v="3"/>
    <s v="AUXILIO DE TRANSPORTE"/>
    <s v="Nación"/>
    <x v="0"/>
    <s v="CSF"/>
    <n v="1631950"/>
    <n v="0"/>
    <n v="1631950"/>
    <n v="0"/>
    <s v="NOMINA MES DE MARZO DE 2020, TERRITORIAL NORTE DE SANTANDER."/>
    <s v="2320"/>
    <s v="4220, 4320"/>
    <s v="-0"/>
    <s v="12020, 12120, 12220, 12320, 12420, 12520, 12620, 12720, 12820, 12920, 13020, 13120, 13220, 13320, 13420, 13520, 13620, 13720, 13820, 13920, 14020, 14120, 14220, 14320, 14420, 14520, 14620, 14720, 14820, 14920, 15020, 15120, 15220, 15320, 15420, 15520, 15620, 15720, 15820, 15920, 16020, 16120, 16220, 16320"/>
    <s v="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
    <s v="-0"/>
    <x v="0"/>
    <x v="19"/>
  </r>
  <r>
    <s v="2320"/>
    <s v="2020-03-24 00:00:00"/>
    <s v="2020-03-24 08:44:00"/>
    <s v="Gasto"/>
    <s v="Con Compromiso"/>
    <s v="016"/>
    <x v="15"/>
    <x v="4"/>
    <s v="PRIMA DE VACACIONES"/>
    <s v="Nación"/>
    <x v="0"/>
    <s v="CSF"/>
    <n v="1823715"/>
    <n v="0"/>
    <n v="1823715"/>
    <n v="0"/>
    <s v="NOMINA MES DE MARZO DE 2020, TERRITORIAL NORTE DE SANTANDER."/>
    <s v="2320"/>
    <s v="4220, 4320"/>
    <s v="-0"/>
    <s v="12020, 12120, 12220, 12320, 12420, 12520, 12620, 12720, 12820, 12920, 13020, 13120, 13220, 13320, 13420, 13520, 13620, 13720, 13820, 13920, 14020, 14120, 14220, 14320, 14420, 14520, 14620, 14720, 14820, 14920, 15020, 15120, 15220, 15320, 15420, 15520, 15620, 15720, 15820, 15920, 16020, 16120, 16220, 16320"/>
    <s v="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
    <s v="-0"/>
    <x v="0"/>
    <x v="19"/>
  </r>
  <r>
    <s v="2320"/>
    <s v="2020-03-24 00:00:00"/>
    <s v="2020-03-24 08:44:00"/>
    <s v="Gasto"/>
    <s v="Con Compromiso"/>
    <s v="016"/>
    <x v="15"/>
    <x v="5"/>
    <s v="PRIMA TÉCNICA NO SALARIAL"/>
    <s v="Nación"/>
    <x v="0"/>
    <s v="CSF"/>
    <n v="3453952"/>
    <n v="0"/>
    <n v="3453952"/>
    <n v="0"/>
    <s v="NOMINA MES DE MARZO DE 2020, TERRITORIAL NORTE DE SANTANDER."/>
    <s v="2320"/>
    <s v="4220, 4320"/>
    <s v="-0"/>
    <s v="12020, 12120, 12220, 12320, 12420, 12520, 12620, 12720, 12820, 12920, 13020, 13120, 13220, 13320, 13420, 13520, 13620, 13720, 13820, 13920, 14020, 14120, 14220, 14320, 14420, 14520, 14620, 14720, 14820, 14920, 15020, 15120, 15220, 15320, 15420, 15520, 15620, 15720, 15820, 15920, 16020, 16120, 16220, 16320"/>
    <s v="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
    <s v="-0"/>
    <x v="0"/>
    <x v="19"/>
  </r>
  <r>
    <s v="2320"/>
    <s v="2020-03-24 00:00:00"/>
    <s v="2020-03-24 08:44:00"/>
    <s v="Gasto"/>
    <s v="Con Compromiso"/>
    <s v="016"/>
    <x v="15"/>
    <x v="8"/>
    <s v="SUELDO BÁSICO"/>
    <s v="Nación"/>
    <x v="0"/>
    <s v="CSF"/>
    <n v="51919532"/>
    <n v="0"/>
    <n v="51919532"/>
    <n v="0"/>
    <s v="NOMINA MES DE MARZO DE 2020, TERRITORIAL NORTE DE SANTANDER."/>
    <s v="2320"/>
    <s v="4220, 4320"/>
    <s v="-0"/>
    <s v="12020, 12120, 12220, 12320, 12420, 12520, 12620, 12720, 12820, 12920, 13020, 13120, 13220, 13320, 13420, 13520, 13620, 13720, 13820, 13920, 14020, 14120, 14220, 14320, 14420, 14520, 14620, 14720, 14820, 14920, 15020, 15120, 15220, 15320, 15420, 15520, 15620, 15720, 15820, 15920, 16020, 16120, 16220, 16320"/>
    <s v="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
    <s v="-0"/>
    <x v="0"/>
    <x v="19"/>
  </r>
  <r>
    <s v="2320"/>
    <s v="2020-03-24 00:00:00"/>
    <s v="2020-03-24 08:44:00"/>
    <s v="Gasto"/>
    <s v="Con Compromiso"/>
    <s v="016"/>
    <x v="15"/>
    <x v="6"/>
    <s v="SUBSIDIO DE ALIMENTACIÓN"/>
    <s v="Nación"/>
    <x v="0"/>
    <s v="CSF"/>
    <n v="1014234"/>
    <n v="0"/>
    <n v="1014234"/>
    <n v="0"/>
    <s v="NOMINA MES DE MARZO DE 2020, TERRITORIAL NORTE DE SANTANDER."/>
    <s v="2320"/>
    <s v="4220, 4320"/>
    <s v="-0"/>
    <s v="12020, 12120, 12220, 12320, 12420, 12520, 12620, 12720, 12820, 12920, 13020, 13120, 13220, 13320, 13420, 13520, 13620, 13720, 13820, 13920, 14020, 14120, 14220, 14320, 14420, 14520, 14620, 14720, 14820, 14920, 15020, 15120, 15220, 15320, 15420, 15520, 15620, 15720, 15820, 15920, 16020, 16120, 16220, 16320"/>
    <s v="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
    <s v="-0"/>
    <x v="0"/>
    <x v="19"/>
  </r>
  <r>
    <s v="2320"/>
    <s v="2020-03-24 00:00:00"/>
    <s v="2020-03-24 08:44:00"/>
    <s v="Gasto"/>
    <s v="Con Compromiso"/>
    <s v="016"/>
    <x v="15"/>
    <x v="10"/>
    <s v="SUELDO DE VACACIONES"/>
    <s v="Nación"/>
    <x v="0"/>
    <s v="CSF"/>
    <n v="2504457"/>
    <n v="0"/>
    <n v="2504457"/>
    <n v="0"/>
    <s v="NOMINA MES DE MARZO DE 2020, TERRITORIAL NORTE DE SANTANDER."/>
    <s v="2320"/>
    <s v="4220, 4320"/>
    <s v="-0"/>
    <s v="12020, 12120, 12220, 12320, 12420, 12520, 12620, 12720, 12820, 12920, 13020, 13120, 13220, 13320, 13420, 13520, 13620, 13720, 13820, 13920, 14020, 14120, 14220, 14320, 14420, 14520, 14620, 14720, 14820, 14920, 15020, 15120, 15220, 15320, 15420, 15520, 15620, 15720, 15820, 15920, 16020, 16120, 16220, 16320"/>
    <s v="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
    <s v="-0"/>
    <x v="0"/>
    <x v="19"/>
  </r>
  <r>
    <s v="2420"/>
    <s v="2020-04-17 00:00:00"/>
    <s v="2020-04-17 10:00:00"/>
    <s v="Gasto"/>
    <s v="Con Compromiso"/>
    <s v="0200"/>
    <x v="15"/>
    <x v="25"/>
    <s v="ADQUISICIÓN DE BIENES Y SERVICIOS - SERVICIO DE IMPLEMENTACIÓN SISTEMAS DE GESTIÓN - FORTALECIMIENTO DE LA GESTIÓN INSTITUCIONAL DEL IGAC A NIVEL   NACIONAL"/>
    <s v="Propios"/>
    <x v="1"/>
    <s v="CSF"/>
    <n v="24269760"/>
    <n v="-1516860"/>
    <n v="22752900"/>
    <n v="0"/>
    <s v="PRESTACIÓN DE SERVICIOS PROFESIONALES  PARA REALIZAR LOS PROCESOS DE PLANEACIÓN Y SEGUIMIENTO AL PLAN DE ACCIÓN DE LA DIRECCIÓN TERRITORIAL NORTE DE SANTANDER, EN EL MARCO DE LOS LINEAMIENTOS INSTITUCIONALES VIGENTES."/>
    <s v="2620"/>
    <s v="5420"/>
    <s v="8620"/>
    <s v="33020, 43220, 50120, 58420, 64620, 73720, 83020, 89520"/>
    <s v="138856820, 179821820, 208014620, 247030720, 275411220, 314196320, 351077320, 380186520"/>
    <s v="-0"/>
    <x v="1"/>
    <x v="3"/>
  </r>
  <r>
    <s v="2520"/>
    <s v="2020-04-22 00:00:00"/>
    <s v="2020-04-22 17:09:00"/>
    <s v="Gasto"/>
    <s v="Anulado"/>
    <s v="016"/>
    <x v="15"/>
    <x v="3"/>
    <s v="AUXILIO DE TRANSPORTE"/>
    <s v="Nación"/>
    <x v="0"/>
    <s v="CSF"/>
    <n v="1594237"/>
    <n v="-1594237"/>
    <n v="0"/>
    <n v="0"/>
    <s v="NOMINA MES DE ABRIL DE 2020, TERRITORIAL NORTE DE SANTANDER."/>
    <s v="2720"/>
    <s v="-0"/>
    <s v="-0"/>
    <s v="-0"/>
    <s v="-0"/>
    <s v="-0"/>
    <x v="0"/>
    <x v="19"/>
  </r>
  <r>
    <s v="2520"/>
    <s v="2020-04-22 00:00:00"/>
    <s v="2020-04-22 17:09:00"/>
    <s v="Gasto"/>
    <s v="Anulado"/>
    <s v="016"/>
    <x v="15"/>
    <x v="53"/>
    <s v="PRIMA TÉCNICA SALARIAL"/>
    <s v="Nación"/>
    <x v="0"/>
    <s v="CSF"/>
    <n v="2354967"/>
    <n v="-2354967"/>
    <n v="0"/>
    <n v="0"/>
    <s v="NOMINA MES DE ABRIL DE 2020, TERRITORIAL NORTE DE SANTANDER."/>
    <s v="2720"/>
    <s v="-0"/>
    <s v="-0"/>
    <s v="-0"/>
    <s v="-0"/>
    <s v="-0"/>
    <x v="0"/>
    <x v="19"/>
  </r>
  <r>
    <s v="2520"/>
    <s v="2020-04-22 00:00:00"/>
    <s v="2020-04-22 17:09:00"/>
    <s v="Gasto"/>
    <s v="Anulado"/>
    <s v="016"/>
    <x v="15"/>
    <x v="8"/>
    <s v="SUELDO BÁSICO"/>
    <s v="Nación"/>
    <x v="0"/>
    <s v="CSF"/>
    <n v="48586048"/>
    <n v="-48586048"/>
    <n v="0"/>
    <n v="0"/>
    <s v="NOMINA MES DE ABRIL DE 2020, TERRITORIAL NORTE DE SANTANDER."/>
    <s v="2720"/>
    <s v="-0"/>
    <s v="-0"/>
    <s v="-0"/>
    <s v="-0"/>
    <s v="-0"/>
    <x v="0"/>
    <x v="19"/>
  </r>
  <r>
    <s v="2520"/>
    <s v="2020-04-22 00:00:00"/>
    <s v="2020-04-22 17:09:00"/>
    <s v="Gasto"/>
    <s v="Anulado"/>
    <s v="016"/>
    <x v="15"/>
    <x v="4"/>
    <s v="PRIMA DE VACACIONES"/>
    <s v="Nación"/>
    <x v="0"/>
    <s v="CSF"/>
    <n v="1203820"/>
    <n v="-1203820"/>
    <n v="0"/>
    <n v="0"/>
    <s v="NOMINA MES DE ABRIL DE 2020, TERRITORIAL NORTE DE SANTANDER."/>
    <s v="2720"/>
    <s v="-0"/>
    <s v="-0"/>
    <s v="-0"/>
    <s v="-0"/>
    <s v="-0"/>
    <x v="0"/>
    <x v="19"/>
  </r>
  <r>
    <s v="2520"/>
    <s v="2020-04-22 00:00:00"/>
    <s v="2020-04-22 17:09:00"/>
    <s v="Gasto"/>
    <s v="Anulado"/>
    <s v="016"/>
    <x v="15"/>
    <x v="10"/>
    <s v="SUELDO DE VACACIONES"/>
    <s v="Nación"/>
    <x v="0"/>
    <s v="CSF"/>
    <n v="1177068"/>
    <n v="-1177068"/>
    <n v="0"/>
    <n v="0"/>
    <s v="NOMINA MES DE ABRIL DE 2020, TERRITORIAL NORTE DE SANTANDER."/>
    <s v="2720"/>
    <s v="-0"/>
    <s v="-0"/>
    <s v="-0"/>
    <s v="-0"/>
    <s v="-0"/>
    <x v="0"/>
    <x v="19"/>
  </r>
  <r>
    <s v="2520"/>
    <s v="2020-04-22 00:00:00"/>
    <s v="2020-04-22 17:09:00"/>
    <s v="Gasto"/>
    <s v="Anulado"/>
    <s v="016"/>
    <x v="15"/>
    <x v="6"/>
    <s v="SUBSIDIO DE ALIMENTACIÓN"/>
    <s v="Nación"/>
    <x v="0"/>
    <s v="CSF"/>
    <n v="1024519"/>
    <n v="-1024519"/>
    <n v="0"/>
    <n v="0"/>
    <s v="NOMINA MES DE ABRIL DE 2020, TERRITORIAL NORTE DE SANTANDER."/>
    <s v="2720"/>
    <s v="-0"/>
    <s v="-0"/>
    <s v="-0"/>
    <s v="-0"/>
    <s v="-0"/>
    <x v="0"/>
    <x v="19"/>
  </r>
  <r>
    <s v="2520"/>
    <s v="2020-04-22 00:00:00"/>
    <s v="2020-04-22 17:09:00"/>
    <s v="Gasto"/>
    <s v="Anulado"/>
    <s v="016"/>
    <x v="15"/>
    <x v="9"/>
    <s v="BONIFICACIÓN POR SERVICIOS PRESTADOS"/>
    <s v="Nación"/>
    <x v="0"/>
    <s v="CSF"/>
    <n v="632231"/>
    <n v="-632231"/>
    <n v="0"/>
    <n v="0"/>
    <s v="NOMINA MES DE ABRIL DE 2020, TERRITORIAL NORTE DE SANTANDER."/>
    <s v="2720"/>
    <s v="-0"/>
    <s v="-0"/>
    <s v="-0"/>
    <s v="-0"/>
    <s v="-0"/>
    <x v="0"/>
    <x v="19"/>
  </r>
  <r>
    <s v="2520"/>
    <s v="2020-04-22 00:00:00"/>
    <s v="2020-04-22 17:09:00"/>
    <s v="Gasto"/>
    <s v="Anulado"/>
    <s v="016"/>
    <x v="15"/>
    <x v="7"/>
    <s v="BONIFICACIÓN ESPECIAL DE RECREACIÓN"/>
    <s v="Nación"/>
    <x v="0"/>
    <s v="CSF"/>
    <n v="84297"/>
    <n v="-84297"/>
    <n v="0"/>
    <n v="0"/>
    <s v="NOMINA MES DE ABRIL DE 2020, TERRITORIAL NORTE DE SANTANDER."/>
    <s v="2720"/>
    <s v="-0"/>
    <s v="-0"/>
    <s v="-0"/>
    <s v="-0"/>
    <s v="-0"/>
    <x v="0"/>
    <x v="19"/>
  </r>
  <r>
    <s v="2620"/>
    <s v="2020-04-23 00:00:00"/>
    <s v="2020-04-23 13:37:00"/>
    <s v="Gasto"/>
    <s v="Con Compromiso"/>
    <s v="016"/>
    <x v="15"/>
    <x v="6"/>
    <s v="SUBSIDIO DE ALIMENTACIÓN"/>
    <s v="Nación"/>
    <x v="0"/>
    <s v="CSF"/>
    <n v="1024519"/>
    <n v="0"/>
    <n v="1024519"/>
    <n v="0"/>
    <s v="NOMINA MES DE ABRIL DE 2020. TERRITORIAL NORTE DE SANTANDER."/>
    <s v="2720"/>
    <s v="4820, 4920"/>
    <s v="-0"/>
    <s v="20020, 20120, 20220, 20320, 20420, 20520, 20620, 20720, 20820, 20920, 21020, 21120, 21220, 21320, 21420, 21520, 21620, 21720, 21820, 21920, 22020, 22120, 22220, 22320, 22420, 22520, 22620, 22720, 22820"/>
    <s v="99748420, 99748520, 99748620, 99748720, 99748820, 99748920, 99749020, 99749120, 99749220, 99749320, 99749420, 99749520, 99749620, 99749720, 99749820, 99749920, 99750020, 99750120, 99750220, 99750320, 99750420, 99750520, 99750620, 99750720, 99750820, 99750920, 99751020, 99751120, 99751220"/>
    <s v="-0"/>
    <x v="0"/>
    <x v="19"/>
  </r>
  <r>
    <s v="2620"/>
    <s v="2020-04-23 00:00:00"/>
    <s v="2020-04-23 13:37:00"/>
    <s v="Gasto"/>
    <s v="Con Compromiso"/>
    <s v="016"/>
    <x v="15"/>
    <x v="7"/>
    <s v="BONIFICACIÓN ESPECIAL DE RECREACIÓN"/>
    <s v="Nación"/>
    <x v="0"/>
    <s v="CSF"/>
    <n v="84297"/>
    <n v="0"/>
    <n v="84297"/>
    <n v="0"/>
    <s v="NOMINA MES DE ABRIL DE 2020. TERRITORIAL NORTE DE SANTANDER."/>
    <s v="2720"/>
    <s v="4820, 4920"/>
    <s v="-0"/>
    <s v="20020, 20120, 20220, 20320, 20420, 20520, 20620, 20720, 20820, 20920, 21020, 21120, 21220, 21320, 21420, 21520, 21620, 21720, 21820, 21920, 22020, 22120, 22220, 22320, 22420, 22520, 22620, 22720, 22820"/>
    <s v="99748420, 99748520, 99748620, 99748720, 99748820, 99748920, 99749020, 99749120, 99749220, 99749320, 99749420, 99749520, 99749620, 99749720, 99749820, 99749920, 99750020, 99750120, 99750220, 99750320, 99750420, 99750520, 99750620, 99750720, 99750820, 99750920, 99751020, 99751120, 99751220"/>
    <s v="-0"/>
    <x v="0"/>
    <x v="19"/>
  </r>
  <r>
    <s v="2620"/>
    <s v="2020-04-23 00:00:00"/>
    <s v="2020-04-23 13:37:00"/>
    <s v="Gasto"/>
    <s v="Con Compromiso"/>
    <s v="016"/>
    <x v="15"/>
    <x v="3"/>
    <s v="AUXILIO DE TRANSPORTE"/>
    <s v="Nación"/>
    <x v="0"/>
    <s v="CSF"/>
    <n v="1594237"/>
    <n v="0"/>
    <n v="1594237"/>
    <n v="0"/>
    <s v="NOMINA MES DE ABRIL DE 2020. TERRITORIAL NORTE DE SANTANDER."/>
    <s v="2720"/>
    <s v="4820, 4920"/>
    <s v="-0"/>
    <s v="20020, 20120, 20220, 20320, 20420, 20520, 20620, 20720, 20820, 20920, 21020, 21120, 21220, 21320, 21420, 21520, 21620, 21720, 21820, 21920, 22020, 22120, 22220, 22320, 22420, 22520, 22620, 22720, 22820"/>
    <s v="99748420, 99748520, 99748620, 99748720, 99748820, 99748920, 99749020, 99749120, 99749220, 99749320, 99749420, 99749520, 99749620, 99749720, 99749820, 99749920, 99750020, 99750120, 99750220, 99750320, 99750420, 99750520, 99750620, 99750720, 99750820, 99750920, 99751020, 99751120, 99751220"/>
    <s v="-0"/>
    <x v="0"/>
    <x v="19"/>
  </r>
  <r>
    <s v="2620"/>
    <s v="2020-04-23 00:00:00"/>
    <s v="2020-04-23 13:37:00"/>
    <s v="Gasto"/>
    <s v="Con Compromiso"/>
    <s v="016"/>
    <x v="15"/>
    <x v="5"/>
    <s v="PRIMA TÉCNICA NO SALARIAL"/>
    <s v="Nación"/>
    <x v="0"/>
    <s v="CSF"/>
    <n v="2354967"/>
    <n v="0"/>
    <n v="2354967"/>
    <n v="0"/>
    <s v="NOMINA MES DE ABRIL DE 2020. TERRITORIAL NORTE DE SANTANDER."/>
    <s v="2720"/>
    <s v="4820, 4920"/>
    <s v="-0"/>
    <s v="20020, 20120, 20220, 20320, 20420, 20520, 20620, 20720, 20820, 20920, 21020, 21120, 21220, 21320, 21420, 21520, 21620, 21720, 21820, 21920, 22020, 22120, 22220, 22320, 22420, 22520, 22620, 22720, 22820"/>
    <s v="99748420, 99748520, 99748620, 99748720, 99748820, 99748920, 99749020, 99749120, 99749220, 99749320, 99749420, 99749520, 99749620, 99749720, 99749820, 99749920, 99750020, 99750120, 99750220, 99750320, 99750420, 99750520, 99750620, 99750720, 99750820, 99750920, 99751020, 99751120, 99751220"/>
    <s v="-0"/>
    <x v="0"/>
    <x v="19"/>
  </r>
  <r>
    <s v="2620"/>
    <s v="2020-04-23 00:00:00"/>
    <s v="2020-04-23 13:37:00"/>
    <s v="Gasto"/>
    <s v="Con Compromiso"/>
    <s v="016"/>
    <x v="15"/>
    <x v="4"/>
    <s v="PRIMA DE VACACIONES"/>
    <s v="Nación"/>
    <x v="0"/>
    <s v="CSF"/>
    <n v="1203820"/>
    <n v="0"/>
    <n v="1203820"/>
    <n v="0"/>
    <s v="NOMINA MES DE ABRIL DE 2020. TERRITORIAL NORTE DE SANTANDER."/>
    <s v="2720"/>
    <s v="4820, 4920"/>
    <s v="-0"/>
    <s v="20020, 20120, 20220, 20320, 20420, 20520, 20620, 20720, 20820, 20920, 21020, 21120, 21220, 21320, 21420, 21520, 21620, 21720, 21820, 21920, 22020, 22120, 22220, 22320, 22420, 22520, 22620, 22720, 22820"/>
    <s v="99748420, 99748520, 99748620, 99748720, 99748820, 99748920, 99749020, 99749120, 99749220, 99749320, 99749420, 99749520, 99749620, 99749720, 99749820, 99749920, 99750020, 99750120, 99750220, 99750320, 99750420, 99750520, 99750620, 99750720, 99750820, 99750920, 99751020, 99751120, 99751220"/>
    <s v="-0"/>
    <x v="0"/>
    <x v="19"/>
  </r>
  <r>
    <s v="2620"/>
    <s v="2020-04-23 00:00:00"/>
    <s v="2020-04-23 13:37:00"/>
    <s v="Gasto"/>
    <s v="Con Compromiso"/>
    <s v="016"/>
    <x v="15"/>
    <x v="10"/>
    <s v="SUELDO DE VACACIONES"/>
    <s v="Nación"/>
    <x v="0"/>
    <s v="CSF"/>
    <n v="1177068"/>
    <n v="0"/>
    <n v="1177068"/>
    <n v="0"/>
    <s v="NOMINA MES DE ABRIL DE 2020. TERRITORIAL NORTE DE SANTANDER."/>
    <s v="2720"/>
    <s v="4820, 4920"/>
    <s v="-0"/>
    <s v="20020, 20120, 20220, 20320, 20420, 20520, 20620, 20720, 20820, 20920, 21020, 21120, 21220, 21320, 21420, 21520, 21620, 21720, 21820, 21920, 22020, 22120, 22220, 22320, 22420, 22520, 22620, 22720, 22820"/>
    <s v="99748420, 99748520, 99748620, 99748720, 99748820, 99748920, 99749020, 99749120, 99749220, 99749320, 99749420, 99749520, 99749620, 99749720, 99749820, 99749920, 99750020, 99750120, 99750220, 99750320, 99750420, 99750520, 99750620, 99750720, 99750820, 99750920, 99751020, 99751120, 99751220"/>
    <s v="-0"/>
    <x v="0"/>
    <x v="19"/>
  </r>
  <r>
    <s v="2620"/>
    <s v="2020-04-23 00:00:00"/>
    <s v="2020-04-23 13:37:00"/>
    <s v="Gasto"/>
    <s v="Con Compromiso"/>
    <s v="016"/>
    <x v="15"/>
    <x v="8"/>
    <s v="SUELDO BÁSICO"/>
    <s v="Nación"/>
    <x v="0"/>
    <s v="CSF"/>
    <n v="48586048"/>
    <n v="0"/>
    <n v="48586048"/>
    <n v="0"/>
    <s v="NOMINA MES DE ABRIL DE 2020. TERRITORIAL NORTE DE SANTANDER."/>
    <s v="2720"/>
    <s v="4820, 4920"/>
    <s v="-0"/>
    <s v="20020, 20120, 20220, 20320, 20420, 20520, 20620, 20720, 20820, 20920, 21020, 21120, 21220, 21320, 21420, 21520, 21620, 21720, 21820, 21920, 22020, 22120, 22220, 22320, 22420, 22520, 22620, 22720, 22820"/>
    <s v="99748420, 99748520, 99748620, 99748720, 99748820, 99748920, 99749020, 99749120, 99749220, 99749320, 99749420, 99749520, 99749620, 99749720, 99749820, 99749920, 99750020, 99750120, 99750220, 99750320, 99750420, 99750520, 99750620, 99750720, 99750820, 99750920, 99751020, 99751120, 99751220"/>
    <s v="-0"/>
    <x v="0"/>
    <x v="19"/>
  </r>
  <r>
    <s v="2620"/>
    <s v="2020-04-23 00:00:00"/>
    <s v="2020-04-23 13:37:00"/>
    <s v="Gasto"/>
    <s v="Con Compromiso"/>
    <s v="016"/>
    <x v="15"/>
    <x v="9"/>
    <s v="BONIFICACIÓN POR SERVICIOS PRESTADOS"/>
    <s v="Nación"/>
    <x v="0"/>
    <s v="CSF"/>
    <n v="632231"/>
    <n v="0"/>
    <n v="632231"/>
    <n v="0"/>
    <s v="NOMINA MES DE ABRIL DE 2020. TERRITORIAL NORTE DE SANTANDER."/>
    <s v="2720"/>
    <s v="4820, 4920"/>
    <s v="-0"/>
    <s v="20020, 20120, 20220, 20320, 20420, 20520, 20620, 20720, 20820, 20920, 21020, 21120, 21220, 21320, 21420, 21520, 21620, 21720, 21820, 21920, 22020, 22120, 22220, 22320, 22420, 22520, 22620, 22720, 22820"/>
    <s v="99748420, 99748520, 99748620, 99748720, 99748820, 99748920, 99749020, 99749120, 99749220, 99749320, 99749420, 99749520, 99749620, 99749720, 99749820, 99749920, 99750020, 99750120, 99750220, 99750320, 99750420, 99750520, 99750620, 99750720, 99750820, 99750920, 99751020, 99751120, 99751220"/>
    <s v="-0"/>
    <x v="0"/>
    <x v="19"/>
  </r>
  <r>
    <s v="2720"/>
    <s v="2020-04-23 00:00:00"/>
    <s v="2020-04-23 13:43:00"/>
    <s v="Gasto"/>
    <s v="Con Compromiso"/>
    <s v="016"/>
    <x v="15"/>
    <x v="11"/>
    <s v="PENSIONES"/>
    <s v="Nación"/>
    <x v="0"/>
    <s v="CSF"/>
    <n v="1169300"/>
    <n v="0"/>
    <n v="1169300"/>
    <n v="0"/>
    <s v="APORTES DE SEGURIDAD SOCIAL EN SALUD Y PARAFISCALES MES DE ABRIL DE 2020.TERRITORIAL NORTE DE SANTANDER."/>
    <s v="2820"/>
    <s v="5020"/>
    <s v="-0"/>
    <s v="22920, 23020, 23120, 23220, 23320, 23420, 23520, 23620, 23720, 23820, 23920, 24020, 24120"/>
    <s v="99756220, 99756320, 99756420, 99756520, 99756620, 99756720, 99756820, 99756920, 99757020, 99757120, 99757220, 99757320, 99757420"/>
    <s v="-0"/>
    <x v="0"/>
    <x v="19"/>
  </r>
  <r>
    <s v="2720"/>
    <s v="2020-04-23 00:00:00"/>
    <s v="2020-04-23 13:43:00"/>
    <s v="Gasto"/>
    <s v="Con Compromiso"/>
    <s v="016"/>
    <x v="15"/>
    <x v="16"/>
    <s v="CAJAS DE COMPENSACIÓN FAMILIAR"/>
    <s v="Nación"/>
    <x v="0"/>
    <s v="CSF"/>
    <n v="2307700"/>
    <n v="0"/>
    <n v="2307700"/>
    <n v="0"/>
    <s v="APORTES DE SEGURIDAD SOCIAL EN SALUD Y PARAFISCALES MES DE ABRIL DE 2020.TERRITORIAL NORTE DE SANTANDER."/>
    <s v="2820"/>
    <s v="5020"/>
    <s v="-0"/>
    <s v="22920, 23020, 23120, 23220, 23320, 23420, 23520, 23620, 23720, 23820, 23920, 24020, 24120"/>
    <s v="99756220, 99756320, 99756420, 99756520, 99756620, 99756720, 99756820, 99756920, 99757020, 99757120, 99757220, 99757320, 99757420"/>
    <s v="-0"/>
    <x v="0"/>
    <x v="19"/>
  </r>
  <r>
    <s v="2720"/>
    <s v="2020-04-23 00:00:00"/>
    <s v="2020-04-23 13:43:00"/>
    <s v="Gasto"/>
    <s v="Con Compromiso"/>
    <s v="016"/>
    <x v="15"/>
    <x v="14"/>
    <s v="APORTES AL ICBF"/>
    <s v="Nación"/>
    <x v="0"/>
    <s v="CSF"/>
    <n v="1731700"/>
    <n v="0"/>
    <n v="1731700"/>
    <n v="0"/>
    <s v="APORTES DE SEGURIDAD SOCIAL EN SALUD Y PARAFISCALES MES DE ABRIL DE 2020.TERRITORIAL NORTE DE SANTANDER."/>
    <s v="2820"/>
    <s v="5020"/>
    <s v="-0"/>
    <s v="22920, 23020, 23120, 23220, 23320, 23420, 23520, 23620, 23720, 23820, 23920, 24020, 24120"/>
    <s v="99756220, 99756320, 99756420, 99756520, 99756620, 99756720, 99756820, 99756920, 99757020, 99757120, 99757220, 99757320, 99757420"/>
    <s v="-0"/>
    <x v="0"/>
    <x v="19"/>
  </r>
  <r>
    <s v="2720"/>
    <s v="2020-04-23 00:00:00"/>
    <s v="2020-04-23 13:43:00"/>
    <s v="Gasto"/>
    <s v="Con Compromiso"/>
    <s v="016"/>
    <x v="15"/>
    <x v="12"/>
    <s v="APORTES AL SENA"/>
    <s v="Nación"/>
    <x v="0"/>
    <s v="CSF"/>
    <n v="1154500"/>
    <n v="0"/>
    <n v="1154500"/>
    <n v="0"/>
    <s v="APORTES DE SEGURIDAD SOCIAL EN SALUD Y PARAFISCALES MES DE ABRIL DE 2020.TERRITORIAL NORTE DE SANTANDER."/>
    <s v="2820"/>
    <s v="5020"/>
    <s v="-0"/>
    <s v="22920, 23020, 23120, 23220, 23320, 23420, 23520, 23620, 23720, 23820, 23920, 24020, 24120"/>
    <s v="99756220, 99756320, 99756420, 99756520, 99756620, 99756720, 99756820, 99756920, 99757020, 99757120, 99757220, 99757320, 99757420"/>
    <s v="-0"/>
    <x v="0"/>
    <x v="19"/>
  </r>
  <r>
    <s v="2720"/>
    <s v="2020-04-23 00:00:00"/>
    <s v="2020-04-23 13:43:00"/>
    <s v="Gasto"/>
    <s v="Con Compromiso"/>
    <s v="016"/>
    <x v="15"/>
    <x v="13"/>
    <s v="SALUD"/>
    <s v="Nación"/>
    <x v="0"/>
    <s v="CSF"/>
    <n v="4417800"/>
    <n v="0"/>
    <n v="4417800"/>
    <n v="0"/>
    <s v="APORTES DE SEGURIDAD SOCIAL EN SALUD Y PARAFISCALES MES DE ABRIL DE 2020.TERRITORIAL NORTE DE SANTANDER."/>
    <s v="2820"/>
    <s v="5020"/>
    <s v="-0"/>
    <s v="22920, 23020, 23120, 23220, 23320, 23420, 23520, 23620, 23720, 23820, 23920, 24020, 24120"/>
    <s v="99756220, 99756320, 99756420, 99756520, 99756620, 99756720, 99756820, 99756920, 99757020, 99757120, 99757220, 99757320, 99757420"/>
    <s v="-0"/>
    <x v="0"/>
    <x v="19"/>
  </r>
  <r>
    <s v="2720"/>
    <s v="2020-04-23 00:00:00"/>
    <s v="2020-04-23 13:43:00"/>
    <s v="Gasto"/>
    <s v="Con Compromiso"/>
    <s v="016"/>
    <x v="15"/>
    <x v="15"/>
    <s v="APORTES GENERALES AL SISTEMA DE RIESGOS LABORALES"/>
    <s v="Nación"/>
    <x v="0"/>
    <s v="CSF"/>
    <n v="572000"/>
    <n v="0"/>
    <n v="572000"/>
    <n v="0"/>
    <s v="APORTES DE SEGURIDAD SOCIAL EN SALUD Y PARAFISCALES MES DE ABRIL DE 2020.TERRITORIAL NORTE DE SANTANDER."/>
    <s v="2820"/>
    <s v="5020"/>
    <s v="-0"/>
    <s v="22920, 23020, 23120, 23220, 23320, 23420, 23520, 23620, 23720, 23820, 23920, 24020, 24120"/>
    <s v="99756220, 99756320, 99756420, 99756520, 99756620, 99756720, 99756820, 99756920, 99757020, 99757120, 99757220, 99757320, 99757420"/>
    <s v="-0"/>
    <x v="0"/>
    <x v="19"/>
  </r>
  <r>
    <s v="2820"/>
    <s v="2020-05-07 00:00:00"/>
    <s v="2020-05-07 14:08:00"/>
    <s v="Gasto"/>
    <s v="Con Compromiso"/>
    <s v="0500"/>
    <x v="15"/>
    <x v="22"/>
    <s v="ADQUISICIÓN DE BIENES Y SERVICIOS - SERVICIO DE INFORMACIÓN CATASTRAL - ACTUALIZACIÓN  Y GESTIÓN CATASTRAL  NACIONAL"/>
    <s v="Nación"/>
    <x v="0"/>
    <s v="CSF"/>
    <n v="42472080"/>
    <n v="0"/>
    <n v="42472080"/>
    <n v="0"/>
    <s v="PRESTACIÓN DE SERVICIOS PERSONALES PARA REALIZAR ACTIVIDADES DE RECONOCIMIENTO PREDIAL URBANO Y RURAL PARA LA ATENCIÓN DE TRÁMITES EN LOS PROCESOS CATASTRALES DE LA DIRECCIÓN TERRITORIAL NORTE DE SANTANDER Y SUS UNIDADES OPERATIVAS DE CATASTRO."/>
    <s v="2920"/>
    <s v="5620, 5720"/>
    <s v="9520, 9720"/>
    <s v="36720, 36920, 44020, 44120, 51520, 52120, 58220, 58320, 65520, 65620, 72620, 73120, 82620, 85020, 89220, 89320"/>
    <s v="149096620, 149097720, 180581020, 180587920, 216603920, 216844020, 247018820, 247027420, 275479720, 275486020, 309724420, 311170120, 351047020, 359705820, 379185320, 379193820"/>
    <s v="-0"/>
    <x v="1"/>
    <x v="1"/>
  </r>
  <r>
    <s v="2920"/>
    <s v="2020-05-07 00:00:00"/>
    <s v="2020-05-07 14:09:00"/>
    <s v="Gasto"/>
    <s v="Con Compromiso"/>
    <s v="0500"/>
    <x v="15"/>
    <x v="22"/>
    <s v="ADQUISICIÓN DE BIENES Y SERVICIOS - SERVICIO DE INFORMACIÓN CATASTRAL - ACTUALIZACIÓN  Y GESTIÓN CATASTRAL  NACIONAL"/>
    <s v="Nación"/>
    <x v="0"/>
    <s v="CSF"/>
    <n v="36404640"/>
    <n v="0"/>
    <n v="36404640"/>
    <n v="0"/>
    <s v="PRESTACIÓN DE SERVICIOS PERSONALES PARA REALIZAR ACTIVIDADES DE RECONOCIMIENTO PREDIAL URBANO Y RURAL PARA LA ATENCIÓN DE TRÁMITES EN LOS PROCESOS CATASTRALES DE LA DIRECCIÓN TERRITORIAL NORTE DE SANTANDER Y SUS UNIDADES OPERATIVAS DE CATASTRO."/>
    <s v="3020"/>
    <s v="6120, 6220, 6320, 6420"/>
    <s v="9820, 9920, 10020, 10120"/>
    <s v="37020, 37120, 37220, 37320, 43320, 43420, 43520, 43620, 51620, 51720, 51820, 51920, 58620, 58720, 58820, 58920"/>
    <s v="149099920, 149100420, 149100820, 149199220, 179826220, 179827120, 179828120, 179834720, 216828720, 216832020, 216833920, 216836820, 247037620, 247041220, 247042120, 247044120"/>
    <s v="-0"/>
    <x v="1"/>
    <x v="1"/>
  </r>
  <r>
    <s v="3020"/>
    <s v="2020-05-11 00:00:00"/>
    <s v="2020-05-11 12:18:00"/>
    <s v="Gasto"/>
    <s v="Con Compromiso"/>
    <s v="016"/>
    <x v="15"/>
    <x v="16"/>
    <s v="CAJAS DE COMPENSACIÓN FAMILIAR"/>
    <s v="Nación"/>
    <x v="0"/>
    <s v="CSF"/>
    <n v="232700"/>
    <n v="0"/>
    <n v="232700"/>
    <n v="0"/>
    <s v="RETROACTIVO DE APORTES EN SEGURIDAD SOCIAL Y PARAFISCALES DE LOS MESES DE ENERO Y FEBRERO DEL PRESENTE AÑO,  POR EL INCREMENTO SALARIAL DE LA VIGENCIA DEL 2020."/>
    <s v="3120"/>
    <s v="5320"/>
    <s v="-0"/>
    <s v="25720, 25820, 25920, 26020, 26120, 26220, 26320, 26420, 26520, 26620, 26720, 26820, 26920"/>
    <s v="116056120, 116056220, 116056320, 116056420, 116056520, 116056620, 116056720, 116056820, 116056920, 116057020, 116057120, 116057220, 116057320"/>
    <s v="-0"/>
    <x v="0"/>
    <x v="19"/>
  </r>
  <r>
    <s v="3020"/>
    <s v="2020-05-11 00:00:00"/>
    <s v="2020-05-11 12:18:00"/>
    <s v="Gasto"/>
    <s v="Con Compromiso"/>
    <s v="016"/>
    <x v="15"/>
    <x v="12"/>
    <s v="APORTES AL SENA"/>
    <s v="Nación"/>
    <x v="0"/>
    <s v="CSF"/>
    <n v="116400"/>
    <n v="0"/>
    <n v="116400"/>
    <n v="0"/>
    <s v="RETROACTIVO DE APORTES EN SEGURIDAD SOCIAL Y PARAFISCALES DE LOS MESES DE ENERO Y FEBRERO DEL PRESENTE AÑO,  POR EL INCREMENTO SALARIAL DE LA VIGENCIA DEL 2020."/>
    <s v="3120"/>
    <s v="5320"/>
    <s v="-0"/>
    <s v="25720, 25820, 25920, 26020, 26120, 26220, 26320, 26420, 26520, 26620, 26720, 26820, 26920"/>
    <s v="116056120, 116056220, 116056320, 116056420, 116056520, 116056620, 116056720, 116056820, 116056920, 116057020, 116057120, 116057220, 116057320"/>
    <s v="-0"/>
    <x v="0"/>
    <x v="19"/>
  </r>
  <r>
    <s v="3020"/>
    <s v="2020-05-11 00:00:00"/>
    <s v="2020-05-11 12:18:00"/>
    <s v="Gasto"/>
    <s v="Con Compromiso"/>
    <s v="016"/>
    <x v="15"/>
    <x v="13"/>
    <s v="SALUD"/>
    <s v="Nación"/>
    <x v="0"/>
    <s v="CSF"/>
    <n v="444029"/>
    <n v="0"/>
    <n v="444029"/>
    <n v="0"/>
    <s v="RETROACTIVO DE APORTES EN SEGURIDAD SOCIAL Y PARAFISCALES DE LOS MESES DE ENERO Y FEBRERO DEL PRESENTE AÑO,  POR EL INCREMENTO SALARIAL DE LA VIGENCIA DEL 2020."/>
    <s v="3120"/>
    <s v="5320"/>
    <s v="-0"/>
    <s v="25720, 25820, 25920, 26020, 26120, 26220, 26320, 26420, 26520, 26620, 26720, 26820, 26920"/>
    <s v="116056120, 116056220, 116056320, 116056420, 116056520, 116056620, 116056720, 116056820, 116056920, 116057020, 116057120, 116057220, 116057320"/>
    <s v="-0"/>
    <x v="0"/>
    <x v="19"/>
  </r>
  <r>
    <s v="3020"/>
    <s v="2020-05-11 00:00:00"/>
    <s v="2020-05-11 12:18:00"/>
    <s v="Gasto"/>
    <s v="Con Compromiso"/>
    <s v="016"/>
    <x v="15"/>
    <x v="14"/>
    <s v="APORTES AL ICBF"/>
    <s v="Nación"/>
    <x v="0"/>
    <s v="CSF"/>
    <n v="173900"/>
    <n v="0"/>
    <n v="173900"/>
    <n v="0"/>
    <s v="RETROACTIVO DE APORTES EN SEGURIDAD SOCIAL Y PARAFISCALES DE LOS MESES DE ENERO Y FEBRERO DEL PRESENTE AÑO,  POR EL INCREMENTO SALARIAL DE LA VIGENCIA DEL 2020."/>
    <s v="3120"/>
    <s v="5320"/>
    <s v="-0"/>
    <s v="25720, 25820, 25920, 26020, 26120, 26220, 26320, 26420, 26520, 26620, 26720, 26820, 26920"/>
    <s v="116056120, 116056220, 116056320, 116056420, 116056520, 116056620, 116056720, 116056820, 116056920, 116057020, 116057120, 116057220, 116057320"/>
    <s v="-0"/>
    <x v="0"/>
    <x v="19"/>
  </r>
  <r>
    <s v="3020"/>
    <s v="2020-05-11 00:00:00"/>
    <s v="2020-05-11 12:18:00"/>
    <s v="Gasto"/>
    <s v="Con Compromiso"/>
    <s v="016"/>
    <x v="15"/>
    <x v="11"/>
    <s v="PENSIONES"/>
    <s v="Nación"/>
    <x v="0"/>
    <s v="CSF"/>
    <n v="639571"/>
    <n v="0"/>
    <n v="639571"/>
    <n v="0"/>
    <s v="RETROACTIVO DE APORTES EN SEGURIDAD SOCIAL Y PARAFISCALES DE LOS MESES DE ENERO Y FEBRERO DEL PRESENTE AÑO,  POR EL INCREMENTO SALARIAL DE LA VIGENCIA DEL 2020."/>
    <s v="3120"/>
    <s v="5320"/>
    <s v="-0"/>
    <s v="25720, 25820, 25920, 26020, 26120, 26220, 26320, 26420, 26520, 26620, 26720, 26820, 26920"/>
    <s v="116056120, 116056220, 116056320, 116056420, 116056520, 116056620, 116056720, 116056820, 116056920, 116057020, 116057120, 116057220, 116057320"/>
    <s v="-0"/>
    <x v="0"/>
    <x v="19"/>
  </r>
  <r>
    <s v="3020"/>
    <s v="2020-05-11 00:00:00"/>
    <s v="2020-05-11 12:18:00"/>
    <s v="Gasto"/>
    <s v="Con Compromiso"/>
    <s v="016"/>
    <x v="15"/>
    <x v="15"/>
    <s v="APORTES GENERALES AL SISTEMA DE RIESGOS LABORALES"/>
    <s v="Nación"/>
    <x v="0"/>
    <s v="CSF"/>
    <n v="53900"/>
    <n v="0"/>
    <n v="53900"/>
    <n v="0"/>
    <s v="RETROACTIVO DE APORTES EN SEGURIDAD SOCIAL Y PARAFISCALES DE LOS MESES DE ENERO Y FEBRERO DEL PRESENTE AÑO,  POR EL INCREMENTO SALARIAL DE LA VIGENCIA DEL 2020."/>
    <s v="3120"/>
    <s v="5320"/>
    <s v="-0"/>
    <s v="25720, 25820, 25920, 26020, 26120, 26220, 26320, 26420, 26520, 26620, 26720, 26820, 26920"/>
    <s v="116056120, 116056220, 116056320, 116056420, 116056520, 116056620, 116056720, 116056820, 116056920, 116057020, 116057120, 116057220, 116057320"/>
    <s v="-0"/>
    <x v="0"/>
    <x v="19"/>
  </r>
  <r>
    <s v="3120"/>
    <s v="2020-05-19 00:00:00"/>
    <s v="2020-05-19 20:14:00"/>
    <s v="Gasto"/>
    <s v="Con Compromiso"/>
    <s v="016"/>
    <x v="15"/>
    <x v="10"/>
    <s v="SUELDO DE VACACIONES"/>
    <s v="Nación"/>
    <x v="0"/>
    <s v="CSF"/>
    <n v="9012497"/>
    <n v="0"/>
    <n v="9012497"/>
    <n v="0"/>
    <s v="NOMINA MES DE MAYO DE 2020,PERSONAL DE PLANTA-TERRITORIAL NORTE DE SANTANDER."/>
    <s v="3220"/>
    <s v="5820, 5920"/>
    <s v="-0"/>
    <s v="27520, 27620, 27720, 27820, 27920, 28020, 28120, 28220, 28320, 28420, 28520, 28620, 28720, 28820, 28920, 29020, 29120, 29220, 29320, 29420, 29520, 29620, 29720, 29820, 29920, 30020, 30120, 30220, 30320, 30420, 30520, 30620, 30720, 30820, 30920, 31020"/>
    <s v="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
    <s v="-0"/>
    <x v="0"/>
    <x v="19"/>
  </r>
  <r>
    <s v="3120"/>
    <s v="2020-05-19 00:00:00"/>
    <s v="2020-05-19 20:14:00"/>
    <s v="Gasto"/>
    <s v="Con Compromiso"/>
    <s v="016"/>
    <x v="15"/>
    <x v="6"/>
    <s v="SUBSIDIO DE ALIMENTACIÓN"/>
    <s v="Nación"/>
    <x v="0"/>
    <s v="CSF"/>
    <n v="1009096"/>
    <n v="0"/>
    <n v="1009096"/>
    <n v="0"/>
    <s v="NOMINA MES DE MAYO DE 2020,PERSONAL DE PLANTA-TERRITORIAL NORTE DE SANTANDER."/>
    <s v="3220"/>
    <s v="5820, 5920"/>
    <s v="-0"/>
    <s v="27520, 27620, 27720, 27820, 27920, 28020, 28120, 28220, 28320, 28420, 28520, 28620, 28720, 28820, 28920, 29020, 29120, 29220, 29320, 29420, 29520, 29620, 29720, 29820, 29920, 30020, 30120, 30220, 30320, 30420, 30520, 30620, 30720, 30820, 30920, 31020"/>
    <s v="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
    <s v="-0"/>
    <x v="0"/>
    <x v="19"/>
  </r>
  <r>
    <s v="3120"/>
    <s v="2020-05-19 00:00:00"/>
    <s v="2020-05-19 20:14:00"/>
    <s v="Gasto"/>
    <s v="Con Compromiso"/>
    <s v="016"/>
    <x v="15"/>
    <x v="9"/>
    <s v="BONIFICACIÓN POR SERVICIOS PRESTADOS"/>
    <s v="Nación"/>
    <x v="0"/>
    <s v="CSF"/>
    <n v="3542750"/>
    <n v="0"/>
    <n v="3542750"/>
    <n v="0"/>
    <s v="NOMINA MES DE MAYO DE 2020,PERSONAL DE PLANTA-TERRITORIAL NORTE DE SANTANDER."/>
    <s v="3220"/>
    <s v="5820, 5920"/>
    <s v="-0"/>
    <s v="27520, 27620, 27720, 27820, 27920, 28020, 28120, 28220, 28320, 28420, 28520, 28620, 28720, 28820, 28920, 29020, 29120, 29220, 29320, 29420, 29520, 29620, 29720, 29820, 29920, 30020, 30120, 30220, 30320, 30420, 30520, 30620, 30720, 30820, 30920, 31020"/>
    <s v="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
    <s v="-0"/>
    <x v="0"/>
    <x v="19"/>
  </r>
  <r>
    <s v="3120"/>
    <s v="2020-05-19 00:00:00"/>
    <s v="2020-05-19 20:14:00"/>
    <s v="Gasto"/>
    <s v="Con Compromiso"/>
    <s v="016"/>
    <x v="15"/>
    <x v="4"/>
    <s v="PRIMA DE VACACIONES"/>
    <s v="Nación"/>
    <x v="0"/>
    <s v="CSF"/>
    <n v="6762297"/>
    <n v="0"/>
    <n v="6762297"/>
    <n v="0"/>
    <s v="NOMINA MES DE MAYO DE 2020,PERSONAL DE PLANTA-TERRITORIAL NORTE DE SANTANDER."/>
    <s v="3220"/>
    <s v="5820, 5920"/>
    <s v="-0"/>
    <s v="27520, 27620, 27720, 27820, 27920, 28020, 28120, 28220, 28320, 28420, 28520, 28620, 28720, 28820, 28920, 29020, 29120, 29220, 29320, 29420, 29520, 29620, 29720, 29820, 29920, 30020, 30120, 30220, 30320, 30420, 30520, 30620, 30720, 30820, 30920, 31020"/>
    <s v="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
    <s v="-0"/>
    <x v="0"/>
    <x v="19"/>
  </r>
  <r>
    <s v="3120"/>
    <s v="2020-05-19 00:00:00"/>
    <s v="2020-05-19 20:14:00"/>
    <s v="Gasto"/>
    <s v="Con Compromiso"/>
    <s v="016"/>
    <x v="15"/>
    <x v="5"/>
    <s v="PRIMA TÉCNICA NO SALARIAL"/>
    <s v="Nación"/>
    <x v="0"/>
    <s v="CSF"/>
    <n v="2354967"/>
    <n v="0"/>
    <n v="2354967"/>
    <n v="0"/>
    <s v="NOMINA MES DE MAYO DE 2020,PERSONAL DE PLANTA-TERRITORIAL NORTE DE SANTANDER."/>
    <s v="3220"/>
    <s v="5820, 5920"/>
    <s v="-0"/>
    <s v="27520, 27620, 27720, 27820, 27920, 28020, 28120, 28220, 28320, 28420, 28520, 28620, 28720, 28820, 28920, 29020, 29120, 29220, 29320, 29420, 29520, 29620, 29720, 29820, 29920, 30020, 30120, 30220, 30320, 30420, 30520, 30620, 30720, 30820, 30920, 31020"/>
    <s v="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
    <s v="-0"/>
    <x v="0"/>
    <x v="19"/>
  </r>
  <r>
    <s v="3120"/>
    <s v="2020-05-19 00:00:00"/>
    <s v="2020-05-19 20:14:00"/>
    <s v="Gasto"/>
    <s v="Con Compromiso"/>
    <s v="016"/>
    <x v="15"/>
    <x v="8"/>
    <s v="SUELDO BÁSICO"/>
    <s v="Nación"/>
    <x v="0"/>
    <s v="CSF"/>
    <n v="50404732"/>
    <n v="0"/>
    <n v="50404732"/>
    <n v="0"/>
    <s v="NOMINA MES DE MAYO DE 2020,PERSONAL DE PLANTA-TERRITORIAL NORTE DE SANTANDER."/>
    <s v="3220"/>
    <s v="5820, 5920"/>
    <s v="-0"/>
    <s v="27520, 27620, 27720, 27820, 27920, 28020, 28120, 28220, 28320, 28420, 28520, 28620, 28720, 28820, 28920, 29020, 29120, 29220, 29320, 29420, 29520, 29620, 29720, 29820, 29920, 30020, 30120, 30220, 30320, 30420, 30520, 30620, 30720, 30820, 30920, 31020"/>
    <s v="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
    <s v="-0"/>
    <x v="0"/>
    <x v="19"/>
  </r>
  <r>
    <s v="3120"/>
    <s v="2020-05-19 00:00:00"/>
    <s v="2020-05-19 20:14:00"/>
    <s v="Gasto"/>
    <s v="Con Compromiso"/>
    <s v="016"/>
    <x v="15"/>
    <x v="3"/>
    <s v="AUXILIO DE TRANSPORTE"/>
    <s v="Nación"/>
    <x v="0"/>
    <s v="CSF"/>
    <n v="1570238"/>
    <n v="0"/>
    <n v="1570238"/>
    <n v="0"/>
    <s v="NOMINA MES DE MAYO DE 2020,PERSONAL DE PLANTA-TERRITORIAL NORTE DE SANTANDER."/>
    <s v="3220"/>
    <s v="5820, 5920"/>
    <s v="-0"/>
    <s v="27520, 27620, 27720, 27820, 27920, 28020, 28120, 28220, 28320, 28420, 28520, 28620, 28720, 28820, 28920, 29020, 29120, 29220, 29320, 29420, 29520, 29620, 29720, 29820, 29920, 30020, 30120, 30220, 30320, 30420, 30520, 30620, 30720, 30820, 30920, 31020"/>
    <s v="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
    <s v="-0"/>
    <x v="0"/>
    <x v="19"/>
  </r>
  <r>
    <s v="3120"/>
    <s v="2020-05-19 00:00:00"/>
    <s v="2020-05-19 20:14:00"/>
    <s v="Gasto"/>
    <s v="Con Compromiso"/>
    <s v="016"/>
    <x v="15"/>
    <x v="7"/>
    <s v="BONIFICACIÓN ESPECIAL DE RECREACIÓN"/>
    <s v="Nación"/>
    <x v="0"/>
    <s v="CSF"/>
    <n v="674586"/>
    <n v="0"/>
    <n v="674586"/>
    <n v="0"/>
    <s v="NOMINA MES DE MAYO DE 2020,PERSONAL DE PLANTA-TERRITORIAL NORTE DE SANTANDER."/>
    <s v="3220"/>
    <s v="5820, 5920"/>
    <s v="-0"/>
    <s v="27520, 27620, 27720, 27820, 27920, 28020, 28120, 28220, 28320, 28420, 28520, 28620, 28720, 28820, 28920, 29020, 29120, 29220, 29320, 29420, 29520, 29620, 29720, 29820, 29920, 30020, 30120, 30220, 30320, 30420, 30520, 30620, 30720, 30820, 30920, 31020"/>
    <s v="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
    <s v="-0"/>
    <x v="0"/>
    <x v="19"/>
  </r>
  <r>
    <s v="3220"/>
    <s v="2020-05-19 00:00:00"/>
    <s v="2020-05-19 20:26:00"/>
    <s v="Gasto"/>
    <s v="Con Compromiso"/>
    <s v="016"/>
    <x v="15"/>
    <x v="15"/>
    <s v="APORTES GENERALES AL SISTEMA DE RIESGOS LABORALES"/>
    <s v="Nación"/>
    <x v="0"/>
    <s v="CSF"/>
    <n v="623300"/>
    <n v="0"/>
    <n v="623300"/>
    <n v="0"/>
    <s v="APORTES SEGURIDAD SOCIAL EN SALUD Y PARAFISCALES MES DE MAYO DE 2020,TERRITORIAL NORTE DE SANTANDER."/>
    <s v="3320"/>
    <s v="6020"/>
    <s v="-0"/>
    <s v="31120, 31220, 31320, 31420, 31520, 31620, 31720, 31820, 31920, 32020, 32120, 32220, 32320"/>
    <s v="125366720, 125366820, 125366920, 125367020, 125367120, 125367220, 125367320, 125367420, 125367520, 125367620, 125367720, 125367820, 125367920"/>
    <s v="-0"/>
    <x v="0"/>
    <x v="19"/>
  </r>
  <r>
    <s v="3220"/>
    <s v="2020-05-19 00:00:00"/>
    <s v="2020-05-19 20:26:00"/>
    <s v="Gasto"/>
    <s v="Con Compromiso"/>
    <s v="016"/>
    <x v="15"/>
    <x v="11"/>
    <s v="PENSIONES"/>
    <s v="Nación"/>
    <x v="0"/>
    <s v="CSF"/>
    <n v="6585100"/>
    <n v="0"/>
    <n v="6585100"/>
    <n v="0"/>
    <s v="APORTES SEGURIDAD SOCIAL EN SALUD Y PARAFISCALES MES DE MAYO DE 2020,TERRITORIAL NORTE DE SANTANDER."/>
    <s v="3320"/>
    <s v="6020"/>
    <s v="-0"/>
    <s v="31120, 31220, 31320, 31420, 31520, 31620, 31720, 31820, 31920, 32020, 32120, 32220, 32320"/>
    <s v="125366720, 125366820, 125366920, 125367020, 125367120, 125367220, 125367320, 125367420, 125367520, 125367620, 125367720, 125367820, 125367920"/>
    <s v="-0"/>
    <x v="0"/>
    <x v="19"/>
  </r>
  <r>
    <s v="3220"/>
    <s v="2020-05-19 00:00:00"/>
    <s v="2020-05-19 20:26:00"/>
    <s v="Gasto"/>
    <s v="Con Compromiso"/>
    <s v="016"/>
    <x v="15"/>
    <x v="12"/>
    <s v="APORTES AL SENA"/>
    <s v="Nación"/>
    <x v="0"/>
    <s v="CSF"/>
    <n v="1285600"/>
    <n v="0"/>
    <n v="1285600"/>
    <n v="0"/>
    <s v="APORTES SEGURIDAD SOCIAL EN SALUD Y PARAFISCALES MES DE MAYO DE 2020,TERRITORIAL NORTE DE SANTANDER."/>
    <s v="3320"/>
    <s v="6020"/>
    <s v="-0"/>
    <s v="31120, 31220, 31320, 31420, 31520, 31620, 31720, 31820, 31920, 32020, 32120, 32220, 32320"/>
    <s v="125366720, 125366820, 125366920, 125367020, 125367120, 125367220, 125367320, 125367420, 125367520, 125367620, 125367720, 125367820, 125367920"/>
    <s v="-0"/>
    <x v="0"/>
    <x v="19"/>
  </r>
  <r>
    <s v="3220"/>
    <s v="2020-05-19 00:00:00"/>
    <s v="2020-05-19 20:26:00"/>
    <s v="Gasto"/>
    <s v="Con Compromiso"/>
    <s v="016"/>
    <x v="15"/>
    <x v="16"/>
    <s v="CAJAS DE COMPENSACIÓN FAMILIAR"/>
    <s v="Nación"/>
    <x v="0"/>
    <s v="CSF"/>
    <n v="2570000"/>
    <n v="0"/>
    <n v="2570000"/>
    <n v="0"/>
    <s v="APORTES SEGURIDAD SOCIAL EN SALUD Y PARAFISCALES MES DE MAYO DE 2020,TERRITORIAL NORTE DE SANTANDER."/>
    <s v="3320"/>
    <s v="6020"/>
    <s v="-0"/>
    <s v="31120, 31220, 31320, 31420, 31520, 31620, 31720, 31820, 31920, 32020, 32120, 32220, 32320"/>
    <s v="125366720, 125366820, 125366920, 125367020, 125367120, 125367220, 125367320, 125367420, 125367520, 125367620, 125367720, 125367820, 125367920"/>
    <s v="-0"/>
    <x v="0"/>
    <x v="19"/>
  </r>
  <r>
    <s v="3220"/>
    <s v="2020-05-19 00:00:00"/>
    <s v="2020-05-19 20:26:00"/>
    <s v="Gasto"/>
    <s v="Con Compromiso"/>
    <s v="016"/>
    <x v="15"/>
    <x v="13"/>
    <s v="SALUD"/>
    <s v="Nación"/>
    <x v="0"/>
    <s v="CSF"/>
    <n v="4665000"/>
    <n v="0"/>
    <n v="4665000"/>
    <n v="0"/>
    <s v="APORTES SEGURIDAD SOCIAL EN SALUD Y PARAFISCALES MES DE MAYO DE 2020,TERRITORIAL NORTE DE SANTANDER."/>
    <s v="3320"/>
    <s v="6020"/>
    <s v="-0"/>
    <s v="31120, 31220, 31320, 31420, 31520, 31620, 31720, 31820, 31920, 32020, 32120, 32220, 32320"/>
    <s v="125366720, 125366820, 125366920, 125367020, 125367120, 125367220, 125367320, 125367420, 125367520, 125367620, 125367720, 125367820, 125367920"/>
    <s v="-0"/>
    <x v="0"/>
    <x v="19"/>
  </r>
  <r>
    <s v="3220"/>
    <s v="2020-05-19 00:00:00"/>
    <s v="2020-05-19 20:26:00"/>
    <s v="Gasto"/>
    <s v="Con Compromiso"/>
    <s v="016"/>
    <x v="15"/>
    <x v="14"/>
    <s v="APORTES AL ICBF"/>
    <s v="Nación"/>
    <x v="0"/>
    <s v="CSF"/>
    <n v="1928100"/>
    <n v="0"/>
    <n v="1928100"/>
    <n v="0"/>
    <s v="APORTES SEGURIDAD SOCIAL EN SALUD Y PARAFISCALES MES DE MAYO DE 2020,TERRITORIAL NORTE DE SANTANDER."/>
    <s v="3320"/>
    <s v="6020"/>
    <s v="-0"/>
    <s v="31120, 31220, 31320, 31420, 31520, 31620, 31720, 31820, 31920, 32020, 32120, 32220, 32320"/>
    <s v="125366720, 125366820, 125366920, 125367020, 125367120, 125367220, 125367320, 125367420, 125367520, 125367620, 125367720, 125367820, 125367920"/>
    <s v="-0"/>
    <x v="0"/>
    <x v="19"/>
  </r>
  <r>
    <s v="3320"/>
    <s v="2020-05-27 00:00:00"/>
    <s v="2020-05-27 11:59:00"/>
    <s v="Gasto"/>
    <s v="Con Compromiso"/>
    <s v="0200"/>
    <x v="15"/>
    <x v="27"/>
    <s v="ADQUISICIÓN DE BIENES Y SERVICIOS - SEDES MANTENIDAS - FORTALECIMIENTO DE LA INFRAESTRUCTURA FÍSICA DEL IGAC A NIVEL  NACIONAL"/>
    <s v="Nación"/>
    <x v="0"/>
    <s v="CSF"/>
    <n v="3578330"/>
    <n v="-91666"/>
    <n v="3486664"/>
    <n v="0"/>
    <s v="ADQUISICION E INSTALACION DE DIVISIONES EN VIDRIO LAMINADO (3+3) INCOLORO, CON ESTRUCTURA EN ALUMINIO PARA LA ADECUACION DE LAS VENTANILLAS DE ATENCIÓN AL USUARIO PARA LA DIRECCIÓN TERRITORIAL NORTE DE SANTANDER."/>
    <s v="3420"/>
    <s v="6620"/>
    <s v="12920"/>
    <s v="44820"/>
    <s v="186454120"/>
    <s v="-0"/>
    <x v="1"/>
    <x v="3"/>
  </r>
  <r>
    <s v="3420"/>
    <s v="2020-06-02 00:00:00"/>
    <s v="2020-06-02 15:01:00"/>
    <s v="Gasto"/>
    <s v="Con Compromiso"/>
    <s v="016"/>
    <x v="15"/>
    <x v="26"/>
    <s v="PRIMA DE SERVICIO"/>
    <s v="Nación"/>
    <x v="0"/>
    <s v="CSF"/>
    <n v="57468472"/>
    <n v="0"/>
    <n v="57468472"/>
    <n v="0"/>
    <s v="PRIMA DE SERVICIOS 2020 (ENERO-JUNIO), TERRITORIAL NORTE DE SANTANDER."/>
    <s v="3520"/>
    <s v="6720"/>
    <s v="-0"/>
    <s v="33220, 33320, 33420, 33520, 33620, 33720, 33820, 33920, 34020, 34120, 34220, 34320, 34420, 34520, 34620, 34720, 34820, 34920, 35020, 35120, 35220, 35320, 35420, 35520, 35620, 35720, 35820, 35920"/>
    <s v="139711020, 139711120, 139711220, 139711320, 139711420, 139711520, 139711620, 139711720, 139711820, 139711920, 139712020, 139712120, 139712320, 139712420, 139712520, 139712620, 139712720, 139712820, 139712920, 139713020, 139713120, 139713220, 139713320, 139713420, 139713520, 139713620, 139713720, 139713820"/>
    <s v="-0"/>
    <x v="0"/>
    <x v="19"/>
  </r>
  <r>
    <s v="3520"/>
    <s v="2020-06-16 00:00:00"/>
    <s v="2020-06-16 09:58:00"/>
    <s v="Gasto"/>
    <s v="Con Compromiso"/>
    <s v="0510"/>
    <x v="15"/>
    <x v="23"/>
    <s v="ADQUISICIÓN DE BIENES Y SERVICIOS - SERVICIO DE AVALÚOS - ACTUALIZACIÓN  Y GESTIÓN CATASTRAL  NACIONAL"/>
    <s v="Propios"/>
    <x v="1"/>
    <s v="CSF"/>
    <n v="25972365"/>
    <n v="-2924384"/>
    <n v="23047981"/>
    <n v="0"/>
    <s v="PRESTACIÓN DE SERVICIOS PROFESIONALES PARA REALIZAR EL CONTROL DE CALIDAD A LOS INFORMES DE AVALÚOS COMERCIALES, ASÍ COMO REALIZAR AVALÚOS A BIENES INMUEBLES URBANOS Y RURALES EN TODO EL PAÍS."/>
    <s v="3620"/>
    <s v="7020"/>
    <s v="13020"/>
    <s v="44920, 45020, 45120, 52220, 59520, 64720, 71720, 73820, 83120, 91620"/>
    <s v="195099420, 221646120, 257441320, 275424220, 307988820, 314200720, 351080320, 380463820"/>
    <s v="-0"/>
    <x v="1"/>
    <x v="2"/>
  </r>
  <r>
    <s v="3620"/>
    <s v="2020-06-19 00:00:00"/>
    <s v="2020-06-19 14:55:00"/>
    <s v="Gasto"/>
    <s v="Con Compromiso"/>
    <s v="016"/>
    <x v="15"/>
    <x v="3"/>
    <s v="AUXILIO DE TRANSPORTE"/>
    <s v="Nación"/>
    <x v="0"/>
    <s v="CSF"/>
    <n v="1450241"/>
    <n v="0"/>
    <n v="1450241"/>
    <n v="0"/>
    <s v="NOMINA MES DE JUNIO DE 2020-TERRITORIAL NORTE DE SANTANDER."/>
    <s v="3720"/>
    <s v="7120, 7220"/>
    <s v="-0"/>
    <s v="37620, 37720, 37820, 37920, 38020, 38120, 38220, 38320, 38420, 38520, 38620, 38720, 38820, 38920, 39020, 39120, 39220, 39320, 39420, 39520, 39620, 39720, 39820, 39920, 40020, 40120, 40220, 40320, 40420, 40520, 40620, 40720, 40820, 40920, 41020"/>
    <s v="156946520, 156946620, 156946720, 156946820, 156946920, 156947120, 156947220, 156947320, 156947420, 156947520, 156947620, 156947720, 156947920, 156948020, 156948120, 156948220, 156948320, 156948420, 156948620, 156948720, 156948820, 156948920, 156949020, 156949120, 156949320, 156949420, 156949520, 156949620, 156959720, 156959820, 156959920, 156960020, 156960120, 156960220, 156960320"/>
    <s v="-0"/>
    <x v="0"/>
    <x v="19"/>
  </r>
  <r>
    <s v="3620"/>
    <s v="2020-06-19 00:00:00"/>
    <s v="2020-06-19 14:55:00"/>
    <s v="Gasto"/>
    <s v="Con Compromiso"/>
    <s v="016"/>
    <x v="15"/>
    <x v="7"/>
    <s v="BONIFICACIÓN ESPECIAL DE RECREACIÓN"/>
    <s v="Nación"/>
    <x v="0"/>
    <s v="CSF"/>
    <n v="557983"/>
    <n v="0"/>
    <n v="557983"/>
    <n v="0"/>
    <s v="NOMINA MES DE JUNIO DE 2020-TERRITORIAL NORTE DE SANTANDER."/>
    <s v="3720"/>
    <s v="7120, 7220"/>
    <s v="-0"/>
    <s v="37620, 37720, 37820, 37920, 38020, 38120, 38220, 38320, 38420, 38520, 38620, 38720, 38820, 38920, 39020, 39120, 39220, 39320, 39420, 39520, 39620, 39720, 39820, 39920, 40020, 40120, 40220, 40320, 40420, 40520, 40620, 40720, 40820, 40920, 41020"/>
    <s v="156946520, 156946620, 156946720, 156946820, 156946920, 156947120, 156947220, 156947320, 156947420, 156947520, 156947620, 156947720, 156947920, 156948020, 156948120, 156948220, 156948320, 156948420, 156948620, 156948720, 156948820, 156948920, 156949020, 156949120, 156949320, 156949420, 156949520, 156949620, 156959720, 156959820, 156959920, 156960020, 156960120, 156960220, 156960320"/>
    <s v="-0"/>
    <x v="0"/>
    <x v="19"/>
  </r>
  <r>
    <s v="3620"/>
    <s v="2020-06-19 00:00:00"/>
    <s v="2020-06-19 14:55:00"/>
    <s v="Gasto"/>
    <s v="Con Compromiso"/>
    <s v="016"/>
    <x v="15"/>
    <x v="4"/>
    <s v="PRIMA DE VACACIONES"/>
    <s v="Nación"/>
    <x v="0"/>
    <s v="CSF"/>
    <n v="7092487"/>
    <n v="0"/>
    <n v="7092487"/>
    <n v="0"/>
    <s v="NOMINA MES DE JUNIO DE 2020-TERRITORIAL NORTE DE SANTANDER."/>
    <s v="3720"/>
    <s v="7120, 7220"/>
    <s v="-0"/>
    <s v="37620, 37720, 37820, 37920, 38020, 38120, 38220, 38320, 38420, 38520, 38620, 38720, 38820, 38920, 39020, 39120, 39220, 39320, 39420, 39520, 39620, 39720, 39820, 39920, 40020, 40120, 40220, 40320, 40420, 40520, 40620, 40720, 40820, 40920, 41020"/>
    <s v="156946520, 156946620, 156946720, 156946820, 156946920, 156947120, 156947220, 156947320, 156947420, 156947520, 156947620, 156947720, 156947920, 156948020, 156948120, 156948220, 156948320, 156948420, 156948620, 156948720, 156948820, 156948920, 156949020, 156949120, 156949320, 156949420, 156949520, 156949620, 156959720, 156959820, 156959920, 156960020, 156960120, 156960220, 156960320"/>
    <s v="-0"/>
    <x v="0"/>
    <x v="19"/>
  </r>
  <r>
    <s v="3620"/>
    <s v="2020-06-19 00:00:00"/>
    <s v="2020-06-19 14:55:00"/>
    <s v="Gasto"/>
    <s v="Con Compromiso"/>
    <s v="016"/>
    <x v="15"/>
    <x v="10"/>
    <s v="SUELDO DE VACACIONES"/>
    <s v="Nación"/>
    <x v="0"/>
    <s v="CSF"/>
    <n v="7342044"/>
    <n v="0"/>
    <n v="7342044"/>
    <n v="0"/>
    <s v="NOMINA MES DE JUNIO DE 2020-TERRITORIAL NORTE DE SANTANDER."/>
    <s v="3720"/>
    <s v="7120, 7220"/>
    <s v="-0"/>
    <s v="37620, 37720, 37820, 37920, 38020, 38120, 38220, 38320, 38420, 38520, 38620, 38720, 38820, 38920, 39020, 39120, 39220, 39320, 39420, 39520, 39620, 39720, 39820, 39920, 40020, 40120, 40220, 40320, 40420, 40520, 40620, 40720, 40820, 40920, 41020"/>
    <s v="156946520, 156946620, 156946720, 156946820, 156946920, 156947120, 156947220, 156947320, 156947420, 156947520, 156947620, 156947720, 156947920, 156948020, 156948120, 156948220, 156948320, 156948420, 156948620, 156948720, 156948820, 156948920, 156949020, 156949120, 156949320, 156949420, 156949520, 156949620, 156959720, 156959820, 156959920, 156960020, 156960120, 156960220, 156960320"/>
    <s v="-0"/>
    <x v="0"/>
    <x v="19"/>
  </r>
  <r>
    <s v="3620"/>
    <s v="2020-06-19 00:00:00"/>
    <s v="2020-06-19 14:55:00"/>
    <s v="Gasto"/>
    <s v="Con Compromiso"/>
    <s v="016"/>
    <x v="15"/>
    <x v="5"/>
    <s v="PRIMA TÉCNICA NO SALARIAL"/>
    <s v="Nación"/>
    <x v="0"/>
    <s v="CSF"/>
    <n v="2354967"/>
    <n v="0"/>
    <n v="2354967"/>
    <n v="0"/>
    <s v="NOMINA MES DE JUNIO DE 2020-TERRITORIAL NORTE DE SANTANDER."/>
    <s v="3720"/>
    <s v="7120, 7220"/>
    <s v="-0"/>
    <s v="37620, 37720, 37820, 37920, 38020, 38120, 38220, 38320, 38420, 38520, 38620, 38720, 38820, 38920, 39020, 39120, 39220, 39320, 39420, 39520, 39620, 39720, 39820, 39920, 40020, 40120, 40220, 40320, 40420, 40520, 40620, 40720, 40820, 40920, 41020"/>
    <s v="156946520, 156946620, 156946720, 156946820, 156946920, 156947120, 156947220, 156947320, 156947420, 156947520, 156947620, 156947720, 156947920, 156948020, 156948120, 156948220, 156948320, 156948420, 156948620, 156948720, 156948820, 156948920, 156949020, 156949120, 156949320, 156949420, 156949520, 156949620, 156959720, 156959820, 156959920, 156960020, 156960120, 156960220, 156960320"/>
    <s v="-0"/>
    <x v="0"/>
    <x v="19"/>
  </r>
  <r>
    <s v="3620"/>
    <s v="2020-06-19 00:00:00"/>
    <s v="2020-06-19 14:55:00"/>
    <s v="Gasto"/>
    <s v="Con Compromiso"/>
    <s v="016"/>
    <x v="15"/>
    <x v="6"/>
    <s v="SUBSIDIO DE ALIMENTACIÓN"/>
    <s v="Nación"/>
    <x v="0"/>
    <s v="CSF"/>
    <n v="931982"/>
    <n v="0"/>
    <n v="931982"/>
    <n v="0"/>
    <s v="NOMINA MES DE JUNIO DE 2020-TERRITORIAL NORTE DE SANTANDER."/>
    <s v="3720"/>
    <s v="7120, 7220"/>
    <s v="-0"/>
    <s v="37620, 37720, 37820, 37920, 38020, 38120, 38220, 38320, 38420, 38520, 38620, 38720, 38820, 38920, 39020, 39120, 39220, 39320, 39420, 39520, 39620, 39720, 39820, 39920, 40020, 40120, 40220, 40320, 40420, 40520, 40620, 40720, 40820, 40920, 41020"/>
    <s v="156946520, 156946620, 156946720, 156946820, 156946920, 156947120, 156947220, 156947320, 156947420, 156947520, 156947620, 156947720, 156947920, 156948020, 156948120, 156948220, 156948320, 156948420, 156948620, 156948720, 156948820, 156948920, 156949020, 156949120, 156949320, 156949420, 156949520, 156949620, 156959720, 156959820, 156959920, 156960020, 156960120, 156960220, 156960320"/>
    <s v="-0"/>
    <x v="0"/>
    <x v="19"/>
  </r>
  <r>
    <s v="3620"/>
    <s v="2020-06-19 00:00:00"/>
    <s v="2020-06-19 14:55:00"/>
    <s v="Gasto"/>
    <s v="Con Compromiso"/>
    <s v="016"/>
    <x v="15"/>
    <x v="8"/>
    <s v="SUELDO BÁSICO"/>
    <s v="Nación"/>
    <x v="0"/>
    <s v="CSF"/>
    <n v="48736795"/>
    <n v="0"/>
    <n v="48736795"/>
    <n v="0"/>
    <s v="NOMINA MES DE JUNIO DE 2020-TERRITORIAL NORTE DE SANTANDER."/>
    <s v="3720"/>
    <s v="7120, 7220"/>
    <s v="-0"/>
    <s v="37620, 37720, 37820, 37920, 38020, 38120, 38220, 38320, 38420, 38520, 38620, 38720, 38820, 38920, 39020, 39120, 39220, 39320, 39420, 39520, 39620, 39720, 39820, 39920, 40020, 40120, 40220, 40320, 40420, 40520, 40620, 40720, 40820, 40920, 41020"/>
    <s v="156946520, 156946620, 156946720, 156946820, 156946920, 156947120, 156947220, 156947320, 156947420, 156947520, 156947620, 156947720, 156947920, 156948020, 156948120, 156948220, 156948320, 156948420, 156948620, 156948720, 156948820, 156948920, 156949020, 156949120, 156949320, 156949420, 156949520, 156949620, 156959720, 156959820, 156959920, 156960020, 156960120, 156960220, 156960320"/>
    <s v="-0"/>
    <x v="0"/>
    <x v="19"/>
  </r>
  <r>
    <s v="3720"/>
    <s v="2020-06-19 00:00:00"/>
    <s v="2020-06-19 15:00:00"/>
    <s v="Gasto"/>
    <s v="Con Compromiso"/>
    <s v="016"/>
    <x v="15"/>
    <x v="14"/>
    <s v="APORTES AL ICBF"/>
    <s v="Nación"/>
    <x v="0"/>
    <s v="CSF"/>
    <n v="3590000"/>
    <n v="0"/>
    <n v="3590000"/>
    <n v="0"/>
    <s v="APORTES DE SEGURIDAD SOCIAL Y PARAFISCALES MES DE JUNIO DE 2020, TERRITORIAL NORTE DE SANTANDER."/>
    <s v="3820"/>
    <s v="7320"/>
    <s v="-0"/>
    <s v="41120, 41220, 41320, 41420, 41520, 41620, 41720, 41820, 41920, 42020, 42120, 42220, 42320"/>
    <s v="157042320, 157042420, 157042620, 157042720, 157042820, 157042920, 157043020, 157043120, 157043220, 157043320, 157043420, 157043520, 157043620"/>
    <s v="-0"/>
    <x v="0"/>
    <x v="19"/>
  </r>
  <r>
    <s v="3720"/>
    <s v="2020-06-19 00:00:00"/>
    <s v="2020-06-19 15:00:00"/>
    <s v="Gasto"/>
    <s v="Con Compromiso"/>
    <s v="016"/>
    <x v="15"/>
    <x v="16"/>
    <s v="CAJAS DE COMPENSACIÓN FAMILIAR"/>
    <s v="Nación"/>
    <x v="0"/>
    <s v="CSF"/>
    <n v="4786000"/>
    <n v="0"/>
    <n v="4786000"/>
    <n v="0"/>
    <s v="APORTES DE SEGURIDAD SOCIAL Y PARAFISCALES MES DE JUNIO DE 2020, TERRITORIAL NORTE DE SANTANDER."/>
    <s v="3820"/>
    <s v="7320"/>
    <s v="-0"/>
    <s v="41120, 41220, 41320, 41420, 41520, 41620, 41720, 41820, 41920, 42020, 42120, 42220, 42320"/>
    <s v="157042320, 157042420, 157042620, 157042720, 157042820, 157042920, 157043020, 157043120, 157043220, 157043320, 157043420, 157043520, 157043620"/>
    <s v="-0"/>
    <x v="0"/>
    <x v="19"/>
  </r>
  <r>
    <s v="3720"/>
    <s v="2020-06-19 00:00:00"/>
    <s v="2020-06-19 15:00:00"/>
    <s v="Gasto"/>
    <s v="Con Compromiso"/>
    <s v="016"/>
    <x v="15"/>
    <x v="11"/>
    <s v="PENSIONES"/>
    <s v="Nación"/>
    <x v="0"/>
    <s v="CSF"/>
    <n v="6360500"/>
    <n v="0"/>
    <n v="6360500"/>
    <n v="0"/>
    <s v="APORTES DE SEGURIDAD SOCIAL Y PARAFISCALES MES DE JUNIO DE 2020, TERRITORIAL NORTE DE SANTANDER."/>
    <s v="3820"/>
    <s v="7320"/>
    <s v="-0"/>
    <s v="41120, 41220, 41320, 41420, 41520, 41620, 41720, 41820, 41920, 42020, 42120, 42220, 42320"/>
    <s v="157042320, 157042420, 157042620, 157042720, 157042820, 157042920, 157043020, 157043120, 157043220, 157043320, 157043420, 157043520, 157043620"/>
    <s v="-0"/>
    <x v="0"/>
    <x v="19"/>
  </r>
  <r>
    <s v="3720"/>
    <s v="2020-06-19 00:00:00"/>
    <s v="2020-06-19 15:00:00"/>
    <s v="Gasto"/>
    <s v="Con Compromiso"/>
    <s v="016"/>
    <x v="15"/>
    <x v="15"/>
    <s v="APORTES GENERALES AL SISTEMA DE RIESGOS LABORALES"/>
    <s v="Nación"/>
    <x v="0"/>
    <s v="CSF"/>
    <n v="558100"/>
    <n v="0"/>
    <n v="558100"/>
    <n v="0"/>
    <s v="APORTES DE SEGURIDAD SOCIAL Y PARAFISCALES MES DE JUNIO DE 2020, TERRITORIAL NORTE DE SANTANDER."/>
    <s v="3820"/>
    <s v="7320"/>
    <s v="-0"/>
    <s v="41120, 41220, 41320, 41420, 41520, 41620, 41720, 41820, 41920, 42020, 42120, 42220, 42320"/>
    <s v="157042320, 157042420, 157042620, 157042720, 157042820, 157042920, 157043020, 157043120, 157043220, 157043320, 157043420, 157043520, 157043620"/>
    <s v="-0"/>
    <x v="0"/>
    <x v="19"/>
  </r>
  <r>
    <s v="3720"/>
    <s v="2020-06-19 00:00:00"/>
    <s v="2020-06-19 15:00:00"/>
    <s v="Gasto"/>
    <s v="Con Compromiso"/>
    <s v="016"/>
    <x v="15"/>
    <x v="12"/>
    <s v="APORTES AL SENA"/>
    <s v="Nación"/>
    <x v="0"/>
    <s v="CSF"/>
    <n v="2393900"/>
    <n v="0"/>
    <n v="2393900"/>
    <n v="0"/>
    <s v="APORTES DE SEGURIDAD SOCIAL Y PARAFISCALES MES DE JUNIO DE 2020, TERRITORIAL NORTE DE SANTANDER."/>
    <s v="3820"/>
    <s v="7320"/>
    <s v="-0"/>
    <s v="41120, 41220, 41320, 41420, 41520, 41620, 41720, 41820, 41920, 42020, 42120, 42220, 42320"/>
    <s v="157042320, 157042420, 157042620, 157042720, 157042820, 157042920, 157043020, 157043120, 157043220, 157043320, 157043420, 157043520, 157043620"/>
    <s v="-0"/>
    <x v="0"/>
    <x v="19"/>
  </r>
  <r>
    <s v="3720"/>
    <s v="2020-06-19 00:00:00"/>
    <s v="2020-06-19 15:00:00"/>
    <s v="Gasto"/>
    <s v="Con Compromiso"/>
    <s v="016"/>
    <x v="15"/>
    <x v="13"/>
    <s v="SALUD"/>
    <s v="Nación"/>
    <x v="0"/>
    <s v="CSF"/>
    <n v="4505600"/>
    <n v="0"/>
    <n v="4505600"/>
    <n v="0"/>
    <s v="APORTES DE SEGURIDAD SOCIAL Y PARAFISCALES MES DE JUNIO DE 2020, TERRITORIAL NORTE DE SANTANDER."/>
    <s v="3820"/>
    <s v="7320"/>
    <s v="-0"/>
    <s v="41120, 41220, 41320, 41420, 41520, 41620, 41720, 41820, 41920, 42020, 42120, 42220, 42320"/>
    <s v="157042320, 157042420, 157042620, 157042720, 157042820, 157042920, 157043020, 157043120, 157043220, 157043320, 157043420, 157043520, 157043620"/>
    <s v="-0"/>
    <x v="0"/>
    <x v="19"/>
  </r>
  <r>
    <s v="3820"/>
    <s v="2020-07-22 00:00:00"/>
    <s v="2020-07-22 15:53:00"/>
    <s v="Gasto"/>
    <s v="Con Compromiso"/>
    <s v="016"/>
    <x v="15"/>
    <x v="5"/>
    <s v="PRIMA TÉCNICA NO SALARIAL"/>
    <s v="Nación"/>
    <x v="0"/>
    <s v="CSF"/>
    <n v="2354967"/>
    <n v="0"/>
    <n v="2354967"/>
    <n v="0"/>
    <s v="NOMINA MES DE JULIO DE 2020, TERRITORIAL NORTE DE SANTANDER."/>
    <s v="4120"/>
    <s v="7720, 7820, 8020"/>
    <s v="-0"/>
    <s v="45220, 45320, 45420, 45520, 45620, 45720, 45820, 47220, 47320, 47420, 47520, 47620, 47720, 47820, 47920, 48020, 48120, 48220, 48320, 48420, 48520, 48620, 48720, 48820, 48920, 49020, 49120, 49220, 49320, 49420, 49520, 49620, 49720, 49820"/>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s v="320, 420"/>
    <x v="0"/>
    <x v="19"/>
  </r>
  <r>
    <s v="3820"/>
    <s v="2020-07-22 00:00:00"/>
    <s v="2020-07-22 15:53:00"/>
    <s v="Gasto"/>
    <s v="Con Compromiso"/>
    <s v="016"/>
    <x v="15"/>
    <x v="4"/>
    <s v="PRIMA DE VACACIONES"/>
    <s v="Nación"/>
    <x v="0"/>
    <s v="CSF"/>
    <n v="2184129"/>
    <n v="0"/>
    <n v="2184129"/>
    <n v="0"/>
    <s v="NOMINA MES DE JULIO DE 2020, TERRITORIAL NORTE DE SANTANDER."/>
    <s v="4120"/>
    <s v="7720, 7820, 8020"/>
    <s v="-0"/>
    <s v="45220, 45320, 45420, 45520, 45620, 45720, 45820, 47220, 47320, 47420, 47520, 47620, 47720, 47820, 47920, 48020, 48120, 48220, 48320, 48420, 48520, 48620, 48720, 48820, 48920, 49020, 49120, 49220, 49320, 49420, 49520, 49620, 49720, 49820"/>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s v="320, 420"/>
    <x v="0"/>
    <x v="19"/>
  </r>
  <r>
    <s v="3820"/>
    <s v="2020-07-22 00:00:00"/>
    <s v="2020-07-22 15:53:00"/>
    <s v="Gasto"/>
    <s v="Con Compromiso"/>
    <s v="016"/>
    <x v="15"/>
    <x v="28"/>
    <s v="AUXILIO DE CONECTIVIDAD DIGITAL"/>
    <s v="Nación"/>
    <x v="0"/>
    <s v="CSF"/>
    <n v="1309674"/>
    <n v="0"/>
    <n v="1309674"/>
    <n v="0"/>
    <s v="NOMINA MES DE JULIO DE 2020, TERRITORIAL NORTE DE SANTANDER."/>
    <s v="4120"/>
    <s v="7720, 7820, 8020"/>
    <s v="-0"/>
    <s v="45220, 45320, 45420, 45520, 45620, 45720, 45820, 47220, 47320, 47420, 47520, 47620, 47720, 47820, 47920, 48020, 48120, 48220, 48320, 48420, 48520, 48620, 48720, 48820, 48920, 49020, 49120, 49220, 49320, 49420, 49520, 49620, 49720, 49820"/>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s v="320, 420"/>
    <x v="0"/>
    <x v="19"/>
  </r>
  <r>
    <s v="3820"/>
    <s v="2020-07-22 00:00:00"/>
    <s v="2020-07-22 15:53:00"/>
    <s v="Gasto"/>
    <s v="Con Compromiso"/>
    <s v="016"/>
    <x v="15"/>
    <x v="7"/>
    <s v="BONIFICACIÓN ESPECIAL DE RECREACIÓN"/>
    <s v="Nación"/>
    <x v="0"/>
    <s v="CSF"/>
    <n v="181978"/>
    <n v="0"/>
    <n v="181978"/>
    <n v="0"/>
    <s v="NOMINA MES DE JULIO DE 2020, TERRITORIAL NORTE DE SANTANDER."/>
    <s v="4120"/>
    <s v="7720, 7820, 8020"/>
    <s v="-0"/>
    <s v="45220, 45320, 45420, 45520, 45620, 45720, 45820, 47220, 47320, 47420, 47520, 47620, 47720, 47820, 47920, 48020, 48120, 48220, 48320, 48420, 48520, 48620, 48720, 48820, 48920, 49020, 49120, 49220, 49320, 49420, 49520, 49620, 49720, 49820"/>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s v="320, 420"/>
    <x v="0"/>
    <x v="19"/>
  </r>
  <r>
    <s v="3820"/>
    <s v="2020-07-22 00:00:00"/>
    <s v="2020-07-22 15:53:00"/>
    <s v="Gasto"/>
    <s v="Con Compromiso"/>
    <s v="016"/>
    <x v="15"/>
    <x v="10"/>
    <s v="SUELDO DE VACACIONES"/>
    <s v="Nación"/>
    <x v="0"/>
    <s v="CSF"/>
    <n v="2515341"/>
    <n v="0"/>
    <n v="2515341"/>
    <n v="0"/>
    <s v="NOMINA MES DE JULIO DE 2020, TERRITORIAL NORTE DE SANTANDER."/>
    <s v="4120"/>
    <s v="7720, 7820, 8020"/>
    <s v="-0"/>
    <s v="45220, 45320, 45420, 45520, 45620, 45720, 45820, 47220, 47320, 47420, 47520, 47620, 47720, 47820, 47920, 48020, 48120, 48220, 48320, 48420, 48520, 48620, 48720, 48820, 48920, 49020, 49120, 49220, 49320, 49420, 49520, 49620, 49720, 49820"/>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s v="320, 420"/>
    <x v="0"/>
    <x v="19"/>
  </r>
  <r>
    <s v="3820"/>
    <s v="2020-07-22 00:00:00"/>
    <s v="2020-07-22 15:53:00"/>
    <s v="Gasto"/>
    <s v="Con Compromiso"/>
    <s v="016"/>
    <x v="15"/>
    <x v="21"/>
    <s v="INCAPACIDADES (NO DE PENSIONES)"/>
    <s v="Nación"/>
    <x v="0"/>
    <s v="CSF"/>
    <n v="1907470"/>
    <n v="0"/>
    <n v="1907470"/>
    <n v="0"/>
    <s v="NOMINA MES DE JULIO DE 2020, TERRITORIAL NORTE DE SANTANDER."/>
    <s v="4120"/>
    <s v="7720, 7820, 8020"/>
    <s v="-0"/>
    <s v="45220, 45320, 45420, 45520, 45620, 45720, 45820, 47220, 47320, 47420, 47520, 47620, 47720, 47820, 47920, 48020, 48120, 48220, 48320, 48420, 48520, 48620, 48720, 48820, 48920, 49020, 49120, 49220, 49320, 49420, 49520, 49620, 49720, 49820"/>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s v="320, 420"/>
    <x v="0"/>
    <x v="19"/>
  </r>
  <r>
    <s v="3820"/>
    <s v="2020-07-22 00:00:00"/>
    <s v="2020-07-22 15:53:00"/>
    <s v="Gasto"/>
    <s v="Con Compromiso"/>
    <s v="016"/>
    <x v="15"/>
    <x v="8"/>
    <s v="SUELDO BÁSICO"/>
    <s v="Nación"/>
    <x v="0"/>
    <s v="CSF"/>
    <n v="44719079"/>
    <n v="0"/>
    <n v="44719079"/>
    <n v="0"/>
    <s v="NOMINA MES DE JULIO DE 2020, TERRITORIAL NORTE DE SANTANDER."/>
    <s v="4120"/>
    <s v="7720, 7820, 8020"/>
    <s v="-0"/>
    <s v="45220, 45320, 45420, 45520, 45620, 45720, 45820, 47220, 47320, 47420, 47520, 47620, 47720, 47820, 47920, 48020, 48120, 48220, 48320, 48420, 48520, 48620, 48720, 48820, 48920, 49020, 49120, 49220, 49320, 49420, 49520, 49620, 49720, 49820"/>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s v="320, 420"/>
    <x v="0"/>
    <x v="19"/>
  </r>
  <r>
    <s v="3820"/>
    <s v="2020-07-22 00:00:00"/>
    <s v="2020-07-22 15:53:00"/>
    <s v="Gasto"/>
    <s v="Con Compromiso"/>
    <s v="016"/>
    <x v="15"/>
    <x v="6"/>
    <s v="SUBSIDIO DE ALIMENTACIÓN"/>
    <s v="Nación"/>
    <x v="0"/>
    <s v="CSF"/>
    <n v="841647"/>
    <n v="0"/>
    <n v="841647"/>
    <n v="0"/>
    <s v="NOMINA MES DE JULIO DE 2020, TERRITORIAL NORTE DE SANTANDER."/>
    <s v="4120"/>
    <s v="7720, 7820, 8020"/>
    <s v="-0"/>
    <s v="45220, 45320, 45420, 45520, 45620, 45720, 45820, 47220, 47320, 47420, 47520, 47620, 47720, 47820, 47920, 48020, 48120, 48220, 48320, 48420, 48520, 48620, 48720, 48820, 48920, 49020, 49120, 49220, 49320, 49420, 49520, 49620, 49720, 49820"/>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s v="320, 420"/>
    <x v="0"/>
    <x v="19"/>
  </r>
  <r>
    <s v="3820"/>
    <s v="2020-07-22 00:00:00"/>
    <s v="2020-07-22 15:53:00"/>
    <s v="Gasto"/>
    <s v="Con Compromiso"/>
    <s v="016"/>
    <x v="15"/>
    <x v="9"/>
    <s v="BONIFICACIÓN POR SERVICIOS PRESTADOS"/>
    <s v="Nación"/>
    <x v="0"/>
    <s v="CSF"/>
    <n v="2235967"/>
    <n v="0"/>
    <n v="2235967"/>
    <n v="0"/>
    <s v="NOMINA MES DE JULIO DE 2020, TERRITORIAL NORTE DE SANTANDER."/>
    <s v="4120"/>
    <s v="7720, 7820, 8020"/>
    <s v="-0"/>
    <s v="45220, 45320, 45420, 45520, 45620, 45720, 45820, 47220, 47320, 47420, 47520, 47620, 47720, 47820, 47920, 48020, 48120, 48220, 48320, 48420, 48520, 48620, 48720, 48820, 48920, 49020, 49120, 49220, 49320, 49420, 49520, 49620, 49720, 49820"/>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s v="320, 420"/>
    <x v="0"/>
    <x v="19"/>
  </r>
  <r>
    <s v="3920"/>
    <s v="2020-07-22 00:00:00"/>
    <s v="2020-07-22 16:01:00"/>
    <s v="Gasto"/>
    <s v="Con Compromiso"/>
    <s v="016"/>
    <x v="15"/>
    <x v="13"/>
    <s v="SALUD"/>
    <s v="Nación"/>
    <x v="0"/>
    <s v="CSF"/>
    <n v="4816400"/>
    <n v="0"/>
    <n v="4816400"/>
    <n v="0"/>
    <s v="APORTES EN SEGURIDAD SOCIAL Y PARAFISCLES MES DE JULIO DEL 2020, TERRITORIAL NORTE DE SANTANDER."/>
    <s v="4020"/>
    <s v="7920"/>
    <s v="-0"/>
    <s v="45920, 46020, 46120, 46220, 46320, 46420, 46520, 46620, 46720, 46820, 46920, 47020, 47120"/>
    <s v="195075120, 195075220, 195075320, 195075420, 195075520, 195075620, 195075720, 195075820, 195075920, 195076020, 195076120, 195076220, 195076320"/>
    <s v="-0"/>
    <x v="0"/>
    <x v="19"/>
  </r>
  <r>
    <s v="3920"/>
    <s v="2020-07-22 00:00:00"/>
    <s v="2020-07-22 16:01:00"/>
    <s v="Gasto"/>
    <s v="Con Compromiso"/>
    <s v="016"/>
    <x v="15"/>
    <x v="16"/>
    <s v="CAJAS DE COMPENSACIÓN FAMILIAR"/>
    <s v="Nación"/>
    <x v="0"/>
    <s v="CSF"/>
    <n v="2364300"/>
    <n v="0"/>
    <n v="2364300"/>
    <n v="0"/>
    <s v="APORTES EN SEGURIDAD SOCIAL Y PARAFISCLES MES DE JULIO DEL 2020, TERRITORIAL NORTE DE SANTANDER."/>
    <s v="4020"/>
    <s v="7920"/>
    <s v="-0"/>
    <s v="45920, 46020, 46120, 46220, 46320, 46420, 46520, 46620, 46720, 46820, 46920, 47020, 47120"/>
    <s v="195075120, 195075220, 195075320, 195075420, 195075520, 195075620, 195075720, 195075820, 195075920, 195076020, 195076120, 195076220, 195076320"/>
    <s v="-0"/>
    <x v="0"/>
    <x v="19"/>
  </r>
  <r>
    <s v="3920"/>
    <s v="2020-07-22 00:00:00"/>
    <s v="2020-07-22 16:01:00"/>
    <s v="Gasto"/>
    <s v="Con Compromiso"/>
    <s v="016"/>
    <x v="15"/>
    <x v="14"/>
    <s v="APORTES AL ICBF"/>
    <s v="Nación"/>
    <x v="0"/>
    <s v="CSF"/>
    <n v="1773600"/>
    <n v="0"/>
    <n v="1773600"/>
    <n v="0"/>
    <s v="APORTES EN SEGURIDAD SOCIAL Y PARAFISCLES MES DE JULIO DEL 2020, TERRITORIAL NORTE DE SANTANDER."/>
    <s v="4020"/>
    <s v="7920"/>
    <s v="-0"/>
    <s v="45920, 46020, 46120, 46220, 46320, 46420, 46520, 46620, 46720, 46820, 46920, 47020, 47120"/>
    <s v="195075120, 195075220, 195075320, 195075420, 195075520, 195075620, 195075720, 195075820, 195075920, 195076020, 195076120, 195076220, 195076320"/>
    <s v="-0"/>
    <x v="0"/>
    <x v="19"/>
  </r>
  <r>
    <s v="3920"/>
    <s v="2020-07-22 00:00:00"/>
    <s v="2020-07-22 16:01:00"/>
    <s v="Gasto"/>
    <s v="Con Compromiso"/>
    <s v="016"/>
    <x v="15"/>
    <x v="12"/>
    <s v="APORTES AL SENA"/>
    <s v="Nación"/>
    <x v="0"/>
    <s v="CSF"/>
    <n v="1182800"/>
    <n v="0"/>
    <n v="1182800"/>
    <n v="0"/>
    <s v="APORTES EN SEGURIDAD SOCIAL Y PARAFISCLES MES DE JULIO DEL 2020, TERRITORIAL NORTE DE SANTANDER."/>
    <s v="4020"/>
    <s v="7920"/>
    <s v="-0"/>
    <s v="45920, 46020, 46120, 46220, 46320, 46420, 46520, 46620, 46720, 46820, 46920, 47020, 47120"/>
    <s v="195075120, 195075220, 195075320, 195075420, 195075520, 195075620, 195075720, 195075820, 195075920, 195076020, 195076120, 195076220, 195076320"/>
    <s v="-0"/>
    <x v="0"/>
    <x v="19"/>
  </r>
  <r>
    <s v="3920"/>
    <s v="2020-07-22 00:00:00"/>
    <s v="2020-07-22 16:01:00"/>
    <s v="Gasto"/>
    <s v="Con Compromiso"/>
    <s v="016"/>
    <x v="15"/>
    <x v="15"/>
    <s v="APORTES GENERALES AL SISTEMA DE RIESGOS LABORALES"/>
    <s v="Nación"/>
    <x v="0"/>
    <s v="CSF"/>
    <n v="554800"/>
    <n v="0"/>
    <n v="554800"/>
    <n v="0"/>
    <s v="APORTES EN SEGURIDAD SOCIAL Y PARAFISCLES MES DE JULIO DEL 2020, TERRITORIAL NORTE DE SANTANDER."/>
    <s v="4020"/>
    <s v="7920"/>
    <s v="-0"/>
    <s v="45920, 46020, 46120, 46220, 46320, 46420, 46520, 46620, 46720, 46820, 46920, 47020, 47120"/>
    <s v="195075120, 195075220, 195075320, 195075420, 195075520, 195075620, 195075720, 195075820, 195075920, 195076020, 195076120, 195076220, 195076320"/>
    <s v="-0"/>
    <x v="0"/>
    <x v="19"/>
  </r>
  <r>
    <s v="3920"/>
    <s v="2020-07-22 00:00:00"/>
    <s v="2020-07-22 16:01:00"/>
    <s v="Gasto"/>
    <s v="Con Compromiso"/>
    <s v="016"/>
    <x v="15"/>
    <x v="11"/>
    <s v="PENSIONES"/>
    <s v="Nación"/>
    <x v="0"/>
    <s v="CSF"/>
    <n v="6799500"/>
    <n v="0"/>
    <n v="6799500"/>
    <n v="0"/>
    <s v="APORTES EN SEGURIDAD SOCIAL Y PARAFISCLES MES DE JULIO DEL 2020, TERRITORIAL NORTE DE SANTANDER."/>
    <s v="4020"/>
    <s v="7920"/>
    <s v="-0"/>
    <s v="45920, 46020, 46120, 46220, 46320, 46420, 46520, 46620, 46720, 46820, 46920, 47020, 47120"/>
    <s v="195075120, 195075220, 195075320, 195075420, 195075520, 195075620, 195075720, 195075820, 195075920, 195076020, 195076120, 195076220, 195076320"/>
    <s v="-0"/>
    <x v="0"/>
    <x v="19"/>
  </r>
  <r>
    <s v="4020"/>
    <s v="2020-08-10 00:00:00"/>
    <s v="2020-08-10 07:37:00"/>
    <s v="Gasto"/>
    <s v="Con Compromiso"/>
    <s v="0500"/>
    <x v="15"/>
    <x v="22"/>
    <s v="ADQUISICIÓN DE BIENES Y SERVICIOS - SERVICIO DE INFORMACIÓN CATASTRAL - ACTUALIZACIÓN  Y GESTIÓN CATASTRAL  NACIONAL"/>
    <s v="Nación"/>
    <x v="0"/>
    <s v="CSF"/>
    <n v="48539520"/>
    <n v="-5157324"/>
    <n v="43382196"/>
    <n v="0"/>
    <s v="PRESTACIÓN DE SERVICIOS PERSONALES PARA REALIZAR ACTIVIDADES DE RECONOCIMIENTO PREDIAL URBANO Y RURAL PARA LA ATENCIÓN DE TRÁMITES EN LOS PROCESOS CATASTRALES DE LA DIRECCIÓN TERRITORIAL NORTE DESANTANDER Y SUS UNIDADES OPERATIVAS DE CATASTR"/>
    <s v="4220"/>
    <s v="9020, 9120, 9220, 9320"/>
    <s v="20720, 20820, 20920, 21020"/>
    <s v="65720, 65820, 65920, 66020, 72720, 72820, 72920, 73020, 82720, 82820, 82920, 88220, 89620, 89720, 89820"/>
    <s v="275489620, 275498720, 275503020, 275506820, 309768220, 309779120, 311143920, 311149620, 351060220, 351067420, 351070520, 380200820, 380230220, 380235420"/>
    <s v="-0"/>
    <x v="1"/>
    <x v="1"/>
  </r>
  <r>
    <s v="4120"/>
    <s v="2020-08-20 00:00:00"/>
    <s v="2020-08-20 19:41:00"/>
    <s v="Gasto"/>
    <s v="Con Compromiso"/>
    <s v="016"/>
    <x v="15"/>
    <x v="9"/>
    <s v="BONIFICACIÓN POR SERVICIOS PRESTADOS"/>
    <s v="Nación"/>
    <x v="0"/>
    <s v="CSF"/>
    <n v="1590402"/>
    <n v="0"/>
    <n v="1590402"/>
    <n v="0"/>
    <s v="NOMINA MES DE AGOSTO DE 2020, EMPLEADOS DE LA TERRITORIAL NORTE DE SANTANDER."/>
    <s v="4320"/>
    <s v="8520, 8620"/>
    <s v="-0"/>
    <s v="52320, 52420, 52520, 52620, 52720, 52820, 52920, 53020, 53120, 53220, 53320, 53420, 53520, 53620, 53720, 53820, 53920, 54020, 54120, 54220, 54320, 54420, 54520, 54620, 54720, 54820, 54920, 55020, 55120, 55220, 55320"/>
    <s v="225807920, 225808020, 225808120, 225808220, 225808320, 225808420, 225808520, 225808620, 225808720, 225808820, 225808920, 225809020, 225809120, 225809220, 225809320, 225809420, 225809520, 225809620, 225809720, 225809820, 225809920, 225810020, 225810120, 225810220, 225810320, 225810420, 225810520, 225810620, 225813720, 225813820, 225813920"/>
    <s v="220, 520"/>
    <x v="0"/>
    <x v="19"/>
  </r>
  <r>
    <s v="4120"/>
    <s v="2020-08-20 00:00:00"/>
    <s v="2020-08-20 19:41:00"/>
    <s v="Gasto"/>
    <s v="Con Compromiso"/>
    <s v="016"/>
    <x v="15"/>
    <x v="7"/>
    <s v="BONIFICACIÓN ESPECIAL DE RECREACIÓN"/>
    <s v="Nación"/>
    <x v="0"/>
    <s v="CSF"/>
    <n v="90989"/>
    <n v="0"/>
    <n v="90989"/>
    <n v="0"/>
    <s v="NOMINA MES DE AGOSTO DE 2020, EMPLEADOS DE LA TERRITORIAL NORTE DE SANTANDER."/>
    <s v="4320"/>
    <s v="8520, 8620"/>
    <s v="-0"/>
    <s v="52320, 52420, 52520, 52620, 52720, 52820, 52920, 53020, 53120, 53220, 53320, 53420, 53520, 53620, 53720, 53820, 53920, 54020, 54120, 54220, 54320, 54420, 54520, 54620, 54720, 54820, 54920, 55020, 55120, 55220, 55320"/>
    <s v="225807920, 225808020, 225808120, 225808220, 225808320, 225808420, 225808520, 225808620, 225808720, 225808820, 225808920, 225809020, 225809120, 225809220, 225809320, 225809420, 225809520, 225809620, 225809720, 225809820, 225809920, 225810020, 225810120, 225810220, 225810320, 225810420, 225810520, 225810620, 225813720, 225813820, 225813920"/>
    <s v="220, 520"/>
    <x v="0"/>
    <x v="19"/>
  </r>
  <r>
    <s v="4120"/>
    <s v="2020-08-20 00:00:00"/>
    <s v="2020-08-20 19:41:00"/>
    <s v="Gasto"/>
    <s v="Con Compromiso"/>
    <s v="016"/>
    <x v="15"/>
    <x v="21"/>
    <s v="INCAPACIDADES (NO DE PENSIONES)"/>
    <s v="Nación"/>
    <x v="0"/>
    <s v="CSF"/>
    <n v="65775"/>
    <n v="0"/>
    <n v="65775"/>
    <n v="0"/>
    <s v="NOMINA MES DE AGOSTO DE 2020, EMPLEADOS DE LA TERRITORIAL NORTE DE SANTANDER."/>
    <s v="4320"/>
    <s v="8520, 8620"/>
    <s v="-0"/>
    <s v="52320, 52420, 52520, 52620, 52720, 52820, 52920, 53020, 53120, 53220, 53320, 53420, 53520, 53620, 53720, 53820, 53920, 54020, 54120, 54220, 54320, 54420, 54520, 54620, 54720, 54820, 54920, 55020, 55120, 55220, 55320"/>
    <s v="225807920, 225808020, 225808120, 225808220, 225808320, 225808420, 225808520, 225808620, 225808720, 225808820, 225808920, 225809020, 225809120, 225809220, 225809320, 225809420, 225809520, 225809620, 225809720, 225809820, 225809920, 225810020, 225810120, 225810220, 225810320, 225810420, 225810520, 225810620, 225813720, 225813820, 225813920"/>
    <s v="220, 520"/>
    <x v="0"/>
    <x v="19"/>
  </r>
  <r>
    <s v="4120"/>
    <s v="2020-08-20 00:00:00"/>
    <s v="2020-08-20 19:41:00"/>
    <s v="Gasto"/>
    <s v="Con Compromiso"/>
    <s v="016"/>
    <x v="15"/>
    <x v="8"/>
    <s v="SUELDO BÁSICO"/>
    <s v="Nación"/>
    <x v="0"/>
    <s v="CSF"/>
    <n v="50809032"/>
    <n v="-442279"/>
    <n v="50366753"/>
    <n v="0"/>
    <s v="NOMINA MES DE AGOSTO DE 2020, EMPLEADOS DE LA TERRITORIAL NORTE DE SANTANDER."/>
    <s v="4320"/>
    <s v="8520, 8620"/>
    <s v="-0"/>
    <s v="52320, 52420, 52520, 52620, 52720, 52820, 52920, 53020, 53120, 53220, 53320, 53420, 53520, 53620, 53720, 53820, 53920, 54020, 54120, 54220, 54320, 54420, 54520, 54620, 54720, 54820, 54920, 55020, 55120, 55220, 55320"/>
    <s v="225807920, 225808020, 225808120, 225808220, 225808320, 225808420, 225808520, 225808620, 225808720, 225808820, 225808920, 225809020, 225809120, 225809220, 225809320, 225809420, 225809520, 225809620, 225809720, 225809820, 225809920, 225810020, 225810120, 225810220, 225810320, 225810420, 225810520, 225810620, 225813720, 225813820, 225813920"/>
    <s v="220, 520"/>
    <x v="0"/>
    <x v="19"/>
  </r>
  <r>
    <s v="4120"/>
    <s v="2020-08-20 00:00:00"/>
    <s v="2020-08-20 19:41:00"/>
    <s v="Gasto"/>
    <s v="Con Compromiso"/>
    <s v="016"/>
    <x v="15"/>
    <x v="6"/>
    <s v="SUBSIDIO DE ALIMENTACIÓN"/>
    <s v="Nación"/>
    <x v="0"/>
    <s v="CSF"/>
    <n v="898933"/>
    <n v="0"/>
    <n v="898933"/>
    <n v="0"/>
    <s v="NOMINA MES DE AGOSTO DE 2020, EMPLEADOS DE LA TERRITORIAL NORTE DE SANTANDER."/>
    <s v="4320"/>
    <s v="8520, 8620"/>
    <s v="-0"/>
    <s v="52320, 52420, 52520, 52620, 52720, 52820, 52920, 53020, 53120, 53220, 53320, 53420, 53520, 53620, 53720, 53820, 53920, 54020, 54120, 54220, 54320, 54420, 54520, 54620, 54720, 54820, 54920, 55020, 55120, 55220, 55320"/>
    <s v="225807920, 225808020, 225808120, 225808220, 225808320, 225808420, 225808520, 225808620, 225808720, 225808820, 225808920, 225809020, 225809120, 225809220, 225809320, 225809420, 225809520, 225809620, 225809720, 225809820, 225809920, 225810020, 225810120, 225810220, 225810320, 225810420, 225810520, 225810620, 225813720, 225813820, 225813920"/>
    <s v="220, 520"/>
    <x v="0"/>
    <x v="19"/>
  </r>
  <r>
    <s v="4120"/>
    <s v="2020-08-20 00:00:00"/>
    <s v="2020-08-20 19:41:00"/>
    <s v="Gasto"/>
    <s v="Con Compromiso"/>
    <s v="016"/>
    <x v="15"/>
    <x v="10"/>
    <s v="SUELDO DE VACACIONES"/>
    <s v="Nación"/>
    <x v="0"/>
    <s v="CSF"/>
    <n v="1094078"/>
    <n v="0"/>
    <n v="1094078"/>
    <n v="0"/>
    <s v="NOMINA MES DE AGOSTO DE 2020, EMPLEADOS DE LA TERRITORIAL NORTE DE SANTANDER."/>
    <s v="4320"/>
    <s v="8520, 8620"/>
    <s v="-0"/>
    <s v="52320, 52420, 52520, 52620, 52720, 52820, 52920, 53020, 53120, 53220, 53320, 53420, 53520, 53620, 53720, 53820, 53920, 54020, 54120, 54220, 54320, 54420, 54520, 54620, 54720, 54820, 54920, 55020, 55120, 55220, 55320"/>
    <s v="225807920, 225808020, 225808120, 225808220, 225808320, 225808420, 225808520, 225808620, 225808720, 225808820, 225808920, 225809020, 225809120, 225809220, 225809320, 225809420, 225809520, 225809620, 225809720, 225809820, 225809920, 225810020, 225810120, 225810220, 225810320, 225810420, 225810520, 225810620, 225813720, 225813820, 225813920"/>
    <s v="220, 520"/>
    <x v="0"/>
    <x v="19"/>
  </r>
  <r>
    <s v="4120"/>
    <s v="2020-08-20 00:00:00"/>
    <s v="2020-08-20 19:41:00"/>
    <s v="Gasto"/>
    <s v="Con Compromiso"/>
    <s v="016"/>
    <x v="15"/>
    <x v="5"/>
    <s v="PRIMA TÉCNICA NO SALARIAL"/>
    <s v="Nación"/>
    <x v="0"/>
    <s v="CSF"/>
    <n v="2354967"/>
    <n v="0"/>
    <n v="2354967"/>
    <n v="0"/>
    <s v="NOMINA MES DE AGOSTO DE 2020, EMPLEADOS DE LA TERRITORIAL NORTE DE SANTANDER."/>
    <s v="4320"/>
    <s v="8520, 8620"/>
    <s v="-0"/>
    <s v="52320, 52420, 52520, 52620, 52720, 52820, 52920, 53020, 53120, 53220, 53320, 53420, 53520, 53620, 53720, 53820, 53920, 54020, 54120, 54220, 54320, 54420, 54520, 54620, 54720, 54820, 54920, 55020, 55120, 55220, 55320"/>
    <s v="225807920, 225808020, 225808120, 225808220, 225808320, 225808420, 225808520, 225808620, 225808720, 225808820, 225808920, 225809020, 225809120, 225809220, 225809320, 225809420, 225809520, 225809620, 225809720, 225809820, 225809920, 225810020, 225810120, 225810220, 225810320, 225810420, 225810520, 225810620, 225813720, 225813820, 225813920"/>
    <s v="220, 520"/>
    <x v="0"/>
    <x v="19"/>
  </r>
  <r>
    <s v="4120"/>
    <s v="2020-08-20 00:00:00"/>
    <s v="2020-08-20 19:41:00"/>
    <s v="Gasto"/>
    <s v="Con Compromiso"/>
    <s v="016"/>
    <x v="15"/>
    <x v="4"/>
    <s v="PRIMA DE VACACIONES"/>
    <s v="Nación"/>
    <x v="0"/>
    <s v="CSF"/>
    <n v="1295619"/>
    <n v="0"/>
    <n v="1295619"/>
    <n v="0"/>
    <s v="NOMINA MES DE AGOSTO DE 2020, EMPLEADOS DE LA TERRITORIAL NORTE DE SANTANDER."/>
    <s v="4320"/>
    <s v="8520, 8620"/>
    <s v="-0"/>
    <s v="52320, 52420, 52520, 52620, 52720, 52820, 52920, 53020, 53120, 53220, 53320, 53420, 53520, 53620, 53720, 53820, 53920, 54020, 54120, 54220, 54320, 54420, 54520, 54620, 54720, 54820, 54920, 55020, 55120, 55220, 55320"/>
    <s v="225807920, 225808020, 225808120, 225808220, 225808320, 225808420, 225808520, 225808620, 225808720, 225808820, 225808920, 225809020, 225809120, 225809220, 225809320, 225809420, 225809520, 225809620, 225809720, 225809820, 225809920, 225810020, 225810120, 225810220, 225810320, 225810420, 225810520, 225810620, 225813720, 225813820, 225813920"/>
    <s v="220, 520"/>
    <x v="0"/>
    <x v="19"/>
  </r>
  <r>
    <s v="4120"/>
    <s v="2020-08-20 00:00:00"/>
    <s v="2020-08-20 19:41:00"/>
    <s v="Gasto"/>
    <s v="Con Compromiso"/>
    <s v="016"/>
    <x v="15"/>
    <x v="28"/>
    <s v="AUXILIO DE CONECTIVIDAD DIGITAL"/>
    <s v="Nación"/>
    <x v="0"/>
    <s v="CSF"/>
    <n v="1398815"/>
    <n v="0"/>
    <n v="1398815"/>
    <n v="0"/>
    <s v="NOMINA MES DE AGOSTO DE 2020, EMPLEADOS DE LA TERRITORIAL NORTE DE SANTANDER."/>
    <s v="4320"/>
    <s v="8520, 8620"/>
    <s v="-0"/>
    <s v="52320, 52420, 52520, 52620, 52720, 52820, 52920, 53020, 53120, 53220, 53320, 53420, 53520, 53620, 53720, 53820, 53920, 54020, 54120, 54220, 54320, 54420, 54520, 54620, 54720, 54820, 54920, 55020, 55120, 55220, 55320"/>
    <s v="225807920, 225808020, 225808120, 225808220, 225808320, 225808420, 225808520, 225808620, 225808720, 225808820, 225808920, 225809020, 225809120, 225809220, 225809320, 225809420, 225809520, 225809620, 225809720, 225809820, 225809920, 225810020, 225810120, 225810220, 225810320, 225810420, 225810520, 225810620, 225813720, 225813820, 225813920"/>
    <s v="220, 520"/>
    <x v="0"/>
    <x v="19"/>
  </r>
  <r>
    <s v="4220"/>
    <s v="2020-08-20 00:00:00"/>
    <s v="2020-08-20 19:49:00"/>
    <s v="Gasto"/>
    <s v="Con Compromiso"/>
    <s v="016"/>
    <x v="15"/>
    <x v="14"/>
    <s v="APORTES AL ICBF"/>
    <s v="Nación"/>
    <x v="0"/>
    <s v="CSF"/>
    <n v="1767500"/>
    <n v="0"/>
    <n v="1767500"/>
    <n v="0"/>
    <s v="APORTES DE SEGURIDAD SOCIAL Y PARAFISCALES MES DE AGOSTO, TERRITORIAL NORTE DE SANTANDER."/>
    <s v="4420"/>
    <s v="8720"/>
    <s v="-0"/>
    <s v="55420, 55520, 55620, 55720, 55820, 55920, 56020, 56120, 56220, 56320, 56420, 56520, 56620"/>
    <s v="225816120, 225816220, 225816320, 225816420, 225816520, 225816620, 225816720, 225816820, 225816920, 225817020, 225817120, 225817220, 225817320"/>
    <s v="-0"/>
    <x v="0"/>
    <x v="19"/>
  </r>
  <r>
    <s v="4220"/>
    <s v="2020-08-20 00:00:00"/>
    <s v="2020-08-20 19:49:00"/>
    <s v="Gasto"/>
    <s v="Con Compromiso"/>
    <s v="016"/>
    <x v="15"/>
    <x v="15"/>
    <s v="APORTES GENERALES AL SISTEMA DE RIESGOS LABORALES"/>
    <s v="Nación"/>
    <x v="0"/>
    <s v="CSF"/>
    <n v="615000"/>
    <n v="0"/>
    <n v="615000"/>
    <n v="0"/>
    <s v="APORTES DE SEGURIDAD SOCIAL Y PARAFISCALES MES DE AGOSTO, TERRITORIAL NORTE DE SANTANDER."/>
    <s v="4420"/>
    <s v="8720"/>
    <s v="-0"/>
    <s v="55420, 55520, 55620, 55720, 55820, 55920, 56020, 56120, 56220, 56320, 56420, 56520, 56620"/>
    <s v="225816120, 225816220, 225816320, 225816420, 225816520, 225816620, 225816720, 225816820, 225816920, 225817020, 225817120, 225817220, 225817320"/>
    <s v="-0"/>
    <x v="0"/>
    <x v="19"/>
  </r>
  <r>
    <s v="4220"/>
    <s v="2020-08-20 00:00:00"/>
    <s v="2020-08-20 19:49:00"/>
    <s v="Gasto"/>
    <s v="Con Compromiso"/>
    <s v="016"/>
    <x v="15"/>
    <x v="12"/>
    <s v="APORTES AL SENA"/>
    <s v="Nación"/>
    <x v="0"/>
    <s v="CSF"/>
    <n v="1178500"/>
    <n v="0"/>
    <n v="1178500"/>
    <n v="0"/>
    <s v="APORTES DE SEGURIDAD SOCIAL Y PARAFISCALES MES DE AGOSTO, TERRITORIAL NORTE DE SANTANDER."/>
    <s v="4420"/>
    <s v="8720"/>
    <s v="-0"/>
    <s v="55420, 55520, 55620, 55720, 55820, 55920, 56020, 56120, 56220, 56320, 56420, 56520, 56620"/>
    <s v="225816120, 225816220, 225816320, 225816420, 225816520, 225816620, 225816720, 225816820, 225816920, 225817020, 225817120, 225817220, 225817320"/>
    <s v="-0"/>
    <x v="0"/>
    <x v="19"/>
  </r>
  <r>
    <s v="4220"/>
    <s v="2020-08-20 00:00:00"/>
    <s v="2020-08-20 19:49:00"/>
    <s v="Gasto"/>
    <s v="Con Compromiso"/>
    <s v="016"/>
    <x v="15"/>
    <x v="11"/>
    <s v="PENSIONES"/>
    <s v="Nación"/>
    <x v="0"/>
    <s v="CSF"/>
    <n v="6634500"/>
    <n v="0"/>
    <n v="6634500"/>
    <n v="0"/>
    <s v="APORTES DE SEGURIDAD SOCIAL Y PARAFISCALES MES DE AGOSTO, TERRITORIAL NORTE DE SANTANDER."/>
    <s v="4420"/>
    <s v="8720"/>
    <s v="-0"/>
    <s v="55420, 55520, 55620, 55720, 55820, 55920, 56020, 56120, 56220, 56320, 56420, 56520, 56620"/>
    <s v="225816120, 225816220, 225816320, 225816420, 225816520, 225816620, 225816720, 225816820, 225816920, 225817020, 225817120, 225817220, 225817320"/>
    <s v="-0"/>
    <x v="0"/>
    <x v="19"/>
  </r>
  <r>
    <s v="4220"/>
    <s v="2020-08-20 00:00:00"/>
    <s v="2020-08-20 19:49:00"/>
    <s v="Gasto"/>
    <s v="Con Compromiso"/>
    <s v="016"/>
    <x v="15"/>
    <x v="13"/>
    <s v="SALUD"/>
    <s v="Nación"/>
    <x v="0"/>
    <s v="CSF"/>
    <n v="4699800"/>
    <n v="0"/>
    <n v="4699800"/>
    <n v="0"/>
    <s v="APORTES DE SEGURIDAD SOCIAL Y PARAFISCALES MES DE AGOSTO, TERRITORIAL NORTE DE SANTANDER."/>
    <s v="4420"/>
    <s v="8720"/>
    <s v="-0"/>
    <s v="55420, 55520, 55620, 55720, 55820, 55920, 56020, 56120, 56220, 56320, 56420, 56520, 56620"/>
    <s v="225816120, 225816220, 225816320, 225816420, 225816520, 225816620, 225816720, 225816820, 225816920, 225817020, 225817120, 225817220, 225817320"/>
    <s v="-0"/>
    <x v="0"/>
    <x v="19"/>
  </r>
  <r>
    <s v="4220"/>
    <s v="2020-08-20 00:00:00"/>
    <s v="2020-08-20 19:49:00"/>
    <s v="Gasto"/>
    <s v="Con Compromiso"/>
    <s v="016"/>
    <x v="15"/>
    <x v="16"/>
    <s v="CAJAS DE COMPENSACIÓN FAMILIAR"/>
    <s v="Nación"/>
    <x v="0"/>
    <s v="CSF"/>
    <n v="2355800"/>
    <n v="0"/>
    <n v="2355800"/>
    <n v="0"/>
    <s v="APORTES DE SEGURIDAD SOCIAL Y PARAFISCALES MES DE AGOSTO, TERRITORIAL NORTE DE SANTANDER."/>
    <s v="4420"/>
    <s v="8720"/>
    <s v="-0"/>
    <s v="55420, 55520, 55620, 55720, 55820, 55920, 56020, 56120, 56220, 56320, 56420, 56520, 56620"/>
    <s v="225816120, 225816220, 225816320, 225816420, 225816520, 225816620, 225816720, 225816820, 225816920, 225817020, 225817120, 225817220, 225817320"/>
    <s v="-0"/>
    <x v="0"/>
    <x v="19"/>
  </r>
  <r>
    <s v="4320"/>
    <s v="2020-09-10 00:00:00"/>
    <s v="2020-09-10 16:06:00"/>
    <s v="Gasto"/>
    <s v="Con Compromiso"/>
    <s v="0500"/>
    <x v="15"/>
    <x v="22"/>
    <s v="ADQUISICIÓN DE BIENES Y SERVICIOS - SERVICIO DE INFORMACIÓN CATASTRAL - ACTUALIZACIÓN  Y GESTIÓN CATASTRAL  NACIONAL"/>
    <s v="Propios"/>
    <x v="1"/>
    <s v="CSF"/>
    <n v="6707010"/>
    <n v="-2831450"/>
    <n v="3875560"/>
    <n v="0"/>
    <s v="MANTENIMIENTO PREVENTIVO, CORRECTIVO  Y SUMINISTRO E INSTALACIÓN DE REPUESTOS PARA EL VEHÍCULO DE LA DIRECCIÓN TERRITORIAL DE NORTE DE SANTANDER."/>
    <s v="4620"/>
    <s v="13120"/>
    <s v="29520"/>
    <s v="85220"/>
    <s v="366632020"/>
    <s v="-0"/>
    <x v="1"/>
    <x v="1"/>
  </r>
  <r>
    <s v="4420"/>
    <s v="2020-09-19 00:00:00"/>
    <s v="2020-09-19 18:15:00"/>
    <s v="Gasto"/>
    <s v="Con Compromiso"/>
    <s v="016"/>
    <x v="15"/>
    <x v="9"/>
    <s v="BONIFICACIÓN POR SERVICIOS PRESTADOS"/>
    <s v="Nación"/>
    <x v="0"/>
    <s v="CSF"/>
    <n v="1778730"/>
    <n v="0"/>
    <n v="1778730"/>
    <n v="0"/>
    <s v="NOMINA MES DE SEPTIEMBRE DE 2020, TERRITORIAL NORTE DE SANTANDER."/>
    <s v="4720"/>
    <s v="9720, 9820"/>
    <s v="-0"/>
    <s v="59620, 59720, 59820, 59920, 60020, 60120, 60220, 60320, 60420, 60520, 60620, 60720, 60820, 60920, 61020, 61120, 61220, 61320, 61420, 61520, 61620, 61720, 61820, 61920, 62020, 62120, 62220, 62320, 62420, 62520, 62620"/>
    <s v="261940120, 261940220, 261940320, 261940420, 261940520, 261940620, 261940720, 261940820, 261940920, 261941020, 261941120, 261941220, 261941320, 261941420, 261941520, 261941620, 261941720, 261941820, 261941920, 261942020, 261942120, 261942220, 261942320, 261942420, 261942520, 261942620, 261942720, 261942920, 261943020, 261943120, 261943220"/>
    <s v="-0"/>
    <x v="0"/>
    <x v="19"/>
  </r>
  <r>
    <s v="4420"/>
    <s v="2020-09-19 00:00:00"/>
    <s v="2020-09-19 18:15:00"/>
    <s v="Gasto"/>
    <s v="Con Compromiso"/>
    <s v="016"/>
    <x v="15"/>
    <x v="4"/>
    <s v="PRIMA DE VACACIONES"/>
    <s v="Nación"/>
    <x v="0"/>
    <s v="CSF"/>
    <n v="1666219"/>
    <n v="0"/>
    <n v="1666219"/>
    <n v="0"/>
    <s v="NOMINA MES DE SEPTIEMBRE DE 2020, TERRITORIAL NORTE DE SANTANDER."/>
    <s v="4720"/>
    <s v="9720, 9820"/>
    <s v="-0"/>
    <s v="59620, 59720, 59820, 59920, 60020, 60120, 60220, 60320, 60420, 60520, 60620, 60720, 60820, 60920, 61020, 61120, 61220, 61320, 61420, 61520, 61620, 61720, 61820, 61920, 62020, 62120, 62220, 62320, 62420, 62520, 62620"/>
    <s v="261940120, 261940220, 261940320, 261940420, 261940520, 261940620, 261940720, 261940820, 261940920, 261941020, 261941120, 261941220, 261941320, 261941420, 261941520, 261941620, 261941720, 261941820, 261941920, 261942020, 261942120, 261942220, 261942320, 261942420, 261942520, 261942620, 261942720, 261942920, 261943020, 261943120, 261943220"/>
    <s v="-0"/>
    <x v="0"/>
    <x v="19"/>
  </r>
  <r>
    <s v="4420"/>
    <s v="2020-09-19 00:00:00"/>
    <s v="2020-09-19 18:15:00"/>
    <s v="Gasto"/>
    <s v="Con Compromiso"/>
    <s v="016"/>
    <x v="15"/>
    <x v="7"/>
    <s v="BONIFICACIÓN ESPECIAL DE RECREACIÓN"/>
    <s v="Nación"/>
    <x v="0"/>
    <s v="CSF"/>
    <n v="160975"/>
    <n v="0"/>
    <n v="160975"/>
    <n v="0"/>
    <s v="NOMINA MES DE SEPTIEMBRE DE 2020, TERRITORIAL NORTE DE SANTANDER."/>
    <s v="4720"/>
    <s v="9720, 9820"/>
    <s v="-0"/>
    <s v="59620, 59720, 59820, 59920, 60020, 60120, 60220, 60320, 60420, 60520, 60620, 60720, 60820, 60920, 61020, 61120, 61220, 61320, 61420, 61520, 61620, 61720, 61820, 61920, 62020, 62120, 62220, 62320, 62420, 62520, 62620"/>
    <s v="261940120, 261940220, 261940320, 261940420, 261940520, 261940620, 261940720, 261940820, 261940920, 261941020, 261941120, 261941220, 261941320, 261941420, 261941520, 261941620, 261941720, 261941820, 261941920, 261942020, 261942120, 261942220, 261942320, 261942420, 261942520, 261942620, 261942720, 261942920, 261943020, 261943120, 261943220"/>
    <s v="-0"/>
    <x v="0"/>
    <x v="19"/>
  </r>
  <r>
    <s v="4420"/>
    <s v="2020-09-19 00:00:00"/>
    <s v="2020-09-19 18:15:00"/>
    <s v="Gasto"/>
    <s v="Con Compromiso"/>
    <s v="016"/>
    <x v="15"/>
    <x v="8"/>
    <s v="SUELDO BÁSICO"/>
    <s v="Nación"/>
    <x v="0"/>
    <s v="CSF"/>
    <n v="49933482"/>
    <n v="0"/>
    <n v="49933482"/>
    <n v="0"/>
    <s v="NOMINA MES DE SEPTIEMBRE DE 2020, TERRITORIAL NORTE DE SANTANDER."/>
    <s v="4720"/>
    <s v="9720, 9820"/>
    <s v="-0"/>
    <s v="59620, 59720, 59820, 59920, 60020, 60120, 60220, 60320, 60420, 60520, 60620, 60720, 60820, 60920, 61020, 61120, 61220, 61320, 61420, 61520, 61620, 61720, 61820, 61920, 62020, 62120, 62220, 62320, 62420, 62520, 62620"/>
    <s v="261940120, 261940220, 261940320, 261940420, 261940520, 261940620, 261940720, 261940820, 261940920, 261941020, 261941120, 261941220, 261941320, 261941420, 261941520, 261941620, 261941720, 261941820, 261941920, 261942020, 261942120, 261942220, 261942320, 261942420, 261942520, 261942620, 261942720, 261942920, 261943020, 261943120, 261943220"/>
    <s v="-0"/>
    <x v="0"/>
    <x v="19"/>
  </r>
  <r>
    <s v="4420"/>
    <s v="2020-09-19 00:00:00"/>
    <s v="2020-09-19 18:15:00"/>
    <s v="Gasto"/>
    <s v="Con Compromiso"/>
    <s v="016"/>
    <x v="15"/>
    <x v="6"/>
    <s v="SUBSIDIO DE ALIMENTACIÓN"/>
    <s v="Nación"/>
    <x v="0"/>
    <s v="CSF"/>
    <n v="1000283"/>
    <n v="0"/>
    <n v="1000283"/>
    <n v="0"/>
    <s v="NOMINA MES DE SEPTIEMBRE DE 2020, TERRITORIAL NORTE DE SANTANDER."/>
    <s v="4720"/>
    <s v="9720, 9820"/>
    <s v="-0"/>
    <s v="59620, 59720, 59820, 59920, 60020, 60120, 60220, 60320, 60420, 60520, 60620, 60720, 60820, 60920, 61020, 61120, 61220, 61320, 61420, 61520, 61620, 61720, 61820, 61920, 62020, 62120, 62220, 62320, 62420, 62520, 62620"/>
    <s v="261940120, 261940220, 261940320, 261940420, 261940520, 261940620, 261940720, 261940820, 261940920, 261941020, 261941120, 261941220, 261941320, 261941420, 261941520, 261941620, 261941720, 261941820, 261941920, 261942020, 261942120, 261942220, 261942320, 261942420, 261942520, 261942620, 261942720, 261942920, 261943020, 261943120, 261943220"/>
    <s v="-0"/>
    <x v="0"/>
    <x v="19"/>
  </r>
  <r>
    <s v="4420"/>
    <s v="2020-09-19 00:00:00"/>
    <s v="2020-09-19 18:15:00"/>
    <s v="Gasto"/>
    <s v="Con Compromiso"/>
    <s v="016"/>
    <x v="15"/>
    <x v="28"/>
    <s v="AUXILIO DE CONECTIVIDAD DIGITAL"/>
    <s v="Nación"/>
    <x v="0"/>
    <s v="CSF"/>
    <n v="1556524"/>
    <n v="0"/>
    <n v="1556524"/>
    <n v="0"/>
    <s v="NOMINA MES DE SEPTIEMBRE DE 2020, TERRITORIAL NORTE DE SANTANDER."/>
    <s v="4720"/>
    <s v="9720, 9820"/>
    <s v="-0"/>
    <s v="59620, 59720, 59820, 59920, 60020, 60120, 60220, 60320, 60420, 60520, 60620, 60720, 60820, 60920, 61020, 61120, 61220, 61320, 61420, 61520, 61620, 61720, 61820, 61920, 62020, 62120, 62220, 62320, 62420, 62520, 62620"/>
    <s v="261940120, 261940220, 261940320, 261940420, 261940520, 261940620, 261940720, 261940820, 261940920, 261941020, 261941120, 261941220, 261941320, 261941420, 261941520, 261941620, 261941720, 261941820, 261941920, 261942020, 261942120, 261942220, 261942320, 261942420, 261942520, 261942620, 261942720, 261942920, 261943020, 261943120, 261943220"/>
    <s v="-0"/>
    <x v="0"/>
    <x v="19"/>
  </r>
  <r>
    <s v="4420"/>
    <s v="2020-09-19 00:00:00"/>
    <s v="2020-09-19 18:15:00"/>
    <s v="Gasto"/>
    <s v="Con Compromiso"/>
    <s v="016"/>
    <x v="15"/>
    <x v="10"/>
    <s v="SUELDO DE VACACIONES"/>
    <s v="Nación"/>
    <x v="0"/>
    <s v="CSF"/>
    <n v="1580023"/>
    <n v="0"/>
    <n v="1580023"/>
    <n v="0"/>
    <s v="NOMINA MES DE SEPTIEMBRE DE 2020, TERRITORIAL NORTE DE SANTANDER."/>
    <s v="4720"/>
    <s v="9720, 9820"/>
    <s v="-0"/>
    <s v="59620, 59720, 59820, 59920, 60020, 60120, 60220, 60320, 60420, 60520, 60620, 60720, 60820, 60920, 61020, 61120, 61220, 61320, 61420, 61520, 61620, 61720, 61820, 61920, 62020, 62120, 62220, 62320, 62420, 62520, 62620"/>
    <s v="261940120, 261940220, 261940320, 261940420, 261940520, 261940620, 261940720, 261940820, 261940920, 261941020, 261941120, 261941220, 261941320, 261941420, 261941520, 261941620, 261941720, 261941820, 261941920, 261942020, 261942120, 261942220, 261942320, 261942420, 261942520, 261942620, 261942720, 261942920, 261943020, 261943120, 261943220"/>
    <s v="-0"/>
    <x v="0"/>
    <x v="19"/>
  </r>
  <r>
    <s v="4420"/>
    <s v="2020-09-19 00:00:00"/>
    <s v="2020-09-19 18:15:00"/>
    <s v="Gasto"/>
    <s v="Con Compromiso"/>
    <s v="016"/>
    <x v="15"/>
    <x v="37"/>
    <s v="INDEMNIZACIÓN POR VACACIONES"/>
    <s v="Nación"/>
    <x v="0"/>
    <s v="CSF"/>
    <n v="510427"/>
    <n v="0"/>
    <n v="510427"/>
    <n v="0"/>
    <s v="NOMINA MES DE SEPTIEMBRE DE 2020, TERRITORIAL NORTE DE SANTANDER."/>
    <s v="4720"/>
    <s v="9720, 9820"/>
    <s v="-0"/>
    <s v="59620, 59720, 59820, 59920, 60020, 60120, 60220, 60320, 60420, 60520, 60620, 60720, 60820, 60920, 61020, 61120, 61220, 61320, 61420, 61520, 61620, 61720, 61820, 61920, 62020, 62120, 62220, 62320, 62420, 62520, 62620"/>
    <s v="261940120, 261940220, 261940320, 261940420, 261940520, 261940620, 261940720, 261940820, 261940920, 261941020, 261941120, 261941220, 261941320, 261941420, 261941520, 261941620, 261941720, 261941820, 261941920, 261942020, 261942120, 261942220, 261942320, 261942420, 261942520, 261942620, 261942720, 261942920, 261943020, 261943120, 261943220"/>
    <s v="-0"/>
    <x v="0"/>
    <x v="19"/>
  </r>
  <r>
    <s v="4420"/>
    <s v="2020-09-19 00:00:00"/>
    <s v="2020-09-19 18:15:00"/>
    <s v="Gasto"/>
    <s v="Con Compromiso"/>
    <s v="016"/>
    <x v="15"/>
    <x v="5"/>
    <s v="PRIMA TÉCNICA NO SALARIAL"/>
    <s v="Nación"/>
    <x v="0"/>
    <s v="CSF"/>
    <n v="2354967"/>
    <n v="0"/>
    <n v="2354967"/>
    <n v="0"/>
    <s v="NOMINA MES DE SEPTIEMBRE DE 2020, TERRITORIAL NORTE DE SANTANDER."/>
    <s v="4720"/>
    <s v="9720, 9820"/>
    <s v="-0"/>
    <s v="59620, 59720, 59820, 59920, 60020, 60120, 60220, 60320, 60420, 60520, 60620, 60720, 60820, 60920, 61020, 61120, 61220, 61320, 61420, 61520, 61620, 61720, 61820, 61920, 62020, 62120, 62220, 62320, 62420, 62520, 62620"/>
    <s v="261940120, 261940220, 261940320, 261940420, 261940520, 261940620, 261940720, 261940820, 261940920, 261941020, 261941120, 261941220, 261941320, 261941420, 261941520, 261941620, 261941720, 261941820, 261941920, 261942020, 261942120, 261942220, 261942320, 261942420, 261942520, 261942620, 261942720, 261942920, 261943020, 261943120, 261943220"/>
    <s v="-0"/>
    <x v="0"/>
    <x v="19"/>
  </r>
  <r>
    <s v="4520"/>
    <s v="2020-09-19 00:00:00"/>
    <s v="2020-09-19 18:25:00"/>
    <s v="Gasto"/>
    <s v="Con Compromiso"/>
    <s v="016"/>
    <x v="15"/>
    <x v="11"/>
    <s v="PENSIONES"/>
    <s v="Nación"/>
    <x v="0"/>
    <s v="CSF"/>
    <n v="6347500"/>
    <n v="0"/>
    <n v="6347500"/>
    <n v="0"/>
    <s v="APORTES SEGURIDAD SOCIAL EN SALUDY PARAFISCALES MES DE SPETIEMBRE DEL 2020. TERRITORIAL NORTE DE SANTANDER."/>
    <s v="4820"/>
    <s v="9920"/>
    <s v="-0"/>
    <s v="62720, 62820, 62920, 63020, 63120, 63220, 63320, 63420, 63520, 63620, 63720, 63820, 63920"/>
    <s v="261974420, 261974520, 261974620, 261974720, 261974820, 261974920, 261975020, 261975120, 261975220, 261975320, 261975420, 261975520, 261975620"/>
    <s v="-0"/>
    <x v="0"/>
    <x v="19"/>
  </r>
  <r>
    <s v="4520"/>
    <s v="2020-09-19 00:00:00"/>
    <s v="2020-09-19 18:25:00"/>
    <s v="Gasto"/>
    <s v="Con Compromiso"/>
    <s v="016"/>
    <x v="15"/>
    <x v="15"/>
    <s v="APORTES GENERALES AL SISTEMA DE RIESGOS LABORALES"/>
    <s v="Nación"/>
    <x v="0"/>
    <s v="CSF"/>
    <n v="577300"/>
    <n v="0"/>
    <n v="577300"/>
    <n v="0"/>
    <s v="APORTES SEGURIDAD SOCIAL EN SALUDY PARAFISCALES MES DE SPETIEMBRE DEL 2020. TERRITORIAL NORTE DE SANTANDER."/>
    <s v="4820"/>
    <s v="9920"/>
    <s v="-0"/>
    <s v="62720, 62820, 62920, 63020, 63120, 63220, 63320, 63420, 63520, 63620, 63720, 63820, 63920"/>
    <s v="261974420, 261974520, 261974620, 261974720, 261974820, 261974920, 261975020, 261975120, 261975220, 261975320, 261975420, 261975520, 261975620"/>
    <s v="-0"/>
    <x v="0"/>
    <x v="19"/>
  </r>
  <r>
    <s v="4520"/>
    <s v="2020-09-19 00:00:00"/>
    <s v="2020-09-19 18:25:00"/>
    <s v="Gasto"/>
    <s v="Con Compromiso"/>
    <s v="016"/>
    <x v="15"/>
    <x v="13"/>
    <s v="SALUD"/>
    <s v="Nación"/>
    <x v="0"/>
    <s v="CSF"/>
    <n v="4496400"/>
    <n v="0"/>
    <n v="4496400"/>
    <n v="0"/>
    <s v="APORTES SEGURIDAD SOCIAL EN SALUDY PARAFISCALES MES DE SPETIEMBRE DEL 2020. TERRITORIAL NORTE DE SANTANDER."/>
    <s v="4820"/>
    <s v="9920"/>
    <s v="-0"/>
    <s v="62720, 62820, 62920, 63020, 63120, 63220, 63320, 63420, 63520, 63620, 63720, 63820, 63920"/>
    <s v="261974420, 261974520, 261974620, 261974720, 261974820, 261974920, 261975020, 261975120, 261975220, 261975320, 261975420, 261975520, 261975620"/>
    <s v="-0"/>
    <x v="0"/>
    <x v="19"/>
  </r>
  <r>
    <s v="4520"/>
    <s v="2020-09-19 00:00:00"/>
    <s v="2020-09-19 18:25:00"/>
    <s v="Gasto"/>
    <s v="Con Compromiso"/>
    <s v="016"/>
    <x v="15"/>
    <x v="16"/>
    <s v="CAJAS DE COMPENSACIÓN FAMILIAR"/>
    <s v="Nación"/>
    <x v="0"/>
    <s v="CSF"/>
    <n v="2306600"/>
    <n v="0"/>
    <n v="2306600"/>
    <n v="0"/>
    <s v="APORTES SEGURIDAD SOCIAL EN SALUDY PARAFISCALES MES DE SPETIEMBRE DEL 2020. TERRITORIAL NORTE DE SANTANDER."/>
    <s v="4820"/>
    <s v="9920"/>
    <s v="-0"/>
    <s v="62720, 62820, 62920, 63020, 63120, 63220, 63320, 63420, 63520, 63620, 63720, 63820, 63920"/>
    <s v="261974420, 261974520, 261974620, 261974720, 261974820, 261974920, 261975020, 261975120, 261975220, 261975320, 261975420, 261975520, 261975620"/>
    <s v="-0"/>
    <x v="0"/>
    <x v="19"/>
  </r>
  <r>
    <s v="4520"/>
    <s v="2020-09-19 00:00:00"/>
    <s v="2020-09-19 18:25:00"/>
    <s v="Gasto"/>
    <s v="Con Compromiso"/>
    <s v="016"/>
    <x v="15"/>
    <x v="12"/>
    <s v="APORTES AL SENA"/>
    <s v="Nación"/>
    <x v="0"/>
    <s v="CSF"/>
    <n v="1153800"/>
    <n v="0"/>
    <n v="1153800"/>
    <n v="0"/>
    <s v="APORTES SEGURIDAD SOCIAL EN SALUDY PARAFISCALES MES DE SPETIEMBRE DEL 2020. TERRITORIAL NORTE DE SANTANDER."/>
    <s v="4820"/>
    <s v="9920"/>
    <s v="-0"/>
    <s v="62720, 62820, 62920, 63020, 63120, 63220, 63320, 63420, 63520, 63620, 63720, 63820, 63920"/>
    <s v="261974420, 261974520, 261974620, 261974720, 261974820, 261974920, 261975020, 261975120, 261975220, 261975320, 261975420, 261975520, 261975620"/>
    <s v="-0"/>
    <x v="0"/>
    <x v="19"/>
  </r>
  <r>
    <s v="4520"/>
    <s v="2020-09-19 00:00:00"/>
    <s v="2020-09-19 18:25:00"/>
    <s v="Gasto"/>
    <s v="Con Compromiso"/>
    <s v="016"/>
    <x v="15"/>
    <x v="14"/>
    <s v="APORTES AL ICBF"/>
    <s v="Nación"/>
    <x v="0"/>
    <s v="CSF"/>
    <n v="1730600"/>
    <n v="0"/>
    <n v="1730600"/>
    <n v="0"/>
    <s v="APORTES SEGURIDAD SOCIAL EN SALUDY PARAFISCALES MES DE SPETIEMBRE DEL 2020. TERRITORIAL NORTE DE SANTANDER."/>
    <s v="4820"/>
    <s v="9920"/>
    <s v="-0"/>
    <s v="62720, 62820, 62920, 63020, 63120, 63220, 63320, 63420, 63520, 63620, 63720, 63820, 63920"/>
    <s v="261974420, 261974520, 261974620, 261974720, 261974820, 261974920, 261975020, 261975120, 261975220, 261975320, 261975420, 261975520, 261975620"/>
    <s v="-0"/>
    <x v="0"/>
    <x v="19"/>
  </r>
  <r>
    <s v="4620"/>
    <s v="2020-10-16 00:00:00"/>
    <s v="2020-10-16 10:55:00"/>
    <s v="Gasto"/>
    <s v="Con Compromiso"/>
    <s v="0500"/>
    <x v="15"/>
    <x v="22"/>
    <s v="ADQUISICIÓN DE BIENES Y SERVICIOS - SERVICIO DE INFORMACIÓN CATASTRAL - ACTUALIZACIÓN  Y GESTIÓN CATASTRAL  NACIONAL"/>
    <s v="Nación"/>
    <x v="2"/>
    <s v="CSF"/>
    <n v="6484183"/>
    <n v="-1037470"/>
    <n v="5446713"/>
    <n v="0"/>
    <s v="PRESTACIÓN DE SERVICIOS PERSONALES PARA ADELANTAR LABORES DE SEGUIMIENTO Y CONTROL DE PROYECTOS DE GESTIÓN DOCUMENTAL Y DAR LÍNEA TÉCNICA PARA LOS PROCESOS ARCHIVÍSTICOS DE LOS DOCUMENTOS PRODUCIDOS POR LA DIRECCIÓN TERRITORIAL DE NORTE DE SANTANDER."/>
    <s v="4920"/>
    <s v="11220"/>
    <s v="27920"/>
    <s v="83620, 83920, 92920"/>
    <s v="359503520, 359521820, 384611920"/>
    <s v="-0"/>
    <x v="1"/>
    <x v="1"/>
  </r>
  <r>
    <s v="4720"/>
    <s v="2020-10-16 00:00:00"/>
    <s v="2020-10-16 11:13:00"/>
    <s v="Gasto"/>
    <s v="Anulado"/>
    <s v="0500"/>
    <x v="15"/>
    <x v="22"/>
    <s v="ADQUISICIÓN DE BIENES Y SERVICIOS - SERVICIO DE INFORMACIÓN CATASTRAL - ACTUALIZACIÓN  Y GESTIÓN CATASTRAL  NACIONAL"/>
    <s v="Nación"/>
    <x v="2"/>
    <s v="CSF"/>
    <n v="9623700"/>
    <n v="-9623700"/>
    <n v="0"/>
    <n v="0"/>
    <s v="PRESTACIÓN DE SERVICIOS PERSONALES PARA LA REALIZACIÓN DE LOS PROCESOS ARCHIVÍSTICOS EN ARCHIVOS DE GESTIÓN Y ARCHIVO CENTRAL DE LA DIRECCIÓN TERRITORIAL DE NORTE DE SANTANDER, DE ACUERDO A LAS DIRECTRICES DE LA ENTIDAD Y LAS NORMAS DEL ARCHIVO GENER"/>
    <s v="5020"/>
    <s v="-0"/>
    <s v="-0"/>
    <s v="-0"/>
    <s v="-0"/>
    <s v="-0"/>
    <x v="1"/>
    <x v="1"/>
  </r>
  <r>
    <s v="4820"/>
    <s v="2020-10-16 00:00:00"/>
    <s v="2020-10-16 11:18:00"/>
    <s v="Gasto"/>
    <s v="Con Compromiso"/>
    <s v="0500"/>
    <x v="15"/>
    <x v="22"/>
    <s v="ADQUISICIÓN DE BIENES Y SERVICIOS - SERVICIO DE INFORMACIÓN CATASTRAL - ACTUALIZACIÓN  Y GESTIÓN CATASTRAL  NACIONAL"/>
    <s v="Nación"/>
    <x v="0"/>
    <s v="CSF"/>
    <n v="1651692"/>
    <n v="-165169"/>
    <n v="1486523"/>
    <n v="0"/>
    <s v="PRESTACIÓN DE SERVICIOS PERSONALES PARA REALIZAR ACTIVIDADES DE APOYO OPERATIVO EN LOS PROCESOS CATASTRALES DE CONSERVACIÓN EN LA DIRECCIÓN TERRITORIAL NORTE DE SANTANDER Y SUS UOC"/>
    <s v="5120"/>
    <s v="12020"/>
    <s v="28920"/>
    <s v="84620"/>
    <s v="359571920"/>
    <s v="-0"/>
    <x v="1"/>
    <x v="1"/>
  </r>
  <r>
    <s v="4920"/>
    <s v="2020-10-16 00:00:00"/>
    <s v="2020-10-16 11:22:00"/>
    <s v="Gasto"/>
    <s v="Con Compromiso"/>
    <s v="0500"/>
    <x v="15"/>
    <x v="22"/>
    <s v="ADQUISICIÓN DE BIENES Y SERVICIOS - SERVICIO DE INFORMACIÓN CATASTRAL - ACTUALIZACIÓN  Y GESTIÓN CATASTRAL  NACIONAL"/>
    <s v="Propios"/>
    <x v="1"/>
    <s v="CSF"/>
    <n v="30337200"/>
    <n v="-4449456"/>
    <n v="25887744"/>
    <n v="0"/>
    <s v="PRESTACIÓN DE SERVICIOS PERSONALES PARA REALIZAR ACTIVIDADES DE RECONOCIMIENTO PREDIAL RURAL Y URBANO DE LOS PROCESOS DE GESTIÓN CATASTRAL EN EL MARCO DE LOS PROYECTOS QUE ADELANTA EL INSTITUTO EN LA TERRITORIAL NORTE DE SANTANDER Y SUS UOC."/>
    <s v="5220"/>
    <s v="11320, 11420, 11520, 11620"/>
    <s v="24620, 24720, 24820, 24920"/>
    <s v="73920, 74020, 74120, 74220, 84020, 84120, 84220, 84320, 92420, 92620, 92720, 92820"/>
    <s v="316274020, 316274820, 316276120, 316280620, 359540420, 359544820, 359547720, 359557720, 381632420, 381660920, 381696220, 381730920"/>
    <s v="-0"/>
    <x v="1"/>
    <x v="1"/>
  </r>
  <r>
    <s v="5020"/>
    <s v="2020-10-16 00:00:00"/>
    <s v="2020-10-16 11:25:00"/>
    <s v="Gasto"/>
    <s v="Con Compromiso"/>
    <s v="0500"/>
    <x v="15"/>
    <x v="22"/>
    <s v="ADQUISICIÓN DE BIENES Y SERVICIOS - SERVICIO DE INFORMACIÓN CATASTRAL - ACTUALIZACIÓN  Y GESTIÓN CATASTRAL  NACIONAL"/>
    <s v="Propios"/>
    <x v="1"/>
    <s v="CSF"/>
    <n v="8750000"/>
    <n v="-1516667"/>
    <n v="7233333"/>
    <n v="0"/>
    <s v="PRESTACIÓN DE SERVICIOS PERSONALES PARA REALIZAR LAS ACTIVIDADES DE CONTROL Y VERIFICACIÓN A LOS TRÁMITES DEL PROCESO DE CONSERVACIÓN CATASTRAL EN EL MARCO DE LOS PROYECTOS QUE ADELANTA EL INSTITUTO EN LA TERRITORIAL NORTE DE SANTANDER Y SUS UOC"/>
    <s v="5320"/>
    <s v="11720"/>
    <s v="25020"/>
    <s v="74320, 84420, 92520"/>
    <s v="316282220, 359562720, 381645920"/>
    <s v="-0"/>
    <x v="1"/>
    <x v="1"/>
  </r>
  <r>
    <s v="5120"/>
    <s v="2020-10-16 00:00:00"/>
    <s v="2020-10-16 11:29:00"/>
    <s v="Gasto"/>
    <s v="Con Compromiso"/>
    <s v="0500"/>
    <x v="15"/>
    <x v="22"/>
    <s v="ADQUISICIÓN DE BIENES Y SERVICIOS - SERVICIO DE INFORMACIÓN CATASTRAL - ACTUALIZACIÓN  Y GESTIÓN CATASTRAL  NACIONAL"/>
    <s v="Propios"/>
    <x v="1"/>
    <s v="CSF"/>
    <n v="5092755"/>
    <n v="-1358068"/>
    <n v="3734687"/>
    <n v="0"/>
    <s v="PRESTACIÓN DE SERVICIOS DE APOYO A LA GESTIÓN DESARROLLADA EN PROCESOS CATASTRALES EN EL MARCO DE LOS PROYECTOS QUE ADELANTA EL INSTITUTO EN LA TERRITORIAL NORTE DE SANTANDER Y SUS UOC."/>
    <s v="5420"/>
    <s v="12120"/>
    <s v="28820"/>
    <s v="84520, 93120"/>
    <s v="359567420, 391764320"/>
    <s v="-0"/>
    <x v="1"/>
    <x v="1"/>
  </r>
  <r>
    <s v="5220"/>
    <s v="2020-10-16 00:00:00"/>
    <s v="2020-10-16 11:32:00"/>
    <s v="Gasto"/>
    <s v="Con Compromiso"/>
    <s v="0500"/>
    <x v="15"/>
    <x v="22"/>
    <s v="ADQUISICIÓN DE BIENES Y SERVICIOS - SERVICIO DE INFORMACIÓN CATASTRAL - ACTUALIZACIÓN  Y GESTIÓN CATASTRAL  NACIONAL"/>
    <s v="Propios"/>
    <x v="1"/>
    <s v="CSF"/>
    <n v="4129230"/>
    <n v="-1046082"/>
    <n v="3083148"/>
    <n v="0"/>
    <s v="PRESTACIÓN DE SERVICIOS PERSONALES PARA REALIZAR ACTIVIDADES DE APOYO OPERATIVO EN LOS PROCESOS CATASTRALES EN EL MARCO DE LOS PROYECTOS QUE ADELANTA EL INSTITUTO EN LA TERRITORIAL NORTE DE SANTANDER Y SUS UOC."/>
    <s v="5520"/>
    <s v="11920"/>
    <s v="29420"/>
    <s v="85120, 92120"/>
    <s v="359721820, 381577720"/>
    <s v="-0"/>
    <x v="1"/>
    <x v="1"/>
  </r>
  <r>
    <s v="5320"/>
    <s v="2020-10-19 00:00:00"/>
    <s v="2020-10-19 11:24:00"/>
    <s v="Gasto"/>
    <s v="Con Compromiso"/>
    <s v="016"/>
    <x v="15"/>
    <x v="8"/>
    <s v="SUELDO BÁSICO"/>
    <s v="Nación"/>
    <x v="0"/>
    <s v="CSF"/>
    <n v="49838689"/>
    <n v="0"/>
    <n v="49838689"/>
    <n v="0"/>
    <s v="NOMINA MES DE OCTUBRE DEL 2020, DT NORTE DE SANTANDER."/>
    <s v="5620"/>
    <s v="10720, 10820"/>
    <s v="-0"/>
    <s v="66720, 66820, 66920, 67020, 67120, 67220, 67320, 67420, 67520, 67620, 67720, 67820, 67920, 68020, 68120, 68220, 68320, 68420, 68520, 68620, 68720, 68820, 68920, 69020, 69120, 69220, 69320, 69420, 69520, 69620, 69720, 69820, 69920"/>
    <s v="295611720, 295611820, 295612020, 295612120, 295612220, 295612320, 295612420, 295612520, 295612620, 295612720, 295612820, 295612920, 295613020, 295613120, 295613220, 295613320, 295613420, 295613520, 295613620, 295613720, 295613820, 295613920, 295614020, 295614120, 295614220, 295614320, 295614420, 295614520, 295614620, 295614720, 295614820, 295614920, 295615020"/>
    <s v="-0"/>
    <x v="0"/>
    <x v="19"/>
  </r>
  <r>
    <s v="5320"/>
    <s v="2020-10-19 00:00:00"/>
    <s v="2020-10-19 11:24:00"/>
    <s v="Gasto"/>
    <s v="Con Compromiso"/>
    <s v="016"/>
    <x v="15"/>
    <x v="6"/>
    <s v="SUBSIDIO DE ALIMENTACIÓN"/>
    <s v="Nación"/>
    <x v="0"/>
    <s v="CSF"/>
    <n v="1009096"/>
    <n v="0"/>
    <n v="1009096"/>
    <n v="0"/>
    <s v="NOMINA MES DE OCTUBRE DEL 2020, DT NORTE DE SANTANDER."/>
    <s v="5620"/>
    <s v="10720, 10820"/>
    <s v="-0"/>
    <s v="66720, 66820, 66920, 67020, 67120, 67220, 67320, 67420, 67520, 67620, 67720, 67820, 67920, 68020, 68120, 68220, 68320, 68420, 68520, 68620, 68720, 68820, 68920, 69020, 69120, 69220, 69320, 69420, 69520, 69620, 69720, 69820, 69920"/>
    <s v="295611720, 295611820, 295612020, 295612120, 295612220, 295612320, 295612420, 295612520, 295612620, 295612720, 295612820, 295612920, 295613020, 295613120, 295613220, 295613320, 295613420, 295613520, 295613620, 295613720, 295613820, 295613920, 295614020, 295614120, 295614220, 295614320, 295614420, 295614520, 295614620, 295614720, 295614820, 295614920, 295615020"/>
    <s v="-0"/>
    <x v="0"/>
    <x v="19"/>
  </r>
  <r>
    <s v="5320"/>
    <s v="2020-10-19 00:00:00"/>
    <s v="2020-10-19 11:24:00"/>
    <s v="Gasto"/>
    <s v="Con Compromiso"/>
    <s v="016"/>
    <x v="15"/>
    <x v="28"/>
    <s v="AUXILIO DE CONECTIVIDAD DIGITAL"/>
    <s v="Nación"/>
    <x v="0"/>
    <s v="CSF"/>
    <n v="1570238"/>
    <n v="0"/>
    <n v="1570238"/>
    <n v="0"/>
    <s v="NOMINA MES DE OCTUBRE DEL 2020, DT NORTE DE SANTANDER."/>
    <s v="5620"/>
    <s v="10720, 10820"/>
    <s v="-0"/>
    <s v="66720, 66820, 66920, 67020, 67120, 67220, 67320, 67420, 67520, 67620, 67720, 67820, 67920, 68020, 68120, 68220, 68320, 68420, 68520, 68620, 68720, 68820, 68920, 69020, 69120, 69220, 69320, 69420, 69520, 69620, 69720, 69820, 69920"/>
    <s v="295611720, 295611820, 295612020, 295612120, 295612220, 295612320, 295612420, 295612520, 295612620, 295612720, 295612820, 295612920, 295613020, 295613120, 295613220, 295613320, 295613420, 295613520, 295613620, 295613720, 295613820, 295613920, 295614020, 295614120, 295614220, 295614320, 295614420, 295614520, 295614620, 295614720, 295614820, 295614920, 295615020"/>
    <s v="-0"/>
    <x v="0"/>
    <x v="19"/>
  </r>
  <r>
    <s v="5320"/>
    <s v="2020-10-19 00:00:00"/>
    <s v="2020-10-19 11:24:00"/>
    <s v="Gasto"/>
    <s v="Con Compromiso"/>
    <s v="016"/>
    <x v="15"/>
    <x v="10"/>
    <s v="SUELDO DE VACACIONES"/>
    <s v="Nación"/>
    <x v="0"/>
    <s v="CSF"/>
    <n v="2853586"/>
    <n v="0"/>
    <n v="2853586"/>
    <n v="0"/>
    <s v="NOMINA MES DE OCTUBRE DEL 2020, DT NORTE DE SANTANDER."/>
    <s v="5620"/>
    <s v="10720, 10820"/>
    <s v="-0"/>
    <s v="66720, 66820, 66920, 67020, 67120, 67220, 67320, 67420, 67520, 67620, 67720, 67820, 67920, 68020, 68120, 68220, 68320, 68420, 68520, 68620, 68720, 68820, 68920, 69020, 69120, 69220, 69320, 69420, 69520, 69620, 69720, 69820, 69920"/>
    <s v="295611720, 295611820, 295612020, 295612120, 295612220, 295612320, 295612420, 295612520, 295612620, 295612720, 295612820, 295612920, 295613020, 295613120, 295613220, 295613320, 295613420, 295613520, 295613620, 295613720, 295613820, 295613920, 295614020, 295614120, 295614220, 295614320, 295614420, 295614520, 295614620, 295614720, 295614820, 295614920, 295615020"/>
    <s v="-0"/>
    <x v="0"/>
    <x v="19"/>
  </r>
  <r>
    <s v="5320"/>
    <s v="2020-10-19 00:00:00"/>
    <s v="2020-10-19 11:24:00"/>
    <s v="Gasto"/>
    <s v="Con Compromiso"/>
    <s v="016"/>
    <x v="15"/>
    <x v="7"/>
    <s v="BONIFICACIÓN ESPECIAL DE RECREACIÓN"/>
    <s v="Nación"/>
    <x v="0"/>
    <s v="CSF"/>
    <n v="220148"/>
    <n v="0"/>
    <n v="220148"/>
    <n v="0"/>
    <s v="NOMINA MES DE OCTUBRE DEL 2020, DT NORTE DE SANTANDER."/>
    <s v="5620"/>
    <s v="10720, 10820"/>
    <s v="-0"/>
    <s v="66720, 66820, 66920, 67020, 67120, 67220, 67320, 67420, 67520, 67620, 67720, 67820, 67920, 68020, 68120, 68220, 68320, 68420, 68520, 68620, 68720, 68820, 68920, 69020, 69120, 69220, 69320, 69420, 69520, 69620, 69720, 69820, 69920"/>
    <s v="295611720, 295611820, 295612020, 295612120, 295612220, 295612320, 295612420, 295612520, 295612620, 295612720, 295612820, 295612920, 295613020, 295613120, 295613220, 295613320, 295613420, 295613520, 295613620, 295613720, 295613820, 295613920, 295614020, 295614120, 295614220, 295614320, 295614420, 295614520, 295614620, 295614720, 295614820, 295614920, 295615020"/>
    <s v="-0"/>
    <x v="0"/>
    <x v="19"/>
  </r>
  <r>
    <s v="5320"/>
    <s v="2020-10-19 00:00:00"/>
    <s v="2020-10-19 11:24:00"/>
    <s v="Gasto"/>
    <s v="Con Compromiso"/>
    <s v="016"/>
    <x v="15"/>
    <x v="9"/>
    <s v="BONIFICACIÓN POR SERVICIOS PRESTADOS"/>
    <s v="Nación"/>
    <x v="0"/>
    <s v="CSF"/>
    <n v="4455983"/>
    <n v="0"/>
    <n v="4455983"/>
    <n v="0"/>
    <s v="NOMINA MES DE OCTUBRE DEL 2020, DT NORTE DE SANTANDER."/>
    <s v="5620"/>
    <s v="10720, 10820"/>
    <s v="-0"/>
    <s v="66720, 66820, 66920, 67020, 67120, 67220, 67320, 67420, 67520, 67620, 67720, 67820, 67920, 68020, 68120, 68220, 68320, 68420, 68520, 68620, 68720, 68820, 68920, 69020, 69120, 69220, 69320, 69420, 69520, 69620, 69720, 69820, 69920"/>
    <s v="295611720, 295611820, 295612020, 295612120, 295612220, 295612320, 295612420, 295612520, 295612620, 295612720, 295612820, 295612920, 295613020, 295613120, 295613220, 295613320, 295613420, 295613520, 295613620, 295613720, 295613820, 295613920, 295614020, 295614120, 295614220, 295614320, 295614420, 295614520, 295614620, 295614720, 295614820, 295614920, 295615020"/>
    <s v="-0"/>
    <x v="0"/>
    <x v="19"/>
  </r>
  <r>
    <s v="5320"/>
    <s v="2020-10-19 00:00:00"/>
    <s v="2020-10-19 11:24:00"/>
    <s v="Gasto"/>
    <s v="Con Compromiso"/>
    <s v="016"/>
    <x v="15"/>
    <x v="4"/>
    <s v="PRIMA DE VACACIONES"/>
    <s v="Nación"/>
    <x v="0"/>
    <s v="CSF"/>
    <n v="2918440"/>
    <n v="0"/>
    <n v="2918440"/>
    <n v="0"/>
    <s v="NOMINA MES DE OCTUBRE DEL 2020, DT NORTE DE SANTANDER."/>
    <s v="5620"/>
    <s v="10720, 10820"/>
    <s v="-0"/>
    <s v="66720, 66820, 66920, 67020, 67120, 67220, 67320, 67420, 67520, 67620, 67720, 67820, 67920, 68020, 68120, 68220, 68320, 68420, 68520, 68620, 68720, 68820, 68920, 69020, 69120, 69220, 69320, 69420, 69520, 69620, 69720, 69820, 69920"/>
    <s v="295611720, 295611820, 295612020, 295612120, 295612220, 295612320, 295612420, 295612520, 295612620, 295612720, 295612820, 295612920, 295613020, 295613120, 295613220, 295613320, 295613420, 295613520, 295613620, 295613720, 295613820, 295613920, 295614020, 295614120, 295614220, 295614320, 295614420, 295614520, 295614620, 295614720, 295614820, 295614920, 295615020"/>
    <s v="-0"/>
    <x v="0"/>
    <x v="19"/>
  </r>
  <r>
    <s v="5320"/>
    <s v="2020-10-19 00:00:00"/>
    <s v="2020-10-19 11:24:00"/>
    <s v="Gasto"/>
    <s v="Con Compromiso"/>
    <s v="016"/>
    <x v="15"/>
    <x v="5"/>
    <s v="PRIMA TÉCNICA NO SALARIAL"/>
    <s v="Nación"/>
    <x v="0"/>
    <s v="CSF"/>
    <n v="2354967"/>
    <n v="0"/>
    <n v="2354967"/>
    <n v="0"/>
    <s v="NOMINA MES DE OCTUBRE DEL 2020, DT NORTE DE SANTANDER."/>
    <s v="5620"/>
    <s v="10720, 10820"/>
    <s v="-0"/>
    <s v="66720, 66820, 66920, 67020, 67120, 67220, 67320, 67420, 67520, 67620, 67720, 67820, 67920, 68020, 68120, 68220, 68320, 68420, 68520, 68620, 68720, 68820, 68920, 69020, 69120, 69220, 69320, 69420, 69520, 69620, 69720, 69820, 69920"/>
    <s v="295611720, 295611820, 295612020, 295612120, 295612220, 295612320, 295612420, 295612520, 295612620, 295612720, 295612820, 295612920, 295613020, 295613120, 295613220, 295613320, 295613420, 295613520, 295613620, 295613720, 295613820, 295613920, 295614020, 295614120, 295614220, 295614320, 295614420, 295614520, 295614620, 295614720, 295614820, 295614920, 295615020"/>
    <s v="-0"/>
    <x v="0"/>
    <x v="19"/>
  </r>
  <r>
    <s v="5420"/>
    <s v="2020-10-19 00:00:00"/>
    <s v="2020-10-19 11:33:00"/>
    <s v="Gasto"/>
    <s v="Con Compromiso"/>
    <s v="016"/>
    <x v="15"/>
    <x v="11"/>
    <s v="PENSIONES"/>
    <s v="Nación"/>
    <x v="0"/>
    <s v="CSF"/>
    <n v="6668800"/>
    <n v="0"/>
    <n v="6668800"/>
    <n v="0"/>
    <s v="APORTES SEGURIDAD SOCIAL EN SALUD Y PARAFISCALES MES DE OCTUBRE DE  2020, DT. NORTE DE SANTANDER."/>
    <s v="5720"/>
    <s v="10920"/>
    <s v="-0"/>
    <s v="70020, 70120, 70220, 70320, 70420, 70520, 70620, 70720, 70820, 70920, 71020, 71120, 71220"/>
    <s v="295615120, 295615220, 295615320, 295615420, 295615520, 295615620, 295615720, 295615820, 295615920, 295616020, 295616120, 295616220, 295616320"/>
    <s v="-0"/>
    <x v="0"/>
    <x v="19"/>
  </r>
  <r>
    <s v="5420"/>
    <s v="2020-10-19 00:00:00"/>
    <s v="2020-10-19 11:33:00"/>
    <s v="Gasto"/>
    <s v="Con Compromiso"/>
    <s v="016"/>
    <x v="15"/>
    <x v="16"/>
    <s v="CAJAS DE COMPENSACIÓN FAMILIAR"/>
    <s v="Nación"/>
    <x v="0"/>
    <s v="CSF"/>
    <n v="2444300"/>
    <n v="0"/>
    <n v="2444300"/>
    <n v="0"/>
    <s v="APORTES SEGURIDAD SOCIAL EN SALUD Y PARAFISCALES MES DE OCTUBRE DE  2020, DT. NORTE DE SANTANDER."/>
    <s v="5720"/>
    <s v="10920"/>
    <s v="-0"/>
    <s v="70020, 70120, 70220, 70320, 70420, 70520, 70620, 70720, 70820, 70920, 71020, 71120, 71220"/>
    <s v="295615120, 295615220, 295615320, 295615420, 295615520, 295615620, 295615720, 295615820, 295615920, 295616020, 295616120, 295616220, 295616320"/>
    <s v="-0"/>
    <x v="0"/>
    <x v="19"/>
  </r>
  <r>
    <s v="5420"/>
    <s v="2020-10-19 00:00:00"/>
    <s v="2020-10-19 11:33:00"/>
    <s v="Gasto"/>
    <s v="Con Compromiso"/>
    <s v="016"/>
    <x v="15"/>
    <x v="13"/>
    <s v="SALUD"/>
    <s v="Nación"/>
    <x v="0"/>
    <s v="CSF"/>
    <n v="4724200"/>
    <n v="0"/>
    <n v="4724200"/>
    <n v="0"/>
    <s v="APORTES SEGURIDAD SOCIAL EN SALUD Y PARAFISCALES MES DE OCTUBRE DE  2020, DT. NORTE DE SANTANDER."/>
    <s v="5720"/>
    <s v="10920"/>
    <s v="-0"/>
    <s v="70020, 70120, 70220, 70320, 70420, 70520, 70620, 70720, 70820, 70920, 71020, 71120, 71220"/>
    <s v="295615120, 295615220, 295615320, 295615420, 295615520, 295615620, 295615720, 295615820, 295615920, 295616020, 295616120, 295616220, 295616320"/>
    <s v="-0"/>
    <x v="0"/>
    <x v="19"/>
  </r>
  <r>
    <s v="5420"/>
    <s v="2020-10-19 00:00:00"/>
    <s v="2020-10-19 11:33:00"/>
    <s v="Gasto"/>
    <s v="Con Compromiso"/>
    <s v="016"/>
    <x v="15"/>
    <x v="12"/>
    <s v="APORTES AL SENA"/>
    <s v="Nación"/>
    <x v="0"/>
    <s v="CSF"/>
    <n v="1222600"/>
    <n v="0"/>
    <n v="1222600"/>
    <n v="0"/>
    <s v="APORTES SEGURIDAD SOCIAL EN SALUD Y PARAFISCALES MES DE OCTUBRE DE  2020, DT. NORTE DE SANTANDER."/>
    <s v="5720"/>
    <s v="10920"/>
    <s v="-0"/>
    <s v="70020, 70120, 70220, 70320, 70420, 70520, 70620, 70720, 70820, 70920, 71020, 71120, 71220"/>
    <s v="295615120, 295615220, 295615320, 295615420, 295615520, 295615620, 295615720, 295615820, 295615920, 295616020, 295616120, 295616220, 295616320"/>
    <s v="-0"/>
    <x v="0"/>
    <x v="19"/>
  </r>
  <r>
    <s v="5420"/>
    <s v="2020-10-19 00:00:00"/>
    <s v="2020-10-19 11:33:00"/>
    <s v="Gasto"/>
    <s v="Con Compromiso"/>
    <s v="016"/>
    <x v="15"/>
    <x v="15"/>
    <s v="APORTES GENERALES AL SISTEMA DE RIESGOS LABORALES"/>
    <s v="Nación"/>
    <x v="0"/>
    <s v="CSF"/>
    <n v="601300"/>
    <n v="0"/>
    <n v="601300"/>
    <n v="0"/>
    <s v="APORTES SEGURIDAD SOCIAL EN SALUD Y PARAFISCALES MES DE OCTUBRE DE  2020, DT. NORTE DE SANTANDER."/>
    <s v="5720"/>
    <s v="10920"/>
    <s v="-0"/>
    <s v="70020, 70120, 70220, 70320, 70420, 70520, 70620, 70720, 70820, 70920, 71020, 71120, 71220"/>
    <s v="295615120, 295615220, 295615320, 295615420, 295615520, 295615620, 295615720, 295615820, 295615920, 295616020, 295616120, 295616220, 295616320"/>
    <s v="-0"/>
    <x v="0"/>
    <x v="19"/>
  </r>
  <r>
    <s v="5420"/>
    <s v="2020-10-19 00:00:00"/>
    <s v="2020-10-19 11:33:00"/>
    <s v="Gasto"/>
    <s v="Con Compromiso"/>
    <s v="016"/>
    <x v="15"/>
    <x v="14"/>
    <s v="APORTES AL ICBF"/>
    <s v="Nación"/>
    <x v="0"/>
    <s v="CSF"/>
    <n v="1833900"/>
    <n v="0"/>
    <n v="1833900"/>
    <n v="0"/>
    <s v="APORTES SEGURIDAD SOCIAL EN SALUD Y PARAFISCALES MES DE OCTUBRE DE  2020, DT. NORTE DE SANTANDER."/>
    <s v="5720"/>
    <s v="10920"/>
    <s v="-0"/>
    <s v="70020, 70120, 70220, 70320, 70420, 70520, 70620, 70720, 70820, 70920, 71020, 71120, 71220"/>
    <s v="295615120, 295615220, 295615320, 295615420, 295615520, 295615620, 295615720, 295615820, 295615920, 295616020, 295616120, 295616220, 295616320"/>
    <s v="-0"/>
    <x v="0"/>
    <x v="19"/>
  </r>
  <r>
    <s v="5520"/>
    <s v="2020-10-19 00:00:00"/>
    <s v="2020-10-19 15:07:00"/>
    <s v="Gasto"/>
    <s v="Con Compromiso"/>
    <s v="0500"/>
    <x v="15"/>
    <x v="22"/>
    <s v="ADQUISICIÓN DE BIENES Y SERVICIOS - SERVICIO DE INFORMACIÓN CATASTRAL - ACTUALIZACIÓN  Y GESTIÓN CATASTRAL  NACIONAL"/>
    <s v="Nación"/>
    <x v="2"/>
    <s v="CSF"/>
    <n v="9623700"/>
    <n v="-1603942"/>
    <n v="8019758"/>
    <n v="0"/>
    <s v="PRESTACION DE SERVICIOS PERSONALES PARA LA REALIZACION DE LOS PROCESOS ARCHIVÍSTICOS EN ARCHIVOS DE GESTIÓN Y ARCHIVO CENTRAL DE LA DIRECCION TERRITORIAL DE NORTE DE SANTANDER, DE ACUERDO A LAS DIRECTRICES DE LA ENTIDAD Y LAS NORMAS DEL ARCHIVO GENER"/>
    <s v="5820"/>
    <s v="11020, 11120"/>
    <s v="27720, 27820"/>
    <s v="83420, 83520, 83720, 83820, 92220, 92320"/>
    <s v="359486220, 359491420, 359509120, 359518120, 381591320, 381611820"/>
    <s v="-0"/>
    <x v="1"/>
    <x v="1"/>
  </r>
  <r>
    <s v="5620"/>
    <s v="2020-11-12 00:00:00"/>
    <s v="2020-11-12 09:16:00"/>
    <s v="Gasto"/>
    <s v="Con Compromiso"/>
    <s v="0500"/>
    <x v="15"/>
    <x v="22"/>
    <s v="ADQUISICIÓN DE BIENES Y SERVICIOS - SERVICIO DE INFORMACIÓN CATASTRAL - ACTUALIZACIÓN  Y GESTIÓN CATASTRAL  NACIONAL"/>
    <s v="Nación"/>
    <x v="2"/>
    <s v="CSF"/>
    <n v="4550580"/>
    <n v="-1617984"/>
    <n v="2932596"/>
    <n v="0"/>
    <s v="PRESTACIÓN DE SERVICIOS PERSONALES PARA REALIZAR ACTIVIDADES DE RECONOCIMIENTO PREDIAL EN EL PROCESO DE CONSERVACIÓN CATASTRAL DE CABIDAS Y LINDEROS DE LA TERRITORIAL NORTE DE SANTANDER"/>
    <s v="5920"/>
    <s v="13220"/>
    <s v="31720"/>
    <s v="90120"/>
    <s v="380410120"/>
    <s v="-0"/>
    <x v="1"/>
    <x v="1"/>
  </r>
  <r>
    <s v="5720"/>
    <s v="2020-11-12 00:00:00"/>
    <s v="2020-11-12 09:22:00"/>
    <s v="Gasto"/>
    <s v="Con Compromiso"/>
    <s v="0500"/>
    <x v="15"/>
    <x v="22"/>
    <s v="ADQUISICIÓN DE BIENES Y SERVICIOS - SERVICIO DE INFORMACIÓN CATASTRAL - ACTUALIZACIÓN  Y GESTIÓN CATASTRAL  NACIONAL"/>
    <s v="Nación"/>
    <x v="2"/>
    <s v="CSF"/>
    <n v="2477538"/>
    <n v="-605622"/>
    <n v="1871916"/>
    <n v="0"/>
    <s v="PRESTACIÓN DE SERVICIOS PERSONALES PARA REALIZAR ACTIVIDADES APOYO OPERATIVO EN LOS PROCESOS CATASTRALES EN LA DIRECCIÓN TERRITORIAL NORTE DE SANTANDER"/>
    <s v="6020"/>
    <s v="12620"/>
    <s v="31520"/>
    <s v="89920, 90020"/>
    <s v="380324020, 380356820"/>
    <s v="-0"/>
    <x v="1"/>
    <x v="1"/>
  </r>
  <r>
    <s v="5820"/>
    <s v="2020-11-19 00:00:00"/>
    <s v="2020-11-19 09:02:00"/>
    <s v="Gasto"/>
    <s v="Con Compromiso"/>
    <s v="016"/>
    <x v="15"/>
    <x v="8"/>
    <s v="SUELDO BÁSICO"/>
    <s v="Nación"/>
    <x v="0"/>
    <s v="CSF"/>
    <n v="48694708"/>
    <n v="0"/>
    <n v="48694708"/>
    <n v="0"/>
    <s v="NOMINA DE NOVIEMBRE Y PRIMA DE NAVIDAD 2020, TERRITORIAL NORTE DE SANTANDER."/>
    <s v="6120"/>
    <s v="12320, 12420"/>
    <s v="-0"/>
    <s v="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s v="332949620, 332949720, 332949820, 332949920, 332950020, 332950120, 332950220, 332950320, 332950420, 332950520, 332950620, 332950720, 332950820, 332950920, 332951020, 332951120, 332951220, 332951320, 332951420, 332951520, 332951620, 332951720, 332951820, 332951920, 332952020, 332952120, 332952220, 333035420, 333035520, 333035620, 333035720, 333035820, 333035920, 333036020, 333036120, 333036220, 333036320, 333036420, 333036520, 333036620, 333036720, 333036820, 333036920, 333037020, 333037120, 333037220, 333037320, 333037420, 333037520, 333037620, 333037720, 333037820, 333037920, 333038020"/>
    <s v="-0"/>
    <x v="0"/>
    <x v="19"/>
  </r>
  <r>
    <s v="5820"/>
    <s v="2020-11-19 00:00:00"/>
    <s v="2020-11-19 09:02:00"/>
    <s v="Gasto"/>
    <s v="Con Compromiso"/>
    <s v="016"/>
    <x v="15"/>
    <x v="9"/>
    <s v="BONIFICACIÓN POR SERVICIOS PRESTADOS"/>
    <s v="Nación"/>
    <x v="0"/>
    <s v="CSF"/>
    <n v="1584897"/>
    <n v="0"/>
    <n v="1584897"/>
    <n v="0"/>
    <s v="NOMINA DE NOVIEMBRE Y PRIMA DE NAVIDAD 2020, TERRITORIAL NORTE DE SANTANDER."/>
    <s v="6120"/>
    <s v="12320, 12420"/>
    <s v="-0"/>
    <s v="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s v="332949620, 332949720, 332949820, 332949920, 332950020, 332950120, 332950220, 332950320, 332950420, 332950520, 332950620, 332950720, 332950820, 332950920, 332951020, 332951120, 332951220, 332951320, 332951420, 332951520, 332951620, 332951720, 332951820, 332951920, 332952020, 332952120, 332952220, 333035420, 333035520, 333035620, 333035720, 333035820, 333035920, 333036020, 333036120, 333036220, 333036320, 333036420, 333036520, 333036620, 333036720, 333036820, 333036920, 333037020, 333037120, 333037220, 333037320, 333037420, 333037520, 333037620, 333037720, 333037820, 333037920, 333038020"/>
    <s v="-0"/>
    <x v="0"/>
    <x v="19"/>
  </r>
  <r>
    <s v="5820"/>
    <s v="2020-11-19 00:00:00"/>
    <s v="2020-11-19 09:02:00"/>
    <s v="Gasto"/>
    <s v="Con Compromiso"/>
    <s v="016"/>
    <x v="15"/>
    <x v="30"/>
    <s v="PRIMA DE NAVIDAD"/>
    <s v="Nación"/>
    <x v="0"/>
    <s v="CSF"/>
    <n v="73462532"/>
    <n v="0"/>
    <n v="73462532"/>
    <n v="0"/>
    <s v="NOMINA DE NOVIEMBRE Y PRIMA DE NAVIDAD 2020, TERRITORIAL NORTE DE SANTANDER."/>
    <s v="6120"/>
    <s v="12320, 12420"/>
    <s v="-0"/>
    <s v="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s v="332949620, 332949720, 332949820, 332949920, 332950020, 332950120, 332950220, 332950320, 332950420, 332950520, 332950620, 332950720, 332950820, 332950920, 332951020, 332951120, 332951220, 332951320, 332951420, 332951520, 332951620, 332951720, 332951820, 332951920, 332952020, 332952120, 332952220, 333035420, 333035520, 333035620, 333035720, 333035820, 333035920, 333036020, 333036120, 333036220, 333036320, 333036420, 333036520, 333036620, 333036720, 333036820, 333036920, 333037020, 333037120, 333037220, 333037320, 333037420, 333037520, 333037620, 333037720, 333037820, 333037920, 333038020"/>
    <s v="-0"/>
    <x v="0"/>
    <x v="19"/>
  </r>
  <r>
    <s v="5820"/>
    <s v="2020-11-19 00:00:00"/>
    <s v="2020-11-19 09:02:00"/>
    <s v="Gasto"/>
    <s v="Con Compromiso"/>
    <s v="016"/>
    <x v="15"/>
    <x v="5"/>
    <s v="PRIMA TÉCNICA NO SALARIAL"/>
    <s v="Nación"/>
    <x v="0"/>
    <s v="CSF"/>
    <n v="2354967"/>
    <n v="0"/>
    <n v="2354967"/>
    <n v="0"/>
    <s v="NOMINA DE NOVIEMBRE Y PRIMA DE NAVIDAD 2020, TERRITORIAL NORTE DE SANTANDER."/>
    <s v="6120"/>
    <s v="12320, 12420"/>
    <s v="-0"/>
    <s v="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s v="332949620, 332949720, 332949820, 332949920, 332950020, 332950120, 332950220, 332950320, 332950420, 332950520, 332950620, 332950720, 332950820, 332950920, 332951020, 332951120, 332951220, 332951320, 332951420, 332951520, 332951620, 332951720, 332951820, 332951920, 332952020, 332952120, 332952220, 333035420, 333035520, 333035620, 333035720, 333035820, 333035920, 333036020, 333036120, 333036220, 333036320, 333036420, 333036520, 333036620, 333036720, 333036820, 333036920, 333037020, 333037120, 333037220, 333037320, 333037420, 333037520, 333037620, 333037720, 333037820, 333037920, 333038020"/>
    <s v="-0"/>
    <x v="0"/>
    <x v="19"/>
  </r>
  <r>
    <s v="5820"/>
    <s v="2020-11-19 00:00:00"/>
    <s v="2020-11-19 09:02:00"/>
    <s v="Gasto"/>
    <s v="Con Compromiso"/>
    <s v="016"/>
    <x v="15"/>
    <x v="6"/>
    <s v="SUBSIDIO DE ALIMENTACIÓN"/>
    <s v="Nación"/>
    <x v="0"/>
    <s v="CSF"/>
    <n v="1009096"/>
    <n v="0"/>
    <n v="1009096"/>
    <n v="0"/>
    <s v="NOMINA DE NOVIEMBRE Y PRIMA DE NAVIDAD 2020, TERRITORIAL NORTE DE SANTANDER."/>
    <s v="6120"/>
    <s v="12320, 12420"/>
    <s v="-0"/>
    <s v="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s v="332949620, 332949720, 332949820, 332949920, 332950020, 332950120, 332950220, 332950320, 332950420, 332950520, 332950620, 332950720, 332950820, 332950920, 332951020, 332951120, 332951220, 332951320, 332951420, 332951520, 332951620, 332951720, 332951820, 332951920, 332952020, 332952120, 332952220, 333035420, 333035520, 333035620, 333035720, 333035820, 333035920, 333036020, 333036120, 333036220, 333036320, 333036420, 333036520, 333036620, 333036720, 333036820, 333036920, 333037020, 333037120, 333037220, 333037320, 333037420, 333037520, 333037620, 333037720, 333037820, 333037920, 333038020"/>
    <s v="-0"/>
    <x v="0"/>
    <x v="19"/>
  </r>
  <r>
    <s v="5820"/>
    <s v="2020-11-19 00:00:00"/>
    <s v="2020-11-19 09:02:00"/>
    <s v="Gasto"/>
    <s v="Con Compromiso"/>
    <s v="016"/>
    <x v="15"/>
    <x v="28"/>
    <s v="AUXILIO DE CONECTIVIDAD DIGITAL"/>
    <s v="Nación"/>
    <x v="0"/>
    <s v="CSF"/>
    <n v="1570238"/>
    <n v="0"/>
    <n v="1570238"/>
    <n v="0"/>
    <s v="NOMINA DE NOVIEMBRE Y PRIMA DE NAVIDAD 2020, TERRITORIAL NORTE DE SANTANDER."/>
    <s v="6120"/>
    <s v="12320, 12420"/>
    <s v="-0"/>
    <s v="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s v="332949620, 332949720, 332949820, 332949920, 332950020, 332950120, 332950220, 332950320, 332950420, 332950520, 332950620, 332950720, 332950820, 332950920, 332951020, 332951120, 332951220, 332951320, 332951420, 332951520, 332951620, 332951720, 332951820, 332951920, 332952020, 332952120, 332952220, 333035420, 333035520, 333035620, 333035720, 333035820, 333035920, 333036020, 333036120, 333036220, 333036320, 333036420, 333036520, 333036620, 333036720, 333036820, 333036920, 333037020, 333037120, 333037220, 333037320, 333037420, 333037520, 333037620, 333037720, 333037820, 333037920, 333038020"/>
    <s v="-0"/>
    <x v="0"/>
    <x v="19"/>
  </r>
  <r>
    <s v="5920"/>
    <s v="2020-11-19 00:00:00"/>
    <s v="2020-11-19 09:10:00"/>
    <s v="Gasto"/>
    <s v="Con Compromiso"/>
    <s v="016"/>
    <x v="15"/>
    <x v="13"/>
    <s v="SALUD"/>
    <s v="Nación"/>
    <x v="0"/>
    <s v="CSF"/>
    <n v="4480300"/>
    <n v="0"/>
    <n v="4480300"/>
    <n v="0"/>
    <s v="APORTES SEGURIDAD SOCIAL EN SALUD Y PARAFISCALES MES DE NOVIEMBRE DE 2020, TERRITORIAL NORTE DE SANTANDER."/>
    <s v="6220"/>
    <s v="12520"/>
    <s v="-0"/>
    <s v="80020, 80120, 80220, 80320, 80420, 80520, 80620, 80720, 80820, 80920, 81020, 81120, 81220"/>
    <s v="333038220, 333038320, 333038420, 333038520, 333038620, 333038720, 333038820, 333038920, 333039020, 333039120, 333039220, 333039320, 333039420"/>
    <s v="-0"/>
    <x v="0"/>
    <x v="19"/>
  </r>
  <r>
    <s v="5920"/>
    <s v="2020-11-19 00:00:00"/>
    <s v="2020-11-19 09:10:00"/>
    <s v="Gasto"/>
    <s v="Con Compromiso"/>
    <s v="016"/>
    <x v="15"/>
    <x v="14"/>
    <s v="APORTES AL ICBF"/>
    <s v="Nación"/>
    <x v="0"/>
    <s v="CSF"/>
    <n v="1741700"/>
    <n v="0"/>
    <n v="1741700"/>
    <n v="0"/>
    <s v="APORTES SEGURIDAD SOCIAL EN SALUD Y PARAFISCALES MES DE NOVIEMBRE DE 2020, TERRITORIAL NORTE DE SANTANDER."/>
    <s v="6220"/>
    <s v="12520"/>
    <s v="-0"/>
    <s v="80020, 80120, 80220, 80320, 80420, 80520, 80620, 80720, 80820, 80920, 81020, 81120, 81220"/>
    <s v="333038220, 333038320, 333038420, 333038520, 333038620, 333038720, 333038820, 333038920, 333039020, 333039120, 333039220, 333039320, 333039420"/>
    <s v="-0"/>
    <x v="0"/>
    <x v="19"/>
  </r>
  <r>
    <s v="5920"/>
    <s v="2020-11-19 00:00:00"/>
    <s v="2020-11-19 09:10:00"/>
    <s v="Gasto"/>
    <s v="Con Compromiso"/>
    <s v="016"/>
    <x v="15"/>
    <x v="15"/>
    <s v="APORTES GENERALES AL SISTEMA DE RIESGOS LABORALES"/>
    <s v="Nación"/>
    <x v="0"/>
    <s v="CSF"/>
    <n v="580100"/>
    <n v="0"/>
    <n v="580100"/>
    <n v="0"/>
    <s v="APORTES SEGURIDAD SOCIAL EN SALUD Y PARAFISCALES MES DE NOVIEMBRE DE 2020, TERRITORIAL NORTE DE SANTANDER."/>
    <s v="6220"/>
    <s v="12520"/>
    <s v="-0"/>
    <s v="80020, 80120, 80220, 80320, 80420, 80520, 80620, 80720, 80820, 80920, 81020, 81120, 81220"/>
    <s v="333038220, 333038320, 333038420, 333038520, 333038620, 333038720, 333038820, 333038920, 333039020, 333039120, 333039220, 333039320, 333039420"/>
    <s v="-0"/>
    <x v="0"/>
    <x v="19"/>
  </r>
  <r>
    <s v="5920"/>
    <s v="2020-11-19 00:00:00"/>
    <s v="2020-11-19 09:10:00"/>
    <s v="Gasto"/>
    <s v="Con Compromiso"/>
    <s v="016"/>
    <x v="15"/>
    <x v="12"/>
    <s v="APORTES AL SENA"/>
    <s v="Nación"/>
    <x v="0"/>
    <s v="CSF"/>
    <n v="1161000"/>
    <n v="0"/>
    <n v="1161000"/>
    <n v="0"/>
    <s v="APORTES SEGURIDAD SOCIAL EN SALUD Y PARAFISCALES MES DE NOVIEMBRE DE 2020, TERRITORIAL NORTE DE SANTANDER."/>
    <s v="6220"/>
    <s v="12520"/>
    <s v="-0"/>
    <s v="80020, 80120, 80220, 80320, 80420, 80520, 80620, 80720, 80820, 80920, 81020, 81120, 81220"/>
    <s v="333038220, 333038320, 333038420, 333038520, 333038620, 333038720, 333038820, 333038920, 333039020, 333039120, 333039220, 333039320, 333039420"/>
    <s v="-0"/>
    <x v="0"/>
    <x v="19"/>
  </r>
  <r>
    <s v="5920"/>
    <s v="2020-11-19 00:00:00"/>
    <s v="2020-11-19 09:10:00"/>
    <s v="Gasto"/>
    <s v="Con Compromiso"/>
    <s v="016"/>
    <x v="15"/>
    <x v="11"/>
    <s v="PENSIONES"/>
    <s v="Nación"/>
    <x v="0"/>
    <s v="CSF"/>
    <n v="6324100"/>
    <n v="0"/>
    <n v="6324100"/>
    <n v="0"/>
    <s v="APORTES SEGURIDAD SOCIAL EN SALUD Y PARAFISCALES MES DE NOVIEMBRE DE 2020, TERRITORIAL NORTE DE SANTANDER."/>
    <s v="6220"/>
    <s v="12520"/>
    <s v="-0"/>
    <s v="80020, 80120, 80220, 80320, 80420, 80520, 80620, 80720, 80820, 80920, 81020, 81120, 81220"/>
    <s v="333038220, 333038320, 333038420, 333038520, 333038620, 333038720, 333038820, 333038920, 333039020, 333039120, 333039220, 333039320, 333039420"/>
    <s v="-0"/>
    <x v="0"/>
    <x v="19"/>
  </r>
  <r>
    <s v="5920"/>
    <s v="2020-11-19 00:00:00"/>
    <s v="2020-11-19 09:10:00"/>
    <s v="Gasto"/>
    <s v="Con Compromiso"/>
    <s v="016"/>
    <x v="15"/>
    <x v="16"/>
    <s v="CAJAS DE COMPENSACIÓN FAMILIAR"/>
    <s v="Nación"/>
    <x v="0"/>
    <s v="CSF"/>
    <n v="2321300"/>
    <n v="0"/>
    <n v="2321300"/>
    <n v="0"/>
    <s v="APORTES SEGURIDAD SOCIAL EN SALUD Y PARAFISCALES MES DE NOVIEMBRE DE 2020, TERRITORIAL NORTE DE SANTANDER."/>
    <s v="6220"/>
    <s v="12520"/>
    <s v="-0"/>
    <s v="80020, 80120, 80220, 80320, 80420, 80520, 80620, 80720, 80820, 80920, 81020, 81120, 81220"/>
    <s v="333038220, 333038320, 333038420, 333038520, 333038620, 333038720, 333038820, 333038920, 333039020, 333039120, 333039220, 333039320, 333039420"/>
    <s v="-0"/>
    <x v="0"/>
    <x v="19"/>
  </r>
  <r>
    <s v="6020"/>
    <s v="2020-12-19 00:00:00"/>
    <s v="2020-12-19 09:52:00"/>
    <s v="Gasto"/>
    <s v="Con Compromiso"/>
    <s v="016"/>
    <x v="15"/>
    <x v="6"/>
    <s v="SUBSIDIO DE ALIMENTACIÓN"/>
    <s v="Nación"/>
    <x v="0"/>
    <s v="CSF"/>
    <n v="1024519"/>
    <n v="0"/>
    <n v="1024519"/>
    <n v="0"/>
    <s v="NOMINA MES DE DICIEMBRE DE 2020"/>
    <s v="6320"/>
    <s v="13620, 13720"/>
    <s v="-0"/>
    <s v="85320, 85420, 85520, 85620, 85720, 85820, 85920, 86020, 86120, 86220, 86320, 86420, 86520, 86620, 86720, 86820, 86920, 87020, 87120, 87220, 87320, 87420, 87520, 87620, 87720, 87820, 87920, 88020, 88120"/>
    <s v="374287420, 374287520, 374287620, 374287720, 374287820, 374287920, 374288020, 374288120, 374288220, 374288320, 374288420, 374288520, 374288620, 374288720, 374288820, 374288920, 374289020, 374289120, 374289220, 374289320, 374289420, 374289520, 374289620, 374289720, 374289820, 374289920, 374290020, 374290120, 374290220"/>
    <s v="-0"/>
    <x v="0"/>
    <x v="19"/>
  </r>
  <r>
    <s v="6020"/>
    <s v="2020-12-19 00:00:00"/>
    <s v="2020-12-19 09:52:00"/>
    <s v="Gasto"/>
    <s v="Con Compromiso"/>
    <s v="016"/>
    <x v="15"/>
    <x v="28"/>
    <s v="AUXILIO DE CONECTIVIDAD DIGITAL"/>
    <s v="Nación"/>
    <x v="0"/>
    <s v="CSF"/>
    <n v="1594237"/>
    <n v="0"/>
    <n v="1594237"/>
    <n v="0"/>
    <s v="NOMINA MES DE DICIEMBRE DE 2020"/>
    <s v="6320"/>
    <s v="13620, 13720"/>
    <s v="-0"/>
    <s v="85320, 85420, 85520, 85620, 85720, 85820, 85920, 86020, 86120, 86220, 86320, 86420, 86520, 86620, 86720, 86820, 86920, 87020, 87120, 87220, 87320, 87420, 87520, 87620, 87720, 87820, 87920, 88020, 88120"/>
    <s v="374287420, 374287520, 374287620, 374287720, 374287820, 374287920, 374288020, 374288120, 374288220, 374288320, 374288420, 374288520, 374288620, 374288720, 374288820, 374288920, 374289020, 374289120, 374289220, 374289320, 374289420, 374289520, 374289620, 374289720, 374289820, 374289920, 374290020, 374290120, 374290220"/>
    <s v="-0"/>
    <x v="0"/>
    <x v="19"/>
  </r>
  <r>
    <s v="6020"/>
    <s v="2020-12-19 00:00:00"/>
    <s v="2020-12-19 09:52:00"/>
    <s v="Gasto"/>
    <s v="Con Compromiso"/>
    <s v="016"/>
    <x v="15"/>
    <x v="5"/>
    <s v="PRIMA TÉCNICA NO SALARIAL"/>
    <s v="Nación"/>
    <x v="0"/>
    <s v="CSF"/>
    <n v="2354967"/>
    <n v="0"/>
    <n v="2354967"/>
    <n v="0"/>
    <s v="NOMINA MES DE DICIEMBRE DE 2020"/>
    <s v="6320"/>
    <s v="13620, 13720"/>
    <s v="-0"/>
    <s v="85320, 85420, 85520, 85620, 85720, 85820, 85920, 86020, 86120, 86220, 86320, 86420, 86520, 86620, 86720, 86820, 86920, 87020, 87120, 87220, 87320, 87420, 87520, 87620, 87720, 87820, 87920, 88020, 88120"/>
    <s v="374287420, 374287520, 374287620, 374287720, 374287820, 374287920, 374288020, 374288120, 374288220, 374288320, 374288420, 374288520, 374288620, 374288720, 374288820, 374288920, 374289020, 374289120, 374289220, 374289320, 374289420, 374289520, 374289620, 374289720, 374289820, 374289920, 374290020, 374290120, 374290220"/>
    <s v="-0"/>
    <x v="0"/>
    <x v="19"/>
  </r>
  <r>
    <s v="6020"/>
    <s v="2020-12-19 00:00:00"/>
    <s v="2020-12-19 09:52:00"/>
    <s v="Gasto"/>
    <s v="Con Compromiso"/>
    <s v="016"/>
    <x v="15"/>
    <x v="21"/>
    <s v="INCAPACIDADES (NO DE PENSIONES)"/>
    <s v="Nación"/>
    <x v="0"/>
    <s v="CSF"/>
    <n v="0"/>
    <n v="1639246"/>
    <n v="1639246"/>
    <n v="0"/>
    <s v="NOMINA MES DE DICIEMBRE DE 2020"/>
    <s v="6320"/>
    <s v="13620, 13720"/>
    <s v="-0"/>
    <s v="85320, 85420, 85520, 85620, 85720, 85820, 85920, 86020, 86120, 86220, 86320, 86420, 86520, 86620, 86720, 86820, 86920, 87020, 87120, 87220, 87320, 87420, 87520, 87620, 87720, 87820, 87920, 88020, 88120"/>
    <s v="374287420, 374287520, 374287620, 374287720, 374287820, 374287920, 374288020, 374288120, 374288220, 374288320, 374288420, 374288520, 374288620, 374288720, 374288820, 374288920, 374289020, 374289120, 374289220, 374289320, 374289420, 374289520, 374289620, 374289720, 374289820, 374289920, 374290020, 374290120, 374290220"/>
    <s v="-0"/>
    <x v="0"/>
    <x v="19"/>
  </r>
  <r>
    <s v="6020"/>
    <s v="2020-12-19 00:00:00"/>
    <s v="2020-12-19 09:52:00"/>
    <s v="Gasto"/>
    <s v="Con Compromiso"/>
    <s v="016"/>
    <x v="15"/>
    <x v="9"/>
    <s v="BONIFICACIÓN POR SERVICIOS PRESTADOS"/>
    <s v="Nación"/>
    <x v="0"/>
    <s v="CSF"/>
    <n v="1509415"/>
    <n v="0"/>
    <n v="1509415"/>
    <n v="0"/>
    <s v="NOMINA MES DE DICIEMBRE DE 2020"/>
    <s v="6320"/>
    <s v="13620, 13720"/>
    <s v="-0"/>
    <s v="85320, 85420, 85520, 85620, 85720, 85820, 85920, 86020, 86120, 86220, 86320, 86420, 86520, 86620, 86720, 86820, 86920, 87020, 87120, 87220, 87320, 87420, 87520, 87620, 87720, 87820, 87920, 88020, 88120"/>
    <s v="374287420, 374287520, 374287620, 374287720, 374287820, 374287920, 374288020, 374288120, 374288220, 374288320, 374288420, 374288520, 374288620, 374288720, 374288820, 374288920, 374289020, 374289120, 374289220, 374289320, 374289420, 374289520, 374289620, 374289720, 374289820, 374289920, 374290020, 374290120, 374290220"/>
    <s v="-0"/>
    <x v="0"/>
    <x v="19"/>
  </r>
  <r>
    <s v="6020"/>
    <s v="2020-12-19 00:00:00"/>
    <s v="2020-12-19 09:52:00"/>
    <s v="Gasto"/>
    <s v="Con Compromiso"/>
    <s v="016"/>
    <x v="15"/>
    <x v="8"/>
    <s v="SUELDO BÁSICO"/>
    <s v="Nación"/>
    <x v="0"/>
    <s v="CSF"/>
    <n v="49194670"/>
    <n v="0"/>
    <n v="49194670"/>
    <n v="0"/>
    <s v="NOMINA MES DE DICIEMBRE DE 2020"/>
    <s v="6320"/>
    <s v="13620, 13720"/>
    <s v="-0"/>
    <s v="85320, 85420, 85520, 85620, 85720, 85820, 85920, 86020, 86120, 86220, 86320, 86420, 86520, 86620, 86720, 86820, 86920, 87020, 87120, 87220, 87320, 87420, 87520, 87620, 87720, 87820, 87920, 88020, 88120"/>
    <s v="374287420, 374287520, 374287620, 374287720, 374287820, 374287920, 374288020, 374288120, 374288220, 374288320, 374288420, 374288520, 374288620, 374288720, 374288820, 374288920, 374289020, 374289120, 374289220, 374289320, 374289420, 374289520, 374289620, 374289720, 374289820, 374289920, 374290020, 374290120, 374290220"/>
    <s v="-0"/>
    <x v="0"/>
    <x v="19"/>
  </r>
  <r>
    <s v="6120"/>
    <s v="2020-12-21 00:00:00"/>
    <s v="2020-12-21 13:36:00"/>
    <s v="Gasto"/>
    <s v="Con Compromiso"/>
    <s v="016"/>
    <x v="15"/>
    <x v="13"/>
    <s v="SALUD"/>
    <s v="Nación"/>
    <x v="0"/>
    <s v="CSF"/>
    <n v="4449400"/>
    <n v="0"/>
    <n v="4449400"/>
    <n v="0"/>
    <s v="APORTES NOMINA DICIEMBRE DE 2020"/>
    <s v="6420"/>
    <s v="13820"/>
    <s v="-0"/>
    <s v="90220, 90320, 90420, 90520, 90620, 90720, 90820, 90920, 91020, 91120, 91220, 91320, 91420"/>
    <s v="376373820, 376373920, 376374020, 376374120, 376374220, 376374320, 376374420, 376374520, 376374620, 376374720, 376374820, 376374920, 376375020"/>
    <s v="-0"/>
    <x v="0"/>
    <x v="19"/>
  </r>
  <r>
    <s v="6120"/>
    <s v="2020-12-21 00:00:00"/>
    <s v="2020-12-21 13:36:00"/>
    <s v="Gasto"/>
    <s v="Con Compromiso"/>
    <s v="016"/>
    <x v="15"/>
    <x v="16"/>
    <s v="CAJAS DE COMPENSACIÓN FAMILIAR"/>
    <s v="Nación"/>
    <x v="0"/>
    <s v="CSF"/>
    <n v="2256300"/>
    <n v="0"/>
    <n v="2256300"/>
    <n v="0"/>
    <s v="APORTES NOMINA DICIEMBRE DE 2020"/>
    <s v="6420"/>
    <s v="13820"/>
    <s v="-0"/>
    <s v="90220, 90320, 90420, 90520, 90620, 90720, 90820, 90920, 91020, 91120, 91220, 91320, 91420"/>
    <s v="376373820, 376373920, 376374020, 376374120, 376374220, 376374320, 376374420, 376374520, 376374620, 376374720, 376374820, 376374920, 376375020"/>
    <s v="-0"/>
    <x v="0"/>
    <x v="19"/>
  </r>
  <r>
    <s v="6120"/>
    <s v="2020-12-21 00:00:00"/>
    <s v="2020-12-21 13:36:00"/>
    <s v="Gasto"/>
    <s v="Con Compromiso"/>
    <s v="016"/>
    <x v="15"/>
    <x v="11"/>
    <s v="PENSIONES"/>
    <s v="Nación"/>
    <x v="0"/>
    <s v="CSF"/>
    <n v="11436900"/>
    <n v="0"/>
    <n v="11436900"/>
    <n v="0"/>
    <s v="APORTES NOMINA DICIEMBRE DE 2020"/>
    <s v="6420"/>
    <s v="13820"/>
    <s v="-0"/>
    <s v="90220, 90320, 90420, 90520, 90620, 90720, 90820, 90920, 91020, 91120, 91220, 91320, 91420"/>
    <s v="376373820, 376373920, 376374020, 376374120, 376374220, 376374320, 376374420, 376374520, 376374620, 376374720, 376374820, 376374920, 376375020"/>
    <s v="-0"/>
    <x v="0"/>
    <x v="19"/>
  </r>
  <r>
    <s v="6120"/>
    <s v="2020-12-21 00:00:00"/>
    <s v="2020-12-21 13:36:00"/>
    <s v="Gasto"/>
    <s v="Con Compromiso"/>
    <s v="016"/>
    <x v="15"/>
    <x v="15"/>
    <s v="APORTES GENERALES AL SISTEMA DE RIESGOS LABORALES"/>
    <s v="Nación"/>
    <x v="0"/>
    <s v="CSF"/>
    <n v="594300"/>
    <n v="0"/>
    <n v="594300"/>
    <n v="0"/>
    <s v="APORTES NOMINA DICIEMBRE DE 2020"/>
    <s v="6420"/>
    <s v="13820"/>
    <s v="-0"/>
    <s v="90220, 90320, 90420, 90520, 90620, 90720, 90820, 90920, 91020, 91120, 91220, 91320, 91420"/>
    <s v="376373820, 376373920, 376374020, 376374120, 376374220, 376374320, 376374420, 376374520, 376374620, 376374720, 376374820, 376374920, 376375020"/>
    <s v="-0"/>
    <x v="0"/>
    <x v="19"/>
  </r>
  <r>
    <s v="6120"/>
    <s v="2020-12-21 00:00:00"/>
    <s v="2020-12-21 13:36:00"/>
    <s v="Gasto"/>
    <s v="Con Compromiso"/>
    <s v="016"/>
    <x v="15"/>
    <x v="14"/>
    <s v="APORTES AL ICBF"/>
    <s v="Nación"/>
    <x v="0"/>
    <s v="CSF"/>
    <n v="1692800"/>
    <n v="0"/>
    <n v="1692800"/>
    <n v="0"/>
    <s v="APORTES NOMINA DICIEMBRE DE 2020"/>
    <s v="6420"/>
    <s v="13820"/>
    <s v="-0"/>
    <s v="90220, 90320, 90420, 90520, 90620, 90720, 90820, 90920, 91020, 91120, 91220, 91320, 91420"/>
    <s v="376373820, 376373920, 376374020, 376374120, 376374220, 376374320, 376374420, 376374520, 376374620, 376374720, 376374820, 376374920, 376375020"/>
    <s v="-0"/>
    <x v="0"/>
    <x v="19"/>
  </r>
  <r>
    <s v="6120"/>
    <s v="2020-12-21 00:00:00"/>
    <s v="2020-12-21 13:36:00"/>
    <s v="Gasto"/>
    <s v="Con Compromiso"/>
    <s v="016"/>
    <x v="15"/>
    <x v="12"/>
    <s v="APORTES AL SENA"/>
    <s v="Nación"/>
    <x v="0"/>
    <s v="CSF"/>
    <n v="1128600"/>
    <n v="0"/>
    <n v="1128600"/>
    <n v="0"/>
    <s v="APORTES NOMINA DICIEMBRE DE 2020"/>
    <s v="6420"/>
    <s v="13820"/>
    <s v="-0"/>
    <s v="90220, 90320, 90420, 90520, 90620, 90720, 90820, 90920, 91020, 91120, 91220, 91320, 91420"/>
    <s v="376373820, 376373920, 376374020, 376374120, 376374220, 376374320, 376374420, 376374520, 376374620, 376374720, 376374820, 376374920, 376375020"/>
    <s v="-0"/>
    <x v="0"/>
    <x v="19"/>
  </r>
  <r>
    <s v="6220"/>
    <s v="2020-12-28 00:00:00"/>
    <s v="2020-12-28 14:22:00"/>
    <s v="Gasto"/>
    <s v="Con Compromiso"/>
    <s v="016"/>
    <x v="15"/>
    <x v="18"/>
    <s v="SERVICIOS DE TRANSPORTE DE PASAJEROS"/>
    <s v="Nación"/>
    <x v="0"/>
    <s v="CSF"/>
    <n v="2068000"/>
    <n v="0"/>
    <n v="2068000"/>
    <n v="0"/>
    <s v="RECONOCIMIENTO ECONÓMICO POR CONCEPTO DE  REUBICACIÓN DE LOS FUNCIONARIOS DE LAS UNIDADES OPERATIVAS DE  CATASTRO A LAS DIRECCIONES TERRITORIALES."/>
    <s v="6520"/>
    <s v="13920, 14020"/>
    <s v="33820, 33920"/>
    <s v="93220, 93320"/>
    <s v="393188020, 393192420"/>
    <s v="-0"/>
    <x v="0"/>
    <x v="19"/>
  </r>
  <r>
    <s v="120"/>
    <s v="2020-01-10 00:00:00"/>
    <s v="2020-01-10 08:46:00"/>
    <s v="Gasto"/>
    <s v="Con Compromiso"/>
    <s v="017"/>
    <x v="16"/>
    <x v="0"/>
    <s v="SERVICIOS DE DISTRIBUCIÓN DE ELECTRICIDAD, GAS Y AGUA (POR CUENTA PROPIA)"/>
    <s v="Nación"/>
    <x v="0"/>
    <s v="CSF"/>
    <n v="20000000"/>
    <n v="-223429"/>
    <n v="19776571"/>
    <n v="0"/>
    <s v="SERVICIO DE ENERGIA Y AGUA DT QUINDIO"/>
    <s v="120"/>
    <s v="220, 420, 1320, 1720, 2920, 3320, 3820, 3920, 4520, 4720, 5320, 5820, 6120, 6320, 7020, 7220, 7720, 8020, 8120, 8920, 9120, 10320, 10520, 11620, 11920"/>
    <s v="720, 920, 1420, 1520, 2820, 2920, 3920, 4020, 4920, 5120, 6220, 6520, 7520, 7720, 9020, 9220, 10120, 10420, 10620, 12220, 12320, 14120, 14320, 15920, 16220"/>
    <s v="4320, 4520, 8320, 8420, 9320, 13320, 16320, 16420, 21120, 24120, 30620, 30920, 31820, 32020, 36420, 38920, 41220, 41420, 41620, 46620, 46720, 51720, 51920, 58520, 58820"/>
    <s v="16476220, 17163520, 42854620, 42861020, 62726420, 77840020, 105656920, 105664620, 129656120, 136180420, 165129820, 165135220, 192725320, 192757220, 226786320, 233985320, 252102820, 260189020, 260199320, 294377820, 294383320, 329269520, 331225120, 367353420, 372664320"/>
    <s v="-0"/>
    <x v="0"/>
    <x v="20"/>
  </r>
  <r>
    <s v="220"/>
    <s v="2020-01-10 00:00:00"/>
    <s v="2020-01-10 08:47:00"/>
    <s v="Gasto"/>
    <s v="Con Compromiso"/>
    <s v="017"/>
    <x v="16"/>
    <x v="31"/>
    <s v="SERVICIOS INMOBILIARIOS"/>
    <s v="Nación"/>
    <x v="0"/>
    <s v="CSF"/>
    <n v="0"/>
    <n v="11902000"/>
    <n v="11902000"/>
    <n v="0"/>
    <s v="CUOTA DE ADMINISTRACION DEL EDIFICIO"/>
    <s v="220"/>
    <s v="5120"/>
    <s v="6120"/>
    <s v="26920"/>
    <s v="151822720"/>
    <s v="-0"/>
    <x v="0"/>
    <x v="20"/>
  </r>
  <r>
    <s v="220"/>
    <s v="2020-01-10 00:00:00"/>
    <s v="2020-01-10 08:47:00"/>
    <s v="Gasto"/>
    <s v="Con Compromiso"/>
    <s v="017"/>
    <x v="16"/>
    <x v="33"/>
    <s v="SERVICIOS FINANCIEROS Y SERVICIOS CONEXOS"/>
    <s v="Nación"/>
    <x v="0"/>
    <s v="CSF"/>
    <n v="11520000"/>
    <n v="-11520000"/>
    <n v="0"/>
    <n v="0"/>
    <s v="CUOTA DE ADMINISTRACION DEL EDIFICIO"/>
    <s v="220"/>
    <s v="5120"/>
    <s v="6120"/>
    <s v="26920"/>
    <s v="151822720"/>
    <s v="-0"/>
    <x v="0"/>
    <x v="20"/>
  </r>
  <r>
    <s v="320"/>
    <s v="2020-01-10 00:00:00"/>
    <s v="2020-01-10 08:48:00"/>
    <s v="Gasto"/>
    <s v="Con Compromiso"/>
    <s v="017"/>
    <x v="16"/>
    <x v="1"/>
    <s v="SERVICIOS DE TELECOMUNICACIONES, TRANSMISIÓN Y SUMINISTRO DE INFORMACIÓN"/>
    <s v="Nación"/>
    <x v="0"/>
    <s v="CSF"/>
    <n v="900000"/>
    <n v="29070"/>
    <n v="929070"/>
    <n v="0"/>
    <s v="SERVICIO DE TELEFONO DT QUINDIO"/>
    <s v="320"/>
    <s v="120, 920, 2120, 3520, 4820, 5520, 6020, 6920, 7820, 8820, 10220, 11820"/>
    <s v="120, 1320, 2720, 3820, 5220, 6420, 7320, 8920, 10320, 11920, 14020, 16120"/>
    <s v="120, 4820, 9220, 14220, 24220, 30820, 31720, 36320, 41320, 46420, 51620, 58720"/>
    <s v="5762620, 30820620, 60107520, 95813120, 136193420, 165187720, 184382920, 217750420, 254226720, 283068020, 322830120, 369636920"/>
    <s v="-0"/>
    <x v="0"/>
    <x v="20"/>
  </r>
  <r>
    <s v="420"/>
    <s v="2020-01-10 00:00:00"/>
    <s v="2020-01-10 08:49:00"/>
    <s v="Gasto"/>
    <s v="Con Compromiso"/>
    <s v="017"/>
    <x v="16"/>
    <x v="2"/>
    <s v="SERVICIOS DE ALCANTARILLADO, RECOLECCIÓN, TRATAMIENTO Y DISPOSICIÓN DE DESECHOS Y OTROS SERVICIOS DE SANEAMIENTO AMBIENTAL"/>
    <s v="Nación"/>
    <x v="0"/>
    <s v="CSF"/>
    <n v="1700000"/>
    <n v="167221"/>
    <n v="1867221"/>
    <n v="0"/>
    <s v="SERVICIO DE ALCANTARILLADO Y ASEO"/>
    <s v="420"/>
    <s v="320, 1820, 3420, 4020, 4620, 5420, 6220, 7120, 8220, 9020, 10420, 11720"/>
    <s v="820, 1620, 3020, 4120, 5020, 6320, 7620, 9120, 10520, 12420, 14220, 16020"/>
    <s v="4420, 8520, 13420, 16520, 21220, 30720, 31920, 36520, 41520, 46820, 51820, 58620"/>
    <s v="16481520, 42866920, 77843620, 105668020, 129676920, 165163320, 192733220, 226795720, 260192020, 294389620, 329271920, 367358520"/>
    <s v="-0"/>
    <x v="0"/>
    <x v="20"/>
  </r>
  <r>
    <s v="520"/>
    <s v="2020-01-27 00:00:00"/>
    <s v="2020-01-27 17:06:00"/>
    <s v="Gasto"/>
    <s v="Con Compromiso"/>
    <s v="017"/>
    <x v="16"/>
    <x v="4"/>
    <s v="PRIMA DE VACACIONES"/>
    <s v="Nación"/>
    <x v="0"/>
    <s v="CSF"/>
    <n v="3294200"/>
    <n v="0"/>
    <n v="3294200"/>
    <n v="0"/>
    <s v="PAGO NOMINA FUNCIONARIOS DT QUINDIO MES DE ENERO 2020"/>
    <s v="520"/>
    <s v="520, 620"/>
    <s v="-0"/>
    <s v="220, 320, 420, 520, 620, 720, 820, 920, 1020, 1120, 1220, 1320, 1420, 1520, 1620, 1720, 1820, 1920, 2020, 2120, 2220, 2320"/>
    <s v="12025820, 12025920, 12026020, 12026120, 12026320, 12026420, 12026520, 12026620, 12026720, 12026820, 12026920, 12027020, 12027120, 12027220, 12027320, 12027420, 12027520, 12027620, 12041820, 12041920, 12042020, 12042120"/>
    <s v="120"/>
    <x v="0"/>
    <x v="20"/>
  </r>
  <r>
    <s v="520"/>
    <s v="2020-01-27 00:00:00"/>
    <s v="2020-01-27 17:06:00"/>
    <s v="Gasto"/>
    <s v="Con Compromiso"/>
    <s v="017"/>
    <x v="16"/>
    <x v="5"/>
    <s v="PRIMA TÉCNICA NO SALARIAL"/>
    <s v="Nación"/>
    <x v="0"/>
    <s v="CSF"/>
    <n v="2240265"/>
    <n v="0"/>
    <n v="2240265"/>
    <n v="0"/>
    <s v="PAGO NOMINA FUNCIONARIOS DT QUINDIO MES DE ENERO 2020"/>
    <s v="520"/>
    <s v="520, 620"/>
    <s v="-0"/>
    <s v="220, 320, 420, 520, 620, 720, 820, 920, 1020, 1120, 1220, 1320, 1420, 1520, 1620, 1720, 1820, 1920, 2020, 2120, 2220, 2320"/>
    <s v="12025820, 12025920, 12026020, 12026120, 12026320, 12026420, 12026520, 12026620, 12026720, 12026820, 12026920, 12027020, 12027120, 12027220, 12027320, 12027420, 12027520, 12027620, 12041820, 12041920, 12042020, 12042120"/>
    <s v="120"/>
    <x v="0"/>
    <x v="20"/>
  </r>
  <r>
    <s v="520"/>
    <s v="2020-01-27 00:00:00"/>
    <s v="2020-01-27 17:06:00"/>
    <s v="Gasto"/>
    <s v="Con Compromiso"/>
    <s v="017"/>
    <x v="16"/>
    <x v="3"/>
    <s v="AUXILIO DE TRANSPORTE"/>
    <s v="Nación"/>
    <x v="0"/>
    <s v="CSF"/>
    <n v="486843"/>
    <n v="0"/>
    <n v="486843"/>
    <n v="0"/>
    <s v="PAGO NOMINA FUNCIONARIOS DT QUINDIO MES DE ENERO 2020"/>
    <s v="520"/>
    <s v="520, 620"/>
    <s v="-0"/>
    <s v="220, 320, 420, 520, 620, 720, 820, 920, 1020, 1120, 1220, 1320, 1420, 1520, 1620, 1720, 1820, 1920, 2020, 2120, 2220, 2320"/>
    <s v="12025820, 12025920, 12026020, 12026120, 12026320, 12026420, 12026520, 12026620, 12026720, 12026820, 12026920, 12027020, 12027120, 12027220, 12027320, 12027420, 12027520, 12027620, 12041820, 12041920, 12042020, 12042120"/>
    <s v="120"/>
    <x v="0"/>
    <x v="20"/>
  </r>
  <r>
    <s v="520"/>
    <s v="2020-01-27 00:00:00"/>
    <s v="2020-01-27 17:06:00"/>
    <s v="Gasto"/>
    <s v="Con Compromiso"/>
    <s v="017"/>
    <x v="16"/>
    <x v="21"/>
    <s v="INCAPACIDADES (NO DE PENSIONES)"/>
    <s v="Nación"/>
    <x v="0"/>
    <s v="CSF"/>
    <n v="0"/>
    <n v="1345019.67"/>
    <n v="1345019.67"/>
    <n v="0"/>
    <s v="PAGO NOMINA FUNCIONARIOS DT QUINDIO MES DE ENERO 2020"/>
    <s v="520"/>
    <s v="520, 620"/>
    <s v="-0"/>
    <s v="220, 320, 420, 520, 620, 720, 820, 920, 1020, 1120, 1220, 1320, 1420, 1520, 1620, 1720, 1820, 1920, 2020, 2120, 2220, 2320"/>
    <s v="12025820, 12025920, 12026020, 12026120, 12026320, 12026420, 12026520, 12026620, 12026720, 12026820, 12026920, 12027020, 12027120, 12027220, 12027320, 12027420, 12027520, 12027620, 12041820, 12041920, 12042020, 12042120"/>
    <s v="120"/>
    <x v="0"/>
    <x v="20"/>
  </r>
  <r>
    <s v="520"/>
    <s v="2020-01-27 00:00:00"/>
    <s v="2020-01-27 17:06:00"/>
    <s v="Gasto"/>
    <s v="Con Compromiso"/>
    <s v="017"/>
    <x v="16"/>
    <x v="6"/>
    <s v="SUBSIDIO DE ALIMENTACIÓN"/>
    <s v="Nación"/>
    <x v="0"/>
    <s v="CSF"/>
    <n v="549133"/>
    <n v="0"/>
    <n v="549133"/>
    <n v="0"/>
    <s v="PAGO NOMINA FUNCIONARIOS DT QUINDIO MES DE ENERO 2020"/>
    <s v="520"/>
    <s v="520, 620"/>
    <s v="-0"/>
    <s v="220, 320, 420, 520, 620, 720, 820, 920, 1020, 1120, 1220, 1320, 1420, 1520, 1620, 1720, 1820, 1920, 2020, 2120, 2220, 2320"/>
    <s v="12025820, 12025920, 12026020, 12026120, 12026320, 12026420, 12026520, 12026620, 12026720, 12026820, 12026920, 12027020, 12027120, 12027220, 12027320, 12027420, 12027520, 12027620, 12041820, 12041920, 12042020, 12042120"/>
    <s v="120"/>
    <x v="0"/>
    <x v="20"/>
  </r>
  <r>
    <s v="520"/>
    <s v="2020-01-27 00:00:00"/>
    <s v="2020-01-27 17:06:00"/>
    <s v="Gasto"/>
    <s v="Con Compromiso"/>
    <s v="017"/>
    <x v="16"/>
    <x v="37"/>
    <s v="INDEMNIZACIÓN POR VACACIONES"/>
    <s v="Nación"/>
    <x v="0"/>
    <s v="CSF"/>
    <n v="3066437"/>
    <n v="0"/>
    <n v="3066437"/>
    <n v="0"/>
    <s v="PAGO NOMINA FUNCIONARIOS DT QUINDIO MES DE ENERO 2020"/>
    <s v="520"/>
    <s v="520, 620"/>
    <s v="-0"/>
    <s v="220, 320, 420, 520, 620, 720, 820, 920, 1020, 1120, 1220, 1320, 1420, 1520, 1620, 1720, 1820, 1920, 2020, 2120, 2220, 2320"/>
    <s v="12025820, 12025920, 12026020, 12026120, 12026320, 12026420, 12026520, 12026620, 12026720, 12026820, 12026920, 12027020, 12027120, 12027220, 12027320, 12027420, 12027520, 12027620, 12041820, 12041920, 12042020, 12042120"/>
    <s v="120"/>
    <x v="0"/>
    <x v="20"/>
  </r>
  <r>
    <s v="520"/>
    <s v="2020-01-27 00:00:00"/>
    <s v="2020-01-27 17:06:00"/>
    <s v="Gasto"/>
    <s v="Con Compromiso"/>
    <s v="017"/>
    <x v="16"/>
    <x v="8"/>
    <s v="SUELDO BÁSICO"/>
    <s v="Nación"/>
    <x v="0"/>
    <s v="CSF"/>
    <n v="31322076"/>
    <n v="0"/>
    <n v="31322076"/>
    <n v="0"/>
    <s v="PAGO NOMINA FUNCIONARIOS DT QUINDIO MES DE ENERO 2020"/>
    <s v="520"/>
    <s v="520, 620"/>
    <s v="-0"/>
    <s v="220, 320, 420, 520, 620, 720, 820, 920, 1020, 1120, 1220, 1320, 1420, 1520, 1620, 1720, 1820, 1920, 2020, 2120, 2220, 2320"/>
    <s v="12025820, 12025920, 12026020, 12026120, 12026320, 12026420, 12026520, 12026620, 12026720, 12026820, 12026920, 12027020, 12027120, 12027220, 12027320, 12027420, 12027520, 12027620, 12041820, 12041920, 12042020, 12042120"/>
    <s v="120"/>
    <x v="0"/>
    <x v="20"/>
  </r>
  <r>
    <s v="520"/>
    <s v="2020-01-27 00:00:00"/>
    <s v="2020-01-27 17:06:00"/>
    <s v="Gasto"/>
    <s v="Con Compromiso"/>
    <s v="017"/>
    <x v="16"/>
    <x v="7"/>
    <s v="BONIFICACIÓN ESPECIAL DE RECREACIÓN"/>
    <s v="Nación"/>
    <x v="0"/>
    <s v="CSF"/>
    <n v="262259"/>
    <n v="0"/>
    <n v="262259"/>
    <n v="0"/>
    <s v="PAGO NOMINA FUNCIONARIOS DT QUINDIO MES DE ENERO 2020"/>
    <s v="520"/>
    <s v="520, 620"/>
    <s v="-0"/>
    <s v="220, 320, 420, 520, 620, 720, 820, 920, 1020, 1120, 1220, 1320, 1420, 1520, 1620, 1720, 1820, 1920, 2020, 2120, 2220, 2320"/>
    <s v="12025820, 12025920, 12026020, 12026120, 12026320, 12026420, 12026520, 12026620, 12026720, 12026820, 12026920, 12027020, 12027120, 12027220, 12027320, 12027420, 12027520, 12027620, 12041820, 12041920, 12042020, 12042120"/>
    <s v="120"/>
    <x v="0"/>
    <x v="20"/>
  </r>
  <r>
    <s v="520"/>
    <s v="2020-01-27 00:00:00"/>
    <s v="2020-01-27 17:06:00"/>
    <s v="Gasto"/>
    <s v="Con Compromiso"/>
    <s v="017"/>
    <x v="16"/>
    <x v="9"/>
    <s v="BONIFICACIÓN POR SERVICIOS PRESTADOS"/>
    <s v="Nación"/>
    <x v="0"/>
    <s v="CSF"/>
    <n v="2110585"/>
    <n v="0"/>
    <n v="2110585"/>
    <n v="0"/>
    <s v="PAGO NOMINA FUNCIONARIOS DT QUINDIO MES DE ENERO 2020"/>
    <s v="520"/>
    <s v="520, 620"/>
    <s v="-0"/>
    <s v="220, 320, 420, 520, 620, 720, 820, 920, 1020, 1120, 1220, 1320, 1420, 1520, 1620, 1720, 1820, 1920, 2020, 2120, 2220, 2320"/>
    <s v="12025820, 12025920, 12026020, 12026120, 12026320, 12026420, 12026520, 12026620, 12026720, 12026820, 12026920, 12027020, 12027120, 12027220, 12027320, 12027420, 12027520, 12027620, 12041820, 12041920, 12042020, 12042120"/>
    <s v="120"/>
    <x v="0"/>
    <x v="20"/>
  </r>
  <r>
    <s v="520"/>
    <s v="2020-01-27 00:00:00"/>
    <s v="2020-01-27 17:06:00"/>
    <s v="Gasto"/>
    <s v="Con Compromiso"/>
    <s v="017"/>
    <x v="16"/>
    <x v="10"/>
    <s v="SUELDO DE VACACIONES"/>
    <s v="Nación"/>
    <x v="0"/>
    <s v="CSF"/>
    <n v="8344"/>
    <n v="0"/>
    <n v="8344"/>
    <n v="0"/>
    <s v="PAGO NOMINA FUNCIONARIOS DT QUINDIO MES DE ENERO 2020"/>
    <s v="520"/>
    <s v="520, 620"/>
    <s v="-0"/>
    <s v="220, 320, 420, 520, 620, 720, 820, 920, 1020, 1120, 1220, 1320, 1420, 1520, 1620, 1720, 1820, 1920, 2020, 2120, 2220, 2320"/>
    <s v="12025820, 12025920, 12026020, 12026120, 12026320, 12026420, 12026520, 12026620, 12026720, 12026820, 12026920, 12027020, 12027120, 12027220, 12027320, 12027420, 12027520, 12027620, 12041820, 12041920, 12042020, 12042120"/>
    <s v="120"/>
    <x v="0"/>
    <x v="20"/>
  </r>
  <r>
    <s v="620"/>
    <s v="2020-01-29 00:00:00"/>
    <s v="2020-01-29 14:57:00"/>
    <s v="Gasto"/>
    <s v="Con Compromiso"/>
    <s v="017"/>
    <x v="16"/>
    <x v="12"/>
    <s v="APORTES AL SENA"/>
    <s v="Nación"/>
    <x v="0"/>
    <s v="CSF"/>
    <n v="871800"/>
    <n v="0"/>
    <n v="871800"/>
    <n v="0"/>
    <s v="PAGO APORTES A SEGURIDAD SOCIAL Y PARAFISCALES NOMINA ENERO 2020 T. QUINDIO"/>
    <s v="620"/>
    <s v="720"/>
    <s v="-0"/>
    <s v="2420, 2520, 2620, 2720, 2820, 2920, 3020, 3120, 3220, 3320, 3420, 3520, 3620, 3720"/>
    <s v="14200720, 14200820, 14200920, 14201020, 14201220, 14201320, 14201420, 14201520, 14201620, 14201720, 14201820, 14201920, 14202020, 14202120"/>
    <s v="-0"/>
    <x v="0"/>
    <x v="20"/>
  </r>
  <r>
    <s v="620"/>
    <s v="2020-01-29 00:00:00"/>
    <s v="2020-01-29 14:57:00"/>
    <s v="Gasto"/>
    <s v="Con Compromiso"/>
    <s v="017"/>
    <x v="16"/>
    <x v="13"/>
    <s v="SALUD"/>
    <s v="Nación"/>
    <x v="0"/>
    <s v="CSF"/>
    <n v="3151600"/>
    <n v="0"/>
    <n v="3151600"/>
    <n v="0"/>
    <s v="PAGO APORTES A SEGURIDAD SOCIAL Y PARAFISCALES NOMINA ENERO 2020 T. QUINDIO"/>
    <s v="620"/>
    <s v="720"/>
    <s v="-0"/>
    <s v="2420, 2520, 2620, 2720, 2820, 2920, 3020, 3120, 3220, 3320, 3420, 3520, 3620, 3720"/>
    <s v="14200720, 14200820, 14200920, 14201020, 14201220, 14201320, 14201420, 14201520, 14201620, 14201720, 14201820, 14201920, 14202020, 14202120"/>
    <s v="-0"/>
    <x v="0"/>
    <x v="20"/>
  </r>
  <r>
    <s v="620"/>
    <s v="2020-01-29 00:00:00"/>
    <s v="2020-01-29 14:57:00"/>
    <s v="Gasto"/>
    <s v="Con Compromiso"/>
    <s v="017"/>
    <x v="16"/>
    <x v="11"/>
    <s v="PENSIONES"/>
    <s v="Nación"/>
    <x v="0"/>
    <s v="CSF"/>
    <n v="4449500"/>
    <n v="0"/>
    <n v="4449500"/>
    <n v="0"/>
    <s v="PAGO APORTES A SEGURIDAD SOCIAL Y PARAFISCALES NOMINA ENERO 2020 T. QUINDIO"/>
    <s v="620"/>
    <s v="720"/>
    <s v="-0"/>
    <s v="2420, 2520, 2620, 2720, 2820, 2920, 3020, 3120, 3220, 3320, 3420, 3520, 3620, 3720"/>
    <s v="14200720, 14200820, 14200920, 14201020, 14201220, 14201320, 14201420, 14201520, 14201620, 14201720, 14201820, 14201920, 14202020, 14202120"/>
    <s v="-0"/>
    <x v="0"/>
    <x v="20"/>
  </r>
  <r>
    <s v="620"/>
    <s v="2020-01-29 00:00:00"/>
    <s v="2020-01-29 14:57:00"/>
    <s v="Gasto"/>
    <s v="Con Compromiso"/>
    <s v="017"/>
    <x v="16"/>
    <x v="15"/>
    <s v="APORTES GENERALES AL SISTEMA DE RIESGOS LABORALES"/>
    <s v="Nación"/>
    <x v="0"/>
    <s v="CSF"/>
    <n v="423700"/>
    <n v="0"/>
    <n v="423700"/>
    <n v="0"/>
    <s v="PAGO APORTES A SEGURIDAD SOCIAL Y PARAFISCALES NOMINA ENERO 2020 T. QUINDIO"/>
    <s v="620"/>
    <s v="720"/>
    <s v="-0"/>
    <s v="2420, 2520, 2620, 2720, 2820, 2920, 3020, 3120, 3220, 3320, 3420, 3520, 3620, 3720"/>
    <s v="14200720, 14200820, 14200920, 14201020, 14201220, 14201320, 14201420, 14201520, 14201620, 14201720, 14201820, 14201920, 14202020, 14202120"/>
    <s v="-0"/>
    <x v="0"/>
    <x v="20"/>
  </r>
  <r>
    <s v="620"/>
    <s v="2020-01-29 00:00:00"/>
    <s v="2020-01-29 14:57:00"/>
    <s v="Gasto"/>
    <s v="Con Compromiso"/>
    <s v="017"/>
    <x v="16"/>
    <x v="14"/>
    <s v="APORTES AL ICBF"/>
    <s v="Nación"/>
    <x v="0"/>
    <s v="CSF"/>
    <n v="1307800"/>
    <n v="0"/>
    <n v="1307800"/>
    <n v="0"/>
    <s v="PAGO APORTES A SEGURIDAD SOCIAL Y PARAFISCALES NOMINA ENERO 2020 T. QUINDIO"/>
    <s v="620"/>
    <s v="720"/>
    <s v="-0"/>
    <s v="2420, 2520, 2620, 2720, 2820, 2920, 3020, 3120, 3220, 3320, 3420, 3520, 3620, 3720"/>
    <s v="14200720, 14200820, 14200920, 14201020, 14201220, 14201320, 14201420, 14201520, 14201620, 14201720, 14201820, 14201920, 14202020, 14202120"/>
    <s v="-0"/>
    <x v="0"/>
    <x v="20"/>
  </r>
  <r>
    <s v="620"/>
    <s v="2020-01-29 00:00:00"/>
    <s v="2020-01-29 14:57:00"/>
    <s v="Gasto"/>
    <s v="Con Compromiso"/>
    <s v="017"/>
    <x v="16"/>
    <x v="16"/>
    <s v="CAJAS DE COMPENSACIÓN FAMILIAR"/>
    <s v="Nación"/>
    <x v="0"/>
    <s v="CSF"/>
    <n v="1743000"/>
    <n v="0"/>
    <n v="1743000"/>
    <n v="0"/>
    <s v="PAGO APORTES A SEGURIDAD SOCIAL Y PARAFISCALES NOMINA ENERO 2020 T. QUINDIO"/>
    <s v="620"/>
    <s v="720"/>
    <s v="-0"/>
    <s v="2420, 2520, 2620, 2720, 2820, 2920, 3020, 3120, 3220, 3320, 3420, 3520, 3620, 3720"/>
    <s v="14200720, 14200820, 14200920, 14201020, 14201220, 14201320, 14201420, 14201520, 14201620, 14201720, 14201820, 14201920, 14202020, 14202120"/>
    <s v="-0"/>
    <x v="0"/>
    <x v="20"/>
  </r>
  <r>
    <s v="720"/>
    <s v="2020-02-11 00:00:00"/>
    <s v="2020-02-11 10:09:00"/>
    <s v="Gasto"/>
    <s v="Con Compromiso"/>
    <s v="017"/>
    <x v="16"/>
    <x v="19"/>
    <s v="VIÁTICOS DE LOS FUNCIONARIOS EN COMISIÓN"/>
    <s v="Nación"/>
    <x v="0"/>
    <s v="CSF"/>
    <n v="258320"/>
    <n v="0"/>
    <n v="258320"/>
    <n v="0"/>
    <s v="COMISIÓN DIRECTORA TERRITORIAL, PARA REUNIÓN EN LA DIRECCIÓN GENERAL"/>
    <s v="720"/>
    <s v="820"/>
    <s v="1020"/>
    <s v="4620"/>
    <s v="26274520"/>
    <s v="-0"/>
    <x v="0"/>
    <x v="20"/>
  </r>
  <r>
    <s v="720"/>
    <s v="2020-02-11 00:00:00"/>
    <s v="2020-02-11 10:09:00"/>
    <s v="Gasto"/>
    <s v="Con Compromiso"/>
    <s v="017"/>
    <x v="16"/>
    <x v="18"/>
    <s v="SERVICIOS DE TRANSPORTE DE PASAJEROS"/>
    <s v="Nación"/>
    <x v="0"/>
    <s v="CSF"/>
    <n v="78400"/>
    <n v="0"/>
    <n v="78400"/>
    <n v="0"/>
    <s v="COMISIÓN DIRECTORA TERRITORIAL, PARA REUNIÓN EN LA DIRECCIÓN GENERAL"/>
    <s v="720"/>
    <s v="820"/>
    <s v="1020"/>
    <s v="4620"/>
    <s v="26274520"/>
    <s v="-0"/>
    <x v="0"/>
    <x v="20"/>
  </r>
  <r>
    <s v="820"/>
    <s v="2020-02-13 00:00:00"/>
    <s v="2020-02-13 16:17:00"/>
    <s v="Gasto"/>
    <s v="Con Compromiso"/>
    <s v="0500"/>
    <x v="16"/>
    <x v="22"/>
    <s v="ADQUISICIÓN DE BIENES Y SERVICIOS - SERVICIO DE INFORMACIÓN CATASTRAL - ACTUALIZACIÓN  Y GESTIÓN CATASTRAL  NACIONAL"/>
    <s v="Nación"/>
    <x v="2"/>
    <s v="CSF"/>
    <n v="14047426"/>
    <n v="-13208814"/>
    <n v="838612"/>
    <n v="0"/>
    <s v="VIATICOS PROCESO DE CONSERVACION."/>
    <s v="820"/>
    <s v="1420, 1520, 1620, 6720, 7620, 9220, 9320, 9420"/>
    <s v="1720, 1820, 1920, 7820, 9320, 12520, 12620, 12720"/>
    <s v="8620, 8720, 8820, 35520, 40420, 46920, 47020, 47120"/>
    <s v="42868720, 42871520, 42873620, 210578620, 242611920, 296746020, 296759220, 296765220"/>
    <s v="-0"/>
    <x v="1"/>
    <x v="1"/>
  </r>
  <r>
    <s v="920"/>
    <s v="2020-02-13 00:00:00"/>
    <s v="2020-02-13 16:27:00"/>
    <s v="Gasto"/>
    <s v="Con Compromiso"/>
    <s v="0510"/>
    <x v="16"/>
    <x v="23"/>
    <s v="ADQUISICIÓN DE BIENES Y SERVICIOS - SERVICIO DE AVALÚOS - ACTUALIZACIÓN  Y GESTIÓN CATASTRAL  NACIONAL"/>
    <s v="Propios"/>
    <x v="1"/>
    <s v="CSF"/>
    <n v="2000000"/>
    <n v="-1159838"/>
    <n v="840162"/>
    <n v="0"/>
    <s v="VIÁTICOS PROCESO DE AVALÚOS"/>
    <s v="920"/>
    <s v="8620"/>
    <s v="12120"/>
    <s v="46520"/>
    <s v="294373620"/>
    <s v="-0"/>
    <x v="1"/>
    <x v="2"/>
  </r>
  <r>
    <s v="1020"/>
    <s v="2020-02-24 00:00:00"/>
    <s v="2020-02-24 17:45:00"/>
    <s v="Gasto"/>
    <s v="Con Compromiso"/>
    <s v="017"/>
    <x v="16"/>
    <x v="3"/>
    <s v="AUXILIO DE TRANSPORTE"/>
    <s v="Nación"/>
    <x v="0"/>
    <s v="CSF"/>
    <n v="689122"/>
    <n v="0"/>
    <n v="689122"/>
    <n v="0"/>
    <s v="PAGO NOMINA FUNCIONARIOS MES DE FEBRERO 2020 DT QUINDIO"/>
    <s v="1020"/>
    <s v="1020, 1120"/>
    <s v="-0"/>
    <s v="4920, 5020, 5120, 5220, 5320, 5420, 5520, 5620, 5720, 5820, 5920, 6020, 6120, 6220, 6320, 6420, 6520, 6620, 6720, 6820"/>
    <s v="34754220, 34754320, 34754420, 34754520, 34754620, 34754720, 34754820, 34754920, 34755020, 34755220, 34755320, 34755420, 34755520, 34755620, 34755720, 34755820, 34755920, 34756020, 34756120, 34756220"/>
    <s v="-0"/>
    <x v="0"/>
    <x v="20"/>
  </r>
  <r>
    <s v="1020"/>
    <s v="2020-02-24 00:00:00"/>
    <s v="2020-02-24 17:45:00"/>
    <s v="Gasto"/>
    <s v="Con Compromiso"/>
    <s v="017"/>
    <x v="16"/>
    <x v="9"/>
    <s v="BONIFICACIÓN POR SERVICIOS PRESTADOS"/>
    <s v="Nación"/>
    <x v="0"/>
    <s v="CSF"/>
    <n v="1134508"/>
    <n v="0"/>
    <n v="1134508"/>
    <n v="0"/>
    <s v="PAGO NOMINA FUNCIONARIOS MES DE FEBRERO 2020 DT QUINDIO"/>
    <s v="1020"/>
    <s v="1020, 1120"/>
    <s v="-0"/>
    <s v="4920, 5020, 5120, 5220, 5320, 5420, 5520, 5620, 5720, 5820, 5920, 6020, 6120, 6220, 6320, 6420, 6520, 6620, 6720, 6820"/>
    <s v="34754220, 34754320, 34754420, 34754520, 34754620, 34754720, 34754820, 34754920, 34755020, 34755220, 34755320, 34755420, 34755520, 34755620, 34755720, 34755820, 34755920, 34756020, 34756120, 34756220"/>
    <s v="-0"/>
    <x v="0"/>
    <x v="20"/>
  </r>
  <r>
    <s v="1020"/>
    <s v="2020-02-24 00:00:00"/>
    <s v="2020-02-24 17:45:00"/>
    <s v="Gasto"/>
    <s v="Con Compromiso"/>
    <s v="017"/>
    <x v="16"/>
    <x v="4"/>
    <s v="PRIMA DE VACACIONES"/>
    <s v="Nación"/>
    <x v="0"/>
    <s v="CSF"/>
    <n v="1457776"/>
    <n v="0"/>
    <n v="1457776"/>
    <n v="0"/>
    <s v="PAGO NOMINA FUNCIONARIOS MES DE FEBRERO 2020 DT QUINDIO"/>
    <s v="1020"/>
    <s v="1020, 1120"/>
    <s v="-0"/>
    <s v="4920, 5020, 5120, 5220, 5320, 5420, 5520, 5620, 5720, 5820, 5920, 6020, 6120, 6220, 6320, 6420, 6520, 6620, 6720, 6820"/>
    <s v="34754220, 34754320, 34754420, 34754520, 34754620, 34754720, 34754820, 34754920, 34755020, 34755220, 34755320, 34755420, 34755520, 34755620, 34755720, 34755820, 34755920, 34756020, 34756120, 34756220"/>
    <s v="-0"/>
    <x v="0"/>
    <x v="20"/>
  </r>
  <r>
    <s v="1020"/>
    <s v="2020-02-24 00:00:00"/>
    <s v="2020-02-24 17:45:00"/>
    <s v="Gasto"/>
    <s v="Con Compromiso"/>
    <s v="017"/>
    <x v="16"/>
    <x v="5"/>
    <s v="PRIMA TÉCNICA NO SALARIAL"/>
    <s v="Nación"/>
    <x v="0"/>
    <s v="CSF"/>
    <n v="2240265"/>
    <n v="0"/>
    <n v="2240265"/>
    <n v="0"/>
    <s v="PAGO NOMINA FUNCIONARIOS MES DE FEBRERO 2020 DT QUINDIO"/>
    <s v="1020"/>
    <s v="1020, 1120"/>
    <s v="-0"/>
    <s v="4920, 5020, 5120, 5220, 5320, 5420, 5520, 5620, 5720, 5820, 5920, 6020, 6120, 6220, 6320, 6420, 6520, 6620, 6720, 6820"/>
    <s v="34754220, 34754320, 34754420, 34754520, 34754620, 34754720, 34754820, 34754920, 34755020, 34755220, 34755320, 34755420, 34755520, 34755620, 34755720, 34755820, 34755920, 34756020, 34756120, 34756220"/>
    <s v="-0"/>
    <x v="0"/>
    <x v="20"/>
  </r>
  <r>
    <s v="1020"/>
    <s v="2020-02-24 00:00:00"/>
    <s v="2020-02-24 17:45:00"/>
    <s v="Gasto"/>
    <s v="Con Compromiso"/>
    <s v="017"/>
    <x v="16"/>
    <x v="6"/>
    <s v="SUBSIDIO DE ALIMENTACIÓN"/>
    <s v="Nación"/>
    <x v="0"/>
    <s v="CSF"/>
    <n v="672795"/>
    <n v="0"/>
    <n v="672795"/>
    <n v="0"/>
    <s v="PAGO NOMINA FUNCIONARIOS MES DE FEBRERO 2020 DT QUINDIO"/>
    <s v="1020"/>
    <s v="1020, 1120"/>
    <s v="-0"/>
    <s v="4920, 5020, 5120, 5220, 5320, 5420, 5520, 5620, 5720, 5820, 5920, 6020, 6120, 6220, 6320, 6420, 6520, 6620, 6720, 6820"/>
    <s v="34754220, 34754320, 34754420, 34754520, 34754620, 34754720, 34754820, 34754920, 34755020, 34755220, 34755320, 34755420, 34755520, 34755620, 34755720, 34755820, 34755920, 34756020, 34756120, 34756220"/>
    <s v="-0"/>
    <x v="0"/>
    <x v="20"/>
  </r>
  <r>
    <s v="1020"/>
    <s v="2020-02-24 00:00:00"/>
    <s v="2020-02-24 17:45:00"/>
    <s v="Gasto"/>
    <s v="Con Compromiso"/>
    <s v="017"/>
    <x v="16"/>
    <x v="10"/>
    <s v="SUELDO DE VACACIONES"/>
    <s v="Nación"/>
    <x v="0"/>
    <s v="CSF"/>
    <n v="1231011"/>
    <n v="0"/>
    <n v="1231011"/>
    <n v="0"/>
    <s v="PAGO NOMINA FUNCIONARIOS MES DE FEBRERO 2020 DT QUINDIO"/>
    <s v="1020"/>
    <s v="1020, 1120"/>
    <s v="-0"/>
    <s v="4920, 5020, 5120, 5220, 5320, 5420, 5520, 5620, 5720, 5820, 5920, 6020, 6120, 6220, 6320, 6420, 6520, 6620, 6720, 6820"/>
    <s v="34754220, 34754320, 34754420, 34754520, 34754620, 34754720, 34754820, 34754920, 34755020, 34755220, 34755320, 34755420, 34755520, 34755620, 34755720, 34755820, 34755920, 34756020, 34756120, 34756220"/>
    <s v="-0"/>
    <x v="0"/>
    <x v="20"/>
  </r>
  <r>
    <s v="1020"/>
    <s v="2020-02-24 00:00:00"/>
    <s v="2020-02-24 17:45:00"/>
    <s v="Gasto"/>
    <s v="Con Compromiso"/>
    <s v="017"/>
    <x v="16"/>
    <x v="21"/>
    <s v="INCAPACIDADES (NO DE PENSIONES)"/>
    <s v="Nación"/>
    <x v="0"/>
    <s v="CSF"/>
    <n v="564346"/>
    <n v="0"/>
    <n v="564346"/>
    <n v="0"/>
    <s v="PAGO NOMINA FUNCIONARIOS MES DE FEBRERO 2020 DT QUINDIO"/>
    <s v="1020"/>
    <s v="1020, 1120"/>
    <s v="-0"/>
    <s v="4920, 5020, 5120, 5220, 5320, 5420, 5520, 5620, 5720, 5820, 5920, 6020, 6120, 6220, 6320, 6420, 6520, 6620, 6720, 6820"/>
    <s v="34754220, 34754320, 34754420, 34754520, 34754620, 34754720, 34754820, 34754920, 34755020, 34755220, 34755320, 34755420, 34755520, 34755620, 34755720, 34755820, 34755920, 34756020, 34756120, 34756220"/>
    <s v="-0"/>
    <x v="0"/>
    <x v="20"/>
  </r>
  <r>
    <s v="1020"/>
    <s v="2020-02-24 00:00:00"/>
    <s v="2020-02-24 17:45:00"/>
    <s v="Gasto"/>
    <s v="Con Compromiso"/>
    <s v="017"/>
    <x v="16"/>
    <x v="8"/>
    <s v="SUELDO BÁSICO"/>
    <s v="Nación"/>
    <x v="0"/>
    <s v="CSF"/>
    <n v="34956004"/>
    <n v="0"/>
    <n v="34956004"/>
    <n v="0"/>
    <s v="PAGO NOMINA FUNCIONARIOS MES DE FEBRERO 2020 DT QUINDIO"/>
    <s v="1020"/>
    <s v="1020, 1120"/>
    <s v="-0"/>
    <s v="4920, 5020, 5120, 5220, 5320, 5420, 5520, 5620, 5720, 5820, 5920, 6020, 6120, 6220, 6320, 6420, 6520, 6620, 6720, 6820"/>
    <s v="34754220, 34754320, 34754420, 34754520, 34754620, 34754720, 34754820, 34754920, 34755020, 34755220, 34755320, 34755420, 34755520, 34755620, 34755720, 34755820, 34755920, 34756020, 34756120, 34756220"/>
    <s v="-0"/>
    <x v="0"/>
    <x v="20"/>
  </r>
  <r>
    <s v="1020"/>
    <s v="2020-02-24 00:00:00"/>
    <s v="2020-02-24 17:45:00"/>
    <s v="Gasto"/>
    <s v="Con Compromiso"/>
    <s v="017"/>
    <x v="16"/>
    <x v="7"/>
    <s v="BONIFICACIÓN ESPECIAL DE RECREACIÓN"/>
    <s v="Nación"/>
    <x v="0"/>
    <s v="CSF"/>
    <n v="110493"/>
    <n v="0"/>
    <n v="110493"/>
    <n v="0"/>
    <s v="PAGO NOMINA FUNCIONARIOS MES DE FEBRERO 2020 DT QUINDIO"/>
    <s v="1020"/>
    <s v="1020, 1120"/>
    <s v="-0"/>
    <s v="4920, 5020, 5120, 5220, 5320, 5420, 5520, 5620, 5720, 5820, 5920, 6020, 6120, 6220, 6320, 6420, 6520, 6620, 6720, 6820"/>
    <s v="34754220, 34754320, 34754420, 34754520, 34754620, 34754720, 34754820, 34754920, 34755020, 34755220, 34755320, 34755420, 34755520, 34755620, 34755720, 34755820, 34755920, 34756020, 34756120, 34756220"/>
    <s v="-0"/>
    <x v="0"/>
    <x v="20"/>
  </r>
  <r>
    <s v="1120"/>
    <s v="2020-02-25 00:00:00"/>
    <s v="2020-02-25 17:17:00"/>
    <s v="Gasto"/>
    <s v="Con Compromiso"/>
    <s v="017"/>
    <x v="16"/>
    <x v="14"/>
    <s v="APORTES AL ICBF"/>
    <s v="Nación"/>
    <x v="0"/>
    <s v="CSF"/>
    <n v="1167500"/>
    <n v="0"/>
    <n v="1167500"/>
    <n v="0"/>
    <s v="PAGO APORTES A SEGURIDAD SOCIAL FUNCIONARIOS NOMINA FEBRERO 2020 DT QUINDIO"/>
    <s v="1120"/>
    <s v="1220"/>
    <s v="-0"/>
    <s v="6920, 7020, 7120, 7220, 7320, 7420, 7520, 7620, 7720, 7820, 7920, 8020, 8120, 8220"/>
    <s v="36428620, 36428720, 36428820, 36428920, 36429020, 36429220, 36429320, 36429420, 36429520, 36429620, 36429720, 36429820, 36429920, 36430120"/>
    <s v="-0"/>
    <x v="0"/>
    <x v="20"/>
  </r>
  <r>
    <s v="1120"/>
    <s v="2020-02-25 00:00:00"/>
    <s v="2020-02-25 17:17:00"/>
    <s v="Gasto"/>
    <s v="Con Compromiso"/>
    <s v="017"/>
    <x v="16"/>
    <x v="16"/>
    <s v="CAJAS DE COMPENSACIÓN FAMILIAR"/>
    <s v="Nación"/>
    <x v="0"/>
    <s v="CSF"/>
    <n v="1556000"/>
    <n v="0"/>
    <n v="1556000"/>
    <n v="0"/>
    <s v="PAGO APORTES A SEGURIDAD SOCIAL FUNCIONARIOS NOMINA FEBRERO 2020 DT QUINDIO"/>
    <s v="1120"/>
    <s v="1220"/>
    <s v="-0"/>
    <s v="6920, 7020, 7120, 7220, 7320, 7420, 7520, 7620, 7720, 7820, 7920, 8020, 8120, 8220"/>
    <s v="36428620, 36428720, 36428820, 36428920, 36429020, 36429220, 36429320, 36429420, 36429520, 36429620, 36429720, 36429820, 36429920, 36430120"/>
    <s v="-0"/>
    <x v="0"/>
    <x v="20"/>
  </r>
  <r>
    <s v="1120"/>
    <s v="2020-02-25 00:00:00"/>
    <s v="2020-02-25 17:17:00"/>
    <s v="Gasto"/>
    <s v="Con Compromiso"/>
    <s v="017"/>
    <x v="16"/>
    <x v="12"/>
    <s v="APORTES AL SENA"/>
    <s v="Nación"/>
    <x v="0"/>
    <s v="CSF"/>
    <n v="778300"/>
    <n v="0"/>
    <n v="778300"/>
    <n v="0"/>
    <s v="PAGO APORTES A SEGURIDAD SOCIAL FUNCIONARIOS NOMINA FEBRERO 2020 DT QUINDIO"/>
    <s v="1120"/>
    <s v="1220"/>
    <s v="-0"/>
    <s v="6920, 7020, 7120, 7220, 7320, 7420, 7520, 7620, 7720, 7820, 7920, 8020, 8120, 8220"/>
    <s v="36428620, 36428720, 36428820, 36428920, 36429020, 36429220, 36429320, 36429420, 36429520, 36429620, 36429720, 36429820, 36429920, 36430120"/>
    <s v="-0"/>
    <x v="0"/>
    <x v="20"/>
  </r>
  <r>
    <s v="1120"/>
    <s v="2020-02-25 00:00:00"/>
    <s v="2020-02-25 17:17:00"/>
    <s v="Gasto"/>
    <s v="Con Compromiso"/>
    <s v="017"/>
    <x v="16"/>
    <x v="13"/>
    <s v="SALUD"/>
    <s v="Nación"/>
    <x v="0"/>
    <s v="CSF"/>
    <n v="3115700"/>
    <n v="0"/>
    <n v="3115700"/>
    <n v="0"/>
    <s v="PAGO APORTES A SEGURIDAD SOCIAL FUNCIONARIOS NOMINA FEBRERO 2020 DT QUINDIO"/>
    <s v="1120"/>
    <s v="1220"/>
    <s v="-0"/>
    <s v="6920, 7020, 7120, 7220, 7320, 7420, 7520, 7620, 7720, 7820, 7920, 8020, 8120, 8220"/>
    <s v="36428620, 36428720, 36428820, 36428920, 36429020, 36429220, 36429320, 36429420, 36429520, 36429620, 36429720, 36429820, 36429920, 36430120"/>
    <s v="-0"/>
    <x v="0"/>
    <x v="20"/>
  </r>
  <r>
    <s v="1120"/>
    <s v="2020-02-25 00:00:00"/>
    <s v="2020-02-25 17:17:00"/>
    <s v="Gasto"/>
    <s v="Con Compromiso"/>
    <s v="017"/>
    <x v="16"/>
    <x v="11"/>
    <s v="PENSIONES"/>
    <s v="Nación"/>
    <x v="0"/>
    <s v="CSF"/>
    <n v="4398500"/>
    <n v="0"/>
    <n v="4398500"/>
    <n v="0"/>
    <s v="PAGO APORTES A SEGURIDAD SOCIAL FUNCIONARIOS NOMINA FEBRERO 2020 DT QUINDIO"/>
    <s v="1120"/>
    <s v="1220"/>
    <s v="-0"/>
    <s v="6920, 7020, 7120, 7220, 7320, 7420, 7520, 7620, 7720, 7820, 7920, 8020, 8120, 8220"/>
    <s v="36428620, 36428720, 36428820, 36428920, 36429020, 36429220, 36429320, 36429420, 36429520, 36429620, 36429720, 36429820, 36429920, 36430120"/>
    <s v="-0"/>
    <x v="0"/>
    <x v="20"/>
  </r>
  <r>
    <s v="1120"/>
    <s v="2020-02-25 00:00:00"/>
    <s v="2020-02-25 17:17:00"/>
    <s v="Gasto"/>
    <s v="Con Compromiso"/>
    <s v="017"/>
    <x v="16"/>
    <x v="15"/>
    <s v="APORTES GENERALES AL SISTEMA DE RIESGOS LABORALES"/>
    <s v="Nación"/>
    <x v="0"/>
    <s v="CSF"/>
    <n v="477700"/>
    <n v="0"/>
    <n v="477700"/>
    <n v="0"/>
    <s v="PAGO APORTES A SEGURIDAD SOCIAL FUNCIONARIOS NOMINA FEBRERO 2020 DT QUINDIO"/>
    <s v="1120"/>
    <s v="1220"/>
    <s v="-0"/>
    <s v="6920, 7020, 7120, 7220, 7320, 7420, 7520, 7620, 7720, 7820, 7920, 8020, 8120, 8220"/>
    <s v="36428620, 36428720, 36428820, 36428920, 36429020, 36429220, 36429320, 36429420, 36429520, 36429620, 36429720, 36429820, 36429920, 36430120"/>
    <s v="-0"/>
    <x v="0"/>
    <x v="20"/>
  </r>
  <r>
    <s v="1220"/>
    <s v="2020-03-05 00:00:00"/>
    <s v="2020-03-05 14:30:00"/>
    <s v="Gasto"/>
    <s v="Con Compromiso"/>
    <s v="0500"/>
    <x v="16"/>
    <x v="22"/>
    <s v="ADQUISICIÓN DE BIENES Y SERVICIOS - SERVICIO DE INFORMACIÓN CATASTRAL - ACTUALIZACIÓN  Y GESTIÓN CATASTRAL  NACIONAL"/>
    <s v="Nación"/>
    <x v="0"/>
    <s v="CSF"/>
    <n v="54606960"/>
    <n v="0"/>
    <n v="54606960"/>
    <n v="0"/>
    <s v="PRESTACIÓN DE SERVICIOS PERSONALES PARA REALIZAR ACTIVIDADES DE RECONOCIMIENTO PREDIAL URBANO Y RURAL PARA LA ATENCIÓN DE TRÁMITES EN LOS PROCESOS CATASTRALES DE LA DIRECCIÓN TERRITORIAL QUINDIO Y SUS UOC SEGÚN PAA APROBADO Y ASIGNACION PREUSPUESTAL"/>
    <s v="1220"/>
    <s v="2720, 2820"/>
    <s v="3420, 3620"/>
    <s v="13820, 14020, 17020, 18620, 24820, 24920, 31220, 31320, 35720, 35920, 41020, 41120, 46020, 46120, 51320, 51420, 57720, 57820, 58920, 62620"/>
    <s v="86565020, 86567420, 105697920, 117949020, 144156720, 144156920, 172495020, 173954920, 210589320, 213386820, 246290720, 247542220, 279699520, 281290320, 314000420, 317213420, 362301120, 362314520, 383978320, 384253820"/>
    <s v="-0"/>
    <x v="1"/>
    <x v="1"/>
  </r>
  <r>
    <s v="1320"/>
    <s v="2020-03-05 00:00:00"/>
    <s v="2020-03-05 14:35:00"/>
    <s v="Gasto"/>
    <s v="Con Compromiso"/>
    <s v="0500"/>
    <x v="16"/>
    <x v="22"/>
    <s v="ADQUISICIÓN DE BIENES Y SERVICIOS - SERVICIO DE INFORMACIÓN CATASTRAL - ACTUALIZACIÓN  Y GESTIÓN CATASTRAL  NACIONAL"/>
    <s v="Nación"/>
    <x v="2"/>
    <s v="CSF"/>
    <n v="0"/>
    <n v="12828141"/>
    <n v="12828141"/>
    <n v="0"/>
    <s v="PRESTACIÓN DE SERVICIOS PERSONALES PARA REALIZAR ACTIVIDADES DE  APOYO OPERATIVO EN LOS PROCESOS CATASTRALES EN LA DIRECCIÓN TERRITORIAL QUINDIO Y SUS UOC SEGÚN PAA APROBADO Y ASIGNACION PRESUPUESTAL CON MEMORANDO 8002020IE913 del 03-03-2020"/>
    <s v="1320"/>
    <s v="2220, 2320, 2420, 2520, 2620, 6820, 7920, 10620, 11020, 11120, 11220, 11320, 11420"/>
    <s v="3120, 3220, 3320, 3520, 3720, 10720, 11720, 16620, 17020, 17220, 17420, 17620, 18420"/>
    <s v="13520, 13620, 13720, 13920, 14120, 16620, 16720, 16820, 16920, 17120, 24320, 24420, 24520, 24620, 24720, 31020, 31120, 31420, 31520, 35620, 35820, 36020, 36120, 40520, 40620, 40820, 40920, 45220, 45320, 45420, 45520, 45620, 45720, 45920, 46220, 50620, 50720, 50820, 50920, 51020, 51120, 51220, 57020, 57120, 57220, 57320, 57420, 57520, 57620, 61220, 61320, 61420, 61720, 61820, 61920, 62020, 62120, 62220, 62420, 62520, 63120, 63420"/>
    <s v="86559120, 86560820, 86564220, 86566320, 86578820, 105674720, 105691320, 105692620, 105696020, 105699020, 144141920, 144148920, 144150920, 144155020, 144156120, 172483420, 172486420, 174003220, 174014120, 210584320, 210593420, 213398320, 217280220, 242627320, 245962520, 246269720, 246271720, 274422320, 274433620, 274441220, 274453020, 276015020, 276022020, 276024920, 281295420, 313793020, 313817120, 313822720, 313823820, 313835520, 313841320, 313846020, 349352320, 349356920, 353066420, 353069920, 353082820, 353091320, 353097520, 383999020, 384014620, 384031520, 384100520, 384107720, 384112720, 384118120, 384126320, 384131220, 384198120, 384209720, 384397620, 384404120, 384943320, 384953920"/>
    <s v="-0"/>
    <x v="1"/>
    <x v="1"/>
  </r>
  <r>
    <s v="1320"/>
    <s v="2020-03-05 00:00:00"/>
    <s v="2020-03-05 14:35:00"/>
    <s v="Gasto"/>
    <s v="Con Compromiso"/>
    <s v="0500"/>
    <x v="16"/>
    <x v="22"/>
    <s v="ADQUISICIÓN DE BIENES Y SERVICIOS - SERVICIO DE INFORMACIÓN CATASTRAL - ACTUALIZACIÓN  Y GESTIÓN CATASTRAL  NACIONAL"/>
    <s v="Nación"/>
    <x v="0"/>
    <s v="CSF"/>
    <n v="73225012"/>
    <n v="3964058"/>
    <n v="77189070"/>
    <n v="0"/>
    <s v="PRESTACIÓN DE SERVICIOS PERSONALES PARA REALIZAR ACTIVIDADES DE  APOYO OPERATIVO EN LOS PROCESOS CATASTRALES EN LA DIRECCIÓN TERRITORIAL QUINDIO Y SUS UOC SEGÚN PAA APROBADO Y ASIGNACION PRESUPUESTAL CON MEMORANDO 8002020IE913 del 03-03-2020"/>
    <s v="1320"/>
    <s v="2220, 2320, 2420, 2520, 2620, 6820, 7920, 10620, 11020, 11120, 11220, 11320, 11420"/>
    <s v="3120, 3220, 3320, 3520, 3720, 10720, 11720, 16620, 17020, 17220, 17420, 17620, 18420"/>
    <s v="13520, 13620, 13720, 13920, 14120, 16620, 16720, 16820, 16920, 17120, 24320, 24420, 24520, 24620, 24720, 31020, 31120, 31420, 31520, 35620, 35820, 36020, 36120, 40520, 40620, 40820, 40920, 45220, 45320, 45420, 45520, 45620, 45720, 45920, 46220, 50620, 50720, 50820, 50920, 51020, 51120, 51220, 57020, 57120, 57220, 57320, 57420, 57520, 57620, 61220, 61320, 61420, 61720, 61820, 61920, 62020, 62120, 62220, 62420, 62520, 63120, 63420"/>
    <s v="86559120, 86560820, 86564220, 86566320, 86578820, 105674720, 105691320, 105692620, 105696020, 105699020, 144141920, 144148920, 144150920, 144155020, 144156120, 172483420, 172486420, 174003220, 174014120, 210584320, 210593420, 213398320, 217280220, 242627320, 245962520, 246269720, 246271720, 274422320, 274433620, 274441220, 274453020, 276015020, 276022020, 276024920, 281295420, 313793020, 313817120, 313822720, 313823820, 313835520, 313841320, 313846020, 349352320, 349356920, 353066420, 353069920, 353082820, 353091320, 353097520, 383999020, 384014620, 384031520, 384100520, 384107720, 384112720, 384118120, 384126320, 384131220, 384198120, 384209720, 384397620, 384404120, 384943320, 384953920"/>
    <s v="-0"/>
    <x v="1"/>
    <x v="1"/>
  </r>
  <r>
    <s v="1420"/>
    <s v="2020-03-09 00:00:00"/>
    <s v="2020-03-09 15:26:00"/>
    <s v="Gasto"/>
    <s v="Con Compromiso"/>
    <s v="017"/>
    <x v="16"/>
    <x v="24"/>
    <s v="IMPUESTO PREDIAL Y SOBRETASA AMBIENTAL"/>
    <s v="Nación"/>
    <x v="0"/>
    <s v="CSF"/>
    <n v="7212854"/>
    <n v="0"/>
    <n v="7212854"/>
    <n v="0"/>
    <s v="IMPUESTO PREDIAL UNIFICADO, SOBRETASA AMBIENTAL Y SOBRETASA BOMBERIL"/>
    <s v="1420"/>
    <s v="1920"/>
    <s v="2520"/>
    <s v="9020"/>
    <s v="52686320"/>
    <s v="-0"/>
    <x v="0"/>
    <x v="20"/>
  </r>
  <r>
    <s v="1520"/>
    <s v="2020-03-11 00:00:00"/>
    <s v="2020-03-11 15:29:00"/>
    <s v="Gasto"/>
    <s v="Con Compromiso"/>
    <s v="017"/>
    <x v="16"/>
    <x v="20"/>
    <s v="IMPUESTO DE INDUSTRIA Y COMERCIO"/>
    <s v="Propios"/>
    <x v="1"/>
    <s v="CSF"/>
    <n v="3116279"/>
    <n v="0"/>
    <n v="3116279"/>
    <n v="0"/>
    <s v="PAGO IMPUESTO INDUSTRIA Y COMERCIO VIGENCIA 2019"/>
    <s v="1520"/>
    <s v="2020"/>
    <s v="2620"/>
    <s v="9120"/>
    <s v="52775420"/>
    <s v="-0"/>
    <x v="0"/>
    <x v="20"/>
  </r>
  <r>
    <s v="1620"/>
    <s v="2020-03-24 00:00:00"/>
    <s v="2020-03-24 20:57:00"/>
    <s v="Gasto"/>
    <s v="Con Compromiso"/>
    <s v="017"/>
    <x v="16"/>
    <x v="9"/>
    <s v="BONIFICACIÓN POR SERVICIOS PRESTADOS"/>
    <s v="Nación"/>
    <x v="0"/>
    <s v="CSF"/>
    <n v="1015562"/>
    <n v="0"/>
    <n v="1015562"/>
    <n v="0"/>
    <s v="PAGO NOMINA FUNCIONARIOS DT QUINDIO MARZO 2020"/>
    <s v="1620"/>
    <s v="3020, 3120"/>
    <s v="-0"/>
    <s v="9420, 9520, 9620, 9720, 9820, 9920, 10020, 10120, 10220, 10320, 10420, 10520, 10620, 10720, 10820, 10920, 11020, 11120, 11220, 11320, 11420, 11520, 11620, 11720, 11820"/>
    <s v="68765720, 68765820, 68765920, 68766020, 68766120, 68766220, 68766320, 68766420, 68766520, 68766620, 68766720, 68766820, 68766920, 68767020, 68767120, 68767220, 68767320, 68767420, 68788620, 68788820, 68788920, 68789020, 68789120, 68789220, 68789320"/>
    <s v="-0"/>
    <x v="0"/>
    <x v="20"/>
  </r>
  <r>
    <s v="1620"/>
    <s v="2020-03-24 00:00:00"/>
    <s v="2020-03-24 20:57:00"/>
    <s v="Gasto"/>
    <s v="Con Compromiso"/>
    <s v="017"/>
    <x v="16"/>
    <x v="7"/>
    <s v="BONIFICACIÓN ESPECIAL DE RECREACIÓN"/>
    <s v="Nación"/>
    <x v="0"/>
    <s v="CSF"/>
    <n v="15407"/>
    <n v="0"/>
    <n v="15407"/>
    <n v="0"/>
    <s v="PAGO NOMINA FUNCIONARIOS DT QUINDIO MARZO 2020"/>
    <s v="1620"/>
    <s v="3020, 3120"/>
    <s v="-0"/>
    <s v="9420, 9520, 9620, 9720, 9820, 9920, 10020, 10120, 10220, 10320, 10420, 10520, 10620, 10720, 10820, 10920, 11020, 11120, 11220, 11320, 11420, 11520, 11620, 11720, 11820"/>
    <s v="68765720, 68765820, 68765920, 68766020, 68766120, 68766220, 68766320, 68766420, 68766520, 68766620, 68766720, 68766820, 68766920, 68767020, 68767120, 68767220, 68767320, 68767420, 68788620, 68788820, 68788920, 68789020, 68789120, 68789220, 68789320"/>
    <s v="-0"/>
    <x v="0"/>
    <x v="20"/>
  </r>
  <r>
    <s v="1620"/>
    <s v="2020-03-24 00:00:00"/>
    <s v="2020-03-24 20:57:00"/>
    <s v="Gasto"/>
    <s v="Con Compromiso"/>
    <s v="017"/>
    <x v="16"/>
    <x v="5"/>
    <s v="PRIMA TÉCNICA NO SALARIAL"/>
    <s v="Nación"/>
    <x v="0"/>
    <s v="CSF"/>
    <n v="2584371"/>
    <n v="0"/>
    <n v="2584371"/>
    <n v="0"/>
    <s v="PAGO NOMINA FUNCIONARIOS DT QUINDIO MARZO 2020"/>
    <s v="1620"/>
    <s v="3020, 3120"/>
    <s v="-0"/>
    <s v="9420, 9520, 9620, 9720, 9820, 9920, 10020, 10120, 10220, 10320, 10420, 10520, 10620, 10720, 10820, 10920, 11020, 11120, 11220, 11320, 11420, 11520, 11620, 11720, 11820"/>
    <s v="68765720, 68765820, 68765920, 68766020, 68766120, 68766220, 68766320, 68766420, 68766520, 68766620, 68766720, 68766820, 68766920, 68767020, 68767120, 68767220, 68767320, 68767420, 68788620, 68788820, 68788920, 68789020, 68789120, 68789220, 68789320"/>
    <s v="-0"/>
    <x v="0"/>
    <x v="20"/>
  </r>
  <r>
    <s v="1620"/>
    <s v="2020-03-24 00:00:00"/>
    <s v="2020-03-24 20:57:00"/>
    <s v="Gasto"/>
    <s v="Con Compromiso"/>
    <s v="017"/>
    <x v="16"/>
    <x v="4"/>
    <s v="PRIMA DE VACACIONES"/>
    <s v="Nación"/>
    <x v="0"/>
    <s v="CSF"/>
    <n v="258200"/>
    <n v="0"/>
    <n v="258200"/>
    <n v="0"/>
    <s v="PAGO NOMINA FUNCIONARIOS DT QUINDIO MARZO 2020"/>
    <s v="1620"/>
    <s v="3020, 3120"/>
    <s v="-0"/>
    <s v="9420, 9520, 9620, 9720, 9820, 9920, 10020, 10120, 10220, 10320, 10420, 10520, 10620, 10720, 10820, 10920, 11020, 11120, 11220, 11320, 11420, 11520, 11620, 11720, 11820"/>
    <s v="68765720, 68765820, 68765920, 68766020, 68766120, 68766220, 68766320, 68766420, 68766520, 68766620, 68766720, 68766820, 68766920, 68767020, 68767120, 68767220, 68767320, 68767420, 68788620, 68788820, 68788920, 68789020, 68789120, 68789220, 68789320"/>
    <s v="-0"/>
    <x v="0"/>
    <x v="20"/>
  </r>
  <r>
    <s v="1620"/>
    <s v="2020-03-24 00:00:00"/>
    <s v="2020-03-24 20:57:00"/>
    <s v="Gasto"/>
    <s v="Con Compromiso"/>
    <s v="017"/>
    <x v="16"/>
    <x v="10"/>
    <s v="SUELDO DE VACACIONES"/>
    <s v="Nación"/>
    <x v="0"/>
    <s v="CSF"/>
    <n v="237085"/>
    <n v="0"/>
    <n v="237085"/>
    <n v="0"/>
    <s v="PAGO NOMINA FUNCIONARIOS DT QUINDIO MARZO 2020"/>
    <s v="1620"/>
    <s v="3020, 3120"/>
    <s v="-0"/>
    <s v="9420, 9520, 9620, 9720, 9820, 9920, 10020, 10120, 10220, 10320, 10420, 10520, 10620, 10720, 10820, 10920, 11020, 11120, 11220, 11320, 11420, 11520, 11620, 11720, 11820"/>
    <s v="68765720, 68765820, 68765920, 68766020, 68766120, 68766220, 68766320, 68766420, 68766520, 68766620, 68766720, 68766820, 68766920, 68767020, 68767120, 68767220, 68767320, 68767420, 68788620, 68788820, 68788920, 68789020, 68789120, 68789220, 68789320"/>
    <s v="-0"/>
    <x v="0"/>
    <x v="20"/>
  </r>
  <r>
    <s v="1620"/>
    <s v="2020-03-24 00:00:00"/>
    <s v="2020-03-24 20:57:00"/>
    <s v="Gasto"/>
    <s v="Con Compromiso"/>
    <s v="017"/>
    <x v="16"/>
    <x v="21"/>
    <s v="INCAPACIDADES (NO DE PENSIONES)"/>
    <s v="Nación"/>
    <x v="0"/>
    <s v="CSF"/>
    <n v="431678"/>
    <n v="0"/>
    <n v="431678"/>
    <n v="0"/>
    <s v="PAGO NOMINA FUNCIONARIOS DT QUINDIO MARZO 2020"/>
    <s v="1620"/>
    <s v="3020, 3120"/>
    <s v="-0"/>
    <s v="9420, 9520, 9620, 9720, 9820, 9920, 10020, 10120, 10220, 10320, 10420, 10520, 10620, 10720, 10820, 10920, 11020, 11120, 11220, 11320, 11420, 11520, 11620, 11720, 11820"/>
    <s v="68765720, 68765820, 68765920, 68766020, 68766120, 68766220, 68766320, 68766420, 68766520, 68766620, 68766720, 68766820, 68766920, 68767020, 68767120, 68767220, 68767320, 68767420, 68788620, 68788820, 68788920, 68789020, 68789120, 68789220, 68789320"/>
    <s v="-0"/>
    <x v="0"/>
    <x v="20"/>
  </r>
  <r>
    <s v="1620"/>
    <s v="2020-03-24 00:00:00"/>
    <s v="2020-03-24 20:57:00"/>
    <s v="Gasto"/>
    <s v="Con Compromiso"/>
    <s v="017"/>
    <x v="16"/>
    <x v="6"/>
    <s v="SUBSIDIO DE ALIMENTACIÓN"/>
    <s v="Nación"/>
    <x v="0"/>
    <s v="CSF"/>
    <n v="603071"/>
    <n v="0"/>
    <n v="603071"/>
    <n v="0"/>
    <s v="PAGO NOMINA FUNCIONARIOS DT QUINDIO MARZO 2020"/>
    <s v="1620"/>
    <s v="3020, 3120"/>
    <s v="-0"/>
    <s v="9420, 9520, 9620, 9720, 9820, 9920, 10020, 10120, 10220, 10320, 10420, 10520, 10620, 10720, 10820, 10920, 11020, 11120, 11220, 11320, 11420, 11520, 11620, 11720, 11820"/>
    <s v="68765720, 68765820, 68765920, 68766020, 68766120, 68766220, 68766320, 68766420, 68766520, 68766620, 68766720, 68766820, 68766920, 68767020, 68767120, 68767220, 68767320, 68767420, 68788620, 68788820, 68788920, 68789020, 68789120, 68789220, 68789320"/>
    <s v="-0"/>
    <x v="0"/>
    <x v="20"/>
  </r>
  <r>
    <s v="1620"/>
    <s v="2020-03-24 00:00:00"/>
    <s v="2020-03-24 20:57:00"/>
    <s v="Gasto"/>
    <s v="Con Compromiso"/>
    <s v="017"/>
    <x v="16"/>
    <x v="3"/>
    <s v="AUXILIO DE TRANSPORTE"/>
    <s v="Nación"/>
    <x v="0"/>
    <s v="CSF"/>
    <n v="1069681"/>
    <n v="0"/>
    <n v="1069681"/>
    <n v="0"/>
    <s v="PAGO NOMINA FUNCIONARIOS DT QUINDIO MARZO 2020"/>
    <s v="1620"/>
    <s v="3020, 3120"/>
    <s v="-0"/>
    <s v="9420, 9520, 9620, 9720, 9820, 9920, 10020, 10120, 10220, 10320, 10420, 10520, 10620, 10720, 10820, 10920, 11020, 11120, 11220, 11320, 11420, 11520, 11620, 11720, 11820"/>
    <s v="68765720, 68765820, 68765920, 68766020, 68766120, 68766220, 68766320, 68766420, 68766520, 68766620, 68766720, 68766820, 68766920, 68767020, 68767120, 68767220, 68767320, 68767420, 68788620, 68788820, 68788920, 68789020, 68789120, 68789220, 68789320"/>
    <s v="-0"/>
    <x v="0"/>
    <x v="20"/>
  </r>
  <r>
    <s v="1620"/>
    <s v="2020-03-24 00:00:00"/>
    <s v="2020-03-24 20:57:00"/>
    <s v="Gasto"/>
    <s v="Con Compromiso"/>
    <s v="017"/>
    <x v="16"/>
    <x v="8"/>
    <s v="SUELDO BÁSICO"/>
    <s v="Nación"/>
    <x v="0"/>
    <s v="CSF"/>
    <n v="36495618"/>
    <n v="0"/>
    <n v="36495618"/>
    <n v="0"/>
    <s v="PAGO NOMINA FUNCIONARIOS DT QUINDIO MARZO 2020"/>
    <s v="1620"/>
    <s v="3020, 3120"/>
    <s v="-0"/>
    <s v="9420, 9520, 9620, 9720, 9820, 9920, 10020, 10120, 10220, 10320, 10420, 10520, 10620, 10720, 10820, 10920, 11020, 11120, 11220, 11320, 11420, 11520, 11620, 11720, 11820"/>
    <s v="68765720, 68765820, 68765920, 68766020, 68766120, 68766220, 68766320, 68766420, 68766520, 68766620, 68766720, 68766820, 68766920, 68767020, 68767120, 68767220, 68767320, 68767420, 68788620, 68788820, 68788920, 68789020, 68789120, 68789220, 68789320"/>
    <s v="-0"/>
    <x v="0"/>
    <x v="20"/>
  </r>
  <r>
    <s v="1720"/>
    <s v="2020-03-25 00:00:00"/>
    <s v="2020-03-25 18:58:00"/>
    <s v="Gasto"/>
    <s v="Con Compromiso"/>
    <s v="017"/>
    <x v="16"/>
    <x v="13"/>
    <s v="SALUD"/>
    <s v="Nación"/>
    <x v="0"/>
    <s v="CSF"/>
    <n v="3342600"/>
    <n v="0"/>
    <n v="3342600"/>
    <n v="0"/>
    <s v="PAGO APORTES A SEGURIDAD SOCIAL MES DE MARZO FUNCIONARIOS DT QUINDIO"/>
    <s v="1720"/>
    <s v="3220"/>
    <s v="-0"/>
    <s v="11920, 12020, 12120, 12220, 12320, 12420, 12520, 12620, 12720, 12820, 12920, 13020, 13120, 13220"/>
    <s v="70692020, 70692120, 70692220, 70692320, 70692420, 70692520, 70692620, 70692720, 70692820, 70692920, 70693020, 70693120, 70693220, 70693320"/>
    <s v="-0"/>
    <x v="0"/>
    <x v="20"/>
  </r>
  <r>
    <s v="1720"/>
    <s v="2020-03-25 00:00:00"/>
    <s v="2020-03-25 18:58:00"/>
    <s v="Gasto"/>
    <s v="Con Compromiso"/>
    <s v="017"/>
    <x v="16"/>
    <x v="12"/>
    <s v="APORTES AL SENA"/>
    <s v="Nación"/>
    <x v="0"/>
    <s v="CSF"/>
    <n v="719200"/>
    <n v="0"/>
    <n v="719200"/>
    <n v="0"/>
    <s v="PAGO APORTES A SEGURIDAD SOCIAL MES DE MARZO FUNCIONARIOS DT QUINDIO"/>
    <s v="1720"/>
    <s v="3220"/>
    <s v="-0"/>
    <s v="11920, 12020, 12120, 12220, 12320, 12420, 12520, 12620, 12720, 12820, 12920, 13020, 13120, 13220"/>
    <s v="70692020, 70692120, 70692220, 70692320, 70692420, 70692520, 70692620, 70692720, 70692820, 70692920, 70693020, 70693120, 70693220, 70693320"/>
    <s v="-0"/>
    <x v="0"/>
    <x v="20"/>
  </r>
  <r>
    <s v="1720"/>
    <s v="2020-03-25 00:00:00"/>
    <s v="2020-03-25 18:58:00"/>
    <s v="Gasto"/>
    <s v="Con Compromiso"/>
    <s v="017"/>
    <x v="16"/>
    <x v="11"/>
    <s v="PENSIONES"/>
    <s v="Nación"/>
    <x v="0"/>
    <s v="CSF"/>
    <n v="4718300"/>
    <n v="0"/>
    <n v="4718300"/>
    <n v="0"/>
    <s v="PAGO APORTES A SEGURIDAD SOCIAL MES DE MARZO FUNCIONARIOS DT QUINDIO"/>
    <s v="1720"/>
    <s v="3220"/>
    <s v="-0"/>
    <s v="11920, 12020, 12120, 12220, 12320, 12420, 12520, 12620, 12720, 12820, 12920, 13020, 13120, 13220"/>
    <s v="70692020, 70692120, 70692220, 70692320, 70692420, 70692520, 70692620, 70692720, 70692820, 70692920, 70693020, 70693120, 70693220, 70693320"/>
    <s v="-0"/>
    <x v="0"/>
    <x v="20"/>
  </r>
  <r>
    <s v="1720"/>
    <s v="2020-03-25 00:00:00"/>
    <s v="2020-03-25 18:58:00"/>
    <s v="Gasto"/>
    <s v="Con Compromiso"/>
    <s v="017"/>
    <x v="16"/>
    <x v="15"/>
    <s v="APORTES GENERALES AL SISTEMA DE RIESGOS LABORALES"/>
    <s v="Nación"/>
    <x v="0"/>
    <s v="CSF"/>
    <n v="456200"/>
    <n v="0"/>
    <n v="456200"/>
    <n v="0"/>
    <s v="PAGO APORTES A SEGURIDAD SOCIAL MES DE MARZO FUNCIONARIOS DT QUINDIO"/>
    <s v="1720"/>
    <s v="3220"/>
    <s v="-0"/>
    <s v="11920, 12020, 12120, 12220, 12320, 12420, 12520, 12620, 12720, 12820, 12920, 13020, 13120, 13220"/>
    <s v="70692020, 70692120, 70692220, 70692320, 70692420, 70692520, 70692620, 70692720, 70692820, 70692920, 70693020, 70693120, 70693220, 70693320"/>
    <s v="-0"/>
    <x v="0"/>
    <x v="20"/>
  </r>
  <r>
    <s v="1720"/>
    <s v="2020-03-25 00:00:00"/>
    <s v="2020-03-25 18:58:00"/>
    <s v="Gasto"/>
    <s v="Con Compromiso"/>
    <s v="017"/>
    <x v="16"/>
    <x v="16"/>
    <s v="CAJAS DE COMPENSACIÓN FAMILIAR"/>
    <s v="Nación"/>
    <x v="0"/>
    <s v="CSF"/>
    <n v="1437500"/>
    <n v="0"/>
    <n v="1437500"/>
    <n v="0"/>
    <s v="PAGO APORTES A SEGURIDAD SOCIAL MES DE MARZO FUNCIONARIOS DT QUINDIO"/>
    <s v="1720"/>
    <s v="3220"/>
    <s v="-0"/>
    <s v="11920, 12020, 12120, 12220, 12320, 12420, 12520, 12620, 12720, 12820, 12920, 13020, 13120, 13220"/>
    <s v="70692020, 70692120, 70692220, 70692320, 70692420, 70692520, 70692620, 70692720, 70692820, 70692920, 70693020, 70693120, 70693220, 70693320"/>
    <s v="-0"/>
    <x v="0"/>
    <x v="20"/>
  </r>
  <r>
    <s v="1720"/>
    <s v="2020-03-25 00:00:00"/>
    <s v="2020-03-25 18:58:00"/>
    <s v="Gasto"/>
    <s v="Con Compromiso"/>
    <s v="017"/>
    <x v="16"/>
    <x v="14"/>
    <s v="APORTES AL ICBF"/>
    <s v="Nación"/>
    <x v="0"/>
    <s v="CSF"/>
    <n v="1078500"/>
    <n v="0"/>
    <n v="1078500"/>
    <n v="0"/>
    <s v="PAGO APORTES A SEGURIDAD SOCIAL MES DE MARZO FUNCIONARIOS DT QUINDIO"/>
    <s v="1720"/>
    <s v="3220"/>
    <s v="-0"/>
    <s v="11920, 12020, 12120, 12220, 12320, 12420, 12520, 12620, 12720, 12820, 12920, 13020, 13120, 13220"/>
    <s v="70692020, 70692120, 70692220, 70692320, 70692420, 70692520, 70692620, 70692720, 70692820, 70692920, 70693020, 70693120, 70693220, 70693320"/>
    <s v="-0"/>
    <x v="0"/>
    <x v="20"/>
  </r>
  <r>
    <s v="1820"/>
    <s v="2020-04-16 00:00:00"/>
    <s v="2020-04-16 18:42:00"/>
    <s v="Gasto"/>
    <s v="Con Compromiso"/>
    <s v="0200"/>
    <x v="16"/>
    <x v="25"/>
    <s v="ADQUISICIÓN DE BIENES Y SERVICIOS - SERVICIO DE IMPLEMENTACIÓN SISTEMAS DE GESTIÓN - FORTALECIMIENTO DE LA GESTIÓN INSTITUCIONAL DEL IGAC A NIVEL   NACIONAL"/>
    <s v="Propios"/>
    <x v="1"/>
    <s v="CSF"/>
    <n v="24269760"/>
    <n v="-1112364"/>
    <n v="23157396"/>
    <n v="0"/>
    <s v="PRESTACION DE SERVICIOS PROFESIONALES PARA REALIZAR LOS PROCESOS DE PLANEACION Y SEGUIMIENTO AL PLAN DE ACCION EN LA DT QUINDIO EN EL MARCO DE LOS LINEAMIENTOS INSTITUCIONALES VIGENTES"/>
    <s v="1820"/>
    <s v="4220"/>
    <s v="6020"/>
    <s v="26820, 31620, 36220, 40720, 45820, 51520, 58220, 62320"/>
    <s v="149112420, 178136320, 217272520, 246267820, 276024420, 317215320, 367324320, 384142520"/>
    <s v="-0"/>
    <x v="1"/>
    <x v="3"/>
  </r>
  <r>
    <s v="1920"/>
    <s v="2020-04-24 00:00:00"/>
    <s v="2020-04-24 19:06:00"/>
    <s v="Gasto"/>
    <s v="Con Compromiso"/>
    <s v="017"/>
    <x v="16"/>
    <x v="6"/>
    <s v="SUBSIDIO DE ALIMENTACIÓN"/>
    <s v="Nación"/>
    <x v="0"/>
    <s v="CSF"/>
    <n v="630134"/>
    <n v="0"/>
    <n v="630134"/>
    <n v="0"/>
    <s v="PAGO NOMINA FUNCIONARIOS ABRIL 2020 DT QUINDIO"/>
    <s v="1920"/>
    <s v="3620, 3720"/>
    <s v="-0"/>
    <s v="14320, 14420, 14520, 14620, 14720, 14820, 14920, 15020, 15120, 15220, 15320, 15420, 15520, 15620, 15720, 15820, 15920, 16020, 16120, 16220"/>
    <s v="101838620, 101838720, 101838820, 101838920, 101839020, 101839120, 101839220, 101839320, 101839420, 101839520, 101839620, 101839720, 101839820, 101839920, 101840020, 101840120, 101840220, 101840320, 101857120, 101857220"/>
    <s v="-0"/>
    <x v="0"/>
    <x v="20"/>
  </r>
  <r>
    <s v="1920"/>
    <s v="2020-04-24 00:00:00"/>
    <s v="2020-04-24 19:06:00"/>
    <s v="Gasto"/>
    <s v="Con Compromiso"/>
    <s v="017"/>
    <x v="16"/>
    <x v="30"/>
    <s v="PRIMA DE NAVIDAD"/>
    <s v="Nación"/>
    <x v="0"/>
    <s v="CSF"/>
    <n v="522676"/>
    <n v="0"/>
    <n v="522676"/>
    <n v="0"/>
    <s v="PAGO NOMINA FUNCIONARIOS ABRIL 2020 DT QUINDIO"/>
    <s v="1920"/>
    <s v="3620, 3720"/>
    <s v="-0"/>
    <s v="14320, 14420, 14520, 14620, 14720, 14820, 14920, 15020, 15120, 15220, 15320, 15420, 15520, 15620, 15720, 15820, 15920, 16020, 16120, 16220"/>
    <s v="101838620, 101838720, 101838820, 101838920, 101839020, 101839120, 101839220, 101839320, 101839420, 101839520, 101839620, 101839720, 101839820, 101839920, 101840020, 101840120, 101840220, 101840320, 101857120, 101857220"/>
    <s v="-0"/>
    <x v="0"/>
    <x v="20"/>
  </r>
  <r>
    <s v="1920"/>
    <s v="2020-04-24 00:00:00"/>
    <s v="2020-04-24 19:06:00"/>
    <s v="Gasto"/>
    <s v="Con Compromiso"/>
    <s v="017"/>
    <x v="16"/>
    <x v="7"/>
    <s v="BONIFICACIÓN ESPECIAL DE RECREACIÓN"/>
    <s v="Nación"/>
    <x v="0"/>
    <s v="CSF"/>
    <n v="290224"/>
    <n v="0"/>
    <n v="290224"/>
    <n v="0"/>
    <s v="PAGO NOMINA FUNCIONARIOS ABRIL 2020 DT QUINDIO"/>
    <s v="1920"/>
    <s v="3620, 3720"/>
    <s v="-0"/>
    <s v="14320, 14420, 14520, 14620, 14720, 14820, 14920, 15020, 15120, 15220, 15320, 15420, 15520, 15620, 15720, 15820, 15920, 16020, 16120, 16220"/>
    <s v="101838620, 101838720, 101838820, 101838920, 101839020, 101839120, 101839220, 101839320, 101839420, 101839520, 101839620, 101839720, 101839820, 101839920, 101840020, 101840120, 101840220, 101840320, 101857120, 101857220"/>
    <s v="-0"/>
    <x v="0"/>
    <x v="20"/>
  </r>
  <r>
    <s v="1920"/>
    <s v="2020-04-24 00:00:00"/>
    <s v="2020-04-24 19:06:00"/>
    <s v="Gasto"/>
    <s v="Con Compromiso"/>
    <s v="017"/>
    <x v="16"/>
    <x v="3"/>
    <s v="AUXILIO DE TRANSPORTE"/>
    <s v="Nación"/>
    <x v="0"/>
    <s v="CSF"/>
    <n v="774833"/>
    <n v="0"/>
    <n v="774833"/>
    <n v="0"/>
    <s v="PAGO NOMINA FUNCIONARIOS ABRIL 2020 DT QUINDIO"/>
    <s v="1920"/>
    <s v="3620, 3720"/>
    <s v="-0"/>
    <s v="14320, 14420, 14520, 14620, 14720, 14820, 14920, 15020, 15120, 15220, 15320, 15420, 15520, 15620, 15720, 15820, 15920, 16020, 16120, 16220"/>
    <s v="101838620, 101838720, 101838820, 101838920, 101839020, 101839120, 101839220, 101839320, 101839420, 101839520, 101839620, 101839720, 101839820, 101839920, 101840020, 101840120, 101840220, 101840320, 101857120, 101857220"/>
    <s v="-0"/>
    <x v="0"/>
    <x v="20"/>
  </r>
  <r>
    <s v="1920"/>
    <s v="2020-04-24 00:00:00"/>
    <s v="2020-04-24 19:06:00"/>
    <s v="Gasto"/>
    <s v="Con Compromiso"/>
    <s v="017"/>
    <x v="16"/>
    <x v="37"/>
    <s v="INDEMNIZACIÓN POR VACACIONES"/>
    <s v="Nación"/>
    <x v="0"/>
    <s v="CSF"/>
    <n v="1953499"/>
    <n v="0"/>
    <n v="1953499"/>
    <n v="0"/>
    <s v="PAGO NOMINA FUNCIONARIOS ABRIL 2020 DT QUINDIO"/>
    <s v="1920"/>
    <s v="3620, 3720"/>
    <s v="-0"/>
    <s v="14320, 14420, 14520, 14620, 14720, 14820, 14920, 15020, 15120, 15220, 15320, 15420, 15520, 15620, 15720, 15820, 15920, 16020, 16120, 16220"/>
    <s v="101838620, 101838720, 101838820, 101838920, 101839020, 101839120, 101839220, 101839320, 101839420, 101839520, 101839620, 101839720, 101839820, 101839920, 101840020, 101840120, 101840220, 101840320, 101857120, 101857220"/>
    <s v="-0"/>
    <x v="0"/>
    <x v="20"/>
  </r>
  <r>
    <s v="1920"/>
    <s v="2020-04-24 00:00:00"/>
    <s v="2020-04-24 19:06:00"/>
    <s v="Gasto"/>
    <s v="Con Compromiso"/>
    <s v="017"/>
    <x v="16"/>
    <x v="9"/>
    <s v="BONIFICACIÓN POR SERVICIOS PRESTADOS"/>
    <s v="Nación"/>
    <x v="0"/>
    <s v="CSF"/>
    <n v="964724"/>
    <n v="0"/>
    <n v="964724"/>
    <n v="0"/>
    <s v="PAGO NOMINA FUNCIONARIOS ABRIL 2020 DT QUINDIO"/>
    <s v="1920"/>
    <s v="3620, 3720"/>
    <s v="-0"/>
    <s v="14320, 14420, 14520, 14620, 14720, 14820, 14920, 15020, 15120, 15220, 15320, 15420, 15520, 15620, 15720, 15820, 15920, 16020, 16120, 16220"/>
    <s v="101838620, 101838720, 101838820, 101838920, 101839020, 101839120, 101839220, 101839320, 101839420, 101839520, 101839620, 101839720, 101839820, 101839920, 101840020, 101840120, 101840220, 101840320, 101857120, 101857220"/>
    <s v="-0"/>
    <x v="0"/>
    <x v="20"/>
  </r>
  <r>
    <s v="1920"/>
    <s v="2020-04-24 00:00:00"/>
    <s v="2020-04-24 19:06:00"/>
    <s v="Gasto"/>
    <s v="Con Compromiso"/>
    <s v="017"/>
    <x v="16"/>
    <x v="4"/>
    <s v="PRIMA DE VACACIONES"/>
    <s v="Nación"/>
    <x v="0"/>
    <s v="CSF"/>
    <n v="2984904"/>
    <n v="0"/>
    <n v="2984904"/>
    <n v="0"/>
    <s v="PAGO NOMINA FUNCIONARIOS ABRIL 2020 DT QUINDIO"/>
    <s v="1920"/>
    <s v="3620, 3720"/>
    <s v="-0"/>
    <s v="14320, 14420, 14520, 14620, 14720, 14820, 14920, 15020, 15120, 15220, 15320, 15420, 15520, 15620, 15720, 15820, 15920, 16020, 16120, 16220"/>
    <s v="101838620, 101838720, 101838820, 101838920, 101839020, 101839120, 101839220, 101839320, 101839420, 101839520, 101839620, 101839720, 101839820, 101839920, 101840020, 101840120, 101840220, 101840320, 101857120, 101857220"/>
    <s v="-0"/>
    <x v="0"/>
    <x v="20"/>
  </r>
  <r>
    <s v="1920"/>
    <s v="2020-04-24 00:00:00"/>
    <s v="2020-04-24 19:06:00"/>
    <s v="Gasto"/>
    <s v="Con Compromiso"/>
    <s v="017"/>
    <x v="16"/>
    <x v="10"/>
    <s v="SUELDO DE VACACIONES"/>
    <s v="Nación"/>
    <x v="0"/>
    <s v="CSF"/>
    <n v="1342285"/>
    <n v="0"/>
    <n v="1342285"/>
    <n v="0"/>
    <s v="PAGO NOMINA FUNCIONARIOS ABRIL 2020 DT QUINDIO"/>
    <s v="1920"/>
    <s v="3620, 3720"/>
    <s v="-0"/>
    <s v="14320, 14420, 14520, 14620, 14720, 14820, 14920, 15020, 15120, 15220, 15320, 15420, 15520, 15620, 15720, 15820, 15920, 16020, 16120, 16220"/>
    <s v="101838620, 101838720, 101838820, 101838920, 101839020, 101839120, 101839220, 101839320, 101839420, 101839520, 101839620, 101839720, 101839820, 101839920, 101840020, 101840120, 101840220, 101840320, 101857120, 101857220"/>
    <s v="-0"/>
    <x v="0"/>
    <x v="20"/>
  </r>
  <r>
    <s v="1920"/>
    <s v="2020-04-24 00:00:00"/>
    <s v="2020-04-24 19:06:00"/>
    <s v="Gasto"/>
    <s v="Con Compromiso"/>
    <s v="017"/>
    <x v="16"/>
    <x v="8"/>
    <s v="SUELDO BÁSICO"/>
    <s v="Nación"/>
    <x v="0"/>
    <s v="CSF"/>
    <n v="37074902"/>
    <n v="0"/>
    <n v="37074902"/>
    <n v="0"/>
    <s v="PAGO NOMINA FUNCIONARIOS ABRIL 2020 DT QUINDIO"/>
    <s v="1920"/>
    <s v="3620, 3720"/>
    <s v="-0"/>
    <s v="14320, 14420, 14520, 14620, 14720, 14820, 14920, 15020, 15120, 15220, 15320, 15420, 15520, 15620, 15720, 15820, 15920, 16020, 16120, 16220"/>
    <s v="101838620, 101838720, 101838820, 101838920, 101839020, 101839120, 101839220, 101839320, 101839420, 101839520, 101839620, 101839720, 101839820, 101839920, 101840020, 101840120, 101840220, 101840320, 101857120, 101857220"/>
    <s v="-0"/>
    <x v="0"/>
    <x v="20"/>
  </r>
  <r>
    <s v="1920"/>
    <s v="2020-04-24 00:00:00"/>
    <s v="2020-04-24 19:06:00"/>
    <s v="Gasto"/>
    <s v="Con Compromiso"/>
    <s v="017"/>
    <x v="16"/>
    <x v="5"/>
    <s v="PRIMA TÉCNICA NO SALARIAL"/>
    <s v="Nación"/>
    <x v="0"/>
    <s v="CSF"/>
    <n v="2354967"/>
    <n v="0"/>
    <n v="2354967"/>
    <n v="0"/>
    <s v="PAGO NOMINA FUNCIONARIOS ABRIL 2020 DT QUINDIO"/>
    <s v="1920"/>
    <s v="3620, 3720"/>
    <s v="-0"/>
    <s v="14320, 14420, 14520, 14620, 14720, 14820, 14920, 15020, 15120, 15220, 15320, 15420, 15520, 15620, 15720, 15820, 15920, 16020, 16120, 16220"/>
    <s v="101838620, 101838720, 101838820, 101838920, 101839020, 101839120, 101839220, 101839320, 101839420, 101839520, 101839620, 101839720, 101839820, 101839920, 101840020, 101840120, 101840220, 101840320, 101857120, 101857220"/>
    <s v="-0"/>
    <x v="0"/>
    <x v="20"/>
  </r>
  <r>
    <s v="2020"/>
    <s v="2020-04-28 00:00:00"/>
    <s v="2020-04-28 20:07:00"/>
    <s v="Gasto"/>
    <s v="Con Compromiso"/>
    <s v="017"/>
    <x v="16"/>
    <x v="11"/>
    <s v="PENSIONES"/>
    <s v="Nación"/>
    <x v="0"/>
    <s v="CSF"/>
    <n v="900000"/>
    <n v="0"/>
    <n v="900000"/>
    <n v="0"/>
    <s v="PAGO APORTES ABRIL 2020 DT TOLIMA"/>
    <s v="2020"/>
    <s v="4120"/>
    <s v="-0"/>
    <s v="17220, 17320, 17420, 17520, 17620, 17720, 17820, 17920, 18020, 18120, 18220, 18320, 18420, 18520"/>
    <s v="105644920, 105645020, 105645120, 105645220, 105645320, 105645420, 105645520, 105645620, 105645720, 105645820, 105645920, 105646020, 105646120, 105646220"/>
    <s v="-0"/>
    <x v="0"/>
    <x v="20"/>
  </r>
  <r>
    <s v="2020"/>
    <s v="2020-04-28 00:00:00"/>
    <s v="2020-04-28 20:07:00"/>
    <s v="Gasto"/>
    <s v="Con Compromiso"/>
    <s v="017"/>
    <x v="16"/>
    <x v="13"/>
    <s v="SALUD"/>
    <s v="Nación"/>
    <x v="0"/>
    <s v="CSF"/>
    <n v="3400000"/>
    <n v="0"/>
    <n v="3400000"/>
    <n v="0"/>
    <s v="PAGO APORTES ABRIL 2020 DT TOLIMA"/>
    <s v="2020"/>
    <s v="4120"/>
    <s v="-0"/>
    <s v="17220, 17320, 17420, 17520, 17620, 17720, 17820, 17920, 18020, 18120, 18220, 18320, 18420, 18520"/>
    <s v="105644920, 105645020, 105645120, 105645220, 105645320, 105645420, 105645520, 105645620, 105645720, 105645820, 105645920, 105646020, 105646120, 105646220"/>
    <s v="-0"/>
    <x v="0"/>
    <x v="20"/>
  </r>
  <r>
    <s v="2020"/>
    <s v="2020-04-28 00:00:00"/>
    <s v="2020-04-28 20:07:00"/>
    <s v="Gasto"/>
    <s v="Con Compromiso"/>
    <s v="017"/>
    <x v="16"/>
    <x v="14"/>
    <s v="APORTES AL ICBF"/>
    <s v="Nación"/>
    <x v="0"/>
    <s v="CSF"/>
    <n v="1247000"/>
    <n v="0"/>
    <n v="1247000"/>
    <n v="0"/>
    <s v="PAGO APORTES ABRIL 2020 DT TOLIMA"/>
    <s v="2020"/>
    <s v="4120"/>
    <s v="-0"/>
    <s v="17220, 17320, 17420, 17520, 17620, 17720, 17820, 17920, 18020, 18120, 18220, 18320, 18420, 18520"/>
    <s v="105644920, 105645020, 105645120, 105645220, 105645320, 105645420, 105645520, 105645620, 105645720, 105645820, 105645920, 105646020, 105646120, 105646220"/>
    <s v="-0"/>
    <x v="0"/>
    <x v="20"/>
  </r>
  <r>
    <s v="2020"/>
    <s v="2020-04-28 00:00:00"/>
    <s v="2020-04-28 20:07:00"/>
    <s v="Gasto"/>
    <s v="Con Compromiso"/>
    <s v="017"/>
    <x v="16"/>
    <x v="16"/>
    <s v="CAJAS DE COMPENSACIÓN FAMILIAR"/>
    <s v="Nación"/>
    <x v="0"/>
    <s v="CSF"/>
    <n v="1662200"/>
    <n v="0"/>
    <n v="1662200"/>
    <n v="0"/>
    <s v="PAGO APORTES ABRIL 2020 DT TOLIMA"/>
    <s v="2020"/>
    <s v="4120"/>
    <s v="-0"/>
    <s v="17220, 17320, 17420, 17520, 17620, 17720, 17820, 17920, 18020, 18120, 18220, 18320, 18420, 18520"/>
    <s v="105644920, 105645020, 105645120, 105645220, 105645320, 105645420, 105645520, 105645620, 105645720, 105645820, 105645920, 105646020, 105646120, 105646220"/>
    <s v="-0"/>
    <x v="0"/>
    <x v="20"/>
  </r>
  <r>
    <s v="2020"/>
    <s v="2020-04-28 00:00:00"/>
    <s v="2020-04-28 20:07:00"/>
    <s v="Gasto"/>
    <s v="Con Compromiso"/>
    <s v="017"/>
    <x v="16"/>
    <x v="15"/>
    <s v="APORTES GENERALES AL SISTEMA DE RIESGOS LABORALES"/>
    <s v="Nación"/>
    <x v="0"/>
    <s v="CSF"/>
    <n v="516700"/>
    <n v="0"/>
    <n v="516700"/>
    <n v="0"/>
    <s v="PAGO APORTES ABRIL 2020 DT TOLIMA"/>
    <s v="2020"/>
    <s v="4120"/>
    <s v="-0"/>
    <s v="17220, 17320, 17420, 17520, 17620, 17720, 17820, 17920, 18020, 18120, 18220, 18320, 18420, 18520"/>
    <s v="105644920, 105645020, 105645120, 105645220, 105645320, 105645420, 105645520, 105645620, 105645720, 105645820, 105645920, 105646020, 105646120, 105646220"/>
    <s v="-0"/>
    <x v="0"/>
    <x v="20"/>
  </r>
  <r>
    <s v="2020"/>
    <s v="2020-04-28 00:00:00"/>
    <s v="2020-04-28 20:07:00"/>
    <s v="Gasto"/>
    <s v="Con Compromiso"/>
    <s v="017"/>
    <x v="16"/>
    <x v="12"/>
    <s v="APORTES AL SENA"/>
    <s v="Nación"/>
    <x v="0"/>
    <s v="CSF"/>
    <n v="831600"/>
    <n v="0"/>
    <n v="831600"/>
    <n v="0"/>
    <s v="PAGO APORTES ABRIL 2020 DT TOLIMA"/>
    <s v="2020"/>
    <s v="4120"/>
    <s v="-0"/>
    <s v="17220, 17320, 17420, 17520, 17620, 17720, 17820, 17920, 18020, 18120, 18220, 18320, 18420, 18520"/>
    <s v="105644920, 105645020, 105645120, 105645220, 105645320, 105645420, 105645520, 105645620, 105645720, 105645820, 105645920, 105646020, 105646120, 105646220"/>
    <s v="-0"/>
    <x v="0"/>
    <x v="20"/>
  </r>
  <r>
    <s v="2120"/>
    <s v="2020-05-21 00:00:00"/>
    <s v="2020-05-21 20:48:00"/>
    <s v="Gasto"/>
    <s v="Con Compromiso"/>
    <s v="017"/>
    <x v="16"/>
    <x v="26"/>
    <s v="PRIMA DE SERVICIO"/>
    <s v="Nación"/>
    <x v="0"/>
    <s v="CSF"/>
    <n v="538234"/>
    <n v="0"/>
    <n v="538234"/>
    <n v="0"/>
    <s v="PAGO NOMINA MAYO 2020 FUNCIONARIOS DT QUINDIO"/>
    <s v="2120"/>
    <s v="4320, 4420"/>
    <s v="-0"/>
    <s v="18720, 18820, 18920, 19020, 19120, 19220, 19320, 19420, 19520, 19620, 19720, 19820, 19920, 20020, 20120, 20220, 20320, 20420, 20520, 20620, 20720, 20820, 20920, 21020"/>
    <s v="126586520, 126586620, 126586720, 126586820, 126586920, 126587020, 126587120, 126587220, 126587320, 126587420, 126587520, 126587620, 126587720, 126587820, 126587920, 126588020, 126588120, 126588220, 126588320, 126588420, 126588520, 126588620, 126588720, 126588820"/>
    <s v="-0"/>
    <x v="0"/>
    <x v="20"/>
  </r>
  <r>
    <s v="2120"/>
    <s v="2020-05-21 00:00:00"/>
    <s v="2020-05-21 20:48:00"/>
    <s v="Gasto"/>
    <s v="Con Compromiso"/>
    <s v="017"/>
    <x v="16"/>
    <x v="9"/>
    <s v="BONIFICACIÓN POR SERVICIOS PRESTADOS"/>
    <s v="Nación"/>
    <x v="0"/>
    <s v="CSF"/>
    <n v="1259678"/>
    <n v="0"/>
    <n v="1259678"/>
    <n v="0"/>
    <s v="PAGO NOMINA MAYO 2020 FUNCIONARIOS DT QUINDIO"/>
    <s v="2120"/>
    <s v="4320, 4420"/>
    <s v="-0"/>
    <s v="18720, 18820, 18920, 19020, 19120, 19220, 19320, 19420, 19520, 19620, 19720, 19820, 19920, 20020, 20120, 20220, 20320, 20420, 20520, 20620, 20720, 20820, 20920, 21020"/>
    <s v="126586520, 126586620, 126586720, 126586820, 126586920, 126587020, 126587120, 126587220, 126587320, 126587420, 126587520, 126587620, 126587720, 126587820, 126587920, 126588020, 126588120, 126588220, 126588320, 126588420, 126588520, 126588620, 126588720, 126588820"/>
    <s v="-0"/>
    <x v="0"/>
    <x v="20"/>
  </r>
  <r>
    <s v="2120"/>
    <s v="2020-05-21 00:00:00"/>
    <s v="2020-05-21 20:48:00"/>
    <s v="Gasto"/>
    <s v="Con Compromiso"/>
    <s v="017"/>
    <x v="16"/>
    <x v="6"/>
    <s v="SUBSIDIO DE ALIMENTACIÓN"/>
    <s v="Nación"/>
    <x v="0"/>
    <s v="CSF"/>
    <n v="627931"/>
    <n v="0"/>
    <n v="627931"/>
    <n v="0"/>
    <s v="PAGO NOMINA MAYO 2020 FUNCIONARIOS DT QUINDIO"/>
    <s v="2120"/>
    <s v="4320, 4420"/>
    <s v="-0"/>
    <s v="18720, 18820, 18920, 19020, 19120, 19220, 19320, 19420, 19520, 19620, 19720, 19820, 19920, 20020, 20120, 20220, 20320, 20420, 20520, 20620, 20720, 20820, 20920, 21020"/>
    <s v="126586520, 126586620, 126586720, 126586820, 126586920, 126587020, 126587120, 126587220, 126587320, 126587420, 126587520, 126587620, 126587720, 126587820, 126587920, 126588020, 126588120, 126588220, 126588320, 126588420, 126588520, 126588620, 126588720, 126588820"/>
    <s v="-0"/>
    <x v="0"/>
    <x v="20"/>
  </r>
  <r>
    <s v="2120"/>
    <s v="2020-05-21 00:00:00"/>
    <s v="2020-05-21 20:48:00"/>
    <s v="Gasto"/>
    <s v="Con Compromiso"/>
    <s v="017"/>
    <x v="16"/>
    <x v="3"/>
    <s v="AUXILIO DE TRANSPORTE"/>
    <s v="Nación"/>
    <x v="0"/>
    <s v="CSF"/>
    <n v="836546"/>
    <n v="0"/>
    <n v="836546"/>
    <n v="0"/>
    <s v="PAGO NOMINA MAYO 2020 FUNCIONARIOS DT QUINDIO"/>
    <s v="2120"/>
    <s v="4320, 4420"/>
    <s v="-0"/>
    <s v="18720, 18820, 18920, 19020, 19120, 19220, 19320, 19420, 19520, 19620, 19720, 19820, 19920, 20020, 20120, 20220, 20320, 20420, 20520, 20620, 20720, 20820, 20920, 21020"/>
    <s v="126586520, 126586620, 126586720, 126586820, 126586920, 126587020, 126587120, 126587220, 126587320, 126587420, 126587520, 126587620, 126587720, 126587820, 126587920, 126588020, 126588120, 126588220, 126588320, 126588420, 126588520, 126588620, 126588720, 126588820"/>
    <s v="-0"/>
    <x v="0"/>
    <x v="20"/>
  </r>
  <r>
    <s v="2120"/>
    <s v="2020-05-21 00:00:00"/>
    <s v="2020-05-21 20:48:00"/>
    <s v="Gasto"/>
    <s v="Con Compromiso"/>
    <s v="017"/>
    <x v="16"/>
    <x v="8"/>
    <s v="SUELDO BÁSICO"/>
    <s v="Nación"/>
    <x v="0"/>
    <s v="CSF"/>
    <n v="37315333"/>
    <n v="0"/>
    <n v="37315333"/>
    <n v="0"/>
    <s v="PAGO NOMINA MAYO 2020 FUNCIONARIOS DT QUINDIO"/>
    <s v="2120"/>
    <s v="4320, 4420"/>
    <s v="-0"/>
    <s v="18720, 18820, 18920, 19020, 19120, 19220, 19320, 19420, 19520, 19620, 19720, 19820, 19920, 20020, 20120, 20220, 20320, 20420, 20520, 20620, 20720, 20820, 20920, 21020"/>
    <s v="126586520, 126586620, 126586720, 126586820, 126586920, 126587020, 126587120, 126587220, 126587320, 126587420, 126587520, 126587620, 126587720, 126587820, 126587920, 126588020, 126588120, 126588220, 126588320, 126588420, 126588520, 126588620, 126588720, 126588820"/>
    <s v="-0"/>
    <x v="0"/>
    <x v="20"/>
  </r>
  <r>
    <s v="2120"/>
    <s v="2020-05-21 00:00:00"/>
    <s v="2020-05-21 20:48:00"/>
    <s v="Gasto"/>
    <s v="Con Compromiso"/>
    <s v="017"/>
    <x v="16"/>
    <x v="7"/>
    <s v="BONIFICACIÓN ESPECIAL DE RECREACIÓN"/>
    <s v="Nación"/>
    <x v="0"/>
    <s v="CSF"/>
    <n v="569121"/>
    <n v="0"/>
    <n v="569121"/>
    <n v="0"/>
    <s v="PAGO NOMINA MAYO 2020 FUNCIONARIOS DT QUINDIO"/>
    <s v="2120"/>
    <s v="4320, 4420"/>
    <s v="-0"/>
    <s v="18720, 18820, 18920, 19020, 19120, 19220, 19320, 19420, 19520, 19620, 19720, 19820, 19920, 20020, 20120, 20220, 20320, 20420, 20520, 20620, 20720, 20820, 20920, 21020"/>
    <s v="126586520, 126586620, 126586720, 126586820, 126586920, 126587020, 126587120, 126587220, 126587320, 126587420, 126587520, 126587620, 126587720, 126587820, 126587920, 126588020, 126588120, 126588220, 126588320, 126588420, 126588520, 126588620, 126588720, 126588820"/>
    <s v="-0"/>
    <x v="0"/>
    <x v="20"/>
  </r>
  <r>
    <s v="2120"/>
    <s v="2020-05-21 00:00:00"/>
    <s v="2020-05-21 20:48:00"/>
    <s v="Gasto"/>
    <s v="Con Compromiso"/>
    <s v="017"/>
    <x v="16"/>
    <x v="5"/>
    <s v="PRIMA TÉCNICA NO SALARIAL"/>
    <s v="Nación"/>
    <x v="0"/>
    <s v="CSF"/>
    <n v="2354967"/>
    <n v="0"/>
    <n v="2354967"/>
    <n v="0"/>
    <s v="PAGO NOMINA MAYO 2020 FUNCIONARIOS DT QUINDIO"/>
    <s v="2120"/>
    <s v="4320, 4420"/>
    <s v="-0"/>
    <s v="18720, 18820, 18920, 19020, 19120, 19220, 19320, 19420, 19520, 19620, 19720, 19820, 19920, 20020, 20120, 20220, 20320, 20420, 20520, 20620, 20720, 20820, 20920, 21020"/>
    <s v="126586520, 126586620, 126586720, 126586820, 126586920, 126587020, 126587120, 126587220, 126587320, 126587420, 126587520, 126587620, 126587720, 126587820, 126587920, 126588020, 126588120, 126588220, 126588320, 126588420, 126588520, 126588620, 126588720, 126588820"/>
    <s v="-0"/>
    <x v="0"/>
    <x v="20"/>
  </r>
  <r>
    <s v="2120"/>
    <s v="2020-05-21 00:00:00"/>
    <s v="2020-05-21 20:48:00"/>
    <s v="Gasto"/>
    <s v="Con Compromiso"/>
    <s v="017"/>
    <x v="16"/>
    <x v="4"/>
    <s v="PRIMA DE VACACIONES"/>
    <s v="Nación"/>
    <x v="0"/>
    <s v="CSF"/>
    <n v="6916863"/>
    <n v="0"/>
    <n v="6916863"/>
    <n v="0"/>
    <s v="PAGO NOMINA MAYO 2020 FUNCIONARIOS DT QUINDIO"/>
    <s v="2120"/>
    <s v="4320, 4420"/>
    <s v="-0"/>
    <s v="18720, 18820, 18920, 19020, 19120, 19220, 19320, 19420, 19520, 19620, 19720, 19820, 19920, 20020, 20120, 20220, 20320, 20420, 20520, 20620, 20720, 20820, 20920, 21020"/>
    <s v="126586520, 126586620, 126586720, 126586820, 126586920, 126587020, 126587120, 126587220, 126587320, 126587420, 126587520, 126587620, 126587720, 126587820, 126587920, 126588020, 126588120, 126588220, 126588320, 126588420, 126588520, 126588620, 126588720, 126588820"/>
    <s v="-0"/>
    <x v="0"/>
    <x v="20"/>
  </r>
  <r>
    <s v="2120"/>
    <s v="2020-05-21 00:00:00"/>
    <s v="2020-05-21 20:48:00"/>
    <s v="Gasto"/>
    <s v="Con Compromiso"/>
    <s v="017"/>
    <x v="16"/>
    <x v="10"/>
    <s v="SUELDO DE VACACIONES"/>
    <s v="Nación"/>
    <x v="0"/>
    <s v="CSF"/>
    <n v="6880620"/>
    <n v="0"/>
    <n v="6880620"/>
    <n v="0"/>
    <s v="PAGO NOMINA MAYO 2020 FUNCIONARIOS DT QUINDIO"/>
    <s v="2120"/>
    <s v="4320, 4420"/>
    <s v="-0"/>
    <s v="18720, 18820, 18920, 19020, 19120, 19220, 19320, 19420, 19520, 19620, 19720, 19820, 19920, 20020, 20120, 20220, 20320, 20420, 20520, 20620, 20720, 20820, 20920, 21020"/>
    <s v="126586520, 126586620, 126586720, 126586820, 126586920, 126587020, 126587120, 126587220, 126587320, 126587420, 126587520, 126587620, 126587720, 126587820, 126587920, 126588020, 126588120, 126588220, 126588320, 126588420, 126588520, 126588620, 126588720, 126588820"/>
    <s v="-0"/>
    <x v="0"/>
    <x v="20"/>
  </r>
  <r>
    <s v="2120"/>
    <s v="2020-05-21 00:00:00"/>
    <s v="2020-05-21 20:48:00"/>
    <s v="Gasto"/>
    <s v="Con Compromiso"/>
    <s v="017"/>
    <x v="16"/>
    <x v="37"/>
    <s v="INDEMNIZACIÓN POR VACACIONES"/>
    <s v="Nación"/>
    <x v="0"/>
    <s v="CSF"/>
    <n v="1078194"/>
    <n v="0"/>
    <n v="1078194"/>
    <n v="0"/>
    <s v="PAGO NOMINA MAYO 2020 FUNCIONARIOS DT QUINDIO"/>
    <s v="2120"/>
    <s v="4320, 4420"/>
    <s v="-0"/>
    <s v="18720, 18820, 18920, 19020, 19120, 19220, 19320, 19420, 19520, 19620, 19720, 19820, 19920, 20020, 20120, 20220, 20320, 20420, 20520, 20620, 20720, 20820, 20920, 21020"/>
    <s v="126586520, 126586620, 126586720, 126586820, 126586920, 126587020, 126587120, 126587220, 126587320, 126587420, 126587520, 126587620, 126587720, 126587820, 126587920, 126588020, 126588120, 126588220, 126588320, 126588420, 126588520, 126588620, 126588720, 126588820"/>
    <s v="-0"/>
    <x v="0"/>
    <x v="20"/>
  </r>
  <r>
    <s v="2220"/>
    <s v="2020-05-23 00:00:00"/>
    <s v="2020-05-23 12:27:00"/>
    <s v="Gasto"/>
    <s v="Con Compromiso"/>
    <s v="017"/>
    <x v="16"/>
    <x v="16"/>
    <s v="CAJAS DE COMPENSACIÓN FAMILIAR"/>
    <s v="Nación"/>
    <x v="0"/>
    <s v="CSF"/>
    <n v="1968800"/>
    <n v="0"/>
    <n v="1968800"/>
    <n v="0"/>
    <s v="PAGO APORTE PARAFISCALES NOMINA MAYO 2020 DT QUINDIO"/>
    <s v="2220"/>
    <s v="4920"/>
    <s v="-0"/>
    <s v="21320, 21420, 21520, 21620, 21720, 21820, 21920, 22020, 22120, 22220, 22320, 22420, 22520, 22620"/>
    <s v="130122220, 130122320, 130122420, 130122520, 130122620, 130122720, 130122820, 130122920, 130123020, 130123120, 130123220, 130123320, 130123420, 130123520"/>
    <s v="-0"/>
    <x v="0"/>
    <x v="20"/>
  </r>
  <r>
    <s v="2220"/>
    <s v="2020-05-23 00:00:00"/>
    <s v="2020-05-23 12:27:00"/>
    <s v="Gasto"/>
    <s v="Con Compromiso"/>
    <s v="017"/>
    <x v="16"/>
    <x v="12"/>
    <s v="APORTES AL SENA"/>
    <s v="Nación"/>
    <x v="0"/>
    <s v="CSF"/>
    <n v="985100"/>
    <n v="0"/>
    <n v="985100"/>
    <n v="0"/>
    <s v="PAGO APORTE PARAFISCALES NOMINA MAYO 2020 DT QUINDIO"/>
    <s v="2220"/>
    <s v="4920"/>
    <s v="-0"/>
    <s v="21320, 21420, 21520, 21620, 21720, 21820, 21920, 22020, 22120, 22220, 22320, 22420, 22520, 22620"/>
    <s v="130122220, 130122320, 130122420, 130122520, 130122620, 130122720, 130122820, 130122920, 130123020, 130123120, 130123220, 130123320, 130123420, 130123520"/>
    <s v="-0"/>
    <x v="0"/>
    <x v="20"/>
  </r>
  <r>
    <s v="2220"/>
    <s v="2020-05-23 00:00:00"/>
    <s v="2020-05-23 12:27:00"/>
    <s v="Gasto"/>
    <s v="Con Compromiso"/>
    <s v="017"/>
    <x v="16"/>
    <x v="11"/>
    <s v="PENSIONES"/>
    <s v="Nación"/>
    <x v="0"/>
    <s v="CSF"/>
    <n v="4774100"/>
    <n v="0"/>
    <n v="4774100"/>
    <n v="0"/>
    <s v="PAGO APORTE PARAFISCALES NOMINA MAYO 2020 DT QUINDIO"/>
    <s v="2220"/>
    <s v="4920"/>
    <s v="-0"/>
    <s v="21320, 21420, 21520, 21620, 21720, 21820, 21920, 22020, 22120, 22220, 22320, 22420, 22520, 22620"/>
    <s v="130122220, 130122320, 130122420, 130122520, 130122620, 130122720, 130122820, 130122920, 130123020, 130123120, 130123220, 130123320, 130123420, 130123520"/>
    <s v="-0"/>
    <x v="0"/>
    <x v="20"/>
  </r>
  <r>
    <s v="2220"/>
    <s v="2020-05-23 00:00:00"/>
    <s v="2020-05-23 12:27:00"/>
    <s v="Gasto"/>
    <s v="Con Compromiso"/>
    <s v="017"/>
    <x v="16"/>
    <x v="14"/>
    <s v="APORTES AL ICBF"/>
    <s v="Nación"/>
    <x v="0"/>
    <s v="CSF"/>
    <n v="1476800"/>
    <n v="0"/>
    <n v="1476800"/>
    <n v="0"/>
    <s v="PAGO APORTE PARAFISCALES NOMINA MAYO 2020 DT QUINDIO"/>
    <s v="2220"/>
    <s v="4920"/>
    <s v="-0"/>
    <s v="21320, 21420, 21520, 21620, 21720, 21820, 21920, 22020, 22120, 22220, 22320, 22420, 22520, 22620"/>
    <s v="130122220, 130122320, 130122420, 130122520, 130122620, 130122720, 130122820, 130122920, 130123020, 130123120, 130123220, 130123320, 130123420, 130123520"/>
    <s v="-0"/>
    <x v="0"/>
    <x v="20"/>
  </r>
  <r>
    <s v="2220"/>
    <s v="2020-05-23 00:00:00"/>
    <s v="2020-05-23 12:27:00"/>
    <s v="Gasto"/>
    <s v="Con Compromiso"/>
    <s v="017"/>
    <x v="16"/>
    <x v="15"/>
    <s v="APORTES GENERALES AL SISTEMA DE RIESGOS LABORALES"/>
    <s v="Nación"/>
    <x v="0"/>
    <s v="CSF"/>
    <n v="476600"/>
    <n v="0"/>
    <n v="476600"/>
    <n v="0"/>
    <s v="PAGO APORTE PARAFISCALES NOMINA MAYO 2020 DT QUINDIO"/>
    <s v="2220"/>
    <s v="4920"/>
    <s v="-0"/>
    <s v="21320, 21420, 21520, 21620, 21720, 21820, 21920, 22020, 22120, 22220, 22320, 22420, 22520, 22620"/>
    <s v="130122220, 130122320, 130122420, 130122520, 130122620, 130122720, 130122820, 130122920, 130123020, 130123120, 130123220, 130123320, 130123420, 130123520"/>
    <s v="-0"/>
    <x v="0"/>
    <x v="20"/>
  </r>
  <r>
    <s v="2220"/>
    <s v="2020-05-23 00:00:00"/>
    <s v="2020-05-23 12:27:00"/>
    <s v="Gasto"/>
    <s v="Con Compromiso"/>
    <s v="017"/>
    <x v="16"/>
    <x v="13"/>
    <s v="SALUD"/>
    <s v="Nación"/>
    <x v="0"/>
    <s v="CSF"/>
    <n v="3382000"/>
    <n v="0"/>
    <n v="3382000"/>
    <n v="0"/>
    <s v="PAGO APORTE PARAFISCALES NOMINA MAYO 2020 DT QUINDIO"/>
    <s v="2220"/>
    <s v="4920"/>
    <s v="-0"/>
    <s v="21320, 21420, 21520, 21620, 21720, 21820, 21920, 22020, 22120, 22220, 22320, 22420, 22520, 22620"/>
    <s v="130122220, 130122320, 130122420, 130122520, 130122620, 130122720, 130122820, 130122920, 130123020, 130123120, 130123220, 130123320, 130123420, 130123520"/>
    <s v="-0"/>
    <x v="0"/>
    <x v="20"/>
  </r>
  <r>
    <s v="2320"/>
    <s v="2020-05-27 00:00:00"/>
    <s v="2020-05-27 18:01:00"/>
    <s v="Gasto"/>
    <s v="Con Compromiso"/>
    <s v="017"/>
    <x v="16"/>
    <x v="14"/>
    <s v="APORTES AL ICBF"/>
    <s v="Nación"/>
    <x v="0"/>
    <s v="CSF"/>
    <n v="128400"/>
    <n v="0"/>
    <n v="128400"/>
    <n v="0"/>
    <s v="PAGO APORTES PATRONALES RETROACTIVO 2020"/>
    <s v="2320"/>
    <s v="5020"/>
    <s v="-0"/>
    <s v="22720, 22820, 22920, 23020, 23120, 23220, 23320, 23420, 23520, 23620, 23720, 23820, 23920, 24020"/>
    <s v="132386120, 132386220, 132386320, 132386420, 132386520, 132386620, 132386720, 132386820, 132386920, 132387020, 132387120, 132387220, 132387320, 132387420"/>
    <s v="-0"/>
    <x v="0"/>
    <x v="20"/>
  </r>
  <r>
    <s v="2320"/>
    <s v="2020-05-27 00:00:00"/>
    <s v="2020-05-27 18:01:00"/>
    <s v="Gasto"/>
    <s v="Con Compromiso"/>
    <s v="017"/>
    <x v="16"/>
    <x v="11"/>
    <s v="PENSIONES"/>
    <s v="Nación"/>
    <x v="0"/>
    <s v="CSF"/>
    <n v="460000"/>
    <n v="0"/>
    <n v="460000"/>
    <n v="0"/>
    <s v="PAGO APORTES PATRONALES RETROACTIVO 2020"/>
    <s v="2320"/>
    <s v="5020"/>
    <s v="-0"/>
    <s v="22720, 22820, 22920, 23020, 23120, 23220, 23320, 23420, 23520, 23620, 23720, 23820, 23920, 24020"/>
    <s v="132386120, 132386220, 132386320, 132386420, 132386520, 132386620, 132386720, 132386820, 132386920, 132387020, 132387120, 132387220, 132387320, 132387420"/>
    <s v="-0"/>
    <x v="0"/>
    <x v="20"/>
  </r>
  <r>
    <s v="2320"/>
    <s v="2020-05-27 00:00:00"/>
    <s v="2020-05-27 18:01:00"/>
    <s v="Gasto"/>
    <s v="Con Compromiso"/>
    <s v="017"/>
    <x v="16"/>
    <x v="15"/>
    <s v="APORTES GENERALES AL SISTEMA DE RIESGOS LABORALES"/>
    <s v="Nación"/>
    <x v="0"/>
    <s v="CSF"/>
    <n v="48400"/>
    <n v="0"/>
    <n v="48400"/>
    <n v="0"/>
    <s v="PAGO APORTES PATRONALES RETROACTIVO 2020"/>
    <s v="2320"/>
    <s v="5020"/>
    <s v="-0"/>
    <s v="22720, 22820, 22920, 23020, 23120, 23220, 23320, 23420, 23520, 23620, 23720, 23820, 23920, 24020"/>
    <s v="132386120, 132386220, 132386320, 132386420, 132386520, 132386620, 132386720, 132386820, 132386920, 132387020, 132387120, 132387220, 132387320, 132387420"/>
    <s v="-0"/>
    <x v="0"/>
    <x v="20"/>
  </r>
  <r>
    <s v="2320"/>
    <s v="2020-05-27 00:00:00"/>
    <s v="2020-05-27 18:01:00"/>
    <s v="Gasto"/>
    <s v="Con Compromiso"/>
    <s v="017"/>
    <x v="16"/>
    <x v="12"/>
    <s v="APORTES AL SENA"/>
    <s v="Nación"/>
    <x v="0"/>
    <s v="CSF"/>
    <n v="86400"/>
    <n v="0"/>
    <n v="86400"/>
    <n v="0"/>
    <s v="PAGO APORTES PATRONALES RETROACTIVO 2020"/>
    <s v="2320"/>
    <s v="5020"/>
    <s v="-0"/>
    <s v="22720, 22820, 22920, 23020, 23120, 23220, 23320, 23420, 23520, 23620, 23720, 23820, 23920, 24020"/>
    <s v="132386120, 132386220, 132386320, 132386420, 132386520, 132386620, 132386720, 132386820, 132386920, 132387020, 132387120, 132387220, 132387320, 132387420"/>
    <s v="-0"/>
    <x v="0"/>
    <x v="20"/>
  </r>
  <r>
    <s v="2320"/>
    <s v="2020-05-27 00:00:00"/>
    <s v="2020-05-27 18:01:00"/>
    <s v="Gasto"/>
    <s v="Con Compromiso"/>
    <s v="017"/>
    <x v="16"/>
    <x v="16"/>
    <s v="CAJAS DE COMPENSACIÓN FAMILIAR"/>
    <s v="Nación"/>
    <x v="0"/>
    <s v="CSF"/>
    <n v="172400"/>
    <n v="0"/>
    <n v="172400"/>
    <n v="0"/>
    <s v="PAGO APORTES PATRONALES RETROACTIVO 2020"/>
    <s v="2320"/>
    <s v="5020"/>
    <s v="-0"/>
    <s v="22720, 22820, 22920, 23020, 23120, 23220, 23320, 23420, 23520, 23620, 23720, 23820, 23920, 24020"/>
    <s v="132386120, 132386220, 132386320, 132386420, 132386520, 132386620, 132386720, 132386820, 132386920, 132387020, 132387120, 132387220, 132387320, 132387420"/>
    <s v="-0"/>
    <x v="0"/>
    <x v="20"/>
  </r>
  <r>
    <s v="2320"/>
    <s v="2020-05-27 00:00:00"/>
    <s v="2020-05-27 18:01:00"/>
    <s v="Gasto"/>
    <s v="Con Compromiso"/>
    <s v="017"/>
    <x v="16"/>
    <x v="13"/>
    <s v="SALUD"/>
    <s v="Nación"/>
    <x v="0"/>
    <s v="CSF"/>
    <n v="318700"/>
    <n v="0"/>
    <n v="318700"/>
    <n v="0"/>
    <s v="PAGO APORTES PATRONALES RETROACTIVO 2020"/>
    <s v="2320"/>
    <s v="5020"/>
    <s v="-0"/>
    <s v="22720, 22820, 22920, 23020, 23120, 23220, 23320, 23420, 23520, 23620, 23720, 23820, 23920, 24020"/>
    <s v="132386120, 132386220, 132386320, 132386420, 132386520, 132386620, 132386720, 132386820, 132386920, 132387020, 132387120, 132387220, 132387320, 132387420"/>
    <s v="-0"/>
    <x v="0"/>
    <x v="20"/>
  </r>
  <r>
    <s v="2420"/>
    <s v="2020-06-05 00:00:00"/>
    <s v="2020-06-05 19:46:00"/>
    <s v="Gasto"/>
    <s v="Con Compromiso"/>
    <s v="017"/>
    <x v="16"/>
    <x v="26"/>
    <s v="PRIMA DE SERVICIO"/>
    <s v="Nación"/>
    <x v="0"/>
    <s v="CSF"/>
    <n v="40511107"/>
    <n v="0"/>
    <n v="40511107"/>
    <n v="0"/>
    <s v="PAGO PRIMA DE SERVICIOS FUNCIONARIOS DT QUINDIO"/>
    <s v="2420"/>
    <s v="5220"/>
    <s v="-0"/>
    <s v="25020, 25120, 25220, 25320, 25420, 25520, 25620, 25720, 25820, 25920, 26020, 26120, 26220, 26320, 26420, 26520, 26620, 26720"/>
    <s v="144102620, 144102720, 144102820, 144102920, 144103020, 144103120, 144103220, 144103320, 144103420, 144103520, 144103720, 144103820, 144103920, 144104020, 144104120, 144104220, 144104320, 144104420"/>
    <s v="-0"/>
    <x v="0"/>
    <x v="20"/>
  </r>
  <r>
    <s v="2520"/>
    <s v="2020-06-23 00:00:00"/>
    <s v="2020-06-23 19:26:00"/>
    <s v="Gasto"/>
    <s v="Con Compromiso"/>
    <s v="017"/>
    <x v="16"/>
    <x v="6"/>
    <s v="SUBSIDIO DE ALIMENTACIÓN"/>
    <s v="Nación"/>
    <x v="0"/>
    <s v="CSF"/>
    <n v="634541"/>
    <n v="0"/>
    <n v="634541"/>
    <n v="0"/>
    <s v="PAGO NOMINA JUNIO FUNCIONARIOS DT QUINDIO"/>
    <s v="2520"/>
    <s v="5620, 5720"/>
    <s v="-0"/>
    <s v="27020, 27120, 27220, 27320, 27420, 27520, 27620, 27720, 27820, 27920, 28020, 28120, 28220, 28320, 28420, 28520, 28620, 28720, 28820, 28920, 29020, 29120"/>
    <s v="161000120, 161000220, 161000320, 161000420, 161000520, 161000620, 161000720, 161000820, 161000920, 161001020, 161001120, 161001220, 161001320, 161001420, 161001520, 161001620, 161001720, 161001820, 161001920, 161002020, 161002120, 161002220"/>
    <s v="-0"/>
    <x v="0"/>
    <x v="20"/>
  </r>
  <r>
    <s v="2520"/>
    <s v="2020-06-23 00:00:00"/>
    <s v="2020-06-23 19:26:00"/>
    <s v="Gasto"/>
    <s v="Con Compromiso"/>
    <s v="017"/>
    <x v="16"/>
    <x v="9"/>
    <s v="BONIFICACIÓN POR SERVICIOS PRESTADOS"/>
    <s v="Nación"/>
    <x v="0"/>
    <s v="CSF"/>
    <n v="2346828"/>
    <n v="0"/>
    <n v="2346828"/>
    <n v="0"/>
    <s v="PAGO NOMINA JUNIO FUNCIONARIOS DT QUINDIO"/>
    <s v="2520"/>
    <s v="5620, 5720"/>
    <s v="-0"/>
    <s v="27020, 27120, 27220, 27320, 27420, 27520, 27620, 27720, 27820, 27920, 28020, 28120, 28220, 28320, 28420, 28520, 28620, 28720, 28820, 28920, 29020, 29120"/>
    <s v="161000120, 161000220, 161000320, 161000420, 161000520, 161000620, 161000720, 161000820, 161000920, 161001020, 161001120, 161001220, 161001320, 161001420, 161001520, 161001620, 161001720, 161001820, 161001920, 161002020, 161002120, 161002220"/>
    <s v="-0"/>
    <x v="0"/>
    <x v="20"/>
  </r>
  <r>
    <s v="2520"/>
    <s v="2020-06-23 00:00:00"/>
    <s v="2020-06-23 19:26:00"/>
    <s v="Gasto"/>
    <s v="Con Compromiso"/>
    <s v="017"/>
    <x v="16"/>
    <x v="10"/>
    <s v="SUELDO DE VACACIONES"/>
    <s v="Nación"/>
    <x v="0"/>
    <s v="CSF"/>
    <n v="2067384"/>
    <n v="0"/>
    <n v="2067384"/>
    <n v="0"/>
    <s v="PAGO NOMINA JUNIO FUNCIONARIOS DT QUINDIO"/>
    <s v="2520"/>
    <s v="5620, 5720"/>
    <s v="-0"/>
    <s v="27020, 27120, 27220, 27320, 27420, 27520, 27620, 27720, 27820, 27920, 28020, 28120, 28220, 28320, 28420, 28520, 28620, 28720, 28820, 28920, 29020, 29120"/>
    <s v="161000120, 161000220, 161000320, 161000420, 161000520, 161000620, 161000720, 161000820, 161000920, 161001020, 161001120, 161001220, 161001320, 161001420, 161001520, 161001620, 161001720, 161001820, 161001920, 161002020, 161002120, 161002220"/>
    <s v="-0"/>
    <x v="0"/>
    <x v="20"/>
  </r>
  <r>
    <s v="2520"/>
    <s v="2020-06-23 00:00:00"/>
    <s v="2020-06-23 19:26:00"/>
    <s v="Gasto"/>
    <s v="Con Compromiso"/>
    <s v="017"/>
    <x v="16"/>
    <x v="3"/>
    <s v="AUXILIO DE TRANSPORTE"/>
    <s v="Nación"/>
    <x v="0"/>
    <s v="CSF"/>
    <n v="822832"/>
    <n v="0"/>
    <n v="822832"/>
    <n v="0"/>
    <s v="PAGO NOMINA JUNIO FUNCIONARIOS DT QUINDIO"/>
    <s v="2520"/>
    <s v="5620, 5720"/>
    <s v="-0"/>
    <s v="27020, 27120, 27220, 27320, 27420, 27520, 27620, 27720, 27820, 27920, 28020, 28120, 28220, 28320, 28420, 28520, 28620, 28720, 28820, 28920, 29020, 29120"/>
    <s v="161000120, 161000220, 161000320, 161000420, 161000520, 161000620, 161000720, 161000820, 161000920, 161001020, 161001120, 161001220, 161001320, 161001420, 161001520, 161001620, 161001720, 161001820, 161001920, 161002020, 161002120, 161002220"/>
    <s v="-0"/>
    <x v="0"/>
    <x v="20"/>
  </r>
  <r>
    <s v="2520"/>
    <s v="2020-06-23 00:00:00"/>
    <s v="2020-06-23 19:26:00"/>
    <s v="Gasto"/>
    <s v="Con Compromiso"/>
    <s v="017"/>
    <x v="16"/>
    <x v="8"/>
    <s v="SUELDO BÁSICO"/>
    <s v="Nación"/>
    <x v="0"/>
    <s v="CSF"/>
    <n v="33182394"/>
    <n v="0"/>
    <n v="33182394"/>
    <n v="0"/>
    <s v="PAGO NOMINA JUNIO FUNCIONARIOS DT QUINDIO"/>
    <s v="2520"/>
    <s v="5620, 5720"/>
    <s v="-0"/>
    <s v="27020, 27120, 27220, 27320, 27420, 27520, 27620, 27720, 27820, 27920, 28020, 28120, 28220, 28320, 28420, 28520, 28620, 28720, 28820, 28920, 29020, 29120"/>
    <s v="161000120, 161000220, 161000320, 161000420, 161000520, 161000620, 161000720, 161000820, 161000920, 161001020, 161001120, 161001220, 161001320, 161001420, 161001520, 161001620, 161001720, 161001820, 161001920, 161002020, 161002120, 161002220"/>
    <s v="-0"/>
    <x v="0"/>
    <x v="20"/>
  </r>
  <r>
    <s v="2520"/>
    <s v="2020-06-23 00:00:00"/>
    <s v="2020-06-23 19:26:00"/>
    <s v="Gasto"/>
    <s v="Con Compromiso"/>
    <s v="017"/>
    <x v="16"/>
    <x v="4"/>
    <s v="PRIMA DE VACACIONES"/>
    <s v="Nación"/>
    <x v="0"/>
    <s v="CSF"/>
    <n v="2112935"/>
    <n v="0"/>
    <n v="2112935"/>
    <n v="0"/>
    <s v="PAGO NOMINA JUNIO FUNCIONARIOS DT QUINDIO"/>
    <s v="2520"/>
    <s v="5620, 5720"/>
    <s v="-0"/>
    <s v="27020, 27120, 27220, 27320, 27420, 27520, 27620, 27720, 27820, 27920, 28020, 28120, 28220, 28320, 28420, 28520, 28620, 28720, 28820, 28920, 29020, 29120"/>
    <s v="161000120, 161000220, 161000320, 161000420, 161000520, 161000620, 161000720, 161000820, 161000920, 161001020, 161001120, 161001220, 161001320, 161001420, 161001520, 161001620, 161001720, 161001820, 161001920, 161002020, 161002120, 161002220"/>
    <s v="-0"/>
    <x v="0"/>
    <x v="20"/>
  </r>
  <r>
    <s v="2520"/>
    <s v="2020-06-23 00:00:00"/>
    <s v="2020-06-23 19:26:00"/>
    <s v="Gasto"/>
    <s v="Con Compromiso"/>
    <s v="017"/>
    <x v="16"/>
    <x v="7"/>
    <s v="BONIFICACIÓN ESPECIAL DE RECREACIÓN"/>
    <s v="Nación"/>
    <x v="0"/>
    <s v="CSF"/>
    <n v="167083"/>
    <n v="0"/>
    <n v="167083"/>
    <n v="0"/>
    <s v="PAGO NOMINA JUNIO FUNCIONARIOS DT QUINDIO"/>
    <s v="2520"/>
    <s v="5620, 5720"/>
    <s v="-0"/>
    <s v="27020, 27120, 27220, 27320, 27420, 27520, 27620, 27720, 27820, 27920, 28020, 28120, 28220, 28320, 28420, 28520, 28620, 28720, 28820, 28920, 29020, 29120"/>
    <s v="161000120, 161000220, 161000320, 161000420, 161000520, 161000620, 161000720, 161000820, 161000920, 161001020, 161001120, 161001220, 161001320, 161001420, 161001520, 161001620, 161001720, 161001820, 161001920, 161002020, 161002120, 161002220"/>
    <s v="-0"/>
    <x v="0"/>
    <x v="20"/>
  </r>
  <r>
    <s v="2520"/>
    <s v="2020-06-23 00:00:00"/>
    <s v="2020-06-23 19:26:00"/>
    <s v="Gasto"/>
    <s v="Con Compromiso"/>
    <s v="017"/>
    <x v="16"/>
    <x v="5"/>
    <s v="PRIMA TÉCNICA NO SALARIAL"/>
    <s v="Nación"/>
    <x v="0"/>
    <s v="CSF"/>
    <n v="2354967"/>
    <n v="0"/>
    <n v="2354967"/>
    <n v="0"/>
    <s v="PAGO NOMINA JUNIO FUNCIONARIOS DT QUINDIO"/>
    <s v="2520"/>
    <s v="5620, 5720"/>
    <s v="-0"/>
    <s v="27020, 27120, 27220, 27320, 27420, 27520, 27620, 27720, 27820, 27920, 28020, 28120, 28220, 28320, 28420, 28520, 28620, 28720, 28820, 28920, 29020, 29120"/>
    <s v="161000120, 161000220, 161000320, 161000420, 161000520, 161000620, 161000720, 161000820, 161000920, 161001020, 161001120, 161001220, 161001320, 161001420, 161001520, 161001620, 161001720, 161001820, 161001920, 161002020, 161002120, 161002220"/>
    <s v="-0"/>
    <x v="0"/>
    <x v="20"/>
  </r>
  <r>
    <s v="2620"/>
    <s v="2020-06-24 00:00:00"/>
    <s v="2020-06-24 19:23:00"/>
    <s v="Gasto"/>
    <s v="Con Compromiso"/>
    <s v="017"/>
    <x v="16"/>
    <x v="13"/>
    <s v="SALUD"/>
    <s v="Nación"/>
    <x v="0"/>
    <s v="CSF"/>
    <n v="3455200"/>
    <n v="0"/>
    <n v="3455200"/>
    <n v="0"/>
    <s v="PAGO APORTES PATRONALES NOMINA JUNIO 2020 DT QUINDIO"/>
    <s v="2620"/>
    <s v="5920"/>
    <s v="-0"/>
    <s v="29220, 29320, 29420, 29520, 29620, 29720, 29820, 29920, 30020, 30120, 30220, 30320, 30420, 30520"/>
    <s v="163140620, 163140720, 163140820, 163140920, 163141020, 163141120, 163141220, 163141320, 163141420, 163141520, 163141620, 163141720, 163141820, 163141920"/>
    <s v="-0"/>
    <x v="0"/>
    <x v="20"/>
  </r>
  <r>
    <s v="2620"/>
    <s v="2020-06-24 00:00:00"/>
    <s v="2020-06-24 19:23:00"/>
    <s v="Gasto"/>
    <s v="Con Compromiso"/>
    <s v="017"/>
    <x v="16"/>
    <x v="15"/>
    <s v="APORTES GENERALES AL SISTEMA DE RIESGOS LABORALES"/>
    <s v="Nación"/>
    <x v="0"/>
    <s v="CSF"/>
    <n v="441800"/>
    <n v="0"/>
    <n v="441800"/>
    <n v="0"/>
    <s v="PAGO APORTES PATRONALES NOMINA JUNIO 2020 DT QUINDIO"/>
    <s v="2620"/>
    <s v="5920"/>
    <s v="-0"/>
    <s v="29220, 29320, 29420, 29520, 29620, 29720, 29820, 29920, 30020, 30120, 30220, 30320, 30420, 30520"/>
    <s v="163140620, 163140720, 163140820, 163140920, 163141020, 163141120, 163141220, 163141320, 163141420, 163141520, 163141620, 163141720, 163141820, 163141920"/>
    <s v="-0"/>
    <x v="0"/>
    <x v="20"/>
  </r>
  <r>
    <s v="2620"/>
    <s v="2020-06-24 00:00:00"/>
    <s v="2020-06-24 19:23:00"/>
    <s v="Gasto"/>
    <s v="Con Compromiso"/>
    <s v="017"/>
    <x v="16"/>
    <x v="16"/>
    <s v="CAJAS DE COMPENSACIÓN FAMILIAR"/>
    <s v="Nación"/>
    <x v="0"/>
    <s v="CSF"/>
    <n v="3389500"/>
    <n v="0"/>
    <n v="3389500"/>
    <n v="0"/>
    <s v="PAGO APORTES PATRONALES NOMINA JUNIO 2020 DT QUINDIO"/>
    <s v="2620"/>
    <s v="5920"/>
    <s v="-0"/>
    <s v="29220, 29320, 29420, 29520, 29620, 29720, 29820, 29920, 30020, 30120, 30220, 30320, 30420, 30520"/>
    <s v="163140620, 163140720, 163140820, 163140920, 163141020, 163141120, 163141220, 163141320, 163141420, 163141520, 163141620, 163141720, 163141820, 163141920"/>
    <s v="-0"/>
    <x v="0"/>
    <x v="20"/>
  </r>
  <r>
    <s v="2620"/>
    <s v="2020-06-24 00:00:00"/>
    <s v="2020-06-24 19:23:00"/>
    <s v="Gasto"/>
    <s v="Con Compromiso"/>
    <s v="017"/>
    <x v="16"/>
    <x v="14"/>
    <s v="APORTES AL ICBF"/>
    <s v="Nación"/>
    <x v="0"/>
    <s v="CSF"/>
    <n v="2542300"/>
    <n v="0"/>
    <n v="2542300"/>
    <n v="0"/>
    <s v="PAGO APORTES PATRONALES NOMINA JUNIO 2020 DT QUINDIO"/>
    <s v="2620"/>
    <s v="5920"/>
    <s v="-0"/>
    <s v="29220, 29320, 29420, 29520, 29620, 29720, 29820, 29920, 30020, 30120, 30220, 30320, 30420, 30520"/>
    <s v="163140620, 163140720, 163140820, 163140920, 163141020, 163141120, 163141220, 163141320, 163141420, 163141520, 163141620, 163141720, 163141820, 163141920"/>
    <s v="-0"/>
    <x v="0"/>
    <x v="20"/>
  </r>
  <r>
    <s v="2620"/>
    <s v="2020-06-24 00:00:00"/>
    <s v="2020-06-24 19:23:00"/>
    <s v="Gasto"/>
    <s v="Con Compromiso"/>
    <s v="017"/>
    <x v="16"/>
    <x v="11"/>
    <s v="PENSIONES"/>
    <s v="Nación"/>
    <x v="0"/>
    <s v="CSF"/>
    <n v="4877400"/>
    <n v="0"/>
    <n v="4877400"/>
    <n v="0"/>
    <s v="PAGO APORTES PATRONALES NOMINA JUNIO 2020 DT QUINDIO"/>
    <s v="2620"/>
    <s v="5920"/>
    <s v="-0"/>
    <s v="29220, 29320, 29420, 29520, 29620, 29720, 29820, 29920, 30020, 30120, 30220, 30320, 30420, 30520"/>
    <s v="163140620, 163140720, 163140820, 163140920, 163141020, 163141120, 163141220, 163141320, 163141420, 163141520, 163141620, 163141720, 163141820, 163141920"/>
    <s v="-0"/>
    <x v="0"/>
    <x v="20"/>
  </r>
  <r>
    <s v="2620"/>
    <s v="2020-06-24 00:00:00"/>
    <s v="2020-06-24 19:23:00"/>
    <s v="Gasto"/>
    <s v="Con Compromiso"/>
    <s v="017"/>
    <x v="16"/>
    <x v="12"/>
    <s v="APORTES AL SENA"/>
    <s v="Nación"/>
    <x v="0"/>
    <s v="CSF"/>
    <n v="1695400"/>
    <n v="0"/>
    <n v="1695400"/>
    <n v="0"/>
    <s v="PAGO APORTES PATRONALES NOMINA JUNIO 2020 DT QUINDIO"/>
    <s v="2620"/>
    <s v="5920"/>
    <s v="-0"/>
    <s v="29220, 29320, 29420, 29520, 29620, 29720, 29820, 29920, 30020, 30120, 30220, 30320, 30420, 30520"/>
    <s v="163140620, 163140720, 163140820, 163140920, 163141020, 163141120, 163141220, 163141320, 163141420, 163141520, 163141620, 163141720, 163141820, 163141920"/>
    <s v="-0"/>
    <x v="0"/>
    <x v="20"/>
  </r>
  <r>
    <s v="2720"/>
    <s v="2020-07-24 00:00:00"/>
    <s v="2020-07-24 17:43:00"/>
    <s v="Gasto"/>
    <s v="Con Compromiso"/>
    <s v="017"/>
    <x v="16"/>
    <x v="6"/>
    <s v="SUBSIDIO DE ALIMENTACIÓN"/>
    <s v="Nación"/>
    <x v="0"/>
    <s v="CSF"/>
    <n v="632338"/>
    <n v="0"/>
    <n v="632338"/>
    <n v="0"/>
    <s v="PAGO NOMINA JULIO 2020 FUNCIONARIOS DT QUINDIO"/>
    <s v="2720"/>
    <s v="6420, 6520"/>
    <s v="-0"/>
    <s v="32120, 32220, 32320, 32420, 32520, 32620, 32720, 32820, 32920, 33020, 33120, 33220, 33320, 33420, 33520, 33620, 33720, 33820, 33920, 34020"/>
    <s v="196150620, 196150720, 196150820, 196150920, 196151020, 196151120, 196151220, 196151320, 196151420, 196151520, 196151620, 196151720, 196151820, 196151920, 196152020, 196152120, 196152220, 196152320, 196156320, 196156420"/>
    <s v="-0"/>
    <x v="0"/>
    <x v="20"/>
  </r>
  <r>
    <s v="2720"/>
    <s v="2020-07-24 00:00:00"/>
    <s v="2020-07-24 17:43:00"/>
    <s v="Gasto"/>
    <s v="Con Compromiso"/>
    <s v="017"/>
    <x v="16"/>
    <x v="10"/>
    <s v="SUELDO DE VACACIONES"/>
    <s v="Nación"/>
    <x v="0"/>
    <s v="CSF"/>
    <n v="1250340"/>
    <n v="0"/>
    <n v="1250340"/>
    <n v="0"/>
    <s v="PAGO NOMINA JULIO 2020 FUNCIONARIOS DT QUINDIO"/>
    <s v="2720"/>
    <s v="6420, 6520"/>
    <s v="-0"/>
    <s v="32120, 32220, 32320, 32420, 32520, 32620, 32720, 32820, 32920, 33020, 33120, 33220, 33320, 33420, 33520, 33620, 33720, 33820, 33920, 34020"/>
    <s v="196150620, 196150720, 196150820, 196150920, 196151020, 196151120, 196151220, 196151320, 196151420, 196151520, 196151620, 196151720, 196151820, 196151920, 196152020, 196152120, 196152220, 196152320, 196156320, 196156420"/>
    <s v="-0"/>
    <x v="0"/>
    <x v="20"/>
  </r>
  <r>
    <s v="2720"/>
    <s v="2020-07-24 00:00:00"/>
    <s v="2020-07-24 17:43:00"/>
    <s v="Gasto"/>
    <s v="Con Compromiso"/>
    <s v="017"/>
    <x v="16"/>
    <x v="7"/>
    <s v="BONIFICACIÓN ESPECIAL DE RECREACIÓN"/>
    <s v="Nación"/>
    <x v="0"/>
    <s v="CSF"/>
    <n v="84297"/>
    <n v="0"/>
    <n v="84297"/>
    <n v="0"/>
    <s v="PAGO NOMINA JULIO 2020 FUNCIONARIOS DT QUINDIO"/>
    <s v="2720"/>
    <s v="6420, 6520"/>
    <s v="-0"/>
    <s v="32120, 32220, 32320, 32420, 32520, 32620, 32720, 32820, 32920, 33020, 33120, 33220, 33320, 33420, 33520, 33620, 33720, 33820, 33920, 34020"/>
    <s v="196150620, 196150720, 196150820, 196150920, 196151020, 196151120, 196151220, 196151320, 196151420, 196151520, 196151620, 196151720, 196151820, 196151920, 196152020, 196152120, 196152220, 196152320, 196156320, 196156420"/>
    <s v="-0"/>
    <x v="0"/>
    <x v="20"/>
  </r>
  <r>
    <s v="2720"/>
    <s v="2020-07-24 00:00:00"/>
    <s v="2020-07-24 17:43:00"/>
    <s v="Gasto"/>
    <s v="Con Compromiso"/>
    <s v="017"/>
    <x v="16"/>
    <x v="4"/>
    <s v="PRIMA DE VACACIONES"/>
    <s v="Nación"/>
    <x v="0"/>
    <s v="CSF"/>
    <n v="1221727"/>
    <n v="0"/>
    <n v="1221727"/>
    <n v="0"/>
    <s v="PAGO NOMINA JULIO 2020 FUNCIONARIOS DT QUINDIO"/>
    <s v="2720"/>
    <s v="6420, 6520"/>
    <s v="-0"/>
    <s v="32120, 32220, 32320, 32420, 32520, 32620, 32720, 32820, 32920, 33020, 33120, 33220, 33320, 33420, 33520, 33620, 33720, 33820, 33920, 34020"/>
    <s v="196150620, 196150720, 196150820, 196150920, 196151020, 196151120, 196151220, 196151320, 196151420, 196151520, 196151620, 196151720, 196151820, 196151920, 196152020, 196152120, 196152220, 196152320, 196156320, 196156420"/>
    <s v="-0"/>
    <x v="0"/>
    <x v="20"/>
  </r>
  <r>
    <s v="2720"/>
    <s v="2020-07-24 00:00:00"/>
    <s v="2020-07-24 17:43:00"/>
    <s v="Gasto"/>
    <s v="Con Compromiso"/>
    <s v="017"/>
    <x v="16"/>
    <x v="28"/>
    <s v="AUXILIO DE CONECTIVIDAD DIGITAL"/>
    <s v="Nación"/>
    <x v="0"/>
    <s v="CSF"/>
    <n v="822832"/>
    <n v="0"/>
    <n v="822832"/>
    <n v="0"/>
    <s v="PAGO NOMINA JULIO 2020 FUNCIONARIOS DT QUINDIO"/>
    <s v="2720"/>
    <s v="6420, 6520"/>
    <s v="-0"/>
    <s v="32120, 32220, 32320, 32420, 32520, 32620, 32720, 32820, 32920, 33020, 33120, 33220, 33320, 33420, 33520, 33620, 33720, 33820, 33920, 34020"/>
    <s v="196150620, 196150720, 196150820, 196150920, 196151020, 196151120, 196151220, 196151320, 196151420, 196151520, 196151620, 196151720, 196151820, 196151920, 196152020, 196152120, 196152220, 196152320, 196156320, 196156420"/>
    <s v="-0"/>
    <x v="0"/>
    <x v="20"/>
  </r>
  <r>
    <s v="2720"/>
    <s v="2020-07-24 00:00:00"/>
    <s v="2020-07-24 17:43:00"/>
    <s v="Gasto"/>
    <s v="Con Compromiso"/>
    <s v="017"/>
    <x v="16"/>
    <x v="8"/>
    <s v="SUELDO BÁSICO"/>
    <s v="Nación"/>
    <x v="0"/>
    <s v="CSF"/>
    <n v="35459014"/>
    <n v="0"/>
    <n v="35459014"/>
    <n v="0"/>
    <s v="PAGO NOMINA JULIO 2020 FUNCIONARIOS DT QUINDIO"/>
    <s v="2720"/>
    <s v="6420, 6520"/>
    <s v="-0"/>
    <s v="32120, 32220, 32320, 32420, 32520, 32620, 32720, 32820, 32920, 33020, 33120, 33220, 33320, 33420, 33520, 33620, 33720, 33820, 33920, 34020"/>
    <s v="196150620, 196150720, 196150820, 196150920, 196151020, 196151120, 196151220, 196151320, 196151420, 196151520, 196151620, 196151720, 196151820, 196151920, 196152020, 196152120, 196152220, 196152320, 196156320, 196156420"/>
    <s v="-0"/>
    <x v="0"/>
    <x v="20"/>
  </r>
  <r>
    <s v="2720"/>
    <s v="2020-07-24 00:00:00"/>
    <s v="2020-07-24 17:43:00"/>
    <s v="Gasto"/>
    <s v="Con Compromiso"/>
    <s v="017"/>
    <x v="16"/>
    <x v="5"/>
    <s v="PRIMA TÉCNICA NO SALARIAL"/>
    <s v="Nación"/>
    <x v="0"/>
    <s v="CSF"/>
    <n v="2354967"/>
    <n v="0"/>
    <n v="2354967"/>
    <n v="0"/>
    <s v="PAGO NOMINA JULIO 2020 FUNCIONARIOS DT QUINDIO"/>
    <s v="2720"/>
    <s v="6420, 6520"/>
    <s v="-0"/>
    <s v="32120, 32220, 32320, 32420, 32520, 32620, 32720, 32820, 32920, 33020, 33120, 33220, 33320, 33420, 33520, 33620, 33720, 33820, 33920, 34020"/>
    <s v="196150620, 196150720, 196150820, 196150920, 196151020, 196151120, 196151220, 196151320, 196151420, 196151520, 196151620, 196151720, 196151820, 196151920, 196152020, 196152120, 196152220, 196152320, 196156320, 196156420"/>
    <s v="-0"/>
    <x v="0"/>
    <x v="20"/>
  </r>
  <r>
    <s v="2820"/>
    <s v="2020-07-24 00:00:00"/>
    <s v="2020-07-24 19:22:00"/>
    <s v="Gasto"/>
    <s v="Con Compromiso"/>
    <s v="017"/>
    <x v="16"/>
    <x v="14"/>
    <s v="APORTES AL ICBF"/>
    <s v="Nación"/>
    <x v="0"/>
    <s v="CSF"/>
    <n v="1230000"/>
    <n v="0"/>
    <n v="1230000"/>
    <n v="0"/>
    <s v="PAGO APORTES PARAFISCALES NOMINA  JULIO 2020 DT QUINDIO"/>
    <s v="2820"/>
    <s v="6620"/>
    <s v="-0"/>
    <s v="34120, 34220, 34320, 34420, 34520, 34620, 34720, 34820, 34920, 35020, 35120, 35220, 35320, 35420"/>
    <s v="197074620, 197074720, 197074820, 197074920, 197075020, 197075120, 197075220, 197075320, 197075520, 197075620, 197075720, 197075820, 197075920, 197076020"/>
    <s v="-0"/>
    <x v="0"/>
    <x v="20"/>
  </r>
  <r>
    <s v="2820"/>
    <s v="2020-07-24 00:00:00"/>
    <s v="2020-07-24 19:22:00"/>
    <s v="Gasto"/>
    <s v="Con Compromiso"/>
    <s v="017"/>
    <x v="16"/>
    <x v="13"/>
    <s v="SALUD"/>
    <s v="Nación"/>
    <x v="0"/>
    <s v="CSF"/>
    <n v="3255600"/>
    <n v="0"/>
    <n v="3255600"/>
    <n v="0"/>
    <s v="PAGO APORTES PARAFISCALES NOMINA  JULIO 2020 DT QUINDIO"/>
    <s v="2820"/>
    <s v="6620"/>
    <s v="-0"/>
    <s v="34120, 34220, 34320, 34420, 34520, 34620, 34720, 34820, 34920, 35020, 35120, 35220, 35320, 35420"/>
    <s v="197074620, 197074720, 197074820, 197074920, 197075020, 197075120, 197075220, 197075320, 197075520, 197075620, 197075720, 197075820, 197075920, 197076020"/>
    <s v="-0"/>
    <x v="0"/>
    <x v="20"/>
  </r>
  <r>
    <s v="2820"/>
    <s v="2020-07-24 00:00:00"/>
    <s v="2020-07-24 19:22:00"/>
    <s v="Gasto"/>
    <s v="Con Compromiso"/>
    <s v="017"/>
    <x v="16"/>
    <x v="16"/>
    <s v="CAJAS DE COMPENSACIÓN FAMILIAR"/>
    <s v="Nación"/>
    <x v="0"/>
    <s v="CSF"/>
    <n v="1639400"/>
    <n v="0"/>
    <n v="1639400"/>
    <n v="0"/>
    <s v="PAGO APORTES PARAFISCALES NOMINA  JULIO 2020 DT QUINDIO"/>
    <s v="2820"/>
    <s v="6620"/>
    <s v="-0"/>
    <s v="34120, 34220, 34320, 34420, 34520, 34620, 34720, 34820, 34920, 35020, 35120, 35220, 35320, 35420"/>
    <s v="197074620, 197074720, 197074820, 197074920, 197075020, 197075120, 197075220, 197075320, 197075520, 197075620, 197075720, 197075820, 197075920, 197076020"/>
    <s v="-0"/>
    <x v="0"/>
    <x v="20"/>
  </r>
  <r>
    <s v="2820"/>
    <s v="2020-07-24 00:00:00"/>
    <s v="2020-07-24 19:22:00"/>
    <s v="Gasto"/>
    <s v="Con Compromiso"/>
    <s v="017"/>
    <x v="16"/>
    <x v="15"/>
    <s v="APORTES GENERALES AL SISTEMA DE RIESGOS LABORALES"/>
    <s v="Nación"/>
    <x v="0"/>
    <s v="CSF"/>
    <n v="478600"/>
    <n v="0"/>
    <n v="478600"/>
    <n v="0"/>
    <s v="PAGO APORTES PARAFISCALES NOMINA  JULIO 2020 DT QUINDIO"/>
    <s v="2820"/>
    <s v="6620"/>
    <s v="-0"/>
    <s v="34120, 34220, 34320, 34420, 34520, 34620, 34720, 34820, 34920, 35020, 35120, 35220, 35320, 35420"/>
    <s v="197074620, 197074720, 197074820, 197074920, 197075020, 197075120, 197075220, 197075320, 197075520, 197075620, 197075720, 197075820, 197075920, 197076020"/>
    <s v="-0"/>
    <x v="0"/>
    <x v="20"/>
  </r>
  <r>
    <s v="2820"/>
    <s v="2020-07-24 00:00:00"/>
    <s v="2020-07-24 19:22:00"/>
    <s v="Gasto"/>
    <s v="Con Compromiso"/>
    <s v="017"/>
    <x v="16"/>
    <x v="12"/>
    <s v="APORTES AL SENA"/>
    <s v="Nación"/>
    <x v="0"/>
    <s v="CSF"/>
    <n v="820200"/>
    <n v="0"/>
    <n v="820200"/>
    <n v="0"/>
    <s v="PAGO APORTES PARAFISCALES NOMINA  JULIO 2020 DT QUINDIO"/>
    <s v="2820"/>
    <s v="6620"/>
    <s v="-0"/>
    <s v="34120, 34220, 34320, 34420, 34520, 34620, 34720, 34820, 34920, 35020, 35120, 35220, 35320, 35420"/>
    <s v="197074620, 197074720, 197074820, 197074920, 197075020, 197075120, 197075220, 197075320, 197075520, 197075620, 197075720, 197075820, 197075920, 197076020"/>
    <s v="-0"/>
    <x v="0"/>
    <x v="20"/>
  </r>
  <r>
    <s v="2820"/>
    <s v="2020-07-24 00:00:00"/>
    <s v="2020-07-24 19:22:00"/>
    <s v="Gasto"/>
    <s v="Con Compromiso"/>
    <s v="017"/>
    <x v="16"/>
    <x v="11"/>
    <s v="PENSIONES"/>
    <s v="Nación"/>
    <x v="0"/>
    <s v="CSF"/>
    <n v="4595700"/>
    <n v="0"/>
    <n v="4595700"/>
    <n v="0"/>
    <s v="PAGO APORTES PARAFISCALES NOMINA  JULIO 2020 DT QUINDIO"/>
    <s v="2820"/>
    <s v="6620"/>
    <s v="-0"/>
    <s v="34120, 34220, 34320, 34420, 34520, 34620, 34720, 34820, 34920, 35020, 35120, 35220, 35320, 35420"/>
    <s v="197074620, 197074720, 197074820, 197074920, 197075020, 197075120, 197075220, 197075320, 197075520, 197075620, 197075720, 197075820, 197075920, 197076020"/>
    <s v="-0"/>
    <x v="0"/>
    <x v="20"/>
  </r>
  <r>
    <s v="2920"/>
    <s v="2020-08-24 00:00:00"/>
    <s v="2020-08-24 21:55:00"/>
    <s v="Gasto"/>
    <s v="Con Compromiso"/>
    <s v="017"/>
    <x v="16"/>
    <x v="21"/>
    <s v="INCAPACIDADES (NO DE PENSIONES)"/>
    <s v="Nación"/>
    <x v="0"/>
    <s v="CSF"/>
    <n v="900070"/>
    <n v="0"/>
    <n v="900070"/>
    <n v="0"/>
    <s v="PAGO NOMINA AGOSTO 2020 FUNCIONARIOS DT QUINDIO"/>
    <s v="2920"/>
    <s v="7320, 7420"/>
    <s v="-0"/>
    <s v="36620, 36720, 36820, 36920, 37020, 37120, 37220, 37320, 37420, 37520, 37620, 37720, 37820, 37920, 38020, 38120, 38220, 38320, 38420, 38520, 38620, 38720, 38820"/>
    <s v="232264020, 232264120, 232264220, 232264320, 232264420, 232264520, 232264620, 232264720, 232264820, 232264920, 232265020, 232265120, 232265220, 232265320, 232265420, 232265520, 232265620, 232265720, 232617720, 232617820, 232617920, 232618020, 232618120"/>
    <s v="-0"/>
    <x v="0"/>
    <x v="20"/>
  </r>
  <r>
    <s v="2920"/>
    <s v="2020-08-24 00:00:00"/>
    <s v="2020-08-24 21:55:00"/>
    <s v="Gasto"/>
    <s v="Con Compromiso"/>
    <s v="017"/>
    <x v="16"/>
    <x v="5"/>
    <s v="PRIMA TÉCNICA NO SALARIAL"/>
    <s v="Nación"/>
    <x v="0"/>
    <s v="CSF"/>
    <n v="2354967"/>
    <n v="0"/>
    <n v="2354967"/>
    <n v="0"/>
    <s v="PAGO NOMINA AGOSTO 2020 FUNCIONARIOS DT QUINDIO"/>
    <s v="2920"/>
    <s v="7320, 7420"/>
    <s v="-0"/>
    <s v="36620, 36720, 36820, 36920, 37020, 37120, 37220, 37320, 37420, 37520, 37620, 37720, 37820, 37920, 38020, 38120, 38220, 38320, 38420, 38520, 38620, 38720, 38820"/>
    <s v="232264020, 232264120, 232264220, 232264320, 232264420, 232264520, 232264620, 232264720, 232264820, 232264920, 232265020, 232265120, 232265220, 232265320, 232265420, 232265520, 232265620, 232265720, 232617720, 232617820, 232617920, 232618020, 232618120"/>
    <s v="-0"/>
    <x v="0"/>
    <x v="20"/>
  </r>
  <r>
    <s v="2920"/>
    <s v="2020-08-24 00:00:00"/>
    <s v="2020-08-24 21:55:00"/>
    <s v="Gasto"/>
    <s v="Con Compromiso"/>
    <s v="017"/>
    <x v="16"/>
    <x v="6"/>
    <s v="SUBSIDIO DE ALIMENTACIÓN"/>
    <s v="Nación"/>
    <x v="0"/>
    <s v="CSF"/>
    <n v="568443"/>
    <n v="0"/>
    <n v="568443"/>
    <n v="0"/>
    <s v="PAGO NOMINA AGOSTO 2020 FUNCIONARIOS DT QUINDIO"/>
    <s v="2920"/>
    <s v="7320, 7420"/>
    <s v="-0"/>
    <s v="36620, 36720, 36820, 36920, 37020, 37120, 37220, 37320, 37420, 37520, 37620, 37720, 37820, 37920, 38020, 38120, 38220, 38320, 38420, 38520, 38620, 38720, 38820"/>
    <s v="232264020, 232264120, 232264220, 232264320, 232264420, 232264520, 232264620, 232264720, 232264820, 232264920, 232265020, 232265120, 232265220, 232265320, 232265420, 232265520, 232265620, 232265720, 232617720, 232617820, 232617920, 232618020, 232618120"/>
    <s v="-0"/>
    <x v="0"/>
    <x v="20"/>
  </r>
  <r>
    <s v="2920"/>
    <s v="2020-08-24 00:00:00"/>
    <s v="2020-08-24 21:55:00"/>
    <s v="Gasto"/>
    <s v="Con Compromiso"/>
    <s v="017"/>
    <x v="16"/>
    <x v="8"/>
    <s v="SUELDO BÁSICO"/>
    <s v="Nación"/>
    <x v="0"/>
    <s v="CSF"/>
    <n v="36379256"/>
    <n v="0"/>
    <n v="36379256"/>
    <n v="0"/>
    <s v="PAGO NOMINA AGOSTO 2020 FUNCIONARIOS DT QUINDIO"/>
    <s v="2920"/>
    <s v="7320, 7420"/>
    <s v="-0"/>
    <s v="36620, 36720, 36820, 36920, 37020, 37120, 37220, 37320, 37420, 37520, 37620, 37720, 37820, 37920, 38020, 38120, 38220, 38320, 38420, 38520, 38620, 38720, 38820"/>
    <s v="232264020, 232264120, 232264220, 232264320, 232264420, 232264520, 232264620, 232264720, 232264820, 232264920, 232265020, 232265120, 232265220, 232265320, 232265420, 232265520, 232265620, 232265720, 232617720, 232617820, 232617920, 232618020, 232618120"/>
    <s v="-0"/>
    <x v="0"/>
    <x v="20"/>
  </r>
  <r>
    <s v="2920"/>
    <s v="2020-08-24 00:00:00"/>
    <s v="2020-08-24 21:55:00"/>
    <s v="Gasto"/>
    <s v="Con Compromiso"/>
    <s v="017"/>
    <x v="16"/>
    <x v="9"/>
    <s v="BONIFICACIÓN POR SERVICIOS PRESTADOS"/>
    <s v="Nación"/>
    <x v="0"/>
    <s v="CSF"/>
    <n v="4025459"/>
    <n v="0"/>
    <n v="4025459"/>
    <n v="0"/>
    <s v="PAGO NOMINA AGOSTO 2020 FUNCIONARIOS DT QUINDIO"/>
    <s v="2920"/>
    <s v="7320, 7420"/>
    <s v="-0"/>
    <s v="36620, 36720, 36820, 36920, 37020, 37120, 37220, 37320, 37420, 37520, 37620, 37720, 37820, 37920, 38020, 38120, 38220, 38320, 38420, 38520, 38620, 38720, 38820"/>
    <s v="232264020, 232264120, 232264220, 232264320, 232264420, 232264520, 232264620, 232264720, 232264820, 232264920, 232265020, 232265120, 232265220, 232265320, 232265420, 232265520, 232265620, 232265720, 232617720, 232617820, 232617920, 232618020, 232618120"/>
    <s v="-0"/>
    <x v="0"/>
    <x v="20"/>
  </r>
  <r>
    <s v="2920"/>
    <s v="2020-08-24 00:00:00"/>
    <s v="2020-08-24 21:55:00"/>
    <s v="Gasto"/>
    <s v="Con Compromiso"/>
    <s v="017"/>
    <x v="16"/>
    <x v="28"/>
    <s v="AUXILIO DE CONECTIVIDAD DIGITAL"/>
    <s v="Nación"/>
    <x v="0"/>
    <s v="CSF"/>
    <n v="678836"/>
    <n v="0"/>
    <n v="678836"/>
    <n v="0"/>
    <s v="PAGO NOMINA AGOSTO 2020 FUNCIONARIOS DT QUINDIO"/>
    <s v="2920"/>
    <s v="7320, 7420"/>
    <s v="-0"/>
    <s v="36620, 36720, 36820, 36920, 37020, 37120, 37220, 37320, 37420, 37520, 37620, 37720, 37820, 37920, 38020, 38120, 38220, 38320, 38420, 38520, 38620, 38720, 38820"/>
    <s v="232264020, 232264120, 232264220, 232264320, 232264420, 232264520, 232264620, 232264720, 232264820, 232264920, 232265020, 232265120, 232265220, 232265320, 232265420, 232265520, 232265620, 232265720, 232617720, 232617820, 232617920, 232618020, 232618120"/>
    <s v="-0"/>
    <x v="0"/>
    <x v="20"/>
  </r>
  <r>
    <s v="3020"/>
    <s v="2020-08-25 00:00:00"/>
    <s v="2020-08-25 17:40:00"/>
    <s v="Gasto"/>
    <s v="Con Compromiso"/>
    <s v="017"/>
    <x v="16"/>
    <x v="12"/>
    <s v="APORTES AL SENA"/>
    <s v="Nación"/>
    <x v="0"/>
    <s v="CSF"/>
    <n v="853500"/>
    <n v="0"/>
    <n v="853500"/>
    <n v="0"/>
    <s v="PAGO APORTES PARAFISCALES NOMINA DE AGOSTO 2020 DT QUINDIO"/>
    <s v="3020"/>
    <s v="7520"/>
    <s v="-0"/>
    <s v="39020, 39120, 39220, 39320, 39420, 39520, 39620, 39720, 39820, 39920, 40020, 40120, 40220, 40320"/>
    <s v="234024220, 234024320, 234024420, 234024520, 234024620, 234024720, 234024820, 234024920, 234025020, 234025120, 234025220, 234025320, 234025420, 234025520"/>
    <s v="-0"/>
    <x v="0"/>
    <x v="20"/>
  </r>
  <r>
    <s v="3020"/>
    <s v="2020-08-25 00:00:00"/>
    <s v="2020-08-25 17:40:00"/>
    <s v="Gasto"/>
    <s v="Con Compromiso"/>
    <s v="017"/>
    <x v="16"/>
    <x v="11"/>
    <s v="PENSIONES"/>
    <s v="Nación"/>
    <x v="0"/>
    <s v="CSF"/>
    <n v="5072900"/>
    <n v="0"/>
    <n v="5072900"/>
    <n v="0"/>
    <s v="PAGO APORTES PARAFISCALES NOMINA DE AGOSTO 2020 DT QUINDIO"/>
    <s v="3020"/>
    <s v="7520"/>
    <s v="-0"/>
    <s v="39020, 39120, 39220, 39320, 39420, 39520, 39620, 39720, 39820, 39920, 40020, 40120, 40220, 40320"/>
    <s v="234024220, 234024320, 234024420, 234024520, 234024620, 234024720, 234024820, 234024920, 234025020, 234025120, 234025220, 234025320, 234025420, 234025520"/>
    <s v="-0"/>
    <x v="0"/>
    <x v="20"/>
  </r>
  <r>
    <s v="3020"/>
    <s v="2020-08-25 00:00:00"/>
    <s v="2020-08-25 17:40:00"/>
    <s v="Gasto"/>
    <s v="Con Compromiso"/>
    <s v="017"/>
    <x v="16"/>
    <x v="14"/>
    <s v="APORTES AL ICBF"/>
    <s v="Nación"/>
    <x v="0"/>
    <s v="CSF"/>
    <n v="1279500"/>
    <n v="0"/>
    <n v="1279500"/>
    <n v="0"/>
    <s v="PAGO APORTES PARAFISCALES NOMINA DE AGOSTO 2020 DT QUINDIO"/>
    <s v="3020"/>
    <s v="7520"/>
    <s v="-0"/>
    <s v="39020, 39120, 39220, 39320, 39420, 39520, 39620, 39720, 39820, 39920, 40020, 40120, 40220, 40320"/>
    <s v="234024220, 234024320, 234024420, 234024520, 234024620, 234024720, 234024820, 234024920, 234025020, 234025120, 234025220, 234025320, 234025420, 234025520"/>
    <s v="-0"/>
    <x v="0"/>
    <x v="20"/>
  </r>
  <r>
    <s v="3020"/>
    <s v="2020-08-25 00:00:00"/>
    <s v="2020-08-25 17:40:00"/>
    <s v="Gasto"/>
    <s v="Con Compromiso"/>
    <s v="017"/>
    <x v="16"/>
    <x v="16"/>
    <s v="CAJAS DE COMPENSACIÓN FAMILIAR"/>
    <s v="Nación"/>
    <x v="0"/>
    <s v="CSF"/>
    <n v="1705900"/>
    <n v="0"/>
    <n v="1705900"/>
    <n v="0"/>
    <s v="PAGO APORTES PARAFISCALES NOMINA DE AGOSTO 2020 DT QUINDIO"/>
    <s v="3020"/>
    <s v="7520"/>
    <s v="-0"/>
    <s v="39020, 39120, 39220, 39320, 39420, 39520, 39620, 39720, 39820, 39920, 40020, 40120, 40220, 40320"/>
    <s v="234024220, 234024320, 234024420, 234024520, 234024620, 234024720, 234024820, 234024920, 234025020, 234025120, 234025220, 234025320, 234025420, 234025520"/>
    <s v="-0"/>
    <x v="0"/>
    <x v="20"/>
  </r>
  <r>
    <s v="3020"/>
    <s v="2020-08-25 00:00:00"/>
    <s v="2020-08-25 17:40:00"/>
    <s v="Gasto"/>
    <s v="Con Compromiso"/>
    <s v="017"/>
    <x v="16"/>
    <x v="13"/>
    <s v="SALUD"/>
    <s v="Nación"/>
    <x v="0"/>
    <s v="CSF"/>
    <n v="3593400"/>
    <n v="0"/>
    <n v="3593400"/>
    <n v="0"/>
    <s v="PAGO APORTES PARAFISCALES NOMINA DE AGOSTO 2020 DT QUINDIO"/>
    <s v="3020"/>
    <s v="7520"/>
    <s v="-0"/>
    <s v="39020, 39120, 39220, 39320, 39420, 39520, 39620, 39720, 39820, 39920, 40020, 40120, 40220, 40320"/>
    <s v="234024220, 234024320, 234024420, 234024520, 234024620, 234024720, 234024820, 234024920, 234025020, 234025120, 234025220, 234025320, 234025420, 234025520"/>
    <s v="-0"/>
    <x v="0"/>
    <x v="20"/>
  </r>
  <r>
    <s v="3020"/>
    <s v="2020-08-25 00:00:00"/>
    <s v="2020-08-25 17:40:00"/>
    <s v="Gasto"/>
    <s v="Con Compromiso"/>
    <s v="017"/>
    <x v="16"/>
    <x v="15"/>
    <s v="APORTES GENERALES AL SISTEMA DE RIESGOS LABORALES"/>
    <s v="Nación"/>
    <x v="0"/>
    <s v="CSF"/>
    <n v="561600"/>
    <n v="0"/>
    <n v="561600"/>
    <n v="0"/>
    <s v="PAGO APORTES PARAFISCALES NOMINA DE AGOSTO 2020 DT QUINDIO"/>
    <s v="3020"/>
    <s v="7520"/>
    <s v="-0"/>
    <s v="39020, 39120, 39220, 39320, 39420, 39520, 39620, 39720, 39820, 39920, 40020, 40120, 40220, 40320"/>
    <s v="234024220, 234024320, 234024420, 234024520, 234024620, 234024720, 234024820, 234024920, 234025020, 234025120, 234025220, 234025320, 234025420, 234025520"/>
    <s v="-0"/>
    <x v="0"/>
    <x v="20"/>
  </r>
  <r>
    <s v="3120"/>
    <s v="2020-09-23 00:00:00"/>
    <s v="2020-09-23 20:10:00"/>
    <s v="Gasto"/>
    <s v="Con Compromiso"/>
    <s v="017"/>
    <x v="16"/>
    <x v="8"/>
    <s v="SUELDO BÁSICO"/>
    <s v="Nación"/>
    <x v="0"/>
    <s v="CSF"/>
    <n v="37712939"/>
    <n v="0"/>
    <n v="37712939"/>
    <n v="0"/>
    <s v="PAGO NOMINA SEPTIEMBRE 2020 FUNCIONARIOS DT QUINDIO"/>
    <s v="3120"/>
    <s v="8320, 8420"/>
    <s v="-0"/>
    <s v="41720, 41820, 41920, 42020, 42120, 42220, 42320, 42420, 42520, 42620, 42720, 42820, 42920, 43020, 43120, 43220, 43320, 43420, 43520, 43620, 43720"/>
    <s v="263896920, 263897020, 263897120, 263897220, 263897320, 263897420, 263897520, 263897620, 263897720, 263897820, 263897920, 263898020, 263898120, 263898220, 263898320, 263898420, 263898520, 263898620, 263898720, 263898820, 263898920"/>
    <s v="-0"/>
    <x v="0"/>
    <x v="20"/>
  </r>
  <r>
    <s v="3120"/>
    <s v="2020-09-23 00:00:00"/>
    <s v="2020-09-23 20:10:00"/>
    <s v="Gasto"/>
    <s v="Con Compromiso"/>
    <s v="017"/>
    <x v="16"/>
    <x v="21"/>
    <s v="INCAPACIDADES (NO DE PENSIONES)"/>
    <s v="Nación"/>
    <x v="0"/>
    <s v="CSF"/>
    <n v="392842"/>
    <n v="0"/>
    <n v="392842"/>
    <n v="0"/>
    <s v="PAGO NOMINA SEPTIEMBRE 2020 FUNCIONARIOS DT QUINDIO"/>
    <s v="3120"/>
    <s v="8320, 8420"/>
    <s v="-0"/>
    <s v="41720, 41820, 41920, 42020, 42120, 42220, 42320, 42420, 42520, 42620, 42720, 42820, 42920, 43020, 43120, 43220, 43320, 43420, 43520, 43620, 43720"/>
    <s v="263896920, 263897020, 263897120, 263897220, 263897320, 263897420, 263897520, 263897620, 263897720, 263897820, 263897920, 263898020, 263898120, 263898220, 263898320, 263898420, 263898520, 263898620, 263898720, 263898820, 263898920"/>
    <s v="-0"/>
    <x v="0"/>
    <x v="20"/>
  </r>
  <r>
    <s v="3120"/>
    <s v="2020-09-23 00:00:00"/>
    <s v="2020-09-23 20:10:00"/>
    <s v="Gasto"/>
    <s v="Con Compromiso"/>
    <s v="017"/>
    <x v="16"/>
    <x v="9"/>
    <s v="BONIFICACIÓN POR SERVICIOS PRESTADOS"/>
    <s v="Nación"/>
    <x v="0"/>
    <s v="CSF"/>
    <n v="952666"/>
    <n v="0"/>
    <n v="952666"/>
    <n v="0"/>
    <s v="PAGO NOMINA SEPTIEMBRE 2020 FUNCIONARIOS DT QUINDIO"/>
    <s v="3120"/>
    <s v="8320, 8420"/>
    <s v="-0"/>
    <s v="41720, 41820, 41920, 42020, 42120, 42220, 42320, 42420, 42520, 42620, 42720, 42820, 42920, 43020, 43120, 43220, 43320, 43420, 43520, 43620, 43720"/>
    <s v="263896920, 263897020, 263897120, 263897220, 263897320, 263897420, 263897520, 263897620, 263897720, 263897820, 263897920, 263898020, 263898120, 263898220, 263898320, 263898420, 263898520, 263898620, 263898720, 263898820, 263898920"/>
    <s v="-0"/>
    <x v="0"/>
    <x v="20"/>
  </r>
  <r>
    <s v="3120"/>
    <s v="2020-09-23 00:00:00"/>
    <s v="2020-09-23 20:10:00"/>
    <s v="Gasto"/>
    <s v="Con Compromiso"/>
    <s v="017"/>
    <x v="16"/>
    <x v="5"/>
    <s v="PRIMA TÉCNICA NO SALARIAL"/>
    <s v="Nación"/>
    <x v="0"/>
    <s v="CSF"/>
    <n v="2354967"/>
    <n v="0"/>
    <n v="2354967"/>
    <n v="0"/>
    <s v="PAGO NOMINA SEPTIEMBRE 2020 FUNCIONARIOS DT QUINDIO"/>
    <s v="3120"/>
    <s v="8320, 8420"/>
    <s v="-0"/>
    <s v="41720, 41820, 41920, 42020, 42120, 42220, 42320, 42420, 42520, 42620, 42720, 42820, 42920, 43020, 43120, 43220, 43320, 43420, 43520, 43620, 43720"/>
    <s v="263896920, 263897020, 263897120, 263897220, 263897320, 263897420, 263897520, 263897620, 263897720, 263897820, 263897920, 263898020, 263898120, 263898220, 263898320, 263898420, 263898520, 263898620, 263898720, 263898820, 263898920"/>
    <s v="-0"/>
    <x v="0"/>
    <x v="20"/>
  </r>
  <r>
    <s v="3120"/>
    <s v="2020-09-23 00:00:00"/>
    <s v="2020-09-23 20:10:00"/>
    <s v="Gasto"/>
    <s v="Con Compromiso"/>
    <s v="017"/>
    <x v="16"/>
    <x v="7"/>
    <s v="BONIFICACIÓN ESPECIAL DE RECREACIÓN"/>
    <s v="Nación"/>
    <x v="0"/>
    <s v="CSF"/>
    <n v="388599"/>
    <n v="0"/>
    <n v="388599"/>
    <n v="0"/>
    <s v="PAGO NOMINA SEPTIEMBRE 2020 FUNCIONARIOS DT QUINDIO"/>
    <s v="3120"/>
    <s v="8320, 8420"/>
    <s v="-0"/>
    <s v="41720, 41820, 41920, 42020, 42120, 42220, 42320, 42420, 42520, 42620, 42720, 42820, 42920, 43020, 43120, 43220, 43320, 43420, 43520, 43620, 43720"/>
    <s v="263896920, 263897020, 263897120, 263897220, 263897320, 263897420, 263897520, 263897620, 263897720, 263897820, 263897920, 263898020, 263898120, 263898220, 263898320, 263898420, 263898520, 263898620, 263898720, 263898820, 263898920"/>
    <s v="-0"/>
    <x v="0"/>
    <x v="20"/>
  </r>
  <r>
    <s v="3120"/>
    <s v="2020-09-23 00:00:00"/>
    <s v="2020-09-23 20:10:00"/>
    <s v="Gasto"/>
    <s v="Con Compromiso"/>
    <s v="017"/>
    <x v="16"/>
    <x v="6"/>
    <s v="SUBSIDIO DE ALIMENTACIÓN"/>
    <s v="Nación"/>
    <x v="0"/>
    <s v="CSF"/>
    <n v="634541"/>
    <n v="0"/>
    <n v="634541"/>
    <n v="0"/>
    <s v="PAGO NOMINA SEPTIEMBRE 2020 FUNCIONARIOS DT QUINDIO"/>
    <s v="3120"/>
    <s v="8320, 8420"/>
    <s v="-0"/>
    <s v="41720, 41820, 41920, 42020, 42120, 42220, 42320, 42420, 42520, 42620, 42720, 42820, 42920, 43020, 43120, 43220, 43320, 43420, 43520, 43620, 43720"/>
    <s v="263896920, 263897020, 263897120, 263897220, 263897320, 263897420, 263897520, 263897620, 263897720, 263897820, 263897920, 263898020, 263898120, 263898220, 263898320, 263898420, 263898520, 263898620, 263898720, 263898820, 263898920"/>
    <s v="-0"/>
    <x v="0"/>
    <x v="20"/>
  </r>
  <r>
    <s v="3120"/>
    <s v="2020-09-23 00:00:00"/>
    <s v="2020-09-23 20:10:00"/>
    <s v="Gasto"/>
    <s v="Con Compromiso"/>
    <s v="017"/>
    <x v="16"/>
    <x v="4"/>
    <s v="PRIMA DE VACACIONES"/>
    <s v="Nación"/>
    <x v="0"/>
    <s v="CSF"/>
    <n v="3893259"/>
    <n v="0"/>
    <n v="3893259"/>
    <n v="0"/>
    <s v="PAGO NOMINA SEPTIEMBRE 2020 FUNCIONARIOS DT QUINDIO"/>
    <s v="3120"/>
    <s v="8320, 8420"/>
    <s v="-0"/>
    <s v="41720, 41820, 41920, 42020, 42120, 42220, 42320, 42420, 42520, 42620, 42720, 42820, 42920, 43020, 43120, 43220, 43320, 43420, 43520, 43620, 43720"/>
    <s v="263896920, 263897020, 263897120, 263897220, 263897320, 263897420, 263897520, 263897620, 263897720, 263897820, 263897920, 263898020, 263898120, 263898220, 263898320, 263898420, 263898520, 263898620, 263898720, 263898820, 263898920"/>
    <s v="-0"/>
    <x v="0"/>
    <x v="20"/>
  </r>
  <r>
    <s v="3120"/>
    <s v="2020-09-23 00:00:00"/>
    <s v="2020-09-23 20:10:00"/>
    <s v="Gasto"/>
    <s v="Con Compromiso"/>
    <s v="017"/>
    <x v="16"/>
    <x v="28"/>
    <s v="AUXILIO DE CONECTIVIDAD DIGITAL"/>
    <s v="Nación"/>
    <x v="0"/>
    <s v="CSF"/>
    <n v="781691"/>
    <n v="0"/>
    <n v="781691"/>
    <n v="0"/>
    <s v="PAGO NOMINA SEPTIEMBRE 2020 FUNCIONARIOS DT QUINDIO"/>
    <s v="3120"/>
    <s v="8320, 8420"/>
    <s v="-0"/>
    <s v="41720, 41820, 41920, 42020, 42120, 42220, 42320, 42420, 42520, 42620, 42720, 42820, 42920, 43020, 43120, 43220, 43320, 43420, 43520, 43620, 43720"/>
    <s v="263896920, 263897020, 263897120, 263897220, 263897320, 263897420, 263897520, 263897620, 263897720, 263897820, 263897920, 263898020, 263898120, 263898220, 263898320, 263898420, 263898520, 263898620, 263898720, 263898820, 263898920"/>
    <s v="-0"/>
    <x v="0"/>
    <x v="20"/>
  </r>
  <r>
    <s v="3120"/>
    <s v="2020-09-23 00:00:00"/>
    <s v="2020-09-23 20:10:00"/>
    <s v="Gasto"/>
    <s v="Con Compromiso"/>
    <s v="017"/>
    <x v="16"/>
    <x v="10"/>
    <s v="SUELDO DE VACACIONES"/>
    <s v="Nación"/>
    <x v="0"/>
    <s v="CSF"/>
    <n v="5076699"/>
    <n v="0"/>
    <n v="5076699"/>
    <n v="0"/>
    <s v="PAGO NOMINA SEPTIEMBRE 2020 FUNCIONARIOS DT QUINDIO"/>
    <s v="3120"/>
    <s v="8320, 8420"/>
    <s v="-0"/>
    <s v="41720, 41820, 41920, 42020, 42120, 42220, 42320, 42420, 42520, 42620, 42720, 42820, 42920, 43020, 43120, 43220, 43320, 43420, 43520, 43620, 43720"/>
    <s v="263896920, 263897020, 263897120, 263897220, 263897320, 263897420, 263897520, 263897620, 263897720, 263897820, 263897920, 263898020, 263898120, 263898220, 263898320, 263898420, 263898520, 263898620, 263898720, 263898820, 263898920"/>
    <s v="-0"/>
    <x v="0"/>
    <x v="20"/>
  </r>
  <r>
    <s v="3220"/>
    <s v="2020-09-24 00:00:00"/>
    <s v="2020-09-24 13:54:00"/>
    <s v="Gasto"/>
    <s v="Con Compromiso"/>
    <s v="017"/>
    <x v="16"/>
    <x v="12"/>
    <s v="APORTES AL SENA"/>
    <s v="Nación"/>
    <x v="0"/>
    <s v="CSF"/>
    <n v="889200"/>
    <n v="0"/>
    <n v="889200"/>
    <n v="0"/>
    <s v="PAGO APORTES PATRONALES NOMINA SEPTIEMBRE 2020 DT QUINDIO"/>
    <s v="3220"/>
    <s v="8520"/>
    <s v="-0"/>
    <s v="43820, 43920, 44020, 44120, 44220, 44320, 44420, 44520, 44620, 44720, 44820, 44920, 45020, 45120"/>
    <s v="264791820, 264791920, 264792020, 264792120, 264792220, 264792320, 264792420, 264792520, 264792620, 264792720, 264792820, 264792920, 264793020, 264793120"/>
    <s v="-0"/>
    <x v="0"/>
    <x v="20"/>
  </r>
  <r>
    <s v="3220"/>
    <s v="2020-09-24 00:00:00"/>
    <s v="2020-09-24 13:54:00"/>
    <s v="Gasto"/>
    <s v="Con Compromiso"/>
    <s v="017"/>
    <x v="16"/>
    <x v="11"/>
    <s v="PENSIONES"/>
    <s v="Nación"/>
    <x v="0"/>
    <s v="CSF"/>
    <n v="4707900"/>
    <n v="0"/>
    <n v="4707900"/>
    <n v="0"/>
    <s v="PAGO APORTES PATRONALES NOMINA SEPTIEMBRE 2020 DT QUINDIO"/>
    <s v="3220"/>
    <s v="8520"/>
    <s v="-0"/>
    <s v="43820, 43920, 44020, 44120, 44220, 44320, 44420, 44520, 44620, 44720, 44820, 44920, 45020, 45120"/>
    <s v="264791820, 264791920, 264792020, 264792120, 264792220, 264792320, 264792420, 264792520, 264792620, 264792720, 264792820, 264792920, 264793020, 264793120"/>
    <s v="-0"/>
    <x v="0"/>
    <x v="20"/>
  </r>
  <r>
    <s v="3220"/>
    <s v="2020-09-24 00:00:00"/>
    <s v="2020-09-24 13:54:00"/>
    <s v="Gasto"/>
    <s v="Con Compromiso"/>
    <s v="017"/>
    <x v="16"/>
    <x v="16"/>
    <s v="CAJAS DE COMPENSACIÓN FAMILIAR"/>
    <s v="Nación"/>
    <x v="0"/>
    <s v="CSF"/>
    <n v="1777500"/>
    <n v="0"/>
    <n v="1777500"/>
    <n v="0"/>
    <s v="PAGO APORTES PATRONALES NOMINA SEPTIEMBRE 2020 DT QUINDIO"/>
    <s v="3220"/>
    <s v="8520"/>
    <s v="-0"/>
    <s v="43820, 43920, 44020, 44120, 44220, 44320, 44420, 44520, 44620, 44720, 44820, 44920, 45020, 45120"/>
    <s v="264791820, 264791920, 264792020, 264792120, 264792220, 264792320, 264792420, 264792520, 264792620, 264792720, 264792820, 264792920, 264793020, 264793120"/>
    <s v="-0"/>
    <x v="0"/>
    <x v="20"/>
  </r>
  <r>
    <s v="3220"/>
    <s v="2020-09-24 00:00:00"/>
    <s v="2020-09-24 13:54:00"/>
    <s v="Gasto"/>
    <s v="Con Compromiso"/>
    <s v="017"/>
    <x v="16"/>
    <x v="15"/>
    <s v="APORTES GENERALES AL SISTEMA DE RIESGOS LABORALES"/>
    <s v="Nación"/>
    <x v="0"/>
    <s v="CSF"/>
    <n v="495400"/>
    <n v="0"/>
    <n v="495400"/>
    <n v="0"/>
    <s v="PAGO APORTES PATRONALES NOMINA SEPTIEMBRE 2020 DT QUINDIO"/>
    <s v="3220"/>
    <s v="8520"/>
    <s v="-0"/>
    <s v="43820, 43920, 44020, 44120, 44220, 44320, 44420, 44520, 44620, 44720, 44820, 44920, 45020, 45120"/>
    <s v="264791820, 264791920, 264792020, 264792120, 264792220, 264792320, 264792420, 264792520, 264792620, 264792720, 264792820, 264792920, 264793020, 264793120"/>
    <s v="-0"/>
    <x v="0"/>
    <x v="20"/>
  </r>
  <r>
    <s v="3220"/>
    <s v="2020-09-24 00:00:00"/>
    <s v="2020-09-24 13:54:00"/>
    <s v="Gasto"/>
    <s v="Con Compromiso"/>
    <s v="017"/>
    <x v="16"/>
    <x v="14"/>
    <s v="APORTES AL ICBF"/>
    <s v="Nación"/>
    <x v="0"/>
    <s v="CSF"/>
    <n v="1333300"/>
    <n v="0"/>
    <n v="1333300"/>
    <n v="0"/>
    <s v="PAGO APORTES PATRONALES NOMINA SEPTIEMBRE 2020 DT QUINDIO"/>
    <s v="3220"/>
    <s v="8520"/>
    <s v="-0"/>
    <s v="43820, 43920, 44020, 44120, 44220, 44320, 44420, 44520, 44620, 44720, 44820, 44920, 45020, 45120"/>
    <s v="264791820, 264791920, 264792020, 264792120, 264792220, 264792320, 264792420, 264792520, 264792620, 264792720, 264792820, 264792920, 264793020, 264793120"/>
    <s v="-0"/>
    <x v="0"/>
    <x v="20"/>
  </r>
  <r>
    <s v="3220"/>
    <s v="2020-09-24 00:00:00"/>
    <s v="2020-09-24 13:54:00"/>
    <s v="Gasto"/>
    <s v="Con Compromiso"/>
    <s v="017"/>
    <x v="16"/>
    <x v="13"/>
    <s v="SALUD"/>
    <s v="Nación"/>
    <x v="0"/>
    <s v="CSF"/>
    <n v="3335100"/>
    <n v="0"/>
    <n v="3335100"/>
    <n v="0"/>
    <s v="PAGO APORTES PATRONALES NOMINA SEPTIEMBRE 2020 DT QUINDIO"/>
    <s v="3220"/>
    <s v="8520"/>
    <s v="-0"/>
    <s v="43820, 43920, 44020, 44120, 44220, 44320, 44420, 44520, 44620, 44720, 44820, 44920, 45020, 45120"/>
    <s v="264791820, 264791920, 264792020, 264792120, 264792220, 264792320, 264792420, 264792520, 264792620, 264792720, 264792820, 264792920, 264793020, 264793120"/>
    <s v="-0"/>
    <x v="0"/>
    <x v="20"/>
  </r>
  <r>
    <s v="3320"/>
    <s v="2020-10-07 00:00:00"/>
    <s v="2020-10-07 12:52:00"/>
    <s v="Gasto"/>
    <s v="Con Compromiso"/>
    <s v="017"/>
    <x v="16"/>
    <x v="18"/>
    <s v="SERVICIOS DE TRANSPORTE DE PASAJEROS"/>
    <s v="Propios"/>
    <x v="1"/>
    <s v="CSF"/>
    <n v="30000"/>
    <n v="0"/>
    <n v="30000"/>
    <n v="0"/>
    <s v="COMISION DE DIRECTORES TERRITORIALES A SEDE CENTRAL SEGUN RESOLUCIOIN 845"/>
    <s v="3320"/>
    <s v="8720"/>
    <s v="11820"/>
    <s v="46320"/>
    <s v="283065020"/>
    <s v="-0"/>
    <x v="0"/>
    <x v="20"/>
  </r>
  <r>
    <s v="3320"/>
    <s v="2020-10-07 00:00:00"/>
    <s v="2020-10-07 12:52:00"/>
    <s v="Gasto"/>
    <s v="Con Compromiso"/>
    <s v="017"/>
    <x v="16"/>
    <x v="19"/>
    <s v="VIÁTICOS DE LOS FUNCIONARIOS EN COMISIÓN"/>
    <s v="Propios"/>
    <x v="1"/>
    <s v="CSF"/>
    <n v="407319"/>
    <n v="0"/>
    <n v="407319"/>
    <n v="0"/>
    <s v="COMISION DE DIRECTORES TERRITORIALES A SEDE CENTRAL SEGUN RESOLUCIOIN 845"/>
    <s v="3320"/>
    <s v="8720"/>
    <s v="11820"/>
    <s v="46320"/>
    <s v="283065020"/>
    <s v="-0"/>
    <x v="0"/>
    <x v="20"/>
  </r>
  <r>
    <s v="3420"/>
    <s v="2020-10-22 00:00:00"/>
    <s v="2020-10-22 15:17:00"/>
    <s v="Gasto"/>
    <s v="Con Compromiso"/>
    <s v="0500"/>
    <x v="16"/>
    <x v="22"/>
    <s v="ADQUISICIÓN DE BIENES Y SERVICIOS - SERVICIO DE INFORMACIÓN CATASTRAL - ACTUALIZACIÓN  Y GESTIÓN CATASTRAL  NACIONAL"/>
    <s v="Propios"/>
    <x v="1"/>
    <s v="CSF"/>
    <n v="4129230"/>
    <n v="-935959"/>
    <n v="3193271"/>
    <n v="0"/>
    <s v="PRESTACION DE BIENES Y SERVICIOS PERSONALES PARA ADELANTAR LAS ACTIVIDADES DE APOYO CATASTRAL REQUERIDAS EN EL DESARROLLO DE LOS TRAMITES DE CONSERVACION Y TITULACION DEL MUNCIPIO DE ARMENIA EN LA DIRECCION TERRITORIAL QUINDIO  SEGUN EL PAA APROBADO"/>
    <s v="3420"/>
    <s v="9820"/>
    <s v="15520"/>
    <s v="58120, 62920, 63020"/>
    <s v="367319220, 384326620, 384364020"/>
    <s v="-0"/>
    <x v="1"/>
    <x v="1"/>
  </r>
  <r>
    <s v="3520"/>
    <s v="2020-10-22 00:00:00"/>
    <s v="2020-10-22 15:50:00"/>
    <s v="Gasto"/>
    <s v="Con Compromiso"/>
    <s v="0500"/>
    <x v="16"/>
    <x v="22"/>
    <s v="ADQUISICIÓN DE BIENES Y SERVICIOS - SERVICIO DE INFORMACIÓN CATASTRAL - ACTUALIZACIÓN  Y GESTIÓN CATASTRAL  NACIONAL"/>
    <s v="Propios"/>
    <x v="1"/>
    <s v="CSF"/>
    <n v="15168600"/>
    <n v="-3438216"/>
    <n v="11730384"/>
    <n v="0"/>
    <s v="PRESTACION DE SERVICIOS PERSONALES PARA REALIZAR ACTIVIDADES DE RECONOCIMIENTO PREDIAL URBANO Y RURAL PARA LA ATENCION DE TRAMITES EN EL PROCESO DE CONSERVACION Y TITULACION EN EL MUNICIPIO DE ARMENIA EN LA DT QUINDIO SEGUN PAA APROBADO"/>
    <s v="3520"/>
    <s v="9920, 10020"/>
    <s v="15720, 15820"/>
    <s v="58320, 58420, 62720, 62820, 63220, 63320, 63520"/>
    <s v="367336220, 367339420, 384289320, 384428720, 384448020, 384480520"/>
    <s v="-0"/>
    <x v="1"/>
    <x v="1"/>
  </r>
  <r>
    <s v="3620"/>
    <s v="2020-10-22 00:00:00"/>
    <s v="2020-10-22 16:05:00"/>
    <s v="Gasto"/>
    <s v="Con Compromiso"/>
    <s v="0500"/>
    <x v="16"/>
    <x v="22"/>
    <s v="ADQUISICIÓN DE BIENES Y SERVICIOS - SERVICIO DE INFORMACIÓN CATASTRAL - ACTUALIZACIÓN  Y GESTIÓN CATASTRAL  NACIONAL"/>
    <s v="Propios"/>
    <x v="1"/>
    <s v="CSF"/>
    <n v="6484183"/>
    <n v="-1469748"/>
    <n v="5014435"/>
    <n v="0"/>
    <s v="PRESTACION DE SERVICIOS PERSONALES DE APOYO A LA GESTION DESARROLLADA EN PROCESO DE TITULACION DEL MUNICIPIO DE ARMENIA  EN LA DT QUINDIO SEGUN PAA APROBADO"/>
    <s v="3620"/>
    <s v="10120"/>
    <s v="15320"/>
    <s v="57920, 61520, 61620"/>
    <s v="362328020, 384068220, 384089020"/>
    <s v="-0"/>
    <x v="1"/>
    <x v="1"/>
  </r>
  <r>
    <s v="3720"/>
    <s v="2020-10-26 00:00:00"/>
    <s v="2020-10-26 12:42:00"/>
    <s v="Gasto"/>
    <s v="Con Compromiso"/>
    <s v="017"/>
    <x v="16"/>
    <x v="10"/>
    <s v="SUELDO DE VACACIONES"/>
    <s v="Nación"/>
    <x v="0"/>
    <s v="CSF"/>
    <n v="3442828"/>
    <n v="0"/>
    <n v="3442828"/>
    <n v="0"/>
    <s v="PAGO NOMINA OCTUBRE 2020 FUNCIONARIOS DT QUINDIO"/>
    <s v="3720"/>
    <s v="9520, 9620"/>
    <s v="-0"/>
    <s v="47220, 47320, 47420, 47520, 47620, 47720, 47820, 47920, 48020, 48120, 48220, 48320, 48420, 48520, 48620, 48720, 48820, 48920, 49020, 49120"/>
    <s v="300733520, 300733620, 300733720, 300733820, 300733920, 300734020, 300734120, 300734220, 300734320, 300734420, 300734520, 300734620, 300734720, 300734820, 300734920, 300735020, 300735220, 300735320, 300952320, 300952420"/>
    <s v="320"/>
    <x v="0"/>
    <x v="20"/>
  </r>
  <r>
    <s v="3720"/>
    <s v="2020-10-26 00:00:00"/>
    <s v="2020-10-26 12:42:00"/>
    <s v="Gasto"/>
    <s v="Con Compromiso"/>
    <s v="017"/>
    <x v="16"/>
    <x v="8"/>
    <s v="SUELDO BÁSICO"/>
    <s v="Nación"/>
    <x v="0"/>
    <s v="CSF"/>
    <n v="33414581"/>
    <n v="0"/>
    <n v="33414581"/>
    <n v="0"/>
    <s v="PAGO NOMINA OCTUBRE 2020 FUNCIONARIOS DT QUINDIO"/>
    <s v="3720"/>
    <s v="9520, 9620"/>
    <s v="-0"/>
    <s v="47220, 47320, 47420, 47520, 47620, 47720, 47820, 47920, 48020, 48120, 48220, 48320, 48420, 48520, 48620, 48720, 48820, 48920, 49020, 49120"/>
    <s v="300733520, 300733620, 300733720, 300733820, 300733920, 300734020, 300734120, 300734220, 300734320, 300734420, 300734520, 300734620, 300734720, 300734820, 300734920, 300735020, 300735220, 300735320, 300952320, 300952420"/>
    <s v="320"/>
    <x v="0"/>
    <x v="20"/>
  </r>
  <r>
    <s v="3720"/>
    <s v="2020-10-26 00:00:00"/>
    <s v="2020-10-26 12:42:00"/>
    <s v="Gasto"/>
    <s v="Con Compromiso"/>
    <s v="017"/>
    <x v="16"/>
    <x v="6"/>
    <s v="SUBSIDIO DE ALIMENTACIÓN"/>
    <s v="Nación"/>
    <x v="0"/>
    <s v="CSF"/>
    <n v="553020"/>
    <n v="0"/>
    <n v="553020"/>
    <n v="0"/>
    <s v="PAGO NOMINA OCTUBRE 2020 FUNCIONARIOS DT QUINDIO"/>
    <s v="3720"/>
    <s v="9520, 9620"/>
    <s v="-0"/>
    <s v="47220, 47320, 47420, 47520, 47620, 47720, 47820, 47920, 48020, 48120, 48220, 48320, 48420, 48520, 48620, 48720, 48820, 48920, 49020, 49120"/>
    <s v="300733520, 300733620, 300733720, 300733820, 300733920, 300734020, 300734120, 300734220, 300734320, 300734420, 300734520, 300734620, 300734720, 300734820, 300734920, 300735020, 300735220, 300735320, 300952320, 300952420"/>
    <s v="320"/>
    <x v="0"/>
    <x v="20"/>
  </r>
  <r>
    <s v="3720"/>
    <s v="2020-10-26 00:00:00"/>
    <s v="2020-10-26 12:42:00"/>
    <s v="Gasto"/>
    <s v="Con Compromiso"/>
    <s v="017"/>
    <x v="16"/>
    <x v="9"/>
    <s v="BONIFICACIÓN POR SERVICIOS PRESTADOS"/>
    <s v="Nación"/>
    <x v="0"/>
    <s v="CSF"/>
    <n v="877184"/>
    <n v="0"/>
    <n v="877184"/>
    <n v="0"/>
    <s v="PAGO NOMINA OCTUBRE 2020 FUNCIONARIOS DT QUINDIO"/>
    <s v="3720"/>
    <s v="9520, 9620"/>
    <s v="-0"/>
    <s v="47220, 47320, 47420, 47520, 47620, 47720, 47820, 47920, 48020, 48120, 48220, 48320, 48420, 48520, 48620, 48720, 48820, 48920, 49020, 49120"/>
    <s v="300733520, 300733620, 300733720, 300733820, 300733920, 300734020, 300734120, 300734220, 300734320, 300734420, 300734520, 300734620, 300734720, 300734820, 300734920, 300735020, 300735220, 300735320, 300952320, 300952420"/>
    <s v="320"/>
    <x v="0"/>
    <x v="20"/>
  </r>
  <r>
    <s v="3720"/>
    <s v="2020-10-26 00:00:00"/>
    <s v="2020-10-26 12:42:00"/>
    <s v="Gasto"/>
    <s v="Con Compromiso"/>
    <s v="017"/>
    <x v="16"/>
    <x v="28"/>
    <s v="AUXILIO DE CONECTIVIDAD DIGITAL"/>
    <s v="Nación"/>
    <x v="0"/>
    <s v="CSF"/>
    <n v="654837"/>
    <n v="0"/>
    <n v="654837"/>
    <n v="0"/>
    <s v="PAGO NOMINA OCTUBRE 2020 FUNCIONARIOS DT QUINDIO"/>
    <s v="3720"/>
    <s v="9520, 9620"/>
    <s v="-0"/>
    <s v="47220, 47320, 47420, 47520, 47620, 47720, 47820, 47920, 48020, 48120, 48220, 48320, 48420, 48520, 48620, 48720, 48820, 48920, 49020, 49120"/>
    <s v="300733520, 300733620, 300733720, 300733820, 300733920, 300734020, 300734120, 300734220, 300734320, 300734420, 300734520, 300734620, 300734720, 300734820, 300734920, 300735020, 300735220, 300735320, 300952320, 300952420"/>
    <s v="320"/>
    <x v="0"/>
    <x v="20"/>
  </r>
  <r>
    <s v="3720"/>
    <s v="2020-10-26 00:00:00"/>
    <s v="2020-10-26 12:42:00"/>
    <s v="Gasto"/>
    <s v="Con Compromiso"/>
    <s v="017"/>
    <x v="16"/>
    <x v="5"/>
    <s v="PRIMA TÉCNICA NO SALARIAL"/>
    <s v="Nación"/>
    <x v="0"/>
    <s v="CSF"/>
    <n v="2354967"/>
    <n v="0"/>
    <n v="2354967"/>
    <n v="0"/>
    <s v="PAGO NOMINA OCTUBRE 2020 FUNCIONARIOS DT QUINDIO"/>
    <s v="3720"/>
    <s v="9520, 9620"/>
    <s v="-0"/>
    <s v="47220, 47320, 47420, 47520, 47620, 47720, 47820, 47920, 48020, 48120, 48220, 48320, 48420, 48520, 48620, 48720, 48820, 48920, 49020, 49120"/>
    <s v="300733520, 300733620, 300733720, 300733820, 300733920, 300734020, 300734120, 300734220, 300734320, 300734420, 300734520, 300734620, 300734720, 300734820, 300734920, 300735020, 300735220, 300735320, 300952320, 300952420"/>
    <s v="320"/>
    <x v="0"/>
    <x v="20"/>
  </r>
  <r>
    <s v="3720"/>
    <s v="2020-10-26 00:00:00"/>
    <s v="2020-10-26 12:42:00"/>
    <s v="Gasto"/>
    <s v="Con Compromiso"/>
    <s v="017"/>
    <x v="16"/>
    <x v="21"/>
    <s v="INCAPACIDADES (NO DE PENSIONES)"/>
    <s v="Nación"/>
    <x v="0"/>
    <s v="CSF"/>
    <n v="684905"/>
    <n v="-55695"/>
    <n v="629210"/>
    <n v="0"/>
    <s v="PAGO NOMINA OCTUBRE 2020 FUNCIONARIOS DT QUINDIO"/>
    <s v="3720"/>
    <s v="9520, 9620"/>
    <s v="-0"/>
    <s v="47220, 47320, 47420, 47520, 47620, 47720, 47820, 47920, 48020, 48120, 48220, 48320, 48420, 48520, 48620, 48720, 48820, 48920, 49020, 49120"/>
    <s v="300733520, 300733620, 300733720, 300733820, 300733920, 300734020, 300734120, 300734220, 300734320, 300734420, 300734520, 300734620, 300734720, 300734820, 300734920, 300735020, 300735220, 300735320, 300952320, 300952420"/>
    <s v="320"/>
    <x v="0"/>
    <x v="20"/>
  </r>
  <r>
    <s v="3720"/>
    <s v="2020-10-26 00:00:00"/>
    <s v="2020-10-26 12:42:00"/>
    <s v="Gasto"/>
    <s v="Con Compromiso"/>
    <s v="017"/>
    <x v="16"/>
    <x v="7"/>
    <s v="BONIFICACIÓN ESPECIAL DE RECREACIÓN"/>
    <s v="Nación"/>
    <x v="0"/>
    <s v="CSF"/>
    <n v="267940"/>
    <n v="0"/>
    <n v="267940"/>
    <n v="0"/>
    <s v="PAGO NOMINA OCTUBRE 2020 FUNCIONARIOS DT QUINDIO"/>
    <s v="3720"/>
    <s v="9520, 9620"/>
    <s v="-0"/>
    <s v="47220, 47320, 47420, 47520, 47620, 47720, 47820, 47920, 48020, 48120, 48220, 48320, 48420, 48520, 48620, 48720, 48820, 48920, 49020, 49120"/>
    <s v="300733520, 300733620, 300733720, 300733820, 300733920, 300734020, 300734120, 300734220, 300734320, 300734420, 300734520, 300734620, 300734720, 300734820, 300734920, 300735020, 300735220, 300735320, 300952320, 300952420"/>
    <s v="320"/>
    <x v="0"/>
    <x v="20"/>
  </r>
  <r>
    <s v="3720"/>
    <s v="2020-10-26 00:00:00"/>
    <s v="2020-10-26 12:42:00"/>
    <s v="Gasto"/>
    <s v="Con Compromiso"/>
    <s v="017"/>
    <x v="16"/>
    <x v="4"/>
    <s v="PRIMA DE VACACIONES"/>
    <s v="Nación"/>
    <x v="0"/>
    <s v="CSF"/>
    <n v="3521074"/>
    <n v="0"/>
    <n v="3521074"/>
    <n v="0"/>
    <s v="PAGO NOMINA OCTUBRE 2020 FUNCIONARIOS DT QUINDIO"/>
    <s v="3720"/>
    <s v="9520, 9620"/>
    <s v="-0"/>
    <s v="47220, 47320, 47420, 47520, 47620, 47720, 47820, 47920, 48020, 48120, 48220, 48320, 48420, 48520, 48620, 48720, 48820, 48920, 49020, 49120"/>
    <s v="300733520, 300733620, 300733720, 300733820, 300733920, 300734020, 300734120, 300734220, 300734320, 300734420, 300734520, 300734620, 300734720, 300734820, 300734920, 300735020, 300735220, 300735320, 300952320, 300952420"/>
    <s v="320"/>
    <x v="0"/>
    <x v="20"/>
  </r>
  <r>
    <s v="3820"/>
    <s v="2020-10-26 00:00:00"/>
    <s v="2020-10-26 13:08:00"/>
    <s v="Gasto"/>
    <s v="Con Compromiso"/>
    <s v="017"/>
    <x v="16"/>
    <x v="11"/>
    <s v="PENSIONES"/>
    <s v="Nación"/>
    <x v="0"/>
    <s v="CSF"/>
    <n v="4689300"/>
    <n v="0"/>
    <n v="4689300"/>
    <n v="0"/>
    <s v="PAGO APORTES PARAFISCALES NOMINA OCTUBRE 2020 QT QUINDIO"/>
    <s v="3820"/>
    <s v="9720"/>
    <s v="-0"/>
    <s v="49220, 49320, 49420, 49520, 49620, 49720, 49820, 49920, 50020, 50120, 50220, 50320, 50420, 50520"/>
    <s v="301263520, 301263620, 301263720, 301263820, 301263920, 301264020, 301264120, 301264220, 301264320, 301264420, 301264520, 301264620, 301264720, 301264820"/>
    <s v="-0"/>
    <x v="0"/>
    <x v="20"/>
  </r>
  <r>
    <s v="3820"/>
    <s v="2020-10-26 00:00:00"/>
    <s v="2020-10-26 13:08:00"/>
    <s v="Gasto"/>
    <s v="Con Compromiso"/>
    <s v="017"/>
    <x v="16"/>
    <x v="13"/>
    <s v="SALUD"/>
    <s v="Nación"/>
    <x v="0"/>
    <s v="CSF"/>
    <n v="3321900"/>
    <n v="0"/>
    <n v="3321900"/>
    <n v="0"/>
    <s v="PAGO APORTES PARAFISCALES NOMINA OCTUBRE 2020 QT QUINDIO"/>
    <s v="3820"/>
    <s v="9720"/>
    <s v="-0"/>
    <s v="49220, 49320, 49420, 49520, 49620, 49720, 49820, 49920, 50020, 50120, 50220, 50320, 50420, 50520"/>
    <s v="301263520, 301263620, 301263720, 301263820, 301263920, 301264020, 301264120, 301264220, 301264320, 301264420, 301264520, 301264620, 301264720, 301264820"/>
    <s v="-0"/>
    <x v="0"/>
    <x v="20"/>
  </r>
  <r>
    <s v="3820"/>
    <s v="2020-10-26 00:00:00"/>
    <s v="2020-10-26 13:08:00"/>
    <s v="Gasto"/>
    <s v="Con Compromiso"/>
    <s v="017"/>
    <x v="16"/>
    <x v="16"/>
    <s v="CAJAS DE COMPENSACIÓN FAMILIAR"/>
    <s v="Nación"/>
    <x v="0"/>
    <s v="CSF"/>
    <n v="1731500"/>
    <n v="0"/>
    <n v="1731500"/>
    <n v="0"/>
    <s v="PAGO APORTES PARAFISCALES NOMINA OCTUBRE 2020 QT QUINDIO"/>
    <s v="3820"/>
    <s v="9720"/>
    <s v="-0"/>
    <s v="49220, 49320, 49420, 49520, 49620, 49720, 49820, 49920, 50020, 50120, 50220, 50320, 50420, 50520"/>
    <s v="301263520, 301263620, 301263720, 301263820, 301263920, 301264020, 301264120, 301264220, 301264320, 301264420, 301264520, 301264620, 301264720, 301264820"/>
    <s v="-0"/>
    <x v="0"/>
    <x v="20"/>
  </r>
  <r>
    <s v="3820"/>
    <s v="2020-10-26 00:00:00"/>
    <s v="2020-10-26 13:08:00"/>
    <s v="Gasto"/>
    <s v="Con Compromiso"/>
    <s v="017"/>
    <x v="16"/>
    <x v="14"/>
    <s v="APORTES AL ICBF"/>
    <s v="Nación"/>
    <x v="0"/>
    <s v="CSF"/>
    <n v="1298700"/>
    <n v="0"/>
    <n v="1298700"/>
    <n v="0"/>
    <s v="PAGO APORTES PARAFISCALES NOMINA OCTUBRE 2020 QT QUINDIO"/>
    <s v="3820"/>
    <s v="9720"/>
    <s v="-0"/>
    <s v="49220, 49320, 49420, 49520, 49620, 49720, 49820, 49920, 50020, 50120, 50220, 50320, 50420, 50520"/>
    <s v="301263520, 301263620, 301263720, 301263820, 301263920, 301264020, 301264120, 301264220, 301264320, 301264420, 301264520, 301264620, 301264720, 301264820"/>
    <s v="-0"/>
    <x v="0"/>
    <x v="20"/>
  </r>
  <r>
    <s v="3820"/>
    <s v="2020-10-26 00:00:00"/>
    <s v="2020-10-26 13:08:00"/>
    <s v="Gasto"/>
    <s v="Con Compromiso"/>
    <s v="017"/>
    <x v="16"/>
    <x v="12"/>
    <s v="APORTES AL SENA"/>
    <s v="Nación"/>
    <x v="0"/>
    <s v="CSF"/>
    <n v="866300"/>
    <n v="0"/>
    <n v="866300"/>
    <n v="0"/>
    <s v="PAGO APORTES PARAFISCALES NOMINA OCTUBRE 2020 QT QUINDIO"/>
    <s v="3820"/>
    <s v="9720"/>
    <s v="-0"/>
    <s v="49220, 49320, 49420, 49520, 49620, 49720, 49820, 49920, 50020, 50120, 50220, 50320, 50420, 50520"/>
    <s v="301263520, 301263620, 301263720, 301263820, 301263920, 301264020, 301264120, 301264220, 301264320, 301264420, 301264520, 301264620, 301264720, 301264820"/>
    <s v="-0"/>
    <x v="0"/>
    <x v="20"/>
  </r>
  <r>
    <s v="3820"/>
    <s v="2020-10-26 00:00:00"/>
    <s v="2020-10-26 13:08:00"/>
    <s v="Gasto"/>
    <s v="Con Compromiso"/>
    <s v="017"/>
    <x v="16"/>
    <x v="15"/>
    <s v="APORTES GENERALES AL SISTEMA DE RIESGOS LABORALES"/>
    <s v="Nación"/>
    <x v="0"/>
    <s v="CSF"/>
    <n v="466800"/>
    <n v="0"/>
    <n v="466800"/>
    <n v="0"/>
    <s v="PAGO APORTES PARAFISCALES NOMINA OCTUBRE 2020 QT QUINDIO"/>
    <s v="3820"/>
    <s v="9720"/>
    <s v="-0"/>
    <s v="49220, 49320, 49420, 49520, 49620, 49720, 49820, 49920, 50020, 50120, 50220, 50320, 50420, 50520"/>
    <s v="301263520, 301263620, 301263720, 301263820, 301263920, 301264020, 301264120, 301264220, 301264320, 301264420, 301264520, 301264620, 301264720, 301264820"/>
    <s v="-0"/>
    <x v="0"/>
    <x v="20"/>
  </r>
  <r>
    <s v="3920"/>
    <s v="2020-11-23 00:00:00"/>
    <s v="2020-11-23 20:21:00"/>
    <s v="Gasto"/>
    <s v="Con Compromiso"/>
    <s v="017"/>
    <x v="16"/>
    <x v="8"/>
    <s v="SUELDO BÁSICO"/>
    <s v="Nación"/>
    <x v="0"/>
    <s v="CSF"/>
    <n v="34186157"/>
    <n v="0"/>
    <n v="34186157"/>
    <n v="0"/>
    <s v="NOMINA Y PRIMA DE NAVIDAD FUNCIONARIOS DT QUINDIO NOVIEMBRE 2020"/>
    <s v="3920"/>
    <s v="10720, 10820"/>
    <s v="-0"/>
    <s v="52020, 52120, 52220, 52320, 52420, 52520, 52620, 52720, 52820, 52920, 53020, 53120, 53220, 53320, 53420, 53520, 53620, 53720, 53820, 53920, 54020, 54120, 54220, 54320, 54420, 54520, 54620, 54720, 54820, 54920, 55020, 55120, 55220, 55320, 55420, 55520"/>
    <s v="335534220, 335534320, 335534420, 335534520, 335534620, 335534720, 335534820, 335534920, 335535020, 335535120, 335535220, 335535320, 335535420, 335535520, 335535620, 335535720, 335535820, 335535920, 335556920, 335557020, 335557120, 335557220, 335557320, 335557420, 335557520, 335557620, 335557720, 335557820, 335557920, 335558020, 335558120, 335558220, 335558320, 335558420, 335558520, 335558620"/>
    <s v="220"/>
    <x v="0"/>
    <x v="20"/>
  </r>
  <r>
    <s v="3920"/>
    <s v="2020-11-23 00:00:00"/>
    <s v="2020-11-23 20:21:00"/>
    <s v="Gasto"/>
    <s v="Con Compromiso"/>
    <s v="017"/>
    <x v="16"/>
    <x v="30"/>
    <s v="PRIMA DE NAVIDAD"/>
    <s v="Nación"/>
    <x v="0"/>
    <s v="CSF"/>
    <n v="53892147"/>
    <n v="0"/>
    <n v="53892147"/>
    <n v="0"/>
    <s v="NOMINA Y PRIMA DE NAVIDAD FUNCIONARIOS DT QUINDIO NOVIEMBRE 2020"/>
    <s v="3920"/>
    <s v="10720, 10820"/>
    <s v="-0"/>
    <s v="52020, 52120, 52220, 52320, 52420, 52520, 52620, 52720, 52820, 52920, 53020, 53120, 53220, 53320, 53420, 53520, 53620, 53720, 53820, 53920, 54020, 54120, 54220, 54320, 54420, 54520, 54620, 54720, 54820, 54920, 55020, 55120, 55220, 55320, 55420, 55520"/>
    <s v="335534220, 335534320, 335534420, 335534520, 335534620, 335534720, 335534820, 335534920, 335535020, 335535120, 335535220, 335535320, 335535420, 335535520, 335535620, 335535720, 335535820, 335535920, 335556920, 335557020, 335557120, 335557220, 335557320, 335557420, 335557520, 335557620, 335557720, 335557820, 335557920, 335558020, 335558120, 335558220, 335558320, 335558420, 335558520, 335558620"/>
    <s v="220"/>
    <x v="0"/>
    <x v="20"/>
  </r>
  <r>
    <s v="3920"/>
    <s v="2020-11-23 00:00:00"/>
    <s v="2020-11-23 20:21:00"/>
    <s v="Gasto"/>
    <s v="Con Compromiso"/>
    <s v="017"/>
    <x v="16"/>
    <x v="6"/>
    <s v="SUBSIDIO DE ALIMENTACIÓN"/>
    <s v="Nación"/>
    <x v="0"/>
    <s v="CSF"/>
    <n v="555223"/>
    <n v="0"/>
    <n v="555223"/>
    <n v="0"/>
    <s v="NOMINA Y PRIMA DE NAVIDAD FUNCIONARIOS DT QUINDIO NOVIEMBRE 2020"/>
    <s v="3920"/>
    <s v="10720, 10820"/>
    <s v="-0"/>
    <s v="52020, 52120, 52220, 52320, 52420, 52520, 52620, 52720, 52820, 52920, 53020, 53120, 53220, 53320, 53420, 53520, 53620, 53720, 53820, 53920, 54020, 54120, 54220, 54320, 54420, 54520, 54620, 54720, 54820, 54920, 55020, 55120, 55220, 55320, 55420, 55520"/>
    <s v="335534220, 335534320, 335534420, 335534520, 335534620, 335534720, 335534820, 335534920, 335535020, 335535120, 335535220, 335535320, 335535420, 335535520, 335535620, 335535720, 335535820, 335535920, 335556920, 335557020, 335557120, 335557220, 335557320, 335557420, 335557520, 335557620, 335557720, 335557820, 335557920, 335558020, 335558120, 335558220, 335558320, 335558420, 335558520, 335558620"/>
    <s v="220"/>
    <x v="0"/>
    <x v="20"/>
  </r>
  <r>
    <s v="3920"/>
    <s v="2020-11-23 00:00:00"/>
    <s v="2020-11-23 20:21:00"/>
    <s v="Gasto"/>
    <s v="Con Compromiso"/>
    <s v="017"/>
    <x v="16"/>
    <x v="21"/>
    <s v="INCAPACIDADES (NO DE PENSIONES)"/>
    <s v="Nación"/>
    <x v="0"/>
    <s v="CSF"/>
    <n v="1309474"/>
    <n v="0"/>
    <n v="1309474"/>
    <n v="0"/>
    <s v="NOMINA Y PRIMA DE NAVIDAD FUNCIONARIOS DT QUINDIO NOVIEMBRE 2020"/>
    <s v="3920"/>
    <s v="10720, 10820"/>
    <s v="-0"/>
    <s v="52020, 52120, 52220, 52320, 52420, 52520, 52620, 52720, 52820, 52920, 53020, 53120, 53220, 53320, 53420, 53520, 53620, 53720, 53820, 53920, 54020, 54120, 54220, 54320, 54420, 54520, 54620, 54720, 54820, 54920, 55020, 55120, 55220, 55320, 55420, 55520"/>
    <s v="335534220, 335534320, 335534420, 335534520, 335534620, 335534720, 335534820, 335534920, 335535020, 335535120, 335535220, 335535320, 335535420, 335535520, 335535620, 335535720, 335535820, 335535920, 335556920, 335557020, 335557120, 335557220, 335557320, 335557420, 335557520, 335557620, 335557720, 335557820, 335557920, 335558020, 335558120, 335558220, 335558320, 335558420, 335558520, 335558620"/>
    <s v="220"/>
    <x v="0"/>
    <x v="20"/>
  </r>
  <r>
    <s v="3920"/>
    <s v="2020-11-23 00:00:00"/>
    <s v="2020-11-23 20:21:00"/>
    <s v="Gasto"/>
    <s v="Con Compromiso"/>
    <s v="017"/>
    <x v="16"/>
    <x v="9"/>
    <s v="BONIFICACIÓN POR SERVICIOS PRESTADOS"/>
    <s v="Nación"/>
    <x v="0"/>
    <s v="CSF"/>
    <n v="682420"/>
    <n v="0"/>
    <n v="682420"/>
    <n v="0"/>
    <s v="NOMINA Y PRIMA DE NAVIDAD FUNCIONARIOS DT QUINDIO NOVIEMBRE 2020"/>
    <s v="3920"/>
    <s v="10720, 10820"/>
    <s v="-0"/>
    <s v="52020, 52120, 52220, 52320, 52420, 52520, 52620, 52720, 52820, 52920, 53020, 53120, 53220, 53320, 53420, 53520, 53620, 53720, 53820, 53920, 54020, 54120, 54220, 54320, 54420, 54520, 54620, 54720, 54820, 54920, 55020, 55120, 55220, 55320, 55420, 55520"/>
    <s v="335534220, 335534320, 335534420, 335534520, 335534620, 335534720, 335534820, 335534920, 335535020, 335535120, 335535220, 335535320, 335535420, 335535520, 335535620, 335535720, 335535820, 335535920, 335556920, 335557020, 335557120, 335557220, 335557320, 335557420, 335557520, 335557620, 335557720, 335557820, 335557920, 335558020, 335558120, 335558220, 335558320, 335558420, 335558520, 335558620"/>
    <s v="220"/>
    <x v="0"/>
    <x v="20"/>
  </r>
  <r>
    <s v="3920"/>
    <s v="2020-11-23 00:00:00"/>
    <s v="2020-11-23 20:21:00"/>
    <s v="Gasto"/>
    <s v="Con Compromiso"/>
    <s v="017"/>
    <x v="16"/>
    <x v="4"/>
    <s v="PRIMA DE VACACIONES"/>
    <s v="Nación"/>
    <x v="0"/>
    <s v="CSF"/>
    <n v="5242642"/>
    <n v="-3947023"/>
    <n v="1295619"/>
    <n v="0"/>
    <s v="NOMINA Y PRIMA DE NAVIDAD FUNCIONARIOS DT QUINDIO NOVIEMBRE 2020"/>
    <s v="3920"/>
    <s v="10720, 10820"/>
    <s v="-0"/>
    <s v="52020, 52120, 52220, 52320, 52420, 52520, 52620, 52720, 52820, 52920, 53020, 53120, 53220, 53320, 53420, 53520, 53620, 53720, 53820, 53920, 54020, 54120, 54220, 54320, 54420, 54520, 54620, 54720, 54820, 54920, 55020, 55120, 55220, 55320, 55420, 55520"/>
    <s v="335534220, 335534320, 335534420, 335534520, 335534620, 335534720, 335534820, 335534920, 335535020, 335535120, 335535220, 335535320, 335535420, 335535520, 335535620, 335535720, 335535820, 335535920, 335556920, 335557020, 335557120, 335557220, 335557320, 335557420, 335557520, 335557620, 335557720, 335557820, 335557920, 335558020, 335558120, 335558220, 335558320, 335558420, 335558520, 335558620"/>
    <s v="220"/>
    <x v="0"/>
    <x v="20"/>
  </r>
  <r>
    <s v="3920"/>
    <s v="2020-11-23 00:00:00"/>
    <s v="2020-11-23 20:21:00"/>
    <s v="Gasto"/>
    <s v="Con Compromiso"/>
    <s v="017"/>
    <x v="16"/>
    <x v="28"/>
    <s v="AUXILIO DE CONECTIVIDAD DIGITAL"/>
    <s v="Nación"/>
    <x v="0"/>
    <s v="CSF"/>
    <n v="658266"/>
    <n v="0"/>
    <n v="658266"/>
    <n v="0"/>
    <s v="NOMINA Y PRIMA DE NAVIDAD FUNCIONARIOS DT QUINDIO NOVIEMBRE 2020"/>
    <s v="3920"/>
    <s v="10720, 10820"/>
    <s v="-0"/>
    <s v="52020, 52120, 52220, 52320, 52420, 52520, 52620, 52720, 52820, 52920, 53020, 53120, 53220, 53320, 53420, 53520, 53620, 53720, 53820, 53920, 54020, 54120, 54220, 54320, 54420, 54520, 54620, 54720, 54820, 54920, 55020, 55120, 55220, 55320, 55420, 55520"/>
    <s v="335534220, 335534320, 335534420, 335534520, 335534620, 335534720, 335534820, 335534920, 335535020, 335535120, 335535220, 335535320, 335535420, 335535520, 335535620, 335535720, 335535820, 335535920, 335556920, 335557020, 335557120, 335557220, 335557320, 335557420, 335557520, 335557620, 335557720, 335557820, 335557920, 335558020, 335558120, 335558220, 335558320, 335558420, 335558520, 335558620"/>
    <s v="220"/>
    <x v="0"/>
    <x v="20"/>
  </r>
  <r>
    <s v="3920"/>
    <s v="2020-11-23 00:00:00"/>
    <s v="2020-11-23 20:21:00"/>
    <s v="Gasto"/>
    <s v="Con Compromiso"/>
    <s v="017"/>
    <x v="16"/>
    <x v="10"/>
    <s v="SUELDO DE VACACIONES"/>
    <s v="Nación"/>
    <x v="0"/>
    <s v="CSF"/>
    <n v="5882740"/>
    <n v="-4385581"/>
    <n v="1497159"/>
    <n v="0"/>
    <s v="NOMINA Y PRIMA DE NAVIDAD FUNCIONARIOS DT QUINDIO NOVIEMBRE 2020"/>
    <s v="3920"/>
    <s v="10720, 10820"/>
    <s v="-0"/>
    <s v="52020, 52120, 52220, 52320, 52420, 52520, 52620, 52720, 52820, 52920, 53020, 53120, 53220, 53320, 53420, 53520, 53620, 53720, 53820, 53920, 54020, 54120, 54220, 54320, 54420, 54520, 54620, 54720, 54820, 54920, 55020, 55120, 55220, 55320, 55420, 55520"/>
    <s v="335534220, 335534320, 335534420, 335534520, 335534620, 335534720, 335534820, 335534920, 335535020, 335535120, 335535220, 335535320, 335535420, 335535520, 335535620, 335535720, 335535820, 335535920, 335556920, 335557020, 335557120, 335557220, 335557320, 335557420, 335557520, 335557620, 335557720, 335557820, 335557920, 335558020, 335558120, 335558220, 335558320, 335558420, 335558520, 335558620"/>
    <s v="220"/>
    <x v="0"/>
    <x v="20"/>
  </r>
  <r>
    <s v="3920"/>
    <s v="2020-11-23 00:00:00"/>
    <s v="2020-11-23 20:21:00"/>
    <s v="Gasto"/>
    <s v="Con Compromiso"/>
    <s v="017"/>
    <x v="16"/>
    <x v="7"/>
    <s v="BONIFICACIÓN ESPECIAL DE RECREACIÓN"/>
    <s v="Nación"/>
    <x v="0"/>
    <s v="CSF"/>
    <n v="404985"/>
    <n v="-313996"/>
    <n v="90989"/>
    <n v="0"/>
    <s v="NOMINA Y PRIMA DE NAVIDAD FUNCIONARIOS DT QUINDIO NOVIEMBRE 2020"/>
    <s v="3920"/>
    <s v="10720, 10820"/>
    <s v="-0"/>
    <s v="52020, 52120, 52220, 52320, 52420, 52520, 52620, 52720, 52820, 52920, 53020, 53120, 53220, 53320, 53420, 53520, 53620, 53720, 53820, 53920, 54020, 54120, 54220, 54320, 54420, 54520, 54620, 54720, 54820, 54920, 55020, 55120, 55220, 55320, 55420, 55520"/>
    <s v="335534220, 335534320, 335534420, 335534520, 335534620, 335534720, 335534820, 335534920, 335535020, 335535120, 335535220, 335535320, 335535420, 335535520, 335535620, 335535720, 335535820, 335535920, 335556920, 335557020, 335557120, 335557220, 335557320, 335557420, 335557520, 335557620, 335557720, 335557820, 335557920, 335558020, 335558120, 335558220, 335558320, 335558420, 335558520, 335558620"/>
    <s v="220"/>
    <x v="0"/>
    <x v="20"/>
  </r>
  <r>
    <s v="3920"/>
    <s v="2020-11-23 00:00:00"/>
    <s v="2020-11-23 20:21:00"/>
    <s v="Gasto"/>
    <s v="Con Compromiso"/>
    <s v="017"/>
    <x v="16"/>
    <x v="5"/>
    <s v="PRIMA TÉCNICA NO SALARIAL"/>
    <s v="Nación"/>
    <x v="0"/>
    <s v="CSF"/>
    <n v="2354967"/>
    <n v="0"/>
    <n v="2354967"/>
    <n v="0"/>
    <s v="NOMINA Y PRIMA DE NAVIDAD FUNCIONARIOS DT QUINDIO NOVIEMBRE 2020"/>
    <s v="3920"/>
    <s v="10720, 10820"/>
    <s v="-0"/>
    <s v="52020, 52120, 52220, 52320, 52420, 52520, 52620, 52720, 52820, 52920, 53020, 53120, 53220, 53320, 53420, 53520, 53620, 53720, 53820, 53920, 54020, 54120, 54220, 54320, 54420, 54520, 54620, 54720, 54820, 54920, 55020, 55120, 55220, 55320, 55420, 55520"/>
    <s v="335534220, 335534320, 335534420, 335534520, 335534620, 335534720, 335534820, 335534920, 335535020, 335535120, 335535220, 335535320, 335535420, 335535520, 335535620, 335535720, 335535820, 335535920, 335556920, 335557020, 335557120, 335557220, 335557320, 335557420, 335557520, 335557620, 335557720, 335557820, 335557920, 335558020, 335558120, 335558220, 335558320, 335558420, 335558520, 335558620"/>
    <s v="220"/>
    <x v="0"/>
    <x v="20"/>
  </r>
  <r>
    <s v="4020"/>
    <s v="2020-11-23 00:00:00"/>
    <s v="2020-11-23 20:33:00"/>
    <s v="Gasto"/>
    <s v="Con Compromiso"/>
    <s v="017"/>
    <x v="16"/>
    <x v="14"/>
    <s v="APORTES AL ICBF"/>
    <s v="Nación"/>
    <x v="0"/>
    <s v="CSF"/>
    <n v="1308300"/>
    <n v="0"/>
    <n v="1308300"/>
    <n v="0"/>
    <s v="PAGO APORTES PARAFISCALES NOMINA NOVIEMBRE 2020 DT QUINDIO"/>
    <s v="4020"/>
    <s v="10920"/>
    <s v="-0"/>
    <s v="55620, 55720, 55820, 55920, 56020, 56120, 56220, 56320, 56420, 56520, 56620, 56720, 56820, 56920"/>
    <s v="336566020, 336566120, 336566220, 336566320, 336566420, 336566520, 336566620, 336566720, 336566820, 336566920, 336567020, 336567120, 336567220, 336567320"/>
    <s v="-0"/>
    <x v="0"/>
    <x v="20"/>
  </r>
  <r>
    <s v="4020"/>
    <s v="2020-11-23 00:00:00"/>
    <s v="2020-11-23 20:33:00"/>
    <s v="Gasto"/>
    <s v="Con Compromiso"/>
    <s v="017"/>
    <x v="16"/>
    <x v="11"/>
    <s v="PENSIONES"/>
    <s v="Nación"/>
    <x v="0"/>
    <s v="CSF"/>
    <n v="4670800"/>
    <n v="0"/>
    <n v="4670800"/>
    <n v="0"/>
    <s v="PAGO APORTES PARAFISCALES NOMINA NOVIEMBRE 2020 DT QUINDIO"/>
    <s v="4020"/>
    <s v="10920"/>
    <s v="-0"/>
    <s v="55620, 55720, 55820, 55920, 56020, 56120, 56220, 56320, 56420, 56520, 56620, 56720, 56820, 56920"/>
    <s v="336566020, 336566120, 336566220, 336566320, 336566420, 336566520, 336566620, 336566720, 336566820, 336566920, 336567020, 336567120, 336567220, 336567320"/>
    <s v="-0"/>
    <x v="0"/>
    <x v="20"/>
  </r>
  <r>
    <s v="4020"/>
    <s v="2020-11-23 00:00:00"/>
    <s v="2020-11-23 20:33:00"/>
    <s v="Gasto"/>
    <s v="Con Compromiso"/>
    <s v="017"/>
    <x v="16"/>
    <x v="12"/>
    <s v="APORTES AL SENA"/>
    <s v="Nación"/>
    <x v="0"/>
    <s v="CSF"/>
    <n v="872400"/>
    <n v="0"/>
    <n v="872400"/>
    <n v="0"/>
    <s v="PAGO APORTES PARAFISCALES NOMINA NOVIEMBRE 2020 DT QUINDIO"/>
    <s v="4020"/>
    <s v="10920"/>
    <s v="-0"/>
    <s v="55620, 55720, 55820, 55920, 56020, 56120, 56220, 56320, 56420, 56520, 56620, 56720, 56820, 56920"/>
    <s v="336566020, 336566120, 336566220, 336566320, 336566420, 336566520, 336566620, 336566720, 336566820, 336566920, 336567020, 336567120, 336567220, 336567320"/>
    <s v="-0"/>
    <x v="0"/>
    <x v="20"/>
  </r>
  <r>
    <s v="4020"/>
    <s v="2020-11-23 00:00:00"/>
    <s v="2020-11-23 20:33:00"/>
    <s v="Gasto"/>
    <s v="Con Compromiso"/>
    <s v="017"/>
    <x v="16"/>
    <x v="13"/>
    <s v="SALUD"/>
    <s v="Nación"/>
    <x v="0"/>
    <s v="CSF"/>
    <n v="3308600"/>
    <n v="0"/>
    <n v="3308600"/>
    <n v="0"/>
    <s v="PAGO APORTES PARAFISCALES NOMINA NOVIEMBRE 2020 DT QUINDIO"/>
    <s v="4020"/>
    <s v="10920"/>
    <s v="-0"/>
    <s v="55620, 55720, 55820, 55920, 56020, 56120, 56220, 56320, 56420, 56520, 56620, 56720, 56820, 56920"/>
    <s v="336566020, 336566120, 336566220, 336566320, 336566420, 336566520, 336566620, 336566720, 336566820, 336566920, 336567020, 336567120, 336567220, 336567320"/>
    <s v="-0"/>
    <x v="0"/>
    <x v="20"/>
  </r>
  <r>
    <s v="4020"/>
    <s v="2020-11-23 00:00:00"/>
    <s v="2020-11-23 20:33:00"/>
    <s v="Gasto"/>
    <s v="Con Compromiso"/>
    <s v="017"/>
    <x v="16"/>
    <x v="15"/>
    <s v="APORTES GENERALES AL SISTEMA DE RIESGOS LABORALES"/>
    <s v="Nación"/>
    <x v="0"/>
    <s v="CSF"/>
    <n v="443400"/>
    <n v="0"/>
    <n v="443400"/>
    <n v="0"/>
    <s v="PAGO APORTES PARAFISCALES NOMINA NOVIEMBRE 2020 DT QUINDIO"/>
    <s v="4020"/>
    <s v="10920"/>
    <s v="-0"/>
    <s v="55620, 55720, 55820, 55920, 56020, 56120, 56220, 56320, 56420, 56520, 56620, 56720, 56820, 56920"/>
    <s v="336566020, 336566120, 336566220, 336566320, 336566420, 336566520, 336566620, 336566720, 336566820, 336566920, 336567020, 336567120, 336567220, 336567320"/>
    <s v="-0"/>
    <x v="0"/>
    <x v="20"/>
  </r>
  <r>
    <s v="4020"/>
    <s v="2020-11-23 00:00:00"/>
    <s v="2020-11-23 20:33:00"/>
    <s v="Gasto"/>
    <s v="Con Compromiso"/>
    <s v="017"/>
    <x v="16"/>
    <x v="16"/>
    <s v="CAJAS DE COMPENSACIÓN FAMILIAR"/>
    <s v="Nación"/>
    <x v="0"/>
    <s v="CSF"/>
    <n v="1743800"/>
    <n v="0"/>
    <n v="1743800"/>
    <n v="0"/>
    <s v="PAGO APORTES PARAFISCALES NOMINA NOVIEMBRE 2020 DT QUINDIO"/>
    <s v="4020"/>
    <s v="10920"/>
    <s v="-0"/>
    <s v="55620, 55720, 55820, 55920, 56020, 56120, 56220, 56320, 56420, 56520, 56620, 56720, 56820, 56920"/>
    <s v="336566020, 336566120, 336566220, 336566320, 336566420, 336566520, 336566620, 336566720, 336566820, 336566920, 336567020, 336567120, 336567220, 336567320"/>
    <s v="-0"/>
    <x v="0"/>
    <x v="20"/>
  </r>
  <r>
    <s v="4120"/>
    <s v="2020-11-26 00:00:00"/>
    <s v="2020-11-26 15:33:00"/>
    <s v="Gasto"/>
    <s v="Con Compromiso"/>
    <s v="0500"/>
    <x v="16"/>
    <x v="22"/>
    <s v="ADQUISICIÓN DE BIENES Y SERVICIOS - SERVICIO DE INFORMACIÓN CATASTRAL - ACTUALIZACIÓN  Y GESTIÓN CATASTRAL  NACIONAL"/>
    <s v="Nación"/>
    <x v="0"/>
    <s v="CSF"/>
    <n v="210518"/>
    <n v="0"/>
    <n v="210518"/>
    <n v="0"/>
    <s v="REVISION TECNO MECANICA CAMIONETA MAZDA ODS 779 DT QUINDIO"/>
    <s v="4120"/>
    <s v="11520"/>
    <s v="15420"/>
    <s v="58020"/>
    <s v="362347220"/>
    <s v="-0"/>
    <x v="1"/>
    <x v="1"/>
  </r>
  <r>
    <s v="4220"/>
    <s v="2020-12-21 00:00:00"/>
    <s v="2020-12-21 16:13:00"/>
    <s v="Gasto"/>
    <s v="Con Compromiso"/>
    <s v="017"/>
    <x v="16"/>
    <x v="4"/>
    <s v="PRIMA DE VACACIONES"/>
    <s v="Nación"/>
    <x v="0"/>
    <s v="CSF"/>
    <n v="6538261"/>
    <n v="0"/>
    <n v="6538261"/>
    <n v="0"/>
    <s v="PAGO NOMINA DICIEMBRE 2020 FUNCIONARIOS DT QUINDIO"/>
    <s v="4220"/>
    <s v="12020, 12120, 12420"/>
    <s v="-0"/>
    <s v="59020, 59120, 59220, 59320, 59420, 59520, 59620, 59720, 59820, 59920, 60020, 60120, 60220, 60320, 60420, 60520, 60620, 60720, 60820, 60920, 61020, 61120, 65420, 65520, 65620"/>
    <s v="377949420, 377949520, 377949620, 377949720, 377949820, 377949920, 377950020, 377950120, 377950320, 377950420, 377950520, 377950620, 377950720, 377950820, 377950920, 377951020, 377951120, 377951220, 377951320, 378185920, 378186020, 378186120, 387287620, 387287720, 387287820"/>
    <s v="-0"/>
    <x v="0"/>
    <x v="20"/>
  </r>
  <r>
    <s v="4220"/>
    <s v="2020-12-21 00:00:00"/>
    <s v="2020-12-21 16:13:00"/>
    <s v="Gasto"/>
    <s v="Con Compromiso"/>
    <s v="017"/>
    <x v="16"/>
    <x v="28"/>
    <s v="AUXILIO DE CONECTIVIDAD DIGITAL"/>
    <s v="Nación"/>
    <x v="0"/>
    <s v="CSF"/>
    <n v="805690"/>
    <n v="0"/>
    <n v="805690"/>
    <n v="0"/>
    <s v="PAGO NOMINA DICIEMBRE 2020 FUNCIONARIOS DT QUINDIO"/>
    <s v="4220"/>
    <s v="12020, 12120, 12420"/>
    <s v="-0"/>
    <s v="59020, 59120, 59220, 59320, 59420, 59520, 59620, 59720, 59820, 59920, 60020, 60120, 60220, 60320, 60420, 60520, 60620, 60720, 60820, 60920, 61020, 61120, 65420, 65520, 65620"/>
    <s v="377949420, 377949520, 377949620, 377949720, 377949820, 377949920, 377950020, 377950120, 377950320, 377950420, 377950520, 377950620, 377950720, 377950820, 377950920, 377951020, 377951120, 377951220, 377951320, 378185920, 378186020, 378186120, 387287620, 387287720, 387287820"/>
    <s v="-0"/>
    <x v="0"/>
    <x v="20"/>
  </r>
  <r>
    <s v="4220"/>
    <s v="2020-12-21 00:00:00"/>
    <s v="2020-12-21 16:13:00"/>
    <s v="Gasto"/>
    <s v="Con Compromiso"/>
    <s v="017"/>
    <x v="16"/>
    <x v="7"/>
    <s v="BONIFICACIÓN ESPECIAL DE RECREACIÓN"/>
    <s v="Nación"/>
    <x v="0"/>
    <s v="CSF"/>
    <n v="495974"/>
    <n v="0"/>
    <n v="495974"/>
    <n v="0"/>
    <s v="PAGO NOMINA DICIEMBRE 2020 FUNCIONARIOS DT QUINDIO"/>
    <s v="4220"/>
    <s v="12020, 12120, 12420"/>
    <s v="-0"/>
    <s v="59020, 59120, 59220, 59320, 59420, 59520, 59620, 59720, 59820, 59920, 60020, 60120, 60220, 60320, 60420, 60520, 60620, 60720, 60820, 60920, 61020, 61120, 65420, 65520, 65620"/>
    <s v="377949420, 377949520, 377949620, 377949720, 377949820, 377949920, 377950020, 377950120, 377950320, 377950420, 377950520, 377950620, 377950720, 377950820, 377950920, 377951020, 377951120, 377951220, 377951320, 378185920, 378186020, 378186120, 387287620, 387287720, 387287820"/>
    <s v="-0"/>
    <x v="0"/>
    <x v="20"/>
  </r>
  <r>
    <s v="4220"/>
    <s v="2020-12-21 00:00:00"/>
    <s v="2020-12-21 16:13:00"/>
    <s v="Gasto"/>
    <s v="Con Compromiso"/>
    <s v="017"/>
    <x v="16"/>
    <x v="9"/>
    <s v="BONIFICACIÓN POR SERVICIOS PRESTADOS"/>
    <s v="Nación"/>
    <x v="0"/>
    <s v="CSF"/>
    <n v="682420"/>
    <n v="0"/>
    <n v="682420"/>
    <n v="0"/>
    <s v="PAGO NOMINA DICIEMBRE 2020 FUNCIONARIOS DT QUINDIO"/>
    <s v="4220"/>
    <s v="12020, 12120, 12420"/>
    <s v="-0"/>
    <s v="59020, 59120, 59220, 59320, 59420, 59520, 59620, 59720, 59820, 59920, 60020, 60120, 60220, 60320, 60420, 60520, 60620, 60720, 60820, 60920, 61020, 61120, 65420, 65520, 65620"/>
    <s v="377949420, 377949520, 377949620, 377949720, 377949820, 377949920, 377950020, 377950120, 377950320, 377950420, 377950520, 377950620, 377950720, 377950820, 377950920, 377951020, 377951120, 377951220, 377951320, 378185920, 378186020, 378186120, 387287620, 387287720, 387287820"/>
    <s v="-0"/>
    <x v="0"/>
    <x v="20"/>
  </r>
  <r>
    <s v="4220"/>
    <s v="2020-12-21 00:00:00"/>
    <s v="2020-12-21 16:13:00"/>
    <s v="Gasto"/>
    <s v="Con Compromiso"/>
    <s v="017"/>
    <x v="16"/>
    <x v="21"/>
    <s v="INCAPACIDADES (NO DE PENSIONES)"/>
    <s v="Nación"/>
    <x v="0"/>
    <s v="CSF"/>
    <n v="1008060"/>
    <n v="0"/>
    <n v="1008060"/>
    <n v="0"/>
    <s v="PAGO NOMINA DICIEMBRE 2020 FUNCIONARIOS DT QUINDIO"/>
    <s v="4220"/>
    <s v="12020, 12120, 12420"/>
    <s v="-0"/>
    <s v="59020, 59120, 59220, 59320, 59420, 59520, 59620, 59720, 59820, 59920, 60020, 60120, 60220, 60320, 60420, 60520, 60620, 60720, 60820, 60920, 61020, 61120, 65420, 65520, 65620"/>
    <s v="377949420, 377949520, 377949620, 377949720, 377949820, 377949920, 377950020, 377950120, 377950320, 377950420, 377950520, 377950620, 377950720, 377950820, 377950920, 377951020, 377951120, 377951220, 377951320, 378185920, 378186020, 378186120, 387287620, 387287720, 387287820"/>
    <s v="-0"/>
    <x v="0"/>
    <x v="20"/>
  </r>
  <r>
    <s v="4220"/>
    <s v="2020-12-21 00:00:00"/>
    <s v="2020-12-21 16:13:00"/>
    <s v="Gasto"/>
    <s v="Con Compromiso"/>
    <s v="017"/>
    <x v="16"/>
    <x v="6"/>
    <s v="SUBSIDIO DE ALIMENTACIÓN"/>
    <s v="Nación"/>
    <x v="0"/>
    <s v="CSF"/>
    <n v="649964"/>
    <n v="0"/>
    <n v="649964"/>
    <n v="0"/>
    <s v="PAGO NOMINA DICIEMBRE 2020 FUNCIONARIOS DT QUINDIO"/>
    <s v="4220"/>
    <s v="12020, 12120, 12420"/>
    <s v="-0"/>
    <s v="59020, 59120, 59220, 59320, 59420, 59520, 59620, 59720, 59820, 59920, 60020, 60120, 60220, 60320, 60420, 60520, 60620, 60720, 60820, 60920, 61020, 61120, 65420, 65520, 65620"/>
    <s v="377949420, 377949520, 377949620, 377949720, 377949820, 377949920, 377950020, 377950120, 377950320, 377950420, 377950520, 377950620, 377950720, 377950820, 377950920, 377951020, 377951120, 377951220, 377951320, 378185920, 378186020, 378186120, 387287620, 387287720, 387287820"/>
    <s v="-0"/>
    <x v="0"/>
    <x v="20"/>
  </r>
  <r>
    <s v="4220"/>
    <s v="2020-12-21 00:00:00"/>
    <s v="2020-12-21 16:13:00"/>
    <s v="Gasto"/>
    <s v="Con Compromiso"/>
    <s v="017"/>
    <x v="16"/>
    <x v="10"/>
    <s v="SUELDO DE VACACIONES"/>
    <s v="Nación"/>
    <x v="0"/>
    <s v="CSF"/>
    <n v="6392965"/>
    <n v="0"/>
    <n v="6392965"/>
    <n v="0"/>
    <s v="PAGO NOMINA DICIEMBRE 2020 FUNCIONARIOS DT QUINDIO"/>
    <s v="4220"/>
    <s v="12020, 12120, 12420"/>
    <s v="-0"/>
    <s v="59020, 59120, 59220, 59320, 59420, 59520, 59620, 59720, 59820, 59920, 60020, 60120, 60220, 60320, 60420, 60520, 60620, 60720, 60820, 60920, 61020, 61120, 65420, 65520, 65620"/>
    <s v="377949420, 377949520, 377949620, 377949720, 377949820, 377949920, 377950020, 377950120, 377950320, 377950420, 377950520, 377950620, 377950720, 377950820, 377950920, 377951020, 377951120, 377951220, 377951320, 378185920, 378186020, 378186120, 387287620, 387287720, 387287820"/>
    <s v="-0"/>
    <x v="0"/>
    <x v="20"/>
  </r>
  <r>
    <s v="4220"/>
    <s v="2020-12-21 00:00:00"/>
    <s v="2020-12-21 16:13:00"/>
    <s v="Gasto"/>
    <s v="Con Compromiso"/>
    <s v="017"/>
    <x v="16"/>
    <x v="5"/>
    <s v="PRIMA TÉCNICA NO SALARIAL"/>
    <s v="Nación"/>
    <x v="0"/>
    <s v="CSF"/>
    <n v="2354967"/>
    <n v="0"/>
    <n v="2354967"/>
    <n v="0"/>
    <s v="PAGO NOMINA DICIEMBRE 2020 FUNCIONARIOS DT QUINDIO"/>
    <s v="4220"/>
    <s v="12020, 12120, 12420"/>
    <s v="-0"/>
    <s v="59020, 59120, 59220, 59320, 59420, 59520, 59620, 59720, 59820, 59920, 60020, 60120, 60220, 60320, 60420, 60520, 60620, 60720, 60820, 60920, 61020, 61120, 65420, 65520, 65620"/>
    <s v="377949420, 377949520, 377949620, 377949720, 377949820, 377949920, 377950020, 377950120, 377950320, 377950420, 377950520, 377950620, 377950720, 377950820, 377950920, 377951020, 377951120, 377951220, 377951320, 378185920, 378186020, 378186120, 387287620, 387287720, 387287820"/>
    <s v="-0"/>
    <x v="0"/>
    <x v="20"/>
  </r>
  <r>
    <s v="4220"/>
    <s v="2020-12-21 00:00:00"/>
    <s v="2020-12-21 16:13:00"/>
    <s v="Gasto"/>
    <s v="Con Compromiso"/>
    <s v="017"/>
    <x v="16"/>
    <x v="8"/>
    <s v="SUELDO BÁSICO"/>
    <s v="Nación"/>
    <x v="0"/>
    <s v="CSF"/>
    <n v="37716685"/>
    <n v="0"/>
    <n v="37716685"/>
    <n v="0"/>
    <s v="PAGO NOMINA DICIEMBRE 2020 FUNCIONARIOS DT QUINDIO"/>
    <s v="4220"/>
    <s v="12020, 12120, 12420"/>
    <s v="-0"/>
    <s v="59020, 59120, 59220, 59320, 59420, 59520, 59620, 59720, 59820, 59920, 60020, 60120, 60220, 60320, 60420, 60520, 60620, 60720, 60820, 60920, 61020, 61120, 65420, 65520, 65620"/>
    <s v="377949420, 377949520, 377949620, 377949720, 377949820, 377949920, 377950020, 377950120, 377950320, 377950420, 377950520, 377950620, 377950720, 377950820, 377950920, 377951020, 377951120, 377951220, 377951320, 378185920, 378186020, 378186120, 387287620, 387287720, 387287820"/>
    <s v="-0"/>
    <x v="0"/>
    <x v="20"/>
  </r>
  <r>
    <s v="4320"/>
    <s v="2020-12-22 00:00:00"/>
    <s v="2020-12-22 18:08:00"/>
    <s v="Gasto"/>
    <s v="Con Compromiso"/>
    <s v="017"/>
    <x v="16"/>
    <x v="11"/>
    <s v="PENSIONES"/>
    <s v="Nación"/>
    <x v="0"/>
    <s v="CSF"/>
    <n v="4791200"/>
    <n v="0"/>
    <n v="4791200"/>
    <n v="0"/>
    <s v="PAGO APORTES PARAFISCALES NOMINA DICIEMBRE 2020 DT QUINDIO"/>
    <s v="4320"/>
    <s v="12220"/>
    <s v="-0"/>
    <s v="63620, 63720, 63820, 63920, 64020, 64120, 64220, 64320, 64420, 64520, 64620, 64720, 64820, 64920"/>
    <s v="382522820, 382522920, 382523020, 382523120, 382523220, 382523320, 382523420, 382523520, 382523620, 382523720, 382523820, 382523920, 382524020, 382524120"/>
    <s v="-0"/>
    <x v="0"/>
    <x v="20"/>
  </r>
  <r>
    <s v="4320"/>
    <s v="2020-12-22 00:00:00"/>
    <s v="2020-12-22 18:08:00"/>
    <s v="Gasto"/>
    <s v="Con Compromiso"/>
    <s v="017"/>
    <x v="16"/>
    <x v="13"/>
    <s v="SALUD"/>
    <s v="Nación"/>
    <x v="0"/>
    <s v="CSF"/>
    <n v="3394100"/>
    <n v="0"/>
    <n v="3394100"/>
    <n v="0"/>
    <s v="PAGO APORTES PARAFISCALES NOMINA DICIEMBRE 2020 DT QUINDIO"/>
    <s v="4320"/>
    <s v="12220"/>
    <s v="-0"/>
    <s v="63620, 63720, 63820, 63920, 64020, 64120, 64220, 64320, 64420, 64520, 64620, 64720, 64820, 64920"/>
    <s v="382522820, 382522920, 382523020, 382523120, 382523220, 382523320, 382523420, 382523520, 382523620, 382523720, 382523820, 382523920, 382524020, 382524120"/>
    <s v="-0"/>
    <x v="0"/>
    <x v="20"/>
  </r>
  <r>
    <s v="4320"/>
    <s v="2020-12-22 00:00:00"/>
    <s v="2020-12-22 18:08:00"/>
    <s v="Gasto"/>
    <s v="Con Compromiso"/>
    <s v="017"/>
    <x v="16"/>
    <x v="16"/>
    <s v="CAJAS DE COMPENSACIÓN FAMILIAR"/>
    <s v="Nación"/>
    <x v="0"/>
    <s v="CSF"/>
    <n v="1875700"/>
    <n v="0"/>
    <n v="1875700"/>
    <n v="0"/>
    <s v="PAGO APORTES PARAFISCALES NOMINA DICIEMBRE 2020 DT QUINDIO"/>
    <s v="4320"/>
    <s v="12220"/>
    <s v="-0"/>
    <s v="63620, 63720, 63820, 63920, 64020, 64120, 64220, 64320, 64420, 64520, 64620, 64720, 64820, 64920"/>
    <s v="382522820, 382522920, 382523020, 382523120, 382523220, 382523320, 382523420, 382523520, 382523620, 382523720, 382523820, 382523920, 382524020, 382524120"/>
    <s v="-0"/>
    <x v="0"/>
    <x v="20"/>
  </r>
  <r>
    <s v="4320"/>
    <s v="2020-12-22 00:00:00"/>
    <s v="2020-12-22 18:08:00"/>
    <s v="Gasto"/>
    <s v="Con Compromiso"/>
    <s v="017"/>
    <x v="16"/>
    <x v="15"/>
    <s v="APORTES GENERALES AL SISTEMA DE RIESGOS LABORALES"/>
    <s v="Nación"/>
    <x v="0"/>
    <s v="CSF"/>
    <n v="504900"/>
    <n v="0"/>
    <n v="504900"/>
    <n v="0"/>
    <s v="PAGO APORTES PARAFISCALES NOMINA DICIEMBRE 2020 DT QUINDIO"/>
    <s v="4320"/>
    <s v="12220"/>
    <s v="-0"/>
    <s v="63620, 63720, 63820, 63920, 64020, 64120, 64220, 64320, 64420, 64520, 64620, 64720, 64820, 64920"/>
    <s v="382522820, 382522920, 382523020, 382523120, 382523220, 382523320, 382523420, 382523520, 382523620, 382523720, 382523820, 382523920, 382524020, 382524120"/>
    <s v="-0"/>
    <x v="0"/>
    <x v="20"/>
  </r>
  <r>
    <s v="4320"/>
    <s v="2020-12-22 00:00:00"/>
    <s v="2020-12-22 18:08:00"/>
    <s v="Gasto"/>
    <s v="Con Compromiso"/>
    <s v="017"/>
    <x v="16"/>
    <x v="12"/>
    <s v="APORTES AL SENA"/>
    <s v="Nación"/>
    <x v="0"/>
    <s v="CSF"/>
    <n v="938400"/>
    <n v="0"/>
    <n v="938400"/>
    <n v="0"/>
    <s v="PAGO APORTES PARAFISCALES NOMINA DICIEMBRE 2020 DT QUINDIO"/>
    <s v="4320"/>
    <s v="12220"/>
    <s v="-0"/>
    <s v="63620, 63720, 63820, 63920, 64020, 64120, 64220, 64320, 64420, 64520, 64620, 64720, 64820, 64920"/>
    <s v="382522820, 382522920, 382523020, 382523120, 382523220, 382523320, 382523420, 382523520, 382523620, 382523720, 382523820, 382523920, 382524020, 382524120"/>
    <s v="-0"/>
    <x v="0"/>
    <x v="20"/>
  </r>
  <r>
    <s v="4320"/>
    <s v="2020-12-22 00:00:00"/>
    <s v="2020-12-22 18:08:00"/>
    <s v="Gasto"/>
    <s v="Con Compromiso"/>
    <s v="017"/>
    <x v="16"/>
    <x v="14"/>
    <s v="APORTES AL ICBF"/>
    <s v="Nación"/>
    <x v="0"/>
    <s v="CSF"/>
    <n v="1406900"/>
    <n v="0"/>
    <n v="1406900"/>
    <n v="0"/>
    <s v="PAGO APORTES PARAFISCALES NOMINA DICIEMBRE 2020 DT QUINDIO"/>
    <s v="4320"/>
    <s v="12220"/>
    <s v="-0"/>
    <s v="63620, 63720, 63820, 63920, 64020, 64120, 64220, 64320, 64420, 64520, 64620, 64720, 64820, 64920"/>
    <s v="382522820, 382522920, 382523020, 382523120, 382523220, 382523320, 382523420, 382523520, 382523620, 382523720, 382523820, 382523920, 382524020, 382524120"/>
    <s v="-0"/>
    <x v="0"/>
    <x v="20"/>
  </r>
  <r>
    <s v="4420"/>
    <s v="2020-12-22 00:00:00"/>
    <s v="2020-12-22 18:50:00"/>
    <s v="Gasto"/>
    <s v="Con Compromiso"/>
    <s v="017"/>
    <x v="16"/>
    <x v="11"/>
    <s v="PENSIONES"/>
    <s v="Nación"/>
    <x v="0"/>
    <s v="CSF"/>
    <n v="3889600"/>
    <n v="0"/>
    <n v="3889600"/>
    <n v="0"/>
    <s v="PAGO DE AJUSTE APORTE DE PENSION MES DE ABRIL 2020 DT QUINDIO"/>
    <s v="4420"/>
    <s v="12320"/>
    <s v="-0"/>
    <s v="65020, 65120, 65220, 65320"/>
    <s v="382751220, 382751420, 382751520, 382751620"/>
    <s v="-0"/>
    <x v="0"/>
    <x v="20"/>
  </r>
  <r>
    <s v="120"/>
    <s v="2020-01-07 00:00:00"/>
    <s v="2020-01-07 14:00:00"/>
    <s v="Gasto"/>
    <s v="Con Compromiso"/>
    <s v="018"/>
    <x v="17"/>
    <x v="0"/>
    <s v="SERVICIOS DE DISTRIBUCIÓN DE ELECTRICIDAD, GAS Y AGUA (POR CUENTA PROPIA)"/>
    <s v="Nación"/>
    <x v="0"/>
    <s v="CSF"/>
    <n v="22000000"/>
    <n v="2301582"/>
    <n v="24301582"/>
    <n v="0"/>
    <s v="PARA PAGO SERVICIOS PUBLICOS ENERGIA Y ACUEDUCTO LOCAL 8 T. RISARALDA Y U. O. CHOCO AÑO 2020"/>
    <s v="120"/>
    <s v="120, 520, 620, 720, 1720, 2020, 2120, 2220, 2420, 3620, 4020, 4120, 4720, 5920, 6120, 6320, 6420, 6520, 7320, 7820, 7920, 8120, 9920, 10720, 10820, 10920, 13520, 15220, 15320, 15520, 16520, 16620, 17720, 19020, 19120, 20020, 22620, 24120, 24320, 24420, 25420, 26820, 26920, 27420, 29620, 30620, 30820, 30920, 33820, 34120, 34220, 34320, 34520"/>
    <s v="120, 320, 420, 520, 2220, 3020, 3120, 3220, 3420, 4720, 5320, 5420, 5520, 6220, 6420, 7520, 7620, 7820, 8620, 9220, 9320, 9520, 10520, 12520, 12720, 13420, 13620, 17520, 17620, 17820, 18920, 19020, 19420, 23820, 23920, 25020, 26720, 34520, 34820, 34920, 37020, 42620, 42720, 44320, 46220, 52920, 53120, 53220, 59520, 65920, 66020, 66720, 66920"/>
    <s v="120, 320, 420, 520, 6820, 7520, 7620, 7720, 7920, 14120, 14520, 14620, 14720, 21320, 21520, 22320, 22420, 22620, 29620, 30220, 30320, 32220, 38220, 42620, 48720, 48820, 49020, 52120, 52220, 52420, 53120, 53220, 57920, 62120, 62220, 63320, 69020, 76320, 76620, 76720, 83120, 88020, 88120, 89720, 96420, 102320, 102520, 102620, 115120, 121120, 121220, 121820, 122020"/>
    <s v="4512520, 5729720, 5731620, 5733120, 16732320, 24844620, 24848320, 25187420, 25899920, 48510520, 54098420, 54101720, 55024620, 77241620, 77246220, 89349620, 89354320, 94432420, 110411020, 118038020, 118040020, 120419820, 138718520, 155147120, 157422520, 157425420, 170160820, 184537620, 184538220, 186059120, 191737220, 191738620, 194614920, 194615220, 208647120, 217754720, 217755220, 219415920, 242969720, 254009620, 258105020, 258108320, 275359320, 284534620, 284536020, 286912720, 309726520, 326718820, 326745920, 326749220, 350473220, 361308820, 361312020, 363919020, 367321520"/>
    <s v="-0"/>
    <x v="0"/>
    <x v="21"/>
  </r>
  <r>
    <s v="220"/>
    <s v="2020-01-07 00:00:00"/>
    <s v="2020-01-07 14:03:00"/>
    <s v="Gasto"/>
    <s v="Anulado"/>
    <s v="018"/>
    <x v="17"/>
    <x v="33"/>
    <s v="SERVICIOS FINANCIEROS Y SERVICIOS CONEXOS"/>
    <s v="Nación"/>
    <x v="0"/>
    <s v="CSF"/>
    <n v="45380400"/>
    <n v="-45380400"/>
    <n v="0"/>
    <n v="0"/>
    <s v="ADMINISTRACION LOCAL 8 T. RISARALDA AÑO 2020"/>
    <s v="220"/>
    <s v="420"/>
    <s v="-0"/>
    <s v="-0"/>
    <s v="-0"/>
    <s v="-0"/>
    <x v="0"/>
    <x v="21"/>
  </r>
  <r>
    <s v="320"/>
    <s v="2020-01-07 00:00:00"/>
    <s v="2020-01-07 14:05:00"/>
    <s v="Gasto"/>
    <s v="Anulado"/>
    <s v="018"/>
    <x v="17"/>
    <x v="33"/>
    <s v="SERVICIOS FINANCIEROS Y SERVICIOS CONEXOS"/>
    <s v="Nación"/>
    <x v="0"/>
    <s v="CSF"/>
    <n v="4698000"/>
    <n v="-4698000"/>
    <n v="0"/>
    <n v="0"/>
    <s v="PARQUEADEROS VEHICULOS T. RISARALDA AÑO 2020"/>
    <s v="320"/>
    <s v="-0"/>
    <s v="-0"/>
    <s v="-0"/>
    <s v="-0"/>
    <s v="-0"/>
    <x v="0"/>
    <x v="21"/>
  </r>
  <r>
    <s v="420"/>
    <s v="2020-01-07 00:00:00"/>
    <s v="2020-01-07 14:09:00"/>
    <s v="Gasto"/>
    <s v="Con Compromiso"/>
    <s v="018"/>
    <x v="17"/>
    <x v="1"/>
    <s v="SERVICIOS DE TELECOMUNICACIONES, TRANSMISIÓN Y SUMINISTRO DE INFORMACIÓN"/>
    <s v="Nación"/>
    <x v="0"/>
    <s v="CSF"/>
    <n v="4000000"/>
    <n v="763850"/>
    <n v="4763850"/>
    <n v="0"/>
    <s v="TELEFONOS LOCAL 8 T. RISARALDA Y U. O. CHOCO AÑO 2020"/>
    <s v="420"/>
    <s v="1020, 1120, 1220, 2620, 2720, 2820, 5120, 5220, 7020, 7120, 7720, 8320, 8420, 8520, 11120, 11220, 13720, 15920, 16020, 17920, 19820, 19920, 23420, 24520, 24620, 25320, 27620, 27720, 28620, 31020, 31120, 32920, 35420, 35520, 35620"/>
    <s v="720, 820, 920, 3920, 4020, 4120, 5720, 5820, 8020, 8120, 9120, 9720, 9820, 10020, 12820, 12920, 13520, 18320, 18420, 19620, 25220, 25320, 29220, 35020, 35120, 36920, 44520, 44620, 45520, 53320, 53420, 58020, 74420, 75420, 76720"/>
    <s v="720, 820, 920, 8320, 8420, 8520, 14920, 15020, 27320, 27420, 30120, 32420, 32520, 32720, 42820, 42920, 48920, 52920, 53020, 58120, 63520, 63620, 70420, 76820, 76920, 83020, 89920, 90020, 90120, 95720, 102720, 102820, 113920, 134520, 135420, 136720"/>
    <s v="5738720, 5740620, 5742720, 27827320, 27828520, 28059020, 63007220, 63011420, 101208720, 101211720, 118033420, 121948720, 121951720, 125027520, 155152420, 155155120, 170117620, 193917020, 193919320, 208652320, 219762520, 219763920, 246775120, 258112420, 258114820, 275333120, 286942120, 286943620, 295663620, 326755220, 326758320, 339561120, 380532620, 382272820, 391469020"/>
    <s v="-0"/>
    <x v="0"/>
    <x v="21"/>
  </r>
  <r>
    <s v="520"/>
    <s v="2020-01-07 00:00:00"/>
    <s v="2020-01-07 14:11:00"/>
    <s v="Gasto"/>
    <s v="Con Compromiso"/>
    <s v="018"/>
    <x v="17"/>
    <x v="2"/>
    <s v="SERVICIOS DE ALCANTARILLADO, RECOLECCIÓN, TRATAMIENTO Y DISPOSICIÓN DE DESECHOS Y OTROS SERVICIOS DE SANEAMIENTO AMBIENTAL"/>
    <s v="Nación"/>
    <x v="0"/>
    <s v="CSF"/>
    <n v="1800000"/>
    <n v="-275856"/>
    <n v="1524144"/>
    <n v="0"/>
    <s v="ACUEDUCTO Y ALCANTARILLADO LOCAL 8 T. RISARALDA Y U. O. CHOCO AÑO 2020"/>
    <s v="520"/>
    <s v="220, 820, 1820, 2320, 2520, 3720, 4820, 6020, 6220, 6620, 7420, 8220, 10020, 11020, 13620, 15620, 17820, 20120, 22720, 24220, 25520, 27520, 29720, 30720, 33920, 34420, 34620"/>
    <s v="220, 620, 2320, 3320, 3520, 4820, 5620, 6320, 6520, 7920, 8720, 9620, 10620, 12620, 13720, 17920, 19520, 25120, 26820, 34620, 37120, 44420, 46320, 53020, 59620, 66820, 67020"/>
    <s v="220, 620, 6920, 7820, 8020, 14220, 14820, 21420, 21620, 22720, 29720, 32320, 38320, 42720, 49120, 52520, 58020, 63420, 69120, 76420, 83220, 89820, 96520, 102420, 115220, 121920, 122120"/>
    <s v="4495520, 5735920, 16733720, 25190620, 25901920, 48511820, 55026920, 77243920, 77248420, 94432920, 110413920, 120420320, 138720420, 155149020, 170164620, 186065720, 208649920, 219422420, 242970620, 254012020, 275362220, 286939220, 309734720, 326738620, 350479420, 363922420, 367324620"/>
    <s v="-0"/>
    <x v="0"/>
    <x v="21"/>
  </r>
  <r>
    <s v="620"/>
    <s v="2020-01-13 00:00:00"/>
    <s v="2020-01-13 12:30:00"/>
    <s v="Gasto"/>
    <s v="Con Compromiso"/>
    <s v="018"/>
    <x v="17"/>
    <x v="20"/>
    <s v="IMPUESTO DE INDUSTRIA Y COMERCIO"/>
    <s v="Propios"/>
    <x v="1"/>
    <s v="CSF"/>
    <n v="653000"/>
    <n v="0"/>
    <n v="653000"/>
    <n v="0"/>
    <s v="DECLARACION INDUSTRIA Y COMERCIO NOV-DIC 2019 T. RISARALDA"/>
    <s v="620"/>
    <s v="320"/>
    <s v="3820"/>
    <s v="8220"/>
    <s v="27749120, 27823620"/>
    <s v="-0"/>
    <x v="0"/>
    <x v="21"/>
  </r>
  <r>
    <s v="720"/>
    <s v="2020-01-15 00:00:00"/>
    <s v="2020-01-15 14:19:00"/>
    <s v="Gasto"/>
    <s v="Con Compromiso"/>
    <s v="018"/>
    <x v="17"/>
    <x v="31"/>
    <s v="SERVICIOS INMOBILIARIOS"/>
    <s v="Nación"/>
    <x v="0"/>
    <s v="CSF"/>
    <n v="45380400"/>
    <n v="1724700"/>
    <n v="47105100"/>
    <n v="0"/>
    <s v="ADMINISTRACION LOCAL 8 T. RISARALDA AÑO 2020"/>
    <s v="720"/>
    <s v="920"/>
    <s v="2120"/>
    <s v="6720, 13620, 14020, 22520, 32120, 42120, 51420, 60520, 71020, 95920, 99120, 117120"/>
    <s v="16730820, 40864120, 48508620, 91337420, 120015620, 147307520, 179039620, 215175120, 247664220, 297600120, 322806520, 356197120"/>
    <s v="-0"/>
    <x v="0"/>
    <x v="21"/>
  </r>
  <r>
    <s v="820"/>
    <s v="2020-01-15 00:00:00"/>
    <s v="2020-01-15 14:22:00"/>
    <s v="Gasto"/>
    <s v="Generado"/>
    <s v="018"/>
    <x v="17"/>
    <x v="31"/>
    <s v="SERVICIOS INMOBILIARIOS"/>
    <s v="Nación"/>
    <x v="0"/>
    <s v="CSF"/>
    <n v="4698000"/>
    <n v="-4698000"/>
    <n v="0"/>
    <n v="0"/>
    <s v="PARA PAGO PARQUEADEROS T. RISARALDA POR 9 MESES AÑO 2020"/>
    <s v="820"/>
    <s v="-0"/>
    <s v="-0"/>
    <s v="-0"/>
    <s v="-0"/>
    <s v="-0"/>
    <x v="0"/>
    <x v="21"/>
  </r>
  <r>
    <s v="920"/>
    <s v="2020-01-21 00:00:00"/>
    <s v="2020-01-21 09:24:00"/>
    <s v="Gasto"/>
    <s v="Con Compromiso"/>
    <s v="018"/>
    <x v="17"/>
    <x v="8"/>
    <s v="SUELDO BÁSICO"/>
    <s v="Nación"/>
    <x v="0"/>
    <s v="CSF"/>
    <n v="44997651"/>
    <n v="0"/>
    <n v="44997651"/>
    <n v="0"/>
    <s v="NOMINA T. RISARALDA ENERO 2020"/>
    <s v="920"/>
    <s v="1320, 1520"/>
    <s v="-0"/>
    <s v="1020, 1120, 1220, 1320, 1420, 3220, 3320, 3420, 3520, 3620, 3720, 3820, 3920, 4020, 4120, 4220, 4320, 4420, 4520, 4620, 4720, 4820, 4920, 5020, 5120, 5220, 5320, 5420, 5520, 5620, 5720, 5820"/>
    <s v="7005520, 7005620, 7005720, 7005820, 7005920, 8757820, 8757920, 8758020, 8758120, 8758220, 8758320, 8758420, 8758520, 8758620, 8758720, 8758820, 8758920, 8759020, 8759120, 8759220, 8759320, 8759420, 8759520, 8759620, 8759720, 8759820, 8759920, 8760020, 8760120, 8760220, 8760320, 8760420"/>
    <s v="-0"/>
    <x v="0"/>
    <x v="21"/>
  </r>
  <r>
    <s v="920"/>
    <s v="2020-01-21 00:00:00"/>
    <s v="2020-01-21 09:24:00"/>
    <s v="Gasto"/>
    <s v="Con Compromiso"/>
    <s v="018"/>
    <x v="17"/>
    <x v="9"/>
    <s v="BONIFICACIÓN POR SERVICIOS PRESTADOS"/>
    <s v="Nación"/>
    <x v="0"/>
    <s v="CSF"/>
    <n v="2252308"/>
    <n v="0"/>
    <n v="2252308"/>
    <n v="0"/>
    <s v="NOMINA T. RISARALDA ENERO 2020"/>
    <s v="920"/>
    <s v="1320, 1520"/>
    <s v="-0"/>
    <s v="1020, 1120, 1220, 1320, 1420, 3220, 3320, 3420, 3520, 3620, 3720, 3820, 3920, 4020, 4120, 4220, 4320, 4420, 4520, 4620, 4720, 4820, 4920, 5020, 5120, 5220, 5320, 5420, 5520, 5620, 5720, 5820"/>
    <s v="7005520, 7005620, 7005720, 7005820, 7005920, 8757820, 8757920, 8758020, 8758120, 8758220, 8758320, 8758420, 8758520, 8758620, 8758720, 8758820, 8758920, 8759020, 8759120, 8759220, 8759320, 8759420, 8759520, 8759620, 8759720, 8759820, 8759920, 8760020, 8760120, 8760220, 8760320, 8760420"/>
    <s v="-0"/>
    <x v="0"/>
    <x v="21"/>
  </r>
  <r>
    <s v="920"/>
    <s v="2020-01-21 00:00:00"/>
    <s v="2020-01-21 09:24:00"/>
    <s v="Gasto"/>
    <s v="Con Compromiso"/>
    <s v="018"/>
    <x v="17"/>
    <x v="37"/>
    <s v="INDEMNIZACIÓN POR VACACIONES"/>
    <s v="Nación"/>
    <x v="0"/>
    <s v="CSF"/>
    <n v="628904"/>
    <n v="0"/>
    <n v="628904"/>
    <n v="0"/>
    <s v="NOMINA T. RISARALDA ENERO 2020"/>
    <s v="920"/>
    <s v="1320, 1520"/>
    <s v="-0"/>
    <s v="1020, 1120, 1220, 1320, 1420, 3220, 3320, 3420, 3520, 3620, 3720, 3820, 3920, 4020, 4120, 4220, 4320, 4420, 4520, 4620, 4720, 4820, 4920, 5020, 5120, 5220, 5320, 5420, 5520, 5620, 5720, 5820"/>
    <s v="7005520, 7005620, 7005720, 7005820, 7005920, 8757820, 8757920, 8758020, 8758120, 8758220, 8758320, 8758420, 8758520, 8758620, 8758720, 8758820, 8758920, 8759020, 8759120, 8759220, 8759320, 8759420, 8759520, 8759620, 8759720, 8759820, 8759920, 8760020, 8760120, 8760220, 8760320, 8760420"/>
    <s v="-0"/>
    <x v="0"/>
    <x v="21"/>
  </r>
  <r>
    <s v="920"/>
    <s v="2020-01-21 00:00:00"/>
    <s v="2020-01-21 09:24:00"/>
    <s v="Gasto"/>
    <s v="Con Compromiso"/>
    <s v="018"/>
    <x v="17"/>
    <x v="6"/>
    <s v="SUBSIDIO DE ALIMENTACIÓN"/>
    <s v="Nación"/>
    <x v="0"/>
    <s v="CSF"/>
    <n v="964128"/>
    <n v="0"/>
    <n v="964128"/>
    <n v="0"/>
    <s v="NOMINA T. RISARALDA ENERO 2020"/>
    <s v="920"/>
    <s v="1320, 1520"/>
    <s v="-0"/>
    <s v="1020, 1120, 1220, 1320, 1420, 3220, 3320, 3420, 3520, 3620, 3720, 3820, 3920, 4020, 4120, 4220, 4320, 4420, 4520, 4620, 4720, 4820, 4920, 5020, 5120, 5220, 5320, 5420, 5520, 5620, 5720, 5820"/>
    <s v="7005520, 7005620, 7005720, 7005820, 7005920, 8757820, 8757920, 8758020, 8758120, 8758220, 8758320, 8758420, 8758520, 8758620, 8758720, 8758820, 8758920, 8759020, 8759120, 8759220, 8759320, 8759420, 8759520, 8759620, 8759720, 8759820, 8759920, 8760020, 8760120, 8760220, 8760320, 8760420"/>
    <s v="-0"/>
    <x v="0"/>
    <x v="21"/>
  </r>
  <r>
    <s v="920"/>
    <s v="2020-01-21 00:00:00"/>
    <s v="2020-01-21 09:24:00"/>
    <s v="Gasto"/>
    <s v="Con Compromiso"/>
    <s v="018"/>
    <x v="17"/>
    <x v="4"/>
    <s v="PRIMA DE VACACIONES"/>
    <s v="Nación"/>
    <x v="0"/>
    <s v="CSF"/>
    <n v="678229"/>
    <n v="0"/>
    <n v="678229"/>
    <n v="0"/>
    <s v="NOMINA T. RISARALDA ENERO 2020"/>
    <s v="920"/>
    <s v="1320, 1520"/>
    <s v="-0"/>
    <s v="1020, 1120, 1220, 1320, 1420, 3220, 3320, 3420, 3520, 3620, 3720, 3820, 3920, 4020, 4120, 4220, 4320, 4420, 4520, 4620, 4720, 4820, 4920, 5020, 5120, 5220, 5320, 5420, 5520, 5620, 5720, 5820"/>
    <s v="7005520, 7005620, 7005720, 7005820, 7005920, 8757820, 8757920, 8758020, 8758120, 8758220, 8758320, 8758420, 8758520, 8758620, 8758720, 8758820, 8758920, 8759020, 8759120, 8759220, 8759320, 8759420, 8759520, 8759620, 8759720, 8759820, 8759920, 8760020, 8760120, 8760220, 8760320, 8760420"/>
    <s v="-0"/>
    <x v="0"/>
    <x v="21"/>
  </r>
  <r>
    <s v="920"/>
    <s v="2020-01-21 00:00:00"/>
    <s v="2020-01-21 09:24:00"/>
    <s v="Gasto"/>
    <s v="Con Compromiso"/>
    <s v="018"/>
    <x v="17"/>
    <x v="10"/>
    <s v="SUELDO DE VACACIONES"/>
    <s v="Nación"/>
    <x v="0"/>
    <s v="CSF"/>
    <n v="4269"/>
    <n v="0"/>
    <n v="4269"/>
    <n v="0"/>
    <s v="NOMINA T. RISARALDA ENERO 2020"/>
    <s v="920"/>
    <s v="1320, 1520"/>
    <s v="-0"/>
    <s v="1020, 1120, 1220, 1320, 1420, 3220, 3320, 3420, 3520, 3620, 3720, 3820, 3920, 4020, 4120, 4220, 4320, 4420, 4520, 4620, 4720, 4820, 4920, 5020, 5120, 5220, 5320, 5420, 5520, 5620, 5720, 5820"/>
    <s v="7005520, 7005620, 7005720, 7005820, 7005920, 8757820, 8757920, 8758020, 8758120, 8758220, 8758320, 8758420, 8758520, 8758620, 8758720, 8758820, 8758920, 8759020, 8759120, 8759220, 8759320, 8759420, 8759520, 8759620, 8759720, 8759820, 8759920, 8760020, 8760120, 8760220, 8760320, 8760420"/>
    <s v="-0"/>
    <x v="0"/>
    <x v="21"/>
  </r>
  <r>
    <s v="920"/>
    <s v="2020-01-21 00:00:00"/>
    <s v="2020-01-21 09:24:00"/>
    <s v="Gasto"/>
    <s v="Con Compromiso"/>
    <s v="018"/>
    <x v="17"/>
    <x v="5"/>
    <s v="PRIMA TÉCNICA NO SALARIAL"/>
    <s v="Nación"/>
    <x v="0"/>
    <s v="CSF"/>
    <n v="2240265"/>
    <n v="0"/>
    <n v="2240265"/>
    <n v="0"/>
    <s v="NOMINA T. RISARALDA ENERO 2020"/>
    <s v="920"/>
    <s v="1320, 1520"/>
    <s v="-0"/>
    <s v="1020, 1120, 1220, 1320, 1420, 3220, 3320, 3420, 3520, 3620, 3720, 3820, 3920, 4020, 4120, 4220, 4320, 4420, 4520, 4620, 4720, 4820, 4920, 5020, 5120, 5220, 5320, 5420, 5520, 5620, 5720, 5820"/>
    <s v="7005520, 7005620, 7005720, 7005820, 7005920, 8757820, 8757920, 8758020, 8758120, 8758220, 8758320, 8758420, 8758520, 8758620, 8758720, 8758820, 8758920, 8759020, 8759120, 8759220, 8759320, 8759420, 8759520, 8759620, 8759720, 8759820, 8759920, 8760020, 8760120, 8760220, 8760320, 8760420"/>
    <s v="-0"/>
    <x v="0"/>
    <x v="21"/>
  </r>
  <r>
    <s v="920"/>
    <s v="2020-01-21 00:00:00"/>
    <s v="2020-01-21 09:24:00"/>
    <s v="Gasto"/>
    <s v="Con Compromiso"/>
    <s v="018"/>
    <x v="17"/>
    <x v="21"/>
    <s v="INCAPACIDADES (NO DE PENSIONES)"/>
    <s v="Nación"/>
    <x v="0"/>
    <s v="CSF"/>
    <n v="39061"/>
    <n v="0"/>
    <n v="39061"/>
    <n v="0"/>
    <s v="NOMINA T. RISARALDA ENERO 2020"/>
    <s v="920"/>
    <s v="1320, 1520"/>
    <s v="-0"/>
    <s v="1020, 1120, 1220, 1320, 1420, 3220, 3320, 3420, 3520, 3620, 3720, 3820, 3920, 4020, 4120, 4220, 4320, 4420, 4520, 4620, 4720, 4820, 4920, 5020, 5120, 5220, 5320, 5420, 5520, 5620, 5720, 5820"/>
    <s v="7005520, 7005620, 7005720, 7005820, 7005920, 8757820, 8757920, 8758020, 8758120, 8758220, 8758320, 8758420, 8758520, 8758620, 8758720, 8758820, 8758920, 8759020, 8759120, 8759220, 8759320, 8759420, 8759520, 8759620, 8759720, 8759820, 8759920, 8760020, 8760120, 8760220, 8760320, 8760420"/>
    <s v="-0"/>
    <x v="0"/>
    <x v="21"/>
  </r>
  <r>
    <s v="920"/>
    <s v="2020-01-21 00:00:00"/>
    <s v="2020-01-21 09:24:00"/>
    <s v="Gasto"/>
    <s v="Con Compromiso"/>
    <s v="018"/>
    <x v="17"/>
    <x v="3"/>
    <s v="AUXILIO DE TRANSPORTE"/>
    <s v="Nación"/>
    <x v="0"/>
    <s v="CSF"/>
    <n v="1268534"/>
    <n v="0"/>
    <n v="1268534"/>
    <n v="0"/>
    <s v="NOMINA T. RISARALDA ENERO 2020"/>
    <s v="920"/>
    <s v="1320, 1520"/>
    <s v="-0"/>
    <s v="1020, 1120, 1220, 1320, 1420, 3220, 3320, 3420, 3520, 3620, 3720, 3820, 3920, 4020, 4120, 4220, 4320, 4420, 4520, 4620, 4720, 4820, 4920, 5020, 5120, 5220, 5320, 5420, 5520, 5620, 5720, 5820"/>
    <s v="7005520, 7005620, 7005720, 7005820, 7005920, 8757820, 8757920, 8758020, 8758120, 8758220, 8758320, 8758420, 8758520, 8758620, 8758720, 8758820, 8758920, 8759020, 8759120, 8759220, 8759320, 8759420, 8759520, 8759620, 8759720, 8759820, 8759920, 8760020, 8760120, 8760220, 8760320, 8760420"/>
    <s v="-0"/>
    <x v="0"/>
    <x v="21"/>
  </r>
  <r>
    <s v="920"/>
    <s v="2020-01-21 00:00:00"/>
    <s v="2020-01-21 09:24:00"/>
    <s v="Gasto"/>
    <s v="Con Compromiso"/>
    <s v="018"/>
    <x v="17"/>
    <x v="7"/>
    <s v="BONIFICACIÓN ESPECIAL DE RECREACIÓN"/>
    <s v="Nación"/>
    <x v="0"/>
    <s v="CSF"/>
    <n v="46912"/>
    <n v="0"/>
    <n v="46912"/>
    <n v="0"/>
    <s v="NOMINA T. RISARALDA ENERO 2020"/>
    <s v="920"/>
    <s v="1320, 1520"/>
    <s v="-0"/>
    <s v="1020, 1120, 1220, 1320, 1420, 3220, 3320, 3420, 3520, 3620, 3720, 3820, 3920, 4020, 4120, 4220, 4320, 4420, 4520, 4620, 4720, 4820, 4920, 5020, 5120, 5220, 5320, 5420, 5520, 5620, 5720, 5820"/>
    <s v="7005520, 7005620, 7005720, 7005820, 7005920, 8757820, 8757920, 8758020, 8758120, 8758220, 8758320, 8758420, 8758520, 8758620, 8758720, 8758820, 8758920, 8759020, 8759120, 8759220, 8759320, 8759420, 8759520, 8759620, 8759720, 8759820, 8759920, 8760020, 8760120, 8760220, 8760320, 8760420"/>
    <s v="-0"/>
    <x v="0"/>
    <x v="21"/>
  </r>
  <r>
    <s v="1020"/>
    <s v="2020-01-21 00:00:00"/>
    <s v="2020-01-21 09:27:00"/>
    <s v="Gasto"/>
    <s v="Con Compromiso"/>
    <s v="018"/>
    <x v="17"/>
    <x v="16"/>
    <s v="CAJAS DE COMPENSACIÓN FAMILIAR"/>
    <s v="Nación"/>
    <x v="0"/>
    <s v="CSF"/>
    <n v="2201000"/>
    <n v="0"/>
    <n v="2201000"/>
    <n v="0"/>
    <s v="APORTES NOMINA ENERO 2020 T. RISARALDA"/>
    <s v="1020"/>
    <s v="1420"/>
    <s v="-0"/>
    <s v="1520, 1620, 1720, 1820, 1920, 2020, 2120, 2220, 2320, 2420, 2520, 2620, 2720, 2820, 2920, 3020, 3120"/>
    <s v="7014820, 7014920, 7015020, 7015120, 7015220, 7015320, 7015420, 7015520, 7015620, 7015720, 7015820, 7015920, 7016020, 7016120, 7016220, 7016320, 7016420"/>
    <s v="-0"/>
    <x v="0"/>
    <x v="21"/>
  </r>
  <r>
    <s v="1020"/>
    <s v="2020-01-21 00:00:00"/>
    <s v="2020-01-21 09:27:00"/>
    <s v="Gasto"/>
    <s v="Con Compromiso"/>
    <s v="018"/>
    <x v="17"/>
    <x v="15"/>
    <s v="APORTES GENERALES AL SISTEMA DE RIESGOS LABORALES"/>
    <s v="Nación"/>
    <x v="0"/>
    <s v="CSF"/>
    <n v="583500"/>
    <n v="0"/>
    <n v="583500"/>
    <n v="0"/>
    <s v="APORTES NOMINA ENERO 2020 T. RISARALDA"/>
    <s v="1020"/>
    <s v="1420"/>
    <s v="-0"/>
    <s v="1520, 1620, 1720, 1820, 1920, 2020, 2120, 2220, 2320, 2420, 2520, 2620, 2720, 2820, 2920, 3020, 3120"/>
    <s v="7014820, 7014920, 7015020, 7015120, 7015220, 7015320, 7015420, 7015520, 7015620, 7015720, 7015820, 7015920, 7016020, 7016120, 7016220, 7016320, 7016420"/>
    <s v="-0"/>
    <x v="0"/>
    <x v="21"/>
  </r>
  <r>
    <s v="1020"/>
    <s v="2020-01-21 00:00:00"/>
    <s v="2020-01-21 09:27:00"/>
    <s v="Gasto"/>
    <s v="Con Compromiso"/>
    <s v="018"/>
    <x v="17"/>
    <x v="11"/>
    <s v="PENSIONES"/>
    <s v="Nación"/>
    <x v="0"/>
    <s v="CSF"/>
    <n v="6236200"/>
    <n v="0"/>
    <n v="6236200"/>
    <n v="0"/>
    <s v="APORTES NOMINA ENERO 2020 T. RISARALDA"/>
    <s v="1020"/>
    <s v="1420"/>
    <s v="-0"/>
    <s v="1520, 1620, 1720, 1820, 1920, 2020, 2120, 2220, 2320, 2420, 2520, 2620, 2720, 2820, 2920, 3020, 3120"/>
    <s v="7014820, 7014920, 7015020, 7015120, 7015220, 7015320, 7015420, 7015520, 7015620, 7015720, 7015820, 7015920, 7016020, 7016120, 7016220, 7016320, 7016420"/>
    <s v="-0"/>
    <x v="0"/>
    <x v="21"/>
  </r>
  <r>
    <s v="1020"/>
    <s v="2020-01-21 00:00:00"/>
    <s v="2020-01-21 09:27:00"/>
    <s v="Gasto"/>
    <s v="Con Compromiso"/>
    <s v="018"/>
    <x v="17"/>
    <x v="13"/>
    <s v="SALUD"/>
    <s v="Nación"/>
    <x v="0"/>
    <s v="CSF"/>
    <n v="4417400"/>
    <n v="0"/>
    <n v="4417400"/>
    <n v="0"/>
    <s v="APORTES NOMINA ENERO 2020 T. RISARALDA"/>
    <s v="1020"/>
    <s v="1420"/>
    <s v="-0"/>
    <s v="1520, 1620, 1720, 1820, 1920, 2020, 2120, 2220, 2320, 2420, 2520, 2620, 2720, 2820, 2920, 3020, 3120"/>
    <s v="7014820, 7014920, 7015020, 7015120, 7015220, 7015320, 7015420, 7015520, 7015620, 7015720, 7015820, 7015920, 7016020, 7016120, 7016220, 7016320, 7016420"/>
    <s v="-0"/>
    <x v="0"/>
    <x v="21"/>
  </r>
  <r>
    <s v="1020"/>
    <s v="2020-01-21 00:00:00"/>
    <s v="2020-01-21 09:27:00"/>
    <s v="Gasto"/>
    <s v="Con Compromiso"/>
    <s v="018"/>
    <x v="17"/>
    <x v="14"/>
    <s v="APORTES AL ICBF"/>
    <s v="Nación"/>
    <x v="0"/>
    <s v="CSF"/>
    <n v="1651400"/>
    <n v="0"/>
    <n v="1651400"/>
    <n v="0"/>
    <s v="APORTES NOMINA ENERO 2020 T. RISARALDA"/>
    <s v="1020"/>
    <s v="1420"/>
    <s v="-0"/>
    <s v="1520, 1620, 1720, 1820, 1920, 2020, 2120, 2220, 2320, 2420, 2520, 2620, 2720, 2820, 2920, 3020, 3120"/>
    <s v="7014820, 7014920, 7015020, 7015120, 7015220, 7015320, 7015420, 7015520, 7015620, 7015720, 7015820, 7015920, 7016020, 7016120, 7016220, 7016320, 7016420"/>
    <s v="-0"/>
    <x v="0"/>
    <x v="21"/>
  </r>
  <r>
    <s v="1020"/>
    <s v="2020-01-21 00:00:00"/>
    <s v="2020-01-21 09:27:00"/>
    <s v="Gasto"/>
    <s v="Con Compromiso"/>
    <s v="018"/>
    <x v="17"/>
    <x v="12"/>
    <s v="APORTES AL SENA"/>
    <s v="Nación"/>
    <x v="0"/>
    <s v="CSF"/>
    <n v="1101200"/>
    <n v="0"/>
    <n v="1101200"/>
    <n v="0"/>
    <s v="APORTES NOMINA ENERO 2020 T. RISARALDA"/>
    <s v="1020"/>
    <s v="1420"/>
    <s v="-0"/>
    <s v="1520, 1620, 1720, 1820, 1920, 2020, 2120, 2220, 2320, 2420, 2520, 2620, 2720, 2820, 2920, 3020, 3120"/>
    <s v="7014820, 7014920, 7015020, 7015120, 7015220, 7015320, 7015420, 7015520, 7015620, 7015720, 7015820, 7015920, 7016020, 7016120, 7016220, 7016320, 7016420"/>
    <s v="-0"/>
    <x v="0"/>
    <x v="21"/>
  </r>
  <r>
    <s v="1120"/>
    <s v="2020-01-28 00:00:00"/>
    <s v="2020-01-28 09:20:00"/>
    <s v="Gasto"/>
    <s v="Con Compromiso"/>
    <s v="018"/>
    <x v="17"/>
    <x v="24"/>
    <s v="IMPUESTO PREDIAL Y SOBRETASA AMBIENTAL"/>
    <s v="Nación"/>
    <x v="0"/>
    <s v="CSF"/>
    <n v="16730044"/>
    <n v="0"/>
    <n v="16730044"/>
    <n v="0"/>
    <s v="IMPUESTO PREDIAL AÑO 2020 LOCAL 8 T. RISARALDA"/>
    <s v="1120"/>
    <s v="1620"/>
    <s v="4320"/>
    <s v="13720"/>
    <s v="40867820"/>
    <s v="-0"/>
    <x v="0"/>
    <x v="21"/>
  </r>
  <r>
    <s v="1220"/>
    <s v="2020-02-10 00:00:00"/>
    <s v="2020-02-10 12:35:00"/>
    <s v="Gasto"/>
    <s v="Con Compromiso"/>
    <s v="018"/>
    <x v="17"/>
    <x v="31"/>
    <s v="SERVICIOS INMOBILIARIOS"/>
    <s v="Propios"/>
    <x v="1"/>
    <s v="CSF"/>
    <n v="51646570"/>
    <n v="0"/>
    <n v="51646570"/>
    <n v="0"/>
    <s v="ARRENDAMIENTO U. O. CHOCO POR 10 MESES AÑO 2020"/>
    <s v="1220"/>
    <s v="3420"/>
    <s v="6920"/>
    <s v="22020, 29920, 32620, 42420, 52620, 63720, 73420, 87320, 103720, 125120"/>
    <s v="85580120, 110968420, 123239220, 147641420, 186924020, 219766720, 250142520, 282333320, 331432920, 372508520"/>
    <s v="-0"/>
    <x v="0"/>
    <x v="21"/>
  </r>
  <r>
    <s v="1320"/>
    <s v="2020-02-11 00:00:00"/>
    <s v="2020-02-11 09:12:00"/>
    <s v="Gasto"/>
    <s v="Con Compromiso"/>
    <s v="018"/>
    <x v="17"/>
    <x v="18"/>
    <s v="SERVICIOS DE TRANSPORTE DE PASAJEROS"/>
    <s v="Nación"/>
    <x v="0"/>
    <s v="CSF"/>
    <n v="78400"/>
    <n v="0"/>
    <n v="78400"/>
    <n v="0"/>
    <s v="REUNION DIRECTORES TERRITORIALES EN SEDE CENTRAL"/>
    <s v="1320"/>
    <s v="1920"/>
    <s v="2420"/>
    <s v="7020"/>
    <s v="23659820"/>
    <s v="-0"/>
    <x v="0"/>
    <x v="21"/>
  </r>
  <r>
    <s v="1320"/>
    <s v="2020-02-11 00:00:00"/>
    <s v="2020-02-11 09:12:00"/>
    <s v="Gasto"/>
    <s v="Con Compromiso"/>
    <s v="018"/>
    <x v="17"/>
    <x v="19"/>
    <s v="VIÁTICOS DE LOS FUNCIONARIOS EN COMISIÓN"/>
    <s v="Nación"/>
    <x v="0"/>
    <s v="CSF"/>
    <n v="258320"/>
    <n v="0"/>
    <n v="258320"/>
    <n v="0"/>
    <s v="REUNION DIRECTORES TERRITORIALES EN SEDE CENTRAL"/>
    <s v="1320"/>
    <s v="1920"/>
    <s v="2420"/>
    <s v="7020"/>
    <s v="23659820"/>
    <s v="-0"/>
    <x v="0"/>
    <x v="21"/>
  </r>
  <r>
    <s v="1420"/>
    <s v="2020-02-12 00:00:00"/>
    <s v="2020-02-12 08:36:00"/>
    <s v="Gasto"/>
    <s v="Con Compromiso"/>
    <s v="0500"/>
    <x v="17"/>
    <x v="22"/>
    <s v="ADQUISICIÓN DE BIENES Y SERVICIOS - SERVICIO DE INFORMACIÓN CATASTRAL - ACTUALIZACIÓN  Y GESTIÓN CATASTRAL  NACIONAL"/>
    <s v="Nación"/>
    <x v="2"/>
    <s v="CSF"/>
    <n v="20275416"/>
    <n v="-161352"/>
    <n v="20114064"/>
    <n v="0"/>
    <s v="VIATICOS PROCESO DE CONSERVACION T. RISARALDA AÑO 2020"/>
    <s v="1420"/>
    <s v="3220, 3320, 5320, 5420, 5520, 10120, 10220, 10320, 10420, 13820, 13920, 14020, 14320, 14420, 14720, 14820, 14920, 15020, 15120, 15420, 15720, 15820, 17020, 17120, 17220, 17420, 17520, 17620, 18220, 18320, 18420, 18520, 20620, 20720, 20820, 22820, 22920"/>
    <s v="4420, 4520, 11120, 11220, 11320, 11420, 14720, 14820, 14920, 15220, 15320, 16520, 16620, 16720, 16820, 16920, 17720, 18120, 18220, 20420, 20520, 20620, 20720, 20820, 20920, 22420, 22520, 22620, 22720, 26920, 27020, 27120, 30020, 30120"/>
    <s v="13820, 13920, 38920, 41720, 41820, 41920, 49820, 49920, 50020, 50320, 50420, 51620, 51720, 51820, 51920, 52020, 52320, 52720, 52820, 58720, 58820, 58920, 59020, 59120, 59220, 60720, 60820, 60920, 61020, 69220, 69320, 69420, 71220, 71320"/>
    <s v="42007520, 42011620, 142633820, 142637020, 142642120, 142644020, 172732320, 172744020, 172745820, 176194620, 176205020, 183383520, 183391520, 183394220, 183398120, 183400520, 185718020, 193906020, 193909820, 211431020, 211477320, 211482920, 211491520, 211501620, 211508920, 216848520, 216851020, 216851920, 216855220, 242971820, 242972320, 242973320, 247954920, 247962520"/>
    <s v="-0"/>
    <x v="1"/>
    <x v="1"/>
  </r>
  <r>
    <s v="1520"/>
    <s v="2020-02-12 00:00:00"/>
    <s v="2020-02-12 08:39:00"/>
    <s v="Gasto"/>
    <s v="Anulado"/>
    <s v="0510"/>
    <x v="17"/>
    <x v="23"/>
    <s v="ADQUISICIÓN DE BIENES Y SERVICIOS - SERVICIO DE AVALÚOS - ACTUALIZACIÓN  Y GESTIÓN CATASTRAL  NACIONAL"/>
    <s v="Propios"/>
    <x v="1"/>
    <s v="CSF"/>
    <n v="2000000"/>
    <n v="-2000000"/>
    <n v="0"/>
    <n v="0"/>
    <s v="VIATICOS PROCESO DE AVALUOS T. RISARALDA AÑO 2020"/>
    <s v="1520"/>
    <s v="-0"/>
    <s v="-0"/>
    <s v="-0"/>
    <s v="-0"/>
    <s v="-0"/>
    <x v="1"/>
    <x v="2"/>
  </r>
  <r>
    <s v="1620"/>
    <s v="2020-02-20 00:00:00"/>
    <s v="2020-02-20 09:02:00"/>
    <s v="Gasto"/>
    <s v="Con Compromiso"/>
    <s v="018"/>
    <x v="17"/>
    <x v="10"/>
    <s v="SUELDO DE VACACIONES"/>
    <s v="Nación"/>
    <x v="0"/>
    <s v="CSF"/>
    <n v="1431785"/>
    <n v="0"/>
    <n v="1431785"/>
    <n v="0"/>
    <s v="NOMINA FEBRERO 2020 T. RISARALDA"/>
    <s v="1620"/>
    <s v="2920, 3020"/>
    <s v="-0"/>
    <s v="8620, 8720, 8820, 8920, 9020, 9120, 9220, 9320, 9420, 9520, 9620, 9720, 9820, 9920, 10020, 10120, 10220, 10320, 10420, 10520, 10620, 10720, 10820, 10920, 11020, 11120, 11220, 11320, 11420, 11520, 11620, 11720, 11820"/>
    <s v="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
    <s v="-0"/>
    <x v="0"/>
    <x v="21"/>
  </r>
  <r>
    <s v="1620"/>
    <s v="2020-02-20 00:00:00"/>
    <s v="2020-02-20 09:02:00"/>
    <s v="Gasto"/>
    <s v="Con Compromiso"/>
    <s v="018"/>
    <x v="17"/>
    <x v="5"/>
    <s v="PRIMA TÉCNICA NO SALARIAL"/>
    <s v="Nación"/>
    <x v="0"/>
    <s v="CSF"/>
    <n v="2240265"/>
    <n v="0"/>
    <n v="2240265"/>
    <n v="0"/>
    <s v="NOMINA FEBRERO 2020 T. RISARALDA"/>
    <s v="1620"/>
    <s v="2920, 3020"/>
    <s v="-0"/>
    <s v="8620, 8720, 8820, 8920, 9020, 9120, 9220, 9320, 9420, 9520, 9620, 9720, 9820, 9920, 10020, 10120, 10220, 10320, 10420, 10520, 10620, 10720, 10820, 10920, 11020, 11120, 11220, 11320, 11420, 11520, 11620, 11720, 11820"/>
    <s v="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
    <s v="-0"/>
    <x v="0"/>
    <x v="21"/>
  </r>
  <r>
    <s v="1620"/>
    <s v="2020-02-20 00:00:00"/>
    <s v="2020-02-20 09:02:00"/>
    <s v="Gasto"/>
    <s v="Con Compromiso"/>
    <s v="018"/>
    <x v="17"/>
    <x v="3"/>
    <s v="AUXILIO DE TRANSPORTE"/>
    <s v="Nación"/>
    <x v="0"/>
    <s v="CSF"/>
    <n v="1439956"/>
    <n v="0"/>
    <n v="1439956"/>
    <n v="0"/>
    <s v="NOMINA FEBRERO 2020 T. RISARALDA"/>
    <s v="1620"/>
    <s v="2920, 3020"/>
    <s v="-0"/>
    <s v="8620, 8720, 8820, 8920, 9020, 9120, 9220, 9320, 9420, 9520, 9620, 9720, 9820, 9920, 10020, 10120, 10220, 10320, 10420, 10520, 10620, 10720, 10820, 10920, 11020, 11120, 11220, 11320, 11420, 11520, 11620, 11720, 11820"/>
    <s v="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
    <s v="-0"/>
    <x v="0"/>
    <x v="21"/>
  </r>
  <r>
    <s v="1620"/>
    <s v="2020-02-20 00:00:00"/>
    <s v="2020-02-20 09:02:00"/>
    <s v="Gasto"/>
    <s v="Con Compromiso"/>
    <s v="018"/>
    <x v="17"/>
    <x v="8"/>
    <s v="SUELDO BÁSICO"/>
    <s v="Nación"/>
    <x v="0"/>
    <s v="CSF"/>
    <n v="49896220"/>
    <n v="0"/>
    <n v="49896220"/>
    <n v="0"/>
    <s v="NOMINA FEBRERO 2020 T. RISARALDA"/>
    <s v="1620"/>
    <s v="2920, 3020"/>
    <s v="-0"/>
    <s v="8620, 8720, 8820, 8920, 9020, 9120, 9220, 9320, 9420, 9520, 9620, 9720, 9820, 9920, 10020, 10120, 10220, 10320, 10420, 10520, 10620, 10720, 10820, 10920, 11020, 11120, 11220, 11320, 11420, 11520, 11620, 11720, 11820"/>
    <s v="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
    <s v="-0"/>
    <x v="0"/>
    <x v="21"/>
  </r>
  <r>
    <s v="1620"/>
    <s v="2020-02-20 00:00:00"/>
    <s v="2020-02-20 09:02:00"/>
    <s v="Gasto"/>
    <s v="Con Compromiso"/>
    <s v="018"/>
    <x v="17"/>
    <x v="9"/>
    <s v="BONIFICACIÓN POR SERVICIOS PRESTADOS"/>
    <s v="Nación"/>
    <x v="0"/>
    <s v="CSF"/>
    <n v="3698376"/>
    <n v="0"/>
    <n v="3698376"/>
    <n v="0"/>
    <s v="NOMINA FEBRERO 2020 T. RISARALDA"/>
    <s v="1620"/>
    <s v="2920, 3020"/>
    <s v="-0"/>
    <s v="8620, 8720, 8820, 8920, 9020, 9120, 9220, 9320, 9420, 9520, 9620, 9720, 9820, 9920, 10020, 10120, 10220, 10320, 10420, 10520, 10620, 10720, 10820, 10920, 11020, 11120, 11220, 11320, 11420, 11520, 11620, 11720, 11820"/>
    <s v="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
    <s v="-0"/>
    <x v="0"/>
    <x v="21"/>
  </r>
  <r>
    <s v="1620"/>
    <s v="2020-02-20 00:00:00"/>
    <s v="2020-02-20 09:02:00"/>
    <s v="Gasto"/>
    <s v="Con Compromiso"/>
    <s v="018"/>
    <x v="17"/>
    <x v="7"/>
    <s v="BONIFICACIÓN ESPECIAL DE RECREACIÓN"/>
    <s v="Nación"/>
    <x v="0"/>
    <s v="CSF"/>
    <n v="116485"/>
    <n v="0"/>
    <n v="116485"/>
    <n v="0"/>
    <s v="NOMINA FEBRERO 2020 T. RISARALDA"/>
    <s v="1620"/>
    <s v="2920, 3020"/>
    <s v="-0"/>
    <s v="8620, 8720, 8820, 8920, 9020, 9120, 9220, 9320, 9420, 9520, 9620, 9720, 9820, 9920, 10020, 10120, 10220, 10320, 10420, 10520, 10620, 10720, 10820, 10920, 11020, 11120, 11220, 11320, 11420, 11520, 11620, 11720, 11820"/>
    <s v="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
    <s v="-0"/>
    <x v="0"/>
    <x v="21"/>
  </r>
  <r>
    <s v="1620"/>
    <s v="2020-02-20 00:00:00"/>
    <s v="2020-02-20 09:02:00"/>
    <s v="Gasto"/>
    <s v="Con Compromiso"/>
    <s v="018"/>
    <x v="17"/>
    <x v="6"/>
    <s v="SUBSIDIO DE ALIMENTACIÓN"/>
    <s v="Nación"/>
    <x v="0"/>
    <s v="CSF"/>
    <n v="1062638"/>
    <n v="0"/>
    <n v="1062638"/>
    <n v="0"/>
    <s v="NOMINA FEBRERO 2020 T. RISARALDA"/>
    <s v="1620"/>
    <s v="2920, 3020"/>
    <s v="-0"/>
    <s v="8620, 8720, 8820, 8920, 9020, 9120, 9220, 9320, 9420, 9520, 9620, 9720, 9820, 9920, 10020, 10120, 10220, 10320, 10420, 10520, 10620, 10720, 10820, 10920, 11020, 11120, 11220, 11320, 11420, 11520, 11620, 11720, 11820"/>
    <s v="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
    <s v="-0"/>
    <x v="0"/>
    <x v="21"/>
  </r>
  <r>
    <s v="1620"/>
    <s v="2020-02-20 00:00:00"/>
    <s v="2020-02-20 09:02:00"/>
    <s v="Gasto"/>
    <s v="Con Compromiso"/>
    <s v="018"/>
    <x v="17"/>
    <x v="4"/>
    <s v="PRIMA DE VACACIONES"/>
    <s v="Nación"/>
    <x v="0"/>
    <s v="CSF"/>
    <n v="1534055"/>
    <n v="0"/>
    <n v="1534055"/>
    <n v="0"/>
    <s v="NOMINA FEBRERO 2020 T. RISARALDA"/>
    <s v="1620"/>
    <s v="2920, 3020"/>
    <s v="-0"/>
    <s v="8620, 8720, 8820, 8920, 9020, 9120, 9220, 9320, 9420, 9520, 9620, 9720, 9820, 9920, 10020, 10120, 10220, 10320, 10420, 10520, 10620, 10720, 10820, 10920, 11020, 11120, 11220, 11320, 11420, 11520, 11620, 11720, 11820"/>
    <s v="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
    <s v="-0"/>
    <x v="0"/>
    <x v="21"/>
  </r>
  <r>
    <s v="1720"/>
    <s v="2020-02-20 00:00:00"/>
    <s v="2020-02-20 09:06:00"/>
    <s v="Gasto"/>
    <s v="Con Compromiso"/>
    <s v="018"/>
    <x v="17"/>
    <x v="12"/>
    <s v="APORTES AL SENA"/>
    <s v="Nación"/>
    <x v="0"/>
    <s v="CSF"/>
    <n v="1157100"/>
    <n v="0"/>
    <n v="1157100"/>
    <n v="0"/>
    <s v="APORTES PATRONALES NOMINA FEBRERO 2020 T. RISARALDA"/>
    <s v="1720"/>
    <s v="3120"/>
    <s v="-0"/>
    <s v="11920, 12020, 12120, 12220, 12320, 12420, 12520, 12620, 12720, 12820, 12920, 13020, 13120, 13220, 13320, 13420, 13520"/>
    <s v="30142620, 30142720, 30142820, 30142920, 30143020, 30143120, 30143220, 30143320, 30143420, 30143520, 30143620, 30143720, 30143820, 30143920, 30144020, 30144120, 30144220"/>
    <s v="-0"/>
    <x v="0"/>
    <x v="21"/>
  </r>
  <r>
    <s v="1720"/>
    <s v="2020-02-20 00:00:00"/>
    <s v="2020-02-20 09:06:00"/>
    <s v="Gasto"/>
    <s v="Con Compromiso"/>
    <s v="018"/>
    <x v="17"/>
    <x v="14"/>
    <s v="APORTES AL ICBF"/>
    <s v="Nación"/>
    <x v="0"/>
    <s v="CSF"/>
    <n v="1735800"/>
    <n v="0"/>
    <n v="1735800"/>
    <n v="0"/>
    <s v="APORTES PATRONALES NOMINA FEBRERO 2020 T. RISARALDA"/>
    <s v="1720"/>
    <s v="3120"/>
    <s v="-0"/>
    <s v="11920, 12020, 12120, 12220, 12320, 12420, 12520, 12620, 12720, 12820, 12920, 13020, 13120, 13220, 13320, 13420, 13520"/>
    <s v="30142620, 30142720, 30142820, 30142920, 30143020, 30143120, 30143220, 30143320, 30143420, 30143520, 30143620, 30143720, 30143820, 30143920, 30144020, 30144120, 30144220"/>
    <s v="-0"/>
    <x v="0"/>
    <x v="21"/>
  </r>
  <r>
    <s v="1720"/>
    <s v="2020-02-20 00:00:00"/>
    <s v="2020-02-20 09:06:00"/>
    <s v="Gasto"/>
    <s v="Con Compromiso"/>
    <s v="018"/>
    <x v="17"/>
    <x v="11"/>
    <s v="PENSIONES"/>
    <s v="Nación"/>
    <x v="0"/>
    <s v="CSF"/>
    <n v="6452200"/>
    <n v="0"/>
    <n v="6452200"/>
    <n v="0"/>
    <s v="APORTES PATRONALES NOMINA FEBRERO 2020 T. RISARALDA"/>
    <s v="1720"/>
    <s v="3120"/>
    <s v="-0"/>
    <s v="11920, 12020, 12120, 12220, 12320, 12420, 12520, 12620, 12720, 12820, 12920, 13020, 13120, 13220, 13320, 13420, 13520"/>
    <s v="30142620, 30142720, 30142820, 30142920, 30143020, 30143120, 30143220, 30143320, 30143420, 30143520, 30143620, 30143720, 30143820, 30143920, 30144020, 30144120, 30144220"/>
    <s v="-0"/>
    <x v="0"/>
    <x v="21"/>
  </r>
  <r>
    <s v="1720"/>
    <s v="2020-02-20 00:00:00"/>
    <s v="2020-02-20 09:06:00"/>
    <s v="Gasto"/>
    <s v="Con Compromiso"/>
    <s v="018"/>
    <x v="17"/>
    <x v="13"/>
    <s v="SALUD"/>
    <s v="Nación"/>
    <x v="0"/>
    <s v="CSF"/>
    <n v="4570200"/>
    <n v="0"/>
    <n v="4570200"/>
    <n v="0"/>
    <s v="APORTES PATRONALES NOMINA FEBRERO 2020 T. RISARALDA"/>
    <s v="1720"/>
    <s v="3120"/>
    <s v="-0"/>
    <s v="11920, 12020, 12120, 12220, 12320, 12420, 12520, 12620, 12720, 12820, 12920, 13020, 13120, 13220, 13320, 13420, 13520"/>
    <s v="30142620, 30142720, 30142820, 30142920, 30143020, 30143120, 30143220, 30143320, 30143420, 30143520, 30143620, 30143720, 30143820, 30143920, 30144020, 30144120, 30144220"/>
    <s v="-0"/>
    <x v="0"/>
    <x v="21"/>
  </r>
  <r>
    <s v="1720"/>
    <s v="2020-02-20 00:00:00"/>
    <s v="2020-02-20 09:06:00"/>
    <s v="Gasto"/>
    <s v="Con Compromiso"/>
    <s v="018"/>
    <x v="17"/>
    <x v="16"/>
    <s v="CAJAS DE COMPENSACIÓN FAMILIAR"/>
    <s v="Nación"/>
    <x v="0"/>
    <s v="CSF"/>
    <n v="2313500"/>
    <n v="0"/>
    <n v="2313500"/>
    <n v="0"/>
    <s v="APORTES PATRONALES NOMINA FEBRERO 2020 T. RISARALDA"/>
    <s v="1720"/>
    <s v="3120"/>
    <s v="-0"/>
    <s v="11920, 12020, 12120, 12220, 12320, 12420, 12520, 12620, 12720, 12820, 12920, 13020, 13120, 13220, 13320, 13420, 13520"/>
    <s v="30142620, 30142720, 30142820, 30142920, 30143020, 30143120, 30143220, 30143320, 30143420, 30143520, 30143620, 30143720, 30143820, 30143920, 30144020, 30144120, 30144220"/>
    <s v="-0"/>
    <x v="0"/>
    <x v="21"/>
  </r>
  <r>
    <s v="1720"/>
    <s v="2020-02-20 00:00:00"/>
    <s v="2020-02-20 09:06:00"/>
    <s v="Gasto"/>
    <s v="Con Compromiso"/>
    <s v="018"/>
    <x v="17"/>
    <x v="15"/>
    <s v="APORTES GENERALES AL SISTEMA DE RIESGOS LABORALES"/>
    <s v="Nación"/>
    <x v="0"/>
    <s v="CSF"/>
    <n v="751500"/>
    <n v="0"/>
    <n v="751500"/>
    <n v="0"/>
    <s v="APORTES PATRONALES NOMINA FEBRERO 2020 T. RISARALDA"/>
    <s v="1720"/>
    <s v="3120"/>
    <s v="-0"/>
    <s v="11920, 12020, 12120, 12220, 12320, 12420, 12520, 12620, 12720, 12820, 12920, 13020, 13120, 13220, 13320, 13420, 13520"/>
    <s v="30142620, 30142720, 30142820, 30142920, 30143020, 30143120, 30143220, 30143320, 30143420, 30143520, 30143620, 30143720, 30143820, 30143920, 30144020, 30144120, 30144220"/>
    <s v="-0"/>
    <x v="0"/>
    <x v="21"/>
  </r>
  <r>
    <s v="1820"/>
    <s v="2020-03-04 00:00:00"/>
    <s v="2020-03-04 10:11:00"/>
    <s v="Gasto"/>
    <s v="Con Compromiso"/>
    <s v="0500"/>
    <x v="17"/>
    <x v="22"/>
    <s v="ADQUISICIÓN DE BIENES Y SERVICIOS - SERVICIO DE INFORMACIÓN CATASTRAL - ACTUALIZACIÓN  Y GESTIÓN CATASTRAL  NACIONAL"/>
    <s v="Propios"/>
    <x v="1"/>
    <s v="CSF"/>
    <n v="1663286"/>
    <n v="250760"/>
    <n v="1914046"/>
    <n v="0"/>
    <s v="ADELANTAR COMISIONES PARA LA CONSECUCION DE SEDES DONDE SE LLEVARA A CABO LOS PROCESOS DE ACTUALIZACION CATASTRAL ZONAS URBANAS DE LOS MPIOS DE APIA, BALBOA, BELEN DE UMBRIA,GUATICA,LA CELIA, MARSELLA, PUEBLO RICO Y SANTUARIO."/>
    <s v="1820"/>
    <s v="4220, 4320, 4420, 11320, 11420, 11520, 11620"/>
    <s v="6620, 6720, 6820, 13020, 13120, 13220, 13320"/>
    <s v="21720, 21820, 21920, 43020, 43120, 43220, 43320"/>
    <s v="83737620, 83738220, 83739520, 156254120, 156287720, 156298520, 156328720"/>
    <s v="120, 220, 320"/>
    <x v="1"/>
    <x v="1"/>
  </r>
  <r>
    <s v="1920"/>
    <s v="2020-03-04 00:00:00"/>
    <s v="2020-03-04 10:16:00"/>
    <s v="Gasto"/>
    <s v="Con Compromiso"/>
    <s v="0500"/>
    <x v="17"/>
    <x v="22"/>
    <s v="ADQUISICIÓN DE BIENES Y SERVICIOS - SERVICIO DE INFORMACIÓN CATASTRAL - ACTUALIZACIÓN  Y GESTIÓN CATASTRAL  NACIONAL"/>
    <s v="Nación"/>
    <x v="0"/>
    <s v="CSF"/>
    <n v="78847200"/>
    <n v="-22166"/>
    <n v="78825034"/>
    <n v="0"/>
    <s v="PARA CONTRATACION CUMPLIMIENTO DE METAS ESTABLECIDAS EN EL PROCESO DE CONSERVACION CATASTRAL AÑO 2020"/>
    <s v="1920"/>
    <s v="4520, 4620, 4920, 5020"/>
    <s v="6020, 6120, 7020, 7120"/>
    <s v="21120, 21220, 22120, 22220, 29320, 29420, 29520, 29820, 37920, 38020, 38420, 38520, 49220, 49520, 49620, 49720, 58320, 58420, 58520, 58620, 69620, 71120, 71420, 71520, 82220, 85920, 96220, 96320, 96620, 96720, 96820, 96920, 114820, 115020, 117220, 123320"/>
    <s v="76533720, 76537820, 85582020, 85583720, 108728920, 108732220, 108734320, 110962920, 137401920, 137406220, 139053720, 139063020, 171944220, 172702820, 172704220, 172720220, 208701820, 208706720, 208739420, 208742720, 242978320, 247946020, 249250320, 249253420, 273882620, 279464220, 297614420, 297615920, 309749620, 309754620, 309756920, 309759020, 340980420, 348762420, 356199520, 368693120"/>
    <s v="-0"/>
    <x v="1"/>
    <x v="1"/>
  </r>
  <r>
    <s v="2020"/>
    <s v="2020-03-04 00:00:00"/>
    <s v="2020-03-04 10:19:00"/>
    <s v="Gasto"/>
    <s v="Con Compromiso"/>
    <s v="0500"/>
    <x v="17"/>
    <x v="22"/>
    <s v="ADQUISICIÓN DE BIENES Y SERVICIOS - SERVICIO DE INFORMACIÓN CATASTRAL - ACTUALIZACIÓN  Y GESTIÓN CATASTRAL  NACIONAL"/>
    <s v="Nación"/>
    <x v="2"/>
    <s v="CSF"/>
    <n v="16076469"/>
    <n v="0"/>
    <n v="16076469"/>
    <n v="0"/>
    <s v="CONTRATO POLITICA DE TIERRAS Y LEY DE VICTIMAS"/>
    <s v="2020"/>
    <s v="3520"/>
    <s v="5920"/>
    <s v="21020, 29220, 38120, 50120, 58220, 69520, 82320, 98420, 114920, 134220"/>
    <s v="76526320, 108723720, 137410820, 174717920, 208684520, 242974820, 273883820, 311471620, 348759120, 379689520"/>
    <s v="-0"/>
    <x v="1"/>
    <x v="1"/>
  </r>
  <r>
    <s v="2120"/>
    <s v="2020-03-04 00:00:00"/>
    <s v="2020-03-04 10:22:00"/>
    <s v="Gasto"/>
    <s v="Anulado"/>
    <s v="0500"/>
    <x v="17"/>
    <x v="22"/>
    <s v="ADQUISICIÓN DE BIENES Y SERVICIOS - SERVICIO DE INFORMACIÓN CATASTRAL - ACTUALIZACIÓN  Y GESTIÓN CATASTRAL  NACIONAL"/>
    <s v="Nación"/>
    <x v="2"/>
    <s v="CSF"/>
    <n v="2987543"/>
    <n v="-2987543"/>
    <n v="0"/>
    <n v="0"/>
    <s v="VIATICOS Y GASTOS POLITICA DE TIERRAS Y LEY DE VICTIMAS"/>
    <s v="2120"/>
    <s v="-0"/>
    <s v="-0"/>
    <s v="-0"/>
    <s v="-0"/>
    <s v="-0"/>
    <x v="1"/>
    <x v="1"/>
  </r>
  <r>
    <s v="2220"/>
    <s v="2020-03-09 00:00:00"/>
    <s v="2020-03-09 08:46:00"/>
    <s v="Gasto"/>
    <s v="Con Compromiso"/>
    <s v="018"/>
    <x v="17"/>
    <x v="20"/>
    <s v="IMPUESTO DE INDUSTRIA Y COMERCIO"/>
    <s v="Propios"/>
    <x v="1"/>
    <s v="CSF"/>
    <n v="17140000"/>
    <n v="0"/>
    <n v="17140000"/>
    <n v="0"/>
    <s v="DECLARACION INDUSTRIA Y COMERCIO ENERO FEBRERO 2020 T. RISARALDA"/>
    <s v="2220"/>
    <s v="3820"/>
    <s v="5120"/>
    <s v="14320"/>
    <s v="52293720"/>
    <s v="-0"/>
    <x v="0"/>
    <x v="21"/>
  </r>
  <r>
    <s v="2320"/>
    <s v="2020-03-11 00:00:00"/>
    <s v="2020-03-11 08:34:00"/>
    <s v="Gasto"/>
    <s v="Con Compromiso"/>
    <s v="018"/>
    <x v="17"/>
    <x v="20"/>
    <s v="IMPUESTO DE INDUSTRIA Y COMERCIO"/>
    <s v="Propios"/>
    <x v="1"/>
    <s v="CSF"/>
    <n v="26158"/>
    <n v="-26053.37"/>
    <n v="104.63"/>
    <n v="0"/>
    <s v="PARA CUBRIR EL 4 X MIL DE DINERO SOLICITADO A LA CUENTA DE LA SEDE CENTRAL DAVIVIENDA 007769996013"/>
    <s v="2320"/>
    <s v="3920"/>
    <s v="5220"/>
    <s v="14420"/>
    <s v="53481220"/>
    <s v="-0"/>
    <x v="0"/>
    <x v="21"/>
  </r>
  <r>
    <s v="2420"/>
    <s v="2020-03-18 00:00:00"/>
    <s v="2020-03-18 09:12:00"/>
    <s v="Gasto"/>
    <s v="Con Compromiso"/>
    <s v="018"/>
    <x v="17"/>
    <x v="4"/>
    <s v="PRIMA DE VACACIONES"/>
    <s v="Nación"/>
    <x v="0"/>
    <s v="CSF"/>
    <n v="6777639"/>
    <n v="0"/>
    <n v="6777639"/>
    <n v="0"/>
    <s v="NOMINA SUELDOS Y OTROS T. RISARALDA MARZO 2020"/>
    <s v="2420"/>
    <s v="5620, 5720"/>
    <s v="-0"/>
    <s v="15120, 15220, 15320, 15420, 15520, 15620, 15720, 15820, 15920, 16020, 16120, 16220, 16320, 16420, 16520, 16620, 16720, 16820, 16920, 17020, 17120, 17220, 17320, 17420, 17520, 17620, 17720, 17820, 17920, 18020, 18120, 18220, 18320, 18420, 18520, 18620, 18720, 18820, 18920, 19020, 19120, 19220"/>
    <s v="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
    <s v="-0"/>
    <x v="0"/>
    <x v="21"/>
  </r>
  <r>
    <s v="2420"/>
    <s v="2020-03-18 00:00:00"/>
    <s v="2020-03-18 09:12:00"/>
    <s v="Gasto"/>
    <s v="Con Compromiso"/>
    <s v="018"/>
    <x v="17"/>
    <x v="7"/>
    <s v="BONIFICACIÓN ESPECIAL DE RECREACIÓN"/>
    <s v="Nación"/>
    <x v="0"/>
    <s v="CSF"/>
    <n v="520841"/>
    <n v="0"/>
    <n v="520841"/>
    <n v="0"/>
    <s v="NOMINA SUELDOS Y OTROS T. RISARALDA MARZO 2020"/>
    <s v="2420"/>
    <s v="5620, 5720"/>
    <s v="-0"/>
    <s v="15120, 15220, 15320, 15420, 15520, 15620, 15720, 15820, 15920, 16020, 16120, 16220, 16320, 16420, 16520, 16620, 16720, 16820, 16920, 17020, 17120, 17220, 17320, 17420, 17520, 17620, 17720, 17820, 17920, 18020, 18120, 18220, 18320, 18420, 18520, 18620, 18720, 18820, 18920, 19020, 19120, 19220"/>
    <s v="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
    <s v="-0"/>
    <x v="0"/>
    <x v="21"/>
  </r>
  <r>
    <s v="2420"/>
    <s v="2020-03-18 00:00:00"/>
    <s v="2020-03-18 09:12:00"/>
    <s v="Gasto"/>
    <s v="Con Compromiso"/>
    <s v="018"/>
    <x v="17"/>
    <x v="3"/>
    <s v="AUXILIO DE TRANSPORTE"/>
    <s v="Nación"/>
    <x v="0"/>
    <s v="CSF"/>
    <n v="1710805"/>
    <n v="0"/>
    <n v="1710805"/>
    <n v="0"/>
    <s v="NOMINA SUELDOS Y OTROS T. RISARALDA MARZO 2020"/>
    <s v="2420"/>
    <s v="5620, 5720"/>
    <s v="-0"/>
    <s v="15120, 15220, 15320, 15420, 15520, 15620, 15720, 15820, 15920, 16020, 16120, 16220, 16320, 16420, 16520, 16620, 16720, 16820, 16920, 17020, 17120, 17220, 17320, 17420, 17520, 17620, 17720, 17820, 17920, 18020, 18120, 18220, 18320, 18420, 18520, 18620, 18720, 18820, 18920, 19020, 19120, 19220"/>
    <s v="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
    <s v="-0"/>
    <x v="0"/>
    <x v="21"/>
  </r>
  <r>
    <s v="2420"/>
    <s v="2020-03-18 00:00:00"/>
    <s v="2020-03-18 09:12:00"/>
    <s v="Gasto"/>
    <s v="Con Compromiso"/>
    <s v="018"/>
    <x v="17"/>
    <x v="10"/>
    <s v="SUELDO DE VACACIONES"/>
    <s v="Nación"/>
    <x v="0"/>
    <s v="CSF"/>
    <n v="6907178"/>
    <n v="0"/>
    <n v="6907178"/>
    <n v="0"/>
    <s v="NOMINA SUELDOS Y OTROS T. RISARALDA MARZO 2020"/>
    <s v="2420"/>
    <s v="5620, 5720"/>
    <s v="-0"/>
    <s v="15120, 15220, 15320, 15420, 15520, 15620, 15720, 15820, 15920, 16020, 16120, 16220, 16320, 16420, 16520, 16620, 16720, 16820, 16920, 17020, 17120, 17220, 17320, 17420, 17520, 17620, 17720, 17820, 17920, 18020, 18120, 18220, 18320, 18420, 18520, 18620, 18720, 18820, 18920, 19020, 19120, 19220"/>
    <s v="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
    <s v="-0"/>
    <x v="0"/>
    <x v="21"/>
  </r>
  <r>
    <s v="2420"/>
    <s v="2020-03-18 00:00:00"/>
    <s v="2020-03-18 09:12:00"/>
    <s v="Gasto"/>
    <s v="Con Compromiso"/>
    <s v="018"/>
    <x v="17"/>
    <x v="5"/>
    <s v="PRIMA TÉCNICA NO SALARIAL"/>
    <s v="Nación"/>
    <x v="0"/>
    <s v="CSF"/>
    <n v="2584371"/>
    <n v="0"/>
    <n v="2584371"/>
    <n v="0"/>
    <s v="NOMINA SUELDOS Y OTROS T. RISARALDA MARZO 2020"/>
    <s v="2420"/>
    <s v="5620, 5720"/>
    <s v="-0"/>
    <s v="15120, 15220, 15320, 15420, 15520, 15620, 15720, 15820, 15920, 16020, 16120, 16220, 16320, 16420, 16520, 16620, 16720, 16820, 16920, 17020, 17120, 17220, 17320, 17420, 17520, 17620, 17720, 17820, 17920, 18020, 18120, 18220, 18320, 18420, 18520, 18620, 18720, 18820, 18920, 19020, 19120, 19220"/>
    <s v="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
    <s v="-0"/>
    <x v="0"/>
    <x v="21"/>
  </r>
  <r>
    <s v="2420"/>
    <s v="2020-03-18 00:00:00"/>
    <s v="2020-03-18 09:12:00"/>
    <s v="Gasto"/>
    <s v="Con Compromiso"/>
    <s v="018"/>
    <x v="17"/>
    <x v="8"/>
    <s v="SUELDO BÁSICO"/>
    <s v="Nación"/>
    <x v="0"/>
    <s v="CSF"/>
    <n v="53494426"/>
    <n v="0"/>
    <n v="53494426"/>
    <n v="0"/>
    <s v="NOMINA SUELDOS Y OTROS T. RISARALDA MARZO 2020"/>
    <s v="2420"/>
    <s v="5620, 5720"/>
    <s v="-0"/>
    <s v="15120, 15220, 15320, 15420, 15520, 15620, 15720, 15820, 15920, 16020, 16120, 16220, 16320, 16420, 16520, 16620, 16720, 16820, 16920, 17020, 17120, 17220, 17320, 17420, 17520, 17620, 17720, 17820, 17920, 18020, 18120, 18220, 18320, 18420, 18520, 18620, 18720, 18820, 18920, 19020, 19120, 19220"/>
    <s v="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
    <s v="-0"/>
    <x v="0"/>
    <x v="21"/>
  </r>
  <r>
    <s v="2420"/>
    <s v="2020-03-18 00:00:00"/>
    <s v="2020-03-18 09:12:00"/>
    <s v="Gasto"/>
    <s v="Con Compromiso"/>
    <s v="018"/>
    <x v="17"/>
    <x v="6"/>
    <s v="SUBSIDIO DE ALIMENTACIÓN"/>
    <s v="Nación"/>
    <x v="0"/>
    <s v="CSF"/>
    <n v="1161468"/>
    <n v="0"/>
    <n v="1161468"/>
    <n v="0"/>
    <s v="NOMINA SUELDOS Y OTROS T. RISARALDA MARZO 2020"/>
    <s v="2420"/>
    <s v="5620, 5720"/>
    <s v="-0"/>
    <s v="15120, 15220, 15320, 15420, 15520, 15620, 15720, 15820, 15920, 16020, 16120, 16220, 16320, 16420, 16520, 16620, 16720, 16820, 16920, 17020, 17120, 17220, 17320, 17420, 17520, 17620, 17720, 17820, 17920, 18020, 18120, 18220, 18320, 18420, 18520, 18620, 18720, 18820, 18920, 19020, 19120, 19220"/>
    <s v="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
    <s v="-0"/>
    <x v="0"/>
    <x v="21"/>
  </r>
  <r>
    <s v="2420"/>
    <s v="2020-03-18 00:00:00"/>
    <s v="2020-03-18 09:12:00"/>
    <s v="Gasto"/>
    <s v="Con Compromiso"/>
    <s v="018"/>
    <x v="17"/>
    <x v="9"/>
    <s v="BONIFICACIÓN POR SERVICIOS PRESTADOS"/>
    <s v="Nación"/>
    <x v="0"/>
    <s v="CSF"/>
    <n v="286629"/>
    <n v="0"/>
    <n v="286629"/>
    <n v="0"/>
    <s v="NOMINA SUELDOS Y OTROS T. RISARALDA MARZO 2020"/>
    <s v="2420"/>
    <s v="5620, 5720"/>
    <s v="-0"/>
    <s v="15120, 15220, 15320, 15420, 15520, 15620, 15720, 15820, 15920, 16020, 16120, 16220, 16320, 16420, 16520, 16620, 16720, 16820, 16920, 17020, 17120, 17220, 17320, 17420, 17520, 17620, 17720, 17820, 17920, 18020, 18120, 18220, 18320, 18420, 18520, 18620, 18720, 18820, 18920, 19020, 19120, 19220"/>
    <s v="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
    <s v="-0"/>
    <x v="0"/>
    <x v="21"/>
  </r>
  <r>
    <s v="2520"/>
    <s v="2020-03-18 00:00:00"/>
    <s v="2020-03-18 09:16:00"/>
    <s v="Gasto"/>
    <s v="Con Compromiso"/>
    <s v="018"/>
    <x v="17"/>
    <x v="16"/>
    <s v="CAJAS DE COMPENSACIÓN FAMILIAR"/>
    <s v="Nación"/>
    <x v="0"/>
    <s v="CSF"/>
    <n v="2426400"/>
    <n v="0"/>
    <n v="2426400"/>
    <n v="0"/>
    <s v="APORTES PATRONALES NOMINA MARZO 2020 T. RISARALDA"/>
    <s v="2520"/>
    <s v="5820"/>
    <s v="-0"/>
    <s v="19320, 19420, 19520, 19620, 19720, 19820, 19920, 20020, 20120, 20220, 20320, 20420, 20520, 20620, 20720, 20820, 20920"/>
    <s v="66052820, 66052920, 66053020, 66053120, 66053220, 66053320, 66053420, 66053520, 66053620, 66053720, 66053820, 66053920, 66054020, 66054120, 66054220, 66054320, 66054420"/>
    <s v="-0"/>
    <x v="0"/>
    <x v="21"/>
  </r>
  <r>
    <s v="2520"/>
    <s v="2020-03-18 00:00:00"/>
    <s v="2020-03-18 09:16:00"/>
    <s v="Gasto"/>
    <s v="Con Compromiso"/>
    <s v="018"/>
    <x v="17"/>
    <x v="14"/>
    <s v="APORTES AL ICBF"/>
    <s v="Nación"/>
    <x v="0"/>
    <s v="CSF"/>
    <n v="1820200"/>
    <n v="0"/>
    <n v="1820200"/>
    <n v="0"/>
    <s v="APORTES PATRONALES NOMINA MARZO 2020 T. RISARALDA"/>
    <s v="2520"/>
    <s v="5820"/>
    <s v="-0"/>
    <s v="19320, 19420, 19520, 19620, 19720, 19820, 19920, 20020, 20120, 20220, 20320, 20420, 20520, 20620, 20720, 20820, 20920"/>
    <s v="66052820, 66052920, 66053020, 66053120, 66053220, 66053320, 66053420, 66053520, 66053620, 66053720, 66053820, 66053920, 66054020, 66054120, 66054220, 66054320, 66054420"/>
    <s v="-0"/>
    <x v="0"/>
    <x v="21"/>
  </r>
  <r>
    <s v="2520"/>
    <s v="2020-03-18 00:00:00"/>
    <s v="2020-03-18 09:16:00"/>
    <s v="Gasto"/>
    <s v="Con Compromiso"/>
    <s v="018"/>
    <x v="17"/>
    <x v="15"/>
    <s v="APORTES GENERALES AL SISTEMA DE RIESGOS LABORALES"/>
    <s v="Nación"/>
    <x v="0"/>
    <s v="CSF"/>
    <n v="632800"/>
    <n v="0"/>
    <n v="632800"/>
    <n v="0"/>
    <s v="APORTES PATRONALES NOMINA MARZO 2020 T. RISARALDA"/>
    <s v="2520"/>
    <s v="5820"/>
    <s v="-0"/>
    <s v="19320, 19420, 19520, 19620, 19720, 19820, 19920, 20020, 20120, 20220, 20320, 20420, 20520, 20620, 20720, 20820, 20920"/>
    <s v="66052820, 66052920, 66053020, 66053120, 66053220, 66053320, 66053420, 66053520, 66053620, 66053720, 66053820, 66053920, 66054020, 66054120, 66054220, 66054320, 66054420"/>
    <s v="-0"/>
    <x v="0"/>
    <x v="21"/>
  </r>
  <r>
    <s v="2520"/>
    <s v="2020-03-18 00:00:00"/>
    <s v="2020-03-18 09:16:00"/>
    <s v="Gasto"/>
    <s v="Con Compromiso"/>
    <s v="018"/>
    <x v="17"/>
    <x v="11"/>
    <s v="PENSIONES"/>
    <s v="Nación"/>
    <x v="0"/>
    <s v="CSF"/>
    <n v="6316300"/>
    <n v="0"/>
    <n v="6316300"/>
    <n v="0"/>
    <s v="APORTES PATRONALES NOMINA MARZO 2020 T. RISARALDA"/>
    <s v="2520"/>
    <s v="5820"/>
    <s v="-0"/>
    <s v="19320, 19420, 19520, 19620, 19720, 19820, 19920, 20020, 20120, 20220, 20320, 20420, 20520, 20620, 20720, 20820, 20920"/>
    <s v="66052820, 66052920, 66053020, 66053120, 66053220, 66053320, 66053420, 66053520, 66053620, 66053720, 66053820, 66053920, 66054020, 66054120, 66054220, 66054320, 66054420"/>
    <s v="-0"/>
    <x v="0"/>
    <x v="21"/>
  </r>
  <r>
    <s v="2520"/>
    <s v="2020-03-18 00:00:00"/>
    <s v="2020-03-18 09:16:00"/>
    <s v="Gasto"/>
    <s v="Con Compromiso"/>
    <s v="018"/>
    <x v="17"/>
    <x v="13"/>
    <s v="SALUD"/>
    <s v="Nación"/>
    <x v="0"/>
    <s v="CSF"/>
    <n v="4474600"/>
    <n v="0"/>
    <n v="4474600"/>
    <n v="0"/>
    <s v="APORTES PATRONALES NOMINA MARZO 2020 T. RISARALDA"/>
    <s v="2520"/>
    <s v="5820"/>
    <s v="-0"/>
    <s v="19320, 19420, 19520, 19620, 19720, 19820, 19920, 20020, 20120, 20220, 20320, 20420, 20520, 20620, 20720, 20820, 20920"/>
    <s v="66052820, 66052920, 66053020, 66053120, 66053220, 66053320, 66053420, 66053520, 66053620, 66053720, 66053820, 66053920, 66054020, 66054120, 66054220, 66054320, 66054420"/>
    <s v="-0"/>
    <x v="0"/>
    <x v="21"/>
  </r>
  <r>
    <s v="2520"/>
    <s v="2020-03-18 00:00:00"/>
    <s v="2020-03-18 09:16:00"/>
    <s v="Gasto"/>
    <s v="Con Compromiso"/>
    <s v="018"/>
    <x v="17"/>
    <x v="12"/>
    <s v="APORTES AL SENA"/>
    <s v="Nación"/>
    <x v="0"/>
    <s v="CSF"/>
    <n v="1213700"/>
    <n v="0"/>
    <n v="1213700"/>
    <n v="0"/>
    <s v="APORTES PATRONALES NOMINA MARZO 2020 T. RISARALDA"/>
    <s v="2520"/>
    <s v="5820"/>
    <s v="-0"/>
    <s v="19320, 19420, 19520, 19620, 19720, 19820, 19920, 20020, 20120, 20220, 20320, 20420, 20520, 20620, 20720, 20820, 20920"/>
    <s v="66052820, 66052920, 66053020, 66053120, 66053220, 66053320, 66053420, 66053520, 66053620, 66053720, 66053820, 66053920, 66054020, 66054120, 66054220, 66054320, 66054420"/>
    <s v="-0"/>
    <x v="0"/>
    <x v="21"/>
  </r>
  <r>
    <s v="2620"/>
    <s v="2020-03-26 00:00:00"/>
    <s v="2020-03-26 09:49:00"/>
    <s v="Gasto"/>
    <s v="Con Compromiso"/>
    <s v="0510"/>
    <x v="17"/>
    <x v="23"/>
    <s v="ADQUISICIÓN DE BIENES Y SERVICIOS - SERVICIO DE AVALÚOS - ACTUALIZACIÓN  Y GESTIÓN CATASTRAL  NACIONAL"/>
    <s v="Propios"/>
    <x v="1"/>
    <s v="CSF"/>
    <n v="15000000"/>
    <n v="-1342721"/>
    <n v="13657279"/>
    <n v="0"/>
    <s v="PARA CONTRATOS PRESTACION DE SERVICIOS PERITOS AVALUADORES AÑO 2020"/>
    <s v="2620"/>
    <s v="23320, 30120"/>
    <s v="64420, 65420"/>
    <s v="119820, 120820, 124320, 132320, 136820"/>
    <s v="359285420, 360907820, 370146620, 378221620, 392618020"/>
    <s v="-0"/>
    <x v="1"/>
    <x v="2"/>
  </r>
  <r>
    <s v="2720"/>
    <s v="2020-04-14 00:00:00"/>
    <s v="2020-04-14 11:28:00"/>
    <s v="Gasto"/>
    <s v="Con Compromiso"/>
    <s v="0200"/>
    <x v="17"/>
    <x v="25"/>
    <s v="ADQUISICIÓN DE BIENES Y SERVICIOS - SERVICIO DE IMPLEMENTACIÓN SISTEMAS DE GESTIÓN - FORTALECIMIENTO DE LA GESTIÓN INSTITUCIONAL DEL IGAC A NIVEL   NACIONAL"/>
    <s v="Propios"/>
    <x v="1"/>
    <s v="CSF"/>
    <n v="24269760"/>
    <n v="-5739350"/>
    <n v="18530410"/>
    <n v="0"/>
    <s v="IMPLEMENTACIÓN DEL SISTEMA DE GESTION. PLANEACION Y SEGUIMIENTO AL PLAN DE ACCION DE LA DIRECCION TERRITORIAL RISARALDA."/>
    <s v="2720"/>
    <s v="22520, 29420, 29520"/>
    <s v="44120, 61220, 63920"/>
    <s v="89520, 99720, 116820, 119120, 119320, 120420, 132020, 136120, 136420"/>
    <s v="285806720, 324532520, 352477620, 357817320, 357824820, 359301420, 375821320, 383859420, 387804920"/>
    <s v="-0"/>
    <x v="1"/>
    <x v="3"/>
  </r>
  <r>
    <s v="2820"/>
    <s v="2020-04-22 00:00:00"/>
    <s v="2020-04-22 17:51:00"/>
    <s v="Gasto"/>
    <s v="Con Compromiso"/>
    <s v="018"/>
    <x v="17"/>
    <x v="9"/>
    <s v="BONIFICACIÓN POR SERVICIOS PRESTADOS"/>
    <s v="Nación"/>
    <x v="0"/>
    <s v="CSF"/>
    <n v="1608854"/>
    <n v="0"/>
    <n v="1608854"/>
    <n v="0"/>
    <s v="NOMINA T. RISARALDA ABRIL 2020"/>
    <s v="2820"/>
    <s v="6720, 6820"/>
    <s v="-0"/>
    <s v="22820, 22920, 23020, 23120, 23220, 23320, 23420, 23520, 23620, 23720, 23820, 23920, 24020, 24120, 24220, 24320, 24420, 24520, 24620, 24720, 24820, 24920, 25020, 25120, 25220, 25320, 25420, 25520"/>
    <s v="99024720, 99024820, 99024920, 99025020, 99025120, 99025220, 99025320, 99025420, 99025520, 99025620, 99025720, 99025820, 99025920, 99026020, 99026120, 99026220, 99026320, 99026420, 99026520, 99026620, 99026720, 99026820, 99026920, 99027020, 99027120, 99027220, 99027320, 99027520"/>
    <s v="-0"/>
    <x v="0"/>
    <x v="21"/>
  </r>
  <r>
    <s v="2820"/>
    <s v="2020-04-22 00:00:00"/>
    <s v="2020-04-22 17:51:00"/>
    <s v="Gasto"/>
    <s v="Con Compromiso"/>
    <s v="018"/>
    <x v="17"/>
    <x v="6"/>
    <s v="SUBSIDIO DE ALIMENTACIÓN"/>
    <s v="Nación"/>
    <x v="0"/>
    <s v="CSF"/>
    <n v="1042145"/>
    <n v="0"/>
    <n v="1042145"/>
    <n v="0"/>
    <s v="NOMINA T. RISARALDA ABRIL 2020"/>
    <s v="2820"/>
    <s v="6720, 6820"/>
    <s v="-0"/>
    <s v="22820, 22920, 23020, 23120, 23220, 23320, 23420, 23520, 23620, 23720, 23820, 23920, 24020, 24120, 24220, 24320, 24420, 24520, 24620, 24720, 24820, 24920, 25020, 25120, 25220, 25320, 25420, 25520"/>
    <s v="99024720, 99024820, 99024920, 99025020, 99025120, 99025220, 99025320, 99025420, 99025520, 99025620, 99025720, 99025820, 99025920, 99026020, 99026120, 99026220, 99026320, 99026420, 99026520, 99026620, 99026720, 99026820, 99026920, 99027020, 99027120, 99027220, 99027320, 99027520"/>
    <s v="-0"/>
    <x v="0"/>
    <x v="21"/>
  </r>
  <r>
    <s v="2820"/>
    <s v="2020-04-22 00:00:00"/>
    <s v="2020-04-22 17:51:00"/>
    <s v="Gasto"/>
    <s v="Con Compromiso"/>
    <s v="018"/>
    <x v="17"/>
    <x v="5"/>
    <s v="PRIMA TÉCNICA NO SALARIAL"/>
    <s v="Nación"/>
    <x v="0"/>
    <s v="CSF"/>
    <n v="2354967"/>
    <n v="0"/>
    <n v="2354967"/>
    <n v="0"/>
    <s v="NOMINA T. RISARALDA ABRIL 2020"/>
    <s v="2820"/>
    <s v="6720, 6820"/>
    <s v="-0"/>
    <s v="22820, 22920, 23020, 23120, 23220, 23320, 23420, 23520, 23620, 23720, 23820, 23920, 24020, 24120, 24220, 24320, 24420, 24520, 24620, 24720, 24820, 24920, 25020, 25120, 25220, 25320, 25420, 25520"/>
    <s v="99024720, 99024820, 99024920, 99025020, 99025120, 99025220, 99025320, 99025420, 99025520, 99025620, 99025720, 99025820, 99025920, 99026020, 99026120, 99026220, 99026320, 99026420, 99026520, 99026620, 99026720, 99026820, 99026920, 99027020, 99027120, 99027220, 99027320, 99027520"/>
    <s v="-0"/>
    <x v="0"/>
    <x v="21"/>
  </r>
  <r>
    <s v="2820"/>
    <s v="2020-04-22 00:00:00"/>
    <s v="2020-04-22 17:51:00"/>
    <s v="Gasto"/>
    <s v="Con Compromiso"/>
    <s v="018"/>
    <x v="17"/>
    <x v="8"/>
    <s v="SUELDO BÁSICO"/>
    <s v="Nación"/>
    <x v="0"/>
    <s v="CSF"/>
    <n v="44859441"/>
    <n v="0"/>
    <n v="44859441"/>
    <n v="0"/>
    <s v="NOMINA T. RISARALDA ABRIL 2020"/>
    <s v="2820"/>
    <s v="6720, 6820"/>
    <s v="-0"/>
    <s v="22820, 22920, 23020, 23120, 23220, 23320, 23420, 23520, 23620, 23720, 23820, 23920, 24020, 24120, 24220, 24320, 24420, 24520, 24620, 24720, 24820, 24920, 25020, 25120, 25220, 25320, 25420, 25520"/>
    <s v="99024720, 99024820, 99024920, 99025020, 99025120, 99025220, 99025320, 99025420, 99025520, 99025620, 99025720, 99025820, 99025920, 99026020, 99026120, 99026220, 99026320, 99026420, 99026520, 99026620, 99026720, 99026820, 99026920, 99027020, 99027120, 99027220, 99027320, 99027520"/>
    <s v="-0"/>
    <x v="0"/>
    <x v="21"/>
  </r>
  <r>
    <s v="2820"/>
    <s v="2020-04-22 00:00:00"/>
    <s v="2020-04-22 17:51:00"/>
    <s v="Gasto"/>
    <s v="Con Compromiso"/>
    <s v="018"/>
    <x v="17"/>
    <x v="3"/>
    <s v="AUXILIO DE TRANSPORTE"/>
    <s v="Nación"/>
    <x v="0"/>
    <s v="CSF"/>
    <n v="1415956"/>
    <n v="0"/>
    <n v="1415956"/>
    <n v="0"/>
    <s v="NOMINA T. RISARALDA ABRIL 2020"/>
    <s v="2820"/>
    <s v="6720, 6820"/>
    <s v="-0"/>
    <s v="22820, 22920, 23020, 23120, 23220, 23320, 23420, 23520, 23620, 23720, 23820, 23920, 24020, 24120, 24220, 24320, 24420, 24520, 24620, 24720, 24820, 24920, 25020, 25120, 25220, 25320, 25420, 25520"/>
    <s v="99024720, 99024820, 99024920, 99025020, 99025120, 99025220, 99025320, 99025420, 99025520, 99025620, 99025720, 99025820, 99025920, 99026020, 99026120, 99026220, 99026320, 99026420, 99026520, 99026620, 99026720, 99026820, 99026920, 99027020, 99027120, 99027220, 99027320, 99027520"/>
    <s v="-0"/>
    <x v="0"/>
    <x v="21"/>
  </r>
  <r>
    <s v="2920"/>
    <s v="2020-04-22 00:00:00"/>
    <s v="2020-04-22 17:55:00"/>
    <s v="Gasto"/>
    <s v="Con Compromiso"/>
    <s v="018"/>
    <x v="17"/>
    <x v="13"/>
    <s v="SALUD"/>
    <s v="Nación"/>
    <x v="0"/>
    <s v="CSF"/>
    <n v="4611000"/>
    <n v="0"/>
    <n v="4611000"/>
    <n v="0"/>
    <s v="APORTES PATRONALES NOMINA ABRIL 2020 T. RISARALDA"/>
    <s v="2920"/>
    <s v="6920"/>
    <s v="-0"/>
    <s v="25620, 25720, 25820, 25920, 26020, 26120, 26220, 26320, 26420, 26520, 26620, 26720, 26820, 26920, 27020, 27120, 27220"/>
    <s v="99131720, 99131820, 99131920, 99132020, 99132120, 99132220, 99132320, 99132420, 99132520, 99132620, 99132720, 99132820, 99132920, 99133020, 99133120, 99133220, 99133320"/>
    <s v="-0"/>
    <x v="0"/>
    <x v="21"/>
  </r>
  <r>
    <s v="2920"/>
    <s v="2020-04-22 00:00:00"/>
    <s v="2020-04-22 17:55:00"/>
    <s v="Gasto"/>
    <s v="Con Compromiso"/>
    <s v="018"/>
    <x v="17"/>
    <x v="11"/>
    <s v="PENSIONES"/>
    <s v="Nación"/>
    <x v="0"/>
    <s v="CSF"/>
    <n v="1220700"/>
    <n v="0"/>
    <n v="1220700"/>
    <n v="0"/>
    <s v="APORTES PATRONALES NOMINA ABRIL 2020 T. RISARALDA"/>
    <s v="2920"/>
    <s v="6920"/>
    <s v="-0"/>
    <s v="25620, 25720, 25820, 25920, 26020, 26120, 26220, 26320, 26420, 26520, 26620, 26720, 26820, 26920, 27020, 27120, 27220"/>
    <s v="99131720, 99131820, 99131920, 99132020, 99132120, 99132220, 99132320, 99132420, 99132520, 99132620, 99132720, 99132820, 99132920, 99133020, 99133120, 99133220, 99133320"/>
    <s v="-0"/>
    <x v="0"/>
    <x v="21"/>
  </r>
  <r>
    <s v="2920"/>
    <s v="2020-04-22 00:00:00"/>
    <s v="2020-04-22 17:55:00"/>
    <s v="Gasto"/>
    <s v="Con Compromiso"/>
    <s v="018"/>
    <x v="17"/>
    <x v="14"/>
    <s v="APORTES AL ICBF"/>
    <s v="Nación"/>
    <x v="0"/>
    <s v="CSF"/>
    <n v="1636700"/>
    <n v="0"/>
    <n v="1636700"/>
    <n v="0"/>
    <s v="APORTES PATRONALES NOMINA ABRIL 2020 T. RISARALDA"/>
    <s v="2920"/>
    <s v="6920"/>
    <s v="-0"/>
    <s v="25620, 25720, 25820, 25920, 26020, 26120, 26220, 26320, 26420, 26520, 26620, 26720, 26820, 26920, 27020, 27120, 27220"/>
    <s v="99131720, 99131820, 99131920, 99132020, 99132120, 99132220, 99132320, 99132420, 99132520, 99132620, 99132720, 99132820, 99132920, 99133020, 99133120, 99133220, 99133320"/>
    <s v="-0"/>
    <x v="0"/>
    <x v="21"/>
  </r>
  <r>
    <s v="2920"/>
    <s v="2020-04-22 00:00:00"/>
    <s v="2020-04-22 17:55:00"/>
    <s v="Gasto"/>
    <s v="Con Compromiso"/>
    <s v="018"/>
    <x v="17"/>
    <x v="16"/>
    <s v="CAJAS DE COMPENSACIÓN FAMILIAR"/>
    <s v="Nación"/>
    <x v="0"/>
    <s v="CSF"/>
    <n v="2181600"/>
    <n v="0"/>
    <n v="2181600"/>
    <n v="0"/>
    <s v="APORTES PATRONALES NOMINA ABRIL 2020 T. RISARALDA"/>
    <s v="2920"/>
    <s v="6920"/>
    <s v="-0"/>
    <s v="25620, 25720, 25820, 25920, 26020, 26120, 26220, 26320, 26420, 26520, 26620, 26720, 26820, 26920, 27020, 27120, 27220"/>
    <s v="99131720, 99131820, 99131920, 99132020, 99132120, 99132220, 99132320, 99132420, 99132520, 99132620, 99132720, 99132820, 99132920, 99133020, 99133120, 99133220, 99133320"/>
    <s v="-0"/>
    <x v="0"/>
    <x v="21"/>
  </r>
  <r>
    <s v="2920"/>
    <s v="2020-04-22 00:00:00"/>
    <s v="2020-04-22 17:55:00"/>
    <s v="Gasto"/>
    <s v="Con Compromiso"/>
    <s v="018"/>
    <x v="17"/>
    <x v="15"/>
    <s v="APORTES GENERALES AL SISTEMA DE RIESGOS LABORALES"/>
    <s v="Nación"/>
    <x v="0"/>
    <s v="CSF"/>
    <n v="631600"/>
    <n v="0"/>
    <n v="631600"/>
    <n v="0"/>
    <s v="APORTES PATRONALES NOMINA ABRIL 2020 T. RISARALDA"/>
    <s v="2920"/>
    <s v="6920"/>
    <s v="-0"/>
    <s v="25620, 25720, 25820, 25920, 26020, 26120, 26220, 26320, 26420, 26520, 26620, 26720, 26820, 26920, 27020, 27120, 27220"/>
    <s v="99131720, 99131820, 99131920, 99132020, 99132120, 99132220, 99132320, 99132420, 99132520, 99132620, 99132720, 99132820, 99132920, 99133020, 99133120, 99133220, 99133320"/>
    <s v="-0"/>
    <x v="0"/>
    <x v="21"/>
  </r>
  <r>
    <s v="2920"/>
    <s v="2020-04-22 00:00:00"/>
    <s v="2020-04-22 17:55:00"/>
    <s v="Gasto"/>
    <s v="Con Compromiso"/>
    <s v="018"/>
    <x v="17"/>
    <x v="12"/>
    <s v="APORTES AL SENA"/>
    <s v="Nación"/>
    <x v="0"/>
    <s v="CSF"/>
    <n v="1091400"/>
    <n v="0"/>
    <n v="1091400"/>
    <n v="0"/>
    <s v="APORTES PATRONALES NOMINA ABRIL 2020 T. RISARALDA"/>
    <s v="2920"/>
    <s v="6920"/>
    <s v="-0"/>
    <s v="25620, 25720, 25820, 25920, 26020, 26120, 26220, 26320, 26420, 26520, 26620, 26720, 26820, 26920, 27020, 27120, 27220"/>
    <s v="99131720, 99131820, 99131920, 99132020, 99132120, 99132220, 99132320, 99132420, 99132520, 99132620, 99132720, 99132820, 99132920, 99133020, 99133120, 99133220, 99133320"/>
    <s v="-0"/>
    <x v="0"/>
    <x v="21"/>
  </r>
  <r>
    <s v="3020"/>
    <s v="2020-04-24 00:00:00"/>
    <s v="2020-04-24 18:33:00"/>
    <s v="Gasto"/>
    <s v="Con Compromiso"/>
    <s v="018"/>
    <x v="17"/>
    <x v="13"/>
    <s v="SALUD"/>
    <s v="Nación"/>
    <x v="0"/>
    <s v="CSF"/>
    <n v="226000"/>
    <n v="0"/>
    <n v="226000"/>
    <n v="0"/>
    <s v="APORTES PATRONALES REAJUSTE NOMINA ENERO 2020"/>
    <s v="3020"/>
    <s v="7220"/>
    <s v="-0"/>
    <s v="27520, 27620, 27720, 27820, 27920, 28020, 28120, 28220, 28320, 28420, 28520, 28620, 28720, 28820, 28920, 29020, 29120"/>
    <s v="101799120, 101799220, 101799320, 101799420, 101799620, 101799720, 101799820, 101799920, 101800020, 101800120, 101800220, 101800320, 101800420, 101800520, 101800620, 101800720, 101800820"/>
    <s v="-0"/>
    <x v="0"/>
    <x v="21"/>
  </r>
  <r>
    <s v="3020"/>
    <s v="2020-04-24 00:00:00"/>
    <s v="2020-04-24 18:33:00"/>
    <s v="Gasto"/>
    <s v="Con Compromiso"/>
    <s v="018"/>
    <x v="17"/>
    <x v="11"/>
    <s v="PENSIONES"/>
    <s v="Nación"/>
    <x v="0"/>
    <s v="CSF"/>
    <n v="319200"/>
    <n v="0"/>
    <n v="319200"/>
    <n v="0"/>
    <s v="APORTES PATRONALES REAJUSTE NOMINA ENERO 2020"/>
    <s v="3020"/>
    <s v="7220"/>
    <s v="-0"/>
    <s v="27520, 27620, 27720, 27820, 27920, 28020, 28120, 28220, 28320, 28420, 28520, 28620, 28720, 28820, 28920, 29020, 29120"/>
    <s v="101799120, 101799220, 101799320, 101799420, 101799620, 101799720, 101799820, 101799920, 101800020, 101800120, 101800220, 101800320, 101800420, 101800520, 101800620, 101800720, 101800820"/>
    <s v="-0"/>
    <x v="0"/>
    <x v="21"/>
  </r>
  <r>
    <s v="3020"/>
    <s v="2020-04-24 00:00:00"/>
    <s v="2020-04-24 18:33:00"/>
    <s v="Gasto"/>
    <s v="Con Compromiso"/>
    <s v="018"/>
    <x v="17"/>
    <x v="16"/>
    <s v="CAJAS DE COMPENSACIÓN FAMILIAR"/>
    <s v="Nación"/>
    <x v="0"/>
    <s v="CSF"/>
    <n v="112600"/>
    <n v="0"/>
    <n v="112600"/>
    <n v="0"/>
    <s v="APORTES PATRONALES REAJUSTE NOMINA ENERO 2020"/>
    <s v="3020"/>
    <s v="7220"/>
    <s v="-0"/>
    <s v="27520, 27620, 27720, 27820, 27920, 28020, 28120, 28220, 28320, 28420, 28520, 28620, 28720, 28820, 28920, 29020, 29120"/>
    <s v="101799120, 101799220, 101799320, 101799420, 101799620, 101799720, 101799820, 101799920, 101800020, 101800120, 101800220, 101800320, 101800420, 101800520, 101800620, 101800720, 101800820"/>
    <s v="-0"/>
    <x v="0"/>
    <x v="21"/>
  </r>
  <r>
    <s v="3020"/>
    <s v="2020-04-24 00:00:00"/>
    <s v="2020-04-24 18:33:00"/>
    <s v="Gasto"/>
    <s v="Con Compromiso"/>
    <s v="018"/>
    <x v="17"/>
    <x v="12"/>
    <s v="APORTES AL SENA"/>
    <s v="Nación"/>
    <x v="0"/>
    <s v="CSF"/>
    <n v="56600"/>
    <n v="0"/>
    <n v="56600"/>
    <n v="0"/>
    <s v="APORTES PATRONALES REAJUSTE NOMINA ENERO 2020"/>
    <s v="3020"/>
    <s v="7220"/>
    <s v="-0"/>
    <s v="27520, 27620, 27720, 27820, 27920, 28020, 28120, 28220, 28320, 28420, 28520, 28620, 28720, 28820, 28920, 29020, 29120"/>
    <s v="101799120, 101799220, 101799320, 101799420, 101799620, 101799720, 101799820, 101799920, 101800020, 101800120, 101800220, 101800320, 101800420, 101800520, 101800620, 101800720, 101800820"/>
    <s v="-0"/>
    <x v="0"/>
    <x v="21"/>
  </r>
  <r>
    <s v="3020"/>
    <s v="2020-04-24 00:00:00"/>
    <s v="2020-04-24 18:33:00"/>
    <s v="Gasto"/>
    <s v="Con Compromiso"/>
    <s v="018"/>
    <x v="17"/>
    <x v="14"/>
    <s v="APORTES AL ICBF"/>
    <s v="Nación"/>
    <x v="0"/>
    <s v="CSF"/>
    <n v="83600"/>
    <n v="0"/>
    <n v="83600"/>
    <n v="0"/>
    <s v="APORTES PATRONALES REAJUSTE NOMINA ENERO 2020"/>
    <s v="3020"/>
    <s v="7220"/>
    <s v="-0"/>
    <s v="27520, 27620, 27720, 27820, 27920, 28020, 28120, 28220, 28320, 28420, 28520, 28620, 28720, 28820, 28920, 29020, 29120"/>
    <s v="101799120, 101799220, 101799320, 101799420, 101799620, 101799720, 101799820, 101799920, 101800020, 101800120, 101800220, 101800320, 101800420, 101800520, 101800620, 101800720, 101800820"/>
    <s v="-0"/>
    <x v="0"/>
    <x v="21"/>
  </r>
  <r>
    <s v="3020"/>
    <s v="2020-04-24 00:00:00"/>
    <s v="2020-04-24 18:33:00"/>
    <s v="Gasto"/>
    <s v="Con Compromiso"/>
    <s v="018"/>
    <x v="17"/>
    <x v="15"/>
    <s v="APORTES GENERALES AL SISTEMA DE RIESGOS LABORALES"/>
    <s v="Nación"/>
    <x v="0"/>
    <s v="CSF"/>
    <n v="29600"/>
    <n v="0"/>
    <n v="29600"/>
    <n v="0"/>
    <s v="APORTES PATRONALES REAJUSTE NOMINA ENERO 2020"/>
    <s v="3020"/>
    <s v="7220"/>
    <s v="-0"/>
    <s v="27520, 27620, 27720, 27820, 27920, 28020, 28120, 28220, 28320, 28420, 28520, 28620, 28720, 28820, 28920, 29020, 29120"/>
    <s v="101799120, 101799220, 101799320, 101799420, 101799620, 101799720, 101799820, 101799920, 101800020, 101800120, 101800220, 101800320, 101800420, 101800520, 101800620, 101800720, 101800820"/>
    <s v="-0"/>
    <x v="0"/>
    <x v="21"/>
  </r>
  <r>
    <s v="3120"/>
    <s v="2020-05-06 00:00:00"/>
    <s v="2020-05-06 10:41:00"/>
    <s v="Gasto"/>
    <s v="Con Compromiso"/>
    <s v="0500"/>
    <x v="17"/>
    <x v="22"/>
    <s v="ADQUISICIÓN DE BIENES Y SERVICIOS - SERVICIO DE INFORMACIÓN CATASTRAL - ACTUALIZACIÓN  Y GESTIÓN CATASTRAL  NACIONAL"/>
    <s v="Propios"/>
    <x v="1"/>
    <s v="CSF"/>
    <n v="905928823"/>
    <n v="1843558.27"/>
    <n v="907772381.26999998"/>
    <n v="0"/>
    <s v="MANO DE OBRA PROCESO DE ACTUALIZACIÓN CATASTRAL URBANA EN 8 MUNICIPIOS DE ACUERDO A CONVENIO SUSCRITO CON LA GOBERNACIÓN DE RISARALDA."/>
    <s v="3120"/>
    <s v="7620, 8620, 8720, 9120, 9220, 9320, 9420, 9520, 9620, 9720, 9820, 10520, 12020, 12120, 12220, 12320, 12420, 12520, 12620, 12720, 12820, 12920, 13020, 13120, 13220, 13320, 13420, 14220, 14520, 14620, 16120, 16220, 16320, 16420, 18020, 18120, 18620, 18720, 18820, 18920, 19220, 19320, 19420, 19520, 19620, 19720, 20220, 20320, 20420, 20520, 20920, 21020, 21120, 21520, 21620, 21720, 22320, 22420, 23020, 23120, 23220, 23620, 23720, 23920, 24020, 25020, 25120, 25220, 25620, 25720, 25820, 25920, 26020, 26120, 26220, 26320, 26420, 26620, 26720, 28720, 29220, 29320, 31220, 31620, 31720, 31820, 31920, 32020, 32120, 33320, 33520, 33620, 33720, 34020, 34720, 34820, 34920, 35020"/>
    <s v="10320, 10920, 11020, 11520, 11720, 11820, 12020, 15420, 15820, 15920, 16020, 16420, 22120, 22820, 23020, 23120, 23220, 23320, 23420, 23520, 23620, 23720, 24020, 24120, 24220, 24320, 24420, 24520, 24620, 24720, 24820, 24920, 29320, 29420, 29520, 29620, 30520, 30720, 30820, 31020, 31120, 31320, 31420, 32220, 32320, 32420, 32720, 32920, 33320, 33620, 33720, 33820, 33920, 34320, 34720, 37420, 40320, 40520, 41020, 42520, 43120, 43220, 43320, 43520, 43620, 44220, 47720, 47820, 47920, 48220, 48320, 52820, 54220, 54520, 54720, 54820, 55220, 55820, 55920, 56420, 58120, 58220, 58320, 58420, 58520, 58620, 61020, 61120, 67120, 69520, 69620, 69720, 69820, 73620, 73820, 74020, 74620, 76620"/>
    <s v="38620, 38720, 38820, 42020, 42220, 42320, 42520, 49320, 49420, 50220, 50520, 50620, 50720, 50920, 51020, 51120, 51220, 51320, 51520, 59320, 59420, 59520, 59620, 59720, 59820, 59920, 60020, 60120, 60220, 60320, 60420, 61120, 61220, 61320, 61420, 61520, 61620, 61720, 61820, 61920, 62020, 62320, 62420, 62520, 62620, 62720, 62820, 62920, 63020, 63120, 63220, 63820, 69720, 69820, 69920, 70020, 70120, 70220, 70320, 70520, 70620, 70720, 70820, 71620, 71720, 71820, 71920, 72020, 72120, 72220, 72320, 72420, 72520, 72620, 72720, 72820, 72920, 73020, 73120, 73220, 73320, 73520, 73620, 73720, 73820, 73920, 74020, 74120, 74220, 74320, 74420, 74520, 74620, 74720, 74820, 74920, 75020, 75120, 75220, 75320, 75420, 75520, 75620, 75720, 75820, 75920, 76020, 76120, 76220, 76520, 82420, 82520, 82620, 82720, 82820, 82920, 83320, 83420, 83520, 83620, 83720, 83820, 83920, 84020, 84120, 84220, 84320, 84420, 84520, 84620, 84720, 84820, 84920, 85020, 85120, 85220, 85320, 85420, 85520, 85620, 85720, 85820, 86020, 86120, 86220, 86320, 86520, 86620, 86720, 86820, 86920, 87020, 87120, 87220, 87420, 87520, 87620, 87720, 87820, 87920, 88220, 88320, 88420, 88520, 88620, 88720, 88820, 88920, 89020, 89120, 89220, 89320, 89420, 89620, 95620, 97520, 97620, 97720, 97820, 97920, 98020, 98120, 98220, 98320, 98520, 98620, 98720, 99520, 99620, 99820, 99920, 100020, 100120, 100220, 100320, 100420, 100520, 100620, 100720, 100820, 100920, 101020, 101120, 101220, 101320, 101420, 101520, 101620, 101720, 101820, 101920, 102020, 102120, 102220, 102920, 103020, 103120, 103220, 103320, 103420, 103520, 103620, 103820, 103920, 104020, 104120, 104220, 104320, 104420, 104520, 104620, 104720, 104820, 104920, 105020, 105120, 105220, 105320, 105420, 105520, 105620, 105720, 105820, 113320, 113420, 113520, 113620, 113720, 113820, 114020, 114120, 114220, 114320, 114420, 114520, 115320, 115420, 115520, 115620, 115720, 115820, 115920, 116020, 116120, 116220, 116320, 116420, 116520, 116620, 116720, 116920, 117020, 117320, 117420, 117520, 117620, 117720, 117820, 117920, 118020, 118120, 118220, 118320, 118420, 118520, 118620, 118720, 118820, 118920, 119020, 119220, 119420, 119520, 119620, 119720, 119920, 120020, 120120, 120220, 120320, 120520, 120620, 120720, 120920, 121020, 121320, 121420, 121520, 121620, 121720, 122220, 122320, 122420, 122520, 122620, 122720, 122820, 122920, 123020, 123120, 123220, 123520, 123620, 123720, 123820, 123920, 124020, 124120, 124220, 124420, 124520, 124620, 124720, 124820, 124920, 130520, 130620, 130720, 130820, 130920, 131020, 131120, 131220, 131320, 131420, 131520, 131620, 131720, 131820, 131920, 132120, 132220, 132420, 132520, 132620, 132720, 132820, 132920, 133020, 133120, 133220, 133320, 133420, 133520, 133620, 133720, 133820, 133920, 134020, 134120, 134320, 134420, 134620, 134720, 134820, 134920, 135020, 135120, 135220, 135520, 135620, 135720, 135920, 136320, 136520, 136620, 136920, 137020"/>
    <s v="139790720, 139793820, 139798720, 142795520, 147638020, 147640220, 149605520, 172692620, 172694520, 175783620, 176219720, 176233020, 176241420, 178798220, 178799420, 178801420, 178802620, 179038720, 179244120, 211531420, 211536120, 211539520, 211545120, 211551120, 211557520, 211563420, 211575220, 211579320, 211596620, 211600020, 213156920, 216862820, 216866920, 216868220, 216887920, 216894320, 216896420, 216898120, 216900320, 216905120, 216909820, 217756520, 217757720, 217758920, 217759720, 217763120, 217764120, 217768520, 217770020, 219021820, 221139420, 224147720, 242987920, 242992620, 242999820, 243001220, 243004220, 243010520, 243022420, 246791320, 246793720, 246797020, 247348620, 249852320, 249853620, 249856620, 249858520, 249860520, 249864020, 249866620, 249868020, 249869420, 249871920, 249876420, 249878220, 249882020, 249884520, 249886520, 249887920, 249890920, 249892620, 250145120, 251162220, 251167420, 251176620, 251181320, 251184320, 251189720, 251192220, 251194520, 251200420, 251212520, 251215820, 251219820, 251224620, 251229020, 253532120, 253532420, 253533020, 253533320, 253533620, 253534420, 253534920, 253567720, 253568520, 253654320, 253655320, 253987120, 253998020, 254002520, 273885120, 274750420, 274751620, 274752820, 274753820, 274754320, 275374520, 275377720, 275381020, 275805920, 275807720, 275818520, 276826220, 276833420, 276839020, 276844020, 277967020, 278557820, 278564320, 278567320, 278571020, 278579820, 278586720, 278591620, 278595420, 278600420, 278605220, 278609520, 278617720, 278622420, 278627420, 278631720, 279466720, 279470620, 279475820, 279478320, 280014020, 280017020, 280021420, 280026520, 280029420, 280761120, 280762320, 282331220, 282336120, 282351220, 284522420, 284524520, 284526920, 284530820, 284538220, 284540520, 284541820, 284551020, 284558220, 284560820, 285749220, 285775920, 285780920, 285786220, 285793120, 285802120, 285803820, 286910520, 295661820, 311414720, 311421320, 311424720, 311427420, 311431220, 311442320, 311460020, 311466120, 311469320, 311473620, 311479420, 311483520, 324526120, 324529620, 324538020, 324540620, 324543720, 324941720, 324944820, 324947220, 324949520, 324969920, 326505920, 326509820, 326545520, 326548220, 326559320, 326563920, 326566820, 326570120, 326574520, 326587120, 326595720, 326621220, 326624020, 326628620, 326647020, 326654120, 326657820, 326665720, 328651520, 328653820, 328654720, 328658320, 329525620, 329532220, 329534820, 330030120, 332919720, 332928520, 332938820, 332943720, 332947220, 332955420, 332975520, 333045520, 333052120, 333075020, 333080620, 333083720, 333115920, 333121320, 333160020, 333199520, 333204220, 333207120, 333212720, 333215920, 333220720, 335776420, 335779120, 335781820, 335788620, 335792020, 335794820, 339592020, 339600020, 339616720, 339636620, 339656620, 339691920, 352318520, 352322020, 352325520, 352334420, 352349020, 352373020, 352375220, 352380720, 352388520, 352403620, 352445920, 352452920, 352456920, 352460720, 352464120, 352495120, 352498320, 356206320, 357762820, 357765020, 357766820, 357767920, 357777620, 357781420, 357785220, 357786920, 357788720, 357790120, 357791020, 357795620, 357798320, 357799820, 357806620, 357811120, 357814320, 357820820, 358107920, 358109420, 358114420, 358117120, 359287420, 359292520, 359294820, 359296820, 359299620, 359303020, 359304820, 359306520, 360909620, 360911520, 361756320, 361759620, 361765520, 361769320, 361772820, 367336520, 367338920, 367341420, 368604520, 368611420, 368615320, 368625020, 368630520, 368661820, 368686320, 368688820, 368700020, 370055020, 370058420, 370066820, 370082020, 370104320, 370186820, 370194120, 372470220, 372478520, 372480220, 372491920, 375321220, 375328520, 375338320, 375357920, 375433220, 375437820, 375447220, 375462420, 375469720, 375491520, 375510020, 375542420, 375563720, 375583520, 375777820, 375798720, 375806120, 375812820, 375832120, 378206920, 378227620, 378236520, 378262120, 378289520, 378303020, 378327120, 378366120, 378384120, 378409420, 379644620, 379650020, 379652220, 379654620, 379656620, 379668420, 379681220, 379684020, 379686720, 379692220, 379703820, 380563020, 381355120, 381366820, 381378720, 381388220, 381402120, 381417420, 382294720, 382316120, 382326020, 382480520, 384889420, 387810220, 387815320, 392984320, 392990720"/>
    <s v="-0"/>
    <x v="1"/>
    <x v="1"/>
  </r>
  <r>
    <s v="3220"/>
    <s v="2020-05-11 00:00:00"/>
    <s v="2020-05-11 10:10:00"/>
    <s v="Gasto"/>
    <s v="Con Compromiso"/>
    <s v="018"/>
    <x v="17"/>
    <x v="20"/>
    <s v="IMPUESTO DE INDUSTRIA Y COMERCIO"/>
    <s v="Propios"/>
    <x v="1"/>
    <s v="CSF"/>
    <n v="1997398"/>
    <n v="0"/>
    <n v="1997398"/>
    <n v="0"/>
    <s v="DECLARACION DE INDUSTRIA Y COMERCIO MARZO-ABRIL 2020 T. RISARALDA"/>
    <s v="3220"/>
    <s v="7520"/>
    <s v="9020"/>
    <s v="30020"/>
    <s v="116381820"/>
    <s v="-0"/>
    <x v="0"/>
    <x v="21"/>
  </r>
  <r>
    <s v="3320"/>
    <s v="2020-05-12 00:00:00"/>
    <s v="2020-05-12 17:23:00"/>
    <s v="Gasto"/>
    <s v="Con Compromiso"/>
    <s v="018"/>
    <x v="17"/>
    <x v="15"/>
    <s v="APORTES GENERALES AL SISTEMA DE RIESGOS LABORALES"/>
    <s v="Nación"/>
    <x v="0"/>
    <s v="CSF"/>
    <n v="38700"/>
    <n v="0"/>
    <n v="38700"/>
    <n v="0"/>
    <s v="REAJUSTE APORTES PATRONALES  NOMINA FEBRERO 2020"/>
    <s v="3320"/>
    <s v="8020"/>
    <s v="-0"/>
    <s v="30420, 30520, 30620, 30720, 30820, 30920, 31020, 31120, 31220, 31320, 31420, 31520, 31620, 31720, 31820, 31920, 32020"/>
    <s v="118205920, 118206020, 118206120, 118206220, 118206320, 118206420, 118206520, 118206620, 118206720, 118206820, 118206920, 118207020, 118207120, 118207220, 118207320, 118207420, 118207520"/>
    <s v="-0"/>
    <x v="0"/>
    <x v="21"/>
  </r>
  <r>
    <s v="3320"/>
    <s v="2020-05-12 00:00:00"/>
    <s v="2020-05-12 17:23:00"/>
    <s v="Gasto"/>
    <s v="Con Compromiso"/>
    <s v="018"/>
    <x v="17"/>
    <x v="16"/>
    <s v="CAJAS DE COMPENSACIÓN FAMILIAR"/>
    <s v="Nación"/>
    <x v="0"/>
    <s v="CSF"/>
    <n v="118300"/>
    <n v="0"/>
    <n v="118300"/>
    <n v="0"/>
    <s v="REAJUSTE APORTES PATRONALES  NOMINA FEBRERO 2020"/>
    <s v="3320"/>
    <s v="8020"/>
    <s v="-0"/>
    <s v="30420, 30520, 30620, 30720, 30820, 30920, 31020, 31120, 31220, 31320, 31420, 31520, 31620, 31720, 31820, 31920, 32020"/>
    <s v="118205920, 118206020, 118206120, 118206220, 118206320, 118206420, 118206520, 118206620, 118206720, 118206820, 118206920, 118207020, 118207120, 118207220, 118207320, 118207420, 118207520"/>
    <s v="-0"/>
    <x v="0"/>
    <x v="21"/>
  </r>
  <r>
    <s v="3320"/>
    <s v="2020-05-12 00:00:00"/>
    <s v="2020-05-12 17:23:00"/>
    <s v="Gasto"/>
    <s v="Con Compromiso"/>
    <s v="018"/>
    <x v="17"/>
    <x v="11"/>
    <s v="PENSIONES"/>
    <s v="Nación"/>
    <x v="0"/>
    <s v="CSF"/>
    <n v="332900"/>
    <n v="0"/>
    <n v="332900"/>
    <n v="0"/>
    <s v="REAJUSTE APORTES PATRONALES  NOMINA FEBRERO 2020"/>
    <s v="3320"/>
    <s v="8020"/>
    <s v="-0"/>
    <s v="30420, 30520, 30620, 30720, 30820, 30920, 31020, 31120, 31220, 31320, 31420, 31520, 31620, 31720, 31820, 31920, 32020"/>
    <s v="118205920, 118206020, 118206120, 118206220, 118206320, 118206420, 118206520, 118206620, 118206720, 118206820, 118206920, 118207020, 118207120, 118207220, 118207320, 118207420, 118207520"/>
    <s v="-0"/>
    <x v="0"/>
    <x v="21"/>
  </r>
  <r>
    <s v="3320"/>
    <s v="2020-05-12 00:00:00"/>
    <s v="2020-05-12 17:23:00"/>
    <s v="Gasto"/>
    <s v="Con Compromiso"/>
    <s v="018"/>
    <x v="17"/>
    <x v="14"/>
    <s v="APORTES AL ICBF"/>
    <s v="Nación"/>
    <x v="0"/>
    <s v="CSF"/>
    <n v="88400"/>
    <n v="0"/>
    <n v="88400"/>
    <n v="0"/>
    <s v="REAJUSTE APORTES PATRONALES  NOMINA FEBRERO 2020"/>
    <s v="3320"/>
    <s v="8020"/>
    <s v="-0"/>
    <s v="30420, 30520, 30620, 30720, 30820, 30920, 31020, 31120, 31220, 31320, 31420, 31520, 31620, 31720, 31820, 31920, 32020"/>
    <s v="118205920, 118206020, 118206120, 118206220, 118206320, 118206420, 118206520, 118206620, 118206720, 118206820, 118206920, 118207020, 118207120, 118207220, 118207320, 118207420, 118207520"/>
    <s v="-0"/>
    <x v="0"/>
    <x v="21"/>
  </r>
  <r>
    <s v="3320"/>
    <s v="2020-05-12 00:00:00"/>
    <s v="2020-05-12 17:23:00"/>
    <s v="Gasto"/>
    <s v="Con Compromiso"/>
    <s v="018"/>
    <x v="17"/>
    <x v="12"/>
    <s v="APORTES AL SENA"/>
    <s v="Nación"/>
    <x v="0"/>
    <s v="CSF"/>
    <n v="59400"/>
    <n v="0"/>
    <n v="59400"/>
    <n v="0"/>
    <s v="REAJUSTE APORTES PATRONALES  NOMINA FEBRERO 2020"/>
    <s v="3320"/>
    <s v="8020"/>
    <s v="-0"/>
    <s v="30420, 30520, 30620, 30720, 30820, 30920, 31020, 31120, 31220, 31320, 31420, 31520, 31620, 31720, 31820, 31920, 32020"/>
    <s v="118205920, 118206020, 118206120, 118206220, 118206320, 118206420, 118206520, 118206620, 118206720, 118206820, 118206920, 118207020, 118207120, 118207220, 118207320, 118207420, 118207520"/>
    <s v="-0"/>
    <x v="0"/>
    <x v="21"/>
  </r>
  <r>
    <s v="3320"/>
    <s v="2020-05-12 00:00:00"/>
    <s v="2020-05-12 17:23:00"/>
    <s v="Gasto"/>
    <s v="Con Compromiso"/>
    <s v="018"/>
    <x v="17"/>
    <x v="13"/>
    <s v="SALUD"/>
    <s v="Nación"/>
    <x v="0"/>
    <s v="CSF"/>
    <n v="237100"/>
    <n v="0"/>
    <n v="237100"/>
    <n v="0"/>
    <s v="REAJUSTE APORTES PATRONALES  NOMINA FEBRERO 2020"/>
    <s v="3320"/>
    <s v="8020"/>
    <s v="-0"/>
    <s v="30420, 30520, 30620, 30720, 30820, 30920, 31020, 31120, 31220, 31320, 31420, 31520, 31620, 31720, 31820, 31920, 32020"/>
    <s v="118205920, 118206020, 118206120, 118206220, 118206320, 118206420, 118206520, 118206620, 118206720, 118206820, 118206920, 118207020, 118207120, 118207220, 118207320, 118207420, 118207520"/>
    <s v="-0"/>
    <x v="0"/>
    <x v="21"/>
  </r>
  <r>
    <s v="3420"/>
    <s v="2020-05-20 00:00:00"/>
    <s v="2020-05-20 12:04:00"/>
    <s v="Gasto"/>
    <s v="Con Compromiso"/>
    <s v="018"/>
    <x v="17"/>
    <x v="3"/>
    <s v="AUXILIO DE TRANSPORTE"/>
    <s v="Nación"/>
    <x v="0"/>
    <s v="CSF"/>
    <n v="1542810"/>
    <n v="0"/>
    <n v="1542810"/>
    <n v="0"/>
    <s v="NOMINA T. RISARALDA MAYO 2020"/>
    <s v="3420"/>
    <s v="8820, 8920"/>
    <s v="-0"/>
    <s v="32820, 32920, 33020, 33120, 33220, 33320, 33420, 33520, 33620, 33720, 33820, 33920, 34020, 34120, 34220, 34320, 34420, 34520, 34620, 34720, 34820, 34920, 35020, 35120, 35220, 35320, 35420, 35520, 35620, 35720, 35820, 35920, 36020, 36120"/>
    <s v="125837220, 125837320, 125837420, 125837520, 125837620, 125837720, 125837820, 125837920, 125838020, 125838120, 125838220, 125838320, 125838420, 125838520, 125838620, 125838720, 125838820, 125838920, 125839020, 125839120, 125839220, 125839420, 125839520, 125839620, 125839720, 125839820, 125839920, 125870020, 125870120, 125870220, 125870320, 125870520, 125870620, 125870720"/>
    <s v="-0"/>
    <x v="0"/>
    <x v="21"/>
  </r>
  <r>
    <s v="3420"/>
    <s v="2020-05-20 00:00:00"/>
    <s v="2020-05-20 12:04:00"/>
    <s v="Gasto"/>
    <s v="Con Compromiso"/>
    <s v="018"/>
    <x v="17"/>
    <x v="8"/>
    <s v="SUELDO BÁSICO"/>
    <s v="Nación"/>
    <x v="0"/>
    <s v="CSF"/>
    <n v="52634596"/>
    <n v="0"/>
    <n v="52634596"/>
    <n v="0"/>
    <s v="NOMINA T. RISARALDA MAYO 2020"/>
    <s v="3420"/>
    <s v="8820, 8920"/>
    <s v="-0"/>
    <s v="32820, 32920, 33020, 33120, 33220, 33320, 33420, 33520, 33620, 33720, 33820, 33920, 34020, 34120, 34220, 34320, 34420, 34520, 34620, 34720, 34820, 34920, 35020, 35120, 35220, 35320, 35420, 35520, 35620, 35720, 35820, 35920, 36020, 36120"/>
    <s v="125837220, 125837320, 125837420, 125837520, 125837620, 125837720, 125837820, 125837920, 125838020, 125838120, 125838220, 125838320, 125838420, 125838520, 125838620, 125838720, 125838820, 125838920, 125839020, 125839120, 125839220, 125839420, 125839520, 125839620, 125839720, 125839820, 125839920, 125870020, 125870120, 125870220, 125870320, 125870520, 125870620, 125870720"/>
    <s v="-0"/>
    <x v="0"/>
    <x v="21"/>
  </r>
  <r>
    <s v="3420"/>
    <s v="2020-05-20 00:00:00"/>
    <s v="2020-05-20 12:04:00"/>
    <s v="Gasto"/>
    <s v="Con Compromiso"/>
    <s v="018"/>
    <x v="17"/>
    <x v="6"/>
    <s v="SUBSIDIO DE ALIMENTACIÓN"/>
    <s v="Nación"/>
    <x v="0"/>
    <s v="CSF"/>
    <n v="1123666"/>
    <n v="0"/>
    <n v="1123666"/>
    <n v="0"/>
    <s v="NOMINA T. RISARALDA MAYO 2020"/>
    <s v="3420"/>
    <s v="8820, 8920"/>
    <s v="-0"/>
    <s v="32820, 32920, 33020, 33120, 33220, 33320, 33420, 33520, 33620, 33720, 33820, 33920, 34020, 34120, 34220, 34320, 34420, 34520, 34620, 34720, 34820, 34920, 35020, 35120, 35220, 35320, 35420, 35520, 35620, 35720, 35820, 35920, 36020, 36120"/>
    <s v="125837220, 125837320, 125837420, 125837520, 125837620, 125837720, 125837820, 125837920, 125838020, 125838120, 125838220, 125838320, 125838420, 125838520, 125838620, 125838720, 125838820, 125838920, 125839020, 125839120, 125839220, 125839420, 125839520, 125839620, 125839720, 125839820, 125839920, 125870020, 125870120, 125870220, 125870320, 125870520, 125870620, 125870720"/>
    <s v="-0"/>
    <x v="0"/>
    <x v="21"/>
  </r>
  <r>
    <s v="3420"/>
    <s v="2020-05-20 00:00:00"/>
    <s v="2020-05-20 12:04:00"/>
    <s v="Gasto"/>
    <s v="Con Compromiso"/>
    <s v="018"/>
    <x v="17"/>
    <x v="10"/>
    <s v="SUELDO DE VACACIONES"/>
    <s v="Nación"/>
    <x v="0"/>
    <s v="CSF"/>
    <n v="12670398"/>
    <n v="0"/>
    <n v="12670398"/>
    <n v="0"/>
    <s v="NOMINA T. RISARALDA MAYO 2020"/>
    <s v="3420"/>
    <s v="8820, 8920"/>
    <s v="-0"/>
    <s v="32820, 32920, 33020, 33120, 33220, 33320, 33420, 33520, 33620, 33720, 33820, 33920, 34020, 34120, 34220, 34320, 34420, 34520, 34620, 34720, 34820, 34920, 35020, 35120, 35220, 35320, 35420, 35520, 35620, 35720, 35820, 35920, 36020, 36120"/>
    <s v="125837220, 125837320, 125837420, 125837520, 125837620, 125837720, 125837820, 125837920, 125838020, 125838120, 125838220, 125838320, 125838420, 125838520, 125838620, 125838720, 125838820, 125838920, 125839020, 125839120, 125839220, 125839420, 125839520, 125839620, 125839720, 125839820, 125839920, 125870020, 125870120, 125870220, 125870320, 125870520, 125870620, 125870720"/>
    <s v="-0"/>
    <x v="0"/>
    <x v="21"/>
  </r>
  <r>
    <s v="3420"/>
    <s v="2020-05-20 00:00:00"/>
    <s v="2020-05-20 12:04:00"/>
    <s v="Gasto"/>
    <s v="Con Compromiso"/>
    <s v="018"/>
    <x v="17"/>
    <x v="4"/>
    <s v="PRIMA DE VACACIONES"/>
    <s v="Nación"/>
    <x v="0"/>
    <s v="CSF"/>
    <n v="10964769"/>
    <n v="0"/>
    <n v="10964769"/>
    <n v="0"/>
    <s v="NOMINA T. RISARALDA MAYO 2020"/>
    <s v="3420"/>
    <s v="8820, 8920"/>
    <s v="-0"/>
    <s v="32820, 32920, 33020, 33120, 33220, 33320, 33420, 33520, 33620, 33720, 33820, 33920, 34020, 34120, 34220, 34320, 34420, 34520, 34620, 34720, 34820, 34920, 35020, 35120, 35220, 35320, 35420, 35520, 35620, 35720, 35820, 35920, 36020, 36120"/>
    <s v="125837220, 125837320, 125837420, 125837520, 125837620, 125837720, 125837820, 125837920, 125838020, 125838120, 125838220, 125838320, 125838420, 125838520, 125838620, 125838720, 125838820, 125838920, 125839020, 125839120, 125839220, 125839420, 125839520, 125839620, 125839720, 125839820, 125839920, 125870020, 125870120, 125870220, 125870320, 125870520, 125870620, 125870720"/>
    <s v="-0"/>
    <x v="0"/>
    <x v="21"/>
  </r>
  <r>
    <s v="3420"/>
    <s v="2020-05-20 00:00:00"/>
    <s v="2020-05-20 12:04:00"/>
    <s v="Gasto"/>
    <s v="Con Compromiso"/>
    <s v="018"/>
    <x v="17"/>
    <x v="7"/>
    <s v="BONIFICACIÓN ESPECIAL DE RECREACIÓN"/>
    <s v="Nación"/>
    <x v="0"/>
    <s v="CSF"/>
    <n v="821875"/>
    <n v="0"/>
    <n v="821875"/>
    <n v="0"/>
    <s v="NOMINA T. RISARALDA MAYO 2020"/>
    <s v="3420"/>
    <s v="8820, 8920"/>
    <s v="-0"/>
    <s v="32820, 32920, 33020, 33120, 33220, 33320, 33420, 33520, 33620, 33720, 33820, 33920, 34020, 34120, 34220, 34320, 34420, 34520, 34620, 34720, 34820, 34920, 35020, 35120, 35220, 35320, 35420, 35520, 35620, 35720, 35820, 35920, 36020, 36120"/>
    <s v="125837220, 125837320, 125837420, 125837520, 125837620, 125837720, 125837820, 125837920, 125838020, 125838120, 125838220, 125838320, 125838420, 125838520, 125838620, 125838720, 125838820, 125838920, 125839020, 125839120, 125839220, 125839420, 125839520, 125839620, 125839720, 125839820, 125839920, 125870020, 125870120, 125870220, 125870320, 125870520, 125870620, 125870720"/>
    <s v="-0"/>
    <x v="0"/>
    <x v="21"/>
  </r>
  <r>
    <s v="3420"/>
    <s v="2020-05-20 00:00:00"/>
    <s v="2020-05-20 12:04:00"/>
    <s v="Gasto"/>
    <s v="Con Compromiso"/>
    <s v="018"/>
    <x v="17"/>
    <x v="5"/>
    <s v="PRIMA TÉCNICA NO SALARIAL"/>
    <s v="Nación"/>
    <x v="0"/>
    <s v="CSF"/>
    <n v="2354967"/>
    <n v="0"/>
    <n v="2354967"/>
    <n v="0"/>
    <s v="NOMINA T. RISARALDA MAYO 2020"/>
    <s v="3420"/>
    <s v="8820, 8920"/>
    <s v="-0"/>
    <s v="32820, 32920, 33020, 33120, 33220, 33320, 33420, 33520, 33620, 33720, 33820, 33920, 34020, 34120, 34220, 34320, 34420, 34520, 34620, 34720, 34820, 34920, 35020, 35120, 35220, 35320, 35420, 35520, 35620, 35720, 35820, 35920, 36020, 36120"/>
    <s v="125837220, 125837320, 125837420, 125837520, 125837620, 125837720, 125837820, 125837920, 125838020, 125838120, 125838220, 125838320, 125838420, 125838520, 125838620, 125838720, 125838820, 125838920, 125839020, 125839120, 125839220, 125839420, 125839520, 125839620, 125839720, 125839820, 125839920, 125870020, 125870120, 125870220, 125870320, 125870520, 125870620, 125870720"/>
    <s v="-0"/>
    <x v="0"/>
    <x v="21"/>
  </r>
  <r>
    <s v="3520"/>
    <s v="2020-05-20 00:00:00"/>
    <s v="2020-05-20 12:08:00"/>
    <s v="Gasto"/>
    <s v="Con Compromiso"/>
    <s v="018"/>
    <x v="17"/>
    <x v="16"/>
    <s v="CAJAS DE COMPENSACIÓN FAMILIAR"/>
    <s v="Nación"/>
    <x v="0"/>
    <s v="CSF"/>
    <n v="2651800"/>
    <n v="0"/>
    <n v="2651800"/>
    <n v="0"/>
    <s v="APORTES PATRONALES EN NOMINA T. RISARALDA MAYO 2020"/>
    <s v="3520"/>
    <s v="9020"/>
    <s v="-0"/>
    <s v="36220, 36320, 36420, 36520, 36620, 36720, 36820, 36920, 37020, 37120, 37220, 37320, 37420, 37520, 37620, 37720, 37820"/>
    <s v="125872320, 125872420, 125872520, 125872620, 125872820, 125872920, 125873020, 125873120, 125873220, 125873320, 125873420, 125873520, 125873620, 125873820, 125874020, 125874120, 125874220"/>
    <s v="-0"/>
    <x v="0"/>
    <x v="21"/>
  </r>
  <r>
    <s v="3520"/>
    <s v="2020-05-20 00:00:00"/>
    <s v="2020-05-20 12:08:00"/>
    <s v="Gasto"/>
    <s v="Con Compromiso"/>
    <s v="018"/>
    <x v="17"/>
    <x v="11"/>
    <s v="PENSIONES"/>
    <s v="Nación"/>
    <x v="0"/>
    <s v="CSF"/>
    <n v="6316100"/>
    <n v="0"/>
    <n v="6316100"/>
    <n v="0"/>
    <s v="APORTES PATRONALES EN NOMINA T. RISARALDA MAYO 2020"/>
    <s v="3520"/>
    <s v="9020"/>
    <s v="-0"/>
    <s v="36220, 36320, 36420, 36520, 36620, 36720, 36820, 36920, 37020, 37120, 37220, 37320, 37420, 37520, 37620, 37720, 37820"/>
    <s v="125872320, 125872420, 125872520, 125872620, 125872820, 125872920, 125873020, 125873120, 125873220, 125873320, 125873420, 125873520, 125873620, 125873820, 125874020, 125874120, 125874220"/>
    <s v="-0"/>
    <x v="0"/>
    <x v="21"/>
  </r>
  <r>
    <s v="3520"/>
    <s v="2020-05-20 00:00:00"/>
    <s v="2020-05-20 12:08:00"/>
    <s v="Gasto"/>
    <s v="Con Compromiso"/>
    <s v="018"/>
    <x v="17"/>
    <x v="13"/>
    <s v="SALUD"/>
    <s v="Nación"/>
    <x v="0"/>
    <s v="CSF"/>
    <n v="4474400"/>
    <n v="0"/>
    <n v="4474400"/>
    <n v="0"/>
    <s v="APORTES PATRONALES EN NOMINA T. RISARALDA MAYO 2020"/>
    <s v="3520"/>
    <s v="9020"/>
    <s v="-0"/>
    <s v="36220, 36320, 36420, 36520, 36620, 36720, 36820, 36920, 37020, 37120, 37220, 37320, 37420, 37520, 37620, 37720, 37820"/>
    <s v="125872320, 125872420, 125872520, 125872620, 125872820, 125872920, 125873020, 125873120, 125873220, 125873320, 125873420, 125873520, 125873620, 125873820, 125874020, 125874120, 125874220"/>
    <s v="-0"/>
    <x v="0"/>
    <x v="21"/>
  </r>
  <r>
    <s v="3520"/>
    <s v="2020-05-20 00:00:00"/>
    <s v="2020-05-20 12:08:00"/>
    <s v="Gasto"/>
    <s v="Con Compromiso"/>
    <s v="018"/>
    <x v="17"/>
    <x v="12"/>
    <s v="APORTES AL SENA"/>
    <s v="Nación"/>
    <x v="0"/>
    <s v="CSF"/>
    <n v="1326500"/>
    <n v="0"/>
    <n v="1326500"/>
    <n v="0"/>
    <s v="APORTES PATRONALES EN NOMINA T. RISARALDA MAYO 2020"/>
    <s v="3520"/>
    <s v="9020"/>
    <s v="-0"/>
    <s v="36220, 36320, 36420, 36520, 36620, 36720, 36820, 36920, 37020, 37120, 37220, 37320, 37420, 37520, 37620, 37720, 37820"/>
    <s v="125872320, 125872420, 125872520, 125872620, 125872820, 125872920, 125873020, 125873120, 125873220, 125873320, 125873420, 125873520, 125873620, 125873820, 125874020, 125874120, 125874220"/>
    <s v="-0"/>
    <x v="0"/>
    <x v="21"/>
  </r>
  <r>
    <s v="3520"/>
    <s v="2020-05-20 00:00:00"/>
    <s v="2020-05-20 12:08:00"/>
    <s v="Gasto"/>
    <s v="Con Compromiso"/>
    <s v="018"/>
    <x v="17"/>
    <x v="15"/>
    <s v="APORTES GENERALES AL SISTEMA DE RIESGOS LABORALES"/>
    <s v="Nación"/>
    <x v="0"/>
    <s v="CSF"/>
    <n v="713100"/>
    <n v="0"/>
    <n v="713100"/>
    <n v="0"/>
    <s v="APORTES PATRONALES EN NOMINA T. RISARALDA MAYO 2020"/>
    <s v="3520"/>
    <s v="9020"/>
    <s v="-0"/>
    <s v="36220, 36320, 36420, 36520, 36620, 36720, 36820, 36920, 37020, 37120, 37220, 37320, 37420, 37520, 37620, 37720, 37820"/>
    <s v="125872320, 125872420, 125872520, 125872620, 125872820, 125872920, 125873020, 125873120, 125873220, 125873320, 125873420, 125873520, 125873620, 125873820, 125874020, 125874120, 125874220"/>
    <s v="-0"/>
    <x v="0"/>
    <x v="21"/>
  </r>
  <r>
    <s v="3520"/>
    <s v="2020-05-20 00:00:00"/>
    <s v="2020-05-20 12:08:00"/>
    <s v="Gasto"/>
    <s v="Con Compromiso"/>
    <s v="018"/>
    <x v="17"/>
    <x v="14"/>
    <s v="APORTES AL ICBF"/>
    <s v="Nación"/>
    <x v="0"/>
    <s v="CSF"/>
    <n v="1989300"/>
    <n v="0"/>
    <n v="1989300"/>
    <n v="0"/>
    <s v="APORTES PATRONALES EN NOMINA T. RISARALDA MAYO 2020"/>
    <s v="3520"/>
    <s v="9020"/>
    <s v="-0"/>
    <s v="36220, 36320, 36420, 36520, 36620, 36720, 36820, 36920, 37020, 37120, 37220, 37320, 37420, 37520, 37620, 37720, 37820"/>
    <s v="125872320, 125872420, 125872520, 125872620, 125872820, 125872920, 125873020, 125873120, 125873220, 125873320, 125873420, 125873520, 125873620, 125873820, 125874020, 125874120, 125874220"/>
    <s v="-0"/>
    <x v="0"/>
    <x v="21"/>
  </r>
  <r>
    <s v="3620"/>
    <s v="2020-06-02 00:00:00"/>
    <s v="2020-06-02 16:55:00"/>
    <s v="Gasto"/>
    <s v="Con Compromiso"/>
    <s v="018"/>
    <x v="17"/>
    <x v="26"/>
    <s v="PRIMA DE SERVICIO"/>
    <s v="Nación"/>
    <x v="0"/>
    <s v="CSF"/>
    <n v="57983715"/>
    <n v="0"/>
    <n v="57983715"/>
    <n v="0"/>
    <s v="PRIMA DE SERVICIOS T. RISARALDA JUNIO 2020"/>
    <s v="3620"/>
    <s v="10620"/>
    <s v="-0"/>
    <s v="39020, 39120, 39220, 39320, 39420, 39520, 39620, 39720, 39820, 39920, 40020, 40120, 40220, 40320, 40420, 40520, 40620, 40720, 40820, 40920, 41020, 41120, 41220, 41320, 41420, 41520, 41620"/>
    <s v="142123320, 142123420, 142123520, 142123620, 142123720, 142123820, 142123920, 142124020, 142124120, 142124220, 142124320, 142124420, 142124520, 142124620, 142124720, 142124820, 142124920, 142125020, 142125120, 142125220, 142125320, 142125420, 142125520, 142125620, 142125720, 142125820, 142125920"/>
    <s v="-0"/>
    <x v="0"/>
    <x v="21"/>
  </r>
  <r>
    <s v="3720"/>
    <s v="2020-06-19 00:00:00"/>
    <s v="2020-06-19 11:30:00"/>
    <s v="Gasto"/>
    <s v="Con Compromiso"/>
    <s v="018"/>
    <x v="17"/>
    <x v="8"/>
    <s v="SUELDO BÁSICO"/>
    <s v="Nación"/>
    <x v="0"/>
    <s v="CSF"/>
    <n v="42781893"/>
    <n v="0"/>
    <n v="42781893"/>
    <n v="0"/>
    <s v="NOMINA JUNIO 2020 T. RISARALDA"/>
    <s v="3720"/>
    <s v="11720, 11820"/>
    <s v="-0"/>
    <s v="43420, 43520, 43620, 43720, 43820, 43920, 44020, 44120, 44220, 44320, 44420, 44520, 44620, 44720, 44820, 44920, 45020, 45120, 45220, 45320, 45420, 45520, 45620, 45720, 45820, 45920, 46020, 46120, 46220, 46320, 46420, 46520, 46620, 46720, 46820, 46920"/>
    <s v="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
    <s v="-0"/>
    <x v="0"/>
    <x v="21"/>
  </r>
  <r>
    <s v="3720"/>
    <s v="2020-06-19 00:00:00"/>
    <s v="2020-06-19 11:30:00"/>
    <s v="Gasto"/>
    <s v="Con Compromiso"/>
    <s v="018"/>
    <x v="17"/>
    <x v="3"/>
    <s v="AUXILIO DE TRANSPORTE"/>
    <s v="Nación"/>
    <x v="0"/>
    <s v="CSF"/>
    <n v="1230820"/>
    <n v="0"/>
    <n v="1230820"/>
    <n v="0"/>
    <s v="NOMINA JUNIO 2020 T. RISARALDA"/>
    <s v="3720"/>
    <s v="11720, 11820"/>
    <s v="-0"/>
    <s v="43420, 43520, 43620, 43720, 43820, 43920, 44020, 44120, 44220, 44320, 44420, 44520, 44620, 44720, 44820, 44920, 45020, 45120, 45220, 45320, 45420, 45520, 45620, 45720, 45820, 45920, 46020, 46120, 46220, 46320, 46420, 46520, 46620, 46720, 46820, 46920"/>
    <s v="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
    <s v="-0"/>
    <x v="0"/>
    <x v="21"/>
  </r>
  <r>
    <s v="3720"/>
    <s v="2020-06-19 00:00:00"/>
    <s v="2020-06-19 11:30:00"/>
    <s v="Gasto"/>
    <s v="Con Compromiso"/>
    <s v="018"/>
    <x v="17"/>
    <x v="5"/>
    <s v="PRIMA TÉCNICA NO SALARIAL"/>
    <s v="Nación"/>
    <x v="0"/>
    <s v="CSF"/>
    <n v="2354967"/>
    <n v="0"/>
    <n v="2354967"/>
    <n v="0"/>
    <s v="NOMINA JUNIO 2020 T. RISARALDA"/>
    <s v="3720"/>
    <s v="11720, 11820"/>
    <s v="-0"/>
    <s v="43420, 43520, 43620, 43720, 43820, 43920, 44020, 44120, 44220, 44320, 44420, 44520, 44620, 44720, 44820, 44920, 45020, 45120, 45220, 45320, 45420, 45520, 45620, 45720, 45820, 45920, 46020, 46120, 46220, 46320, 46420, 46520, 46620, 46720, 46820, 46920"/>
    <s v="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
    <s v="-0"/>
    <x v="0"/>
    <x v="21"/>
  </r>
  <r>
    <s v="3720"/>
    <s v="2020-06-19 00:00:00"/>
    <s v="2020-06-19 11:30:00"/>
    <s v="Gasto"/>
    <s v="Con Compromiso"/>
    <s v="018"/>
    <x v="17"/>
    <x v="6"/>
    <s v="SUBSIDIO DE ALIMENTACIÓN"/>
    <s v="Nación"/>
    <x v="0"/>
    <s v="CSF"/>
    <n v="881307"/>
    <n v="0"/>
    <n v="881307"/>
    <n v="0"/>
    <s v="NOMINA JUNIO 2020 T. RISARALDA"/>
    <s v="3720"/>
    <s v="11720, 11820"/>
    <s v="-0"/>
    <s v="43420, 43520, 43620, 43720, 43820, 43920, 44020, 44120, 44220, 44320, 44420, 44520, 44620, 44720, 44820, 44920, 45020, 45120, 45220, 45320, 45420, 45520, 45620, 45720, 45820, 45920, 46020, 46120, 46220, 46320, 46420, 46520, 46620, 46720, 46820, 46920"/>
    <s v="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
    <s v="-0"/>
    <x v="0"/>
    <x v="21"/>
  </r>
  <r>
    <s v="3720"/>
    <s v="2020-06-19 00:00:00"/>
    <s v="2020-06-19 11:30:00"/>
    <s v="Gasto"/>
    <s v="Con Compromiso"/>
    <s v="018"/>
    <x v="17"/>
    <x v="10"/>
    <s v="SUELDO DE VACACIONES"/>
    <s v="Nación"/>
    <x v="0"/>
    <s v="CSF"/>
    <n v="3767250"/>
    <n v="0"/>
    <n v="3767250"/>
    <n v="0"/>
    <s v="NOMINA JUNIO 2020 T. RISARALDA"/>
    <s v="3720"/>
    <s v="11720, 11820"/>
    <s v="-0"/>
    <s v="43420, 43520, 43620, 43720, 43820, 43920, 44020, 44120, 44220, 44320, 44420, 44520, 44620, 44720, 44820, 44920, 45020, 45120, 45220, 45320, 45420, 45520, 45620, 45720, 45820, 45920, 46020, 46120, 46220, 46320, 46420, 46520, 46620, 46720, 46820, 46920"/>
    <s v="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
    <s v="-0"/>
    <x v="0"/>
    <x v="21"/>
  </r>
  <r>
    <s v="3720"/>
    <s v="2020-06-19 00:00:00"/>
    <s v="2020-06-19 11:30:00"/>
    <s v="Gasto"/>
    <s v="Con Compromiso"/>
    <s v="018"/>
    <x v="17"/>
    <x v="4"/>
    <s v="PRIMA DE VACACIONES"/>
    <s v="Nación"/>
    <x v="0"/>
    <s v="CSF"/>
    <n v="3556981"/>
    <n v="0"/>
    <n v="3556981"/>
    <n v="0"/>
    <s v="NOMINA JUNIO 2020 T. RISARALDA"/>
    <s v="3720"/>
    <s v="11720, 11820"/>
    <s v="-0"/>
    <s v="43420, 43520, 43620, 43720, 43820, 43920, 44020, 44120, 44220, 44320, 44420, 44520, 44620, 44720, 44820, 44920, 45020, 45120, 45220, 45320, 45420, 45520, 45620, 45720, 45820, 45920, 46020, 46120, 46220, 46320, 46420, 46520, 46620, 46720, 46820, 46920"/>
    <s v="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
    <s v="-0"/>
    <x v="0"/>
    <x v="21"/>
  </r>
  <r>
    <s v="3720"/>
    <s v="2020-06-19 00:00:00"/>
    <s v="2020-06-19 11:30:00"/>
    <s v="Gasto"/>
    <s v="Con Compromiso"/>
    <s v="018"/>
    <x v="17"/>
    <x v="9"/>
    <s v="BONIFICACIÓN POR SERVICIOS PRESTADOS"/>
    <s v="Nación"/>
    <x v="0"/>
    <s v="CSF"/>
    <n v="2386599"/>
    <n v="0"/>
    <n v="2386599"/>
    <n v="0"/>
    <s v="NOMINA JUNIO 2020 T. RISARALDA"/>
    <s v="3720"/>
    <s v="11720, 11820"/>
    <s v="-0"/>
    <s v="43420, 43520, 43620, 43720, 43820, 43920, 44020, 44120, 44220, 44320, 44420, 44520, 44620, 44720, 44820, 44920, 45020, 45120, 45220, 45320, 45420, 45520, 45620, 45720, 45820, 45920, 46020, 46120, 46220, 46320, 46420, 46520, 46620, 46720, 46820, 46920"/>
    <s v="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
    <s v="-0"/>
    <x v="0"/>
    <x v="21"/>
  </r>
  <r>
    <s v="3720"/>
    <s v="2020-06-19 00:00:00"/>
    <s v="2020-06-19 11:30:00"/>
    <s v="Gasto"/>
    <s v="Con Compromiso"/>
    <s v="018"/>
    <x v="17"/>
    <x v="7"/>
    <s v="BONIFICACIÓN ESPECIAL DE RECREACIÓN"/>
    <s v="Nación"/>
    <x v="0"/>
    <s v="CSF"/>
    <n v="267940"/>
    <n v="0"/>
    <n v="267940"/>
    <n v="0"/>
    <s v="NOMINA JUNIO 2020 T. RISARALDA"/>
    <s v="3720"/>
    <s v="11720, 11820"/>
    <s v="-0"/>
    <s v="43420, 43520, 43620, 43720, 43820, 43920, 44020, 44120, 44220, 44320, 44420, 44520, 44620, 44720, 44820, 44920, 45020, 45120, 45220, 45320, 45420, 45520, 45620, 45720, 45820, 45920, 46020, 46120, 46220, 46320, 46420, 46520, 46620, 46720, 46820, 46920"/>
    <s v="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
    <s v="-0"/>
    <x v="0"/>
    <x v="21"/>
  </r>
  <r>
    <s v="3820"/>
    <s v="2020-06-19 00:00:00"/>
    <s v="2020-06-19 11:33:00"/>
    <s v="Gasto"/>
    <s v="Con Compromiso"/>
    <s v="018"/>
    <x v="17"/>
    <x v="11"/>
    <s v="PENSIONES"/>
    <s v="Nación"/>
    <x v="0"/>
    <s v="CSF"/>
    <n v="6602500"/>
    <n v="0"/>
    <n v="6602500"/>
    <n v="0"/>
    <s v="APORTES PATRONALES NOMINA JUNIO 2020"/>
    <s v="3820"/>
    <s v="11920"/>
    <s v="-0"/>
    <s v="47020, 47120, 47220, 47320, 47420, 47520, 47620, 47720, 47820, 47920, 48020, 48120, 48220, 48320, 48420, 48520, 48620"/>
    <s v="156770520, 156770620, 156770720, 156770820, 156770920, 156771020, 156771120, 156771220, 156771320, 156771420, 156771520, 156771620, 156771720, 156771820, 156771920, 156772020, 156772220"/>
    <s v="-0"/>
    <x v="0"/>
    <x v="21"/>
  </r>
  <r>
    <s v="3820"/>
    <s v="2020-06-19 00:00:00"/>
    <s v="2020-06-19 11:33:00"/>
    <s v="Gasto"/>
    <s v="Con Compromiso"/>
    <s v="018"/>
    <x v="17"/>
    <x v="14"/>
    <s v="APORTES AL ICBF"/>
    <s v="Nación"/>
    <x v="0"/>
    <s v="CSF"/>
    <n v="3624700"/>
    <n v="0"/>
    <n v="3624700"/>
    <n v="0"/>
    <s v="APORTES PATRONALES NOMINA JUNIO 2020"/>
    <s v="3820"/>
    <s v="11920"/>
    <s v="-0"/>
    <s v="47020, 47120, 47220, 47320, 47420, 47520, 47620, 47720, 47820, 47920, 48020, 48120, 48220, 48320, 48420, 48520, 48620"/>
    <s v="156770520, 156770620, 156770720, 156770820, 156770920, 156771020, 156771120, 156771220, 156771320, 156771420, 156771520, 156771620, 156771720, 156771820, 156771920, 156772020, 156772220"/>
    <s v="-0"/>
    <x v="0"/>
    <x v="21"/>
  </r>
  <r>
    <s v="3820"/>
    <s v="2020-06-19 00:00:00"/>
    <s v="2020-06-19 11:33:00"/>
    <s v="Gasto"/>
    <s v="Con Compromiso"/>
    <s v="018"/>
    <x v="17"/>
    <x v="13"/>
    <s v="SALUD"/>
    <s v="Nación"/>
    <x v="0"/>
    <s v="CSF"/>
    <n v="4677200"/>
    <n v="0"/>
    <n v="4677200"/>
    <n v="0"/>
    <s v="APORTES PATRONALES NOMINA JUNIO 2020"/>
    <s v="3820"/>
    <s v="11920"/>
    <s v="-0"/>
    <s v="47020, 47120, 47220, 47320, 47420, 47520, 47620, 47720, 47820, 47920, 48020, 48120, 48220, 48320, 48420, 48520, 48620"/>
    <s v="156770520, 156770620, 156770720, 156770820, 156770920, 156771020, 156771120, 156771220, 156771320, 156771420, 156771520, 156771620, 156771720, 156771820, 156771920, 156772020, 156772220"/>
    <s v="-0"/>
    <x v="0"/>
    <x v="21"/>
  </r>
  <r>
    <s v="3820"/>
    <s v="2020-06-19 00:00:00"/>
    <s v="2020-06-19 11:33:00"/>
    <s v="Gasto"/>
    <s v="Con Compromiso"/>
    <s v="018"/>
    <x v="17"/>
    <x v="16"/>
    <s v="CAJAS DE COMPENSACIÓN FAMILIAR"/>
    <s v="Nación"/>
    <x v="0"/>
    <s v="CSF"/>
    <n v="4832300"/>
    <n v="0"/>
    <n v="4832300"/>
    <n v="0"/>
    <s v="APORTES PATRONALES NOMINA JUNIO 2020"/>
    <s v="3820"/>
    <s v="11920"/>
    <s v="-0"/>
    <s v="47020, 47120, 47220, 47320, 47420, 47520, 47620, 47720, 47820, 47920, 48020, 48120, 48220, 48320, 48420, 48520, 48620"/>
    <s v="156770520, 156770620, 156770720, 156770820, 156770920, 156771020, 156771120, 156771220, 156771320, 156771420, 156771520, 156771620, 156771720, 156771820, 156771920, 156772020, 156772220"/>
    <s v="-0"/>
    <x v="0"/>
    <x v="21"/>
  </r>
  <r>
    <s v="3820"/>
    <s v="2020-06-19 00:00:00"/>
    <s v="2020-06-19 11:33:00"/>
    <s v="Gasto"/>
    <s v="Con Compromiso"/>
    <s v="018"/>
    <x v="17"/>
    <x v="15"/>
    <s v="APORTES GENERALES AL SISTEMA DE RIESGOS LABORALES"/>
    <s v="Nación"/>
    <x v="0"/>
    <s v="CSF"/>
    <n v="574200"/>
    <n v="0"/>
    <n v="574200"/>
    <n v="0"/>
    <s v="APORTES PATRONALES NOMINA JUNIO 2020"/>
    <s v="3820"/>
    <s v="11920"/>
    <s v="-0"/>
    <s v="47020, 47120, 47220, 47320, 47420, 47520, 47620, 47720, 47820, 47920, 48020, 48120, 48220, 48320, 48420, 48520, 48620"/>
    <s v="156770520, 156770620, 156770720, 156770820, 156770920, 156771020, 156771120, 156771220, 156771320, 156771420, 156771520, 156771620, 156771720, 156771820, 156771920, 156772020, 156772220"/>
    <s v="-0"/>
    <x v="0"/>
    <x v="21"/>
  </r>
  <r>
    <s v="3820"/>
    <s v="2020-06-19 00:00:00"/>
    <s v="2020-06-19 11:33:00"/>
    <s v="Gasto"/>
    <s v="Con Compromiso"/>
    <s v="018"/>
    <x v="17"/>
    <x v="12"/>
    <s v="APORTES AL SENA"/>
    <s v="Nación"/>
    <x v="0"/>
    <s v="CSF"/>
    <n v="2417000"/>
    <n v="0"/>
    <n v="2417000"/>
    <n v="0"/>
    <s v="APORTES PATRONALES NOMINA JUNIO 2020"/>
    <s v="3820"/>
    <s v="11920"/>
    <s v="-0"/>
    <s v="47020, 47120, 47220, 47320, 47420, 47520, 47620, 47720, 47820, 47920, 48020, 48120, 48220, 48320, 48420, 48520, 48620"/>
    <s v="156770520, 156770620, 156770720, 156770820, 156770920, 156771020, 156771120, 156771220, 156771320, 156771420, 156771520, 156771620, 156771720, 156771820, 156771920, 156772020, 156772220"/>
    <s v="-0"/>
    <x v="0"/>
    <x v="21"/>
  </r>
  <r>
    <s v="3920"/>
    <s v="2020-07-06 00:00:00"/>
    <s v="2020-07-06 14:41:00"/>
    <s v="Gasto"/>
    <s v="Con Compromiso"/>
    <s v="018"/>
    <x v="17"/>
    <x v="20"/>
    <s v="IMPUESTO DE INDUSTRIA Y COMERCIO"/>
    <s v="Propios"/>
    <x v="1"/>
    <s v="CSF"/>
    <n v="17837"/>
    <n v="0"/>
    <n v="17837"/>
    <n v="0"/>
    <s v="DECLARACION INDUSTRIA Y COMERCIO T. RISARALDA MAYO-JUNIO 2020"/>
    <s v="3920"/>
    <s v="14120"/>
    <s v="15720"/>
    <s v="50820"/>
    <s v="176267420"/>
    <s v="-0"/>
    <x v="0"/>
    <x v="21"/>
  </r>
  <r>
    <s v="4020"/>
    <s v="2020-07-15 00:00:00"/>
    <s v="2020-07-15 10:06:00"/>
    <s v="Gasto"/>
    <s v="Con Compromiso"/>
    <s v="018"/>
    <x v="17"/>
    <x v="6"/>
    <s v="SUBSIDIO DE ALIMENTACIÓN"/>
    <s v="Nación"/>
    <x v="0"/>
    <s v="CSF"/>
    <n v="1048754"/>
    <n v="0"/>
    <n v="1048754"/>
    <n v="0"/>
    <s v="NOMINA T. RISARALDA JULIO 2020"/>
    <s v="4020"/>
    <s v="16720, 16820"/>
    <s v="-0"/>
    <s v="53320, 53420, 53520, 53620, 53720, 53820, 53920, 54020, 54120, 54220, 54320, 54420, 54520, 54620, 54720, 54820, 54920, 55020, 55120, 55220, 55320, 55420, 55520, 55620, 55720, 55820, 55920, 56020, 56120"/>
    <s v="194616820, 194616920, 194617020, 194617120, 194617220, 194617320, 194617420, 194617520, 194617620, 194617720, 194617820, 194617920, 194618020, 194618120, 194618220, 194618320, 194618420, 194618520, 194618620, 194618720, 194618820, 194618920, 194619020, 194619120, 194619220, 194619320, 194619420, 194619520, 194619620"/>
    <s v="-0"/>
    <x v="0"/>
    <x v="21"/>
  </r>
  <r>
    <s v="4020"/>
    <s v="2020-07-15 00:00:00"/>
    <s v="2020-07-15 10:06:00"/>
    <s v="Gasto"/>
    <s v="Con Compromiso"/>
    <s v="018"/>
    <x v="17"/>
    <x v="5"/>
    <s v="PRIMA TÉCNICA NO SALARIAL"/>
    <s v="Nación"/>
    <x v="0"/>
    <s v="CSF"/>
    <n v="2354967"/>
    <n v="0"/>
    <n v="2354967"/>
    <n v="0"/>
    <s v="NOMINA T. RISARALDA JULIO 2020"/>
    <s v="4020"/>
    <s v="16720, 16820"/>
    <s v="-0"/>
    <s v="53320, 53420, 53520, 53620, 53720, 53820, 53920, 54020, 54120, 54220, 54320, 54420, 54520, 54620, 54720, 54820, 54920, 55020, 55120, 55220, 55320, 55420, 55520, 55620, 55720, 55820, 55920, 56020, 56120"/>
    <s v="194616820, 194616920, 194617020, 194617120, 194617220, 194617320, 194617420, 194617520, 194617620, 194617720, 194617820, 194617920, 194618020, 194618120, 194618220, 194618320, 194618420, 194618520, 194618620, 194618720, 194618820, 194618920, 194619020, 194619120, 194619220, 194619320, 194619420, 194619520, 194619620"/>
    <s v="-0"/>
    <x v="0"/>
    <x v="21"/>
  </r>
  <r>
    <s v="4020"/>
    <s v="2020-07-15 00:00:00"/>
    <s v="2020-07-15 10:06:00"/>
    <s v="Gasto"/>
    <s v="Con Compromiso"/>
    <s v="018"/>
    <x v="17"/>
    <x v="4"/>
    <s v="PRIMA DE VACACIONES"/>
    <s v="Nación"/>
    <x v="0"/>
    <s v="CSF"/>
    <n v="10497"/>
    <n v="0"/>
    <n v="10497"/>
    <n v="0"/>
    <s v="NOMINA T. RISARALDA JULIO 2020"/>
    <s v="4020"/>
    <s v="16720, 16820"/>
    <s v="-0"/>
    <s v="53320, 53420, 53520, 53620, 53720, 53820, 53920, 54020, 54120, 54220, 54320, 54420, 54520, 54620, 54720, 54820, 54920, 55020, 55120, 55220, 55320, 55420, 55520, 55620, 55720, 55820, 55920, 56020, 56120"/>
    <s v="194616820, 194616920, 194617020, 194617120, 194617220, 194617320, 194617420, 194617520, 194617620, 194617720, 194617820, 194617920, 194618020, 194618120, 194618220, 194618320, 194618420, 194618520, 194618620, 194618720, 194618820, 194618920, 194619020, 194619120, 194619220, 194619320, 194619420, 194619520, 194619620"/>
    <s v="-0"/>
    <x v="0"/>
    <x v="21"/>
  </r>
  <r>
    <s v="4020"/>
    <s v="2020-07-15 00:00:00"/>
    <s v="2020-07-15 10:06:00"/>
    <s v="Gasto"/>
    <s v="Con Compromiso"/>
    <s v="018"/>
    <x v="17"/>
    <x v="10"/>
    <s v="SUELDO DE VACACIONES"/>
    <s v="Nación"/>
    <x v="0"/>
    <s v="CSF"/>
    <n v="12131"/>
    <n v="0"/>
    <n v="12131"/>
    <n v="0"/>
    <s v="NOMINA T. RISARALDA JULIO 2020"/>
    <s v="4020"/>
    <s v="16720, 16820"/>
    <s v="-0"/>
    <s v="53320, 53420, 53520, 53620, 53720, 53820, 53920, 54020, 54120, 54220, 54320, 54420, 54520, 54620, 54720, 54820, 54920, 55020, 55120, 55220, 55320, 55420, 55520, 55620, 55720, 55820, 55920, 56020, 56120"/>
    <s v="194616820, 194616920, 194617020, 194617120, 194617220, 194617320, 194617420, 194617520, 194617620, 194617720, 194617820, 194617920, 194618020, 194618120, 194618220, 194618320, 194618420, 194618520, 194618620, 194618720, 194618820, 194618920, 194619020, 194619120, 194619220, 194619320, 194619420, 194619520, 194619620"/>
    <s v="-0"/>
    <x v="0"/>
    <x v="21"/>
  </r>
  <r>
    <s v="4020"/>
    <s v="2020-07-15 00:00:00"/>
    <s v="2020-07-15 10:06:00"/>
    <s v="Gasto"/>
    <s v="Con Compromiso"/>
    <s v="018"/>
    <x v="17"/>
    <x v="8"/>
    <s v="SUELDO BÁSICO"/>
    <s v="Nación"/>
    <x v="0"/>
    <s v="CSF"/>
    <n v="49175476"/>
    <n v="0"/>
    <n v="49175476"/>
    <n v="0"/>
    <s v="NOMINA T. RISARALDA JULIO 2020"/>
    <s v="4020"/>
    <s v="16720, 16820"/>
    <s v="-0"/>
    <s v="53320, 53420, 53520, 53620, 53720, 53820, 53920, 54020, 54120, 54220, 54320, 54420, 54520, 54620, 54720, 54820, 54920, 55020, 55120, 55220, 55320, 55420, 55520, 55620, 55720, 55820, 55920, 56020, 56120"/>
    <s v="194616820, 194616920, 194617020, 194617120, 194617220, 194617320, 194617420, 194617520, 194617620, 194617720, 194617820, 194617920, 194618020, 194618120, 194618220, 194618320, 194618420, 194618520, 194618620, 194618720, 194618820, 194618920, 194619020, 194619120, 194619220, 194619320, 194619420, 194619520, 194619620"/>
    <s v="-0"/>
    <x v="0"/>
    <x v="21"/>
  </r>
  <r>
    <s v="4020"/>
    <s v="2020-07-15 00:00:00"/>
    <s v="2020-07-15 10:06:00"/>
    <s v="Gasto"/>
    <s v="Con Compromiso"/>
    <s v="018"/>
    <x v="17"/>
    <x v="3"/>
    <s v="AUXILIO DE TRANSPORTE"/>
    <s v="Nación"/>
    <x v="0"/>
    <s v="CSF"/>
    <n v="1450241"/>
    <n v="0"/>
    <n v="1450241"/>
    <n v="0"/>
    <s v="NOMINA T. RISARALDA JULIO 2020"/>
    <s v="4020"/>
    <s v="16720, 16820"/>
    <s v="-0"/>
    <s v="53320, 53420, 53520, 53620, 53720, 53820, 53920, 54020, 54120, 54220, 54320, 54420, 54520, 54620, 54720, 54820, 54920, 55020, 55120, 55220, 55320, 55420, 55520, 55620, 55720, 55820, 55920, 56020, 56120"/>
    <s v="194616820, 194616920, 194617020, 194617120, 194617220, 194617320, 194617420, 194617520, 194617620, 194617720, 194617820, 194617920, 194618020, 194618120, 194618220, 194618320, 194618420, 194618520, 194618620, 194618720, 194618820, 194618920, 194619020, 194619120, 194619220, 194619320, 194619420, 194619520, 194619620"/>
    <s v="-0"/>
    <x v="0"/>
    <x v="21"/>
  </r>
  <r>
    <s v="4120"/>
    <s v="2020-07-15 00:00:00"/>
    <s v="2020-07-15 10:10:00"/>
    <s v="Gasto"/>
    <s v="Con Compromiso"/>
    <s v="018"/>
    <x v="17"/>
    <x v="14"/>
    <s v="APORTES AL ICBF"/>
    <s v="Nación"/>
    <x v="0"/>
    <s v="CSF"/>
    <n v="1698600"/>
    <n v="0"/>
    <n v="1698600"/>
    <n v="0"/>
    <s v="APORTES PATRONALES NOMINA JULIO 2020 T. RISARALDA"/>
    <s v="4120"/>
    <s v="16920"/>
    <s v="-0"/>
    <s v="56220, 56320, 56420, 56520, 56620, 56720, 56820, 56920, 57020, 57120, 57220, 57320, 57420, 57520, 57620, 57720, 57820"/>
    <s v="194619720, 194619820, 194619920, 194620020, 194620120, 194620220, 194620320, 194620420, 194620520, 194620620, 194620720, 194620820, 194620920, 194621020, 194621120, 194621220, 194621320"/>
    <s v="-0"/>
    <x v="0"/>
    <x v="21"/>
  </r>
  <r>
    <s v="4120"/>
    <s v="2020-07-15 00:00:00"/>
    <s v="2020-07-15 10:10:00"/>
    <s v="Gasto"/>
    <s v="Con Compromiso"/>
    <s v="018"/>
    <x v="17"/>
    <x v="13"/>
    <s v="SALUD"/>
    <s v="Nación"/>
    <x v="0"/>
    <s v="CSF"/>
    <n v="4474400"/>
    <n v="0"/>
    <n v="4474400"/>
    <n v="0"/>
    <s v="APORTES PATRONALES NOMINA JULIO 2020 T. RISARALDA"/>
    <s v="4120"/>
    <s v="16920"/>
    <s v="-0"/>
    <s v="56220, 56320, 56420, 56520, 56620, 56720, 56820, 56920, 57020, 57120, 57220, 57320, 57420, 57520, 57620, 57720, 57820"/>
    <s v="194619720, 194619820, 194619920, 194620020, 194620120, 194620220, 194620320, 194620420, 194620520, 194620620, 194620720, 194620820, 194620920, 194621020, 194621120, 194621220, 194621320"/>
    <s v="-0"/>
    <x v="0"/>
    <x v="21"/>
  </r>
  <r>
    <s v="4120"/>
    <s v="2020-07-15 00:00:00"/>
    <s v="2020-07-15 10:10:00"/>
    <s v="Gasto"/>
    <s v="Con Compromiso"/>
    <s v="018"/>
    <x v="17"/>
    <x v="11"/>
    <s v="PENSIONES"/>
    <s v="Nación"/>
    <x v="0"/>
    <s v="CSF"/>
    <n v="6316000"/>
    <n v="0"/>
    <n v="6316000"/>
    <n v="0"/>
    <s v="APORTES PATRONALES NOMINA JULIO 2020 T. RISARALDA"/>
    <s v="4120"/>
    <s v="16920"/>
    <s v="-0"/>
    <s v="56220, 56320, 56420, 56520, 56620, 56720, 56820, 56920, 57020, 57120, 57220, 57320, 57420, 57520, 57620, 57720, 57820"/>
    <s v="194619720, 194619820, 194619920, 194620020, 194620120, 194620220, 194620320, 194620420, 194620520, 194620620, 194620720, 194620820, 194620920, 194621020, 194621120, 194621220, 194621320"/>
    <s v="-0"/>
    <x v="0"/>
    <x v="21"/>
  </r>
  <r>
    <s v="4120"/>
    <s v="2020-07-15 00:00:00"/>
    <s v="2020-07-15 10:10:00"/>
    <s v="Gasto"/>
    <s v="Con Compromiso"/>
    <s v="018"/>
    <x v="17"/>
    <x v="16"/>
    <s v="CAJAS DE COMPENSACIÓN FAMILIAR"/>
    <s v="Nación"/>
    <x v="0"/>
    <s v="CSF"/>
    <n v="2263800"/>
    <n v="0"/>
    <n v="2263800"/>
    <n v="0"/>
    <s v="APORTES PATRONALES NOMINA JULIO 2020 T. RISARALDA"/>
    <s v="4120"/>
    <s v="16920"/>
    <s v="-0"/>
    <s v="56220, 56320, 56420, 56520, 56620, 56720, 56820, 56920, 57020, 57120, 57220, 57320, 57420, 57520, 57620, 57720, 57820"/>
    <s v="194619720, 194619820, 194619920, 194620020, 194620120, 194620220, 194620320, 194620420, 194620520, 194620620, 194620720, 194620820, 194620920, 194621020, 194621120, 194621220, 194621320"/>
    <s v="-0"/>
    <x v="0"/>
    <x v="21"/>
  </r>
  <r>
    <s v="4120"/>
    <s v="2020-07-15 00:00:00"/>
    <s v="2020-07-15 10:10:00"/>
    <s v="Gasto"/>
    <s v="Con Compromiso"/>
    <s v="018"/>
    <x v="17"/>
    <x v="15"/>
    <s v="APORTES GENERALES AL SISTEMA DE RIESGOS LABORALES"/>
    <s v="Nación"/>
    <x v="0"/>
    <s v="CSF"/>
    <n v="668600"/>
    <n v="0"/>
    <n v="668600"/>
    <n v="0"/>
    <s v="APORTES PATRONALES NOMINA JULIO 2020 T. RISARALDA"/>
    <s v="4120"/>
    <s v="16920"/>
    <s v="-0"/>
    <s v="56220, 56320, 56420, 56520, 56620, 56720, 56820, 56920, 57020, 57120, 57220, 57320, 57420, 57520, 57620, 57720, 57820"/>
    <s v="194619720, 194619820, 194619920, 194620020, 194620120, 194620220, 194620320, 194620420, 194620520, 194620620, 194620720, 194620820, 194620920, 194621020, 194621120, 194621220, 194621320"/>
    <s v="-0"/>
    <x v="0"/>
    <x v="21"/>
  </r>
  <r>
    <s v="4120"/>
    <s v="2020-07-15 00:00:00"/>
    <s v="2020-07-15 10:10:00"/>
    <s v="Gasto"/>
    <s v="Con Compromiso"/>
    <s v="018"/>
    <x v="17"/>
    <x v="12"/>
    <s v="APORTES AL SENA"/>
    <s v="Nación"/>
    <x v="0"/>
    <s v="CSF"/>
    <n v="1132800"/>
    <n v="0"/>
    <n v="1132800"/>
    <n v="0"/>
    <s v="APORTES PATRONALES NOMINA JULIO 2020 T. RISARALDA"/>
    <s v="4120"/>
    <s v="16920"/>
    <s v="-0"/>
    <s v="56220, 56320, 56420, 56520, 56620, 56720, 56820, 56920, 57020, 57120, 57220, 57320, 57420, 57520, 57620, 57720, 57820"/>
    <s v="194619720, 194619820, 194619920, 194620020, 194620120, 194620220, 194620320, 194620420, 194620520, 194620620, 194620720, 194620820, 194620920, 194621020, 194621120, 194621220, 194621320"/>
    <s v="-0"/>
    <x v="0"/>
    <x v="21"/>
  </r>
  <r>
    <s v="4220"/>
    <s v="2020-07-22 00:00:00"/>
    <s v="2020-07-22 09:26:00"/>
    <s v="Gasto"/>
    <s v="Con Compromiso"/>
    <s v="018"/>
    <x v="17"/>
    <x v="17"/>
    <s v="OTROS SERVICIOS PROFESIONALES, CIENTÍFICOS Y TÉCNICOS"/>
    <s v="Nación"/>
    <x v="0"/>
    <s v="CSF"/>
    <n v="420000"/>
    <n v="-262"/>
    <n v="419738"/>
    <n v="0"/>
    <s v="REVISION TECNOMECANICA 2 VEHICULOS SUSCRITOS A LA T. RISARALDA AÑO 2020"/>
    <s v="4220"/>
    <s v="17320"/>
    <s v="22320"/>
    <s v="60620, 125020"/>
    <s v="215521820, 372505320"/>
    <s v="-0"/>
    <x v="0"/>
    <x v="21"/>
  </r>
  <r>
    <s v="4320"/>
    <s v="2020-08-20 00:00:00"/>
    <s v="2020-08-20 15:32:00"/>
    <s v="Gasto"/>
    <s v="Con Compromiso"/>
    <s v="0500"/>
    <x v="17"/>
    <x v="22"/>
    <s v="ADQUISICIÓN DE BIENES Y SERVICIOS - SERVICIO DE INFORMACIÓN CATASTRAL - ACTUALIZACIÓN  Y GESTIÓN CATASTRAL  NACIONAL"/>
    <s v="Nación"/>
    <x v="2"/>
    <s v="CSF"/>
    <n v="28962879"/>
    <n v="35548"/>
    <n v="28998427"/>
    <n v="0"/>
    <s v="VIATICOS Y GASTOS FUNCIONARIOS PROCESO DE ACTUALIZACION 8 MUNICIPIOS DPTO DE RISARALDA"/>
    <s v="4320"/>
    <s v="21820, 21920, 22020, 22120, 22220, 23820"/>
    <s v="35420, 35520, 35620, 35720, 35820, 36020"/>
    <s v="81520, 81620, 81720, 81820, 81920, 82020, 82120"/>
    <s v="268700120, 268702420, 268740920, 272852620, 272855320, 272857620"/>
    <s v="-0"/>
    <x v="1"/>
    <x v="1"/>
  </r>
  <r>
    <s v="4420"/>
    <s v="2020-08-20 00:00:00"/>
    <s v="2020-08-20 15:39:00"/>
    <s v="Gasto"/>
    <s v="Anulado"/>
    <s v="0500"/>
    <x v="17"/>
    <x v="22"/>
    <s v="ADQUISICIÓN DE BIENES Y SERVICIOS - SERVICIO DE INFORMACIÓN CATASTRAL - ACTUALIZACIÓN  Y GESTIÓN CATASTRAL  NACIONAL"/>
    <s v="Propios"/>
    <x v="1"/>
    <s v="CSF"/>
    <n v="14282010"/>
    <n v="-14282010"/>
    <n v="0"/>
    <n v="0"/>
    <s v="MANTENIMIENTO VEHICULOS ADCRITOS A LA TERRITORIAL RISARALDA"/>
    <s v="4420"/>
    <s v="-0"/>
    <s v="-0"/>
    <s v="-0"/>
    <s v="-0"/>
    <s v="-0"/>
    <x v="1"/>
    <x v="1"/>
  </r>
  <r>
    <s v="4520"/>
    <s v="2020-08-21 00:00:00"/>
    <s v="2020-08-21 09:22:00"/>
    <s v="Gasto"/>
    <s v="Con Compromiso"/>
    <s v="018"/>
    <x v="17"/>
    <x v="8"/>
    <s v="SUELDO BÁSICO"/>
    <s v="Nación"/>
    <x v="0"/>
    <s v="CSF"/>
    <n v="52130312"/>
    <n v="0"/>
    <n v="52130312"/>
    <n v="0"/>
    <s v="SUELDO Y OTROS NOMINA AGOSTO 2020 T. RISARALDA"/>
    <s v="4520"/>
    <s v="21220, 21320"/>
    <s v="-0"/>
    <s v="64020, 64120, 64220, 64320, 64420, 64520, 64620, 64720, 64820, 64920, 65020, 65120, 65220, 65320, 65420, 65520, 65620, 65720, 65820, 65920, 66020, 66120, 66220, 66320, 66420, 66520, 66620, 66720, 66820, 66920, 67020, 67120, 67220"/>
    <s v="226066520, 226066620, 226066720, 226066820, 226066920, 226067020, 226067120, 226067220, 226067320, 226067420, 226067520, 226067620, 226067720, 226067820, 226067920, 226068020, 226068120, 226068220, 226068320, 226068420, 226068520, 226068620, 226068720, 226068820, 226068920, 226069020, 226069120, 226075320, 226075420, 226075520, 226075620, 226075720, 226075820"/>
    <s v="-0"/>
    <x v="0"/>
    <x v="21"/>
  </r>
  <r>
    <s v="4520"/>
    <s v="2020-08-21 00:00:00"/>
    <s v="2020-08-21 09:22:00"/>
    <s v="Gasto"/>
    <s v="Con Compromiso"/>
    <s v="018"/>
    <x v="17"/>
    <x v="9"/>
    <s v="BONIFICACIÓN POR SERVICIOS PRESTADOS"/>
    <s v="Nación"/>
    <x v="0"/>
    <s v="CSF"/>
    <n v="3337060"/>
    <n v="0"/>
    <n v="3337060"/>
    <n v="0"/>
    <s v="SUELDO Y OTROS NOMINA AGOSTO 2020 T. RISARALDA"/>
    <s v="4520"/>
    <s v="21220, 21320"/>
    <s v="-0"/>
    <s v="64020, 64120, 64220, 64320, 64420, 64520, 64620, 64720, 64820, 64920, 65020, 65120, 65220, 65320, 65420, 65520, 65620, 65720, 65820, 65920, 66020, 66120, 66220, 66320, 66420, 66520, 66620, 66720, 66820, 66920, 67020, 67120, 67220"/>
    <s v="226066520, 226066620, 226066720, 226066820, 226066920, 226067020, 226067120, 226067220, 226067320, 226067420, 226067520, 226067620, 226067720, 226067820, 226067920, 226068020, 226068120, 226068220, 226068320, 226068420, 226068520, 226068620, 226068720, 226068820, 226068920, 226069020, 226069120, 226075320, 226075420, 226075520, 226075620, 226075720, 226075820"/>
    <s v="-0"/>
    <x v="0"/>
    <x v="21"/>
  </r>
  <r>
    <s v="4520"/>
    <s v="2020-08-21 00:00:00"/>
    <s v="2020-08-21 09:22:00"/>
    <s v="Gasto"/>
    <s v="Con Compromiso"/>
    <s v="018"/>
    <x v="17"/>
    <x v="28"/>
    <s v="AUXILIO DE CONECTIVIDAD DIGITAL"/>
    <s v="Nación"/>
    <x v="0"/>
    <s v="CSF"/>
    <n v="1508525"/>
    <n v="0"/>
    <n v="1508525"/>
    <n v="0"/>
    <s v="SUELDO Y OTROS NOMINA AGOSTO 2020 T. RISARALDA"/>
    <s v="4520"/>
    <s v="21220, 21320"/>
    <s v="-0"/>
    <s v="64020, 64120, 64220, 64320, 64420, 64520, 64620, 64720, 64820, 64920, 65020, 65120, 65220, 65320, 65420, 65520, 65620, 65720, 65820, 65920, 66020, 66120, 66220, 66320, 66420, 66520, 66620, 66720, 66820, 66920, 67020, 67120, 67220"/>
    <s v="226066520, 226066620, 226066720, 226066820, 226066920, 226067020, 226067120, 226067220, 226067320, 226067420, 226067520, 226067620, 226067720, 226067820, 226067920, 226068020, 226068120, 226068220, 226068320, 226068420, 226068520, 226068620, 226068720, 226068820, 226068920, 226069020, 226069120, 226075320, 226075420, 226075520, 226075620, 226075720, 226075820"/>
    <s v="-0"/>
    <x v="0"/>
    <x v="21"/>
  </r>
  <r>
    <s v="4520"/>
    <s v="2020-08-21 00:00:00"/>
    <s v="2020-08-21 09:22:00"/>
    <s v="Gasto"/>
    <s v="Con Compromiso"/>
    <s v="018"/>
    <x v="17"/>
    <x v="7"/>
    <s v="BONIFICACIÓN ESPECIAL DE RECREACIÓN"/>
    <s v="Nación"/>
    <x v="0"/>
    <s v="CSF"/>
    <n v="98364"/>
    <n v="0"/>
    <n v="98364"/>
    <n v="0"/>
    <s v="SUELDO Y OTROS NOMINA AGOSTO 2020 T. RISARALDA"/>
    <s v="4520"/>
    <s v="21220, 21320"/>
    <s v="-0"/>
    <s v="64020, 64120, 64220, 64320, 64420, 64520, 64620, 64720, 64820, 64920, 65020, 65120, 65220, 65320, 65420, 65520, 65620, 65720, 65820, 65920, 66020, 66120, 66220, 66320, 66420, 66520, 66620, 66720, 66820, 66920, 67020, 67120, 67220"/>
    <s v="226066520, 226066620, 226066720, 226066820, 226066920, 226067020, 226067120, 226067220, 226067320, 226067420, 226067520, 226067620, 226067720, 226067820, 226067920, 226068020, 226068120, 226068220, 226068320, 226068420, 226068520, 226068620, 226068720, 226068820, 226068920, 226069020, 226069120, 226075320, 226075420, 226075520, 226075620, 226075720, 226075820"/>
    <s v="-0"/>
    <x v="0"/>
    <x v="21"/>
  </r>
  <r>
    <s v="4520"/>
    <s v="2020-08-21 00:00:00"/>
    <s v="2020-08-21 09:22:00"/>
    <s v="Gasto"/>
    <s v="Con Compromiso"/>
    <s v="018"/>
    <x v="17"/>
    <x v="5"/>
    <s v="PRIMA TÉCNICA NO SALARIAL"/>
    <s v="Nación"/>
    <x v="0"/>
    <s v="CSF"/>
    <n v="2354967"/>
    <n v="0"/>
    <n v="2354967"/>
    <n v="0"/>
    <s v="SUELDO Y OTROS NOMINA AGOSTO 2020 T. RISARALDA"/>
    <s v="4520"/>
    <s v="21220, 21320"/>
    <s v="-0"/>
    <s v="64020, 64120, 64220, 64320, 64420, 64520, 64620, 64720, 64820, 64920, 65020, 65120, 65220, 65320, 65420, 65520, 65620, 65720, 65820, 65920, 66020, 66120, 66220, 66320, 66420, 66520, 66620, 66720, 66820, 66920, 67020, 67120, 67220"/>
    <s v="226066520, 226066620, 226066720, 226066820, 226066920, 226067020, 226067120, 226067220, 226067320, 226067420, 226067520, 226067620, 226067720, 226067820, 226067920, 226068020, 226068120, 226068220, 226068320, 226068420, 226068520, 226068620, 226068720, 226068820, 226068920, 226069020, 226069120, 226075320, 226075420, 226075520, 226075620, 226075720, 226075820"/>
    <s v="-0"/>
    <x v="0"/>
    <x v="21"/>
  </r>
  <r>
    <s v="4520"/>
    <s v="2020-08-21 00:00:00"/>
    <s v="2020-08-21 09:22:00"/>
    <s v="Gasto"/>
    <s v="Con Compromiso"/>
    <s v="018"/>
    <x v="17"/>
    <x v="4"/>
    <s v="PRIMA DE VACACIONES"/>
    <s v="Nación"/>
    <x v="0"/>
    <s v="CSF"/>
    <n v="924835"/>
    <n v="0"/>
    <n v="924835"/>
    <n v="0"/>
    <s v="SUELDO Y OTROS NOMINA AGOSTO 2020 T. RISARALDA"/>
    <s v="4520"/>
    <s v="21220, 21320"/>
    <s v="-0"/>
    <s v="64020, 64120, 64220, 64320, 64420, 64520, 64620, 64720, 64820, 64920, 65020, 65120, 65220, 65320, 65420, 65520, 65620, 65720, 65820, 65920, 66020, 66120, 66220, 66320, 66420, 66520, 66620, 66720, 66820, 66920, 67020, 67120, 67220"/>
    <s v="226066520, 226066620, 226066720, 226066820, 226066920, 226067020, 226067120, 226067220, 226067320, 226067420, 226067520, 226067620, 226067720, 226067820, 226067920, 226068020, 226068120, 226068220, 226068320, 226068420, 226068520, 226068620, 226068720, 226068820, 226068920, 226069020, 226069120, 226075320, 226075420, 226075520, 226075620, 226075720, 226075820"/>
    <s v="-0"/>
    <x v="0"/>
    <x v="21"/>
  </r>
  <r>
    <s v="4520"/>
    <s v="2020-08-21 00:00:00"/>
    <s v="2020-08-21 09:22:00"/>
    <s v="Gasto"/>
    <s v="Con Compromiso"/>
    <s v="018"/>
    <x v="17"/>
    <x v="6"/>
    <s v="SUBSIDIO DE ALIMENTACIÓN"/>
    <s v="Nación"/>
    <x v="0"/>
    <s v="CSF"/>
    <n v="1101633"/>
    <n v="0"/>
    <n v="1101633"/>
    <n v="0"/>
    <s v="SUELDO Y OTROS NOMINA AGOSTO 2020 T. RISARALDA"/>
    <s v="4520"/>
    <s v="21220, 21320"/>
    <s v="-0"/>
    <s v="64020, 64120, 64220, 64320, 64420, 64520, 64620, 64720, 64820, 64920, 65020, 65120, 65220, 65320, 65420, 65520, 65620, 65720, 65820, 65920, 66020, 66120, 66220, 66320, 66420, 66520, 66620, 66720, 66820, 66920, 67020, 67120, 67220"/>
    <s v="226066520, 226066620, 226066720, 226066820, 226066920, 226067020, 226067120, 226067220, 226067320, 226067420, 226067520, 226067620, 226067720, 226067820, 226067920, 226068020, 226068120, 226068220, 226068320, 226068420, 226068520, 226068620, 226068720, 226068820, 226068920, 226069020, 226069120, 226075320, 226075420, 226075520, 226075620, 226075720, 226075820"/>
    <s v="-0"/>
    <x v="0"/>
    <x v="21"/>
  </r>
  <r>
    <s v="4520"/>
    <s v="2020-08-21 00:00:00"/>
    <s v="2020-08-21 09:22:00"/>
    <s v="Gasto"/>
    <s v="Con Compromiso"/>
    <s v="018"/>
    <x v="17"/>
    <x v="10"/>
    <s v="SUELDO DE VACACIONES"/>
    <s v="Nación"/>
    <x v="0"/>
    <s v="CSF"/>
    <n v="1294769"/>
    <n v="0"/>
    <n v="1294769"/>
    <n v="0"/>
    <s v="SUELDO Y OTROS NOMINA AGOSTO 2020 T. RISARALDA"/>
    <s v="4520"/>
    <s v="21220, 21320"/>
    <s v="-0"/>
    <s v="64020, 64120, 64220, 64320, 64420, 64520, 64620, 64720, 64820, 64920, 65020, 65120, 65220, 65320, 65420, 65520, 65620, 65720, 65820, 65920, 66020, 66120, 66220, 66320, 66420, 66520, 66620, 66720, 66820, 66920, 67020, 67120, 67220"/>
    <s v="226066520, 226066620, 226066720, 226066820, 226066920, 226067020, 226067120, 226067220, 226067320, 226067420, 226067520, 226067620, 226067720, 226067820, 226067920, 226068020, 226068120, 226068220, 226068320, 226068420, 226068520, 226068620, 226068720, 226068820, 226068920, 226069020, 226069120, 226075320, 226075420, 226075520, 226075620, 226075720, 226075820"/>
    <s v="-0"/>
    <x v="0"/>
    <x v="21"/>
  </r>
  <r>
    <s v="4620"/>
    <s v="2020-08-21 00:00:00"/>
    <s v="2020-08-21 09:25:00"/>
    <s v="Gasto"/>
    <s v="Con Compromiso"/>
    <s v="018"/>
    <x v="17"/>
    <x v="15"/>
    <s v="APORTES GENERALES AL SISTEMA DE RIESGOS LABORALES"/>
    <s v="Nación"/>
    <x v="0"/>
    <s v="CSF"/>
    <n v="748600"/>
    <n v="0"/>
    <n v="748600"/>
    <n v="0"/>
    <s v="APORTES PATRONALES NOMINA AGOSTO 2020 T. RISARALDA"/>
    <s v="4620"/>
    <s v="21420"/>
    <s v="-0"/>
    <s v="67320, 67420, 67520, 67620, 67720, 67820, 67920, 68020, 68120, 68220, 68320, 68420, 68520, 68620, 68720, 68820, 68920"/>
    <s v="226099420, 226099520, 226099620, 226099720, 226099820, 226099920, 226100020, 226100120, 226100220, 226100320, 226100420, 226100520, 226100620, 226100720, 226100820, 226100920, 226101020"/>
    <s v="-0"/>
    <x v="0"/>
    <x v="21"/>
  </r>
  <r>
    <s v="4620"/>
    <s v="2020-08-21 00:00:00"/>
    <s v="2020-08-21 09:25:00"/>
    <s v="Gasto"/>
    <s v="Con Compromiso"/>
    <s v="018"/>
    <x v="17"/>
    <x v="11"/>
    <s v="PENSIONES"/>
    <s v="Nación"/>
    <x v="0"/>
    <s v="CSF"/>
    <n v="6716700"/>
    <n v="0"/>
    <n v="6716700"/>
    <n v="0"/>
    <s v="APORTES PATRONALES NOMINA AGOSTO 2020 T. RISARALDA"/>
    <s v="4620"/>
    <s v="21420"/>
    <s v="-0"/>
    <s v="67320, 67420, 67520, 67620, 67720, 67820, 67920, 68020, 68120, 68220, 68320, 68420, 68520, 68620, 68720, 68820, 68920"/>
    <s v="226099420, 226099520, 226099620, 226099720, 226099820, 226099920, 226100020, 226100120, 226100220, 226100320, 226100420, 226100520, 226100620, 226100720, 226100820, 226100920, 226101020"/>
    <s v="-0"/>
    <x v="0"/>
    <x v="21"/>
  </r>
  <r>
    <s v="4620"/>
    <s v="2020-08-21 00:00:00"/>
    <s v="2020-08-21 09:25:00"/>
    <s v="Gasto"/>
    <s v="Con Compromiso"/>
    <s v="018"/>
    <x v="17"/>
    <x v="13"/>
    <s v="SALUD"/>
    <s v="Nación"/>
    <x v="0"/>
    <s v="CSF"/>
    <n v="4758100"/>
    <n v="0"/>
    <n v="4758100"/>
    <n v="0"/>
    <s v="APORTES PATRONALES NOMINA AGOSTO 2020 T. RISARALDA"/>
    <s v="4620"/>
    <s v="21420"/>
    <s v="-0"/>
    <s v="67320, 67420, 67520, 67620, 67720, 67820, 67920, 68020, 68120, 68220, 68320, 68420, 68520, 68620, 68720, 68820, 68920"/>
    <s v="226099420, 226099520, 226099620, 226099720, 226099820, 226099920, 226100020, 226100120, 226100220, 226100320, 226100420, 226100520, 226100620, 226100720, 226100820, 226100920, 226101020"/>
    <s v="-0"/>
    <x v="0"/>
    <x v="21"/>
  </r>
  <r>
    <s v="4620"/>
    <s v="2020-08-21 00:00:00"/>
    <s v="2020-08-21 09:25:00"/>
    <s v="Gasto"/>
    <s v="Con Compromiso"/>
    <s v="018"/>
    <x v="17"/>
    <x v="12"/>
    <s v="APORTES AL SENA"/>
    <s v="Nación"/>
    <x v="0"/>
    <s v="CSF"/>
    <n v="1407300"/>
    <n v="0"/>
    <n v="1407300"/>
    <n v="0"/>
    <s v="APORTES PATRONALES NOMINA AGOSTO 2020 T. RISARALDA"/>
    <s v="4620"/>
    <s v="21420"/>
    <s v="-0"/>
    <s v="67320, 67420, 67520, 67620, 67720, 67820, 67920, 68020, 68120, 68220, 68320, 68420, 68520, 68620, 68720, 68820, 68920"/>
    <s v="226099420, 226099520, 226099620, 226099720, 226099820, 226099920, 226100020, 226100120, 226100220, 226100320, 226100420, 226100520, 226100620, 226100720, 226100820, 226100920, 226101020"/>
    <s v="-0"/>
    <x v="0"/>
    <x v="21"/>
  </r>
  <r>
    <s v="4620"/>
    <s v="2020-08-21 00:00:00"/>
    <s v="2020-08-21 09:25:00"/>
    <s v="Gasto"/>
    <s v="Con Compromiso"/>
    <s v="018"/>
    <x v="17"/>
    <x v="16"/>
    <s v="CAJAS DE COMPENSACIÓN FAMILIAR"/>
    <s v="Nación"/>
    <x v="0"/>
    <s v="CSF"/>
    <n v="2813300"/>
    <n v="0"/>
    <n v="2813300"/>
    <n v="0"/>
    <s v="APORTES PATRONALES NOMINA AGOSTO 2020 T. RISARALDA"/>
    <s v="4620"/>
    <s v="21420"/>
    <s v="-0"/>
    <s v="67320, 67420, 67520, 67620, 67720, 67820, 67920, 68020, 68120, 68220, 68320, 68420, 68520, 68620, 68720, 68820, 68920"/>
    <s v="226099420, 226099520, 226099620, 226099720, 226099820, 226099920, 226100020, 226100120, 226100220, 226100320, 226100420, 226100520, 226100620, 226100720, 226100820, 226100920, 226101020"/>
    <s v="-0"/>
    <x v="0"/>
    <x v="21"/>
  </r>
  <r>
    <s v="4620"/>
    <s v="2020-08-21 00:00:00"/>
    <s v="2020-08-21 09:25:00"/>
    <s v="Gasto"/>
    <s v="Con Compromiso"/>
    <s v="018"/>
    <x v="17"/>
    <x v="14"/>
    <s v="APORTES AL ICBF"/>
    <s v="Nación"/>
    <x v="0"/>
    <s v="CSF"/>
    <n v="2110400"/>
    <n v="0"/>
    <n v="2110400"/>
    <n v="0"/>
    <s v="APORTES PATRONALES NOMINA AGOSTO 2020 T. RISARALDA"/>
    <s v="4620"/>
    <s v="21420"/>
    <s v="-0"/>
    <s v="67320, 67420, 67520, 67620, 67720, 67820, 67920, 68020, 68120, 68220, 68320, 68420, 68520, 68620, 68720, 68820, 68920"/>
    <s v="226099420, 226099520, 226099620, 226099720, 226099820, 226099920, 226100020, 226100120, 226100220, 226100320, 226100420, 226100520, 226100620, 226100720, 226100820, 226100920, 226101020"/>
    <s v="-0"/>
    <x v="0"/>
    <x v="21"/>
  </r>
  <r>
    <s v="4720"/>
    <s v="2020-08-26 00:00:00"/>
    <s v="2020-08-26 15:44:00"/>
    <s v="Gasto"/>
    <s v="Anulado"/>
    <s v="0510"/>
    <x v="17"/>
    <x v="23"/>
    <s v="ADQUISICIÓN DE BIENES Y SERVICIOS - SERVICIO DE AVALÚOS - ACTUALIZACIÓN  Y GESTIÓN CATASTRAL  NACIONAL"/>
    <s v="Nación"/>
    <x v="2"/>
    <s v="CSF"/>
    <n v="2450919"/>
    <n v="-2450919"/>
    <n v="0"/>
    <n v="0"/>
    <s v="VIATICOS Y GASTOS FUNCIONARIO PARA REALIZAR AVALUOS"/>
    <s v="4720"/>
    <s v="-0"/>
    <s v="-0"/>
    <s v="-0"/>
    <s v="-0"/>
    <s v="-0"/>
    <x v="1"/>
    <x v="2"/>
  </r>
  <r>
    <s v="4820"/>
    <s v="2020-09-07 00:00:00"/>
    <s v="2020-09-07 17:50:00"/>
    <s v="Gasto"/>
    <s v="Con Compromiso"/>
    <s v="018"/>
    <x v="17"/>
    <x v="20"/>
    <s v="IMPUESTO DE INDUSTRIA Y COMERCIO"/>
    <s v="Propios"/>
    <x v="1"/>
    <s v="CSF"/>
    <n v="29542"/>
    <n v="0"/>
    <n v="29542"/>
    <n v="0"/>
    <s v="INDUSTRIA Y COMERCIO T. RISARALDA JULIO-agosto 2020"/>
    <s v="4820"/>
    <s v="23520"/>
    <s v="29720"/>
    <s v="70920"/>
    <s v="247650220"/>
    <s v="-0"/>
    <x v="0"/>
    <x v="21"/>
  </r>
  <r>
    <s v="4920"/>
    <s v="2020-09-22 00:00:00"/>
    <s v="2020-09-22 10:01:00"/>
    <s v="Gasto"/>
    <s v="Con Compromiso"/>
    <s v="018"/>
    <x v="17"/>
    <x v="5"/>
    <s v="PRIMA TÉCNICA NO SALARIAL"/>
    <s v="Nación"/>
    <x v="0"/>
    <s v="CSF"/>
    <n v="2354967"/>
    <n v="0"/>
    <n v="2354967"/>
    <n v="0"/>
    <s v="NOMINA SEPTIEMBRE 2020 TERRITORIAL RISARALDA"/>
    <s v="4920"/>
    <s v="24720, 24820"/>
    <s v="-0"/>
    <s v="77020, 77120, 77220, 77320, 77420, 77520, 77620, 77720, 77820, 77920, 78020, 78120, 78220, 78320, 78420, 78520, 78620, 78720, 78820, 78920, 79020, 79120, 79220, 79320, 79420, 79520, 79620, 79720"/>
    <s v="261975820, 261975920, 261976020, 261976120, 261976220, 261976320, 261976420, 261976520, 261976620, 261976720, 261976820, 261976920, 261977020, 261977120, 261977220, 261977320, 261977420, 261977520, 261977620, 261977720, 261977820, 261977920, 261978020, 261978120, 261978220, 261978320, 261978420, 261991420"/>
    <s v="-0"/>
    <x v="0"/>
    <x v="21"/>
  </r>
  <r>
    <s v="4920"/>
    <s v="2020-09-22 00:00:00"/>
    <s v="2020-09-22 10:01:00"/>
    <s v="Gasto"/>
    <s v="Con Compromiso"/>
    <s v="018"/>
    <x v="17"/>
    <x v="28"/>
    <s v="AUXILIO DE CONECTIVIDAD DIGITAL"/>
    <s v="Nación"/>
    <x v="0"/>
    <s v="CSF"/>
    <n v="1487955"/>
    <n v="0"/>
    <n v="1487955"/>
    <n v="0"/>
    <s v="NOMINA SEPTIEMBRE 2020 TERRITORIAL RISARALDA"/>
    <s v="4920"/>
    <s v="24720, 24820"/>
    <s v="-0"/>
    <s v="77020, 77120, 77220, 77320, 77420, 77520, 77620, 77720, 77820, 77920, 78020, 78120, 78220, 78320, 78420, 78520, 78620, 78720, 78820, 78920, 79020, 79120, 79220, 79320, 79420, 79520, 79620, 79720"/>
    <s v="261975820, 261975920, 261976020, 261976120, 261976220, 261976320, 261976420, 261976520, 261976620, 261976720, 261976820, 261976920, 261977020, 261977120, 261977220, 261977320, 261977420, 261977520, 261977620, 261977720, 261977820, 261977920, 261978020, 261978120, 261978220, 261978320, 261978420, 261991420"/>
    <s v="-0"/>
    <x v="0"/>
    <x v="21"/>
  </r>
  <r>
    <s v="4920"/>
    <s v="2020-09-22 00:00:00"/>
    <s v="2020-09-22 10:01:00"/>
    <s v="Gasto"/>
    <s v="Con Compromiso"/>
    <s v="018"/>
    <x v="17"/>
    <x v="8"/>
    <s v="SUELDO BÁSICO"/>
    <s v="Nación"/>
    <x v="0"/>
    <s v="CSF"/>
    <n v="51847687"/>
    <n v="0"/>
    <n v="51847687"/>
    <n v="0"/>
    <s v="NOMINA SEPTIEMBRE 2020 TERRITORIAL RISARALDA"/>
    <s v="4920"/>
    <s v="24720, 24820"/>
    <s v="-0"/>
    <s v="77020, 77120, 77220, 77320, 77420, 77520, 77620, 77720, 77820, 77920, 78020, 78120, 78220, 78320, 78420, 78520, 78620, 78720, 78820, 78920, 79020, 79120, 79220, 79320, 79420, 79520, 79620, 79720"/>
    <s v="261975820, 261975920, 261976020, 261976120, 261976220, 261976320, 261976420, 261976520, 261976620, 261976720, 261976820, 261976920, 261977020, 261977120, 261977220, 261977320, 261977420, 261977520, 261977620, 261977720, 261977820, 261977920, 261978020, 261978120, 261978220, 261978320, 261978420, 261991420"/>
    <s v="-0"/>
    <x v="0"/>
    <x v="21"/>
  </r>
  <r>
    <s v="4920"/>
    <s v="2020-09-22 00:00:00"/>
    <s v="2020-09-22 10:01:00"/>
    <s v="Gasto"/>
    <s v="Con Compromiso"/>
    <s v="018"/>
    <x v="17"/>
    <x v="6"/>
    <s v="SUBSIDIO DE ALIMENTACIÓN"/>
    <s v="Nación"/>
    <x v="0"/>
    <s v="CSF"/>
    <n v="1088414"/>
    <n v="0"/>
    <n v="1088414"/>
    <n v="0"/>
    <s v="NOMINA SEPTIEMBRE 2020 TERRITORIAL RISARALDA"/>
    <s v="4920"/>
    <s v="24720, 24820"/>
    <s v="-0"/>
    <s v="77020, 77120, 77220, 77320, 77420, 77520, 77620, 77720, 77820, 77920, 78020, 78120, 78220, 78320, 78420, 78520, 78620, 78720, 78820, 78920, 79020, 79120, 79220, 79320, 79420, 79520, 79620, 79720"/>
    <s v="261975820, 261975920, 261976020, 261976120, 261976220, 261976320, 261976420, 261976520, 261976620, 261976720, 261976820, 261976920, 261977020, 261977120, 261977220, 261977320, 261977420, 261977520, 261977620, 261977720, 261977820, 261977920, 261978020, 261978120, 261978220, 261978320, 261978420, 261991420"/>
    <s v="-0"/>
    <x v="0"/>
    <x v="21"/>
  </r>
  <r>
    <s v="4920"/>
    <s v="2020-09-22 00:00:00"/>
    <s v="2020-09-22 10:01:00"/>
    <s v="Gasto"/>
    <s v="Con Compromiso"/>
    <s v="018"/>
    <x v="17"/>
    <x v="9"/>
    <s v="BONIFICACIÓN POR SERVICIOS PRESTADOS"/>
    <s v="Nación"/>
    <x v="0"/>
    <s v="CSF"/>
    <n v="952666"/>
    <n v="0"/>
    <n v="952666"/>
    <n v="0"/>
    <s v="NOMINA SEPTIEMBRE 2020 TERRITORIAL RISARALDA"/>
    <s v="4920"/>
    <s v="24720, 24820"/>
    <s v="-0"/>
    <s v="77020, 77120, 77220, 77320, 77420, 77520, 77620, 77720, 77820, 77920, 78020, 78120, 78220, 78320, 78420, 78520, 78620, 78720, 78820, 78920, 79020, 79120, 79220, 79320, 79420, 79520, 79620, 79720"/>
    <s v="261975820, 261975920, 261976020, 261976120, 261976220, 261976320, 261976420, 261976520, 261976620, 261976720, 261976820, 261976920, 261977020, 261977120, 261977220, 261977320, 261977420, 261977520, 261977620, 261977720, 261977820, 261977920, 261978020, 261978120, 261978220, 261978320, 261978420, 261991420"/>
    <s v="-0"/>
    <x v="0"/>
    <x v="21"/>
  </r>
  <r>
    <s v="5020"/>
    <s v="2020-09-22 00:00:00"/>
    <s v="2020-09-22 10:08:00"/>
    <s v="Gasto"/>
    <s v="Con Compromiso"/>
    <s v="018"/>
    <x v="17"/>
    <x v="12"/>
    <s v="APORTES AL SENA"/>
    <s v="Nación"/>
    <x v="0"/>
    <s v="CSF"/>
    <n v="1209900"/>
    <n v="0"/>
    <n v="1209900"/>
    <n v="0"/>
    <s v="APORTES PATRONALES NOMINA SEPTIEMBRE 2020 TERRITORIAL RISARALDA"/>
    <s v="5020"/>
    <s v="24920"/>
    <s v="-0"/>
    <s v="79820, 79920, 80020, 80120, 80220, 80320, 80420, 80520, 80620, 80720, 80820, 80920, 81020, 81120, 81220, 81320, 81420"/>
    <s v="262026120, 262026220, 262026320, 262026420, 262026520, 262026620, 262026720, 262026820, 262026920, 262027020, 262027120, 262027220, 262027320, 262027420, 262027520, 262027620, 262027720"/>
    <s v="-0"/>
    <x v="0"/>
    <x v="21"/>
  </r>
  <r>
    <s v="5020"/>
    <s v="2020-09-22 00:00:00"/>
    <s v="2020-09-22 10:08:00"/>
    <s v="Gasto"/>
    <s v="Con Compromiso"/>
    <s v="018"/>
    <x v="17"/>
    <x v="15"/>
    <s v="APORTES GENERALES AL SISTEMA DE RIESGOS LABORALES"/>
    <s v="Nación"/>
    <x v="0"/>
    <s v="CSF"/>
    <n v="713800"/>
    <n v="0"/>
    <n v="713800"/>
    <n v="0"/>
    <s v="APORTES PATRONALES NOMINA SEPTIEMBRE 2020 TERRITORIAL RISARALDA"/>
    <s v="5020"/>
    <s v="24920"/>
    <s v="-0"/>
    <s v="79820, 79920, 80020, 80120, 80220, 80320, 80420, 80520, 80620, 80720, 80820, 80920, 81020, 81120, 81220, 81320, 81420"/>
    <s v="262026120, 262026220, 262026320, 262026420, 262026520, 262026620, 262026720, 262026820, 262026920, 262027020, 262027120, 262027220, 262027320, 262027420, 262027520, 262027620, 262027720"/>
    <s v="-0"/>
    <x v="0"/>
    <x v="21"/>
  </r>
  <r>
    <s v="5020"/>
    <s v="2020-09-22 00:00:00"/>
    <s v="2020-09-22 10:08:00"/>
    <s v="Gasto"/>
    <s v="Con Compromiso"/>
    <s v="018"/>
    <x v="17"/>
    <x v="14"/>
    <s v="APORTES AL ICBF"/>
    <s v="Nación"/>
    <x v="0"/>
    <s v="CSF"/>
    <n v="1814600"/>
    <n v="0"/>
    <n v="1814600"/>
    <n v="0"/>
    <s v="APORTES PATRONALES NOMINA SEPTIEMBRE 2020 TERRITORIAL RISARALDA"/>
    <s v="5020"/>
    <s v="24920"/>
    <s v="-0"/>
    <s v="79820, 79920, 80020, 80120, 80220, 80320, 80420, 80520, 80620, 80720, 80820, 80920, 81020, 81120, 81220, 81320, 81420"/>
    <s v="262026120, 262026220, 262026320, 262026420, 262026520, 262026620, 262026720, 262026820, 262026920, 262027020, 262027120, 262027220, 262027320, 262027420, 262027520, 262027620, 262027720"/>
    <s v="-0"/>
    <x v="0"/>
    <x v="21"/>
  </r>
  <r>
    <s v="5020"/>
    <s v="2020-09-22 00:00:00"/>
    <s v="2020-09-22 10:08:00"/>
    <s v="Gasto"/>
    <s v="Con Compromiso"/>
    <s v="018"/>
    <x v="17"/>
    <x v="16"/>
    <s v="CAJAS DE COMPENSACIÓN FAMILIAR"/>
    <s v="Nación"/>
    <x v="0"/>
    <s v="CSF"/>
    <n v="2418600"/>
    <n v="0"/>
    <n v="2418600"/>
    <n v="0"/>
    <s v="APORTES PATRONALES NOMINA SEPTIEMBRE 2020 TERRITORIAL RISARALDA"/>
    <s v="5020"/>
    <s v="24920"/>
    <s v="-0"/>
    <s v="79820, 79920, 80020, 80120, 80220, 80320, 80420, 80520, 80620, 80720, 80820, 80920, 81020, 81120, 81220, 81320, 81420"/>
    <s v="262026120, 262026220, 262026320, 262026420, 262026520, 262026620, 262026720, 262026820, 262026920, 262027020, 262027120, 262027220, 262027320, 262027420, 262027520, 262027620, 262027720"/>
    <s v="-0"/>
    <x v="0"/>
    <x v="21"/>
  </r>
  <r>
    <s v="5020"/>
    <s v="2020-09-22 00:00:00"/>
    <s v="2020-09-22 10:08:00"/>
    <s v="Gasto"/>
    <s v="Con Compromiso"/>
    <s v="018"/>
    <x v="17"/>
    <x v="11"/>
    <s v="PENSIONES"/>
    <s v="Nación"/>
    <x v="0"/>
    <s v="CSF"/>
    <n v="6430500"/>
    <n v="0"/>
    <n v="6430500"/>
    <n v="0"/>
    <s v="APORTES PATRONALES NOMINA SEPTIEMBRE 2020 TERRITORIAL RISARALDA"/>
    <s v="5020"/>
    <s v="24920"/>
    <s v="-0"/>
    <s v="79820, 79920, 80020, 80120, 80220, 80320, 80420, 80520, 80620, 80720, 80820, 80920, 81020, 81120, 81220, 81320, 81420"/>
    <s v="262026120, 262026220, 262026320, 262026420, 262026520, 262026620, 262026720, 262026820, 262026920, 262027020, 262027120, 262027220, 262027320, 262027420, 262027520, 262027620, 262027720"/>
    <s v="-0"/>
    <x v="0"/>
    <x v="21"/>
  </r>
  <r>
    <s v="5020"/>
    <s v="2020-09-22 00:00:00"/>
    <s v="2020-09-22 10:08:00"/>
    <s v="Gasto"/>
    <s v="Con Compromiso"/>
    <s v="018"/>
    <x v="17"/>
    <x v="13"/>
    <s v="SALUD"/>
    <s v="Nación"/>
    <x v="0"/>
    <s v="CSF"/>
    <n v="4555400"/>
    <n v="0"/>
    <n v="4555400"/>
    <n v="0"/>
    <s v="APORTES PATRONALES NOMINA SEPTIEMBRE 2020 TERRITORIAL RISARALDA"/>
    <s v="5020"/>
    <s v="24920"/>
    <s v="-0"/>
    <s v="79820, 79920, 80020, 80120, 80220, 80320, 80420, 80520, 80620, 80720, 80820, 80920, 81020, 81120, 81220, 81320, 81420"/>
    <s v="262026120, 262026220, 262026320, 262026420, 262026520, 262026620, 262026720, 262026820, 262026920, 262027020, 262027120, 262027220, 262027320, 262027420, 262027520, 262027620, 262027720"/>
    <s v="-0"/>
    <x v="0"/>
    <x v="21"/>
  </r>
  <r>
    <s v="5120"/>
    <s v="2020-10-05 00:00:00"/>
    <s v="2020-10-05 09:21:00"/>
    <s v="Gasto"/>
    <s v="Con Compromiso"/>
    <s v="018"/>
    <x v="17"/>
    <x v="19"/>
    <s v="VIÁTICOS DE LOS FUNCIONARIOS EN COMISIÓN"/>
    <s v="Propios"/>
    <x v="1"/>
    <s v="CSF"/>
    <n v="271546"/>
    <n v="0"/>
    <n v="271546"/>
    <n v="0"/>
    <s v="REUNION DIRECTORES EN SEDE CENTRAL"/>
    <s v="5120"/>
    <s v="26520"/>
    <s v="40620"/>
    <s v="86420"/>
    <s v="279486920"/>
    <s v="-0"/>
    <x v="0"/>
    <x v="21"/>
  </r>
  <r>
    <s v="5220"/>
    <s v="2020-10-09 00:00:00"/>
    <s v="2020-10-09 09:32:00"/>
    <s v="Gasto"/>
    <s v="Con Compromiso"/>
    <s v="0500"/>
    <x v="17"/>
    <x v="22"/>
    <s v="ADQUISICIÓN DE BIENES Y SERVICIOS - SERVICIO DE INFORMACIÓN CATASTRAL - ACTUALIZACIÓN  Y GESTIÓN CATASTRAL  NACIONAL"/>
    <s v="Nación"/>
    <x v="2"/>
    <s v="CSF"/>
    <n v="14834530"/>
    <n v="-282897"/>
    <n v="14551633"/>
    <n v="0"/>
    <s v="VIATICOS FUNCIONARIOS ELABORACION ZONAS PROCESO DE ACTUALIZACION"/>
    <s v="5220"/>
    <s v="27020, 27120, 27220, 27320, 27820, 27920"/>
    <s v="44720, 44820, 44920, 45020, 45120, 45220"/>
    <s v="90220, 90320, 90420, 90520, 90620, 90720"/>
    <s v="287995820, 287998220, 288002720, 288005620, 288006720, 288008320"/>
    <s v="420"/>
    <x v="1"/>
    <x v="1"/>
  </r>
  <r>
    <s v="5320"/>
    <s v="2020-10-13 00:00:00"/>
    <s v="2020-10-13 15:03:00"/>
    <s v="Gasto"/>
    <s v="Con Compromiso"/>
    <s v="0500"/>
    <x v="17"/>
    <x v="22"/>
    <s v="ADQUISICIÓN DE BIENES Y SERVICIOS - SERVICIO DE INFORMACIÓN CATASTRAL - ACTUALIZACIÓN  Y GESTIÓN CATASTRAL  NACIONAL"/>
    <s v="Propios"/>
    <x v="1"/>
    <s v="CSF"/>
    <n v="17227635"/>
    <n v="-5537701"/>
    <n v="11689934"/>
    <n v="0"/>
    <s v="PARA CONTRATOS PROCESO DE CONSERVACION T. RISARALDA Y U. O. CHOCO"/>
    <s v="5320"/>
    <s v="32520, 32620, 32720, 32820, 33220, 33420"/>
    <s v="68420, 70120, 75220, 75820, 76020, 76220"/>
    <s v="123420, 130420, 135320, 135820, 136020, 136220"/>
    <s v="368696120, 375332320, 381426420, 382365320, 382506620, 383863620"/>
    <s v="-0"/>
    <x v="1"/>
    <x v="1"/>
  </r>
  <r>
    <s v="5420"/>
    <s v="2020-10-13 00:00:00"/>
    <s v="2020-10-13 15:08:00"/>
    <s v="Gasto"/>
    <s v="Con Compromiso"/>
    <s v="0500"/>
    <x v="17"/>
    <x v="22"/>
    <s v="ADQUISICIÓN DE BIENES Y SERVICIOS - SERVICIO DE INFORMACIÓN CATASTRAL - ACTUALIZACIÓN  Y GESTIÓN CATASTRAL  NACIONAL"/>
    <s v="Propios"/>
    <x v="1"/>
    <s v="CSF"/>
    <n v="13680404"/>
    <n v="-6895"/>
    <n v="13673509"/>
    <n v="0"/>
    <s v="PARA VIATICOS PROCESO DE CONSERVACION T. RISARALDA Y U. O. CHOCO"/>
    <s v="5420"/>
    <s v="28320, 28420, 28520, 28820, 28920, 29020, 29120, 29820, 29920, 30020, 30220, 30320, 30420, 33020, 33120"/>
    <s v="45620, 45820, 45920, 47020, 47120, 47220, 47320, 47420, 48820, 48920, 49820, 49920, 50020, 58720, 58820"/>
    <s v="95820, 96020, 96120, 97020, 97120, 97220, 97320, 97420, 98820, 98920, 99220, 99320, 99420, 114620, 114720"/>
    <s v="295697820, 297603920, 297608720, 311368920, 311370920, 311373120, 311376120, 311380220, 312869820, 312873020, 324435320, 324438320, 324470020, 339718320, 339726520"/>
    <s v="-0"/>
    <x v="1"/>
    <x v="1"/>
  </r>
  <r>
    <s v="5520"/>
    <s v="2020-10-21 00:00:00"/>
    <s v="2020-10-21 10:15:00"/>
    <s v="Gasto"/>
    <s v="Con Compromiso"/>
    <s v="018"/>
    <x v="17"/>
    <x v="9"/>
    <s v="BONIFICACIÓN POR SERVICIOS PRESTADOS"/>
    <s v="Nación"/>
    <x v="0"/>
    <s v="CSF"/>
    <n v="4531465"/>
    <n v="0"/>
    <n v="4531465"/>
    <n v="0"/>
    <s v="PARA PAGO NOMINA OCTUBRE 2020 T.RISARALDA"/>
    <s v="5520"/>
    <s v="28020, 28120"/>
    <s v="-0"/>
    <s v="90820, 90920, 91020, 91120, 91220, 91320, 91420, 91520, 91620, 91720, 91820, 91920, 92020, 92120, 92220, 92320, 92420, 92520, 92620, 92720, 92820, 92920, 93020, 93120, 93220, 93320, 93420, 93520, 93620, 93720, 93820"/>
    <s v="290743620, 290743720, 290743820, 290743920, 290744020, 290744120, 290744220, 290744320, 290744420, 290744520, 290744620, 290744720, 290744820, 290744920, 290745020, 290745120, 290745220, 290745320, 290745420, 290745520, 290745620, 290745720, 290745820, 290745920, 290746020, 290746120, 290746220, 290746420, 290746520, 290746620, 290746720"/>
    <s v="-0"/>
    <x v="0"/>
    <x v="21"/>
  </r>
  <r>
    <s v="5520"/>
    <s v="2020-10-21 00:00:00"/>
    <s v="2020-10-21 10:15:00"/>
    <s v="Gasto"/>
    <s v="Con Compromiso"/>
    <s v="018"/>
    <x v="17"/>
    <x v="8"/>
    <s v="SUELDO BÁSICO"/>
    <s v="Nación"/>
    <x v="0"/>
    <s v="CSF"/>
    <n v="52388687"/>
    <n v="0"/>
    <n v="52388687"/>
    <n v="0"/>
    <s v="PARA PAGO NOMINA OCTUBRE 2020 T.RISARALDA"/>
    <s v="5520"/>
    <s v="28020, 28120"/>
    <s v="-0"/>
    <s v="90820, 90920, 91020, 91120, 91220, 91320, 91420, 91520, 91620, 91720, 91820, 91920, 92020, 92120, 92220, 92320, 92420, 92520, 92620, 92720, 92820, 92920, 93020, 93120, 93220, 93320, 93420, 93520, 93620, 93720, 93820"/>
    <s v="290743620, 290743720, 290743820, 290743920, 290744020, 290744120, 290744220, 290744320, 290744420, 290744520, 290744620, 290744720, 290744820, 290744920, 290745020, 290745120, 290745220, 290745320, 290745420, 290745520, 290745620, 290745720, 290745820, 290745920, 290746020, 290746120, 290746220, 290746420, 290746520, 290746620, 290746720"/>
    <s v="-0"/>
    <x v="0"/>
    <x v="21"/>
  </r>
  <r>
    <s v="5520"/>
    <s v="2020-10-21 00:00:00"/>
    <s v="2020-10-21 10:15:00"/>
    <s v="Gasto"/>
    <s v="Con Compromiso"/>
    <s v="018"/>
    <x v="17"/>
    <x v="6"/>
    <s v="SUBSIDIO DE ALIMENTACIÓN"/>
    <s v="Nación"/>
    <x v="0"/>
    <s v="CSF"/>
    <n v="1112650"/>
    <n v="0"/>
    <n v="1112650"/>
    <n v="0"/>
    <s v="PARA PAGO NOMINA OCTUBRE 2020 T.RISARALDA"/>
    <s v="5520"/>
    <s v="28020, 28120"/>
    <s v="-0"/>
    <s v="90820, 90920, 91020, 91120, 91220, 91320, 91420, 91520, 91620, 91720, 91820, 91920, 92020, 92120, 92220, 92320, 92420, 92520, 92620, 92720, 92820, 92920, 93020, 93120, 93220, 93320, 93420, 93520, 93620, 93720, 93820"/>
    <s v="290743620, 290743720, 290743820, 290743920, 290744020, 290744120, 290744220, 290744320, 290744420, 290744520, 290744620, 290744720, 290744820, 290744920, 290745020, 290745120, 290745220, 290745320, 290745420, 290745520, 290745620, 290745720, 290745820, 290745920, 290746020, 290746120, 290746220, 290746420, 290746520, 290746620, 290746720"/>
    <s v="-0"/>
    <x v="0"/>
    <x v="21"/>
  </r>
  <r>
    <s v="5520"/>
    <s v="2020-10-21 00:00:00"/>
    <s v="2020-10-21 10:15:00"/>
    <s v="Gasto"/>
    <s v="Con Compromiso"/>
    <s v="018"/>
    <x v="17"/>
    <x v="28"/>
    <s v="AUXILIO DE CONECTIVIDAD DIGITAL"/>
    <s v="Nación"/>
    <x v="0"/>
    <s v="CSF"/>
    <n v="1525668"/>
    <n v="0"/>
    <n v="1525668"/>
    <n v="0"/>
    <s v="PARA PAGO NOMINA OCTUBRE 2020 T.RISARALDA"/>
    <s v="5520"/>
    <s v="28020, 28120"/>
    <s v="-0"/>
    <s v="90820, 90920, 91020, 91120, 91220, 91320, 91420, 91520, 91620, 91720, 91820, 91920, 92020, 92120, 92220, 92320, 92420, 92520, 92620, 92720, 92820, 92920, 93020, 93120, 93220, 93320, 93420, 93520, 93620, 93720, 93820"/>
    <s v="290743620, 290743720, 290743820, 290743920, 290744020, 290744120, 290744220, 290744320, 290744420, 290744520, 290744620, 290744720, 290744820, 290744920, 290745020, 290745120, 290745220, 290745320, 290745420, 290745520, 290745620, 290745720, 290745820, 290745920, 290746020, 290746120, 290746220, 290746420, 290746520, 290746620, 290746720"/>
    <s v="-0"/>
    <x v="0"/>
    <x v="21"/>
  </r>
  <r>
    <s v="5520"/>
    <s v="2020-10-21 00:00:00"/>
    <s v="2020-10-21 10:15:00"/>
    <s v="Gasto"/>
    <s v="Con Compromiso"/>
    <s v="018"/>
    <x v="17"/>
    <x v="5"/>
    <s v="PRIMA TÉCNICA NO SALARIAL"/>
    <s v="Nación"/>
    <x v="0"/>
    <s v="CSF"/>
    <n v="2354967"/>
    <n v="0"/>
    <n v="2354967"/>
    <n v="0"/>
    <s v="PARA PAGO NOMINA OCTUBRE 2020 T.RISARALDA"/>
    <s v="5520"/>
    <s v="28020, 28120"/>
    <s v="-0"/>
    <s v="90820, 90920, 91020, 91120, 91220, 91320, 91420, 91520, 91620, 91720, 91820, 91920, 92020, 92120, 92220, 92320, 92420, 92520, 92620, 92720, 92820, 92920, 93020, 93120, 93220, 93320, 93420, 93520, 93620, 93720, 93820"/>
    <s v="290743620, 290743720, 290743820, 290743920, 290744020, 290744120, 290744220, 290744320, 290744420, 290744520, 290744620, 290744720, 290744820, 290744920, 290745020, 290745120, 290745220, 290745320, 290745420, 290745520, 290745620, 290745720, 290745820, 290745920, 290746020, 290746120, 290746220, 290746420, 290746520, 290746620, 290746720"/>
    <s v="-0"/>
    <x v="0"/>
    <x v="21"/>
  </r>
  <r>
    <s v="5620"/>
    <s v="2020-10-21 00:00:00"/>
    <s v="2020-10-21 10:19:00"/>
    <s v="Gasto"/>
    <s v="Con Compromiso"/>
    <s v="018"/>
    <x v="17"/>
    <x v="16"/>
    <s v="CAJAS DE COMPENSACIÓN FAMILIAR"/>
    <s v="Nación"/>
    <x v="0"/>
    <s v="CSF"/>
    <n v="3507000"/>
    <n v="0"/>
    <n v="3507000"/>
    <n v="0"/>
    <s v="APORTES PATRONALES NOMINA OCTUBRE 2020 T. RISARALDA"/>
    <s v="5620"/>
    <s v="28220"/>
    <s v="-0"/>
    <s v="93920, 94020, 94120, 94220, 94320, 94420, 94520, 94620, 94720, 94820, 94920, 95020, 95120, 95220, 95320, 95420, 95520"/>
    <s v="290758720, 290758820, 290758920, 290759020, 290759120, 290759220, 290759320, 290759420, 290759520, 290759620, 290759720, 290759820, 290759920, 290760020, 290760120, 290760220, 290760320"/>
    <s v="-0"/>
    <x v="0"/>
    <x v="21"/>
  </r>
  <r>
    <s v="5620"/>
    <s v="2020-10-21 00:00:00"/>
    <s v="2020-10-21 10:19:00"/>
    <s v="Gasto"/>
    <s v="Con Compromiso"/>
    <s v="018"/>
    <x v="17"/>
    <x v="15"/>
    <s v="APORTES GENERALES AL SISTEMA DE RIESGOS LABORALES"/>
    <s v="Nación"/>
    <x v="0"/>
    <s v="CSF"/>
    <n v="797000"/>
    <n v="0"/>
    <n v="797000"/>
    <n v="0"/>
    <s v="APORTES PATRONALES NOMINA OCTUBRE 2020 T. RISARALDA"/>
    <s v="5620"/>
    <s v="28220"/>
    <s v="-0"/>
    <s v="93920, 94020, 94120, 94220, 94320, 94420, 94520, 94620, 94720, 94820, 94920, 95020, 95120, 95220, 95320, 95420, 95520"/>
    <s v="290758720, 290758820, 290758920, 290759020, 290759120, 290759220, 290759320, 290759420, 290759520, 290759620, 290759720, 290759820, 290759920, 290760020, 290760120, 290760220, 290760320"/>
    <s v="-0"/>
    <x v="0"/>
    <x v="21"/>
  </r>
  <r>
    <s v="5620"/>
    <s v="2020-10-21 00:00:00"/>
    <s v="2020-10-21 10:19:00"/>
    <s v="Gasto"/>
    <s v="Con Compromiso"/>
    <s v="018"/>
    <x v="17"/>
    <x v="11"/>
    <s v="PENSIONES"/>
    <s v="Nación"/>
    <x v="0"/>
    <s v="CSF"/>
    <n v="6859900"/>
    <n v="0"/>
    <n v="6859900"/>
    <n v="0"/>
    <s v="APORTES PATRONALES NOMINA OCTUBRE 2020 T. RISARALDA"/>
    <s v="5620"/>
    <s v="28220"/>
    <s v="-0"/>
    <s v="93920, 94020, 94120, 94220, 94320, 94420, 94520, 94620, 94720, 94820, 94920, 95020, 95120, 95220, 95320, 95420, 95520"/>
    <s v="290758720, 290758820, 290758920, 290759020, 290759120, 290759220, 290759320, 290759420, 290759520, 290759620, 290759720, 290759820, 290759920, 290760020, 290760120, 290760220, 290760320"/>
    <s v="-0"/>
    <x v="0"/>
    <x v="21"/>
  </r>
  <r>
    <s v="5620"/>
    <s v="2020-10-21 00:00:00"/>
    <s v="2020-10-21 10:19:00"/>
    <s v="Gasto"/>
    <s v="Con Compromiso"/>
    <s v="018"/>
    <x v="17"/>
    <x v="13"/>
    <s v="SALUD"/>
    <s v="Nación"/>
    <x v="0"/>
    <s v="CSF"/>
    <n v="4859600"/>
    <n v="0"/>
    <n v="4859600"/>
    <n v="0"/>
    <s v="APORTES PATRONALES NOMINA OCTUBRE 2020 T. RISARALDA"/>
    <s v="5620"/>
    <s v="28220"/>
    <s v="-0"/>
    <s v="93920, 94020, 94120, 94220, 94320, 94420, 94520, 94620, 94720, 94820, 94920, 95020, 95120, 95220, 95320, 95420, 95520"/>
    <s v="290758720, 290758820, 290758920, 290759020, 290759120, 290759220, 290759320, 290759420, 290759520, 290759620, 290759720, 290759820, 290759920, 290760020, 290760120, 290760220, 290760320"/>
    <s v="-0"/>
    <x v="0"/>
    <x v="21"/>
  </r>
  <r>
    <s v="5620"/>
    <s v="2020-10-21 00:00:00"/>
    <s v="2020-10-21 10:19:00"/>
    <s v="Gasto"/>
    <s v="Con Compromiso"/>
    <s v="018"/>
    <x v="17"/>
    <x v="14"/>
    <s v="APORTES AL ICBF"/>
    <s v="Nación"/>
    <x v="0"/>
    <s v="CSF"/>
    <n v="2630700"/>
    <n v="0"/>
    <n v="2630700"/>
    <n v="0"/>
    <s v="APORTES PATRONALES NOMINA OCTUBRE 2020 T. RISARALDA"/>
    <s v="5620"/>
    <s v="28220"/>
    <s v="-0"/>
    <s v="93920, 94020, 94120, 94220, 94320, 94420, 94520, 94620, 94720, 94820, 94920, 95020, 95120, 95220, 95320, 95420, 95520"/>
    <s v="290758720, 290758820, 290758920, 290759020, 290759120, 290759220, 290759320, 290759420, 290759520, 290759620, 290759720, 290759820, 290759920, 290760020, 290760120, 290760220, 290760320"/>
    <s v="-0"/>
    <x v="0"/>
    <x v="21"/>
  </r>
  <r>
    <s v="5620"/>
    <s v="2020-10-21 00:00:00"/>
    <s v="2020-10-21 10:19:00"/>
    <s v="Gasto"/>
    <s v="Con Compromiso"/>
    <s v="018"/>
    <x v="17"/>
    <x v="12"/>
    <s v="APORTES AL SENA"/>
    <s v="Nación"/>
    <x v="0"/>
    <s v="CSF"/>
    <n v="1754200"/>
    <n v="0"/>
    <n v="1754200"/>
    <n v="0"/>
    <s v="APORTES PATRONALES NOMINA OCTUBRE 2020 T. RISARALDA"/>
    <s v="5620"/>
    <s v="28220"/>
    <s v="-0"/>
    <s v="93920, 94020, 94120, 94220, 94320, 94420, 94520, 94620, 94720, 94820, 94920, 95020, 95120, 95220, 95320, 95420, 95520"/>
    <s v="290758720, 290758820, 290758920, 290759020, 290759120, 290759220, 290759320, 290759420, 290759520, 290759620, 290759720, 290759820, 290759920, 290760020, 290760120, 290760220, 290760320"/>
    <s v="-0"/>
    <x v="0"/>
    <x v="21"/>
  </r>
  <r>
    <s v="5720"/>
    <s v="2020-10-28 00:00:00"/>
    <s v="2020-10-28 10:35:00"/>
    <s v="Gasto"/>
    <s v="Con Compromiso"/>
    <s v="0500"/>
    <x v="17"/>
    <x v="22"/>
    <s v="ADQUISICIÓN DE BIENES Y SERVICIOS - SERVICIO DE INFORMACIÓN CATASTRAL - ACTUALIZACIÓN  Y GESTIÓN CATASTRAL  NACIONAL"/>
    <s v="Nación"/>
    <x v="2"/>
    <s v="CSF"/>
    <n v="584331"/>
    <n v="0"/>
    <n v="584331"/>
    <n v="0"/>
    <s v="PARA REAJUSTE DE VIATICOS FUNCIONARIOS DE LA TERRITORIAL RISARALDA AÑO 2020"/>
    <s v="5720"/>
    <s v="31320, 31420, 31520"/>
    <s v="56520, 56620, 56720"/>
    <s v="105920, 106020, 106120"/>
    <s v="334165320, 334170020, 334173220"/>
    <s v="-0"/>
    <x v="1"/>
    <x v="1"/>
  </r>
  <r>
    <s v="5820"/>
    <s v="2020-11-12 00:00:00"/>
    <s v="2020-11-12 09:36:00"/>
    <s v="Gasto"/>
    <s v="Generado"/>
    <s v="0500"/>
    <x v="17"/>
    <x v="22"/>
    <s v="ADQUISICIÓN DE BIENES Y SERVICIOS - SERVICIO DE INFORMACIÓN CATASTRAL - ACTUALIZACIÓN  Y GESTIÓN CATASTRAL  NACIONAL"/>
    <s v="Nación"/>
    <x v="2"/>
    <s v="CSF"/>
    <n v="26455761"/>
    <n v="-26455761"/>
    <n v="0"/>
    <n v="0"/>
    <s v="PARA CONTRATOS PROCESO DE CONSERVACION"/>
    <s v="5820"/>
    <s v="-0"/>
    <s v="-0"/>
    <s v="-0"/>
    <s v="-0"/>
    <s v="-0"/>
    <x v="1"/>
    <x v="1"/>
  </r>
  <r>
    <s v="5920"/>
    <s v="2020-11-12 00:00:00"/>
    <s v="2020-11-12 09:39:00"/>
    <s v="Gasto"/>
    <s v="Anulado"/>
    <s v="0510"/>
    <x v="17"/>
    <x v="23"/>
    <s v="ADQUISICIÓN DE BIENES Y SERVICIOS - SERVICIO DE AVALÚOS - ACTUALIZACIÓN  Y GESTIÓN CATASTRAL  NACIONAL"/>
    <s v="Nación"/>
    <x v="2"/>
    <s v="CSF"/>
    <n v="3750000"/>
    <n v="-3750000"/>
    <n v="0"/>
    <n v="0"/>
    <s v="PARA AVALUOS JUZGADOS"/>
    <s v="5920"/>
    <s v="-0"/>
    <s v="-0"/>
    <s v="-0"/>
    <s v="-0"/>
    <s v="-0"/>
    <x v="1"/>
    <x v="2"/>
  </r>
  <r>
    <s v="6020"/>
    <s v="2020-11-12 00:00:00"/>
    <s v="2020-11-12 10:57:00"/>
    <s v="Gasto"/>
    <s v="Con Compromiso"/>
    <s v="0510"/>
    <x v="17"/>
    <x v="23"/>
    <s v="ADQUISICIÓN DE BIENES Y SERVICIOS - SERVICIO DE AVALÚOS - ACTUALIZACIÓN  Y GESTIÓN CATASTRAL  NACIONAL"/>
    <s v="Nación"/>
    <x v="2"/>
    <s v="CSF"/>
    <n v="3750000"/>
    <n v="0"/>
    <n v="3750000"/>
    <n v="0"/>
    <s v="PARA ADICION CONTRATOS PERITOS"/>
    <s v="6020"/>
    <s v="35720"/>
    <s v="77120"/>
    <s v="137120"/>
    <s v="393022820"/>
    <s v="-0"/>
    <x v="1"/>
    <x v="2"/>
  </r>
  <r>
    <s v="6120"/>
    <s v="2020-11-12 00:00:00"/>
    <s v="2020-11-12 14:06:00"/>
    <s v="Gasto"/>
    <s v="Con Compromiso"/>
    <s v="018"/>
    <x v="17"/>
    <x v="20"/>
    <s v="IMPUESTO DE INDUSTRIA Y COMERCIO"/>
    <s v="Propios"/>
    <x v="1"/>
    <s v="CSF"/>
    <n v="8617000"/>
    <n v="-493"/>
    <n v="8616507"/>
    <n v="0"/>
    <s v="INDUSTRIA Y COMERCIO SEPTIEMBRE OCTUBRE AÑO 2020 T. RISARALDA"/>
    <s v="6120"/>
    <s v="30520"/>
    <s v="49620"/>
    <s v="99020"/>
    <s v="321987120"/>
    <s v="-0"/>
    <x v="0"/>
    <x v="21"/>
  </r>
  <r>
    <s v="6220"/>
    <s v="2020-11-23 00:00:00"/>
    <s v="2020-11-23 10:11:00"/>
    <s v="Gasto"/>
    <s v="Con Compromiso"/>
    <s v="018"/>
    <x v="17"/>
    <x v="4"/>
    <s v="PRIMA DE VACACIONES"/>
    <s v="Nación"/>
    <x v="0"/>
    <s v="CSF"/>
    <n v="2280527"/>
    <n v="0"/>
    <n v="2280527"/>
    <n v="0"/>
    <s v="NOMINA SUELDOS NOVIEMBRE 2020 Y PRIMA NAVIDAD AÑO 2020 FUNCIONARIO TERRITORIAL RISARALDA"/>
    <s v="6220"/>
    <s v="32220, 32320"/>
    <s v="-0"/>
    <s v="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s v="334146720, 334146920, 334147020, 334147220, 334147320, 334147420, 334147520, 334147620, 334147720, 334147820, 334147920, 334148020, 334148120, 334148220, 334148320, 334148420, 334148520, 334148620, 334148820, 334148920, 334149020, 334149120, 334149220, 334149320, 334149420, 334149620, 334149720, 334150220, 334150420, 334150520, 334150720, 334150820, 334150920, 334151020, 334151120, 334151220, 334151320, 334151420, 334151520, 334151620, 334151820, 334151920, 334152020, 334152120, 334152220, 334152320, 334152420, 334152520, 334152620, 334152720, 334152820, 334152920, 334153120, 334153220"/>
    <s v="520"/>
    <x v="0"/>
    <x v="21"/>
  </r>
  <r>
    <s v="6220"/>
    <s v="2020-11-23 00:00:00"/>
    <s v="2020-11-23 10:11:00"/>
    <s v="Gasto"/>
    <s v="Con Compromiso"/>
    <s v="018"/>
    <x v="17"/>
    <x v="6"/>
    <s v="SUBSIDIO DE ALIMENTACIÓN"/>
    <s v="Nación"/>
    <x v="0"/>
    <s v="CSF"/>
    <n v="1123666"/>
    <n v="0"/>
    <n v="1123666"/>
    <n v="0"/>
    <s v="NOMINA SUELDOS NOVIEMBRE 2020 Y PRIMA NAVIDAD AÑO 2020 FUNCIONARIO TERRITORIAL RISARALDA"/>
    <s v="6220"/>
    <s v="32220, 32320"/>
    <s v="-0"/>
    <s v="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s v="334146720, 334146920, 334147020, 334147220, 334147320, 334147420, 334147520, 334147620, 334147720, 334147820, 334147920, 334148020, 334148120, 334148220, 334148320, 334148420, 334148520, 334148620, 334148820, 334148920, 334149020, 334149120, 334149220, 334149320, 334149420, 334149620, 334149720, 334150220, 334150420, 334150520, 334150720, 334150820, 334150920, 334151020, 334151120, 334151220, 334151320, 334151420, 334151520, 334151620, 334151820, 334151920, 334152020, 334152120, 334152220, 334152320, 334152420, 334152520, 334152620, 334152720, 334152820, 334152920, 334153120, 334153220"/>
    <s v="520"/>
    <x v="0"/>
    <x v="21"/>
  </r>
  <r>
    <s v="6220"/>
    <s v="2020-11-23 00:00:00"/>
    <s v="2020-11-23 10:11:00"/>
    <s v="Gasto"/>
    <s v="Con Compromiso"/>
    <s v="018"/>
    <x v="17"/>
    <x v="28"/>
    <s v="AUXILIO DE CONECTIVIDAD DIGITAL"/>
    <s v="Nación"/>
    <x v="0"/>
    <s v="CSF"/>
    <n v="1542810"/>
    <n v="0"/>
    <n v="1542810"/>
    <n v="0"/>
    <s v="NOMINA SUELDOS NOVIEMBRE 2020 Y PRIMA NAVIDAD AÑO 2020 FUNCIONARIO TERRITORIAL RISARALDA"/>
    <s v="6220"/>
    <s v="32220, 32320"/>
    <s v="-0"/>
    <s v="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s v="334146720, 334146920, 334147020, 334147220, 334147320, 334147420, 334147520, 334147620, 334147720, 334147820, 334147920, 334148020, 334148120, 334148220, 334148320, 334148420, 334148520, 334148620, 334148820, 334148920, 334149020, 334149120, 334149220, 334149320, 334149420, 334149620, 334149720, 334150220, 334150420, 334150520, 334150720, 334150820, 334150920, 334151020, 334151120, 334151220, 334151320, 334151420, 334151520, 334151620, 334151820, 334151920, 334152020, 334152120, 334152220, 334152320, 334152420, 334152520, 334152620, 334152720, 334152820, 334152920, 334153120, 334153220"/>
    <s v="520"/>
    <x v="0"/>
    <x v="21"/>
  </r>
  <r>
    <s v="6220"/>
    <s v="2020-11-23 00:00:00"/>
    <s v="2020-11-23 10:11:00"/>
    <s v="Gasto"/>
    <s v="Con Compromiso"/>
    <s v="018"/>
    <x v="17"/>
    <x v="10"/>
    <s v="SUELDO DE VACACIONES"/>
    <s v="Nación"/>
    <x v="0"/>
    <s v="CSF"/>
    <n v="2229849"/>
    <n v="0"/>
    <n v="2229849"/>
    <n v="0"/>
    <s v="NOMINA SUELDOS NOVIEMBRE 2020 Y PRIMA NAVIDAD AÑO 2020 FUNCIONARIO TERRITORIAL RISARALDA"/>
    <s v="6220"/>
    <s v="32220, 32320"/>
    <s v="-0"/>
    <s v="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s v="334146720, 334146920, 334147020, 334147220, 334147320, 334147420, 334147520, 334147620, 334147720, 334147820, 334147920, 334148020, 334148120, 334148220, 334148320, 334148420, 334148520, 334148620, 334148820, 334148920, 334149020, 334149120, 334149220, 334149320, 334149420, 334149620, 334149720, 334150220, 334150420, 334150520, 334150720, 334150820, 334150920, 334151020, 334151120, 334151220, 334151320, 334151420, 334151520, 334151620, 334151820, 334151920, 334152020, 334152120, 334152220, 334152320, 334152420, 334152520, 334152620, 334152720, 334152820, 334152920, 334153120, 334153220"/>
    <s v="520"/>
    <x v="0"/>
    <x v="21"/>
  </r>
  <r>
    <s v="6220"/>
    <s v="2020-11-23 00:00:00"/>
    <s v="2020-11-23 10:11:00"/>
    <s v="Gasto"/>
    <s v="Con Compromiso"/>
    <s v="018"/>
    <x v="17"/>
    <x v="30"/>
    <s v="PRIMA DE NAVIDAD"/>
    <s v="Nación"/>
    <x v="0"/>
    <s v="CSF"/>
    <n v="75808743"/>
    <n v="-602373"/>
    <n v="75206370"/>
    <n v="0"/>
    <s v="NOMINA SUELDOS NOVIEMBRE 2020 Y PRIMA NAVIDAD AÑO 2020 FUNCIONARIO TERRITORIAL RISARALDA"/>
    <s v="6220"/>
    <s v="32220, 32320"/>
    <s v="-0"/>
    <s v="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s v="334146720, 334146920, 334147020, 334147220, 334147320, 334147420, 334147520, 334147620, 334147720, 334147820, 334147920, 334148020, 334148120, 334148220, 334148320, 334148420, 334148520, 334148620, 334148820, 334148920, 334149020, 334149120, 334149220, 334149320, 334149420, 334149620, 334149720, 334150220, 334150420, 334150520, 334150720, 334150820, 334150920, 334151020, 334151120, 334151220, 334151320, 334151420, 334151520, 334151620, 334151820, 334151920, 334152020, 334152120, 334152220, 334152320, 334152420, 334152520, 334152620, 334152720, 334152820, 334152920, 334153120, 334153220"/>
    <s v="520"/>
    <x v="0"/>
    <x v="21"/>
  </r>
  <r>
    <s v="6220"/>
    <s v="2020-11-23 00:00:00"/>
    <s v="2020-11-23 10:11:00"/>
    <s v="Gasto"/>
    <s v="Con Compromiso"/>
    <s v="018"/>
    <x v="17"/>
    <x v="5"/>
    <s v="PRIMA TÉCNICA NO SALARIAL"/>
    <s v="Nación"/>
    <x v="0"/>
    <s v="CSF"/>
    <n v="2354967"/>
    <n v="0"/>
    <n v="2354967"/>
    <n v="0"/>
    <s v="NOMINA SUELDOS NOVIEMBRE 2020 Y PRIMA NAVIDAD AÑO 2020 FUNCIONARIO TERRITORIAL RISARALDA"/>
    <s v="6220"/>
    <s v="32220, 32320"/>
    <s v="-0"/>
    <s v="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s v="334146720, 334146920, 334147020, 334147220, 334147320, 334147420, 334147520, 334147620, 334147720, 334147820, 334147920, 334148020, 334148120, 334148220, 334148320, 334148420, 334148520, 334148620, 334148820, 334148920, 334149020, 334149120, 334149220, 334149320, 334149420, 334149620, 334149720, 334150220, 334150420, 334150520, 334150720, 334150820, 334150920, 334151020, 334151120, 334151220, 334151320, 334151420, 334151520, 334151620, 334151820, 334151920, 334152020, 334152120, 334152220, 334152320, 334152420, 334152520, 334152620, 334152720, 334152820, 334152920, 334153120, 334153220"/>
    <s v="520"/>
    <x v="0"/>
    <x v="21"/>
  </r>
  <r>
    <s v="6220"/>
    <s v="2020-11-23 00:00:00"/>
    <s v="2020-11-23 10:11:00"/>
    <s v="Gasto"/>
    <s v="Con Compromiso"/>
    <s v="018"/>
    <x v="17"/>
    <x v="8"/>
    <s v="SUELDO BÁSICO"/>
    <s v="Nación"/>
    <x v="0"/>
    <s v="CSF"/>
    <n v="51680699"/>
    <n v="0"/>
    <n v="51680699"/>
    <n v="0"/>
    <s v="NOMINA SUELDOS NOVIEMBRE 2020 Y PRIMA NAVIDAD AÑO 2020 FUNCIONARIO TERRITORIAL RISARALDA"/>
    <s v="6220"/>
    <s v="32220, 32320"/>
    <s v="-0"/>
    <s v="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s v="334146720, 334146920, 334147020, 334147220, 334147320, 334147420, 334147520, 334147620, 334147720, 334147820, 334147920, 334148020, 334148120, 334148220, 334148320, 334148420, 334148520, 334148620, 334148820, 334148920, 334149020, 334149120, 334149220, 334149320, 334149420, 334149620, 334149720, 334150220, 334150420, 334150520, 334150720, 334150820, 334150920, 334151020, 334151120, 334151220, 334151320, 334151420, 334151520, 334151620, 334151820, 334151920, 334152020, 334152120, 334152220, 334152320, 334152420, 334152520, 334152620, 334152720, 334152820, 334152920, 334153120, 334153220"/>
    <s v="520"/>
    <x v="0"/>
    <x v="21"/>
  </r>
  <r>
    <s v="6220"/>
    <s v="2020-11-23 00:00:00"/>
    <s v="2020-11-23 10:11:00"/>
    <s v="Gasto"/>
    <s v="Con Compromiso"/>
    <s v="018"/>
    <x v="17"/>
    <x v="7"/>
    <s v="BONIFICACIÓN ESPECIAL DE RECREACIÓN"/>
    <s v="Nación"/>
    <x v="0"/>
    <s v="CSF"/>
    <n v="181460"/>
    <n v="0"/>
    <n v="181460"/>
    <n v="0"/>
    <s v="NOMINA SUELDOS NOVIEMBRE 2020 Y PRIMA NAVIDAD AÑO 2020 FUNCIONARIO TERRITORIAL RISARALDA"/>
    <s v="6220"/>
    <s v="32220, 32320"/>
    <s v="-0"/>
    <s v="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s v="334146720, 334146920, 334147020, 334147220, 334147320, 334147420, 334147520, 334147620, 334147720, 334147820, 334147920, 334148020, 334148120, 334148220, 334148320, 334148420, 334148520, 334148620, 334148820, 334148920, 334149020, 334149120, 334149220, 334149320, 334149420, 334149620, 334149720, 334150220, 334150420, 334150520, 334150720, 334150820, 334150920, 334151020, 334151120, 334151220, 334151320, 334151420, 334151520, 334151620, 334151820, 334151920, 334152020, 334152120, 334152220, 334152320, 334152420, 334152520, 334152620, 334152720, 334152820, 334152920, 334153120, 334153220"/>
    <s v="520"/>
    <x v="0"/>
    <x v="21"/>
  </r>
  <r>
    <s v="6220"/>
    <s v="2020-11-23 00:00:00"/>
    <s v="2020-11-23 10:11:00"/>
    <s v="Gasto"/>
    <s v="Con Compromiso"/>
    <s v="018"/>
    <x v="17"/>
    <x v="9"/>
    <s v="BONIFICACIÓN POR SERVICIOS PRESTADOS"/>
    <s v="Nación"/>
    <x v="0"/>
    <s v="CSF"/>
    <n v="1600785"/>
    <n v="0"/>
    <n v="1600785"/>
    <n v="0"/>
    <s v="NOMINA SUELDOS NOVIEMBRE 2020 Y PRIMA NAVIDAD AÑO 2020 FUNCIONARIO TERRITORIAL RISARALDA"/>
    <s v="6220"/>
    <s v="32220, 32320"/>
    <s v="-0"/>
    <s v="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s v="334146720, 334146920, 334147020, 334147220, 334147320, 334147420, 334147520, 334147620, 334147720, 334147820, 334147920, 334148020, 334148120, 334148220, 334148320, 334148420, 334148520, 334148620, 334148820, 334148920, 334149020, 334149120, 334149220, 334149320, 334149420, 334149620, 334149720, 334150220, 334150420, 334150520, 334150720, 334150820, 334150920, 334151020, 334151120, 334151220, 334151320, 334151420, 334151520, 334151620, 334151820, 334151920, 334152020, 334152120, 334152220, 334152320, 334152420, 334152520, 334152620, 334152720, 334152820, 334152920, 334153120, 334153220"/>
    <s v="520"/>
    <x v="0"/>
    <x v="21"/>
  </r>
  <r>
    <s v="6320"/>
    <s v="2020-11-23 00:00:00"/>
    <s v="2020-11-23 10:16:00"/>
    <s v="Gasto"/>
    <s v="Con Compromiso"/>
    <s v="018"/>
    <x v="17"/>
    <x v="11"/>
    <s v="PENSIONES"/>
    <s v="Nación"/>
    <x v="0"/>
    <s v="CSF"/>
    <n v="6589700"/>
    <n v="0"/>
    <n v="6589700"/>
    <n v="0"/>
    <s v="APORTES PATRONALE NOMINA SUELDOS NOVIEMBRE 2020"/>
    <s v="6320"/>
    <s v="32420"/>
    <s v="-0"/>
    <s v="111620, 111720, 111820, 111920, 112020, 112120, 112220, 112320, 112420, 112520, 112620, 112720, 112820, 112920, 113020, 113120, 113220"/>
    <s v="334325820, 334325920, 334326020, 334326120, 334326220, 334326320, 334326420, 334326520, 334326620, 334326720, 334326820, 334326920, 334327020, 334327120, 334327220, 334327320, 334327420"/>
    <s v="-0"/>
    <x v="0"/>
    <x v="21"/>
  </r>
  <r>
    <s v="6320"/>
    <s v="2020-11-23 00:00:00"/>
    <s v="2020-11-23 10:16:00"/>
    <s v="Gasto"/>
    <s v="Con Compromiso"/>
    <s v="018"/>
    <x v="17"/>
    <x v="16"/>
    <s v="CAJAS DE COMPENSACIÓN FAMILIAR"/>
    <s v="Nación"/>
    <x v="0"/>
    <s v="CSF"/>
    <n v="2551900"/>
    <n v="0"/>
    <n v="2551900"/>
    <n v="0"/>
    <s v="APORTES PATRONALE NOMINA SUELDOS NOVIEMBRE 2020"/>
    <s v="6320"/>
    <s v="32420"/>
    <s v="-0"/>
    <s v="111620, 111720, 111820, 111920, 112020, 112120, 112220, 112320, 112420, 112520, 112620, 112720, 112820, 112920, 113020, 113120, 113220"/>
    <s v="334325820, 334325920, 334326020, 334326120, 334326220, 334326320, 334326420, 334326520, 334326620, 334326720, 334326820, 334326920, 334327020, 334327120, 334327220, 334327320, 334327420"/>
    <s v="-0"/>
    <x v="0"/>
    <x v="21"/>
  </r>
  <r>
    <s v="6320"/>
    <s v="2020-11-23 00:00:00"/>
    <s v="2020-11-23 10:16:00"/>
    <s v="Gasto"/>
    <s v="Con Compromiso"/>
    <s v="018"/>
    <x v="17"/>
    <x v="12"/>
    <s v="APORTES AL SENA"/>
    <s v="Nación"/>
    <x v="0"/>
    <s v="CSF"/>
    <n v="1276700"/>
    <n v="0"/>
    <n v="1276700"/>
    <n v="0"/>
    <s v="APORTES PATRONALE NOMINA SUELDOS NOVIEMBRE 2020"/>
    <s v="6320"/>
    <s v="32420"/>
    <s v="-0"/>
    <s v="111620, 111720, 111820, 111920, 112020, 112120, 112220, 112320, 112420, 112520, 112620, 112720, 112820, 112920, 113020, 113120, 113220"/>
    <s v="334325820, 334325920, 334326020, 334326120, 334326220, 334326320, 334326420, 334326520, 334326620, 334326720, 334326820, 334326920, 334327020, 334327120, 334327220, 334327320, 334327420"/>
    <s v="-0"/>
    <x v="0"/>
    <x v="21"/>
  </r>
  <r>
    <s v="6320"/>
    <s v="2020-11-23 00:00:00"/>
    <s v="2020-11-23 10:16:00"/>
    <s v="Gasto"/>
    <s v="Con Compromiso"/>
    <s v="018"/>
    <x v="17"/>
    <x v="15"/>
    <s v="APORTES GENERALES AL SISTEMA DE RIESGOS LABORALES"/>
    <s v="Nación"/>
    <x v="0"/>
    <s v="CSF"/>
    <n v="692000"/>
    <n v="0"/>
    <n v="692000"/>
    <n v="0"/>
    <s v="APORTES PATRONALE NOMINA SUELDOS NOVIEMBRE 2020"/>
    <s v="6320"/>
    <s v="32420"/>
    <s v="-0"/>
    <s v="111620, 111720, 111820, 111920, 112020, 112120, 112220, 112320, 112420, 112520, 112620, 112720, 112820, 112920, 113020, 113120, 113220"/>
    <s v="334325820, 334325920, 334326020, 334326120, 334326220, 334326320, 334326420, 334326520, 334326620, 334326720, 334326820, 334326920, 334327020, 334327120, 334327220, 334327320, 334327420"/>
    <s v="-0"/>
    <x v="0"/>
    <x v="21"/>
  </r>
  <r>
    <s v="6320"/>
    <s v="2020-11-23 00:00:00"/>
    <s v="2020-11-23 10:16:00"/>
    <s v="Gasto"/>
    <s v="Con Compromiso"/>
    <s v="018"/>
    <x v="17"/>
    <x v="13"/>
    <s v="SALUD"/>
    <s v="Nación"/>
    <x v="0"/>
    <s v="CSF"/>
    <n v="4668000"/>
    <n v="0"/>
    <n v="4668000"/>
    <n v="0"/>
    <s v="APORTES PATRONALE NOMINA SUELDOS NOVIEMBRE 2020"/>
    <s v="6320"/>
    <s v="32420"/>
    <s v="-0"/>
    <s v="111620, 111720, 111820, 111920, 112020, 112120, 112220, 112320, 112420, 112520, 112620, 112720, 112820, 112920, 113020, 113120, 113220"/>
    <s v="334325820, 334325920, 334326020, 334326120, 334326220, 334326320, 334326420, 334326520, 334326620, 334326720, 334326820, 334326920, 334327020, 334327120, 334327220, 334327320, 334327420"/>
    <s v="-0"/>
    <x v="0"/>
    <x v="21"/>
  </r>
  <r>
    <s v="6320"/>
    <s v="2020-11-23 00:00:00"/>
    <s v="2020-11-23 10:16:00"/>
    <s v="Gasto"/>
    <s v="Con Compromiso"/>
    <s v="018"/>
    <x v="17"/>
    <x v="14"/>
    <s v="APORTES AL ICBF"/>
    <s v="Nación"/>
    <x v="0"/>
    <s v="CSF"/>
    <n v="1914500"/>
    <n v="0"/>
    <n v="1914500"/>
    <n v="0"/>
    <s v="APORTES PATRONALE NOMINA SUELDOS NOVIEMBRE 2020"/>
    <s v="6320"/>
    <s v="32420"/>
    <s v="-0"/>
    <s v="111620, 111720, 111820, 111920, 112020, 112120, 112220, 112320, 112420, 112520, 112620, 112720, 112820, 112920, 113020, 113120, 113220"/>
    <s v="334325820, 334325920, 334326020, 334326120, 334326220, 334326320, 334326420, 334326520, 334326620, 334326720, 334326820, 334326920, 334327020, 334327120, 334327220, 334327320, 334327420"/>
    <s v="-0"/>
    <x v="0"/>
    <x v="21"/>
  </r>
  <r>
    <s v="6420"/>
    <s v="2020-12-18 00:00:00"/>
    <s v="2020-12-18 15:05:00"/>
    <s v="Gasto"/>
    <s v="Con Compromiso"/>
    <s v="018"/>
    <x v="17"/>
    <x v="10"/>
    <s v="SUELDO DE VACACIONES"/>
    <s v="Nación"/>
    <x v="0"/>
    <s v="CSF"/>
    <n v="10715545"/>
    <n v="0"/>
    <n v="10715545"/>
    <n v="0"/>
    <s v="SUELDO Y OTROS DICIEMBRE 2020 TERRITORIAL RISARALDA"/>
    <s v="6420"/>
    <s v="35120, 35220"/>
    <s v="-0"/>
    <s v="125220, 125320, 125420, 125520, 125620, 125720, 125820, 125920, 126020, 126120, 126220, 126320, 126420, 126520, 126620, 126720, 126820, 126920, 127020, 127120, 127220, 127320, 127420, 127520, 127620, 127720, 127820, 127920, 128020, 128120, 128220, 128320, 128420, 128520, 128620"/>
    <s v="373881020, 373881120, 373881320, 373881420, 373881520, 373881620, 373881720, 373881820, 373881920, 373882020, 373882120, 373882220, 373882320, 373882420, 373882520, 373882620, 373882720, 373882820, 373882920, 373883020, 373883120, 373883220, 373883320, 373883420, 373883520, 373883620, 373883720, 373883820, 373883920, 373884020, 373884120, 373884220, 373884320, 373884420, 373884520"/>
    <s v="-0"/>
    <x v="0"/>
    <x v="21"/>
  </r>
  <r>
    <s v="6420"/>
    <s v="2020-12-18 00:00:00"/>
    <s v="2020-12-18 15:05:00"/>
    <s v="Gasto"/>
    <s v="Con Compromiso"/>
    <s v="018"/>
    <x v="17"/>
    <x v="6"/>
    <s v="SUBSIDIO DE ALIMENTACIÓN"/>
    <s v="Nación"/>
    <x v="0"/>
    <s v="CSF"/>
    <n v="1020114"/>
    <n v="0"/>
    <n v="1020114"/>
    <n v="0"/>
    <s v="SUELDO Y OTROS DICIEMBRE 2020 TERRITORIAL RISARALDA"/>
    <s v="6420"/>
    <s v="35120, 35220"/>
    <s v="-0"/>
    <s v="125220, 125320, 125420, 125520, 125620, 125720, 125820, 125920, 126020, 126120, 126220, 126320, 126420, 126520, 126620, 126720, 126820, 126920, 127020, 127120, 127220, 127320, 127420, 127520, 127620, 127720, 127820, 127920, 128020, 128120, 128220, 128320, 128420, 128520, 128620"/>
    <s v="373881020, 373881120, 373881320, 373881420, 373881520, 373881620, 373881720, 373881820, 373881920, 373882020, 373882120, 373882220, 373882320, 373882420, 373882520, 373882620, 373882720, 373882820, 373882920, 373883020, 373883120, 373883220, 373883320, 373883420, 373883520, 373883620, 373883720, 373883820, 373883920, 373884020, 373884120, 373884220, 373884320, 373884420, 373884520"/>
    <s v="-0"/>
    <x v="0"/>
    <x v="21"/>
  </r>
  <r>
    <s v="6420"/>
    <s v="2020-12-18 00:00:00"/>
    <s v="2020-12-18 15:05:00"/>
    <s v="Gasto"/>
    <s v="Con Compromiso"/>
    <s v="018"/>
    <x v="17"/>
    <x v="9"/>
    <s v="BONIFICACIÓN POR SERVICIOS PRESTADOS"/>
    <s v="Nación"/>
    <x v="0"/>
    <s v="CSF"/>
    <n v="1795549"/>
    <n v="0"/>
    <n v="1795549"/>
    <n v="0"/>
    <s v="SUELDO Y OTROS DICIEMBRE 2020 TERRITORIAL RISARALDA"/>
    <s v="6420"/>
    <s v="35120, 35220"/>
    <s v="-0"/>
    <s v="125220, 125320, 125420, 125520, 125620, 125720, 125820, 125920, 126020, 126120, 126220, 126320, 126420, 126520, 126620, 126720, 126820, 126920, 127020, 127120, 127220, 127320, 127420, 127520, 127620, 127720, 127820, 127920, 128020, 128120, 128220, 128320, 128420, 128520, 128620"/>
    <s v="373881020, 373881120, 373881320, 373881420, 373881520, 373881620, 373881720, 373881820, 373881920, 373882020, 373882120, 373882220, 373882320, 373882420, 373882520, 373882620, 373882720, 373882820, 373882920, 373883020, 373883120, 373883220, 373883320, 373883420, 373883520, 373883620, 373883720, 373883820, 373883920, 373884020, 373884120, 373884220, 373884320, 373884420, 373884520"/>
    <s v="-0"/>
    <x v="0"/>
    <x v="21"/>
  </r>
  <r>
    <s v="6420"/>
    <s v="2020-12-18 00:00:00"/>
    <s v="2020-12-18 15:05:00"/>
    <s v="Gasto"/>
    <s v="Con Compromiso"/>
    <s v="018"/>
    <x v="17"/>
    <x v="5"/>
    <s v="PRIMA TÉCNICA NO SALARIAL"/>
    <s v="Nación"/>
    <x v="0"/>
    <s v="CSF"/>
    <n v="2354967"/>
    <n v="0"/>
    <n v="2354967"/>
    <n v="0"/>
    <s v="SUELDO Y OTROS DICIEMBRE 2020 TERRITORIAL RISARALDA"/>
    <s v="6420"/>
    <s v="35120, 35220"/>
    <s v="-0"/>
    <s v="125220, 125320, 125420, 125520, 125620, 125720, 125820, 125920, 126020, 126120, 126220, 126320, 126420, 126520, 126620, 126720, 126820, 126920, 127020, 127120, 127220, 127320, 127420, 127520, 127620, 127720, 127820, 127920, 128020, 128120, 128220, 128320, 128420, 128520, 128620"/>
    <s v="373881020, 373881120, 373881320, 373881420, 373881520, 373881620, 373881720, 373881820, 373881920, 373882020, 373882120, 373882220, 373882320, 373882420, 373882520, 373882620, 373882720, 373882820, 373882920, 373883020, 373883120, 373883220, 373883320, 373883420, 373883520, 373883620, 373883720, 373883820, 373883920, 373884020, 373884120, 373884220, 373884320, 373884420, 373884520"/>
    <s v="-0"/>
    <x v="0"/>
    <x v="21"/>
  </r>
  <r>
    <s v="6420"/>
    <s v="2020-12-18 00:00:00"/>
    <s v="2020-12-18 15:05:00"/>
    <s v="Gasto"/>
    <s v="Con Compromiso"/>
    <s v="018"/>
    <x v="17"/>
    <x v="8"/>
    <s v="SUELDO BÁSICO"/>
    <s v="Nación"/>
    <x v="0"/>
    <s v="CSF"/>
    <n v="47840175"/>
    <n v="0"/>
    <n v="47840175"/>
    <n v="0"/>
    <s v="SUELDO Y OTROS DICIEMBRE 2020 TERRITORIAL RISARALDA"/>
    <s v="6420"/>
    <s v="35120, 35220"/>
    <s v="-0"/>
    <s v="125220, 125320, 125420, 125520, 125620, 125720, 125820, 125920, 126020, 126120, 126220, 126320, 126420, 126520, 126620, 126720, 126820, 126920, 127020, 127120, 127220, 127320, 127420, 127520, 127620, 127720, 127820, 127920, 128020, 128120, 128220, 128320, 128420, 128520, 128620"/>
    <s v="373881020, 373881120, 373881320, 373881420, 373881520, 373881620, 373881720, 373881820, 373881920, 373882020, 373882120, 373882220, 373882320, 373882420, 373882520, 373882620, 373882720, 373882820, 373882920, 373883020, 373883120, 373883220, 373883320, 373883420, 373883520, 373883620, 373883720, 373883820, 373883920, 373884020, 373884120, 373884220, 373884320, 373884420, 373884520"/>
    <s v="-0"/>
    <x v="0"/>
    <x v="21"/>
  </r>
  <r>
    <s v="6420"/>
    <s v="2020-12-18 00:00:00"/>
    <s v="2020-12-18 15:05:00"/>
    <s v="Gasto"/>
    <s v="Con Compromiso"/>
    <s v="018"/>
    <x v="17"/>
    <x v="7"/>
    <s v="BONIFICACIÓN ESPECIAL DE RECREACIÓN"/>
    <s v="Nación"/>
    <x v="0"/>
    <s v="CSF"/>
    <n v="693146"/>
    <n v="0"/>
    <n v="693146"/>
    <n v="0"/>
    <s v="SUELDO Y OTROS DICIEMBRE 2020 TERRITORIAL RISARALDA"/>
    <s v="6420"/>
    <s v="35120, 35220"/>
    <s v="-0"/>
    <s v="125220, 125320, 125420, 125520, 125620, 125720, 125820, 125920, 126020, 126120, 126220, 126320, 126420, 126520, 126620, 126720, 126820, 126920, 127020, 127120, 127220, 127320, 127420, 127520, 127620, 127720, 127820, 127920, 128020, 128120, 128220, 128320, 128420, 128520, 128620"/>
    <s v="373881020, 373881120, 373881320, 373881420, 373881520, 373881620, 373881720, 373881820, 373881920, 373882020, 373882120, 373882220, 373882320, 373882420, 373882520, 373882620, 373882720, 373882820, 373882920, 373883020, 373883120, 373883220, 373883320, 373883420, 373883520, 373883620, 373883720, 373883820, 373883920, 373884020, 373884120, 373884220, 373884320, 373884420, 373884520"/>
    <s v="-0"/>
    <x v="0"/>
    <x v="21"/>
  </r>
  <r>
    <s v="6420"/>
    <s v="2020-12-18 00:00:00"/>
    <s v="2020-12-18 15:05:00"/>
    <s v="Gasto"/>
    <s v="Con Compromiso"/>
    <s v="018"/>
    <x v="17"/>
    <x v="4"/>
    <s v="PRIMA DE VACACIONES"/>
    <s v="Nación"/>
    <x v="0"/>
    <s v="CSF"/>
    <n v="9214441"/>
    <n v="0"/>
    <n v="9214441"/>
    <n v="0"/>
    <s v="SUELDO Y OTROS DICIEMBRE 2020 TERRITORIAL RISARALDA"/>
    <s v="6420"/>
    <s v="35120, 35220"/>
    <s v="-0"/>
    <s v="125220, 125320, 125420, 125520, 125620, 125720, 125820, 125920, 126020, 126120, 126220, 126320, 126420, 126520, 126620, 126720, 126820, 126920, 127020, 127120, 127220, 127320, 127420, 127520, 127620, 127720, 127820, 127920, 128020, 128120, 128220, 128320, 128420, 128520, 128620"/>
    <s v="373881020, 373881120, 373881320, 373881420, 373881520, 373881620, 373881720, 373881820, 373881920, 373882020, 373882120, 373882220, 373882320, 373882420, 373882520, 373882620, 373882720, 373882820, 373882920, 373883020, 373883120, 373883220, 373883320, 373883420, 373883520, 373883620, 373883720, 373883820, 373883920, 373884020, 373884120, 373884220, 373884320, 373884420, 373884520"/>
    <s v="-0"/>
    <x v="0"/>
    <x v="21"/>
  </r>
  <r>
    <s v="6420"/>
    <s v="2020-12-18 00:00:00"/>
    <s v="2020-12-18 15:05:00"/>
    <s v="Gasto"/>
    <s v="Con Compromiso"/>
    <s v="018"/>
    <x v="17"/>
    <x v="28"/>
    <s v="AUXILIO DE CONECTIVIDAD DIGITAL"/>
    <s v="Nación"/>
    <x v="0"/>
    <s v="CSF"/>
    <n v="1381673"/>
    <n v="0"/>
    <n v="1381673"/>
    <n v="0"/>
    <s v="SUELDO Y OTROS DICIEMBRE 2020 TERRITORIAL RISARALDA"/>
    <s v="6420"/>
    <s v="35120, 35220"/>
    <s v="-0"/>
    <s v="125220, 125320, 125420, 125520, 125620, 125720, 125820, 125920, 126020, 126120, 126220, 126320, 126420, 126520, 126620, 126720, 126820, 126920, 127020, 127120, 127220, 127320, 127420, 127520, 127620, 127720, 127820, 127920, 128020, 128120, 128220, 128320, 128420, 128520, 128620"/>
    <s v="373881020, 373881120, 373881320, 373881420, 373881520, 373881620, 373881720, 373881820, 373881920, 373882020, 373882120, 373882220, 373882320, 373882420, 373882520, 373882620, 373882720, 373882820, 373882920, 373883020, 373883120, 373883220, 373883320, 373883420, 373883520, 373883620, 373883720, 373883820, 373883920, 373884020, 373884120, 373884220, 373884320, 373884420, 373884520"/>
    <s v="-0"/>
    <x v="0"/>
    <x v="21"/>
  </r>
  <r>
    <s v="6520"/>
    <s v="2020-12-18 00:00:00"/>
    <s v="2020-12-18 15:13:00"/>
    <s v="Gasto"/>
    <s v="Con Compromiso"/>
    <s v="018"/>
    <x v="17"/>
    <x v="16"/>
    <s v="CAJAS DE COMPENSACIÓN FAMILIAR"/>
    <s v="Nación"/>
    <x v="0"/>
    <s v="CSF"/>
    <n v="4060500"/>
    <n v="0"/>
    <n v="4060500"/>
    <n v="0"/>
    <s v="APORTES PATRONALES NOMINA DICIEMBRE 2020 Y AJUSTE POR NO PAGADO EN PENSION DE LA NOMINA DE ABRIL 2020 T. RISARALDA"/>
    <s v="6520"/>
    <s v="35320"/>
    <s v="-0"/>
    <s v="128720, 128820, 128920, 129020, 129120, 129220, 129320, 129420, 129520, 129620, 129720, 129820, 129920, 130020, 130120, 130220, 130320"/>
    <s v="373925320, 373925420, 373925520, 373925620, 373925720, 373925820, 373925920, 373926020, 373926120, 373926220, 373926320, 373926420, 373926520, 373926620, 373926720, 373926820, 373926920"/>
    <s v="-0"/>
    <x v="0"/>
    <x v="21"/>
  </r>
  <r>
    <s v="6520"/>
    <s v="2020-12-18 00:00:00"/>
    <s v="2020-12-18 15:13:00"/>
    <s v="Gasto"/>
    <s v="Con Compromiso"/>
    <s v="018"/>
    <x v="17"/>
    <x v="11"/>
    <s v="PENSIONES"/>
    <s v="Nación"/>
    <x v="0"/>
    <s v="CSF"/>
    <n v="11904000"/>
    <n v="0"/>
    <n v="11904000"/>
    <n v="0"/>
    <s v="APORTES PATRONALES NOMINA DICIEMBRE 2020 Y AJUSTE POR NO PAGADO EN PENSION DE LA NOMINA DE ABRIL 2020 T. RISARALDA"/>
    <s v="6520"/>
    <s v="35320"/>
    <s v="-0"/>
    <s v="128720, 128820, 128920, 129020, 129120, 129220, 129320, 129420, 129520, 129620, 129720, 129820, 129920, 130020, 130120, 130220, 130320"/>
    <s v="373925320, 373925420, 373925520, 373925620, 373925720, 373925820, 373925920, 373926020, 373926120, 373926220, 373926320, 373926420, 373926520, 373926620, 373926720, 373926820, 373926920"/>
    <s v="-0"/>
    <x v="0"/>
    <x v="21"/>
  </r>
  <r>
    <s v="6520"/>
    <s v="2020-12-18 00:00:00"/>
    <s v="2020-12-18 15:13:00"/>
    <s v="Gasto"/>
    <s v="Con Compromiso"/>
    <s v="018"/>
    <x v="17"/>
    <x v="14"/>
    <s v="APORTES AL ICBF"/>
    <s v="Nación"/>
    <x v="0"/>
    <s v="CSF"/>
    <n v="3046200"/>
    <n v="0"/>
    <n v="3046200"/>
    <n v="0"/>
    <s v="APORTES PATRONALES NOMINA DICIEMBRE 2020 Y AJUSTE POR NO PAGADO EN PENSION DE LA NOMINA DE ABRIL 2020 T. RISARALDA"/>
    <s v="6520"/>
    <s v="35320"/>
    <s v="-0"/>
    <s v="128720, 128820, 128920, 129020, 129120, 129220, 129320, 129420, 129520, 129620, 129720, 129820, 129920, 130020, 130120, 130220, 130320"/>
    <s v="373925320, 373925420, 373925520, 373925620, 373925720, 373925820, 373925920, 373926020, 373926120, 373926220, 373926320, 373926420, 373926520, 373926620, 373926720, 373926820, 373926920"/>
    <s v="-0"/>
    <x v="0"/>
    <x v="21"/>
  </r>
  <r>
    <s v="6520"/>
    <s v="2020-12-18 00:00:00"/>
    <s v="2020-12-18 15:13:00"/>
    <s v="Gasto"/>
    <s v="Con Compromiso"/>
    <s v="018"/>
    <x v="17"/>
    <x v="12"/>
    <s v="APORTES AL SENA"/>
    <s v="Nación"/>
    <x v="0"/>
    <s v="CSF"/>
    <n v="2031100"/>
    <n v="0"/>
    <n v="2031100"/>
    <n v="0"/>
    <s v="APORTES PATRONALES NOMINA DICIEMBRE 2020 Y AJUSTE POR NO PAGADO EN PENSION DE LA NOMINA DE ABRIL 2020 T. RISARALDA"/>
    <s v="6520"/>
    <s v="35320"/>
    <s v="-0"/>
    <s v="128720, 128820, 128920, 129020, 129120, 129220, 129320, 129420, 129520, 129620, 129720, 129820, 129920, 130020, 130120, 130220, 130320"/>
    <s v="373925320, 373925420, 373925520, 373925620, 373925720, 373925820, 373925920, 373926020, 373926120, 373926220, 373926320, 373926420, 373926520, 373926620, 373926720, 373926820, 373926920"/>
    <s v="-0"/>
    <x v="0"/>
    <x v="21"/>
  </r>
  <r>
    <s v="6520"/>
    <s v="2020-12-18 00:00:00"/>
    <s v="2020-12-18 15:13:00"/>
    <s v="Gasto"/>
    <s v="Con Compromiso"/>
    <s v="018"/>
    <x v="17"/>
    <x v="13"/>
    <s v="SALUD"/>
    <s v="Nación"/>
    <x v="0"/>
    <s v="CSF"/>
    <n v="4698600"/>
    <n v="0"/>
    <n v="4698600"/>
    <n v="0"/>
    <s v="APORTES PATRONALES NOMINA DICIEMBRE 2020 Y AJUSTE POR NO PAGADO EN PENSION DE LA NOMINA DE ABRIL 2020 T. RISARALDA"/>
    <s v="6520"/>
    <s v="35320"/>
    <s v="-0"/>
    <s v="128720, 128820, 128920, 129020, 129120, 129220, 129320, 129420, 129520, 129620, 129720, 129820, 129920, 130020, 130120, 130220, 130320"/>
    <s v="373925320, 373925420, 373925520, 373925620, 373925720, 373925820, 373925920, 373926020, 373926120, 373926220, 373926320, 373926420, 373926520, 373926620, 373926720, 373926820, 373926920"/>
    <s v="-0"/>
    <x v="0"/>
    <x v="21"/>
  </r>
  <r>
    <s v="6520"/>
    <s v="2020-12-18 00:00:00"/>
    <s v="2020-12-18 15:13:00"/>
    <s v="Gasto"/>
    <s v="Con Compromiso"/>
    <s v="018"/>
    <x v="17"/>
    <x v="15"/>
    <s v="APORTES GENERALES AL SISTEMA DE RIESGOS LABORALES"/>
    <s v="Nación"/>
    <x v="0"/>
    <s v="CSF"/>
    <n v="663000"/>
    <n v="0"/>
    <n v="663000"/>
    <n v="0"/>
    <s v="APORTES PATRONALES NOMINA DICIEMBRE 2020 Y AJUSTE POR NO PAGADO EN PENSION DE LA NOMINA DE ABRIL 2020 T. RISARALDA"/>
    <s v="6520"/>
    <s v="35320"/>
    <s v="-0"/>
    <s v="128720, 128820, 128920, 129020, 129120, 129220, 129320, 129420, 129520, 129620, 129720, 129820, 129920, 130020, 130120, 130220, 130320"/>
    <s v="373925320, 373925420, 373925520, 373925620, 373925720, 373925820, 373925920, 373926020, 373926120, 373926220, 373926320, 373926420, 373926520, 373926620, 373926720, 373926820, 373926920"/>
    <s v="-0"/>
    <x v="0"/>
    <x v="21"/>
  </r>
  <r>
    <s v="6620"/>
    <s v="2020-12-28 00:00:00"/>
    <s v="2020-12-28 10:09:00"/>
    <s v="Gasto"/>
    <s v="Con Compromiso"/>
    <s v="018"/>
    <x v="17"/>
    <x v="18"/>
    <s v="SERVICIOS DE TRANSPORTE DE PASAJEROS"/>
    <s v="Nación"/>
    <x v="0"/>
    <s v="CSF"/>
    <n v="1957500"/>
    <n v="0"/>
    <n v="1957500"/>
    <n v="0"/>
    <s v="PARA PAGO DE TRANSPORTE DE FUNCIONARIOS TRASLADADOS DE LA U. O. CHOCO A LA T. RISARALDA"/>
    <s v="6620"/>
    <s v="35820, 35920"/>
    <s v="77220, 77320"/>
    <s v="137220, 137320"/>
    <s v="393218720, 393296320"/>
    <s v="-0"/>
    <x v="0"/>
    <x v="21"/>
  </r>
  <r>
    <s v="120"/>
    <s v="2020-01-09 00:00:00"/>
    <s v="2020-01-09 08:57:00"/>
    <s v="Gasto"/>
    <s v="Con Compromiso"/>
    <s v="019"/>
    <x v="18"/>
    <x v="0"/>
    <s v="SERVICIOS DE DISTRIBUCIÓN DE ELECTRICIDAD, GAS Y AGUA (POR CUENTA PROPIA)"/>
    <s v="Nación"/>
    <x v="0"/>
    <s v="CSF"/>
    <n v="45000000"/>
    <n v="13718296"/>
    <n v="58718296"/>
    <n v="0"/>
    <s v="ASIGNACION PRESUPUESTAL SERV. ENERGIA, ACUEDUCTO, ALCANTARILLADO Y ASEO VIGENCIA 2020"/>
    <s v="120"/>
    <s v="320, 620, 720, 920, 1020, 1720, 2120, 2220, 2720, 2820, 3020, 3620, 3720, 4120, 5020, 5320, 5420, 7920, 8220, 8720, 8820, 8920, 9020, 9920, 10120, 10220, 10420, 11320, 11820, 11920, 12120, 12220, 12720, 13520, 15020, 15120, 15320, 15620, 15720, 16820, 17520, 17920, 18020, 18120, 18220, 19820, 20420, 20620, 20720, 23020, 24020, 24120, 24220"/>
    <s v="120, 220, 520, 720, 820, 1520, 1720, 2020, 2820, 2920, 3420, 4120, 4220, 4420, 5320, 5720, 5820, 6120, 6720, 7520, 7620, 7820, 7920, 11520, 12520, 12620, 13220, 14520, 16720, 16820, 17520, 17620, 19020, 22220, 24420, 24520, 26920, 27820, 27920, 29520, 33820, 34920, 35020, 35120, 35220, 38220, 41120, 42620, 42720, 48020, 50120, 50220, 50520"/>
    <s v="120, 420, 520, 720, 820, 8020, 8220, 8420, 15220, 15320, 15720, 16420, 16520, 16720, 25420, 25820, 25920, 32320, 34320, 36020, 36120, 36320, 36420, 50220, 51420, 51520, 52120, 60120, 62120, 62220, 62920, 63020, 71020, 74120, 82920, 83020, 85320, 86020, 86120, 87520, 97320, 98120, 98220, 98320, 98420, 107220, 110020, 111320, 111420, 125720, 127220, 127320, 127620"/>
    <s v="4557620, 4566420, 4567920, 15730320, 15731120, 22732020, 24895920, 26633420, 42110020, 42111420, 47165920, 55112020, 57058020, 62929120, 84061420, 91466620, 91468420, 102268920, 113683220, 119582420, 119584620, 120859420, 120863220, 145759620, 150357420, 150358020, 154082620, 175816520, 184603420, 184604420, 193296420, 193297320, 211052220, 217825520, 245460720, 245462920, 246330720, 252348920, 252353220, 259396920, 279427420, 283434620, 283436820, 283438120, 283444620, 311496120, 322299820, 329870020, 329881120, 352851520, 359899020, 359904520, 369280320"/>
    <s v="-0"/>
    <x v="0"/>
    <x v="22"/>
  </r>
  <r>
    <s v="120"/>
    <s v="2020-01-09 00:00:00"/>
    <s v="2020-01-09 08:57:00"/>
    <s v="Gasto"/>
    <s v="Con Compromiso"/>
    <s v="019"/>
    <x v="18"/>
    <x v="2"/>
    <s v="SERVICIOS DE ALCANTARILLADO, RECOLECCIÓN, TRATAMIENTO Y DISPOSICIÓN DE DESECHOS Y OTROS SERVICIOS DE SANEAMIENTO AMBIENTAL"/>
    <s v="Nación"/>
    <x v="0"/>
    <s v="CSF"/>
    <n v="3000000"/>
    <n v="560759"/>
    <n v="3560759"/>
    <n v="0"/>
    <s v="ASIGNACION PRESUPUESTAL SERV. ENERGIA, ACUEDUCTO, ALCANTARILLADO Y ASEO VIGENCIA 2020"/>
    <s v="120"/>
    <s v="320, 620, 720, 920, 1020, 1720, 2120, 2220, 2720, 2820, 3020, 3620, 3720, 4120, 5020, 5320, 5420, 7920, 8220, 8720, 8820, 8920, 9020, 9920, 10120, 10220, 10420, 11320, 11820, 11920, 12120, 12220, 12720, 13520, 15020, 15120, 15320, 15620, 15720, 16820, 17520, 17920, 18020, 18120, 18220, 19820, 20420, 20620, 20720, 23020, 24020, 24120, 24220"/>
    <s v="120, 220, 520, 720, 820, 1520, 1720, 2020, 2820, 2920, 3420, 4120, 4220, 4420, 5320, 5720, 5820, 6120, 6720, 7520, 7620, 7820, 7920, 11520, 12520, 12620, 13220, 14520, 16720, 16820, 17520, 17620, 19020, 22220, 24420, 24520, 26920, 27820, 27920, 29520, 33820, 34920, 35020, 35120, 35220, 38220, 41120, 42620, 42720, 48020, 50120, 50220, 50520"/>
    <s v="120, 420, 520, 720, 820, 8020, 8220, 8420, 15220, 15320, 15720, 16420, 16520, 16720, 25420, 25820, 25920, 32320, 34320, 36020, 36120, 36320, 36420, 50220, 51420, 51520, 52120, 60120, 62120, 62220, 62920, 63020, 71020, 74120, 82920, 83020, 85320, 86020, 86120, 87520, 97320, 98120, 98220, 98320, 98420, 107220, 110020, 111320, 111420, 125720, 127220, 127320, 127620"/>
    <s v="4557620, 4566420, 4567920, 15730320, 15731120, 22732020, 24895920, 26633420, 42110020, 42111420, 47165920, 55112020, 57058020, 62929120, 84061420, 91466620, 91468420, 102268920, 113683220, 119582420, 119584620, 120859420, 120863220, 145759620, 150357420, 150358020, 154082620, 175816520, 184603420, 184604420, 193296420, 193297320, 211052220, 217825520, 245460720, 245462920, 246330720, 252348920, 252353220, 259396920, 279427420, 283434620, 283436820, 283438120, 283444620, 311496120, 322299820, 329870020, 329881120, 352851520, 359899020, 359904520, 369280320"/>
    <s v="-0"/>
    <x v="0"/>
    <x v="22"/>
  </r>
  <r>
    <s v="220"/>
    <s v="2020-01-09 00:00:00"/>
    <s v="2020-01-09 08:58:00"/>
    <s v="Gasto"/>
    <s v="Generado"/>
    <s v="019"/>
    <x v="18"/>
    <x v="33"/>
    <s v="SERVICIOS FINANCIEROS Y SERVICIOS CONEXOS"/>
    <s v="Nación"/>
    <x v="0"/>
    <s v="CSF"/>
    <n v="29314800"/>
    <n v="-29314800"/>
    <n v="0"/>
    <n v="0"/>
    <s v="ASIGNACION PRESUPUESTAL SERV. ADMINISTRACION EDIF. CL. 36 B/MANGA Y LOCAL UOC SAN GIL VIGENCIA 2020"/>
    <s v="220"/>
    <s v="120, 220"/>
    <s v="-0"/>
    <s v="-0"/>
    <s v="-0"/>
    <s v="-0"/>
    <x v="0"/>
    <x v="22"/>
  </r>
  <r>
    <s v="320"/>
    <s v="2020-01-09 00:00:00"/>
    <s v="2020-01-09 08:59:00"/>
    <s v="Gasto"/>
    <s v="Con Compromiso"/>
    <s v="019"/>
    <x v="18"/>
    <x v="1"/>
    <s v="SERVICIOS DE TELECOMUNICACIONES, TRANSMISIÓN Y SUMINISTRO DE INFORMACIÓN"/>
    <s v="Nación"/>
    <x v="0"/>
    <s v="CSF"/>
    <n v="7800000"/>
    <n v="-3114218"/>
    <n v="4685782"/>
    <n v="0"/>
    <s v="ASIGNACION PRESUPUESTAL SERV. TELEFONICO  VIGENCIA 2020"/>
    <s v="320"/>
    <s v="820, 2320, 4320, 5220, 8620, 10320, 12020, 13720, 15520, 18920, 20520, 24320"/>
    <s v="620, 2620, 4520, 5920, 7420, 13120, 17320, 22320, 28020, 35920, 41020, 50620"/>
    <s v="620, 8820, 16820, 26020, 35920, 52020, 62720, 74220, 74320, 86220, 99120, 110120, 127720"/>
    <s v="5079120, 29196520, 63202220, 91470820, 119579720, 152358520, 184610620, 219518420, 252354820, 284615920, 322300920, 369282520"/>
    <s v="-0"/>
    <x v="0"/>
    <x v="22"/>
  </r>
  <r>
    <s v="420"/>
    <s v="2020-01-16 00:00:00"/>
    <s v="2020-01-16 09:36:00"/>
    <s v="Gasto"/>
    <s v="Con Compromiso"/>
    <s v="019"/>
    <x v="18"/>
    <x v="31"/>
    <s v="SERVICIOS INMOBILIARIOS"/>
    <s v="Nación"/>
    <x v="0"/>
    <s v="CSF"/>
    <n v="29314800"/>
    <n v="-1698264"/>
    <n v="27616536"/>
    <n v="0"/>
    <s v="ASIGNACION PRESUPUESTAL SERV. ADMINISTRACION EDIF. CL. 36 B/MANGA. Y LOCAL UOC SAN GIL VIGENCIA 2020"/>
    <s v="420"/>
    <s v="420, 520, 1620, 1820, 2920, 3320, 5120, 5520, 8320, 8520, 9720, 10020, 11420, 11620, 13420, 13620, 15420, 15820, 17620, 18320, 20320, 21320, 23620, 23920"/>
    <s v="320, 420, 1220, 1420, 3120, 3820, 5420, 6020, 6820, 6920, 10120, 11620, 14420, 16320, 22020, 22120, 27220, 28120, 33920, 35320, 40820, 42120, 48720, 50020"/>
    <s v="220, 320, 7820, 7920, 15420, 16120, 25520, 26120, 34420, 35420, 44820, 50520, 60020, 61620, 73920, 74020, 85720, 86320, 97420, 98520, 109820, 110920, 126420, 127120"/>
    <s v="4560420, 4564320, 22114420, 22122720, 45169420, 52778120, 87071520, 91474320, 114886220, 116289220, 140092320, 148490320, 175811720, 178308720, 217821920, 217824320, 247830920, 252355920, 279432220, 283447520, 316315220, 329368120, 355901520, 359889220"/>
    <s v="-0"/>
    <x v="0"/>
    <x v="22"/>
  </r>
  <r>
    <s v="520"/>
    <s v="2020-01-22 00:00:00"/>
    <s v="2020-01-22 14:26:00"/>
    <s v="Gasto"/>
    <s v="Con Compromiso"/>
    <s v="019"/>
    <x v="18"/>
    <x v="24"/>
    <s v="IMPUESTO PREDIAL Y SOBRETASA AMBIENTAL"/>
    <s v="Nación"/>
    <x v="0"/>
    <s v="CSF"/>
    <n v="27770000"/>
    <n v="0"/>
    <n v="27770000"/>
    <n v="0"/>
    <s v="ASIGNACION PRESUPUESTAL P/IMPUESTO PREDIAL 2.020 OF. CRA. 20 Y CL. 36 BUCARAMANGA"/>
    <s v="520"/>
    <s v="1120, 1220"/>
    <s v="920, 1020"/>
    <s v="920, 1020"/>
    <s v="9167420, 9169020"/>
    <s v="-0"/>
    <x v="0"/>
    <x v="22"/>
  </r>
  <r>
    <s v="620"/>
    <s v="2020-01-23 00:00:00"/>
    <s v="2020-01-23 08:38:00"/>
    <s v="Gasto"/>
    <s v="Con Compromiso"/>
    <s v="019"/>
    <x v="18"/>
    <x v="21"/>
    <s v="INCAPACIDADES (NO DE PENSIONES)"/>
    <s v="Nación"/>
    <x v="0"/>
    <s v="CSF"/>
    <n v="0"/>
    <n v="369968"/>
    <n v="369968"/>
    <n v="0"/>
    <s v="NOMINA ENERO DE 2020"/>
    <s v="620"/>
    <s v="1320, 1420"/>
    <s v="-0"/>
    <s v="1120, 1220, 1320, 1420, 1520, 1620, 1720, 1820, 1920, 2020, 2120, 2220, 2320, 2420, 2520, 2620, 2720, 2820, 2920, 3020, 3120, 3220, 3320, 3420, 3520, 3620, 3720, 3820, 3920, 4020, 4120, 4220, 4320, 4420, 4520, 4620, 4720, 4820, 4920, 5020, 5120, 5220, 5320, 5420, 5520, 5620, 5720, 5820, 5920, 6020"/>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s v="-0"/>
    <x v="0"/>
    <x v="22"/>
  </r>
  <r>
    <s v="620"/>
    <s v="2020-01-23 00:00:00"/>
    <s v="2020-01-23 08:38:00"/>
    <s v="Gasto"/>
    <s v="Con Compromiso"/>
    <s v="019"/>
    <x v="18"/>
    <x v="34"/>
    <s v="LICENCIAS DE MATERNIDAD Y PATERNIDAD (NO DE PENSIONES)"/>
    <s v="Nación"/>
    <x v="0"/>
    <s v="CSF"/>
    <n v="0"/>
    <n v="3876236"/>
    <n v="3876236"/>
    <n v="0"/>
    <s v="NOMINA ENERO DE 2020"/>
    <s v="620"/>
    <s v="1320, 1420"/>
    <s v="-0"/>
    <s v="1120, 1220, 1320, 1420, 1520, 1620, 1720, 1820, 1920, 2020, 2120, 2220, 2320, 2420, 2520, 2620, 2720, 2820, 2920, 3020, 3120, 3220, 3320, 3420, 3520, 3620, 3720, 3820, 3920, 4020, 4120, 4220, 4320, 4420, 4520, 4620, 4720, 4820, 4920, 5020, 5120, 5220, 5320, 5420, 5520, 5620, 5720, 5820, 5920, 6020"/>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s v="-0"/>
    <x v="0"/>
    <x v="22"/>
  </r>
  <r>
    <s v="620"/>
    <s v="2020-01-23 00:00:00"/>
    <s v="2020-01-23 08:38:00"/>
    <s v="Gasto"/>
    <s v="Con Compromiso"/>
    <s v="019"/>
    <x v="18"/>
    <x v="8"/>
    <s v="SUELDO BÁSICO"/>
    <s v="Nación"/>
    <x v="0"/>
    <s v="CSF"/>
    <n v="66540465"/>
    <n v="514650"/>
    <n v="67055115"/>
    <n v="0"/>
    <s v="NOMINA ENERO DE 2020"/>
    <s v="620"/>
    <s v="1320, 1420"/>
    <s v="-0"/>
    <s v="1120, 1220, 1320, 1420, 1520, 1620, 1720, 1820, 1920, 2020, 2120, 2220, 2320, 2420, 2520, 2620, 2720, 2820, 2920, 3020, 3120, 3220, 3320, 3420, 3520, 3620, 3720, 3820, 3920, 4020, 4120, 4220, 4320, 4420, 4520, 4620, 4720, 4820, 4920, 5020, 5120, 5220, 5320, 5420, 5520, 5620, 5720, 5820, 5920, 6020"/>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s v="-0"/>
    <x v="0"/>
    <x v="22"/>
  </r>
  <r>
    <s v="620"/>
    <s v="2020-01-23 00:00:00"/>
    <s v="2020-01-23 08:38:00"/>
    <s v="Gasto"/>
    <s v="Con Compromiso"/>
    <s v="019"/>
    <x v="18"/>
    <x v="9"/>
    <s v="BONIFICACIÓN POR SERVICIOS PRESTADOS"/>
    <s v="Nación"/>
    <x v="0"/>
    <s v="CSF"/>
    <n v="1507702"/>
    <n v="0"/>
    <n v="1507702"/>
    <n v="0"/>
    <s v="NOMINA ENERO DE 2020"/>
    <s v="620"/>
    <s v="1320, 1420"/>
    <s v="-0"/>
    <s v="1120, 1220, 1320, 1420, 1520, 1620, 1720, 1820, 1920, 2020, 2120, 2220, 2320, 2420, 2520, 2620, 2720, 2820, 2920, 3020, 3120, 3220, 3320, 3420, 3520, 3620, 3720, 3820, 3920, 4020, 4120, 4220, 4320, 4420, 4520, 4620, 4720, 4820, 4920, 5020, 5120, 5220, 5320, 5420, 5520, 5620, 5720, 5820, 5920, 6020"/>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s v="-0"/>
    <x v="0"/>
    <x v="22"/>
  </r>
  <r>
    <s v="620"/>
    <s v="2020-01-23 00:00:00"/>
    <s v="2020-01-23 08:38:00"/>
    <s v="Gasto"/>
    <s v="Con Compromiso"/>
    <s v="019"/>
    <x v="18"/>
    <x v="6"/>
    <s v="SUBSIDIO DE ALIMENTACIÓN"/>
    <s v="Nación"/>
    <x v="0"/>
    <s v="CSF"/>
    <n v="1756391"/>
    <n v="23056"/>
    <n v="1779447"/>
    <n v="0"/>
    <s v="NOMINA ENERO DE 2020"/>
    <s v="620"/>
    <s v="1320, 1420"/>
    <s v="-0"/>
    <s v="1120, 1220, 1320, 1420, 1520, 1620, 1720, 1820, 1920, 2020, 2120, 2220, 2320, 2420, 2520, 2620, 2720, 2820, 2920, 3020, 3120, 3220, 3320, 3420, 3520, 3620, 3720, 3820, 3920, 4020, 4120, 4220, 4320, 4420, 4520, 4620, 4720, 4820, 4920, 5020, 5120, 5220, 5320, 5420, 5520, 5620, 5720, 5820, 5920, 6020"/>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s v="-0"/>
    <x v="0"/>
    <x v="22"/>
  </r>
  <r>
    <s v="620"/>
    <s v="2020-01-23 00:00:00"/>
    <s v="2020-01-23 08:38:00"/>
    <s v="Gasto"/>
    <s v="Con Compromiso"/>
    <s v="019"/>
    <x v="18"/>
    <x v="10"/>
    <s v="SUELDO DE VACACIONES"/>
    <s v="Nación"/>
    <x v="0"/>
    <s v="CSF"/>
    <n v="8100505"/>
    <n v="0"/>
    <n v="8100505"/>
    <n v="0"/>
    <s v="NOMINA ENERO DE 2020"/>
    <s v="620"/>
    <s v="1320, 1420"/>
    <s v="-0"/>
    <s v="1120, 1220, 1320, 1420, 1520, 1620, 1720, 1820, 1920, 2020, 2120, 2220, 2320, 2420, 2520, 2620, 2720, 2820, 2920, 3020, 3120, 3220, 3320, 3420, 3520, 3620, 3720, 3820, 3920, 4020, 4120, 4220, 4320, 4420, 4520, 4620, 4720, 4820, 4920, 5020, 5120, 5220, 5320, 5420, 5520, 5620, 5720, 5820, 5920, 6020"/>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s v="-0"/>
    <x v="0"/>
    <x v="22"/>
  </r>
  <r>
    <s v="620"/>
    <s v="2020-01-23 00:00:00"/>
    <s v="2020-01-23 08:38:00"/>
    <s v="Gasto"/>
    <s v="Con Compromiso"/>
    <s v="019"/>
    <x v="18"/>
    <x v="5"/>
    <s v="PRIMA TÉCNICA NO SALARIAL"/>
    <s v="Nación"/>
    <x v="0"/>
    <s v="CSF"/>
    <n v="2240265"/>
    <n v="0"/>
    <n v="2240265"/>
    <n v="0"/>
    <s v="NOMINA ENERO DE 2020"/>
    <s v="620"/>
    <s v="1320, 1420"/>
    <s v="-0"/>
    <s v="1120, 1220, 1320, 1420, 1520, 1620, 1720, 1820, 1920, 2020, 2120, 2220, 2320, 2420, 2520, 2620, 2720, 2820, 2920, 3020, 3120, 3220, 3320, 3420, 3520, 3620, 3720, 3820, 3920, 4020, 4120, 4220, 4320, 4420, 4520, 4620, 4720, 4820, 4920, 5020, 5120, 5220, 5320, 5420, 5520, 5620, 5720, 5820, 5920, 6020"/>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s v="-0"/>
    <x v="0"/>
    <x v="22"/>
  </r>
  <r>
    <s v="620"/>
    <s v="2020-01-23 00:00:00"/>
    <s v="2020-01-23 08:38:00"/>
    <s v="Gasto"/>
    <s v="Con Compromiso"/>
    <s v="019"/>
    <x v="18"/>
    <x v="4"/>
    <s v="PRIMA DE VACACIONES"/>
    <s v="Nación"/>
    <x v="0"/>
    <s v="CSF"/>
    <n v="8151699"/>
    <n v="0"/>
    <n v="8151699"/>
    <n v="0"/>
    <s v="NOMINA ENERO DE 2020"/>
    <s v="620"/>
    <s v="1320, 1420"/>
    <s v="-0"/>
    <s v="1120, 1220, 1320, 1420, 1520, 1620, 1720, 1820, 1920, 2020, 2120, 2220, 2320, 2420, 2520, 2620, 2720, 2820, 2920, 3020, 3120, 3220, 3320, 3420, 3520, 3620, 3720, 3820, 3920, 4020, 4120, 4220, 4320, 4420, 4520, 4620, 4720, 4820, 4920, 5020, 5120, 5220, 5320, 5420, 5520, 5620, 5720, 5820, 5920, 6020"/>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s v="-0"/>
    <x v="0"/>
    <x v="22"/>
  </r>
  <r>
    <s v="620"/>
    <s v="2020-01-23 00:00:00"/>
    <s v="2020-01-23 08:38:00"/>
    <s v="Gasto"/>
    <s v="Con Compromiso"/>
    <s v="019"/>
    <x v="18"/>
    <x v="7"/>
    <s v="BONIFICACIÓN ESPECIAL DE RECREACIÓN"/>
    <s v="Nación"/>
    <x v="0"/>
    <s v="CSF"/>
    <n v="737581"/>
    <n v="0"/>
    <n v="737581"/>
    <n v="0"/>
    <s v="NOMINA ENERO DE 2020"/>
    <s v="620"/>
    <s v="1320, 1420"/>
    <s v="-0"/>
    <s v="1120, 1220, 1320, 1420, 1520, 1620, 1720, 1820, 1920, 2020, 2120, 2220, 2320, 2420, 2520, 2620, 2720, 2820, 2920, 3020, 3120, 3220, 3320, 3420, 3520, 3620, 3720, 3820, 3920, 4020, 4120, 4220, 4320, 4420, 4520, 4620, 4720, 4820, 4920, 5020, 5120, 5220, 5320, 5420, 5520, 5620, 5720, 5820, 5920, 6020"/>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s v="-0"/>
    <x v="0"/>
    <x v="22"/>
  </r>
  <r>
    <s v="620"/>
    <s v="2020-01-23 00:00:00"/>
    <s v="2020-01-23 08:38:00"/>
    <s v="Gasto"/>
    <s v="Con Compromiso"/>
    <s v="019"/>
    <x v="18"/>
    <x v="3"/>
    <s v="AUXILIO DE TRANSPORTE"/>
    <s v="Nación"/>
    <x v="0"/>
    <s v="CSF"/>
    <n v="2478781"/>
    <n v="37713"/>
    <n v="2516494"/>
    <n v="0"/>
    <s v="NOMINA ENERO DE 2020"/>
    <s v="620"/>
    <s v="1320, 1420"/>
    <s v="-0"/>
    <s v="1120, 1220, 1320, 1420, 1520, 1620, 1720, 1820, 1920, 2020, 2120, 2220, 2320, 2420, 2520, 2620, 2720, 2820, 2920, 3020, 3120, 3220, 3320, 3420, 3520, 3620, 3720, 3820, 3920, 4020, 4120, 4220, 4320, 4420, 4520, 4620, 4720, 4820, 4920, 5020, 5120, 5220, 5320, 5420, 5520, 5620, 5720, 5820, 5920, 6020"/>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s v="-0"/>
    <x v="0"/>
    <x v="22"/>
  </r>
  <r>
    <s v="720"/>
    <s v="2020-01-24 00:00:00"/>
    <s v="2020-01-24 10:35:00"/>
    <s v="Gasto"/>
    <s v="Con Compromiso"/>
    <s v="019"/>
    <x v="18"/>
    <x v="14"/>
    <s v="APORTES AL ICBF"/>
    <s v="Nación"/>
    <x v="0"/>
    <s v="CSF"/>
    <n v="2639800"/>
    <n v="0"/>
    <n v="2639800"/>
    <n v="0"/>
    <s v="APORTES NOMINA ENERO DE 2020"/>
    <s v="720"/>
    <s v="1520"/>
    <s v="-0"/>
    <s v="6120, 6220, 6320, 6420, 6520, 6620, 6720, 6820, 6920, 7020, 7120, 7220, 7320, 7420, 7520, 7620"/>
    <s v="10054320, 10054420, 10054520, 10054620, 10054720, 10054820, 10054920, 10055020, 10055120, 10055220, 10055320, 10055420, 10055520, 10055620, 10055720, 10055820"/>
    <s v="-0"/>
    <x v="0"/>
    <x v="22"/>
  </r>
  <r>
    <s v="720"/>
    <s v="2020-01-24 00:00:00"/>
    <s v="2020-01-24 10:35:00"/>
    <s v="Gasto"/>
    <s v="Con Compromiso"/>
    <s v="019"/>
    <x v="18"/>
    <x v="11"/>
    <s v="PENSIONES"/>
    <s v="Nación"/>
    <x v="0"/>
    <s v="CSF"/>
    <n v="9151500"/>
    <n v="0"/>
    <n v="9151500"/>
    <n v="0"/>
    <s v="APORTES NOMINA ENERO DE 2020"/>
    <s v="720"/>
    <s v="1520"/>
    <s v="-0"/>
    <s v="6120, 6220, 6320, 6420, 6520, 6620, 6720, 6820, 6920, 7020, 7120, 7220, 7320, 7420, 7520, 7620"/>
    <s v="10054320, 10054420, 10054520, 10054620, 10054720, 10054820, 10054920, 10055020, 10055120, 10055220, 10055320, 10055420, 10055520, 10055620, 10055720, 10055820"/>
    <s v="-0"/>
    <x v="0"/>
    <x v="22"/>
  </r>
  <r>
    <s v="720"/>
    <s v="2020-01-24 00:00:00"/>
    <s v="2020-01-24 10:35:00"/>
    <s v="Gasto"/>
    <s v="Con Compromiso"/>
    <s v="019"/>
    <x v="18"/>
    <x v="12"/>
    <s v="APORTES AL SENA"/>
    <s v="Nación"/>
    <x v="0"/>
    <s v="CSF"/>
    <n v="1760400"/>
    <n v="0"/>
    <n v="1760400"/>
    <n v="0"/>
    <s v="APORTES NOMINA ENERO DE 2020"/>
    <s v="720"/>
    <s v="1520"/>
    <s v="-0"/>
    <s v="6120, 6220, 6320, 6420, 6520, 6620, 6720, 6820, 6920, 7020, 7120, 7220, 7320, 7420, 7520, 7620"/>
    <s v="10054320, 10054420, 10054520, 10054620, 10054720, 10054820, 10054920, 10055020, 10055120, 10055220, 10055320, 10055420, 10055520, 10055620, 10055720, 10055820"/>
    <s v="-0"/>
    <x v="0"/>
    <x v="22"/>
  </r>
  <r>
    <s v="720"/>
    <s v="2020-01-24 00:00:00"/>
    <s v="2020-01-24 10:35:00"/>
    <s v="Gasto"/>
    <s v="Con Compromiso"/>
    <s v="019"/>
    <x v="18"/>
    <x v="13"/>
    <s v="SALUD"/>
    <s v="Nación"/>
    <x v="0"/>
    <s v="CSF"/>
    <n v="6482500"/>
    <n v="0"/>
    <n v="6482500"/>
    <n v="0"/>
    <s v="APORTES NOMINA ENERO DE 2020"/>
    <s v="720"/>
    <s v="1520"/>
    <s v="-0"/>
    <s v="6120, 6220, 6320, 6420, 6520, 6620, 6720, 6820, 6920, 7020, 7120, 7220, 7320, 7420, 7520, 7620"/>
    <s v="10054320, 10054420, 10054520, 10054620, 10054720, 10054820, 10054920, 10055020, 10055120, 10055220, 10055320, 10055420, 10055520, 10055620, 10055720, 10055820"/>
    <s v="-0"/>
    <x v="0"/>
    <x v="22"/>
  </r>
  <r>
    <s v="720"/>
    <s v="2020-01-24 00:00:00"/>
    <s v="2020-01-24 10:35:00"/>
    <s v="Gasto"/>
    <s v="Con Compromiso"/>
    <s v="019"/>
    <x v="18"/>
    <x v="16"/>
    <s v="CAJAS DE COMPENSACIÓN FAMILIAR"/>
    <s v="Nación"/>
    <x v="0"/>
    <s v="CSF"/>
    <n v="3519200"/>
    <n v="0"/>
    <n v="3519200"/>
    <n v="0"/>
    <s v="APORTES NOMINA ENERO DE 2020"/>
    <s v="720"/>
    <s v="1520"/>
    <s v="-0"/>
    <s v="6120, 6220, 6320, 6420, 6520, 6620, 6720, 6820, 6920, 7020, 7120, 7220, 7320, 7420, 7520, 7620"/>
    <s v="10054320, 10054420, 10054520, 10054620, 10054720, 10054820, 10054920, 10055020, 10055120, 10055220, 10055320, 10055420, 10055520, 10055620, 10055720, 10055820"/>
    <s v="-0"/>
    <x v="0"/>
    <x v="22"/>
  </r>
  <r>
    <s v="720"/>
    <s v="2020-01-24 00:00:00"/>
    <s v="2020-01-24 10:35:00"/>
    <s v="Gasto"/>
    <s v="Con Compromiso"/>
    <s v="019"/>
    <x v="18"/>
    <x v="15"/>
    <s v="APORTES GENERALES AL SISTEMA DE RIESGOS LABORALES"/>
    <s v="Nación"/>
    <x v="0"/>
    <s v="CSF"/>
    <n v="1229600"/>
    <n v="0"/>
    <n v="1229600"/>
    <n v="0"/>
    <s v="APORTES NOMINA ENERO DE 2020"/>
    <s v="720"/>
    <s v="1520"/>
    <s v="-0"/>
    <s v="6120, 6220, 6320, 6420, 6520, 6620, 6720, 6820, 6920, 7020, 7120, 7220, 7320, 7420, 7520, 7620"/>
    <s v="10054320, 10054420, 10054520, 10054620, 10054720, 10054820, 10054920, 10055020, 10055120, 10055220, 10055320, 10055420, 10055520, 10055620, 10055720, 10055820"/>
    <s v="-0"/>
    <x v="0"/>
    <x v="22"/>
  </r>
  <r>
    <s v="820"/>
    <s v="2020-02-11 00:00:00"/>
    <s v="2020-02-11 07:46:00"/>
    <s v="Gasto"/>
    <s v="Con Compromiso"/>
    <s v="019"/>
    <x v="18"/>
    <x v="18"/>
    <s v="SERVICIOS DE TRANSPORTE DE PASAJEROS"/>
    <s v="Nación"/>
    <x v="0"/>
    <s v="CSF"/>
    <n v="78400"/>
    <n v="0"/>
    <n v="78400"/>
    <n v="0"/>
    <s v="VIATICOS COMISION DIRECTOR TERRITORIAL A BOGOTA FEB. 12 Y 13 DE 2020"/>
    <s v="820"/>
    <s v="1920"/>
    <s v="1920"/>
    <s v="8320"/>
    <s v="24902420"/>
    <s v="-0"/>
    <x v="0"/>
    <x v="22"/>
  </r>
  <r>
    <s v="820"/>
    <s v="2020-02-11 00:00:00"/>
    <s v="2020-02-11 07:46:00"/>
    <s v="Gasto"/>
    <s v="Con Compromiso"/>
    <s v="019"/>
    <x v="18"/>
    <x v="19"/>
    <s v="VIÁTICOS DE LOS FUNCIONARIOS EN COMISIÓN"/>
    <s v="Nación"/>
    <x v="0"/>
    <s v="CSF"/>
    <n v="258320"/>
    <n v="0"/>
    <n v="258320"/>
    <n v="0"/>
    <s v="VIATICOS COMISION DIRECTOR TERRITORIAL A BOGOTA FEB. 12 Y 13 DE 2020"/>
    <s v="820"/>
    <s v="1920"/>
    <s v="1920"/>
    <s v="8320"/>
    <s v="24902420"/>
    <s v="-0"/>
    <x v="0"/>
    <x v="22"/>
  </r>
  <r>
    <s v="920"/>
    <s v="2020-02-11 00:00:00"/>
    <s v="2020-02-11 07:50:00"/>
    <s v="Gasto"/>
    <s v="Con Compromiso"/>
    <s v="019"/>
    <x v="18"/>
    <x v="18"/>
    <s v="SERVICIOS DE TRANSPORTE DE PASAJEROS"/>
    <s v="Propios"/>
    <x v="1"/>
    <s v="CSF"/>
    <n v="205000"/>
    <n v="0"/>
    <n v="205000"/>
    <n v="0"/>
    <s v="VIATICOS COMISION ING. SISTEMAS A UOC T. SANTANDER FEB. 17 - 26 DE 2020"/>
    <s v="920"/>
    <s v="2020"/>
    <s v="1620"/>
    <s v="8120"/>
    <s v="24895220"/>
    <s v="-0"/>
    <x v="0"/>
    <x v="22"/>
  </r>
  <r>
    <s v="920"/>
    <s v="2020-02-11 00:00:00"/>
    <s v="2020-02-11 07:50:00"/>
    <s v="Gasto"/>
    <s v="Con Compromiso"/>
    <s v="019"/>
    <x v="18"/>
    <x v="19"/>
    <s v="VIÁTICOS DE LOS FUNCIONARIOS EN COMISIÓN"/>
    <s v="Propios"/>
    <x v="1"/>
    <s v="CSF"/>
    <n v="1627189"/>
    <n v="0"/>
    <n v="1627189"/>
    <n v="0"/>
    <s v="VIATICOS COMISION ING. SISTEMAS A UOC T. SANTANDER FEB. 17 - 26 DE 2020"/>
    <s v="920"/>
    <s v="2020"/>
    <s v="1620"/>
    <s v="8120"/>
    <s v="24895220"/>
    <s v="-0"/>
    <x v="0"/>
    <x v="22"/>
  </r>
  <r>
    <s v="1020"/>
    <s v="2020-02-12 00:00:00"/>
    <s v="2020-02-12 08:51:00"/>
    <s v="Gasto"/>
    <s v="Con Compromiso"/>
    <s v="0500"/>
    <x v="18"/>
    <x v="22"/>
    <s v="ADQUISICIÓN DE BIENES Y SERVICIOS - SERVICIO DE INFORMACIÓN CATASTRAL - ACTUALIZACIÓN  Y GESTIÓN CATASTRAL  NACIONAL"/>
    <s v="Nación"/>
    <x v="0"/>
    <s v="CSF"/>
    <n v="0"/>
    <n v="3813736"/>
    <n v="3813736"/>
    <n v="0"/>
    <s v="IE532 ASIGNACION PRESUPUESTO VIATICOS Y GASTOS DE COMISION PROCESO DE CONSERVACION CATASTRAL 2020 T. SANTANDER"/>
    <s v="1020"/>
    <s v="3120, 3220, 3420, 3520, 12620, 12920, 13020, 13120, 13220, 13320, 14120, 14220, 14320, 14420, 14520, 14620, 14720, 14820, 14920, 15920, 16020, 16120, 16220, 16320, 16420, 16520, 16620, 16720, 17720, 18520, 18620, 18720, 18820, 19120, 19220, 19620, 19720, 19920, 20120, 20220, 20820, 20920, 21020, 21120, 21220, 21420, 22020, 22120, 22220, 22420, 22520, 22620, 22720, 22820, 22920, 23120, 23220, 23320, 23420, 23520, 23720, 23820"/>
    <s v="3520, 3620, 3920, 4020, 17820, 19120, 19220, 19320, 21320, 21420, 22620, 22720, 23120, 23220, 23320, 23420, 24120, 28220, 28520, 28620, 28920, 29020, 29120, 29220, 29320, 29420, 34020, 35520, 35620, 35720, 35820, 36420, 36520, 37020, 37120, 38320, 40520, 40620, 41420, 41520, 41620, 41720, 41820, 42920, 43320, 43420, 43520, 44020, 44120, 44320, 44420, 44520, 44620, 48120, 48220, 48320, 48420, 48520, 49820, 49920"/>
    <s v="15820, 15920, 16220, 16320, 69820, 71120, 71220, 71320, 73220, 73320, 81420, 81520, 81720, 81820, 81920, 82020, 82720, 86520, 86620, 86720, 86920, 87020, 87120, 87220, 87320, 87420, 97520, 98720, 98820, 98920, 99020, 105920, 106020, 106120, 106220, 107320, 109520, 109620, 110320, 110420, 110520, 110620, 110720, 121820, 121920, 122020, 122120, 122320, 122420, 122520, 122620, 122720, 122820, 125820, 125920, 126020, 126120, 126220, 126920, 127020"/>
    <s v="52240720, 52253320, 53675320, 53679220, 207248720, 211734620, 211736920, 211739820, 215457620, 215458420, 237424420, 237429620, 242287020, 242294820, 242298720, 242442920, 243939920, 253948020, 255602620, 255604020, 258211920, 258214920, 258222720, 259379620, 259380920, 259387420, 279433720, 284608820, 284610820, 284612120, 284613520, 296729120, 296732620, 307197620, 307198820, 311499420, 313202020, 313210020, 323720920, 323721720, 323723020, 323724320, 323725220, 333642320, 342060220, 342085820, 342089920, 346560920, 346563220, 347962520, 347964320, 347966720, 347971520, 351620620, 355865920, 355868420, 355871220, 355875120, 355879420, 359884620, 359886820"/>
    <s v="220, 320, 520, 620, 820, 1320, 1520, 1620"/>
    <x v="1"/>
    <x v="1"/>
  </r>
  <r>
    <s v="1020"/>
    <s v="2020-02-12 00:00:00"/>
    <s v="2020-02-12 08:51:00"/>
    <s v="Gasto"/>
    <s v="Con Compromiso"/>
    <s v="0500"/>
    <x v="18"/>
    <x v="22"/>
    <s v="ADQUISICIÓN DE BIENES Y SERVICIOS - SERVICIO DE INFORMACIÓN CATASTRAL - ACTUALIZACIÓN  Y GESTIÓN CATASTRAL  NACIONAL"/>
    <s v="Nación"/>
    <x v="2"/>
    <s v="CSF"/>
    <n v="40345340"/>
    <n v="6421752"/>
    <n v="46767092"/>
    <n v="0"/>
    <s v="IE532 ASIGNACION PRESUPUESTO VIATICOS Y GASTOS DE COMISION PROCESO DE CONSERVACION CATASTRAL 2020 T. SANTANDER"/>
    <s v="1020"/>
    <s v="3120, 3220, 3420, 3520, 12620, 12920, 13020, 13120, 13220, 13320, 14120, 14220, 14320, 14420, 14520, 14620, 14720, 14820, 14920, 15920, 16020, 16120, 16220, 16320, 16420, 16520, 16620, 16720, 17720, 18520, 18620, 18720, 18820, 19120, 19220, 19620, 19720, 19920, 20120, 20220, 20820, 20920, 21020, 21120, 21220, 21420, 22020, 22120, 22220, 22420, 22520, 22620, 22720, 22820, 22920, 23120, 23220, 23320, 23420, 23520, 23720, 23820"/>
    <s v="3520, 3620, 3920, 4020, 17820, 19120, 19220, 19320, 21320, 21420, 22620, 22720, 23120, 23220, 23320, 23420, 24120, 28220, 28520, 28620, 28920, 29020, 29120, 29220, 29320, 29420, 34020, 35520, 35620, 35720, 35820, 36420, 36520, 37020, 37120, 38320, 40520, 40620, 41420, 41520, 41620, 41720, 41820, 42920, 43320, 43420, 43520, 44020, 44120, 44320, 44420, 44520, 44620, 48120, 48220, 48320, 48420, 48520, 49820, 49920"/>
    <s v="15820, 15920, 16220, 16320, 69820, 71120, 71220, 71320, 73220, 73320, 81420, 81520, 81720, 81820, 81920, 82020, 82720, 86520, 86620, 86720, 86920, 87020, 87120, 87220, 87320, 87420, 97520, 98720, 98820, 98920, 99020, 105920, 106020, 106120, 106220, 107320, 109520, 109620, 110320, 110420, 110520, 110620, 110720, 121820, 121920, 122020, 122120, 122320, 122420, 122520, 122620, 122720, 122820, 125820, 125920, 126020, 126120, 126220, 126920, 127020"/>
    <s v="52240720, 52253320, 53675320, 53679220, 207248720, 211734620, 211736920, 211739820, 215457620, 215458420, 237424420, 237429620, 242287020, 242294820, 242298720, 242442920, 243939920, 253948020, 255602620, 255604020, 258211920, 258214920, 258222720, 259379620, 259380920, 259387420, 279433720, 284608820, 284610820, 284612120, 284613520, 296729120, 296732620, 307197620, 307198820, 311499420, 313202020, 313210020, 323720920, 323721720, 323723020, 323724320, 323725220, 333642320, 342060220, 342085820, 342089920, 346560920, 346563220, 347962520, 347964320, 347966720, 347971520, 351620620, 355865920, 355868420, 355871220, 355875120, 355879420, 359884620, 359886820"/>
    <s v="220, 320, 520, 620, 820, 1320, 1520, 1620"/>
    <x v="1"/>
    <x v="1"/>
  </r>
  <r>
    <s v="1120"/>
    <s v="2020-02-24 00:00:00"/>
    <s v="2020-02-24 08:21:00"/>
    <s v="Gasto"/>
    <s v="Con Compromiso"/>
    <s v="019"/>
    <x v="18"/>
    <x v="6"/>
    <s v="SUBSIDIO DE ALIMENTACIÓN"/>
    <s v="Nación"/>
    <x v="0"/>
    <s v="CSF"/>
    <n v="1685130"/>
    <n v="0"/>
    <n v="1685130"/>
    <n v="0"/>
    <s v="NOMINA FEBRERO DE 2020"/>
    <s v="1120"/>
    <s v="2420, 2520"/>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s v="120"/>
    <x v="0"/>
    <x v="22"/>
  </r>
  <r>
    <s v="1120"/>
    <s v="2020-02-24 00:00:00"/>
    <s v="2020-02-24 08:21:00"/>
    <s v="Gasto"/>
    <s v="Con Compromiso"/>
    <s v="019"/>
    <x v="18"/>
    <x v="5"/>
    <s v="PRIMA TÉCNICA NO SALARIAL"/>
    <s v="Nación"/>
    <x v="0"/>
    <s v="CSF"/>
    <n v="2240265"/>
    <n v="0"/>
    <n v="2240265"/>
    <n v="0"/>
    <s v="NOMINA FEBRERO DE 2020"/>
    <s v="1120"/>
    <s v="2420, 2520"/>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s v="120"/>
    <x v="0"/>
    <x v="22"/>
  </r>
  <r>
    <s v="1120"/>
    <s v="2020-02-24 00:00:00"/>
    <s v="2020-02-24 08:21:00"/>
    <s v="Gasto"/>
    <s v="Con Compromiso"/>
    <s v="019"/>
    <x v="18"/>
    <x v="4"/>
    <s v="PRIMA DE VACACIONES"/>
    <s v="Nación"/>
    <x v="0"/>
    <s v="CSF"/>
    <n v="6890622"/>
    <n v="0"/>
    <n v="6890622"/>
    <n v="0"/>
    <s v="NOMINA FEBRERO DE 2020"/>
    <s v="1120"/>
    <s v="2420, 2520"/>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s v="120"/>
    <x v="0"/>
    <x v="22"/>
  </r>
  <r>
    <s v="1120"/>
    <s v="2020-02-24 00:00:00"/>
    <s v="2020-02-24 08:21:00"/>
    <s v="Gasto"/>
    <s v="Con Compromiso"/>
    <s v="019"/>
    <x v="18"/>
    <x v="21"/>
    <s v="INCAPACIDADES (NO DE PENSIONES)"/>
    <s v="Nación"/>
    <x v="0"/>
    <s v="CSF"/>
    <n v="0"/>
    <n v="312016"/>
    <n v="312016"/>
    <n v="0"/>
    <s v="NOMINA FEBRERO DE 2020"/>
    <s v="1120"/>
    <s v="2420, 2520"/>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s v="120"/>
    <x v="0"/>
    <x v="22"/>
  </r>
  <r>
    <s v="1120"/>
    <s v="2020-02-24 00:00:00"/>
    <s v="2020-02-24 08:21:00"/>
    <s v="Gasto"/>
    <s v="Con Compromiso"/>
    <s v="019"/>
    <x v="18"/>
    <x v="8"/>
    <s v="SUELDO BÁSICO"/>
    <s v="Nación"/>
    <x v="0"/>
    <s v="CSF"/>
    <n v="61009201"/>
    <n v="0"/>
    <n v="61009201"/>
    <n v="0"/>
    <s v="NOMINA FEBRERO DE 2020"/>
    <s v="1120"/>
    <s v="2420, 2520"/>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s v="120"/>
    <x v="0"/>
    <x v="22"/>
  </r>
  <r>
    <s v="1120"/>
    <s v="2020-02-24 00:00:00"/>
    <s v="2020-02-24 08:21:00"/>
    <s v="Gasto"/>
    <s v="Con Compromiso"/>
    <s v="019"/>
    <x v="18"/>
    <x v="3"/>
    <s v="AUXILIO DE TRANSPORTE"/>
    <s v="Nación"/>
    <x v="0"/>
    <s v="CSF"/>
    <n v="2500193"/>
    <n v="0"/>
    <n v="2500193"/>
    <n v="0"/>
    <s v="NOMINA FEBRERO DE 2020"/>
    <s v="1120"/>
    <s v="2420, 2520"/>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s v="120"/>
    <x v="0"/>
    <x v="22"/>
  </r>
  <r>
    <s v="1120"/>
    <s v="2020-02-24 00:00:00"/>
    <s v="2020-02-24 08:21:00"/>
    <s v="Gasto"/>
    <s v="Con Compromiso"/>
    <s v="019"/>
    <x v="18"/>
    <x v="10"/>
    <s v="SUELDO DE VACACIONES"/>
    <s v="Nación"/>
    <x v="0"/>
    <s v="CSF"/>
    <n v="8677898"/>
    <n v="0"/>
    <n v="8677898"/>
    <n v="0"/>
    <s v="NOMINA FEBRERO DE 2020"/>
    <s v="1120"/>
    <s v="2420, 2520"/>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s v="120"/>
    <x v="0"/>
    <x v="22"/>
  </r>
  <r>
    <s v="1120"/>
    <s v="2020-02-24 00:00:00"/>
    <s v="2020-02-24 08:21:00"/>
    <s v="Gasto"/>
    <s v="Con Compromiso"/>
    <s v="019"/>
    <x v="18"/>
    <x v="34"/>
    <s v="LICENCIAS DE MATERNIDAD Y PATERNIDAD (NO DE PENSIONES)"/>
    <s v="Nación"/>
    <x v="0"/>
    <s v="CSF"/>
    <n v="0"/>
    <n v="3876236"/>
    <n v="3876236"/>
    <n v="0"/>
    <s v="NOMINA FEBRERO DE 2020"/>
    <s v="1120"/>
    <s v="2420, 2520"/>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s v="120"/>
    <x v="0"/>
    <x v="22"/>
  </r>
  <r>
    <s v="1120"/>
    <s v="2020-02-24 00:00:00"/>
    <s v="2020-02-24 08:21:00"/>
    <s v="Gasto"/>
    <s v="Con Compromiso"/>
    <s v="019"/>
    <x v="18"/>
    <x v="7"/>
    <s v="BONIFICACIÓN ESPECIAL DE RECREACIÓN"/>
    <s v="Nación"/>
    <x v="0"/>
    <s v="CSF"/>
    <n v="687913"/>
    <n v="0"/>
    <n v="687913"/>
    <n v="0"/>
    <s v="NOMINA FEBRERO DE 2020"/>
    <s v="1120"/>
    <s v="2420, 2520"/>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s v="120"/>
    <x v="0"/>
    <x v="22"/>
  </r>
  <r>
    <s v="1120"/>
    <s v="2020-02-24 00:00:00"/>
    <s v="2020-02-24 08:21:00"/>
    <s v="Gasto"/>
    <s v="Con Compromiso"/>
    <s v="019"/>
    <x v="18"/>
    <x v="9"/>
    <s v="BONIFICACIÓN POR SERVICIOS PRESTADOS"/>
    <s v="Nación"/>
    <x v="0"/>
    <s v="CSF"/>
    <n v="2085078"/>
    <n v="0"/>
    <n v="2085078"/>
    <n v="0"/>
    <s v="NOMINA FEBRERO DE 2020"/>
    <s v="1120"/>
    <s v="2420, 2520"/>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s v="120"/>
    <x v="0"/>
    <x v="22"/>
  </r>
  <r>
    <s v="1220"/>
    <s v="2020-02-24 00:00:00"/>
    <s v="2020-02-24 11:46:00"/>
    <s v="Gasto"/>
    <s v="Con Compromiso"/>
    <s v="019"/>
    <x v="18"/>
    <x v="11"/>
    <s v="PENSIONES"/>
    <s v="Nación"/>
    <x v="0"/>
    <s v="CSF"/>
    <n v="9255200"/>
    <n v="0"/>
    <n v="9255200"/>
    <n v="0"/>
    <s v="APORTES NOMINA FEBRERO 2020"/>
    <s v="1220"/>
    <s v="2620"/>
    <s v="-0"/>
    <s v="13720, 13820, 13920, 14020, 14120, 14220, 14320, 14420, 14520, 14620, 14720, 14820, 14920, 15020, 15120"/>
    <s v="33974320, 33974420, 33974520, 33974620, 33974720, 33974820, 33974920, 33975020, 33975120, 33975220, 33975320, 33975420, 33975520, 33975620, 33975720"/>
    <s v="-0"/>
    <x v="0"/>
    <x v="22"/>
  </r>
  <r>
    <s v="1220"/>
    <s v="2020-02-24 00:00:00"/>
    <s v="2020-02-24 11:46:00"/>
    <s v="Gasto"/>
    <s v="Con Compromiso"/>
    <s v="019"/>
    <x v="18"/>
    <x v="16"/>
    <s v="CAJAS DE COMPENSACIÓN FAMILIAR"/>
    <s v="Nación"/>
    <x v="0"/>
    <s v="CSF"/>
    <n v="3397200"/>
    <n v="0"/>
    <n v="3397200"/>
    <n v="0"/>
    <s v="APORTES NOMINA FEBRERO 2020"/>
    <s v="1220"/>
    <s v="2620"/>
    <s v="-0"/>
    <s v="13720, 13820, 13920, 14020, 14120, 14220, 14320, 14420, 14520, 14620, 14720, 14820, 14920, 15020, 15120"/>
    <s v="33974320, 33974420, 33974520, 33974620, 33974720, 33974820, 33974920, 33975020, 33975120, 33975220, 33975320, 33975420, 33975520, 33975620, 33975720"/>
    <s v="-0"/>
    <x v="0"/>
    <x v="22"/>
  </r>
  <r>
    <s v="1220"/>
    <s v="2020-02-24 00:00:00"/>
    <s v="2020-02-24 11:46:00"/>
    <s v="Gasto"/>
    <s v="Con Compromiso"/>
    <s v="019"/>
    <x v="18"/>
    <x v="13"/>
    <s v="SALUD"/>
    <s v="Nación"/>
    <x v="0"/>
    <s v="CSF"/>
    <n v="6555700"/>
    <n v="0"/>
    <n v="6555700"/>
    <n v="0"/>
    <s v="APORTES NOMINA FEBRERO 2020"/>
    <s v="1220"/>
    <s v="2620"/>
    <s v="-0"/>
    <s v="13720, 13820, 13920, 14020, 14120, 14220, 14320, 14420, 14520, 14620, 14720, 14820, 14920, 15020, 15120"/>
    <s v="33974320, 33974420, 33974520, 33974620, 33974720, 33974820, 33974920, 33975020, 33975120, 33975220, 33975320, 33975420, 33975520, 33975620, 33975720"/>
    <s v="-0"/>
    <x v="0"/>
    <x v="22"/>
  </r>
  <r>
    <s v="1220"/>
    <s v="2020-02-24 00:00:00"/>
    <s v="2020-02-24 11:46:00"/>
    <s v="Gasto"/>
    <s v="Con Compromiso"/>
    <s v="019"/>
    <x v="18"/>
    <x v="14"/>
    <s v="APORTES AL ICBF"/>
    <s v="Nación"/>
    <x v="0"/>
    <s v="CSF"/>
    <n v="2548600"/>
    <n v="0"/>
    <n v="2548600"/>
    <n v="0"/>
    <s v="APORTES NOMINA FEBRERO 2020"/>
    <s v="1220"/>
    <s v="2620"/>
    <s v="-0"/>
    <s v="13720, 13820, 13920, 14020, 14120, 14220, 14320, 14420, 14520, 14620, 14720, 14820, 14920, 15020, 15120"/>
    <s v="33974320, 33974420, 33974520, 33974620, 33974720, 33974820, 33974920, 33975020, 33975120, 33975220, 33975320, 33975420, 33975520, 33975620, 33975720"/>
    <s v="-0"/>
    <x v="0"/>
    <x v="22"/>
  </r>
  <r>
    <s v="1220"/>
    <s v="2020-02-24 00:00:00"/>
    <s v="2020-02-24 11:46:00"/>
    <s v="Gasto"/>
    <s v="Con Compromiso"/>
    <s v="019"/>
    <x v="18"/>
    <x v="15"/>
    <s v="APORTES GENERALES AL SISTEMA DE RIESGOS LABORALES"/>
    <s v="Nación"/>
    <x v="0"/>
    <s v="CSF"/>
    <n v="1117500"/>
    <n v="0"/>
    <n v="1117500"/>
    <n v="0"/>
    <s v="APORTES NOMINA FEBRERO 2020"/>
    <s v="1220"/>
    <s v="2620"/>
    <s v="-0"/>
    <s v="13720, 13820, 13920, 14020, 14120, 14220, 14320, 14420, 14520, 14620, 14720, 14820, 14920, 15020, 15120"/>
    <s v="33974320, 33974420, 33974520, 33974620, 33974720, 33974820, 33974920, 33975020, 33975120, 33975220, 33975320, 33975420, 33975520, 33975620, 33975720"/>
    <s v="-0"/>
    <x v="0"/>
    <x v="22"/>
  </r>
  <r>
    <s v="1220"/>
    <s v="2020-02-24 00:00:00"/>
    <s v="2020-02-24 11:46:00"/>
    <s v="Gasto"/>
    <s v="Con Compromiso"/>
    <s v="019"/>
    <x v="18"/>
    <x v="12"/>
    <s v="APORTES AL SENA"/>
    <s v="Nación"/>
    <x v="0"/>
    <s v="CSF"/>
    <n v="1699100"/>
    <n v="0"/>
    <n v="1699100"/>
    <n v="0"/>
    <s v="APORTES NOMINA FEBRERO 2020"/>
    <s v="1220"/>
    <s v="2620"/>
    <s v="-0"/>
    <s v="13720, 13820, 13920, 14020, 14120, 14220, 14320, 14420, 14520, 14620, 14720, 14820, 14920, 15020, 15120"/>
    <s v="33974320, 33974420, 33974520, 33974620, 33974720, 33974820, 33974920, 33975020, 33975120, 33975220, 33975320, 33975420, 33975520, 33975620, 33975720"/>
    <s v="-0"/>
    <x v="0"/>
    <x v="22"/>
  </r>
  <r>
    <s v="1320"/>
    <s v="2020-02-25 00:00:00"/>
    <s v="2020-02-25 09:22:00"/>
    <s v="Gasto"/>
    <s v="Generado"/>
    <s v="019"/>
    <x v="18"/>
    <x v="35"/>
    <s v="PRODUCTOS DE HORNOS DE COQUE; PRODUCTOS DE REFINACIÓN DE PETRÓLEO Y COMBUSTIBLE NUCLEAR"/>
    <s v="Nación"/>
    <x v="0"/>
    <s v="CSF"/>
    <n v="900000"/>
    <n v="-900000"/>
    <n v="0"/>
    <n v="0"/>
    <s v="SUMINISTRO COMBUSTIBLE VEHICULOS TERRITORIAL SANTANDER."/>
    <s v="1320"/>
    <s v="-0"/>
    <s v="-0"/>
    <s v="-0"/>
    <s v="-0"/>
    <s v="-0"/>
    <x v="0"/>
    <x v="22"/>
  </r>
  <r>
    <s v="1420"/>
    <s v="2020-03-04 00:00:00"/>
    <s v="2020-03-04 09:07:00"/>
    <s v="Gasto"/>
    <s v="Con Compromiso"/>
    <s v="0500"/>
    <x v="18"/>
    <x v="22"/>
    <s v="ADQUISICIÓN DE BIENES Y SERVICIOS - SERVICIO DE INFORMACIÓN CATASTRAL - ACTUALIZACIÓN  Y GESTIÓN CATASTRAL  NACIONAL"/>
    <s v="Nación"/>
    <x v="0"/>
    <s v="CSF"/>
    <n v="201742380"/>
    <n v="-29224836"/>
    <n v="172517544"/>
    <n v="0"/>
    <s v="IE913 ASIGN. PRESTACION DE SERVICIOS PERSONALES PARA REALIZAR ACTIVIDADES DE RECONOCIMIENTO PREDIAL URBANO Y RURAL PARA LA ATENCION DE TRAMITES EN LOS PROCESOS CATASTRALES DE LA DIRECCION TERRITORIAL SANTANDER Y SUS UOC"/>
    <s v="1420"/>
    <s v="7320, 7420, 7520, 7620, 7720, 7820, 8120"/>
    <s v="7720, 8020, 8620, 8720, 9020, 9320, 9520"/>
    <s v="36220, 36520, 37120, 43420, 43720, 44020, 44220, 44520, 49120, 49420, 50920, 51020, 51320, 51920, 59020, 59420, 59820, 60420, 60720, 60820, 61220, 61420, 70120, 70420, 71920, 72120, 72420, 72620, 74420, 82420, 82620, 83120, 85020, 85120, 85620, 85820, 85920, 95220, 95420, 95920, 96120, 96320, 96620, 96920, 106620, 106920, 107120, 108620, 108920, 109020, 110220, 123220, 124120, 124620, 125120, 125220, 125320, 125520, 133320, 133420, 135920, 136620, 136820, 137120, 137220"/>
    <s v="119589920, 120868320, 121797920, 126807220, 127724620, 130854020, 132626820, 140089020, 143413320, 143417520, 148505120, 149542520, 149551320, 151002220, 173111320, 173127620, 175034720, 175822120, 177773120, 177779120, 177780420, 211031620, 211035820, 213884020, 213886320, 213891520, 213894820, 219520320, 243186020, 246292120, 246324220, 246328420, 247825320, 251372220, 252346120, 278594520, 278599620, 278616320, 279195720, 279197520, 279200520, 279206920, 309946420, 309997520, 310005520, 313117420, 313140420, 313146720, 323720020, 350450620, 350493220, 350497120, 350716820, 350731520, 350742420, 350745520, 380140120, 381182620, 384936020, 384987120, 384997120, 385009520, 385013720"/>
    <s v="-0"/>
    <x v="1"/>
    <x v="1"/>
  </r>
  <r>
    <s v="1520"/>
    <s v="2020-03-04 00:00:00"/>
    <s v="2020-03-04 09:13:00"/>
    <s v="Gasto"/>
    <s v="Con Compromiso"/>
    <s v="0500"/>
    <x v="18"/>
    <x v="22"/>
    <s v="ADQUISICIÓN DE BIENES Y SERVICIOS - SERVICIO DE INFORMACIÓN CATASTRAL - ACTUALIZACIÓN  Y GESTIÓN CATASTRAL  NACIONAL"/>
    <s v="Nación"/>
    <x v="0"/>
    <s v="CSF"/>
    <n v="31382148"/>
    <n v="15856243"/>
    <n v="47238391"/>
    <n v="0"/>
    <s v="IE913 ASIGN. PRESTACION DE SERVICIOS PERSONALES PARA REALIZAR ACTIVIDADES DE APOYO EN OFICINA DENTRO DE LOS PROCESOS CATASTRALES EN LA DIRECCION TERRITORIAL SANTANDER Y SUS UOC"/>
    <s v="1520"/>
    <s v="3920, 4020, 4220"/>
    <s v="5020, 5120, 5520"/>
    <s v="25120, 25220, 25620, 33820, 34020, 34220, 49820, 49920, 50020, 60920, 62020, 73420, 73720, 97620, 108820, 123420, 137420, 137520, 137620, 137820"/>
    <s v="82974420, 82983620, 87074920, 109580220, 109587620, 109926020, 145743620, 145745820, 145746520, 177774120, 179806820, 215460020, 217004820, 279995520, 313130020, 350456620, 385045720, 385051020, 385061020, 385820320"/>
    <s v="-0"/>
    <x v="1"/>
    <x v="1"/>
  </r>
  <r>
    <s v="1620"/>
    <s v="2020-03-04 00:00:00"/>
    <s v="2020-03-04 09:19:00"/>
    <s v="Gasto"/>
    <s v="Con Compromiso"/>
    <s v="0500"/>
    <x v="18"/>
    <x v="22"/>
    <s v="ADQUISICIÓN DE BIENES Y SERVICIOS - SERVICIO DE INFORMACIÓN CATASTRAL - ACTUALIZACIÓN  Y GESTIÓN CATASTRAL  NACIONAL"/>
    <s v="Nación"/>
    <x v="0"/>
    <s v="CSF"/>
    <n v="188292888"/>
    <n v="-19820304"/>
    <n v="168472584"/>
    <n v="0"/>
    <s v="IE913 ASIGN. PRESTACION DE SERVICIOS PERSONALES PARA REALIZAR ACTIVIDADES DE APOYO OPERATIVO EN  LOS PROCESOS CATASTRALES EN LA DIRECCION TERRITORIAL SANTANDER Y SUS UOC"/>
    <s v="1620"/>
    <s v="5620, 5720, 5820, 5920, 6020, 6120, 6220, 6320, 6420, 6520, 6620, 6720"/>
    <s v="7120, 7320, 8120, 8220, 8420, 8520, 8820, 8920, 9120, 9220, 9420, 12820"/>
    <s v="35620, 35820, 36620, 36720, 36920, 37020, 43520, 43620, 43820, 43920, 44120, 44420, 44620, 49220, 49320, 49520, 49620, 50720, 50820, 51120, 51220, 51620, 51720, 51820, 59220, 59520, 59620, 59720, 59920, 60220, 60320, 60620, 61020, 61120, 62520, 70020, 70220, 70320, 70720, 70920, 71720, 71820, 72020, 72320, 72520, 73020, 73520, 73620, 82120, 83220, 83320, 83620, 83720, 83820, 84320, 84420, 84520, 84620, 84820, 86420, 94920, 95120, 95520, 96020, 96220, 96420, 96520, 96820, 97020, 97120, 97920, 98620, 106720, 106820, 107020, 107520, 107920, 108520, 108720, 109120, 109220, 109320, 109920, 110820, 123020, 123820, 123920, 124020, 124220, 124320, 124420, 124820, 124920, 125020, 125420, 126520, 132420, 132920, 133020, 133120, 133220, 136120, 136320, 136420, 136520, 136720, 137320, 137920"/>
    <s v="118995620, 119001720, 120871520, 120877220, 120894820, 120898220, 126828120, 126834120, 127728220, 130851820, 131585520, 138925020, 138925820, 143412820, 143413920, 143418720, 145740420, 148500120, 148501520, 149545820, 149546920, 150360620, 150361720, 150362820, 173129520, 173134220, 173135320, 174671220, 175036620, 175819620, 175820920, 177772120, 177775320, 177776120, 184606720, 211030620, 211033320, 211034520, 211039320, 211041520, 213871320, 213878820, 213885020, 213889920, 213894020, 214363220, 216998120, 217002320, 242974420, 246293820, 246295420, 246299920, 246300920, 246301720, 246308520, 246311920, 246313320, 246314820, 246318220, 253953220, 278584520, 278592220, 278601920, 279190120, 279196820, 279198320, 279199620, 279202320, 279209020, 279210820, 280085720, 284385720, 309952720, 309990120, 310000720, 311509620, 311534220, 313113420, 313123520, 313155220, 313170920, 313181220, 322298720, 329364620, 350441920, 350478620, 350481720, 350488320, 350540820, 350550320, 350557020, 350724920, 350727020, 350728920, 350748120, 356569620, 376568320, 380130320, 380133920, 380137620, 381136720, 381159220, 381172520, 381186520, 384932320, 384993920, 385017920, 385827620"/>
    <s v="-0"/>
    <x v="1"/>
    <x v="1"/>
  </r>
  <r>
    <s v="1720"/>
    <s v="2020-03-04 00:00:00"/>
    <s v="2020-03-04 09:26:00"/>
    <s v="Gasto"/>
    <s v="Con Compromiso"/>
    <s v="0500"/>
    <x v="18"/>
    <x v="22"/>
    <s v="ADQUISICIÓN DE BIENES Y SERVICIOS - SERVICIO DE INFORMACIÓN CATASTRAL - ACTUALIZACIÓN  Y GESTIÓN CATASTRAL  NACIONAL"/>
    <s v="Nación"/>
    <x v="0"/>
    <s v="CSF"/>
    <n v="19352469"/>
    <n v="-2376619"/>
    <n v="16975850"/>
    <n v="0"/>
    <s v="IE913 ASIGN. PRESTACION DE SERVICIOS  DE APOYO A LA GESTION EN VENTANILLA PARA ATENCION AL PUBLICO EN  LOS PROCESOS CATASTRALES DE LA DIRECCION TERRITORIAL SANTANDER Y SUS UOC"/>
    <s v="1720"/>
    <s v="6820"/>
    <s v="8320"/>
    <s v="36820, 44720, 59320, 72220, 84720, 95320, 108420, 124520, 136020"/>
    <s v="120892620, 140090320, 173125120, 213887520, 246316520, 278597020, 311657820, 350714820, 381122420"/>
    <s v="-0"/>
    <x v="1"/>
    <x v="1"/>
  </r>
  <r>
    <s v="1820"/>
    <s v="2020-03-04 00:00:00"/>
    <s v="2020-03-04 09:30:00"/>
    <s v="Gasto"/>
    <s v="Con Compromiso"/>
    <s v="0500"/>
    <x v="18"/>
    <x v="22"/>
    <s v="ADQUISICIÓN DE BIENES Y SERVICIOS - SERVICIO DE INFORMACIÓN CATASTRAL - ACTUALIZACIÓN  Y GESTIÓN CATASTRAL  NACIONAL"/>
    <s v="Nación"/>
    <x v="0"/>
    <s v="CSF"/>
    <n v="59075958"/>
    <n v="-2311961"/>
    <n v="56763997"/>
    <n v="0"/>
    <s v="IE913 ASIGN. PRESTACION DE SERVICIOS  DE APOYO A LA GESTION DESARROLLADA EN PROCESOS CATASTRALES DE LA DIRECCION TERRITORIAL SANTANDER Y SUS UOC"/>
    <s v="1820"/>
    <s v="4720, 4820, 4920"/>
    <s v="5220, 5620, 7220"/>
    <s v="25320, 25720, 33920, 34120, 35720, 44320, 49720, 50620, 58920, 59120, 60520, 69920, 71620, 72920, 82220, 82320, 85520, 94720, 94820, 97820, 106520, 107420, 108320, 111120, 111220, 122920, 123520, 123720, 132320, 132520, 132820"/>
    <s v="82986420, 88560620, 109585520, 109591120, 118997320, 138921420, 145741120, 148493220, 173109520, 173133120, 177771420, 211029920, 213873420, 214360120, 242980320, 242987120, 247819120, 278579220, 278581420, 280083520, 309944920, 311503320, 311624020, 329371820, 329374120, 350437120, 350461020, 350474320, 376563920, 376574820, 384925220"/>
    <s v="-0"/>
    <x v="1"/>
    <x v="1"/>
  </r>
  <r>
    <s v="1920"/>
    <s v="2020-03-04 00:00:00"/>
    <s v="2020-03-04 09:37:00"/>
    <s v="Gasto"/>
    <s v="Con Compromiso"/>
    <s v="0500"/>
    <x v="18"/>
    <x v="22"/>
    <s v="ADQUISICIÓN DE BIENES Y SERVICIOS - SERVICIO DE INFORMACIÓN CATASTRAL - ACTUALIZACIÓN  Y GESTIÓN CATASTRAL  NACIONAL"/>
    <s v="Nación"/>
    <x v="0"/>
    <s v="CSF"/>
    <n v="24639894"/>
    <n v="-3009286"/>
    <n v="21630608"/>
    <n v="0"/>
    <s v="IE913 ASIGN. PRESTACION DE SERVICIOS  PERSONALES PARA REALIZAR ACTIVIDADES DE DIGITALIZACION Y GENERACION DE PRODUCTOS DE LA INFORMACION CATASTRAL EN LA DIRECCION TERRITORIAL SANTANDER Y SUS UOC"/>
    <s v="1920"/>
    <s v="6920"/>
    <s v="7020"/>
    <s v="35520, 50120, 61520, 71420, 82520, 96720, 107620, 124720, 135620"/>
    <s v="116296720, 149907220, 178319920, 213864920, 242989520, 279201420, 311515820, 350723020, 384940020"/>
    <s v="-0"/>
    <x v="1"/>
    <x v="1"/>
  </r>
  <r>
    <s v="2020"/>
    <s v="2020-03-04 00:00:00"/>
    <s v="2020-03-04 09:43:00"/>
    <s v="Gasto"/>
    <s v="Con Compromiso"/>
    <s v="0500"/>
    <x v="18"/>
    <x v="22"/>
    <s v="ADQUISICIÓN DE BIENES Y SERVICIOS - SERVICIO DE INFORMACIÓN CATASTRAL - ACTUALIZACIÓN  Y GESTIÓN CATASTRAL  NACIONAL"/>
    <s v="Nación"/>
    <x v="2"/>
    <s v="CSF"/>
    <n v="29500000"/>
    <n v="-8435458"/>
    <n v="21064542"/>
    <n v="0"/>
    <s v="IE914 ASIGN. MANUTENCION Y PRESTACION DE SERVICIOS  PERSONALES PARA ADELANTAR ACTIVIDADES DE RECONOCIMIENTO PREDIAL URBANO Y RURAL, EN ATENCION A LOS REQUERIMIENTOS ADMINISTRATIVOS Y JUDICIALES DEL PROCESO DE RESTITUCION DE TIERRAS EN LA DIRECCION TE"/>
    <s v="2020"/>
    <s v="9120"/>
    <s v="15620"/>
    <s v="61320, 62620, 70820, 83420, 87620, 95820, 108020, 123620, 135820, 136220"/>
    <s v="184608020, 184609420, 211040620, 246296820, 259410820, 278613920, 311604520, 350464120, 381151520, 381201420"/>
    <s v="-0"/>
    <x v="1"/>
    <x v="1"/>
  </r>
  <r>
    <s v="2120"/>
    <s v="2020-03-13 00:00:00"/>
    <s v="2020-03-13 15:33:00"/>
    <s v="Gasto"/>
    <s v="Anulado"/>
    <s v="019"/>
    <x v="18"/>
    <x v="18"/>
    <s v="SERVICIOS DE TRANSPORTE DE PASAJEROS"/>
    <s v="Propios"/>
    <x v="1"/>
    <s v="CSF"/>
    <n v="313600"/>
    <n v="-313600"/>
    <n v="0"/>
    <n v="0"/>
    <s v="GASTOS COMISION DIRECTOR TERRITORIAL SANTANDER RESOLUCION 256 (02-03-2020)"/>
    <s v="2120"/>
    <s v="-0"/>
    <s v="-0"/>
    <s v="-0"/>
    <s v="-0"/>
    <s v="-0"/>
    <x v="0"/>
    <x v="22"/>
  </r>
  <r>
    <s v="2120"/>
    <s v="2020-03-13 00:00:00"/>
    <s v="2020-03-13 15:33:00"/>
    <s v="Gasto"/>
    <s v="Anulado"/>
    <s v="019"/>
    <x v="18"/>
    <x v="19"/>
    <s v="VIÁTICOS DE LOS FUNCIONARIOS EN COMISIÓN"/>
    <s v="Propios"/>
    <x v="1"/>
    <s v="CSF"/>
    <n v="3616480"/>
    <n v="-3616480"/>
    <n v="0"/>
    <n v="0"/>
    <s v="GASTOS COMISION DIRECTOR TERRITORIAL SANTANDER RESOLUCION 256 (02-03-2020)"/>
    <s v="2120"/>
    <s v="-0"/>
    <s v="-0"/>
    <s v="-0"/>
    <s v="-0"/>
    <s v="-0"/>
    <x v="0"/>
    <x v="22"/>
  </r>
  <r>
    <s v="2220"/>
    <s v="2020-03-18 00:00:00"/>
    <s v="2020-03-18 07:37:00"/>
    <s v="Gasto"/>
    <s v="Con Compromiso"/>
    <s v="019"/>
    <x v="18"/>
    <x v="20"/>
    <s v="IMPUESTO DE INDUSTRIA Y COMERCIO"/>
    <s v="Propios"/>
    <x v="1"/>
    <s v="CSF"/>
    <n v="33923000"/>
    <n v="0"/>
    <n v="33923000"/>
    <n v="0"/>
    <s v="ASIGN. PPTAL. PG. IMPTO. INDUSTRIA Y COMERCIO MPIO. B/MANGA. AÑO 2019"/>
    <s v="2220"/>
    <s v="3820"/>
    <s v="4320"/>
    <s v="16620"/>
    <s v="59962720"/>
    <s v="-0"/>
    <x v="0"/>
    <x v="22"/>
  </r>
  <r>
    <s v="2320"/>
    <s v="2020-03-19 00:00:00"/>
    <s v="2020-03-19 14:04:00"/>
    <s v="Gasto"/>
    <s v="Con Compromiso"/>
    <s v="019"/>
    <x v="18"/>
    <x v="21"/>
    <s v="INCAPACIDADES (NO DE PENSIONES)"/>
    <s v="Nación"/>
    <x v="0"/>
    <s v="CSF"/>
    <n v="0"/>
    <n v="252035"/>
    <n v="252035"/>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1020"/>
    <x v="0"/>
    <x v="22"/>
  </r>
  <r>
    <s v="2320"/>
    <s v="2020-03-19 00:00:00"/>
    <s v="2020-03-19 14:04:00"/>
    <s v="Gasto"/>
    <s v="Con Compromiso"/>
    <s v="019"/>
    <x v="18"/>
    <x v="34"/>
    <s v="LICENCIAS DE MATERNIDAD Y PATERNIDAD (NO DE PENSIONES)"/>
    <s v="Nación"/>
    <x v="0"/>
    <s v="CSF"/>
    <n v="0"/>
    <n v="1399790"/>
    <n v="1399790"/>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1020"/>
    <x v="0"/>
    <x v="22"/>
  </r>
  <r>
    <s v="2320"/>
    <s v="2020-03-19 00:00:00"/>
    <s v="2020-03-19 14:04:00"/>
    <s v="Gasto"/>
    <s v="Con Compromiso"/>
    <s v="019"/>
    <x v="18"/>
    <x v="6"/>
    <s v="SUBSIDIO DE ALIMENTACIÓN"/>
    <s v="Nación"/>
    <x v="0"/>
    <s v="CSF"/>
    <n v="1926975"/>
    <n v="0"/>
    <n v="1926975"/>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1020"/>
    <x v="0"/>
    <x v="22"/>
  </r>
  <r>
    <s v="2320"/>
    <s v="2020-03-19 00:00:00"/>
    <s v="2020-03-19 14:04:00"/>
    <s v="Gasto"/>
    <s v="Con Compromiso"/>
    <s v="019"/>
    <x v="18"/>
    <x v="3"/>
    <s v="AUXILIO DE TRANSPORTE"/>
    <s v="Nación"/>
    <x v="0"/>
    <s v="CSF"/>
    <n v="2509639"/>
    <n v="0"/>
    <n v="2509639"/>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1020"/>
    <x v="0"/>
    <x v="22"/>
  </r>
  <r>
    <s v="2320"/>
    <s v="2020-03-19 00:00:00"/>
    <s v="2020-03-19 14:04:00"/>
    <s v="Gasto"/>
    <s v="Con Compromiso"/>
    <s v="019"/>
    <x v="18"/>
    <x v="5"/>
    <s v="PRIMA TÉCNICA NO SALARIAL"/>
    <s v="Nación"/>
    <x v="0"/>
    <s v="CSF"/>
    <n v="2584371"/>
    <n v="0"/>
    <n v="2584371"/>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1020"/>
    <x v="0"/>
    <x v="22"/>
  </r>
  <r>
    <s v="2320"/>
    <s v="2020-03-19 00:00:00"/>
    <s v="2020-03-19 14:04:00"/>
    <s v="Gasto"/>
    <s v="Con Compromiso"/>
    <s v="019"/>
    <x v="18"/>
    <x v="8"/>
    <s v="SUELDO BÁSICO"/>
    <s v="Nación"/>
    <x v="0"/>
    <s v="CSF"/>
    <n v="71195264"/>
    <n v="0"/>
    <n v="71195264"/>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1020"/>
    <x v="0"/>
    <x v="22"/>
  </r>
  <r>
    <s v="2320"/>
    <s v="2020-03-19 00:00:00"/>
    <s v="2020-03-19 14:04:00"/>
    <s v="Gasto"/>
    <s v="Con Compromiso"/>
    <s v="019"/>
    <x v="18"/>
    <x v="26"/>
    <s v="PRIMA DE SERVICIO"/>
    <s v="Nación"/>
    <x v="0"/>
    <s v="CSF"/>
    <n v="567903"/>
    <n v="0"/>
    <n v="567903"/>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1020"/>
    <x v="0"/>
    <x v="22"/>
  </r>
  <r>
    <s v="2320"/>
    <s v="2020-03-19 00:00:00"/>
    <s v="2020-03-19 14:04:00"/>
    <s v="Gasto"/>
    <s v="Con Compromiso"/>
    <s v="019"/>
    <x v="18"/>
    <x v="9"/>
    <s v="BONIFICACIÓN POR SERVICIOS PRESTADOS"/>
    <s v="Nación"/>
    <x v="0"/>
    <s v="CSF"/>
    <n v="2684292"/>
    <n v="0"/>
    <n v="2684292"/>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1020"/>
    <x v="0"/>
    <x v="22"/>
  </r>
  <r>
    <s v="2320"/>
    <s v="2020-03-19 00:00:00"/>
    <s v="2020-03-19 14:04:00"/>
    <s v="Gasto"/>
    <s v="Con Compromiso"/>
    <s v="019"/>
    <x v="18"/>
    <x v="37"/>
    <s v="INDEMNIZACIÓN POR VACACIONES"/>
    <s v="Nación"/>
    <x v="0"/>
    <s v="CSF"/>
    <n v="302881"/>
    <n v="0"/>
    <n v="302881"/>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1020"/>
    <x v="0"/>
    <x v="22"/>
  </r>
  <r>
    <s v="2320"/>
    <s v="2020-03-19 00:00:00"/>
    <s v="2020-03-19 14:04:00"/>
    <s v="Gasto"/>
    <s v="Con Compromiso"/>
    <s v="019"/>
    <x v="18"/>
    <x v="4"/>
    <s v="PRIMA DE VACACIONES"/>
    <s v="Nación"/>
    <x v="0"/>
    <s v="CSF"/>
    <n v="8806926"/>
    <n v="0"/>
    <n v="8806926"/>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1020"/>
    <x v="0"/>
    <x v="22"/>
  </r>
  <r>
    <s v="2320"/>
    <s v="2020-03-19 00:00:00"/>
    <s v="2020-03-19 14:04:00"/>
    <s v="Gasto"/>
    <s v="Con Compromiso"/>
    <s v="019"/>
    <x v="18"/>
    <x v="10"/>
    <s v="SUELDO DE VACACIONES"/>
    <s v="Nación"/>
    <x v="0"/>
    <s v="CSF"/>
    <n v="10408289"/>
    <n v="0"/>
    <n v="10408289"/>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1020"/>
    <x v="0"/>
    <x v="22"/>
  </r>
  <r>
    <s v="2320"/>
    <s v="2020-03-19 00:00:00"/>
    <s v="2020-03-19 14:04:00"/>
    <s v="Gasto"/>
    <s v="Con Compromiso"/>
    <s v="019"/>
    <x v="18"/>
    <x v="7"/>
    <s v="BONIFICACIÓN ESPECIAL DE RECREACIÓN"/>
    <s v="Nación"/>
    <x v="0"/>
    <s v="CSF"/>
    <n v="758613"/>
    <n v="0"/>
    <n v="758613"/>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1020"/>
    <x v="0"/>
    <x v="22"/>
  </r>
  <r>
    <s v="2420"/>
    <s v="2020-03-19 00:00:00"/>
    <s v="2020-03-19 14:14:00"/>
    <s v="Gasto"/>
    <s v="Con Compromiso"/>
    <s v="019"/>
    <x v="18"/>
    <x v="15"/>
    <s v="APORTES GENERALES AL SISTEMA DE RIESGOS LABORALES"/>
    <s v="Nación"/>
    <x v="0"/>
    <s v="CSF"/>
    <n v="1240500"/>
    <n v="0"/>
    <n v="1240500"/>
    <n v="0"/>
    <s v="APORTES NOMINA MARZO DE 2020"/>
    <s v="2420"/>
    <s v="4620"/>
    <s v="-0"/>
    <s v="23620, 23720, 23820, 23920, 24020, 24120, 24220, 24320, 24420, 24520, 24620, 24720, 24820, 24920, 25020"/>
    <s v="65993520, 65993620, 65993720, 65993820, 65993920, 65994020, 65994120, 65994220, 65994320, 65994420, 65994520, 65994620, 65994720, 65994820, 65994920"/>
    <s v="-0"/>
    <x v="0"/>
    <x v="22"/>
  </r>
  <r>
    <s v="2420"/>
    <s v="2020-03-19 00:00:00"/>
    <s v="2020-03-19 14:14:00"/>
    <s v="Gasto"/>
    <s v="Con Compromiso"/>
    <s v="019"/>
    <x v="18"/>
    <x v="11"/>
    <s v="PENSIONES"/>
    <s v="Nación"/>
    <x v="0"/>
    <s v="CSF"/>
    <n v="9637500"/>
    <n v="0"/>
    <n v="9637500"/>
    <n v="0"/>
    <s v="APORTES NOMINA MARZO DE 2020"/>
    <s v="2420"/>
    <s v="4620"/>
    <s v="-0"/>
    <s v="23620, 23720, 23820, 23920, 24020, 24120, 24220, 24320, 24420, 24520, 24620, 24720, 24820, 24920, 25020"/>
    <s v="65993520, 65993620, 65993720, 65993820, 65993920, 65994020, 65994120, 65994220, 65994320, 65994420, 65994520, 65994620, 65994720, 65994820, 65994920"/>
    <s v="-0"/>
    <x v="0"/>
    <x v="22"/>
  </r>
  <r>
    <s v="2420"/>
    <s v="2020-03-19 00:00:00"/>
    <s v="2020-03-19 14:14:00"/>
    <s v="Gasto"/>
    <s v="Con Compromiso"/>
    <s v="019"/>
    <x v="18"/>
    <x v="14"/>
    <s v="APORTES AL ICBF"/>
    <s v="Nación"/>
    <x v="0"/>
    <s v="CSF"/>
    <n v="2759300"/>
    <n v="0"/>
    <n v="2759300"/>
    <n v="0"/>
    <s v="APORTES NOMINA MARZO DE 2020"/>
    <s v="2420"/>
    <s v="4620"/>
    <s v="-0"/>
    <s v="23620, 23720, 23820, 23920, 24020, 24120, 24220, 24320, 24420, 24520, 24620, 24720, 24820, 24920, 25020"/>
    <s v="65993520, 65993620, 65993720, 65993820, 65993920, 65994020, 65994120, 65994220, 65994320, 65994420, 65994520, 65994620, 65994720, 65994820, 65994920"/>
    <s v="-0"/>
    <x v="0"/>
    <x v="22"/>
  </r>
  <r>
    <s v="2420"/>
    <s v="2020-03-19 00:00:00"/>
    <s v="2020-03-19 14:14:00"/>
    <s v="Gasto"/>
    <s v="Con Compromiso"/>
    <s v="019"/>
    <x v="18"/>
    <x v="13"/>
    <s v="SALUD"/>
    <s v="Nación"/>
    <x v="0"/>
    <s v="CSF"/>
    <n v="6826900"/>
    <n v="0"/>
    <n v="6826900"/>
    <n v="0"/>
    <s v="APORTES NOMINA MARZO DE 2020"/>
    <s v="2420"/>
    <s v="4620"/>
    <s v="-0"/>
    <s v="23620, 23720, 23820, 23920, 24020, 24120, 24220, 24320, 24420, 24520, 24620, 24720, 24820, 24920, 25020"/>
    <s v="65993520, 65993620, 65993720, 65993820, 65993920, 65994020, 65994120, 65994220, 65994320, 65994420, 65994520, 65994620, 65994720, 65994820, 65994920"/>
    <s v="-0"/>
    <x v="0"/>
    <x v="22"/>
  </r>
  <r>
    <s v="2420"/>
    <s v="2020-03-19 00:00:00"/>
    <s v="2020-03-19 14:14:00"/>
    <s v="Gasto"/>
    <s v="Con Compromiso"/>
    <s v="019"/>
    <x v="18"/>
    <x v="12"/>
    <s v="APORTES AL SENA"/>
    <s v="Nación"/>
    <x v="0"/>
    <s v="CSF"/>
    <n v="1839700"/>
    <n v="0"/>
    <n v="1839700"/>
    <n v="0"/>
    <s v="APORTES NOMINA MARZO DE 2020"/>
    <s v="2420"/>
    <s v="4620"/>
    <s v="-0"/>
    <s v="23620, 23720, 23820, 23920, 24020, 24120, 24220, 24320, 24420, 24520, 24620, 24720, 24820, 24920, 25020"/>
    <s v="65993520, 65993620, 65993720, 65993820, 65993920, 65994020, 65994120, 65994220, 65994320, 65994420, 65994520, 65994620, 65994720, 65994820, 65994920"/>
    <s v="-0"/>
    <x v="0"/>
    <x v="22"/>
  </r>
  <r>
    <s v="2420"/>
    <s v="2020-03-19 00:00:00"/>
    <s v="2020-03-19 14:14:00"/>
    <s v="Gasto"/>
    <s v="Con Compromiso"/>
    <s v="019"/>
    <x v="18"/>
    <x v="16"/>
    <s v="CAJAS DE COMPENSACIÓN FAMILIAR"/>
    <s v="Nación"/>
    <x v="0"/>
    <s v="CSF"/>
    <n v="3677700"/>
    <n v="0"/>
    <n v="3677700"/>
    <n v="0"/>
    <s v="APORTES NOMINA MARZO DE 2020"/>
    <s v="2420"/>
    <s v="4620"/>
    <s v="-0"/>
    <s v="23620, 23720, 23820, 23920, 24020, 24120, 24220, 24320, 24420, 24520, 24620, 24720, 24820, 24920, 25020"/>
    <s v="65993520, 65993620, 65993720, 65993820, 65993920, 65994020, 65994120, 65994220, 65994320, 65994420, 65994520, 65994620, 65994720, 65994820, 65994920"/>
    <s v="-0"/>
    <x v="0"/>
    <x v="22"/>
  </r>
  <r>
    <s v="2520"/>
    <s v="2020-04-13 00:00:00"/>
    <s v="2020-04-13 09:47:00"/>
    <s v="Gasto"/>
    <s v="Con Compromiso"/>
    <s v="0200"/>
    <x v="18"/>
    <x v="25"/>
    <s v="ADQUISICIÓN DE BIENES Y SERVICIOS - SERVICIO DE IMPLEMENTACIÓN SISTEMAS DE GESTIÓN - FORTALECIMIENTO DE LA GESTIÓN INSTITUCIONAL DEL IGAC A NIVEL   NACIONAL"/>
    <s v="Propios"/>
    <x v="1"/>
    <s v="CSF"/>
    <n v="24269760"/>
    <n v="-6067440"/>
    <n v="18202320"/>
    <n v="0"/>
    <s v="ASIGN. PPTAL. IMPLEMENTACIÓN SISTEMAS DE GESTIÓN - FORTALECIMIENTO DE LA GESTIÓN INSTITUCIONAL DEL IGAC A NIVEL NACIONAL"/>
    <s v="2520"/>
    <s v="11020"/>
    <s v="22820"/>
    <s v="81620, 84120, 97220, 109420, 126620, 138020"/>
    <s v="240421720, 246305420, 279214920, 313187320, 356619920, 385859220"/>
    <s v="-0"/>
    <x v="1"/>
    <x v="3"/>
  </r>
  <r>
    <s v="2620"/>
    <s v="2020-04-23 00:00:00"/>
    <s v="2020-04-23 10:46:00"/>
    <s v="Gasto"/>
    <s v="Con Compromiso"/>
    <s v="019"/>
    <x v="18"/>
    <x v="8"/>
    <s v="SUELDO BÁSICO"/>
    <s v="Nación"/>
    <x v="0"/>
    <s v="CSF"/>
    <n v="67598933"/>
    <n v="0"/>
    <n v="67598933"/>
    <n v="0"/>
    <s v="NOMINA ABRIL DE 2020"/>
    <s v="2620"/>
    <s v="7020, 7120"/>
    <s v="-0"/>
    <s v="26220, 26320, 26420, 26520, 26620, 26720, 26820, 26920, 27020, 27120, 27220, 27320, 27420, 27520, 27620, 27720, 27820, 27920, 28020, 28120, 28220, 28320, 28420, 28520, 28620, 28720, 28820, 28920, 29020, 29120, 29220, 29320, 29420, 29520, 29620, 29720, 29820, 29920, 30020, 30120, 30220, 30320, 30420, 30520, 30620, 30720"/>
    <s v="99478920, 99479020, 99479120, 99479220, 99479320, 99479420, 99479520, 99479620, 99479720, 99479820, 99479920, 99480020, 99480120, 99480220, 99480320, 99480420, 99480520, 99480620, 99480720, 99480820, 99480920, 99481020, 99481120, 99481220, 99481320, 99481420, 99481520, 99481620, 99481720, 99481820, 99481920, 99482020, 99482120, 99482220, 99482320, 99482420, 99482520, 99482620, 99482720, 99482820, 99482920, 99483020, 99483120, 99483220, 99483320, 99483420"/>
    <s v="920"/>
    <x v="0"/>
    <x v="22"/>
  </r>
  <r>
    <s v="2620"/>
    <s v="2020-04-23 00:00:00"/>
    <s v="2020-04-23 10:46:00"/>
    <s v="Gasto"/>
    <s v="Con Compromiso"/>
    <s v="019"/>
    <x v="18"/>
    <x v="21"/>
    <s v="INCAPACIDADES (NO DE PENSIONES)"/>
    <s v="Nación"/>
    <x v="0"/>
    <s v="CSF"/>
    <n v="0"/>
    <n v="33389"/>
    <n v="33389"/>
    <n v="0"/>
    <s v="NOMINA ABRIL DE 2020"/>
    <s v="2620"/>
    <s v="7020, 7120"/>
    <s v="-0"/>
    <s v="26220, 26320, 26420, 26520, 26620, 26720, 26820, 26920, 27020, 27120, 27220, 27320, 27420, 27520, 27620, 27720, 27820, 27920, 28020, 28120, 28220, 28320, 28420, 28520, 28620, 28720, 28820, 28920, 29020, 29120, 29220, 29320, 29420, 29520, 29620, 29720, 29820, 29920, 30020, 30120, 30220, 30320, 30420, 30520, 30620, 30720"/>
    <s v="99478920, 99479020, 99479120, 99479220, 99479320, 99479420, 99479520, 99479620, 99479720, 99479820, 99479920, 99480020, 99480120, 99480220, 99480320, 99480420, 99480520, 99480620, 99480720, 99480820, 99480920, 99481020, 99481120, 99481220, 99481320, 99481420, 99481520, 99481620, 99481720, 99481820, 99481920, 99482020, 99482120, 99482220, 99482320, 99482420, 99482520, 99482620, 99482720, 99482820, 99482920, 99483020, 99483120, 99483220, 99483320, 99483420"/>
    <s v="920"/>
    <x v="0"/>
    <x v="22"/>
  </r>
  <r>
    <s v="2620"/>
    <s v="2020-04-23 00:00:00"/>
    <s v="2020-04-23 10:46:00"/>
    <s v="Gasto"/>
    <s v="Con Compromiso"/>
    <s v="019"/>
    <x v="18"/>
    <x v="5"/>
    <s v="PRIMA TÉCNICA NO SALARIAL"/>
    <s v="Nación"/>
    <x v="0"/>
    <s v="CSF"/>
    <n v="2354967"/>
    <n v="0"/>
    <n v="2354967"/>
    <n v="0"/>
    <s v="NOMINA ABRIL DE 2020"/>
    <s v="2620"/>
    <s v="7020, 7120"/>
    <s v="-0"/>
    <s v="26220, 26320, 26420, 26520, 26620, 26720, 26820, 26920, 27020, 27120, 27220, 27320, 27420, 27520, 27620, 27720, 27820, 27920, 28020, 28120, 28220, 28320, 28420, 28520, 28620, 28720, 28820, 28920, 29020, 29120, 29220, 29320, 29420, 29520, 29620, 29720, 29820, 29920, 30020, 30120, 30220, 30320, 30420, 30520, 30620, 30720"/>
    <s v="99478920, 99479020, 99479120, 99479220, 99479320, 99479420, 99479520, 99479620, 99479720, 99479820, 99479920, 99480020, 99480120, 99480220, 99480320, 99480420, 99480520, 99480620, 99480720, 99480820, 99480920, 99481020, 99481120, 99481220, 99481320, 99481420, 99481520, 99481620, 99481720, 99481820, 99481920, 99482020, 99482120, 99482220, 99482320, 99482420, 99482520, 99482620, 99482720, 99482820, 99482920, 99483020, 99483120, 99483220, 99483320, 99483420"/>
    <s v="920"/>
    <x v="0"/>
    <x v="22"/>
  </r>
  <r>
    <s v="2620"/>
    <s v="2020-04-23 00:00:00"/>
    <s v="2020-04-23 10:46:00"/>
    <s v="Gasto"/>
    <s v="Con Compromiso"/>
    <s v="019"/>
    <x v="18"/>
    <x v="6"/>
    <s v="SUBSIDIO DE ALIMENTACIÓN"/>
    <s v="Nación"/>
    <x v="0"/>
    <s v="CSF"/>
    <n v="1603978"/>
    <n v="0"/>
    <n v="1603978"/>
    <n v="0"/>
    <s v="NOMINA ABRIL DE 2020"/>
    <s v="2620"/>
    <s v="7020, 7120"/>
    <s v="-0"/>
    <s v="26220, 26320, 26420, 26520, 26620, 26720, 26820, 26920, 27020, 27120, 27220, 27320, 27420, 27520, 27620, 27720, 27820, 27920, 28020, 28120, 28220, 28320, 28420, 28520, 28620, 28720, 28820, 28920, 29020, 29120, 29220, 29320, 29420, 29520, 29620, 29720, 29820, 29920, 30020, 30120, 30220, 30320, 30420, 30520, 30620, 30720"/>
    <s v="99478920, 99479020, 99479120, 99479220, 99479320, 99479420, 99479520, 99479620, 99479720, 99479820, 99479920, 99480020, 99480120, 99480220, 99480320, 99480420, 99480520, 99480620, 99480720, 99480820, 99480920, 99481020, 99481120, 99481220, 99481320, 99481420, 99481520, 99481620, 99481720, 99481820, 99481920, 99482020, 99482120, 99482220, 99482320, 99482420, 99482520, 99482620, 99482720, 99482820, 99482920, 99483020, 99483120, 99483220, 99483320, 99483420"/>
    <s v="920"/>
    <x v="0"/>
    <x v="22"/>
  </r>
  <r>
    <s v="2620"/>
    <s v="2020-04-23 00:00:00"/>
    <s v="2020-04-23 10:46:00"/>
    <s v="Gasto"/>
    <s v="Con Compromiso"/>
    <s v="019"/>
    <x v="18"/>
    <x v="9"/>
    <s v="BONIFICACIÓN POR SERVICIOS PRESTADOS"/>
    <s v="Nación"/>
    <x v="0"/>
    <s v="CSF"/>
    <n v="3884859"/>
    <n v="0"/>
    <n v="3884859"/>
    <n v="0"/>
    <s v="NOMINA ABRIL DE 2020"/>
    <s v="2620"/>
    <s v="7020, 7120"/>
    <s v="-0"/>
    <s v="26220, 26320, 26420, 26520, 26620, 26720, 26820, 26920, 27020, 27120, 27220, 27320, 27420, 27520, 27620, 27720, 27820, 27920, 28020, 28120, 28220, 28320, 28420, 28520, 28620, 28720, 28820, 28920, 29020, 29120, 29220, 29320, 29420, 29520, 29620, 29720, 29820, 29920, 30020, 30120, 30220, 30320, 30420, 30520, 30620, 30720"/>
    <s v="99478920, 99479020, 99479120, 99479220, 99479320, 99479420, 99479520, 99479620, 99479720, 99479820, 99479920, 99480020, 99480120, 99480220, 99480320, 99480420, 99480520, 99480620, 99480720, 99480820, 99480920, 99481020, 99481120, 99481220, 99481320, 99481420, 99481520, 99481620, 99481720, 99481820, 99481920, 99482020, 99482120, 99482220, 99482320, 99482420, 99482520, 99482620, 99482720, 99482820, 99482920, 99483020, 99483120, 99483220, 99483320, 99483420"/>
    <s v="920"/>
    <x v="0"/>
    <x v="22"/>
  </r>
  <r>
    <s v="2620"/>
    <s v="2020-04-23 00:00:00"/>
    <s v="2020-04-23 10:46:00"/>
    <s v="Gasto"/>
    <s v="Con Compromiso"/>
    <s v="019"/>
    <x v="18"/>
    <x v="3"/>
    <s v="AUXILIO DE TRANSPORTE"/>
    <s v="Nación"/>
    <x v="0"/>
    <s v="CSF"/>
    <n v="2266216"/>
    <n v="0"/>
    <n v="2266216"/>
    <n v="0"/>
    <s v="NOMINA ABRIL DE 2020"/>
    <s v="2620"/>
    <s v="7020, 7120"/>
    <s v="-0"/>
    <s v="26220, 26320, 26420, 26520, 26620, 26720, 26820, 26920, 27020, 27120, 27220, 27320, 27420, 27520, 27620, 27720, 27820, 27920, 28020, 28120, 28220, 28320, 28420, 28520, 28620, 28720, 28820, 28920, 29020, 29120, 29220, 29320, 29420, 29520, 29620, 29720, 29820, 29920, 30020, 30120, 30220, 30320, 30420, 30520, 30620, 30720"/>
    <s v="99478920, 99479020, 99479120, 99479220, 99479320, 99479420, 99479520, 99479620, 99479720, 99479820, 99479920, 99480020, 99480120, 99480220, 99480320, 99480420, 99480520, 99480620, 99480720, 99480820, 99480920, 99481020, 99481120, 99481220, 99481320, 99481420, 99481520, 99481620, 99481720, 99481820, 99481920, 99482020, 99482120, 99482220, 99482320, 99482420, 99482520, 99482620, 99482720, 99482820, 99482920, 99483020, 99483120, 99483220, 99483320, 99483420"/>
    <s v="920"/>
    <x v="0"/>
    <x v="22"/>
  </r>
  <r>
    <s v="2720"/>
    <s v="2020-04-23 00:00:00"/>
    <s v="2020-04-23 12:04:00"/>
    <s v="Gasto"/>
    <s v="Con Compromiso"/>
    <s v="019"/>
    <x v="18"/>
    <x v="16"/>
    <s v="CAJAS DE COMPENSACIÓN FAMILIAR"/>
    <s v="Nación"/>
    <x v="0"/>
    <s v="CSF"/>
    <n v="3286500"/>
    <n v="0"/>
    <n v="3286500"/>
    <n v="0"/>
    <s v="APORTES NOMINA ABRIL DE 2020"/>
    <s v="2720"/>
    <s v="7220"/>
    <s v="-0"/>
    <s v="30820, 30920, 31020, 31120, 31220, 31320, 31420, 31520, 31620, 31720, 31820, 31920, 32020, 32120, 32220"/>
    <s v="99626720, 99626820, 99626920, 99627020, 99627120, 99627220, 99627320, 99627420, 99627520, 99627620, 99627720, 99627820, 99627920, 99628020, 99628120"/>
    <s v="-0"/>
    <x v="0"/>
    <x v="22"/>
  </r>
  <r>
    <s v="2720"/>
    <s v="2020-04-23 00:00:00"/>
    <s v="2020-04-23 12:04:00"/>
    <s v="Gasto"/>
    <s v="Con Compromiso"/>
    <s v="019"/>
    <x v="18"/>
    <x v="15"/>
    <s v="APORTES GENERALES AL SISTEMA DE RIESGOS LABORALES"/>
    <s v="Nación"/>
    <x v="0"/>
    <s v="CSF"/>
    <n v="1224200"/>
    <n v="0"/>
    <n v="1224200"/>
    <n v="0"/>
    <s v="APORTES NOMINA ABRIL DE 2020"/>
    <s v="2720"/>
    <s v="7220"/>
    <s v="-0"/>
    <s v="30820, 30920, 31020, 31120, 31220, 31320, 31420, 31520, 31620, 31720, 31820, 31920, 32020, 32120, 32220"/>
    <s v="99626720, 99626820, 99626920, 99627020, 99627120, 99627220, 99627320, 99627420, 99627520, 99627620, 99627720, 99627820, 99627920, 99628020, 99628120"/>
    <s v="-0"/>
    <x v="0"/>
    <x v="22"/>
  </r>
  <r>
    <s v="2720"/>
    <s v="2020-04-23 00:00:00"/>
    <s v="2020-04-23 12:04:00"/>
    <s v="Gasto"/>
    <s v="Con Compromiso"/>
    <s v="019"/>
    <x v="18"/>
    <x v="14"/>
    <s v="APORTES AL ICBF"/>
    <s v="Nación"/>
    <x v="0"/>
    <s v="CSF"/>
    <n v="2465900"/>
    <n v="0"/>
    <n v="2465900"/>
    <n v="0"/>
    <s v="APORTES NOMINA ABRIL DE 2020"/>
    <s v="2720"/>
    <s v="7220"/>
    <s v="-0"/>
    <s v="30820, 30920, 31020, 31120, 31220, 31320, 31420, 31520, 31620, 31720, 31820, 31920, 32020, 32120, 32220"/>
    <s v="99626720, 99626820, 99626920, 99627020, 99627120, 99627220, 99627320, 99627420, 99627520, 99627620, 99627720, 99627820, 99627920, 99628020, 99628120"/>
    <s v="-0"/>
    <x v="0"/>
    <x v="22"/>
  </r>
  <r>
    <s v="2720"/>
    <s v="2020-04-23 00:00:00"/>
    <s v="2020-04-23 12:04:00"/>
    <s v="Gasto"/>
    <s v="Con Compromiso"/>
    <s v="019"/>
    <x v="18"/>
    <x v="12"/>
    <s v="APORTES AL SENA"/>
    <s v="Nación"/>
    <x v="0"/>
    <s v="CSF"/>
    <n v="1644100"/>
    <n v="0"/>
    <n v="1644100"/>
    <n v="0"/>
    <s v="APORTES NOMINA ABRIL DE 2020"/>
    <s v="2720"/>
    <s v="7220"/>
    <s v="-0"/>
    <s v="30820, 30920, 31020, 31120, 31220, 31320, 31420, 31520, 31620, 31720, 31820, 31920, 32020, 32120, 32220"/>
    <s v="99626720, 99626820, 99626920, 99627020, 99627120, 99627220, 99627320, 99627420, 99627520, 99627620, 99627720, 99627820, 99627920, 99628020, 99628120"/>
    <s v="-0"/>
    <x v="0"/>
    <x v="22"/>
  </r>
  <r>
    <s v="2720"/>
    <s v="2020-04-23 00:00:00"/>
    <s v="2020-04-23 12:04:00"/>
    <s v="Gasto"/>
    <s v="Con Compromiso"/>
    <s v="019"/>
    <x v="18"/>
    <x v="13"/>
    <s v="SALUD"/>
    <s v="Nación"/>
    <x v="0"/>
    <s v="CSF"/>
    <n v="6737300"/>
    <n v="0"/>
    <n v="6737300"/>
    <n v="0"/>
    <s v="APORTES NOMINA ABRIL DE 2020"/>
    <s v="2720"/>
    <s v="7220"/>
    <s v="-0"/>
    <s v="30820, 30920, 31020, 31120, 31220, 31320, 31420, 31520, 31620, 31720, 31820, 31920, 32020, 32120, 32220"/>
    <s v="99626720, 99626820, 99626920, 99627020, 99627120, 99627220, 99627320, 99627420, 99627520, 99627620, 99627720, 99627820, 99627920, 99628020, 99628120"/>
    <s v="-0"/>
    <x v="0"/>
    <x v="22"/>
  </r>
  <r>
    <s v="2720"/>
    <s v="2020-04-23 00:00:00"/>
    <s v="2020-04-23 12:04:00"/>
    <s v="Gasto"/>
    <s v="Con Compromiso"/>
    <s v="019"/>
    <x v="18"/>
    <x v="11"/>
    <s v="PENSIONES"/>
    <s v="Nación"/>
    <x v="0"/>
    <s v="CSF"/>
    <n v="1784200"/>
    <n v="0"/>
    <n v="1784200"/>
    <n v="0"/>
    <s v="APORTES NOMINA ABRIL DE 2020"/>
    <s v="2720"/>
    <s v="7220"/>
    <s v="-0"/>
    <s v="30820, 30920, 31020, 31120, 31220, 31320, 31420, 31520, 31620, 31720, 31820, 31920, 32020, 32120, 32220"/>
    <s v="99626720, 99626820, 99626920, 99627020, 99627120, 99627220, 99627320, 99627420, 99627520, 99627620, 99627720, 99627820, 99627920, 99628020, 99628120"/>
    <s v="-0"/>
    <x v="0"/>
    <x v="22"/>
  </r>
  <r>
    <s v="2820"/>
    <s v="2020-04-28 00:00:00"/>
    <s v="2020-04-28 13:56:00"/>
    <s v="Gasto"/>
    <s v="Con Compromiso"/>
    <s v="019"/>
    <x v="18"/>
    <x v="15"/>
    <s v="APORTES GENERALES AL SISTEMA DE RIESGOS LABORALES"/>
    <s v="Nación"/>
    <x v="0"/>
    <s v="CSF"/>
    <n v="106300"/>
    <n v="0"/>
    <n v="106300"/>
    <n v="0"/>
    <s v="RETROACTIVO APORTES NOMINA ENERO Y FEBRERO DE 2020"/>
    <s v="2820"/>
    <s v="8020"/>
    <s v="-0"/>
    <s v="32420, 32520, 32620, 32720, 32820, 32920, 33020, 33120, 33220, 33320, 33420, 33520, 33620, 33720"/>
    <s v="104677420, 104677520, 104677620, 104677720, 104677820, 104677920, 104678020, 104678120, 104678220, 104678320, 104678420, 104678520, 104678620, 104678720"/>
    <s v="-0"/>
    <x v="0"/>
    <x v="22"/>
  </r>
  <r>
    <s v="2820"/>
    <s v="2020-04-28 00:00:00"/>
    <s v="2020-04-28 13:56:00"/>
    <s v="Gasto"/>
    <s v="Con Compromiso"/>
    <s v="019"/>
    <x v="18"/>
    <x v="13"/>
    <s v="SALUD"/>
    <s v="Nación"/>
    <x v="0"/>
    <s v="CSF"/>
    <n v="522200"/>
    <n v="0"/>
    <n v="522200"/>
    <n v="0"/>
    <s v="RETROACTIVO APORTES NOMINA ENERO Y FEBRERO DE 2020"/>
    <s v="2820"/>
    <s v="8020"/>
    <s v="-0"/>
    <s v="32420, 32520, 32620, 32720, 32820, 32920, 33020, 33120, 33220, 33320, 33420, 33520, 33620, 33720"/>
    <s v="104677420, 104677520, 104677620, 104677720, 104677820, 104677920, 104678020, 104678120, 104678220, 104678320, 104678420, 104678520, 104678620, 104678720"/>
    <s v="-0"/>
    <x v="0"/>
    <x v="22"/>
  </r>
  <r>
    <s v="2820"/>
    <s v="2020-04-28 00:00:00"/>
    <s v="2020-04-28 13:56:00"/>
    <s v="Gasto"/>
    <s v="Con Compromiso"/>
    <s v="019"/>
    <x v="18"/>
    <x v="14"/>
    <s v="APORTES AL ICBF"/>
    <s v="Nación"/>
    <x v="0"/>
    <s v="CSF"/>
    <n v="85300"/>
    <n v="0"/>
    <n v="85300"/>
    <n v="0"/>
    <s v="RETROACTIVO APORTES NOMINA ENERO Y FEBRERO DE 2020"/>
    <s v="2820"/>
    <s v="8020"/>
    <s v="-0"/>
    <s v="32420, 32520, 32620, 32720, 32820, 32920, 33020, 33120, 33220, 33320, 33420, 33520, 33620, 33720"/>
    <s v="104677420, 104677520, 104677620, 104677720, 104677820, 104677920, 104678020, 104678120, 104678220, 104678320, 104678420, 104678520, 104678620, 104678720"/>
    <s v="-0"/>
    <x v="0"/>
    <x v="22"/>
  </r>
  <r>
    <s v="2820"/>
    <s v="2020-04-28 00:00:00"/>
    <s v="2020-04-28 13:56:00"/>
    <s v="Gasto"/>
    <s v="Con Compromiso"/>
    <s v="019"/>
    <x v="18"/>
    <x v="12"/>
    <s v="APORTES AL SENA"/>
    <s v="Nación"/>
    <x v="0"/>
    <s v="CSF"/>
    <n v="58700"/>
    <n v="0"/>
    <n v="58700"/>
    <n v="0"/>
    <s v="RETROACTIVO APORTES NOMINA ENERO Y FEBRERO DE 2020"/>
    <s v="2820"/>
    <s v="8020"/>
    <s v="-0"/>
    <s v="32420, 32520, 32620, 32720, 32820, 32920, 33020, 33120, 33220, 33320, 33420, 33520, 33620, 33720"/>
    <s v="104677420, 104677520, 104677620, 104677720, 104677820, 104677920, 104678020, 104678120, 104678220, 104678320, 104678420, 104678520, 104678620, 104678720"/>
    <s v="-0"/>
    <x v="0"/>
    <x v="22"/>
  </r>
  <r>
    <s v="2820"/>
    <s v="2020-04-28 00:00:00"/>
    <s v="2020-04-28 13:56:00"/>
    <s v="Gasto"/>
    <s v="Con Compromiso"/>
    <s v="019"/>
    <x v="18"/>
    <x v="16"/>
    <s v="CAJAS DE COMPENSACIÓN FAMILIAR"/>
    <s v="Nación"/>
    <x v="0"/>
    <s v="CSF"/>
    <n v="113400"/>
    <n v="0"/>
    <n v="113400"/>
    <n v="0"/>
    <s v="RETROACTIVO APORTES NOMINA ENERO Y FEBRERO DE 2020"/>
    <s v="2820"/>
    <s v="8020"/>
    <s v="-0"/>
    <s v="32420, 32520, 32620, 32720, 32820, 32920, 33020, 33120, 33220, 33320, 33420, 33520, 33620, 33720"/>
    <s v="104677420, 104677520, 104677620, 104677720, 104677820, 104677920, 104678020, 104678120, 104678220, 104678320, 104678420, 104678520, 104678620, 104678720"/>
    <s v="-0"/>
    <x v="0"/>
    <x v="22"/>
  </r>
  <r>
    <s v="2820"/>
    <s v="2020-04-28 00:00:00"/>
    <s v="2020-04-28 13:56:00"/>
    <s v="Gasto"/>
    <s v="Con Compromiso"/>
    <s v="019"/>
    <x v="18"/>
    <x v="11"/>
    <s v="PENSIONES"/>
    <s v="Nación"/>
    <x v="0"/>
    <s v="CSF"/>
    <n v="740500"/>
    <n v="0"/>
    <n v="740500"/>
    <n v="0"/>
    <s v="RETROACTIVO APORTES NOMINA ENERO Y FEBRERO DE 2020"/>
    <s v="2820"/>
    <s v="8020"/>
    <s v="-0"/>
    <s v="32420, 32520, 32620, 32720, 32820, 32920, 33020, 33120, 33220, 33320, 33420, 33520, 33620, 33720"/>
    <s v="104677420, 104677520, 104677620, 104677720, 104677820, 104677920, 104678020, 104678120, 104678220, 104678320, 104678420, 104678520, 104678620, 104678720"/>
    <s v="-0"/>
    <x v="0"/>
    <x v="22"/>
  </r>
  <r>
    <s v="2920"/>
    <s v="2020-05-11 00:00:00"/>
    <s v="2020-05-11 14:36:00"/>
    <s v="Gasto"/>
    <s v="Con Compromiso"/>
    <s v="019"/>
    <x v="18"/>
    <x v="16"/>
    <s v="CAJAS DE COMPENSACIÓN FAMILIAR"/>
    <s v="Nación"/>
    <x v="0"/>
    <s v="CSF"/>
    <n v="52000"/>
    <n v="0"/>
    <n v="52000"/>
    <n v="0"/>
    <s v="COMPLEMENTO VR. PLANILLAS RETROACTIVO APORTES NOMINA ENERO Y FEBRERO DE 2020"/>
    <s v="3120"/>
    <s v="8420"/>
    <s v="-0"/>
    <s v="34520, 34620, 34720, 34820, 34920, 35020, 35120, 35220, 35320"/>
    <s v="116006720, 116006820, 116006920, 116007020, 116007120, 116007220, 116007320, 116007420, 116007520"/>
    <s v="-0"/>
    <x v="0"/>
    <x v="22"/>
  </r>
  <r>
    <s v="2920"/>
    <s v="2020-05-11 00:00:00"/>
    <s v="2020-05-11 14:36:00"/>
    <s v="Gasto"/>
    <s v="Con Compromiso"/>
    <s v="019"/>
    <x v="18"/>
    <x v="11"/>
    <s v="PENSIONES"/>
    <s v="Nación"/>
    <x v="0"/>
    <s v="CSF"/>
    <n v="35100"/>
    <n v="0"/>
    <n v="35100"/>
    <n v="0"/>
    <s v="COMPLEMENTO VR. PLANILLAS RETROACTIVO APORTES NOMINA ENERO Y FEBRERO DE 2020"/>
    <s v="3120"/>
    <s v="8420"/>
    <s v="-0"/>
    <s v="34520, 34620, 34720, 34820, 34920, 35020, 35120, 35220, 35320"/>
    <s v="116006720, 116006820, 116006920, 116007020, 116007120, 116007220, 116007320, 116007420, 116007520"/>
    <s v="-0"/>
    <x v="0"/>
    <x v="22"/>
  </r>
  <r>
    <s v="2920"/>
    <s v="2020-05-11 00:00:00"/>
    <s v="2020-05-11 14:36:00"/>
    <s v="Gasto"/>
    <s v="Con Compromiso"/>
    <s v="019"/>
    <x v="18"/>
    <x v="15"/>
    <s v="APORTES GENERALES AL SISTEMA DE RIESGOS LABORALES"/>
    <s v="Nación"/>
    <x v="0"/>
    <s v="CSF"/>
    <n v="37600"/>
    <n v="0"/>
    <n v="37600"/>
    <n v="0"/>
    <s v="COMPLEMENTO VR. PLANILLAS RETROACTIVO APORTES NOMINA ENERO Y FEBRERO DE 2020"/>
    <s v="3120"/>
    <s v="8420"/>
    <s v="-0"/>
    <s v="34520, 34620, 34720, 34820, 34920, 35020, 35120, 35220, 35320"/>
    <s v="116006720, 116006820, 116006920, 116007020, 116007120, 116007220, 116007320, 116007420, 116007520"/>
    <s v="-0"/>
    <x v="0"/>
    <x v="22"/>
  </r>
  <r>
    <s v="2920"/>
    <s v="2020-05-11 00:00:00"/>
    <s v="2020-05-11 14:36:00"/>
    <s v="Gasto"/>
    <s v="Con Compromiso"/>
    <s v="019"/>
    <x v="18"/>
    <x v="14"/>
    <s v="APORTES AL ICBF"/>
    <s v="Nación"/>
    <x v="0"/>
    <s v="CSF"/>
    <n v="38300"/>
    <n v="0"/>
    <n v="38300"/>
    <n v="0"/>
    <s v="COMPLEMENTO VR. PLANILLAS RETROACTIVO APORTES NOMINA ENERO Y FEBRERO DE 2020"/>
    <s v="3120"/>
    <s v="8420"/>
    <s v="-0"/>
    <s v="34520, 34620, 34720, 34820, 34920, 35020, 35120, 35220, 35320"/>
    <s v="116006720, 116006820, 116006920, 116007020, 116007120, 116007220, 116007320, 116007420, 116007520"/>
    <s v="-0"/>
    <x v="0"/>
    <x v="22"/>
  </r>
  <r>
    <s v="2920"/>
    <s v="2020-05-11 00:00:00"/>
    <s v="2020-05-11 14:36:00"/>
    <s v="Gasto"/>
    <s v="Con Compromiso"/>
    <s v="019"/>
    <x v="18"/>
    <x v="12"/>
    <s v="APORTES AL SENA"/>
    <s v="Nación"/>
    <x v="0"/>
    <s v="CSF"/>
    <n v="24000"/>
    <n v="0"/>
    <n v="24000"/>
    <n v="0"/>
    <s v="COMPLEMENTO VR. PLANILLAS RETROACTIVO APORTES NOMINA ENERO Y FEBRERO DE 2020"/>
    <s v="3120"/>
    <s v="8420"/>
    <s v="-0"/>
    <s v="34520, 34620, 34720, 34820, 34920, 35020, 35120, 35220, 35320"/>
    <s v="116006720, 116006820, 116006920, 116007020, 116007120, 116007220, 116007320, 116007420, 116007520"/>
    <s v="-0"/>
    <x v="0"/>
    <x v="22"/>
  </r>
  <r>
    <s v="2920"/>
    <s v="2020-05-11 00:00:00"/>
    <s v="2020-05-11 14:36:00"/>
    <s v="Gasto"/>
    <s v="Con Compromiso"/>
    <s v="019"/>
    <x v="18"/>
    <x v="13"/>
    <s v="SALUD"/>
    <s v="Nación"/>
    <x v="0"/>
    <s v="CSF"/>
    <n v="94700"/>
    <n v="0"/>
    <n v="94700"/>
    <n v="0"/>
    <s v="COMPLEMENTO VR. PLANILLAS RETROACTIVO APORTES NOMINA ENERO Y FEBRERO DE 2020"/>
    <s v="3120"/>
    <s v="8420"/>
    <s v="-0"/>
    <s v="34520, 34620, 34720, 34820, 34920, 35020, 35120, 35220, 35320"/>
    <s v="116006720, 116006820, 116006920, 116007020, 116007120, 116007220, 116007320, 116007420, 116007520"/>
    <s v="-0"/>
    <x v="0"/>
    <x v="22"/>
  </r>
  <r>
    <s v="3020"/>
    <s v="2020-05-21 00:00:00"/>
    <s v="2020-05-21 09:14:00"/>
    <s v="Gasto"/>
    <s v="Con Compromiso"/>
    <s v="019"/>
    <x v="18"/>
    <x v="7"/>
    <s v="BONIFICACIÓN ESPECIAL DE RECREACIÓN"/>
    <s v="Nación"/>
    <x v="0"/>
    <s v="CSF"/>
    <n v="302934"/>
    <n v="0"/>
    <n v="302934"/>
    <n v="0"/>
    <s v="NOMINA MAYO DE 2020"/>
    <s v="3220"/>
    <s v="9220, 9320"/>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s v="1220"/>
    <x v="0"/>
    <x v="22"/>
  </r>
  <r>
    <s v="3020"/>
    <s v="2020-05-21 00:00:00"/>
    <s v="2020-05-21 09:14:00"/>
    <s v="Gasto"/>
    <s v="Con Compromiso"/>
    <s v="019"/>
    <x v="18"/>
    <x v="5"/>
    <s v="PRIMA TÉCNICA NO SALARIAL"/>
    <s v="Nación"/>
    <x v="0"/>
    <s v="CSF"/>
    <n v="2354967"/>
    <n v="0"/>
    <n v="2354967"/>
    <n v="0"/>
    <s v="NOMINA MAYO DE 2020"/>
    <s v="3220"/>
    <s v="9220, 9320"/>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s v="1220"/>
    <x v="0"/>
    <x v="22"/>
  </r>
  <r>
    <s v="3020"/>
    <s v="2020-05-21 00:00:00"/>
    <s v="2020-05-21 09:14:00"/>
    <s v="Gasto"/>
    <s v="Con Compromiso"/>
    <s v="019"/>
    <x v="18"/>
    <x v="4"/>
    <s v="PRIMA DE VACACIONES"/>
    <s v="Nación"/>
    <x v="0"/>
    <s v="CSF"/>
    <n v="3791158"/>
    <n v="0"/>
    <n v="3791158"/>
    <n v="0"/>
    <s v="NOMINA MAYO DE 2020"/>
    <s v="3220"/>
    <s v="9220, 9320"/>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s v="1220"/>
    <x v="0"/>
    <x v="22"/>
  </r>
  <r>
    <s v="3020"/>
    <s v="2020-05-21 00:00:00"/>
    <s v="2020-05-21 09:14:00"/>
    <s v="Gasto"/>
    <s v="Con Compromiso"/>
    <s v="019"/>
    <x v="18"/>
    <x v="9"/>
    <s v="BONIFICACIÓN POR SERVICIOS PRESTADOS"/>
    <s v="Nación"/>
    <x v="0"/>
    <s v="CSF"/>
    <n v="1690393"/>
    <n v="0"/>
    <n v="1690393"/>
    <n v="0"/>
    <s v="NOMINA MAYO DE 2020"/>
    <s v="3220"/>
    <s v="9220, 9320"/>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s v="1220"/>
    <x v="0"/>
    <x v="22"/>
  </r>
  <r>
    <s v="3020"/>
    <s v="2020-05-21 00:00:00"/>
    <s v="2020-05-21 09:14:00"/>
    <s v="Gasto"/>
    <s v="Con Compromiso"/>
    <s v="019"/>
    <x v="18"/>
    <x v="8"/>
    <s v="SUELDO BÁSICO"/>
    <s v="Nación"/>
    <x v="0"/>
    <s v="CSF"/>
    <n v="75920576"/>
    <n v="0"/>
    <n v="75920576"/>
    <n v="0"/>
    <s v="NOMINA MAYO DE 2020"/>
    <s v="3220"/>
    <s v="9220, 9320"/>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s v="1220"/>
    <x v="0"/>
    <x v="22"/>
  </r>
  <r>
    <s v="3020"/>
    <s v="2020-05-21 00:00:00"/>
    <s v="2020-05-21 09:14:00"/>
    <s v="Gasto"/>
    <s v="Con Compromiso"/>
    <s v="019"/>
    <x v="18"/>
    <x v="6"/>
    <s v="SUBSIDIO DE ALIMENTACIÓN"/>
    <s v="Nación"/>
    <x v="0"/>
    <s v="CSF"/>
    <n v="1980737"/>
    <n v="0"/>
    <n v="1980737"/>
    <n v="0"/>
    <s v="NOMINA MAYO DE 2020"/>
    <s v="3220"/>
    <s v="9220, 9320"/>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s v="1220"/>
    <x v="0"/>
    <x v="22"/>
  </r>
  <r>
    <s v="3020"/>
    <s v="2020-05-21 00:00:00"/>
    <s v="2020-05-21 09:14:00"/>
    <s v="Gasto"/>
    <s v="Con Compromiso"/>
    <s v="019"/>
    <x v="18"/>
    <x v="3"/>
    <s v="AUXILIO DE TRANSPORTE"/>
    <s v="Nación"/>
    <x v="0"/>
    <s v="CSF"/>
    <n v="2773630"/>
    <n v="0"/>
    <n v="2773630"/>
    <n v="0"/>
    <s v="NOMINA MAYO DE 2020"/>
    <s v="3220"/>
    <s v="9220, 9320"/>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s v="1220"/>
    <x v="0"/>
    <x v="22"/>
  </r>
  <r>
    <s v="3020"/>
    <s v="2020-05-21 00:00:00"/>
    <s v="2020-05-21 09:14:00"/>
    <s v="Gasto"/>
    <s v="Con Compromiso"/>
    <s v="019"/>
    <x v="18"/>
    <x v="10"/>
    <s v="SUELDO DE VACACIONES"/>
    <s v="Nación"/>
    <x v="0"/>
    <s v="CSF"/>
    <n v="3968852"/>
    <n v="0"/>
    <n v="3968852"/>
    <n v="0"/>
    <s v="NOMINA MAYO DE 2020"/>
    <s v="3220"/>
    <s v="9220, 9320"/>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s v="1220"/>
    <x v="0"/>
    <x v="22"/>
  </r>
  <r>
    <s v="3020"/>
    <s v="2020-05-21 00:00:00"/>
    <s v="2020-05-21 09:14:00"/>
    <s v="Gasto"/>
    <s v="Con Compromiso"/>
    <s v="019"/>
    <x v="18"/>
    <x v="21"/>
    <s v="INCAPACIDADES (NO DE PENSIONES)"/>
    <s v="Nación"/>
    <x v="0"/>
    <s v="CSF"/>
    <n v="0"/>
    <n v="13700"/>
    <n v="13700"/>
    <n v="0"/>
    <s v="NOMINA MAYO DE 2020"/>
    <s v="3220"/>
    <s v="9220, 9320"/>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s v="1220"/>
    <x v="0"/>
    <x v="22"/>
  </r>
  <r>
    <s v="3120"/>
    <s v="2020-05-21 00:00:00"/>
    <s v="2020-05-21 09:22:00"/>
    <s v="Gasto"/>
    <s v="Con Compromiso"/>
    <s v="019"/>
    <x v="18"/>
    <x v="14"/>
    <s v="APORTES AL ICBF"/>
    <s v="Nación"/>
    <x v="0"/>
    <s v="CSF"/>
    <n v="2577700"/>
    <n v="0"/>
    <n v="2577700"/>
    <n v="0"/>
    <s v="APORTES NOMINA MAYO DE 2020"/>
    <s v="3320"/>
    <s v="9420"/>
    <s v="-0"/>
    <s v="41920, 42020, 42120, 42220, 42320, 42420, 42520, 42620, 42720, 42820, 42920, 43020, 43120, 43220, 43320"/>
    <s v="125287420, 125287520, 125287620, 125287720, 125287820, 125287920, 125288020, 125288120, 125288220, 125288320, 125288420, 125288520, 125288620, 125288720, 125288820"/>
    <s v="-0"/>
    <x v="0"/>
    <x v="22"/>
  </r>
  <r>
    <s v="3120"/>
    <s v="2020-05-21 00:00:00"/>
    <s v="2020-05-21 09:22:00"/>
    <s v="Gasto"/>
    <s v="Con Compromiso"/>
    <s v="019"/>
    <x v="18"/>
    <x v="11"/>
    <s v="PENSIONES"/>
    <s v="Nación"/>
    <x v="0"/>
    <s v="CSF"/>
    <n v="9318900"/>
    <n v="0"/>
    <n v="9318900"/>
    <n v="0"/>
    <s v="APORTES NOMINA MAYO DE 2020"/>
    <s v="3320"/>
    <s v="9420"/>
    <s v="-0"/>
    <s v="41920, 42020, 42120, 42220, 42320, 42420, 42520, 42620, 42720, 42820, 42920, 43020, 43120, 43220, 43320"/>
    <s v="125287420, 125287520, 125287620, 125287720, 125287820, 125287920, 125288020, 125288120, 125288220, 125288320, 125288420, 125288520, 125288620, 125288720, 125288820"/>
    <s v="-0"/>
    <x v="0"/>
    <x v="22"/>
  </r>
  <r>
    <s v="3120"/>
    <s v="2020-05-21 00:00:00"/>
    <s v="2020-05-21 09:22:00"/>
    <s v="Gasto"/>
    <s v="Con Compromiso"/>
    <s v="019"/>
    <x v="18"/>
    <x v="13"/>
    <s v="SALUD"/>
    <s v="Nación"/>
    <x v="0"/>
    <s v="CSF"/>
    <n v="6601600"/>
    <n v="0"/>
    <n v="6601600"/>
    <n v="0"/>
    <s v="APORTES NOMINA MAYO DE 2020"/>
    <s v="3320"/>
    <s v="9420"/>
    <s v="-0"/>
    <s v="41920, 42020, 42120, 42220, 42320, 42420, 42520, 42620, 42720, 42820, 42920, 43020, 43120, 43220, 43320"/>
    <s v="125287420, 125287520, 125287620, 125287720, 125287820, 125287920, 125288020, 125288120, 125288220, 125288320, 125288420, 125288520, 125288620, 125288720, 125288820"/>
    <s v="-0"/>
    <x v="0"/>
    <x v="22"/>
  </r>
  <r>
    <s v="3120"/>
    <s v="2020-05-21 00:00:00"/>
    <s v="2020-05-21 09:22:00"/>
    <s v="Gasto"/>
    <s v="Con Compromiso"/>
    <s v="019"/>
    <x v="18"/>
    <x v="15"/>
    <s v="APORTES GENERALES AL SISTEMA DE RIESGOS LABORALES"/>
    <s v="Nación"/>
    <x v="0"/>
    <s v="CSF"/>
    <n v="1354100"/>
    <n v="0"/>
    <n v="1354100"/>
    <n v="0"/>
    <s v="APORTES NOMINA MAYO DE 2020"/>
    <s v="3320"/>
    <s v="9420"/>
    <s v="-0"/>
    <s v="41920, 42020, 42120, 42220, 42320, 42420, 42520, 42620, 42720, 42820, 42920, 43020, 43120, 43220, 43320"/>
    <s v="125287420, 125287520, 125287620, 125287720, 125287820, 125287920, 125288020, 125288120, 125288220, 125288320, 125288420, 125288520, 125288620, 125288720, 125288820"/>
    <s v="-0"/>
    <x v="0"/>
    <x v="22"/>
  </r>
  <r>
    <s v="3120"/>
    <s v="2020-05-21 00:00:00"/>
    <s v="2020-05-21 09:22:00"/>
    <s v="Gasto"/>
    <s v="Con Compromiso"/>
    <s v="019"/>
    <x v="18"/>
    <x v="16"/>
    <s v="CAJAS DE COMPENSACIÓN FAMILIAR"/>
    <s v="Nación"/>
    <x v="0"/>
    <s v="CSF"/>
    <n v="3435400"/>
    <n v="0"/>
    <n v="3435400"/>
    <n v="0"/>
    <s v="APORTES NOMINA MAYO DE 2020"/>
    <s v="3320"/>
    <s v="9420"/>
    <s v="-0"/>
    <s v="41920, 42020, 42120, 42220, 42320, 42420, 42520, 42620, 42720, 42820, 42920, 43020, 43120, 43220, 43320"/>
    <s v="125287420, 125287520, 125287620, 125287720, 125287820, 125287920, 125288020, 125288120, 125288220, 125288320, 125288420, 125288520, 125288620, 125288720, 125288820"/>
    <s v="-0"/>
    <x v="0"/>
    <x v="22"/>
  </r>
  <r>
    <s v="3120"/>
    <s v="2020-05-21 00:00:00"/>
    <s v="2020-05-21 09:22:00"/>
    <s v="Gasto"/>
    <s v="Con Compromiso"/>
    <s v="019"/>
    <x v="18"/>
    <x v="12"/>
    <s v="APORTES AL SENA"/>
    <s v="Nación"/>
    <x v="0"/>
    <s v="CSF"/>
    <n v="1718300"/>
    <n v="0"/>
    <n v="1718300"/>
    <n v="0"/>
    <s v="APORTES NOMINA MAYO DE 2020"/>
    <s v="3320"/>
    <s v="9420"/>
    <s v="-0"/>
    <s v="41920, 42020, 42120, 42220, 42320, 42420, 42520, 42620, 42720, 42820, 42920, 43020, 43120, 43220, 43320"/>
    <s v="125287420, 125287520, 125287620, 125287720, 125287820, 125287920, 125288020, 125288120, 125288220, 125288320, 125288420, 125288520, 125288620, 125288720, 125288820"/>
    <s v="-0"/>
    <x v="0"/>
    <x v="22"/>
  </r>
  <r>
    <s v="3220"/>
    <s v="2020-05-21 00:00:00"/>
    <s v="2020-05-21 15:34:00"/>
    <s v="Gasto"/>
    <s v="Con Compromiso"/>
    <s v="0510"/>
    <x v="18"/>
    <x v="23"/>
    <s v="ADQUISICIÓN DE BIENES Y SERVICIOS - SERVICIO DE AVALÚOS - ACTUALIZACIÓN  Y GESTIÓN CATASTRAL  NACIONAL"/>
    <s v="Propios"/>
    <x v="1"/>
    <s v="CSF"/>
    <n v="31807890"/>
    <n v="-15550524"/>
    <n v="16257366"/>
    <n v="0"/>
    <s v="CI 22 - IE1211 ASIGNAC. PRESUPUESTO CONTROL DE CALIDAD AVALUOS COMERCIALES 2020"/>
    <s v="2920"/>
    <s v="11120"/>
    <s v="21920"/>
    <s v="73820, 82820, 106420, 125620, 126720, 138220"/>
    <s v="217006720, 244840920, 304164520, 351662220, 356629320, 385903920"/>
    <s v="-0"/>
    <x v="1"/>
    <x v="2"/>
  </r>
  <r>
    <s v="3320"/>
    <s v="2020-05-21 00:00:00"/>
    <s v="2020-05-21 15:35:00"/>
    <s v="Gasto"/>
    <s v="Con Compromiso"/>
    <s v="0510"/>
    <x v="18"/>
    <x v="23"/>
    <s v="ADQUISICIÓN DE BIENES Y SERVICIOS - SERVICIO DE AVALÚOS - ACTUALIZACIÓN  Y GESTIÓN CATASTRAL  NACIONAL"/>
    <s v="Propios"/>
    <x v="1"/>
    <s v="CSF"/>
    <n v="3000000"/>
    <n v="-199769"/>
    <n v="2800231"/>
    <n v="0"/>
    <s v="CI 22 - IE1211 ASIGNAC. PRESUPUESTO GAST. DE MANUTENCION AVALUOS COMERCIALES 2020"/>
    <s v="3020"/>
    <s v="11220"/>
    <s v="17720"/>
    <s v="69720, 94620, 106320, 127520, 133620"/>
    <s v="194668720, 274748420, 304156020, 361606820, 376607820"/>
    <s v="-0"/>
    <x v="1"/>
    <x v="2"/>
  </r>
  <r>
    <s v="3420"/>
    <s v="2020-05-21 00:00:00"/>
    <s v="2020-05-21 15:36:00"/>
    <s v="Gasto"/>
    <s v="Con Compromiso"/>
    <s v="0500"/>
    <x v="18"/>
    <x v="22"/>
    <s v="ADQUISICIÓN DE BIENES Y SERVICIOS - SERVICIO DE INFORMACIÓN CATASTRAL - ACTUALIZACIÓN  Y GESTIÓN CATASTRAL  NACIONAL"/>
    <s v="Nación"/>
    <x v="0"/>
    <s v="CSF"/>
    <n v="15562038"/>
    <n v="0"/>
    <n v="15562038"/>
    <n v="0"/>
    <s v="MEMORANDO IE1666 EJECUTAR PROCESOS  DE CONSERVACION CATASTRAL"/>
    <s v="3420"/>
    <s v="9520, 9620"/>
    <s v="16120, 16220"/>
    <s v="61720, 61920, 70620, 72820, 84920, 85420"/>
    <s v="178316320, 178327320, 211038620, 214352220, 246319420, 247817620"/>
    <s v="-0"/>
    <x v="1"/>
    <x v="1"/>
  </r>
  <r>
    <s v="3520"/>
    <s v="2020-06-02 00:00:00"/>
    <s v="2020-06-02 15:31:00"/>
    <s v="Gasto"/>
    <s v="Con Compromiso"/>
    <s v="019"/>
    <x v="18"/>
    <x v="26"/>
    <s v="PRIMA DE SERVICIO"/>
    <s v="Nación"/>
    <x v="0"/>
    <s v="CSF"/>
    <n v="84654947"/>
    <n v="0"/>
    <n v="84654947"/>
    <n v="0"/>
    <s v="PRIMA DE SERVICIOS 2020"/>
    <s v="3520"/>
    <s v="9820"/>
    <s v="-0"/>
    <s v="44920, 45020, 45120, 45220, 45320, 45420, 45520, 45620, 45720, 45820, 45920, 46020, 46120, 46220, 46320, 46420, 46520, 46620, 46720, 46820, 46920, 47020, 47120, 47220, 47320, 47420, 47520, 47620, 47720, 47820, 47920, 48020, 48120, 48220, 48320, 48420, 48520, 48620, 48720, 48820, 48920, 49020"/>
    <s v="142131020, 142131120, 142131220, 142131320, 142131420, 142131520, 142131620, 142131720, 142131820, 142131920, 142132020, 142132120, 142132220, 142132320, 142132420, 142132520, 142132720, 142132820, 142132920, 142133020, 142133120, 142133220, 142133320, 142133420, 142133520, 142133620, 142133720, 142133820, 142133920, 142134020, 142134120, 142134220, 142134320, 142134420, 142134520, 142134620, 142134720, 142134820, 142134920, 142135020, 142135120, 142135220"/>
    <s v="-0"/>
    <x v="0"/>
    <x v="22"/>
  </r>
  <r>
    <s v="3620"/>
    <s v="2020-06-17 00:00:00"/>
    <s v="2020-06-17 18:41:00"/>
    <s v="Gasto"/>
    <s v="Con Compromiso"/>
    <s v="0500"/>
    <x v="18"/>
    <x v="22"/>
    <s v="ADQUISICIÓN DE BIENES Y SERVICIOS - SERVICIO DE INFORMACIÓN CATASTRAL - ACTUALIZACIÓN  Y GESTIÓN CATASTRAL  NACIONAL"/>
    <s v="Nación"/>
    <x v="0"/>
    <s v="CSF"/>
    <n v="21471996"/>
    <n v="-880903"/>
    <n v="20591093"/>
    <n v="0"/>
    <s v="IE289 PREST. DE SERV. PERSONALES PARA REALIZAR ACTIVIDADES DE  APOYO   PARA  OFICINA Y TERRENO  (URBANO - RURAL) DENTRO DE LOS PROCESOS  DE CONSERVACION CATASTRAL EN LA DIRECCIÓN TERRITORIAL SANTANDER Y SUS UOC"/>
    <s v="3620"/>
    <s v="10820, 10920"/>
    <s v="16920, 17020"/>
    <s v="62320, 62420, 70520, 71520, 83920, 84020, 95620, 95720, 108120, 108220, 123120, 123320, 132720, 135520"/>
    <s v="184605320, 184606020, 211036920, 213870020, 246303220, 246304620, 278607420, 278609820, 311608220, 311617120, 350448020, 350453520, 376584020, 380146520"/>
    <s v="-0"/>
    <x v="1"/>
    <x v="1"/>
  </r>
  <r>
    <s v="3720"/>
    <s v="2020-06-17 00:00:00"/>
    <s v="2020-06-17 18:42:00"/>
    <s v="Gasto"/>
    <s v="Con Compromiso"/>
    <s v="0500"/>
    <x v="18"/>
    <x v="22"/>
    <s v="ADQUISICIÓN DE BIENES Y SERVICIOS - SERVICIO DE INFORMACIÓN CATASTRAL - ACTUALIZACIÓN  Y GESTIÓN CATASTRAL  NACIONAL"/>
    <s v="Nación"/>
    <x v="0"/>
    <s v="CSF"/>
    <n v="10374692"/>
    <n v="0"/>
    <n v="10374692"/>
    <n v="0"/>
    <s v="IE 289 PREST. DE SERV. PERSONALES PARA REALIZAR ACTIV. DE DIGITALIZACIÓN  Y SOPORTE GRAFICO  DE LA INFORMACIÓN CATASTRAL EN LA DIRECCIÓN T. SANTANDER Y SUS UOC."/>
    <s v="3720"/>
    <s v="11720"/>
    <s v="20820"/>
    <s v="72720, 84220, 98020, 107820, 126820"/>
    <s v="213895720, 246307020, 283432020, 311525620, 359191120, 372254820"/>
    <s v="-0"/>
    <x v="1"/>
    <x v="1"/>
  </r>
  <r>
    <s v="3820"/>
    <s v="2020-06-18 00:00:00"/>
    <s v="2020-06-18 15:07:00"/>
    <s v="Gasto"/>
    <s v="Con Compromiso"/>
    <s v="019"/>
    <x v="18"/>
    <x v="8"/>
    <s v="SUELDO BÁSICO"/>
    <s v="Nación"/>
    <x v="0"/>
    <s v="CSF"/>
    <n v="73131567"/>
    <n v="0"/>
    <n v="73131567"/>
    <n v="0"/>
    <s v="NOMINA JUNIO DE 2020"/>
    <s v="3820"/>
    <s v="10520, 10620"/>
    <s v="-0"/>
    <s v="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
    <s v="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
    <s v="-0"/>
    <x v="0"/>
    <x v="22"/>
  </r>
  <r>
    <s v="3820"/>
    <s v="2020-06-18 00:00:00"/>
    <s v="2020-06-18 15:07:00"/>
    <s v="Gasto"/>
    <s v="Con Compromiso"/>
    <s v="019"/>
    <x v="18"/>
    <x v="4"/>
    <s v="PRIMA DE VACACIONES"/>
    <s v="Nación"/>
    <x v="0"/>
    <s v="CSF"/>
    <n v="8849942"/>
    <n v="0"/>
    <n v="8849942"/>
    <n v="0"/>
    <s v="NOMINA JUNIO DE 2020"/>
    <s v="3820"/>
    <s v="10520, 10620"/>
    <s v="-0"/>
    <s v="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
    <s v="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
    <s v="-0"/>
    <x v="0"/>
    <x v="22"/>
  </r>
  <r>
    <s v="3820"/>
    <s v="2020-06-18 00:00:00"/>
    <s v="2020-06-18 15:07:00"/>
    <s v="Gasto"/>
    <s v="Con Compromiso"/>
    <s v="019"/>
    <x v="18"/>
    <x v="3"/>
    <s v="AUXILIO DE TRANSPORTE"/>
    <s v="Nación"/>
    <x v="0"/>
    <s v="CSF"/>
    <n v="2828486"/>
    <n v="0"/>
    <n v="2828486"/>
    <n v="0"/>
    <s v="NOMINA JUNIO DE 2020"/>
    <s v="3820"/>
    <s v="10520, 10620"/>
    <s v="-0"/>
    <s v="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
    <s v="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
    <s v="-0"/>
    <x v="0"/>
    <x v="22"/>
  </r>
  <r>
    <s v="3820"/>
    <s v="2020-06-18 00:00:00"/>
    <s v="2020-06-18 15:07:00"/>
    <s v="Gasto"/>
    <s v="Con Compromiso"/>
    <s v="019"/>
    <x v="18"/>
    <x v="6"/>
    <s v="SUBSIDIO DE ALIMENTACIÓN"/>
    <s v="Nación"/>
    <x v="0"/>
    <s v="CSF"/>
    <n v="2015990"/>
    <n v="0"/>
    <n v="2015990"/>
    <n v="0"/>
    <s v="NOMINA JUNIO DE 2020"/>
    <s v="3820"/>
    <s v="10520, 10620"/>
    <s v="-0"/>
    <s v="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
    <s v="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
    <s v="-0"/>
    <x v="0"/>
    <x v="22"/>
  </r>
  <r>
    <s v="3820"/>
    <s v="2020-06-18 00:00:00"/>
    <s v="2020-06-18 15:07:00"/>
    <s v="Gasto"/>
    <s v="Con Compromiso"/>
    <s v="019"/>
    <x v="18"/>
    <x v="10"/>
    <s v="SUELDO DE VACACIONES"/>
    <s v="Nación"/>
    <x v="0"/>
    <s v="CSF"/>
    <n v="9011231"/>
    <n v="0"/>
    <n v="9011231"/>
    <n v="0"/>
    <s v="NOMINA JUNIO DE 2020"/>
    <s v="3820"/>
    <s v="10520, 10620"/>
    <s v="-0"/>
    <s v="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
    <s v="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
    <s v="-0"/>
    <x v="0"/>
    <x v="22"/>
  </r>
  <r>
    <s v="3820"/>
    <s v="2020-06-18 00:00:00"/>
    <s v="2020-06-18 15:07:00"/>
    <s v="Gasto"/>
    <s v="Con Compromiso"/>
    <s v="019"/>
    <x v="18"/>
    <x v="7"/>
    <s v="BONIFICACIÓN ESPECIAL DE RECREACIÓN"/>
    <s v="Nación"/>
    <x v="0"/>
    <s v="CSF"/>
    <n v="644153"/>
    <n v="0"/>
    <n v="644153"/>
    <n v="0"/>
    <s v="NOMINA JUNIO DE 2020"/>
    <s v="3820"/>
    <s v="10520, 10620"/>
    <s v="-0"/>
    <s v="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
    <s v="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
    <s v="-0"/>
    <x v="0"/>
    <x v="22"/>
  </r>
  <r>
    <s v="3820"/>
    <s v="2020-06-18 00:00:00"/>
    <s v="2020-06-18 15:07:00"/>
    <s v="Gasto"/>
    <s v="Con Compromiso"/>
    <s v="019"/>
    <x v="18"/>
    <x v="9"/>
    <s v="BONIFICACIÓN POR SERVICIOS PRESTADOS"/>
    <s v="Nación"/>
    <x v="0"/>
    <s v="CSF"/>
    <n v="3129792"/>
    <n v="0"/>
    <n v="3129792"/>
    <n v="0"/>
    <s v="NOMINA JUNIO DE 2020"/>
    <s v="3820"/>
    <s v="10520, 10620"/>
    <s v="-0"/>
    <s v="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
    <s v="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
    <s v="-0"/>
    <x v="0"/>
    <x v="22"/>
  </r>
  <r>
    <s v="3820"/>
    <s v="2020-06-18 00:00:00"/>
    <s v="2020-06-18 15:07:00"/>
    <s v="Gasto"/>
    <s v="Con Compromiso"/>
    <s v="019"/>
    <x v="18"/>
    <x v="5"/>
    <s v="PRIMA TÉCNICA NO SALARIAL"/>
    <s v="Nación"/>
    <x v="0"/>
    <s v="CSF"/>
    <n v="2354967"/>
    <n v="0"/>
    <n v="2354967"/>
    <n v="0"/>
    <s v="NOMINA JUNIO DE 2020"/>
    <s v="3820"/>
    <s v="10520, 10620"/>
    <s v="-0"/>
    <s v="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
    <s v="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
    <s v="-0"/>
    <x v="0"/>
    <x v="22"/>
  </r>
  <r>
    <s v="3920"/>
    <s v="2020-06-18 00:00:00"/>
    <s v="2020-06-18 16:02:00"/>
    <s v="Gasto"/>
    <s v="Con Compromiso"/>
    <s v="019"/>
    <x v="18"/>
    <x v="13"/>
    <s v="SALUD"/>
    <s v="Nación"/>
    <x v="0"/>
    <s v="CSF"/>
    <n v="6840300"/>
    <n v="0"/>
    <n v="6840300"/>
    <n v="0"/>
    <s v="APORTES NOMINA JUNIO DE 2020"/>
    <s v="3920"/>
    <s v="10720"/>
    <s v="-0"/>
    <s v="57320, 57420, 57520, 57620, 57720, 57820, 57920, 58020, 58120, 58220, 58320, 58420, 58520, 58620, 58720, 58820"/>
    <s v="156723620, 156723720, 156723820, 156723920, 156724020, 156724120, 156724220, 156724320, 156724420, 156724520, 156724620, 156724720, 156724820, 156724920, 156725020, 156725120"/>
    <s v="-0"/>
    <x v="0"/>
    <x v="22"/>
  </r>
  <r>
    <s v="3920"/>
    <s v="2020-06-18 00:00:00"/>
    <s v="2020-06-18 16:02:00"/>
    <s v="Gasto"/>
    <s v="Con Compromiso"/>
    <s v="019"/>
    <x v="18"/>
    <x v="11"/>
    <s v="PENSIONES"/>
    <s v="Nación"/>
    <x v="0"/>
    <s v="CSF"/>
    <n v="9656000"/>
    <n v="0"/>
    <n v="9656000"/>
    <n v="0"/>
    <s v="APORTES NOMINA JUNIO DE 2020"/>
    <s v="3920"/>
    <s v="10720"/>
    <s v="-0"/>
    <s v="57320, 57420, 57520, 57620, 57720, 57820, 57920, 58020, 58120, 58220, 58320, 58420, 58520, 58620, 58720, 58820"/>
    <s v="156723620, 156723720, 156723820, 156723920, 156724020, 156724120, 156724220, 156724320, 156724420, 156724520, 156724620, 156724720, 156724820, 156724920, 156725020, 156725120"/>
    <s v="-0"/>
    <x v="0"/>
    <x v="22"/>
  </r>
  <r>
    <s v="3920"/>
    <s v="2020-06-18 00:00:00"/>
    <s v="2020-06-18 16:02:00"/>
    <s v="Gasto"/>
    <s v="Con Compromiso"/>
    <s v="019"/>
    <x v="18"/>
    <x v="15"/>
    <s v="APORTES GENERALES AL SISTEMA DE RIESGOS LABORALES"/>
    <s v="Nación"/>
    <x v="0"/>
    <s v="CSF"/>
    <n v="1285400"/>
    <n v="0"/>
    <n v="1285400"/>
    <n v="0"/>
    <s v="APORTES NOMINA JUNIO DE 2020"/>
    <s v="3920"/>
    <s v="10720"/>
    <s v="-0"/>
    <s v="57320, 57420, 57520, 57620, 57720, 57820, 57920, 58020, 58120, 58220, 58320, 58420, 58520, 58620, 58720, 58820"/>
    <s v="156723620, 156723720, 156723820, 156723920, 156724020, 156724120, 156724220, 156724320, 156724420, 156724520, 156724620, 156724720, 156724820, 156724920, 156725020, 156725120"/>
    <s v="-0"/>
    <x v="0"/>
    <x v="22"/>
  </r>
  <r>
    <s v="3920"/>
    <s v="2020-06-18 00:00:00"/>
    <s v="2020-06-18 16:02:00"/>
    <s v="Gasto"/>
    <s v="Con Compromiso"/>
    <s v="019"/>
    <x v="18"/>
    <x v="12"/>
    <s v="APORTES AL SENA"/>
    <s v="Nación"/>
    <x v="0"/>
    <s v="CSF"/>
    <n v="3606000"/>
    <n v="0"/>
    <n v="3606000"/>
    <n v="0"/>
    <s v="APORTES NOMINA JUNIO DE 2020"/>
    <s v="3920"/>
    <s v="10720"/>
    <s v="-0"/>
    <s v="57320, 57420, 57520, 57620, 57720, 57820, 57920, 58020, 58120, 58220, 58320, 58420, 58520, 58620, 58720, 58820"/>
    <s v="156723620, 156723720, 156723820, 156723920, 156724020, 156724120, 156724220, 156724320, 156724420, 156724520, 156724620, 156724720, 156724820, 156724920, 156725020, 156725120"/>
    <s v="-0"/>
    <x v="0"/>
    <x v="22"/>
  </r>
  <r>
    <s v="3920"/>
    <s v="2020-06-18 00:00:00"/>
    <s v="2020-06-18 16:02:00"/>
    <s v="Gasto"/>
    <s v="Con Compromiso"/>
    <s v="019"/>
    <x v="18"/>
    <x v="14"/>
    <s v="APORTES AL ICBF"/>
    <s v="Nación"/>
    <x v="0"/>
    <s v="CSF"/>
    <n v="5407700"/>
    <n v="0"/>
    <n v="5407700"/>
    <n v="0"/>
    <s v="APORTES NOMINA JUNIO DE 2020"/>
    <s v="3920"/>
    <s v="10720"/>
    <s v="-0"/>
    <s v="57320, 57420, 57520, 57620, 57720, 57820, 57920, 58020, 58120, 58220, 58320, 58420, 58520, 58620, 58720, 58820"/>
    <s v="156723620, 156723720, 156723820, 156723920, 156724020, 156724120, 156724220, 156724320, 156724420, 156724520, 156724620, 156724720, 156724820, 156724920, 156725020, 156725120"/>
    <s v="-0"/>
    <x v="0"/>
    <x v="22"/>
  </r>
  <r>
    <s v="3920"/>
    <s v="2020-06-18 00:00:00"/>
    <s v="2020-06-18 16:02:00"/>
    <s v="Gasto"/>
    <s v="Con Compromiso"/>
    <s v="019"/>
    <x v="18"/>
    <x v="16"/>
    <s v="CAJAS DE COMPENSACIÓN FAMILIAR"/>
    <s v="Nación"/>
    <x v="0"/>
    <s v="CSF"/>
    <n v="7209100"/>
    <n v="0"/>
    <n v="7209100"/>
    <n v="0"/>
    <s v="APORTES NOMINA JUNIO DE 2020"/>
    <s v="3920"/>
    <s v="10720"/>
    <s v="-0"/>
    <s v="57320, 57420, 57520, 57620, 57720, 57820, 57920, 58020, 58120, 58220, 58320, 58420, 58520, 58620, 58720, 58820"/>
    <s v="156723620, 156723720, 156723820, 156723920, 156724020, 156724120, 156724220, 156724320, 156724420, 156724520, 156724620, 156724720, 156724820, 156724920, 156725020, 156725120"/>
    <s v="-0"/>
    <x v="0"/>
    <x v="22"/>
  </r>
  <r>
    <s v="4020"/>
    <s v="2020-06-25 00:00:00"/>
    <s v="2020-06-25 08:21:00"/>
    <s v="Gasto"/>
    <s v="Con Compromiso"/>
    <s v="0200"/>
    <x v="18"/>
    <x v="27"/>
    <s v="ADQUISICIÓN DE BIENES Y SERVICIOS - SEDES MANTENIDAS - FORTALECIMIENTO DE LA INFRAESTRUCTURA FÍSICA DEL IGAC A NIVEL  NACIONAL"/>
    <s v="Nación"/>
    <x v="0"/>
    <s v="CSF"/>
    <n v="5941420"/>
    <n v="1072920"/>
    <n v="7014340"/>
    <n v="0"/>
    <s v="ASIGN. PPTAL. P/INSTALACION VENTANILLAS DT. SANTANDER, UOC BARRANCABERMEJA, SAN GIL Y VELEZ"/>
    <s v="4020"/>
    <s v="12820"/>
    <s v="28720"/>
    <s v="86820"/>
    <s v="258209720"/>
    <s v="-0"/>
    <x v="1"/>
    <x v="3"/>
  </r>
  <r>
    <s v="4120"/>
    <s v="2020-07-01 00:00:00"/>
    <s v="2020-07-01 14:11:00"/>
    <s v="Gasto"/>
    <s v="Con Compromiso"/>
    <s v="0500"/>
    <x v="18"/>
    <x v="22"/>
    <s v="ADQUISICIÓN DE BIENES Y SERVICIOS - SERVICIO DE INFORMACIÓN CATASTRAL - ACTUALIZACIÓN  Y GESTIÓN CATASTRAL  NACIONAL"/>
    <s v="Nación"/>
    <x v="0"/>
    <s v="CSF"/>
    <n v="11204061"/>
    <n v="0"/>
    <n v="11204061"/>
    <n v="0"/>
    <s v="PREST. SERV. DE APOYO A LA GESTIÓN PARA ADELANTAR LABORES PROPIAS DE LA SECRETARIA DENTRO DEL PROCESO DE CONSERVACION DE LA TERRITORIAL SANTANDER Y SUS UOC."/>
    <s v="4120"/>
    <s v="11520"/>
    <s v="21220"/>
    <s v="73120, 83520, 95020, 107720, 126320, 132620"/>
    <s v="214365120, 246298220, 278589120, 311521620, 355883820, 376579120"/>
    <s v="-0"/>
    <x v="1"/>
    <x v="1"/>
  </r>
  <r>
    <s v="4220"/>
    <s v="2020-07-22 00:00:00"/>
    <s v="2020-07-22 15:31:00"/>
    <s v="Gasto"/>
    <s v="Con Compromiso"/>
    <s v="019"/>
    <x v="18"/>
    <x v="8"/>
    <s v="SUELDO BÁSICO"/>
    <s v="Nación"/>
    <x v="0"/>
    <s v="CSF"/>
    <n v="71370383"/>
    <n v="0"/>
    <n v="71370383"/>
    <n v="0"/>
    <s v="NOMINA MES DE JULIO DE 2020"/>
    <s v="4220"/>
    <s v="12320, 124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s v="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
    <s v="-0"/>
    <x v="0"/>
    <x v="22"/>
  </r>
  <r>
    <s v="4220"/>
    <s v="2020-07-22 00:00:00"/>
    <s v="2020-07-22 15:31:00"/>
    <s v="Gasto"/>
    <s v="Con Compromiso"/>
    <s v="019"/>
    <x v="18"/>
    <x v="7"/>
    <s v="BONIFICACIÓN ESPECIAL DE RECREACIÓN"/>
    <s v="Nación"/>
    <x v="0"/>
    <s v="CSF"/>
    <n v="212547"/>
    <n v="0"/>
    <n v="212547"/>
    <n v="0"/>
    <s v="NOMINA MES DE JULIO DE 2020"/>
    <s v="4220"/>
    <s v="12320, 124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s v="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
    <s v="-0"/>
    <x v="0"/>
    <x v="22"/>
  </r>
  <r>
    <s v="4220"/>
    <s v="2020-07-22 00:00:00"/>
    <s v="2020-07-22 15:31:00"/>
    <s v="Gasto"/>
    <s v="Con Compromiso"/>
    <s v="019"/>
    <x v="18"/>
    <x v="6"/>
    <s v="SUBSIDIO DE ALIMENTACIÓN"/>
    <s v="Nación"/>
    <x v="0"/>
    <s v="CSF"/>
    <n v="1874978"/>
    <n v="0"/>
    <n v="1874978"/>
    <n v="0"/>
    <s v="NOMINA MES DE JULIO DE 2020"/>
    <s v="4220"/>
    <s v="12320, 124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s v="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
    <s v="-0"/>
    <x v="0"/>
    <x v="22"/>
  </r>
  <r>
    <s v="4220"/>
    <s v="2020-07-22 00:00:00"/>
    <s v="2020-07-22 15:31:00"/>
    <s v="Gasto"/>
    <s v="Con Compromiso"/>
    <s v="019"/>
    <x v="18"/>
    <x v="9"/>
    <s v="BONIFICACIÓN POR SERVICIOS PRESTADOS"/>
    <s v="Nación"/>
    <x v="0"/>
    <s v="CSF"/>
    <n v="2494044"/>
    <n v="0"/>
    <n v="2494044"/>
    <n v="0"/>
    <s v="NOMINA MES DE JULIO DE 2020"/>
    <s v="4220"/>
    <s v="12320, 124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s v="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
    <s v="-0"/>
    <x v="0"/>
    <x v="22"/>
  </r>
  <r>
    <s v="4220"/>
    <s v="2020-07-22 00:00:00"/>
    <s v="2020-07-22 15:31:00"/>
    <s v="Gasto"/>
    <s v="Con Compromiso"/>
    <s v="019"/>
    <x v="18"/>
    <x v="5"/>
    <s v="PRIMA TÉCNICA NO SALARIAL"/>
    <s v="Nación"/>
    <x v="0"/>
    <s v="CSF"/>
    <n v="2354967"/>
    <n v="0"/>
    <n v="2354967"/>
    <n v="0"/>
    <s v="NOMINA MES DE JULIO DE 2020"/>
    <s v="4220"/>
    <s v="12320, 124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s v="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
    <s v="-0"/>
    <x v="0"/>
    <x v="22"/>
  </r>
  <r>
    <s v="4220"/>
    <s v="2020-07-22 00:00:00"/>
    <s v="2020-07-22 15:31:00"/>
    <s v="Gasto"/>
    <s v="Con Compromiso"/>
    <s v="019"/>
    <x v="18"/>
    <x v="10"/>
    <s v="SUELDO DE VACACIONES"/>
    <s v="Nación"/>
    <x v="0"/>
    <s v="CSF"/>
    <n v="2993689"/>
    <n v="0"/>
    <n v="2993689"/>
    <n v="0"/>
    <s v="NOMINA MES DE JULIO DE 2020"/>
    <s v="4220"/>
    <s v="12320, 124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s v="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
    <s v="-0"/>
    <x v="0"/>
    <x v="22"/>
  </r>
  <r>
    <s v="4220"/>
    <s v="2020-07-22 00:00:00"/>
    <s v="2020-07-22 15:31:00"/>
    <s v="Gasto"/>
    <s v="Con Compromiso"/>
    <s v="019"/>
    <x v="18"/>
    <x v="4"/>
    <s v="PRIMA DE VACACIONES"/>
    <s v="Nación"/>
    <x v="0"/>
    <s v="CSF"/>
    <n v="2263185"/>
    <n v="0"/>
    <n v="2263185"/>
    <n v="0"/>
    <s v="NOMINA MES DE JULIO DE 2020"/>
    <s v="4220"/>
    <s v="12320, 124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s v="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
    <s v="-0"/>
    <x v="0"/>
    <x v="22"/>
  </r>
  <r>
    <s v="4220"/>
    <s v="2020-07-22 00:00:00"/>
    <s v="2020-07-22 15:31:00"/>
    <s v="Gasto"/>
    <s v="Con Compromiso"/>
    <s v="019"/>
    <x v="18"/>
    <x v="28"/>
    <s v="AUXILIO DE CONECTIVIDAD DIGITAL"/>
    <s v="Nación"/>
    <x v="0"/>
    <s v="CSF"/>
    <n v="2609062"/>
    <n v="0"/>
    <n v="2609062"/>
    <n v="0"/>
    <s v="NOMINA MES DE JULIO DE 2020"/>
    <s v="4220"/>
    <s v="12320, 124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s v="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
    <s v="-0"/>
    <x v="0"/>
    <x v="22"/>
  </r>
  <r>
    <s v="4320"/>
    <s v="2020-07-22 00:00:00"/>
    <s v="2020-07-22 15:36:00"/>
    <s v="Gasto"/>
    <s v="Con Compromiso"/>
    <s v="019"/>
    <x v="18"/>
    <x v="11"/>
    <s v="PENSIONES"/>
    <s v="Nación"/>
    <x v="0"/>
    <s v="CSF"/>
    <n v="9579500"/>
    <n v="0"/>
    <n v="9579500"/>
    <n v="0"/>
    <s v="APORTES NOMINA JULIO DE 2020"/>
    <s v="4320"/>
    <s v="12520"/>
    <s v="-0"/>
    <s v="68120, 68220, 68320, 68420, 68520, 68620, 68720, 68820, 68920, 69020, 69120, 69220, 69320, 69420, 69520, 69620"/>
    <s v="194639920, 194640020, 194640120, 194640220, 194640320, 194640420, 194640520, 194640620, 194640720, 194640820, 194640920, 194641020, 194641120, 194641220, 194641320, 194641420"/>
    <s v="-0"/>
    <x v="0"/>
    <x v="22"/>
  </r>
  <r>
    <s v="4320"/>
    <s v="2020-07-22 00:00:00"/>
    <s v="2020-07-22 15:36:00"/>
    <s v="Gasto"/>
    <s v="Con Compromiso"/>
    <s v="019"/>
    <x v="18"/>
    <x v="15"/>
    <s v="APORTES GENERALES AL SISTEMA DE RIESGOS LABORALES"/>
    <s v="Nación"/>
    <x v="0"/>
    <s v="CSF"/>
    <n v="1247400"/>
    <n v="0"/>
    <n v="1247400"/>
    <n v="0"/>
    <s v="APORTES NOMINA JULIO DE 2020"/>
    <s v="4320"/>
    <s v="12520"/>
    <s v="-0"/>
    <s v="68120, 68220, 68320, 68420, 68520, 68620, 68720, 68820, 68920, 69020, 69120, 69220, 69320, 69420, 69520, 69620"/>
    <s v="194639920, 194640020, 194640120, 194640220, 194640320, 194640420, 194640520, 194640620, 194640720, 194640820, 194640920, 194641020, 194641120, 194641220, 194641320, 194641420"/>
    <s v="-0"/>
    <x v="0"/>
    <x v="22"/>
  </r>
  <r>
    <s v="4320"/>
    <s v="2020-07-22 00:00:00"/>
    <s v="2020-07-22 15:36:00"/>
    <s v="Gasto"/>
    <s v="Con Compromiso"/>
    <s v="019"/>
    <x v="18"/>
    <x v="13"/>
    <s v="SALUD"/>
    <s v="Nación"/>
    <x v="0"/>
    <s v="CSF"/>
    <n v="6785900"/>
    <n v="0"/>
    <n v="6785900"/>
    <n v="0"/>
    <s v="APORTES NOMINA JULIO DE 2020"/>
    <s v="4320"/>
    <s v="12520"/>
    <s v="-0"/>
    <s v="68120, 68220, 68320, 68420, 68520, 68620, 68720, 68820, 68920, 69020, 69120, 69220, 69320, 69420, 69520, 69620"/>
    <s v="194639920, 194640020, 194640120, 194640220, 194640320, 194640420, 194640520, 194640620, 194640720, 194640820, 194640920, 194641020, 194641120, 194641220, 194641320, 194641420"/>
    <s v="-0"/>
    <x v="0"/>
    <x v="22"/>
  </r>
  <r>
    <s v="4320"/>
    <s v="2020-07-22 00:00:00"/>
    <s v="2020-07-22 15:36:00"/>
    <s v="Gasto"/>
    <s v="Con Compromiso"/>
    <s v="019"/>
    <x v="18"/>
    <x v="12"/>
    <s v="APORTES AL SENA"/>
    <s v="Nación"/>
    <x v="0"/>
    <s v="CSF"/>
    <n v="1729200"/>
    <n v="0"/>
    <n v="1729200"/>
    <n v="0"/>
    <s v="APORTES NOMINA JULIO DE 2020"/>
    <s v="4320"/>
    <s v="12520"/>
    <s v="-0"/>
    <s v="68120, 68220, 68320, 68420, 68520, 68620, 68720, 68820, 68920, 69020, 69120, 69220, 69320, 69420, 69520, 69620"/>
    <s v="194639920, 194640020, 194640120, 194640220, 194640320, 194640420, 194640520, 194640620, 194640720, 194640820, 194640920, 194641020, 194641120, 194641220, 194641320, 194641420"/>
    <s v="-0"/>
    <x v="0"/>
    <x v="22"/>
  </r>
  <r>
    <s v="4320"/>
    <s v="2020-07-22 00:00:00"/>
    <s v="2020-07-22 15:36:00"/>
    <s v="Gasto"/>
    <s v="Con Compromiso"/>
    <s v="019"/>
    <x v="18"/>
    <x v="16"/>
    <s v="CAJAS DE COMPENSACIÓN FAMILIAR"/>
    <s v="Nación"/>
    <x v="0"/>
    <s v="CSF"/>
    <n v="3456700"/>
    <n v="0"/>
    <n v="3456700"/>
    <n v="0"/>
    <s v="APORTES NOMINA JULIO DE 2020"/>
    <s v="4320"/>
    <s v="12520"/>
    <s v="-0"/>
    <s v="68120, 68220, 68320, 68420, 68520, 68620, 68720, 68820, 68920, 69020, 69120, 69220, 69320, 69420, 69520, 69620"/>
    <s v="194639920, 194640020, 194640120, 194640220, 194640320, 194640420, 194640520, 194640620, 194640720, 194640820, 194640920, 194641020, 194641120, 194641220, 194641320, 194641420"/>
    <s v="-0"/>
    <x v="0"/>
    <x v="22"/>
  </r>
  <r>
    <s v="4320"/>
    <s v="2020-07-22 00:00:00"/>
    <s v="2020-07-22 15:36:00"/>
    <s v="Gasto"/>
    <s v="Con Compromiso"/>
    <s v="019"/>
    <x v="18"/>
    <x v="14"/>
    <s v="APORTES AL ICBF"/>
    <s v="Nación"/>
    <x v="0"/>
    <s v="CSF"/>
    <n v="2593500"/>
    <n v="0"/>
    <n v="2593500"/>
    <n v="0"/>
    <s v="APORTES NOMINA JULIO DE 2020"/>
    <s v="4320"/>
    <s v="12520"/>
    <s v="-0"/>
    <s v="68120, 68220, 68320, 68420, 68520, 68620, 68720, 68820, 68920, 69020, 69120, 69220, 69320, 69420, 69520, 69620"/>
    <s v="194639920, 194640020, 194640120, 194640220, 194640320, 194640420, 194640520, 194640620, 194640720, 194640820, 194640920, 194641020, 194641120, 194641220, 194641320, 194641420"/>
    <s v="-0"/>
    <x v="0"/>
    <x v="22"/>
  </r>
  <r>
    <s v="4420"/>
    <s v="2020-08-21 00:00:00"/>
    <s v="2020-08-21 08:28:00"/>
    <s v="Gasto"/>
    <s v="Con Compromiso"/>
    <s v="0500"/>
    <x v="18"/>
    <x v="22"/>
    <s v="ADQUISICIÓN DE BIENES Y SERVICIOS - SERVICIO DE INFORMACIÓN CATASTRAL - ACTUALIZACIÓN  Y GESTIÓN CATASTRAL  NACIONAL"/>
    <s v="Propios"/>
    <x v="1"/>
    <s v="CSF"/>
    <n v="32665450"/>
    <n v="-13645450"/>
    <n v="19020000"/>
    <n v="0"/>
    <s v="IE 2979 ASIGNACION PRESUPUESTAL MANTENIMIENTO DE VEHICULOS"/>
    <s v="4420"/>
    <s v="18420"/>
    <s v="50320"/>
    <s v="127420, 138120"/>
    <s v="361156820, 385875120"/>
    <s v="-0"/>
    <x v="1"/>
    <x v="1"/>
  </r>
  <r>
    <s v="4520"/>
    <s v="2020-08-21 00:00:00"/>
    <s v="2020-08-21 10:33:00"/>
    <s v="Gasto"/>
    <s v="Con Compromiso"/>
    <s v="019"/>
    <x v="18"/>
    <x v="6"/>
    <s v="SUBSIDIO DE ALIMENTACIÓN"/>
    <s v="Nación"/>
    <x v="0"/>
    <s v="CSF"/>
    <n v="1952094"/>
    <n v="0"/>
    <n v="1952094"/>
    <n v="0"/>
    <s v="NOMINA AGOSTO DE 2020"/>
    <s v="4520"/>
    <s v="13820, 13920"/>
    <s v="-0"/>
    <s v="74520, 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s v="226060620, 226060720, 226060820, 226060920, 226061020, 226061120, 226061220, 226061320, 226061420, 226061520, 226061620, 226061720, 226061820, 226061920, 226062020, 226062120, 226062220, 226062320, 226062420, 226062520, 226062620, 226062720, 226062820, 226062920, 226063020, 226063120, 226063220, 226063320, 226063420, 226063520, 226063620, 226063720, 226063820, 226063920, 226064020, 226064120, 226064220, 226064320, 226064420, 226064520, 226064620, 226064720, 226064820, 226065020, 226065220, 226065320, 226065420, 226065520, 226065620, 226065720, 226065820, 226065920, 226066020"/>
    <s v="-0"/>
    <x v="0"/>
    <x v="22"/>
  </r>
  <r>
    <s v="4520"/>
    <s v="2020-08-21 00:00:00"/>
    <s v="2020-08-21 10:33:00"/>
    <s v="Gasto"/>
    <s v="Con Compromiso"/>
    <s v="019"/>
    <x v="18"/>
    <x v="10"/>
    <s v="SUELDO DE VACACIONES"/>
    <s v="Nación"/>
    <x v="0"/>
    <s v="CSF"/>
    <n v="1593845"/>
    <n v="0"/>
    <n v="1593845"/>
    <n v="0"/>
    <s v="NOMINA AGOSTO DE 2020"/>
    <s v="4520"/>
    <s v="13820, 13920"/>
    <s v="-0"/>
    <s v="74520, 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s v="226060620, 226060720, 226060820, 226060920, 226061020, 226061120, 226061220, 226061320, 226061420, 226061520, 226061620, 226061720, 226061820, 226061920, 226062020, 226062120, 226062220, 226062320, 226062420, 226062520, 226062620, 226062720, 226062820, 226062920, 226063020, 226063120, 226063220, 226063320, 226063420, 226063520, 226063620, 226063720, 226063820, 226063920, 226064020, 226064120, 226064220, 226064320, 226064420, 226064520, 226064620, 226064720, 226064820, 226065020, 226065220, 226065320, 226065420, 226065520, 226065620, 226065720, 226065820, 226065920, 226066020"/>
    <s v="-0"/>
    <x v="0"/>
    <x v="22"/>
  </r>
  <r>
    <s v="4520"/>
    <s v="2020-08-21 00:00:00"/>
    <s v="2020-08-21 10:33:00"/>
    <s v="Gasto"/>
    <s v="Con Compromiso"/>
    <s v="019"/>
    <x v="18"/>
    <x v="7"/>
    <s v="BONIFICACIÓN ESPECIAL DE RECREACIÓN"/>
    <s v="Nación"/>
    <x v="0"/>
    <s v="CSF"/>
    <n v="135851"/>
    <n v="0"/>
    <n v="135851"/>
    <n v="0"/>
    <s v="NOMINA AGOSTO DE 2020"/>
    <s v="4520"/>
    <s v="13820, 13920"/>
    <s v="-0"/>
    <s v="74520, 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s v="226060620, 226060720, 226060820, 226060920, 226061020, 226061120, 226061220, 226061320, 226061420, 226061520, 226061620, 226061720, 226061820, 226061920, 226062020, 226062120, 226062220, 226062320, 226062420, 226062520, 226062620, 226062720, 226062820, 226062920, 226063020, 226063120, 226063220, 226063320, 226063420, 226063520, 226063620, 226063720, 226063820, 226063920, 226064020, 226064120, 226064220, 226064320, 226064420, 226064520, 226064620, 226064720, 226064820, 226065020, 226065220, 226065320, 226065420, 226065520, 226065620, 226065720, 226065820, 226065920, 226066020"/>
    <s v="-0"/>
    <x v="0"/>
    <x v="22"/>
  </r>
  <r>
    <s v="4520"/>
    <s v="2020-08-21 00:00:00"/>
    <s v="2020-08-21 10:33:00"/>
    <s v="Gasto"/>
    <s v="Con Compromiso"/>
    <s v="019"/>
    <x v="18"/>
    <x v="4"/>
    <s v="PRIMA DE VACACIONES"/>
    <s v="Nación"/>
    <x v="0"/>
    <s v="CSF"/>
    <n v="1707691"/>
    <n v="0"/>
    <n v="1707691"/>
    <n v="0"/>
    <s v="NOMINA AGOSTO DE 2020"/>
    <s v="4520"/>
    <s v="13820, 13920"/>
    <s v="-0"/>
    <s v="74520, 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s v="226060620, 226060720, 226060820, 226060920, 226061020, 226061120, 226061220, 226061320, 226061420, 226061520, 226061620, 226061720, 226061820, 226061920, 226062020, 226062120, 226062220, 226062320, 226062420, 226062520, 226062620, 226062720, 226062820, 226062920, 226063020, 226063120, 226063220, 226063320, 226063420, 226063520, 226063620, 226063720, 226063820, 226063920, 226064020, 226064120, 226064220, 226064320, 226064420, 226064520, 226064620, 226064720, 226064820, 226065020, 226065220, 226065320, 226065420, 226065520, 226065620, 226065720, 226065820, 226065920, 226066020"/>
    <s v="-0"/>
    <x v="0"/>
    <x v="22"/>
  </r>
  <r>
    <s v="4520"/>
    <s v="2020-08-21 00:00:00"/>
    <s v="2020-08-21 10:33:00"/>
    <s v="Gasto"/>
    <s v="Con Compromiso"/>
    <s v="019"/>
    <x v="18"/>
    <x v="28"/>
    <s v="AUXILIO DE CONECTIVIDAD DIGITAL"/>
    <s v="Nación"/>
    <x v="0"/>
    <s v="CSF"/>
    <n v="2729059"/>
    <n v="0"/>
    <n v="2729059"/>
    <n v="0"/>
    <s v="NOMINA AGOSTO DE 2020"/>
    <s v="4520"/>
    <s v="13820, 13920"/>
    <s v="-0"/>
    <s v="74520, 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s v="226060620, 226060720, 226060820, 226060920, 226061020, 226061120, 226061220, 226061320, 226061420, 226061520, 226061620, 226061720, 226061820, 226061920, 226062020, 226062120, 226062220, 226062320, 226062420, 226062520, 226062620, 226062720, 226062820, 226062920, 226063020, 226063120, 226063220, 226063320, 226063420, 226063520, 226063620, 226063720, 226063820, 226063920, 226064020, 226064120, 226064220, 226064320, 226064420, 226064520, 226064620, 226064720, 226064820, 226065020, 226065220, 226065320, 226065420, 226065520, 226065620, 226065720, 226065820, 226065920, 226066020"/>
    <s v="-0"/>
    <x v="0"/>
    <x v="22"/>
  </r>
  <r>
    <s v="4520"/>
    <s v="2020-08-21 00:00:00"/>
    <s v="2020-08-21 10:33:00"/>
    <s v="Gasto"/>
    <s v="Con Compromiso"/>
    <s v="019"/>
    <x v="18"/>
    <x v="5"/>
    <s v="PRIMA TÉCNICA NO SALARIAL"/>
    <s v="Nación"/>
    <x v="0"/>
    <s v="CSF"/>
    <n v="2354967"/>
    <n v="0"/>
    <n v="2354967"/>
    <n v="0"/>
    <s v="NOMINA AGOSTO DE 2020"/>
    <s v="4520"/>
    <s v="13820, 13920"/>
    <s v="-0"/>
    <s v="74520, 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s v="226060620, 226060720, 226060820, 226060920, 226061020, 226061120, 226061220, 226061320, 226061420, 226061520, 226061620, 226061720, 226061820, 226061920, 226062020, 226062120, 226062220, 226062320, 226062420, 226062520, 226062620, 226062720, 226062820, 226062920, 226063020, 226063120, 226063220, 226063320, 226063420, 226063520, 226063620, 226063720, 226063820, 226063920, 226064020, 226064120, 226064220, 226064320, 226064420, 226064520, 226064620, 226064720, 226064820, 226065020, 226065220, 226065320, 226065420, 226065520, 226065620, 226065720, 226065820, 226065920, 226066020"/>
    <s v="-0"/>
    <x v="0"/>
    <x v="22"/>
  </r>
  <r>
    <s v="4520"/>
    <s v="2020-08-21 00:00:00"/>
    <s v="2020-08-21 10:33:00"/>
    <s v="Gasto"/>
    <s v="Con Compromiso"/>
    <s v="019"/>
    <x v="18"/>
    <x v="8"/>
    <s v="SUELDO BÁSICO"/>
    <s v="Nación"/>
    <x v="0"/>
    <s v="CSF"/>
    <n v="74041047"/>
    <n v="0"/>
    <n v="74041047"/>
    <n v="0"/>
    <s v="NOMINA AGOSTO DE 2020"/>
    <s v="4520"/>
    <s v="13820, 13920"/>
    <s v="-0"/>
    <s v="74520, 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s v="226060620, 226060720, 226060820, 226060920, 226061020, 226061120, 226061220, 226061320, 226061420, 226061520, 226061620, 226061720, 226061820, 226061920, 226062020, 226062120, 226062220, 226062320, 226062420, 226062520, 226062620, 226062720, 226062820, 226062920, 226063020, 226063120, 226063220, 226063320, 226063420, 226063520, 226063620, 226063720, 226063820, 226063920, 226064020, 226064120, 226064220, 226064320, 226064420, 226064520, 226064620, 226064720, 226064820, 226065020, 226065220, 226065320, 226065420, 226065520, 226065620, 226065720, 226065820, 226065920, 226066020"/>
    <s v="-0"/>
    <x v="0"/>
    <x v="22"/>
  </r>
  <r>
    <s v="4520"/>
    <s v="2020-08-21 00:00:00"/>
    <s v="2020-08-21 10:33:00"/>
    <s v="Gasto"/>
    <s v="Con Compromiso"/>
    <s v="019"/>
    <x v="18"/>
    <x v="9"/>
    <s v="BONIFICACIÓN POR SERVICIOS PRESTADOS"/>
    <s v="Nación"/>
    <x v="0"/>
    <s v="CSF"/>
    <n v="6418352"/>
    <n v="0"/>
    <n v="6418352"/>
    <n v="0"/>
    <s v="NOMINA AGOSTO DE 2020"/>
    <s v="4520"/>
    <s v="13820, 13920"/>
    <s v="-0"/>
    <s v="74520, 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s v="226060620, 226060720, 226060820, 226060920, 226061020, 226061120, 226061220, 226061320, 226061420, 226061520, 226061620, 226061720, 226061820, 226061920, 226062020, 226062120, 226062220, 226062320, 226062420, 226062520, 226062620, 226062720, 226062820, 226062920, 226063020, 226063120, 226063220, 226063320, 226063420, 226063520, 226063620, 226063720, 226063820, 226063920, 226064020, 226064120, 226064220, 226064320, 226064420, 226064520, 226064620, 226064720, 226064820, 226065020, 226065220, 226065320, 226065420, 226065520, 226065620, 226065720, 226065820, 226065920, 226066020"/>
    <s v="-0"/>
    <x v="0"/>
    <x v="22"/>
  </r>
  <r>
    <s v="4620"/>
    <s v="2020-08-21 00:00:00"/>
    <s v="2020-08-21 10:49:00"/>
    <s v="Gasto"/>
    <s v="Con Compromiso"/>
    <s v="019"/>
    <x v="18"/>
    <x v="11"/>
    <s v="PENSIONES"/>
    <s v="Nación"/>
    <x v="0"/>
    <s v="CSF"/>
    <n v="10050200"/>
    <n v="0"/>
    <n v="10050200"/>
    <n v="0"/>
    <s v="APORTES NOMINA AGOSTO DE 2020"/>
    <s v="4620"/>
    <s v="14020"/>
    <s v="-0"/>
    <s v="79820, 79920, 80020, 80120, 80220, 80320, 80420, 80520, 80620, 80720, 80820, 80920, 81020, 81120, 81220, 81320"/>
    <s v="226072920, 226073020, 226073120, 226073220, 226073320, 226073420, 226073520, 226073620, 226073720, 226073820, 226073920, 226074020, 226074120, 226074220, 226074320, 226074420"/>
    <s v="-0"/>
    <x v="0"/>
    <x v="22"/>
  </r>
  <r>
    <s v="4620"/>
    <s v="2020-08-21 00:00:00"/>
    <s v="2020-08-21 10:49:00"/>
    <s v="Gasto"/>
    <s v="Con Compromiso"/>
    <s v="019"/>
    <x v="18"/>
    <x v="13"/>
    <s v="SALUD"/>
    <s v="Nación"/>
    <x v="0"/>
    <s v="CSF"/>
    <n v="7119300"/>
    <n v="0"/>
    <n v="7119300"/>
    <n v="0"/>
    <s v="APORTES NOMINA AGOSTO DE 2020"/>
    <s v="4620"/>
    <s v="14020"/>
    <s v="-0"/>
    <s v="79820, 79920, 80020, 80120, 80220, 80320, 80420, 80520, 80620, 80720, 80820, 80920, 81020, 81120, 81220, 81320"/>
    <s v="226072920, 226073020, 226073120, 226073220, 226073320, 226073420, 226073520, 226073620, 226073720, 226073820, 226073920, 226074020, 226074120, 226074220, 226074320, 226074420"/>
    <s v="-0"/>
    <x v="0"/>
    <x v="22"/>
  </r>
  <r>
    <s v="4620"/>
    <s v="2020-08-21 00:00:00"/>
    <s v="2020-08-21 10:49:00"/>
    <s v="Gasto"/>
    <s v="Con Compromiso"/>
    <s v="019"/>
    <x v="18"/>
    <x v="15"/>
    <s v="APORTES GENERALES AL SISTEMA DE RIESGOS LABORALES"/>
    <s v="Nación"/>
    <x v="0"/>
    <s v="CSF"/>
    <n v="1362600"/>
    <n v="0"/>
    <n v="1362600"/>
    <n v="0"/>
    <s v="APORTES NOMINA AGOSTO DE 2020"/>
    <s v="4620"/>
    <s v="14020"/>
    <s v="-0"/>
    <s v="79820, 79920, 80020, 80120, 80220, 80320, 80420, 80520, 80620, 80720, 80820, 80920, 81020, 81120, 81220, 81320"/>
    <s v="226072920, 226073020, 226073120, 226073220, 226073320, 226073420, 226073520, 226073620, 226073720, 226073820, 226073920, 226074020, 226074120, 226074220, 226074320, 226074420"/>
    <s v="-0"/>
    <x v="0"/>
    <x v="22"/>
  </r>
  <r>
    <s v="4620"/>
    <s v="2020-08-21 00:00:00"/>
    <s v="2020-08-21 10:49:00"/>
    <s v="Gasto"/>
    <s v="Con Compromiso"/>
    <s v="019"/>
    <x v="18"/>
    <x v="16"/>
    <s v="CAJAS DE COMPENSACIÓN FAMILIAR"/>
    <s v="Nación"/>
    <x v="0"/>
    <s v="CSF"/>
    <n v="3643800"/>
    <n v="0"/>
    <n v="3643800"/>
    <n v="0"/>
    <s v="APORTES NOMINA AGOSTO DE 2020"/>
    <s v="4620"/>
    <s v="14020"/>
    <s v="-0"/>
    <s v="79820, 79920, 80020, 80120, 80220, 80320, 80420, 80520, 80620, 80720, 80820, 80920, 81020, 81120, 81220, 81320"/>
    <s v="226072920, 226073020, 226073120, 226073220, 226073320, 226073420, 226073520, 226073620, 226073720, 226073820, 226073920, 226074020, 226074120, 226074220, 226074320, 226074420"/>
    <s v="-0"/>
    <x v="0"/>
    <x v="22"/>
  </r>
  <r>
    <s v="4620"/>
    <s v="2020-08-21 00:00:00"/>
    <s v="2020-08-21 10:49:00"/>
    <s v="Gasto"/>
    <s v="Con Compromiso"/>
    <s v="019"/>
    <x v="18"/>
    <x v="14"/>
    <s v="APORTES AL ICBF"/>
    <s v="Nación"/>
    <x v="0"/>
    <s v="CSF"/>
    <n v="2733900"/>
    <n v="0"/>
    <n v="2733900"/>
    <n v="0"/>
    <s v="APORTES NOMINA AGOSTO DE 2020"/>
    <s v="4620"/>
    <s v="14020"/>
    <s v="-0"/>
    <s v="79820, 79920, 80020, 80120, 80220, 80320, 80420, 80520, 80620, 80720, 80820, 80920, 81020, 81120, 81220, 81320"/>
    <s v="226072920, 226073020, 226073120, 226073220, 226073320, 226073420, 226073520, 226073620, 226073720, 226073820, 226073920, 226074020, 226074120, 226074220, 226074320, 226074420"/>
    <s v="-0"/>
    <x v="0"/>
    <x v="22"/>
  </r>
  <r>
    <s v="4620"/>
    <s v="2020-08-21 00:00:00"/>
    <s v="2020-08-21 10:49:00"/>
    <s v="Gasto"/>
    <s v="Con Compromiso"/>
    <s v="019"/>
    <x v="18"/>
    <x v="12"/>
    <s v="APORTES AL SENA"/>
    <s v="Nación"/>
    <x v="0"/>
    <s v="CSF"/>
    <n v="1822900"/>
    <n v="0"/>
    <n v="1822900"/>
    <n v="0"/>
    <s v="APORTES NOMINA AGOSTO DE 2020"/>
    <s v="4620"/>
    <s v="14020"/>
    <s v="-0"/>
    <s v="79820, 79920, 80020, 80120, 80220, 80320, 80420, 80520, 80620, 80720, 80820, 80920, 81020, 81120, 81220, 81320"/>
    <s v="226072920, 226073020, 226073120, 226073220, 226073320, 226073420, 226073520, 226073620, 226073720, 226073820, 226073920, 226074020, 226074120, 226074220, 226074320, 226074420"/>
    <s v="-0"/>
    <x v="0"/>
    <x v="22"/>
  </r>
  <r>
    <s v="4720"/>
    <s v="2020-09-04 00:00:00"/>
    <s v="2020-09-04 08:47:00"/>
    <s v="Gasto"/>
    <s v="Con Compromiso"/>
    <s v="0300"/>
    <x v="18"/>
    <x v="54"/>
    <s v="ADQUISICIÓN DE BIENES Y SERVICIOS - SERVICIOS DE INFORMACIÓN GEODÉSICA ACTUALIZADO - LEVANTAMIENTO , GENERACIÓN Y ACTUALIZACIÓN DE LA RED GEODÉSICA Y LA CARTOGRAFÍA BÁSICA A NIVEL   NACIONAL"/>
    <s v="Nación"/>
    <x v="0"/>
    <s v="CSF"/>
    <n v="4379971"/>
    <n v="-210575"/>
    <n v="4169396"/>
    <n v="0"/>
    <s v="IE 3364 ASIGN. VIATICOS Y GASTOS COMISION DE EXPLORACION Y MANTENIMIENTO DE LAS ESTACIONES CORS EN CESAR Y BOLIVAR"/>
    <s v="4720"/>
    <s v="15220"/>
    <s v="26820"/>
    <s v="85220"/>
    <s v="246329520"/>
    <s v="420"/>
    <x v="1"/>
    <x v="8"/>
  </r>
  <r>
    <s v="4820"/>
    <s v="2020-09-21 00:00:00"/>
    <s v="2020-09-21 08:37:00"/>
    <s v="Gasto"/>
    <s v="Con Compromiso"/>
    <s v="0510"/>
    <x v="18"/>
    <x v="23"/>
    <s v="ADQUISICIÓN DE BIENES Y SERVICIOS - SERVICIO DE AVALÚOS - ACTUALIZACIÓN  Y GESTIÓN CATASTRAL  NACIONAL"/>
    <s v="Nación"/>
    <x v="0"/>
    <s v="CSF"/>
    <n v="1876280"/>
    <n v="-1307098"/>
    <n v="569182"/>
    <n v="0"/>
    <s v="IE 3739 ASIGN. PPTAL. VIATICOS Y GASTOS DE COMISION VISITAS INSPECCIONES JUDICIALES SOLICITADAS POR JUZGADOS"/>
    <s v="4820"/>
    <s v="17220, 17320"/>
    <s v="30420, 30520"/>
    <s v="94420, 94520"/>
    <s v="265898820, 265965320"/>
    <s v="-0"/>
    <x v="1"/>
    <x v="2"/>
  </r>
  <r>
    <s v="4920"/>
    <s v="2020-09-23 00:00:00"/>
    <s v="2020-09-23 10:32:00"/>
    <s v="Gasto"/>
    <s v="Con Compromiso"/>
    <s v="0500"/>
    <x v="18"/>
    <x v="22"/>
    <s v="ADQUISICIÓN DE BIENES Y SERVICIOS - SERVICIO DE INFORMACIÓN CATASTRAL - ACTUALIZACIÓN  Y GESTIÓN CATASTRAL  NACIONAL"/>
    <s v="Nación"/>
    <x v="0"/>
    <s v="CSF"/>
    <n v="8148408"/>
    <n v="3393547"/>
    <n v="11541955"/>
    <n v="0"/>
    <s v="IE 453 PRESTACION DE SERVICIOS PERSONALES PARA REALIZAR LAS ACTIVIADES DE APOYO EN EL PROCESO DE CONSERVACION CATASTRAL DE LA DIRECCION TERRITORIAL SANTANDER Y LA UOC SAN GIL"/>
    <s v="4920"/>
    <s v="17420"/>
    <s v="36320"/>
    <s v="99220, 111020, 121720, 133520"/>
    <s v="294803120, 329369320, 333571820, 376588820"/>
    <s v="-0"/>
    <x v="1"/>
    <x v="1"/>
  </r>
  <r>
    <s v="5020"/>
    <s v="2020-09-23 00:00:00"/>
    <s v="2020-09-23 10:52:00"/>
    <s v="Gasto"/>
    <s v="Con Compromiso"/>
    <s v="019"/>
    <x v="18"/>
    <x v="9"/>
    <s v="BONIFICACIÓN POR SERVICIOS PRESTADOS"/>
    <s v="Nación"/>
    <x v="0"/>
    <s v="CSF"/>
    <n v="3561258"/>
    <n v="0"/>
    <n v="3561258"/>
    <n v="0"/>
    <s v="NOMINA SEPTIEMBRE DE 2020"/>
    <s v="5020"/>
    <s v="16920, 17020"/>
    <s v="-0"/>
    <s v="87720, 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s v="262428020, 262428120, 262428220, 262428320, 262428420, 262428520, 262428620, 262428720, 262428820, 262428920, 262429020, 262429120, 262429220, 262429320, 262429420, 262429520, 262429620, 262429720, 262429820, 262429920, 262430020, 262430120, 262430220, 262430320, 262430420, 262430520, 262430620, 262430720, 262430820, 262430920, 262431020, 262431120, 262431220, 262431320, 262431420, 262431520, 262431620, 262431720, 262431820, 262431920, 262432020, 262432120, 262432220, 262445820, 262445920, 262446020, 262446120, 262446220, 262446320, 262446420, 262446520"/>
    <s v="1120"/>
    <x v="0"/>
    <x v="22"/>
  </r>
  <r>
    <s v="5020"/>
    <s v="2020-09-23 00:00:00"/>
    <s v="2020-09-23 10:52:00"/>
    <s v="Gasto"/>
    <s v="Con Compromiso"/>
    <s v="019"/>
    <x v="18"/>
    <x v="28"/>
    <s v="AUXILIO DE CONECTIVIDAD DIGITAL"/>
    <s v="Nación"/>
    <x v="0"/>
    <s v="CSF"/>
    <n v="2835342"/>
    <n v="0"/>
    <n v="2835342"/>
    <n v="0"/>
    <s v="NOMINA SEPTIEMBRE DE 2020"/>
    <s v="5020"/>
    <s v="16920, 17020"/>
    <s v="-0"/>
    <s v="87720, 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s v="262428020, 262428120, 262428220, 262428320, 262428420, 262428520, 262428620, 262428720, 262428820, 262428920, 262429020, 262429120, 262429220, 262429320, 262429420, 262429520, 262429620, 262429720, 262429820, 262429920, 262430020, 262430120, 262430220, 262430320, 262430420, 262430520, 262430620, 262430720, 262430820, 262430920, 262431020, 262431120, 262431220, 262431320, 262431420, 262431520, 262431620, 262431720, 262431820, 262431920, 262432020, 262432120, 262432220, 262445820, 262445920, 262446020, 262446120, 262446220, 262446320, 262446420, 262446520"/>
    <s v="1120"/>
    <x v="0"/>
    <x v="22"/>
  </r>
  <r>
    <s v="5020"/>
    <s v="2020-09-23 00:00:00"/>
    <s v="2020-09-23 10:52:00"/>
    <s v="Gasto"/>
    <s v="Con Compromiso"/>
    <s v="019"/>
    <x v="18"/>
    <x v="10"/>
    <s v="SUELDO DE VACACIONES"/>
    <s v="Nación"/>
    <x v="0"/>
    <s v="CSF"/>
    <n v="4009573"/>
    <n v="0"/>
    <n v="4009573"/>
    <n v="0"/>
    <s v="NOMINA SEPTIEMBRE DE 2020"/>
    <s v="5020"/>
    <s v="16920, 17020"/>
    <s v="-0"/>
    <s v="87720, 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s v="262428020, 262428120, 262428220, 262428320, 262428420, 262428520, 262428620, 262428720, 262428820, 262428920, 262429020, 262429120, 262429220, 262429320, 262429420, 262429520, 262429620, 262429720, 262429820, 262429920, 262430020, 262430120, 262430220, 262430320, 262430420, 262430520, 262430620, 262430720, 262430820, 262430920, 262431020, 262431120, 262431220, 262431320, 262431420, 262431520, 262431620, 262431720, 262431820, 262431920, 262432020, 262432120, 262432220, 262445820, 262445920, 262446020, 262446120, 262446220, 262446320, 262446420, 262446520"/>
    <s v="1120"/>
    <x v="0"/>
    <x v="22"/>
  </r>
  <r>
    <s v="5020"/>
    <s v="2020-09-23 00:00:00"/>
    <s v="2020-09-23 10:52:00"/>
    <s v="Gasto"/>
    <s v="Con Compromiso"/>
    <s v="019"/>
    <x v="18"/>
    <x v="7"/>
    <s v="BONIFICACIÓN ESPECIAL DE RECREACIÓN"/>
    <s v="Nación"/>
    <x v="0"/>
    <s v="CSF"/>
    <n v="302258"/>
    <n v="0"/>
    <n v="302258"/>
    <n v="0"/>
    <s v="NOMINA SEPTIEMBRE DE 2020"/>
    <s v="5020"/>
    <s v="16920, 17020"/>
    <s v="-0"/>
    <s v="87720, 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s v="262428020, 262428120, 262428220, 262428320, 262428420, 262428520, 262428620, 262428720, 262428820, 262428920, 262429020, 262429120, 262429220, 262429320, 262429420, 262429520, 262429620, 262429720, 262429820, 262429920, 262430020, 262430120, 262430220, 262430320, 262430420, 262430520, 262430620, 262430720, 262430820, 262430920, 262431020, 262431120, 262431220, 262431320, 262431420, 262431520, 262431620, 262431720, 262431820, 262431920, 262432020, 262432120, 262432220, 262445820, 262445920, 262446020, 262446120, 262446220, 262446320, 262446420, 262446520"/>
    <s v="1120"/>
    <x v="0"/>
    <x v="22"/>
  </r>
  <r>
    <s v="5020"/>
    <s v="2020-09-23 00:00:00"/>
    <s v="2020-09-23 10:52:00"/>
    <s v="Gasto"/>
    <s v="Con Compromiso"/>
    <s v="019"/>
    <x v="18"/>
    <x v="6"/>
    <s v="SUBSIDIO DE ALIMENTACIÓN"/>
    <s v="Nación"/>
    <x v="0"/>
    <s v="CSF"/>
    <n v="2020395"/>
    <n v="0"/>
    <n v="2020395"/>
    <n v="0"/>
    <s v="NOMINA SEPTIEMBRE DE 2020"/>
    <s v="5020"/>
    <s v="16920, 17020"/>
    <s v="-0"/>
    <s v="87720, 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s v="262428020, 262428120, 262428220, 262428320, 262428420, 262428520, 262428620, 262428720, 262428820, 262428920, 262429020, 262429120, 262429220, 262429320, 262429420, 262429520, 262429620, 262429720, 262429820, 262429920, 262430020, 262430120, 262430220, 262430320, 262430420, 262430520, 262430620, 262430720, 262430820, 262430920, 262431020, 262431120, 262431220, 262431320, 262431420, 262431520, 262431620, 262431720, 262431820, 262431920, 262432020, 262432120, 262432220, 262445820, 262445920, 262446020, 262446120, 262446220, 262446320, 262446420, 262446520"/>
    <s v="1120"/>
    <x v="0"/>
    <x v="22"/>
  </r>
  <r>
    <s v="5020"/>
    <s v="2020-09-23 00:00:00"/>
    <s v="2020-09-23 10:52:00"/>
    <s v="Gasto"/>
    <s v="Con Compromiso"/>
    <s v="019"/>
    <x v="18"/>
    <x v="4"/>
    <s v="PRIMA DE VACACIONES"/>
    <s v="Nación"/>
    <x v="0"/>
    <s v="CSF"/>
    <n v="4100700"/>
    <n v="0"/>
    <n v="4100700"/>
    <n v="0"/>
    <s v="NOMINA SEPTIEMBRE DE 2020"/>
    <s v="5020"/>
    <s v="16920, 17020"/>
    <s v="-0"/>
    <s v="87720, 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s v="262428020, 262428120, 262428220, 262428320, 262428420, 262428520, 262428620, 262428720, 262428820, 262428920, 262429020, 262429120, 262429220, 262429320, 262429420, 262429520, 262429620, 262429720, 262429820, 262429920, 262430020, 262430120, 262430220, 262430320, 262430420, 262430520, 262430620, 262430720, 262430820, 262430920, 262431020, 262431120, 262431220, 262431320, 262431420, 262431520, 262431620, 262431720, 262431820, 262431920, 262432020, 262432120, 262432220, 262445820, 262445920, 262446020, 262446120, 262446220, 262446320, 262446420, 262446520"/>
    <s v="1120"/>
    <x v="0"/>
    <x v="22"/>
  </r>
  <r>
    <s v="5020"/>
    <s v="2020-09-23 00:00:00"/>
    <s v="2020-09-23 10:52:00"/>
    <s v="Gasto"/>
    <s v="Con Compromiso"/>
    <s v="019"/>
    <x v="18"/>
    <x v="21"/>
    <s v="INCAPACIDADES (NO DE PENSIONES)"/>
    <s v="Nación"/>
    <x v="0"/>
    <s v="CSF"/>
    <n v="376009"/>
    <n v="-262316"/>
    <n v="113693"/>
    <n v="0"/>
    <s v="NOMINA SEPTIEMBRE DE 2020"/>
    <s v="5020"/>
    <s v="16920, 17020"/>
    <s v="-0"/>
    <s v="87720, 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s v="262428020, 262428120, 262428220, 262428320, 262428420, 262428520, 262428620, 262428720, 262428820, 262428920, 262429020, 262429120, 262429220, 262429320, 262429420, 262429520, 262429620, 262429720, 262429820, 262429920, 262430020, 262430120, 262430220, 262430320, 262430420, 262430520, 262430620, 262430720, 262430820, 262430920, 262431020, 262431120, 262431220, 262431320, 262431420, 262431520, 262431620, 262431720, 262431820, 262431920, 262432020, 262432120, 262432220, 262445820, 262445920, 262446020, 262446120, 262446220, 262446320, 262446420, 262446520"/>
    <s v="1120"/>
    <x v="0"/>
    <x v="22"/>
  </r>
  <r>
    <s v="5020"/>
    <s v="2020-09-23 00:00:00"/>
    <s v="2020-09-23 10:52:00"/>
    <s v="Gasto"/>
    <s v="Con Compromiso"/>
    <s v="019"/>
    <x v="18"/>
    <x v="8"/>
    <s v="SUELDO BÁSICO"/>
    <s v="Nación"/>
    <x v="0"/>
    <s v="CSF"/>
    <n v="75570820"/>
    <n v="0"/>
    <n v="75570820"/>
    <n v="0"/>
    <s v="NOMINA SEPTIEMBRE DE 2020"/>
    <s v="5020"/>
    <s v="16920, 17020"/>
    <s v="-0"/>
    <s v="87720, 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s v="262428020, 262428120, 262428220, 262428320, 262428420, 262428520, 262428620, 262428720, 262428820, 262428920, 262429020, 262429120, 262429220, 262429320, 262429420, 262429520, 262429620, 262429720, 262429820, 262429920, 262430020, 262430120, 262430220, 262430320, 262430420, 262430520, 262430620, 262430720, 262430820, 262430920, 262431020, 262431120, 262431220, 262431320, 262431420, 262431520, 262431620, 262431720, 262431820, 262431920, 262432020, 262432120, 262432220, 262445820, 262445920, 262446020, 262446120, 262446220, 262446320, 262446420, 262446520"/>
    <s v="1120"/>
    <x v="0"/>
    <x v="22"/>
  </r>
  <r>
    <s v="5020"/>
    <s v="2020-09-23 00:00:00"/>
    <s v="2020-09-23 10:52:00"/>
    <s v="Gasto"/>
    <s v="Con Compromiso"/>
    <s v="019"/>
    <x v="18"/>
    <x v="5"/>
    <s v="PRIMA TÉCNICA NO SALARIAL"/>
    <s v="Nación"/>
    <x v="0"/>
    <s v="CSF"/>
    <n v="2354967"/>
    <n v="0"/>
    <n v="2354967"/>
    <n v="0"/>
    <s v="NOMINA SEPTIEMBRE DE 2020"/>
    <s v="5020"/>
    <s v="16920, 17020"/>
    <s v="-0"/>
    <s v="87720, 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s v="262428020, 262428120, 262428220, 262428320, 262428420, 262428520, 262428620, 262428720, 262428820, 262428920, 262429020, 262429120, 262429220, 262429320, 262429420, 262429520, 262429620, 262429720, 262429820, 262429920, 262430020, 262430120, 262430220, 262430320, 262430420, 262430520, 262430620, 262430720, 262430820, 262430920, 262431020, 262431120, 262431220, 262431320, 262431420, 262431520, 262431620, 262431720, 262431820, 262431920, 262432020, 262432120, 262432220, 262445820, 262445920, 262446020, 262446120, 262446220, 262446320, 262446420, 262446520"/>
    <s v="1120"/>
    <x v="0"/>
    <x v="22"/>
  </r>
  <r>
    <s v="5120"/>
    <s v="2020-09-23 00:00:00"/>
    <s v="2020-09-23 10:56:00"/>
    <s v="Gasto"/>
    <s v="Con Compromiso"/>
    <s v="019"/>
    <x v="18"/>
    <x v="13"/>
    <s v="SALUD"/>
    <s v="Nación"/>
    <x v="0"/>
    <s v="CSF"/>
    <n v="6875300"/>
    <n v="0"/>
    <n v="6875300"/>
    <n v="0"/>
    <s v="APORTES NOMINA SEPTIEMBRE DE 2020"/>
    <s v="5120"/>
    <s v="17120"/>
    <s v="-0"/>
    <s v="92820, 92920, 93020, 93120, 93220, 93320, 93420, 93520, 93620, 93720, 93820, 93920, 94020, 94120, 94220, 94320"/>
    <s v="262672920, 262673020, 262673120, 262673220, 262673320, 262673420, 262673520, 262673620, 262673720, 262673820, 262673920, 262674020, 262674120, 262674220, 262674320, 262674420"/>
    <s v="-0"/>
    <x v="0"/>
    <x v="22"/>
  </r>
  <r>
    <s v="5120"/>
    <s v="2020-09-23 00:00:00"/>
    <s v="2020-09-23 10:56:00"/>
    <s v="Gasto"/>
    <s v="Con Compromiso"/>
    <s v="019"/>
    <x v="18"/>
    <x v="14"/>
    <s v="APORTES AL ICBF"/>
    <s v="Nación"/>
    <x v="0"/>
    <s v="CSF"/>
    <n v="3043100"/>
    <n v="0"/>
    <n v="3043100"/>
    <n v="0"/>
    <s v="APORTES NOMINA SEPTIEMBRE DE 2020"/>
    <s v="5120"/>
    <s v="17120"/>
    <s v="-0"/>
    <s v="92820, 92920, 93020, 93120, 93220, 93320, 93420, 93520, 93620, 93720, 93820, 93920, 94020, 94120, 94220, 94320"/>
    <s v="262672920, 262673020, 262673120, 262673220, 262673320, 262673420, 262673520, 262673620, 262673720, 262673820, 262673920, 262674020, 262674120, 262674220, 262674320, 262674420"/>
    <s v="-0"/>
    <x v="0"/>
    <x v="22"/>
  </r>
  <r>
    <s v="5120"/>
    <s v="2020-09-23 00:00:00"/>
    <s v="2020-09-23 10:56:00"/>
    <s v="Gasto"/>
    <s v="Con Compromiso"/>
    <s v="019"/>
    <x v="18"/>
    <x v="16"/>
    <s v="CAJAS DE COMPENSACIÓN FAMILIAR"/>
    <s v="Nación"/>
    <x v="0"/>
    <s v="CSF"/>
    <n v="4056200"/>
    <n v="0"/>
    <n v="4056200"/>
    <n v="0"/>
    <s v="APORTES NOMINA SEPTIEMBRE DE 2020"/>
    <s v="5120"/>
    <s v="17120"/>
    <s v="-0"/>
    <s v="92820, 92920, 93020, 93120, 93220, 93320, 93420, 93520, 93620, 93720, 93820, 93920, 94020, 94120, 94220, 94320"/>
    <s v="262672920, 262673020, 262673120, 262673220, 262673320, 262673420, 262673520, 262673620, 262673720, 262673820, 262673920, 262674020, 262674120, 262674220, 262674320, 262674420"/>
    <s v="-0"/>
    <x v="0"/>
    <x v="22"/>
  </r>
  <r>
    <s v="5120"/>
    <s v="2020-09-23 00:00:00"/>
    <s v="2020-09-23 10:56:00"/>
    <s v="Gasto"/>
    <s v="Con Compromiso"/>
    <s v="019"/>
    <x v="18"/>
    <x v="12"/>
    <s v="APORTES AL SENA"/>
    <s v="Nación"/>
    <x v="0"/>
    <s v="CSF"/>
    <n v="2028900"/>
    <n v="0"/>
    <n v="2028900"/>
    <n v="0"/>
    <s v="APORTES NOMINA SEPTIEMBRE DE 2020"/>
    <s v="5120"/>
    <s v="17120"/>
    <s v="-0"/>
    <s v="92820, 92920, 93020, 93120, 93220, 93320, 93420, 93520, 93620, 93720, 93820, 93920, 94020, 94120, 94220, 94320"/>
    <s v="262672920, 262673020, 262673120, 262673220, 262673320, 262673420, 262673520, 262673620, 262673720, 262673820, 262673920, 262674020, 262674120, 262674220, 262674320, 262674420"/>
    <s v="-0"/>
    <x v="0"/>
    <x v="22"/>
  </r>
  <r>
    <s v="5120"/>
    <s v="2020-09-23 00:00:00"/>
    <s v="2020-09-23 10:56:00"/>
    <s v="Gasto"/>
    <s v="Con Compromiso"/>
    <s v="019"/>
    <x v="18"/>
    <x v="11"/>
    <s v="PENSIONES"/>
    <s v="Nación"/>
    <x v="0"/>
    <s v="CSF"/>
    <n v="9705400"/>
    <n v="0"/>
    <n v="9705400"/>
    <n v="0"/>
    <s v="APORTES NOMINA SEPTIEMBRE DE 2020"/>
    <s v="5120"/>
    <s v="17120"/>
    <s v="-0"/>
    <s v="92820, 92920, 93020, 93120, 93220, 93320, 93420, 93520, 93620, 93720, 93820, 93920, 94020, 94120, 94220, 94320"/>
    <s v="262672920, 262673020, 262673120, 262673220, 262673320, 262673420, 262673520, 262673620, 262673720, 262673820, 262673920, 262674020, 262674120, 262674220, 262674320, 262674420"/>
    <s v="-0"/>
    <x v="0"/>
    <x v="22"/>
  </r>
  <r>
    <s v="5120"/>
    <s v="2020-09-23 00:00:00"/>
    <s v="2020-09-23 10:56:00"/>
    <s v="Gasto"/>
    <s v="Con Compromiso"/>
    <s v="019"/>
    <x v="18"/>
    <x v="15"/>
    <s v="APORTES GENERALES AL SISTEMA DE RIESGOS LABORALES"/>
    <s v="Nación"/>
    <x v="0"/>
    <s v="CSF"/>
    <n v="1384900"/>
    <n v="0"/>
    <n v="1384900"/>
    <n v="0"/>
    <s v="APORTES NOMINA SEPTIEMBRE DE 2020"/>
    <s v="5120"/>
    <s v="17120"/>
    <s v="-0"/>
    <s v="92820, 92920, 93020, 93120, 93220, 93320, 93420, 93520, 93620, 93720, 93820, 93920, 94020, 94120, 94220, 94320"/>
    <s v="262672920, 262673020, 262673120, 262673220, 262673320, 262673420, 262673520, 262673620, 262673720, 262673820, 262673920, 262674020, 262674120, 262674220, 262674320, 262674420"/>
    <s v="-0"/>
    <x v="0"/>
    <x v="22"/>
  </r>
  <r>
    <s v="5220"/>
    <s v="2020-10-05 00:00:00"/>
    <s v="2020-10-05 09:56:00"/>
    <s v="Gasto"/>
    <s v="Con Compromiso"/>
    <s v="019"/>
    <x v="18"/>
    <x v="19"/>
    <s v="VIÁTICOS DE LOS FUNCIONARIOS EN COMISIÓN"/>
    <s v="Propios"/>
    <x v="1"/>
    <s v="CSF"/>
    <n v="271546"/>
    <n v="0"/>
    <n v="271546"/>
    <n v="0"/>
    <s v="TRASL. PRESUPUESTAL - COMISION DIRECTORES TERRITORIALES A BOGOTA"/>
    <s v="5220"/>
    <s v="17820"/>
    <s v="34120"/>
    <s v="97720"/>
    <s v="280080820"/>
    <s v="-0"/>
    <x v="0"/>
    <x v="22"/>
  </r>
  <r>
    <s v="5220"/>
    <s v="2020-10-05 00:00:00"/>
    <s v="2020-10-05 09:56:00"/>
    <s v="Gasto"/>
    <s v="Con Compromiso"/>
    <s v="019"/>
    <x v="18"/>
    <x v="18"/>
    <s v="SERVICIOS DE TRANSPORTE DE PASAJEROS"/>
    <s v="Propios"/>
    <x v="1"/>
    <s v="CSF"/>
    <n v="30000"/>
    <n v="0"/>
    <n v="30000"/>
    <n v="0"/>
    <s v="TRASL. PRESUPUESTAL - COMISION DIRECTORES TERRITORIALES A BOGOTA"/>
    <s v="5220"/>
    <s v="17820"/>
    <s v="34120"/>
    <s v="97720"/>
    <s v="280080820"/>
    <s v="-0"/>
    <x v="0"/>
    <x v="22"/>
  </r>
  <r>
    <s v="5320"/>
    <s v="2020-10-22 00:00:00"/>
    <s v="2020-10-22 10:42:00"/>
    <s v="Gasto"/>
    <s v="Con Compromiso"/>
    <s v="019"/>
    <x v="18"/>
    <x v="19"/>
    <s v="VIÁTICOS DE LOS FUNCIONARIOS EN COMISIÓN"/>
    <s v="Propios"/>
    <x v="1"/>
    <s v="CSF"/>
    <n v="266218"/>
    <n v="0"/>
    <n v="266218"/>
    <n v="0"/>
    <s v="REAJUSTE VIATICOS SERGIO CARRILLO"/>
    <s v="5320"/>
    <s v="19020"/>
    <s v="36220"/>
    <s v="99320"/>
    <s v="294808820"/>
    <s v="-0"/>
    <x v="0"/>
    <x v="22"/>
  </r>
  <r>
    <s v="5420"/>
    <s v="2020-10-22 00:00:00"/>
    <s v="2020-10-22 10:52:00"/>
    <s v="Gasto"/>
    <s v="Con Compromiso"/>
    <s v="019"/>
    <x v="18"/>
    <x v="9"/>
    <s v="BONIFICACIÓN POR SERVICIOS PRESTADOS"/>
    <s v="Nación"/>
    <x v="0"/>
    <s v="CSF"/>
    <n v="4504779"/>
    <n v="0"/>
    <n v="4504779"/>
    <n v="0"/>
    <s v="NOMINA MES DE OCTUBRE DE 2020"/>
    <s v="5420"/>
    <s v="19320, 19420"/>
    <s v="-0"/>
    <s v="99420, 99520, 99620, 99720, 99820, 99920, 100020, 100120, 100220, 100320, 100420, 100520, 100620, 100720, 100820, 100920, 101020, 101120, 101220, 101320, 101420, 101520, 101620, 101720, 101820, 101920, 102020, 102120, 102220, 102320, 102420, 102520, 102620, 102720, 102820, 102920, 103020, 103120, 103220, 103320, 103420, 103520, 103620, 103720, 103820, 103920, 104020, 104120, 104220"/>
    <s v="295690920, 295691020, 295691220, 295691320, 295691420, 295691520, 295691620, 295691720, 295691820, 295691920, 295692020, 295692120, 295692220, 295692320, 295692420, 295692520, 295692620, 295692720, 295692820, 295692920, 295693020, 295693120, 295693220, 295693320, 295693420, 295693520, 295693620, 295693720, 295693820, 295693920, 295694020, 295694120, 295694220, 295694320, 295694420, 295694520, 295694620, 295694720, 295694820, 295694920, 295695020, 295695120, 295695220, 295695420, 295695520, 295695620, 295695720, 295695820, 295695920"/>
    <s v="-0"/>
    <x v="0"/>
    <x v="22"/>
  </r>
  <r>
    <s v="5420"/>
    <s v="2020-10-22 00:00:00"/>
    <s v="2020-10-22 10:52:00"/>
    <s v="Gasto"/>
    <s v="Con Compromiso"/>
    <s v="019"/>
    <x v="18"/>
    <x v="6"/>
    <s v="SUBSIDIO DE ALIMENTACIÓN"/>
    <s v="Nación"/>
    <x v="0"/>
    <s v="CSF"/>
    <n v="1960908"/>
    <n v="0"/>
    <n v="1960908"/>
    <n v="0"/>
    <s v="NOMINA MES DE OCTUBRE DE 2020"/>
    <s v="5420"/>
    <s v="19320, 19420"/>
    <s v="-0"/>
    <s v="99420, 99520, 99620, 99720, 99820, 99920, 100020, 100120, 100220, 100320, 100420, 100520, 100620, 100720, 100820, 100920, 101020, 101120, 101220, 101320, 101420, 101520, 101620, 101720, 101820, 101920, 102020, 102120, 102220, 102320, 102420, 102520, 102620, 102720, 102820, 102920, 103020, 103120, 103220, 103320, 103420, 103520, 103620, 103720, 103820, 103920, 104020, 104120, 104220"/>
    <s v="295690920, 295691020, 295691220, 295691320, 295691420, 295691520, 295691620, 295691720, 295691820, 295691920, 295692020, 295692120, 295692220, 295692320, 295692420, 295692520, 295692620, 295692720, 295692820, 295692920, 295693020, 295693120, 295693220, 295693320, 295693420, 295693520, 295693620, 295693720, 295693820, 295693920, 295694020, 295694120, 295694220, 295694320, 295694420, 295694520, 295694620, 295694720, 295694820, 295694920, 295695020, 295695120, 295695220, 295695420, 295695520, 295695620, 295695720, 295695820, 295695920"/>
    <s v="-0"/>
    <x v="0"/>
    <x v="22"/>
  </r>
  <r>
    <s v="5420"/>
    <s v="2020-10-22 00:00:00"/>
    <s v="2020-10-22 10:52:00"/>
    <s v="Gasto"/>
    <s v="Con Compromiso"/>
    <s v="019"/>
    <x v="18"/>
    <x v="7"/>
    <s v="BONIFICACIÓN ESPECIAL DE RECREACIÓN"/>
    <s v="Nación"/>
    <x v="0"/>
    <s v="CSF"/>
    <n v="84297"/>
    <n v="0"/>
    <n v="84297"/>
    <n v="0"/>
    <s v="NOMINA MES DE OCTUBRE DE 2020"/>
    <s v="5420"/>
    <s v="19320, 19420"/>
    <s v="-0"/>
    <s v="99420, 99520, 99620, 99720, 99820, 99920, 100020, 100120, 100220, 100320, 100420, 100520, 100620, 100720, 100820, 100920, 101020, 101120, 101220, 101320, 101420, 101520, 101620, 101720, 101820, 101920, 102020, 102120, 102220, 102320, 102420, 102520, 102620, 102720, 102820, 102920, 103020, 103120, 103220, 103320, 103420, 103520, 103620, 103720, 103820, 103920, 104020, 104120, 104220"/>
    <s v="295690920, 295691020, 295691220, 295691320, 295691420, 295691520, 295691620, 295691720, 295691820, 295691920, 295692020, 295692120, 295692220, 295692320, 295692420, 295692520, 295692620, 295692720, 295692820, 295692920, 295693020, 295693120, 295693220, 295693320, 295693420, 295693520, 295693620, 295693720, 295693820, 295693920, 295694020, 295694120, 295694220, 295694320, 295694420, 295694520, 295694620, 295694720, 295694820, 295694920, 295695020, 295695120, 295695220, 295695420, 295695520, 295695620, 295695720, 295695820, 295695920"/>
    <s v="-0"/>
    <x v="0"/>
    <x v="22"/>
  </r>
  <r>
    <s v="5420"/>
    <s v="2020-10-22 00:00:00"/>
    <s v="2020-10-22 10:52:00"/>
    <s v="Gasto"/>
    <s v="Con Compromiso"/>
    <s v="019"/>
    <x v="18"/>
    <x v="5"/>
    <s v="PRIMA TÉCNICA NO SALARIAL"/>
    <s v="Nación"/>
    <x v="0"/>
    <s v="CSF"/>
    <n v="2354967"/>
    <n v="0"/>
    <n v="2354967"/>
    <n v="0"/>
    <s v="NOMINA MES DE OCTUBRE DE 2020"/>
    <s v="5420"/>
    <s v="19320, 19420"/>
    <s v="-0"/>
    <s v="99420, 99520, 99620, 99720, 99820, 99920, 100020, 100120, 100220, 100320, 100420, 100520, 100620, 100720, 100820, 100920, 101020, 101120, 101220, 101320, 101420, 101520, 101620, 101720, 101820, 101920, 102020, 102120, 102220, 102320, 102420, 102520, 102620, 102720, 102820, 102920, 103020, 103120, 103220, 103320, 103420, 103520, 103620, 103720, 103820, 103920, 104020, 104120, 104220"/>
    <s v="295690920, 295691020, 295691220, 295691320, 295691420, 295691520, 295691620, 295691720, 295691820, 295691920, 295692020, 295692120, 295692220, 295692320, 295692420, 295692520, 295692620, 295692720, 295692820, 295692920, 295693020, 295693120, 295693220, 295693320, 295693420, 295693520, 295693620, 295693720, 295693820, 295693920, 295694020, 295694120, 295694220, 295694320, 295694420, 295694520, 295694620, 295694720, 295694820, 295694920, 295695020, 295695120, 295695220, 295695420, 295695520, 295695620, 295695720, 295695820, 295695920"/>
    <s v="-0"/>
    <x v="0"/>
    <x v="22"/>
  </r>
  <r>
    <s v="5420"/>
    <s v="2020-10-22 00:00:00"/>
    <s v="2020-10-22 10:52:00"/>
    <s v="Gasto"/>
    <s v="Con Compromiso"/>
    <s v="019"/>
    <x v="18"/>
    <x v="28"/>
    <s v="AUXILIO DE CONECTIVIDAD DIGITAL"/>
    <s v="Nación"/>
    <x v="0"/>
    <s v="CSF"/>
    <n v="2742774"/>
    <n v="0"/>
    <n v="2742774"/>
    <n v="0"/>
    <s v="NOMINA MES DE OCTUBRE DE 2020"/>
    <s v="5420"/>
    <s v="19320, 19420"/>
    <s v="-0"/>
    <s v="99420, 99520, 99620, 99720, 99820, 99920, 100020, 100120, 100220, 100320, 100420, 100520, 100620, 100720, 100820, 100920, 101020, 101120, 101220, 101320, 101420, 101520, 101620, 101720, 101820, 101920, 102020, 102120, 102220, 102320, 102420, 102520, 102620, 102720, 102820, 102920, 103020, 103120, 103220, 103320, 103420, 103520, 103620, 103720, 103820, 103920, 104020, 104120, 104220"/>
    <s v="295690920, 295691020, 295691220, 295691320, 295691420, 295691520, 295691620, 295691720, 295691820, 295691920, 295692020, 295692120, 295692220, 295692320, 295692420, 295692520, 295692620, 295692720, 295692820, 295692920, 295693020, 295693120, 295693220, 295693320, 295693420, 295693520, 295693620, 295693720, 295693820, 295693920, 295694020, 295694120, 295694220, 295694320, 295694420, 295694520, 295694620, 295694720, 295694820, 295694920, 295695020, 295695120, 295695220, 295695420, 295695520, 295695620, 295695720, 295695820, 295695920"/>
    <s v="-0"/>
    <x v="0"/>
    <x v="22"/>
  </r>
  <r>
    <s v="5420"/>
    <s v="2020-10-22 00:00:00"/>
    <s v="2020-10-22 10:52:00"/>
    <s v="Gasto"/>
    <s v="Con Compromiso"/>
    <s v="019"/>
    <x v="18"/>
    <x v="8"/>
    <s v="SUELDO BÁSICO"/>
    <s v="Nación"/>
    <x v="0"/>
    <s v="CSF"/>
    <n v="74183203"/>
    <n v="0"/>
    <n v="74183203"/>
    <n v="0"/>
    <s v="NOMINA MES DE OCTUBRE DE 2020"/>
    <s v="5420"/>
    <s v="19320, 19420"/>
    <s v="-0"/>
    <s v="99420, 99520, 99620, 99720, 99820, 99920, 100020, 100120, 100220, 100320, 100420, 100520, 100620, 100720, 100820, 100920, 101020, 101120, 101220, 101320, 101420, 101520, 101620, 101720, 101820, 101920, 102020, 102120, 102220, 102320, 102420, 102520, 102620, 102720, 102820, 102920, 103020, 103120, 103220, 103320, 103420, 103520, 103620, 103720, 103820, 103920, 104020, 104120, 104220"/>
    <s v="295690920, 295691020, 295691220, 295691320, 295691420, 295691520, 295691620, 295691720, 295691820, 295691920, 295692020, 295692120, 295692220, 295692320, 295692420, 295692520, 295692620, 295692720, 295692820, 295692920, 295693020, 295693120, 295693220, 295693320, 295693420, 295693520, 295693620, 295693720, 295693820, 295693920, 295694020, 295694120, 295694220, 295694320, 295694420, 295694520, 295694620, 295694720, 295694820, 295694920, 295695020, 295695120, 295695220, 295695420, 295695520, 295695620, 295695720, 295695820, 295695920"/>
    <s v="-0"/>
    <x v="0"/>
    <x v="22"/>
  </r>
  <r>
    <s v="5420"/>
    <s v="2020-10-22 00:00:00"/>
    <s v="2020-10-22 10:52:00"/>
    <s v="Gasto"/>
    <s v="Con Compromiso"/>
    <s v="019"/>
    <x v="18"/>
    <x v="4"/>
    <s v="PRIMA DE VACACIONES"/>
    <s v="Nación"/>
    <x v="0"/>
    <s v="CSF"/>
    <n v="1210428"/>
    <n v="0"/>
    <n v="1210428"/>
    <n v="0"/>
    <s v="NOMINA MES DE OCTUBRE DE 2020"/>
    <s v="5420"/>
    <s v="19320, 19420"/>
    <s v="-0"/>
    <s v="99420, 99520, 99620, 99720, 99820, 99920, 100020, 100120, 100220, 100320, 100420, 100520, 100620, 100720, 100820, 100920, 101020, 101120, 101220, 101320, 101420, 101520, 101620, 101720, 101820, 101920, 102020, 102120, 102220, 102320, 102420, 102520, 102620, 102720, 102820, 102920, 103020, 103120, 103220, 103320, 103420, 103520, 103620, 103720, 103820, 103920, 104020, 104120, 104220"/>
    <s v="295690920, 295691020, 295691220, 295691320, 295691420, 295691520, 295691620, 295691720, 295691820, 295691920, 295692020, 295692120, 295692220, 295692320, 295692420, 295692520, 295692620, 295692720, 295692820, 295692920, 295693020, 295693120, 295693220, 295693320, 295693420, 295693520, 295693620, 295693720, 295693820, 295693920, 295694020, 295694120, 295694220, 295694320, 295694420, 295694520, 295694620, 295694720, 295694820, 295694920, 295695020, 295695120, 295695220, 295695420, 295695520, 295695620, 295695720, 295695820, 295695920"/>
    <s v="-0"/>
    <x v="0"/>
    <x v="22"/>
  </r>
  <r>
    <s v="5420"/>
    <s v="2020-10-22 00:00:00"/>
    <s v="2020-10-22 10:52:00"/>
    <s v="Gasto"/>
    <s v="Con Compromiso"/>
    <s v="019"/>
    <x v="18"/>
    <x v="10"/>
    <s v="SUELDO DE VACACIONES"/>
    <s v="Nación"/>
    <x v="0"/>
    <s v="CSF"/>
    <n v="1344920"/>
    <n v="0"/>
    <n v="1344920"/>
    <n v="0"/>
    <s v="NOMINA MES DE OCTUBRE DE 2020"/>
    <s v="5420"/>
    <s v="19320, 19420"/>
    <s v="-0"/>
    <s v="99420, 99520, 99620, 99720, 99820, 99920, 100020, 100120, 100220, 100320, 100420, 100520, 100620, 100720, 100820, 100920, 101020, 101120, 101220, 101320, 101420, 101520, 101620, 101720, 101820, 101920, 102020, 102120, 102220, 102320, 102420, 102520, 102620, 102720, 102820, 102920, 103020, 103120, 103220, 103320, 103420, 103520, 103620, 103720, 103820, 103920, 104020, 104120, 104220"/>
    <s v="295690920, 295691020, 295691220, 295691320, 295691420, 295691520, 295691620, 295691720, 295691820, 295691920, 295692020, 295692120, 295692220, 295692320, 295692420, 295692520, 295692620, 295692720, 295692820, 295692920, 295693020, 295693120, 295693220, 295693320, 295693420, 295693520, 295693620, 295693720, 295693820, 295693920, 295694020, 295694120, 295694220, 295694320, 295694420, 295694520, 295694620, 295694720, 295694820, 295694920, 295695020, 295695120, 295695220, 295695420, 295695520, 295695620, 295695720, 295695820, 295695920"/>
    <s v="-0"/>
    <x v="0"/>
    <x v="22"/>
  </r>
  <r>
    <s v="5520"/>
    <s v="2020-10-22 00:00:00"/>
    <s v="2020-10-22 10:55:00"/>
    <s v="Gasto"/>
    <s v="Con Compromiso"/>
    <s v="019"/>
    <x v="18"/>
    <x v="16"/>
    <s v="CAJAS DE COMPENSACIÓN FAMILIAR"/>
    <s v="Nación"/>
    <x v="0"/>
    <s v="CSF"/>
    <n v="4050200"/>
    <n v="0"/>
    <n v="4050200"/>
    <n v="0"/>
    <s v="APORTES NOMINA OCTUBRE DE 2020"/>
    <s v="5520"/>
    <s v="19520"/>
    <s v="-0"/>
    <s v="104320, 104420, 104520, 104620, 104720, 104820, 104920, 105020, 105120, 105220, 105320, 105420, 105520, 105620, 105720, 105820"/>
    <s v="295696120, 295696220, 295696320, 295696420, 295696520, 295696620, 295696720, 295696820, 295696920, 295697020, 295697120, 295697220, 295697320, 295697420, 295697520, 295697620"/>
    <s v="-0"/>
    <x v="0"/>
    <x v="22"/>
  </r>
  <r>
    <s v="5520"/>
    <s v="2020-10-22 00:00:00"/>
    <s v="2020-10-22 10:55:00"/>
    <s v="Gasto"/>
    <s v="Con Compromiso"/>
    <s v="019"/>
    <x v="18"/>
    <x v="15"/>
    <s v="APORTES GENERALES AL SISTEMA DE RIESGOS LABORALES"/>
    <s v="Nación"/>
    <x v="0"/>
    <s v="CSF"/>
    <n v="1368900"/>
    <n v="0"/>
    <n v="1368900"/>
    <n v="0"/>
    <s v="APORTES NOMINA OCTUBRE DE 2020"/>
    <s v="5520"/>
    <s v="19520"/>
    <s v="-0"/>
    <s v="104320, 104420, 104520, 104620, 104720, 104820, 104920, 105020, 105120, 105220, 105320, 105420, 105520, 105620, 105720, 105820"/>
    <s v="295696120, 295696220, 295696320, 295696420, 295696520, 295696620, 295696720, 295696820, 295696920, 295697020, 295697120, 295697220, 295697320, 295697420, 295697520, 295697620"/>
    <s v="-0"/>
    <x v="0"/>
    <x v="22"/>
  </r>
  <r>
    <s v="5520"/>
    <s v="2020-10-22 00:00:00"/>
    <s v="2020-10-22 10:55:00"/>
    <s v="Gasto"/>
    <s v="Con Compromiso"/>
    <s v="019"/>
    <x v="18"/>
    <x v="12"/>
    <s v="APORTES AL SENA"/>
    <s v="Nación"/>
    <x v="0"/>
    <s v="CSF"/>
    <n v="2025800"/>
    <n v="0"/>
    <n v="2025800"/>
    <n v="0"/>
    <s v="APORTES NOMINA OCTUBRE DE 2020"/>
    <s v="5520"/>
    <s v="19520"/>
    <s v="-0"/>
    <s v="104320, 104420, 104520, 104620, 104720, 104820, 104920, 105020, 105120, 105220, 105320, 105420, 105520, 105620, 105720, 105820"/>
    <s v="295696120, 295696220, 295696320, 295696420, 295696520, 295696620, 295696720, 295696820, 295696920, 295697020, 295697120, 295697220, 295697320, 295697420, 295697520, 295697620"/>
    <s v="-0"/>
    <x v="0"/>
    <x v="22"/>
  </r>
  <r>
    <s v="5520"/>
    <s v="2020-10-22 00:00:00"/>
    <s v="2020-10-22 10:55:00"/>
    <s v="Gasto"/>
    <s v="Con Compromiso"/>
    <s v="019"/>
    <x v="18"/>
    <x v="13"/>
    <s v="SALUD"/>
    <s v="Nación"/>
    <x v="0"/>
    <s v="CSF"/>
    <n v="6956900"/>
    <n v="0"/>
    <n v="6956900"/>
    <n v="0"/>
    <s v="APORTES NOMINA OCTUBRE DE 2020"/>
    <s v="5520"/>
    <s v="19520"/>
    <s v="-0"/>
    <s v="104320, 104420, 104520, 104620, 104720, 104820, 104920, 105020, 105120, 105220, 105320, 105420, 105520, 105620, 105720, 105820"/>
    <s v="295696120, 295696220, 295696320, 295696420, 295696520, 295696620, 295696720, 295696820, 295696920, 295697020, 295697120, 295697220, 295697320, 295697420, 295697520, 295697620"/>
    <s v="-0"/>
    <x v="0"/>
    <x v="22"/>
  </r>
  <r>
    <s v="5520"/>
    <s v="2020-10-22 00:00:00"/>
    <s v="2020-10-22 10:55:00"/>
    <s v="Gasto"/>
    <s v="Con Compromiso"/>
    <s v="019"/>
    <x v="18"/>
    <x v="11"/>
    <s v="PENSIONES"/>
    <s v="Nación"/>
    <x v="0"/>
    <s v="CSF"/>
    <n v="9820700"/>
    <n v="0"/>
    <n v="9820700"/>
    <n v="0"/>
    <s v="APORTES NOMINA OCTUBRE DE 2020"/>
    <s v="5520"/>
    <s v="19520"/>
    <s v="-0"/>
    <s v="104320, 104420, 104520, 104620, 104720, 104820, 104920, 105020, 105120, 105220, 105320, 105420, 105520, 105620, 105720, 105820"/>
    <s v="295696120, 295696220, 295696320, 295696420, 295696520, 295696620, 295696720, 295696820, 295696920, 295697020, 295697120, 295697220, 295697320, 295697420, 295697520, 295697620"/>
    <s v="-0"/>
    <x v="0"/>
    <x v="22"/>
  </r>
  <r>
    <s v="5520"/>
    <s v="2020-10-22 00:00:00"/>
    <s v="2020-10-22 10:55:00"/>
    <s v="Gasto"/>
    <s v="Con Compromiso"/>
    <s v="019"/>
    <x v="18"/>
    <x v="14"/>
    <s v="APORTES AL ICBF"/>
    <s v="Nación"/>
    <x v="0"/>
    <s v="CSF"/>
    <n v="3038800"/>
    <n v="0"/>
    <n v="3038800"/>
    <n v="0"/>
    <s v="APORTES NOMINA OCTUBRE DE 2020"/>
    <s v="5520"/>
    <s v="19520"/>
    <s v="-0"/>
    <s v="104320, 104420, 104520, 104620, 104720, 104820, 104920, 105020, 105120, 105220, 105320, 105420, 105520, 105620, 105720, 105820"/>
    <s v="295696120, 295696220, 295696320, 295696420, 295696520, 295696620, 295696720, 295696820, 295696920, 295697020, 295697120, 295697220, 295697320, 295697420, 295697520, 295697620"/>
    <s v="-0"/>
    <x v="0"/>
    <x v="22"/>
  </r>
  <r>
    <s v="5620"/>
    <s v="2020-11-05 00:00:00"/>
    <s v="2020-11-05 15:19:00"/>
    <s v="Gasto"/>
    <s v="Con Compromiso"/>
    <s v="0300"/>
    <x v="18"/>
    <x v="40"/>
    <s v="ADQUISICIÓN DE BIENES Y SERVICIOS - SERVICIO DE APOYO TÉCNICO A LAS SOLICITUDES RECIBIDAS POR LA CANCILLERÍA EN TEMAS FRONTERIZOS - GENERACIÓN DE ESTUDIOS GEOGRÁFICOS E INVESTIGACIONES PARA LA CARACTERIZACIÓN, ANÁLISIS Y DELIMITACIÓN GEOGRÁFICA DEL T"/>
    <s v="Nación"/>
    <x v="0"/>
    <s v="CSF"/>
    <n v="4875289"/>
    <n v="-491600"/>
    <n v="4383689"/>
    <n v="0"/>
    <s v="GASTOS Y VIATICOS COMISION LUIS EDUARDO ARDILA NOVIEMBRE 8 AL 26 DE 2020"/>
    <s v="5620"/>
    <s v="20020"/>
    <s v="40720"/>
    <s v="109720"/>
    <s v="313212120"/>
    <s v="720"/>
    <x v="1"/>
    <x v="8"/>
  </r>
  <r>
    <s v="5720"/>
    <s v="2020-11-13 00:00:00"/>
    <s v="2020-11-13 16:08:00"/>
    <s v="Gasto"/>
    <s v="Con Compromiso"/>
    <s v="0500"/>
    <x v="18"/>
    <x v="22"/>
    <s v="ADQUISICIÓN DE BIENES Y SERVICIOS - SERVICIO DE INFORMACIÓN CATASTRAL - ACTUALIZACIÓN  Y GESTIÓN CATASTRAL  NACIONAL"/>
    <s v="Nación"/>
    <x v="2"/>
    <s v="CSF"/>
    <n v="4550580"/>
    <n v="-808992"/>
    <n v="3741588"/>
    <n v="0"/>
    <s v="IE 5503 ASIGN. PPTAL. PREST. DE SERV. PERSONALES PARA REALIZAR ACTIVIDADES DE RECONOCIMIENTO PREDIAL RURAL Y URBANO PARA LA ATENCION A TRAMITES DE RECTIFICACIONES PERNDIENTES EN LOS PROCESOS CATASTRALES DE LA DIRECCION TERRITORIAL SANTANDER Y SUS OUC"/>
    <s v="5720"/>
    <s v="21920"/>
    <s v="52620"/>
    <s v="135420, 137020"/>
    <s v="377139420, 381196220"/>
    <s v="-0"/>
    <x v="1"/>
    <x v="1"/>
  </r>
  <r>
    <s v="5820"/>
    <s v="2020-11-13 00:00:00"/>
    <s v="2020-11-13 16:09:00"/>
    <s v="Gasto"/>
    <s v="Generado"/>
    <s v="0500"/>
    <x v="18"/>
    <x v="22"/>
    <s v="ADQUISICIÓN DE BIENES Y SERVICIOS - SERVICIO DE INFORMACIÓN CATASTRAL - ACTUALIZACIÓN  Y GESTIÓN CATASTRAL  NACIONAL"/>
    <s v="Nación"/>
    <x v="2"/>
    <s v="CSF"/>
    <n v="8385135"/>
    <n v="-8385135"/>
    <n v="0"/>
    <n v="0"/>
    <s v="IE 5503 ASIGN. PPTAL. PREST. DE SERV. PROFESIONALES DE TOPOGRAFÍA PARA REALIZAR LOS TRABAJOS RELACIONADOS CON TRAMITES DE RECTIFICACIONES PENDIENTES, SOLICITUDES Y REQUERIMIENTOS DENTRO DEL PROCESO DE CONSERVACIÓN CATASTRAL EN LA DIRECCIÓN TERRITORIA"/>
    <s v="5820"/>
    <s v="-0"/>
    <s v="-0"/>
    <s v="-0"/>
    <s v="-0"/>
    <s v="-0"/>
    <x v="1"/>
    <x v="1"/>
  </r>
  <r>
    <s v="5920"/>
    <s v="2020-11-13 00:00:00"/>
    <s v="2020-11-13 16:10:00"/>
    <s v="Gasto"/>
    <s v="Con Compromiso"/>
    <s v="0500"/>
    <x v="18"/>
    <x v="22"/>
    <s v="ADQUISICIÓN DE BIENES Y SERVICIOS - SERVICIO DE INFORMACIÓN CATASTRAL - ACTUALIZACIÓN  Y GESTIÓN CATASTRAL  NACIONAL"/>
    <s v="Nación"/>
    <x v="2"/>
    <s v="CSF"/>
    <n v="3890510"/>
    <n v="-605191"/>
    <n v="3285319"/>
    <n v="0"/>
    <s v="IE 5503 ASIGN. PPTAL. PREST. DE SERV. PROFESIONALES PARA ATENDER DESDE EL COMPONENTE JURÍDICO LAS ACTIVIDADES REFERENTES A TRAMITES DE RECTIFICACIONES PENDIENTES  DENTRO DEL PROCESO CATASTRAL EN LA DIRECCIÓN TERRITORIAL SANTANDER"/>
    <s v="5920"/>
    <s v="21820"/>
    <s v="53220"/>
    <s v="135720, 136920"/>
    <s v="381117820, 385003820"/>
    <s v="-0"/>
    <x v="1"/>
    <x v="1"/>
  </r>
  <r>
    <s v="6020"/>
    <s v="2020-11-23 00:00:00"/>
    <s v="2020-11-23 09:12:00"/>
    <s v="Gasto"/>
    <s v="Con Compromiso"/>
    <s v="019"/>
    <x v="18"/>
    <x v="7"/>
    <s v="BONIFICACIÓN ESPECIAL DE RECREACIÓN"/>
    <s v="Nación"/>
    <x v="0"/>
    <s v="CSF"/>
    <n v="220813"/>
    <n v="0"/>
    <n v="220813"/>
    <n v="0"/>
    <s v="NOMINA NOVIEMBRE Y PRIMA DE NAVIDAD"/>
    <s v="6020"/>
    <s v="21520, 21620"/>
    <s v="-0"/>
    <s v="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s v="332869520, 332869620, 332869720, 332869820, 332869920, 332870020, 332870120, 332870220, 332870320, 332870520, 332870620, 332870720, 332870820, 332870920, 332871020, 332871120, 332871220, 332871320, 332871420, 332871520, 332871620, 332871720, 332871820, 332871920, 332872020, 332872120, 332872220, 332872320, 332872420, 332872520, 332872620, 332872720, 332872820, 332872920, 332873020, 332873120, 332873220, 332873320, 332873420, 332873520, 332873620, 332873720, 332873820, 332873920, 332874020, 332874120, 332874220, 332874320, 332874420, 332874520, 332874620, 332874720, 332874820, 332874920, 332875020, 332875120, 332875220, 332875320, 332875420, 332875520, 332875620, 332875720, 332875820, 332875920, 332876020, 332876120, 332876220, 332876320, 332876420, 332876520, 332876620, 332876720, 332876820, 332876920, 332877020, 332877120, 332877220, 332877320, 332877420, 332877520, 332877620, 332877720, 332877820, 332877920, 332878020, 332878120"/>
    <s v="-0"/>
    <x v="0"/>
    <x v="22"/>
  </r>
  <r>
    <s v="6020"/>
    <s v="2020-11-23 00:00:00"/>
    <s v="2020-11-23 09:12:00"/>
    <s v="Gasto"/>
    <s v="Con Compromiso"/>
    <s v="019"/>
    <x v="18"/>
    <x v="6"/>
    <s v="SUBSIDIO DE ALIMENTACIÓN"/>
    <s v="Nación"/>
    <x v="0"/>
    <s v="CSF"/>
    <n v="1998363"/>
    <n v="0"/>
    <n v="1998363"/>
    <n v="0"/>
    <s v="NOMINA NOVIEMBRE Y PRIMA DE NAVIDAD"/>
    <s v="6020"/>
    <s v="21520, 21620"/>
    <s v="-0"/>
    <s v="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s v="332869520, 332869620, 332869720, 332869820, 332869920, 332870020, 332870120, 332870220, 332870320, 332870520, 332870620, 332870720, 332870820, 332870920, 332871020, 332871120, 332871220, 332871320, 332871420, 332871520, 332871620, 332871720, 332871820, 332871920, 332872020, 332872120, 332872220, 332872320, 332872420, 332872520, 332872620, 332872720, 332872820, 332872920, 332873020, 332873120, 332873220, 332873320, 332873420, 332873520, 332873620, 332873720, 332873820, 332873920, 332874020, 332874120, 332874220, 332874320, 332874420, 332874520, 332874620, 332874720, 332874820, 332874920, 332875020, 332875120, 332875220, 332875320, 332875420, 332875520, 332875620, 332875720, 332875820, 332875920, 332876020, 332876120, 332876220, 332876320, 332876420, 332876520, 332876620, 332876720, 332876820, 332876920, 332877020, 332877120, 332877220, 332877320, 332877420, 332877520, 332877620, 332877720, 332877820, 332877920, 332878020, 332878120"/>
    <s v="-0"/>
    <x v="0"/>
    <x v="22"/>
  </r>
  <r>
    <s v="6020"/>
    <s v="2020-11-23 00:00:00"/>
    <s v="2020-11-23 09:12:00"/>
    <s v="Gasto"/>
    <s v="Con Compromiso"/>
    <s v="019"/>
    <x v="18"/>
    <x v="9"/>
    <s v="BONIFICACIÓN POR SERVICIOS PRESTADOS"/>
    <s v="Nación"/>
    <x v="0"/>
    <s v="CSF"/>
    <n v="737727"/>
    <n v="0"/>
    <n v="737727"/>
    <n v="0"/>
    <s v="NOMINA NOVIEMBRE Y PRIMA DE NAVIDAD"/>
    <s v="6020"/>
    <s v="21520, 21620"/>
    <s v="-0"/>
    <s v="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s v="332869520, 332869620, 332869720, 332869820, 332869920, 332870020, 332870120, 332870220, 332870320, 332870520, 332870620, 332870720, 332870820, 332870920, 332871020, 332871120, 332871220, 332871320, 332871420, 332871520, 332871620, 332871720, 332871820, 332871920, 332872020, 332872120, 332872220, 332872320, 332872420, 332872520, 332872620, 332872720, 332872820, 332872920, 332873020, 332873120, 332873220, 332873320, 332873420, 332873520, 332873620, 332873720, 332873820, 332873920, 332874020, 332874120, 332874220, 332874320, 332874420, 332874520, 332874620, 332874720, 332874820, 332874920, 332875020, 332875120, 332875220, 332875320, 332875420, 332875520, 332875620, 332875720, 332875820, 332875920, 332876020, 332876120, 332876220, 332876320, 332876420, 332876520, 332876620, 332876720, 332876820, 332876920, 332877020, 332877120, 332877220, 332877320, 332877420, 332877520, 332877620, 332877720, 332877820, 332877920, 332878020, 332878120"/>
    <s v="-0"/>
    <x v="0"/>
    <x v="22"/>
  </r>
  <r>
    <s v="6020"/>
    <s v="2020-11-23 00:00:00"/>
    <s v="2020-11-23 09:12:00"/>
    <s v="Gasto"/>
    <s v="Con Compromiso"/>
    <s v="019"/>
    <x v="18"/>
    <x v="8"/>
    <s v="SUELDO BÁSICO"/>
    <s v="Nación"/>
    <x v="0"/>
    <s v="CSF"/>
    <n v="76365176"/>
    <n v="0"/>
    <n v="76365176"/>
    <n v="0"/>
    <s v="NOMINA NOVIEMBRE Y PRIMA DE NAVIDAD"/>
    <s v="6020"/>
    <s v="21520, 21620"/>
    <s v="-0"/>
    <s v="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s v="332869520, 332869620, 332869720, 332869820, 332869920, 332870020, 332870120, 332870220, 332870320, 332870520, 332870620, 332870720, 332870820, 332870920, 332871020, 332871120, 332871220, 332871320, 332871420, 332871520, 332871620, 332871720, 332871820, 332871920, 332872020, 332872120, 332872220, 332872320, 332872420, 332872520, 332872620, 332872720, 332872820, 332872920, 332873020, 332873120, 332873220, 332873320, 332873420, 332873520, 332873620, 332873720, 332873820, 332873920, 332874020, 332874120, 332874220, 332874320, 332874420, 332874520, 332874620, 332874720, 332874820, 332874920, 332875020, 332875120, 332875220, 332875320, 332875420, 332875520, 332875620, 332875720, 332875820, 332875920, 332876020, 332876120, 332876220, 332876320, 332876420, 332876520, 332876620, 332876720, 332876820, 332876920, 332877020, 332877120, 332877220, 332877320, 332877420, 332877520, 332877620, 332877720, 332877820, 332877920, 332878020, 332878120"/>
    <s v="-0"/>
    <x v="0"/>
    <x v="22"/>
  </r>
  <r>
    <s v="6020"/>
    <s v="2020-11-23 00:00:00"/>
    <s v="2020-11-23 09:12:00"/>
    <s v="Gasto"/>
    <s v="Con Compromiso"/>
    <s v="019"/>
    <x v="18"/>
    <x v="28"/>
    <s v="AUXILIO DE CONECTIVIDAD DIGITAL"/>
    <s v="Nación"/>
    <x v="0"/>
    <s v="CSF"/>
    <n v="2801057"/>
    <n v="0"/>
    <n v="2801057"/>
    <n v="0"/>
    <s v="NOMINA NOVIEMBRE Y PRIMA DE NAVIDAD"/>
    <s v="6020"/>
    <s v="21520, 21620"/>
    <s v="-0"/>
    <s v="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s v="332869520, 332869620, 332869720, 332869820, 332869920, 332870020, 332870120, 332870220, 332870320, 332870520, 332870620, 332870720, 332870820, 332870920, 332871020, 332871120, 332871220, 332871320, 332871420, 332871520, 332871620, 332871720, 332871820, 332871920, 332872020, 332872120, 332872220, 332872320, 332872420, 332872520, 332872620, 332872720, 332872820, 332872920, 332873020, 332873120, 332873220, 332873320, 332873420, 332873520, 332873620, 332873720, 332873820, 332873920, 332874020, 332874120, 332874220, 332874320, 332874420, 332874520, 332874620, 332874720, 332874820, 332874920, 332875020, 332875120, 332875220, 332875320, 332875420, 332875520, 332875620, 332875720, 332875820, 332875920, 332876020, 332876120, 332876220, 332876320, 332876420, 332876520, 332876620, 332876720, 332876820, 332876920, 332877020, 332877120, 332877220, 332877320, 332877420, 332877520, 332877620, 332877720, 332877820, 332877920, 332878020, 332878120"/>
    <s v="-0"/>
    <x v="0"/>
    <x v="22"/>
  </r>
  <r>
    <s v="6020"/>
    <s v="2020-11-23 00:00:00"/>
    <s v="2020-11-23 09:12:00"/>
    <s v="Gasto"/>
    <s v="Con Compromiso"/>
    <s v="019"/>
    <x v="18"/>
    <x v="4"/>
    <s v="PRIMA DE VACACIONES"/>
    <s v="Nación"/>
    <x v="0"/>
    <s v="CSF"/>
    <n v="2464529"/>
    <n v="0"/>
    <n v="2464529"/>
    <n v="0"/>
    <s v="NOMINA NOVIEMBRE Y PRIMA DE NAVIDAD"/>
    <s v="6020"/>
    <s v="21520, 21620"/>
    <s v="-0"/>
    <s v="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s v="332869520, 332869620, 332869720, 332869820, 332869920, 332870020, 332870120, 332870220, 332870320, 332870520, 332870620, 332870720, 332870820, 332870920, 332871020, 332871120, 332871220, 332871320, 332871420, 332871520, 332871620, 332871720, 332871820, 332871920, 332872020, 332872120, 332872220, 332872320, 332872420, 332872520, 332872620, 332872720, 332872820, 332872920, 332873020, 332873120, 332873220, 332873320, 332873420, 332873520, 332873620, 332873720, 332873820, 332873920, 332874020, 332874120, 332874220, 332874320, 332874420, 332874520, 332874620, 332874720, 332874820, 332874920, 332875020, 332875120, 332875220, 332875320, 332875420, 332875520, 332875620, 332875720, 332875820, 332875920, 332876020, 332876120, 332876220, 332876320, 332876420, 332876520, 332876620, 332876720, 332876820, 332876920, 332877020, 332877120, 332877220, 332877320, 332877420, 332877520, 332877620, 332877720, 332877820, 332877920, 332878020, 332878120"/>
    <s v="-0"/>
    <x v="0"/>
    <x v="22"/>
  </r>
  <r>
    <s v="6020"/>
    <s v="2020-11-23 00:00:00"/>
    <s v="2020-11-23 09:12:00"/>
    <s v="Gasto"/>
    <s v="Con Compromiso"/>
    <s v="019"/>
    <x v="18"/>
    <x v="41"/>
    <s v="HORAS EXTRAS, DOMINICALES, FESTIVOS Y RECARGOS"/>
    <s v="Nación"/>
    <x v="0"/>
    <s v="CSF"/>
    <n v="295716"/>
    <n v="0"/>
    <n v="295716"/>
    <n v="0"/>
    <s v="NOMINA NOVIEMBRE Y PRIMA DE NAVIDAD"/>
    <s v="6020"/>
    <s v="21520, 21620"/>
    <s v="-0"/>
    <s v="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s v="332869520, 332869620, 332869720, 332869820, 332869920, 332870020, 332870120, 332870220, 332870320, 332870520, 332870620, 332870720, 332870820, 332870920, 332871020, 332871120, 332871220, 332871320, 332871420, 332871520, 332871620, 332871720, 332871820, 332871920, 332872020, 332872120, 332872220, 332872320, 332872420, 332872520, 332872620, 332872720, 332872820, 332872920, 332873020, 332873120, 332873220, 332873320, 332873420, 332873520, 332873620, 332873720, 332873820, 332873920, 332874020, 332874120, 332874220, 332874320, 332874420, 332874520, 332874620, 332874720, 332874820, 332874920, 332875020, 332875120, 332875220, 332875320, 332875420, 332875520, 332875620, 332875720, 332875820, 332875920, 332876020, 332876120, 332876220, 332876320, 332876420, 332876520, 332876620, 332876720, 332876820, 332876920, 332877020, 332877120, 332877220, 332877320, 332877420, 332877520, 332877620, 332877720, 332877820, 332877920, 332878020, 332878120"/>
    <s v="-0"/>
    <x v="0"/>
    <x v="22"/>
  </r>
  <r>
    <s v="6020"/>
    <s v="2020-11-23 00:00:00"/>
    <s v="2020-11-23 09:12:00"/>
    <s v="Gasto"/>
    <s v="Con Compromiso"/>
    <s v="019"/>
    <x v="18"/>
    <x v="5"/>
    <s v="PRIMA TÉCNICA NO SALARIAL"/>
    <s v="Nación"/>
    <x v="0"/>
    <s v="CSF"/>
    <n v="2354967"/>
    <n v="0"/>
    <n v="2354967"/>
    <n v="0"/>
    <s v="NOMINA NOVIEMBRE Y PRIMA DE NAVIDAD"/>
    <s v="6020"/>
    <s v="21520, 21620"/>
    <s v="-0"/>
    <s v="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s v="332869520, 332869620, 332869720, 332869820, 332869920, 332870020, 332870120, 332870220, 332870320, 332870520, 332870620, 332870720, 332870820, 332870920, 332871020, 332871120, 332871220, 332871320, 332871420, 332871520, 332871620, 332871720, 332871820, 332871920, 332872020, 332872120, 332872220, 332872320, 332872420, 332872520, 332872620, 332872720, 332872820, 332872920, 332873020, 332873120, 332873220, 332873320, 332873420, 332873520, 332873620, 332873720, 332873820, 332873920, 332874020, 332874120, 332874220, 332874320, 332874420, 332874520, 332874620, 332874720, 332874820, 332874920, 332875020, 332875120, 332875220, 332875320, 332875420, 332875520, 332875620, 332875720, 332875820, 332875920, 332876020, 332876120, 332876220, 332876320, 332876420, 332876520, 332876620, 332876720, 332876820, 332876920, 332877020, 332877120, 332877220, 332877320, 332877420, 332877520, 332877620, 332877720, 332877820, 332877920, 332878020, 332878120"/>
    <s v="-0"/>
    <x v="0"/>
    <x v="22"/>
  </r>
  <r>
    <s v="6020"/>
    <s v="2020-11-23 00:00:00"/>
    <s v="2020-11-23 09:12:00"/>
    <s v="Gasto"/>
    <s v="Con Compromiso"/>
    <s v="019"/>
    <x v="18"/>
    <x v="10"/>
    <s v="SUELDO DE VACACIONES"/>
    <s v="Nación"/>
    <x v="0"/>
    <s v="CSF"/>
    <n v="3068756"/>
    <n v="0"/>
    <n v="3068756"/>
    <n v="0"/>
    <s v="NOMINA NOVIEMBRE Y PRIMA DE NAVIDAD"/>
    <s v="6020"/>
    <s v="21520, 21620"/>
    <s v="-0"/>
    <s v="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s v="332869520, 332869620, 332869720, 332869820, 332869920, 332870020, 332870120, 332870220, 332870320, 332870520, 332870620, 332870720, 332870820, 332870920, 332871020, 332871120, 332871220, 332871320, 332871420, 332871520, 332871620, 332871720, 332871820, 332871920, 332872020, 332872120, 332872220, 332872320, 332872420, 332872520, 332872620, 332872720, 332872820, 332872920, 332873020, 332873120, 332873220, 332873320, 332873420, 332873520, 332873620, 332873720, 332873820, 332873920, 332874020, 332874120, 332874220, 332874320, 332874420, 332874520, 332874620, 332874720, 332874820, 332874920, 332875020, 332875120, 332875220, 332875320, 332875420, 332875520, 332875620, 332875720, 332875820, 332875920, 332876020, 332876120, 332876220, 332876320, 332876420, 332876520, 332876620, 332876720, 332876820, 332876920, 332877020, 332877120, 332877220, 332877320, 332877420, 332877520, 332877620, 332877720, 332877820, 332877920, 332878020, 332878120"/>
    <s v="-0"/>
    <x v="0"/>
    <x v="22"/>
  </r>
  <r>
    <s v="6020"/>
    <s v="2020-11-23 00:00:00"/>
    <s v="2020-11-23 09:12:00"/>
    <s v="Gasto"/>
    <s v="Con Compromiso"/>
    <s v="019"/>
    <x v="18"/>
    <x v="30"/>
    <s v="PRIMA DE NAVIDAD"/>
    <s v="Nación"/>
    <x v="0"/>
    <s v="CSF"/>
    <n v="113372347"/>
    <n v="0"/>
    <n v="113372347"/>
    <n v="0"/>
    <s v="NOMINA NOVIEMBRE Y PRIMA DE NAVIDAD"/>
    <s v="6020"/>
    <s v="21520, 21620"/>
    <s v="-0"/>
    <s v="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s v="332869520, 332869620, 332869720, 332869820, 332869920, 332870020, 332870120, 332870220, 332870320, 332870520, 332870620, 332870720, 332870820, 332870920, 332871020, 332871120, 332871220, 332871320, 332871420, 332871520, 332871620, 332871720, 332871820, 332871920, 332872020, 332872120, 332872220, 332872320, 332872420, 332872520, 332872620, 332872720, 332872820, 332872920, 332873020, 332873120, 332873220, 332873320, 332873420, 332873520, 332873620, 332873720, 332873820, 332873920, 332874020, 332874120, 332874220, 332874320, 332874420, 332874520, 332874620, 332874720, 332874820, 332874920, 332875020, 332875120, 332875220, 332875320, 332875420, 332875520, 332875620, 332875720, 332875820, 332875920, 332876020, 332876120, 332876220, 332876320, 332876420, 332876520, 332876620, 332876720, 332876820, 332876920, 332877020, 332877120, 332877220, 332877320, 332877420, 332877520, 332877620, 332877720, 332877820, 332877920, 332878020, 332878120"/>
    <s v="-0"/>
    <x v="0"/>
    <x v="22"/>
  </r>
  <r>
    <s v="6120"/>
    <s v="2020-11-23 00:00:00"/>
    <s v="2020-11-23 09:17:00"/>
    <s v="Gasto"/>
    <s v="Con Compromiso"/>
    <s v="019"/>
    <x v="18"/>
    <x v="16"/>
    <s v="CAJAS DE COMPENSACIÓN FAMILIAR"/>
    <s v="Nación"/>
    <x v="0"/>
    <s v="CSF"/>
    <n v="3604300"/>
    <n v="0"/>
    <n v="3604300"/>
    <n v="0"/>
    <s v="APORTES NOMINA NOVIEMBRE DE 2020"/>
    <s v="6120"/>
    <s v="21720"/>
    <s v="-0"/>
    <s v="120120, 120220, 120320, 120420, 120520, 120620, 120720, 120820, 120920, 121020, 121120, 121220, 121320, 121420, 121520, 121620"/>
    <s v="332878320, 332878420, 332878520, 332878620, 332878720, 332878820, 332878920, 332879020, 332879120, 332879220, 332879320, 332879420, 332879520, 332879620, 332879720, 332879820"/>
    <s v="-0"/>
    <x v="0"/>
    <x v="22"/>
  </r>
  <r>
    <s v="6120"/>
    <s v="2020-11-23 00:00:00"/>
    <s v="2020-11-23 09:17:00"/>
    <s v="Gasto"/>
    <s v="Con Compromiso"/>
    <s v="019"/>
    <x v="18"/>
    <x v="11"/>
    <s v="PENSIONES"/>
    <s v="Nación"/>
    <x v="0"/>
    <s v="CSF"/>
    <n v="9382200"/>
    <n v="0"/>
    <n v="9382200"/>
    <n v="0"/>
    <s v="APORTES NOMINA NOVIEMBRE DE 2020"/>
    <s v="6120"/>
    <s v="21720"/>
    <s v="-0"/>
    <s v="120120, 120220, 120320, 120420, 120520, 120620, 120720, 120820, 120920, 121020, 121120, 121220, 121320, 121420, 121520, 121620"/>
    <s v="332878320, 332878420, 332878520, 332878620, 332878720, 332878820, 332878920, 332879020, 332879120, 332879220, 332879320, 332879420, 332879520, 332879620, 332879720, 332879820"/>
    <s v="-0"/>
    <x v="0"/>
    <x v="22"/>
  </r>
  <r>
    <s v="6120"/>
    <s v="2020-11-23 00:00:00"/>
    <s v="2020-11-23 09:17:00"/>
    <s v="Gasto"/>
    <s v="Con Compromiso"/>
    <s v="019"/>
    <x v="18"/>
    <x v="13"/>
    <s v="SALUD"/>
    <s v="Nación"/>
    <x v="0"/>
    <s v="CSF"/>
    <n v="6646300"/>
    <n v="0"/>
    <n v="6646300"/>
    <n v="0"/>
    <s v="APORTES NOMINA NOVIEMBRE DE 2020"/>
    <s v="6120"/>
    <s v="21720"/>
    <s v="-0"/>
    <s v="120120, 120220, 120320, 120420, 120520, 120620, 120720, 120820, 120920, 121020, 121120, 121220, 121320, 121420, 121520, 121620"/>
    <s v="332878320, 332878420, 332878520, 332878620, 332878720, 332878820, 332878920, 332879020, 332879120, 332879220, 332879320, 332879420, 332879520, 332879620, 332879720, 332879820"/>
    <s v="-0"/>
    <x v="0"/>
    <x v="22"/>
  </r>
  <r>
    <s v="6120"/>
    <s v="2020-11-23 00:00:00"/>
    <s v="2020-11-23 09:17:00"/>
    <s v="Gasto"/>
    <s v="Con Compromiso"/>
    <s v="019"/>
    <x v="18"/>
    <x v="12"/>
    <s v="APORTES AL SENA"/>
    <s v="Nación"/>
    <x v="0"/>
    <s v="CSF"/>
    <n v="1802800"/>
    <n v="0"/>
    <n v="1802800"/>
    <n v="0"/>
    <s v="APORTES NOMINA NOVIEMBRE DE 2020"/>
    <s v="6120"/>
    <s v="21720"/>
    <s v="-0"/>
    <s v="120120, 120220, 120320, 120420, 120520, 120620, 120720, 120820, 120920, 121020, 121120, 121220, 121320, 121420, 121520, 121620"/>
    <s v="332878320, 332878420, 332878520, 332878620, 332878720, 332878820, 332878920, 332879020, 332879120, 332879220, 332879320, 332879420, 332879520, 332879620, 332879720, 332879820"/>
    <s v="-0"/>
    <x v="0"/>
    <x v="22"/>
  </r>
  <r>
    <s v="6120"/>
    <s v="2020-11-23 00:00:00"/>
    <s v="2020-11-23 09:17:00"/>
    <s v="Gasto"/>
    <s v="Con Compromiso"/>
    <s v="019"/>
    <x v="18"/>
    <x v="14"/>
    <s v="APORTES AL ICBF"/>
    <s v="Nación"/>
    <x v="0"/>
    <s v="CSF"/>
    <n v="2704300"/>
    <n v="0"/>
    <n v="2704300"/>
    <n v="0"/>
    <s v="APORTES NOMINA NOVIEMBRE DE 2020"/>
    <s v="6120"/>
    <s v="21720"/>
    <s v="-0"/>
    <s v="120120, 120220, 120320, 120420, 120520, 120620, 120720, 120820, 120920, 121020, 121120, 121220, 121320, 121420, 121520, 121620"/>
    <s v="332878320, 332878420, 332878520, 332878620, 332878720, 332878820, 332878920, 332879020, 332879120, 332879220, 332879320, 332879420, 332879520, 332879620, 332879720, 332879820"/>
    <s v="-0"/>
    <x v="0"/>
    <x v="22"/>
  </r>
  <r>
    <s v="6120"/>
    <s v="2020-11-23 00:00:00"/>
    <s v="2020-11-23 09:17:00"/>
    <s v="Gasto"/>
    <s v="Con Compromiso"/>
    <s v="019"/>
    <x v="18"/>
    <x v="15"/>
    <s v="APORTES GENERALES AL SISTEMA DE RIESGOS LABORALES"/>
    <s v="Nación"/>
    <x v="0"/>
    <s v="CSF"/>
    <n v="1357900"/>
    <n v="0"/>
    <n v="1357900"/>
    <n v="0"/>
    <s v="APORTES NOMINA NOVIEMBRE DE 2020"/>
    <s v="6120"/>
    <s v="21720"/>
    <s v="-0"/>
    <s v="120120, 120220, 120320, 120420, 120520, 120620, 120720, 120820, 120920, 121020, 121120, 121220, 121320, 121420, 121520, 121620"/>
    <s v="332878320, 332878420, 332878520, 332878620, 332878720, 332878820, 332878920, 332879020, 332879120, 332879220, 332879320, 332879420, 332879520, 332879620, 332879720, 332879820"/>
    <s v="-0"/>
    <x v="0"/>
    <x v="22"/>
  </r>
  <r>
    <s v="6220"/>
    <s v="2020-11-25 00:00:00"/>
    <s v="2020-11-25 15:59:00"/>
    <s v="Gasto"/>
    <s v="Con Compromiso"/>
    <s v="0300"/>
    <x v="18"/>
    <x v="38"/>
    <s v="ADQUISICIÓN DE BIENES Y SERVICIOS - SERVICIO DE INFORMACIÓN CARTOGRÁFICA ACTUALIZADO - LEVANTAMIENTO , GENERACIÓN Y ACTUALIZACIÓN DE LA RED GEODÉSICA Y LA CARTOGRAFÍA BÁSICA A NIVEL   NACIONAL"/>
    <s v="Nación"/>
    <x v="0"/>
    <s v="CSF"/>
    <n v="5482077"/>
    <n v="-687593"/>
    <n v="4794484"/>
    <n v="0"/>
    <s v="IE 5884 ASIGN. COMISION CONDUCTOR P/FOTOCONTROL Y PUNTOS DE VERIFICACION"/>
    <s v="6220"/>
    <s v="22320"/>
    <s v="43620"/>
    <s v="122220"/>
    <s v="342098420"/>
    <s v="1420"/>
    <x v="1"/>
    <x v="8"/>
  </r>
  <r>
    <s v="6320"/>
    <s v="2020-12-18 00:00:00"/>
    <s v="2020-12-18 22:04:00"/>
    <s v="Gasto"/>
    <s v="Con Compromiso"/>
    <s v="019"/>
    <x v="18"/>
    <x v="6"/>
    <s v="SUBSIDIO DE ALIMENTACIÓN"/>
    <s v="Nación"/>
    <x v="0"/>
    <s v="CSF"/>
    <n v="1910231"/>
    <n v="0"/>
    <n v="1910231"/>
    <n v="0"/>
    <s v="NOMINA MES DE DICIEMBRE DE 2020"/>
    <s v="6320"/>
    <s v="24420, 24520"/>
    <s v="-0"/>
    <s v="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s v="374156320, 374156420, 374156520, 374156620, 374156720, 374156820, 374156920, 374157020, 374157220, 374157320, 374157420, 374157520, 374157620, 374157720, 374157820, 374157920, 374158020, 374158120, 374158220, 374158320, 374158420, 374158520, 374158620, 374158720, 374158820, 374158920, 374159020, 374159120, 374159220, 374159320, 374159420, 374159520, 374159620, 374159720, 374159820, 374159920, 374160020, 374160120, 374160220, 374160320, 374160420, 374160520, 374160620, 374160720, 374160820"/>
    <s v="-0"/>
    <x v="0"/>
    <x v="22"/>
  </r>
  <r>
    <s v="6320"/>
    <s v="2020-12-18 00:00:00"/>
    <s v="2020-12-18 22:04:00"/>
    <s v="Gasto"/>
    <s v="Con Compromiso"/>
    <s v="019"/>
    <x v="18"/>
    <x v="41"/>
    <s v="HORAS EXTRAS, DOMINICALES, FESTIVOS Y RECARGOS"/>
    <s v="Nación"/>
    <x v="0"/>
    <s v="CSF"/>
    <n v="830278"/>
    <n v="0"/>
    <n v="830278"/>
    <n v="0"/>
    <s v="NOMINA MES DE DICIEMBRE DE 2020"/>
    <s v="6320"/>
    <s v="24420, 24520"/>
    <s v="-0"/>
    <s v="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s v="374156320, 374156420, 374156520, 374156620, 374156720, 374156820, 374156920, 374157020, 374157220, 374157320, 374157420, 374157520, 374157620, 374157720, 374157820, 374157920, 374158020, 374158120, 374158220, 374158320, 374158420, 374158520, 374158620, 374158720, 374158820, 374158920, 374159020, 374159120, 374159220, 374159320, 374159420, 374159520, 374159620, 374159720, 374159820, 374159920, 374160020, 374160120, 374160220, 374160320, 374160420, 374160520, 374160620, 374160720, 374160820"/>
    <s v="-0"/>
    <x v="0"/>
    <x v="22"/>
  </r>
  <r>
    <s v="6320"/>
    <s v="2020-12-18 00:00:00"/>
    <s v="2020-12-18 22:04:00"/>
    <s v="Gasto"/>
    <s v="Con Compromiso"/>
    <s v="019"/>
    <x v="18"/>
    <x v="7"/>
    <s v="BONIFICACIÓN ESPECIAL DE RECREACIÓN"/>
    <s v="Nación"/>
    <x v="0"/>
    <s v="CSF"/>
    <n v="98364"/>
    <n v="0"/>
    <n v="98364"/>
    <n v="0"/>
    <s v="NOMINA MES DE DICIEMBRE DE 2020"/>
    <s v="6320"/>
    <s v="24420, 24520"/>
    <s v="-0"/>
    <s v="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s v="374156320, 374156420, 374156520, 374156620, 374156720, 374156820, 374156920, 374157020, 374157220, 374157320, 374157420, 374157520, 374157620, 374157720, 374157820, 374157920, 374158020, 374158120, 374158220, 374158320, 374158420, 374158520, 374158620, 374158720, 374158820, 374158920, 374159020, 374159120, 374159220, 374159320, 374159420, 374159520, 374159620, 374159720, 374159820, 374159920, 374160020, 374160120, 374160220, 374160320, 374160420, 374160520, 374160620, 374160720, 374160820"/>
    <s v="-0"/>
    <x v="0"/>
    <x v="22"/>
  </r>
  <r>
    <s v="6320"/>
    <s v="2020-12-18 00:00:00"/>
    <s v="2020-12-18 22:04:00"/>
    <s v="Gasto"/>
    <s v="Con Compromiso"/>
    <s v="019"/>
    <x v="18"/>
    <x v="9"/>
    <s v="BONIFICACIÓN POR SERVICIOS PRESTADOS"/>
    <s v="Nación"/>
    <x v="0"/>
    <s v="CSF"/>
    <n v="632231"/>
    <n v="0"/>
    <n v="632231"/>
    <n v="0"/>
    <s v="NOMINA MES DE DICIEMBRE DE 2020"/>
    <s v="6320"/>
    <s v="24420, 24520"/>
    <s v="-0"/>
    <s v="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s v="374156320, 374156420, 374156520, 374156620, 374156720, 374156820, 374156920, 374157020, 374157220, 374157320, 374157420, 374157520, 374157620, 374157720, 374157820, 374157920, 374158020, 374158120, 374158220, 374158320, 374158420, 374158520, 374158620, 374158720, 374158820, 374158920, 374159020, 374159120, 374159220, 374159320, 374159420, 374159520, 374159620, 374159720, 374159820, 374159920, 374160020, 374160120, 374160220, 374160320, 374160420, 374160520, 374160620, 374160720, 374160820"/>
    <s v="-0"/>
    <x v="0"/>
    <x v="22"/>
  </r>
  <r>
    <s v="6320"/>
    <s v="2020-12-18 00:00:00"/>
    <s v="2020-12-18 22:04:00"/>
    <s v="Gasto"/>
    <s v="Con Compromiso"/>
    <s v="019"/>
    <x v="18"/>
    <x v="4"/>
    <s v="PRIMA DE VACACIONES"/>
    <s v="Nación"/>
    <x v="0"/>
    <s v="CSF"/>
    <n v="1389498"/>
    <n v="0"/>
    <n v="1389498"/>
    <n v="0"/>
    <s v="NOMINA MES DE DICIEMBRE DE 2020"/>
    <s v="6320"/>
    <s v="24420, 24520"/>
    <s v="-0"/>
    <s v="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s v="374156320, 374156420, 374156520, 374156620, 374156720, 374156820, 374156920, 374157020, 374157220, 374157320, 374157420, 374157520, 374157620, 374157720, 374157820, 374157920, 374158020, 374158120, 374158220, 374158320, 374158420, 374158520, 374158620, 374158720, 374158820, 374158920, 374159020, 374159120, 374159220, 374159320, 374159420, 374159520, 374159620, 374159720, 374159820, 374159920, 374160020, 374160120, 374160220, 374160320, 374160420, 374160520, 374160620, 374160720, 374160820"/>
    <s v="-0"/>
    <x v="0"/>
    <x v="22"/>
  </r>
  <r>
    <s v="6320"/>
    <s v="2020-12-18 00:00:00"/>
    <s v="2020-12-18 22:04:00"/>
    <s v="Gasto"/>
    <s v="Con Compromiso"/>
    <s v="019"/>
    <x v="18"/>
    <x v="10"/>
    <s v="SUELDO DE VACACIONES"/>
    <s v="Nación"/>
    <x v="0"/>
    <s v="CSF"/>
    <n v="1296865"/>
    <n v="0"/>
    <n v="1296865"/>
    <n v="0"/>
    <s v="NOMINA MES DE DICIEMBRE DE 2020"/>
    <s v="6320"/>
    <s v="24420, 24520"/>
    <s v="-0"/>
    <s v="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s v="374156320, 374156420, 374156520, 374156620, 374156720, 374156820, 374156920, 374157020, 374157220, 374157320, 374157420, 374157520, 374157620, 374157720, 374157820, 374157920, 374158020, 374158120, 374158220, 374158320, 374158420, 374158520, 374158620, 374158720, 374158820, 374158920, 374159020, 374159120, 374159220, 374159320, 374159420, 374159520, 374159620, 374159720, 374159820, 374159920, 374160020, 374160120, 374160220, 374160320, 374160420, 374160520, 374160620, 374160720, 374160820"/>
    <s v="-0"/>
    <x v="0"/>
    <x v="22"/>
  </r>
  <r>
    <s v="6320"/>
    <s v="2020-12-18 00:00:00"/>
    <s v="2020-12-18 22:04:00"/>
    <s v="Gasto"/>
    <s v="Con Compromiso"/>
    <s v="019"/>
    <x v="18"/>
    <x v="5"/>
    <s v="PRIMA TÉCNICA NO SALARIAL"/>
    <s v="Nación"/>
    <x v="0"/>
    <s v="CSF"/>
    <n v="2354967"/>
    <n v="0"/>
    <n v="2354967"/>
    <n v="0"/>
    <s v="NOMINA MES DE DICIEMBRE DE 2020"/>
    <s v="6320"/>
    <s v="24420, 24520"/>
    <s v="-0"/>
    <s v="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s v="374156320, 374156420, 374156520, 374156620, 374156720, 374156820, 374156920, 374157020, 374157220, 374157320, 374157420, 374157520, 374157620, 374157720, 374157820, 374157920, 374158020, 374158120, 374158220, 374158320, 374158420, 374158520, 374158620, 374158720, 374158820, 374158920, 374159020, 374159120, 374159220, 374159320, 374159420, 374159520, 374159620, 374159720, 374159820, 374159920, 374160020, 374160120, 374160220, 374160320, 374160420, 374160520, 374160620, 374160720, 374160820"/>
    <s v="-0"/>
    <x v="0"/>
    <x v="22"/>
  </r>
  <r>
    <s v="6320"/>
    <s v="2020-12-18 00:00:00"/>
    <s v="2020-12-18 22:04:00"/>
    <s v="Gasto"/>
    <s v="Con Compromiso"/>
    <s v="019"/>
    <x v="18"/>
    <x v="8"/>
    <s v="SUELDO BÁSICO"/>
    <s v="Nación"/>
    <x v="0"/>
    <s v="CSF"/>
    <n v="74235379"/>
    <n v="0"/>
    <n v="74235379"/>
    <n v="0"/>
    <s v="NOMINA MES DE DICIEMBRE DE 2020"/>
    <s v="6320"/>
    <s v="24420, 24520"/>
    <s v="-0"/>
    <s v="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s v="374156320, 374156420, 374156520, 374156620, 374156720, 374156820, 374156920, 374157020, 374157220, 374157320, 374157420, 374157520, 374157620, 374157720, 374157820, 374157920, 374158020, 374158120, 374158220, 374158320, 374158420, 374158520, 374158620, 374158720, 374158820, 374158920, 374159020, 374159120, 374159220, 374159320, 374159420, 374159520, 374159620, 374159720, 374159820, 374159920, 374160020, 374160120, 374160220, 374160320, 374160420, 374160520, 374160620, 374160720, 374160820"/>
    <s v="-0"/>
    <x v="0"/>
    <x v="22"/>
  </r>
  <r>
    <s v="6320"/>
    <s v="2020-12-18 00:00:00"/>
    <s v="2020-12-18 22:04:00"/>
    <s v="Gasto"/>
    <s v="Con Compromiso"/>
    <s v="019"/>
    <x v="18"/>
    <x v="28"/>
    <s v="AUXILIO DE CONECTIVIDAD DIGITAL"/>
    <s v="Nación"/>
    <x v="0"/>
    <s v="CSF"/>
    <n v="2722202"/>
    <n v="0"/>
    <n v="2722202"/>
    <n v="0"/>
    <s v="NOMINA MES DE DICIEMBRE DE 2020"/>
    <s v="6320"/>
    <s v="24420, 24520"/>
    <s v="-0"/>
    <s v="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s v="374156320, 374156420, 374156520, 374156620, 374156720, 374156820, 374156920, 374157020, 374157220, 374157320, 374157420, 374157520, 374157620, 374157720, 374157820, 374157920, 374158020, 374158120, 374158220, 374158320, 374158420, 374158520, 374158620, 374158720, 374158820, 374158920, 374159020, 374159120, 374159220, 374159320, 374159420, 374159520, 374159620, 374159720, 374159820, 374159920, 374160020, 374160120, 374160220, 374160320, 374160420, 374160520, 374160620, 374160720, 374160820"/>
    <s v="-0"/>
    <x v="0"/>
    <x v="22"/>
  </r>
  <r>
    <s v="6420"/>
    <s v="2020-12-21 00:00:00"/>
    <s v="2020-12-21 09:52:00"/>
    <s v="Gasto"/>
    <s v="Con Compromiso"/>
    <s v="019"/>
    <x v="18"/>
    <x v="16"/>
    <s v="CAJAS DE COMPENSACIÓN FAMILIAR"/>
    <s v="Nación"/>
    <x v="0"/>
    <s v="CSF"/>
    <n v="4118000"/>
    <n v="0"/>
    <n v="4118000"/>
    <n v="0"/>
    <s v="APORTES NOMINA DICIEMBRE DE 2020"/>
    <s v="6420"/>
    <s v="24620"/>
    <s v="-0"/>
    <s v="133720, 133820, 133920, 134020, 134120, 134220, 134320, 134420, 134520, 134620, 134720, 134820, 134920, 135020, 135120, 135220, 135320"/>
    <s v="376451820, 376451920, 376452020, 376452120, 376452220, 376452320, 376452420, 376452520, 376452620, 376452720, 376452820, 376452920, 376453020, 376453120, 376453220, 376453320, 376453420"/>
    <s v="-0"/>
    <x v="0"/>
    <x v="22"/>
  </r>
  <r>
    <s v="6420"/>
    <s v="2020-12-21 00:00:00"/>
    <s v="2020-12-21 09:52:00"/>
    <s v="Gasto"/>
    <s v="Con Compromiso"/>
    <s v="019"/>
    <x v="18"/>
    <x v="11"/>
    <s v="PENSIONES"/>
    <s v="Nación"/>
    <x v="0"/>
    <s v="CSF"/>
    <n v="17116575"/>
    <n v="0"/>
    <n v="17116575"/>
    <n v="0"/>
    <s v="APORTES NOMINA DICIEMBRE DE 2020"/>
    <s v="6420"/>
    <s v="24620"/>
    <s v="-0"/>
    <s v="133720, 133820, 133920, 134020, 134120, 134220, 134320, 134420, 134520, 134620, 134720, 134820, 134920, 135020, 135120, 135220, 135320"/>
    <s v="376451820, 376451920, 376452020, 376452120, 376452220, 376452320, 376452420, 376452520, 376452620, 376452720, 376452820, 376452920, 376453020, 376453120, 376453220, 376453320, 376453420"/>
    <s v="-0"/>
    <x v="0"/>
    <x v="22"/>
  </r>
  <r>
    <s v="6420"/>
    <s v="2020-12-21 00:00:00"/>
    <s v="2020-12-21 09:52:00"/>
    <s v="Gasto"/>
    <s v="Con Compromiso"/>
    <s v="019"/>
    <x v="18"/>
    <x v="15"/>
    <s v="APORTES GENERALES AL SISTEMA DE RIESGOS LABORALES"/>
    <s v="Nación"/>
    <x v="0"/>
    <s v="CSF"/>
    <n v="1302200"/>
    <n v="0"/>
    <n v="1302200"/>
    <n v="0"/>
    <s v="APORTES NOMINA DICIEMBRE DE 2020"/>
    <s v="6420"/>
    <s v="24620"/>
    <s v="-0"/>
    <s v="133720, 133820, 133920, 134020, 134120, 134220, 134320, 134420, 134520, 134620, 134720, 134820, 134920, 135020, 135120, 135220, 135320"/>
    <s v="376451820, 376451920, 376452020, 376452120, 376452220, 376452320, 376452420, 376452520, 376452620, 376452720, 376452820, 376452920, 376453020, 376453120, 376453220, 376453320, 376453420"/>
    <s v="-0"/>
    <x v="0"/>
    <x v="22"/>
  </r>
  <r>
    <s v="6420"/>
    <s v="2020-12-21 00:00:00"/>
    <s v="2020-12-21 09:52:00"/>
    <s v="Gasto"/>
    <s v="Con Compromiso"/>
    <s v="019"/>
    <x v="18"/>
    <x v="12"/>
    <s v="APORTES AL SENA"/>
    <s v="Nación"/>
    <x v="0"/>
    <s v="CSF"/>
    <n v="2059700"/>
    <n v="0"/>
    <n v="2059700"/>
    <n v="0"/>
    <s v="APORTES NOMINA DICIEMBRE DE 2020"/>
    <s v="6420"/>
    <s v="24620"/>
    <s v="-0"/>
    <s v="133720, 133820, 133920, 134020, 134120, 134220, 134320, 134420, 134520, 134620, 134720, 134820, 134920, 135020, 135120, 135220, 135320"/>
    <s v="376451820, 376451920, 376452020, 376452120, 376452220, 376452320, 376452420, 376452520, 376452620, 376452720, 376452820, 376452920, 376453020, 376453120, 376453220, 376453320, 376453420"/>
    <s v="-0"/>
    <x v="0"/>
    <x v="22"/>
  </r>
  <r>
    <s v="6420"/>
    <s v="2020-12-21 00:00:00"/>
    <s v="2020-12-21 09:52:00"/>
    <s v="Gasto"/>
    <s v="Con Compromiso"/>
    <s v="019"/>
    <x v="18"/>
    <x v="13"/>
    <s v="SALUD"/>
    <s v="Nación"/>
    <x v="0"/>
    <s v="CSF"/>
    <n v="6655600"/>
    <n v="0"/>
    <n v="6655600"/>
    <n v="0"/>
    <s v="APORTES NOMINA DICIEMBRE DE 2020"/>
    <s v="6420"/>
    <s v="24620"/>
    <s v="-0"/>
    <s v="133720, 133820, 133920, 134020, 134120, 134220, 134320, 134420, 134520, 134620, 134720, 134820, 134920, 135020, 135120, 135220, 135320"/>
    <s v="376451820, 376451920, 376452020, 376452120, 376452220, 376452320, 376452420, 376452520, 376452620, 376452720, 376452820, 376452920, 376453020, 376453120, 376453220, 376453320, 376453420"/>
    <s v="-0"/>
    <x v="0"/>
    <x v="22"/>
  </r>
  <r>
    <s v="6420"/>
    <s v="2020-12-21 00:00:00"/>
    <s v="2020-12-21 09:52:00"/>
    <s v="Gasto"/>
    <s v="Con Compromiso"/>
    <s v="019"/>
    <x v="18"/>
    <x v="14"/>
    <s v="APORTES AL ICBF"/>
    <s v="Nación"/>
    <x v="0"/>
    <s v="CSF"/>
    <n v="3089200"/>
    <n v="0"/>
    <n v="3089200"/>
    <n v="0"/>
    <s v="APORTES NOMINA DICIEMBRE DE 2020"/>
    <s v="6420"/>
    <s v="24620"/>
    <s v="-0"/>
    <s v="133720, 133820, 133920, 134020, 134120, 134220, 134320, 134420, 134520, 134620, 134720, 134820, 134920, 135020, 135120, 135220, 135320"/>
    <s v="376451820, 376451920, 376452020, 376452120, 376452220, 376452320, 376452420, 376452520, 376452620, 376452720, 376452820, 376452920, 376453020, 376453120, 376453220, 376453320, 376453420"/>
    <s v="-0"/>
    <x v="0"/>
    <x v="22"/>
  </r>
  <r>
    <s v="6520"/>
    <s v="2020-12-22 00:00:00"/>
    <s v="2020-12-22 14:13:00"/>
    <s v="Gasto"/>
    <s v="Con Compromiso"/>
    <s v="019"/>
    <x v="18"/>
    <x v="17"/>
    <s v="OTROS SERVICIOS PROFESIONALES, CIENTÍFICOS Y TÉCNICOS"/>
    <s v="Nación"/>
    <x v="0"/>
    <s v="CSF"/>
    <n v="420490"/>
    <n v="0"/>
    <n v="420490"/>
    <n v="0"/>
    <s v="REVISION TECNICO MECANICA VEHICULOS ODS781 y ODS782"/>
    <s v="6520"/>
    <s v="24720"/>
    <s v="55020"/>
    <s v="137720"/>
    <s v="385616320"/>
    <s v="-0"/>
    <x v="0"/>
    <x v="22"/>
  </r>
  <r>
    <s v="6620"/>
    <s v="2020-12-24 00:00:00"/>
    <s v="2020-12-24 09:27:00"/>
    <s v="Gasto"/>
    <s v="Anulado"/>
    <s v="0200"/>
    <x v="18"/>
    <x v="32"/>
    <s v="ADQUISICIÓN DE BIENES Y SERVICIOS - SEDES ADECUADAS - FORTALECIMIENTO DE LA INFRAESTRUCTURA FÍSICA DEL IGAC A NIVEL  NACIONAL"/>
    <s v="Nación"/>
    <x v="0"/>
    <s v="CSF"/>
    <n v="9042236"/>
    <n v="-9042236"/>
    <n v="0"/>
    <n v="0"/>
    <s v="TRASLADO DEL MOBILIARIO DE LAS UOC VELEZ Y BARRANCABERMEJA DIRECCION TERRITORIAL SANTANDER"/>
    <s v="6620"/>
    <s v="-0"/>
    <s v="-0"/>
    <s v="-0"/>
    <s v="-0"/>
    <s v="-0"/>
    <x v="1"/>
    <x v="3"/>
  </r>
  <r>
    <s v="6720"/>
    <s v="2020-12-28 00:00:00"/>
    <s v="2020-12-28 12:26:00"/>
    <s v="Gasto"/>
    <s v="Con Compromiso"/>
    <s v="019"/>
    <x v="18"/>
    <x v="18"/>
    <s v="SERVICIOS DE TRANSPORTE DE PASAJEROS"/>
    <s v="Nación"/>
    <x v="0"/>
    <s v="CSF"/>
    <n v="6536000"/>
    <n v="1564000"/>
    <n v="8100000"/>
    <n v="0"/>
    <s v="RESOL. 1084/2020 RECONOCIMIENTO ECONOMICO REUBICACION FUNCIONARIOS UOC T. SANTANDER"/>
    <s v="6720"/>
    <s v="24820, 24920, 25020, 25120, 25220, 25320, 25420, 25520"/>
    <s v="55920, 56020, 56120, 56220, 56320, 56420, 56520, 56620"/>
    <s v="138320, 138420, 138520, 138620, 138720, 138820, 138920, 139020"/>
    <s v="392846520, 392860220, 392870120, 392878320, 392880920, 392884720, 392891820, 394364020"/>
    <s v="-0"/>
    <x v="0"/>
    <x v="22"/>
  </r>
  <r>
    <s v="120"/>
    <s v="2020-01-08 00:00:00"/>
    <s v="2020-01-08 08:27:00"/>
    <s v="Gasto"/>
    <s v="Con Compromiso"/>
    <s v="0200"/>
    <x v="19"/>
    <x v="55"/>
    <s v="ADQUISICIÓN DE BIENES Y SERVICIOS - SERVICIOS TECNOLÓGICOS - FORTALECIMIENTO DE LA GESTIÓN INSTITUCIONAL DEL IGAC A NIVEL   NACIONAL"/>
    <s v="Nación"/>
    <x v="0"/>
    <s v="CSF"/>
    <n v="340578011.88"/>
    <n v="0"/>
    <n v="340578011.88"/>
    <n v="0"/>
    <s v="VIGENCIAS FUTURAS CONECTIVIDAD II"/>
    <s v="120"/>
    <s v="120"/>
    <s v="73320"/>
    <s v="178020, 182120, 265520, 270420, 346520, 515020, 603020, 659920, 778920, 859720"/>
    <s v="66952620, 87642220, 98790720, 126854720, 168257620, 206782320, 223213320, 280214420"/>
    <s v="-0"/>
    <x v="1"/>
    <x v="3"/>
  </r>
  <r>
    <s v="220"/>
    <s v="2020-01-08 00:00:00"/>
    <s v="2020-01-08 09:25:00"/>
    <s v="Gasto"/>
    <s v="Con Compromiso"/>
    <s v="0200"/>
    <x v="19"/>
    <x v="56"/>
    <s v="SERVICIOS DE SOPORTE"/>
    <s v="Nación"/>
    <x v="0"/>
    <s v="CSF"/>
    <n v="0"/>
    <n v="100185385.83"/>
    <n v="100185385.83"/>
    <n v="0"/>
    <s v="VIGENCIAS FUTURAS 2020 ASEO Y CAFETERIA"/>
    <s v="220"/>
    <s v="220"/>
    <s v="66420"/>
    <s v="107220, 154520, 271120, 321020, 346320, 511520, 557320, 656120, 778820, 898720, 1101820, 1186320, 1191120"/>
    <s v="35866820, 99293420, 105770420, 125587120, 166707420, 187044420, 220843820, 262941620, 290545320, 338430420, 372238920"/>
    <s v="-0"/>
    <x v="0"/>
    <x v="3"/>
  </r>
  <r>
    <s v="220"/>
    <s v="2020-01-08 00:00:00"/>
    <s v="2020-01-08 09:25:00"/>
    <s v="Gasto"/>
    <s v="Con Compromiso"/>
    <s v="0200"/>
    <x v="19"/>
    <x v="57"/>
    <s v="ALOJAMIENTO; SERVICIOS DE SUMINISTROS DE COMIDAS Y BEBIDAS"/>
    <s v="Nación"/>
    <x v="0"/>
    <s v="CSF"/>
    <n v="8800721.9199999999"/>
    <n v="1107722.83"/>
    <n v="9908444.75"/>
    <n v="0"/>
    <s v="VIGENCIAS FUTURAS 2020 ASEO Y CAFETERIA"/>
    <s v="220"/>
    <s v="220"/>
    <s v="66420"/>
    <s v="107220, 154520, 271120, 321020, 346320, 511520, 557320, 656120, 778820, 898720, 1101820, 1186320, 1191120"/>
    <s v="35866820, 99293420, 105770420, 125587120, 166707420, 187044420, 220843820, 262941620, 290545320, 338430420, 372238920"/>
    <s v="-0"/>
    <x v="0"/>
    <x v="3"/>
  </r>
  <r>
    <s v="220"/>
    <s v="2020-01-08 00:00:00"/>
    <s v="2020-01-08 09:25:00"/>
    <s v="Gasto"/>
    <s v="Con Compromiso"/>
    <s v="0200"/>
    <x v="19"/>
    <x v="58"/>
    <s v="SERVICIOS DE FABRICACIÓN DE INSUMOS FÍSICOS QUE SON PROPIEDAD DE OTROS"/>
    <s v="Nación"/>
    <x v="0"/>
    <s v="CSF"/>
    <n v="88985077.219999999"/>
    <n v="-88985077.219999999"/>
    <n v="0"/>
    <n v="0"/>
    <s v="VIGENCIAS FUTURAS 2020 ASEO Y CAFETERIA"/>
    <s v="220"/>
    <s v="220"/>
    <s v="66420"/>
    <s v="107220, 154520, 271120, 321020, 346320, 511520, 557320, 656120, 778820, 898720, 1101820, 1186320, 1191120"/>
    <s v="35866820, 99293420, 105770420, 125587120, 166707420, 187044420, 220843820, 262941620, 290545320, 338430420, 372238920"/>
    <s v="-0"/>
    <x v="0"/>
    <x v="3"/>
  </r>
  <r>
    <s v="320"/>
    <s v="2020-01-08 00:00:00"/>
    <s v="2020-01-08 09:28:00"/>
    <s v="Gasto"/>
    <s v="Con Compromiso"/>
    <s v="0200"/>
    <x v="19"/>
    <x v="58"/>
    <s v="SERVICIOS DE FABRICACIÓN DE INSUMOS FÍSICOS QUE SON PROPIEDAD DE OTROS"/>
    <s v="Nación"/>
    <x v="0"/>
    <s v="CSF"/>
    <n v="142629234.21000001"/>
    <n v="-142629234.21000001"/>
    <n v="0"/>
    <n v="0"/>
    <s v="VIGENCIAS FUTURAS 2020 ASEO Y CAFETERIA"/>
    <s v="320"/>
    <s v="320"/>
    <s v="66320"/>
    <s v="107120, 245320, 321120, 389920, 510020, 611420, 742720, 775920, 899820, 1028920, 1187320, 1260820"/>
    <s v="38343020, 70392920, 105779920, 132562520, 182910720, 205590620, 246640520, 258475720, 293370020, 333405720, 390934020"/>
    <s v="-0"/>
    <x v="0"/>
    <x v="3"/>
  </r>
  <r>
    <s v="320"/>
    <s v="2020-01-08 00:00:00"/>
    <s v="2020-01-08 09:28:00"/>
    <s v="Gasto"/>
    <s v="Con Compromiso"/>
    <s v="0200"/>
    <x v="19"/>
    <x v="56"/>
    <s v="SERVICIOS DE SOPORTE"/>
    <s v="Propios"/>
    <x v="1"/>
    <s v="CSF"/>
    <n v="0"/>
    <n v="0"/>
    <n v="0"/>
    <n v="0"/>
    <s v="VIGENCIAS FUTURAS 2020 ASEO Y CAFETERIA"/>
    <s v="320"/>
    <s v="320"/>
    <s v="66320"/>
    <s v="107120, 245320, 321120, 389920, 510020, 611420, 742720, 775920, 899820, 1028920, 1187320, 1260820"/>
    <s v="38343020, 70392920, 105779920, 132562520, 182910720, 205590620, 246640520, 258475720, 293370020, 333405720, 390934020"/>
    <s v="-0"/>
    <x v="0"/>
    <x v="3"/>
  </r>
  <r>
    <s v="320"/>
    <s v="2020-01-08 00:00:00"/>
    <s v="2020-01-08 09:28:00"/>
    <s v="Gasto"/>
    <s v="Con Compromiso"/>
    <s v="0200"/>
    <x v="19"/>
    <x v="57"/>
    <s v="ALOJAMIENTO; SERVICIOS DE SUMINISTROS DE COMIDAS Y BEBIDAS"/>
    <s v="Nación"/>
    <x v="0"/>
    <s v="CSF"/>
    <n v="14106188"/>
    <n v="1611236.08"/>
    <n v="15717424.08"/>
    <n v="0"/>
    <s v="VIGENCIAS FUTURAS 2020 ASEO Y CAFETERIA"/>
    <s v="320"/>
    <s v="320"/>
    <s v="66320"/>
    <s v="107120, 245320, 321120, 389920, 510020, 611420, 742720, 775920, 899820, 1028920, 1187320, 1260820"/>
    <s v="38343020, 70392920, 105779920, 132562520, 182910720, 205590620, 246640520, 258475720, 293370020, 333405720, 390934020"/>
    <s v="-0"/>
    <x v="0"/>
    <x v="3"/>
  </r>
  <r>
    <s v="320"/>
    <s v="2020-01-08 00:00:00"/>
    <s v="2020-01-08 09:28:00"/>
    <s v="Gasto"/>
    <s v="Con Compromiso"/>
    <s v="0200"/>
    <x v="19"/>
    <x v="56"/>
    <s v="SERVICIOS DE SOPORTE"/>
    <s v="Nación"/>
    <x v="0"/>
    <s v="CSF"/>
    <n v="0"/>
    <n v="158958821.78"/>
    <n v="158958821.78"/>
    <n v="0"/>
    <s v="VIGENCIAS FUTURAS 2020 ASEO Y CAFETERIA"/>
    <s v="320"/>
    <s v="320"/>
    <s v="66320"/>
    <s v="107120, 245320, 321120, 389920, 510020, 611420, 742720, 775920, 899820, 1028920, 1187320, 1260820"/>
    <s v="38343020, 70392920, 105779920, 132562520, 182910720, 205590620, 246640520, 258475720, 293370020, 333405720, 390934020"/>
    <s v="-0"/>
    <x v="0"/>
    <x v="3"/>
  </r>
  <r>
    <s v="420"/>
    <s v="2020-01-08 00:00:00"/>
    <s v="2020-01-08 09:31:00"/>
    <s v="Gasto"/>
    <s v="Con Compromiso"/>
    <s v="0200"/>
    <x v="19"/>
    <x v="56"/>
    <s v="SERVICIOS DE SOPORTE"/>
    <s v="Nación"/>
    <x v="0"/>
    <s v="CSF"/>
    <n v="0"/>
    <n v="9798324.0899999999"/>
    <n v="9798324.0899999999"/>
    <n v="0"/>
    <s v="VIGENCIAS FUTURAS 2020 ASEO Y CAFETERIA"/>
    <s v="420"/>
    <s v="420"/>
    <s v="136620"/>
    <s v="271620, 271720, 326820, 391620, 509720, 611520, 705320, 822720, 945820, 1025720, 1186620"/>
    <s v="100092820, 100120020, 109415420, 132544920, 164530620, 208717520, 235159820, 268851220, 301309220, 330932620, 365149120"/>
    <s v="-0"/>
    <x v="0"/>
    <x v="3"/>
  </r>
  <r>
    <s v="420"/>
    <s v="2020-01-08 00:00:00"/>
    <s v="2020-01-08 09:31:00"/>
    <s v="Gasto"/>
    <s v="Con Compromiso"/>
    <s v="0200"/>
    <x v="19"/>
    <x v="57"/>
    <s v="ALOJAMIENTO; SERVICIOS DE SUMINISTROS DE COMIDAS Y BEBIDAS"/>
    <s v="Nación"/>
    <x v="0"/>
    <s v="CSF"/>
    <n v="969065.02"/>
    <n v="0"/>
    <n v="969065.02"/>
    <n v="0"/>
    <s v="VIGENCIAS FUTURAS 2020 ASEO Y CAFETERIA"/>
    <s v="420"/>
    <s v="420"/>
    <s v="136620"/>
    <s v="271620, 271720, 326820, 391620, 509720, 611520, 705320, 822720, 945820, 1025720, 1186620"/>
    <s v="100092820, 100120020, 109415420, 132544920, 164530620, 208717520, 235159820, 268851220, 301309220, 330932620, 365149120"/>
    <s v="-0"/>
    <x v="0"/>
    <x v="3"/>
  </r>
  <r>
    <s v="420"/>
    <s v="2020-01-08 00:00:00"/>
    <s v="2020-01-08 09:31:00"/>
    <s v="Gasto"/>
    <s v="Con Compromiso"/>
    <s v="0200"/>
    <x v="19"/>
    <x v="58"/>
    <s v="SERVICIOS DE FABRICACIÓN DE INSUMOS FÍSICOS QUE SON PROPIEDAD DE OTROS"/>
    <s v="Nación"/>
    <x v="0"/>
    <s v="CSF"/>
    <n v="9798324.0899999999"/>
    <n v="-9798324.0899999999"/>
    <n v="0"/>
    <n v="0"/>
    <s v="VIGENCIAS FUTURAS 2020 ASEO Y CAFETERIA"/>
    <s v="420"/>
    <s v="420"/>
    <s v="136620"/>
    <s v="271620, 271720, 326820, 391620, 509720, 611520, 705320, 822720, 945820, 1025720, 1186620"/>
    <s v="100092820, 100120020, 109415420, 132544920, 164530620, 208717520, 235159820, 268851220, 301309220, 330932620, 365149120"/>
    <s v="-0"/>
    <x v="0"/>
    <x v="3"/>
  </r>
  <r>
    <s v="520"/>
    <s v="2020-01-08 00:00:00"/>
    <s v="2020-01-08 09:38:00"/>
    <s v="Gasto"/>
    <s v="Con Compromiso"/>
    <s v="0200"/>
    <x v="19"/>
    <x v="56"/>
    <s v="SERVICIOS DE SOPORTE"/>
    <s v="Nación"/>
    <x v="0"/>
    <s v="CSF"/>
    <n v="0"/>
    <n v="84870156.099999994"/>
    <n v="84870156.099999994"/>
    <n v="0"/>
    <s v="VIGENCIAS FUTURAS 2020 ASEO Y CAFETERIA"/>
    <s v="520"/>
    <s v="520"/>
    <s v="129920"/>
    <s v="265220, 265320, 326920, 391720, 509820, 704520, 705420, 822820, 946020, 1025820, 1187120"/>
    <s v="87632120, 87633320, 109416320, 132546820, 164519420, 233532920, 235163420, 268861320, 301315720, 330931820, 365146020"/>
    <s v="-0"/>
    <x v="0"/>
    <x v="3"/>
  </r>
  <r>
    <s v="520"/>
    <s v="2020-01-08 00:00:00"/>
    <s v="2020-01-08 09:38:00"/>
    <s v="Gasto"/>
    <s v="Con Compromiso"/>
    <s v="0200"/>
    <x v="19"/>
    <x v="58"/>
    <s v="SERVICIOS DE FABRICACIÓN DE INSUMOS FÍSICOS QUE SON PROPIEDAD DE OTROS"/>
    <s v="Nación"/>
    <x v="0"/>
    <s v="CSF"/>
    <n v="76278986.189999998"/>
    <n v="-76278986.189999998"/>
    <n v="0"/>
    <n v="0"/>
    <s v="VIGENCIAS FUTURAS 2020 ASEO Y CAFETERIA"/>
    <s v="520"/>
    <s v="520"/>
    <s v="129920"/>
    <s v="265220, 265320, 326920, 391720, 509820, 704520, 705420, 822820, 946020, 1025820, 1187120"/>
    <s v="87632120, 87633320, 109416320, 132546820, 164519420, 233532920, 235163420, 268861320, 301315720, 330931820, 365146020"/>
    <s v="-0"/>
    <x v="0"/>
    <x v="3"/>
  </r>
  <r>
    <s v="520"/>
    <s v="2020-01-08 00:00:00"/>
    <s v="2020-01-08 09:38:00"/>
    <s v="Gasto"/>
    <s v="Con Compromiso"/>
    <s v="0200"/>
    <x v="19"/>
    <x v="57"/>
    <s v="ALOJAMIENTO; SERVICIOS DE SUMINISTROS DE COMIDAS Y BEBIDAS"/>
    <s v="Nación"/>
    <x v="0"/>
    <s v="CSF"/>
    <n v="7544075.5599999996"/>
    <n v="849246.09"/>
    <n v="8393321.6500000004"/>
    <n v="0"/>
    <s v="VIGENCIAS FUTURAS 2020 ASEO Y CAFETERIA"/>
    <s v="520"/>
    <s v="520"/>
    <s v="129920"/>
    <s v="265220, 265320, 326920, 391720, 509820, 704520, 705420, 822820, 946020, 1025820, 1187120"/>
    <s v="87632120, 87633320, 109416320, 132546820, 164519420, 233532920, 235163420, 268861320, 301315720, 330931820, 365146020"/>
    <s v="-0"/>
    <x v="0"/>
    <x v="3"/>
  </r>
  <r>
    <s v="620"/>
    <s v="2020-01-08 00:00:00"/>
    <s v="2020-01-08 09:40:00"/>
    <s v="Gasto"/>
    <s v="Con Compromiso"/>
    <s v="0200"/>
    <x v="19"/>
    <x v="58"/>
    <s v="SERVICIOS DE FABRICACIÓN DE INSUMOS FÍSICOS QUE SON PROPIEDAD DE OTROS"/>
    <s v="Nación"/>
    <x v="0"/>
    <s v="CSF"/>
    <n v="80539547.109999999"/>
    <n v="-80539547.109999999"/>
    <n v="0"/>
    <n v="0"/>
    <s v="VIGENCIAS FUTURAS 2020 ASEO Y CAFETERIA"/>
    <s v="620"/>
    <s v="620"/>
    <s v="84820"/>
    <s v="164420, 262420, 327120, 347220, 518220, 642820, 704720, 776820, 949120, 1020820, 1177420"/>
    <s v="45358920, 85932620, 109407420, 132551520, 169391620, 216038020, 233343420, 259929420, 301931520, 329514420, 365200920"/>
    <s v="-0"/>
    <x v="0"/>
    <x v="3"/>
  </r>
  <r>
    <s v="620"/>
    <s v="2020-01-08 00:00:00"/>
    <s v="2020-01-08 09:40:00"/>
    <s v="Gasto"/>
    <s v="Con Compromiso"/>
    <s v="0200"/>
    <x v="19"/>
    <x v="56"/>
    <s v="SERVICIOS DE SOPORTE"/>
    <s v="Nación"/>
    <x v="0"/>
    <s v="CSF"/>
    <n v="0"/>
    <n v="87527179.680000007"/>
    <n v="87527179.680000007"/>
    <n v="0"/>
    <s v="VIGENCIAS FUTURAS 2020 ASEO Y CAFETERIA"/>
    <s v="620"/>
    <s v="620"/>
    <s v="84820"/>
    <s v="164420, 262420, 327120, 347220, 518220, 642820, 704720, 776820, 949120, 1020820, 1177420"/>
    <s v="45358920, 85932620, 109407420, 132551520, 169391620, 216038020, 233343420, 259929420, 301931520, 329514420, 365200920"/>
    <s v="-0"/>
    <x v="0"/>
    <x v="3"/>
  </r>
  <r>
    <s v="620"/>
    <s v="2020-01-08 00:00:00"/>
    <s v="2020-01-08 09:40:00"/>
    <s v="Gasto"/>
    <s v="Con Compromiso"/>
    <s v="0200"/>
    <x v="19"/>
    <x v="57"/>
    <s v="ALOJAMIENTO; SERVICIOS DE SUMINISTROS DE COMIDAS Y BEBIDAS"/>
    <s v="Nación"/>
    <x v="0"/>
    <s v="CSF"/>
    <n v="7965449.71"/>
    <n v="690813.46"/>
    <n v="8656263.1699999999"/>
    <n v="0"/>
    <s v="VIGENCIAS FUTURAS 2020 ASEO Y CAFETERIA"/>
    <s v="620"/>
    <s v="620"/>
    <s v="84820"/>
    <s v="164420, 262420, 327120, 347220, 518220, 642820, 704720, 776820, 949120, 1020820, 1177420"/>
    <s v="45358920, 85932620, 109407420, 132551520, 169391620, 216038020, 233343420, 259929420, 301931520, 329514420, 365200920"/>
    <s v="-0"/>
    <x v="0"/>
    <x v="3"/>
  </r>
  <r>
    <s v="720"/>
    <s v="2020-01-08 00:00:00"/>
    <s v="2020-01-08 09:44:00"/>
    <s v="Gasto"/>
    <s v="Con Compromiso"/>
    <s v="0200"/>
    <x v="19"/>
    <x v="57"/>
    <s v="ALOJAMIENTO; SERVICIOS DE SUMINISTROS DE COMIDAS Y BEBIDAS"/>
    <s v="Nación"/>
    <x v="0"/>
    <s v="CSF"/>
    <n v="4085372.15"/>
    <n v="457059.93"/>
    <n v="4542432.08"/>
    <n v="0"/>
    <s v="VIGENCIAS FUTURAS 2020 ASEO Y CAFETERIA"/>
    <s v="720"/>
    <s v="720"/>
    <s v="84920"/>
    <s v="164520, 262320, 327020, 347120, 518020, 642720, 704620, 776720, 945720, 1020920, 1177020"/>
    <s v="45362220, 85934820, 109404720, 132559920, 169389320, 216039020, 233345420, 259941420, 301921620, 343368720, 365197420"/>
    <s v="-0"/>
    <x v="0"/>
    <x v="3"/>
  </r>
  <r>
    <s v="720"/>
    <s v="2020-01-08 00:00:00"/>
    <s v="2020-01-08 09:44:00"/>
    <s v="Gasto"/>
    <s v="Con Compromiso"/>
    <s v="0200"/>
    <x v="19"/>
    <x v="56"/>
    <s v="SERVICIOS DE SOPORTE"/>
    <s v="Nación"/>
    <x v="0"/>
    <s v="CSF"/>
    <n v="0"/>
    <n v="45948651.719999999"/>
    <n v="45948651.719999999"/>
    <n v="0"/>
    <s v="VIGENCIAS FUTURAS 2020 ASEO Y CAFETERIA"/>
    <s v="720"/>
    <s v="720"/>
    <s v="84920"/>
    <s v="164520, 262320, 327020, 347120, 518020, 642720, 704620, 776720, 945720, 1020920, 1177020"/>
    <s v="45362220, 85934820, 109404720, 132559920, 169389320, 216039020, 233345420, 259941420, 301921620, 343368720, 365197420"/>
    <s v="-0"/>
    <x v="0"/>
    <x v="3"/>
  </r>
  <r>
    <s v="720"/>
    <s v="2020-01-08 00:00:00"/>
    <s v="2020-01-08 09:44:00"/>
    <s v="Gasto"/>
    <s v="Con Compromiso"/>
    <s v="0200"/>
    <x v="19"/>
    <x v="58"/>
    <s v="SERVICIOS DE FABRICACIÓN DE INSUMOS FÍSICOS QUE SON PROPIEDAD DE OTROS"/>
    <s v="Nación"/>
    <x v="0"/>
    <s v="CSF"/>
    <n v="41307651.719999999"/>
    <n v="-41307651.719999999"/>
    <n v="0"/>
    <n v="0"/>
    <s v="VIGENCIAS FUTURAS 2020 ASEO Y CAFETERIA"/>
    <s v="720"/>
    <s v="720"/>
    <s v="84920"/>
    <s v="164520, 262320, 327020, 347120, 518020, 642720, 704620, 776720, 945720, 1020920, 1177020"/>
    <s v="45362220, 85934820, 109404720, 132559920, 169389320, 216039020, 233345420, 259941420, 301921620, 343368720, 365197420"/>
    <s v="-0"/>
    <x v="0"/>
    <x v="3"/>
  </r>
  <r>
    <s v="820"/>
    <s v="2020-01-08 00:00:00"/>
    <s v="2020-01-08 09:47:00"/>
    <s v="Gasto"/>
    <s v="Con Compromiso"/>
    <s v="0200"/>
    <x v="19"/>
    <x v="57"/>
    <s v="ALOJAMIENTO; SERVICIOS DE SUMINISTROS DE COMIDAS Y BEBIDAS"/>
    <s v="Nación"/>
    <x v="0"/>
    <s v="CSF"/>
    <n v="12714631.74"/>
    <n v="1433580.36"/>
    <n v="14148212.1"/>
    <n v="0"/>
    <s v="VIGENCIAS FUTURAS 2020 ASEO Y CAFETERIA"/>
    <s v="820"/>
    <s v="820"/>
    <s v="84520"/>
    <s v="163020, 252920, 313720, 346820, 510120, 557820, 656320, 766420, 767920, 899220, 1029620, 1265920"/>
    <s v="45288620, 83896920, 105017620, 129079420, 166783420, 193471320, 220829120, 257174820, 293355220, 334052720, 394268220"/>
    <s v="-0"/>
    <x v="0"/>
    <x v="3"/>
  </r>
  <r>
    <s v="820"/>
    <s v="2020-01-08 00:00:00"/>
    <s v="2020-01-08 09:47:00"/>
    <s v="Gasto"/>
    <s v="Con Compromiso"/>
    <s v="0200"/>
    <x v="19"/>
    <x v="58"/>
    <s v="SERVICIOS DE FABRICACIÓN DE INSUMOS FÍSICOS QUE SON PROPIEDAD DE OTROS"/>
    <s v="Nación"/>
    <x v="0"/>
    <s v="CSF"/>
    <n v="128559054.20999999"/>
    <n v="-128559054.20999999"/>
    <n v="0"/>
    <n v="0"/>
    <s v="VIGENCIAS FUTURAS 2020 ASEO Y CAFETERIA"/>
    <s v="820"/>
    <s v="820"/>
    <s v="84520"/>
    <s v="163020, 252920, 313720, 346820, 510120, 557820, 656320, 766420, 767920, 899220, 1029620, 1265920"/>
    <s v="45288620, 83896920, 105017620, 129079420, 166783420, 193471320, 220829120, 257174820, 293355220, 334052720, 394268220"/>
    <s v="-0"/>
    <x v="0"/>
    <x v="3"/>
  </r>
  <r>
    <s v="820"/>
    <s v="2020-01-08 00:00:00"/>
    <s v="2020-01-08 09:47:00"/>
    <s v="Gasto"/>
    <s v="Con Compromiso"/>
    <s v="0200"/>
    <x v="19"/>
    <x v="56"/>
    <s v="SERVICIOS DE SOPORTE"/>
    <s v="Nación"/>
    <x v="0"/>
    <s v="CSF"/>
    <n v="0"/>
    <n v="143059617.56"/>
    <n v="143059617.56"/>
    <n v="0"/>
    <s v="VIGENCIAS FUTURAS 2020 ASEO Y CAFETERIA"/>
    <s v="820"/>
    <s v="820"/>
    <s v="84520"/>
    <s v="163020, 252920, 313720, 346820, 510120, 557820, 656320, 766420, 767920, 899220, 1029620, 1265920"/>
    <s v="45288620, 83896920, 105017620, 129079420, 166783420, 193471320, 220829120, 257174820, 293355220, 334052720, 394268220"/>
    <s v="-0"/>
    <x v="0"/>
    <x v="3"/>
  </r>
  <r>
    <s v="920"/>
    <s v="2020-01-08 00:00:00"/>
    <s v="2020-01-08 09:49:00"/>
    <s v="Gasto"/>
    <s v="Con Compromiso"/>
    <s v="0200"/>
    <x v="19"/>
    <x v="57"/>
    <s v="ALOJAMIENTO; SERVICIOS DE SUMINISTROS DE COMIDAS Y BEBIDAS"/>
    <s v="Nación"/>
    <x v="0"/>
    <s v="CSF"/>
    <n v="10913143.1"/>
    <n v="1067419.97"/>
    <n v="11980563.07"/>
    <n v="0"/>
    <s v="VIGENCIAS FUTURAS 2020 ASEO Y CAFETERIA"/>
    <s v="920"/>
    <s v="920"/>
    <s v="66520"/>
    <s v="154720, 259720, 313820, 387320, 513220, 612120, 657520, 773720, 952820, 1021020, 1178920"/>
    <s v="35872120, 83434120, 103604420, 130215820, 166761520, 216092920, 221396920, 258471220, 304824020, 334014020, 362365920"/>
    <s v="-0"/>
    <x v="0"/>
    <x v="3"/>
  </r>
  <r>
    <s v="920"/>
    <s v="2020-01-08 00:00:00"/>
    <s v="2020-01-08 09:49:00"/>
    <s v="Gasto"/>
    <s v="Con Compromiso"/>
    <s v="0200"/>
    <x v="19"/>
    <x v="56"/>
    <s v="SERVICIOS DE SOPORTE"/>
    <s v="Nación"/>
    <x v="0"/>
    <s v="CSF"/>
    <n v="0"/>
    <n v="121156927.64"/>
    <n v="121156927.64"/>
    <n v="0"/>
    <s v="VIGENCIAS FUTURAS 2020 ASEO Y CAFETERIA"/>
    <s v="920"/>
    <s v="920"/>
    <s v="66520"/>
    <s v="154720, 259720, 313820, 387320, 513220, 612120, 657520, 773720, 952820, 1021020, 1178920"/>
    <s v="35872120, 83434120, 103604420, 130215820, 166761520, 216092920, 221396920, 258471220, 304824020, 334014020, 362365920"/>
    <s v="-0"/>
    <x v="0"/>
    <x v="3"/>
  </r>
  <r>
    <s v="920"/>
    <s v="2020-01-08 00:00:00"/>
    <s v="2020-01-08 09:49:00"/>
    <s v="Gasto"/>
    <s v="Con Compromiso"/>
    <s v="0200"/>
    <x v="19"/>
    <x v="58"/>
    <s v="SERVICIOS DE FABRICACIÓN DE INSUMOS FÍSICOS QUE SON PROPIEDAD DE OTROS"/>
    <s v="Nación"/>
    <x v="0"/>
    <s v="CSF"/>
    <n v="110344002.51000001"/>
    <n v="-110344002.51000001"/>
    <n v="0"/>
    <n v="0"/>
    <s v="VIGENCIAS FUTURAS 2020 ASEO Y CAFETERIA"/>
    <s v="920"/>
    <s v="920"/>
    <s v="66520"/>
    <s v="154720, 259720, 313820, 387320, 513220, 612120, 657520, 773720, 952820, 1021020, 1178920"/>
    <s v="35872120, 83434120, 103604420, 130215820, 166761520, 216092920, 221396920, 258471220, 304824020, 334014020, 362365920"/>
    <s v="-0"/>
    <x v="0"/>
    <x v="3"/>
  </r>
  <r>
    <s v="1020"/>
    <s v="2020-01-08 00:00:00"/>
    <s v="2020-01-08 09:52:00"/>
    <s v="Gasto"/>
    <s v="Con Compromiso"/>
    <s v="0200"/>
    <x v="19"/>
    <x v="57"/>
    <s v="ALOJAMIENTO; SERVICIOS DE SUMINISTROS DE COMIDAS Y BEBIDAS"/>
    <s v="Nación"/>
    <x v="0"/>
    <s v="CSF"/>
    <n v="11278456.85"/>
    <n v="1204708.07"/>
    <n v="12483164.92"/>
    <n v="0"/>
    <s v="VIGENCIAS FUTURAS 2020 ASEO Y CAFETERIA"/>
    <s v="1020"/>
    <s v="1020"/>
    <s v="72320"/>
    <s v="154420, 253020, 313620, 346920, 510420, 600620, 656520, 766520, 768020, 899420, 1029720, 1266020"/>
    <s v="35857220, 81494320, 105026520, 129077420, 166981720, 196710620, 220827520, 257176620, 293359420, 334077420, 394273020"/>
    <s v="-0"/>
    <x v="0"/>
    <x v="3"/>
  </r>
  <r>
    <s v="1020"/>
    <s v="2020-01-08 00:00:00"/>
    <s v="2020-01-08 09:52:00"/>
    <s v="Gasto"/>
    <s v="Con Compromiso"/>
    <s v="0200"/>
    <x v="19"/>
    <x v="56"/>
    <s v="SERVICIOS DE SOPORTE"/>
    <s v="Nación"/>
    <x v="0"/>
    <s v="CSF"/>
    <n v="0"/>
    <n v="126243358.52"/>
    <n v="126243358.52"/>
    <n v="0"/>
    <s v="VIGENCIAS FUTURAS 2020 ASEO Y CAFETERIA"/>
    <s v="1020"/>
    <s v="1020"/>
    <s v="72320"/>
    <s v="154420, 253020, 313620, 346920, 510420, 600620, 656520, 766520, 768020, 899420, 1029720, 1266020"/>
    <s v="35857220, 81494320, 105026520, 129077420, 166981720, 196710620, 220827520, 257176620, 293359420, 334077420, 394273020"/>
    <s v="-0"/>
    <x v="0"/>
    <x v="3"/>
  </r>
  <r>
    <s v="1020"/>
    <s v="2020-01-08 00:00:00"/>
    <s v="2020-01-08 09:52:00"/>
    <s v="Gasto"/>
    <s v="Con Compromiso"/>
    <s v="0200"/>
    <x v="19"/>
    <x v="58"/>
    <s v="SERVICIOS DE FABRICACIÓN DE INSUMOS FÍSICOS QUE SON PROPIEDAD DE OTROS"/>
    <s v="Nación"/>
    <x v="0"/>
    <s v="CSF"/>
    <n v="114037730.42"/>
    <n v="-114037730.42"/>
    <n v="0"/>
    <n v="0"/>
    <s v="VIGENCIAS FUTURAS 2020 ASEO Y CAFETERIA"/>
    <s v="1020"/>
    <s v="1020"/>
    <s v="72320"/>
    <s v="154420, 253020, 313620, 346920, 510420, 600620, 656520, 766520, 768020, 899420, 1029720, 1266020"/>
    <s v="35857220, 81494320, 105026520, 129077420, 166981720, 196710620, 220827520, 257176620, 293359420, 334077420, 394273020"/>
    <s v="-0"/>
    <x v="0"/>
    <x v="3"/>
  </r>
  <r>
    <s v="1120"/>
    <s v="2020-01-08 00:00:00"/>
    <s v="2020-01-08 09:55:00"/>
    <s v="Gasto"/>
    <s v="Con Compromiso"/>
    <s v="0200"/>
    <x v="19"/>
    <x v="58"/>
    <s v="SERVICIOS DE FABRICACIÓN DE INSUMOS FÍSICOS QUE SON PROPIEDAD DE OTROS"/>
    <s v="Nación"/>
    <x v="0"/>
    <s v="CSF"/>
    <n v="50489106.899999999"/>
    <n v="-50489106.899999999"/>
    <n v="0"/>
    <n v="0"/>
    <s v="VIGENCIAS FUTURAS 2020 ASEO Y CAFETERIA"/>
    <s v="1120"/>
    <s v="1120"/>
    <s v="84620"/>
    <s v="163520, 259120, 313920, 347320, 513120, 642920, 657620, 779020, 952920, 1021120, 1179120"/>
    <s v="45290720, 83421820, 103625520, 129177220, 166760320, 216091620, 221393920, 265169120, 304826020, 334015720, 362375620"/>
    <s v="-0"/>
    <x v="0"/>
    <x v="3"/>
  </r>
  <r>
    <s v="1120"/>
    <s v="2020-01-08 00:00:00"/>
    <s v="2020-01-08 09:55:00"/>
    <s v="Gasto"/>
    <s v="Con Compromiso"/>
    <s v="0200"/>
    <x v="19"/>
    <x v="57"/>
    <s v="ALOJAMIENTO; SERVICIOS DE SUMINISTROS DE COMIDAS Y BEBIDAS"/>
    <s v="Nación"/>
    <x v="0"/>
    <s v="CSF"/>
    <n v="4993428.16"/>
    <n v="565901.79"/>
    <n v="5559329.9500000002"/>
    <n v="0"/>
    <s v="VIGENCIAS FUTURAS 2020 ASEO Y CAFETERIA"/>
    <s v="1120"/>
    <s v="1120"/>
    <s v="84620"/>
    <s v="163520, 259120, 313920, 347320, 513120, 642920, 657620, 779020, 952920, 1021120, 1179120"/>
    <s v="45290720, 83421820, 103625520, 129177220, 166760320, 216091620, 221393920, 265169120, 304826020, 334015720, 362375620"/>
    <s v="-0"/>
    <x v="0"/>
    <x v="3"/>
  </r>
  <r>
    <s v="1120"/>
    <s v="2020-01-08 00:00:00"/>
    <s v="2020-01-08 09:55:00"/>
    <s v="Gasto"/>
    <s v="Con Compromiso"/>
    <s v="0200"/>
    <x v="19"/>
    <x v="56"/>
    <s v="SERVICIOS DE SOPORTE"/>
    <s v="Nación"/>
    <x v="0"/>
    <s v="CSF"/>
    <n v="0"/>
    <n v="56218698.619999997"/>
    <n v="56218698.619999997"/>
    <n v="0"/>
    <s v="VIGENCIAS FUTURAS 2020 ASEO Y CAFETERIA"/>
    <s v="1120"/>
    <s v="1120"/>
    <s v="84620"/>
    <s v="163520, 259120, 313920, 347320, 513120, 642920, 657620, 779020, 952920, 1021120, 1179120"/>
    <s v="45290720, 83421820, 103625520, 129177220, 166760320, 216091620, 221393920, 265169120, 304826020, 334015720, 362375620"/>
    <s v="-0"/>
    <x v="0"/>
    <x v="3"/>
  </r>
  <r>
    <s v="1220"/>
    <s v="2020-01-08 00:00:00"/>
    <s v="2020-01-08 09:59:00"/>
    <s v="Gasto"/>
    <s v="Con Compromiso"/>
    <s v="0200"/>
    <x v="19"/>
    <x v="58"/>
    <s v="SERVICIOS DE FABRICACIÓN DE INSUMOS FÍSICOS QUE SON PROPIEDAD DE OTROS"/>
    <s v="Nación"/>
    <x v="0"/>
    <s v="CSF"/>
    <n v="662237343.00999999"/>
    <n v="-662237343.00999999"/>
    <n v="0"/>
    <n v="0"/>
    <s v="VIGENCIAS FUTURAS 2020 ASEO Y CAFETERIA"/>
    <s v="1220"/>
    <s v="1220"/>
    <s v="84720"/>
    <s v="164120, 259620, 314020, 347020, 512920, 652220, 705220, 779120, 953020, 1029020, 1192220"/>
    <s v="45353920, 83894520, 103693320, 129101720, 166758720, 222353720, 235176220, 265171820, 304821320, 333408920, 372955520"/>
    <s v="-0"/>
    <x v="0"/>
    <x v="3"/>
  </r>
  <r>
    <s v="1220"/>
    <s v="2020-01-08 00:00:00"/>
    <s v="2020-01-08 09:59:00"/>
    <s v="Gasto"/>
    <s v="Con Compromiso"/>
    <s v="0200"/>
    <x v="19"/>
    <x v="57"/>
    <s v="ALOJAMIENTO; SERVICIOS DE SUMINISTROS DE COMIDAS Y BEBIDAS"/>
    <s v="Nación"/>
    <x v="0"/>
    <s v="CSF"/>
    <n v="65496000.960000001"/>
    <n v="0"/>
    <n v="65496000.960000001"/>
    <n v="0"/>
    <s v="VIGENCIAS FUTURAS 2020 ASEO Y CAFETERIA"/>
    <s v="1220"/>
    <s v="1220"/>
    <s v="84720"/>
    <s v="164120, 259620, 314020, 347020, 512920, 652220, 705220, 779120, 953020, 1029020, 1192220"/>
    <s v="45353920, 83894520, 103693320, 129101720, 166758720, 222353720, 235176220, 265171820, 304821320, 333408920, 372955520"/>
    <s v="-0"/>
    <x v="0"/>
    <x v="3"/>
  </r>
  <r>
    <s v="1220"/>
    <s v="2020-01-08 00:00:00"/>
    <s v="2020-01-08 09:59:00"/>
    <s v="Gasto"/>
    <s v="Con Compromiso"/>
    <s v="0200"/>
    <x v="19"/>
    <x v="56"/>
    <s v="SERVICIOS DE SOPORTE"/>
    <s v="Nación"/>
    <x v="0"/>
    <s v="CSF"/>
    <n v="0"/>
    <n v="572477574.57000005"/>
    <n v="572477574.57000005"/>
    <n v="0"/>
    <s v="VIGENCIAS FUTURAS 2020 ASEO Y CAFETERIA"/>
    <s v="1220"/>
    <s v="1220"/>
    <s v="84720"/>
    <s v="164120, 259620, 314020, 347020, 512920, 652220, 705220, 779120, 953020, 1029020, 1192220"/>
    <s v="45353920, 83894520, 103693320, 129101720, 166758720, 222353720, 235176220, 265171820, 304821320, 333408920, 372955520"/>
    <s v="-0"/>
    <x v="0"/>
    <x v="3"/>
  </r>
  <r>
    <s v="1320"/>
    <s v="2020-01-08 00:00:00"/>
    <s v="2020-01-08 10:03:00"/>
    <s v="Gasto"/>
    <s v="Con Compromiso"/>
    <s v="0200"/>
    <x v="19"/>
    <x v="33"/>
    <s v="SERVICIOS FINANCIEROS Y SERVICIOS CONEXOS"/>
    <s v="Nación"/>
    <x v="0"/>
    <s v="CSF"/>
    <n v="123920486.2"/>
    <n v="0"/>
    <n v="123920486.2"/>
    <n v="0"/>
    <s v="VIGENCIAS FUTURAS 2020 SEGURO DE VEHICULOS"/>
    <s v="1320"/>
    <s v="1320"/>
    <s v="79920"/>
    <s v="159520"/>
    <s v="41234520"/>
    <s v="-0"/>
    <x v="0"/>
    <x v="3"/>
  </r>
  <r>
    <s v="1420"/>
    <s v="2020-01-08 00:00:00"/>
    <s v="2020-01-08 10:06:00"/>
    <s v="Gasto"/>
    <s v="Con Compromiso"/>
    <s v="0200"/>
    <x v="19"/>
    <x v="56"/>
    <s v="SERVICIOS DE SOPORTE"/>
    <s v="Nación"/>
    <x v="0"/>
    <s v="CSF"/>
    <n v="3026015011"/>
    <n v="0"/>
    <n v="3026015011"/>
    <n v="0"/>
    <s v="VIGENCIAS FUTURAS 2020 SEGURIDAD Y VIGILANCIA"/>
    <s v="1420"/>
    <s v="1420"/>
    <s v="76820"/>
    <s v="162820, 170620, 179820, 181320, 181520, 269220, 323120, 323220, 452620, 642620, 710220, 827220, 827420, 959120, 959320, 1101920, 1186020, 1270520"/>
    <s v="45391320, 67562020, 67569220, 93951320, 106438920, 106444920, 143760820, 215926220, 239449720, 271982320, 271983520, 307312320, 307314020, 338427920, 366553620, 394081320"/>
    <s v="-0"/>
    <x v="0"/>
    <x v="3"/>
  </r>
  <r>
    <s v="1520"/>
    <s v="2020-01-08 00:00:00"/>
    <s v="2020-01-08 10:10:00"/>
    <s v="Gasto"/>
    <s v="Con Compromiso"/>
    <s v="0200"/>
    <x v="19"/>
    <x v="33"/>
    <s v="SERVICIOS FINANCIEROS Y SERVICIOS CONEXOS"/>
    <s v="Nación"/>
    <x v="0"/>
    <s v="CSF"/>
    <n v="871609262"/>
    <n v="61623728"/>
    <n v="933232990"/>
    <n v="0"/>
    <s v="VIGENCIAS FUTURAS CONTRATO DE SEGUROS"/>
    <s v="1520"/>
    <s v="1520"/>
    <s v="70620"/>
    <s v="109120, 109220, 110020, 110120, 159420, 241720, 327520, 557220, 659520, 859620, 1101720, 1190520, 1306420"/>
    <s v="37916020, 37922120, 40953020, 67708620, 110861020, 187079520, 223235120, 280218720, 349985620, 372212320, 396532020"/>
    <s v="-0"/>
    <x v="0"/>
    <x v="3"/>
  </r>
  <r>
    <s v="1620"/>
    <s v="2020-01-08 00:00:00"/>
    <s v="2020-01-08 10:17:00"/>
    <s v="Gasto"/>
    <s v="Con Compromiso"/>
    <s v="0200"/>
    <x v="19"/>
    <x v="33"/>
    <s v="SERVICIOS FINANCIEROS Y SERVICIOS CONEXOS"/>
    <s v="Nación"/>
    <x v="0"/>
    <s v="CSF"/>
    <n v="47038950"/>
    <n v="0"/>
    <n v="47038950"/>
    <n v="0"/>
    <s v="VIGENCIAS FUTURAS"/>
    <s v="1620"/>
    <s v="1620"/>
    <s v="766020"/>
    <s v="1308020"/>
    <s v="396880720"/>
    <s v="-0"/>
    <x v="0"/>
    <x v="3"/>
  </r>
  <r>
    <s v="1720"/>
    <s v="2020-01-10 00:00:00"/>
    <s v="2020-01-10 14:43:00"/>
    <s v="Gasto"/>
    <s v="Con Compromiso"/>
    <s v="0200"/>
    <x v="19"/>
    <x v="0"/>
    <s v="SERVICIOS DE DISTRIBUCIÓN DE ELECTRICIDAD, GAS Y AGUA (POR CUENTA PROPIA)"/>
    <s v="Nación"/>
    <x v="0"/>
    <s v="CSF"/>
    <n v="800000000"/>
    <n v="-45900000"/>
    <n v="754100000"/>
    <n v="73381"/>
    <s v="PAGO DE SERVICIOS PUBLICOS  DE LA SEDE CENTRAL DEL IGAC"/>
    <s v="1720"/>
    <s v="1720, 1820, 1920, 2020, 2120, 2220, 2320, 2420, 2520, 2620, 2720, 2820, 3620, 6120, 6420, 9220, 9320, 10720, 10820, 10920, 12120, 12520, 12820, 13120, 14720, 19920, 20720, 22620, 22720, 30020, 35820, 35920, 36020, 36420, 36520, 36620, 36720, 36820, 40520, 42620, 42720, 43520, 44520, 45220, 45320, 45720, 46520, 46620, 47720, 47820, 47920, 48020, 48120, 49520, 49820, 49920, 51920, 54420, 56520, 56620, 57720, 58320, 59320, 59420, 60220, 60420, 60520, 60820, 61020, 64120, 65020, 66520, 66620, 67520, 67620, 68420, 68520, 69320, 69420, 69520, 71720, 71820, 73920, 75520, 75620, 78220, 79520, 79620, 79920, 80020, 80120, 81220, 82820, 87220, 87320, 88020, 88120, 88320, 88420, 93620, 95220, 95320, 95420, 95520, 96120, 96320, 96420, 96520, 96920, 97020, 98020, 98120, 100320, 100420, 100820, 104020, 107320, 107620, 107720, 107820, 107920, 108020, 108320, 111620, 111720, 113220, 113320, 113520, 115720, 116020, 119120, 121620, 121720, 121920, 122020, 125020, 125120, 125220, 125320, 126820, 128120, 128220, 129420, 129720, 131420, 132220, 134220, 139520, 145720, 146120, 146320, 146420, 150620, 150720, 150820, 150920, 153120, 153520, 154820, 156120, 160020, 160620, 160720, 161020, 177120, 177220, 177420, 180520, 180720, 180820, 180920, 183320, 184820, 188220, 188820, 188920, 189020, 189120, 190420, 191320, 192620, 194320, 194420, 195820, 195920, 196020, 196220"/>
    <s v="220, 320, 720, 49120, 49320, 57220, 57320, 57520, 57620, 57720, 57820, 57920, 58020, 58120, 58320, 58820, 58920, 59020, 59220, 59320, 59520, 62020, 62520, 62620, 62720, 67620, 68220, 68420, 70820, 77020, 90120, 90220, 90420, 94220, 94320, 94420, 94520, 94620, 101720, 102320, 102420, 106520, 110920, 118720, 118820, 130620, 131020, 131920, 132020, 132120, 132220, 132320, 133320, 133820, 133920, 134920, 143020, 156020, 156120, 167420, 168020, 168320, 168420, 168520, 169720, 170020, 170120, 170620, 170720, 174420, 184020, 190220, 190320, 202020, 202220, 202320, 202620, 202720, 202920, 203120, 209520, 209620, 210320, 212220, 212320, 215920, 238420, 238620, 239120, 239220, 239320, 249320, 251820, 261320, 261420, 262220, 262320, 263220, 264520, 276520, 297720, 297820, 311320, 311420, 311520, 311620, 311720, 311820, 311920, 320520, 321420, 322420, 331320, 361220, 361320, 361420, 361520, 361720, 361820, 361920, 391320, 391420, 399420, 399520, 399620, 406420, 407720, 411220, 433320, 433420, 433620, 433720, 440620, 442020, 442120, 442220, 452920, 459620, 459720, 471720, 471820, 484020, 486420, 492820, 503620, 528020, 528220, 533320, 533420, 544320, 544420, 544520, 544720, 562820, 563420, 564020, 570720, 577120, 578820, 578920, 579020, 623320, 623420, 623820, 638920, 639020, 639120, 648120, 652120, 666020, 681320, 689420, 689720, 689920, 690120, 701520, 701620, 713120, 749320, 749620, 763220, 763420, 763620"/>
    <s v="120, 220, 320, 420, 90620, 90820, 97520, 97620, 97720, 97820, 97920, 98320, 98520, 98620, 98720, 98920, 99220, 99320, 99420, 99520, 99620, 99720, 100820, 103820, 103920, 104120, 104220, 108020, 108320, 108520, 109320, 158820, 170120, 170220, 170320, 171720, 171820, 171920, 172020, 172120, 176820, 177320, 177420, 177620, 181820, 246420, 253420, 253520, 266220, 266320, 267120, 267220, 267320, 267420, 267520, 268520, 269020, 269120, 270120, 315420, 327620, 327720, 342020, 342720, 343020, 343120, 343220, 344520, 344820, 344920, 345220, 345520, 390420, 396320, 407820, 408020, 453420, 453520, 453720, 453920, 454120, 454320, 454520, 459220, 461020, 461120, 462220, 463620, 463720, 509620, 530920, 531120, 531920, 532020, 532120, 541920, 544320, 544420, 553920, 554020, 554820, 554920, 555920, 557120, 610520, 629720, 629820, 641720, 641820, 641920, 642020, 642120, 642220, 642320, 652120, 653120, 654220, 704820, 727820, 727920, 728020, 728220, 728420, 728520, 728620, 738620, 761820, 761920, 768320, 768420, 768520, 776420, 777920, 822620, 840120, 840220, 840420, 840520, 850920, 851420, 851620, 851720, 860320, 868720, 869220, 879020, 879120, 891520, 894520, 899020, 949420, 966520, 967720, 969820, 969920, 986320, 986420, 986520, 986620, 1003020, 1003220, 1004220, 1009020, 1015820, 1020320, 1020520, 1020620, 1026120, 1129520, 1129720, 1130520, 1145920, 1146020, 1146120, 1155120, 1160720, 1168820, 1184220, 1191220, 1191620, 1192320, 1194020, 1203420, 1203720, 1259720, 1287520, 1287720, 1303320, 1303420, 1303520"/>
    <s v="4807220, 4808620, 16463020, 16465120, 18633320, 18638620, 18640420, 21425820, 22334920, 22340320, 22360220, 22369020, 22374220, 22436020, 22453920, 22456420, 22459420, 22518220, 22520520, 22541420, 22542820, 22544120, 22549820, 22553820, 22563420, 27755720, 28058920, 28062620, 33938420, 40949820, 45397620, 45399120, 45400320, 48812620, 48815020, 48816220, 48818120, 48821520, 55298220, 55367220, 60824420, 61259420, 66969820, 72023320, 75839520, 75840820, 88170120, 88171320, 90597520, 90604320, 90607520, 90616720, 90621520, 93555220, 93953020, 93957420, 96424920, 104861920, 110705320, 112404620, 114364020, 115825020, 116754020, 116755120, 117976920, 119025220, 120428020, 120429820, 121604620, 121640920, 122339120, 132623920, 138084020, 138213020, 138219120, 143661720, 143675320, 143720520, 143723220, 148424120, 148425920, 148428420, 148431520, 150061120, 150062020, 151763420, 151784820, 159174820, 159176220, 164507420, 172357320, 172358820, 172375920, 172377020, 172378420, 177184920, 177186220, 183872820, 183879620, 185240520, 185252320, 185482020, 187069320, 201975820, 208063620, 208071020, 213870720, 213871720, 213875020, 213890520, 213906820, 213921620, 213929020, 218996120, 220847920, 222181920, 233297720, 243487220, 243503420, 245472920, 245516020, 245519120, 245521520, 245907620, 246240420, 250596420, 250620420, 253659620, 253684820, 253690820, 260475820, 261399720, 265895620, 274569520, 274582320, 274594820, 274595920, 275961720, 276461920, 276463220, 276464220, 280363020, 282261420, 282269620, 283762720, 283783120, 286415920, 286831320, 293298920, 303297620, 308824020, 308829520, 309852120, 309913520, 313296820, 313303820, 313315420, 313327520, 320785420, 320789920, 320792520, 322603920, 325171520, 329337220, 329342020, 329508920, 330611120, 349959620, 349972620, 349977520, 352716520, 352723220, 352727920, 355208220, 356380720, 363146620, 371311320, 371316020, 371322320, 371329720, 371337820, 381512320, 385168420, 394712920, 394718120, 396341620, 396343420, 396513920, 396587320"/>
    <s v="4320, 4420, 4520, 4620, 5720, 5920, 6120, 6320"/>
    <x v="0"/>
    <x v="3"/>
  </r>
  <r>
    <s v="1720"/>
    <s v="2020-01-10 00:00:00"/>
    <s v="2020-01-10 14:43:00"/>
    <s v="Gasto"/>
    <s v="Con Compromiso"/>
    <s v="0200"/>
    <x v="19"/>
    <x v="2"/>
    <s v="SERVICIOS DE ALCANTARILLADO, RECOLECCIÓN, TRATAMIENTO Y DISPOSICIÓN DE DESECHOS Y OTROS SERVICIOS DE SANEAMIENTO AMBIENTAL"/>
    <s v="Nación"/>
    <x v="0"/>
    <s v="CSF"/>
    <n v="41000000"/>
    <n v="-6000000"/>
    <n v="35000000"/>
    <n v="462752"/>
    <s v="PAGO DE SERVICIOS PUBLICOS  DE LA SEDE CENTRAL DEL IGAC"/>
    <s v="1720"/>
    <s v="1720, 1820, 1920, 2020, 2120, 2220, 2320, 2420, 2520, 2620, 2720, 2820, 3620, 6120, 6420, 9220, 9320, 10720, 10820, 10920, 12120, 12520, 12820, 13120, 14720, 19920, 20720, 22620, 22720, 30020, 35820, 35920, 36020, 36420, 36520, 36620, 36720, 36820, 40520, 42620, 42720, 43520, 44520, 45220, 45320, 45720, 46520, 46620, 47720, 47820, 47920, 48020, 48120, 49520, 49820, 49920, 51920, 54420, 56520, 56620, 57720, 58320, 59320, 59420, 60220, 60420, 60520, 60820, 61020, 64120, 65020, 66520, 66620, 67520, 67620, 68420, 68520, 69320, 69420, 69520, 71720, 71820, 73920, 75520, 75620, 78220, 79520, 79620, 79920, 80020, 80120, 81220, 82820, 87220, 87320, 88020, 88120, 88320, 88420, 93620, 95220, 95320, 95420, 95520, 96120, 96320, 96420, 96520, 96920, 97020, 98020, 98120, 100320, 100420, 100820, 104020, 107320, 107620, 107720, 107820, 107920, 108020, 108320, 111620, 111720, 113220, 113320, 113520, 115720, 116020, 119120, 121620, 121720, 121920, 122020, 125020, 125120, 125220, 125320, 126820, 128120, 128220, 129420, 129720, 131420, 132220, 134220, 139520, 145720, 146120, 146320, 146420, 150620, 150720, 150820, 150920, 153120, 153520, 154820, 156120, 160020, 160620, 160720, 161020, 177120, 177220, 177420, 180520, 180720, 180820, 180920, 183320, 184820, 188220, 188820, 188920, 189020, 189120, 190420, 191320, 192620, 194320, 194420, 195820, 195920, 196020, 196220"/>
    <s v="220, 320, 720, 49120, 49320, 57220, 57320, 57520, 57620, 57720, 57820, 57920, 58020, 58120, 58320, 58820, 58920, 59020, 59220, 59320, 59520, 62020, 62520, 62620, 62720, 67620, 68220, 68420, 70820, 77020, 90120, 90220, 90420, 94220, 94320, 94420, 94520, 94620, 101720, 102320, 102420, 106520, 110920, 118720, 118820, 130620, 131020, 131920, 132020, 132120, 132220, 132320, 133320, 133820, 133920, 134920, 143020, 156020, 156120, 167420, 168020, 168320, 168420, 168520, 169720, 170020, 170120, 170620, 170720, 174420, 184020, 190220, 190320, 202020, 202220, 202320, 202620, 202720, 202920, 203120, 209520, 209620, 210320, 212220, 212320, 215920, 238420, 238620, 239120, 239220, 239320, 249320, 251820, 261320, 261420, 262220, 262320, 263220, 264520, 276520, 297720, 297820, 311320, 311420, 311520, 311620, 311720, 311820, 311920, 320520, 321420, 322420, 331320, 361220, 361320, 361420, 361520, 361720, 361820, 361920, 391320, 391420, 399420, 399520, 399620, 406420, 407720, 411220, 433320, 433420, 433620, 433720, 440620, 442020, 442120, 442220, 452920, 459620, 459720, 471720, 471820, 484020, 486420, 492820, 503620, 528020, 528220, 533320, 533420, 544320, 544420, 544520, 544720, 562820, 563420, 564020, 570720, 577120, 578820, 578920, 579020, 623320, 623420, 623820, 638920, 639020, 639120, 648120, 652120, 666020, 681320, 689420, 689720, 689920, 690120, 701520, 701620, 713120, 749320, 749620, 763220, 763420, 763620"/>
    <s v="120, 220, 320, 420, 90620, 90820, 97520, 97620, 97720, 97820, 97920, 98320, 98520, 98620, 98720, 98920, 99220, 99320, 99420, 99520, 99620, 99720, 100820, 103820, 103920, 104120, 104220, 108020, 108320, 108520, 109320, 158820, 170120, 170220, 170320, 171720, 171820, 171920, 172020, 172120, 176820, 177320, 177420, 177620, 181820, 246420, 253420, 253520, 266220, 266320, 267120, 267220, 267320, 267420, 267520, 268520, 269020, 269120, 270120, 315420, 327620, 327720, 342020, 342720, 343020, 343120, 343220, 344520, 344820, 344920, 345220, 345520, 390420, 396320, 407820, 408020, 453420, 453520, 453720, 453920, 454120, 454320, 454520, 459220, 461020, 461120, 462220, 463620, 463720, 509620, 530920, 531120, 531920, 532020, 532120, 541920, 544320, 544420, 553920, 554020, 554820, 554920, 555920, 557120, 610520, 629720, 629820, 641720, 641820, 641920, 642020, 642120, 642220, 642320, 652120, 653120, 654220, 704820, 727820, 727920, 728020, 728220, 728420, 728520, 728620, 738620, 761820, 761920, 768320, 768420, 768520, 776420, 777920, 822620, 840120, 840220, 840420, 840520, 850920, 851420, 851620, 851720, 860320, 868720, 869220, 879020, 879120, 891520, 894520, 899020, 949420, 966520, 967720, 969820, 969920, 986320, 986420, 986520, 986620, 1003020, 1003220, 1004220, 1009020, 1015820, 1020320, 1020520, 1020620, 1026120, 1129520, 1129720, 1130520, 1145920, 1146020, 1146120, 1155120, 1160720, 1168820, 1184220, 1191220, 1191620, 1192320, 1194020, 1203420, 1203720, 1259720, 1287520, 1287720, 1303320, 1303420, 1303520"/>
    <s v="4807220, 4808620, 16463020, 16465120, 18633320, 18638620, 18640420, 21425820, 22334920, 22340320, 22360220, 22369020, 22374220, 22436020, 22453920, 22456420, 22459420, 22518220, 22520520, 22541420, 22542820, 22544120, 22549820, 22553820, 22563420, 27755720, 28058920, 28062620, 33938420, 40949820, 45397620, 45399120, 45400320, 48812620, 48815020, 48816220, 48818120, 48821520, 55298220, 55367220, 60824420, 61259420, 66969820, 72023320, 75839520, 75840820, 88170120, 88171320, 90597520, 90604320, 90607520, 90616720, 90621520, 93555220, 93953020, 93957420, 96424920, 104861920, 110705320, 112404620, 114364020, 115825020, 116754020, 116755120, 117976920, 119025220, 120428020, 120429820, 121604620, 121640920, 122339120, 132623920, 138084020, 138213020, 138219120, 143661720, 143675320, 143720520, 143723220, 148424120, 148425920, 148428420, 148431520, 150061120, 150062020, 151763420, 151784820, 159174820, 159176220, 164507420, 172357320, 172358820, 172375920, 172377020, 172378420, 177184920, 177186220, 183872820, 183879620, 185240520, 185252320, 185482020, 187069320, 201975820, 208063620, 208071020, 213870720, 213871720, 213875020, 213890520, 213906820, 213921620, 213929020, 218996120, 220847920, 222181920, 233297720, 243487220, 243503420, 245472920, 245516020, 245519120, 245521520, 245907620, 246240420, 250596420, 250620420, 253659620, 253684820, 253690820, 260475820, 261399720, 265895620, 274569520, 274582320, 274594820, 274595920, 275961720, 276461920, 276463220, 276464220, 280363020, 282261420, 282269620, 283762720, 283783120, 286415920, 286831320, 293298920, 303297620, 308824020, 308829520, 309852120, 309913520, 313296820, 313303820, 313315420, 313327520, 320785420, 320789920, 320792520, 322603920, 325171520, 329337220, 329342020, 329508920, 330611120, 349959620, 349972620, 349977520, 352716520, 352723220, 352727920, 355208220, 356380720, 363146620, 371311320, 371316020, 371322320, 371329720, 371337820, 381512320, 385168420, 394712920, 394718120, 396341620, 396343420, 396513920, 396587320"/>
    <s v="4320, 4420, 4520, 4620, 5720, 5920, 6120, 6320"/>
    <x v="0"/>
    <x v="3"/>
  </r>
  <r>
    <s v="1720"/>
    <s v="2020-01-10 00:00:00"/>
    <s v="2020-01-10 14:43:00"/>
    <s v="Gasto"/>
    <s v="Con Compromiso"/>
    <s v="0200"/>
    <x v="19"/>
    <x v="1"/>
    <s v="SERVICIOS DE TELECOMUNICACIONES, TRANSMISIÓN Y SUMINISTRO DE INFORMACIÓN"/>
    <s v="Nación"/>
    <x v="0"/>
    <s v="CSF"/>
    <n v="210000000"/>
    <n v="12000000"/>
    <n v="222000000"/>
    <n v="22960375.899999999"/>
    <s v="PAGO DE SERVICIOS PUBLICOS  DE LA SEDE CENTRAL DEL IGAC"/>
    <s v="1720"/>
    <s v="1720, 1820, 1920, 2020, 2120, 2220, 2320, 2420, 2520, 2620, 2720, 2820, 3620, 6120, 6420, 9220, 9320, 10720, 10820, 10920, 12120, 12520, 12820, 13120, 14720, 19920, 20720, 22620, 22720, 30020, 35820, 35920, 36020, 36420, 36520, 36620, 36720, 36820, 40520, 42620, 42720, 43520, 44520, 45220, 45320, 45720, 46520, 46620, 47720, 47820, 47920, 48020, 48120, 49520, 49820, 49920, 51920, 54420, 56520, 56620, 57720, 58320, 59320, 59420, 60220, 60420, 60520, 60820, 61020, 64120, 65020, 66520, 66620, 67520, 67620, 68420, 68520, 69320, 69420, 69520, 71720, 71820, 73920, 75520, 75620, 78220, 79520, 79620, 79920, 80020, 80120, 81220, 82820, 87220, 87320, 88020, 88120, 88320, 88420, 93620, 95220, 95320, 95420, 95520, 96120, 96320, 96420, 96520, 96920, 97020, 98020, 98120, 100320, 100420, 100820, 104020, 107320, 107620, 107720, 107820, 107920, 108020, 108320, 111620, 111720, 113220, 113320, 113520, 115720, 116020, 119120, 121620, 121720, 121920, 122020, 125020, 125120, 125220, 125320, 126820, 128120, 128220, 129420, 129720, 131420, 132220, 134220, 139520, 145720, 146120, 146320, 146420, 150620, 150720, 150820, 150920, 153120, 153520, 154820, 156120, 160020, 160620, 160720, 161020, 177120, 177220, 177420, 180520, 180720, 180820, 180920, 183320, 184820, 188220, 188820, 188920, 189020, 189120, 190420, 191320, 192620, 194320, 194420, 195820, 195920, 196020, 196220"/>
    <s v="220, 320, 720, 49120, 49320, 57220, 57320, 57520, 57620, 57720, 57820, 57920, 58020, 58120, 58320, 58820, 58920, 59020, 59220, 59320, 59520, 62020, 62520, 62620, 62720, 67620, 68220, 68420, 70820, 77020, 90120, 90220, 90420, 94220, 94320, 94420, 94520, 94620, 101720, 102320, 102420, 106520, 110920, 118720, 118820, 130620, 131020, 131920, 132020, 132120, 132220, 132320, 133320, 133820, 133920, 134920, 143020, 156020, 156120, 167420, 168020, 168320, 168420, 168520, 169720, 170020, 170120, 170620, 170720, 174420, 184020, 190220, 190320, 202020, 202220, 202320, 202620, 202720, 202920, 203120, 209520, 209620, 210320, 212220, 212320, 215920, 238420, 238620, 239120, 239220, 239320, 249320, 251820, 261320, 261420, 262220, 262320, 263220, 264520, 276520, 297720, 297820, 311320, 311420, 311520, 311620, 311720, 311820, 311920, 320520, 321420, 322420, 331320, 361220, 361320, 361420, 361520, 361720, 361820, 361920, 391320, 391420, 399420, 399520, 399620, 406420, 407720, 411220, 433320, 433420, 433620, 433720, 440620, 442020, 442120, 442220, 452920, 459620, 459720, 471720, 471820, 484020, 486420, 492820, 503620, 528020, 528220, 533320, 533420, 544320, 544420, 544520, 544720, 562820, 563420, 564020, 570720, 577120, 578820, 578920, 579020, 623320, 623420, 623820, 638920, 639020, 639120, 648120, 652120, 666020, 681320, 689420, 689720, 689920, 690120, 701520, 701620, 713120, 749320, 749620, 763220, 763420, 763620"/>
    <s v="120, 220, 320, 420, 90620, 90820, 97520, 97620, 97720, 97820, 97920, 98320, 98520, 98620, 98720, 98920, 99220, 99320, 99420, 99520, 99620, 99720, 100820, 103820, 103920, 104120, 104220, 108020, 108320, 108520, 109320, 158820, 170120, 170220, 170320, 171720, 171820, 171920, 172020, 172120, 176820, 177320, 177420, 177620, 181820, 246420, 253420, 253520, 266220, 266320, 267120, 267220, 267320, 267420, 267520, 268520, 269020, 269120, 270120, 315420, 327620, 327720, 342020, 342720, 343020, 343120, 343220, 344520, 344820, 344920, 345220, 345520, 390420, 396320, 407820, 408020, 453420, 453520, 453720, 453920, 454120, 454320, 454520, 459220, 461020, 461120, 462220, 463620, 463720, 509620, 530920, 531120, 531920, 532020, 532120, 541920, 544320, 544420, 553920, 554020, 554820, 554920, 555920, 557120, 610520, 629720, 629820, 641720, 641820, 641920, 642020, 642120, 642220, 642320, 652120, 653120, 654220, 704820, 727820, 727920, 728020, 728220, 728420, 728520, 728620, 738620, 761820, 761920, 768320, 768420, 768520, 776420, 777920, 822620, 840120, 840220, 840420, 840520, 850920, 851420, 851620, 851720, 860320, 868720, 869220, 879020, 879120, 891520, 894520, 899020, 949420, 966520, 967720, 969820, 969920, 986320, 986420, 986520, 986620, 1003020, 1003220, 1004220, 1009020, 1015820, 1020320, 1020520, 1020620, 1026120, 1129520, 1129720, 1130520, 1145920, 1146020, 1146120, 1155120, 1160720, 1168820, 1184220, 1191220, 1191620, 1192320, 1194020, 1203420, 1203720, 1259720, 1287520, 1287720, 1303320, 1303420, 1303520"/>
    <s v="4807220, 4808620, 16463020, 16465120, 18633320, 18638620, 18640420, 21425820, 22334920, 22340320, 22360220, 22369020, 22374220, 22436020, 22453920, 22456420, 22459420, 22518220, 22520520, 22541420, 22542820, 22544120, 22549820, 22553820, 22563420, 27755720, 28058920, 28062620, 33938420, 40949820, 45397620, 45399120, 45400320, 48812620, 48815020, 48816220, 48818120, 48821520, 55298220, 55367220, 60824420, 61259420, 66969820, 72023320, 75839520, 75840820, 88170120, 88171320, 90597520, 90604320, 90607520, 90616720, 90621520, 93555220, 93953020, 93957420, 96424920, 104861920, 110705320, 112404620, 114364020, 115825020, 116754020, 116755120, 117976920, 119025220, 120428020, 120429820, 121604620, 121640920, 122339120, 132623920, 138084020, 138213020, 138219120, 143661720, 143675320, 143720520, 143723220, 148424120, 148425920, 148428420, 148431520, 150061120, 150062020, 151763420, 151784820, 159174820, 159176220, 164507420, 172357320, 172358820, 172375920, 172377020, 172378420, 177184920, 177186220, 183872820, 183879620, 185240520, 185252320, 185482020, 187069320, 201975820, 208063620, 208071020, 213870720, 213871720, 213875020, 213890520, 213906820, 213921620, 213929020, 218996120, 220847920, 222181920, 233297720, 243487220, 243503420, 245472920, 245516020, 245519120, 245521520, 245907620, 246240420, 250596420, 250620420, 253659620, 253684820, 253690820, 260475820, 261399720, 265895620, 274569520, 274582320, 274594820, 274595920, 275961720, 276461920, 276463220, 276464220, 280363020, 282261420, 282269620, 283762720, 283783120, 286415920, 286831320, 293298920, 303297620, 308824020, 308829520, 309852120, 309913520, 313296820, 313303820, 313315420, 313327520, 320785420, 320789920, 320792520, 322603920, 325171520, 329337220, 329342020, 329508920, 330611120, 349959620, 349972620, 349977520, 352716520, 352723220, 352727920, 355208220, 356380720, 363146620, 371311320, 371316020, 371322320, 371329720, 371337820, 381512320, 385168420, 394712920, 394718120, 396341620, 396343420, 396513920, 396587320"/>
    <s v="4320, 4420, 4520, 4620, 5720, 5920, 6120, 6320"/>
    <x v="0"/>
    <x v="3"/>
  </r>
  <r>
    <s v="1820"/>
    <s v="2020-01-10 00:00:00"/>
    <s v="2020-01-10 14:53:00"/>
    <s v="Gasto"/>
    <s v="Generado"/>
    <s v="0200"/>
    <x v="19"/>
    <x v="59"/>
    <s v="SERVICIOS DE CONSTRUCCIÓN"/>
    <s v="Nación"/>
    <x v="0"/>
    <s v="CSF"/>
    <n v="5000000"/>
    <n v="-5000000"/>
    <n v="0"/>
    <n v="0"/>
    <s v="CAJA MENOR"/>
    <s v="2120"/>
    <s v="-0"/>
    <s v="-0"/>
    <s v="-0"/>
    <s v="-0"/>
    <s v="-0"/>
    <x v="0"/>
    <x v="3"/>
  </r>
  <r>
    <s v="1820"/>
    <s v="2020-01-10 00:00:00"/>
    <s v="2020-01-10 14:53:00"/>
    <s v="Gasto"/>
    <s v="Generado"/>
    <s v="0200"/>
    <x v="19"/>
    <x v="60"/>
    <s v="OTROS SERVICIOS DE FABRICACIÓN; SERVICIOS DE EDICIÓN, IMPRESIÓN Y REPRODUCCIÓN; SERVICIOS DE RECUPERACIÓN DE MATERIALES"/>
    <s v="Nación"/>
    <x v="0"/>
    <s v="CSF"/>
    <n v="1500000"/>
    <n v="-1500000"/>
    <n v="0"/>
    <n v="0"/>
    <s v="CAJA MENOR"/>
    <s v="2120"/>
    <s v="-0"/>
    <s v="-0"/>
    <s v="-0"/>
    <s v="-0"/>
    <s v="-0"/>
    <x v="0"/>
    <x v="3"/>
  </r>
  <r>
    <s v="1820"/>
    <s v="2020-01-10 00:00:00"/>
    <s v="2020-01-10 14:53:00"/>
    <s v="Gasto"/>
    <s v="Generado"/>
    <s v="0200"/>
    <x v="19"/>
    <x v="57"/>
    <s v="ALOJAMIENTO; SERVICIOS DE SUMINISTROS DE COMIDAS Y BEBIDAS"/>
    <s v="Nación"/>
    <x v="0"/>
    <s v="CSF"/>
    <n v="5000000"/>
    <n v="-5000000"/>
    <n v="0"/>
    <n v="0"/>
    <s v="CAJA MENOR"/>
    <s v="2120"/>
    <s v="-0"/>
    <s v="-0"/>
    <s v="-0"/>
    <s v="-0"/>
    <s v="-0"/>
    <x v="0"/>
    <x v="3"/>
  </r>
  <r>
    <s v="1820"/>
    <s v="2020-01-10 00:00:00"/>
    <s v="2020-01-10 14:53:00"/>
    <s v="Gasto"/>
    <s v="Generado"/>
    <s v="0200"/>
    <x v="19"/>
    <x v="61"/>
    <s v="PASTA O PULPA, PAPEL Y PRODUCTOS DE PAPEL; IMPRESOS Y ARTÍCULOS RELACIONADOS"/>
    <s v="Nación"/>
    <x v="0"/>
    <s v="CSF"/>
    <n v="3500000"/>
    <n v="-3500000"/>
    <n v="0"/>
    <n v="0"/>
    <s v="CAJA MENOR"/>
    <s v="2120"/>
    <s v="-0"/>
    <s v="-0"/>
    <s v="-0"/>
    <s v="-0"/>
    <s v="-0"/>
    <x v="0"/>
    <x v="3"/>
  </r>
  <r>
    <s v="1820"/>
    <s v="2020-01-10 00:00:00"/>
    <s v="2020-01-10 14:53:00"/>
    <s v="Gasto"/>
    <s v="Generado"/>
    <s v="0200"/>
    <x v="19"/>
    <x v="62"/>
    <s v="SERVICIOS JURÍDICOS Y CONTABLES"/>
    <s v="Nación"/>
    <x v="0"/>
    <s v="CSF"/>
    <n v="5000000"/>
    <n v="-5000000"/>
    <n v="0"/>
    <n v="0"/>
    <s v="CAJA MENOR"/>
    <s v="2120"/>
    <s v="-0"/>
    <s v="-0"/>
    <s v="-0"/>
    <s v="-0"/>
    <s v="-0"/>
    <x v="0"/>
    <x v="3"/>
  </r>
  <r>
    <s v="1920"/>
    <s v="2020-01-10 00:00:00"/>
    <s v="2020-01-10 14:56:00"/>
    <s v="Gasto"/>
    <s v="Con Compromiso"/>
    <s v="0200"/>
    <x v="19"/>
    <x v="33"/>
    <s v="SERVICIOS FINANCIEROS Y SERVICIOS CONEXOS"/>
    <s v="Propios"/>
    <x v="1"/>
    <s v="CSF"/>
    <n v="1200000"/>
    <n v="-470000"/>
    <n v="730000"/>
    <n v="16600"/>
    <s v="PAGO ARL PASANTES"/>
    <s v="1820"/>
    <s v="4420, 30120, 44420, 46820, 53620, 78620, 121420, 142720, 148820, 174420, 174520, 193320, 193420"/>
    <s v="57120, 78920, 109920, 137820, 219120, 425720, 508320, 604320, 604720, 713320, 713420"/>
    <s v="97420, 159320, 245420, 313220, 511820, 832020, 952020, 1111820, 1111920, 1260020, 1260220"/>
    <s v="23885920, 40934020, 70246420, 102555520, 166563020, 272642520, 303653520, 343349220, 343350720, 390933220, 390933520"/>
    <s v="-0"/>
    <x v="0"/>
    <x v="3"/>
  </r>
  <r>
    <s v="2020"/>
    <s v="2020-01-10 00:00:00"/>
    <s v="2020-01-10 15:01:00"/>
    <s v="Gasto"/>
    <s v="Con Compromiso"/>
    <s v="0200"/>
    <x v="19"/>
    <x v="18"/>
    <s v="SERVICIOS DE TRANSPORTE DE PASAJEROS"/>
    <s v="Nación"/>
    <x v="0"/>
    <s v="CSF"/>
    <n v="0"/>
    <n v="1000000"/>
    <n v="1000000"/>
    <n v="510600"/>
    <s v="VIATICOS FUNCIONARIOS DE LA SECRETARIA GENERAL - IGAC"/>
    <s v="1920"/>
    <s v="7620, 10420, 10520, 15620, 15720, 15820, 15920, 16620, 16720, 39320, 40220, 40320, 97820, 129120, 129220, 134320, 134420, 134520, 134620, 168420, 175620, 176020, 177520, 186820, 191620, 194820"/>
    <s v="59620, 60020, 60420, 63020, 63120, 63320, 98120, 100220, 100320, 304820, 465920, 466020, 493720, 501320, 501420, 501520, 593320, 614620, 615020, 625320, 680120, 704820, 750820"/>
    <s v="100920, 101520, 101820, 104420, 104520, 104620, 173720, 176520, 176620, 636420, 875020, 875220, 900020, 947220, 947320, 947420, 1105720, 1123620, 1124020, 1132320, 1182620, 1247820, 1289220"/>
    <s v="21236320, 21299520, 21367320, 22480620, 23447220, 23453120, 50733320, 53834920, 53836420, 212017620, 282918120, 282919420, 293371720, 301330020, 301331220, 301332620, 337918920, 346945420, 347070620, 348996520, 362126620, 382029020"/>
    <s v="21120"/>
    <x v="0"/>
    <x v="3"/>
  </r>
  <r>
    <s v="2020"/>
    <s v="2020-01-10 00:00:00"/>
    <s v="2020-01-10 15:01:00"/>
    <s v="Gasto"/>
    <s v="Con Compromiso"/>
    <s v="0200"/>
    <x v="19"/>
    <x v="19"/>
    <s v="VIÁTICOS DE LOS FUNCIONARIOS EN COMISIÓN"/>
    <s v="Nación"/>
    <x v="0"/>
    <s v="CSF"/>
    <n v="10000000"/>
    <n v="-4710239"/>
    <n v="5289761"/>
    <n v="514185"/>
    <s v="VIATICOS FUNCIONARIOS DE LA SECRETARIA GENERAL - IGAC"/>
    <s v="1920"/>
    <s v="7620, 10420, 10520, 15620, 15720, 15820, 15920, 16620, 16720, 39320, 40220, 40320, 97820, 129120, 129220, 134320, 134420, 134520, 134620, 168420, 175620, 176020, 177520, 186820, 191620, 194820"/>
    <s v="59620, 60020, 60420, 63020, 63120, 63320, 98120, 100220, 100320, 304820, 465920, 466020, 493720, 501320, 501420, 501520, 593320, 614620, 615020, 625320, 680120, 704820, 750820"/>
    <s v="100920, 101520, 101820, 104420, 104520, 104620, 173720, 176520, 176620, 636420, 875020, 875220, 900020, 947220, 947320, 947420, 1105720, 1123620, 1124020, 1132320, 1182620, 1247820, 1289220"/>
    <s v="21236320, 21299520, 21367320, 22480620, 23447220, 23453120, 50733320, 53834920, 53836420, 212017620, 282918120, 282919420, 293371720, 301330020, 301331220, 301332620, 337918920, 346945420, 347070620, 348996520, 362126620, 382029020"/>
    <s v="21120"/>
    <x v="0"/>
    <x v="3"/>
  </r>
  <r>
    <s v="2020"/>
    <s v="2020-01-10 00:00:00"/>
    <s v="2020-01-10 15:01:00"/>
    <s v="Gasto"/>
    <s v="Con Compromiso"/>
    <s v="0200"/>
    <x v="19"/>
    <x v="57"/>
    <s v="ALOJAMIENTO; SERVICIOS DE SUMINISTROS DE COMIDAS Y BEBIDAS"/>
    <s v="Nación"/>
    <x v="0"/>
    <s v="CSF"/>
    <n v="1000000"/>
    <n v="-1000000"/>
    <n v="0"/>
    <n v="0"/>
    <s v="VIATICOS FUNCIONARIOS DE LA SECRETARIA GENERAL - IGAC"/>
    <s v="1920"/>
    <s v="7620, 10420, 10520, 15620, 15720, 15820, 15920, 16620, 16720, 39320, 40220, 40320, 97820, 129120, 129220, 134320, 134420, 134520, 134620, 168420, 175620, 176020, 177520, 186820, 191620, 194820"/>
    <s v="59620, 60020, 60420, 63020, 63120, 63320, 98120, 100220, 100320, 304820, 465920, 466020, 493720, 501320, 501420, 501520, 593320, 614620, 615020, 625320, 680120, 704820, 750820"/>
    <s v="100920, 101520, 101820, 104420, 104520, 104620, 173720, 176520, 176620, 636420, 875020, 875220, 900020, 947220, 947320, 947420, 1105720, 1123620, 1124020, 1132320, 1182620, 1247820, 1289220"/>
    <s v="21236320, 21299520, 21367320, 22480620, 23447220, 23453120, 50733320, 53834920, 53836420, 212017620, 282918120, 282919420, 293371720, 301330020, 301331220, 301332620, 337918920, 346945420, 347070620, 348996520, 362126620, 382029020"/>
    <s v="21120"/>
    <x v="0"/>
    <x v="3"/>
  </r>
  <r>
    <s v="2020"/>
    <s v="2020-01-10 00:00:00"/>
    <s v="2020-01-10 15:01:00"/>
    <s v="Gasto"/>
    <s v="Con Compromiso"/>
    <s v="0200"/>
    <x v="19"/>
    <x v="19"/>
    <s v="VIÁTICOS DE LOS FUNCIONARIOS EN COMISIÓN"/>
    <s v="Propios"/>
    <x v="1"/>
    <s v="CSF"/>
    <n v="40000000"/>
    <n v="-37645530"/>
    <n v="2354470"/>
    <n v="0"/>
    <s v="VIATICOS FUNCIONARIOS DE LA SECRETARIA GENERAL - IGAC"/>
    <s v="1920"/>
    <s v="7620, 10420, 10520, 15620, 15720, 15820, 15920, 16620, 16720, 39320, 40220, 40320, 97820, 129120, 129220, 134320, 134420, 134520, 134620, 168420, 175620, 176020, 177520, 186820, 191620, 194820"/>
    <s v="59620, 60020, 60420, 63020, 63120, 63320, 98120, 100220, 100320, 304820, 465920, 466020, 493720, 501320, 501420, 501520, 593320, 614620, 615020, 625320, 680120, 704820, 750820"/>
    <s v="100920, 101520, 101820, 104420, 104520, 104620, 173720, 176520, 176620, 636420, 875020, 875220, 900020, 947220, 947320, 947420, 1105720, 1123620, 1124020, 1132320, 1182620, 1247820, 1289220"/>
    <s v="21236320, 21299520, 21367320, 22480620, 23447220, 23453120, 50733320, 53834920, 53836420, 212017620, 282918120, 282919420, 293371720, 301330020, 301331220, 301332620, 337918920, 346945420, 347070620, 348996520, 362126620, 382029020"/>
    <s v="21120"/>
    <x v="0"/>
    <x v="3"/>
  </r>
  <r>
    <s v="2020"/>
    <s v="2020-01-10 00:00:00"/>
    <s v="2020-01-10 15:01:00"/>
    <s v="Gasto"/>
    <s v="Con Compromiso"/>
    <s v="0200"/>
    <x v="19"/>
    <x v="18"/>
    <s v="SERVICIOS DE TRANSPORTE DE PASAJEROS"/>
    <s v="Propios"/>
    <x v="1"/>
    <s v="CSF"/>
    <n v="2000000"/>
    <n v="-1723200"/>
    <n v="276800"/>
    <n v="0"/>
    <s v="VIATICOS FUNCIONARIOS DE LA SECRETARIA GENERAL - IGAC"/>
    <s v="1920"/>
    <s v="7620, 10420, 10520, 15620, 15720, 15820, 15920, 16620, 16720, 39320, 40220, 40320, 97820, 129120, 129220, 134320, 134420, 134520, 134620, 168420, 175620, 176020, 177520, 186820, 191620, 194820"/>
    <s v="59620, 60020, 60420, 63020, 63120, 63320, 98120, 100220, 100320, 304820, 465920, 466020, 493720, 501320, 501420, 501520, 593320, 614620, 615020, 625320, 680120, 704820, 750820"/>
    <s v="100920, 101520, 101820, 104420, 104520, 104620, 173720, 176520, 176620, 636420, 875020, 875220, 900020, 947220, 947320, 947420, 1105720, 1123620, 1124020, 1132320, 1182620, 1247820, 1289220"/>
    <s v="21236320, 21299520, 21367320, 22480620, 23447220, 23453120, 50733320, 53834920, 53836420, 212017620, 282918120, 282919420, 293371720, 301330020, 301331220, 301332620, 337918920, 346945420, 347070620, 348996520, 362126620, 382029020"/>
    <s v="21120"/>
    <x v="0"/>
    <x v="3"/>
  </r>
  <r>
    <s v="2020"/>
    <s v="2020-01-10 00:00:00"/>
    <s v="2020-01-10 15:01:00"/>
    <s v="Gasto"/>
    <s v="Con Compromiso"/>
    <s v="0200"/>
    <x v="19"/>
    <x v="57"/>
    <s v="ALOJAMIENTO; SERVICIOS DE SUMINISTROS DE COMIDAS Y BEBIDAS"/>
    <s v="Propios"/>
    <x v="1"/>
    <s v="CSF"/>
    <n v="1000000"/>
    <n v="-1000000"/>
    <n v="0"/>
    <n v="0"/>
    <s v="VIATICOS FUNCIONARIOS DE LA SECRETARIA GENERAL - IGAC"/>
    <s v="1920"/>
    <s v="7620, 10420, 10520, 15620, 15720, 15820, 15920, 16620, 16720, 39320, 40220, 40320, 97820, 129120, 129220, 134320, 134420, 134520, 134620, 168420, 175620, 176020, 177520, 186820, 191620, 194820"/>
    <s v="59620, 60020, 60420, 63020, 63120, 63320, 98120, 100220, 100320, 304820, 465920, 466020, 493720, 501320, 501420, 501520, 593320, 614620, 615020, 625320, 680120, 704820, 750820"/>
    <s v="100920, 101520, 101820, 104420, 104520, 104620, 173720, 176520, 176620, 636420, 875020, 875220, 900020, 947220, 947320, 947420, 1105720, 1123620, 1124020, 1132320, 1182620, 1247820, 1289220"/>
    <s v="21236320, 21299520, 21367320, 22480620, 23447220, 23453120, 50733320, 53834920, 53836420, 212017620, 282918120, 282919420, 293371720, 301330020, 301331220, 301332620, 337918920, 346945420, 347070620, 348996520, 362126620, 382029020"/>
    <s v="21120"/>
    <x v="0"/>
    <x v="3"/>
  </r>
  <r>
    <s v="2120"/>
    <s v="2020-01-13 00:00:00"/>
    <s v="2020-01-13 17:24:00"/>
    <s v="Gasto"/>
    <s v="Con Compromiso"/>
    <s v="0200"/>
    <x v="19"/>
    <x v="33"/>
    <s v="SERVICIOS FINANCIEROS Y SERVICIOS CONEXOS"/>
    <s v="Nación"/>
    <x v="0"/>
    <s v="CSF"/>
    <n v="100000000"/>
    <n v="70000000"/>
    <n v="170000000"/>
    <n v="0"/>
    <s v="PAGO COSTOS FINANCIEROS 2020"/>
    <s v="2320"/>
    <s v="3020, 3120, 3220, 17420, 17520, 17620, 17720, 34720, 34820, 34920, 35020, 39120, 50520, 50620, 50720, 50820, 59820, 59920, 60020, 60120, 61920, 143520, 143720, 143820, 143920, 144020, 144120, 144220, 144320, 144420, 144520, 144620, 144720, 144820, 144920, 169020, 169120, 174920, 175020, 193820, 196320, 196420, 196520, 196620"/>
    <s v="58220, 58520, 58620, 64120, 64220, 64420, 65620, 88920, 89120, 89220, 89420, 98220, 134220, 134320, 134420, 134520, 169220, 169420, 169520, 169620, 171420, 511920, 512020, 512120, 512420, 512520, 512620, 512720, 512820, 512920, 513020, 513120, 513220, 513320, 513520, 594920, 595820, 609420, 609520, 731220, 767820"/>
    <s v="98820, 99020, 99120, 105220, 105420, 105520, 107020, 168920, 169220, 169320, 169620, 173820, 269420, 269520, 269620, 269720, 344120, 344220, 344320, 344420, 346220, 953920, 954020, 954120, 954220, 954320, 954420, 954520, 954620, 954720, 954820, 954920, 955020, 955120, 955220, 1106620, 1106720, 1114020, 1114120, 1114220, 1269620"/>
    <s v="22522920, 22526620, 22529820, 25233320, 25241920, 25248720, 25255620, 45384820, 45387220, 45389220, 45390220, 51026520, 93959220, 95414820, 96074620, 96077020, 119028120, 119044020, 119057320, 119058920, 122315720, 305134820, 305322120, 305324820, 305325920, 305331820, 305337120, 305352020, 305378220, 305384120, 305389720, 305391120, 305391820, 305579120, 305581820, 338599020, 338612020, 345609520, 345611220, 348815720, 394135920"/>
    <s v="14520"/>
    <x v="0"/>
    <x v="3"/>
  </r>
  <r>
    <s v="2120"/>
    <s v="2020-01-13 00:00:00"/>
    <s v="2020-01-13 17:24:00"/>
    <s v="Gasto"/>
    <s v="Con Compromiso"/>
    <s v="0200"/>
    <x v="19"/>
    <x v="33"/>
    <s v="SERVICIOS FINANCIEROS Y SERVICIOS CONEXOS"/>
    <s v="Propios"/>
    <x v="1"/>
    <s v="CSF"/>
    <n v="240000000"/>
    <n v="-100000000"/>
    <n v="140000000"/>
    <n v="34653686.270000003"/>
    <s v="PAGO COSTOS FINANCIEROS 2020"/>
    <s v="2320"/>
    <s v="3020, 3120, 3220, 17420, 17520, 17620, 17720, 34720, 34820, 34920, 35020, 39120, 50520, 50620, 50720, 50820, 59820, 59920, 60020, 60120, 61920, 143520, 143720, 143820, 143920, 144020, 144120, 144220, 144320, 144420, 144520, 144620, 144720, 144820, 144920, 169020, 169120, 174920, 175020, 193820, 196320, 196420, 196520, 196620"/>
    <s v="58220, 58520, 58620, 64120, 64220, 64420, 65620, 88920, 89120, 89220, 89420, 98220, 134220, 134320, 134420, 134520, 169220, 169420, 169520, 169620, 171420, 511920, 512020, 512120, 512420, 512520, 512620, 512720, 512820, 512920, 513020, 513120, 513220, 513320, 513520, 594920, 595820, 609420, 609520, 731220, 767820"/>
    <s v="98820, 99020, 99120, 105220, 105420, 105520, 107020, 168920, 169220, 169320, 169620, 173820, 269420, 269520, 269620, 269720, 344120, 344220, 344320, 344420, 346220, 953920, 954020, 954120, 954220, 954320, 954420, 954520, 954620, 954720, 954820, 954920, 955020, 955120, 955220, 1106620, 1106720, 1114020, 1114120, 1114220, 1269620"/>
    <s v="22522920, 22526620, 22529820, 25233320, 25241920, 25248720, 25255620, 45384820, 45387220, 45389220, 45390220, 51026520, 93959220, 95414820, 96074620, 96077020, 119028120, 119044020, 119057320, 119058920, 122315720, 305134820, 305322120, 305324820, 305325920, 305331820, 305337120, 305352020, 305378220, 305384120, 305389720, 305391120, 305391820, 305579120, 305581820, 338599020, 338612020, 345609520, 345611220, 348815720, 394135920"/>
    <s v="14520"/>
    <x v="0"/>
    <x v="3"/>
  </r>
  <r>
    <s v="2220"/>
    <s v="2020-01-17 00:00:00"/>
    <s v="2020-01-17 09:35:00"/>
    <s v="Gasto"/>
    <s v="Con Compromiso"/>
    <s v="0200"/>
    <x v="19"/>
    <x v="20"/>
    <s v="IMPUESTO DE INDUSTRIA Y COMERCIO"/>
    <s v="Propios"/>
    <x v="1"/>
    <s v="CSF"/>
    <n v="60546000"/>
    <n v="0"/>
    <n v="60546000"/>
    <n v="0"/>
    <s v="IMPUESTO DE INDUSTRIA Y COMERCIO 6TO BIMESTRE DE 2019"/>
    <s v="2720"/>
    <s v="2920"/>
    <s v="58720"/>
    <s v="104020"/>
    <s v="22431120, 22450920"/>
    <s v="-0"/>
    <x v="0"/>
    <x v="3"/>
  </r>
  <r>
    <s v="2320"/>
    <s v="2020-01-17 00:00:00"/>
    <s v="2020-01-17 11:33:00"/>
    <s v="Gasto"/>
    <s v="Con Compromiso"/>
    <s v="0200"/>
    <x v="19"/>
    <x v="27"/>
    <s v="ADQUISICIÓN DE BIENES Y SERVICIOS - SEDES MANTENIDAS - FORTALECIMIENTO DE LA INFRAESTRUCTURA FÍSICA DEL IGAC A NIVEL  NACIONAL"/>
    <s v="Nación"/>
    <x v="0"/>
    <s v="CSF"/>
    <n v="18004296.5"/>
    <n v="-3501.18"/>
    <n v="18000795.32"/>
    <n v="0"/>
    <s v="ADICION CONTRATO DE PARQUEADERO"/>
    <s v="2620"/>
    <s v="3320"/>
    <s v="99020"/>
    <s v="182620"/>
    <s v="67185920"/>
    <s v="-0"/>
    <x v="1"/>
    <x v="3"/>
  </r>
  <r>
    <s v="2420"/>
    <s v="2020-01-17 00:00:00"/>
    <s v="2020-01-17 14:42:00"/>
    <s v="Gasto"/>
    <s v="Con Compromiso"/>
    <s v="0200"/>
    <x v="19"/>
    <x v="56"/>
    <s v="SERVICIOS DE SOPORTE"/>
    <s v="Propios"/>
    <x v="1"/>
    <s v="CSF"/>
    <n v="5000000"/>
    <n v="10552019"/>
    <n v="15552019"/>
    <n v="0"/>
    <s v="USO DE LA LISTA DE ELEGIBLES"/>
    <s v="2020"/>
    <s v="9420, 9520, 37520, 42920, 93820"/>
    <s v="48920, 49020, 94720, 105020, 276920"/>
    <s v="90420, 90520, 172220, 177820, 610920"/>
    <s v="16457420, 16461320, 48796520, 63577620, 201810820"/>
    <s v="-0"/>
    <x v="0"/>
    <x v="3"/>
  </r>
  <r>
    <s v="2520"/>
    <s v="2020-01-20 00:00:00"/>
    <s v="2020-01-20 13:48:00"/>
    <s v="Gasto"/>
    <s v="Con Compromiso"/>
    <s v="0200"/>
    <x v="19"/>
    <x v="62"/>
    <s v="SERVICIOS JURÍDICOS Y CONTABLES"/>
    <s v="Nación"/>
    <x v="0"/>
    <s v="CSF"/>
    <n v="13200000"/>
    <n v="0"/>
    <n v="13200000"/>
    <n v="0"/>
    <s v="ADICIÓN DE CONTRATO DE PRESTACIÓN DE SERVICIOS  POR LICENCIA DE MATERNIDAD GIT  CONTROL DISCIPLINARIO"/>
    <s v="2520"/>
    <s v="5220"/>
    <s v="90020"/>
    <s v="173320, 268220"/>
    <s v="49052720, 91321720"/>
    <s v="-0"/>
    <x v="0"/>
    <x v="3"/>
  </r>
  <r>
    <s v="2620"/>
    <s v="2020-01-20 00:00:00"/>
    <s v="2020-01-20 17:44:00"/>
    <s v="Gasto"/>
    <s v="Con Compromiso"/>
    <s v="0200"/>
    <x v="19"/>
    <x v="17"/>
    <s v="OTROS SERVICIOS PROFESIONALES, CIENTÍFICOS Y TÉCNICOS"/>
    <s v="Propios"/>
    <x v="1"/>
    <s v="CSF"/>
    <n v="84299209"/>
    <n v="-1466073"/>
    <n v="82833136"/>
    <n v="0"/>
    <s v="PRESTACIÓN DE SERVICIOS  GIT  CONTRACTUAL"/>
    <s v="3020"/>
    <s v="3420, 3520, 3720, 3820, 3920, 4020, 4120, 4220, 6820"/>
    <s v="50320, 50420, 50520, 50620, 50720, 50820, 50920, 51020, 55120"/>
    <s v="95220, 95420, 95520, 95620, 95720, 95820, 95920, 96020, 96420, 98020, 103520, 156520, 156620, 156820, 157920, 158120, 158220, 158420, 158520, 159020, 246820, 246920, 247020, 247120, 247220, 247420, 247520, 247620, 248020, 248820, 312220, 312320, 312420, 315220, 315920, 316220, 316320, 317520, 320820, 390820, 394120, 395220, 395320, 395420, 395820, 395920, 396420, 456920, 510620, 510720, 510920, 511120, 512220, 512620, 512820, 513320, 513620, 521620, 601920, 603520, 605420, 606520, 606620, 606720, 606820, 611120, 620020, 718920, 719220, 719520, 722920, 758020, 758120, 758220, 758320, 758420, 768920, 839120, 839320, 839420, 839820, 842620, 849720, 849920, 852820, 882320, 969320, 989920, 990720, 991120, 1000020, 1000120, 1001420, 1003920, 1004020, 1134720, 1137020, 1142520, 1144720, 1148120, 1162320, 1162420, 1165820, 1249120, 1249920, 1255820, 1273020, 1273120, 1273320, 1276820, 1282120, 1304020, 1307620, 1307920"/>
    <s v="18194320, 18201820, 18203320, 18205420, 18208420, 18216920, 18226620, 18265020, 18421320, 21899420, 40863620, 40875520, 40882020, 40916820, 40917920, 40919320, 40924220, 40926720, 40930120, 72183820, 72903820, 72907820, 72909220, 72924120, 72935420, 72936120, 72976720, 73493220, 102530420, 102536120, 102569120, 104459420, 104478920, 104728220, 104731120, 104909020, 105475720, 134872220, 135036920, 135141720, 135163520, 135168120, 135379620, 135392020, 135524620, 148979520, 166006120, 166048320, 166129620, 166302920, 166592420, 166628720, 166697620, 166756420, 170039820, 198176920, 199885320, 200502620, 200529520, 200534820, 200537920, 200539820, 202450120, 207314620, 242224120, 242527720, 242532420, 242544620, 249946320, 249949520, 249959120, 251444620, 253163420, 273684220, 273700120, 273734820, 273772120, 274618220, 276284520, 278442120, 278745720, 284830620, 310079920, 315504920, 315515620, 315515920, 318403720, 320765820, 320769020, 320850720, 320851120, 350307620, 350311220, 352039020, 352645920, 355194420, 356956320, 356965020, 358766920, 382263420, 385489720, 386368620, 391182220, 391182920, 391185020, 393319020, 394138420, 396682720, 396928820, 396964920"/>
    <s v="-0"/>
    <x v="0"/>
    <x v="3"/>
  </r>
  <r>
    <s v="2620"/>
    <s v="2020-01-20 00:00:00"/>
    <s v="2020-01-20 17:44:00"/>
    <s v="Gasto"/>
    <s v="Con Compromiso"/>
    <s v="0200"/>
    <x v="19"/>
    <x v="62"/>
    <s v="SERVICIOS JURÍDICOS Y CONTABLES"/>
    <s v="Propios"/>
    <x v="1"/>
    <s v="CSF"/>
    <n v="700240842"/>
    <n v="-14412954"/>
    <n v="685827888"/>
    <n v="0"/>
    <s v="PRESTACIÓN DE SERVICIOS  GIT  CONTRACTUAL"/>
    <s v="3020"/>
    <s v="3420, 3520, 3720, 3820, 3920, 4020, 4120, 4220, 6820"/>
    <s v="50320, 50420, 50520, 50620, 50720, 50820, 50920, 51020, 55120"/>
    <s v="95220, 95420, 95520, 95620, 95720, 95820, 95920, 96020, 96420, 98020, 103520, 156520, 156620, 156820, 157920, 158120, 158220, 158420, 158520, 159020, 246820, 246920, 247020, 247120, 247220, 247420, 247520, 247620, 248020, 248820, 312220, 312320, 312420, 315220, 315920, 316220, 316320, 317520, 320820, 390820, 394120, 395220, 395320, 395420, 395820, 395920, 396420, 456920, 510620, 510720, 510920, 511120, 512220, 512620, 512820, 513320, 513620, 521620, 601920, 603520, 605420, 606520, 606620, 606720, 606820, 611120, 620020, 718920, 719220, 719520, 722920, 758020, 758120, 758220, 758320, 758420, 768920, 839120, 839320, 839420, 839820, 842620, 849720, 849920, 852820, 882320, 969320, 989920, 990720, 991120, 1000020, 1000120, 1001420, 1003920, 1004020, 1134720, 1137020, 1142520, 1144720, 1148120, 1162320, 1162420, 1165820, 1249120, 1249920, 1255820, 1273020, 1273120, 1273320, 1276820, 1282120, 1304020, 1307620, 1307920"/>
    <s v="18194320, 18201820, 18203320, 18205420, 18208420, 18216920, 18226620, 18265020, 18421320, 21899420, 40863620, 40875520, 40882020, 40916820, 40917920, 40919320, 40924220, 40926720, 40930120, 72183820, 72903820, 72907820, 72909220, 72924120, 72935420, 72936120, 72976720, 73493220, 102530420, 102536120, 102569120, 104459420, 104478920, 104728220, 104731120, 104909020, 105475720, 134872220, 135036920, 135141720, 135163520, 135168120, 135379620, 135392020, 135524620, 148979520, 166006120, 166048320, 166129620, 166302920, 166592420, 166628720, 166697620, 166756420, 170039820, 198176920, 199885320, 200502620, 200529520, 200534820, 200537920, 200539820, 202450120, 207314620, 242224120, 242527720, 242532420, 242544620, 249946320, 249949520, 249959120, 251444620, 253163420, 273684220, 273700120, 273734820, 273772120, 274618220, 276284520, 278442120, 278745720, 284830620, 310079920, 315504920, 315515620, 315515920, 318403720, 320765820, 320769020, 320850720, 320851120, 350307620, 350311220, 352039020, 352645920, 355194420, 356956320, 356965020, 358766920, 382263420, 385489720, 386368620, 391182220, 391182920, 391185020, 393319020, 394138420, 396682720, 396928820, 396964920"/>
    <s v="-0"/>
    <x v="0"/>
    <x v="3"/>
  </r>
  <r>
    <s v="2720"/>
    <s v="2020-01-20 00:00:00"/>
    <s v="2020-01-20 17:46:00"/>
    <s v="Gasto"/>
    <s v="Con Compromiso"/>
    <s v="0200"/>
    <x v="19"/>
    <x v="62"/>
    <s v="SERVICIOS JURÍDICOS Y CONTABLES"/>
    <s v="Nación"/>
    <x v="0"/>
    <s v="CSF"/>
    <n v="123067779"/>
    <n v="-2140309"/>
    <n v="120927470"/>
    <n v="0"/>
    <s v="PRESTACIÓN DE SERVICIOS DIRRECCIÓN GENERAL"/>
    <s v="3320"/>
    <s v="4320"/>
    <s v="66820"/>
    <s v="107520, 165620, 251320, 254320, 341320, 412620, 535820, 639920, 726020, 878220"/>
    <s v="26025420, 44217320, 77182020, 113474820, 139000220, 173544220, 213657220, 243300120, 283382120"/>
    <s v="-0"/>
    <x v="0"/>
    <x v="3"/>
  </r>
  <r>
    <s v="2820"/>
    <s v="2020-01-20 00:00:00"/>
    <s v="2020-01-20 17:49:00"/>
    <s v="Gasto"/>
    <s v="Con Compromiso"/>
    <s v="0200"/>
    <x v="19"/>
    <x v="56"/>
    <s v="SERVICIOS DE SOPORTE"/>
    <s v="Propios"/>
    <x v="1"/>
    <s v="CSF"/>
    <n v="59654479"/>
    <n v="-1210381"/>
    <n v="58444098"/>
    <n v="3"/>
    <s v="PRESTACIÓN DE SERVICIOS  GIT FINANCIERA"/>
    <s v="3220"/>
    <s v="4520, 4620, 4720, 4820, 4920, 5020, 5320, 5420, 5520, 5620, 5720, 5820"/>
    <s v="55020, 55220, 55320, 55420, 55620, 55720, 55820, 56020, 57020, 64720"/>
    <s v="96120, 96220, 96320, 96520, 96620, 96720, 96820, 96920, 98120, 105820, 156920, 157020, 157120, 157220, 157320, 157420, 157520, 157620, 157720, 158320, 183520, 183720, 183820, 184020, 184120, 184320, 240520, 240620, 240820, 242320, 270520, 270720, 270820, 270920, 271020, 271220, 271320, 271520, 271920, 272020, 389820, 390220, 390620, 392120, 392220, 392320, 392420, 392520, 393220, 393320, 509520, 509920, 510220, 510520, 511220, 511420, 511620, 512120, 512420, 512520, 517520, 558220, 600820, 600920, 601020, 601120, 601520, 601620, 601720, 608820, 611720, 709020, 709320, 709420, 709520, 709620, 709820, 710020, 710320, 710920, 711620, 714420, 714520, 824420, 824520, 824620, 824920, 825020, 825120, 825220, 825320, 825520, 825620, 953120, 955320, 955420, 955520, 955620, 955820, 956020, 956420, 957520, 957620, 1110120, 1111720, 1115520, 1115720, 1115820, 1116120, 1116320, 1116420, 1116520, 1139320, 1139420, 1271020, 1284620, 1284720, 1284820, 1285020, 1287820, 1287920, 1288920, 1289120, 1289320"/>
    <s v="18231620, 18239620, 18243220, 18248420, 18256320, 18260420, 18269420, 18274620, 18414320, 24832320, 40873720, 40879020, 40883520, 40885120, 40886520, 40903220, 40910320, 40913220, 40915320, 40923320, 67724220, 67742320, 67744420, 67746020, 67747720, 67774320, 67781020, 67782720, 67784220, 67837920, 98104420, 99020520, 99023820, 99030120, 99087620, 99864820, 99931620, 99988620, 99997020, 100025820, 134867120, 134872420, 134873920, 134877220, 134877820, 134895920, 134905620, 134918420, 134926420, 134942620, 163225320, 166070720, 166086720, 166142020, 166191720, 166396620, 166572120, 166587320, 166594220, 169340220, 196773320, 197903920, 198149120, 198165320, 198171820, 198174720, 198197620, 198199720, 200819920, 205347020, 238859920, 238860420, 238864820, 238866620, 238868220, 238877120, 238877820, 239501020, 239666320, 240410720, 240412020, 268283520, 268313020, 268664120, 268848720, 268863220, 268865520, 268983220, 269020520, 269024620, 269459820, 304070720, 305879120, 305883520, 305897920, 305899520, 305903120, 305915320, 305924120, 305958820, 305965020, 345601920, 346254020, 346256520, 346273120, 346274820, 346299720, 346302120, 346330520, 346334220, 351421020, 351425520, 391065520, 393457720, 393993720, 394021320, 394037820, 394041320, 394051420, 394118920, 394216120, 394226920"/>
    <s v="-0"/>
    <x v="0"/>
    <x v="3"/>
  </r>
  <r>
    <s v="2820"/>
    <s v="2020-01-20 00:00:00"/>
    <s v="2020-01-20 17:49:00"/>
    <s v="Gasto"/>
    <s v="Con Compromiso"/>
    <s v="0200"/>
    <x v="19"/>
    <x v="62"/>
    <s v="SERVICIOS JURÍDICOS Y CONTABLES"/>
    <s v="Propios"/>
    <x v="1"/>
    <s v="CSF"/>
    <n v="375039219"/>
    <n v="-31899652"/>
    <n v="343139567"/>
    <n v="0"/>
    <s v="PRESTACIÓN DE SERVICIOS  GIT FINANCIERA"/>
    <s v="3220"/>
    <s v="4520, 4620, 4720, 4820, 4920, 5020, 5320, 5420, 5520, 5620, 5720, 5820"/>
    <s v="55020, 55220, 55320, 55420, 55620, 55720, 55820, 56020, 57020, 64720"/>
    <s v="96120, 96220, 96320, 96520, 96620, 96720, 96820, 96920, 98120, 105820, 156920, 157020, 157120, 157220, 157320, 157420, 157520, 157620, 157720, 158320, 183520, 183720, 183820, 184020, 184120, 184320, 240520, 240620, 240820, 242320, 270520, 270720, 270820, 270920, 271020, 271220, 271320, 271520, 271920, 272020, 389820, 390220, 390620, 392120, 392220, 392320, 392420, 392520, 393220, 393320, 509520, 509920, 510220, 510520, 511220, 511420, 511620, 512120, 512420, 512520, 517520, 558220, 600820, 600920, 601020, 601120, 601520, 601620, 601720, 608820, 611720, 709020, 709320, 709420, 709520, 709620, 709820, 710020, 710320, 710920, 711620, 714420, 714520, 824420, 824520, 824620, 824920, 825020, 825120, 825220, 825320, 825520, 825620, 953120, 955320, 955420, 955520, 955620, 955820, 956020, 956420, 957520, 957620, 1110120, 1111720, 1115520, 1115720, 1115820, 1116120, 1116320, 1116420, 1116520, 1139320, 1139420, 1271020, 1284620, 1284720, 1284820, 1285020, 1287820, 1287920, 1288920, 1289120, 1289320"/>
    <s v="18231620, 18239620, 18243220, 18248420, 18256320, 18260420, 18269420, 18274620, 18414320, 24832320, 40873720, 40879020, 40883520, 40885120, 40886520, 40903220, 40910320, 40913220, 40915320, 40923320, 67724220, 67742320, 67744420, 67746020, 67747720, 67774320, 67781020, 67782720, 67784220, 67837920, 98104420, 99020520, 99023820, 99030120, 99087620, 99864820, 99931620, 99988620, 99997020, 100025820, 134867120, 134872420, 134873920, 134877220, 134877820, 134895920, 134905620, 134918420, 134926420, 134942620, 163225320, 166070720, 166086720, 166142020, 166191720, 166396620, 166572120, 166587320, 166594220, 169340220, 196773320, 197903920, 198149120, 198165320, 198171820, 198174720, 198197620, 198199720, 200819920, 205347020, 238859920, 238860420, 238864820, 238866620, 238868220, 238877120, 238877820, 239501020, 239666320, 240410720, 240412020, 268283520, 268313020, 268664120, 268848720, 268863220, 268865520, 268983220, 269020520, 269024620, 269459820, 304070720, 305879120, 305883520, 305897920, 305899520, 305903120, 305915320, 305924120, 305958820, 305965020, 345601920, 346254020, 346256520, 346273120, 346274820, 346299720, 346302120, 346330520, 346334220, 351421020, 351425520, 391065520, 393457720, 393993720, 394021320, 394037820, 394041320, 394051420, 394118920, 394216120, 394226920"/>
    <s v="-0"/>
    <x v="0"/>
    <x v="3"/>
  </r>
  <r>
    <s v="2820"/>
    <s v="2020-01-20 00:00:00"/>
    <s v="2020-01-20 17:49:00"/>
    <s v="Gasto"/>
    <s v="Con Compromiso"/>
    <s v="0200"/>
    <x v="19"/>
    <x v="17"/>
    <s v="OTROS SERVICIOS PROFESIONALES, CIENTÍFICOS Y TÉCNICOS"/>
    <s v="Propios"/>
    <x v="1"/>
    <s v="CSF"/>
    <n v="223863255"/>
    <n v="-4542153"/>
    <n v="219321102"/>
    <n v="0"/>
    <s v="PRESTACIÓN DE SERVICIOS  GIT FINANCIERA"/>
    <s v="3220"/>
    <s v="4520, 4620, 4720, 4820, 4920, 5020, 5320, 5420, 5520, 5620, 5720, 5820"/>
    <s v="55020, 55220, 55320, 55420, 55620, 55720, 55820, 56020, 57020, 64720"/>
    <s v="96120, 96220, 96320, 96520, 96620, 96720, 96820, 96920, 98120, 105820, 156920, 157020, 157120, 157220, 157320, 157420, 157520, 157620, 157720, 158320, 183520, 183720, 183820, 184020, 184120, 184320, 240520, 240620, 240820, 242320, 270520, 270720, 270820, 270920, 271020, 271220, 271320, 271520, 271920, 272020, 389820, 390220, 390620, 392120, 392220, 392320, 392420, 392520, 393220, 393320, 509520, 509920, 510220, 510520, 511220, 511420, 511620, 512120, 512420, 512520, 517520, 558220, 600820, 600920, 601020, 601120, 601520, 601620, 601720, 608820, 611720, 709020, 709320, 709420, 709520, 709620, 709820, 710020, 710320, 710920, 711620, 714420, 714520, 824420, 824520, 824620, 824920, 825020, 825120, 825220, 825320, 825520, 825620, 953120, 955320, 955420, 955520, 955620, 955820, 956020, 956420, 957520, 957620, 1110120, 1111720, 1115520, 1115720, 1115820, 1116120, 1116320, 1116420, 1116520, 1139320, 1139420, 1271020, 1284620, 1284720, 1284820, 1285020, 1287820, 1287920, 1288920, 1289120, 1289320"/>
    <s v="18231620, 18239620, 18243220, 18248420, 18256320, 18260420, 18269420, 18274620, 18414320, 24832320, 40873720, 40879020, 40883520, 40885120, 40886520, 40903220, 40910320, 40913220, 40915320, 40923320, 67724220, 67742320, 67744420, 67746020, 67747720, 67774320, 67781020, 67782720, 67784220, 67837920, 98104420, 99020520, 99023820, 99030120, 99087620, 99864820, 99931620, 99988620, 99997020, 100025820, 134867120, 134872420, 134873920, 134877220, 134877820, 134895920, 134905620, 134918420, 134926420, 134942620, 163225320, 166070720, 166086720, 166142020, 166191720, 166396620, 166572120, 166587320, 166594220, 169340220, 196773320, 197903920, 198149120, 198165320, 198171820, 198174720, 198197620, 198199720, 200819920, 205347020, 238859920, 238860420, 238864820, 238866620, 238868220, 238877120, 238877820, 239501020, 239666320, 240410720, 240412020, 268283520, 268313020, 268664120, 268848720, 268863220, 268865520, 268983220, 269020520, 269024620, 269459820, 304070720, 305879120, 305883520, 305897920, 305899520, 305903120, 305915320, 305924120, 305958820, 305965020, 345601920, 346254020, 346256520, 346273120, 346274820, 346299720, 346302120, 346330520, 346334220, 351421020, 351425520, 391065520, 393457720, 393993720, 394021320, 394037820, 394041320, 394051420, 394118920, 394216120, 394226920"/>
    <s v="-0"/>
    <x v="0"/>
    <x v="3"/>
  </r>
  <r>
    <s v="2920"/>
    <s v="2020-01-22 00:00:00"/>
    <s v="2020-01-22 07:35:00"/>
    <s v="Gasto"/>
    <s v="Con Compromiso"/>
    <s v="0200"/>
    <x v="19"/>
    <x v="17"/>
    <s v="OTROS SERVICIOS PROFESIONALES, CIENTÍFICOS Y TÉCNICOS"/>
    <s v="Nación"/>
    <x v="0"/>
    <s v="CSF"/>
    <n v="32845116"/>
    <n v="-1999268"/>
    <n v="30845848"/>
    <n v="0"/>
    <s v="PRESTACION DE SERVICIOS - GIT SERVICIOS ADMINISTRATIVOS"/>
    <s v="3720"/>
    <s v="14820"/>
    <s v="92920"/>
    <s v="174420, 252520, 272620, 395120, 519020, 604420, 710420, 835920, 1001920, 1127220, 1309020"/>
    <s v="51703920, 75421420, 100966220, 135095820, 169393720, 199929420, 239479020, 272804820, 320756120, 347412420, 397168420"/>
    <s v="-0"/>
    <x v="0"/>
    <x v="3"/>
  </r>
  <r>
    <s v="3020"/>
    <s v="2020-01-22 00:00:00"/>
    <s v="2020-01-22 12:19:00"/>
    <s v="Gasto"/>
    <s v="Con Compromiso"/>
    <s v="0200"/>
    <x v="19"/>
    <x v="27"/>
    <s v="ADQUISICIÓN DE BIENES Y SERVICIOS - SEDES MANTENIDAS - FORTALECIMIENTO DE LA INFRAESTRUCTURA FÍSICA DEL IGAC A NIVEL  NACIONAL"/>
    <s v="Nación"/>
    <x v="0"/>
    <s v="CSF"/>
    <n v="2000000"/>
    <n v="-156885"/>
    <n v="1843115"/>
    <n v="0"/>
    <s v="VIATICOS FUNCIONARIOS POR EL PROYECTO DE FORTALECIMIENTO DE LA INFRAESTRUCTURA FISICA"/>
    <s v="2420"/>
    <s v="6220, 31120, 31220, 31620, 32020, 36320, 69020, 69120, 87620, 87720, 87820, 97120, 97720, 110220, 110320, 110420, 110520, 111820, 119920, 120020, 120120, 120420, 120720, 139620, 150120, 150220, 150320, 153420, 167820, 167920, 168020, 168120, 168220, 168320, 175720, 175820, 175920, 176420, 181020, 182720, 182820, 182920"/>
    <s v="61020, 82620, 82820, 91120, 202420, 202520, 261520, 261620, 261720, 304520, 304620, 377620, 377720, 377820, 377920, 391020, 414020, 414120, 414220, 414320, 420520, 503020, 541420, 541520, 541620, 558920, 593420, 593520, 593620, 593720, 593820, 593920, 614720, 614820, 614920, 615720, 640420, 648520, 648620, 648720"/>
    <s v="102320, 159720, 159920, 171320, 453820, 454020, 554220, 554320, 554420, 636120, 636220, 747220, 747320, 747520, 747620, 761120, 824020, 824120, 824220, 824320, 830020, 949020, 982520, 982620, 982720, 999520, 1105820, 1105920, 1106020, 1106120, 1106220, 1106320, 1123720, 1123820, 1123920, 1126220, 1148220, 1155520, 1155620, 1162520"/>
    <s v="21399320, 41652520, 41653420, 45900820, 143594220, 143597520, 183932520, 183934220, 183935520, 211160120, 211161220, 247407920, 247409620, 247411720, 247412820, 250534720, 267758720, 267769920, 267782320, 267791020, 270916920, 301664920, 312329320, 312337020, 312339320, 317204520, 337921620, 337932120, 337935220, 337936820, 337938620, 337940720, 346946920, 346990320, 347421020, 353521620, 355258120, 355269420, 357381620"/>
    <s v="9020, 12420, 18520, 18620, 18720, 18820, 19220, 19720, 21420, 21520, 21620"/>
    <x v="1"/>
    <x v="3"/>
  </r>
  <r>
    <s v="3020"/>
    <s v="2020-01-22 00:00:00"/>
    <s v="2020-01-22 12:19:00"/>
    <s v="Gasto"/>
    <s v="Con Compromiso"/>
    <s v="0200"/>
    <x v="19"/>
    <x v="63"/>
    <s v="ADQUISICIÓN DE BIENES Y SERVICIOS - SEDES AMPLIADAS - FORTALECIMIENTO DE LA INFRAESTRUCTURA FÍSICA DEL IGAC A NIVEL  NACIONAL"/>
    <s v="Propios"/>
    <x v="1"/>
    <s v="CSF"/>
    <n v="2000000"/>
    <n v="-2000000"/>
    <n v="0"/>
    <n v="0"/>
    <s v="VIATICOS FUNCIONARIOS POR EL PROYECTO DE FORTALECIMIENTO DE LA INFRAESTRUCTURA FISICA"/>
    <s v="2420"/>
    <s v="6220, 31120, 31220, 31620, 32020, 36320, 69020, 69120, 87620, 87720, 87820, 97120, 97720, 110220, 110320, 110420, 110520, 111820, 119920, 120020, 120120, 120420, 120720, 139620, 150120, 150220, 150320, 153420, 167820, 167920, 168020, 168120, 168220, 168320, 175720, 175820, 175920, 176420, 181020, 182720, 182820, 182920"/>
    <s v="61020, 82620, 82820, 91120, 202420, 202520, 261520, 261620, 261720, 304520, 304620, 377620, 377720, 377820, 377920, 391020, 414020, 414120, 414220, 414320, 420520, 503020, 541420, 541520, 541620, 558920, 593420, 593520, 593620, 593720, 593820, 593920, 614720, 614820, 614920, 615720, 640420, 648520, 648620, 648720"/>
    <s v="102320, 159720, 159920, 171320, 453820, 454020, 554220, 554320, 554420, 636120, 636220, 747220, 747320, 747520, 747620, 761120, 824020, 824120, 824220, 824320, 830020, 949020, 982520, 982620, 982720, 999520, 1105820, 1105920, 1106020, 1106120, 1106220, 1106320, 1123720, 1123820, 1123920, 1126220, 1148220, 1155520, 1155620, 1162520"/>
    <s v="21399320, 41652520, 41653420, 45900820, 143594220, 143597520, 183932520, 183934220, 183935520, 211160120, 211161220, 247407920, 247409620, 247411720, 247412820, 250534720, 267758720, 267769920, 267782320, 267791020, 270916920, 301664920, 312329320, 312337020, 312339320, 317204520, 337921620, 337932120, 337935220, 337936820, 337938620, 337940720, 346946920, 346990320, 347421020, 353521620, 355258120, 355269420, 357381620"/>
    <s v="9020, 12420, 18520, 18620, 18720, 18820, 19220, 19720, 21420, 21520, 21620"/>
    <x v="1"/>
    <x v="3"/>
  </r>
  <r>
    <s v="3020"/>
    <s v="2020-01-22 00:00:00"/>
    <s v="2020-01-22 12:19:00"/>
    <s v="Gasto"/>
    <s v="Con Compromiso"/>
    <s v="0200"/>
    <x v="19"/>
    <x v="32"/>
    <s v="ADQUISICIÓN DE BIENES Y SERVICIOS - SEDES ADECUADAS - FORTALECIMIENTO DE LA INFRAESTRUCTURA FÍSICA DEL IGAC A NIVEL  NACIONAL"/>
    <s v="Nación"/>
    <x v="0"/>
    <s v="CSF"/>
    <n v="0"/>
    <n v="34134659"/>
    <n v="34134659"/>
    <n v="3074560"/>
    <s v="VIATICOS FUNCIONARIOS POR EL PROYECTO DE FORTALECIMIENTO DE LA INFRAESTRUCTURA FISICA"/>
    <s v="2420"/>
    <s v="6220, 31120, 31220, 31620, 32020, 36320, 69020, 69120, 87620, 87720, 87820, 97120, 97720, 110220, 110320, 110420, 110520, 111820, 119920, 120020, 120120, 120420, 120720, 139620, 150120, 150220, 150320, 153420, 167820, 167920, 168020, 168120, 168220, 168320, 175720, 175820, 175920, 176420, 181020, 182720, 182820, 182920"/>
    <s v="61020, 82620, 82820, 91120, 202420, 202520, 261520, 261620, 261720, 304520, 304620, 377620, 377720, 377820, 377920, 391020, 414020, 414120, 414220, 414320, 420520, 503020, 541420, 541520, 541620, 558920, 593420, 593520, 593620, 593720, 593820, 593920, 614720, 614820, 614920, 615720, 640420, 648520, 648620, 648720"/>
    <s v="102320, 159720, 159920, 171320, 453820, 454020, 554220, 554320, 554420, 636120, 636220, 747220, 747320, 747520, 747620, 761120, 824020, 824120, 824220, 824320, 830020, 949020, 982520, 982620, 982720, 999520, 1105820, 1105920, 1106020, 1106120, 1106220, 1106320, 1123720, 1123820, 1123920, 1126220, 1148220, 1155520, 1155620, 1162520"/>
    <s v="21399320, 41652520, 41653420, 45900820, 143594220, 143597520, 183932520, 183934220, 183935520, 211160120, 211161220, 247407920, 247409620, 247411720, 247412820, 250534720, 267758720, 267769920, 267782320, 267791020, 270916920, 301664920, 312329320, 312337020, 312339320, 317204520, 337921620, 337932120, 337935220, 337936820, 337938620, 337940720, 346946920, 346990320, 347421020, 353521620, 355258120, 355269420, 357381620"/>
    <s v="9020, 12420, 18520, 18620, 18720, 18820, 19220, 19720, 21420, 21520, 21620"/>
    <x v="1"/>
    <x v="3"/>
  </r>
  <r>
    <s v="3020"/>
    <s v="2020-01-22 00:00:00"/>
    <s v="2020-01-22 12:19:00"/>
    <s v="Gasto"/>
    <s v="Con Compromiso"/>
    <s v="0200"/>
    <x v="19"/>
    <x v="32"/>
    <s v="ADQUISICIÓN DE BIENES Y SERVICIOS - SEDES ADECUADAS - FORTALECIMIENTO DE LA INFRAESTRUCTURA FÍSICA DEL IGAC A NIVEL  NACIONAL"/>
    <s v="Propios"/>
    <x v="1"/>
    <s v="CSF"/>
    <n v="2000000"/>
    <n v="-708587"/>
    <n v="1291413"/>
    <n v="0"/>
    <s v="VIATICOS FUNCIONARIOS POR EL PROYECTO DE FORTALECIMIENTO DE LA INFRAESTRUCTURA FISICA"/>
    <s v="2420"/>
    <s v="6220, 31120, 31220, 31620, 32020, 36320, 69020, 69120, 87620, 87720, 87820, 97120, 97720, 110220, 110320, 110420, 110520, 111820, 119920, 120020, 120120, 120420, 120720, 139620, 150120, 150220, 150320, 153420, 167820, 167920, 168020, 168120, 168220, 168320, 175720, 175820, 175920, 176420, 181020, 182720, 182820, 182920"/>
    <s v="61020, 82620, 82820, 91120, 202420, 202520, 261520, 261620, 261720, 304520, 304620, 377620, 377720, 377820, 377920, 391020, 414020, 414120, 414220, 414320, 420520, 503020, 541420, 541520, 541620, 558920, 593420, 593520, 593620, 593720, 593820, 593920, 614720, 614820, 614920, 615720, 640420, 648520, 648620, 648720"/>
    <s v="102320, 159720, 159920, 171320, 453820, 454020, 554220, 554320, 554420, 636120, 636220, 747220, 747320, 747520, 747620, 761120, 824020, 824120, 824220, 824320, 830020, 949020, 982520, 982620, 982720, 999520, 1105820, 1105920, 1106020, 1106120, 1106220, 1106320, 1123720, 1123820, 1123920, 1126220, 1148220, 1155520, 1155620, 1162520"/>
    <s v="21399320, 41652520, 41653420, 45900820, 143594220, 143597520, 183932520, 183934220, 183935520, 211160120, 211161220, 247407920, 247409620, 247411720, 247412820, 250534720, 267758720, 267769920, 267782320, 267791020, 270916920, 301664920, 312329320, 312337020, 312339320, 317204520, 337921620, 337932120, 337935220, 337936820, 337938620, 337940720, 346946920, 346990320, 347421020, 353521620, 355258120, 355269420, 357381620"/>
    <s v="9020, 12420, 18520, 18620, 18720, 18820, 19220, 19720, 21420, 21520, 21620"/>
    <x v="1"/>
    <x v="3"/>
  </r>
  <r>
    <s v="3020"/>
    <s v="2020-01-22 00:00:00"/>
    <s v="2020-01-22 12:19:00"/>
    <s v="Gasto"/>
    <s v="Con Compromiso"/>
    <s v="0200"/>
    <x v="19"/>
    <x v="63"/>
    <s v="ADQUISICIÓN DE BIENES Y SERVICIOS - SEDES AMPLIADAS - FORTALECIMIENTO DE LA INFRAESTRUCTURA FÍSICA DEL IGAC A NIVEL  NACIONAL"/>
    <s v="Nación"/>
    <x v="0"/>
    <s v="CSF"/>
    <n v="0"/>
    <n v="1676909"/>
    <n v="1676909"/>
    <n v="0"/>
    <s v="VIATICOS FUNCIONARIOS POR EL PROYECTO DE FORTALECIMIENTO DE LA INFRAESTRUCTURA FISICA"/>
    <s v="2420"/>
    <s v="6220, 31120, 31220, 31620, 32020, 36320, 69020, 69120, 87620, 87720, 87820, 97120, 97720, 110220, 110320, 110420, 110520, 111820, 119920, 120020, 120120, 120420, 120720, 139620, 150120, 150220, 150320, 153420, 167820, 167920, 168020, 168120, 168220, 168320, 175720, 175820, 175920, 176420, 181020, 182720, 182820, 182920"/>
    <s v="61020, 82620, 82820, 91120, 202420, 202520, 261520, 261620, 261720, 304520, 304620, 377620, 377720, 377820, 377920, 391020, 414020, 414120, 414220, 414320, 420520, 503020, 541420, 541520, 541620, 558920, 593420, 593520, 593620, 593720, 593820, 593920, 614720, 614820, 614920, 615720, 640420, 648520, 648620, 648720"/>
    <s v="102320, 159720, 159920, 171320, 453820, 454020, 554220, 554320, 554420, 636120, 636220, 747220, 747320, 747520, 747620, 761120, 824020, 824120, 824220, 824320, 830020, 949020, 982520, 982620, 982720, 999520, 1105820, 1105920, 1106020, 1106120, 1106220, 1106320, 1123720, 1123820, 1123920, 1126220, 1148220, 1155520, 1155620, 1162520"/>
    <s v="21399320, 41652520, 41653420, 45900820, 143594220, 143597520, 183932520, 183934220, 183935520, 211160120, 211161220, 247407920, 247409620, 247411720, 247412820, 250534720, 267758720, 267769920, 267782320, 267791020, 270916920, 301664920, 312329320, 312337020, 312339320, 317204520, 337921620, 337932120, 337935220, 337936820, 337938620, 337940720, 346946920, 346990320, 347421020, 353521620, 355258120, 355269420, 357381620"/>
    <s v="9020, 12420, 18520, 18620, 18720, 18820, 19220, 19720, 21420, 21520, 21620"/>
    <x v="1"/>
    <x v="3"/>
  </r>
  <r>
    <s v="3120"/>
    <s v="2020-01-22 00:00:00"/>
    <s v="2020-01-22 14:53:00"/>
    <s v="Gasto"/>
    <s v="Con Compromiso"/>
    <s v="0160"/>
    <x v="20"/>
    <x v="64"/>
    <s v="ADQUISICIÓN DE BIENES Y SERVICIOS - SERVICIOS DE INFORMACIÓN IMPLEMENTADOS - FORTALECIMIENTO DE LOS PROCESOS DE DIFUSIÓN Y ACCESO A LA INFORMACIÓN GEOGRÁFICA A NIVEL   NACIONAL"/>
    <s v="Propios"/>
    <x v="1"/>
    <s v="CSF"/>
    <n v="13693331"/>
    <n v="0"/>
    <n v="13693331"/>
    <n v="0"/>
    <s v="CONTRATO DE CORRESPONDENCIA"/>
    <s v="4320"/>
    <s v="10220"/>
    <s v="113420"/>
    <s v="249020, 323320, 343920, 513420, 606920, 713720, 948520, 1028720, 1191020, 1285220"/>
    <s v="73598520, 114965620, 118546320, 166763120, 206632720, 240422420, 301892320, 333202920, 372220420, 393428220"/>
    <s v="-0"/>
    <x v="1"/>
    <x v="23"/>
  </r>
  <r>
    <s v="3120"/>
    <s v="2020-01-22 00:00:00"/>
    <s v="2020-01-22 14:53:00"/>
    <s v="Gasto"/>
    <s v="Con Compromiso"/>
    <s v="0200"/>
    <x v="19"/>
    <x v="25"/>
    <s v="ADQUISICIÓN DE BIENES Y SERVICIOS - SERVICIO DE IMPLEMENTACIÓN SISTEMAS DE GESTIÓN - FORTALECIMIENTO DE LA GESTIÓN INSTITUCIONAL DEL IGAC A NIVEL   NACIONAL"/>
    <s v="Propios"/>
    <x v="1"/>
    <s v="CSF"/>
    <n v="56508646"/>
    <n v="0"/>
    <n v="56508646"/>
    <n v="0"/>
    <s v="CONTRATO DE CORRESPONDENCIA"/>
    <s v="4320"/>
    <s v="10220"/>
    <s v="113420"/>
    <s v="249020, 323320, 343920, 513420, 606920, 713720, 948520, 1028720, 1191020, 1285220"/>
    <s v="73598520, 114965620, 118546320, 166763120, 206632720, 240422420, 301892320, 333202920, 372220420, 393428220"/>
    <s v="-0"/>
    <x v="1"/>
    <x v="3"/>
  </r>
  <r>
    <s v="3120"/>
    <s v="2020-01-22 00:00:00"/>
    <s v="2020-01-22 14:53: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0"/>
    <n v="0"/>
    <n v="0"/>
    <n v="0"/>
    <s v="CONTRATO DE CORRESPONDENCIA"/>
    <s v="4320"/>
    <s v="10220"/>
    <s v="113420"/>
    <s v="249020, 323320, 343920, 513420, 606920, 713720, 948520, 1028720, 1191020, 1285220"/>
    <s v="73598520, 114965620, 118546320, 166763120, 206632720, 240422420, 301892320, 333202920, 372220420, 393428220"/>
    <s v="-0"/>
    <x v="1"/>
    <x v="8"/>
  </r>
  <r>
    <s v="3120"/>
    <s v="2020-01-22 00:00:00"/>
    <s v="2020-01-22 14:53: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Propios"/>
    <x v="1"/>
    <s v="CSF"/>
    <n v="41125036"/>
    <n v="0"/>
    <n v="41125036"/>
    <n v="0"/>
    <s v="CONTRATO DE CORRESPONDENCIA"/>
    <s v="4320"/>
    <s v="10220"/>
    <s v="113420"/>
    <s v="249020, 323320, 343920, 513420, 606920, 713720, 948520, 1028720, 1191020, 1285220"/>
    <s v="73598520, 114965620, 118546320, 166763120, 206632720, 240422420, 301892320, 333202920, 372220420, 393428220"/>
    <s v="-0"/>
    <x v="1"/>
    <x v="8"/>
  </r>
  <r>
    <s v="3120"/>
    <s v="2020-01-22 00:00:00"/>
    <s v="2020-01-22 14:53:00"/>
    <s v="Gasto"/>
    <s v="Con Compromiso"/>
    <s v="0300"/>
    <x v="21"/>
    <x v="38"/>
    <s v="ADQUISICIÓN DE BIENES Y SERVICIOS - SERVICIO DE INFORMACIÓN CARTOGRÁFICA ACTUALIZADO - LEVANTAMIENTO , GENERACIÓN Y ACTUALIZACIÓN DE LA RED GEODÉSICA Y LA CARTOGRAFÍA BÁSICA A NIVEL   NACIONAL"/>
    <s v="Propios"/>
    <x v="1"/>
    <s v="CSF"/>
    <n v="116771678"/>
    <n v="0"/>
    <n v="116771678"/>
    <n v="0"/>
    <s v="CONTRATO DE CORRESPONDENCIA"/>
    <s v="4320"/>
    <s v="10220"/>
    <s v="113420"/>
    <s v="249020, 323320, 343920, 513420, 606920, 713720, 948520, 1028720, 1191020, 1285220"/>
    <s v="73598520, 114965620, 118546320, 166763120, 206632720, 240422420, 301892320, 333202920, 372220420, 393428220"/>
    <s v="-0"/>
    <x v="1"/>
    <x v="8"/>
  </r>
  <r>
    <s v="3120"/>
    <s v="2020-01-22 00:00:00"/>
    <s v="2020-01-22 14:53:00"/>
    <s v="Gasto"/>
    <s v="Con Compromiso"/>
    <s v="0200"/>
    <x v="19"/>
    <x v="66"/>
    <s v="SERVICIOS POSTALES Y DE MENSAJERÍA"/>
    <s v="Propios"/>
    <x v="1"/>
    <s v="CSF"/>
    <n v="200000000"/>
    <n v="0"/>
    <n v="200000000"/>
    <n v="0"/>
    <s v="CONTRATO DE CORRESPONDENCIA"/>
    <s v="4320"/>
    <s v="10220"/>
    <s v="113420"/>
    <s v="249020, 323320, 343920, 513420, 606920, 713720, 948520, 1028720, 1191020, 1285220"/>
    <s v="73598520, 114965620, 118546320, 166763120, 206632720, 240422420, 301892320, 333202920, 372220420, 393428220"/>
    <s v="-0"/>
    <x v="0"/>
    <x v="3"/>
  </r>
  <r>
    <s v="3120"/>
    <s v="2020-01-22 00:00:00"/>
    <s v="2020-01-22 14:53:00"/>
    <s v="Gasto"/>
    <s v="Con Compromiso"/>
    <s v="0500"/>
    <x v="22"/>
    <x v="22"/>
    <s v="ADQUISICIÓN DE BIENES Y SERVICIOS - SERVICIO DE INFORMACIÓN CATASTRAL - ACTUALIZACIÓN  Y GESTIÓN CATASTRAL  NACIONAL"/>
    <s v="Propios"/>
    <x v="1"/>
    <s v="CSF"/>
    <n v="928690826"/>
    <n v="0"/>
    <n v="928690826"/>
    <n v="0"/>
    <s v="CONTRATO DE CORRESPONDENCIA"/>
    <s v="4320"/>
    <s v="10220"/>
    <s v="113420"/>
    <s v="249020, 323320, 343920, 513420, 606920, 713720, 948520, 1028720, 1191020, 1285220"/>
    <s v="73598520, 114965620, 118546320, 166763120, 206632720, 240422420, 301892320, 333202920, 372220420, 393428220"/>
    <s v="-0"/>
    <x v="1"/>
    <x v="1"/>
  </r>
  <r>
    <s v="3120"/>
    <s v="2020-01-22 00:00:00"/>
    <s v="2020-01-22 14:53:00"/>
    <s v="Gasto"/>
    <s v="Con Compromiso"/>
    <s v="0300"/>
    <x v="21"/>
    <x v="38"/>
    <s v="ADQUISICIÓN DE BIENES Y SERVICIOS - SERVICIO DE INFORMACIÓN CARTOGRÁFICA ACTUALIZADO - LEVANTAMIENTO , GENERACIÓN Y ACTUALIZACIÓN DE LA RED GEODÉSICA Y LA CARTOGRAFÍA BÁSICA A NIVEL   NACIONAL"/>
    <s v="Nación"/>
    <x v="0"/>
    <s v="CSF"/>
    <n v="0"/>
    <n v="0"/>
    <n v="0"/>
    <n v="0"/>
    <s v="CONTRATO DE CORRESPONDENCIA"/>
    <s v="4320"/>
    <s v="10220"/>
    <s v="113420"/>
    <s v="249020, 323320, 343920, 513420, 606920, 713720, 948520, 1028720, 1191020, 1285220"/>
    <s v="73598520, 114965620, 118546320, 166763120, 206632720, 240422420, 301892320, 333202920, 372220420, 393428220"/>
    <s v="-0"/>
    <x v="1"/>
    <x v="8"/>
  </r>
  <r>
    <s v="3120"/>
    <s v="2020-01-22 00:00:00"/>
    <s v="2020-01-22 14:53:00"/>
    <s v="Gasto"/>
    <s v="Con Compromiso"/>
    <s v="0140"/>
    <x v="23"/>
    <x v="67"/>
    <s v="ADQUISICIÓN DE BIENES Y SERVICIOS - SERVICIO DE ASISTENCIA TÉCNICA PARA LA GESTIÓN DE LOS RECURSOS GEOGRÁFICOS - FORTALECIMIENTO DE LA GESTIÓN DEL CONOCIMIENTO Y LA INNOVACIÓN EN EL ÁMBITO GEOGRÁFICO DEL  TERRITORIO   NACIONAL"/>
    <s v="Propios"/>
    <x v="1"/>
    <s v="CSF"/>
    <n v="45043851"/>
    <n v="0"/>
    <n v="45043851"/>
    <n v="0"/>
    <s v="CONTRATO DE CORRESPONDENCIA"/>
    <s v="4320"/>
    <s v="10220"/>
    <s v="113420"/>
    <s v="249020, 323320, 343920, 513420, 606920, 713720, 948520, 1028720, 1191020, 1285220"/>
    <s v="73598520, 114965620, 118546320, 166763120, 206632720, 240422420, 301892320, 333202920, 372220420, 393428220"/>
    <s v="-0"/>
    <x v="1"/>
    <x v="24"/>
  </r>
  <r>
    <s v="3120"/>
    <s v="2020-01-22 00:00:00"/>
    <s v="2020-01-22 14:53:00"/>
    <s v="Gasto"/>
    <s v="Con Compromiso"/>
    <s v="0200"/>
    <x v="19"/>
    <x v="55"/>
    <s v="ADQUISICIÓN DE BIENES Y SERVICIOS - SERVICIOS TECNOLÓGICOS - FORTALECIMIENTO DE LA GESTIÓN INSTITUCIONAL DEL IGAC A NIVEL   NACIONAL"/>
    <s v="Propios"/>
    <x v="1"/>
    <s v="CSF"/>
    <n v="127000000"/>
    <n v="0"/>
    <n v="127000000"/>
    <n v="0"/>
    <s v="CONTRATO DE CORRESPONDENCIA"/>
    <s v="4320"/>
    <s v="10220"/>
    <s v="113420"/>
    <s v="249020, 323320, 343920, 513420, 606920, 713720, 948520, 1028720, 1191020, 1285220"/>
    <s v="73598520, 114965620, 118546320, 166763120, 206632720, 240422420, 301892320, 333202920, 372220420, 393428220"/>
    <s v="-0"/>
    <x v="1"/>
    <x v="3"/>
  </r>
  <r>
    <s v="3120"/>
    <s v="2020-01-22 00:00:00"/>
    <s v="2020-01-22 14:53: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Propios"/>
    <x v="1"/>
    <s v="CSF"/>
    <n v="171166632"/>
    <n v="0"/>
    <n v="171166632"/>
    <n v="0"/>
    <s v="CONTRATO DE CORRESPONDENCIA"/>
    <s v="4320"/>
    <s v="10220"/>
    <s v="113420"/>
    <s v="249020, 323320, 343920, 513420, 606920, 713720, 948520, 1028720, 1191020, 1285220"/>
    <s v="73598520, 114965620, 118546320, 166763120, 206632720, 240422420, 301892320, 333202920, 372220420, 393428220"/>
    <s v="-0"/>
    <x v="1"/>
    <x v="25"/>
  </r>
  <r>
    <s v="3220"/>
    <s v="2020-01-22 00:00:00"/>
    <s v="2020-01-22 15:43:00"/>
    <s v="Gasto"/>
    <s v="Con Compromiso"/>
    <s v="0200"/>
    <x v="19"/>
    <x v="62"/>
    <s v="SERVICIOS JURÍDICOS Y CONTABLES"/>
    <s v="Nación"/>
    <x v="0"/>
    <s v="CSF"/>
    <n v="373105425"/>
    <n v="-16221975"/>
    <n v="356883450"/>
    <n v="0"/>
    <s v="PRESTACIÓN DE SERVICIOS- CONTROL INTERNO DISCIPLINARIOS"/>
    <s v="4620"/>
    <s v="8620, 8720, 8820, 8920, 9020, 9120"/>
    <s v="72520, 83420, 85120, 85320, 91020"/>
    <s v="154820, 164020, 164320, 166420, 166520, 171120, 254520, 254720, 254820, 257220, 258520, 326320, 331420, 333020, 337920, 339820, 404420, 404520, 409820, 411420, 411520, 528320, 531220, 531420, 551620, 649020, 658120, 658620, 658720, 775420, 776520, 777020, 821220, 830120, 830820, 886620, 892520, 892620, 939520, 965220, 1004820, 1008420, 1019020, 1019720, 1108720, 1171520, 1175820, 1180220, 1181920, 1182020, 1279620, 1291120, 1296520, 1305220"/>
    <s v="35352820, 42801920, 42836120, 44221120, 44226020, 46053420, 77188120, 77246120, 77251420, 77823120, 77908120, 109392720, 111258620, 111265220, 112232920, 112367520, 137490120, 138095920, 138813820, 138846120, 138993620, 171914520, 173059620, 173063020, 179876220, 217436220, 221002120, 222175920, 222179620, 258478320, 259090620, 259548720, 265157220, 270927520, 270931320, 285494120, 287148920, 287198520, 296713920, 310050020, 322066420, 322894720, 326295620, 329523420, 340688920, 360341720, 362282720, 362557020, 362584020, 363270620, 393981420, 394352720, 395285820, 396668120"/>
    <s v="-0"/>
    <x v="0"/>
    <x v="3"/>
  </r>
  <r>
    <s v="3320"/>
    <s v="2020-01-22 00:00:00"/>
    <s v="2020-01-22 15:48:00"/>
    <s v="Gasto"/>
    <s v="Con Compromiso"/>
    <s v="0200"/>
    <x v="19"/>
    <x v="63"/>
    <s v="ADQUISICIÓN DE BIENES Y SERVICIOS - SEDES AMPLIADAS - FORTALECIMIENTO DE LA INFRAESTRUCTURA FÍSICA DEL IGAC A NIVEL  NACIONAL"/>
    <s v="Nación"/>
    <x v="0"/>
    <s v="CSF"/>
    <n v="49528414"/>
    <n v="4306878"/>
    <n v="53835292"/>
    <n v="0"/>
    <s v="PRESTACIÓN DE SERVICIOS - PROYECTO &quot; FORTALECIMIENTO DE LA INFRAESTRUCTURA FÍSICA&quot;"/>
    <s v="3920"/>
    <s v="15220, 41320"/>
    <s v="93520, 129020"/>
    <s v="179020, 256820, 262120, 323820, 328420, 404020, 411820, 523520, 524320, 612520, 612620, 715620, 719620, 836120, 838320, 1000220, 1005320, 1126820, 1157720, 1284120, 1290120"/>
    <s v="67097520, 77454720, 85173420, 107973620, 110907320, 137470420, 139100720, 171116420, 171249520, 205348020, 205587120, 240968920, 242531120, 272819320, 273669720, 317707320, 321085020, 348964920, 356275120, 393838820, 394733020"/>
    <s v="-0"/>
    <x v="1"/>
    <x v="3"/>
  </r>
  <r>
    <s v="3320"/>
    <s v="2020-01-22 00:00:00"/>
    <s v="2020-01-22 15:48:00"/>
    <s v="Gasto"/>
    <s v="Con Compromiso"/>
    <s v="0200"/>
    <x v="19"/>
    <x v="27"/>
    <s v="ADQUISICIÓN DE BIENES Y SERVICIOS - SEDES MANTENIDAS - FORTALECIMIENTO DE LA INFRAESTRUCTURA FÍSICA DEL IGAC A NIVEL  NACIONAL"/>
    <s v="Nación"/>
    <x v="0"/>
    <s v="CSF"/>
    <n v="49528414"/>
    <n v="4306789"/>
    <n v="53835203"/>
    <n v="0"/>
    <s v="PRESTACIÓN DE SERVICIOS - PROYECTO &quot; FORTALECIMIENTO DE LA INFRAESTRUCTURA FÍSICA&quot;"/>
    <s v="3920"/>
    <s v="15220, 41320"/>
    <s v="93520, 129020"/>
    <s v="179020, 256820, 262120, 323820, 328420, 404020, 411820, 523520, 524320, 612520, 612620, 715620, 719620, 836120, 838320, 1000220, 1005320, 1126820, 1157720, 1284120, 1290120"/>
    <s v="67097520, 77454720, 85173420, 107973620, 110907320, 137470420, 139100720, 171116420, 171249520, 205348020, 205587120, 240968920, 242531120, 272819320, 273669720, 317707320, 321085020, 348964920, 356275120, 393838820, 394733020"/>
    <s v="-0"/>
    <x v="1"/>
    <x v="3"/>
  </r>
  <r>
    <s v="3320"/>
    <s v="2020-01-22 00:00:00"/>
    <s v="2020-01-22 15:48:00"/>
    <s v="Gasto"/>
    <s v="Con Compromiso"/>
    <s v="0200"/>
    <x v="19"/>
    <x v="32"/>
    <s v="ADQUISICIÓN DE BIENES Y SERVICIOS - SEDES ADECUADAS - FORTALECIMIENTO DE LA INFRAESTRUCTURA FÍSICA DEL IGAC A NIVEL  NACIONAL"/>
    <s v="Nación"/>
    <x v="0"/>
    <s v="CSF"/>
    <n v="49528414"/>
    <n v="-11317309"/>
    <n v="38211105"/>
    <n v="0"/>
    <s v="PRESTACIÓN DE SERVICIOS - PROYECTO &quot; FORTALECIMIENTO DE LA INFRAESTRUCTURA FÍSICA&quot;"/>
    <s v="3920"/>
    <s v="15220, 41320"/>
    <s v="93520, 129020"/>
    <s v="179020, 256820, 262120, 323820, 328420, 404020, 411820, 523520, 524320, 612520, 612620, 715620, 719620, 836120, 838320, 1000220, 1005320, 1126820, 1157720, 1284120, 1290120"/>
    <s v="67097520, 77454720, 85173420, 107973620, 110907320, 137470420, 139100720, 171116420, 171249520, 205348020, 205587120, 240968920, 242531120, 272819320, 273669720, 317707320, 321085020, 348964920, 356275120, 393838820, 394733020"/>
    <s v="-0"/>
    <x v="1"/>
    <x v="3"/>
  </r>
  <r>
    <s v="3420"/>
    <s v="2020-01-22 00:00:00"/>
    <s v="2020-01-22 15:50:00"/>
    <s v="Gasto"/>
    <s v="Con Compromiso"/>
    <s v="0200"/>
    <x v="19"/>
    <x v="62"/>
    <s v="SERVICIOS JURÍDICOS Y CONTABLES"/>
    <s v="Nación"/>
    <x v="0"/>
    <s v="CSF"/>
    <n v="336421081"/>
    <n v="-7030933.54"/>
    <n v="329390147.45999998"/>
    <n v="0"/>
    <s v="PRESTACIÓN DE SERVICIOS - OFICINA  DE JURÍDICA"/>
    <s v="4520"/>
    <s v="6920, 9720"/>
    <s v="63520, 131520"/>
    <s v="105120, 107420, 261920, 266620, 268820, 339720, 391320, 450620, 462120, 462420, 521420, 551920, 617920, 657020, 714320, 767720, 773920, 857220, 874620, 989420, 1018820, 1141920, 1191820"/>
    <s v="24808520, 26031720, 85860520, 88556120, 92709320, 112385220, 132612920, 150570720, 151536120, 151564320, 170037720, 180075120, 211166020, 220625020, 240452320, 253203620, 255652920, 278686620, 283314020, 314710120, 329518920, 352004720, 370119420"/>
    <s v="-0"/>
    <x v="0"/>
    <x v="3"/>
  </r>
  <r>
    <s v="3520"/>
    <s v="2020-01-22 00:00:00"/>
    <s v="2020-01-22 15:52:00"/>
    <s v="Gasto"/>
    <s v="Con Compromiso"/>
    <s v="0200"/>
    <x v="19"/>
    <x v="69"/>
    <s v="ADQUISICIÓN DE BIENES Y SERVICIOS - DOCUMENTOS DE PLANEACIÓN - FORTALECIMIENTO DE LA GESTIÓN INSTITUCIONAL DEL IGAC A NIVEL   NACIONAL"/>
    <s v="Nación"/>
    <x v="0"/>
    <s v="CSF"/>
    <n v="1474575508"/>
    <n v="30504484"/>
    <n v="1505079992"/>
    <n v="18990138"/>
    <s v="PRESTACIÓN DE SERVICIO - ENLACES PARA EL GIT DE CONTRATACIÓN, GIT FINANCIERA Y OFICINA DE PLANEACIÓN"/>
    <s v="4420"/>
    <s v="7120, 7220, 7320, 7820, 7920, 9820, 9920, 10020, 10120, 18620, 18720, 19620, 36920, 43020, 43220, 43920, 44820, 46120, 49420, 57120"/>
    <s v="66620, 68120, 68720, 72020, 82020, 82120, 86720, 87920, 88020, 88520, 90320, 99420, 120320, 131720, 132920, 148020, 162620, 163020, 170320, 186020"/>
    <s v="107320, 108220, 108820, 110320, 161920, 163720, 163820, 166920, 167020, 167220, 168120, 168620, 169020, 170420, 175020, 175120, 249120, 251120, 255420, 255720, 257020, 257420, 257520, 257920, 258020, 258720, 258920, 259320, 266420, 266920, 268120, 311920, 312920, 322220, 322420, 325820, 325920, 326020, 326420, 329020, 330620, 330720, 331520, 331920, 332320, 332520, 332720, 337420, 337620, 337820, 340020, 345120, 401220, 402520, 402620, 403020, 403720, 405520, 409920, 410820, 451420, 451920, 452720, 452820, 455320, 455520, 457520, 457720, 457920, 459020, 459620, 512020, 521320, 522020, 525520, 527120, 527220, 533120, 533320, 533820, 534420, 537320, 537420, 540120, 540520, 544520, 544720, 547020, 547120, 550820, 550920, 551120, 613020, 614220, 617720, 619520, 622220, 628220, 635620, 636320, 637820, 638820, 638920, 641020, 643020, 646620, 649120, 653720, 654920, 655020, 657720, 659820, 716120, 718220, 720420, 721520, 723320, 726120, 726520, 727120, 731320, 736920, 737220, 741220, 741320, 745120, 746820, 750120, 754620, 771020, 771320, 772720, 773420, 838520, 842220, 844420, 845320, 850020, 860820, 865920, 868820, 869120, 874820, 875420, 876820, 877020, 881420, 883020, 889620, 891420, 891720, 893320, 947020, 961720, 966320, 968820, 970420, 970720, 975020, 992320, 993220, 994020, 995520, 997220, 999320, 999620, 1008920, 1009120, 1013920, 1016920, 1017620, 1026020, 1128920, 1131720, 1135620, 1140720, 1141520, 1144120, 1150020, 1150520, 1151220, 1152320, 1153020, 1153520, 1155020, 1175420, 1176020, 1178820, 1187420, 1188020, 1197720, 1268620, 1307320, 1310220, 1310520, 1311820"/>
    <s v="26028920, 27906220, 28191920, 34690720, 42174020, 42793520, 42798920, 44201720, 44205420, 44213920, 44612320, 44626220, 44641020, 46049820, 52727920, 52741720, 73811020, 75432420, 77212220, 77248320, 77740520, 77746720, 77763320, 77813920, 77822020, 77895020, 77907420, 83324120, 87628720, 90576320, 91317020, 102520120, 102542420, 105801520, 105802420, 108208620, 108230720, 108258420, 109394420, 110869720, 111194920, 111330420, 111463320, 111610620, 112164720, 112283120, 112324220, 112327420, 112370420, 112397020, 113074220, 121105820, 137417620, 137457820, 137515420, 137517720, 137735520, 138123220, 138825820, 138828720, 143400020, 143400820, 143401720, 143403320, 143798920, 143883120, 145441720, 145444620, 145447320, 147907320, 148503520, 166574220, 170033420, 170035220, 171126620, 172323520, 172887420, 173071420, 173275620, 173958520, 174344020, 174733120, 175182720, 175209220, 177501720, 177503720, 177966620, 178114520, 178305920, 179861920, 179862420, 179865420, 206619420, 206688620, 206756220, 207311920, 207461120, 208081120, 211853120, 212364120, 213410520, 213421920, 213502220, 214926920, 216174320, 217460620, 218744520, 219231920, 219233220, 220902420, 224480620, 241295120, 242118320, 242520820, 243318420, 243431420, 243433720, 243451720, 245208420, 245589120, 245646420, 246468120, 246869720, 246918920, 247643220, 247676020, 248098720, 249943320, 253777220, 254117220, 254119120, 255596820, 274121820, 274604720, 274927920, 275094020, 275269420, 280645320, 281489720, 282186920, 282379820, 283048320, 283322120, 283369020, 283378420, 284872920, 284902220, 285907020, 286722620, 287669420, 287676620, 301325220, 308471720, 309701820, 311007420, 311045620, 311076720, 311177020, 315516620, 316342720, 316833620, 316958420, 320514220, 320761420, 320776320, 322103920, 322397620, 324659820, 324753320, 324943320, 330800820, 348561220, 349010220, 350145820, 351990420, 352052220, 352054720, 354548020, 354574420, 355205020, 355212920, 355214420, 355248220, 356397520, 361482320, 361950720, 362560620, 366055320, 366061420, 372962920, 379575820, 391068120, 397189320, 397305520"/>
    <s v="-0"/>
    <x v="1"/>
    <x v="3"/>
  </r>
  <r>
    <s v="3620"/>
    <s v="2020-01-23 00:00:00"/>
    <s v="2020-01-23 10:01:00"/>
    <s v="Gasto"/>
    <s v="Con Compromiso"/>
    <s v="0200"/>
    <x v="19"/>
    <x v="70"/>
    <s v="AUXILIO DE CESANTÍAS"/>
    <s v="Nación"/>
    <x v="0"/>
    <s v="CSF"/>
    <n v="75000000"/>
    <n v="0"/>
    <n v="75000000"/>
    <n v="0"/>
    <s v="APORTES  FONDO NACIONAL DEL AHORRO"/>
    <s v="4820"/>
    <s v="5120"/>
    <s v="6320"/>
    <s v="620"/>
    <s v="9086820"/>
    <s v="-0"/>
    <x v="0"/>
    <x v="3"/>
  </r>
  <r>
    <s v="3720"/>
    <s v="2020-01-23 00:00:00"/>
    <s v="2020-01-23 18:18:00"/>
    <s v="Gasto"/>
    <s v="Con Compromiso"/>
    <s v="0200"/>
    <x v="19"/>
    <x v="69"/>
    <s v="ADQUISICIÓN DE BIENES Y SERVICIOS - DOCUMENTOS DE PLANEACIÓN - FORTALECIMIENTO DE LA GESTIÓN INSTITUCIONAL DEL IGAC A NIVEL   NACIONAL"/>
    <s v="Nación"/>
    <x v="0"/>
    <s v="CSF"/>
    <n v="80634026"/>
    <n v="0"/>
    <n v="80634026"/>
    <n v="0"/>
    <s v="PRESTACION DE SERVICIOS PROFESIONALES PARA REALIZAR EL SEGUIMIENTO Y FORTALECIMIENTO DEL SISTEMA DE MEDICION DE LA ENTIDAD ACORDE CON EL PLAN ESTRATEGICO INSTITUCIONAL  Y LOS REQUERIMENTOS DEL ORDEN NACIONAL Y SECTORIAL"/>
    <s v="5920"/>
    <s v="8020"/>
    <s v="68920"/>
    <s v="108920, 168520, 262920, 340220, 455420, 531020, 631320, 740320, 897020"/>
    <s v="28194120, 44620020, 85830920, 112391320, 143796820, 173059020, 208424720, 246865120, 288002820"/>
    <s v="-0"/>
    <x v="1"/>
    <x v="3"/>
  </r>
  <r>
    <s v="3820"/>
    <s v="2020-01-24 00:00:00"/>
    <s v="2020-01-24 09:24:00"/>
    <s v="Gasto"/>
    <s v="Con Compromiso"/>
    <s v="0200"/>
    <x v="19"/>
    <x v="25"/>
    <s v="ADQUISICIÓN DE BIENES Y SERVICIOS - SERVICIO DE IMPLEMENTACIÓN SISTEMAS DE GESTIÓN - FORTALECIMIENTO DE LA GESTIÓN INSTITUCIONAL DEL IGAC A NIVEL   NACIONAL"/>
    <s v="Nación"/>
    <x v="0"/>
    <s v="CSF"/>
    <n v="71376690"/>
    <n v="-18230410"/>
    <n v="53146280"/>
    <n v="0"/>
    <s v="PRESTACIÓN DE SERVICIOS PROFESIONALES PARA DIAGRAMAR Y PRODUCIR LAS PIEZAS DE COMUNICACIÓN CONTEMPLADAS EN EL PLAN DE COMUNICACIONES DE LA ENTIDAD"/>
    <s v="5620"/>
    <s v="9620"/>
    <s v="86420"/>
    <s v="167820, 249320, 314820, 397820, 516420, 615320, 721320, 846520, 967420, 1131620, 1257220"/>
    <s v="44496120, 73534620, 103632120, 135843420, 168398720, 205350820, 242133520, 274763420, 308462620, 349121720, 389612920"/>
    <s v="-0"/>
    <x v="1"/>
    <x v="3"/>
  </r>
  <r>
    <s v="3920"/>
    <s v="2020-01-24 00:00:00"/>
    <s v="2020-01-24 09:28:00"/>
    <s v="Gasto"/>
    <s v="Con Compromiso"/>
    <s v="0200"/>
    <x v="19"/>
    <x v="25"/>
    <s v="ADQUISICIÓN DE BIENES Y SERVICIOS - SERVICIO DE IMPLEMENTACIÓN SISTEMAS DE GESTIÓN - FORTALECIMIENTO DE LA GESTIÓN INSTITUCIONAL DEL IGAC A NIVEL   NACIONAL"/>
    <s v="Nación"/>
    <x v="0"/>
    <s v="CSF"/>
    <n v="61490990"/>
    <n v="-3030082"/>
    <n v="58460908"/>
    <n v="0"/>
    <s v="PRESTACIÓN DE SERVICIOS PROFESIONALES PARA DESARROLLAR Y EJECUTAR LA ESTRATEGIA DE COMUNICACIONES INTERNAS DE LA ENTIDAD Y HACER SEGUIMIENTO A LOS PLANES Y ESTRATEGIAS DEL PROCESO DE COMUNICACIÓN"/>
    <s v="5220"/>
    <s v="7420"/>
    <s v="64620"/>
    <s v="106220, 162020, 255620, 324520, 411020, 528620, 617120, 720520, 845820, 971020, 1136620"/>
    <s v="24829020, 42117620, 77330220, 108056020, 138976120, 172284720, 205351920, 242042320, 274754620, 310128620, 350143920"/>
    <s v="-0"/>
    <x v="1"/>
    <x v="3"/>
  </r>
  <r>
    <s v="4020"/>
    <s v="2020-01-24 00:00:00"/>
    <s v="2020-01-24 09:32:00"/>
    <s v="Gasto"/>
    <s v="Con Compromiso"/>
    <s v="0200"/>
    <x v="19"/>
    <x v="25"/>
    <s v="ADQUISICIÓN DE BIENES Y SERVICIOS - SERVICIO DE IMPLEMENTACIÓN SISTEMAS DE GESTIÓN - FORTALECIMIENTO DE LA GESTIÓN INSTITUCIONAL DEL IGAC A NIVEL   NACIONAL"/>
    <s v="Nación"/>
    <x v="0"/>
    <s v="CSF"/>
    <n v="92997806"/>
    <n v="9299781"/>
    <n v="102297587"/>
    <n v="0"/>
    <s v="PRESTACIÓN DE SERVICIOS PROFESIONALES PARA EJECUTAR LA ESTRATEGIA DE COMUNICACIONES EXTERNAS DE LA ENTIDAD Y LA REDACCIÓN Y REVISIÓN DE CONTENIDOS"/>
    <s v="5320"/>
    <s v="6520"/>
    <s v="64520"/>
    <s v="105720, 161020, 255920, 324320, 410520, 528420, 617620, 720720, 847020, 969620, 1129820"/>
    <s v="24823120, 42164020, 77411120, 108248720, 138969920, 172347220, 206839120, 242266120, 276278720, 310105520, 349090620"/>
    <s v="-0"/>
    <x v="1"/>
    <x v="3"/>
  </r>
  <r>
    <s v="4020"/>
    <s v="2020-01-24 00:00:00"/>
    <s v="2020-01-24 09:32:00"/>
    <s v="Gasto"/>
    <s v="Con Compromiso"/>
    <s v="0200"/>
    <x v="19"/>
    <x v="25"/>
    <s v="ADQUISICIÓN DE BIENES Y SERVICIOS - SERVICIO DE IMPLEMENTACIÓN SISTEMAS DE GESTIÓN - FORTALECIMIENTO DE LA GESTIÓN INSTITUCIONAL DEL IGAC A NIVEL   NACIONAL"/>
    <s v="Propios"/>
    <x v="1"/>
    <s v="CSF"/>
    <n v="0"/>
    <n v="0"/>
    <n v="0"/>
    <n v="0"/>
    <s v="PRESTACIÓN DE SERVICIOS PROFESIONALES PARA EJECUTAR LA ESTRATEGIA DE COMUNICACIONES EXTERNAS DE LA ENTIDAD Y LA REDACCIÓN Y REVISIÓN DE CONTENIDOS"/>
    <s v="5320"/>
    <s v="6520"/>
    <s v="64520"/>
    <s v="105720, 161020, 255920, 324320, 410520, 528420, 617620, 720720, 847020, 969620, 1129820"/>
    <s v="24823120, 42164020, 77411120, 108248720, 138969920, 172347220, 206839120, 242266120, 276278720, 310105520, 349090620"/>
    <s v="-0"/>
    <x v="1"/>
    <x v="3"/>
  </r>
  <r>
    <s v="4120"/>
    <s v="2020-01-24 00:00:00"/>
    <s v="2020-01-24 09:33:00"/>
    <s v="Gasto"/>
    <s v="Con Compromiso"/>
    <s v="0200"/>
    <x v="19"/>
    <x v="25"/>
    <s v="ADQUISICIÓN DE BIENES Y SERVICIOS - SERVICIO DE IMPLEMENTACIÓN SISTEMAS DE GESTIÓN - FORTALECIMIENTO DE LA GESTIÓN INSTITUCIONAL DEL IGAC A NIVEL   NACIONAL"/>
    <s v="Nación"/>
    <x v="0"/>
    <s v="CSF"/>
    <n v="71376690"/>
    <n v="0"/>
    <n v="71376690"/>
    <n v="0"/>
    <s v="PRESTACIÓN DE SERVICIOS PROFESIONALES PARA  DESARROLLAR Y EJECUTAR LA  ESTRATEGIA DIGITAL EN REDES SOCIALES DE LA ENTIDAD"/>
    <s v="5120"/>
    <s v="7020"/>
    <s v="65920"/>
    <s v="106920, 161820, 256220, 342220, 411220, 528820, 618920, 720120, 847420, 968020, 1136820, 1251320"/>
    <s v="25063220, 42166520, 77398920, 115078420, 138978720, 172288520, 207289820, 242217320, 275101520, 310119320, 350506720, 391171720"/>
    <s v="-0"/>
    <x v="1"/>
    <x v="3"/>
  </r>
  <r>
    <s v="4220"/>
    <s v="2020-01-24 00:00:00"/>
    <s v="2020-01-24 09:36:00"/>
    <s v="Gasto"/>
    <s v="Con Compromiso"/>
    <s v="0200"/>
    <x v="19"/>
    <x v="25"/>
    <s v="ADQUISICIÓN DE BIENES Y SERVICIOS - SERVICIO DE IMPLEMENTACIÓN SISTEMAS DE GESTIÓN - FORTALECIMIENTO DE LA GESTIÓN INSTITUCIONAL DEL IGAC A NIVEL   NACIONAL"/>
    <s v="Nación"/>
    <x v="0"/>
    <s v="CSF"/>
    <n v="61490990"/>
    <n v="0"/>
    <n v="61490990"/>
    <n v="0"/>
    <s v="PRESTACIÓN DE SERVICIOS PROFESIONALES  PARA LA REALIZACIÓN DE PRODUCTOS AUDIOVISUALES"/>
    <s v="5520"/>
    <s v="6620"/>
    <s v="64320"/>
    <s v="105620, 158620, 161220, 255820, 324420, 410720, 528520, 617020, 716220, 844620, 970920, 1136420, 1251220"/>
    <s v="24820620, 39407520, 42164520, 77419520, 108096020, 138973620, 172267320, 206838020, 241089220, 274909120, 310544620, 351081020, 390932220"/>
    <s v="6420"/>
    <x v="1"/>
    <x v="3"/>
  </r>
  <r>
    <s v="4320"/>
    <s v="2020-01-24 00:00:00"/>
    <s v="2020-01-24 09:39:00"/>
    <s v="Gasto"/>
    <s v="Con Compromiso"/>
    <s v="0200"/>
    <x v="19"/>
    <x v="25"/>
    <s v="ADQUISICIÓN DE BIENES Y SERVICIOS - SERVICIO DE IMPLEMENTACIÓN SISTEMAS DE GESTIÓN - FORTALECIMIENTO DE LA GESTIÓN INSTITUCIONAL DEL IGAC A NIVEL   NACIONAL"/>
    <s v="Nación"/>
    <x v="0"/>
    <s v="CSF"/>
    <n v="44720720"/>
    <n v="17329279"/>
    <n v="62049999"/>
    <n v="0"/>
    <s v="PRESTACIÓN DE SERVICIOS PROFESIONALES  PARA LA PERMANENTE ACTUALIZACIÓN DE LA PAGINA WEB INSTITUCIONAL, REDACCIÓN  Y DIVULGACIÓN DE LAS ESTRATEGIAS DE COMUNICACIÓN INTERNA Y EXTERNA"/>
    <s v="5420"/>
    <s v="6720"/>
    <s v="71720"/>
    <s v="109920, 161720, 256320, 324120, 408520, 525220, 616320, 721120, 845420, 965620, 1134420, 1280620"/>
    <s v="33931620, 42109220, 77353020, 107980320, 138825020, 171388320, 206763320, 242565020, 274932420, 310053920, 350193720, 394303820"/>
    <s v="-0"/>
    <x v="1"/>
    <x v="3"/>
  </r>
  <r>
    <s v="4420"/>
    <s v="2020-01-24 00:00:00"/>
    <s v="2020-01-24 09:43:00"/>
    <s v="Gasto"/>
    <s v="Con Compromiso"/>
    <s v="0200"/>
    <x v="19"/>
    <x v="25"/>
    <s v="ADQUISICIÓN DE BIENES Y SERVICIOS - SERVICIO DE IMPLEMENTACIÓN SISTEMAS DE GESTIÓN - FORTALECIMIENTO DE LA GESTIÓN INSTITUCIONAL DEL IGAC A NIVEL   NACIONAL"/>
    <s v="Nación"/>
    <x v="0"/>
    <s v="CSF"/>
    <n v="33370920"/>
    <n v="3033720"/>
    <n v="36404640"/>
    <n v="505620"/>
    <s v="PRESTACIÓN DE SERVICIOS PROFESIONALES  PARA APOYAR LA IMPLEMENTACIÓN DEL MODELO INTEGRADO DE PLANEACIÓN Y GESTIÓN EN EL INSTITUTO, CON ÉNFASIS EN LA ACTUALIZACIÓN DOCUMENTAL"/>
    <s v="6020"/>
    <s v="10620"/>
    <s v="88620"/>
    <s v="168720, 254220, 345920, 460120, 551220, 655320, 750520, 885520, 1019620, 1121220"/>
    <s v="44532920, 76542420, 122326820, 148549120, 179862920, 219221920, 247974120, 284935620, 326258920, 346756020"/>
    <s v="-0"/>
    <x v="1"/>
    <x v="3"/>
  </r>
  <r>
    <s v="4520"/>
    <s v="2020-01-24 00:00:00"/>
    <s v="2020-01-24 09:46:00"/>
    <s v="Gasto"/>
    <s v="Anulado"/>
    <s v="0200"/>
    <x v="19"/>
    <x v="69"/>
    <s v="ADQUISICIÓN DE BIENES Y SERVICIOS - DOCUMENTOS DE PLANEACIÓN - FORTALECIMIENTO DE LA GESTIÓN INSTITUCIONAL DEL IGAC A NIVEL   NACIONAL"/>
    <s v="Nación"/>
    <x v="0"/>
    <s v="CSF"/>
    <n v="92998906"/>
    <n v="-92998906"/>
    <n v="0"/>
    <n v="0"/>
    <s v="PRESTACIÓN DE SERVICIOS PROFESIONALES PARA APOYAR LAS ACTIVIDADES DE PROGRAMACIÓN, ACTUALIZACIÓN  Y SEGUIMIENTO AL PRESUPUESTO Y PLAN ANUAL DE ADQUISICIONES DEL INSTITUTO, ACORDE CON LOS LINEAMIENTOS NACIONALES VIGENTES"/>
    <s v="5720"/>
    <s v="-0"/>
    <s v="-0"/>
    <s v="-0"/>
    <s v="-0"/>
    <s v="-0"/>
    <x v="1"/>
    <x v="3"/>
  </r>
  <r>
    <s v="4620"/>
    <s v="2020-01-24 00:00:00"/>
    <s v="2020-01-24 09:48:00"/>
    <s v="Gasto"/>
    <s v="Con Compromiso"/>
    <s v="0200"/>
    <x v="19"/>
    <x v="8"/>
    <s v="SUELDO BÁSICO"/>
    <s v="Nación"/>
    <x v="0"/>
    <s v="CSF"/>
    <n v="715049433"/>
    <n v="0"/>
    <n v="715049433"/>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27020"/>
    <x v="0"/>
    <x v="3"/>
  </r>
  <r>
    <s v="4620"/>
    <s v="2020-01-24 00:00:00"/>
    <s v="2020-01-24 09:48:00"/>
    <s v="Gasto"/>
    <s v="Con Compromiso"/>
    <s v="0200"/>
    <x v="19"/>
    <x v="21"/>
    <s v="INCAPACIDADES (NO DE PENSIONES)"/>
    <s v="Nación"/>
    <x v="0"/>
    <s v="CSF"/>
    <n v="558333"/>
    <n v="0"/>
    <n v="558333"/>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27020"/>
    <x v="0"/>
    <x v="3"/>
  </r>
  <r>
    <s v="4620"/>
    <s v="2020-01-24 00:00:00"/>
    <s v="2020-01-24 09:48:00"/>
    <s v="Gasto"/>
    <s v="Con Compromiso"/>
    <s v="0200"/>
    <x v="19"/>
    <x v="5"/>
    <s v="PRIMA TÉCNICA NO SALARIAL"/>
    <s v="Nación"/>
    <x v="0"/>
    <s v="CSF"/>
    <n v="26384086"/>
    <n v="0"/>
    <n v="26384086"/>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27020"/>
    <x v="0"/>
    <x v="3"/>
  </r>
  <r>
    <s v="4620"/>
    <s v="2020-01-24 00:00:00"/>
    <s v="2020-01-24 09:48:00"/>
    <s v="Gasto"/>
    <s v="Con Compromiso"/>
    <s v="0200"/>
    <x v="19"/>
    <x v="9"/>
    <s v="BONIFICACIÓN POR SERVICIOS PRESTADOS"/>
    <s v="Nación"/>
    <x v="0"/>
    <s v="CSF"/>
    <n v="37589530"/>
    <n v="0"/>
    <n v="37589530"/>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27020"/>
    <x v="0"/>
    <x v="3"/>
  </r>
  <r>
    <s v="4620"/>
    <s v="2020-01-24 00:00:00"/>
    <s v="2020-01-24 09:48:00"/>
    <s v="Gasto"/>
    <s v="Con Compromiso"/>
    <s v="0200"/>
    <x v="19"/>
    <x v="37"/>
    <s v="INDEMNIZACIÓN POR VACACIONES"/>
    <s v="Nación"/>
    <x v="0"/>
    <s v="CSF"/>
    <n v="18576445"/>
    <n v="0"/>
    <n v="18576445"/>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27020"/>
    <x v="0"/>
    <x v="3"/>
  </r>
  <r>
    <s v="4620"/>
    <s v="2020-01-24 00:00:00"/>
    <s v="2020-01-24 09:48:00"/>
    <s v="Gasto"/>
    <s v="Con Compromiso"/>
    <s v="0200"/>
    <x v="19"/>
    <x v="42"/>
    <s v="PRIMA DE COORDINACIÓN"/>
    <s v="Nación"/>
    <x v="0"/>
    <s v="CSF"/>
    <n v="4755126"/>
    <n v="0"/>
    <n v="4755126"/>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27020"/>
    <x v="0"/>
    <x v="3"/>
  </r>
  <r>
    <s v="4620"/>
    <s v="2020-01-24 00:00:00"/>
    <s v="2020-01-24 09:48:00"/>
    <s v="Gasto"/>
    <s v="Con Compromiso"/>
    <s v="0200"/>
    <x v="19"/>
    <x v="10"/>
    <s v="SUELDO DE VACACIONES"/>
    <s v="Nación"/>
    <x v="0"/>
    <s v="CSF"/>
    <n v="33469688"/>
    <n v="0"/>
    <n v="33469688"/>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27020"/>
    <x v="0"/>
    <x v="3"/>
  </r>
  <r>
    <s v="4620"/>
    <s v="2020-01-24 00:00:00"/>
    <s v="2020-01-24 09:48:00"/>
    <s v="Gasto"/>
    <s v="Con Compromiso"/>
    <s v="0200"/>
    <x v="19"/>
    <x v="7"/>
    <s v="BONIFICACIÓN ESPECIAL DE RECREACIÓN"/>
    <s v="Nación"/>
    <x v="0"/>
    <s v="CSF"/>
    <n v="4536010"/>
    <n v="0"/>
    <n v="4536010"/>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27020"/>
    <x v="0"/>
    <x v="3"/>
  </r>
  <r>
    <s v="4620"/>
    <s v="2020-01-24 00:00:00"/>
    <s v="2020-01-24 09:48:00"/>
    <s v="Gasto"/>
    <s v="Con Compromiso"/>
    <s v="0200"/>
    <x v="19"/>
    <x v="6"/>
    <s v="SUBSIDIO DE ALIMENTACIÓN"/>
    <s v="Nación"/>
    <x v="0"/>
    <s v="CSF"/>
    <n v="8389682"/>
    <n v="0"/>
    <n v="8389682"/>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27020"/>
    <x v="0"/>
    <x v="3"/>
  </r>
  <r>
    <s v="4620"/>
    <s v="2020-01-24 00:00:00"/>
    <s v="2020-01-24 09:48:00"/>
    <s v="Gasto"/>
    <s v="Con Compromiso"/>
    <s v="0200"/>
    <x v="19"/>
    <x v="3"/>
    <s v="AUXILIO DE TRANSPORTE"/>
    <s v="Nación"/>
    <x v="0"/>
    <s v="CSF"/>
    <n v="9181433"/>
    <n v="0"/>
    <n v="9181433"/>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27020"/>
    <x v="0"/>
    <x v="3"/>
  </r>
  <r>
    <s v="4620"/>
    <s v="2020-01-24 00:00:00"/>
    <s v="2020-01-24 09:48:00"/>
    <s v="Gasto"/>
    <s v="Con Compromiso"/>
    <s v="0200"/>
    <x v="19"/>
    <x v="34"/>
    <s v="LICENCIAS DE MATERNIDAD Y PATERNIDAD (NO DE PENSIONES)"/>
    <s v="Nación"/>
    <x v="0"/>
    <s v="CSF"/>
    <n v="5355462"/>
    <n v="-914056"/>
    <n v="4441406"/>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27020"/>
    <x v="0"/>
    <x v="3"/>
  </r>
  <r>
    <s v="4620"/>
    <s v="2020-01-24 00:00:00"/>
    <s v="2020-01-24 09:48:00"/>
    <s v="Gasto"/>
    <s v="Con Compromiso"/>
    <s v="0200"/>
    <x v="19"/>
    <x v="4"/>
    <s v="PRIMA DE VACACIONES"/>
    <s v="Nación"/>
    <x v="0"/>
    <s v="CSF"/>
    <n v="48088334"/>
    <n v="0"/>
    <n v="48088334"/>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27020"/>
    <x v="0"/>
    <x v="3"/>
  </r>
  <r>
    <s v="4720"/>
    <s v="2020-01-24 00:00:00"/>
    <s v="2020-01-24 09:50:00"/>
    <s v="Gasto"/>
    <s v="Con Compromiso"/>
    <s v="0200"/>
    <x v="19"/>
    <x v="69"/>
    <s v="ADQUISICIÓN DE BIENES Y SERVICIOS - DOCUMENTOS DE PLANEACIÓN - FORTALECIMIENTO DE LA GESTIÓN INSTITUCIONAL DEL IGAC A NIVEL   NACIONAL"/>
    <s v="Nación"/>
    <x v="0"/>
    <s v="CSF"/>
    <n v="92998906"/>
    <n v="8454446"/>
    <n v="101453352"/>
    <n v="1127259"/>
    <s v="PRESTACIÓN DE SERVICIOS PROFESIONALES PARA  APOYAR  LAS ACTIVIDADES DE PROGRAMACIÓN, ACTUALIZACIÓN Y SEGUIMIENTO AL PRESUPUESTO DE INGRESOS POR RECURSOS PROPIOS, DEL INSTITUTO GEOGRAFICO AGUSTIN CODAZZI  EN EL MARCO DEL MODELO INTEGRADO DE PLANEACIÓN"/>
    <s v="5820"/>
    <s v="10320"/>
    <s v="88720"/>
    <s v="168820, 260620, 331820, 454720, 548820, 639320, 764120, 897520, 1020020, 1165220, 1166120"/>
    <s v="44629420, 84775720, 112390620, 143602020, 178903920, 213268920, 251812620, 289151420, 326298220, 358693720"/>
    <s v="-0"/>
    <x v="1"/>
    <x v="3"/>
  </r>
  <r>
    <s v="4820"/>
    <s v="2020-01-24 00:00:00"/>
    <s v="2020-01-24 10:00:00"/>
    <s v="Gasto"/>
    <s v="Con Compromiso"/>
    <s v="0200"/>
    <x v="19"/>
    <x v="16"/>
    <s v="CAJAS DE COMPENSACIÓN FAMILIAR"/>
    <s v="Nación"/>
    <x v="0"/>
    <s v="CSF"/>
    <n v="43689600"/>
    <n v="0"/>
    <n v="43689600"/>
    <n v="0"/>
    <s v="PAGO APORTES NOMINA MES DE ENERO DE 2020"/>
    <s v="6920"/>
    <s v="6320"/>
    <s v="-0"/>
    <s v="43120, 43220, 43320, 43420, 43520, 43620, 43720, 43820, 43920, 44020, 44120, 44220, 44320, 44420, 44520, 44620, 44720, 44820, 44920, 45020, 45120, 45220, 45320, 45420, 45520, 45620"/>
    <s v="10550220, 10550320, 10550420, 10550520, 10550620, 10550720, 10550820, 10550920, 10551020, 10551120, 10551220, 10551320, 10551420, 10551520, 10551620, 10551720, 10551820, 10551920, 10552020, 10552120, 10552220, 10552320, 10552420, 10552520, 10552620, 10552720"/>
    <s v="-0"/>
    <x v="0"/>
    <x v="3"/>
  </r>
  <r>
    <s v="4820"/>
    <s v="2020-01-24 00:00:00"/>
    <s v="2020-01-24 10:00:00"/>
    <s v="Gasto"/>
    <s v="Con Compromiso"/>
    <s v="0200"/>
    <x v="19"/>
    <x v="12"/>
    <s v="APORTES AL SENA"/>
    <s v="Nación"/>
    <x v="0"/>
    <s v="CSF"/>
    <n v="21857000"/>
    <n v="0"/>
    <n v="21857000"/>
    <n v="0"/>
    <s v="PAGO APORTES NOMINA MES DE ENERO DE 2020"/>
    <s v="6920"/>
    <s v="6320"/>
    <s v="-0"/>
    <s v="43120, 43220, 43320, 43420, 43520, 43620, 43720, 43820, 43920, 44020, 44120, 44220, 44320, 44420, 44520, 44620, 44720, 44820, 44920, 45020, 45120, 45220, 45320, 45420, 45520, 45620"/>
    <s v="10550220, 10550320, 10550420, 10550520, 10550620, 10550720, 10550820, 10550920, 10551020, 10551120, 10551220, 10551320, 10551420, 10551520, 10551620, 10551720, 10551820, 10551920, 10552020, 10552120, 10552220, 10552320, 10552420, 10552520, 10552620, 10552720"/>
    <s v="-0"/>
    <x v="0"/>
    <x v="3"/>
  </r>
  <r>
    <s v="4820"/>
    <s v="2020-01-24 00:00:00"/>
    <s v="2020-01-24 10:00:00"/>
    <s v="Gasto"/>
    <s v="Con Compromiso"/>
    <s v="0200"/>
    <x v="19"/>
    <x v="11"/>
    <s v="PENSIONES"/>
    <s v="Nación"/>
    <x v="0"/>
    <s v="CSF"/>
    <n v="107422300"/>
    <n v="0"/>
    <n v="107422300"/>
    <n v="0"/>
    <s v="PAGO APORTES NOMINA MES DE ENERO DE 2020"/>
    <s v="6920"/>
    <s v="6320"/>
    <s v="-0"/>
    <s v="43120, 43220, 43320, 43420, 43520, 43620, 43720, 43820, 43920, 44020, 44120, 44220, 44320, 44420, 44520, 44620, 44720, 44820, 44920, 45020, 45120, 45220, 45320, 45420, 45520, 45620"/>
    <s v="10550220, 10550320, 10550420, 10550520, 10550620, 10550720, 10550820, 10550920, 10551020, 10551120, 10551220, 10551320, 10551420, 10551520, 10551620, 10551720, 10551820, 10551920, 10552020, 10552120, 10552220, 10552320, 10552420, 10552520, 10552620, 10552720"/>
    <s v="-0"/>
    <x v="0"/>
    <x v="3"/>
  </r>
  <r>
    <s v="4820"/>
    <s v="2020-01-24 00:00:00"/>
    <s v="2020-01-24 10:00:00"/>
    <s v="Gasto"/>
    <s v="Con Compromiso"/>
    <s v="0200"/>
    <x v="19"/>
    <x v="13"/>
    <s v="SALUD"/>
    <s v="Nación"/>
    <x v="0"/>
    <s v="CSF"/>
    <n v="76089100"/>
    <n v="0"/>
    <n v="76089100"/>
    <n v="0"/>
    <s v="PAGO APORTES NOMINA MES DE ENERO DE 2020"/>
    <s v="6920"/>
    <s v="6320"/>
    <s v="-0"/>
    <s v="43120, 43220, 43320, 43420, 43520, 43620, 43720, 43820, 43920, 44020, 44120, 44220, 44320, 44420, 44520, 44620, 44720, 44820, 44920, 45020, 45120, 45220, 45320, 45420, 45520, 45620"/>
    <s v="10550220, 10550320, 10550420, 10550520, 10550620, 10550720, 10550820, 10550920, 10551020, 10551120, 10551220, 10551320, 10551420, 10551520, 10551620, 10551720, 10551820, 10551920, 10552020, 10552120, 10552220, 10552320, 10552420, 10552520, 10552620, 10552720"/>
    <s v="-0"/>
    <x v="0"/>
    <x v="3"/>
  </r>
  <r>
    <s v="4820"/>
    <s v="2020-01-24 00:00:00"/>
    <s v="2020-01-24 10:00:00"/>
    <s v="Gasto"/>
    <s v="Con Compromiso"/>
    <s v="0200"/>
    <x v="19"/>
    <x v="15"/>
    <s v="APORTES GENERALES AL SISTEMA DE RIESGOS LABORALES"/>
    <s v="Nación"/>
    <x v="0"/>
    <s v="CSF"/>
    <n v="7218300"/>
    <n v="0"/>
    <n v="7218300"/>
    <n v="0"/>
    <s v="PAGO APORTES NOMINA MES DE ENERO DE 2020"/>
    <s v="6920"/>
    <s v="6320"/>
    <s v="-0"/>
    <s v="43120, 43220, 43320, 43420, 43520, 43620, 43720, 43820, 43920, 44020, 44120, 44220, 44320, 44420, 44520, 44620, 44720, 44820, 44920, 45020, 45120, 45220, 45320, 45420, 45520, 45620"/>
    <s v="10550220, 10550320, 10550420, 10550520, 10550620, 10550720, 10550820, 10550920, 10551020, 10551120, 10551220, 10551320, 10551420, 10551520, 10551620, 10551720, 10551820, 10551920, 10552020, 10552120, 10552220, 10552320, 10552420, 10552520, 10552620, 10552720"/>
    <s v="-0"/>
    <x v="0"/>
    <x v="3"/>
  </r>
  <r>
    <s v="4820"/>
    <s v="2020-01-24 00:00:00"/>
    <s v="2020-01-24 10:00:00"/>
    <s v="Gasto"/>
    <s v="Con Compromiso"/>
    <s v="0200"/>
    <x v="19"/>
    <x v="14"/>
    <s v="APORTES AL ICBF"/>
    <s v="Nación"/>
    <x v="0"/>
    <s v="CSF"/>
    <n v="32770800"/>
    <n v="0"/>
    <n v="32770800"/>
    <n v="0"/>
    <s v="PAGO APORTES NOMINA MES DE ENERO DE 2020"/>
    <s v="6920"/>
    <s v="6320"/>
    <s v="-0"/>
    <s v="43120, 43220, 43320, 43420, 43520, 43620, 43720, 43820, 43920, 44020, 44120, 44220, 44320, 44420, 44520, 44620, 44720, 44820, 44920, 45020, 45120, 45220, 45320, 45420, 45520, 45620"/>
    <s v="10550220, 10550320, 10550420, 10550520, 10550620, 10550720, 10550820, 10550920, 10551020, 10551120, 10551220, 10551320, 10551420, 10551520, 10551620, 10551720, 10551820, 10551920, 10552020, 10552120, 10552220, 10552320, 10552420, 10552520, 10552620, 10552720"/>
    <s v="-0"/>
    <x v="0"/>
    <x v="3"/>
  </r>
  <r>
    <s v="4920"/>
    <s v="2020-01-24 00:00:00"/>
    <s v="2020-01-24 14:32:00"/>
    <s v="Gasto"/>
    <s v="Anulado"/>
    <s v="0160"/>
    <x v="20"/>
    <x v="64"/>
    <s v="ADQUISICIÓN DE BIENES Y SERVICIOS - SERVICIOS DE INFORMACIÓN IMPLEMENTADOS - FORTALECIMIENTO DE LOS PROCESOS DE DIFUSIÓN Y ACCESO A LA INFORMACIÓN GEOGRÁFICA A NIVEL   NACIONAL"/>
    <s v="Propios"/>
    <x v="1"/>
    <s v="CSF"/>
    <n v="7412000"/>
    <n v="-7412000"/>
    <n v="0"/>
    <n v="0"/>
    <s v="APORTE PATRIMONIAL ACTIVIDADES -ECR CODIGO DE BARRAS"/>
    <s v="4720"/>
    <s v="-0"/>
    <s v="-0"/>
    <s v="-0"/>
    <s v="-0"/>
    <s v="-0"/>
    <x v="1"/>
    <x v="23"/>
  </r>
  <r>
    <s v="5020"/>
    <s v="2020-01-24 00:00:00"/>
    <s v="2020-01-24 14:53:00"/>
    <s v="Gasto"/>
    <s v="Con Compromiso"/>
    <s v="0500"/>
    <x v="22"/>
    <x v="22"/>
    <s v="ADQUISICIÓN DE BIENES Y SERVICIOS - SERVICIO DE INFORMACIÓN CATASTRAL - ACTUALIZACIÓN  Y GESTIÓN CATASTRAL  NACIONAL"/>
    <s v="Nación"/>
    <x v="2"/>
    <s v="CSF"/>
    <n v="0"/>
    <n v="9577946"/>
    <n v="9577946"/>
    <n v="319265"/>
    <s v="prestación de servicios profesionales para realizar la articulacion de los grupos internos de trabajo de la subdirección de catastro, así como las direcciones territoriales, para las metas establecidas en el plan nacional."/>
    <s v="5020"/>
    <s v="8420"/>
    <s v="68020"/>
    <s v="108120, 164220, 256720, 336720, 454920, 539220, 646920, 743120, 871620, 989520, 1161620"/>
    <s v="27905120, 42831620, 77919220, 113431020, 143868820, 174582820, 217369020, 247382820, 282609920, 315504720, 356922520"/>
    <s v="-0"/>
    <x v="1"/>
    <x v="1"/>
  </r>
  <r>
    <s v="5020"/>
    <s v="2020-01-24 00:00:00"/>
    <s v="2020-01-24 14:53:00"/>
    <s v="Gasto"/>
    <s v="Con Compromiso"/>
    <s v="0500"/>
    <x v="22"/>
    <x v="22"/>
    <s v="ADQUISICIÓN DE BIENES Y SERVICIOS - SERVICIO DE INFORMACIÓN CATASTRAL - ACTUALIZACIÓN  Y GESTIÓN CATASTRAL  NACIONAL"/>
    <s v="Nación"/>
    <x v="0"/>
    <s v="CSF"/>
    <n v="76623568"/>
    <n v="29053103"/>
    <n v="105676671"/>
    <n v="0"/>
    <s v="prestación de servicios profesionales para realizar la articulacion de los grupos internos de trabajo de la subdirección de catastro, así como las direcciones territoriales, para las metas establecidas en el plan nacional."/>
    <s v="5020"/>
    <s v="8420"/>
    <s v="68020"/>
    <s v="108120, 164220, 256720, 336720, 454920, 539220, 646920, 743120, 871620, 989520, 1161620"/>
    <s v="27905120, 42831620, 77919220, 113431020, 143868820, 174582820, 217369020, 247382820, 282609920, 315504720, 356922520"/>
    <s v="-0"/>
    <x v="1"/>
    <x v="1"/>
  </r>
  <r>
    <s v="5120"/>
    <s v="2020-01-24 00:00:00"/>
    <s v="2020-01-24 14:56:00"/>
    <s v="Gasto"/>
    <s v="Con Compromiso"/>
    <s v="0500"/>
    <x v="22"/>
    <x v="22"/>
    <s v="ADQUISICIÓN DE BIENES Y SERVICIOS - SERVICIO DE INFORMACIÓN CATASTRAL - ACTUALIZACIÓN  Y GESTIÓN CATASTRAL  NACIONAL"/>
    <s v="Nación"/>
    <x v="2"/>
    <s v="CSF"/>
    <n v="0"/>
    <n v="9577946"/>
    <n v="9577946"/>
    <n v="319265"/>
    <s v="PRESTACIÓN DE SERVICIOS PROFESIONALES PARA ADELANTAR EL SEGUIMIENTO, CONTROL Y ACOMPAÑAMIENTO A LA IMPLEMENTACIÓN DE LA GESTIÓN CATASTRAL CON ENFOQUE MULTIPROPÓSITO, EL PROCESO DE HABILITACIÓN DE GESTORES CATASTRALES Y EL DESARROLLO DEL CRÉDITO"/>
    <s v="4920"/>
    <s v="8520"/>
    <s v="74320"/>
    <s v="156220, 158020, 176020, 241320, 265420, 266520, 336620, 409420, 536220, 619220, 731620, 843320, 983420, 1142320"/>
    <s v="38151120, 38733220, 54148620, 67607120, 87286620, 88156720, 113436020, 138842220, 173742720, 207300420, 245211220, 274923220, 312701020, 352636420"/>
    <s v="-0"/>
    <x v="1"/>
    <x v="1"/>
  </r>
  <r>
    <s v="5120"/>
    <s v="2020-01-24 00:00:00"/>
    <s v="2020-01-24 14:56:00"/>
    <s v="Gasto"/>
    <s v="Con Compromiso"/>
    <s v="0500"/>
    <x v="22"/>
    <x v="22"/>
    <s v="ADQUISICIÓN DE BIENES Y SERVICIOS - SERVICIO DE INFORMACIÓN CATASTRAL - ACTUALIZACIÓN  Y GESTIÓN CATASTRAL  NACIONAL"/>
    <s v="Nación"/>
    <x v="0"/>
    <s v="CSF"/>
    <n v="76623568"/>
    <n v="29053103"/>
    <n v="105676671"/>
    <n v="0"/>
    <s v="PRESTACIÓN DE SERVICIOS PROFESIONALES PARA ADELANTAR EL SEGUIMIENTO, CONTROL Y ACOMPAÑAMIENTO A LA IMPLEMENTACIÓN DE LA GESTIÓN CATASTRAL CON ENFOQUE MULTIPROPÓSITO, EL PROCESO DE HABILITACIÓN DE GESTORES CATASTRALES Y EL DESARROLLO DEL CRÉDITO"/>
    <s v="4920"/>
    <s v="8520"/>
    <s v="74320"/>
    <s v="156220, 158020, 176020, 241320, 265420, 266520, 336620, 409420, 536220, 619220, 731620, 843320, 983420, 1142320"/>
    <s v="38151120, 38733220, 54148620, 67607120, 87286620, 88156720, 113436020, 138842220, 173742720, 207300420, 245211220, 274923220, 312701020, 352636420"/>
    <s v="-0"/>
    <x v="1"/>
    <x v="1"/>
  </r>
  <r>
    <s v="5220"/>
    <s v="2020-01-27 00:00:00"/>
    <s v="2020-01-27 14:54:00"/>
    <s v="Gasto"/>
    <s v="Con Compromiso"/>
    <s v="0200"/>
    <x v="19"/>
    <x v="17"/>
    <s v="OTROS SERVICIOS PROFESIONALES, CIENTÍFICOS Y TÉCNICOS"/>
    <s v="Propios"/>
    <x v="1"/>
    <s v="CSF"/>
    <n v="80634026"/>
    <n v="-1466073"/>
    <n v="79167953"/>
    <n v="0"/>
    <s v="Prestación de Servicios Profesionales para fortalecer el sistema de Gestión Integrado de Servicio al ciudadano en la Sede Central y a nivel Nacional"/>
    <s v="10820"/>
    <s v="12020"/>
    <s v="79820"/>
    <s v="162120, 246620, 317020, 406420, 539020, 612920, 756720, 841820, 993520, 1133520, 1293620"/>
    <s v="42175020, 73800720, 104722720, 137810920, 174578220, 206616020, 249266520, 274602220, 316938820, 350147720, 394833420"/>
    <s v="-0"/>
    <x v="0"/>
    <x v="3"/>
  </r>
  <r>
    <s v="5320"/>
    <s v="2020-01-27 00:00:00"/>
    <s v="2020-01-27 14:56:00"/>
    <s v="Gasto"/>
    <s v="Con Compromiso"/>
    <s v="0200"/>
    <x v="19"/>
    <x v="62"/>
    <s v="SERVICIOS JURÍDICOS Y CONTABLES"/>
    <s v="Propios"/>
    <x v="1"/>
    <s v="CSF"/>
    <n v="84299209"/>
    <n v="-9285130"/>
    <n v="75014079"/>
    <n v="0"/>
    <s v="Prestación de Servicios Profesionales para brindar soporte juridico a los temas que sean competencia del GIT de Gestión del Talento Humano."/>
    <s v="6120"/>
    <s v="26320"/>
    <s v="85820"/>
    <s v="166120, 245020, 320720, 393920, 515220, 606220, 712020, 831420, 956820, 1122420, 1286820"/>
    <s v="44103820, 70164420, 105583620, 134970220, 168244820, 200515820, 239879820, 271377820, 305941420, 347178520, 395069420"/>
    <s v="-0"/>
    <x v="0"/>
    <x v="3"/>
  </r>
  <r>
    <s v="5420"/>
    <s v="2020-01-27 00:00:00"/>
    <s v="2020-01-27 14:59:00"/>
    <s v="Gasto"/>
    <s v="Con Compromiso"/>
    <s v="0200"/>
    <x v="19"/>
    <x v="17"/>
    <s v="OTROS SERVICIOS PROFESIONALES, CIENTÍFICOS Y TÉCNICOS"/>
    <s v="Propios"/>
    <x v="1"/>
    <s v="CSF"/>
    <n v="84299209"/>
    <n v="-4886911"/>
    <n v="79412298"/>
    <n v="0"/>
    <s v="Prestación de Servicios Profesionales para el desarrollo e implementación del Plan Estrategico de Talento Humano, bajo los parametros del Modelo Integrado de Planeación y Gestión,"/>
    <s v="6220"/>
    <s v="11320"/>
    <s v="86920"/>
    <s v="166220, 245220, 322820, 393620, 515720, 605120, 712120, 829320, 958920, 1158620, 1277120"/>
    <s v="44182920, 71443320, 108795320, 134965220, 168396120, 200456020, 239883920, 270470020, 306894220, 356365620, 393228520"/>
    <s v="-0"/>
    <x v="0"/>
    <x v="3"/>
  </r>
  <r>
    <s v="5520"/>
    <s v="2020-01-27 00:00:00"/>
    <s v="2020-01-27 15:01:00"/>
    <s v="Gasto"/>
    <s v="Con Compromiso"/>
    <s v="0200"/>
    <x v="19"/>
    <x v="17"/>
    <s v="OTROS SERVICIOS PROFESIONALES, CIENTÍFICOS Y TÉCNICOS"/>
    <s v="Propios"/>
    <x v="1"/>
    <s v="CSF"/>
    <n v="64286035"/>
    <n v="-13788889"/>
    <n v="50497146"/>
    <n v="0"/>
    <s v="Prestación de Servicios Profesionales para realizar las actividades del programa del Sistema de Gestión de Seguridad y Salud en el Trabajo."/>
    <s v="6420"/>
    <s v="44620"/>
    <s v="147320"/>
    <s v="321720, 321820, 394220, 517220, 610820, 711020, 831320, 958320, 1123420, 1286620"/>
    <s v="105784920, 105785720, 134991520, 169696120, 201803320, 240399020, 271376320, 306830020, 346743420, 395072620"/>
    <s v="-0"/>
    <x v="0"/>
    <x v="3"/>
  </r>
  <r>
    <s v="5620"/>
    <s v="2020-01-27 00:00:00"/>
    <s v="2020-01-27 15:03:00"/>
    <s v="Gasto"/>
    <s v="Con Compromiso"/>
    <s v="0200"/>
    <x v="19"/>
    <x v="17"/>
    <s v="OTROS SERVICIOS PROFESIONALES, CIENTÍFICOS Y TÉCNICOS"/>
    <s v="Propios"/>
    <x v="1"/>
    <s v="CSF"/>
    <n v="64286035"/>
    <n v="-6149099"/>
    <n v="58136936"/>
    <n v="0"/>
    <s v="Prestación de Servicios Profesionales para realizar actividades del plan de capacitación a nivel nacional."/>
    <s v="6620"/>
    <s v="24020"/>
    <s v="82220"/>
    <s v="165820, 245120, 322920, 393120, 515920, 606420, 710820, 831220, 958220, 1121620, 1277720"/>
    <s v="44013220, 71450920, 108766420, 134922120, 169646020, 200525220, 239468420, 271367920, 306822820, 346773920, 393285020"/>
    <s v="-0"/>
    <x v="0"/>
    <x v="3"/>
  </r>
  <r>
    <s v="5720"/>
    <s v="2020-01-27 00:00:00"/>
    <s v="2020-01-27 15:05:00"/>
    <s v="Gasto"/>
    <s v="Con Compromiso"/>
    <s v="0200"/>
    <x v="19"/>
    <x v="17"/>
    <s v="OTROS SERVICIOS PROFESIONALES, CIENTÍFICOS Y TÉCNICOS"/>
    <s v="Propios"/>
    <x v="1"/>
    <s v="CSF"/>
    <n v="64286035"/>
    <n v="-6335435"/>
    <n v="57950600"/>
    <n v="0"/>
    <s v="Prestación de Servicios Profesionales para realizar actividades de programación, ejecución y seguimiento al programa de Bienestar e incentivos de la entidad a nivel nacional."/>
    <s v="6720"/>
    <s v="24120"/>
    <s v="83520"/>
    <s v="165920, 246220, 318220, 393520, 517320, 610320, 710620, 829120, 958720, 1121720, 1287220"/>
    <s v="44031620, 71997020, 105153820, 134944920, 169698720, 201294720, 239459720, 270356820, 307317420, 346940320, 395067120"/>
    <s v="-0"/>
    <x v="0"/>
    <x v="3"/>
  </r>
  <r>
    <s v="5820"/>
    <s v="2020-01-27 00:00:00"/>
    <s v="2020-01-27 15:07:00"/>
    <s v="Gasto"/>
    <s v="Con Compromiso"/>
    <s v="0200"/>
    <x v="19"/>
    <x v="17"/>
    <s v="OTROS SERVICIOS PROFESIONALES, CIENTÍFICOS Y TÉCNICOS"/>
    <s v="Propios"/>
    <x v="1"/>
    <s v="CSF"/>
    <n v="64286035"/>
    <n v="-9875826"/>
    <n v="54410209"/>
    <n v="0"/>
    <s v="Prestación de Servicios Profesionales para realizar actividades de apoyo a la Gestión en el proceso de carrera administrativa."/>
    <s v="6820"/>
    <s v="38320"/>
    <s v="110520"/>
    <s v="246020, 321520, 395720, 515820, 610720, 710720, 829220, 956920, 1122020, 1277220"/>
    <s v="71305020, 105779520, 135175520, 169642420, 201797720, 239465420, 270469620, 305898520, 346741620, 393272720"/>
    <s v="-0"/>
    <x v="0"/>
    <x v="3"/>
  </r>
  <r>
    <s v="5920"/>
    <s v="2020-01-27 00:00:00"/>
    <s v="2020-01-27 15:09:00"/>
    <s v="Gasto"/>
    <s v="Con Compromiso"/>
    <s v="0200"/>
    <x v="19"/>
    <x v="17"/>
    <s v="OTROS SERVICIOS PROFESIONALES, CIENTÍFICOS Y TÉCNICOS"/>
    <s v="Propios"/>
    <x v="1"/>
    <s v="CSF"/>
    <n v="64286035"/>
    <n v="-3726727"/>
    <n v="60559308"/>
    <n v="0"/>
    <s v="Prestación de Servicios profesionales para adelantar las actividades del proceso de liquidación de prestaciones, aportes patronales, descuentos y depuración de cartera de la Entidad."/>
    <s v="7020"/>
    <s v="11120"/>
    <s v="85220"/>
    <s v="166020, 244920, 320620, 392020, 516020, 605220, 712420, 831120, 958820, 1121820, 1278220"/>
    <s v="44054120, 70177420, 105502020, 134899220, 169650520, 200452520, 239882020, 271373820, 307315920, 349112320, 393751820"/>
    <s v="-0"/>
    <x v="0"/>
    <x v="3"/>
  </r>
  <r>
    <s v="6020"/>
    <s v="2020-01-28 00:00:00"/>
    <s v="2020-01-28 11:32:00"/>
    <s v="Gasto"/>
    <s v="Con Compromiso"/>
    <s v="0200"/>
    <x v="19"/>
    <x v="55"/>
    <s v="ADQUISICIÓN DE BIENES Y SERVICIOS - SERVICIOS TECNOLÓGICOS - FORTALECIMIENTO DE LA GESTIÓN INSTITUCIONAL DEL IGAC A NIVEL   NACIONAL"/>
    <s v="Nación"/>
    <x v="0"/>
    <s v="CSF"/>
    <n v="22848776"/>
    <n v="1618455"/>
    <n v="24467231"/>
    <n v="0"/>
    <s v="PRESTACIÓN DE SERVICIOS PROFESIONALES PARA LLEVAR A CABO LA ADMINISTRACIÓN Y MONITOREO DE SERVICIOS DE TI Y PLATAFORMAS BASADAS EN SOFTWARE LIBRE ADOPTADAS POR LA ENTIDAD"/>
    <s v="10220"/>
    <s v="46920"/>
    <s v="144920"/>
    <s v="317320, 457420, 523720, 631420, 725020, 845720, 980820, 1139020"/>
    <s v="104584020, 145306720, 170540920, 208061220, 243241920, 274756620, 311849720, 351411820"/>
    <s v="-0"/>
    <x v="1"/>
    <x v="3"/>
  </r>
  <r>
    <s v="6120"/>
    <s v="2020-01-28 00:00:00"/>
    <s v="2020-01-28 11:35:00"/>
    <s v="Gasto"/>
    <s v="Con Compromiso"/>
    <s v="0200"/>
    <x v="19"/>
    <x v="55"/>
    <s v="ADQUISICIÓN DE BIENES Y SERVICIOS - SERVICIOS TECNOLÓGICOS - FORTALECIMIENTO DE LA GESTIÓN INSTITUCIONAL DEL IGAC A NIVEL   NACIONAL"/>
    <s v="Nación"/>
    <x v="0"/>
    <s v="CSF"/>
    <n v="38651840"/>
    <n v="17393328"/>
    <n v="56045168"/>
    <n v="0"/>
    <s v="PRESTACIÓN DE SERVICIOS PROFESIONALES PARA LLEVAR A CABO LA OPERACIÓN, MONITOREO Y SOPORTE TECNICO A LAS INFRAESTRUCTURAS TECNOLOGICAS ASIGNADAS POR LA OFICINA DE INFORMATICA Y TELECOMUNICACIONES"/>
    <s v="10120"/>
    <s v="17020"/>
    <s v="91720"/>
    <s v="178220, 245720, 273020, 391020, 516320, 630020, 723920, 833520, 960920, 1120520, 1303220"/>
    <s v="66934520, 71342620, 100976920, 134875820, 168397820, 208038920, 242829820, 272644120, 307749920, 346729520, 396361920"/>
    <s v="-0"/>
    <x v="1"/>
    <x v="3"/>
  </r>
  <r>
    <s v="6220"/>
    <s v="2020-01-28 00:00:00"/>
    <s v="2020-01-28 11:37:00"/>
    <s v="Gasto"/>
    <s v="Con Compromiso"/>
    <s v="0200"/>
    <x v="19"/>
    <x v="55"/>
    <s v="ADQUISICIÓN DE BIENES Y SERVICIOS - SERVICIOS TECNOLÓGICOS - FORTALECIMIENTO DE LA GESTIÓN INSTITUCIONAL DEL IGAC A NIVEL   NACIONAL"/>
    <s v="Nación"/>
    <x v="0"/>
    <s v="CSF"/>
    <n v="51910320"/>
    <n v="20115249"/>
    <n v="72025569"/>
    <n v="0"/>
    <s v="PRESTACIÓN DE SERVICIO PROFESIONALES PARA GESTIONAR, ADMINISTRAR Y OPERAR LA INFRAESTRUCTURA TECNOLOGICA DE LAS PLATAFORMAS WINDOWS, VIRTUALIZACIÓN Y ALMACENAMIENTO DE LA ENTIDAD"/>
    <s v="10020"/>
    <s v="27120"/>
    <s v="107820"/>
    <s v="241120, 246120, 272420, 396620, 521020, 614020, 721820, 834020, 976320, 1118820, 1311320"/>
    <s v="67536920, 71987920, 101568620, 143401020, 174819420, 207294220, 242540520, 272722220, 311681620, 346780020"/>
    <s v="-0"/>
    <x v="1"/>
    <x v="3"/>
  </r>
  <r>
    <s v="6320"/>
    <s v="2020-01-28 00:00:00"/>
    <s v="2020-01-28 11:39:00"/>
    <s v="Gasto"/>
    <s v="Con Compromiso"/>
    <s v="0200"/>
    <x v="19"/>
    <x v="55"/>
    <s v="ADQUISICIÓN DE BIENES Y SERVICIOS - SERVICIOS TECNOLÓGICOS - FORTALECIMIENTO DE LA GESTIÓN INSTITUCIONAL DEL IGAC A NIVEL   NACIONAL"/>
    <s v="Nación"/>
    <x v="0"/>
    <s v="CSF"/>
    <n v="28273680"/>
    <n v="12251928"/>
    <n v="40525608"/>
    <n v="0"/>
    <s v="PRESTACIÓN DE SERVICIOS PROFESIONALES PARA REALIZAR EL MANTENIMIENTO DE LA RED REGULADA Y EL CABLEADO ESTRUCTURADO DE LA ENTIDAD A NIVEL NACIONAL"/>
    <s v="9920"/>
    <s v="21020"/>
    <s v="80320"/>
    <s v="161120, 161420, 180220, 254620, 255320, 324720, 405220, 529820, 654420, 731220, 836320, 961220, 1150920"/>
    <s v="42095120, 67101120, 77260620, 108108920, 137488920, 172313520, 218977120, 243959420, 272820620, 307757120, 354634320"/>
    <s v="6620, 6720, 8020"/>
    <x v="1"/>
    <x v="3"/>
  </r>
  <r>
    <s v="6420"/>
    <s v="2020-01-28 00:00:00"/>
    <s v="2020-01-28 11:42:00"/>
    <s v="Gasto"/>
    <s v="Con Compromiso"/>
    <s v="0200"/>
    <x v="19"/>
    <x v="55"/>
    <s v="ADQUISICIÓN DE BIENES Y SERVICIOS - SERVICIOS TECNOLÓGICOS - FORTALECIMIENTO DE LA GESTIÓN INSTITUCIONAL DEL IGAC A NIVEL   NACIONAL"/>
    <s v="Nación"/>
    <x v="0"/>
    <s v="CSF"/>
    <n v="51910320"/>
    <n v="21629300"/>
    <n v="73539620"/>
    <n v="0"/>
    <s v="PRESTACIÓN DE SERVICIOS PROFESIONALES PARA GESTIONAR, ADMINISTRAR Y MONITOREAR LA RED REGULADA Y EL CABLEADO ESTRUCTURADO DE LA ENTIDAD A NIVEL NACIONAL."/>
    <s v="9820"/>
    <s v="25120"/>
    <s v="83920"/>
    <s v="161320, 180620, 248620, 314320, 390320, 519620, 651620, 749820, 887920, 1021920, 1167720"/>
    <s v="42066320, 67140020, 73466320, 103707220, 134873220, 171077120, 218087420, 248083320, 285615220, 329591720, 359543020"/>
    <s v="4720, 5520, 8120"/>
    <x v="1"/>
    <x v="3"/>
  </r>
  <r>
    <s v="6520"/>
    <s v="2020-01-28 00:00:00"/>
    <s v="2020-01-28 11:47:00"/>
    <s v="Gasto"/>
    <s v="Con Compromiso"/>
    <s v="0200"/>
    <x v="19"/>
    <x v="55"/>
    <s v="ADQUISICIÓN DE BIENES Y SERVICIOS - SERVICIOS TECNOLÓGICOS - FORTALECIMIENTO DE LA GESTIÓN INSTITUCIONAL DEL IGAC A NIVEL   NACIONAL"/>
    <s v="Nación"/>
    <x v="0"/>
    <s v="CSF"/>
    <n v="51910320"/>
    <n v="15789389"/>
    <n v="67699709"/>
    <n v="0"/>
    <s v="PRESTACIÓN DE SERVICIOS PROFESIONALES PARA DESARROLLAR Y BRINDAR SOPORTE A LOS MÓDULOS DE ALMACÉN (SAI/SAE) Y DEL SISTEMA DE GESTIÓN DOCUMENTAL"/>
    <s v="9720"/>
    <s v="41520"/>
    <s v="117420"/>
    <s v="252420, 343820, 461520, 550420, 644020, 717820, 892320, 1015520, 1134920"/>
    <s v="75416820, 117969220, 153009520, 185202020, 219226820, 242098820, 287123920, 324825620, 350328420"/>
    <s v="-0"/>
    <x v="1"/>
    <x v="3"/>
  </r>
  <r>
    <s v="6620"/>
    <s v="2020-01-28 00:00:00"/>
    <s v="2020-01-28 11:48:00"/>
    <s v="Gasto"/>
    <s v="Con Compromiso"/>
    <s v="0200"/>
    <x v="19"/>
    <x v="55"/>
    <s v="ADQUISICIÓN DE BIENES Y SERVICIOS - SERVICIOS TECNOLÓGICOS - FORTALECIMIENTO DE LA GESTIÓN INSTITUCIONAL DEL IGAC A NIVEL   NACIONAL"/>
    <s v="Nación"/>
    <x v="0"/>
    <s v="CSF"/>
    <n v="44720720"/>
    <n v="0"/>
    <n v="44720720"/>
    <n v="0"/>
    <s v="PRESTACIÓN DE SERVICIOS PROFESIONALES PARA DESARROLLAR, ADMINISTRAR Y DAR SOPORTE A LOS COMPONENTES DE LOS PORTALES WEB Y MICROSITIOS DE LA ENTIDAD"/>
    <s v="9620"/>
    <s v="34520"/>
    <s v="130720"/>
    <s v="265820, 330920, 513520, 523620, 614920, 724120, 841520, 996520"/>
    <s v="87236820, 112319520, 169495720, 179871720, 206757620, 243337120, 274587720, 316779620"/>
    <s v="-0"/>
    <x v="1"/>
    <x v="3"/>
  </r>
  <r>
    <s v="6720"/>
    <s v="2020-01-28 00:00:00"/>
    <s v="2020-01-28 11:50:00"/>
    <s v="Gasto"/>
    <s v="Con Compromiso"/>
    <s v="0200"/>
    <x v="19"/>
    <x v="55"/>
    <s v="ADQUISICIÓN DE BIENES Y SERVICIOS - SERVICIOS TECNOLÓGICOS - FORTALECIMIENTO DE LA GESTIÓN INSTITUCIONAL DEL IGAC A NIVEL   NACIONAL"/>
    <s v="Nación"/>
    <x v="0"/>
    <s v="CSF"/>
    <n v="20749384"/>
    <n v="8126842"/>
    <n v="28876226"/>
    <n v="0"/>
    <s v="PRESTACIÓN DE SERVICIOS DE APOYO PARA EJECUTAR ACTIVIDADES DE SOPORTE, DESARROLLO Y PRUEBAS DE LOS SERVICIOS WEB Y PLATAFORMAS DE INTEROPERABILIDAD"/>
    <s v="9520"/>
    <s v="28920"/>
    <s v="92320"/>
    <s v="176220, 245520, 315820, 406820, 529120, 618720, 720020, 830620, 957120, 1122220, 1304420"/>
    <s v="53522720, 71446520, 104439920, 137770720, 172273820, 205353020, 241996820, 270926020, 305917620, 347337320, 396370120"/>
    <s v="-0"/>
    <x v="1"/>
    <x v="3"/>
  </r>
  <r>
    <s v="6820"/>
    <s v="2020-01-28 00:00:00"/>
    <s v="2020-01-28 11:52:00"/>
    <s v="Gasto"/>
    <s v="Con Compromiso"/>
    <s v="0200"/>
    <x v="19"/>
    <x v="55"/>
    <s v="ADQUISICIÓN DE BIENES Y SERVICIOS - SERVICIOS TECNOLÓGICOS - FORTALECIMIENTO DE LA GESTIÓN INSTITUCIONAL DEL IGAC A NIVEL   NACIONAL"/>
    <s v="Nación"/>
    <x v="0"/>
    <s v="CSF"/>
    <n v="76623568"/>
    <n v="33203546"/>
    <n v="109827114"/>
    <n v="0"/>
    <s v="PRESTACIÓN DE SERVICIOS PROFESIONALES PARA GESTIONAR LA INFRAESTRUCTURA TECNOLOGICA, PLATAFORMA DE INTELIGENCIA DE NEGOCIOS Y BASES DE DATOS DE LA ENTIDAD"/>
    <s v="9420"/>
    <s v="17320"/>
    <s v="78220"/>
    <s v="178820, 246520, 272920, 401820, 521820, 622020, 723220, 832820, 975920, 1118920"/>
    <s v="67062420, 72176620, 72901520, 101586620, 135798420, 171069320, 207336620, 242559220, 272846320, 311456820, 347334720"/>
    <s v="-0"/>
    <x v="1"/>
    <x v="3"/>
  </r>
  <r>
    <s v="6920"/>
    <s v="2020-01-28 00:00:00"/>
    <s v="2020-01-28 11:53:00"/>
    <s v="Gasto"/>
    <s v="Con Compromiso"/>
    <s v="0200"/>
    <x v="19"/>
    <x v="55"/>
    <s v="ADQUISICIÓN DE BIENES Y SERVICIOS - SERVICIOS TECNOLÓGICOS - FORTALECIMIENTO DE LA GESTIÓN INSTITUCIONAL DEL IGAC A NIVEL   NACIONAL"/>
    <s v="Nación"/>
    <x v="0"/>
    <s v="CSF"/>
    <n v="44720720"/>
    <n v="14720570"/>
    <n v="59441290"/>
    <n v="0"/>
    <s v="PRESTACIÓN DE SERVICIOS PROFESIONALES PARA REALIZAR LA GESTIÓN DE LA SEGURIDAD INFORMÁTICA Y PERIMETRAL DE LOS SISTEMAS DE LA ENTIDAD."/>
    <s v="9320"/>
    <s v="39620"/>
    <s v="117120"/>
    <s v="265620, 324820, 407220, 543620, 555020, 651820, 752720, 864220, 1004620, 1164720"/>
    <s v="87240420, 108126420, 137790920, 177028620, 187104120, 219230320, 248671820, 281448420, 320851420, 358758920"/>
    <s v="-0"/>
    <x v="1"/>
    <x v="3"/>
  </r>
  <r>
    <s v="7020"/>
    <s v="2020-01-28 00:00:00"/>
    <s v="2020-01-28 11:55:00"/>
    <s v="Gasto"/>
    <s v="Anulado"/>
    <s v="0200"/>
    <x v="19"/>
    <x v="55"/>
    <s v="ADQUISICIÓN DE BIENES Y SERVICIOS - SERVICIOS TECNOLÓGICOS - FORTALECIMIENTO DE LA GESTIÓN INSTITUCIONAL DEL IGAC A NIVEL   NACIONAL"/>
    <s v="Nación"/>
    <x v="0"/>
    <s v="CSF"/>
    <n v="58642768"/>
    <n v="-58642768"/>
    <n v="0"/>
    <n v="0"/>
    <s v="PRESTACIÓN DE SERVICIOS PROFESIONALES PARA GARANTIZAR Y OPTIMIZAR LA SEGURIDAD Y ESTABILIDAD DE LAS BASES DE DATOS DE LA ENTIDAD"/>
    <s v="9220"/>
    <s v="-0"/>
    <s v="-0"/>
    <s v="-0"/>
    <s v="-0"/>
    <s v="-0"/>
    <x v="1"/>
    <x v="3"/>
  </r>
  <r>
    <s v="7120"/>
    <s v="2020-01-28 00:00:00"/>
    <s v="2020-01-28 11:57:00"/>
    <s v="Gasto"/>
    <s v="Con Compromiso"/>
    <s v="0200"/>
    <x v="19"/>
    <x v="55"/>
    <s v="ADQUISICIÓN DE BIENES Y SERVICIOS - SERVICIOS TECNOLÓGICOS - FORTALECIMIENTO DE LA GESTIÓN INSTITUCIONAL DEL IGAC A NIVEL   NACIONAL"/>
    <s v="Nación"/>
    <x v="0"/>
    <s v="CSF"/>
    <n v="56547360"/>
    <n v="24268242"/>
    <n v="80815602"/>
    <n v="0"/>
    <s v="PRESTACIÓN DE SERVICIOS PROFESIONALES PARA REALIZAR ACTIVIDADES DE OPERACIÓN, SOPORTE, MANTENIMIENTO Y MONITOREO A LAS PLATAFORMAS TECNOLÓGICAS."/>
    <s v="8920"/>
    <s v="20820, 21320"/>
    <s v="93120, 94020"/>
    <s v="180520, 180720, 253620, 265020, 273120, 328320, 394820, 394920, 514720, 515120, 613820, 619020, 719720, 724720, 833620, 836220, 959620, 959720, 1119220, 1119920, 1280220, 1304220"/>
    <s v="67130920, 67273820, 76528220, 86379320, 100982620, 110903020, 135006520, 135008420, 168231820, 168235020, 205349220, 207291520, 241991620, 243218420, 272644720, 272818520, 307295320, 307306220, 345664020, 346695720, 394084420, 396562220"/>
    <s v="-0"/>
    <x v="1"/>
    <x v="3"/>
  </r>
  <r>
    <s v="7220"/>
    <s v="2020-01-28 00:00:00"/>
    <s v="2020-01-28 11:59:00"/>
    <s v="Gasto"/>
    <s v="Con Compromiso"/>
    <s v="0200"/>
    <x v="19"/>
    <x v="55"/>
    <s v="ADQUISICIÓN DE BIENES Y SERVICIOS - SERVICIOS TECNOLÓGICOS - FORTALECIMIENTO DE LA GESTIÓN INSTITUCIONAL DEL IGAC A NIVEL   NACIONAL"/>
    <s v="Nación"/>
    <x v="0"/>
    <s v="CSF"/>
    <n v="103820640"/>
    <n v="41311963"/>
    <n v="145132603"/>
    <n v="0"/>
    <s v="PRESTACIÓN DE SERVICIOS PROFESIONALES PARA ANALIZAR Y DESARROLLAR COMPONENTES DE SOFTWARE EN PLATAFORMA ORACLE"/>
    <s v="8820"/>
    <s v="24920, 26520"/>
    <s v="117020, 129320"/>
    <s v="251920, 257320, 263220, 264820, 337020, 340920, 450120, 461420, 548620, 550220, 566120, 644820, 647120, 754520, 758720, 760920, 864420, 887120, 1005820, 1010520, 1178320, 1179520"/>
    <s v="75408820, 77920220, 85867920, 86397920, 113078820, 113473420, 147720720, 158991720, 178875720, 184001820, 199948520, 219225420, 219226020, 250633720, 250641920, 281704820, 285401520, 322093320, 322601720, 362192320, 362232720"/>
    <s v="-0"/>
    <x v="1"/>
    <x v="3"/>
  </r>
  <r>
    <s v="7320"/>
    <s v="2020-01-28 00:00:00"/>
    <s v="2020-01-28 12:00:00"/>
    <s v="Gasto"/>
    <s v="Con Compromiso"/>
    <s v="0200"/>
    <x v="19"/>
    <x v="55"/>
    <s v="ADQUISICIÓN DE BIENES Y SERVICIOS - SERVICIOS TECNOLÓGICOS - FORTALECIMIENTO DE LA GESTIÓN INSTITUCIONAL DEL IGAC A NIVEL   NACIONAL"/>
    <s v="Nación"/>
    <x v="0"/>
    <s v="CSF"/>
    <n v="38651840"/>
    <n v="17715427"/>
    <n v="56367267"/>
    <n v="0"/>
    <s v="PRESTACIÓN DE SERVICIOS PROFESIONALES PARA ORIENTAR Y REALIZAR LAS ACTIVIDADES DE SOPORTE TECNICO DE LAS PLATAFORMAS DE LA OFICINA DE INFORMATICA Y TELECOMUNICACIONES"/>
    <s v="8620"/>
    <s v="15020"/>
    <s v="91620"/>
    <s v="178120, 245820, 272520, 396520, 521120, 613920, 722520, 834120, 973120, 1118620"/>
    <s v="66932420, 71343920, 100966920, 143399820, 174812520, 211167320, 242225420, 272672420, 310243020, 345656820"/>
    <s v="-0"/>
    <x v="1"/>
    <x v="3"/>
  </r>
  <r>
    <s v="7420"/>
    <s v="2020-01-28 00:00:00"/>
    <s v="2020-01-28 12:01:00"/>
    <s v="Gasto"/>
    <s v="Anulado"/>
    <s v="0200"/>
    <x v="19"/>
    <x v="55"/>
    <s v="ADQUISICIÓN DE BIENES Y SERVICIOS - SERVICIOS TECNOLÓGICOS - FORTALECIMIENTO DE LA GESTIÓN INSTITUCIONAL DEL IGAC A NIVEL   NACIONAL"/>
    <s v="Nación"/>
    <x v="0"/>
    <s v="CSF"/>
    <n v="44720720"/>
    <n v="-44720720"/>
    <n v="0"/>
    <n v="0"/>
    <s v="PRESTACIÓN DE SERVICIOS PARA REALIZAR ACTIVIDADES DE ADMINISTRACIÓN , SOPORTE Y MONITOREO DE LAS PLATAFORMAS BASADAS EN SOFTWARE LIBRE ADOPTADAS POR LA ENTIDAD"/>
    <s v="8420"/>
    <s v="-0"/>
    <s v="-0"/>
    <s v="-0"/>
    <s v="-0"/>
    <s v="-0"/>
    <x v="1"/>
    <x v="3"/>
  </r>
  <r>
    <s v="7520"/>
    <s v="2020-01-28 00:00:00"/>
    <s v="2020-01-28 12:03:00"/>
    <s v="Gasto"/>
    <s v="Con Compromiso"/>
    <s v="0200"/>
    <x v="19"/>
    <x v="55"/>
    <s v="ADQUISICIÓN DE BIENES Y SERVICIOS - SERVICIOS TECNOLÓGICOS - FORTALECIMIENTO DE LA GESTIÓN INSTITUCIONAL DEL IGAC A NIVEL   NACIONAL"/>
    <s v="Nación"/>
    <x v="0"/>
    <s v="CSF"/>
    <n v="85612368"/>
    <n v="38882284"/>
    <n v="124494652"/>
    <n v="0"/>
    <s v="PRESTACIÓN DE SERVICIOS PROFESIONALES PARA ORIENTAR Y REALIZAR LA GESTIÓN DE LA INFRAESTRUCTURA TECNOLÓGICA Y SEGURIDAD INFORMATICA QUE SOPORTAN LOS SISTEMAS DE LA ENTIDAD"/>
    <s v="8220"/>
    <s v="16020"/>
    <s v="78720"/>
    <s v="178920, 246720, 314420, 396820, 521220, 628120, 722620, 847120, 974120, 1119420, 1311520"/>
    <s v="67083920, 72236820, 103710720, 143399120, 174766120, 213400720, 242563620, 276281920, 311038120, 346705820"/>
    <s v="-0"/>
    <x v="1"/>
    <x v="3"/>
  </r>
  <r>
    <s v="7620"/>
    <s v="2020-01-28 00:00:00"/>
    <s v="2020-01-28 12:05:00"/>
    <s v="Gasto"/>
    <s v="Con Compromiso"/>
    <s v="0200"/>
    <x v="19"/>
    <x v="55"/>
    <s v="ADQUISICIÓN DE BIENES Y SERVICIOS - SERVICIOS TECNOLÓGICOS - FORTALECIMIENTO DE LA GESTIÓN INSTITUCIONAL DEL IGAC A NIVEL   NACIONAL"/>
    <s v="Nación"/>
    <x v="0"/>
    <s v="CSF"/>
    <n v="58642928"/>
    <n v="13683350"/>
    <n v="72326278"/>
    <n v="0"/>
    <s v="PRESTACIÓN DE SERVICIOS PROFESIONALES PARA DESARROLLAR ACTIVIDADES REFERENTES A LA GESTIÓN Y ASEGURAMIENTO DEL CUMPLIMIENTO DE LA ESTRATEGIA DE GOBIERNO DIGITAL"/>
    <s v="8120"/>
    <s v="34320"/>
    <s v="123120"/>
    <s v="259420, 331220, 407520, 522220, 618820, 720620, 942420, 962820, 1159320"/>
    <s v="80461420, 111236020, 138615120, 170066120, 206871120, 242229320, 296742920, 309084020, 356458020"/>
    <s v="-0"/>
    <x v="1"/>
    <x v="3"/>
  </r>
  <r>
    <s v="7720"/>
    <s v="2020-01-28 00:00:00"/>
    <s v="2020-01-28 12:43:00"/>
    <s v="Gasto"/>
    <s v="Con Compromiso"/>
    <s v="0200"/>
    <x v="19"/>
    <x v="8"/>
    <s v="SUELDO BÁSICO"/>
    <s v="Nación"/>
    <x v="0"/>
    <s v="CSF"/>
    <n v="990320"/>
    <n v="326641"/>
    <n v="1316961"/>
    <n v="0"/>
    <s v="NOMINA MES DE ENERO FUNCIONARIO"/>
    <s v="13520"/>
    <s v="7520"/>
    <s v="26420"/>
    <s v="63220"/>
    <s v="12982320"/>
    <s v="-0"/>
    <x v="0"/>
    <x v="3"/>
  </r>
  <r>
    <s v="7720"/>
    <s v="2020-01-28 00:00:00"/>
    <s v="2020-01-28 12:43:00"/>
    <s v="Gasto"/>
    <s v="Con Compromiso"/>
    <s v="0200"/>
    <x v="19"/>
    <x v="6"/>
    <s v="SUBSIDIO DE ALIMENTACIÓN"/>
    <s v="Nación"/>
    <x v="0"/>
    <s v="CSF"/>
    <n v="35630"/>
    <n v="10480"/>
    <n v="46110"/>
    <n v="0"/>
    <s v="NOMINA MES DE ENERO FUNCIONARIO"/>
    <s v="13520"/>
    <s v="7520"/>
    <s v="26420"/>
    <s v="63220"/>
    <s v="12982320"/>
    <s v="-0"/>
    <x v="0"/>
    <x v="3"/>
  </r>
  <r>
    <s v="7820"/>
    <s v="2020-01-28 00:00:00"/>
    <s v="2020-01-28 14:16:00"/>
    <s v="Gasto"/>
    <s v="Con Compromiso"/>
    <s v="0160"/>
    <x v="20"/>
    <x v="64"/>
    <s v="ADQUISICIÓN DE BIENES Y SERVICIOS - SERVICIOS DE INFORMACIÓN IMPLEMENTADOS - FORTALECIMIENTO DE LOS PROCESOS DE DIFUSIÓN Y ACCESO A LA INFORMACIÓN GEOGRÁFICA A NIVEL   NACIONAL"/>
    <s v="Nación"/>
    <x v="0"/>
    <s v="CSF"/>
    <n v="33114736"/>
    <n v="11590158"/>
    <n v="44704894"/>
    <n v="0"/>
    <s v="PRESTACIÓN DE SERVICIOS PROFESIONALES PARA EJECUTAR LAS ESTRATEGIAS DE MARKETING DIGITAL DE LOS PRODUCTOS DEL IGAC"/>
    <s v="7120"/>
    <s v="11520"/>
    <s v="80920"/>
    <s v="163320, 252320, 312620, 397420, 518720, 616820, 716420, 846020, 967920, 1129920, 1256120"/>
    <s v="42755020, 76544220, 102230620, 135762820, 169158220, 205351720, 241084320, 274758520, 308828120, 348469520, 386551620"/>
    <s v="-0"/>
    <x v="1"/>
    <x v="23"/>
  </r>
  <r>
    <s v="7920"/>
    <s v="2020-01-28 00:00:00"/>
    <s v="2020-01-28 14:18:00"/>
    <s v="Gasto"/>
    <s v="Con Compromiso"/>
    <s v="0160"/>
    <x v="20"/>
    <x v="64"/>
    <s v="ADQUISICIÓN DE BIENES Y SERVICIOS - SERVICIOS DE INFORMACIÓN IMPLEMENTADOS - FORTALECIMIENTO DE LOS PROCESOS DE DIFUSIÓN Y ACCESO A LA INFORMACIÓN GEOGRÁFICA A NIVEL   NACIONAL"/>
    <s v="Nación"/>
    <x v="0"/>
    <s v="CSF"/>
    <n v="20749384"/>
    <n v="7002917"/>
    <n v="27752301"/>
    <n v="0"/>
    <s v="PRESTACIÓN DE SERVICIOS PROFESIONALES PARA CATALOGAR Y CLASIFICAR EN FORMATO MARC LOS LIBROS DE LA COLECCIÓN, INFORMES TECNICOS, TESIS Y REALIZAR LOS PROCESOS LOGISTICOS DE LA BIBLIOTECA VIRTUAL Y PRESENCIAL DEL INSTITUTO"/>
    <s v="7220"/>
    <s v="12720"/>
    <s v="80820"/>
    <s v="175220, 250920, 312720, 398120, 518820, 616920, 716320, 846420, 974620, 1134120, 1266120"/>
    <s v="52725520, 75402320, 102230920, 135765220, 169159420, 205351820, 241081820, 274761820, 310631920, 349422020, 393876820"/>
    <s v="-0"/>
    <x v="1"/>
    <x v="23"/>
  </r>
  <r>
    <s v="8020"/>
    <s v="2020-01-28 00:00:00"/>
    <s v="2020-01-28 14:21:00"/>
    <s v="Gasto"/>
    <s v="Con Compromiso"/>
    <s v="0160"/>
    <x v="20"/>
    <x v="71"/>
    <s v="ADQUISICIÓN DE BIENES Y SERVICIOS - DOCUMENTOS DE LINEAMIENTOS TÉCNICOS - FORTALECIMIENTO DE LOS PROCESOS DE DIFUSIÓN Y ACCESO A LA INFORMACIÓN GEOGRÁFICA A NIVEL   NACIONAL"/>
    <s v="Nación"/>
    <x v="0"/>
    <s v="CSF"/>
    <n v="38651840"/>
    <n v="0"/>
    <n v="38651840"/>
    <n v="0"/>
    <s v="PRESTACIÓN DE SERVICIOS PROFESIONALES PARA ACTUALIZAR, DIVULGAR Y EJECUTAR EL PLAN DE MERCADEO DEL INSTITUTO"/>
    <s v="8720"/>
    <s v="20320"/>
    <s v="81020"/>
    <s v="180120, 255520, 328520, 403120, 525120, 613420, 716820, 844320, 1001620"/>
    <s v="67098820, 77316720, 110909820, 137593020, 170499520, 205348720, 241113820, 274734520, 320753220"/>
    <s v="-0"/>
    <x v="1"/>
    <x v="23"/>
  </r>
  <r>
    <s v="8120"/>
    <s v="2020-01-28 00:00:00"/>
    <s v="2020-01-28 14:23:00"/>
    <s v="Gasto"/>
    <s v="Con Compromiso"/>
    <s v="0160"/>
    <x v="20"/>
    <x v="64"/>
    <s v="ADQUISICIÓN DE BIENES Y SERVICIOS - SERVICIOS DE INFORMACIÓN IMPLEMENTADOS - FORTALECIMIENTO DE LOS PROCESOS DE DIFUSIÓN Y ACCESO A LA INFORMACIÓN GEOGRÁFICA A NIVEL   NACIONAL"/>
    <s v="Nación"/>
    <x v="0"/>
    <s v="CSF"/>
    <n v="33114736"/>
    <n v="11590158"/>
    <n v="44704894"/>
    <n v="0"/>
    <s v="PRESTACIÓN DE SERVICIOS PROFESIONALES PARA LLEVAR A CABO EL ESCANEO, LA REPOSICIÓN Y ORGANIZACIÓN DEL MATERIAL CARTOGRAFICO  Y AEROFOTOGRAFICO UTILIZADO POR LOS USUARIOS QUE CONSULTAN EN LOS CIG DEL INSTITUTO A NIVEL NACIONAL"/>
    <s v="8520"/>
    <s v="11920"/>
    <s v="81120"/>
    <s v="163420, 255020, 324020, 408320, 525020, 615220, 717020, 842120, 967320, 1131920, 1273220"/>
    <s v="42791120, 77276520, 107777220, 138220220, 170496820, 205350620, 241277820, 274416620, 308460120, 349159620, 391183620"/>
    <s v="-0"/>
    <x v="1"/>
    <x v="23"/>
  </r>
  <r>
    <s v="8220"/>
    <s v="2020-01-28 00:00:00"/>
    <s v="2020-01-28 14:28:00"/>
    <s v="Gasto"/>
    <s v="Con Compromiso"/>
    <s v="0160"/>
    <x v="20"/>
    <x v="64"/>
    <s v="ADQUISICIÓN DE BIENES Y SERVICIOS - SERVICIOS DE INFORMACIÓN IMPLEMENTADOS - FORTALECIMIENTO DE LOS PROCESOS DE DIFUSIÓN Y ACCESO A LA INFORMACIÓN GEOGRÁFICA A NIVEL   NACIONAL"/>
    <s v="Nación"/>
    <x v="0"/>
    <s v="CSF"/>
    <n v="33114736"/>
    <n v="11590158"/>
    <n v="44704894"/>
    <n v="0"/>
    <s v="PRESTACIÓN DE SERVICIOS PROFESIONALES PARA LLEVA A CABO LA ATENCIÓN A LOS REQUERIMIENTOS DE LOS GRUPOS DE INTERES A TRAVES DE LOS DIFERENTES CANALES DISPUESTOS POR EL INSTITUTO"/>
    <s v="7920"/>
    <s v="11720"/>
    <s v="81320"/>
    <s v="163620, 256120, 324620, 411120, 525720, 617320, 717120, 845120, 971220, 1129320, 1251020"/>
    <s v="42734920, 77344720, 108086320, 138819220, 171231020, 205352120, 241233920, 274755120, 311011220, 348467320, 390928520"/>
    <s v="-0"/>
    <x v="1"/>
    <x v="23"/>
  </r>
  <r>
    <s v="8320"/>
    <s v="2020-01-28 00:00:00"/>
    <s v="2020-01-28 14:31:00"/>
    <s v="Gasto"/>
    <s v="Con Compromiso"/>
    <s v="0160"/>
    <x v="20"/>
    <x v="64"/>
    <s v="ADQUISICIÓN DE BIENES Y SERVICIOS - SERVICIOS DE INFORMACIÓN IMPLEMENTADOS - FORTALECIMIENTO DE LOS PROCESOS DE DIFUSIÓN Y ACCESO A LA INFORMACIÓN GEOGRÁFICA A NIVEL   NACIONAL"/>
    <s v="Nación"/>
    <x v="0"/>
    <s v="CSF"/>
    <n v="33114736"/>
    <n v="11038245"/>
    <n v="44152981"/>
    <n v="0"/>
    <s v="PRESTACIÓN DE SERVICOS PROFESIONALES PARA DESARROLLAR E IMPLEMENTAR CAMPAÑAS DE MERCADEO EN LOS DIFERENTES CANALES DE DIFUSIÓN DE LOS PRODUCTOS Y SERVICIOS GEOGRAFICOS DEL INSTITUTO."/>
    <s v="8020"/>
    <s v="16220"/>
    <s v="80620"/>
    <s v="178320, 254920, 323920, 408620, 524920, 613220, 722020, 847520, 970520, 1132220, 1256620"/>
    <s v="66990320, 77267720, 107775420, 138198120, 170484720, 205348420, 242216520, 274930620, 309941920, 348806120, 389587620"/>
    <s v="-0"/>
    <x v="1"/>
    <x v="23"/>
  </r>
  <r>
    <s v="8420"/>
    <s v="2020-01-28 00:00:00"/>
    <s v="2020-01-28 14:32:00"/>
    <s v="Gasto"/>
    <s v="Con Compromiso"/>
    <s v="0160"/>
    <x v="20"/>
    <x v="64"/>
    <s v="ADQUISICIÓN DE BIENES Y SERVICIOS - SERVICIOS DE INFORMACIÓN IMPLEMENTADOS - FORTALECIMIENTO DE LOS PROCESOS DE DIFUSIÓN Y ACCESO A LA INFORMACIÓN GEOGRÁFICA A NIVEL   NACIONAL"/>
    <s v="Nación"/>
    <x v="0"/>
    <s v="CSF"/>
    <n v="28193680"/>
    <n v="7737455"/>
    <n v="35931135"/>
    <n v="0"/>
    <s v="PRESTACIÓN DE SERVICIOS PROFESIONALES PARA GENERAR INFORMES DE VENTAS Y GARANTIZAR LA CALIDAD Y ENTREGA OPORTUNA DE LOS PRODUCTOS Y SERVICIOS OFERTADOS POR EL INSTITUTO"/>
    <s v="8320"/>
    <s v="26720"/>
    <s v="92720"/>
    <s v="176420, 251020, 312820, 403620, 525420, 615720, 721720, 847720, 974920, 1129020, 1202820"/>
    <s v="53524520, 75403020, 102231620, 137621720, 170549120, 205349420, 242264420, 275107520, 310786920, 349127720, 382343220"/>
    <s v="-0"/>
    <x v="1"/>
    <x v="23"/>
  </r>
  <r>
    <s v="8520"/>
    <s v="2020-01-28 00:00:00"/>
    <s v="2020-01-28 14:35:00"/>
    <s v="Gasto"/>
    <s v="Con Compromiso"/>
    <s v="0160"/>
    <x v="20"/>
    <x v="64"/>
    <s v="ADQUISICIÓN DE BIENES Y SERVICIOS - SERVICIOS DE INFORMACIÓN IMPLEMENTADOS - FORTALECIMIENTO DE LOS PROCESOS DE DIFUSIÓN Y ACCESO A LA INFORMACIÓN GEOGRÁFICA A NIVEL   NACIONAL"/>
    <s v="Nación"/>
    <x v="0"/>
    <s v="CSF"/>
    <n v="33114736"/>
    <n v="11038245"/>
    <n v="44152981"/>
    <n v="0"/>
    <s v="PRESTACIÓN DE SERVICIOS PROFESIONALES PARA IMPLEMENTAR LAS ESTRATEGIAS DE DIFUSIÓN A LOS DIFERENTES GRUPOS DE INTERÉS EN LOS MUSEOS DEL IGAC"/>
    <s v="7720"/>
    <s v="16120"/>
    <s v="80720"/>
    <s v="178520, 259820, 329120, 410420, 525320, 616520, 716520, 847620, 967120, 1130120, 1254320"/>
    <s v="67009120, 84436120, 110978120, 138817420, 170521820, 205351420, 241087520, 274935520, 308424920, 348472220, 390932920"/>
    <s v="-0"/>
    <x v="1"/>
    <x v="23"/>
  </r>
  <r>
    <s v="8620"/>
    <s v="2020-01-28 00:00:00"/>
    <s v="2020-01-28 14:38:00"/>
    <s v="Gasto"/>
    <s v="Con Compromiso"/>
    <s v="0160"/>
    <x v="20"/>
    <x v="64"/>
    <s v="ADQUISICIÓN DE BIENES Y SERVICIOS - SERVICIOS DE INFORMACIÓN IMPLEMENTADOS - FORTALECIMIENTO DE LOS PROCESOS DE DIFUSIÓN Y ACCESO A LA INFORMACIÓN GEOGRÁFICA A NIVEL   NACIONAL"/>
    <s v="Nación"/>
    <x v="0"/>
    <s v="CSF"/>
    <n v="33114736"/>
    <n v="10762289"/>
    <n v="43877025"/>
    <n v="0"/>
    <s v="PRESTACIÓN DE SERVICIOS PROFESIONALES PARA DIFUNDIR Y PROMOCIONAR LA INFORMACIÓN GEOGRAFICA DEL INSTITUTO, IMPLEMENTANDO MODELOS DE DISTRIBUCIÓN BASADO EN NUEVAS TECNOLOGIAS"/>
    <s v="7420"/>
    <s v="18420"/>
    <s v="72120"/>
    <s v="154620, 178620, 256020, 328720, 403920, 528720, 618120, 715920, 842420, 967520, 1128620, 1251720"/>
    <s v="35345520, 67018520, 77333620, 110937320, 137624320, 172254520, 205352420, 241061020, 274470020, 308463520, 348119320, 385503420"/>
    <s v="21820"/>
    <x v="1"/>
    <x v="23"/>
  </r>
  <r>
    <s v="8720"/>
    <s v="2020-01-28 00:00:00"/>
    <s v="2020-01-28 14:45:00"/>
    <s v="Gasto"/>
    <s v="Con Compromiso"/>
    <s v="0160"/>
    <x v="20"/>
    <x v="64"/>
    <s v="ADQUISICIÓN DE BIENES Y SERVICIOS - SERVICIOS DE INFORMACIÓN IMPLEMENTADOS - FORTALECIMIENTO DE LOS PROCESOS DE DIFUSIÓN Y ACCESO A LA INFORMACIÓN GEOGRÁFICA A NIVEL   NACIONAL"/>
    <s v="Nación"/>
    <x v="0"/>
    <s v="CSF"/>
    <n v="33114736"/>
    <n v="11038245"/>
    <n v="44152981"/>
    <n v="0"/>
    <s v="PRESTACIÓN DE SERVICIOS PROFESIONALES PARA DESARROLLAR CONTENIDOS DIGITALES Y/O IMPRESOS PARA LA DIFUSIÓN DE LA INFORMACIÓN GEOGRÁFICA A NIVEL NACIONAL."/>
    <s v="7320"/>
    <s v="14920"/>
    <s v="81220"/>
    <s v="178420, 250820, 315020, 403420, 528220, 623120, 720920, 844220, 971520, 1129220, 1268820"/>
    <s v="66992720, 75430120, 103689020, 137609620, 172245420, 205355720, 242071420, 274733820, 310088320, 348464220, 393700920"/>
    <s v="-0"/>
    <x v="1"/>
    <x v="23"/>
  </r>
  <r>
    <s v="8820"/>
    <s v="2020-01-28 00:00:00"/>
    <s v="2020-01-28 15:38:00"/>
    <s v="Gasto"/>
    <s v="Con Compromiso"/>
    <s v="0200"/>
    <x v="19"/>
    <x v="70"/>
    <s v="AUXILIO DE CESANTÍAS"/>
    <s v="Nación"/>
    <x v="0"/>
    <s v="CSF"/>
    <n v="208500000"/>
    <n v="0"/>
    <n v="208500000"/>
    <n v="0"/>
    <s v="APORTES DE CESANTIAS PARA EL MES DE ENERO DEL 2020"/>
    <s v="14720"/>
    <s v="7720"/>
    <s v="26520"/>
    <s v="64120"/>
    <s v="13051920"/>
    <s v="-0"/>
    <x v="0"/>
    <x v="3"/>
  </r>
  <r>
    <s v="8920"/>
    <s v="2020-01-28 00:00:00"/>
    <s v="2020-01-28 16:32: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25936730"/>
    <n v="951013"/>
    <n v="26887743"/>
    <n v="0"/>
    <s v="PRESTACIÓN DE SERVICIOS PARA ASISTENCIA LOGISTICA DEL PROCESO DE GESTIÓN DEL CONOCIMIENTO EN LOS COMPONENTES DE TRANSFERENCIA DE CONOCIMIENTO Y EL DESARROLLO DE LOS PROYECTOS DE GEOMETRIA"/>
    <s v="12620"/>
    <s v="14620"/>
    <s v="85420"/>
    <s v="166620, 258120, 338520, 402720, 529420, 625720, 734520, 866820, 995420, 1143520, 1307520"/>
    <s v="44147820, 77691120, 112217720, 135951320, 172285520, 205597420, 244900020, 281483420, 316173120, 351802920, 397165920"/>
    <s v="-0"/>
    <x v="1"/>
    <x v="24"/>
  </r>
  <r>
    <s v="9020"/>
    <s v="2020-01-28 00:00:00"/>
    <s v="2020-01-28 16:34: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76968843"/>
    <n v="1466073"/>
    <n v="78434916"/>
    <n v="0"/>
    <s v="PRESTACIÓN DE SERVICIOS PROFESIONALES PARA REALIZAR LA VERIFICACIÓN, CONTROL, SEGUIMIENTO Y GESTIÓN DEL CONOCIMIENTO DE LOS PROYECTOS DE TECNOLOGIAS DE LA INFORMACIÓN GEOGRAFICA A CARGO DE LA OFICINA CIAF"/>
    <s v="12520"/>
    <s v="12220"/>
    <s v="95720"/>
    <s v="172320, 262220, 342920, 461820, 550720, 655520, 767320, 874120, 1003320, 1178020, 1275520"/>
    <s v="47364020, 85857520, 116449620, 150212720, 179861420, 220326820, 252911920, 283515420, 320849720, 361921120, 393263820"/>
    <s v="-0"/>
    <x v="1"/>
    <x v="24"/>
  </r>
  <r>
    <s v="9120"/>
    <s v="2020-01-28 00:00:00"/>
    <s v="2020-01-28 16:36: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37109205"/>
    <n v="1178070"/>
    <n v="38287275"/>
    <n v="0"/>
    <s v="PRESTACIÓN DE SERVICIOS PROFESIONALES PARA REALIZAR ACTIVIDADES DE REPORTE Y CARGA DE LOS PRODUCTOS DE CIENCIA Y TECNOLOGIA, EN LAS PLATAFORMAS ESTABLECIDAS DE LA CIAF"/>
    <s v="12420"/>
    <s v="11020"/>
    <s v="86520"/>
    <s v="167920, 261120, 338620, 452020, 546520, 648220, 748320, 867820, 1001520, 1176720, 1248420"/>
    <s v="44511720, 84812020, 112218520, 143399020, 177639020, 217359220, 247437620, 281583020, 320751720, 361415920, 384296020"/>
    <s v="-0"/>
    <x v="1"/>
    <x v="24"/>
  </r>
  <r>
    <s v="9220"/>
    <s v="2020-01-28 00:00:00"/>
    <s v="2020-01-28 16:38: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58642928"/>
    <n v="19791988"/>
    <n v="78434916"/>
    <n v="0"/>
    <s v="PRESTACIÓN DE SERVICIOS PROFESIONALES PARA REALIZAR ACTIVIDADES DE ANALISIS, ESTRUCTURACIÓN, DESARROLLO E IMPLEMENTACIÓN DE LAS BASES DE DATO, ASI COMO LA PLANIFICACIÓN, SEGUIMIENTO Y CONTROL DE ACTIVIDADES DE LOS PROYECTOS DE TECNOLOGIAS DE LA INFOR"/>
    <s v="12320"/>
    <s v="11820"/>
    <s v="83120"/>
    <s v="163920, 258320, 333220, 454620, 546920, 636620, 752920, 860220, 1029220, 1172020, 1283120"/>
    <s v="42745020, 77869220, 111445120, 143647520, 178300120, 213298620, 248694620, 280322220, 335350520, 360102520, 393956320"/>
    <s v="-0"/>
    <x v="1"/>
    <x v="24"/>
  </r>
  <r>
    <s v="9320"/>
    <s v="2020-01-28 00:00:00"/>
    <s v="2020-01-28 16:40: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44720720"/>
    <n v="0"/>
    <n v="44720720"/>
    <n v="0"/>
    <s v="PRESTACIÓN DE SERVICIOS PROFESIONALES PARA REALIZAR CODIGO FUENTE, ASI COMO LA DOCUMENTACIÓN TECNICA DEL MISMO EN LA ETAPA DE DESARROLLO EN EL MARCO DE LOS PROYECTOS DE TECNOLOGIAS DE LA INFORMACIÓN GEOGRAFICA QUE ADELANTA LA OFICINA CIAF"/>
    <s v="12820"/>
    <s v="11420"/>
    <s v="89020"/>
    <s v="169120, 259020, 340620, 459920, 552520, 643320, 750020, 879420, 1289420"/>
    <s v="44544420, 77912020, 112389120, 150051520, 180602920, 215954820, 248094420, 284355820, 394301720"/>
    <s v="-0"/>
    <x v="1"/>
    <x v="24"/>
  </r>
  <r>
    <s v="9420"/>
    <s v="2020-01-28 00:00:00"/>
    <s v="2020-01-28 16:43:00"/>
    <s v="Gasto"/>
    <s v="Anulado"/>
    <s v="0140"/>
    <x v="23"/>
    <x v="72"/>
    <s v="ADQUISICIÓN DE BIENES Y SERVICIOS - SERVICIO DE GESTIÓN DEL CONOCIMIENTO E INNOVACIÓN GEOGRÁFICA - FORTALECIMIENTO DE LA GESTIÓN DEL CONOCIMIENTO Y LA INNOVACIÓN EN EL ÁMBITO GEOGRÁFICO DEL  TERRITORIO   NACIONAL"/>
    <s v="Nación"/>
    <x v="0"/>
    <s v="CSF"/>
    <n v="84543460"/>
    <n v="-84543460"/>
    <n v="0"/>
    <n v="0"/>
    <s v="PRESTACIÓN DE SERVICIOS PROFESIONALES PARA PROYECTAR LA ESTRATEGIA DE SINCRONIZACION DE LOS COMPONENTES PARA LA IDE  DE ADMINISTRACIÓN DE TIERRA, ADELANTAR GESTIÓN EN MATERIA DE TICS Y TIGS PARA EL FORTALECIMIENTO Y SOSTENIBILIDAD DE LA ICDE"/>
    <s v="12720"/>
    <s v="-0"/>
    <s v="-0"/>
    <s v="-0"/>
    <s v="-0"/>
    <s v="-0"/>
    <x v="1"/>
    <x v="24"/>
  </r>
  <r>
    <s v="9520"/>
    <s v="2020-01-28 00:00:00"/>
    <s v="2020-01-28 16:45:00"/>
    <s v="Gasto"/>
    <s v="Con Compromiso"/>
    <s v="0140"/>
    <x v="23"/>
    <x v="73"/>
    <s v="ADQUISICIÓN DE BIENES Y SERVICIOS - DOCUMENTOS NORMATIVOS - FORTALECIMIENTO DE LA GESTIÓN DEL CONOCIMIENTO Y LA INNOVACIÓN EN EL ÁMBITO GEOGRÁFICO DEL  TERRITORIO   NACIONAL"/>
    <s v="Nación"/>
    <x v="0"/>
    <s v="CSF"/>
    <n v="55900900"/>
    <n v="0"/>
    <n v="55900900"/>
    <n v="0"/>
    <s v="PRESTACIÓN DE SERVICIOS PROFESIONALES PARA APROPIAR, ARTICULAR, DIVULGAR, CONSOLIDAR E IMPLEMENTAR POLITICAS Y ESTANDARES PARA LA GESTIÓN DE LA INFORMACIÓN Y EL CONOCIMIENTO GOESPACIAL EN LAS DIFERENTES ENTIDADES QUE CONFORMAN LA ICDE"/>
    <s v="13020"/>
    <s v="11620"/>
    <s v="86620"/>
    <s v="168020, 258620, 335220, 448320, 538520, 651120, 750320, 871320, 1107820, 1169520, 1307720"/>
    <s v="44519120, 77666220, 111559320, 142507320, 174338220, 217466620, 247955720, 282415120, 338967720, 359561120, 397160420"/>
    <s v="-0"/>
    <x v="1"/>
    <x v="24"/>
  </r>
  <r>
    <s v="9620"/>
    <s v="2020-01-29 00:00:00"/>
    <s v="2020-01-29 10:26:00"/>
    <s v="Gasto"/>
    <s v="Con Compromiso"/>
    <s v="0200"/>
    <x v="19"/>
    <x v="61"/>
    <s v="PASTA O PULPA, PAPEL Y PRODUCTOS DE PAPEL; IMPRESOS Y ARTÍCULOS RELACIONADOS"/>
    <s v="Nación"/>
    <x v="0"/>
    <s v="CSF"/>
    <n v="350000"/>
    <n v="0"/>
    <n v="350000"/>
    <n v="350000"/>
    <s v="1ER DESEMBOLSO CAJA MENOR 120 SIN EGRESO"/>
    <s v="15920"/>
    <s v="8120"/>
    <s v="27520"/>
    <s v="68720"/>
    <s v="13570720"/>
    <s v="26520"/>
    <x v="0"/>
    <x v="3"/>
  </r>
  <r>
    <s v="9620"/>
    <s v="2020-01-29 00:00:00"/>
    <s v="2020-01-29 10:26:00"/>
    <s v="Gasto"/>
    <s v="Con Compromiso"/>
    <s v="0200"/>
    <x v="19"/>
    <x v="62"/>
    <s v="SERVICIOS JURÍDICOS Y CONTABLES"/>
    <s v="Nación"/>
    <x v="0"/>
    <s v="CSF"/>
    <n v="500000"/>
    <n v="0"/>
    <n v="500000"/>
    <n v="500000"/>
    <s v="1ER DESEMBOLSO CAJA MENOR 120 SIN EGRESO"/>
    <s v="15920"/>
    <s v="8120"/>
    <s v="27520"/>
    <s v="68720"/>
    <s v="13570720"/>
    <s v="26520"/>
    <x v="0"/>
    <x v="3"/>
  </r>
  <r>
    <s v="9620"/>
    <s v="2020-01-29 00:00:00"/>
    <s v="2020-01-29 10:26:00"/>
    <s v="Gasto"/>
    <s v="Con Compromiso"/>
    <s v="0200"/>
    <x v="19"/>
    <x v="59"/>
    <s v="SERVICIOS DE CONSTRUCCIÓN"/>
    <s v="Nación"/>
    <x v="0"/>
    <s v="CSF"/>
    <n v="500000"/>
    <n v="0"/>
    <n v="500000"/>
    <n v="500000"/>
    <s v="1ER DESEMBOLSO CAJA MENOR 120 SIN EGRESO"/>
    <s v="15920"/>
    <s v="8120"/>
    <s v="27520"/>
    <s v="68720"/>
    <s v="13570720"/>
    <s v="26520"/>
    <x v="0"/>
    <x v="3"/>
  </r>
  <r>
    <s v="9620"/>
    <s v="2020-01-29 00:00:00"/>
    <s v="2020-01-29 10:26:00"/>
    <s v="Gasto"/>
    <s v="Con Compromiso"/>
    <s v="0200"/>
    <x v="19"/>
    <x v="57"/>
    <s v="ALOJAMIENTO; SERVICIOS DE SUMINISTROS DE COMIDAS Y BEBIDAS"/>
    <s v="Nación"/>
    <x v="0"/>
    <s v="CSF"/>
    <n v="500000"/>
    <n v="0"/>
    <n v="500000"/>
    <n v="500000"/>
    <s v="1ER DESEMBOLSO CAJA MENOR 120 SIN EGRESO"/>
    <s v="15920"/>
    <s v="8120"/>
    <s v="27520"/>
    <s v="68720"/>
    <s v="13570720"/>
    <s v="26520"/>
    <x v="0"/>
    <x v="3"/>
  </r>
  <r>
    <s v="9620"/>
    <s v="2020-01-29 00:00:00"/>
    <s v="2020-01-29 10:26:00"/>
    <s v="Gasto"/>
    <s v="Con Compromiso"/>
    <s v="0200"/>
    <x v="19"/>
    <x v="60"/>
    <s v="OTROS SERVICIOS DE FABRICACIÓN; SERVICIOS DE EDICIÓN, IMPRESIÓN Y REPRODUCCIÓN; SERVICIOS DE RECUPERACIÓN DE MATERIALES"/>
    <s v="Nación"/>
    <x v="0"/>
    <s v="CSF"/>
    <n v="150000"/>
    <n v="0"/>
    <n v="150000"/>
    <n v="150000"/>
    <s v="1ER DESEMBOLSO CAJA MENOR 120 SIN EGRESO"/>
    <s v="15920"/>
    <s v="8120"/>
    <s v="27520"/>
    <s v="68720"/>
    <s v="13570720"/>
    <s v="26520"/>
    <x v="0"/>
    <x v="3"/>
  </r>
  <r>
    <s v="9720"/>
    <s v="2020-01-29 00:00:00"/>
    <s v="2020-01-29 11:40:00"/>
    <s v="Gasto"/>
    <s v="Con Compromiso"/>
    <s v="0140"/>
    <x v="23"/>
    <x v="73"/>
    <s v="ADQUISICIÓN DE BIENES Y SERVICIOS - DOCUMENTOS NORMATIVOS - FORTALECIMIENTO DE LA GESTIÓN DEL CONOCIMIENTO Y LA INNOVACIÓN EN EL ÁMBITO GEOGRÁFICO DEL  TERRITORIO   NACIONAL"/>
    <s v="Nación"/>
    <x v="0"/>
    <s v="CSF"/>
    <n v="64887900"/>
    <n v="0"/>
    <n v="64887900"/>
    <n v="0"/>
    <s v="PRESTACIÓN DE SERVICIOS PROFESIONALES PARA FORMULAR, IMPLEMENTAR, ARTICULAR Y GESTIONAR LOS PROCESOS Y PROYECTOS DE DESARROLLO DE LA INFRAESTRUCTURA COLOMBIANA DE DATOS ESPACIALES - ICDE"/>
    <s v="12920"/>
    <s v="11220"/>
    <s v="85520"/>
    <s v="166720, 260420, 339020, 457120, 538720, 639820, 752520, 864320, 998720, 1152520, 1274620"/>
    <s v="44186520, 84746020, 112232020, 145443420, 175798020, 213397920, 248666020, 281561420, 320525920, 354551120, 391068920"/>
    <s v="-0"/>
    <x v="1"/>
    <x v="24"/>
  </r>
  <r>
    <s v="9820"/>
    <s v="2020-01-29 00:00:00"/>
    <s v="2020-01-29 12:18:00"/>
    <s v="Gasto"/>
    <s v="Con Compromiso"/>
    <s v="0500"/>
    <x v="22"/>
    <x v="22"/>
    <s v="ADQUISICIÓN DE BIENES Y SERVICIOS - SERVICIO DE INFORMACIÓN CATASTRAL - ACTUALIZACIÓN  Y GESTIÓN CATASTRAL  NACIONAL"/>
    <s v="Nación"/>
    <x v="0"/>
    <s v="CSF"/>
    <n v="122229"/>
    <n v="0"/>
    <n v="122229"/>
    <n v="0"/>
    <s v="Acompañamiento a Diligencia Judicial -Fiscalía General dela Nación - Predios de Monterrey.Casanare"/>
    <s v="15720"/>
    <s v="8220, 8320"/>
    <s v="59720, 60720"/>
    <s v="101020, 102020"/>
    <s v="21423220, 21424420"/>
    <s v="-0"/>
    <x v="1"/>
    <x v="1"/>
  </r>
  <r>
    <s v="9920"/>
    <s v="2020-01-29 00:00:00"/>
    <s v="2020-01-29 14:35: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86966640"/>
    <n v="14655490"/>
    <n v="101622130"/>
    <n v="0"/>
    <s v="Prestación de servicios profesionales para la gestión, planeación y control de calidad de la producción cartográfica de los diferentes proyectos que se adelanten la subdirección de Agrología"/>
    <s v="10920"/>
    <s v="19220, 19820"/>
    <s v="88120, 88220"/>
    <s v="168220, 168320, 260720, 260920, 325520, 325720, 406520, 407320, 532620, 535020, 623220, 630120, 722720, 735320, 854020, 854220, 987520, 1011320, 1120020, 1120220, 1196420, 1249820"/>
    <s v="44526120, 44529720, 84723120, 84770520, 108162620, 108167020, 137568420, 137986020, 172889820, 173585020, 205356720, 208042520, 242238920, 245229220, 277042920, 277093720, 313379920, 322774520, 346700120, 346713920, 373462420, 385063020"/>
    <s v="-0"/>
    <x v="1"/>
    <x v="25"/>
  </r>
  <r>
    <s v="10020"/>
    <s v="2020-01-29 00:00:00"/>
    <s v="2020-01-29 14:39: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23343057"/>
    <n v="6830006"/>
    <n v="30173063"/>
    <n v="0"/>
    <s v="Prestación de servicios personales para realizar las labores de apoyo dentro de los procesos de levantamientos de suelos y aplicaciones agrológicas."/>
    <s v="11320"/>
    <s v="16820"/>
    <s v="77720"/>
    <s v="162220, 242020, 316420, 390020, 536520, 638020, 715220, 861320, 960820, 1127620"/>
    <s v="42122920, 67792320, 104547520, 134868020, 173555020, 212574520, 240958020, 280665520, 307747520, 347939320"/>
    <s v="-0"/>
    <x v="1"/>
    <x v="25"/>
  </r>
  <r>
    <s v="10120"/>
    <s v="2020-01-29 00:00:00"/>
    <s v="2020-01-29 14:41: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7303480"/>
    <n v="7786548"/>
    <n v="35090028"/>
    <n v="0"/>
    <s v="Prestación de servicios Profesionales para la ejecución de análisis de mediana complejidad, registro de información y aplicación de controles de calidad en el GIT Laboratorio Nacional de Suelos."/>
    <s v="11620"/>
    <s v="18320"/>
    <s v="86320"/>
    <s v="167720, 265120, 337520, 456120, 526520, 617520, 749220, 867320, 976720, 1197820"/>
    <s v="44491620, 86390720, 112166720, 143889620, 171101620, 205352220, 247602920, 281556920, 311032620, 372297420"/>
    <s v="-0"/>
    <x v="1"/>
    <x v="25"/>
  </r>
  <r>
    <s v="10220"/>
    <s v="2020-01-31 00:00:00"/>
    <s v="2020-01-31 10:41: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50310810"/>
    <n v="0"/>
    <n v="50310810"/>
    <n v="0"/>
    <s v="Prestación de servicios profesionales para la generación y consolidación de la información geomorfológica para levantamiento de suelos de acuerdo a los lineamientos y metas de la Subdirección de Agrología."/>
    <s v="16120"/>
    <s v="19320"/>
    <s v="88320"/>
    <s v="168420, 263820, 325220, 451120, 533720, 627120, 723020, 844520, 963720, 1118520"/>
    <s v="44615720, 86414720, 108315020, 143399620, 173197520, 207569720, 242546320, 276275420, 310047620, 345644920"/>
    <s v="-0"/>
    <x v="1"/>
    <x v="25"/>
  </r>
  <r>
    <s v="10320"/>
    <s v="2020-01-31 00:00:00"/>
    <s v="2020-01-31 10:43: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93372228"/>
    <n v="-40547755"/>
    <n v="52824473"/>
    <n v="0"/>
    <s v="Prestación de servicios personales para la ejecución de análisis básicos y aplicación de controles de calidad  en el GIT Laboratorio Nacional de Suelos"/>
    <s v="11720"/>
    <s v="22320, 22420"/>
    <s v="85920, 86220"/>
    <s v="167320, 167620, 260220, 264620, 331320, 335820, 405120, 465020, 525920, 530320, 619920, 631220, 734720, 737820, 872020, 886920, 979220, 1005520, 1143420, 1173720"/>
    <s v="44463520, 44488420, 84660720, 86036020, 110715120, 111625120, 137487820, 154410220, 171086120, 172318020, 205353520, 208057320, 244904920, 245693720, 282457720, 285007220, 311573020, 320847220, 351796920, 360290520"/>
    <s v="-0"/>
    <x v="1"/>
    <x v="25"/>
  </r>
  <r>
    <s v="10420"/>
    <s v="2020-01-31 00:00:00"/>
    <s v="2020-01-31 10:45: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30449960"/>
    <n v="24157401"/>
    <n v="154607361"/>
    <n v="3"/>
    <s v="Prestación de servicios profesionales para realizar el control de calidad en los levantamiento de suelos y capacidad de usos de las tierras en el territorio nacional"/>
    <s v="11120"/>
    <s v="15320, 15420, 15520"/>
    <s v="77920, 78020, 78620"/>
    <s v="162420, 162520, 163220, 260520, 261220, 261320, 324920, 325620, 329920, 401720, 407920, 411620, 524220, 524720, 529020, 614420, 622320, 652820, 728320, 731920, 774720, 851020, 864720, 870620, 964620, 1010320, 1024320, 1137220, 1144020, 1144920, 1200020, 1200720, 1250120"/>
    <s v="42145520, 42154320, 42725120, 84672320, 84816120, 84859620, 108128420, 109545820, 110999220, 135753820, 138152920, 139002620, 170250520, 170554220, 172350620, 205349320, 205355420, 218461820, 243506420, 244103820, 255613020, 275942820, 281443520, 282404720, 308201820, 322394820, 330137920, 350526720, 351977120, 352109420, 379791120, 379913820, 386480620"/>
    <s v="-0"/>
    <x v="1"/>
    <x v="25"/>
  </r>
  <r>
    <s v="10520"/>
    <s v="2020-01-31 00:00:00"/>
    <s v="2020-01-31 10:46: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217416600"/>
    <n v="-18728185"/>
    <n v="198688415"/>
    <n v="0"/>
    <s v="Prestación de servicios profesionales para realizar el levantamiento de suelos  y capacidad  de uso delas tierras en los proyectos que adelanta la Subdirección de Agrología"/>
    <s v="11220"/>
    <s v="16320, 17120, 17220, 18220, 18820"/>
    <s v="77820, 78320, 78420, 78520, 85620"/>
    <s v="162320, 162720, 162920, 163120, 166820, 261420, 263520, 264120, 264420, 264520, 325320, 329320, 329820, 330120, 330320, 401020, 401920, 406920, 413020, 453120, 526120, 529520, 530520, 535120, 543520, 620120, 623920, 624120, 625920, 628320, 631920, 725220, 731420, 735220, 753720, 850220, 852120, 857620, 865820, 959820, 988220, 991020, 996920, 1143720, 1145320, 1170620, 1190020, 1250620, 1251620, 1259920, 1260420"/>
    <s v="42140420, 42163420, 42720520, 42723720, 44196120, 84847220, 85870020, 85964920, 86018120, 86030720, 108136920, 110979820, 110994420, 111002020, 111020820, 135534020, 135807420, 137773720, 139010920, 143395920, 171089020, 171895920, 172310220, 173278020, 177012720, 205353620, 205356120, 205356420, 206687020, 207775320, 208122520, 243287420, 243961620, 245227520, 248696220, 275271820, 276349720, 278511320, 281558120, 307294420, 314325420, 315505820, 316187720, 352025320, 352065420, 359771020, 365986920, 385589220, 389606020, 390934920, 391060920"/>
    <s v="9620, 14420, 15920"/>
    <x v="1"/>
    <x v="25"/>
  </r>
  <r>
    <s v="10620"/>
    <s v="2020-02-03 00:00:00"/>
    <s v="2020-02-03 10:46:00"/>
    <s v="Gasto"/>
    <s v="Con Compromiso"/>
    <s v="0500"/>
    <x v="22"/>
    <x v="22"/>
    <s v="ADQUISICIÓN DE BIENES Y SERVICIOS - SERVICIO DE INFORMACIÓN CATASTRAL - ACTUALIZACIÓN  Y GESTIÓN CATASTRAL  NACIONAL"/>
    <s v="Nación"/>
    <x v="2"/>
    <s v="CSF"/>
    <n v="0"/>
    <n v="7247220"/>
    <n v="7247220"/>
    <n v="0"/>
    <s v="PRESTACIÓN DE SERVICIOS  PROFESIONALES PARA APOYAR LA IMPLEMENTACIÓN  DE LOS PROCEDIMIENTOS DEL ENFOQUE CATASTRAL MULTIPROPOSITO"/>
    <s v="13220"/>
    <s v="18920"/>
    <s v="96320"/>
    <s v="172520, 259520, 333920, 457220, 538920, 649920, 763320, 893120, 1016420, 1187220"/>
    <s v="47610020, 80448920, 111332120, 145306520, 175199720, 217430520, 251188620, 286492320, 324877920, 364236520"/>
    <s v="-0"/>
    <x v="1"/>
    <x v="1"/>
  </r>
  <r>
    <s v="10620"/>
    <s v="2020-02-03 00:00:00"/>
    <s v="2020-02-03 10:46:00"/>
    <s v="Gasto"/>
    <s v="Con Compromiso"/>
    <s v="0500"/>
    <x v="22"/>
    <x v="22"/>
    <s v="ADQUISICIÓN DE BIENES Y SERVICIOS - SERVICIO DE INFORMACIÓN CATASTRAL - ACTUALIZACIÓN  Y GESTIÓN CATASTRAL  NACIONAL"/>
    <s v="Nación"/>
    <x v="0"/>
    <s v="CSF"/>
    <n v="38651840"/>
    <n v="11917651"/>
    <n v="50569491"/>
    <n v="0"/>
    <s v="PRESTACIÓN DE SERVICIOS  PROFESIONALES PARA APOYAR LA IMPLEMENTACIÓN  DE LOS PROCEDIMIENTOS DEL ENFOQUE CATASTRAL MULTIPROPOSITO"/>
    <s v="13220"/>
    <s v="18920"/>
    <s v="96320"/>
    <s v="172520, 259520, 333920, 457220, 538920, 649920, 763320, 893120, 1016420, 1187220"/>
    <s v="47610020, 80448920, 111332120, 145306520, 175199720, 217430520, 251188620, 286492320, 324877920, 364236520"/>
    <s v="-0"/>
    <x v="1"/>
    <x v="1"/>
  </r>
  <r>
    <s v="10720"/>
    <s v="2020-02-03 00:00:00"/>
    <s v="2020-02-03 10:50:00"/>
    <s v="Gasto"/>
    <s v="Con Compromiso"/>
    <s v="0500"/>
    <x v="22"/>
    <x v="22"/>
    <s v="ADQUISICIÓN DE BIENES Y SERVICIOS - SERVICIO DE INFORMACIÓN CATASTRAL - ACTUALIZACIÓN  Y GESTIÓN CATASTRAL  NACIONAL"/>
    <s v="Nación"/>
    <x v="0"/>
    <s v="CSF"/>
    <n v="178882880"/>
    <n v="58136936"/>
    <n v="237019816"/>
    <n v="0"/>
    <s v="PRESTACIÓN DE SERVICIOS PROFESIONALES  PARA LA GESTIÓN Y CONTROL Y SEGUIMIENTO  A LOS PROCESOS  CATASTRALES DE FORMACIÓN, ACTUALIZACIÓN Y CONSERVACIÓN CATASTRAL"/>
    <s v="13620"/>
    <s v="18120, 18520, 19120, 19520"/>
    <s v="90520, 90620, 90720, 90820"/>
    <s v="170520, 170720, 170820, 170920, 251620, 251720, 256520, 256620, 320920, 322520, 332820, 336920, 398020, 402120, 448620, 457320, 520420, 536920, 540420, 547820, 648020, 648120, 649620, 650120, 734120, 739620, 746120, 746220, 860620, 860720, 877820, 884120, 979120, 1001120, 1003620, 1015720, 1017020, 1138820, 1148320, 1175720, 1185420, 1267220"/>
    <s v="45391720, 45392320, 45393020, 45394620, 75433320, 75829820, 77378620, 77407920, 105490120, 105803720, 111212820, 112143020, 135801720, 137472520, 142111720, 145307020, 171394720, 173801920, 175212820, 177969920, 217343020, 217345820, 217434720, 217462720, 244921820, 246162120, 247351420, 247352520, 280323920, 280644920, 283529220, 284535520, 311543820, 317760020, 320433920, 323535820, 326236120, 351403620, 354700720, 361239320, 363308720, 393866120"/>
    <s v="-0"/>
    <x v="1"/>
    <x v="1"/>
  </r>
  <r>
    <s v="10720"/>
    <s v="2020-02-03 00:00:00"/>
    <s v="2020-02-03 10:50:00"/>
    <s v="Gasto"/>
    <s v="Con Compromiso"/>
    <s v="0500"/>
    <x v="22"/>
    <x v="22"/>
    <s v="ADQUISICIÓN DE BIENES Y SERVICIOS - SERVICIO DE INFORMACIÓN CATASTRAL - ACTUALIZACIÓN  Y GESTIÓN CATASTRAL  NACIONAL"/>
    <s v="Nación"/>
    <x v="2"/>
    <s v="CSF"/>
    <n v="0"/>
    <n v="16770270"/>
    <n v="16770270"/>
    <n v="0"/>
    <s v="PRESTACIÓN DE SERVICIOS PROFESIONALES  PARA LA GESTIÓN Y CONTROL Y SEGUIMIENTO  A LOS PROCESOS  CATASTRALES DE FORMACIÓN, ACTUALIZACIÓN Y CONSERVACIÓN CATASTRAL"/>
    <s v="13620"/>
    <s v="18120, 18520, 19120, 19520"/>
    <s v="90520, 90620, 90720, 90820"/>
    <s v="170520, 170720, 170820, 170920, 251620, 251720, 256520, 256620, 320920, 322520, 332820, 336920, 398020, 402120, 448620, 457320, 520420, 536920, 540420, 547820, 648020, 648120, 649620, 650120, 734120, 739620, 746120, 746220, 860620, 860720, 877820, 884120, 979120, 1001120, 1003620, 1015720, 1017020, 1138820, 1148320, 1175720, 1185420, 1267220"/>
    <s v="45391720, 45392320, 45393020, 45394620, 75433320, 75829820, 77378620, 77407920, 105490120, 105803720, 111212820, 112143020, 135801720, 137472520, 142111720, 145307020, 171394720, 173801920, 175212820, 177969920, 217343020, 217345820, 217434720, 217462720, 244921820, 246162120, 247351420, 247352520, 280323920, 280644920, 283529220, 284535520, 311543820, 317760020, 320433920, 323535820, 326236120, 351403620, 354700720, 361239320, 363308720, 393866120"/>
    <s v="-0"/>
    <x v="1"/>
    <x v="1"/>
  </r>
  <r>
    <s v="10820"/>
    <s v="2020-02-03 00:00:00"/>
    <s v="2020-02-03 10:58:00"/>
    <s v="Gasto"/>
    <s v="Con Compromiso"/>
    <s v="0500"/>
    <x v="22"/>
    <x v="22"/>
    <s v="ADQUISICIÓN DE BIENES Y SERVICIOS - SERVICIO DE INFORMACIÓN CATASTRAL - ACTUALIZACIÓN  Y GESTIÓN CATASTRAL  NACIONAL"/>
    <s v="Nación"/>
    <x v="2"/>
    <s v="CSF"/>
    <n v="0"/>
    <n v="4831480"/>
    <n v="4831480"/>
    <n v="0"/>
    <s v="PRESTACIÓN DE SERVICIOS PROFESIONALES  PARA REALIZAR LOS ANALISIS ESTADISTICOS Y ECONOMETRICOS  DE INFORMACIÓN CATASTRAL REQUERIDOS  POR LA SUBDIRECCION DE CATASTRO"/>
    <s v="14020"/>
    <s v="24720"/>
    <s v="92620"/>
    <s v="182420, 260320, 335420, 406120, 522820, 632220, 743920, 884620, 1009720, 1156520"/>
    <s v="67327920, 84652520, 111593520, 137786820, 169861620, 208423820, 246925820, 284832120, 322376220, 356214420"/>
    <s v="-0"/>
    <x v="1"/>
    <x v="1"/>
  </r>
  <r>
    <s v="10820"/>
    <s v="2020-02-03 00:00:00"/>
    <s v="2020-02-03 10:58:00"/>
    <s v="Gasto"/>
    <s v="Con Compromiso"/>
    <s v="0500"/>
    <x v="22"/>
    <x v="22"/>
    <s v="ADQUISICIÓN DE BIENES Y SERVICIOS - SERVICIO DE INFORMACIÓN CATASTRAL - ACTUALIZACIÓN  Y GESTIÓN CATASTRAL  NACIONAL"/>
    <s v="Nación"/>
    <x v="0"/>
    <s v="CSF"/>
    <n v="38651840"/>
    <n v="11434503"/>
    <n v="50086343"/>
    <n v="0"/>
    <s v="PRESTACIÓN DE SERVICIOS PROFESIONALES  PARA REALIZAR LOS ANALISIS ESTADISTICOS Y ECONOMETRICOS  DE INFORMACIÓN CATASTRAL REQUERIDOS  POR LA SUBDIRECCION DE CATASTRO"/>
    <s v="14020"/>
    <s v="24720"/>
    <s v="92620"/>
    <s v="182420, 260320, 335420, 406120, 522820, 632220, 743920, 884620, 1009720, 1156520"/>
    <s v="67327920, 84652520, 111593520, 137786820, 169861620, 208423820, 246925820, 284832120, 322376220, 356214420"/>
    <s v="-0"/>
    <x v="1"/>
    <x v="1"/>
  </r>
  <r>
    <s v="10920"/>
    <s v="2020-02-03 00:00:00"/>
    <s v="2020-02-03 11:00:00"/>
    <s v="Gasto"/>
    <s v="Con Compromiso"/>
    <s v="0500"/>
    <x v="22"/>
    <x v="22"/>
    <s v="ADQUISICIÓN DE BIENES Y SERVICIOS - SERVICIO DE INFORMACIÓN CATASTRAL - ACTUALIZACIÓN  Y GESTIÓN CATASTRAL  NACIONAL"/>
    <s v="Nación"/>
    <x v="0"/>
    <s v="CSF"/>
    <n v="89441440"/>
    <n v="0"/>
    <n v="89441440"/>
    <n v="0"/>
    <s v="CATASTRAL, ASÍ COMO LA VERIFICACIÓN DE LA CALIDAD DE LAS BASES CATASTRALES CORPORATIVAS"/>
    <s v="14120"/>
    <s v="23620, 23920"/>
    <s v="92820, 93020"/>
    <s v="182520, 182820, 260120, 263420, 329520, 330020, 335620, 401420, 405820, 522120, 522920, 628920, 632320, 741020, 741120, 866020, 871220, 1007620, 1009620, 1154620, 1156420"/>
    <s v="67347620, 67351020, 84663320, 85875820, 110651220, 111599320, 137466220, 138604920, 169975520, 170563020, 207823820, 208446220, 246858520, 246859420, 281564620, 282408620, 322081620, 322375820, 354566020, 356138920"/>
    <s v="-0"/>
    <x v="1"/>
    <x v="1"/>
  </r>
  <r>
    <s v="10920"/>
    <s v="2020-02-03 00:00:00"/>
    <s v="2020-02-03 11:00:00"/>
    <s v="Gasto"/>
    <s v="Con Compromiso"/>
    <s v="0500"/>
    <x v="22"/>
    <x v="22"/>
    <s v="ADQUISICIÓN DE BIENES Y SERVICIOS - SERVICIO DE INFORMACIÓN CATASTRAL - ACTUALIZACIÓN  Y GESTIÓN CATASTRAL  NACIONAL"/>
    <s v="Nación"/>
    <x v="2"/>
    <s v="CSF"/>
    <n v="0"/>
    <n v="38012612"/>
    <n v="38012612"/>
    <n v="0"/>
    <s v="CATASTRAL, ASÍ COMO LA VERIFICACIÓN DE LA CALIDAD DE LAS BASES CATASTRALES CORPORATIVAS"/>
    <s v="14120"/>
    <s v="23620, 23920"/>
    <s v="92820, 93020"/>
    <s v="182520, 182820, 260120, 263420, 329520, 330020, 335620, 401420, 405820, 522120, 522920, 628920, 632320, 741020, 741120, 866020, 871220, 1007620, 1009620, 1154620, 1156420"/>
    <s v="67347620, 67351020, 84663320, 85875820, 110651220, 111599320, 137466220, 138604920, 169975520, 170563020, 207823820, 208446220, 246858520, 246859420, 281564620, 282408620, 322081620, 322375820, 354566020, 356138920"/>
    <s v="-0"/>
    <x v="1"/>
    <x v="1"/>
  </r>
  <r>
    <s v="11020"/>
    <s v="2020-02-03 00:00:00"/>
    <s v="2020-02-03 11:02:00"/>
    <s v="Gasto"/>
    <s v="Con Compromiso"/>
    <s v="0500"/>
    <x v="22"/>
    <x v="22"/>
    <s v="ADQUISICIÓN DE BIENES Y SERVICIOS - SERVICIO DE INFORMACIÓN CATASTRAL - ACTUALIZACIÓN  Y GESTIÓN CATASTRAL  NACIONAL"/>
    <s v="Nación"/>
    <x v="2"/>
    <s v="CSF"/>
    <n v="0"/>
    <n v="16265983"/>
    <n v="16265983"/>
    <n v="0"/>
    <s v="CATASTRALES, APOYANDO A LAS DIRECCIONES TERRITORIALES Y LA SUBDIRRECCIÓN DE CATASTRO"/>
    <s v="14220"/>
    <s v="24220"/>
    <s v="93320"/>
    <s v="181420, 259220, 329420, 411720, 521920, 628820, 740920, 866320, 1007820, 1159820"/>
    <s v="67283320, 81474720, 109878320, 139051420, 170043620, 207804720, 246857820, 281458420, 322083620, 356242720"/>
    <s v="-0"/>
    <x v="1"/>
    <x v="1"/>
  </r>
  <r>
    <s v="11020"/>
    <s v="2020-02-03 00:00:00"/>
    <s v="2020-02-03 11:02:00"/>
    <s v="Gasto"/>
    <s v="Con Compromiso"/>
    <s v="0500"/>
    <x v="22"/>
    <x v="22"/>
    <s v="ADQUISICIÓN DE BIENES Y SERVICIOS - SERVICIO DE INFORMACIÓN CATASTRAL - ACTUALIZACIÓN  Y GESTIÓN CATASTRAL  NACIONAL"/>
    <s v="Nación"/>
    <x v="0"/>
    <s v="CSF"/>
    <n v="38651840"/>
    <n v="0"/>
    <n v="38651840"/>
    <n v="0"/>
    <s v="CATASTRALES, APOYANDO A LAS DIRECCIONES TERRITORIALES Y LA SUBDIRRECCIÓN DE CATASTRO"/>
    <s v="14220"/>
    <s v="24220"/>
    <s v="93320"/>
    <s v="181420, 259220, 329420, 411720, 521920, 628820, 740920, 866320, 1007820, 1159820"/>
    <s v="67283320, 81474720, 109878320, 139051420, 170043620, 207804720, 246857820, 281458420, 322083620, 356242720"/>
    <s v="-0"/>
    <x v="1"/>
    <x v="1"/>
  </r>
  <r>
    <s v="11120"/>
    <s v="2020-02-03 00:00:00"/>
    <s v="2020-02-03 11:06:00"/>
    <s v="Gasto"/>
    <s v="Con Compromiso"/>
    <s v="0510"/>
    <x v="25"/>
    <x v="23"/>
    <s v="ADQUISICIÓN DE BIENES Y SERVICIOS - SERVICIO DE AVALÚOS - ACTUALIZACIÓN  Y GESTIÓN CATASTRAL  NACIONAL"/>
    <s v="Nación"/>
    <x v="2"/>
    <s v="CSF"/>
    <n v="117285856"/>
    <n v="31520574"/>
    <n v="148806430"/>
    <n v="0"/>
    <s v="PRESTACIÓN DE SERVICIOS PROFESIONALES   PARA REALIZAR EL CONTROL DE CALIDAD PARA LOS AVALUOS ADELANTADOS POR LA SUBDIRECCIÓN DE CATASTRO"/>
    <s v="14320"/>
    <s v="26820, 27620"/>
    <s v="95520, 95620"/>
    <s v="183620, 183920, 248320, 254420, 311720, 325020, 398620, 405720, 515520, 522620, 615620, 616020, 718320, 727220, 882520, 887820, 965120, 1007520, 1102620, 1142620, 1192820, 1266720, 1290720"/>
    <s v="67353420, 67485620, 73479220, 77255220, 102562420, 108264320, 137477620, 138133020, 168394720, 170158720, 206768920, 206776220, 242117320, 243403220, 284836120, 285605720, 308240120, 322777720, 337109220, 352130820, 370082620, 393776920, 394328420"/>
    <s v="-0"/>
    <x v="1"/>
    <x v="2"/>
  </r>
  <r>
    <s v="11220"/>
    <s v="2020-02-03 00:00:00"/>
    <s v="2020-02-03 11:12:00"/>
    <s v="Gasto"/>
    <s v="Con Compromiso"/>
    <s v="0510"/>
    <x v="25"/>
    <x v="23"/>
    <s v="ADQUISICIÓN DE BIENES Y SERVICIOS - SERVICIO DE AVALÚOS - ACTUALIZACIÓN  Y GESTIÓN CATASTRAL  NACIONAL"/>
    <s v="Nación"/>
    <x v="2"/>
    <s v="CSF"/>
    <n v="68546328"/>
    <n v="27704142"/>
    <n v="96250470"/>
    <n v="0"/>
    <s v="PRESTACIÓN DE SERVICIOS PROFESIONALES  PARA ACTUAR COMO AUXILIARES _x000a_ DE LA JUSTICIA Y EN LA EJECUCIÓN DE AVALUOS   COMERCIALES  DE LOS BIENES INMUEBLES EN TODO EL PAIS, DE ACUERDO  A LOS CONVENIOS  Y/O CONTRATOS FIRMADOS POR EL INSTITUTO"/>
    <s v="14420"/>
    <s v="25520, 25620, 25720"/>
    <s v="95120, 95220, 95420"/>
    <s v="176320, 181220, 183420, 248420, 248520, 250420, 311620, 314520, 314620, 405420, 405620, 412220, 522520, 523220, 523320, 615820, 616220, 616720, 723620, 723720, 724820, 853520, 861220, 881020, 968620, 976420, 980520, 1149620, 1151320, 1154820"/>
    <s v="53523520, 67281120, 67483320, 72914420, 72916720, 74434420, 102228220, 103571020, 103580620, 137491520, 137721720, 139048720, 169858520, 170232620, 170242020, 205351120, 205351320, 205351620, 242818120, 242821220, 243279420, 276889020, 280664720, 284009020, 309643620, 311074220, 311843820, 354038520, 354461120, 354720820"/>
    <s v="-0"/>
    <x v="1"/>
    <x v="2"/>
  </r>
  <r>
    <s v="11320"/>
    <s v="2020-02-03 00:00:00"/>
    <s v="2020-02-03 11:15:00"/>
    <s v="Gasto"/>
    <s v="Con Compromiso"/>
    <s v="0510"/>
    <x v="25"/>
    <x v="23"/>
    <s v="ADQUISICIÓN DE BIENES Y SERVICIOS - SERVICIO DE AVALÚOS - ACTUALIZACIÓN  Y GESTIÓN CATASTRAL  NACIONAL"/>
    <s v="Nación"/>
    <x v="2"/>
    <s v="CSF"/>
    <n v="300000000"/>
    <n v="50000000"/>
    <n v="350000000"/>
    <n v="0"/>
    <s v="PRESTACIÓN DE SERVICIOS PROFESIONALES  PARA REALIZAR AVALUOS COMERCIALES, DE LOS BIENES URBANOS Y RURALES A NIVEL NACIONAL"/>
    <s v="14520"/>
    <s v="20220, 22120, 22220, 22520, 24620"/>
    <s v="477320, 556420, 578320, 579920, 580020"/>
    <s v="886320, 1000620, 1022520, 1024620, 1024720, 1026920, 1109120, 1255320, 1301220, 1308520"/>
    <s v="285582920, 318345520, 329756920, 330953220, 330957820, 341622420, 389564220, 396268320, 397262620"/>
    <s v="-0"/>
    <x v="1"/>
    <x v="2"/>
  </r>
  <r>
    <s v="11420"/>
    <s v="2020-02-03 00:00:00"/>
    <s v="2020-02-03 11:18:00"/>
    <s v="Gasto"/>
    <s v="Con Compromiso"/>
    <s v="0500"/>
    <x v="22"/>
    <x v="22"/>
    <s v="ADQUISICIÓN DE BIENES Y SERVICIOS - SERVICIO DE INFORMACIÓN CATASTRAL - ACTUALIZACIÓN  Y GESTIÓN CATASTRAL  NACIONAL"/>
    <s v="Nación"/>
    <x v="0"/>
    <s v="CSF"/>
    <n v="58642928"/>
    <n v="0"/>
    <n v="58642928"/>
    <n v="0"/>
    <s v="PRESTACIÓN DE SERVICIOS PROFESIONALES  PARA LA IMPLEMENTACIÓN DE LA POLÍTICA CATASTRAL Y ADELANTAR LAS ACTIVIDADES REQUERIDAS PARA DAR CUMPLIMIENTO  ALAS RESPONSABILIDADES DE COMPETENCIA DEL IGAC, EN EL MARCO DE LA POLÍTICA DE RESTITUCIÓN  DE TIERRAS"/>
    <s v="13720"/>
    <s v="21720"/>
    <s v="91920"/>
    <s v="180820, 242220, 333720, 404820, 528920, 628620, 725120, 885020, 963020, 1149820, 1290220"/>
    <s v="67274720, 67846920, 112325920, 138603720, 172312220, 208100920, 243350520, 284941120, 309078420, 354620820, 394269220"/>
    <s v="-0"/>
    <x v="1"/>
    <x v="1"/>
  </r>
  <r>
    <s v="11420"/>
    <s v="2020-02-03 00:00:00"/>
    <s v="2020-02-03 11:18:00"/>
    <s v="Gasto"/>
    <s v="Con Compromiso"/>
    <s v="0500"/>
    <x v="22"/>
    <x v="22"/>
    <s v="ADQUISICIÓN DE BIENES Y SERVICIOS - SERVICIO DE INFORMACIÓN CATASTRAL - ACTUALIZACIÓN  Y GESTIÓN CATASTRAL  NACIONAL"/>
    <s v="Nación"/>
    <x v="2"/>
    <s v="CSF"/>
    <n v="0"/>
    <n v="17348533"/>
    <n v="17348533"/>
    <n v="0"/>
    <s v="PRESTACIÓN DE SERVICIOS PROFESIONALES  PARA LA IMPLEMENTACIÓN DE LA POLÍTICA CATASTRAL Y ADELANTAR LAS ACTIVIDADES REQUERIDAS PARA DAR CUMPLIMIENTO  ALAS RESPONSABILIDADES DE COMPETENCIA DEL IGAC, EN EL MARCO DE LA POLÍTICA DE RESTITUCIÓN  DE TIERRAS"/>
    <s v="13720"/>
    <s v="21720"/>
    <s v="91920"/>
    <s v="180820, 242220, 333720, 404820, 528920, 628620, 725120, 885020, 963020, 1149820, 1290220"/>
    <s v="67274720, 67846920, 112325920, 138603720, 172312220, 208100920, 243350520, 284941120, 309078420, 354620820, 394269220"/>
    <s v="-0"/>
    <x v="1"/>
    <x v="1"/>
  </r>
  <r>
    <s v="11520"/>
    <s v="2020-02-03 00:00:00"/>
    <s v="2020-02-03 11:38:00"/>
    <s v="Gasto"/>
    <s v="Con Compromiso"/>
    <s v="0500"/>
    <x v="22"/>
    <x v="22"/>
    <s v="ADQUISICIÓN DE BIENES Y SERVICIOS - SERVICIO DE INFORMACIÓN CATASTRAL - ACTUALIZACIÓN  Y GESTIÓN CATASTRAL  NACIONAL"/>
    <s v="Nación"/>
    <x v="2"/>
    <s v="CSF"/>
    <n v="0"/>
    <n v="9901136"/>
    <n v="9901136"/>
    <n v="0"/>
    <s v="PRESTACIÓN DE SERVICIOS PROFESIONALES   PARA APOYAR LA IMPLEMENTACIÓN  DE LA POLÍTICA CATASTRAL Y LA ACTUALIZACIÓN DE  LOS PROCEDIMIENTOS Y DOCUMENTOS REQUERIDOS  PARA EL CUMPLIMIENTO DE LA POLÍTICA DE RESTITUCIÓN  DE TIERRAS, EN LO QUE COMPETE AL IG"/>
    <s v="13920"/>
    <s v="20920"/>
    <s v="94120"/>
    <s v="180920, 242120, 321620, 404620, 523020, 618320, 722220, 889120, 964720, 1139220, 1305520"/>
    <s v="67275620, 67810920, 105781520, 137479320, 169963420, 205352720, 242221220, 285567820, 308232220, 351419120, 396446920"/>
    <s v="-0"/>
    <x v="1"/>
    <x v="1"/>
  </r>
  <r>
    <s v="11520"/>
    <s v="2020-02-03 00:00:00"/>
    <s v="2020-02-03 11:38:00"/>
    <s v="Gasto"/>
    <s v="Con Compromiso"/>
    <s v="0500"/>
    <x v="22"/>
    <x v="22"/>
    <s v="ADQUISICIÓN DE BIENES Y SERVICIOS - SERVICIO DE INFORMACIÓN CATASTRAL - ACTUALIZACIÓN  Y GESTIÓN CATASTRAL  NACIONAL"/>
    <s v="Nación"/>
    <x v="0"/>
    <s v="CSF"/>
    <n v="22848776"/>
    <n v="0"/>
    <n v="22848776"/>
    <n v="0"/>
    <s v="PRESTACIÓN DE SERVICIOS PROFESIONALES   PARA APOYAR LA IMPLEMENTACIÓN  DE LA POLÍTICA CATASTRAL Y LA ACTUALIZACIÓN DE  LOS PROCEDIMIENTOS Y DOCUMENTOS REQUERIDOS  PARA EL CUMPLIMIENTO DE LA POLÍTICA DE RESTITUCIÓN  DE TIERRAS, EN LO QUE COMPETE AL IG"/>
    <s v="13920"/>
    <s v="20920"/>
    <s v="94120"/>
    <s v="180920, 242120, 321620, 404620, 523020, 618320, 722220, 889120, 964720, 1139220, 1305520"/>
    <s v="67275620, 67810920, 105781520, 137479320, 169963420, 205352720, 242221220, 285567820, 308232220, 351419120, 396446920"/>
    <s v="-0"/>
    <x v="1"/>
    <x v="1"/>
  </r>
  <r>
    <s v="11620"/>
    <s v="2020-02-03 00:00:00"/>
    <s v="2020-02-03 15:38:00"/>
    <s v="Gasto"/>
    <s v="Con Compromiso"/>
    <s v="0500"/>
    <x v="22"/>
    <x v="22"/>
    <s v="ADQUISICIÓN DE BIENES Y SERVICIOS - SERVICIO DE INFORMACIÓN CATASTRAL - ACTUALIZACIÓN  Y GESTIÓN CATASTRAL  NACIONAL"/>
    <s v="Nación"/>
    <x v="0"/>
    <s v="CSF"/>
    <n v="51910320"/>
    <n v="0"/>
    <n v="51910320"/>
    <n v="0"/>
    <s v="Prestación de servicios profesionales para orientar y ejecutar  las tareas de análisis y diseño en la construcción de los sistemas de información para la operación del Sistema Nacional de Catastro."/>
    <s v="16520"/>
    <s v="36120"/>
    <s v="118620"/>
    <s v="262520, 330220, 402420, 519420, 526720, 625120, 735020, 843620, 986820, 1145720"/>
    <s v="85849220, 112332520, 137493120, 171242320, 207334820, 244984420, 274917220, 314214820, 352673920"/>
    <s v="-0"/>
    <x v="1"/>
    <x v="1"/>
  </r>
  <r>
    <s v="11620"/>
    <s v="2020-02-03 00:00:00"/>
    <s v="2020-02-03 15:38:00"/>
    <s v="Gasto"/>
    <s v="Con Compromiso"/>
    <s v="0500"/>
    <x v="22"/>
    <x v="22"/>
    <s v="ADQUISICIÓN DE BIENES Y SERVICIOS - SERVICIO DE INFORMACIÓN CATASTRAL - ACTUALIZACIÓN  Y GESTIÓN CATASTRAL  NACIONAL"/>
    <s v="Nación"/>
    <x v="2"/>
    <s v="CSF"/>
    <n v="0"/>
    <n v="18384905"/>
    <n v="18384905"/>
    <n v="0"/>
    <s v="Prestación de servicios profesionales para orientar y ejecutar  las tareas de análisis y diseño en la construcción de los sistemas de información para la operación del Sistema Nacional de Catastro."/>
    <s v="16520"/>
    <s v="36120"/>
    <s v="118620"/>
    <s v="262520, 330220, 402420, 519420, 526720, 625120, 735020, 843620, 986820, 1145720"/>
    <s v="85849220, 112332520, 137493120, 171242320, 207334820, 244984420, 274917220, 314214820, 352673920"/>
    <s v="-0"/>
    <x v="1"/>
    <x v="1"/>
  </r>
  <r>
    <s v="11720"/>
    <s v="2020-02-03 00:00:00"/>
    <s v="2020-02-03 15:40:00"/>
    <s v="Gasto"/>
    <s v="Con Compromiso"/>
    <s v="0500"/>
    <x v="22"/>
    <x v="22"/>
    <s v="ADQUISICIÓN DE BIENES Y SERVICIOS - SERVICIO DE INFORMACIÓN CATASTRAL - ACTUALIZACIÓN  Y GESTIÓN CATASTRAL  NACIONAL"/>
    <s v="Nación"/>
    <x v="0"/>
    <s v="CSF"/>
    <n v="44720720"/>
    <n v="0"/>
    <n v="44720720"/>
    <n v="0"/>
    <s v="Prestación de servicios profesionales para diseñar, construir y mantener  nuevas funcionalidades   en PL/SQL para la operación del Sistema Nacional de Catastro."/>
    <s v="16620"/>
    <s v="24320"/>
    <s v="132620"/>
    <s v="267820, 267920, 340720, 460920, 602420, 651420, 773820, 894920, 1108620, 1188520"/>
    <s v="91296320, 91313620, 112383120, 153011220, 206863020, 219227520, 255611820, 288050320, 340686220, 366059320"/>
    <s v="-0"/>
    <x v="1"/>
    <x v="1"/>
  </r>
  <r>
    <s v="11720"/>
    <s v="2020-02-03 00:00:00"/>
    <s v="2020-02-03 15:40:00"/>
    <s v="Gasto"/>
    <s v="Con Compromiso"/>
    <s v="0500"/>
    <x v="22"/>
    <x v="22"/>
    <s v="ADQUISICIÓN DE BIENES Y SERVICIOS - SERVICIO DE INFORMACIÓN CATASTRAL - ACTUALIZACIÓN  Y GESTIÓN CATASTRAL  NACIONAL"/>
    <s v="Nación"/>
    <x v="2"/>
    <s v="CSF"/>
    <n v="0"/>
    <n v="18819970"/>
    <n v="18819970"/>
    <n v="0"/>
    <s v="Prestación de servicios profesionales para diseñar, construir y mantener  nuevas funcionalidades   en PL/SQL para la operación del Sistema Nacional de Catastro."/>
    <s v="16620"/>
    <s v="24320"/>
    <s v="132620"/>
    <s v="267820, 267920, 340720, 460920, 602420, 651420, 773820, 894920, 1108620, 1188520"/>
    <s v="91296320, 91313620, 112383120, 153011220, 206863020, 219227520, 255611820, 288050320, 340686220, 366059320"/>
    <s v="-0"/>
    <x v="1"/>
    <x v="1"/>
  </r>
  <r>
    <s v="11820"/>
    <s v="2020-02-03 00:00:00"/>
    <s v="2020-02-03 15:42:00"/>
    <s v="Gasto"/>
    <s v="Con Compromiso"/>
    <s v="0500"/>
    <x v="22"/>
    <x v="22"/>
    <s v="ADQUISICIÓN DE BIENES Y SERVICIOS - SERVICIO DE INFORMACIÓN CATASTRAL - ACTUALIZACIÓN  Y GESTIÓN CATASTRAL  NACIONAL"/>
    <s v="Nación"/>
    <x v="0"/>
    <s v="CSF"/>
    <n v="76623568"/>
    <n v="0"/>
    <n v="76623568"/>
    <n v="0"/>
    <s v="Prestación de servicios profesionales para orientar y ejecutar actividades relacionadas con el componente geográfico de los sistemas de información y para la operación del Sistema Nacional de Catastro."/>
    <s v="16720"/>
    <s v="35120"/>
    <s v="130420"/>
    <s v="265920, 326220, 461620, 603220, 643220, 721620, 888920, 1015120, 1195320, 1306820"/>
    <s v="87639520, 108592020, 150162520, 198940320, 215932320, 242539020, 285884220, 325175820, 372666420, 396755720"/>
    <s v="-0"/>
    <x v="1"/>
    <x v="1"/>
  </r>
  <r>
    <s v="11820"/>
    <s v="2020-02-03 00:00:00"/>
    <s v="2020-02-03 15:42:00"/>
    <s v="Gasto"/>
    <s v="Con Compromiso"/>
    <s v="0500"/>
    <x v="22"/>
    <x v="22"/>
    <s v="ADQUISICIÓN DE BIENES Y SERVICIOS - SERVICIO DE INFORMACIÓN CATASTRAL - ACTUALIZACIÓN  Y GESTIÓN CATASTRAL  NACIONAL"/>
    <s v="Nación"/>
    <x v="2"/>
    <s v="CSF"/>
    <n v="0"/>
    <n v="27456779"/>
    <n v="27456779"/>
    <n v="9577946"/>
    <s v="Prestación de servicios profesionales para orientar y ejecutar actividades relacionadas con el componente geográfico de los sistemas de información y para la operación del Sistema Nacional de Catastro."/>
    <s v="16720"/>
    <s v="35120"/>
    <s v="130420"/>
    <s v="265920, 326220, 461620, 603220, 643220, 721620, 888920, 1015120, 1195320, 1306820"/>
    <s v="87639520, 108592020, 150162520, 198940320, 215932320, 242539020, 285884220, 325175820, 372666420, 396755720"/>
    <s v="-0"/>
    <x v="1"/>
    <x v="1"/>
  </r>
  <r>
    <s v="11920"/>
    <s v="2020-02-03 00:00:00"/>
    <s v="2020-02-03 15:44:00"/>
    <s v="Gasto"/>
    <s v="Con Compromiso"/>
    <s v="0500"/>
    <x v="22"/>
    <x v="22"/>
    <s v="ADQUISICIÓN DE BIENES Y SERVICIOS - SERVICIO DE INFORMACIÓN CATASTRAL - ACTUALIZACIÓN  Y GESTIÓN CATASTRAL  NACIONAL"/>
    <s v="Nación"/>
    <x v="2"/>
    <s v="CSF"/>
    <n v="0"/>
    <n v="21013716"/>
    <n v="21013716"/>
    <n v="0"/>
    <s v="Prestación de servicios profesionales para orientar, ejecutar, tramitar y controlar las tareas relativas al soporte técnico y temático de los sistemas de información para la operación del Sistema Nacional de Catastro."/>
    <s v="16820"/>
    <s v="33820"/>
    <s v="117720"/>
    <s v="252820, 317920, 412920, 524820, 622120, 725320, 840920, 967020, 1165420"/>
    <s v="75817020, 105497120, 139314020, 171319920, 207338220, 243466120, 274570720, 308489920, 358682920"/>
    <s v="-0"/>
    <x v="1"/>
    <x v="1"/>
  </r>
  <r>
    <s v="11920"/>
    <s v="2020-02-03 00:00:00"/>
    <s v="2020-02-03 15:44:00"/>
    <s v="Gasto"/>
    <s v="Con Compromiso"/>
    <s v="0500"/>
    <x v="22"/>
    <x v="22"/>
    <s v="ADQUISICIÓN DE BIENES Y SERVICIOS - SERVICIO DE INFORMACIÓN CATASTRAL - ACTUALIZACIÓN  Y GESTIÓN CATASTRAL  NACIONAL"/>
    <s v="Nación"/>
    <x v="0"/>
    <s v="CSF"/>
    <n v="58642928"/>
    <n v="0"/>
    <n v="58642928"/>
    <n v="0"/>
    <s v="Prestación de servicios profesionales para orientar, ejecutar, tramitar y controlar las tareas relativas al soporte técnico y temático de los sistemas de información para la operación del Sistema Nacional de Catastro."/>
    <s v="16820"/>
    <s v="33820"/>
    <s v="117720"/>
    <s v="252820, 317920, 412920, 524820, 622120, 725320, 840920, 967020, 1165420"/>
    <s v="75817020, 105497120, 139314020, 171319920, 207338220, 243466120, 274570720, 308489920, 358682920"/>
    <s v="-0"/>
    <x v="1"/>
    <x v="1"/>
  </r>
  <r>
    <s v="12020"/>
    <s v="2020-02-03 00:00:00"/>
    <s v="2020-02-03 15:45:00"/>
    <s v="Gasto"/>
    <s v="Con Compromiso"/>
    <s v="0500"/>
    <x v="22"/>
    <x v="22"/>
    <s v="ADQUISICIÓN DE BIENES Y SERVICIOS - SERVICIO DE INFORMACIÓN CATASTRAL - ACTUALIZACIÓN  Y GESTIÓN CATASTRAL  NACIONAL"/>
    <s v="Nación"/>
    <x v="0"/>
    <s v="CSF"/>
    <n v="77303680"/>
    <n v="0"/>
    <n v="77303680"/>
    <n v="0"/>
    <s v="Prestación de servicios profesionales para realizar actividades de soporte técnico y temático de los sistemas de información para la operación del Sistema Nacional de Catastro."/>
    <s v="16920"/>
    <s v="25220, 25320"/>
    <s v="81720, 91220"/>
    <s v="183220, 183320, 252220, 256920, 322620, 329620, 398420, 404120, 519120, 526320, 621320, 632720, 724420, 735720, 840720, 843520, 994520, 994620, 1163720, 1180420, 1305120, 1306220"/>
    <s v="67391220, 67480620, 75813420, 77382720, 105916720, 110984720, 137480420, 137710420, 169403820, 171100720, 205354520, 208818720, 243211020, 245221120, 273925620, 274722120, 316157920, 316161520, 358715220, 362057320, 396634720, 396732420"/>
    <s v="-0"/>
    <x v="1"/>
    <x v="1"/>
  </r>
  <r>
    <s v="12020"/>
    <s v="2020-02-03 00:00:00"/>
    <s v="2020-02-03 15:45:00"/>
    <s v="Gasto"/>
    <s v="Con Compromiso"/>
    <s v="0500"/>
    <x v="22"/>
    <x v="22"/>
    <s v="ADQUISICIÓN DE BIENES Y SERVICIOS - SERVICIO DE INFORMACIÓN CATASTRAL - ACTUALIZACIÓN  Y GESTIÓN CATASTRAL  NACIONAL"/>
    <s v="Nación"/>
    <x v="2"/>
    <s v="CSF"/>
    <n v="0"/>
    <n v="32209866"/>
    <n v="32209866"/>
    <n v="0"/>
    <s v="Prestación de servicios profesionales para realizar actividades de soporte técnico y temático de los sistemas de información para la operación del Sistema Nacional de Catastro."/>
    <s v="16920"/>
    <s v="25220, 25320"/>
    <s v="81720, 91220"/>
    <s v="183220, 183320, 252220, 256920, 322620, 329620, 398420, 404120, 519120, 526320, 621320, 632720, 724420, 735720, 840720, 843520, 994520, 994620, 1163720, 1180420, 1305120, 1306220"/>
    <s v="67391220, 67480620, 75813420, 77382720, 105916720, 110984720, 137480420, 137710420, 169403820, 171100720, 205354520, 208818720, 243211020, 245221120, 273925620, 274722120, 316157920, 316161520, 358715220, 362057320, 396634720, 396732420"/>
    <s v="-0"/>
    <x v="1"/>
    <x v="1"/>
  </r>
  <r>
    <s v="12120"/>
    <s v="2020-02-03 00:00:00"/>
    <s v="2020-02-03 15:48:00"/>
    <s v="Gasto"/>
    <s v="Con Compromiso"/>
    <s v="0500"/>
    <x v="22"/>
    <x v="22"/>
    <s v="ADQUISICIÓN DE BIENES Y SERVICIOS - SERVICIO DE INFORMACIÓN CATASTRAL - ACTUALIZACIÓN  Y GESTIÓN CATASTRAL  NACIONAL"/>
    <s v="Nación"/>
    <x v="2"/>
    <s v="CSF"/>
    <n v="0"/>
    <n v="14870392"/>
    <n v="14870392"/>
    <n v="0"/>
    <s v="Prestación de servicios de apoyo para ejecutar actividades de soporte técnico en la mesa de servicio del Sistema Nacional Catastro."/>
    <s v="17020"/>
    <s v="34020, 34120"/>
    <s v="117220, 128920"/>
    <s v="252020, 262020, 316820, 317720, 398320, 404320, 516720, 529620, 613120, 618220, 722120, 724020, 837420, 840620, 966820, 970320, 1135920, 1141320"/>
    <s v="75411320, 85173920, 104569620, 104939820, 135770220, 137440220, 168416920, 172311120, 205348120, 205352620, 242222120, 242830620, 273644620, 273923220, 308390720, 309940220, 350042320, 351470820"/>
    <s v="-0"/>
    <x v="1"/>
    <x v="1"/>
  </r>
  <r>
    <s v="12120"/>
    <s v="2020-02-03 00:00:00"/>
    <s v="2020-02-03 15:48:00"/>
    <s v="Gasto"/>
    <s v="Con Compromiso"/>
    <s v="0500"/>
    <x v="22"/>
    <x v="22"/>
    <s v="ADQUISICIÓN DE BIENES Y SERVICIOS - SERVICIO DE INFORMACIÓN CATASTRAL - ACTUALIZACIÓN  Y GESTIÓN CATASTRAL  NACIONAL"/>
    <s v="Nación"/>
    <x v="0"/>
    <s v="CSF"/>
    <n v="41498768"/>
    <n v="0"/>
    <n v="41498768"/>
    <n v="0"/>
    <s v="Prestación de servicios de apoyo para ejecutar actividades de soporte técnico en la mesa de servicio del Sistema Nacional Catastro."/>
    <s v="17020"/>
    <s v="34020, 34120"/>
    <s v="117220, 128920"/>
    <s v="252020, 262020, 316820, 317720, 398320, 404320, 516720, 529620, 613120, 618220, 722120, 724020, 837420, 840620, 966820, 970320, 1135920, 1141320"/>
    <s v="75411320, 85173920, 104569620, 104939820, 135770220, 137440220, 168416920, 172311120, 205348120, 205352620, 242222120, 242830620, 273644620, 273923220, 308390720, 309940220, 350042320, 351470820"/>
    <s v="-0"/>
    <x v="1"/>
    <x v="1"/>
  </r>
  <r>
    <s v="12220"/>
    <s v="2020-02-03 00:00:00"/>
    <s v="2020-02-03 15:51:00"/>
    <s v="Gasto"/>
    <s v="Con Compromiso"/>
    <s v="0500"/>
    <x v="22"/>
    <x v="22"/>
    <s v="ADQUISICIÓN DE BIENES Y SERVICIOS - SERVICIO DE INFORMACIÓN CATASTRAL - ACTUALIZACIÓN  Y GESTIÓN CATASTRAL  NACIONAL"/>
    <s v="Nación"/>
    <x v="0"/>
    <s v="CSF"/>
    <n v="58642928"/>
    <n v="0"/>
    <n v="58642928"/>
    <n v="0"/>
    <s v="Prestación de servicios profesionales para  orientar y ejecutar  actividades  de  levantamiento de información, desarrollo y mantenimiento  del gestor de procesos y del componente web de los sistemas de información y aplicativos para la operación del"/>
    <s v="17120"/>
    <s v="21120"/>
    <s v="93220"/>
    <s v="180420, 262720, 339220, 458120, 535320, 643120, 739520, 880520, 1018520, 1141420"/>
    <s v="67117720, 85862320, 112364520, 145804820, 173546220, 215218120, 246219820, 284437220, 325652720, 351798920"/>
    <s v="-0"/>
    <x v="1"/>
    <x v="1"/>
  </r>
  <r>
    <s v="12220"/>
    <s v="2020-02-03 00:00:00"/>
    <s v="2020-02-03 15:51:00"/>
    <s v="Gasto"/>
    <s v="Con Compromiso"/>
    <s v="0500"/>
    <x v="22"/>
    <x v="22"/>
    <s v="ADQUISICIÓN DE BIENES Y SERVICIOS - SERVICIO DE INFORMACIÓN CATASTRAL - ACTUALIZACIÓN  Y GESTIÓN CATASTRAL  NACIONAL"/>
    <s v="Nación"/>
    <x v="2"/>
    <s v="CSF"/>
    <n v="0"/>
    <n v="25167589"/>
    <n v="25167589"/>
    <n v="0"/>
    <s v="Prestación de servicios profesionales para  orientar y ejecutar  actividades  de  levantamiento de información, desarrollo y mantenimiento  del gestor de procesos y del componente web de los sistemas de información y aplicativos para la operación del"/>
    <s v="17120"/>
    <s v="21120"/>
    <s v="93220"/>
    <s v="180420, 262720, 339220, 458120, 535320, 643120, 739520, 880520, 1018520, 1141420"/>
    <s v="67117720, 85862320, 112364520, 145804820, 173546220, 215218120, 246219820, 284437220, 325652720, 351798920"/>
    <s v="-0"/>
    <x v="1"/>
    <x v="1"/>
  </r>
  <r>
    <s v="12320"/>
    <s v="2020-02-03 00:00:00"/>
    <s v="2020-02-03 15:53:00"/>
    <s v="Gasto"/>
    <s v="Con Compromiso"/>
    <s v="0500"/>
    <x v="22"/>
    <x v="22"/>
    <s v="ADQUISICIÓN DE BIENES Y SERVICIOS - SERVICIO DE INFORMACIÓN CATASTRAL - ACTUALIZACIÓN  Y GESTIÓN CATASTRAL  NACIONAL"/>
    <s v="Nación"/>
    <x v="2"/>
    <s v="CSF"/>
    <n v="0"/>
    <n v="20854053"/>
    <n v="20854053"/>
    <n v="0"/>
    <s v="Prestación de servicios profesionales para analizar e implementar  la arquitectura de sistemas de información georeferenciados  de la entidad y para la operación del sistema de catastro multipropósito."/>
    <s v="17220"/>
    <s v="42220"/>
    <s v="119220"/>
    <s v="262620, 341820, 448920, 524420, 630420, 724320, 854620, 1011120, 1161420"/>
    <s v="85530820, 114158420, 142112520, 173069220, 208649020, 243349120, 278443920, 322928220, 357378720"/>
    <s v="-0"/>
    <x v="1"/>
    <x v="1"/>
  </r>
  <r>
    <s v="12320"/>
    <s v="2020-02-03 00:00:00"/>
    <s v="2020-02-03 15:53:00"/>
    <s v="Gasto"/>
    <s v="Con Compromiso"/>
    <s v="0500"/>
    <x v="22"/>
    <x v="22"/>
    <s v="ADQUISICIÓN DE BIENES Y SERVICIOS - SERVICIO DE INFORMACIÓN CATASTRAL - ACTUALIZACIÓN  Y GESTIÓN CATASTRAL  NACIONAL"/>
    <s v="Nación"/>
    <x v="0"/>
    <s v="CSF"/>
    <n v="67634768"/>
    <n v="0"/>
    <n v="67634768"/>
    <n v="0"/>
    <s v="Prestación de servicios profesionales para analizar e implementar  la arquitectura de sistemas de información georeferenciados  de la entidad y para la operación del sistema de catastro multipropósito."/>
    <s v="17220"/>
    <s v="42220"/>
    <s v="119220"/>
    <s v="262620, 341820, 448920, 524420, 630420, 724320, 854620, 1011120, 1161420"/>
    <s v="85530820, 114158420, 142112520, 173069220, 208649020, 243349120, 278443920, 322928220, 357378720"/>
    <s v="-0"/>
    <x v="1"/>
    <x v="1"/>
  </r>
  <r>
    <s v="12420"/>
    <s v="2020-02-03 00:00:00"/>
    <s v="2020-02-03 15:54:00"/>
    <s v="Gasto"/>
    <s v="Generado"/>
    <s v="0500"/>
    <x v="22"/>
    <x v="22"/>
    <s v="ADQUISICIÓN DE BIENES Y SERVICIOS - SERVICIO DE INFORMACIÓN CATASTRAL - ACTUALIZACIÓN  Y GESTIÓN CATASTRAL  NACIONAL"/>
    <s v="Nación"/>
    <x v="0"/>
    <s v="CSF"/>
    <n v="64209276"/>
    <n v="-64209276"/>
    <n v="0"/>
    <n v="0"/>
    <s v="PARA EL DESARROLLO DE LAS POLÍTICAS, PROGRAMAS Y PROYECTOS A CARGO DEL IGAC"/>
    <s v="14620"/>
    <s v="-0"/>
    <s v="-0"/>
    <s v="-0"/>
    <s v="-0"/>
    <s v="-0"/>
    <x v="1"/>
    <x v="1"/>
  </r>
  <r>
    <s v="12520"/>
    <s v="2020-02-03 00:00:00"/>
    <s v="2020-02-03 15:58:00"/>
    <s v="Gasto"/>
    <s v="Con Compromiso"/>
    <s v="0500"/>
    <x v="22"/>
    <x v="22"/>
    <s v="ADQUISICIÓN DE BIENES Y SERVICIOS - SERVICIO DE INFORMACIÓN CATASTRAL - ACTUALIZACIÓN  Y GESTIÓN CATASTRAL  NACIONAL"/>
    <s v="Nación"/>
    <x v="0"/>
    <s v="CSF"/>
    <n v="44720720"/>
    <n v="0"/>
    <n v="44720720"/>
    <n v="0"/>
    <s v="PRESTACIÓN DE SERVICIOS  PROFESIONALES PARA CONTRIBUIR A LA IMPLEMENTACIÓN DE LA POLÍTICA CATASTRAL CON EL ENFOQUE MULTIPROPOSITO Y LA ARTICULACIÓN INTERINSTITUCIONAL EN EL COMPONENTE TECNOLÓGICO"/>
    <s v="13120"/>
    <s v="21920"/>
    <s v="96220"/>
    <s v="182320, 263320, 334020, 448420, 539420, 650820, 759520, 887720, 1016220, 1181620, 1305320"/>
    <s v="67307420, 85889720, 112042420, 142509720, 174584220, 217647720, 250551320, 285602420, 325649220, 362569520, 396807420"/>
    <s v="-0"/>
    <x v="1"/>
    <x v="1"/>
  </r>
  <r>
    <s v="12520"/>
    <s v="2020-02-03 00:00:00"/>
    <s v="2020-02-03 15:58:00"/>
    <s v="Gasto"/>
    <s v="Con Compromiso"/>
    <s v="0500"/>
    <x v="22"/>
    <x v="22"/>
    <s v="ADQUISICIÓN DE BIENES Y SERVICIOS - SERVICIO DE INFORMACIÓN CATASTRAL - ACTUALIZACIÓN  Y GESTIÓN CATASTRAL  NACIONAL"/>
    <s v="Nación"/>
    <x v="2"/>
    <s v="CSF"/>
    <n v="0"/>
    <n v="13416216"/>
    <n v="13416216"/>
    <n v="0"/>
    <s v="PRESTACIÓN DE SERVICIOS  PROFESIONALES PARA CONTRIBUIR A LA IMPLEMENTACIÓN DE LA POLÍTICA CATASTRAL CON EL ENFOQUE MULTIPROPOSITO Y LA ARTICULACIÓN INTERINSTITUCIONAL EN EL COMPONENTE TECNOLÓGICO"/>
    <s v="13120"/>
    <s v="21920"/>
    <s v="96220"/>
    <s v="182320, 263320, 334020, 448420, 539420, 650820, 759520, 887720, 1016220, 1181620, 1305320"/>
    <s v="67307420, 85889720, 112042420, 142509720, 174584220, 217647720, 250551320, 285602420, 325649220, 362569520, 396807420"/>
    <s v="-0"/>
    <x v="1"/>
    <x v="1"/>
  </r>
  <r>
    <s v="12620"/>
    <s v="2020-02-03 00:00:00"/>
    <s v="2020-02-03 16:01:00"/>
    <s v="Gasto"/>
    <s v="Con Compromiso"/>
    <s v="0500"/>
    <x v="22"/>
    <x v="22"/>
    <s v="ADQUISICIÓN DE BIENES Y SERVICIOS - SERVICIO DE INFORMACIÓN CATASTRAL - ACTUALIZACIÓN  Y GESTIÓN CATASTRAL  NACIONAL"/>
    <s v="Nación"/>
    <x v="2"/>
    <s v="CSF"/>
    <n v="0"/>
    <n v="35031230"/>
    <n v="35031230"/>
    <n v="0"/>
    <s v="PRESTACIÓN DE SERVICIOS PROFESIONALES PARA  APOYAR LA GESTIÓN, TRANSFERENCIA DE CONOCIMIENTO Y SEGUIMIENTO TÉCNICO REQUERIDO PARA LA HABILITACIÓN DE GESTORES CATASTRALES"/>
    <s v="17320"/>
    <s v="28220, 28820"/>
    <s v="93720, 96020"/>
    <s v="171420, 181620, 184420, 264220, 264320, 333520, 338020, 409620, 453020, 529920, 531320, 634520, 634620, 744220, 747020, 855820, 866920, 1024020, 1028320, 1139720, 1171620"/>
    <s v="67289020, 67490120, 86438220, 86466720, 111024020, 112242520, 138843820, 143402420, 171907920, 173062620, 210904220, 210913320, 247395220, 247741220, 278444920, 281705620, 330132920, 331251920, 351974620, 360279020"/>
    <s v="-0"/>
    <x v="1"/>
    <x v="1"/>
  </r>
  <r>
    <s v="12620"/>
    <s v="2020-02-03 00:00:00"/>
    <s v="2020-02-03 16:01:00"/>
    <s v="Gasto"/>
    <s v="Con Compromiso"/>
    <s v="0500"/>
    <x v="22"/>
    <x v="22"/>
    <s v="ADQUISICIÓN DE BIENES Y SERVICIOS - SERVICIO DE INFORMACIÓN CATASTRAL - ACTUALIZACIÓN  Y GESTIÓN CATASTRAL  NACIONAL"/>
    <s v="Nación"/>
    <x v="0"/>
    <s v="CSF"/>
    <n v="89441440"/>
    <n v="0"/>
    <n v="89441440"/>
    <n v="0"/>
    <s v="PRESTACIÓN DE SERVICIOS PROFESIONALES PARA  APOYAR LA GESTIÓN, TRANSFERENCIA DE CONOCIMIENTO Y SEGUIMIENTO TÉCNICO REQUERIDO PARA LA HABILITACIÓN DE GESTORES CATASTRALES"/>
    <s v="17320"/>
    <s v="28220, 28820"/>
    <s v="93720, 96020"/>
    <s v="171420, 181620, 184420, 264220, 264320, 333520, 338020, 409620, 453020, 529920, 531320, 634520, 634620, 744220, 747020, 855820, 866920, 1024020, 1028320, 1139720, 1171620"/>
    <s v="67289020, 67490120, 86438220, 86466720, 111024020, 112242520, 138843820, 143402420, 171907920, 173062620, 210904220, 210913320, 247395220, 247741220, 278444920, 281705620, 330132920, 331251920, 351974620, 360279020"/>
    <s v="-0"/>
    <x v="1"/>
    <x v="1"/>
  </r>
  <r>
    <s v="12720"/>
    <s v="2020-02-03 00:00:00"/>
    <s v="2020-02-03 16:03:00"/>
    <s v="Gasto"/>
    <s v="Con Compromiso"/>
    <s v="0500"/>
    <x v="22"/>
    <x v="22"/>
    <s v="ADQUISICIÓN DE BIENES Y SERVICIOS - SERVICIO DE INFORMACIÓN CATASTRAL - ACTUALIZACIÓN  Y GESTIÓN CATASTRAL  NACIONAL"/>
    <s v="Nación"/>
    <x v="0"/>
    <s v="CSF"/>
    <n v="20749384"/>
    <n v="0"/>
    <n v="20749384"/>
    <n v="0"/>
    <s v="PRESTACIÓN DE SERVICIOS PARA APOYAR LAS ACTIVIDADES TÉCNICAS Y OPERATIVAS REQUERIDAS EN EL MARCO DE LA HABILITACIÓN DE GESTORES CATASTRALES"/>
    <s v="17420"/>
    <s v="20620, 190020"/>
    <s v="94820"/>
    <s v="182020, 264020, 333620, 452920, 526020, 631020, 730020, 861720, 1028120, 1127920"/>
    <s v="67303420, 85946920, 111630320, 143394820, 171087320, 208054820, 243755120, 280667920, 331058220, 347943720"/>
    <s v="-0"/>
    <x v="1"/>
    <x v="1"/>
  </r>
  <r>
    <s v="12720"/>
    <s v="2020-02-03 00:00:00"/>
    <s v="2020-02-03 16:03:00"/>
    <s v="Gasto"/>
    <s v="Con Compromiso"/>
    <s v="0500"/>
    <x v="22"/>
    <x v="22"/>
    <s v="ADQUISICIÓN DE BIENES Y SERVICIOS - SERVICIO DE INFORMACIÓN CATASTRAL - ACTUALIZACIÓN  Y GESTIÓN CATASTRAL  NACIONAL"/>
    <s v="Nación"/>
    <x v="2"/>
    <s v="CSF"/>
    <n v="0"/>
    <n v="8904944"/>
    <n v="8904944"/>
    <n v="0"/>
    <s v="PRESTACIÓN DE SERVICIOS PARA APOYAR LAS ACTIVIDADES TÉCNICAS Y OPERATIVAS REQUERIDAS EN EL MARCO DE LA HABILITACIÓN DE GESTORES CATASTRALES"/>
    <s v="17420"/>
    <s v="20620, 190020"/>
    <s v="94820"/>
    <s v="182020, 264020, 333620, 452920, 526020, 631020, 730020, 861720, 1028120, 1127920"/>
    <s v="67303420, 85946920, 111630320, 143394820, 171087320, 208054820, 243755120, 280667920, 331058220, 347943720"/>
    <s v="-0"/>
    <x v="1"/>
    <x v="1"/>
  </r>
  <r>
    <s v="12820"/>
    <s v="2020-02-03 00:00:00"/>
    <s v="2020-02-03 16:06:00"/>
    <s v="Gasto"/>
    <s v="Con Compromiso"/>
    <s v="0500"/>
    <x v="22"/>
    <x v="22"/>
    <s v="ADQUISICIÓN DE BIENES Y SERVICIOS - SERVICIO DE INFORMACIÓN CATASTRAL - ACTUALIZACIÓN  Y GESTIÓN CATASTRAL  NACIONAL"/>
    <s v="Nación"/>
    <x v="2"/>
    <s v="CSF"/>
    <n v="0"/>
    <n v="13107916"/>
    <n v="13107916"/>
    <n v="0"/>
    <s v="PRESTACIÓN DE SERVICIOS PROFESIONALES PARA REALIZAR LAS ACTIVIDADES DE OPERACIÓN,  SOPORTE Y DESARROLLO RELACIONADOS CON LA GESTIÓN DEL SISTEMA NACIONAL DE CATASTRO"/>
    <s v="16220"/>
    <s v="27520"/>
    <s v="80420"/>
    <s v="184220, 252720, 313120, 390920, 514920, 615120, 717220, 834320, 994320, 1187520"/>
    <s v="67487220, 75425120, 102232620, 134871120, 168233520, 205350420, 241286320, 272675120, 316155920, 364248920"/>
    <s v="-0"/>
    <x v="1"/>
    <x v="1"/>
  </r>
  <r>
    <s v="12820"/>
    <s v="2020-02-03 00:00:00"/>
    <s v="2020-02-03 16:06:00"/>
    <s v="Gasto"/>
    <s v="Con Compromiso"/>
    <s v="0500"/>
    <x v="22"/>
    <x v="22"/>
    <s v="ADQUISICIÓN DE BIENES Y SERVICIOS - SERVICIO DE INFORMACIÓN CATASTRAL - ACTUALIZACIÓN  Y GESTIÓN CATASTRAL  NACIONAL"/>
    <s v="Nación"/>
    <x v="0"/>
    <s v="CSF"/>
    <n v="33114736"/>
    <n v="0"/>
    <n v="33114736"/>
    <n v="0"/>
    <s v="PRESTACIÓN DE SERVICIOS PROFESIONALES PARA REALIZAR LAS ACTIVIDADES DE OPERACIÓN,  SOPORTE Y DESARROLLO RELACIONADOS CON LA GESTIÓN DEL SISTEMA NACIONAL DE CATASTRO"/>
    <s v="16220"/>
    <s v="27520"/>
    <s v="80420"/>
    <s v="184220, 252720, 313120, 390920, 514920, 615120, 717220, 834320, 994320, 1187520"/>
    <s v="67487220, 75425120, 102232620, 134871120, 168233520, 205350420, 241286320, 272675120, 316155920, 364248920"/>
    <s v="-0"/>
    <x v="1"/>
    <x v="1"/>
  </r>
  <r>
    <s v="12920"/>
    <s v="2020-02-03 00:00:00"/>
    <s v="2020-02-03 16:09:00"/>
    <s v="Gasto"/>
    <s v="Con Compromiso"/>
    <s v="0500"/>
    <x v="22"/>
    <x v="22"/>
    <s v="ADQUISICIÓN DE BIENES Y SERVICIOS - SERVICIO DE INFORMACIÓN CATASTRAL - ACTUALIZACIÓN  Y GESTIÓN CATASTRAL  NACIONAL"/>
    <s v="Nación"/>
    <x v="2"/>
    <s v="CSF"/>
    <n v="0"/>
    <n v="36741975"/>
    <n v="36741975"/>
    <n v="0"/>
    <s v="PRESTACIÓN DE SERVICIOS PROFESIONALES PARA  ORIENTAR Y REALIZAR LAS ACTIVIDADES DE DESARROLLO, ADMINISTRACIÓN Y MONITOREO DE LOS COMPONENTES DE SOFTWARE DEL SISTEMA DE TRANSICIÓN Y SISTEMAS RELACIONADOS PARA LA OPERACIÓN DEL SISTEMA NACIONAL DE CATAS"/>
    <s v="16320"/>
    <s v="21220"/>
    <s v="81820"/>
    <s v="180320, 257620, 331020, 402320, 521520, 624320, 724220, 870020, 1018920, 1136220"/>
    <s v="67115720, 77786320, 112301920, 137446120, 170557120, 207524020, 243328420, 282252420, 329520320, 351069920"/>
    <s v="-0"/>
    <x v="1"/>
    <x v="1"/>
  </r>
  <r>
    <s v="12920"/>
    <s v="2020-02-03 00:00:00"/>
    <s v="2020-02-03 16:09:00"/>
    <s v="Gasto"/>
    <s v="Con Compromiso"/>
    <s v="0500"/>
    <x v="22"/>
    <x v="22"/>
    <s v="ADQUISICIÓN DE BIENES Y SERVICIOS - SERVICIO DE INFORMACIÓN CATASTRAL - ACTUALIZACIÓN  Y GESTIÓN CATASTRAL  NACIONAL"/>
    <s v="Nación"/>
    <x v="0"/>
    <s v="CSF"/>
    <n v="85612368"/>
    <n v="0"/>
    <n v="85612368"/>
    <n v="0"/>
    <s v="PRESTACIÓN DE SERVICIOS PROFESIONALES PARA  ORIENTAR Y REALIZAR LAS ACTIVIDADES DE DESARROLLO, ADMINISTRACIÓN Y MONITOREO DE LOS COMPONENTES DE SOFTWARE DEL SISTEMA DE TRANSICIÓN Y SISTEMAS RELACIONADOS PARA LA OPERACIÓN DEL SISTEMA NACIONAL DE CATAS"/>
    <s v="16320"/>
    <s v="21220"/>
    <s v="81820"/>
    <s v="180320, 257620, 331020, 402320, 521520, 624320, 724220, 870020, 1018920, 1136220"/>
    <s v="67115720, 77786320, 112301920, 137446120, 170557120, 207524020, 243328420, 282252420, 329520320, 351069920"/>
    <s v="-0"/>
    <x v="1"/>
    <x v="1"/>
  </r>
  <r>
    <s v="13020"/>
    <s v="2020-02-03 00:00:00"/>
    <s v="2020-02-03 16:13:00"/>
    <s v="Gasto"/>
    <s v="Con Compromiso"/>
    <s v="0500"/>
    <x v="22"/>
    <x v="22"/>
    <s v="ADQUISICIÓN DE BIENES Y SERVICIOS - SERVICIO DE INFORMACIÓN CATASTRAL - ACTUALIZACIÓN  Y GESTIÓN CATASTRAL  NACIONAL"/>
    <s v="Nación"/>
    <x v="2"/>
    <s v="CSF"/>
    <n v="0"/>
    <n v="21135865"/>
    <n v="21135865"/>
    <n v="0"/>
    <s v="PRESTACIÓN DE SERVICIOS PROFESIONALES PARA LLEVAR ACABO LAS ACTIVIDADES DE  DIFINICIÓN, CONTROL Y SEGUIMIENTO, ENCAMINADOS A LA CONSTRUCCIÓN DE NUEVAS FUNCIONALIDADES  PARA LA OPERACIÓN DEL SISTEMA NACIONAL DE CATASTRO"/>
    <s v="16420"/>
    <s v="38420"/>
    <s v="158520"/>
    <s v="333420, 391820, 550120, 945920, 946420, 946520, 1108120, 1108320, 1300520"/>
    <s v="110992420, 132537020, 189596720, 302338320, 302352320, 302361020, 339112120, 339386620, 396083020"/>
    <s v="-0"/>
    <x v="1"/>
    <x v="1"/>
  </r>
  <r>
    <s v="13020"/>
    <s v="2020-02-03 00:00:00"/>
    <s v="2020-02-03 16:13:00"/>
    <s v="Gasto"/>
    <s v="Con Compromiso"/>
    <s v="0500"/>
    <x v="22"/>
    <x v="22"/>
    <s v="ADQUISICIÓN DE BIENES Y SERVICIOS - SERVICIO DE INFORMACIÓN CATASTRAL - ACTUALIZACIÓN  Y GESTIÓN CATASTRAL  NACIONAL"/>
    <s v="Nación"/>
    <x v="0"/>
    <s v="CSF"/>
    <n v="67634768"/>
    <n v="0"/>
    <n v="67634768"/>
    <n v="0"/>
    <s v="PRESTACIÓN DE SERVICIOS PROFESIONALES PARA LLEVAR ACABO LAS ACTIVIDADES DE  DIFINICIÓN, CONTROL Y SEGUIMIENTO, ENCAMINADOS A LA CONSTRUCCIÓN DE NUEVAS FUNCIONALIDADES  PARA LA OPERACIÓN DEL SISTEMA NACIONAL DE CATASTRO"/>
    <s v="16420"/>
    <s v="38420"/>
    <s v="158520"/>
    <s v="333420, 391820, 550120, 945920, 946420, 946520, 1108120, 1108320, 1300520"/>
    <s v="110992420, 132537020, 189596720, 302338320, 302352320, 302361020, 339112120, 339386620, 396083020"/>
    <s v="-0"/>
    <x v="1"/>
    <x v="1"/>
  </r>
  <r>
    <s v="13120"/>
    <s v="2020-02-04 00:00:00"/>
    <s v="2020-02-04 11:06:00"/>
    <s v="Gasto"/>
    <s v="Con Compromiso"/>
    <s v="0300"/>
    <x v="21"/>
    <x v="75"/>
    <s v="ADQUISICIÓN DE BIENES Y SERVICIOS - DOCUMENTOS DE ESTUDIOS TÉCNICOS SOBRE GEOGRAFÍA - GENERACIÓN DE ESTUDIOS GEOGRÁFICOS E INVESTIGACIONES PARA LA CARACTERIZACIÓN, ANÁLISIS Y DELIMITACIÓN GEOGRÁFICA DEL TERRITORIO  NACIONAL"/>
    <s v="Nación"/>
    <x v="0"/>
    <s v="CSF"/>
    <n v="57060086"/>
    <n v="2507937"/>
    <n v="59568023"/>
    <n v="0"/>
    <s v="PRESTACIÓN DE SERVICIOS PARA REALIZAR ACTIVIDADES DE GESTIÓN Y LOGISTICA EN LOS PROCESOS Y PROYECTOS MISIONALES DE LA SUBDIRECCIÓN DE GEOGRAFIA Y CARTOGRAFIA"/>
    <s v="15620"/>
    <s v="20020, 20120"/>
    <s v="91520, 91820"/>
    <s v="182920, 183020, 263620, 263720, 322120, 338720, 398520, 455720, 525820, 544620, 613720, 615020, 723820, 732720, 830720, 856920, 956720, 963420, 1121320, 1135220"/>
    <s v="67354820, 67375420, 85877820, 85885720, 105783620, 112219320, 135774920, 143896720, 170643520, 177196620, 205349120, 205350320, 242822820, 244148420, 270926720, 278467920, 305886120, 308166420, 346758220, 350037220"/>
    <s v="-0"/>
    <x v="1"/>
    <x v="8"/>
  </r>
  <r>
    <s v="13220"/>
    <s v="2020-02-04 00:00:00"/>
    <s v="2020-02-04 11:07:00"/>
    <s v="Gasto"/>
    <s v="Con Compromiso"/>
    <s v="0300"/>
    <x v="21"/>
    <x v="38"/>
    <s v="ADQUISICIÓN DE BIENES Y SERVICIOS - SERVICIO DE INFORMACIÓN CARTOGRÁFICA ACTUALIZADO - LEVANTAMIENTO , GENERACIÓN Y ACTUALIZACIÓN DE LA RED GEODÉSICA Y LA CARTOGRAFÍA BÁSICA A NIVEL   NACIONAL"/>
    <s v="Nación"/>
    <x v="0"/>
    <s v="CSF"/>
    <n v="92997806"/>
    <n v="-14436516"/>
    <n v="78561290"/>
    <n v="114623"/>
    <s v="PRESTACIÓN DE SERVICIOS  COMO COPILOTO DE LA AERONAVE HK 1771- G Y LA GESTIÓN DE APOYO EN EL SEGUIMIENTO  Y CONTINUIDAD DE LOS PROCESOS Y PROCEDIMIENTOS DE OPERACIONES AÉREAS DE LOS EQUIPOS TRIPULADOS Y NO TRIPULADOS DEL IGAC"/>
    <s v="15320"/>
    <s v="45620"/>
    <s v="199020"/>
    <s v="449220, 555620, 707820, 713620, 769320, 846820, 1006820, 1265520"/>
    <s v="143401220, 185508820, 237282420, 239884720, 253726320, 275086420, 322059720, 391149920"/>
    <s v="9920, 12220, 15720, 16020"/>
    <x v="1"/>
    <x v="8"/>
  </r>
  <r>
    <s v="13320"/>
    <s v="2020-02-04 00:00:00"/>
    <s v="2020-02-04 11:08:00"/>
    <s v="Gasto"/>
    <s v="Con Compromiso"/>
    <s v="0300"/>
    <x v="21"/>
    <x v="38"/>
    <s v="ADQUISICIÓN DE BIENES Y SERVICIOS - SERVICIO DE INFORMACIÓN CARTOGRÁFICA ACTUALIZADO - LEVANTAMIENTO , GENERACIÓN Y ACTUALIZACIÓN DE LA RED GEODÉSICA Y LA CARTOGRAFÍA BÁSICA A NIVEL   NACIONAL"/>
    <s v="Nación"/>
    <x v="0"/>
    <s v="CSF"/>
    <n v="330000000"/>
    <n v="0"/>
    <n v="330000000"/>
    <n v="0"/>
    <s v="SUMINISTRO DE COMBUSTIBLE TIPO JET A1 PARA EL AVIÓN TWIN TURBOCOMIMANDER 690A CON MATRICULA HK1771G, PROPIEDAD DEL IGAC"/>
    <s v="15520"/>
    <s v="53920"/>
    <s v="425220"/>
    <s v="831820, 894420, 894620, 1025020, 1109620, 1200920"/>
    <s v="287113120, 287114020, 287115720, 330924520, 341625320, 381529820"/>
    <s v="-0"/>
    <x v="1"/>
    <x v="8"/>
  </r>
  <r>
    <s v="13420"/>
    <s v="2020-02-04 00:00:00"/>
    <s v="2020-02-04 11:11:00"/>
    <s v="Gasto"/>
    <s v="Con Compromiso"/>
    <s v="0300"/>
    <x v="21"/>
    <x v="38"/>
    <s v="ADQUISICIÓN DE BIENES Y SERVICIOS - SERVICIO DE INFORMACIÓN CARTOGRÁFICA ACTUALIZADO - LEVANTAMIENTO , GENERACIÓN Y ACTUALIZACIÓN DE LA RED GEODÉSICA Y LA CARTOGRAFÍA BÁSICA A NIVEL   NACIONAL"/>
    <s v="Nación"/>
    <x v="0"/>
    <s v="CSF"/>
    <n v="56650000"/>
    <n v="3850000"/>
    <n v="60500000"/>
    <n v="916666"/>
    <s v="Prestación de servicios como técnico TLA para realizar el control y seguimiento de los procesos de mantenimiento aeronáutico y suministro de combustible del avión Twin Turbocommander 690A con matricula HK1771G, propiedad del IGAC."/>
    <s v="15420"/>
    <s v="45920"/>
    <s v="167220"/>
    <s v="341920, 447920, 543920, 635220, 737320, 848820, 1004520, 1161720"/>
    <s v="113913220, 142503820, 177053720, 210844120, 246145120, 275098520, 320501720, 356385020"/>
    <s v="-0"/>
    <x v="1"/>
    <x v="8"/>
  </r>
  <r>
    <s v="13520"/>
    <s v="2020-02-04 00:00:00"/>
    <s v="2020-02-04 11:13:00"/>
    <s v="Gasto"/>
    <s v="Con Compromiso"/>
    <s v="0300"/>
    <x v="21"/>
    <x v="38"/>
    <s v="ADQUISICIÓN DE BIENES Y SERVICIOS - SERVICIO DE INFORMACIÓN CARTOGRÁFICA ACTUALIZADO - LEVANTAMIENTO , GENERACIÓN Y ACTUALIZACIÓN DE LA RED GEODÉSICA Y LA CARTOGRAFÍA BÁSICA A NIVEL   NACIONAL"/>
    <s v="Nación"/>
    <x v="0"/>
    <s v="CSF"/>
    <n v="151800000"/>
    <n v="-33318280"/>
    <n v="118481720"/>
    <n v="181720"/>
    <s v="Prestación de servicios como piloto al mando de la aeronave HK 1771-G y la gestión  de seguimiento, control y continuidad de los procesos y procedimientos de operaciones aéreas  de los equipos tripulados y no tripulados del IGAC"/>
    <s v="15220"/>
    <s v="46020"/>
    <s v="205920"/>
    <s v="458820, 556620, 708120, 708920, 771620, 846920, 1004420, 1192420"/>
    <s v="148967520, 186484820, 237321820, 238848220, 254255720, 275092420, 321087020, 370161720"/>
    <s v="9820, 15620, 16120"/>
    <x v="1"/>
    <x v="8"/>
  </r>
  <r>
    <s v="13620"/>
    <s v="2020-02-04 00:00:00"/>
    <s v="2020-02-04 11:15:00"/>
    <s v="Gasto"/>
    <s v="Con Compromiso"/>
    <s v="0300"/>
    <x v="21"/>
    <x v="38"/>
    <s v="ADQUISICIÓN DE BIENES Y SERVICIOS - SERVICIO DE INFORMACIÓN CARTOGRÁFICA ACTUALIZADO - LEVANTAMIENTO , GENERACIÓN Y ACTUALIZACIÓN DE LA RED GEODÉSICA Y LA CARTOGRAFÍA BÁSICA A NIVEL   NACIONAL"/>
    <s v="Nación"/>
    <x v="0"/>
    <s v="CSF"/>
    <n v="92997806"/>
    <n v="3945361"/>
    <n v="96943167"/>
    <n v="0"/>
    <s v="PRESTACIÓN DE SERVICIOS PARA GESTIONAR,  REALIZAR EL CONTROL  Y SEGUIMIENTO A LA TOMA DE FOTOGRAFÍA AÉREA Y CONSECUSIÓN DE INSUMOS NECESARIOS PARA PRODUCCIÓN CARTOGRÁFICA."/>
    <s v="15120"/>
    <s v="25020"/>
    <s v="100120"/>
    <s v="240920, 257720, 331720, 452420, 530220, 632020, 777420, 878120, 1008820, 1158020"/>
    <s v="67521720, 77656420, 111541720, 143397420, 173044620, 208445820, 259553520, 283809020, 322396120, 356347020"/>
    <s v="-0"/>
    <x v="1"/>
    <x v="8"/>
  </r>
  <r>
    <s v="13720"/>
    <s v="2020-02-04 00:00:00"/>
    <s v="2020-02-04 11:17:00"/>
    <s v="Gasto"/>
    <s v="Anulado"/>
    <s v="0300"/>
    <x v="21"/>
    <x v="54"/>
    <s v="ADQUISICIÓN DE BIENES Y SERVICIOS - SERVICIOS DE INFORMACIÓN GEODÉSICA ACTUALIZADO - LEVANTAMIENTO , GENERACIÓN Y ACTUALIZACIÓN DE LA RED GEODÉSICA Y LA CARTOGRAFÍA BÁSICA A NIVEL   NACIONAL"/>
    <s v="Nación"/>
    <x v="0"/>
    <s v="CSF"/>
    <n v="117717006"/>
    <n v="-117717006"/>
    <n v="0"/>
    <n v="0"/>
    <s v="PRESTACIÓN DE SERVICIOS PARA  ORIENTAR LA OPERACIÓN TÉCNICA DE LOS PROYECTOS MISIONALES DE LA SUBDIRECCIÓN DE GEOGRAFÍA Y CARTOGRAFÍA"/>
    <s v="15020"/>
    <s v="-0"/>
    <s v="-0"/>
    <s v="-0"/>
    <s v="-0"/>
    <s v="-0"/>
    <x v="1"/>
    <x v="8"/>
  </r>
  <r>
    <s v="13820"/>
    <s v="2020-02-04 00:00:00"/>
    <s v="2020-02-04 11:21:00"/>
    <s v="Gasto"/>
    <s v="Con Compromiso"/>
    <s v="0300"/>
    <x v="21"/>
    <x v="38"/>
    <s v="ADQUISICIÓN DE BIENES Y SERVICIOS - SERVICIO DE INFORMACIÓN CARTOGRÁFICA ACTUALIZADO - LEVANTAMIENTO , GENERACIÓN Y ACTUALIZACIÓN DE LA RED GEODÉSICA Y LA CARTOGRAFÍA BÁSICA A NIVEL   NACIONAL"/>
    <s v="Nación"/>
    <x v="0"/>
    <s v="CSF"/>
    <n v="92997806"/>
    <n v="-7327100"/>
    <n v="85670706"/>
    <n v="0"/>
    <s v="PRESTACIÓN DE SERVICIOS PARA  GESTIONAR,  REALIZAR EL CONTROL  Y SEGUIMIENTO DE LA PRODUCCIÓN CARTOGRÁFICA DE METAS MISIONALES Y, CONVENIOS Y/O CONTRATOS DE LA SUBDIRECCIÓN DE GEOGRAFÍA Y CARTOGRAFÍA"/>
    <s v="14920"/>
    <s v="32420"/>
    <s v="119020"/>
    <s v="253720, 332620, 406220, 548220, 649420, 774420, 894720, 993620, 1174220, 1294520"/>
    <s v="76546620, 112073820, 137786220, 178873820, 217470120, 256769520, 288170820, 316944520, 361438520, 395253420"/>
    <s v="-0"/>
    <x v="1"/>
    <x v="8"/>
  </r>
  <r>
    <s v="13920"/>
    <s v="2020-02-05 00:00:00"/>
    <s v="2020-02-05 08:45:00"/>
    <s v="Gasto"/>
    <s v="Con Compromiso"/>
    <s v="0300"/>
    <x v="21"/>
    <x v="54"/>
    <s v="ADQUISICIÓN DE BIENES Y SERVICIOS - SERVICIOS DE INFORMACIÓN GEODÉSICA ACTUALIZADO - LEVANTAMIENTO , GENERACIÓN Y ACTUALIZACIÓN DE LA RED GEODÉSICA Y LA CARTOGRAFÍA BÁSICA A NIVEL   NACIONAL"/>
    <s v="Nación"/>
    <x v="0"/>
    <s v="CSF"/>
    <n v="15000000"/>
    <n v="34000000"/>
    <n v="49000000"/>
    <n v="25457069"/>
    <s v="PAGO LINEAS TELEFONICAS MOVISTAR ESTACIONES GEODESICAS"/>
    <s v="10720"/>
    <s v="22820, 44920, 64820, 74020, 79720, 94820, 111520, 121820, 146220, 177020, 189220, 196120"/>
    <s v="68320, 117820, 181720, 210420, 238020, 284320, 391220, 433520, 533120, 623620, 691320, 763720"/>
    <s v="108420, 109020, 252120, 402820, 462320, 530820, 611920, 761620, 840320, 969720, 1130020, 1192520, 1303620"/>
    <s v="33046520, 75790520, 138145320, 151756420, 172356120, 205599020, 250599320, 274603420, 309811520, 349969820, 371345320, 396452520"/>
    <s v="-0"/>
    <x v="1"/>
    <x v="8"/>
  </r>
  <r>
    <s v="14020"/>
    <s v="2020-02-05 00:00:00"/>
    <s v="2020-02-05 14:17: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25936730"/>
    <n v="0"/>
    <n v="25936730"/>
    <n v="1"/>
    <s v="Prestación de servicios para el manejo de la información que genere la subdirección de agrología en el desarrollo de sus proyectos."/>
    <s v="11420"/>
    <s v="19720"/>
    <s v="78120"/>
    <s v="162620, 241920, 321420, 390120, 537020, 637720, 719420, 853620, 959920, 1130920, 1191420, 1192920"/>
    <s v="42155320, 67790920, 105771420, 134869320, 173746320, 212523020, 241987420, 276900420, 307293120, 348536920, 367285120, 370075420"/>
    <s v="-0"/>
    <x v="1"/>
    <x v="25"/>
  </r>
  <r>
    <s v="14120"/>
    <s v="2020-02-05 00:00:00"/>
    <s v="2020-02-05 14:18: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3343057"/>
    <n v="3544686"/>
    <n v="26887743"/>
    <n v="0"/>
    <s v="Prestación de servicios personales para ejecutar la verificación y control del programa de aseguramiento metrológico de los equipos e instrumentos  conforme a los requisitos de la Norma ISO 17025, en el GIT Laboratorio Nacional de Suelos."/>
    <s v="11520"/>
    <s v="21820"/>
    <s v="86020"/>
    <s v="167420, 264720, 336320, 411920, 545820, 627220, 739920, 880020, 1028520, 1163620, 1296220"/>
    <s v="44470320, 86045320, 112133720, 139033520, 177498720, 206845220, 246169920, 283769720, 331795520, 358707920, 395558320"/>
    <s v="-0"/>
    <x v="1"/>
    <x v="25"/>
  </r>
  <r>
    <s v="14220"/>
    <s v="2020-02-05 00:00:00"/>
    <s v="2020-02-05 14:20: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18333918"/>
    <n v="2784039"/>
    <n v="21117957"/>
    <n v="0"/>
    <s v="Prestación de servicios personales para realizar el lavado y alistamiento de la instrumentación requerida para la ejecución de análisis en el GIT Laboratorio Nacional de Suelos."/>
    <s v="11820"/>
    <s v="22020"/>
    <s v="86120"/>
    <s v="167520, 261820, 331120, 450320, 527920, 623720, 774320, 881320, 979520, 1171420, 1258020"/>
    <s v="44486120, 85174520, 110710120, 142521220, 171124120, 205356020, 255573420, 284280220, 311635220, 359866120, 389534820"/>
    <s v="-0"/>
    <x v="1"/>
    <x v="25"/>
  </r>
  <r>
    <s v="14320"/>
    <s v="2020-02-06 00:00:00"/>
    <s v="2020-02-06 14:37: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Propios"/>
    <x v="1"/>
    <s v="CSF"/>
    <n v="83020048"/>
    <n v="-5719260"/>
    <n v="77300788"/>
    <n v="0"/>
    <s v="Viáticos y gastos de comisión para realizar la descripción de 196 calicatas y la toma de muestras para el levantamiento de suelos a escala 1:10.000 en los complejos de paramos de Chingaza, Iguaque-Merchan, Altiplano  y Rabanal Rio Bogota. actividad p"/>
    <s v="18520"/>
    <s v="12320, 12420, 12620, 12920, 13020, 13220, 13320, 13420, 13520, 13620, 13720, 13820, 13920, 14020, 14120, 14220, 14320, 14420, 14520, 15120"/>
    <s v="59820, 59920, 60120, 60220, 60320, 60520, 60620, 60820, 60920, 61120, 61220, 61320, 61420, 61520, 61620, 61720, 61820, 61920, 62920"/>
    <s v="101120, 101220, 101320, 101420, 101620, 101720, 101920, 102120, 102220, 102420, 102520, 102620, 102720, 102820, 102920, 103020, 103120, 103220, 104320"/>
    <s v="21245320, 21247620, 21257220, 21263420, 21352620, 21363420, 21371320, 21394820, 21397520, 21402520, 21406920, 21408220, 21409920, 21413520, 21415720, 21417020, 21418020, 21419520, 22090820"/>
    <s v="520, 720, 820, 920, 1020, 1120, 1220, 1320, 1420, 1520, 1620, 1720"/>
    <x v="1"/>
    <x v="25"/>
  </r>
  <r>
    <s v="14420"/>
    <s v="2020-02-10 00:00:00"/>
    <s v="2020-02-10 11:37:00"/>
    <s v="Gasto"/>
    <s v="Con Compromiso"/>
    <s v="0200"/>
    <x v="19"/>
    <x v="17"/>
    <s v="OTROS SERVICIOS PROFESIONALES, CIENTÍFICOS Y TÉCNICOS"/>
    <s v="Nación"/>
    <x v="0"/>
    <s v="CSF"/>
    <n v="114149824"/>
    <n v="-2497027"/>
    <n v="111652797"/>
    <n v="0"/>
    <s v="Prestación de servicios profesionales al IGAC apoyando la vinculación del personal requerido por la entidad, de conformidad con las solicitudes efectuadas por el supervisor del contrato."/>
    <s v="18820"/>
    <s v="21420"/>
    <s v="92220"/>
    <s v="175720, 258820, 323720, 412520, 550020, 652320, 744020, 886420, 1002220, 1172620, 1300220"/>
    <s v="52833120, 77891820, 107976320, 139323720, 180049820, 218742020, 247389520, 285485920, 320833420, 360348220, 396093620"/>
    <s v="-0"/>
    <x v="0"/>
    <x v="3"/>
  </r>
  <r>
    <s v="14520"/>
    <s v="2020-02-10 00:00:00"/>
    <s v="2020-02-10 11:38:00"/>
    <s v="Gasto"/>
    <s v="Anulado"/>
    <s v="0200"/>
    <x v="19"/>
    <x v="27"/>
    <s v="ADQUISICIÓN DE BIENES Y SERVICIOS - SEDES MANTENIDAS - FORTALECIMIENTO DE LA INFRAESTRUCTURA FÍSICA DEL IGAC A NIVEL  NACIONAL"/>
    <s v="Nación"/>
    <x v="0"/>
    <s v="CSF"/>
    <n v="23793230"/>
    <n v="-23793230"/>
    <n v="0"/>
    <n v="0"/>
    <s v="Prestación de servicios profesionales para la administración de la infraetructura que no es propiedad del IGAC"/>
    <s v="19520"/>
    <s v="-0"/>
    <s v="-0"/>
    <s v="-0"/>
    <s v="-0"/>
    <s v="-0"/>
    <x v="1"/>
    <x v="3"/>
  </r>
  <r>
    <s v="14520"/>
    <s v="2020-02-10 00:00:00"/>
    <s v="2020-02-10 11:38:00"/>
    <s v="Gasto"/>
    <s v="Anulado"/>
    <s v="0200"/>
    <x v="19"/>
    <x v="32"/>
    <s v="ADQUISICIÓN DE BIENES Y SERVICIOS - SEDES ADECUADAS - FORTALECIMIENTO DE LA INFRAESTRUCTURA FÍSICA DEL IGAC A NIVEL  NACIONAL"/>
    <s v="Nación"/>
    <x v="0"/>
    <s v="CSF"/>
    <n v="23793230"/>
    <n v="-23793230"/>
    <n v="0"/>
    <n v="0"/>
    <s v="Prestación de servicios profesionales para la administración de la infraetructura que no es propiedad del IGAC"/>
    <s v="19520"/>
    <s v="-0"/>
    <s v="-0"/>
    <s v="-0"/>
    <s v="-0"/>
    <s v="-0"/>
    <x v="1"/>
    <x v="3"/>
  </r>
  <r>
    <s v="14520"/>
    <s v="2020-02-10 00:00:00"/>
    <s v="2020-02-10 11:38:00"/>
    <s v="Gasto"/>
    <s v="Anulado"/>
    <s v="0200"/>
    <x v="19"/>
    <x v="63"/>
    <s v="ADQUISICIÓN DE BIENES Y SERVICIOS - SEDES AMPLIADAS - FORTALECIMIENTO DE LA INFRAESTRUCTURA FÍSICA DEL IGAC A NIVEL  NACIONAL"/>
    <s v="Nación"/>
    <x v="0"/>
    <s v="CSF"/>
    <n v="23792230"/>
    <n v="-23792230"/>
    <n v="0"/>
    <n v="0"/>
    <s v="Prestación de servicios profesionales para la administración de la infraetructura que no es propiedad del IGAC"/>
    <s v="19520"/>
    <s v="-0"/>
    <s v="-0"/>
    <s v="-0"/>
    <s v="-0"/>
    <s v="-0"/>
    <x v="1"/>
    <x v="3"/>
  </r>
  <r>
    <s v="14620"/>
    <s v="2020-02-10 00:00:00"/>
    <s v="2020-02-10 11:39:00"/>
    <s v="Gasto"/>
    <s v="Con Compromiso"/>
    <s v="0200"/>
    <x v="19"/>
    <x v="62"/>
    <s v="SERVICIOS JURÍDICOS Y CONTABLES"/>
    <s v="Nación"/>
    <x v="0"/>
    <s v="CSF"/>
    <n v="214085760"/>
    <n v="12178238"/>
    <n v="226263998"/>
    <n v="0"/>
    <s v="Prestación de servicios profesionales para realizar la representación ante las autoridades administrativas y judiciales a nivel nacional en los que sea parte el IGAC; así como apoyar en todos los trámites jurídicos encaminados a la Oficina Asesora Ju"/>
    <s v="18920"/>
    <s v="29420, 33620, 33720, 34620, 45120"/>
    <s v="114420, 131820, 132420, 133520, 158920"/>
    <s v="249920, 264920, 267020, 267620, 268720, 327820, 332420, 333820, 337220, 338320, 448120, 449620, 458320, 458920, 510320, 545020, 545120, 546020, 546320, 557620, 645220, 646220, 647220, 650520, 659320, 750720, 761520, 765720, 767420, 767620, 848720, 852920, 857020, 859220, 879820, 990220, 990420, 990520, 999020, 1014420, 1145120, 1151420, 1159420, 1159620, 1189720, 1305720"/>
    <s v="73827720, 86428920, 90580320, 90581520, 92717620, 109876620, 111649920, 112173720, 112271020, 112311920, 142557620, 147908220, 150576120, 150583520, 166074720, 177630620, 177915020, 182910920, 182911120, 191505320, 215935720, 216162620, 217703420, 219231520, 223699720, 248089120, 251175820, 251516520, 252519220, 252917720, 275113420, 277153320, 278513320, 279501020, 284313320, 315505320, 315505420, 315506320, 316811720, 325650820, 352049220, 354658820, 356464320, 356931120, 366078120, 396972020"/>
    <s v="-0"/>
    <x v="0"/>
    <x v="3"/>
  </r>
  <r>
    <s v="14620"/>
    <s v="2020-02-10 00:00:00"/>
    <s v="2020-02-10 11:39:00"/>
    <s v="Gasto"/>
    <s v="Con Compromiso"/>
    <s v="0200"/>
    <x v="19"/>
    <x v="62"/>
    <s v="SERVICIOS JURÍDICOS Y CONTABLES"/>
    <s v="Propios"/>
    <x v="1"/>
    <s v="CSF"/>
    <n v="137771808"/>
    <n v="527764"/>
    <n v="138299572"/>
    <n v="0"/>
    <s v="Prestación de servicios profesionales para realizar la representación ante las autoridades administrativas y judiciales a nivel nacional en los que sea parte el IGAC; así como apoyar en todos los trámites jurídicos encaminados a la Oficina Asesora Ju"/>
    <s v="18920"/>
    <s v="29420, 33620, 33720, 34620, 45120"/>
    <s v="114420, 131820, 132420, 133520, 158920"/>
    <s v="249920, 264920, 267020, 267620, 268720, 327820, 332420, 333820, 337220, 338320, 448120, 449620, 458320, 458920, 510320, 545020, 545120, 546020, 546320, 557620, 645220, 646220, 647220, 650520, 659320, 750720, 761520, 765720, 767420, 767620, 848720, 852920, 857020, 859220, 879820, 990220, 990420, 990520, 999020, 1014420, 1145120, 1151420, 1159420, 1159620, 1189720, 1305720"/>
    <s v="73827720, 86428920, 90580320, 90581520, 92717620, 109876620, 111649920, 112173720, 112271020, 112311920, 142557620, 147908220, 150576120, 150583520, 166074720, 177630620, 177915020, 182910920, 182911120, 191505320, 215935720, 216162620, 217703420, 219231520, 223699720, 248089120, 251175820, 251516520, 252519220, 252917720, 275113420, 277153320, 278513320, 279501020, 284313320, 315505320, 315505420, 315506320, 316811720, 325650820, 352049220, 354658820, 356464320, 356931120, 366078120, 396972020"/>
    <s v="-0"/>
    <x v="0"/>
    <x v="3"/>
  </r>
  <r>
    <s v="14720"/>
    <s v="2020-02-10 00:00:00"/>
    <s v="2020-02-10 11:41:00"/>
    <s v="Gasto"/>
    <s v="Con Compromiso"/>
    <s v="0200"/>
    <x v="19"/>
    <x v="27"/>
    <s v="ADQUISICIÓN DE BIENES Y SERVICIOS - SEDES MANTENIDAS - FORTALECIMIENTO DE LA INFRAESTRUCTURA FÍSICA DEL IGAC A NIVEL  NACIONAL"/>
    <s v="Nación"/>
    <x v="0"/>
    <s v="CSF"/>
    <n v="39239002"/>
    <n v="6513233.3300000001"/>
    <n v="45752235.329999998"/>
    <n v="0"/>
    <s v="Prestación de servicios profesionales para la articulación, evaluación y control a los planes, programas y proyectos de la infraestructura física y garantizar los objetos planteados a nivel nacional del proyecto de fortalecimiento de la infraestructu"/>
    <s v="19620"/>
    <s v="28020"/>
    <s v="75820"/>
    <s v="160820, 171020, 171220, 240720, 258220, 273220, 396920, 518120, 637020, 722320, 834520, 962320, 1123120"/>
    <s v="41972020, 45395320, 67518520, 77798020, 101622720, 137732620, 169848020, 212510820, 242548520, 272931320, 310042620, 346780920"/>
    <s v="4820, 5220, 5320"/>
    <x v="1"/>
    <x v="3"/>
  </r>
  <r>
    <s v="14720"/>
    <s v="2020-02-10 00:00:00"/>
    <s v="2020-02-10 11:41:00"/>
    <s v="Gasto"/>
    <s v="Con Compromiso"/>
    <s v="0200"/>
    <x v="19"/>
    <x v="63"/>
    <s v="ADQUISICIÓN DE BIENES Y SERVICIOS - SEDES AMPLIADAS - FORTALECIMIENTO DE LA INFRAESTRUCTURA FÍSICA DEL IGAC A NIVEL  NACIONAL"/>
    <s v="Nación"/>
    <x v="0"/>
    <s v="CSF"/>
    <n v="39239002"/>
    <n v="16872231.34"/>
    <n v="56111233.340000004"/>
    <n v="0"/>
    <s v="Prestación de servicios profesionales para la articulación, evaluación y control a los planes, programas y proyectos de la infraestructura física y garantizar los objetos planteados a nivel nacional del proyecto de fortalecimiento de la infraestructu"/>
    <s v="19620"/>
    <s v="28020"/>
    <s v="75820"/>
    <s v="160820, 171020, 171220, 240720, 258220, 273220, 396920, 518120, 637020, 722320, 834520, 962320, 1123120"/>
    <s v="41972020, 45395320, 67518520, 77798020, 101622720, 137732620, 169848020, 212510820, 242548520, 272931320, 310042620, 346780920"/>
    <s v="4820, 5220, 5320"/>
    <x v="1"/>
    <x v="3"/>
  </r>
  <r>
    <s v="14720"/>
    <s v="2020-02-10 00:00:00"/>
    <s v="2020-02-10 11:41:00"/>
    <s v="Gasto"/>
    <s v="Con Compromiso"/>
    <s v="0200"/>
    <x v="19"/>
    <x v="32"/>
    <s v="ADQUISICIÓN DE BIENES Y SERVICIOS - SEDES ADECUADAS - FORTALECIMIENTO DE LA INFRAESTRUCTURA FÍSICA DEL IGAC A NIVEL  NACIONAL"/>
    <s v="Nación"/>
    <x v="0"/>
    <s v="CSF"/>
    <n v="39239002"/>
    <n v="16872230.329999998"/>
    <n v="56111232.329999998"/>
    <n v="0"/>
    <s v="Prestación de servicios profesionales para la articulación, evaluación y control a los planes, programas y proyectos de la infraestructura física y garantizar los objetos planteados a nivel nacional del proyecto de fortalecimiento de la infraestructu"/>
    <s v="19620"/>
    <s v="28020"/>
    <s v="75820"/>
    <s v="160820, 171020, 171220, 240720, 258220, 273220, 396920, 518120, 637020, 722320, 834520, 962320, 1123120"/>
    <s v="41972020, 45395320, 67518520, 77798020, 101622720, 137732620, 169848020, 212510820, 242548520, 272931320, 310042620, 346780920"/>
    <s v="4820, 5220, 5320"/>
    <x v="1"/>
    <x v="3"/>
  </r>
  <r>
    <s v="14820"/>
    <s v="2020-02-10 00:00:00"/>
    <s v="2020-02-10 14:43:00"/>
    <s v="Gasto"/>
    <s v="Con Compromiso"/>
    <s v="0160"/>
    <x v="20"/>
    <x v="64"/>
    <s v="ADQUISICIÓN DE BIENES Y SERVICIOS - SERVICIOS DE INFORMACIÓN IMPLEMENTADOS - FORTALECIMIENTO DE LOS PROCESOS DE DIFUSIÓN Y ACCESO A LA INFORMACIÓN GEOGRÁFICA A NIVEL   NACIONAL"/>
    <s v="Nación"/>
    <x v="0"/>
    <s v="CSF"/>
    <n v="33114736"/>
    <n v="9244530"/>
    <n v="42359266"/>
    <n v="0"/>
    <s v="PRESTACIÓN DE SERVICIOS PROFESIONALES PARA LA ATENCIÓN DE SOLICITUDES DE CARTOGRAFÍA TOPOGRÁFICA, CARTOGRAFÍA DE SUELOS Y AEROFOTOGRAFÍAS EN EL CENTRO DE INFORMACIÓN GEOGRÁFICA DEL IGAC."/>
    <s v="18020"/>
    <s v="24820"/>
    <s v="80520"/>
    <s v="183120, 250720, 312120, 403320, 528120, 616420, 721020, 847220, 970220, 1131120, 1301820, 1302520"/>
    <s v="67385320, 74408620, 102230520, 137605620, 171928820, 205351220, 242138120, 274921220, 309938120, 348939220, 396204220"/>
    <s v="-0"/>
    <x v="1"/>
    <x v="23"/>
  </r>
  <r>
    <s v="14920"/>
    <s v="2020-02-10 00:00:00"/>
    <s v="2020-02-10 15:04:00"/>
    <s v="Gasto"/>
    <s v="Con Compromiso"/>
    <s v="0160"/>
    <x v="20"/>
    <x v="64"/>
    <s v="ADQUISICIÓN DE BIENES Y SERVICIOS - SERVICIOS DE INFORMACIÓN IMPLEMENTADOS - FORTALECIMIENTO DE LOS PROCESOS DE DIFUSIÓN Y ACCESO A LA INFORMACIÓN GEOGRÁFICA A NIVEL   NACIONAL"/>
    <s v="Nación"/>
    <x v="0"/>
    <s v="CSF"/>
    <n v="28530403"/>
    <n v="-1729115"/>
    <n v="26801288"/>
    <n v="0"/>
    <s v="PRESTACIÓN DE SERVICIOS PERSONALES PARA ORGANIZAR Y DESARROLLAR LAS FERIAS Y/O EVENTOS REQUERIDOS POR LA ENTIDAD"/>
    <s v="16020"/>
    <s v="27920"/>
    <s v="92020"/>
    <s v="181920, 248920, 311820, 402920, 527020, 629120, 721920, 845220, 967220, 1135120, 1267820"/>
    <s v="67302120, 73412820, 102229020, 136003220, 171917420, 207830820, 242214120, 274742220, 308432920, 349991120, 394151920"/>
    <s v="-0"/>
    <x v="1"/>
    <x v="23"/>
  </r>
  <r>
    <s v="15020"/>
    <s v="2020-02-10 00:00:00"/>
    <s v="2020-02-10 15:08:00"/>
    <s v="Gasto"/>
    <s v="Con Compromiso"/>
    <s v="0160"/>
    <x v="20"/>
    <x v="64"/>
    <s v="ADQUISICIÓN DE BIENES Y SERVICIOS - SERVICIOS DE INFORMACIÓN IMPLEMENTADOS - FORTALECIMIENTO DE LOS PROCESOS DE DIFUSIÓN Y ACCESO A LA INFORMACIÓN GEOGRÁFICA A NIVEL   NACIONAL"/>
    <s v="Propios"/>
    <x v="1"/>
    <s v="CSF"/>
    <n v="8000000"/>
    <n v="-144000"/>
    <n v="7856000"/>
    <n v="0"/>
    <s v="ADQUISICIÓN DEL DERECHO DE USO DEL SISTEMA DE CODIFICACIÓN EAN/UCC"/>
    <s v="17520"/>
    <s v="43320"/>
    <s v="146220"/>
    <s v="342120"/>
    <s v="114973020"/>
    <s v="-0"/>
    <x v="1"/>
    <x v="23"/>
  </r>
  <r>
    <s v="15120"/>
    <s v="2020-02-10 00:00:00"/>
    <s v="2020-02-10 15:11:00"/>
    <s v="Gasto"/>
    <s v="Con Compromiso"/>
    <s v="0160"/>
    <x v="20"/>
    <x v="64"/>
    <s v="ADQUISICIÓN DE BIENES Y SERVICIOS - SERVICIOS DE INFORMACIÓN IMPLEMENTADOS - FORTALECIMIENTO DE LOS PROCESOS DE DIFUSIÓN Y ACCESO A LA INFORMACIÓN GEOGRÁFICA A NIVEL   NACIONAL"/>
    <s v="Nación"/>
    <x v="0"/>
    <s v="CSF"/>
    <n v="20749384"/>
    <n v="6051904"/>
    <n v="26801288"/>
    <n v="0"/>
    <s v="PRESTACIÓN DE SERVICIOS PERSONALES PARA LLEVAR ACABO LOS PROCESOS TÉCNICOS DE CATALOGACIÓN, CALSIFICACIÓN Y ANALISIS EN FORMATO MARC, DE LOS MAPAS Y PLANOS DE LA COLECCIÓN GENERAL DE LA BIBLIOTECA"/>
    <s v="17620"/>
    <s v="25420"/>
    <s v="81520"/>
    <s v="182220, 250620, 314720, 397720, 518520, 613320, 716920, 845620, 970820, 1134620, 1256520"/>
    <s v="67304420, 74430120, 103601620, 135821220, 169148620, 205348520, 241210320, 274747020, 309965620, 349981420, 389584820"/>
    <s v="-0"/>
    <x v="1"/>
    <x v="23"/>
  </r>
  <r>
    <s v="15220"/>
    <s v="2020-02-10 00:00:00"/>
    <s v="2020-02-10 15:16:00"/>
    <s v="Gasto"/>
    <s v="Con Compromiso"/>
    <s v="0160"/>
    <x v="20"/>
    <x v="64"/>
    <s v="ADQUISICIÓN DE BIENES Y SERVICIOS - SERVICIOS DE INFORMACIÓN IMPLEMENTADOS - FORTALECIMIENTO DE LOS PROCESOS DE DIFUSIÓN Y ACCESO A LA INFORMACIÓN GEOGRÁFICA A NIVEL   NACIONAL"/>
    <s v="Nación"/>
    <x v="0"/>
    <s v="CSF"/>
    <n v="20749384"/>
    <n v="5706081"/>
    <n v="26455465"/>
    <n v="0"/>
    <s v="PRESTACIÓN DE SERVICIOS PERSONALES  PARA REALIZAR EL ANÁLISIS DE LAS PUBLICACIONES DE LA HEMEROTECA EN FORMATO MARC, Y PONERLA A DISPOSICIÓN  DE LOS USUARIOS A TRAVÉS DE LA BIBLIOTECA VIRTUAL"/>
    <s v="17720"/>
    <s v="26620"/>
    <s v="81620"/>
    <s v="181120, 249520, 314920, 397920, 518620, 615520, 716720, 844720, 965420, 1131520, 1256420"/>
    <s v="67279820, 73583520, 103713320, 135761320, 169152920, 205351020, 241094320, 274735420, 308262520, 349107320, 386584920"/>
    <s v="-0"/>
    <x v="1"/>
    <x v="23"/>
  </r>
  <r>
    <s v="15320"/>
    <s v="2020-02-10 00:00:00"/>
    <s v="2020-02-10 15:20:00"/>
    <s v="Gasto"/>
    <s v="Con Compromiso"/>
    <s v="0160"/>
    <x v="20"/>
    <x v="64"/>
    <s v="ADQUISICIÓN DE BIENES Y SERVICIOS - SERVICIOS DE INFORMACIÓN IMPLEMENTADOS - FORTALECIMIENTO DE LOS PROCESOS DE DIFUSIÓN Y ACCESO A LA INFORMACIÓN GEOGRÁFICA A NIVEL   NACIONAL"/>
    <s v="Nación"/>
    <x v="0"/>
    <s v="CSF"/>
    <n v="33114736"/>
    <n v="9244530"/>
    <n v="42359266"/>
    <n v="0"/>
    <s v="PRESTACIÓN DE SERVICIOS PROFESIONALES PARA LA CREACIÓN DE  MATERIAL MULTIMEDIA, AUDIOVISUAL Y/O INTERACTIVO PARA LA DIFUSIÓN DE PRODUCTOS Y SERVICIOS GENERADOS  POR EL INSTITUTO"/>
    <s v="17820"/>
    <s v="26420"/>
    <s v="81420"/>
    <s v="181720, 255120, 328620, 407620, 527820, 616120, 716620, 846220, 963920, 1134320, 1256320"/>
    <s v="67301720, 77325520, 110924920, 138064120, 171927620, 205350020, 241092620, 274893020, 308181420, 349957620, 386563120"/>
    <s v="-0"/>
    <x v="1"/>
    <x v="23"/>
  </r>
  <r>
    <s v="15420"/>
    <s v="2020-02-11 00:00:00"/>
    <s v="2020-02-11 08:57:00"/>
    <s v="Gasto"/>
    <s v="Con Compromiso"/>
    <s v="0160"/>
    <x v="20"/>
    <x v="64"/>
    <s v="ADQUISICIÓN DE BIENES Y SERVICIOS - SERVICIOS DE INFORMACIÓN IMPLEMENTADOS - FORTALECIMIENTO DE LOS PROCESOS DE DIFUSIÓN Y ACCESO A LA INFORMACIÓN GEOGRÁFICA A NIVEL   NACIONAL"/>
    <s v="Propios"/>
    <x v="1"/>
    <s v="CSF"/>
    <n v="9200000"/>
    <n v="-6437934"/>
    <n v="2762066"/>
    <n v="0"/>
    <s v="VIÁTICOS Y GASTOS DE COMISIÓN"/>
    <s v="19320"/>
    <s v="16920, 26020, 26120, 26220, 35520, 35620, 145920"/>
    <s v="63920, 71420, 71520, 71620, 89720, 89820, 528320"/>
    <s v="104920, 109620, 109720, 109820, 169820, 169920, 967620"/>
    <s v="23875820, 33034520, 33081920, 33087320, 44584520, 44587920, 308759620"/>
    <s v="220, 320, 1820"/>
    <x v="1"/>
    <x v="23"/>
  </r>
  <r>
    <s v="15520"/>
    <s v="2020-02-11 00:00:00"/>
    <s v="2020-02-11 11:36: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Propios"/>
    <x v="1"/>
    <s v="CSF"/>
    <n v="1498769"/>
    <n v="1"/>
    <n v="1498770"/>
    <n v="0"/>
    <s v="Viáticos para participar en el comité técnico del convenio IGAC - CORTOLIMA"/>
    <s v="19820"/>
    <s v="17820, 17920, 18020, 19020"/>
    <s v="64020, 64820, 64920, 65020"/>
    <s v="105020, 105920, 106020, 106120"/>
    <s v="24354120, 24383520, 24405620, 24415320"/>
    <s v="-0"/>
    <x v="1"/>
    <x v="25"/>
  </r>
  <r>
    <s v="15620"/>
    <s v="2020-02-11 00:00:00"/>
    <s v="2020-02-11 11:39: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270494"/>
    <n v="-423498"/>
    <n v="846996"/>
    <n v="0"/>
    <s v="Viáticos salida de campo Monitoreo ambiental PECAT"/>
    <s v="19720"/>
    <s v="19420, 37020"/>
    <s v="65420, 93920"/>
    <s v="106620, 171620"/>
    <s v="24784020, 46350720"/>
    <s v="120, 420"/>
    <x v="1"/>
    <x v="25"/>
  </r>
  <r>
    <s v="15720"/>
    <s v="2020-02-11 00:00:00"/>
    <s v="2020-02-11 14:07:00"/>
    <s v="Gasto"/>
    <s v="Con Compromiso"/>
    <s v="0500"/>
    <x v="22"/>
    <x v="22"/>
    <s v="ADQUISICIÓN DE BIENES Y SERVICIOS - SERVICIO DE INFORMACIÓN CATASTRAL - ACTUALIZACIÓN  Y GESTIÓN CATASTRAL  NACIONAL"/>
    <s v="Nación"/>
    <x v="2"/>
    <s v="CSF"/>
    <n v="0"/>
    <n v="20000000"/>
    <n v="20000000"/>
    <n v="210895"/>
    <s v="VIÁTICOS Y GASTOS DE COMISIÓN SUBDIRECCIÓN DE CATASTRO"/>
    <s v="19220"/>
    <s v="16420, 16520, 20420, 20520, 28320, 28420, 28520, 28620, 28720, 30520, 31520, 31820, 34220, 35720, 38920, 39820, 39920, 99220, 99320, 103120, 103520, 103620, 103920, 125420, 128720, 130120, 132920, 133020, 133120, 133220, 133320, 133420, 135620, 142820, 143120, 143420, 146820, 146920, 149620, 150420, 150520, 152920, 155620, 157420, 157620, 158220, 158320, 165620, 165720, 165820, 165920, 166020, 166620, 173520, 173620, 173720, 173820, 173920, 174020, 174120, 176820, 176920, 177620, 179020, 183120, 183820, 185420, 187620, 187720, 187820, 188020, 188120, 188520, 188620, 189620, 189720, 189820, 190120, 190220, 190320, 190820"/>
    <s v="63220, 63420, 66920, 67020, 73520, 73620, 73720, 74020, 74120, 79020, 82920, 87820, 89920, 97120, 99520, 99620, 315820, 315920, 330220, 330520, 330620, 330720, 444820, 465120, 486220, 489920, 490020, 490120, 490220, 490320, 490420, 495020, 510020, 511520, 535420, 535620, 540820, 541820, 541920, 559120, 570120, 573820, 575920, 576020, 576320, 588820, 588920, 590020, 590120, 590320, 590820, 611320, 611520, 611620, 611720, 612020, 612120, 612520, 615820, 615920, 625420, 639420, 649120, 667020, 681020, 681120, 681220, 684020, 684120, 686520, 687020, 693320, 694520, 694620, 694720, 696620, 696720, 696820, 704320"/>
    <s v="104720, 104820, 107620, 107720, 155520, 155620, 155720, 155820, 156020, 156120, 159220, 160020, 166320, 170020, 173420, 175320, 176120, 647420, 647520, 663720, 664020, 698420, 703020, 856320, 874020, 896120, 897820, 897920, 898020, 898120, 898220, 898320, 942520, 953220, 953720, 977420, 977520, 982920, 983020, 997720, 999820, 1011720, 1012420, 1013420, 1013520, 1013820, 1031120, 1031320, 1101020, 1101120, 1101220, 1101620, 1114820, 1114920, 1115020, 1115120, 1115220, 1115320, 1115620, 1126420, 1126620, 1132420, 1146420, 1156020, 1174920, 1183720, 1183820, 1183920, 1186520, 1186920, 1188820, 1188920, 1194520, 1196120, 1196220, 1196320, 1198420, 1198520, 1198620, 1247320"/>
    <s v="23454420, 23455520, 26153020, 26156920, 37939220, 37957620, 37964120, 37998420, 38041220, 40948420, 41656920, 43629820, 45265420, 49017120, 52969620, 52987920, 216420120, 216420620, 229933720, 229934520, 231950820, 232905820, 278314720, 282928520, 288033920, 288476320, 288477520, 288478720, 288480120, 288481320, 288483520, 296735720, 304811620, 311827220, 311828720, 312347720, 312348720, 316199820, 317701020, 323359820, 323496520, 323500120, 323501020, 324615020, 335161120, 335162520, 336161320, 336163220, 336515820, 336738320, 345874120, 345881320, 345883620, 345884520, 345885620, 345886620, 346002720, 347431220, 347432720, 349000920, 355196420, 356349020, 360977320, 362613920, 362615120, 362616720, 363933120, 364954720, 365013120, 365088220, 372249820, 372251720, 372271020, 372352420, 375543220, 382407120, 384283720, 384286820"/>
    <s v="9220, 9720, 10020, 25020, 25120"/>
    <x v="1"/>
    <x v="1"/>
  </r>
  <r>
    <s v="15720"/>
    <s v="2020-02-11 00:00:00"/>
    <s v="2020-02-11 14:07:00"/>
    <s v="Gasto"/>
    <s v="Con Compromiso"/>
    <s v="0500"/>
    <x v="22"/>
    <x v="22"/>
    <s v="ADQUISICIÓN DE BIENES Y SERVICIOS - SERVICIO DE INFORMACIÓN CATASTRAL - ACTUALIZACIÓN  Y GESTIÓN CATASTRAL  NACIONAL"/>
    <s v="Nación"/>
    <x v="0"/>
    <s v="CSF"/>
    <n v="30000000"/>
    <n v="20000000"/>
    <n v="50000000"/>
    <n v="366955"/>
    <s v="VIÁTICOS Y GASTOS DE COMISIÓN SUBDIRECCIÓN DE CATASTRO"/>
    <s v="19220"/>
    <s v="16420, 16520, 20420, 20520, 28320, 28420, 28520, 28620, 28720, 30520, 31520, 31820, 34220, 35720, 38920, 39820, 39920, 99220, 99320, 103120, 103520, 103620, 103920, 125420, 128720, 130120, 132920, 133020, 133120, 133220, 133320, 133420, 135620, 142820, 143120, 143420, 146820, 146920, 149620, 150420, 150520, 152920, 155620, 157420, 157620, 158220, 158320, 165620, 165720, 165820, 165920, 166020, 166620, 173520, 173620, 173720, 173820, 173920, 174020, 174120, 176820, 176920, 177620, 179020, 183120, 183820, 185420, 187620, 187720, 187820, 188020, 188120, 188520, 188620, 189620, 189720, 189820, 190120, 190220, 190320, 190820"/>
    <s v="63220, 63420, 66920, 67020, 73520, 73620, 73720, 74020, 74120, 79020, 82920, 87820, 89920, 97120, 99520, 99620, 315820, 315920, 330220, 330520, 330620, 330720, 444820, 465120, 486220, 489920, 490020, 490120, 490220, 490320, 490420, 495020, 510020, 511520, 535420, 535620, 540820, 541820, 541920, 559120, 570120, 573820, 575920, 576020, 576320, 588820, 588920, 590020, 590120, 590320, 590820, 611320, 611520, 611620, 611720, 612020, 612120, 612520, 615820, 615920, 625420, 639420, 649120, 667020, 681020, 681120, 681220, 684020, 684120, 686520, 687020, 693320, 694520, 694620, 694720, 696620, 696720, 696820, 704320"/>
    <s v="104720, 104820, 107620, 107720, 155520, 155620, 155720, 155820, 156020, 156120, 159220, 160020, 166320, 170020, 173420, 175320, 176120, 647420, 647520, 663720, 664020, 698420, 703020, 856320, 874020, 896120, 897820, 897920, 898020, 898120, 898220, 898320, 942520, 953220, 953720, 977420, 977520, 982920, 983020, 997720, 999820, 1011720, 1012420, 1013420, 1013520, 1013820, 1031120, 1031320, 1101020, 1101120, 1101220, 1101620, 1114820, 1114920, 1115020, 1115120, 1115220, 1115320, 1115620, 1126420, 1126620, 1132420, 1146420, 1156020, 1174920, 1183720, 1183820, 1183920, 1186520, 1186920, 1188820, 1188920, 1194520, 1196120, 1196220, 1196320, 1198420, 1198520, 1198620, 1247320"/>
    <s v="23454420, 23455520, 26153020, 26156920, 37939220, 37957620, 37964120, 37998420, 38041220, 40948420, 41656920, 43629820, 45265420, 49017120, 52969620, 52987920, 216420120, 216420620, 229933720, 229934520, 231950820, 232905820, 278314720, 282928520, 288033920, 288476320, 288477520, 288478720, 288480120, 288481320, 288483520, 296735720, 304811620, 311827220, 311828720, 312347720, 312348720, 316199820, 317701020, 323359820, 323496520, 323500120, 323501020, 324615020, 335161120, 335162520, 336161320, 336163220, 336515820, 336738320, 345874120, 345881320, 345883620, 345884520, 345885620, 345886620, 346002720, 347431220, 347432720, 349000920, 355196420, 356349020, 360977320, 362613920, 362615120, 362616720, 363933120, 364954720, 365013120, 365088220, 372249820, 372251720, 372271020, 372352420, 375543220, 382407120, 384283720, 384286820"/>
    <s v="9220, 9720, 10020, 25020, 25120"/>
    <x v="1"/>
    <x v="1"/>
  </r>
  <r>
    <s v="15820"/>
    <s v="2020-02-11 00:00:00"/>
    <s v="2020-02-11 14:31:00"/>
    <s v="Gasto"/>
    <s v="Con Compromiso"/>
    <s v="0200"/>
    <x v="19"/>
    <x v="55"/>
    <s v="ADQUISICIÓN DE BIENES Y SERVICIOS - SERVICIOS TECNOLÓGICOS - FORTALECIMIENTO DE LA GESTIÓN INSTITUCIONAL DEL IGAC A NIVEL   NACIONAL"/>
    <s v="Nación"/>
    <x v="0"/>
    <s v="CSF"/>
    <n v="20749384"/>
    <n v="7435196"/>
    <n v="28184580"/>
    <n v="0"/>
    <s v="Prestación de servicios  para realizar actividades de administración, soporte y monitoreo de las plataformas basadas en software libre adoptadas por la Entidad."/>
    <s v="19020"/>
    <s v="30720"/>
    <s v="113220"/>
    <s v="248720, 322320, 458220, 531620, 654520, 775320, 871420, 990020, 1139520"/>
    <s v="72978520, 105996920, 147440420, 171920820, 218983820, 258470520, 282419820, 314715820, 351427420"/>
    <s v="-0"/>
    <x v="1"/>
    <x v="3"/>
  </r>
  <r>
    <s v="15920"/>
    <s v="2020-02-11 00:00:00"/>
    <s v="2020-02-11 14:34:00"/>
    <s v="Gasto"/>
    <s v="Con Compromiso"/>
    <s v="0200"/>
    <x v="19"/>
    <x v="55"/>
    <s v="ADQUISICIÓN DE BIENES Y SERVICIOS - SERVICIOS TECNOLÓGICOS - FORTALECIMIENTO DE LA GESTIÓN INSTITUCIONAL DEL IGAC A NIVEL   NACIONAL"/>
    <s v="Nación"/>
    <x v="0"/>
    <s v="CSF"/>
    <n v="20749384"/>
    <n v="8040386"/>
    <n v="28789770"/>
    <n v="0"/>
    <s v="Prestación de servicios profesionales para brindar soporte de primer nivel, generar estadísticas de operación y realizar pruebas a los sistemas de información de la Oficina de Informática y Telecomunicaciones"/>
    <s v="19120"/>
    <s v="29020"/>
    <s v="118420"/>
    <s v="253220, 253320, 335320, 514220, 536320, 656820, 769220, 889920, 1024220, 1180120"/>
    <s v="76491020, 76524620, 111571620, 169623020, 173541620, 219461020, 253142620, 285860620, 329816920, 362049020"/>
    <s v="-0"/>
    <x v="1"/>
    <x v="3"/>
  </r>
  <r>
    <s v="16020"/>
    <s v="2020-02-11 00:00:00"/>
    <s v="2020-02-11 14:36:00"/>
    <s v="Gasto"/>
    <s v="Anulado"/>
    <s v="0200"/>
    <x v="19"/>
    <x v="17"/>
    <s v="OTROS SERVICIOS PROFESIONALES, CIENTÍFICOS Y TÉCNICOS"/>
    <s v="Propios"/>
    <x v="1"/>
    <s v="CSF"/>
    <n v="58695945"/>
    <n v="-58695945"/>
    <n v="0"/>
    <n v="0"/>
    <s v="Prestación de servicios profesionales para realizar actividades de apoyo a la Gestión en el proceso de carrera administrativa."/>
    <s v="19920"/>
    <s v="-0"/>
    <s v="-0"/>
    <s v="-0"/>
    <s v="-0"/>
    <s v="-0"/>
    <x v="0"/>
    <x v="3"/>
  </r>
  <r>
    <s v="16120"/>
    <s v="2020-02-11 00:00:00"/>
    <s v="2020-02-11 14:38:00"/>
    <s v="Gasto"/>
    <s v="Con Compromiso"/>
    <s v="0200"/>
    <x v="19"/>
    <x v="17"/>
    <s v="OTROS SERVICIOS PROFESIONALES, CIENTÍFICOS Y TÉCNICOS"/>
    <s v="Propios"/>
    <x v="1"/>
    <s v="CSF"/>
    <n v="31854060"/>
    <n v="-31854060"/>
    <n v="0"/>
    <n v="0"/>
    <s v="Prestación de servicios profesionales para realizar, gestionar y controlar el proceso de ausentimos y generar información de cesantes de la Entidad"/>
    <s v="20020"/>
    <s v="30420"/>
    <s v="110420"/>
    <s v="245920, 318020, 391220, 518320, 605320, 712320, 829420, 958420, 1121920, 1291420"/>
    <s v="71270220, 105107220, 134871520, 169387020, 199949520, 239873620, 270387220, 306826520, 347335720, 394361320"/>
    <s v="-0"/>
    <x v="0"/>
    <x v="3"/>
  </r>
  <r>
    <s v="16120"/>
    <s v="2020-02-11 00:00:00"/>
    <s v="2020-02-11 14:38:00"/>
    <s v="Gasto"/>
    <s v="Con Compromiso"/>
    <s v="0200"/>
    <x v="19"/>
    <x v="17"/>
    <s v="OTROS SERVICIOS PROFESIONALES, CIENTÍFICOS Y TÉCNICOS"/>
    <s v="Nación"/>
    <x v="0"/>
    <s v="CSF"/>
    <n v="0"/>
    <n v="30134952"/>
    <n v="30134952"/>
    <n v="0"/>
    <s v="Prestación de servicios profesionales para realizar, gestionar y controlar el proceso de ausentimos y generar información de cesantes de la Entidad"/>
    <s v="20020"/>
    <s v="30420"/>
    <s v="110420"/>
    <s v="245920, 318020, 391220, 518320, 605320, 712320, 829420, 958420, 1121920, 1291420"/>
    <s v="71270220, 105107220, 134871520, 169387020, 199949520, 239873620, 270387220, 306826520, 347335720, 394361320"/>
    <s v="-0"/>
    <x v="0"/>
    <x v="3"/>
  </r>
  <r>
    <s v="16220"/>
    <s v="2020-02-11 00:00:00"/>
    <s v="2020-02-11 14:40:00"/>
    <s v="Gasto"/>
    <s v="Con Compromiso"/>
    <s v="0200"/>
    <x v="19"/>
    <x v="17"/>
    <s v="OTROS SERVICIOS PROFESIONALES, CIENTÍFICOS Y TÉCNICOS"/>
    <s v="Nación"/>
    <x v="0"/>
    <s v="CSF"/>
    <n v="68132295"/>
    <n v="-3676981"/>
    <n v="64455314"/>
    <n v="0"/>
    <s v="Prestación de servicios para el apoyo a la supervisión de vigilancia y seguridad privada, y para la recepción y atención de las diferentes solicitudes al sistema de acceso."/>
    <s v="20120"/>
    <s v="37320"/>
    <s v="126520"/>
    <s v="263120, 328820, 404920, 529320, 614620, 719920, 836020, 999220, 1125420, 1299320"/>
    <s v="85778820, 111218820, 138116820, 172351420, 206744420, 242212220, 272955820, 320504920, 347394120, 395792520"/>
    <s v="-0"/>
    <x v="0"/>
    <x v="3"/>
  </r>
  <r>
    <s v="16320"/>
    <s v="2020-02-11 00:00:00"/>
    <s v="2020-02-11 14:42:00"/>
    <s v="Gasto"/>
    <s v="Con Compromiso"/>
    <s v="0200"/>
    <x v="19"/>
    <x v="56"/>
    <s v="SERVICIOS DE SOPORTE"/>
    <s v="Nación"/>
    <x v="0"/>
    <s v="CSF"/>
    <n v="27233567"/>
    <n v="-1383293"/>
    <n v="25850274"/>
    <n v="0"/>
    <s v="Prestación de servicios personales para apoyar  la elaboración de conciliaciones bancarias y cuenta de nomina del Instituto Geográfico Agustín Codazzi,"/>
    <s v="20220"/>
    <s v="30320"/>
    <s v="109320"/>
    <s v="242420, 313520, 393720, 511920, 601320, 709220, 824820, 955920, 957020, 1116020, 1285120"/>
    <s v="67818920, 102857220, 134969520, 166421520, 197914320, 199887520, 238865920, 268857420, 305916520, 346283120, 394132220"/>
    <s v="-0"/>
    <x v="0"/>
    <x v="3"/>
  </r>
  <r>
    <s v="16420"/>
    <s v="2020-02-11 00:00:00"/>
    <s v="2020-02-11 14:44:00"/>
    <s v="Gasto"/>
    <s v="Con Compromiso"/>
    <s v="0200"/>
    <x v="19"/>
    <x v="56"/>
    <s v="SERVICIOS DE SOPORTE"/>
    <s v="Nación"/>
    <x v="0"/>
    <s v="CSF"/>
    <n v="27233567"/>
    <n v="-864558"/>
    <n v="26369009"/>
    <n v="0"/>
    <s v="Prestación de servicios personales para recepcionar, organizar y gestionar las actas de supervisión e interventoria para el tramite de pago"/>
    <s v="20320"/>
    <s v="27820"/>
    <s v="80220"/>
    <s v="167120, 241820, 272720, 393820, 512320, 611820, 709920, 830920, 955720, 1115920, 1286220"/>
    <s v="44209120, 67696520, 100941620, 134920820, 166458920, 205347520, 238865520, 271104120, 305877920, 346327720, 393998420"/>
    <s v="-0"/>
    <x v="0"/>
    <x v="3"/>
  </r>
  <r>
    <s v="16520"/>
    <s v="2020-02-11 00:00:00"/>
    <s v="2020-02-11 14:46:00"/>
    <s v="Gasto"/>
    <s v="Con Compromiso"/>
    <s v="0200"/>
    <x v="19"/>
    <x v="56"/>
    <s v="SERVICIOS DE SOPORTE"/>
    <s v="Nación"/>
    <x v="0"/>
    <s v="CSF"/>
    <n v="27233567"/>
    <n v="-778102"/>
    <n v="26455465"/>
    <n v="0"/>
    <s v="Prestación de servicios personales de apoyo a la gestión para realizar actividades relacionadas con la entrega, seguimiento y control a los elementos devolutivos y de consumo de la Entidad."/>
    <s v="20420"/>
    <s v="26920"/>
    <s v="92120"/>
    <s v="175620, 251520, 317620, 401620, 521720, 650020, 723120, 849620, 979320, 1177620, 1280820"/>
    <s v="52825620, 75405020, 104746820, 135598320, 169837820, 217431620, 242505820, 275111620, 311611120, 361854620, 394173820"/>
    <s v="-0"/>
    <x v="0"/>
    <x v="3"/>
  </r>
  <r>
    <s v="16620"/>
    <s v="2020-02-11 00:00:00"/>
    <s v="2020-02-11 14:47:00"/>
    <s v="Gasto"/>
    <s v="Con Compromiso"/>
    <s v="0200"/>
    <x v="19"/>
    <x v="17"/>
    <s v="OTROS SERVICIOS PROFESIONALES, CIENTÍFICOS Y TÉCNICOS"/>
    <s v="Nación"/>
    <x v="0"/>
    <s v="CSF"/>
    <n v="76968843"/>
    <n v="-20525025"/>
    <n v="56443818"/>
    <n v="0"/>
    <s v="Prestación de servicios profesionales para apoyar y gestionar integralmente el proceso de inventarios de los bienes del Instituto Geográfico Agustín Codazzi."/>
    <s v="20520"/>
    <s v="24420"/>
    <s v="80120"/>
    <s v="175520, 262820, 330420, 404720, 529220, 614520, 718820, 842520, 896820"/>
    <s v="52802620, 85854120, 112330320, 138108920, 172253620, 206740620, 242227020, 274616820, 288167920"/>
    <s v="-0"/>
    <x v="0"/>
    <x v="3"/>
  </r>
  <r>
    <s v="16720"/>
    <s v="2020-02-11 00:00:00"/>
    <s v="2020-02-11 14:50:00"/>
    <s v="Gasto"/>
    <s v="Con Compromiso"/>
    <s v="0200"/>
    <x v="19"/>
    <x v="55"/>
    <s v="ADQUISICIÓN DE BIENES Y SERVICIOS - SERVICIOS TECNOLÓGICOS - FORTALECIMIENTO DE LA GESTIÓN INSTITUCIONAL DEL IGAC A NIVEL   NACIONAL"/>
    <s v="Propios"/>
    <x v="1"/>
    <s v="CSF"/>
    <n v="1075974567"/>
    <n v="0"/>
    <n v="1075974567"/>
    <n v="0"/>
    <s v="RENOVACIÓN DE LOS SERVICIOS DE SOFTWARE UP DATE SUPPORT Y ORACLE PREMIE SUPPORT FOR SYSTEMS"/>
    <s v="20920"/>
    <s v="30220"/>
    <s v="137920"/>
    <s v="313320, 313420"/>
    <s v="104328120, 104337320"/>
    <s v="-0"/>
    <x v="1"/>
    <x v="3"/>
  </r>
  <r>
    <s v="16820"/>
    <s v="2020-02-11 00:00:00"/>
    <s v="2020-02-11 15:22:00"/>
    <s v="Gasto"/>
    <s v="Anulado"/>
    <s v="0500"/>
    <x v="22"/>
    <x v="44"/>
    <s v="GESTIÓN DEL PROYECTO IGAC - BM"/>
    <s v="Nación"/>
    <x v="3"/>
    <s v="CSF"/>
    <n v="146533333"/>
    <n v="-146533333"/>
    <n v="0"/>
    <n v="0"/>
    <s v="Apoyar al Instituto Geográfico Agustín Codazzi IGAC como especialista financiero, en la planificación, ejecución, seguimiento y control financiero y contable de los recursos y compromisos adquiridos con la Banca Multilateral, en el marco del Proyecto"/>
    <s v="21020"/>
    <s v="-0"/>
    <s v="-0"/>
    <s v="-0"/>
    <s v="-0"/>
    <s v="-0"/>
    <x v="1"/>
    <x v="1"/>
  </r>
  <r>
    <s v="16920"/>
    <s v="2020-02-11 00:00:00"/>
    <s v="2020-02-11 15:24:00"/>
    <s v="Gasto"/>
    <s v="Anulado"/>
    <s v="0500"/>
    <x v="22"/>
    <x v="44"/>
    <s v="GESTIÓN DEL PROYECTO IGAC - BM"/>
    <s v="Nación"/>
    <x v="3"/>
    <s v="CSF"/>
    <n v="157000000"/>
    <n v="-157000000"/>
    <n v="0"/>
    <n v="0"/>
    <s v="Apoyar al Instituto Geográfico Agustín Codazzi (IGAC), como especialista en adquisiciones, en los procesos de selección y contratación de bienes y servicios de consultoría y no consultoría que deba realizar la entidad para cumplir los compromisos adq"/>
    <s v="21120"/>
    <s v="-0"/>
    <s v="-0"/>
    <s v="-0"/>
    <s v="-0"/>
    <s v="-0"/>
    <x v="1"/>
    <x v="1"/>
  </r>
  <r>
    <s v="17020"/>
    <s v="2020-02-11 00:00:00"/>
    <s v="2020-02-11 15:32:00"/>
    <s v="Gasto"/>
    <s v="Anulado"/>
    <s v="0500"/>
    <x v="22"/>
    <x v="44"/>
    <s v="GESTIÓN DEL PROYECTO IGAC - BM"/>
    <s v="Nación"/>
    <x v="3"/>
    <s v="CSF"/>
    <n v="167466667"/>
    <n v="-167466667"/>
    <n v="0"/>
    <n v="0"/>
    <s v="Apoyar al Instituto Geográfico Agustín Codazzi (IGAC) como coordinador Administrativo para el     Proyecto denominado “Programa para la adopción e implementación de un Catastro Multipropósito Urbano – Rural”, el cual es financiado con recursos del Co"/>
    <s v="21320"/>
    <s v="-0"/>
    <s v="-0"/>
    <s v="-0"/>
    <s v="-0"/>
    <s v="-0"/>
    <x v="1"/>
    <x v="1"/>
  </r>
  <r>
    <s v="17120"/>
    <s v="2020-02-11 00:00:00"/>
    <s v="2020-02-11 15:39:00"/>
    <s v="Gasto"/>
    <s v="Anulado"/>
    <s v="0500"/>
    <x v="22"/>
    <x v="44"/>
    <s v="GESTIÓN DEL PROYECTO IGAC - BM"/>
    <s v="Nación"/>
    <x v="3"/>
    <s v="CSF"/>
    <n v="146533333"/>
    <n v="-146533333"/>
    <n v="0"/>
    <n v="0"/>
    <s v="Apoyar al Instituto Geográfico Agustín Codazzi (IGAC) como especialista en planificación, seguimiento y monitoreo de las actividades previstas para el Proyecto denominado “Programa para la adopción e implementación de un Catastro Multipropósito Urban"/>
    <s v="21220"/>
    <s v="-0"/>
    <s v="-0"/>
    <s v="-0"/>
    <s v="-0"/>
    <s v="-0"/>
    <x v="1"/>
    <x v="1"/>
  </r>
  <r>
    <s v="17220"/>
    <s v="2020-02-13 00:00:00"/>
    <s v="2020-02-13 08:13:00"/>
    <s v="Gasto"/>
    <s v="Con Compromiso"/>
    <s v="0160"/>
    <x v="20"/>
    <x v="64"/>
    <s v="ADQUISICIÓN DE BIENES Y SERVICIOS - SERVICIOS DE INFORMACIÓN IMPLEMENTADOS - FORTALECIMIENTO DE LOS PROCESOS DE DIFUSIÓN Y ACCESO A LA INFORMACIÓN GEOGRÁFICA A NIVEL   NACIONAL"/>
    <s v="Propios"/>
    <x v="1"/>
    <s v="CSF"/>
    <n v="11000000"/>
    <n v="-9904990"/>
    <n v="1095010"/>
    <n v="0"/>
    <s v="COMPONENTE TRANSVERSAL GASTOS DE MANUTENCIÓN Y TRASLADO"/>
    <s v="19420"/>
    <s v="37620"/>
    <s v="96620"/>
    <s v="172820"/>
    <s v="47899720"/>
    <s v="-0"/>
    <x v="1"/>
    <x v="23"/>
  </r>
  <r>
    <s v="17320"/>
    <s v="2020-02-13 00:00:00"/>
    <s v="2020-02-13 10:24:00"/>
    <s v="Gasto"/>
    <s v="Con Compromiso"/>
    <s v="0200"/>
    <x v="19"/>
    <x v="62"/>
    <s v="SERVICIOS JURÍDICOS Y CONTABLES"/>
    <s v="Nación"/>
    <x v="0"/>
    <s v="CSF"/>
    <n v="37109205"/>
    <n v="-1884912"/>
    <n v="35224293"/>
    <n v="0"/>
    <s v="PRESTACIÓN DE SERVICIOS PROFESIONALES PARA EL REGISTRO Y DEPURACIÓN DE LA INFORMACIÓN CONTABLE EN LOS APLICATIVOS ALTERNOS DEL SISTEMA SIIF NACION"/>
    <s v="20620"/>
    <s v="29520"/>
    <s v="108220"/>
    <s v="241520, 271820, 393420, 511720, 601220, 710120, 824720, 956120, 956220, 1109320, 1109920, 1287420"/>
    <s v="67685020, 100047320, 134919420, 166373420, 197895220, 199886420, 238867520, 268660720, 305881920, 346337420, 394003920"/>
    <s v="-0"/>
    <x v="0"/>
    <x v="3"/>
  </r>
  <r>
    <s v="17420"/>
    <s v="2020-02-13 00:00:00"/>
    <s v="2020-02-13 10:28:00"/>
    <s v="Gasto"/>
    <s v="Con Compromiso"/>
    <s v="0200"/>
    <x v="19"/>
    <x v="62"/>
    <s v="SERVICIOS JURÍDICOS Y CONTABLES"/>
    <s v="Nación"/>
    <x v="0"/>
    <s v="CSF"/>
    <n v="76968843"/>
    <n v="-2443455"/>
    <n v="74525388"/>
    <n v="0"/>
    <s v="PRESTACIÓN DE SERVICIOS  PROFESIONALES PARA REALIZAR EL APOYO JURÍDICO Y A LA COORDINACIÓN EN LA REVISIÓN DE LAS QUEJAS Y REVISIÓN DE LOS ACTOS ADMINISTRATIVOS PROFERIDOS EN LOS PROCESOS DISCIPLINARIOS QUE SEAN ADELANTADOS EN LA ENTIDAD"/>
    <s v="20720"/>
    <s v="32320"/>
    <s v="122420"/>
    <s v="257820, 326120, 408120, 528020, 638220, 772820, 821320, 883220, 1001720, 1166720, 1296620"/>
    <s v="77808920, 108604820, 138255620, 171897120, 213412920, 254023520, 264440820, 284913820, 320770120, 359582320, 395599420"/>
    <s v="-0"/>
    <x v="0"/>
    <x v="3"/>
  </r>
  <r>
    <s v="17520"/>
    <s v="2020-02-13 00:00:00"/>
    <s v="2020-02-13 10:31:00"/>
    <s v="Gasto"/>
    <s v="Con Compromiso"/>
    <s v="0200"/>
    <x v="19"/>
    <x v="62"/>
    <s v="SERVICIOS JURÍDICOS Y CONTABLES"/>
    <s v="Nación"/>
    <x v="0"/>
    <s v="CSF"/>
    <n v="117391890"/>
    <n v="-4285736"/>
    <n v="113106154"/>
    <n v="0"/>
    <s v="PRESTACIÓN DE SERVICIOS  PROFESIONALES PARA EL APOYO JURÍDICO  EN LA ATENCIÓN OPORTUNA Y DE CALIDAD DE LAS PQRSD A NIVEL NACIONAL"/>
    <s v="20820"/>
    <s v="29720, 29820"/>
    <s v="91320, 93620"/>
    <s v="175820, 175920, 256420, 263020, 325120, 325420, 405320, 450820, 526420, 527320, 634820, 653220, 722420, 726920, 844920, 845920, 991920, 998420, 1151120, 1185920, 1284320, 1292620"/>
    <s v="52847220, 52887720, 77370420, 85773720, 108130020, 108144120, 138194820, 142532520, 171230220, 171892620, 210845020, 218574020, 242223020, 243327420, 274757420, 276277220, 314952520, 316339820, 354018320, 363888620, 393814720, 394828120"/>
    <s v="-0"/>
    <x v="0"/>
    <x v="3"/>
  </r>
  <r>
    <s v="17620"/>
    <s v="2020-02-14 00:00:00"/>
    <s v="2020-02-14 11:16:00"/>
    <s v="Gasto"/>
    <s v="Con Compromiso"/>
    <s v="0200"/>
    <x v="19"/>
    <x v="17"/>
    <s v="OTROS SERVICIOS PROFESIONALES, CIENTÍFICOS Y TÉCNICOS"/>
    <s v="Propios"/>
    <x v="1"/>
    <s v="CSF"/>
    <n v="58642928"/>
    <n v="0"/>
    <n v="58642928"/>
    <n v="0"/>
    <s v="PRESTACIÓN DE SERVICIOS PROFESIONALES DE APOYO AL GIT DE GESTIÓN CONTRACTUAL, EN TODAS LAS ACTIVIDADES RELACIONADAS CON EL PROCESO DE CONTRATACIÓN."/>
    <s v="24920"/>
    <s v="24520"/>
    <s v="76120"/>
    <s v="157820, 247820, 247920, 314120, 392620, 510820, 601820, 718720, 842720, 974520, 1140320, 1258320, 1258520"/>
    <s v="40916120, 73613520, 102929720, 134936920, 166115020, 198204920, 242262120, 274620520, 311042120, 351991520, 389734020, 389744620"/>
    <s v="-0"/>
    <x v="0"/>
    <x v="3"/>
  </r>
  <r>
    <s v="17620"/>
    <s v="2020-02-14 00:00:00"/>
    <s v="2020-02-14 11:16:00"/>
    <s v="Gasto"/>
    <s v="Con Compromiso"/>
    <s v="0200"/>
    <x v="19"/>
    <x v="17"/>
    <s v="OTROS SERVICIOS PROFESIONALES, CIENTÍFICOS Y TÉCNICOS"/>
    <s v="Nación"/>
    <x v="0"/>
    <s v="CSF"/>
    <n v="0"/>
    <n v="17592878"/>
    <n v="17592878"/>
    <n v="0"/>
    <s v="PRESTACIÓN DE SERVICIOS PROFESIONALES DE APOYO AL GIT DE GESTIÓN CONTRACTUAL, EN TODAS LAS ACTIVIDADES RELACIONADAS CON EL PROCESO DE CONTRATACIÓN."/>
    <s v="24920"/>
    <s v="24520"/>
    <s v="76120"/>
    <s v="157820, 247820, 247920, 314120, 392620, 510820, 601820, 718720, 842720, 974520, 1140320, 1258320, 1258520"/>
    <s v="40916120, 73613520, 102929720, 134936920, 166115020, 198204920, 242262120, 274620520, 311042120, 351991520, 389734020, 389744620"/>
    <s v="-0"/>
    <x v="0"/>
    <x v="3"/>
  </r>
  <r>
    <s v="17720"/>
    <s v="2020-02-14 00:00:00"/>
    <s v="2020-02-14 11:17:00"/>
    <s v="Gasto"/>
    <s v="Con Compromiso"/>
    <s v="0200"/>
    <x v="19"/>
    <x v="61"/>
    <s v="PASTA O PULPA, PAPEL Y PRODUCTOS DE PAPEL; IMPRESOS Y ARTÍCULOS RELACIONADOS"/>
    <s v="Nación"/>
    <x v="0"/>
    <s v="CSF"/>
    <n v="6000000"/>
    <n v="-1922108"/>
    <n v="4077892"/>
    <n v="0"/>
    <s v="PRESTACIÓN DE SERVICIOS PARA REALIZAR LA PUBLICACIÓN DE AVISOS EN UN DIARIO DE CIRCULACIÓN NACIONAL"/>
    <s v="24620"/>
    <s v="108120"/>
    <s v="502920"/>
    <s v="948920"/>
    <s v="301909420"/>
    <s v="-0"/>
    <x v="0"/>
    <x v="3"/>
  </r>
  <r>
    <s v="17820"/>
    <s v="2020-02-14 00:00:00"/>
    <s v="2020-02-14 11:18:00"/>
    <s v="Gasto"/>
    <s v="Con Compromiso"/>
    <s v="0200"/>
    <x v="19"/>
    <x v="31"/>
    <s v="SERVICIOS INMOBILIARIOS"/>
    <s v="Nación"/>
    <x v="0"/>
    <s v="CSF"/>
    <n v="0"/>
    <n v="21945000"/>
    <n v="21945000"/>
    <n v="0"/>
    <s v="ARRENDAMIENTO DE BIEN INMUEBLE PARA EL FUNCIONAMIENTO DE LA DIRECCIÓN TERRITORIAL CASANARE"/>
    <s v="24720"/>
    <s v="65220, 188320"/>
    <s v="404920"/>
    <s v="774920, 822920, 823020, 1103120, 1103220"/>
    <s v="261322720, 267416220, 267418920, 338438220, 338441220"/>
    <s v="-0"/>
    <x v="0"/>
    <x v="3"/>
  </r>
  <r>
    <s v="17820"/>
    <s v="2020-02-14 00:00:00"/>
    <s v="2020-02-14 11:18:00"/>
    <s v="Gasto"/>
    <s v="Con Compromiso"/>
    <s v="0200"/>
    <x v="19"/>
    <x v="31"/>
    <s v="SERVICIOS INMOBILIARIOS"/>
    <s v="Propios"/>
    <x v="1"/>
    <s v="CSF"/>
    <n v="90000000"/>
    <n v="-55800000"/>
    <n v="34200000"/>
    <n v="0"/>
    <s v="ARRENDAMIENTO DE BIEN INMUEBLE PARA EL FUNCIONAMIENTO DE LA DIRECCIÓN TERRITORIAL CASANARE"/>
    <s v="24720"/>
    <s v="65220, 188320"/>
    <s v="404920"/>
    <s v="774920, 822920, 823020, 1103120, 1103220"/>
    <s v="261322720, 267416220, 267418920, 338438220, 338441220"/>
    <s v="-0"/>
    <x v="0"/>
    <x v="3"/>
  </r>
  <r>
    <s v="17920"/>
    <s v="2020-02-14 00:00:00"/>
    <s v="2020-02-14 11:19:00"/>
    <s v="Gasto"/>
    <s v="Con Compromiso"/>
    <s v="0200"/>
    <x v="19"/>
    <x v="27"/>
    <s v="ADQUISICIÓN DE BIENES Y SERVICIOS - SEDES MANTENIDAS - FORTALECIMIENTO DE LA INFRAESTRUCTURA FÍSICA DEL IGAC A NIVEL  NACIONAL"/>
    <s v="Nación"/>
    <x v="0"/>
    <s v="CSF"/>
    <n v="76968843"/>
    <n v="-977382"/>
    <n v="75991461"/>
    <n v="0"/>
    <s v="Prestación de servicios profesionales para el mantenimiento, control y seguimiento del sistema de gestión ambiental y del plan estratégico de seguridad vial institucional."/>
    <s v="21620"/>
    <s v="29120"/>
    <s v="131220"/>
    <s v="266720, 323620, 411320, 524520, 625220, 715420, 838120, 1002520, 1135420"/>
    <s v="88785020, 107972020, 138986220, 171244120, 211730320, 241071620, 273667920, 320846320, 350130320"/>
    <s v="-0"/>
    <x v="1"/>
    <x v="3"/>
  </r>
  <r>
    <s v="18020"/>
    <s v="2020-02-14 00:00:00"/>
    <s v="2020-02-14 15:35:00"/>
    <s v="Gasto"/>
    <s v="Con Compromiso"/>
    <s v="0500"/>
    <x v="22"/>
    <x v="22"/>
    <s v="ADQUISICIÓN DE BIENES Y SERVICIOS - SERVICIO DE INFORMACIÓN CATASTRAL - ACTUALIZACIÓN  Y GESTIÓN CATASTRAL  NACIONAL"/>
    <s v="Nación"/>
    <x v="0"/>
    <s v="CSF"/>
    <n v="28530403"/>
    <n v="-2593673"/>
    <n v="25936730"/>
    <n v="0"/>
    <s v="PRESTACIÓN DE SERVICIOS PARA APOYAR LAS ACTIVIDADES TECNICAS Y OPERATIVAS REQUERIDAS EN EL MARCO DE LA HABILITACIÓN DE GESTORES CATASTRALES"/>
    <s v="21420"/>
    <s v="27020"/>
    <s v="97920"/>
    <s v="181020, 261020, 338120, 409520, 532220, 634420, 746920, 855620, 1023920, 1142020, 1282920"/>
    <s v="67277920, 84790520, 112182420, 138812020, 172354920, 209048020, 247383720, 278191020, 329813720, 351996720, 394089320"/>
    <s v="-0"/>
    <x v="1"/>
    <x v="1"/>
  </r>
  <r>
    <s v="18120"/>
    <s v="2020-02-14 00:00:00"/>
    <s v="2020-02-14 15:37: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228866"/>
    <n v="0"/>
    <n v="228866"/>
    <n v="0"/>
    <s v="VIATICOS Y GASTOS DE COMISIÓN REVISAR LAS CLASES AGROLOGICAS DE 3 PREDIOS EN EL MUNICIPIO DE SUBACHOQUE, CUNDINAMARCA"/>
    <s v="24320"/>
    <s v="21520, 21620"/>
    <s v="67420, 67520"/>
    <s v="107820, 107920"/>
    <s v="26884220, 26897920"/>
    <s v="-0"/>
    <x v="1"/>
    <x v="25"/>
  </r>
  <r>
    <s v="18220"/>
    <s v="2020-02-17 00:00:00"/>
    <s v="2020-02-17 13:58:00"/>
    <s v="Gasto"/>
    <s v="Con Compromiso"/>
    <s v="0200"/>
    <x v="19"/>
    <x v="29"/>
    <s v="ADQUISICIÓN DE BIENES Y SERVICIOS - SERVICIO DE GESTIÓN DOCUMENTAL - IMPLEMENTACIÓN DE UN SISTEMA DE GESTIÓN DOCUMENTAL EN EL IGAC A NIVEL   NACIONAL"/>
    <s v="Nación"/>
    <x v="0"/>
    <s v="CSF"/>
    <n v="76968843"/>
    <n v="-1954764"/>
    <n v="75014079"/>
    <n v="0"/>
    <s v="PRESTACIÓN DE SERVICIOS PROFESIONALES PARA REALIZAR SEGUIMIENTO Y CONTROL A LA IMPLEMENTACIÓN DEL PROYECTO DE GESTIÓN DOCUMENTAL CONFORME A LAS DIRECTRICES DE LA ENTIDAD Y LAS NORMAS EMITIDAS POR EL ARCHIVO GENERAL DE LA NACIÓN."/>
    <s v="21720"/>
    <s v="29220"/>
    <s v="100020"/>
    <s v="241020, 258420, 329720, 407720, 524120, 656920, 761720, 873420, 977120, 1171820, 1283020"/>
    <s v="67535820, 77672020, 111461420, 145475820, 174764620, 220326420, 251177320, 283811420, 311698520, 360090320, 394202920"/>
    <s v="-0"/>
    <x v="1"/>
    <x v="3"/>
  </r>
  <r>
    <s v="18320"/>
    <s v="2020-02-17 00:00:00"/>
    <s v="2020-02-17 16:02:00"/>
    <s v="Gasto"/>
    <s v="Con Compromiso"/>
    <s v="0300"/>
    <x v="21"/>
    <x v="54"/>
    <s v="ADQUISICIÓN DE BIENES Y SERVICIOS - SERVICIOS DE INFORMACIÓN GEODÉSICA ACTUALIZADO - LEVANTAMIENTO , GENERACIÓN Y ACTUALIZACIÓN DE LA RED GEODÉSICA Y LA CARTOGRAFÍA BÁSICA A NIVEL   NACIONAL"/>
    <s v="Nación"/>
    <x v="0"/>
    <s v="CSF"/>
    <n v="47294596"/>
    <n v="-12594181"/>
    <n v="34700415"/>
    <n v="0"/>
    <s v="viaticos"/>
    <s v="24520"/>
    <s v="22920, 23020, 23120, 23220, 23320, 23420, 23520, 23720, 23820, 25820, 25920, 28120, 32720, 32820, 32920, 33020, 33120, 33220, 33320, 33420, 33520, 66220"/>
    <s v="68520, 68620, 68820, 69020, 69120, 69220, 69320, 69420, 69520, 71220, 73020, 85020, 85720, 86820, 87020, 87120, 87220, 87320, 87420, 87520, 191320"/>
    <s v="108620, 108720, 109420, 155120, 164620, 164720, 164820, 164920, 165020, 165120, 165220, 165320, 165420, 409320"/>
    <s v="33032120, 36052420, 42785720, 42848420, 42850220, 42853020, 42893320, 42897220, 42943520, 42948120, 42964720, 139827520"/>
    <s v="2820, 2920, 3020, 3120, 3220, 3320, 3420, 3520, 4120, 7020"/>
    <x v="1"/>
    <x v="8"/>
  </r>
  <r>
    <s v="18420"/>
    <s v="2020-02-18 00:00:00"/>
    <s v="2020-02-18 15:33:00"/>
    <s v="Gasto"/>
    <s v="Con Compromiso"/>
    <s v="0200"/>
    <x v="19"/>
    <x v="17"/>
    <s v="OTROS SERVICIOS PROFESIONALES, CIENTÍFICOS Y TÉCNICOS"/>
    <s v="Propios"/>
    <x v="1"/>
    <s v="CSF"/>
    <n v="0"/>
    <n v="62724970"/>
    <n v="62724970"/>
    <n v="0"/>
    <s v="Prestación de servicios profesionales para realizar el seguimiento y control de los expedientes contractuales que tiene en custodia el GIT de Gestión Contractual, asi como proyectar los documentos jurídicos necesarios en materia de actuaciones admini"/>
    <s v="25120"/>
    <s v="39420, 39520, 157120, 157220"/>
    <s v="111820, 112620, 591420, 601320"/>
    <s v="247320, 248120, 315720, 339420, 392720, 394320, 407020, 513020, 530720, 601420, 603320, 622720, 756420, 758920, 839020, 948220, 983220, 1117820, 1122520, 1140420, 1145220, 1248920, 1256720, 1256820, 1271520, 1271620, 1272020, 1285920, 1286020"/>
    <s v="72912020, 72934120, 104445220, 112384120, 134940820, 137890920, 166708320, 173046320, 197953820, 208065720, 249955020, 250447620, 273681220, 301356320, 312700220, 346060920, 347344620, 352017220, 352047220, 385025620, 389593320, 391067220, 391146620, 393886320, 393963720, 393983220, 394104420"/>
    <s v="-0"/>
    <x v="0"/>
    <x v="3"/>
  </r>
  <r>
    <s v="18420"/>
    <s v="2020-02-18 00:00:00"/>
    <s v="2020-02-18 15:33:00"/>
    <s v="Gasto"/>
    <s v="Con Compromiso"/>
    <s v="0200"/>
    <x v="19"/>
    <x v="62"/>
    <s v="SERVICIOS JURÍDICOS Y CONTABLES"/>
    <s v="Nación"/>
    <x v="0"/>
    <s v="CSF"/>
    <n v="0"/>
    <n v="20764128"/>
    <n v="20764128"/>
    <n v="0"/>
    <s v="Prestación de servicios profesionales para realizar el seguimiento y control de los expedientes contractuales que tiene en custodia el GIT de Gestión Contractual, asi como proyectar los documentos jurídicos necesarios en materia de actuaciones admini"/>
    <s v="25120"/>
    <s v="39420, 39520, 157120, 157220"/>
    <s v="111820, 112620, 591420, 601320"/>
    <s v="247320, 248120, 315720, 339420, 392720, 394320, 407020, 513020, 530720, 601420, 603320, 622720, 756420, 758920, 839020, 948220, 983220, 1117820, 1122520, 1140420, 1145220, 1248920, 1256720, 1256820, 1271520, 1271620, 1272020, 1285920, 1286020"/>
    <s v="72912020, 72934120, 104445220, 112384120, 134940820, 137890920, 166708320, 173046320, 197953820, 208065720, 249955020, 250447620, 273681220, 301356320, 312700220, 346060920, 347344620, 352017220, 352047220, 385025620, 389593320, 391067220, 391146620, 393886320, 393963720, 393983220, 394104420"/>
    <s v="-0"/>
    <x v="0"/>
    <x v="3"/>
  </r>
  <r>
    <s v="18420"/>
    <s v="2020-02-18 00:00:00"/>
    <s v="2020-02-18 15:33:00"/>
    <s v="Gasto"/>
    <s v="Con Compromiso"/>
    <s v="0200"/>
    <x v="19"/>
    <x v="62"/>
    <s v="SERVICIOS JURÍDICOS Y CONTABLES"/>
    <s v="Propios"/>
    <x v="1"/>
    <s v="CSF"/>
    <n v="276855040"/>
    <n v="-217590758"/>
    <n v="59264282"/>
    <n v="0"/>
    <s v="Prestación de servicios profesionales para realizar el seguimiento y control de los expedientes contractuales que tiene en custodia el GIT de Gestión Contractual, asi como proyectar los documentos jurídicos necesarios en materia de actuaciones admini"/>
    <s v="25120"/>
    <s v="39420, 39520, 157120, 157220"/>
    <s v="111820, 112620, 591420, 601320"/>
    <s v="247320, 248120, 315720, 339420, 392720, 394320, 407020, 513020, 530720, 601420, 603320, 622720, 756420, 758920, 839020, 948220, 983220, 1117820, 1122520, 1140420, 1145220, 1248920, 1256720, 1256820, 1271520, 1271620, 1272020, 1285920, 1286020"/>
    <s v="72912020, 72934120, 104445220, 112384120, 134940820, 137890920, 166708320, 173046320, 197953820, 208065720, 249955020, 250447620, 273681220, 301356320, 312700220, 346060920, 347344620, 352017220, 352047220, 385025620, 389593320, 391067220, 391146620, 393886320, 393963720, 393983220, 394104420"/>
    <s v="-0"/>
    <x v="0"/>
    <x v="3"/>
  </r>
  <r>
    <s v="18520"/>
    <s v="2020-02-19 00:00:00"/>
    <s v="2020-02-19 14:23:00"/>
    <s v="Gasto"/>
    <s v="Con Compromiso"/>
    <s v="0500"/>
    <x v="22"/>
    <x v="22"/>
    <s v="ADQUISICIÓN DE BIENES Y SERVICIOS - SERVICIO DE INFORMACIÓN CATASTRAL - ACTUALIZACIÓN  Y GESTIÓN CATASTRAL  NACIONAL"/>
    <s v="Nación"/>
    <x v="0"/>
    <s v="CSF"/>
    <n v="53146280"/>
    <n v="-4831480"/>
    <n v="48314800"/>
    <n v="0"/>
    <s v="PRESTACIÓN DE SERVICIOS PROFESIONALES PARA LA ATENCIÓN, CONTROL Y SEGUIMIENTO A LAS PETICIONES PRESENTADAS ANTE LA SUBDIRECCIÓN DE CATASTRO"/>
    <s v="25020"/>
    <s v="30820"/>
    <s v="119520"/>
    <s v="254120, 334220, 410120, 535420, 631820, 743020, 860420, 1019820, 1174120, 1265620"/>
    <s v="76541320, 111466720, 138814520, 173285720, 208099020, 246917620, 280284920, 326280220, 360344120, 391152020"/>
    <s v="-0"/>
    <x v="1"/>
    <x v="1"/>
  </r>
  <r>
    <s v="18620"/>
    <s v="2020-02-21 00:00:00"/>
    <s v="2020-02-21 09:12: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140058342"/>
    <n v="-12795453"/>
    <n v="127262889"/>
    <n v="0"/>
    <s v="Prestación de servicios personales para la ejecución de análisis básicos y aplicación de controles de calidad en el GIT Laboratorio Nacional de Suelos."/>
    <s v="25320"/>
    <s v="31320, 54620, 54720, 54820, 55220, 55320"/>
    <s v="133220, 157620, 160420, 165520, 166420, 166520"/>
    <s v="268420, 331620, 336020, 340120, 341120, 341220, 406620, 409220, 450720, 451220, 457620, 523120, 523820, 527620, 530420, 555720, 619620, 623320, 627320, 629320, 642520, 706620, 726720, 732520, 732620, 733520, 734820, 746520, 866120, 866520, 870120, 871820, 872720, 879320, 963620, 976920, 977020, 980720, 1002020, 1019520, 1148920, 1152620, 1156820, 1169920, 1170420, 1176220, 1257020, 1271220, 1280420"/>
    <s v="92366820, 110720620, 112036020, 112290020, 113411520, 113421820, 137725520, 138602720, 142524720, 142536220, 145380620, 169860420, 170550620, 171122520, 172319020, 185231520, 205353220, 205355820, 207302820, 207837220, 214024820, 236649620, 243296720, 244113720, 244147320, 244865220, 244906420, 247364020, 281474720, 281567420, 282216020, 282451720, 282533720, 283710620, 308176020, 311077320, 311078720, 311847520, 320757320, 326256620, 354250220, 354438620, 356143320, 359598820, 360095720, 361378820, 389524820, 391065820, 394153320"/>
    <s v="-0"/>
    <x v="1"/>
    <x v="25"/>
  </r>
  <r>
    <s v="18720"/>
    <s v="2020-02-21 00:00:00"/>
    <s v="2020-02-21 09:15: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43483320"/>
    <n v="0"/>
    <n v="43483320"/>
    <n v="0"/>
    <s v="Prestación de servicios profesionales para realizar el control de calidad y programación analítica que garantice el cumplimiento oportuno de la prestación de servicios de"/>
    <s v="25220"/>
    <s v="30620"/>
    <s v="128620"/>
    <s v="261720, 337120, 447520, 536120, 661420, 1170920, 1191320, 1192620"/>
    <s v="85174820, 112145220, 139518920, 173550920, 227386820, 359799320, 370092720"/>
    <s v="-0"/>
    <x v="1"/>
    <x v="25"/>
  </r>
  <r>
    <s v="18820"/>
    <s v="2020-02-21 00:00:00"/>
    <s v="2020-02-21 09:20:00"/>
    <s v="Gasto"/>
    <s v="Con Compromiso"/>
    <s v="0200"/>
    <x v="19"/>
    <x v="56"/>
    <s v="SERVICIOS DE SOPORTE"/>
    <s v="Nación"/>
    <x v="0"/>
    <s v="CSF"/>
    <n v="124496304"/>
    <n v="38299906"/>
    <n v="162796210"/>
    <n v="0"/>
    <s v="PRESTACIÓN DE SERVICIOS  PARA REALIZAR ACTIVIDADES DE OPERACIÓN, SOPORTE DE SOLICITUDES, INCIDENTES Y REQUERIMIENTOS SEGÚN LOS NIVELES DE SERVICIOS ESTABLECIDOS"/>
    <s v="28420"/>
    <s v="40620, 40720, 40820, 41420, 41620, 41820"/>
    <s v="108320, 110120, 115120, 116920, 119120, 119320"/>
    <s v="241620, 245620, 250520, 251820, 253820, 253920, 271420, 272320, 272820, 314220, 316720, 317120, 389720, 390720, 392920, 393020, 404220, 455120, 507220, 511020, 511320, 519320, 530120, 537120, 600720, 602020, 622520, 632120, 651720, 656420, 711920, 721420, 725820, 741720, 743320, 747420, 829020, 831020, 832920, 833820, 834420, 835520, 956320, 960520, 961020, 962720, 962920, 991220, 1118720, 1119820, 1120420, 1139120, 1144220, 1150420, 1306920, 1307020, 1307120"/>
    <s v="67704320, 70397120, 74412820, 75406420, 76536220, 76538420, 100040720, 100768320, 100968020, 103095420, 104471920, 104592420, 134866220, 134874720, 134912920, 134917020, 137712720, 143694320, 162437820, 166314220, 166327020, 169395520, 171878120, 173748020, 197898820, 198169120, 205355520, 208368120, 217692020, 219455520, 239650720, 242215620, 243483420, 246866820, 246922620, 247396620, 270355620, 271366020, 272648220, 272677520, 272818820, 272854920, 307745320, 307746920, 307748820, 308143520, 308149020, 314880120, 345658720, 346682220, 346720220, 351416920, 352112220, 354592820, 396660620, 396874720, 397090720"/>
    <s v="-0"/>
    <x v="0"/>
    <x v="3"/>
  </r>
  <r>
    <s v="18920"/>
    <s v="2020-02-21 00:00:00"/>
    <s v="2020-02-21 09:26:00"/>
    <s v="Gasto"/>
    <s v="Con Compromiso"/>
    <s v="0200"/>
    <x v="19"/>
    <x v="62"/>
    <s v="SERVICIOS JURÍDICOS Y CONTABLES"/>
    <s v="Propios"/>
    <x v="1"/>
    <s v="CSF"/>
    <n v="30337200"/>
    <n v="-101124"/>
    <n v="30236076"/>
    <n v="0"/>
    <s v="PRESTACIÓN DE SERVICIO PARA TRAMITAR, IMPULSAR Y SUSTANCIAR CADA UNA DE LAS ACTUACIONES DE LOS PROCESOS DISCIPLINARIOS DE LA SEDE CENTRAL Y LAS DIRECCIONES TERRITORIALES Y APOYO EN LOS TRAMITES ADMINISTRATIVOS QUE REQUIERA LA COORDINACIÓN"/>
    <s v="28620"/>
    <s v="33920"/>
    <s v="112720"/>
    <s v="248220, 316520, 392820, 520320, 638120, 757520, 889820, 1027720, 1171120, 1309220"/>
    <s v="72910720, 104467420, 134907720, 169824920, 212575320, 249238220, 285632420, 330959420, 359818620, 397291720"/>
    <s v="-0"/>
    <x v="0"/>
    <x v="3"/>
  </r>
  <r>
    <s v="19020"/>
    <s v="2020-02-21 00:00:00"/>
    <s v="2020-02-21 09:32:00"/>
    <s v="Gasto"/>
    <s v="Generado"/>
    <s v="0200"/>
    <x v="19"/>
    <x v="17"/>
    <s v="OTROS SERVICIOS PROFESIONALES, CIENTÍFICOS Y TÉCNICOS"/>
    <s v="Propios"/>
    <x v="1"/>
    <s v="CSF"/>
    <n v="64887900"/>
    <n v="-64887900"/>
    <n v="0"/>
    <n v="0"/>
    <s v="PRESTACIÓN DE SERVICIOS PROFESIONALES PARA APOYAR A LA COORDINACIÓN EN LAS ACTIVIDADES DE SEGUIMIENTO, EJECUCIÓN, CONTROL Y REVISIÓN DE LOS PROCESOS DISCIPLINARIOS  ADELANTADOS  POR EL GRUPO INTERNO DE TRABAJO"/>
    <s v="28720"/>
    <s v="-0"/>
    <s v="-0"/>
    <s v="-0"/>
    <s v="-0"/>
    <s v="-0"/>
    <x v="0"/>
    <x v="3"/>
  </r>
  <r>
    <s v="19120"/>
    <s v="2020-02-21 00:00:00"/>
    <s v="2020-02-21 09:38:00"/>
    <s v="Gasto"/>
    <s v="Con Compromiso"/>
    <s v="0200"/>
    <x v="19"/>
    <x v="17"/>
    <s v="OTROS SERVICIOS PROFESIONALES, CIENTÍFICOS Y TÉCNICOS"/>
    <s v="Propios"/>
    <x v="1"/>
    <s v="CSF"/>
    <n v="64887900"/>
    <n v="-2595516"/>
    <n v="62292384"/>
    <n v="0"/>
    <s v="PRESTACIÓN DE SERVICIOS PROFESIONALES PARA  LA ELABORACIÓN  DE LOS  RESPECTIVOS INFORMES TÉCNICOS, APOYO EN LA PRACTICA DE PRUEBAS Y DIRECCIONAMIENTO  DE INDOLE CATASTRAL QUE SE REQUIERAN EN EL DESARROLLO DE LOS PROCESOS DISCIPLINARIOS QUE SE ADELANT"/>
    <s v="28820"/>
    <s v="40420"/>
    <s v="112220"/>
    <s v="247720, 316620, 391120, 520220, 638320, 759620, 882820, 1026620, 1173120, 1201820, 1286320"/>
    <s v="72897920, 104718220, 134876620, 169420720, 213415420, 250559820, 284430720, 330955220, 360269620, 375736520, 393988020"/>
    <s v="-0"/>
    <x v="0"/>
    <x v="3"/>
  </r>
  <r>
    <s v="19220"/>
    <s v="2020-02-21 00:00:00"/>
    <s v="2020-02-21 09:41:00"/>
    <s v="Gasto"/>
    <s v="Con Compromiso"/>
    <s v="0200"/>
    <x v="19"/>
    <x v="25"/>
    <s v="ADQUISICIÓN DE BIENES Y SERVICIOS - SERVICIO DE IMPLEMENTACIÓN SISTEMAS DE GESTIÓN - FORTALECIMIENTO DE LA GESTIÓN INSTITUCIONAL DEL IGAC A NIVEL   NACIONAL"/>
    <s v="Propios"/>
    <x v="1"/>
    <s v="CSF"/>
    <n v="110465644"/>
    <n v="-16282508"/>
    <n v="94183136"/>
    <n v="0"/>
    <s v="PRESTACIÓN DE SERVICIOS PROFESIONALES  ESPECIALIZADOS PARA REVISAR, ORGANIZAR Y PLANTEAR LA ESTRUCTURA DE LA REFORMA ORGANIZACIONAL DEL IGAC EN EL MARCO DE LOS LINEAMIENTOS INSTITUCIONALES VIGENTES."/>
    <s v="24820"/>
    <s v="37420"/>
    <s v="114320"/>
    <s v="249820, 272220, 398720, 520120, 705820, 757720, 886520, 1007720, 1176120, 1264020"/>
    <s v="73990320, 102858820, 135856220, 171075920, 235108420, 250515620, 285486920, 324689720, 362566220, 391066420"/>
    <s v="-0"/>
    <x v="1"/>
    <x v="3"/>
  </r>
  <r>
    <s v="19320"/>
    <s v="2020-02-21 00:00:00"/>
    <s v="2020-02-21 09:45:00"/>
    <s v="Gasto"/>
    <s v="Anulado"/>
    <s v="0200"/>
    <x v="19"/>
    <x v="29"/>
    <s v="ADQUISICIÓN DE BIENES Y SERVICIOS - SERVICIO DE GESTIÓN DOCUMENTAL - IMPLEMENTACIÓN DE UN SISTEMA DE GESTIÓN DOCUMENTAL EN EL IGAC A NIVEL   NACIONAL"/>
    <s v="Nación"/>
    <x v="0"/>
    <s v="CSF"/>
    <n v="57060806"/>
    <n v="-57060806"/>
    <n v="0"/>
    <n v="0"/>
    <s v="PRESTACIÓN DE SERVICIOS PROFESIONALES PARA ADELANTAR LABORES  DE SEGUIMIENTO Y CONTROL DE PROYECTO DE GESTIÓN DOCUMENTAL  Y DAR LINEA TÉCNICA PARA LOS PROCESOS ARCHIVÍSTICOS EN LOS FONDOS DOCUMENTALES DE LA ENTIDAD"/>
    <s v="21920"/>
    <s v="-0"/>
    <s v="-0"/>
    <s v="-0"/>
    <s v="-0"/>
    <s v="-0"/>
    <x v="1"/>
    <x v="3"/>
  </r>
  <r>
    <s v="19420"/>
    <s v="2020-02-21 00:00:00"/>
    <s v="2020-02-21 09:49:00"/>
    <s v="Gasto"/>
    <s v="Anulado"/>
    <s v="0200"/>
    <x v="19"/>
    <x v="29"/>
    <s v="ADQUISICIÓN DE BIENES Y SERVICIOS - SERVICIO DE GESTIÓN DOCUMENTAL - IMPLEMENTACIÓN DE UN SISTEMA DE GESTIÓN DOCUMENTAL EN EL IGAC A NIVEL   NACIONAL"/>
    <s v="Nación"/>
    <x v="0"/>
    <s v="CSF"/>
    <n v="111327615"/>
    <n v="-111327615"/>
    <n v="0"/>
    <n v="0"/>
    <s v="PRESTACIÓN DE SERVICIOS PROFESIONALES PARA EJECUTAR ACTIVIDADES PROPIAS  DE LA FUNCIÓN ARCHIVISTICAS  Y DE LA GESTIÓN DOCUMENTAL DE CONFORMIDAD CON LOS PROCEDIMIENTOS  ESTABLECIDOS POR LA ENTIDAD Y NORMAS DEL ARCHIVO GENERAL  DE LA NACIÓN"/>
    <s v="21820"/>
    <s v="-0"/>
    <s v="-0"/>
    <s v="-0"/>
    <s v="-0"/>
    <s v="-0"/>
    <x v="1"/>
    <x v="3"/>
  </r>
  <r>
    <s v="19520"/>
    <s v="2020-02-21 00:00:00"/>
    <s v="2020-02-21 13:06: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96629600"/>
    <n v="-322098"/>
    <n v="96307502"/>
    <n v="0"/>
    <s v="Prestación de servicios  profesionales para  realizar el procesamiento digital de imágenes de sensores remotos y análisis espacial requerido en  los proyectos de tecnologías geoespaciales a cargo de la oficina CIAF."/>
    <s v="25420"/>
    <s v="32520, 32620"/>
    <s v="125520, 127420"/>
    <s v="260820, 263920, 335720, 336420, 343620, 454820, 459320, 541420, 542620, 644620, 645120, 749320, 767220, 870820, 872820, 1001220, 1002920, 1152420, 1176820, 1267720, 1278920"/>
    <s v="84731120, 85960920, 111609020, 112135920, 117971920, 143604320, 145800620, 175795020, 175799020, 215745220, 215829420, 247612320, 252303420, 282393620, 282565120, 317762420, 318362220, 354085320, 361473820, 394058520, 394139320"/>
    <s v="4220, 17420, 21220"/>
    <x v="1"/>
    <x v="24"/>
  </r>
  <r>
    <s v="19620"/>
    <s v="2020-02-21 00:00:00"/>
    <s v="2020-02-21 13:07: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28560970"/>
    <n v="-95203"/>
    <n v="28465767"/>
    <n v="190406"/>
    <s v="Prestación de servicios profesionales  para la compilación, estructuración y análisis de información geoespacial requerida en la realización de los estudios multitemporales y proyectos de asistencia técnica realizados por la oficina CIAF"/>
    <s v="25520"/>
    <s v="32220"/>
    <s v="128520"/>
    <s v="261620, 335920, 449520, 542220, 648320, 747820, 897120, 1003420, 1172920, 1268220"/>
    <s v="85175120, 111643720, 142227220, 175336120, 217369820, 247440320, 288063720, 320430620, 360094320, 393936920"/>
    <s v="-0"/>
    <x v="1"/>
    <x v="24"/>
  </r>
  <r>
    <s v="19720"/>
    <s v="2020-02-21 00:00:00"/>
    <s v="2020-02-21 15:11:00"/>
    <s v="Gasto"/>
    <s v="Con Compromiso"/>
    <s v="0200"/>
    <x v="19"/>
    <x v="55"/>
    <s v="ADQUISICIÓN DE BIENES Y SERVICIOS - SERVICIOS TECNOLÓGICOS - FORTALECIMIENTO DE LA GESTIÓN INSTITUCIONAL DEL IGAC A NIVEL   NACIONAL"/>
    <s v="Propios"/>
    <x v="1"/>
    <s v="CSF"/>
    <n v="185995612"/>
    <n v="-39453615"/>
    <n v="146541997"/>
    <n v="0"/>
    <s v="PRESTACIÓN DE SERVICIOS PROFESIONALES PARA SOPORTAR, MANTENER Y DESARROLLAR COMPONENTES DE SOFTWARE DE LO SISTEMAS DE INFORMACIÓN DE LA ENTIDAD"/>
    <s v="29020"/>
    <s v="41220, 63020"/>
    <s v="155620, 221720"/>
    <s v="327220, 333120, 396720, 407420, 515420, 522720, 526920, 612720, 614120, 720220, 756520, 841420, 844120, 961920, 963820, 1135020, 1140920, 1309320"/>
    <s v="109400720, 112121820, 153004220, 168247220, 170551520, 183146420, 205593620, 211164520, 242701620, 249268620, 274583420, 274919020, 308234020, 310037220, 350040320, 351789320"/>
    <s v="-0"/>
    <x v="1"/>
    <x v="3"/>
  </r>
  <r>
    <s v="19720"/>
    <s v="2020-02-21 00:00:00"/>
    <s v="2020-02-21 15:11:00"/>
    <s v="Gasto"/>
    <s v="Con Compromiso"/>
    <s v="0200"/>
    <x v="19"/>
    <x v="55"/>
    <s v="ADQUISICIÓN DE BIENES Y SERVICIOS - SERVICIOS TECNOLÓGICOS - FORTALECIMIENTO DE LA GESTIÓN INSTITUCIONAL DEL IGAC A NIVEL   NACIONAL"/>
    <s v="Nación"/>
    <x v="0"/>
    <s v="CSF"/>
    <n v="0"/>
    <n v="8454346"/>
    <n v="8454346"/>
    <n v="0"/>
    <s v="PRESTACIÓN DE SERVICIOS PROFESIONALES PARA SOPORTAR, MANTENER Y DESARROLLAR COMPONENTES DE SOFTWARE DE LO SISTEMAS DE INFORMACIÓN DE LA ENTIDAD"/>
    <s v="29020"/>
    <s v="41220, 63020"/>
    <s v="155620, 221720"/>
    <s v="327220, 333120, 396720, 407420, 515420, 522720, 526920, 612720, 614120, 720220, 756520, 841420, 844120, 961920, 963820, 1135020, 1140920, 1309320"/>
    <s v="109400720, 112121820, 153004220, 168247220, 170551520, 183146420, 205593620, 211164520, 242701620, 249268620, 274583420, 274919020, 308234020, 310037220, 350040320, 351789320"/>
    <s v="-0"/>
    <x v="1"/>
    <x v="3"/>
  </r>
  <r>
    <s v="19820"/>
    <s v="2020-02-21 00:00:00"/>
    <s v="2020-02-21 15:14:00"/>
    <s v="Gasto"/>
    <s v="Con Compromiso"/>
    <s v="0200"/>
    <x v="19"/>
    <x v="55"/>
    <s v="ADQUISICIÓN DE BIENES Y SERVICIOS - SERVICIOS TECNOLÓGICOS - FORTALECIMIENTO DE LA GESTIÓN INSTITUCIONAL DEL IGAC A NIVEL   NACIONAL"/>
    <s v="Nación"/>
    <x v="0"/>
    <s v="CSF"/>
    <n v="0"/>
    <n v="7330366"/>
    <n v="7330366"/>
    <n v="0"/>
    <s v="PRESTACIÓN DE SERVICIOS PROFESIONALES PARA EL SOPORTE, MANTENIMIENTO, ANALISIS, DISEÑO Y DESARROLLO DE LOS COMPONENTES WEB PARA LA OPERACIÓN DEL SISTEMA CATASTRAL"/>
    <s v="29220"/>
    <s v="42320"/>
    <s v="135920"/>
    <s v="272120, 340520, 459120, 547220, 655820, 772020, 893220, 1027420, 1181720"/>
    <s v="100176620, 112386620, 147901020, 177968920, 220325620, 254210520, 287461720, 330980720, 362577620"/>
    <s v="-0"/>
    <x v="1"/>
    <x v="3"/>
  </r>
  <r>
    <s v="19820"/>
    <s v="2020-02-21 00:00:00"/>
    <s v="2020-02-21 15:14:00"/>
    <s v="Gasto"/>
    <s v="Con Compromiso"/>
    <s v="0200"/>
    <x v="19"/>
    <x v="55"/>
    <s v="ADQUISICIÓN DE BIENES Y SERVICIOS - SERVICIOS TECNOLÓGICOS - FORTALECIMIENTO DE LA GESTIÓN INSTITUCIONAL DEL IGAC A NIVEL   NACIONAL"/>
    <s v="Propios"/>
    <x v="1"/>
    <s v="CSF"/>
    <n v="80634026"/>
    <n v="-8552094"/>
    <n v="72081932"/>
    <n v="0"/>
    <s v="PRESTACIÓN DE SERVICIOS PROFESIONALES PARA EL SOPORTE, MANTENIMIENTO, ANALISIS, DISEÑO Y DESARROLLO DE LOS COMPONENTES WEB PARA LA OPERACIÓN DEL SISTEMA CATASTRAL"/>
    <s v="29220"/>
    <s v="42320"/>
    <s v="135920"/>
    <s v="272120, 340520, 459120, 547220, 655820, 772020, 893220, 1027420, 1181720"/>
    <s v="100176620, 112386620, 147901020, 177968920, 220325620, 254210520, 287461720, 330980720, 362577620"/>
    <s v="-0"/>
    <x v="1"/>
    <x v="3"/>
  </r>
  <r>
    <s v="19920"/>
    <s v="2020-02-24 00:00:00"/>
    <s v="2020-02-24 08:14:00"/>
    <s v="Gasto"/>
    <s v="Con Compromiso"/>
    <s v="0500"/>
    <x v="22"/>
    <x v="22"/>
    <s v="ADQUISICIÓN DE BIENES Y SERVICIOS - SERVICIO DE INFORMACIÓN CATASTRAL - ACTUALIZACIÓN  Y GESTIÓN CATASTRAL  NACIONAL"/>
    <s v="Propios"/>
    <x v="1"/>
    <s v="CSF"/>
    <n v="191558920"/>
    <n v="-95779460"/>
    <n v="95779460"/>
    <n v="0"/>
    <s v="PRESTACIÓN DE SERVICIOS PROFESIONALES PARA CONSOLIDAR Y ANALIZAR LA INFORMACIÓN RELACIONADA CON LOS PROYECTOS DE GESTIÓN CATASTRAL Y PRESENTAR PROPUESTAS DE MEJORA A LOS PROCESOS CATASTRALES A CARGO DE LA SUBDIRRECCION DE CATASTRO"/>
    <s v="28120"/>
    <s v="30920"/>
    <s v="114220"/>
    <s v="249720, 335020, 409120, 536020, 614720, 758520, 853220, 948120, 970120, 1142120, 1265820"/>
    <s v="73825420, 112084320, 139150720, 173692620, 206748120, 249951820, 278750220, 301340320, 311056820, 352036020, 391156220"/>
    <s v="-0"/>
    <x v="1"/>
    <x v="1"/>
  </r>
  <r>
    <s v="20020"/>
    <s v="2020-02-24 00:00:00"/>
    <s v="2020-02-24 08:18:00"/>
    <s v="Gasto"/>
    <s v="Con Compromiso"/>
    <s v="0500"/>
    <x v="22"/>
    <x v="22"/>
    <s v="ADQUISICIÓN DE BIENES Y SERVICIOS - SERVICIO DE INFORMACIÓN CATASTRAL - ACTUALIZACIÓN  Y GESTIÓN CATASTRAL  NACIONAL"/>
    <s v="Propios"/>
    <x v="1"/>
    <s v="CSF"/>
    <n v="107015460"/>
    <n v="10701546"/>
    <n v="117717006"/>
    <n v="0"/>
    <s v="PRESTACIÓN DE SERVICIOS PROFESIONALES PARA APOYAR LA EJECUCIÓN DE LAS ACTIVIDADES DEL COMPONENTE TÉCNICO Y OPERATIVO QUE LE SEAN REQUERIDAS PARA COADYUVAR AL CUMPLIMIENTO DE LAS METAS Y COMPROMISOS QUE LE SEAN ASIGNADAS"/>
    <s v="28220"/>
    <s v="31420"/>
    <s v="114920"/>
    <s v="250320, 329220, 453320, 537520, 547720, 647820, 762720, 876320, 947920, 969120, 1152220, 1279220"/>
    <s v="73997820, 110707820, 143645520, 178965420, 217378120, 251566420, 283368120, 301667920, 310181720, 354477720, 394134720"/>
    <s v="-0"/>
    <x v="1"/>
    <x v="1"/>
  </r>
  <r>
    <s v="20120"/>
    <s v="2020-02-24 00:00:00"/>
    <s v="2020-02-24 08:21:00"/>
    <s v="Gasto"/>
    <s v="Con Compromiso"/>
    <s v="0500"/>
    <x v="22"/>
    <x v="22"/>
    <s v="ADQUISICIÓN DE BIENES Y SERVICIOS - SERVICIO DE INFORMACIÓN CATASTRAL - ACTUALIZACIÓN  Y GESTIÓN CATASTRAL  NACIONAL"/>
    <s v="Propios"/>
    <x v="1"/>
    <s v="CSF"/>
    <n v="258974920"/>
    <n v="-116538714"/>
    <n v="142436206"/>
    <n v="0"/>
    <s v="PRESTACIÓN DE SERVICIOS PROFESIONALES PARA APOYAR  A LA SUBDIRECCIÓN  DE CATASTRO  EN LA PLANEACIÓN, EJECUCIÓN Y SEGUIMIENTOS DE LOS DIFERENTES PROYECTOS DESARROLLADOS EN EL MARCO DE LOS PROCESOS CATASTRALES"/>
    <s v="27920"/>
    <s v="29920"/>
    <s v="107920"/>
    <s v="241220, 250020, 328920, 412420, 537620, 647720, 756220, 888020, 1026520, 1189920"/>
    <s v="67722020, 73995720, 110706820, 139020620, 175215120, 217361320, 249995520, 285626520, 330898320, 366089820"/>
    <s v="-0"/>
    <x v="1"/>
    <x v="1"/>
  </r>
  <r>
    <s v="20220"/>
    <s v="2020-02-24 00:00:00"/>
    <s v="2020-02-24 08:53:00"/>
    <s v="Gasto"/>
    <s v="Con Compromiso"/>
    <s v="0200"/>
    <x v="19"/>
    <x v="62"/>
    <s v="SERVICIOS JURÍDICOS Y CONTABLES"/>
    <s v="Propios"/>
    <x v="1"/>
    <s v="CSF"/>
    <n v="107015460"/>
    <n v="-61083531"/>
    <n v="45931929"/>
    <n v="0"/>
    <s v="PRESTACIÓN DE SERVICIOS PROFESIONALES PARA APOYAR A LA OFICINA ASESORA JURIDICA EN LA ESTRUCTURACIÓN DE LA DEFENSA JUDICIAL Y PREVENCIÓN DEL DAÑO ANTIJURIDICO DEL INSTITUTO DEL INSTITUTO GEOGRAFICO AGUSTIN CODAZZI, ASI COMO EJERCER LA REPRESENTACIÓN"/>
    <s v="31620"/>
    <s v="57620"/>
    <s v="205620"/>
    <s v="458520, 544820, 646320, 761020, 852220, 990320, 1150720"/>
    <s v="147435520, 177503120, 216086220, 250532220, 276351920, 314722720, 354614220"/>
    <s v="-0"/>
    <x v="0"/>
    <x v="3"/>
  </r>
  <r>
    <s v="20320"/>
    <s v="2020-02-24 00:00:00"/>
    <s v="2020-02-24 08:55:00"/>
    <s v="Gasto"/>
    <s v="Con Compromiso"/>
    <s v="0200"/>
    <x v="19"/>
    <x v="62"/>
    <s v="SERVICIOS JURÍDICOS Y CONTABLES"/>
    <s v="Propios"/>
    <x v="1"/>
    <s v="CSF"/>
    <n v="84543460"/>
    <n v="-2536304"/>
    <n v="82007156"/>
    <n v="0"/>
    <s v="Prestación de servicios profesionales para apoyar a la Oficina Asesora Jurídica en la gestión jurídica, mejora regulatoria y en la elaboración de documentos, que requiera el Instituto Geográfico Agustín Codazzi."/>
    <s v="31720"/>
    <s v="36220"/>
    <s v="130320"/>
    <s v="265720, 340820, 460820, 556220, 650320, 757220, 852720, 990120, 1156320"/>
    <s v="87296220, 113437720, 150056020, 185748220, 217696120, 250465020, 277091120, 315505120, 356472120"/>
    <s v="-0"/>
    <x v="0"/>
    <x v="3"/>
  </r>
  <r>
    <s v="20420"/>
    <s v="2020-02-24 00:00:00"/>
    <s v="2020-02-24 08:57:00"/>
    <s v="Gasto"/>
    <s v="Con Compromiso"/>
    <s v="0200"/>
    <x v="19"/>
    <x v="62"/>
    <s v="SERVICIOS JURÍDICOS Y CONTABLES"/>
    <s v="Propios"/>
    <x v="1"/>
    <s v="CSF"/>
    <n v="84543460"/>
    <n v="-2818115"/>
    <n v="81725345"/>
    <n v="0"/>
    <s v="Prestación de servicios profesionales en los asuntos legales y de propiedad intelectual que le sean asignados por la Oficina Asesora Jurídica; así como realizar representación judicial y extrajudicial del IGAC a nivel nacional."/>
    <s v="31820"/>
    <s v="39020"/>
    <s v="130520"/>
    <s v="266020, 343720, 557420, 557520, 649720, 761420, 887620, 992820, 1161520, 1307820"/>
    <s v="87634620, 117970620, 189598620, 199959620, 219228320, 251168620, 285598720, 315516920, 356478620, 397074020"/>
    <s v="-0"/>
    <x v="0"/>
    <x v="3"/>
  </r>
  <r>
    <s v="20520"/>
    <s v="2020-02-24 00:00:00"/>
    <s v="2020-02-24 08:58:00"/>
    <s v="Gasto"/>
    <s v="Con Compromiso"/>
    <s v="0200"/>
    <x v="19"/>
    <x v="62"/>
    <s v="SERVICIOS JURÍDICOS Y CONTABLES"/>
    <s v="Propios"/>
    <x v="1"/>
    <s v="CSF"/>
    <n v="84543460"/>
    <n v="-15781419"/>
    <n v="68762041"/>
    <n v="0"/>
    <s v="Prestación de servicios profesionales a la Oficina Asesora Jurídica en la gestión jurídica y los asuntos de derecho disciplinario que le sean asignados"/>
    <s v="31920"/>
    <s v="58520"/>
    <s v="203920"/>
    <s v="456820, 545620, 645320, 767520, 852620, 989120, 1145020"/>
    <s v="145306120, 177634120, 216081020, 252921420, 276470420, 314436420, 352671120"/>
    <s v="-0"/>
    <x v="0"/>
    <x v="3"/>
  </r>
  <r>
    <s v="20620"/>
    <s v="2020-02-24 00:00:00"/>
    <s v="2020-02-24 09:00:00"/>
    <s v="Gasto"/>
    <s v="Con Compromiso"/>
    <s v="0200"/>
    <x v="19"/>
    <x v="62"/>
    <s v="SERVICIOS JURÍDICOS Y CONTABLES"/>
    <s v="Propios"/>
    <x v="1"/>
    <s v="CSF"/>
    <n v="25936730"/>
    <n v="-1286836"/>
    <n v="24649894"/>
    <n v="0"/>
    <s v="Prestación de servicios profesionales para realizar el apoyo jurídico y administrativo a la Oficina Asesora Jurídica"/>
    <s v="32020"/>
    <s v="38720"/>
    <s v="133120"/>
    <s v="268320, 338220, 449120, 546220, 658920, 757020, 879520, 989620, 1154320, 1304920"/>
    <s v="92369220, 112184920, 142113220, 177637820, 221630520, 249189220, 283727320, 314434520, 355275520, 396651420"/>
    <s v="-0"/>
    <x v="0"/>
    <x v="3"/>
  </r>
  <r>
    <s v="20720"/>
    <s v="2020-02-24 00:00:00"/>
    <s v="2020-02-24 09:00:00"/>
    <s v="Gasto"/>
    <s v="Con Compromiso"/>
    <s v="0200"/>
    <x v="19"/>
    <x v="25"/>
    <s v="ADQUISICIÓN DE BIENES Y SERVICIOS - SERVICIO DE IMPLEMENTACIÓN SISTEMAS DE GESTIÓN - FORTALECIMIENTO DE LA GESTIÓN INSTITUCIONAL DEL IGAC A NIVEL   NACIONAL"/>
    <s v="Nación"/>
    <x v="0"/>
    <s v="CSF"/>
    <n v="135961833"/>
    <n v="3721500"/>
    <n v="139683333"/>
    <n v="0"/>
    <s v="PRESTACIÓN DE SERVICIOS PROFESIONALES PARA LA IMPLEMENTACIÓN  DE PROCESOS  ESTADÍSTICOS, QUE PERMITAN EL ANÁLISIS Y EL SEGUIMIENTO DE LA INFORMACIÓN  CATASTRAL NECESARIA PARA EL DESARROLLO DE LAS POLÍTICAS, PROGRAMADAS Y PROYECTOS  A CARGO DEL IGAC"/>
    <s v="28920"/>
    <s v="42520"/>
    <s v="126220"/>
    <s v="261520, 341420, 452520, 534820, 625320, 739820, 838720, 1008720, 1150620, 1265720"/>
    <s v="85776420, 113478820, 143600020, 173283620, 207464620, 246305820, 274420920, 322379720, 354724520, 391154220"/>
    <s v="-0"/>
    <x v="1"/>
    <x v="3"/>
  </r>
  <r>
    <s v="20820"/>
    <s v="2020-02-24 00:00:00"/>
    <s v="2020-02-24 09:05:00"/>
    <s v="Gasto"/>
    <s v="Con Compromiso"/>
    <s v="0200"/>
    <x v="19"/>
    <x v="62"/>
    <s v="SERVICIOS JURÍDICOS Y CONTABLES"/>
    <s v="Propios"/>
    <x v="1"/>
    <s v="CSF"/>
    <n v="107015460"/>
    <n v="-7847764"/>
    <n v="99167696"/>
    <n v="0"/>
    <s v="PRESTACIÓN  DE SERVICIOS PROFESIONALES  EN LOS ASUNTOS LEGALES Y CONTRACTUALES QUE LE SEAN ASIGNADOS  POR LA OFICINA ASESORA JURIDICA; ASÍ COMO REALIZAR REPRESENTACIÓN JUDICIAL   Y EXTRAJUDICIAL  DEL IGAC  A NIVEL  NACIONAL"/>
    <s v="31420"/>
    <s v="47120"/>
    <s v="162820"/>
    <s v="337320, 413120, 549920, 645920, 761320, 762620, 852420, 989320, 1154120"/>
    <s v="112178020, 139814420, 180072520, 216139920, 251395420, 276468420, 314448320, 354705720"/>
    <s v="-0"/>
    <x v="0"/>
    <x v="3"/>
  </r>
  <r>
    <s v="20920"/>
    <s v="2020-02-24 00:00:00"/>
    <s v="2020-02-24 09:10:00"/>
    <s v="Gasto"/>
    <s v="Con Compromiso"/>
    <s v="0200"/>
    <x v="19"/>
    <x v="62"/>
    <s v="SERVICIOS JURÍDICOS Y CONTABLES"/>
    <s v="Propios"/>
    <x v="1"/>
    <s v="CSF"/>
    <n v="107015460"/>
    <n v="-56890876"/>
    <n v="50124584"/>
    <n v="0"/>
    <s v="PRESTACIÓN  DE SERVICIOS PROFESIONALES  PARA APOYAR A LA OFICINA JURÍDICA EN LA ESTRUCTURACIÓN DE GESTIÓN JURÍDICA, ELABORACIÓN Y REVISIÓN DE CONCEPTOS, ACTOS ADMINISTRATIVOS, DOCTRINA Y DEMÁS TEMAS TRANSVERSALES QUE SEAN REQUERIDOS  POR EL SUPERVISO"/>
    <s v="31520"/>
    <s v="89720"/>
    <s v="406220"/>
    <s v="776220, 829820, 889220, 989020, 1156620"/>
    <s v="258629920, 271979120, 285901420, 314432720, 356475520"/>
    <s v="-0"/>
    <x v="0"/>
    <x v="3"/>
  </r>
  <r>
    <s v="21020"/>
    <s v="2020-02-24 00:00:00"/>
    <s v="2020-02-24 09:12:00"/>
    <s v="Gasto"/>
    <s v="Con Compromiso"/>
    <s v="0200"/>
    <x v="19"/>
    <x v="69"/>
    <s v="ADQUISICIÓN DE BIENES Y SERVICIOS - DOCUMENTOS DE PLANEACIÓN - FORTALECIMIENTO DE LA GESTIÓN INSTITUCIONAL DEL IGAC A NIVEL   NACIONAL"/>
    <s v="Propios"/>
    <x v="1"/>
    <s v="CSF"/>
    <n v="50730540"/>
    <n v="-2898888"/>
    <n v="47831652"/>
    <n v="0"/>
    <s v="PRESTACIÓN  DE SERVICIOS PROFESIONALES  PARA APOYAR LA ESTRATEGIAS, PLANES, PROYECTOS Y ACTIVIDADES RELACIONADAS CON LA MEJORA DEL SERVICIO CIUDADANO"/>
    <s v="28320"/>
    <s v="34420"/>
    <s v="110820"/>
    <s v="246320, 316120, 396220, 516920, 654320, 756920, 841720, 991720, 1135520, 1284520"/>
    <s v="72009320, 104504520, 135328920, 169661720, 218739020, 249256720, 274113220, 314930320, 350141920, 393820720"/>
    <s v="-0"/>
    <x v="1"/>
    <x v="3"/>
  </r>
  <r>
    <s v="21120"/>
    <s v="2020-02-24 00:00:00"/>
    <s v="2020-02-24 09:16:00"/>
    <s v="Gasto"/>
    <s v="Con Compromiso"/>
    <s v="0200"/>
    <x v="19"/>
    <x v="25"/>
    <s v="ADQUISICIÓN DE BIENES Y SERVICIOS - SERVICIO DE IMPLEMENTACIÓN SISTEMAS DE GESTIÓN - FORTALECIMIENTO DE LA GESTIÓN INSTITUCIONAL DEL IGAC A NIVEL   NACIONAL"/>
    <s v="Propios"/>
    <x v="1"/>
    <s v="CSF"/>
    <n v="293479725"/>
    <n v="-25155406"/>
    <n v="268324319"/>
    <n v="0"/>
    <s v="PRESTACIÓN  DE SERVICIOS PROFESIONALES   PARA LA PLANEACIÓN, EJECUCIÓN Y SEGUIMIENTO DE LAS EVALUACIONES  AL SISTEMA DE CONTROL INTERNO DE LOS PROCESOS DE LA ENTIDAD DE CONFORMIDAD A LA NORMATIVIDAD Y PROCEDIMIENTOS INSTITUCIONALES VIGENTES"/>
    <s v="28520"/>
    <s v="41720, 41920, 42020, 42120, 48620"/>
    <s v="113720, 113820, 114620, 114820, 177020"/>
    <s v="249220, 249420, 250120, 250220, 312520, 316920, 317220, 318120, 391920, 395520, 396020, 396120, 447720, 455820, 516120, 517420, 520620, 529720, 556920, 611620, 612020, 624920, 631620, 631720, 711120, 712620, 728820, 755820, 757320, 839520, 839720, 846720, 861420, 881620, 898920, 960420, 960720, 961620, 962420, 989820, 1122320, 1123520, 1133720, 1135720, 1159120, 1298120, 1300720, 1301920, 1302620, 1308920"/>
    <s v="73451420, 73523720, 73843620, 73979920, 102228620, 104698520, 104706320, 105182220, 132565720, 135114420, 135189320, 135508220, 142225820, 143808220, 169643420, 169700120, 169829920, 173040220, 186537320, 205347220, 205455620, 205582520, 208074620, 208367320, 239473020, 240409920, 248825420, 249217220, 249942320, 273683520, 273736420, 274770420, 280665720, 284282120, 293292620, 307631720, 307766320, 310021220, 310045420, 314446520, 346745820, 347381020, 349410720, 350045320, 356407320, 395802820, 396096120, 396359320, 396368920, 397327520"/>
    <s v="-0"/>
    <x v="1"/>
    <x v="3"/>
  </r>
  <r>
    <s v="21220"/>
    <s v="2020-02-24 00:00:00"/>
    <s v="2020-02-24 10:23:00"/>
    <s v="Gasto"/>
    <s v="Con Compromiso"/>
    <s v="0160"/>
    <x v="20"/>
    <x v="64"/>
    <s v="ADQUISICIÓN DE BIENES Y SERVICIOS - SERVICIOS DE INFORMACIÓN IMPLEMENTADOS - FORTALECIMIENTO DE LOS PROCESOS DE DIFUSIÓN Y ACCESO A LA INFORMACIÓN GEOGRÁFICA A NIVEL   NACIONAL"/>
    <s v="Nación"/>
    <x v="0"/>
    <s v="CSF"/>
    <n v="33114736"/>
    <n v="6760925"/>
    <n v="39875661"/>
    <n v="0"/>
    <s v="PRESTACIÓN DE SERVICIOS PROFESIONALES PARA DIFUNDIR Y COMERCIALIZAR LOS PRODUCTOS Y SERVICIOS DE IGAC"/>
    <s v="17920"/>
    <s v="39720"/>
    <s v="118020"/>
    <s v="252620, 315120, 398220, 519820, 617220, 720320, 847320, 967820, 1134220, 1251120"/>
    <s v="76406620, 103703520, 135768220, 169518520, 205352020, 242041220, 274924520, 308826420, 349422720, 390931920"/>
    <s v="-0"/>
    <x v="1"/>
    <x v="23"/>
  </r>
  <r>
    <s v="21320"/>
    <s v="2020-02-24 00:00:00"/>
    <s v="2020-02-24 17:24:00"/>
    <s v="Gasto"/>
    <s v="Con Compromiso"/>
    <s v="0200"/>
    <x v="19"/>
    <x v="3"/>
    <s v="AUXILIO DE TRANSPORTE"/>
    <s v="Nación"/>
    <x v="0"/>
    <s v="CSF"/>
    <n v="11656979"/>
    <n v="0"/>
    <n v="11656979"/>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27120"/>
    <x v="0"/>
    <x v="3"/>
  </r>
  <r>
    <s v="21320"/>
    <s v="2020-02-24 00:00:00"/>
    <s v="2020-02-24 17:24:00"/>
    <s v="Gasto"/>
    <s v="Con Compromiso"/>
    <s v="0200"/>
    <x v="19"/>
    <x v="41"/>
    <s v="HORAS EXTRAS, DOMINICALES, FESTIVOS Y RECARGOS"/>
    <s v="Nación"/>
    <x v="0"/>
    <s v="CSF"/>
    <n v="5288619"/>
    <n v="0"/>
    <n v="5288619"/>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27120"/>
    <x v="0"/>
    <x v="3"/>
  </r>
  <r>
    <s v="21320"/>
    <s v="2020-02-24 00:00:00"/>
    <s v="2020-02-24 17:24:00"/>
    <s v="Gasto"/>
    <s v="Con Compromiso"/>
    <s v="0200"/>
    <x v="19"/>
    <x v="10"/>
    <s v="SUELDO DE VACACIONES"/>
    <s v="Nación"/>
    <x v="0"/>
    <s v="CSF"/>
    <n v="38022240"/>
    <n v="0"/>
    <n v="38022240"/>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27120"/>
    <x v="0"/>
    <x v="3"/>
  </r>
  <r>
    <s v="21320"/>
    <s v="2020-02-24 00:00:00"/>
    <s v="2020-02-24 17:24:00"/>
    <s v="Gasto"/>
    <s v="Con Compromiso"/>
    <s v="0200"/>
    <x v="19"/>
    <x v="6"/>
    <s v="SUBSIDIO DE ALIMENTACIÓN"/>
    <s v="Nación"/>
    <x v="0"/>
    <s v="CSF"/>
    <n v="10416673"/>
    <n v="0"/>
    <n v="10416673"/>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27120"/>
    <x v="0"/>
    <x v="3"/>
  </r>
  <r>
    <s v="21320"/>
    <s v="2020-02-24 00:00:00"/>
    <s v="2020-02-24 17:24:00"/>
    <s v="Gasto"/>
    <s v="Con Compromiso"/>
    <s v="0200"/>
    <x v="19"/>
    <x v="34"/>
    <s v="LICENCIAS DE MATERNIDAD Y PATERNIDAD (NO DE PENSIONES)"/>
    <s v="Nación"/>
    <x v="0"/>
    <s v="CSF"/>
    <n v="4806844"/>
    <n v="-833440"/>
    <n v="3973404"/>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27120"/>
    <x v="0"/>
    <x v="3"/>
  </r>
  <r>
    <s v="21320"/>
    <s v="2020-02-24 00:00:00"/>
    <s v="2020-02-24 17:24:00"/>
    <s v="Gasto"/>
    <s v="Con Compromiso"/>
    <s v="0200"/>
    <x v="19"/>
    <x v="9"/>
    <s v="BONIFICACIÓN POR SERVICIOS PRESTADOS"/>
    <s v="Nación"/>
    <x v="0"/>
    <s v="CSF"/>
    <n v="38508168"/>
    <n v="0"/>
    <n v="38508168"/>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27120"/>
    <x v="0"/>
    <x v="3"/>
  </r>
  <r>
    <s v="21320"/>
    <s v="2020-02-24 00:00:00"/>
    <s v="2020-02-24 17:24:00"/>
    <s v="Gasto"/>
    <s v="Con Compromiso"/>
    <s v="0200"/>
    <x v="19"/>
    <x v="4"/>
    <s v="PRIMA DE VACACIONES"/>
    <s v="Nación"/>
    <x v="0"/>
    <s v="CSF"/>
    <n v="64011444"/>
    <n v="0"/>
    <n v="64011444"/>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27120"/>
    <x v="0"/>
    <x v="3"/>
  </r>
  <r>
    <s v="21320"/>
    <s v="2020-02-24 00:00:00"/>
    <s v="2020-02-24 17:24:00"/>
    <s v="Gasto"/>
    <s v="Con Compromiso"/>
    <s v="0200"/>
    <x v="19"/>
    <x v="37"/>
    <s v="INDEMNIZACIÓN POR VACACIONES"/>
    <s v="Nación"/>
    <x v="0"/>
    <s v="CSF"/>
    <n v="35268659"/>
    <n v="0"/>
    <n v="35268659"/>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27120"/>
    <x v="0"/>
    <x v="3"/>
  </r>
  <r>
    <s v="21320"/>
    <s v="2020-02-24 00:00:00"/>
    <s v="2020-02-24 17:24:00"/>
    <s v="Gasto"/>
    <s v="Con Compromiso"/>
    <s v="0200"/>
    <x v="19"/>
    <x v="26"/>
    <s v="PRIMA DE SERVICIO"/>
    <s v="Nación"/>
    <x v="0"/>
    <s v="CSF"/>
    <n v="6723127"/>
    <n v="0"/>
    <n v="6723127"/>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27120"/>
    <x v="0"/>
    <x v="3"/>
  </r>
  <r>
    <s v="21320"/>
    <s v="2020-02-24 00:00:00"/>
    <s v="2020-02-24 17:24:00"/>
    <s v="Gasto"/>
    <s v="Con Compromiso"/>
    <s v="0200"/>
    <x v="19"/>
    <x v="5"/>
    <s v="PRIMA TÉCNICA NO SALARIAL"/>
    <s v="Nación"/>
    <x v="0"/>
    <s v="CSF"/>
    <n v="15666022"/>
    <n v="0"/>
    <n v="15666022"/>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27120"/>
    <x v="0"/>
    <x v="3"/>
  </r>
  <r>
    <s v="21320"/>
    <s v="2020-02-24 00:00:00"/>
    <s v="2020-02-24 17:24:00"/>
    <s v="Gasto"/>
    <s v="Con Compromiso"/>
    <s v="0200"/>
    <x v="19"/>
    <x v="42"/>
    <s v="PRIMA DE COORDINACIÓN"/>
    <s v="Nación"/>
    <x v="0"/>
    <s v="CSF"/>
    <n v="18010924"/>
    <n v="0"/>
    <n v="18010924"/>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27120"/>
    <x v="0"/>
    <x v="3"/>
  </r>
  <r>
    <s v="21320"/>
    <s v="2020-02-24 00:00:00"/>
    <s v="2020-02-24 17:24:00"/>
    <s v="Gasto"/>
    <s v="Con Compromiso"/>
    <s v="0200"/>
    <x v="19"/>
    <x v="8"/>
    <s v="SUELDO BÁSICO"/>
    <s v="Nación"/>
    <x v="0"/>
    <s v="CSF"/>
    <n v="818843244"/>
    <n v="0"/>
    <n v="818843244"/>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27120"/>
    <x v="0"/>
    <x v="3"/>
  </r>
  <r>
    <s v="21320"/>
    <s v="2020-02-24 00:00:00"/>
    <s v="2020-02-24 17:24:00"/>
    <s v="Gasto"/>
    <s v="Con Compromiso"/>
    <s v="0200"/>
    <x v="19"/>
    <x v="53"/>
    <s v="PRIMA TÉCNICA SALARIAL"/>
    <s v="Nación"/>
    <x v="0"/>
    <s v="CSF"/>
    <n v="9375170"/>
    <n v="0"/>
    <n v="9375170"/>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27120"/>
    <x v="0"/>
    <x v="3"/>
  </r>
  <r>
    <s v="21320"/>
    <s v="2020-02-24 00:00:00"/>
    <s v="2020-02-24 17:24:00"/>
    <s v="Gasto"/>
    <s v="Con Compromiso"/>
    <s v="0200"/>
    <x v="19"/>
    <x v="7"/>
    <s v="BONIFICACIÓN ESPECIAL DE RECREACIÓN"/>
    <s v="Nación"/>
    <x v="0"/>
    <s v="CSF"/>
    <n v="6022958"/>
    <n v="0"/>
    <n v="6022958"/>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27120"/>
    <x v="0"/>
    <x v="3"/>
  </r>
  <r>
    <s v="21420"/>
    <s v="2020-02-24 00:00:00"/>
    <s v="2020-02-24 17:34:00"/>
    <s v="Gasto"/>
    <s v="Con Compromiso"/>
    <s v="0200"/>
    <x v="19"/>
    <x v="14"/>
    <s v="APORTES AL ICBF"/>
    <s v="Nación"/>
    <x v="0"/>
    <s v="CSF"/>
    <n v="30470400"/>
    <n v="0"/>
    <n v="30470400"/>
    <n v="0"/>
    <s v="APORTES DE PARAFISCALES MES DE FEBRERO DE 2020"/>
    <s v="32520"/>
    <s v="27720"/>
    <s v="-0"/>
    <s v="151820, 151920, 152020, 152120, 152220, 152320, 152420, 152520, 152620, 152720, 152820, 152920, 153020, 153120, 153220, 153320, 153420, 153520, 153620, 153720, 153820, 153920, 154020, 154120, 154220, 154320"/>
    <s v="35209220, 35209320, 35209520, 35209620, 35209720, 35209820, 35209920, 35210020, 35210120, 35210220, 35210420, 35210520, 35210620, 35210720, 35210820, 35210920, 35211020, 35211120, 35211320, 35211420, 35211520, 35211620, 35211720, 35211820, 35211920, 35212020"/>
    <s v="-0"/>
    <x v="0"/>
    <x v="3"/>
  </r>
  <r>
    <s v="21420"/>
    <s v="2020-02-24 00:00:00"/>
    <s v="2020-02-24 17:34:00"/>
    <s v="Gasto"/>
    <s v="Con Compromiso"/>
    <s v="0200"/>
    <x v="19"/>
    <x v="16"/>
    <s v="CAJAS DE COMPENSACIÓN FAMILIAR"/>
    <s v="Nación"/>
    <x v="0"/>
    <s v="CSF"/>
    <n v="40623600"/>
    <n v="0"/>
    <n v="40623600"/>
    <n v="0"/>
    <s v="APORTES DE PARAFISCALES MES DE FEBRERO DE 2020"/>
    <s v="32520"/>
    <s v="27720"/>
    <s v="-0"/>
    <s v="151820, 151920, 152020, 152120, 152220, 152320, 152420, 152520, 152620, 152720, 152820, 152920, 153020, 153120, 153220, 153320, 153420, 153520, 153620, 153720, 153820, 153920, 154020, 154120, 154220, 154320"/>
    <s v="35209220, 35209320, 35209520, 35209620, 35209720, 35209820, 35209920, 35210020, 35210120, 35210220, 35210420, 35210520, 35210620, 35210720, 35210820, 35210920, 35211020, 35211120, 35211320, 35211420, 35211520, 35211620, 35211720, 35211820, 35211920, 35212020"/>
    <s v="-0"/>
    <x v="0"/>
    <x v="3"/>
  </r>
  <r>
    <s v="21420"/>
    <s v="2020-02-24 00:00:00"/>
    <s v="2020-02-24 17:34:00"/>
    <s v="Gasto"/>
    <s v="Con Compromiso"/>
    <s v="0200"/>
    <x v="19"/>
    <x v="11"/>
    <s v="PENSIONES"/>
    <s v="Nación"/>
    <x v="0"/>
    <s v="CSF"/>
    <n v="108497600"/>
    <n v="0"/>
    <n v="108497600"/>
    <n v="0"/>
    <s v="APORTES DE PARAFISCALES MES DE FEBRERO DE 2020"/>
    <s v="32520"/>
    <s v="27720"/>
    <s v="-0"/>
    <s v="151820, 151920, 152020, 152120, 152220, 152320, 152420, 152520, 152620, 152720, 152820, 152920, 153020, 153120, 153220, 153320, 153420, 153520, 153620, 153720, 153820, 153920, 154020, 154120, 154220, 154320"/>
    <s v="35209220, 35209320, 35209520, 35209620, 35209720, 35209820, 35209920, 35210020, 35210120, 35210220, 35210420, 35210520, 35210620, 35210720, 35210820, 35210920, 35211020, 35211120, 35211320, 35211420, 35211520, 35211620, 35211720, 35211820, 35211920, 35212020"/>
    <s v="-0"/>
    <x v="0"/>
    <x v="3"/>
  </r>
  <r>
    <s v="21420"/>
    <s v="2020-02-24 00:00:00"/>
    <s v="2020-02-24 17:34:00"/>
    <s v="Gasto"/>
    <s v="Con Compromiso"/>
    <s v="0200"/>
    <x v="19"/>
    <x v="13"/>
    <s v="SALUD"/>
    <s v="Nación"/>
    <x v="0"/>
    <s v="CSF"/>
    <n v="76868700"/>
    <n v="0"/>
    <n v="76868700"/>
    <n v="0"/>
    <s v="APORTES DE PARAFISCALES MES DE FEBRERO DE 2020"/>
    <s v="32520"/>
    <s v="27720"/>
    <s v="-0"/>
    <s v="151820, 151920, 152020, 152120, 152220, 152320, 152420, 152520, 152620, 152720, 152820, 152920, 153020, 153120, 153220, 153320, 153420, 153520, 153620, 153720, 153820, 153920, 154020, 154120, 154220, 154320"/>
    <s v="35209220, 35209320, 35209520, 35209620, 35209720, 35209820, 35209920, 35210020, 35210120, 35210220, 35210420, 35210520, 35210620, 35210720, 35210820, 35210920, 35211020, 35211120, 35211320, 35211420, 35211520, 35211620, 35211720, 35211820, 35211920, 35212020"/>
    <s v="-0"/>
    <x v="0"/>
    <x v="3"/>
  </r>
  <r>
    <s v="21420"/>
    <s v="2020-02-24 00:00:00"/>
    <s v="2020-02-24 17:34:00"/>
    <s v="Gasto"/>
    <s v="Con Compromiso"/>
    <s v="0200"/>
    <x v="19"/>
    <x v="12"/>
    <s v="APORTES AL SENA"/>
    <s v="Nación"/>
    <x v="0"/>
    <s v="CSF"/>
    <n v="20321700"/>
    <n v="0"/>
    <n v="20321700"/>
    <n v="0"/>
    <s v="APORTES DE PARAFISCALES MES DE FEBRERO DE 2020"/>
    <s v="32520"/>
    <s v="27720"/>
    <s v="-0"/>
    <s v="151820, 151920, 152020, 152120, 152220, 152320, 152420, 152520, 152620, 152720, 152820, 152920, 153020, 153120, 153220, 153320, 153420, 153520, 153620, 153720, 153820, 153920, 154020, 154120, 154220, 154320"/>
    <s v="35209220, 35209320, 35209520, 35209620, 35209720, 35209820, 35209920, 35210020, 35210120, 35210220, 35210420, 35210520, 35210620, 35210720, 35210820, 35210920, 35211020, 35211120, 35211320, 35211420, 35211520, 35211620, 35211720, 35211820, 35211920, 35212020"/>
    <s v="-0"/>
    <x v="0"/>
    <x v="3"/>
  </r>
  <r>
    <s v="21420"/>
    <s v="2020-02-24 00:00:00"/>
    <s v="2020-02-24 17:34:00"/>
    <s v="Gasto"/>
    <s v="Con Compromiso"/>
    <s v="0200"/>
    <x v="19"/>
    <x v="15"/>
    <s v="APORTES GENERALES AL SISTEMA DE RIESGOS LABORALES"/>
    <s v="Nación"/>
    <x v="0"/>
    <s v="CSF"/>
    <n v="9208300"/>
    <n v="0"/>
    <n v="9208300"/>
    <n v="0"/>
    <s v="APORTES DE PARAFISCALES MES DE FEBRERO DE 2020"/>
    <s v="32520"/>
    <s v="27720"/>
    <s v="-0"/>
    <s v="151820, 151920, 152020, 152120, 152220, 152320, 152420, 152520, 152620, 152720, 152820, 152920, 153020, 153120, 153220, 153320, 153420, 153520, 153620, 153720, 153820, 153920, 154020, 154120, 154220, 154320"/>
    <s v="35209220, 35209320, 35209520, 35209620, 35209720, 35209820, 35209920, 35210020, 35210120, 35210220, 35210420, 35210520, 35210620, 35210720, 35210820, 35210920, 35211020, 35211120, 35211320, 35211420, 35211520, 35211620, 35211720, 35211820, 35211920, 35212020"/>
    <s v="-0"/>
    <x v="0"/>
    <x v="3"/>
  </r>
  <r>
    <s v="21520"/>
    <s v="2020-02-25 00:00:00"/>
    <s v="2020-02-25 09:02:00"/>
    <s v="Gasto"/>
    <s v="Con Compromiso"/>
    <s v="0160"/>
    <x v="20"/>
    <x v="64"/>
    <s v="ADQUISICIÓN DE BIENES Y SERVICIOS - SERVICIOS DE INFORMACIÓN IMPLEMENTADOS - FORTALECIMIENTO DE LOS PROCESOS DE DIFUSIÓN Y ACCESO A LA INFORMACIÓN GEOGRÁFICA A NIVEL   NACIONAL"/>
    <s v="Nación"/>
    <x v="0"/>
    <s v="CSF"/>
    <n v="80634026"/>
    <n v="-8552094"/>
    <n v="72081932"/>
    <n v="0"/>
    <s v="PRESTACIÓN DE SERVICIOS PROFESIONALES PARA DESARROLLAR ACTIVIDADES DE CALIDAD Y SEGUIMIENTO A LA GESTIÓN COMERCIAL DE LOS PRODUCTOS Y SERVICIOS  GENERADOS POR LAS ÁREA TÉCNICAS DEL INSTITUTO"/>
    <s v="18720"/>
    <s v="37120, 37220"/>
    <s v="115920"/>
    <s v="251220, 313020, 403820, 525620, 617820, 716020, 845020, 971120, 1128220, 1254420"/>
    <s v="75404120, 102561120, 137726520, 171232220, 206767420, 241496020, 274913220, 311708220, 348488620, 385547320"/>
    <s v="-0"/>
    <x v="1"/>
    <x v="23"/>
  </r>
  <r>
    <s v="21620"/>
    <s v="2020-02-25 00:00:00"/>
    <s v="2020-02-25 12:02:00"/>
    <s v="Gasto"/>
    <s v="Con Compromiso"/>
    <s v="0200"/>
    <x v="19"/>
    <x v="25"/>
    <s v="ADQUISICIÓN DE BIENES Y SERVICIOS - SERVICIO DE IMPLEMENTACIÓN SISTEMAS DE GESTIÓN - FORTALECIMIENTO DE LA GESTIÓN INSTITUCIONAL DEL IGAC A NIVEL   NACIONAL"/>
    <s v="Propios"/>
    <x v="1"/>
    <s v="CSF"/>
    <n v="5000000"/>
    <n v="-5000000"/>
    <n v="0"/>
    <n v="0"/>
    <s v="GASTOS DE MANUNTENCIÓN - CONTRATISTAS"/>
    <s v="32120"/>
    <s v="37920, 190920, 191020"/>
    <s v="96420, 704120, 704220"/>
    <s v="172620, 1204020, 1238620"/>
    <s v="47904120, 382388720, 391489820"/>
    <s v="-0"/>
    <x v="1"/>
    <x v="3"/>
  </r>
  <r>
    <s v="21620"/>
    <s v="2020-02-25 00:00:00"/>
    <s v="2020-02-25 12:02:00"/>
    <s v="Gasto"/>
    <s v="Con Compromiso"/>
    <s v="0200"/>
    <x v="19"/>
    <x v="55"/>
    <s v="ADQUISICIÓN DE BIENES Y SERVICIOS - SERVICIOS TECNOLÓGICOS - FORTALECIMIENTO DE LA GESTIÓN INSTITUCIONAL DEL IGAC A NIVEL   NACIONAL"/>
    <s v="Nación"/>
    <x v="0"/>
    <s v="CSF"/>
    <n v="0"/>
    <n v="1921506"/>
    <n v="1921506"/>
    <n v="4496"/>
    <s v="GASTOS DE MANUNTENCIÓN - CONTRATISTAS"/>
    <s v="32120"/>
    <s v="37920, 190920, 191020"/>
    <s v="96420, 704120, 704220"/>
    <s v="172620, 1204020, 1238620"/>
    <s v="47904120, 382388720, 391489820"/>
    <s v="-0"/>
    <x v="1"/>
    <x v="3"/>
  </r>
  <r>
    <s v="21620"/>
    <s v="2020-02-25 00:00:00"/>
    <s v="2020-02-25 12:02:00"/>
    <s v="Gasto"/>
    <s v="Con Compromiso"/>
    <s v="0200"/>
    <x v="19"/>
    <x v="25"/>
    <s v="ADQUISICIÓN DE BIENES Y SERVICIOS - SERVICIO DE IMPLEMENTACIÓN SISTEMAS DE GESTIÓN - FORTALECIMIENTO DE LA GESTIÓN INSTITUCIONAL DEL IGAC A NIVEL   NACIONAL"/>
    <s v="Nación"/>
    <x v="0"/>
    <s v="CSF"/>
    <n v="5000000"/>
    <n v="-4895799"/>
    <n v="104201"/>
    <n v="0"/>
    <s v="GASTOS DE MANUNTENCIÓN - CONTRATISTAS"/>
    <s v="32120"/>
    <s v="37920, 190920, 191020"/>
    <s v="96420, 704120, 704220"/>
    <s v="172620, 1204020, 1238620"/>
    <s v="47904120, 382388720, 391489820"/>
    <s v="-0"/>
    <x v="1"/>
    <x v="3"/>
  </r>
  <r>
    <s v="21720"/>
    <s v="2020-02-25 00:00:00"/>
    <s v="2020-02-25 14:57:00"/>
    <s v="Gasto"/>
    <s v="Con Compromiso"/>
    <s v="0200"/>
    <x v="19"/>
    <x v="63"/>
    <s v="ADQUISICIÓN DE BIENES Y SERVICIOS - SEDES AMPLIADAS - FORTALECIMIENTO DE LA INFRAESTRUCTURA FÍSICA DEL IGAC A NIVEL  NACIONAL"/>
    <s v="Nación"/>
    <x v="0"/>
    <s v="CSF"/>
    <n v="4928100"/>
    <n v="3649910"/>
    <n v="8578010"/>
    <n v="810141"/>
    <s v="VIÁTICOS CONTRATISTAS- PROYECTO FORTALECIMIENTO DE LA INFRAESTRUCTURA FÍSICA"/>
    <s v="32720"/>
    <s v="29620, 38020, 38120, 39220, 40020, 68620, 115920, 132420, 157720, 176320"/>
    <s v="77620, 96820, 98420, 98720, 99720, 202120, 407620, 487420, 576120, 615620"/>
    <s v="160320, 173020, 173920, 174120, 175420, 453620, 777520, 945520, 1013620, 1126020"/>
    <s v="41956820, 47905720, 51045020, 51066420, 52704220, 143642220, 259560820, 301299520, 324622420, 347419820"/>
    <s v="-0"/>
    <x v="1"/>
    <x v="3"/>
  </r>
  <r>
    <s v="21720"/>
    <s v="2020-02-25 00:00:00"/>
    <s v="2020-02-25 14:57:00"/>
    <s v="Gasto"/>
    <s v="Con Compromiso"/>
    <s v="0200"/>
    <x v="19"/>
    <x v="63"/>
    <s v="ADQUISICIÓN DE BIENES Y SERVICIOS - SEDES AMPLIADAS - FORTALECIMIENTO DE LA INFRAESTRUCTURA FÍSICA DEL IGAC A NIVEL  NACIONAL"/>
    <s v="Propios"/>
    <x v="1"/>
    <s v="CSF"/>
    <n v="4000000"/>
    <n v="-4000000"/>
    <n v="0"/>
    <n v="0"/>
    <s v="VIÁTICOS CONTRATISTAS- PROYECTO FORTALECIMIENTO DE LA INFRAESTRUCTURA FÍSICA"/>
    <s v="32720"/>
    <s v="29620, 38020, 38120, 39220, 40020, 68620, 115920, 132420, 157720, 176320"/>
    <s v="77620, 96820, 98420, 98720, 99720, 202120, 407620, 487420, 576120, 615620"/>
    <s v="160320, 173020, 173920, 174120, 175420, 453620, 777520, 945520, 1013620, 1126020"/>
    <s v="41956820, 47905720, 51045020, 51066420, 52704220, 143642220, 259560820, 301299520, 324622420, 347419820"/>
    <s v="-0"/>
    <x v="1"/>
    <x v="3"/>
  </r>
  <r>
    <s v="21820"/>
    <s v="2020-02-26 00:00:00"/>
    <s v="2020-02-26 08:07: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76086000"/>
    <n v="7893836"/>
    <n v="83979836"/>
    <n v="0"/>
    <s v="Prestación de servicios para realizar la atención y gestión a requerimientos y compromisos relacionados con asuntos étnicos y diálogo social."/>
    <s v="32320"/>
    <s v="31020"/>
    <s v="121620"/>
    <s v="257120, 346020, 514820, 603720, 659720, 821120, 891620, 1109020, 1181020, 1190820, 1274220"/>
    <s v="77882820, 122318520, 168239220, 199939920, 224473320, 264442020, 287452720, 341616320, 367025720, 397067820"/>
    <s v="-0"/>
    <x v="1"/>
    <x v="8"/>
  </r>
  <r>
    <s v="21920"/>
    <s v="2020-02-26 00:00:00"/>
    <s v="2020-02-26 10:34: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36667836"/>
    <n v="-2784039"/>
    <n v="33883797"/>
    <n v="882744"/>
    <s v="Prestación de servicios personales para realizar la preparación y manejo de muestras de suelos, aguas, compost y tejido vegetal en el GIT Laboratorio Nacional de Suelos."/>
    <s v="27420"/>
    <s v="58820, 58920"/>
    <s v="197120, 205120"/>
    <s v="447420, 458020, 516220, 526820, 619720, 623520, 726820, 731520, 870220, 875620, 979420, 984220, 1172320, 1182420, 1271320"/>
    <s v="139513820, 145383020, 168387420, 171114520, 205353320, 205355920, 243298420, 244083520, 282217320, 283044920, 311619220, 312529920, 360501020, 362212920, 391165920"/>
    <s v="-0"/>
    <x v="1"/>
    <x v="25"/>
  </r>
  <r>
    <s v="22020"/>
    <s v="2020-02-26 00:00:00"/>
    <s v="2020-02-26 10:36: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36667836"/>
    <n v="-1222261"/>
    <n v="35445575"/>
    <n v="0"/>
    <s v="Prestación de servicios personales para realizar el lavado y alistamiento de la instrumentación requerida para la ejecución de análisis en el GIT Laboratorio Nacional de Suelos."/>
    <s v="27320"/>
    <s v="57520, 58220"/>
    <s v="191720, 210620"/>
    <s v="409720, 462820, 516620, 517020, 619820, 623020, 728720, 735920, 863720, 872620, 983320, 1022320, 1029120, 1154920, 1167520"/>
    <s v="138813120, 151557320, 168407720, 168419820, 205353420, 205356620, 243510320, 245224620, 281031820, 282521520, 312511820, 333394320, 354765820, 359522220"/>
    <s v="-0"/>
    <x v="1"/>
    <x v="25"/>
  </r>
  <r>
    <s v="22120"/>
    <s v="2020-02-26 00:00:00"/>
    <s v="2020-02-26 10:38: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18333918"/>
    <n v="-3191459"/>
    <n v="15142459"/>
    <n v="0"/>
    <s v="Prestación de servicios personales para  verificar la información registrada en  SIGA y preparar los informes de resultados  de los análisis  el GIT Laboratorio Nacional de Suelos."/>
    <s v="27220"/>
    <s v="60620"/>
    <s v="198320"/>
    <s v="448520, 519920, 639220, 741520, 866420, 991620, 1171720, 1268720"/>
    <s v="139818020, 169573220, 212588620, 246860520, 281459920, 314926320, 360491520, 391162320"/>
    <s v="-0"/>
    <x v="1"/>
    <x v="25"/>
  </r>
  <r>
    <s v="22220"/>
    <s v="2020-02-26 00:00:00"/>
    <s v="2020-02-26 10:39:00"/>
    <s v="Gasto"/>
    <s v="Generad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3343057"/>
    <n v="-23343057"/>
    <n v="0"/>
    <n v="0"/>
    <s v="Prestación de Servicios personales para realizar actividades de programación y control de los análisis físicos en el GIT Laboratorio Nacional de Suelos."/>
    <s v="27120"/>
    <s v="-0"/>
    <s v="-0"/>
    <s v="-0"/>
    <s v="-0"/>
    <s v="-0"/>
    <x v="1"/>
    <x v="25"/>
  </r>
  <r>
    <s v="22320"/>
    <s v="2020-02-26 00:00:00"/>
    <s v="2020-02-26 10:40: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3343057"/>
    <n v="691646"/>
    <n v="24034703"/>
    <n v="0"/>
    <s v="Prestación de servicios profesionales para la ejecución de análisis de baja complejidad y validación  metodológica en el GIT Laboratorio Nacional de Suelos."/>
    <s v="27020"/>
    <s v="53420"/>
    <s v="157320"/>
    <s v="330820, 412120, 527720, 631120, 736020, 872520, 998020, 1166420"/>
    <s v="110700520, 139040520, 171123320, 208056420, 245234120, 283311220, 316320220, 358706420"/>
    <s v="-0"/>
    <x v="1"/>
    <x v="25"/>
  </r>
  <r>
    <s v="22420"/>
    <s v="2020-02-26 00:00:00"/>
    <s v="2020-02-26 10:42: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7303480"/>
    <n v="202248"/>
    <n v="27505728"/>
    <n v="0"/>
    <s v="Prestación de servicios Profesionales para la ejecución de análisis de mediana complejidad, registro de información y aplicación de controles de calidad en el GIT Laboratorio Nacional de Suelos."/>
    <s v="26920"/>
    <s v="55420"/>
    <s v="164220"/>
    <s v="343520, 397220, 566020, 630920, 732220, 858220, 965820, 1157420"/>
    <s v="117973120, 135767920, 195053620, 208051820, 244109120, 278565820, 308286620, 356179220"/>
    <s v="-0"/>
    <x v="1"/>
    <x v="25"/>
  </r>
  <r>
    <s v="22520"/>
    <s v="2020-02-26 00:00:00"/>
    <s v="2020-02-26 10:43:00"/>
    <s v="Gasto"/>
    <s v="Generad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31807890"/>
    <n v="-31807890"/>
    <n v="0"/>
    <n v="0"/>
    <s v="Prestación de servicios profesionales para registrar y hacer seguimiento a las tendencias que influyen en el adecuado desempeño del GIT Laboratorio Nacional de Suelos."/>
    <s v="26820"/>
    <s v="-0"/>
    <s v="-0"/>
    <s v="-0"/>
    <s v="-0"/>
    <s v="-0"/>
    <x v="1"/>
    <x v="25"/>
  </r>
  <r>
    <s v="22620"/>
    <s v="2020-02-26 00:00:00"/>
    <s v="2020-02-26 10:44:00"/>
    <s v="Gasto"/>
    <s v="Anulad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43483320"/>
    <n v="-43483320"/>
    <n v="0"/>
    <n v="0"/>
    <s v="Prestación de servicios profesionales para la realización de los procedimientos requeridos para el mantenimiento  y ajuste permanente del programa de aseguramiento de la calidad en el GIT  Laboratorio Nacional de Suelos."/>
    <s v="26720"/>
    <s v="-0"/>
    <s v="-0"/>
    <s v="-0"/>
    <s v="-0"/>
    <s v="-0"/>
    <x v="1"/>
    <x v="25"/>
  </r>
  <r>
    <s v="22720"/>
    <s v="2020-02-26 00:00:00"/>
    <s v="2020-02-26 10:45: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44720720"/>
    <n v="0"/>
    <n v="44720720"/>
    <n v="0"/>
    <s v="Prestación de servicios profesionales para el seguimiento y control de la validez de los resultados analíticos, confirmación y validación  de las metodologías de acuerdo con la normatividad vigente de competencia técnica en el GIT Laboratorio Naciona"/>
    <s v="26620"/>
    <s v="52920"/>
    <s v="159720"/>
    <s v="334620, 449020, 526620, 635120, 738020, 872420, 994720, 1173420, 1201920"/>
    <s v="112052520, 142223320, 171243120, 220555720, 245907120, 283419620, 316327920, 360777920, 382232620"/>
    <s v="-0"/>
    <x v="1"/>
    <x v="25"/>
  </r>
  <r>
    <s v="22820"/>
    <s v="2020-02-26 00:00:00"/>
    <s v="2020-02-26 10:47: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33820360"/>
    <n v="5475677.3300000001"/>
    <n v="39296037.329999998"/>
    <n v="0.33"/>
    <s v="Prestación de servicios profesionales para realizar la caracterización climática y la correlación de los suelos para la elaboración del Mapa Nacional de Suelos y en los proyectos de levantamientos de la subdirección"/>
    <s v="26520"/>
    <s v="53820"/>
    <s v="151520"/>
    <s v="332220, 455220, 545220, 652520, 750220, 864620, 984120, 1185620, 1263220"/>
    <s v="111173220, 143897920, 177492820, 218097420, 247953920, 281050420, 312524220, 363385720, 389648620"/>
    <s v="-0"/>
    <x v="1"/>
    <x v="25"/>
  </r>
  <r>
    <s v="22920"/>
    <s v="2020-02-26 00:00:00"/>
    <s v="2020-02-26 10:49: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50310810"/>
    <n v="-5590090"/>
    <n v="44720720"/>
    <n v="0"/>
    <s v="Prestación de servicios profesionales para realizar el control de calidad de la interacción de la información de suelos con la geomorfología en los levantamientos de suelos y aplicaciones agrologicas a nivel nacional"/>
    <s v="29120"/>
    <s v="48820"/>
    <s v="147520"/>
    <s v="321920, 397120, 519220, 619120, 732020, 850420, 972920, 1141620, 1196820"/>
    <s v="105782920, 137474520, 169406520, 207299220, 244918820, 276295520, 310551620, 351998920, 375516620"/>
    <s v="-0"/>
    <x v="1"/>
    <x v="25"/>
  </r>
  <r>
    <s v="23020"/>
    <s v="2020-02-26 00:00:00"/>
    <s v="2020-02-26 10:50: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37254078"/>
    <n v="-3173496"/>
    <n v="34080582"/>
    <n v="0"/>
    <s v="Prestación de servicios profesionales para realizar el enlace entre los GIT Gestión de Suelos y Aplicaciones Agrológicas y Laboratorio Nacional de Suelos y ejercer el control de calidad de los datos analíticos de levantamientos de suelos."/>
    <s v="26320"/>
    <s v="52820"/>
    <s v="146720"/>
    <s v="321220, 395020, 538420, 645620, 743820, 860920, 993020, 1154020, 1301120"/>
    <s v="105707920, 135010320, 174337720, 215902020, 246832020, 280398320, 315516220, 354454220, 396109420"/>
    <s v="-0"/>
    <x v="1"/>
    <x v="25"/>
  </r>
  <r>
    <s v="23120"/>
    <s v="2020-02-26 00:00:00"/>
    <s v="2020-02-26 10:51: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37254078"/>
    <n v="-2897539"/>
    <n v="34356539"/>
    <n v="0"/>
    <s v="Prestación de servicios profesionales para realizar la formulación, revisión y seguimiento de los procesos necesarios para el desarrollo de los proyectos de la Subdirección de Agrología"/>
    <s v="27820"/>
    <s v="52620"/>
    <s v="164320"/>
    <s v="338820, 401120, 540720, 637920, 747120, 866720, 995820, 1152720, 1267920"/>
    <s v="112221020, 135537020, 174741420, 212540320, 247390920, 281480020, 316175820, 354253920, 391164020"/>
    <s v="-0"/>
    <x v="1"/>
    <x v="25"/>
  </r>
  <r>
    <s v="23220"/>
    <s v="2020-02-26 00:00:00"/>
    <s v="2020-02-26 10:53: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23343057"/>
    <n v="-1729115"/>
    <n v="21613942"/>
    <n v="0"/>
    <s v="Prestación de servicios para el manejo de la información que genere Aplicaciones Agrologicas de la Subdirección de Agrología."/>
    <s v="28020"/>
    <s v="51720"/>
    <s v="148520"/>
    <s v="322720, 448820, 535520, 636720, 763120, 867620, 995020, 1174520, 1282320"/>
    <s v="106054820, 142093120, 173594920, 212380420, 251185020, 281570720, 316168320, 360778620, 394095520"/>
    <s v="-0"/>
    <x v="1"/>
    <x v="25"/>
  </r>
  <r>
    <s v="23320"/>
    <s v="2020-02-26 00:00:00"/>
    <s v="2020-02-26 10:54: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86270390"/>
    <n v="-20696710"/>
    <n v="165573680"/>
    <n v="100"/>
    <s v="Prestación de servicios profesionales para realizar el levantamiento de suelos, correlación de información edafológica, capacidad y aptitud de uso de las tierras en los proyectos que adelanta la Subdirección de Agrología"/>
    <s v="26220"/>
    <s v="50020, 50220, 50420, 51020, 51620"/>
    <s v="145020, 145520, 147020, 155120, 168620"/>
    <s v="317420, 317820, 321320, 326720, 343320, 397020, 397620, 401520, 402020, 402220, 516820, 522420, 526220, 534020, 536820, 624220, 629920, 630520, 641320, 648720, 723420, 725420, 727420, 745320, 745520, 848020, 850120, 850320, 852320, 897420, 990820, 991320, 998820, 1004120, 1018720, 1132120, 1133820, 1151020, 1153420, 1160120, 1194820, 1203920, 1248020, 1248720, 1278720"/>
    <s v="104598920, 105002720, 105765020, 108892320, 117626620, 135589920, 135591420, 135814820, 135825520, 135836820, 168418120, 169856320, 171098420, 173060720, 173740420, 205357220, 207842020, 208043720, 213234220, 217376920, 242707620, 243290320, 243382720, 246991020, 246993620, 275091320, 275270720, 275274120, 276361120, 288097020, 314862420, 314883420, 316800420, 320530820, 326237420, 348722620, 349419320, 354264420, 354628220, 356257720, 373181320, 382045620, 382161020, 382522520, 393987920"/>
    <s v="-0"/>
    <x v="1"/>
    <x v="25"/>
  </r>
  <r>
    <s v="23420"/>
    <s v="2020-02-26 00:00:00"/>
    <s v="2020-02-26 10:55: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37254078"/>
    <n v="-4139342"/>
    <n v="33114736"/>
    <n v="0"/>
    <s v="Prestación de servicios profesionales para efectuar análisis de datos geoespaciales en la generación de aplicaciones agrologicas multipropósito a nivel nacional"/>
    <s v="26120"/>
    <s v="50320"/>
    <s v="166620"/>
    <s v="341020, 457020, 545320, 639120, 752320, 880720, 1019320, 1141220, 1174020, 1257420"/>
    <s v="113258220, 145306320, 177494820, 212951320, 248185720, 283794920, 326242920, 351540020, 361422620, 391143220"/>
    <s v="-0"/>
    <x v="1"/>
    <x v="25"/>
  </r>
  <r>
    <s v="23520"/>
    <s v="2020-02-26 00:00:00"/>
    <s v="2020-02-26 10:57: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27303480"/>
    <n v="-2123604"/>
    <n v="25179876"/>
    <n v="0"/>
    <s v="Prestación de servicios profesionales para implementar sistemas de información geográfica en los procesos cartográficos de los diferentes proyectos que adelante la subdirección de Agrología."/>
    <s v="25720"/>
    <s v="52420"/>
    <s v="156420"/>
    <s v="328020, 453220, 535220, 632820, 727320, 857920, 989720, 1134020, 1249620"/>
    <s v="109760720, 143398320, 173282220, 208834820, 243376920, 278539520, 314435620, 349420820, 384362220"/>
    <s v="-0"/>
    <x v="1"/>
    <x v="25"/>
  </r>
  <r>
    <s v="23620"/>
    <s v="2020-02-26 00:00:00"/>
    <s v="2020-02-26 10:58: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11762234"/>
    <n v="-9244531"/>
    <n v="102517703"/>
    <n v="0"/>
    <s v="Prestación de servicios profesionales para la estructuración final de la información cartográfica, alfanumérica y generación de insumos fotogramétrico los diferentes proyectos que adelante la subdirección de Agrología"/>
    <s v="25820"/>
    <s v="52120, 53220, 53720"/>
    <s v="148320, 161520, 163820"/>
    <s v="326620, 336520, 338420, 397320, 451820, 462920, 530620, 532820, 558120, 622420, 636520, 638620, 727720, 736820, 741920, 863620, 865720, 871920, 976620, 979620, 988620, 1136020, 1138720, 1170220, 1255920, 1274420, 1297520"/>
    <s v="108850820, 112137920, 112216220, 143396720, 143400320, 151560920, 172354320, 172487220, 194930220, 205356220, 212369620, 212580920, 243411720, 245636520, 246849820, 281030920, 281439620, 282453420, 311029420, 311690220, 314352220, 350133120, 351399220, 359612620, 385388020, 391242420, 395719320"/>
    <s v="-0"/>
    <x v="1"/>
    <x v="25"/>
  </r>
  <r>
    <s v="23720"/>
    <s v="2020-02-26 00:00:00"/>
    <s v="2020-02-26 10:59:00"/>
    <s v="Gasto"/>
    <s v="Generad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8000000"/>
    <n v="-8000000"/>
    <n v="0"/>
    <n v="0"/>
    <s v="Participar en la 21a Conferencia anual del Banco Mundial sobre Tierra y Pobreza. El tema de este año es: “Instituciones por la Equidad y la Resiliencia”. La conferencia tendrá lugar en la Sede del Banco Mundial en Washington, DC del 16 al 20 de marzo"/>
    <s v="32620"/>
    <s v="-0"/>
    <s v="-0"/>
    <s v="-0"/>
    <s v="-0"/>
    <s v="-0"/>
    <x v="1"/>
    <x v="25"/>
  </r>
  <r>
    <s v="23820"/>
    <s v="2020-02-26 00:00:00"/>
    <s v="2020-02-26 16:01:00"/>
    <s v="Gasto"/>
    <s v="Con Compromiso"/>
    <s v="0200"/>
    <x v="19"/>
    <x v="70"/>
    <s v="AUXILIO DE CESANTÍAS"/>
    <s v="Nación"/>
    <x v="0"/>
    <s v="CSF"/>
    <n v="300000000"/>
    <n v="0"/>
    <n v="300000000"/>
    <n v="0"/>
    <s v="APORTES DE  CESANTÍAS MES DE FEBRERO"/>
    <s v="33220"/>
    <s v="29320"/>
    <s v="75720"/>
    <s v="156720"/>
    <s v="38692820"/>
    <s v="-0"/>
    <x v="0"/>
    <x v="3"/>
  </r>
  <r>
    <s v="23920"/>
    <s v="2020-02-28 00:00:00"/>
    <s v="2020-02-28 08:53:00"/>
    <s v="Gasto"/>
    <s v="Con Compromiso"/>
    <s v="0200"/>
    <x v="19"/>
    <x v="55"/>
    <s v="ADQUISICIÓN DE BIENES Y SERVICIOS - SERVICIOS TECNOLÓGICOS - FORTALECIMIENTO DE LA GESTIÓN INSTITUCIONAL DEL IGAC A NIVEL   NACIONAL"/>
    <s v="Nación"/>
    <x v="0"/>
    <s v="CSF"/>
    <n v="0"/>
    <n v="2845112"/>
    <n v="2845112"/>
    <n v="1258110"/>
    <s v="VIÁTICOS FUNCIONARIOS - SERVICIOS TECNOLÓGICOS"/>
    <s v="33020"/>
    <s v="31720, 31920, 84020, 138920, 149420, 153020, 176120, 194720"/>
    <s v="82520, 82720, 250620, 498420, 537520, 559320, 615120, 747020"/>
    <s v="159620, 159820, 160120, 543320, 545920, 944620, 980420, 999920, 1124220, 1287120"/>
    <s v="41663020, 41664320, 177004220, 177628320, 297585120, 311842020, 317703520, 347072220, 393925420"/>
    <s v="4920, 5020, 7220"/>
    <x v="1"/>
    <x v="3"/>
  </r>
  <r>
    <s v="23920"/>
    <s v="2020-02-28 00:00:00"/>
    <s v="2020-02-28 08:53:00"/>
    <s v="Gasto"/>
    <s v="Con Compromiso"/>
    <s v="0200"/>
    <x v="19"/>
    <x v="55"/>
    <s v="ADQUISICIÓN DE BIENES Y SERVICIOS - SERVICIOS TECNOLÓGICOS - FORTALECIMIENTO DE LA GESTIÓN INSTITUCIONAL DEL IGAC A NIVEL   NACIONAL"/>
    <s v="Propios"/>
    <x v="1"/>
    <s v="CSF"/>
    <n v="11551798"/>
    <n v="-4424869"/>
    <n v="7126929"/>
    <n v="0"/>
    <s v="VIÁTICOS FUNCIONARIOS - SERVICIOS TECNOLÓGICOS"/>
    <s v="33020"/>
    <s v="31720, 31920, 84020, 138920, 149420, 153020, 176120, 194720"/>
    <s v="82520, 82720, 250620, 498420, 537520, 559320, 615120, 747020"/>
    <s v="159620, 159820, 160120, 543320, 545920, 944620, 980420, 999920, 1124220, 1287120"/>
    <s v="41663020, 41664320, 177004220, 177628320, 297585120, 311842020, 317703520, 347072220, 393925420"/>
    <s v="4920, 5020, 7220"/>
    <x v="1"/>
    <x v="3"/>
  </r>
  <r>
    <s v="24020"/>
    <s v="2020-03-02 00:00:00"/>
    <s v="2020-03-02 14:27:00"/>
    <s v="Gasto"/>
    <s v="Con Compromiso"/>
    <s v="0200"/>
    <x v="19"/>
    <x v="62"/>
    <s v="SERVICIOS JURÍDICOS Y CONTABLES"/>
    <s v="Propios"/>
    <x v="1"/>
    <s v="CSF"/>
    <n v="0"/>
    <n v="261402"/>
    <n v="261402"/>
    <n v="0"/>
    <s v="GASTOS  DE MANUTENCIÓN CONTRATISTAS OFICINA  DE JURÍDICA"/>
    <s v="34420"/>
    <s v="44120, 44220"/>
    <s v="212720, 213020"/>
    <s v="464120, 465120"/>
    <s v="152887020, 154412620"/>
    <s v="-0"/>
    <x v="0"/>
    <x v="3"/>
  </r>
  <r>
    <s v="24020"/>
    <s v="2020-03-02 00:00:00"/>
    <s v="2020-03-02 14:27:00"/>
    <s v="Gasto"/>
    <s v="Con Compromiso"/>
    <s v="0200"/>
    <x v="19"/>
    <x v="62"/>
    <s v="SERVICIOS JURÍDICOS Y CONTABLES"/>
    <s v="Nación"/>
    <x v="0"/>
    <s v="CSF"/>
    <n v="365603"/>
    <n v="-365603"/>
    <n v="0"/>
    <n v="0"/>
    <s v="GASTOS  DE MANUTENCIÓN CONTRATISTAS OFICINA  DE JURÍDICA"/>
    <s v="34420"/>
    <s v="44120, 44220"/>
    <s v="212720, 213020"/>
    <s v="464120, 465120"/>
    <s v="152887020, 154412620"/>
    <s v="-0"/>
    <x v="0"/>
    <x v="3"/>
  </r>
  <r>
    <s v="24120"/>
    <s v="2020-03-02 00:00:00"/>
    <s v="2020-03-02 14:39:00"/>
    <s v="Gasto"/>
    <s v="Con Compromiso"/>
    <s v="0200"/>
    <x v="19"/>
    <x v="55"/>
    <s v="ADQUISICIÓN DE BIENES Y SERVICIOS - SERVICIOS TECNOLÓGICOS - FORTALECIMIENTO DE LA GESTIÓN INSTITUCIONAL DEL IGAC A NIVEL   NACIONAL"/>
    <s v="Propios"/>
    <x v="1"/>
    <s v="CSF"/>
    <n v="10278143"/>
    <n v="0"/>
    <n v="10278143"/>
    <n v="0"/>
    <s v="GASTOS DE MANUTENCIÓN CONTRATISTAS - SERVICIOS TECNOLOGICOS"/>
    <s v="33320"/>
    <s v="37720, 37820, 82420, 111920, 167520, 183620"/>
    <s v="96520, 96720, 247420, 391120, 594720, 655520"/>
    <s v="172720, 172920, 540020, 761220, 1107020, 1162620"/>
    <s v="47894520, 47897220, 174588520, 250560620, 338637420, 358684020"/>
    <s v="26620, 26720"/>
    <x v="1"/>
    <x v="3"/>
  </r>
  <r>
    <s v="24120"/>
    <s v="2020-03-02 00:00:00"/>
    <s v="2020-03-02 14:39:00"/>
    <s v="Gasto"/>
    <s v="Con Compromiso"/>
    <s v="0200"/>
    <x v="19"/>
    <x v="55"/>
    <s v="ADQUISICIÓN DE BIENES Y SERVICIOS - SERVICIOS TECNOLÓGICOS - FORTALECIMIENTO DE LA GESTIÓN INSTITUCIONAL DEL IGAC A NIVEL   NACIONAL"/>
    <s v="Nación"/>
    <x v="0"/>
    <s v="CSF"/>
    <n v="0"/>
    <n v="1172553"/>
    <n v="1172553"/>
    <n v="0"/>
    <s v="GASTOS DE MANUTENCIÓN CONTRATISTAS - SERVICIOS TECNOLOGICOS"/>
    <s v="33320"/>
    <s v="37720, 37820, 82420, 111920, 167520, 183620"/>
    <s v="96520, 96720, 247420, 391120, 594720, 655520"/>
    <s v="172720, 172920, 540020, 761220, 1107020, 1162620"/>
    <s v="47894520, 47897220, 174588520, 250560620, 338637420, 358684020"/>
    <s v="26620, 26720"/>
    <x v="1"/>
    <x v="3"/>
  </r>
  <r>
    <s v="24220"/>
    <s v="2020-03-02 00:00:00"/>
    <s v="2020-03-02 17:05:00"/>
    <s v="Gasto"/>
    <s v="Con Compromiso"/>
    <s v="0500"/>
    <x v="22"/>
    <x v="22"/>
    <s v="ADQUISICIÓN DE BIENES Y SERVICIOS - SERVICIO DE INFORMACIÓN CATASTRAL - ACTUALIZACIÓN  Y GESTIÓN CATASTRAL  NACIONAL"/>
    <s v="Nación"/>
    <x v="0"/>
    <s v="CSF"/>
    <n v="157201"/>
    <n v="0"/>
    <n v="157201"/>
    <n v="0"/>
    <s v="PARTICIPAR EN LA REUNIÓN TÉCNICA IGAC – AMB DE ACUERDO A LOS COMPROMISOS ADQUIRIDOS EL 11 DE FEBRERO DE 2020 EN LA CIUDAD DE BUCARAMANGA "/>
    <s v="34920"/>
    <s v="38220"/>
    <s v="98520"/>
    <s v="174020"/>
    <s v="51058920"/>
    <s v="-0"/>
    <x v="1"/>
    <x v="1"/>
  </r>
  <r>
    <s v="24320"/>
    <s v="2020-03-03 00:00:00"/>
    <s v="2020-03-03 08:17:00"/>
    <s v="Gasto"/>
    <s v="Con Compromiso"/>
    <s v="0200"/>
    <x v="19"/>
    <x v="15"/>
    <s v="APORTES GENERALES AL SISTEMA DE RIESGOS LABORALES"/>
    <s v="Nación"/>
    <x v="0"/>
    <s v="CSF"/>
    <n v="3100"/>
    <n v="-100"/>
    <n v="3000"/>
    <n v="0"/>
    <s v="PAGO DE SEGURIDAD SOCIAL 31 DE ENERO 2020"/>
    <s v="35120"/>
    <s v="32120"/>
    <s v="84020"/>
    <s v="165720"/>
    <s v="45365120"/>
    <s v="3820"/>
    <x v="0"/>
    <x v="3"/>
  </r>
  <r>
    <s v="24320"/>
    <s v="2020-03-03 00:00:00"/>
    <s v="2020-03-03 08:17:00"/>
    <s v="Gasto"/>
    <s v="Con Compromiso"/>
    <s v="0200"/>
    <x v="19"/>
    <x v="14"/>
    <s v="APORTES AL ICBF"/>
    <s v="Nación"/>
    <x v="0"/>
    <s v="CSF"/>
    <n v="17400"/>
    <n v="-400"/>
    <n v="17000"/>
    <n v="0"/>
    <s v="PAGO DE SEGURIDAD SOCIAL 31 DE ENERO 2020"/>
    <s v="35120"/>
    <s v="32120"/>
    <s v="84020"/>
    <s v="165720"/>
    <s v="45365120"/>
    <s v="3820"/>
    <x v="0"/>
    <x v="3"/>
  </r>
  <r>
    <s v="24320"/>
    <s v="2020-03-03 00:00:00"/>
    <s v="2020-03-03 08:17:00"/>
    <s v="Gasto"/>
    <s v="Con Compromiso"/>
    <s v="0200"/>
    <x v="19"/>
    <x v="16"/>
    <s v="CAJAS DE COMPENSACIÓN FAMILIAR"/>
    <s v="Nación"/>
    <x v="0"/>
    <s v="CSF"/>
    <n v="23000"/>
    <n v="-500"/>
    <n v="22500"/>
    <n v="0"/>
    <s v="PAGO DE SEGURIDAD SOCIAL 31 DE ENERO 2020"/>
    <s v="35120"/>
    <s v="32120"/>
    <s v="84020"/>
    <s v="165720"/>
    <s v="45365120"/>
    <s v="3820"/>
    <x v="0"/>
    <x v="3"/>
  </r>
  <r>
    <s v="24320"/>
    <s v="2020-03-03 00:00:00"/>
    <s v="2020-03-03 08:17:00"/>
    <s v="Gasto"/>
    <s v="Con Compromiso"/>
    <s v="0200"/>
    <x v="19"/>
    <x v="11"/>
    <s v="PENSIONES"/>
    <s v="Nación"/>
    <x v="0"/>
    <s v="CSF"/>
    <n v="91800"/>
    <n v="-1900"/>
    <n v="89900"/>
    <n v="0"/>
    <s v="PAGO DE SEGURIDAD SOCIAL 31 DE ENERO 2020"/>
    <s v="35120"/>
    <s v="32120"/>
    <s v="84020"/>
    <s v="165720"/>
    <s v="45365120"/>
    <s v="3820"/>
    <x v="0"/>
    <x v="3"/>
  </r>
  <r>
    <s v="24320"/>
    <s v="2020-03-03 00:00:00"/>
    <s v="2020-03-03 08:17:00"/>
    <s v="Gasto"/>
    <s v="Con Compromiso"/>
    <s v="0200"/>
    <x v="19"/>
    <x v="13"/>
    <s v="SALUD"/>
    <s v="Nación"/>
    <x v="0"/>
    <s v="CSF"/>
    <n v="71800"/>
    <n v="-1500"/>
    <n v="70300"/>
    <n v="0"/>
    <s v="PAGO DE SEGURIDAD SOCIAL 31 DE ENERO 2020"/>
    <s v="35120"/>
    <s v="32120"/>
    <s v="84020"/>
    <s v="165720"/>
    <s v="45365120"/>
    <s v="3820"/>
    <x v="0"/>
    <x v="3"/>
  </r>
  <r>
    <s v="24320"/>
    <s v="2020-03-03 00:00:00"/>
    <s v="2020-03-03 08:17:00"/>
    <s v="Gasto"/>
    <s v="Con Compromiso"/>
    <s v="0200"/>
    <x v="19"/>
    <x v="12"/>
    <s v="APORTES AL SENA"/>
    <s v="Nación"/>
    <x v="0"/>
    <s v="CSF"/>
    <n v="11600"/>
    <n v="-300"/>
    <n v="11300"/>
    <n v="0"/>
    <s v="PAGO DE SEGURIDAD SOCIAL 31 DE ENERO 2020"/>
    <s v="35120"/>
    <s v="32120"/>
    <s v="84020"/>
    <s v="165720"/>
    <s v="45365120"/>
    <s v="3820"/>
    <x v="0"/>
    <x v="3"/>
  </r>
  <r>
    <s v="24420"/>
    <s v="2020-03-04 00:00:00"/>
    <s v="2020-03-04 08:39: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Propios"/>
    <x v="1"/>
    <s v="CSF"/>
    <n v="1161317"/>
    <n v="-92815"/>
    <n v="1068502"/>
    <n v="0"/>
    <s v="VIATICOS Y GASTOS DE COMISIÓN ENTREGA DE PRODUCTOS DEL CONVENIO IGAC - CORTOLIMA"/>
    <s v="33920"/>
    <s v="35220, 35320, 35420"/>
    <s v="89320, 89520, 89620"/>
    <s v="169420, 169520, 169720"/>
    <s v="44589820, 44591220, 44594620"/>
    <s v="620"/>
    <x v="1"/>
    <x v="25"/>
  </r>
  <r>
    <s v="24520"/>
    <s v="2020-03-04 00:00:00"/>
    <s v="2020-03-04 08:50:00"/>
    <s v="Gasto"/>
    <s v="Anulado"/>
    <s v="0160"/>
    <x v="20"/>
    <x v="64"/>
    <s v="ADQUISICIÓN DE BIENES Y SERVICIOS - SERVICIOS DE INFORMACIÓN IMPLEMENTADOS - FORTALECIMIENTO DE LOS PROCESOS DE DIFUSIÓN Y ACCESO A LA INFORMACIÓN GEOGRÁFICA A NIVEL   NACIONAL"/>
    <s v="Propios"/>
    <x v="1"/>
    <s v="CSF"/>
    <n v="15000000"/>
    <n v="-15000000"/>
    <n v="0"/>
    <n v="0"/>
    <s v="ALQUILER DE MUEBLES Y EQUIPOS PARA STAND 113 UBICADO EN EL PABELLON 8 NIVEL 1 DE LA CARRERA  37 No 24 - 67 DE LA CIUDAD DE BOGOTA D.C LUGAR DONDE EL INSTITUTO PARTICIPARA EN LA EDICIÓN NUMERO  33 DE LA FERIA INTERNACIONAL DEL LIBRO EN BOGOTA D.C"/>
    <s v="33520"/>
    <s v="-0"/>
    <s v="-0"/>
    <s v="-0"/>
    <s v="-0"/>
    <s v="-0"/>
    <x v="1"/>
    <x v="23"/>
  </r>
  <r>
    <s v="24620"/>
    <s v="2020-03-04 00:00:00"/>
    <s v="2020-03-04 14:29:00"/>
    <s v="Gasto"/>
    <s v="Anulado"/>
    <s v="0160"/>
    <x v="20"/>
    <x v="64"/>
    <s v="ADQUISICIÓN DE BIENES Y SERVICIOS - SERVICIOS DE INFORMACIÓN IMPLEMENTADOS - FORTALECIMIENTO DE LOS PROCESOS DE DIFUSIÓN Y ACCESO A LA INFORMACIÓN GEOGRÁFICA A NIVEL   NACIONAL"/>
    <s v="Propios"/>
    <x v="1"/>
    <s v="CSF"/>
    <n v="13000000"/>
    <n v="-13000000"/>
    <n v="0"/>
    <n v="0"/>
    <s v="Arrendamiento del stand 113 ubicado en el pabellón 8 nivel 1 de la carrera 37 No. 24-67 de la ciudad de Bogotá D.C. descrito en la escritura pública No. 924 del 5 de marzo de 1974 de la Notaria 2 del circulo de Bogotá D.C., con la matrícula inmobilia"/>
    <s v="33720"/>
    <s v="-0"/>
    <s v="-0"/>
    <s v="-0"/>
    <s v="-0"/>
    <s v="-0"/>
    <x v="1"/>
    <x v="23"/>
  </r>
  <r>
    <s v="24720"/>
    <s v="2020-03-05 00:00:00"/>
    <s v="2020-03-05 09:15:00"/>
    <s v="Gasto"/>
    <s v="Generado"/>
    <s v="0200"/>
    <x v="19"/>
    <x v="25"/>
    <s v="ADQUISICIÓN DE BIENES Y SERVICIOS - SERVICIO DE IMPLEMENTACIÓN SISTEMAS DE GESTIÓN - FORTALECIMIENTO DE LA GESTIÓN INSTITUCIONAL DEL IGAC A NIVEL   NACIONAL"/>
    <s v="Propios"/>
    <x v="1"/>
    <s v="CSF"/>
    <n v="64887900"/>
    <n v="-64887900"/>
    <n v="0"/>
    <n v="0"/>
    <s v="Prestar servicios profesionales para apoyar el proceso de reforma organizacional del IGAC en el marco de los lineamientos institucionales vigentes"/>
    <s v="35320"/>
    <s v="-0"/>
    <s v="-0"/>
    <s v="-0"/>
    <s v="-0"/>
    <s v="-0"/>
    <x v="1"/>
    <x v="3"/>
  </r>
  <r>
    <s v="24820"/>
    <s v="2020-03-05 00:00:00"/>
    <s v="2020-03-05 09:23:00"/>
    <s v="Gasto"/>
    <s v="Con Compromiso"/>
    <s v="0200"/>
    <x v="19"/>
    <x v="62"/>
    <s v="SERVICIOS JURÍDICOS Y CONTABLES"/>
    <s v="Nación"/>
    <x v="0"/>
    <s v="CSF"/>
    <n v="0"/>
    <n v="0"/>
    <n v="0"/>
    <n v="0"/>
    <s v="Prestar servicios profesionales especializados en materia jurídica para acompañar a la secretaria general del IGAC a través de la emisión, análisis, revisión, acompañamiento y proyección de conceptos jurídicos que requiera la Secretaria General"/>
    <s v="35420"/>
    <s v="40120"/>
    <s v="166920"/>
    <s v="341620, 342620, 449720, 603620, 652420, 778120, 829920, 889720, 1002120, 1189120, 1304620"/>
    <s v="114157520, 115847520, 143388320, 199942420, 218449820, 261316820, 271977120, 285908320, 320800720, 366075820, 396511020"/>
    <s v="-0"/>
    <x v="0"/>
    <x v="3"/>
  </r>
  <r>
    <s v="24820"/>
    <s v="2020-03-05 00:00:00"/>
    <s v="2020-03-05 09:23:00"/>
    <s v="Gasto"/>
    <s v="Con Compromiso"/>
    <s v="0200"/>
    <x v="19"/>
    <x v="62"/>
    <s v="SERVICIOS JURÍDICOS Y CONTABLES"/>
    <s v="Propios"/>
    <x v="1"/>
    <s v="CSF"/>
    <n v="76968843"/>
    <n v="977382"/>
    <n v="77946225"/>
    <n v="0"/>
    <s v="Prestar servicios profesionales especializados en materia jurídica para acompañar a la secretaria general del IGAC a través de la emisión, análisis, revisión, acompañamiento y proyección de conceptos jurídicos que requiera la Secretaria General"/>
    <s v="35420"/>
    <s v="40120"/>
    <s v="166920"/>
    <s v="341620, 342620, 449720, 603620, 652420, 778120, 829920, 889720, 1002120, 1189120, 1304620"/>
    <s v="114157520, 115847520, 143388320, 199942420, 218449820, 261316820, 271977120, 285908320, 320800720, 366075820, 396511020"/>
    <s v="-0"/>
    <x v="0"/>
    <x v="3"/>
  </r>
  <r>
    <s v="24920"/>
    <s v="2020-03-05 00:00:00"/>
    <s v="2020-03-05 11:03:00"/>
    <s v="Gasto"/>
    <s v="Con Compromiso"/>
    <s v="0500"/>
    <x v="22"/>
    <x v="22"/>
    <s v="ADQUISICIÓN DE BIENES Y SERVICIOS - SERVICIO DE INFORMACIÓN CATASTRAL - ACTUALIZACIÓN  Y GESTIÓN CATASTRAL  NACIONAL"/>
    <s v="Nación"/>
    <x v="0"/>
    <s v="CSF"/>
    <n v="54606960"/>
    <n v="-17696700"/>
    <n v="36910260"/>
    <n v="0"/>
    <s v="PRESTACIÓN DE SERVICIOS PERSONALES PARA REALIZAR ACTIVIDADES DE RECONOCIMIENTO PREDIAL URBANO Y RURAL PARA LA ATENCIÓN DE TRÁMITES EN LOS PROCESOS CATASTRALES DE LA DIRECCIÓN TERRITORIAL CASANARE Y SUS UOC."/>
    <s v="34520"/>
    <s v="60320, 99920"/>
    <s v="201920, 398720"/>
    <s v="456620, 542920, 650420, 762820, 771820, 890220, 897620, 951320, 1019420, 1108920, 1184120, 1184320"/>
    <s v="147439820, 175791520, 217435520, 251181020, 253343620, 285877720, 288166920, 303334320, 326244720, 341599320, 362638520, 363292020"/>
    <s v="-0"/>
    <x v="1"/>
    <x v="1"/>
  </r>
  <r>
    <s v="25020"/>
    <s v="2020-03-05 00:00:00"/>
    <s v="2020-03-05 11:06:00"/>
    <s v="Gasto"/>
    <s v="Con Compromiso"/>
    <s v="0500"/>
    <x v="22"/>
    <x v="22"/>
    <s v="ADQUISICIÓN DE BIENES Y SERVICIOS - SERVICIO DE INFORMACIÓN CATASTRAL - ACTUALIZACIÓN  Y GESTIÓN CATASTRAL  NACIONAL"/>
    <s v="Nación"/>
    <x v="0"/>
    <s v="CSF"/>
    <n v="40961962"/>
    <n v="-2917990"/>
    <n v="38043972"/>
    <n v="0"/>
    <s v="PRESTACIÓN DE SERVICIOS PERSONALES PARA REALIZAR ACTIVIDADES DE  APOYO OPERATIVO EN LOS PROCESOS CATASTRALES EN LA DIRECCIÓN TERRITORIAL CASANARE Y SUS UOC."/>
    <s v="34620"/>
    <s v="59020, 61220, 63520"/>
    <s v="192720, 197520, 201420"/>
    <s v="412720, 447820, 455920, 541020, 542720, 542820, 639420, 647020, 649320, 757820, 762420, 762520, 883520, 883620, 884320, 996120, 996820, 1005420, 1181320, 1183020, 1184020, 1306720"/>
    <s v="138954820, 139637620, 143895120, 175198520, 175492420, 175493420, 212953320, 216175520, 217383520, 249252720, 250625820, 250626220, 284444720, 284445620, 284539220, 316180120, 316190920, 320845120, 362067020, 362230320, 362637220, 396582320"/>
    <s v="-0"/>
    <x v="1"/>
    <x v="1"/>
  </r>
  <r>
    <s v="25120"/>
    <s v="2020-03-05 00:00:00"/>
    <s v="2020-03-05 11:09:00"/>
    <s v="Gasto"/>
    <s v="Con Compromiso"/>
    <s v="0500"/>
    <x v="22"/>
    <x v="22"/>
    <s v="ADQUISICIÓN DE BIENES Y SERVICIOS - SERVICIO DE INFORMACIÓN CATASTRAL - ACTUALIZACIÓN  Y GESTIÓN CATASTRAL  NACIONAL"/>
    <s v="Nación"/>
    <x v="2"/>
    <s v="CSF"/>
    <n v="27500000"/>
    <n v="-15125000"/>
    <n v="12375000"/>
    <n v="0"/>
    <s v="PRESTACIÓN DE SERVICIOS PERSONALES PARA ADELANTAR ACTIVIDADES DE RECONOCIMIENTO PREDIAL URBANO Y RURAL, EN ATENCIÓN A LOS REQUERIMIENTOS ADMINISTRATIVOS Y JUDICIALES DEL PROCESO DE RESTITUCIÓN DE TIERRAS EN LA DIRECCIÓN TERRITORIAL CASANARE"/>
    <s v="34820"/>
    <s v="101020"/>
    <s v="389320"/>
    <s v="759920, 884520, 884920, 1006720, 1290620, 1297620"/>
    <s v="250424220, 284825520, 322048420, 394305520, 395737920"/>
    <s v="-0"/>
    <x v="1"/>
    <x v="1"/>
  </r>
  <r>
    <s v="25220"/>
    <s v="2020-03-05 00:00:00"/>
    <s v="2020-03-05 11:11:00"/>
    <s v="Gasto"/>
    <s v="Con Compromiso"/>
    <s v="0500"/>
    <x v="22"/>
    <x v="22"/>
    <s v="ADQUISICIÓN DE BIENES Y SERVICIOS - SERVICIO DE INFORMACIÓN CATASTRAL - ACTUALIZACIÓN  Y GESTIÓN CATASTRAL  NACIONAL"/>
    <s v="Nación"/>
    <x v="0"/>
    <s v="CSF"/>
    <n v="36667836"/>
    <n v="-4074204"/>
    <n v="32593632"/>
    <n v="0"/>
    <s v="PRESTACIÓN DE SERVICIOS DE APOYO A LA GESTIÓN EN VENTANILLA PARA ATENCIÓN AL PÚBLICO EN LOS PROCESOS CATASTRALES DE LA DIRECCIÓN TERRITORIAL CASANARE Y SUS UOC."/>
    <s v="34720"/>
    <s v="58420, 59120"/>
    <s v="192620, 195320"/>
    <s v="410920, 452320, 538620, 541220, 639720, 649220, 755520, 755620, 890020, 890120, 995220, 998320, 1173220, 1182520, 1307420"/>
    <s v="138816320, 143394120, 174339020, 175201020, 212726620, 217379120, 248823020, 248824420, 285873520, 285877220, 316170320, 316331920, 360273520, 362225920, 396758420"/>
    <s v="-0"/>
    <x v="1"/>
    <x v="1"/>
  </r>
  <r>
    <s v="25320"/>
    <s v="2020-03-06 00:00:00"/>
    <s v="2020-03-06 09:40:00"/>
    <s v="Gasto"/>
    <s v="Con Compromiso"/>
    <s v="0500"/>
    <x v="22"/>
    <x v="22"/>
    <s v="ADQUISICIÓN DE BIENES Y SERVICIOS - SERVICIO DE INFORMACIÓN CATASTRAL - ACTUALIZACIÓN  Y GESTIÓN CATASTRAL  NACIONAL"/>
    <s v="Nación"/>
    <x v="2"/>
    <s v="CSF"/>
    <n v="3500000"/>
    <n v="0"/>
    <n v="3500000"/>
    <n v="1933711"/>
    <s v="GASTOS DE MANUTENCION, ALOJAMIENTO Y TRANSPORTE CONTRATISTA TIERRAS CASANARE"/>
    <s v="34220"/>
    <s v="112520, 132820"/>
    <s v="396220, 487920"/>
    <s v="766620, 896220"/>
    <s v="252165520, 287671920"/>
    <s v="-0"/>
    <x v="1"/>
    <x v="1"/>
  </r>
  <r>
    <s v="25420"/>
    <s v="2020-03-06 00:00:00"/>
    <s v="2020-03-06 09:41:00"/>
    <s v="Gasto"/>
    <s v="Con Compromiso"/>
    <s v="0500"/>
    <x v="22"/>
    <x v="22"/>
    <s v="ADQUISICIÓN DE BIENES Y SERVICIOS - SERVICIO DE INFORMACIÓN CATASTRAL - ACTUALIZACIÓN  Y GESTIÓN CATASTRAL  NACIONAL"/>
    <s v="Propios"/>
    <x v="1"/>
    <s v="CSF"/>
    <n v="120854962"/>
    <n v="17696620"/>
    <n v="138551582"/>
    <n v="6474373"/>
    <s v="PRESTACIÓN DE SERVICIOS PROFESIONALES PARA APOYAR EN LA EVALUACIÓN, SEGUIMIENTO, CONTROL, PLANEACIÓN Y EJECUCIÓN DE LAS METAS Y PROYECTOS A CARGO DE LA SUBDIRECCIÓN DE CATASTRO"/>
    <s v="36120"/>
    <s v="43420"/>
    <s v="119420"/>
    <s v="254020, 334520, 458720, 533520, 627520, 769020, 860520, 986020, 1157520"/>
    <s v="76539820, 113083920, 148969520, 173074520, 208060120, 252928520, 280682220, 312735420, 356361520"/>
    <s v="-0"/>
    <x v="1"/>
    <x v="1"/>
  </r>
  <r>
    <s v="25520"/>
    <s v="2020-03-06 00:00:00"/>
    <s v="2020-03-06 09:45:00"/>
    <s v="Gasto"/>
    <s v="Con Compromiso"/>
    <s v="0500"/>
    <x v="22"/>
    <x v="22"/>
    <s v="ADQUISICIÓN DE BIENES Y SERVICIOS - SERVICIO DE INFORMACIÓN CATASTRAL - ACTUALIZACIÓN  Y GESTIÓN CATASTRAL  NACIONAL"/>
    <s v="Propios"/>
    <x v="1"/>
    <s v="CSF"/>
    <n v="90990487"/>
    <n v="0"/>
    <n v="90990487"/>
    <n v="0"/>
    <s v="PRESTACIÓN DE SERVICIOS PROFESIONALES PARA REALIZAR EL ANÁLISIS DE LA INFORMACIÓN GENERADA EN LOS PROYECTOS  ADELANTADOS POR LA SUBDIRECCIÓN DE CATASTRO QUE PERMITAN LA IMPLEMENTACIÓN DE MEJORAS EN LOS ASPECTOS TÉCNICOS Y OPERATIVOS DEL PROCESO"/>
    <s v="34320"/>
    <s v="44020"/>
    <s v="171620"/>
    <s v="346420, 461920, 557020, 653820, 778320, 887520, 1027620, 1187820, 1281520"/>
    <s v="125587820, 154772420, 199946920, 223757720, 261738620, 285588720, 331212920, 365179320, 394019320"/>
    <s v="-0"/>
    <x v="1"/>
    <x v="1"/>
  </r>
  <r>
    <s v="25620"/>
    <s v="2020-03-06 00:00:00"/>
    <s v="2020-03-06 15:33:00"/>
    <s v="Gasto"/>
    <s v="Con Compromiso"/>
    <s v="0510"/>
    <x v="25"/>
    <x v="23"/>
    <s v="ADQUISICIÓN DE BIENES Y SERVICIOS - SERVICIO DE AVALÚOS - ACTUALIZACIÓN  Y GESTIÓN CATASTRAL  NACIONAL"/>
    <s v="Propios"/>
    <x v="1"/>
    <s v="CSF"/>
    <n v="2134237"/>
    <n v="-209697"/>
    <n v="1924540"/>
    <n v="0"/>
    <s v="REALIZAR VISITAS A PREDIOS OBJETO DE AVALUO Y BUSQUEDA DE OFERTAS INMOBILIARIAS EN EL MUNICIPIO DE GIGANTE Y LA PLATA HUILA EN LAS VEREDAS EL COGOLLO, SANTA LUCIA, MONTEBELLO, CORREGIMIENTO VILLA LOSADA Y VEREDA SEGOVIANAS."/>
    <s v="36320"/>
    <s v="38520, 38620"/>
    <s v="96920, 97820"/>
    <s v="173120, 173620"/>
    <s v="48780020, 50400020"/>
    <s v="2720"/>
    <x v="1"/>
    <x v="2"/>
  </r>
  <r>
    <s v="25720"/>
    <s v="2020-03-06 00:00:00"/>
    <s v="2020-03-06 15:57: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99653"/>
    <n v="0"/>
    <n v="99653"/>
    <n v="0"/>
    <s v="PROGRAMACIÓN DE VIATICOS Y GASTOS DE COMISIÓN PARA REALIZAR LA REVISIÓN GEOMORFOLÓGICA Y LA CLASIFICACIÓN AGROLÓGICA DE 5 PREDIOS EN EL MUNICIPIO DE TOCANCIPÁ, CUNDINAMARCA"/>
    <s v="36020"/>
    <s v="38820"/>
    <s v="97020"/>
    <s v="173220"/>
    <s v="48874020"/>
    <s v="-0"/>
    <x v="1"/>
    <x v="25"/>
  </r>
  <r>
    <s v="25820"/>
    <s v="2020-03-06 00:00:00"/>
    <s v="2020-03-06 16:24: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76086000"/>
    <n v="8175648"/>
    <n v="84261648"/>
    <n v="0"/>
    <s v="Prestación de servicios para el control y seguimiento de las actividades de Fronteras  y Límites de Entidades Territoriales"/>
    <s v="33420"/>
    <s v="45820"/>
    <s v="167720"/>
    <s v="342420, 461220, 555220, 659120, 774620, 888120, 1010620, 1173920"/>
    <s v="115400120, 150232320, 185746620, 222829620, 257173520, 285628120, 322602620, 360778220"/>
    <s v="-0"/>
    <x v="1"/>
    <x v="8"/>
  </r>
  <r>
    <s v="25920"/>
    <s v="2020-03-06 00:00:00"/>
    <s v="2020-03-06 16:32:00"/>
    <s v="Gasto"/>
    <s v="Anulad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62508677"/>
    <n v="-62508677"/>
    <n v="0"/>
    <n v="0"/>
    <s v="Prestación de servicios para gestionar los requerimientos y procesos  jurídicos que lidere la Subdirección de Geografía y Cartografía"/>
    <s v="36220"/>
    <s v="-0"/>
    <s v="-0"/>
    <s v="-0"/>
    <s v="-0"/>
    <s v="-0"/>
    <x v="1"/>
    <x v="8"/>
  </r>
  <r>
    <s v="26020"/>
    <s v="2020-03-10 00:00:00"/>
    <s v="2020-03-10 10:41:00"/>
    <s v="Gasto"/>
    <s v="Con Compromiso"/>
    <s v="0200"/>
    <x v="19"/>
    <x v="27"/>
    <s v="ADQUISICIÓN DE BIENES Y SERVICIOS - SEDES MANTENIDAS - FORTALECIMIENTO DE LA INFRAESTRUCTURA FÍSICA DEL IGAC A NIVEL  NACIONAL"/>
    <s v="Nación"/>
    <x v="0"/>
    <s v="CSF"/>
    <n v="60000000"/>
    <n v="-47893733"/>
    <n v="12106267"/>
    <n v="0"/>
    <s v="Mantenimiento preventivo y correctivo con suministro e instalación de repuestos de los ascensores del edificio de la sede central"/>
    <s v="35520"/>
    <s v="99520"/>
    <s v="508920"/>
    <s v="953520, 953620, 1006220, 1177820, 1290020"/>
    <s v="304857020, 304967720, 304969620, 322094220, 365067520, 396617020"/>
    <s v="-0"/>
    <x v="1"/>
    <x v="3"/>
  </r>
  <r>
    <s v="26120"/>
    <s v="2020-03-10 00:00:00"/>
    <s v="2020-03-10 10:44:00"/>
    <s v="Gasto"/>
    <s v="Anulado"/>
    <s v="0200"/>
    <x v="19"/>
    <x v="29"/>
    <s v="ADQUISICIÓN DE BIENES Y SERVICIOS - SERVICIO DE GESTIÓN DOCUMENTAL - IMPLEMENTACIÓN DE UN SISTEMA DE GESTIÓN DOCUMENTAL EN EL IGAC A NIVEL   NACIONAL"/>
    <s v="Nación"/>
    <x v="0"/>
    <s v="CSF"/>
    <n v="35342100"/>
    <n v="-35342100"/>
    <n v="0"/>
    <n v="0"/>
    <s v="Prestación de servicios profesionales para ejecutar actividades propias de la función archivística y de la gestión documental de conformidad con los procedimientos establecidos por la entidad y las normas del Archivo General de la Nación."/>
    <s v="35620"/>
    <s v="-0"/>
    <s v="-0"/>
    <s v="-0"/>
    <s v="-0"/>
    <s v="-0"/>
    <x v="1"/>
    <x v="3"/>
  </r>
  <r>
    <s v="26220"/>
    <s v="2020-03-10 00:00:00"/>
    <s v="2020-03-10 10:46:00"/>
    <s v="Gasto"/>
    <s v="Con Compromiso"/>
    <s v="0200"/>
    <x v="19"/>
    <x v="29"/>
    <s v="ADQUISICIÓN DE BIENES Y SERVICIOS - SERVICIO DE GESTIÓN DOCUMENTAL - IMPLEMENTACIÓN DE UN SISTEMA DE GESTIÓN DOCUMENTAL EN EL IGAC A NIVEL   NACIONAL"/>
    <s v="Nación"/>
    <x v="0"/>
    <s v="CSF"/>
    <n v="77810190"/>
    <n v="-31124076"/>
    <n v="46686114"/>
    <n v="0"/>
    <s v="Prestación de servicios personales para adelantar labores de seguimiento y control de proyecto de gestión documental y dar línea técnica para los procesos archivísticos en los fondos documentales de la entidad."/>
    <s v="35720"/>
    <s v="82120, 82220, 82320"/>
    <s v="284020, 309720, 325720"/>
    <s v="621820, 638720, 658020, 734620, 734920, 736520, 855120, 855220, 859020, 981120, 996720, 997020, 1172220, 1174420, 1185820, 1260720, 1261020, 1261520"/>
    <s v="205355220, 212581720, 220910020, 244900720, 244916320, 245254520, 278161620, 278174420, 278690920, 311881220, 316186720, 316189320, 360499320, 360778420, 363885920, 390934420, 390934520, 391060420"/>
    <s v="-0"/>
    <x v="1"/>
    <x v="3"/>
  </r>
  <r>
    <s v="26320"/>
    <s v="2020-03-10 00:00:00"/>
    <s v="2020-03-10 10:48:00"/>
    <s v="Gasto"/>
    <s v="Anulado"/>
    <s v="0200"/>
    <x v="19"/>
    <x v="29"/>
    <s v="ADQUISICIÓN DE BIENES Y SERVICIOS - SERVICIO DE GESTIÓN DOCUMENTAL - IMPLEMENTACIÓN DE UN SISTEMA DE GESTIÓN DOCUMENTAL EN EL IGAC A NIVEL   NACIONAL"/>
    <s v="Nación"/>
    <x v="0"/>
    <s v="CSF"/>
    <n v="55900900"/>
    <n v="-55900900"/>
    <n v="0"/>
    <n v="0"/>
    <s v="Prestación de servicios profesionales para la elaboración e implementación de los instrumentos archivísticos en el marco del proyecto de gestión documental de conformidad con los procedimientos establecidos por la entidad y las normas del Archivo Gen"/>
    <s v="35820"/>
    <s v="-0"/>
    <s v="-0"/>
    <s v="-0"/>
    <s v="-0"/>
    <s v="-0"/>
    <x v="1"/>
    <x v="3"/>
  </r>
  <r>
    <s v="26420"/>
    <s v="2020-03-10 00:00:00"/>
    <s v="2020-03-10 10:51:00"/>
    <s v="Gasto"/>
    <s v="Anulado"/>
    <s v="0200"/>
    <x v="19"/>
    <x v="29"/>
    <s v="ADQUISICIÓN DE BIENES Y SERVICIOS - SERVICIO DE GESTIÓN DOCUMENTAL - IMPLEMENTACIÓN DE UN SISTEMA DE GESTIÓN DOCUMENTAL EN EL IGAC A NIVEL   NACIONAL"/>
    <s v="Nación"/>
    <x v="0"/>
    <s v="CSF"/>
    <n v="28988880"/>
    <n v="-28988880"/>
    <n v="0"/>
    <n v="0"/>
    <s v="Prestación de servicios profesionales para la elaboración del plan de preservación digital a largo plazo del Sistema Integrado de Conservación en el marco del proyecto de gestión documental de conformidad con los procedimientos establecidos por la en"/>
    <s v="35920"/>
    <s v="-0"/>
    <s v="-0"/>
    <s v="-0"/>
    <s v="-0"/>
    <s v="-0"/>
    <x v="1"/>
    <x v="3"/>
  </r>
  <r>
    <s v="26520"/>
    <s v="2020-03-12 00:00:00"/>
    <s v="2020-03-12 15:45:00"/>
    <s v="Gasto"/>
    <s v="Generado"/>
    <s v="0300"/>
    <x v="21"/>
    <x v="54"/>
    <s v="ADQUISICIÓN DE BIENES Y SERVICIOS - SERVICIOS DE INFORMACIÓN GEODÉSICA ACTUALIZADO - LEVANTAMIENTO , GENERACIÓN Y ACTUALIZACIÓN DE LA RED GEODÉSICA Y LA CARTOGRAFÍA BÁSICA A NIVEL   NACIONAL"/>
    <s v="Nación"/>
    <x v="0"/>
    <s v="CSF"/>
    <n v="11936069"/>
    <n v="-11936069"/>
    <n v="0"/>
    <n v="0"/>
    <s v="COMISION PARA LA  MEDIDICÓN DE 20 PUNTOS PARA LA RED GAVIMETRICA ABSOLUTA DE COLOMBIA"/>
    <s v="36420"/>
    <s v="-0"/>
    <s v="-0"/>
    <s v="-0"/>
    <s v="-0"/>
    <s v="-0"/>
    <x v="1"/>
    <x v="8"/>
  </r>
  <r>
    <s v="26620"/>
    <s v="2020-03-12 00:00:00"/>
    <s v="2020-03-12 15:46:00"/>
    <s v="Gasto"/>
    <s v="Con Compromiso"/>
    <s v="0300"/>
    <x v="21"/>
    <x v="54"/>
    <s v="ADQUISICIÓN DE BIENES Y SERVICIOS - SERVICIOS DE INFORMACIÓN GEODÉSICA ACTUALIZADO - LEVANTAMIENTO , GENERACIÓN Y ACTUALIZACIÓN DE LA RED GEODÉSICA Y LA CARTOGRAFÍA BÁSICA A NIVEL   NACIONAL"/>
    <s v="Nación"/>
    <x v="0"/>
    <s v="CSF"/>
    <n v="810432"/>
    <n v="-487126"/>
    <n v="323306"/>
    <n v="0"/>
    <s v="Mantenimiento correctivo estación MAGNAECO Fuquene"/>
    <s v="36620"/>
    <s v="40920, 41020, 41120"/>
    <s v="102120, 102220"/>
    <s v="177120, 177220"/>
    <s v="57390220, 57392220"/>
    <s v="3920, 4020"/>
    <x v="1"/>
    <x v="8"/>
  </r>
  <r>
    <s v="26720"/>
    <s v="2020-03-17 00:00:00"/>
    <s v="2020-03-17 11:00:00"/>
    <s v="Gasto"/>
    <s v="Con Compromiso"/>
    <s v="0200"/>
    <x v="19"/>
    <x v="62"/>
    <s v="SERVICIOS JURÍDICOS Y CONTABLES"/>
    <s v="Nación"/>
    <x v="0"/>
    <s v="CSF"/>
    <n v="74042"/>
    <n v="0"/>
    <n v="74042"/>
    <n v="0"/>
    <s v="REEMBOLSO CAJA MENOR PERIODO 24 DE ENERO AL 29 DE FEBRERO DE 2020"/>
    <s v="37020"/>
    <s v="42420"/>
    <s v="102020"/>
    <s v="177020"/>
    <s v="56749820"/>
    <s v="-0"/>
    <x v="0"/>
    <x v="3"/>
  </r>
  <r>
    <s v="26820"/>
    <s v="2020-03-17 00:00:00"/>
    <s v="2020-03-17 15:57:00"/>
    <s v="Gasto"/>
    <s v="Con Compromiso"/>
    <s v="0200"/>
    <x v="19"/>
    <x v="31"/>
    <s v="SERVICIOS INMOBILIARIOS"/>
    <s v="Propios"/>
    <x v="1"/>
    <s v="CSF"/>
    <n v="8550000"/>
    <n v="0"/>
    <n v="8550000"/>
    <n v="0"/>
    <s v="ADICIÓN CONTRATO DE ARRENDAMIENTO TERRITORIAL CASANARE"/>
    <s v="37320"/>
    <s v="42820"/>
    <s v="219620"/>
    <s v="512720"/>
    <s v="166702920"/>
    <s v="-0"/>
    <x v="0"/>
    <x v="3"/>
  </r>
  <r>
    <s v="26920"/>
    <s v="2020-03-18 00:00:00"/>
    <s v="2020-03-18 14:47:00"/>
    <s v="Gasto"/>
    <s v="Con Compromiso"/>
    <s v="0500"/>
    <x v="22"/>
    <x v="22"/>
    <s v="ADQUISICIÓN DE BIENES Y SERVICIOS - SERVICIO DE INFORMACIÓN CATASTRAL - ACTUALIZACIÓN  Y GESTIÓN CATASTRAL  NACIONAL"/>
    <s v="Nación"/>
    <x v="0"/>
    <s v="CSF"/>
    <n v="81484080"/>
    <n v="-6111306"/>
    <n v="75372774"/>
    <n v="0"/>
    <s v="estación de servicios de apoyo orientados a la consecución, consulta y enrutamiento de la información de la subdirección de catastro"/>
    <s v="36820"/>
    <s v="45420, 45520, 48520, 49120"/>
    <s v="156520, 156620, 158420, 159420"/>
    <s v="328120, 328220, 333320, 334420, 406720, 407120, 450020, 450220, 515620, 533220, 535720, 535920, 615920, 628520, 634920, 635020, 723520, 731120, 733320, 734020, 835320, 855520, 859120, 866220, 958520, 968220, 979720, 988820, 1137720, 1139920, 1154520, 1168520, 1266820, 1280520"/>
    <s v="109754620, 109756420, 111335220, 111475320, 137765420, 137784420, 142517520, 142519320, 168250420, 172884620, 173557220, 173562620, 205349920, 207789620, 210846120, 210847320, 242817520, 244093820, 244859520, 244888220, 272856520, 278189420, 278704020, 281568920, 306827920, 310059720, 311700920, 314390220, 351068520, 351440720, 354543020, 360045420, 391173320, 391229520"/>
    <s v="-0"/>
    <x v="1"/>
    <x v="1"/>
  </r>
  <r>
    <s v="27020"/>
    <s v="2020-03-18 00:00:00"/>
    <s v="2020-03-18 14:54:00"/>
    <s v="Gasto"/>
    <s v="Con Compromiso"/>
    <s v="0500"/>
    <x v="22"/>
    <x v="22"/>
    <s v="ADQUISICIÓN DE BIENES Y SERVICIOS - SERVICIO DE INFORMACIÓN CATASTRAL - ACTUALIZACIÓN  Y GESTIÓN CATASTRAL  NACIONAL"/>
    <s v="Nación"/>
    <x v="0"/>
    <s v="CSF"/>
    <n v="25936730"/>
    <n v="-2766585"/>
    <n v="23170145"/>
    <n v="0"/>
    <s v="Prestación de servicios para generar productos de la información alfanumérica catastral requeridos por los diferentes usuarios internos y externos"/>
    <s v="36720"/>
    <s v="46420"/>
    <s v="163120"/>
    <s v="337720, 401320, 522320, 629020, 744120, 871120, 1022220, 1159720, 1304120"/>
    <s v="112171920, 135584920, 169854520, 207828020, 246860220, 282407020, 329552320, 356237820, 396388420"/>
    <s v="-0"/>
    <x v="1"/>
    <x v="1"/>
  </r>
  <r>
    <s v="27120"/>
    <s v="2020-03-19 00:00:00"/>
    <s v="2020-03-19 10:32:00"/>
    <s v="Gasto"/>
    <s v="Con Compromiso"/>
    <s v="0200"/>
    <x v="19"/>
    <x v="20"/>
    <s v="IMPUESTO DE INDUSTRIA Y COMERCIO"/>
    <s v="Propios"/>
    <x v="1"/>
    <s v="CSF"/>
    <n v="6765000"/>
    <n v="0"/>
    <n v="6765000"/>
    <n v="0"/>
    <s v="IMPUESTO DE INDUSTRIA Y COMERCIO"/>
    <s v="37420"/>
    <s v="43120"/>
    <s v="105120"/>
    <s v="177920"/>
    <s v="63954820"/>
    <s v="-0"/>
    <x v="0"/>
    <x v="3"/>
  </r>
  <r>
    <s v="27220"/>
    <s v="2020-03-19 00:00:00"/>
    <s v="2020-03-19 13:23:00"/>
    <s v="Gasto"/>
    <s v="Con Compromiso"/>
    <s v="0200"/>
    <x v="19"/>
    <x v="29"/>
    <s v="ADQUISICIÓN DE BIENES Y SERVICIOS - SERVICIO DE GESTIÓN DOCUMENTAL - IMPLEMENTACIÓN DE UN SISTEMA DE GESTIÓN DOCUMENTAL EN EL IGAC A NIVEL   NACIONAL"/>
    <s v="Nación"/>
    <x v="0"/>
    <s v="CSF"/>
    <n v="423443240"/>
    <n v="-179001006"/>
    <n v="244442234"/>
    <n v="0"/>
    <s v="Prestación de servicios personales para la realización de los procesos archivísticos en archivos de gestión y archivo central, de acuerdo a las directrices de la entidad y las normas del Archivo General de la Nación."/>
    <s v="37220"/>
    <s v="80320, 80420, 80520, 80720, 80920, 81020, 81120, 81320, 81420, 81720, 81820, 81920, 82020, 82620, 83020, 83120, 85620, 86720, 94620, 94720, 94920, 95020, 95720"/>
    <s v="282620, 282720, 283020, 283220, 283520, 283720, 283920, 290820, 291620, 291720, 291820, 291920, 292020, 293220, 305520, 309620, 314920, 359620, 363120, 366020, 373120, 376220"/>
    <s v="620320, 620420, 620720, 620820, 621020, 621520, 621620, 625620, 626420, 626520, 626620, 626720, 626820, 626920, 638420, 638520, 646720, 711220, 711320, 711420, 711520, 713220, 713320, 713920, 714020, 714120, 719120, 729720, 730120, 730420, 730520, 730620, 733220, 733820, 733920, 740520, 741420, 747720, 747920, 778420, 853720, 854120, 854320, 854420, 854720, 854820, 855020, 856620, 856720, 857320, 858020, 858120, 858520, 858620, 858720, 861520, 867920, 868220, 873220, 876520, 880320, 881220, 968520, 968920, 971320, 971420, 972620, 972720, 972820, 973320, 973420, 974420, 975120, 975320, 975520, 975620, 975720, 975820, 981920, 982120, 982220, 984520, 986920, 987720, 1029420, 1158120, 1158220, 1158320, 1158420, 1162020, 1162120, 1162220, 1162720, 1163520, 1164220, 1164320, 1164420, 1164520, 1165520, 1165720, 1179220, 1180520, 1180620, 1180720, 1180820, 1190320, 1190620, 1258720, 1259020, 1259120, 1264720, 1264820, 1268320, 1270020, 1272120, 1272320, 1272620, 1272720, 1274820, 1275420, 1279420, 1280120, 1280720, 1280920, 1281220, 1281320, 1282820, 1292920"/>
    <s v="205353820, 205353920, 205354220, 205354320, 205354820, 205355020, 205355120, 205595320, 206753020, 206754620, 206762820, 206766320, 206775620, 206776920, 212570220, 212580220, 216146620, 239485320, 239488220, 239489720, 239491320, 239880820, 239881220, 239886220, 240399920, 240406120, 240447120, 241985020, 243735420, 243792620, 243805420, 243813520, 243817020, 244854820, 244879620, 244883320, 246180820, 246319920, 247404220, 247439120, 261398120, 276917820, 277088920, 278100120, 278121020, 278132420, 278136220, 278149420, 278458420, 278460020, 278496220, 278550620, 278553920, 278590420, 278609320, 278677720, 280666920, 281694420, 281695620, 282591820, 283346120, 283779420, 284011220, 310063120, 310068520, 310075120, 310116620, 310124320, 310149620, 310195520, 310270020, 310271920, 310552520, 310787320, 310790720, 311005920, 311053420, 311054320, 311055120, 312315320, 312326920, 312327620, 312535620, 313331720, 313397520, 333407020, 356196420, 356197920, 356206420, 356208020, 356432720, 356438120, 356454020, 358302520, 358307420, 358335120, 358351820, 358686320, 358698020, 358739520, 358748120, 361524620, 361936620, 361947120, 361958920, 362062320, 366046220, 366920220, 386662320, 388351120, 388375120, 389668920, 389671520, 391063520, 391064220, 391069520, 391174420, 391178920, 391180320, 391191920, 391233820, 391241220, 391244820, 391245420, 391260020, 391261820, 394073820, 394106920, 394519320"/>
    <s v="-0"/>
    <x v="1"/>
    <x v="3"/>
  </r>
  <r>
    <s v="27320"/>
    <s v="2020-03-22 00:00:00"/>
    <s v="2020-03-22 20:24:00"/>
    <s v="Gasto"/>
    <s v="Con Compromiso"/>
    <s v="0200"/>
    <x v="19"/>
    <x v="26"/>
    <s v="PRIMA DE SERVICIO"/>
    <s v="Nación"/>
    <x v="0"/>
    <s v="CSF"/>
    <n v="4344917"/>
    <n v="0"/>
    <n v="4344917"/>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24020, 24120, 24320, 26820"/>
    <x v="0"/>
    <x v="3"/>
  </r>
  <r>
    <s v="27320"/>
    <s v="2020-03-22 00:00:00"/>
    <s v="2020-03-22 20:24:00"/>
    <s v="Gasto"/>
    <s v="Con Compromiso"/>
    <s v="0200"/>
    <x v="19"/>
    <x v="34"/>
    <s v="LICENCIAS DE MATERNIDAD Y PATERNIDAD (NO DE PENSIONES)"/>
    <s v="Nación"/>
    <x v="0"/>
    <s v="CSF"/>
    <n v="8697112"/>
    <n v="0"/>
    <n v="8697112"/>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24020, 24120, 24320, 26820"/>
    <x v="0"/>
    <x v="3"/>
  </r>
  <r>
    <s v="27320"/>
    <s v="2020-03-22 00:00:00"/>
    <s v="2020-03-22 20:24:00"/>
    <s v="Gasto"/>
    <s v="Con Compromiso"/>
    <s v="0200"/>
    <x v="19"/>
    <x v="4"/>
    <s v="PRIMA DE VACACIONES"/>
    <s v="Nación"/>
    <x v="0"/>
    <s v="CSF"/>
    <n v="50591256"/>
    <n v="0"/>
    <n v="50591256"/>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24020, 24120, 24320, 26820"/>
    <x v="0"/>
    <x v="3"/>
  </r>
  <r>
    <s v="27320"/>
    <s v="2020-03-22 00:00:00"/>
    <s v="2020-03-22 20:24:00"/>
    <s v="Gasto"/>
    <s v="Con Compromiso"/>
    <s v="0200"/>
    <x v="19"/>
    <x v="10"/>
    <s v="SUELDO DE VACACIONES"/>
    <s v="Nación"/>
    <x v="0"/>
    <s v="CSF"/>
    <n v="44164659"/>
    <n v="0"/>
    <n v="44164659"/>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24020, 24120, 24320, 26820"/>
    <x v="0"/>
    <x v="3"/>
  </r>
  <r>
    <s v="27320"/>
    <s v="2020-03-22 00:00:00"/>
    <s v="2020-03-22 20:24:00"/>
    <s v="Gasto"/>
    <s v="Con Compromiso"/>
    <s v="0200"/>
    <x v="19"/>
    <x v="7"/>
    <s v="BONIFICACIÓN ESPECIAL DE RECREACIÓN"/>
    <s v="Nación"/>
    <x v="0"/>
    <s v="CSF"/>
    <n v="4173472"/>
    <n v="0"/>
    <n v="4173472"/>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24020, 24120, 24320, 26820"/>
    <x v="0"/>
    <x v="3"/>
  </r>
  <r>
    <s v="27320"/>
    <s v="2020-03-22 00:00:00"/>
    <s v="2020-03-22 20:24:00"/>
    <s v="Gasto"/>
    <s v="Con Compromiso"/>
    <s v="0200"/>
    <x v="19"/>
    <x v="3"/>
    <s v="AUXILIO DE TRANSPORTE"/>
    <s v="Nación"/>
    <x v="0"/>
    <s v="CSF"/>
    <n v="13521874"/>
    <n v="0"/>
    <n v="13521874"/>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24020, 24120, 24320, 26820"/>
    <x v="0"/>
    <x v="3"/>
  </r>
  <r>
    <s v="27320"/>
    <s v="2020-03-22 00:00:00"/>
    <s v="2020-03-22 20:24:00"/>
    <s v="Gasto"/>
    <s v="Con Compromiso"/>
    <s v="0200"/>
    <x v="19"/>
    <x v="42"/>
    <s v="PRIMA DE COORDINACIÓN"/>
    <s v="Nación"/>
    <x v="0"/>
    <s v="CSF"/>
    <n v="23064685"/>
    <n v="0"/>
    <n v="23064685"/>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24020, 24120, 24320, 26820"/>
    <x v="0"/>
    <x v="3"/>
  </r>
  <r>
    <s v="27320"/>
    <s v="2020-03-22 00:00:00"/>
    <s v="2020-03-22 20:24:00"/>
    <s v="Gasto"/>
    <s v="Con Compromiso"/>
    <s v="0200"/>
    <x v="19"/>
    <x v="5"/>
    <s v="PRIMA TÉCNICA NO SALARIAL"/>
    <s v="Nación"/>
    <x v="0"/>
    <s v="CSF"/>
    <n v="14220518"/>
    <n v="0"/>
    <n v="14220518"/>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24020, 24120, 24320, 26820"/>
    <x v="0"/>
    <x v="3"/>
  </r>
  <r>
    <s v="27320"/>
    <s v="2020-03-22 00:00:00"/>
    <s v="2020-03-22 20:24:00"/>
    <s v="Gasto"/>
    <s v="Con Compromiso"/>
    <s v="0200"/>
    <x v="19"/>
    <x v="21"/>
    <s v="INCAPACIDADES (NO DE PENSIONES)"/>
    <s v="Nación"/>
    <x v="0"/>
    <s v="CSF"/>
    <n v="3074201"/>
    <n v="-234143"/>
    <n v="2840058"/>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24020, 24120, 24320, 26820"/>
    <x v="0"/>
    <x v="3"/>
  </r>
  <r>
    <s v="27320"/>
    <s v="2020-03-22 00:00:00"/>
    <s v="2020-03-22 20:24:00"/>
    <s v="Gasto"/>
    <s v="Con Compromiso"/>
    <s v="0200"/>
    <x v="19"/>
    <x v="37"/>
    <s v="INDEMNIZACIÓN POR VACACIONES"/>
    <s v="Nación"/>
    <x v="0"/>
    <s v="CSF"/>
    <n v="9201346"/>
    <n v="0"/>
    <n v="9201346"/>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24020, 24120, 24320, 26820"/>
    <x v="0"/>
    <x v="3"/>
  </r>
  <r>
    <s v="27320"/>
    <s v="2020-03-22 00:00:00"/>
    <s v="2020-03-22 20:24:00"/>
    <s v="Gasto"/>
    <s v="Con Compromiso"/>
    <s v="0200"/>
    <x v="19"/>
    <x v="8"/>
    <s v="SUELDO BÁSICO"/>
    <s v="Nación"/>
    <x v="0"/>
    <s v="CSF"/>
    <n v="937769371"/>
    <n v="0"/>
    <n v="937769371"/>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24020, 24120, 24320, 26820"/>
    <x v="0"/>
    <x v="3"/>
  </r>
  <r>
    <s v="27320"/>
    <s v="2020-03-22 00:00:00"/>
    <s v="2020-03-22 20:24:00"/>
    <s v="Gasto"/>
    <s v="Con Compromiso"/>
    <s v="0200"/>
    <x v="19"/>
    <x v="53"/>
    <s v="PRIMA TÉCNICA SALARIAL"/>
    <s v="Nación"/>
    <x v="0"/>
    <s v="CSF"/>
    <n v="12909183"/>
    <n v="0"/>
    <n v="12909183"/>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24020, 24120, 24320, 26820"/>
    <x v="0"/>
    <x v="3"/>
  </r>
  <r>
    <s v="27320"/>
    <s v="2020-03-22 00:00:00"/>
    <s v="2020-03-22 20:24:00"/>
    <s v="Gasto"/>
    <s v="Con Compromiso"/>
    <s v="0200"/>
    <x v="19"/>
    <x v="9"/>
    <s v="BONIFICACIÓN POR SERVICIOS PRESTADOS"/>
    <s v="Nación"/>
    <x v="0"/>
    <s v="CSF"/>
    <n v="18112031"/>
    <n v="0"/>
    <n v="18112031"/>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24020, 24120, 24320, 26820"/>
    <x v="0"/>
    <x v="3"/>
  </r>
  <r>
    <s v="27320"/>
    <s v="2020-03-22 00:00:00"/>
    <s v="2020-03-22 20:24:00"/>
    <s v="Gasto"/>
    <s v="Con Compromiso"/>
    <s v="0200"/>
    <x v="19"/>
    <x v="41"/>
    <s v="HORAS EXTRAS, DOMINICALES, FESTIVOS Y RECARGOS"/>
    <s v="Nación"/>
    <x v="0"/>
    <s v="CSF"/>
    <n v="4168622"/>
    <n v="0"/>
    <n v="4168622"/>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24020, 24120, 24320, 26820"/>
    <x v="0"/>
    <x v="3"/>
  </r>
  <r>
    <s v="27320"/>
    <s v="2020-03-22 00:00:00"/>
    <s v="2020-03-22 20:24:00"/>
    <s v="Gasto"/>
    <s v="Con Compromiso"/>
    <s v="0200"/>
    <x v="19"/>
    <x v="6"/>
    <s v="SUBSIDIO DE ALIMENTACIÓN"/>
    <s v="Nación"/>
    <x v="0"/>
    <s v="CSF"/>
    <n v="11581273"/>
    <n v="0"/>
    <n v="11581273"/>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24020, 24120, 24320, 26820"/>
    <x v="0"/>
    <x v="3"/>
  </r>
  <r>
    <s v="27420"/>
    <s v="2020-03-22 00:00:00"/>
    <s v="2020-03-22 20:32:00"/>
    <s v="Gasto"/>
    <s v="Con Compromiso"/>
    <s v="0200"/>
    <x v="19"/>
    <x v="12"/>
    <s v="APORTES AL SENA"/>
    <s v="Nación"/>
    <x v="0"/>
    <s v="CSF"/>
    <n v="19915600"/>
    <n v="0"/>
    <n v="19915600"/>
    <n v="0"/>
    <s v="APORTES PARAFISCALES DE LA NOMINA DEL MES DE MARZO DE 2020"/>
    <s v="38020"/>
    <s v="44320"/>
    <s v="-0"/>
    <s v="242520, 242620, 242720, 242820, 242920, 243020, 243120, 243220, 243320, 243420, 243520, 243620, 243720, 243820, 243920, 244020, 244120, 244220, 244320, 244420, 244520, 244620, 244720, 244820"/>
    <s v="69357620, 69357720, 69357820, 69357920, 69358020, 69358120, 69358220, 69358320, 69358420, 69358520, 69358620, 69358720, 69358820, 69358920, 69359020, 69359120, 69359220, 69359320, 69359420, 69359520, 69359620, 69359720, 69359820, 69359920"/>
    <s v="-0"/>
    <x v="0"/>
    <x v="3"/>
  </r>
  <r>
    <s v="27420"/>
    <s v="2020-03-22 00:00:00"/>
    <s v="2020-03-22 20:32:00"/>
    <s v="Gasto"/>
    <s v="Con Compromiso"/>
    <s v="0200"/>
    <x v="19"/>
    <x v="16"/>
    <s v="CAJAS DE COMPENSACIÓN FAMILIAR"/>
    <s v="Nación"/>
    <x v="0"/>
    <s v="CSF"/>
    <n v="39818900"/>
    <n v="0"/>
    <n v="39818900"/>
    <n v="0"/>
    <s v="APORTES PARAFISCALES DE LA NOMINA DEL MES DE MARZO DE 2020"/>
    <s v="38020"/>
    <s v="44320"/>
    <s v="-0"/>
    <s v="242520, 242620, 242720, 242820, 242920, 243020, 243120, 243220, 243320, 243420, 243520, 243620, 243720, 243820, 243920, 244020, 244120, 244220, 244320, 244420, 244520, 244620, 244720, 244820"/>
    <s v="69357620, 69357720, 69357820, 69357920, 69358020, 69358120, 69358220, 69358320, 69358420, 69358520, 69358620, 69358720, 69358820, 69358920, 69359020, 69359120, 69359220, 69359320, 69359420, 69359520, 69359620, 69359720, 69359820, 69359920"/>
    <s v="-0"/>
    <x v="0"/>
    <x v="3"/>
  </r>
  <r>
    <s v="27420"/>
    <s v="2020-03-22 00:00:00"/>
    <s v="2020-03-22 20:32:00"/>
    <s v="Gasto"/>
    <s v="Con Compromiso"/>
    <s v="0200"/>
    <x v="19"/>
    <x v="14"/>
    <s v="APORTES AL ICBF"/>
    <s v="Nación"/>
    <x v="0"/>
    <s v="CSF"/>
    <n v="29866400"/>
    <n v="0"/>
    <n v="29866400"/>
    <n v="0"/>
    <s v="APORTES PARAFISCALES DE LA NOMINA DEL MES DE MARZO DE 2020"/>
    <s v="38020"/>
    <s v="44320"/>
    <s v="-0"/>
    <s v="242520, 242620, 242720, 242820, 242920, 243020, 243120, 243220, 243320, 243420, 243520, 243620, 243720, 243820, 243920, 244020, 244120, 244220, 244320, 244420, 244520, 244620, 244720, 244820"/>
    <s v="69357620, 69357720, 69357820, 69357920, 69358020, 69358120, 69358220, 69358320, 69358420, 69358520, 69358620, 69358720, 69358820, 69358920, 69359020, 69359120, 69359220, 69359320, 69359420, 69359520, 69359620, 69359720, 69359820, 69359920"/>
    <s v="-0"/>
    <x v="0"/>
    <x v="3"/>
  </r>
  <r>
    <s v="27420"/>
    <s v="2020-03-22 00:00:00"/>
    <s v="2020-03-22 20:32:00"/>
    <s v="Gasto"/>
    <s v="Con Compromiso"/>
    <s v="0200"/>
    <x v="19"/>
    <x v="13"/>
    <s v="SALUD"/>
    <s v="Nación"/>
    <x v="0"/>
    <s v="CSF"/>
    <n v="78385600"/>
    <n v="0"/>
    <n v="78385600"/>
    <n v="0"/>
    <s v="APORTES PARAFISCALES DE LA NOMINA DEL MES DE MARZO DE 2020"/>
    <s v="38020"/>
    <s v="44320"/>
    <s v="-0"/>
    <s v="242520, 242620, 242720, 242820, 242920, 243020, 243120, 243220, 243320, 243420, 243520, 243620, 243720, 243820, 243920, 244020, 244120, 244220, 244320, 244420, 244520, 244620, 244720, 244820"/>
    <s v="69357620, 69357720, 69357820, 69357920, 69358020, 69358120, 69358220, 69358320, 69358420, 69358520, 69358620, 69358720, 69358820, 69358920, 69359020, 69359120, 69359220, 69359320, 69359420, 69359520, 69359620, 69359720, 69359820, 69359920"/>
    <s v="-0"/>
    <x v="0"/>
    <x v="3"/>
  </r>
  <r>
    <s v="27420"/>
    <s v="2020-03-22 00:00:00"/>
    <s v="2020-03-22 20:32:00"/>
    <s v="Gasto"/>
    <s v="Con Compromiso"/>
    <s v="0200"/>
    <x v="19"/>
    <x v="15"/>
    <s v="APORTES GENERALES AL SISTEMA DE RIESGOS LABORALES"/>
    <s v="Nación"/>
    <x v="0"/>
    <s v="CSF"/>
    <n v="9081800"/>
    <n v="0"/>
    <n v="9081800"/>
    <n v="0"/>
    <s v="APORTES PARAFISCALES DE LA NOMINA DEL MES DE MARZO DE 2020"/>
    <s v="38020"/>
    <s v="44320"/>
    <s v="-0"/>
    <s v="242520, 242620, 242720, 242820, 242920, 243020, 243120, 243220, 243320, 243420, 243520, 243620, 243720, 243820, 243920, 244020, 244120, 244220, 244320, 244420, 244520, 244620, 244720, 244820"/>
    <s v="69357620, 69357720, 69357820, 69357920, 69358020, 69358120, 69358220, 69358320, 69358420, 69358520, 69358620, 69358720, 69358820, 69358920, 69359020, 69359120, 69359220, 69359320, 69359420, 69359520, 69359620, 69359720, 69359820, 69359920"/>
    <s v="-0"/>
    <x v="0"/>
    <x v="3"/>
  </r>
  <r>
    <s v="27420"/>
    <s v="2020-03-22 00:00:00"/>
    <s v="2020-03-22 20:32:00"/>
    <s v="Gasto"/>
    <s v="Con Compromiso"/>
    <s v="0200"/>
    <x v="19"/>
    <x v="11"/>
    <s v="PENSIONES"/>
    <s v="Nación"/>
    <x v="0"/>
    <s v="CSF"/>
    <n v="110658400"/>
    <n v="0"/>
    <n v="110658400"/>
    <n v="0"/>
    <s v="APORTES PARAFISCALES DE LA NOMINA DEL MES DE MARZO DE 2020"/>
    <s v="38020"/>
    <s v="44320"/>
    <s v="-0"/>
    <s v="242520, 242620, 242720, 242820, 242920, 243020, 243120, 243220, 243320, 243420, 243520, 243620, 243720, 243820, 243920, 244020, 244120, 244220, 244320, 244420, 244520, 244620, 244720, 244820"/>
    <s v="69357620, 69357720, 69357820, 69357920, 69358020, 69358120, 69358220, 69358320, 69358420, 69358520, 69358620, 69358720, 69358820, 69358920, 69359020, 69359120, 69359220, 69359320, 69359420, 69359520, 69359620, 69359720, 69359820, 69359920"/>
    <s v="-0"/>
    <x v="0"/>
    <x v="3"/>
  </r>
  <r>
    <s v="27520"/>
    <s v="2020-03-24 00:00:00"/>
    <s v="2020-03-24 12:49:00"/>
    <s v="Gasto"/>
    <s v="Con Compromiso"/>
    <s v="0300"/>
    <x v="21"/>
    <x v="38"/>
    <s v="ADQUISICIÓN DE BIENES Y SERVICIOS - SERVICIO DE INFORMACIÓN CARTOGRÁFICA ACTUALIZADO - LEVANTAMIENTO , GENERACIÓN Y ACTUALIZACIÓN DE LA RED GEODÉSICA Y LA CARTOGRAFÍA BÁSICA A NIVEL   NACIONAL"/>
    <s v="Propios"/>
    <x v="1"/>
    <s v="CSF"/>
    <n v="390000000"/>
    <n v="-6061633"/>
    <n v="383938367"/>
    <n v="2"/>
    <s v="Adquisición del seguro de casco avión y seguro vehículo aereo no tripulado que ampare los bienes e intereses patrimoniales del IGAC"/>
    <s v="38320"/>
    <s v="70920"/>
    <s v="265820"/>
    <s v="565920"/>
    <s v="196769520"/>
    <s v="-0"/>
    <x v="1"/>
    <x v="8"/>
  </r>
  <r>
    <s v="27620"/>
    <s v="2020-03-26 00:00:00"/>
    <s v="2020-03-26 10:18:00"/>
    <s v="Gasto"/>
    <s v="Con Compromiso"/>
    <s v="0510"/>
    <x v="25"/>
    <x v="23"/>
    <s v="ADQUISICIÓN DE BIENES Y SERVICIOS - SERVICIO DE AVALÚOS - ACTUALIZACIÓN  Y GESTIÓN CATASTRAL  NACIONAL"/>
    <s v="Propios"/>
    <x v="1"/>
    <s v="CSF"/>
    <n v="31807890"/>
    <n v="-5871160"/>
    <n v="25936730"/>
    <n v="0"/>
    <s v="PRESTACIÓN DE SERVICIOS PROFESIONALES PARA REALIZAR EL SEGUIMIENTO Y CONTROL A LA EJECUCIÓN DE AVALÚOS, INFORMES DE RENDIMIENTOS Y ESTADO DE LAS ACTIVIDADES TÉCNICAS DE LOS CONTRATOS DE AVALUÓS SUSCRITOS"/>
    <s v="37620"/>
    <s v="46320"/>
    <s v="148820"/>
    <s v="323020, 450420, 517120, 615420, 757120, 946820, 965720, 1161820"/>
    <s v="108777220, 142522620, 169683420, 205350920, 249194820, 301322320, 308282820, 356389920"/>
    <s v="-0"/>
    <x v="1"/>
    <x v="2"/>
  </r>
  <r>
    <s v="27720"/>
    <s v="2020-03-26 00:00:00"/>
    <s v="2020-03-26 10:20:00"/>
    <s v="Gasto"/>
    <s v="Con Compromiso"/>
    <s v="0510"/>
    <x v="25"/>
    <x v="23"/>
    <s v="ADQUISICIÓN DE BIENES Y SERVICIOS - SERVICIO DE AVALÚOS - ACTUALIZACIÓN  Y GESTIÓN CATASTRAL  NACIONAL"/>
    <s v="Propios"/>
    <x v="1"/>
    <s v="CSF"/>
    <n v="23343057"/>
    <n v="2420761"/>
    <n v="25763818"/>
    <n v="0"/>
    <s v="PRESTACIÓN DE SERVICIOS PARA APOYAR LA ATENCIÓN Y TRÁMITE DE LAS SOLICITUDES DE AVALÚOS DE RESTITUCIÓN DE TIERRAS, RESPONDER REQUERIMIENTOS Y DEMÁS TAREAS ADMINISTRATIVAS RELACIONADAS CON LA EJECUCIÓN DE AVALÚOS"/>
    <s v="37720"/>
    <s v="46220"/>
    <s v="143120"/>
    <s v="315520, 405920, 523420, 614820, 718020, 837320, 968420, 1142420, 1255620"/>
    <s v="104341020, 137754320, 170244020, 205350220, 242091420, 273644020, 309646620, 352043920, 385375520"/>
    <s v="-0"/>
    <x v="1"/>
    <x v="2"/>
  </r>
  <r>
    <s v="27820"/>
    <s v="2020-03-26 00:00:00"/>
    <s v="2020-03-26 17:58:00"/>
    <s v="Gasto"/>
    <s v="Con Compromiso"/>
    <s v="0200"/>
    <x v="19"/>
    <x v="61"/>
    <s v="PASTA O PULPA, PAPEL Y PRODUCTOS DE PAPEL; IMPRESOS Y ARTÍCULOS RELACIONADOS"/>
    <s v="Propios"/>
    <x v="1"/>
    <s v="CSF"/>
    <n v="90000000"/>
    <n v="10698780.800000001"/>
    <n v="100698780.8"/>
    <n v="0"/>
    <s v="Adquisición de productos derivados del papel, cartón y corrugados en Colombia"/>
    <s v="39820"/>
    <s v="92820"/>
    <s v="332920"/>
    <s v="705620"/>
    <s v="236655320"/>
    <s v="-0"/>
    <x v="0"/>
    <x v="3"/>
  </r>
  <r>
    <s v="27920"/>
    <s v="2020-03-26 00:00:00"/>
    <s v="2020-03-26 18:05:00"/>
    <s v="Gasto"/>
    <s v="Con Compromiso"/>
    <s v="0200"/>
    <x v="19"/>
    <x v="55"/>
    <s v="ADQUISICIÓN DE BIENES Y SERVICIOS - SERVICIOS TECNOLÓGICOS - FORTALECIMIENTO DE LA GESTIÓN INSTITUCIONAL DEL IGAC A NIVEL   NACIONAL"/>
    <s v="Nación"/>
    <x v="0"/>
    <s v="CSF"/>
    <n v="0"/>
    <n v="5590090"/>
    <n v="5590090"/>
    <n v="0"/>
    <s v="Prestación de servicios profesionales para especificar, mantener y/o desarrollar funcionalidades para el sistema de captura de información en campo y ajustes a los sistemas de información de la entidad"/>
    <s v="39720"/>
    <s v="56120"/>
    <s v="199120"/>
    <s v="449320, 549820, 639620, 768820, 865320, 1026320, 1135820, 1310920"/>
    <s v="143387520, 179869820, 216186420, 253159520, 281465920, 330891520, 351067320"/>
    <s v="-0"/>
    <x v="1"/>
    <x v="3"/>
  </r>
  <r>
    <s v="27920"/>
    <s v="2020-03-26 00:00:00"/>
    <s v="2020-03-26 18:05:00"/>
    <s v="Gasto"/>
    <s v="Con Compromiso"/>
    <s v="0200"/>
    <x v="19"/>
    <x v="55"/>
    <s v="ADQUISICIÓN DE BIENES Y SERVICIOS - SERVICIOS TECNOLÓGICOS - FORTALECIMIENTO DE LA GESTIÓN INSTITUCIONAL DEL IGAC A NIVEL   NACIONAL"/>
    <s v="Propios"/>
    <x v="1"/>
    <s v="CSF"/>
    <n v="50310810"/>
    <n v="-2795045"/>
    <n v="47515765"/>
    <n v="0"/>
    <s v="Prestación de servicios profesionales para especificar, mantener y/o desarrollar funcionalidades para el sistema de captura de información en campo y ajustes a los sistemas de información de la entidad"/>
    <s v="39720"/>
    <s v="56120"/>
    <s v="199120"/>
    <s v="449320, 549820, 639620, 768820, 865320, 1026320, 1135820, 1310920"/>
    <s v="143387520, 179869820, 216186420, 253159520, 281465920, 330891520, 351067320"/>
    <s v="-0"/>
    <x v="1"/>
    <x v="3"/>
  </r>
  <r>
    <s v="28020"/>
    <s v="2020-03-26 00:00:00"/>
    <s v="2020-03-26 18:07:00"/>
    <s v="Gasto"/>
    <s v="Con Compromiso"/>
    <s v="0200"/>
    <x v="19"/>
    <x v="55"/>
    <s v="ADQUISICIÓN DE BIENES Y SERVICIOS - SERVICIOS TECNOLÓGICOS - FORTALECIMIENTO DE LA GESTIÓN INSTITUCIONAL DEL IGAC A NIVEL   NACIONAL"/>
    <s v="Nación"/>
    <x v="0"/>
    <s v="CSF"/>
    <n v="0"/>
    <n v="7330366"/>
    <n v="7330366"/>
    <n v="0"/>
    <s v="Prestación de servicios profesionales para realizar actividades de desarrollo, soporte y mantenimiento en el componente WEB - JAVA de los sistemas de información para la operación del Sistema Catastral."/>
    <s v="39620"/>
    <s v="48420"/>
    <s v="167620"/>
    <s v="342320, 450520, 548120, 645720, 759020, 881920, 1026420, 1181120"/>
    <s v="115101020, 150578120, 185205520, 217642220, 249961420, 284891920, 330893620, 363239420"/>
    <s v="-0"/>
    <x v="1"/>
    <x v="3"/>
  </r>
  <r>
    <s v="28020"/>
    <s v="2020-03-26 00:00:00"/>
    <s v="2020-03-26 18:07:00"/>
    <s v="Gasto"/>
    <s v="Con Compromiso"/>
    <s v="0200"/>
    <x v="19"/>
    <x v="55"/>
    <s v="ADQUISICIÓN DE BIENES Y SERVICIOS - SERVICIOS TECNOLÓGICOS - FORTALECIMIENTO DE LA GESTIÓN INSTITUCIONAL DEL IGAC A NIVEL   NACIONAL"/>
    <s v="Propios"/>
    <x v="1"/>
    <s v="CSF"/>
    <n v="65973294"/>
    <n v="-3665183"/>
    <n v="62308111"/>
    <n v="0"/>
    <s v="Prestación de servicios profesionales para realizar actividades de desarrollo, soporte y mantenimiento en el componente WEB - JAVA de los sistemas de información para la operación del Sistema Catastral."/>
    <s v="39620"/>
    <s v="48420"/>
    <s v="167620"/>
    <s v="342320, 450520, 548120, 645720, 759020, 881920, 1026420, 1181120"/>
    <s v="115101020, 150578120, 185205520, 217642220, 249961420, 284891920, 330893620, 363239420"/>
    <s v="-0"/>
    <x v="1"/>
    <x v="3"/>
  </r>
  <r>
    <s v="28120"/>
    <s v="2020-03-26 00:00:00"/>
    <s v="2020-03-26 18:09:00"/>
    <s v="Gasto"/>
    <s v="Con Compromiso"/>
    <s v="0200"/>
    <x v="19"/>
    <x v="76"/>
    <s v="SERVICIOS DE MANTENIMIENTO, REPARACIÓN E INSTALACIÓN (EXCEPTO SERVICIOS DE CONSTRUCCIÓN)"/>
    <s v="Propios"/>
    <x v="1"/>
    <s v="CSF"/>
    <n v="50000000"/>
    <n v="0"/>
    <n v="50000000"/>
    <n v="0"/>
    <s v="Adición y Prorroga contrato 22910 de 2019, Objeto:  Prestación de servicios para el mantenimiento preventivo, correctivo y suministro e instalación de repuestos, para los vehículos livianos del parque automotor del IGAC (multimarca)"/>
    <s v="40220"/>
    <s v="45020"/>
    <s v="333620"/>
    <s v="707020, 1108020"/>
    <s v="236890720, 339195820"/>
    <s v="-0"/>
    <x v="0"/>
    <x v="3"/>
  </r>
  <r>
    <s v="28220"/>
    <s v="2020-03-26 00:00:00"/>
    <s v="2020-03-26 18:12:00"/>
    <s v="Gasto"/>
    <s v="Con Compromiso"/>
    <s v="0200"/>
    <x v="19"/>
    <x v="56"/>
    <s v="SERVICIOS DE SOPORTE"/>
    <s v="Propios"/>
    <x v="1"/>
    <s v="CSF"/>
    <n v="356956409"/>
    <n v="-278755409"/>
    <n v="78201000"/>
    <n v="0"/>
    <s v="adición contrato 22046 de 2018, Objeto: Prestación de servicio de vigilancia y seguridad privada para las instalaciones del Instituto Geográfico Agustín Codazzi a nivel nacional"/>
    <s v="40120"/>
    <s v="115820"/>
    <s v="732220"/>
    <s v="1270720"/>
    <s v="394092120"/>
    <s v="-0"/>
    <x v="0"/>
    <x v="3"/>
  </r>
  <r>
    <s v="28320"/>
    <s v="2020-03-26 00:00:00"/>
    <s v="2020-03-26 18:18:00"/>
    <s v="Gasto"/>
    <s v="Con Compromiso"/>
    <s v="0200"/>
    <x v="19"/>
    <x v="32"/>
    <s v="ADQUISICIÓN DE BIENES Y SERVICIOS - SEDES ADECUADAS - FORTALECIMIENTO DE LA INFRAESTRUCTURA FÍSICA DEL IGAC A NIVEL  NACIONAL"/>
    <s v="Nación"/>
    <x v="0"/>
    <s v="CSF"/>
    <n v="20547835"/>
    <n v="-2667614"/>
    <n v="17880221"/>
    <n v="0"/>
    <s v="Prestación de servicios profesionales para los asuntos legales derivados del proyecto de infraestructura fisica del IGAC a nivel nacional"/>
    <s v="40020"/>
    <s v="56020"/>
    <s v="176620"/>
    <s v="391520, 412320, 523920, 627920, 715720, 837920, 1000320, 1157620"/>
    <s v="131777620, 147714120, 174576620, 213403020, 241332420, 273664720, 318383020, 356262820"/>
    <s v="-0"/>
    <x v="1"/>
    <x v="3"/>
  </r>
  <r>
    <s v="28320"/>
    <s v="2020-03-26 00:00:00"/>
    <s v="2020-03-26 18:18:00"/>
    <s v="Gasto"/>
    <s v="Con Compromiso"/>
    <s v="0200"/>
    <x v="19"/>
    <x v="27"/>
    <s v="ADQUISICIÓN DE BIENES Y SERVICIOS - SEDES MANTENIDAS - FORTALECIMIENTO DE LA INFRAESTRUCTURA FÍSICA DEL IGAC A NIVEL  NACIONAL"/>
    <s v="Nación"/>
    <x v="0"/>
    <s v="CSF"/>
    <n v="20547835"/>
    <n v="-2667613"/>
    <n v="17880222"/>
    <n v="0"/>
    <s v="Prestación de servicios profesionales para los asuntos legales derivados del proyecto de infraestructura fisica del IGAC a nivel nacional"/>
    <s v="40020"/>
    <s v="56020"/>
    <s v="176620"/>
    <s v="391520, 412320, 523920, 627920, 715720, 837920, 1000320, 1157620"/>
    <s v="131777620, 147714120, 174576620, 213403020, 241332420, 273664720, 318383020, 356262820"/>
    <s v="-0"/>
    <x v="1"/>
    <x v="3"/>
  </r>
  <r>
    <s v="28320"/>
    <s v="2020-03-26 00:00:00"/>
    <s v="2020-03-26 18:18:00"/>
    <s v="Gasto"/>
    <s v="Con Compromiso"/>
    <s v="0200"/>
    <x v="19"/>
    <x v="63"/>
    <s v="ADQUISICIÓN DE BIENES Y SERVICIOS - SEDES AMPLIADAS - FORTALECIMIENTO DE LA INFRAESTRUCTURA FÍSICA DEL IGAC A NIVEL  NACIONAL"/>
    <s v="Nación"/>
    <x v="0"/>
    <s v="CSF"/>
    <n v="20547835"/>
    <n v="-2667614"/>
    <n v="17880221"/>
    <n v="0"/>
    <s v="Prestación de servicios profesionales para los asuntos legales derivados del proyecto de infraestructura fisica del IGAC a nivel nacional"/>
    <s v="40020"/>
    <s v="56020"/>
    <s v="176620"/>
    <s v="391520, 412320, 523920, 627920, 715720, 837920, 1000320, 1157620"/>
    <s v="131777620, 147714120, 174576620, 213403020, 241332420, 273664720, 318383020, 356262820"/>
    <s v="-0"/>
    <x v="1"/>
    <x v="3"/>
  </r>
  <r>
    <s v="28420"/>
    <s v="2020-03-26 00:00:00"/>
    <s v="2020-03-26 18:21:00"/>
    <s v="Gasto"/>
    <s v="Con Compromiso"/>
    <s v="0200"/>
    <x v="19"/>
    <x v="25"/>
    <s v="ADQUISICIÓN DE BIENES Y SERVICIOS - SERVICIO DE IMPLEMENTACIÓN SISTEMAS DE GESTIÓN - FORTALECIMIENTO DE LA GESTIÓN INSTITUCIONAL DEL IGAC A NIVEL   NACIONAL"/>
    <s v="Propios"/>
    <x v="1"/>
    <s v="CSF"/>
    <n v="24269760"/>
    <n v="-1516860"/>
    <n v="22752900"/>
    <n v="0"/>
    <s v="restación de servicios profesionales para realizar los procesos de planeación y seguimiento al Plan de Acción de la Dirección Territorial Casanare, en el marco de los lineamientos institucionales vigentes."/>
    <s v="40320"/>
    <s v="73520"/>
    <s v="269820"/>
    <s v="604220, 639520, 762320, 890320, 995320, 1173620, 1307220"/>
    <s v="199892720, 212665820, 250625220, 285878720, 316171320, 360282020, 396888520"/>
    <s v="-0"/>
    <x v="1"/>
    <x v="3"/>
  </r>
  <r>
    <s v="28520"/>
    <s v="2020-03-26 00:00:00"/>
    <s v="2020-03-26 18:23:00"/>
    <s v="Gasto"/>
    <s v="Anulado"/>
    <s v="0200"/>
    <x v="19"/>
    <x v="56"/>
    <s v="SERVICIOS DE SOPORTE"/>
    <s v="Nación"/>
    <x v="0"/>
    <s v="CSF"/>
    <n v="23343057"/>
    <n v="-23343057"/>
    <n v="0"/>
    <n v="0"/>
    <s v="Prestación de servicios personales para realizar actividades relacionadas con el parque automotor del Instituto a nivel nacional en el marco del Plan Estrátegico de Seguridad Vial"/>
    <s v="39920"/>
    <s v="-0"/>
    <s v="-0"/>
    <s v="-0"/>
    <s v="-0"/>
    <s v="-0"/>
    <x v="0"/>
    <x v="3"/>
  </r>
  <r>
    <s v="28620"/>
    <s v="2020-03-27 00:00:00"/>
    <s v="2020-03-27 17:19:00"/>
    <s v="Gasto"/>
    <s v="Con Compromiso"/>
    <s v="0200"/>
    <x v="19"/>
    <x v="70"/>
    <s v="AUXILIO DE CESANTÍAS"/>
    <s v="Nación"/>
    <x v="0"/>
    <s v="CSF"/>
    <n v="13990679"/>
    <n v="0"/>
    <n v="13990679"/>
    <n v="0"/>
    <s v="AUXILIO DE CESANTIAS MES DE MARZO"/>
    <s v="41020"/>
    <s v="44720"/>
    <s v="114120"/>
    <s v="249620"/>
    <s v="73594720"/>
    <s v="-0"/>
    <x v="0"/>
    <x v="3"/>
  </r>
  <r>
    <s v="28720"/>
    <s v="2020-03-27 00:00:00"/>
    <s v="2020-03-27 18:17:00"/>
    <s v="Gasto"/>
    <s v="Con Compromiso"/>
    <s v="0160"/>
    <x v="20"/>
    <x v="64"/>
    <s v="ADQUISICIÓN DE BIENES Y SERVICIOS - SERVICIOS DE INFORMACIÓN IMPLEMENTADOS - FORTALECIMIENTO DE LOS PROCESOS DE DIFUSIÓN Y ACCESO A LA INFORMACIÓN GEOGRÁFICA A NIVEL   NACIONAL"/>
    <s v="Nación"/>
    <x v="0"/>
    <s v="CSF"/>
    <n v="46686114"/>
    <n v="-1383292"/>
    <n v="45302822"/>
    <n v="0"/>
    <s v="Prestación de servicios personales para desarrollar actividades de gestión y seguimiento a la comercialización de los productos y servicios generados por las áreas técnicas del instituto."/>
    <s v="40420"/>
    <s v="51220, 51320"/>
    <s v="140120, 142520"/>
    <s v="312020, 324220, 403220, 403520, 516520, 527520, 613520, 616620, 720820, 721220, 842320, 844020, 958020, 958120, 972420, 1129120, 1134520, 1247920, 1267020"/>
    <s v="102229620, 107968020, 137601020, 137610920, 168399920, 171919120, 205348820, 205351520, 242053420, 242246120, 274463320, 274729320, 306821620, 310104720, 348462420, 349980620, 382435220, 391157820"/>
    <s v="-0"/>
    <x v="1"/>
    <x v="23"/>
  </r>
  <r>
    <s v="28820"/>
    <s v="2020-03-29 00:00:00"/>
    <s v="2020-03-29 14:39:00"/>
    <s v="Gasto"/>
    <s v="Con Compromiso"/>
    <s v="0300"/>
    <x v="21"/>
    <x v="75"/>
    <s v="ADQUISICIÓN DE BIENES Y SERVICIOS - DOCUMENTOS DE ESTUDIOS TÉCNICOS SOBRE GEOGRAFÍA - GENERACIÓN DE ESTUDIOS GEOGRÁFICOS E INVESTIGACIONES PARA LA CARACTERIZACIÓN, ANÁLISIS Y DELIMITACIÓN GEOGRÁFICA DEL TERRITORIO  NACIONAL"/>
    <s v="Nación"/>
    <x v="0"/>
    <s v="CSF"/>
    <n v="363372240"/>
    <n v="-15573096"/>
    <n v="347799144"/>
    <n v="216023"/>
    <s v="Prestación de servicios para analizar, elaborar y consolidar la caracterización territorial para los municipios priorizados, desde cada uno de los procesos asignados y de conformidad con la metodología establecida."/>
    <s v="38420"/>
    <s v="47220, 47420, 47620, 48320, 48720, 55820"/>
    <s v="169120, 170520, 171020, 171220, 174520, 203520"/>
    <s v="344020, 345320, 345820, 346120, 390520, 456320, 456420, 465220, 465320, 465420, 465520, 465620, 554620, 555420, 555520, 556320, 556420, 556520, 653320, 657320, 657420, 658320, 658820, 660520, 727620, 742820, 745820, 755020, 776320, 832520, 833720, 838920, 849220, 886720, 886820, 969220, 973920, 1024120, 1028620, 1102320, 1137820, 1148820, 1149120, 1177920, 1185720, 1195020, 1203020, 1249020, 1257620"/>
    <s v="118548420, 121110220, 122322120, 122329020, 131123920, 143880720, 143885120, 155746020, 155756120, 155756620, 155757220, 157537720, 185221320, 185478320, 185747520, 185748920, 186486620, 186488920, 218737520, 220907520, 220911520, 221068020, 222180620, 225166320, 244128620, 247380120, 247662720, 248861720, 258633220, 272688720, 272859520, 274454320, 275116020, 285386720, 285387720, 310233920, 311173020, 330135320, 331811620, 336733220, 351080020, 354609720, 359638820, 363232220, 365044120, 372458720, 379631020, 385143820, 389618620, 391357920"/>
    <s v="-0"/>
    <x v="1"/>
    <x v="8"/>
  </r>
  <r>
    <s v="28920"/>
    <s v="2020-03-29 00:00:00"/>
    <s v="2020-03-29 14:41:00"/>
    <s v="Gasto"/>
    <s v="Con Compromiso"/>
    <s v="0300"/>
    <x v="21"/>
    <x v="75"/>
    <s v="ADQUISICIÓN DE BIENES Y SERVICIOS - DOCUMENTOS DE ESTUDIOS TÉCNICOS SOBRE GEOGRAFÍA - GENERACIÓN DE ESTUDIOS GEOGRÁFICOS E INVESTIGACIONES PARA LA CARACTERIZACIÓN, ANÁLISIS Y DELIMITACIÓN GEOGRÁFICA DEL TERRITORIO  NACIONAL"/>
    <s v="Nación"/>
    <x v="0"/>
    <s v="CSF"/>
    <n v="133284527"/>
    <n v="-9044306"/>
    <n v="124240221"/>
    <n v="0"/>
    <s v="estación de servicios para realizar la identificación de fuentes, gestión y procesamiento de la información requerida para desarrollar las caracterizaciones territoriales de los municipios priorizados."/>
    <s v="38520"/>
    <s v="47520, 48920, 49020, 53020, 53120"/>
    <s v="148920, 151420, 155720, 165420, 166820"/>
    <s v="327320, 332020, 332120, 339920, 341520, 412820, 447620, 448220, 456220, 456520, 537220, 538820, 541620, 551720, 602920, 643720, 644720, 644920, 645020, 645420, 742420, 742520, 745220, 745420, 762920, 833320, 833420, 836620, 837520, 891920, 975420, 981020, 981220, 997120, 1010220, 1158520, 1158820, 1160320, 1160820, 1160920, 1248520, 1248620, 1248820, 1249420, 1250320"/>
    <s v="109398720, 111140220, 111155620, 112287120, 113823620, 138965220, 139528320, 139753320, 143888020, 143942120, 173751620, 174340520, 175217120, 179872120, 198737320, 215218720, 215776220, 215791420, 215802120, 215888220, 246871120, 246874320, 246947320, 246969820, 251183020, 272812520, 272814020, 273396320, 273645720, 286421820, 311049920, 311865620, 311891220, 316192620, 322384620, 356218120, 356222420, 356267820, 356279420, 356286720, 384344220, 384348120, 384350320, 386353620, 386534820"/>
    <s v="-0"/>
    <x v="1"/>
    <x v="8"/>
  </r>
  <r>
    <s v="29020"/>
    <s v="2020-03-29 00:00:00"/>
    <s v="2020-03-29 14:44:00"/>
    <s v="Gasto"/>
    <s v="Con Compromiso"/>
    <s v="0300"/>
    <x v="21"/>
    <x v="75"/>
    <s v="ADQUISICIÓN DE BIENES Y SERVICIOS - DOCUMENTOS DE ESTUDIOS TÉCNICOS SOBRE GEOGRAFÍA - GENERACIÓN DE ESTUDIOS GEOGRÁFICOS E INVESTIGACIONES PARA LA CARACTERIZACIÓN, ANÁLISIS Y DELIMITACIÓN GEOGRÁFICA DEL TERRITORIO  NACIONAL"/>
    <s v="Nación"/>
    <x v="0"/>
    <s v="CSF"/>
    <n v="45093813"/>
    <n v="2254691"/>
    <n v="47348504"/>
    <n v="4831480"/>
    <s v="Prestación de servicios para organizar, estructurar e integrar la cartografía básica y temática requerida y generadas para las caracterizaciones territoriales de los municipios priorizados."/>
    <s v="38620"/>
    <s v="49320"/>
    <s v="169920"/>
    <s v="344720, 460520, 546820, 648620, 748420, 867020, 1028020, 1178420, 1269220, 1276220"/>
    <s v="119699820, 150053120, 177912420, 217373020, 247464620, 281492220, 331039220, 361895820, 393999620"/>
    <s v="-0"/>
    <x v="1"/>
    <x v="8"/>
  </r>
  <r>
    <s v="29120"/>
    <s v="2020-03-29 00:00:00"/>
    <s v="2020-03-29 14:47:00"/>
    <s v="Gasto"/>
    <s v="Con Compromiso"/>
    <s v="0300"/>
    <x v="21"/>
    <x v="75"/>
    <s v="ADQUISICIÓN DE BIENES Y SERVICIOS - DOCUMENTOS DE ESTUDIOS TÉCNICOS SOBRE GEOGRAFÍA - GENERACIÓN DE ESTUDIOS GEOGRÁFICOS E INVESTIGACIONES PARA LA CARACTERIZACIÓN, ANÁLISIS Y DELIMITACIÓN GEOGRÁFICA DEL TERRITORIO  NACIONAL"/>
    <s v="Nación"/>
    <x v="0"/>
    <s v="CSF"/>
    <n v="56629440"/>
    <n v="-4449456"/>
    <n v="52179984"/>
    <n v="0"/>
    <s v="Prestación de servicios para elaborar los mapas temáticos requeridos para las caracterizaciones territoriales de los municipios priorizados."/>
    <s v="38720"/>
    <s v="49620, 53320"/>
    <s v="169820, 170220"/>
    <s v="344620, 345020, 460020, 460220, 548920, 553620, 644120, 654120, 753120, 777620, 875920, 896920, 1109520, 1116620, 1179020, 1202620, 1283820"/>
    <s v="119701920, 120433920, 148526320, 148992620, 178687620, 183563220, 215716420, 218606420, 248544720, 260336520, 283047620, 287999020, 341603420, 346026720, 361933120, 376252220, 393787720"/>
    <s v="-0"/>
    <x v="1"/>
    <x v="8"/>
  </r>
  <r>
    <s v="29220"/>
    <s v="2020-03-29 00:00:00"/>
    <s v="2020-03-29 14:49:00"/>
    <s v="Gasto"/>
    <s v="Con Compromiso"/>
    <s v="0300"/>
    <x v="21"/>
    <x v="75"/>
    <s v="ADQUISICIÓN DE BIENES Y SERVICIOS - DOCUMENTOS DE ESTUDIOS TÉCNICOS SOBRE GEOGRAFÍA - GENERACIÓN DE ESTUDIOS GEOGRÁFICOS E INVESTIGACIONES PARA LA CARACTERIZACIÓN, ANÁLISIS Y DELIMITACIÓN GEOGRÁFICA DEL TERRITORIO  NACIONAL"/>
    <s v="Nación"/>
    <x v="0"/>
    <s v="CSF"/>
    <n v="24207615"/>
    <n v="-1469748"/>
    <n v="22737867"/>
    <n v="0"/>
    <s v="Prestación de servicios para la generalización de bases cartográficas requeridos para las caracterizaciones territoriales de los municipios priorizados."/>
    <s v="38820"/>
    <s v="49220"/>
    <s v="175320"/>
    <s v="391420, 464020, 603420, 657820, 742620, 879920, 973220"/>
    <s v="131769720, 152798220, 198837720, 220903520, 246909920, 283753220, 310265620"/>
    <s v="-0"/>
    <x v="1"/>
    <x v="8"/>
  </r>
  <r>
    <s v="29320"/>
    <s v="2020-03-29 00:00:00"/>
    <s v="2020-03-29 14:51: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65973294"/>
    <n v="4153874"/>
    <n v="70127168"/>
    <n v="0"/>
    <s v="Prestación de servicios para la formulación, revisión, control y seguimiento de los proyectos de la Subdirección de Geografía y Cartografía, asi como adelantar las acciones que se requiera para el cumplimiento de los compromisos del IGAC"/>
    <s v="38920"/>
    <s v="52320"/>
    <s v="158020"/>
    <s v="332920, 457820, 541320, 625820, 714920, 868920, 993820, 1150820"/>
    <s v="110975220, 145446520, 175796020, 207471320, 240950920, 282398820, 316955320, 354355520"/>
    <s v="-0"/>
    <x v="1"/>
    <x v="8"/>
  </r>
  <r>
    <s v="29420"/>
    <s v="2020-03-29 00:00:00"/>
    <s v="2020-03-29 14:53:00"/>
    <s v="Gasto"/>
    <s v="Con Compromiso"/>
    <s v="0300"/>
    <x v="21"/>
    <x v="54"/>
    <s v="ADQUISICIÓN DE BIENES Y SERVICIOS - SERVICIOS DE INFORMACIÓN GEODÉSICA ACTUALIZADO - LEVANTAMIENTO , GENERACIÓN Y ACTUALIZACIÓN DE LA RED GEODÉSICA Y LA CARTOGRAFÍA BÁSICA A NIVEL   NACIONAL"/>
    <s v="Nación"/>
    <x v="0"/>
    <s v="CSF"/>
    <n v="65973294"/>
    <n v="-1221728"/>
    <n v="64751566"/>
    <n v="0"/>
    <s v="Prestación de servicios para fortalecer y optimizar los procesos de la Subdireccion a partir de métodos estadisticos"/>
    <s v="39020"/>
    <s v="46720"/>
    <s v="148420"/>
    <s v="326520, 406320, 541520, 648820, 725920, 843420, 998620, 1134820, 1280320"/>
    <s v="109551920, 137805520, 175796920, 217381920, 243453620, 274911420, 316814220, 350316620, 393977720"/>
    <s v="-0"/>
    <x v="1"/>
    <x v="8"/>
  </r>
  <r>
    <s v="29520"/>
    <s v="2020-03-29 00:00:00"/>
    <s v="2020-03-29 14:55:00"/>
    <s v="Gasto"/>
    <s v="Con Compromiso"/>
    <s v="0300"/>
    <x v="21"/>
    <x v="77"/>
    <s v="ADQUISICIÓN DE BIENES Y SERVICIOS - SERVICIO DE INFORMACIÓN GEOGRÁFICA, GEODÉSICA Y CARTOGRÁFICA - LEVANTAMIENTO , GENERACIÓN Y ACTUALIZACIÓN DE LA RED GEODÉSICA Y LA CARTOGRAFÍA BÁSICA A NIVEL   NACIONAL"/>
    <s v="Nación"/>
    <x v="0"/>
    <s v="CSF"/>
    <n v="76089114"/>
    <n v="-1690869"/>
    <n v="74398245"/>
    <n v="0"/>
    <s v="Prestacion de servicios para la gestión e integración de productos y aplicaciones de la Subdireccion de Geografia y Cartografía"/>
    <s v="39120"/>
    <s v="48220"/>
    <s v="155820"/>
    <s v="327420, 408220, 524620, 629620, 730820, 856820, 992620, 1129620, 1302920"/>
    <s v="109538320, 145467220, 174574920, 213393420, 244890320, 278505420, 315516720, 348505620, 396432020"/>
    <s v="-0"/>
    <x v="1"/>
    <x v="8"/>
  </r>
  <r>
    <s v="29620"/>
    <s v="2020-03-29 00:00:00"/>
    <s v="2020-03-29 15:00:00"/>
    <s v="Gasto"/>
    <s v="Con Compromiso"/>
    <s v="0300"/>
    <x v="21"/>
    <x v="78"/>
    <s v="ADQUISICIÓN DE BIENES Y SERVICIOS - DOCUMENTOS METODOLÓGICOS - GENERACIÓN DE ESTUDIOS GEOGRÁFICOS E INVESTIGACIONES PARA LA CARACTERIZACIÓN, ANÁLISIS Y DELIMITACIÓN GEOGRÁFICA DEL TERRITORIO  NACIONAL"/>
    <s v="Nación"/>
    <x v="0"/>
    <s v="CSF"/>
    <n v="65973294"/>
    <n v="-1221728"/>
    <n v="64751566"/>
    <n v="0"/>
    <s v="Prestación de servicios para la implementación de estrategias que promuevan la generación de nuevos productos en la Subdirección"/>
    <s v="39220"/>
    <s v="47320"/>
    <s v="167820"/>
    <s v="342520, 461720, 524020, 619420, 751920, 881720, 994220, 1121520, 1286720"/>
    <s v="115740920, 150167720, 171119920, 207309320, 248092820, 284340720, 316197920, 347375420, 394006320"/>
    <s v="-0"/>
    <x v="1"/>
    <x v="8"/>
  </r>
  <r>
    <s v="29720"/>
    <s v="2020-03-29 00:00:00"/>
    <s v="2020-03-29 15:02:00"/>
    <s v="Gasto"/>
    <s v="Con Compromiso"/>
    <s v="0300"/>
    <x v="21"/>
    <x v="77"/>
    <s v="ADQUISICIÓN DE BIENES Y SERVICIOS - SERVICIO DE INFORMACIÓN GEOGRÁFICA, GEODÉSICA Y CARTOGRÁFICA - LEVANTAMIENTO , GENERACIÓN Y ACTUALIZACIÓN DE LA RED GEODÉSICA Y LA CARTOGRAFÍA BÁSICA A NIVEL   NACIONAL"/>
    <s v="Nación"/>
    <x v="0"/>
    <s v="CSF"/>
    <n v="23343057"/>
    <n v="-1988483"/>
    <n v="21354574"/>
    <n v="0"/>
    <s v="Prestación de servicios para generar servicios de disposición de datos geográficos para su correspondiente consulta, por parte de los usuarios internos y externos y mantenimiento del aplicativo para consulta y administración de información del proces"/>
    <s v="39320"/>
    <s v="55120"/>
    <s v="165020"/>
    <s v="339620, 412020, 552820, 623420, 746320, 848420, 988920, 1151920, 1258620"/>
    <s v="112256220, 139036520, 180508520, 205356820, 247353720, 275096120, 314386420, 354056320, 391059620"/>
    <s v="-0"/>
    <x v="1"/>
    <x v="8"/>
  </r>
  <r>
    <s v="29820"/>
    <s v="2020-03-29 00:00:00"/>
    <s v="2020-03-29 15:04:00"/>
    <s v="Gasto"/>
    <s v="Con Compromiso"/>
    <s v="0300"/>
    <x v="21"/>
    <x v="54"/>
    <s v="ADQUISICIÓN DE BIENES Y SERVICIOS - SERVICIOS DE INFORMACIÓN GEODÉSICA ACTUALIZADO - LEVANTAMIENTO , GENERACIÓN Y ACTUALIZACIÓN DE LA RED GEODÉSICA Y LA CARTOGRAFÍA BÁSICA A NIVEL   NACIONAL"/>
    <s v="Nación"/>
    <x v="0"/>
    <s v="CSF"/>
    <n v="117717006"/>
    <n v="-12841855"/>
    <n v="104875151"/>
    <n v="0"/>
    <s v="Prestación de servicios para orientar la operación técnica de los proyectos misionales de la Subdirección de Geografía y Cartografía"/>
    <s v="39520"/>
    <s v="47020"/>
    <s v="171920"/>
    <s v="346720, 449820, 548420, 650220, 755120, 868620, 994420, 1153120"/>
    <s v="126863820, 143391020, 178986720, 217690120, 249964520, 282371520, 316316120, 354590820"/>
    <s v="-0"/>
    <x v="1"/>
    <x v="8"/>
  </r>
  <r>
    <s v="29920"/>
    <s v="2020-03-31 00:00:00"/>
    <s v="2020-03-31 08:58:00"/>
    <s v="Gasto"/>
    <s v="Con Compromiso"/>
    <s v="0300"/>
    <x v="21"/>
    <x v="40"/>
    <s v="ADQUISICIÓN DE BIENES Y SERVICIOS - SERVICIO DE APOYO TÉCNICO A LAS SOLICITUDES RECIBIDAS POR LA CANCILLERÍA EN TEMAS FRONTERIZOS - GENERACIÓN DE ESTUDIOS GEOGRÁFICOS E INVESTIGACIONES PARA LA CARACTERIZACIÓN, ANÁLISIS Y DELIMITACIÓN GEOGRÁFICA DEL T"/>
    <s v="Nación"/>
    <x v="0"/>
    <s v="CSF"/>
    <n v="52174173"/>
    <n v="-5031081"/>
    <n v="47143092"/>
    <n v="0"/>
    <s v="Prestación de servicios profesionales para gestión de proyectos y atención a los requerimientos de la cancillería, en el marco de la demarcación de las fronteras del país."/>
    <s v="40520"/>
    <s v="54120"/>
    <s v="167320"/>
    <s v="341720, 410620, 546620, 640420, 755420, 879620, 1014920, 1160520, 1308620"/>
    <s v="113842120, 138827920, 178137020, 213408020, 248952620, 284366820, 324805820, 356944120"/>
    <s v="-0"/>
    <x v="1"/>
    <x v="8"/>
  </r>
  <r>
    <s v="30020"/>
    <s v="2020-03-31 00:00:00"/>
    <s v="2020-03-31 09:01: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32985960"/>
    <n v="-2945175"/>
    <n v="30040785"/>
    <n v="0"/>
    <s v="Prestación de servicios profesionales para realizar control de calidad de los diagnósticos de los límites de las entidades territoriales.|"/>
    <s v="40620"/>
    <s v="49720"/>
    <s v="161720"/>
    <s v="336220, 408720, 533620, 632520, 725520, 835220, 961320, 1121120, 1200520"/>
    <s v="112065720, 138221620, 172895220, 208444620, 243243120, 272851220, 307756120, 346748420, 376222120"/>
    <s v="-0"/>
    <x v="1"/>
    <x v="8"/>
  </r>
  <r>
    <s v="30120"/>
    <s v="2020-03-31 00:00:00"/>
    <s v="2020-03-31 09:03: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91395104"/>
    <n v="3808129"/>
    <n v="95203233"/>
    <n v="0"/>
    <s v="Prestación de servicios profesionales para realizar los diagnósticos de los límites de las entidades territoriales."/>
    <s v="40720"/>
    <s v="51420, 52020, 52220, 52720"/>
    <s v="161220, 165220, 165820, 166120"/>
    <s v="336120, 339520, 340320, 340420, 451520, 451620, 451720, 452120, 531820, 532320, 532420, 545720, 629220, 632420, 632620, 637520, 722820, 724620, 724920, 725720, 835620, 835820, 837220, 837620, 837720, 960020, 962020, 962620, 972520, 1123320, 1125020, 1127720, 1142720, 1200820, 1201720, 1202020, 1260520, 1273820"/>
    <s v="112039420, 112245220, 112340220, 112360220, 142539220, 142540720, 142553520, 143391920, 172247420, 172402520, 172403220, 177497220, 207835620, 208443820, 208445120, 212502220, 242269220, 243244620, 243251320, 243286220, 272776020, 272858220, 273640220, 273646220, 307627120, 307779820, 308137720, 310137120, 347168420, 347366720, 347941020, 351778920, 375680320, 382513620, 389579420, 391189720"/>
    <s v="-0"/>
    <x v="1"/>
    <x v="8"/>
  </r>
  <r>
    <s v="30220"/>
    <s v="2020-03-31 00:00:00"/>
    <s v="2020-03-31 09:04: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159039450"/>
    <n v="-8835525"/>
    <n v="150203925"/>
    <n v="0"/>
    <s v="Prestación de servicios profesionales para realizar la gestión técnica de los deslindes departamentales y municipales de las entidades territoriales."/>
    <s v="40820"/>
    <s v="50920, 51120, 51520, 51820, 53520"/>
    <s v="159620, 160120, 160520, 160920, 162220"/>
    <s v="334320, 334720, 334820, 335520, 336820, 408420, 408820, 409020, 410320, 452220, 531720, 532520, 534320, 538320, 553020, 618020, 618420, 618520, 621720, 640620, 724520, 726220, 729320, 732820, 753220, 835420, 837120, 838020, 846120, 876720, 960320, 963520, 965520, 965920, 1015420, 1121420, 1131820, 1133220, 1157120, 1172820, 1255520, 1258920, 1271920, 1297220, 1309820"/>
    <s v="111471820, 111480220, 111586120, 111595620, 112141020, 138189520, 138252720, 138271720, 138815820, 143392720, 171931220, 172405920, 173067620, 174330620, 180530720, 205352520, 205352820, 205352920, 205354620, 213130920, 243248620, 243249920, 243691920, 244149220, 248554120, 272853020, 273624520, 273655020, 274759120, 283351820, 307594020, 308170820, 308281420, 308307420, 323514620, 346766220, 349132120, 349353020, 356161320, 360083720, 385359020, 391178020, 393913120, 395768520"/>
    <s v="-0"/>
    <x v="1"/>
    <x v="8"/>
  </r>
  <r>
    <s v="30320"/>
    <s v="2020-03-31 00:00:00"/>
    <s v="2020-03-31 09:06: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28314720"/>
    <n v="-4044960"/>
    <n v="24269760"/>
    <n v="0"/>
    <s v="Prestación de servicios para realizar estudios multitemporales y análisis de información desde el aspecto geológico para las cuencas hidrográficas de fronteras."/>
    <s v="40920"/>
    <s v="56420"/>
    <s v="205520"/>
    <s v="458420, 538020, 635520, 752120, 870420, 1016120, 1157820, 1295920"/>
    <s v="147439220, 174321820, 210901620, 248103120, 282218820, 323731720, 356183620, 395728320"/>
    <s v="-0"/>
    <x v="1"/>
    <x v="8"/>
  </r>
  <r>
    <s v="30420"/>
    <s v="2020-04-03 00:00:00"/>
    <s v="2020-04-03 16:25:00"/>
    <s v="Gasto"/>
    <s v="Con Compromiso"/>
    <s v="0300"/>
    <x v="21"/>
    <x v="77"/>
    <s v="ADQUISICIÓN DE BIENES Y SERVICIOS - SERVICIO DE INFORMACIÓN GEOGRÁFICA, GEODÉSICA Y CARTOGRÁFICA - LEVANTAMIENTO , GENERACIÓN Y ACTUALIZACIÓN DE LA RED GEODÉSICA Y LA CARTOGRAFÍA BÁSICA A NIVEL   NACIONAL"/>
    <s v="Nación"/>
    <x v="0"/>
    <s v="CSF"/>
    <n v="46686114"/>
    <n v="1729116"/>
    <n v="48415230"/>
    <n v="2420763"/>
    <s v="Prestación de servicios para realizar la evaluación y procesamiento inicial de las fotografías aéreas e imágenes adquiridas y gestionadas por el IGAC"/>
    <s v="41420"/>
    <s v="55920, 56320"/>
    <s v="189220, 198520"/>
    <s v="406020, 448720, 543220, 544020, 634220, 634320, 735420, 737420, 848920, 885820, 1006920, 1008220, 1157920, 1164020"/>
    <s v="137783920, 139839420, 176290220, 177055320, 209008320, 209070620, 244977020, 245678020, 275099120, 284951420, 322050620, 322090820, 356191120, 358292020"/>
    <s v="-0"/>
    <x v="1"/>
    <x v="8"/>
  </r>
  <r>
    <s v="30520"/>
    <s v="2020-04-03 00:00:00"/>
    <s v="2020-04-03 16:26:00"/>
    <s v="Gasto"/>
    <s v="Con Compromiso"/>
    <s v="0300"/>
    <x v="21"/>
    <x v="77"/>
    <s v="ADQUISICIÓN DE BIENES Y SERVICIOS - SERVICIO DE INFORMACIÓN GEOGRÁFICA, GEODÉSICA Y CARTOGRÁFICA - LEVANTAMIENTO , GENERACIÓN Y ACTUALIZACIÓN DE LA RED GEODÉSICA Y LA CARTOGRAFÍA BÁSICA A NIVEL   NACIONAL"/>
    <s v="Nación"/>
    <x v="0"/>
    <s v="CSF"/>
    <n v="25704873"/>
    <n v="-190406"/>
    <n v="25514467"/>
    <n v="2193675"/>
    <s v="Prestación de servicios profesionales para realizar la programación seguimiento y evaluación tecnica de las operaciones de control terrestre, clasificacion de campo y levantamiento topográficos."/>
    <s v="41320"/>
    <s v="57420"/>
    <s v="205720"/>
    <s v="458620, 603820, 660820, 756320, 890620, 1021620, 1200320"/>
    <s v="147432820, 199877220, 224860520, 248963520, 286059320, 329516720, 376066520"/>
    <s v="-0"/>
    <x v="1"/>
    <x v="8"/>
  </r>
  <r>
    <s v="30620"/>
    <s v="2020-04-05 00:00:00"/>
    <s v="2020-04-05 16:20: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90963141"/>
    <n v="-4280618"/>
    <n v="86682523"/>
    <n v="0"/>
    <s v="Prestación de servicios profesionales para realizar las actividades de apoyo estratégico para el desarrollo de los proyectos de la Oficina CIAF."/>
    <s v="41720"/>
    <s v="55020"/>
    <s v="207720"/>
    <s v="460420, 461320, 552920, 660620, 762020, 874920, 1005920, 1178520, 1256020"/>
    <s v="150133020, 150213420, 182910620, 225181220, 251179220, 283315720, 322099420, 361506920, 386442520"/>
    <s v="-0"/>
    <x v="1"/>
    <x v="24"/>
  </r>
  <r>
    <s v="30720"/>
    <s v="2020-04-05 00:00:00"/>
    <s v="2020-04-05 16:21: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62308111"/>
    <n v="-4642565"/>
    <n v="57665546"/>
    <n v="0"/>
    <s v="Prestación de servicios profesionales para articular los procesos de formación en tecnologías geoespaciales, en el marco de los proyectos desarrollados por la oficina CIAF."/>
    <s v="41820"/>
    <s v="56720"/>
    <s v="211220"/>
    <s v="463520, 550320, 658420, 772920, 884220, 1024820, 1178720, 1276020"/>
    <s v="152732920, 179418520, 222174820, 254037020, 284869920, 330687920, 361941320, 393218220"/>
    <s v="-0"/>
    <x v="1"/>
    <x v="24"/>
  </r>
  <r>
    <s v="30820"/>
    <s v="2020-04-05 00:00:00"/>
    <s v="2020-04-05 16:42:00"/>
    <s v="Gasto"/>
    <s v="Con Compromiso"/>
    <s v="0200"/>
    <x v="19"/>
    <x v="76"/>
    <s v="SERVICIOS DE MANTENIMIENTO, REPARACIÓN E INSTALACIÓN (EXCEPTO SERVICIOS DE CONSTRUCCIÓN)"/>
    <s v="Propios"/>
    <x v="1"/>
    <s v="CSF"/>
    <n v="39000000"/>
    <n v="-21219996"/>
    <n v="17780004"/>
    <n v="0"/>
    <s v="Prestación de servicios para realizar el mantenimiento preventivo y correctivo con suministro de repuestos para los relojes que se encuentra en el IGAC."/>
    <s v="41120"/>
    <s v="97920"/>
    <s v="603220"/>
    <s v="1109820"/>
    <s v="342796520"/>
    <s v="-0"/>
    <x v="0"/>
    <x v="3"/>
  </r>
  <r>
    <s v="30920"/>
    <s v="2020-04-05 00:00:00"/>
    <s v="2020-04-05 16:44:00"/>
    <s v="Gasto"/>
    <s v="Con Compromiso"/>
    <s v="0200"/>
    <x v="19"/>
    <x v="79"/>
    <s v="MAQUINARIA DE OFICINA, CONTABILIDAD E INFORMÁTICA"/>
    <s v="Propios"/>
    <x v="1"/>
    <s v="CSF"/>
    <n v="35000000"/>
    <n v="-26261830"/>
    <n v="8738170"/>
    <n v="0"/>
    <s v="Adquisición de certificados digitales"/>
    <s v="41220"/>
    <s v="68820"/>
    <s v="395920"/>
    <s v="766320"/>
    <s v="257177520"/>
    <s v="-0"/>
    <x v="0"/>
    <x v="3"/>
  </r>
  <r>
    <s v="30920"/>
    <s v="2020-04-05 00:00:00"/>
    <s v="2020-04-05 16:44:00"/>
    <s v="Gasto"/>
    <s v="Con Compromiso"/>
    <s v="0200"/>
    <x v="19"/>
    <x v="79"/>
    <s v="MAQUINARIA DE OFICINA, CONTABILIDAD E INFORMÁTICA"/>
    <s v="Nación"/>
    <x v="0"/>
    <s v="CSF"/>
    <n v="0"/>
    <n v="0"/>
    <n v="0"/>
    <n v="0"/>
    <s v="Adquisición de certificados digitales"/>
    <s v="41220"/>
    <s v="68820"/>
    <s v="395920"/>
    <s v="766320"/>
    <s v="257177520"/>
    <s v="-0"/>
    <x v="0"/>
    <x v="3"/>
  </r>
  <r>
    <s v="31020"/>
    <s v="2020-04-07 00:00:00"/>
    <s v="2020-04-07 15:28:00"/>
    <s v="Gasto"/>
    <s v="Con Compromiso"/>
    <s v="0200"/>
    <x v="19"/>
    <x v="55"/>
    <s v="ADQUISICIÓN DE BIENES Y SERVICIOS - SERVICIOS TECNOLÓGICOS - FORTALECIMIENTO DE LA GESTIÓN INSTITUCIONAL DEL IGAC A NIVEL   NACIONAL"/>
    <s v="Nación"/>
    <x v="0"/>
    <s v="CSF"/>
    <n v="0"/>
    <n v="403932221"/>
    <n v="403932221"/>
    <n v="0"/>
    <s v="Contratar la renovación de garantías de la plataforma FORTINET"/>
    <s v="41920"/>
    <s v="99020"/>
    <s v="450220"/>
    <s v="868320, 871020"/>
    <s v="282493720"/>
    <s v="-0"/>
    <x v="1"/>
    <x v="3"/>
  </r>
  <r>
    <s v="31020"/>
    <s v="2020-04-07 00:00:00"/>
    <s v="2020-04-07 15:28:00"/>
    <s v="Gasto"/>
    <s v="Con Compromiso"/>
    <s v="0200"/>
    <x v="19"/>
    <x v="55"/>
    <s v="ADQUISICIÓN DE BIENES Y SERVICIOS - SERVICIOS TECNOLÓGICOS - FORTALECIMIENTO DE LA GESTIÓN INSTITUCIONAL DEL IGAC A NIVEL   NACIONAL"/>
    <s v="Propios"/>
    <x v="1"/>
    <s v="CSF"/>
    <n v="417524153"/>
    <n v="-417524153"/>
    <n v="0"/>
    <n v="0"/>
    <s v="Contratar la renovación de garantías de la plataforma FORTINET"/>
    <s v="41920"/>
    <s v="99020"/>
    <s v="450220"/>
    <s v="868320, 871020"/>
    <s v="282493720"/>
    <s v="-0"/>
    <x v="1"/>
    <x v="3"/>
  </r>
  <r>
    <s v="31120"/>
    <s v="2020-04-07 00:00:00"/>
    <s v="2020-04-07 15:36: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21236040"/>
    <n v="4449456"/>
    <n v="25685496"/>
    <n v="0"/>
    <s v="Prestación de servicios profesionales para la elaboración de cartografía de cobertura y uso de la tierra o geomorfología de acuerdo a los lineamientos y metas de la Subdirección de Agrología."/>
    <s v="25620"/>
    <s v="50120"/>
    <s v="143220"/>
    <s v="315620, 450920, 530020, 633920, 739720, 853020, 981520, 1130720, 1197220"/>
    <s v="104358620, 142533620, 172317020, 209054120, 246168320, 276740220, 312312520, 348565120, 376105620"/>
    <s v="-0"/>
    <x v="1"/>
    <x v="25"/>
  </r>
  <r>
    <s v="31220"/>
    <s v="2020-04-07 00:00:00"/>
    <s v="2020-04-07 15:39: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43483320"/>
    <n v="-4831480"/>
    <n v="38651840"/>
    <n v="0"/>
    <s v="Prestación de servicios profesionales para la preparación y control de calidad de los productos cartográficos y alfanuméricos de los diferentes proyectos que adelante la Subdirección de Agrología"/>
    <s v="25920"/>
    <s v="52520"/>
    <s v="143520"/>
    <s v="316020, 397520, 519720, 628720, 726620, 841620, 983120, 1130420, 1259820"/>
    <s v="104500420, 135776220, 169409120, 207800120, 243295020, 274105520, 312510520, 348484920, 393831820"/>
    <s v="-0"/>
    <x v="1"/>
    <x v="25"/>
  </r>
  <r>
    <s v="31320"/>
    <s v="2020-04-14 00:00:00"/>
    <s v="2020-04-14 10:03:00"/>
    <s v="Gasto"/>
    <s v="Con Compromiso"/>
    <s v="0200"/>
    <x v="19"/>
    <x v="80"/>
    <s v="ADQUISICIÓN DE BIENES Y SERVICIOS - SERVICIOS DE INFORMACIÓN IMPLEMENTADOS - IMPLEMENTACIÓN DE UN SISTEMA DE GESTIÓN DOCUMENTAL EN EL IGAC A NIVEL   NACIONAL"/>
    <s v="Nación"/>
    <x v="0"/>
    <s v="CSF"/>
    <n v="0"/>
    <n v="250000000"/>
    <n v="250000000"/>
    <n v="0"/>
    <s v="CONTRATAR LA RENOVACIÓN Y SOPORTE DEL SISTEMA DE BALANCEADORES F5 DE LA ENTIDAD DE CONFORMIDAD CON LAS ESPECIFICACIONES TÉCNICAS"/>
    <s v="42620"/>
    <s v="113720"/>
    <s v="450120"/>
    <s v="1006520"/>
    <s v="325173720"/>
    <s v="-0"/>
    <x v="1"/>
    <x v="3"/>
  </r>
  <r>
    <s v="31320"/>
    <s v="2020-04-14 00:00:00"/>
    <s v="2020-04-14 10:03:00"/>
    <s v="Gasto"/>
    <s v="Con Compromiso"/>
    <s v="0200"/>
    <x v="19"/>
    <x v="55"/>
    <s v="ADQUISICIÓN DE BIENES Y SERVICIOS - SERVICIOS TECNOLÓGICOS - FORTALECIMIENTO DE LA GESTIÓN INSTITUCIONAL DEL IGAC A NIVEL   NACIONAL"/>
    <s v="Nación"/>
    <x v="0"/>
    <s v="CSF"/>
    <n v="0"/>
    <n v="178757000"/>
    <n v="178757000"/>
    <n v="0"/>
    <s v="CONTRATAR LA RENOVACIÓN Y SOPORTE DEL SISTEMA DE BALANCEADORES F5 DE LA ENTIDAD DE CONFORMIDAD CON LAS ESPECIFICACIONES TÉCNICAS"/>
    <s v="42620"/>
    <s v="113720"/>
    <s v="450120"/>
    <s v="1006520"/>
    <s v="325173720"/>
    <s v="-0"/>
    <x v="1"/>
    <x v="3"/>
  </r>
  <r>
    <s v="31320"/>
    <s v="2020-04-14 00:00:00"/>
    <s v="2020-04-14 10:03:00"/>
    <s v="Gasto"/>
    <s v="Con Compromiso"/>
    <s v="0200"/>
    <x v="19"/>
    <x v="55"/>
    <s v="ADQUISICIÓN DE BIENES Y SERVICIOS - SERVICIOS TECNOLÓGICOS - FORTALECIMIENTO DE LA GESTIÓN INSTITUCIONAL DEL IGAC A NIVEL   NACIONAL"/>
    <s v="Propios"/>
    <x v="1"/>
    <s v="CSF"/>
    <n v="429217307"/>
    <n v="-429217307"/>
    <n v="0"/>
    <n v="0"/>
    <s v="CONTRATAR LA RENOVACIÓN Y SOPORTE DEL SISTEMA DE BALANCEADORES F5 DE LA ENTIDAD DE CONFORMIDAD CON LAS ESPECIFICACIONES TÉCNICAS"/>
    <s v="42620"/>
    <s v="113720"/>
    <s v="450120"/>
    <s v="1006520"/>
    <s v="325173720"/>
    <s v="-0"/>
    <x v="1"/>
    <x v="3"/>
  </r>
  <r>
    <s v="31420"/>
    <s v="2020-04-15 00:00:00"/>
    <s v="2020-04-15 14:44: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Propios"/>
    <x v="1"/>
    <s v="CSF"/>
    <n v="24269760"/>
    <n v="-606744"/>
    <n v="23663016"/>
    <n v="0"/>
    <s v="Prestación de servicios profesionales para evaluar el impacto del cambio de uso de la tierra en las propiedades de los suelos de los proyectos de la Subdirección de Agrología"/>
    <s v="42320"/>
    <s v="57320"/>
    <s v="179820"/>
    <s v="394420, 534220, 613620, 756820, 833120, 961820, 1124720"/>
    <s v="134971620, 173066720, 205349020, 249171820, 272816720, 307776620, 346791420"/>
    <s v="-0"/>
    <x v="1"/>
    <x v="25"/>
  </r>
  <r>
    <s v="31520"/>
    <s v="2020-04-15 00:00:00"/>
    <s v="2020-04-15 14:48: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Propios"/>
    <x v="1"/>
    <s v="CSF"/>
    <n v="33114736"/>
    <n v="-689890"/>
    <n v="32424846"/>
    <n v="0"/>
    <s v="Prestación de servicios profesionales para realizar  las áreas homogéneas de tierras a nivel nacional, y elaborar y ajustar su metodología con fines multiproposito."/>
    <s v="42220"/>
    <s v="56220"/>
    <s v="194620"/>
    <s v="451320, 532720, 641420, 759220, 887020, 1027120, 1168020, 1202920"/>
    <s v="142537620, 172486120, 213218420, 249929120, 285008920, 330948920, 359577820, 379577920"/>
    <s v="-0"/>
    <x v="1"/>
    <x v="25"/>
  </r>
  <r>
    <s v="31620"/>
    <s v="2020-04-15 00:00:00"/>
    <s v="2020-04-15 14:53: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Propios"/>
    <x v="1"/>
    <s v="CSF"/>
    <n v="62248152"/>
    <n v="0"/>
    <n v="62248152"/>
    <n v="0"/>
    <s v="Prestación de servicios personales para depurar la información análoga y digital cartográfica generada en los proyectos que se desarrollan en la Subdirección de Agrología"/>
    <s v="42020"/>
    <s v="54020, 54520, 54920"/>
    <s v="149320, 156320, 157220"/>
    <s v="323420, 327920, 330520, 394520, 394620, 394720, 517720, 519520, 520020, 632920, 633220, 633420, 755920, 756020, 758620, 831520, 831620, 840820, 958620, 959220, 964020, 1127320, 1127420, 1130320, 1198220, 1199720, 1257820"/>
    <s v="108801320, 109872920, 110660220, 134972820, 134979620, 134985220, 169397120, 169694720, 169801920, 208952120, 208954620, 208973020, 248936920, 248955420, 249511620, 271370620, 271372320, 273927720, 306829120, 306911420, 308187220, 347417620, 347420720, 348473820, 372461420, 375638020, 386518920"/>
    <s v="-0"/>
    <x v="1"/>
    <x v="25"/>
  </r>
  <r>
    <s v="31720"/>
    <s v="2020-04-15 00:00:00"/>
    <s v="2020-04-15 14:56: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Propios"/>
    <x v="1"/>
    <s v="CSF"/>
    <n v="15397936"/>
    <n v="-641581"/>
    <n v="14756355"/>
    <n v="0"/>
    <s v="Prestación de servicios personales para realizar la digitación de la información recolectada en campo  en levantamiento de suelos y en el mapa nacional de suelos de Colombia, acorde con los estándares de control de calidad de la entidad."/>
    <s v="42520"/>
    <s v="58120"/>
    <s v="181820"/>
    <s v="395620, 517620, 605020, 758820, 849420, 964920, 1131320, 1201120"/>
    <s v="135122420, 169693420, 199943520, 249566920, 275101920, 308235220, 349271720, 375718820"/>
    <s v="-0"/>
    <x v="1"/>
    <x v="25"/>
  </r>
  <r>
    <s v="31820"/>
    <s v="2020-04-15 00:00:00"/>
    <s v="2020-04-15 15:04: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Propios"/>
    <x v="1"/>
    <s v="CSF"/>
    <n v="33114136"/>
    <n v="-2620984"/>
    <n v="30493152"/>
    <n v="0"/>
    <s v="Prestación de servicios profesionales para realizar la gestión social para garantizar el trabajo de campo del levantamiento de suelos que adelanta la Subdirección de Agrología"/>
    <s v="42420"/>
    <s v="55620, 60920"/>
    <s v="201520"/>
    <s v="456020, 540620, 652720, 759120, 874720, 1004320, 1167420, 1288520"/>
    <s v="143891820, 174739820, 218451220, 249927420, 283040820, 320519320, 359514420, 394378520"/>
    <s v="-0"/>
    <x v="1"/>
    <x v="25"/>
  </r>
  <r>
    <s v="31920"/>
    <s v="2020-04-16 00:00:00"/>
    <s v="2020-04-16 15:52:00"/>
    <s v="Gasto"/>
    <s v="Anulado"/>
    <s v="0500"/>
    <x v="22"/>
    <x v="22"/>
    <s v="ADQUISICIÓN DE BIENES Y SERVICIOS - SERVICIO DE INFORMACIÓN CATASTRAL - ACTUALIZACIÓN  Y GESTIÓN CATASTRAL  NACIONAL"/>
    <s v="Propios"/>
    <x v="1"/>
    <s v="CSF"/>
    <n v="116798220"/>
    <n v="-116798220"/>
    <n v="0"/>
    <n v="0"/>
    <s v="Prestación de servicios profesionales para desarrollar los análisis estadísticos necesarios para describir adecuadamente los registros catastrales nacionales así como para el proceso de estimación  masiva de valores catastrales en el marco de la inno"/>
    <s v="42720"/>
    <s v="-0"/>
    <s v="-0"/>
    <s v="-0"/>
    <s v="-0"/>
    <s v="-0"/>
    <x v="1"/>
    <x v="1"/>
  </r>
  <r>
    <s v="32020"/>
    <s v="2020-04-16 00:00:00"/>
    <s v="2020-04-16 15:56:00"/>
    <s v="Gasto"/>
    <s v="Anulado"/>
    <s v="0500"/>
    <x v="22"/>
    <x v="22"/>
    <s v="ADQUISICIÓN DE BIENES Y SERVICIOS - SERVICIO DE INFORMACIÓN CATASTRAL - ACTUALIZACIÓN  Y GESTIÓN CATASTRAL  NACIONAL"/>
    <s v="Propios"/>
    <x v="1"/>
    <s v="CSF"/>
    <n v="58399110"/>
    <n v="-58399110"/>
    <n v="0"/>
    <n v="0"/>
    <s v="Prestación de servicios profesionales para desarrollar los análisis económicos y financieros para establecer las mejores prácticas y fuente de información en el desarrollo de metodologías masivas de valoración de predios  a partir de fuentes secunda"/>
    <s v="42820"/>
    <s v="-0"/>
    <s v="-0"/>
    <s v="-0"/>
    <s v="-0"/>
    <s v="-0"/>
    <x v="1"/>
    <x v="1"/>
  </r>
  <r>
    <s v="32120"/>
    <s v="2020-04-20 00:00:00"/>
    <s v="2020-04-20 10:38: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71376690"/>
    <n v="-13711144"/>
    <n v="57665546"/>
    <n v="0"/>
    <s v="Prestación de servicios para gestionar los requerimientos y procesos  jurídicos que lidere la Subdirección de Geografía y Cartografía"/>
    <s v="42920"/>
    <s v="57220"/>
    <s v="208220"/>
    <s v="462520, 550520, 656620, 770820, 1009520, 1029820, 1152820, 1292320"/>
    <s v="151539220, 179875620, 220326120, 254086120, 322530320, 335836220, 354562620, 394773820"/>
    <s v="-0"/>
    <x v="1"/>
    <x v="8"/>
  </r>
  <r>
    <s v="32220"/>
    <s v="2020-04-20 00:00:00"/>
    <s v="2020-04-20 10:42:00"/>
    <s v="Gasto"/>
    <s v="Con Compromiso"/>
    <s v="0300"/>
    <x v="21"/>
    <x v="38"/>
    <s v="ADQUISICIÓN DE BIENES Y SERVICIOS - SERVICIO DE INFORMACIÓN CARTOGRÁFICA ACTUALIZADO - LEVANTAMIENTO , GENERACIÓN Y ACTUALIZACIÓN DE LA RED GEODÉSICA Y LA CARTOGRAFÍA BÁSICA A NIVEL   NACIONAL"/>
    <s v="Nación"/>
    <x v="0"/>
    <s v="CSF"/>
    <n v="46686114"/>
    <n v="-5187346"/>
    <n v="41498768"/>
    <n v="0"/>
    <s v="Prestación de servicios para apoyar el proceso de escaneo, fotogramétrico de rollos de aerofotografías analogas y compresión de imágenes"/>
    <s v="43220"/>
    <s v="56920, 57020"/>
    <s v="190920, 193520"/>
    <s v="408920, 449920, 545420, 546720, 646520, 660020, 736720, 739020, 848620, 865420, 957320, 957420, 964820, 1125720, 1127120, 1274320, 1274720"/>
    <s v="138259220, 142511920, 177495320, 177910820, 216101620, 224468220, 245265420, 246158020, 275097220, 281419420, 305936720, 308232920, 347195320, 347397920, 391068620, 391069320"/>
    <s v="-0"/>
    <x v="1"/>
    <x v="8"/>
  </r>
  <r>
    <s v="32320"/>
    <s v="2020-04-21 00:00:00"/>
    <s v="2020-04-21 14:33:00"/>
    <s v="Gasto"/>
    <s v="Con Compromiso"/>
    <s v="0300"/>
    <x v="21"/>
    <x v="54"/>
    <s v="ADQUISICIÓN DE BIENES Y SERVICIOS - SERVICIOS DE INFORMACIÓN GEODÉSICA ACTUALIZADO - LEVANTAMIENTO , GENERACIÓN Y ACTUALIZACIÓN DE LA RED GEODÉSICA Y LA CARTOGRAFÍA BÁSICA A NIVEL   NACIONAL"/>
    <s v="Nación"/>
    <x v="0"/>
    <s v="CSF"/>
    <n v="38633859"/>
    <n v="-13797807"/>
    <n v="24836052"/>
    <n v="0"/>
    <s v="Prestación de servicios profesionales para la evaluación el control y seguimiento al funcionamiento y modernización efectiva de la red nacional MAGNA- ECO  e implementación del GNSS en tiempo real"/>
    <s v="43320"/>
    <s v="82920"/>
    <s v="288820"/>
    <s v="622620, 751220, 868020, 1015920, 1141820, 1296320"/>
    <s v="205356320, 247994620, 282014220, 324781420, 351977620, 395581620"/>
    <s v="-0"/>
    <x v="1"/>
    <x v="8"/>
  </r>
  <r>
    <s v="32420"/>
    <s v="2020-04-21 00:00:00"/>
    <s v="2020-04-21 14:35:00"/>
    <s v="Gasto"/>
    <s v="Con Compromiso"/>
    <s v="0300"/>
    <x v="21"/>
    <x v="54"/>
    <s v="ADQUISICIÓN DE BIENES Y SERVICIOS - SERVICIOS DE INFORMACIÓN GEODÉSICA ACTUALIZADO - LEVANTAMIENTO , GENERACIÓN Y ACTUALIZACIÓN DE LA RED GEODÉSICA Y LA CARTOGRAFÍA BÁSICA A NIVEL   NACIONAL"/>
    <s v="Nación"/>
    <x v="0"/>
    <s v="CSF"/>
    <n v="26656905"/>
    <n v="-5521787"/>
    <n v="21135118"/>
    <n v="0"/>
    <s v="Prestación de servicios profesionales para el apoyo en la gestión de procesamiento de estaciones de funcionamiento continuo y control de calidad en la obtención de coordenadas semanales para sirgas"/>
    <s v="43420"/>
    <s v="77920"/>
    <s v="274520"/>
    <s v="608720, 627020, 748920, 873120, 1014820, 1143320"/>
    <s v="200817120, 206838620, 247473020, 282585320, 323513020, 353527520"/>
    <s v="-0"/>
    <x v="1"/>
    <x v="8"/>
  </r>
  <r>
    <s v="32520"/>
    <s v="2020-04-21 00:00:00"/>
    <s v="2020-04-21 14:36:00"/>
    <s v="Gasto"/>
    <s v="Con Compromiso"/>
    <s v="0300"/>
    <x v="21"/>
    <x v="54"/>
    <s v="ADQUISICIÓN DE BIENES Y SERVICIOS - SERVICIOS DE INFORMACIÓN GEODÉSICA ACTUALIZADO - LEVANTAMIENTO , GENERACIÓN Y ACTUALIZACIÓN DE LA RED GEODÉSICA Y LA CARTOGRAFÍA BÁSICA A NIVEL   NACIONAL"/>
    <s v="Nación"/>
    <x v="0"/>
    <s v="CSF"/>
    <n v="48415229"/>
    <n v="-18155710"/>
    <n v="30259519"/>
    <n v="0"/>
    <s v="Prestación de servicio para realizar actividades de mantenimiento, materialización y calculo de redes geodésicas locales y estaciones de mantenimiento continuo."/>
    <s v="43520"/>
    <s v="90220, 104520"/>
    <s v="335620, 421820"/>
    <s v="708520, 750420, 838620, 895420, 946220, 1015220, 1016520, 1174320, 1177720"/>
    <s v="237314120, 247967420, 273663020, 287101720, 301303820, 323514120, 324924620, 360777820, 361865620"/>
    <s v="19020"/>
    <x v="1"/>
    <x v="8"/>
  </r>
  <r>
    <s v="32620"/>
    <s v="2020-04-21 00:00:00"/>
    <s v="2020-04-21 14:38:00"/>
    <s v="Gasto"/>
    <s v="Con Compromiso"/>
    <s v="0300"/>
    <x v="21"/>
    <x v="54"/>
    <s v="ADQUISICIÓN DE BIENES Y SERVICIOS - SERVICIOS DE INFORMACIÓN GEODÉSICA ACTUALIZADO - LEVANTAMIENTO , GENERACIÓN Y ACTUALIZACIÓN DE LA RED GEODÉSICA Y LA CARTOGRAFÍA BÁSICA A NIVEL   NACIONAL"/>
    <s v="Nación"/>
    <x v="0"/>
    <s v="CSF"/>
    <n v="24207615"/>
    <n v="-8645577"/>
    <n v="15562038"/>
    <n v="0"/>
    <s v="Prestación de servicio para realizar la revisión y reparación de los componentes eléctricos y electrónicos de las estaciones MAGNA-ECO para su instalación en campo"/>
    <s v="43620"/>
    <s v="101520"/>
    <s v="405520"/>
    <s v="775520, 895520, 997320, 1168720"/>
    <s v="258583720, 287117520, 316193620, 360071220"/>
    <s v="-0"/>
    <x v="1"/>
    <x v="8"/>
  </r>
  <r>
    <s v="32720"/>
    <s v="2020-04-21 00:00:00"/>
    <s v="2020-04-21 14:39:00"/>
    <s v="Gasto"/>
    <s v="Con Compromiso"/>
    <s v="0300"/>
    <x v="21"/>
    <x v="54"/>
    <s v="ADQUISICIÓN DE BIENES Y SERVICIOS - SERVICIOS DE INFORMACIÓN GEODÉSICA ACTUALIZADO - LEVANTAMIENTO , GENERACIÓN Y ACTUALIZACIÓN DE LA RED GEODÉSICA Y LA CARTOGRAFÍA BÁSICA A NIVEL   NACIONAL"/>
    <s v="Nación"/>
    <x v="0"/>
    <s v="CSF"/>
    <n v="24207615"/>
    <n v="-8645577"/>
    <n v="15562038"/>
    <n v="0"/>
    <s v="Prestación de servicios profesionales para el seguimiento al proceso de implementación de los servicios NTRIP VRS"/>
    <s v="43720"/>
    <s v="86520"/>
    <s v="355020"/>
    <s v="718120, 749020, 899120, 1011420, 1176420, 1278020"/>
    <s v="242096920, 247481620, 293323220, 322776120, 361401620, 393746820"/>
    <s v="-0"/>
    <x v="1"/>
    <x v="8"/>
  </r>
  <r>
    <s v="32820"/>
    <s v="2020-04-21 00:00:00"/>
    <s v="2020-04-21 14:41:00"/>
    <s v="Gasto"/>
    <s v="Con Compromiso"/>
    <s v="0300"/>
    <x v="21"/>
    <x v="54"/>
    <s v="ADQUISICIÓN DE BIENES Y SERVICIOS - SERVICIOS DE INFORMACIÓN GEODÉSICA ACTUALIZADO - LEVANTAMIENTO , GENERACIÓN Y ACTUALIZACIÓN DE LA RED GEODÉSICA Y LA CARTOGRAFÍA BÁSICA A NIVEL   NACIONAL"/>
    <s v="Nación"/>
    <x v="0"/>
    <s v="CSF"/>
    <n v="38633859"/>
    <n v="-13797807"/>
    <n v="24836052"/>
    <n v="0"/>
    <s v="Prestación de servicios profesionales para realizar la gestión control y seguimiento del sistema de referencia geodecico nacional con GNSS (sistema global navegacion por satelite)"/>
    <s v="43820"/>
    <s v="81520"/>
    <s v="288920"/>
    <s v="622820, 750920, 868120, 1016020, 1142220, 1277420"/>
    <s v="205356520, 247992920, 281695420, 324801520, 352018420, 393250420"/>
    <s v="-0"/>
    <x v="1"/>
    <x v="8"/>
  </r>
  <r>
    <s v="32920"/>
    <s v="2020-04-21 00:00:00"/>
    <s v="2020-04-21 14:43:00"/>
    <s v="Gasto"/>
    <s v="Con Compromiso"/>
    <s v="0300"/>
    <x v="21"/>
    <x v="54"/>
    <s v="ADQUISICIÓN DE BIENES Y SERVICIOS - SERVICIOS DE INFORMACIÓN GEODÉSICA ACTUALIZADO - LEVANTAMIENTO , GENERACIÓN Y ACTUALIZACIÓN DE LA RED GEODÉSICA Y LA CARTOGRAFÍA BÁSICA A NIVEL   NACIONAL"/>
    <s v="Nación"/>
    <x v="0"/>
    <s v="CSF"/>
    <n v="56629440"/>
    <n v="-24775380"/>
    <n v="31854060"/>
    <n v="0"/>
    <s v="Prestación de servicios profesionales para realizar las actividades de cálculo de proyectos GNSS"/>
    <s v="43920"/>
    <s v="85120, 100720"/>
    <s v="292220, 397520"/>
    <s v="714720, 765420, 827820, 873320, 965320, 1014720, 1027220, 1138620, 1139820, 1287320, 1291620"/>
    <s v="240935720, 251846220, 269462020, 282594320, 308243320, 323512520, 330979320, 351396320, 351437620, 394721920, 395065820"/>
    <s v="-0"/>
    <x v="1"/>
    <x v="8"/>
  </r>
  <r>
    <s v="33020"/>
    <s v="2020-04-21 00:00:00"/>
    <s v="2020-04-21 14:45:00"/>
    <s v="Gasto"/>
    <s v="Con Compromiso"/>
    <s v="0300"/>
    <x v="21"/>
    <x v="54"/>
    <s v="ADQUISICIÓN DE BIENES Y SERVICIOS - SERVICIOS DE INFORMACIÓN GEODÉSICA ACTUALIZADO - LEVANTAMIENTO , GENERACIÓN Y ACTUALIZACIÓN DE LA RED GEODÉSICA Y LA CARTOGRAFÍA BÁSICA A NIVEL   NACIONAL"/>
    <s v="Nación"/>
    <x v="0"/>
    <s v="CSF"/>
    <n v="28318720"/>
    <n v="-18206320"/>
    <n v="10112400"/>
    <n v="0"/>
    <s v="Prestación de servicios para mantener y gestionar la actualización de la información geodesica disponible al usuario según las especificaciones y procedimientos técnicos"/>
    <s v="44020"/>
    <s v="119720"/>
    <s v="580920"/>
    <s v="1022420, 1262620"/>
    <s v="329589120, 391159120"/>
    <s v="-0"/>
    <x v="1"/>
    <x v="8"/>
  </r>
  <r>
    <s v="33120"/>
    <s v="2020-04-23 00:00:00"/>
    <s v="2020-04-23 15:09:00"/>
    <s v="Gasto"/>
    <s v="Con Compromiso"/>
    <s v="0200"/>
    <x v="19"/>
    <x v="58"/>
    <s v="SERVICIOS DE FABRICACIÓN DE INSUMOS FÍSICOS QUE SON PROPIEDAD DE OTROS"/>
    <s v="Propios"/>
    <x v="1"/>
    <s v="CSF"/>
    <n v="93180205"/>
    <n v="0"/>
    <n v="93180205"/>
    <n v="515"/>
    <s v="Adquisición de elementos de Protección Personal (EPP) para la protección de los colaboradores del IGAC a nivel nacional en el marco de la emergencia declarada&quot; COVD-19&quot;"/>
    <s v="47820"/>
    <s v="56820"/>
    <s v="170820"/>
    <s v="345620, 454420"/>
    <s v="122281020, 147442620"/>
    <s v="-0"/>
    <x v="0"/>
    <x v="3"/>
  </r>
  <r>
    <s v="33220"/>
    <s v="2020-04-23 00:00:00"/>
    <s v="2020-04-23 15:13:00"/>
    <s v="Gasto"/>
    <s v="Con Compromiso"/>
    <s v="0200"/>
    <x v="19"/>
    <x v="81"/>
    <s v="DOTACIÓN (PRENDAS DE VESTIR Y CALZADO)"/>
    <s v="Propios"/>
    <x v="1"/>
    <s v="CSF"/>
    <n v="435210386"/>
    <n v="-345347460.10000002"/>
    <n v="89862925.900000006"/>
    <n v="3076271.86"/>
    <s v="Adquisición de dotación de vestuario de calle para los funcionarios a nivel nacional"/>
    <s v="45520"/>
    <s v="91420, 91520, 91620, 91720, 115320, 115420, 115520, 115620"/>
    <s v="697020, 756520, 756720"/>
    <s v="1198820, 1294820, 1295420"/>
    <s v="385150620, 395247920, 395254320"/>
    <s v="-0"/>
    <x v="0"/>
    <x v="3"/>
  </r>
  <r>
    <s v="33220"/>
    <s v="2020-04-23 00:00:00"/>
    <s v="2020-04-23 15:13:00"/>
    <s v="Gasto"/>
    <s v="Con Compromiso"/>
    <s v="0200"/>
    <x v="19"/>
    <x v="81"/>
    <s v="DOTACIÓN (PRENDAS DE VESTIR Y CALZADO)"/>
    <s v="Nación"/>
    <x v="0"/>
    <s v="CSF"/>
    <n v="264789614"/>
    <n v="33703348.159999996"/>
    <n v="298492962.16000003"/>
    <n v="2722120.31"/>
    <s v="Adquisición de dotación de vestuario de calle para los funcionarios a nivel nacional"/>
    <s v="45520"/>
    <s v="91420, 91520, 91620, 91720, 115320, 115420, 115520, 115620"/>
    <s v="697020, 756520, 756720"/>
    <s v="1198820, 1294820, 1295420"/>
    <s v="385150620, 395247920, 395254320"/>
    <s v="-0"/>
    <x v="0"/>
    <x v="3"/>
  </r>
  <r>
    <s v="33320"/>
    <s v="2020-04-24 00:00:00"/>
    <s v="2020-04-24 16:10:00"/>
    <s v="Gasto"/>
    <s v="Con Compromiso"/>
    <s v="0200"/>
    <x v="19"/>
    <x v="6"/>
    <s v="SUBSIDIO DE ALIMENTACIÓN"/>
    <s v="Nación"/>
    <x v="0"/>
    <s v="CSF"/>
    <n v="9797563"/>
    <n v="0"/>
    <n v="9797563"/>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22020"/>
    <x v="0"/>
    <x v="3"/>
  </r>
  <r>
    <s v="33320"/>
    <s v="2020-04-24 00:00:00"/>
    <s v="2020-04-24 16:10:00"/>
    <s v="Gasto"/>
    <s v="Con Compromiso"/>
    <s v="0200"/>
    <x v="19"/>
    <x v="9"/>
    <s v="BONIFICACIÓN POR SERVICIOS PRESTADOS"/>
    <s v="Nación"/>
    <x v="0"/>
    <s v="CSF"/>
    <n v="19306202"/>
    <n v="0"/>
    <n v="19306202"/>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22020"/>
    <x v="0"/>
    <x v="3"/>
  </r>
  <r>
    <s v="33320"/>
    <s v="2020-04-24 00:00:00"/>
    <s v="2020-04-24 16:10:00"/>
    <s v="Gasto"/>
    <s v="Con Compromiso"/>
    <s v="0200"/>
    <x v="19"/>
    <x v="4"/>
    <s v="PRIMA DE VACACIONES"/>
    <s v="Nación"/>
    <x v="0"/>
    <s v="CSF"/>
    <n v="27246375"/>
    <n v="0"/>
    <n v="27246375"/>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22020"/>
    <x v="0"/>
    <x v="3"/>
  </r>
  <r>
    <s v="33320"/>
    <s v="2020-04-24 00:00:00"/>
    <s v="2020-04-24 16:10:00"/>
    <s v="Gasto"/>
    <s v="Con Compromiso"/>
    <s v="0200"/>
    <x v="19"/>
    <x v="21"/>
    <s v="INCAPACIDADES (NO DE PENSIONES)"/>
    <s v="Nación"/>
    <x v="0"/>
    <s v="CSF"/>
    <n v="2496152"/>
    <n v="0"/>
    <n v="2496152"/>
    <n v="4354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22020"/>
    <x v="0"/>
    <x v="3"/>
  </r>
  <r>
    <s v="33320"/>
    <s v="2020-04-24 00:00:00"/>
    <s v="2020-04-24 16:10:00"/>
    <s v="Gasto"/>
    <s v="Con Compromiso"/>
    <s v="0200"/>
    <x v="19"/>
    <x v="41"/>
    <s v="HORAS EXTRAS, DOMINICALES, FESTIVOS Y RECARGOS"/>
    <s v="Nación"/>
    <x v="0"/>
    <s v="CSF"/>
    <n v="2979543"/>
    <n v="0"/>
    <n v="2979543"/>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22020"/>
    <x v="0"/>
    <x v="3"/>
  </r>
  <r>
    <s v="33320"/>
    <s v="2020-04-24 00:00:00"/>
    <s v="2020-04-24 16:10:00"/>
    <s v="Gasto"/>
    <s v="Con Compromiso"/>
    <s v="0200"/>
    <x v="19"/>
    <x v="42"/>
    <s v="PRIMA DE COORDINACIÓN"/>
    <s v="Nación"/>
    <x v="0"/>
    <s v="CSF"/>
    <n v="21362552"/>
    <n v="0"/>
    <n v="21362552"/>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22020"/>
    <x v="0"/>
    <x v="3"/>
  </r>
  <r>
    <s v="33320"/>
    <s v="2020-04-24 00:00:00"/>
    <s v="2020-04-24 16:10:00"/>
    <s v="Gasto"/>
    <s v="Con Compromiso"/>
    <s v="0200"/>
    <x v="19"/>
    <x v="34"/>
    <s v="LICENCIAS DE MATERNIDAD Y PATERNIDAD (NO DE PENSIONES)"/>
    <s v="Nación"/>
    <x v="0"/>
    <s v="CSF"/>
    <n v="5610193"/>
    <n v="0"/>
    <n v="5610193"/>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22020"/>
    <x v="0"/>
    <x v="3"/>
  </r>
  <r>
    <s v="33320"/>
    <s v="2020-04-24 00:00:00"/>
    <s v="2020-04-24 16:10:00"/>
    <s v="Gasto"/>
    <s v="Con Compromiso"/>
    <s v="0200"/>
    <x v="19"/>
    <x v="3"/>
    <s v="AUXILIO DE TRANSPORTE"/>
    <s v="Nación"/>
    <x v="0"/>
    <s v="CSF"/>
    <n v="11008609"/>
    <n v="0"/>
    <n v="11008609"/>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22020"/>
    <x v="0"/>
    <x v="3"/>
  </r>
  <r>
    <s v="33320"/>
    <s v="2020-04-24 00:00:00"/>
    <s v="2020-04-24 16:10:00"/>
    <s v="Gasto"/>
    <s v="Con Compromiso"/>
    <s v="0200"/>
    <x v="19"/>
    <x v="5"/>
    <s v="PRIMA TÉCNICA NO SALARIAL"/>
    <s v="Nación"/>
    <x v="0"/>
    <s v="CSF"/>
    <n v="6398875"/>
    <n v="0"/>
    <n v="6398875"/>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22020"/>
    <x v="0"/>
    <x v="3"/>
  </r>
  <r>
    <s v="33320"/>
    <s v="2020-04-24 00:00:00"/>
    <s v="2020-04-24 16:10:00"/>
    <s v="Gasto"/>
    <s v="Con Compromiso"/>
    <s v="0200"/>
    <x v="19"/>
    <x v="10"/>
    <s v="SUELDO DE VACACIONES"/>
    <s v="Nación"/>
    <x v="0"/>
    <s v="CSF"/>
    <n v="21577994"/>
    <n v="0"/>
    <n v="21577994"/>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22020"/>
    <x v="0"/>
    <x v="3"/>
  </r>
  <r>
    <s v="33320"/>
    <s v="2020-04-24 00:00:00"/>
    <s v="2020-04-24 16:10:00"/>
    <s v="Gasto"/>
    <s v="Con Compromiso"/>
    <s v="0200"/>
    <x v="19"/>
    <x v="7"/>
    <s v="BONIFICACIÓN ESPECIAL DE RECREACIÓN"/>
    <s v="Nación"/>
    <x v="0"/>
    <s v="CSF"/>
    <n v="2167025"/>
    <n v="0"/>
    <n v="2167025"/>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22020"/>
    <x v="0"/>
    <x v="3"/>
  </r>
  <r>
    <s v="33320"/>
    <s v="2020-04-24 00:00:00"/>
    <s v="2020-04-24 16:10:00"/>
    <s v="Gasto"/>
    <s v="Con Compromiso"/>
    <s v="0200"/>
    <x v="19"/>
    <x v="37"/>
    <s v="INDEMNIZACIÓN POR VACACIONES"/>
    <s v="Nación"/>
    <x v="0"/>
    <s v="CSF"/>
    <n v="6080808"/>
    <n v="0"/>
    <n v="6080808"/>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22020"/>
    <x v="0"/>
    <x v="3"/>
  </r>
  <r>
    <s v="33320"/>
    <s v="2020-04-24 00:00:00"/>
    <s v="2020-04-24 16:10:00"/>
    <s v="Gasto"/>
    <s v="Con Compromiso"/>
    <s v="0200"/>
    <x v="19"/>
    <x v="8"/>
    <s v="SUELDO BÁSICO"/>
    <s v="Nación"/>
    <x v="0"/>
    <s v="CSF"/>
    <n v="839002996"/>
    <n v="0"/>
    <n v="839002996"/>
    <n v="1955"/>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22020"/>
    <x v="0"/>
    <x v="3"/>
  </r>
  <r>
    <s v="33320"/>
    <s v="2020-04-24 00:00:00"/>
    <s v="2020-04-24 16:10:00"/>
    <s v="Gasto"/>
    <s v="Con Compromiso"/>
    <s v="0200"/>
    <x v="19"/>
    <x v="53"/>
    <s v="PRIMA TÉCNICA SALARIAL"/>
    <s v="Nación"/>
    <x v="0"/>
    <s v="CSF"/>
    <n v="17664490"/>
    <n v="0"/>
    <n v="17664490"/>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22020"/>
    <x v="0"/>
    <x v="3"/>
  </r>
  <r>
    <s v="33320"/>
    <s v="2020-04-24 00:00:00"/>
    <s v="2020-04-24 16:10:00"/>
    <s v="Gasto"/>
    <s v="Con Compromiso"/>
    <s v="0200"/>
    <x v="19"/>
    <x v="26"/>
    <s v="PRIMA DE SERVICIO"/>
    <s v="Nación"/>
    <x v="0"/>
    <s v="CSF"/>
    <n v="2137903"/>
    <n v="0"/>
    <n v="2137903"/>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22020"/>
    <x v="0"/>
    <x v="3"/>
  </r>
  <r>
    <s v="33420"/>
    <s v="2020-04-27 00:00:00"/>
    <s v="2020-04-27 09:20:00"/>
    <s v="Gasto"/>
    <s v="Generado"/>
    <s v="0300"/>
    <x v="21"/>
    <x v="77"/>
    <s v="ADQUISICIÓN DE BIENES Y SERVICIOS - SERVICIO DE INFORMACIÓN GEOGRÁFICA, GEODÉSICA Y CARTOGRÁFICA - LEVANTAMIENTO , GENERACIÓN Y ACTUALIZACIÓN DE LA RED GEODÉSICA Y LA CARTOGRAFÍA BÁSICA A NIVEL   NACIONAL"/>
    <s v="Propios"/>
    <x v="1"/>
    <s v="CSF"/>
    <n v="3510360"/>
    <n v="-3510360"/>
    <n v="0"/>
    <n v="0"/>
    <s v="Suministro de combustible para el funcionamiento de los vehículos del Instituto Geográfico Agustín Codazzi a nivel nacional"/>
    <s v="48020"/>
    <s v="-0"/>
    <s v="-0"/>
    <s v="-0"/>
    <s v="-0"/>
    <s v="-0"/>
    <x v="1"/>
    <x v="8"/>
  </r>
  <r>
    <s v="33420"/>
    <s v="2020-04-27 00:00:00"/>
    <s v="2020-04-27 09:20:00"/>
    <s v="Gasto"/>
    <s v="Generado"/>
    <s v="0300"/>
    <x v="21"/>
    <x v="38"/>
    <s v="ADQUISICIÓN DE BIENES Y SERVICIOS - SERVICIO DE INFORMACIÓN CARTOGRÁFICA ACTUALIZADO - LEVANTAMIENTO , GENERACIÓN Y ACTUALIZACIÓN DE LA RED GEODÉSICA Y LA CARTOGRAFÍA BÁSICA A NIVEL   NACIONAL"/>
    <s v="Propios"/>
    <x v="1"/>
    <s v="CSF"/>
    <n v="3510360"/>
    <n v="-3510360"/>
    <n v="0"/>
    <n v="0"/>
    <s v="Suministro de combustible para el funcionamiento de los vehículos del Instituto Geográfico Agustín Codazzi a nivel nacional"/>
    <s v="48020"/>
    <s v="-0"/>
    <s v="-0"/>
    <s v="-0"/>
    <s v="-0"/>
    <s v="-0"/>
    <x v="1"/>
    <x v="8"/>
  </r>
  <r>
    <s v="33420"/>
    <s v="2020-04-27 00:00:00"/>
    <s v="2020-04-27 09:20:00"/>
    <s v="Gasto"/>
    <s v="Generado"/>
    <s v="0200"/>
    <x v="19"/>
    <x v="35"/>
    <s v="PRODUCTOS DE HORNOS DE COQUE; PRODUCTOS DE REFINACIÓN DE PETRÓLEO Y COMBUSTIBLE NUCLEAR"/>
    <s v="Nación"/>
    <x v="0"/>
    <s v="CSF"/>
    <n v="29253000"/>
    <n v="-29253000"/>
    <n v="0"/>
    <n v="0"/>
    <s v="Suministro de combustible para el funcionamiento de los vehículos del Instituto Geográfico Agustín Codazzi a nivel nacional"/>
    <s v="48020"/>
    <s v="-0"/>
    <s v="-0"/>
    <s v="-0"/>
    <s v="-0"/>
    <s v="-0"/>
    <x v="0"/>
    <x v="3"/>
  </r>
  <r>
    <s v="33420"/>
    <s v="2020-04-27 00:00:00"/>
    <s v="2020-04-27 09:20:00"/>
    <s v="Gasto"/>
    <s v="Generado"/>
    <s v="0300"/>
    <x v="21"/>
    <x v="54"/>
    <s v="ADQUISICIÓN DE BIENES Y SERVICIOS - SERVICIOS DE INFORMACIÓN GEODÉSICA ACTUALIZADO - LEVANTAMIENTO , GENERACIÓN Y ACTUALIZACIÓN DE LA RED GEODÉSICA Y LA CARTOGRAFÍA BÁSICA A NIVEL   NACIONAL"/>
    <s v="Propios"/>
    <x v="1"/>
    <s v="CSF"/>
    <n v="3510360"/>
    <n v="-3510360"/>
    <n v="0"/>
    <n v="0"/>
    <s v="Suministro de combustible para el funcionamiento de los vehículos del Instituto Geográfico Agustín Codazzi a nivel nacional"/>
    <s v="48020"/>
    <s v="-0"/>
    <s v="-0"/>
    <s v="-0"/>
    <s v="-0"/>
    <s v="-0"/>
    <x v="1"/>
    <x v="8"/>
  </r>
  <r>
    <s v="33420"/>
    <s v="2020-04-27 00:00:00"/>
    <s v="2020-04-27 09:20:00"/>
    <s v="Gasto"/>
    <s v="Generado"/>
    <s v="0400"/>
    <x v="24"/>
    <x v="74"/>
    <s v="ADQUISICIÓN DE BIENES Y SERVICIOS - SERVICIO DE INFORMACIÓN AGROLÓGICA - GENERACIÓN DE ESTUDIOS DE SUELOS, TIERRAS Y APLICACIONES AGROLÓGICAS COMO INSUMO PARA EL ORDENAMIENTO INTEGRAL Y EL MANEJO SOSTENIBLE DEL TERRITORIO A NIVEL  NACIONAL"/>
    <s v="Propios"/>
    <x v="1"/>
    <s v="CSF"/>
    <n v="17551800"/>
    <n v="-17551800"/>
    <n v="0"/>
    <n v="0"/>
    <s v="Suministro de combustible para el funcionamiento de los vehículos del Instituto Geográfico Agustín Codazzi a nivel nacional"/>
    <s v="48020"/>
    <s v="-0"/>
    <s v="-0"/>
    <s v="-0"/>
    <s v="-0"/>
    <s v="-0"/>
    <x v="1"/>
    <x v="25"/>
  </r>
  <r>
    <s v="33420"/>
    <s v="2020-04-27 00:00:00"/>
    <s v="2020-04-27 09:20:00"/>
    <s v="Gasto"/>
    <s v="Generado"/>
    <s v="0500"/>
    <x v="22"/>
    <x v="22"/>
    <s v="ADQUISICIÓN DE BIENES Y SERVICIOS - SERVICIO DE INFORMACIÓN CATASTRAL - ACTUALIZACIÓN  Y GESTIÓN CATASTRAL  NACIONAL"/>
    <s v="Propios"/>
    <x v="1"/>
    <s v="CSF"/>
    <n v="15568078"/>
    <n v="-15568078"/>
    <n v="0"/>
    <n v="0"/>
    <s v="Suministro de combustible para el funcionamiento de los vehículos del Instituto Geográfico Agustín Codazzi a nivel nacional"/>
    <s v="48020"/>
    <s v="-0"/>
    <s v="-0"/>
    <s v="-0"/>
    <s v="-0"/>
    <s v="-0"/>
    <x v="1"/>
    <x v="1"/>
  </r>
  <r>
    <s v="33420"/>
    <s v="2020-04-27 00:00:00"/>
    <s v="2020-04-27 09:20:00"/>
    <s v="Gasto"/>
    <s v="Generado"/>
    <s v="0160"/>
    <x v="20"/>
    <x v="64"/>
    <s v="ADQUISICIÓN DE BIENES Y SERVICIOS - SERVICIOS DE INFORMACIÓN IMPLEMENTADOS - FORTALECIMIENTO DE LOS PROCESOS DE DIFUSIÓN Y ACCESO A LA INFORMACIÓN GEOGRÁFICA A NIVEL   NACIONAL"/>
    <s v="Propios"/>
    <x v="1"/>
    <s v="CSF"/>
    <n v="1671600"/>
    <n v="-1671600"/>
    <n v="0"/>
    <n v="0"/>
    <s v="Suministro de combustible para el funcionamiento de los vehículos del Instituto Geográfico Agustín Codazzi a nivel nacional"/>
    <s v="48020"/>
    <s v="-0"/>
    <s v="-0"/>
    <s v="-0"/>
    <s v="-0"/>
    <s v="-0"/>
    <x v="1"/>
    <x v="23"/>
  </r>
  <r>
    <s v="33420"/>
    <s v="2020-04-27 00:00:00"/>
    <s v="2020-04-27 09:20:00"/>
    <s v="Gasto"/>
    <s v="Generad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Propios"/>
    <x v="1"/>
    <s v="CSF"/>
    <n v="7020720"/>
    <n v="-7020720"/>
    <n v="0"/>
    <n v="0"/>
    <s v="Suministro de combustible para el funcionamiento de los vehículos del Instituto Geográfico Agustín Codazzi a nivel nacional"/>
    <s v="48020"/>
    <s v="-0"/>
    <s v="-0"/>
    <s v="-0"/>
    <s v="-0"/>
    <s v="-0"/>
    <x v="1"/>
    <x v="8"/>
  </r>
  <r>
    <s v="33520"/>
    <s v="2020-04-27 00:00:00"/>
    <s v="2020-04-27 09:45: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Propios"/>
    <x v="1"/>
    <s v="CSF"/>
    <n v="55850834"/>
    <n v="0"/>
    <n v="55850834"/>
    <n v="0"/>
    <s v="Adquisición de consumibles de impresión a nivel nacional"/>
    <s v="48120"/>
    <s v="186220"/>
    <s v="772120"/>
    <s v="1312920"/>
    <s v="-0"/>
    <s v="-0"/>
    <x v="1"/>
    <x v="25"/>
  </r>
  <r>
    <s v="33520"/>
    <s v="2020-04-27 00:00:00"/>
    <s v="2020-04-27 09:45: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7994968"/>
    <n v="0"/>
    <n v="7994968"/>
    <n v="0"/>
    <s v="Adquisición de consumibles de impresión a nivel nacional"/>
    <s v="48120"/>
    <s v="186220"/>
    <s v="772120"/>
    <s v="1312920"/>
    <s v="-0"/>
    <s v="-0"/>
    <x v="1"/>
    <x v="24"/>
  </r>
  <r>
    <s v="33520"/>
    <s v="2020-04-27 00:00:00"/>
    <s v="2020-04-27 09:45:00"/>
    <s v="Gasto"/>
    <s v="Con Compromiso"/>
    <s v="0160"/>
    <x v="20"/>
    <x v="64"/>
    <s v="ADQUISICIÓN DE BIENES Y SERVICIOS - SERVICIOS DE INFORMACIÓN IMPLEMENTADOS - FORTALECIMIENTO DE LOS PROCESOS DE DIFUSIÓN Y ACCESO A LA INFORMACIÓN GEOGRÁFICA A NIVEL   NACIONAL"/>
    <s v="Propios"/>
    <x v="1"/>
    <s v="CSF"/>
    <n v="10951948"/>
    <n v="-93036.04"/>
    <n v="10858911.960000001"/>
    <n v="0"/>
    <s v="Adquisición de consumibles de impresión a nivel nacional"/>
    <s v="48120"/>
    <s v="186220"/>
    <s v="772120"/>
    <s v="1312920"/>
    <s v="-0"/>
    <s v="-0"/>
    <x v="1"/>
    <x v="23"/>
  </r>
  <r>
    <s v="33520"/>
    <s v="2020-04-27 00:00:00"/>
    <s v="2020-04-27 09:45:00"/>
    <s v="Gasto"/>
    <s v="Con Compromiso"/>
    <s v="0200"/>
    <x v="19"/>
    <x v="79"/>
    <s v="MAQUINARIA DE OFICINA, CONTABILIDAD E INFORMÁTICA"/>
    <s v="Propios"/>
    <x v="1"/>
    <s v="CSF"/>
    <n v="109519479"/>
    <n v="0"/>
    <n v="109519479"/>
    <n v="0"/>
    <s v="Adquisición de consumibles de impresión a nivel nacional"/>
    <s v="48120"/>
    <s v="186220"/>
    <s v="772120"/>
    <s v="1312920"/>
    <s v="-0"/>
    <s v="-0"/>
    <x v="0"/>
    <x v="3"/>
  </r>
  <r>
    <s v="33520"/>
    <s v="2020-04-27 00:00:00"/>
    <s v="2020-04-27 09:45:00"/>
    <s v="Gasto"/>
    <s v="Con Compromiso"/>
    <s v="0300"/>
    <x v="21"/>
    <x v="38"/>
    <s v="ADQUISICIÓN DE BIENES Y SERVICIOS - SERVICIO DE INFORMACIÓN CARTOGRÁFICA ACTUALIZADO - LEVANTAMIENTO , GENERACIÓN Y ACTUALIZACIÓN DE LA RED GEODÉSICA Y LA CARTOGRAFÍA BÁSICA A NIVEL   NACIONAL"/>
    <s v="Propios"/>
    <x v="1"/>
    <s v="CSF"/>
    <n v="24995257"/>
    <n v="0"/>
    <n v="24995257"/>
    <n v="0"/>
    <s v="Adquisición de consumibles de impresión a nivel nacional"/>
    <s v="48120"/>
    <s v="186220"/>
    <s v="772120"/>
    <s v="1312920"/>
    <s v="-0"/>
    <s v="-0"/>
    <x v="1"/>
    <x v="8"/>
  </r>
  <r>
    <s v="33520"/>
    <s v="2020-04-27 00:00:00"/>
    <s v="2020-04-27 09:45:00"/>
    <s v="Gasto"/>
    <s v="Con Compromiso"/>
    <s v="0200"/>
    <x v="19"/>
    <x v="80"/>
    <s v="ADQUISICIÓN DE BIENES Y SERVICIOS - SERVICIOS DE INFORMACIÓN IMPLEMENTADOS - IMPLEMENTACIÓN DE UN SISTEMA DE GESTIÓN DOCUMENTAL EN EL IGAC A NIVEL   NACIONAL"/>
    <s v="Nación"/>
    <x v="0"/>
    <s v="CSF"/>
    <n v="5475974"/>
    <n v="0"/>
    <n v="5475974"/>
    <n v="0"/>
    <s v="Adquisición de consumibles de impresión a nivel nacional"/>
    <s v="48120"/>
    <s v="186220"/>
    <s v="772120"/>
    <s v="1312920"/>
    <s v="-0"/>
    <s v="-0"/>
    <x v="1"/>
    <x v="3"/>
  </r>
  <r>
    <s v="33520"/>
    <s v="2020-04-27 00:00:00"/>
    <s v="2020-04-27 09:45:00"/>
    <s v="Gasto"/>
    <s v="Con Compromiso"/>
    <s v="0200"/>
    <x v="19"/>
    <x v="27"/>
    <s v="ADQUISICIÓN DE BIENES Y SERVICIOS - SEDES MANTENIDAS - FORTALECIMIENTO DE LA INFRAESTRUCTURA FÍSICA DEL IGAC A NIVEL  NACIONAL"/>
    <s v="Nación"/>
    <x v="0"/>
    <s v="CSF"/>
    <n v="5475974"/>
    <n v="0"/>
    <n v="5475974"/>
    <n v="0"/>
    <s v="Adquisición de consumibles de impresión a nivel nacional"/>
    <s v="48120"/>
    <s v="186220"/>
    <s v="772120"/>
    <s v="1312920"/>
    <s v="-0"/>
    <s v="-0"/>
    <x v="1"/>
    <x v="3"/>
  </r>
  <r>
    <s v="33520"/>
    <s v="2020-04-27 00:00:00"/>
    <s v="2020-04-27 09:45:00"/>
    <s v="Gasto"/>
    <s v="Con Compromiso"/>
    <s v="0500"/>
    <x v="22"/>
    <x v="22"/>
    <s v="ADQUISICIÓN DE BIENES Y SERVICIOS - SERVICIO DE INFORMACIÓN CATASTRAL - ACTUALIZACIÓN  Y GESTIÓN CATASTRAL  NACIONAL"/>
    <s v="Propios"/>
    <x v="1"/>
    <s v="CSF"/>
    <n v="198930371"/>
    <n v="0"/>
    <n v="198930371"/>
    <n v="0"/>
    <s v="Adquisición de consumibles de impresión a nivel nacional"/>
    <s v="48120"/>
    <s v="186220"/>
    <s v="772120"/>
    <s v="1312920"/>
    <s v="-0"/>
    <s v="-0"/>
    <x v="1"/>
    <x v="1"/>
  </r>
  <r>
    <s v="33520"/>
    <s v="2020-04-27 00:00:00"/>
    <s v="2020-04-27 09:45:00"/>
    <s v="Gasto"/>
    <s v="Con Compromiso"/>
    <s v="0300"/>
    <x v="21"/>
    <x v="54"/>
    <s v="ADQUISICIÓN DE BIENES Y SERVICIOS - SERVICIOS DE INFORMACIÓN GEODÉSICA ACTUALIZADO - LEVANTAMIENTO , GENERACIÓN Y ACTUALIZACIÓN DE LA RED GEODÉSICA Y LA CARTOGRAFÍA BÁSICA A NIVEL   NACIONAL"/>
    <s v="Propios"/>
    <x v="1"/>
    <s v="CSF"/>
    <n v="24995257"/>
    <n v="0"/>
    <n v="24995257"/>
    <n v="0"/>
    <s v="Adquisición de consumibles de impresión a nivel nacional"/>
    <s v="48120"/>
    <s v="186220"/>
    <s v="772120"/>
    <s v="1312920"/>
    <s v="-0"/>
    <s v="-0"/>
    <x v="1"/>
    <x v="8"/>
  </r>
  <r>
    <s v="33520"/>
    <s v="2020-04-27 00:00:00"/>
    <s v="2020-04-27 09:45: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Propios"/>
    <x v="1"/>
    <s v="CSF"/>
    <n v="24995257"/>
    <n v="0"/>
    <n v="24995257"/>
    <n v="0"/>
    <s v="Adquisición de consumibles de impresión a nivel nacional"/>
    <s v="48120"/>
    <s v="186220"/>
    <s v="772120"/>
    <s v="1312920"/>
    <s v="-0"/>
    <s v="-0"/>
    <x v="1"/>
    <x v="8"/>
  </r>
  <r>
    <s v="33520"/>
    <s v="2020-04-27 00:00:00"/>
    <s v="2020-04-27 09:45:00"/>
    <s v="Gasto"/>
    <s v="Con Compromiso"/>
    <s v="0200"/>
    <x v="19"/>
    <x v="55"/>
    <s v="ADQUISICIÓN DE BIENES Y SERVICIOS - SERVICIOS TECNOLÓGICOS - FORTALECIMIENTO DE LA GESTIÓN INSTITUCIONAL DEL IGAC A NIVEL   NACIONAL"/>
    <s v="Nación"/>
    <x v="0"/>
    <s v="CSF"/>
    <n v="5475974"/>
    <n v="0"/>
    <n v="5475974"/>
    <n v="0"/>
    <s v="Adquisición de consumibles de impresión a nivel nacional"/>
    <s v="48120"/>
    <s v="186220"/>
    <s v="772120"/>
    <s v="1312920"/>
    <s v="-0"/>
    <s v="-0"/>
    <x v="1"/>
    <x v="3"/>
  </r>
  <r>
    <s v="33520"/>
    <s v="2020-04-27 00:00:00"/>
    <s v="2020-04-27 09:45:00"/>
    <s v="Gasto"/>
    <s v="Con Compromiso"/>
    <s v="0300"/>
    <x v="21"/>
    <x v="75"/>
    <s v="ADQUISICIÓN DE BIENES Y SERVICIOS - DOCUMENTOS DE ESTUDIOS TÉCNICOS SOBRE GEOGRAFÍA - GENERACIÓN DE ESTUDIOS GEOGRÁFICOS E INVESTIGACIONES PARA LA CARACTERIZACIÓN, ANÁLISIS Y DELIMITACIÓN GEOGRÁFICA DEL TERRITORIO  NACIONAL"/>
    <s v="Propios"/>
    <x v="1"/>
    <s v="CSF"/>
    <n v="24995257"/>
    <n v="0"/>
    <n v="24995257"/>
    <n v="0"/>
    <s v="Adquisición de consumibles de impresión a nivel nacional"/>
    <s v="48120"/>
    <s v="186220"/>
    <s v="772120"/>
    <s v="1312920"/>
    <s v="-0"/>
    <s v="-0"/>
    <x v="1"/>
    <x v="8"/>
  </r>
  <r>
    <s v="33520"/>
    <s v="2020-04-27 00:00:00"/>
    <s v="2020-04-27 09:45:00"/>
    <s v="Gasto"/>
    <s v="Con Compromiso"/>
    <s v="0300"/>
    <x v="21"/>
    <x v="77"/>
    <s v="ADQUISICIÓN DE BIENES Y SERVICIOS - SERVICIO DE INFORMACIÓN GEOGRÁFICA, GEODÉSICA Y CARTOGRÁFICA - LEVANTAMIENTO , GENERACIÓN Y ACTUALIZACIÓN DE LA RED GEODÉSICA Y LA CARTOGRAFÍA BÁSICA A NIVEL   NACIONAL"/>
    <s v="Propios"/>
    <x v="1"/>
    <s v="CSF"/>
    <n v="24995257"/>
    <n v="0"/>
    <n v="24995257"/>
    <n v="0"/>
    <s v="Adquisición de consumibles de impresión a nivel nacional"/>
    <s v="48120"/>
    <s v="186220"/>
    <s v="772120"/>
    <s v="1312920"/>
    <s v="-0"/>
    <s v="-0"/>
    <x v="1"/>
    <x v="8"/>
  </r>
  <r>
    <s v="33620"/>
    <s v="2020-04-27 00:00:00"/>
    <s v="2020-04-27 10:13:00"/>
    <s v="Gasto"/>
    <s v="Con Compromiso"/>
    <s v="0300"/>
    <x v="21"/>
    <x v="75"/>
    <s v="ADQUISICIÓN DE BIENES Y SERVICIOS - DOCUMENTOS DE ESTUDIOS TÉCNICOS SOBRE GEOGRAFÍA - GENERACIÓN DE ESTUDIOS GEOGRÁFICOS E INVESTIGACIONES PARA LA CARACTERIZACIÓN, ANÁLISIS Y DELIMITACIÓN GEOGRÁFICA DEL TERRITORIO  NACIONAL"/>
    <s v="Propios"/>
    <x v="1"/>
    <s v="CSF"/>
    <n v="92678034"/>
    <n v="-92678034"/>
    <n v="0"/>
    <n v="0"/>
    <s v="Servicio de transporte especial de Pasajeros y de carga a Nivel Nacional del Instituto Geográfico Agustín Codazzi."/>
    <s v="48220"/>
    <s v="119220"/>
    <s v="566820"/>
    <s v="1006320"/>
    <s v="322095020, 330604920"/>
    <s v="-0"/>
    <x v="1"/>
    <x v="8"/>
  </r>
  <r>
    <s v="33620"/>
    <s v="2020-04-27 00:00:00"/>
    <s v="2020-04-27 10:13: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Propios"/>
    <x v="1"/>
    <s v="CSF"/>
    <n v="494282849"/>
    <n v="-323645253"/>
    <n v="170637596"/>
    <n v="0"/>
    <s v="Servicio de transporte especial de Pasajeros y de carga a Nivel Nacional del Instituto Geográfico Agustín Codazzi."/>
    <s v="48220"/>
    <s v="119220"/>
    <s v="566820"/>
    <s v="1006320"/>
    <s v="322095020, 330604920"/>
    <s v="-0"/>
    <x v="1"/>
    <x v="25"/>
  </r>
  <r>
    <s v="33620"/>
    <s v="2020-04-27 00:00:00"/>
    <s v="2020-04-27 10:13:00"/>
    <s v="Gasto"/>
    <s v="Con Compromiso"/>
    <s v="0500"/>
    <x v="22"/>
    <x v="22"/>
    <s v="ADQUISICIÓN DE BIENES Y SERVICIOS - SERVICIO DE INFORMACIÓN CATASTRAL - ACTUALIZACIÓN  Y GESTIÓN CATASTRAL  NACIONAL"/>
    <s v="Propios"/>
    <x v="1"/>
    <s v="CSF"/>
    <n v="493220808"/>
    <n v="-67113869"/>
    <n v="426106939"/>
    <n v="0"/>
    <s v="Servicio de transporte especial de Pasajeros y de carga a Nivel Nacional del Instituto Geográfico Agustín Codazzi."/>
    <s v="48220"/>
    <s v="119220"/>
    <s v="566820"/>
    <s v="1006320"/>
    <s v="322095020, 330604920"/>
    <s v="-0"/>
    <x v="1"/>
    <x v="1"/>
  </r>
  <r>
    <s v="33620"/>
    <s v="2020-04-27 00:00:00"/>
    <s v="2020-04-27 10:13: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Propios"/>
    <x v="1"/>
    <s v="CSF"/>
    <n v="92678034"/>
    <n v="-92678034"/>
    <n v="0"/>
    <n v="0"/>
    <s v="Servicio de transporte especial de Pasajeros y de carga a Nivel Nacional del Instituto Geográfico Agustín Codazzi."/>
    <s v="48220"/>
    <s v="119220"/>
    <s v="566820"/>
    <s v="1006320"/>
    <s v="322095020, 330604920"/>
    <s v="-0"/>
    <x v="1"/>
    <x v="8"/>
  </r>
  <r>
    <s v="33620"/>
    <s v="2020-04-27 00:00:00"/>
    <s v="2020-04-27 10:13:00"/>
    <s v="Gasto"/>
    <s v="Con Compromiso"/>
    <s v="0500"/>
    <x v="22"/>
    <x v="22"/>
    <s v="ADQUISICIÓN DE BIENES Y SERVICIOS - SERVICIO DE INFORMACIÓN CATASTRAL - ACTUALIZACIÓN  Y GESTIÓN CATASTRAL  NACIONAL"/>
    <s v="Nación"/>
    <x v="2"/>
    <s v="CSF"/>
    <n v="0"/>
    <n v="328797000"/>
    <n v="328797000"/>
    <n v="0"/>
    <s v="Servicio de transporte especial de Pasajeros y de carga a Nivel Nacional del Instituto Geográfico Agustín Codazzi."/>
    <s v="48220"/>
    <s v="119220"/>
    <s v="566820"/>
    <s v="1006320"/>
    <s v="322095020, 330604920"/>
    <s v="-0"/>
    <x v="1"/>
    <x v="1"/>
  </r>
  <r>
    <s v="33620"/>
    <s v="2020-04-27 00:00:00"/>
    <s v="2020-04-27 10:13:00"/>
    <s v="Gasto"/>
    <s v="Con Compromiso"/>
    <s v="0300"/>
    <x v="21"/>
    <x v="77"/>
    <s v="ADQUISICIÓN DE BIENES Y SERVICIOS - SERVICIO DE INFORMACIÓN GEOGRÁFICA, GEODÉSICA Y CARTOGRÁFICA - LEVANTAMIENTO , GENERACIÓN Y ACTUALIZACIÓN DE LA RED GEODÉSICA Y LA CARTOGRAFÍA BÁSICA A NIVEL   NACIONAL"/>
    <s v="Nación"/>
    <x v="0"/>
    <s v="CSF"/>
    <n v="0"/>
    <n v="34321800"/>
    <n v="34321800"/>
    <n v="0"/>
    <s v="Servicio de transporte especial de Pasajeros y de carga a Nivel Nacional del Instituto Geográfico Agustín Codazzi."/>
    <s v="48220"/>
    <s v="119220"/>
    <s v="566820"/>
    <s v="1006320"/>
    <s v="322095020, 330604920"/>
    <s v="-0"/>
    <x v="1"/>
    <x v="8"/>
  </r>
  <r>
    <s v="33620"/>
    <s v="2020-04-27 00:00:00"/>
    <s v="2020-04-27 10:13:00"/>
    <s v="Gasto"/>
    <s v="Con Compromiso"/>
    <s v="0300"/>
    <x v="21"/>
    <x v="77"/>
    <s v="ADQUISICIÓN DE BIENES Y SERVICIOS - SERVICIO DE INFORMACIÓN GEOGRÁFICA, GEODÉSICA Y CARTOGRÁFICA - LEVANTAMIENTO , GENERACIÓN Y ACTUALIZACIÓN DE LA RED GEODÉSICA Y LA CARTOGRAFÍA BÁSICA A NIVEL   NACIONAL"/>
    <s v="Propios"/>
    <x v="1"/>
    <s v="CSF"/>
    <n v="185356068"/>
    <n v="-14718472"/>
    <n v="170637596"/>
    <n v="0"/>
    <s v="Servicio de transporte especial de Pasajeros y de carga a Nivel Nacional del Instituto Geográfico Agustín Codazzi."/>
    <s v="48220"/>
    <s v="119220"/>
    <s v="566820"/>
    <s v="1006320"/>
    <s v="322095020, 330604920"/>
    <s v="-0"/>
    <x v="1"/>
    <x v="8"/>
  </r>
  <r>
    <s v="33620"/>
    <s v="2020-04-27 00:00:00"/>
    <s v="2020-04-27 10:13:00"/>
    <s v="Gasto"/>
    <s v="Con Compromiso"/>
    <s v="0300"/>
    <x v="21"/>
    <x v="54"/>
    <s v="ADQUISICIÓN DE BIENES Y SERVICIOS - SERVICIOS DE INFORMACIÓN GEODÉSICA ACTUALIZADO - LEVANTAMIENTO , GENERACIÓN Y ACTUALIZACIÓN DE LA RED GEODÉSICA Y LA CARTOGRAFÍA BÁSICA A NIVEL   NACIONAL"/>
    <s v="Propios"/>
    <x v="1"/>
    <s v="CSF"/>
    <n v="92678034"/>
    <n v="-92678034"/>
    <n v="0"/>
    <n v="0"/>
    <s v="Servicio de transporte especial de Pasajeros y de carga a Nivel Nacional del Instituto Geográfico Agustín Codazzi."/>
    <s v="48220"/>
    <s v="119220"/>
    <s v="566820"/>
    <s v="1006320"/>
    <s v="322095020, 330604920"/>
    <s v="-0"/>
    <x v="1"/>
    <x v="8"/>
  </r>
  <r>
    <s v="33620"/>
    <s v="2020-04-27 00:00:00"/>
    <s v="2020-04-27 10:13:00"/>
    <s v="Gasto"/>
    <s v="Con Compromiso"/>
    <s v="0200"/>
    <x v="19"/>
    <x v="27"/>
    <s v="ADQUISICIÓN DE BIENES Y SERVICIOS - SEDES MANTENIDAS - FORTALECIMIENTO DE LA INFRAESTRUCTURA FÍSICA DEL IGAC A NIVEL  NACIONAL"/>
    <s v="Nación"/>
    <x v="0"/>
    <s v="CSF"/>
    <n v="4633902"/>
    <n v="-4633902"/>
    <n v="0"/>
    <n v="0"/>
    <s v="Servicio de transporte especial de Pasajeros y de carga a Nivel Nacional del Instituto Geográfico Agustín Codazzi."/>
    <s v="48220"/>
    <s v="119220"/>
    <s v="566820"/>
    <s v="1006320"/>
    <s v="322095020, 330604920"/>
    <s v="-0"/>
    <x v="1"/>
    <x v="3"/>
  </r>
  <r>
    <s v="33620"/>
    <s v="2020-04-27 00:00:00"/>
    <s v="2020-04-27 10:13: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0"/>
    <n v="22881200"/>
    <n v="22881200"/>
    <n v="0"/>
    <s v="Servicio de transporte especial de Pasajeros y de carga a Nivel Nacional del Instituto Geográfico Agustín Codazzi."/>
    <s v="48220"/>
    <s v="119220"/>
    <s v="566820"/>
    <s v="1006320"/>
    <s v="322095020, 330604920"/>
    <s v="-0"/>
    <x v="1"/>
    <x v="25"/>
  </r>
  <r>
    <s v="33620"/>
    <s v="2020-04-27 00:00:00"/>
    <s v="2020-04-27 10:13: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6178536"/>
    <n v="-6178536"/>
    <n v="0"/>
    <n v="0"/>
    <s v="Servicio de transporte especial de Pasajeros y de carga a Nivel Nacional del Instituto Geográfico Agustín Codazzi."/>
    <s v="48220"/>
    <s v="119220"/>
    <s v="566820"/>
    <s v="1006320"/>
    <s v="322095020, 330604920"/>
    <s v="-0"/>
    <x v="1"/>
    <x v="24"/>
  </r>
  <r>
    <s v="33620"/>
    <s v="2020-04-27 00:00:00"/>
    <s v="2020-04-27 10:13:00"/>
    <s v="Gasto"/>
    <s v="Con Compromiso"/>
    <s v="0200"/>
    <x v="19"/>
    <x v="18"/>
    <s v="SERVICIOS DE TRANSPORTE DE PASAJEROS"/>
    <s v="Propios"/>
    <x v="1"/>
    <s v="CSF"/>
    <n v="9267803"/>
    <n v="-9267803"/>
    <n v="0"/>
    <n v="0"/>
    <s v="Servicio de transporte especial de Pasajeros y de carga a Nivel Nacional del Instituto Geográfico Agustín Codazzi."/>
    <s v="48220"/>
    <s v="119220"/>
    <s v="566820"/>
    <s v="1006320"/>
    <s v="322095020, 330604920"/>
    <s v="-0"/>
    <x v="0"/>
    <x v="3"/>
  </r>
  <r>
    <s v="33620"/>
    <s v="2020-04-27 00:00:00"/>
    <s v="2020-04-27 10:13:00"/>
    <s v="Gasto"/>
    <s v="Con Compromiso"/>
    <s v="0160"/>
    <x v="20"/>
    <x v="64"/>
    <s v="ADQUISICIÓN DE BIENES Y SERVICIOS - SERVICIOS DE INFORMACIÓN IMPLEMENTADOS - FORTALECIMIENTO DE LOS PROCESOS DE DIFUSIÓN Y ACCESO A LA INFORMACIÓN GEOGRÁFICA A NIVEL   NACIONAL"/>
    <s v="Propios"/>
    <x v="1"/>
    <s v="CSF"/>
    <n v="6178536"/>
    <n v="0"/>
    <n v="6178536"/>
    <n v="0"/>
    <s v="Servicio de transporte especial de Pasajeros y de carga a Nivel Nacional del Instituto Geográfico Agustín Codazzi."/>
    <s v="48220"/>
    <s v="119220"/>
    <s v="566820"/>
    <s v="1006320"/>
    <s v="322095020, 330604920"/>
    <s v="-0"/>
    <x v="1"/>
    <x v="23"/>
  </r>
  <r>
    <s v="33720"/>
    <s v="2020-04-27 00:00:00"/>
    <s v="2020-04-27 10:24:00"/>
    <s v="Gasto"/>
    <s v="Generado"/>
    <s v="0140"/>
    <x v="23"/>
    <x v="72"/>
    <s v="ADQUISICIÓN DE BIENES Y SERVICIOS - SERVICIO DE GESTIÓN DEL CONOCIMIENTO E INNOVACIÓN GEOGRÁFICA - FORTALECIMIENTO DE LA GESTIÓN DEL CONOCIMIENTO Y LA INNOVACIÓN EN EL ÁMBITO GEOGRÁFICO DEL  TERRITORIO   NACIONAL"/>
    <s v="Nación"/>
    <x v="0"/>
    <s v="CSF"/>
    <n v="7200000"/>
    <n v="-7200000"/>
    <n v="0"/>
    <n v="0"/>
    <s v="Suministro de tiquetes aéreos nacionales e internacionales para el Instituto Geográfico Agustín Codazzi."/>
    <s v="48320"/>
    <s v="-0"/>
    <s v="-0"/>
    <s v="-0"/>
    <s v="-0"/>
    <s v="-0"/>
    <x v="1"/>
    <x v="24"/>
  </r>
  <r>
    <s v="33720"/>
    <s v="2020-04-27 00:00:00"/>
    <s v="2020-04-27 10:24:00"/>
    <s v="Gasto"/>
    <s v="Generado"/>
    <s v="0200"/>
    <x v="19"/>
    <x v="56"/>
    <s v="SERVICIOS DE SOPORTE"/>
    <s v="Propios"/>
    <x v="1"/>
    <s v="CSF"/>
    <n v="100800000"/>
    <n v="-100800000"/>
    <n v="0"/>
    <n v="0"/>
    <s v="Suministro de tiquetes aéreos nacionales e internacionales para el Instituto Geográfico Agustín Codazzi."/>
    <s v="48320"/>
    <s v="-0"/>
    <s v="-0"/>
    <s v="-0"/>
    <s v="-0"/>
    <s v="-0"/>
    <x v="0"/>
    <x v="3"/>
  </r>
  <r>
    <s v="33720"/>
    <s v="2020-04-27 00:00:00"/>
    <s v="2020-04-27 10:24:00"/>
    <s v="Gasto"/>
    <s v="Generado"/>
    <s v="0500"/>
    <x v="22"/>
    <x v="22"/>
    <s v="ADQUISICIÓN DE BIENES Y SERVICIOS - SERVICIO DE INFORMACIÓN CATASTRAL - ACTUALIZACIÓN  Y GESTIÓN CATASTRAL  NACIONAL"/>
    <s v="Propios"/>
    <x v="1"/>
    <s v="CSF"/>
    <n v="249063697"/>
    <n v="-249063697"/>
    <n v="0"/>
    <n v="0"/>
    <s v="Suministro de tiquetes aéreos nacionales e internacionales para el Instituto Geográfico Agustín Codazzi."/>
    <s v="48320"/>
    <s v="-0"/>
    <s v="-0"/>
    <s v="-0"/>
    <s v="-0"/>
    <s v="-0"/>
    <x v="1"/>
    <x v="1"/>
  </r>
  <r>
    <s v="33720"/>
    <s v="2020-04-27 00:00:00"/>
    <s v="2020-04-27 10:24:00"/>
    <s v="Gasto"/>
    <s v="Generado"/>
    <s v="0300"/>
    <x v="21"/>
    <x v="75"/>
    <s v="ADQUISICIÓN DE BIENES Y SERVICIOS - DOCUMENTOS DE ESTUDIOS TÉCNICOS SOBRE GEOGRAFÍA - GENERACIÓN DE ESTUDIOS GEOGRÁFICOS E INVESTIGACIONES PARA LA CARACTERIZACIÓN, ANÁLISIS Y DELIMITACIÓN GEOGRÁFICA DEL TERRITORIO  NACIONAL"/>
    <s v="Propios"/>
    <x v="1"/>
    <s v="CSF"/>
    <n v="31680000"/>
    <n v="-31680000"/>
    <n v="0"/>
    <n v="0"/>
    <s v="Suministro de tiquetes aéreos nacionales e internacionales para el Instituto Geográfico Agustín Codazzi."/>
    <s v="48320"/>
    <s v="-0"/>
    <s v="-0"/>
    <s v="-0"/>
    <s v="-0"/>
    <s v="-0"/>
    <x v="1"/>
    <x v="8"/>
  </r>
  <r>
    <s v="33720"/>
    <s v="2020-04-27 00:00:00"/>
    <s v="2020-04-27 10:24:00"/>
    <s v="Gasto"/>
    <s v="Generado"/>
    <s v="0300"/>
    <x v="21"/>
    <x v="77"/>
    <s v="ADQUISICIÓN DE BIENES Y SERVICIOS - SERVICIO DE INFORMACIÓN GEOGRÁFICA, GEODÉSICA Y CARTOGRÁFICA - LEVANTAMIENTO , GENERACIÓN Y ACTUALIZACIÓN DE LA RED GEODÉSICA Y LA CARTOGRAFÍA BÁSICA A NIVEL   NACIONAL"/>
    <s v="Propios"/>
    <x v="1"/>
    <s v="CSF"/>
    <n v="31680000"/>
    <n v="-31680000"/>
    <n v="0"/>
    <n v="0"/>
    <s v="Suministro de tiquetes aéreos nacionales e internacionales para el Instituto Geográfico Agustín Codazzi."/>
    <s v="48320"/>
    <s v="-0"/>
    <s v="-0"/>
    <s v="-0"/>
    <s v="-0"/>
    <s v="-0"/>
    <x v="1"/>
    <x v="8"/>
  </r>
  <r>
    <s v="33720"/>
    <s v="2020-04-27 00:00:00"/>
    <s v="2020-04-27 10:24:00"/>
    <s v="Gasto"/>
    <s v="Generado"/>
    <s v="0300"/>
    <x v="21"/>
    <x v="54"/>
    <s v="ADQUISICIÓN DE BIENES Y SERVICIOS - SERVICIOS DE INFORMACIÓN GEODÉSICA ACTUALIZADO - LEVANTAMIENTO , GENERACIÓN Y ACTUALIZACIÓN DE LA RED GEODÉSICA Y LA CARTOGRAFÍA BÁSICA A NIVEL   NACIONAL"/>
    <s v="Propios"/>
    <x v="1"/>
    <s v="CSF"/>
    <n v="31680000"/>
    <n v="-31680000"/>
    <n v="0"/>
    <n v="0"/>
    <s v="Suministro de tiquetes aéreos nacionales e internacionales para el Instituto Geográfico Agustín Codazzi."/>
    <s v="48320"/>
    <s v="-0"/>
    <s v="-0"/>
    <s v="-0"/>
    <s v="-0"/>
    <s v="-0"/>
    <x v="1"/>
    <x v="8"/>
  </r>
  <r>
    <s v="33720"/>
    <s v="2020-04-27 00:00:00"/>
    <s v="2020-04-27 10:24:00"/>
    <s v="Gasto"/>
    <s v="Generado"/>
    <s v="0400"/>
    <x v="24"/>
    <x v="74"/>
    <s v="ADQUISICIÓN DE BIENES Y SERVICIOS - SERVICIO DE INFORMACIÓN AGROLÓGICA - GENERACIÓN DE ESTUDIOS DE SUELOS, TIERRAS Y APLICACIONES AGROLÓGICAS COMO INSUMO PARA EL ORDENAMIENTO INTEGRAL Y EL MANEJO SOSTENIBLE DEL TERRITORIO A NIVEL  NACIONAL"/>
    <s v="Propios"/>
    <x v="1"/>
    <s v="CSF"/>
    <n v="158400000"/>
    <n v="-158400000"/>
    <n v="0"/>
    <n v="0"/>
    <s v="Suministro de tiquetes aéreos nacionales e internacionales para el Instituto Geográfico Agustín Codazzi."/>
    <s v="48320"/>
    <s v="-0"/>
    <s v="-0"/>
    <s v="-0"/>
    <s v="-0"/>
    <s v="-0"/>
    <x v="1"/>
    <x v="25"/>
  </r>
  <r>
    <s v="33720"/>
    <s v="2020-04-27 00:00:00"/>
    <s v="2020-04-27 10:24:00"/>
    <s v="Gasto"/>
    <s v="Generado"/>
    <s v="0300"/>
    <x v="21"/>
    <x v="38"/>
    <s v="ADQUISICIÓN DE BIENES Y SERVICIOS - SERVICIO DE INFORMACIÓN CARTOGRÁFICA ACTUALIZADO - LEVANTAMIENTO , GENERACIÓN Y ACTUALIZACIÓN DE LA RED GEODÉSICA Y LA CARTOGRAFÍA BÁSICA A NIVEL   NACIONAL"/>
    <s v="Propios"/>
    <x v="1"/>
    <s v="CSF"/>
    <n v="31680000"/>
    <n v="-31680000"/>
    <n v="0"/>
    <n v="0"/>
    <s v="Suministro de tiquetes aéreos nacionales e internacionales para el Instituto Geográfico Agustín Codazzi."/>
    <s v="48320"/>
    <s v="-0"/>
    <s v="-0"/>
    <s v="-0"/>
    <s v="-0"/>
    <s v="-0"/>
    <x v="1"/>
    <x v="8"/>
  </r>
  <r>
    <s v="33720"/>
    <s v="2020-04-27 00:00:00"/>
    <s v="2020-04-27 10:24:00"/>
    <s v="Gasto"/>
    <s v="Generado"/>
    <s v="0160"/>
    <x v="20"/>
    <x v="64"/>
    <s v="ADQUISICIÓN DE BIENES Y SERVICIOS - SERVICIOS DE INFORMACIÓN IMPLEMENTADOS - FORTALECIMIENTO DE LOS PROCESOS DE DIFUSIÓN Y ACCESO A LA INFORMACIÓN GEOGRÁFICA A NIVEL   NACIONAL"/>
    <s v="Propios"/>
    <x v="1"/>
    <s v="CSF"/>
    <n v="7200000"/>
    <n v="-7200000"/>
    <n v="0"/>
    <n v="0"/>
    <s v="Suministro de tiquetes aéreos nacionales e internacionales para el Instituto Geográfico Agustín Codazzi."/>
    <s v="48320"/>
    <s v="-0"/>
    <s v="-0"/>
    <s v="-0"/>
    <s v="-0"/>
    <s v="-0"/>
    <x v="1"/>
    <x v="23"/>
  </r>
  <r>
    <s v="33720"/>
    <s v="2020-04-27 00:00:00"/>
    <s v="2020-04-27 10:24:00"/>
    <s v="Gasto"/>
    <s v="Generad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Propios"/>
    <x v="1"/>
    <s v="CSF"/>
    <n v="31680000"/>
    <n v="-31680000"/>
    <n v="0"/>
    <n v="0"/>
    <s v="Suministro de tiquetes aéreos nacionales e internacionales para el Instituto Geográfico Agustín Codazzi."/>
    <s v="48320"/>
    <s v="-0"/>
    <s v="-0"/>
    <s v="-0"/>
    <s v="-0"/>
    <s v="-0"/>
    <x v="1"/>
    <x v="8"/>
  </r>
  <r>
    <s v="33720"/>
    <s v="2020-04-27 00:00:00"/>
    <s v="2020-04-27 10:24:00"/>
    <s v="Gasto"/>
    <s v="Generado"/>
    <s v="0200"/>
    <x v="19"/>
    <x v="27"/>
    <s v="ADQUISICIÓN DE BIENES Y SERVICIOS - SEDES MANTENIDAS - FORTALECIMIENTO DE LA INFRAESTRUCTURA FÍSICA DEL IGAC A NIVEL  NACIONAL"/>
    <s v="Nación"/>
    <x v="0"/>
    <s v="CSF"/>
    <n v="7200000"/>
    <n v="-7200000"/>
    <n v="0"/>
    <n v="0"/>
    <s v="Suministro de tiquetes aéreos nacionales e internacionales para el Instituto Geográfico Agustín Codazzi."/>
    <s v="48320"/>
    <s v="-0"/>
    <s v="-0"/>
    <s v="-0"/>
    <s v="-0"/>
    <s v="-0"/>
    <x v="1"/>
    <x v="3"/>
  </r>
  <r>
    <s v="33820"/>
    <s v="2020-04-27 00:00:00"/>
    <s v="2020-04-27 10:33:00"/>
    <s v="Gasto"/>
    <s v="Generado"/>
    <s v="0200"/>
    <x v="19"/>
    <x v="76"/>
    <s v="SERVICIOS DE MANTENIMIENTO, REPARACIÓN E INSTALACIÓN (EXCEPTO SERVICIOS DE CONSTRUCCIÓN)"/>
    <s v="Propios"/>
    <x v="1"/>
    <s v="CSF"/>
    <n v="256021500"/>
    <n v="-256021500"/>
    <n v="0"/>
    <n v="0"/>
    <s v="Prestación de servicios para el mantenimiento preventivo, correctivo y suministro e instalación de repuestos, para los vehículos livianos y unidades móviles del parque automotor del IGAC a nivel nacional"/>
    <s v="48620"/>
    <s v="-0"/>
    <s v="-0"/>
    <s v="-0"/>
    <s v="-0"/>
    <s v="-0"/>
    <x v="0"/>
    <x v="3"/>
  </r>
  <r>
    <s v="33820"/>
    <s v="2020-04-27 00:00:00"/>
    <s v="2020-04-27 10:33:00"/>
    <s v="Gasto"/>
    <s v="Generado"/>
    <s v="0300"/>
    <x v="21"/>
    <x v="38"/>
    <s v="ADQUISICIÓN DE BIENES Y SERVICIOS - SERVICIO DE INFORMACIÓN CARTOGRÁFICA ACTUALIZADO - LEVANTAMIENTO , GENERACIÓN Y ACTUALIZACIÓN DE LA RED GEODÉSICA Y LA CARTOGRAFÍA BÁSICA A NIVEL   NACIONAL"/>
    <s v="Propios"/>
    <x v="1"/>
    <s v="CSF"/>
    <n v="14498000"/>
    <n v="-14498000"/>
    <n v="0"/>
    <n v="0"/>
    <s v="Prestación de servicios para el mantenimiento preventivo, correctivo y suministro e instalación de repuestos, para los vehículos livianos y unidades móviles del parque automotor del IGAC a nivel nacional"/>
    <s v="48620"/>
    <s v="-0"/>
    <s v="-0"/>
    <s v="-0"/>
    <s v="-0"/>
    <s v="-0"/>
    <x v="1"/>
    <x v="8"/>
  </r>
  <r>
    <s v="33820"/>
    <s v="2020-04-27 00:00:00"/>
    <s v="2020-04-27 10:33:00"/>
    <s v="Gasto"/>
    <s v="Generado"/>
    <s v="0160"/>
    <x v="20"/>
    <x v="64"/>
    <s v="ADQUISICIÓN DE BIENES Y SERVICIOS - SERVICIOS DE INFORMACIÓN IMPLEMENTADOS - FORTALECIMIENTO DE LOS PROCESOS DE DIFUSIÓN Y ACCESO A LA INFORMACIÓN GEOGRÁFICA A NIVEL   NACIONAL"/>
    <s v="Propios"/>
    <x v="1"/>
    <s v="CSF"/>
    <n v="1977000"/>
    <n v="-1977000"/>
    <n v="0"/>
    <n v="0"/>
    <s v="Prestación de servicios para el mantenimiento preventivo, correctivo y suministro e instalación de repuestos, para los vehículos livianos y unidades móviles del parque automotor del IGAC a nivel nacional"/>
    <s v="48620"/>
    <s v="-0"/>
    <s v="-0"/>
    <s v="-0"/>
    <s v="-0"/>
    <s v="-0"/>
    <x v="1"/>
    <x v="23"/>
  </r>
  <r>
    <s v="33820"/>
    <s v="2020-04-27 00:00:00"/>
    <s v="2020-04-27 10:33:00"/>
    <s v="Gasto"/>
    <s v="Generad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Propios"/>
    <x v="1"/>
    <s v="CSF"/>
    <n v="14498000"/>
    <n v="-14498000"/>
    <n v="0"/>
    <n v="0"/>
    <s v="Prestación de servicios para el mantenimiento preventivo, correctivo y suministro e instalación de repuestos, para los vehículos livianos y unidades móviles del parque automotor del IGAC a nivel nacional"/>
    <s v="48620"/>
    <s v="-0"/>
    <s v="-0"/>
    <s v="-0"/>
    <s v="-0"/>
    <s v="-0"/>
    <x v="1"/>
    <x v="8"/>
  </r>
  <r>
    <s v="33820"/>
    <s v="2020-04-27 00:00:00"/>
    <s v="2020-04-27 10:33:00"/>
    <s v="Gasto"/>
    <s v="Generado"/>
    <s v="0400"/>
    <x v="24"/>
    <x v="74"/>
    <s v="ADQUISICIÓN DE BIENES Y SERVICIOS - SERVICIO DE INFORMACIÓN AGROLÓGICA - GENERACIÓN DE ESTUDIOS DE SUELOS, TIERRAS Y APLICACIONES AGROLÓGICAS COMO INSUMO PARA EL ORDENAMIENTO INTEGRAL Y EL MANEJO SOSTENIBLE DEL TERRITORIO A NIVEL  NACIONAL"/>
    <s v="Propios"/>
    <x v="1"/>
    <s v="CSF"/>
    <n v="72490000"/>
    <n v="-72490000"/>
    <n v="0"/>
    <n v="0"/>
    <s v="Prestación de servicios para el mantenimiento preventivo, correctivo y suministro e instalación de repuestos, para los vehículos livianos y unidades móviles del parque automotor del IGAC a nivel nacional"/>
    <s v="48620"/>
    <s v="-0"/>
    <s v="-0"/>
    <s v="-0"/>
    <s v="-0"/>
    <s v="-0"/>
    <x v="1"/>
    <x v="25"/>
  </r>
  <r>
    <s v="33820"/>
    <s v="2020-04-27 00:00:00"/>
    <s v="2020-04-27 10:33:00"/>
    <s v="Gasto"/>
    <s v="Generado"/>
    <s v="0500"/>
    <x v="22"/>
    <x v="22"/>
    <s v="ADQUISICIÓN DE BIENES Y SERVICIOS - SERVICIO DE INFORMACIÓN CATASTRAL - ACTUALIZACIÓN  Y GESTIÓN CATASTRAL  NACIONAL"/>
    <s v="Propios"/>
    <x v="1"/>
    <s v="CSF"/>
    <n v="227085688"/>
    <n v="-227085688"/>
    <n v="0"/>
    <n v="0"/>
    <s v="Prestación de servicios para el mantenimiento preventivo, correctivo y suministro e instalación de repuestos, para los vehículos livianos y unidades móviles del parque automotor del IGAC a nivel nacional"/>
    <s v="48620"/>
    <s v="-0"/>
    <s v="-0"/>
    <s v="-0"/>
    <s v="-0"/>
    <s v="-0"/>
    <x v="1"/>
    <x v="1"/>
  </r>
  <r>
    <s v="33820"/>
    <s v="2020-04-27 00:00:00"/>
    <s v="2020-04-27 10:33:00"/>
    <s v="Gasto"/>
    <s v="Generado"/>
    <s v="0300"/>
    <x v="21"/>
    <x v="75"/>
    <s v="ADQUISICIÓN DE BIENES Y SERVICIOS - DOCUMENTOS DE ESTUDIOS TÉCNICOS SOBRE GEOGRAFÍA - GENERACIÓN DE ESTUDIOS GEOGRÁFICOS E INVESTIGACIONES PARA LA CARACTERIZACIÓN, ANÁLISIS Y DELIMITACIÓN GEOGRÁFICA DEL TERRITORIO  NACIONAL"/>
    <s v="Propios"/>
    <x v="1"/>
    <s v="CSF"/>
    <n v="14498000"/>
    <n v="-14498000"/>
    <n v="0"/>
    <n v="0"/>
    <s v="Prestación de servicios para el mantenimiento preventivo, correctivo y suministro e instalación de repuestos, para los vehículos livianos y unidades móviles del parque automotor del IGAC a nivel nacional"/>
    <s v="48620"/>
    <s v="-0"/>
    <s v="-0"/>
    <s v="-0"/>
    <s v="-0"/>
    <s v="-0"/>
    <x v="1"/>
    <x v="8"/>
  </r>
  <r>
    <s v="33820"/>
    <s v="2020-04-27 00:00:00"/>
    <s v="2020-04-27 10:33:00"/>
    <s v="Gasto"/>
    <s v="Generado"/>
    <s v="0300"/>
    <x v="21"/>
    <x v="77"/>
    <s v="ADQUISICIÓN DE BIENES Y SERVICIOS - SERVICIO DE INFORMACIÓN GEOGRÁFICA, GEODÉSICA Y CARTOGRÁFICA - LEVANTAMIENTO , GENERACIÓN Y ACTUALIZACIÓN DE LA RED GEODÉSICA Y LA CARTOGRAFÍA BÁSICA A NIVEL   NACIONAL"/>
    <s v="Propios"/>
    <x v="1"/>
    <s v="CSF"/>
    <n v="14498000"/>
    <n v="-14498000"/>
    <n v="0"/>
    <n v="0"/>
    <s v="Prestación de servicios para el mantenimiento preventivo, correctivo y suministro e instalación de repuestos, para los vehículos livianos y unidades móviles del parque automotor del IGAC a nivel nacional"/>
    <s v="48620"/>
    <s v="-0"/>
    <s v="-0"/>
    <s v="-0"/>
    <s v="-0"/>
    <s v="-0"/>
    <x v="1"/>
    <x v="8"/>
  </r>
  <r>
    <s v="33820"/>
    <s v="2020-04-27 00:00:00"/>
    <s v="2020-04-27 10:33:00"/>
    <s v="Gasto"/>
    <s v="Generado"/>
    <s v="0300"/>
    <x v="21"/>
    <x v="54"/>
    <s v="ADQUISICIÓN DE BIENES Y SERVICIOS - SERVICIOS DE INFORMACIÓN GEODÉSICA ACTUALIZADO - LEVANTAMIENTO , GENERACIÓN Y ACTUALIZACIÓN DE LA RED GEODÉSICA Y LA CARTOGRAFÍA BÁSICA A NIVEL   NACIONAL"/>
    <s v="Propios"/>
    <x v="1"/>
    <s v="CSF"/>
    <n v="14498000"/>
    <n v="-14498000"/>
    <n v="0"/>
    <n v="0"/>
    <s v="Prestación de servicios para el mantenimiento preventivo, correctivo y suministro e instalación de repuestos, para los vehículos livianos y unidades móviles del parque automotor del IGAC a nivel nacional"/>
    <s v="48620"/>
    <s v="-0"/>
    <s v="-0"/>
    <s v="-0"/>
    <s v="-0"/>
    <s v="-0"/>
    <x v="1"/>
    <x v="8"/>
  </r>
  <r>
    <s v="33920"/>
    <s v="2020-04-27 00:00:00"/>
    <s v="2020-04-27 10:50:00"/>
    <s v="Gasto"/>
    <s v="Anulado"/>
    <s v="0400"/>
    <x v="24"/>
    <x v="74"/>
    <s v="ADQUISICIÓN DE BIENES Y SERVICIOS - SERVICIO DE INFORMACIÓN AGROLÓGICA - GENERACIÓN DE ESTUDIOS DE SUELOS, TIERRAS Y APLICACIONES AGROLÓGICAS COMO INSUMO PARA EL ORDENAMIENTO INTEGRAL Y EL MANEJO SOSTENIBLE DEL TERRITORIO A NIVEL  NACIONAL"/>
    <s v="Propios"/>
    <x v="1"/>
    <s v="CSF"/>
    <n v="154769547"/>
    <n v="-154769547"/>
    <n v="0"/>
    <n v="0"/>
    <s v="Prestación de servicios para realizar las actividades institucionales relacionadas con recreación, cultura y bienestar, Examenes medicos ocupacionales, Elementos de Proteccion Personal, Capacitacion, y Despliegue e intervencion de Clima para los func"/>
    <s v="48720"/>
    <s v="-0"/>
    <s v="-0"/>
    <s v="-0"/>
    <s v="-0"/>
    <s v="-0"/>
    <x v="1"/>
    <x v="25"/>
  </r>
  <r>
    <s v="33920"/>
    <s v="2020-04-27 00:00:00"/>
    <s v="2020-04-27 10:50:00"/>
    <s v="Gasto"/>
    <s v="Anulado"/>
    <s v="0500"/>
    <x v="22"/>
    <x v="22"/>
    <s v="ADQUISICIÓN DE BIENES Y SERVICIOS - SERVICIO DE INFORMACIÓN CATASTRAL - ACTUALIZACIÓN  Y GESTIÓN CATASTRAL  NACIONAL"/>
    <s v="Propios"/>
    <x v="1"/>
    <s v="CSF"/>
    <n v="206793856"/>
    <n v="-206793856"/>
    <n v="0"/>
    <n v="0"/>
    <s v="Prestación de servicios para realizar las actividades institucionales relacionadas con recreación, cultura y bienestar, Examenes medicos ocupacionales, Elementos de Proteccion Personal, Capacitacion, y Despliegue e intervencion de Clima para los func"/>
    <s v="48720"/>
    <s v="-0"/>
    <s v="-0"/>
    <s v="-0"/>
    <s v="-0"/>
    <s v="-0"/>
    <x v="1"/>
    <x v="1"/>
  </r>
  <r>
    <s v="33920"/>
    <s v="2020-04-27 00:00:00"/>
    <s v="2020-04-27 10:50:00"/>
    <s v="Gasto"/>
    <s v="Anulado"/>
    <s v="0140"/>
    <x v="23"/>
    <x v="72"/>
    <s v="ADQUISICIÓN DE BIENES Y SERVICIOS - SERVICIO DE GESTIÓN DEL CONOCIMIENTO E INNOVACIÓN GEOGRÁFICA - FORTALECIMIENTO DE LA GESTIÓN DEL CONOCIMIENTO Y LA INNOVACIÓN EN EL ÁMBITO GEOGRÁFICO DEL  TERRITORIO   NACIONAL"/>
    <s v="Nación"/>
    <x v="0"/>
    <s v="CSF"/>
    <n v="68900000"/>
    <n v="-68900000"/>
    <n v="0"/>
    <n v="0"/>
    <s v="Prestación de servicios para realizar las actividades institucionales relacionadas con recreación, cultura y bienestar, Examenes medicos ocupacionales, Elementos de Proteccion Personal, Capacitacion, y Despliegue e intervencion de Clima para los func"/>
    <s v="48720"/>
    <s v="-0"/>
    <s v="-0"/>
    <s v="-0"/>
    <s v="-0"/>
    <s v="-0"/>
    <x v="1"/>
    <x v="24"/>
  </r>
  <r>
    <s v="33920"/>
    <s v="2020-04-27 00:00:00"/>
    <s v="2020-04-27 10:50:00"/>
    <s v="Gasto"/>
    <s v="Anulado"/>
    <s v="0300"/>
    <x v="21"/>
    <x v="38"/>
    <s v="ADQUISICIÓN DE BIENES Y SERVICIOS - SERVICIO DE INFORMACIÓN CARTOGRÁFICA ACTUALIZADO - LEVANTAMIENTO , GENERACIÓN Y ACTUALIZACIÓN DE LA RED GEODÉSICA Y LA CARTOGRAFÍA BÁSICA A NIVEL   NACIONAL"/>
    <s v="Propios"/>
    <x v="1"/>
    <s v="CSF"/>
    <n v="103789082"/>
    <n v="-103789082"/>
    <n v="0"/>
    <n v="0"/>
    <s v="Prestación de servicios para realizar las actividades institucionales relacionadas con recreación, cultura y bienestar, Examenes medicos ocupacionales, Elementos de Proteccion Personal, Capacitacion, y Despliegue e intervencion de Clima para los func"/>
    <s v="48720"/>
    <s v="-0"/>
    <s v="-0"/>
    <s v="-0"/>
    <s v="-0"/>
    <s v="-0"/>
    <x v="1"/>
    <x v="8"/>
  </r>
  <r>
    <s v="33920"/>
    <s v="2020-04-27 00:00:00"/>
    <s v="2020-04-27 10:50:00"/>
    <s v="Gasto"/>
    <s v="Anulado"/>
    <s v="0200"/>
    <x v="19"/>
    <x v="82"/>
    <s v="SERVICIOS DE ESPARCIMIENTO, CULTURALES Y DEPORTIVOS"/>
    <s v="Propios"/>
    <x v="1"/>
    <s v="CSF"/>
    <n v="164000000"/>
    <n v="-164000000"/>
    <n v="0"/>
    <n v="0"/>
    <s v="Prestación de servicios para realizar las actividades institucionales relacionadas con recreación, cultura y bienestar, Examenes medicos ocupacionales, Elementos de Proteccion Personal, Capacitacion, y Despliegue e intervencion de Clima para los func"/>
    <s v="48720"/>
    <s v="-0"/>
    <s v="-0"/>
    <s v="-0"/>
    <s v="-0"/>
    <s v="-0"/>
    <x v="0"/>
    <x v="3"/>
  </r>
  <r>
    <s v="33920"/>
    <s v="2020-04-27 00:00:00"/>
    <s v="2020-04-27 10:50:00"/>
    <s v="Gasto"/>
    <s v="Anulad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Propios"/>
    <x v="1"/>
    <s v="CSF"/>
    <n v="51894541"/>
    <n v="-51894541"/>
    <n v="0"/>
    <n v="0"/>
    <s v="Prestación de servicios para realizar las actividades institucionales relacionadas con recreación, cultura y bienestar, Examenes medicos ocupacionales, Elementos de Proteccion Personal, Capacitacion, y Despliegue e intervencion de Clima para los func"/>
    <s v="48720"/>
    <s v="-0"/>
    <s v="-0"/>
    <s v="-0"/>
    <s v="-0"/>
    <s v="-0"/>
    <x v="1"/>
    <x v="8"/>
  </r>
  <r>
    <s v="33920"/>
    <s v="2020-04-27 00:00:00"/>
    <s v="2020-04-27 10:50:00"/>
    <s v="Gasto"/>
    <s v="Anulado"/>
    <s v="0300"/>
    <x v="21"/>
    <x v="54"/>
    <s v="ADQUISICIÓN DE BIENES Y SERVICIOS - SERVICIOS DE INFORMACIÓN GEODÉSICA ACTUALIZADO - LEVANTAMIENTO , GENERACIÓN Y ACTUALIZACIÓN DE LA RED GEODÉSICA Y LA CARTOGRAFÍA BÁSICA A NIVEL   NACIONAL"/>
    <s v="Propios"/>
    <x v="1"/>
    <s v="CSF"/>
    <n v="51894541"/>
    <n v="-51894541"/>
    <n v="0"/>
    <n v="0"/>
    <s v="Prestación de servicios para realizar las actividades institucionales relacionadas con recreación, cultura y bienestar, Examenes medicos ocupacionales, Elementos de Proteccion Personal, Capacitacion, y Despliegue e intervencion de Clima para los func"/>
    <s v="48720"/>
    <s v="-0"/>
    <s v="-0"/>
    <s v="-0"/>
    <s v="-0"/>
    <s v="-0"/>
    <x v="1"/>
    <x v="8"/>
  </r>
  <r>
    <s v="33920"/>
    <s v="2020-04-27 00:00:00"/>
    <s v="2020-04-27 10:50:00"/>
    <s v="Gasto"/>
    <s v="Anulado"/>
    <s v="0200"/>
    <x v="19"/>
    <x v="83"/>
    <s v="ADQUISICIÓN DE BIENES Y SERVICIOS - SERVICIO DE EDUCACIÓN INFORMAL PARA LA GESTIÓN ADMINISTRATIVA - FORTALECIMIENTO DE LA GESTIÓN INSTITUCIONAL DEL IGAC A NIVEL   NACIONAL"/>
    <s v="Nación"/>
    <x v="0"/>
    <s v="CSF"/>
    <n v="349713716"/>
    <n v="-349713716"/>
    <n v="0"/>
    <n v="0"/>
    <s v="Prestación de servicios para realizar las actividades institucionales relacionadas con recreación, cultura y bienestar, Examenes medicos ocupacionales, Elementos de Proteccion Personal, Capacitacion, y Despliegue e intervencion de Clima para los func"/>
    <s v="48720"/>
    <s v="-0"/>
    <s v="-0"/>
    <s v="-0"/>
    <s v="-0"/>
    <s v="-0"/>
    <x v="1"/>
    <x v="3"/>
  </r>
  <r>
    <s v="33920"/>
    <s v="2020-04-27 00:00:00"/>
    <s v="2020-04-27 10:50:00"/>
    <s v="Gasto"/>
    <s v="Anulado"/>
    <s v="0300"/>
    <x v="21"/>
    <x v="75"/>
    <s v="ADQUISICIÓN DE BIENES Y SERVICIOS - DOCUMENTOS DE ESTUDIOS TÉCNICOS SOBRE GEOGRAFÍA - GENERACIÓN DE ESTUDIOS GEOGRÁFICOS E INVESTIGACIONES PARA LA CARACTERIZACIÓN, ANÁLISIS Y DELIMITACIÓN GEOGRÁFICA DEL TERRITORIO  NACIONAL"/>
    <s v="Propios"/>
    <x v="1"/>
    <s v="CSF"/>
    <n v="51894541"/>
    <n v="-51894541"/>
    <n v="0"/>
    <n v="0"/>
    <s v="Prestación de servicios para realizar las actividades institucionales relacionadas con recreación, cultura y bienestar, Examenes medicos ocupacionales, Elementos de Proteccion Personal, Capacitacion, y Despliegue e intervencion de Clima para los func"/>
    <s v="48720"/>
    <s v="-0"/>
    <s v="-0"/>
    <s v="-0"/>
    <s v="-0"/>
    <s v="-0"/>
    <x v="1"/>
    <x v="8"/>
  </r>
  <r>
    <s v="33920"/>
    <s v="2020-04-27 00:00:00"/>
    <s v="2020-04-27 10:50:00"/>
    <s v="Gasto"/>
    <s v="Anulado"/>
    <s v="0200"/>
    <x v="19"/>
    <x v="58"/>
    <s v="SERVICIOS DE FABRICACIÓN DE INSUMOS FÍSICOS QUE SON PROPIEDAD DE OTROS"/>
    <s v="Propios"/>
    <x v="1"/>
    <s v="CSF"/>
    <n v="70000000"/>
    <n v="-70000000"/>
    <n v="0"/>
    <n v="0"/>
    <s v="Prestación de servicios para realizar las actividades institucionales relacionadas con recreación, cultura y bienestar, Examenes medicos ocupacionales, Elementos de Proteccion Personal, Capacitacion, y Despliegue e intervencion de Clima para los func"/>
    <s v="48720"/>
    <s v="-0"/>
    <s v="-0"/>
    <s v="-0"/>
    <s v="-0"/>
    <s v="-0"/>
    <x v="0"/>
    <x v="3"/>
  </r>
  <r>
    <s v="34020"/>
    <s v="2020-04-27 00:00:00"/>
    <s v="2020-04-27 14:46:00"/>
    <s v="Gasto"/>
    <s v="Con Compromiso"/>
    <s v="0300"/>
    <x v="21"/>
    <x v="38"/>
    <s v="ADQUISICIÓN DE BIENES Y SERVICIOS - SERVICIO DE INFORMACIÓN CARTOGRÁFICA ACTUALIZADO - LEVANTAMIENTO , GENERACIÓN Y ACTUALIZACIÓN DE LA RED GEODÉSICA Y LA CARTOGRAFÍA BÁSICA A NIVEL   NACIONAL"/>
    <s v="Nación"/>
    <x v="0"/>
    <s v="CSF"/>
    <n v="254463120"/>
    <n v="-79821040"/>
    <n v="174642080"/>
    <n v="0"/>
    <s v="Prestación de servicios para la captura o digitalización de elementos vectoriales a diferentes escalas y dimensiones, de conformidad con las especificaciones técnicas y rendimientos establecidos."/>
    <s v="44520"/>
    <s v="72420, 72520, 72620, 73420, 73620, 74220, 80220"/>
    <s v="271020, 274120, 274220, 275520, 308620, 329320, 333720"/>
    <s v="605520, 608320, 608420, 609720, 636820, 653020, 661020, 706420, 708220, 713420, 717920, 746720, 760420, 771520, 775620, 822320, 832220, 877220, 883920, 895020, 898820, 899620, 959520, 985220, 1102920, 1108820, 1168420, 1186820, 1194120, 1265320, 1282020"/>
    <s v="200419920, 200726020, 201256620, 201301720, 212381420, 219005220, 226797220, 236644020, 237334020, 239881620, 242096020, 247381420, 250516320, 254120620, 258472220, 265872720, 272856020, 283353320, 284500620, 288070720, 290538120, 293353420, 311153520, 312682220, 337706620, 340684720, 360051020, 363927320, 370177520, 393743120, 394036520"/>
    <s v="-0"/>
    <x v="1"/>
    <x v="8"/>
  </r>
  <r>
    <s v="34120"/>
    <s v="2020-04-27 00:00:00"/>
    <s v="2020-04-27 14:48:00"/>
    <s v="Gasto"/>
    <s v="Con Compromiso"/>
    <s v="0300"/>
    <x v="21"/>
    <x v="38"/>
    <s v="ADQUISICIÓN DE BIENES Y SERVICIOS - SERVICIO DE INFORMACIÓN CARTOGRÁFICA ACTUALIZADO - LEVANTAMIENTO , GENERACIÓN Y ACTUALIZACIÓN DE LA RED GEODÉSICA Y LA CARTOGRAFÍA BÁSICA A NIVEL   NACIONAL"/>
    <s v="Nación"/>
    <x v="0"/>
    <s v="CSF"/>
    <n v="155620380"/>
    <n v="38213449"/>
    <n v="193833829"/>
    <n v="0"/>
    <s v="Prestación de servicios para elaborar ortoimágenes a diferentes escalas, de conformidad con las especificaciones técnicas y rendimientos establecidos."/>
    <s v="44620"/>
    <s v="57820, 57920, 58020, 59620, 59720, 63720, 72220, 72320, 78520, 94120"/>
    <s v="208720, 220820, 229920, 249720, 257920, 258020, 272920, 273920, 275820, 372920"/>
    <s v="462720, 514320, 520920, 542320, 542420, 551520, 551820, 554720, 555120, 556020, 556120, 602620, 608020, 608120, 609920, 633020, 633120, 633520, 633820, 650720, 650920, 651020, 652920, 654020, 730220, 733420, 737020, 740120, 740720, 765120, 765320, 770520, 770620, 770720, 856220, 856420, 856520, 867220, 867420, 885120, 885220, 885320, 891120, 891220, 985720, 985820, 986120, 986220, 987220, 987320, 987420, 987620, 988120, 988520, 1182720, 1183120, 1183520, 1184920, 1185020, 1187920, 1189320, 1189420, 1189520, 1283220, 1295520, 1295620, 1296020, 1297320, 1297420"/>
    <s v="151555120, 169631620, 169800520, 175337320, 175338720, 179868120, 179873620, 185216520, 185219120, 185354520, 185372720, 199879820, 200710220, 200723220, 201266520, 208960120, 208978020, 208981420, 208993720, 217437320, 217461320, 217462020, 218605220, 219001920, 243795320, 244862720, 245659020, 246174020, 246245720, 251327020, 251838820, 253197220, 253201820, 253204620, 278301820, 278453520, 278454620, 281554620, 281559520, 284896520, 284909320, 284949620, 286400920, 286405720, 312694020, 312695620, 312699020, 312699920, 313362020, 313368320, 313392720, 314232520, 314321320, 314343620, 362138920, 362239920, 362250020, 363240920, 363285520, 364261720, 365187420, 365554320, 365558420, 394033720, 394917220, 395270720, 395276320, 395752720, 395758620"/>
    <s v="-0"/>
    <x v="1"/>
    <x v="8"/>
  </r>
  <r>
    <s v="34220"/>
    <s v="2020-04-27 00:00:00"/>
    <s v="2020-04-27 14:49:00"/>
    <s v="Gasto"/>
    <s v="Con Compromiso"/>
    <s v="0300"/>
    <x v="21"/>
    <x v="38"/>
    <s v="ADQUISICIÓN DE BIENES Y SERVICIOS - SERVICIO DE INFORMACIÓN CARTOGRÁFICA ACTUALIZADO - LEVANTAMIENTO , GENERACIÓN Y ACTUALIZACIÓN DE LA RED GEODÉSICA Y LA CARTOGRAFÍA BÁSICA A NIVEL   NACIONAL"/>
    <s v="Nación"/>
    <x v="0"/>
    <s v="CSF"/>
    <n v="212052600"/>
    <n v="59610342"/>
    <n v="271662942"/>
    <n v="0"/>
    <s v="Prestación de servicios para realizar la edición, estructuración e integración de la cartografía básica, de conformidad con las especificaciones técnicas establecidas."/>
    <s v="44720"/>
    <s v="61120, 61320, 61420, 61520, 61620, 61720, 62020, 62120, 62220, 62620, 62920"/>
    <s v="188520, 194320, 197720, 208120, 208620, 209020, 209120, 228320, 248320, 250420"/>
    <s v="405020, 448020, 451020, 460620, 462020, 513820, 513920, 518920, 540920, 543120, 547320, 547420, 547520, 547620, 547920, 549320, 549520, 551420, 607920, 608520, 640020, 640220, 640320, 640520, 640720, 640820, 640920, 641220, 643420, 704920, 751020, 751120, 751320, 751520, 751620, 753420, 753920, 754020, 754120, 754220, 857520, 857720, 857820, 859920, 860020, 861820, 861920, 865120, 865220, 865520, 970620, 973620, 973720, 973820, 974020, 974720, 974820, 976020, 976120, 976220, 1145420, 1145520, 1166520, 1167920, 1168220, 1171020, 1171320, 1175320, 1181420, 1190720, 1196620, 1257920, 1271120"/>
    <s v="137486420, 139714220, 142534720, 150053920, 150565120, 169141720, 169579520, 169603120, 175194020, 176285520, 177946920, 177948720, 177952620, 177961820, 177963820, 178697820, 178701820, 179864620, 200721620, 200814720, 212954920, 212959820, 213078120, 213100720, 213132520, 213133820, 213135520, 213152620, 215120520, 233195620, 248023620, 248040120, 248047120, 248049820, 248059620, 248588720, 248753320, 248769020, 248770020, 248805820, 278502620, 278515220, 278534020, 279986020, 279997120, 280668620, 280671220, 281064620, 281067920, 281422520, 310116720, 310515420, 310525120, 310533320, 310541020, 310785920, 310786520, 311058820, 311067720, 311072120, 352044420, 352162820, 358719120, 359557220, 359808320, 359842420, 360004920, 361131620, 362172620, 366926320, 373417520, 389633120, 391065220"/>
    <s v="-0"/>
    <x v="1"/>
    <x v="8"/>
  </r>
  <r>
    <s v="34320"/>
    <s v="2020-04-27 00:00:00"/>
    <s v="2020-04-27 14:50:00"/>
    <s v="Gasto"/>
    <s v="Con Compromiso"/>
    <s v="0300"/>
    <x v="21"/>
    <x v="38"/>
    <s v="ADQUISICIÓN DE BIENES Y SERVICIOS - SERVICIO DE INFORMACIÓN CARTOGRÁFICA ACTUALIZADO - LEVANTAMIENTO , GENERACIÓN Y ACTUALIZACIÓN DE LA RED GEODÉSICA Y LA CARTOGRAFÍA BÁSICA A NIVEL   NACIONAL"/>
    <s v="Nación"/>
    <x v="0"/>
    <s v="CSF"/>
    <n v="169642080"/>
    <n v="15138199"/>
    <n v="184780279"/>
    <n v="9836884"/>
    <s v="Prestación de servicios para implementar los procesos de aseguramiento de la calidad de productos cartográficos, de conformidad con las especificaciones técnicas y rendimientos establecidos."/>
    <s v="44820"/>
    <s v="76520, 76620, 77120, 77220, 83420, 97320"/>
    <s v="249420, 273620, 275120, 275320, 348920, 417720"/>
    <s v="542120, 607820, 609320, 609420, 621420, 625420, 625520, 628420, 711720, 729820, 729920, 732920, 733120, 735620, 828320, 841120, 841220, 841320, 843720, 843820, 843920, 961520, 962120, 962220, 964320, 964420, 992920, 1124320, 1124520, 1125620, 1125920, 1126120, 1192120, 1285620"/>
    <s v="175229920, 200719420, 201249920, 201251720, 205354920, 205584820, 205588820, 207786020, 239652520, 243744620, 243751120, 244151320, 244851320, 245231120, 269885220, 274081520, 274085220, 274089220, 274722820, 274724520, 274725020, 307758620, 307781020, 307781620, 308198120, 308199420, 315515820, 346748820, 346766020, 347393620, 347396120, 347405120, 367686520, 393962420"/>
    <s v="-0"/>
    <x v="1"/>
    <x v="8"/>
  </r>
  <r>
    <s v="34420"/>
    <s v="2020-04-27 00:00:00"/>
    <s v="2020-04-27 14:52:00"/>
    <s v="Gasto"/>
    <s v="Con Compromiso"/>
    <s v="0300"/>
    <x v="21"/>
    <x v="38"/>
    <s v="ADQUISICIÓN DE BIENES Y SERVICIOS - SERVICIO DE INFORMACIÓN CARTOGRÁFICA ACTUALIZADO - LEVANTAMIENTO , GENERACIÓN Y ACTUALIZACIÓN DE LA RED GEODÉSICA Y LA CARTOGRAFÍA BÁSICA A NIVEL   NACIONAL"/>
    <s v="Nación"/>
    <x v="0"/>
    <s v="CSF"/>
    <n v="113094912"/>
    <n v="-8482120"/>
    <n v="104612792"/>
    <n v="0"/>
    <s v="Prestación de servicios para la generación e integración de modelos digitales de elevación, de conformidad con las especificaciones técnicas y rendimientos establecidos."/>
    <s v="44920"/>
    <s v="63220, 63320, 63420, 63620"/>
    <s v="207220, 209220, 220520, 220920"/>
    <s v="459520, 460720, 514020, 514420, 539520, 544120, 544220, 624720, 630620, 630720, 636020, 717620, 741620, 741820, 744620, 832420, 877120, 882920, 883720, 939420, 960120, 983620, 984620, 984720, 1108520, 1158920, 1161020, 1161120, 1167220, 1265020, 1267120, 1275620, 1277520"/>
    <s v="147293020, 150055120, 169608120, 171391320, 174345120, 177086020, 177135020, 205357520, 208044520, 208045820, 211144620, 242089420, 246847620, 246863720, 246888420, 272637120, 283353020, 284439120, 284489620, 307601020, 312517920, 312537120, 312544620, 340685420, 356226320, 356330220, 356333820, 359509620, 391169520, 393294020, 393775820, 394095720"/>
    <s v="-0"/>
    <x v="1"/>
    <x v="8"/>
  </r>
  <r>
    <s v="34520"/>
    <s v="2020-04-27 00:00:00"/>
    <s v="2020-04-27 14:53:00"/>
    <s v="Gasto"/>
    <s v="Con Compromiso"/>
    <s v="0300"/>
    <x v="21"/>
    <x v="38"/>
    <s v="ADQUISICIÓN DE BIENES Y SERVICIOS - SERVICIO DE INFORMACIÓN CARTOGRÁFICA ACTUALIZADO - LEVANTAMIENTO , GENERACIÓN Y ACTUALIZACIÓN DE LA RED GEODÉSICA Y LA CARTOGRAFÍA BÁSICA A NIVEL   NACIONAL"/>
    <s v="Nación"/>
    <x v="0"/>
    <s v="CSF"/>
    <n v="113094912"/>
    <n v="56547453"/>
    <n v="169642365"/>
    <n v="0"/>
    <s v="Prestación de servicios para realizar captura en dos dimensiones, edición y estructuración de cartografía básica a escala 1:50.000, de conformidad con las especificaciones técnicas y rendimientos establecidos."/>
    <s v="45020"/>
    <s v="72720, 72820, 73020, 73120, 73220"/>
    <s v="247220, 272720, 273220, 274420, 275220"/>
    <s v="539820, 607220, 608620, 609020, 609220, 637120, 712220, 712520, 715020, 715320, 715820, 751820, 830220, 832120, 834620, 834720, 1004920, 1005020, 1007220, 1007320, 1020220, 1157320, 1161220, 1161320, 1167320, 1178620, 1268520, 1278120, 1303920, 1306120, 1306320"/>
    <s v="179870920, 201236120, 201283220, 201974820, 204790420, 239871920, 239885020, 241440620, 242092920, 242097820, 248068720, 271379420, 272726020, 272757820, 272825320, 320803720, 320805220, 322064820, 322080320, 326284320, 356351820, 356481620, 356948920, 359509920, 361912320, 393771020, 394006220, 396569320, 396733420, 396804720"/>
    <s v="-0"/>
    <x v="1"/>
    <x v="8"/>
  </r>
  <r>
    <s v="34620"/>
    <s v="2020-04-27 00:00:00"/>
    <s v="2020-04-27 14:57:00"/>
    <s v="Gasto"/>
    <s v="Con Compromiso"/>
    <s v="0300"/>
    <x v="21"/>
    <x v="54"/>
    <s v="ADQUISICIÓN DE BIENES Y SERVICIOS - SERVICIOS DE INFORMACIÓN GEODÉSICA ACTUALIZADO - LEVANTAMIENTO , GENERACIÓN Y ACTUALIZACIÓN DE LA RED GEODÉSICA Y LA CARTOGRAFÍA BÁSICA A NIVEL   NACIONAL"/>
    <s v="Nación"/>
    <x v="0"/>
    <s v="CSF"/>
    <n v="67634768"/>
    <n v="-9863404"/>
    <n v="57771364"/>
    <n v="0"/>
    <s v="Prestación de servicios profesionales para gestionar y modernizar los procesos geodésicos de la Subdirección."/>
    <s v="45120"/>
    <s v="71420"/>
    <s v="272820"/>
    <s v="607320, 620920, 725620, 866620, 1014320, 1121020, 1291720"/>
    <s v="201247420, 207331620, 243457420, 281705120, 324672320, 347339920, 394830320"/>
    <s v="-0"/>
    <x v="1"/>
    <x v="8"/>
  </r>
  <r>
    <s v="34720"/>
    <s v="2020-04-27 00:00:00"/>
    <s v="2020-04-27 14:58:00"/>
    <s v="Gasto"/>
    <s v="Con Compromiso"/>
    <s v="0300"/>
    <x v="21"/>
    <x v="77"/>
    <s v="ADQUISICIÓN DE BIENES Y SERVICIOS - SERVICIO DE INFORMACIÓN GEOGRÁFICA, GEODÉSICA Y CARTOGRÁFICA - LEVANTAMIENTO , GENERACIÓN Y ACTUALIZACIÓN DE LA RED GEODÉSICA Y LA CARTOGRAFÍA BÁSICA A NIVEL   NACIONAL"/>
    <s v="Nación"/>
    <x v="0"/>
    <s v="CSF"/>
    <n v="22848776"/>
    <n v="-3998536"/>
    <n v="18850240"/>
    <n v="190406"/>
    <s v="Prestación de servicios para el copiado, administración y organización de información resultante del proceso de producción geográfico y cartográfico."/>
    <s v="45220"/>
    <s v="88220"/>
    <s v="352220"/>
    <s v="717720, 746420, 848520, 988320, 1143220"/>
    <s v="242094720, 247362720, 275096420, 314338120, 351792920"/>
    <s v="-0"/>
    <x v="1"/>
    <x v="8"/>
  </r>
  <r>
    <s v="34820"/>
    <s v="2020-04-27 00:00:00"/>
    <s v="2020-04-27 15:00:00"/>
    <s v="Gasto"/>
    <s v="Con Compromiso"/>
    <s v="0300"/>
    <x v="21"/>
    <x v="77"/>
    <s v="ADQUISICIÓN DE BIENES Y SERVICIOS - SERVICIO DE INFORMACIÓN GEOGRÁFICA, GEODÉSICA Y CARTOGRÁFICA - LEVANTAMIENTO , GENERACIÓN Y ACTUALIZACIÓN DE LA RED GEODÉSICA Y LA CARTOGRAFÍA BÁSICA A NIVEL   NACIONAL"/>
    <s v="Nación"/>
    <x v="0"/>
    <s v="CSF"/>
    <n v="20749384"/>
    <n v="-6051904"/>
    <n v="14697480"/>
    <n v="0"/>
    <s v="Prestación de servicio para apoyar con la catalogación, organización y disposición de la información del Banco Nacional de Imágenes."/>
    <s v="47520"/>
    <s v="83820"/>
    <s v="352120"/>
    <s v="717520, 743220, 848220, 1009920, 1153220, 1258220"/>
    <s v="241500220, 246921120, 275093120, 322381220, 354257320, 389603720"/>
    <s v="-0"/>
    <x v="1"/>
    <x v="8"/>
  </r>
  <r>
    <s v="34920"/>
    <s v="2020-04-27 00:00:00"/>
    <s v="2020-04-27 15:01:00"/>
    <s v="Gasto"/>
    <s v="Generado"/>
    <s v="0300"/>
    <x v="21"/>
    <x v="77"/>
    <s v="ADQUISICIÓN DE BIENES Y SERVICIOS - SERVICIO DE INFORMACIÓN GEOGRÁFICA, GEODÉSICA Y CARTOGRÁFICA - LEVANTAMIENTO , GENERACIÓN Y ACTUALIZACIÓN DE LA RED GEODÉSICA Y LA CARTOGRAFÍA BÁSICA A NIVEL   NACIONAL"/>
    <s v="Nación"/>
    <x v="0"/>
    <s v="CSF"/>
    <n v="30795872"/>
    <n v="-30795872"/>
    <n v="0"/>
    <n v="0"/>
    <s v="Prestación de servicios para apoyar el archivo y la documentación análoga, compresión de imágenes digitales y atención de solicitudes de ploteo."/>
    <s v="45320"/>
    <s v="-0"/>
    <s v="-0"/>
    <s v="-0"/>
    <s v="-0"/>
    <s v="-0"/>
    <x v="1"/>
    <x v="8"/>
  </r>
  <r>
    <s v="35020"/>
    <s v="2020-04-27 00:00:00"/>
    <s v="2020-04-27 15:12:00"/>
    <s v="Gasto"/>
    <s v="Con Compromiso"/>
    <s v="0300"/>
    <x v="21"/>
    <x v="75"/>
    <s v="ADQUISICIÓN DE BIENES Y SERVICIOS - DOCUMENTOS DE ESTUDIOS TÉCNICOS SOBRE GEOGRAFÍA - GENERACIÓN DE ESTUDIOS GEOGRÁFICOS E INVESTIGACIONES PARA LA CARACTERIZACIÓN, ANÁLISIS Y DELIMITACIÓN GEOGRÁFICA DEL TERRITORIO  NACIONAL"/>
    <s v="Nación"/>
    <x v="0"/>
    <s v="CSF"/>
    <n v="84821040"/>
    <n v="3284211"/>
    <n v="88105251"/>
    <n v="0"/>
    <s v="Prestación de servicios para realizar el control de calidad de las bases cartográficas y cartografía temática requeridas para las caracterizaciones territoriales de los municipios priorizados para Catastro Multipropósito"/>
    <s v="45620"/>
    <s v="65620, 65720, 66720"/>
    <s v="258120, 259420, 269620"/>
    <s v="552420, 552620, 604020, 643920, 648420, 651320, 748020, 748120, 748820, 834220, 834820, 957220, 977220, 977320, 1019920, 1143920, 1156920, 1176320"/>
    <s v="180201620, 180205720, 198961620, 215221120, 217370620, 217470720, 247441920, 247442820, 247469920, 272829720, 272842820, 305927720, 311095120, 311120120, 326260820, 352094420, 356144920, 361398220"/>
    <s v="-0"/>
    <x v="1"/>
    <x v="8"/>
  </r>
  <r>
    <s v="35120"/>
    <s v="2020-04-27 00:00:00"/>
    <s v="2020-04-27 18:14:00"/>
    <s v="Gasto"/>
    <s v="Con Compromiso"/>
    <s v="0300"/>
    <x v="21"/>
    <x v="38"/>
    <s v="ADQUISICIÓN DE BIENES Y SERVICIOS - SERVICIO DE INFORMACIÓN CARTOGRÁFICA ACTUALIZADO - LEVANTAMIENTO , GENERACIÓN Y ACTUALIZACIÓN DE LA RED GEODÉSICA Y LA CARTOGRAFÍA BÁSICA A NIVEL   NACIONAL"/>
    <s v="Nación"/>
    <x v="0"/>
    <s v="CSF"/>
    <n v="103820640"/>
    <n v="4325860"/>
    <n v="108146500"/>
    <n v="0"/>
    <s v="Prestación de servicios profesionales para gestionar , controlar y hacer seguimiento de los procesos de  producción cartográfica, asignados de conformidad con los lineamientos establecidos"/>
    <s v="44120"/>
    <s v="58620, 58720"/>
    <s v="200520, 242320"/>
    <s v="455020, 534520, 602720, 603920, 604920, 606020, 614320, 626020, 636920, 737720, 751720, 775220, 881520, 896420, 1010420, 1015320, 1149420, 1167620, 1296120"/>
    <s v="143681120, 173075320, 200509320, 206728120, 208830620, 213405820, 245686120, 248187820, 258468520, 284322820, 288093320, 322539520, 324861720, 354627920, 359538320, 395563220"/>
    <s v="-0"/>
    <x v="1"/>
    <x v="8"/>
  </r>
  <r>
    <s v="35220"/>
    <s v="2020-04-27 00:00:00"/>
    <s v="2020-04-27 18:15:00"/>
    <s v="Gasto"/>
    <s v="Con Compromiso"/>
    <s v="0300"/>
    <x v="21"/>
    <x v="38"/>
    <s v="ADQUISICIÓN DE BIENES Y SERVICIOS - SERVICIO DE INFORMACIÓN CARTOGRÁFICA ACTUALIZADO - LEVANTAMIENTO , GENERACIÓN Y ACTUALIZACIÓN DE LA RED GEODÉSICA Y LA CARTOGRAFÍA BÁSICA A NIVEL   NACIONAL"/>
    <s v="Nación"/>
    <x v="0"/>
    <s v="CSF"/>
    <n v="144944400"/>
    <n v="33981411"/>
    <n v="178925811"/>
    <n v="0"/>
    <s v="Prestación de servicios para realizar la asignación , seguimiento y control de calidad de los procesos de producción cartográfica, de conformidad con las especificaciones técnicas y rendimientos establecidos."/>
    <s v="44220"/>
    <s v="64620, 64720, 64920, 65120, 65420"/>
    <s v="242520, 244220, 246420, 259020, 275420"/>
    <s v="534920, 539120, 540820, 541120, 551320, 607120, 609520, 621220, 630820, 635720, 655720, 736220, 744720, 765220, 773320, 776120, 777120, 777220, 876120, 876220, 880420, 880620, 885620, 983520, 992720, 993920, 994120, 1005620, 1125320, 1136320, 1151520, 1157220, 1248220, 1281620, 1283920, 1306020"/>
    <s v="173196020, 174341620, 175183920, 175205520, 179863520, 200646420, 201262420, 205354720, 208049320, 210902920, 219416420, 245226120, 246895920, 251324320, 253775820, 258594520, 259137020, 259550820, 283335620, 283336820, 283781520, 283793620, 284943820, 312512620, 315514320, 316153220, 316154420, 320848220, 347180320, 350138220, 354042820, 356176820, 382214720, 394090720, 394268620, 396967420"/>
    <s v="-0"/>
    <x v="1"/>
    <x v="8"/>
  </r>
  <r>
    <s v="35320"/>
    <s v="2020-04-27 00:00:00"/>
    <s v="2020-04-27 18:16:00"/>
    <s v="Gasto"/>
    <s v="Con Compromiso"/>
    <s v="0300"/>
    <x v="21"/>
    <x v="54"/>
    <s v="ADQUISICIÓN DE BIENES Y SERVICIOS - SERVICIOS DE INFORMACIÓN GEODÉSICA ACTUALIZADO - LEVANTAMIENTO , GENERACIÓN Y ACTUALIZACIÓN DE LA RED GEODÉSICA Y LA CARTOGRAFÍA BÁSICA A NIVEL   NACIONAL"/>
    <s v="Nación"/>
    <x v="0"/>
    <s v="CSF"/>
    <n v="155620380"/>
    <n v="-26541919"/>
    <n v="129078461"/>
    <n v="0"/>
    <s v="Prestación de servicios para la captura de coordenadas, elaboración de levantamiento topográficos y clasificación de campo, de acuerdo con las especificaciones de conformidad con los lineamientos establecidos"/>
    <s v="44320"/>
    <s v="85320, 89120, 91020, 91820, 92220, 93420, 93720, 98220, 104420"/>
    <s v="323620, 323820, 324520, 335720, 335820, 355220, 394120, 418020, 418220"/>
    <s v="655420, 655620, 656720, 708620, 708720, 718520, 749920, 750820, 754720, 755320, 763220, 765020, 768220, 828720, 830520, 849320, 849520, 855920, 856020, 856120, 857120, 867120, 867520, 880820, 979820, 979920, 984420, 991820, 992020, 992120, 992220, 993420, 1014620, 1124920, 1125120, 1126320, 1126520, 1182320, 1184620, 1184720, 1189020, 1189220, 1249220, 1249520, 1281920, 1290520, 1294320, 1296820"/>
    <s v="219223120, 219224920, 219457820, 237324820, 237345120, 242112220, 247949920, 248019020, 248814020, 248818520, 251328420, 251568120, 252640120, 269905220, 270923820, 275101120, 275105520, 278289120, 278292320, 278300620, 278493020, 281545220, 281570120, 283801120, 311703720, 311712420, 312532020, 314944420, 314956120, 315504420, 315504620, 316150320, 323509120, 347166120, 347171220, 347430120, 347454920, 362206820, 363299620, 363302820, 365172420, 365182920, 385341320, 394207120, 394230020, 394911020, 395657920"/>
    <s v="12820"/>
    <x v="1"/>
    <x v="8"/>
  </r>
  <r>
    <s v="35420"/>
    <s v="2020-04-27 00:00:00"/>
    <s v="2020-04-27 18:17:00"/>
    <s v="Gasto"/>
    <s v="Con Compromiso"/>
    <s v="0300"/>
    <x v="21"/>
    <x v="38"/>
    <s v="ADQUISICIÓN DE BIENES Y SERVICIOS - SERVICIO DE INFORMACIÓN CARTOGRÁFICA ACTUALIZADO - LEVANTAMIENTO , GENERACIÓN Y ACTUALIZACIÓN DE LA RED GEODÉSICA Y LA CARTOGRAFÍA BÁSICA A NIVEL   NACIONAL"/>
    <s v="Nación"/>
    <x v="0"/>
    <s v="CSF"/>
    <n v="127231776"/>
    <n v="-38169684"/>
    <n v="89062092"/>
    <n v="0"/>
    <s v="Prestación de servicios para realizar el proceso de aerotriangulación, de conformidad con las especificaciones técnicas y rendimientos establecidos."/>
    <s v="44420"/>
    <s v="73720, 76320, 77720, 83720"/>
    <s v="273520, 301120, 322920, 351720"/>
    <s v="607720, 633320, 633620, 633720, 654720, 654820, 715520, 743520, 744520, 745620, 760220, 873820, 876920, 877420, 883820, 973520, 985020, 987020, 987120, 1166320, 1166620, 1170520, 1170720, 1248120, 1250520, 1295820"/>
    <s v="200713220, 208988220, 208989520, 208991220, 218997820, 219000120, 240959020, 246924920, 246989720, 247402820, 250426420, 283334020, 283352020, 283360920, 284499120, 310512720, 312680620, 313343520, 313346620, 358699520, 359543120, 359776820, 360103720, 382494920, 389600720, 394907620"/>
    <s v="-0"/>
    <x v="1"/>
    <x v="8"/>
  </r>
  <r>
    <s v="35520"/>
    <s v="2020-04-27 00:00:00"/>
    <s v="2020-04-27 18:23:00"/>
    <s v="Gasto"/>
    <s v="Con Compromiso"/>
    <s v="0300"/>
    <x v="21"/>
    <x v="75"/>
    <s v="ADQUISICIÓN DE BIENES Y SERVICIOS - DOCUMENTOS DE ESTUDIOS TÉCNICOS SOBRE GEOGRAFÍA - GENERACIÓN DE ESTUDIOS GEOGRÁFICOS E INVESTIGACIONES PARA LA CARACTERIZACIÓN, ANÁLISIS Y DELIMITACIÓN GEOGRÁFICA DEL TERRITORIO  NACIONAL"/>
    <s v="Nación"/>
    <x v="0"/>
    <s v="CSF"/>
    <n v="84821040"/>
    <n v="3534210"/>
    <n v="88355250"/>
    <n v="0"/>
    <s v="Prestación de servicios para desarrollar el componente temático asignado para la caracterización territorial de los municipios priorizados, de conformidad con la metodología establecida."/>
    <s v="45720"/>
    <s v="65520, 65920, 66420"/>
    <s v="263120, 268020, 268320"/>
    <s v="555820, 602520, 602820, 643820, 646120, 655220, 748520, 757920, 763820, 832320, 833920, 836520, 960220, 1018220, 1024520, 1160620, 1177120, 1185520"/>
    <s v="185350220, 198736020, 198739120, 215219920, 215913920, 219024820, 247468220, 249253820, 251438920, 272657420, 272821120, 272945620, 307625820, 325178120, 329908320, 356272920, 361496620, 363378520"/>
    <s v="-0"/>
    <x v="1"/>
    <x v="8"/>
  </r>
  <r>
    <s v="35620"/>
    <s v="2020-04-27 00:00:00"/>
    <s v="2020-04-27 18:24:00"/>
    <s v="Gasto"/>
    <s v="Anulado"/>
    <s v="0300"/>
    <x v="21"/>
    <x v="78"/>
    <s v="ADQUISICIÓN DE BIENES Y SERVICIOS - DOCUMENTOS METODOLÓGICOS - GENERACIÓN DE ESTUDIOS GEOGRÁFICOS E INVESTIGACIONES PARA LA CARACTERIZACIÓN, ANÁLISIS Y DELIMITACIÓN GEOGRÁFICA DEL TERRITORIO  NACIONAL"/>
    <s v="Nación"/>
    <x v="0"/>
    <s v="CSF"/>
    <n v="90843060"/>
    <n v="-90843060"/>
    <n v="0"/>
    <n v="0"/>
    <s v="Prestación de servicios para desarrollar el componente temático asignado para la caracterización territorial de los municipios priorizados, de conformidad con la metodología establecida."/>
    <s v="45820"/>
    <s v="-0"/>
    <s v="-0"/>
    <s v="-0"/>
    <s v="-0"/>
    <s v="-0"/>
    <x v="1"/>
    <x v="8"/>
  </r>
  <r>
    <s v="35720"/>
    <s v="2020-04-27 00:00:00"/>
    <s v="2020-04-27 18:28:00"/>
    <s v="Gasto"/>
    <s v="Con Compromiso"/>
    <s v="0300"/>
    <x v="21"/>
    <x v="78"/>
    <s v="ADQUISICIÓN DE BIENES Y SERVICIOS - DOCUMENTOS METODOLÓGICOS - GENERACIÓN DE ESTUDIOS GEOGRÁFICOS E INVESTIGACIONES PARA LA CARACTERIZACIÓN, ANÁLISIS Y DELIMITACIÓN GEOGRÁFICA DEL TERRITORIO  NACIONAL"/>
    <s v="Nación"/>
    <x v="0"/>
    <s v="CSF"/>
    <n v="90843060"/>
    <n v="-45421530"/>
    <n v="45421530"/>
    <n v="0"/>
    <s v="Prestación de servicios para analizar, consolidar e integrar los documentos técnicos de las investigaciones temáticas, de conformidad con la metodología establecida."/>
    <s v="45820"/>
    <s v="64320"/>
    <s v="221120"/>
    <s v="514620, 553520, 659620, 756120, 880220, 969020, 1143120, 1297020"/>
    <s v="169681620, 184043220, 224470420, 249270920, 284428220, 310143120, 351986520, 395681420"/>
    <s v="-0"/>
    <x v="1"/>
    <x v="8"/>
  </r>
  <r>
    <s v="35820"/>
    <s v="2020-04-27 00:00:00"/>
    <s v="2020-04-27 18:35:00"/>
    <s v="Gasto"/>
    <s v="Con Compromiso"/>
    <s v="0300"/>
    <x v="21"/>
    <x v="84"/>
    <s v="ADQUISICIÓN DE BIENES Y SERVICIOS - DOCUMENTOS DE INVESTIGACIÓN - GENERACIÓN DE ESTUDIOS GEOGRÁFICOS E INVESTIGACIONES PARA LA CARACTERIZACIÓN, ANÁLISIS Y DELIMITACIÓN GEOGRÁFICA DEL TERRITORIO  NACIONAL"/>
    <s v="Nación"/>
    <x v="0"/>
    <s v="CSF"/>
    <n v="62248152"/>
    <n v="-2247851"/>
    <n v="60000301"/>
    <n v="0"/>
    <s v="Prestación de servicios para la preparación y consolidación de la información geográfica insumo de las investigaciones temáticas."/>
    <s v="46020"/>
    <s v="62720, 62820, 77020"/>
    <s v="208420, 212520, 275920"/>
    <s v="462620, 463920, 548020, 549120, 610020, 657920, 658520, 703120, 771120, 774120, 776620, 888620, 888820, 896620, 1022120, 1031420, 1102520, 1180020, 1181220, 1182220, 1298320"/>
    <s v="151547420, 152734520, 177965520, 178693220, 201269620, 220904420, 220913520, 232907920, 253341320, 255574920, 258637920, 285495220, 285495720, 287675420, 329533320, 335446420, 336682120, 361978820, 362043720, 362203820, 395885920"/>
    <s v="-0"/>
    <x v="1"/>
    <x v="8"/>
  </r>
  <r>
    <s v="35920"/>
    <s v="2020-04-27 00:00:00"/>
    <s v="2020-04-27 18:36:00"/>
    <s v="Gasto"/>
    <s v="Con Compromiso"/>
    <s v="0300"/>
    <x v="21"/>
    <x v="84"/>
    <s v="ADQUISICIÓN DE BIENES Y SERVICIOS - DOCUMENTOS DE INVESTIGACIÓN - GENERACIÓN DE ESTUDIOS GEOGRÁFICOS E INVESTIGACIONES PARA LA CARACTERIZACIÓN, ANÁLISIS Y DELIMITACIÓN GEOGRÁFICA DEL TERRITORIO  NACIONAL"/>
    <s v="Nación"/>
    <x v="0"/>
    <s v="CSF"/>
    <n v="49478940"/>
    <n v="0"/>
    <n v="49478940"/>
    <n v="0"/>
    <s v="Prestación de servicios para elaborar la cartografía temática de las investigaciones temáticas"/>
    <s v="46120"/>
    <s v="66820, 67220"/>
    <s v="269720, 275620"/>
    <s v="604120, 609620, 620620, 706320, 727520, 742920, 848120, 882620, 1017420, 1024420, 1185320, 1291220"/>
    <s v="199874820, 201264120, 205354120, 236002720, 243398520, 246911220, 275091820, 284427220, 324684720, 329900420, 363160220, 394343420"/>
    <s v="-0"/>
    <x v="1"/>
    <x v="8"/>
  </r>
  <r>
    <s v="36020"/>
    <s v="2020-04-27 00:00:00"/>
    <s v="2020-04-27 18:38:00"/>
    <s v="Gasto"/>
    <s v="Con Compromiso"/>
    <s v="0300"/>
    <x v="21"/>
    <x v="84"/>
    <s v="ADQUISICIÓN DE BIENES Y SERVICIOS - DOCUMENTOS DE INVESTIGACIÓN - GENERACIÓN DE ESTUDIOS GEOGRÁFICOS E INVESTIGACIONES PARA LA CARACTERIZACIÓN, ANÁLISIS Y DELIMITACIÓN GEOGRÁFICA DEL TERRITORIO  NACIONAL"/>
    <s v="Nación"/>
    <x v="0"/>
    <s v="CSF"/>
    <n v="19992679"/>
    <n v="-4430641"/>
    <n v="15562038"/>
    <n v="432279"/>
    <s v="Prestación de servicios para procesar y analizar la información primaria y secundaria de las investigaciones temáticas"/>
    <s v="46220"/>
    <s v="81620"/>
    <s v="321820"/>
    <s v="653520, 746020, 957920, 990620, 1143020, 1277820"/>
    <s v="218584120, 247048820, 307630620, 314726720, 351786820, 393816020"/>
    <s v="-0"/>
    <x v="1"/>
    <x v="8"/>
  </r>
  <r>
    <s v="36120"/>
    <s v="2020-04-27 00:00:00"/>
    <s v="2020-04-27 18:39:00"/>
    <s v="Gasto"/>
    <s v="Con Compromiso"/>
    <s v="0300"/>
    <x v="21"/>
    <x v="85"/>
    <s v="ADQUISICIÓN DE BIENES Y SERVICIOS - BASE DE DATOS DEL DICCIONARIO GEOGRÁFICO - GENERACIÓN DE ESTUDIOS GEOGRÁFICOS E INVESTIGACIONES PARA LA CARACTERIZACIÓN, ANÁLISIS Y DELIMITACIÓN GEOGRÁFICA DEL TERRITORIO  NACIONAL"/>
    <s v="Nación"/>
    <x v="0"/>
    <s v="CSF"/>
    <n v="68546328"/>
    <n v="-5712195"/>
    <n v="62834133"/>
    <n v="0"/>
    <s v="Prestación de servicios para realizar el levantamiento de topónimos nuevos a partir de diferentes fuentes, para ser incorporados en la Base de datos del Diccionario Geográfico de Colombia"/>
    <s v="47620"/>
    <s v="68120, 68220, 68320"/>
    <s v="221820, 241920, 244020"/>
    <s v="515320, 534120, 536620, 627620, 631520, 637420, 726420, 730920, 731020, 832720, 833020, 898520, 1017820, 1017920, 1133920, 1154420, 1169720, 1195220, 1251420, 1257120, 1268420"/>
    <s v="168237920, 173062120, 173703120, 207325420, 208062220, 212539620, 243293820, 243912620, 243936820, 272818020, 272819620, 289122220, 324784520, 324947720, 349419920, 354490020, 359584720, 372492120, 389596620, 390932820, 391367020, 394126220"/>
    <s v="-0"/>
    <x v="1"/>
    <x v="8"/>
  </r>
  <r>
    <s v="36220"/>
    <s v="2020-04-27 00:00:00"/>
    <s v="2020-04-27 18:45:00"/>
    <s v="Gasto"/>
    <s v="Con Compromiso"/>
    <s v="0300"/>
    <x v="21"/>
    <x v="85"/>
    <s v="ADQUISICIÓN DE BIENES Y SERVICIOS - BASE DE DATOS DEL DICCIONARIO GEOGRÁFICO - GENERACIÓN DE ESTUDIOS GEOGRÁFICOS E INVESTIGACIONES PARA LA CARACTERIZACIÓN, ANÁLISIS Y DELIMITACIÓN GEOGRÁFICA DEL TERRITORIO  NACIONAL"/>
    <s v="Nación"/>
    <x v="0"/>
    <s v="CSF"/>
    <n v="28273680"/>
    <n v="-3534210"/>
    <n v="24739470"/>
    <n v="0"/>
    <s v="Prestación de servicios para validar la información de topónimos a ser incorporados en la Base de datos del Diccionario Geográfico de Colombia"/>
    <s v="46320"/>
    <s v="72120"/>
    <s v="276320"/>
    <s v="610420, 657220, 726320, 837020, 966720, 1188420, 1269020, 1295720"/>
    <s v="201298920, 220327220, 243292520, 273608720, 308375320, 364920320, 395061420"/>
    <s v="-0"/>
    <x v="1"/>
    <x v="8"/>
  </r>
  <r>
    <s v="36320"/>
    <s v="2020-04-27 00:00:00"/>
    <s v="2020-04-27 18:46:00"/>
    <s v="Gasto"/>
    <s v="Con Compromiso"/>
    <s v="0300"/>
    <x v="21"/>
    <x v="85"/>
    <s v="ADQUISICIÓN DE BIENES Y SERVICIOS - BASE DE DATOS DEL DICCIONARIO GEOGRÁFICO - GENERACIÓN DE ESTUDIOS GEOGRÁFICOS E INVESTIGACIONES PARA LA CARACTERIZACIÓN, ANÁLISIS Y DELIMITACIÓN GEOGRÁFICA DEL TERRITORIO  NACIONAL"/>
    <s v="Nación"/>
    <x v="0"/>
    <s v="CSF"/>
    <n v="51910320"/>
    <n v="-5407325"/>
    <n v="46502995"/>
    <n v="432586"/>
    <s v="Prestación de servicios para organizar, estructurar y disponer la información validada de los topónimos a ser incorporados en la Base de datos del Diccionario Geográfico de Colombia"/>
    <s v="46420"/>
    <s v="64420"/>
    <s v="220620"/>
    <s v="514120, 603120, 655120, 754820, 884820, 1030820, 1149520, 1288720"/>
    <s v="169610220, 199930120, 220326620, 248862520, 284969420, 335838220, 354336620, 394561820"/>
    <s v="-0"/>
    <x v="1"/>
    <x v="8"/>
  </r>
  <r>
    <s v="36420"/>
    <s v="2020-04-27 00:00:00"/>
    <s v="2020-04-27 18:48:00"/>
    <s v="Gasto"/>
    <s v="Con Compromiso"/>
    <s v="0300"/>
    <x v="21"/>
    <x v="86"/>
    <s v="ADQUISICIÓN DE BIENES Y SERVICIOS - SERVICIO DE INFORMACIÓN GEOGRÁFICA, GEODÉSICA Y CARTOGRÁFICA - GENERACIÓN DE ESTUDIOS GEOGRÁFICOS E INVESTIGACIONES PARA LA CARACTERIZACIÓN, ANÁLISIS Y DELIMITACIÓN GEOGRÁFICA DEL TERRITORIO  NACIONAL"/>
    <s v="Nación"/>
    <x v="0"/>
    <s v="CSF"/>
    <n v="41498768"/>
    <n v="-5187346"/>
    <n v="36311422"/>
    <n v="0"/>
    <s v="Prestación de servicios para actualizar las variables temáticas del Sistema de Información Geográfica para la planeación y el Ordenamiento Territorial - SIGOT"/>
    <s v="46520"/>
    <s v="67420, 70320"/>
    <s v="262620, 276120"/>
    <s v="555320, 610220, 617420, 620520, 745920, 774820, 858820, 869920, 1008620, 1022020, 1160220, 1188220, 1295220, 1299120"/>
    <s v="185223120, 201276520, 205352320, 205354020, 247036020, 255642220, 278683720, 282208820, 322102920, 329530720, 356264920, 364910120, 395260820, 396084820"/>
    <s v="-0"/>
    <x v="1"/>
    <x v="8"/>
  </r>
  <r>
    <s v="36520"/>
    <s v="2020-04-27 00:00:00"/>
    <s v="2020-04-27 18:49:00"/>
    <s v="Gasto"/>
    <s v="Con Compromiso"/>
    <s v="0300"/>
    <x v="21"/>
    <x v="86"/>
    <s v="ADQUISICIÓN DE BIENES Y SERVICIOS - SERVICIO DE INFORMACIÓN GEOGRÁFICA, GEODÉSICA Y CARTOGRÁFICA - GENERACIÓN DE ESTUDIOS GEOGRÁFICOS E INVESTIGACIONES PARA LA CARACTERIZACIÓN, ANÁLISIS Y DELIMITACIÓN GEOGRÁFICA DEL TERRITORIO  NACIONAL"/>
    <s v="Nación"/>
    <x v="0"/>
    <s v="CSF"/>
    <n v="56547360"/>
    <n v="-6386104"/>
    <n v="50161256"/>
    <n v="0"/>
    <s v="Prestación de servicios para la integración de información de ordenamiento territorial de los nodos regionales y locales al Sistema de Información Geográfica para la planeación y el Ordenamiento Territorial - SIGOT"/>
    <s v="46620"/>
    <s v="60720, 76120"/>
    <s v="226720, 276020"/>
    <s v="517920, 610120, 626120, 659220, 770120, 822420, 822520, 876420, 950720, 993720, 1123220, 1138020, 1296720"/>
    <s v="169004620, 201272720, 206714220, 222818020, 253178320, 265878420, 266641120, 283338420, 303441320, 316151720, 347352720, 351078320, 395638520"/>
    <s v="-0"/>
    <x v="1"/>
    <x v="8"/>
  </r>
  <r>
    <s v="36620"/>
    <s v="2020-04-27 00:00:00"/>
    <s v="2020-04-27 18:51: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38651840"/>
    <n v="2415740"/>
    <n v="41067580"/>
    <n v="0"/>
    <s v="Prestación de servicios profesionales para realizar los diagnósticos  de las áreas  de las entidades territoriales y estructurar la información de límites y fronteras-"/>
    <s v="46720"/>
    <s v="64220"/>
    <s v="206520"/>
    <s v="459820, 536420, 629420, 746620, 864520, 966120, 1122720"/>
    <s v="148492720, 173764420, 207837920, 247365020, 281049220, 308367220, 347345820"/>
    <s v="-0"/>
    <x v="1"/>
    <x v="8"/>
  </r>
  <r>
    <s v="36720"/>
    <s v="2020-04-27 00:00:00"/>
    <s v="2020-04-27 18:52:00"/>
    <s v="Gasto"/>
    <s v="Con Compromiso"/>
    <s v="0300"/>
    <x v="21"/>
    <x v="54"/>
    <s v="ADQUISICIÓN DE BIENES Y SERVICIOS - SERVICIOS DE INFORMACIÓN GEODÉSICA ACTUALIZADO - LEVANTAMIENTO , GENERACIÓN Y ACTUALIZACIÓN DE LA RED GEODÉSICA Y LA CARTOGRAFÍA BÁSICA A NIVEL   NACIONAL"/>
    <s v="Nación"/>
    <x v="0"/>
    <s v="CSF"/>
    <n v="145618560"/>
    <n v="-49550760"/>
    <n v="96067800"/>
    <n v="0"/>
    <s v="Prestación de servicios profesionales para la toma de datos en campo de exploración, materialización , GNSS, nivelación geodesica y gravimetria"/>
    <s v="46820"/>
    <s v="85420, 89220, 89320, 90620, 90920, 100220"/>
    <s v="304220, 322820, 351520, 379520, 383220, 428620"/>
    <s v="654620, 708320, 714820, 748720, 753020, 764820, 769920, 770020, 773020, 773520, 839220, 886020, 886120, 886220, 892120, 892220, 892820, 1010120, 1010820, 1010920, 1014120, 1017120, 1102120, 1164820, 1165020, 1165120, 1165320, 1170120, 1181820, 1257720, 1260620, 1269320, 1275220, 1292220, 1300620"/>
    <s v="218993820, 237295920, 240937120, 247469120, 248534220, 251382420, 253172620, 253173820, 253769620, 255369120, 273668820, 284999620, 285001920, 285634520, 287090820, 287105920, 287455720, 322383520, 322399220, 322400520, 323501820, 324654820, 336530220, 358367920, 358380020, 358724220, 358763220, 359611120, 362185920, 391062120, 391171020, 393708620, 394061620, 394740320, 396090620"/>
    <s v="25820"/>
    <x v="1"/>
    <x v="8"/>
  </r>
  <r>
    <s v="36820"/>
    <s v="2020-04-27 00:00:00"/>
    <s v="2020-04-27 18:53:00"/>
    <s v="Gasto"/>
    <s v="Con Compromiso"/>
    <s v="0300"/>
    <x v="21"/>
    <x v="54"/>
    <s v="ADQUISICIÓN DE BIENES Y SERVICIOS - SERVICIOS DE INFORMACIÓN GEODÉSICA ACTUALIZADO - LEVANTAMIENTO , GENERACIÓN Y ACTUALIZACIÓN DE LA RED GEODÉSICA Y LA CARTOGRAFÍA BÁSICA A NIVEL   NACIONAL"/>
    <s v="Nación"/>
    <x v="0"/>
    <s v="CSF"/>
    <n v="28273680"/>
    <n v="-5654736"/>
    <n v="22618944"/>
    <n v="0"/>
    <s v="Prestación de servicios para la revisión, compilación y validación de los datos de campo y calculados de gravimetria y geomagnetismo para su vinculación a la base de datos unificados"/>
    <s v="46920"/>
    <s v="78020"/>
    <s v="321720"/>
    <s v="653420, 705020, 777820, 899320, 1020420, 1185120, 1198120"/>
    <s v="218583520, 233232120, 260342820, 293325020, 326286620, 363294020, 376011920"/>
    <s v="-0"/>
    <x v="1"/>
    <x v="8"/>
  </r>
  <r>
    <s v="36920"/>
    <s v="2020-04-27 00:00:00"/>
    <s v="2020-04-27 18:57:00"/>
    <s v="Gasto"/>
    <s v="Con Compromiso"/>
    <s v="0300"/>
    <x v="21"/>
    <x v="54"/>
    <s v="ADQUISICIÓN DE BIENES Y SERVICIOS - SERVICIOS DE INFORMACIÓN GEODÉSICA ACTUALIZADO - LEVANTAMIENTO , GENERACIÓN Y ACTUALIZACIÓN DE LA RED GEODÉSICA Y LA CARTOGRAFÍA BÁSICA A NIVEL   NACIONAL"/>
    <s v="Nación"/>
    <x v="0"/>
    <s v="CSF"/>
    <n v="41498768"/>
    <n v="-14956848"/>
    <n v="26541920"/>
    <n v="0"/>
    <s v="Prestación de servicios para la gestión,  inventario y verificación de los equipos de medición de la Subdirección de Geografia y Cartografia"/>
    <s v="47120"/>
    <s v="90320, 106420"/>
    <s v="360920, 521120"/>
    <s v="731820, 766920, 890820, 970020, 1127820, 1128520, 1196520, 1201220, 1202220, 1248320, 1297920, 1309920"/>
    <s v="244098820, 252212320, 286406620, 309936120, 347942020, 348111020, 372274320, 375814220, 382349520, 395797820, 397283220"/>
    <s v="-0"/>
    <x v="1"/>
    <x v="8"/>
  </r>
  <r>
    <s v="37020"/>
    <s v="2020-04-27 00:00:00"/>
    <s v="2020-04-27 18:59:00"/>
    <s v="Gasto"/>
    <s v="Con Compromiso"/>
    <s v="0300"/>
    <x v="21"/>
    <x v="54"/>
    <s v="ADQUISICIÓN DE BIENES Y SERVICIOS - SERVICIOS DE INFORMACIÓN GEODÉSICA ACTUALIZADO - LEVANTAMIENTO , GENERACIÓN Y ACTUALIZACIÓN DE LA RED GEODÉSICA Y LA CARTOGRAFÍA BÁSICA A NIVEL   NACIONAL"/>
    <s v="Nación"/>
    <x v="0"/>
    <s v="CSF"/>
    <n v="77303680"/>
    <n v="-20292216"/>
    <n v="57011464"/>
    <n v="0"/>
    <s v="Prestación de servicios para realizar la preparación, revisión y consolidación de datos de campo para el cálculo y ajuste de la linea de nivelación"/>
    <s v="47220"/>
    <s v="78920, 89620"/>
    <s v="290220, 299920"/>
    <s v="623620, 717420, 764720, 770220, 882720, 892020, 1011020, 1014220, 1169820, 1170020, 1263720, 1275020"/>
    <s v="205356920, 241443420, 251390720, 253705020, 284429520, 286426420, 322526620, 323502120, 359590020, 359607120, 389666820, 391250220"/>
    <s v="-0"/>
    <x v="1"/>
    <x v="8"/>
  </r>
  <r>
    <s v="37120"/>
    <s v="2020-04-27 00:00:00"/>
    <s v="2020-04-27 19:01:00"/>
    <s v="Gasto"/>
    <s v="Con Compromiso"/>
    <s v="0300"/>
    <x v="21"/>
    <x v="54"/>
    <s v="ADQUISICIÓN DE BIENES Y SERVICIOS - SERVICIOS DE INFORMACIÓN GEODÉSICA ACTUALIZADO - LEVANTAMIENTO , GENERACIÓN Y ACTUALIZACIÓN DE LA RED GEODÉSICA Y LA CARTOGRAFÍA BÁSICA A NIVEL   NACIONAL"/>
    <s v="Nación"/>
    <x v="0"/>
    <s v="CSF"/>
    <n v="41498768"/>
    <n v="-15994317"/>
    <n v="25504451"/>
    <n v="0"/>
    <s v="Prestación de servicios para la preparacion de insumos, validación, y digitación de la información levantada en campo."/>
    <s v="47320"/>
    <s v="96720, 98420"/>
    <s v="417920, 418120"/>
    <s v="828620, 828820, 833220, 835020, 1009320, 1010020, 1119620, 1122120, 1191720, 1193120, 1193420"/>
    <s v="269896420, 269900520, 272751520, 272815520, 322373520, 322382820, 346671620, 347336520, 370104820, 370123020"/>
    <s v="-0"/>
    <x v="1"/>
    <x v="8"/>
  </r>
  <r>
    <s v="37220"/>
    <s v="2020-04-27 00:00:00"/>
    <s v="2020-04-27 19:02:00"/>
    <s v="Gasto"/>
    <s v="Generado"/>
    <s v="0300"/>
    <x v="21"/>
    <x v="38"/>
    <s v="ADQUISICIÓN DE BIENES Y SERVICIOS - SERVICIO DE INFORMACIÓN CARTOGRÁFICA ACTUALIZADO - LEVANTAMIENTO , GENERACIÓN Y ACTUALIZACIÓN DE LA RED GEODÉSICA Y LA CARTOGRAFÍA BÁSICA A NIVEL   NACIONAL"/>
    <s v="Propios"/>
    <x v="1"/>
    <s v="CSF"/>
    <n v="390000000"/>
    <n v="-390000000"/>
    <n v="0"/>
    <n v="0"/>
    <s v="Adquisición del seguro de casco avión y seguro vehículo aereo no tripulado que ampare los bienes e intereses patrimoniales del IGAC"/>
    <s v="47420"/>
    <s v="-0"/>
    <s v="-0"/>
    <s v="-0"/>
    <s v="-0"/>
    <s v="-0"/>
    <x v="1"/>
    <x v="8"/>
  </r>
  <r>
    <s v="37320"/>
    <s v="2020-04-28 00:00:00"/>
    <s v="2020-04-28 12:33:00"/>
    <s v="Gasto"/>
    <s v="Con Compromiso"/>
    <s v="0300"/>
    <x v="21"/>
    <x v="54"/>
    <s v="ADQUISICIÓN DE BIENES Y SERVICIOS - SERVICIOS DE INFORMACIÓN GEODÉSICA ACTUALIZADO - LEVANTAMIENTO , GENERACIÓN Y ACTUALIZACIÓN DE LA RED GEODÉSICA Y LA CARTOGRAFÍA BÁSICA A NIVEL   NACIONAL"/>
    <s v="Nación"/>
    <x v="0"/>
    <s v="CSF"/>
    <n v="41498768"/>
    <n v="-16426596"/>
    <n v="25072172"/>
    <n v="0"/>
    <s v="Prestación de servicios para la toma de datos en campo de  gravimetria y geomacnetismo"/>
    <s v="47020"/>
    <s v="101720, 101820"/>
    <s v="417820, 418320"/>
    <s v="828520, 828920, 897720, 939920, 1019220, 1020720, 1187620, 1189620, 1199820, 1201020"/>
    <s v="269888320, 269967220, 288178020, 296758620, 326238620, 326304520, 364251920, 365548320, 379922520, 382057720"/>
    <s v="-0"/>
    <x v="1"/>
    <x v="8"/>
  </r>
  <r>
    <s v="37420"/>
    <s v="2020-04-28 00:00:00"/>
    <s v="2020-04-28 16:02:00"/>
    <s v="Gasto"/>
    <s v="Con Compromiso"/>
    <s v="0200"/>
    <x v="19"/>
    <x v="13"/>
    <s v="SALUD"/>
    <s v="Nación"/>
    <x v="0"/>
    <s v="CSF"/>
    <n v="78810300"/>
    <n v="0"/>
    <n v="78810300"/>
    <n v="0"/>
    <s v="PARAFISCALES ABRIL"/>
    <s v="48820"/>
    <s v="55520"/>
    <s v="-0"/>
    <s v="318320, 318420, 318520, 318620, 318720, 318820, 318920, 319020, 319120, 319220, 319320, 319420, 319520, 319620, 319720, 319820, 319920, 320020, 320120, 320220, 320320, 320420, 320520"/>
    <s v="105112820, 105112920, 105113020, 105113120, 105113220, 105113320, 105113420, 105113520, 105113720, 105113820, 105113920, 105114020, 105114120, 105114220, 105114320, 105114420, 105114520, 105114620, 105114720, 105114820, 105114920, 105115020, 105115120"/>
    <s v="-0"/>
    <x v="0"/>
    <x v="3"/>
  </r>
  <r>
    <s v="37420"/>
    <s v="2020-04-28 00:00:00"/>
    <s v="2020-04-28 16:02:00"/>
    <s v="Gasto"/>
    <s v="Con Compromiso"/>
    <s v="0200"/>
    <x v="19"/>
    <x v="14"/>
    <s v="APORTES AL ICBF"/>
    <s v="Nación"/>
    <x v="0"/>
    <s v="CSF"/>
    <n v="29348900"/>
    <n v="0"/>
    <n v="29348900"/>
    <n v="0"/>
    <s v="PARAFISCALES ABRIL"/>
    <s v="48820"/>
    <s v="55520"/>
    <s v="-0"/>
    <s v="318320, 318420, 318520, 318620, 318720, 318820, 318920, 319020, 319120, 319220, 319320, 319420, 319520, 319620, 319720, 319820, 319920, 320020, 320120, 320220, 320320, 320420, 320520"/>
    <s v="105112820, 105112920, 105113020, 105113120, 105113220, 105113320, 105113420, 105113520, 105113720, 105113820, 105113920, 105114020, 105114120, 105114220, 105114320, 105114420, 105114520, 105114620, 105114720, 105114820, 105114920, 105115020, 105115120"/>
    <s v="-0"/>
    <x v="0"/>
    <x v="3"/>
  </r>
  <r>
    <s v="37420"/>
    <s v="2020-04-28 00:00:00"/>
    <s v="2020-04-28 16:02:00"/>
    <s v="Gasto"/>
    <s v="Con Compromiso"/>
    <s v="0200"/>
    <x v="19"/>
    <x v="12"/>
    <s v="APORTES AL SENA"/>
    <s v="Nación"/>
    <x v="0"/>
    <s v="CSF"/>
    <n v="19569400"/>
    <n v="0"/>
    <n v="19569400"/>
    <n v="0"/>
    <s v="PARAFISCALES ABRIL"/>
    <s v="48820"/>
    <s v="55520"/>
    <s v="-0"/>
    <s v="318320, 318420, 318520, 318620, 318720, 318820, 318920, 319020, 319120, 319220, 319320, 319420, 319520, 319620, 319720, 319820, 319920, 320020, 320120, 320220, 320320, 320420, 320520"/>
    <s v="105112820, 105112920, 105113020, 105113120, 105113220, 105113320, 105113420, 105113520, 105113720, 105113820, 105113920, 105114020, 105114120, 105114220, 105114320, 105114420, 105114520, 105114620, 105114720, 105114820, 105114920, 105115020, 105115120"/>
    <s v="-0"/>
    <x v="0"/>
    <x v="3"/>
  </r>
  <r>
    <s v="37420"/>
    <s v="2020-04-28 00:00:00"/>
    <s v="2020-04-28 16:02:00"/>
    <s v="Gasto"/>
    <s v="Con Compromiso"/>
    <s v="0200"/>
    <x v="19"/>
    <x v="15"/>
    <s v="APORTES GENERALES AL SISTEMA DE RIESGOS LABORALES"/>
    <s v="Nación"/>
    <x v="0"/>
    <s v="CSF"/>
    <n v="8992200"/>
    <n v="0"/>
    <n v="8992200"/>
    <n v="0"/>
    <s v="PARAFISCALES ABRIL"/>
    <s v="48820"/>
    <s v="55520"/>
    <s v="-0"/>
    <s v="318320, 318420, 318520, 318620, 318720, 318820, 318920, 319020, 319120, 319220, 319320, 319420, 319520, 319620, 319720, 319820, 319920, 320020, 320120, 320220, 320320, 320420, 320520"/>
    <s v="105112820, 105112920, 105113020, 105113120, 105113220, 105113320, 105113420, 105113520, 105113720, 105113820, 105113920, 105114020, 105114120, 105114220, 105114320, 105114420, 105114520, 105114620, 105114720, 105114820, 105114920, 105115020, 105115120"/>
    <s v="-0"/>
    <x v="0"/>
    <x v="3"/>
  </r>
  <r>
    <s v="37420"/>
    <s v="2020-04-28 00:00:00"/>
    <s v="2020-04-28 16:02:00"/>
    <s v="Gasto"/>
    <s v="Con Compromiso"/>
    <s v="0200"/>
    <x v="19"/>
    <x v="11"/>
    <s v="PENSIONES"/>
    <s v="Nación"/>
    <x v="0"/>
    <s v="CSF"/>
    <n v="20867300"/>
    <n v="0"/>
    <n v="20867300"/>
    <n v="0"/>
    <s v="PARAFISCALES ABRIL"/>
    <s v="48820"/>
    <s v="55520"/>
    <s v="-0"/>
    <s v="318320, 318420, 318520, 318620, 318720, 318820, 318920, 319020, 319120, 319220, 319320, 319420, 319520, 319620, 319720, 319820, 319920, 320020, 320120, 320220, 320320, 320420, 320520"/>
    <s v="105112820, 105112920, 105113020, 105113120, 105113220, 105113320, 105113420, 105113520, 105113720, 105113820, 105113920, 105114020, 105114120, 105114220, 105114320, 105114420, 105114520, 105114620, 105114720, 105114820, 105114920, 105115020, 105115120"/>
    <s v="-0"/>
    <x v="0"/>
    <x v="3"/>
  </r>
  <r>
    <s v="37420"/>
    <s v="2020-04-28 00:00:00"/>
    <s v="2020-04-28 16:02:00"/>
    <s v="Gasto"/>
    <s v="Con Compromiso"/>
    <s v="0200"/>
    <x v="19"/>
    <x v="16"/>
    <s v="CAJAS DE COMPENSACIÓN FAMILIAR"/>
    <s v="Nación"/>
    <x v="0"/>
    <s v="CSF"/>
    <n v="39129800"/>
    <n v="0"/>
    <n v="39129800"/>
    <n v="0"/>
    <s v="PARAFISCALES ABRIL"/>
    <s v="48820"/>
    <s v="55520"/>
    <s v="-0"/>
    <s v="318320, 318420, 318520, 318620, 318720, 318820, 318920, 319020, 319120, 319220, 319320, 319420, 319520, 319620, 319720, 319820, 319920, 320020, 320120, 320220, 320320, 320420, 320520"/>
    <s v="105112820, 105112920, 105113020, 105113120, 105113220, 105113320, 105113420, 105113520, 105113720, 105113820, 105113920, 105114020, 105114120, 105114220, 105114320, 105114420, 105114520, 105114620, 105114720, 105114820, 105114920, 105115020, 105115120"/>
    <s v="-0"/>
    <x v="0"/>
    <x v="3"/>
  </r>
  <r>
    <s v="37520"/>
    <s v="2020-04-28 00:00:00"/>
    <s v="2020-04-28 20:41:00"/>
    <s v="Gasto"/>
    <s v="Con Compromiso"/>
    <s v="0200"/>
    <x v="19"/>
    <x v="70"/>
    <s v="AUXILIO DE CESANTÍAS"/>
    <s v="Nación"/>
    <x v="0"/>
    <s v="CSF"/>
    <n v="643139703"/>
    <n v="0"/>
    <n v="643139703"/>
    <n v="0"/>
    <s v="APORTES FONDO NACIONAL DEL AHORRO MES DE ABRIL"/>
    <s v="48920"/>
    <s v="55720"/>
    <s v="147620"/>
    <s v="322020"/>
    <s v="105780320"/>
    <s v="-0"/>
    <x v="0"/>
    <x v="3"/>
  </r>
  <r>
    <s v="37620"/>
    <s v="2020-05-04 00:00:00"/>
    <s v="2020-05-04 14:22:00"/>
    <s v="Gasto"/>
    <s v="Con Compromiso"/>
    <s v="0200"/>
    <x v="19"/>
    <x v="27"/>
    <s v="ADQUISICIÓN DE BIENES Y SERVICIOS - SEDES MANTENIDAS - FORTALECIMIENTO DE LA INFRAESTRUCTURA FÍSICA DEL IGAC A NIVEL  NACIONAL"/>
    <s v="Nación"/>
    <x v="0"/>
    <s v="CSF"/>
    <n v="15056000"/>
    <n v="-10134747"/>
    <n v="4921253"/>
    <n v="0"/>
    <s v="Adquisición e instalación de divisiones en vidrio laminado (3+3) incoloro, con estructura en aluminio para la adecuación de las ventanillas de atención al usuario para la Sede Central y la Dirección Territorial Casanare"/>
    <s v="49020"/>
    <s v="59220"/>
    <s v="209820"/>
    <s v="463420, 463820"/>
    <s v="159346320"/>
    <s v="-0"/>
    <x v="1"/>
    <x v="3"/>
  </r>
  <r>
    <s v="37720"/>
    <s v="2020-05-04 00:00:00"/>
    <s v="2020-05-04 14:26:00"/>
    <s v="Gasto"/>
    <s v="Con Compromiso"/>
    <s v="0200"/>
    <x v="19"/>
    <x v="55"/>
    <s v="ADQUISICIÓN DE BIENES Y SERVICIOS - SERVICIOS TECNOLÓGICOS - FORTALECIMIENTO DE LA GESTIÓN INSTITUCIONAL DEL IGAC A NIVEL   NACIONAL"/>
    <s v="Nación"/>
    <x v="0"/>
    <s v="CSF"/>
    <n v="58642928"/>
    <n v="0"/>
    <n v="58642928"/>
    <n v="0"/>
    <s v="Prestación de servicios profesionales para implementar, mantener, proponer y aplicar mejoras al sistema de gestión de seguridad de la información del IGAC."/>
    <s v="49120"/>
    <s v="65820"/>
    <s v="238720"/>
    <s v="531520, 628020, 719820, 847820, 973020, 1151720"/>
    <s v="175985620, 208072020, 242126620, 275112720, 310626720, 355235320"/>
    <s v="-0"/>
    <x v="1"/>
    <x v="3"/>
  </r>
  <r>
    <s v="37820"/>
    <s v="2020-05-04 00:00:00"/>
    <s v="2020-05-04 14:31:00"/>
    <s v="Gasto"/>
    <s v="Con Compromiso"/>
    <s v="0200"/>
    <x v="19"/>
    <x v="25"/>
    <s v="ADQUISICIÓN DE BIENES Y SERVICIOS - SERVICIO DE IMPLEMENTACIÓN SISTEMAS DE GESTIÓN - FORTALECIMIENTO DE LA GESTIÓN INSTITUCIONAL DEL IGAC A NIVEL   NACIONAL"/>
    <s v="Propios"/>
    <x v="1"/>
    <s v="CSF"/>
    <n v="76623568"/>
    <n v="2873384"/>
    <n v="79496952"/>
    <n v="2873384"/>
    <s v="Prestación de servicios profesionales para apoyar el proceso de direccionamiento estratégico y planeación, para apoyar la revisión y ajuste del Sistema Integrado de Gestión, así como realizar acciones tendientes al cumplimiento del plan para su imple"/>
    <s v="49320"/>
    <s v="65320"/>
    <s v="260820"/>
    <s v="553720, 651920, 760620, 885720, 1136720, 1278820"/>
    <s v="184356720, 218093520, 250532920, 284998520, 350157220, 352035020, 393994120"/>
    <s v="-0"/>
    <x v="1"/>
    <x v="3"/>
  </r>
  <r>
    <s v="37920"/>
    <s v="2020-05-04 00:00:00"/>
    <s v="2020-05-04 14:36:00"/>
    <s v="Gasto"/>
    <s v="Anulado"/>
    <s v="0200"/>
    <x v="19"/>
    <x v="69"/>
    <s v="ADQUISICIÓN DE BIENES Y SERVICIOS - DOCUMENTOS DE PLANEACIÓN - FORTALECIMIENTO DE LA GESTIÓN INSTITUCIONAL DEL IGAC A NIVEL   NACIONAL"/>
    <s v="Nación"/>
    <x v="0"/>
    <s v="CSF"/>
    <n v="38651840"/>
    <n v="-38651840"/>
    <n v="0"/>
    <n v="0"/>
    <s v="Prestación de servicios profesionales para apoyar el proceso de direccionamiento estratégico y planeación, fortalecimiento del Modelo Integrado de Planeación y Gestión y apoyo en lo referente a cooperación internacional y los lineamientos nacionales"/>
    <s v="49420"/>
    <s v="-0"/>
    <s v="-0"/>
    <s v="-0"/>
    <s v="-0"/>
    <s v="-0"/>
    <x v="1"/>
    <x v="3"/>
  </r>
  <r>
    <s v="38020"/>
    <s v="2020-05-04 00:00:00"/>
    <s v="2020-05-04 14:40:00"/>
    <s v="Gasto"/>
    <s v="Con Compromiso"/>
    <s v="0200"/>
    <x v="19"/>
    <x v="69"/>
    <s v="ADQUISICIÓN DE BIENES Y SERVICIOS - DOCUMENTOS DE PLANEACIÓN - FORTALECIMIENTO DE LA GESTIÓN INSTITUCIONAL DEL IGAC A NIVEL   NACIONAL"/>
    <s v="Nación"/>
    <x v="0"/>
    <s v="CSF"/>
    <n v="38651840"/>
    <n v="1932592"/>
    <n v="40584432"/>
    <n v="322099"/>
    <s v="Prestación de servicios profesionales para apoyar el proceso de direccionamiento estratégico y planeación, por medio de la gestión de procesos de parametrización administración manejo y montaje de bases de datos."/>
    <s v="49420"/>
    <s v="62420"/>
    <s v="199220"/>
    <s v="449420, 543020, 624820, 727020, 877720, 969520, 1183620"/>
    <s v="142224920, 176270720, 205357620, 243350020, 283363120, 309678920, 362314920"/>
    <s v="-0"/>
    <x v="1"/>
    <x v="3"/>
  </r>
  <r>
    <s v="38120"/>
    <s v="2020-05-04 00:00:00"/>
    <s v="2020-05-04 14:44:00"/>
    <s v="Gasto"/>
    <s v="Con Compromiso"/>
    <s v="0200"/>
    <x v="19"/>
    <x v="69"/>
    <s v="ADQUISICIÓN DE BIENES Y SERVICIOS - DOCUMENTOS DE PLANEACIÓN - FORTALECIMIENTO DE LA GESTIÓN INSTITUCIONAL DEL IGAC A NIVEL   NACIONAL"/>
    <s v="Nación"/>
    <x v="0"/>
    <s v="CSF"/>
    <n v="58642928"/>
    <n v="733037"/>
    <n v="59375965"/>
    <n v="1466074"/>
    <s v="Prestación de servicios profesionales para apoyar el proceso de direccionamiento estratégico y planeación, fortalecimiento del Modelo Integrado de Planeación y Gestión y apoyo en lo referente a cooperación internacional y los lineamientos nacionales"/>
    <s v="49620"/>
    <s v="68020"/>
    <s v="247020"/>
    <s v="539620, 645820, 729420, 873520, 976820, 1127020"/>
    <s v="174585320, 216116920, 244104920, 283451820, 311694920, 349102820"/>
    <s v="-0"/>
    <x v="1"/>
    <x v="3"/>
  </r>
  <r>
    <s v="38220"/>
    <s v="2020-05-04 00:00:00"/>
    <s v="2020-05-04 15:04:00"/>
    <s v="Gasto"/>
    <s v="Con Compromiso"/>
    <s v="0200"/>
    <x v="19"/>
    <x v="25"/>
    <s v="ADQUISICIÓN DE BIENES Y SERVICIOS - SERVICIO DE IMPLEMENTACIÓN SISTEMAS DE GESTIÓN - FORTALECIMIENTO DE LA GESTIÓN INSTITUCIONAL DEL IGAC A NIVEL   NACIONAL"/>
    <s v="Nación"/>
    <x v="0"/>
    <s v="CSF"/>
    <n v="58642928"/>
    <n v="-244346"/>
    <n v="58398582"/>
    <n v="488691"/>
    <s v="Prestación de servicios profesionales para apoyar la implementación del Modelo Integrado de Planeación y Gestión (MIPG) en la entidad y realizar las acciones tendientes al cumplimiento de los requisitos, promoción y divulgación de este  y brindar apo"/>
    <s v="49520"/>
    <s v="67920"/>
    <s v="256420"/>
    <s v="550620, 649520, 744920, 874420, 1016820, 1179420"/>
    <s v="179876520, 217427720, 247634720, 283049320, 324801020, 361955620"/>
    <s v="-0"/>
    <x v="1"/>
    <x v="3"/>
  </r>
  <r>
    <s v="38320"/>
    <s v="2020-05-04 00:00:00"/>
    <s v="2020-05-04 16:10:00"/>
    <s v="Gasto"/>
    <s v="Con Compromiso"/>
    <s v="0200"/>
    <x v="19"/>
    <x v="56"/>
    <s v="SERVICIOS DE SOPORTE"/>
    <s v="Nación"/>
    <x v="0"/>
    <s v="CSF"/>
    <n v="23343057"/>
    <n v="-4409244"/>
    <n v="18933813"/>
    <n v="0"/>
    <s v="Prestación de servicios de apoyo a la gestión para realizar la logística y seguimiento en las diferentes dependencias de los documentos que se generen de los procesos de contratación en sus diferentes etapas."/>
    <s v="49220"/>
    <s v="62520"/>
    <s v="210820"/>
    <s v="463020, 517820, 611220, 719320, 839620, 988720, 1153920, 1294920"/>
    <s v="151571920, 169344120, 202449420, 241990220, 273682720, 314380820, 354363120, 354775520, 395648220"/>
    <s v="-0"/>
    <x v="0"/>
    <x v="3"/>
  </r>
  <r>
    <s v="38420"/>
    <s v="2020-05-04 00:00:00"/>
    <s v="2020-05-04 17:33:00"/>
    <s v="Gasto"/>
    <s v="Anulado"/>
    <s v="0200"/>
    <x v="19"/>
    <x v="83"/>
    <s v="ADQUISICIÓN DE BIENES Y SERVICIOS - SERVICIO DE EDUCACIÓN INFORMAL PARA LA GESTIÓN ADMINISTRATIVA - FORTALECIMIENTO DE LA GESTIÓN INSTITUCIONAL DEL IGAC A NIVEL   NACIONAL"/>
    <s v="Nación"/>
    <x v="0"/>
    <s v="CSF"/>
    <n v="349713716"/>
    <n v="-349713716"/>
    <n v="0"/>
    <n v="0"/>
    <s v="Prestación de servicios de apoyo a la gestión para llevar a cabo los programas y proyectos institucionales que forman parte del plan de bienestar  y estimulos, capacitación, seguridad y salud en el trabajo dirigido  a los funcionarios del Instituto G"/>
    <s v="49720"/>
    <s v="-0"/>
    <s v="-0"/>
    <s v="-0"/>
    <s v="-0"/>
    <s v="-0"/>
    <x v="1"/>
    <x v="3"/>
  </r>
  <r>
    <s v="38420"/>
    <s v="2020-05-04 00:00:00"/>
    <s v="2020-05-04 17:33:00"/>
    <s v="Gasto"/>
    <s v="Anulad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Propios"/>
    <x v="1"/>
    <s v="CSF"/>
    <n v="51894541"/>
    <n v="-51894541"/>
    <n v="0"/>
    <n v="0"/>
    <s v="Prestación de servicios de apoyo a la gestión para llevar a cabo los programas y proyectos institucionales que forman parte del plan de bienestar  y estimulos, capacitación, seguridad y salud en el trabajo dirigido  a los funcionarios del Instituto G"/>
    <s v="49720"/>
    <s v="-0"/>
    <s v="-0"/>
    <s v="-0"/>
    <s v="-0"/>
    <s v="-0"/>
    <x v="1"/>
    <x v="8"/>
  </r>
  <r>
    <s v="38420"/>
    <s v="2020-05-04 00:00:00"/>
    <s v="2020-05-04 17:33:00"/>
    <s v="Gasto"/>
    <s v="Anulado"/>
    <s v="0500"/>
    <x v="22"/>
    <x v="22"/>
    <s v="ADQUISICIÓN DE BIENES Y SERVICIOS - SERVICIO DE INFORMACIÓN CATASTRAL - ACTUALIZACIÓN  Y GESTIÓN CATASTRAL  NACIONAL"/>
    <s v="Propios"/>
    <x v="1"/>
    <s v="CSF"/>
    <n v="206793856"/>
    <n v="-206793856"/>
    <n v="0"/>
    <n v="0"/>
    <s v="Prestación de servicios de apoyo a la gestión para llevar a cabo los programas y proyectos institucionales que forman parte del plan de bienestar  y estimulos, capacitación, seguridad y salud en el trabajo dirigido  a los funcionarios del Instituto G"/>
    <s v="49720"/>
    <s v="-0"/>
    <s v="-0"/>
    <s v="-0"/>
    <s v="-0"/>
    <s v="-0"/>
    <x v="1"/>
    <x v="1"/>
  </r>
  <r>
    <s v="38420"/>
    <s v="2020-05-04 00:00:00"/>
    <s v="2020-05-04 17:33:00"/>
    <s v="Gasto"/>
    <s v="Anulado"/>
    <s v="0300"/>
    <x v="21"/>
    <x v="38"/>
    <s v="ADQUISICIÓN DE BIENES Y SERVICIOS - SERVICIO DE INFORMACIÓN CARTOGRÁFICA ACTUALIZADO - LEVANTAMIENTO , GENERACIÓN Y ACTUALIZACIÓN DE LA RED GEODÉSICA Y LA CARTOGRAFÍA BÁSICA A NIVEL   NACIONAL"/>
    <s v="Propios"/>
    <x v="1"/>
    <s v="CSF"/>
    <n v="103789082"/>
    <n v="-103789082"/>
    <n v="0"/>
    <n v="0"/>
    <s v="Prestación de servicios de apoyo a la gestión para llevar a cabo los programas y proyectos institucionales que forman parte del plan de bienestar  y estimulos, capacitación, seguridad y salud en el trabajo dirigido  a los funcionarios del Instituto G"/>
    <s v="49720"/>
    <s v="-0"/>
    <s v="-0"/>
    <s v="-0"/>
    <s v="-0"/>
    <s v="-0"/>
    <x v="1"/>
    <x v="8"/>
  </r>
  <r>
    <s v="38420"/>
    <s v="2020-05-04 00:00:00"/>
    <s v="2020-05-04 17:33:00"/>
    <s v="Gasto"/>
    <s v="Anulado"/>
    <s v="0300"/>
    <x v="21"/>
    <x v="54"/>
    <s v="ADQUISICIÓN DE BIENES Y SERVICIOS - SERVICIOS DE INFORMACIÓN GEODÉSICA ACTUALIZADO - LEVANTAMIENTO , GENERACIÓN Y ACTUALIZACIÓN DE LA RED GEODÉSICA Y LA CARTOGRAFÍA BÁSICA A NIVEL   NACIONAL"/>
    <s v="Propios"/>
    <x v="1"/>
    <s v="CSF"/>
    <n v="51894541"/>
    <n v="-51894541"/>
    <n v="0"/>
    <n v="0"/>
    <s v="Prestación de servicios de apoyo a la gestión para llevar a cabo los programas y proyectos institucionales que forman parte del plan de bienestar  y estimulos, capacitación, seguridad y salud en el trabajo dirigido  a los funcionarios del Instituto G"/>
    <s v="49720"/>
    <s v="-0"/>
    <s v="-0"/>
    <s v="-0"/>
    <s v="-0"/>
    <s v="-0"/>
    <x v="1"/>
    <x v="8"/>
  </r>
  <r>
    <s v="38420"/>
    <s v="2020-05-04 00:00:00"/>
    <s v="2020-05-04 17:33:00"/>
    <s v="Gasto"/>
    <s v="Anulado"/>
    <s v="0200"/>
    <x v="19"/>
    <x v="82"/>
    <s v="SERVICIOS DE ESPARCIMIENTO, CULTURALES Y DEPORTIVOS"/>
    <s v="Propios"/>
    <x v="1"/>
    <s v="CSF"/>
    <n v="164000000"/>
    <n v="-164000000"/>
    <n v="0"/>
    <n v="0"/>
    <s v="Prestación de servicios de apoyo a la gestión para llevar a cabo los programas y proyectos institucionales que forman parte del plan de bienestar  y estimulos, capacitación, seguridad y salud en el trabajo dirigido  a los funcionarios del Instituto G"/>
    <s v="49720"/>
    <s v="-0"/>
    <s v="-0"/>
    <s v="-0"/>
    <s v="-0"/>
    <s v="-0"/>
    <x v="0"/>
    <x v="3"/>
  </r>
  <r>
    <s v="38420"/>
    <s v="2020-05-04 00:00:00"/>
    <s v="2020-05-04 17:33:00"/>
    <s v="Gasto"/>
    <s v="Anulado"/>
    <s v="0300"/>
    <x v="21"/>
    <x v="75"/>
    <s v="ADQUISICIÓN DE BIENES Y SERVICIOS - DOCUMENTOS DE ESTUDIOS TÉCNICOS SOBRE GEOGRAFÍA - GENERACIÓN DE ESTUDIOS GEOGRÁFICOS E INVESTIGACIONES PARA LA CARACTERIZACIÓN, ANÁLISIS Y DELIMITACIÓN GEOGRÁFICA DEL TERRITORIO  NACIONAL"/>
    <s v="Propios"/>
    <x v="1"/>
    <s v="CSF"/>
    <n v="51894541"/>
    <n v="-51894541"/>
    <n v="0"/>
    <n v="0"/>
    <s v="Prestación de servicios de apoyo a la gestión para llevar a cabo los programas y proyectos institucionales que forman parte del plan de bienestar  y estimulos, capacitación, seguridad y salud en el trabajo dirigido  a los funcionarios del Instituto G"/>
    <s v="49720"/>
    <s v="-0"/>
    <s v="-0"/>
    <s v="-0"/>
    <s v="-0"/>
    <s v="-0"/>
    <x v="1"/>
    <x v="8"/>
  </r>
  <r>
    <s v="38420"/>
    <s v="2020-05-04 00:00:00"/>
    <s v="2020-05-04 17:33:00"/>
    <s v="Gasto"/>
    <s v="Anulado"/>
    <s v="0200"/>
    <x v="19"/>
    <x v="58"/>
    <s v="SERVICIOS DE FABRICACIÓN DE INSUMOS FÍSICOS QUE SON PROPIEDAD DE OTROS"/>
    <s v="Propios"/>
    <x v="1"/>
    <s v="CSF"/>
    <n v="70000000"/>
    <n v="-70000000"/>
    <n v="0"/>
    <n v="0"/>
    <s v="Prestación de servicios de apoyo a la gestión para llevar a cabo los programas y proyectos institucionales que forman parte del plan de bienestar  y estimulos, capacitación, seguridad y salud en el trabajo dirigido  a los funcionarios del Instituto G"/>
    <s v="49720"/>
    <s v="-0"/>
    <s v="-0"/>
    <s v="-0"/>
    <s v="-0"/>
    <s v="-0"/>
    <x v="0"/>
    <x v="3"/>
  </r>
  <r>
    <s v="38420"/>
    <s v="2020-05-04 00:00:00"/>
    <s v="2020-05-04 17:33:00"/>
    <s v="Gasto"/>
    <s v="Anulado"/>
    <s v="0140"/>
    <x v="23"/>
    <x v="72"/>
    <s v="ADQUISICIÓN DE BIENES Y SERVICIOS - SERVICIO DE GESTIÓN DEL CONOCIMIENTO E INNOVACIÓN GEOGRÁFICA - FORTALECIMIENTO DE LA GESTIÓN DEL CONOCIMIENTO Y LA INNOVACIÓN EN EL ÁMBITO GEOGRÁFICO DEL  TERRITORIO   NACIONAL"/>
    <s v="Nación"/>
    <x v="0"/>
    <s v="CSF"/>
    <n v="68900000"/>
    <n v="-68900000"/>
    <n v="0"/>
    <n v="0"/>
    <s v="Prestación de servicios de apoyo a la gestión para llevar a cabo los programas y proyectos institucionales que forman parte del plan de bienestar  y estimulos, capacitación, seguridad y salud en el trabajo dirigido  a los funcionarios del Instituto G"/>
    <s v="49720"/>
    <s v="-0"/>
    <s v="-0"/>
    <s v="-0"/>
    <s v="-0"/>
    <s v="-0"/>
    <x v="1"/>
    <x v="24"/>
  </r>
  <r>
    <s v="38420"/>
    <s v="2020-05-04 00:00:00"/>
    <s v="2020-05-04 17:33:00"/>
    <s v="Gasto"/>
    <s v="Anulado"/>
    <s v="0400"/>
    <x v="24"/>
    <x v="74"/>
    <s v="ADQUISICIÓN DE BIENES Y SERVICIOS - SERVICIO DE INFORMACIÓN AGROLÓGICA - GENERACIÓN DE ESTUDIOS DE SUELOS, TIERRAS Y APLICACIONES AGROLÓGICAS COMO INSUMO PARA EL ORDENAMIENTO INTEGRAL Y EL MANEJO SOSTENIBLE DEL TERRITORIO A NIVEL  NACIONAL"/>
    <s v="Propios"/>
    <x v="1"/>
    <s v="CSF"/>
    <n v="154769547"/>
    <n v="-154769547"/>
    <n v="0"/>
    <n v="0"/>
    <s v="Prestación de servicios de apoyo a la gestión para llevar a cabo los programas y proyectos institucionales que forman parte del plan de bienestar  y estimulos, capacitación, seguridad y salud en el trabajo dirigido  a los funcionarios del Instituto G"/>
    <s v="49720"/>
    <s v="-0"/>
    <s v="-0"/>
    <s v="-0"/>
    <s v="-0"/>
    <s v="-0"/>
    <x v="1"/>
    <x v="25"/>
  </r>
  <r>
    <s v="38520"/>
    <s v="2020-05-05 00:00:00"/>
    <s v="2020-05-05 17:32:00"/>
    <s v="Gasto"/>
    <s v="Con Compromiso"/>
    <s v="0300"/>
    <x v="21"/>
    <x v="77"/>
    <s v="ADQUISICIÓN DE BIENES Y SERVICIOS - SERVICIO DE INFORMACIÓN GEOGRÁFICA, GEODÉSICA Y CARTOGRÁFICA - LEVANTAMIENTO , GENERACIÓN Y ACTUALIZACIÓN DE LA RED GEODÉSICA Y LA CARTOGRAFÍA BÁSICA A NIVEL   NACIONAL"/>
    <s v="Nación"/>
    <x v="0"/>
    <s v="CSF"/>
    <n v="28273680"/>
    <n v="-1884912"/>
    <n v="26388768"/>
    <n v="235614"/>
    <s v="Prestación de servicio para apoyar la preparación y trámite de información requerida para el desarrollo de los proyectos geográficos y cartográficos."/>
    <s v="45420"/>
    <s v="76720"/>
    <s v="274620"/>
    <s v="608920, 622920, 752220, 849120, 964520, 1125520"/>
    <s v="201228120, 205355620, 248122120, 275100620, 308201120, 347183420"/>
    <s v="-0"/>
    <x v="1"/>
    <x v="8"/>
  </r>
  <r>
    <s v="38620"/>
    <s v="2020-05-05 00:00:00"/>
    <s v="2020-05-05 17:34:00"/>
    <s v="Gasto"/>
    <s v="Con Compromiso"/>
    <s v="0300"/>
    <x v="21"/>
    <x v="78"/>
    <s v="ADQUISICIÓN DE BIENES Y SERVICIOS - DOCUMENTOS METODOLÓGICOS - GENERACIÓN DE ESTUDIOS GEOGRÁFICOS E INVESTIGACIONES PARA LA CARACTERIZACIÓN, ANÁLISIS Y DELIMITACIÓN GEOGRÁFICA DEL TERRITORIO  NACIONAL"/>
    <s v="Nación"/>
    <x v="0"/>
    <s v="CSF"/>
    <n v="56547360"/>
    <n v="-9675367"/>
    <n v="46871993"/>
    <n v="0"/>
    <s v="Prestación de servicios para adelantar el análisis de los componentes temáticos y revisión de los POT para los municipios priorizados."/>
    <s v="45920"/>
    <s v="64520, 79120"/>
    <s v="221020, 324220"/>
    <s v="514520, 551020, 646020, 656220, 748620, 750620, 835720, 836420, 960620, 961420, 1150320, 1157020, 1250220, 1278320"/>
    <s v="169676220, 179860520, 215906220, 219430420, 247468520, 247976520, 272763620, 272915620, 307746120, 307751120, 354571920, 356157420, 386504820, 393756920"/>
    <s v="-0"/>
    <x v="1"/>
    <x v="8"/>
  </r>
  <r>
    <s v="38720"/>
    <s v="2020-05-06 00:00:00"/>
    <s v="2020-05-06 14:13:00"/>
    <s v="Gasto"/>
    <s v="Anulado"/>
    <s v="0200"/>
    <x v="19"/>
    <x v="55"/>
    <s v="ADQUISICIÓN DE BIENES Y SERVICIOS - SERVICIOS TECNOLÓGICOS - FORTALECIMIENTO DE LA GESTIÓN INSTITUCIONAL DEL IGAC A NIVEL   NACIONAL"/>
    <s v="Propios"/>
    <x v="1"/>
    <s v="CSF"/>
    <n v="800000000"/>
    <n v="-800000000"/>
    <n v="0"/>
    <n v="0"/>
    <s v="Renovación de la suscripción de los servicios de colaboración de G-SUITE que soportan la operación de el IGAC."/>
    <s v="49920"/>
    <s v="-0"/>
    <s v="-0"/>
    <s v="-0"/>
    <s v="-0"/>
    <s v="-0"/>
    <x v="1"/>
    <x v="3"/>
  </r>
  <r>
    <s v="38820"/>
    <s v="2020-05-06 00:00:00"/>
    <s v="2020-05-06 14:15:00"/>
    <s v="Gasto"/>
    <s v="Con Compromiso"/>
    <s v="0200"/>
    <x v="19"/>
    <x v="55"/>
    <s v="ADQUISICIÓN DE BIENES Y SERVICIOS - SERVICIOS TECNOLÓGICOS - FORTALECIMIENTO DE LA GESTIÓN INSTITUCIONAL DEL IGAC A NIVEL   NACIONAL"/>
    <s v="Propios"/>
    <x v="1"/>
    <s v="CSF"/>
    <n v="275271594"/>
    <n v="-275271594"/>
    <n v="0"/>
    <n v="0"/>
    <s v="Renovación, licenciamiento y soporte de las plataformas de seguridad"/>
    <s v="49820"/>
    <s v="129920"/>
    <s v="596320"/>
    <s v="1107720"/>
    <s v="339140020"/>
    <s v="-0"/>
    <x v="1"/>
    <x v="3"/>
  </r>
  <r>
    <s v="38820"/>
    <s v="2020-05-06 00:00:00"/>
    <s v="2020-05-06 14:15:00"/>
    <s v="Gasto"/>
    <s v="Con Compromiso"/>
    <s v="0200"/>
    <x v="19"/>
    <x v="55"/>
    <s v="ADQUISICIÓN DE BIENES Y SERVICIOS - SERVICIOS TECNOLÓGICOS - FORTALECIMIENTO DE LA GESTIÓN INSTITUCIONAL DEL IGAC A NIVEL   NACIONAL"/>
    <s v="Nación"/>
    <x v="0"/>
    <s v="CSF"/>
    <n v="0"/>
    <n v="252401380"/>
    <n v="252401380"/>
    <n v="0"/>
    <s v="Renovación, licenciamiento y soporte de las plataformas de seguridad"/>
    <s v="49820"/>
    <s v="129920"/>
    <s v="596320"/>
    <s v="1107720"/>
    <s v="339140020"/>
    <s v="-0"/>
    <x v="1"/>
    <x v="3"/>
  </r>
  <r>
    <s v="38920"/>
    <s v="2020-05-07 00:00:00"/>
    <s v="2020-05-07 14:08:00"/>
    <s v="Gasto"/>
    <s v="Generad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Propios"/>
    <x v="1"/>
    <s v="CSF"/>
    <n v="3600000"/>
    <n v="-3600000"/>
    <n v="0"/>
    <n v="0"/>
    <s v="Inscripción  con  Wageningen University WEPAL de  Inter - Laboratorios para la compra de  muestras de referencia certificadas (2 rondas)."/>
    <s v="50020"/>
    <s v="-0"/>
    <s v="-0"/>
    <s v="-0"/>
    <s v="-0"/>
    <s v="-0"/>
    <x v="1"/>
    <x v="25"/>
  </r>
  <r>
    <s v="39020"/>
    <s v="2020-05-07 00:00:00"/>
    <s v="2020-05-07 14:14:00"/>
    <s v="Gasto"/>
    <s v="Anulado"/>
    <s v="0510"/>
    <x v="25"/>
    <x v="23"/>
    <s v="ADQUISICIÓN DE BIENES Y SERVICIOS - SERVICIO DE AVALÚOS - ACTUALIZACIÓN  Y GESTIÓN CATASTRAL  NACIONAL"/>
    <s v="Propios"/>
    <x v="1"/>
    <s v="CSF"/>
    <n v="128524365"/>
    <n v="-128524365"/>
    <n v="0"/>
    <n v="0"/>
    <s v="Prestación de servicios profesionales para ejercer como auxiliares de la justicia y en la elaboración de avalúos comerciales de los bienes inmuebles a nivel nacional, que le sean asignados por la Subdirección de Catastro"/>
    <s v="50120"/>
    <s v="-0"/>
    <s v="-0"/>
    <s v="-0"/>
    <s v="-0"/>
    <s v="-0"/>
    <x v="1"/>
    <x v="2"/>
  </r>
  <r>
    <s v="39120"/>
    <s v="2020-05-07 00:00:00"/>
    <s v="2020-05-07 14:48:00"/>
    <s v="Gasto"/>
    <s v="Con Compromiso"/>
    <s v="0500"/>
    <x v="22"/>
    <x v="22"/>
    <s v="ADQUISICIÓN DE BIENES Y SERVICIOS - SERVICIO DE INFORMACIÓN CATASTRAL - ACTUALIZACIÓN  Y GESTIÓN CATASTRAL  NACIONAL"/>
    <s v="Propios"/>
    <x v="1"/>
    <s v="CSF"/>
    <n v="33114736"/>
    <n v="-1517759"/>
    <n v="31596977"/>
    <n v="0"/>
    <s v="Prestación de servicios profesionales para desarrollar los análisis estadísticos necesarios para describir adecuadamente los registros catastrales nacionales, así como para el proceso de estimación masiva de valores catastrales en el marco de la inno"/>
    <s v="50220"/>
    <s v="59520"/>
    <s v="201120"/>
    <s v="455620, 545520, 642420, 757420, 869420, 984320, 1169120, 1266920, 1306620"/>
    <s v="147301720, 177496520, 213978620, 249220920, 282180020, 312530920, 359500920, 396590820"/>
    <s v="-0"/>
    <x v="1"/>
    <x v="1"/>
  </r>
  <r>
    <s v="39220"/>
    <s v="2020-05-07 00:00:00"/>
    <s v="2020-05-07 14:51:00"/>
    <s v="Gasto"/>
    <s v="Anulado"/>
    <s v="0500"/>
    <x v="22"/>
    <x v="22"/>
    <s v="ADQUISICIÓN DE BIENES Y SERVICIOS - SERVICIO DE INFORMACIÓN CATASTRAL - ACTUALIZACIÓN  Y GESTIÓN CATASTRAL  NACIONAL"/>
    <s v="Propios"/>
    <x v="1"/>
    <s v="CSF"/>
    <n v="24269760"/>
    <n v="-24269760"/>
    <n v="0"/>
    <n v="0"/>
    <s v="Prestación de servicios profesionales para apoyar el desarrollo de los análisis estadísticos requeridos en los procesos de descripción adecuada de los registros catastrales nacionales y de estimación masiva de valores catastrales con el fin de fortal"/>
    <s v="50320"/>
    <s v="-0"/>
    <s v="-0"/>
    <s v="-0"/>
    <s v="-0"/>
    <s v="-0"/>
    <x v="1"/>
    <x v="1"/>
  </r>
  <r>
    <s v="39320"/>
    <s v="2020-05-07 00:00:00"/>
    <s v="2020-05-07 14:55:00"/>
    <s v="Gasto"/>
    <s v="Con Compromiso"/>
    <s v="0500"/>
    <x v="22"/>
    <x v="22"/>
    <s v="ADQUISICIÓN DE BIENES Y SERVICIOS - SERVICIO DE INFORMACIÓN CATASTRAL - ACTUALIZACIÓN  Y GESTIÓN CATASTRAL  NACIONAL"/>
    <s v="Propios"/>
    <x v="1"/>
    <s v="CSF"/>
    <n v="94601168"/>
    <n v="6306745"/>
    <n v="100907913"/>
    <n v="2759201"/>
    <s v="Prestación de servicios profesionales para desarrollar e implementar los análisis económicos y financieros para establecer las mejores prácticas y fuente de información en el desarrollo de metodologías masivas de valoración de predios"/>
    <s v="50420"/>
    <s v="63120"/>
    <s v="203820"/>
    <s v="456720, 535620, 618620, 760320, 838820, 983720, 1152020"/>
    <s v="145305120, 174343520, 206869520, 250490520, 274423020, 312702220, 354437020"/>
    <s v="-0"/>
    <x v="1"/>
    <x v="1"/>
  </r>
  <r>
    <s v="39420"/>
    <s v="2020-05-11 00:00:00"/>
    <s v="2020-05-11 15:32:00"/>
    <s v="Gasto"/>
    <s v="Con Compromiso"/>
    <s v="0200"/>
    <x v="19"/>
    <x v="11"/>
    <s v="PENSIONES"/>
    <s v="Nación"/>
    <x v="0"/>
    <s v="CSF"/>
    <n v="15187400"/>
    <n v="-4199075"/>
    <n v="10988325"/>
    <n v="0"/>
    <s v="Pago de las planillas de los aportes por retroactivos del mes de enero y febrero."/>
    <s v="52220"/>
    <s v="62320, 66320"/>
    <s v="171820"/>
    <s v="346620, 398820, 398920, 399020, 399120, 399220, 399320, 399420, 399520, 399620, 399720, 399820, 399920, 400020, 400120, 400220, 400320, 400420, 400520, 400620, 400720, 400820, 400920"/>
    <s v="134863020, 134863120, 134863220, 134863320, 134863420, 134863520, 134863620, 134863720, 134863820, 134863920, 134864020, 134864120, 134864220, 134864320, 134864420, 134864520, 134864620, 134864720, 134864820, 134864920, 134865020, 134865120"/>
    <s v="-0"/>
    <x v="0"/>
    <x v="3"/>
  </r>
  <r>
    <s v="39420"/>
    <s v="2020-05-11 00:00:00"/>
    <s v="2020-05-11 15:32:00"/>
    <s v="Gasto"/>
    <s v="Con Compromiso"/>
    <s v="0200"/>
    <x v="19"/>
    <x v="15"/>
    <s v="APORTES GENERALES AL SISTEMA DE RIESGOS LABORALES"/>
    <s v="Nación"/>
    <x v="0"/>
    <s v="CSF"/>
    <n v="838200"/>
    <n v="0"/>
    <n v="838200"/>
    <n v="0"/>
    <s v="Pago de las planillas de los aportes por retroactivos del mes de enero y febrero."/>
    <s v="52220"/>
    <s v="62320, 66320"/>
    <s v="171820"/>
    <s v="346620, 398820, 398920, 399020, 399120, 399220, 399320, 399420, 399520, 399620, 399720, 399820, 399920, 400020, 400120, 400220, 400320, 400420, 400520, 400620, 400720, 400820, 400920"/>
    <s v="134863020, 134863120, 134863220, 134863320, 134863420, 134863520, 134863620, 134863720, 134863820, 134863920, 134864020, 134864120, 134864220, 134864320, 134864420, 134864520, 134864620, 134864720, 134864820, 134864920, 134865020, 134865120"/>
    <s v="-0"/>
    <x v="0"/>
    <x v="3"/>
  </r>
  <r>
    <s v="39420"/>
    <s v="2020-05-11 00:00:00"/>
    <s v="2020-05-11 15:32:00"/>
    <s v="Gasto"/>
    <s v="Con Compromiso"/>
    <s v="0200"/>
    <x v="19"/>
    <x v="13"/>
    <s v="SALUD"/>
    <s v="Nación"/>
    <x v="0"/>
    <s v="CSF"/>
    <n v="11510700"/>
    <n v="-3866898"/>
    <n v="7643802"/>
    <n v="0"/>
    <s v="Pago de las planillas de los aportes por retroactivos del mes de enero y febrero."/>
    <s v="52220"/>
    <s v="62320, 66320"/>
    <s v="171820"/>
    <s v="346620, 398820, 398920, 399020, 399120, 399220, 399320, 399420, 399520, 399620, 399720, 399820, 399920, 400020, 400120, 400220, 400320, 400420, 400520, 400620, 400720, 400820, 400920"/>
    <s v="134863020, 134863120, 134863220, 134863320, 134863420, 134863520, 134863620, 134863720, 134863820, 134863920, 134864020, 134864120, 134864220, 134864320, 134864420, 134864520, 134864620, 134864720, 134864820, 134864920, 134865020, 134865120"/>
    <s v="-0"/>
    <x v="0"/>
    <x v="3"/>
  </r>
  <r>
    <s v="39420"/>
    <s v="2020-05-11 00:00:00"/>
    <s v="2020-05-11 15:32:00"/>
    <s v="Gasto"/>
    <s v="Con Compromiso"/>
    <s v="0200"/>
    <x v="19"/>
    <x v="14"/>
    <s v="APORTES AL ICBF"/>
    <s v="Nación"/>
    <x v="0"/>
    <s v="CSF"/>
    <n v="3231700"/>
    <n v="0"/>
    <n v="3231700"/>
    <n v="0"/>
    <s v="Pago de las planillas de los aportes por retroactivos del mes de enero y febrero."/>
    <s v="52220"/>
    <s v="62320, 66320"/>
    <s v="171820"/>
    <s v="346620, 398820, 398920, 399020, 399120, 399220, 399320, 399420, 399520, 399620, 399720, 399820, 399920, 400020, 400120, 400220, 400320, 400420, 400520, 400620, 400720, 400820, 400920"/>
    <s v="134863020, 134863120, 134863220, 134863320, 134863420, 134863520, 134863620, 134863720, 134863820, 134863920, 134864020, 134864120, 134864220, 134864320, 134864420, 134864520, 134864620, 134864720, 134864820, 134864920, 134865020, 134865120"/>
    <s v="-0"/>
    <x v="0"/>
    <x v="3"/>
  </r>
  <r>
    <s v="39420"/>
    <s v="2020-05-11 00:00:00"/>
    <s v="2020-05-11 15:32:00"/>
    <s v="Gasto"/>
    <s v="Con Compromiso"/>
    <s v="0200"/>
    <x v="19"/>
    <x v="12"/>
    <s v="APORTES AL SENA"/>
    <s v="Nación"/>
    <x v="0"/>
    <s v="CSF"/>
    <n v="2149900"/>
    <n v="0"/>
    <n v="2149900"/>
    <n v="0"/>
    <s v="Pago de las planillas de los aportes por retroactivos del mes de enero y febrero."/>
    <s v="52220"/>
    <s v="62320, 66320"/>
    <s v="171820"/>
    <s v="346620, 398820, 398920, 399020, 399120, 399220, 399320, 399420, 399520, 399620, 399720, 399820, 399920, 400020, 400120, 400220, 400320, 400420, 400520, 400620, 400720, 400820, 400920"/>
    <s v="134863020, 134863120, 134863220, 134863320, 134863420, 134863520, 134863620, 134863720, 134863820, 134863920, 134864020, 134864120, 134864220, 134864320, 134864420, 134864520, 134864620, 134864720, 134864820, 134864920, 134865020, 134865120"/>
    <s v="-0"/>
    <x v="0"/>
    <x v="3"/>
  </r>
  <r>
    <s v="39420"/>
    <s v="2020-05-11 00:00:00"/>
    <s v="2020-05-11 15:32:00"/>
    <s v="Gasto"/>
    <s v="Con Compromiso"/>
    <s v="0200"/>
    <x v="19"/>
    <x v="16"/>
    <s v="CAJAS DE COMPENSACIÓN FAMILIAR"/>
    <s v="Nación"/>
    <x v="0"/>
    <s v="CSF"/>
    <n v="4315300"/>
    <n v="-47400"/>
    <n v="4267900"/>
    <n v="0"/>
    <s v="Pago de las planillas de los aportes por retroactivos del mes de enero y febrero."/>
    <s v="52220"/>
    <s v="62320, 66320"/>
    <s v="171820"/>
    <s v="346620, 398820, 398920, 399020, 399120, 399220, 399320, 399420, 399520, 399620, 399720, 399820, 399920, 400020, 400120, 400220, 400320, 400420, 400520, 400620, 400720, 400820, 400920"/>
    <s v="134863020, 134863120, 134863220, 134863320, 134863420, 134863520, 134863620, 134863720, 134863820, 134863920, 134864020, 134864120, 134864220, 134864320, 134864420, 134864520, 134864620, 134864720, 134864820, 134864920, 134865020, 134865120"/>
    <s v="-0"/>
    <x v="0"/>
    <x v="3"/>
  </r>
  <r>
    <s v="39520"/>
    <s v="2020-05-12 00:00:00"/>
    <s v="2020-05-12 16:19: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20749384"/>
    <n v="-2939496"/>
    <n v="17809888"/>
    <n v="0"/>
    <s v="Prestación de servicios personales para la organización de información edafológica y de capacidad de uso de las tierras dentro de los procesos de levantamientos de suelos y aplicaciones agrológicas."/>
    <s v="50720"/>
    <s v="70420"/>
    <s v="229520"/>
    <s v="520520, 637320, 773220, 873620, 996420, 1142920, 1266520"/>
    <s v="169827720, 212538820, 253774920, 282690120, 316183920, 351781920, 393818020"/>
    <s v="-0"/>
    <x v="1"/>
    <x v="25"/>
  </r>
  <r>
    <s v="39620"/>
    <s v="2020-05-12 00:00:00"/>
    <s v="2020-05-12 16:22: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72809280"/>
    <n v="-11123550"/>
    <n v="61685730"/>
    <n v="90"/>
    <s v="Prestación de servicios profesionales para ejecutar las diferentes etapas de la actualización de Áreas Homogéneas de Tierras, en los municipios o áreas establecidas según programación de la Subdirección de Agrología a nivel nacional"/>
    <s v="50520"/>
    <s v="70620, 70720, 70820"/>
    <s v="244420, 245420, 249920"/>
    <s v="536720, 538220, 542520, 641120, 641520, 641620, 749520, 749620, 749720, 882020, 889020, 891820, 1016620, 1018320, 1102020, 1177520, 1180320, 1188720, 1197420, 1203120, 1269420"/>
    <s v="173705020, 174325920, 175359520, 213227720, 213243120, 213245020, 247630120, 247636320, 247637820, 284363520, 285497220, 286414520, 324851520, 325178820, 336529020, 361849620, 362052020, 364932320, 375759420, 379579520, 394077120"/>
    <s v="-0"/>
    <x v="1"/>
    <x v="25"/>
  </r>
  <r>
    <s v="39720"/>
    <s v="2020-05-12 00:00:00"/>
    <s v="2020-05-12 16:59: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15955520"/>
    <n v="-16427031"/>
    <n v="99528489"/>
    <n v="0"/>
    <s v="Prestación de servicios profesionales para garantizar la calidad de los levantamientos de suelos y aplicaciones agrológicas multidisciplinarias"/>
    <s v="50620"/>
    <s v="69720, 69820, 70520"/>
    <s v="227820, 229720, 233420"/>
    <s v="518420, 520720, 527420, 627420, 650620, 653620, 734220, 748220, 773620, 873720, 875520, 893020, 992420, 1009820, 1017320, 1145620, 1173520, 1188320, 1250420, 1251520, 1255720"/>
    <s v="169145920, 169832620, 171120720, 207306320, 218586820, 220628020, 244889320, 247443520, 255552920, 282700120, 282943820, 286491920, 315506020, 322377120, 324662520, 352165820, 360277220, 364911920, 386315520, 386604320, 389867820"/>
    <s v="-0"/>
    <x v="1"/>
    <x v="25"/>
  </r>
  <r>
    <s v="39820"/>
    <s v="2020-05-12 00:00:00"/>
    <s v="2020-05-12 17:03: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24269760"/>
    <n v="-3438216"/>
    <n v="20831544"/>
    <n v="0"/>
    <s v="Prestación de servicios profesionales para apoyar las actividades de fortalecimiento institucional del proceso agrologico mediante la formulación e implementación de lineamientos de ejecución, seguimiento y control."/>
    <s v="50820"/>
    <s v="68920"/>
    <s v="229820"/>
    <s v="520820, 626220, 735820, 865620, 991420, 1132020, 1256220"/>
    <s v="169834420, 206738420, 245232720, 281433020, 314891120, 349260620, 385426920"/>
    <s v="-0"/>
    <x v="1"/>
    <x v="25"/>
  </r>
  <r>
    <s v="39920"/>
    <s v="2020-05-12 00:00:00"/>
    <s v="2020-05-12 17:05: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8273680"/>
    <n v="-4003920"/>
    <n v="24269760"/>
    <n v="1112364"/>
    <s v="Prestación de servicios profesionales para la ejecución de análisis de mediana complejidad y validación metodológica que garantice el cumplimiento oportuno de la prestación de servicios de análisis en el área de biología del GIT Laboratorio Nacional"/>
    <s v="51120"/>
    <s v="74320"/>
    <s v="272520"/>
    <s v="607020, 625020, 744420, 854520, 992520, 1167820"/>
    <s v="200532320, 205574420, 246886820, 278123320, 315506520, 359539220"/>
    <s v="-0"/>
    <x v="1"/>
    <x v="25"/>
  </r>
  <r>
    <s v="40020"/>
    <s v="2020-05-12 00:00:00"/>
    <s v="2020-05-12 17:07: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89441440"/>
    <n v="-18633633"/>
    <n v="70807807"/>
    <n v="0"/>
    <s v="Prestación de servicios profesionales para adelantar actividades en desarrollo de las  aplicaciones agrológicas, innovación en aplicaciones agrológicas"/>
    <s v="51020"/>
    <s v="76020, 76920"/>
    <s v="261220, 271120"/>
    <s v="553820, 605620, 612820, 651220, 752420, 769520, 851120, 870520, 991520, 996620, 1141720, 1144320, 1197120, 1203520, 1203620, 1249720"/>
    <s v="183574720, 200434020, 205596520, 217469420, 248197220, 253165420, 275944420, 282219520, 314904920, 316185320, 351986720, 352128420, 379788220, 385041120"/>
    <s v="-0"/>
    <x v="1"/>
    <x v="25"/>
  </r>
  <r>
    <s v="40120"/>
    <s v="2020-05-12 00:00:00"/>
    <s v="2020-05-12 17:10: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38651840"/>
    <n v="-7408269"/>
    <n v="31243571"/>
    <n v="0"/>
    <s v="Prestación de servicios profesionales para la realización de los procedimientos requeridos para el mantenimiento  y ajuste permanente del programa de aseguramiento de la calidad en el GIT  Laboratorio Nacional de Suelos."/>
    <s v="51220"/>
    <s v="74520"/>
    <s v="274020"/>
    <s v="608220, 661120, 737920, 895320, 994820, 1171220, 1273920"/>
    <s v="200724720, 226806320, 245712720, 287099420, 316163420, 359816820, 391070220"/>
    <s v="-0"/>
    <x v="1"/>
    <x v="25"/>
  </r>
  <r>
    <s v="40220"/>
    <s v="2020-05-12 00:00:00"/>
    <s v="2020-05-12 17:12: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38651840"/>
    <n v="-6603023"/>
    <n v="32048817"/>
    <n v="0"/>
    <s v="Prestación de servicios profesionales para realizar la programación y cuantificación de los procesos  de campo de los proyectos y acciones que maneja la Subdirección de Agrología"/>
    <s v="50920"/>
    <s v="71620"/>
    <s v="249220"/>
    <s v="542020, 646420, 744320, 863420, 995120, 1149720, 1195820"/>
    <s v="175228020, 216094320, 246927020, 281025620, 316169420, 354479320, 396419920"/>
    <s v="-0"/>
    <x v="1"/>
    <x v="25"/>
  </r>
  <r>
    <s v="40320"/>
    <s v="2020-05-12 00:00:00"/>
    <s v="2020-05-12 17:16: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0749384"/>
    <n v="-4149877"/>
    <n v="16599507"/>
    <n v="0"/>
    <s v="Prestación de Servicios personales para realizar actividades de digitación y control de los análisis en el GIT Laboratorio Nacional de Suelos"/>
    <s v="51320"/>
    <s v="76820"/>
    <s v="271520"/>
    <s v="606120, 637620, 737120, 875320, 985620, 1170820, 1300920"/>
    <s v="200499820, 212514920, 245674320, 282941720, 312684220, 359797420, 396106120"/>
    <s v="-0"/>
    <x v="1"/>
    <x v="25"/>
  </r>
  <r>
    <s v="40420"/>
    <s v="2020-05-12 00:00:00"/>
    <s v="2020-05-12 17:18: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0749384"/>
    <n v="-3188863"/>
    <n v="17560521"/>
    <n v="0"/>
    <s v="Prestación de servicios personales para implementar y ejecutar las actividades de control ambiental bajo la Norma ISO 14001 y manejo de residuos en el GIT Laboratorio Nacional de Suelos"/>
    <s v="51420"/>
    <s v="70220"/>
    <s v="284120"/>
    <s v="621920, 660920, 732120, 858420, 966020, 1169020, 1259620"/>
    <s v="205355320, 225525020, 244106720, 278580820, 308365720, 360077220, 391142720"/>
    <s v="-0"/>
    <x v="1"/>
    <x v="25"/>
  </r>
  <r>
    <s v="40520"/>
    <s v="2020-05-12 00:00:00"/>
    <s v="2020-05-12 17:20: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33114736"/>
    <n v="-5105188"/>
    <n v="28009548"/>
    <n v="0"/>
    <s v="Prestación de servicios profesionales para ejecutar el programa de aseguramiento metrológico de los equipos e instrumentos  conforme a los requisitos de la Norma ISO 17025, en el GIT Laboratorio Nacional de Suelos"/>
    <s v="51520"/>
    <s v="69920"/>
    <s v="247720"/>
    <s v="540320, 646820, 759420, 872320, 1000820, 1172720, 1293020"/>
    <s v="174736720, 216167020, 250001920, 282504020, 317745520, 360502220, 395077320"/>
    <s v="-0"/>
    <x v="1"/>
    <x v="25"/>
  </r>
  <r>
    <s v="40620"/>
    <s v="2020-05-12 00:00:00"/>
    <s v="2020-05-12 17:22: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8155711"/>
    <n v="-1296836"/>
    <n v="16858875"/>
    <n v="0"/>
    <s v="Prestación de servicios profesionales para la verificación, consolidación y delineación digital de información cartográfica y alfanumérica de los proyectos que adelanta la Subdirección de Agrología"/>
    <s v="51720"/>
    <s v="74420"/>
    <s v="273320"/>
    <s v="607620, 610620, 734320, 853920, 1017520, 1186720, 1274520"/>
    <s v="200648420, 201303120, 244894120, 277031020, 324690420, 363921520, 391248120"/>
    <s v="-0"/>
    <x v="1"/>
    <x v="25"/>
  </r>
  <r>
    <s v="40720"/>
    <s v="2020-05-12 00:00:00"/>
    <s v="2020-05-12 17:29: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65573680"/>
    <n v="-23456270"/>
    <n v="142117410"/>
    <n v="0"/>
    <s v="Prestación de servicios profesionales para la interpretación y consolidación de información de Geomorfología y/o Cobertura de la Tierra en sectores priorizados por la Subdirección de Agrología."/>
    <s v="51820"/>
    <s v="67020, 67120, 67820, 70020, 70120, 71020"/>
    <s v="240020, 245220, 247620, 249020, 249120"/>
    <s v="534720, 537820, 540220, 541720, 541820, 620220, 623820, 624020, 644320, 657120, 729020, 729120, 732420, 733620, 733720, 844820, 850520, 850620, 850720, 852520, 984020, 984820, 985120, 985520, 994920, 1125220, 1126720, 1130220, 1133620, 1144520, 1195420, 1196720, 1196920, 1197320, 1199920, 1202320"/>
    <s v="173193720, 174320020, 174735620, 175218120, 175219120, 205353720, 205357020, 205357120, 215720620, 220626720, 243609820, 243615320, 244112520, 244878020, 244878920, 274745320, 275323520, 275457320, 275460120, 276394120, 312528720, 312546620, 312681520, 312683520, 316167220, 347176320, 347464020, 348479620, 349404320, 352134820, 373275920, 373431320, 375508920, 379933420, 382328420"/>
    <s v="-0"/>
    <x v="1"/>
    <x v="25"/>
  </r>
  <r>
    <s v="40820"/>
    <s v="2020-05-12 00:00:00"/>
    <s v="2020-05-12 17:31: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77303680"/>
    <n v="-10307158"/>
    <n v="66996522"/>
    <n v="0"/>
    <s v="Prestación de servicios profesionales para la interpretación, control de calidad y consolidación de información de cobertura de la tierra o gemorfología, de acuerdo a los lineamientos y metas de la Subdirección de Agrología."/>
    <s v="51920"/>
    <s v="67320, 67720"/>
    <s v="229120, 247120"/>
    <s v="534620, 539720, 634120, 634720, 739320, 740020, 853120, 859420, 979020, 981720, 1141020, 1150220, 1193320, 1250020"/>
    <s v="173173020, 174346020, 209066620, 210842720, 246161520, 246172920, 276743020, 278810420, 311541320, 312314520, 351535420, 354513620, 370799320, 386421220"/>
    <s v="-0"/>
    <x v="1"/>
    <x v="25"/>
  </r>
  <r>
    <s v="40920"/>
    <s v="2020-05-12 00:00:00"/>
    <s v="2020-05-12 17:33: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44720720"/>
    <n v="-8571471"/>
    <n v="36149249"/>
    <n v="0"/>
    <s v="Prestación de servicios profesionales para avalar la calidad y consolidación de la información generada de cobertura de la tierra de acuerdo a los lineamientos y metas de la Subdirección de Agrología."/>
    <s v="52020"/>
    <s v="71920"/>
    <s v="271420"/>
    <s v="605920, 630320, 745020, 861020, 985420, 1131020, 1195120"/>
    <s v="200496720, 208647420, 248116820, 280656120, 313283820, 348970520, 372477020, 391358920"/>
    <s v="-0"/>
    <x v="1"/>
    <x v="25"/>
  </r>
  <r>
    <s v="41020"/>
    <s v="2020-05-13 00:00:00"/>
    <s v="2020-05-13 10:20:00"/>
    <s v="Gasto"/>
    <s v="Anulado"/>
    <s v="0500"/>
    <x v="22"/>
    <x v="22"/>
    <s v="ADQUISICIÓN DE BIENES Y SERVICIOS - SERVICIO DE INFORMACIÓN CATASTRAL - ACTUALIZACIÓN  Y GESTIÓN CATASTRAL  NACIONAL"/>
    <s v="Nación"/>
    <x v="0"/>
    <s v="CSF"/>
    <n v="33820360"/>
    <n v="-33820360"/>
    <n v="0"/>
    <n v="0"/>
    <s v="Prestación de servicios profesionales para apoyar a la Subdirección de Catastro a nivel nacional en la gestión, control y seguimiento de la información alfanumérica y gráfica derivada de los procesos catastrales."/>
    <s v="52320"/>
    <s v="-0"/>
    <s v="-0"/>
    <s v="-0"/>
    <s v="-0"/>
    <s v="-0"/>
    <x v="1"/>
    <x v="1"/>
  </r>
  <r>
    <s v="41120"/>
    <s v="2020-05-14 00:00:00"/>
    <s v="2020-05-14 14:09: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43483320"/>
    <n v="-9985059"/>
    <n v="33498261"/>
    <n v="0"/>
    <s v="Prestación de servicios profesionales para apoyar al Grupo interno de Trabajo de Fronteras y Límites de Entidades Territoriales, en la atención de requerimientos cartograficos relacionados con los territorios colectivos."/>
    <s v="52420"/>
    <s v="72020"/>
    <s v="275720"/>
    <s v="609820, 612420, 729620, 873020, 963220, 1160020, 1294120"/>
    <s v="201259220, 205347720, 243732820, 282572620, 308154420, 356253920, 395081720"/>
    <s v="-0"/>
    <x v="1"/>
    <x v="8"/>
  </r>
  <r>
    <s v="41220"/>
    <s v="2020-05-14 00:00:00"/>
    <s v="2020-05-14 14:11:00"/>
    <s v="Gasto"/>
    <s v="Con Compromiso"/>
    <s v="0300"/>
    <x v="21"/>
    <x v="54"/>
    <s v="ADQUISICIÓN DE BIENES Y SERVICIOS - SERVICIOS DE INFORMACIÓN GEODÉSICA ACTUALIZADO - LEVANTAMIENTO , GENERACIÓN Y ACTUALIZACIÓN DE LA RED GEODÉSICA Y LA CARTOGRAFÍA BÁSICA A NIVEL   NACIONAL"/>
    <s v="Nación"/>
    <x v="0"/>
    <s v="CSF"/>
    <n v="120000000"/>
    <n v="350221"/>
    <n v="120350221"/>
    <n v="0"/>
    <s v="Adquisición de equipos de comunicación para transmisión de datos de estaciones GNSS de funcionamiento continuo"/>
    <s v="52520"/>
    <s v="126020"/>
    <s v="697220"/>
    <s v="1199120"/>
    <s v="381751320"/>
    <s v="-0"/>
    <x v="1"/>
    <x v="8"/>
  </r>
  <r>
    <s v="41320"/>
    <s v="2020-05-14 00:00:00"/>
    <s v="2020-05-14 14:14:00"/>
    <s v="Gasto"/>
    <s v="Con Compromiso"/>
    <s v="0300"/>
    <x v="21"/>
    <x v="84"/>
    <s v="ADQUISICIÓN DE BIENES Y SERVICIOS - DOCUMENTOS DE INVESTIGACIÓN - GENERACIÓN DE ESTUDIOS GEOGRÁFICOS E INVESTIGACIONES PARA LA CARACTERIZACIÓN, ANÁLISIS Y DELIMITACIÓN GEOGRÁFICA DEL TERRITORIO  NACIONAL"/>
    <s v="Nación"/>
    <x v="0"/>
    <s v="CSF"/>
    <n v="25786620"/>
    <n v="-7584300"/>
    <n v="18202320"/>
    <n v="0"/>
    <s v="Prestación de servicios para realizar el control de calidad de la cartografía básica generalizada y temática consolidada para las caracterizaciones territoriales de los municipios priorizados."/>
    <s v="52620"/>
    <s v="82720"/>
    <s v="316020"/>
    <s v="647920, 753320, 896720, 1031220"/>
    <s v="217366220, 248558820, 287676120, 336527520"/>
    <s v="-0"/>
    <x v="1"/>
    <x v="8"/>
  </r>
  <r>
    <s v="41420"/>
    <s v="2020-05-15 00:00:00"/>
    <s v="2020-05-15 09:21: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31404620"/>
    <n v="1932592"/>
    <n v="33337212"/>
    <n v="0"/>
    <s v="Prestacion de servicios profesionales para el procesamiento y análisis de imágenes de sensores remotos  así como la generación de cartografía básica y temática requeridos en los proyectos en tecnologías geoespaciales a cargo de la Oficina CIAF"/>
    <s v="52720"/>
    <s v="66920"/>
    <s v="260620"/>
    <s v="553220, 660720, 749420, 865020, 1000520, 1173020, 1267320"/>
    <s v="180571720, 224855920, 247615520, 281060020, 317718820, 360243020, 394106020"/>
    <s v="-0"/>
    <x v="1"/>
    <x v="24"/>
  </r>
  <r>
    <s v="41520"/>
    <s v="2020-05-18 00:00:00"/>
    <s v="2020-05-18 17:21:00"/>
    <s v="Gasto"/>
    <s v="Con Compromiso"/>
    <s v="0200"/>
    <x v="19"/>
    <x v="55"/>
    <s v="ADQUISICIÓN DE BIENES Y SERVICIOS - SERVICIOS TECNOLÓGICOS - FORTALECIMIENTO DE LA GESTIÓN INSTITUCIONAL DEL IGAC A NIVEL   NACIONAL"/>
    <s v="Nación"/>
    <x v="0"/>
    <s v="CSF"/>
    <n v="44720720"/>
    <n v="0"/>
    <n v="44720720"/>
    <n v="5590090"/>
    <s v="Prestación de servicios profesionales para gestionar, ejecutar y hacer seguimiento a las tareas de mantenimiento y atención de incidentes relacionadas con el editor gráfico de los sistemas de información de la oficina de informática y telecomunicacio"/>
    <s v="53220"/>
    <s v="71220"/>
    <s v="260520"/>
    <s v="553120, 626320, 736620, 841020, 1007920, 1169620"/>
    <s v="180558520, 207532520, 245263920, 273931020, 322087620, 359568920"/>
    <s v="-0"/>
    <x v="1"/>
    <x v="3"/>
  </r>
  <r>
    <s v="41620"/>
    <s v="2020-05-18 00:00:00"/>
    <s v="2020-05-18 17:26:00"/>
    <s v="Gasto"/>
    <s v="Con Compromiso"/>
    <s v="0200"/>
    <x v="19"/>
    <x v="29"/>
    <s v="ADQUISICIÓN DE BIENES Y SERVICIOS - SERVICIO DE GESTIÓN DOCUMENTAL - IMPLEMENTACIÓN DE UN SISTEMA DE GESTIÓN DOCUMENTAL EN EL IGAC A NIVEL   NACIONAL"/>
    <s v="Nación"/>
    <x v="0"/>
    <s v="CSF"/>
    <n v="28988880"/>
    <n v="0"/>
    <n v="28988880"/>
    <n v="0"/>
    <s v="Prestación de servicios profesionales para la actualización de las tablas de retención documental de la entidad, acorde a la normatividad expedida por el Archivo General de la Nación y los lineamientos de la entidad."/>
    <s v="53320"/>
    <s v="87420"/>
    <s v="333820"/>
    <s v="706520, 736120, 858920, 968320, 1168620, 1301320"/>
    <s v="236647320, 245241120, 278688620, 310065320, 360062420, 396174820"/>
    <s v="-0"/>
    <x v="1"/>
    <x v="3"/>
  </r>
  <r>
    <s v="41720"/>
    <s v="2020-05-18 00:00:00"/>
    <s v="2020-05-18 17:29:00"/>
    <s v="Gasto"/>
    <s v="Con Compromiso"/>
    <s v="0200"/>
    <x v="19"/>
    <x v="80"/>
    <s v="ADQUISICIÓN DE BIENES Y SERVICIOS - SERVICIOS DE INFORMACIÓN IMPLEMENTADOS - IMPLEMENTACIÓN DE UN SISTEMA DE GESTIÓN DOCUMENTAL EN EL IGAC A NIVEL   NACIONAL"/>
    <s v="Nación"/>
    <x v="0"/>
    <s v="CSF"/>
    <n v="45421530"/>
    <n v="0"/>
    <n v="45421530"/>
    <n v="0"/>
    <s v="Prestación de servicios profesionales para la elaboración del modelo de gestión de documentos electrónicos archivos y plan de preservación digital a largo plazo del Sistema Integrado de Conservación en el marco del proyecto de gestión documental"/>
    <s v="53420"/>
    <s v="69620"/>
    <s v="224920"/>
    <s v="602120, 653920, 778220, 897220, 1031020, 1186420, 1303720"/>
    <s v="198694120, 218953520, 261318720, 289126320, 335416220, 365076120, 396496020"/>
    <s v="-0"/>
    <x v="1"/>
    <x v="3"/>
  </r>
  <r>
    <s v="41820"/>
    <s v="2020-05-19 00:00:00"/>
    <s v="2020-05-19 14:08:00"/>
    <s v="Gasto"/>
    <s v="Con Compromiso"/>
    <s v="0200"/>
    <x v="19"/>
    <x v="20"/>
    <s v="IMPUESTO DE INDUSTRIA Y COMERCIO"/>
    <s v="Propios"/>
    <x v="1"/>
    <s v="CSF"/>
    <n v="1912000"/>
    <n v="0"/>
    <n v="1912000"/>
    <n v="0"/>
    <s v="IMPUESTO DE INDUSTRIA Y COMERCIO"/>
    <s v="54520"/>
    <s v="61820"/>
    <s v="170920"/>
    <s v="345720"/>
    <s v="122305620"/>
    <s v="-0"/>
    <x v="0"/>
    <x v="3"/>
  </r>
  <r>
    <s v="41920"/>
    <s v="2020-05-20 00:00:00"/>
    <s v="2020-05-20 15:39: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57950788"/>
    <n v="-1241802"/>
    <n v="56708986"/>
    <n v="0"/>
    <s v="Prestación de servicios profesionales para la ejecución de análisis de alta complejidad y validación  metodológica en el GIT Laboratorio Nacional de Suelos."/>
    <s v="54620"/>
    <s v="76420, 77320"/>
    <s v="246720, 271720"/>
    <s v="539320, 606320, 624420, 639020, 728920, 742220, 863520, 884720, 964220, 1011220, 1160420, 1188620, 1273620"/>
    <s v="174342420, 200458020, 205357320, 212585720, 243518320, 246856020, 281026620, 284854820, 308196720, 322773320, 356270720, 364928320, 393994320"/>
    <s v="-0"/>
    <x v="1"/>
    <x v="25"/>
  </r>
  <r>
    <s v="42020"/>
    <s v="2020-05-20 00:00:00"/>
    <s v="2020-05-20 15:41: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28273680"/>
    <n v="-4712280"/>
    <n v="23561400"/>
    <n v="0"/>
    <s v="Prestación de servicios profesionales para realizar el proceso gráfico y maquetación de las publicaciones impresas y/o digitales de la Subdirección de Agrología."/>
    <s v="54820"/>
    <s v="71520"/>
    <s v="246020"/>
    <s v="537920, 645520, 740620, 869520, 993120, 1138520, 1202420, 1202520"/>
    <s v="174320920, 215894920, 246182520, 282181120, 316147120, 351389420, 385436920"/>
    <s v="-0"/>
    <x v="1"/>
    <x v="25"/>
  </r>
  <r>
    <s v="42120"/>
    <s v="2020-05-20 00:00:00"/>
    <s v="2020-05-20 15:43: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39130630"/>
    <n v="-2795045"/>
    <n v="36335585"/>
    <n v="0"/>
    <s v="Prestación de servicios profesionales para realizar el control de calidad final de la información cartográfica, alfanumérica y geoespacial mediante software libre en los proyectos que desarrolla la subdirección de agrología."/>
    <s v="54720"/>
    <s v="73320"/>
    <s v="273120"/>
    <s v="607520, 630220, 745720, 872220, 996220, 1177220, 1259420"/>
    <s v="200565220, 208316420, 247482820, 283414620, 316313920, 362567620, 391140320"/>
    <s v="-0"/>
    <x v="1"/>
    <x v="25"/>
  </r>
  <r>
    <s v="42220"/>
    <s v="2020-05-22 00:00:00"/>
    <s v="2020-05-22 18:39:00"/>
    <s v="Gasto"/>
    <s v="Con Compromiso"/>
    <s v="0200"/>
    <x v="19"/>
    <x v="9"/>
    <s v="BONIFICACIÓN POR SERVICIOS PRESTADOS"/>
    <s v="Nación"/>
    <x v="0"/>
    <s v="CSF"/>
    <n v="19064688"/>
    <n v="0"/>
    <n v="19064688"/>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22220"/>
    <x v="0"/>
    <x v="3"/>
  </r>
  <r>
    <s v="42220"/>
    <s v="2020-05-22 00:00:00"/>
    <s v="2020-05-22 18:39:00"/>
    <s v="Gasto"/>
    <s v="Con Compromiso"/>
    <s v="0200"/>
    <x v="19"/>
    <x v="7"/>
    <s v="BONIFICACIÓN ESPECIAL DE RECREACIÓN"/>
    <s v="Nación"/>
    <x v="0"/>
    <s v="CSF"/>
    <n v="7586220"/>
    <n v="0"/>
    <n v="7586220"/>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22220"/>
    <x v="0"/>
    <x v="3"/>
  </r>
  <r>
    <s v="42220"/>
    <s v="2020-05-22 00:00:00"/>
    <s v="2020-05-22 18:39:00"/>
    <s v="Gasto"/>
    <s v="Con Compromiso"/>
    <s v="0200"/>
    <x v="19"/>
    <x v="8"/>
    <s v="SUELDO BÁSICO"/>
    <s v="Nación"/>
    <x v="0"/>
    <s v="CSF"/>
    <n v="868706118"/>
    <n v="0"/>
    <n v="868706118"/>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22220"/>
    <x v="0"/>
    <x v="3"/>
  </r>
  <r>
    <s v="42220"/>
    <s v="2020-05-22 00:00:00"/>
    <s v="2020-05-22 18:39:00"/>
    <s v="Gasto"/>
    <s v="Con Compromiso"/>
    <s v="0200"/>
    <x v="19"/>
    <x v="6"/>
    <s v="SUBSIDIO DE ALIMENTACIÓN"/>
    <s v="Nación"/>
    <x v="0"/>
    <s v="CSF"/>
    <n v="10585787"/>
    <n v="0"/>
    <n v="10585787"/>
    <n v="9153"/>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22220"/>
    <x v="0"/>
    <x v="3"/>
  </r>
  <r>
    <s v="42220"/>
    <s v="2020-05-22 00:00:00"/>
    <s v="2020-05-22 18:39:00"/>
    <s v="Gasto"/>
    <s v="Con Compromiso"/>
    <s v="0200"/>
    <x v="19"/>
    <x v="4"/>
    <s v="PRIMA DE VACACIONES"/>
    <s v="Nación"/>
    <x v="0"/>
    <s v="CSF"/>
    <n v="85945566"/>
    <n v="0"/>
    <n v="85945566"/>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22220"/>
    <x v="0"/>
    <x v="3"/>
  </r>
  <r>
    <s v="42220"/>
    <s v="2020-05-22 00:00:00"/>
    <s v="2020-05-22 18:39:00"/>
    <s v="Gasto"/>
    <s v="Con Compromiso"/>
    <s v="0200"/>
    <x v="19"/>
    <x v="5"/>
    <s v="PRIMA TÉCNICA NO SALARIAL"/>
    <s v="Nación"/>
    <x v="0"/>
    <s v="CSF"/>
    <n v="11677468"/>
    <n v="0"/>
    <n v="11677468"/>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22220"/>
    <x v="0"/>
    <x v="3"/>
  </r>
  <r>
    <s v="42220"/>
    <s v="2020-05-22 00:00:00"/>
    <s v="2020-05-22 18:39:00"/>
    <s v="Gasto"/>
    <s v="Con Compromiso"/>
    <s v="0200"/>
    <x v="19"/>
    <x v="21"/>
    <s v="INCAPACIDADES (NO DE PENSIONES)"/>
    <s v="Nación"/>
    <x v="0"/>
    <s v="CSF"/>
    <n v="3327611"/>
    <n v="0"/>
    <n v="3327611"/>
    <n v="101842"/>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22220"/>
    <x v="0"/>
    <x v="3"/>
  </r>
  <r>
    <s v="42220"/>
    <s v="2020-05-22 00:00:00"/>
    <s v="2020-05-22 18:39:00"/>
    <s v="Gasto"/>
    <s v="Con Compromiso"/>
    <s v="0200"/>
    <x v="19"/>
    <x v="37"/>
    <s v="INDEMNIZACIÓN POR VACACIONES"/>
    <s v="Nación"/>
    <x v="0"/>
    <s v="CSF"/>
    <n v="1299945"/>
    <n v="0"/>
    <n v="1299945"/>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22220"/>
    <x v="0"/>
    <x v="3"/>
  </r>
  <r>
    <s v="42220"/>
    <s v="2020-05-22 00:00:00"/>
    <s v="2020-05-22 18:39:00"/>
    <s v="Gasto"/>
    <s v="Con Compromiso"/>
    <s v="0200"/>
    <x v="19"/>
    <x v="53"/>
    <s v="PRIMA TÉCNICA SALARIAL"/>
    <s v="Nación"/>
    <x v="0"/>
    <s v="CSF"/>
    <n v="19608654"/>
    <n v="0"/>
    <n v="19608654"/>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22220"/>
    <x v="0"/>
    <x v="3"/>
  </r>
  <r>
    <s v="42220"/>
    <s v="2020-05-22 00:00:00"/>
    <s v="2020-05-22 18:39:00"/>
    <s v="Gasto"/>
    <s v="Con Compromiso"/>
    <s v="0200"/>
    <x v="19"/>
    <x v="10"/>
    <s v="SUELDO DE VACACIONES"/>
    <s v="Nación"/>
    <x v="0"/>
    <s v="CSF"/>
    <n v="101991702"/>
    <n v="0"/>
    <n v="101991702"/>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22220"/>
    <x v="0"/>
    <x v="3"/>
  </r>
  <r>
    <s v="42220"/>
    <s v="2020-05-22 00:00:00"/>
    <s v="2020-05-22 18:39:00"/>
    <s v="Gasto"/>
    <s v="Con Compromiso"/>
    <s v="0200"/>
    <x v="19"/>
    <x v="42"/>
    <s v="PRIMA DE COORDINACIÓN"/>
    <s v="Nación"/>
    <x v="0"/>
    <s v="CSF"/>
    <n v="20062873"/>
    <n v="0"/>
    <n v="20062873"/>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22220"/>
    <x v="0"/>
    <x v="3"/>
  </r>
  <r>
    <s v="42220"/>
    <s v="2020-05-22 00:00:00"/>
    <s v="2020-05-22 18:39:00"/>
    <s v="Gasto"/>
    <s v="Con Compromiso"/>
    <s v="0200"/>
    <x v="19"/>
    <x v="34"/>
    <s v="LICENCIAS DE MATERNIDAD Y PATERNIDAD (NO DE PENSIONES)"/>
    <s v="Nación"/>
    <x v="0"/>
    <s v="CSF"/>
    <n v="4831077"/>
    <n v="0"/>
    <n v="4831077"/>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22220"/>
    <x v="0"/>
    <x v="3"/>
  </r>
  <r>
    <s v="42220"/>
    <s v="2020-05-22 00:00:00"/>
    <s v="2020-05-22 18:39:00"/>
    <s v="Gasto"/>
    <s v="Con Compromiso"/>
    <s v="0200"/>
    <x v="19"/>
    <x v="3"/>
    <s v="AUXILIO DE TRANSPORTE"/>
    <s v="Nación"/>
    <x v="0"/>
    <s v="CSF"/>
    <n v="11903637"/>
    <n v="0"/>
    <n v="11903637"/>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22220"/>
    <x v="0"/>
    <x v="3"/>
  </r>
  <r>
    <s v="42220"/>
    <s v="2020-05-22 00:00:00"/>
    <s v="2020-05-22 18:39:00"/>
    <s v="Gasto"/>
    <s v="Con Compromiso"/>
    <s v="0200"/>
    <x v="19"/>
    <x v="26"/>
    <s v="PRIMA DE SERVICIO"/>
    <s v="Nación"/>
    <x v="0"/>
    <s v="CSF"/>
    <n v="4709286"/>
    <n v="0"/>
    <n v="4709286"/>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22220"/>
    <x v="0"/>
    <x v="3"/>
  </r>
  <r>
    <s v="42320"/>
    <s v="2020-05-22 00:00:00"/>
    <s v="2020-05-22 21:00:00"/>
    <s v="Gasto"/>
    <s v="Con Compromiso"/>
    <s v="0200"/>
    <x v="19"/>
    <x v="11"/>
    <s v="PENSIONES"/>
    <s v="Nación"/>
    <x v="0"/>
    <s v="CSF"/>
    <n v="111645600"/>
    <n v="0"/>
    <n v="111645600"/>
    <n v="0"/>
    <s v="APORTES PARAFISCALES MES DE MAYO"/>
    <s v="55220"/>
    <s v="64020"/>
    <s v="-0"/>
    <s v="387420, 387520, 387620, 387720, 387820, 387920, 388020, 388120, 388220, 388320, 388420, 388520, 388620, 388720, 388820, 388920, 389020, 389120, 389220, 389320, 389420, 389520, 389620"/>
    <s v="129049620, 129049720, 129049820, 129049920, 129050020, 129050120, 129050220, 129050320, 129050420, 129050520, 129050620, 129050720, 129050820, 129050920, 129051020, 129051120, 129051220, 129051320, 129051420, 129051520, 129051620, 129051720, 129051820"/>
    <s v="-0"/>
    <x v="0"/>
    <x v="3"/>
  </r>
  <r>
    <s v="42320"/>
    <s v="2020-05-22 00:00:00"/>
    <s v="2020-05-22 21:00:00"/>
    <s v="Gasto"/>
    <s v="Con Compromiso"/>
    <s v="0200"/>
    <x v="19"/>
    <x v="15"/>
    <s v="APORTES GENERALES AL SISTEMA DE RIESGOS LABORALES"/>
    <s v="Nación"/>
    <x v="0"/>
    <s v="CSF"/>
    <n v="9272300"/>
    <n v="0"/>
    <n v="9272300"/>
    <n v="0"/>
    <s v="APORTES PARAFISCALES MES DE MAYO"/>
    <s v="55220"/>
    <s v="64020"/>
    <s v="-0"/>
    <s v="387420, 387520, 387620, 387720, 387820, 387920, 388020, 388120, 388220, 388320, 388420, 388520, 388620, 388720, 388820, 388920, 389020, 389120, 389220, 389320, 389420, 389520, 389620"/>
    <s v="129049620, 129049720, 129049820, 129049920, 129050020, 129050120, 129050220, 129050320, 129050420, 129050520, 129050620, 129050720, 129050820, 129050920, 129051020, 129051120, 129051220, 129051320, 129051420, 129051520, 129051620, 129051720, 129051820"/>
    <s v="-0"/>
    <x v="0"/>
    <x v="3"/>
  </r>
  <r>
    <s v="42320"/>
    <s v="2020-05-22 00:00:00"/>
    <s v="2020-05-22 21:00:00"/>
    <s v="Gasto"/>
    <s v="Con Compromiso"/>
    <s v="0200"/>
    <x v="19"/>
    <x v="13"/>
    <s v="SALUD"/>
    <s v="Nación"/>
    <x v="0"/>
    <s v="CSF"/>
    <n v="79085000"/>
    <n v="0"/>
    <n v="79085000"/>
    <n v="0"/>
    <s v="APORTES PARAFISCALES MES DE MAYO"/>
    <s v="55220"/>
    <s v="64020"/>
    <s v="-0"/>
    <s v="387420, 387520, 387620, 387720, 387820, 387920, 388020, 388120, 388220, 388320, 388420, 388520, 388620, 388720, 388820, 388920, 389020, 389120, 389220, 389320, 389420, 389520, 389620"/>
    <s v="129049620, 129049720, 129049820, 129049920, 129050020, 129050120, 129050220, 129050320, 129050420, 129050520, 129050620, 129050720, 129050820, 129050920, 129051020, 129051120, 129051220, 129051320, 129051420, 129051520, 129051620, 129051720, 129051820"/>
    <s v="-0"/>
    <x v="0"/>
    <x v="3"/>
  </r>
  <r>
    <s v="42320"/>
    <s v="2020-05-22 00:00:00"/>
    <s v="2020-05-22 21:00:00"/>
    <s v="Gasto"/>
    <s v="Con Compromiso"/>
    <s v="0200"/>
    <x v="19"/>
    <x v="16"/>
    <s v="CAJAS DE COMPENSACIÓN FAMILIAR"/>
    <s v="Nación"/>
    <x v="0"/>
    <s v="CSF"/>
    <n v="41391100"/>
    <n v="0"/>
    <n v="41391100"/>
    <n v="0"/>
    <s v="APORTES PARAFISCALES MES DE MAYO"/>
    <s v="55220"/>
    <s v="64020"/>
    <s v="-0"/>
    <s v="387420, 387520, 387620, 387720, 387820, 387920, 388020, 388120, 388220, 388320, 388420, 388520, 388620, 388720, 388820, 388920, 389020, 389120, 389220, 389320, 389420, 389520, 389620"/>
    <s v="129049620, 129049720, 129049820, 129049920, 129050020, 129050120, 129050220, 129050320, 129050420, 129050520, 129050620, 129050720, 129050820, 129050920, 129051020, 129051120, 129051220, 129051320, 129051420, 129051520, 129051620, 129051720, 129051820"/>
    <s v="-0"/>
    <x v="0"/>
    <x v="3"/>
  </r>
  <r>
    <s v="42320"/>
    <s v="2020-05-22 00:00:00"/>
    <s v="2020-05-22 21:00:00"/>
    <s v="Gasto"/>
    <s v="Con Compromiso"/>
    <s v="0200"/>
    <x v="19"/>
    <x v="12"/>
    <s v="APORTES AL SENA"/>
    <s v="Nación"/>
    <x v="0"/>
    <s v="CSF"/>
    <n v="20699800"/>
    <n v="0"/>
    <n v="20699800"/>
    <n v="0"/>
    <s v="APORTES PARAFISCALES MES DE MAYO"/>
    <s v="55220"/>
    <s v="64020"/>
    <s v="-0"/>
    <s v="387420, 387520, 387620, 387720, 387820, 387920, 388020, 388120, 388220, 388320, 388420, 388520, 388620, 388720, 388820, 388920, 389020, 389120, 389220, 389320, 389420, 389520, 389620"/>
    <s v="129049620, 129049720, 129049820, 129049920, 129050020, 129050120, 129050220, 129050320, 129050420, 129050520, 129050620, 129050720, 129050820, 129050920, 129051020, 129051120, 129051220, 129051320, 129051420, 129051520, 129051620, 129051720, 129051820"/>
    <s v="-0"/>
    <x v="0"/>
    <x v="3"/>
  </r>
  <r>
    <s v="42320"/>
    <s v="2020-05-22 00:00:00"/>
    <s v="2020-05-22 21:00:00"/>
    <s v="Gasto"/>
    <s v="Con Compromiso"/>
    <s v="0200"/>
    <x v="19"/>
    <x v="14"/>
    <s v="APORTES AL ICBF"/>
    <s v="Nación"/>
    <x v="0"/>
    <s v="CSF"/>
    <n v="31044300"/>
    <n v="0"/>
    <n v="31044300"/>
    <n v="0"/>
    <s v="APORTES PARAFISCALES MES DE MAYO"/>
    <s v="55220"/>
    <s v="64020"/>
    <s v="-0"/>
    <s v="387420, 387520, 387620, 387720, 387820, 387920, 388020, 388120, 388220, 388320, 388420, 388520, 388620, 388720, 388820, 388920, 389020, 389120, 389220, 389320, 389420, 389520, 389620"/>
    <s v="129049620, 129049720, 129049820, 129049920, 129050020, 129050120, 129050220, 129050320, 129050420, 129050520, 129050620, 129050720, 129050820, 129050920, 129051020, 129051120, 129051220, 129051320, 129051420, 129051520, 129051620, 129051720, 129051820"/>
    <s v="-0"/>
    <x v="0"/>
    <x v="3"/>
  </r>
  <r>
    <s v="42420"/>
    <s v="2020-05-26 00:00:00"/>
    <s v="2020-05-26 08:17:00"/>
    <s v="Gasto"/>
    <s v="Generad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28273680"/>
    <n v="-28273680"/>
    <n v="0"/>
    <n v="0"/>
    <s v="Prestación de servicios profesionales para el apoyo a los asuntos relacionados con los requerimientos de limites de entidades territoriales"/>
    <s v="54020"/>
    <s v="-0"/>
    <s v="-0"/>
    <s v="-0"/>
    <s v="-0"/>
    <s v="-0"/>
    <x v="1"/>
    <x v="8"/>
  </r>
  <r>
    <s v="42520"/>
    <s v="2020-05-26 00:00:00"/>
    <s v="2020-05-26 08:19: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28273680"/>
    <n v="-7068420"/>
    <n v="21205260"/>
    <n v="0"/>
    <s v="Prestación de servicios profesionales para realizar los diagnósticos  de las areas  de las entidades territoriales."/>
    <s v="54120"/>
    <s v="86620"/>
    <s v="349020"/>
    <s v="711820, 729220, 860120, 965020, 1159920, 1290320"/>
    <s v="239875420, 243624620, 280004220, 308236620, 356247420, 394768420"/>
    <s v="-0"/>
    <x v="1"/>
    <x v="8"/>
  </r>
  <r>
    <s v="42620"/>
    <s v="2020-05-26 00:00:00"/>
    <s v="2020-05-26 08:21: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34273164"/>
    <n v="2856098"/>
    <n v="37129262"/>
    <n v="1"/>
    <s v="Prestación de servicios profesionales para realizar la evaluación y documentación de los límites de las entidades territoriales."/>
    <s v="54220"/>
    <s v="72920, 73820"/>
    <s v="271220, 271320"/>
    <s v="605720, 605820, 619320, 621120, 729520, 730320, 834920, 835120, 961120, 998920, 1133320, 1135320, 1263120, 1277620"/>
    <s v="200438920, 200475420, 205353120, 205354420, 243728920, 243801420, 272845220, 272847820, 307749420, 316809320, 349354920, 350038720, 389643220, 393781620"/>
    <s v="-0"/>
    <x v="1"/>
    <x v="8"/>
  </r>
  <r>
    <s v="42720"/>
    <s v="2020-05-26 00:00:00"/>
    <s v="2020-05-26 08:25:00"/>
    <s v="Gasto"/>
    <s v="Con Compromiso"/>
    <s v="0300"/>
    <x v="21"/>
    <x v="38"/>
    <s v="ADQUISICIÓN DE BIENES Y SERVICIOS - SERVICIO DE INFORMACIÓN CARTOGRÁFICA ACTUALIZADO - LEVANTAMIENTO , GENERACIÓN Y ACTUALIZACIÓN DE LA RED GEODÉSICA Y LA CARTOGRAFÍA BÁSICA A NIVEL   NACIONAL"/>
    <s v="Nación"/>
    <x v="0"/>
    <s v="CSF"/>
    <n v="31124076"/>
    <n v="1469748"/>
    <n v="32593824"/>
    <n v="0"/>
    <s v="Prestación de servicios para el análisis, procesamiento y caracterización de imágenes insumo para la producción cartográfica."/>
    <s v="54420"/>
    <s v="74120, 93120"/>
    <s v="273020, 335920"/>
    <s v="607420, 634020, 708820, 736420, 875720, 889320, 939720, 983820, 985320, 1166020, 1179920, 1274920"/>
    <s v="200567120, 208998020, 237401120, 245252920, 283045920, 285587720, 296749320, 312517320, 312682820, 358715420, 361673120, 391070120"/>
    <s v="-0"/>
    <x v="1"/>
    <x v="8"/>
  </r>
  <r>
    <s v="42820"/>
    <s v="2020-05-27 00:00:00"/>
    <s v="2020-05-27 14:20: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2000000"/>
    <n v="-6964945"/>
    <n v="15035055"/>
    <n v="0"/>
    <s v="Suministro de Gases especiales para la ejecución de análisis para el Laboratorio Nacional de Suelos."/>
    <s v="55320"/>
    <s v="85820"/>
    <s v="350320"/>
    <s v="713820, 823220, 953320, 1118220, 1304820"/>
    <s v="240420720, 267545620, 304797420, 346695820, 396427920"/>
    <s v="-0"/>
    <x v="1"/>
    <x v="25"/>
  </r>
  <r>
    <s v="42920"/>
    <s v="2020-05-29 00:00:00"/>
    <s v="2020-05-29 19:19:00"/>
    <s v="Gasto"/>
    <s v="Con Compromiso"/>
    <s v="0300"/>
    <x v="21"/>
    <x v="38"/>
    <s v="ADQUISICIÓN DE BIENES Y SERVICIOS - SERVICIO DE INFORMACIÓN CARTOGRÁFICA ACTUALIZADO - LEVANTAMIENTO , GENERACIÓN Y ACTUALIZACIÓN DE LA RED GEODÉSICA Y LA CARTOGRAFÍA BÁSICA A NIVEL   NACIONAL"/>
    <s v="Nación"/>
    <x v="0"/>
    <s v="CSF"/>
    <n v="5001648"/>
    <n v="0"/>
    <n v="5001648"/>
    <n v="0"/>
    <s v="Gastos de manutención y alojamiento para Piloto y Copiloto"/>
    <s v="55620"/>
    <s v="66020, 66120"/>
    <s v="191820, 192020"/>
    <s v="410020, 410220"/>
    <s v="139830720, 139832820"/>
    <s v="-0"/>
    <x v="1"/>
    <x v="8"/>
  </r>
  <r>
    <s v="43020"/>
    <s v="2020-06-03 00:00:00"/>
    <s v="2020-06-03 10:30: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770774"/>
    <n v="0"/>
    <n v="770774"/>
    <n v="0"/>
    <s v="Viáticos acompañamiento, programa PECAT Policía Nacional"/>
    <s v="55920"/>
    <s v="69220"/>
    <s v="202820"/>
    <s v="454220"/>
    <s v="143591420"/>
    <s v="-0"/>
    <x v="1"/>
    <x v="25"/>
  </r>
  <r>
    <s v="43120"/>
    <s v="2020-06-03 00:00:00"/>
    <s v="2020-06-03 12:30:00"/>
    <s v="Gasto"/>
    <s v="Con Compromiso"/>
    <s v="0140"/>
    <x v="23"/>
    <x v="67"/>
    <s v="ADQUISICIÓN DE BIENES Y SERVICIOS - SERVICIO DE ASISTENCIA TÉCNICA PARA LA GESTIÓN DE LOS RECURSOS GEOGRÁFICOS - FORTALECIMIENTO DE LA GESTIÓN DEL CONOCIMIENTO Y LA INNOVACIÓN EN EL ÁMBITO GEOGRÁFICO DEL  TERRITORIO   NACIONAL"/>
    <s v="Propios"/>
    <x v="1"/>
    <s v="CSF"/>
    <n v="97331850"/>
    <n v="25306281"/>
    <n v="122638131"/>
    <n v="0"/>
    <s v="Prestación de servicios profesionales para realizar el desarrollo, ajuste, implementación, documentación y diseño de las etapas de los proyectos de sistemas de informacion geográfica en el marco del contrato Interadministrativo  IGAC-ICBF."/>
    <s v="53720"/>
    <s v="75820, 75920, 76220"/>
    <s v="307620, 319920, 324020"/>
    <s v="643520, 643620, 651520, 655920, 658220, 703220, 760020, 760120, 764220, 873920, 877320, 877620, 1001020, 1006620, 1028220, 1172120, 1177320, 1199620, 1203820, 1270120, 1273420, 1305620"/>
    <s v="215121320, 216053220, 217678820, 219428020, 221064320, 233526820, 250636920, 250637220, 251815320, 283378820, 283466520, 283525620, 320438620, 322055420, 331217020, 360330920, 362573220, 379916820, 382073220, 391185720, 391262620, 396667420"/>
    <s v="-0"/>
    <x v="1"/>
    <x v="24"/>
  </r>
  <r>
    <s v="43220"/>
    <s v="2020-06-03 00:00:00"/>
    <s v="2020-06-03 15:46:00"/>
    <s v="Gasto"/>
    <s v="Con Compromiso"/>
    <s v="0200"/>
    <x v="19"/>
    <x v="26"/>
    <s v="PRIMA DE SERVICIO"/>
    <s v="Nación"/>
    <x v="0"/>
    <s v="CSF"/>
    <n v="932126563"/>
    <n v="0"/>
    <n v="932126563"/>
    <n v="0"/>
    <s v="PRIMA DE SERVICIOS"/>
    <s v="56020"/>
    <s v="68720"/>
    <s v="-0"/>
    <s v="413220, 413320, 413420, 413520, 413620, 413720, 413820, 413920, 414020, 414120, 414220, 414320, 414420, 414520, 414620, 414720, 414820, 414920, 415020, 415120, 415220, 415320, 415420, 415520, 415620, 415720, 415820, 415920, 416020, 416120, 416220, 416320, 416420, 416520, 416620, 416720, 416820, 416920, 417020, 417120, 417220, 417320, 417420, 417520, 417620, 417720, 417820, 417920, 418020, 418120, 418220, 418320, 418420, 418520, 418620, 418720, 418820, 418920, 419020, 419120, 419220, 419320, 419420, 419520, 419620, 419720, 419820, 419920, 420020, 420120, 420220, 420320, 420420, 420520, 420620, 420720, 420820, 420920, 421020, 421120, 421220, 421320, 421420, 421520, 421620, 421720, 421820, 421920, 422020, 422120, 422220, 422320, 422420, 422520, 422620, 422720, 422820, 422920, 423020, 423120, 423220, 423320, 423420, 423520, 423620, 423720, 423820, 423920, 424020, 424120, 424220, 424320, 424420, 424520, 424620, 424720, 424820, 424920, 425020, 425120, 425220, 425320, 425420, 425520, 425620, 425720, 425820, 425920, 426020, 426120, 426220, 426320, 426420, 426520, 426620, 426720, 426820, 426920, 427020, 427120, 427220, 427320, 427420, 427520, 427620, 427720, 427820, 427920, 428020, 428120, 428220, 428320, 428420, 428520, 428620, 428720, 428820, 428920, 429020, 429120, 429220, 429320, 429420, 429520, 429620, 429720, 429820, 429920, 430020, 430120, 430220, 430320, 430420, 430520, 430620, 430720, 430820, 430920, 431020, 431120, 431220, 431320, 431420, 431520, 431620, 431720, 431820, 431920, 432020, 432120, 432220, 432320, 432420, 432520, 432620, 432720, 432820, 432920, 433020, 433120, 433220, 433320, 433420, 433520, 433620, 433720, 433820, 433920, 434020, 434120, 434220, 434320, 434420, 434520, 434620, 434720, 434820, 434920, 435020, 435120, 435220, 435320, 435420, 435520, 435620, 435720, 435820, 435920, 436020, 436120, 436220, 436320, 436420, 436520, 436620, 436720, 436820, 436920, 437020, 437120, 437220, 437320, 437420, 437520, 437620, 437720, 437820, 437920, 438020, 438120, 438220, 438320, 438420, 438520, 438620, 438720, 438820, 438920, 439020, 439120, 439220, 439320, 439420, 439520, 439620, 439720, 439820, 439920, 440020, 440120, 440220, 440320, 440420, 440520, 440620, 440720, 440820, 440920, 441020, 441120, 441220, 441320, 441420, 441520, 441620, 441720, 441820, 441920, 442020, 442120, 442220, 442320, 442420, 442520, 442620, 442720, 442820, 442920, 443020, 443120, 443220, 443320, 443420, 443520, 443620, 443720, 443820, 443920, 444020, 444120, 444220, 444320, 444420, 444520, 444620, 444720, 444820, 444920, 445020, 445120, 445220, 445320, 445420, 445520, 445620, 445720, 445820, 445920, 446020, 446120, 446220, 446320, 446420, 446520, 446620, 446720, 446820, 446920, 447020, 447120, 447220, 447320"/>
    <s v="139261320, 139261420, 139261520, 139261620, 139261720, 139261820, 139261920, 139262020, 139262120, 139262220, 139262320, 139262420, 139262520, 139262620, 139262720, 139262820, 139262920, 139263020, 139263120, 139263220, 139263320, 139263420, 139263520, 139263620, 139263720, 139263820, 139263920, 139264020, 139264120, 139264220, 139264320, 139264420, 139264520, 139264620, 139264720, 139264820, 139264920, 139265020, 139265120, 139265220, 139265320, 139265420, 139265520, 139265620, 139265720, 139265820, 139265920, 139266020, 139266120, 139266220, 139266320, 139266420, 139266520, 139266620, 139266720, 139266820, 139266920, 139267020, 139267120, 139267220, 139267320, 139267420, 139267520, 139267620, 139267720, 139267820, 139267920, 139268020, 139268120, 139268220, 139268320, 139268420, 139268520, 139268620, 139268720, 139268820, 139268920, 139269020, 139269120, 139269220, 139269320, 139269420, 139269520, 139269620, 139269720, 139269820, 139269920, 139270020, 139270120, 139270220, 139270320, 139270420, 139270620, 139270720, 139270820, 139270920, 139271020, 139271120, 139271220, 139271420, 139271520, 139271620, 139271720, 139271820, 139271920, 139272020, 139272120, 139272220, 139272320, 139272420, 139272520, 139272620, 139272720, 139272820, 139272920, 139273020, 139273120, 139273220, 139273320, 139273420, 139273520, 139273620, 139273820, 139273920, 139274020, 139274120, 139274220, 139274320, 139274420, 139274520, 139274620, 139274720, 139274820, 139274920, 139275020, 139275120, 139275220, 139275320, 139275420, 139275520, 139275620, 139275720, 139275820, 139275920, 139276020, 139276120, 139276220, 139276320, 139276420, 139276520, 139276620, 139276720, 139276820, 139276920, 139277020, 139277120, 139277320, 139277420, 139277520, 139277620, 139277720, 139277820, 139277920, 139278020, 139278120, 139278220, 139278320, 139278420, 139278520, 139278620, 139278720, 139278820, 139278920, 139279020, 139279120, 139279220, 139279320, 139279420, 139279520, 139279620, 139279720, 139279820, 139279920, 139280020, 139280120, 139280220, 139280320, 139280420, 139280520, 139280620, 139280720, 139280820, 139280920, 139281020, 139281120, 139281220, 139281320, 139281420, 139281520, 139281620, 139281720, 139281820, 139281920, 139282020, 139282120, 139282220, 139282320, 139282420, 139282520, 139282620, 139282720, 139282820, 139282920, 139283020, 139283120, 139283220, 139283320, 139283420, 139283520, 139283620, 139283720, 139283820, 139283920, 139284020, 139284120, 139284220, 139284320, 139284420, 139284520, 139284620, 139284720, 139284820, 139284920, 139285020, 139285120, 139285220, 139285320, 139285420, 139285520, 139285620, 139285720, 139285820, 139285920, 139286020, 139286120, 139286220, 139286320, 139286420, 139286520, 139286620, 139286720, 139286820, 139286920, 139287020, 139287120, 139287220, 139287320, 139287420, 139287520, 139287620, 139287720, 139287820, 139288020, 139288120, 139288220, 139288320, 139288420, 139288520, 139288620, 139288720, 139288820, 139288920, 139289020, 139289120, 139289220, 139289320, 139289420, 139289520, 139289620, 139289720, 139289820, 139289920, 139290020, 139290120, 139290220, 139290320, 139290420, 139290520, 139290620, 139290720, 139290820, 139290920, 139291020, 139291120, 139291220, 139291320, 139291420, 139291520, 139291620, 139291720, 139291820, 139291920, 139292020, 139292120, 139292320, 139292420, 139292520, 139292620, 139292720, 139292820, 139292920, 139293020, 139293120, 139293220, 139293320, 139293420, 139293520, 139293620, 139293720, 139293820, 139293920, 139294020, 139294120, 139294220, 139294320, 139294420, 139294520, 139294620, 139294720, 139294820, 139294920, 139295020, 139295120, 139295220, 139295320, 139295420, 139295520, 139295620, 139295720, 139295820, 139295920, 139296020"/>
    <s v="-0"/>
    <x v="0"/>
    <x v="3"/>
  </r>
  <r>
    <s v="43320"/>
    <s v="2020-06-04 00:00:00"/>
    <s v="2020-06-04 11:56:00"/>
    <s v="Gasto"/>
    <s v="Anulado"/>
    <s v="0200"/>
    <x v="19"/>
    <x v="27"/>
    <s v="ADQUISICIÓN DE BIENES Y SERVICIOS - SEDES MANTENIDAS - FORTALECIMIENTO DE LA INFRAESTRUCTURA FÍSICA DEL IGAC A NIVEL  NACIONAL"/>
    <s v="Nación"/>
    <x v="0"/>
    <s v="CSF"/>
    <n v="150000000"/>
    <n v="-150000000"/>
    <n v="0"/>
    <n v="0"/>
    <s v="Realizar actividades de mantenimiento de maquinaria y equipos"/>
    <s v="56120"/>
    <s v="-0"/>
    <s v="-0"/>
    <s v="-0"/>
    <s v="-0"/>
    <s v="-0"/>
    <x v="1"/>
    <x v="3"/>
  </r>
  <r>
    <s v="43420"/>
    <s v="2020-06-04 00:00:00"/>
    <s v="2020-06-04 13:18:00"/>
    <s v="Gasto"/>
    <s v="Con Compromiso"/>
    <s v="0200"/>
    <x v="19"/>
    <x v="27"/>
    <s v="ADQUISICIÓN DE BIENES Y SERVICIOS - SEDES MANTENIDAS - FORTALECIMIENTO DE LA INFRAESTRUCTURA FÍSICA DEL IGAC A NIVEL  NACIONAL"/>
    <s v="Nación"/>
    <x v="0"/>
    <s v="CSF"/>
    <n v="150000000"/>
    <n v="-10555800"/>
    <n v="139444200"/>
    <n v="0"/>
    <s v="Adquisición de intercomunicadores para la atención al público en las ventanillas del INSTITUTO GEOGRÁFICO AGUSTIN CODAZZI – IGAC a nivel nacional"/>
    <s v="56120"/>
    <s v="71120"/>
    <s v="260020"/>
    <s v="635920"/>
    <s v="212365220"/>
    <s v="-0"/>
    <x v="1"/>
    <x v="3"/>
  </r>
  <r>
    <s v="43520"/>
    <s v="2020-06-08 00:00:00"/>
    <s v="2020-06-08 14:43:00"/>
    <s v="Gasto"/>
    <s v="Con Compromiso"/>
    <s v="0200"/>
    <x v="19"/>
    <x v="62"/>
    <s v="SERVICIOS JURÍDICOS Y CONTABLES"/>
    <s v="Nación"/>
    <x v="0"/>
    <s v="CSF"/>
    <n v="23800"/>
    <n v="0"/>
    <n v="23800"/>
    <n v="0"/>
    <s v="REEMBOLSO CAJA MENOR SEGUN RESOLUCION 496"/>
    <s v="57520"/>
    <s v="71320"/>
    <s v="207120"/>
    <s v="459420"/>
    <s v="147021020"/>
    <s v="-0"/>
    <x v="0"/>
    <x v="3"/>
  </r>
  <r>
    <s v="43620"/>
    <s v="2020-06-09 00:00:00"/>
    <s v="2020-06-09 09:26:00"/>
    <s v="Gasto"/>
    <s v="Anulado"/>
    <s v="0200"/>
    <x v="19"/>
    <x v="69"/>
    <s v="ADQUISICIÓN DE BIENES Y SERVICIOS - DOCUMENTOS DE PLANEACIÓN - FORTALECIMIENTO DE LA GESTIÓN INSTITUCIONAL DEL IGAC A NIVEL   NACIONAL"/>
    <s v="Nación"/>
    <x v="0"/>
    <s v="CSF"/>
    <n v="8400000"/>
    <n v="-8400000"/>
    <n v="0"/>
    <n v="0"/>
    <s v="Recursos para el centro de servicios integrados CIS - Tumaco"/>
    <s v="57320"/>
    <s v="-0"/>
    <s v="-0"/>
    <s v="-0"/>
    <s v="-0"/>
    <s v="-0"/>
    <x v="1"/>
    <x v="3"/>
  </r>
  <r>
    <s v="43720"/>
    <s v="2020-06-09 00:00:00"/>
    <s v="2020-06-09 09:29:00"/>
    <s v="Gasto"/>
    <s v="Con Compromiso"/>
    <s v="0200"/>
    <x v="19"/>
    <x v="25"/>
    <s v="ADQUISICIÓN DE BIENES Y SERVICIOS - SERVICIO DE IMPLEMENTACIÓN SISTEMAS DE GESTIÓN - FORTALECIMIENTO DE LA GESTIÓN INSTITUCIONAL DEL IGAC A NIVEL   NACIONAL"/>
    <s v="Nación"/>
    <x v="0"/>
    <s v="CSF"/>
    <n v="20825000"/>
    <n v="0"/>
    <n v="20825000"/>
    <n v="0"/>
    <s v="Contratación de auditoria externa de seguimiento de calidad bajo la norma ISO 9001:2015, gestión ambiental bajo la norma ISO 14001:2015"/>
    <s v="57420"/>
    <s v="90420"/>
    <s v="416320"/>
    <s v="826420"/>
    <s v="272668420"/>
    <s v="-0"/>
    <x v="1"/>
    <x v="3"/>
  </r>
  <r>
    <s v="43820"/>
    <s v="2020-06-09 00:00:00"/>
    <s v="2020-06-09 09:31:00"/>
    <s v="Gasto"/>
    <s v="Anulado"/>
    <s v="0200"/>
    <x v="19"/>
    <x v="27"/>
    <s v="ADQUISICIÓN DE BIENES Y SERVICIOS - SEDES MANTENIDAS - FORTALECIMIENTO DE LA INFRAESTRUCTURA FÍSICA DEL IGAC A NIVEL  NACIONAL"/>
    <s v="Nación"/>
    <x v="0"/>
    <s v="CSF"/>
    <n v="6540820"/>
    <n v="-6540820"/>
    <n v="0"/>
    <n v="0"/>
    <s v="Adquisición e instalación de divisiones en vidrio laminado (3+3) incoloro, con estructura en aluminio para la adecuación de las ventanillas de atención al usuario para la Dirección  Territorial Casanare y su UOC."/>
    <s v="57620"/>
    <s v="-0"/>
    <s v="-0"/>
    <s v="-0"/>
    <s v="-0"/>
    <s v="-0"/>
    <x v="1"/>
    <x v="3"/>
  </r>
  <r>
    <s v="43920"/>
    <s v="2020-06-09 00:00:00"/>
    <s v="2020-06-09 11:59: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35688345"/>
    <n v="3244395"/>
    <n v="38932740"/>
    <n v="0"/>
    <s v="Prestación de servicios profesionales para definir, proponer e implementar metodologías y herramientas de procesamiento de datos haciendo uso de técnicas de inteligencia artificial y procesamiento de grandes volúmenes de datos en los proyectos adelan"/>
    <s v="56720"/>
    <s v="79020"/>
    <s v="327220"/>
    <s v="659020, 776920, 891320, 998220, 1178220"/>
    <s v="222823620, 259547220, 286669320, 316804220, 361929020"/>
    <s v="-0"/>
    <x v="1"/>
    <x v="24"/>
  </r>
  <r>
    <s v="44020"/>
    <s v="2020-06-09 00:00:00"/>
    <s v="2020-06-09 12:20: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42177135"/>
    <n v="-1730344"/>
    <n v="40446791"/>
    <n v="0"/>
    <s v="Prestación de servicios profesionales para realizar actividades de estructuración de información geográfica de los  proyectos de tecnologías geoespaciales que adelante la oficina CIAF."/>
    <s v="56320"/>
    <s v="77520"/>
    <s v="329520"/>
    <s v="661220, 661320, 760820, 882120, 1003520, 1174620, 1261920"/>
    <s v="226819920, 233362620, 250550420, 284898820, 320850420, 361899520, 390934120"/>
    <s v="-0"/>
    <x v="1"/>
    <x v="24"/>
  </r>
  <r>
    <s v="44120"/>
    <s v="2020-06-09 00:00:00"/>
    <s v="2020-06-09 12:22: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36335585"/>
    <n v="-1863363"/>
    <n v="34472222"/>
    <n v="0"/>
    <s v="Prestación de servicios profesionales para definir, proponer e implementar metodologías, procedimientos y técnicas que incorporen el componente geoespacial en los proyectos de la Jefatura CIAF."/>
    <s v="56820"/>
    <s v="77420"/>
    <s v="293720"/>
    <s v="624520, 624620, 760720, 871720, 1010720, 1184820"/>
    <s v="205357420, 207567820, 250536320, 283407320, 322617220, 363280520"/>
    <s v="-0"/>
    <x v="1"/>
    <x v="24"/>
  </r>
  <r>
    <s v="44220"/>
    <s v="2020-06-09 00:00:00"/>
    <s v="2020-06-09 12:24:00"/>
    <s v="Gasto"/>
    <s v="Anulado"/>
    <s v="0140"/>
    <x v="23"/>
    <x v="72"/>
    <s v="ADQUISICIÓN DE BIENES Y SERVICIOS - SERVICIO DE GESTIÓN DEL CONOCIMIENTO E INNOVACIÓN GEOGRÁFICA - FORTALECIMIENTO DE LA GESTIÓN DEL CONOCIMIENTO Y LA INNOVACIÓN EN EL ÁMBITO GEOGRÁFICO DEL  TERRITORIO   NACIONAL"/>
    <s v="Nación"/>
    <x v="0"/>
    <s v="CSF"/>
    <n v="26905723"/>
    <n v="-26905723"/>
    <n v="0"/>
    <n v="0"/>
    <s v="Prestación de servicios profesionales para definir, proponer e implementar metodologías, procedimientos y técnicas que incorporen el componente geoespacial en los proyectos de la Jefatura CIAF."/>
    <s v="56620"/>
    <s v="-0"/>
    <s v="-0"/>
    <s v="-0"/>
    <s v="-0"/>
    <s v="-0"/>
    <x v="1"/>
    <x v="24"/>
  </r>
  <r>
    <s v="44320"/>
    <s v="2020-06-09 00:00:00"/>
    <s v="2020-06-09 12:25: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36335585"/>
    <n v="-2608709"/>
    <n v="33726876"/>
    <n v="0"/>
    <s v="Prestacion de servicios profesionales para el desarrollo de procesos fotogramétricos requeridos en los proyectos de tecnologías geoespaciales a cargo de la Oficina CIAF."/>
    <s v="56420"/>
    <s v="78720"/>
    <s v="396620"/>
    <s v="767020, 767120, 870720, 872920, 1002820, 1161920, 1278520"/>
    <s v="252272920, 252907220, 282377020, 283431320, 321083320, 356411420"/>
    <s v="-0"/>
    <x v="1"/>
    <x v="24"/>
  </r>
  <r>
    <s v="44420"/>
    <s v="2020-06-09 00:00:00"/>
    <s v="2020-06-09 12:27: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31404620"/>
    <n v="-7247220"/>
    <n v="24157400"/>
    <n v="0"/>
    <s v="Prestación de servicios profesionales para la elaboración del material gráfico requerido en el desarrollo de los proyectos del CIAF."/>
    <s v="56520"/>
    <s v="90120"/>
    <s v="389120"/>
    <s v="759720, 759820, 885420, 1002320, 1179320, 1275320"/>
    <s v="250005520, 251848820, 284918820, 320758020, 361530220, 393678120"/>
    <s v="-0"/>
    <x v="1"/>
    <x v="24"/>
  </r>
  <r>
    <s v="44520"/>
    <s v="2020-06-09 00:00:00"/>
    <s v="2020-06-09 12:28: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62809240"/>
    <n v="-6119874"/>
    <n v="56689366"/>
    <n v="0"/>
    <s v="Prestación de servicios profesionales para definir e implementar herramientas pedagógicas y didácticas para el desarrollo de contenidos de la oferta académica del CIAF, de acuerdo con las particularidades de cada programa"/>
    <s v="56920"/>
    <s v="79820, 82520"/>
    <s v="297320, 309020"/>
    <s v="629520, 637220, 732320, 735120, 864020, 872120, 995620, 996320, 1151820, 1153320, 1289020, 1297120"/>
    <s v="207841020, 212482720, 244923620, 246244120, 281041020, 282514320, 316174620, 316181520, 354048020, 354262620, 394568920, 395785420"/>
    <s v="-0"/>
    <x v="1"/>
    <x v="24"/>
  </r>
  <r>
    <s v="44620"/>
    <s v="2020-06-09 00:00:00"/>
    <s v="2020-06-09 12:29: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42177135"/>
    <n v="-3244395"/>
    <n v="38932740"/>
    <n v="0"/>
    <s v="Prestación de servicios profesionales para realizar actividades de actualización, configuración, administración, migración y gestión de contenidos, soporte técnico y monitoreo a la plataformas Telecentro regional."/>
    <s v="56220"/>
    <s v="79420"/>
    <s v="316320"/>
    <s v="648920, 740820, 863920, 995720, 1145820, 1304320"/>
    <s v="217426220, 246221820, 281446320, 316352320, 352707620, 396589720"/>
    <s v="-0"/>
    <x v="1"/>
    <x v="24"/>
  </r>
  <r>
    <s v="44720"/>
    <s v="2020-06-09 00:00:00"/>
    <s v="2020-06-09 14:56: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26905723"/>
    <n v="-1379781"/>
    <n v="25525942"/>
    <n v="0"/>
    <s v="Prestacion de servicios profesionales para la actualización de planes, formatos, informes de evaluación y anexos soporte requeridos para mantener activo el reconocimiento del Centro de Investigación ante Minciencias."/>
    <s v="56620"/>
    <s v="78120"/>
    <s v="302620"/>
    <s v="635320, 635420, 765820, 884420, 999720, 1138920, 1274020"/>
    <s v="210894820, 210897920, 251440020, 284828120, 317680220, 351406520, 391192520"/>
    <s v="-0"/>
    <x v="1"/>
    <x v="24"/>
  </r>
  <r>
    <s v="44820"/>
    <s v="2020-06-09 00:00:00"/>
    <s v="2020-06-09 15:22:00"/>
    <s v="Gasto"/>
    <s v="Con Compromiso"/>
    <s v="0300"/>
    <x v="21"/>
    <x v="38"/>
    <s v="ADQUISICIÓN DE BIENES Y SERVICIOS - SERVICIO DE INFORMACIÓN CARTOGRÁFICA ACTUALIZADO - LEVANTAMIENTO , GENERACIÓN Y ACTUALIZACIÓN DE LA RED GEODÉSICA Y LA CARTOGRAFÍA BÁSICA A NIVEL   NACIONAL"/>
    <s v="Nación"/>
    <x v="0"/>
    <s v="CSF"/>
    <n v="320000000"/>
    <n v="160000000"/>
    <n v="480000000"/>
    <n v="0"/>
    <s v="Prestación de servicios de mantenimiento preventivo programado de rutina y de imprevistos, incluyendo repuestos para mantener la aeronavegabilidad del avión Twinn Commander 690A con matrícula HK117G propiedad del IGAC"/>
    <s v="57020"/>
    <s v="107020"/>
    <s v="508620"/>
    <s v="952720, 1163420, 1199520, 1254520"/>
    <s v="303713620, 358939920, 381739520, 385007220"/>
    <s v="-0"/>
    <x v="1"/>
    <x v="8"/>
  </r>
  <r>
    <s v="44920"/>
    <s v="2020-06-09 00:00:00"/>
    <s v="2020-06-09 15:24:00"/>
    <s v="Gasto"/>
    <s v="Con Compromiso"/>
    <s v="0300"/>
    <x v="21"/>
    <x v="40"/>
    <s v="ADQUISICIÓN DE BIENES Y SERVICIOS - SERVICIO DE APOYO TÉCNICO A LAS SOLICITUDES RECIBIDAS POR LA CANCILLERÍA EN TEMAS FRONTERIZOS - GENERACIÓN DE ESTUDIOS GEOGRÁFICOS E INVESTIGACIONES PARA LA CARACTERIZACIÓN, ANÁLISIS Y DELIMITACIÓN GEOGRÁFICA DEL T"/>
    <s v="Nación"/>
    <x v="0"/>
    <s v="CSF"/>
    <n v="51409746"/>
    <n v="-19516663"/>
    <n v="31893083"/>
    <n v="0"/>
    <s v="Prestación de servicios profesionales para preparar, organizar diagnosticar y levantar información en campo georreferenciada y amojonamiento en aspectos relacionados con los procesos de delimitación de fronteras y límites de entidades territoriales"/>
    <s v="57120"/>
    <s v="85020, 89020"/>
    <s v="334020, 355320"/>
    <s v="706720, 718620, 752020, 776020, 857420, 869020, 966420, 966620, 1122920, 1124820, 1271720, 1279120"/>
    <s v="236651920, 242115120, 248096220, 258586320, 278524920, 282015020, 308372420, 308373920, 347078620, 347348520, 393979120, 394053020"/>
    <s v="-0"/>
    <x v="1"/>
    <x v="8"/>
  </r>
  <r>
    <s v="45020"/>
    <s v="2020-06-09 00:00:00"/>
    <s v="2020-06-09 15:30: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50726076"/>
    <n v="0"/>
    <n v="50726076"/>
    <n v="0"/>
    <s v="Prestación de servicios profesionales para la gestión, análisis y respuesta oportuna de actuaciones asociadas con los procesos cartográficos, geográficos y geodésicos, en los diferentes ámbitos."/>
    <s v="57220"/>
    <s v="78420"/>
    <s v="275020"/>
    <s v="609120, 656020, 737620, 876020, 1016720, 1159020, 1281420"/>
    <s v="201239820, 220325920, 245759420, 283353620, 324724820, 356403020, 394286520"/>
    <s v="-0"/>
    <x v="1"/>
    <x v="8"/>
  </r>
  <r>
    <s v="45120"/>
    <s v="2020-06-12 00:00:00"/>
    <s v="2020-06-12 14:18:00"/>
    <s v="Gasto"/>
    <s v="Con Compromiso"/>
    <s v="0300"/>
    <x v="21"/>
    <x v="38"/>
    <s v="ADQUISICIÓN DE BIENES Y SERVICIOS - SERVICIO DE INFORMACIÓN CARTOGRÁFICA ACTUALIZADO - LEVANTAMIENTO , GENERACIÓN Y ACTUALIZACIÓN DE LA RED GEODÉSICA Y LA CARTOGRAFÍA BÁSICA A NIVEL   NACIONAL"/>
    <s v="Nación"/>
    <x v="0"/>
    <s v="CSF"/>
    <n v="7867033"/>
    <n v="-220146"/>
    <n v="7646887"/>
    <n v="0"/>
    <s v="COMISIÓN PARA REALIZAR TOMA DE AEROFOTOGRAFIA CON DRON EN 12 MUNICIPIOS DEL  DEPARTAMENTO DE BOYACÁ, BETEITIVA, CERINZA , GAMEZA, SATIVA SUR, SOCHA, SOCOTA, TASCO, BUSBANZA, CORRALES, FLORESTA, MONGUI, TOPAGA"/>
    <s v="58120"/>
    <s v="74620, 74720, 74820"/>
    <s v="210920, 211020, 211120"/>
    <s v="463120, 463220, 463320"/>
    <s v="151811020, 151811120, 151812220"/>
    <s v="7120"/>
    <x v="1"/>
    <x v="8"/>
  </r>
  <r>
    <s v="45220"/>
    <s v="2020-06-12 00:00:00"/>
    <s v="2020-06-12 18:34:00"/>
    <s v="Gasto"/>
    <s v="Con Compromiso"/>
    <s v="0300"/>
    <x v="21"/>
    <x v="38"/>
    <s v="ADQUISICIÓN DE BIENES Y SERVICIOS - SERVICIO DE INFORMACIÓN CARTOGRÁFICA ACTUALIZADO - LEVANTAMIENTO , GENERACIÓN Y ACTUALIZACIÓN DE LA RED GEODÉSICA Y LA CARTOGRAFÍA BÁSICA A NIVEL   NACIONAL"/>
    <s v="Nación"/>
    <x v="0"/>
    <s v="CSF"/>
    <n v="44511886"/>
    <n v="-3500364"/>
    <n v="41011522"/>
    <n v="0"/>
    <s v="Comisión para levantamiento de puntos de control, como insumo en la generación de catrografía básica escala 1:1000 en 12 cabeceras municipales  en el departamento de Boyacá"/>
    <s v="58220"/>
    <s v="74920, 75020, 75120, 75220, 75320, 75420, 75720"/>
    <s v="212820, 212920, 213120, 213220, 213320, 213420, 213520"/>
    <s v="464220, 464320, 464420, 464520, 464620, 464720, 464820"/>
    <s v="152889620, 152889820, 152890620, 152890920, 152891720, 152892120, 152892620"/>
    <s v="7320, 7420, 7520, 7620, 7720, 7820, 7920"/>
    <x v="1"/>
    <x v="8"/>
  </r>
  <r>
    <s v="45320"/>
    <s v="2020-06-17 00:00:00"/>
    <s v="2020-06-17 14:33: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94213860"/>
    <n v="-23352153"/>
    <n v="70861707"/>
    <n v="0"/>
    <s v="Prestación de servicios profesionales para gestionar y asegurar la disposición de datos fundamentales de la ICDE."/>
    <s v="57920"/>
    <s v="95620, 95920, 96020"/>
    <s v="388720, 389820, 395120"/>
    <s v="760520, 764320, 765620, 871520, 881120, 896020, 998520, 1000420, 1002620, 1149920, 1155420, 1193520, 1285320, 1293820, 1294220"/>
    <s v="250429420, 251317020, 251411620, 282426820, 284010520, 287671620, 316350820, 317715820, 320759220, 354493620, 355228320, 370090120, 394202320, 394903920, 394920920"/>
    <s v="-0"/>
    <x v="1"/>
    <x v="24"/>
  </r>
  <r>
    <s v="45420"/>
    <s v="2020-06-17 00:00:00"/>
    <s v="2020-06-17 14:34: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36335585"/>
    <n v="-8385135"/>
    <n v="27950450"/>
    <n v="0"/>
    <s v="Prestación de servicios profesionales para realizar actividades de análisis , levantamiento y pruebas de requerimientos de los proyectos de tecnologías geoespacial que adelante la oficina CIAF."/>
    <s v="57720"/>
    <s v="93320"/>
    <s v="400220"/>
    <s v="769120, 897320, 1008520, 1168920, 1258120"/>
    <s v="253167620, 289132220, 322917720, 359549520, 391144420"/>
    <s v="-0"/>
    <x v="1"/>
    <x v="24"/>
  </r>
  <r>
    <s v="45520"/>
    <s v="2020-06-17 00:00:00"/>
    <s v="2020-06-17 14:37: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30745495"/>
    <n v="0"/>
    <n v="30745495"/>
    <n v="0"/>
    <s v="Prestación de servicios profesionales para realizar el diseño, modelamiento, creación de scripts y documentación técnica asociada, de las bases de datos de los  proyectos de Sistemas de Información Geográfica a cargo de la Oficina CIAF"/>
    <s v="57820"/>
    <s v="87120"/>
    <s v="398920"/>
    <s v="770920, 772120, 896520, 1006120, 1172420, 1264620"/>
    <s v="253327320, 254254020, 288094220, 322102620, 360294220, 391170520"/>
    <s v="-0"/>
    <x v="1"/>
    <x v="24"/>
  </r>
  <r>
    <s v="45620"/>
    <s v="2020-06-17 00:00:00"/>
    <s v="2020-06-17 14:41: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14265201.5"/>
    <n v="-1729115.5"/>
    <n v="12536086"/>
    <n v="0"/>
    <s v="Prestación de servicios para realizar el análisis de datos, generación de reportes, visualización de resultados y apoyar el desarrollo de  los proyectos adelantados por la Jefatura CIAF."/>
    <s v="58020"/>
    <s v="97620"/>
    <s v="393720"/>
    <s v="764420, 869320, 1014020, 1159220, 1259520"/>
    <s v="251404420, 282028320, 323501720, 356232420, 390935020"/>
    <s v="-0"/>
    <x v="1"/>
    <x v="24"/>
  </r>
  <r>
    <s v="45720"/>
    <s v="2020-06-23 00:00:00"/>
    <s v="2020-06-23 13:02:00"/>
    <s v="Gasto"/>
    <s v="Con Compromiso"/>
    <s v="0200"/>
    <x v="19"/>
    <x v="87"/>
    <s v="IMPUESTO SOBRE VEHÍCULOS AUTOMOTORES"/>
    <s v="Nación"/>
    <x v="0"/>
    <s v="CSF"/>
    <n v="4130000"/>
    <n v="0"/>
    <n v="4130000"/>
    <n v="0"/>
    <s v="PAGO CORRESPONDIENTE A SEMAFORIZACIÓN DEL PARQUE AUTOMOTOR DE LA ENTIDAD, MATRICULADO EN LA CIUDAD DE BOGOTÁ"/>
    <s v="58420"/>
    <s v="106920"/>
    <s v="348820"/>
    <s v="738420"/>
    <s v="245907420"/>
    <s v="-0"/>
    <x v="0"/>
    <x v="3"/>
  </r>
  <r>
    <s v="45820"/>
    <s v="2020-06-23 00:00:00"/>
    <s v="2020-06-23 17:19:00"/>
    <s v="Gasto"/>
    <s v="Con Compromiso"/>
    <s v="0200"/>
    <x v="19"/>
    <x v="53"/>
    <s v="PRIMA TÉCNICA SALARIAL"/>
    <s v="Nación"/>
    <x v="0"/>
    <s v="CSF"/>
    <n v="20580736"/>
    <n v="0"/>
    <n v="20580736"/>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26420"/>
    <x v="0"/>
    <x v="3"/>
  </r>
  <r>
    <s v="45820"/>
    <s v="2020-06-23 00:00:00"/>
    <s v="2020-06-23 17:19:00"/>
    <s v="Gasto"/>
    <s v="Con Compromiso"/>
    <s v="0200"/>
    <x v="19"/>
    <x v="5"/>
    <s v="PRIMA TÉCNICA NO SALARIAL"/>
    <s v="Nación"/>
    <x v="0"/>
    <s v="CSF"/>
    <n v="14023876"/>
    <n v="0"/>
    <n v="14023876"/>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26420"/>
    <x v="0"/>
    <x v="3"/>
  </r>
  <r>
    <s v="45820"/>
    <s v="2020-06-23 00:00:00"/>
    <s v="2020-06-23 17:19:00"/>
    <s v="Gasto"/>
    <s v="Con Compromiso"/>
    <s v="0200"/>
    <x v="19"/>
    <x v="28"/>
    <s v="AUXILIO DE CONECTIVIDAD DIGITAL"/>
    <s v="Nación"/>
    <x v="0"/>
    <s v="CSF"/>
    <n v="11121944"/>
    <n v="0"/>
    <n v="11121944"/>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26420"/>
    <x v="0"/>
    <x v="3"/>
  </r>
  <r>
    <s v="45820"/>
    <s v="2020-06-23 00:00:00"/>
    <s v="2020-06-23 17:19:00"/>
    <s v="Gasto"/>
    <s v="Con Compromiso"/>
    <s v="0200"/>
    <x v="19"/>
    <x v="37"/>
    <s v="INDEMNIZACIÓN POR VACACIONES"/>
    <s v="Nación"/>
    <x v="0"/>
    <s v="CSF"/>
    <n v="1165602"/>
    <n v="0"/>
    <n v="1165602"/>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26420"/>
    <x v="0"/>
    <x v="3"/>
  </r>
  <r>
    <s v="45820"/>
    <s v="2020-06-23 00:00:00"/>
    <s v="2020-06-23 17:19:00"/>
    <s v="Gasto"/>
    <s v="Con Compromiso"/>
    <s v="0200"/>
    <x v="19"/>
    <x v="26"/>
    <s v="PRIMA DE SERVICIO"/>
    <s v="Nación"/>
    <x v="0"/>
    <s v="CSF"/>
    <n v="15150338"/>
    <n v="0"/>
    <n v="15150338"/>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26420"/>
    <x v="0"/>
    <x v="3"/>
  </r>
  <r>
    <s v="45820"/>
    <s v="2020-06-23 00:00:00"/>
    <s v="2020-06-23 17:19:00"/>
    <s v="Gasto"/>
    <s v="Con Compromiso"/>
    <s v="0200"/>
    <x v="19"/>
    <x v="9"/>
    <s v="BONIFICACIÓN POR SERVICIOS PRESTADOS"/>
    <s v="Nación"/>
    <x v="0"/>
    <s v="CSF"/>
    <n v="30321219"/>
    <n v="0"/>
    <n v="30321219"/>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26420"/>
    <x v="0"/>
    <x v="3"/>
  </r>
  <r>
    <s v="45820"/>
    <s v="2020-06-23 00:00:00"/>
    <s v="2020-06-23 17:19:00"/>
    <s v="Gasto"/>
    <s v="Con Compromiso"/>
    <s v="0200"/>
    <x v="19"/>
    <x v="42"/>
    <s v="PRIMA DE COORDINACIÓN"/>
    <s v="Nación"/>
    <x v="0"/>
    <s v="CSF"/>
    <n v="19790099"/>
    <n v="0"/>
    <n v="19790099"/>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26420"/>
    <x v="0"/>
    <x v="3"/>
  </r>
  <r>
    <s v="45820"/>
    <s v="2020-06-23 00:00:00"/>
    <s v="2020-06-23 17:19:00"/>
    <s v="Gasto"/>
    <s v="Con Compromiso"/>
    <s v="0200"/>
    <x v="19"/>
    <x v="4"/>
    <s v="PRIMA DE VACACIONES"/>
    <s v="Nación"/>
    <x v="0"/>
    <s v="CSF"/>
    <n v="24869619"/>
    <n v="0"/>
    <n v="24869619"/>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26420"/>
    <x v="0"/>
    <x v="3"/>
  </r>
  <r>
    <s v="45820"/>
    <s v="2020-06-23 00:00:00"/>
    <s v="2020-06-23 17:19:00"/>
    <s v="Gasto"/>
    <s v="Con Compromiso"/>
    <s v="0200"/>
    <x v="19"/>
    <x v="10"/>
    <s v="SUELDO DE VACACIONES"/>
    <s v="Nación"/>
    <x v="0"/>
    <s v="CSF"/>
    <n v="29326431"/>
    <n v="0"/>
    <n v="29326431"/>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26420"/>
    <x v="0"/>
    <x v="3"/>
  </r>
  <r>
    <s v="45820"/>
    <s v="2020-06-23 00:00:00"/>
    <s v="2020-06-23 17:19:00"/>
    <s v="Gasto"/>
    <s v="Con Compromiso"/>
    <s v="0200"/>
    <x v="19"/>
    <x v="21"/>
    <s v="INCAPACIDADES (NO DE PENSIONES)"/>
    <s v="Nación"/>
    <x v="0"/>
    <s v="CSF"/>
    <n v="1315849"/>
    <n v="0"/>
    <n v="1315849"/>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26420"/>
    <x v="0"/>
    <x v="3"/>
  </r>
  <r>
    <s v="45820"/>
    <s v="2020-06-23 00:00:00"/>
    <s v="2020-06-23 17:19:00"/>
    <s v="Gasto"/>
    <s v="Con Compromiso"/>
    <s v="0200"/>
    <x v="19"/>
    <x v="34"/>
    <s v="LICENCIAS DE MATERNIDAD Y PATERNIDAD (NO DE PENSIONES)"/>
    <s v="Nación"/>
    <x v="0"/>
    <s v="CSF"/>
    <n v="5097451"/>
    <n v="-145598"/>
    <n v="4951853"/>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26420"/>
    <x v="0"/>
    <x v="3"/>
  </r>
  <r>
    <s v="45820"/>
    <s v="2020-06-23 00:00:00"/>
    <s v="2020-06-23 17:19:00"/>
    <s v="Gasto"/>
    <s v="Con Compromiso"/>
    <s v="0200"/>
    <x v="19"/>
    <x v="7"/>
    <s v="BONIFICACIÓN ESPECIAL DE RECREACIÓN"/>
    <s v="Nación"/>
    <x v="0"/>
    <s v="CSF"/>
    <n v="2335401"/>
    <n v="0"/>
    <n v="2335401"/>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26420"/>
    <x v="0"/>
    <x v="3"/>
  </r>
  <r>
    <s v="45820"/>
    <s v="2020-06-23 00:00:00"/>
    <s v="2020-06-23 17:19:00"/>
    <s v="Gasto"/>
    <s v="Con Compromiso"/>
    <s v="0200"/>
    <x v="19"/>
    <x v="8"/>
    <s v="SUELDO BÁSICO"/>
    <s v="Nación"/>
    <x v="0"/>
    <s v="CSF"/>
    <n v="824817433"/>
    <n v="145598"/>
    <n v="824963031"/>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26420"/>
    <x v="0"/>
    <x v="3"/>
  </r>
  <r>
    <s v="45820"/>
    <s v="2020-06-23 00:00:00"/>
    <s v="2020-06-23 17:19:00"/>
    <s v="Gasto"/>
    <s v="Con Compromiso"/>
    <s v="0200"/>
    <x v="19"/>
    <x v="6"/>
    <s v="SUBSIDIO DE ALIMENTACIÓN"/>
    <s v="Nación"/>
    <x v="0"/>
    <s v="CSF"/>
    <n v="9773782"/>
    <n v="0"/>
    <n v="9773782"/>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26420"/>
    <x v="0"/>
    <x v="3"/>
  </r>
  <r>
    <s v="45820"/>
    <s v="2020-06-23 00:00:00"/>
    <s v="2020-06-23 17:19:00"/>
    <s v="Gasto"/>
    <s v="Con Compromiso"/>
    <s v="0200"/>
    <x v="19"/>
    <x v="88"/>
    <s v="BONIFICACIÓN DE DIRECCIÓN"/>
    <s v="Nación"/>
    <x v="0"/>
    <s v="CSF"/>
    <n v="22990678"/>
    <n v="0"/>
    <n v="22990678"/>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26420"/>
    <x v="0"/>
    <x v="3"/>
  </r>
  <r>
    <s v="45920"/>
    <s v="2020-06-23 00:00:00"/>
    <s v="2020-06-23 17:35:00"/>
    <s v="Gasto"/>
    <s v="Con Compromiso"/>
    <s v="0200"/>
    <x v="19"/>
    <x v="13"/>
    <s v="SALUD"/>
    <s v="Nación"/>
    <x v="0"/>
    <s v="CSF"/>
    <n v="80924500"/>
    <n v="0"/>
    <n v="80924500"/>
    <n v="0"/>
    <s v="APORTES NOMINA DE JUNIO"/>
    <s v="59220"/>
    <s v="78320"/>
    <s v="-0"/>
    <s v="507320, 507420, 507520, 507620, 507720, 507820, 507920, 508020, 508120, 508220, 508320, 508420, 508520, 508620, 508720, 508820, 508920, 509020, 509120, 509220, 509320, 509420"/>
    <s v="162111020, 162111120, 162111220, 162111320, 162111420, 162111520, 162111620, 162111720, 162111820, 162111920, 162112020, 162112120, 162112220, 162112320, 162112420, 162112520, 162112620, 162112720, 162112820, 162112920, 162113020, 162113120"/>
    <s v="-0"/>
    <x v="0"/>
    <x v="3"/>
  </r>
  <r>
    <s v="45920"/>
    <s v="2020-06-23 00:00:00"/>
    <s v="2020-06-23 17:35:00"/>
    <s v="Gasto"/>
    <s v="Con Compromiso"/>
    <s v="0200"/>
    <x v="19"/>
    <x v="15"/>
    <s v="APORTES GENERALES AL SISTEMA DE RIESGOS LABORALES"/>
    <s v="Nación"/>
    <x v="0"/>
    <s v="CSF"/>
    <n v="8819000"/>
    <n v="0"/>
    <n v="8819000"/>
    <n v="0"/>
    <s v="APORTES NOMINA DE JUNIO"/>
    <s v="59220"/>
    <s v="78320"/>
    <s v="-0"/>
    <s v="507320, 507420, 507520, 507620, 507720, 507820, 507920, 508020, 508120, 508220, 508320, 508420, 508520, 508620, 508720, 508820, 508920, 509020, 509120, 509220, 509320, 509420"/>
    <s v="162111020, 162111120, 162111220, 162111320, 162111420, 162111520, 162111620, 162111720, 162111820, 162111920, 162112020, 162112120, 162112220, 162112320, 162112420, 162112520, 162112620, 162112720, 162112820, 162112920, 162113020, 162113120"/>
    <s v="-0"/>
    <x v="0"/>
    <x v="3"/>
  </r>
  <r>
    <s v="45920"/>
    <s v="2020-06-23 00:00:00"/>
    <s v="2020-06-23 17:35:00"/>
    <s v="Gasto"/>
    <s v="Con Compromiso"/>
    <s v="0200"/>
    <x v="19"/>
    <x v="14"/>
    <s v="APORTES AL ICBF"/>
    <s v="Nación"/>
    <x v="0"/>
    <s v="CSF"/>
    <n v="57880100"/>
    <n v="0"/>
    <n v="57880100"/>
    <n v="0"/>
    <s v="APORTES NOMINA DE JUNIO"/>
    <s v="59220"/>
    <s v="78320"/>
    <s v="-0"/>
    <s v="507320, 507420, 507520, 507620, 507720, 507820, 507920, 508020, 508120, 508220, 508320, 508420, 508520, 508620, 508720, 508820, 508920, 509020, 509120, 509220, 509320, 509420"/>
    <s v="162111020, 162111120, 162111220, 162111320, 162111420, 162111520, 162111620, 162111720, 162111820, 162111920, 162112020, 162112120, 162112220, 162112320, 162112420, 162112520, 162112620, 162112720, 162112820, 162112920, 162113020, 162113120"/>
    <s v="-0"/>
    <x v="0"/>
    <x v="3"/>
  </r>
  <r>
    <s v="45920"/>
    <s v="2020-06-23 00:00:00"/>
    <s v="2020-06-23 17:35:00"/>
    <s v="Gasto"/>
    <s v="Con Compromiso"/>
    <s v="0200"/>
    <x v="19"/>
    <x v="12"/>
    <s v="APORTES AL SENA"/>
    <s v="Nación"/>
    <x v="0"/>
    <s v="CSF"/>
    <n v="38595000"/>
    <n v="0"/>
    <n v="38595000"/>
    <n v="0"/>
    <s v="APORTES NOMINA DE JUNIO"/>
    <s v="59220"/>
    <s v="78320"/>
    <s v="-0"/>
    <s v="507320, 507420, 507520, 507620, 507720, 507820, 507920, 508020, 508120, 508220, 508320, 508420, 508520, 508620, 508720, 508820, 508920, 509020, 509120, 509220, 509320, 509420"/>
    <s v="162111020, 162111120, 162111220, 162111320, 162111420, 162111520, 162111620, 162111720, 162111820, 162111920, 162112020, 162112120, 162112220, 162112320, 162112420, 162112520, 162112620, 162112720, 162112820, 162112920, 162113020, 162113120"/>
    <s v="-0"/>
    <x v="0"/>
    <x v="3"/>
  </r>
  <r>
    <s v="45920"/>
    <s v="2020-06-23 00:00:00"/>
    <s v="2020-06-23 17:35:00"/>
    <s v="Gasto"/>
    <s v="Con Compromiso"/>
    <s v="0200"/>
    <x v="19"/>
    <x v="16"/>
    <s v="CAJAS DE COMPENSACIÓN FAMILIAR"/>
    <s v="Nación"/>
    <x v="0"/>
    <s v="CSF"/>
    <n v="77165700"/>
    <n v="0"/>
    <n v="77165700"/>
    <n v="0"/>
    <s v="APORTES NOMINA DE JUNIO"/>
    <s v="59220"/>
    <s v="78320"/>
    <s v="-0"/>
    <s v="507320, 507420, 507520, 507620, 507720, 507820, 507920, 508020, 508120, 508220, 508320, 508420, 508520, 508620, 508720, 508820, 508920, 509020, 509120, 509220, 509320, 509420"/>
    <s v="162111020, 162111120, 162111220, 162111320, 162111420, 162111520, 162111620, 162111720, 162111820, 162111920, 162112020, 162112120, 162112220, 162112320, 162112420, 162112520, 162112620, 162112720, 162112820, 162112920, 162113020, 162113120"/>
    <s v="-0"/>
    <x v="0"/>
    <x v="3"/>
  </r>
  <r>
    <s v="45920"/>
    <s v="2020-06-23 00:00:00"/>
    <s v="2020-06-23 17:35:00"/>
    <s v="Gasto"/>
    <s v="Con Compromiso"/>
    <s v="0200"/>
    <x v="19"/>
    <x v="11"/>
    <s v="PENSIONES"/>
    <s v="Nación"/>
    <x v="0"/>
    <s v="CSF"/>
    <n v="114241600"/>
    <n v="0"/>
    <n v="114241600"/>
    <n v="0"/>
    <s v="APORTES NOMINA DE JUNIO"/>
    <s v="59220"/>
    <s v="78320"/>
    <s v="-0"/>
    <s v="507320, 507420, 507520, 507620, 507720, 507820, 507920, 508020, 508120, 508220, 508320, 508420, 508520, 508620, 508720, 508820, 508920, 509020, 509120, 509220, 509320, 509420"/>
    <s v="162111020, 162111120, 162111220, 162111320, 162111420, 162111520, 162111620, 162111720, 162111820, 162111920, 162112020, 162112120, 162112220, 162112320, 162112420, 162112520, 162112620, 162112720, 162112820, 162112920, 162113020, 162113120"/>
    <s v="-0"/>
    <x v="0"/>
    <x v="3"/>
  </r>
  <r>
    <s v="46020"/>
    <s v="2020-06-23 00:00:00"/>
    <s v="2020-06-23 19:38:00"/>
    <s v="Gasto"/>
    <s v="Con Compromiso"/>
    <s v="0200"/>
    <x v="19"/>
    <x v="27"/>
    <s v="ADQUISICIÓN DE BIENES Y SERVICIOS - SEDES MANTENIDAS - FORTALECIMIENTO DE LA INFRAESTRUCTURA FÍSICA DEL IGAC A NIVEL  NACIONAL"/>
    <s v="Nación"/>
    <x v="0"/>
    <s v="CSF"/>
    <n v="4010820"/>
    <n v="-1489220"/>
    <n v="2521600"/>
    <n v="0"/>
    <s v="ADQUISICION E INSTALACION DE VIDRIOS LAMINA 3X3 INCOLORO CON ESTRUCTURA DE ALUMINIO PARA LA INSTALACION DE VENTANILLAS DE ATENCION DE USUARIOS CASANARE"/>
    <s v="58820"/>
    <s v="106320"/>
    <s v="416120"/>
    <s v="831720, 896320"/>
    <s v="297600520"/>
    <s v="-0"/>
    <x v="1"/>
    <x v="3"/>
  </r>
  <r>
    <s v="46120"/>
    <s v="2020-06-23 00:00:00"/>
    <s v="2020-06-23 19:41:00"/>
    <s v="Gasto"/>
    <s v="Generado"/>
    <s v="0200"/>
    <x v="19"/>
    <x v="27"/>
    <s v="ADQUISICIÓN DE BIENES Y SERVICIOS - SEDES MANTENIDAS - FORTALECIMIENTO DE LA INFRAESTRUCTURA FÍSICA DEL IGAC A NIVEL  NACIONAL"/>
    <s v="Nación"/>
    <x v="0"/>
    <s v="CSF"/>
    <n v="2530000"/>
    <n v="-2530000"/>
    <n v="0"/>
    <n v="0"/>
    <s v="Adquisición e instalación de divisiones de vidrio lamina 3+3 incoloro, con estructura de aluminio para la adecuación de ventanillas de atención al usuario para la UOC Arauca"/>
    <s v="58920"/>
    <s v="-0"/>
    <s v="-0"/>
    <s v="-0"/>
    <s v="-0"/>
    <s v="-0"/>
    <x v="1"/>
    <x v="3"/>
  </r>
  <r>
    <s v="46220"/>
    <s v="2020-06-25 00:00:00"/>
    <s v="2020-06-25 11:19:00"/>
    <s v="Gasto"/>
    <s v="Con Compromiso"/>
    <s v="0300"/>
    <x v="21"/>
    <x v="38"/>
    <s v="ADQUISICIÓN DE BIENES Y SERVICIOS - SERVICIO DE INFORMACIÓN CARTOGRÁFICA ACTUALIZADO - LEVANTAMIENTO , GENERACIÓN Y ACTUALIZACIÓN DE LA RED GEODÉSICA Y LA CARTOGRAFÍA BÁSICA A NIVEL   NACIONAL"/>
    <s v="Nación"/>
    <x v="0"/>
    <s v="CSF"/>
    <n v="3000000"/>
    <n v="0"/>
    <n v="3000000"/>
    <n v="20200"/>
    <s v="ARL PILOTO Y COPILOTO"/>
    <s v="55520"/>
    <s v="79220, 79320, 92120, 106520, 111420, 112420, 121320, 149020, 174620, 193520"/>
    <s v="239520, 239620, 266020, 348120, 389020, 430720, 534820, 604820, 713620"/>
    <s v="543720, 543820, 600520, 709120, 759320, 832620, 974320, 1112120, 1260320"/>
    <s v="177158620, 177176620, 196679420, 238855820, 249933820, 272640220, 311003820, 343346020, 390933820"/>
    <s v="-0"/>
    <x v="1"/>
    <x v="8"/>
  </r>
  <r>
    <s v="46320"/>
    <s v="2020-06-25 00:00:00"/>
    <s v="2020-06-25 11:46: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47647379"/>
    <n v="-24295226"/>
    <n v="23352153"/>
    <n v="0"/>
    <s v="Prestación de servicios profesionales para realizar la conceptualización y formulación de la línea de investigación de Catastro de acuerdo con el CONPES 3958 de 2019"/>
    <s v="58620"/>
    <s v="96820"/>
    <s v="385220"/>
    <s v="755220, 880120, 1003820, 1176520, 1275920"/>
    <s v="248819320, 283776920, 320766820, 361406620, 393385820"/>
    <s v="-0"/>
    <x v="1"/>
    <x v="24"/>
  </r>
  <r>
    <s v="46420"/>
    <s v="2020-06-25 00:00:00"/>
    <s v="2020-06-25 11:48: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43982196"/>
    <n v="-4886911"/>
    <n v="39095285"/>
    <n v="0"/>
    <s v="Prestación de servicios profesionales para el desarrollo de las actividades en los proyectos de innovación, investigación y desarrollo relacionados con datos de observación de la tierra."/>
    <s v="58720"/>
    <s v="88920"/>
    <s v="399720"/>
    <s v="768620, 768720, 879220, 1000920, 1154220, 1267520"/>
    <s v="252924420, 253157220, 284284620, 319416020, 354633620, 394120020"/>
    <s v="-0"/>
    <x v="1"/>
    <x v="24"/>
  </r>
  <r>
    <s v="46520"/>
    <s v="2020-06-25 00:00:00"/>
    <s v="2020-06-25 15:34: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36335585"/>
    <n v="-5590090"/>
    <n v="30745495"/>
    <n v="0"/>
    <s v="Prestación de servicios profesionales para diseñar e implementar los procedimientos necesarios para disponer recursos geograficos y monitorear su correcto funcionamiento en las plataformas establecidas por la ICDE."/>
    <s v="59420"/>
    <s v="87520"/>
    <s v="382820"/>
    <s v="752620, 753520, 870320, 999120, 1152920, 1298020"/>
    <s v="248684620, 248701820, 282258820, 320522020, 354568220, 395807120"/>
    <s v="-0"/>
    <x v="1"/>
    <x v="24"/>
  </r>
  <r>
    <s v="46620"/>
    <s v="2020-06-25 00:00:00"/>
    <s v="2020-06-25 15:35:00"/>
    <s v="Gasto"/>
    <s v="Con Compromiso"/>
    <s v="0140"/>
    <x v="23"/>
    <x v="73"/>
    <s v="ADQUISICIÓN DE BIENES Y SERVICIOS - DOCUMENTOS NORMATIVOS - FORTALECIMIENTO DE LA GESTIÓN DEL CONOCIMIENTO Y LA INNOVACIÓN EN EL ÁMBITO GEOGRÁFICO DEL  TERRITORIO   NACIONAL"/>
    <s v="Nación"/>
    <x v="0"/>
    <s v="CSF"/>
    <n v="36335585"/>
    <n v="-16770270"/>
    <n v="19565315"/>
    <n v="0"/>
    <s v="Prestación de servicios profesionales para realizar la  definición, caracterización y disposición de datos fundamentales asociados a la ICDE"/>
    <s v="59520"/>
    <s v="107220"/>
    <s v="475820"/>
    <s v="887220, 947620, 1117720, 1293420"/>
    <s v="285010420, 301426320, 346750420, 394762720"/>
    <s v="-0"/>
    <x v="1"/>
    <x v="24"/>
  </r>
  <r>
    <s v="46720"/>
    <s v="2020-06-25 00:00:00"/>
    <s v="2020-06-25 15:41:00"/>
    <s v="Gasto"/>
    <s v="Anulado"/>
    <s v="0200"/>
    <x v="19"/>
    <x v="27"/>
    <s v="ADQUISICIÓN DE BIENES Y SERVICIOS - SEDES MANTENIDAS - FORTALECIMIENTO DE LA INFRAESTRUCTURA FÍSICA DEL IGAC A NIVEL  NACIONAL"/>
    <s v="Nación"/>
    <x v="0"/>
    <s v="CSF"/>
    <n v="5005625"/>
    <n v="-5005625"/>
    <n v="0"/>
    <n v="0"/>
    <s v="Instalación de Ventanillas en atención al publico"/>
    <s v="59920"/>
    <s v="-0"/>
    <s v="-0"/>
    <s v="-0"/>
    <s v="-0"/>
    <s v="-0"/>
    <x v="1"/>
    <x v="3"/>
  </r>
  <r>
    <s v="46820"/>
    <s v="2020-06-25 00:00:00"/>
    <s v="2020-06-25 15:45:00"/>
    <s v="Gasto"/>
    <s v="Anulado"/>
    <s v="0200"/>
    <x v="19"/>
    <x v="27"/>
    <s v="ADQUISICIÓN DE BIENES Y SERVICIOS - SEDES MANTENIDAS - FORTALECIMIENTO DE LA INFRAESTRUCTURA FÍSICA DEL IGAC A NIVEL  NACIONAL"/>
    <s v="Nación"/>
    <x v="0"/>
    <s v="CSF"/>
    <n v="2479960"/>
    <n v="-2479960"/>
    <n v="0"/>
    <n v="0"/>
    <s v="compra gas refrigerante 4410, para el sistema de aire acondicionado"/>
    <s v="60020"/>
    <s v="-0"/>
    <s v="-0"/>
    <s v="-0"/>
    <s v="-0"/>
    <s v="-0"/>
    <x v="1"/>
    <x v="3"/>
  </r>
  <r>
    <s v="46920"/>
    <s v="2020-06-25 00:00:00"/>
    <s v="2020-06-25 17:18:00"/>
    <s v="Gasto"/>
    <s v="Con Compromiso"/>
    <s v="0200"/>
    <x v="19"/>
    <x v="58"/>
    <s v="SERVICIOS DE FABRICACIÓN DE INSUMOS FÍSICOS QUE SON PROPIEDAD DE OTROS"/>
    <s v="Propios"/>
    <x v="1"/>
    <s v="CSF"/>
    <n v="10000000"/>
    <n v="-5150000"/>
    <n v="4850000"/>
    <n v="0"/>
    <s v="Adquisición de desfibriladores en la sede central"/>
    <s v="59720"/>
    <s v="115220"/>
    <s v="554220"/>
    <s v="1026220"/>
    <s v="330950020"/>
    <s v="-0"/>
    <x v="0"/>
    <x v="3"/>
  </r>
  <r>
    <s v="47020"/>
    <s v="2020-06-25 00:00:00"/>
    <s v="2020-06-25 17:26:00"/>
    <s v="Gasto"/>
    <s v="Con Compromiso"/>
    <s v="0200"/>
    <x v="19"/>
    <x v="58"/>
    <s v="SERVICIOS DE FABRICACIÓN DE INSUMOS FÍSICOS QUE SON PROPIEDAD DE OTROS"/>
    <s v="Propios"/>
    <x v="1"/>
    <s v="CSF"/>
    <n v="250000000"/>
    <n v="-125200713"/>
    <n v="124799287"/>
    <n v="0"/>
    <s v="Elementos de protección personal para la prevención de contagio del COVID-19"/>
    <s v="59820"/>
    <s v="85920, 86020, 86120"/>
    <s v="296820, 296920, 297020"/>
    <s v="627720, 627820, 707420"/>
    <s v="207344320, 234330920, 257180220"/>
    <s v="-0"/>
    <x v="0"/>
    <x v="3"/>
  </r>
  <r>
    <s v="47120"/>
    <s v="2020-06-25 00:00:00"/>
    <s v="2020-06-25 21:09:00"/>
    <s v="Gasto"/>
    <s v="Con Compromiso"/>
    <s v="0200"/>
    <x v="19"/>
    <x v="70"/>
    <s v="AUXILIO DE CESANTÍAS"/>
    <s v="Nación"/>
    <x v="0"/>
    <s v="CSF"/>
    <n v="540000000"/>
    <n v="0"/>
    <n v="540000000"/>
    <n v="0"/>
    <s v="APORTES FONDO NACIONAL DEL AHORRO MES DE JUNIO"/>
    <s v="60120"/>
    <s v="78820"/>
    <s v="220420"/>
    <s v="513720"/>
    <s v="166769120"/>
    <s v="-0"/>
    <x v="0"/>
    <x v="3"/>
  </r>
  <r>
    <s v="47220"/>
    <s v="2020-06-29 00:00:00"/>
    <s v="2020-06-29 10:14:00"/>
    <s v="Gasto"/>
    <s v="Con Compromiso"/>
    <s v="0300"/>
    <x v="21"/>
    <x v="38"/>
    <s v="ADQUISICIÓN DE BIENES Y SERVICIOS - SERVICIO DE INFORMACIÓN CARTOGRÁFICA ACTUALIZADO - LEVANTAMIENTO , GENERACIÓN Y ACTUALIZACIÓN DE LA RED GEODÉSICA Y LA CARTOGRAFÍA BÁSICA A NIVEL   NACIONAL"/>
    <s v="Nación"/>
    <x v="0"/>
    <s v="CSF"/>
    <n v="124496304"/>
    <n v="1902068"/>
    <n v="126398372"/>
    <n v="0"/>
    <s v="Prestación de servicios para la vectorización de datos, de conformidad con las especificaciones técnicas y rendimientos establecidos."/>
    <s v="60720"/>
    <s v="83220, 83320, 83520, 83620, 83920, 86820, 92020, 101620"/>
    <s v="345120, 349520, 349620, 349820, 355120, 355420, 372720, 500620"/>
    <s v="712820, 712920, 713120, 715120, 718420, 719020, 735520, 737520, 740220, 740420, 742120, 769620, 777720, 847920, 848320, 849020, 849820, 861620, 899520, 939820, 950520, 1008020, 1014520, 1015020, 1016320, 1017220, 1018620, 1019120, 1164620, 1168120, 1194620, 1198920, 1273520, 1288820"/>
    <s v="239878520, 239879020, 239880120, 240944220, 241982020, 242100420, 245218020, 245755820, 246175320, 246181620, 246851320, 253166320, 260338020, 275087820, 275097920, 275099920, 276291420, 280667620, 293332720, 296764520, 303437620, 322089120, 323513720, 324658220, 324741120, 324914720, 329527020, 330799920, 358363020, 360032820, 370970620, 376024420, 391187720, 394316920"/>
    <s v="-0"/>
    <x v="1"/>
    <x v="8"/>
  </r>
  <r>
    <s v="47320"/>
    <s v="2020-06-30 00:00:00"/>
    <s v="2020-06-30 08:57: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26573140"/>
    <n v="0"/>
    <n v="26573140"/>
    <n v="0"/>
    <s v="Prestación de servicios profesionales para ajustar, implementar  y publicar herramientas de visores geográficos, así como la documentación técnica asignada, de los proyectos de Sistemas de Informacion Geográfica a cargo de la Oficina CIAF."/>
    <s v="60920"/>
    <s v="87020"/>
    <s v="394720"/>
    <s v="766820, 769420, 888320, 1009220, 1179620, 1275820"/>
    <s v="252204620, 253733220, 285487720, 322373120, 361543120, 393311120"/>
    <s v="-0"/>
    <x v="1"/>
    <x v="24"/>
  </r>
  <r>
    <s v="47420"/>
    <s v="2020-06-30 00:00:00"/>
    <s v="2020-06-30 08:59: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28988880"/>
    <n v="-3543085"/>
    <n v="25445795"/>
    <n v="0"/>
    <s v="Prestación de servicios  profesionales para formular y desarrollar proyectos de investigación aplicada al Catastro Multipropósito a partir de tecnologias de analítica de datos."/>
    <s v="60820"/>
    <s v="89520"/>
    <s v="391620"/>
    <s v="762220, 767820, 879720, 1001320, 1173320, 1268020"/>
    <s v="250624620, 253140720, 283738520, 317768520, 360276220, 394010520"/>
    <s v="-0"/>
    <x v="1"/>
    <x v="24"/>
  </r>
  <r>
    <s v="47520"/>
    <s v="2020-06-30 00:00:00"/>
    <s v="2020-06-30 09:01: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31404620"/>
    <n v="-5797776"/>
    <n v="25606844"/>
    <n v="0"/>
    <s v="Prestación de servicios profesionales para diseñar y generar material academico relacionado con el Catastro Multipropósito asegurando la articulación entre las distintas areas misionales y de acuerdo con el marco normativo establecido."/>
    <s v="61120"/>
    <s v="87920"/>
    <s v="349420"/>
    <s v="712720, 731720, 869820, 995920, 1143820, 1295320"/>
    <s v="239876920, 244084820, 282194020, 316179420, 352081820, 395264520"/>
    <s v="-0"/>
    <x v="1"/>
    <x v="24"/>
  </r>
  <r>
    <s v="47620"/>
    <s v="2020-06-30 00:00:00"/>
    <s v="2020-06-30 10:46: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31404620"/>
    <n v="-4831480"/>
    <n v="26573140"/>
    <n v="0"/>
    <s v="Prestación de servicios profesionales para realizar los procesos de caracterización, análisis espacial y documentación de los proyectos de investigación, asistencia técnica y transferencia de conocimientos a cargo de la oficina CIAF."/>
    <s v="61320"/>
    <s v="85720"/>
    <s v="317120"/>
    <s v="649820, 749120, 864920, 1000720, 1176920, 1265120"/>
    <s v="217426920, 247593320, 281056320, 317721920, 361486620, 391167320"/>
    <s v="-0"/>
    <x v="1"/>
    <x v="24"/>
  </r>
  <r>
    <s v="47720"/>
    <s v="2020-06-30 00:00:00"/>
    <s v="2020-06-30 10:55: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77865480"/>
    <n v="-4758446"/>
    <n v="73107034"/>
    <n v="0"/>
    <s v="Prestación de servicios profesionales para estructurar e implementar la estrategia de ampliación de la oferta académica en áreas de estudio relacionadas con la actividad catastral de acuerdo con CONPES 3958 de 2019."/>
    <s v="61220"/>
    <s v="88720, 88820, 115120"/>
    <s v="335520, 393820, 499120"/>
    <s v="708420, 742320, 764520, 764620, 864120, 864820, 870920, 946320, 996020, 997420, 1117020, 1276420, 1277020, 1283520, 1312720"/>
    <s v="237307520, 246920120, 251400120, 251512220, 281565720, 282538420, 301305520, 316773720, 316789620, 346745920, 391368420, 393731520, 393923420"/>
    <s v="-0"/>
    <x v="1"/>
    <x v="24"/>
  </r>
  <r>
    <s v="47820"/>
    <s v="2020-06-30 00:00:00"/>
    <s v="2020-06-30 18:15:00"/>
    <s v="Gasto"/>
    <s v="Con Compromiso"/>
    <s v="0200"/>
    <x v="19"/>
    <x v="69"/>
    <s v="ADQUISICIÓN DE BIENES Y SERVICIOS - DOCUMENTOS DE PLANEACIÓN - FORTALECIMIENTO DE LA GESTIÓN INSTITUCIONAL DEL IGAC A NIVEL   NACIONAL"/>
    <s v="Nación"/>
    <x v="0"/>
    <s v="CSF"/>
    <n v="47647379"/>
    <n v="3665183"/>
    <n v="51312562"/>
    <n v="0"/>
    <s v="Prestación de servicios profesionales para gestión y atención de los asuntos jurídicos y contractuales que sean competencia de la Secretaría General del Instituto Geográfico Agustín Codazzi"/>
    <s v="61620"/>
    <s v="80820"/>
    <s v="321020"/>
    <s v="652620, 763520, 883320, 1002420, 1175520, 1280020"/>
    <s v="218454320, 251565420, 284930420, 320835120, 361483920, 396416820"/>
    <s v="-0"/>
    <x v="1"/>
    <x v="3"/>
  </r>
  <r>
    <s v="47920"/>
    <s v="2020-07-01 00:00:00"/>
    <s v="2020-07-01 08:30:00"/>
    <s v="Gasto"/>
    <s v="Con Compromiso"/>
    <s v="0500"/>
    <x v="22"/>
    <x v="22"/>
    <s v="ADQUISICIÓN DE BIENES Y SERVICIOS - SERVICIO DE INFORMACIÓN CATASTRAL - ACTUALIZACIÓN  Y GESTIÓN CATASTRAL  NACIONAL"/>
    <s v="Nación"/>
    <x v="0"/>
    <s v="CSF"/>
    <n v="33540540"/>
    <n v="-5031081"/>
    <n v="28509459"/>
    <n v="0"/>
    <s v="Prestación de servicios profesionales para apoyar el proceso de habilitación de gestores catastrales para fortalecer la gestión, transferencia de conocimiento y el seguimiento técnico del mismo."/>
    <s v="61520"/>
    <s v="96220"/>
    <s v="394920"/>
    <s v="764920, 878020, 1015620, 1172520"/>
    <s v="251333620, 283365420, 323535420, 360327320"/>
    <s v="-0"/>
    <x v="1"/>
    <x v="1"/>
  </r>
  <r>
    <s v="47920"/>
    <s v="2020-07-01 00:00:00"/>
    <s v="2020-07-01 08:30:00"/>
    <s v="Gasto"/>
    <s v="Con Compromiso"/>
    <s v="0500"/>
    <x v="22"/>
    <x v="22"/>
    <s v="ADQUISICIÓN DE BIENES Y SERVICIOS - SERVICIO DE INFORMACIÓN CATASTRAL - ACTUALIZACIÓN  Y GESTIÓN CATASTRAL  NACIONAL"/>
    <s v="Nación"/>
    <x v="2"/>
    <s v="CSF"/>
    <n v="0"/>
    <n v="10621171"/>
    <n v="10621171"/>
    <n v="5031081"/>
    <s v="Prestación de servicios profesionales para apoyar el proceso de habilitación de gestores catastrales para fortalecer la gestión, transferencia de conocimiento y el seguimiento técnico del mismo."/>
    <s v="61520"/>
    <s v="96220"/>
    <s v="394920"/>
    <s v="764920, 878020, 1015620, 1172520"/>
    <s v="251333620, 283365420, 323535420, 360327320"/>
    <s v="-0"/>
    <x v="1"/>
    <x v="1"/>
  </r>
  <r>
    <s v="48020"/>
    <s v="2020-07-01 00:00:00"/>
    <s v="2020-07-01 08:37: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635247"/>
    <n v="0"/>
    <n v="635247"/>
    <n v="0"/>
    <s v="Acompañamiento a la Policía Antinarcóticos en el monitoreo de zonas de erradicación por aspersión terrestre, para la toma de muestras, en el programa PECAT"/>
    <s v="60220"/>
    <s v="80620"/>
    <s v="241820"/>
    <s v="533920"/>
    <s v="172901020"/>
    <s v="-0"/>
    <x v="1"/>
    <x v="25"/>
  </r>
  <r>
    <s v="48120"/>
    <s v="2020-07-01 00:00:00"/>
    <s v="2020-07-01 08:43:00"/>
    <s v="Gasto"/>
    <s v="Anulad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9130000"/>
    <n v="-29130000"/>
    <n v="0"/>
    <n v="0"/>
    <s v="Prestación de servicios  para la limpieza, recolección, transporte y disposición final de los residuos generados en el Laboratorio Nacional de Suelos."/>
    <s v="61420"/>
    <s v="-0"/>
    <s v="-0"/>
    <s v="-0"/>
    <s v="-0"/>
    <s v="-0"/>
    <x v="1"/>
    <x v="25"/>
  </r>
  <r>
    <s v="48220"/>
    <s v="2020-07-01 00:00:00"/>
    <s v="2020-07-01 10:27:00"/>
    <s v="Gasto"/>
    <s v="Con Compromiso"/>
    <s v="0500"/>
    <x v="22"/>
    <x v="22"/>
    <s v="ADQUISICIÓN DE BIENES Y SERVICIOS - SERVICIO DE INFORMACIÓN CATASTRAL - ACTUALIZACIÓN  Y GESTIÓN CATASTRAL  NACIONAL"/>
    <s v="Nación"/>
    <x v="0"/>
    <s v="CSF"/>
    <n v="13482504"/>
    <n v="200000"/>
    <n v="13682504"/>
    <n v="53206"/>
    <s v="VIATICOS Y GASTOS DE COMISION  CONSERVACION CATASTRAL CASANARE"/>
    <s v="58320"/>
    <s v="104720, 104820, 104920, 105020, 112820, 134020, 181220, 184020, 184420, 184620, 187920, 188720"/>
    <s v="333120, 333220, 333320, 395520, 492220, 640520, 655820, 656220, 656320, 683920, 688120"/>
    <s v="705920, 706020, 706120, 766020, 898620, 1148420, 1163220, 1163820, 1163920, 1186220, 1190120"/>
    <s v="235059120, 235065320, 235087320, 251513920, 289288120, 353523920, 358696120, 358717320, 358729620, 363913820, 366038220"/>
    <s v="-0"/>
    <x v="1"/>
    <x v="1"/>
  </r>
  <r>
    <s v="48320"/>
    <s v="2020-07-01 00:00:00"/>
    <s v="2020-07-01 10:31:00"/>
    <s v="Gasto"/>
    <s v="Con Compromiso"/>
    <s v="0200"/>
    <x v="19"/>
    <x v="27"/>
    <s v="ADQUISICIÓN DE BIENES Y SERVICIOS - SEDES MANTENIDAS - FORTALECIMIENTO DE LA INFRAESTRUCTURA FÍSICA DEL IGAC A NIVEL  NACIONAL"/>
    <s v="Nación"/>
    <x v="0"/>
    <s v="CSF"/>
    <n v="2500000"/>
    <n v="0"/>
    <n v="2500000"/>
    <n v="0"/>
    <s v="ADQUISICIÓN DE CINTA PARA SEÑALIZACIÓN"/>
    <s v="61720"/>
    <s v="85520"/>
    <s v="331820"/>
    <s v="709720"/>
    <s v="238860120"/>
    <s v="-0"/>
    <x v="1"/>
    <x v="3"/>
  </r>
  <r>
    <s v="48420"/>
    <s v="2020-07-01 00:00:00"/>
    <s v="2020-07-01 11:55:00"/>
    <s v="Gasto"/>
    <s v="Con Compromiso"/>
    <s v="0160"/>
    <x v="20"/>
    <x v="64"/>
    <s v="ADQUISICIÓN DE BIENES Y SERVICIOS - SERVICIOS DE INFORMACIÓN IMPLEMENTADOS - FORTALECIMIENTO DE LOS PROCESOS DE DIFUSIÓN Y ACCESO A LA INFORMACIÓN GEOGRÁFICA A NIVEL   NACIONAL"/>
    <s v="Nación"/>
    <x v="0"/>
    <s v="CSF"/>
    <n v="29738100"/>
    <n v="0"/>
    <n v="29738100"/>
    <n v="0"/>
    <s v="Adquisición de película en PVC blando."/>
    <s v="58520"/>
    <s v="96620"/>
    <s v="410820"/>
    <s v="823120"/>
    <s v="267621120"/>
    <s v="-0"/>
    <x v="1"/>
    <x v="23"/>
  </r>
  <r>
    <s v="48520"/>
    <s v="2020-07-02 00:00:00"/>
    <s v="2020-07-02 10:57:00"/>
    <s v="Gasto"/>
    <s v="Con Compromiso"/>
    <s v="0200"/>
    <x v="19"/>
    <x v="29"/>
    <s v="ADQUISICIÓN DE BIENES Y SERVICIOS - SERVICIO DE GESTIÓN DOCUMENTAL - IMPLEMENTACIÓN DE UN SISTEMA DE GESTIÓN DOCUMENTAL EN EL IGAC A NIVEL   NACIONAL"/>
    <s v="Nación"/>
    <x v="0"/>
    <s v="CSF"/>
    <n v="5328940"/>
    <n v="974432"/>
    <n v="6303372"/>
    <n v="173000"/>
    <s v="Viáticos funcionarios GIT Gestión Documental"/>
    <s v="60320"/>
    <s v="84120, 116820, 132320, 141620, 148620, 148720, 155420, 173320, 173420, 175420, 179220, 179320"/>
    <s v="251320, 408620, 487620, 505920, 537120, 537220, 569920, 611120, 611220, 613620, 629020, 629120"/>
    <s v="543420, 778520, 895720, 951620, 980020, 980120, 1012320, 1114320, 1114420, 1116720, 1138220, 1138320"/>
    <s v="176997720, 261583720, 287670120, 303625920, 311817620, 311819720, 323496220, 345859820, 345862220, 346009020, 351073320, 351076320"/>
    <s v="11720, 14020, 16220, 16320, 19320, 22920, 23220"/>
    <x v="1"/>
    <x v="3"/>
  </r>
  <r>
    <s v="48620"/>
    <s v="2020-07-02 00:00:00"/>
    <s v="2020-07-02 10:58:00"/>
    <s v="Gasto"/>
    <s v="Con Compromiso"/>
    <s v="0200"/>
    <x v="19"/>
    <x v="29"/>
    <s v="ADQUISICIÓN DE BIENES Y SERVICIOS - SERVICIO DE GESTIÓN DOCUMENTAL - IMPLEMENTACIÓN DE UN SISTEMA DE GESTIÓN DOCUMENTAL EN EL IGAC A NIVEL   NACIONAL"/>
    <s v="Nación"/>
    <x v="0"/>
    <s v="CSF"/>
    <n v="10070900"/>
    <n v="34802585"/>
    <n v="44873485"/>
    <n v="0"/>
    <s v="Gastos de comisión contratistas del GIT Gestión Documental"/>
    <s v="60420"/>
    <s v="84220, 84320, 84420, 84520, 84620, 84720, 84820, 84920, 116720, 117520, 117620, 117720, 117820, 117920, 118020, 118120, 118220, 118320, 118420, 118520, 118620, 118720, 118820, 118920, 119020, 126620, 126720, 129820, 131720, 132020, 132120, 140120, 140220, 140320, 140420, 140520, 140620, 140720, 140820, 140920, 141020, 141120, 147120, 147220, 147320, 147420, 147520, 147620, 147720, 147820, 147920, 148020, 148120, 148220, 148320, 148420, 155020, 155120, 155220, 155320, 156220, 156320, 156420, 156520, 156620, 156720, 156820, 156920, 157020, 158120, 169220, 169420, 171420, 171520, 171620, 171720, 171820, 171920, 174220, 179620, 179720, 179820, 179920, 180020, 180120, 180220, 180320, 180420, 183420, 183920, 184120, 192320, 192420"/>
    <s v="253320, 253520, 253720, 257020, 257120, 257220, 257320, 260920, 408820, 409820, 409920, 410020, 410120, 410220, 410320, 410420, 410520, 410620, 410720, 416420, 416520, 416620, 416720, 416820, 416920, 454020, 454120, 474320, 484720, 484920, 485020, 504320, 504420, 504520, 504620, 504820, 504920, 505020, 505120, 505220, 505320, 505420, 535720, 535820, 535920, 536020, 536120, 536220, 536320, 536420, 536520, 536620, 536720, 536820, 536920, 537020, 569520, 569620, 569720, 569820, 575120, 575220, 575320, 575420, 575520, 575620, 575720, 575820, 576220, 595520, 601520, 604920, 605020, 605120, 605220, 605320, 611020, 612320, 639520, 639620, 639720, 639820, 639920, 640020, 640120, 640220, 640320, 649320, 655920, 656120, 706420, 706520"/>
    <s v="546120, 546420, 549020, 549220, 549420, 549620, 549720, 553420, 778720, 821520, 821620, 821720, 821820, 821920, 822020, 822120, 822220, 825820, 825920, 826020, 826120, 826220, 826320, 826520, 826620, 826720, 826820, 826920, 827020, 827120, 827320, 827520, 827620, 863120, 863220, 883120, 894020, 894220, 894320, 949720, 949820, 949920, 950020, 950120, 950220, 950320, 950420, 950620, 951020, 951120, 977620, 977720, 977820, 977920, 978020, 978120, 978220, 978320, 978420, 978520, 978620, 978720, 978820, 978920, 1011920, 1012020, 1012120, 1012220, 1012620, 1012720, 1012820, 1012920, 1013020, 1013120, 1013220, 1013320, 1013720, 1107620, 1110020, 1112620, 1112720, 1112820, 1112920, 1113020, 1114720, 1115420, 1146520, 1146620, 1146720, 1146820, 1146920, 1147020, 1147120, 1147220, 1147320, 1156220, 1162920, 1163020, 1250820, 1250920"/>
    <s v="178710820, 178720420, 178722720, 178724320, 178724920, 178725420, 178727020, 183535420, 261745920, 269295520, 269304920, 269307020, 269313220, 269321420, 269329120, 269336420, 269340120, 269406920, 269409220, 269419820, 269426720, 269433120, 269439020, 269451620, 269456320, 281023220, 281070720, 284442020, 286680320, 286690220, 287675620, 303446420, 303457120, 303460720, 303462420, 303464420, 303466620, 303470420, 303475820, 303622420, 303623820, 303670120, 311460120, 311462520, 311466820, 311468420, 311469820, 311475120, 311478420, 311479920, 311483920, 311485620, 311489720, 311512220, 311515320, 311521720, 323494720, 323495020, 323495420, 323495720, 323497320, 323497620, 323497720, 323498220, 323498520, 323498620, 323499120, 323499520, 323500320, 338835620, 342248820, 345867820, 345868920, 345869920, 345870720, 345871620, 345872520, 345925020, 353431320, 353435120, 353437820, 353440520, 353442620, 353444520, 353446420, 353449020, 353451220, 356137120, 358688020, 358690320, 383144820, 383154920"/>
    <s v="15820"/>
    <x v="1"/>
    <x v="3"/>
  </r>
  <r>
    <s v="48720"/>
    <s v="2020-07-02 00:00:00"/>
    <s v="2020-07-02 11:04:00"/>
    <s v="Gasto"/>
    <s v="Anulado"/>
    <s v="0200"/>
    <x v="19"/>
    <x v="25"/>
    <s v="ADQUISICIÓN DE BIENES Y SERVICIOS - SERVICIO DE IMPLEMENTACIÓN SISTEMAS DE GESTIÓN - FORTALECIMIENTO DE LA GESTIÓN INSTITUCIONAL DEL IGAC A NIVEL   NACIONAL"/>
    <s v="Nación"/>
    <x v="0"/>
    <s v="CSF"/>
    <n v="80000000"/>
    <n v="-80000000"/>
    <n v="0"/>
    <n v="0"/>
    <s v="Contratación de auditoria externa con fines de certificación de calidad bajo la norma ISO 9001:2015, gestión ambiental bajo la norma ISO 14001:2015"/>
    <s v="59320"/>
    <s v="-0"/>
    <s v="-0"/>
    <s v="-0"/>
    <s v="-0"/>
    <s v="-0"/>
    <x v="1"/>
    <x v="3"/>
  </r>
  <r>
    <s v="48820"/>
    <s v="2020-07-03 00:00:00"/>
    <s v="2020-07-03 16:26:00"/>
    <s v="Gasto"/>
    <s v="Con Compromiso"/>
    <s v="0200"/>
    <x v="19"/>
    <x v="58"/>
    <s v="SERVICIOS DE FABRICACIÓN DE INSUMOS FÍSICOS QUE SON PROPIEDAD DE OTROS"/>
    <s v="Propios"/>
    <x v="1"/>
    <s v="CSF"/>
    <n v="50000000"/>
    <n v="12967900.470000001"/>
    <n v="62967900.469999999"/>
    <n v="12967900.470000001"/>
    <s v="Prestación de servicios de apoyo a la Gestión para llevar a cabo los programas y proyectos Institucionales que forman  parte del plan de bienestar  y estímulos, capacitación, seguridad y salud en el trabajo dirigido a los funcionarios del Instituto G"/>
    <s v="61820"/>
    <s v="94020"/>
    <s v="425120"/>
    <s v="831920, 957820, 1107920, 1261120, 1261220"/>
    <s v="272658420, 306738320, 339390120, 390933120, 396580720"/>
    <s v="-0"/>
    <x v="0"/>
    <x v="3"/>
  </r>
  <r>
    <s v="48820"/>
    <s v="2020-07-03 00:00:00"/>
    <s v="2020-07-03 16:26:00"/>
    <s v="Gasto"/>
    <s v="Con Compromiso"/>
    <s v="0200"/>
    <x v="19"/>
    <x v="83"/>
    <s v="ADQUISICIÓN DE BIENES Y SERVICIOS - SERVICIO DE EDUCACIÓN INFORMAL PARA LA GESTIÓN ADMINISTRATIVA - FORTALECIMIENTO DE LA GESTIÓN INSTITUCIONAL DEL IGAC A NIVEL   NACIONAL"/>
    <s v="Nación"/>
    <x v="0"/>
    <s v="CSF"/>
    <n v="177417600"/>
    <n v="33157474.530000001"/>
    <n v="210575074.53"/>
    <n v="33157474.530000001"/>
    <s v="Prestación de servicios de apoyo a la Gestión para llevar a cabo los programas y proyectos Institucionales que forman  parte del plan de bienestar  y estímulos, capacitación, seguridad y salud en el trabajo dirigido a los funcionarios del Instituto G"/>
    <s v="61820"/>
    <s v="94020"/>
    <s v="425120"/>
    <s v="831920, 957820, 1107920, 1261120, 1261220"/>
    <s v="272658420, 306738320, 339390120, 390933120, 396580720"/>
    <s v="-0"/>
    <x v="1"/>
    <x v="3"/>
  </r>
  <r>
    <s v="48820"/>
    <s v="2020-07-03 00:00:00"/>
    <s v="2020-07-03 16:26:00"/>
    <s v="Gasto"/>
    <s v="Con Compromiso"/>
    <s v="0200"/>
    <x v="19"/>
    <x v="58"/>
    <s v="SERVICIOS DE FABRICACIÓN DE INSUMOS FÍSICOS QUE SON PROPIEDAD DE OTROS"/>
    <s v="Nación"/>
    <x v="0"/>
    <s v="CSF"/>
    <n v="0"/>
    <n v="67583425"/>
    <n v="67583425"/>
    <n v="67583425"/>
    <s v="Prestación de servicios de apoyo a la Gestión para llevar a cabo los programas y proyectos Institucionales que forman  parte del plan de bienestar  y estímulos, capacitación, seguridad y salud en el trabajo dirigido a los funcionarios del Instituto G"/>
    <s v="61820"/>
    <s v="94020"/>
    <s v="425120"/>
    <s v="831920, 957820, 1107920, 1261120, 1261220"/>
    <s v="272658420, 306738320, 339390120, 390933120, 396580720"/>
    <s v="-0"/>
    <x v="0"/>
    <x v="3"/>
  </r>
  <r>
    <s v="48920"/>
    <s v="2020-07-06 00:00:00"/>
    <s v="2020-07-06 13:20:00"/>
    <s v="Gasto"/>
    <s v="Con Compromiso"/>
    <s v="0500"/>
    <x v="22"/>
    <x v="22"/>
    <s v="ADQUISICIÓN DE BIENES Y SERVICIOS - SERVICIO DE INFORMACIÓN CATASTRAL - ACTUALIZACIÓN  Y GESTIÓN CATASTRAL  NACIONAL"/>
    <s v="Nación"/>
    <x v="2"/>
    <s v="CSF"/>
    <n v="0"/>
    <n v="27378387"/>
    <n v="27378387"/>
    <n v="22546907"/>
    <s v="Prestación de servicios profesionales para adelantar las labores relacionadas con la implementación de la política de restitución de tierras en lo que compete al IGAC, así como atender los diferentes requerimientos presentados ante la subdirección de"/>
    <s v="62220"/>
    <s v="89420"/>
    <s v="331620"/>
    <s v="705120, 739120, 882420, 963120, 1140520, 1305820"/>
    <s v="233380120, 246159120, 284426520, 311093920, 351455020, 396650420"/>
    <s v="-0"/>
    <x v="1"/>
    <x v="1"/>
  </r>
  <r>
    <s v="48920"/>
    <s v="2020-07-06 00:00:00"/>
    <s v="2020-07-06 13:20:00"/>
    <s v="Gasto"/>
    <s v="Con Compromiso"/>
    <s v="0500"/>
    <x v="22"/>
    <x v="22"/>
    <s v="ADQUISICIÓN DE BIENES Y SERVICIOS - SERVICIO DE INFORMACIÓN CATASTRAL - ACTUALIZACIÓN  Y GESTIÓN CATASTRAL  NACIONAL"/>
    <s v="Nación"/>
    <x v="0"/>
    <s v="CSF"/>
    <n v="48314800"/>
    <n v="-22546907"/>
    <n v="25767893"/>
    <n v="0"/>
    <s v="Prestación de servicios profesionales para adelantar las labores relacionadas con la implementación de la política de restitución de tierras en lo que compete al IGAC, así como atender los diferentes requerimientos presentados ante la subdirección de"/>
    <s v="62220"/>
    <s v="89420"/>
    <s v="331620"/>
    <s v="705120, 739120, 882420, 963120, 1140520, 1305820"/>
    <s v="233380120, 246159120, 284426520, 311093920, 351455020, 396650420"/>
    <s v="-0"/>
    <x v="1"/>
    <x v="1"/>
  </r>
  <r>
    <s v="49020"/>
    <s v="2020-07-08 00:00:00"/>
    <s v="2020-07-08 08:21:00"/>
    <s v="Gasto"/>
    <s v="Con Compromiso"/>
    <s v="0300"/>
    <x v="21"/>
    <x v="38"/>
    <s v="ADQUISICIÓN DE BIENES Y SERVICIOS - SERVICIO DE INFORMACIÓN CARTOGRÁFICA ACTUALIZADO - LEVANTAMIENTO , GENERACIÓN Y ACTUALIZACIÓN DE LA RED GEODÉSICA Y LA CARTOGRAFÍA BÁSICA A NIVEL   NACIONAL"/>
    <s v="Nación"/>
    <x v="0"/>
    <s v="CSF"/>
    <n v="19995348"/>
    <n v="-5122178"/>
    <n v="14873170"/>
    <n v="0"/>
    <s v="PROGRAMACION DE VIATICOS Y GASTOS DE COMISION PARA REALIZAR FOTOCONTROL CENTROS POBLADOS RISARALDA"/>
    <s v="62420"/>
    <s v="86220, 86320, 86420"/>
    <s v="259520, 259620, 259720"/>
    <s v="552020, 552120, 552220"/>
    <s v="179856520, 179857120, 179873020"/>
    <s v="8720, 8820, 9120"/>
    <x v="1"/>
    <x v="8"/>
  </r>
  <r>
    <s v="49120"/>
    <s v="2020-07-08 00:00:00"/>
    <s v="2020-07-08 14:38:00"/>
    <s v="Gasto"/>
    <s v="Con Compromiso"/>
    <s v="0200"/>
    <x v="19"/>
    <x v="62"/>
    <s v="SERVICIOS JURÍDICOS Y CONTABLES"/>
    <s v="Nación"/>
    <x v="0"/>
    <s v="CSF"/>
    <n v="421260"/>
    <n v="0"/>
    <n v="421260"/>
    <n v="0"/>
    <s v="REEMBOLSO CAJA MENOR SEGUN RESOLUCIÓN 608"/>
    <s v="62720"/>
    <s v="85220"/>
    <s v="256720"/>
    <s v="548320"/>
    <s v="178355320"/>
    <s v="-0"/>
    <x v="0"/>
    <x v="3"/>
  </r>
  <r>
    <s v="49220"/>
    <s v="2020-07-09 00:00:00"/>
    <s v="2020-07-09 09:22:00"/>
    <s v="Gasto"/>
    <s v="Con Compromiso"/>
    <s v="0140"/>
    <x v="23"/>
    <x v="73"/>
    <s v="ADQUISICIÓN DE BIENES Y SERVICIOS - DOCUMENTOS NORMATIVOS - FORTALECIMIENTO DE LA GESTIÓN DEL CONOCIMIENTO Y LA INNOVACIÓN EN EL ÁMBITO GEOGRÁFICO DEL  TERRITORIO   NACIONAL"/>
    <s v="Nación"/>
    <x v="0"/>
    <s v="CSF"/>
    <n v="42177135"/>
    <n v="-9733185"/>
    <n v="32443950"/>
    <n v="0"/>
    <s v="Prestación de servicios profesionales para proponer, revisar y validar los instrumentos normativos asociados al modelo de gobierno asociados a la ICDE."/>
    <s v="62520"/>
    <s v="90520"/>
    <s v="401520"/>
    <s v="770320, 770420, 885920, 1024920, 1027920, 1190920, 1278420"/>
    <s v="253187820, 256767620, 285005320, 331056420, 367688220, 393793520"/>
    <s v="-0"/>
    <x v="1"/>
    <x v="24"/>
  </r>
  <r>
    <s v="49320"/>
    <s v="2020-07-09 00:00:00"/>
    <s v="2020-07-09 11:11:00"/>
    <s v="Gasto"/>
    <s v="Generado"/>
    <s v="0300"/>
    <x v="21"/>
    <x v="38"/>
    <s v="ADQUISICIÓN DE BIENES Y SERVICIOS - SERVICIO DE INFORMACIÓN CARTOGRÁFICA ACTUALIZADO - LEVANTAMIENTO , GENERACIÓN Y ACTUALIZACIÓN DE LA RED GEODÉSICA Y LA CARTOGRAFÍA BÁSICA A NIVEL   NACIONAL"/>
    <s v="Nación"/>
    <x v="0"/>
    <s v="CSF"/>
    <n v="2058308"/>
    <n v="-2058308"/>
    <n v="0"/>
    <n v="0"/>
    <s v="PROGRAMACION DE VIATICOS Y GASTOS DE COMISION PARA REALIZAR LA TOMA DE AEROFOTOGRAFIA EN EL TERRITORIO NACIONAL CON BASE DE OPERACIONES EN BOGOTÁ"/>
    <s v="62320"/>
    <s v="-0"/>
    <s v="-0"/>
    <s v="-0"/>
    <s v="-0"/>
    <s v="-0"/>
    <x v="1"/>
    <x v="8"/>
  </r>
  <r>
    <s v="49420"/>
    <s v="2020-07-09 00:00:00"/>
    <s v="2020-07-09 16:29:00"/>
    <s v="Gasto"/>
    <s v="Anulado"/>
    <s v="0140"/>
    <x v="23"/>
    <x v="72"/>
    <s v="ADQUISICIÓN DE BIENES Y SERVICIOS - SERVICIO DE GESTIÓN DEL CONOCIMIENTO E INNOVACIÓN GEOGRÁFICA - FORTALECIMIENTO DE LA GESTIÓN DEL CONOCIMIENTO Y LA INNOVACIÓN EN EL ÁMBITO GEOGRÁFICO DEL  TERRITORIO   NACIONAL"/>
    <s v="Nación"/>
    <x v="0"/>
    <s v="CSF"/>
    <n v="2504156"/>
    <n v="-2504156"/>
    <n v="0"/>
    <n v="0"/>
    <s v="Renovación de licencias académicas de Arcgis requeridas en los procesos de transferencia de conocimientos del programa académico de la Oficina CIAF."/>
    <s v="62920"/>
    <s v="-0"/>
    <s v="-0"/>
    <s v="-0"/>
    <s v="-0"/>
    <s v="-0"/>
    <x v="1"/>
    <x v="24"/>
  </r>
  <r>
    <s v="49520"/>
    <s v="2020-07-10 00:00:00"/>
    <s v="2020-07-10 14:56:00"/>
    <s v="Gasto"/>
    <s v="Con Compromiso"/>
    <s v="0200"/>
    <x v="19"/>
    <x v="69"/>
    <s v="ADQUISICIÓN DE BIENES Y SERVICIOS - DOCUMENTOS DE PLANEACIÓN - FORTALECIMIENTO DE LA GESTIÓN INSTITUCIONAL DEL IGAC A NIVEL   NACIONAL"/>
    <s v="Nación"/>
    <x v="0"/>
    <s v="CSF"/>
    <n v="29500000"/>
    <n v="0"/>
    <n v="29500000"/>
    <n v="0"/>
    <s v="Prestación de servicios profesionales altamente calificados para realizar acompañamiento jurídico a la Dirección General del IGAC"/>
    <s v="62120"/>
    <s v="99420"/>
    <s v="578220"/>
    <s v="1017720"/>
    <s v="325175120"/>
    <s v="-0"/>
    <x v="1"/>
    <x v="3"/>
  </r>
  <r>
    <s v="49620"/>
    <s v="2020-07-10 00:00:00"/>
    <s v="2020-07-10 15:15: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22972365"/>
    <n v="-8916129"/>
    <n v="14056236"/>
    <n v="0"/>
    <s v="Prestacion de servicios profesionales para apoyar procesos de compilación, clasificación y registro de evidencias técnicas digitales generadas por el CIAF, de acuerdo con los criterios de existencia de productos de Centros de Investigación definidos"/>
    <s v="63020"/>
    <s v="98520"/>
    <s v="468520"/>
    <s v="877920, 881820, 998120, 1159520, 1255420"/>
    <s v="283364720, 284283220, 316324920, 356235120, 386299420"/>
    <s v="-0"/>
    <x v="1"/>
    <x v="24"/>
  </r>
  <r>
    <s v="49720"/>
    <s v="2020-07-10 00:00:00"/>
    <s v="2020-07-10 16:47:00"/>
    <s v="Gasto"/>
    <s v="Con Compromiso"/>
    <s v="0300"/>
    <x v="21"/>
    <x v="77"/>
    <s v="ADQUISICIÓN DE BIENES Y SERVICIOS - SERVICIO DE INFORMACIÓN GEOGRÁFICA, GEODÉSICA Y CARTOGRÁFICA - LEVANTAMIENTO , GENERACIÓN Y ACTUALIZACIÓN DE LA RED GEODÉSICA Y LA CARTOGRAFÍA BÁSICA A NIVEL   NACIONAL"/>
    <s v="Nación"/>
    <x v="0"/>
    <s v="CSF"/>
    <n v="3821216"/>
    <n v="0"/>
    <n v="3821216"/>
    <n v="0"/>
    <s v="COMISION FOTOCONTROL"/>
    <s v="63120"/>
    <s v="86920"/>
    <s v="260720"/>
    <s v="553320"/>
    <s v="183533520"/>
    <s v="-0"/>
    <x v="1"/>
    <x v="8"/>
  </r>
  <r>
    <s v="49820"/>
    <s v="2020-07-14 00:00:00"/>
    <s v="2020-07-14 09:16: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9130000"/>
    <n v="-1936200"/>
    <n v="27193800"/>
    <n v="0"/>
    <s v="Prestación de servicios para la extracción, limpieza, recolección, transporte y disposición final de los residuos generados por el Instituto Geográfico Agustín Codazzi con observancia de las normas, procedimientos y criterios técnicos y ambientales."/>
    <s v="63220"/>
    <s v="122720"/>
    <s v="623720"/>
    <s v="1158720, 1193820"/>
    <s v="356034720, 372167920"/>
    <s v="-0"/>
    <x v="1"/>
    <x v="25"/>
  </r>
  <r>
    <s v="49920"/>
    <s v="2020-07-14 00:00:00"/>
    <s v="2020-07-14 12:53:00"/>
    <s v="Gasto"/>
    <s v="Con Compromiso"/>
    <s v="0140"/>
    <x v="23"/>
    <x v="67"/>
    <s v="ADQUISICIÓN DE BIENES Y SERVICIOS - SERVICIO DE ASISTENCIA TÉCNICA PARA LA GESTIÓN DE LOS RECURSOS GEOGRÁFICOS - FORTALECIMIENTO DE LA GESTIÓN DEL CONOCIMIENTO Y LA INNOVACIÓN EN EL ÁMBITO GEOGRÁFICO DEL  TERRITORIO   NACIONAL"/>
    <s v="Propios"/>
    <x v="1"/>
    <s v="CSF"/>
    <n v="12369735"/>
    <n v="0"/>
    <n v="12369735"/>
    <n v="0"/>
    <s v="Prestación de servicios profesionales para realizar actividades de documentación y aplicación de estándares a la información geográfica en el marco del contrato Interadministrativo IGAC-ICBF."/>
    <s v="63320"/>
    <s v="93220"/>
    <s v="398020"/>
    <s v="768120, 773120, 947520, 1009420, 1200120"/>
    <s v="252639020, 253771020, 301334020, 322374320, 330603620, 375696520"/>
    <s v="-0"/>
    <x v="1"/>
    <x v="24"/>
  </r>
  <r>
    <s v="50020"/>
    <s v="2020-07-14 00:00:00"/>
    <s v="2020-07-14 12:55:00"/>
    <s v="Gasto"/>
    <s v="Con Compromiso"/>
    <s v="0140"/>
    <x v="23"/>
    <x v="67"/>
    <s v="ADQUISICIÓN DE BIENES Y SERVICIOS - SERVICIO DE ASISTENCIA TÉCNICA PARA LA GESTIÓN DE LOS RECURSOS GEOGRÁFICOS - FORTALECIMIENTO DE LA GESTIÓN DEL CONOCIMIENTO Y LA INNOVACIÓN EN EL ÁMBITO GEOGRÁFICO DEL  TERRITORIO   NACIONAL"/>
    <s v="Propios"/>
    <x v="1"/>
    <s v="CSF"/>
    <n v="14487697"/>
    <n v="7174859"/>
    <n v="21662556"/>
    <n v="0"/>
    <s v="Prestación de servicios profesionales para realizar la estructuración y carga de información geográfica en las bases de datos en el marco del contrato Interadministrativo entre el IGAC-ICBF."/>
    <s v="63420"/>
    <s v="90020"/>
    <s v="400820"/>
    <s v="769720, 769820, 946920, 1027020, 1168320, 1250720"/>
    <s v="253169420, 253735720, 301324120, 330944120, 360038320, 389875420"/>
    <s v="-0"/>
    <x v="1"/>
    <x v="24"/>
  </r>
  <r>
    <s v="50120"/>
    <s v="2020-07-14 00:00:00"/>
    <s v="2020-07-14 15:12:00"/>
    <s v="Gasto"/>
    <s v="Anulado"/>
    <s v="0140"/>
    <x v="23"/>
    <x v="72"/>
    <s v="ADQUISICIÓN DE BIENES Y SERVICIOS - SERVICIO DE GESTIÓN DEL CONOCIMIENTO E INNOVACIÓN GEOGRÁFICA - FORTALECIMIENTO DE LA GESTIÓN DEL CONOCIMIENTO Y LA INNOVACIÓN EN EL ÁMBITO GEOGRÁFICO DEL  TERRITORIO   NACIONAL"/>
    <s v="Nación"/>
    <x v="0"/>
    <s v="CSF"/>
    <n v="36335585"/>
    <n v="-36335585"/>
    <n v="0"/>
    <n v="0"/>
    <s v="Prestación de servicios profesionales para realizar el desarrollo tecnológico necesario para la actualización de las plataformas tecnológicas asociadas a la ICDE"/>
    <s v="63620"/>
    <s v="-0"/>
    <s v="-0"/>
    <s v="-0"/>
    <s v="-0"/>
    <s v="-0"/>
    <x v="1"/>
    <x v="24"/>
  </r>
  <r>
    <s v="50220"/>
    <s v="2020-07-14 00:00:00"/>
    <s v="2020-07-14 17:05:00"/>
    <s v="Gasto"/>
    <s v="Con Compromiso"/>
    <s v="0300"/>
    <x v="21"/>
    <x v="54"/>
    <s v="ADQUISICIÓN DE BIENES Y SERVICIOS - SERVICIOS DE INFORMACIÓN GEODÉSICA ACTUALIZADO - LEVANTAMIENTO , GENERACIÓN Y ACTUALIZACIÓN DE LA RED GEODÉSICA Y LA CARTOGRAFÍA BÁSICA A NIVEL   NACIONAL"/>
    <s v="Nación"/>
    <x v="0"/>
    <s v="CSF"/>
    <n v="9129676"/>
    <n v="-955500"/>
    <n v="8174176"/>
    <n v="0"/>
    <s v="VIATICOS Y GASTOS DE COMISION PARA REALIZAR EXPLORACIÓN DE SITIOS PARA ESTACIONES CORS EN LOS DEPARTAMENTOS DE ANTIOQUIA, SUCRE  Y BOLÍVA"/>
    <s v="63520"/>
    <s v="88520, 88620"/>
    <s v="264020, 264120"/>
    <s v="556720, 556820"/>
    <s v="186496120, 186499220"/>
    <s v="8620, 8920"/>
    <x v="1"/>
    <x v="8"/>
  </r>
  <r>
    <s v="50320"/>
    <s v="2020-07-16 00:00:00"/>
    <s v="2020-07-16 08:29: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100000000"/>
    <n v="0"/>
    <n v="100000000"/>
    <n v="0"/>
    <s v="Adquisición de productos y servicios microsoft,"/>
    <s v="64420"/>
    <s v="98320"/>
    <s v="425020"/>
    <s v="858320"/>
    <s v="278734820"/>
    <s v="-0"/>
    <x v="1"/>
    <x v="24"/>
  </r>
  <r>
    <s v="50320"/>
    <s v="2020-07-16 00:00:00"/>
    <s v="2020-07-16 08:29: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70000000"/>
    <n v="0"/>
    <n v="170000000"/>
    <n v="0"/>
    <s v="Adquisición de productos y servicios microsoft,"/>
    <s v="64420"/>
    <s v="98320"/>
    <s v="425020"/>
    <s v="858320"/>
    <s v="278734820"/>
    <s v="-0"/>
    <x v="1"/>
    <x v="25"/>
  </r>
  <r>
    <s v="50320"/>
    <s v="2020-07-16 00:00:00"/>
    <s v="2020-07-16 08:29:00"/>
    <s v="Gasto"/>
    <s v="Con Compromiso"/>
    <s v="0500"/>
    <x v="22"/>
    <x v="22"/>
    <s v="ADQUISICIÓN DE BIENES Y SERVICIOS - SERVICIO DE INFORMACIÓN CATASTRAL - ACTUALIZACIÓN  Y GESTIÓN CATASTRAL  NACIONAL"/>
    <s v="Nación"/>
    <x v="2"/>
    <s v="CSF"/>
    <n v="100000000"/>
    <n v="0"/>
    <n v="100000000"/>
    <n v="0"/>
    <s v="Adquisición de productos y servicios microsoft,"/>
    <s v="64420"/>
    <s v="98320"/>
    <s v="425020"/>
    <s v="858320"/>
    <s v="278734820"/>
    <s v="-0"/>
    <x v="1"/>
    <x v="1"/>
  </r>
  <r>
    <s v="50320"/>
    <s v="2020-07-16 00:00:00"/>
    <s v="2020-07-16 08:29:00"/>
    <s v="Gasto"/>
    <s v="Con Compromiso"/>
    <s v="0200"/>
    <x v="19"/>
    <x v="80"/>
    <s v="ADQUISICIÓN DE BIENES Y SERVICIOS - SERVICIOS DE INFORMACIÓN IMPLEMENTADOS - IMPLEMENTACIÓN DE UN SISTEMA DE GESTIÓN DOCUMENTAL EN EL IGAC A NIVEL   NACIONAL"/>
    <s v="Nación"/>
    <x v="0"/>
    <s v="CSF"/>
    <n v="288000000"/>
    <n v="0"/>
    <n v="288000000"/>
    <n v="0"/>
    <s v="Adquisición de productos y servicios microsoft,"/>
    <s v="64420"/>
    <s v="98320"/>
    <s v="425020"/>
    <s v="858320"/>
    <s v="278734820"/>
    <s v="-0"/>
    <x v="1"/>
    <x v="3"/>
  </r>
  <r>
    <s v="50320"/>
    <s v="2020-07-16 00:00:00"/>
    <s v="2020-07-16 08:29:00"/>
    <s v="Gasto"/>
    <s v="Con Compromiso"/>
    <s v="0200"/>
    <x v="19"/>
    <x v="55"/>
    <s v="ADQUISICIÓN DE BIENES Y SERVICIOS - SERVICIOS TECNOLÓGICOS - FORTALECIMIENTO DE LA GESTIÓN INSTITUCIONAL DEL IGAC A NIVEL   NACIONAL"/>
    <s v="Nación"/>
    <x v="0"/>
    <s v="CSF"/>
    <n v="142000000"/>
    <n v="-129104649.8"/>
    <n v="12895350.199999999"/>
    <n v="0"/>
    <s v="Adquisición de productos y servicios microsoft,"/>
    <s v="64420"/>
    <s v="98320"/>
    <s v="425020"/>
    <s v="858320"/>
    <s v="278734820"/>
    <s v="-0"/>
    <x v="1"/>
    <x v="3"/>
  </r>
  <r>
    <s v="50420"/>
    <s v="2020-07-16 00:00:00"/>
    <s v="2020-07-16 09:31:00"/>
    <s v="Gasto"/>
    <s v="Con Compromiso"/>
    <s v="0300"/>
    <x v="21"/>
    <x v="78"/>
    <s v="ADQUISICIÓN DE BIENES Y SERVICIOS - DOCUMENTOS METODOLÓGICOS - GENERACIÓN DE ESTUDIOS GEOGRÁFICOS E INVESTIGACIONES PARA LA CARACTERIZACIÓN, ANÁLISIS Y DELIMITACIÓN GEOGRÁFICA DEL TERRITORIO  NACIONAL"/>
    <s v="Nación"/>
    <x v="0"/>
    <s v="CSF"/>
    <n v="38932740"/>
    <n v="-6488790"/>
    <n v="32443950"/>
    <n v="0"/>
    <s v="Prestación de servicios profesionales para el análisis geográfico, la redacción de textos y la articulación de las investigaciones temáticas"/>
    <s v="63920"/>
    <s v="94420"/>
    <s v="343420"/>
    <s v="713020, 948320, 1164920"/>
    <s v="239885820, 301484620, 358769920"/>
    <s v="-0"/>
    <x v="1"/>
    <x v="8"/>
  </r>
  <r>
    <s v="50520"/>
    <s v="2020-07-16 00:00:00"/>
    <s v="2020-07-16 10:46:00"/>
    <s v="Gasto"/>
    <s v="Anulad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27000000"/>
    <n v="-27000000"/>
    <n v="0"/>
    <n v="0"/>
    <s v="Adquisición de licenciamiento autodesk"/>
    <s v="63820"/>
    <s v="-0"/>
    <s v="-0"/>
    <s v="-0"/>
    <s v="-0"/>
    <s v="-0"/>
    <x v="1"/>
    <x v="8"/>
  </r>
  <r>
    <s v="50620"/>
    <s v="2020-07-16 00:00:00"/>
    <s v="2020-07-16 10:48:00"/>
    <s v="Gasto"/>
    <s v="Con Compromiso"/>
    <s v="0300"/>
    <x v="21"/>
    <x v="38"/>
    <s v="ADQUISICIÓN DE BIENES Y SERVICIOS - SERVICIO DE INFORMACIÓN CARTOGRÁFICA ACTUALIZADO - LEVANTAMIENTO , GENERACIÓN Y ACTUALIZACIÓN DE LA RED GEODÉSICA Y LA CARTOGRAFÍA BÁSICA A NIVEL   NACIONAL"/>
    <s v="Nación"/>
    <x v="0"/>
    <s v="CSF"/>
    <n v="14000000"/>
    <n v="-14000000"/>
    <n v="0"/>
    <n v="0"/>
    <s v="Servicio de mantenimiento preventivo y correctivo, incluidos los repuestos del dron Ebee plus RTK/PPK"/>
    <s v="64020"/>
    <s v="106820"/>
    <s v="613820"/>
    <s v="1118120, 1186120"/>
    <s v="346682820, 396508320"/>
    <s v="-0"/>
    <x v="1"/>
    <x v="8"/>
  </r>
  <r>
    <s v="50620"/>
    <s v="2020-07-16 00:00:00"/>
    <s v="2020-07-16 10:48:00"/>
    <s v="Gasto"/>
    <s v="Con Compromiso"/>
    <s v="0300"/>
    <x v="21"/>
    <x v="38"/>
    <s v="ADQUISICIÓN DE BIENES Y SERVICIOS - SERVICIO DE INFORMACIÓN CARTOGRÁFICA ACTUALIZADO - LEVANTAMIENTO , GENERACIÓN Y ACTUALIZACIÓN DE LA RED GEODÉSICA Y LA CARTOGRAFÍA BÁSICA A NIVEL   NACIONAL"/>
    <s v="Propios"/>
    <x v="1"/>
    <s v="CSF"/>
    <n v="0"/>
    <n v="12705998"/>
    <n v="12705998"/>
    <n v="0"/>
    <s v="Servicio de mantenimiento preventivo y correctivo, incluidos los repuestos del dron Ebee plus RTK/PPK"/>
    <s v="64020"/>
    <s v="106820"/>
    <s v="613820"/>
    <s v="1118120, 1186120"/>
    <s v="346682820, 396508320"/>
    <s v="-0"/>
    <x v="1"/>
    <x v="8"/>
  </r>
  <r>
    <s v="50720"/>
    <s v="2020-07-16 00:00:00"/>
    <s v="2020-07-16 10:53:00"/>
    <s v="Gasto"/>
    <s v="Con Compromiso"/>
    <s v="0300"/>
    <x v="21"/>
    <x v="77"/>
    <s v="ADQUISICIÓN DE BIENES Y SERVICIOS - SERVICIO DE INFORMACIÓN GEOGRÁFICA, GEODÉSICA Y CARTOGRÁFICA - LEVANTAMIENTO , GENERACIÓN Y ACTUALIZACIÓN DE LA RED GEODÉSICA Y LA CARTOGRAFÍA BÁSICA A NIVEL   NACIONAL"/>
    <s v="Nación"/>
    <x v="0"/>
    <s v="CSF"/>
    <n v="25936730"/>
    <n v="-864558"/>
    <n v="25072172"/>
    <n v="0"/>
    <s v="Prestación de servicios para la organización, administración y disposición de los productos cartográficos, geográficos y geodésicos de la Subdirección de Geografía y Cartografía."/>
    <s v="64120"/>
    <s v="100520, 100620"/>
    <s v="398420, 420820"/>
    <s v="828220, 830320, 846320, 846620, 988420, 989220, 1151620, 1152120, 1258420, 1292720"/>
    <s v="269847520, 270922220, 274761120, 274764320, 314340320, 314393120, 354045620, 354060520, 391060020, 394847920"/>
    <s v="-0"/>
    <x v="1"/>
    <x v="8"/>
  </r>
  <r>
    <s v="50820"/>
    <s v="2020-07-16 00:00:00"/>
    <s v="2020-07-16 10:55:00"/>
    <s v="Gasto"/>
    <s v="Con Compromiso"/>
    <s v="0300"/>
    <x v="21"/>
    <x v="75"/>
    <s v="ADQUISICIÓN DE BIENES Y SERVICIOS - DOCUMENTOS DE ESTUDIOS TÉCNICOS SOBRE GEOGRAFÍA - GENERACIÓN DE ESTUDIOS GEOGRÁFICOS E INVESTIGACIONES PARA LA CARACTERIZACIÓN, ANÁLISIS Y DELIMITACIÓN GEOGRÁFICA DEL TERRITORIO  NACIONAL"/>
    <s v="Nación"/>
    <x v="0"/>
    <s v="CSF"/>
    <n v="17671050"/>
    <n v="0"/>
    <n v="17671050"/>
    <n v="0"/>
    <s v="Prestación de servicios para desarrollar componente de contexto legal en la caracterización territorial de los municipios priorizados, de conformidad con la metodología establecida."/>
    <s v="64220"/>
    <s v="94320"/>
    <s v="394620"/>
    <s v="765520, 837820, 980920, 1155320, 1200620"/>
    <s v="251319120, 273653720, 311860920, 355220720, 379803520"/>
    <s v="-0"/>
    <x v="1"/>
    <x v="8"/>
  </r>
  <r>
    <s v="50920"/>
    <s v="2020-07-22 00:00:00"/>
    <s v="2020-07-22 08:05: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7671050"/>
    <n v="-471228"/>
    <n v="17199822"/>
    <n v="0"/>
    <s v="Prestación de servicios profesionales para realizar el proceso gráfico y generar las memorias técnicas resultado de los diferentes proyectos de la Subdirección de Agrología."/>
    <s v="64920"/>
    <s v="94220"/>
    <s v="373320"/>
    <s v="742020, 863820, 993320, 1143620, 1259320"/>
    <s v="246868620, 281040220, 316149320, 351807820, 391137120"/>
    <s v="-0"/>
    <x v="1"/>
    <x v="25"/>
  </r>
  <r>
    <s v="51020"/>
    <s v="2020-07-22 00:00:00"/>
    <s v="2020-07-22 08:06: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8826605"/>
    <n v="-117689"/>
    <n v="8708916"/>
    <n v="0"/>
    <s v="Prestación de servicios personales para realizar el alistamiento de información de Áreas Homogeneas de Tierras como insumo para el  Catastro Multiproposito"/>
    <s v="64620"/>
    <s v="94520"/>
    <s v="338720"/>
    <s v="710520, 867720, 956520, 956620, 1131220, 1197520, 1197620"/>
    <s v="239455420, 281576820, 305885120, 348970020, 372295120"/>
    <s v="-0"/>
    <x v="1"/>
    <x v="25"/>
  </r>
  <r>
    <s v="51120"/>
    <s v="2020-07-22 00:00:00"/>
    <s v="2020-07-22 08:08: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2847315"/>
    <n v="-1027785"/>
    <n v="11819530"/>
    <n v="0"/>
    <s v="Prestación de servicios profesionales para la consolidación y delineación digital de información cartográfica y alfanumérica del Mapa Nacional de Suelos"/>
    <s v="64520"/>
    <s v="98620"/>
    <s v="365520"/>
    <s v="734420, 845520, 984920, 1120320, 1274120"/>
    <s v="244898520, 274755820, 312679820, 346715720, 391191420"/>
    <s v="-0"/>
    <x v="1"/>
    <x v="25"/>
  </r>
  <r>
    <s v="51220"/>
    <s v="2020-07-22 00:00:00"/>
    <s v="2020-07-22 08:09: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24157400"/>
    <n v="-2737839"/>
    <n v="21419561"/>
    <n v="0"/>
    <s v="Prestación de servicios profesionales para apoyar la elaboración del Mapa de Suelos en la caracterización climática y los demás proyectos que adelanta la Subdirección de Agrología"/>
    <s v="64720"/>
    <s v="100920"/>
    <s v="386120"/>
    <s v="755720, 874520, 1018420, 1153620, 1299920"/>
    <s v="248864020, 282940820, 325179520, 354270020, 395855120"/>
    <s v="-0"/>
    <x v="1"/>
    <x v="25"/>
  </r>
  <r>
    <s v="51320"/>
    <s v="2020-07-22 00:00:00"/>
    <s v="2020-07-22 08:10: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55900900"/>
    <n v="-12298198"/>
    <n v="43602702"/>
    <n v="1"/>
    <s v="Prestación de servicios para gestionar el cambio y mejoramiento en aplicaciones agrológicas"/>
    <s v="64820"/>
    <s v="108620, 108720, 108820"/>
    <s v="417620, 467820"/>
    <s v="828420, 878320, 899720, 899920, 1102420, 1106520, 1188120, 1193020, 1267420, 1298720"/>
    <s v="269858220, 283396320, 293363220, 293387320, 336595220, 339123920, 364901720, 370783320, 391160820, 396080720"/>
    <s v="-0"/>
    <x v="1"/>
    <x v="25"/>
  </r>
  <r>
    <s v="51420"/>
    <s v="2020-07-22 00:00:00"/>
    <s v="2020-07-22 08:12: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20696710"/>
    <n v="-2483605"/>
    <n v="18213105"/>
    <n v="0"/>
    <s v="Prestación de servicios profesionales para apoyar la elaboración del Mapa Nacional de Suelos en el desarrollo de la correlación de suelos"/>
    <s v="65020"/>
    <s v="101220"/>
    <s v="393420"/>
    <s v="763920, 892920, 1023820, 1173820, 1263520"/>
    <s v="251435420, 286491420, 329790220, 360329420, 389656820"/>
    <s v="-0"/>
    <x v="1"/>
    <x v="25"/>
  </r>
  <r>
    <s v="51520"/>
    <s v="2020-07-22 00:00:00"/>
    <s v="2020-07-22 08:13: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41393420"/>
    <n v="-1931693"/>
    <n v="39461727"/>
    <n v="0"/>
    <s v="Prestación de servicios profesionales para la interpretación de Geomorfología o Cobertura de la Tierra en sectores priorizados por la Subdirección de Agrología."/>
    <s v="65120"/>
    <s v="97420, 97520"/>
    <s v="365220, 371020"/>
    <s v="739220, 743420, 869720, 875820, 981320, 981620, 1140820, 1144620, 1259220, 1275720"/>
    <s v="246160120, 246924020, 282190620, 283046520, 312312120, 312313320, 351527820, 352137320, 391177020, 393301520"/>
    <s v="-0"/>
    <x v="1"/>
    <x v="25"/>
  </r>
  <r>
    <s v="51620"/>
    <s v="2020-07-22 00:00:00"/>
    <s v="2020-07-22 08:15: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20696710"/>
    <n v="-551912"/>
    <n v="20144798"/>
    <n v="0"/>
    <s v="Prestación de servicios profesionales para realizar el control de calidad de la información cartográfica, alfanumérica y geoespacial del Mapa Nacional de Suelos y proyectos de la Subdirección de Agrología"/>
    <s v="65320"/>
    <s v="95120"/>
    <s v="362820"/>
    <s v="736320, 876620, 1002720, 1124620, 1271820"/>
    <s v="245246520, 283348920, 318416920, 346768620, 394035020"/>
    <s v="-0"/>
    <x v="1"/>
    <x v="25"/>
  </r>
  <r>
    <s v="51720"/>
    <s v="2020-07-22 00:00:00"/>
    <s v="2020-07-22 08:19: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24157400"/>
    <n v="-12883946"/>
    <n v="11273454"/>
    <n v="0"/>
    <s v="Prestación de servicios profesionales para apoyar el mantenimiento  y ajuste permanente del programa de aseguramiento de la calidad."/>
    <s v="65420"/>
    <s v="100120, 133720"/>
    <s v="685320"/>
    <s v="1187720, 1291520, 1298520"/>
    <s v="364255320, 394565620, 395839120"/>
    <s v="-0"/>
    <x v="1"/>
    <x v="25"/>
  </r>
  <r>
    <s v="51820"/>
    <s v="2020-07-22 00:00:00"/>
    <s v="2020-07-22 08:21: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35342100"/>
    <n v="-2945175"/>
    <n v="32396925"/>
    <n v="0"/>
    <s v="Prestación de servicios profesionales para la elaboración de cartografía de cobertura y uso de la tierra, geomorfología o temática de los proyectos de la Subdirección de Agrología."/>
    <s v="65220"/>
    <s v="99620, 100020"/>
    <s v="382020, 385920"/>
    <s v="751420, 754920, 895120, 895220, 969420, 985920, 1133420, 1194420, 1258820, 1282220"/>
    <s v="248016720, 248815220, 287091920, 287097820, 310073520, 312697220, 349355920, 370780620, 391061620, 394124620"/>
    <s v="-0"/>
    <x v="1"/>
    <x v="25"/>
  </r>
  <r>
    <s v="51920"/>
    <s v="2020-07-22 00:00:00"/>
    <s v="2020-07-22 08:23: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2968365"/>
    <n v="-172911.33"/>
    <n v="12795453.67"/>
    <n v="0"/>
    <s v="Prestación de servicios personales para  verificar la información analitica, y preparar los documentos de resultados de los análisis  de los proyectos que desarrolla la Subdirección de Agrología."/>
    <s v="65520"/>
    <s v="107120"/>
    <s v="482820"/>
    <s v="892420, 947120, 1116920, 1266620"/>
    <s v="286483220, 301328920, 346250920, 391172420"/>
    <s v="-0"/>
    <x v="1"/>
    <x v="25"/>
  </r>
  <r>
    <s v="51920"/>
    <s v="2020-07-22 00:00:00"/>
    <s v="2020-07-22 08:23: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0"/>
    <n v="0"/>
    <n v="0"/>
    <n v="0"/>
    <s v="Prestación de servicios personales para  verificar la información analitica, y preparar los documentos de resultados de los análisis  de los proyectos que desarrolla la Subdirección de Agrología."/>
    <s v="65520"/>
    <s v="107120"/>
    <s v="482820"/>
    <s v="892420, 947120, 1116920, 1266620"/>
    <s v="286483220, 301328920, 346250920, 391172420"/>
    <s v="-0"/>
    <x v="1"/>
    <x v="25"/>
  </r>
  <r>
    <s v="52020"/>
    <s v="2020-07-22 00:00:00"/>
    <s v="2020-07-22 08:44:00"/>
    <s v="Gasto"/>
    <s v="Anulado"/>
    <s v="0200"/>
    <x v="19"/>
    <x v="20"/>
    <s v="IMPUESTO DE INDUSTRIA Y COMERCIO"/>
    <s v="Propios"/>
    <x v="1"/>
    <s v="CSF"/>
    <n v="29225000"/>
    <n v="-29225000"/>
    <n v="0"/>
    <n v="0"/>
    <s v="IMPUESTO DE INDUSTRIA Y COMERCIO"/>
    <s v="65720"/>
    <s v="89820"/>
    <s v="-0"/>
    <s v="-0"/>
    <s v="-0"/>
    <s v="-0"/>
    <x v="0"/>
    <x v="3"/>
  </r>
  <r>
    <s v="52120"/>
    <s v="2020-07-22 00:00:00"/>
    <s v="2020-07-22 08:51:00"/>
    <s v="Gasto"/>
    <s v="Con Compromiso"/>
    <s v="0200"/>
    <x v="19"/>
    <x v="20"/>
    <s v="IMPUESTO DE INDUSTRIA Y COMERCIO"/>
    <s v="Propios"/>
    <x v="1"/>
    <s v="CSF"/>
    <n v="20601000"/>
    <n v="0"/>
    <n v="20601000"/>
    <n v="0"/>
    <s v="IMPUESTO DE INDUSTRIA Y COMERCIO"/>
    <s v="65820"/>
    <s v="89920"/>
    <s v="265220"/>
    <s v="557720"/>
    <s v="193473820"/>
    <s v="-0"/>
    <x v="0"/>
    <x v="3"/>
  </r>
  <r>
    <s v="52220"/>
    <s v="2020-07-22 00:00:00"/>
    <s v="2020-07-22 10:49:00"/>
    <s v="Gasto"/>
    <s v="Con Compromiso"/>
    <s v="0300"/>
    <x v="21"/>
    <x v="54"/>
    <s v="ADQUISICIÓN DE BIENES Y SERVICIOS - SERVICIOS DE INFORMACIÓN GEODÉSICA ACTUALIZADO - LEVANTAMIENTO , GENERACIÓN Y ACTUALIZACIÓN DE LA RED GEODÉSICA Y LA CARTOGRAFÍA BÁSICA A NIVEL   NACIONAL"/>
    <s v="Nación"/>
    <x v="0"/>
    <s v="CSF"/>
    <n v="7102547"/>
    <n v="-415960"/>
    <n v="6686587"/>
    <n v="0"/>
    <s v="VIATICOS Y GASTOS DE COMISION PARA REALIZAR EXPLORACIÓN DE SITIOS PARA ESTACIONES CORS EN LOS DEPARTAMENTOS DE CAUCA Y TOLIMA"/>
    <s v="65620"/>
    <s v="90720, 90820"/>
    <s v="265420, 265520"/>
    <s v="557920, 558020"/>
    <s v="194451620, 194453620"/>
    <s v="8420"/>
    <x v="1"/>
    <x v="8"/>
  </r>
  <r>
    <s v="52320"/>
    <s v="2020-07-23 00:00:00"/>
    <s v="2020-07-23 18:34:00"/>
    <s v="Gasto"/>
    <s v="Con Compromiso"/>
    <s v="0200"/>
    <x v="19"/>
    <x v="15"/>
    <s v="APORTES GENERALES AL SISTEMA DE RIESGOS LABORALES"/>
    <s v="Nación"/>
    <x v="0"/>
    <s v="CSF"/>
    <n v="9137800"/>
    <n v="0"/>
    <n v="9137800"/>
    <n v="0"/>
    <s v="APORTES JULIO"/>
    <s v="66120"/>
    <s v="91220, 91320"/>
    <s v="-0"/>
    <s v="563420, 563520, 563620, 563720, 563820, 563920, 564020, 564120, 564220, 564320, 564420, 564520, 564620, 564720, 564820, 564920, 565020, 565120, 565220, 565320, 565420, 565520, 565620, 565720, 565820"/>
    <s v="194902120, 194902220, 194902320, 194902420, 194902520, 194902620, 194902720, 194902820, 194902920, 194903020, 194903120, 194903220, 194903320, 194903420, 194903520, 194903620, 194903720, 194903820, 194903920, 194904020, 194904120, 194904220, 194904320, 194904420, 194904520"/>
    <s v="-0"/>
    <x v="0"/>
    <x v="3"/>
  </r>
  <r>
    <s v="52320"/>
    <s v="2020-07-23 00:00:00"/>
    <s v="2020-07-23 18:34:00"/>
    <s v="Gasto"/>
    <s v="Con Compromiso"/>
    <s v="0200"/>
    <x v="19"/>
    <x v="14"/>
    <s v="APORTES AL ICBF"/>
    <s v="Nación"/>
    <x v="0"/>
    <s v="CSF"/>
    <n v="30905300"/>
    <n v="0"/>
    <n v="30905300"/>
    <n v="0"/>
    <s v="APORTES JULIO"/>
    <s v="66120"/>
    <s v="91220, 91320"/>
    <s v="-0"/>
    <s v="563420, 563520, 563620, 563720, 563820, 563920, 564020, 564120, 564220, 564320, 564420, 564520, 564620, 564720, 564820, 564920, 565020, 565120, 565220, 565320, 565420, 565520, 565620, 565720, 565820"/>
    <s v="194902120, 194902220, 194902320, 194902420, 194902520, 194902620, 194902720, 194902820, 194902920, 194903020, 194903120, 194903220, 194903320, 194903420, 194903520, 194903620, 194903720, 194903820, 194903920, 194904020, 194904120, 194904220, 194904320, 194904420, 194904520"/>
    <s v="-0"/>
    <x v="0"/>
    <x v="3"/>
  </r>
  <r>
    <s v="52320"/>
    <s v="2020-07-23 00:00:00"/>
    <s v="2020-07-23 18:34:00"/>
    <s v="Gasto"/>
    <s v="Con Compromiso"/>
    <s v="0200"/>
    <x v="19"/>
    <x v="12"/>
    <s v="APORTES AL SENA"/>
    <s v="Nación"/>
    <x v="0"/>
    <s v="CSF"/>
    <n v="20606700"/>
    <n v="0"/>
    <n v="20606700"/>
    <n v="0"/>
    <s v="APORTES JULIO"/>
    <s v="66120"/>
    <s v="91220, 91320"/>
    <s v="-0"/>
    <s v="563420, 563520, 563620, 563720, 563820, 563920, 564020, 564120, 564220, 564320, 564420, 564520, 564620, 564720, 564820, 564920, 565020, 565120, 565220, 565320, 565420, 565520, 565620, 565720, 565820"/>
    <s v="194902120, 194902220, 194902320, 194902420, 194902520, 194902620, 194902720, 194902820, 194902920, 194903020, 194903120, 194903220, 194903320, 194903420, 194903520, 194903620, 194903720, 194903820, 194903920, 194904020, 194904120, 194904220, 194904320, 194904420, 194904520"/>
    <s v="-0"/>
    <x v="0"/>
    <x v="3"/>
  </r>
  <r>
    <s v="52320"/>
    <s v="2020-07-23 00:00:00"/>
    <s v="2020-07-23 18:34:00"/>
    <s v="Gasto"/>
    <s v="Con Compromiso"/>
    <s v="0200"/>
    <x v="19"/>
    <x v="11"/>
    <s v="PENSIONES"/>
    <s v="Nación"/>
    <x v="0"/>
    <s v="CSF"/>
    <n v="115478400"/>
    <n v="0"/>
    <n v="115478400"/>
    <n v="0"/>
    <s v="APORTES JULIO"/>
    <s v="66120"/>
    <s v="91220, 91320"/>
    <s v="-0"/>
    <s v="563420, 563520, 563620, 563720, 563820, 563920, 564020, 564120, 564220, 564320, 564420, 564520, 564620, 564720, 564820, 564920, 565020, 565120, 565220, 565320, 565420, 565520, 565620, 565720, 565820"/>
    <s v="194902120, 194902220, 194902320, 194902420, 194902520, 194902620, 194902720, 194902820, 194902920, 194903020, 194903120, 194903220, 194903320, 194903420, 194903520, 194903620, 194903720, 194903820, 194903920, 194904020, 194904120, 194904220, 194904320, 194904420, 194904520"/>
    <s v="-0"/>
    <x v="0"/>
    <x v="3"/>
  </r>
  <r>
    <s v="52320"/>
    <s v="2020-07-23 00:00:00"/>
    <s v="2020-07-23 18:34:00"/>
    <s v="Gasto"/>
    <s v="Con Compromiso"/>
    <s v="0200"/>
    <x v="19"/>
    <x v="13"/>
    <s v="SALUD"/>
    <s v="Nación"/>
    <x v="0"/>
    <s v="CSF"/>
    <n v="81799500"/>
    <n v="0"/>
    <n v="81799500"/>
    <n v="0"/>
    <s v="APORTES JULIO"/>
    <s v="66120"/>
    <s v="91220, 91320"/>
    <s v="-0"/>
    <s v="563420, 563520, 563620, 563720, 563820, 563920, 564020, 564120, 564220, 564320, 564420, 564520, 564620, 564720, 564820, 564920, 565020, 565120, 565220, 565320, 565420, 565520, 565620, 565720, 565820"/>
    <s v="194902120, 194902220, 194902320, 194902420, 194902520, 194902620, 194902720, 194902820, 194902920, 194903020, 194903120, 194903220, 194903320, 194903420, 194903520, 194903620, 194903720, 194903820, 194903920, 194904020, 194904120, 194904220, 194904320, 194904420, 194904520"/>
    <s v="-0"/>
    <x v="0"/>
    <x v="3"/>
  </r>
  <r>
    <s v="52320"/>
    <s v="2020-07-23 00:00:00"/>
    <s v="2020-07-23 18:34:00"/>
    <s v="Gasto"/>
    <s v="Con Compromiso"/>
    <s v="0200"/>
    <x v="19"/>
    <x v="16"/>
    <s v="CAJAS DE COMPENSACIÓN FAMILIAR"/>
    <s v="Nación"/>
    <x v="0"/>
    <s v="CSF"/>
    <n v="41202000"/>
    <n v="0"/>
    <n v="41202000"/>
    <n v="0"/>
    <s v="APORTES JULIO"/>
    <s v="66120"/>
    <s v="91220, 91320"/>
    <s v="-0"/>
    <s v="563420, 563520, 563620, 563720, 563820, 563920, 564020, 564120, 564220, 564320, 564420, 564520, 564620, 564720, 564820, 564920, 565020, 565120, 565220, 565320, 565420, 565520, 565620, 565720, 565820"/>
    <s v="194902120, 194902220, 194902320, 194902420, 194902520, 194902620, 194902720, 194902820, 194902920, 194903020, 194903120, 194903220, 194903320, 194903420, 194903520, 194903620, 194903720, 194903820, 194903920, 194904020, 194904120, 194904220, 194904320, 194904420, 194904520"/>
    <s v="-0"/>
    <x v="0"/>
    <x v="3"/>
  </r>
  <r>
    <s v="52420"/>
    <s v="2020-07-23 00:00:00"/>
    <s v="2020-07-23 19:06:00"/>
    <s v="Gasto"/>
    <s v="Con Compromiso"/>
    <s v="0200"/>
    <x v="19"/>
    <x v="21"/>
    <s v="INCAPACIDADES (NO DE PENSIONES)"/>
    <s v="Nación"/>
    <x v="0"/>
    <s v="CSF"/>
    <n v="336121"/>
    <n v="0"/>
    <n v="336121"/>
    <n v="13295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22120, 22320"/>
    <x v="0"/>
    <x v="3"/>
  </r>
  <r>
    <s v="52420"/>
    <s v="2020-07-23 00:00:00"/>
    <s v="2020-07-23 19:06:00"/>
    <s v="Gasto"/>
    <s v="Con Compromiso"/>
    <s v="0200"/>
    <x v="19"/>
    <x v="8"/>
    <s v="SUELDO BÁSICO"/>
    <s v="Nación"/>
    <x v="0"/>
    <s v="CSF"/>
    <n v="864302891"/>
    <n v="873589"/>
    <n v="865176480"/>
    <n v="285651"/>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22120, 22320"/>
    <x v="0"/>
    <x v="3"/>
  </r>
  <r>
    <s v="52420"/>
    <s v="2020-07-23 00:00:00"/>
    <s v="2020-07-23 19:06:00"/>
    <s v="Gasto"/>
    <s v="Con Compromiso"/>
    <s v="0200"/>
    <x v="19"/>
    <x v="53"/>
    <s v="PRIMA TÉCNICA SALARIAL"/>
    <s v="Nación"/>
    <x v="0"/>
    <s v="CSF"/>
    <n v="23768178"/>
    <n v="-102952"/>
    <n v="23665226"/>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22120, 22320"/>
    <x v="0"/>
    <x v="3"/>
  </r>
  <r>
    <s v="52420"/>
    <s v="2020-07-23 00:00:00"/>
    <s v="2020-07-23 19:06:00"/>
    <s v="Gasto"/>
    <s v="Con Compromiso"/>
    <s v="0200"/>
    <x v="19"/>
    <x v="41"/>
    <s v="HORAS EXTRAS, DOMINICALES, FESTIVOS Y RECARGOS"/>
    <s v="Nación"/>
    <x v="0"/>
    <s v="CSF"/>
    <n v="755282"/>
    <n v="0"/>
    <n v="755282"/>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22120, 22320"/>
    <x v="0"/>
    <x v="3"/>
  </r>
  <r>
    <s v="52420"/>
    <s v="2020-07-23 00:00:00"/>
    <s v="2020-07-23 19:06:00"/>
    <s v="Gasto"/>
    <s v="Con Compromiso"/>
    <s v="0200"/>
    <x v="19"/>
    <x v="28"/>
    <s v="AUXILIO DE CONECTIVIDAD DIGITAL"/>
    <s v="Nación"/>
    <x v="0"/>
    <s v="CSF"/>
    <n v="12009919"/>
    <n v="0"/>
    <n v="12009919"/>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22120, 22320"/>
    <x v="0"/>
    <x v="3"/>
  </r>
  <r>
    <s v="52420"/>
    <s v="2020-07-23 00:00:00"/>
    <s v="2020-07-23 19:06:00"/>
    <s v="Gasto"/>
    <s v="Con Compromiso"/>
    <s v="0200"/>
    <x v="19"/>
    <x v="5"/>
    <s v="PRIMA TÉCNICA NO SALARIAL"/>
    <s v="Nación"/>
    <x v="0"/>
    <s v="CSF"/>
    <n v="14832585"/>
    <n v="102952"/>
    <n v="14935537"/>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22120, 22320"/>
    <x v="0"/>
    <x v="3"/>
  </r>
  <r>
    <s v="52420"/>
    <s v="2020-07-23 00:00:00"/>
    <s v="2020-07-23 19:06:00"/>
    <s v="Gasto"/>
    <s v="Con Compromiso"/>
    <s v="0200"/>
    <x v="19"/>
    <x v="7"/>
    <s v="BONIFICACIÓN ESPECIAL DE RECREACIÓN"/>
    <s v="Nación"/>
    <x v="0"/>
    <s v="CSF"/>
    <n v="3371510"/>
    <n v="0"/>
    <n v="3371510"/>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22120, 22320"/>
    <x v="0"/>
    <x v="3"/>
  </r>
  <r>
    <s v="52420"/>
    <s v="2020-07-23 00:00:00"/>
    <s v="2020-07-23 19:06:00"/>
    <s v="Gasto"/>
    <s v="Con Compromiso"/>
    <s v="0200"/>
    <x v="19"/>
    <x v="9"/>
    <s v="BONIFICACIÓN POR SERVICIOS PRESTADOS"/>
    <s v="Nación"/>
    <x v="0"/>
    <s v="CSF"/>
    <n v="25036181"/>
    <n v="0"/>
    <n v="25036181"/>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22120, 22320"/>
    <x v="0"/>
    <x v="3"/>
  </r>
  <r>
    <s v="52420"/>
    <s v="2020-07-23 00:00:00"/>
    <s v="2020-07-23 19:06:00"/>
    <s v="Gasto"/>
    <s v="Con Compromiso"/>
    <s v="0200"/>
    <x v="19"/>
    <x v="37"/>
    <s v="INDEMNIZACIÓN POR VACACIONES"/>
    <s v="Nación"/>
    <x v="0"/>
    <s v="CSF"/>
    <n v="5941445"/>
    <n v="0"/>
    <n v="5941445"/>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22120, 22320"/>
    <x v="0"/>
    <x v="3"/>
  </r>
  <r>
    <s v="52420"/>
    <s v="2020-07-23 00:00:00"/>
    <s v="2020-07-23 19:06:00"/>
    <s v="Gasto"/>
    <s v="Con Compromiso"/>
    <s v="0200"/>
    <x v="19"/>
    <x v="42"/>
    <s v="PRIMA DE COORDINACIÓN"/>
    <s v="Nación"/>
    <x v="0"/>
    <s v="CSF"/>
    <n v="17307852"/>
    <n v="0"/>
    <n v="17307852"/>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22120, 22320"/>
    <x v="0"/>
    <x v="3"/>
  </r>
  <r>
    <s v="52420"/>
    <s v="2020-07-23 00:00:00"/>
    <s v="2020-07-23 19:06:00"/>
    <s v="Gasto"/>
    <s v="Con Compromiso"/>
    <s v="0200"/>
    <x v="19"/>
    <x v="34"/>
    <s v="LICENCIAS DE MATERNIDAD Y PATERNIDAD (NO DE PENSIONES)"/>
    <s v="Nación"/>
    <x v="0"/>
    <s v="CSF"/>
    <n v="2056850"/>
    <n v="0"/>
    <n v="2056850"/>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22120, 22320"/>
    <x v="0"/>
    <x v="3"/>
  </r>
  <r>
    <s v="52420"/>
    <s v="2020-07-23 00:00:00"/>
    <s v="2020-07-23 19:06:00"/>
    <s v="Gasto"/>
    <s v="Con Compromiso"/>
    <s v="0200"/>
    <x v="19"/>
    <x v="6"/>
    <s v="SUBSIDIO DE ALIMENTACIÓN"/>
    <s v="Nación"/>
    <x v="0"/>
    <s v="CSF"/>
    <n v="10513318"/>
    <n v="0"/>
    <n v="10513318"/>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22120, 22320"/>
    <x v="0"/>
    <x v="3"/>
  </r>
  <r>
    <s v="52420"/>
    <s v="2020-07-23 00:00:00"/>
    <s v="2020-07-23 19:06:00"/>
    <s v="Gasto"/>
    <s v="Con Compromiso"/>
    <s v="0200"/>
    <x v="19"/>
    <x v="10"/>
    <s v="SUELDO DE VACACIONES"/>
    <s v="Nación"/>
    <x v="0"/>
    <s v="CSF"/>
    <n v="36489648"/>
    <n v="0"/>
    <n v="36489648"/>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22120, 22320"/>
    <x v="0"/>
    <x v="3"/>
  </r>
  <r>
    <s v="52420"/>
    <s v="2020-07-23 00:00:00"/>
    <s v="2020-07-23 19:06:00"/>
    <s v="Gasto"/>
    <s v="Con Compromiso"/>
    <s v="0200"/>
    <x v="19"/>
    <x v="26"/>
    <s v="PRIMA DE SERVICIO"/>
    <s v="Nación"/>
    <x v="0"/>
    <s v="CSF"/>
    <n v="1453476"/>
    <n v="0"/>
    <n v="1453476"/>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22120, 22320"/>
    <x v="0"/>
    <x v="3"/>
  </r>
  <r>
    <s v="52420"/>
    <s v="2020-07-23 00:00:00"/>
    <s v="2020-07-23 19:06:00"/>
    <s v="Gasto"/>
    <s v="Con Compromiso"/>
    <s v="0200"/>
    <x v="19"/>
    <x v="4"/>
    <s v="PRIMA DE VACACIONES"/>
    <s v="Nación"/>
    <x v="0"/>
    <s v="CSF"/>
    <n v="37984301"/>
    <n v="0"/>
    <n v="37984301"/>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22120, 22320"/>
    <x v="0"/>
    <x v="3"/>
  </r>
  <r>
    <s v="52520"/>
    <s v="2020-07-24 00:00:00"/>
    <s v="2020-07-24 15:27:00"/>
    <s v="Gasto"/>
    <s v="Con Compromiso"/>
    <s v="0300"/>
    <x v="21"/>
    <x v="38"/>
    <s v="ADQUISICIÓN DE BIENES Y SERVICIOS - SERVICIO DE INFORMACIÓN CARTOGRÁFICA ACTUALIZADO - LEVANTAMIENTO , GENERACIÓN Y ACTUALIZACIÓN DE LA RED GEODÉSICA Y LA CARTOGRAFÍA BÁSICA A NIVEL   NACIONAL"/>
    <s v="Nación"/>
    <x v="0"/>
    <s v="CSF"/>
    <n v="18291603"/>
    <n v="-1732233"/>
    <n v="16559370"/>
    <n v="0"/>
    <s v="VIATICOS Y GASTOS DE COMISION PARA REALIZAR FOTOCONTROL CABECERA MUNICIPAL DE PIENDAMÓ Y MORALES Y ZONA RURAL PIENDAMÓ Y MORALES"/>
    <s v="65920"/>
    <s v="92320, 92420, 92520, 99720"/>
    <s v="269920, 270120, 270220, 316720"/>
    <s v="604320, 604520, 604620, 647620"/>
    <s v="199932020, 199932820, 199936420, 216697520"/>
    <s v="9320, 9420, 9520"/>
    <x v="1"/>
    <x v="8"/>
  </r>
  <r>
    <s v="52620"/>
    <s v="2020-07-27 00:00:00"/>
    <s v="2020-07-27 11:25:00"/>
    <s v="Gasto"/>
    <s v="Con Compromiso"/>
    <s v="0300"/>
    <x v="21"/>
    <x v="38"/>
    <s v="ADQUISICIÓN DE BIENES Y SERVICIOS - SERVICIO DE INFORMACIÓN CARTOGRÁFICA ACTUALIZADO - LEVANTAMIENTO , GENERACIÓN Y ACTUALIZACIÓN DE LA RED GEODÉSICA Y LA CARTOGRAFÍA BÁSICA A NIVEL   NACIONAL"/>
    <s v="Nación"/>
    <x v="0"/>
    <s v="CSF"/>
    <n v="6185656"/>
    <n v="-148945"/>
    <n v="6036711"/>
    <n v="0"/>
    <s v="VIATICOS Y GASTOS DE COMISION PARA REALIZAR FOTOCONTROL CABECERA MUNICIPAL DE GAMEZA, TOPAGA Y MONGUI"/>
    <s v="66420"/>
    <s v="92920, 93020"/>
    <s v="270320, 270420"/>
    <s v="604720, 604820"/>
    <s v="199940920, 199941220"/>
    <s v="8220, 8320"/>
    <x v="1"/>
    <x v="8"/>
  </r>
  <r>
    <s v="52720"/>
    <s v="2020-07-27 00:00:00"/>
    <s v="2020-07-27 11:27:00"/>
    <s v="Gasto"/>
    <s v="Con Compromiso"/>
    <s v="0300"/>
    <x v="21"/>
    <x v="54"/>
    <s v="ADQUISICIÓN DE BIENES Y SERVICIOS - SERVICIOS DE INFORMACIÓN GEODÉSICA ACTUALIZADO - LEVANTAMIENTO , GENERACIÓN Y ACTUALIZACIÓN DE LA RED GEODÉSICA Y LA CARTOGRAFÍA BÁSICA A NIVEL   NACIONAL"/>
    <s v="Nación"/>
    <x v="0"/>
    <s v="CSF"/>
    <n v="2261536"/>
    <n v="0"/>
    <n v="2261536"/>
    <n v="0"/>
    <s v="Gastos de manutención, alojamiento y transporte terrestre para la contratista Sonia Castillo, para realizar el fotocontrol de Boyacá."/>
    <s v="66720"/>
    <s v="92720"/>
    <s v="267820"/>
    <s v="602320"/>
    <s v="198721720"/>
    <s v="-0"/>
    <x v="1"/>
    <x v="8"/>
  </r>
  <r>
    <s v="52820"/>
    <s v="2020-07-27 00:00:00"/>
    <s v="2020-07-27 11:30:00"/>
    <s v="Gasto"/>
    <s v="Con Compromiso"/>
    <s v="0300"/>
    <x v="21"/>
    <x v="54"/>
    <s v="ADQUISICIÓN DE BIENES Y SERVICIOS - SERVICIOS DE INFORMACIÓN GEODÉSICA ACTUALIZADO - LEVANTAMIENTO , GENERACIÓN Y ACTUALIZACIÓN DE LA RED GEODÉSICA Y LA CARTOGRAFÍA BÁSICA A NIVEL   NACIONAL"/>
    <s v="Nación"/>
    <x v="0"/>
    <s v="CSF"/>
    <n v="3821216"/>
    <n v="0"/>
    <n v="3821216"/>
    <n v="0"/>
    <s v="Gastos de manutención, alojamiento y transporte terrestre para el contratista Juan Carlos Losada para realizar el fotocontrol de Cauca."/>
    <s v="66620"/>
    <s v="92620"/>
    <s v="267720"/>
    <s v="602220"/>
    <s v="198697120"/>
    <s v="-0"/>
    <x v="1"/>
    <x v="8"/>
  </r>
  <r>
    <s v="52920"/>
    <s v="2020-07-29 00:00:00"/>
    <s v="2020-07-29 08:52:00"/>
    <s v="Gasto"/>
    <s v="Con Compromiso"/>
    <s v="0200"/>
    <x v="19"/>
    <x v="24"/>
    <s v="IMPUESTO PREDIAL Y SOBRETASA AMBIENTAL"/>
    <s v="Nación"/>
    <x v="0"/>
    <s v="CSF"/>
    <n v="742000"/>
    <n v="0"/>
    <n v="742000"/>
    <n v="0"/>
    <s v="PAGO IMPUESTO PREDIAL ISLA DE FUQUENE 2020"/>
    <s v="67020"/>
    <s v="93520"/>
    <s v="273820"/>
    <s v="705720"/>
    <s v="235113020"/>
    <s v="-0"/>
    <x v="0"/>
    <x v="3"/>
  </r>
  <r>
    <s v="53020"/>
    <s v="2020-07-29 00:00:00"/>
    <s v="2020-07-29 09:16:00"/>
    <s v="Gasto"/>
    <s v="Con Compromiso"/>
    <s v="0200"/>
    <x v="19"/>
    <x v="76"/>
    <s v="SERVICIOS DE MANTENIMIENTO, REPARACIÓN E INSTALACIÓN (EXCEPTO SERVICIOS DE CONSTRUCCIÓN)"/>
    <s v="Nación"/>
    <x v="0"/>
    <s v="CSF"/>
    <n v="63000000"/>
    <n v="0"/>
    <n v="63000000"/>
    <n v="0"/>
    <s v="ADICION Y PRORROGA PARA EL CONTRATO 22910 DE 2019. PRESTACION DE SERVICIOS PARA EL MANTENIMIENTO PREVENTIVO, CORRECTIVO Y SUMINISTRO DE REPUESTOS, PARA VEHICULOS LIVIANOS DEL PARQUE AUTOMOTOR DEL IGAC"/>
    <s v="66820"/>
    <s v="95820"/>
    <s v="596920"/>
    <s v="1108220, 1193620, 1292420"/>
    <s v="339381920, 381696520, 396615720"/>
    <s v="-0"/>
    <x v="0"/>
    <x v="3"/>
  </r>
  <r>
    <s v="53120"/>
    <s v="2020-07-29 00:00:00"/>
    <s v="2020-07-29 12:01:00"/>
    <s v="Gasto"/>
    <s v="Con Compromiso"/>
    <s v="0200"/>
    <x v="19"/>
    <x v="57"/>
    <s v="ALOJAMIENTO; SERVICIOS DE SUMINISTROS DE COMIDAS Y BEBIDAS"/>
    <s v="Propios"/>
    <x v="1"/>
    <s v="CSF"/>
    <n v="21504197.550000001"/>
    <n v="-7056260.0999999996"/>
    <n v="14447937.449999999"/>
    <n v="9897.81"/>
    <s v="Contrato de aseo y Cafetería - Vigencia Futura"/>
    <s v="66520"/>
    <s v="158520, 158620, 158720, 158820, 158920, 159020, 159120, 159220, 159320, 159420, 159520, 159620, 159720, 159820, 169320"/>
    <s v="714720, 715020, 715220, 726520, 751320, 753320, 758520, 758820, 759220, 759420, 760320, 760820, 761620, 761920"/>
    <s v="1261420, 1261720, 1261820, 1266420, 1290420, 1292020, 1298620, 1298920, 1299220, 1299420, 1299620, 1299820, 1300820, 1301520"/>
    <s v="393404520, 393412820, 394529420, 394532320, 394536220, 395782420, 395791720, 395804120, 395819620, 395821920, 396011920, 396111720, 396113120, 396601320"/>
    <s v="-0"/>
    <x v="0"/>
    <x v="3"/>
  </r>
  <r>
    <s v="53120"/>
    <s v="2020-07-29 00:00:00"/>
    <s v="2020-07-29 12:01:00"/>
    <s v="Gasto"/>
    <s v="Con Compromiso"/>
    <s v="0200"/>
    <x v="19"/>
    <x v="56"/>
    <s v="SERVICIOS DE SOPORTE"/>
    <s v="Propios"/>
    <x v="1"/>
    <s v="CSF"/>
    <n v="217431330.77000001"/>
    <n v="-9463680.3900000006"/>
    <n v="207967650.38"/>
    <n v="100077.87"/>
    <s v="Contrato de aseo y Cafetería - Vigencia Futura"/>
    <s v="66520"/>
    <s v="158520, 158620, 158720, 158820, 158920, 159020, 159120, 159220, 159320, 159420, 159520, 159620, 159720, 159820, 169320"/>
    <s v="714720, 715020, 715220, 726520, 751320, 753320, 758520, 758820, 759220, 759420, 760320, 760820, 761620, 761920"/>
    <s v="1261420, 1261720, 1261820, 1266420, 1290420, 1292020, 1298620, 1298920, 1299220, 1299420, 1299620, 1299820, 1300820, 1301520"/>
    <s v="393404520, 393412820, 394529420, 394532320, 394536220, 395782420, 395791720, 395804120, 395819620, 395821920, 396011920, 396111720, 396113120, 396601320"/>
    <s v="-0"/>
    <x v="0"/>
    <x v="3"/>
  </r>
  <r>
    <s v="53220"/>
    <s v="2020-07-29 00:00:00"/>
    <s v="2020-07-29 19:46:00"/>
    <s v="Gasto"/>
    <s v="Con Compromiso"/>
    <s v="0200"/>
    <x v="19"/>
    <x v="70"/>
    <s v="AUXILIO DE CESANTÍAS"/>
    <s v="Nación"/>
    <x v="0"/>
    <s v="CSF"/>
    <n v="287000000"/>
    <n v="0"/>
    <n v="287000000"/>
    <n v="0"/>
    <s v="PAGO DE CESANTIAS MES DE JULIO"/>
    <s v="67220"/>
    <s v="93920"/>
    <s v="277020"/>
    <s v="611020"/>
    <s v="201984020"/>
    <s v="-0"/>
    <x v="0"/>
    <x v="3"/>
  </r>
  <r>
    <s v="53320"/>
    <s v="2020-07-30 00:00:00"/>
    <s v="2020-07-30 14:25:00"/>
    <s v="Gasto"/>
    <s v="Con Compromiso"/>
    <s v="0160"/>
    <x v="20"/>
    <x v="64"/>
    <s v="ADQUISICIÓN DE BIENES Y SERVICIOS - SERVICIOS DE INFORMACIÓN IMPLEMENTADOS - FORTALECIMIENTO DE LOS PROCESOS DE DIFUSIÓN Y ACCESO A LA INFORMACIÓN GEOGRÁFICA A NIVEL   NACIONAL"/>
    <s v="Nación"/>
    <x v="0"/>
    <s v="CSF"/>
    <n v="2000000"/>
    <n v="-18650"/>
    <n v="1981350"/>
    <n v="0"/>
    <s v="Adquisición de equipos para desarrollar las estrategias de difusión y marketing de los productos y servicios del Instituto Geográfico Agustín Codazzi."/>
    <s v="66920"/>
    <s v="102420"/>
    <s v="415920"/>
    <s v="829520"/>
    <s v="270914920"/>
    <s v="-0"/>
    <x v="1"/>
    <x v="23"/>
  </r>
  <r>
    <s v="53420"/>
    <s v="2020-08-04 00:00:00"/>
    <s v="2020-08-04 09:13: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770774"/>
    <n v="490575"/>
    <n v="1261349"/>
    <n v="0"/>
    <s v="Acompañamiento a la Policía Antinarcóticos en el monitoreo de zonas de erradicación por aspersión terrestre, para la toma de muestras, en el programa PECAT"/>
    <s v="67420"/>
    <s v="97220, 108420, 112720, 112920"/>
    <s v="304320, 362020, 395720"/>
    <s v="635820, 730720, 766220"/>
    <s v="210911520, 243833020, 251567120"/>
    <s v="8520"/>
    <x v="1"/>
    <x v="25"/>
  </r>
  <r>
    <s v="53520"/>
    <s v="2020-08-05 00:00:00"/>
    <s v="2020-08-05 17:39:00"/>
    <s v="Gasto"/>
    <s v="Con Compromiso"/>
    <s v="0140"/>
    <x v="23"/>
    <x v="73"/>
    <s v="ADQUISICIÓN DE BIENES Y SERVICIOS - DOCUMENTOS NORMATIVOS - FORTALECIMIENTO DE LA GESTIÓN DEL CONOCIMIENTO Y LA INNOVACIÓN EN EL ÁMBITO GEOGRÁFICO DEL  TERRITORIO   NACIONAL"/>
    <s v="Nación"/>
    <x v="0"/>
    <s v="CSF"/>
    <n v="13651740"/>
    <n v="-1516860"/>
    <n v="12134880"/>
    <n v="0"/>
    <s v="Prestación de servicios profesionales para gestionar información y documentar los procedimientos relacionados con la ICDE a cargo del grupo de Gobierno Geoespacial."/>
    <s v="67920"/>
    <s v="102620"/>
    <s v="471220"/>
    <s v="880920, 882220, 1007120, 1155220, 1297820"/>
    <s v="283813120, 284425520, 322062220, 355215820, 395779220"/>
    <s v="-0"/>
    <x v="1"/>
    <x v="24"/>
  </r>
  <r>
    <s v="53620"/>
    <s v="2020-08-05 00:00:00"/>
    <s v="2020-08-05 17:43: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21741660"/>
    <n v="-2415740"/>
    <n v="19325920"/>
    <n v="0"/>
    <s v="Prestación de servicios profesionales para realizar procesamiento y análisis de datos de observación de la tierra de los proyectos de innovación a cargo de la oficina CIAF."/>
    <s v="67820"/>
    <s v="104120"/>
    <s v="467620"/>
    <s v="877520, 884020, 1003720, 1167020, 1260120"/>
    <s v="283361620, 284534220, 320447820, 359502120, 394040220"/>
    <s v="-0"/>
    <x v="1"/>
    <x v="24"/>
  </r>
  <r>
    <s v="53720"/>
    <s v="2020-08-06 00:00:00"/>
    <s v="2020-08-06 14:59: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840503"/>
    <n v="0"/>
    <n v="840503"/>
    <n v="0"/>
    <s v="Viáticos y gastos de comisión para realizar la verificación de Clases Agrológicas en el municipio de Cajicá (Cundinamarca)"/>
    <s v="68120"/>
    <s v="98720, 98820, 98920, 99120"/>
    <s v="312520, 312620, 312720, 315720"/>
    <s v="644220, 644420, 644520, 647320"/>
    <s v="216129520, 216134820, 216136620, 216405920"/>
    <s v="-0"/>
    <x v="1"/>
    <x v="25"/>
  </r>
  <r>
    <s v="53820"/>
    <s v="2020-08-06 00:00:00"/>
    <s v="2020-08-06 16:45:00"/>
    <s v="Gasto"/>
    <s v="Con Compromiso"/>
    <s v="0300"/>
    <x v="21"/>
    <x v="38"/>
    <s v="ADQUISICIÓN DE BIENES Y SERVICIOS - SERVICIO DE INFORMACIÓN CARTOGRÁFICA ACTUALIZADO - LEVANTAMIENTO , GENERACIÓN Y ACTUALIZACIÓN DE LA RED GEODÉSICA Y LA CARTOGRAFÍA BÁSICA A NIVEL   NACIONAL"/>
    <s v="Nación"/>
    <x v="0"/>
    <s v="CSF"/>
    <n v="6468968"/>
    <n v="-1675722"/>
    <n v="4793246"/>
    <n v="0"/>
    <s v="PROGRAMACION DE VIATICOS Y GASTOS DE COMISION PARA REALIZAR LA TOMA DE AEROFOTOGRAFIA EN EL TERRITORIO NACIONAL CON BASE DE OPERACIONES EN BOGOTÁ"/>
    <s v="68020"/>
    <s v="105320, 105520, 106220"/>
    <s v="334120, 334620, 350020"/>
    <s v="706820, 707520, 713520"/>
    <s v="236658220, 236916920, 239882520"/>
    <s v="11820, 12120"/>
    <x v="1"/>
    <x v="8"/>
  </r>
  <r>
    <s v="53920"/>
    <s v="2020-08-11 00:00:00"/>
    <s v="2020-08-11 19:13:00"/>
    <s v="Gasto"/>
    <s v="Con Compromiso"/>
    <s v="0510"/>
    <x v="25"/>
    <x v="23"/>
    <s v="ADQUISICIÓN DE BIENES Y SERVICIOS - SERVICIO DE AVALÚOS - ACTUALIZACIÓN  Y GESTIÓN CATASTRAL  NACIONAL"/>
    <s v="Nación"/>
    <x v="2"/>
    <s v="CSF"/>
    <n v="389920"/>
    <n v="0"/>
    <n v="389920"/>
    <n v="0"/>
    <s v="Realizar avalúos de tres predios urbanos ubicados en Villavicencio - Meta."/>
    <s v="68420"/>
    <s v="99820"/>
    <s v="318320"/>
    <s v="648520"/>
    <s v="217371920"/>
    <s v="-0"/>
    <x v="1"/>
    <x v="2"/>
  </r>
  <r>
    <s v="54020"/>
    <s v="2020-08-12 00:00:00"/>
    <s v="2020-08-12 08:38:00"/>
    <s v="Gasto"/>
    <s v="Con Compromiso"/>
    <s v="0200"/>
    <x v="19"/>
    <x v="55"/>
    <s v="ADQUISICIÓN DE BIENES Y SERVICIOS - SERVICIOS TECNOLÓGICOS - FORTALECIMIENTO DE LA GESTIÓN INSTITUCIONAL DEL IGAC A NIVEL   NACIONAL"/>
    <s v="Nación"/>
    <x v="0"/>
    <s v="CSF"/>
    <n v="123379321.12"/>
    <n v="0"/>
    <n v="123379321.12"/>
    <n v="0"/>
    <s v="Modificación (adición y prórroga) a la orden de compra No. 34530-2018, de objeto &quot;Prestación de servicios para la transmisión de datos, voz, video y acceso a internet a nivel nacional&quot;."/>
    <s v="68320"/>
    <s v="101120, 110020"/>
    <s v="450520"/>
    <s v="859820, 898420, 1107520"/>
    <s v="280123620, 296724120, 338830720"/>
    <s v="-0"/>
    <x v="1"/>
    <x v="3"/>
  </r>
  <r>
    <s v="54020"/>
    <s v="2020-08-12 00:00:00"/>
    <s v="2020-08-12 08:38:00"/>
    <s v="Gasto"/>
    <s v="Con Compromiso"/>
    <s v="0200"/>
    <x v="19"/>
    <x v="55"/>
    <s v="ADQUISICIÓN DE BIENES Y SERVICIOS - SERVICIOS TECNOLÓGICOS - FORTALECIMIENTO DE LA GESTIÓN INSTITUCIONAL DEL IGAC A NIVEL   NACIONAL"/>
    <s v="Propios"/>
    <x v="1"/>
    <s v="CSF"/>
    <n v="244620678.88"/>
    <n v="-187162117"/>
    <n v="57458561.880000003"/>
    <n v="0"/>
    <s v="Modificación (adición y prórroga) a la orden de compra No. 34530-2018, de objeto &quot;Prestación de servicios para la transmisión de datos, voz, video y acceso a internet a nivel nacional&quot;."/>
    <s v="68320"/>
    <s v="101120, 110020"/>
    <s v="450520"/>
    <s v="859820, 898420, 1107520"/>
    <s v="280123620, 296724120, 338830720"/>
    <s v="-0"/>
    <x v="1"/>
    <x v="3"/>
  </r>
  <r>
    <s v="54120"/>
    <s v="2020-08-12 00:00:00"/>
    <s v="2020-08-12 14:35:00"/>
    <s v="Gasto"/>
    <s v="Con Compromiso"/>
    <s v="0510"/>
    <x v="25"/>
    <x v="23"/>
    <s v="ADQUISICIÓN DE BIENES Y SERVICIOS - SERVICIO DE AVALÚOS - ACTUALIZACIÓN  Y GESTIÓN CATASTRAL  NACIONAL"/>
    <s v="Propios"/>
    <x v="1"/>
    <s v="CSF"/>
    <n v="226398645"/>
    <n v="-136957206"/>
    <n v="89441439"/>
    <n v="745345"/>
    <s v="Prestación de servicios profesionales para realizar avalúos comerciales a nivel nacional, de acuerdo con los contratos suscritos por la Subdirección de Catastro."/>
    <s v="67720"/>
    <s v="101320, 102920, 104320"/>
    <s v="405820, 417420, 418520"/>
    <s v="775820, 828020, 829620, 836920, 853320, 869620, 963320, 980620, 983920, 1139620, 1140120, 1140220"/>
    <s v="258585120, 269899320, 271977720, 273607020, 276886720, 282189620, 308159120, 311846420, 312522420, 351434720, 351443220, 351447520"/>
    <s v="-0"/>
    <x v="1"/>
    <x v="2"/>
  </r>
  <r>
    <s v="54220"/>
    <s v="2020-08-12 00:00:00"/>
    <s v="2020-08-12 14:38:00"/>
    <s v="Gasto"/>
    <s v="Con Compromiso"/>
    <s v="0510"/>
    <x v="25"/>
    <x v="23"/>
    <s v="ADQUISICIÓN DE BIENES Y SERVICIOS - SERVICIO DE AVALÚOS - ACTUALIZACIÓN  Y GESTIÓN CATASTRAL  NACIONAL"/>
    <s v="Propios"/>
    <x v="1"/>
    <s v="CSF"/>
    <n v="50310810"/>
    <n v="-26087087"/>
    <n v="24223723"/>
    <n v="0"/>
    <s v="Prestación de servicios profesionales para realizar, estructurar, implementar y aprobar metodologías para la actualización del componente económico"/>
    <s v="67320"/>
    <s v="101420"/>
    <s v="420920"/>
    <s v="830420, 887320, 966220, 1144420, 1294720"/>
    <s v="270923520, 285863020, 310056320, 351995820, 395570020"/>
    <s v="-0"/>
    <x v="1"/>
    <x v="2"/>
  </r>
  <r>
    <s v="54320"/>
    <s v="2020-08-12 00:00:00"/>
    <s v="2020-08-12 14:40:00"/>
    <s v="Gasto"/>
    <s v="Con Compromiso"/>
    <s v="0510"/>
    <x v="25"/>
    <x v="23"/>
    <s v="ADQUISICIÓN DE BIENES Y SERVICIOS - SERVICIO DE AVALÚOS - ACTUALIZACIÓN  Y GESTIÓN CATASTRAL  NACIONAL"/>
    <s v="Propios"/>
    <x v="1"/>
    <s v="CSF"/>
    <n v="197919882"/>
    <n v="-55222090"/>
    <n v="142697792"/>
    <n v="0"/>
    <s v="Prestación de servicios profesionales encaminados a efectuar el apoyo técnico y control de calidad de los avalúos a cargo de la Subdirección de Catastro"/>
    <s v="67620"/>
    <s v="102720, 102820, 106620, 106720"/>
    <s v="397420, 419820, 442620, 447620"/>
    <s v="828120, 829720, 853420, 853820, 859320, 861120, 968720, 974220, 976520, 1027520, 1138420, 1140020, 1142820, 1187020, 1270220"/>
    <s v="269841920, 271974920, 278081820, 278787220, 279504420, 281002520, 309698420, 311039920, 311623620, 330982720, 351554820, 352011620, 352141920, 365090520, 391064820"/>
    <s v="-0"/>
    <x v="1"/>
    <x v="2"/>
  </r>
  <r>
    <s v="54420"/>
    <s v="2020-08-12 00:00:00"/>
    <s v="2020-08-12 14:43:00"/>
    <s v="Gasto"/>
    <s v="Con Compromiso"/>
    <s v="0510"/>
    <x v="25"/>
    <x v="23"/>
    <s v="ADQUISICIÓN DE BIENES Y SERVICIOS - SERVICIO DE AVALÚOS - ACTUALIZACIÓN  Y GESTIÓN CATASTRAL  NACIONAL"/>
    <s v="Propios"/>
    <x v="1"/>
    <s v="CSF"/>
    <n v="64262183"/>
    <n v="-25228858"/>
    <n v="39033325"/>
    <n v="0"/>
    <s v="Prestación de servicios profesionales para ejecer como auxiliares de la justicia y en la elaboración de avalúos comerciales de los bienes inmuebles a nivel nacional, que le sean asignados por la Subdirección de Catastro"/>
    <s v="67520"/>
    <s v="103020, 109920, 111220"/>
    <s v="405720, 451920, 466120"/>
    <s v="775720, 859520, 863320, 875120, 948620, 948720, 975220, 1119120, 1120620, 1128720, 1195620, 1202120, 1285520"/>
    <s v="258473220, 278821520, 281023920, 283043720, 301371720, 301378220, 310787920, 345661520, 346732820, 348120820, 373329220, 382242620, 393941720"/>
    <s v="-0"/>
    <x v="1"/>
    <x v="2"/>
  </r>
  <r>
    <s v="54520"/>
    <s v="2020-08-12 00:00:00"/>
    <s v="2020-08-12 16:32:00"/>
    <s v="Gasto"/>
    <s v="Generado"/>
    <s v="0200"/>
    <x v="19"/>
    <x v="32"/>
    <s v="ADQUISICIÓN DE BIENES Y SERVICIOS - SEDES ADECUADAS - FORTALECIMIENTO DE LA INFRAESTRUCTURA FÍSICA DEL IGAC A NIVEL  NACIONAL"/>
    <s v="Nación"/>
    <x v="0"/>
    <s v="CSF"/>
    <n v="250000000"/>
    <n v="-250000000"/>
    <n v="0"/>
    <n v="0"/>
    <s v="Adecuaciones locativas de la nueva sede de la Dirección Territorial Casanare con suministro e instalación del cableado estructurado"/>
    <s v="68520"/>
    <s v="-0"/>
    <s v="-0"/>
    <s v="-0"/>
    <s v="-0"/>
    <s v="-0"/>
    <x v="1"/>
    <x v="3"/>
  </r>
  <r>
    <s v="54620"/>
    <s v="2020-08-13 00:00:00"/>
    <s v="2020-08-13 09:42: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25155405"/>
    <n v="-2795045"/>
    <n v="22360360"/>
    <n v="0"/>
    <s v="Prestación de servicios profesionales para diseñar, implementar y documentar los procedimientos necesarios para disponer y monitorear servicios geograficos."/>
    <s v="68620"/>
    <s v="105420"/>
    <s v="478520"/>
    <s v="888720, 1007420, 1150120, 1297720"/>
    <s v="285881520, 322813620, 354638820, 395746420"/>
    <s v="-0"/>
    <x v="1"/>
    <x v="24"/>
  </r>
  <r>
    <s v="54720"/>
    <s v="2020-08-13 00:00:00"/>
    <s v="2020-08-13 11:43: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25955160"/>
    <n v="0"/>
    <n v="25955160"/>
    <n v="0"/>
    <s v="Prestación de servicios  profesionales para formular, desarrollar y transferir el conocimiento de los  proyectos de investigación e innovación asociada al Catastro Multipropósito."/>
    <s v="68720"/>
    <s v="102520"/>
    <s v="483220"/>
    <s v="892720, 894820, 1003120, 1169220, 1278620"/>
    <s v="286490520, 288042720, 320847620, 359556620, 393934620"/>
    <s v="-0"/>
    <x v="1"/>
    <x v="24"/>
  </r>
  <r>
    <s v="54820"/>
    <s v="2020-08-18 00:00:00"/>
    <s v="2020-08-18 11:32:00"/>
    <s v="Gasto"/>
    <s v="Con Compromiso"/>
    <s v="0200"/>
    <x v="19"/>
    <x v="17"/>
    <s v="OTROS SERVICIOS PROFESIONALES, CIENTÍFICOS Y TÉCNICOS"/>
    <s v="Nación"/>
    <x v="0"/>
    <s v="CSF"/>
    <n v="14660732"/>
    <n v="0"/>
    <n v="14660732"/>
    <n v="0"/>
    <s v="Prestación de servicios profesionales para brindar apoyo en la comprobación, análisis y revisión de los procesos y recursos de la entidad y especialmente los a cargo de la Secretaria General"/>
    <s v="68820"/>
    <s v="102320"/>
    <s v="373520"/>
    <s v="743620, 862120, 981420"/>
    <s v="246837220, 280999620, 313276520"/>
    <s v="-0"/>
    <x v="0"/>
    <x v="3"/>
  </r>
  <r>
    <s v="54920"/>
    <s v="2020-08-19 00:00:00"/>
    <s v="2020-08-19 14:13:00"/>
    <s v="Gasto"/>
    <s v="Con Compromiso"/>
    <s v="0300"/>
    <x v="21"/>
    <x v="38"/>
    <s v="ADQUISICIÓN DE BIENES Y SERVICIOS - SERVICIO DE INFORMACIÓN CARTOGRÁFICA ACTUALIZADO - LEVANTAMIENTO , GENERACIÓN Y ACTUALIZACIÓN DE LA RED GEODÉSICA Y LA CARTOGRAFÍA BÁSICA A NIVEL   NACIONAL"/>
    <s v="Nación"/>
    <x v="0"/>
    <s v="CSF"/>
    <n v="13507693"/>
    <n v="-1016272"/>
    <n v="12491421"/>
    <n v="0"/>
    <s v="VIATICOS Y GASTOS DE COMISION PARA REALIZAR TOMA DE AEROFOTOGRAFÍA CON DRON EN LOS MUNICIPIOS DE PLANADAS, ATACO  EN EL DEPARTAMENTO DE TOLIMA, MARSELLA, GUATICA EN EL DEPARTAMENTO DE RISARALDA, PIENDAMO,  MORALES EN EL DEPARTAMENTO DEL CAUCA, SOCHA"/>
    <s v="68920"/>
    <s v="102020, 102120, 102220"/>
    <s v="328520, 328620, 328720"/>
    <s v="660220, 660320, 660420"/>
    <s v="223850720, 223851620, 223896320"/>
    <s v="10720, 11120"/>
    <x v="1"/>
    <x v="8"/>
  </r>
  <r>
    <s v="55020"/>
    <s v="2020-08-20 00:00:00"/>
    <s v="2020-08-20 10:29:00"/>
    <s v="Gasto"/>
    <s v="Con Compromiso"/>
    <s v="0500"/>
    <x v="22"/>
    <x v="22"/>
    <s v="ADQUISICIÓN DE BIENES Y SERVICIOS - SERVICIO DE INFORMACIÓN CATASTRAL - ACTUALIZACIÓN  Y GESTIÓN CATASTRAL  NACIONAL"/>
    <s v="Nación"/>
    <x v="2"/>
    <s v="CSF"/>
    <n v="7820000"/>
    <n v="11219033"/>
    <n v="19039033"/>
    <n v="0"/>
    <s v="VIATICOS Y GASTOS DE COMISION CONDUCTOR -ACTUALIZACION  RISARALDA"/>
    <s v="69120"/>
    <s v="104620, 119820, 135120, 165320"/>
    <s v="332120, 413920, 494020, 587120"/>
    <s v="705520, 823920, 900120, 1028820"/>
    <s v="235200820, 267540020, 294465320, 333208920"/>
    <s v="13520, 13620, 17020"/>
    <x v="1"/>
    <x v="1"/>
  </r>
  <r>
    <s v="55120"/>
    <s v="2020-08-20 00:00:00"/>
    <s v="2020-08-20 12:02: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599491"/>
    <n v="0"/>
    <n v="599491"/>
    <n v="0"/>
    <s v="Acompañamiento a la Policía Antinarcóticos en el monitoreo de zonas de erradicación por aspersión terrestre, para la toma de muestras, en el programa PECAT"/>
    <s v="69220"/>
    <s v="101920"/>
    <s v="328420"/>
    <s v="660120"/>
    <s v="223846520"/>
    <s v="-0"/>
    <x v="1"/>
    <x v="25"/>
  </r>
  <r>
    <s v="55220"/>
    <s v="2020-08-21 00:00:00"/>
    <s v="2020-08-21 14:11:00"/>
    <s v="Gasto"/>
    <s v="Con Compromiso"/>
    <s v="0160"/>
    <x v="20"/>
    <x v="64"/>
    <s v="ADQUISICIÓN DE BIENES Y SERVICIOS - SERVICIOS DE INFORMACIÓN IMPLEMENTADOS - FORTALECIMIENTO DE LOS PROCESOS DE DIFUSIÓN Y ACCESO A LA INFORMACIÓN GEOGRÁFICA A NIVEL   NACIONAL"/>
    <s v="Nación"/>
    <x v="0"/>
    <s v="CSF"/>
    <n v="11860750"/>
    <n v="-4720750"/>
    <n v="7140000"/>
    <n v="0"/>
    <s v="Prestación de servicios para la preproducción, producción y posproducción para una pieza audiovisual de 120 segundos con reducción a 90 segundos"/>
    <s v="69420"/>
    <s v="111120"/>
    <s v="674620"/>
    <s v="1254720"/>
    <s v="385112620"/>
    <s v="-0"/>
    <x v="1"/>
    <x v="23"/>
  </r>
  <r>
    <s v="55320"/>
    <s v="2020-08-21 00:00:00"/>
    <s v="2020-08-21 16:55:00"/>
    <s v="Gasto"/>
    <s v="Con Compromiso"/>
    <s v="0300"/>
    <x v="21"/>
    <x v="54"/>
    <s v="ADQUISICIÓN DE BIENES Y SERVICIOS - SERVICIOS DE INFORMACIÓN GEODÉSICA ACTUALIZADO - LEVANTAMIENTO , GENERACIÓN Y ACTUALIZACIÓN DE LA RED GEODÉSICA Y LA CARTOGRAFÍA BÁSICA A NIVEL   NACIONAL"/>
    <s v="Nación"/>
    <x v="0"/>
    <s v="CSF"/>
    <n v="11152272"/>
    <n v="-834640"/>
    <n v="10317632"/>
    <n v="0"/>
    <s v="&quot;COMISIÓN PARA REALIZAR LA GRAVIMETRÍA EN LOS DEPARTAMENTOS DE CUNDINAMARCA, BOYACÁ y TOLIMA MUNICIPIOS DONDE SE REALIZARÁ EL TRABAJO DE CAMPO_x000a_(Carmén de Carupa, Tausa, Cota, Gachetá, La Calera, La Palma, Pacho, Sopo, Subachoque, Tenjo, Ubalá, Guatav"/>
    <s v="69520"/>
    <s v="103320, 103420"/>
    <s v="330320, 330420"/>
    <s v="663820, 663920"/>
    <s v="228873120, 228874020"/>
    <s v="10920, 11020"/>
    <x v="1"/>
    <x v="8"/>
  </r>
  <r>
    <s v="55420"/>
    <s v="2020-08-24 00:00:00"/>
    <s v="2020-08-24 09:47:00"/>
    <s v="Gasto"/>
    <s v="Con Compromiso"/>
    <s v="0300"/>
    <x v="21"/>
    <x v="54"/>
    <s v="ADQUISICIÓN DE BIENES Y SERVICIOS - SERVICIOS DE INFORMACIÓN GEODÉSICA ACTUALIZADO - LEVANTAMIENTO , GENERACIÓN Y ACTUALIZACIÓN DE LA RED GEODÉSICA Y LA CARTOGRAFÍA BÁSICA A NIVEL   NACIONAL"/>
    <s v="Nación"/>
    <x v="0"/>
    <s v="CSF"/>
    <n v="21683705"/>
    <n v="-1849012"/>
    <n v="19834693"/>
    <n v="0"/>
    <s v="VIATICOS Y GASTOS DE COMISION PARA REALIZAR FOTOCONTROL TOLIMA"/>
    <s v="69620"/>
    <s v="105120, 105220, 105620, 105720, 105820, 105920"/>
    <s v="334420, 334520, 334820, 334920, 335020, 335120"/>
    <s v="707220, 707320, 707620, 707720, 707920, 708020"/>
    <s v="236887320, 236893920, 237241920, 237250620, 237253420, 237262820"/>
    <s v="10220, 10320, 10420, 10520, 10620"/>
    <x v="1"/>
    <x v="8"/>
  </r>
  <r>
    <s v="55520"/>
    <s v="2020-08-24 00:00:00"/>
    <s v="2020-08-24 14:36: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25955160"/>
    <n v="-1514051"/>
    <n v="24441109"/>
    <n v="0"/>
    <s v="Prestación de servicios profesionales para diseño e implementación de modelos de datos asociados a la ICDE."/>
    <s v="69020"/>
    <s v="107420"/>
    <s v="476120"/>
    <s v="887420, 947820, 1120920, 1272820, 1302320"/>
    <s v="285112420, 301457720, 346942020, 391180820, 396366120"/>
    <s v="-0"/>
    <x v="1"/>
    <x v="24"/>
  </r>
  <r>
    <s v="55620"/>
    <s v="2020-08-24 00:00:00"/>
    <s v="2020-08-24 17:27:00"/>
    <s v="Gasto"/>
    <s v="Con Compromiso"/>
    <s v="0200"/>
    <x v="19"/>
    <x v="8"/>
    <s v="SUELDO BÁSICO"/>
    <s v="Nación"/>
    <x v="0"/>
    <s v="CSF"/>
    <n v="876336863"/>
    <n v="0"/>
    <n v="876336863"/>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21920, 22520, 23920, 24220"/>
    <x v="0"/>
    <x v="3"/>
  </r>
  <r>
    <s v="55620"/>
    <s v="2020-08-24 00:00:00"/>
    <s v="2020-08-24 17:27:00"/>
    <s v="Gasto"/>
    <s v="Con Compromiso"/>
    <s v="0200"/>
    <x v="19"/>
    <x v="30"/>
    <s v="PRIMA DE NAVIDAD"/>
    <s v="Nación"/>
    <x v="0"/>
    <s v="CSF"/>
    <n v="1415358"/>
    <n v="0"/>
    <n v="1415358"/>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21920, 22520, 23920, 24220"/>
    <x v="0"/>
    <x v="3"/>
  </r>
  <r>
    <s v="55620"/>
    <s v="2020-08-24 00:00:00"/>
    <s v="2020-08-24 17:27:00"/>
    <s v="Gasto"/>
    <s v="Con Compromiso"/>
    <s v="0200"/>
    <x v="19"/>
    <x v="37"/>
    <s v="INDEMNIZACIÓN POR VACACIONES"/>
    <s v="Nación"/>
    <x v="0"/>
    <s v="CSF"/>
    <n v="10785160"/>
    <n v="0"/>
    <n v="10785160"/>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21920, 22520, 23920, 24220"/>
    <x v="0"/>
    <x v="3"/>
  </r>
  <r>
    <s v="55620"/>
    <s v="2020-08-24 00:00:00"/>
    <s v="2020-08-24 17:27:00"/>
    <s v="Gasto"/>
    <s v="Con Compromiso"/>
    <s v="0200"/>
    <x v="19"/>
    <x v="21"/>
    <s v="INCAPACIDADES (NO DE PENSIONES)"/>
    <s v="Nación"/>
    <x v="0"/>
    <s v="CSF"/>
    <n v="7192677"/>
    <n v="0"/>
    <n v="7192677"/>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21920, 22520, 23920, 24220"/>
    <x v="0"/>
    <x v="3"/>
  </r>
  <r>
    <s v="55620"/>
    <s v="2020-08-24 00:00:00"/>
    <s v="2020-08-24 17:27:00"/>
    <s v="Gasto"/>
    <s v="Con Compromiso"/>
    <s v="0200"/>
    <x v="19"/>
    <x v="5"/>
    <s v="PRIMA TÉCNICA NO SALARIAL"/>
    <s v="Nación"/>
    <x v="0"/>
    <s v="CSF"/>
    <n v="14833066"/>
    <n v="0"/>
    <n v="14833066"/>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21920, 22520, 23920, 24220"/>
    <x v="0"/>
    <x v="3"/>
  </r>
  <r>
    <s v="55620"/>
    <s v="2020-08-24 00:00:00"/>
    <s v="2020-08-24 17:27:00"/>
    <s v="Gasto"/>
    <s v="Con Compromiso"/>
    <s v="0200"/>
    <x v="19"/>
    <x v="53"/>
    <s v="PRIMA TÉCNICA SALARIAL"/>
    <s v="Nación"/>
    <x v="0"/>
    <s v="CSF"/>
    <n v="23669281"/>
    <n v="0"/>
    <n v="23669281"/>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21920, 22520, 23920, 24220"/>
    <x v="0"/>
    <x v="3"/>
  </r>
  <r>
    <s v="55620"/>
    <s v="2020-08-24 00:00:00"/>
    <s v="2020-08-24 17:27:00"/>
    <s v="Gasto"/>
    <s v="Con Compromiso"/>
    <s v="0200"/>
    <x v="19"/>
    <x v="42"/>
    <s v="PRIMA DE COORDINACIÓN"/>
    <s v="Nación"/>
    <x v="0"/>
    <s v="CSF"/>
    <n v="15848400"/>
    <n v="0"/>
    <n v="15848400"/>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21920, 22520, 23920, 24220"/>
    <x v="0"/>
    <x v="3"/>
  </r>
  <r>
    <s v="55620"/>
    <s v="2020-08-24 00:00:00"/>
    <s v="2020-08-24 17:27:00"/>
    <s v="Gasto"/>
    <s v="Con Compromiso"/>
    <s v="0200"/>
    <x v="19"/>
    <x v="41"/>
    <s v="HORAS EXTRAS, DOMINICALES, FESTIVOS Y RECARGOS"/>
    <s v="Nación"/>
    <x v="0"/>
    <s v="CSF"/>
    <n v="392391"/>
    <n v="0"/>
    <n v="392391"/>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21920, 22520, 23920, 24220"/>
    <x v="0"/>
    <x v="3"/>
  </r>
  <r>
    <s v="55620"/>
    <s v="2020-08-24 00:00:00"/>
    <s v="2020-08-24 17:27:00"/>
    <s v="Gasto"/>
    <s v="Con Compromiso"/>
    <s v="0200"/>
    <x v="19"/>
    <x v="6"/>
    <s v="SUBSIDIO DE ALIMENTACIÓN"/>
    <s v="Nación"/>
    <x v="0"/>
    <s v="CSF"/>
    <n v="10529110"/>
    <n v="0"/>
    <n v="10529110"/>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21920, 22520, 23920, 24220"/>
    <x v="0"/>
    <x v="3"/>
  </r>
  <r>
    <s v="55620"/>
    <s v="2020-08-24 00:00:00"/>
    <s v="2020-08-24 17:27:00"/>
    <s v="Gasto"/>
    <s v="Con Compromiso"/>
    <s v="0200"/>
    <x v="19"/>
    <x v="3"/>
    <s v="AUXILIO DE TRANSPORTE"/>
    <s v="Nación"/>
    <x v="0"/>
    <s v="CSF"/>
    <n v="12047632"/>
    <n v="-12047632"/>
    <n v="0"/>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21920, 22520, 23920, 24220"/>
    <x v="0"/>
    <x v="3"/>
  </r>
  <r>
    <s v="55620"/>
    <s v="2020-08-24 00:00:00"/>
    <s v="2020-08-24 17:27:00"/>
    <s v="Gasto"/>
    <s v="Con Compromiso"/>
    <s v="0200"/>
    <x v="19"/>
    <x v="4"/>
    <s v="PRIMA DE VACACIONES"/>
    <s v="Nación"/>
    <x v="0"/>
    <s v="CSF"/>
    <n v="23087022"/>
    <n v="0"/>
    <n v="23087022"/>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21920, 22520, 23920, 24220"/>
    <x v="0"/>
    <x v="3"/>
  </r>
  <r>
    <s v="55620"/>
    <s v="2020-08-24 00:00:00"/>
    <s v="2020-08-24 17:27:00"/>
    <s v="Gasto"/>
    <s v="Con Compromiso"/>
    <s v="0200"/>
    <x v="19"/>
    <x v="9"/>
    <s v="BONIFICACIÓN POR SERVICIOS PRESTADOS"/>
    <s v="Nación"/>
    <x v="0"/>
    <s v="CSF"/>
    <n v="37385160"/>
    <n v="0"/>
    <n v="37385160"/>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21920, 22520, 23920, 24220"/>
    <x v="0"/>
    <x v="3"/>
  </r>
  <r>
    <s v="55620"/>
    <s v="2020-08-24 00:00:00"/>
    <s v="2020-08-24 17:27:00"/>
    <s v="Gasto"/>
    <s v="Con Compromiso"/>
    <s v="0200"/>
    <x v="19"/>
    <x v="28"/>
    <s v="AUXILIO DE CONECTIVIDAD DIGITAL"/>
    <s v="Nación"/>
    <x v="0"/>
    <s v="CSF"/>
    <n v="0"/>
    <n v="12047632"/>
    <n v="12047632"/>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21920, 22520, 23920, 24220"/>
    <x v="0"/>
    <x v="3"/>
  </r>
  <r>
    <s v="55620"/>
    <s v="2020-08-24 00:00:00"/>
    <s v="2020-08-24 17:27:00"/>
    <s v="Gasto"/>
    <s v="Con Compromiso"/>
    <s v="0200"/>
    <x v="19"/>
    <x v="10"/>
    <s v="SUELDO DE VACACIONES"/>
    <s v="Nación"/>
    <x v="0"/>
    <s v="CSF"/>
    <n v="14770723"/>
    <n v="178964"/>
    <n v="14949687"/>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21920, 22520, 23920, 24220"/>
    <x v="0"/>
    <x v="3"/>
  </r>
  <r>
    <s v="55620"/>
    <s v="2020-08-24 00:00:00"/>
    <s v="2020-08-24 17:27:00"/>
    <s v="Gasto"/>
    <s v="Con Compromiso"/>
    <s v="0200"/>
    <x v="19"/>
    <x v="7"/>
    <s v="BONIFICACIÓN ESPECIAL DE RECREACIÓN"/>
    <s v="Nación"/>
    <x v="0"/>
    <s v="CSF"/>
    <n v="2215898"/>
    <n v="0"/>
    <n v="2215898"/>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21920, 22520, 23920, 24220"/>
    <x v="0"/>
    <x v="3"/>
  </r>
  <r>
    <s v="55620"/>
    <s v="2020-08-24 00:00:00"/>
    <s v="2020-08-24 17:27:00"/>
    <s v="Gasto"/>
    <s v="Con Compromiso"/>
    <s v="0200"/>
    <x v="19"/>
    <x v="34"/>
    <s v="LICENCIAS DE MATERNIDAD Y PATERNIDAD (NO DE PENSIONES)"/>
    <s v="Nación"/>
    <x v="0"/>
    <s v="CSF"/>
    <n v="1496872"/>
    <n v="0"/>
    <n v="1496872"/>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21920, 22520, 23920, 24220"/>
    <x v="0"/>
    <x v="3"/>
  </r>
  <r>
    <s v="55720"/>
    <s v="2020-08-24 00:00:00"/>
    <s v="2020-08-24 18:41:00"/>
    <s v="Gasto"/>
    <s v="Con Compromiso"/>
    <s v="0200"/>
    <x v="19"/>
    <x v="14"/>
    <s v="APORTES AL ICBF"/>
    <s v="Nación"/>
    <x v="0"/>
    <s v="CSF"/>
    <n v="30691100"/>
    <n v="0"/>
    <n v="30691100"/>
    <n v="0"/>
    <s v="PARAFISCALES AGOSTO"/>
    <s v="70020"/>
    <s v="103220"/>
    <s v="-0"/>
    <s v="661520, 661620, 661720, 661820, 661920, 662020, 662120, 662220, 662320, 662420, 662520, 662620, 662720, 662820, 662920, 663020, 663120, 663220, 663320, 663420, 663520, 663620"/>
    <s v="227721320, 227721420, 227721520, 227721620, 227721720, 227721820, 227721920, 227722020, 227722120, 227722220, 227722320, 227722420, 227722520, 227722620, 227722720, 227722820, 227722920, 227723020, 227723120, 227723220, 227723320, 227723420"/>
    <s v="-0"/>
    <x v="0"/>
    <x v="3"/>
  </r>
  <r>
    <s v="55720"/>
    <s v="2020-08-24 00:00:00"/>
    <s v="2020-08-24 18:41:00"/>
    <s v="Gasto"/>
    <s v="Con Compromiso"/>
    <s v="0200"/>
    <x v="19"/>
    <x v="16"/>
    <s v="CAJAS DE COMPENSACIÓN FAMILIAR"/>
    <s v="Nación"/>
    <x v="0"/>
    <s v="CSF"/>
    <n v="40918500"/>
    <n v="0"/>
    <n v="40918500"/>
    <n v="0"/>
    <s v="PARAFISCALES AGOSTO"/>
    <s v="70020"/>
    <s v="103220"/>
    <s v="-0"/>
    <s v="661520, 661620, 661720, 661820, 661920, 662020, 662120, 662220, 662320, 662420, 662520, 662620, 662720, 662820, 662920, 663020, 663120, 663220, 663320, 663420, 663520, 663620"/>
    <s v="227721320, 227721420, 227721520, 227721620, 227721720, 227721820, 227721920, 227722020, 227722120, 227722220, 227722320, 227722420, 227722520, 227722620, 227722720, 227722820, 227722920, 227723020, 227723120, 227723220, 227723320, 227723420"/>
    <s v="-0"/>
    <x v="0"/>
    <x v="3"/>
  </r>
  <r>
    <s v="55720"/>
    <s v="2020-08-24 00:00:00"/>
    <s v="2020-08-24 18:41:00"/>
    <s v="Gasto"/>
    <s v="Con Compromiso"/>
    <s v="0200"/>
    <x v="19"/>
    <x v="12"/>
    <s v="APORTES AL SENA"/>
    <s v="Nación"/>
    <x v="0"/>
    <s v="CSF"/>
    <n v="20464300"/>
    <n v="0"/>
    <n v="20464300"/>
    <n v="0"/>
    <s v="PARAFISCALES AGOSTO"/>
    <s v="70020"/>
    <s v="103220"/>
    <s v="-0"/>
    <s v="661520, 661620, 661720, 661820, 661920, 662020, 662120, 662220, 662320, 662420, 662520, 662620, 662720, 662820, 662920, 663020, 663120, 663220, 663320, 663420, 663520, 663620"/>
    <s v="227721320, 227721420, 227721520, 227721620, 227721720, 227721820, 227721920, 227722020, 227722120, 227722220, 227722320, 227722420, 227722520, 227722620, 227722720, 227722820, 227722920, 227723020, 227723120, 227723220, 227723320, 227723420"/>
    <s v="-0"/>
    <x v="0"/>
    <x v="3"/>
  </r>
  <r>
    <s v="55720"/>
    <s v="2020-08-24 00:00:00"/>
    <s v="2020-08-24 18:41:00"/>
    <s v="Gasto"/>
    <s v="Con Compromiso"/>
    <s v="0200"/>
    <x v="19"/>
    <x v="13"/>
    <s v="SALUD"/>
    <s v="Nación"/>
    <x v="0"/>
    <s v="CSF"/>
    <n v="82878900"/>
    <n v="0"/>
    <n v="82878900"/>
    <n v="0"/>
    <s v="PARAFISCALES AGOSTO"/>
    <s v="70020"/>
    <s v="103220"/>
    <s v="-0"/>
    <s v="661520, 661620, 661720, 661820, 661920, 662020, 662120, 662220, 662320, 662420, 662520, 662620, 662720, 662820, 662920, 663020, 663120, 663220, 663320, 663420, 663520, 663620"/>
    <s v="227721320, 227721420, 227721520, 227721620, 227721720, 227721820, 227721920, 227722020, 227722120, 227722220, 227722320, 227722420, 227722520, 227722620, 227722720, 227722820, 227722920, 227723020, 227723120, 227723220, 227723320, 227723420"/>
    <s v="-0"/>
    <x v="0"/>
    <x v="3"/>
  </r>
  <r>
    <s v="55720"/>
    <s v="2020-08-24 00:00:00"/>
    <s v="2020-08-24 18:41:00"/>
    <s v="Gasto"/>
    <s v="Con Compromiso"/>
    <s v="0200"/>
    <x v="19"/>
    <x v="15"/>
    <s v="APORTES GENERALES AL SISTEMA DE RIESGOS LABORALES"/>
    <s v="Nación"/>
    <x v="0"/>
    <s v="CSF"/>
    <n v="9307600"/>
    <n v="0"/>
    <n v="9307600"/>
    <n v="0"/>
    <s v="PARAFISCALES AGOSTO"/>
    <s v="70020"/>
    <s v="103220"/>
    <s v="-0"/>
    <s v="661520, 661620, 661720, 661820, 661920, 662020, 662120, 662220, 662320, 662420, 662520, 662620, 662720, 662820, 662920, 663020, 663120, 663220, 663320, 663420, 663520, 663620"/>
    <s v="227721320, 227721420, 227721520, 227721620, 227721720, 227721820, 227721920, 227722020, 227722120, 227722220, 227722320, 227722420, 227722520, 227722620, 227722720, 227722820, 227722920, 227723020, 227723120, 227723220, 227723320, 227723420"/>
    <s v="-0"/>
    <x v="0"/>
    <x v="3"/>
  </r>
  <r>
    <s v="55720"/>
    <s v="2020-08-24 00:00:00"/>
    <s v="2020-08-24 18:41:00"/>
    <s v="Gasto"/>
    <s v="Con Compromiso"/>
    <s v="0200"/>
    <x v="19"/>
    <x v="11"/>
    <s v="PENSIONES"/>
    <s v="Nación"/>
    <x v="0"/>
    <s v="CSF"/>
    <n v="116998000"/>
    <n v="0"/>
    <n v="116998000"/>
    <n v="0"/>
    <s v="PARAFISCALES AGOSTO"/>
    <s v="70020"/>
    <s v="103220"/>
    <s v="-0"/>
    <s v="661520, 661620, 661720, 661820, 661920, 662020, 662120, 662220, 662320, 662420, 662520, 662620, 662720, 662820, 662920, 663020, 663120, 663220, 663320, 663420, 663520, 663620"/>
    <s v="227721320, 227721420, 227721520, 227721620, 227721720, 227721820, 227721920, 227722020, 227722120, 227722220, 227722320, 227722420, 227722520, 227722620, 227722720, 227722820, 227722920, 227723020, 227723120, 227723220, 227723320, 227723420"/>
    <s v="-0"/>
    <x v="0"/>
    <x v="3"/>
  </r>
  <r>
    <s v="55820"/>
    <s v="2020-08-25 00:00:00"/>
    <s v="2020-08-25 09:08:00"/>
    <s v="Gasto"/>
    <s v="Con Compromiso"/>
    <s v="0200"/>
    <x v="19"/>
    <x v="14"/>
    <s v="APORTES AL ICBF"/>
    <s v="Nación"/>
    <x v="0"/>
    <s v="CSF"/>
    <n v="2200200"/>
    <n v="0"/>
    <n v="2200200"/>
    <n v="0"/>
    <s v="PAGO APORTES FUNCIONARIOS-RETIRO"/>
    <s v="70120"/>
    <s v="104220"/>
    <s v="-0"/>
    <s v="703320, 703420, 703520, 703620, 703720, 703820, 703920, 704020, 704120, 704220, 704320, 704420"/>
    <s v="232929820, 232929920, 232930020, 232930120, 232930220, 232930320, 232930420, 232930520, 232930620, 232930720, 232930820, 232930920"/>
    <s v="-0"/>
    <x v="0"/>
    <x v="3"/>
  </r>
  <r>
    <s v="55820"/>
    <s v="2020-08-25 00:00:00"/>
    <s v="2020-08-25 09:08:00"/>
    <s v="Gasto"/>
    <s v="Con Compromiso"/>
    <s v="0200"/>
    <x v="19"/>
    <x v="12"/>
    <s v="APORTES AL SENA"/>
    <s v="Nación"/>
    <x v="0"/>
    <s v="CSF"/>
    <n v="1467000"/>
    <n v="0"/>
    <n v="1467000"/>
    <n v="0"/>
    <s v="PAGO APORTES FUNCIONARIOS-RETIRO"/>
    <s v="70120"/>
    <s v="104220"/>
    <s v="-0"/>
    <s v="703320, 703420, 703520, 703620, 703720, 703820, 703920, 704020, 704120, 704220, 704320, 704420"/>
    <s v="232929820, 232929920, 232930020, 232930120, 232930220, 232930320, 232930420, 232930520, 232930620, 232930720, 232930820, 232930920"/>
    <s v="-0"/>
    <x v="0"/>
    <x v="3"/>
  </r>
  <r>
    <s v="55820"/>
    <s v="2020-08-25 00:00:00"/>
    <s v="2020-08-25 09:08:00"/>
    <s v="Gasto"/>
    <s v="Con Compromiso"/>
    <s v="0200"/>
    <x v="19"/>
    <x v="16"/>
    <s v="CAJAS DE COMPENSACIÓN FAMILIAR"/>
    <s v="Nación"/>
    <x v="0"/>
    <s v="CSF"/>
    <n v="2933000"/>
    <n v="0"/>
    <n v="2933000"/>
    <n v="0"/>
    <s v="PAGO APORTES FUNCIONARIOS-RETIRO"/>
    <s v="70120"/>
    <s v="104220"/>
    <s v="-0"/>
    <s v="703320, 703420, 703520, 703620, 703720, 703820, 703920, 704020, 704120, 704220, 704320, 704420"/>
    <s v="232929820, 232929920, 232930020, 232930120, 232930220, 232930320, 232930420, 232930520, 232930620, 232930720, 232930820, 232930920"/>
    <s v="-0"/>
    <x v="0"/>
    <x v="3"/>
  </r>
  <r>
    <s v="55820"/>
    <s v="2020-08-25 00:00:00"/>
    <s v="2020-08-25 09:08:00"/>
    <s v="Gasto"/>
    <s v="Con Compromiso"/>
    <s v="0200"/>
    <x v="19"/>
    <x v="11"/>
    <s v="PENSIONES"/>
    <s v="Nación"/>
    <x v="0"/>
    <s v="CSF"/>
    <n v="1309300"/>
    <n v="0"/>
    <n v="1309300"/>
    <n v="0"/>
    <s v="PAGO APORTES FUNCIONARIOS-RETIRO"/>
    <s v="70120"/>
    <s v="104220"/>
    <s v="-0"/>
    <s v="703320, 703420, 703520, 703620, 703720, 703820, 703920, 704020, 704120, 704220, 704320, 704420"/>
    <s v="232929820, 232929920, 232930020, 232930120, 232930220, 232930320, 232930420, 232930520, 232930620, 232930720, 232930820, 232930920"/>
    <s v="-0"/>
    <x v="0"/>
    <x v="3"/>
  </r>
  <r>
    <s v="55820"/>
    <s v="2020-08-25 00:00:00"/>
    <s v="2020-08-25 09:08:00"/>
    <s v="Gasto"/>
    <s v="Con Compromiso"/>
    <s v="0200"/>
    <x v="19"/>
    <x v="13"/>
    <s v="SALUD"/>
    <s v="Nación"/>
    <x v="0"/>
    <s v="CSF"/>
    <n v="1023100"/>
    <n v="0"/>
    <n v="1023100"/>
    <n v="0"/>
    <s v="PAGO APORTES FUNCIONARIOS-RETIRO"/>
    <s v="70120"/>
    <s v="104220"/>
    <s v="-0"/>
    <s v="703320, 703420, 703520, 703620, 703720, 703820, 703920, 704020, 704120, 704220, 704320, 704420"/>
    <s v="232929820, 232929920, 232930020, 232930120, 232930220, 232930320, 232930420, 232930520, 232930620, 232930720, 232930820, 232930920"/>
    <s v="-0"/>
    <x v="0"/>
    <x v="3"/>
  </r>
  <r>
    <s v="55920"/>
    <s v="2020-08-25 00:00:00"/>
    <s v="2020-08-25 16:50:00"/>
    <s v="Gasto"/>
    <s v="Con Compromiso"/>
    <s v="0200"/>
    <x v="19"/>
    <x v="79"/>
    <s v="MAQUINARIA DE OFICINA, CONTABILIDAD E INFORMÁTICA"/>
    <s v="Nación"/>
    <x v="0"/>
    <s v="CSF"/>
    <n v="15800454"/>
    <n v="-92454"/>
    <n v="15708000"/>
    <n v="0"/>
    <s v="Adquisición certificados digitales acceso a SIIF y plataforma CETIL"/>
    <s v="70320"/>
    <s v="113620"/>
    <s v="597720"/>
    <s v="1108420"/>
    <s v="339393620"/>
    <s v="-0"/>
    <x v="0"/>
    <x v="3"/>
  </r>
  <r>
    <s v="55920"/>
    <s v="2020-08-25 00:00:00"/>
    <s v="2020-08-25 16:50:00"/>
    <s v="Gasto"/>
    <s v="Con Compromiso"/>
    <s v="0200"/>
    <x v="19"/>
    <x v="79"/>
    <s v="MAQUINARIA DE OFICINA, CONTABILIDAD E INFORMÁTICA"/>
    <s v="Propios"/>
    <x v="1"/>
    <s v="CSF"/>
    <n v="23700681"/>
    <n v="-23700681"/>
    <n v="0"/>
    <n v="0"/>
    <s v="Adquisición certificados digitales acceso a SIIF y plataforma CETIL"/>
    <s v="70320"/>
    <s v="113620"/>
    <s v="597720"/>
    <s v="1108420"/>
    <s v="339393620"/>
    <s v="-0"/>
    <x v="0"/>
    <x v="3"/>
  </r>
  <r>
    <s v="56020"/>
    <s v="2020-08-25 00:00:00"/>
    <s v="2020-08-25 16:53:00"/>
    <s v="Gasto"/>
    <s v="Generado"/>
    <s v="0200"/>
    <x v="19"/>
    <x v="17"/>
    <s v="OTROS SERVICIOS PROFESIONALES, CIENTÍFICOS Y TÉCNICOS"/>
    <s v="Nación"/>
    <x v="0"/>
    <s v="CSF"/>
    <n v="15000000"/>
    <n v="-15000000"/>
    <n v="0"/>
    <n v="0"/>
    <s v="HONORARIOS MIEMBROS DEL CONSEJO DIRECTIVO DEL IGAC"/>
    <s v="70220"/>
    <s v="-0"/>
    <s v="-0"/>
    <s v="-0"/>
    <s v="-0"/>
    <s v="-0"/>
    <x v="0"/>
    <x v="3"/>
  </r>
  <r>
    <s v="56120"/>
    <s v="2020-08-26 00:00:00"/>
    <s v="2020-08-26 14:11:00"/>
    <s v="Gasto"/>
    <s v="Con Compromiso"/>
    <s v="0300"/>
    <x v="21"/>
    <x v="38"/>
    <s v="ADQUISICIÓN DE BIENES Y SERVICIOS - SERVICIO DE INFORMACIÓN CARTOGRÁFICA ACTUALIZADO - LEVANTAMIENTO , GENERACIÓN Y ACTUALIZACIÓN DE LA RED GEODÉSICA Y LA CARTOGRAFÍA BÁSICA A NIVEL   NACIONAL"/>
    <s v="Nación"/>
    <x v="0"/>
    <s v="CSF"/>
    <n v="312603"/>
    <n v="0"/>
    <n v="312603"/>
    <n v="0"/>
    <s v="&quot;GASTOS DE COMISION MANUTENCIÓN Y TRANSPORTE TERRESTRE _x000a_PARA REALIZAR LA GUÍA Y ACOMPAÑAMIENTO TECNICO PARA  FORMULAR LAS ESTRATEGIAS Y PLANES DE CONTINGENCIA PARA EL CUMPLIMIENTO DE LOS COMPROMISOS Y METAS PARA LA PRODUCCION CARTOGRAFICA MISIONAL"/>
    <s v="70420"/>
    <s v="106020"/>
    <s v="334220"/>
    <s v="707120"/>
    <s v="237279720"/>
    <s v="12020"/>
    <x v="1"/>
    <x v="8"/>
  </r>
  <r>
    <s v="56220"/>
    <s v="2020-08-26 00:00:00"/>
    <s v="2020-08-26 14:16: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22360360"/>
    <n v="-2795045"/>
    <n v="19565315"/>
    <n v="0"/>
    <s v="Prestación de servicios profesionales para realizar el desarrollo tecnológico necesario para la actualización de las plataformas tecnológicas asociadas a la ICDE."/>
    <s v="69720"/>
    <s v="113420"/>
    <s v="571920"/>
    <s v="1018020, 1018120, 1122820, 1291820, 1292120"/>
    <s v="325177020, 325180120, 346776120, 394835620, 394844320"/>
    <s v="-0"/>
    <x v="1"/>
    <x v="24"/>
  </r>
  <r>
    <s v="56320"/>
    <s v="2020-08-31 00:00:00"/>
    <s v="2020-08-31 15:06: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635247"/>
    <n v="922890"/>
    <n v="1558137"/>
    <n v="0"/>
    <s v="Acompañamiento a la Policía Antinarcóticos en el monitoreo de zonas de erradicación por aspersión terrestre, para la toma de muestras, en el programa PECAT"/>
    <s v="71020"/>
    <s v="108220, 113020, 114620"/>
    <s v="361620, 395620, 402520"/>
    <s v="728120, 766120, 771420"/>
    <s v="243468220, 251574020, 253342420"/>
    <s v="10120"/>
    <x v="1"/>
    <x v="25"/>
  </r>
  <r>
    <s v="56420"/>
    <s v="2020-09-01 00:00:00"/>
    <s v="2020-09-01 11:24: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141368400"/>
    <n v="-60611702"/>
    <n v="80756698"/>
    <n v="8305393"/>
    <s v="Prestación de servicios para elaborar mapas y demás insumos a diferentes escalas, de conformidad con las especificaciones técnicas y rendimientos establecidos."/>
    <s v="70820"/>
    <s v="116220, 116320, 116420, 116520, 129020"/>
    <s v="499220, 499320, 499620, 501820, 592320"/>
    <s v="946620, 946720, 947720, 950820, 1103020, 1117420, 1117920, 1118020, 1119320, 1119520, 1262820, 1279920, 1283320, 1298420, 1298820, 1312420"/>
    <s v="301300820, 301302620, 301336220, 303613520, 337200420, 346038320, 346052620, 346241920, 346661220, 346665520, 389636520, 391220520, 394039720, 395830820, 395841520"/>
    <s v="-0"/>
    <x v="1"/>
    <x v="8"/>
  </r>
  <r>
    <s v="56520"/>
    <s v="2020-09-01 00:00:00"/>
    <s v="2020-09-01 11:25:00"/>
    <s v="Gasto"/>
    <s v="Generad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38651840"/>
    <n v="-38651840"/>
    <n v="0"/>
    <n v="0"/>
    <s v="Prestación de servicios para realizar el seguimiento y control de calidad de los procesos de elaboración de mapas y demás insumos, de conformidad con las especificaciones técnicas y rendimientos establecidos."/>
    <s v="70920"/>
    <s v="-0"/>
    <s v="-0"/>
    <s v="-0"/>
    <s v="-0"/>
    <s v="-0"/>
    <x v="1"/>
    <x v="8"/>
  </r>
  <r>
    <s v="56620"/>
    <s v="2020-09-01 00:00:00"/>
    <s v="2020-09-01 15:42:00"/>
    <s v="Gasto"/>
    <s v="Con Compromiso"/>
    <s v="0510"/>
    <x v="25"/>
    <x v="23"/>
    <s v="ADQUISICIÓN DE BIENES Y SERVICIOS - SERVICIO DE AVALÚOS - ACTUALIZACIÓN  Y GESTIÓN CATASTRAL  NACIONAL"/>
    <s v="Nación"/>
    <x v="2"/>
    <s v="CSF"/>
    <n v="70000000"/>
    <n v="90000000"/>
    <n v="160000000"/>
    <n v="29519767.149999999"/>
    <s v="VIATICOS Y GASTOS DE COMISION PROYECTO DE  AVALUOS"/>
    <s v="71120"/>
    <s v="107520, 112120, 112220, 112320, 113120, 114020, 114120, 114220, 114320, 114420, 114520, 116120, 116620, 119620, 124920, 140020, 151120, 151220, 151320, 152320, 152420, 153220, 154920, 161420, 162820, 166120, 166220, 166320, 166420, 167320, 167420, 179120, 181320, 181420, 183720, 185020, 189920"/>
    <s v="368220, 393020, 393120, 393220, 396320, 402020, 402120, 402720, 403920, 404020, 404220, 408720, 409720, 413520, 444620, 503120, 546820, 546920, 547020, 555020, 555220, 558820, 564820, 581720, 582520, 590520, 590620, 594420, 594520, 601420, 605420, 639320, 640620, 648920, 655620, 663920, 694420"/>
    <s v="738120, 763620, 763720, 764020, 766720, 771720, 771920, 772220, 774020, 774220, 774520, 778620, 821420, 823620, 855720, 949220, 987820, 987920, 988020, 997520, 997620, 999420, 1005720, 1031520, 1031620, 1101420, 1101520, 1106820, 1106920, 1109720, 1113120, 1146320, 1147420, 1155820, 1162820, 1166920, 1196020"/>
    <s v="245485920, 251416720, 251420420, 251835920, 252203420, 253344920, 253966520, 254054320, 255577520, 255582720, 255586520, 261710520, 264446320, 267506720, 278442920, 301670020, 314301920, 314370620, 314373520, 316195120, 316196720, 317008120, 322084520, 335270920, 335283320, 336175520, 337124020, 338582120, 338594920, 341627320, 345840220, 353476720, 353529420, 356134320, 358754720, 359494620, 372247120"/>
    <s v="12520, 13220, 13320, 19820, 19920, 21720"/>
    <x v="1"/>
    <x v="2"/>
  </r>
  <r>
    <s v="56720"/>
    <s v="2020-09-02 00:00:00"/>
    <s v="2020-09-02 17:40:00"/>
    <s v="Gasto"/>
    <s v="Con Compromiso"/>
    <s v="0300"/>
    <x v="21"/>
    <x v="54"/>
    <s v="ADQUISICIÓN DE BIENES Y SERVICIOS - SERVICIOS DE INFORMACIÓN GEODÉSICA ACTUALIZADO - LEVANTAMIENTO , GENERACIÓN Y ACTUALIZACIÓN DE LA RED GEODÉSICA Y LA CARTOGRAFÍA BÁSICA A NIVEL   NACIONAL"/>
    <s v="Propios"/>
    <x v="1"/>
    <s v="CSF"/>
    <n v="12134880"/>
    <n v="0"/>
    <n v="12134880"/>
    <n v="3299355"/>
    <s v="Prestación de servicios profesionales para la captura y gestión de datos de geomagnetismo, así como realizar el seguimiento al funcionamiento de los  equipos del obsevatorio geomagnetico."/>
    <s v="70620"/>
    <s v="126120"/>
    <s v="584920"/>
    <s v="1029320, 1136120, 1290820, 1299720"/>
    <s v="333396520, 350136420, 394243320, 395824120"/>
    <s v="-0"/>
    <x v="1"/>
    <x v="8"/>
  </r>
  <r>
    <s v="56820"/>
    <s v="2020-09-02 00:00:00"/>
    <s v="2020-09-02 17:42:00"/>
    <s v="Gasto"/>
    <s v="Generado"/>
    <s v="0300"/>
    <x v="21"/>
    <x v="54"/>
    <s v="ADQUISICIÓN DE BIENES Y SERVICIOS - SERVICIOS DE INFORMACIÓN GEODÉSICA ACTUALIZADO - LEVANTAMIENTO , GENERACIÓN Y ACTUALIZACIÓN DE LA RED GEODÉSICA Y LA CARTOGRAFÍA BÁSICA A NIVEL   NACIONAL"/>
    <s v="Propios"/>
    <x v="1"/>
    <s v="CSF"/>
    <n v="3800000"/>
    <n v="-3800000"/>
    <n v="0"/>
    <n v="0"/>
    <s v="Adqusición de papel fotográfico profesional blanco y negro (20 X 25 CM) con revelado químico, para el observatorio geomagnético de Fúquene."/>
    <s v="70720"/>
    <s v="-0"/>
    <s v="-0"/>
    <s v="-0"/>
    <s v="-0"/>
    <s v="-0"/>
    <x v="1"/>
    <x v="8"/>
  </r>
  <r>
    <s v="56920"/>
    <s v="2020-09-03 00:00:00"/>
    <s v="2020-09-03 10:26:00"/>
    <s v="Gasto"/>
    <s v="Con Compromiso"/>
    <s v="0300"/>
    <x v="21"/>
    <x v="54"/>
    <s v="ADQUISICIÓN DE BIENES Y SERVICIOS - SERVICIOS DE INFORMACIÓN GEODÉSICA ACTUALIZADO - LEVANTAMIENTO , GENERACIÓN Y ACTUALIZACIÓN DE LA RED GEODÉSICA Y LA CARTOGRAFÍA BÁSICA A NIVEL   NACIONAL"/>
    <s v="Nación"/>
    <x v="0"/>
    <s v="CSF"/>
    <n v="29135893"/>
    <n v="-1574735.11"/>
    <n v="27561157.890000001"/>
    <n v="0"/>
    <s v="VIATICOS Y GASTOS DE COMISION PARA REALIZAR MATERIALIZACIÒN DE ESTACIONES CORS EN LOS DEPARTAMENTOS DE ANTIOQUIA SUCRE Y BOLÍVAR"/>
    <s v="71220"/>
    <s v="109020, 109320, 109420, 110620, 123320"/>
    <s v="368620, 368820, 373620, 382920, 435320"/>
    <s v="738520, 738720, 743720, 752820, 843220"/>
    <s v="245721920, 245768820, 247388020, 248268820, 274621520"/>
    <s v="12720, 12920, 13020"/>
    <x v="1"/>
    <x v="8"/>
  </r>
  <r>
    <s v="57020"/>
    <s v="2020-09-03 00:00:00"/>
    <s v="2020-09-03 14:11: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Propios"/>
    <x v="1"/>
    <s v="CSF"/>
    <n v="1420388"/>
    <n v="-69500"/>
    <n v="1350888"/>
    <n v="0"/>
    <s v="Viáticos y gastos de comisión para la gestión social del proyecto CAR"/>
    <s v="71320"/>
    <s v="108520, 110920, 111320"/>
    <s v="362920, 384520, 386820"/>
    <s v="733020, 754320, 756620"/>
    <s v="244166320, 248810820, 249160520"/>
    <s v="11220"/>
    <x v="1"/>
    <x v="25"/>
  </r>
  <r>
    <s v="57120"/>
    <s v="2020-09-03 00:00:00"/>
    <s v="2020-09-03 14:27:00"/>
    <s v="Gasto"/>
    <s v="Con Compromiso"/>
    <s v="0300"/>
    <x v="21"/>
    <x v="54"/>
    <s v="ADQUISICIÓN DE BIENES Y SERVICIOS - SERVICIOS DE INFORMACIÓN GEODÉSICA ACTUALIZADO - LEVANTAMIENTO , GENERACIÓN Y ACTUALIZACIÓN DE LA RED GEODÉSICA Y LA CARTOGRAFÍA BÁSICA A NIVEL   NACIONAL"/>
    <s v="Nación"/>
    <x v="0"/>
    <s v="CSF"/>
    <n v="11207508"/>
    <n v="-520992"/>
    <n v="10686516"/>
    <n v="0"/>
    <s v="VIATICOS Y GASTOS DE COMISION PARA REALIZAR FOTOCONTROL Y CARTOGRAFÍA VECTORIAL URBANA EN EL DEPARTAMENTO DE BOLÍVAR"/>
    <s v="71520"/>
    <s v="108920, 109120, 109220, 110120"/>
    <s v="368320, 368520, 371820, 374520"/>
    <s v="738220, 738320, 738820, 744820"/>
    <s v="245584020, 245586320, 246147520, 246918720"/>
    <s v="11620, 11920"/>
    <x v="1"/>
    <x v="8"/>
  </r>
  <r>
    <s v="57220"/>
    <s v="2020-09-03 00:00:00"/>
    <s v="2020-09-03 17:43:00"/>
    <s v="Gasto"/>
    <s v="Con Compromiso"/>
    <s v="0300"/>
    <x v="21"/>
    <x v="54"/>
    <s v="ADQUISICIÓN DE BIENES Y SERVICIOS - SERVICIOS DE INFORMACIÓN GEODÉSICA ACTUALIZADO - LEVANTAMIENTO , GENERACIÓN Y ACTUALIZACIÓN DE LA RED GEODÉSICA Y LA CARTOGRAFÍA BÁSICA A NIVEL   NACIONAL"/>
    <s v="Nación"/>
    <x v="0"/>
    <s v="CSF"/>
    <n v="6212021"/>
    <n v="-361174"/>
    <n v="5850847"/>
    <n v="0"/>
    <s v="VIATICOS Y GASTOS DE COMISION PARA REALIZAR EXPLORACIÓN DE SITIOS  y MANTENIMIENTO DE ESTACIONES CORS EN LOS DEPARTAMENTOS DE CESAR Y BOLÍVAR"/>
    <s v="71420"/>
    <s v="109520, 109620, 109720"/>
    <s v="369020, 371920, 372220"/>
    <s v="738920, 739420"/>
    <s v="246149420, 246156620"/>
    <s v="10820"/>
    <x v="1"/>
    <x v="8"/>
  </r>
  <r>
    <s v="57320"/>
    <s v="2020-09-04 00:00:00"/>
    <s v="2020-09-04 09:54:00"/>
    <s v="Gasto"/>
    <s v="Con Compromiso"/>
    <s v="0140"/>
    <x v="23"/>
    <x v="67"/>
    <s v="ADQUISICIÓN DE BIENES Y SERVICIOS - SERVICIO DE ASISTENCIA TÉCNICA PARA LA GESTIÓN DE LOS RECURSOS GEOGRÁFICOS - FORTALECIMIENTO DE LA GESTIÓN DEL CONOCIMIENTO Y LA INNOVACIÓN EN EL ÁMBITO GEOGRÁFICO DEL  TERRITORIO   NACIONAL"/>
    <s v="Propios"/>
    <x v="1"/>
    <s v="CSF"/>
    <n v="35500000"/>
    <n v="0"/>
    <n v="35500000"/>
    <n v="0"/>
    <s v="PAGO DE MEMBRESÍA AFILIACIÓN DEL ORGANISMO INTERNACIONAL INSTITUTO PANAMERICANO DE HISTORIA Y GEOGRAFIA (IPGH)"/>
    <s v="70520"/>
    <s v="109820"/>
    <s v="391520"/>
    <s v="762120"/>
    <s v="250619120"/>
    <s v="-0"/>
    <x v="1"/>
    <x v="24"/>
  </r>
  <r>
    <s v="57420"/>
    <s v="2020-09-04 00:00:00"/>
    <s v="2020-09-04 17:18: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Propios"/>
    <x v="1"/>
    <s v="CSF"/>
    <n v="215000000"/>
    <n v="-13230300"/>
    <n v="201769700"/>
    <n v="0"/>
    <s v="Adquisición de reactivos y materiales para el GIT Laboratorio Nacional de Suelos"/>
    <s v="71620"/>
    <s v="185220, 185320"/>
    <s v="731520, 732320"/>
    <s v="1269920, 1270920"/>
    <s v="393629020, 394096520"/>
    <s v="-0"/>
    <x v="1"/>
    <x v="25"/>
  </r>
  <r>
    <s v="57520"/>
    <s v="2020-09-08 00:00:00"/>
    <s v="2020-09-08 10:27:00"/>
    <s v="Gasto"/>
    <s v="Con Compromiso"/>
    <s v="0300"/>
    <x v="21"/>
    <x v="54"/>
    <s v="ADQUISICIÓN DE BIENES Y SERVICIOS - SERVICIOS DE INFORMACIÓN GEODÉSICA ACTUALIZADO - LEVANTAMIENTO , GENERACIÓN Y ACTUALIZACIÓN DE LA RED GEODÉSICA Y LA CARTOGRAFÍA BÁSICA A NIVEL   NACIONAL"/>
    <s v="Nación"/>
    <x v="0"/>
    <s v="CSF"/>
    <n v="16936790"/>
    <n v="-1404672"/>
    <n v="15532118"/>
    <n v="0"/>
    <s v="VIATICOS Y GASTOS DE COMISION PARA REALIZAR FOTOCONTROL CARTOGRAFÍA VECTORIAL URBANA Y RURAL EN EL MUNICIPIO DE CÁCERES ANTIOQUIA"/>
    <s v="71720"/>
    <s v="110720, 110820, 111020"/>
    <s v="383920, 384020, 384720"/>
    <s v="753620, 753820, 754420"/>
    <s v="248708920, 248747020, 248812520"/>
    <s v="12320, 12620"/>
    <x v="1"/>
    <x v="8"/>
  </r>
  <r>
    <s v="57620"/>
    <s v="2020-09-08 00:00:00"/>
    <s v="2020-09-08 15:42: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61000000"/>
    <n v="-4170"/>
    <n v="60995830"/>
    <n v="0"/>
    <s v="Prestación del servicio de mantenimiento preventivo, correctivo, calibración y calificación de los equipos marca PERKIN ELMER, con suministro de consumibles e instalación de repuestos."/>
    <s v="72020"/>
    <s v="121020, 121120"/>
    <s v="762720"/>
    <s v="1303020"/>
    <s v="396555920"/>
    <s v="-0"/>
    <x v="1"/>
    <x v="25"/>
  </r>
  <r>
    <s v="57720"/>
    <s v="2020-09-09 00:00:00"/>
    <s v="2020-09-09 15:19:00"/>
    <s v="Gasto"/>
    <s v="Con Compromiso"/>
    <s v="0500"/>
    <x v="22"/>
    <x v="22"/>
    <s v="ADQUISICIÓN DE BIENES Y SERVICIOS - SERVICIO DE INFORMACIÓN CATASTRAL - ACTUALIZACIÓN  Y GESTIÓN CATASTRAL  NACIONAL"/>
    <s v="Nación"/>
    <x v="2"/>
    <s v="CSF"/>
    <n v="395011350"/>
    <n v="109048650"/>
    <n v="504060000"/>
    <n v="0"/>
    <s v="Prestación de servicios de apoyo logístico para adelantar el proceso de formación y actualización de la información Catastral del Municipio de Cumaribo, Vichada."/>
    <s v="72220"/>
    <s v="146720"/>
    <s v="768320"/>
    <s v="1310620"/>
    <s v="397278820"/>
    <s v="-0"/>
    <x v="1"/>
    <x v="1"/>
  </r>
  <r>
    <s v="57820"/>
    <s v="2020-09-09 00:00:00"/>
    <s v="2020-09-09 15:26: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3434602"/>
    <n v="0"/>
    <n v="3434602"/>
    <n v="0"/>
    <s v="&quot;VIATICOS Y GASTOS DE COMISION PARA REALIZAR DILIGENCIA DE CAMPO PROCESOS DE DESLINDE DEL MUNICIPIO DE VIJES, RESTREPO, YOTOCO, YUMBO, _x000a_LA CUMBRE, PALMIRA,  Y CALI.&quot;"/>
    <s v="72420"/>
    <s v="112020, 112620"/>
    <s v="392420, 395420"/>
    <s v="763020, 765920"/>
    <s v="251320720, 251508520"/>
    <s v="-0"/>
    <x v="1"/>
    <x v="8"/>
  </r>
  <r>
    <s v="57920"/>
    <s v="2020-09-09 00:00:00"/>
    <s v="2020-09-09 15:33:00"/>
    <s v="Gasto"/>
    <s v="Con Compromiso"/>
    <s v="0200"/>
    <x v="19"/>
    <x v="55"/>
    <s v="ADQUISICIÓN DE BIENES Y SERVICIOS - SERVICIOS TECNOLÓGICOS - FORTALECIMIENTO DE LA GESTIÓN INSTITUCIONAL DEL IGAC A NIVEL   NACIONAL"/>
    <s v="Nación"/>
    <x v="0"/>
    <s v="CSF"/>
    <n v="85966307"/>
    <n v="0"/>
    <n v="85966307"/>
    <n v="85534276.299999997"/>
    <s v="Prestación de servicios para la transmisión de datos, voz, video y acceso a internet a nivel nacional -VIGENCIAS FUTURAS"/>
    <s v="71820"/>
    <s v="196820"/>
    <s v="-0"/>
    <s v="-0"/>
    <s v="-0"/>
    <s v="-0"/>
    <x v="1"/>
    <x v="3"/>
  </r>
  <r>
    <s v="58020"/>
    <s v="2020-09-10 00:00:00"/>
    <s v="2020-09-10 10:02:00"/>
    <s v="Gasto"/>
    <s v="Con Compromiso"/>
    <s v="0500"/>
    <x v="22"/>
    <x v="22"/>
    <s v="ADQUISICIÓN DE BIENES Y SERVICIOS - SERVICIO DE INFORMACIÓN CATASTRAL - ACTUALIZACIÓN  Y GESTIÓN CATASTRAL  NACIONAL"/>
    <s v="Nación"/>
    <x v="0"/>
    <s v="CSF"/>
    <n v="20000000"/>
    <n v="10000000"/>
    <n v="30000000"/>
    <n v="0"/>
    <s v="Prestación de Servicios para la publicación de los actos administrativos de la entidad en el Diario Oficial"/>
    <s v="72120"/>
    <s v="113920"/>
    <s v="503220"/>
    <s v="949320, 1199020, 1305920"/>
    <s v="301939520, 381769220, 396501020"/>
    <s v="-0"/>
    <x v="1"/>
    <x v="1"/>
  </r>
  <r>
    <s v="58120"/>
    <s v="2020-09-11 00:00:00"/>
    <s v="2020-09-11 09:49: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12369735"/>
    <n v="-1413684"/>
    <n v="10956051"/>
    <n v="0"/>
    <s v="Prestación de servicios profesionales para realizar actividades de revisión, edición y corrección de estilo de documentos técnicos y artículos técnico científicos  que se generen en la oficina CIAF."/>
    <s v="71920"/>
    <s v="117020"/>
    <s v="515420"/>
    <s v="959020, 1117520, 1298220, 1310020"/>
    <s v="306893220, 346229820, 395713020, 397290220"/>
    <s v="-0"/>
    <x v="1"/>
    <x v="24"/>
  </r>
  <r>
    <s v="58220"/>
    <s v="2020-09-11 00:00:00"/>
    <s v="2020-09-11 09:59:00"/>
    <s v="Gasto"/>
    <s v="Generado"/>
    <s v="0300"/>
    <x v="21"/>
    <x v="75"/>
    <s v="ADQUISICIÓN DE BIENES Y SERVICIOS - DOCUMENTOS DE ESTUDIOS TÉCNICOS SOBRE GEOGRAFÍA - GENERACIÓN DE ESTUDIOS GEOGRÁFICOS E INVESTIGACIONES PARA LA CARACTERIZACIÓN, ANÁLISIS Y DELIMITACIÓN GEOGRÁFICA DEL TERRITORIO  NACIONAL"/>
    <s v="Nación"/>
    <x v="0"/>
    <s v="CSF"/>
    <n v="80000000"/>
    <n v="-80000000"/>
    <n v="0"/>
    <n v="0"/>
    <s v="Adquisición de los productos y servicios de la licencia ArcGIS Bundle for Data Capture TERM"/>
    <s v="72520"/>
    <s v="-0"/>
    <s v="-0"/>
    <s v="-0"/>
    <s v="-0"/>
    <s v="-0"/>
    <x v="1"/>
    <x v="8"/>
  </r>
  <r>
    <s v="58220"/>
    <s v="2020-09-11 00:00:00"/>
    <s v="2020-09-11 09:59:00"/>
    <s v="Gasto"/>
    <s v="Generad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200000000"/>
    <n v="-200000000"/>
    <n v="0"/>
    <n v="0"/>
    <s v="Adquisición de los productos y servicios de la licencia ArcGIS Bundle for Data Capture TERM"/>
    <s v="72520"/>
    <s v="-0"/>
    <s v="-0"/>
    <s v="-0"/>
    <s v="-0"/>
    <s v="-0"/>
    <x v="1"/>
    <x v="25"/>
  </r>
  <r>
    <s v="58220"/>
    <s v="2020-09-11 00:00:00"/>
    <s v="2020-09-11 09:59:00"/>
    <s v="Gasto"/>
    <s v="Generado"/>
    <s v="0500"/>
    <x v="22"/>
    <x v="22"/>
    <s v="ADQUISICIÓN DE BIENES Y SERVICIOS - SERVICIO DE INFORMACIÓN CATASTRAL - ACTUALIZACIÓN  Y GESTIÓN CATASTRAL  NACIONAL"/>
    <s v="Nación"/>
    <x v="0"/>
    <s v="CSF"/>
    <n v="20000000"/>
    <n v="-20000000"/>
    <n v="0"/>
    <n v="0"/>
    <s v="Adquisición de los productos y servicios de la licencia ArcGIS Bundle for Data Capture TERM"/>
    <s v="72520"/>
    <s v="-0"/>
    <s v="-0"/>
    <s v="-0"/>
    <s v="-0"/>
    <s v="-0"/>
    <x v="1"/>
    <x v="1"/>
  </r>
  <r>
    <s v="58320"/>
    <s v="2020-09-14 00:00:00"/>
    <s v="2020-09-14 17:13: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1724098"/>
    <n v="-161357"/>
    <n v="1562741"/>
    <n v="0"/>
    <s v="&quot;VIATICOS Y GASTOS DE COMISION PARA REALIZARDILIGENCIA DE CAMPO PROCESOS DE DESLINDE DEL MUNICIPIO DE VIJES, RESTREPO, YOTOCO, YUMBO, _x000a_LA CUMBRE, PALMIRA,  Y CALI.&quot;"/>
    <s v="73120"/>
    <s v="113820"/>
    <s v="401220"/>
    <s v="771220"/>
    <s v="253885920"/>
    <s v="-0"/>
    <x v="1"/>
    <x v="8"/>
  </r>
  <r>
    <s v="58420"/>
    <s v="2020-09-14 00:00:00"/>
    <s v="2020-09-14 17:28:00"/>
    <s v="Gasto"/>
    <s v="Con Compromiso"/>
    <s v="0500"/>
    <x v="22"/>
    <x v="22"/>
    <s v="ADQUISICIÓN DE BIENES Y SERVICIOS - SERVICIO DE INFORMACIÓN CATASTRAL - ACTUALIZACIÓN  Y GESTIÓN CATASTRAL  NACIONAL"/>
    <s v="Nación"/>
    <x v="0"/>
    <s v="CSF"/>
    <n v="10618020"/>
    <n v="-1516860"/>
    <n v="9101160"/>
    <n v="0"/>
    <s v="Prestación de servicios profesionales para desarrollar actividades de soporte informático relacionados con la gestión de software, hardware e infraestructura tecnológica en Formación, Actualización de la formación y Conservación catastral en la Direc"/>
    <s v="72720"/>
    <s v="123420"/>
    <s v="670320"/>
    <s v="1179720, 1179820, 1310320, 1311120"/>
    <s v="361613220, 361620720"/>
    <s v="-0"/>
    <x v="1"/>
    <x v="1"/>
  </r>
  <r>
    <s v="58520"/>
    <s v="2020-09-14 00:00:00"/>
    <s v="2020-09-14 17:29:00"/>
    <s v="Gasto"/>
    <s v="Con Compromiso"/>
    <s v="0500"/>
    <x v="22"/>
    <x v="22"/>
    <s v="ADQUISICIÓN DE BIENES Y SERVICIOS - SERVICIO DE INFORMACIÓN CATASTRAL - ACTUALIZACIÓN  Y GESTIÓN CATASTRAL  NACIONAL"/>
    <s v="Nación"/>
    <x v="0"/>
    <s v="CSF"/>
    <n v="9077856"/>
    <n v="-3458231"/>
    <n v="5619625"/>
    <n v="0"/>
    <s v="Prestación de servicios personales para realizar actividades de digitalización y generación de productos de la información catastral en la Dirección Territorial Casanare y sus UOC"/>
    <s v="72820"/>
    <s v="148920"/>
    <s v="693720"/>
    <s v="1195520"/>
    <s v="372106920"/>
    <s v="-0"/>
    <x v="1"/>
    <x v="1"/>
  </r>
  <r>
    <s v="58620"/>
    <s v="2020-09-14 00:00:00"/>
    <s v="2020-09-14 17:33:00"/>
    <s v="Gasto"/>
    <s v="Con Compromiso"/>
    <s v="0300"/>
    <x v="21"/>
    <x v="54"/>
    <s v="ADQUISICIÓN DE BIENES Y SERVICIOS - SERVICIOS DE INFORMACIÓN GEODÉSICA ACTUALIZADO - LEVANTAMIENTO , GENERACIÓN Y ACTUALIZACIÓN DE LA RED GEODÉSICA Y LA CARTOGRAFÍA BÁSICA A NIVEL   NACIONAL"/>
    <s v="Nación"/>
    <x v="0"/>
    <s v="CSF"/>
    <n v="13441738"/>
    <n v="-1908882"/>
    <n v="11532856"/>
    <n v="0"/>
    <s v="VIATICOS Y GASTOS DE COMISION PARA REALIZAR FOTOCONTROL TOLIMA"/>
    <s v="73320"/>
    <s v="114720, 114820, 114920, 115020"/>
    <s v="402820, 402920, 403020, 403120"/>
    <s v="772320, 772420, 772520, 772620"/>
    <s v="253737120, 253738120, 253750720, 253752120"/>
    <s v="11320, 11420, 11520"/>
    <x v="1"/>
    <x v="8"/>
  </r>
  <r>
    <s v="58720"/>
    <s v="2020-09-14 00:00:00"/>
    <s v="2020-09-14 17:40:00"/>
    <s v="Gasto"/>
    <s v="Anulado"/>
    <s v="0140"/>
    <x v="23"/>
    <x v="72"/>
    <s v="ADQUISICIÓN DE BIENES Y SERVICIOS - SERVICIO DE GESTIÓN DEL CONOCIMIENTO E INNOVACIÓN GEOGRÁFICA - FORTALECIMIENTO DE LA GESTIÓN DEL CONOCIMIENTO Y LA INNOVACIÓN EN EL ÁMBITO GEOGRÁFICO DEL  TERRITORIO   NACIONAL"/>
    <s v="Nación"/>
    <x v="0"/>
    <s v="CSF"/>
    <n v="3665871"/>
    <n v="-3665871"/>
    <n v="0"/>
    <n v="0"/>
    <s v="VIATICOS Y GASTOS DE COMISION PARA REALIZAR FOTOCONTROL TOLIMA"/>
    <s v="73020"/>
    <s v="-0"/>
    <s v="-0"/>
    <s v="-0"/>
    <s v="-0"/>
    <s v="-0"/>
    <x v="1"/>
    <x v="24"/>
  </r>
  <r>
    <s v="58820"/>
    <s v="2020-09-14 00:00:00"/>
    <s v="2020-09-14 17:42: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2813427"/>
    <n v="-65902"/>
    <n v="2747525"/>
    <n v="0"/>
    <s v="Gastos de manutención, alojamiento para la contratista Julie Marcela Rodríguez para realizar  la fase presencial final del curso de Identificador predial Urbano Rural en la ciudad de Cúcuta, iniciado en el mes de mayo y suspendido por temas de pandem"/>
    <s v="72920"/>
    <s v="124620"/>
    <s v="444320"/>
    <s v="854920"/>
    <s v="278169920"/>
    <s v="-0"/>
    <x v="1"/>
    <x v="24"/>
  </r>
  <r>
    <s v="58920"/>
    <s v="2020-09-14 00:00:00"/>
    <s v="2020-09-14 18:35: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3665871"/>
    <n v="-271546"/>
    <n v="3394325"/>
    <n v="0"/>
    <s v="Viaticos y gastos de comisión para realizar la fase presencial final del curso de Identificador predial Urbano Rural en la ciudad de Cúcuta, iniciado en el mes de mayo y suspendido por temas de pandemia."/>
    <s v="73020"/>
    <s v="124820"/>
    <s v="444520"/>
    <s v="855420"/>
    <s v="278181020"/>
    <s v="-0"/>
    <x v="1"/>
    <x v="24"/>
  </r>
  <r>
    <s v="59020"/>
    <s v="2020-09-14 00:00:00"/>
    <s v="2020-09-14 18:58:00"/>
    <s v="Gasto"/>
    <s v="Con Compromiso"/>
    <s v="0500"/>
    <x v="22"/>
    <x v="22"/>
    <s v="ADQUISICIÓN DE BIENES Y SERVICIOS - SERVICIO DE INFORMACIÓN CATASTRAL - ACTUALIZACIÓN  Y GESTIÓN CATASTRAL  NACIONAL"/>
    <s v="Nación"/>
    <x v="2"/>
    <s v="CSF"/>
    <n v="12369735"/>
    <n v="-5301315"/>
    <n v="7068420"/>
    <n v="0"/>
    <s v="Prestación de servicios profesionales para atender desde el componente jurídico las actividades de los procesos catastrales en la Dirección Territorial Casanare"/>
    <s v="72620"/>
    <s v="146520"/>
    <s v="670920"/>
    <s v="1181520"/>
    <s v="362176420"/>
    <s v="-0"/>
    <x v="1"/>
    <x v="1"/>
  </r>
  <r>
    <s v="59120"/>
    <s v="2020-09-15 00:00:00"/>
    <s v="2020-09-15 09:12: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667773"/>
    <n v="764170"/>
    <n v="1431943"/>
    <n v="0"/>
    <s v="Acompañamiento a la Policía Antinarcóticos en el monitoreo de zonas de erradicación por aspersión terrestre, para la toma de muestras, en el programa PECAT"/>
    <s v="73220"/>
    <s v="125520, 149120, 149220, 158420"/>
    <s v="537320, 537420, 573920"/>
    <s v="980220, 980320, 1011820"/>
    <s v="311830520, 311836820, 323360320"/>
    <s v="16420"/>
    <x v="1"/>
    <x v="25"/>
  </r>
  <r>
    <s v="59220"/>
    <s v="2020-09-15 00:00:00"/>
    <s v="2020-09-15 11:43: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2600000"/>
    <n v="0"/>
    <n v="12600000"/>
    <n v="140000"/>
    <s v="Prestación de servicios profesionales para fortalecer alianzas con entidades públicas y privadas para la consolidación de proyectos"/>
    <s v="73420"/>
    <s v="122820"/>
    <s v="545420"/>
    <s v="990920, 1148620, 1301420"/>
    <s v="314859120, 353531820, 396356020"/>
    <s v="-0"/>
    <x v="1"/>
    <x v="25"/>
  </r>
  <r>
    <s v="59320"/>
    <s v="2020-09-15 00:00:00"/>
    <s v="2020-09-15 16:54: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4136840"/>
    <n v="-5301315"/>
    <n v="8835525"/>
    <n v="0"/>
    <s v="Prestación de servicios profesionales para la elaboración de cartografía de geomorfología en municipios priorizados por la Subdirección de Agrología."/>
    <s v="73720"/>
    <s v="129620"/>
    <s v="511220"/>
    <s v="962520, 1116220, 1195920, 1202720"/>
    <s v="308131620, 346292720, 372227020, 376483720"/>
    <s v="-0"/>
    <x v="1"/>
    <x v="25"/>
  </r>
  <r>
    <s v="59420"/>
    <s v="2020-09-15 00:00:00"/>
    <s v="2020-09-15 17:05: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11545086"/>
    <n v="-589035"/>
    <n v="10956051"/>
    <n v="0"/>
    <s v="Prestación de servicios  profesionales para realizar actividades de análisis de requerimientos, evaluación, estructuración, documentación  y publicación de información geográfica, para los proyectos de información geográfica desarrollados por el CIAF"/>
    <s v="73520"/>
    <s v="116920"/>
    <s v="559920"/>
    <s v="1007020, 1119020, 1261320, 1277920"/>
    <s v="322051920, 345660520, 389553420, 394190520"/>
    <s v="-0"/>
    <x v="1"/>
    <x v="24"/>
  </r>
  <r>
    <s v="59520"/>
    <s v="2020-09-16 00:00:00"/>
    <s v="2020-09-16 10:24:00"/>
    <s v="Gasto"/>
    <s v="Con Compromiso"/>
    <s v="0200"/>
    <x v="19"/>
    <x v="55"/>
    <s v="ADQUISICIÓN DE BIENES Y SERVICIOS - SERVICIOS TECNOLÓGICOS - FORTALECIMIENTO DE LA GESTIÓN INSTITUCIONAL DEL IGAC A NIVEL   NACIONAL"/>
    <s v="Nación"/>
    <x v="0"/>
    <s v="CSF"/>
    <n v="29590211"/>
    <n v="0"/>
    <n v="29590211"/>
    <n v="12681519"/>
    <s v="Prestación de servicios profesionales de apoyo a la Oficina de Informática y Telecomunicaciones, para el acompañamiento y seguimiento a la ejecución de las actividades y proyectos a cargo del área."/>
    <s v="73620"/>
    <s v="163920"/>
    <s v="668420"/>
    <s v="1178120, 1296920"/>
    <s v="361891020, 396200520"/>
    <s v="-0"/>
    <x v="1"/>
    <x v="3"/>
  </r>
  <r>
    <s v="59620"/>
    <s v="2020-09-16 00:00:00"/>
    <s v="2020-09-16 16:29:00"/>
    <s v="Gasto"/>
    <s v="Con Compromiso"/>
    <s v="0200"/>
    <x v="19"/>
    <x v="69"/>
    <s v="ADQUISICIÓN DE BIENES Y SERVICIOS - DOCUMENTOS DE PLANEACIÓN - FORTALECIMIENTO DE LA GESTIÓN INSTITUCIONAL DEL IGAC A NIVEL   NACIONAL"/>
    <s v="Nación"/>
    <x v="0"/>
    <s v="CSF"/>
    <n v="18333333"/>
    <n v="-1666667"/>
    <n v="16666666"/>
    <n v="0"/>
    <s v="Prestación de servicios profesionales para conceptuar y dar la orientación jurídica para la adecuada interpretación y aplicación de las normas en materia de derecho laboral administrativo que le sean requeridos."/>
    <s v="74120"/>
    <s v="121220"/>
    <s v="627720"/>
    <s v="1136920, 1294420"/>
    <s v="350250520, 395238520"/>
    <s v="-0"/>
    <x v="1"/>
    <x v="3"/>
  </r>
  <r>
    <s v="59720"/>
    <s v="2020-09-17 00:00:00"/>
    <s v="2020-09-17 14:19:00"/>
    <s v="Gasto"/>
    <s v="Generad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5210050"/>
    <n v="-5210050"/>
    <n v="0"/>
    <n v="0"/>
    <s v="Realizar actividades de gestión social dentro de los Estudios de los suelos como insumo para el cumplimiento de los acuerdos de paz, en los departamentos de Cesar y Magdalena"/>
    <s v="74320"/>
    <s v="-0"/>
    <s v="-0"/>
    <s v="-0"/>
    <s v="-0"/>
    <s v="-0"/>
    <x v="1"/>
    <x v="25"/>
  </r>
  <r>
    <s v="59820"/>
    <s v="2020-09-17 00:00:00"/>
    <s v="2020-09-17 16:26:00"/>
    <s v="Gasto"/>
    <s v="Con Compromiso"/>
    <s v="0500"/>
    <x v="22"/>
    <x v="22"/>
    <s v="ADQUISICIÓN DE BIENES Y SERVICIOS - SERVICIO DE INFORMACIÓN CATASTRAL - ACTUALIZACIÓN  Y GESTIÓN CATASTRAL  NACIONAL"/>
    <s v="Nación"/>
    <x v="2"/>
    <s v="CSF"/>
    <n v="47300584"/>
    <n v="11825146"/>
    <n v="59125730"/>
    <n v="11825146"/>
    <s v="Prestación de servicios profesionales para realizar el seguimiento y control  de los proyectos de la gestión catastral y procedimientos de enfoque multipropósito a cargo del IGAC"/>
    <s v="72320"/>
    <s v="131320"/>
    <s v="502320"/>
    <s v="950920, 1126920, 1267620"/>
    <s v="303621320, 350159820, 393858620"/>
    <s v="-0"/>
    <x v="1"/>
    <x v="1"/>
  </r>
  <r>
    <s v="59920"/>
    <s v="2020-09-17 00:00:00"/>
    <s v="2020-09-17 16:28:00"/>
    <s v="Gasto"/>
    <s v="Con Compromiso"/>
    <s v="0500"/>
    <x v="22"/>
    <x v="22"/>
    <s v="ADQUISICIÓN DE BIENES Y SERVICIOS - SERVICIO DE INFORMACIÓN CATASTRAL - ACTUALIZACIÓN  Y GESTIÓN CATASTRAL  NACIONAL"/>
    <s v="Nación"/>
    <x v="2"/>
    <s v="CSF"/>
    <n v="42806172"/>
    <n v="2497039"/>
    <n v="45303211"/>
    <n v="0"/>
    <s v="Prestación de servicios profesionales para el levantamiento de los procedimientos, guías, instructivos, manuales y otros, relacionados con los procesos de la gestión catastral en el marco del convenio suscrito entre el IGAC y el municipio de Soacha"/>
    <s v="73820"/>
    <s v="120920"/>
    <s v="578720"/>
    <s v="1020120, 1130620, 1309520"/>
    <s v="326300820, 349144420"/>
    <s v="-0"/>
    <x v="1"/>
    <x v="1"/>
  </r>
  <r>
    <s v="60020"/>
    <s v="2020-09-17 00:00:00"/>
    <s v="2020-09-17 16:29:00"/>
    <s v="Gasto"/>
    <s v="Con Compromiso"/>
    <s v="0500"/>
    <x v="22"/>
    <x v="22"/>
    <s v="ADQUISICIÓN DE BIENES Y SERVICIOS - SERVICIO DE INFORMACIÓN CATASTRAL - ACTUALIZACIÓN  Y GESTIÓN CATASTRAL  NACIONAL"/>
    <s v="Nación"/>
    <x v="2"/>
    <s v="CSF"/>
    <n v="29334532"/>
    <n v="1453005"/>
    <n v="30787537"/>
    <n v="0"/>
    <s v="Prestación de servicios profesionales para prestar apoyo en el levantamiento de los procedimientos, guías, instructivos, manuales y otros, relacionados con los procesos de la gestión catastral en el marco del convenio suscrito entre el IGAC y el muni"/>
    <s v="73920"/>
    <s v="120820"/>
    <s v="524020"/>
    <s v="968120, 1123020, 1281720, 1281820"/>
    <s v="310130820, 346935520, 394026920, 394242820"/>
    <s v="-0"/>
    <x v="1"/>
    <x v="1"/>
  </r>
  <r>
    <s v="60120"/>
    <s v="2020-09-17 00:00:00"/>
    <s v="2020-09-17 16:32:00"/>
    <s v="Gasto"/>
    <s v="Con Compromiso"/>
    <s v="0500"/>
    <x v="22"/>
    <x v="22"/>
    <s v="ADQUISICIÓN DE BIENES Y SERVICIOS - SERVICIO DE INFORMACIÓN CATASTRAL - ACTUALIZACIÓN  Y GESTIÓN CATASTRAL  NACIONAL"/>
    <s v="Nación"/>
    <x v="2"/>
    <s v="CSF"/>
    <n v="33817384"/>
    <n v="8454346"/>
    <n v="42271730"/>
    <n v="11272461"/>
    <s v="Prestación de servicios profesionales para el seguimiento y control de las actividades de la etapa operativa de los proyectos de Gestión Catastral que adelante el Instituto."/>
    <s v="74020"/>
    <s v="128320"/>
    <s v="532920"/>
    <s v="1008320, 1027820, 1189820, 1268120"/>
    <s v="322096520, 330970620, 367029320, 393851920"/>
    <s v="-0"/>
    <x v="1"/>
    <x v="1"/>
  </r>
  <r>
    <s v="60220"/>
    <s v="2020-09-18 00:00:00"/>
    <s v="2020-09-18 11:15:00"/>
    <s v="Gasto"/>
    <s v="Con Compromiso"/>
    <s v="0200"/>
    <x v="19"/>
    <x v="69"/>
    <s v="ADQUISICIÓN DE BIENES Y SERVICIOS - DOCUMENTOS DE PLANEACIÓN - FORTALECIMIENTO DE LA GESTIÓN INSTITUCIONAL DEL IGAC A NIVEL   NACIONAL"/>
    <s v="Nación"/>
    <x v="0"/>
    <s v="CSF"/>
    <n v="32104638"/>
    <n v="13439005"/>
    <n v="45543643"/>
    <n v="0"/>
    <s v="Prestación de servicios profesionales para adelantar actividades de elaboración y/o revisión jurídica de los documentos que se desarrollen en el marco de la misionalidad y de los compromisos institucionales del Instituto Geográfico_x000a_Agustín Codazzi-IG"/>
    <s v="74220"/>
    <s v="117420"/>
    <s v="494820"/>
    <s v="939620, 1102220, 1255120"/>
    <s v="296731720, 336685320, 389575420"/>
    <s v="-0"/>
    <x v="1"/>
    <x v="3"/>
  </r>
  <r>
    <s v="60320"/>
    <s v="2020-09-18 00:00:00"/>
    <s v="2020-09-18 11:33: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40958377"/>
    <n v="1"/>
    <n v="40958378"/>
    <n v="0"/>
    <s v="Viáticos y gastos de comisión para la coordinación y ejecución de los trabajos de campo en el reconocimiento de los suelos para el levantamiento detallado a escala 1:10.000 en los complejos de páramos de Guerrero y Distrito de Manejo Integrado Páramo"/>
    <s v="74420"/>
    <s v="122320, 122420, 123120, 123220, 123520"/>
    <s v="431920, 432020, 434920, 435220, 440720"/>
    <s v="838220, 838420, 842820, 843120, 850820"/>
    <s v="273658920, 273660620, 274620920, 274949220, 275463020"/>
    <s v="14620, 14720, 14820"/>
    <x v="1"/>
    <x v="25"/>
  </r>
  <r>
    <s v="60420"/>
    <s v="2020-09-18 00:00:00"/>
    <s v="2020-09-18 12:37:00"/>
    <s v="Gasto"/>
    <s v="Con Compromiso"/>
    <s v="0200"/>
    <x v="19"/>
    <x v="89"/>
    <s v="SANCIONES ADMINISTRATIVAS"/>
    <s v="Nación"/>
    <x v="0"/>
    <s v="CSF"/>
    <n v="9407904"/>
    <n v="0"/>
    <n v="9407904"/>
    <n v="4703904"/>
    <s v="PAGO SANCIÓN - DIAN"/>
    <s v="74520"/>
    <s v="128420, 138720"/>
    <s v="497720"/>
    <s v="944420"/>
    <s v="297598520"/>
    <s v="-0"/>
    <x v="0"/>
    <x v="3"/>
  </r>
  <r>
    <s v="60520"/>
    <s v="2020-09-22 00:00:00"/>
    <s v="2020-09-22 10:01: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14494440"/>
    <n v="-805247"/>
    <n v="13689193"/>
    <n v="0"/>
    <s v="Prestación de servicios profesionales para generación de código fuente y documentación en el desarrollo de software para el soporte de los proyectos de Sistemas de Información Geográfica que adelante la oficina CIAF."/>
    <s v="74620"/>
    <s v="121520"/>
    <s v="584420"/>
    <s v="1025920, 1180920, 1198020, 1201620"/>
    <s v="330584120, 361974720, 382355520, 396434620"/>
    <s v="-0"/>
    <x v="1"/>
    <x v="24"/>
  </r>
  <r>
    <s v="60620"/>
    <s v="2020-09-23 00:00:00"/>
    <s v="2020-09-23 09:03:00"/>
    <s v="Gasto"/>
    <s v="Con Compromiso"/>
    <s v="0300"/>
    <x v="21"/>
    <x v="54"/>
    <s v="ADQUISICIÓN DE BIENES Y SERVICIOS - SERVICIOS DE INFORMACIÓN GEODÉSICA ACTUALIZADO - LEVANTAMIENTO , GENERACIÓN Y ACTUALIZACIÓN DE LA RED GEODÉSICA Y LA CARTOGRAFÍA BÁSICA A NIVEL   NACIONAL"/>
    <s v="Nación"/>
    <x v="0"/>
    <s v="CSF"/>
    <n v="18518613"/>
    <n v="-4253904"/>
    <n v="14264709"/>
    <n v="0"/>
    <s v="VIATICOS Y GASTOS DE COMISION PARA REALIZAR TOMA DE AEROFOTOGRAFÍA CON DRON EN LOS MUNICIPIOS DE RICAURTE, GACHANCIPA Y TENJO  EN EL DEPARTAMENTO DE CUNDINAMARCA; MAHATES, MARIA LA BAJA Y EL CARMEN DE BOLIVAR EN EL  DEPARTAMENTO DE BOLIVAR, NILO"/>
    <s v="74920"/>
    <s v="119320, 119420, 119520, 120520, 120620"/>
    <s v="413220, 413320, 413720, 416020"/>
    <s v="823320, 823420, 823720, 825720"/>
    <s v="267473620, 267501520, 268662020, 268664820"/>
    <s v="13720, 13820"/>
    <x v="1"/>
    <x v="8"/>
  </r>
  <r>
    <s v="60720"/>
    <s v="2020-09-23 00:00:00"/>
    <s v="2020-09-23 09:09:00"/>
    <s v="Gasto"/>
    <s v="Con Compromiso"/>
    <s v="0160"/>
    <x v="20"/>
    <x v="64"/>
    <s v="ADQUISICIÓN DE BIENES Y SERVICIOS - SERVICIOS DE INFORMACIÓN IMPLEMENTADOS - FORTALECIMIENTO DE LOS PROCESOS DE DIFUSIÓN Y ACCESO A LA INFORMACIÓN GEOGRÁFICA A NIVEL   NACIONAL"/>
    <s v="Nación"/>
    <x v="0"/>
    <s v="CSF"/>
    <n v="2000000"/>
    <n v="-22934"/>
    <n v="1977066"/>
    <n v="0"/>
    <s v="prestación de servicios para la publicación de una pauta digital"/>
    <s v="74720"/>
    <s v="125720"/>
    <s v="627920"/>
    <s v="1190420"/>
    <s v="372210920"/>
    <s v="-0"/>
    <x v="1"/>
    <x v="23"/>
  </r>
  <r>
    <s v="60820"/>
    <s v="2020-09-23 00:00:00"/>
    <s v="2020-09-23 11:14:00"/>
    <s v="Gasto"/>
    <s v="Con Compromiso"/>
    <s v="0200"/>
    <x v="19"/>
    <x v="37"/>
    <s v="INDEMNIZACIÓN POR VACACIONES"/>
    <s v="Nación"/>
    <x v="0"/>
    <s v="CSF"/>
    <n v="6284373"/>
    <n v="0"/>
    <n v="6284373"/>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22620, 23820"/>
    <x v="0"/>
    <x v="3"/>
  </r>
  <r>
    <s v="60820"/>
    <s v="2020-09-23 00:00:00"/>
    <s v="2020-09-23 11:14:00"/>
    <s v="Gasto"/>
    <s v="Con Compromiso"/>
    <s v="0200"/>
    <x v="19"/>
    <x v="21"/>
    <s v="INCAPACIDADES (NO DE PENSIONES)"/>
    <s v="Nación"/>
    <x v="0"/>
    <s v="CSF"/>
    <n v="3922200"/>
    <n v="0"/>
    <n v="3922200"/>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22620, 23820"/>
    <x v="0"/>
    <x v="3"/>
  </r>
  <r>
    <s v="60820"/>
    <s v="2020-09-23 00:00:00"/>
    <s v="2020-09-23 11:14:00"/>
    <s v="Gasto"/>
    <s v="Con Compromiso"/>
    <s v="0200"/>
    <x v="19"/>
    <x v="5"/>
    <s v="PRIMA TÉCNICA NO SALARIAL"/>
    <s v="Nación"/>
    <x v="0"/>
    <s v="CSF"/>
    <n v="20655672"/>
    <n v="0"/>
    <n v="20655672"/>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22620, 23820"/>
    <x v="0"/>
    <x v="3"/>
  </r>
  <r>
    <s v="60820"/>
    <s v="2020-09-23 00:00:00"/>
    <s v="2020-09-23 11:14:00"/>
    <s v="Gasto"/>
    <s v="Con Compromiso"/>
    <s v="0200"/>
    <x v="19"/>
    <x v="53"/>
    <s v="PRIMA TÉCNICA SALARIAL"/>
    <s v="Nación"/>
    <x v="0"/>
    <s v="CSF"/>
    <n v="27601968"/>
    <n v="0"/>
    <n v="27601968"/>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22620, 23820"/>
    <x v="0"/>
    <x v="3"/>
  </r>
  <r>
    <s v="60820"/>
    <s v="2020-09-23 00:00:00"/>
    <s v="2020-09-23 11:14:00"/>
    <s v="Gasto"/>
    <s v="Con Compromiso"/>
    <s v="0200"/>
    <x v="19"/>
    <x v="26"/>
    <s v="PRIMA DE SERVICIO"/>
    <s v="Nación"/>
    <x v="0"/>
    <s v="CSF"/>
    <n v="242387"/>
    <n v="0"/>
    <n v="242387"/>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22620, 23820"/>
    <x v="0"/>
    <x v="3"/>
  </r>
  <r>
    <s v="60820"/>
    <s v="2020-09-23 00:00:00"/>
    <s v="2020-09-23 11:14:00"/>
    <s v="Gasto"/>
    <s v="Con Compromiso"/>
    <s v="0200"/>
    <x v="19"/>
    <x v="10"/>
    <s v="SUELDO DE VACACIONES"/>
    <s v="Nación"/>
    <x v="0"/>
    <s v="CSF"/>
    <n v="18444741"/>
    <n v="0"/>
    <n v="18444741"/>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22620, 23820"/>
    <x v="0"/>
    <x v="3"/>
  </r>
  <r>
    <s v="60820"/>
    <s v="2020-09-23 00:00:00"/>
    <s v="2020-09-23 11:14:00"/>
    <s v="Gasto"/>
    <s v="Con Compromiso"/>
    <s v="0200"/>
    <x v="19"/>
    <x v="4"/>
    <s v="PRIMA DE VACACIONES"/>
    <s v="Nación"/>
    <x v="0"/>
    <s v="CSF"/>
    <n v="25628743"/>
    <n v="0"/>
    <n v="25628743"/>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22620, 23820"/>
    <x v="0"/>
    <x v="3"/>
  </r>
  <r>
    <s v="60820"/>
    <s v="2020-09-23 00:00:00"/>
    <s v="2020-09-23 11:14:00"/>
    <s v="Gasto"/>
    <s v="Con Compromiso"/>
    <s v="0200"/>
    <x v="19"/>
    <x v="42"/>
    <s v="PRIMA DE COORDINACIÓN"/>
    <s v="Nación"/>
    <x v="0"/>
    <s v="CSF"/>
    <n v="15991031"/>
    <n v="0"/>
    <n v="15991031"/>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22620, 23820"/>
    <x v="0"/>
    <x v="3"/>
  </r>
  <r>
    <s v="60820"/>
    <s v="2020-09-23 00:00:00"/>
    <s v="2020-09-23 11:14:00"/>
    <s v="Gasto"/>
    <s v="Con Compromiso"/>
    <s v="0200"/>
    <x v="19"/>
    <x v="41"/>
    <s v="HORAS EXTRAS, DOMINICALES, FESTIVOS Y RECARGOS"/>
    <s v="Nación"/>
    <x v="0"/>
    <s v="CSF"/>
    <n v="268347"/>
    <n v="0"/>
    <n v="268347"/>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22620, 23820"/>
    <x v="0"/>
    <x v="3"/>
  </r>
  <r>
    <s v="60820"/>
    <s v="2020-09-23 00:00:00"/>
    <s v="2020-09-23 11:14:00"/>
    <s v="Gasto"/>
    <s v="Con Compromiso"/>
    <s v="0200"/>
    <x v="19"/>
    <x v="34"/>
    <s v="LICENCIAS DE MATERNIDAD Y PATERNIDAD (NO DE PENSIONES)"/>
    <s v="Nación"/>
    <x v="0"/>
    <s v="CSF"/>
    <n v="4848842"/>
    <n v="0"/>
    <n v="4848842"/>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22620, 23820"/>
    <x v="0"/>
    <x v="3"/>
  </r>
  <r>
    <s v="60820"/>
    <s v="2020-09-23 00:00:00"/>
    <s v="2020-09-23 11:14:00"/>
    <s v="Gasto"/>
    <s v="Con Compromiso"/>
    <s v="0200"/>
    <x v="19"/>
    <x v="8"/>
    <s v="SUELDO BÁSICO"/>
    <s v="Nación"/>
    <x v="0"/>
    <s v="CSF"/>
    <n v="902116547"/>
    <n v="0"/>
    <n v="902116547"/>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22620, 23820"/>
    <x v="0"/>
    <x v="3"/>
  </r>
  <r>
    <s v="60820"/>
    <s v="2020-09-23 00:00:00"/>
    <s v="2020-09-23 11:14:00"/>
    <s v="Gasto"/>
    <s v="Con Compromiso"/>
    <s v="0200"/>
    <x v="19"/>
    <x v="30"/>
    <s v="PRIMA DE NAVIDAD"/>
    <s v="Nación"/>
    <x v="0"/>
    <s v="CSF"/>
    <n v="2361225"/>
    <n v="0"/>
    <n v="2361225"/>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22620, 23820"/>
    <x v="0"/>
    <x v="3"/>
  </r>
  <r>
    <s v="60820"/>
    <s v="2020-09-23 00:00:00"/>
    <s v="2020-09-23 11:14:00"/>
    <s v="Gasto"/>
    <s v="Con Compromiso"/>
    <s v="0200"/>
    <x v="19"/>
    <x v="7"/>
    <s v="BONIFICACIÓN ESPECIAL DE RECREACIÓN"/>
    <s v="Nación"/>
    <x v="0"/>
    <s v="CSF"/>
    <n v="2060869"/>
    <n v="0"/>
    <n v="2060869"/>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22620, 23820"/>
    <x v="0"/>
    <x v="3"/>
  </r>
  <r>
    <s v="60820"/>
    <s v="2020-09-23 00:00:00"/>
    <s v="2020-09-23 11:14:00"/>
    <s v="Gasto"/>
    <s v="Con Compromiso"/>
    <s v="0200"/>
    <x v="19"/>
    <x v="6"/>
    <s v="SUBSIDIO DE ALIMENTACIÓN"/>
    <s v="Nación"/>
    <x v="0"/>
    <s v="CSF"/>
    <n v="10273877"/>
    <n v="0"/>
    <n v="10273877"/>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22620, 23820"/>
    <x v="0"/>
    <x v="3"/>
  </r>
  <r>
    <s v="60820"/>
    <s v="2020-09-23 00:00:00"/>
    <s v="2020-09-23 11:14:00"/>
    <s v="Gasto"/>
    <s v="Con Compromiso"/>
    <s v="0200"/>
    <x v="19"/>
    <x v="9"/>
    <s v="BONIFICACIÓN POR SERVICIOS PRESTADOS"/>
    <s v="Nación"/>
    <x v="0"/>
    <s v="CSF"/>
    <n v="45039299"/>
    <n v="0"/>
    <n v="45039299"/>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22620, 23820"/>
    <x v="0"/>
    <x v="3"/>
  </r>
  <r>
    <s v="60820"/>
    <s v="2020-09-23 00:00:00"/>
    <s v="2020-09-23 11:14:00"/>
    <s v="Gasto"/>
    <s v="Con Compromiso"/>
    <s v="0200"/>
    <x v="19"/>
    <x v="28"/>
    <s v="AUXILIO DE CONECTIVIDAD DIGITAL"/>
    <s v="Nación"/>
    <x v="0"/>
    <s v="CSF"/>
    <n v="11385935"/>
    <n v="0"/>
    <n v="11385935"/>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22620, 23820"/>
    <x v="0"/>
    <x v="3"/>
  </r>
  <r>
    <s v="60920"/>
    <s v="2020-09-23 00:00:00"/>
    <s v="2020-09-23 12:50:00"/>
    <s v="Gasto"/>
    <s v="Con Compromiso"/>
    <s v="0200"/>
    <x v="19"/>
    <x v="11"/>
    <s v="PENSIONES"/>
    <s v="Nación"/>
    <x v="0"/>
    <s v="CSF"/>
    <n v="119639800"/>
    <n v="0"/>
    <n v="119639800"/>
    <n v="0"/>
    <s v="PARAFISCALES SEPTIEMBRE"/>
    <s v="75120"/>
    <s v="117320"/>
    <s v="-0"/>
    <s v="818820, 818920, 819020, 819120, 819220, 819320, 819420, 819520, 819620, 819720, 819820, 819920, 820020, 820120, 820220, 820320, 820420, 820520, 820620, 820720, 820820, 820920, 821020"/>
    <s v="263009520, 263009620, 263009720, 263009820, 263009920, 263010020, 263010120, 263010220, 263010320, 263010420, 263010520, 263010620, 263010720, 263010820, 263010920, 263011020, 263011120, 263011220, 263011320, 263011420, 263011520, 263011620, 263011720"/>
    <s v="-0"/>
    <x v="0"/>
    <x v="3"/>
  </r>
  <r>
    <s v="60920"/>
    <s v="2020-09-23 00:00:00"/>
    <s v="2020-09-23 12:50:00"/>
    <s v="Gasto"/>
    <s v="Con Compromiso"/>
    <s v="0200"/>
    <x v="19"/>
    <x v="16"/>
    <s v="CAJAS DE COMPENSACIÓN FAMILIAR"/>
    <s v="Nación"/>
    <x v="0"/>
    <s v="CSF"/>
    <n v="41682800"/>
    <n v="0"/>
    <n v="41682800"/>
    <n v="0"/>
    <s v="PARAFISCALES SEPTIEMBRE"/>
    <s v="75120"/>
    <s v="117320"/>
    <s v="-0"/>
    <s v="818820, 818920, 819020, 819120, 819220, 819320, 819420, 819520, 819620, 819720, 819820, 819920, 820020, 820120, 820220, 820320, 820420, 820520, 820620, 820720, 820820, 820920, 821020"/>
    <s v="263009520, 263009620, 263009720, 263009820, 263009920, 263010020, 263010120, 263010220, 263010320, 263010420, 263010520, 263010620, 263010720, 263010820, 263010920, 263011020, 263011120, 263011220, 263011320, 263011420, 263011520, 263011620, 263011720"/>
    <s v="-0"/>
    <x v="0"/>
    <x v="3"/>
  </r>
  <r>
    <s v="60920"/>
    <s v="2020-09-23 00:00:00"/>
    <s v="2020-09-23 12:50:00"/>
    <s v="Gasto"/>
    <s v="Con Compromiso"/>
    <s v="0200"/>
    <x v="19"/>
    <x v="12"/>
    <s v="APORTES AL SENA"/>
    <s v="Nación"/>
    <x v="0"/>
    <s v="CSF"/>
    <n v="20846200"/>
    <n v="0"/>
    <n v="20846200"/>
    <n v="0"/>
    <s v="PARAFISCALES SEPTIEMBRE"/>
    <s v="75120"/>
    <s v="117320"/>
    <s v="-0"/>
    <s v="818820, 818920, 819020, 819120, 819220, 819320, 819420, 819520, 819620, 819720, 819820, 819920, 820020, 820120, 820220, 820320, 820420, 820520, 820620, 820720, 820820, 820920, 821020"/>
    <s v="263009520, 263009620, 263009720, 263009820, 263009920, 263010020, 263010120, 263010220, 263010320, 263010420, 263010520, 263010620, 263010720, 263010820, 263010920, 263011020, 263011120, 263011220, 263011320, 263011420, 263011520, 263011620, 263011720"/>
    <s v="-0"/>
    <x v="0"/>
    <x v="3"/>
  </r>
  <r>
    <s v="60920"/>
    <s v="2020-09-23 00:00:00"/>
    <s v="2020-09-23 12:50:00"/>
    <s v="Gasto"/>
    <s v="Con Compromiso"/>
    <s v="0200"/>
    <x v="19"/>
    <x v="13"/>
    <s v="SALUD"/>
    <s v="Nación"/>
    <x v="0"/>
    <s v="CSF"/>
    <n v="84749100"/>
    <n v="0"/>
    <n v="84749100"/>
    <n v="0"/>
    <s v="PARAFISCALES SEPTIEMBRE"/>
    <s v="75120"/>
    <s v="117320"/>
    <s v="-0"/>
    <s v="818820, 818920, 819020, 819120, 819220, 819320, 819420, 819520, 819620, 819720, 819820, 819920, 820020, 820120, 820220, 820320, 820420, 820520, 820620, 820720, 820820, 820920, 821020"/>
    <s v="263009520, 263009620, 263009720, 263009820, 263009920, 263010020, 263010120, 263010220, 263010320, 263010420, 263010520, 263010620, 263010720, 263010820, 263010920, 263011020, 263011120, 263011220, 263011320, 263011420, 263011520, 263011620, 263011720"/>
    <s v="-0"/>
    <x v="0"/>
    <x v="3"/>
  </r>
  <r>
    <s v="60920"/>
    <s v="2020-09-23 00:00:00"/>
    <s v="2020-09-23 12:50:00"/>
    <s v="Gasto"/>
    <s v="Con Compromiso"/>
    <s v="0200"/>
    <x v="19"/>
    <x v="14"/>
    <s v="APORTES AL ICBF"/>
    <s v="Nación"/>
    <x v="0"/>
    <s v="CSF"/>
    <n v="31264400"/>
    <n v="0"/>
    <n v="31264400"/>
    <n v="0"/>
    <s v="PARAFISCALES SEPTIEMBRE"/>
    <s v="75120"/>
    <s v="117320"/>
    <s v="-0"/>
    <s v="818820, 818920, 819020, 819120, 819220, 819320, 819420, 819520, 819620, 819720, 819820, 819920, 820020, 820120, 820220, 820320, 820420, 820520, 820620, 820720, 820820, 820920, 821020"/>
    <s v="263009520, 263009620, 263009720, 263009820, 263009920, 263010020, 263010120, 263010220, 263010320, 263010420, 263010520, 263010620, 263010720, 263010820, 263010920, 263011020, 263011120, 263011220, 263011320, 263011420, 263011520, 263011620, 263011720"/>
    <s v="-0"/>
    <x v="0"/>
    <x v="3"/>
  </r>
  <r>
    <s v="60920"/>
    <s v="2020-09-23 00:00:00"/>
    <s v="2020-09-23 12:50:00"/>
    <s v="Gasto"/>
    <s v="Con Compromiso"/>
    <s v="0200"/>
    <x v="19"/>
    <x v="15"/>
    <s v="APORTES GENERALES AL SISTEMA DE RIESGOS LABORALES"/>
    <s v="Nación"/>
    <x v="0"/>
    <s v="CSF"/>
    <n v="9403100"/>
    <n v="0"/>
    <n v="9403100"/>
    <n v="0"/>
    <s v="PARAFISCALES SEPTIEMBRE"/>
    <s v="75120"/>
    <s v="117320"/>
    <s v="-0"/>
    <s v="818820, 818920, 819020, 819120, 819220, 819320, 819420, 819520, 819620, 819720, 819820, 819920, 820020, 820120, 820220, 820320, 820420, 820520, 820620, 820720, 820820, 820920, 821020"/>
    <s v="263009520, 263009620, 263009720, 263009820, 263009920, 263010020, 263010120, 263010220, 263010320, 263010420, 263010520, 263010620, 263010720, 263010820, 263010920, 263011020, 263011120, 263011220, 263011320, 263011420, 263011520, 263011620, 263011720"/>
    <s v="-0"/>
    <x v="0"/>
    <x v="3"/>
  </r>
  <r>
    <s v="61020"/>
    <s v="2020-09-24 00:00:00"/>
    <s v="2020-09-24 17:36: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1770485"/>
    <n v="-25000"/>
    <n v="1745485"/>
    <n v="0"/>
    <s v="&quot;VIATICOS Y GASTOS DE COMISION PARA REALIZAR DILIGENCIA DE CAMPO PROCESOS DE DESLINDE DEL MUNICIPIO DE CAMPAMENTO- YARUMAL_x000a_MUNICIPIOS DONDE SE REALIZARÁ EL TRABAJO DE CAMPO&quot;"/>
    <s v="75220"/>
    <s v="120220, 120320"/>
    <s v="417220, 417320"/>
    <s v="827720, 827920"/>
    <s v="269470220, 269974620"/>
    <s v="13420"/>
    <x v="1"/>
    <x v="8"/>
  </r>
  <r>
    <s v="61120"/>
    <s v="2020-09-25 00:00:00"/>
    <s v="2020-09-25 08:47:00"/>
    <s v="Gasto"/>
    <s v="Con Compromiso"/>
    <s v="0200"/>
    <x v="19"/>
    <x v="83"/>
    <s v="ADQUISICIÓN DE BIENES Y SERVICIOS - SERVICIO DE EDUCACIÓN INFORMAL PARA LA GESTIÓN ADMINISTRATIVA - FORTALECIMIENTO DE LA GESTIÓN INSTITUCIONAL DEL IGAC A NIVEL   NACIONAL"/>
    <s v="Nación"/>
    <x v="0"/>
    <s v="CSF"/>
    <n v="8568291"/>
    <n v="-1428048"/>
    <n v="7140243"/>
    <n v="0"/>
    <s v="Prestación de servicios profesionales de apoyo jurídico y laboral al GIT de Gestión del Talento Humano."/>
    <s v="74820"/>
    <s v="130920"/>
    <s v="579220"/>
    <s v="1102720, 1117620, 1302220"/>
    <s v="337070220, 346227020, 396340420"/>
    <s v="-0"/>
    <x v="1"/>
    <x v="3"/>
  </r>
  <r>
    <s v="61220"/>
    <s v="2020-09-29 00:00:00"/>
    <s v="2020-09-29 14:04: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6484183"/>
    <n v="0"/>
    <n v="6484183"/>
    <n v="0"/>
    <s v="Prestación de servicios  para realizar actividades de gestión requerida en el desarrollo del proyecto de inversión y actividades a cargo de la jefatura de la oficina CIAF."/>
    <s v="75420"/>
    <s v="129320"/>
    <s v="499520"/>
    <s v="948020, 1117220, 1249320, 1299020"/>
    <s v="301337320, 346245320, 382318320, 395665420"/>
    <s v="-0"/>
    <x v="1"/>
    <x v="24"/>
  </r>
  <r>
    <s v="61320"/>
    <s v="2020-09-30 00:00:00"/>
    <s v="2020-09-30 15:14:00"/>
    <s v="Gasto"/>
    <s v="Con Compromiso"/>
    <s v="0300"/>
    <x v="21"/>
    <x v="38"/>
    <s v="ADQUISICIÓN DE BIENES Y SERVICIOS - SERVICIO DE INFORMACIÓN CARTOGRÁFICA ACTUALIZADO - LEVANTAMIENTO , GENERACIÓN Y ACTUALIZACIÓN DE LA RED GEODÉSICA Y LA CARTOGRAFÍA BÁSICA A NIVEL   NACIONAL"/>
    <s v="Nación"/>
    <x v="0"/>
    <s v="CSF"/>
    <n v="8061819"/>
    <n v="-329703"/>
    <n v="7732116"/>
    <n v="0"/>
    <s v="VIATICOS Y GASTOS DE COMISION PARA REALIZAR LA TOMA DE AEROFOTOGRAFIA EN EL TERRITORIO NACIONAL CON BASE DE OPERACIONES EN BOGOTÁ"/>
    <s v="75720"/>
    <s v="122120, 122220, 122520, 122620"/>
    <s v="431720, 431820, 434720, 434820"/>
    <s v="836720, 836820, 841920, 842020"/>
    <s v="273602920, 273603920, 274409620, 274412020"/>
    <s v="15120, 15220"/>
    <x v="1"/>
    <x v="8"/>
  </r>
  <r>
    <s v="61420"/>
    <s v="2020-09-30 00:00:00"/>
    <s v="2020-09-30 16:08:00"/>
    <s v="Gasto"/>
    <s v="Generad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6615720"/>
    <n v="-6615720"/>
    <n v="0"/>
    <n v="0"/>
    <s v="Adquisición de licencias Suite Adobe"/>
    <s v="75520"/>
    <s v="-0"/>
    <s v="-0"/>
    <s v="-0"/>
    <s v="-0"/>
    <s v="-0"/>
    <x v="1"/>
    <x v="25"/>
  </r>
  <r>
    <s v="61520"/>
    <s v="2020-09-30 00:00:00"/>
    <s v="2020-09-30 16:10: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7700000"/>
    <n v="-1569600"/>
    <n v="6130400"/>
    <n v="0"/>
    <s v="Prestación del Servicio mantenimiento preventivo y correctivo con suministro e instalación de repuestos para un (1) Montacarga marca Gutemberg-D'alzar en el Laboratorio Nacional de Suelos."/>
    <s v="75620"/>
    <s v="135420"/>
    <s v="708320"/>
    <s v="1254820"/>
    <s v="385077420"/>
    <s v="-0"/>
    <x v="1"/>
    <x v="25"/>
  </r>
  <r>
    <s v="61620"/>
    <s v="2020-10-02 00:00:00"/>
    <s v="2020-10-02 08:10: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70062560"/>
    <n v="4"/>
    <n v="70062564"/>
    <n v="0"/>
    <s v="Viaticos y gastos de comisión para trabajos de campo en el reconocimiento de los suelos para el levantamiento detallado a escala 1:10.000 en los complejos de páramos de Guerrero y Distrito de Manejo Integrado Páramo de Guargua y Laguna Verde, ubicado"/>
    <s v="76220"/>
    <s v="122920, 123020, 123620, 123720, 123820, 123920, 124020, 124120, 124220, 124320, 124420, 124520"/>
    <s v="435020, 435120, 441420, 441520, 441620, 441720, 441820, 441920, 484120, 484220, 484320, 484420"/>
    <s v="842920, 843020, 851220, 851320, 851520, 851820, 851920, 852020, 893420, 893520, 893620, 893720"/>
    <s v="274950620, 274951620, 277058920, 277060520, 277061820, 277063320, 277065520, 277075620, 287672520, 287673720, 287674020, 287674420"/>
    <s v="14920, 15020"/>
    <x v="1"/>
    <x v="25"/>
  </r>
  <r>
    <s v="61720"/>
    <s v="2020-10-02 00:00:00"/>
    <s v="2020-10-02 08:23:00"/>
    <s v="Gasto"/>
    <s v="Con Compromiso"/>
    <s v="0500"/>
    <x v="22"/>
    <x v="22"/>
    <s v="ADQUISICIÓN DE BIENES Y SERVICIOS - SERVICIO DE INFORMACIÓN CATASTRAL - ACTUALIZACIÓN  Y GESTIÓN CATASTRAL  NACIONAL"/>
    <s v="Nación"/>
    <x v="2"/>
    <s v="CSF"/>
    <n v="9077856"/>
    <n v="2593673"/>
    <n v="11671529"/>
    <n v="2853041"/>
    <s v="Prestación de servicios de apoyo para ejecutar actividades de soporte técnico de primer nivel en la mesa de servicio del Sistema Nacional de Catastro."/>
    <s v="75820"/>
    <s v="134120"/>
    <s v="620020"/>
    <s v="1136520, 1260920"/>
    <s v="350147920, 390934720"/>
    <s v="-0"/>
    <x v="1"/>
    <x v="1"/>
  </r>
  <r>
    <s v="61820"/>
    <s v="2020-10-02 00:00:00"/>
    <s v="2020-10-02 08:34:00"/>
    <s v="Gasto"/>
    <s v="Con Compromiso"/>
    <s v="0500"/>
    <x v="22"/>
    <x v="22"/>
    <s v="ADQUISICIÓN DE BIENES Y SERVICIOS - SERVICIO DE INFORMACIÓN CATASTRAL - ACTUALIZACIÓN  Y GESTIÓN CATASTRAL  NACIONAL"/>
    <s v="Nación"/>
    <x v="2"/>
    <s v="CSF"/>
    <n v="16910180"/>
    <n v="0"/>
    <n v="16910180"/>
    <n v="4831480"/>
    <s v="Prestación de servicios profesionales para realizar actividades de soporte técnico de segundo nivel en la mesa de servicio del Sistema Nacional de Catastro."/>
    <s v="75920"/>
    <s v="155520"/>
    <s v="689820"/>
    <s v="1191520"/>
    <s v="367309420"/>
    <s v="-0"/>
    <x v="1"/>
    <x v="1"/>
  </r>
  <r>
    <s v="61920"/>
    <s v="2020-10-02 00:00:00"/>
    <s v="2020-10-02 09:34:00"/>
    <s v="Gasto"/>
    <s v="Anulado"/>
    <s v="0140"/>
    <x v="23"/>
    <x v="72"/>
    <s v="ADQUISICIÓN DE BIENES Y SERVICIOS - SERVICIO DE GESTIÓN DEL CONOCIMIENTO E INNOVACIÓN GEOGRÁFICA - FORTALECIMIENTO DE LA GESTIÓN DEL CONOCIMIENTO Y LA INNOVACIÓN EN EL ÁMBITO GEOGRÁFICO DEL  TERRITORIO   NACIONAL"/>
    <s v="Nación"/>
    <x v="0"/>
    <s v="CSF"/>
    <n v="1854925"/>
    <n v="-1854925"/>
    <n v="0"/>
    <n v="0"/>
    <s v="Viaticos y gastos de comisión para realizar el apoyo  en campo  a los docentes en la fase presencial final del curso de Identificador predial Urbano Rural en la ciudad de Cúcuta, iniciado en el mes de mayo y suspendido por temas de pandemia."/>
    <s v="76320"/>
    <s v="124720"/>
    <s v="444420"/>
    <s v="855320"/>
    <s v="278186220"/>
    <s v="-0"/>
    <x v="1"/>
    <x v="24"/>
  </r>
  <r>
    <s v="62020"/>
    <s v="2020-10-02 00:00:00"/>
    <s v="2020-10-02 09:40: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18325915"/>
    <n v="0"/>
    <n v="18325915"/>
    <n v="0"/>
    <s v="Prestación de servicios profesionales para realización de actividades relacionadas con revisión, liquidación de convenios y contratos de transferencia de conocimiento , ciencia y tecnología a cargo de la oficina CIAF."/>
    <s v="76420"/>
    <s v="128820"/>
    <s v="553620"/>
    <s v="1001820, 1195720"/>
    <s v="320755020, 350284220, 373425620"/>
    <s v="-0"/>
    <x v="1"/>
    <x v="24"/>
  </r>
  <r>
    <s v="62120"/>
    <s v="2020-10-02 00:00:00"/>
    <s v="2020-10-02 16:47:00"/>
    <s v="Gasto"/>
    <s v="Con Compromiso"/>
    <s v="0200"/>
    <x v="19"/>
    <x v="19"/>
    <s v="VIÁTICOS DE LOS FUNCIONARIOS EN COMISIÓN"/>
    <s v="Propios"/>
    <x v="1"/>
    <s v="CSF"/>
    <n v="407319"/>
    <n v="0"/>
    <n v="407319"/>
    <n v="0"/>
    <s v="Comisión segundo encuentro de directores territoriales programado por la directora general en la sede central el día 14 de octubre de 2020 en la ciudad de Bogotá"/>
    <s v="76020"/>
    <s v="126520"/>
    <s v="453520"/>
    <s v="862320"/>
    <s v="281005020"/>
    <s v="-0"/>
    <x v="0"/>
    <x v="3"/>
  </r>
  <r>
    <s v="62220"/>
    <s v="2020-10-06 00:00:00"/>
    <s v="2020-10-06 08:30: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1637791"/>
    <n v="0"/>
    <n v="1637791"/>
    <n v="0"/>
    <s v="&quot;VIATICOS Y GASTOS DE COMISION PARA REALIZAR DESLINDE ENTRE LOS MUNICIPIOS DE GRANADA Y SAN LUIS (ANTIOQUIA) _x000a_MEDELLIN-GRANADA - SAN LUIS-SAN CARLOS- RIO NEGRO&quot;"/>
    <s v="76620"/>
    <s v="125620, 125820, 125920"/>
    <s v="453720, 453820"/>
    <s v="862220, 862920"/>
    <s v="281001620, 281021820"/>
    <s v="-0"/>
    <x v="1"/>
    <x v="8"/>
  </r>
  <r>
    <s v="62320"/>
    <s v="2020-10-06 00:00:00"/>
    <s v="2020-10-06 14:34:00"/>
    <s v="Gasto"/>
    <s v="Con Compromiso"/>
    <s v="0300"/>
    <x v="21"/>
    <x v="38"/>
    <s v="ADQUISICIÓN DE BIENES Y SERVICIOS - SERVICIO DE INFORMACIÓN CARTOGRÁFICA ACTUALIZADO - LEVANTAMIENTO , GENERACIÓN Y ACTUALIZACIÓN DE LA RED GEODÉSICA Y LA CARTOGRAFÍA BÁSICA A NIVEL   NACIONAL"/>
    <s v="Nación"/>
    <x v="0"/>
    <s v="CSF"/>
    <n v="148436820"/>
    <n v="-57615380"/>
    <n v="90821440"/>
    <n v="400"/>
    <s v="Prestación de servicios para la vectorización de datos en 2 y 3 dimensiones, de conformidad con las especificaciones técnicas y en las escalas solicitadas."/>
    <s v="76720"/>
    <s v="134720, 134820, 135020"/>
    <s v="540720, 563720, 599520"/>
    <s v="1008120, 1029520, 1109420, 1166220, 1170320, 1192720, 1193220, 1198320, 1273720"/>
    <s v="322880820, 333411420, 342034820, 359621520, 360092120, 370795320, 372952020, 391188620"/>
    <s v="-0"/>
    <x v="1"/>
    <x v="8"/>
  </r>
  <r>
    <s v="62420"/>
    <s v="2020-10-06 00:00:00"/>
    <s v="2020-10-06 14:36:00"/>
    <s v="Gasto"/>
    <s v="Generado"/>
    <s v="0300"/>
    <x v="21"/>
    <x v="38"/>
    <s v="ADQUISICIÓN DE BIENES Y SERVICIOS - SERVICIO DE INFORMACIÓN CARTOGRÁFICA ACTUALIZADO - LEVANTAMIENTO , GENERACIÓN Y ACTUALIZACIÓN DE LA RED GEODÉSICA Y LA CARTOGRAFÍA BÁSICA A NIVEL   NACIONAL"/>
    <s v="Nación"/>
    <x v="0"/>
    <s v="CSF"/>
    <n v="98957880"/>
    <n v="-98957880"/>
    <n v="0"/>
    <n v="0"/>
    <s v="Prestación de servicios técnicos para la captura  de elementos vectoriales en  diferentes  dimensiones de conformidad con las especificaciones técnicas y rendimientos establecidos."/>
    <s v="76820"/>
    <s v="-0"/>
    <s v="-0"/>
    <s v="-0"/>
    <s v="-0"/>
    <s v="-0"/>
    <x v="1"/>
    <x v="8"/>
  </r>
  <r>
    <s v="62520"/>
    <s v="2020-10-07 00:00:00"/>
    <s v="2020-10-07 11:33: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741135"/>
    <n v="-128307"/>
    <n v="1612828"/>
    <n v="0"/>
    <s v="Viáticos y gastos de comisión para la presentación de resultados Estudio de Suelos Cuenca del Río Amoyá"/>
    <s v="76920"/>
    <s v="126320, 126420, 127020, 127120, 127220"/>
    <s v="453320, 453620, 454320, 454420, 454520"/>
    <s v="862020, 862420, 862620, 862720, 862820"/>
    <s v="280672720, 281017320, 281017820, 281020120, 281052620"/>
    <s v="13120"/>
    <x v="1"/>
    <x v="25"/>
  </r>
  <r>
    <s v="62620"/>
    <s v="2020-10-07 00:00:00"/>
    <s v="2020-10-07 11:39:00"/>
    <s v="Gasto"/>
    <s v="Con Compromiso"/>
    <s v="0300"/>
    <x v="21"/>
    <x v="54"/>
    <s v="ADQUISICIÓN DE BIENES Y SERVICIOS - SERVICIOS DE INFORMACIÓN GEODÉSICA ACTUALIZADO - LEVANTAMIENTO , GENERACIÓN Y ACTUALIZACIÓN DE LA RED GEODÉSICA Y LA CARTOGRAFÍA BÁSICA A NIVEL   NACIONAL"/>
    <s v="Nación"/>
    <x v="0"/>
    <s v="CSF"/>
    <n v="11396691"/>
    <n v="0"/>
    <n v="11396691"/>
    <n v="0"/>
    <s v="REALIZAR LA GRAVIMETRÍA EN LOS DEPARTAMENTOS DE CUNDINAMARCA Y META. MUNICIPIOS DONDE SE REALIZARÁ EL TRABAJO DE CAMPO"/>
    <s v="77020"/>
    <s v="126220, 126920"/>
    <s v="453920, 454220"/>
    <s v="862520, 863020"/>
    <s v="281014320, 281022220"/>
    <s v="16920"/>
    <x v="1"/>
    <x v="8"/>
  </r>
  <r>
    <s v="62720"/>
    <s v="2020-10-07 00:00:00"/>
    <s v="2020-10-07 14:20:00"/>
    <s v="Gasto"/>
    <s v="Con Compromiso"/>
    <s v="0300"/>
    <x v="21"/>
    <x v="54"/>
    <s v="ADQUISICIÓN DE BIENES Y SERVICIOS - SERVICIOS DE INFORMACIÓN GEODÉSICA ACTUALIZADO - LEVANTAMIENTO , GENERACIÓN Y ACTUALIZACIÓN DE LA RED GEODÉSICA Y LA CARTOGRAFÍA BÁSICA A NIVEL   NACIONAL"/>
    <s v="Nación"/>
    <x v="0"/>
    <s v="CSF"/>
    <n v="16683065"/>
    <n v="0"/>
    <n v="16683065"/>
    <n v="0"/>
    <s v="VIATICOS Y GASTOS DE COMISIÓN PARA ADELANTAR ACTIVDADES RED PASIVA EN BUGA LOBOGUERRERO, DAGUA  ROLDANILLO-MEDIACANOA (VALLE DEL CAUCA) PEREIRA (RISARALDA) PASANDO POR PALMIRA Y CALI (VALLE DEL CAUCA), ARMENIA Y CALARCA (QUINDÍO)"/>
    <s v="77220"/>
    <s v="127320, 127420, 128020"/>
    <s v="459520, 480620, 480720"/>
    <s v="868520, 889420, 889520"/>
    <s v="281702720, 285616420, 285904720"/>
    <s v="16520"/>
    <x v="1"/>
    <x v="8"/>
  </r>
  <r>
    <s v="62820"/>
    <s v="2020-10-07 00:00:00"/>
    <s v="2020-10-07 14:21:00"/>
    <s v="Gasto"/>
    <s v="Con Compromiso"/>
    <s v="0300"/>
    <x v="21"/>
    <x v="54"/>
    <s v="ADQUISICIÓN DE BIENES Y SERVICIOS - SERVICIOS DE INFORMACIÓN GEODÉSICA ACTUALIZADO - LEVANTAMIENTO , GENERACIÓN Y ACTUALIZACIÓN DE LA RED GEODÉSICA Y LA CARTOGRAFÍA BÁSICA A NIVEL   NACIONAL"/>
    <s v="Nación"/>
    <x v="0"/>
    <s v="CSF"/>
    <n v="25172448"/>
    <n v="0"/>
    <n v="25172448"/>
    <n v="0"/>
    <s v="VIATICOS Y GASTOS DE COMISIÓN PARA ADELANTAR ACTIVDADES RED PASIVA, NIVELACION (MEDICIÓN DE DESNIVELES) EN BUGA, LOBOGUERRERO, DAGUA , RESTREPO, EL DARIEN, YOTOCO, BOLIVAR, RIO FRIO, LA UNIÓN, ROLDANILLO-MEDIACANOA, CALI, PALMIRA,TORO Y TRUJILLO (VAL"/>
    <s v="77320"/>
    <s v="127520, 127620, 127720, 127820, 127920"/>
    <s v="459420, 464520, 464720, 464820, 464920"/>
    <s v="868420, 878420, 878520, 878620, 878720"/>
    <s v="281698620, 283383620, 283432320, 283433820, 283435420"/>
    <s v="16720"/>
    <x v="1"/>
    <x v="8"/>
  </r>
  <r>
    <s v="62920"/>
    <s v="2020-10-08 00:00:00"/>
    <s v="2020-10-08 16:58:00"/>
    <s v="Gasto"/>
    <s v="Anulado"/>
    <s v="0300"/>
    <x v="21"/>
    <x v="38"/>
    <s v="ADQUISICIÓN DE BIENES Y SERVICIOS - SERVICIO DE INFORMACIÓN CARTOGRÁFICA ACTUALIZADO - LEVANTAMIENTO , GENERACIÓN Y ACTUALIZACIÓN DE LA RED GEODÉSICA Y LA CARTOGRAFÍA BÁSICA A NIVEL   NACIONAL"/>
    <s v="Nación"/>
    <x v="0"/>
    <s v="CSF"/>
    <n v="17932887"/>
    <n v="-17932887"/>
    <n v="0"/>
    <n v="0"/>
    <s v="PROGRAMACION DE VIATICOS Y GASTOS DE COMISION PARA REALIZAR MATERIALIZACIÓN DE ESTACIONES CORS  y MANTENIMIENTO DE ESTACIONES EN TOLIMA Y CAUCA"/>
    <s v="77520"/>
    <s v="-0"/>
    <s v="-0"/>
    <s v="-0"/>
    <s v="-0"/>
    <s v="-0"/>
    <x v="1"/>
    <x v="8"/>
  </r>
  <r>
    <s v="63020"/>
    <s v="2020-10-09 00:00:00"/>
    <s v="2020-10-09 14:39:00"/>
    <s v="Gasto"/>
    <s v="Con Compromiso"/>
    <s v="0300"/>
    <x v="21"/>
    <x v="54"/>
    <s v="ADQUISICIÓN DE BIENES Y SERVICIOS - SERVICIOS DE INFORMACIÓN GEODÉSICA ACTUALIZADO - LEVANTAMIENTO , GENERACIÓN Y ACTUALIZACIÓN DE LA RED GEODÉSICA Y LA CARTOGRAFÍA BÁSICA A NIVEL   NACIONAL"/>
    <s v="Nación"/>
    <x v="0"/>
    <s v="CSF"/>
    <n v="17932887"/>
    <n v="0"/>
    <n v="17932887"/>
    <n v="0"/>
    <s v="VIATICOS Y GASTOS DE COMISION PARA REALIZAR MATERIALIZACIÓN DE ESTACIONES CORS  y MANTENIMIENTO DE ESTACIONES PARA TOLIMA Y CAUCA"/>
    <s v="77620"/>
    <s v="128520, 128620, 128920"/>
    <s v="465220, 465320, 470220"/>
    <s v="874220, 874320, 878820"/>
    <s v="282930320, 282932020, 283391720"/>
    <s v="16620, 17120, 17220"/>
    <x v="1"/>
    <x v="8"/>
  </r>
  <r>
    <s v="63120"/>
    <s v="2020-10-09 00:00:00"/>
    <s v="2020-10-09 16:49: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3600000"/>
    <n v="-252942.87"/>
    <n v="3347057.13"/>
    <n v="0"/>
    <s v="Inscripción  con  Wageningen University WEPAL de  Inter - Laboratorios para la compra de  muestras de referencia certificadas (2 rondas)."/>
    <s v="77720"/>
    <s v="138220"/>
    <s v="504220"/>
    <s v="949620"/>
    <s v="303648420"/>
    <s v="-0"/>
    <x v="1"/>
    <x v="25"/>
  </r>
  <r>
    <s v="63220"/>
    <s v="2020-10-09 00:00:00"/>
    <s v="2020-10-09 16:51: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170000"/>
    <n v="-170000"/>
    <n v="0"/>
    <n v="0"/>
    <s v="Pago al Instituto Colombiano Agropecuario –ICA, por la inspección realizada a las muestras de suelo provenientes de Holanda, de Wageningen University-WEPAL"/>
    <s v="77820"/>
    <s v="135520"/>
    <s v="528120"/>
    <s v="966920"/>
    <s v="308767720"/>
    <s v="15420"/>
    <x v="1"/>
    <x v="25"/>
  </r>
  <r>
    <s v="63320"/>
    <s v="2020-10-13 00:00:00"/>
    <s v="2020-10-13 14:27:00"/>
    <s v="Gasto"/>
    <s v="Con Compromiso"/>
    <s v="0500"/>
    <x v="22"/>
    <x v="22"/>
    <s v="ADQUISICIÓN DE BIENES Y SERVICIOS - SERVICIO DE INFORMACIÓN CATASTRAL - ACTUALIZACIÓN  Y GESTIÓN CATASTRAL  NACIONAL"/>
    <s v="Nación"/>
    <x v="2"/>
    <s v="CSF"/>
    <n v="21135865"/>
    <n v="8454346"/>
    <n v="29590211"/>
    <n v="281811"/>
    <s v="Prestación de servicios profesionales para el acompañamiento y seguimiento a la ejecución de las actividades y proyectos a cargo de la Subdirección de Catastro"/>
    <s v="77920"/>
    <s v="130420"/>
    <s v="568720"/>
    <s v="1027320, 1144820, 1302420"/>
    <s v="330950920, 352654020, 396565420"/>
    <s v="-0"/>
    <x v="1"/>
    <x v="1"/>
  </r>
  <r>
    <s v="63420"/>
    <s v="2020-10-13 00:00:00"/>
    <s v="2020-10-13 16:12:00"/>
    <s v="Gasto"/>
    <s v="Con Compromiso"/>
    <s v="0300"/>
    <x v="21"/>
    <x v="38"/>
    <s v="ADQUISICIÓN DE BIENES Y SERVICIOS - SERVICIO DE INFORMACIÓN CARTOGRÁFICA ACTUALIZADO - LEVANTAMIENTO , GENERACIÓN Y ACTUALIZACIÓN DE LA RED GEODÉSICA Y LA CARTOGRAFÍA BÁSICA A NIVEL   NACIONAL"/>
    <s v="Propios"/>
    <x v="1"/>
    <s v="CSF"/>
    <n v="15892500"/>
    <n v="-631625"/>
    <n v="15260875"/>
    <n v="0"/>
    <s v="Convenio Unión Internacional de Geodesia y Geofísica (IUGG), pago de las vigencias  2019 y 2020"/>
    <s v="77420"/>
    <s v="151020"/>
    <s v="545820"/>
    <s v="986720"/>
    <s v="313291520"/>
    <s v="-0"/>
    <x v="1"/>
    <x v="8"/>
  </r>
  <r>
    <s v="63520"/>
    <s v="2020-10-14 00:00:00"/>
    <s v="2020-10-14 09:26:00"/>
    <s v="Gasto"/>
    <s v="Con Compromiso"/>
    <s v="0500"/>
    <x v="22"/>
    <x v="22"/>
    <s v="ADQUISICIÓN DE BIENES Y SERVICIOS - SERVICIO DE INFORMACIÓN CATASTRAL - ACTUALIZACIÓN  Y GESTIÓN CATASTRAL  NACIONAL"/>
    <s v="Nación"/>
    <x v="2"/>
    <s v="CSF"/>
    <n v="6484183"/>
    <n v="-86456"/>
    <n v="6397727"/>
    <n v="0"/>
    <s v="Prestación de servicios personales para  adelantar seguimiento, dar línea técnica y realizar control de calidad de los procesos archivísticos,  en los proyectos de gestión documental de la Sede Central y la Dirección Territorial Cundinamarca."/>
    <s v="78420"/>
    <s v="133920"/>
    <s v="661920"/>
    <s v="1175620, 1176620, 1306520"/>
    <s v="361227220, 361413420, 397154420"/>
    <s v="-0"/>
    <x v="1"/>
    <x v="1"/>
  </r>
  <r>
    <s v="63620"/>
    <s v="2020-10-14 00:00:00"/>
    <s v="2020-10-14 09:28:00"/>
    <s v="Gasto"/>
    <s v="Con Compromiso"/>
    <s v="0500"/>
    <x v="22"/>
    <x v="22"/>
    <s v="ADQUISICIÓN DE BIENES Y SERVICIOS - SERVICIO DE INFORMACIÓN CATASTRAL - ACTUALIZACIÓN  Y GESTIÓN CATASTRAL  NACIONAL"/>
    <s v="Nación"/>
    <x v="2"/>
    <s v="CSF"/>
    <n v="48118500"/>
    <n v="-641530"/>
    <n v="47476970"/>
    <n v="0"/>
    <s v="Prestación de servicios personales para realizar procesos archivísticos en la Sede Central y la Dirección Territorial Cundinamarca, de acuerdo a las directrices de la entidad."/>
    <s v="78620"/>
    <s v="133520, 133620, 133820, 135220, 135320, 139720, 143220, 145420, 145520, 152220"/>
    <s v="612220, 612420, 616120, 622120, 622220, 622320, 630320, 647120, 654620, 662720"/>
    <s v="1127520, 1128020, 1128120, 1128320, 1128420, 1130820, 1141120, 1153720, 1153820, 1165620, 1165920, 1171920, 1175920, 1276120, 1276720, 1276920, 1277320, 1279020, 1279320, 1282620, 1282720, 1284020, 1285820, 1286120, 1286420, 1286920, 1293120, 1293220, 1293520, 1293920, 1299520, 1300320"/>
    <s v="347932920, 348106920, 348107920, 348108820, 348109820, 348527720, 351462820, 354274720, 354346120, 358742720, 358751220, 360495120, 361252020, 391190320, 391265120, 393713420, 393719220, 393727620, 393736520, 393913920, 394051820, 394057820, 394066720, 394115620, 394166420, 394178120, 394734620, 394757820, 394777220, 394813920, 395723820, 395773720"/>
    <s v="-0"/>
    <x v="1"/>
    <x v="1"/>
  </r>
  <r>
    <s v="63720"/>
    <s v="2020-10-14 00:00:00"/>
    <s v="2020-10-14 09:29:00"/>
    <s v="Gasto"/>
    <s v="Con Compromiso"/>
    <s v="0510"/>
    <x v="25"/>
    <x v="23"/>
    <s v="ADQUISICIÓN DE BIENES Y SERVICIOS - SERVICIO DE AVALÚOS - ACTUALIZACIÓN  Y GESTIÓN CATASTRAL  NACIONAL"/>
    <s v="Nación"/>
    <x v="2"/>
    <s v="CSF"/>
    <n v="13975225"/>
    <n v="-931682"/>
    <n v="13043543"/>
    <n v="0"/>
    <s v="Prestación de servicios profesionales para realizar, estructurar, implementar y aprobar metodologías para la actualización del componente económico en el marco de los procesos de gestión catastral."/>
    <s v="78820"/>
    <s v="134920"/>
    <s v="595720"/>
    <s v="1118320, 1279720, 1285420"/>
    <s v="346769820, 391193520, 393778920"/>
    <s v="-0"/>
    <x v="1"/>
    <x v="2"/>
  </r>
  <r>
    <s v="63820"/>
    <s v="2020-10-14 00:00:00"/>
    <s v="2020-10-14 09:31:00"/>
    <s v="Gasto"/>
    <s v="Con Compromiso"/>
    <s v="0510"/>
    <x v="25"/>
    <x v="23"/>
    <s v="ADQUISICIÓN DE BIENES Y SERVICIOS - SERVICIO DE AVALÚOS - ACTUALIZACIÓN  Y GESTIÓN CATASTRAL  NACIONAL"/>
    <s v="Nación"/>
    <x v="2"/>
    <s v="CSF"/>
    <n v="21420728"/>
    <n v="0"/>
    <n v="21420728"/>
    <n v="5236179"/>
    <s v="Prestación de servicios profesionales orientados a la realización de avalúos comerciales de bienes inmuebles a nivel nacional y ejercer como auxiliar de la justicia en los casos en los que sea requerido"/>
    <s v="78920"/>
    <s v="139320, 139420, 175120"/>
    <s v="594620, 597120, 732120"/>
    <s v="1120120, 1120820, 1194720, 1194920, 1255220, 1270420, 1270620, 1276320, 1276520"/>
    <s v="346701420, 346742620, 372451820, 385329420, 391179520, 391266420, 391370120, 394004820"/>
    <s v="-0"/>
    <x v="1"/>
    <x v="2"/>
  </r>
  <r>
    <s v="63920"/>
    <s v="2020-10-14 00:00:00"/>
    <s v="2020-10-14 09:33:00"/>
    <s v="Gasto"/>
    <s v="Con Compromiso"/>
    <s v="0510"/>
    <x v="25"/>
    <x v="23"/>
    <s v="ADQUISICIÓN DE BIENES Y SERVICIOS - SERVICIO DE AVALÚOS - ACTUALIZACIÓN  Y GESTIÓN CATASTRAL  NACIONAL"/>
    <s v="Nación"/>
    <x v="2"/>
    <s v="CSF"/>
    <n v="54977745"/>
    <n v="-20280679"/>
    <n v="34697066"/>
    <n v="4642565"/>
    <s v="Prestación de servicios profesionales para efectuar control de calidad  y apoyar técnicamente los avalúos solicitados al instituto a nivel nacional"/>
    <s v="79020"/>
    <s v="152820, 167620, 184720"/>
    <s v="688020"/>
    <s v="1190220, 1309420"/>
    <s v="366044120"/>
    <s v="-0"/>
    <x v="1"/>
    <x v="2"/>
  </r>
  <r>
    <s v="64020"/>
    <s v="2020-10-14 00:00:00"/>
    <s v="2020-10-14 09:57:00"/>
    <s v="Gasto"/>
    <s v="Con Compromiso"/>
    <s v="0200"/>
    <x v="19"/>
    <x v="62"/>
    <s v="SERVICIOS JURÍDICOS Y CONTABLES"/>
    <s v="Nación"/>
    <x v="0"/>
    <s v="CSF"/>
    <n v="549505"/>
    <n v="0"/>
    <n v="549505"/>
    <n v="0"/>
    <s v="Gastos de Manutención - Contratistas Control Disciplinarios"/>
    <s v="78020"/>
    <s v="129520"/>
    <s v="471520"/>
    <s v="878920"/>
    <s v="283519420"/>
    <s v="-0"/>
    <x v="0"/>
    <x v="3"/>
  </r>
  <r>
    <s v="64120"/>
    <s v="2020-10-14 00:00:00"/>
    <s v="2020-10-14 15:58:00"/>
    <s v="Gasto"/>
    <s v="Generad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400000"/>
    <n v="-1400000"/>
    <n v="0"/>
    <n v="0"/>
    <s v="Tiquetes aéreos nacionales e internacionales para el Instituto Geográfico Agustín Codazzi - Vigencias Futuras"/>
    <s v="78320"/>
    <s v="-0"/>
    <s v="-0"/>
    <s v="-0"/>
    <s v="-0"/>
    <s v="-0"/>
    <x v="1"/>
    <x v="25"/>
  </r>
  <r>
    <s v="64120"/>
    <s v="2020-10-14 00:00:00"/>
    <s v="2020-10-14 15:58:00"/>
    <s v="Gasto"/>
    <s v="Generado"/>
    <s v="0500"/>
    <x v="22"/>
    <x v="22"/>
    <s v="ADQUISICIÓN DE BIENES Y SERVICIOS - SERVICIO DE INFORMACIÓN CATASTRAL - ACTUALIZACIÓN  Y GESTIÓN CATASTRAL  NACIONAL"/>
    <s v="Nación"/>
    <x v="0"/>
    <s v="CSF"/>
    <n v="3200000"/>
    <n v="-3200000"/>
    <n v="0"/>
    <n v="0"/>
    <s v="Tiquetes aéreos nacionales e internacionales para el Instituto Geográfico Agustín Codazzi - Vigencias Futuras"/>
    <s v="78320"/>
    <s v="-0"/>
    <s v="-0"/>
    <s v="-0"/>
    <s v="-0"/>
    <s v="-0"/>
    <x v="1"/>
    <x v="1"/>
  </r>
  <r>
    <s v="64120"/>
    <s v="2020-10-14 00:00:00"/>
    <s v="2020-10-14 15:58:00"/>
    <s v="Gasto"/>
    <s v="Generado"/>
    <s v="0160"/>
    <x v="20"/>
    <x v="64"/>
    <s v="ADQUISICIÓN DE BIENES Y SERVICIOS - SERVICIOS DE INFORMACIÓN IMPLEMENTADOS - FORTALECIMIENTO DE LOS PROCESOS DE DIFUSIÓN Y ACCESO A LA INFORMACIÓN GEOGRÁFICA A NIVEL   NACIONAL"/>
    <s v="Propios"/>
    <x v="1"/>
    <s v="CSF"/>
    <n v="247000"/>
    <n v="-247000"/>
    <n v="0"/>
    <n v="0"/>
    <s v="Tiquetes aéreos nacionales e internacionales para el Instituto Geográfico Agustín Codazzi - Vigencias Futuras"/>
    <s v="78320"/>
    <s v="-0"/>
    <s v="-0"/>
    <s v="-0"/>
    <s v="-0"/>
    <s v="-0"/>
    <x v="1"/>
    <x v="23"/>
  </r>
  <r>
    <s v="64120"/>
    <s v="2020-10-14 00:00:00"/>
    <s v="2020-10-14 15:58:00"/>
    <s v="Gasto"/>
    <s v="Generado"/>
    <s v="0200"/>
    <x v="19"/>
    <x v="27"/>
    <s v="ADQUISICIÓN DE BIENES Y SERVICIOS - SEDES MANTENIDAS - FORTALECIMIENTO DE LA INFRAESTRUCTURA FÍSICA DEL IGAC A NIVEL  NACIONAL"/>
    <s v="Nación"/>
    <x v="0"/>
    <s v="CSF"/>
    <n v="200000"/>
    <n v="-200000"/>
    <n v="0"/>
    <n v="0"/>
    <s v="Tiquetes aéreos nacionales e internacionales para el Instituto Geográfico Agustín Codazzi - Vigencias Futuras"/>
    <s v="78320"/>
    <s v="-0"/>
    <s v="-0"/>
    <s v="-0"/>
    <s v="-0"/>
    <s v="-0"/>
    <x v="1"/>
    <x v="3"/>
  </r>
  <r>
    <s v="64120"/>
    <s v="2020-10-14 00:00:00"/>
    <s v="2020-10-14 15:58:00"/>
    <s v="Gasto"/>
    <s v="Generado"/>
    <s v="0140"/>
    <x v="23"/>
    <x v="72"/>
    <s v="ADQUISICIÓN DE BIENES Y SERVICIOS - SERVICIO DE GESTIÓN DEL CONOCIMIENTO E INNOVACIÓN GEOGRÁFICA - FORTALECIMIENTO DE LA GESTIÓN DEL CONOCIMIENTO Y LA INNOVACIÓN EN EL ÁMBITO GEOGRÁFICO DEL  TERRITORIO   NACIONAL"/>
    <s v="Nación"/>
    <x v="0"/>
    <s v="CSF"/>
    <n v="274000"/>
    <n v="-274000"/>
    <n v="0"/>
    <n v="0"/>
    <s v="Tiquetes aéreos nacionales e internacionales para el Instituto Geográfico Agustín Codazzi - Vigencias Futuras"/>
    <s v="78320"/>
    <s v="-0"/>
    <s v="-0"/>
    <s v="-0"/>
    <s v="-0"/>
    <s v="-0"/>
    <x v="1"/>
    <x v="24"/>
  </r>
  <r>
    <s v="64120"/>
    <s v="2020-10-14 00:00:00"/>
    <s v="2020-10-14 15:58:00"/>
    <s v="Gasto"/>
    <s v="Generado"/>
    <s v="0200"/>
    <x v="19"/>
    <x v="25"/>
    <s v="ADQUISICIÓN DE BIENES Y SERVICIOS - SERVICIO DE IMPLEMENTACIÓN SISTEMAS DE GESTIÓN - FORTALECIMIENTO DE LA GESTIÓN INSTITUCIONAL DEL IGAC A NIVEL   NACIONAL"/>
    <s v="Nación"/>
    <x v="0"/>
    <s v="CSF"/>
    <n v="200000"/>
    <n v="-200000"/>
    <n v="0"/>
    <n v="0"/>
    <s v="Tiquetes aéreos nacionales e internacionales para el Instituto Geográfico Agustín Codazzi - Vigencias Futuras"/>
    <s v="78320"/>
    <s v="-0"/>
    <s v="-0"/>
    <s v="-0"/>
    <s v="-0"/>
    <s v="-0"/>
    <x v="1"/>
    <x v="3"/>
  </r>
  <r>
    <s v="64120"/>
    <s v="2020-10-14 00:00:00"/>
    <s v="2020-10-14 15:58:00"/>
    <s v="Gasto"/>
    <s v="Generado"/>
    <s v="0300"/>
    <x v="21"/>
    <x v="86"/>
    <s v="ADQUISICIÓN DE BIENES Y SERVICIOS - SERVICIO DE INFORMACIÓN GEOGRÁFICA, GEODÉSICA Y CARTOGRÁFICA - GENERACIÓN DE ESTUDIOS GEOGRÁFICOS E INVESTIGACIONES PARA LA CARACTERIZACIÓN, ANÁLISIS Y DELIMITACIÓN GEOGRÁFICA DEL TERRITORIO  NACIONAL"/>
    <s v="Nación"/>
    <x v="0"/>
    <s v="CSF"/>
    <n v="1379000"/>
    <n v="-1379000"/>
    <n v="0"/>
    <n v="0"/>
    <s v="Tiquetes aéreos nacionales e internacionales para el Instituto Geográfico Agustín Codazzi - Vigencias Futuras"/>
    <s v="78320"/>
    <s v="-0"/>
    <s v="-0"/>
    <s v="-0"/>
    <s v="-0"/>
    <s v="-0"/>
    <x v="1"/>
    <x v="8"/>
  </r>
  <r>
    <s v="64120"/>
    <s v="2020-10-14 00:00:00"/>
    <s v="2020-10-14 15:58:00"/>
    <s v="Gasto"/>
    <s v="Generado"/>
    <s v="0200"/>
    <x v="19"/>
    <x v="55"/>
    <s v="ADQUISICIÓN DE BIENES Y SERVICIOS - SERVICIOS TECNOLÓGICOS - FORTALECIMIENTO DE LA GESTIÓN INSTITUCIONAL DEL IGAC A NIVEL   NACIONAL"/>
    <s v="Nación"/>
    <x v="0"/>
    <s v="CSF"/>
    <n v="300000"/>
    <n v="-300000"/>
    <n v="0"/>
    <n v="0"/>
    <s v="Tiquetes aéreos nacionales e internacionales para el Instituto Geográfico Agustín Codazzi - Vigencias Futuras"/>
    <s v="78320"/>
    <s v="-0"/>
    <s v="-0"/>
    <s v="-0"/>
    <s v="-0"/>
    <s v="-0"/>
    <x v="1"/>
    <x v="3"/>
  </r>
  <r>
    <s v="64120"/>
    <s v="2020-10-14 00:00:00"/>
    <s v="2020-10-14 15:58:00"/>
    <s v="Gasto"/>
    <s v="Generado"/>
    <s v="0200"/>
    <x v="19"/>
    <x v="56"/>
    <s v="SERVICIOS DE SOPORTE"/>
    <s v="Nación"/>
    <x v="0"/>
    <s v="CSF"/>
    <n v="2800000"/>
    <n v="-2800000"/>
    <n v="0"/>
    <n v="0"/>
    <s v="Tiquetes aéreos nacionales e internacionales para el Instituto Geográfico Agustín Codazzi - Vigencias Futuras"/>
    <s v="78320"/>
    <s v="-0"/>
    <s v="-0"/>
    <s v="-0"/>
    <s v="-0"/>
    <s v="-0"/>
    <x v="0"/>
    <x v="3"/>
  </r>
  <r>
    <s v="64220"/>
    <s v="2020-10-14 00:00:00"/>
    <s v="2020-10-14 16:03:00"/>
    <s v="Gasto"/>
    <s v="Generado"/>
    <s v="0200"/>
    <x v="19"/>
    <x v="27"/>
    <s v="ADQUISICIÓN DE BIENES Y SERVICIOS - SEDES MANTENIDAS - FORTALECIMIENTO DE LA INFRAESTRUCTURA FÍSICA DEL IGAC A NIVEL  NACIONAL"/>
    <s v="Nación"/>
    <x v="0"/>
    <s v="CSF"/>
    <n v="140000"/>
    <n v="-140000"/>
    <n v="0"/>
    <n v="0"/>
    <s v="Combustible para el funcionamiento de los vehículos del IGAC a nivel nacional - Vigencias Futuras"/>
    <s v="78520"/>
    <s v="-0"/>
    <s v="-0"/>
    <s v="-0"/>
    <s v="-0"/>
    <s v="-0"/>
    <x v="1"/>
    <x v="3"/>
  </r>
  <r>
    <s v="64220"/>
    <s v="2020-10-14 00:00:00"/>
    <s v="2020-10-14 16:03:00"/>
    <s v="Gasto"/>
    <s v="Generad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610000"/>
    <n v="-1610000"/>
    <n v="0"/>
    <n v="0"/>
    <s v="Combustible para el funcionamiento de los vehículos del IGAC a nivel nacional - Vigencias Futuras"/>
    <s v="78520"/>
    <s v="-0"/>
    <s v="-0"/>
    <s v="-0"/>
    <s v="-0"/>
    <s v="-0"/>
    <x v="1"/>
    <x v="25"/>
  </r>
  <r>
    <s v="64220"/>
    <s v="2020-10-14 00:00:00"/>
    <s v="2020-10-14 16:03:00"/>
    <s v="Gasto"/>
    <s v="Generado"/>
    <s v="0140"/>
    <x v="23"/>
    <x v="72"/>
    <s v="ADQUISICIÓN DE BIENES Y SERVICIOS - SERVICIO DE GESTIÓN DEL CONOCIMIENTO E INNOVACIÓN GEOGRÁFICA - FORTALECIMIENTO DE LA GESTIÓN DEL CONOCIMIENTO Y LA INNOVACIÓN EN EL ÁMBITO GEOGRÁFICO DEL  TERRITORIO   NACIONAL"/>
    <s v="Nación"/>
    <x v="0"/>
    <s v="CSF"/>
    <n v="210000"/>
    <n v="-210000"/>
    <n v="0"/>
    <n v="0"/>
    <s v="Combustible para el funcionamiento de los vehículos del IGAC a nivel nacional - Vigencias Futuras"/>
    <s v="78520"/>
    <s v="-0"/>
    <s v="-0"/>
    <s v="-0"/>
    <s v="-0"/>
    <s v="-0"/>
    <x v="1"/>
    <x v="24"/>
  </r>
  <r>
    <s v="64220"/>
    <s v="2020-10-14 00:00:00"/>
    <s v="2020-10-14 16:03:00"/>
    <s v="Gasto"/>
    <s v="Generado"/>
    <s v="0300"/>
    <x v="21"/>
    <x v="86"/>
    <s v="ADQUISICIÓN DE BIENES Y SERVICIOS - SERVICIO DE INFORMACIÓN GEOGRÁFICA, GEODÉSICA Y CARTOGRÁFICA - GENERACIÓN DE ESTUDIOS GEOGRÁFICOS E INVESTIGACIONES PARA LA CARACTERIZACIÓN, ANÁLISIS Y DELIMITACIÓN GEOGRÁFICA DEL TERRITORIO  NACIONAL"/>
    <s v="Nación"/>
    <x v="0"/>
    <s v="CSF"/>
    <n v="1610000"/>
    <n v="-1610000"/>
    <n v="0"/>
    <n v="0"/>
    <s v="Combustible para el funcionamiento de los vehículos del IGAC a nivel nacional - Vigencias Futuras"/>
    <s v="78520"/>
    <s v="-0"/>
    <s v="-0"/>
    <s v="-0"/>
    <s v="-0"/>
    <s v="-0"/>
    <x v="1"/>
    <x v="8"/>
  </r>
  <r>
    <s v="64220"/>
    <s v="2020-10-14 00:00:00"/>
    <s v="2020-10-14 16:03:00"/>
    <s v="Gasto"/>
    <s v="Generado"/>
    <s v="0200"/>
    <x v="19"/>
    <x v="55"/>
    <s v="ADQUISICIÓN DE BIENES Y SERVICIOS - SERVICIOS TECNOLÓGICOS - FORTALECIMIENTO DE LA GESTIÓN INSTITUCIONAL DEL IGAC A NIVEL   NACIONAL"/>
    <s v="Nación"/>
    <x v="0"/>
    <s v="CSF"/>
    <n v="280000"/>
    <n v="-280000"/>
    <n v="0"/>
    <n v="0"/>
    <s v="Combustible para el funcionamiento de los vehículos del IGAC a nivel nacional - Vigencias Futuras"/>
    <s v="78520"/>
    <s v="-0"/>
    <s v="-0"/>
    <s v="-0"/>
    <s v="-0"/>
    <s v="-0"/>
    <x v="1"/>
    <x v="3"/>
  </r>
  <r>
    <s v="64220"/>
    <s v="2020-10-14 00:00:00"/>
    <s v="2020-10-14 16:03:00"/>
    <s v="Gasto"/>
    <s v="Generado"/>
    <s v="0500"/>
    <x v="22"/>
    <x v="22"/>
    <s v="ADQUISICIÓN DE BIENES Y SERVICIOS - SERVICIO DE INFORMACIÓN CATASTRAL - ACTUALIZACIÓN  Y GESTIÓN CATASTRAL  NACIONAL"/>
    <s v="Nación"/>
    <x v="0"/>
    <s v="CSF"/>
    <n v="2450000"/>
    <n v="-2450000"/>
    <n v="0"/>
    <n v="0"/>
    <s v="Combustible para el funcionamiento de los vehículos del IGAC a nivel nacional - Vigencias Futuras"/>
    <s v="78520"/>
    <s v="-0"/>
    <s v="-0"/>
    <s v="-0"/>
    <s v="-0"/>
    <s v="-0"/>
    <x v="1"/>
    <x v="1"/>
  </r>
  <r>
    <s v="64220"/>
    <s v="2020-10-14 00:00:00"/>
    <s v="2020-10-14 16:03:00"/>
    <s v="Gasto"/>
    <s v="Generado"/>
    <s v="0200"/>
    <x v="19"/>
    <x v="35"/>
    <s v="PRODUCTOS DE HORNOS DE COQUE; PRODUCTOS DE REFINACIÓN DE PETRÓLEO Y COMBUSTIBLE NUCLEAR"/>
    <s v="Nación"/>
    <x v="0"/>
    <s v="CSF"/>
    <n v="490000"/>
    <n v="-490000"/>
    <n v="0"/>
    <n v="0"/>
    <s v="Combustible para el funcionamiento de los vehículos del IGAC a nivel nacional - Vigencias Futuras"/>
    <s v="78520"/>
    <s v="-0"/>
    <s v="-0"/>
    <s v="-0"/>
    <s v="-0"/>
    <s v="-0"/>
    <x v="0"/>
    <x v="3"/>
  </r>
  <r>
    <s v="64220"/>
    <s v="2020-10-14 00:00:00"/>
    <s v="2020-10-14 16:03:00"/>
    <s v="Gasto"/>
    <s v="Generado"/>
    <s v="0160"/>
    <x v="20"/>
    <x v="64"/>
    <s v="ADQUISICIÓN DE BIENES Y SERVICIOS - SERVICIOS DE INFORMACIÓN IMPLEMENTADOS - FORTALECIMIENTO DE LOS PROCESOS DE DIFUSIÓN Y ACCESO A LA INFORMACIÓN GEOGRÁFICA A NIVEL   NACIONAL"/>
    <s v="Propios"/>
    <x v="1"/>
    <s v="CSF"/>
    <n v="210000"/>
    <n v="-210000"/>
    <n v="0"/>
    <n v="0"/>
    <s v="Combustible para el funcionamiento de los vehículos del IGAC a nivel nacional - Vigencias Futuras"/>
    <s v="78520"/>
    <s v="-0"/>
    <s v="-0"/>
    <s v="-0"/>
    <s v="-0"/>
    <s v="-0"/>
    <x v="1"/>
    <x v="23"/>
  </r>
  <r>
    <s v="64320"/>
    <s v="2020-10-14 00:00:00"/>
    <s v="2020-10-14 16:18: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4780"/>
    <n v="0"/>
    <n v="14780"/>
    <n v="0"/>
    <s v="Reajustes de viáticos de los funcionarios, en aplicación del Artículo 22 de la Resolución No 792 el 11 de septiembre de 2020"/>
    <s v="78120"/>
    <s v="153820"/>
    <s v="574220"/>
    <s v="1030120"/>
    <s v="335107820"/>
    <s v="-0"/>
    <x v="1"/>
    <x v="25"/>
  </r>
  <r>
    <s v="64420"/>
    <s v="2020-10-14 00:00:00"/>
    <s v="2020-10-14 16:20: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Propios"/>
    <x v="1"/>
    <s v="CSF"/>
    <n v="3183645"/>
    <n v="0"/>
    <n v="3183645"/>
    <n v="0"/>
    <s v="Reajustes de viáticos de los funcionarios, en aplicación del Artículo 22 de la Resolución No 792 el 11 de septiembre de 2020"/>
    <s v="78220"/>
    <s v="153920, 154020, 154120, 154220, 154320, 154420, 154520, 154620, 154720"/>
    <s v="574020, 574120, 574320, 574420, 574520, 574620, 574720, 574820, 574920"/>
    <s v="1029920, 1030020, 1030220, 1030320, 1030420, 1030520, 1030620, 1030720, 1030920"/>
    <s v="335081520, 335091220, 335133820, 335139320, 335144020, 335148420, 335150420, 335152520, 335153820"/>
    <s v="-0"/>
    <x v="1"/>
    <x v="25"/>
  </r>
  <r>
    <s v="64520"/>
    <s v="2020-10-14 00:00:00"/>
    <s v="2020-10-14 16:25: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2218016"/>
    <n v="-494751"/>
    <n v="1723265"/>
    <n v="0"/>
    <s v="Viáticos y gastos de comisión para asistir a reunión en la Gobernación el Cauca con el fin de definir convenio interadministrativo."/>
    <s v="80020"/>
    <s v="132520, 132620, 132720"/>
    <s v="487520, 487720, 487820"/>
    <s v="895620, 895820, 895920"/>
    <s v="287458220, 287670620, 287671220"/>
    <s v="-0"/>
    <x v="1"/>
    <x v="25"/>
  </r>
  <r>
    <s v="64620"/>
    <s v="2020-10-14 00:00:00"/>
    <s v="2020-10-14 16:27: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12000000"/>
    <n v="-442"/>
    <n v="11999558"/>
    <n v="0"/>
    <s v="Prestación del servicio de mantenimiento preventivo, calibración certificada y suministro de consumibles para los equipos marca METTLER – TOLEDO."/>
    <s v="79320"/>
    <s v="149520"/>
    <s v="692420"/>
    <s v="1194320"/>
    <s v="372124320"/>
    <s v="-0"/>
    <x v="1"/>
    <x v="25"/>
  </r>
  <r>
    <s v="64720"/>
    <s v="2020-10-14 00:00:00"/>
    <s v="2020-10-14 16:29: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12000000"/>
    <n v="0"/>
    <n v="12000000"/>
    <n v="0"/>
    <s v="Prestación del servicio de mantenimiento preventivo y correctivo, con suministro de consumibles para equipos marca Buehler."/>
    <s v="79420"/>
    <s v="142620"/>
    <s v="742720"/>
    <s v="1283420"/>
    <s v="395236220"/>
    <s v="-0"/>
    <x v="1"/>
    <x v="25"/>
  </r>
  <r>
    <s v="64820"/>
    <s v="2020-10-14 00:00:00"/>
    <s v="2020-10-14 16:30: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5000000"/>
    <n v="-129"/>
    <n v="24999871"/>
    <n v="0"/>
    <s v="Prestación del servicio de mantenimiento preventivo, correctivo y calibración para cinco (5) Microscopios marca CARL ZEISS, dos (2) autoclaves electrónicas marca RAYPA- MATACHANA, tres (3) Sistemas de purificación de agua y dos (2) balanzas analítica"/>
    <s v="79520"/>
    <s v="137220"/>
    <s v="692020"/>
    <s v="1193720"/>
    <s v="372209120"/>
    <s v="-0"/>
    <x v="1"/>
    <x v="25"/>
  </r>
  <r>
    <s v="64920"/>
    <s v="2020-10-14 00:00:00"/>
    <s v="2020-10-14 16:32: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65000000"/>
    <n v="-50488"/>
    <n v="64949512"/>
    <n v="0"/>
    <s v="Prestación del servicio de mantenimiento preventivo y correctivo, con suministro de consumibles e instalación de repuestos, calibración certificada y calificación de equipos marca METROHM. Mantenimiento preventivo Unidad de destilación marca BUCHI."/>
    <s v="79620"/>
    <s v="137320"/>
    <s v="711020"/>
    <s v="1257320"/>
    <s v="396548820"/>
    <s v="-0"/>
    <x v="1"/>
    <x v="25"/>
  </r>
  <r>
    <s v="65020"/>
    <s v="2020-10-14 00:00:00"/>
    <s v="2020-10-14 16:34: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80000000"/>
    <n v="0"/>
    <n v="80000000"/>
    <n v="0"/>
    <s v="Prestación del servicio de mantenimiento preventivo y correctivo con suministro e instalación de repuestos y consumibles para analizador de carbono, nitrógeno y azufre TRUC-MAC y mantenimiento preventivo con calibración certificada para balanza"/>
    <s v="79720"/>
    <s v="162720"/>
    <s v="762220"/>
    <s v="1302720"/>
    <s v="396564120"/>
    <s v="-0"/>
    <x v="1"/>
    <x v="25"/>
  </r>
  <r>
    <s v="65120"/>
    <s v="2020-10-14 00:00:00"/>
    <s v="2020-10-14 16:47: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3100000"/>
    <n v="0"/>
    <n v="3100000"/>
    <n v="0"/>
    <s v="Prestación del servicio de mantenimiento preventivo, correctivo y calificación operacional con suministro de repuestos y consumibles para Digestor por microondas, marca: MILESTONE del Laboratorio Nacional de Suelos."/>
    <s v="79820"/>
    <s v="143320"/>
    <s v="765020"/>
    <s v="1305420"/>
    <s v="396468120"/>
    <s v="-0"/>
    <x v="1"/>
    <x v="25"/>
  </r>
  <r>
    <s v="65220"/>
    <s v="2020-10-15 00:00:00"/>
    <s v="2020-10-15 09:05:00"/>
    <s v="Gasto"/>
    <s v="Con Compromiso"/>
    <s v="0300"/>
    <x v="21"/>
    <x v="54"/>
    <s v="ADQUISICIÓN DE BIENES Y SERVICIOS - SERVICIOS DE INFORMACIÓN GEODÉSICA ACTUALIZADO - LEVANTAMIENTO , GENERACIÓN Y ACTUALIZACIÓN DE LA RED GEODÉSICA Y LA CARTOGRAFÍA BÁSICA A NIVEL   NACIONAL"/>
    <s v="Nación"/>
    <x v="0"/>
    <s v="CSF"/>
    <n v="5210239"/>
    <n v="-100000"/>
    <n v="5110239"/>
    <n v="0"/>
    <s v="VIATICOS Y GASTOS DE COMISION PARA REALIZAR MANTENIMIENTO CORRECTIVO EN DOS SITIOS, EN SU ORDEN, EN LA ESTACIÓN MAGNA-ECO EN LA CIUDAD DE BUCARAMANGA, Y LUEGO EN LA ISLA EL SANTUARIO DE FÚQUENE, CON APROVISIONAMIENTO DE INSUMOS PARA EL OBSERVATORIO G"/>
    <s v="80420"/>
    <s v="130020, 130520, 131620"/>
    <s v="474620, 480320, 481920"/>
    <s v="883420, 888220, 890920"/>
    <s v="284447420, 285488620, 286343120"/>
    <s v="14120, 14220"/>
    <x v="1"/>
    <x v="8"/>
  </r>
  <r>
    <s v="65320"/>
    <s v="2020-10-15 00:00:00"/>
    <s v="2020-10-15 09:11:00"/>
    <s v="Gasto"/>
    <s v="Con Compromiso"/>
    <s v="0300"/>
    <x v="21"/>
    <x v="38"/>
    <s v="ADQUISICIÓN DE BIENES Y SERVICIOS - SERVICIO DE INFORMACIÓN CARTOGRÁFICA ACTUALIZADO - LEVANTAMIENTO , GENERACIÓN Y ACTUALIZACIÓN DE LA RED GEODÉSICA Y LA CARTOGRAFÍA BÁSICA A NIVEL   NACIONAL"/>
    <s v="Nación"/>
    <x v="0"/>
    <s v="CSF"/>
    <n v="2577372"/>
    <n v="0"/>
    <n v="2577372"/>
    <n v="0"/>
    <s v="PROGRAMACION DE VIATICOS Y GASTOS DE COMISION PARA REALIZAR LA TOMA DE AEROFOTOGRAFIA EN EL TERRITORIO NACIONAL CON BASE DE OPERACIONES EN BOGOTÁ"/>
    <s v="80220"/>
    <s v="130220, 130320, 130620, 130720"/>
    <s v="480420, 480520, 481620, 481720"/>
    <s v="888420, 888520, 890520, 890720"/>
    <s v="285492420, 285493220, 286404320, 286405020"/>
    <s v="-0"/>
    <x v="1"/>
    <x v="8"/>
  </r>
  <r>
    <s v="65420"/>
    <s v="2020-10-15 00:00:00"/>
    <s v="2020-10-15 09:17:00"/>
    <s v="Gasto"/>
    <s v="Con Compromiso"/>
    <s v="0300"/>
    <x v="21"/>
    <x v="54"/>
    <s v="ADQUISICIÓN DE BIENES Y SERVICIOS - SERVICIOS DE INFORMACIÓN GEODÉSICA ACTUALIZADO - LEVANTAMIENTO , GENERACIÓN Y ACTUALIZACIÓN DE LA RED GEODÉSICA Y LA CARTOGRAFÍA BÁSICA A NIVEL   NACIONAL"/>
    <s v="Nación"/>
    <x v="0"/>
    <s v="CSF"/>
    <n v="1287963"/>
    <n v="0"/>
    <n v="1287963"/>
    <n v="0"/>
    <s v="&quot;COMISIÓN DE SERVICIOS PARA LA TOMA DE MEDICIONES GNSS A PUNTOS DE CONTROL GRAVIMÉTRICO, EN LOS DEPARTAMENTOS DE CUNDINAMARCA Y BOYACÁ. MUNICIPIOS DONDE SE REALIZARÁ EL TRABAJO DE CAMPO CUNDINAMARCA (Subachoque, La Palma, Tausa, Macheta, Gachalá, Uba"/>
    <s v="80320"/>
    <s v="131820"/>
    <s v="484820"/>
    <s v="894120"/>
    <s v="286682320"/>
    <s v="-0"/>
    <x v="1"/>
    <x v="8"/>
  </r>
  <r>
    <s v="65520"/>
    <s v="2020-10-15 00:00:00"/>
    <s v="2020-10-15 11:00:00"/>
    <s v="Gasto"/>
    <s v="Con Compromiso"/>
    <s v="0200"/>
    <x v="19"/>
    <x v="56"/>
    <s v="SERVICIOS DE SOPORTE"/>
    <s v="Nación"/>
    <x v="0"/>
    <s v="CSF"/>
    <n v="19000000"/>
    <n v="-1720000"/>
    <n v="17280000"/>
    <n v="0"/>
    <s v="Prestación de servicios personales para adelantar actividades relacionadas con el ingreso, egreso y baja de bienes del IGAC."/>
    <s v="80120"/>
    <s v="131020, 131120, 131220"/>
    <s v="494520, 518720, 565120"/>
    <s v="946120, 964120, 1102820, 1117320, 1118420, 1137120, 1255020, 1271420, 1272420, 1272520, 1272920, 1283620, 1283720"/>
    <s v="297672020, 308192020, 337106320, 345630920, 346243520, 350323520, 385229820, 391063120, 391063920, 391181420, 391965020, 394726720, 394731020"/>
    <s v="-0"/>
    <x v="0"/>
    <x v="3"/>
  </r>
  <r>
    <s v="65620"/>
    <s v="2020-10-15 00:00:00"/>
    <s v="2020-10-15 16:08:00"/>
    <s v="Gasto"/>
    <s v="Con Compromiso"/>
    <s v="0300"/>
    <x v="21"/>
    <x v="40"/>
    <s v="ADQUISICIÓN DE BIENES Y SERVICIOS - SERVICIO DE APOYO TÉCNICO A LAS SOLICITUDES RECIBIDAS POR LA CANCILLERÍA EN TEMAS FRONTERIZOS - GENERACIÓN DE ESTUDIOS GEOGRÁFICOS E INVESTIGACIONES PARA LA CARACTERIZACIÓN, ANÁLISIS Y DELIMITACIÓN GEOGRÁFICA DEL T"/>
    <s v="Nación"/>
    <x v="0"/>
    <s v="CSF"/>
    <n v="6990009"/>
    <n v="0"/>
    <n v="6990009"/>
    <n v="0"/>
    <s v="VIATICOS Y GASTOS DE COMISION PARA REALIZAR EL LEVANTAMIENTO TOPOGRAFICO DE LA EXTENCION TOTAL DEL MUNICIPIO DE GACHANCIPA (CUNDINAMARCA)"/>
    <s v="82720"/>
    <s v="130820, 131520, 131920"/>
    <s v="483120, 484520, 484620"/>
    <s v="891020, 893820, 893920"/>
    <s v="286351420, 286670820, 286679420"/>
    <s v="13920"/>
    <x v="1"/>
    <x v="8"/>
  </r>
  <r>
    <s v="65720"/>
    <s v="2020-10-16 00:00:00"/>
    <s v="2020-10-16 11:11: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3570000"/>
    <n v="0"/>
    <n v="3570000"/>
    <n v="0"/>
    <s v="Prestación de servicios para la calibración y mantenimiento preventivo de los equipos del laboratorio  de espectroradiometría  de la oficina CIAF."/>
    <s v="76520"/>
    <s v="145820"/>
    <s v="697320"/>
    <s v="1199220"/>
    <s v="381622220"/>
    <s v="-0"/>
    <x v="1"/>
    <x v="24"/>
  </r>
  <r>
    <s v="65820"/>
    <s v="2020-10-16 00:00:00"/>
    <s v="2020-10-16 11:12: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20000000"/>
    <n v="-829171"/>
    <n v="19170829"/>
    <n v="0"/>
    <s v="Prestación de servicios para la calibración y mantenimiento preventivo del equipo de laboratorio de Espectroradiometría ASD FieldSpec4 de la Oficina CIAF."/>
    <s v="82820"/>
    <s v="152520"/>
    <s v="-0"/>
    <s v="-0"/>
    <s v="-0"/>
    <s v="-0"/>
    <x v="1"/>
    <x v="24"/>
  </r>
  <r>
    <s v="65920"/>
    <s v="2020-10-16 00:00:00"/>
    <s v="2020-10-16 11:32:00"/>
    <s v="Gasto"/>
    <s v="Con Compromiso"/>
    <s v="0200"/>
    <x v="19"/>
    <x v="27"/>
    <s v="ADQUISICIÓN DE BIENES Y SERVICIOS - SEDES MANTENIDAS - FORTALECIMIENTO DE LA INFRAESTRUCTURA FÍSICA DEL IGAC A NIVEL  NACIONAL"/>
    <s v="Nación"/>
    <x v="0"/>
    <s v="CSF"/>
    <n v="17066924"/>
    <n v="-1386924"/>
    <n v="15680000"/>
    <n v="0.01"/>
    <s v="Adquisición de intercomunicadores para la atención al público en las ventanillas del INSTITUTO GEOGRÁFICO AGUSTÍN CODAZZI – IGAC a nivel nacional."/>
    <s v="79920"/>
    <s v="146020"/>
    <s v="628220"/>
    <s v="1137320"/>
    <s v="351335320"/>
    <s v="-0"/>
    <x v="1"/>
    <x v="3"/>
  </r>
  <r>
    <s v="66020"/>
    <s v="2020-10-16 00:00:00"/>
    <s v="2020-10-16 12:50:00"/>
    <s v="Gasto"/>
    <s v="Con Compromiso"/>
    <s v="0500"/>
    <x v="22"/>
    <x v="22"/>
    <s v="ADQUISICIÓN DE BIENES Y SERVICIOS - SERVICIO DE INFORMACIÓN CATASTRAL - ACTUALIZACIÓN  Y GESTIÓN CATASTRAL  NACIONAL"/>
    <s v="Nación"/>
    <x v="2"/>
    <s v="CSF"/>
    <n v="12078700"/>
    <n v="-4831480"/>
    <n v="7247220"/>
    <n v="2415740"/>
    <s v="Prestación de servicios profesionales para la edición de la información geográfica requerida en el marco de los procesos de la gestión catastral"/>
    <s v="82520"/>
    <s v="176220"/>
    <s v="770020"/>
    <s v="1311620"/>
    <s v="-0"/>
    <s v="-0"/>
    <x v="1"/>
    <x v="1"/>
  </r>
  <r>
    <s v="66120"/>
    <s v="2020-10-16 00:00:00"/>
    <s v="2020-10-16 12:51:00"/>
    <s v="Gasto"/>
    <s v="Con Compromiso"/>
    <s v="0500"/>
    <x v="22"/>
    <x v="22"/>
    <s v="ADQUISICIÓN DE BIENES Y SERVICIOS - SERVICIO DE INFORMACIÓN CATASTRAL - ACTUALIZACIÓN  Y GESTIÓN CATASTRAL  NACIONAL"/>
    <s v="Nación"/>
    <x v="2"/>
    <s v="CSF"/>
    <n v="63407595"/>
    <n v="-55022460"/>
    <n v="8385135"/>
    <n v="0"/>
    <s v="Prestar servicios profesionales para la realización de avalúos en el marco de los procesos de actualización catastral adelantados por el Instituto."/>
    <s v="82620"/>
    <s v="160520"/>
    <s v="681720"/>
    <s v="1184520, 1311720, 1312020"/>
    <s v="363295920"/>
    <s v="-0"/>
    <x v="1"/>
    <x v="1"/>
  </r>
  <r>
    <s v="66220"/>
    <s v="2020-10-16 00:00:00"/>
    <s v="2020-10-16 12:52:00"/>
    <s v="Gasto"/>
    <s v="Generado"/>
    <s v="0500"/>
    <x v="22"/>
    <x v="22"/>
    <s v="ADQUISICIÓN DE BIENES Y SERVICIOS - SERVICIO DE INFORMACIÓN CATASTRAL - ACTUALIZACIÓN  Y GESTIÓN CATASTRAL  NACIONAL"/>
    <s v="Nación"/>
    <x v="2"/>
    <s v="CSF"/>
    <n v="37921500"/>
    <n v="-37921500"/>
    <n v="0"/>
    <n v="0"/>
    <s v="Prestación de servicios personales para adelantar actividades de campo u oficina relacionadas con la identificación de cambios en el territorio, en el marco de los proceso de la gestión catastral"/>
    <s v="82420"/>
    <s v="-0"/>
    <s v="-0"/>
    <s v="-0"/>
    <s v="-0"/>
    <s v="-0"/>
    <x v="1"/>
    <x v="1"/>
  </r>
  <r>
    <s v="66320"/>
    <s v="2020-10-16 00:00:00"/>
    <s v="2020-10-16 12:53:00"/>
    <s v="Gasto"/>
    <s v="Generado"/>
    <s v="0500"/>
    <x v="22"/>
    <x v="22"/>
    <s v="ADQUISICIÓN DE BIENES Y SERVICIOS - SERVICIO DE INFORMACIÓN CATASTRAL - ACTUALIZACIÓN  Y GESTIÓN CATASTRAL  NACIONAL"/>
    <s v="Nación"/>
    <x v="2"/>
    <s v="CSF"/>
    <n v="21135865"/>
    <n v="-21135865"/>
    <n v="0"/>
    <n v="0"/>
    <s v="Prestación de servicios profesionales para la planeación, ejecución, seguimiento y control, desde el aspecto tecnológico en el marco de los  proyectos de Gestión Catastral que adelante el Instituto."/>
    <s v="80520"/>
    <s v="-0"/>
    <s v="-0"/>
    <s v="-0"/>
    <s v="-0"/>
    <s v="-0"/>
    <x v="1"/>
    <x v="1"/>
  </r>
  <r>
    <s v="66420"/>
    <s v="2020-10-16 00:00:00"/>
    <s v="2020-10-16 12:54:00"/>
    <s v="Gasto"/>
    <s v="Con Compromiso"/>
    <s v="0500"/>
    <x v="22"/>
    <x v="22"/>
    <s v="ADQUISICIÓN DE BIENES Y SERVICIOS - SERVICIO DE INFORMACIÓN CATASTRAL - ACTUALIZACIÓN  Y GESTIÓN CATASTRAL  NACIONAL"/>
    <s v="Nación"/>
    <x v="2"/>
    <s v="CSF"/>
    <n v="21135865"/>
    <n v="-8454346"/>
    <n v="12681519"/>
    <n v="0"/>
    <s v="Prestación de servicios profesionales para el apoyo jurídico requerido en el marco de los proyectos de Gestión Catastral que adelante el Instituto."/>
    <s v="80620"/>
    <s v="155820"/>
    <s v="612820"/>
    <s v="1198720, 1308320, 1308420"/>
    <s v="375580620, 397272420"/>
    <s v="-0"/>
    <x v="1"/>
    <x v="1"/>
  </r>
  <r>
    <s v="66520"/>
    <s v="2020-10-16 00:00:00"/>
    <s v="2020-10-16 12:55:00"/>
    <s v="Gasto"/>
    <s v="Con Compromiso"/>
    <s v="0500"/>
    <x v="22"/>
    <x v="22"/>
    <s v="ADQUISICIÓN DE BIENES Y SERVICIOS - SERVICIO DE INFORMACIÓN CATASTRAL - ACTUALIZACIÓN  Y GESTIÓN CATASTRAL  NACIONAL"/>
    <s v="Nación"/>
    <x v="2"/>
    <s v="CSF"/>
    <n v="5092755"/>
    <n v="-2037102"/>
    <n v="3055653"/>
    <n v="1154358"/>
    <s v="Prestación de servicios de apoyo orientados a la consecución, consulta y enrutamiento de la información en el marco de los proyectos de Gestión Catastral que adelante el Instituto."/>
    <s v="80720"/>
    <s v="184520"/>
    <s v="-0"/>
    <s v="-0"/>
    <s v="-0"/>
    <s v="-0"/>
    <x v="1"/>
    <x v="1"/>
  </r>
  <r>
    <s v="66620"/>
    <s v="2020-10-16 00:00:00"/>
    <s v="2020-10-16 12:56:00"/>
    <s v="Gasto"/>
    <s v="Generado"/>
    <s v="0500"/>
    <x v="22"/>
    <x v="22"/>
    <s v="ADQUISICIÓN DE BIENES Y SERVICIOS - SERVICIO DE INFORMACIÓN CATASTRAL - ACTUALIZACIÓN  Y GESTIÓN CATASTRAL  NACIONAL"/>
    <s v="Nación"/>
    <x v="2"/>
    <s v="CSF"/>
    <n v="13975225"/>
    <n v="-13975225"/>
    <n v="0"/>
    <n v="0"/>
    <s v="Prestación de servicios profesionales para la elaboración de procedimientos, planeación, ejecución, seguimiento y control de las actividades relacionadas con la gestión, procesamiento y análisis de la información geografica requerida en todas las eta"/>
    <s v="80820"/>
    <s v="-0"/>
    <s v="-0"/>
    <s v="-0"/>
    <s v="-0"/>
    <s v="-0"/>
    <x v="1"/>
    <x v="1"/>
  </r>
  <r>
    <s v="66720"/>
    <s v="2020-10-16 00:00:00"/>
    <s v="2020-10-16 12:57:00"/>
    <s v="Gasto"/>
    <s v="Generado"/>
    <s v="0500"/>
    <x v="22"/>
    <x v="22"/>
    <s v="ADQUISICIÓN DE BIENES Y SERVICIOS - SERVICIO DE INFORMACIÓN CATASTRAL - ACTUALIZACIÓN  Y GESTIÓN CATASTRAL  NACIONAL"/>
    <s v="Nación"/>
    <x v="2"/>
    <s v="CSF"/>
    <n v="13975225"/>
    <n v="-13975225"/>
    <n v="0"/>
    <n v="0"/>
    <s v="Prestación de servicios profesionales para realizar los análisis e informes estadísticos requeridos en el marco de los proyectos de Gestión Catastral que adelante el Instituto."/>
    <s v="80920"/>
    <s v="-0"/>
    <s v="-0"/>
    <s v="-0"/>
    <s v="-0"/>
    <s v="-0"/>
    <x v="1"/>
    <x v="1"/>
  </r>
  <r>
    <s v="66820"/>
    <s v="2020-10-16 00:00:00"/>
    <s v="2020-10-16 12:58:00"/>
    <s v="Gasto"/>
    <s v="Con Compromiso"/>
    <s v="0500"/>
    <x v="22"/>
    <x v="22"/>
    <s v="ADQUISICIÓN DE BIENES Y SERVICIOS - SERVICIO DE INFORMACIÓN CATASTRAL - ACTUALIZACIÓN  Y GESTIÓN CATASTRAL  NACIONAL"/>
    <s v="Nación"/>
    <x v="2"/>
    <s v="CSF"/>
    <n v="13975225"/>
    <n v="-5590090"/>
    <n v="8385135"/>
    <n v="3354054"/>
    <s v="Prestación de servicios profesionales para la elaboración de procedimientos, planeación, ejecución, seguimiento y control de las actividades relacionadas con la gestión, análisis y procesamientos de bases de datos requeridas en todas las etapas de la"/>
    <s v="81020"/>
    <s v="184320"/>
    <s v="-0"/>
    <s v="-0"/>
    <s v="-0"/>
    <s v="-0"/>
    <x v="1"/>
    <x v="1"/>
  </r>
  <r>
    <s v="66920"/>
    <s v="2020-10-16 00:00:00"/>
    <s v="2020-10-16 12:59:00"/>
    <s v="Gasto"/>
    <s v="Generado"/>
    <s v="0500"/>
    <x v="22"/>
    <x v="22"/>
    <s v="ADQUISICIÓN DE BIENES Y SERVICIOS - SERVICIO DE INFORMACIÓN CATASTRAL - ACTUALIZACIÓN  Y GESTIÓN CATASTRAL  NACIONAL"/>
    <s v="Nación"/>
    <x v="2"/>
    <s v="CSF"/>
    <n v="13975225"/>
    <n v="-13975225"/>
    <n v="0"/>
    <n v="0"/>
    <s v="Prestación de servicios profesionales para realizar avalúos a nivel nacional requeridos en el marco de los proyectos de Gestión Catastral que adelante el Instituto."/>
    <s v="81120"/>
    <s v="-0"/>
    <s v="-0"/>
    <s v="-0"/>
    <s v="-0"/>
    <s v="-0"/>
    <x v="1"/>
    <x v="1"/>
  </r>
  <r>
    <s v="67020"/>
    <s v="2020-10-16 00:00:00"/>
    <s v="2020-10-16 13:00:00"/>
    <s v="Gasto"/>
    <s v="Con Compromiso"/>
    <s v="0500"/>
    <x v="22"/>
    <x v="22"/>
    <s v="ADQUISICIÓN DE BIENES Y SERVICIOS - SERVICIO DE INFORMACIÓN CATASTRAL - ACTUALIZACIÓN  Y GESTIÓN CATASTRAL  NACIONAL"/>
    <s v="Nación"/>
    <x v="2"/>
    <s v="CSF"/>
    <n v="13975225"/>
    <n v="-5590090"/>
    <n v="8385135"/>
    <n v="2795045"/>
    <s v="Prestación de servicios profesionales para orientar, soportar y ejecutar las tareas de apoyo tecnológico requerido para los procesos de gestión catastral ."/>
    <s v="81220"/>
    <s v="180620"/>
    <s v="768720"/>
    <s v="1310820, 1311920"/>
    <s v="397296620"/>
    <s v="-0"/>
    <x v="1"/>
    <x v="1"/>
  </r>
  <r>
    <s v="67120"/>
    <s v="2020-10-16 00:00:00"/>
    <s v="2020-10-16 13:10:00"/>
    <s v="Gasto"/>
    <s v="Generado"/>
    <s v="0500"/>
    <x v="22"/>
    <x v="22"/>
    <s v="ADQUISICIÓN DE BIENES Y SERVICIOS - SERVICIO DE INFORMACIÓN CATASTRAL - ACTUALIZACIÓN  Y GESTIÓN CATASTRAL  NACIONAL"/>
    <s v="Nación"/>
    <x v="2"/>
    <s v="CSF"/>
    <n v="13975225"/>
    <n v="-13975225"/>
    <n v="0"/>
    <n v="0"/>
    <s v="Prestación de servicios profesionales para la gestión, análisis y procesamiento de bases de datos en el marco del procesos de la gestión catastral"/>
    <s v="82320"/>
    <s v="-0"/>
    <s v="-0"/>
    <s v="-0"/>
    <s v="-0"/>
    <s v="-0"/>
    <x v="1"/>
    <x v="1"/>
  </r>
  <r>
    <s v="67220"/>
    <s v="2020-10-16 00:00:00"/>
    <s v="2020-10-16 13:12:00"/>
    <s v="Gasto"/>
    <s v="Con Compromiso"/>
    <s v="0510"/>
    <x v="25"/>
    <x v="23"/>
    <s v="ADQUISICIÓN DE BIENES Y SERVICIOS - SERVICIO DE AVALÚOS - ACTUALIZACIÓN  Y GESTIÓN CATASTRAL  NACIONAL"/>
    <s v="Nación"/>
    <x v="2"/>
    <s v="CSF"/>
    <n v="167702700"/>
    <n v="-89441441"/>
    <n v="78261259"/>
    <n v="19565315"/>
    <s v="Prestación de servicios profesionales orientados a la elaboración de avalúos comerciales de bienes inmuebles de acuerdo con los requerimientos realizados a la Subdirección de Catastro."/>
    <s v="82220"/>
    <s v="145620, 151420, 151520, 152020, 152120, 184220"/>
    <s v="589620, 597020, 601220, 690220, 735820, 758220"/>
    <s v="1117120, 1120720, 1124420, 1191920, 1192020, 1269520, 1276620, 1279820, 1284220, 1284420, 1292520, 1301020, 1302020, 1302120, 1309620"/>
    <s v="346248320, 346735620, 346758620, 370150220, 391067620, 391378920, 393797420, 393931120, 393947120, 394817620, 396126520, 396216420, 396223020"/>
    <s v="-0"/>
    <x v="1"/>
    <x v="2"/>
  </r>
  <r>
    <s v="67320"/>
    <s v="2020-10-16 00:00:00"/>
    <s v="2020-10-16 13:13:00"/>
    <s v="Gasto"/>
    <s v="Generado"/>
    <s v="0510"/>
    <x v="25"/>
    <x v="23"/>
    <s v="ADQUISICIÓN DE BIENES Y SERVICIOS - SERVICIO DE AVALÚOS - ACTUALIZACIÓN  Y GESTIÓN CATASTRAL  NACIONAL"/>
    <s v="Nación"/>
    <x v="2"/>
    <s v="CSF"/>
    <n v="8835525"/>
    <n v="-8835525"/>
    <n v="0"/>
    <n v="0"/>
    <s v="Prestación de servicios profesionales para la elaboración y actualización de los presupuestos de obra de construcciones, anexos e infraestructura, insumo para la elaboración de avalúos"/>
    <s v="81320"/>
    <s v="-0"/>
    <s v="-0"/>
    <s v="-0"/>
    <s v="-0"/>
    <s v="-0"/>
    <x v="1"/>
    <x v="2"/>
  </r>
  <r>
    <s v="67420"/>
    <s v="2020-10-19 00:00:00"/>
    <s v="2020-10-19 10:14:00"/>
    <s v="Gasto"/>
    <s v="Generado"/>
    <s v="0200"/>
    <x v="19"/>
    <x v="55"/>
    <s v="ADQUISICIÓN DE BIENES Y SERVICIOS - SERVICIOS TECNOLÓGICOS - FORTALECIMIENTO DE LA GESTIÓN INSTITUCIONAL DEL IGAC A NIVEL   NACIONAL"/>
    <s v="Nación"/>
    <x v="0"/>
    <s v="CSF"/>
    <n v="16908692"/>
    <n v="0"/>
    <n v="16908692"/>
    <n v="16908692"/>
    <s v="Prestación de servicios profesionales para orientar el diseño de la arquitectura de solución e implementar componentes de software en el marco de la implementación de la política de catastro multipropósito"/>
    <s v="82020"/>
    <s v="-0"/>
    <s v="-0"/>
    <s v="-0"/>
    <s v="-0"/>
    <s v="-0"/>
    <x v="1"/>
    <x v="3"/>
  </r>
  <r>
    <s v="67520"/>
    <s v="2020-10-19 00:00:00"/>
    <s v="2020-10-19 10:16:00"/>
    <s v="Gasto"/>
    <s v="Con Compromiso"/>
    <s v="0200"/>
    <x v="19"/>
    <x v="55"/>
    <s v="ADQUISICIÓN DE BIENES Y SERVICIOS - SERVICIOS TECNOLÓGICOS - FORTALECIMIENTO DE LA GESTIÓN INSTITUCIONAL DEL IGAC A NIVEL   NACIONAL"/>
    <s v="Nación"/>
    <x v="0"/>
    <s v="CSF"/>
    <n v="9503153"/>
    <n v="-50"/>
    <n v="9503103"/>
    <n v="0"/>
    <s v="Prestación de servicios profesionales para desarrollar, administrar y dar soporte a los componentes de los portales Web y micro sitios de la Entidad"/>
    <s v="81420"/>
    <s v="155920"/>
    <s v="629920"/>
    <s v="1140620, 1290920, 1305020"/>
    <s v="351460920, 394362920, 396622520"/>
    <s v="-0"/>
    <x v="1"/>
    <x v="3"/>
  </r>
  <r>
    <s v="67620"/>
    <s v="2020-10-19 00:00:00"/>
    <s v="2020-10-19 10:18:00"/>
    <s v="Gasto"/>
    <s v="Con Compromiso"/>
    <s v="0200"/>
    <x v="19"/>
    <x v="55"/>
    <s v="ADQUISICIÓN DE BIENES Y SERVICIOS - SERVICIOS TECNOLÓGICOS - FORTALECIMIENTO DE LA GESTIÓN INSTITUCIONAL DEL IGAC A NIVEL   NACIONAL"/>
    <s v="Nación"/>
    <x v="0"/>
    <s v="CSF"/>
    <n v="16908692"/>
    <n v="-5636231"/>
    <n v="11272461"/>
    <n v="0"/>
    <s v="Prestación de servicios profesionales para documentar, diseñar e implementar los flujos de información requeridos en el marco de la implementación de la política de catastro multipropósito"/>
    <s v="81620"/>
    <s v="177320"/>
    <s v="-0"/>
    <s v="-0"/>
    <s v="-0"/>
    <s v="-0"/>
    <x v="1"/>
    <x v="3"/>
  </r>
  <r>
    <s v="67720"/>
    <s v="2020-10-19 00:00:00"/>
    <s v="2020-10-19 10:19:00"/>
    <s v="Gasto"/>
    <s v="Con Compromiso"/>
    <s v="0200"/>
    <x v="19"/>
    <x v="55"/>
    <s v="ADQUISICIÓN DE BIENES Y SERVICIOS - SERVICIOS TECNOLÓGICOS - FORTALECIMIENTO DE LA GESTIÓN INSTITUCIONAL DEL IGAC A NIVEL   NACIONAL"/>
    <s v="Nación"/>
    <x v="0"/>
    <s v="CSF"/>
    <n v="22360360"/>
    <n v="-18633633"/>
    <n v="3726727"/>
    <n v="0"/>
    <s v="Prestación de servicios profesionales para elaborar las historias de usuarios y prototipado de las funcionalidades requeridas en el marco de la implementación de la política de catastro multipropósito"/>
    <s v="81720"/>
    <s v="189320"/>
    <s v="-0"/>
    <s v="-0"/>
    <s v="-0"/>
    <s v="-0"/>
    <x v="1"/>
    <x v="3"/>
  </r>
  <r>
    <s v="67820"/>
    <s v="2020-10-19 00:00:00"/>
    <s v="2020-10-19 10:20:00"/>
    <s v="Gasto"/>
    <s v="Anulado"/>
    <s v="0200"/>
    <x v="19"/>
    <x v="55"/>
    <s v="ADQUISICIÓN DE BIENES Y SERVICIOS - SERVICIOS TECNOLÓGICOS - FORTALECIMIENTO DE LA GESTIÓN INSTITUCIONAL DEL IGAC A NIVEL   NACIONAL"/>
    <s v="Nación"/>
    <x v="0"/>
    <s v="CSF"/>
    <n v="14660732"/>
    <n v="-14660732"/>
    <n v="0"/>
    <n v="0"/>
    <s v="Prestación de servicios profesionales para gestionar la infraestructura tecnológica, plataforma de inteligencia de negocios y bases de datos de la Entidad, en el marco de la implementación de la política de catastro multipropósito"/>
    <s v="81520"/>
    <s v="-0"/>
    <s v="-0"/>
    <s v="-0"/>
    <s v="-0"/>
    <s v="-0"/>
    <x v="1"/>
    <x v="3"/>
  </r>
  <r>
    <s v="67920"/>
    <s v="2020-10-19 00:00:00"/>
    <s v="2020-10-19 10:22:00"/>
    <s v="Gasto"/>
    <s v="Generado"/>
    <s v="0200"/>
    <x v="19"/>
    <x v="55"/>
    <s v="ADQUISICIÓN DE BIENES Y SERVICIOS - SERVICIOS TECNOLÓGICOS - FORTALECIMIENTO DE LA GESTIÓN INSTITUCIONAL DEL IGAC A NIVEL   NACIONAL"/>
    <s v="Nación"/>
    <x v="0"/>
    <s v="CSF"/>
    <n v="16908692"/>
    <n v="-16908692"/>
    <n v="0"/>
    <n v="0"/>
    <s v="Prestación de servicios profesionales para orientar, mantener, analizar, diseñar, desarrollar e integrar componentes de software geográficos en el marco de la implementación de la política de catastro multipropósito"/>
    <s v="81820"/>
    <s v="-0"/>
    <s v="-0"/>
    <s v="-0"/>
    <s v="-0"/>
    <s v="-0"/>
    <x v="1"/>
    <x v="3"/>
  </r>
  <r>
    <s v="68020"/>
    <s v="2020-10-19 00:00:00"/>
    <s v="2020-10-19 10:23:00"/>
    <s v="Gasto"/>
    <s v="Con Compromiso"/>
    <s v="0200"/>
    <x v="19"/>
    <x v="55"/>
    <s v="ADQUISICIÓN DE BIENES Y SERVICIOS - SERVICIOS TECNOLÓGICOS - FORTALECIMIENTO DE LA GESTIÓN INSTITUCIONAL DEL IGAC A NIVEL   NACIONAL"/>
    <s v="Nación"/>
    <x v="0"/>
    <s v="CSF"/>
    <n v="14660732"/>
    <n v="-11922893"/>
    <n v="2737839"/>
    <n v="0"/>
    <s v="Prestación de servicios profesionales para soportar, mantener, analizar, diseñar, desarrollar e integrar componentes de software en el marco de la implementación de la política de catastro multipropósito"/>
    <s v="82120"/>
    <s v="189520"/>
    <s v="-0"/>
    <s v="-0"/>
    <s v="-0"/>
    <s v="-0"/>
    <x v="1"/>
    <x v="3"/>
  </r>
  <r>
    <s v="68120"/>
    <s v="2020-10-19 00:00:00"/>
    <s v="2020-10-19 10:24:00"/>
    <s v="Gasto"/>
    <s v="Con Compromiso"/>
    <s v="0200"/>
    <x v="19"/>
    <x v="55"/>
    <s v="ADQUISICIÓN DE BIENES Y SERVICIOS - SERVICIOS TECNOLÓGICOS - FORTALECIMIENTO DE LA GESTIÓN INSTITUCIONAL DEL IGAC A NIVEL   NACIONAL"/>
    <s v="Nación"/>
    <x v="0"/>
    <s v="CSF"/>
    <n v="11180180"/>
    <n v="-7959193"/>
    <n v="3220987"/>
    <n v="0"/>
    <s v="Prestación de servicios profesionales para soportar, mantener, analizar, diseñar, desarrollar e integrar componentes de software geográficos en el marco de la implementación de la política de catastro multipropósito."/>
    <s v="81920"/>
    <s v="192920"/>
    <s v="-0"/>
    <s v="-0"/>
    <s v="-0"/>
    <s v="-0"/>
    <x v="1"/>
    <x v="3"/>
  </r>
  <r>
    <s v="68220"/>
    <s v="2020-10-19 00:00:00"/>
    <s v="2020-10-19 16:32:00"/>
    <s v="Gasto"/>
    <s v="Con Compromiso"/>
    <s v="0300"/>
    <x v="21"/>
    <x v="54"/>
    <s v="ADQUISICIÓN DE BIENES Y SERVICIOS - SERVICIOS DE INFORMACIÓN GEODÉSICA ACTUALIZADO - LEVANTAMIENTO , GENERACIÓN Y ACTUALIZACIÓN DE LA RED GEODÉSICA Y LA CARTOGRAFÍA BÁSICA A NIVEL   NACIONAL"/>
    <s v="Nación"/>
    <x v="0"/>
    <s v="CSF"/>
    <n v="20569463"/>
    <n v="1752602"/>
    <n v="22322065"/>
    <n v="746192.2"/>
    <s v="VIATICOS Y GASTOS DE COMISIÓN RED ACTIVA, EN LOS DEPARTAMENTOS DE ANTIOQUIA Y CAUCA"/>
    <s v="84220"/>
    <s v="137420, 138320, 139220, 184920"/>
    <s v="495220, 495620, 498720, 661220"/>
    <s v="942620, 943020, 944920, 1166820"/>
    <s v="296924020, 297604420, 297616120, 358946620"/>
    <s v="17820, 17920, 24420"/>
    <x v="1"/>
    <x v="8"/>
  </r>
  <r>
    <s v="68320"/>
    <s v="2020-10-19 00:00:00"/>
    <s v="2020-10-19 19:57:00"/>
    <s v="Gasto"/>
    <s v="Con Compromiso"/>
    <s v="0300"/>
    <x v="21"/>
    <x v="75"/>
    <s v="ADQUISICIÓN DE BIENES Y SERVICIOS - DOCUMENTOS DE ESTUDIOS TÉCNICOS SOBRE GEOGRAFÍA - GENERACIÓN DE ESTUDIOS GEOGRÁFICOS E INVESTIGACIONES PARA LA CARACTERIZACIÓN, ANÁLISIS Y DELIMITACIÓN GEOGRÁFICA DEL TERRITORIO  NACIONAL"/>
    <s v="Nación"/>
    <x v="0"/>
    <s v="CSF"/>
    <n v="12968365"/>
    <n v="-1729115"/>
    <n v="11239250"/>
    <n v="0"/>
    <s v="Prestación de servicios para la integración de hojas cartográficas y generación de cartografía base de los municipios priorizados para la caracterización territorial con fines de catastro multipropósito."/>
    <s v="82920"/>
    <s v="139820, 139920"/>
    <s v="601020, 613120"/>
    <s v="1124120, 1131420, 1257520, 1268920, 1269120"/>
    <s v="346739520, 349049920, 350190820, 386408920, 391163320, 393634520"/>
    <s v="-0"/>
    <x v="1"/>
    <x v="8"/>
  </r>
  <r>
    <s v="68420"/>
    <s v="2020-10-19 00:00:00"/>
    <s v="2020-10-19 19:59:00"/>
    <s v="Gasto"/>
    <s v="Con Compromiso"/>
    <s v="0300"/>
    <x v="21"/>
    <x v="75"/>
    <s v="ADQUISICIÓN DE BIENES Y SERVICIOS - DOCUMENTOS DE ESTUDIOS TÉCNICOS SOBRE GEOGRAFÍA - GENERACIÓN DE ESTUDIOS GEOGRÁFICOS E INVESTIGACIONES PARA LA CARACTERIZACIÓN, ANÁLISIS Y DELIMITACIÓN GEOGRÁFICA DEL TERRITORIO  NACIONAL"/>
    <s v="Nación"/>
    <x v="0"/>
    <s v="CSF"/>
    <n v="32420913"/>
    <n v="-8818487"/>
    <n v="23602426"/>
    <n v="0"/>
    <s v="Prestación de servicios para la generación de salidas gráficas y cartografía temática de los municipios priorizados para la caracterización territorial con fines de catastro multipropósito."/>
    <s v="83020"/>
    <s v="151620, 151720, 151820, 151920, 160120"/>
    <s v="696220, 755520, 765920, 766420"/>
    <s v="1197920, 1301620, 1304720, 1308120, 1308820, 1309720, 1310120, 1310420"/>
    <s v="372348620, 396211420, 396396820, 396883920, 397179420, 397271120, 397276820, 397292820"/>
    <s v="-0"/>
    <x v="1"/>
    <x v="8"/>
  </r>
  <r>
    <s v="68520"/>
    <s v="2020-10-19 00:00:00"/>
    <s v="2020-10-19 20:00:00"/>
    <s v="Gasto"/>
    <s v="Con Compromiso"/>
    <s v="0300"/>
    <x v="21"/>
    <x v="75"/>
    <s v="ADQUISICIÓN DE BIENES Y SERVICIOS - DOCUMENTOS DE ESTUDIOS TÉCNICOS SOBRE GEOGRAFÍA - GENERACIÓN DE ESTUDIOS GEOGRÁFICOS E INVESTIGACIONES PARA LA CARACTERIZACIÓN, ANÁLISIS Y DELIMITACIÓN GEOGRÁFICA DEL TERRITORIO  NACIONAL"/>
    <s v="Nación"/>
    <x v="0"/>
    <s v="CSF"/>
    <n v="16221975"/>
    <n v="-3244395"/>
    <n v="12977580"/>
    <n v="0"/>
    <s v="Prestación de servicios para analizar, elaborar y consolidar la caracterización territorial de los municipios priorizados desde el proceso biofísico y ambiental según asignación y de conformidad con la metodología establecida."/>
    <s v="83120"/>
    <s v="146620"/>
    <s v="666420"/>
    <s v="1169320, 1275120, 1309120"/>
    <s v="360081420, 391255020"/>
    <s v="-0"/>
    <x v="1"/>
    <x v="8"/>
  </r>
  <r>
    <s v="68620"/>
    <s v="2020-10-19 00:00:00"/>
    <s v="2020-10-19 20:02: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15278265"/>
    <n v="-2240813"/>
    <n v="13037452"/>
    <n v="0"/>
    <s v="Prestación de servicio para apoyar la organización y digitalización del archivo de los procesos liderados por la Subdirección de Geografía y Cartografía"/>
    <s v="83220"/>
    <s v="161120, 161220, 161320, 162520"/>
    <s v="643520, 647620, 664820, 683020"/>
    <s v="1154720, 1156720, 1167120, 1185220, 1269720, 1269820, 1270820, 1282420, 1282520, 1295120, 1310720"/>
    <s v="354646320, 356141520, 359507720, 363296920, 391165020, 391175520, 391176220, 393643020, 393662220, 394853620, 397294120"/>
    <s v="-0"/>
    <x v="1"/>
    <x v="8"/>
  </r>
  <r>
    <s v="68720"/>
    <s v="2020-10-19 00:00:00"/>
    <s v="2020-10-19 20:03:00"/>
    <s v="Gasto"/>
    <s v="Con Compromiso"/>
    <s v="0300"/>
    <x v="21"/>
    <x v="38"/>
    <s v="ADQUISICIÓN DE BIENES Y SERVICIOS - SERVICIO DE INFORMACIÓN CARTOGRÁFICA ACTUALIZADO - LEVANTAMIENTO , GENERACIÓN Y ACTUALIZACIÓN DE LA RED GEODÉSICA Y LA CARTOGRAFÍA BÁSICA A NIVEL   NACIONAL"/>
    <s v="Nación"/>
    <x v="0"/>
    <s v="CSF"/>
    <n v="12078700"/>
    <n v="-1610493"/>
    <n v="10468207"/>
    <n v="0"/>
    <s v="Prestación de servicios para realizar el monitoreo y control de calidad de las bases de datos vectoriales y demás procesos asociados a la producción cartográfica."/>
    <s v="83320"/>
    <s v="142920"/>
    <s v="594120"/>
    <s v="1119720, 1272220, 1279520"/>
    <s v="346678120, 391062520, 394000720"/>
    <s v="-0"/>
    <x v="1"/>
    <x v="8"/>
  </r>
  <r>
    <s v="68820"/>
    <s v="2020-10-19 00:00:00"/>
    <s v="2020-10-19 20:04:00"/>
    <s v="Gasto"/>
    <s v="Anulado"/>
    <s v="0300"/>
    <x v="21"/>
    <x v="38"/>
    <s v="ADQUISICIÓN DE BIENES Y SERVICIOS - SERVICIO DE INFORMACIÓN CARTOGRÁFICA ACTUALIZADO - LEVANTAMIENTO , GENERACIÓN Y ACTUALIZACIÓN DE LA RED GEODÉSICA Y LA CARTOGRAFÍA BÁSICA A NIVEL   NACIONAL"/>
    <s v="Nación"/>
    <x v="0"/>
    <s v="CSF"/>
    <n v="64841825"/>
    <n v="-64841825"/>
    <n v="0"/>
    <n v="0"/>
    <s v="Prestación de servicios para el robustecimiento de la base de datos de control terrestre que permita la generación y/o validación de productos cartográficos."/>
    <s v="83420"/>
    <s v="-0"/>
    <s v="-0"/>
    <s v="-0"/>
    <s v="-0"/>
    <s v="-0"/>
    <x v="1"/>
    <x v="8"/>
  </r>
  <r>
    <s v="68920"/>
    <s v="2020-10-19 00:00:00"/>
    <s v="2020-10-19 20:05:00"/>
    <s v="Gasto"/>
    <s v="Anulado"/>
    <s v="0300"/>
    <x v="21"/>
    <x v="86"/>
    <s v="ADQUISICIÓN DE BIENES Y SERVICIOS - SERVICIO DE INFORMACIÓN GEOGRÁFICA, GEODÉSICA Y CARTOGRÁFICA - GENERACIÓN DE ESTUDIOS GEOGRÁFICOS E INVESTIGACIONES PARA LA CARACTERIZACIÓN, ANÁLISIS Y DELIMITACIÓN GEOGRÁFICA DEL TERRITORIO  NACIONAL"/>
    <s v="Nación"/>
    <x v="0"/>
    <s v="CSF"/>
    <n v="21135865"/>
    <n v="-21135865"/>
    <n v="0"/>
    <n v="0"/>
    <s v="Prestación de servicios para el robustecimiento de las aplicaciones de la Subdirección de Geografía y Cartografía"/>
    <s v="83520"/>
    <s v="-0"/>
    <s v="-0"/>
    <s v="-0"/>
    <s v="-0"/>
    <s v="-0"/>
    <x v="1"/>
    <x v="8"/>
  </r>
  <r>
    <s v="69020"/>
    <s v="2020-10-19 00:00:00"/>
    <s v="2020-10-19 20:07:00"/>
    <s v="Gasto"/>
    <s v="Con Compromiso"/>
    <s v="0300"/>
    <x v="21"/>
    <x v="38"/>
    <s v="ADQUISICIÓN DE BIENES Y SERVICIOS - SERVICIO DE INFORMACIÓN CARTOGRÁFICA ACTUALIZADO - LEVANTAMIENTO , GENERACIÓN Y ACTUALIZACIÓN DE LA RED GEODÉSICA Y LA CARTOGRAFÍA BÁSICA A NIVEL   NACIONAL"/>
    <s v="Nación"/>
    <x v="0"/>
    <s v="CSF"/>
    <n v="17671050"/>
    <n v="-10249209"/>
    <n v="7421841"/>
    <n v="0"/>
    <s v="Prestación de servicios para realizar actividades orientadas a la validación de los productos cartográficos, de conformidad con las especificaciones técnicos establecidos."/>
    <s v="83820"/>
    <s v="145020"/>
    <s v="599620"/>
    <s v="1122620, 1270320, 1311220"/>
    <s v="347340820, 391263420"/>
    <s v="-0"/>
    <x v="1"/>
    <x v="8"/>
  </r>
  <r>
    <s v="69120"/>
    <s v="2020-10-19 00:00:00"/>
    <s v="2020-10-19 20:08: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600000000"/>
    <n v="-82891925"/>
    <n v="517108075"/>
    <n v="24134755"/>
    <s v="Adquisición de estaciones de funcionamiento continua, con sus respectivos accesorios, sistemas de comunicación y de alimentación, para el fortalecimiento de la Red Geodésica Nacional."/>
    <s v="84120"/>
    <s v="193120"/>
    <s v="-0"/>
    <s v="-0"/>
    <s v="-0"/>
    <s v="-0"/>
    <x v="1"/>
    <x v="8"/>
  </r>
  <r>
    <s v="69220"/>
    <s v="2020-10-19 00:00:00"/>
    <s v="2020-10-19 20:10:00"/>
    <s v="Gasto"/>
    <s v="Con Compromiso"/>
    <s v="0300"/>
    <x v="21"/>
    <x v="38"/>
    <s v="ADQUISICIÓN DE BIENES Y SERVICIOS - SERVICIO DE INFORMACIÓN CARTOGRÁFICA ACTUALIZADO - LEVANTAMIENTO , GENERACIÓN Y ACTUALIZACIÓN DE LA RED GEODÉSICA Y LA CARTOGRAFÍA BÁSICA A NIVEL   NACIONAL"/>
    <s v="Nación"/>
    <x v="0"/>
    <s v="CSF"/>
    <n v="8000000"/>
    <n v="-1700140"/>
    <n v="6299860"/>
    <n v="0"/>
    <s v="Capacitación de funcionarios en el manejo y operación técnica de las aeronaves no tripuladas tipo UAS, propiedad del IGAC"/>
    <s v="84020"/>
    <s v="176520"/>
    <s v="697420"/>
    <s v="1199320"/>
    <s v="381546120"/>
    <s v="-0"/>
    <x v="1"/>
    <x v="8"/>
  </r>
  <r>
    <s v="69320"/>
    <s v="2020-10-20 00:00:00"/>
    <s v="2020-10-20 15:35:00"/>
    <s v="Gasto"/>
    <s v="Con Compromiso"/>
    <s v="0300"/>
    <x v="21"/>
    <x v="54"/>
    <s v="ADQUISICIÓN DE BIENES Y SERVICIOS - SERVICIOS DE INFORMACIÓN GEODÉSICA ACTUALIZADO - LEVANTAMIENTO , GENERACIÓN Y ACTUALIZACIÓN DE LA RED GEODÉSICA Y LA CARTOGRAFÍA BÁSICA A NIVEL   NACIONAL"/>
    <s v="Nación"/>
    <x v="0"/>
    <s v="CSF"/>
    <n v="14976549"/>
    <n v="-150000"/>
    <n v="14826549"/>
    <n v="0"/>
    <s v="VIATICOS Y GASTOS DE COMISION PARA REALIZAR FOTOCONTROL CARTOGRAFÍA VECTORIAL URBANA Y RURAL POPAYÁN,  CUENCA YAGUIRAL, AGRADO, GARZON, GIGANTE, LA ARGENTINA, LA PLATA, EL PITAL, POPAYAN, CAJIBIO, EL TAMBO, PURACE, TIMBIO, CAJIBIO, TOTORO"/>
    <s v="84620"/>
    <s v="137920, 138020, 138620"/>
    <s v="495520, 496120, 496220"/>
    <s v="942920, 943520, 943620"/>
    <s v="296945620, 297621920, 297622920"/>
    <s v="18220"/>
    <x v="1"/>
    <x v="8"/>
  </r>
  <r>
    <s v="69420"/>
    <s v="2020-10-20 00:00:00"/>
    <s v="2020-10-20 15:40:00"/>
    <s v="Gasto"/>
    <s v="Con Compromiso"/>
    <s v="0300"/>
    <x v="21"/>
    <x v="54"/>
    <s v="ADQUISICIÓN DE BIENES Y SERVICIOS - SERVICIOS DE INFORMACIÓN GEODÉSICA ACTUALIZADO - LEVANTAMIENTO , GENERACIÓN Y ACTUALIZACIÓN DE LA RED GEODÉSICA Y LA CARTOGRAFÍA BÁSICA A NIVEL   NACIONAL"/>
    <s v="Nación"/>
    <x v="0"/>
    <s v="CSF"/>
    <n v="2508138"/>
    <n v="1"/>
    <n v="2508139"/>
    <n v="0"/>
    <s v="VIATICOS Y GASTOS DE COMISION PARA REALIZAR EXPLORACIÓN DE SITIOS PARA LA MATERIALIZACIÓN DE ESTACIONES DE FUNCIONAMIENTO CONTINUO GNSS DE LA RED MAGNA-ECO"/>
    <s v="84520"/>
    <s v="137520"/>
    <s v="495720"/>
    <s v="943120"/>
    <s v="296751920"/>
    <s v="-0"/>
    <x v="1"/>
    <x v="8"/>
  </r>
  <r>
    <s v="69520"/>
    <s v="2020-10-20 00:00:00"/>
    <s v="2020-10-20 16:41:00"/>
    <s v="Gasto"/>
    <s v="Con Compromiso"/>
    <s v="0300"/>
    <x v="21"/>
    <x v="54"/>
    <s v="ADQUISICIÓN DE BIENES Y SERVICIOS - SERVICIOS DE INFORMACIÓN GEODÉSICA ACTUALIZADO - LEVANTAMIENTO , GENERACIÓN Y ACTUALIZACIÓN DE LA RED GEODÉSICA Y LA CARTOGRAFÍA BÁSICA A NIVEL   NACIONAL"/>
    <s v="Nación"/>
    <x v="0"/>
    <s v="CSF"/>
    <n v="12178990"/>
    <n v="215048"/>
    <n v="12394038"/>
    <n v="0"/>
    <s v="&quot;VIATICOS Y GASTOS DE COMISION PARA REALIZAR FOTOCONTROL EL TABLAZO Y CHAPARRAL TOLIMA _x000a_CAJICA, COGUA, EL PE¥ON, LA VEGA, PACHO, PAIME, SAN CAYETANO, SAN FRANCISCO, SUPATA, TABIO, TOPAIPI, VERGARA, VILLAGOMEZ, SUBACHOQUE, TOCANCIPA, YACOPI, ZIPAQUIRA"/>
    <s v="84420"/>
    <s v="137620, 138420"/>
    <s v="495320, 495820"/>
    <s v="942720, 943220"/>
    <s v="296929020, 297618920"/>
    <s v="18320, 18420"/>
    <x v="1"/>
    <x v="8"/>
  </r>
  <r>
    <s v="69620"/>
    <s v="2020-10-20 00:00:00"/>
    <s v="2020-10-20 18:02:00"/>
    <s v="Gasto"/>
    <s v="Con Compromiso"/>
    <s v="0300"/>
    <x v="21"/>
    <x v="54"/>
    <s v="ADQUISICIÓN DE BIENES Y SERVICIOS - SERVICIOS DE INFORMACIÓN GEODÉSICA ACTUALIZADO - LEVANTAMIENTO , GENERACIÓN Y ACTUALIZACIÓN DE LA RED GEODÉSICA Y LA CARTOGRAFÍA BÁSICA A NIVEL   NACIONAL"/>
    <s v="Nación"/>
    <x v="0"/>
    <s v="CSF"/>
    <n v="14956549"/>
    <n v="-430000"/>
    <n v="14526549"/>
    <n v="0"/>
    <s v="VIATICOS Y GASTOS DE COMISION PARA REALIZAR FOTOCONTROL CARTOGRAFÍA VECTORIAL URBANA Y RURAL EN EL MUNICIPIO DEVILLAVICENCIO, PUERTO LLERAS Y FUENTE DE ORO BOGOTÁ, CAQUEZA, CHIPAQUE, FOSCA, GRANADA, GUAMAL, GUAYABETAL, QUETAME, UNE, VILLAVICENCIO."/>
    <s v="84320"/>
    <s v="137720, 137820, 138520"/>
    <s v="495420, 495920, 496020"/>
    <s v="942820, 943320, 943420"/>
    <s v="296937720, 297616520, 297617420"/>
    <s v="18020"/>
    <x v="1"/>
    <x v="8"/>
  </r>
  <r>
    <s v="69720"/>
    <s v="2020-10-20 00:00:00"/>
    <s v="2020-10-20 18:08:00"/>
    <s v="Gasto"/>
    <s v="Con Compromiso"/>
    <s v="0140"/>
    <x v="23"/>
    <x v="67"/>
    <s v="ADQUISICIÓN DE BIENES Y SERVICIOS - SERVICIO DE ASISTENCIA TÉCNICA PARA LA GESTIÓN DE LOS RECURSOS GEOGRÁFICOS - FORTALECIMIENTO DE LA GESTIÓN DEL CONOCIMIENTO Y LA INNOVACIÓN EN EL ÁMBITO GEOGRÁFICO DEL  TERRITORIO   NACIONAL"/>
    <s v="Propios"/>
    <x v="1"/>
    <s v="CSF"/>
    <n v="460200"/>
    <n v="-9676"/>
    <n v="450524"/>
    <n v="0"/>
    <s v="Pago membresia a La Sociedad Internacional de Fotogrametría y Sensores Remotos (ISPRS)"/>
    <s v="79120"/>
    <s v="142320"/>
    <s v="508020"/>
    <s v="951720"/>
    <s v="303701120"/>
    <s v="-0"/>
    <x v="1"/>
    <x v="24"/>
  </r>
  <r>
    <s v="69820"/>
    <s v="2020-10-20 00:00:00"/>
    <s v="2020-10-20 18:10:00"/>
    <s v="Gasto"/>
    <s v="Anulado"/>
    <s v="0140"/>
    <x v="23"/>
    <x v="67"/>
    <s v="ADQUISICIÓN DE BIENES Y SERVICIOS - SERVICIO DE ASISTENCIA TÉCNICA PARA LA GESTIÓN DE LOS RECURSOS GEOGRÁFICOS - FORTALECIMIENTO DE LA GESTIÓN DEL CONOCIMIENTO Y LA INNOVACIÓN EN EL ÁMBITO GEOGRÁFICO DEL  TERRITORIO   NACIONAL"/>
    <s v="Propios"/>
    <x v="1"/>
    <s v="CSF"/>
    <n v="9360000"/>
    <n v="-9360000"/>
    <n v="0"/>
    <n v="0"/>
    <s v="Pago membresia a La Sociedad Internacional de Fotogrametría y Sensores Remotos (ISPRS)"/>
    <s v="79220"/>
    <s v="-0"/>
    <s v="-0"/>
    <s v="-0"/>
    <s v="-0"/>
    <s v="-0"/>
    <x v="1"/>
    <x v="24"/>
  </r>
  <r>
    <s v="69920"/>
    <s v="2020-10-21 00:00:00"/>
    <s v="2020-10-21 09:03:00"/>
    <s v="Gasto"/>
    <s v="Con Compromiso"/>
    <s v="0140"/>
    <x v="23"/>
    <x v="67"/>
    <s v="ADQUISICIÓN DE BIENES Y SERVICIOS - SERVICIO DE ASISTENCIA TÉCNICA PARA LA GESTIÓN DE LOS RECURSOS GEOGRÁFICOS - FORTALECIMIENTO DE LA GESTIÓN DEL CONOCIMIENTO Y LA INNOVACIÓN EN EL ÁMBITO GEOGRÁFICO DEL  TERRITORIO   NACIONAL"/>
    <s v="Propios"/>
    <x v="1"/>
    <s v="CSF"/>
    <n v="9360000"/>
    <n v="-196800"/>
    <n v="9163200"/>
    <n v="0"/>
    <s v="Pago Membresía afiliación al Consorcio Abierto Geoespacial (OGC)."/>
    <s v="79220"/>
    <s v="142420"/>
    <s v="508220"/>
    <s v="951820"/>
    <s v="303708520"/>
    <s v="-0"/>
    <x v="1"/>
    <x v="24"/>
  </r>
  <r>
    <s v="70020"/>
    <s v="2020-10-21 00:00:00"/>
    <s v="2020-10-21 15:40:00"/>
    <s v="Gasto"/>
    <s v="Con Compromiso"/>
    <s v="0200"/>
    <x v="19"/>
    <x v="11"/>
    <s v="PENSIONES"/>
    <s v="Nación"/>
    <x v="0"/>
    <s v="CSF"/>
    <n v="164112000"/>
    <n v="-43734400"/>
    <n v="120377600"/>
    <n v="0"/>
    <s v="APORTES OCTUBRE"/>
    <s v="85220"/>
    <s v="138120"/>
    <s v="-0"/>
    <s v="940020, 940120, 940220, 940320, 940420, 940520, 940620, 940720, 940820, 940920, 941020, 941120, 941220, 941320, 941420, 941520, 941620, 941720, 941820, 941920, 942020, 942120, 942220, 942320"/>
    <s v="296104220, 296104320, 296104420, 296104520, 296104620, 296104720, 296104820, 296104920, 296105020, 296105120, 296105220, 296105320, 296105420, 296105520, 296105620, 296105720, 296105820, 296105920, 296106020, 296106120, 296106220, 296106320, 296106420, 296106520"/>
    <s v="-0"/>
    <x v="0"/>
    <x v="3"/>
  </r>
  <r>
    <s v="70020"/>
    <s v="2020-10-21 00:00:00"/>
    <s v="2020-10-21 15:40:00"/>
    <s v="Gasto"/>
    <s v="Con Compromiso"/>
    <s v="0200"/>
    <x v="19"/>
    <x v="16"/>
    <s v="CAJAS DE COMPENSACIÓN FAMILIAR"/>
    <s v="Nación"/>
    <x v="0"/>
    <s v="CSF"/>
    <n v="42846700"/>
    <n v="-1163900"/>
    <n v="41682800"/>
    <n v="0"/>
    <s v="APORTES OCTUBRE"/>
    <s v="85220"/>
    <s v="138120"/>
    <s v="-0"/>
    <s v="940020, 940120, 940220, 940320, 940420, 940520, 940620, 940720, 940820, 940920, 941020, 941120, 941220, 941320, 941420, 941520, 941620, 941720, 941820, 941920, 942020, 942120, 942220, 942320"/>
    <s v="296104220, 296104320, 296104420, 296104520, 296104620, 296104720, 296104820, 296104920, 296105020, 296105120, 296105220, 296105320, 296105420, 296105520, 296105620, 296105720, 296105820, 296105920, 296106020, 296106120, 296106220, 296106320, 296106420, 296106520"/>
    <s v="-0"/>
    <x v="0"/>
    <x v="3"/>
  </r>
  <r>
    <s v="70020"/>
    <s v="2020-10-21 00:00:00"/>
    <s v="2020-10-21 15:40:00"/>
    <s v="Gasto"/>
    <s v="Con Compromiso"/>
    <s v="0200"/>
    <x v="19"/>
    <x v="15"/>
    <s v="APORTES GENERALES AL SISTEMA DE RIESGOS LABORALES"/>
    <s v="Nación"/>
    <x v="0"/>
    <s v="CSF"/>
    <n v="9374200"/>
    <n v="28900"/>
    <n v="9403100"/>
    <n v="0"/>
    <s v="APORTES OCTUBRE"/>
    <s v="85220"/>
    <s v="138120"/>
    <s v="-0"/>
    <s v="940020, 940120, 940220, 940320, 940420, 940520, 940620, 940720, 940820, 940920, 941020, 941120, 941220, 941320, 941420, 941520, 941620, 941720, 941820, 941920, 942020, 942120, 942220, 942320"/>
    <s v="296104220, 296104320, 296104420, 296104520, 296104620, 296104720, 296104820, 296104920, 296105020, 296105120, 296105220, 296105320, 296105420, 296105520, 296105620, 296105720, 296105820, 296105920, 296106020, 296106120, 296106220, 296106320, 296106420, 296106520"/>
    <s v="-0"/>
    <x v="0"/>
    <x v="3"/>
  </r>
  <r>
    <s v="70020"/>
    <s v="2020-10-21 00:00:00"/>
    <s v="2020-10-21 15:40:00"/>
    <s v="Gasto"/>
    <s v="Con Compromiso"/>
    <s v="0200"/>
    <x v="19"/>
    <x v="14"/>
    <s v="APORTES AL ICBF"/>
    <s v="Nación"/>
    <x v="0"/>
    <s v="CSF"/>
    <n v="32136800"/>
    <n v="-872400"/>
    <n v="31264400"/>
    <n v="0"/>
    <s v="APORTES OCTUBRE"/>
    <s v="85220"/>
    <s v="138120"/>
    <s v="-0"/>
    <s v="940020, 940120, 940220, 940320, 940420, 940520, 940620, 940720, 940820, 940920, 941020, 941120, 941220, 941320, 941420, 941520, 941620, 941720, 941820, 941920, 942020, 942120, 942220, 942320"/>
    <s v="296104220, 296104320, 296104420, 296104520, 296104620, 296104720, 296104820, 296104920, 296105020, 296105120, 296105220, 296105320, 296105420, 296105520, 296105620, 296105720, 296105820, 296105920, 296106020, 296106120, 296106220, 296106320, 296106420, 296106520"/>
    <s v="-0"/>
    <x v="0"/>
    <x v="3"/>
  </r>
  <r>
    <s v="70020"/>
    <s v="2020-10-21 00:00:00"/>
    <s v="2020-10-21 15:40:00"/>
    <s v="Gasto"/>
    <s v="Con Compromiso"/>
    <s v="0200"/>
    <x v="19"/>
    <x v="13"/>
    <s v="SALUD"/>
    <s v="Nación"/>
    <x v="0"/>
    <s v="CSF"/>
    <n v="124379900"/>
    <n v="-39630800"/>
    <n v="84749100"/>
    <n v="0"/>
    <s v="APORTES OCTUBRE"/>
    <s v="85220"/>
    <s v="138120"/>
    <s v="-0"/>
    <s v="940020, 940120, 940220, 940320, 940420, 940520, 940620, 940720, 940820, 940920, 941020, 941120, 941220, 941320, 941420, 941520, 941620, 941720, 941820, 941920, 942020, 942120, 942220, 942320"/>
    <s v="296104220, 296104320, 296104420, 296104520, 296104620, 296104720, 296104820, 296104920, 296105020, 296105120, 296105220, 296105320, 296105420, 296105520, 296105620, 296105720, 296105820, 296105920, 296106020, 296106120, 296106220, 296106320, 296106420, 296106520"/>
    <s v="-0"/>
    <x v="0"/>
    <x v="3"/>
  </r>
  <r>
    <s v="70020"/>
    <s v="2020-10-21 00:00:00"/>
    <s v="2020-10-21 15:40:00"/>
    <s v="Gasto"/>
    <s v="Con Compromiso"/>
    <s v="0200"/>
    <x v="19"/>
    <x v="12"/>
    <s v="APORTES AL SENA"/>
    <s v="Nación"/>
    <x v="0"/>
    <s v="CSF"/>
    <n v="21427300"/>
    <n v="-581100"/>
    <n v="20846200"/>
    <n v="0"/>
    <s v="APORTES OCTUBRE"/>
    <s v="85220"/>
    <s v="138120"/>
    <s v="-0"/>
    <s v="940020, 940120, 940220, 940320, 940420, 940520, 940620, 940720, 940820, 940920, 941020, 941120, 941220, 941320, 941420, 941520, 941620, 941720, 941820, 941920, 942020, 942120, 942220, 942320"/>
    <s v="296104220, 296104320, 296104420, 296104520, 296104620, 296104720, 296104820, 296104920, 296105020, 296105120, 296105220, 296105320, 296105420, 296105520, 296105620, 296105720, 296105820, 296105920, 296106020, 296106120, 296106220, 296106320, 296106420, 296106520"/>
    <s v="-0"/>
    <x v="0"/>
    <x v="3"/>
  </r>
  <r>
    <s v="70120"/>
    <s v="2020-10-21 00:00:00"/>
    <s v="2020-10-21 15:49:00"/>
    <s v="Gasto"/>
    <s v="Con Compromiso"/>
    <s v="0300"/>
    <x v="21"/>
    <x v="86"/>
    <s v="ADQUISICIÓN DE BIENES Y SERVICIOS - SERVICIO DE INFORMACIÓN GEOGRÁFICA, GEODÉSICA Y CARTOGRÁFICA - GENERACIÓN DE ESTUDIOS GEOGRÁFICOS E INVESTIGACIONES PARA LA CARACTERIZACIÓN, ANÁLISIS Y DELIMITACIÓN GEOGRÁFICA DEL TERRITORIO  NACIONAL"/>
    <s v="Nación"/>
    <x v="0"/>
    <s v="CSF"/>
    <n v="18325915"/>
    <n v="-2443455"/>
    <n v="15882460"/>
    <n v="0"/>
    <s v="Prestación de servicios para el fortalecimiento de los servicios de información geográfica, cartográfica y geodésica, promoviendo su descubrimiento y uso"/>
    <s v="84820"/>
    <s v="143020"/>
    <s v="622720"/>
    <s v="1128820, 1287020, 1287620"/>
    <s v="348516020, 394015720, 394034320"/>
    <s v="-0"/>
    <x v="1"/>
    <x v="8"/>
  </r>
  <r>
    <s v="70220"/>
    <s v="2020-10-21 00:00:00"/>
    <s v="2020-10-21 15:51:00"/>
    <s v="Gasto"/>
    <s v="Con Compromiso"/>
    <s v="0300"/>
    <x v="21"/>
    <x v="86"/>
    <s v="ADQUISICIÓN DE BIENES Y SERVICIOS - SERVICIO DE INFORMACIÓN GEOGRÁFICA, GEODÉSICA Y CARTOGRÁFICA - GENERACIÓN DE ESTUDIOS GEOGRÁFICOS E INVESTIGACIONES PARA LA CARACTERIZACIÓN, ANÁLISIS Y DELIMITACIÓN GEOGRÁFICA DEL TERRITORIO  NACIONAL"/>
    <s v="Nación"/>
    <x v="0"/>
    <s v="CSF"/>
    <n v="10348355"/>
    <n v="-1655737"/>
    <n v="8692618"/>
    <n v="0"/>
    <s v="Prestación de servicios para apoyar la actualización de los procesos de la Subdirección de Geografía y Cartografía"/>
    <s v="84920"/>
    <s v="145120"/>
    <s v="657220"/>
    <s v="1164120, 1281020"/>
    <s v="358296820, 393965820"/>
    <s v="-0"/>
    <x v="1"/>
    <x v="8"/>
  </r>
  <r>
    <s v="70320"/>
    <s v="2020-10-21 00:00:00"/>
    <s v="2020-10-21 17:29:00"/>
    <s v="Gasto"/>
    <s v="Con Compromiso"/>
    <s v="0300"/>
    <x v="21"/>
    <x v="54"/>
    <s v="ADQUISICIÓN DE BIENES Y SERVICIOS - SERVICIOS DE INFORMACIÓN GEODÉSICA ACTUALIZADO - LEVANTAMIENTO , GENERACIÓN Y ACTUALIZACIÓN DE LA RED GEODÉSICA Y LA CARTOGRAFÍA BÁSICA A NIVEL   NACIONAL"/>
    <s v="Nación"/>
    <x v="0"/>
    <s v="CSF"/>
    <n v="5018047"/>
    <n v="-489697"/>
    <n v="4528350"/>
    <n v="0"/>
    <s v="Reajustes de viáticos de los funcionarios, en aplicación del Artículo 22 de la Resolución No 792 el 11 de septiembre de 2020"/>
    <s v="85120"/>
    <s v="136120, 136220, 136320, 136420, 136520, 136620, 136720, 136820, 136920, 137020, 137120"/>
    <s v="496520, 496620, 496720, 496820, 497020, 497120, 497220, 497320, 497420, 497520, 497620"/>
    <s v="943920, 944020, 944120, 944220, 944320, 944520, 945020, 945120, 945220, 945320, 945420"/>
    <s v="297596720, 297598320, 297601120, 297602220, 297605020, 297606320, 297607820, 297609020, 297610320, 297611220, 297612320"/>
    <s v="-0"/>
    <x v="1"/>
    <x v="8"/>
  </r>
  <r>
    <s v="70420"/>
    <s v="2020-10-21 00:00:00"/>
    <s v="2020-10-21 17:32:00"/>
    <s v="Gasto"/>
    <s v="Con Compromiso"/>
    <s v="0300"/>
    <x v="21"/>
    <x v="38"/>
    <s v="ADQUISICIÓN DE BIENES Y SERVICIOS - SERVICIO DE INFORMACIÓN CARTOGRÁFICA ACTUALIZADO - LEVANTAMIENTO , GENERACIÓN Y ACTUALIZACIÓN DE LA RED GEODÉSICA Y LA CARTOGRAFÍA BÁSICA A NIVEL   NACIONAL"/>
    <s v="Nación"/>
    <x v="0"/>
    <s v="CSF"/>
    <n v="310804"/>
    <n v="0"/>
    <n v="310804"/>
    <n v="0"/>
    <s v="Reajustes de viáticos de los funcionarios de Cartografía, en aplicación del Artículo 22 de la Resolución No 792 el 11 de septiembre de 2020"/>
    <s v="85320"/>
    <s v="135920, 136020"/>
    <s v="496320, 496420"/>
    <s v="943720, 943820"/>
    <s v="297594820, 297596020"/>
    <s v="-0"/>
    <x v="1"/>
    <x v="8"/>
  </r>
  <r>
    <s v="70520"/>
    <s v="2020-10-22 00:00:00"/>
    <s v="2020-10-22 12:00: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7521015"/>
    <n v="-0.8"/>
    <n v="7521014.2000000002"/>
    <n v="0"/>
    <s v="Prestación de servicios para la realización de la auditoria de acreditación bajo la norma  ISO/IEC 17025:2017."/>
    <s v="85820"/>
    <s v="147020"/>
    <s v="541720"/>
    <s v="982820"/>
    <s v="312565720"/>
    <s v="-0"/>
    <x v="1"/>
    <x v="25"/>
  </r>
  <r>
    <s v="70620"/>
    <s v="2020-10-22 00:00:00"/>
    <s v="2020-10-22 14:58:00"/>
    <s v="Gasto"/>
    <s v="Con Compromiso"/>
    <s v="0200"/>
    <x v="19"/>
    <x v="6"/>
    <s v="SUBSIDIO DE ALIMENTACIÓN"/>
    <s v="Nación"/>
    <x v="0"/>
    <s v="CSF"/>
    <n v="10131916"/>
    <n v="0"/>
    <n v="10131916"/>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30"/>
    <s v="PRIMA DE NAVIDAD"/>
    <s v="Nación"/>
    <x v="0"/>
    <s v="CSF"/>
    <n v="5735046"/>
    <n v="0"/>
    <n v="5735046"/>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28"/>
    <s v="AUXILIO DE CONECTIVIDAD DIGITAL"/>
    <s v="Nación"/>
    <x v="0"/>
    <s v="CSF"/>
    <n v="11087663"/>
    <n v="0"/>
    <n v="11087663"/>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34"/>
    <s v="LICENCIAS DE MATERNIDAD Y PATERNIDAD (NO DE PENSIONES)"/>
    <s v="Nación"/>
    <x v="0"/>
    <s v="CSF"/>
    <n v="5221283"/>
    <n v="0"/>
    <n v="5221283"/>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42"/>
    <s v="PRIMA DE COORDINACIÓN"/>
    <s v="Nación"/>
    <x v="0"/>
    <s v="CSF"/>
    <n v="16934191"/>
    <n v="0"/>
    <n v="16934191"/>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10"/>
    <s v="SUELDO DE VACACIONES"/>
    <s v="Nación"/>
    <x v="0"/>
    <s v="CSF"/>
    <n v="38654987"/>
    <n v="0"/>
    <n v="38654987"/>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53"/>
    <s v="PRIMA TÉCNICA SALARIAL"/>
    <s v="Nación"/>
    <x v="0"/>
    <s v="CSF"/>
    <n v="26474289"/>
    <n v="0"/>
    <n v="26474289"/>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7"/>
    <s v="BONIFICACIÓN ESPECIAL DE RECREACIÓN"/>
    <s v="Nación"/>
    <x v="0"/>
    <s v="CSF"/>
    <n v="4099865"/>
    <n v="0"/>
    <n v="4099865"/>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21"/>
    <s v="INCAPACIDADES (NO DE PENSIONES)"/>
    <s v="Nación"/>
    <x v="0"/>
    <s v="CSF"/>
    <n v="2233730"/>
    <n v="0"/>
    <n v="2233730"/>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9"/>
    <s v="BONIFICACIÓN POR SERVICIOS PRESTADOS"/>
    <s v="Nación"/>
    <x v="0"/>
    <s v="CSF"/>
    <n v="29792069"/>
    <n v="0"/>
    <n v="29792069"/>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5"/>
    <s v="PRIMA TÉCNICA NO SALARIAL"/>
    <s v="Nación"/>
    <x v="0"/>
    <s v="CSF"/>
    <n v="15576062"/>
    <n v="0"/>
    <n v="15576062"/>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8"/>
    <s v="SUELDO BÁSICO"/>
    <s v="Nación"/>
    <x v="0"/>
    <s v="CSF"/>
    <n v="908941949"/>
    <n v="0"/>
    <n v="908941949"/>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41"/>
    <s v="HORAS EXTRAS, DOMINICALES, FESTIVOS Y RECARGOS"/>
    <s v="Nación"/>
    <x v="0"/>
    <s v="CSF"/>
    <n v="538827"/>
    <n v="0"/>
    <n v="538827"/>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4"/>
    <s v="PRIMA DE VACACIONES"/>
    <s v="Nación"/>
    <x v="0"/>
    <s v="CSF"/>
    <n v="46198341"/>
    <n v="0"/>
    <n v="46198341"/>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37"/>
    <s v="INDEMNIZACIÓN POR VACACIONES"/>
    <s v="Nación"/>
    <x v="0"/>
    <s v="CSF"/>
    <n v="13758124"/>
    <n v="0"/>
    <n v="13758124"/>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720"/>
    <s v="2020-10-22 00:00:00"/>
    <s v="2020-10-22 15:00:00"/>
    <s v="Gasto"/>
    <s v="Con Compromiso"/>
    <s v="0300"/>
    <x v="21"/>
    <x v="86"/>
    <s v="ADQUISICIÓN DE BIENES Y SERVICIOS - SERVICIO DE INFORMACIÓN GEOGRÁFICA, GEODÉSICA Y CARTOGRÁFICA - GENERACIÓN DE ESTUDIOS GEOGRÁFICOS E INVESTIGACIONES PARA LA CARACTERIZACIÓN, ANÁLISIS Y DELIMITACIÓN GEOGRÁFICA DEL TERRITORIO  NACIONAL"/>
    <s v="Nación"/>
    <x v="0"/>
    <s v="CSF"/>
    <n v="21135865"/>
    <n v="5072607"/>
    <n v="26208472"/>
    <n v="0"/>
    <s v="Prestación de servicios profesionales para el acompañamiento y seguimiento a la ejecución de los  proyectos  de la Subdirección de Geografía y Cartografía."/>
    <s v="86020"/>
    <s v="145320"/>
    <s v="699720"/>
    <s v="1201520, 1295020"/>
    <s v="382114720, 395674420"/>
    <s v="-0"/>
    <x v="1"/>
    <x v="8"/>
  </r>
  <r>
    <s v="70820"/>
    <s v="2020-10-22 00:00:00"/>
    <s v="2020-10-22 15:07: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6488790"/>
    <n v="0"/>
    <n v="6488790"/>
    <n v="0"/>
    <s v="Prestación de servicios profesionales para brindar apoyo en la estrategia de fortalecimiento, gestión del conocimiento e innovación institucional, de acuerdo con los lineamientos de la Dirección General."/>
    <s v="85420"/>
    <s v="145220"/>
    <s v="671620"/>
    <s v="1182120"/>
    <s v="364845920"/>
    <s v="-0"/>
    <x v="1"/>
    <x v="24"/>
  </r>
  <r>
    <s v="70920"/>
    <s v="2020-10-22 00:00:00"/>
    <s v="2020-10-22 15:10: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12461622"/>
    <n v="977383"/>
    <n v="13439005"/>
    <n v="0"/>
    <s v="Prestación de servicios profesionales para realizar actividades relacionadas con la etapa precontractual, de ejecución y cierre de los procesos de contratación, convenios y contratos Interadministrativos  requeridos en el desarrollo del proyecto"/>
    <s v="85520"/>
    <s v="148520"/>
    <s v="666520"/>
    <s v="1169420, 1281120"/>
    <s v="359586220, 394256820"/>
    <s v="-0"/>
    <x v="1"/>
    <x v="24"/>
  </r>
  <r>
    <s v="71020"/>
    <s v="2020-10-23 00:00:00"/>
    <s v="2020-10-23 10:21:00"/>
    <s v="Gasto"/>
    <s v="Generad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45000000"/>
    <n v="-45000000"/>
    <n v="0"/>
    <n v="0"/>
    <s v="Prestación de servicios de edición, producción y difusión de la información generada por la Subdirección de Agrología."/>
    <s v="86320"/>
    <s v="-0"/>
    <s v="-0"/>
    <s v="-0"/>
    <s v="-0"/>
    <s v="-0"/>
    <x v="1"/>
    <x v="25"/>
  </r>
  <r>
    <s v="71120"/>
    <s v="2020-10-23 00:00:00"/>
    <s v="2020-10-23 10:24: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39501135"/>
    <n v="-2601135"/>
    <n v="36900000"/>
    <n v="0"/>
    <s v="Adquisición de dispositivos android para realizar navegación GPS y captura de información en campo referente a los proyectos que realiza la Subdirección de Agrología"/>
    <s v="86120"/>
    <s v="175220"/>
    <s v="691120"/>
    <s v="1194220"/>
    <s v="372243820"/>
    <s v="-0"/>
    <x v="1"/>
    <x v="25"/>
  </r>
  <r>
    <s v="71220"/>
    <s v="2020-10-23 00:00:00"/>
    <s v="2020-10-23 12:03:00"/>
    <s v="Gasto"/>
    <s v="Con Compromiso"/>
    <s v="0300"/>
    <x v="21"/>
    <x v="54"/>
    <s v="ADQUISICIÓN DE BIENES Y SERVICIOS - SERVICIOS DE INFORMACIÓN GEODÉSICA ACTUALIZADO - LEVANTAMIENTO , GENERACIÓN Y ACTUALIZACIÓN DE LA RED GEODÉSICA Y LA CARTOGRAFÍA BÁSICA A NIVEL   NACIONAL"/>
    <s v="Nación"/>
    <x v="0"/>
    <s v="CSF"/>
    <n v="1084726"/>
    <n v="-79628"/>
    <n v="1005098"/>
    <n v="0"/>
    <s v="VIATICOS Y GASTOS DE COMISION PARA REALIZAR TOMA DE AEROFOTOGRAFÍA CON DRON EN LOS MUNICIPIOS DE RICAURTE, GACHANCIPA Y TENJO  EN EL DEPARTAMENTO DE CUNDINAMARCA; MAHATES, MARIA LA BAJA Y EL CARMEN DE BOLIVAR EN EL  DEPARTAMENTO DE BOLIVAR, NILO"/>
    <s v="86420"/>
    <s v="138820, 139020, 139120"/>
    <s v="498520, 498620, 498820"/>
    <s v="944720, 944820, 945620"/>
    <s v="297592220, 297593520, 297620320"/>
    <s v="-0"/>
    <x v="1"/>
    <x v="8"/>
  </r>
  <r>
    <s v="71320"/>
    <s v="2020-10-26 00:00:00"/>
    <s v="2020-10-26 14:56:00"/>
    <s v="Gasto"/>
    <s v="Con Compromiso"/>
    <s v="0300"/>
    <x v="21"/>
    <x v="54"/>
    <s v="ADQUISICIÓN DE BIENES Y SERVICIOS - SERVICIOS DE INFORMACIÓN GEODÉSICA ACTUALIZADO - LEVANTAMIENTO , GENERACIÓN Y ACTUALIZACIÓN DE LA RED GEODÉSICA Y LA CARTOGRAFÍA BÁSICA A NIVEL   NACIONAL"/>
    <s v="Nación"/>
    <x v="0"/>
    <s v="CSF"/>
    <n v="730186"/>
    <n v="0"/>
    <n v="730186"/>
    <n v="0"/>
    <s v="VIATICOS Y GASTOS DE COMISION PARA REALIZAR INDUCCIÓN FUNCIONARIO CONTRATISTA PARA LA CAPTURA Y GESTIÓN DE DATOS DE GEOMAGNETISMO ASÍ COMO REALIZAR EL SEGUIMIENTO AL FUNCIONAMIENTO DE LOS EQUIPOS DEL OBSERVATORIO GEOMAGNÉTICO EN LA ISLA DE FÚQUENE"/>
    <s v="86820"/>
    <s v="141420"/>
    <s v="505520"/>
    <s v="951220"/>
    <s v="303625020"/>
    <s v="16820"/>
    <x v="1"/>
    <x v="8"/>
  </r>
  <r>
    <s v="71420"/>
    <s v="2020-10-27 00:00:00"/>
    <s v="2020-10-27 10:07:00"/>
    <s v="Gasto"/>
    <s v="Anulado"/>
    <s v="0300"/>
    <x v="21"/>
    <x v="38"/>
    <s v="ADQUISICIÓN DE BIENES Y SERVICIOS - SERVICIO DE INFORMACIÓN CARTOGRÁFICA ACTUALIZADO - LEVANTAMIENTO , GENERACIÓN Y ACTUALIZACIÓN DE LA RED GEODÉSICA Y LA CARTOGRAFÍA BÁSICA A NIVEL   NACIONAL"/>
    <s v="Nación"/>
    <x v="0"/>
    <s v="CSF"/>
    <n v="390000000"/>
    <n v="-390000000"/>
    <n v="0"/>
    <n v="0"/>
    <s v="Adquisición de imágenes para la generación nuevos servicios y productos geográficos para múltiples fines."/>
    <s v="87420"/>
    <s v="-0"/>
    <s v="-0"/>
    <s v="-0"/>
    <s v="-0"/>
    <s v="-0"/>
    <x v="1"/>
    <x v="8"/>
  </r>
  <r>
    <s v="71520"/>
    <s v="2020-10-27 00:00:00"/>
    <s v="2020-10-27 10:08:00"/>
    <s v="Gasto"/>
    <s v="Con Compromiso"/>
    <s v="0300"/>
    <x v="21"/>
    <x v="54"/>
    <s v="ADQUISICIÓN DE BIENES Y SERVICIOS - SERVICIOS DE INFORMACIÓN GEODÉSICA ACTUALIZADO - LEVANTAMIENTO , GENERACIÓN Y ACTUALIZACIÓN DE LA RED GEODÉSICA Y LA CARTOGRAFÍA BÁSICA A NIVEL   NACIONAL"/>
    <s v="Nación"/>
    <x v="0"/>
    <s v="CSF"/>
    <n v="6000000"/>
    <n v="10679040"/>
    <n v="16679040"/>
    <n v="0"/>
    <s v="Mantenimiento, patronamiento y verificación de los equipos geodésicos GNSS- NIVEL y ESTACIÓN TOTAL  para el mantenimiento de la red pasiva"/>
    <s v="87520"/>
    <s v="178820"/>
    <s v="766920"/>
    <s v="1308220"/>
    <s v="397198520"/>
    <s v="-0"/>
    <x v="1"/>
    <x v="8"/>
  </r>
  <r>
    <s v="71620"/>
    <s v="2020-10-27 00:00:00"/>
    <s v="2020-10-27 11:05: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108930"/>
    <n v="0"/>
    <n v="1108930"/>
    <n v="0"/>
    <s v="Viáticos y gastos de comisión para el seguimiento y control comisión de campo del complejo de Páramos Guargua-Laguna Verde en los municipios de Zipaquirá, Cogua, Tausa, San Cayetano, Ubaté, Carmen de Carupa en el departamento de Cundinamarca."/>
    <s v="88220"/>
    <s v="141720, 141820, 141920, 142020, 142120, 142520"/>
    <s v="506020, 506220, 506320, 506420, 506520, 506720"/>
    <s v="952120, 952220, 952320, 952420, 952520, 952620"/>
    <s v="303684920, 304920220, 304947020, 304950320, 304954220, 304957520"/>
    <s v="15320"/>
    <x v="1"/>
    <x v="25"/>
  </r>
  <r>
    <s v="71720"/>
    <s v="2020-10-27 00:00:00"/>
    <s v="2020-10-27 11:15:00"/>
    <s v="Gasto"/>
    <s v="Con Compromiso"/>
    <s v="0300"/>
    <x v="21"/>
    <x v="40"/>
    <s v="ADQUISICIÓN DE BIENES Y SERVICIOS - SERVICIO DE APOYO TÉCNICO A LAS SOLICITUDES RECIBIDAS POR LA CANCILLERÍA EN TEMAS FRONTERIZOS - GENERACIÓN DE ESTUDIOS GEOGRÁFICOS E INVESTIGACIONES PARA LA CARACTERIZACIÓN, ANÁLISIS Y DELIMITACIÓN GEOGRÁFICA DEL T"/>
    <s v="Nación"/>
    <x v="0"/>
    <s v="CSF"/>
    <n v="13983649"/>
    <n v="-812328"/>
    <n v="13171321"/>
    <n v="0"/>
    <s v="Viáticos y gastos de comisión para realizar el levantamiento topográfico de extensión total de los municipios de Montería, Cotorra (Córdoba) y Sincelejo, Coveñas (Sucre)"/>
    <s v="88020"/>
    <s v="141220, 141320, 142220"/>
    <s v="505720, 505820, 506620"/>
    <s v="951420, 951520, 951920"/>
    <s v="303628220, 303642720, 303643720"/>
    <s v="18120"/>
    <x v="1"/>
    <x v="8"/>
  </r>
  <r>
    <s v="71820"/>
    <s v="2020-10-27 00:00:00"/>
    <s v="2020-10-27 11:22:00"/>
    <s v="Gasto"/>
    <s v="Anulado"/>
    <s v="0300"/>
    <x v="21"/>
    <x v="86"/>
    <s v="ADQUISICIÓN DE BIENES Y SERVICIOS - SERVICIO DE INFORMACIÓN GEOGRÁFICA, GEODÉSICA Y CARTOGRÁFICA - GENERACIÓN DE ESTUDIOS GEOGRÁFICOS E INVESTIGACIONES PARA LA CARACTERIZACIÓN, ANÁLISIS Y DELIMITACIÓN GEOGRÁFICA DEL TERRITORIO  NACIONAL"/>
    <s v="Nación"/>
    <x v="0"/>
    <s v="CSF"/>
    <n v="23944865"/>
    <n v="-23944865"/>
    <n v="0"/>
    <n v="0"/>
    <s v="Prestación de servicios profesionales de gestión, estructuración, estandarización e interoperabilidad de información espacial y alfanumérica para el fortalecimiento de la capacidad técnica de la Federación Colombiana de Municipios y de los municipios"/>
    <s v="86920"/>
    <s v="-0"/>
    <s v="-0"/>
    <s v="-0"/>
    <s v="-0"/>
    <s v="-0"/>
    <x v="1"/>
    <x v="8"/>
  </r>
  <r>
    <s v="71920"/>
    <s v="2020-10-27 00:00:00"/>
    <s v="2020-10-27 11:24:00"/>
    <s v="Gasto"/>
    <s v="Anulado"/>
    <s v="0300"/>
    <x v="21"/>
    <x v="86"/>
    <s v="ADQUISICIÓN DE BIENES Y SERVICIOS - SERVICIO DE INFORMACIÓN GEOGRÁFICA, GEODÉSICA Y CARTOGRÁFICA - GENERACIÓN DE ESTUDIOS GEOGRÁFICOS E INVESTIGACIONES PARA LA CARACTERIZACIÓN, ANÁLISIS Y DELIMITACIÓN GEOGRÁFICA DEL TERRITORIO  NACIONAL"/>
    <s v="Nación"/>
    <x v="0"/>
    <s v="CSF"/>
    <n v="21135865"/>
    <n v="-21135865"/>
    <n v="0"/>
    <n v="0"/>
    <s v="Prestación de servicios profesionales para la estructuración y modelamiento del Sistema de Información Geográfica para la Planeación y el Ordenamiento Territorial – SIGOT en el marco del fortalecimiento de la capacidad técnica de la Federación Colomb"/>
    <s v="87020"/>
    <s v="-0"/>
    <s v="-0"/>
    <s v="-0"/>
    <s v="-0"/>
    <s v="-0"/>
    <x v="1"/>
    <x v="8"/>
  </r>
  <r>
    <s v="72020"/>
    <s v="2020-10-27 00:00:00"/>
    <s v="2020-10-27 11:25:00"/>
    <s v="Gasto"/>
    <s v="Anulado"/>
    <s v="0300"/>
    <x v="21"/>
    <x v="86"/>
    <s v="ADQUISICIÓN DE BIENES Y SERVICIOS - SERVICIO DE INFORMACIÓN GEOGRÁFICA, GEODÉSICA Y CARTOGRÁFICA - GENERACIÓN DE ESTUDIOS GEOGRÁFICOS E INVESTIGACIONES PARA LA CARACTERIZACIÓN, ANÁLISIS Y DELIMITACIÓN GEOGRÁFICA DEL TERRITORIO  NACIONAL"/>
    <s v="Nación"/>
    <x v="0"/>
    <s v="CSF"/>
    <n v="8835525"/>
    <n v="-8835525"/>
    <n v="0"/>
    <n v="0"/>
    <s v="Prestación de servicios profesionales para apoyar el fortalecimiento temático y modelamiento del Sistema de Información Geográfica para la Planeación y el Ordenamiento Territorial - SIGOT en el marco del fortalecimiento de la capacidad técnica."/>
    <s v="87120"/>
    <s v="-0"/>
    <s v="-0"/>
    <s v="-0"/>
    <s v="-0"/>
    <s v="-0"/>
    <x v="1"/>
    <x v="8"/>
  </r>
  <r>
    <s v="72120"/>
    <s v="2020-10-27 00:00:00"/>
    <s v="2020-10-27 11:26:00"/>
    <s v="Gasto"/>
    <s v="Anulado"/>
    <s v="0300"/>
    <x v="21"/>
    <x v="86"/>
    <s v="ADQUISICIÓN DE BIENES Y SERVICIOS - SERVICIO DE INFORMACIÓN GEOGRÁFICA, GEODÉSICA Y CARTOGRÁFICA - GENERACIÓN DE ESTUDIOS GEOGRÁFICOS E INVESTIGACIONES PARA LA CARACTERIZACIÓN, ANÁLISIS Y DELIMITACIÓN GEOGRÁFICA DEL TERRITORIO  NACIONAL"/>
    <s v="Nación"/>
    <x v="0"/>
    <s v="CSF"/>
    <n v="17671050"/>
    <n v="-17671050"/>
    <n v="0"/>
    <n v="0"/>
    <s v="Prestación de servicios profesionales para la generación de cartografía temática, análisis y modelamiento SIG en el marco del fortalecimiento de la capacidad técnica de la Federación Colombiana de Municipios y de los municipios del país"/>
    <s v="87220"/>
    <s v="-0"/>
    <s v="-0"/>
    <s v="-0"/>
    <s v="-0"/>
    <s v="-0"/>
    <x v="1"/>
    <x v="8"/>
  </r>
  <r>
    <s v="72220"/>
    <s v="2020-10-27 00:00:00"/>
    <s v="2020-10-27 11:28:00"/>
    <s v="Gasto"/>
    <s v="Anulado"/>
    <s v="0300"/>
    <x v="21"/>
    <x v="86"/>
    <s v="ADQUISICIÓN DE BIENES Y SERVICIOS - SERVICIO DE INFORMACIÓN GEOGRÁFICA, GEODÉSICA Y CARTOGRÁFICA - GENERACIÓN DE ESTUDIOS GEOGRÁFICOS E INVESTIGACIONES PARA LA CARACTERIZACIÓN, ANÁLISIS Y DELIMITACIÓN GEOGRÁFICA DEL TERRITORIO  NACIONAL"/>
    <s v="Nación"/>
    <x v="0"/>
    <s v="CSF"/>
    <n v="7584300"/>
    <n v="-7584300"/>
    <n v="0"/>
    <n v="0"/>
    <s v="Prestación de servicios profesionales de levantamiento, evaluación y depuración de información geográfica, primaria y secundaria, en el marco del fortalecimiento de la capacidad técnica de la Federación Colombiana de Municipios y de los municipios"/>
    <s v="87320"/>
    <s v="-0"/>
    <s v="-0"/>
    <s v="-0"/>
    <s v="-0"/>
    <s v="-0"/>
    <x v="1"/>
    <x v="8"/>
  </r>
  <r>
    <s v="72320"/>
    <s v="2020-10-27 00:00:00"/>
    <s v="2020-10-27 11:29:00"/>
    <s v="Gasto"/>
    <s v="Con Compromiso"/>
    <s v="0300"/>
    <x v="21"/>
    <x v="54"/>
    <s v="ADQUISICIÓN DE BIENES Y SERVICIOS - SERVICIOS DE INFORMACIÓN GEODÉSICA ACTUALIZADO - LEVANTAMIENTO , GENERACIÓN Y ACTUALIZACIÓN DE LA RED GEODÉSICA Y LA CARTOGRAFÍA BÁSICA A NIVEL   NACIONAL"/>
    <s v="Nación"/>
    <x v="0"/>
    <s v="CSF"/>
    <n v="22000000"/>
    <n v="-7006000"/>
    <n v="14994000"/>
    <n v="0"/>
    <s v="Mantenimiento, patronamiento y verificación de equipos geodésicos  NIVEL DINI  y ESTACIÓN PERMANENTE CORS para el fortalecimiento de la red activa, red Magna ECO y red de nivelación nacional"/>
    <s v="87620"/>
    <s v="178920"/>
    <s v="708020"/>
    <s v="1254620"/>
    <s v="385095220"/>
    <s v="-0"/>
    <x v="1"/>
    <x v="8"/>
  </r>
  <r>
    <s v="72420"/>
    <s v="2020-10-27 00:00:00"/>
    <s v="2020-10-27 11:31:00"/>
    <s v="Gasto"/>
    <s v="Generado"/>
    <s v="0300"/>
    <x v="21"/>
    <x v="54"/>
    <s v="ADQUISICIÓN DE BIENES Y SERVICIOS - SERVICIOS DE INFORMACIÓN GEODÉSICA ACTUALIZADO - LEVANTAMIENTO , GENERACIÓN Y ACTUALIZACIÓN DE LA RED GEODÉSICA Y LA CARTOGRAFÍA BÁSICA A NIVEL   NACIONAL"/>
    <s v="Nación"/>
    <x v="0"/>
    <s v="CSF"/>
    <n v="72460712"/>
    <n v="-72460712"/>
    <n v="0"/>
    <n v="0"/>
    <s v="Mantenimiento, patronamiento y verificación de equipos geodésicos Hiper SR -Hiper V Y ESTACIÓN TOTAL OS 101 para dar cumplimiento a las labores de fotocontrol y rastreo de coordenadas para  el apoyo de levantamientos topográficos"/>
    <s v="87820"/>
    <s v="-0"/>
    <s v="-0"/>
    <s v="-0"/>
    <s v="-0"/>
    <s v="-0"/>
    <x v="1"/>
    <x v="8"/>
  </r>
  <r>
    <s v="72520"/>
    <s v="2020-10-27 00:00:00"/>
    <s v="2020-10-27 11:32:00"/>
    <s v="Gasto"/>
    <s v="Anulado"/>
    <s v="0300"/>
    <x v="21"/>
    <x v="54"/>
    <s v="ADQUISICIÓN DE BIENES Y SERVICIOS - SERVICIOS DE INFORMACIÓN GEODÉSICA ACTUALIZADO - LEVANTAMIENTO , GENERACIÓN Y ACTUALIZACIÓN DE LA RED GEODÉSICA Y LA CARTOGRAFÍA BÁSICA A NIVEL   NACIONAL"/>
    <s v="Nación"/>
    <x v="0"/>
    <s v="CSF"/>
    <n v="250000000"/>
    <n v="-250000000"/>
    <n v="0"/>
    <n v="0"/>
    <s v="Adquisición de equipos GNSS GEODÉSICOS para la red geodésica y demás proyectos a cargo de la Subdirección de Geografía y cartografía"/>
    <s v="87720"/>
    <s v="-0"/>
    <s v="-0"/>
    <s v="-0"/>
    <s v="-0"/>
    <s v="-0"/>
    <x v="1"/>
    <x v="8"/>
  </r>
  <r>
    <s v="72620"/>
    <s v="2020-10-27 00:00:00"/>
    <s v="2020-10-27 11:34:00"/>
    <s v="Gasto"/>
    <s v="Generado"/>
    <s v="0300"/>
    <x v="21"/>
    <x v="54"/>
    <s v="ADQUISICIÓN DE BIENES Y SERVICIOS - SERVICIOS DE INFORMACIÓN GEODÉSICA ACTUALIZADO - LEVANTAMIENTO , GENERACIÓN Y ACTUALIZACIÓN DE LA RED GEODÉSICA Y LA CARTOGRAFÍA BÁSICA A NIVEL   NACIONAL"/>
    <s v="Nación"/>
    <x v="0"/>
    <s v="CSF"/>
    <n v="9200000"/>
    <n v="-9200000"/>
    <n v="0"/>
    <n v="0"/>
    <s v="Mantenimiento de gravímetro como apoyo a la densificación del marco de referencia gravimétrico."/>
    <s v="87920"/>
    <s v="-0"/>
    <s v="-0"/>
    <s v="-0"/>
    <s v="-0"/>
    <s v="-0"/>
    <x v="1"/>
    <x v="8"/>
  </r>
  <r>
    <s v="72720"/>
    <s v="2020-10-27 00:00:00"/>
    <s v="2020-10-27 15:57:00"/>
    <s v="Gasto"/>
    <s v="Con Compromiso"/>
    <s v="0200"/>
    <x v="19"/>
    <x v="20"/>
    <s v="IMPUESTO DE INDUSTRIA Y COMERCIO"/>
    <s v="Propios"/>
    <x v="1"/>
    <s v="CSF"/>
    <n v="3003000"/>
    <n v="0"/>
    <n v="3003000"/>
    <n v="0"/>
    <s v="IMPUESTO DE INDUSTRIA Y COMERCIO OCTUBRE 2O2O"/>
    <s v="88620"/>
    <s v="141520"/>
    <s v="504020"/>
    <s v="949520"/>
    <s v="305068620"/>
    <s v="-0"/>
    <x v="0"/>
    <x v="3"/>
  </r>
  <r>
    <s v="72820"/>
    <s v="2020-10-28 00:00:00"/>
    <s v="2020-10-28 17:29:00"/>
    <s v="Gasto"/>
    <s v="Con Compromiso"/>
    <s v="0200"/>
    <x v="19"/>
    <x v="70"/>
    <s v="AUXILIO DE CESANTÍAS"/>
    <s v="Nación"/>
    <x v="0"/>
    <s v="CSF"/>
    <n v="99462620"/>
    <n v="0"/>
    <n v="99462620"/>
    <n v="0"/>
    <s v="ABONO APORTES FONDO NACIONAL DEL AHORRO OCTUBRE"/>
    <s v="88820"/>
    <s v="143620"/>
    <s v="511820"/>
    <s v="953820"/>
    <s v="305073020"/>
    <s v="-0"/>
    <x v="0"/>
    <x v="3"/>
  </r>
  <r>
    <s v="72920"/>
    <s v="2020-10-28 00:00:00"/>
    <s v="2020-10-28 17:38: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39500000"/>
    <n v="-560250"/>
    <n v="38939750"/>
    <n v="0"/>
    <s v="Adquisición de morrales para llevar los elementos necesarios en los trabajos de campo de los funcionarios de la Subdirección de Agrología."/>
    <s v="88720"/>
    <s v="174720"/>
    <s v="-0"/>
    <s v="-0"/>
    <s v="-0"/>
    <s v="-0"/>
    <x v="1"/>
    <x v="25"/>
  </r>
  <r>
    <s v="73020"/>
    <s v="2020-10-29 00:00:00"/>
    <s v="2020-10-29 08:21: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21205260"/>
    <n v="0"/>
    <n v="21205260"/>
    <n v="0"/>
    <s v="Prestación de servicios profesionales para realizar actividades de análisis, levantamiento de requerimientos, estructuración y documentación de los proyectos en Tecnologias de Informacion Geográfica."/>
    <s v="88520"/>
    <s v="155720"/>
    <s v="715620"/>
    <s v="1262420"/>
    <s v="391148920"/>
    <s v="-0"/>
    <x v="1"/>
    <x v="24"/>
  </r>
  <r>
    <s v="73120"/>
    <s v="2020-10-30 00:00:00"/>
    <s v="2020-10-30 17:33: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650000"/>
    <n v="0"/>
    <n v="1650000"/>
    <n v="0"/>
    <s v="Pago afiliación a la Sociedad Colombiana de la Ciencia del Suelo"/>
    <s v="89020"/>
    <s v="160820"/>
    <s v="581120"/>
    <s v="1021420"/>
    <s v="329336120"/>
    <s v="-0"/>
    <x v="1"/>
    <x v="25"/>
  </r>
  <r>
    <s v="73220"/>
    <s v="2020-10-30 00:00:00"/>
    <s v="2020-10-30 17:35: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4900000"/>
    <n v="0"/>
    <n v="4900000"/>
    <n v="0"/>
    <s v="Prestación de servicios para realizar el mantenimiento preventivo para Biolog Sistema GEN III, Turbidimetro, Microestación con suministro de consumibles"/>
    <s v="89120"/>
    <s v="160920"/>
    <s v="722820"/>
    <s v="1266220"/>
    <s v="394382020"/>
    <s v="-0"/>
    <x v="1"/>
    <x v="25"/>
  </r>
  <r>
    <s v="73320"/>
    <s v="2020-11-03 00:00:00"/>
    <s v="2020-11-03 17:09:00"/>
    <s v="Gasto"/>
    <s v="Con Compromiso"/>
    <s v="0200"/>
    <x v="19"/>
    <x v="55"/>
    <s v="ADQUISICIÓN DE BIENES Y SERVICIOS - SERVICIOS TECNOLÓGICOS - FORTALECIMIENTO DE LA GESTIÓN INSTITUCIONAL DEL IGAC A NIVEL   NACIONAL"/>
    <s v="Nación"/>
    <x v="0"/>
    <s v="CSF"/>
    <n v="300000000"/>
    <n v="0"/>
    <n v="300000000"/>
    <n v="76890535.299999997"/>
    <s v="Adquisición de UPS y baterías para UPS"/>
    <s v="88920"/>
    <s v="193020"/>
    <s v="-0"/>
    <s v="-0"/>
    <s v="-0"/>
    <s v="-0"/>
    <x v="1"/>
    <x v="3"/>
  </r>
  <r>
    <s v="73420"/>
    <s v="2020-11-03 00:00:00"/>
    <s v="2020-11-03 17:28:00"/>
    <s v="Gasto"/>
    <s v="Con Compromiso"/>
    <s v="0300"/>
    <x v="21"/>
    <x v="38"/>
    <s v="ADQUISICIÓN DE BIENES Y SERVICIOS - SERVICIO DE INFORMACIÓN CARTOGRÁFICA ACTUALIZADO - LEVANTAMIENTO , GENERACIÓN Y ACTUALIZACIÓN DE LA RED GEODÉSICA Y LA CARTOGRAFÍA BÁSICA A NIVEL   NACIONAL"/>
    <s v="Nación"/>
    <x v="0"/>
    <s v="CSF"/>
    <n v="4418352"/>
    <n v="-890364"/>
    <n v="3527988"/>
    <n v="0"/>
    <s v="PROGRAMACION DE VIATICOS Y GASTOS DE COMISION PARA REALIZAR LA TOMA DE AEROFOTOGRAFIA EN EL TERRITORIO NACIONAL CON BASE DE OPERACIONES EN BOGOTÁ"/>
    <s v="89220"/>
    <s v="149720, 149820, 149920, 150020"/>
    <s v="541020, 541120, 541220, 541320"/>
    <s v="981820, 982020, 982320, 982420"/>
    <s v="312316820, 312319720, 312328420, 312328820"/>
    <s v="19420, 19520"/>
    <x v="1"/>
    <x v="8"/>
  </r>
  <r>
    <s v="73520"/>
    <s v="2020-11-03 00:00:00"/>
    <s v="2020-11-03 19:43:00"/>
    <s v="Gasto"/>
    <s v="Con Compromiso"/>
    <s v="0200"/>
    <x v="19"/>
    <x v="13"/>
    <s v="SALUD"/>
    <s v="Nación"/>
    <x v="0"/>
    <s v="CSF"/>
    <n v="700100"/>
    <n v="0"/>
    <n v="700100"/>
    <n v="0"/>
    <s v="APORTES OCTUBRE"/>
    <s v="89420"/>
    <s v="149320"/>
    <s v="-0"/>
    <s v="971620, 971720, 971820, 971920, 972020, 972120, 972220, 972320"/>
    <s v="310050620, 310050720, 310050820, 310050920, 310051120, 310051220, 310051320, 310051420"/>
    <s v="-0"/>
    <x v="0"/>
    <x v="3"/>
  </r>
  <r>
    <s v="73520"/>
    <s v="2020-11-03 00:00:00"/>
    <s v="2020-11-03 19:43:00"/>
    <s v="Gasto"/>
    <s v="Con Compromiso"/>
    <s v="0200"/>
    <x v="19"/>
    <x v="14"/>
    <s v="APORTES AL ICBF"/>
    <s v="Nación"/>
    <x v="0"/>
    <s v="CSF"/>
    <n v="872400"/>
    <n v="0"/>
    <n v="872400"/>
    <n v="0"/>
    <s v="APORTES OCTUBRE"/>
    <s v="89420"/>
    <s v="149320"/>
    <s v="-0"/>
    <s v="971620, 971720, 971820, 971920, 972020, 972120, 972220, 972320"/>
    <s v="310050620, 310050720, 310050820, 310050920, 310051120, 310051220, 310051320, 310051420"/>
    <s v="-0"/>
    <x v="0"/>
    <x v="3"/>
  </r>
  <r>
    <s v="73520"/>
    <s v="2020-11-03 00:00:00"/>
    <s v="2020-11-03 19:43:00"/>
    <s v="Gasto"/>
    <s v="Con Compromiso"/>
    <s v="0200"/>
    <x v="19"/>
    <x v="16"/>
    <s v="CAJAS DE COMPENSACIÓN FAMILIAR"/>
    <s v="Nación"/>
    <x v="0"/>
    <s v="CSF"/>
    <n v="1249000"/>
    <n v="0"/>
    <n v="1249000"/>
    <n v="0"/>
    <s v="APORTES OCTUBRE"/>
    <s v="89420"/>
    <s v="149320"/>
    <s v="-0"/>
    <s v="971620, 971720, 971820, 971920, 972020, 972120, 972220, 972320"/>
    <s v="310050620, 310050720, 310050820, 310050920, 310051120, 310051220, 310051320, 310051420"/>
    <s v="-0"/>
    <x v="0"/>
    <x v="3"/>
  </r>
  <r>
    <s v="73520"/>
    <s v="2020-11-03 00:00:00"/>
    <s v="2020-11-03 19:43:00"/>
    <s v="Gasto"/>
    <s v="Con Compromiso"/>
    <s v="0200"/>
    <x v="19"/>
    <x v="11"/>
    <s v="PENSIONES"/>
    <s v="Nación"/>
    <x v="0"/>
    <s v="CSF"/>
    <n v="58400"/>
    <n v="0"/>
    <n v="58400"/>
    <n v="0"/>
    <s v="APORTES OCTUBRE"/>
    <s v="89420"/>
    <s v="149320"/>
    <s v="-0"/>
    <s v="971620, 971720, 971820, 971920, 972020, 972120, 972220, 972320"/>
    <s v="310050620, 310050720, 310050820, 310050920, 310051120, 310051220, 310051320, 310051420"/>
    <s v="-0"/>
    <x v="0"/>
    <x v="3"/>
  </r>
  <r>
    <s v="73520"/>
    <s v="2020-11-03 00:00:00"/>
    <s v="2020-11-03 19:43:00"/>
    <s v="Gasto"/>
    <s v="Con Compromiso"/>
    <s v="0200"/>
    <x v="19"/>
    <x v="15"/>
    <s v="APORTES GENERALES AL SISTEMA DE RIESGOS LABORALES"/>
    <s v="Nación"/>
    <x v="0"/>
    <s v="CSF"/>
    <n v="14000"/>
    <n v="0"/>
    <n v="14000"/>
    <n v="0"/>
    <s v="APORTES OCTUBRE"/>
    <s v="89420"/>
    <s v="149320"/>
    <s v="-0"/>
    <s v="971620, 971720, 971820, 971920, 972020, 972120, 972220, 972320"/>
    <s v="310050620, 310050720, 310050820, 310050920, 310051120, 310051220, 310051320, 310051420"/>
    <s v="-0"/>
    <x v="0"/>
    <x v="3"/>
  </r>
  <r>
    <s v="73520"/>
    <s v="2020-11-03 00:00:00"/>
    <s v="2020-11-03 19:43:00"/>
    <s v="Gasto"/>
    <s v="Con Compromiso"/>
    <s v="0200"/>
    <x v="19"/>
    <x v="12"/>
    <s v="APORTES AL SENA"/>
    <s v="Nación"/>
    <x v="0"/>
    <s v="CSF"/>
    <n v="581100"/>
    <n v="0"/>
    <n v="581100"/>
    <n v="0"/>
    <s v="APORTES OCTUBRE"/>
    <s v="89420"/>
    <s v="149320"/>
    <s v="-0"/>
    <s v="971620, 971720, 971820, 971920, 972020, 972120, 972220, 972320"/>
    <s v="310050620, 310050720, 310050820, 310050920, 310051120, 310051220, 310051320, 310051420"/>
    <s v="-0"/>
    <x v="0"/>
    <x v="3"/>
  </r>
  <r>
    <s v="73620"/>
    <s v="2020-11-04 00:00:00"/>
    <s v="2020-11-04 14:42:00"/>
    <s v="Gasto"/>
    <s v="Con Compromiso"/>
    <s v="0200"/>
    <x v="19"/>
    <x v="25"/>
    <s v="ADQUISICIÓN DE BIENES Y SERVICIOS - SERVICIO DE IMPLEMENTACIÓN SISTEMAS DE GESTIÓN - FORTALECIMIENTO DE LA GESTIÓN INSTITUCIONAL DEL IGAC A NIVEL   NACIONAL"/>
    <s v="Nación"/>
    <x v="0"/>
    <s v="CSF"/>
    <n v="45815000"/>
    <n v="0"/>
    <n v="45815000"/>
    <n v="0"/>
    <s v="Contratación de auditoría externa con fines de certificación de calidad bajo la norma ISO 9001:2015, gestión ambiental bajo la norma ISO 14001:2015"/>
    <s v="89320"/>
    <s v="165520"/>
    <s v="770720"/>
    <s v="-0"/>
    <s v="-0"/>
    <s v="-0"/>
    <x v="1"/>
    <x v="3"/>
  </r>
  <r>
    <s v="73720"/>
    <s v="2020-11-05 00:00:00"/>
    <s v="2020-11-05 16:49:00"/>
    <s v="Gasto"/>
    <s v="Anulado"/>
    <s v="0200"/>
    <x v="19"/>
    <x v="90"/>
    <s v="EQUIPO Y APARATOS DE RADIO, TELEVISIÓN Y COMUNICACIONES"/>
    <s v="Nación"/>
    <x v="0"/>
    <s v="CSF"/>
    <n v="1660800"/>
    <n v="-1660800"/>
    <n v="0"/>
    <n v="0"/>
    <s v="Adquisición certificados digitales para el proceso de facturación electrónica"/>
    <s v="89620"/>
    <s v="-0"/>
    <s v="-0"/>
    <s v="-0"/>
    <s v="-0"/>
    <s v="-0"/>
    <x v="0"/>
    <x v="3"/>
  </r>
  <r>
    <s v="73820"/>
    <s v="2020-11-05 00:00:00"/>
    <s v="2020-11-05 16:51:00"/>
    <s v="Gasto"/>
    <s v="Con Compromiso"/>
    <s v="0200"/>
    <x v="19"/>
    <x v="91"/>
    <s v="PRODUCTOS DE CAUCHO Y PLÁSTICO"/>
    <s v="Nación"/>
    <x v="0"/>
    <s v="CSF"/>
    <n v="24000000"/>
    <n v="-9990000"/>
    <n v="14010000"/>
    <n v="0"/>
    <s v="Adquisición de llantas, accesorios y servicios complementarios para los vehículos pertenecientes al parque automotor de la entidad"/>
    <s v="89720"/>
    <s v="157920, 158020"/>
    <s v="725820"/>
    <s v="1266320"/>
    <s v="394262820"/>
    <s v="-0"/>
    <x v="0"/>
    <x v="3"/>
  </r>
  <r>
    <s v="73920"/>
    <s v="2020-11-05 00:00:00"/>
    <s v="2020-11-05 16:53:00"/>
    <s v="Gasto"/>
    <s v="Con Compromiso"/>
    <s v="0200"/>
    <x v="19"/>
    <x v="62"/>
    <s v="SERVICIOS JURÍDICOS Y CONTABLES"/>
    <s v="Propios"/>
    <x v="1"/>
    <s v="CSF"/>
    <n v="13439005"/>
    <n v="-13439005"/>
    <n v="0"/>
    <n v="0"/>
    <s v="Prestación de servicios profesionales para apoyar a la coordinación en las actividades de seguimiento, ejecución, control y revisión de los procesos disciplinarios adelantados por el Grupo Interno de Trabajo"/>
    <s v="89820"/>
    <s v="153320"/>
    <s v="701420"/>
    <s v="1203320"/>
    <s v="376599620"/>
    <s v="-0"/>
    <x v="0"/>
    <x v="3"/>
  </r>
  <r>
    <s v="73920"/>
    <s v="2020-11-05 00:00:00"/>
    <s v="2020-11-05 16:53:00"/>
    <s v="Gasto"/>
    <s v="Con Compromiso"/>
    <s v="0200"/>
    <x v="19"/>
    <x v="62"/>
    <s v="SERVICIOS JURÍDICOS Y CONTABLES"/>
    <s v="Nación"/>
    <x v="0"/>
    <s v="CSF"/>
    <n v="0"/>
    <n v="13439005"/>
    <n v="13439005"/>
    <n v="0"/>
    <s v="Prestación de servicios profesionales para apoyar a la coordinación en las actividades de seguimiento, ejecución, control y revisión de los procesos disciplinarios adelantados por el Grupo Interno de Trabajo"/>
    <s v="89820"/>
    <s v="153320"/>
    <s v="701420"/>
    <s v="1203320"/>
    <s v="376599620"/>
    <s v="-0"/>
    <x v="0"/>
    <x v="3"/>
  </r>
  <r>
    <s v="74020"/>
    <s v="2020-11-06 00:00:00"/>
    <s v="2020-11-06 08:15:00"/>
    <s v="Gasto"/>
    <s v="Con Compromiso"/>
    <s v="0200"/>
    <x v="19"/>
    <x v="90"/>
    <s v="EQUIPO Y APARATOS DE RADIO, TELEVISIÓN Y COMUNICACIONES"/>
    <s v="Nación"/>
    <x v="0"/>
    <s v="CSF"/>
    <n v="1660800"/>
    <n v="0"/>
    <n v="1660800"/>
    <n v="1482300"/>
    <s v="Certificado de firma digital de persona jurídica para facturación electrónica"/>
    <s v="89620"/>
    <s v="174820"/>
    <s v="751920"/>
    <s v="1291020, 1294020"/>
    <s v="395244120"/>
    <s v="-0"/>
    <x v="0"/>
    <x v="3"/>
  </r>
  <r>
    <s v="74120"/>
    <s v="2020-11-06 00:00:00"/>
    <s v="2020-11-06 10:08: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357730"/>
    <n v="0"/>
    <n v="1357730"/>
    <n v="0"/>
    <s v="Salida de campo exploratoria conjunta CGR-IGAC para realizar la verificación en terreno de la información analizada, en apoyo técnico para atender la denuncia ciudadana 2020-170889-82111 ante la Contraloría General de la República."/>
    <s v="89920"/>
    <s v="152620, 152720, 168820, 168920"/>
    <s v="554620, 554720, 595220, 595320"/>
    <s v="997820, 997920, 1107320, 1107420"/>
    <s v="338701620, 338703620"/>
    <s v="-0"/>
    <x v="1"/>
    <x v="25"/>
  </r>
  <r>
    <s v="74220"/>
    <s v="2020-11-10 00:00:00"/>
    <s v="2020-11-10 09:10:00"/>
    <s v="Gasto"/>
    <s v="Con Compromiso"/>
    <s v="0300"/>
    <x v="21"/>
    <x v="38"/>
    <s v="ADQUISICIÓN DE BIENES Y SERVICIOS - SERVICIO DE INFORMACIÓN CARTOGRÁFICA ACTUALIZADO - LEVANTAMIENTO , GENERACIÓN Y ACTUALIZACIÓN DE LA RED GEODÉSICA Y LA CARTOGRAFÍA BÁSICA A NIVEL   NACIONAL"/>
    <s v="Nación"/>
    <x v="0"/>
    <s v="CSF"/>
    <n v="7090214"/>
    <n v="-816063"/>
    <n v="6274151"/>
    <n v="0"/>
    <s v="VIATICOS Y GASTOS DE COMISION PARA REALIZAR TOMA DE AEROFOTOGRAFÍA CON DRON EN LOS MUNICIPIOS DE CORDOBA, GUAMO, SAN JACINTO,CARMEN DE BOLÍVAR, CARTAGENA EN EL  DEPARTAMENTO DE BOLIVAR,  VILLETA, GUADUAS EN EL DEPARTAMENTO CUNDINAMARCA, HONDA EN EL D"/>
    <s v="90120"/>
    <s v="153620, 153720"/>
    <s v="564220, 564320"/>
    <s v="1005120, 1005220"/>
    <s v="320828920, 320830620"/>
    <s v="19620"/>
    <x v="1"/>
    <x v="8"/>
  </r>
  <r>
    <s v="74320"/>
    <s v="2020-11-10 00:00:00"/>
    <s v="2020-11-10 17:36:00"/>
    <s v="Gasto"/>
    <s v="Con Compromiso"/>
    <s v="0300"/>
    <x v="21"/>
    <x v="38"/>
    <s v="ADQUISICIÓN DE BIENES Y SERVICIOS - SERVICIO DE INFORMACIÓN CARTOGRÁFICA ACTUALIZADO - LEVANTAMIENTO , GENERACIÓN Y ACTUALIZACIÓN DE LA RED GEODÉSICA Y LA CARTOGRAFÍA BÁSICA A NIVEL   NACIONAL"/>
    <s v="Nación"/>
    <x v="0"/>
    <s v="CSF"/>
    <n v="38001878"/>
    <n v="0"/>
    <n v="38001878"/>
    <n v="26646582"/>
    <s v="Prestación de servicios de apoyo en las actividades de transporte y soporte operativo requerido para realizar las visitas técnicas de los procesos misionales del IGAC"/>
    <s v="90020"/>
    <s v="157820, 160220, 160320, 160420, 162620, 164020, 164720, 164920, 165020, 165120, 165220"/>
    <s v="604220, 604420, 604520, 604620, 695320, 698420, 698620, 699520, 699620, 719620, 747220"/>
    <s v="1112020, 1112220, 1112320, 1112420, 1197020, 1200220, 1200420, 1201320, 1201420, 1265420, 1285720, 1288020, 1288120, 1288220, 1288420, 1294620, 1312120, 1312220, 1312320, 1312820"/>
    <s v="342952420, 342970920, 342977920, 342981620, 372277020, 375666320, 375673720, 375727820, 382238820, 391140920, 393978920, 394146620, 394256020, 394262520, 394278420, 394840520"/>
    <s v="-0"/>
    <x v="1"/>
    <x v="8"/>
  </r>
  <r>
    <s v="74320"/>
    <s v="2020-11-10 00:00:00"/>
    <s v="2020-11-10 17:36: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38001878"/>
    <n v="-23731862"/>
    <n v="14270016"/>
    <n v="0"/>
    <s v="Prestación de servicios de apoyo en las actividades de transporte y soporte operativo requerido para realizar las visitas técnicas de los procesos misionales del IGAC"/>
    <s v="90020"/>
    <s v="157820, 160220, 160320, 160420, 162620, 164020, 164720, 164920, 165020, 165120, 165220"/>
    <s v="604220, 604420, 604520, 604620, 695320, 698420, 698620, 699520, 699620, 719620, 747220"/>
    <s v="1112020, 1112220, 1112320, 1112420, 1197020, 1200220, 1200420, 1201320, 1201420, 1265420, 1285720, 1288020, 1288120, 1288220, 1288420, 1294620, 1312120, 1312220, 1312320, 1312820"/>
    <s v="342952420, 342970920, 342977920, 342981620, 372277020, 375666320, 375673720, 375727820, 382238820, 391140920, 393978920, 394146620, 394256020, 394262520, 394278420, 394840520"/>
    <s v="-0"/>
    <x v="1"/>
    <x v="25"/>
  </r>
  <r>
    <s v="74420"/>
    <s v="2020-11-11 00:00:00"/>
    <s v="2020-11-11 14:21:00"/>
    <s v="Gasto"/>
    <s v="Con Compromiso"/>
    <s v="0140"/>
    <x v="23"/>
    <x v="73"/>
    <s v="ADQUISICIÓN DE BIENES Y SERVICIOS - DOCUMENTOS NORMATIVOS - FORTALECIMIENTO DE LA GESTIÓN DEL CONOCIMIENTO Y LA INNOVACIÓN EN EL ÁMBITO GEOGRÁFICO DEL  TERRITORIO   NACIONAL"/>
    <s v="Nación"/>
    <x v="0"/>
    <s v="CSF"/>
    <n v="86067055"/>
    <n v="0"/>
    <n v="86067055"/>
    <n v="0"/>
    <s v="Adquisición de equipos tecnológicos y periféricos para el Instituto"/>
    <s v="90520"/>
    <s v="185920, 186020, 186120, 193620"/>
    <s v="721720"/>
    <s v="1304520"/>
    <s v="396395020"/>
    <s v="-0"/>
    <x v="1"/>
    <x v="24"/>
  </r>
  <r>
    <s v="74420"/>
    <s v="2020-11-11 00:00:00"/>
    <s v="2020-11-11 14:21:00"/>
    <s v="Gasto"/>
    <s v="Con Compromiso"/>
    <s v="0200"/>
    <x v="19"/>
    <x v="55"/>
    <s v="ADQUISICIÓN DE BIENES Y SERVICIOS - SERVICIOS TECNOLÓGICOS - FORTALECIMIENTO DE LA GESTIÓN INSTITUCIONAL DEL IGAC A NIVEL   NACIONAL"/>
    <s v="Nación"/>
    <x v="0"/>
    <s v="CSF"/>
    <n v="31772883"/>
    <n v="46000000"/>
    <n v="77772883"/>
    <n v="0"/>
    <s v="Adquisición de equipos tecnológicos y periféricos para el Instituto"/>
    <s v="90520"/>
    <s v="185920, 186020, 186120, 193620"/>
    <s v="721720"/>
    <s v="1304520"/>
    <s v="396395020"/>
    <s v="-0"/>
    <x v="1"/>
    <x v="3"/>
  </r>
  <r>
    <s v="74420"/>
    <s v="2020-11-11 00:00:00"/>
    <s v="2020-11-11 14:21:00"/>
    <s v="Gasto"/>
    <s v="Con Compromiso"/>
    <s v="0500"/>
    <x v="22"/>
    <x v="22"/>
    <s v="ADQUISICIÓN DE BIENES Y SERVICIOS - SERVICIO DE INFORMACIÓN CATASTRAL - ACTUALIZACIÓN  Y GESTIÓN CATASTRAL  NACIONAL"/>
    <s v="Nación"/>
    <x v="2"/>
    <s v="CSF"/>
    <n v="235290634"/>
    <n v="100000000"/>
    <n v="335290634"/>
    <n v="63529609"/>
    <s v="Adquisición de equipos tecnológicos y periféricos para el Instituto"/>
    <s v="90520"/>
    <s v="185920, 186020, 186120, 193620"/>
    <s v="721720"/>
    <s v="1304520"/>
    <s v="396395020"/>
    <s v="-0"/>
    <x v="1"/>
    <x v="1"/>
  </r>
  <r>
    <s v="74420"/>
    <s v="2020-11-11 00:00:00"/>
    <s v="2020-11-11 14:21: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251758963"/>
    <n v="0"/>
    <n v="251758963"/>
    <n v="0"/>
    <s v="Adquisición de equipos tecnológicos y periféricos para el Instituto"/>
    <s v="90520"/>
    <s v="185920, 186020, 186120, 193620"/>
    <s v="721720"/>
    <s v="1304520"/>
    <s v="396395020"/>
    <s v="-0"/>
    <x v="1"/>
    <x v="24"/>
  </r>
  <r>
    <s v="74420"/>
    <s v="2020-11-11 00:00:00"/>
    <s v="2020-11-11 14:21: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0"/>
    <n v="107967408"/>
    <n v="107967408"/>
    <n v="0"/>
    <s v="Adquisición de equipos tecnológicos y periféricos para el Instituto"/>
    <s v="90520"/>
    <s v="185920, 186020, 186120, 193620"/>
    <s v="721720"/>
    <s v="1304520"/>
    <s v="396395020"/>
    <s v="-0"/>
    <x v="1"/>
    <x v="8"/>
  </r>
  <r>
    <s v="74520"/>
    <s v="2020-11-11 00:00:00"/>
    <s v="2020-11-11 16:47: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9773822"/>
    <n v="-4642566"/>
    <n v="5131256"/>
    <n v="0"/>
    <s v="Prestación de servicios profesionales para realizar el desarrollo, ajustes e integración de funcionalidades de los  proyectos de Sistema de Información Geográfica que adelante la oficina CIAF"/>
    <s v="91020"/>
    <s v="183520"/>
    <s v="762020"/>
    <s v="1303120, 1303820"/>
    <s v="396490820, 396695620"/>
    <s v="-0"/>
    <x v="1"/>
    <x v="24"/>
  </r>
  <r>
    <s v="74620"/>
    <s v="2020-11-11 00:00:00"/>
    <s v="2020-11-11 16:54:00"/>
    <s v="Gasto"/>
    <s v="Con Compromiso"/>
    <s v="0500"/>
    <x v="22"/>
    <x v="22"/>
    <s v="ADQUISICIÓN DE BIENES Y SERVICIOS - SERVICIO DE INFORMACIÓN CATASTRAL - ACTUALIZACIÓN  Y GESTIÓN CATASTRAL  NACIONAL"/>
    <s v="Nación"/>
    <x v="2"/>
    <s v="CSF"/>
    <n v="12681519"/>
    <n v="-563623"/>
    <n v="12117896"/>
    <n v="0"/>
    <s v="Prestación de servicios profesionales para la realización de avalúos en el marco de los procesos de actualización catastral adelantados por la Subdirección de Catastro"/>
    <s v="90620"/>
    <s v="163820"/>
    <s v="681620"/>
    <s v="1184420, 1311420, 1312620"/>
    <s v="363293820"/>
    <s v="-0"/>
    <x v="1"/>
    <x v="1"/>
  </r>
  <r>
    <s v="74720"/>
    <s v="2020-11-11 00:00:00"/>
    <s v="2020-11-11 16:56:00"/>
    <s v="Gasto"/>
    <s v="Con Compromiso"/>
    <s v="0500"/>
    <x v="22"/>
    <x v="22"/>
    <s v="ADQUISICIÓN DE BIENES Y SERVICIOS - SERVICIO DE INFORMACIÓN CATASTRAL - ACTUALIZACIÓN  Y GESTIÓN CATASTRAL  NACIONAL"/>
    <s v="Nación"/>
    <x v="2"/>
    <s v="CSF"/>
    <n v="2477538"/>
    <n v="-550564"/>
    <n v="1926974"/>
    <n v="1486523"/>
    <s v="CONTRATACIÓN DEPRESTACIÓN DE SERVICIOS PERSONALES PARA REALIZAR ACTIVIDADES DE APOYO A LA GESTIÓN DENTRO DEL PROCESO DE CONSERVACIÓN CATASTRAL EN LA DIRECCIÓN TERRITORIAL_x000a_CASANARE Y SUS UOC."/>
    <s v="90720"/>
    <s v="193220"/>
    <s v="-0"/>
    <s v="-0"/>
    <s v="-0"/>
    <s v="-0"/>
    <x v="1"/>
    <x v="1"/>
  </r>
  <r>
    <s v="74820"/>
    <s v="2020-11-11 00:00:00"/>
    <s v="2020-11-11 16:58:00"/>
    <s v="Gasto"/>
    <s v="Con Compromiso"/>
    <s v="0500"/>
    <x v="22"/>
    <x v="22"/>
    <s v="ADQUISICIÓN DE BIENES Y SERVICIOS - SERVICIO DE INFORMACIÓN CATASTRAL - ACTUALIZACIÓN  Y GESTIÓN CATASTRAL  NACIONAL"/>
    <s v="Nación"/>
    <x v="2"/>
    <s v="CSF"/>
    <n v="3055653"/>
    <n v="-1629682"/>
    <n v="1425971"/>
    <n v="0"/>
    <s v="PRESTACIÓN DE SERVICIOS PERSONALES PARA REALIZAR ACTIVIDADES DE APOYO A LA GESTIÓN EN VENTANILLA VIRTUAL DENTRO DEL PROCESO DE CONSERVACIÓN CATASTRAL EN LA DIRECCIÓN_x000a_TERRITORIAL CASANARE Y SUS UOC"/>
    <s v="90820"/>
    <s v="185120"/>
    <s v="-0"/>
    <s v="-0"/>
    <s v="-0"/>
    <s v="-0"/>
    <x v="1"/>
    <x v="1"/>
  </r>
  <r>
    <s v="74920"/>
    <s v="2020-11-11 00:00:00"/>
    <s v="2020-11-11 16:59:00"/>
    <s v="Gasto"/>
    <s v="Generado"/>
    <s v="0500"/>
    <x v="22"/>
    <x v="22"/>
    <s v="ADQUISICIÓN DE BIENES Y SERVICIOS - SERVICIO DE INFORMACIÓN CATASTRAL - ACTUALIZACIÓN  Y GESTIÓN CATASTRAL  NACIONAL"/>
    <s v="Nación"/>
    <x v="2"/>
    <s v="CSF"/>
    <n v="39500000"/>
    <n v="0"/>
    <n v="39500000"/>
    <n v="39500000"/>
    <s v="Adquisición y calibración de citas métricas de topografía"/>
    <s v="90920"/>
    <s v="-0"/>
    <s v="-0"/>
    <s v="-0"/>
    <s v="-0"/>
    <s v="-0"/>
    <x v="1"/>
    <x v="1"/>
  </r>
  <r>
    <s v="75020"/>
    <s v="2020-11-11 00:00:00"/>
    <s v="2020-11-11 17:11:00"/>
    <s v="Gasto"/>
    <s v="Con Compromiso"/>
    <s v="0300"/>
    <x v="21"/>
    <x v="54"/>
    <s v="ADQUISICIÓN DE BIENES Y SERVICIOS - SERVICIOS DE INFORMACIÓN GEODÉSICA ACTUALIZADO - LEVANTAMIENTO , GENERACIÓN Y ACTUALIZACIÓN DE LA RED GEODÉSICA Y LA CARTOGRAFÍA BÁSICA A NIVEL   NACIONAL"/>
    <s v="Nación"/>
    <x v="0"/>
    <s v="CSF"/>
    <n v="10000000"/>
    <n v="0"/>
    <n v="10000000"/>
    <n v="0"/>
    <s v="ADICION CONTRATO SUMINISTRO DE COMBUSTIBLE"/>
    <s v="90320"/>
    <s v="165420"/>
    <s v="656820"/>
    <s v="1163120, 1254920"/>
    <s v="358908520, 385182220"/>
    <s v="-0"/>
    <x v="1"/>
    <x v="8"/>
  </r>
  <r>
    <s v="75020"/>
    <s v="2020-11-11 00:00:00"/>
    <s v="2020-11-11 17:11:00"/>
    <s v="Gasto"/>
    <s v="Con Compromiso"/>
    <s v="0500"/>
    <x v="22"/>
    <x v="22"/>
    <s v="ADQUISICIÓN DE BIENES Y SERVICIOS - SERVICIO DE INFORMACIÓN CATASTRAL - ACTUALIZACIÓN  Y GESTIÓN CATASTRAL  NACIONAL"/>
    <s v="Nación"/>
    <x v="2"/>
    <s v="CSF"/>
    <n v="10000000"/>
    <n v="0"/>
    <n v="10000000"/>
    <n v="0"/>
    <s v="ADICION CONTRATO SUMINISTRO DE COMBUSTIBLE"/>
    <s v="90320"/>
    <s v="165420"/>
    <s v="656820"/>
    <s v="1163120, 1254920"/>
    <s v="358908520, 385182220"/>
    <s v="-0"/>
    <x v="1"/>
    <x v="1"/>
  </r>
  <r>
    <s v="75120"/>
    <s v="2020-11-11 00:00:00"/>
    <s v="2020-11-11 17:20:00"/>
    <s v="Gasto"/>
    <s v="Con Compromiso"/>
    <s v="0300"/>
    <x v="21"/>
    <x v="54"/>
    <s v="ADQUISICIÓN DE BIENES Y SERVICIOS - SERVICIOS DE INFORMACIÓN GEODÉSICA ACTUALIZADO - LEVANTAMIENTO , GENERACIÓN Y ACTUALIZACIÓN DE LA RED GEODÉSICA Y LA CARTOGRAFÍA BÁSICA A NIVEL   NACIONAL"/>
    <s v="Nación"/>
    <x v="0"/>
    <s v="CSF"/>
    <n v="8282839"/>
    <n v="-7130451"/>
    <n v="1152388"/>
    <n v="0"/>
    <s v="Gastos de viaje y comisión para Materialización de estaciones de funcionamiento continuo GNSS de la red MAGNA-ECO (1 CORS)"/>
    <s v="91320"/>
    <s v="156020, 157320, 157520"/>
    <s v="570020, 573620, 573720"/>
    <s v="1011520, 1011620, 1012520"/>
    <s v="323357920, 323359320, 323497020"/>
    <s v="17520, 17620, 17720"/>
    <x v="1"/>
    <x v="8"/>
  </r>
  <r>
    <s v="75220"/>
    <s v="2020-11-12 00:00:00"/>
    <s v="2020-11-12 14:46:00"/>
    <s v="Gasto"/>
    <s v="Con Compromiso"/>
    <s v="0160"/>
    <x v="20"/>
    <x v="64"/>
    <s v="ADQUISICIÓN DE BIENES Y SERVICIOS - SERVICIOS DE INFORMACIÓN IMPLEMENTADOS - FORTALECIMIENTO DE LOS PROCESOS DE DIFUSIÓN Y ACCESO A LA INFORMACIÓN GEOGRÁFICA A NIVEL   NACIONAL"/>
    <s v="Nación"/>
    <x v="0"/>
    <s v="CSF"/>
    <n v="27677000"/>
    <n v="0"/>
    <n v="27677000"/>
    <n v="0"/>
    <s v="Prestación de servicios de apoyo logístico, en la organización y ejecución de las actividades que sean necesarias para la conceptualización de talleres, reuniones, conversatorios, encuentros y actividades de socialización y divulgación"/>
    <s v="91120"/>
    <s v="163720"/>
    <s v="697520"/>
    <s v="1199420"/>
    <s v="381724820"/>
    <s v="-0"/>
    <x v="1"/>
    <x v="23"/>
  </r>
  <r>
    <s v="75220"/>
    <s v="2020-11-12 00:00:00"/>
    <s v="2020-11-12 14:46: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300000000"/>
    <n v="0"/>
    <n v="300000000"/>
    <n v="0"/>
    <s v="Prestación de servicios de apoyo logístico, en la organización y ejecución de las actividades que sean necesarias para la conceptualización de talleres, reuniones, conversatorios, encuentros y actividades de socialización y divulgación"/>
    <s v="91120"/>
    <s v="163720"/>
    <s v="697520"/>
    <s v="1199420"/>
    <s v="381724820"/>
    <s v="-0"/>
    <x v="1"/>
    <x v="24"/>
  </r>
  <r>
    <s v="75320"/>
    <s v="2020-11-13 00:00:00"/>
    <s v="2020-11-13 08:08:00"/>
    <s v="Gasto"/>
    <s v="Con Compromiso"/>
    <s v="0300"/>
    <x v="21"/>
    <x v="54"/>
    <s v="ADQUISICIÓN DE BIENES Y SERVICIOS - SERVICIOS DE INFORMACIÓN GEODÉSICA ACTUALIZADO - LEVANTAMIENTO , GENERACIÓN Y ACTUALIZACIÓN DE LA RED GEODÉSICA Y LA CARTOGRAFÍA BÁSICA A NIVEL   NACIONAL"/>
    <s v="Nación"/>
    <x v="0"/>
    <s v="CSF"/>
    <n v="4831813"/>
    <n v="-4831813"/>
    <n v="0"/>
    <n v="0"/>
    <s v="PROGRAMACION DE VIATICOS Y GASTOS DE COMISIÓN DIEGO ANDRÉS GARCÍA CASTAÑEDA"/>
    <s v="91420"/>
    <s v="159920, 161920"/>
    <s v="581020"/>
    <s v="1021220"/>
    <s v="326955120"/>
    <s v="19120"/>
    <x v="1"/>
    <x v="8"/>
  </r>
  <r>
    <s v="75420"/>
    <s v="2020-11-17 00:00:00"/>
    <s v="2020-11-17 08:49:00"/>
    <s v="Gasto"/>
    <s v="Generado"/>
    <s v="0500"/>
    <x v="22"/>
    <x v="22"/>
    <s v="ADQUISICIÓN DE BIENES Y SERVICIOS - SERVICIO DE INFORMACIÓN CATASTRAL - ACTUALIZACIÓN  Y GESTIÓN CATASTRAL  NACIONAL"/>
    <s v="Nación"/>
    <x v="2"/>
    <s v="CSF"/>
    <n v="1603000000"/>
    <n v="-1603000000"/>
    <n v="0"/>
    <n v="0"/>
    <s v="Adquisición de equipos GNSS GEODÉSICOS como apoyo al cumplimiento de los objetivos misionales y demás proyectos a cargo del Instituto Geográfico Agustín Codazzi."/>
    <s v="91620"/>
    <s v="-0"/>
    <s v="-0"/>
    <s v="-0"/>
    <s v="-0"/>
    <s v="-0"/>
    <x v="1"/>
    <x v="1"/>
  </r>
  <r>
    <s v="75420"/>
    <s v="2020-11-17 00:00:00"/>
    <s v="2020-11-17 08:49:00"/>
    <s v="Gasto"/>
    <s v="Generado"/>
    <s v="0300"/>
    <x v="21"/>
    <x v="54"/>
    <s v="ADQUISICIÓN DE BIENES Y SERVICIOS - SERVICIOS DE INFORMACIÓN GEODÉSICA ACTUALIZADO - LEVANTAMIENTO , GENERACIÓN Y ACTUALIZACIÓN DE LA RED GEODÉSICA Y LA CARTOGRAFÍA BÁSICA A NIVEL   NACIONAL"/>
    <s v="Nación"/>
    <x v="0"/>
    <s v="CSF"/>
    <n v="500000000"/>
    <n v="-500000000"/>
    <n v="0"/>
    <n v="0"/>
    <s v="Adquisición de equipos GNSS GEODÉSICOS como apoyo al cumplimiento de los objetivos misionales y demás proyectos a cargo del Instituto Geográfico Agustín Codazzi."/>
    <s v="91620"/>
    <s v="-0"/>
    <s v="-0"/>
    <s v="-0"/>
    <s v="-0"/>
    <s v="-0"/>
    <x v="1"/>
    <x v="8"/>
  </r>
  <r>
    <s v="75520"/>
    <s v="2020-11-17 00:00:00"/>
    <s v="2020-11-17 10:33: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56853891"/>
    <n v="-1067076"/>
    <n v="55786815"/>
    <n v="0"/>
    <s v="Viáticos y gastos de comisión para el reconocimiento de los suelos, descripción de calicatas y toma de muestras para análisis de laboratorio del levantamiento detallado a escala 1:10.000 de los complejos de páramos de Guerrero y_x000a_Distrito de Manejo."/>
    <s v="91720"/>
    <s v="161520, 161620, 161720, 161820, 162020, 162120, 162220, 162320, 162420, 162920, 163020, 163120, 163420, 164120, 164220"/>
    <s v="581220, 581320, 581820, 581920, 582020, 582120, 582220, 582320, 582420, 582620, 582820, 582920, 583020, 583920, 584620"/>
    <s v="1021320, 1021520, 1022620, 1022720, 1022820, 1022920, 1023020, 1023120, 1023220, 1023320, 1023420, 1023520, 1023620, 1023720, 1025120"/>
    <s v="326959220, 326962120, 329721720, 329737320, 329751820, 329762820, 329764820, 329772820, 329779820, 329848220, 329849920, 329902120, 329907020, 329909620, 330136420"/>
    <s v="20620, 20720, 20820, 20920"/>
    <x v="1"/>
    <x v="25"/>
  </r>
  <r>
    <s v="75620"/>
    <s v="2020-11-17 00:00:00"/>
    <s v="2020-11-17 10:38: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29554111"/>
    <n v="-4314211"/>
    <n v="25239900"/>
    <n v="0"/>
    <s v="Adquisición de elementos para los trabajos de campo de la Subdirección de Agrología"/>
    <s v="91820"/>
    <s v="178720"/>
    <s v="-0"/>
    <s v="-0"/>
    <s v="-0"/>
    <s v="-0"/>
    <x v="1"/>
    <x v="25"/>
  </r>
  <r>
    <s v="75720"/>
    <s v="2020-11-17 00:00:00"/>
    <s v="2020-11-17 10:43:00"/>
    <s v="Gasto"/>
    <s v="Generad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610573"/>
    <n v="-1610573"/>
    <n v="0"/>
    <n v="0"/>
    <s v="Acompañamiento a la Policía Antinarcóticos en el monitoreo de zonas de erradicación por aspersión terrestre, para la toma de muestras, en el programa PECAT"/>
    <s v="91920"/>
    <s v="163520"/>
    <s v="582720"/>
    <s v="-0"/>
    <s v="-0"/>
    <s v="-0"/>
    <x v="1"/>
    <x v="25"/>
  </r>
  <r>
    <s v="75820"/>
    <s v="2020-11-17 00:00:00"/>
    <s v="2020-11-17 14:09:00"/>
    <s v="Gasto"/>
    <s v="Con Compromiso"/>
    <s v="0300"/>
    <x v="21"/>
    <x v="38"/>
    <s v="ADQUISICIÓN DE BIENES Y SERVICIOS - SERVICIO DE INFORMACIÓN CARTOGRÁFICA ACTUALIZADO - LEVANTAMIENTO , GENERACIÓN Y ACTUALIZACIÓN DE LA RED GEODÉSICA Y LA CARTOGRAFÍA BÁSICA A NIVEL   NACIONAL"/>
    <s v="Nación"/>
    <x v="0"/>
    <s v="CSF"/>
    <n v="73487425"/>
    <n v="36742360"/>
    <n v="110229785"/>
    <n v="0"/>
    <s v="Prestación de servicios técnicos para la captura de elementos vectoriales de conformidad con las especificaciones técnicas y rendimientos establecidos."/>
    <s v="92020"/>
    <s v="172020, 172120, 172220, 172320, 172420"/>
    <s v="753820, 753920, 754220, 754820"/>
    <s v="1296420, 1300020, 1300420, 1301720"/>
    <s v="395620020, 396087620, 396107820, 396338320"/>
    <s v="-0"/>
    <x v="1"/>
    <x v="8"/>
  </r>
  <r>
    <s v="75920"/>
    <s v="2020-11-17 00:00:00"/>
    <s v="2020-11-17 14:10:00"/>
    <s v="Gasto"/>
    <s v="Generado"/>
    <s v="0300"/>
    <x v="21"/>
    <x v="77"/>
    <s v="ADQUISICIÓN DE BIENES Y SERVICIOS - SERVICIO DE INFORMACIÓN GEOGRÁFICA, GEODÉSICA Y CARTOGRÁFICA - LEVANTAMIENTO , GENERACIÓN Y ACTUALIZACIÓN DE LA RED GEODÉSICA Y LA CARTOGRAFÍA BÁSICA A NIVEL   NACIONAL"/>
    <s v="Nación"/>
    <x v="0"/>
    <s v="CSF"/>
    <n v="3458230"/>
    <n v="-3458230"/>
    <n v="0"/>
    <n v="0"/>
    <s v="Prestación de servicios para apoyar la implementación de métodos estadísticos en la Subdirección"/>
    <s v="92120"/>
    <s v="-0"/>
    <s v="-0"/>
    <s v="-0"/>
    <s v="-0"/>
    <s v="-0"/>
    <x v="1"/>
    <x v="8"/>
  </r>
  <r>
    <s v="76020"/>
    <s v="2020-11-17 00:00:00"/>
    <s v="2020-11-17 14:12:00"/>
    <s v="Gasto"/>
    <s v="Con Compromiso"/>
    <s v="0300"/>
    <x v="21"/>
    <x v="54"/>
    <s v="ADQUISICIÓN DE BIENES Y SERVICIOS - SERVICIOS DE INFORMACIÓN GEODÉSICA ACTUALIZADO - LEVANTAMIENTO , GENERACIÓN Y ACTUALIZACIÓN DE LA RED GEODÉSICA Y LA CARTOGRAFÍA BÁSICA A NIVEL   NACIONAL"/>
    <s v="Nación"/>
    <x v="0"/>
    <s v="CSF"/>
    <n v="5000000"/>
    <n v="0"/>
    <n v="5000000"/>
    <n v="0"/>
    <s v="Prestación de servicios de mantenimiento correctivo para el magnetómetro de protones Geométricos Modelo G-886 del IGAC"/>
    <s v="92220"/>
    <s v="176620"/>
    <s v="768920"/>
    <s v="1311020"/>
    <s v="-0"/>
    <s v="-0"/>
    <x v="1"/>
    <x v="8"/>
  </r>
  <r>
    <s v="76120"/>
    <s v="2020-11-17 00:00:00"/>
    <s v="2020-11-17 14:21: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6615720"/>
    <n v="-4519290"/>
    <n v="2096430"/>
    <n v="0"/>
    <s v="ADQUISICIÓN DE LICENCIAS ADOBE"/>
    <s v="92320"/>
    <s v="185820"/>
    <s v="-0"/>
    <s v="-0"/>
    <s v="-0"/>
    <s v="-0"/>
    <x v="1"/>
    <x v="25"/>
  </r>
  <r>
    <s v="76120"/>
    <s v="2020-11-17 00:00:00"/>
    <s v="2020-11-17 14:21:00"/>
    <s v="Gasto"/>
    <s v="Con Compromiso"/>
    <s v="0160"/>
    <x v="20"/>
    <x v="64"/>
    <s v="ADQUISICIÓN DE BIENES Y SERVICIOS - SERVICIOS DE INFORMACIÓN IMPLEMENTADOS - FORTALECIMIENTO DE LOS PROCESOS DE DIFUSIÓN Y ACCESO A LA INFORMACIÓN GEOGRÁFICA A NIVEL   NACIONAL"/>
    <s v="Nación"/>
    <x v="0"/>
    <s v="CSF"/>
    <n v="16663570"/>
    <n v="0"/>
    <n v="16663570"/>
    <n v="0"/>
    <s v="ADQUISICIÓN DE LICENCIAS ADOBE"/>
    <s v="92320"/>
    <s v="185820"/>
    <s v="-0"/>
    <s v="-0"/>
    <s v="-0"/>
    <s v="-0"/>
    <x v="1"/>
    <x v="23"/>
  </r>
  <r>
    <s v="76120"/>
    <s v="2020-11-17 00:00:00"/>
    <s v="2020-11-17 14:21: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7000000"/>
    <n v="0"/>
    <n v="7000000"/>
    <n v="0"/>
    <s v="ADQUISICIÓN DE LICENCIAS ADOBE"/>
    <s v="92320"/>
    <s v="185820"/>
    <s v="-0"/>
    <s v="-0"/>
    <s v="-0"/>
    <s v="-0"/>
    <x v="1"/>
    <x v="24"/>
  </r>
  <r>
    <s v="76220"/>
    <s v="2020-11-17 00:00:00"/>
    <s v="2020-11-17 14:31:00"/>
    <s v="Gasto"/>
    <s v="Generad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98836069"/>
    <n v="-98836069"/>
    <n v="0"/>
    <n v="0"/>
    <s v="Adquisición de licencias ERDAS"/>
    <s v="92420"/>
    <s v="-0"/>
    <s v="-0"/>
    <s v="-0"/>
    <s v="-0"/>
    <s v="-0"/>
    <x v="1"/>
    <x v="25"/>
  </r>
  <r>
    <s v="76220"/>
    <s v="2020-11-17 00:00:00"/>
    <s v="2020-11-17 14:31:00"/>
    <s v="Gasto"/>
    <s v="Generado"/>
    <s v="0300"/>
    <x v="21"/>
    <x v="38"/>
    <s v="ADQUISICIÓN DE BIENES Y SERVICIOS - SERVICIO DE INFORMACIÓN CARTOGRÁFICA ACTUALIZADO - LEVANTAMIENTO , GENERACIÓN Y ACTUALIZACIÓN DE LA RED GEODÉSICA Y LA CARTOGRAFÍA BÁSICA A NIVEL   NACIONAL"/>
    <s v="Nación"/>
    <x v="0"/>
    <s v="CSF"/>
    <n v="200000000"/>
    <n v="0"/>
    <n v="200000000"/>
    <n v="200000000"/>
    <s v="Adquisición de licencias ERDAS"/>
    <s v="92420"/>
    <s v="-0"/>
    <s v="-0"/>
    <s v="-0"/>
    <s v="-0"/>
    <s v="-0"/>
    <x v="1"/>
    <x v="8"/>
  </r>
  <r>
    <s v="76320"/>
    <s v="2020-11-17 00:00:00"/>
    <s v="2020-11-17 15:27: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278218"/>
    <n v="-571151"/>
    <n v="707067"/>
    <n v="0"/>
    <s v="Viáticos y gastos de comisión Presentación Estudio de Suelos Cuenca del Río Amoyá, en el municipio de Chaparral - Tolima"/>
    <s v="92520"/>
    <s v="163220, 163320, 163620"/>
    <s v="581520, 581620"/>
    <s v="1021720, 1021820"/>
    <s v="327051320, 328407820"/>
    <s v="18920, 20120"/>
    <x v="1"/>
    <x v="25"/>
  </r>
  <r>
    <s v="76420"/>
    <s v="2020-11-18 00:00:00"/>
    <s v="2020-11-18 14:44: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4080000"/>
    <n v="-795.01"/>
    <n v="4079204.99"/>
    <n v="0"/>
    <s v="Trasportar a funcionarios y contratistas de la Subdirección de Agrología a municipios de Cundinamarca del 23 de noviembre al 7 de diciembre, dentro del contrato suscrito con la CAR"/>
    <s v="92620"/>
    <s v="164620"/>
    <s v="585120"/>
    <s v="1025520, 1025620"/>
    <s v="330145120"/>
    <s v="23020, 23720"/>
    <x v="1"/>
    <x v="25"/>
  </r>
  <r>
    <s v="76520"/>
    <s v="2020-11-18 00:00:00"/>
    <s v="2020-11-18 19:04: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9515139"/>
    <n v="-793815"/>
    <n v="8721324"/>
    <n v="0"/>
    <s v="Viáticos y gastos de comisión para transportar a funcionarios y contratistas de la Subdirección de Agrología a municipios de Cundinamarca del 23 de noviembre al 7 de diciembre, dentro del contrato suscrito con la CAR."/>
    <s v="92720"/>
    <s v="164320, 164420, 164520"/>
    <s v="584720, 584820, 585020"/>
    <s v="1025220, 1025320, 1025420"/>
    <s v="330138620, 330139120, 330140020"/>
    <s v="20220, 20520, 21320"/>
    <x v="1"/>
    <x v="25"/>
  </r>
  <r>
    <s v="76620"/>
    <s v="2020-11-19 00:00:00"/>
    <s v="2020-11-19 17:07:00"/>
    <s v="Gasto"/>
    <s v="Con Compromiso"/>
    <s v="0300"/>
    <x v="21"/>
    <x v="40"/>
    <s v="ADQUISICIÓN DE BIENES Y SERVICIOS - SERVICIO DE APOYO TÉCNICO A LAS SOLICITUDES RECIBIDAS POR LA CANCILLERÍA EN TEMAS FRONTERIZOS - GENERACIÓN DE ESTUDIOS GEOGRÁFICOS E INVESTIGACIONES PARA LA CARACTERIZACIÓN, ANÁLISIS Y DELIMITACIÓN GEOGRÁFICA DEL T"/>
    <s v="Nación"/>
    <x v="0"/>
    <s v="CSF"/>
    <n v="7134087"/>
    <n v="-2151738"/>
    <n v="4982349"/>
    <n v="99500"/>
    <s v="Gastos de viaje y comisión para Levantamiento topográfico Camino Sapzurro - La Miel Fase 3"/>
    <s v="92920"/>
    <s v="166720, 167020"/>
    <s v="589120, 692220"/>
    <s v="1066220, 1193920"/>
    <s v="335480620, 370167520"/>
    <s v="20320"/>
    <x v="1"/>
    <x v="8"/>
  </r>
  <r>
    <s v="76720"/>
    <s v="2020-11-19 00:00:00"/>
    <s v="2020-11-19 17:11:00"/>
    <s v="Gasto"/>
    <s v="Con Compromiso"/>
    <s v="0300"/>
    <x v="21"/>
    <x v="54"/>
    <s v="ADQUISICIÓN DE BIENES Y SERVICIOS - SERVICIOS DE INFORMACIÓN GEODÉSICA ACTUALIZADO - LEVANTAMIENTO , GENERACIÓN Y ACTUALIZACIÓN DE LA RED GEODÉSICA Y LA CARTOGRAFÍA BÁSICA A NIVEL   NACIONAL"/>
    <s v="Nación"/>
    <x v="0"/>
    <s v="CSF"/>
    <n v="9686019"/>
    <n v="0"/>
    <n v="9686019"/>
    <n v="168835"/>
    <s v="VIÁTICOS Y GASTOS DE COMISIÓN, Sistema de Referencia Geodésico Nacional. RED GRAVIMETRICA RELATIVA"/>
    <s v="92820"/>
    <s v="166520, 166820, 166920"/>
    <s v="589220, 589320, 590420"/>
    <s v="1066320, 1066420, 1101320"/>
    <s v="335482620, 335488620, 336172820"/>
    <s v="20020, 20420"/>
    <x v="1"/>
    <x v="8"/>
  </r>
  <r>
    <s v="76820"/>
    <s v="2020-11-20 00:00:00"/>
    <s v="2020-11-20 14:56:00"/>
    <s v="Gasto"/>
    <s v="Con Compromiso"/>
    <s v="0200"/>
    <x v="19"/>
    <x v="70"/>
    <s v="AUXILIO DE CESANTÍAS"/>
    <s v="Nación"/>
    <x v="0"/>
    <s v="CSF"/>
    <n v="15000000"/>
    <n v="0"/>
    <n v="15000000"/>
    <n v="0"/>
    <s v="Abono aportes al Fondo Nacional del Ahorro – octubre / 2020"/>
    <s v="93220"/>
    <s v="164820"/>
    <s v="586620"/>
    <s v="1028420"/>
    <s v="331244420"/>
    <s v="-0"/>
    <x v="0"/>
    <x v="3"/>
  </r>
  <r>
    <s v="76920"/>
    <s v="2020-11-23 00:00:00"/>
    <s v="2020-11-23 11:20:00"/>
    <s v="Gasto"/>
    <s v="Con Compromiso"/>
    <s v="0500"/>
    <x v="22"/>
    <x v="22"/>
    <s v="ADQUISICIÓN DE BIENES Y SERVICIOS - SERVICIO DE INFORMACIÓN CATASTRAL - ACTUALIZACIÓN  Y GESTIÓN CATASTRAL  NACIONAL"/>
    <s v="Nación"/>
    <x v="2"/>
    <s v="CSF"/>
    <n v="3539340"/>
    <n v="1719108"/>
    <n v="5258448"/>
    <n v="1820232"/>
    <s v="prestación de servicios profesionales para realizar las socializaciones requeridas en el marco de los procesos de actualización catastral que adelante el instituto"/>
    <s v="93020"/>
    <s v="187420, 187520"/>
    <s v="-0"/>
    <s v="-0"/>
    <s v="-0"/>
    <s v="-0"/>
    <x v="1"/>
    <x v="1"/>
  </r>
  <r>
    <s v="77020"/>
    <s v="2020-11-23 00:00:00"/>
    <s v="2020-11-23 12:15:00"/>
    <s v="Gasto"/>
    <s v="Con Compromiso"/>
    <s v="0200"/>
    <x v="19"/>
    <x v="16"/>
    <s v="CAJAS DE COMPENSACIÓN FAMILIAR"/>
    <s v="Nación"/>
    <x v="0"/>
    <s v="CSF"/>
    <n v="42900500"/>
    <n v="-42900500"/>
    <n v="0"/>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21"/>
    <s v="INCAPACIDADES (NO DE PENSIONES)"/>
    <s v="Nación"/>
    <x v="0"/>
    <s v="CSF"/>
    <n v="6712860"/>
    <n v="0"/>
    <n v="6712860"/>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8"/>
    <s v="SUELDO BÁSICO"/>
    <s v="Nación"/>
    <x v="0"/>
    <s v="CSF"/>
    <n v="884631341"/>
    <n v="0"/>
    <n v="884631341"/>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41"/>
    <s v="HORAS EXTRAS, DOMINICALES, FESTIVOS Y RECARGOS"/>
    <s v="Nación"/>
    <x v="0"/>
    <s v="CSF"/>
    <n v="2088842"/>
    <n v="0"/>
    <n v="2088842"/>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5"/>
    <s v="PRIMA TÉCNICA NO SALARIAL"/>
    <s v="Nación"/>
    <x v="0"/>
    <s v="CSF"/>
    <n v="15576062"/>
    <n v="0"/>
    <n v="15576062"/>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6"/>
    <s v="SUBSIDIO DE ALIMENTACIÓN"/>
    <s v="Nación"/>
    <x v="0"/>
    <s v="CSF"/>
    <n v="10320542"/>
    <n v="0"/>
    <n v="10320542"/>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28"/>
    <s v="AUXILIO DE CONECTIVIDAD DIGITAL"/>
    <s v="Nación"/>
    <x v="0"/>
    <s v="CSF"/>
    <n v="11204230"/>
    <n v="0"/>
    <n v="11204230"/>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7"/>
    <s v="BONIFICACIÓN ESPECIAL DE RECREACIÓN"/>
    <s v="Nación"/>
    <x v="0"/>
    <s v="CSF"/>
    <n v="6818972"/>
    <n v="0"/>
    <n v="6818972"/>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12"/>
    <s v="APORTES AL SENA"/>
    <s v="Nación"/>
    <x v="0"/>
    <s v="CSF"/>
    <n v="21455100"/>
    <n v="-21455100"/>
    <n v="0"/>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53"/>
    <s v="PRIMA TÉCNICA SALARIAL"/>
    <s v="Nación"/>
    <x v="0"/>
    <s v="CSF"/>
    <n v="26478343"/>
    <n v="0"/>
    <n v="26478343"/>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13"/>
    <s v="SALUD"/>
    <s v="Nación"/>
    <x v="0"/>
    <s v="CSF"/>
    <n v="82935400"/>
    <n v="-82935400"/>
    <n v="0"/>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10"/>
    <s v="SUELDO DE VACACIONES"/>
    <s v="Nación"/>
    <x v="0"/>
    <s v="CSF"/>
    <n v="96878049"/>
    <n v="0"/>
    <n v="96878049"/>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9"/>
    <s v="BONIFICACIÓN POR SERVICIOS PRESTADOS"/>
    <s v="Nación"/>
    <x v="0"/>
    <s v="CSF"/>
    <n v="19470725"/>
    <n v="0"/>
    <n v="19470725"/>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30"/>
    <s v="PRIMA DE NAVIDAD"/>
    <s v="Nación"/>
    <x v="0"/>
    <s v="CSF"/>
    <n v="1269802220"/>
    <n v="0"/>
    <n v="1269802220"/>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4"/>
    <s v="PRIMA DE VACACIONES"/>
    <s v="Nación"/>
    <x v="0"/>
    <s v="CSF"/>
    <n v="82807996"/>
    <n v="0"/>
    <n v="82807996"/>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15"/>
    <s v="APORTES GENERALES AL SISTEMA DE RIESGOS LABORALES"/>
    <s v="Nación"/>
    <x v="0"/>
    <s v="CSF"/>
    <n v="9213400"/>
    <n v="-9213400"/>
    <n v="0"/>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14"/>
    <s v="APORTES AL ICBF"/>
    <s v="Nación"/>
    <x v="0"/>
    <s v="CSF"/>
    <n v="32176900"/>
    <n v="-32176900"/>
    <n v="0"/>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42"/>
    <s v="PRIMA DE COORDINACIÓN"/>
    <s v="Nación"/>
    <x v="0"/>
    <s v="CSF"/>
    <n v="16441409"/>
    <n v="0"/>
    <n v="16441409"/>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34"/>
    <s v="LICENCIAS DE MATERNIDAD Y PATERNIDAD (NO DE PENSIONES)"/>
    <s v="Nación"/>
    <x v="0"/>
    <s v="CSF"/>
    <n v="4522743"/>
    <n v="0"/>
    <n v="4522743"/>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11"/>
    <s v="PENSIONES"/>
    <s v="Nación"/>
    <x v="0"/>
    <s v="CSF"/>
    <n v="117081500"/>
    <n v="-117081500"/>
    <n v="0"/>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120"/>
    <s v="2020-11-23 00:00:00"/>
    <s v="2020-11-23 17:57: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855627"/>
    <n v="0"/>
    <n v="855627"/>
    <n v="0"/>
    <s v="Viáticos para revisión clases agrológicas del municipio de Pereira en el departamento de Risaralda."/>
    <s v="93520"/>
    <s v="168620, 168720"/>
    <s v="594820, 595020"/>
    <s v="1107120, 1107220"/>
    <s v="338648420, 338652020"/>
    <s v="-0"/>
    <x v="1"/>
    <x v="25"/>
  </r>
  <r>
    <s v="77220"/>
    <s v="2020-11-24 00:00:00"/>
    <s v="2020-11-24 15:19:00"/>
    <s v="Gasto"/>
    <s v="Con Compromiso"/>
    <s v="0200"/>
    <x v="19"/>
    <x v="20"/>
    <s v="IMPUESTO DE INDUSTRIA Y COMERCIO"/>
    <s v="Propios"/>
    <x v="1"/>
    <s v="CSF"/>
    <n v="9666000"/>
    <n v="0"/>
    <n v="9666000"/>
    <n v="0"/>
    <s v="IMPUESTO DE INDUSTRIA Y COMERCIO - ICA"/>
    <s v="94420"/>
    <s v="167720"/>
    <s v="594020"/>
    <s v="1106420"/>
    <s v="338459220"/>
    <s v="-0"/>
    <x v="0"/>
    <x v="3"/>
  </r>
  <r>
    <s v="77320"/>
    <s v="2020-11-24 00:00:00"/>
    <s v="2020-11-24 17:57:00"/>
    <s v="Gasto"/>
    <s v="Con Compromiso"/>
    <s v="0200"/>
    <x v="19"/>
    <x v="14"/>
    <s v="APORTES AL ICBF"/>
    <s v="Nación"/>
    <x v="0"/>
    <s v="CSF"/>
    <n v="32176900"/>
    <n v="0"/>
    <n v="32176900"/>
    <n v="0"/>
    <s v="PARAFISCALES NOVIEMBRE"/>
    <s v="94720"/>
    <s v="168520"/>
    <s v="-0"/>
    <s v="1103320, 1103420, 1103520, 1103620, 1103720, 1103820, 1103920, 1104020, 1104120, 1104220, 1104320, 1104420, 1104520, 1104620, 1104720, 1104820, 1104920, 1105020, 1105120, 1105220, 1105320, 1105420, 1105520, 1105620"/>
    <s v="337765320, 337765420, 337765520, 337765620, 337765720, 337765820, 337765920, 337766020, 337766120, 337766220, 337766320, 337766420, 337766520, 337766620, 337766720, 337766820, 337766920, 337767020, 337767120, 337767220, 337767320, 337767420, 337767520, 337767620"/>
    <s v="-0"/>
    <x v="0"/>
    <x v="3"/>
  </r>
  <r>
    <s v="77320"/>
    <s v="2020-11-24 00:00:00"/>
    <s v="2020-11-24 17:57:00"/>
    <s v="Gasto"/>
    <s v="Con Compromiso"/>
    <s v="0200"/>
    <x v="19"/>
    <x v="16"/>
    <s v="CAJAS DE COMPENSACIÓN FAMILIAR"/>
    <s v="Nación"/>
    <x v="0"/>
    <s v="CSF"/>
    <n v="42900500"/>
    <n v="0"/>
    <n v="42900500"/>
    <n v="0"/>
    <s v="PARAFISCALES NOVIEMBRE"/>
    <s v="94720"/>
    <s v="168520"/>
    <s v="-0"/>
    <s v="1103320, 1103420, 1103520, 1103620, 1103720, 1103820, 1103920, 1104020, 1104120, 1104220, 1104320, 1104420, 1104520, 1104620, 1104720, 1104820, 1104920, 1105020, 1105120, 1105220, 1105320, 1105420, 1105520, 1105620"/>
    <s v="337765320, 337765420, 337765520, 337765620, 337765720, 337765820, 337765920, 337766020, 337766120, 337766220, 337766320, 337766420, 337766520, 337766620, 337766720, 337766820, 337766920, 337767020, 337767120, 337767220, 337767320, 337767420, 337767520, 337767620"/>
    <s v="-0"/>
    <x v="0"/>
    <x v="3"/>
  </r>
  <r>
    <s v="77320"/>
    <s v="2020-11-24 00:00:00"/>
    <s v="2020-11-24 17:57:00"/>
    <s v="Gasto"/>
    <s v="Con Compromiso"/>
    <s v="0200"/>
    <x v="19"/>
    <x v="15"/>
    <s v="APORTES GENERALES AL SISTEMA DE RIESGOS LABORALES"/>
    <s v="Nación"/>
    <x v="0"/>
    <s v="CSF"/>
    <n v="9213400"/>
    <n v="0"/>
    <n v="9213400"/>
    <n v="0"/>
    <s v="PARAFISCALES NOVIEMBRE"/>
    <s v="94720"/>
    <s v="168520"/>
    <s v="-0"/>
    <s v="1103320, 1103420, 1103520, 1103620, 1103720, 1103820, 1103920, 1104020, 1104120, 1104220, 1104320, 1104420, 1104520, 1104620, 1104720, 1104820, 1104920, 1105020, 1105120, 1105220, 1105320, 1105420, 1105520, 1105620"/>
    <s v="337765320, 337765420, 337765520, 337765620, 337765720, 337765820, 337765920, 337766020, 337766120, 337766220, 337766320, 337766420, 337766520, 337766620, 337766720, 337766820, 337766920, 337767020, 337767120, 337767220, 337767320, 337767420, 337767520, 337767620"/>
    <s v="-0"/>
    <x v="0"/>
    <x v="3"/>
  </r>
  <r>
    <s v="77320"/>
    <s v="2020-11-24 00:00:00"/>
    <s v="2020-11-24 17:57:00"/>
    <s v="Gasto"/>
    <s v="Con Compromiso"/>
    <s v="0200"/>
    <x v="19"/>
    <x v="11"/>
    <s v="PENSIONES"/>
    <s v="Nación"/>
    <x v="0"/>
    <s v="CSF"/>
    <n v="117081500"/>
    <n v="0"/>
    <n v="117081500"/>
    <n v="0"/>
    <s v="PARAFISCALES NOVIEMBRE"/>
    <s v="94720"/>
    <s v="168520"/>
    <s v="-0"/>
    <s v="1103320, 1103420, 1103520, 1103620, 1103720, 1103820, 1103920, 1104020, 1104120, 1104220, 1104320, 1104420, 1104520, 1104620, 1104720, 1104820, 1104920, 1105020, 1105120, 1105220, 1105320, 1105420, 1105520, 1105620"/>
    <s v="337765320, 337765420, 337765520, 337765620, 337765720, 337765820, 337765920, 337766020, 337766120, 337766220, 337766320, 337766420, 337766520, 337766620, 337766720, 337766820, 337766920, 337767020, 337767120, 337767220, 337767320, 337767420, 337767520, 337767620"/>
    <s v="-0"/>
    <x v="0"/>
    <x v="3"/>
  </r>
  <r>
    <s v="77320"/>
    <s v="2020-11-24 00:00:00"/>
    <s v="2020-11-24 17:57:00"/>
    <s v="Gasto"/>
    <s v="Con Compromiso"/>
    <s v="0200"/>
    <x v="19"/>
    <x v="13"/>
    <s v="SALUD"/>
    <s v="Nación"/>
    <x v="0"/>
    <s v="CSF"/>
    <n v="82935400"/>
    <n v="0"/>
    <n v="82935400"/>
    <n v="0"/>
    <s v="PARAFISCALES NOVIEMBRE"/>
    <s v="94720"/>
    <s v="168520"/>
    <s v="-0"/>
    <s v="1103320, 1103420, 1103520, 1103620, 1103720, 1103820, 1103920, 1104020, 1104120, 1104220, 1104320, 1104420, 1104520, 1104620, 1104720, 1104820, 1104920, 1105020, 1105120, 1105220, 1105320, 1105420, 1105520, 1105620"/>
    <s v="337765320, 337765420, 337765520, 337765620, 337765720, 337765820, 337765920, 337766020, 337766120, 337766220, 337766320, 337766420, 337766520, 337766620, 337766720, 337766820, 337766920, 337767020, 337767120, 337767220, 337767320, 337767420, 337767520, 337767620"/>
    <s v="-0"/>
    <x v="0"/>
    <x v="3"/>
  </r>
  <r>
    <s v="77320"/>
    <s v="2020-11-24 00:00:00"/>
    <s v="2020-11-24 17:57:00"/>
    <s v="Gasto"/>
    <s v="Con Compromiso"/>
    <s v="0200"/>
    <x v="19"/>
    <x v="12"/>
    <s v="APORTES AL SENA"/>
    <s v="Nación"/>
    <x v="0"/>
    <s v="CSF"/>
    <n v="21455100"/>
    <n v="0"/>
    <n v="21455100"/>
    <n v="0"/>
    <s v="PARAFISCALES NOVIEMBRE"/>
    <s v="94720"/>
    <s v="168520"/>
    <s v="-0"/>
    <s v="1103320, 1103420, 1103520, 1103620, 1103720, 1103820, 1103920, 1104020, 1104120, 1104220, 1104320, 1104420, 1104520, 1104620, 1104720, 1104820, 1104920, 1105020, 1105120, 1105220, 1105320, 1105420, 1105520, 1105620"/>
    <s v="337765320, 337765420, 337765520, 337765620, 337765720, 337765820, 337765920, 337766020, 337766120, 337766220, 337766320, 337766420, 337766520, 337766620, 337766720, 337766820, 337766920, 337767020, 337767120, 337767220, 337767320, 337767420, 337767520, 337767620"/>
    <s v="-0"/>
    <x v="0"/>
    <x v="3"/>
  </r>
  <r>
    <s v="77420"/>
    <s v="2020-11-25 00:00:00"/>
    <s v="2020-11-25 08:52: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450095"/>
    <n v="177395"/>
    <n v="627490"/>
    <n v="0"/>
    <s v="Viáticos para recolección y traslado de muestras de suelo desde los municipios de Ubaté y Zipaquirá en el departamento de Cundinamarca a la ciudad de Bogotá, dentro del contrato suscrito con la Corporación Autónoma Regional de_x000a_Cundinamarca - CAR"/>
    <s v="94520"/>
    <s v="170820, 170920, 171020, 171120, 177720, 178520, 178620"/>
    <s v="602620, 602720, 602820, 628320, 628420, 628520"/>
    <s v="1111220, 1111320, 1111420, 1137420, 1137520, 1137620"/>
    <s v="342832520, 342835120, 342842120, 350536520, 350539520, 350546420"/>
    <s v="21020, 27420"/>
    <x v="1"/>
    <x v="25"/>
  </r>
  <r>
    <s v="77520"/>
    <s v="2020-11-25 00:00:00"/>
    <s v="2020-11-25 08:59:00"/>
    <s v="Gasto"/>
    <s v="Con Compromiso"/>
    <s v="0300"/>
    <x v="21"/>
    <x v="54"/>
    <s v="ADQUISICIÓN DE BIENES Y SERVICIOS - SERVICIOS DE INFORMACIÓN GEODÉSICA ACTUALIZADO - LEVANTAMIENTO , GENERACIÓN Y ACTUALIZACIÓN DE LA RED GEODÉSICA Y LA CARTOGRAFÍA BÁSICA A NIVEL   NACIONAL"/>
    <s v="Nación"/>
    <x v="0"/>
    <s v="CSF"/>
    <n v="7430263"/>
    <n v="-200000"/>
    <n v="7230263"/>
    <n v="1074532.8500000001"/>
    <s v="VIATICOS Y GASTOS DE COMISIÓN, RED ACTIVA MAGNA-ECO"/>
    <s v="94320"/>
    <s v="170120, 171220"/>
    <s v="602220, 602920"/>
    <s v="1110820, 1111520"/>
    <s v="342848120, 342886620"/>
    <s v="22720, 22820"/>
    <x v="1"/>
    <x v="8"/>
  </r>
  <r>
    <s v="77620"/>
    <s v="2020-11-25 00:00:00"/>
    <s v="2020-11-25 09:10:00"/>
    <s v="Gasto"/>
    <s v="Con Compromiso"/>
    <s v="0300"/>
    <x v="21"/>
    <x v="38"/>
    <s v="ADQUISICIÓN DE BIENES Y SERVICIOS - SERVICIO DE INFORMACIÓN CARTOGRÁFICA ACTUALIZADO - LEVANTAMIENTO , GENERACIÓN Y ACTUALIZACIÓN DE LA RED GEODÉSICA Y LA CARTOGRAFÍA BÁSICA A NIVEL   NACIONAL"/>
    <s v="Nación"/>
    <x v="0"/>
    <s v="CSF"/>
    <n v="870239"/>
    <n v="0"/>
    <n v="870239"/>
    <n v="0"/>
    <s v="GASTOS DE VIAJE Y COMISIÓN PARA LEVANTAMIENTO DE INFORMACIÓN TOPOGRÁFICA EN CAMPO, FREDONIA VENECIA"/>
    <s v="94220"/>
    <s v="172520"/>
    <s v="605920"/>
    <s v="1113720"/>
    <s v="345853920"/>
    <s v="-0"/>
    <x v="1"/>
    <x v="8"/>
  </r>
  <r>
    <s v="77720"/>
    <s v="2020-11-25 00:00:00"/>
    <s v="2020-11-25 09:11: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800246"/>
    <n v="0"/>
    <n v="800246"/>
    <n v="0"/>
    <s v="VIATICOS Y GASTOS DE COMISION PARA REALIZAR DILIGENCIA DE CAMPO PROCESOS DE DESLINDE DE LOS MUNICIPIOS FREDONIA Y VENECIA"/>
    <s v="94020"/>
    <s v="170020"/>
    <s v="602120"/>
    <s v="1110720"/>
    <s v="342178120"/>
    <s v="-0"/>
    <x v="1"/>
    <x v="8"/>
  </r>
  <r>
    <s v="77820"/>
    <s v="2020-11-25 00:00:00"/>
    <s v="2020-11-25 09:19:00"/>
    <s v="Gasto"/>
    <s v="Con Compromiso"/>
    <s v="0300"/>
    <x v="21"/>
    <x v="54"/>
    <s v="ADQUISICIÓN DE BIENES Y SERVICIOS - SERVICIOS DE INFORMACIÓN GEODÉSICA ACTUALIZADO - LEVANTAMIENTO , GENERACIÓN Y ACTUALIZACIÓN DE LA RED GEODÉSICA Y LA CARTOGRAFÍA BÁSICA A NIVEL   NACIONAL"/>
    <s v="Nación"/>
    <x v="0"/>
    <s v="CSF"/>
    <n v="24690946"/>
    <n v="-1130665"/>
    <n v="23560281"/>
    <n v="1579991"/>
    <s v="VIATICOS Y GASTOS DE COMISION PARA REALIZAR FOTOCONTROL Y PUNTOS DE VERIFICACÓN PARA ELABORACIONDE CARTOGRAFÍA VECTORIAL RURAL EN LOS DEPARTAMENTOS DE CAUCA NARIÑO_x000a_PUTUMAYO Y CAQUETA"/>
    <s v="93820"/>
    <s v="170220, 170320, 170420, 172920, 173020, 173120, 175320, 175520"/>
    <s v="602320, 602420, 602520, 605520, 605620, 605720, 613720"/>
    <s v="1110920, 1111020, 1111120, 1113220, 1113320, 1113420, 1116820"/>
    <s v="342940120, 345848220, 345850820, 346018720, 350069120, 350070020"/>
    <s v="24820, 25220, 25620"/>
    <x v="1"/>
    <x v="8"/>
  </r>
  <r>
    <s v="77920"/>
    <s v="2020-11-25 00:00:00"/>
    <s v="2020-11-25 09:21:00"/>
    <s v="Gasto"/>
    <s v="Con Compromiso"/>
    <s v="0300"/>
    <x v="21"/>
    <x v="38"/>
    <s v="ADQUISICIÓN DE BIENES Y SERVICIOS - SERVICIO DE INFORMACIÓN CARTOGRÁFICA ACTUALIZADO - LEVANTAMIENTO , GENERACIÓN Y ACTUALIZACIÓN DE LA RED GEODÉSICA Y LA CARTOGRAFÍA BÁSICA A NIVEL   NACIONAL"/>
    <s v="Nación"/>
    <x v="0"/>
    <s v="CSF"/>
    <n v="25326445"/>
    <n v="-34154"/>
    <n v="25292291"/>
    <n v="3082167"/>
    <s v="VIATICOS Y GASTOS DE COMISION CONDUCTORES, PARA REALIZAR FOTOCONTROL Y PUNTOS DE VERIFICACÓN PARA ELABORACIONDE CARTOGRAFÍA VECTORIAL RURAL EN LOS DEPARTAMENTOS DE CAUCA_x000a_NARIÑO PUTUMAYO Y CAQUETA"/>
    <s v="94620"/>
    <s v="170520, 170620, 170720, 171320, 172720, 172820, 176720"/>
    <s v="603020, 605820, 606020, 610320, 610420, 610520, 615520"/>
    <s v="1111620, 1113520, 1113620, 1114520, 1114620, 1125820"/>
    <s v="342892020, 345663320, 345668220, 345851820, 345853020, 347397820"/>
    <s v="23120, 25520, 25720, 25920, 26020"/>
    <x v="1"/>
    <x v="8"/>
  </r>
  <r>
    <s v="78020"/>
    <s v="2020-11-25 00:00:00"/>
    <s v="2020-11-25 11:13:00"/>
    <s v="Gasto"/>
    <s v="Con Compromiso"/>
    <s v="0300"/>
    <x v="21"/>
    <x v="54"/>
    <s v="ADQUISICIÓN DE BIENES Y SERVICIOS - SERVICIOS DE INFORMACIÓN GEODÉSICA ACTUALIZADO - LEVANTAMIENTO , GENERACIÓN Y ACTUALIZACIÓN DE LA RED GEODÉSICA Y LA CARTOGRAFÍA BÁSICA A NIVEL   NACIONAL"/>
    <s v="Nación"/>
    <x v="0"/>
    <s v="CSF"/>
    <n v="15539497"/>
    <n v="0"/>
    <n v="15539497"/>
    <n v="0"/>
    <s v="VIÁTICOS Y GASTOS DE COMISIÓN, PROYECTO AMCO (Area Metropolitana Centro-Occidente)"/>
    <s v="94820"/>
    <s v="169520, 169620, 169720, 169820, 169920, 172620"/>
    <s v="601620, 601720, 601820, 601920, 602020, 606120"/>
    <s v="1110220, 1110320, 1110420, 1110520, 1110620, 1113820"/>
    <s v="342866520, 342874320, 342876420, 342879020, 342882420, 345855620"/>
    <s v="-0"/>
    <x v="1"/>
    <x v="8"/>
  </r>
  <r>
    <s v="78120"/>
    <s v="2020-11-25 00:00:00"/>
    <s v="2020-11-25 15:51: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3057327"/>
    <n v="0"/>
    <n v="3057327"/>
    <n v="0"/>
    <s v="VIATICOS Y GASTOS DE VIAJE PARA INTEGRAR LA COMISIÓN DE CONSULTA PREVIA EN EL MUNICIPIO DE CUMARIBO VICHADA_x000a_TRAYECTO VILLAVICENCIO CUMARIBO VILLAVICENCIO"/>
    <s v="94120"/>
    <s v="173220"/>
    <s v="606520"/>
    <s v="1113920"/>
    <s v="348698020"/>
    <s v="-0"/>
    <x v="1"/>
    <x v="8"/>
  </r>
  <r>
    <s v="78220"/>
    <s v="2020-11-26 00:00:00"/>
    <s v="2020-11-26 15:20:00"/>
    <s v="Gasto"/>
    <s v="Con Compromiso"/>
    <s v="0200"/>
    <x v="19"/>
    <x v="76"/>
    <s v="SERVICIOS DE MANTENIMIENTO, REPARACIÓN E INSTALACIÓN (EXCEPTO SERVICIOS DE CONSTRUCCIÓN)"/>
    <s v="Nación"/>
    <x v="0"/>
    <s v="CSF"/>
    <n v="11000000"/>
    <n v="-5835400"/>
    <n v="5164600"/>
    <n v="0"/>
    <s v="Recarga de extintores del Instituto Geográfico Agustín Codazzi sede central"/>
    <s v="94920"/>
    <s v="188420"/>
    <s v="-0"/>
    <s v="-0"/>
    <s v="-0"/>
    <s v="-0"/>
    <x v="0"/>
    <x v="3"/>
  </r>
  <r>
    <s v="78320"/>
    <s v="2020-11-26 00:00:00"/>
    <s v="2020-11-26 17:40:00"/>
    <s v="Gasto"/>
    <s v="Con Compromiso"/>
    <s v="0200"/>
    <x v="19"/>
    <x v="70"/>
    <s v="AUXILIO DE CESANTÍAS"/>
    <s v="Nación"/>
    <x v="0"/>
    <s v="CSF"/>
    <n v="615000000"/>
    <n v="0"/>
    <n v="615000000"/>
    <n v="0"/>
    <s v="APORTES FNA DEL MES DE NOVIEMBRE"/>
    <s v="95020"/>
    <s v="174320"/>
    <s v="604120"/>
    <s v="1112520"/>
    <s v="343328220"/>
    <s v="-0"/>
    <x v="0"/>
    <x v="3"/>
  </r>
  <r>
    <s v="78420"/>
    <s v="2020-12-01 00:00:00"/>
    <s v="2020-12-01 14:51:00"/>
    <s v="Gasto"/>
    <s v="Con Compromiso"/>
    <s v="0200"/>
    <x v="19"/>
    <x v="1"/>
    <s v="SERVICIOS DE TELECOMUNICACIONES, TRANSMISIÓN Y SUMINISTRO DE INFORMACIÓN"/>
    <s v="Propios"/>
    <x v="1"/>
    <s v="CSF"/>
    <n v="130000000"/>
    <n v="3000000"/>
    <n v="133000000"/>
    <n v="0"/>
    <s v="LEGIS"/>
    <s v="95120"/>
    <s v="186320"/>
    <s v="744020"/>
    <s v="1284920"/>
    <s v="393417320"/>
    <s v="-0"/>
    <x v="0"/>
    <x v="3"/>
  </r>
  <r>
    <s v="78520"/>
    <s v="2020-12-01 00:00:00"/>
    <s v="2020-12-01 16:27:00"/>
    <s v="Gasto"/>
    <s v="Anulado"/>
    <s v="0200"/>
    <x v="19"/>
    <x v="92"/>
    <s v="CUOTA DE FISCALIZACIÓN Y AUDITAJE"/>
    <s v="Propios"/>
    <x v="1"/>
    <s v="CSF"/>
    <n v="272000000"/>
    <n v="-272000000"/>
    <n v="0"/>
    <n v="0"/>
    <s v="PAGO DE CUOTA DE FISCALIZACIÓN Y AUDITAJE"/>
    <s v="95220"/>
    <s v="-0"/>
    <s v="-0"/>
    <s v="-0"/>
    <s v="-0"/>
    <s v="-0"/>
    <x v="0"/>
    <x v="3"/>
  </r>
  <r>
    <s v="78520"/>
    <s v="2020-12-01 00:00:00"/>
    <s v="2020-12-01 16:27:00"/>
    <s v="Gasto"/>
    <s v="Anulado"/>
    <s v="0200"/>
    <x v="19"/>
    <x v="92"/>
    <s v="CUOTA DE FISCALIZACIÓN Y AUDITAJE"/>
    <s v="Nación"/>
    <x v="0"/>
    <s v="SSF"/>
    <n v="179370913"/>
    <n v="-179370913"/>
    <n v="0"/>
    <n v="0"/>
    <s v="PAGO DE CUOTA DE FISCALIZACIÓN Y AUDITAJE"/>
    <s v="95220"/>
    <s v="-0"/>
    <s v="-0"/>
    <s v="-0"/>
    <s v="-0"/>
    <s v="-0"/>
    <x v="0"/>
    <x v="3"/>
  </r>
  <r>
    <s v="78620"/>
    <s v="2020-12-02 00:00:00"/>
    <s v="2020-12-02 13:03:00"/>
    <s v="Gasto"/>
    <s v="Con Compromiso"/>
    <s v="0300"/>
    <x v="21"/>
    <x v="38"/>
    <s v="ADQUISICIÓN DE BIENES Y SERVICIOS - SERVICIO DE INFORMACIÓN CARTOGRÁFICA ACTUALIZADO - LEVANTAMIENTO , GENERACIÓN Y ACTUALIZACIÓN DE LA RED GEODÉSICA Y LA CARTOGRAFÍA BÁSICA A NIVEL   NACIONAL"/>
    <s v="Nación"/>
    <x v="0"/>
    <s v="CSF"/>
    <n v="996220"/>
    <n v="0"/>
    <n v="996220"/>
    <n v="0"/>
    <s v="VIATICOS Y GASTOS DE COMISION_x000a_ para Realizar vuelos de prueba y de comprobación de aeronaves no tripuladas tipo dron en el municipio de Tenjo (Cundinamarca)"/>
    <s v="95320"/>
    <s v="177820, 177920, 178020, 178120, 178220, 178320, 178420"/>
    <s v="625520, 625620, 625720, 625820, 625920, 626020, 626120"/>
    <s v="1132520, 1132620, 1132720, 1132820, 1132920, 1133020, 1133120"/>
    <s v="349286820, 349289920, 349292420, 349295320, 349298520, 349308820, 349310820"/>
    <s v="-0"/>
    <x v="1"/>
    <x v="8"/>
  </r>
  <r>
    <s v="78720"/>
    <s v="2020-12-03 00:00:00"/>
    <s v="2020-12-03 14:12:00"/>
    <s v="Gasto"/>
    <s v="Con Compromiso"/>
    <s v="0300"/>
    <x v="21"/>
    <x v="54"/>
    <s v="ADQUISICIÓN DE BIENES Y SERVICIOS - SERVICIOS DE INFORMACIÓN GEODÉSICA ACTUALIZADO - LEVANTAMIENTO , GENERACIÓN Y ACTUALIZACIÓN DE LA RED GEODÉSICA Y LA CARTOGRAFÍA BÁSICA A NIVEL   NACIONAL"/>
    <s v="Nación"/>
    <x v="0"/>
    <s v="CSF"/>
    <n v="835663"/>
    <n v="-135575"/>
    <n v="700088"/>
    <n v="0"/>
    <s v="VIATICOS Y GASTOS DE COMISIÓN para Exploración de estaciones de funcionamiento continuo GNSS de la red MAGNA-ECO (1 CORS) en Santa Rosalía (Vichada)_x000a_Villavicencio (Meta) - Santa Rosalía (Vichada)"/>
    <s v="95420"/>
    <s v="182320"/>
    <s v="641520"/>
    <s v="1147820"/>
    <s v="353502820"/>
    <s v="-0"/>
    <x v="1"/>
    <x v="8"/>
  </r>
  <r>
    <s v="78820"/>
    <s v="2020-12-03 00:00:00"/>
    <s v="2020-12-03 14:13: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994745"/>
    <n v="-164499"/>
    <n v="830246"/>
    <n v="0"/>
    <s v="ATICOS Y GASTOS DE COMISIÓN PARA Exploración de estaciones de funcionamiento continuo GNSS de la red MAGNA-ECO (1 CORS) en Santa Rosalía (Vichada)_x000a_Villavicencio (Meta) - Santa Rosalía (Vichada)"/>
    <s v="95520"/>
    <s v="182420"/>
    <s v="641620"/>
    <s v="1147920"/>
    <s v="353504720"/>
    <s v="-0"/>
    <x v="1"/>
    <x v="8"/>
  </r>
  <r>
    <s v="78920"/>
    <s v="2020-12-03 00:00:00"/>
    <s v="2020-12-03 14:15:00"/>
    <s v="Gasto"/>
    <s v="Con Compromiso"/>
    <s v="0300"/>
    <x v="21"/>
    <x v="54"/>
    <s v="ADQUISICIÓN DE BIENES Y SERVICIOS - SERVICIOS DE INFORMACIÓN GEODÉSICA ACTUALIZADO - LEVANTAMIENTO , GENERACIÓN Y ACTUALIZACIÓN DE LA RED GEODÉSICA Y LA CARTOGRAFÍA BÁSICA A NIVEL   NACIONAL"/>
    <s v="Nación"/>
    <x v="0"/>
    <s v="CSF"/>
    <n v="8829723"/>
    <n v="-4800000"/>
    <n v="4029723"/>
    <n v="188000"/>
    <s v="Viáticos y gastos de comisión, Materialización y mantenimiento de estaciones de funcionamiento continúo GNSS de la red MAGNA-ECO, con una (01 CORS) a materializar en San – Atlántico, y mantenimientos (para solucionar_x000a_fallas del sistema de comunicació"/>
    <s v="95720"/>
    <s v="183020, 183220"/>
    <s v="648820, 649220"/>
    <s v="1155720, 1156120"/>
    <s v="355274320, 356135920"/>
    <s v="24920"/>
    <x v="1"/>
    <x v="8"/>
  </r>
  <r>
    <s v="79020"/>
    <s v="2020-12-03 00:00:00"/>
    <s v="2020-12-03 14:17:00"/>
    <s v="Gasto"/>
    <s v="Con Compromiso"/>
    <s v="0300"/>
    <x v="21"/>
    <x v="54"/>
    <s v="ADQUISICIÓN DE BIENES Y SERVICIOS - SERVICIOS DE INFORMACIÓN GEODÉSICA ACTUALIZADO - LEVANTAMIENTO , GENERACIÓN Y ACTUALIZACIÓN DE LA RED GEODÉSICA Y LA CARTOGRAFÍA BÁSICA A NIVEL   NACIONAL"/>
    <s v="Nación"/>
    <x v="0"/>
    <s v="CSF"/>
    <n v="6930398"/>
    <n v="0"/>
    <n v="6930398"/>
    <n v="0"/>
    <s v="Gastos de Viaje y Comisión para Red ACTIVA MAGNA-ECO, estaciones de funcionamiento continuo GNSS-CORS: Materialización de una (1) estación en Socha, Tunja, Sogamoso, Duitama en Boyacá."/>
    <s v="95620"/>
    <s v="179520, 181520"/>
    <s v="628820, 640720"/>
    <s v="1137920, 1148520"/>
    <s v="351097020, 353548320"/>
    <s v="23420, 23520, 27220, 27320"/>
    <x v="1"/>
    <x v="8"/>
  </r>
  <r>
    <s v="79120"/>
    <s v="2020-12-03 00:00:00"/>
    <s v="2020-12-03 14:19:00"/>
    <s v="Gasto"/>
    <s v="Con Compromiso"/>
    <s v="0300"/>
    <x v="21"/>
    <x v="54"/>
    <s v="ADQUISICIÓN DE BIENES Y SERVICIOS - SERVICIOS DE INFORMACIÓN GEODÉSICA ACTUALIZADO - LEVANTAMIENTO , GENERACIÓN Y ACTUALIZACIÓN DE LA RED GEODÉSICA Y LA CARTOGRAFÍA BÁSICA A NIVEL   NACIONAL"/>
    <s v="Nación"/>
    <x v="0"/>
    <s v="CSF"/>
    <n v="12668698"/>
    <n v="-164499"/>
    <n v="12504199"/>
    <n v="2594484"/>
    <s v="Gastos de viaje y comisión Red ACTIVA MAGNA-ECO, estaciones de funcionamiento continuo GNSS-CORS: Materialización de una (1) estación en Villavicencio, Puerto Lleras, San Martín, Granada, Fuente de Oro y Puerto_x000a_Concordia (Meta) y San José del Guaviar"/>
    <s v="95820"/>
    <s v="179420, 181620, 182620"/>
    <s v="628920, 640820, 649020"/>
    <s v="1138120, 1148720, 1155920"/>
    <s v="351101820, 353556520, 356131420"/>
    <s v="23620, 25320, 25420, 26120, 26220"/>
    <x v="1"/>
    <x v="8"/>
  </r>
  <r>
    <s v="79220"/>
    <s v="2020-12-04 00:00:00"/>
    <s v="2020-12-04 15:21:00"/>
    <s v="Gasto"/>
    <s v="Con Compromiso"/>
    <s v="0300"/>
    <x v="21"/>
    <x v="54"/>
    <s v="ADQUISICIÓN DE BIENES Y SERVICIOS - SERVICIOS DE INFORMACIÓN GEODÉSICA ACTUALIZADO - LEVANTAMIENTO , GENERACIÓN Y ACTUALIZACIÓN DE LA RED GEODÉSICA Y LA CARTOGRAFÍA BÁSICA A NIVEL   NACIONAL"/>
    <s v="Nación"/>
    <x v="0"/>
    <s v="CSF"/>
    <n v="46812802"/>
    <n v="-435000"/>
    <n v="46377802"/>
    <n v="1167446.46"/>
    <s v="VIATICOS Y GASTOS"/>
    <s v="96220"/>
    <s v="181120, 181720, 181820, 181920, 182020, 182120, 182220"/>
    <s v="639220, 640920, 641020, 641120, 641220, 641320, 641420"/>
    <s v="1146220, 1147520, 1147620, 1147720, 1149020, 1149220, 1149320"/>
    <s v="353017020, 353493420, 353497520, 353501620, 353553320, 353555120, 353557820"/>
    <s v="24720, 26320, 26920"/>
    <x v="1"/>
    <x v="8"/>
  </r>
  <r>
    <s v="79320"/>
    <s v="2020-12-04 00:00:00"/>
    <s v="2020-12-04 15:22:00"/>
    <s v="Gasto"/>
    <s v="Con Compromiso"/>
    <s v="0300"/>
    <x v="21"/>
    <x v="77"/>
    <s v="ADQUISICIÓN DE BIENES Y SERVICIOS - SERVICIO DE INFORMACIÓN GEOGRÁFICA, GEODÉSICA Y CARTOGRÁFICA - LEVANTAMIENTO , GENERACIÓN Y ACTUALIZACIÓN DE LA RED GEODÉSICA Y LA CARTOGRAFÍA BÁSICA A NIVEL   NACIONAL"/>
    <s v="Nación"/>
    <x v="0"/>
    <s v="CSF"/>
    <n v="2056238"/>
    <n v="0"/>
    <n v="2056238"/>
    <n v="0"/>
    <s v="VIATICOS Y GASTOS DE COMISION PARA REALIZAR EL LEVANTAMIENTO TOPOGRAFICO DEL INPEC"/>
    <s v="96320"/>
    <s v="182520"/>
    <s v="641720"/>
    <s v="1148020"/>
    <s v="353506220"/>
    <s v="-0"/>
    <x v="1"/>
    <x v="8"/>
  </r>
  <r>
    <s v="79420"/>
    <s v="2020-12-07 00:00:00"/>
    <s v="2020-12-07 09:54:00"/>
    <s v="Gasto"/>
    <s v="Con Compromiso"/>
    <s v="0200"/>
    <x v="19"/>
    <x v="62"/>
    <s v="SERVICIOS JURÍDICOS Y CONTABLES"/>
    <s v="Nación"/>
    <x v="0"/>
    <s v="CSF"/>
    <n v="11180180"/>
    <n v="-4844744"/>
    <n v="6335436"/>
    <n v="0"/>
    <s v="PRESTACION DE SERVICIOS PROFESIONALES PARA REALIZAR ACTIVIDADES DE ACTUALIZACION, REVISION, VALORACION Y PROYECCION DE ACTOS ADMINISTRATIVOS GENERADOS POR EL GIT GESTION DEL_x000a_TALENTO HUMANO"/>
    <s v="96120"/>
    <s v="186620, 186720"/>
    <s v="745920"/>
    <s v="1291920, 1292820"/>
    <s v="394337820, 394563720"/>
    <s v="-0"/>
    <x v="0"/>
    <x v="3"/>
  </r>
  <r>
    <s v="79520"/>
    <s v="2020-12-07 00:00:00"/>
    <s v="2020-12-07 19:19: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667773"/>
    <n v="0"/>
    <n v="667773"/>
    <n v="0"/>
    <s v="Viáticos para atender requerimientos de la Policía Nacional – Monitoreo y seguimiento Ambiental antes e inmediatamente después de la aspersión, segundo semestre - PECAT"/>
    <s v="96420"/>
    <s v="185720"/>
    <s v="667320"/>
    <s v="1175020"/>
    <s v="360987220"/>
    <s v="-0"/>
    <x v="1"/>
    <x v="25"/>
  </r>
  <r>
    <s v="79620"/>
    <s v="2020-12-09 00:00:00"/>
    <s v="2020-12-09 14:10:00"/>
    <s v="Gasto"/>
    <s v="Con Compromiso"/>
    <s v="0300"/>
    <x v="21"/>
    <x v="38"/>
    <s v="ADQUISICIÓN DE BIENES Y SERVICIOS - SERVICIO DE INFORMACIÓN CARTOGRÁFICA ACTUALIZADO - LEVANTAMIENTO , GENERACIÓN Y ACTUALIZACIÓN DE LA RED GEODÉSICA Y LA CARTOGRAFÍA BÁSICA A NIVEL   NACIONAL"/>
    <s v="Nación"/>
    <x v="0"/>
    <s v="CSF"/>
    <n v="2356140"/>
    <n v="-353961"/>
    <n v="2002179"/>
    <n v="0"/>
    <s v="Prestación de servicios para realizar la estructuración de bases de datos cartográficas, de conformidad con las especificaciones técnicas establecidas."/>
    <s v="95920"/>
    <s v="189420"/>
    <s v="766820"/>
    <s v="1308720, 1312520"/>
    <s v="397202220"/>
    <s v="-0"/>
    <x v="1"/>
    <x v="8"/>
  </r>
  <r>
    <s v="79720"/>
    <s v="2020-12-10 00:00:00"/>
    <s v="2020-12-10 10:48:00"/>
    <s v="Gasto"/>
    <s v="Con Compromiso"/>
    <s v="0200"/>
    <x v="19"/>
    <x v="27"/>
    <s v="ADQUISICIÓN DE BIENES Y SERVICIOS - SEDES MANTENIDAS - FORTALECIMIENTO DE LA INFRAESTRUCTURA FÍSICA DEL IGAC A NIVEL  NACIONAL"/>
    <s v="Nación"/>
    <x v="0"/>
    <s v="CSF"/>
    <n v="39500379"/>
    <n v="0"/>
    <n v="39500379"/>
    <n v="3204489"/>
    <s v="ADQUISICIÓN E INSTALACIÓN CORTINAS ENROLLABLES PARA EL NIVEL CENTRAL DEL INSTITUTO GEOGRÁFICO AGUSTÍN CODAZZI"/>
    <s v="96520"/>
    <s v="195720"/>
    <s v="-0"/>
    <s v="-0"/>
    <s v="-0"/>
    <s v="-0"/>
    <x v="1"/>
    <x v="3"/>
  </r>
  <r>
    <s v="79820"/>
    <s v="2020-12-10 00:00:00"/>
    <s v="2020-12-10 14:52: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4326005"/>
    <n v="0"/>
    <n v="4326005"/>
    <n v="628906"/>
    <s v="Viáticos y gastos de comisión para la gestión social para los trabajos de campo del proyecto CAR - Páramos, en los municipios de Cabrera, Pasca, San Bernardo, Soacha, Sibaté, Venecia, Arbeláez, La Calera y zona rural de Bogotá en_x000a_el departamento de C"/>
    <s v="96620"/>
    <s v="185520, 185620, 186420, 186520"/>
    <s v="667120, 667220, 667420, 667520"/>
    <s v="1174720, 1174820, 1175120, 1175220"/>
    <s v="360966720, 361004120, 361129620, 361458620"/>
    <s v="24520, 24620"/>
    <x v="1"/>
    <x v="25"/>
  </r>
  <r>
    <s v="79920"/>
    <s v="2020-12-11 00:00:00"/>
    <s v="2020-12-11 17:02:00"/>
    <s v="Gasto"/>
    <s v="Con Compromiso"/>
    <s v="0300"/>
    <x v="21"/>
    <x v="38"/>
    <s v="ADQUISICIÓN DE BIENES Y SERVICIOS - SERVICIO DE INFORMACIÓN CARTOGRÁFICA ACTUALIZADO - LEVANTAMIENTO , GENERACIÓN Y ACTUALIZACIÓN DE LA RED GEODÉSICA Y LA CARTOGRAFÍA BÁSICA A NIVEL   NACIONAL"/>
    <s v="Nación"/>
    <x v="0"/>
    <s v="CSF"/>
    <n v="379985"/>
    <n v="0"/>
    <n v="379985"/>
    <n v="0"/>
    <s v="PROGRAMACION DE VIATICOS Y GASTOS DE COMISION  PARA Realizar vuelos de prueba y entrenamiento de drones  durante el proceso de capacitación de funcionarios en el municipio de Chía (Cundinamarca)"/>
    <s v="96720"/>
    <s v="186920, 187020, 187120, 187220, 187320"/>
    <s v="680220, 680320, 680420, 680520, 680720"/>
    <s v="1182820, 1182920, 1183220, 1183320, 1183420"/>
    <s v="362289020, 362299820, 362302020, 362306220, 362310320"/>
    <s v="-0"/>
    <x v="1"/>
    <x v="8"/>
  </r>
  <r>
    <s v="80020"/>
    <s v="2020-12-14 00:00:00"/>
    <s v="2020-12-14 09:06:00"/>
    <s v="Gasto"/>
    <s v="Con Compromiso"/>
    <s v="0200"/>
    <x v="19"/>
    <x v="24"/>
    <s v="IMPUESTO PREDIAL Y SOBRETASA AMBIENTAL"/>
    <s v="Propios"/>
    <x v="1"/>
    <s v="CSF"/>
    <n v="12337700"/>
    <n v="0"/>
    <n v="12337700"/>
    <n v="0"/>
    <s v="Pago impuesto predial Casanare - Contrato de comodato N° 0334-2017, suscrito entre el IGAC y el departamento de Casanare"/>
    <s v="96820"/>
    <s v="190520"/>
    <s v="701020"/>
    <s v="1203220"/>
    <s v="381493620"/>
    <s v="-0"/>
    <x v="0"/>
    <x v="3"/>
  </r>
  <r>
    <s v="80120"/>
    <s v="2020-12-14 00:00:00"/>
    <s v="2020-12-14 10:45:00"/>
    <s v="Gasto"/>
    <s v="Con Compromiso"/>
    <s v="0500"/>
    <x v="22"/>
    <x v="22"/>
    <s v="ADQUISICIÓN DE BIENES Y SERVICIOS - SERVICIO DE INFORMACIÓN CATASTRAL - ACTUALIZACIÓN  Y GESTIÓN CATASTRAL  NACIONAL"/>
    <s v="Nación"/>
    <x v="2"/>
    <s v="CSF"/>
    <n v="6841675"/>
    <n v="0"/>
    <n v="6841675"/>
    <n v="4586984"/>
    <s v="Prestación de servicios profesionales para la formulación, evaluación, control y seguimiento a los planes, programas y proyectos de actualización catastral y conservación catastral, generados a los municipios a nivel nacional."/>
    <s v="96020"/>
    <s v="190720"/>
    <s v="-0"/>
    <s v="-0"/>
    <s v="-0"/>
    <s v="-0"/>
    <x v="1"/>
    <x v="1"/>
  </r>
  <r>
    <s v="80220"/>
    <s v="2020-12-17 00:00:00"/>
    <s v="2020-12-17 09:32:00"/>
    <s v="Gasto"/>
    <s v="Con Compromiso"/>
    <s v="0200"/>
    <x v="19"/>
    <x v="27"/>
    <s v="ADQUISICIÓN DE BIENES Y SERVICIOS - SEDES MANTENIDAS - FORTALECIMIENTO DE LA INFRAESTRUCTURA FÍSICA DEL IGAC A NIVEL  NACIONAL"/>
    <s v="Nación"/>
    <x v="0"/>
    <s v="CSF"/>
    <n v="38036408"/>
    <n v="0"/>
    <n v="38036408"/>
    <n v="14636408"/>
    <s v="Adquisición e instalación de divisiones para oficina"/>
    <s v="97220"/>
    <s v="195520"/>
    <s v="-0"/>
    <s v="-0"/>
    <s v="-0"/>
    <s v="-0"/>
    <x v="1"/>
    <x v="3"/>
  </r>
  <r>
    <s v="80320"/>
    <s v="2020-12-17 00:00:00"/>
    <s v="2020-12-17 09:33:00"/>
    <s v="Gasto"/>
    <s v="Con Compromiso"/>
    <s v="0200"/>
    <x v="19"/>
    <x v="27"/>
    <s v="ADQUISICIÓN DE BIENES Y SERVICIOS - SEDES MANTENIDAS - FORTALECIMIENTO DE LA INFRAESTRUCTURA FÍSICA DEL IGAC A NIVEL  NACIONAL"/>
    <s v="Nación"/>
    <x v="0"/>
    <s v="CSF"/>
    <n v="15988602"/>
    <n v="0"/>
    <n v="15988602"/>
    <n v="9695602"/>
    <s v="Adquisición de sillas"/>
    <s v="97320"/>
    <s v="195620"/>
    <s v="-0"/>
    <s v="-0"/>
    <s v="-0"/>
    <s v="-0"/>
    <x v="1"/>
    <x v="3"/>
  </r>
  <r>
    <s v="80420"/>
    <s v="2020-12-17 00:00:00"/>
    <s v="2020-12-17 09:35:00"/>
    <s v="Gasto"/>
    <s v="Con Compromiso"/>
    <s v="0200"/>
    <x v="19"/>
    <x v="27"/>
    <s v="ADQUISICIÓN DE BIENES Y SERVICIOS - SEDES MANTENIDAS - FORTALECIMIENTO DE LA INFRAESTRUCTURA FÍSICA DEL IGAC A NIVEL  NACIONAL"/>
    <s v="Nación"/>
    <x v="0"/>
    <s v="CSF"/>
    <n v="32679066"/>
    <n v="0"/>
    <n v="32679066"/>
    <n v="14400666"/>
    <s v="Adquisición e instalación de mobiliario para oficina"/>
    <s v="97420"/>
    <s v="195420"/>
    <s v="-0"/>
    <s v="-0"/>
    <s v="-0"/>
    <s v="-0"/>
    <x v="1"/>
    <x v="3"/>
  </r>
  <r>
    <s v="80520"/>
    <s v="2020-12-17 00:00:00"/>
    <s v="2020-12-17 09:43:00"/>
    <s v="Gasto"/>
    <s v="Con Compromiso"/>
    <s v="0500"/>
    <x v="22"/>
    <x v="22"/>
    <s v="ADQUISICIÓN DE BIENES Y SERVICIOS - SERVICIO DE INFORMACIÓN CATASTRAL - ACTUALIZACIÓN  Y GESTIÓN CATASTRAL  NACIONAL"/>
    <s v="Nación"/>
    <x v="2"/>
    <s v="CSF"/>
    <n v="1114862663"/>
    <n v="0"/>
    <n v="1114862663"/>
    <n v="0"/>
    <s v="Renovación de los servicios de Software Update Support y Oracle Premier Support for Systems"/>
    <s v="97520"/>
    <s v="190620"/>
    <s v="755220"/>
    <s v="1293320, 1293720"/>
    <s v="395228920, 395232820"/>
    <s v="-0"/>
    <x v="1"/>
    <x v="1"/>
  </r>
  <r>
    <s v="80620"/>
    <s v="2020-12-18 00:00:00"/>
    <s v="2020-12-18 10:21:00"/>
    <s v="Gasto"/>
    <s v="Con Compromiso"/>
    <s v="0300"/>
    <x v="21"/>
    <x v="54"/>
    <s v="ADQUISICIÓN DE BIENES Y SERVICIOS - SERVICIOS DE INFORMACIÓN GEODÉSICA ACTUALIZADO - LEVANTAMIENTO , GENERACIÓN Y ACTUALIZACIÓN DE LA RED GEODÉSICA Y LA CARTOGRAFÍA BÁSICA A NIVEL   NACIONAL"/>
    <s v="Nación"/>
    <x v="0"/>
    <s v="CSF"/>
    <n v="1393480"/>
    <n v="0"/>
    <n v="1393480"/>
    <n v="0"/>
    <s v="PROGRAMACION DE VIATICOS Y GASTOS DE COMISION PARA REALIZAR EL LEVANTAMIENTO TOPOGRAFICO DEL INPEC"/>
    <s v="97620"/>
    <s v="191120, 191420, 191520"/>
    <s v="704420, 704620, 704720"/>
    <s v="1247420, 1247620, 1247720"/>
    <s v="381966020, 382011420, 382017920"/>
    <s v="-0"/>
    <x v="1"/>
    <x v="8"/>
  </r>
  <r>
    <s v="80720"/>
    <s v="2020-12-21 00:00:00"/>
    <s v="2020-12-21 14:03:00"/>
    <s v="Gasto"/>
    <s v="Con Compromiso"/>
    <s v="0300"/>
    <x v="21"/>
    <x v="38"/>
    <s v="ADQUISICIÓN DE BIENES Y SERVICIOS - SERVICIO DE INFORMACIÓN CARTOGRÁFICA ACTUALIZADO - LEVANTAMIENTO , GENERACIÓN Y ACTUALIZACIÓN DE LA RED GEODÉSICA Y LA CARTOGRAFÍA BÁSICA A NIVEL   NACIONAL"/>
    <s v="Nación"/>
    <x v="0"/>
    <s v="CSF"/>
    <n v="495995"/>
    <n v="0"/>
    <n v="495995"/>
    <n v="247997"/>
    <s v="Gastos para Transportar a los contratistas a las unidades operativas de San Martin meta y San José del Guaviare"/>
    <s v="98320"/>
    <s v="191220"/>
    <s v="704520"/>
    <s v="1247520"/>
    <s v="381994620"/>
    <s v="-0"/>
    <x v="1"/>
    <x v="8"/>
  </r>
  <r>
    <s v="80820"/>
    <s v="2020-12-21 00:00:00"/>
    <s v="2020-12-21 14:18:00"/>
    <s v="Gasto"/>
    <s v="Con Compromiso"/>
    <s v="0200"/>
    <x v="19"/>
    <x v="63"/>
    <s v="ADQUISICIÓN DE BIENES Y SERVICIOS - SEDES AMPLIADAS - FORTALECIMIENTO DE LA INFRAESTRUCTURA FÍSICA DEL IGAC A NIVEL  NACIONAL"/>
    <s v="Nación"/>
    <x v="0"/>
    <s v="CSF"/>
    <n v="70407540"/>
    <n v="0"/>
    <n v="70407540"/>
    <n v="0"/>
    <s v="PAGO PASIVO EXIGIBLE VIGENCIAS EXPIRADAS"/>
    <s v="97820"/>
    <s v="196920"/>
    <s v="772020"/>
    <s v="-0"/>
    <s v="-0"/>
    <s v="-0"/>
    <x v="1"/>
    <x v="3"/>
  </r>
  <r>
    <s v="80920"/>
    <s v="2020-12-21 00:00:00"/>
    <s v="2020-12-21 15:34:00"/>
    <s v="Gasto"/>
    <s v="Anulado"/>
    <s v="0200"/>
    <x v="19"/>
    <x v="92"/>
    <s v="CUOTA DE FISCALIZACIÓN Y AUDITAJE"/>
    <s v="Propios"/>
    <x v="1"/>
    <s v="CSF"/>
    <n v="272000000"/>
    <n v="-272000000"/>
    <n v="0"/>
    <n v="0"/>
    <s v="PAGO CUOTA DE FISCALIZACION Y AUDITAJE"/>
    <s v="95220"/>
    <s v="192520"/>
    <s v="-0"/>
    <s v="-0"/>
    <s v="-0"/>
    <s v="-0"/>
    <x v="0"/>
    <x v="3"/>
  </r>
  <r>
    <s v="80920"/>
    <s v="2020-12-21 00:00:00"/>
    <s v="2020-12-21 15:34:00"/>
    <s v="Gasto"/>
    <s v="Anulado"/>
    <s v="0200"/>
    <x v="19"/>
    <x v="92"/>
    <s v="CUOTA DE FISCALIZACIÓN Y AUDITAJE"/>
    <s v="Nación"/>
    <x v="0"/>
    <s v="SSF"/>
    <n v="179370913"/>
    <n v="-179370913"/>
    <n v="0"/>
    <n v="0"/>
    <s v="PAGO CUOTA DE FISCALIZACION Y AUDITAJE"/>
    <s v="95220"/>
    <s v="192520"/>
    <s v="-0"/>
    <s v="-0"/>
    <s v="-0"/>
    <s v="-0"/>
    <x v="0"/>
    <x v="3"/>
  </r>
  <r>
    <s v="81020"/>
    <s v="2020-12-21 00:00:00"/>
    <s v="2020-12-21 16:24:00"/>
    <s v="Gasto"/>
    <s v="Con Compromiso"/>
    <s v="0200"/>
    <x v="19"/>
    <x v="10"/>
    <s v="SUELDO DE VACACIONES"/>
    <s v="Nación"/>
    <x v="0"/>
    <s v="CSF"/>
    <n v="3384709"/>
    <n v="0"/>
    <n v="3384709"/>
    <n v="0"/>
    <s v="PAGO RESOLUCION 1032"/>
    <s v="98720"/>
    <s v="191920, 192020"/>
    <s v="715320, 716020"/>
    <s v="1262020, 1262120, 1262220, 1262320, 1262720, 1262920, 1263020"/>
    <s v="392359320, 392595220, 392907920, 392915720, 392957520, 392981420"/>
    <s v="-0"/>
    <x v="0"/>
    <x v="3"/>
  </r>
  <r>
    <s v="81020"/>
    <s v="2020-12-21 00:00:00"/>
    <s v="2020-12-21 16:24:00"/>
    <s v="Gasto"/>
    <s v="Con Compromiso"/>
    <s v="0200"/>
    <x v="19"/>
    <x v="9"/>
    <s v="BONIFICACIÓN POR SERVICIOS PRESTADOS"/>
    <s v="Nación"/>
    <x v="0"/>
    <s v="CSF"/>
    <n v="291361"/>
    <n v="0"/>
    <n v="291361"/>
    <n v="0"/>
    <s v="PAGO RESOLUCION 1032"/>
    <s v="98720"/>
    <s v="191920, 192020"/>
    <s v="715320, 716020"/>
    <s v="1262020, 1262120, 1262220, 1262320, 1262720, 1262920, 1263020"/>
    <s v="392359320, 392595220, 392907920, 392915720, 392957520, 392981420"/>
    <s v="-0"/>
    <x v="0"/>
    <x v="3"/>
  </r>
  <r>
    <s v="81020"/>
    <s v="2020-12-21 00:00:00"/>
    <s v="2020-12-21 16:24:00"/>
    <s v="Gasto"/>
    <s v="Con Compromiso"/>
    <s v="0200"/>
    <x v="19"/>
    <x v="4"/>
    <s v="PRIMA DE VACACIONES"/>
    <s v="Nación"/>
    <x v="0"/>
    <s v="CSF"/>
    <n v="2075417"/>
    <n v="0"/>
    <n v="2075417"/>
    <n v="0"/>
    <s v="PAGO RESOLUCION 1032"/>
    <s v="98720"/>
    <s v="191920, 192020"/>
    <s v="715320, 716020"/>
    <s v="1262020, 1262120, 1262220, 1262320, 1262720, 1262920, 1263020"/>
    <s v="392359320, 392595220, 392907920, 392915720, 392957520, 392981420"/>
    <s v="-0"/>
    <x v="0"/>
    <x v="3"/>
  </r>
  <r>
    <s v="81020"/>
    <s v="2020-12-21 00:00:00"/>
    <s v="2020-12-21 16:24:00"/>
    <s v="Gasto"/>
    <s v="Con Compromiso"/>
    <s v="0200"/>
    <x v="19"/>
    <x v="7"/>
    <s v="BONIFICACIÓN ESPECIAL DE RECREACIÓN"/>
    <s v="Nación"/>
    <x v="0"/>
    <s v="CSF"/>
    <n v="149843"/>
    <n v="0"/>
    <n v="149843"/>
    <n v="0"/>
    <s v="PAGO RESOLUCION 1032"/>
    <s v="98720"/>
    <s v="191920, 192020"/>
    <s v="715320, 716020"/>
    <s v="1262020, 1262120, 1262220, 1262320, 1262720, 1262920, 1263020"/>
    <s v="392359320, 392595220, 392907920, 392915720, 392957520, 392981420"/>
    <s v="-0"/>
    <x v="0"/>
    <x v="3"/>
  </r>
  <r>
    <s v="81120"/>
    <s v="2020-12-21 00:00:00"/>
    <s v="2020-12-21 17:45:00"/>
    <s v="Gasto"/>
    <s v="Anulado"/>
    <s v="0500"/>
    <x v="22"/>
    <x v="22"/>
    <s v="ADQUISICIÓN DE BIENES Y SERVICIOS - SERVICIO DE INFORMACIÓN CATASTRAL - ACTUALIZACIÓN  Y GESTIÓN CATASTRAL  NACIONAL"/>
    <s v="Propios"/>
    <x v="1"/>
    <s v="CSF"/>
    <n v="4000000"/>
    <n v="-4000000"/>
    <n v="0"/>
    <n v="0"/>
    <s v="Pago de la membresía con la Federación Internacional de Agrimensores –FIG"/>
    <s v="98420"/>
    <s v="-0"/>
    <s v="-0"/>
    <s v="-0"/>
    <s v="-0"/>
    <s v="-0"/>
    <x v="1"/>
    <x v="1"/>
  </r>
  <r>
    <s v="81220"/>
    <s v="2020-12-21 00:00:00"/>
    <s v="2020-12-21 21:31:00"/>
    <s v="Gasto"/>
    <s v="Con Compromiso"/>
    <s v="0200"/>
    <x v="19"/>
    <x v="53"/>
    <s v="PRIMA TÉCNICA SALARIAL"/>
    <s v="Nación"/>
    <x v="0"/>
    <s v="CSF"/>
    <n v="26478343"/>
    <n v="0"/>
    <n v="26478343"/>
    <n v="0"/>
    <s v="NOMINA MES DE DICIEMBRE"/>
    <s v="99220"/>
    <s v="191720, 191820, 192820"/>
    <s v="710920"/>
    <s v="1204120, 1204220, 1204320, 1204420, 1204520, 1204620, 1204720, 1204820, 1204920, 1205020, 1205120, 1205220, 1205320, 1205420, 1205520, 1205620, 1205720, 1205820, 1205920, 1206020, 1206120, 1206220, 1206320, 1206420, 1206520, 1206620, 1206720, 1206820, 1206920, 1207020, 1207120, 1207220, 1207320, 1207420, 1207520, 1207620, 1207720, 1207820, 1207920, 1208020, 1208120, 1208220, 1208320, 1208420, 1208520, 1208620, 1208720, 1208820, 1208920, 1209020, 1209120, 1209220, 1209320, 1209420, 1209520, 1209620, 1209720, 1209820, 1209920, 1210020, 1210120, 1210220, 1210320, 1210420, 1210520, 1210620, 1210720, 1210820, 1210920, 1211020, 1211120, 1211220, 1211320, 1211420, 1211520, 1211620, 1211720, 1211820, 1211920, 1212020, 1212120, 1212220, 1212320, 1212420, 1212520, 1212620, 1212720, 1212820, 1212920, 1213020, 1213120, 1213220, 1213320, 1213420, 1213520, 1213620, 1213720, 1213820, 1213920, 1214020, 1214120, 1214220, 1214320, 1214420, 1214520, 1214620, 1214720, 1214820, 1214920, 1215020, 1215120, 1215220, 1215320, 1215420, 1215520, 1215620, 1215720, 1215820, 1215920, 1216020, 1216120, 1216220, 1216320, 1216420, 1216520, 1216620, 1216720, 1216820, 1216920, 1217020, 1217120, 1217220, 1217320, 1217420, 1217520, 1217620, 1217720, 1217820, 1217920, 1218020, 1218120, 1218220, 1218320, 1218420, 1218520, 1218620, 1218720, 1218820, 1218920, 1219020, 1219120, 1219220, 1219320, 1219420, 1219520, 1219620, 1219720, 1219820, 1219920, 1220020, 1220120, 1220220, 1220320, 1220420, 1220520, 1220620, 1220720, 1220820, 1220920, 1221020, 1221120, 1221220, 1221320, 1221420, 1221520, 1221620, 1221720, 1221820, 1221920, 1222020, 1222120, 1222220, 1222320, 1222420, 1222520, 1222620, 1222720, 1222820, 1222920, 1223020, 1223120, 1223220, 1223320, 1223420, 1223520, 1223620, 1223720, 1223820, 1223920, 1224020, 1224120, 1224220, 1224320, 1224420, 1224520, 1224620, 1224720, 1224820, 1224920, 1225020, 1225120, 1225220, 1225320, 1225420, 1225520, 1225620, 1225720, 1225820, 1225920, 1226020, 1226120, 1226220, 1226320, 1226420, 1226520, 1226620, 1226720, 1226820, 1226920, 1227020, 1227120, 1227220, 1227320, 1227420, 1227520, 1227620, 1227720, 1227820, 1227920, 1228020, 1228120, 1228220, 1228320, 1228420, 1228520, 1228620, 1228720, 1228820, 1228920, 1229020, 1229120, 1229220, 1229320, 1229420, 1229520, 1229620, 1229720, 1229820, 1229920, 1230020, 1230120, 1230220, 1230320, 1230420, 1230520, 1230620, 1230720, 1230820, 1230920, 1231020, 1231120, 1231220, 1231320, 1231420, 1231520, 1231620, 1231720, 1231820, 1231920, 1232020, 1232120, 1232220, 1232320, 1232420, 1232520, 1232620, 1232720, 1232820, 1232920, 1233020, 1233120, 1233220, 1233320, 1233420, 1233520, 1233620, 1233720, 1233820, 1233920, 1234020, 1234120, 1234220, 1234320, 1234420, 1234520, 1234620, 1234720, 1234820, 1234920, 1235020, 1235120, 1235220, 1235320, 1235420, 1235520, 1235620, 1235720, 1235820, 1235920, 1236020, 1236120, 1236220, 1236320, 1236420, 1236520, 1236620, 1236720, 1236820, 1236920, 1237020, 1237120, 1237220, 1237320, 1237420, 1237520, 1237620, 1237720, 1237820, 1237920, 1238020, 1238120, 1238220, 1238320, 1238420, 1238520, 1238720, 1238820, 1238920, 1239020, 1239120, 1239220, 1239320, 1239420, 1239520, 1239620, 1239720, 1239820, 1239920, 1240020, 1240120, 1240220, 1240320, 1240420, 1240520, 1240620, 1240720, 1240820, 1240920, 1241020, 1241120, 1241220, 1241320, 1241420, 1241520, 1241620, 1241720, 1241820, 1241920, 1242020, 1242120, 1242220, 1242320, 1242420, 1242520, 1242620, 1242720, 1242820, 1242920, 1243020, 1243120, 1243220, 1243320, 1243420, 1243520, 1243620, 1243720, 1243820, 1243920, 1244020, 1244120, 1244220, 1244320, 1244420, 1244520, 1244620, 1244720, 1244820, 1244920, 1245020, 1245120, 1245220, 1245320, 1245420, 1245520, 1245620, 1245720, 1245820, 1245920, 1246020, 1246120, 1246220, 1246320, 1246420, 1246520, 1246620, 1246720, 1246820, 1246920, 1247020, 1247120, 1247220, 1264420, 1264520"/>
    <s v="379843120, 379843220, 379843320, 379843420, 379843520, 379843620, 379843720, 379843920, 379844020, 379844120, 379844220, 379844320, 379844420, 379844520, 379844620, 379844720, 379844820, 379844920, 379845020, 379845120, 379845220, 379845320, 379845420, 379845520, 379845620, 379845720, 379845820, 379845920, 379846020, 379846120, 379846220, 379846320, 379846420, 379846620, 379846720, 379846820, 379846920, 379847020, 379847120, 379847220, 379847320, 379847420, 379847520, 379847620, 379847720, 379847920, 379848020, 379848120, 379848320, 379848420, 379848520, 379848620, 379848820, 379848920, 379849020, 379849120, 379849220, 379849320, 379849420, 379849520, 379849620, 379849720, 379849820, 379850020, 379850120, 379850220, 379850320, 379850420, 379850520, 379850620, 379850720, 379850820, 379850920, 379851020, 379851120, 379851220, 379851320, 379851420, 379851520, 379851620, 379851720, 379851820, 379851920, 379852020, 379852120, 379852220, 379852320, 379852420, 379852520, 379852620, 379852720, 379852820, 379852920, 379853020, 379853120, 379853220, 379853320, 379853420, 379853520, 379853620, 379853720, 379853820, 379853920, 379854020, 379854120, 379854220, 379854320, 379854420, 379854520, 379854620, 379854720, 379854820, 379854920, 379855020, 379855120, 379855220, 379855320, 379855420, 379855520, 379855620, 379855720, 379855920, 379856020, 379856120, 379856320, 379856420, 379856520, 379856620, 379856720, 379856820, 379856920, 379857020, 379857120, 379857220, 379857320, 379857420, 379857520, 379857620, 379857720, 379857820, 379857920, 379858020, 379858120, 379858220, 379858320, 379858420, 379858520, 379858620, 379858720, 379858820, 379858920, 379859020, 379859120, 379859220, 379859320, 379859420, 379859520, 379859620, 379859720, 379859820, 379859920, 379860020, 379860120, 379860220, 379860320, 379860420, 379860520, 379860620, 379860720, 379860820, 379860920, 379861020, 379861120, 379861220, 379861320, 379861420, 379861520, 379861620, 379861820, 379861920, 379862020, 379862120, 379862220, 379862320, 379862420, 379862520, 379862620, 379862720, 379862820, 379862920, 379863020, 379863120, 379863220, 379863320, 379863420, 379863520, 379863620, 379863720, 379863820, 379863920, 379864020, 379864120, 379864220, 379864320, 379864420, 379864520, 379864620, 379864720, 379864820, 379864920, 379865020, 379865120, 379865220, 379865320, 379865420, 379865520, 379865620, 379865720, 379865820, 379865920, 379866020, 379866120, 379866220, 379866320, 379866420, 379866520, 379866620, 379866720, 379866820, 379866920, 379867020, 379867120, 379867220, 379867320, 379867420, 379867520, 379867620, 379867720, 379867820, 379867920, 379868020, 379868120, 379868320, 379868420, 379868520, 379868620, 379868720, 379868820, 379868920, 379869020, 379869120, 379869220, 379869320, 379869420, 379869520, 379869620, 379869720, 379869820, 379869920, 379870020, 379870120, 379870220, 379870320, 379870420, 379870520, 379870620, 379870720, 379870820, 379870920, 379871020, 379871120, 379871220, 379871320, 379871420, 379871620, 379871720, 379871820, 379871920, 379872020, 379872120, 379872220, 379872320, 379872420, 379872520, 379872620, 379872720, 379872820, 379872920, 379873120, 379873220, 379873320, 379873420, 379873520, 379873620, 379873720, 379873820, 379873920, 379874020, 379874120, 379874220, 379874320, 379874520, 379874620, 379874720, 379874820, 379874920, 379875020, 379875120, 379875220, 379875320, 379875420, 379875520, 379875620, 379875720, 379875820, 379875920, 379876120, 379876220, 379876320, 379876420, 379876520, 379876620, 379876720, 379876820, 379877020, 379877120, 379877220, 379877320, 379877420, 379877520, 379877620, 379877720, 379877820, 379877920, 379878020, 379878120, 379878220, 379878320, 379878420, 379878520, 379878620, 379878720, 379878820, 379878920, 379879020, 379897620, 379897720, 379897820, 379897920, 379898020, 379898120, 379898220, 379898320, 379898420, 379898520, 379898620, 379898720, 379898820, 379898920, 379899020, 379899120, 379899220, 379899320, 379899420, 379899520, 379899620, 379899720, 379899920, 379900020, 379900120, 379900220, 379900320, 379900420, 379900520, 379900620, 379900720, 379900820, 379900920, 379901020, 379901120, 379901220, 379901320, 379901420, 379901520, 379901620, 379901720, 379901820, 379901920, 379902020, 379902120, 379902220, 379902320, 379902420, 379902520, 379902620, 379902720, 379902820, 379902920, 379903020, 379903120, 379903220, 379903320, 379903420, 379903520, 379903620, 379903720, 379903820, 379903920, 379904020, 379904120, 379904220, 379904320, 379904420, 379904520, 379904620, 379904720, 379904820, 379904920, 379905020, 379905120, 379905220, 379905320, 379905420, 379905520, 379905620, 379905720, 379905820, 379905920, 379906020, 379906120, 379906220, 389696220, 389718020"/>
    <s v="-0"/>
    <x v="0"/>
    <x v="3"/>
  </r>
  <r>
    <s v="81220"/>
    <s v="2020-12-21 00:00:00"/>
    <s v="2020-12-21 21:31:00"/>
    <s v="Gasto"/>
    <s v="Con Compromiso"/>
    <s v="0200"/>
    <x v="19"/>
    <x v="6"/>
    <s v="SUBSIDIO DE ALIMENTACIÓN"/>
    <s v="Nación"/>
    <x v="0"/>
    <s v="CSF"/>
    <n v="9863564"/>
    <n v="0"/>
    <n v="9863564"/>
    <n v="0"/>
    <s v="NOMINA MES DE DICIEMBRE"/>
    <s v="99220"/>
    <s v="191720, 191820, 192820"/>
    <s v="710920"/>
    <s v="1204120, 1204220, 1204320, 1204420, 1204520, 1204620, 1204720, 1204820, 1204920, 1205020, 1205120, 1205220, 1205320, 1205420, 1205520, 1205620, 1205720, 1205820, 1205920, 1206020, 1206120, 1206220, 1206320, 1206420, 1206520, 1206620, 1206720, 1206820, 1206920, 1207020, 1207120, 1207220, 1207320, 1207420, 1207520, 1207620, 1207720, 1207820, 1207920, 1208020, 1208120, 1208220, 1208320, 1208420, 1208520, 1208620, 1208720, 1208820, 1208920, 1209020, 1209120, 1209220, 1209320, 1209420, 1209520, 1209620, 1209720, 1209820, 1209920, 1210020, 1210120, 1210220, 1210320, 1210420, 1210520, 1210620, 1210720, 1210820, 1210920, 1211020, 1211120, 1211220, 1211320, 1211420, 1211520, 1211620, 1211720, 1211820, 1211920, 1212020, 1212120, 1212220, 1212320, 1212420, 1212520, 1212620, 1212720, 1212820, 1212920, 1213020, 1213120, 1213220, 1213320, 1213420, 1213520, 1213620, 1213720, 1213820, 1213920, 1214020, 1214120, 1214220, 1214320, 1214420, 1214520, 1214620, 1214720, 1214820, 1214920, 1215020, 1215120, 1215220, 1215320, 1215420, 1215520, 1215620, 1215720, 1215820, 1215920, 1216020, 1216120, 1216220, 1216320, 1216420, 1216520, 1216620, 1216720, 1216820, 1216920, 1217020, 1217120, 1217220, 1217320, 1217420, 1217520, 1217620, 1217720, 1217820, 1217920, 1218020, 1218120, 1218220, 1218320, 1218420, 1218520, 1218620, 1218720, 1218820, 1218920, 1219020, 1219120, 1219220, 1219320, 1219420, 1219520, 1219620, 1219720, 1219820, 1219920, 1220020, 1220120, 1220220, 1220320, 1220420, 1220520, 1220620, 1220720, 1220820, 1220920, 1221020, 1221120, 1221220, 1221320, 1221420, 1221520, 1221620, 1221720, 1221820, 1221920, 1222020, 1222120, 1222220, 1222320, 1222420, 1222520, 1222620, 1222720, 1222820, 1222920, 1223020, 1223120, 1223220, 1223320, 1223420, 1223520, 1223620, 1223720, 1223820, 1223920, 1224020, 1224120, 1224220, 1224320, 1224420, 1224520, 1224620, 1224720, 1224820, 1224920, 1225020, 1225120, 1225220, 1225320, 1225420, 1225520, 1225620, 1225720, 1225820, 1225920, 1226020, 1226120, 1226220, 1226320, 1226420, 1226520, 1226620, 1226720, 1226820, 1226920, 1227020, 1227120, 1227220, 1227320, 1227420, 1227520, 1227620, 1227720, 1227820, 1227920, 1228020, 1228120, 1228220, 1228320, 1228420, 1228520, 1228620, 1228720, 1228820, 1228920, 1229020, 1229120, 1229220, 1229320, 1229420, 1229520, 1229620, 1229720, 1229820, 1229920, 1230020, 1230120, 1230220, 1230320, 1230420, 1230520, 1230620, 1230720, 1230820, 1230920, 1231020, 1231120, 1231220, 1231320, 1231420, 1231520, 1231620, 1231720, 1231820, 1231920, 1232020, 1232120, 1232220, 1232320, 1232420, 1232520, 1232620, 1232720, 1232820, 1232920, 1233020, 1233120, 1233220, 1233320, 1233420, 1233520, 1233620, 1233720, 1233820, 1233920, 1234020, 1234120, 1234220, 1234320, 1234420, 1234520, 1234620, 1234720, 1234820, 1234920, 1235020, 1235120, 1235220, 1235320, 1235420, 1235520, 1235620, 1235720, 1235820, 1235920, 1236020, 1236120, 1236220, 1236320, 1236420, 1236520, 1236620, 1236720, 1236820, 1236920, 1237020, 1237120, 1237220, 1237320, 1237420, 1237520, 1237620, 1237720, 1237820, 1237920, 1238020, 1238120, 1238220, 1238320, 1238420, 1238520, 1238720, 1238820, 1238920, 1239020, 1239120, 1239220, 1239320, 1239420, 1239520, 1239620, 1239720, 1239820, 1239920, 1240020, 1240120, 1240220, 1240320, 1240420, 1240520, 1240620, 1240720, 1240820, 1240920, 1241020, 1241120, 1241220, 1241320, 1241420, 1241520, 1241620, 1241720, 1241820, 1241920, 1242020, 1242120, 1242220, 1242320, 1242420, 1242520, 1242620, 1242720, 1242820, 1242920, 1243020, 1243120, 1243220, 1243320, 1243420, 1243520, 1243620, 1243720, 1243820, 1243920, 1244020, 1244120, 1244220, 1244320, 1244420, 1244520, 1244620, 1244720, 1244820, 1244920, 1245020, 1245120, 1245220, 1245320, 1245420, 1245520, 1245620, 1245720, 1245820, 1245920, 1246020, 1246120, 1246220, 1246320, 1246420, 1246520, 1246620, 1246720, 1246820, 1246920, 1247020, 1247120, 1247220, 1264420, 1264520"/>
    <s v="379843120, 379843220, 379843320, 379843420, 379843520, 379843620, 379843720, 379843920, 379844020, 379844120, 379844220, 379844320, 379844420, 379844520, 379844620, 379844720, 379844820, 379844920, 379845020, 379845120, 379845220, 379845320, 379845420, 379845520, 379845620, 379845720, 379845820, 379845920, 379846020, 379846120, 379846220, 379846320, 379846420, 379846620, 379846720, 379846820, 379846920, 379847020, 379847120, 379847220, 379847320, 379847420, 379847520, 379847620, 379847720, 379847920, 379848020, 379848120, 379848320, 379848420, 379848520, 379848620, 379848820, 379848920, 379849020, 379849120, 379849220, 379849320, 379849420, 379849520, 379849620, 379849720, 379849820, 379850020, 379850120, 379850220, 379850320, 379850420, 379850520, 379850620, 379850720, 379850820, 379850920, 379851020, 379851120, 379851220, 379851320, 379851420, 379851520, 379851620, 379851720, 379851820, 379851920, 379852020, 379852120, 379852220, 379852320, 379852420, 379852520, 379852620, 379852720, 379852820, 379852920, 379853020, 379853120, 379853220, 379853320, 379853420, 379853520, 379853620, 379853720, 379853820, 379853920, 379854020, 379854120, 379854220, 379854320, 379854420, 379854520, 379854620, 379854720, 379854820, 379854920, 379855020, 379855120, 379855220, 379855320, 379855420, 379855520, 379855620, 379855720, 379855920, 379856020, 379856120, 379856320, 379856420, 379856520, 379856620, 379856720, 379856820, 379856920, 379857020, 379857120, 379857220, 379857320, 379857420, 379857520, 379857620, 379857720, 379857820, 379857920, 379858020, 379858120, 379858220, 379858320, 379858420, 379858520, 379858620, 379858720, 379858820, 379858920, 379859020, 379859120, 379859220, 379859320, 379859420, 379859520, 379859620, 379859720, 379859820, 379859920, 379860020, 379860120, 379860220, 379860320, 379860420, 379860520, 379860620, 379860720, 379860820, 379860920, 379861020, 379861120, 379861220, 379861320, 379861420, 379861520, 379861620, 379861820, 379861920, 379862020, 379862120, 379862220, 379862320, 379862420, 379862520, 379862620, 379862720, 379862820, 379862920, 379863020, 379863120, 379863220, 379863320, 379863420, 379863520, 379863620, 379863720, 379863820, 379863920, 379864020, 379864120, 379864220, 379864320, 379864420, 379864520, 379864620, 379864720, 379864820, 379864920, 379865020, 379865120, 379865220, 379865320, 379865420, 379865520, 379865620, 379865720, 379865820, 379865920, 379866020, 379866120, 379866220, 379866320, 379866420, 379866520, 379866620, 379866720, 379866820, 379866920, 379867020, 379867120, 379867220, 379867320, 379867420, 379867520, 379867620, 379867720, 379867820, 379867920, 379868020, 379868120, 379868320, 379868420, 379868520, 379868620, 379868720, 379868820, 379868920, 379869020, 379869120, 379869220, 379869320, 379869420, 379869520, 379869620, 379869720, 379869820, 379869920, 379870020, 379870120, 379870220, 379870320, 379870420, 379870520, 379870620, 379870720, 379870820, 379870920, 379871020, 379871120, 379871220, 379871320, 379871420, 379871620, 379871720, 379871820, 379871920, 379872020, 379872120, 379872220, 379872320, 379872420, 379872520, 379872620, 379872720, 379872820, 379872920, 379873120, 379873220, 379873320, 379873420, 379873520, 379873620, 379873720, 379873820, 379873920, 379874020, 379874120, 379874220, 379874320, 379874520, 379874620, 379874720, 379874820, 379874920, 379875020, 379875120, 379875220, 379875320, 379875420, 379875520, 379875620, 379875720, 379875820, 379875920, 379876120, 379876220, 379876320, 379876420, 379876520, 379876620, 379876720, 379876820, 379877020, 379877120, 379877220, 379877320, 379877420, 379877520, 379877620, 379877720, 379877820, 379877920, 379878020, 379878120, 379878220, 379878320, 379878420, 379878520, 379878620, 379878720, 379878820, 379878920, 379879020, 379897620, 379897720, 379897820, 379897920, 379898020, 379898120, 379898220, 379898320, 379898420, 379898520, 379898620, 379898720, 379898820, 379898920, 379899020, 379899120, 379899220, 379899320, 379899420, 379899520, 379899620, 379899720, 379899920, 379900020, 379900120, 379900220, 379900320, 379900420, 379900520, 379900620, 379900720, 379900820, 379900920, 379901020, 379901120, 379901220, 379901320, 379901420, 379901520, 379901620, 379901720, 379901820, 379901920, 379902020, 379902120, 379902220, 379902320, 379902420, 379902520, 379902620, 379902720, 379902820, 379902920, 379903020, 379903120, 379903220, 379903320, 379903420, 379903520, 379903620, 379903720, 379903820, 379903920, 379904020, 379904120, 379904220, 379904320, 379904420, 379904520, 379904620, 379904720, 379904820, 379904920, 379905020, 379905120, 379905220, 379905320, 379905420, 379905520, 379905620, 379905720, 379905820, 379905920, 379906020, 379906120, 379906220, 389696220, 389718020"/>
    <s v="-0"/>
    <x v="0"/>
    <x v="3"/>
  </r>
  <r>
    <s v="81220"/>
    <s v="2020-12-21 00:00:00"/>
    <s v="2020-12-21 21:31:00"/>
    <s v="Gasto"/>
    <s v="Con Compromiso"/>
    <s v="0200"/>
    <x v="19"/>
    <x v="21"/>
    <s v="INCAPACIDADES (NO DE PENSIONES)"/>
    <s v="Nación"/>
    <x v="0"/>
    <s v="CSF"/>
    <n v="11200438"/>
    <n v="0"/>
    <n v="11200438"/>
    <n v="0"/>
    <s v="NOMINA MES DE DICIEMBRE"/>
    <s v="99220"/>
    <s v="191720, 191820, 192820"/>
    <s v="710920"/>
    <s v="1204120, 1204220, 1204320, 1204420, 1204520, 1204620, 1204720, 1204820, 1204920, 1205020, 1205120, 1205220, 1205320, 1205420, 1205520, 1205620, 1205720, 1205820, 1205920, 1206020, 1206120, 1206220, 1206320, 1206420, 1206520, 1206620, 1206720, 1206820, 1206920, 1207020, 1207120, 1207220, 1207320, 1207420, 1207520, 1207620, 1207720, 1207820, 1207920, 1208020, 1208120, 1208220, 1208320, 1208420, 1208520, 1208620, 1208720, 1208820, 1208920, 1209020, 1209120, 1209220, 1209320, 1209420, 1209520, 1209620, 1209720, 1209820, 1209920, 1210020, 1210120, 1210220, 1210320, 1210420, 1210520, 1210620, 1210720, 1210820, 1210920, 1211020, 1211120, 1211220, 1211320, 1211420, 1211520, 1211620, 1211720, 1211820, 1211920, 1212020, 1212120, 1212220, 1212320, 1212420, 1212520, 1212620, 1212720, 1212820, 1212920, 1213020, 1213120, 1213220, 1213320, 1213420, 1213520, 1213620, 1213720, 1213820, 1213920, 1214020, 1214120, 1214220, 1214320, 1214420, 1214520, 1214620, 1214720, 1214820, 1214920, 1215020, 1215120, 1215220, 1215320, 1215420, 1215520, 1215620, 1215720, 1215820, 1215920, 1216020, 1216120, 1216220, 1216320, 1216420, 1216520, 1216620, 1216720, 1216820, 1216920, 1217020, 1217120, 1217220, 1217320, 1217420, 1217520, 1217620, 1217720, 1217820, 1217920, 1218020, 1218120, 1218220, 1218320, 1218420, 1218520, 1218620, 1218720, 1218820, 1218920, 1219020, 1219120, 1219220, 1219320, 1219420, 1219520, 1219620, 1219720, 1219820, 1219920, 1220020, 1220120, 1220220, 1220320, 1220420, 1220520, 1220620, 1220720, 1220820, 1220920, 1221020, 1221120, 1221220, 1221320, 1221420, 1221520, 1221620, 1221720, 1221820, 1221920, 1222020, 1222120, 1222220, 1222320, 1222420, 1222520, 1222620, 1222720, 1222820, 1222920, 1223020, 1223120, 1223220, 1223320, 1223420, 1223520, 1223620, 1223720, 1223820, 1223920, 1224020, 1224120, 1224220, 1224320, 1224420, 1224520, 1224620, 1224720, 1224820, 1224920, 1225020, 1225120, 1225220, 1225320, 1225420, 1225520, 1225620, 1225720, 1225820, 1225920, 1226020, 1226120, 1226220, 1226320, 1226420, 1226520, 1226620, 1226720, 1226820, 1226920, 1227020, 1227120, 1227220, 1227320, 1227420, 1227520, 1227620, 1227720, 1227820, 1227920, 1228020, 1228120, 1228220, 1228320, 1228420, 1228520, 1228620, 1228720, 1228820, 1228920, 1229020, 1229120, 1229220, 1229320, 1229420, 1229520, 1229620, 1229720, 1229820, 1229920, 1230020, 1230120, 1230220, 1230320, 1230420, 1230520, 1230620, 1230720, 1230820, 1230920, 1231020, 1231120, 1231220, 1231320, 1231420, 1231520, 1231620, 1231720, 1231820, 1231920, 1232020, 1232120, 1232220, 1232320, 1232420, 1232520, 1232620, 1232720, 1232820, 1232920, 1233020, 1233120, 1233220, 1233320, 1233420, 1233520, 1233620, 1233720, 1233820, 1233920, 1234020, 1234120, 1234220, 1234320, 1234420, 1234520, 1234620, 1234720, 1234820, 1234920, 1235020, 1235120, 1235220, 1235320, 1235420, 1235520, 1235620, 1235720, 1235820, 1235920, 1236020, 1236120, 1236220, 1236320, 1236420, 1236520, 1236620, 1236720, 1236820, 1236920, 1237020, 1237120, 1237220, 1237320, 1237420, 1237520, 1237620, 1237720, 1237820, 1237920, 1238020, 1238120, 1238220, 1238320, 1238420, 1238520, 1238720, 1238820, 1238920, 1239020, 1239120, 1239220, 1239320, 1239420, 1239520, 1239620, 1239720, 1239820, 1239920, 1240020, 1240120, 1240220, 1240320, 1240420, 1240520, 1240620, 1240720, 1240820, 1240920, 1241020, 1241120, 1241220, 1241320, 1241420, 1241520, 1241620, 1241720, 1241820, 1241920, 1242020, 1242120, 1242220, 1242320, 1242420, 1242520, 1242620, 1242720, 1242820, 1242920, 1243020, 1243120, 1243220, 1243320, 1243420, 1243520, 1243620, 1243720, 1243820, 1243920, 1244020, 1244120, 1244220, 1244320, 1244420, 1244520, 1244620, 1244720, 1244820, 1244920, 1245020, 1245120, 1245220, 1245320, 1245420, 1245520, 1245620, 1245720, 1245820, 1245920, 1246020, 1246120, 1246220, 1246320, 1246420, 1246520, 1246620, 1246720, 1246820, 1246920, 1247020, 1247120, 1247220, 1264420, 1264520"/>
    <s v="379843120, 379843220, 379843320, 379843420, 379843520, 379843620, 379843720, 379843920, 379844020, 379844120, 379844220, 379844320, 379844420, 379844520, 379844620, 379844720, 379844820, 379844920, 379845020, 379845120, 379845220, 379845320, 379845420, 379845520, 379845620, 379845720, 379845820, 379845920, 379846020, 379846120, 379846220, 379846320, 379846420, 379846620, 379846720, 379846820, 379846920, 379847020, 379847120, 379847220, 379847320, 379847420, 379847520, 379847620, 379847720, 379847920, 379848020, 379848120, 379848320, 379848420, 379848520, 379848620, 379848820, 379848920, 379849020, 379849120, 379849220, 379849320, 379849420, 379849520, 379849620, 379849720, 379849820, 379850020, 379850120, 379850220, 379850320, 379850420, 379850520, 379850620, 379850720, 379850820, 379850920, 379851020, 379851120, 379851220, 379851320, 379851420, 379851520, 379851620, 379851720, 379851820, 379851920, 379852020, 379852120, 379852220, 379852320, 379852420, 379852520, 379852620, 379852720, 379852820, 379852920, 379853020, 379853120, 379853220, 379853320, 379853420, 379853520, 379853620, 379853720, 379853820, 379853920, 379854020, 379854120, 379854220, 379854320, 379854420, 379854520, 379854620, 379854720, 379854820, 379854920, 379855020, 379855120, 379855220, 379855320, 379855420, 379855520, 379855620, 379855720, 379855920, 379856020, 379856120, 379856320, 379856420, 379856520, 379856620, 379856720, 379856820, 379856920, 379857020, 379857120, 379857220, 379857320, 379857420, 379857520, 379857620, 379857720, 379857820, 379857920, 379858020, 379858120, 379858220, 379858320, 379858420, 379858520, 379858620, 379858720, 379858820, 379858920, 379859020, 379859120, 379859220, 379859320, 379859420, 379859520, 379859620, 379859720, 379859820, 379859920, 379860020, 379860120, 379860220, 379860320, 379860420, 379860520, 379860620, 379860720, 379860820, 379860920, 379861020, 379861120, 379861220, 379861320, 379861420, 379861520, 379861620, 379861820, 379861920, 379862020, 379862120, 379862220, 379862320, 379862420, 379862520, 379862620, 379862720, 379862820, 379862920, 379863020, 379863120, 379863220, 379863320, 379863420, 379863520, 379863620, 379863720, 379863820, 379863920, 379864020, 379864120, 379864220, 379864320, 379864420, 379864520, 379864620, 379864720, 379864820, 379864920, 379865020, 379865120, 379865220, 379865320, 379865420, 379865520, 379865620, 379865720, 379865820, 379865920, 379866020, 379866120, 379866220, 379866320, 379866420, 379866520, 379866620, 379866720, 379866820, 379866920, 379867020, 379867120, 379867220, 379867320, 379867420, 379867520, 379867620, 379867720, 379867820, 379867920, 379868020, 379868120, 379868320, 379868420, 379868520, 379868620, 379868720, 379868820, 379868920, 379869020, 379869120, 379869220, 379869320, 379869420, 379869520, 379869620, 379869720, 379869820, 379869920, 379870020, 379870120, 379870220, 379870320, 379870420, 379870520, 379870620, 379870720, 379870820, 379870920, 379871020, 379871120, 379871220, 379871320, 379871420, 379871620, 379871720, 379871820, 379871920, 379872020, 379872120, 379872220, 379872320, 379872420, 379872520, 379872620, 379872720, 379872820, 379872920, 379873120, 379873220, 379873320, 379873420, 379873520, 379873620, 379873720, 379873820, 379873920, 379874020, 379874120, 379874220, 379874320, 379874520, 379874620, 379874720, 379874820, 379874920, 379875020, 379875120, 379875220, 379875320, 379875420, 379875520, 379875620, 379875720, 379875820, 379875920, 379876120, 379876220, 379876320, 379876420, 379876520, 379876620, 379876720, 379876820, 379877020, 379877120, 379877220, 379877320, 379877420, 379877520, 379877620, 379877720, 379877820, 379877920, 379878020, 379878120, 379878220, 379878320, 379878420, 379878520, 379878620, 379878720, 379878820, 379878920, 379879020, 379897620, 379897720, 379897820, 379897920, 379898020, 379898120, 379898220, 379898320, 379898420, 379898520, 379898620, 379898720, 379898820, 379898920, 379899020, 379899120, 379899220, 379899320, 379899420, 379899520, 379899620, 379899720, 379899920, 379900020, 379900120, 379900220, 379900320, 379900420, 379900520, 379900620, 379900720, 379900820, 379900920, 379901020, 379901120, 379901220, 379901320, 379901420, 379901520, 379901620, 379901720, 379901820, 379901920, 379902020, 379902120, 379902220, 379902320, 379902420, 379902520, 379902620, 379902720, 379902820, 379902920, 379903020, 379903120, 379903220, 379903320, 379903420, 379903520, 379903620, 379903720, 379903820, 379903920, 379904020, 379904120, 379904220, 379904320, 379904420, 379904520, 379904620, 379904720, 379904820, 379904920, 379905020, 379905120, 379905220, 379905320, 379905420, 379905520, 379905620, 379905720, 379905820, 379905920, 379906020, 379906120, 379906220, 389696220, 389718020"/>
    <s v="-0"/>
    <x v="0"/>
    <x v="3"/>
  </r>
  <r>
    <s v="81220"/>
    <s v="2020-12-21 00:00:00"/>
    <s v="2020-12-21 21:31:00"/>
    <s v="Gasto"/>
    <s v="Con Compromiso"/>
    <s v="0200"/>
    <x v="19"/>
    <x v="28"/>
    <s v="AUXILIO DE CONECTIVIDAD DIGITAL"/>
    <s v="Nación"/>
    <x v="0"/>
    <s v="CSF"/>
    <n v="10542538"/>
    <n v="0"/>
    <n v="10542538"/>
    <n v="0"/>
    <s v="NOMINA MES DE DICIEMBRE"/>
    <s v="99220"/>
    <s v="191720, 191820, 192820"/>
    <s v="710920"/>
    <s v="1204120, 1204220, 1204320, 1204420, 1204520, 1204620, 1204720, 1204820, 1204920, 1205020, 1205120, 1205220, 1205320, 1205420, 1205520, 1205620, 1205720, 1205820, 1205920, 1206020, 1206120, 1206220, 1206320, 1206420, 1206520, 1206620, 1206720, 1206820, 1206920, 1207020, 1207120, 1207220, 1207320, 1207420, 1207520, 1207620, 1207720, 1207820, 1207920, 1208020, 1208120, 1208220, 1208320, 1208420, 1208520, 1208620, 1208720, 1208820, 1208920, 1209020, 1209120, 1209220, 1209320, 1209420, 1209520, 1209620, 1209720, 1209820, 1209920, 1210020, 1210120, 1210220, 1210320, 1210420, 1210520, 1210620, 1210720, 1210820, 1210920, 1211020, 1211120, 1211220, 1211320, 1211420, 1211520, 1211620, 1211720, 1211820, 1211920, 1212020, 1212120, 1212220, 1212320, 1212420, 1212520, 1212620, 1212720, 1212820, 1212920, 1213020, 1213120, 1213220, 1213320, 1213420, 1213520, 1213620, 1213720, 1213820, 1213920, 1214020, 1214120, 1214220, 1214320, 1214420, 1214520, 1214620, 1214720, 1214820, 1214920, 1215020, 1215120, 1215220, 1215320, 1215420, 1215520, 1215620, 1215720, 1215820, 1215920, 1216020, 1216120, 1216220, 1216320, 1216420, 1216520, 1216620, 1216720, 1216820, 1216920, 1217020, 1217120, 1217220, 1217320, 1217420, 1217520, 1217620, 1217720, 1217820, 1217920, 1218020, 1218120, 1218220, 1218320, 1218420, 1218520, 1218620, 1218720, 1218820, 1218920, 1219020, 1219120, 1219220, 1219320, 1219420, 1219520, 1219620, 1219720, 1219820, 1219920, 1220020, 1220120, 1220220, 1220320, 1220420, 1220520, 1220620, 1220720, 1220820, 1220920, 1221020, 1221120, 1221220, 1221320, 1221420, 1221520, 1221620, 1221720, 1221820, 1221920, 1222020, 1222120, 1222220, 1222320, 1222420, 1222520, 1222620, 1222720, 1222820, 1222920, 1223020, 1223120, 1223220, 1223320, 1223420, 1223520, 1223620, 1223720, 1223820, 1223920, 1224020, 1224120, 1224220, 1224320, 1224420, 1224520, 1224620, 1224720, 1224820, 1224920, 1225020, 1225120, 1225220, 1225320, 1225420, 1225520, 1225620, 1225720, 1225820, 1225920, 1226020, 1226120, 1226220, 1226320, 1226420, 1226520, 1226620, 1226720, 1226820, 1226920, 1227020, 1227120, 1227220, 1227320, 1227420, 1227520, 1227620, 1227720, 1227820, 1227920, 1228020, 1228120, 1228220, 1228320, 1228420, 1228520, 1228620, 1228720, 1228820, 1228920, 1229020, 1229120, 1229220, 1229320, 1229420, 1229520, 1229620, 1229720, 1229820, 1229920, 1230020, 1230120, 1230220, 1230320, 1230420, 1230520, 1230620, 1230720, 1230820, 1230920, 1231020, 1231120, 1231220, 1231320, 1231420, 1231520, 1231620, 1231720, 1231820, 1231920, 1232020, 1232120, 1232220, 1232320, 1232420, 1232520, 1232620, 1232720, 1232820, 1232920, 1233020, 1233120, 1233220, 1233320, 1233420, 1233520, 1233620, 1233720, 1233820, 1233920, 1234020, 1234120, 1234220, 1234320, 1234420, 1234520, 1234620, 1234720, 1234820, 1234920, 1235020, 1235120, 1235220, 1235320, 1235420, 1235520, 1235620, 1235720, 1235820, 1235920, 1236020, 1236120, 1236220, 1236320, 1236420, 1236520, 1236620, 1236720, 1236820, 1236920, 1237020, 1237120, 1237220, 1237320, 1237420, 1237520, 1237620, 1237720, 1237820, 1237920, 1238020, 1238120, 1238220, 1238320, 1238420, 1238520, 1238720, 1238820, 1238920, 1239020, 1239120, 1239220, 1239320, 1239420, 1239520, 1239620, 1239720, 1239820, 1239920, 1240020, 1240120, 1240220, 1240320, 1240420, 1240520, 1240620, 1240720, 1240820, 1240920, 1241020, 1241120, 1241220, 1241320, 1241420, 1241520, 1241620, 1241720, 1241820, 1241920, 1242020, 1242120, 1242220, 1242320, 1242420, 1242520, 1242620, 1242720, 1242820, 1242920, 1243020, 1243120, 1243220, 1243320, 1243420, 1243520, 1243620, 1243720, 1243820, 1243920, 1244020, 1244120, 1244220, 1244320, 1244420, 1244520, 1244620, 1244720, 1244820, 1244920, 1245020, 1245120, 1245220, 1245320, 1245420, 1245520, 1245620, 1245720, 1245820, 1245920, 1246020, 1246120, 1246220, 1246320, 1246420, 1246520, 1246620, 1246720, 1246820, 1246920, 1247020, 1247120, 1247220, 1264420, 1264520"/>
    <s v="379843120, 379843220, 379843320, 379843420, 379843520, 379843620, 379843720, 379843920, 379844020, 379844120, 379844220, 379844320, 379844420, 379844520, 379844620, 379844720, 379844820, 379844920, 379845020, 379845120, 379845220, 379845320, 379845420, 379845520, 379845620, 379845720, 379845820, 379845920, 379846020, 379846120, 379846220, 379846320, 379846420, 379846620, 379846720, 379846820, 379846920, 379847020, 379847120, 379847220, 379847320, 379847420, 379847520, 379847620, 379847720, 379847920, 379848020, 379848120, 379848320, 379848420, 379848520, 379848620, 379848820, 379848920, 379849020, 379849120, 379849220, 379849320, 379849420, 379849520, 379849620, 379849720, 379849820, 379850020, 379850120, 379850220, 379850320, 379850420, 379850520, 379850620, 379850720, 379850820, 379850920, 379851020, 379851120, 379851220, 379851320, 379851420, 379851520, 379851620, 379851720, 379851820, 379851920, 379852020, 379852120, 379852220, 379852320, 379852420, 379852520, 379852620, 379852720, 379852820, 379852920, 379853020, 379853120, 379853220, 379853320, 379853420, 379853520, 379853620, 379853720, 379853820, 379853920, 379854020, 379854120, 379854220, 379854320, 379854420, 379854520, 379854620, 379854720, 379854820, 379854920, 379855020, 379855120, 379855220, 379855320, 379855420, 379855520, 379855620, 379855720, 379855920, 379856020, 379856120, 379856320, 379856420, 379856520, 379856620, 379856720, 379856820, 379856920, 379857020, 379857120, 379857220, 379857320, 379857420, 379857520, 379857620, 379857720, 379857820, 379857920, 379858020, 379858120, 379858220, 379858320, 379858420, 379858520, 379858620, 379858720, 379858820, 379858920, 379859020, 379859120, 379859220, 379859320, 379859420, 379859520, 379859620, 379859720, 379859820, 379859920, 379860020, 379860120, 379860220, 379860320, 379860420, 379860520, 379860620, 379860720, 379860820, 379860920, 379861020, 379861120, 379861220, 379861320, 379861420, 379861520, 379861620, 379861820, 379861920, 379862020, 379862120, 379862220, 379862320, 379862420, 379862520, 379862620, 379862720, 379862820, 379862920, 379863020, 379863120, 379863220, 379863320, 379863420, 379863520, 379863620, 379863720, 379863820, 379863920, 379864020, 379864120, 379864220, 379864320, 379864420, 379864520, 379864620, 379864720, 379864820, 379864920, 379865020, 379865120, 379865220, 379865320, 379865420, 379865520, 379865620, 379865720, 379865820, 379865920, 379866020, 379866120, 379866220, 379866320, 379866420, 379866520, 379866620, 379866720, 379866820, 379866920, 379867020, 379867120, 379867220, 379867320, 379867420, 379867520, 379867620, 379867720, 379867820, 379867920, 379868020, 379868120, 379868320, 379868420, 379868520, 379868620, 379868720, 379868820, 379868920, 379869020, 379869120, 379869220, 379869320, 379869420, 379869520, 379869620, 379869720, 379869820, 379869920, 379870020, 379870120, 379870220, 379870320, 379870420, 379870520, 379870620, 379870720, 379870820, 379870920, 379871020, 379871120, 379871220, 379871320, 379871420, 379871620, 379871720, 379871820, 379871920, 379872020, 379872120, 379872220, 379872320, 379872420, 379872520, 379872620, 379872720, 379872820, 379872920, 379873120, 379873220, 379873320, 379873420, 379873520, 379873620, 379873720, 379873820, 379873920, 379874020, 379874120, 379874220, 379874320, 379874520, 379874620, 379874720, 379874820, 379874920, 379875020, 379875120, 379875220, 379875320, 379875420, 379875520, 379875620, 379875720, 379875820, 379875920, 379876120, 379876220, 379876320, 379876420, 379876520, 379876620, 379876720, 379876820, 379877020, 379877120, 379877220, 379877320, 379877420, 379877520, 379877620, 379877720, 379877820, 379877920, 379878020, 379878120, 379878220, 379878320, 379878420, 379878520, 379878620, 379878720, 379878820, 379878920, 379879020, 379897620, 379897720, 379897820, 379897920, 379898020, 379898120, 379898220, 379898320, 379898420, 379898520, 379898620, 379898720, 379898820, 379898920, 379899020, 379899120, 379899220, 379899320, 379899420, 379899520, 379899620, 379899720, 379899920, 379900020, 379900120, 379900220, 379900320, 379900420, 379900520, 379900620, 379900720, 379900820, 379900920, 379901020, 379901120, 379901220, 379901320, 379901420, 379901520, 379901620, 379901720, 379901820, 379901920, 379902020, 379902120, 379902220, 379902320, 379902420, 379902520, 379902620, 379902720, 379902820, 379902920, 379903020, 379903120, 379903220, 379903320, 379903420, 379903520, 379903620, 379903720, 379903820, 379903920, 379904020, 379904120, 379904220, 379904320, 379904420, 379904520, 379904620, 379904720, 379904820, 379904920, 379905020, 379905120, 379905220, 379905320, 379905420, 379905520, 379905620, 379905720, 379905820, 379905920, 379906020, 379906120, 379906220, 389696220, 389718020"/>
    <s v="-0"/>
    <x v="0"/>
    <x v="3"/>
  </r>
  <r>
    <s v="81220"/>
    <s v="2020-12-21 00:00:00"/>
    <s v="2020-12-21 21:31:00"/>
    <s v="Gasto"/>
    <s v="Con Compromiso"/>
    <s v="0200"/>
    <x v="19"/>
    <x v="5"/>
    <s v="PRIMA TÉCNICA NO SALARIAL"/>
    <s v="Nación"/>
    <x v="0"/>
    <s v="CSF"/>
    <n v="15576062"/>
    <n v="0"/>
    <n v="15576062"/>
    <n v="0"/>
    <s v="NOMINA MES DE DICIEMBRE"/>
    <s v="99220"/>
    <s v="191720, 191820, 192820"/>
    <s v="710920"/>
    <s v="1204120, 1204220, 1204320, 1204420, 1204520, 1204620, 1204720, 1204820, 1204920, 1205020, 1205120, 1205220, 1205320, 1205420, 1205520, 1205620, 1205720, 1205820, 1205920, 1206020, 1206120, 1206220, 1206320, 1206420, 1206520, 1206620, 1206720, 1206820, 1206920, 1207020, 1207120, 1207220, 1207320, 1207420, 1207520, 1207620, 1207720, 1207820, 1207920, 1208020, 1208120, 1208220, 1208320, 1208420, 1208520, 1208620, 1208720, 1208820, 1208920, 1209020, 1209120, 1209220, 1209320, 1209420, 1209520, 1209620, 1209720, 1209820, 1209920, 1210020, 1210120, 1210220, 1210320, 1210420, 1210520, 1210620, 1210720, 1210820, 1210920, 1211020, 1211120, 1211220, 1211320, 1211420, 1211520, 1211620, 1211720, 1211820, 1211920, 1212020, 1212120, 1212220, 1212320, 1212420, 1212520, 1212620, 1212720, 1212820, 1212920, 1213020, 1213120, 1213220, 1213320, 1213420, 1213520, 1213620, 1213720, 1213820, 1213920, 1214020, 1214120, 1214220, 1214320, 1214420, 1214520, 1214620, 1214720, 1214820, 1214920, 1215020, 1215120, 1215220, 1215320, 1215420, 1215520, 1215620, 1215720, 1215820, 1215920, 1216020, 1216120, 1216220, 1216320, 1216420, 1216520, 1216620, 1216720, 1216820, 1216920, 1217020, 1217120, 1217220, 1217320, 1217420, 1217520, 1217620, 1217720, 1217820, 1217920, 1218020, 1218120, 1218220, 1218320, 1218420, 1218520, 1218620, 1218720, 1218820, 1218920, 1219020, 1219120, 1219220, 1219320, 1219420, 1219520, 1219620, 1219720, 1219820, 1219920, 1220020, 1220120, 1220220, 1220320, 1220420, 1220520, 1220620, 1220720, 1220820, 1220920, 1221020, 1221120, 1221220, 1221320, 1221420, 1221520, 1221620, 1221720, 1221820, 1221920, 1222020, 1222120, 1222220, 1222320, 1222420, 1222520, 1222620, 1222720, 1222820, 1222920, 1223020, 1223120, 1223220, 1223320, 1223420, 1223520, 1223620, 1223720, 1223820, 1223920, 1224020, 1224120, 1224220, 1224320, 1224420, 1224520, 1224620, 1224720, 1224820, 1224920, 1225020, 1225120, 1225220, 1225320, 1225420, 1225520, 1225620, 1225720, 1225820, 1225920, 1226020, 1226120, 1226220, 1226320, 1226420, 1226520, 1226620, 1226720, 1226820, 1226920, 1227020, 1227120, 1227220, 1227320, 1227420, 1227520, 1227620, 1227720, 1227820, 1227920, 1228020, 1228120, 1228220, 1228320, 1228420, 1228520, 1228620, 1228720, 1228820, 1228920, 1229020, 1229120, 1229220, 1229320, 1229420, 1229520, 1229620, 1229720, 1229820, 1229920, 1230020, 1230120, 1230220, 1230320, 1230420, 1230520, 1230620, 1230720, 1230820, 1230920, 1231020, 1231120, 1231220, 1231320, 1231420, 1231520, 1231620, 1231720, 1231820, 1231920, 1232020, 1232120, 1232220, 1232320, 1232420, 1232520, 1232620, 1232720, 1232820, 1232920, 1233020, 1233120, 1233220, 1233320, 1233420, 1233520, 1233620, 1233720, 1233820, 1233920, 1234020, 1234120, 1234220, 1234320, 1234420, 1234520, 1234620, 1234720, 1234820, 1234920, 1235020, 1235120, 1235220, 1235320, 1235420, 1235520, 1235620, 1235720, 1235820, 1235920, 1236020, 1236120, 1236220, 1236320, 1236420, 1236520, 1236620, 1236720, 1236820, 1236920, 1237020, 1237120, 1237220, 1237320, 1237420, 1237520, 1237620, 1237720, 1237820, 1237920, 1238020, 1238120, 1238220, 1238320, 1238420, 1238520, 1238720, 1238820, 1238920, 1239020, 1239120, 1239220, 1239320, 1239420, 1239520, 1239620, 1239720, 1239820, 1239920, 1240020, 1240120, 1240220, 1240320, 1240420, 1240520, 1240620, 1240720, 1240820, 1240920, 1241020, 1241120, 1241220, 1241320, 1241420, 1241520, 1241620, 1241720, 1241820, 1241920, 1242020, 1242120, 1242220, 1242320, 1242420, 1242520, 1242620, 1242720, 1242820, 1242920, 1243020, 1243120, 1243220, 1243320, 1243420, 1243520, 1243620, 1243720, 1243820, 1243920, 1244020, 1244120, 1244220, 1244320, 1244420, 1244520, 1244620, 1244720, 1244820, 1244920, 1245020, 1245120, 1245220, 1245320, 1245420, 1245520, 1245620, 1245720, 1245820, 1245920, 1246020, 1246120, 1246220, 1246320, 1246420, 1246520, 1246620, 1246720, 1246820, 1246920, 1247020, 1247120, 1247220, 1264420, 1264520"/>
    <s v="379843120, 379843220, 379843320, 379843420, 379843520, 379843620, 379843720, 379843920, 379844020, 379844120, 379844220, 379844320, 379844420, 379844520, 379844620, 379844720, 379844820, 379844920, 379845020, 379845120, 379845220, 379845320, 379845420, 379845520, 379845620, 379845720, 379845820, 379845920, 379846020, 379846120, 379846220, 379846320, 379846420, 379846620, 379846720, 379846820, 379846920, 379847020, 379847120, 379847220, 379847320, 379847420, 379847520, 379847620, 379847720, 379847920, 379848020, 379848120, 379848320, 379848420, 379848520, 379848620, 379848820, 379848920, 379849020, 379849120, 379849220, 379849320, 379849420, 379849520, 379849620, 379849720, 379849820, 379850020, 379850120, 379850220, 379850320, 379850420, 379850520, 379850620, 379850720, 379850820, 379850920, 379851020, 379851120, 379851220, 379851320, 379851420, 379851520, 379851620, 379851720, 379851820, 379851920, 379852020, 379852120, 379852220, 379852320, 379852420, 379852520, 379852620, 379852720, 379852820, 379852920, 379853020, 379853120, 379853220, 379853320, 379853420, 379853520, 379853620, 379853720, 379853820, 379853920, 379854020, 379854120, 379854220, 379854320, 379854420, 379854520, 379854620, 379854720, 379854820, 379854920, 379855020, 379855120, 379855220, 379855320, 379855420, 379855520, 379855620, 379855720, 379855920, 379856020, 379856120, 379856320, 379856420, 379856520, 379856620, 379856720, 379856820, 379856920, 379857020, 379857120, 379857220, 379857320, 379857420, 379857520, 379857620, 379857720, 379857820, 379857920, 379858020, 379858120, 379858220, 379858320, 379858420, 379858520, 379858620, 379858720, 379858820, 379858920, 379859020, 379859120, 379859220, 379859320, 379859420, 379859520, 379859620, 379859720, 379859820, 379859920, 379860020, 379860120, 379860220, 379860320, 379860420, 379860520, 379860620, 379860720, 379860820, 379860920, 379861020, 379861120, 379861220, 379861320, 379861420, 379861520, 379861620, 379861820, 379861920, 379862020, 379862120, 379862220, 379862320, 379862420, 379862520, 379862620, 379862720, 379862820, 379862920, 379863020, 379863120, 379863220, 379863320, 379863420, 379863520, 379863620, 379863720, 379863820, 379863920, 379864020, 379864120, 379864220, 379864320, 379864420, 379864520, 379864620, 379864720, 379864820, 379864920, 379865020, 379865120, 379865220, 379865320, 379865420, 379865520, 379865620, 379865720, 379865820, 379865920, 379866020, 379866120, 379866220, 379866320, 379866420, 379866520, 379866620, 379866720, 379866820, 379866920, 379867020, 379867120, 379867220, 379867320, 379867420, 379867520, 379867620, 379867720, 379867820, 379867920, 379868020, 379868120, 379868320, 379868420, 379868520, 379868620, 379868720, 379868820, 379868920, 379869020, 379869120, 379869220, 379869320, 379869420, 379869520, 379869620, 379869720, 379869820, 379869920, 379870020, 379870120, 379870220, 379870320, 379870420, 379870520, 379870620, 379870720, 379870820, 379870920, 379871020, 379871120, 379871220, 379871320, 379871420, 379871620, 379871720, 379871820, 379871920, 379872020, 379872120, 379872220, 379872320, 379872420, 379872520, 379872620, 379872720, 379872820, 379872920, 379873120, 379873220, 379873320, 379873420, 379873520, 379873620, 379873720, 379873820, 379873920, 379874020, 379874120, 379874220, 379874320, 379874520, 379874620, 379874720, 379874820, 379874920, 379875020, 379875120, 379875220, 379875320, 379875420, 379875520, 379875620, 379875720, 379875820, 379875920, 379876120, 379876220, 379876320, 379876420, 379876520, 379876620, 379876720, 379876820, 379877020, 379877120, 379877220, 379877320, 379877420, 379877520, 379877620, 379877720, 379877820, 379877920, 379878020, 379878120, 379878220, 379878320, 379878420, 379878520, 379878620, 379878720, 379878820, 379878920, 379879020, 379897620, 379897720, 379897820, 379897920, 379898020, 379898120, 379898220, 379898320, 379898420, 379898520, 379898620, 379898720, 379898820, 379898920, 379899020, 379899120, 379899220, 379899320, 379899420, 379899520, 379899620, 379899720, 379899920, 379900020, 379900120, 379900220, 379900320, 379900420, 379900520, 379900620, 379900720, 379900820, 379900920, 379901020, 379901120, 379901220, 379901320, 379901420, 379901520, 379901620, 379901720, 379901820, 379901920, 379902020, 379902120, 379902220, 379902320, 379902420, 379902520, 379902620, 379902720, 379902820, 379902920, 379903020, 379903120, 379903220, 379903320, 379903420, 379903520, 379903620, 379903720, 379903820, 379903920, 379904020, 379904120, 379904220, 379904320, 379904420, 379904520, 379904620, 379904720, 379904820, 379904920, 379905020, 379905120, 379905220, 379905320, 379905420, 379905520, 379905620, 379905720, 379905820, 379905920, 379906020, 379906120, 379906220, 389696220, 389718020"/>
    <s v="-0"/>
    <x v="0"/>
    <x v="3"/>
  </r>
  <r>
    <s v="81220"/>
    <s v="2020-12-21 00:00:00"/>
    <s v="2020-12-21 21:31:00"/>
    <s v="Gasto"/>
    <s v="Con Compromiso"/>
    <s v="0200"/>
    <x v="19"/>
    <x v="9"/>
    <s v="BONIFICACIÓN POR SERVICIOS PRESTADOS"/>
    <s v="Nación"/>
    <x v="0"/>
    <s v="CSF"/>
    <n v="30377462"/>
    <n v="0"/>
    <n v="30377462"/>
    <n v="0"/>
    <s v="NOMINA MES DE DICIEMBRE"/>
    <s v="99220"/>
    <s v="191720, 191820, 192820"/>
    <s v="710920"/>
    <s v="1204120, 1204220, 1204320, 1204420, 1204520, 1204620, 1204720, 1204820, 1204920, 1205020, 1205120, 1205220, 1205320, 1205420, 1205520, 1205620, 1205720, 1205820, 1205920, 1206020, 1206120, 1206220, 1206320, 1206420, 1206520, 1206620, 1206720, 1206820, 1206920, 1207020, 1207120, 1207220, 1207320, 1207420, 1207520, 1207620, 1207720, 1207820, 1207920, 1208020, 1208120, 1208220, 1208320, 1208420, 1208520, 1208620, 1208720, 1208820, 1208920, 1209020, 1209120, 1209220, 1209320, 1209420, 1209520, 1209620, 1209720, 1209820, 1209920, 1210020, 1210120, 1210220, 1210320, 1210420, 1210520, 1210620, 1210720, 1210820, 1210920, 1211020, 1211120, 1211220, 1211320, 1211420, 1211520, 1211620, 1211720, 1211820, 1211920, 1212020, 1212120, 1212220, 1212320, 1212420, 1212520, 1212620, 1212720, 1212820, 1212920, 1213020, 1213120, 1213220, 1213320, 1213420, 1213520, 1213620, 1213720, 1213820, 1213920, 1214020, 1214120, 1214220, 1214320, 1214420, 1214520, 1214620, 1214720, 1214820, 1214920, 1215020, 1215120, 1215220, 1215320, 1215420, 1215520, 1215620, 1215720, 1215820, 1215920, 1216020, 1216120, 1216220, 1216320, 1216420, 1216520, 1216620, 1216720, 1216820, 1216920, 1217020, 1217120, 1217220, 1217320, 1217420, 1217520, 1217620, 1217720, 1217820, 1217920, 1218020, 1218120, 1218220, 1218320, 1218420, 1218520, 1218620, 1218720, 1218820, 1218920, 1219020, 1219120, 1219220, 1219320, 1219420, 1219520, 1219620, 1219720, 1219820, 1219920, 1220020, 1220120, 1220220, 1220320, 1220420, 1220520, 1220620, 1220720, 1220820, 1220920, 1221020, 1221120, 1221220, 1221320, 1221420, 1221520, 1221620, 1221720, 1221820, 1221920, 1222020, 1222120, 1222220, 1222320, 1222420, 1222520, 1222620, 1222720, 1222820, 1222920, 1223020, 1223120, 1223220, 1223320, 1223420, 1223520, 1223620, 1223720, 1223820, 1223920, 1224020, 1224120, 1224220, 1224320, 1224420, 1224520, 1224620, 1224720, 1224820, 1224920, 1225020, 1225120, 1225220, 1225320, 1225420, 1225520, 1225620, 1225720, 1225820, 1225920, 1226020, 1226120, 1226220, 1226320, 1226420, 1226520, 1226620, 1226720, 1226820, 1226920, 1227020, 1227120, 1227220, 1227320, 1227420, 1227520, 1227620, 1227720, 1227820, 1227920, 1228020, 1228120, 1228220, 1228320, 1228420, 1228520, 1228620, 1228720, 1228820, 1228920, 1229020, 1229120, 1229220, 1229320, 1229420, 1229520, 1229620, 1229720, 1229820, 1229920, 1230020, 1230120, 1230220, 1230320, 1230420, 1230520, 1230620, 1230720, 1230820, 1230920, 1231020, 1231120, 1231220, 1231320, 1231420, 1231520, 1231620, 1231720, 1231820, 1231920, 1232020, 1232120, 1232220, 1232320, 1232420, 1232520, 1232620, 1232720, 1232820, 1232920, 1233020, 1233120, 1233220, 1233320, 1233420, 1233520, 1233620, 1233720, 1233820, 1233920, 1234020, 1234120, 1234220, 1234320, 1234420, 1234520, 1234620, 1234720, 1234820, 1234920, 1235020, 1235120, 1235220, 1235320, 1235420, 1235520, 1235620, 1235720, 1235820, 1235920, 1236020, 1236120, 1236220, 1236320, 1236420, 1236520, 1236620, 1236720, 1236820, 1236920, 1237020, 1237120, 1237220, 1237320, 1237420, 1237520, 1237620, 1237720, 1237820, 1237920, 1238020, 1238120, 1238220, 1238320, 1238420, 1238520, 1238720, 1238820, 1238920, 1239020, 1239120, 1239220, 1239320, 1239420, 1239520, 1239620, 1239720, 1239820, 1239920, 1240020, 1240120, 1240220, 1240320, 1240420, 1240520, 1240620, 1240720, 1240820, 1240920, 1241020, 1241120, 1241220, 1241320, 1241420, 1241520, 1241620, 1241720, 1241820, 1241920, 1242020, 1242120, 1242220, 1242320, 1242420, 1242520, 1242620, 1242720, 1242820, 1242920, 1243020, 1243120, 1243220, 1243320, 1243420, 1243520, 1243620, 1243720, 1243820, 1243920, 1244020, 1244120, 1244220, 1244320, 1244420, 1244520, 1244620, 1244720, 1244820, 1244920, 1245020, 1245120, 1245220, 1245320, 1245420, 1245520, 1245620, 1245720, 1245820, 1245920, 1246020, 1246120, 1246220, 1246320, 1246420, 1246520, 1246620, 1246720, 1246820, 1246920, 1247020, 1247120, 1247220, 1264420, 1264520"/>
    <s v="379843120, 379843220, 379843320, 379843420, 379843520, 379843620, 379843720, 379843920, 379844020, 379844120, 379844220, 379844320, 379844420, 379844520, 379844620, 379844720, 379844820, 379844920, 379845020, 379845120, 379845220, 379845320, 379845420, 379845520, 379845620, 379845720, 379845820, 379845920, 379846020, 379846120, 379846220, 379846320, 379846420, 379846620, 379846720, 379846820, 379846920, 379847020, 379847120, 379847220, 379847320, 379847420, 379847520, 379847620, 379847720, 379847920, 379848020, 379848120, 379848320, 379848420, 379848520, 379848620, 379848820, 379848920, 379849020, 379849120, 379849220, 379849320, 379849420, 379849520, 379849620, 379849720, 379849820, 379850020, 379850120, 379850220, 379850320, 379850420, 379850520, 379850620, 379850720, 379850820, 379850920, 379851020, 379851120, 379851220, 379851320, 379851420, 379851520, 379851620, 379851720, 379851820, 379851920, 379852020, 379852120, 379852220, 379852320, 379852420, 379852520, 379852620, 379852720, 379852820, 379852920, 379853020, 379853120, 379853220, 379853320, 379853420, 379853520, 379853620, 379853720, 379853820, 379853920, 379854020, 379854120, 379854220, 379854320, 379854420, 379854520, 379854620, 379854720, 379854820, 379854920, 379855020, 379855120, 379855220, 379855320, 379855420, 379855520, 379855620, 379855720, 379855920, 379856020, 379856120, 379856320, 379856420, 379856520, 379856620, 379856720, 379856820, 379856920, 379857020, 379857120, 379857220, 379857320, 379857420, 379857520, 379857620, 379857720, 379857820, 379857920, 379858020, 379858120, 379858220, 379858320, 379858420, 379858520, 379858620, 379858720, 379858820, 379858920, 379859020, 379859120, 379859220, 379859320, 379859420, 379859520, 379859620, 379859720, 379859820, 379859920, 379860020, 379860120, 379860220, 379860320, 379860420, 379860520, 379860620, 379860720, 379860820, 379860920, 379861020, 379861120, 379861220, 379861320, 379861420, 379861520, 379861620, 379861820, 379861920, 379862020, 379862120, 379862220, 379862320, 379862420, 379862520, 379862620, 379862720, 379862820, 379862920, 379863020, 379863120, 379863220, 379863320, 379863420, 379863520, 379863620, 379863720, 379863820, 379863920, 379864020, 379864120, 379864220, 379864320, 379864420, 379864520, 379864620, 379864720, 379864820, 379864920, 379865020, 379865120, 379865220, 379865320, 379865420, 379865520, 379865620, 379865720, 379865820, 379865920, 379866020, 379866120, 379866220, 379866320, 379866420, 379866520, 379866620, 379866720, 379866820, 379866920, 379867020, 379867120, 379867220, 379867320, 379867420, 379867520, 379867620, 379867720, 379867820, 379867920, 379868020, 379868120, 379868320, 379868420, 379868520, 379868620, 379868720, 379868820, 379868920, 379869020, 379869120, 379869220, 379869320, 379869420, 379869520, 379869620, 379869720, 379869820, 379869920, 379870020, 379870120, 379870220, 379870320, 379870420, 379870520, 379870620, 379870720, 379870820, 379870920, 379871020, 379871120, 379871220, 379871320, 379871420, 379871620, 379871720, 379871820, 379871920, 379872020, 379872120, 379872220, 379872320, 379872420, 379872520, 379872620, 379872720, 379872820, 379872920, 379873120, 379873220, 379873320, 379873420, 379873520, 379873620, 379873720, 379873820, 379873920, 379874020, 379874120, 379874220, 379874320, 379874520, 379874620, 379874720, 379874820, 379874920, 379875020, 379875120, 379875220, 379875320, 379875420, 379875520, 379875620, 379875720, 379875820, 379875920, 379876120, 379876220, 379876320, 379876420, 379876520, 379876620, 379876720, 379876820, 379877020, 379877120, 379877220, 379877320, 379877420, 379877520, 379877620, 379877720, 379877820, 379877920, 379878020, 379878120, 379878220, 379878320, 379878420, 379878520, 379878620, 379878720, 379878820, 379878920, 379879020, 379897620, 379897720, 379897820, 379897920, 379898020, 379898120, 379898220, 379898320, 379898420, 379898520, 379898620, 379898720, 379898820, 379898920, 379899020, 379899120, 379899220, 379899320, 379899420, 379899520, 379899620, 379899720, 379899920, 379900020, 379900120, 379900220, 379900320, 379900420, 379900520, 379900620, 379900720, 379900820, 379900920, 379901020, 379901120, 379901220, 379901320, 379901420, 379901520, 379901620, 379901720, 379901820, 379901920, 379902020, 379902120, 379902220, 379902320, 379902420, 379902520, 379902620, 379902720, 379902820, 379902920, 379903020, 379903120, 379903220, 379903320, 379903420, 379903520, 379903620, 379903720, 379903820, 379903920, 379904020, 379904120, 379904220, 379904320, 379904420, 379904520, 379904620, 379904720, 379904820, 379904920, 379905020, 379905120, 379905220, 379905320, 379905420, 379905520, 379905620, 379905720, 379905820, 379905920, 379906020, 379906120, 379906220, 389696220, 389718020"/>
    <s v="-0"/>
    <x v="0"/>
    <x v="3"/>
  </r>
  <r>
    <s v="81220"/>
    <s v="2020-12-21 00:00:00"/>
    <s v="2020-12-21 21:31:00"/>
    <s v="Gasto"/>
    <s v="Con Compromiso"/>
    <s v="0200"/>
    <x v="19"/>
    <x v="41"/>
    <s v="HORAS EXTRAS, DOMINICALES, FESTIVOS Y RECARGOS"/>
    <s v="Nación"/>
    <x v="0"/>
    <s v="CSF"/>
    <n v="1918594"/>
    <n v="0"/>
    <n v="1918594"/>
    <n v="0"/>
    <s v="NOMINA MES DE DICIEMBRE"/>
    <s v="99220"/>
    <s v="191720, 191820, 192820"/>
    <s v="710920"/>
    <s v="1204120, 1204220, 1204320, 1204420, 1204520, 1204620, 1204720, 1204820, 1204920, 1205020, 1205120, 1205220, 1205320, 1205420, 1205520, 1205620, 1205720, 1205820, 1205920, 1206020, 1206120, 1206220, 1206320, 1206420, 1206520, 1206620, 1206720, 1206820, 1206920, 1207020, 1207120, 1207220, 1207320, 1207420, 1207520, 1207620, 1207720, 1207820, 1207920, 1208020, 1208120, 1208220, 1208320, 1208420, 1208520, 1208620, 1208720, 1208820, 1208920, 1209020, 1209120, 1209220, 1209320, 1209420, 1209520, 1209620, 1209720, 1209820, 1209920, 1210020, 1210120, 1210220, 1210320, 1210420, 1210520, 1210620, 1210720, 1210820, 1210920, 1211020, 1211120, 1211220, 1211320, 1211420, 1211520, 1211620, 1211720, 1211820, 1211920, 1212020, 1212120, 1212220, 1212320, 1212420, 1212520, 1212620, 1212720, 1212820, 1212920, 1213020, 1213120, 1213220, 1213320, 1213420, 1213520, 1213620, 1213720, 1213820, 1213920, 1214020, 1214120, 1214220, 1214320, 1214420, 1214520, 1214620, 1214720, 1214820, 1214920, 1215020, 1215120, 1215220, 1215320, 1215420, 1215520, 1215620, 1215720, 1215820, 1215920, 1216020, 1216120, 1216220, 1216320, 1216420, 1216520, 1216620, 1216720, 1216820, 1216920, 1217020, 1217120, 1217220, 1217320, 1217420, 1217520, 1217620, 1217720, 1217820, 1217920, 1218020, 1218120, 1218220, 1218320, 1218420, 1218520, 1218620, 1218720, 1218820, 1218920, 1219020, 1219120, 1219220, 1219320, 1219420, 1219520, 1219620, 1219720, 1219820, 1219920, 1220020, 1220120, 1220220, 1220320, 1220420, 1220520, 1220620, 1220720, 1220820, 1220920, 1221020, 1221120, 1221220, 1221320, 1221420, 1221520, 1221620, 1221720, 1221820, 1221920, 1222020, 1222120, 1222220, 1222320, 1222420, 1222520, 1222620, 1222720, 1222820, 1222920, 1223020, 1223120, 1223220, 1223320, 1223420, 1223520, 1223620, 1223720, 1223820, 1223920, 1224020, 1224120, 1224220, 1224320, 1224420, 1224520, 1224620, 1224720, 1224820, 1224920, 1225020, 1225120, 1225220, 1225320, 1225420, 1225520, 1225620, 1225720, 1225820, 1225920, 1226020, 1226120, 1226220, 1226320, 1226420, 1226520, 1226620, 1226720, 1226820, 1226920, 1227020, 1227120, 1227220, 1227320, 1227420, 1227520, 1227620, 1227720, 1227820, 1227920, 1228020, 1228120, 1228220, 1228320, 1228420, 1228520, 1228620, 1228720, 1228820, 1228920, 1229020, 1229120, 1229220, 1229320, 1229420, 1229520, 1229620, 1229720, 1229820, 1229920, 1230020, 1230120, 1230220, 1230320, 1230420, 1230520, 1230620, 1230720, 1230820, 1230920, 1231020, 1231120, 1231220, 1231320, 1231420, 1231520, 1231620, 1231720, 1231820, 1231920, 1232020, 1232120, 1232220, 1232320, 1232420, 1232520, 1232620, 1232720, 1232820, 1232920, 1233020, 1233120, 1233220, 1233320, 1233420, 1233520, 1233620, 1233720, 1233820, 1233920, 1234020, 1234120, 1234220, 1234320, 1234420, 1234520, 1234620, 1234720, 1234820, 1234920, 1235020, 1235120, 1235220, 1235320, 1235420, 1235520, 1235620, 1235720, 1235820, 1235920, 1236020, 1236120, 1236220, 1236320, 1236420, 1236520, 1236620, 1236720, 1236820, 1236920, 1237020, 1237120, 1237220, 1237320, 1237420, 1237520, 1237620, 1237720, 1237820, 1237920, 1238020, 1238120, 1238220, 1238320, 1238420, 1238520, 1238720, 1238820, 1238920, 1239020, 1239120, 1239220, 1239320, 1239420, 1239520, 1239620, 1239720, 1239820, 1239920, 1240020, 1240120, 1240220, 1240320, 1240420, 1240520, 1240620, 1240720, 1240820, 1240920, 1241020, 1241120, 1241220, 1241320, 1241420, 1241520, 1241620, 1241720, 1241820, 1241920, 1242020, 1242120, 1242220, 1242320, 1242420, 1242520, 1242620, 1242720, 1242820, 1242920, 1243020, 1243120, 1243220, 1243320, 1243420, 1243520, 1243620, 1243720, 1243820, 1243920, 1244020, 1244120, 1244220, 1244320, 1244420, 1244520, 1244620, 1244720, 1244820, 1244920, 1245020, 1245120, 1245220, 1245320, 1245420, 1245520, 1245620, 1245720, 1245820, 1245920, 1246020, 1246120, 1246220, 1246320, 1246420, 1246520, 1246620, 1246720, 1246820, 1246920, 1247020, 1247120, 1247220, 1264420, 1264520"/>
    <s v="379843120, 379843220, 379843320, 379843420, 379843520, 379843620, 379843720, 379843920, 379844020, 379844120, 379844220, 379844320, 379844420, 379844520, 379844620, 379844720, 379844820, 379844920, 379845020, 379845120, 379845220, 379845320, 379845420, 379845520, 379845620, 379845720, 379845820, 379845920, 379846020, 379846120, 379846220, 379846320, 379846420, 379846620, 379846720, 379846820, 379846920, 379847020, 379847120, 379847220, 379847320, 379847420, 379847520, 379847620, 379847720, 379847920, 379848020, 379848120, 379848320, 379848420, 379848520, 379848620, 379848820, 379848920, 379849020, 379849120, 379849220, 379849320, 379849420, 379849520, 379849620, 379849720, 379849820, 379850020, 379850120, 379850220, 379850320, 379850420, 379850520, 379850620, 379850720, 379850820, 379850920, 379851020, 379851120, 379851220, 379851320, 379851420, 379851520, 379851620, 379851720, 379851820, 379851920, 379852020, 379852120, 379852220, 379852320, 379852420, 379852520, 379852620, 379852720, 379852820, 379852920, 379853020, 379853120, 379853220, 379853320, 379853420, 379853520, 379853620, 379853720, 379853820, 379853920, 379854020, 379854120, 379854220, 379854320, 379854420, 379854520, 379854620, 379854720, 379854820, 379854920, 379855020, 379855120, 379855220, 379855320, 379855420, 379855520, 379855620, 379855720, 379855920, 379856020, 379856120, 379856320, 379856420, 379856520, 379856620, 379856720, 379856820, 379856920, 379857020, 379857120, 379857220, 379857320, 379857420, 379857520, 379857620, 379857720, 379857820, 379857920, 379858020, 379858120, 379858220, 379858320, 379858420, 379858520, 379858620, 379858720, 379858820, 379858920, 379859020, 379859120, 379859220, 379859320, 379859420, 379859520, 379859620, 379859720, 379859820, 379859920, 379860020, 379860120, 379860220, 379860320, 379860420, 379860520, 379860620, 379860720, 379860820, 379860920, 379861020, 379861120, 379861220, 379861320, 379861420, 379861520, 379861620, 379861820, 379861920, 379862020, 379862120, 379862220, 379862320, 379862420, 379862520, 379862620, 379862720, 379862820, 379862920, 379863020, 379863120, 379863220, 379863320, 379863420, 379863520, 379863620, 379863720, 379863820, 379863920, 379864020, 379864120, 379864220, 379864320, 379864420, 379864520, 379864620, 379864720, 379864820, 379864920, 379865020, 379865120, 379865220, 379865320, 379865420, 379865520, 379865620, 379865720, 379865820, 379865920, 379866020, 379866120, 379866220, 379866320, 379866420, 379866520, 379866620, 379866720, 379866820, 379866920, 379867020, 379867120, 379867220, 379867320, 379867420, 379867520, 379867620, 379867720, 379867820, 379867920, 379868020, 379868120, 379868320, 379868420, 379868520, 379868620, 379868720, 379868820, 379868920, 379869020, 379869120, 379869220, 379869320, 379869420, 379869520, 379869620, 379869720, 379869820, 379869920, 379870020, 379870120, 379870220, 379870320, 379870420, 379870520, 379870620, 379870720, 379870820, 379870920, 379871020, 379871120, 379871220, 379871320, 379871420, 379871620, 379871720, 379871820, 379871920, 379872020, 379872120, 379872220, 379872320, 379872420, 379872520, 379872620, 379872720, 379872820, 379872920, 379873120, 379873220, 379873320, 379873420, 379873520, 379873620, 379873720, 379873820, 379873920, 379874020, 379874120, 379874220, 379874320, 379874520, 379874620, 379874720, 379874820, 379874920, 379875020, 379875120, 379875220, 379875320, 379875420, 379875520, 379875620, 379875720, 379875820, 379875920, 379876120, 379876220, 379876320, 379876420, 379876520, 379876620, 379876720, 379876820, 379877020, 379877120, 379877220, 379877320, 379877420, 379877520, 379877620, 379877720, 379877820, 379877920, 379878020, 379878120, 379878220, 379878320, 379878420, 379878520, 379878620, 379878720, 379878820, 379878920, 379879020, 379897620, 379897720, 379897820, 379897920, 379898020, 379898120, 379898220, 379898320, 379898420, 379898520, 379898620, 379898720, 379898820, 379898920, 379899020, 379899120, 379899220, 379899320, 379899420, 379899520, 379899620, 379899720, 379899920, 379900020, 379900120, 379900220, 379900320, 379900420, 379900520, 379900620, 379900720, 379900820, 379900920, 379901020, 379901120, 379901220, 379901320, 379901420, 379901520, 379901620, 379901720, 379901820, 379901920, 379902020, 379902120, 379902220, 379902320, 379902420, 379902520, 379902620, 379902720, 379902820, 379902920, 379903020, 379903120, 379903220, 379903320, 379903420, 379903520, 379903620, 379903720, 379903820, 379903920, 379904020, 379904120, 379904220, 379904320, 379904420, 379904520, 379904620, 379904720, 379904820, 379904920, 379905020, 379905120, 379905220, 379905320, 379905420, 379905520, 379905620, 379905720, 379905820, 379905920, 379906020, 379906120, 379906220, 389696220, 389718020"/>
    <s v="-0"/>
    <x v="0"/>
    <x v="3"/>
  </r>
  <r>
    <s v="81220"/>
    <s v="2020-12-21 00:00:00"/>
    <s v="2020-12-21 21:31:00"/>
    <s v="Gasto"/>
    <s v="Con Compromiso"/>
    <s v="0200"/>
    <x v="19"/>
    <x v="7"/>
    <s v="BONIFICACIÓN ESPECIAL DE RECREACIÓN"/>
    <s v="Nación"/>
    <x v="0"/>
    <s v="CSF"/>
    <n v="10804400"/>
    <n v="0"/>
    <n v="10804400"/>
    <n v="0"/>
    <s v="NOMINA MES DE DICIEMBRE"/>
    <s v="99220"/>
    <s v="191720, 191820, 192820"/>
    <s v="710920"/>
    <s v="1204120, 1204220, 1204320, 1204420, 1204520, 1204620, 1204720, 1204820, 1204920, 1205020, 1205120, 1205220, 1205320, 1205420, 1205520, 1205620, 1205720, 1205820, 1205920, 1206020, 1206120, 1206220, 1206320, 1206420, 1206520, 1206620, 1206720, 1206820, 1206920, 1207020, 1207120, 1207220, 1207320, 1207420, 1207520, 1207620, 1207720, 1207820, 1207920, 1208020, 1208120, 1208220, 1208320, 1208420, 1208520, 1208620, 1208720, 1208820, 1208920, 1209020, 1209120, 1209220, 1209320, 1209420, 1209520, 1209620, 1209720, 1209820, 1209920, 1210020, 1210120, 1210220, 1210320, 1210420, 1210520, 1210620, 1210720, 1210820, 1210920, 1211020, 1211120, 1211220, 1211320, 1211420, 1211520, 1211620, 1211720, 1211820, 1211920, 1212020, 1212120, 1212220, 1212320, 1212420, 1212520, 1212620, 1212720, 1212820, 1212920, 1213020, 1213120, 1213220, 1213320, 1213420, 1213520, 1213620, 1213720, 1213820, 1213920, 1214020, 1214120, 1214220, 1214320, 1214420, 1214520, 1214620, 1214720, 1214820, 1214920, 1215020, 1215120, 1215220, 1215320, 1215420, 1215520, 1215620, 1215720, 1215820, 1215920, 1216020, 1216120, 1216220, 1216320, 1216420, 1216520, 1216620, 1216720, 1216820, 1216920, 1217020, 1217120, 1217220, 1217320, 1217420, 1217520, 1217620, 1217720, 1217820, 1217920, 1218020, 1218120, 1218220, 1218320, 1218420, 1218520, 1218620, 1218720, 1218820, 1218920, 1219020, 1219120, 1219220, 1219320, 1219420, 1219520, 1219620, 1219720, 1219820, 1219920, 1220020, 1220120, 1220220, 1220320, 1220420, 1220520, 1220620, 1220720, 1220820, 1220920, 1221020, 1221120, 1221220, 1221320, 1221420, 1221520, 1221620, 1221720, 1221820, 1221920, 1222020, 1222120, 1222220, 1222320, 1222420, 1222520, 1222620, 1222720, 1222820, 1222920, 1223020, 1223120, 1223220, 1223320, 1223420, 1223520, 1223620, 1223720, 1223820, 1223920, 1224020, 1224120, 1224220, 1224320, 1224420, 1224520, 1224620, 1224720, 1224820, 1224920, 1225020, 1225120, 1225220, 1225320, 1225420, 1225520, 1225620, 1225720, 1225820, 1225920, 1226020, 1226120, 1226220, 1226320, 1226420, 1226520, 1226620, 1226720, 1226820, 1226920, 1227020, 1227120, 1227220, 1227320, 1227420, 1227520, 1227620, 1227720, 1227820, 1227920, 1228020, 1228120, 1228220, 1228320, 1228420, 1228520, 1228620, 1228720, 1228820, 1228920, 1229020, 1229120, 1229220, 1229320, 1229420, 1229520, 1229620, 1229720, 1229820, 1229920, 1230020, 1230120, 1230220, 1230320, 1230420, 1230520, 1230620, 1230720, 1230820, 1230920, 1231020, 1231120, 1231220, 1231320, 1231420, 1231520, 1231620, 1231720, 1231820, 1231920, 1232020, 1232120, 1232220, 1232320, 1232420, 1232520, 1232620, 1232720, 1232820, 1232920, 1233020, 1233120, 1233220, 1233320, 1233420, 1233520, 1233620, 1233720, 1233820, 1233920, 1234020, 1234120, 1234220, 1234320, 1234420, 1234520, 1234620, 1234720, 1234820, 1234920, 1235020, 1235120, 1235220, 1235320, 1235420, 1235520, 1235620, 1235720, 1235820, 1235920, 1236020, 1236120, 1236220, 1236320, 1236420, 1236520, 1236620, 1236720, 1236820, 1236920, 1237020, 1237120, 1237220, 1237320, 1237420, 1237520, 1237620, 1237720, 1237820, 1237920, 1238020, 1238120, 1238220, 1238320, 1238420, 1238520, 1238720, 1238820, 1238920, 1239020, 1239120, 1239220, 1239320, 1239420, 1239520, 1239620, 1239720, 1239820, 1239920, 1240020, 1240120, 1240220, 1240320, 1240420, 1240520, 1240620, 1240720, 1240820, 1240920, 1241020, 1241120, 1241220, 1241320, 1241420, 1241520, 1241620, 1241720, 1241820, 1241920, 1242020, 1242120, 1242220, 1242320, 1242420, 1242520, 1242620, 1242720, 1242820, 1242920, 1243020, 1243120, 1243220, 1243320, 1243420, 1243520, 1243620, 1243720, 1243820, 1243920, 1244020, 1244120, 1244220, 1244320, 1244420, 1244520, 1244620, 1244720, 1244820, 1244920, 1245020, 1245120, 1245220, 1245320, 1245420, 1245520, 1245620, 1245720, 1245820, 1245920, 1246020, 1246120, 1246220, 1246320, 1246420, 1246520, 1246620, 1246720, 1246820, 1246920, 1247020, 1247120, 1247220, 1264420, 1264520"/>
    <s v="379843120, 379843220, 379843320, 379843420, 379843520, 379843620, 379843720, 379843920, 379844020, 379844120, 379844220, 379844320, 379844420, 379844520, 379844620, 379844720, 379844820, 379844920, 379845020, 379845120, 379845220, 379845320, 379845420, 379845520, 379845620, 379845720, 379845820, 379845920, 379846020, 379846120, 379846220, 379846320, 379846420, 379846620, 379846720, 379846820, 379846920, 379847020, 379847120, 379847220, 379847320, 379847420, 379847520, 379847620, 379847720, 379847920, 379848020, 379848120, 379848320, 379848420, 379848520, 379848620, 379848820, 379848920, 379849020, 379849120, 379849220, 379849320, 379849420, 379849520, 379849620, 379849720, 379849820, 379850020, 379850120, 379850220, 379850320, 379850420, 379850520, 379850620, 379850720, 379850820, 379850920, 379851020, 379851120, 379851220, 379851320, 379851420, 379851520, 379851620, 379851720, 379851820, 379851920, 379852020, 379852120, 379852220, 379852320, 379852420, 379852520, 379852620, 379852720, 379852820, 379852920, 379853020, 379853120, 379853220, 379853320, 379853420, 379853520, 379853620, 379853720, 379853820, 379853920, 379854020, 379854120, 379854220, 379854320, 379854420, 379854520, 379854620, 379854720, 379854820, 379854920, 379855020, 379855120, 379855220, 379855320, 379855420, 379855520, 379855620, 379855720, 379855920, 379856020, 379856120, 379856320, 379856420, 379856520, 379856620, 379856720, 379856820, 379856920, 379857020, 379857120, 379857220, 379857320, 379857420, 379857520, 379857620, 379857720, 379857820, 379857920, 379858020, 379858120, 379858220, 379858320, 379858420, 379858520, 379858620, 379858720, 379858820, 379858920, 379859020, 379859120, 379859220, 379859320, 379859420, 379859520, 379859620, 379859720, 379859820, 379859920, 379860020, 379860120, 379860220, 379860320, 379860420, 379860520, 379860620, 379860720, 379860820, 379860920, 379861020, 379861120, 379861220, 379861320, 379861420, 379861520, 379861620, 379861820, 379861920, 379862020, 379862120, 379862220, 379862320, 379862420, 379862520, 379862620, 379862720, 379862820, 379862920, 379863020, 379863120, 379863220, 379863320, 379863420, 379863520, 379863620, 379863720, 379863820, 379863920, 379864020, 379864120, 379864220, 379864320, 379864420, 379864520, 379864620, 379864720, 379864820, 379864920, 379865020, 379865120, 379865220, 379865320, 379865420, 379865520, 379865620, 379865720, 379865820, 379865920, 379866020, 379866120, 379866220, 379866320, 379866420, 379866520, 379866620, 379866720, 379866820, 379866920, 379867020, 379867120, 379867220, 379867320, 379867420, 379867520, 379867620, 379867720, 379867820, 379867920, 379868020, 379868120, 379868320, 379868420, 379868520, 379868620, 379868720, 379868820, 379868920, 379869020, 379869120, 379869220, 379869320, 379869420, 379869520, 379869620, 379869720, 379869820, 379869920, 379870020, 379870120, 379870220, 379870320, 379870420, 379870520, 379870620, 379870720, 379870820, 379870920, 379871020, 379871120, 379871220, 379871320, 379871420, 379871620, 379871720, 379871820, 379871920, 379872020, 379872120, 379872220, 379872320, 379872420, 379872520, 379872620, 379872720, 379872820, 379872920, 379873120, 379873220, 379873320, 379873420, 379873520, 379873620, 379873720, 379873820, 379873920, 379874020, 379874120, 379874220, 379874320, 379874520, 379874620, 379874720, 379874820, 379874920, 379875020, 379875120, 379875220, 379875320, 379875420, 379875520, 379875620, 379875720, 379875820, 379875920, 379876120, 379876220, 379876320, 379876420, 379876520, 379876620, 379876720, 379876820, 379877020, 379877120, 379877220, 379877320, 379877420, 379877520, 379877620, 379877720, 379877820, 379877920, 379878020, 379878120, 379878220, 379878320, 379878420, 379878520, 379878620, 379878720, 379878820, 379878920, 379879020, 379897620, 379897720, 379897820, 379897920, 379898020, 379898120, 379898220, 379898320, 379898420, 379898520, 379898620, 379898720, 379898820, 379898920, 379899020, 379899120, 379899220, 379899320, 379899420, 379899520, 379899620, 379899720, 379899920, 379900020, 379900120, 379900220, 379900320, 379900420, 379900520, 379900620, 379900720, 379900820, 379900920, 379901020, 379901120, 379901220, 379901320, 379901420, 379901520, 379901620, 379901720, 379901820, 379901920, 379902020, 379902120, 379902220, 379902320, 379902420, 379902520, 379902620, 379902720, 379902820, 379902920, 379903020, 379903120, 379903220, 379903320, 379903420, 379903520, 379903620, 379903720, 379903820, 379903920, 379904020, 379904120, 379904220, 379904320, 379904420, 379904520, 379904620, 379904720, 379904820, 379904920, 379905020, 379905120, 379905220, 379905320, 379905420, 379905520, 379905620, 379905720, 379905820, 379905920, 379906020, 379906120, 379906220, 389696220, 389718020"/>
    <s v="-0"/>
    <x v="0"/>
    <x v="3"/>
  </r>
  <r>
    <s v="81220"/>
    <s v="2020-12-21 00:00:00"/>
    <s v="2020-12-21 21:31:00"/>
    <s v="Gasto"/>
    <s v="Con Compromiso"/>
    <s v="0200"/>
    <x v="19"/>
    <x v="88"/>
    <s v="BONIFICACIÓN DE DIRECCIÓN"/>
    <s v="Nación"/>
    <x v="0"/>
    <s v="CSF"/>
    <n v="22990678"/>
    <n v="0"/>
    <n v="22990678"/>
    <n v="0"/>
    <s v="NOMINA MES DE DICIEMBRE"/>
    <s v="99220"/>
    <s v="191720, 191820, 192820"/>
    <s v="710920"/>
    <s v="1204120, 1204220, 1204320, 1204420, 1204520, 1204620, 1204720, 1204820, 1204920, 1205020, 1205120, 1205220, 1205320, 1205420, 1205520, 1205620, 1205720, 1205820, 1205920, 1206020, 1206120, 1206220, 1206320, 1206420, 1206520, 1206620, 1206720, 1206820, 1206920, 1207020, 1207120, 1207220, 1207320, 1207420, 1207520, 1207620, 1207720, 1207820, 1207920, 1208020, 1208120, 1208220, 1208320, 1208420, 1208520, 1208620, 1208720, 1208820, 1208920, 1209020, 1209120, 1209220, 1209320, 1209420, 1209520, 1209620, 1209720, 1209820, 1209920, 1210020, 1210120, 1210220, 1210320, 1210420, 1210520, 1210620, 1210720, 1210820, 1210920, 1211020, 1211120, 1211220, 1211320, 1211420, 1211520, 1211620, 1211720, 1211820, 1211920, 1212020, 1212120, 1212220, 1212320, 1212420, 1212520, 1212620, 1212720, 1212820, 1212920, 1213020, 1213120, 1213220, 1213320, 1213420, 1213520, 1213620, 1213720, 1213820, 1213920, 1214020, 1214120, 1214220, 1214320, 1214420, 1214520, 1214620, 1214720, 1214820, 1214920, 1215020, 1215120, 1215220, 1215320, 1215420, 1215520, 1215620, 1215720, 1215820, 1215920, 1216020, 1216120, 1216220, 1216320, 1216420, 1216520, 1216620, 1216720, 1216820, 1216920, 1217020, 1217120, 1217220, 1217320, 1217420, 1217520, 1217620, 1217720, 1217820, 1217920, 1218020, 1218120, 1218220, 1218320, 1218420, 1218520, 1218620, 1218720, 1218820, 1218920, 1219020, 1219120, 1219220, 1219320, 1219420, 1219520, 1219620, 1219720, 1219820, 1219920, 1220020, 1220120, 1220220, 1220320, 1220420, 1220520, 1220620, 1220720, 1220820, 1220920, 1221020, 1221120, 1221220, 1221320, 1221420, 1221520, 1221620, 1221720, 1221820, 1221920, 1222020, 1222120, 1222220, 1222320, 1222420, 1222520, 1222620, 1222720, 1222820, 1222920, 1223020, 1223120, 1223220, 1223320, 1223420, 1223520, 1223620, 1223720, 1223820, 1223920, 1224020, 1224120, 1224220, 1224320, 1224420, 1224520, 1224620, 1224720, 1224820, 1224920, 1225020, 1225120, 1225220, 1225320, 1225420, 1225520, 1225620, 1225720, 1225820, 1225920, 1226020, 1226120, 1226220, 1226320, 1226420, 1226520, 1226620, 1226720, 1226820, 1226920, 1227020, 1227120, 1227220, 1227320, 1227420, 1227520, 1227620, 1227720, 1227820, 1227920, 1228020, 1228120, 1228220, 1228320, 1228420, 1228520, 1228620, 1228720, 1228820, 1228920, 1229020, 1229120, 1229220, 1229320, 1229420, 1229520, 1229620, 1229720, 1229820, 1229920, 1230020, 1230120, 1230220, 1230320, 1230420, 1230520, 1230620, 1230720, 1230820, 1230920, 1231020, 1231120, 1231220, 1231320, 1231420, 1231520, 1231620, 1231720, 1231820, 1231920, 1232020, 1232120, 1232220, 1232320, 1232420, 1232520, 1232620, 1232720, 1232820, 1232920, 1233020, 1233120, 1233220, 1233320, 1233420, 1233520, 1233620, 1233720, 1233820, 1233920, 1234020, 1234120, 1234220, 1234320, 1234420, 1234520, 1234620, 1234720, 1234820, 1234920, 1235020, 1235120, 1235220, 1235320, 1235420, 1235520, 1235620, 1235720, 1235820, 1235920, 1236020, 1236120, 1236220, 1236320, 1236420, 1236520, 1236620, 1236720, 1236820, 1236920, 1237020, 1237120, 1237220, 1237320, 1237420, 1237520, 1237620, 1237720, 1237820, 1237920, 1238020, 1238120, 1238220, 1238320, 1238420, 1238520, 1238720, 1238820, 1238920, 1239020, 1239120, 1239220, 1239320, 1239420, 1239520, 1239620, 1239720, 1239820, 1239920, 1240020, 1240120, 1240220, 1240320, 1240420, 1240520, 1240620, 1240720, 1240820, 1240920, 1241020, 1241120, 1241220, 1241320, 1241420, 1241520, 1241620, 1241720, 1241820, 1241920, 1242020, 1242120, 1242220, 1242320, 1242420, 1242520, 1242620, 1242720, 1242820, 1242920, 1243020, 1243120, 1243220, 1243320, 1243420, 1243520, 1243620, 1243720, 1243820, 1243920, 1244020, 1244120, 1244220, 1244320, 1244420, 1244520, 1244620, 1244720, 1244820, 1244920, 1245020, 1245120, 1245220, 1245320, 1245420, 1245520, 1245620, 1245720, 1245820, 1245920, 1246020, 1246120, 1246220, 1246320, 1246420, 1246520, 1246620, 1246720, 1246820, 1246920, 1247020, 1247120, 1247220, 1264420, 1264520"/>
    <s v="379843120, 379843220, 379843320, 379843420, 379843520, 379843620, 379843720, 379843920, 379844020, 379844120, 379844220, 379844320, 379844420, 379844520, 379844620, 379844720, 379844820, 379844920, 379845020, 379845120, 379845220, 379845320, 379845420, 379845520, 379845620, 379845720, 379845820, 379845920, 379846020, 379846120, 379846220, 379846320, 379846420, 379846620, 379846720, 379846820, 379846920, 379847020, 379847120, 379847220, 379847320, 379847420, 379847520, 379847620, 379847720, 379847920, 379848020, 379848120, 379848320, 379848420, 379848520, 379848620, 379848820, 379848920, 379849020, 379849120, 379849220, 379849320, 379849420, 379849520, 379849620, 379849720, 379849820, 379850020, 379850120, 379850220, 379850320, 379850420, 379850520, 379850620, 379850720, 379850820, 379850920, 379851020, 379851120, 379851220, 379851320, 379851420, 379851520, 379851620, 379851720, 379851820, 379851920, 379852020, 379852120, 379852220, 379852320, 379852420, 379852520, 379852620, 379852720, 379852820, 379852920, 379853020, 379853120, 379853220, 379853320, 379853420, 379853520, 379853620, 379853720, 379853820, 379853920, 379854020, 379854120, 379854220, 379854320, 379854420, 379854520, 379854620, 379854720, 379854820, 379854920, 379855020, 379855120, 379855220, 379855320, 379855420, 379855520, 379855620, 379855720, 379855920, 379856020, 379856120, 379856320, 379856420, 379856520, 379856620, 379856720, 379856820, 379856920, 379857020, 379857120, 379857220, 379857320, 379857420, 379857520, 379857620, 379857720, 379857820, 379857920, 379858020, 379858120, 379858220, 379858320, 379858420, 379858520, 379858620, 379858720, 379858820, 379858920, 379859020, 379859120, 379859220, 379859320, 379859420, 379859520, 379859620, 379859720, 379859820, 379859920, 379860020, 379860120, 379860220, 379860320, 379860420, 379860520, 379860620, 379860720, 379860820, 379860920, 379861020, 379861120, 379861220, 379861320, 379861420, 379861520, 379861620, 379861820, 379861920, 379862020, 379862120, 379862220, 379862320, 379862420, 379862520, 379862620, 379862720, 379862820, 379862920, 379863020, 379863120, 379863220, 379863320, 379863420, 379863520, 379863620, 379863720, 379863820, 379863920, 379864020, 379864120, 379864220, 379864320, 379864420, 379864520, 379864620, 379864720, 379864820, 379864920, 379865020, 379865120, 379865220, 379865320, 379865420, 379865520, 379865620, 379865720, 379865820, 379865920, 379866020, 379866120, 379866220, 379866320, 379866420, 379866520, 379866620, 379866720, 379866820, 379866920, 379867020, 379867120, 379867220, 379867320, 379867420, 379867520, 379867620, 379867720, 379867820, 379867920, 379868020, 379868120, 379868320, 379868420, 379868520, 379868620, 379868720, 379868820, 379868920, 379869020, 379869120, 379869220, 379869320, 379869420, 379869520, 379869620, 379869720, 379869820, 379869920, 379870020, 379870120, 379870220, 379870320, 379870420, 379870520, 379870620, 379870720, 379870820, 379870920, 379871020, 379871120, 379871220, 379871320, 379871420, 379871620, 379871720, 379871820, 379871920, 379872020, 379872120, 379872220, 379872320, 379872420, 379872520, 379872620, 379872720, 379872820, 379872920, 379873120, 379873220, 379873320, 379873420, 379873520, 379873620, 379873720, 379873820, 379873920, 379874020, 379874120, 379874220, 379874320, 379874520, 379874620, 379874720, 379874820, 379874920, 379875020, 379875120, 379875220, 379875320, 379875420, 379875520, 379875620, 379875720, 379875820, 379875920, 379876120, 379876220, 379876320, 379876420, 379876520, 379876620, 379876720, 379876820, 379877020, 379877120, 379877220, 379877320, 379877420, 379877520, 379877620, 379877720, 379877820, 379877920, 379878020, 379878120, 379878220, 379878320, 379878420, 379878520, 379878620, 379878720, 379878820, 379878920, 379879020, 379897620, 379897720, 379897820, 379897920, 379898020, 379898120, 379898220, 379898320, 379898420, 379898520, 379898620, 379898720, 379898820, 379898920, 379899020, 379899120, 379899220, 379899320, 379899420, 379899520, 379899620, 379899720, 379899920, 379900020, 379900120, 379900220, 379900320, 379900420, 379900520, 379900620, 379900720, 379900820, 379900920, 379901020, 379901120, 379901220, 379901320, 379901420, 379901520, 379901620, 379901720, 379901820, 379901920, 379902020, 379902120, 379902220, 379902320, 379902420, 379902520, 379902620, 379902720, 379902820, 379902920, 379903020, 379903120, 379903220, 379903320, 379903420, 379903520, 379903620, 379903720, 379903820, 379903920, 379904020, 379904120, 379904220, 379904320, 379904420, 379904520, 379904620, 379904720, 379904820, 379904920, 379905020, 379905120, 379905220, 379905320, 379905420, 379905520, 379905620, 379905720, 379905820, 379905920, 379906020, 379906120, 379906220, 389696220, 389718020"/>
    <s v="-0"/>
    <x v="0"/>
    <x v="3"/>
  </r>
  <r>
    <s v="81220"/>
    <s v="2020-12-21 00:00:00"/>
    <s v="2020-12-21 21:31:00"/>
    <s v="Gasto"/>
    <s v="Con Compromiso"/>
    <s v="0200"/>
    <x v="19"/>
    <x v="30"/>
    <s v="PRIMA DE NAVIDAD"/>
    <s v="Nación"/>
    <x v="0"/>
    <s v="CSF"/>
    <n v="782185"/>
    <n v="0"/>
    <n v="782185"/>
    <n v="0"/>
    <s v="NOMINA MES DE DICIEMBRE"/>
    <s v="99220"/>
    <s v="191720, 191820, 192820"/>
    <s v="710920"/>
    <s v="1204120, 1204220, 1204320, 1204420, 1204520, 1204620, 1204720, 1204820, 1204920, 1205020, 1205120, 1205220, 1205320, 1205420, 1205520, 1205620, 1205720, 1205820, 1205920, 1206020, 1206120, 1206220, 1206320, 1206420, 1206520, 1206620, 1206720, 1206820, 1206920, 1207020, 1207120, 1207220, 1207320, 1207420, 1207520, 1207620, 1207720, 1207820, 1207920, 1208020, 1208120, 1208220, 1208320, 1208420, 1208520, 1208620, 1208720, 1208820, 1208920, 1209020, 1209120, 1209220, 1209320, 1209420, 1209520, 1209620, 1209720, 1209820, 1209920, 1210020, 1210120, 1210220, 1210320, 1210420, 1210520, 1210620, 1210720, 1210820, 1210920, 1211020, 1211120, 1211220, 1211320, 1211420, 1211520, 1211620, 1211720, 1211820, 1211920, 1212020, 1212120, 1212220, 1212320, 1212420, 1212520, 1212620, 1212720, 1212820, 1212920, 1213020, 1213120, 1213220, 1213320, 1213420, 1213520, 1213620, 1213720, 1213820, 1213920, 1214020, 1214120, 1214220, 1214320, 1214420, 1214520, 1214620, 1214720, 1214820, 1214920, 1215020, 1215120, 1215220, 1215320, 1215420, 1215520, 1215620, 1215720, 1215820, 1215920, 1216020, 1216120, 1216220, 1216320, 1216420, 1216520, 1216620, 1216720, 1216820, 1216920, 1217020, 1217120, 1217220, 1217320, 1217420, 1217520, 1217620, 1217720, 1217820, 1217920, 1218020, 1218120, 1218220, 1218320, 1218420, 1218520, 1218620, 1218720, 1218820, 1218920, 1219020, 1219120, 1219220, 1219320, 1219420, 1219520, 1219620, 1219720, 1219820, 1219920, 1220020, 1220120, 1220220, 1220320, 1220420, 1220520, 1220620, 1220720, 1220820, 1220920, 1221020, 1221120, 1221220, 1221320, 1221420, 1221520, 1221620, 1221720, 1221820, 1221920, 1222020, 1222120, 1222220, 1222320, 1222420, 1222520, 1222620, 1222720, 1222820, 1222920, 1223020, 1223120, 1223220, 1223320, 1223420, 1223520, 1223620, 1223720, 1223820, 1223920, 1224020, 1224120, 1224220, 1224320, 1224420, 1224520, 1224620, 1224720, 1224820, 1224920, 1225020, 1225120, 1225220, 1225320, 1225420, 1225520, 1225620, 1225720, 1225820, 1225920, 1226020, 1226120, 1226220, 1226320, 1226420, 1226520, 1226620, 1226720, 1226820, 1226920, 1227020, 1227120, 1227220, 1227320, 1227420, 1227520, 1227620, 1227720, 1227820, 1227920, 1228020, 1228120, 1228220, 1228320, 1228420, 1228520, 1228620, 1228720, 1228820, 1228920, 1229020, 1229120, 1229220, 1229320, 1229420, 1229520, 1229620, 1229720, 1229820, 1229920, 1230020, 1230120, 1230220, 1230320, 1230420, 1230520, 1230620, 1230720, 1230820, 1230920, 1231020, 1231120, 1231220, 1231320, 1231420, 1231520, 1231620, 1231720, 1231820, 1231920, 1232020, 1232120, 1232220, 1232320, 1232420, 1232520, 1232620, 1232720, 1232820, 1232920, 1233020, 1233120, 1233220, 1233320, 1233420, 1233520, 1233620, 1233720, 1233820, 1233920, 1234020, 1234120, 1234220, 1234320, 1234420, 1234520, 1234620, 1234720, 1234820, 1234920, 1235020, 1235120, 1235220, 1235320, 1235420, 1235520, 1235620, 1235720, 1235820, 1235920, 1236020, 1236120, 1236220, 1236320, 1236420, 1236520, 1236620, 1236720, 1236820, 1236920, 1237020, 1237120, 1237220, 1237320, 1237420, 1237520, 1237620, 1237720, 1237820, 1237920, 1238020, 1238120, 1238220, 1238320, 1238420, 1238520, 1238720, 1238820, 1238920, 1239020, 1239120, 1239220, 1239320, 1239420, 1239520, 1239620, 1239720, 1239820, 1239920, 1240020, 1240120, 1240220, 1240320, 1240420, 1240520, 1240620, 1240720, 1240820, 1240920, 1241020, 1241120, 1241220, 1241320, 1241420, 1241520, 1241620, 1241720, 1241820, 1241920, 1242020, 1242120, 1242220, 1242320, 1242420, 1242520, 1242620, 1242720, 1242820, 1242920, 1243020, 1243120, 1243220, 1243320, 1243420, 1243520, 1243620, 1243720, 1243820, 1243920, 1244020, 1244120, 1244220, 1244320, 1244420, 1244520, 1244620, 1244720, 1244820, 1244920, 1245020, 1245120, 1245220, 1245320, 1245420, 1245520, 1245620, 1245720, 1245820, 1245920, 1246020, 1246120, 1246220, 1246320, 1246420, 1246520, 1246620, 1246720, 1246820, 1246920, 1247020, 1247120, 1247220, 1264420, 1264520"/>
    <s v="379843120, 379843220, 379843320, 379843420, 379843520, 379843620, 379843720, 379843920, 379844020, 379844120, 379844220, 379844320, 379844420, 379844520, 379844620, 379844720, 379844820, 379844920, 379845020, 379845120, 379845220, 379845320, 379845420, 379845520, 379845620, 379845720, 379845820, 379845920, 379846020, 379846120, 379846220, 379846320, 379846420, 379846620, 379846720, 379846820, 379846920, 379847020, 379847120, 379847220, 379847320, 379847420, 379847520, 379847620, 379847720, 379847920, 379848020, 379848120, 379848320, 379848420, 379848520, 379848620, 379848820, 379848920, 379849020, 379849120, 379849220, 379849320, 379849420, 379849520, 379849620, 379849720, 379849820, 379850020, 379850120, 379850220, 379850320, 379850420, 379850520, 379850620, 379850720, 379850820, 379850920, 379851020, 379851120, 379851220, 379851320, 379851420, 379851520, 379851620, 379851720, 379851820, 379851920, 379852020, 379852120, 379852220, 379852320, 379852420, 379852520, 379852620, 379852720, 379852820, 379852920, 379853020, 379853120, 379853220, 379853320, 379853420, 379853520, 379853620, 379853720, 379853820, 379853920, 379854020, 379854120, 379854220, 379854320, 379854420, 379854520, 379854620, 379854720, 379854820, 379854920, 379855020, 379855120, 379855220, 379855320, 379855420, 379855520, 379855620, 379855720, 379855920, 379856020, 379856120, 379856320, 379856420, 379856520, 379856620, 379856720, 379856820, 379856920, 379857020, 379857120, 379857220, 379857320, 379857420, 379857520, 379857620, 379857720, 379857820, 379857920, 379858020, 379858120, 379858220, 379858320, 379858420, 379858520, 379858620, 379858720, 379858820, 379858920, 379859020, 379859120, 379859220, 379859320, 379859420, 379859520, 379859620, 379859720, 379859820, 379859920, 379860020, 379860120, 379860220, 379860320, 379860420, 379860520, 379860620, 379860720, 379860820, 379860920, 379861020, 379861120, 379861220, 379861320, 379861420, 379861520, 379861620, 379861820, 379861920, 379862020, 379862120, 379862220, 379862320, 379862420, 379862520, 379862620, 379862720, 379862820, 379862920, 379863020, 379863120, 379863220, 379863320, 379863420, 379863520, 379863620, 379863720, 379863820, 379863920, 379864020, 379864120, 379864220, 379864320, 379864420, 379864520, 379864620, 379864720, 379864820, 379864920, 379865020, 379865120, 379865220, 379865320, 379865420, 379865520, 379865620, 379865720, 379865820, 379865920, 379866020, 379866120, 379866220, 379866320, 379866420, 379866520, 379866620, 379866720, 379866820, 379866920, 379867020, 379867120, 379867220, 379867320, 379867420, 379867520, 379867620, 379867720, 379867820, 379867920, 379868020, 379868120, 379868320, 379868420, 379868520, 379868620, 379868720, 379868820, 379868920, 379869020, 379869120, 379869220, 379869320, 379869420, 379869520, 379869620, 379869720, 379869820, 379869920, 379870020, 379870120, 379870220, 379870320, 379870420, 379870520, 379870620, 379870720, 379870820, 379870920, 379871020, 379871120, 379871220, 379871320, 379871420, 379871620, 379871720, 379871820, 379871920, 379872020, 379872120, 379872220, 379872320, 379872420, 379872520, 379872620, 379872720, 379872820, 379872920, 379873120, 379873220, 379873320, 379873420, 379873520, 379873620, 379873720, 379873820, 379873920, 379874020, 379874120, 379874220, 379874320, 379874520, 379874620, 379874720, 379874820, 379874920, 379875020, 379875120, 379875220, 379875320, 379875420, 379875520, 379875620, 379875720, 379875820, 379875920, 379876120, 379876220, 379876320, 379876420, 379876520, 379876620, 379876720, 379876820, 379877020, 379877120, 379877220, 379877320, 379877420, 379877520, 379877620, 379877720, 379877820, 379877920, 379878020, 379878120, 379878220, 379878320, 379878420, 379878520, 379878620, 379878720, 379878820, 379878920, 379879020, 379897620, 379897720, 379897820, 379897920, 379898020, 379898120, 379898220, 379898320, 379898420, 379898520, 379898620, 379898720, 379898820, 379898920, 379899020, 379899120, 379899220, 379899320, 379899420, 379899520, 379899620, 379899720, 379899920, 379900020, 379900120, 379900220, 379900320, 379900420, 379900520, 379900620, 379900720, 379900820, 379900920, 379901020, 379901120, 379901220, 379901320, 379901420, 379901520, 379901620, 379901720, 379901820, 379901920, 379902020, 379902120, 379902220, 379902320, 379902420, 379902520, 379902620, 379902720, 379902820, 379902920, 379903020, 379903120, 379903220, 379903320, 379903420, 379903520, 379903620, 379903720, 379903820, 379903920, 379904020, 379904120, 379904220, 379904320, 379904420, 379904520, 379904620, 379904720, 379904820, 379904920, 379905020, 379905120, 379905220, 379905320, 379905420, 379905520, 379905620, 379905720, 379905820, 379905920, 379906020, 379906120, 379906220, 389696220, 389718020"/>
    <s v="-0"/>
    <x v="0"/>
    <x v="3"/>
  </r>
  <r>
    <s v="81220"/>
    <s v="2020-12-21 00:00:00"/>
    <s v="2020-12-21 21:31:00"/>
    <s v="Gasto"/>
    <s v="Con Compromiso"/>
    <s v="0200"/>
    <x v="19"/>
    <x v="37"/>
    <s v="INDEMNIZACIÓN POR VACACIONES"/>
    <s v="Nación"/>
    <x v="0"/>
    <s v="CSF"/>
    <n v="26769636"/>
    <n v="0"/>
    <n v="26769636"/>
    <n v="0"/>
    <s v="NOMINA MES DE DICIEMBRE"/>
    <s v="99220"/>
    <s v="191720, 191820, 192820"/>
    <s v="710920"/>
    <s v="1204120, 1204220, 1204320, 1204420, 1204520, 1204620, 1204720, 1204820, 1204920, 1205020, 1205120, 1205220, 1205320, 1205420, 1205520, 1205620, 1205720, 1205820, 1205920, 1206020, 1206120, 1206220, 1206320, 1206420, 1206520, 1206620, 1206720, 1206820, 1206920, 1207020, 1207120, 1207220, 1207320, 1207420, 1207520, 1207620, 1207720, 1207820, 1207920, 1208020, 1208120, 1208220, 1208320, 1208420, 1208520, 1208620, 1208720, 1208820, 1208920, 1209020, 1209120, 1209220, 1209320, 1209420, 1209520, 1209620, 1209720, 1209820, 1209920, 1210020, 1210120, 1210220, 1210320, 1210420, 1210520, 1210620, 1210720, 1210820, 1210920, 1211020, 1211120, 1211220, 1211320, 1211420, 1211520, 1211620, 1211720, 1211820, 1211920, 1212020, 1212120, 1212220, 1212320, 1212420, 1212520, 1212620, 1212720, 1212820, 1212920, 1213020, 1213120, 1213220, 1213320, 1213420, 1213520, 1213620, 1213720, 1213820, 1213920, 1214020, 1214120, 1214220, 1214320, 1214420, 1214520, 1214620, 1214720, 1214820, 1214920, 1215020, 1215120, 1215220, 1215320, 1215420, 1215520, 1215620, 1215720, 1215820, 1215920, 1216020, 1216120, 1216220, 1216320, 1216420, 1216520, 1216620, 1216720, 1216820, 1216920, 1217020, 1217120, 1217220, 1217320, 1217420, 1217520, 1217620, 1217720, 1217820, 1217920, 1218020, 1218120, 1218220, 1218320, 1218420, 1218520, 1218620, 1218720, 1218820, 1218920, 1219020, 1219120, 1219220, 1219320, 1219420, 1219520, 1219620, 1219720, 1219820, 1219920, 1220020, 1220120, 1220220, 1220320, 1220420, 1220520, 1220620, 1220720, 1220820, 1220920, 1221020, 1221120, 1221220, 1221320, 1221420, 1221520, 1221620, 1221720, 1221820, 1221920, 1222020, 1222120, 1222220, 1222320, 1222420, 1222520, 1222620, 1222720, 1222820, 1222920, 1223020, 1223120, 1223220, 1223320, 1223420, 1223520, 1223620, 1223720, 1223820, 1223920, 1224020, 1224120, 1224220, 1224320, 1224420, 1224520, 1224620, 1224720, 1224820, 1224920, 1225020, 1225120, 1225220, 1225320, 1225420, 1225520, 1225620, 1225720, 1225820, 1225920, 1226020, 1226120, 1226220, 1226320, 1226420, 1226520, 1226620, 1226720, 1226820, 1226920, 1227020, 1227120, 1227220, 1227320, 1227420, 1227520, 1227620, 1227720, 1227820, 1227920, 1228020, 1228120, 1228220, 1228320, 1228420, 1228520, 1228620, 1228720, 1228820, 1228920, 1229020, 1229120, 1229220, 1229320, 1229420, 1229520, 1229620, 1229720, 1229820, 1229920, 1230020, 1230120, 1230220, 1230320, 1230420, 1230520, 1230620, 1230720, 1230820, 1230920, 1231020, 1231120, 1231220, 1231320, 1231420, 1231520, 1231620, 1231720, 1231820, 1231920, 1232020, 1232120, 1232220, 1232320, 1232420, 1232520, 1232620, 1232720, 1232820, 1232920, 1233020, 1233120, 1233220, 1233320, 1233420, 1233520, 1233620, 1233720, 1233820, 1233920, 1234020, 1234120, 1234220, 1234320, 1234420, 1234520, 1234620, 1234720, 1234820, 1234920, 1235020, 1235120, 1235220, 1235320, 1235420, 1235520, 1235620, 1235720, 1235820, 1235920, 1236020, 1236120, 1236220, 1236320, 1236420, 1236520, 1236620, 1236720, 1236820, 1236920, 1237020, 1237120, 1237220, 1237320, 1237420, 1237520, 1237620, 1237720, 1237820, 1237920, 1238020, 1238120, 1238220, 1238320, 1238420, 1238520, 1238720, 1238820, 1238920, 1239020, 1239120, 1239220, 1239320, 1239420, 1239520, 1239620, 1239720, 1239820, 1239920, 1240020, 1240120, 1240220, 1240320, 1240420, 1240520, 1240620, 1240720, 1240820, 1240920, 1241020, 1241120, 1241220, 1241320, 1241420, 1241520, 1241620, 1241720, 1241820, 1241920, 1242020, 1242120, 1242220, 1242320, 1242420, 1242520, 1242620, 1242720, 1242820, 1242920, 1243020, 1243120, 1243220, 1243320, 1243420, 1243520, 1243620, 1243720, 1243820, 1243920, 1244020, 1244120, 1244220, 1244320, 1244420, 1244520, 1244620, 1244720, 1244820, 1244920, 1245020, 1245120, 1245220, 1245320, 1245420, 1245520, 1245620, 1245720, 1245820, 1245920, 1246020, 1246120, 1246220, 1246320, 1246420, 1246520, 1246620, 1246720, 1246820, 1246920, 1247020, 1247120, 1247220, 1264420, 1264520"/>
    <s v="379843120, 379843220, 379843320, 379843420, 379843520, 379843620, 379843720, 379843920, 379844020, 379844120, 379844220, 379844320, 379844420, 379844520, 379844620, 379844720, 379844820, 379844920, 379845020, 379845120, 379845220, 379845320, 379845420, 379845520, 379845620, 379845720, 379845820, 379845920, 379846020, 379846120, 379846220, 379846320, 379846420, 379846620, 379846720, 379846820, 379846920, 379847020, 379847120, 379847220, 379847320, 379847420, 379847520, 379847620, 379847720, 379847920, 379848020, 379848120, 379848320, 379848420, 379848520, 379848620, 379848820, 379848920, 379849020, 379849120, 379849220, 379849320, 379849420, 379849520, 379849620, 379849720, 379849820, 379850020, 379850120, 379850220, 379850320, 379850420, 379850520, 379850620, 379850720, 379850820, 379850920, 379851020, 379851120, 379851220, 379851320, 379851420, 379851520, 379851620, 379851720, 379851820, 379851920, 379852020, 379852120, 379852220, 379852320, 379852420, 379852520, 379852620, 379852720, 379852820, 379852920, 379853020, 379853120, 379853220, 379853320, 379853420, 379853520, 379853620, 379853720, 379853820, 379853920, 379854020, 379854120, 379854220, 379854320, 379854420, 379854520, 379854620, 379854720, 379854820, 379854920, 379855020, 379855120, 379855220, 379855320, 379855420, 379855520, 379855620, 379855720, 379855920, 379856020, 379856120, 379856320, 379856420, 379856520, 379856620, 379856720, 379856820, 379856920, 379857020, 379857120, 379857220, 379857320, 379857420, 379857520, 379857620, 379857720, 379857820, 379857920, 379858020, 379858120, 379858220, 379858320, 379858420, 379858520, 379858620, 379858720, 379858820, 379858920, 379859020, 379859120, 379859220, 379859320, 379859420, 379859520, 379859620, 379859720, 379859820, 379859920, 379860020, 379860120, 379860220, 379860320, 379860420, 379860520, 379860620, 379860720, 379860820, 379860920, 379861020, 379861120, 379861220, 379861320, 379861420, 379861520, 379861620, 379861820, 379861920, 379862020, 379862120, 379862220, 379862320, 379862420, 379862520, 379862620, 379862720, 379862820, 379862920, 379863020, 379863120, 379863220, 379863320, 379863420, 379863520, 379863620, 379863720, 379863820, 379863920, 379864020, 379864120, 379864220, 379864320, 379864420, 379864520, 379864620, 379864720, 379864820, 379864920, 379865020, 379865120, 379865220, 379865320, 379865420, 379865520, 379865620, 379865720, 379865820, 379865920, 379866020, 379866120, 379866220, 379866320, 379866420, 379866520, 379866620, 379866720, 379866820, 379866920, 379867020, 379867120, 379867220, 379867320, 379867420, 379867520, 379867620, 379867720, 379867820, 379867920, 379868020, 379868120, 379868320, 379868420, 379868520, 379868620, 379868720, 379868820, 379868920, 379869020, 379869120, 379869220, 379869320, 379869420, 379869520, 379869620, 379869720, 379869820, 379869920, 379870020, 379870120, 379870220, 379870320, 379870420, 379870520, 379870620, 379870720, 379870820, 379870920, 379871020, 379871120, 379871220, 379871320, 379871420, 379871620, 379871720, 379871820, 379871920, 379872020, 379872120, 379872220, 379872320, 379872420, 379872520, 379872620, 379872720, 379872820, 379872920, 379873120, 379873220, 379873320, 379873420, 379873520, 379873620, 379873720, 379873820, 379873920, 379874020, 379874120, 379874220, 379874320, 379874520, 379874620, 379874720, 379874820, 379874920, 379875020, 379875120, 379875220, 379875320, 379875420, 379875520, 379875620, 379875720, 379875820, 379875920, 379876120, 379876220, 379876320, 379876420, 379876520, 379876620, 379876720, 379876820, 379877020, 379877120, 379877220, 379877320, 379877420, 379877520, 379877620, 379877720, 379877820, 379877920, 379878020, 379878120, 379878220, 379878320, 379878420, 379878520, 379878620, 379878720, 379878820, 379878920, 379879020, 379897620, 379897720, 379897820, 379897920, 379898020, 379898120, 379898220, 379898320, 379898420, 379898520, 379898620, 379898720, 379898820, 379898920, 379899020, 379899120, 379899220, 379899320, 379899420, 379899520, 379899620, 379899720, 379899920, 379900020, 379900120, 379900220, 379900320, 379900420, 379900520, 379900620, 379900720, 379900820, 379900920, 379901020, 379901120, 379901220, 379901320, 379901420, 379901520, 379901620, 379901720, 379901820, 379901920, 379902020, 379902120, 379902220, 379902320, 379902420, 379902520, 379902620, 379902720, 379902820, 379902920, 379903020, 379903120, 379903220, 379903320, 379903420, 379903520, 379903620, 379903720, 379903820, 379903920, 379904020, 379904120, 379904220, 379904320, 379904420, 379904520, 379904620, 379904720, 379904820, 379904920, 379905020, 379905120, 379905220, 379905320, 379905420, 379905520, 379905620, 379905720, 379905820, 379905920, 379906020, 379906120, 379906220, 389696220, 389718020"/>
    <s v="-0"/>
    <x v="0"/>
    <x v="3"/>
  </r>
  <r>
    <s v="81220"/>
    <s v="2020-12-21 00:00:00"/>
    <s v="2020-12-21 21:31:00"/>
    <s v="Gasto"/>
    <s v="Con Compromiso"/>
    <s v="0200"/>
    <x v="19"/>
    <x v="34"/>
    <s v="LICENCIAS DE MATERNIDAD Y PATERNIDAD (NO DE PENSIONES)"/>
    <s v="Nación"/>
    <x v="0"/>
    <s v="CSF"/>
    <n v="3724411"/>
    <n v="0"/>
    <n v="3724411"/>
    <n v="0"/>
    <s v="NOMINA MES DE DICIEMBRE"/>
    <s v="99220"/>
    <s v="191720, 191820, 192820"/>
    <s v="710920"/>
    <s v="1204120, 1204220, 1204320, 1204420, 1204520, 1204620, 1204720, 1204820, 1204920, 1205020, 1205120, 1205220, 1205320, 1205420, 1205520, 1205620, 1205720, 1205820, 1205920, 1206020, 1206120, 1206220, 1206320, 1206420, 1206520, 1206620, 1206720, 1206820, 1206920, 1207020, 1207120, 1207220, 1207320, 1207420, 1207520, 1207620, 1207720, 1207820, 1207920, 1208020, 1208120, 1208220, 1208320, 1208420, 1208520, 1208620, 1208720, 1208820, 1208920, 1209020, 1209120, 1209220, 1209320, 1209420, 1209520, 1209620, 1209720, 1209820, 1209920, 1210020, 1210120, 1210220, 1210320, 1210420, 1210520, 1210620, 1210720, 1210820, 1210920, 1211020, 1211120, 1211220, 1211320, 1211420, 1211520, 1211620, 1211720, 1211820, 1211920, 1212020, 1212120, 1212220, 1212320, 1212420, 1212520, 1212620, 1212720, 1212820, 1212920, 1213020, 1213120, 1213220, 1213320, 1213420, 1213520, 1213620, 1213720, 1213820, 1213920, 1214020, 1214120, 1214220, 1214320, 1214420, 1214520, 1214620, 1214720, 1214820, 1214920, 1215020, 1215120, 1215220, 1215320, 1215420, 1215520, 1215620, 1215720, 1215820, 1215920, 1216020, 1216120, 1216220, 1216320, 1216420, 1216520, 1216620, 1216720, 1216820, 1216920, 1217020, 1217120, 1217220, 1217320, 1217420, 1217520, 1217620, 1217720, 1217820, 1217920, 1218020, 1218120, 1218220, 1218320, 1218420, 1218520, 1218620, 1218720, 1218820, 1218920, 1219020, 1219120, 1219220, 1219320, 1219420, 1219520, 1219620, 1219720, 1219820, 1219920, 1220020, 1220120, 1220220, 1220320, 1220420, 1220520, 1220620, 1220720, 1220820, 1220920, 1221020, 1221120, 1221220, 1221320, 1221420, 1221520, 1221620, 1221720, 1221820, 1221920, 1222020, 1222120, 1222220, 1222320, 1222420, 1222520, 1222620, 1222720, 1222820, 1222920, 1223020, 1223120, 1223220, 1223320, 1223420, 1223520, 1223620, 1223720, 1223820, 1223920, 1224020, 1224120, 1224220, 1224320, 1224420, 1224520, 1224620, 1224720, 1224820, 1224920, 1225020, 1225120, 1225220, 1225320, 1225420, 1225520, 1225620, 1225720, 1225820, 1225920, 1226020, 1226120, 1226220, 1226320, 1226420, 1226520, 1226620, 1226720, 1226820, 1226920, 1227020, 1227120, 1227220, 1227320, 1227420, 1227520, 1227620, 1227720, 1227820, 1227920, 1228020, 1228120, 1228220, 1228320, 1228420, 1228520, 1228620, 1228720, 1228820, 1228920, 1229020, 1229120, 1229220, 1229320, 1229420, 1229520, 1229620, 1229720, 1229820, 1229920, 1230020, 1230120, 1230220, 1230320, 1230420, 1230520, 1230620, 1230720, 1230820, 1230920, 1231020, 1231120, 1231220, 1231320, 1231420, 1231520, 1231620, 1231720, 1231820, 1231920, 1232020, 1232120, 1232220, 1232320, 1232420, 1232520, 1232620, 1232720, 1232820, 1232920, 1233020, 1233120, 1233220, 1233320, 1233420, 1233520, 1233620, 1233720, 1233820, 1233920, 1234020, 1234120, 1234220, 1234320, 1234420, 1234520, 1234620, 1234720, 1234820, 1234920, 1235020, 1235120, 1235220, 1235320, 1235420, 1235520, 1235620, 1235720, 1235820, 1235920, 1236020, 1236120, 1236220, 1236320, 1236420, 1236520, 1236620, 1236720, 1236820, 1236920, 1237020, 1237120, 1237220, 1237320, 1237420, 1237520, 1237620, 1237720, 1237820, 1237920, 1238020, 1238120, 1238220, 1238320, 1238420, 1238520, 1238720, 1238820, 1238920, 1239020, 1239120, 1239220, 1239320, 1239420, 1239520, 1239620, 1239720, 1239820, 1239920, 1240020, 1240120, 1240220, 1240320, 1240420, 1240520, 1240620, 1240720, 1240820, 1240920, 1241020, 1241120, 1241220, 1241320, 1241420, 1241520, 1241620, 1241720, 1241820, 1241920, 1242020, 1242120, 1242220, 1242320, 1242420, 1242520, 1242620, 1242720, 1242820, 1242920, 1243020, 1243120, 1243220, 1243320, 1243420, 1243520, 1243620, 1243720, 1243820, 1243920, 1244020, 1244120, 1244220, 1244320, 1244420, 1244520, 1244620, 1244720, 1244820, 1244920, 1245020, 1245120, 1245220, 1245320, 1245420, 1245520, 1245620, 1245720, 1245820, 1245920, 1246020, 1246120, 1246220, 1246320, 1246420, 1246520, 1246620, 1246720, 1246820, 1246920, 1247020, 1247120, 1247220, 1264420, 1264520"/>
    <s v="379843120, 379843220, 379843320, 379843420, 379843520, 379843620, 379843720, 379843920, 379844020, 379844120, 379844220, 379844320, 379844420, 379844520, 379844620, 379844720, 379844820, 379844920, 379845020, 379845120, 379845220, 379845320, 379845420, 379845520, 379845620, 379845720, 379845820, 379845920, 379846020, 379846120, 379846220, 379846320, 379846420, 379846620, 379846720, 379846820, 379846920, 379847020, 379847120, 379847220, 379847320, 379847420, 379847520, 379847620, 379847720, 379847920, 379848020, 379848120, 379848320, 379848420, 379848520, 379848620, 379848820, 379848920, 379849020, 379849120, 379849220, 379849320, 379849420, 379849520, 379849620, 379849720, 379849820, 379850020, 379850120, 379850220, 379850320, 379850420, 379850520, 379850620, 379850720, 379850820, 379850920, 379851020, 379851120, 379851220, 379851320, 379851420, 379851520, 379851620, 379851720, 379851820, 379851920, 379852020, 379852120, 379852220, 379852320, 379852420, 379852520, 379852620, 379852720, 379852820, 379852920, 379853020, 379853120, 379853220, 379853320, 379853420, 379853520, 379853620, 379853720, 379853820, 379853920, 379854020, 379854120, 379854220, 379854320, 379854420, 379854520, 379854620, 379854720, 379854820, 379854920, 379855020, 379855120, 379855220, 379855320, 379855420, 379855520, 379855620, 379855720, 379855920, 379856020, 379856120, 379856320, 379856420, 379856520, 379856620, 379856720, 379856820, 379856920, 379857020, 379857120, 379857220, 379857320, 379857420, 379857520, 379857620, 379857720, 379857820, 379857920, 379858020, 379858120, 379858220, 379858320, 379858420, 379858520, 379858620, 379858720, 379858820, 379858920, 379859020, 379859120, 379859220, 379859320, 379859420, 379859520, 379859620, 379859720, 379859820, 379859920, 379860020, 379860120, 379860220, 379860320, 379860420, 379860520, 379860620, 379860720, 379860820, 379860920, 379861020, 379861120, 379861220, 379861320, 379861420, 379861520, 379861620, 379861820, 379861920, 379862020, 379862120, 379862220, 379862320, 379862420, 379862520, 379862620, 379862720, 379862820, 379862920, 379863020, 379863120, 379863220, 379863320, 379863420, 379863520, 379863620, 379863720, 379863820, 379863920, 379864020, 379864120, 379864220, 379864320, 379864420, 379864520, 379864620, 379864720, 379864820, 379864920, 379865020, 379865120, 379865220, 379865320, 379865420, 379865520, 379865620, 379865720, 379865820, 379865920, 379866020, 379866120, 379866220, 379866320, 379866420, 379866520, 379866620, 379866720, 379866820, 379866920, 379867020, 379867120, 379867220, 379867320, 379867420, 379867520, 379867620, 379867720, 379867820, 379867920, 379868020, 379868120, 379868320, 379868420, 379868520, 379868620, 379868720, 379868820, 379868920, 379869020, 379869120, 379869220, 379869320, 379869420, 379869520, 379869620, 379869720, 379869820, 379869920, 379870020, 379870120, 379870220, 379870320, 379870420, 379870520, 379870620, 379870720, 379870820, 379870920, 379871020, 379871120, 379871220, 379871320, 379871420, 379871620, 379871720, 379871820, 379871920, 379872020, 379872120, 379872220, 379872320, 379872420, 379872520, 379872620, 379872720, 379872820, 379872920, 379873120, 379873220, 379873320, 379873420, 379873520, 379873620, 379873720, 379873820, 379873920, 379874020, 379874120, 379874220, 379874320, 379874520, 379874620, 379874720, 379874820, 379874920, 379875020, 379875120, 379875220, 379875320, 379875420, 379875520, 379875620, 379875720, 379875820, 379875920, 379876120, 379876220, 379876320, 379876420, 379876520, 379876620, 379876720, 379876820, 379877020, 379877120, 379877220, 379877320, 379877420, 379877520, 379877620, 379877720, 379877820, 379877920, 379878020, 379878120, 379878220, 379878320, 379878420, 379878520, 379878620, 379878720, 379878820, 379878920, 379879020, 379897620, 379897720, 379897820, 379897920, 379898020, 379898120, 379898220, 379898320, 379898420, 379898520, 379898620, 379898720, 379898820, 379898920, 379899020, 379899120, 379899220, 379899320, 379899420, 379899520, 379899620, 379899720, 379899920, 379900020, 379900120, 379900220, 379900320, 379900420, 379900520, 379900620, 379900720, 379900820, 379900920, 379901020, 379901120, 379901220, 379901320, 379901420, 379901520, 379901620, 379901720, 379901820, 379901920, 379902020, 379902120, 379902220, 379902320, 379902420, 379902520, 379902620, 379902720, 379902820, 379902920, 379903020, 379903120, 379903220, 379903320, 379903420, 379903520, 379903620, 379903720, 379903820, 379903920, 379904020, 379904120, 379904220, 379904320, 379904420, 379904520, 379904620, 379904720, 379904820, 379904920, 379905020, 379905120, 379905220, 379905320, 379905420, 379905520, 379905620, 379905720, 379905820, 379905920, 379906020, 379906120, 379906220, 389696220, 389718020"/>
    <s v="-0"/>
    <x v="0"/>
    <x v="3"/>
  </r>
  <r>
    <s v="81220"/>
    <s v="2020-12-21 00:00:00"/>
    <s v="2020-12-21 21:31:00"/>
    <s v="Gasto"/>
    <s v="Con Compromiso"/>
    <s v="0200"/>
    <x v="19"/>
    <x v="4"/>
    <s v="PRIMA DE VACACIONES"/>
    <s v="Nación"/>
    <x v="0"/>
    <s v="CSF"/>
    <n v="134874351"/>
    <n v="0"/>
    <n v="134874351"/>
    <n v="0"/>
    <s v="NOMINA MES DE DICIEMBRE"/>
    <s v="99220"/>
    <s v="191720, 191820, 192820"/>
    <s v="710920"/>
    <s v="1204120, 1204220, 1204320, 1204420, 1204520, 1204620, 1204720, 1204820, 1204920, 1205020, 1205120, 1205220, 1205320, 1205420, 1205520, 1205620, 1205720, 1205820, 1205920, 1206020, 1206120, 1206220, 1206320, 1206420, 1206520, 1206620, 1206720, 1206820, 1206920, 1207020, 1207120, 1207220, 1207320, 1207420, 1207520, 1207620, 1207720, 1207820, 1207920, 1208020, 1208120, 1208220, 1208320, 1208420, 1208520, 1208620, 1208720, 1208820, 1208920, 1209020, 1209120, 1209220, 1209320, 1209420, 1209520, 1209620, 1209720, 1209820, 1209920, 1210020, 1210120, 1210220, 1210320, 1210420, 1210520, 1210620, 1210720, 1210820, 1210920, 1211020, 1211120, 1211220, 1211320, 1211420, 1211520, 1211620, 1211720, 1211820, 1211920, 1212020, 1212120, 1212220, 1212320, 1212420, 1212520, 1212620, 1212720, 1212820, 1212920, 1213020, 1213120, 1213220, 1213320, 1213420, 1213520, 1213620, 1213720, 1213820, 1213920, 1214020, 1214120, 1214220, 1214320, 1214420, 1214520, 1214620, 1214720, 1214820, 1214920, 1215020, 1215120, 1215220, 1215320, 1215420, 1215520, 1215620, 1215720, 1215820, 1215920, 1216020, 1216120, 1216220, 1216320, 1216420, 1216520, 1216620, 1216720, 1216820, 1216920, 1217020, 1217120, 1217220, 1217320, 1217420, 1217520, 1217620, 1217720, 1217820, 1217920, 1218020, 1218120, 1218220, 1218320, 1218420, 1218520, 1218620, 1218720, 1218820, 1218920, 1219020, 1219120, 1219220, 1219320, 1219420, 1219520, 1219620, 1219720, 1219820, 1219920, 1220020, 1220120, 1220220, 1220320, 1220420, 1220520, 1220620, 1220720, 1220820, 1220920, 1221020, 1221120, 1221220, 1221320, 1221420, 1221520, 1221620, 1221720, 1221820, 1221920, 1222020, 1222120, 1222220, 1222320, 1222420, 1222520, 1222620, 1222720, 1222820, 1222920, 1223020, 1223120, 1223220, 1223320, 1223420, 1223520, 1223620, 1223720, 1223820, 1223920, 1224020, 1224120, 1224220, 1224320, 1224420, 1224520, 1224620, 1224720, 1224820, 1224920, 1225020, 1225120, 1225220, 1225320, 1225420, 1225520, 1225620, 1225720, 1225820, 1225920, 1226020, 1226120, 1226220, 1226320, 1226420, 1226520, 1226620, 1226720, 1226820, 1226920, 1227020, 1227120, 1227220, 1227320, 1227420, 1227520, 1227620, 1227720, 1227820, 1227920, 1228020, 1228120, 1228220, 1228320, 1228420, 1228520, 1228620, 1228720, 1228820, 1228920, 1229020, 1229120, 1229220, 1229320, 1229420, 1229520, 1229620, 1229720, 1229820, 1229920, 1230020, 1230120, 1230220, 1230320, 1230420, 1230520, 1230620, 1230720, 1230820, 1230920, 1231020, 1231120, 1231220, 1231320, 1231420, 1231520, 1231620, 1231720, 1231820, 1231920, 1232020, 1232120, 1232220, 1232320, 1232420, 1232520, 1232620, 1232720, 1232820, 1232920, 1233020, 1233120, 1233220, 1233320, 1233420, 1233520, 1233620, 1233720, 1233820, 1233920, 1234020, 1234120, 1234220, 1234320, 1234420, 1234520, 1234620, 1234720, 1234820, 1234920, 1235020, 1235120, 1235220, 1235320, 1235420, 1235520, 1235620, 1235720, 1235820, 1235920, 1236020, 1236120, 1236220, 1236320, 1236420, 1236520, 1236620, 1236720, 1236820, 1236920, 1237020, 1237120, 1237220, 1237320, 1237420, 1237520, 1237620, 1237720, 1237820, 1237920, 1238020, 1238120, 1238220, 1238320, 1238420, 1238520, 1238720, 1238820, 1238920, 1239020, 1239120, 1239220, 1239320, 1239420, 1239520, 1239620, 1239720, 1239820, 1239920, 1240020, 1240120, 1240220, 1240320, 1240420, 1240520, 1240620, 1240720, 1240820, 1240920, 1241020, 1241120, 1241220, 1241320, 1241420, 1241520, 1241620, 1241720, 1241820, 1241920, 1242020, 1242120, 1242220, 1242320, 1242420, 1242520, 1242620, 1242720, 1242820, 1242920, 1243020, 1243120, 1243220, 1243320, 1243420, 1243520, 1243620, 1243720, 1243820, 1243920, 1244020, 1244120, 1244220, 1244320, 1244420, 1244520, 1244620, 1244720, 1244820, 1244920, 1245020, 1245120, 1245220, 1245320, 1245420, 1245520, 1245620, 1245720, 1245820, 1245920, 1246020, 1246120, 1246220, 1246320, 1246420, 1246520, 1246620, 1246720, 1246820, 1246920, 1247020, 1247120, 1247220, 1264420, 1264520"/>
    <s v="379843120, 379843220, 379843320, 379843420, 379843520, 379843620, 379843720, 379843920, 379844020, 379844120, 379844220, 379844320, 379844420, 379844520, 379844620, 379844720, 379844820, 379844920, 379845020, 379845120, 379845220, 379845320, 379845420, 379845520, 379845620, 379845720, 379845820, 379845920, 379846020, 379846120, 379846220, 379846320, 379846420, 379846620, 379846720, 379846820, 379846920, 379847020, 379847120, 379847220, 379847320, 379847420, 379847520, 379847620, 379847720, 379847920, 379848020, 379848120, 379848320, 379848420, 379848520, 379848620, 379848820, 379848920, 379849020, 379849120, 379849220, 379849320, 379849420, 379849520, 379849620, 379849720, 379849820, 379850020, 379850120, 379850220, 379850320, 379850420, 379850520, 379850620, 379850720, 379850820, 379850920, 379851020, 379851120, 379851220, 379851320, 379851420, 379851520, 379851620, 379851720, 379851820, 379851920, 379852020, 379852120, 379852220, 379852320, 379852420, 379852520, 379852620, 379852720, 379852820, 379852920, 379853020, 379853120, 379853220, 379853320, 379853420, 379853520, 379853620, 379853720, 379853820, 379853920, 379854020, 379854120, 379854220, 379854320, 379854420, 379854520, 379854620, 379854720, 379854820, 379854920, 379855020, 379855120, 379855220, 379855320, 379855420, 379855520, 379855620, 379855720, 379855920, 379856020, 379856120, 379856320, 379856420, 379856520, 379856620, 379856720, 379856820, 379856920, 379857020, 379857120, 379857220, 379857320, 379857420, 379857520, 379857620, 379857720, 379857820, 379857920, 379858020, 379858120, 379858220, 379858320, 379858420, 379858520, 379858620, 379858720, 379858820, 379858920, 379859020, 379859120, 379859220, 379859320, 379859420, 379859520, 379859620, 379859720, 379859820, 379859920, 379860020, 379860120, 379860220, 379860320, 379860420, 379860520, 379860620, 379860720, 379860820, 379860920, 379861020, 379861120, 379861220, 379861320, 379861420, 379861520, 379861620, 379861820, 379861920, 379862020, 379862120, 379862220, 379862320, 379862420, 379862520, 379862620, 379862720, 379862820, 379862920, 379863020, 379863120, 379863220, 379863320, 379863420, 379863520, 379863620, 379863720, 379863820, 379863920, 379864020, 379864120, 379864220, 379864320, 379864420, 379864520, 379864620, 379864720, 379864820, 379864920, 379865020, 379865120, 379865220, 379865320, 379865420, 379865520, 379865620, 379865720, 379865820, 379865920, 379866020, 379866120, 379866220, 379866320, 379866420, 379866520, 379866620, 379866720, 379866820, 379866920, 379867020, 379867120, 379867220, 379867320, 379867420, 379867520, 379867620, 379867720, 379867820, 379867920, 379868020, 379868120, 379868320, 379868420, 379868520, 379868620, 379868720, 379868820, 379868920, 379869020, 379869120, 379869220, 379869320, 379869420, 379869520, 379869620, 379869720, 379869820, 379869920, 379870020, 379870120, 379870220, 379870320, 379870420, 379870520, 379870620, 379870720, 379870820, 379870920, 379871020, 379871120, 379871220, 379871320, 379871420, 379871620, 379871720, 379871820, 379871920, 379872020, 379872120, 379872220, 379872320, 379872420, 379872520, 379872620, 379872720, 379872820, 379872920, 379873120, 379873220, 379873320, 379873420, 379873520, 379873620, 379873720, 379873820, 379873920, 379874020, 379874120, 379874220, 379874320, 379874520, 379874620, 379874720, 379874820, 379874920, 379875020, 379875120, 379875220, 379875320, 379875420, 379875520, 379875620, 379875720, 379875820, 379875920, 379876120, 379876220, 379876320, 379876420, 379876520, 379876620, 379876720, 379876820, 379877020, 379877120, 379877220, 379877320, 379877420, 379877520, 379877620, 379877720, 379877820, 379877920, 379878020, 379878120, 379878220, 379878320, 379878420, 379878520, 379878620, 379878720, 379878820, 379878920, 379879020, 379897620, 379897720, 379897820, 379897920, 379898020, 379898120, 379898220, 379898320, 379898420, 379898520, 379898620, 379898720, 379898820, 379898920, 379899020, 379899120, 379899220, 379899320, 379899420, 379899520, 379899620, 379899720, 379899920, 379900020, 379900120, 379900220, 379900320, 379900420, 379900520, 379900620, 379900720, 379900820, 379900920, 379901020, 379901120, 379901220, 379901320, 379901420, 379901520, 379901620, 379901720, 379901820, 379901920, 379902020, 379902120, 379902220, 379902320, 379902420, 379902520, 379902620, 379902720, 379902820, 379902920, 379903020, 379903120, 379903220, 379903320, 379903420, 379903520, 379903620, 379903720, 379903820, 379903920, 379904020, 379904120, 379904220, 379904320, 379904420, 379904520, 379904620, 379904720, 379904820, 379904920, 379905020, 379905120, 379905220, 379905320, 379905420, 379905520, 379905620, 379905720, 379905820, 379905920, 379906020, 379906120, 379906220, 389696220, 389718020"/>
    <s v="-0"/>
    <x v="0"/>
    <x v="3"/>
  </r>
  <r>
    <s v="81220"/>
    <s v="2020-12-21 00:00:00"/>
    <s v="2020-12-21 21:31:00"/>
    <s v="Gasto"/>
    <s v="Con Compromiso"/>
    <s v="0200"/>
    <x v="19"/>
    <x v="8"/>
    <s v="SUELDO BÁSICO"/>
    <s v="Nación"/>
    <x v="0"/>
    <s v="CSF"/>
    <n v="863857555"/>
    <n v="0"/>
    <n v="863857555"/>
    <n v="0"/>
    <s v="NOMINA MES DE DICIEMBRE"/>
    <s v="99220"/>
    <s v="191720, 191820, 192820"/>
    <s v="710920"/>
    <s v="1204120, 1204220, 1204320, 1204420, 1204520, 1204620, 1204720, 1204820, 1204920, 1205020, 1205120, 1205220, 1205320, 1205420, 1205520, 1205620, 1205720, 1205820, 1205920, 1206020, 1206120, 1206220, 1206320, 1206420, 1206520, 1206620, 1206720, 1206820, 1206920, 1207020, 1207120, 1207220, 1207320, 1207420, 1207520, 1207620, 1207720, 1207820, 1207920, 1208020, 1208120, 1208220, 1208320, 1208420, 1208520, 1208620, 1208720, 1208820, 1208920, 1209020, 1209120, 1209220, 1209320, 1209420, 1209520, 1209620, 1209720, 1209820, 1209920, 1210020, 1210120, 1210220, 1210320, 1210420, 1210520, 1210620, 1210720, 1210820, 1210920, 1211020, 1211120, 1211220, 1211320, 1211420, 1211520, 1211620, 1211720, 1211820, 1211920, 1212020, 1212120, 1212220, 1212320, 1212420, 1212520, 1212620, 1212720, 1212820, 1212920, 1213020, 1213120, 1213220, 1213320, 1213420, 1213520, 1213620, 1213720, 1213820, 1213920, 1214020, 1214120, 1214220, 1214320, 1214420, 1214520, 1214620, 1214720, 1214820, 1214920, 1215020, 1215120, 1215220, 1215320, 1215420, 1215520, 1215620, 1215720, 1215820, 1215920, 1216020, 1216120, 1216220, 1216320, 1216420, 1216520, 1216620, 1216720, 1216820, 1216920, 1217020, 1217120, 1217220, 1217320, 1217420, 1217520, 1217620, 1217720, 1217820, 1217920, 1218020, 1218120, 1218220, 1218320, 1218420, 1218520, 1218620, 1218720, 1218820, 1218920, 1219020, 1219120, 1219220, 1219320, 1219420, 1219520, 1219620, 1219720, 1219820, 1219920, 1220020, 1220120, 1220220, 1220320, 1220420, 1220520, 1220620, 1220720, 1220820, 1220920, 1221020, 1221120, 1221220, 1221320, 1221420, 1221520, 1221620, 1221720, 1221820, 1221920, 1222020, 1222120, 1222220, 1222320, 1222420, 1222520, 1222620, 1222720, 1222820, 1222920, 1223020, 1223120, 1223220, 1223320, 1223420, 1223520, 1223620, 1223720, 1223820, 1223920, 1224020, 1224120, 1224220, 1224320, 1224420, 1224520, 1224620, 1224720, 1224820, 1224920, 1225020, 1225120, 1225220, 1225320, 1225420, 1225520, 1225620, 1225720, 1225820, 1225920, 1226020, 1226120, 1226220, 1226320, 1226420, 1226520, 1226620, 1226720, 1226820, 1226920, 1227020, 1227120, 1227220, 1227320, 1227420, 1227520, 1227620, 1227720, 1227820, 1227920, 1228020, 1228120, 1228220, 1228320, 1228420, 1228520, 1228620, 1228720, 1228820, 1228920, 1229020, 1229120, 1229220, 1229320, 1229420, 1229520, 1229620, 1229720, 1229820, 1229920, 1230020, 1230120, 1230220, 1230320, 1230420, 1230520, 1230620, 1230720, 1230820, 1230920, 1231020, 1231120, 1231220, 1231320, 1231420, 1231520, 1231620, 1231720, 1231820, 1231920, 1232020, 1232120, 1232220, 1232320, 1232420, 1232520, 1232620, 1232720, 1232820, 1232920, 1233020, 1233120, 1233220, 1233320, 1233420, 1233520, 1233620, 1233720, 1233820, 1233920, 1234020, 1234120, 1234220, 1234320, 1234420, 1234520, 1234620, 1234720, 1234820, 1234920, 1235020, 1235120, 1235220, 1235320, 1235420, 1235520, 1235620, 1235720, 1235820, 1235920, 1236020, 1236120, 1236220, 1236320, 1236420, 1236520, 1236620, 1236720, 1236820, 1236920, 1237020, 1237120, 1237220, 1237320, 1237420, 1237520, 1237620, 1237720, 1237820, 1237920, 1238020, 1238120, 1238220, 1238320, 1238420, 1238520, 1238720, 1238820, 1238920, 1239020, 1239120, 1239220, 1239320, 1239420, 1239520, 1239620, 1239720, 1239820, 1239920, 1240020, 1240120, 1240220, 1240320, 1240420, 1240520, 1240620, 1240720, 1240820, 1240920, 1241020, 1241120, 1241220, 1241320, 1241420, 1241520, 1241620, 1241720, 1241820, 1241920, 1242020, 1242120, 1242220, 1242320, 1242420, 1242520, 1242620, 1242720, 1242820, 1242920, 1243020, 1243120, 1243220, 1243320, 1243420, 1243520, 1243620, 1243720, 1243820, 1243920, 1244020, 1244120, 1244220, 1244320, 1244420, 1244520, 1244620, 1244720, 1244820, 1244920, 1245020, 1245120, 1245220, 1245320, 1245420, 1245520, 1245620, 1245720, 1245820, 1245920, 1246020, 1246120, 1246220, 1246320, 1246420, 1246520, 1246620, 1246720, 1246820, 1246920, 1247020, 1247120, 1247220, 1264420, 1264520"/>
    <s v="379843120, 379843220, 379843320, 379843420, 379843520, 379843620, 379843720, 379843920, 379844020, 379844120, 379844220, 379844320, 379844420, 379844520, 379844620, 379844720, 379844820, 379844920, 379845020, 379845120, 379845220, 379845320, 379845420, 379845520, 379845620, 379845720, 379845820, 379845920, 379846020, 379846120, 379846220, 379846320, 379846420, 379846620, 379846720, 379846820, 379846920, 379847020, 379847120, 379847220, 379847320, 379847420, 379847520, 379847620, 379847720, 379847920, 379848020, 379848120, 379848320, 379848420, 379848520, 379848620, 379848820, 379848920, 379849020, 379849120, 379849220, 379849320, 379849420, 379849520, 379849620, 379849720, 379849820, 379850020, 379850120, 379850220, 379850320, 379850420, 379850520, 379850620, 379850720, 379850820, 379850920, 379851020, 379851120, 379851220, 379851320, 379851420, 379851520, 379851620, 379851720, 379851820, 379851920, 379852020, 379852120, 379852220, 379852320, 379852420, 379852520, 379852620, 379852720, 379852820, 379852920, 379853020, 379853120, 379853220, 379853320, 379853420, 379853520, 379853620, 379853720, 379853820, 379853920, 379854020, 379854120, 379854220, 379854320, 379854420, 379854520, 379854620, 379854720, 379854820, 379854920, 379855020, 379855120, 379855220, 379855320, 379855420, 379855520, 379855620, 379855720, 379855920, 379856020, 379856120, 379856320, 379856420, 379856520, 379856620, 379856720, 379856820, 379856920, 379857020, 379857120, 379857220, 379857320, 379857420, 379857520, 379857620, 379857720, 379857820, 379857920, 379858020, 379858120, 379858220, 379858320, 379858420, 379858520, 379858620, 379858720, 379858820, 379858920, 379859020, 379859120, 379859220, 379859320, 379859420, 379859520, 379859620, 379859720, 379859820, 379859920, 379860020, 379860120, 379860220, 379860320, 379860420, 379860520, 379860620, 379860720, 379860820, 379860920, 379861020, 379861120, 379861220, 379861320, 379861420, 379861520, 379861620, 379861820, 379861920, 379862020, 379862120, 379862220, 379862320, 379862420, 379862520, 379862620, 379862720, 379862820, 379862920, 379863020, 379863120, 379863220, 379863320, 379863420, 379863520, 379863620, 379863720, 379863820, 379863920, 379864020, 379864120, 379864220, 379864320, 379864420, 379864520, 379864620, 379864720, 379864820, 379864920, 379865020, 379865120, 379865220, 379865320, 379865420, 379865520, 379865620, 379865720, 379865820, 379865920, 379866020, 379866120, 379866220, 379866320, 379866420, 379866520, 379866620, 379866720, 379866820, 379866920, 379867020, 379867120, 379867220, 379867320, 379867420, 379867520, 379867620, 379867720, 379867820, 379867920, 379868020, 379868120, 379868320, 379868420, 379868520, 379868620, 379868720, 379868820, 379868920, 379869020, 379869120, 379869220, 379869320, 379869420, 379869520, 379869620, 379869720, 379869820, 379869920, 379870020, 379870120, 379870220, 379870320, 379870420, 379870520, 379870620, 379870720, 379870820, 379870920, 379871020, 379871120, 379871220, 379871320, 379871420, 379871620, 379871720, 379871820, 379871920, 379872020, 379872120, 379872220, 379872320, 379872420, 379872520, 379872620, 379872720, 379872820, 379872920, 379873120, 379873220, 379873320, 379873420, 379873520, 379873620, 379873720, 379873820, 379873920, 379874020, 379874120, 379874220, 379874320, 379874520, 379874620, 379874720, 379874820, 379874920, 379875020, 379875120, 379875220, 379875320, 379875420, 379875520, 379875620, 379875720, 379875820, 379875920, 379876120, 379876220, 379876320, 379876420, 379876520, 379876620, 379876720, 379876820, 379877020, 379877120, 379877220, 379877320, 379877420, 379877520, 379877620, 379877720, 379877820, 379877920, 379878020, 379878120, 379878220, 379878320, 379878420, 379878520, 379878620, 379878720, 379878820, 379878920, 379879020, 379897620, 379897720, 379897820, 379897920, 379898020, 379898120, 379898220, 379898320, 379898420, 379898520, 379898620, 379898720, 379898820, 379898920, 379899020, 379899120, 379899220, 379899320, 379899420, 379899520, 379899620, 379899720, 379899920, 379900020, 379900120, 379900220, 379900320, 379900420, 379900520, 379900620, 379900720, 379900820, 379900920, 379901020, 379901120, 379901220, 379901320, 379901420, 379901520, 379901620, 379901720, 379901820, 379901920, 379902020, 379902120, 379902220, 379902320, 379902420, 379902520, 379902620, 379902720, 379902820, 379902920, 379903020, 379903120, 379903220, 379903320, 379903420, 379903520, 379903620, 379903720, 379903820, 379903920, 379904020, 379904120, 379904220, 379904320, 379904420, 379904520, 379904620, 379904720, 379904820, 379904920, 379905020, 379905120, 379905220, 379905320, 379905420, 379905520, 379905620, 379905720, 379905820, 379905920, 379906020, 379906120, 379906220, 389696220, 389718020"/>
    <s v="-0"/>
    <x v="0"/>
    <x v="3"/>
  </r>
  <r>
    <s v="81220"/>
    <s v="2020-12-21 00:00:00"/>
    <s v="2020-12-21 21:31:00"/>
    <s v="Gasto"/>
    <s v="Con Compromiso"/>
    <s v="0200"/>
    <x v="19"/>
    <x v="10"/>
    <s v="SUELDO DE VACACIONES"/>
    <s v="Nación"/>
    <x v="0"/>
    <s v="CSF"/>
    <n v="117088267"/>
    <n v="0"/>
    <n v="117088267"/>
    <n v="0"/>
    <s v="NOMINA MES DE DICIEMBRE"/>
    <s v="99220"/>
    <s v="191720, 191820, 192820"/>
    <s v="710920"/>
    <s v="1204120, 1204220, 1204320, 1204420, 1204520, 1204620, 1204720, 1204820, 1204920, 1205020, 1205120, 1205220, 1205320, 1205420, 1205520, 1205620, 1205720, 1205820, 1205920, 1206020, 1206120, 1206220, 1206320, 1206420, 1206520, 1206620, 1206720, 1206820, 1206920, 1207020, 1207120, 1207220, 1207320, 1207420, 1207520, 1207620, 1207720, 1207820, 1207920, 1208020, 1208120, 1208220, 1208320, 1208420, 1208520, 1208620, 1208720, 1208820, 1208920, 1209020, 1209120, 1209220, 1209320, 1209420, 1209520, 1209620, 1209720, 1209820, 1209920, 1210020, 1210120, 1210220, 1210320, 1210420, 1210520, 1210620, 1210720, 1210820, 1210920, 1211020, 1211120, 1211220, 1211320, 1211420, 1211520, 1211620, 1211720, 1211820, 1211920, 1212020, 1212120, 1212220, 1212320, 1212420, 1212520, 1212620, 1212720, 1212820, 1212920, 1213020, 1213120, 1213220, 1213320, 1213420, 1213520, 1213620, 1213720, 1213820, 1213920, 1214020, 1214120, 1214220, 1214320, 1214420, 1214520, 1214620, 1214720, 1214820, 1214920, 1215020, 1215120, 1215220, 1215320, 1215420, 1215520, 1215620, 1215720, 1215820, 1215920, 1216020, 1216120, 1216220, 1216320, 1216420, 1216520, 1216620, 1216720, 1216820, 1216920, 1217020, 1217120, 1217220, 1217320, 1217420, 1217520, 1217620, 1217720, 1217820, 1217920, 1218020, 1218120, 1218220, 1218320, 1218420, 1218520, 1218620, 1218720, 1218820, 1218920, 1219020, 1219120, 1219220, 1219320, 1219420, 1219520, 1219620, 1219720, 1219820, 1219920, 1220020, 1220120, 1220220, 1220320, 1220420, 1220520, 1220620, 1220720, 1220820, 1220920, 1221020, 1221120, 1221220, 1221320, 1221420, 1221520, 1221620, 1221720, 1221820, 1221920, 1222020, 1222120, 1222220, 1222320, 1222420, 1222520, 1222620, 1222720, 1222820, 1222920, 1223020, 1223120, 1223220, 1223320, 1223420, 1223520, 1223620, 1223720, 1223820, 1223920, 1224020, 1224120, 1224220, 1224320, 1224420, 1224520, 1224620, 1224720, 1224820, 1224920, 1225020, 1225120, 1225220, 1225320, 1225420, 1225520, 1225620, 1225720, 1225820, 1225920, 1226020, 1226120, 1226220, 1226320, 1226420, 1226520, 1226620, 1226720, 1226820, 1226920, 1227020, 1227120, 1227220, 1227320, 1227420, 1227520, 1227620, 1227720, 1227820, 1227920, 1228020, 1228120, 1228220, 1228320, 1228420, 1228520, 1228620, 1228720, 1228820, 1228920, 1229020, 1229120, 1229220, 1229320, 1229420, 1229520, 1229620, 1229720, 1229820, 1229920, 1230020, 1230120, 1230220, 1230320, 1230420, 1230520, 1230620, 1230720, 1230820, 1230920, 1231020, 1231120, 1231220, 1231320, 1231420, 1231520, 1231620, 1231720, 1231820, 1231920, 1232020, 1232120, 1232220, 1232320, 1232420, 1232520, 1232620, 1232720, 1232820, 1232920, 1233020, 1233120, 1233220, 1233320, 1233420, 1233520, 1233620, 1233720, 1233820, 1233920, 1234020, 1234120, 1234220, 1234320, 1234420, 1234520, 1234620, 1234720, 1234820, 1234920, 1235020, 1235120, 1235220, 1235320, 1235420, 1235520, 1235620, 1235720, 1235820, 1235920, 1236020, 1236120, 1236220, 1236320, 1236420, 1236520, 1236620, 1236720, 1236820, 1236920, 1237020, 1237120, 1237220, 1237320, 1237420, 1237520, 1237620, 1237720, 1237820, 1237920, 1238020, 1238120, 1238220, 1238320, 1238420, 1238520, 1238720, 1238820, 1238920, 1239020, 1239120, 1239220, 1239320, 1239420, 1239520, 1239620, 1239720, 1239820, 1239920, 1240020, 1240120, 1240220, 1240320, 1240420, 1240520, 1240620, 1240720, 1240820, 1240920, 1241020, 1241120, 1241220, 1241320, 1241420, 1241520, 1241620, 1241720, 1241820, 1241920, 1242020, 1242120, 1242220, 1242320, 1242420, 1242520, 1242620, 1242720, 1242820, 1242920, 1243020, 1243120, 1243220, 1243320, 1243420, 1243520, 1243620, 1243720, 1243820, 1243920, 1244020, 1244120, 1244220, 1244320, 1244420, 1244520, 1244620, 1244720, 1244820, 1244920, 1245020, 1245120, 1245220, 1245320, 1245420, 1245520, 1245620, 1245720, 1245820, 1245920, 1246020, 1246120, 1246220, 1246320, 1246420, 1246520, 1246620, 1246720, 1246820, 1246920, 1247020, 1247120, 1247220, 1264420, 1264520"/>
    <s v="379843120, 379843220, 379843320, 379843420, 379843520, 379843620, 379843720, 379843920, 379844020, 379844120, 379844220, 379844320, 379844420, 379844520, 379844620, 379844720, 379844820, 379844920, 379845020, 379845120, 379845220, 379845320, 379845420, 379845520, 379845620, 379845720, 379845820, 379845920, 379846020, 379846120, 379846220, 379846320, 379846420, 379846620, 379846720, 379846820, 379846920, 379847020, 379847120, 379847220, 379847320, 379847420, 379847520, 379847620, 379847720, 379847920, 379848020, 379848120, 379848320, 379848420, 379848520, 379848620, 379848820, 379848920, 379849020, 379849120, 379849220, 379849320, 379849420, 379849520, 379849620, 379849720, 379849820, 379850020, 379850120, 379850220, 379850320, 379850420, 379850520, 379850620, 379850720, 379850820, 379850920, 379851020, 379851120, 379851220, 379851320, 379851420, 379851520, 379851620, 379851720, 379851820, 379851920, 379852020, 379852120, 379852220, 379852320, 379852420, 379852520, 379852620, 379852720, 379852820, 379852920, 379853020, 379853120, 379853220, 379853320, 379853420, 379853520, 379853620, 379853720, 379853820, 379853920, 379854020, 379854120, 379854220, 379854320, 379854420, 379854520, 379854620, 379854720, 379854820, 379854920, 379855020, 379855120, 379855220, 379855320, 379855420, 379855520, 379855620, 379855720, 379855920, 379856020, 379856120, 379856320, 379856420, 379856520, 379856620, 379856720, 379856820, 379856920, 379857020, 379857120, 379857220, 379857320, 379857420, 379857520, 379857620, 379857720, 379857820, 379857920, 379858020, 379858120, 379858220, 379858320, 379858420, 379858520, 379858620, 379858720, 379858820, 379858920, 379859020, 379859120, 379859220, 379859320, 379859420, 379859520, 379859620, 379859720, 379859820, 379859920, 379860020, 379860120, 379860220, 379860320, 379860420, 379860520, 379860620, 379860720, 379860820, 379860920, 379861020, 379861120, 379861220, 379861320, 379861420, 379861520, 379861620, 379861820, 379861920, 379862020, 379862120, 379862220, 379862320, 379862420, 379862520, 379862620, 379862720, 379862820, 379862920, 379863020, 379863120, 379863220, 379863320, 379863420, 379863520, 379863620, 379863720, 379863820, 379863920, 379864020, 379864120, 379864220, 379864320, 379864420, 379864520, 379864620, 379864720, 379864820, 379864920, 379865020, 379865120, 379865220, 379865320, 379865420, 379865520, 379865620, 379865720, 379865820, 379865920, 379866020, 379866120, 379866220, 379866320, 379866420, 379866520, 379866620, 379866720, 379866820, 379866920, 379867020, 379867120, 379867220, 379867320, 379867420, 379867520, 379867620, 379867720, 379867820, 379867920, 379868020, 379868120, 379868320, 379868420, 379868520, 379868620, 379868720, 379868820, 379868920, 379869020, 379869120, 379869220, 379869320, 379869420, 379869520, 379869620, 379869720, 379869820, 379869920, 379870020, 379870120, 379870220, 379870320, 379870420, 379870520, 379870620, 379870720, 379870820, 379870920, 379871020, 379871120, 379871220, 379871320, 379871420, 379871620, 379871720, 379871820, 379871920, 379872020, 379872120, 379872220, 379872320, 379872420, 379872520, 379872620, 379872720, 379872820, 379872920, 379873120, 379873220, 379873320, 379873420, 379873520, 379873620, 379873720, 379873820, 379873920, 379874020, 379874120, 379874220, 379874320, 379874520, 379874620, 379874720, 379874820, 379874920, 379875020, 379875120, 379875220, 379875320, 379875420, 379875520, 379875620, 379875720, 379875820, 379875920, 379876120, 379876220, 379876320, 379876420, 379876520, 379876620, 379876720, 379876820, 379877020, 379877120, 379877220, 379877320, 379877420, 379877520, 379877620, 379877720, 379877820, 379877920, 379878020, 379878120, 379878220, 379878320, 379878420, 379878520, 379878620, 379878720, 379878820, 379878920, 379879020, 379897620, 379897720, 379897820, 379897920, 379898020, 379898120, 379898220, 379898320, 379898420, 379898520, 379898620, 379898720, 379898820, 379898920, 379899020, 379899120, 379899220, 379899320, 379899420, 379899520, 379899620, 379899720, 379899920, 379900020, 379900120, 379900220, 379900320, 379900420, 379900520, 379900620, 379900720, 379900820, 379900920, 379901020, 379901120, 379901220, 379901320, 379901420, 379901520, 379901620, 379901720, 379901820, 379901920, 379902020, 379902120, 379902220, 379902320, 379902420, 379902520, 379902620, 379902720, 379902820, 379902920, 379903020, 379903120, 379903220, 379903320, 379903420, 379903520, 379903620, 379903720, 379903820, 379903920, 379904020, 379904120, 379904220, 379904320, 379904420, 379904520, 379904620, 379904720, 379904820, 379904920, 379905020, 379905120, 379905220, 379905320, 379905420, 379905520, 379905620, 379905720, 379905820, 379905920, 379906020, 379906120, 379906220, 389696220, 389718020"/>
    <s v="-0"/>
    <x v="0"/>
    <x v="3"/>
  </r>
  <r>
    <s v="81220"/>
    <s v="2020-12-21 00:00:00"/>
    <s v="2020-12-21 21:31:00"/>
    <s v="Gasto"/>
    <s v="Con Compromiso"/>
    <s v="0200"/>
    <x v="19"/>
    <x v="42"/>
    <s v="PRIMA DE COORDINACIÓN"/>
    <s v="Nación"/>
    <x v="0"/>
    <s v="CSF"/>
    <n v="15228000"/>
    <n v="0"/>
    <n v="15228000"/>
    <n v="0"/>
    <s v="NOMINA MES DE DICIEMBRE"/>
    <s v="99220"/>
    <s v="191720, 191820, 192820"/>
    <s v="710920"/>
    <s v="1204120, 1204220, 1204320, 1204420, 1204520, 1204620, 1204720, 1204820, 1204920, 1205020, 1205120, 1205220, 1205320, 1205420, 1205520, 1205620, 1205720, 1205820, 1205920, 1206020, 1206120, 1206220, 1206320, 1206420, 1206520, 1206620, 1206720, 1206820, 1206920, 1207020, 1207120, 1207220, 1207320, 1207420, 1207520, 1207620, 1207720, 1207820, 1207920, 1208020, 1208120, 1208220, 1208320, 1208420, 1208520, 1208620, 1208720, 1208820, 1208920, 1209020, 1209120, 1209220, 1209320, 1209420, 1209520, 1209620, 1209720, 1209820, 1209920, 1210020, 1210120, 1210220, 1210320, 1210420, 1210520, 1210620, 1210720, 1210820, 1210920, 1211020, 1211120, 1211220, 1211320, 1211420, 1211520, 1211620, 1211720, 1211820, 1211920, 1212020, 1212120, 1212220, 1212320, 1212420, 1212520, 1212620, 1212720, 1212820, 1212920, 1213020, 1213120, 1213220, 1213320, 1213420, 1213520, 1213620, 1213720, 1213820, 1213920, 1214020, 1214120, 1214220, 1214320, 1214420, 1214520, 1214620, 1214720, 1214820, 1214920, 1215020, 1215120, 1215220, 1215320, 1215420, 1215520, 1215620, 1215720, 1215820, 1215920, 1216020, 1216120, 1216220, 1216320, 1216420, 1216520, 1216620, 1216720, 1216820, 1216920, 1217020, 1217120, 1217220, 1217320, 1217420, 1217520, 1217620, 1217720, 1217820, 1217920, 1218020, 1218120, 1218220, 1218320, 1218420, 1218520, 1218620, 1218720, 1218820, 1218920, 1219020, 1219120, 1219220, 1219320, 1219420, 1219520, 1219620, 1219720, 1219820, 1219920, 1220020, 1220120, 1220220, 1220320, 1220420, 1220520, 1220620, 1220720, 1220820, 1220920, 1221020, 1221120, 1221220, 1221320, 1221420, 1221520, 1221620, 1221720, 1221820, 1221920, 1222020, 1222120, 1222220, 1222320, 1222420, 1222520, 1222620, 1222720, 1222820, 1222920, 1223020, 1223120, 1223220, 1223320, 1223420, 1223520, 1223620, 1223720, 1223820, 1223920, 1224020, 1224120, 1224220, 1224320, 1224420, 1224520, 1224620, 1224720, 1224820, 1224920, 1225020, 1225120, 1225220, 1225320, 1225420, 1225520, 1225620, 1225720, 1225820, 1225920, 1226020, 1226120, 1226220, 1226320, 1226420, 1226520, 1226620, 1226720, 1226820, 1226920, 1227020, 1227120, 1227220, 1227320, 1227420, 1227520, 1227620, 1227720, 1227820, 1227920, 1228020, 1228120, 1228220, 1228320, 1228420, 1228520, 1228620, 1228720, 1228820, 1228920, 1229020, 1229120, 1229220, 1229320, 1229420, 1229520, 1229620, 1229720, 1229820, 1229920, 1230020, 1230120, 1230220, 1230320, 1230420, 1230520, 1230620, 1230720, 1230820, 1230920, 1231020, 1231120, 1231220, 1231320, 1231420, 1231520, 1231620, 1231720, 1231820, 1231920, 1232020, 1232120, 1232220, 1232320, 1232420, 1232520, 1232620, 1232720, 1232820, 1232920, 1233020, 1233120, 1233220, 1233320, 1233420, 1233520, 1233620, 1233720, 1233820, 1233920, 1234020, 1234120, 1234220, 1234320, 1234420, 1234520, 1234620, 1234720, 1234820, 1234920, 1235020, 1235120, 1235220, 1235320, 1235420, 1235520, 1235620, 1235720, 1235820, 1235920, 1236020, 1236120, 1236220, 1236320, 1236420, 1236520, 1236620, 1236720, 1236820, 1236920, 1237020, 1237120, 1237220, 1237320, 1237420, 1237520, 1237620, 1237720, 1237820, 1237920, 1238020, 1238120, 1238220, 1238320, 1238420, 1238520, 1238720, 1238820, 1238920, 1239020, 1239120, 1239220, 1239320, 1239420, 1239520, 1239620, 1239720, 1239820, 1239920, 1240020, 1240120, 1240220, 1240320, 1240420, 1240520, 1240620, 1240720, 1240820, 1240920, 1241020, 1241120, 1241220, 1241320, 1241420, 1241520, 1241620, 1241720, 1241820, 1241920, 1242020, 1242120, 1242220, 1242320, 1242420, 1242520, 1242620, 1242720, 1242820, 1242920, 1243020, 1243120, 1243220, 1243320, 1243420, 1243520, 1243620, 1243720, 1243820, 1243920, 1244020, 1244120, 1244220, 1244320, 1244420, 1244520, 1244620, 1244720, 1244820, 1244920, 1245020, 1245120, 1245220, 1245320, 1245420, 1245520, 1245620, 1245720, 1245820, 1245920, 1246020, 1246120, 1246220, 1246320, 1246420, 1246520, 1246620, 1246720, 1246820, 1246920, 1247020, 1247120, 1247220, 1264420, 1264520"/>
    <s v="379843120, 379843220, 379843320, 379843420, 379843520, 379843620, 379843720, 379843920, 379844020, 379844120, 379844220, 379844320, 379844420, 379844520, 379844620, 379844720, 379844820, 379844920, 379845020, 379845120, 379845220, 379845320, 379845420, 379845520, 379845620, 379845720, 379845820, 379845920, 379846020, 379846120, 379846220, 379846320, 379846420, 379846620, 379846720, 379846820, 379846920, 379847020, 379847120, 379847220, 379847320, 379847420, 379847520, 379847620, 379847720, 379847920, 379848020, 379848120, 379848320, 379848420, 379848520, 379848620, 379848820, 379848920, 379849020, 379849120, 379849220, 379849320, 379849420, 379849520, 379849620, 379849720, 379849820, 379850020, 379850120, 379850220, 379850320, 379850420, 379850520, 379850620, 379850720, 379850820, 379850920, 379851020, 379851120, 379851220, 379851320, 379851420, 379851520, 379851620, 379851720, 379851820, 379851920, 379852020, 379852120, 379852220, 379852320, 379852420, 379852520, 379852620, 379852720, 379852820, 379852920, 379853020, 379853120, 379853220, 379853320, 379853420, 379853520, 379853620, 379853720, 379853820, 379853920, 379854020, 379854120, 379854220, 379854320, 379854420, 379854520, 379854620, 379854720, 379854820, 379854920, 379855020, 379855120, 379855220, 379855320, 379855420, 379855520, 379855620, 379855720, 379855920, 379856020, 379856120, 379856320, 379856420, 379856520, 379856620, 379856720, 379856820, 379856920, 379857020, 379857120, 379857220, 379857320, 379857420, 379857520, 379857620, 379857720, 379857820, 379857920, 379858020, 379858120, 379858220, 379858320, 379858420, 379858520, 379858620, 379858720, 379858820, 379858920, 379859020, 379859120, 379859220, 379859320, 379859420, 379859520, 379859620, 379859720, 379859820, 379859920, 379860020, 379860120, 379860220, 379860320, 379860420, 379860520, 379860620, 379860720, 379860820, 379860920, 379861020, 379861120, 379861220, 379861320, 379861420, 379861520, 379861620, 379861820, 379861920, 379862020, 379862120, 379862220, 379862320, 379862420, 379862520, 379862620, 379862720, 379862820, 379862920, 379863020, 379863120, 379863220, 379863320, 379863420, 379863520, 379863620, 379863720, 379863820, 379863920, 379864020, 379864120, 379864220, 379864320, 379864420, 379864520, 379864620, 379864720, 379864820, 379864920, 379865020, 379865120, 379865220, 379865320, 379865420, 379865520, 379865620, 379865720, 379865820, 379865920, 379866020, 379866120, 379866220, 379866320, 379866420, 379866520, 379866620, 379866720, 379866820, 379866920, 379867020, 379867120, 379867220, 379867320, 379867420, 379867520, 379867620, 379867720, 379867820, 379867920, 379868020, 379868120, 379868320, 379868420, 379868520, 379868620, 379868720, 379868820, 379868920, 379869020, 379869120, 379869220, 379869320, 379869420, 379869520, 379869620, 379869720, 379869820, 379869920, 379870020, 379870120, 379870220, 379870320, 379870420, 379870520, 379870620, 379870720, 379870820, 379870920, 379871020, 379871120, 379871220, 379871320, 379871420, 379871620, 379871720, 379871820, 379871920, 379872020, 379872120, 379872220, 379872320, 379872420, 379872520, 379872620, 379872720, 379872820, 379872920, 379873120, 379873220, 379873320, 379873420, 379873520, 379873620, 379873720, 379873820, 379873920, 379874020, 379874120, 379874220, 379874320, 379874520, 379874620, 379874720, 379874820, 379874920, 379875020, 379875120, 379875220, 379875320, 379875420, 379875520, 379875620, 379875720, 379875820, 379875920, 379876120, 379876220, 379876320, 379876420, 379876520, 379876620, 379876720, 379876820, 379877020, 379877120, 379877220, 379877320, 379877420, 379877520, 379877620, 379877720, 379877820, 379877920, 379878020, 379878120, 379878220, 379878320, 379878420, 379878520, 379878620, 379878720, 379878820, 379878920, 379879020, 379897620, 379897720, 379897820, 379897920, 379898020, 379898120, 379898220, 379898320, 379898420, 379898520, 379898620, 379898720, 379898820, 379898920, 379899020, 379899120, 379899220, 379899320, 379899420, 379899520, 379899620, 379899720, 379899920, 379900020, 379900120, 379900220, 379900320, 379900420, 379900520, 379900620, 379900720, 379900820, 379900920, 379901020, 379901120, 379901220, 379901320, 379901420, 379901520, 379901620, 379901720, 379901820, 379901920, 379902020, 379902120, 379902220, 379902320, 379902420, 379902520, 379902620, 379902720, 379902820, 379902920, 379903020, 379903120, 379903220, 379903320, 379903420, 379903520, 379903620, 379903720, 379903820, 379903920, 379904020, 379904120, 379904220, 379904320, 379904420, 379904520, 379904620, 379904720, 379904820, 379904920, 379905020, 379905120, 379905220, 379905320, 379905420, 379905520, 379905620, 379905720, 379905820, 379905920, 379906020, 379906120, 379906220, 389696220, 389718020"/>
    <s v="-0"/>
    <x v="0"/>
    <x v="3"/>
  </r>
  <r>
    <s v="81320"/>
    <s v="2020-12-21 00:00:00"/>
    <s v="2020-12-21 21:47:00"/>
    <s v="Gasto"/>
    <s v="Con Compromiso"/>
    <s v="0200"/>
    <x v="19"/>
    <x v="13"/>
    <s v="SALUD"/>
    <s v="Nación"/>
    <x v="0"/>
    <s v="CSF"/>
    <n v="84533300"/>
    <n v="0"/>
    <n v="84533300"/>
    <n v="0"/>
    <s v="APORTES NOMINA DE DICIEMBRE"/>
    <s v="99120"/>
    <s v="192720"/>
    <s v="-0"/>
    <s v="1251820, 1251920, 1252020, 1252120, 1252220, 1252320, 1252420, 1252520, 1252620, 1252720, 1252820, 1252920, 1253020, 1253120, 1253220, 1253320, 1253420, 1253520, 1253620, 1253720, 1253820, 1253920, 1254020, 1254120, 1254220"/>
    <s v="383260620, 383260720, 383260820, 383261020, 383261120, 383261220, 383261320, 383261420, 383261520, 383261620, 383261720, 383261820, 383261920, 383262020, 383262120, 383262220, 383262420, 383262520, 383262620, 383262720, 383262820, 383262920, 383263020, 383263120, 383263220"/>
    <s v="-0"/>
    <x v="0"/>
    <x v="3"/>
  </r>
  <r>
    <s v="81320"/>
    <s v="2020-12-21 00:00:00"/>
    <s v="2020-12-21 21:47:00"/>
    <s v="Gasto"/>
    <s v="Con Compromiso"/>
    <s v="0200"/>
    <x v="19"/>
    <x v="16"/>
    <s v="CAJAS DE COMPENSACIÓN FAMILIAR"/>
    <s v="Nación"/>
    <x v="0"/>
    <s v="CSF"/>
    <n v="46310200"/>
    <n v="400000"/>
    <n v="46710200"/>
    <n v="398000"/>
    <s v="APORTES NOMINA DE DICIEMBRE"/>
    <s v="99120"/>
    <s v="192720"/>
    <s v="-0"/>
    <s v="1251820, 1251920, 1252020, 1252120, 1252220, 1252320, 1252420, 1252520, 1252620, 1252720, 1252820, 1252920, 1253020, 1253120, 1253220, 1253320, 1253420, 1253520, 1253620, 1253720, 1253820, 1253920, 1254020, 1254120, 1254220"/>
    <s v="383260620, 383260720, 383260820, 383261020, 383261120, 383261220, 383261320, 383261420, 383261520, 383261620, 383261720, 383261820, 383261920, 383262020, 383262120, 383262220, 383262420, 383262520, 383262620, 383262720, 383262820, 383262920, 383263020, 383263120, 383263220"/>
    <s v="-0"/>
    <x v="0"/>
    <x v="3"/>
  </r>
  <r>
    <s v="81320"/>
    <s v="2020-12-21 00:00:00"/>
    <s v="2020-12-21 21:47:00"/>
    <s v="Gasto"/>
    <s v="Con Compromiso"/>
    <s v="0200"/>
    <x v="19"/>
    <x v="15"/>
    <s v="APORTES GENERALES AL SISTEMA DE RIESGOS LABORALES"/>
    <s v="Nación"/>
    <x v="0"/>
    <s v="CSF"/>
    <n v="9079200"/>
    <n v="0"/>
    <n v="9079200"/>
    <n v="0"/>
    <s v="APORTES NOMINA DE DICIEMBRE"/>
    <s v="99120"/>
    <s v="192720"/>
    <s v="-0"/>
    <s v="1251820, 1251920, 1252020, 1252120, 1252220, 1252320, 1252420, 1252520, 1252620, 1252720, 1252820, 1252920, 1253020, 1253120, 1253220, 1253320, 1253420, 1253520, 1253620, 1253720, 1253820, 1253920, 1254020, 1254120, 1254220"/>
    <s v="383260620, 383260720, 383260820, 383261020, 383261120, 383261220, 383261320, 383261420, 383261520, 383261620, 383261720, 383261820, 383261920, 383262020, 383262120, 383262220, 383262420, 383262520, 383262620, 383262720, 383262820, 383262920, 383263020, 383263120, 383263220"/>
    <s v="-0"/>
    <x v="0"/>
    <x v="3"/>
  </r>
  <r>
    <s v="81320"/>
    <s v="2020-12-21 00:00:00"/>
    <s v="2020-12-21 21:47:00"/>
    <s v="Gasto"/>
    <s v="Con Compromiso"/>
    <s v="0200"/>
    <x v="19"/>
    <x v="14"/>
    <s v="APORTES AL ICBF"/>
    <s v="Nación"/>
    <x v="0"/>
    <s v="CSF"/>
    <n v="34734500"/>
    <n v="0"/>
    <n v="34734500"/>
    <n v="0"/>
    <s v="APORTES NOMINA DE DICIEMBRE"/>
    <s v="99120"/>
    <s v="192720"/>
    <s v="-0"/>
    <s v="1251820, 1251920, 1252020, 1252120, 1252220, 1252320, 1252420, 1252520, 1252620, 1252720, 1252820, 1252920, 1253020, 1253120, 1253220, 1253320, 1253420, 1253520, 1253620, 1253720, 1253820, 1253920, 1254020, 1254120, 1254220"/>
    <s v="383260620, 383260720, 383260820, 383261020, 383261120, 383261220, 383261320, 383261420, 383261520, 383261620, 383261720, 383261820, 383261920, 383262020, 383262120, 383262220, 383262420, 383262520, 383262620, 383262720, 383262820, 383262920, 383263020, 383263120, 383263220"/>
    <s v="-0"/>
    <x v="0"/>
    <x v="3"/>
  </r>
  <r>
    <s v="81320"/>
    <s v="2020-12-21 00:00:00"/>
    <s v="2020-12-21 21:47:00"/>
    <s v="Gasto"/>
    <s v="Con Compromiso"/>
    <s v="0200"/>
    <x v="19"/>
    <x v="12"/>
    <s v="APORTES AL SENA"/>
    <s v="Nación"/>
    <x v="0"/>
    <s v="CSF"/>
    <n v="23161800"/>
    <n v="0"/>
    <n v="23161800"/>
    <n v="0"/>
    <s v="APORTES NOMINA DE DICIEMBRE"/>
    <s v="99120"/>
    <s v="192720"/>
    <s v="-0"/>
    <s v="1251820, 1251920, 1252020, 1252120, 1252220, 1252320, 1252420, 1252520, 1252620, 1252720, 1252820, 1252920, 1253020, 1253120, 1253220, 1253320, 1253420, 1253520, 1253620, 1253720, 1253820, 1253920, 1254020, 1254120, 1254220"/>
    <s v="383260620, 383260720, 383260820, 383261020, 383261120, 383261220, 383261320, 383261420, 383261520, 383261620, 383261720, 383261820, 383261920, 383262020, 383262120, 383262220, 383262420, 383262520, 383262620, 383262720, 383262820, 383262920, 383263020, 383263120, 383263220"/>
    <s v="-0"/>
    <x v="0"/>
    <x v="3"/>
  </r>
  <r>
    <s v="81320"/>
    <s v="2020-12-21 00:00:00"/>
    <s v="2020-12-21 21:47:00"/>
    <s v="Gasto"/>
    <s v="Con Compromiso"/>
    <s v="0200"/>
    <x v="19"/>
    <x v="11"/>
    <s v="PENSIONES"/>
    <s v="Nación"/>
    <x v="0"/>
    <s v="CSF"/>
    <n v="119330200"/>
    <n v="220000"/>
    <n v="119550200"/>
    <n v="220000"/>
    <s v="APORTES NOMINA DE DICIEMBRE"/>
    <s v="99120"/>
    <s v="192720"/>
    <s v="-0"/>
    <s v="1251820, 1251920, 1252020, 1252120, 1252220, 1252320, 1252420, 1252520, 1252620, 1252720, 1252820, 1252920, 1253020, 1253120, 1253220, 1253320, 1253420, 1253520, 1253620, 1253720, 1253820, 1253920, 1254020, 1254120, 1254220"/>
    <s v="383260620, 383260720, 383260820, 383261020, 383261120, 383261220, 383261320, 383261420, 383261520, 383261620, 383261720, 383261820, 383261920, 383262020, 383262120, 383262220, 383262420, 383262520, 383262620, 383262720, 383262820, 383262920, 383263020, 383263120, 383263220"/>
    <s v="-0"/>
    <x v="0"/>
    <x v="3"/>
  </r>
  <r>
    <s v="81420"/>
    <s v="2020-12-22 00:00:00"/>
    <s v="2020-12-22 08:55:00"/>
    <s v="Gasto"/>
    <s v="Con Compromiso"/>
    <s v="0200"/>
    <x v="19"/>
    <x v="10"/>
    <s v="SUELDO DE VACACIONES"/>
    <s v="Nación"/>
    <x v="0"/>
    <s v="CSF"/>
    <n v="1238942"/>
    <n v="0"/>
    <n v="1238942"/>
    <n v="0"/>
    <s v="PAGO RESOLUCION 1033"/>
    <s v="98820"/>
    <s v="192120"/>
    <s v="716620"/>
    <s v="1263320, 1263420, 1263620, 1263820, 1263920"/>
    <s v="393511020, 393518420, 393527020, 393530420, 393533020"/>
    <s v="-0"/>
    <x v="0"/>
    <x v="3"/>
  </r>
  <r>
    <s v="81420"/>
    <s v="2020-12-22 00:00:00"/>
    <s v="2020-12-22 08:55:00"/>
    <s v="Gasto"/>
    <s v="Con Compromiso"/>
    <s v="0200"/>
    <x v="19"/>
    <x v="9"/>
    <s v="BONIFICACIÓN POR SERVICIOS PRESTADOS"/>
    <s v="Nación"/>
    <x v="0"/>
    <s v="CSF"/>
    <n v="289901"/>
    <n v="0"/>
    <n v="289901"/>
    <n v="0"/>
    <s v="PAGO RESOLUCION 1033"/>
    <s v="98820"/>
    <s v="192120"/>
    <s v="716620"/>
    <s v="1263320, 1263420, 1263620, 1263820, 1263920"/>
    <s v="393511020, 393518420, 393527020, 393530420, 393533020"/>
    <s v="-0"/>
    <x v="0"/>
    <x v="3"/>
  </r>
  <r>
    <s v="81420"/>
    <s v="2020-12-22 00:00:00"/>
    <s v="2020-12-22 08:55:00"/>
    <s v="Gasto"/>
    <s v="Con Compromiso"/>
    <s v="0200"/>
    <x v="19"/>
    <x v="7"/>
    <s v="BONIFICACIÓN ESPECIAL DE RECREACIÓN"/>
    <s v="Nación"/>
    <x v="0"/>
    <s v="CSF"/>
    <n v="98393"/>
    <n v="0"/>
    <n v="98393"/>
    <n v="0"/>
    <s v="PAGO RESOLUCION 1033"/>
    <s v="98820"/>
    <s v="192120"/>
    <s v="716620"/>
    <s v="1263320, 1263420, 1263620, 1263820, 1263920"/>
    <s v="393511020, 393518420, 393527020, 393530420, 393533020"/>
    <s v="-0"/>
    <x v="0"/>
    <x v="3"/>
  </r>
  <r>
    <s v="81420"/>
    <s v="2020-12-22 00:00:00"/>
    <s v="2020-12-22 08:55:00"/>
    <s v="Gasto"/>
    <s v="Con Compromiso"/>
    <s v="0200"/>
    <x v="19"/>
    <x v="4"/>
    <s v="PRIMA DE VACACIONES"/>
    <s v="Nación"/>
    <x v="0"/>
    <s v="CSF"/>
    <n v="999843"/>
    <n v="0"/>
    <n v="999843"/>
    <n v="0"/>
    <s v="PAGO RESOLUCION 1033"/>
    <s v="98820"/>
    <s v="192120"/>
    <s v="716620"/>
    <s v="1263320, 1263420, 1263620, 1263820, 1263920"/>
    <s v="393511020, 393518420, 393527020, 393530420, 393533020"/>
    <s v="-0"/>
    <x v="0"/>
    <x v="3"/>
  </r>
  <r>
    <s v="81420"/>
    <s v="2020-12-22 00:00:00"/>
    <s v="2020-12-22 08:55:00"/>
    <s v="Gasto"/>
    <s v="Con Compromiso"/>
    <s v="0200"/>
    <x v="19"/>
    <x v="8"/>
    <s v="SUELDO BÁSICO"/>
    <s v="Nación"/>
    <x v="0"/>
    <s v="CSF"/>
    <n v="167083"/>
    <n v="574667"/>
    <n v="741750"/>
    <n v="0"/>
    <s v="PAGO RESOLUCION 1033"/>
    <s v="98820"/>
    <s v="192120"/>
    <s v="716620"/>
    <s v="1263320, 1263420, 1263620, 1263820, 1263920"/>
    <s v="393511020, 393518420, 393527020, 393530420, 393533020"/>
    <s v="-0"/>
    <x v="0"/>
    <x v="3"/>
  </r>
  <r>
    <s v="81420"/>
    <s v="2020-12-22 00:00:00"/>
    <s v="2020-12-22 08:55:00"/>
    <s v="Gasto"/>
    <s v="Con Compromiso"/>
    <s v="0200"/>
    <x v="19"/>
    <x v="26"/>
    <s v="PRIMA DE SERVICIO"/>
    <s v="Nación"/>
    <x v="0"/>
    <s v="CSF"/>
    <n v="1069504"/>
    <n v="0"/>
    <n v="1069504"/>
    <n v="0"/>
    <s v="PAGO RESOLUCION 1033"/>
    <s v="98820"/>
    <s v="192120"/>
    <s v="716620"/>
    <s v="1263320, 1263420, 1263620, 1263820, 1263920"/>
    <s v="393511020, 393518420, 393527020, 393530420, 393533020"/>
    <s v="-0"/>
    <x v="0"/>
    <x v="3"/>
  </r>
  <r>
    <s v="81520"/>
    <s v="2020-12-22 00:00:00"/>
    <s v="2020-12-22 09:00:00"/>
    <s v="Gasto"/>
    <s v="Con Compromiso"/>
    <s v="0200"/>
    <x v="19"/>
    <x v="7"/>
    <s v="BONIFICACIÓN ESPECIAL DE RECREACIÓN"/>
    <s v="Nación"/>
    <x v="0"/>
    <s v="CSF"/>
    <n v="177293"/>
    <n v="0"/>
    <n v="177293"/>
    <n v="0"/>
    <s v="PAGO RESOLUCION 1034"/>
    <s v="98920"/>
    <s v="192220"/>
    <s v="717420"/>
    <s v="1264120, 1264220, 1264320"/>
    <s v="393673920, 393709820, 393714520"/>
    <s v="-0"/>
    <x v="0"/>
    <x v="3"/>
  </r>
  <r>
    <s v="81520"/>
    <s v="2020-12-22 00:00:00"/>
    <s v="2020-12-22 09:00:00"/>
    <s v="Gasto"/>
    <s v="Con Compromiso"/>
    <s v="0200"/>
    <x v="19"/>
    <x v="8"/>
    <s v="SUELDO BÁSICO"/>
    <s v="Nación"/>
    <x v="0"/>
    <s v="CSF"/>
    <n v="0"/>
    <n v="590754"/>
    <n v="590754"/>
    <n v="0"/>
    <s v="PAGO RESOLUCION 1034"/>
    <s v="98920"/>
    <s v="192220"/>
    <s v="717420"/>
    <s v="1264120, 1264220, 1264320"/>
    <s v="393673920, 393709820, 393714520"/>
    <s v="-0"/>
    <x v="0"/>
    <x v="3"/>
  </r>
  <r>
    <s v="81520"/>
    <s v="2020-12-22 00:00:00"/>
    <s v="2020-12-22 09:00:00"/>
    <s v="Gasto"/>
    <s v="Con Compromiso"/>
    <s v="0200"/>
    <x v="19"/>
    <x v="9"/>
    <s v="BONIFICACIÓN POR SERVICIOS PRESTADOS"/>
    <s v="Nación"/>
    <x v="0"/>
    <s v="CSF"/>
    <n v="53606"/>
    <n v="0"/>
    <n v="53606"/>
    <n v="0"/>
    <s v="PAGO RESOLUCION 1034"/>
    <s v="98920"/>
    <s v="192220"/>
    <s v="717420"/>
    <s v="1264120, 1264220, 1264320"/>
    <s v="393673920, 393709820, 393714520"/>
    <s v="-0"/>
    <x v="0"/>
    <x v="3"/>
  </r>
  <r>
    <s v="81520"/>
    <s v="2020-12-22 00:00:00"/>
    <s v="2020-12-22 09:00:00"/>
    <s v="Gasto"/>
    <s v="Con Compromiso"/>
    <s v="0200"/>
    <x v="19"/>
    <x v="4"/>
    <s v="PRIMA DE VACACIONES"/>
    <s v="Nación"/>
    <x v="0"/>
    <s v="CSF"/>
    <n v="740754"/>
    <n v="0"/>
    <n v="740754"/>
    <n v="0"/>
    <s v="PAGO RESOLUCION 1034"/>
    <s v="98920"/>
    <s v="192220"/>
    <s v="717420"/>
    <s v="1264120, 1264220, 1264320"/>
    <s v="393673920, 393709820, 393714520"/>
    <s v="-0"/>
    <x v="0"/>
    <x v="3"/>
  </r>
  <r>
    <s v="81520"/>
    <s v="2020-12-22 00:00:00"/>
    <s v="2020-12-22 09:00:00"/>
    <s v="Gasto"/>
    <s v="Con Compromiso"/>
    <s v="0200"/>
    <x v="19"/>
    <x v="10"/>
    <s v="SUELDO DE VACACIONES"/>
    <s v="Nación"/>
    <x v="0"/>
    <s v="CSF"/>
    <n v="1391362"/>
    <n v="0"/>
    <n v="1391362"/>
    <n v="0"/>
    <s v="PAGO RESOLUCION 1034"/>
    <s v="98920"/>
    <s v="192220"/>
    <s v="717420"/>
    <s v="1264120, 1264220, 1264320"/>
    <s v="393673920, 393709820, 393714520"/>
    <s v="-0"/>
    <x v="0"/>
    <x v="3"/>
  </r>
  <r>
    <s v="81620"/>
    <s v="2020-12-22 00:00:00"/>
    <s v="2020-12-22 10:16:00"/>
    <s v="Gasto"/>
    <s v="Con Compromiso"/>
    <s v="0200"/>
    <x v="19"/>
    <x v="63"/>
    <s v="ADQUISICIÓN DE BIENES Y SERVICIOS - SEDES AMPLIADAS - FORTALECIMIENTO DE LA INFRAESTRUCTURA FÍSICA DEL IGAC A NIVEL  NACIONAL"/>
    <s v="Nación"/>
    <x v="0"/>
    <s v="CSF"/>
    <n v="467007567.5"/>
    <n v="0"/>
    <n v="467007567.5"/>
    <n v="0"/>
    <s v="PAGO PASIVO EXIGIBLE VIGENCIAS EXPIRADAS"/>
    <s v="97720"/>
    <s v="196720"/>
    <s v="769820"/>
    <s v="-0"/>
    <s v="-0"/>
    <s v="-0"/>
    <x v="1"/>
    <x v="3"/>
  </r>
  <r>
    <s v="81720"/>
    <s v="2020-12-22 00:00:00"/>
    <s v="2020-12-22 12:30:00"/>
    <s v="Gasto"/>
    <s v="Con Compromiso"/>
    <s v="0500"/>
    <x v="22"/>
    <x v="22"/>
    <s v="ADQUISICIÓN DE BIENES Y SERVICIOS - SERVICIO DE INFORMACIÓN CATASTRAL - ACTUALIZACIÓN  Y GESTIÓN CATASTRAL  NACIONAL"/>
    <s v="Nación"/>
    <x v="0"/>
    <s v="CSF"/>
    <n v="4000000"/>
    <n v="0"/>
    <n v="4000000"/>
    <n v="600021.69999999995"/>
    <s v="Pago de la membresía con la Federación Internacional de Agrimensores –FIG"/>
    <s v="98420"/>
    <s v="194620"/>
    <s v="745420"/>
    <s v="1286520"/>
    <s v="393445420"/>
    <s v="-0"/>
    <x v="1"/>
    <x v="1"/>
  </r>
  <r>
    <s v="81820"/>
    <s v="2020-12-22 00:00:00"/>
    <s v="2020-12-22 14:42:00"/>
    <s v="Gasto"/>
    <s v="Con Compromiso"/>
    <s v="0200"/>
    <x v="19"/>
    <x v="92"/>
    <s v="CUOTA DE FISCALIZACIÓN Y AUDITAJE"/>
    <s v="Nación"/>
    <x v="0"/>
    <s v="SSF"/>
    <n v="179370913"/>
    <n v="0"/>
    <n v="179370913"/>
    <n v="0"/>
    <s v="PAGO CUOTA DE FISCALIZACION Y AUDITAJE"/>
    <s v="99420"/>
    <s v="194920"/>
    <s v="751020"/>
    <s v="1289920"/>
    <s v="393901620"/>
    <s v="-0"/>
    <x v="0"/>
    <x v="3"/>
  </r>
  <r>
    <s v="81920"/>
    <s v="2020-12-22 00:00:00"/>
    <s v="2020-12-22 16:06:00"/>
    <s v="Gasto"/>
    <s v="Con Compromiso"/>
    <s v="0200"/>
    <x v="19"/>
    <x v="55"/>
    <s v="ADQUISICIÓN DE BIENES Y SERVICIOS - SERVICIOS TECNOLÓGICOS - FORTALECIMIENTO DE LA GESTIÓN INSTITUCIONAL DEL IGAC A NIVEL   NACIONAL"/>
    <s v="Nación"/>
    <x v="0"/>
    <s v="CSF"/>
    <n v="612000000"/>
    <n v="0"/>
    <n v="612000000"/>
    <n v="0"/>
    <s v="PAGO PASIVO EXIGIBLE VIGENCIA EXPIRADA"/>
    <s v="99320"/>
    <s v="194520"/>
    <s v="750220"/>
    <s v="1288320, 1288620"/>
    <s v="393851220, 393860120"/>
    <s v="-0"/>
    <x v="1"/>
    <x v="3"/>
  </r>
  <r>
    <s v="81920"/>
    <s v="2020-12-22 00:00:00"/>
    <s v="2020-12-22 16:06:00"/>
    <s v="Gasto"/>
    <s v="Con Compromiso"/>
    <s v="0500"/>
    <x v="22"/>
    <x v="22"/>
    <s v="ADQUISICIÓN DE BIENES Y SERVICIOS - SERVICIO DE INFORMACIÓN CATASTRAL - ACTUALIZACIÓN  Y GESTIÓN CATASTRAL  NACIONAL"/>
    <s v="Nación"/>
    <x v="2"/>
    <s v="CSF"/>
    <n v="25264462.879999999"/>
    <n v="0"/>
    <n v="25264462.879999999"/>
    <n v="0"/>
    <s v="PAGO PASIVO EXIGIBLE VIGENCIA EXPIRADA"/>
    <s v="99320"/>
    <s v="194520"/>
    <s v="750220"/>
    <s v="1288320, 1288620"/>
    <s v="393851220, 393860120"/>
    <s v="-0"/>
    <x v="1"/>
    <x v="1"/>
  </r>
  <r>
    <s v="81920"/>
    <s v="2020-12-22 00:00:00"/>
    <s v="2020-12-22 16:06:00"/>
    <s v="Gasto"/>
    <s v="Con Compromiso"/>
    <s v="0200"/>
    <x v="19"/>
    <x v="55"/>
    <s v="ADQUISICIÓN DE BIENES Y SERVICIOS - SERVICIOS TECNOLÓGICOS - FORTALECIMIENTO DE LA GESTIÓN INSTITUCIONAL DEL IGAC A NIVEL   NACIONAL"/>
    <s v="Propios"/>
    <x v="1"/>
    <s v="CSF"/>
    <n v="14934427.119999999"/>
    <n v="0"/>
    <n v="14934427.119999999"/>
    <n v="0"/>
    <s v="PAGO PASIVO EXIGIBLE VIGENCIA EXPIRADA"/>
    <s v="99320"/>
    <s v="194520"/>
    <s v="750220"/>
    <s v="1288320, 1288620"/>
    <s v="393851220, 393860120"/>
    <s v="-0"/>
    <x v="1"/>
    <x v="3"/>
  </r>
  <r>
    <s v="81920"/>
    <s v="2020-12-22 00:00:00"/>
    <s v="2020-12-22 16:06:00"/>
    <s v="Gasto"/>
    <s v="Con Compromiso"/>
    <s v="0200"/>
    <x v="19"/>
    <x v="29"/>
    <s v="ADQUISICIÓN DE BIENES Y SERVICIOS - SERVICIO DE GESTIÓN DOCUMENTAL - IMPLEMENTACIÓN DE UN SISTEMA DE GESTIÓN DOCUMENTAL EN EL IGAC A NIVEL   NACIONAL"/>
    <s v="Nación"/>
    <x v="0"/>
    <s v="CSF"/>
    <n v="127801110"/>
    <n v="0"/>
    <n v="127801110"/>
    <n v="0"/>
    <s v="PAGO PASIVO EXIGIBLE VIGENCIA EXPIRADA"/>
    <s v="99320"/>
    <s v="194520"/>
    <s v="750220"/>
    <s v="1288320, 1288620"/>
    <s v="393851220, 393860120"/>
    <s v="-0"/>
    <x v="1"/>
    <x v="3"/>
  </r>
  <r>
    <s v="82020"/>
    <s v="2020-12-23 00:00:00"/>
    <s v="2020-12-23 15:04:00"/>
    <s v="Gasto"/>
    <s v="Con Compromiso"/>
    <s v="0200"/>
    <x v="19"/>
    <x v="93"/>
    <s v="OTROS PRODUCTOS QUÍMICOS; FIBRAS ARTIFICIALES (O FIBRAS INDUSTRIALES HECHAS POR EL HOMBRE)"/>
    <s v="Nación"/>
    <x v="0"/>
    <s v="CSF"/>
    <n v="12460000"/>
    <n v="0"/>
    <n v="12460000"/>
    <n v="0"/>
    <s v="ELEMENTOS DE PROTECCION DE PERSONAL"/>
    <s v="99520"/>
    <s v="193920, 194020, 194120, 194220"/>
    <s v="-0"/>
    <s v="-0"/>
    <s v="-0"/>
    <s v="-0"/>
    <x v="0"/>
    <x v="3"/>
  </r>
  <r>
    <s v="82020"/>
    <s v="2020-12-23 00:00:00"/>
    <s v="2020-12-23 15:04:00"/>
    <s v="Gasto"/>
    <s v="Con Compromiso"/>
    <s v="0200"/>
    <x v="19"/>
    <x v="91"/>
    <s v="PRODUCTOS DE CAUCHO Y PLÁSTICO"/>
    <s v="Nación"/>
    <x v="0"/>
    <s v="CSF"/>
    <n v="27037600"/>
    <n v="0"/>
    <n v="27037600"/>
    <n v="10510"/>
    <s v="ELEMENTOS DE PROTECCION DE PERSONAL"/>
    <s v="99520"/>
    <s v="193920, 194020, 194120, 194220"/>
    <s v="-0"/>
    <s v="-0"/>
    <s v="-0"/>
    <s v="-0"/>
    <x v="0"/>
    <x v="3"/>
  </r>
  <r>
    <s v="82120"/>
    <s v="2020-12-24 00:00:00"/>
    <s v="2020-12-24 08:55: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24000000"/>
    <n v="0"/>
    <n v="24000000"/>
    <n v="0"/>
    <s v="Adquisición de un espectroradiometro de campo entre 350 a 1000 nanómetros (nm) con su respectivo software y accesorios requeridos para su normal funcionamiento."/>
    <s v="99620"/>
    <s v="195120"/>
    <s v="-0"/>
    <s v="-0"/>
    <s v="-0"/>
    <s v="-0"/>
    <x v="1"/>
    <x v="24"/>
  </r>
  <r>
    <s v="82220"/>
    <s v="2020-12-24 00:00:00"/>
    <s v="2020-12-24 10:26:00"/>
    <s v="Gasto"/>
    <s v="Con Compromiso"/>
    <s v="0200"/>
    <x v="19"/>
    <x v="92"/>
    <s v="CUOTA DE FISCALIZACIÓN Y AUDITAJE"/>
    <s v="Propios"/>
    <x v="1"/>
    <s v="CSF"/>
    <n v="272000000"/>
    <n v="0"/>
    <n v="272000000"/>
    <n v="0"/>
    <s v="PAGO CUOTA FISCALIZACIZACION Y AUDITAJE"/>
    <s v="99720"/>
    <s v="193720"/>
    <s v="715820"/>
    <s v="1262520"/>
    <s v="389784620, 389809320"/>
    <s v="-0"/>
    <x v="0"/>
    <x v="3"/>
  </r>
  <r>
    <s v="82320"/>
    <s v="2020-12-28 00:00:00"/>
    <s v="2020-12-28 16:53:00"/>
    <s v="Gasto"/>
    <s v="Con Compromiso"/>
    <s v="0200"/>
    <x v="19"/>
    <x v="11"/>
    <s v="PENSIONES"/>
    <s v="Nación"/>
    <x v="0"/>
    <s v="CSF"/>
    <n v="127000000"/>
    <n v="0"/>
    <n v="127000000"/>
    <n v="2015600"/>
    <s v="PAGO PENSION PLANILLA DE ABRIL"/>
    <s v="100020"/>
    <s v="195020"/>
    <s v="-0"/>
    <s v="1289520, 1289620, 1289720, 1289820"/>
    <s v="393663420, 393663520, 393663720, 393663820"/>
    <s v="-0"/>
    <x v="0"/>
    <x v="3"/>
  </r>
  <r>
    <s v="82420"/>
    <s v="2020-12-28 00:00:00"/>
    <s v="2020-12-28 19:41:00"/>
    <s v="Gasto"/>
    <s v="Generado"/>
    <s v="0200"/>
    <x v="19"/>
    <x v="94"/>
    <s v="ARTÍCULOS TEXTILES (EXCEPTO PRENDAS DE VESTIR)"/>
    <s v="Nación"/>
    <x v="0"/>
    <s v="CSF"/>
    <n v="9678750"/>
    <n v="0"/>
    <n v="9678750"/>
    <n v="9678750"/>
    <s v="Adquisición de Insumos para la atención de la Emergencia Sanitaria (EPP COVID)"/>
    <s v="100220"/>
    <s v="-0"/>
    <s v="-0"/>
    <s v="-0"/>
    <s v="-0"/>
    <s v="-0"/>
    <x v="0"/>
    <x v="3"/>
  </r>
  <r>
    <s v="82420"/>
    <s v="2020-12-28 00:00:00"/>
    <s v="2020-12-28 19:41:00"/>
    <s v="Gasto"/>
    <s v="Generado"/>
    <s v="0200"/>
    <x v="19"/>
    <x v="93"/>
    <s v="OTROS PRODUCTOS QUÍMICOS; FIBRAS ARTIFICIALES (O FIBRAS INDUSTRIALES HECHAS POR EL HOMBRE)"/>
    <s v="Nación"/>
    <x v="0"/>
    <s v="CSF"/>
    <n v="945000"/>
    <n v="0"/>
    <n v="945000"/>
    <n v="945000"/>
    <s v="Adquisición de Insumos para la atención de la Emergencia Sanitaria (EPP COVID)"/>
    <s v="100220"/>
    <s v="-0"/>
    <s v="-0"/>
    <s v="-0"/>
    <s v="-0"/>
    <s v="-0"/>
    <x v="0"/>
    <x v="3"/>
  </r>
  <r>
    <s v="82420"/>
    <s v="2020-12-28 00:00:00"/>
    <s v="2020-12-28 19:41:00"/>
    <s v="Gasto"/>
    <s v="Generado"/>
    <s v="0200"/>
    <x v="19"/>
    <x v="91"/>
    <s v="PRODUCTOS DE CAUCHO Y PLÁSTICO"/>
    <s v="Nación"/>
    <x v="0"/>
    <s v="CSF"/>
    <n v="7968850"/>
    <n v="0"/>
    <n v="7968850"/>
    <n v="7968850"/>
    <s v="Adquisición de Insumos para la atención de la Emergencia Sanitaria (EPP COVID)"/>
    <s v="100220"/>
    <s v="-0"/>
    <s v="-0"/>
    <s v="-0"/>
    <s v="-0"/>
    <s v="-0"/>
    <x v="0"/>
    <x v="3"/>
  </r>
  <r>
    <s v="82520"/>
    <s v="2020-12-28 00:00:00"/>
    <s v="2020-12-28 22:10:00"/>
    <s v="Gasto"/>
    <s v="Con Compromiso"/>
    <s v="0200"/>
    <x v="19"/>
    <x v="8"/>
    <s v="SUELDO BÁSICO"/>
    <s v="Nación"/>
    <x v="0"/>
    <s v="CSF"/>
    <n v="574667"/>
    <n v="0"/>
    <n v="574667"/>
    <n v="0"/>
    <s v="PAGOM RESOLUCION 1033"/>
    <s v="100320"/>
    <s v="195220"/>
    <s v="756220"/>
    <s v="1300120"/>
    <s v="396385920"/>
    <s v="-0"/>
    <x v="0"/>
    <x v="3"/>
  </r>
  <r>
    <s v="82620"/>
    <s v="2020-12-28 00:00:00"/>
    <s v="2020-12-28 22:12:00"/>
    <s v="Gasto"/>
    <s v="Con Compromiso"/>
    <s v="0200"/>
    <x v="19"/>
    <x v="8"/>
    <s v="SUELDO BÁSICO"/>
    <s v="Nación"/>
    <x v="0"/>
    <s v="CSF"/>
    <n v="590754"/>
    <n v="0"/>
    <n v="590754"/>
    <n v="0"/>
    <s v="PAGO RESOLUCION 1034"/>
    <s v="100420"/>
    <s v="195320"/>
    <s v="756320"/>
    <s v="1302820"/>
    <s v="396260720"/>
    <s v="-0"/>
    <x v="0"/>
    <x v="3"/>
  </r>
  <r>
    <s v="120"/>
    <s v="2020-01-17 00:00:00"/>
    <s v="2020-01-17 07:35:00"/>
    <s v="Gasto"/>
    <s v="Con Compromiso"/>
    <s v="020"/>
    <x v="26"/>
    <x v="3"/>
    <s v="AUXILIO DE TRANSPORTE"/>
    <s v="Nación"/>
    <x v="0"/>
    <s v="CSF"/>
    <n v="898258"/>
    <n v="0"/>
    <n v="898258"/>
    <n v="0"/>
    <s v="PARA NOMINA ENERO 2020"/>
    <s v="120"/>
    <s v="520, 620"/>
    <s v="-0"/>
    <s v="420, 520, 620, 720, 820, 920, 1020, 1120, 1220, 1320, 1420, 1520, 1620, 1720, 1820, 1920, 2020, 2120, 2220, 2320, 2420, 2520, 2620, 2720, 2820"/>
    <s v="5752620, 5752720, 5752820, 5752920, 5753020, 5753120, 5753220, 5753320, 5753420, 5753520, 5753620, 5753720, 5753820, 5753920, 5754020, 5754120, 5754220, 5754320, 5754420, 5754520, 5769320, 5769420, 5769520, 5769620, 5769720"/>
    <s v="-0"/>
    <x v="0"/>
    <x v="26"/>
  </r>
  <r>
    <s v="120"/>
    <s v="2020-01-17 00:00:00"/>
    <s v="2020-01-17 07:35:00"/>
    <s v="Gasto"/>
    <s v="Con Compromiso"/>
    <s v="020"/>
    <x v="26"/>
    <x v="4"/>
    <s v="PRIMA DE VACACIONES"/>
    <s v="Nación"/>
    <x v="0"/>
    <s v="CSF"/>
    <n v="2915048"/>
    <n v="0"/>
    <n v="2915048"/>
    <n v="0"/>
    <s v="PARA NOMINA ENERO 2020"/>
    <s v="120"/>
    <s v="520, 620"/>
    <s v="-0"/>
    <s v="420, 520, 620, 720, 820, 920, 1020, 1120, 1220, 1320, 1420, 1520, 1620, 1720, 1820, 1920, 2020, 2120, 2220, 2320, 2420, 2520, 2620, 2720, 2820"/>
    <s v="5752620, 5752720, 5752820, 5752920, 5753020, 5753120, 5753220, 5753320, 5753420, 5753520, 5753620, 5753720, 5753820, 5753920, 5754020, 5754120, 5754220, 5754320, 5754420, 5754520, 5769320, 5769420, 5769520, 5769620, 5769720"/>
    <s v="-0"/>
    <x v="0"/>
    <x v="26"/>
  </r>
  <r>
    <s v="120"/>
    <s v="2020-01-17 00:00:00"/>
    <s v="2020-01-17 07:35:00"/>
    <s v="Gasto"/>
    <s v="Con Compromiso"/>
    <s v="020"/>
    <x v="26"/>
    <x v="6"/>
    <s v="SUBSIDIO DE ALIMENTACIÓN"/>
    <s v="Nación"/>
    <x v="0"/>
    <s v="CSF"/>
    <n v="639259"/>
    <n v="0"/>
    <n v="639259"/>
    <n v="0"/>
    <s v="PARA NOMINA ENERO 2020"/>
    <s v="120"/>
    <s v="520, 620"/>
    <s v="-0"/>
    <s v="420, 520, 620, 720, 820, 920, 1020, 1120, 1220, 1320, 1420, 1520, 1620, 1720, 1820, 1920, 2020, 2120, 2220, 2320, 2420, 2520, 2620, 2720, 2820"/>
    <s v="5752620, 5752720, 5752820, 5752920, 5753020, 5753120, 5753220, 5753320, 5753420, 5753520, 5753620, 5753720, 5753820, 5753920, 5754020, 5754120, 5754220, 5754320, 5754420, 5754520, 5769320, 5769420, 5769520, 5769620, 5769720"/>
    <s v="-0"/>
    <x v="0"/>
    <x v="26"/>
  </r>
  <r>
    <s v="120"/>
    <s v="2020-01-17 00:00:00"/>
    <s v="2020-01-17 07:35:00"/>
    <s v="Gasto"/>
    <s v="Con Compromiso"/>
    <s v="020"/>
    <x v="26"/>
    <x v="5"/>
    <s v="PRIMA TÉCNICA NO SALARIAL"/>
    <s v="Nación"/>
    <x v="0"/>
    <s v="CSF"/>
    <n v="2240265"/>
    <n v="0"/>
    <n v="2240265"/>
    <n v="0"/>
    <s v="PARA NOMINA ENERO 2020"/>
    <s v="120"/>
    <s v="520, 620"/>
    <s v="-0"/>
    <s v="420, 520, 620, 720, 820, 920, 1020, 1120, 1220, 1320, 1420, 1520, 1620, 1720, 1820, 1920, 2020, 2120, 2220, 2320, 2420, 2520, 2620, 2720, 2820"/>
    <s v="5752620, 5752720, 5752820, 5752920, 5753020, 5753120, 5753220, 5753320, 5753420, 5753520, 5753620, 5753720, 5753820, 5753920, 5754020, 5754120, 5754220, 5754320, 5754420, 5754520, 5769320, 5769420, 5769520, 5769620, 5769720"/>
    <s v="-0"/>
    <x v="0"/>
    <x v="26"/>
  </r>
  <r>
    <s v="120"/>
    <s v="2020-01-17 00:00:00"/>
    <s v="2020-01-17 07:35:00"/>
    <s v="Gasto"/>
    <s v="Con Compromiso"/>
    <s v="020"/>
    <x v="26"/>
    <x v="10"/>
    <s v="SUELDO DE VACACIONES"/>
    <s v="Nación"/>
    <x v="0"/>
    <s v="CSF"/>
    <n v="2461596"/>
    <n v="0"/>
    <n v="2461596"/>
    <n v="0"/>
    <s v="PARA NOMINA ENERO 2020"/>
    <s v="120"/>
    <s v="520, 620"/>
    <s v="-0"/>
    <s v="420, 520, 620, 720, 820, 920, 1020, 1120, 1220, 1320, 1420, 1520, 1620, 1720, 1820, 1920, 2020, 2120, 2220, 2320, 2420, 2520, 2620, 2720, 2820"/>
    <s v="5752620, 5752720, 5752820, 5752920, 5753020, 5753120, 5753220, 5753320, 5753420, 5753520, 5753620, 5753720, 5753820, 5753920, 5754020, 5754120, 5754220, 5754320, 5754420, 5754520, 5769320, 5769420, 5769520, 5769620, 5769720"/>
    <s v="-0"/>
    <x v="0"/>
    <x v="26"/>
  </r>
  <r>
    <s v="120"/>
    <s v="2020-01-17 00:00:00"/>
    <s v="2020-01-17 07:35:00"/>
    <s v="Gasto"/>
    <s v="Con Compromiso"/>
    <s v="020"/>
    <x v="26"/>
    <x v="7"/>
    <s v="BONIFICACIÓN ESPECIAL DE RECREACIÓN"/>
    <s v="Nación"/>
    <x v="0"/>
    <s v="CSF"/>
    <n v="199162"/>
    <n v="0"/>
    <n v="199162"/>
    <n v="0"/>
    <s v="PARA NOMINA ENERO 2020"/>
    <s v="120"/>
    <s v="520, 620"/>
    <s v="-0"/>
    <s v="420, 520, 620, 720, 820, 920, 1020, 1120, 1220, 1320, 1420, 1520, 1620, 1720, 1820, 1920, 2020, 2120, 2220, 2320, 2420, 2520, 2620, 2720, 2820"/>
    <s v="5752620, 5752720, 5752820, 5752920, 5753020, 5753120, 5753220, 5753320, 5753420, 5753520, 5753620, 5753720, 5753820, 5753920, 5754020, 5754120, 5754220, 5754320, 5754420, 5754520, 5769320, 5769420, 5769520, 5769620, 5769720"/>
    <s v="-0"/>
    <x v="0"/>
    <x v="26"/>
  </r>
  <r>
    <s v="120"/>
    <s v="2020-01-17 00:00:00"/>
    <s v="2020-01-17 07:35:00"/>
    <s v="Gasto"/>
    <s v="Con Compromiso"/>
    <s v="020"/>
    <x v="26"/>
    <x v="8"/>
    <s v="SUELDO BÁSICO"/>
    <s v="Nación"/>
    <x v="0"/>
    <s v="CSF"/>
    <n v="30891631"/>
    <n v="0"/>
    <n v="30891631"/>
    <n v="0"/>
    <s v="PARA NOMINA ENERO 2020"/>
    <s v="120"/>
    <s v="520, 620"/>
    <s v="-0"/>
    <s v="420, 520, 620, 720, 820, 920, 1020, 1120, 1220, 1320, 1420, 1520, 1620, 1720, 1820, 1920, 2020, 2120, 2220, 2320, 2420, 2520, 2620, 2720, 2820"/>
    <s v="5752620, 5752720, 5752820, 5752920, 5753020, 5753120, 5753220, 5753320, 5753420, 5753520, 5753620, 5753720, 5753820, 5753920, 5754020, 5754120, 5754220, 5754320, 5754420, 5754520, 5769320, 5769420, 5769520, 5769620, 5769720"/>
    <s v="-0"/>
    <x v="0"/>
    <x v="26"/>
  </r>
  <r>
    <s v="120"/>
    <s v="2020-01-17 00:00:00"/>
    <s v="2020-01-17 07:35:00"/>
    <s v="Gasto"/>
    <s v="Con Compromiso"/>
    <s v="020"/>
    <x v="26"/>
    <x v="9"/>
    <s v="BONIFICACIÓN POR SERVICIOS PRESTADOS"/>
    <s v="Nación"/>
    <x v="0"/>
    <s v="CSF"/>
    <n v="2919162"/>
    <n v="0"/>
    <n v="2919162"/>
    <n v="0"/>
    <s v="PARA NOMINA ENERO 2020"/>
    <s v="120"/>
    <s v="520, 620"/>
    <s v="-0"/>
    <s v="420, 520, 620, 720, 820, 920, 1020, 1120, 1220, 1320, 1420, 1520, 1620, 1720, 1820, 1920, 2020, 2120, 2220, 2320, 2420, 2520, 2620, 2720, 2820"/>
    <s v="5752620, 5752720, 5752820, 5752920, 5753020, 5753120, 5753220, 5753320, 5753420, 5753520, 5753620, 5753720, 5753820, 5753920, 5754020, 5754120, 5754220, 5754320, 5754420, 5754520, 5769320, 5769420, 5769520, 5769620, 5769720"/>
    <s v="-0"/>
    <x v="0"/>
    <x v="26"/>
  </r>
  <r>
    <s v="220"/>
    <s v="2020-01-17 00:00:00"/>
    <s v="2020-01-17 10:09:00"/>
    <s v="Gasto"/>
    <s v="Con Compromiso"/>
    <s v="020"/>
    <x v="26"/>
    <x v="0"/>
    <s v="SERVICIOS DE DISTRIBUCIÓN DE ELECTRICIDAD, GAS Y AGUA (POR CUENTA PROPIA)"/>
    <s v="Nación"/>
    <x v="0"/>
    <s v="CSF"/>
    <n v="37000000"/>
    <n v="-5002748"/>
    <n v="31997252"/>
    <n v="0"/>
    <s v="PARA ENERGIA ELECTRICA  Y ACUEDUCTO DEL 2020"/>
    <s v="320"/>
    <s v="120, 920, 2020, 2220, 3820, 4020, 4220, 4920, 5520, 5920, 6620, 6820, 7120, 7620, 7820, 8320, 8620, 9220, 9620, 10920, 12120, 13620, 14520, 15020, 16420, 16520"/>
    <s v="220, 620, 2220, 2420, 3720, 3920, 4220, 4520, 5720, 6220, 7720, 8020, 8220, 9520, 11020, 11820, 13620, 13820, 15820, 17520, 18520, 20020, 20920, 27220, 27320"/>
    <s v="220, 4320, 8820, 9020, 15120, 15320, 16920, 17220, 21620, 22220, 28920, 29220, 29420, 33920, 37020, 39120, 45420, 45620, 50520, 53420, 56020, 56820, 57220, 67320, 67420"/>
    <s v="4516920, 22959620, 48357920, 48421220, 88446920, 88452820, 90614620, 91814820, 116773020, 122797320, 125884720, 152163420, 152169720, 153369820, 180517320, 198951520, 218581920, 257183020, 260818020, 287466420, 295957220, 304469220, 318013920, 330891920, 361735420, 361825920"/>
    <s v="-0"/>
    <x v="0"/>
    <x v="26"/>
  </r>
  <r>
    <s v="320"/>
    <s v="2020-01-17 00:00:00"/>
    <s v="2020-01-17 10:36:00"/>
    <s v="Gasto"/>
    <s v="Con Compromiso"/>
    <s v="020"/>
    <x v="26"/>
    <x v="31"/>
    <s v="SERVICIOS INMOBILIARIOS"/>
    <s v="Nación"/>
    <x v="0"/>
    <s v="CSF"/>
    <n v="24240000"/>
    <n v="252000"/>
    <n v="24492000"/>
    <n v="0"/>
    <s v="PARA ADMINISTRACIÓN DE LA PROPIEDAD HORIZONTAL, SEDE IGAC"/>
    <s v="420"/>
    <s v="220, 820, 1220, 1920, 4620, 5820, 6320"/>
    <s v="320, 920, 2120, 4120, 6020, 7620"/>
    <s v="320, 4820, 8720, 16820, 22020, 28820, 34520, 36820, 39020, 45120, 56220, 75920, 76020"/>
    <s v="4519820, 27609620, 46972720, 90605620, 120214920, 145340220, 193234820, 195136720, 218503720, 251332020, 304454820, 381246420, 381252820"/>
    <s v="-0"/>
    <x v="0"/>
    <x v="26"/>
  </r>
  <r>
    <s v="420"/>
    <s v="2020-01-17 00:00:00"/>
    <s v="2020-01-17 10:52:00"/>
    <s v="Gasto"/>
    <s v="Con Compromiso"/>
    <s v="020"/>
    <x v="26"/>
    <x v="2"/>
    <s v="SERVICIOS DE ALCANTARILLADO, RECOLECCIÓN, TRATAMIENTO Y DISPOSICIÓN DE DESECHOS Y OTROS SERVICIOS DE SANEAMIENTO AMBIENTAL"/>
    <s v="Nación"/>
    <x v="0"/>
    <s v="CSF"/>
    <n v="1100000"/>
    <n v="278067"/>
    <n v="1378067"/>
    <n v="0"/>
    <s v="SERVICIO DE ASEO Y ALCANTARILLADO"/>
    <s v="520"/>
    <s v="320, 1020, 1120, 2120, 2320, 3920, 4120, 4320, 4520, 4820, 5620, 6020, 6720, 6920, 7220, 7720, 8220, 8720, 9320, 9420, 9720, 11020, 12020, 13720, 14620, 15120, 17120"/>
    <s v="120, 720, 820, 2320, 2520, 3820, 4020, 4320, 4420, 5820, 6320, 7820, 7920, 8320, 9620, 10920, 11920, 13420, 13520, 13920, 15920, 17420, 18620, 19920, 20820, 28220"/>
    <s v="120, 4420, 4520, 8920, 9120, 15220, 15420, 17020, 17120, 21720, 22320, 29020, 29120, 29520, 34020, 36920, 39220, 45220, 45320, 45720, 50620, 53320, 56120, 56720, 57120, 69420"/>
    <s v="4515520, 22961320, 23125620, 48361220, 48426420, 88450120, 88464320, 90624320, 91812720, 116775820, 122878420, 125895020, 152165520, 152167520, 153370820, 180521220, 198948420, 218583720, 257180420, 257182420, 260829820, 287468820, 295947420, 304471720, 318003720, 330890520, 372830220, 384942620"/>
    <s v="-0"/>
    <x v="0"/>
    <x v="26"/>
  </r>
  <r>
    <s v="520"/>
    <s v="2020-01-17 00:00:00"/>
    <s v="2020-01-17 11:09:00"/>
    <s v="Gasto"/>
    <s v="Con Compromiso"/>
    <s v="020"/>
    <x v="26"/>
    <x v="1"/>
    <s v="SERVICIOS DE TELECOMUNICACIONES, TRANSMISIÓN Y SUMINISTRO DE INFORMACIÓN"/>
    <s v="Nación"/>
    <x v="0"/>
    <s v="CSF"/>
    <n v="350000"/>
    <n v="2943"/>
    <n v="352943"/>
    <n v="0"/>
    <s v="TELEFONIA FIJA"/>
    <s v="620"/>
    <s v="420, 2920, 3020, 5720, 7020, 7920, 8520, 9520, 14720, 16820"/>
    <s v="520, 2620, 2720, 6120, 8120, 9720, 11620, 13720, 20120, 27520"/>
    <s v="2920, 9220, 9320, 22120, 29320, 34120, 38920, 45520, 56920, 69220"/>
    <s v="7050420, 54585920, 56446020, 56457520, 120215020, 152889120, 184441620, 216655320, 218652120, 257177120, 321084120, 362107020"/>
    <s v="-0"/>
    <x v="0"/>
    <x v="26"/>
  </r>
  <r>
    <s v="620"/>
    <s v="2020-01-23 00:00:00"/>
    <s v="2020-01-23 15:01:00"/>
    <s v="Gasto"/>
    <s v="Con Compromiso"/>
    <s v="020"/>
    <x v="26"/>
    <x v="11"/>
    <s v="PENSIONES"/>
    <s v="Nación"/>
    <x v="0"/>
    <s v="CSF"/>
    <n v="4968400"/>
    <n v="0"/>
    <n v="4968400"/>
    <n v="0"/>
    <s v="APORTES AL SISTEMA INTEGRAL DE SEGURIDAD SOCIAL Y APORTES PARAFISCALES, ENERO 2020"/>
    <s v="720"/>
    <s v="720"/>
    <s v="-0"/>
    <s v="3020, 3120, 3220, 3320, 3420, 3520, 3620, 3720, 3820, 3920, 4020, 4120, 4220"/>
    <s v="9292420, 9292520, 9292620, 9292720, 9292820, 9292920, 9293020, 9293120, 9293220, 9293320, 9293420, 9293520, 9293620"/>
    <s v="-0"/>
    <x v="0"/>
    <x v="26"/>
  </r>
  <r>
    <s v="620"/>
    <s v="2020-01-23 00:00:00"/>
    <s v="2020-01-23 15:01:00"/>
    <s v="Gasto"/>
    <s v="Con Compromiso"/>
    <s v="020"/>
    <x v="26"/>
    <x v="13"/>
    <s v="SALUD"/>
    <s v="Nación"/>
    <x v="0"/>
    <s v="CSF"/>
    <n v="3519100"/>
    <n v="0"/>
    <n v="3519100"/>
    <n v="0"/>
    <s v="APORTES AL SISTEMA INTEGRAL DE SEGURIDAD SOCIAL Y APORTES PARAFISCALES, ENERO 2020"/>
    <s v="720"/>
    <s v="720"/>
    <s v="-0"/>
    <s v="3020, 3120, 3220, 3320, 3420, 3520, 3620, 3720, 3820, 3920, 4020, 4120, 4220"/>
    <s v="9292420, 9292520, 9292620, 9292720, 9292820, 9292920, 9293020, 9293120, 9293220, 9293320, 9293420, 9293520, 9293620"/>
    <s v="-0"/>
    <x v="0"/>
    <x v="26"/>
  </r>
  <r>
    <s v="620"/>
    <s v="2020-01-23 00:00:00"/>
    <s v="2020-01-23 15:01:00"/>
    <s v="Gasto"/>
    <s v="Con Compromiso"/>
    <s v="020"/>
    <x v="26"/>
    <x v="16"/>
    <s v="CAJAS DE COMPENSACIÓN FAMILIAR"/>
    <s v="Nación"/>
    <x v="0"/>
    <s v="CSF"/>
    <n v="1830200"/>
    <n v="0"/>
    <n v="1830200"/>
    <n v="0"/>
    <s v="APORTES AL SISTEMA INTEGRAL DE SEGURIDAD SOCIAL Y APORTES PARAFISCALES, ENERO 2020"/>
    <s v="720"/>
    <s v="720"/>
    <s v="-0"/>
    <s v="3020, 3120, 3220, 3320, 3420, 3520, 3620, 3720, 3820, 3920, 4020, 4120, 4220"/>
    <s v="9292420, 9292520, 9292620, 9292720, 9292820, 9292920, 9293020, 9293120, 9293220, 9293320, 9293420, 9293520, 9293620"/>
    <s v="-0"/>
    <x v="0"/>
    <x v="26"/>
  </r>
  <r>
    <s v="620"/>
    <s v="2020-01-23 00:00:00"/>
    <s v="2020-01-23 15:01:00"/>
    <s v="Gasto"/>
    <s v="Con Compromiso"/>
    <s v="020"/>
    <x v="26"/>
    <x v="12"/>
    <s v="APORTES AL SENA"/>
    <s v="Nación"/>
    <x v="0"/>
    <s v="CSF"/>
    <n v="915700"/>
    <n v="0"/>
    <n v="915700"/>
    <n v="0"/>
    <s v="APORTES AL SISTEMA INTEGRAL DE SEGURIDAD SOCIAL Y APORTES PARAFISCALES, ENERO 2020"/>
    <s v="720"/>
    <s v="720"/>
    <s v="-0"/>
    <s v="3020, 3120, 3220, 3320, 3420, 3520, 3620, 3720, 3820, 3920, 4020, 4120, 4220"/>
    <s v="9292420, 9292520, 9292620, 9292720, 9292820, 9292920, 9293020, 9293120, 9293220, 9293320, 9293420, 9293520, 9293620"/>
    <s v="-0"/>
    <x v="0"/>
    <x v="26"/>
  </r>
  <r>
    <s v="620"/>
    <s v="2020-01-23 00:00:00"/>
    <s v="2020-01-23 15:01:00"/>
    <s v="Gasto"/>
    <s v="Con Compromiso"/>
    <s v="020"/>
    <x v="26"/>
    <x v="15"/>
    <s v="APORTES GENERALES AL SISTEMA DE RIESGOS LABORALES"/>
    <s v="Nación"/>
    <x v="0"/>
    <s v="CSF"/>
    <n v="336900"/>
    <n v="0"/>
    <n v="336900"/>
    <n v="0"/>
    <s v="APORTES AL SISTEMA INTEGRAL DE SEGURIDAD SOCIAL Y APORTES PARAFISCALES, ENERO 2020"/>
    <s v="720"/>
    <s v="720"/>
    <s v="-0"/>
    <s v="3020, 3120, 3220, 3320, 3420, 3520, 3620, 3720, 3820, 3920, 4020, 4120, 4220"/>
    <s v="9292420, 9292520, 9292620, 9292720, 9292820, 9292920, 9293020, 9293120, 9293220, 9293320, 9293420, 9293520, 9293620"/>
    <s v="-0"/>
    <x v="0"/>
    <x v="26"/>
  </r>
  <r>
    <s v="620"/>
    <s v="2020-01-23 00:00:00"/>
    <s v="2020-01-23 15:01:00"/>
    <s v="Gasto"/>
    <s v="Con Compromiso"/>
    <s v="020"/>
    <x v="26"/>
    <x v="14"/>
    <s v="APORTES AL ICBF"/>
    <s v="Nación"/>
    <x v="0"/>
    <s v="CSF"/>
    <n v="1373300"/>
    <n v="0"/>
    <n v="1373300"/>
    <n v="0"/>
    <s v="APORTES AL SISTEMA INTEGRAL DE SEGURIDAD SOCIAL Y APORTES PARAFISCALES, ENERO 2020"/>
    <s v="720"/>
    <s v="720"/>
    <s v="-0"/>
    <s v="3020, 3120, 3220, 3320, 3420, 3520, 3620, 3720, 3820, 3920, 4020, 4120, 4220"/>
    <s v="9292420, 9292520, 9292620, 9292720, 9292820, 9292920, 9293020, 9293120, 9293220, 9293320, 9293420, 9293520, 9293620"/>
    <s v="-0"/>
    <x v="0"/>
    <x v="26"/>
  </r>
  <r>
    <s v="720"/>
    <s v="2020-02-04 00:00:00"/>
    <s v="2020-02-04 15:36:00"/>
    <s v="Gasto"/>
    <s v="Con Compromiso"/>
    <s v="020"/>
    <x v="26"/>
    <x v="31"/>
    <s v="SERVICIOS INMOBILIARIOS"/>
    <s v="Nación"/>
    <x v="0"/>
    <s v="CSF"/>
    <n v="4000000"/>
    <n v="-253333"/>
    <n v="3746667"/>
    <n v="0"/>
    <s v="pago de parqueadero vehiculo OBI 109 terr sucre"/>
    <s v="920"/>
    <s v="3420"/>
    <s v="5120"/>
    <s v="19820, 20220, 26720, 33520, 34820, 41120, 48120, 54120, 64820, 73620, 81120"/>
    <s v="100776020, 103833020, 137456320, 172551620, 194916420, 232239420, 266181020, 297059420, 339600320, 381256520, 390441820"/>
    <s v="-0"/>
    <x v="0"/>
    <x v="26"/>
  </r>
  <r>
    <s v="820"/>
    <s v="2020-02-11 00:00:00"/>
    <s v="2020-02-11 09:01:00"/>
    <s v="Gasto"/>
    <s v="Con Compromiso"/>
    <s v="020"/>
    <x v="26"/>
    <x v="18"/>
    <s v="SERVICIOS DE TRANSPORTE DE PASAJEROS"/>
    <s v="Nación"/>
    <x v="0"/>
    <s v="CSF"/>
    <n v="78400"/>
    <n v="0"/>
    <n v="78400"/>
    <n v="0"/>
    <s v="COMISION DE DIRECTORES SEDE CENTRAL"/>
    <s v="1020"/>
    <s v="1320"/>
    <s v="1220"/>
    <s v="4620, 4720"/>
    <s v="23496720, 23497320"/>
    <s v="-0"/>
    <x v="0"/>
    <x v="26"/>
  </r>
  <r>
    <s v="820"/>
    <s v="2020-02-11 00:00:00"/>
    <s v="2020-02-11 09:01:00"/>
    <s v="Gasto"/>
    <s v="Con Compromiso"/>
    <s v="020"/>
    <x v="26"/>
    <x v="19"/>
    <s v="VIÁTICOS DE LOS FUNCIONARIOS EN COMISIÓN"/>
    <s v="Nación"/>
    <x v="0"/>
    <s v="CSF"/>
    <n v="258320"/>
    <n v="258320"/>
    <n v="516640"/>
    <n v="0"/>
    <s v="COMISION DE DIRECTORES SEDE CENTRAL"/>
    <s v="1020"/>
    <s v="1320"/>
    <s v="1220"/>
    <s v="4620, 4720"/>
    <s v="23496720, 23497320"/>
    <s v="-0"/>
    <x v="0"/>
    <x v="26"/>
  </r>
  <r>
    <s v="920"/>
    <s v="2020-02-19 00:00:00"/>
    <s v="2020-02-19 10:25:00"/>
    <s v="Gasto"/>
    <s v="Con Compromiso"/>
    <s v="020"/>
    <x v="26"/>
    <x v="6"/>
    <s v="SUBSIDIO DE ALIMENTACIÓN"/>
    <s v="Nación"/>
    <x v="0"/>
    <s v="CSF"/>
    <n v="668602"/>
    <n v="0"/>
    <n v="668602"/>
    <n v="0"/>
    <s v="SUELDOS Y PRESTACIONES: NOMINA FEBRERO DEL 2020"/>
    <s v="1120"/>
    <s v="1520"/>
    <s v="-0"/>
    <s v="4920, 5020, 5120, 5220, 5320, 5420, 5520, 5620, 5720, 5820, 5920, 6020, 6120, 6220, 6320, 6420, 6520, 6620, 6720, 6820"/>
    <s v="30859320, 30859420, 30859520, 30859620, 30859720, 30859820, 30859920, 30860020, 30860120, 30860220, 30860320, 30860420, 30860520, 30860620, 30860720, 30860820, 30860920, 30861020, 30861120, 30861220"/>
    <s v="120"/>
    <x v="0"/>
    <x v="26"/>
  </r>
  <r>
    <s v="920"/>
    <s v="2020-02-19 00:00:00"/>
    <s v="2020-02-19 10:25:00"/>
    <s v="Gasto"/>
    <s v="Con Compromiso"/>
    <s v="020"/>
    <x v="26"/>
    <x v="8"/>
    <s v="SUELDO BÁSICO"/>
    <s v="Nación"/>
    <x v="0"/>
    <s v="CSF"/>
    <n v="36378778"/>
    <n v="0"/>
    <n v="36378778"/>
    <n v="0"/>
    <s v="SUELDOS Y PRESTACIONES: NOMINA FEBRERO DEL 2020"/>
    <s v="1120"/>
    <s v="1520"/>
    <s v="-0"/>
    <s v="4920, 5020, 5120, 5220, 5320, 5420, 5520, 5620, 5720, 5820, 5920, 6020, 6120, 6220, 6320, 6420, 6520, 6620, 6720, 6820"/>
    <s v="30859320, 30859420, 30859520, 30859620, 30859720, 30859820, 30859920, 30860020, 30860120, 30860220, 30860320, 30860420, 30860520, 30860620, 30860720, 30860820, 30860920, 30861020, 30861120, 30861220"/>
    <s v="120"/>
    <x v="0"/>
    <x v="26"/>
  </r>
  <r>
    <s v="920"/>
    <s v="2020-02-19 00:00:00"/>
    <s v="2020-02-19 10:25:00"/>
    <s v="Gasto"/>
    <s v="Con Compromiso"/>
    <s v="020"/>
    <x v="26"/>
    <x v="3"/>
    <s v="AUXILIO DE TRANSPORTE"/>
    <s v="Nación"/>
    <x v="0"/>
    <s v="CSF"/>
    <n v="887973"/>
    <n v="0"/>
    <n v="887973"/>
    <n v="0"/>
    <s v="SUELDOS Y PRESTACIONES: NOMINA FEBRERO DEL 2020"/>
    <s v="1120"/>
    <s v="1520"/>
    <s v="-0"/>
    <s v="4920, 5020, 5120, 5220, 5320, 5420, 5520, 5620, 5720, 5820, 5920, 6020, 6120, 6220, 6320, 6420, 6520, 6620, 6720, 6820"/>
    <s v="30859320, 30859420, 30859520, 30859620, 30859720, 30859820, 30859920, 30860020, 30860120, 30860220, 30860320, 30860420, 30860520, 30860620, 30860720, 30860820, 30860920, 30861020, 30861120, 30861220"/>
    <s v="120"/>
    <x v="0"/>
    <x v="26"/>
  </r>
  <r>
    <s v="920"/>
    <s v="2020-02-19 00:00:00"/>
    <s v="2020-02-19 10:25:00"/>
    <s v="Gasto"/>
    <s v="Con Compromiso"/>
    <s v="020"/>
    <x v="26"/>
    <x v="5"/>
    <s v="PRIMA TÉCNICA NO SALARIAL"/>
    <s v="Nación"/>
    <x v="0"/>
    <s v="CSF"/>
    <n v="2240265"/>
    <n v="0"/>
    <n v="2240265"/>
    <n v="0"/>
    <s v="SUELDOS Y PRESTACIONES: NOMINA FEBRERO DEL 2020"/>
    <s v="1120"/>
    <s v="1520"/>
    <s v="-0"/>
    <s v="4920, 5020, 5120, 5220, 5320, 5420, 5520, 5620, 5720, 5820, 5920, 6020, 6120, 6220, 6320, 6420, 6520, 6620, 6720, 6820"/>
    <s v="30859320, 30859420, 30859520, 30859620, 30859720, 30859820, 30859920, 30860020, 30860120, 30860220, 30860320, 30860420, 30860520, 30860620, 30860720, 30860820, 30860920, 30861020, 30861120, 30861220"/>
    <s v="120"/>
    <x v="0"/>
    <x v="26"/>
  </r>
  <r>
    <s v="920"/>
    <s v="2020-02-19 00:00:00"/>
    <s v="2020-02-19 10:25:00"/>
    <s v="Gasto"/>
    <s v="Con Compromiso"/>
    <s v="020"/>
    <x v="26"/>
    <x v="21"/>
    <s v="INCAPACIDADES (NO DE PENSIONES)"/>
    <s v="Nación"/>
    <x v="0"/>
    <s v="CSF"/>
    <n v="125438"/>
    <n v="-87780"/>
    <n v="37658"/>
    <n v="0"/>
    <s v="SUELDOS Y PRESTACIONES: NOMINA FEBRERO DEL 2020"/>
    <s v="1120"/>
    <s v="1520"/>
    <s v="-0"/>
    <s v="4920, 5020, 5120, 5220, 5320, 5420, 5520, 5620, 5720, 5820, 5920, 6020, 6120, 6220, 6320, 6420, 6520, 6620, 6720, 6820"/>
    <s v="30859320, 30859420, 30859520, 30859620, 30859720, 30859820, 30859920, 30860020, 30860120, 30860220, 30860320, 30860420, 30860520, 30860620, 30860720, 30860820, 30860920, 30861020, 30861120, 30861220"/>
    <s v="120"/>
    <x v="0"/>
    <x v="26"/>
  </r>
  <r>
    <s v="1020"/>
    <s v="2020-02-20 00:00:00"/>
    <s v="2020-02-20 09:39:00"/>
    <s v="Gasto"/>
    <s v="Con Compromiso"/>
    <s v="020"/>
    <x v="26"/>
    <x v="16"/>
    <s v="CAJAS DE COMPENSACIÓN FAMILIAR"/>
    <s v="Nación"/>
    <x v="0"/>
    <s v="CSF"/>
    <n v="1597400"/>
    <n v="0"/>
    <n v="1597400"/>
    <n v="0"/>
    <s v="PARA APORTES PATRONALES AL SISTEMA INTEGRAL DE SEGURIDAD SOCIAL Y PARAFISCALES: NOMINA FEBRERO DEL 2020."/>
    <s v="1220"/>
    <s v="1620"/>
    <s v="-0"/>
    <s v="6920, 7020, 7120, 7220, 7320, 7420, 7520, 7620, 7720, 7820, 7920, 8020, 8120"/>
    <s v="33589520, 33589620, 33589720, 33589820, 33589920, 33590120, 33590220, 33590320, 33590420, 33590520, 33590620, 33590720, 33590820"/>
    <s v="-0"/>
    <x v="0"/>
    <x v="26"/>
  </r>
  <r>
    <s v="1020"/>
    <s v="2020-02-20 00:00:00"/>
    <s v="2020-02-20 09:39:00"/>
    <s v="Gasto"/>
    <s v="Con Compromiso"/>
    <s v="020"/>
    <x v="26"/>
    <x v="11"/>
    <s v="PENSIONES"/>
    <s v="Nación"/>
    <x v="0"/>
    <s v="CSF"/>
    <n v="4617200"/>
    <n v="0"/>
    <n v="4617200"/>
    <n v="0"/>
    <s v="PARA APORTES PATRONALES AL SISTEMA INTEGRAL DE SEGURIDAD SOCIAL Y PARAFISCALES: NOMINA FEBRERO DEL 2020."/>
    <s v="1220"/>
    <s v="1620"/>
    <s v="-0"/>
    <s v="6920, 7020, 7120, 7220, 7320, 7420, 7520, 7620, 7720, 7820, 7920, 8020, 8120"/>
    <s v="33589520, 33589620, 33589720, 33589820, 33589920, 33590120, 33590220, 33590320, 33590420, 33590520, 33590620, 33590720, 33590820"/>
    <s v="-0"/>
    <x v="0"/>
    <x v="26"/>
  </r>
  <r>
    <s v="1020"/>
    <s v="2020-02-20 00:00:00"/>
    <s v="2020-02-20 09:39:00"/>
    <s v="Gasto"/>
    <s v="Con Compromiso"/>
    <s v="020"/>
    <x v="26"/>
    <x v="14"/>
    <s v="APORTES AL ICBF"/>
    <s v="Nación"/>
    <x v="0"/>
    <s v="CSF"/>
    <n v="1198600"/>
    <n v="0"/>
    <n v="1198600"/>
    <n v="0"/>
    <s v="PARA APORTES PATRONALES AL SISTEMA INTEGRAL DE SEGURIDAD SOCIAL Y PARAFISCALES: NOMINA FEBRERO DEL 2020."/>
    <s v="1220"/>
    <s v="1620"/>
    <s v="-0"/>
    <s v="6920, 7020, 7120, 7220, 7320, 7420, 7520, 7620, 7720, 7820, 7920, 8020, 8120"/>
    <s v="33589520, 33589620, 33589720, 33589820, 33589920, 33590120, 33590220, 33590320, 33590420, 33590520, 33590620, 33590720, 33590820"/>
    <s v="-0"/>
    <x v="0"/>
    <x v="26"/>
  </r>
  <r>
    <s v="1020"/>
    <s v="2020-02-20 00:00:00"/>
    <s v="2020-02-20 09:39:00"/>
    <s v="Gasto"/>
    <s v="Con Compromiso"/>
    <s v="020"/>
    <x v="26"/>
    <x v="12"/>
    <s v="APORTES AL SENA"/>
    <s v="Nación"/>
    <x v="0"/>
    <s v="CSF"/>
    <n v="799100"/>
    <n v="0"/>
    <n v="799100"/>
    <n v="0"/>
    <s v="PARA APORTES PATRONALES AL SISTEMA INTEGRAL DE SEGURIDAD SOCIAL Y PARAFISCALES: NOMINA FEBRERO DEL 2020."/>
    <s v="1220"/>
    <s v="1620"/>
    <s v="-0"/>
    <s v="6920, 7020, 7120, 7220, 7320, 7420, 7520, 7620, 7720, 7820, 7920, 8020, 8120"/>
    <s v="33589520, 33589620, 33589720, 33589820, 33589920, 33590120, 33590220, 33590320, 33590420, 33590520, 33590620, 33590720, 33590820"/>
    <s v="-0"/>
    <x v="0"/>
    <x v="26"/>
  </r>
  <r>
    <s v="1020"/>
    <s v="2020-02-20 00:00:00"/>
    <s v="2020-02-20 09:39:00"/>
    <s v="Gasto"/>
    <s v="Con Compromiso"/>
    <s v="020"/>
    <x v="26"/>
    <x v="13"/>
    <s v="SALUD"/>
    <s v="Nación"/>
    <x v="0"/>
    <s v="CSF"/>
    <n v="3270600"/>
    <n v="0"/>
    <n v="3270600"/>
    <n v="0"/>
    <s v="PARA APORTES PATRONALES AL SISTEMA INTEGRAL DE SEGURIDAD SOCIAL Y PARAFISCALES: NOMINA FEBRERO DEL 2020."/>
    <s v="1220"/>
    <s v="1620"/>
    <s v="-0"/>
    <s v="6920, 7020, 7120, 7220, 7320, 7420, 7520, 7620, 7720, 7820, 7920, 8020, 8120"/>
    <s v="33589520, 33589620, 33589720, 33589820, 33589920, 33590120, 33590220, 33590320, 33590420, 33590520, 33590620, 33590720, 33590820"/>
    <s v="-0"/>
    <x v="0"/>
    <x v="26"/>
  </r>
  <r>
    <s v="1020"/>
    <s v="2020-02-20 00:00:00"/>
    <s v="2020-02-20 09:39:00"/>
    <s v="Gasto"/>
    <s v="Con Compromiso"/>
    <s v="020"/>
    <x v="26"/>
    <x v="15"/>
    <s v="APORTES GENERALES AL SISTEMA DE RIESGOS LABORALES"/>
    <s v="Nación"/>
    <x v="0"/>
    <s v="CSF"/>
    <n v="395900"/>
    <n v="0"/>
    <n v="395900"/>
    <n v="0"/>
    <s v="PARA APORTES PATRONALES AL SISTEMA INTEGRAL DE SEGURIDAD SOCIAL Y PARAFISCALES: NOMINA FEBRERO DEL 2020."/>
    <s v="1220"/>
    <s v="1620"/>
    <s v="-0"/>
    <s v="6920, 7020, 7120, 7220, 7320, 7420, 7520, 7620, 7720, 7820, 7920, 8020, 8120"/>
    <s v="33589520, 33589620, 33589720, 33589820, 33589920, 33590120, 33590220, 33590320, 33590420, 33590520, 33590620, 33590720, 33590820"/>
    <s v="-0"/>
    <x v="0"/>
    <x v="26"/>
  </r>
  <r>
    <s v="1120"/>
    <s v="2020-02-20 00:00:00"/>
    <s v="2020-02-20 10:16:00"/>
    <s v="Gasto"/>
    <s v="Con Compromiso"/>
    <s v="020"/>
    <x v="26"/>
    <x v="24"/>
    <s v="IMPUESTO PREDIAL Y SOBRETASA AMBIENTAL"/>
    <s v="Nación"/>
    <x v="0"/>
    <s v="CSF"/>
    <n v="6159590"/>
    <n v="166475"/>
    <n v="6326065"/>
    <n v="0"/>
    <s v="PARA IMPUESTO PREDIAL UNIFICADO SEDE TERRITORIAL, SEGUN RECIBO OFICIAL DE CAJA # 202012004910,202012004911,202012004912,202012004913,202012004914,202012004915,202012004916,202012004917"/>
    <s v="1420"/>
    <s v="1420"/>
    <s v="1820"/>
    <s v="8520, 8620"/>
    <s v="45282220, 45286820"/>
    <s v="-0"/>
    <x v="0"/>
    <x v="26"/>
  </r>
  <r>
    <s v="1220"/>
    <s v="2020-02-24 00:00:00"/>
    <s v="2020-02-24 16:08:00"/>
    <s v="Gasto"/>
    <s v="Con Compromiso"/>
    <s v="020"/>
    <x v="26"/>
    <x v="13"/>
    <s v="SALUD"/>
    <s v="Nación"/>
    <x v="0"/>
    <s v="CSF"/>
    <n v="284100"/>
    <n v="0"/>
    <n v="284100"/>
    <n v="0"/>
    <s v="APROPIACIÓN COMPLEMENTARIA PARA APORTES PATRONALES, NOMINA FEBRERO"/>
    <s v="1520"/>
    <s v="1720"/>
    <s v="-0"/>
    <s v="8220, 8320"/>
    <s v="34430120, 34430220"/>
    <s v="-0"/>
    <x v="0"/>
    <x v="26"/>
  </r>
  <r>
    <s v="1320"/>
    <s v="2020-03-04 00:00:00"/>
    <s v="2020-03-04 10:05:00"/>
    <s v="Gasto"/>
    <s v="Con Compromiso"/>
    <s v="0500"/>
    <x v="26"/>
    <x v="22"/>
    <s v="ADQUISICIÓN DE BIENES Y SERVICIOS - SERVICIO DE INFORMACIÓN CATASTRAL - ACTUALIZACIÓN  Y GESTIÓN CATASTRAL  NACIONAL"/>
    <s v="Nación"/>
    <x v="2"/>
    <s v="CSF"/>
    <n v="7404302"/>
    <n v="-5092397"/>
    <n v="2311905"/>
    <n v="0"/>
    <s v="VIÁTICOS - CONSERVACIÓN CATASTRAL"/>
    <s v="2020"/>
    <s v="1820, 10120, 12720, 12820, 14420, 16020, 16120, 16220, 16320, 16620"/>
    <s v="11520, 15120, 18120, 18220, 19820, 26720, 26820, 26920, 27020, 27120"/>
    <s v="44920, 50120, 54320, 54420, 56620, 66820, 66920, 67020, 67120, 67220"/>
    <s v="242331820, 279276520, 297434220, 297434520, 317993620, 356032320, 356051420, 356057420, 356060320, 361319320"/>
    <s v="-0"/>
    <x v="1"/>
    <x v="1"/>
  </r>
  <r>
    <s v="1420"/>
    <s v="2020-03-04 00:00:00"/>
    <s v="2020-03-04 10:08:00"/>
    <s v="Gasto"/>
    <s v="Con Compromiso"/>
    <s v="0500"/>
    <x v="26"/>
    <x v="22"/>
    <s v="ADQUISICIÓN DE BIENES Y SERVICIOS - SERVICIO DE INFORMACIÓN CATASTRAL - ACTUALIZACIÓN  Y GESTIÓN CATASTRAL  NACIONAL"/>
    <s v="Nación"/>
    <x v="0"/>
    <s v="CSF"/>
    <n v="128027550"/>
    <n v="-358778"/>
    <n v="127668772"/>
    <n v="0"/>
    <s v="CONTRATACIÓN DE PERSONAL - CONSERVACIÓN CATASTRAL"/>
    <s v="1920"/>
    <s v="2420, 2520, 2620, 2720, 2820, 3120, 3220"/>
    <s v="2820, 2920, 3120, 3220, 3420, 3520, 3620"/>
    <s v="14320, 14420, 14520, 14720, 14820, 14920, 15020, 17320, 17420, 17520, 17620, 17720, 19920, 20020, 25820, 25920, 26020, 26120, 26220, 26320, 26520, 31520, 31620, 31720, 31820, 31920, 32020, 34220, 34320, 34420, 34620, 38520, 38620, 38820, 41220, 41320, 44220, 44320, 44420, 44520, 44820, 47920, 48020, 49520, 49620, 49720, 49820, 50020, 53220, 53520, 53620, 53720, 53820, 53920, 57320, 62820, 63520, 65320, 65820, 65920, 66020, 66220, 66320, 66420, 69520, 72420, 72520, 72620, 73120, 73320, 73420, 73520, 75520, 75720, 78720, 78820, 78920, 80120, 80220, 81220, 81320"/>
    <s v="74151520, 74151920, 74152220, 74152720, 74172520, 74177720, 76124220, 99441220, 99448720, 99451820, 99487320, 99492120, 100791020, 100823120, 130734420, 130742820, 130748920, 130752820, 130754220, 132049720, 132546020, 162504120, 162508920, 162521020, 162525420, 162535220, 162549820, 193231020, 193284220, 193288320, 195123420, 199453020, 199471620, 211174120, 232193320, 232218520, 236383120, 236395220, 236398720, 236404820, 241945620, 262819520, 262834920, 272375620, 272581720, 272582220, 272583120, 272584920, 295933620, 297059820, 297059920, 297060120, 297060320, 297060520, 330952420, 337631420, 339858820, 351389520, 354231420, 354271520, 354376920, 354412020, 354423920, 354433620, 372827020, 377253620, 377264820, 377272820, 377362420, 377416920, 377480820, 377642120, 377648620, 390416620, 390417020, 390417520, 390434620, 390435220, 390442320, 390442520"/>
    <s v="-0"/>
    <x v="1"/>
    <x v="1"/>
  </r>
  <r>
    <s v="1420"/>
    <s v="2020-03-04 00:00:00"/>
    <s v="2020-03-04 10:08:00"/>
    <s v="Gasto"/>
    <s v="Con Compromiso"/>
    <s v="0500"/>
    <x v="26"/>
    <x v="22"/>
    <s v="ADQUISICIÓN DE BIENES Y SERVICIOS - SERVICIO DE INFORMACIÓN CATASTRAL - ACTUALIZACIÓN  Y GESTIÓN CATASTRAL  NACIONAL"/>
    <s v="Nación"/>
    <x v="2"/>
    <s v="CSF"/>
    <n v="0"/>
    <n v="7071086"/>
    <n v="7071086"/>
    <n v="0"/>
    <s v="CONTRATACIÓN DE PERSONAL - CONSERVACIÓN CATASTRAL"/>
    <s v="1920"/>
    <s v="2420, 2520, 2620, 2720, 2820, 3120, 3220"/>
    <s v="2820, 2920, 3120, 3220, 3420, 3520, 3620"/>
    <s v="14320, 14420, 14520, 14720, 14820, 14920, 15020, 17320, 17420, 17520, 17620, 17720, 19920, 20020, 25820, 25920, 26020, 26120, 26220, 26320, 26520, 31520, 31620, 31720, 31820, 31920, 32020, 34220, 34320, 34420, 34620, 38520, 38620, 38820, 41220, 41320, 44220, 44320, 44420, 44520, 44820, 47920, 48020, 49520, 49620, 49720, 49820, 50020, 53220, 53520, 53620, 53720, 53820, 53920, 57320, 62820, 63520, 65320, 65820, 65920, 66020, 66220, 66320, 66420, 69520, 72420, 72520, 72620, 73120, 73320, 73420, 73520, 75520, 75720, 78720, 78820, 78920, 80120, 80220, 81220, 81320"/>
    <s v="74151520, 74151920, 74152220, 74152720, 74172520, 74177720, 76124220, 99441220, 99448720, 99451820, 99487320, 99492120, 100791020, 100823120, 130734420, 130742820, 130748920, 130752820, 130754220, 132049720, 132546020, 162504120, 162508920, 162521020, 162525420, 162535220, 162549820, 193231020, 193284220, 193288320, 195123420, 199453020, 199471620, 211174120, 232193320, 232218520, 236383120, 236395220, 236398720, 236404820, 241945620, 262819520, 262834920, 272375620, 272581720, 272582220, 272583120, 272584920, 295933620, 297059820, 297059920, 297060120, 297060320, 297060520, 330952420, 337631420, 339858820, 351389520, 354231420, 354271520, 354376920, 354412020, 354423920, 354433620, 372827020, 377253620, 377264820, 377272820, 377362420, 377416920, 377480820, 377642120, 377648620, 390416620, 390417020, 390417520, 390434620, 390435220, 390442320, 390442520"/>
    <s v="-0"/>
    <x v="1"/>
    <x v="1"/>
  </r>
  <r>
    <s v="1520"/>
    <s v="2020-03-04 00:00:00"/>
    <s v="2020-03-04 10:12:00"/>
    <s v="Gasto"/>
    <s v="Con Compromiso"/>
    <s v="0500"/>
    <x v="26"/>
    <x v="22"/>
    <s v="ADQUISICIÓN DE BIENES Y SERVICIOS - SERVICIO DE INFORMACIÓN CATASTRAL - ACTUALIZACIÓN  Y GESTIÓN CATASTRAL  NACIONAL"/>
    <s v="Nación"/>
    <x v="2"/>
    <s v="CSF"/>
    <n v="29500000"/>
    <n v="-3650001"/>
    <n v="25849999"/>
    <n v="0"/>
    <s v="PARA CONTRATACIÓN DE PRESTACIÓN DE SERVICIOS DEL PROCESO: POLÍTICA DE TIERRAS Y LEY DE VICTIMAS ( $ 27.500.000) Y MANUTENCIÓN ($ 2.000.000)"/>
    <s v="1620"/>
    <s v="3320"/>
    <s v="3320"/>
    <s v="14620, 20120, 26420, 32120, 34720, 44620, 45020, 49920, 54020, 66120, 73220, 80020"/>
    <s v="74153020, 101496820, 132550920, 162542920, 193295320, 247391320, 272583920, 297059620, 354385420, 377407620, 390434120"/>
    <s v="-0"/>
    <x v="1"/>
    <x v="1"/>
  </r>
  <r>
    <s v="1620"/>
    <s v="2020-03-24 00:00:00"/>
    <s v="2020-03-24 10:33:00"/>
    <s v="Gasto"/>
    <s v="Con Compromiso"/>
    <s v="020"/>
    <x v="26"/>
    <x v="3"/>
    <s v="AUXILIO DE TRANSPORTE"/>
    <s v="Nación"/>
    <x v="0"/>
    <s v="CSF"/>
    <n v="1134823"/>
    <n v="0"/>
    <n v="1134823"/>
    <n v="0"/>
    <s v="SUELDOS Y PRESTACIONES, NOMINA MARZO DEL 2020"/>
    <s v="2120"/>
    <s v="3520, 3620"/>
    <s v="-0"/>
    <s v="9420, 9520, 9620, 9720, 9820, 9920, 10020, 10120, 10220, 10320, 10420, 10520, 10620, 10720, 10820, 10920, 11020, 11120, 11220, 11320, 11420, 11520, 11620, 11720, 11820, 11920, 12020, 12120, 12220, 12320, 12420, 12520, 12620, 12720, 12820"/>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s v="-0"/>
    <x v="0"/>
    <x v="26"/>
  </r>
  <r>
    <s v="1620"/>
    <s v="2020-03-24 00:00:00"/>
    <s v="2020-03-24 10:33:00"/>
    <s v="Gasto"/>
    <s v="Con Compromiso"/>
    <s v="020"/>
    <x v="26"/>
    <x v="7"/>
    <s v="BONIFICACIÓN ESPECIAL DE RECREACIÓN"/>
    <s v="Nación"/>
    <x v="0"/>
    <s v="CSF"/>
    <n v="327936"/>
    <n v="0"/>
    <n v="327936"/>
    <n v="0"/>
    <s v="SUELDOS Y PRESTACIONES, NOMINA MARZO DEL 2020"/>
    <s v="2120"/>
    <s v="3520, 3620"/>
    <s v="-0"/>
    <s v="9420, 9520, 9620, 9720, 9820, 9920, 10020, 10120, 10220, 10320, 10420, 10520, 10620, 10720, 10820, 10920, 11020, 11120, 11220, 11320, 11420, 11520, 11620, 11720, 11820, 11920, 12020, 12120, 12220, 12320, 12420, 12520, 12620, 12720, 12820"/>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s v="-0"/>
    <x v="0"/>
    <x v="26"/>
  </r>
  <r>
    <s v="1620"/>
    <s v="2020-03-24 00:00:00"/>
    <s v="2020-03-24 10:33:00"/>
    <s v="Gasto"/>
    <s v="Con Compromiso"/>
    <s v="020"/>
    <x v="26"/>
    <x v="5"/>
    <s v="PRIMA TÉCNICA NO SALARIAL"/>
    <s v="Nación"/>
    <x v="0"/>
    <s v="CSF"/>
    <n v="2584371"/>
    <n v="0"/>
    <n v="2584371"/>
    <n v="0"/>
    <s v="SUELDOS Y PRESTACIONES, NOMINA MARZO DEL 2020"/>
    <s v="2120"/>
    <s v="3520, 3620"/>
    <s v="-0"/>
    <s v="9420, 9520, 9620, 9720, 9820, 9920, 10020, 10120, 10220, 10320, 10420, 10520, 10620, 10720, 10820, 10920, 11020, 11120, 11220, 11320, 11420, 11520, 11620, 11720, 11820, 11920, 12020, 12120, 12220, 12320, 12420, 12520, 12620, 12720, 12820"/>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s v="-0"/>
    <x v="0"/>
    <x v="26"/>
  </r>
  <r>
    <s v="1620"/>
    <s v="2020-03-24 00:00:00"/>
    <s v="2020-03-24 10:33:00"/>
    <s v="Gasto"/>
    <s v="Con Compromiso"/>
    <s v="020"/>
    <x v="26"/>
    <x v="8"/>
    <s v="SUELDO BÁSICO"/>
    <s v="Nación"/>
    <x v="0"/>
    <s v="CSF"/>
    <n v="41959100"/>
    <n v="0"/>
    <n v="41959100"/>
    <n v="0"/>
    <s v="SUELDOS Y PRESTACIONES, NOMINA MARZO DEL 2020"/>
    <s v="2120"/>
    <s v="3520, 3620"/>
    <s v="-0"/>
    <s v="9420, 9520, 9620, 9720, 9820, 9920, 10020, 10120, 10220, 10320, 10420, 10520, 10620, 10720, 10820, 10920, 11020, 11120, 11220, 11320, 11420, 11520, 11620, 11720, 11820, 11920, 12020, 12120, 12220, 12320, 12420, 12520, 12620, 12720, 12820"/>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s v="-0"/>
    <x v="0"/>
    <x v="26"/>
  </r>
  <r>
    <s v="1620"/>
    <s v="2020-03-24 00:00:00"/>
    <s v="2020-03-24 10:33:00"/>
    <s v="Gasto"/>
    <s v="Con Compromiso"/>
    <s v="020"/>
    <x v="26"/>
    <x v="37"/>
    <s v="INDEMNIZACIÓN POR VACACIONES"/>
    <s v="Nación"/>
    <x v="0"/>
    <s v="CSF"/>
    <n v="199191"/>
    <n v="0"/>
    <n v="199191"/>
    <n v="0"/>
    <s v="SUELDOS Y PRESTACIONES, NOMINA MARZO DEL 2020"/>
    <s v="2120"/>
    <s v="3520, 3620"/>
    <s v="-0"/>
    <s v="9420, 9520, 9620, 9720, 9820, 9920, 10020, 10120, 10220, 10320, 10420, 10520, 10620, 10720, 10820, 10920, 11020, 11120, 11220, 11320, 11420, 11520, 11620, 11720, 11820, 11920, 12020, 12120, 12220, 12320, 12420, 12520, 12620, 12720, 12820"/>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s v="-0"/>
    <x v="0"/>
    <x v="26"/>
  </r>
  <r>
    <s v="1620"/>
    <s v="2020-03-24 00:00:00"/>
    <s v="2020-03-24 10:33:00"/>
    <s v="Gasto"/>
    <s v="Con Compromiso"/>
    <s v="020"/>
    <x v="26"/>
    <x v="21"/>
    <s v="INCAPACIDADES (NO DE PENSIONES)"/>
    <s v="Nación"/>
    <x v="0"/>
    <s v="CSF"/>
    <n v="1276308"/>
    <n v="0"/>
    <n v="1276308"/>
    <n v="0"/>
    <s v="SUELDOS Y PRESTACIONES, NOMINA MARZO DEL 2020"/>
    <s v="2120"/>
    <s v="3520, 3620"/>
    <s v="-0"/>
    <s v="9420, 9520, 9620, 9720, 9820, 9920, 10020, 10120, 10220, 10320, 10420, 10520, 10620, 10720, 10820, 10920, 11020, 11120, 11220, 11320, 11420, 11520, 11620, 11720, 11820, 11920, 12020, 12120, 12220, 12320, 12420, 12520, 12620, 12720, 12820"/>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s v="-0"/>
    <x v="0"/>
    <x v="26"/>
  </r>
  <r>
    <s v="1620"/>
    <s v="2020-03-24 00:00:00"/>
    <s v="2020-03-24 10:33:00"/>
    <s v="Gasto"/>
    <s v="Con Compromiso"/>
    <s v="020"/>
    <x v="26"/>
    <x v="9"/>
    <s v="BONIFICACIÓN POR SERVICIOS PRESTADOS"/>
    <s v="Nación"/>
    <x v="0"/>
    <s v="CSF"/>
    <n v="2563287"/>
    <n v="0"/>
    <n v="2563287"/>
    <n v="0"/>
    <s v="SUELDOS Y PRESTACIONES, NOMINA MARZO DEL 2020"/>
    <s v="2120"/>
    <s v="3520, 3620"/>
    <s v="-0"/>
    <s v="9420, 9520, 9620, 9720, 9820, 9920, 10020, 10120, 10220, 10320, 10420, 10520, 10620, 10720, 10820, 10920, 11020, 11120, 11220, 11320, 11420, 11520, 11620, 11720, 11820, 11920, 12020, 12120, 12220, 12320, 12420, 12520, 12620, 12720, 12820"/>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s v="-0"/>
    <x v="0"/>
    <x v="26"/>
  </r>
  <r>
    <s v="1620"/>
    <s v="2020-03-24 00:00:00"/>
    <s v="2020-03-24 10:33:00"/>
    <s v="Gasto"/>
    <s v="Con Compromiso"/>
    <s v="020"/>
    <x v="26"/>
    <x v="10"/>
    <s v="SUELDO DE VACACIONES"/>
    <s v="Nación"/>
    <x v="0"/>
    <s v="CSF"/>
    <n v="3865042"/>
    <n v="0"/>
    <n v="3865042"/>
    <n v="0"/>
    <s v="SUELDOS Y PRESTACIONES, NOMINA MARZO DEL 2020"/>
    <s v="2120"/>
    <s v="3520, 3620"/>
    <s v="-0"/>
    <s v="9420, 9520, 9620, 9720, 9820, 9920, 10020, 10120, 10220, 10320, 10420, 10520, 10620, 10720, 10820, 10920, 11020, 11120, 11220, 11320, 11420, 11520, 11620, 11720, 11820, 11920, 12020, 12120, 12220, 12320, 12420, 12520, 12620, 12720, 12820"/>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s v="-0"/>
    <x v="0"/>
    <x v="26"/>
  </r>
  <r>
    <s v="1620"/>
    <s v="2020-03-24 00:00:00"/>
    <s v="2020-03-24 10:33:00"/>
    <s v="Gasto"/>
    <s v="Con Compromiso"/>
    <s v="020"/>
    <x v="26"/>
    <x v="6"/>
    <s v="SUBSIDIO DE ALIMENTACIÓN"/>
    <s v="Nación"/>
    <x v="0"/>
    <s v="CSF"/>
    <n v="767937"/>
    <n v="0"/>
    <n v="767937"/>
    <n v="0"/>
    <s v="SUELDOS Y PRESTACIONES, NOMINA MARZO DEL 2020"/>
    <s v="2120"/>
    <s v="3520, 3620"/>
    <s v="-0"/>
    <s v="9420, 9520, 9620, 9720, 9820, 9920, 10020, 10120, 10220, 10320, 10420, 10520, 10620, 10720, 10820, 10920, 11020, 11120, 11220, 11320, 11420, 11520, 11620, 11720, 11820, 11920, 12020, 12120, 12220, 12320, 12420, 12520, 12620, 12720, 12820"/>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s v="-0"/>
    <x v="0"/>
    <x v="26"/>
  </r>
  <r>
    <s v="1620"/>
    <s v="2020-03-24 00:00:00"/>
    <s v="2020-03-24 10:33:00"/>
    <s v="Gasto"/>
    <s v="Con Compromiso"/>
    <s v="020"/>
    <x v="26"/>
    <x v="4"/>
    <s v="PRIMA DE VACACIONES"/>
    <s v="Nación"/>
    <x v="0"/>
    <s v="CSF"/>
    <n v="4131849"/>
    <n v="0"/>
    <n v="4131849"/>
    <n v="0"/>
    <s v="SUELDOS Y PRESTACIONES, NOMINA MARZO DEL 2020"/>
    <s v="2120"/>
    <s v="3520, 3620"/>
    <s v="-0"/>
    <s v="9420, 9520, 9620, 9720, 9820, 9920, 10020, 10120, 10220, 10320, 10420, 10520, 10620, 10720, 10820, 10920, 11020, 11120, 11220, 11320, 11420, 11520, 11620, 11720, 11820, 11920, 12020, 12120, 12220, 12320, 12420, 12520, 12620, 12720, 12820"/>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s v="-0"/>
    <x v="0"/>
    <x v="26"/>
  </r>
  <r>
    <s v="1620"/>
    <s v="2020-03-24 00:00:00"/>
    <s v="2020-03-24 10:33:00"/>
    <s v="Gasto"/>
    <s v="Con Compromiso"/>
    <s v="020"/>
    <x v="26"/>
    <x v="26"/>
    <s v="PRIMA DE SERVICIO"/>
    <s v="Nación"/>
    <x v="0"/>
    <s v="CSF"/>
    <n v="416441"/>
    <n v="0"/>
    <n v="416441"/>
    <n v="0"/>
    <s v="SUELDOS Y PRESTACIONES, NOMINA MARZO DEL 2020"/>
    <s v="2120"/>
    <s v="3520, 3620"/>
    <s v="-0"/>
    <s v="9420, 9520, 9620, 9720, 9820, 9920, 10020, 10120, 10220, 10320, 10420, 10520, 10620, 10720, 10820, 10920, 11020, 11120, 11220, 11320, 11420, 11520, 11620, 11720, 11820, 11920, 12020, 12120, 12220, 12320, 12420, 12520, 12620, 12720, 12820"/>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s v="-0"/>
    <x v="0"/>
    <x v="26"/>
  </r>
  <r>
    <s v="1720"/>
    <s v="2020-03-24 00:00:00"/>
    <s v="2020-03-24 16:04:00"/>
    <s v="Gasto"/>
    <s v="Con Compromiso"/>
    <s v="020"/>
    <x v="26"/>
    <x v="13"/>
    <s v="SALUD"/>
    <s v="Nación"/>
    <x v="0"/>
    <s v="CSF"/>
    <n v="3322300"/>
    <n v="0"/>
    <n v="3322300"/>
    <n v="0"/>
    <s v="APORTES PATRONALES, NOMINA DE MARZO DEL 2020"/>
    <s v="2220"/>
    <s v="3720"/>
    <s v="-0"/>
    <s v="12920, 13020, 13120, 13220, 13320, 13420, 13520, 13620, 13720, 13820, 13920, 14020, 14120"/>
    <s v="67971720, 67971820, 67971920, 67972020, 67972120, 67972220, 67972320, 67972420, 67972520, 67972620, 67972720, 67972820, 67972920"/>
    <s v="-0"/>
    <x v="0"/>
    <x v="26"/>
  </r>
  <r>
    <s v="1720"/>
    <s v="2020-03-24 00:00:00"/>
    <s v="2020-03-24 16:04:00"/>
    <s v="Gasto"/>
    <s v="Con Compromiso"/>
    <s v="020"/>
    <x v="26"/>
    <x v="14"/>
    <s v="APORTES AL ICBF"/>
    <s v="Nación"/>
    <x v="0"/>
    <s v="CSF"/>
    <n v="1409500"/>
    <n v="0"/>
    <n v="1409500"/>
    <n v="0"/>
    <s v="APORTES PATRONALES, NOMINA DE MARZO DEL 2020"/>
    <s v="2220"/>
    <s v="3720"/>
    <s v="-0"/>
    <s v="12920, 13020, 13120, 13220, 13320, 13420, 13520, 13620, 13720, 13820, 13920, 14020, 14120"/>
    <s v="67971720, 67971820, 67971920, 67972020, 67972120, 67972220, 67972320, 67972420, 67972520, 67972620, 67972720, 67972820, 67972920"/>
    <s v="-0"/>
    <x v="0"/>
    <x v="26"/>
  </r>
  <r>
    <s v="1720"/>
    <s v="2020-03-24 00:00:00"/>
    <s v="2020-03-24 16:04:00"/>
    <s v="Gasto"/>
    <s v="Con Compromiso"/>
    <s v="020"/>
    <x v="26"/>
    <x v="12"/>
    <s v="APORTES AL SENA"/>
    <s v="Nación"/>
    <x v="0"/>
    <s v="CSF"/>
    <n v="939900"/>
    <n v="0"/>
    <n v="939900"/>
    <n v="0"/>
    <s v="APORTES PATRONALES, NOMINA DE MARZO DEL 2020"/>
    <s v="2220"/>
    <s v="3720"/>
    <s v="-0"/>
    <s v="12920, 13020, 13120, 13220, 13320, 13420, 13520, 13620, 13720, 13820, 13920, 14020, 14120"/>
    <s v="67971720, 67971820, 67971920, 67972020, 67972120, 67972220, 67972320, 67972420, 67972520, 67972620, 67972720, 67972820, 67972920"/>
    <s v="-0"/>
    <x v="0"/>
    <x v="26"/>
  </r>
  <r>
    <s v="1720"/>
    <s v="2020-03-24 00:00:00"/>
    <s v="2020-03-24 16:04:00"/>
    <s v="Gasto"/>
    <s v="Con Compromiso"/>
    <s v="020"/>
    <x v="26"/>
    <x v="11"/>
    <s v="PENSIONES"/>
    <s v="Nación"/>
    <x v="0"/>
    <s v="CSF"/>
    <n v="5091100"/>
    <n v="0"/>
    <n v="5091100"/>
    <n v="0"/>
    <s v="APORTES PATRONALES, NOMINA DE MARZO DEL 2020"/>
    <s v="2220"/>
    <s v="3720"/>
    <s v="-0"/>
    <s v="12920, 13020, 13120, 13220, 13320, 13420, 13520, 13620, 13720, 13820, 13920, 14020, 14120"/>
    <s v="67971720, 67971820, 67971920, 67972020, 67972120, 67972220, 67972320, 67972420, 67972520, 67972620, 67972720, 67972820, 67972920"/>
    <s v="-0"/>
    <x v="0"/>
    <x v="26"/>
  </r>
  <r>
    <s v="1720"/>
    <s v="2020-03-24 00:00:00"/>
    <s v="2020-03-24 16:04:00"/>
    <s v="Gasto"/>
    <s v="Con Compromiso"/>
    <s v="020"/>
    <x v="26"/>
    <x v="16"/>
    <s v="CAJAS DE COMPENSACIÓN FAMILIAR"/>
    <s v="Nación"/>
    <x v="0"/>
    <s v="CSF"/>
    <n v="1879100"/>
    <n v="0"/>
    <n v="1879100"/>
    <n v="0"/>
    <s v="APORTES PATRONALES, NOMINA DE MARZO DEL 2020"/>
    <s v="2220"/>
    <s v="3720"/>
    <s v="-0"/>
    <s v="12920, 13020, 13120, 13220, 13320, 13420, 13520, 13620, 13720, 13820, 13920, 14020, 14120"/>
    <s v="67971720, 67971820, 67971920, 67972020, 67972120, 67972220, 67972320, 67972420, 67972520, 67972620, 67972720, 67972820, 67972920"/>
    <s v="-0"/>
    <x v="0"/>
    <x v="26"/>
  </r>
  <r>
    <s v="1720"/>
    <s v="2020-03-24 00:00:00"/>
    <s v="2020-03-24 16:04:00"/>
    <s v="Gasto"/>
    <s v="Con Compromiso"/>
    <s v="020"/>
    <x v="26"/>
    <x v="15"/>
    <s v="APORTES GENERALES AL SISTEMA DE RIESGOS LABORALES"/>
    <s v="Nación"/>
    <x v="0"/>
    <s v="CSF"/>
    <n v="451400"/>
    <n v="0"/>
    <n v="451400"/>
    <n v="0"/>
    <s v="APORTES PATRONALES, NOMINA DE MARZO DEL 2020"/>
    <s v="2220"/>
    <s v="3720"/>
    <s v="-0"/>
    <s v="12920, 13020, 13120, 13220, 13320, 13420, 13520, 13620, 13720, 13820, 13920, 14020, 14120"/>
    <s v="67971720, 67971820, 67971920, 67972020, 67972120, 67972220, 67972320, 67972420, 67972520, 67972620, 67972720, 67972820, 67972920"/>
    <s v="-0"/>
    <x v="0"/>
    <x v="26"/>
  </r>
  <r>
    <s v="1820"/>
    <s v="2020-04-01 00:00:00"/>
    <s v="2020-04-01 19:45:00"/>
    <s v="Gasto"/>
    <s v="Con Compromiso"/>
    <s v="020"/>
    <x v="26"/>
    <x v="11"/>
    <s v="PENSIONES"/>
    <s v="Nación"/>
    <x v="0"/>
    <s v="CSF"/>
    <n v="182500"/>
    <n v="0"/>
    <n v="182500"/>
    <n v="0"/>
    <s v="PARA RETROACTIVO APORTES PATRONALES, AÑO 2020."/>
    <s v="2320"/>
    <s v="4420"/>
    <s v="-0"/>
    <s v="15520, 15620, 15720, 15820, 15920, 16020, 16120, 16220, 16320, 16420, 16520, 16620, 16720"/>
    <s v="88572220, 88572320, 88572420, 88572520, 88572620, 88572720, 88572820, 88572920, 88573020, 88573120, 88573220, 88573320, 88573420"/>
    <s v="-0"/>
    <x v="0"/>
    <x v="26"/>
  </r>
  <r>
    <s v="1820"/>
    <s v="2020-04-01 00:00:00"/>
    <s v="2020-04-01 19:45:00"/>
    <s v="Gasto"/>
    <s v="Con Compromiso"/>
    <s v="020"/>
    <x v="26"/>
    <x v="13"/>
    <s v="SALUD"/>
    <s v="Nación"/>
    <x v="0"/>
    <s v="CSF"/>
    <n v="108400"/>
    <n v="0"/>
    <n v="108400"/>
    <n v="0"/>
    <s v="PARA RETROACTIVO APORTES PATRONALES, AÑO 2020."/>
    <s v="2320"/>
    <s v="4420"/>
    <s v="-0"/>
    <s v="15520, 15620, 15720, 15820, 15920, 16020, 16120, 16220, 16320, 16420, 16520, 16620, 16720"/>
    <s v="88572220, 88572320, 88572420, 88572520, 88572620, 88572720, 88572820, 88572920, 88573020, 88573120, 88573220, 88573320, 88573420"/>
    <s v="-0"/>
    <x v="0"/>
    <x v="26"/>
  </r>
  <r>
    <s v="1820"/>
    <s v="2020-04-01 00:00:00"/>
    <s v="2020-04-01 19:45:00"/>
    <s v="Gasto"/>
    <s v="Con Compromiso"/>
    <s v="020"/>
    <x v="26"/>
    <x v="15"/>
    <s v="APORTES GENERALES AL SISTEMA DE RIESGOS LABORALES"/>
    <s v="Nación"/>
    <x v="0"/>
    <s v="CSF"/>
    <n v="17300"/>
    <n v="0"/>
    <n v="17300"/>
    <n v="0"/>
    <s v="PARA RETROACTIVO APORTES PATRONALES, AÑO 2020."/>
    <s v="2320"/>
    <s v="4420"/>
    <s v="-0"/>
    <s v="15520, 15620, 15720, 15820, 15920, 16020, 16120, 16220, 16320, 16420, 16520, 16620, 16720"/>
    <s v="88572220, 88572320, 88572420, 88572520, 88572620, 88572720, 88572820, 88572920, 88573020, 88573120, 88573220, 88573320, 88573420"/>
    <s v="-0"/>
    <x v="0"/>
    <x v="26"/>
  </r>
  <r>
    <s v="1820"/>
    <s v="2020-04-01 00:00:00"/>
    <s v="2020-04-01 19:45:00"/>
    <s v="Gasto"/>
    <s v="Con Compromiso"/>
    <s v="020"/>
    <x v="26"/>
    <x v="16"/>
    <s v="CAJAS DE COMPENSACIÓN FAMILIAR"/>
    <s v="Nación"/>
    <x v="0"/>
    <s v="CSF"/>
    <n v="93600"/>
    <n v="0"/>
    <n v="93600"/>
    <n v="0"/>
    <s v="PARA RETROACTIVO APORTES PATRONALES, AÑO 2020."/>
    <s v="2320"/>
    <s v="4420"/>
    <s v="-0"/>
    <s v="15520, 15620, 15720, 15820, 15920, 16020, 16120, 16220, 16320, 16420, 16520, 16620, 16720"/>
    <s v="88572220, 88572320, 88572420, 88572520, 88572620, 88572720, 88572820, 88572920, 88573020, 88573120, 88573220, 88573320, 88573420"/>
    <s v="-0"/>
    <x v="0"/>
    <x v="26"/>
  </r>
  <r>
    <s v="1820"/>
    <s v="2020-04-01 00:00:00"/>
    <s v="2020-04-01 19:45:00"/>
    <s v="Gasto"/>
    <s v="Con Compromiso"/>
    <s v="020"/>
    <x v="26"/>
    <x v="12"/>
    <s v="APORTES AL SENA"/>
    <s v="Nación"/>
    <x v="0"/>
    <s v="CSF"/>
    <n v="47000"/>
    <n v="0"/>
    <n v="47000"/>
    <n v="0"/>
    <s v="PARA RETROACTIVO APORTES PATRONALES, AÑO 2020."/>
    <s v="2320"/>
    <s v="4420"/>
    <s v="-0"/>
    <s v="15520, 15620, 15720, 15820, 15920, 16020, 16120, 16220, 16320, 16420, 16520, 16620, 16720"/>
    <s v="88572220, 88572320, 88572420, 88572520, 88572620, 88572720, 88572820, 88572920, 88573020, 88573120, 88573220, 88573320, 88573420"/>
    <s v="-0"/>
    <x v="0"/>
    <x v="26"/>
  </r>
  <r>
    <s v="1820"/>
    <s v="2020-04-01 00:00:00"/>
    <s v="2020-04-01 19:45:00"/>
    <s v="Gasto"/>
    <s v="Con Compromiso"/>
    <s v="020"/>
    <x v="26"/>
    <x v="14"/>
    <s v="APORTES AL ICBF"/>
    <s v="Nación"/>
    <x v="0"/>
    <s v="CSF"/>
    <n v="69800"/>
    <n v="0"/>
    <n v="69800"/>
    <n v="0"/>
    <s v="PARA RETROACTIVO APORTES PATRONALES, AÑO 2020."/>
    <s v="2320"/>
    <s v="4420"/>
    <s v="-0"/>
    <s v="15520, 15620, 15720, 15820, 15920, 16020, 16120, 16220, 16320, 16420, 16520, 16620, 16720"/>
    <s v="88572220, 88572320, 88572420, 88572520, 88572620, 88572720, 88572820, 88572920, 88573020, 88573120, 88573220, 88573320, 88573420"/>
    <s v="-0"/>
    <x v="0"/>
    <x v="26"/>
  </r>
  <r>
    <s v="1920"/>
    <s v="2020-04-03 00:00:00"/>
    <s v="2020-04-03 17:02:00"/>
    <s v="Gasto"/>
    <s v="Con Compromiso"/>
    <s v="0510"/>
    <x v="26"/>
    <x v="23"/>
    <s v="ADQUISICIÓN DE BIENES Y SERVICIOS - SERVICIO DE AVALÚOS - ACTUALIZACIÓN  Y GESTIÓN CATASTRAL  NACIONAL"/>
    <s v="Propios"/>
    <x v="1"/>
    <s v="CSF"/>
    <n v="20000000"/>
    <n v="-609956"/>
    <n v="19390044"/>
    <n v="0"/>
    <s v="PARA CONTRATACIÓN - PERITOS AVALÚOS COMERCIALES"/>
    <s v="2520"/>
    <s v="5020"/>
    <s v="9420"/>
    <s v="33820, 41420, 47820, 63620, 72720"/>
    <s v="172551320, 233447820, 262426820, 339302720, 377295020"/>
    <s v="-0"/>
    <x v="1"/>
    <x v="2"/>
  </r>
  <r>
    <s v="2020"/>
    <s v="2020-04-03 00:00:00"/>
    <s v="2020-04-03 17:24:00"/>
    <s v="Gasto"/>
    <s v="Con Compromiso"/>
    <s v="0510"/>
    <x v="26"/>
    <x v="23"/>
    <s v="ADQUISICIÓN DE BIENES Y SERVICIOS - SERVICIO DE AVALÚOS - ACTUALIZACIÓN  Y GESTIÓN CATASTRAL  NACIONAL"/>
    <s v="Propios"/>
    <x v="1"/>
    <s v="CSF"/>
    <n v="34807890"/>
    <n v="-3838474"/>
    <n v="30969416"/>
    <n v="0"/>
    <s v="PARA CONTRATACIÓN - CONTROL DE CALIDAD"/>
    <s v="2620"/>
    <s v="4720, 10320, 15220"/>
    <s v="5620, 18320, 21320"/>
    <s v="21920, 26620, 33720, 38420, 41520, 47720, 53120, 54520, 62920, 63020, 72920, 79920"/>
    <s v="120214820, 133786320, 172551420, 199273320, 233497920, 262393920, 295878720, 297434720, 339365820, 339369620, 377202520, 390433620"/>
    <s v="-0"/>
    <x v="1"/>
    <x v="2"/>
  </r>
  <r>
    <s v="2120"/>
    <s v="2020-04-13 00:00:00"/>
    <s v="2020-04-13 11:43:00"/>
    <s v="Gasto"/>
    <s v="Con Compromiso"/>
    <s v="0200"/>
    <x v="26"/>
    <x v="25"/>
    <s v="ADQUISICIÓN DE BIENES Y SERVICIOS - SERVICIO DE IMPLEMENTACIÓN SISTEMAS DE GESTIÓN - FORTALECIMIENTO DE LA GESTIÓN INSTITUCIONAL DEL IGAC A NIVEL   NACIONAL"/>
    <s v="Propios"/>
    <x v="1"/>
    <s v="CSF"/>
    <n v="24269760"/>
    <n v="0"/>
    <n v="24269760"/>
    <n v="0"/>
    <s v="PARA CONTRATO DE PRESTACIÓN DE SERVICIOS PROFESIONALES SERVICIO DE IMPLEMENTACIÓN SISTEMAS DE GESTIÓN - FORTALECIMIENTO DE LA GESTIÓN INSTITUCIONAL DEL IGAC A NIVEL NACIONAL, recurso 20, por valor $ 24.269.760, de acuerdo a lo publicado en el Plan de"/>
    <s v="2720"/>
    <s v="5120"/>
    <s v="7320"/>
    <s v="26820, 28720, 33620, 38720, 44720, 50220, 62720, 69020, 75820, 80920"/>
    <s v="137457720, 145337920, 172551520, 211169020, 241917120, 279274620, 337626420, 361956320, 377717920, 390439720"/>
    <s v="-0"/>
    <x v="1"/>
    <x v="3"/>
  </r>
  <r>
    <s v="2220"/>
    <s v="2020-04-22 00:00:00"/>
    <s v="2020-04-22 14:41:00"/>
    <s v="Gasto"/>
    <s v="Con Compromiso"/>
    <s v="020"/>
    <x v="26"/>
    <x v="9"/>
    <s v="BONIFICACIÓN POR SERVICIOS PRESTADOS"/>
    <s v="Nación"/>
    <x v="0"/>
    <s v="CSF"/>
    <n v="805995"/>
    <n v="0"/>
    <n v="805995"/>
    <n v="0"/>
    <s v="SUELDOS Y PRESTACIONES: NOMINA DE ABRIL DEL 2020"/>
    <s v="2820"/>
    <s v="5220, 5320"/>
    <s v="-0"/>
    <s v="17820, 17920, 18020, 18120, 18220, 18320, 18420, 18520, 18620, 18720, 18820, 18920, 19020, 19120, 19220, 19320, 19420, 19520, 19620, 19720"/>
    <s v="99435820, 99435920, 99436020, 99436120, 99436220, 99436320, 99436420, 99436520, 99436620, 99436720, 99436820, 99436920, 99437020, 99437120, 99437220, 99437320, 99437420, 99437520, 99437620, 99437720"/>
    <s v="-0"/>
    <x v="0"/>
    <x v="26"/>
  </r>
  <r>
    <s v="2220"/>
    <s v="2020-04-22 00:00:00"/>
    <s v="2020-04-22 14:41:00"/>
    <s v="Gasto"/>
    <s v="Con Compromiso"/>
    <s v="020"/>
    <x v="26"/>
    <x v="8"/>
    <s v="SUELDO BÁSICO"/>
    <s v="Nación"/>
    <x v="0"/>
    <s v="CSF"/>
    <n v="36716618"/>
    <n v="0"/>
    <n v="36716618"/>
    <n v="0"/>
    <s v="SUELDOS Y PRESTACIONES: NOMINA DE ABRIL DEL 2020"/>
    <s v="2820"/>
    <s v="5220, 5320"/>
    <s v="-0"/>
    <s v="17820, 17920, 18020, 18120, 18220, 18320, 18420, 18520, 18620, 18720, 18820, 18920, 19020, 19120, 19220, 19320, 19420, 19520, 19620, 19720"/>
    <s v="99435820, 99435920, 99436020, 99436120, 99436220, 99436320, 99436420, 99436520, 99436620, 99436720, 99436820, 99436920, 99437020, 99437120, 99437220, 99437320, 99437420, 99437520, 99437620, 99437720"/>
    <s v="-0"/>
    <x v="0"/>
    <x v="26"/>
  </r>
  <r>
    <s v="2220"/>
    <s v="2020-04-22 00:00:00"/>
    <s v="2020-04-22 14:41:00"/>
    <s v="Gasto"/>
    <s v="Con Compromiso"/>
    <s v="020"/>
    <x v="26"/>
    <x v="3"/>
    <s v="AUXILIO DE TRANSPORTE"/>
    <s v="Nación"/>
    <x v="0"/>
    <s v="CSF"/>
    <n v="942828"/>
    <n v="0"/>
    <n v="942828"/>
    <n v="0"/>
    <s v="SUELDOS Y PRESTACIONES: NOMINA DE ABRIL DEL 2020"/>
    <s v="2820"/>
    <s v="5220, 5320"/>
    <s v="-0"/>
    <s v="17820, 17920, 18020, 18120, 18220, 18320, 18420, 18520, 18620, 18720, 18820, 18920, 19020, 19120, 19220, 19320, 19420, 19520, 19620, 19720"/>
    <s v="99435820, 99435920, 99436020, 99436120, 99436220, 99436320, 99436420, 99436520, 99436620, 99436720, 99436820, 99436920, 99437020, 99437120, 99437220, 99437320, 99437420, 99437520, 99437620, 99437720"/>
    <s v="-0"/>
    <x v="0"/>
    <x v="26"/>
  </r>
  <r>
    <s v="2220"/>
    <s v="2020-04-22 00:00:00"/>
    <s v="2020-04-22 14:41:00"/>
    <s v="Gasto"/>
    <s v="Con Compromiso"/>
    <s v="020"/>
    <x v="26"/>
    <x v="21"/>
    <s v="INCAPACIDADES (NO DE PENSIONES)"/>
    <s v="Nación"/>
    <x v="0"/>
    <s v="CSF"/>
    <n v="547759"/>
    <n v="0"/>
    <n v="547759"/>
    <n v="0"/>
    <s v="SUELDOS Y PRESTACIONES: NOMINA DE ABRIL DEL 2020"/>
    <s v="2820"/>
    <s v="5220, 5320"/>
    <s v="-0"/>
    <s v="17820, 17920, 18020, 18120, 18220, 18320, 18420, 18520, 18620, 18720, 18820, 18920, 19020, 19120, 19220, 19320, 19420, 19520, 19620, 19720"/>
    <s v="99435820, 99435920, 99436020, 99436120, 99436220, 99436320, 99436420, 99436520, 99436620, 99436720, 99436820, 99436920, 99437020, 99437120, 99437220, 99437320, 99437420, 99437520, 99437620, 99437720"/>
    <s v="-0"/>
    <x v="0"/>
    <x v="26"/>
  </r>
  <r>
    <s v="2220"/>
    <s v="2020-04-22 00:00:00"/>
    <s v="2020-04-22 14:41:00"/>
    <s v="Gasto"/>
    <s v="Con Compromiso"/>
    <s v="020"/>
    <x v="26"/>
    <x v="5"/>
    <s v="PRIMA TÉCNICA NO SALARIAL"/>
    <s v="Nación"/>
    <x v="0"/>
    <s v="CSF"/>
    <n v="2354967"/>
    <n v="0"/>
    <n v="2354967"/>
    <n v="0"/>
    <s v="SUELDOS Y PRESTACIONES: NOMINA DE ABRIL DEL 2020"/>
    <s v="2820"/>
    <s v="5220, 5320"/>
    <s v="-0"/>
    <s v="17820, 17920, 18020, 18120, 18220, 18320, 18420, 18520, 18620, 18720, 18820, 18920, 19020, 19120, 19220, 19320, 19420, 19520, 19620, 19720"/>
    <s v="99435820, 99435920, 99436020, 99436120, 99436220, 99436320, 99436420, 99436520, 99436620, 99436720, 99436820, 99436920, 99437020, 99437120, 99437220, 99437320, 99437420, 99437520, 99437620, 99437720"/>
    <s v="-0"/>
    <x v="0"/>
    <x v="26"/>
  </r>
  <r>
    <s v="2220"/>
    <s v="2020-04-22 00:00:00"/>
    <s v="2020-04-22 14:41:00"/>
    <s v="Gasto"/>
    <s v="Con Compromiso"/>
    <s v="020"/>
    <x v="26"/>
    <x v="6"/>
    <s v="SUBSIDIO DE ALIMENTACIÓN"/>
    <s v="Nación"/>
    <x v="0"/>
    <s v="CSF"/>
    <n v="671996"/>
    <n v="0"/>
    <n v="671996"/>
    <n v="0"/>
    <s v="SUELDOS Y PRESTACIONES: NOMINA DE ABRIL DEL 2020"/>
    <s v="2820"/>
    <s v="5220, 5320"/>
    <s v="-0"/>
    <s v="17820, 17920, 18020, 18120, 18220, 18320, 18420, 18520, 18620, 18720, 18820, 18920, 19020, 19120, 19220, 19320, 19420, 19520, 19620, 19720"/>
    <s v="99435820, 99435920, 99436020, 99436120, 99436220, 99436320, 99436420, 99436520, 99436620, 99436720, 99436820, 99436920, 99437020, 99437120, 99437220, 99437320, 99437420, 99437520, 99437620, 99437720"/>
    <s v="-0"/>
    <x v="0"/>
    <x v="26"/>
  </r>
  <r>
    <s v="2320"/>
    <s v="2020-04-28 00:00:00"/>
    <s v="2020-04-28 13:02:00"/>
    <s v="Gasto"/>
    <s v="Con Compromiso"/>
    <s v="020"/>
    <x v="26"/>
    <x v="11"/>
    <s v="PENSIONES"/>
    <s v="Nación"/>
    <x v="0"/>
    <s v="CSF"/>
    <n v="894800"/>
    <n v="0"/>
    <n v="894800"/>
    <n v="0"/>
    <s v="PARA APORTES PATRONALES, NOMINA ABRIL 2020"/>
    <s v="2920"/>
    <s v="5420"/>
    <s v="-0"/>
    <s v="20320, 20420, 20520, 20620, 20720, 20820, 20920, 21020, 21120, 21220, 21320, 21420, 21520"/>
    <s v="104612920, 104613020, 104613120, 104613220, 104613320, 104613420, 104613520, 104613620, 104613720, 104613820, 104613920, 104614020, 104614120"/>
    <s v="-0"/>
    <x v="0"/>
    <x v="26"/>
  </r>
  <r>
    <s v="2320"/>
    <s v="2020-04-28 00:00:00"/>
    <s v="2020-04-28 13:02:00"/>
    <s v="Gasto"/>
    <s v="Con Compromiso"/>
    <s v="020"/>
    <x v="26"/>
    <x v="15"/>
    <s v="APORTES GENERALES AL SISTEMA DE RIESGOS LABORALES"/>
    <s v="Nación"/>
    <x v="0"/>
    <s v="CSF"/>
    <n v="442700"/>
    <n v="0"/>
    <n v="442700"/>
    <n v="0"/>
    <s v="PARA APORTES PATRONALES, NOMINA ABRIL 2020"/>
    <s v="2920"/>
    <s v="5420"/>
    <s v="-0"/>
    <s v="20320, 20420, 20520, 20620, 20720, 20820, 20920, 21020, 21120, 21220, 21320, 21420, 21520"/>
    <s v="104612920, 104613020, 104613120, 104613220, 104613320, 104613420, 104613520, 104613620, 104613720, 104613820, 104613920, 104614020, 104614120"/>
    <s v="-0"/>
    <x v="0"/>
    <x v="26"/>
  </r>
  <r>
    <s v="2320"/>
    <s v="2020-04-28 00:00:00"/>
    <s v="2020-04-28 13:02:00"/>
    <s v="Gasto"/>
    <s v="Con Compromiso"/>
    <s v="020"/>
    <x v="26"/>
    <x v="13"/>
    <s v="SALUD"/>
    <s v="Nación"/>
    <x v="0"/>
    <s v="CSF"/>
    <n v="3380100"/>
    <n v="0"/>
    <n v="3380100"/>
    <n v="0"/>
    <s v="PARA APORTES PATRONALES, NOMINA ABRIL 2020"/>
    <s v="2920"/>
    <s v="5420"/>
    <s v="-0"/>
    <s v="20320, 20420, 20520, 20620, 20720, 20820, 20920, 21020, 21120, 21220, 21320, 21420, 21520"/>
    <s v="104612920, 104613020, 104613120, 104613220, 104613320, 104613420, 104613520, 104613620, 104613720, 104613820, 104613920, 104614020, 104614120"/>
    <s v="-0"/>
    <x v="0"/>
    <x v="26"/>
  </r>
  <r>
    <s v="2320"/>
    <s v="2020-04-28 00:00:00"/>
    <s v="2020-04-28 13:02:00"/>
    <s v="Gasto"/>
    <s v="Con Compromiso"/>
    <s v="020"/>
    <x v="26"/>
    <x v="16"/>
    <s v="CAJAS DE COMPENSACIÓN FAMILIAR"/>
    <s v="Nación"/>
    <x v="0"/>
    <s v="CSF"/>
    <n v="1629000"/>
    <n v="0"/>
    <n v="1629000"/>
    <n v="0"/>
    <s v="PARA APORTES PATRONALES, NOMINA ABRIL 2020"/>
    <s v="2920"/>
    <s v="5420"/>
    <s v="-0"/>
    <s v="20320, 20420, 20520, 20620, 20720, 20820, 20920, 21020, 21120, 21220, 21320, 21420, 21520"/>
    <s v="104612920, 104613020, 104613120, 104613220, 104613320, 104613420, 104613520, 104613620, 104613720, 104613820, 104613920, 104614020, 104614120"/>
    <s v="-0"/>
    <x v="0"/>
    <x v="26"/>
  </r>
  <r>
    <s v="2320"/>
    <s v="2020-04-28 00:00:00"/>
    <s v="2020-04-28 13:02:00"/>
    <s v="Gasto"/>
    <s v="Con Compromiso"/>
    <s v="020"/>
    <x v="26"/>
    <x v="14"/>
    <s v="APORTES AL ICBF"/>
    <s v="Nación"/>
    <x v="0"/>
    <s v="CSF"/>
    <n v="1222100"/>
    <n v="0"/>
    <n v="1222100"/>
    <n v="0"/>
    <s v="PARA APORTES PATRONALES, NOMINA ABRIL 2020"/>
    <s v="2920"/>
    <s v="5420"/>
    <s v="-0"/>
    <s v="20320, 20420, 20520, 20620, 20720, 20820, 20920, 21020, 21120, 21220, 21320, 21420, 21520"/>
    <s v="104612920, 104613020, 104613120, 104613220, 104613320, 104613420, 104613520, 104613620, 104613720, 104613820, 104613920, 104614020, 104614120"/>
    <s v="-0"/>
    <x v="0"/>
    <x v="26"/>
  </r>
  <r>
    <s v="2320"/>
    <s v="2020-04-28 00:00:00"/>
    <s v="2020-04-28 13:02:00"/>
    <s v="Gasto"/>
    <s v="Con Compromiso"/>
    <s v="020"/>
    <x v="26"/>
    <x v="12"/>
    <s v="APORTES AL SENA"/>
    <s v="Nación"/>
    <x v="0"/>
    <s v="CSF"/>
    <n v="814900"/>
    <n v="0"/>
    <n v="814900"/>
    <n v="0"/>
    <s v="PARA APORTES PATRONALES, NOMINA ABRIL 2020"/>
    <s v="2920"/>
    <s v="5420"/>
    <s v="-0"/>
    <s v="20320, 20420, 20520, 20620, 20720, 20820, 20920, 21020, 21120, 21220, 21320, 21420, 21520"/>
    <s v="104612920, 104613020, 104613120, 104613220, 104613320, 104613420, 104613520, 104613620, 104613720, 104613820, 104613920, 104614020, 104614120"/>
    <s v="-0"/>
    <x v="0"/>
    <x v="26"/>
  </r>
  <r>
    <s v="2420"/>
    <s v="2020-05-21 00:00:00"/>
    <s v="2020-05-21 12:13:00"/>
    <s v="Gasto"/>
    <s v="Con Compromiso"/>
    <s v="020"/>
    <x v="26"/>
    <x v="8"/>
    <s v="SUELDO BÁSICO"/>
    <s v="Nación"/>
    <x v="0"/>
    <s v="CSF"/>
    <n v="32823582"/>
    <n v="0"/>
    <n v="32823582"/>
    <n v="0"/>
    <s v="PARA SUELDOS Y DEMAS FACTORES: NOMINA MAYO DEL 2020"/>
    <s v="3020"/>
    <s v="6120, 6220"/>
    <s v="-0"/>
    <s v="22420, 22520, 22620, 22720, 22820, 22920, 23020, 23120, 23220, 23320, 23420, 23520, 23620, 23720, 23820, 23920, 24020, 24120, 24220, 24320, 24420"/>
    <s v="125417720, 125417820, 125417920, 125418020, 125418120, 125418320, 125418520, 125418620, 125418720, 125418820, 125418920, 125419020, 125419120, 125419220, 125419320, 125419420, 125419520, 125419620, 125419720, 125441420, 125441520"/>
    <s v="-0"/>
    <x v="0"/>
    <x v="26"/>
  </r>
  <r>
    <s v="2420"/>
    <s v="2020-05-21 00:00:00"/>
    <s v="2020-05-21 12:13:00"/>
    <s v="Gasto"/>
    <s v="Con Compromiso"/>
    <s v="020"/>
    <x v="26"/>
    <x v="5"/>
    <s v="PRIMA TÉCNICA NO SALARIAL"/>
    <s v="Nación"/>
    <x v="0"/>
    <s v="CSF"/>
    <n v="2354967"/>
    <n v="0"/>
    <n v="2354967"/>
    <n v="0"/>
    <s v="PARA SUELDOS Y DEMAS FACTORES: NOMINA MAYO DEL 2020"/>
    <s v="3020"/>
    <s v="6120, 6220"/>
    <s v="-0"/>
    <s v="22420, 22520, 22620, 22720, 22820, 22920, 23020, 23120, 23220, 23320, 23420, 23520, 23620, 23720, 23820, 23920, 24020, 24120, 24220, 24320, 24420"/>
    <s v="125417720, 125417820, 125417920, 125418020, 125418120, 125418320, 125418520, 125418620, 125418720, 125418820, 125418920, 125419020, 125419120, 125419220, 125419320, 125419420, 125419520, 125419620, 125419720, 125441420, 125441520"/>
    <s v="-0"/>
    <x v="0"/>
    <x v="26"/>
  </r>
  <r>
    <s v="2420"/>
    <s v="2020-05-21 00:00:00"/>
    <s v="2020-05-21 12:13:00"/>
    <s v="Gasto"/>
    <s v="Con Compromiso"/>
    <s v="020"/>
    <x v="26"/>
    <x v="3"/>
    <s v="AUXILIO DE TRANSPORTE"/>
    <s v="Nación"/>
    <x v="0"/>
    <s v="CSF"/>
    <n v="1028540"/>
    <n v="0"/>
    <n v="1028540"/>
    <n v="0"/>
    <s v="PARA SUELDOS Y DEMAS FACTORES: NOMINA MAYO DEL 2020"/>
    <s v="3020"/>
    <s v="6120, 6220"/>
    <s v="-0"/>
    <s v="22420, 22520, 22620, 22720, 22820, 22920, 23020, 23120, 23220, 23320, 23420, 23520, 23620, 23720, 23820, 23920, 24020, 24120, 24220, 24320, 24420"/>
    <s v="125417720, 125417820, 125417920, 125418020, 125418120, 125418320, 125418520, 125418620, 125418720, 125418820, 125418920, 125419020, 125419120, 125419220, 125419320, 125419420, 125419520, 125419620, 125419720, 125441420, 125441520"/>
    <s v="-0"/>
    <x v="0"/>
    <x v="26"/>
  </r>
  <r>
    <s v="2420"/>
    <s v="2020-05-21 00:00:00"/>
    <s v="2020-05-21 12:13:00"/>
    <s v="Gasto"/>
    <s v="Con Compromiso"/>
    <s v="020"/>
    <x v="26"/>
    <x v="10"/>
    <s v="SUELDO DE VACACIONES"/>
    <s v="Nación"/>
    <x v="0"/>
    <s v="CSF"/>
    <n v="3844474"/>
    <n v="0"/>
    <n v="3844474"/>
    <n v="0"/>
    <s v="PARA SUELDOS Y DEMAS FACTORES: NOMINA MAYO DEL 2020"/>
    <s v="3020"/>
    <s v="6120, 6220"/>
    <s v="-0"/>
    <s v="22420, 22520, 22620, 22720, 22820, 22920, 23020, 23120, 23220, 23320, 23420, 23520, 23620, 23720, 23820, 23920, 24020, 24120, 24220, 24320, 24420"/>
    <s v="125417720, 125417820, 125417920, 125418020, 125418120, 125418320, 125418520, 125418620, 125418720, 125418820, 125418920, 125419020, 125419120, 125419220, 125419320, 125419420, 125419520, 125419620, 125419720, 125441420, 125441520"/>
    <s v="-0"/>
    <x v="0"/>
    <x v="26"/>
  </r>
  <r>
    <s v="2420"/>
    <s v="2020-05-21 00:00:00"/>
    <s v="2020-05-21 12:13:00"/>
    <s v="Gasto"/>
    <s v="Con Compromiso"/>
    <s v="020"/>
    <x v="26"/>
    <x v="7"/>
    <s v="BONIFICACIÓN ESPECIAL DE RECREACIÓN"/>
    <s v="Nación"/>
    <x v="0"/>
    <s v="CSF"/>
    <n v="313996"/>
    <n v="0"/>
    <n v="313996"/>
    <n v="0"/>
    <s v="PARA SUELDOS Y DEMAS FACTORES: NOMINA MAYO DEL 2020"/>
    <s v="3020"/>
    <s v="6120, 6220"/>
    <s v="-0"/>
    <s v="22420, 22520, 22620, 22720, 22820, 22920, 23020, 23120, 23220, 23320, 23420, 23520, 23620, 23720, 23820, 23920, 24020, 24120, 24220, 24320, 24420"/>
    <s v="125417720, 125417820, 125417920, 125418020, 125418120, 125418320, 125418520, 125418620, 125418720, 125418820, 125418920, 125419020, 125419120, 125419220, 125419320, 125419420, 125419520, 125419620, 125419720, 125441420, 125441520"/>
    <s v="-0"/>
    <x v="0"/>
    <x v="26"/>
  </r>
  <r>
    <s v="2420"/>
    <s v="2020-05-21 00:00:00"/>
    <s v="2020-05-21 12:13:00"/>
    <s v="Gasto"/>
    <s v="Con Compromiso"/>
    <s v="020"/>
    <x v="26"/>
    <x v="9"/>
    <s v="BONIFICACIÓN POR SERVICIOS PRESTADOS"/>
    <s v="Nación"/>
    <x v="0"/>
    <s v="CSF"/>
    <n v="871127"/>
    <n v="0"/>
    <n v="871127"/>
    <n v="0"/>
    <s v="PARA SUELDOS Y DEMAS FACTORES: NOMINA MAYO DEL 2020"/>
    <s v="3020"/>
    <s v="6120, 6220"/>
    <s v="-0"/>
    <s v="22420, 22520, 22620, 22720, 22820, 22920, 23020, 23120, 23220, 23320, 23420, 23520, 23620, 23720, 23820, 23920, 24020, 24120, 24220, 24320, 24420"/>
    <s v="125417720, 125417820, 125417920, 125418020, 125418120, 125418320, 125418520, 125418620, 125418720, 125418820, 125418920, 125419020, 125419120, 125419220, 125419320, 125419420, 125419520, 125419620, 125419720, 125441420, 125441520"/>
    <s v="-0"/>
    <x v="0"/>
    <x v="26"/>
  </r>
  <r>
    <s v="2420"/>
    <s v="2020-05-21 00:00:00"/>
    <s v="2020-05-21 12:13:00"/>
    <s v="Gasto"/>
    <s v="Con Compromiso"/>
    <s v="020"/>
    <x v="26"/>
    <x v="6"/>
    <s v="SUBSIDIO DE ALIMENTACIÓN"/>
    <s v="Nación"/>
    <x v="0"/>
    <s v="CSF"/>
    <n v="669793"/>
    <n v="0"/>
    <n v="669793"/>
    <n v="0"/>
    <s v="PARA SUELDOS Y DEMAS FACTORES: NOMINA MAYO DEL 2020"/>
    <s v="3020"/>
    <s v="6120, 6220"/>
    <s v="-0"/>
    <s v="22420, 22520, 22620, 22720, 22820, 22920, 23020, 23120, 23220, 23320, 23420, 23520, 23620, 23720, 23820, 23920, 24020, 24120, 24220, 24320, 24420"/>
    <s v="125417720, 125417820, 125417920, 125418020, 125418120, 125418320, 125418520, 125418620, 125418720, 125418820, 125418920, 125419020, 125419120, 125419220, 125419320, 125419420, 125419520, 125419620, 125419720, 125441420, 125441520"/>
    <s v="-0"/>
    <x v="0"/>
    <x v="26"/>
  </r>
  <r>
    <s v="2420"/>
    <s v="2020-05-21 00:00:00"/>
    <s v="2020-05-21 12:13:00"/>
    <s v="Gasto"/>
    <s v="Con Compromiso"/>
    <s v="020"/>
    <x v="26"/>
    <x v="4"/>
    <s v="PRIMA DE VACACIONES"/>
    <s v="Nación"/>
    <x v="0"/>
    <s v="CSF"/>
    <n v="3931849"/>
    <n v="0"/>
    <n v="3931849"/>
    <n v="0"/>
    <s v="PARA SUELDOS Y DEMAS FACTORES: NOMINA MAYO DEL 2020"/>
    <s v="3020"/>
    <s v="6120, 6220"/>
    <s v="-0"/>
    <s v="22420, 22520, 22620, 22720, 22820, 22920, 23020, 23120, 23220, 23320, 23420, 23520, 23620, 23720, 23820, 23920, 24020, 24120, 24220, 24320, 24420"/>
    <s v="125417720, 125417820, 125417920, 125418020, 125418120, 125418320, 125418520, 125418620, 125418720, 125418820, 125418920, 125419020, 125419120, 125419220, 125419320, 125419420, 125419520, 125419620, 125419720, 125441420, 125441520"/>
    <s v="-0"/>
    <x v="0"/>
    <x v="26"/>
  </r>
  <r>
    <s v="2520"/>
    <s v="2020-05-26 00:00:00"/>
    <s v="2020-05-26 10:19:00"/>
    <s v="Gasto"/>
    <s v="Con Compromiso"/>
    <s v="020"/>
    <x v="26"/>
    <x v="12"/>
    <s v="APORTES AL SENA"/>
    <s v="Nación"/>
    <x v="0"/>
    <s v="CSF"/>
    <n v="872100"/>
    <n v="0"/>
    <n v="872100"/>
    <n v="0"/>
    <s v="PARA APORTES PATRONALES AL SISTEMA INTEGRAL DE SEGURIDAD SOCIAL Y APORTES PARAFISCALES, NOMINA MAYO DEL 2020"/>
    <s v="3120"/>
    <s v="6420"/>
    <s v="-0"/>
    <s v="24520, 24620, 24720, 24820, 24920, 25020, 25120, 25220, 25320, 25420, 25520, 25620, 25720"/>
    <s v="129079620, 129079720, 129079820, 129079920, 129080020, 129080120, 129080220, 129080320, 129080420, 129080520, 129080620, 129080720, 129080820"/>
    <s v="-0"/>
    <x v="0"/>
    <x v="26"/>
  </r>
  <r>
    <s v="2520"/>
    <s v="2020-05-26 00:00:00"/>
    <s v="2020-05-26 10:19:00"/>
    <s v="Gasto"/>
    <s v="Con Compromiso"/>
    <s v="020"/>
    <x v="26"/>
    <x v="16"/>
    <s v="CAJAS DE COMPENSACIÓN FAMILIAR"/>
    <s v="Nación"/>
    <x v="0"/>
    <s v="CSF"/>
    <n v="1743300"/>
    <n v="0"/>
    <n v="1743300"/>
    <n v="0"/>
    <s v="PARA APORTES PATRONALES AL SISTEMA INTEGRAL DE SEGURIDAD SOCIAL Y APORTES PARAFISCALES, NOMINA MAYO DEL 2020"/>
    <s v="3120"/>
    <s v="6420"/>
    <s v="-0"/>
    <s v="24520, 24620, 24720, 24820, 24920, 25020, 25120, 25220, 25320, 25420, 25520, 25620, 25720"/>
    <s v="129079620, 129079720, 129079820, 129079920, 129080020, 129080120, 129080220, 129080320, 129080420, 129080520, 129080620, 129080720, 129080820"/>
    <s v="-0"/>
    <x v="0"/>
    <x v="26"/>
  </r>
  <r>
    <s v="2520"/>
    <s v="2020-05-26 00:00:00"/>
    <s v="2020-05-26 10:19:00"/>
    <s v="Gasto"/>
    <s v="Con Compromiso"/>
    <s v="020"/>
    <x v="26"/>
    <x v="15"/>
    <s v="APORTES GENERALES AL SISTEMA DE RIESGOS LABORALES"/>
    <s v="Nación"/>
    <x v="0"/>
    <s v="CSF"/>
    <n v="399600"/>
    <n v="0"/>
    <n v="399600"/>
    <n v="0"/>
    <s v="PARA APORTES PATRONALES AL SISTEMA INTEGRAL DE SEGURIDAD SOCIAL Y APORTES PARAFISCALES, NOMINA MAYO DEL 2020"/>
    <s v="3120"/>
    <s v="6420"/>
    <s v="-0"/>
    <s v="24520, 24620, 24720, 24820, 24920, 25020, 25120, 25220, 25320, 25420, 25520, 25620, 25720"/>
    <s v="129079620, 129079720, 129079820, 129079920, 129080020, 129080120, 129080220, 129080320, 129080420, 129080520, 129080620, 129080720, 129080820"/>
    <s v="-0"/>
    <x v="0"/>
    <x v="26"/>
  </r>
  <r>
    <s v="2520"/>
    <s v="2020-05-26 00:00:00"/>
    <s v="2020-05-26 10:19:00"/>
    <s v="Gasto"/>
    <s v="Con Compromiso"/>
    <s v="020"/>
    <x v="26"/>
    <x v="11"/>
    <s v="PENSIONES"/>
    <s v="Nación"/>
    <x v="0"/>
    <s v="CSF"/>
    <n v="4568200"/>
    <n v="0"/>
    <n v="4568200"/>
    <n v="0"/>
    <s v="PARA APORTES PATRONALES AL SISTEMA INTEGRAL DE SEGURIDAD SOCIAL Y APORTES PARAFISCALES, NOMINA MAYO DEL 2020"/>
    <s v="3120"/>
    <s v="6420"/>
    <s v="-0"/>
    <s v="24520, 24620, 24720, 24820, 24920, 25020, 25120, 25220, 25320, 25420, 25520, 25620, 25720"/>
    <s v="129079620, 129079720, 129079820, 129079920, 129080020, 129080120, 129080220, 129080320, 129080420, 129080520, 129080620, 129080720, 129080820"/>
    <s v="-0"/>
    <x v="0"/>
    <x v="26"/>
  </r>
  <r>
    <s v="2520"/>
    <s v="2020-05-26 00:00:00"/>
    <s v="2020-05-26 10:19:00"/>
    <s v="Gasto"/>
    <s v="Con Compromiso"/>
    <s v="020"/>
    <x v="26"/>
    <x v="13"/>
    <s v="SALUD"/>
    <s v="Nación"/>
    <x v="0"/>
    <s v="CSF"/>
    <n v="3236100"/>
    <n v="0"/>
    <n v="3236100"/>
    <n v="0"/>
    <s v="PARA APORTES PATRONALES AL SISTEMA INTEGRAL DE SEGURIDAD SOCIAL Y APORTES PARAFISCALES, NOMINA MAYO DEL 2020"/>
    <s v="3120"/>
    <s v="6420"/>
    <s v="-0"/>
    <s v="24520, 24620, 24720, 24820, 24920, 25020, 25120, 25220, 25320, 25420, 25520, 25620, 25720"/>
    <s v="129079620, 129079720, 129079820, 129079920, 129080020, 129080120, 129080220, 129080320, 129080420, 129080520, 129080620, 129080720, 129080820"/>
    <s v="-0"/>
    <x v="0"/>
    <x v="26"/>
  </r>
  <r>
    <s v="2520"/>
    <s v="2020-05-26 00:00:00"/>
    <s v="2020-05-26 10:19:00"/>
    <s v="Gasto"/>
    <s v="Con Compromiso"/>
    <s v="020"/>
    <x v="26"/>
    <x v="14"/>
    <s v="APORTES AL ICBF"/>
    <s v="Nación"/>
    <x v="0"/>
    <s v="CSF"/>
    <n v="1308100"/>
    <n v="0"/>
    <n v="1308100"/>
    <n v="0"/>
    <s v="PARA APORTES PATRONALES AL SISTEMA INTEGRAL DE SEGURIDAD SOCIAL Y APORTES PARAFISCALES, NOMINA MAYO DEL 2020"/>
    <s v="3120"/>
    <s v="6420"/>
    <s v="-0"/>
    <s v="24520, 24620, 24720, 24820, 24920, 25020, 25120, 25220, 25320, 25420, 25520, 25620, 25720"/>
    <s v="129079620, 129079720, 129079820, 129079920, 129080020, 129080120, 129080220, 129080320, 129080420, 129080520, 129080620, 129080720, 129080820"/>
    <s v="-0"/>
    <x v="0"/>
    <x v="26"/>
  </r>
  <r>
    <s v="2620"/>
    <s v="2020-06-03 00:00:00"/>
    <s v="2020-06-03 13:20:00"/>
    <s v="Gasto"/>
    <s v="Con Compromiso"/>
    <s v="020"/>
    <x v="26"/>
    <x v="26"/>
    <s v="PRIMA DE SERVICIO"/>
    <s v="Nación"/>
    <x v="0"/>
    <s v="CSF"/>
    <n v="41082087"/>
    <n v="0"/>
    <n v="41082087"/>
    <n v="0"/>
    <s v="PRIMA DE SERVICIOS, AÑO 2020"/>
    <s v="3220"/>
    <s v="6520"/>
    <s v="-0"/>
    <s v="26920, 27020, 27120, 27220, 27320, 27420, 27520, 27620, 27720, 27820, 27920, 28020, 28120, 28220, 28320, 28420, 28520, 28620"/>
    <s v="142452920, 142453020, 142453120, 142453220, 142453320, 142453420, 142453520, 142453620, 142453720, 142453820, 142453920, 142454020, 142454120, 142454220, 142454320, 142454420, 142454520, 142454620"/>
    <s v="-0"/>
    <x v="0"/>
    <x v="26"/>
  </r>
  <r>
    <s v="2720"/>
    <s v="2020-06-23 00:00:00"/>
    <s v="2020-06-23 14:14:00"/>
    <s v="Gasto"/>
    <s v="Con Compromiso"/>
    <s v="020"/>
    <x v="26"/>
    <x v="3"/>
    <s v="AUXILIO DE TRANSPORTE"/>
    <s v="Nación"/>
    <x v="0"/>
    <s v="CSF"/>
    <n v="977113"/>
    <n v="0"/>
    <n v="977113"/>
    <n v="0"/>
    <s v="PARA SUELDOS Y PRESTACIONES: NOMINA JUNIO DEL 2020"/>
    <s v="3320"/>
    <s v="7320, 7420"/>
    <s v="-0"/>
    <s v="29620, 29720, 29820, 29920, 30020, 30120, 30220, 30320, 30420, 30520, 30620, 30720, 30820, 30920, 31020, 31120, 31220, 31320, 31420"/>
    <s v="160182620, 160453320, 160453420, 160453520, 160453620, 160453720, 160453820, 160453920, 160454020, 160454120, 160454220, 160454320, 160454420, 160454520, 160454620, 160454720, 160454820, 160454920, 160455020, 160585020"/>
    <s v="-0"/>
    <x v="0"/>
    <x v="26"/>
  </r>
  <r>
    <s v="2720"/>
    <s v="2020-06-23 00:00:00"/>
    <s v="2020-06-23 14:14:00"/>
    <s v="Gasto"/>
    <s v="Con Compromiso"/>
    <s v="020"/>
    <x v="26"/>
    <x v="37"/>
    <s v="INDEMNIZACIÓN POR VACACIONES"/>
    <s v="Nación"/>
    <x v="0"/>
    <s v="CSF"/>
    <n v="1150434"/>
    <n v="0"/>
    <n v="1150434"/>
    <n v="0"/>
    <s v="PARA SUELDOS Y PRESTACIONES: NOMINA JUNIO DEL 2020"/>
    <s v="3320"/>
    <s v="7320, 7420"/>
    <s v="-0"/>
    <s v="29620, 29720, 29820, 29920, 30020, 30120, 30220, 30320, 30420, 30520, 30620, 30720, 30820, 30920, 31020, 31120, 31220, 31320, 31420"/>
    <s v="160182620, 160453320, 160453420, 160453520, 160453620, 160453720, 160453820, 160453920, 160454020, 160454120, 160454220, 160454320, 160454420, 160454520, 160454620, 160454720, 160454820, 160454920, 160455020, 160585020"/>
    <s v="-0"/>
    <x v="0"/>
    <x v="26"/>
  </r>
  <r>
    <s v="2720"/>
    <s v="2020-06-23 00:00:00"/>
    <s v="2020-06-23 14:14:00"/>
    <s v="Gasto"/>
    <s v="Con Compromiso"/>
    <s v="020"/>
    <x v="26"/>
    <x v="6"/>
    <s v="SUBSIDIO DE ALIMENTACIÓN"/>
    <s v="Nación"/>
    <x v="0"/>
    <s v="CSF"/>
    <n v="627931"/>
    <n v="0"/>
    <n v="627931"/>
    <n v="0"/>
    <s v="PARA SUELDOS Y PRESTACIONES: NOMINA JUNIO DEL 2020"/>
    <s v="3320"/>
    <s v="7320, 7420"/>
    <s v="-0"/>
    <s v="29620, 29720, 29820, 29920, 30020, 30120, 30220, 30320, 30420, 30520, 30620, 30720, 30820, 30920, 31020, 31120, 31220, 31320, 31420"/>
    <s v="160182620, 160453320, 160453420, 160453520, 160453620, 160453720, 160453820, 160453920, 160454020, 160454120, 160454220, 160454320, 160454420, 160454520, 160454620, 160454720, 160454820, 160454920, 160455020, 160585020"/>
    <s v="-0"/>
    <x v="0"/>
    <x v="26"/>
  </r>
  <r>
    <s v="2720"/>
    <s v="2020-06-23 00:00:00"/>
    <s v="2020-06-23 14:14:00"/>
    <s v="Gasto"/>
    <s v="Con Compromiso"/>
    <s v="020"/>
    <x v="26"/>
    <x v="9"/>
    <s v="BONIFICACIÓN POR SERVICIOS PRESTADOS"/>
    <s v="Nación"/>
    <x v="0"/>
    <s v="CSF"/>
    <n v="267282"/>
    <n v="0"/>
    <n v="267282"/>
    <n v="0"/>
    <s v="PARA SUELDOS Y PRESTACIONES: NOMINA JUNIO DEL 2020"/>
    <s v="3320"/>
    <s v="7320, 7420"/>
    <s v="-0"/>
    <s v="29620, 29720, 29820, 29920, 30020, 30120, 30220, 30320, 30420, 30520, 30620, 30720, 30820, 30920, 31020, 31120, 31220, 31320, 31420"/>
    <s v="160182620, 160453320, 160453420, 160453520, 160453620, 160453720, 160453820, 160453920, 160454020, 160454120, 160454220, 160454320, 160454420, 160454520, 160454620, 160454720, 160454820, 160454920, 160455020, 160585020"/>
    <s v="-0"/>
    <x v="0"/>
    <x v="26"/>
  </r>
  <r>
    <s v="2720"/>
    <s v="2020-06-23 00:00:00"/>
    <s v="2020-06-23 14:14:00"/>
    <s v="Gasto"/>
    <s v="Con Compromiso"/>
    <s v="020"/>
    <x v="26"/>
    <x v="4"/>
    <s v="PRIMA DE VACACIONES"/>
    <s v="Nación"/>
    <x v="0"/>
    <s v="CSF"/>
    <n v="1725651"/>
    <n v="0"/>
    <n v="1725651"/>
    <n v="0"/>
    <s v="PARA SUELDOS Y PRESTACIONES: NOMINA JUNIO DEL 2020"/>
    <s v="3320"/>
    <s v="7320, 7420"/>
    <s v="-0"/>
    <s v="29620, 29720, 29820, 29920, 30020, 30120, 30220, 30320, 30420, 30520, 30620, 30720, 30820, 30920, 31020, 31120, 31220, 31320, 31420"/>
    <s v="160182620, 160453320, 160453420, 160453520, 160453620, 160453720, 160453820, 160453920, 160454020, 160454120, 160454220, 160454320, 160454420, 160454520, 160454620, 160454720, 160454820, 160454920, 160455020, 160585020"/>
    <s v="-0"/>
    <x v="0"/>
    <x v="26"/>
  </r>
  <r>
    <s v="2720"/>
    <s v="2020-06-23 00:00:00"/>
    <s v="2020-06-23 14:14:00"/>
    <s v="Gasto"/>
    <s v="Con Compromiso"/>
    <s v="020"/>
    <x v="26"/>
    <x v="8"/>
    <s v="SUELDO BÁSICO"/>
    <s v="Nación"/>
    <x v="0"/>
    <s v="CSF"/>
    <n v="36269172"/>
    <n v="0"/>
    <n v="36269172"/>
    <n v="0"/>
    <s v="PARA SUELDOS Y PRESTACIONES: NOMINA JUNIO DEL 2020"/>
    <s v="3320"/>
    <s v="7320, 7420"/>
    <s v="-0"/>
    <s v="29620, 29720, 29820, 29920, 30020, 30120, 30220, 30320, 30420, 30520, 30620, 30720, 30820, 30920, 31020, 31120, 31220, 31320, 31420"/>
    <s v="160182620, 160453320, 160453420, 160453520, 160453620, 160453720, 160453820, 160453920, 160454020, 160454120, 160454220, 160454320, 160454420, 160454520, 160454620, 160454720, 160454820, 160454920, 160455020, 160585020"/>
    <s v="-0"/>
    <x v="0"/>
    <x v="26"/>
  </r>
  <r>
    <s v="2720"/>
    <s v="2020-06-23 00:00:00"/>
    <s v="2020-06-23 14:14:00"/>
    <s v="Gasto"/>
    <s v="Con Compromiso"/>
    <s v="020"/>
    <x v="26"/>
    <x v="7"/>
    <s v="BONIFICACIÓN ESPECIAL DE RECREACIÓN"/>
    <s v="Nación"/>
    <x v="0"/>
    <s v="CSF"/>
    <n v="122194"/>
    <n v="0"/>
    <n v="122194"/>
    <n v="0"/>
    <s v="PARA SUELDOS Y PRESTACIONES: NOMINA JUNIO DEL 2020"/>
    <s v="3320"/>
    <s v="7320, 7420"/>
    <s v="-0"/>
    <s v="29620, 29720, 29820, 29920, 30020, 30120, 30220, 30320, 30420, 30520, 30620, 30720, 30820, 30920, 31020, 31120, 31220, 31320, 31420"/>
    <s v="160182620, 160453320, 160453420, 160453520, 160453620, 160453720, 160453820, 160453920, 160454020, 160454120, 160454220, 160454320, 160454420, 160454520, 160454620, 160454720, 160454820, 160454920, 160455020, 160585020"/>
    <s v="-0"/>
    <x v="0"/>
    <x v="26"/>
  </r>
  <r>
    <s v="2720"/>
    <s v="2020-06-23 00:00:00"/>
    <s v="2020-06-23 14:14:00"/>
    <s v="Gasto"/>
    <s v="Con Compromiso"/>
    <s v="020"/>
    <x v="26"/>
    <x v="5"/>
    <s v="PRIMA TÉCNICA NO SALARIAL"/>
    <s v="Nación"/>
    <x v="0"/>
    <s v="CSF"/>
    <n v="2354967"/>
    <n v="0"/>
    <n v="2354967"/>
    <n v="0"/>
    <s v="PARA SUELDOS Y PRESTACIONES: NOMINA JUNIO DEL 2020"/>
    <s v="3320"/>
    <s v="7320, 7420"/>
    <s v="-0"/>
    <s v="29620, 29720, 29820, 29920, 30020, 30120, 30220, 30320, 30420, 30520, 30620, 30720, 30820, 30920, 31020, 31120, 31220, 31320, 31420"/>
    <s v="160182620, 160453320, 160453420, 160453520, 160453620, 160453720, 160453820, 160453920, 160454020, 160454120, 160454220, 160454320, 160454420, 160454520, 160454620, 160454720, 160454820, 160454920, 160455020, 160585020"/>
    <s v="-0"/>
    <x v="0"/>
    <x v="26"/>
  </r>
  <r>
    <s v="2820"/>
    <s v="2020-06-24 00:00:00"/>
    <s v="2020-06-24 09:59:00"/>
    <s v="Gasto"/>
    <s v="Con Compromiso"/>
    <s v="020"/>
    <x v="26"/>
    <x v="11"/>
    <s v="PENSIONES"/>
    <s v="Nación"/>
    <x v="0"/>
    <s v="CSF"/>
    <n v="4384400"/>
    <n v="0"/>
    <n v="4384400"/>
    <n v="0"/>
    <s v="PARA APORTES PATRONALES AL SISTEMA INTEGRAL DE SEGURIDAD SOCIAL Y APORTES PARAFISCALES: NOMINA JUNIO DEL 2020"/>
    <s v="3420"/>
    <s v="7520"/>
    <s v="-0"/>
    <s v="32220, 32320, 32420, 32520, 32620, 32720, 32820, 32920, 33020, 33120, 33220, 33320, 33420"/>
    <s v="164244320, 164244420, 164244520, 164244620, 164244720, 164244820, 164244920, 164245020, 164245120, 164245220, 164245320, 164245420, 164245520"/>
    <s v="-0"/>
    <x v="0"/>
    <x v="26"/>
  </r>
  <r>
    <s v="2820"/>
    <s v="2020-06-24 00:00:00"/>
    <s v="2020-06-24 09:59:00"/>
    <s v="Gasto"/>
    <s v="Con Compromiso"/>
    <s v="020"/>
    <x v="26"/>
    <x v="15"/>
    <s v="APORTES GENERALES AL SISTEMA DE RIESGOS LABORALES"/>
    <s v="Nación"/>
    <x v="0"/>
    <s v="CSF"/>
    <n v="426100"/>
    <n v="0"/>
    <n v="426100"/>
    <n v="0"/>
    <s v="PARA APORTES PATRONALES AL SISTEMA INTEGRAL DE SEGURIDAD SOCIAL Y APORTES PARAFISCALES: NOMINA JUNIO DEL 2020"/>
    <s v="3420"/>
    <s v="7520"/>
    <s v="-0"/>
    <s v="32220, 32320, 32420, 32520, 32620, 32720, 32820, 32920, 33020, 33120, 33220, 33320, 33420"/>
    <s v="164244320, 164244420, 164244520, 164244620, 164244720, 164244820, 164244920, 164245020, 164245120, 164245220, 164245320, 164245420, 164245520"/>
    <s v="-0"/>
    <x v="0"/>
    <x v="26"/>
  </r>
  <r>
    <s v="2820"/>
    <s v="2020-06-24 00:00:00"/>
    <s v="2020-06-24 09:59:00"/>
    <s v="Gasto"/>
    <s v="Con Compromiso"/>
    <s v="020"/>
    <x v="26"/>
    <x v="16"/>
    <s v="CAJAS DE COMPENSACIÓN FAMILIAR"/>
    <s v="Nación"/>
    <x v="0"/>
    <s v="CSF"/>
    <n v="3233300"/>
    <n v="0"/>
    <n v="3233300"/>
    <n v="0"/>
    <s v="PARA APORTES PATRONALES AL SISTEMA INTEGRAL DE SEGURIDAD SOCIAL Y APORTES PARAFISCALES: NOMINA JUNIO DEL 2020"/>
    <s v="3420"/>
    <s v="7520"/>
    <s v="-0"/>
    <s v="32220, 32320, 32420, 32520, 32620, 32720, 32820, 32920, 33020, 33120, 33220, 33320, 33420"/>
    <s v="164244320, 164244420, 164244520, 164244620, 164244720, 164244820, 164244920, 164245020, 164245120, 164245220, 164245320, 164245420, 164245520"/>
    <s v="-0"/>
    <x v="0"/>
    <x v="26"/>
  </r>
  <r>
    <s v="2820"/>
    <s v="2020-06-24 00:00:00"/>
    <s v="2020-06-24 09:59:00"/>
    <s v="Gasto"/>
    <s v="Con Compromiso"/>
    <s v="020"/>
    <x v="26"/>
    <x v="12"/>
    <s v="APORTES AL SENA"/>
    <s v="Nación"/>
    <x v="0"/>
    <s v="CSF"/>
    <n v="1617200"/>
    <n v="0"/>
    <n v="1617200"/>
    <n v="0"/>
    <s v="PARA APORTES PATRONALES AL SISTEMA INTEGRAL DE SEGURIDAD SOCIAL Y APORTES PARAFISCALES: NOMINA JUNIO DEL 2020"/>
    <s v="3420"/>
    <s v="7520"/>
    <s v="-0"/>
    <s v="32220, 32320, 32420, 32520, 32620, 32720, 32820, 32920, 33020, 33120, 33220, 33320, 33420"/>
    <s v="164244320, 164244420, 164244520, 164244620, 164244720, 164244820, 164244920, 164245020, 164245120, 164245220, 164245320, 164245420, 164245520"/>
    <s v="-0"/>
    <x v="0"/>
    <x v="26"/>
  </r>
  <r>
    <s v="2820"/>
    <s v="2020-06-24 00:00:00"/>
    <s v="2020-06-24 09:59:00"/>
    <s v="Gasto"/>
    <s v="Con Compromiso"/>
    <s v="020"/>
    <x v="26"/>
    <x v="13"/>
    <s v="SALUD"/>
    <s v="Nación"/>
    <x v="0"/>
    <s v="CSF"/>
    <n v="3105900"/>
    <n v="0"/>
    <n v="3105900"/>
    <n v="0"/>
    <s v="PARA APORTES PATRONALES AL SISTEMA INTEGRAL DE SEGURIDAD SOCIAL Y APORTES PARAFISCALES: NOMINA JUNIO DEL 2020"/>
    <s v="3420"/>
    <s v="7520"/>
    <s v="-0"/>
    <s v="32220, 32320, 32420, 32520, 32620, 32720, 32820, 32920, 33020, 33120, 33220, 33320, 33420"/>
    <s v="164244320, 164244420, 164244520, 164244620, 164244720, 164244820, 164244920, 164245020, 164245120, 164245220, 164245320, 164245420, 164245520"/>
    <s v="-0"/>
    <x v="0"/>
    <x v="26"/>
  </r>
  <r>
    <s v="2820"/>
    <s v="2020-06-24 00:00:00"/>
    <s v="2020-06-24 09:59:00"/>
    <s v="Gasto"/>
    <s v="Con Compromiso"/>
    <s v="020"/>
    <x v="26"/>
    <x v="14"/>
    <s v="APORTES AL ICBF"/>
    <s v="Nación"/>
    <x v="0"/>
    <s v="CSF"/>
    <n v="2425300"/>
    <n v="0"/>
    <n v="2425300"/>
    <n v="0"/>
    <s v="PARA APORTES PATRONALES AL SISTEMA INTEGRAL DE SEGURIDAD SOCIAL Y APORTES PARAFISCALES: NOMINA JUNIO DEL 2020"/>
    <s v="3420"/>
    <s v="7520"/>
    <s v="-0"/>
    <s v="32220, 32320, 32420, 32520, 32620, 32720, 32820, 32920, 33020, 33120, 33220, 33320, 33420"/>
    <s v="164244320, 164244420, 164244520, 164244620, 164244720, 164244820, 164244920, 164245020, 164245120, 164245220, 164245320, 164245420, 164245520"/>
    <s v="-0"/>
    <x v="0"/>
    <x v="26"/>
  </r>
  <r>
    <s v="2920"/>
    <s v="2020-07-21 00:00:00"/>
    <s v="2020-07-21 16:22:00"/>
    <s v="Gasto"/>
    <s v="Con Compromiso"/>
    <s v="020"/>
    <x v="26"/>
    <x v="7"/>
    <s v="BONIFICACIÓN ESPECIAL DE RECREACIÓN"/>
    <s v="Nación"/>
    <x v="0"/>
    <s v="CSF"/>
    <n v="258072"/>
    <n v="0"/>
    <n v="258072"/>
    <n v="0"/>
    <s v="SUELDOS Y PRESTACIONES: NOMINA JULIO DEL 2020"/>
    <s v="3520"/>
    <s v="8020, 8120"/>
    <s v="-0"/>
    <s v="34920, 35020, 35120, 35220, 35320, 35420, 35520, 35620, 35720, 35820, 35920, 36020, 36120, 36220, 36320, 36420, 36520, 36620, 36720"/>
    <s v="194769020, 194769120, 194769220, 194769320, 194769420, 194769520, 194769620, 194769720, 194769820, 194769920, 194770020, 194770120, 194770220, 194770320, 194770420, 194770520, 194770620, 194867620, 194867720"/>
    <s v="-0"/>
    <x v="0"/>
    <x v="26"/>
  </r>
  <r>
    <s v="2920"/>
    <s v="2020-07-21 00:00:00"/>
    <s v="2020-07-21 16:22:00"/>
    <s v="Gasto"/>
    <s v="Con Compromiso"/>
    <s v="020"/>
    <x v="26"/>
    <x v="28"/>
    <s v="AUXILIO DE CONECTIVIDAD DIGITAL"/>
    <s v="Nación"/>
    <x v="0"/>
    <s v="CSF"/>
    <n v="925686"/>
    <n v="0"/>
    <n v="925686"/>
    <n v="0"/>
    <s v="SUELDOS Y PRESTACIONES: NOMINA JULIO DEL 2020"/>
    <s v="3520"/>
    <s v="8020, 8120"/>
    <s v="-0"/>
    <s v="34920, 35020, 35120, 35220, 35320, 35420, 35520, 35620, 35720, 35820, 35920, 36020, 36120, 36220, 36320, 36420, 36520, 36620, 36720"/>
    <s v="194769020, 194769120, 194769220, 194769320, 194769420, 194769520, 194769620, 194769720, 194769820, 194769920, 194770020, 194770120, 194770220, 194770320, 194770420, 194770520, 194770620, 194867620, 194867720"/>
    <s v="-0"/>
    <x v="0"/>
    <x v="26"/>
  </r>
  <r>
    <s v="2920"/>
    <s v="2020-07-21 00:00:00"/>
    <s v="2020-07-21 16:22:00"/>
    <s v="Gasto"/>
    <s v="Con Compromiso"/>
    <s v="020"/>
    <x v="26"/>
    <x v="10"/>
    <s v="SUELDO DE VACACIONES"/>
    <s v="Nación"/>
    <x v="0"/>
    <s v="CSF"/>
    <n v="3586075"/>
    <n v="0"/>
    <n v="3586075"/>
    <n v="0"/>
    <s v="SUELDOS Y PRESTACIONES: NOMINA JULIO DEL 2020"/>
    <s v="3520"/>
    <s v="8020, 8120"/>
    <s v="-0"/>
    <s v="34920, 35020, 35120, 35220, 35320, 35420, 35520, 35620, 35720, 35820, 35920, 36020, 36120, 36220, 36320, 36420, 36520, 36620, 36720"/>
    <s v="194769020, 194769120, 194769220, 194769320, 194769420, 194769520, 194769620, 194769720, 194769820, 194769920, 194770020, 194770120, 194770220, 194770320, 194770420, 194770520, 194770620, 194867620, 194867720"/>
    <s v="-0"/>
    <x v="0"/>
    <x v="26"/>
  </r>
  <r>
    <s v="2920"/>
    <s v="2020-07-21 00:00:00"/>
    <s v="2020-07-21 16:22:00"/>
    <s v="Gasto"/>
    <s v="Con Compromiso"/>
    <s v="020"/>
    <x v="26"/>
    <x v="5"/>
    <s v="PRIMA TÉCNICA NO SALARIAL"/>
    <s v="Nación"/>
    <x v="0"/>
    <s v="CSF"/>
    <n v="2354967"/>
    <n v="0"/>
    <n v="2354967"/>
    <n v="0"/>
    <s v="SUELDOS Y PRESTACIONES: NOMINA JULIO DEL 2020"/>
    <s v="3520"/>
    <s v="8020, 8120"/>
    <s v="-0"/>
    <s v="34920, 35020, 35120, 35220, 35320, 35420, 35520, 35620, 35720, 35820, 35920, 36020, 36120, 36220, 36320, 36420, 36520, 36620, 36720"/>
    <s v="194769020, 194769120, 194769220, 194769320, 194769420, 194769520, 194769620, 194769720, 194769820, 194769920, 194770020, 194770120, 194770220, 194770320, 194770420, 194770520, 194770620, 194867620, 194867720"/>
    <s v="-0"/>
    <x v="0"/>
    <x v="26"/>
  </r>
  <r>
    <s v="2920"/>
    <s v="2020-07-21 00:00:00"/>
    <s v="2020-07-21 16:22:00"/>
    <s v="Gasto"/>
    <s v="Con Compromiso"/>
    <s v="020"/>
    <x v="26"/>
    <x v="8"/>
    <s v="SUELDO BÁSICO"/>
    <s v="Nación"/>
    <x v="0"/>
    <s v="CSF"/>
    <n v="35586752"/>
    <n v="0"/>
    <n v="35586752"/>
    <n v="0"/>
    <s v="SUELDOS Y PRESTACIONES: NOMINA JULIO DEL 2020"/>
    <s v="3520"/>
    <s v="8020, 8120"/>
    <s v="-0"/>
    <s v="34920, 35020, 35120, 35220, 35320, 35420, 35520, 35620, 35720, 35820, 35920, 36020, 36120, 36220, 36320, 36420, 36520, 36620, 36720"/>
    <s v="194769020, 194769120, 194769220, 194769320, 194769420, 194769520, 194769620, 194769720, 194769820, 194769920, 194770020, 194770120, 194770220, 194770320, 194770420, 194770520, 194770620, 194867620, 194867720"/>
    <s v="-0"/>
    <x v="0"/>
    <x v="26"/>
  </r>
  <r>
    <s v="2920"/>
    <s v="2020-07-21 00:00:00"/>
    <s v="2020-07-21 16:22:00"/>
    <s v="Gasto"/>
    <s v="Con Compromiso"/>
    <s v="020"/>
    <x v="26"/>
    <x v="4"/>
    <s v="PRIMA DE VACACIONES"/>
    <s v="Nación"/>
    <x v="0"/>
    <s v="CSF"/>
    <n v="3395455"/>
    <n v="0"/>
    <n v="3395455"/>
    <n v="0"/>
    <s v="SUELDOS Y PRESTACIONES: NOMINA JULIO DEL 2020"/>
    <s v="3520"/>
    <s v="8020, 8120"/>
    <s v="-0"/>
    <s v="34920, 35020, 35120, 35220, 35320, 35420, 35520, 35620, 35720, 35820, 35920, 36020, 36120, 36220, 36320, 36420, 36520, 36620, 36720"/>
    <s v="194769020, 194769120, 194769220, 194769320, 194769420, 194769520, 194769620, 194769720, 194769820, 194769920, 194770020, 194770120, 194770220, 194770320, 194770420, 194770520, 194770620, 194867620, 194867720"/>
    <s v="-0"/>
    <x v="0"/>
    <x v="26"/>
  </r>
  <r>
    <s v="2920"/>
    <s v="2020-07-21 00:00:00"/>
    <s v="2020-07-21 16:22:00"/>
    <s v="Gasto"/>
    <s v="Con Compromiso"/>
    <s v="020"/>
    <x v="26"/>
    <x v="6"/>
    <s v="SUBSIDIO DE ALIMENTACIÓN"/>
    <s v="Nación"/>
    <x v="0"/>
    <s v="CSF"/>
    <n v="594882"/>
    <n v="0"/>
    <n v="594882"/>
    <n v="0"/>
    <s v="SUELDOS Y PRESTACIONES: NOMINA JULIO DEL 2020"/>
    <s v="3520"/>
    <s v="8020, 8120"/>
    <s v="-0"/>
    <s v="34920, 35020, 35120, 35220, 35320, 35420, 35520, 35620, 35720, 35820, 35920, 36020, 36120, 36220, 36320, 36420, 36520, 36620, 36720"/>
    <s v="194769020, 194769120, 194769220, 194769320, 194769420, 194769520, 194769620, 194769720, 194769820, 194769920, 194770020, 194770120, 194770220, 194770320, 194770420, 194770520, 194770620, 194867620, 194867720"/>
    <s v="-0"/>
    <x v="0"/>
    <x v="26"/>
  </r>
  <r>
    <s v="2920"/>
    <s v="2020-07-21 00:00:00"/>
    <s v="2020-07-21 16:22:00"/>
    <s v="Gasto"/>
    <s v="Con Compromiso"/>
    <s v="020"/>
    <x v="26"/>
    <x v="9"/>
    <s v="BONIFICACIÓN POR SERVICIOS PRESTADOS"/>
    <s v="Nación"/>
    <x v="0"/>
    <s v="CSF"/>
    <n v="1559604"/>
    <n v="0"/>
    <n v="1559604"/>
    <n v="0"/>
    <s v="SUELDOS Y PRESTACIONES: NOMINA JULIO DEL 2020"/>
    <s v="3520"/>
    <s v="8020, 8120"/>
    <s v="-0"/>
    <s v="34920, 35020, 35120, 35220, 35320, 35420, 35520, 35620, 35720, 35820, 35920, 36020, 36120, 36220, 36320, 36420, 36520, 36620, 36720"/>
    <s v="194769020, 194769120, 194769220, 194769320, 194769420, 194769520, 194769620, 194769720, 194769820, 194769920, 194770020, 194770120, 194770220, 194770320, 194770420, 194770520, 194770620, 194867620, 194867720"/>
    <s v="-0"/>
    <x v="0"/>
    <x v="26"/>
  </r>
  <r>
    <s v="3020"/>
    <s v="2020-07-24 00:00:00"/>
    <s v="2020-07-24 15:50:00"/>
    <s v="Gasto"/>
    <s v="Con Compromiso"/>
    <s v="020"/>
    <x v="26"/>
    <x v="11"/>
    <s v="PENSIONES"/>
    <s v="Nación"/>
    <x v="0"/>
    <s v="CSF"/>
    <n v="4457600"/>
    <n v="0"/>
    <n v="4457600"/>
    <n v="0"/>
    <s v="PARA APORTES PATRONALES AL SISTEMA INTEGRAL DE SEGURIDAD SOCIAL EN SALUD Y PARAFISCALES: NOMINA JULIO DEL 2020"/>
    <s v="3620"/>
    <s v="8420"/>
    <s v="-0"/>
    <s v="37120, 37220, 37320, 37420, 37520, 37620, 37720, 37820, 37920, 38020, 38120, 38220, 38320"/>
    <s v="195321420, 195321520, 195321620, 195321720, 195321820, 195321920, 195322020, 195322120, 195322220, 195322320, 195322420, 195322520, 195322620"/>
    <s v="-0"/>
    <x v="0"/>
    <x v="26"/>
  </r>
  <r>
    <s v="3020"/>
    <s v="2020-07-24 00:00:00"/>
    <s v="2020-07-24 15:50:00"/>
    <s v="Gasto"/>
    <s v="Con Compromiso"/>
    <s v="020"/>
    <x v="26"/>
    <x v="13"/>
    <s v="SALUD"/>
    <s v="Nación"/>
    <x v="0"/>
    <s v="CSF"/>
    <n v="3157700"/>
    <n v="0"/>
    <n v="3157700"/>
    <n v="0"/>
    <s v="PARA APORTES PATRONALES AL SISTEMA INTEGRAL DE SEGURIDAD SOCIAL EN SALUD Y PARAFISCALES: NOMINA JULIO DEL 2020"/>
    <s v="3620"/>
    <s v="8420"/>
    <s v="-0"/>
    <s v="37120, 37220, 37320, 37420, 37520, 37620, 37720, 37820, 37920, 38020, 38120, 38220, 38320"/>
    <s v="195321420, 195321520, 195321620, 195321720, 195321820, 195321920, 195322020, 195322120, 195322220, 195322320, 195322420, 195322520, 195322620"/>
    <s v="-0"/>
    <x v="0"/>
    <x v="26"/>
  </r>
  <r>
    <s v="3020"/>
    <s v="2020-07-24 00:00:00"/>
    <s v="2020-07-24 15:50:00"/>
    <s v="Gasto"/>
    <s v="Con Compromiso"/>
    <s v="020"/>
    <x v="26"/>
    <x v="12"/>
    <s v="APORTES AL SENA"/>
    <s v="Nación"/>
    <x v="0"/>
    <s v="CSF"/>
    <n v="839200"/>
    <n v="0"/>
    <n v="839200"/>
    <n v="0"/>
    <s v="PARA APORTES PATRONALES AL SISTEMA INTEGRAL DE SEGURIDAD SOCIAL EN SALUD Y PARAFISCALES: NOMINA JULIO DEL 2020"/>
    <s v="3620"/>
    <s v="8420"/>
    <s v="-0"/>
    <s v="37120, 37220, 37320, 37420, 37520, 37620, 37720, 37820, 37920, 38020, 38120, 38220, 38320"/>
    <s v="195321420, 195321520, 195321620, 195321720, 195321820, 195321920, 195322020, 195322120, 195322220, 195322320, 195322420, 195322520, 195322620"/>
    <s v="-0"/>
    <x v="0"/>
    <x v="26"/>
  </r>
  <r>
    <s v="3020"/>
    <s v="2020-07-24 00:00:00"/>
    <s v="2020-07-24 15:50:00"/>
    <s v="Gasto"/>
    <s v="Con Compromiso"/>
    <s v="020"/>
    <x v="26"/>
    <x v="15"/>
    <s v="APORTES GENERALES AL SISTEMA DE RIESGOS LABORALES"/>
    <s v="Nación"/>
    <x v="0"/>
    <s v="CSF"/>
    <n v="429200"/>
    <n v="0"/>
    <n v="429200"/>
    <n v="0"/>
    <s v="PARA APORTES PATRONALES AL SISTEMA INTEGRAL DE SEGURIDAD SOCIAL EN SALUD Y PARAFISCALES: NOMINA JULIO DEL 2020"/>
    <s v="3620"/>
    <s v="8420"/>
    <s v="-0"/>
    <s v="37120, 37220, 37320, 37420, 37520, 37620, 37720, 37820, 37920, 38020, 38120, 38220, 38320"/>
    <s v="195321420, 195321520, 195321620, 195321720, 195321820, 195321920, 195322020, 195322120, 195322220, 195322320, 195322420, 195322520, 195322620"/>
    <s v="-0"/>
    <x v="0"/>
    <x v="26"/>
  </r>
  <r>
    <s v="3020"/>
    <s v="2020-07-24 00:00:00"/>
    <s v="2020-07-24 15:50:00"/>
    <s v="Gasto"/>
    <s v="Con Compromiso"/>
    <s v="020"/>
    <x v="26"/>
    <x v="16"/>
    <s v="CAJAS DE COMPENSACIÓN FAMILIAR"/>
    <s v="Nación"/>
    <x v="0"/>
    <s v="CSF"/>
    <n v="1677700"/>
    <n v="0"/>
    <n v="1677700"/>
    <n v="0"/>
    <s v="PARA APORTES PATRONALES AL SISTEMA INTEGRAL DE SEGURIDAD SOCIAL EN SALUD Y PARAFISCALES: NOMINA JULIO DEL 2020"/>
    <s v="3620"/>
    <s v="8420"/>
    <s v="-0"/>
    <s v="37120, 37220, 37320, 37420, 37520, 37620, 37720, 37820, 37920, 38020, 38120, 38220, 38320"/>
    <s v="195321420, 195321520, 195321620, 195321720, 195321820, 195321920, 195322020, 195322120, 195322220, 195322320, 195322420, 195322520, 195322620"/>
    <s v="-0"/>
    <x v="0"/>
    <x v="26"/>
  </r>
  <r>
    <s v="3020"/>
    <s v="2020-07-24 00:00:00"/>
    <s v="2020-07-24 15:50:00"/>
    <s v="Gasto"/>
    <s v="Con Compromiso"/>
    <s v="020"/>
    <x v="26"/>
    <x v="14"/>
    <s v="APORTES AL ICBF"/>
    <s v="Nación"/>
    <x v="0"/>
    <s v="CSF"/>
    <n v="1258600"/>
    <n v="0"/>
    <n v="1258600"/>
    <n v="0"/>
    <s v="PARA APORTES PATRONALES AL SISTEMA INTEGRAL DE SEGURIDAD SOCIAL EN SALUD Y PARAFISCALES: NOMINA JULIO DEL 2020"/>
    <s v="3620"/>
    <s v="8420"/>
    <s v="-0"/>
    <s v="37120, 37220, 37320, 37420, 37520, 37620, 37720, 37820, 37920, 38020, 38120, 38220, 38320"/>
    <s v="195321420, 195321520, 195321620, 195321720, 195321820, 195321920, 195322020, 195322120, 195322220, 195322320, 195322420, 195322520, 195322620"/>
    <s v="-0"/>
    <x v="0"/>
    <x v="26"/>
  </r>
  <r>
    <s v="3120"/>
    <s v="2020-08-18 00:00:00"/>
    <s v="2020-08-18 09:38:00"/>
    <s v="Gasto"/>
    <s v="Con Compromiso"/>
    <s v="020"/>
    <x v="26"/>
    <x v="12"/>
    <s v="APORTES AL SENA"/>
    <s v="Nación"/>
    <x v="0"/>
    <s v="CSF"/>
    <n v="776600"/>
    <n v="0"/>
    <n v="776600"/>
    <n v="0"/>
    <s v="APORTES PARAFISCALES Y APORTES AL SISTEMA INTEGRAL DE SEGURIDAD SOCIAL: NOMINA  AGOSTO DEL 2020."/>
    <s v="3820"/>
    <s v="9020, 9120"/>
    <s v="-0"/>
    <s v="41620, 41720, 41820, 41920, 42020, 42120, 42220, 42320, 42420, 42520, 42620, 42720, 42820, 42920, 43020, 43120, 43220, 43320, 43420, 43520, 43620, 43720, 43820, 43920, 44020, 44120"/>
    <s v="234277020, 234277120, 234277220, 234277320, 234277420, 234277520, 234277620, 234277720, 234277820, 234277920, 234278020, 234278120, 234278220, 234939620, 234939720, 234939820, 234939920, 234940020, 234940120, 234940220, 234940320, 234940420, 234940520, 234940620, 234940720, 234940820"/>
    <s v="-0"/>
    <x v="0"/>
    <x v="26"/>
  </r>
  <r>
    <s v="3120"/>
    <s v="2020-08-18 00:00:00"/>
    <s v="2020-08-18 09:38:00"/>
    <s v="Gasto"/>
    <s v="Con Compromiso"/>
    <s v="020"/>
    <x v="26"/>
    <x v="11"/>
    <s v="PENSIONES"/>
    <s v="Nación"/>
    <x v="0"/>
    <s v="CSF"/>
    <n v="4352200"/>
    <n v="0"/>
    <n v="4352200"/>
    <n v="0"/>
    <s v="APORTES PARAFISCALES Y APORTES AL SISTEMA INTEGRAL DE SEGURIDAD SOCIAL: NOMINA  AGOSTO DEL 2020."/>
    <s v="3820"/>
    <s v="9020, 9120"/>
    <s v="-0"/>
    <s v="41620, 41720, 41820, 41920, 42020, 42120, 42220, 42320, 42420, 42520, 42620, 42720, 42820, 42920, 43020, 43120, 43220, 43320, 43420, 43520, 43620, 43720, 43820, 43920, 44020, 44120"/>
    <s v="234277020, 234277120, 234277220, 234277320, 234277420, 234277520, 234277620, 234277720, 234277820, 234277920, 234278020, 234278120, 234278220, 234939620, 234939720, 234939820, 234939920, 234940020, 234940120, 234940220, 234940320, 234940420, 234940520, 234940620, 234940720, 234940820"/>
    <s v="-0"/>
    <x v="0"/>
    <x v="26"/>
  </r>
  <r>
    <s v="3120"/>
    <s v="2020-08-18 00:00:00"/>
    <s v="2020-08-18 09:38:00"/>
    <s v="Gasto"/>
    <s v="Con Compromiso"/>
    <s v="020"/>
    <x v="26"/>
    <x v="13"/>
    <s v="SALUD"/>
    <s v="Nación"/>
    <x v="0"/>
    <s v="CSF"/>
    <n v="3082900"/>
    <n v="-2700"/>
    <n v="3080200"/>
    <n v="0"/>
    <s v="APORTES PARAFISCALES Y APORTES AL SISTEMA INTEGRAL DE SEGURIDAD SOCIAL: NOMINA  AGOSTO DEL 2020."/>
    <s v="3820"/>
    <s v="9020, 9120"/>
    <s v="-0"/>
    <s v="41620, 41720, 41820, 41920, 42020, 42120, 42220, 42320, 42420, 42520, 42620, 42720, 42820, 42920, 43020, 43120, 43220, 43320, 43420, 43520, 43620, 43720, 43820, 43920, 44020, 44120"/>
    <s v="234277020, 234277120, 234277220, 234277320, 234277420, 234277520, 234277620, 234277720, 234277820, 234277920, 234278020, 234278120, 234278220, 234939620, 234939720, 234939820, 234939920, 234940020, 234940120, 234940220, 234940320, 234940420, 234940520, 234940620, 234940720, 234940820"/>
    <s v="-0"/>
    <x v="0"/>
    <x v="26"/>
  </r>
  <r>
    <s v="3120"/>
    <s v="2020-08-18 00:00:00"/>
    <s v="2020-08-18 09:38:00"/>
    <s v="Gasto"/>
    <s v="Con Compromiso"/>
    <s v="020"/>
    <x v="26"/>
    <x v="15"/>
    <s v="APORTES GENERALES AL SISTEMA DE RIESGOS LABORALES"/>
    <s v="Nación"/>
    <x v="0"/>
    <s v="CSF"/>
    <n v="423200"/>
    <n v="0"/>
    <n v="423200"/>
    <n v="0"/>
    <s v="APORTES PARAFISCALES Y APORTES AL SISTEMA INTEGRAL DE SEGURIDAD SOCIAL: NOMINA  AGOSTO DEL 2020."/>
    <s v="3820"/>
    <s v="9020, 9120"/>
    <s v="-0"/>
    <s v="41620, 41720, 41820, 41920, 42020, 42120, 42220, 42320, 42420, 42520, 42620, 42720, 42820, 42920, 43020, 43120, 43220, 43320, 43420, 43520, 43620, 43720, 43820, 43920, 44020, 44120"/>
    <s v="234277020, 234277120, 234277220, 234277320, 234277420, 234277520, 234277620, 234277720, 234277820, 234277920, 234278020, 234278120, 234278220, 234939620, 234939720, 234939820, 234939920, 234940020, 234940120, 234940220, 234940320, 234940420, 234940520, 234940620, 234940720, 234940820"/>
    <s v="-0"/>
    <x v="0"/>
    <x v="26"/>
  </r>
  <r>
    <s v="3120"/>
    <s v="2020-08-18 00:00:00"/>
    <s v="2020-08-18 09:38:00"/>
    <s v="Gasto"/>
    <s v="Con Compromiso"/>
    <s v="020"/>
    <x v="26"/>
    <x v="14"/>
    <s v="APORTES AL ICBF"/>
    <s v="Nación"/>
    <x v="0"/>
    <s v="CSF"/>
    <n v="1164700"/>
    <n v="0"/>
    <n v="1164700"/>
    <n v="0"/>
    <s v="APORTES PARAFISCALES Y APORTES AL SISTEMA INTEGRAL DE SEGURIDAD SOCIAL: NOMINA  AGOSTO DEL 2020."/>
    <s v="3820"/>
    <s v="9020, 9120"/>
    <s v="-0"/>
    <s v="41620, 41720, 41820, 41920, 42020, 42120, 42220, 42320, 42420, 42520, 42620, 42720, 42820, 42920, 43020, 43120, 43220, 43320, 43420, 43520, 43620, 43720, 43820, 43920, 44020, 44120"/>
    <s v="234277020, 234277120, 234277220, 234277320, 234277420, 234277520, 234277620, 234277720, 234277820, 234277920, 234278020, 234278120, 234278220, 234939620, 234939720, 234939820, 234939920, 234940020, 234940120, 234940220, 234940320, 234940420, 234940520, 234940620, 234940720, 234940820"/>
    <s v="-0"/>
    <x v="0"/>
    <x v="26"/>
  </r>
  <r>
    <s v="3120"/>
    <s v="2020-08-18 00:00:00"/>
    <s v="2020-08-18 09:38:00"/>
    <s v="Gasto"/>
    <s v="Con Compromiso"/>
    <s v="020"/>
    <x v="26"/>
    <x v="16"/>
    <s v="CAJAS DE COMPENSACIÓN FAMILIAR"/>
    <s v="Nación"/>
    <x v="0"/>
    <s v="CSF"/>
    <n v="1552400"/>
    <n v="0"/>
    <n v="1552400"/>
    <n v="0"/>
    <s v="APORTES PARAFISCALES Y APORTES AL SISTEMA INTEGRAL DE SEGURIDAD SOCIAL: NOMINA  AGOSTO DEL 2020."/>
    <s v="3820"/>
    <s v="9020, 9120"/>
    <s v="-0"/>
    <s v="41620, 41720, 41820, 41920, 42020, 42120, 42220, 42320, 42420, 42520, 42620, 42720, 42820, 42920, 43020, 43120, 43220, 43320, 43420, 43520, 43620, 43720, 43820, 43920, 44020, 44120"/>
    <s v="234277020, 234277120, 234277220, 234277320, 234277420, 234277520, 234277620, 234277720, 234277820, 234277920, 234278020, 234278120, 234278220, 234939620, 234939720, 234939820, 234939920, 234940020, 234940120, 234940220, 234940320, 234940420, 234940520, 234940620, 234940720, 234940820"/>
    <s v="-0"/>
    <x v="0"/>
    <x v="26"/>
  </r>
  <r>
    <s v="3220"/>
    <s v="2020-08-19 00:00:00"/>
    <s v="2020-08-19 19:54:00"/>
    <s v="Gasto"/>
    <s v="Con Compromiso"/>
    <s v="020"/>
    <x v="26"/>
    <x v="7"/>
    <s v="BONIFICACIÓN ESPECIAL DE RECREACIÓN"/>
    <s v="Nación"/>
    <x v="0"/>
    <s v="CSF"/>
    <n v="90989"/>
    <n v="0"/>
    <n v="90989"/>
    <n v="0"/>
    <s v="SUELDOS Y PRESTACIONES: NOMINA AGOSTO DEL 2020."/>
    <s v="3720"/>
    <s v="8820, 8920"/>
    <s v="-0"/>
    <s v="39320, 39420, 39520, 39620, 39720, 39820, 39920, 40020, 40120, 40220, 40320, 40420, 40520, 40620, 40720, 40820, 40920, 41020"/>
    <s v="225921920, 225922020, 225922120, 225922220, 225922320, 225922420, 225922520, 225922620, 225922720, 225922820, 225922920, 225923020, 225923120, 225923220, 225923320, 225923420, 225923520, 225939220"/>
    <s v="-0"/>
    <x v="0"/>
    <x v="26"/>
  </r>
  <r>
    <s v="3220"/>
    <s v="2020-08-19 00:00:00"/>
    <s v="2020-08-19 19:54:00"/>
    <s v="Gasto"/>
    <s v="Con Compromiso"/>
    <s v="020"/>
    <x v="26"/>
    <x v="5"/>
    <s v="PRIMA TÉCNICA NO SALARIAL"/>
    <s v="Nación"/>
    <x v="0"/>
    <s v="CSF"/>
    <n v="2354967"/>
    <n v="0"/>
    <n v="2354967"/>
    <n v="0"/>
    <s v="SUELDOS Y PRESTACIONES: NOMINA AGOSTO DEL 2020."/>
    <s v="3720"/>
    <s v="8820, 8920"/>
    <s v="-0"/>
    <s v="39320, 39420, 39520, 39620, 39720, 39820, 39920, 40020, 40120, 40220, 40320, 40420, 40520, 40620, 40720, 40820, 40920, 41020"/>
    <s v="225921920, 225922020, 225922120, 225922220, 225922320, 225922420, 225922520, 225922620, 225922720, 225922820, 225922920, 225923020, 225923120, 225923220, 225923320, 225923420, 225923520, 225939220"/>
    <s v="-0"/>
    <x v="0"/>
    <x v="26"/>
  </r>
  <r>
    <s v="3220"/>
    <s v="2020-08-19 00:00:00"/>
    <s v="2020-08-19 19:54:00"/>
    <s v="Gasto"/>
    <s v="Con Compromiso"/>
    <s v="020"/>
    <x v="26"/>
    <x v="8"/>
    <s v="SUELDO BÁSICO"/>
    <s v="Nación"/>
    <x v="0"/>
    <s v="CSF"/>
    <n v="32391451"/>
    <n v="0"/>
    <n v="32391451"/>
    <n v="0"/>
    <s v="SUELDOS Y PRESTACIONES: NOMINA AGOSTO DEL 2020."/>
    <s v="3720"/>
    <s v="8820, 8920"/>
    <s v="-0"/>
    <s v="39320, 39420, 39520, 39620, 39720, 39820, 39920, 40020, 40120, 40220, 40320, 40420, 40520, 40620, 40720, 40820, 40920, 41020"/>
    <s v="225921920, 225922020, 225922120, 225922220, 225922320, 225922420, 225922520, 225922620, 225922720, 225922820, 225922920, 225923020, 225923120, 225923220, 225923320, 225923420, 225923520, 225939220"/>
    <s v="-0"/>
    <x v="0"/>
    <x v="26"/>
  </r>
  <r>
    <s v="3220"/>
    <s v="2020-08-19 00:00:00"/>
    <s v="2020-08-19 19:54:00"/>
    <s v="Gasto"/>
    <s v="Con Compromiso"/>
    <s v="020"/>
    <x v="26"/>
    <x v="9"/>
    <s v="BONIFICACIÓN POR SERVICIOS PRESTADOS"/>
    <s v="Nación"/>
    <x v="0"/>
    <s v="CSF"/>
    <n v="682420"/>
    <n v="0"/>
    <n v="682420"/>
    <n v="0"/>
    <s v="SUELDOS Y PRESTACIONES: NOMINA AGOSTO DEL 2020."/>
    <s v="3720"/>
    <s v="8820, 8920"/>
    <s v="-0"/>
    <s v="39320, 39420, 39520, 39620, 39720, 39820, 39920, 40020, 40120, 40220, 40320, 40420, 40520, 40620, 40720, 40820, 40920, 41020"/>
    <s v="225921920, 225922020, 225922120, 225922220, 225922320, 225922420, 225922520, 225922620, 225922720, 225922820, 225922920, 225923020, 225923120, 225923220, 225923320, 225923420, 225923520, 225939220"/>
    <s v="-0"/>
    <x v="0"/>
    <x v="26"/>
  </r>
  <r>
    <s v="3220"/>
    <s v="2020-08-19 00:00:00"/>
    <s v="2020-08-19 19:54:00"/>
    <s v="Gasto"/>
    <s v="Con Compromiso"/>
    <s v="020"/>
    <x v="26"/>
    <x v="4"/>
    <s v="PRIMA DE VACACIONES"/>
    <s v="Nación"/>
    <x v="0"/>
    <s v="CSF"/>
    <n v="1295619"/>
    <n v="0"/>
    <n v="1295619"/>
    <n v="0"/>
    <s v="SUELDOS Y PRESTACIONES: NOMINA AGOSTO DEL 2020."/>
    <s v="3720"/>
    <s v="8820, 8920"/>
    <s v="-0"/>
    <s v="39320, 39420, 39520, 39620, 39720, 39820, 39920, 40020, 40120, 40220, 40320, 40420, 40520, 40620, 40720, 40820, 40920, 41020"/>
    <s v="225921920, 225922020, 225922120, 225922220, 225922320, 225922420, 225922520, 225922620, 225922720, 225922820, 225922920, 225923020, 225923120, 225923220, 225923320, 225923420, 225923520, 225939220"/>
    <s v="-0"/>
    <x v="0"/>
    <x v="26"/>
  </r>
  <r>
    <s v="3220"/>
    <s v="2020-08-19 00:00:00"/>
    <s v="2020-08-19 19:54:00"/>
    <s v="Gasto"/>
    <s v="Con Compromiso"/>
    <s v="020"/>
    <x v="26"/>
    <x v="10"/>
    <s v="SUELDO DE VACACIONES"/>
    <s v="Nación"/>
    <x v="0"/>
    <s v="CSF"/>
    <n v="1209244"/>
    <n v="0"/>
    <n v="1209244"/>
    <n v="0"/>
    <s v="SUELDOS Y PRESTACIONES: NOMINA AGOSTO DEL 2020."/>
    <s v="3720"/>
    <s v="8820, 8920"/>
    <s v="-0"/>
    <s v="39320, 39420, 39520, 39620, 39720, 39820, 39920, 40020, 40120, 40220, 40320, 40420, 40520, 40620, 40720, 40820, 40920, 41020"/>
    <s v="225921920, 225922020, 225922120, 225922220, 225922320, 225922420, 225922520, 225922620, 225922720, 225922820, 225922920, 225923020, 225923120, 225923220, 225923320, 225923420, 225923520, 225939220"/>
    <s v="-0"/>
    <x v="0"/>
    <x v="26"/>
  </r>
  <r>
    <s v="3220"/>
    <s v="2020-08-19 00:00:00"/>
    <s v="2020-08-19 19:54:00"/>
    <s v="Gasto"/>
    <s v="Con Compromiso"/>
    <s v="020"/>
    <x v="26"/>
    <x v="28"/>
    <s v="AUXILIO DE CONECTIVIDAD DIGITAL"/>
    <s v="Nación"/>
    <x v="0"/>
    <s v="CSF"/>
    <n v="829689"/>
    <n v="0"/>
    <n v="829689"/>
    <n v="0"/>
    <s v="SUELDOS Y PRESTACIONES: NOMINA AGOSTO DEL 2020."/>
    <s v="3720"/>
    <s v="8820, 8920"/>
    <s v="-0"/>
    <s v="39320, 39420, 39520, 39620, 39720, 39820, 39920, 40020, 40120, 40220, 40320, 40420, 40520, 40620, 40720, 40820, 40920, 41020"/>
    <s v="225921920, 225922020, 225922120, 225922220, 225922320, 225922420, 225922520, 225922620, 225922720, 225922820, 225922920, 225923020, 225923120, 225923220, 225923320, 225923420, 225923520, 225939220"/>
    <s v="-0"/>
    <x v="0"/>
    <x v="26"/>
  </r>
  <r>
    <s v="3220"/>
    <s v="2020-08-19 00:00:00"/>
    <s v="2020-08-19 19:54:00"/>
    <s v="Gasto"/>
    <s v="Con Compromiso"/>
    <s v="020"/>
    <x v="26"/>
    <x v="6"/>
    <s v="SUBSIDIO DE ALIMENTACIÓN"/>
    <s v="Nación"/>
    <x v="0"/>
    <s v="CSF"/>
    <n v="533191"/>
    <n v="0"/>
    <n v="533191"/>
    <n v="0"/>
    <s v="SUELDOS Y PRESTACIONES: NOMINA AGOSTO DEL 2020."/>
    <s v="3720"/>
    <s v="8820, 8920"/>
    <s v="-0"/>
    <s v="39320, 39420, 39520, 39620, 39720, 39820, 39920, 40020, 40120, 40220, 40320, 40420, 40520, 40620, 40720, 40820, 40920, 41020"/>
    <s v="225921920, 225922020, 225922120, 225922220, 225922320, 225922420, 225922520, 225922620, 225922720, 225922820, 225922920, 225923020, 225923120, 225923220, 225923320, 225923420, 225923520, 225939220"/>
    <s v="-0"/>
    <x v="0"/>
    <x v="26"/>
  </r>
  <r>
    <s v="3320"/>
    <s v="2020-09-21 00:00:00"/>
    <s v="2020-09-21 15:29:00"/>
    <s v="Gasto"/>
    <s v="Con Compromiso"/>
    <s v="020"/>
    <x v="26"/>
    <x v="9"/>
    <s v="BONIFICACIÓN POR SERVICIOS PRESTADOS"/>
    <s v="Nación"/>
    <x v="0"/>
    <s v="CSF"/>
    <n v="1590402"/>
    <n v="0"/>
    <n v="1590402"/>
    <n v="0"/>
    <s v="SUELDOS Y PRESTACIONES:NOMINA SEPTIEMBRE DEL 2020"/>
    <s v="3920"/>
    <s v="9820, 9920"/>
    <s v="-0"/>
    <s v="45820, 45920, 46020, 46120, 46220, 46320, 46420, 46520, 46620, 46720, 46820, 46920, 47020, 47120, 47220, 47320, 47420, 47520, 47620"/>
    <s v="262212920, 262213020, 262213120, 262213220, 262213320, 262213420, 262213520, 262213620, 262213720, 262213820, 262213920, 262214020, 262214120, 262214220, 262214320, 262214420, 262214520, 262248920, 262249020"/>
    <s v="-0"/>
    <x v="0"/>
    <x v="26"/>
  </r>
  <r>
    <s v="3320"/>
    <s v="2020-09-21 00:00:00"/>
    <s v="2020-09-21 15:29:00"/>
    <s v="Gasto"/>
    <s v="Con Compromiso"/>
    <s v="020"/>
    <x v="26"/>
    <x v="7"/>
    <s v="BONIFICACIÓN ESPECIAL DE RECREACIÓN"/>
    <s v="Nación"/>
    <x v="0"/>
    <s v="CSF"/>
    <n v="135851"/>
    <n v="0"/>
    <n v="135851"/>
    <n v="0"/>
    <s v="SUELDOS Y PRESTACIONES:NOMINA SEPTIEMBRE DEL 2020"/>
    <s v="3920"/>
    <s v="9820, 9920"/>
    <s v="-0"/>
    <s v="45820, 45920, 46020, 46120, 46220, 46320, 46420, 46520, 46620, 46720, 46820, 46920, 47020, 47120, 47220, 47320, 47420, 47520, 47620"/>
    <s v="262212920, 262213020, 262213120, 262213220, 262213320, 262213420, 262213520, 262213620, 262213720, 262213820, 262213920, 262214020, 262214120, 262214220, 262214320, 262214420, 262214520, 262248920, 262249020"/>
    <s v="-0"/>
    <x v="0"/>
    <x v="26"/>
  </r>
  <r>
    <s v="3320"/>
    <s v="2020-09-21 00:00:00"/>
    <s v="2020-09-21 15:29:00"/>
    <s v="Gasto"/>
    <s v="Con Compromiso"/>
    <s v="020"/>
    <x v="26"/>
    <x v="8"/>
    <s v="SUELDO BÁSICO"/>
    <s v="Nación"/>
    <x v="0"/>
    <s v="CSF"/>
    <n v="34858838"/>
    <n v="0"/>
    <n v="34858838"/>
    <n v="0"/>
    <s v="SUELDOS Y PRESTACIONES:NOMINA SEPTIEMBRE DEL 2020"/>
    <s v="3920"/>
    <s v="9820, 9920"/>
    <s v="-0"/>
    <s v="45820, 45920, 46020, 46120, 46220, 46320, 46420, 46520, 46620, 46720, 46820, 46920, 47020, 47120, 47220, 47320, 47420, 47520, 47620"/>
    <s v="262212920, 262213020, 262213120, 262213220, 262213320, 262213420, 262213520, 262213620, 262213720, 262213820, 262213920, 262214020, 262214120, 262214220, 262214320, 262214420, 262214520, 262248920, 262249020"/>
    <s v="-0"/>
    <x v="0"/>
    <x v="26"/>
  </r>
  <r>
    <s v="3320"/>
    <s v="2020-09-21 00:00:00"/>
    <s v="2020-09-21 15:29:00"/>
    <s v="Gasto"/>
    <s v="Con Compromiso"/>
    <s v="020"/>
    <x v="26"/>
    <x v="4"/>
    <s v="PRIMA DE VACACIONES"/>
    <s v="Nación"/>
    <x v="0"/>
    <s v="CSF"/>
    <n v="1707329"/>
    <n v="0"/>
    <n v="1707329"/>
    <n v="0"/>
    <s v="SUELDOS Y PRESTACIONES:NOMINA SEPTIEMBRE DEL 2020"/>
    <s v="3920"/>
    <s v="9820, 9920"/>
    <s v="-0"/>
    <s v="45820, 45920, 46020, 46120, 46220, 46320, 46420, 46520, 46620, 46720, 46820, 46920, 47020, 47120, 47220, 47320, 47420, 47520, 47620"/>
    <s v="262212920, 262213020, 262213120, 262213220, 262213320, 262213420, 262213520, 262213620, 262213720, 262213820, 262213920, 262214020, 262214120, 262214220, 262214320, 262214420, 262214520, 262248920, 262249020"/>
    <s v="-0"/>
    <x v="0"/>
    <x v="26"/>
  </r>
  <r>
    <s v="3320"/>
    <s v="2020-09-21 00:00:00"/>
    <s v="2020-09-21 15:29:00"/>
    <s v="Gasto"/>
    <s v="Con Compromiso"/>
    <s v="020"/>
    <x v="26"/>
    <x v="5"/>
    <s v="PRIMA TÉCNICA NO SALARIAL"/>
    <s v="Nación"/>
    <x v="0"/>
    <s v="CSF"/>
    <n v="2354967"/>
    <n v="0"/>
    <n v="2354967"/>
    <n v="0"/>
    <s v="SUELDOS Y PRESTACIONES:NOMINA SEPTIEMBRE DEL 2020"/>
    <s v="3920"/>
    <s v="9820, 9920"/>
    <s v="-0"/>
    <s v="45820, 45920, 46020, 46120, 46220, 46320, 46420, 46520, 46620, 46720, 46820, 46920, 47020, 47120, 47220, 47320, 47420, 47520, 47620"/>
    <s v="262212920, 262213020, 262213120, 262213220, 262213320, 262213420, 262213520, 262213620, 262213720, 262213820, 262213920, 262214020, 262214120, 262214220, 262214320, 262214420, 262214520, 262248920, 262249020"/>
    <s v="-0"/>
    <x v="0"/>
    <x v="26"/>
  </r>
  <r>
    <s v="3320"/>
    <s v="2020-09-21 00:00:00"/>
    <s v="2020-09-21 15:29:00"/>
    <s v="Gasto"/>
    <s v="Con Compromiso"/>
    <s v="020"/>
    <x v="26"/>
    <x v="6"/>
    <s v="SUBSIDIO DE ALIMENTACIÓN"/>
    <s v="Nación"/>
    <x v="0"/>
    <s v="CSF"/>
    <n v="559630"/>
    <n v="0"/>
    <n v="559630"/>
    <n v="0"/>
    <s v="SUELDOS Y PRESTACIONES:NOMINA SEPTIEMBRE DEL 2020"/>
    <s v="3920"/>
    <s v="9820, 9920"/>
    <s v="-0"/>
    <s v="45820, 45920, 46020, 46120, 46220, 46320, 46420, 46520, 46620, 46720, 46820, 46920, 47020, 47120, 47220, 47320, 47420, 47520, 47620"/>
    <s v="262212920, 262213020, 262213120, 262213220, 262213320, 262213420, 262213520, 262213620, 262213720, 262213820, 262213920, 262214020, 262214120, 262214220, 262214320, 262214420, 262214520, 262248920, 262249020"/>
    <s v="-0"/>
    <x v="0"/>
    <x v="26"/>
  </r>
  <r>
    <s v="3320"/>
    <s v="2020-09-21 00:00:00"/>
    <s v="2020-09-21 15:29:00"/>
    <s v="Gasto"/>
    <s v="Con Compromiso"/>
    <s v="020"/>
    <x v="26"/>
    <x v="28"/>
    <s v="AUXILIO DE CONECTIVIDAD DIGITAL"/>
    <s v="Nación"/>
    <x v="0"/>
    <s v="CSF"/>
    <n v="870831"/>
    <n v="0"/>
    <n v="870831"/>
    <n v="0"/>
    <s v="SUELDOS Y PRESTACIONES:NOMINA SEPTIEMBRE DEL 2020"/>
    <s v="3920"/>
    <s v="9820, 9920"/>
    <s v="-0"/>
    <s v="45820, 45920, 46020, 46120, 46220, 46320, 46420, 46520, 46620, 46720, 46820, 46920, 47020, 47120, 47220, 47320, 47420, 47520, 47620"/>
    <s v="262212920, 262213020, 262213120, 262213220, 262213320, 262213420, 262213520, 262213620, 262213720, 262213820, 262213920, 262214020, 262214120, 262214220, 262214320, 262214420, 262214520, 262248920, 262249020"/>
    <s v="-0"/>
    <x v="0"/>
    <x v="26"/>
  </r>
  <r>
    <s v="3320"/>
    <s v="2020-09-21 00:00:00"/>
    <s v="2020-09-21 15:29:00"/>
    <s v="Gasto"/>
    <s v="Con Compromiso"/>
    <s v="020"/>
    <x v="26"/>
    <x v="10"/>
    <s v="SUELDO DE VACACIONES"/>
    <s v="Nación"/>
    <x v="0"/>
    <s v="CSF"/>
    <n v="1745270"/>
    <n v="0"/>
    <n v="1745270"/>
    <n v="0"/>
    <s v="SUELDOS Y PRESTACIONES:NOMINA SEPTIEMBRE DEL 2020"/>
    <s v="3920"/>
    <s v="9820, 9920"/>
    <s v="-0"/>
    <s v="45820, 45920, 46020, 46120, 46220, 46320, 46420, 46520, 46620, 46720, 46820, 46920, 47020, 47120, 47220, 47320, 47420, 47520, 47620"/>
    <s v="262212920, 262213020, 262213120, 262213220, 262213320, 262213420, 262213520, 262213620, 262213720, 262213820, 262213920, 262214020, 262214120, 262214220, 262214320, 262214420, 262214520, 262248920, 262249020"/>
    <s v="-0"/>
    <x v="0"/>
    <x v="26"/>
  </r>
  <r>
    <s v="3420"/>
    <s v="2020-09-24 00:00:00"/>
    <s v="2020-09-24 15:31:00"/>
    <s v="Gasto"/>
    <s v="Con Compromiso"/>
    <s v="020"/>
    <x v="26"/>
    <x v="16"/>
    <s v="CAJAS DE COMPENSACIÓN FAMILIAR"/>
    <s v="Nación"/>
    <x v="0"/>
    <s v="CSF"/>
    <n v="1607800"/>
    <n v="0"/>
    <n v="1607800"/>
    <n v="0"/>
    <s v="APORTES PATRONALES AL SISTEMA INTEGRAL DE SEGURIDAD SOCIAL Y APORTES PARAFISCAALES."/>
    <s v="4020"/>
    <s v="10020"/>
    <s v="-0"/>
    <s v="48220, 48320, 48420, 48520, 48620, 48720, 48820, 48920, 49020, 49120, 49220, 49320, 49420"/>
    <s v="266181420, 266181520, 266181620, 266181720, 266181820, 266181920, 266182020, 266182120, 266182220, 266182320, 266182420, 266182520, 266182620"/>
    <s v="-0"/>
    <x v="0"/>
    <x v="26"/>
  </r>
  <r>
    <s v="3420"/>
    <s v="2020-09-24 00:00:00"/>
    <s v="2020-09-24 15:31:00"/>
    <s v="Gasto"/>
    <s v="Con Compromiso"/>
    <s v="020"/>
    <x v="26"/>
    <x v="15"/>
    <s v="APORTES GENERALES AL SISTEMA DE RIESGOS LABORALES"/>
    <s v="Nación"/>
    <x v="0"/>
    <s v="CSF"/>
    <n v="418400"/>
    <n v="0"/>
    <n v="418400"/>
    <n v="0"/>
    <s v="APORTES PATRONALES AL SISTEMA INTEGRAL DE SEGURIDAD SOCIAL Y APORTES PARAFISCAALES."/>
    <s v="4020"/>
    <s v="10020"/>
    <s v="-0"/>
    <s v="48220, 48320, 48420, 48520, 48620, 48720, 48820, 48920, 49020, 49120, 49220, 49320, 49420"/>
    <s v="266181420, 266181520, 266181620, 266181720, 266181820, 266181920, 266182020, 266182120, 266182220, 266182320, 266182420, 266182520, 266182620"/>
    <s v="-0"/>
    <x v="0"/>
    <x v="26"/>
  </r>
  <r>
    <s v="3420"/>
    <s v="2020-09-24 00:00:00"/>
    <s v="2020-09-24 15:31:00"/>
    <s v="Gasto"/>
    <s v="Con Compromiso"/>
    <s v="020"/>
    <x v="26"/>
    <x v="12"/>
    <s v="APORTES AL SENA"/>
    <s v="Nación"/>
    <x v="0"/>
    <s v="CSF"/>
    <n v="804200"/>
    <n v="0"/>
    <n v="804200"/>
    <n v="0"/>
    <s v="APORTES PATRONALES AL SISTEMA INTEGRAL DE SEGURIDAD SOCIAL Y APORTES PARAFISCAALES."/>
    <s v="4020"/>
    <s v="10020"/>
    <s v="-0"/>
    <s v="48220, 48320, 48420, 48520, 48620, 48720, 48820, 48920, 49020, 49120, 49220, 49320, 49420"/>
    <s v="266181420, 266181520, 266181620, 266181720, 266181820, 266181920, 266182020, 266182120, 266182220, 266182320, 266182420, 266182520, 266182620"/>
    <s v="-0"/>
    <x v="0"/>
    <x v="26"/>
  </r>
  <r>
    <s v="3420"/>
    <s v="2020-09-24 00:00:00"/>
    <s v="2020-09-24 15:31:00"/>
    <s v="Gasto"/>
    <s v="Con Compromiso"/>
    <s v="020"/>
    <x v="26"/>
    <x v="11"/>
    <s v="PENSIONES"/>
    <s v="Nación"/>
    <x v="0"/>
    <s v="CSF"/>
    <n v="4461300"/>
    <n v="0"/>
    <n v="4461300"/>
    <n v="0"/>
    <s v="APORTES PATRONALES AL SISTEMA INTEGRAL DE SEGURIDAD SOCIAL Y APORTES PARAFISCAALES."/>
    <s v="4020"/>
    <s v="10020"/>
    <s v="-0"/>
    <s v="48220, 48320, 48420, 48520, 48620, 48720, 48820, 48920, 49020, 49120, 49220, 49320, 49420"/>
    <s v="266181420, 266181520, 266181620, 266181720, 266181820, 266181920, 266182020, 266182120, 266182220, 266182320, 266182420, 266182520, 266182620"/>
    <s v="-0"/>
    <x v="0"/>
    <x v="26"/>
  </r>
  <r>
    <s v="3420"/>
    <s v="2020-09-24 00:00:00"/>
    <s v="2020-09-24 15:31:00"/>
    <s v="Gasto"/>
    <s v="Con Compromiso"/>
    <s v="020"/>
    <x v="26"/>
    <x v="14"/>
    <s v="APORTES AL ICBF"/>
    <s v="Nación"/>
    <x v="0"/>
    <s v="CSF"/>
    <n v="1206300"/>
    <n v="0"/>
    <n v="1206300"/>
    <n v="0"/>
    <s v="APORTES PATRONALES AL SISTEMA INTEGRAL DE SEGURIDAD SOCIAL Y APORTES PARAFISCAALES."/>
    <s v="4020"/>
    <s v="10020"/>
    <s v="-0"/>
    <s v="48220, 48320, 48420, 48520, 48620, 48720, 48820, 48920, 49020, 49120, 49220, 49320, 49420"/>
    <s v="266181420, 266181520, 266181620, 266181720, 266181820, 266181920, 266182020, 266182120, 266182220, 266182320, 266182420, 266182520, 266182620"/>
    <s v="-0"/>
    <x v="0"/>
    <x v="26"/>
  </r>
  <r>
    <s v="3420"/>
    <s v="2020-09-24 00:00:00"/>
    <s v="2020-09-24 15:31:00"/>
    <s v="Gasto"/>
    <s v="Con Compromiso"/>
    <s v="020"/>
    <x v="26"/>
    <x v="13"/>
    <s v="SALUD"/>
    <s v="Nación"/>
    <x v="0"/>
    <s v="CSF"/>
    <n v="3160200"/>
    <n v="0"/>
    <n v="3160200"/>
    <n v="0"/>
    <s v="APORTES PATRONALES AL SISTEMA INTEGRAL DE SEGURIDAD SOCIAL Y APORTES PARAFISCAALES."/>
    <s v="4020"/>
    <s v="10020"/>
    <s v="-0"/>
    <s v="48220, 48320, 48420, 48520, 48620, 48720, 48820, 48920, 49020, 49120, 49220, 49320, 49420"/>
    <s v="266181420, 266181520, 266181620, 266181720, 266181820, 266181920, 266182020, 266182120, 266182220, 266182320, 266182420, 266182520, 266182620"/>
    <s v="-0"/>
    <x v="0"/>
    <x v="26"/>
  </r>
  <r>
    <s v="3520"/>
    <s v="2020-10-05 00:00:00"/>
    <s v="2020-10-05 12:03:00"/>
    <s v="Gasto"/>
    <s v="Generado"/>
    <s v="020"/>
    <x v="26"/>
    <x v="18"/>
    <s v="SERVICIOS DE TRANSPORTE DE PASAJEROS"/>
    <s v="Propios"/>
    <x v="1"/>
    <s v="CSF"/>
    <n v="100000"/>
    <n v="-100000"/>
    <n v="0"/>
    <n v="0"/>
    <s v="GASTOS DE INTERCONEXION Y TRANSPORTE PARA COMISION A BOGOTA POR PARTE DEL DIRECTOR TERRITORIAL."/>
    <s v="4120"/>
    <s v="-0"/>
    <s v="-0"/>
    <s v="-0"/>
    <s v="-0"/>
    <s v="-0"/>
    <x v="0"/>
    <x v="26"/>
  </r>
  <r>
    <s v="3620"/>
    <s v="2020-10-05 00:00:00"/>
    <s v="2020-10-05 12:06:00"/>
    <s v="Gasto"/>
    <s v="Generado"/>
    <s v="020"/>
    <x v="26"/>
    <x v="19"/>
    <s v="VIÁTICOS DE LOS FUNCIONARIOS EN COMISIÓN"/>
    <s v="Propios"/>
    <x v="1"/>
    <s v="CSF"/>
    <n v="271546"/>
    <n v="-271546"/>
    <n v="0"/>
    <n v="0"/>
    <s v="VIATICOS DIRECTOR TERRITORIAL POR COMISION A SEDE CENTRAL"/>
    <s v="4220"/>
    <s v="-0"/>
    <s v="-0"/>
    <s v="-0"/>
    <s v="-0"/>
    <s v="-0"/>
    <x v="0"/>
    <x v="26"/>
  </r>
  <r>
    <s v="3720"/>
    <s v="2020-10-08 00:00:00"/>
    <s v="2020-10-08 10:01:00"/>
    <s v="Gasto"/>
    <s v="Con Compromiso"/>
    <s v="020"/>
    <x v="26"/>
    <x v="19"/>
    <s v="VIÁTICOS DE LOS FUNCIONARIOS EN COMISIÓN"/>
    <s v="Propios"/>
    <x v="1"/>
    <s v="CSF"/>
    <n v="271546"/>
    <n v="0"/>
    <n v="271546"/>
    <n v="0"/>
    <s v="PARA GASTOS DE INTERCONEXION Y TRANSPORTES ( $100.000) Y VIATICOS DIRECTOR TERRITORIAL SUCRE ($ 271.546)"/>
    <s v="4320"/>
    <s v="10220"/>
    <s v="15320"/>
    <s v="50320, 50420"/>
    <s v="283270420"/>
    <s v="-0"/>
    <x v="0"/>
    <x v="26"/>
  </r>
  <r>
    <s v="3720"/>
    <s v="2020-10-08 00:00:00"/>
    <s v="2020-10-08 10:01:00"/>
    <s v="Gasto"/>
    <s v="Con Compromiso"/>
    <s v="020"/>
    <x v="26"/>
    <x v="18"/>
    <s v="SERVICIOS DE TRANSPORTE DE PASAJEROS"/>
    <s v="Propios"/>
    <x v="1"/>
    <s v="CSF"/>
    <n v="100000"/>
    <n v="0"/>
    <n v="100000"/>
    <n v="0"/>
    <s v="PARA GASTOS DE INTERCONEXION Y TRANSPORTES ( $100.000) Y VIATICOS DIRECTOR TERRITORIAL SUCRE ($ 271.546)"/>
    <s v="4320"/>
    <s v="10220"/>
    <s v="15320"/>
    <s v="50320, 50420"/>
    <s v="283270420"/>
    <s v="-0"/>
    <x v="0"/>
    <x v="26"/>
  </r>
  <r>
    <s v="3820"/>
    <s v="2020-10-14 00:00:00"/>
    <s v="2020-10-14 22:17:00"/>
    <s v="Gasto"/>
    <s v="Con Compromiso"/>
    <s v="0500"/>
    <x v="26"/>
    <x v="22"/>
    <s v="ADQUISICIÓN DE BIENES Y SERVICIOS - SERVICIO DE INFORMACIÓN CATASTRAL - ACTUALIZACIÓN  Y GESTIÓN CATASTRAL  NACIONAL"/>
    <s v="Propios"/>
    <x v="1"/>
    <s v="CSF"/>
    <n v="111435054"/>
    <n v="-8762779"/>
    <n v="102672275"/>
    <n v="0"/>
    <s v="Para la contrataciónes aprobadas por la Subdirección de catastro para la realización de la labor de conservación en en los municipios de la Union y Buenavista."/>
    <s v="4420"/>
    <s v="11120, 11220, 11320, 11420, 11520, 11620, 11720, 11820, 11920, 12220, 12520, 12620, 13020, 13220, 13320, 13420, 13520, 13820, 13920, 14020, 15620"/>
    <s v="21420, 21520, 21620, 21720, 21820, 21920, 22020, 22120, 22220, 22320, 22420, 22520, 22620, 22720, 22820, 22920, 23020, 23120, 25420, 26320, 30620"/>
    <s v="63120, 63220, 63320, 63420, 63720, 63820, 63920, 64020, 64120, 64220, 64320, 64420, 64520, 64620, 64720, 64920, 65020, 65120, 65220, 65420, 65520, 65620, 65720, 67520, 67620, 67720, 67820, 67920, 68020, 68120, 68220, 68320, 68420, 68520, 68620, 68720, 68820, 68920, 72320, 73020, 73720, 73820, 73920, 74020, 74120, 74220, 74320, 74420, 74520, 74620, 74720, 74820, 74920, 75020, 75120, 75220, 75320, 75420, 75620, 79020, 79120, 79220, 79320, 79420, 79520, 79620, 79720, 79820, 80320, 80420, 80520, 80620, 80720, 80820, 81020, 81520"/>
    <s v="339235320, 339238820, 339243020, 339253220, 339255620, 339260520, 339271920, 339275720, 339297220, 339300820, 339340320, 339343020, 339346520, 339362320, 339597520, 345746320, 345747720, 351385520, 351387920, 351390620, 351391720, 351393520, 351395720, 361851320, 361860820, 361866520, 361869320, 361880820, 361886220, 361892520, 361897620, 361901820, 361933620, 361936020, 361940220, 361944220, 361947920, 361953420, 377128520, 377238520, 377328220, 377423120, 377542420, 377549120, 377557820, 377579920, 377600720, 377613820, 377620520, 377626420, 377629820, 377658020, 377667920, 377672120, 377679120, 377690020, 377699020, 377705220, 377723720, 390417920, 390418120, 390418420, 390418620, 390418920, 390419320, 390419520, 390419720, 390433120, 390435620, 390436120, 390436520, 390437520, 390438220, 390438820, 390441020, 395138620"/>
    <s v="-0"/>
    <x v="1"/>
    <x v="1"/>
  </r>
  <r>
    <s v="3920"/>
    <s v="2020-10-14 00:00:00"/>
    <s v="2020-10-14 22:26:00"/>
    <s v="Gasto"/>
    <s v="Con Compromiso"/>
    <s v="0500"/>
    <x v="26"/>
    <x v="22"/>
    <s v="ADQUISICIÓN DE BIENES Y SERVICIOS - SERVICIO DE INFORMACIÓN CATASTRAL - ACTUALIZACIÓN  Y GESTIÓN CATASTRAL  NACIONAL"/>
    <s v="Propios"/>
    <x v="1"/>
    <s v="CSF"/>
    <n v="7170576"/>
    <n v="-4908216"/>
    <n v="2262360"/>
    <n v="0"/>
    <s v="VIATICOS PARA BUENAVISTA Y LA UNION EN EL MARCO DE LA CONSERVACION CATASTRAL"/>
    <s v="4520"/>
    <s v="10420, 10520, 10620, 10720, 10820, 12920, 14120, 14220, 14320, 14820, 15720, 15820, 15920"/>
    <s v="16020, 16120, 16220, 18020, 19520, 19620, 19720, 20220, 25120, 25220, 25320"/>
    <s v="50720, 50820, 54220, 55920, 56320, 56420, 56520, 57020, 66520, 66620, 66720"/>
    <s v="287455520, 287459520, 297432620, 303724920, 317987720, 317989620, 317991620, 321085220, 354438020, 354449720, 354465120"/>
    <s v="-0"/>
    <x v="1"/>
    <x v="1"/>
  </r>
  <r>
    <s v="4020"/>
    <s v="2020-10-15 00:00:00"/>
    <s v="2020-10-15 13:56:00"/>
    <s v="Gasto"/>
    <s v="Generado"/>
    <s v="0500"/>
    <x v="26"/>
    <x v="22"/>
    <s v="ADQUISICIÓN DE BIENES Y SERVICIOS - SERVICIO DE INFORMACIÓN CATASTRAL - ACTUALIZACIÓN  Y GESTIÓN CATASTRAL  NACIONAL"/>
    <s v="Propios"/>
    <x v="1"/>
    <s v="CSF"/>
    <n v="7260299"/>
    <n v="-7260299"/>
    <n v="0"/>
    <n v="0"/>
    <s v="Para mantenimiento de vehiculo oficial de la territorial Sucre"/>
    <s v="4620"/>
    <s v="-0"/>
    <s v="-0"/>
    <s v="-0"/>
    <s v="-0"/>
    <s v="-0"/>
    <x v="1"/>
    <x v="1"/>
  </r>
  <r>
    <s v="4120"/>
    <s v="2020-10-22 00:00:00"/>
    <s v="2020-10-22 16:04:00"/>
    <s v="Gasto"/>
    <s v="Con Compromiso"/>
    <s v="020"/>
    <x v="26"/>
    <x v="4"/>
    <s v="PRIMA DE VACACIONES"/>
    <s v="Nación"/>
    <x v="0"/>
    <s v="CSF"/>
    <n v="4130992"/>
    <n v="0"/>
    <n v="4130992"/>
    <n v="0"/>
    <s v="SUELDOS Y PRESTACIONES: NOMINA OCTUBRE DEL 2020"/>
    <s v="4720"/>
    <s v="12320, 12420"/>
    <s v="-0"/>
    <s v="50920, 51020, 51120, 51220, 51320, 51420, 51520, 51620, 51720, 51820, 51920, 52020, 52120, 52220, 52320, 52420, 52520, 52620, 52720, 52820, 52920, 53020"/>
    <s v="294924220, 294924320, 294924420, 294924520, 294924620, 294924720, 294924820, 294924920, 294925020, 294925120, 294925220, 294925320, 294925420, 294925520, 294925720, 294925820, 294925920, 295068920, 295069020, 295069120, 295069220, 295069320"/>
    <s v="-0"/>
    <x v="0"/>
    <x v="26"/>
  </r>
  <r>
    <s v="4120"/>
    <s v="2020-10-22 00:00:00"/>
    <s v="2020-10-22 16:04:00"/>
    <s v="Gasto"/>
    <s v="Con Compromiso"/>
    <s v="020"/>
    <x v="26"/>
    <x v="28"/>
    <s v="AUXILIO DE CONECTIVIDAD DIGITAL"/>
    <s v="Nación"/>
    <x v="0"/>
    <s v="CSF"/>
    <n v="925686"/>
    <n v="0"/>
    <n v="925686"/>
    <n v="0"/>
    <s v="SUELDOS Y PRESTACIONES: NOMINA OCTUBRE DEL 2020"/>
    <s v="4720"/>
    <s v="12320, 12420"/>
    <s v="-0"/>
    <s v="50920, 51020, 51120, 51220, 51320, 51420, 51520, 51620, 51720, 51820, 51920, 52020, 52120, 52220, 52320, 52420, 52520, 52620, 52720, 52820, 52920, 53020"/>
    <s v="294924220, 294924320, 294924420, 294924520, 294924620, 294924720, 294924820, 294924920, 294925020, 294925120, 294925220, 294925320, 294925420, 294925520, 294925720, 294925820, 294925920, 295068920, 295069020, 295069120, 295069220, 295069320"/>
    <s v="-0"/>
    <x v="0"/>
    <x v="26"/>
  </r>
  <r>
    <s v="4120"/>
    <s v="2020-10-22 00:00:00"/>
    <s v="2020-10-22 16:04:00"/>
    <s v="Gasto"/>
    <s v="Con Compromiso"/>
    <s v="020"/>
    <x v="26"/>
    <x v="5"/>
    <s v="PRIMA TÉCNICA NO SALARIAL"/>
    <s v="Nación"/>
    <x v="0"/>
    <s v="CSF"/>
    <n v="2354967"/>
    <n v="0"/>
    <n v="2354967"/>
    <n v="0"/>
    <s v="SUELDOS Y PRESTACIONES: NOMINA OCTUBRE DEL 2020"/>
    <s v="4720"/>
    <s v="12320, 12420"/>
    <s v="-0"/>
    <s v="50920, 51020, 51120, 51220, 51320, 51420, 51520, 51620, 51720, 51820, 51920, 52020, 52120, 52220, 52320, 52420, 52520, 52620, 52720, 52820, 52920, 53020"/>
    <s v="294924220, 294924320, 294924420, 294924520, 294924620, 294924720, 294924820, 294924920, 294925020, 294925120, 294925220, 294925320, 294925420, 294925520, 294925720, 294925820, 294925920, 295068920, 295069020, 295069120, 295069220, 295069320"/>
    <s v="-0"/>
    <x v="0"/>
    <x v="26"/>
  </r>
  <r>
    <s v="4120"/>
    <s v="2020-10-22 00:00:00"/>
    <s v="2020-10-22 16:04:00"/>
    <s v="Gasto"/>
    <s v="Con Compromiso"/>
    <s v="020"/>
    <x v="26"/>
    <x v="6"/>
    <s v="SUBSIDIO DE ALIMENTACIÓN"/>
    <s v="Nación"/>
    <x v="0"/>
    <s v="CSF"/>
    <n v="594882"/>
    <n v="0"/>
    <n v="594882"/>
    <n v="0"/>
    <s v="SUELDOS Y PRESTACIONES: NOMINA OCTUBRE DEL 2020"/>
    <s v="4720"/>
    <s v="12320, 12420"/>
    <s v="-0"/>
    <s v="50920, 51020, 51120, 51220, 51320, 51420, 51520, 51620, 51720, 51820, 51920, 52020, 52120, 52220, 52320, 52420, 52520, 52620, 52720, 52820, 52920, 53020"/>
    <s v="294924220, 294924320, 294924420, 294924520, 294924620, 294924720, 294924820, 294924920, 294925020, 294925120, 294925220, 294925320, 294925420, 294925520, 294925720, 294925820, 294925920, 295068920, 295069020, 295069120, 295069220, 295069320"/>
    <s v="-0"/>
    <x v="0"/>
    <x v="26"/>
  </r>
  <r>
    <s v="4120"/>
    <s v="2020-10-22 00:00:00"/>
    <s v="2020-10-22 16:04:00"/>
    <s v="Gasto"/>
    <s v="Con Compromiso"/>
    <s v="020"/>
    <x v="26"/>
    <x v="8"/>
    <s v="SUELDO BÁSICO"/>
    <s v="Nación"/>
    <x v="0"/>
    <s v="CSF"/>
    <n v="35586752"/>
    <n v="0"/>
    <n v="35586752"/>
    <n v="0"/>
    <s v="SUELDOS Y PRESTACIONES: NOMINA OCTUBRE DEL 2020"/>
    <s v="4720"/>
    <s v="12320, 12420"/>
    <s v="-0"/>
    <s v="50920, 51020, 51120, 51220, 51320, 51420, 51520, 51620, 51720, 51820, 51920, 52020, 52120, 52220, 52320, 52420, 52520, 52620, 52720, 52820, 52920, 53020"/>
    <s v="294924220, 294924320, 294924420, 294924520, 294924620, 294924720, 294924820, 294924920, 294925020, 294925120, 294925220, 294925320, 294925420, 294925520, 294925720, 294925820, 294925920, 295068920, 295069020, 295069120, 295069220, 295069320"/>
    <s v="-0"/>
    <x v="0"/>
    <x v="26"/>
  </r>
  <r>
    <s v="4120"/>
    <s v="2020-10-22 00:00:00"/>
    <s v="2020-10-22 16:04:00"/>
    <s v="Gasto"/>
    <s v="Con Compromiso"/>
    <s v="020"/>
    <x v="26"/>
    <x v="9"/>
    <s v="BONIFICACIÓN POR SERVICIOS PRESTADOS"/>
    <s v="Nación"/>
    <x v="0"/>
    <s v="CSF"/>
    <n v="3077899"/>
    <n v="0"/>
    <n v="3077899"/>
    <n v="0"/>
    <s v="SUELDOS Y PRESTACIONES: NOMINA OCTUBRE DEL 2020"/>
    <s v="4720"/>
    <s v="12320, 12420"/>
    <s v="-0"/>
    <s v="50920, 51020, 51120, 51220, 51320, 51420, 51520, 51620, 51720, 51820, 51920, 52020, 52120, 52220, 52320, 52420, 52520, 52620, 52720, 52820, 52920, 53020"/>
    <s v="294924220, 294924320, 294924420, 294924520, 294924620, 294924720, 294924820, 294924920, 294925020, 294925120, 294925220, 294925320, 294925420, 294925520, 294925720, 294925820, 294925920, 295068920, 295069020, 295069120, 295069220, 295069320"/>
    <s v="-0"/>
    <x v="0"/>
    <x v="26"/>
  </r>
  <r>
    <s v="4120"/>
    <s v="2020-10-22 00:00:00"/>
    <s v="2020-10-22 16:04:00"/>
    <s v="Gasto"/>
    <s v="Con Compromiso"/>
    <s v="020"/>
    <x v="26"/>
    <x v="10"/>
    <s v="SUELDO DE VACACIONES"/>
    <s v="Nación"/>
    <x v="0"/>
    <s v="CSF"/>
    <n v="5568223"/>
    <n v="0"/>
    <n v="5568223"/>
    <n v="0"/>
    <s v="SUELDOS Y PRESTACIONES: NOMINA OCTUBRE DEL 2020"/>
    <s v="4720"/>
    <s v="12320, 12420"/>
    <s v="-0"/>
    <s v="50920, 51020, 51120, 51220, 51320, 51420, 51520, 51620, 51720, 51820, 51920, 52020, 52120, 52220, 52320, 52420, 52520, 52620, 52720, 52820, 52920, 53020"/>
    <s v="294924220, 294924320, 294924420, 294924520, 294924620, 294924720, 294924820, 294924920, 294925020, 294925120, 294925220, 294925320, 294925420, 294925520, 294925720, 294925820, 294925920, 295068920, 295069020, 295069120, 295069220, 295069320"/>
    <s v="-0"/>
    <x v="0"/>
    <x v="26"/>
  </r>
  <r>
    <s v="4120"/>
    <s v="2020-10-22 00:00:00"/>
    <s v="2020-10-22 16:04:00"/>
    <s v="Gasto"/>
    <s v="Con Compromiso"/>
    <s v="020"/>
    <x v="26"/>
    <x v="7"/>
    <s v="BONIFICACIÓN ESPECIAL DE RECREACIÓN"/>
    <s v="Nación"/>
    <x v="0"/>
    <s v="CSF"/>
    <n v="432840"/>
    <n v="0"/>
    <n v="432840"/>
    <n v="0"/>
    <s v="SUELDOS Y PRESTACIONES: NOMINA OCTUBRE DEL 2020"/>
    <s v="4720"/>
    <s v="12320, 12420"/>
    <s v="-0"/>
    <s v="50920, 51020, 51120, 51220, 51320, 51420, 51520, 51620, 51720, 51820, 51920, 52020, 52120, 52220, 52320, 52420, 52520, 52620, 52720, 52820, 52920, 53020"/>
    <s v="294924220, 294924320, 294924420, 294924520, 294924620, 294924720, 294924820, 294924920, 294925020, 294925120, 294925220, 294925320, 294925420, 294925520, 294925720, 294925820, 294925920, 295068920, 295069020, 295069120, 295069220, 295069320"/>
    <s v="-0"/>
    <x v="0"/>
    <x v="26"/>
  </r>
  <r>
    <s v="4220"/>
    <s v="2020-10-27 00:00:00"/>
    <s v="2020-10-27 06:56:00"/>
    <s v="Gasto"/>
    <s v="Con Compromiso"/>
    <s v="020"/>
    <x v="26"/>
    <x v="11"/>
    <s v="PENSIONES"/>
    <s v="Nación"/>
    <x v="0"/>
    <s v="CSF"/>
    <n v="4639800"/>
    <n v="0"/>
    <n v="4639800"/>
    <n v="0"/>
    <s v="PARA APORTES AL SISTEMA INTEGRADO DE SEGURIDAD SOCIAL EN SALUD Y PARAFISCALES: NOMINA OCTUBRE DEL 2020"/>
    <s v="4820"/>
    <s v="13120"/>
    <s v="-0"/>
    <s v="54620, 54720, 54820, 54920, 55020, 55120, 55220, 55320, 55420, 55520, 55620, 55720, 55820"/>
    <s v="298445520, 298445620, 298445720, 298445820, 298445920, 298446020, 298446120, 298446220, 298446320, 298446420, 298446520, 298446620, 298446720"/>
    <s v="-0"/>
    <x v="0"/>
    <x v="26"/>
  </r>
  <r>
    <s v="4220"/>
    <s v="2020-10-27 00:00:00"/>
    <s v="2020-10-27 06:56:00"/>
    <s v="Gasto"/>
    <s v="Con Compromiso"/>
    <s v="020"/>
    <x v="26"/>
    <x v="14"/>
    <s v="APORTES AL ICBF"/>
    <s v="Nación"/>
    <x v="0"/>
    <s v="CSF"/>
    <n v="1326200"/>
    <n v="0"/>
    <n v="1326200"/>
    <n v="0"/>
    <s v="PARA APORTES AL SISTEMA INTEGRADO DE SEGURIDAD SOCIAL EN SALUD Y PARAFISCALES: NOMINA OCTUBRE DEL 2020"/>
    <s v="4820"/>
    <s v="13120"/>
    <s v="-0"/>
    <s v="54620, 54720, 54820, 54920, 55020, 55120, 55220, 55320, 55420, 55520, 55620, 55720, 55820"/>
    <s v="298445520, 298445620, 298445720, 298445820, 298445920, 298446020, 298446120, 298446220, 298446320, 298446420, 298446520, 298446620, 298446720"/>
    <s v="-0"/>
    <x v="0"/>
    <x v="26"/>
  </r>
  <r>
    <s v="4220"/>
    <s v="2020-10-27 00:00:00"/>
    <s v="2020-10-27 06:56:00"/>
    <s v="Gasto"/>
    <s v="Con Compromiso"/>
    <s v="020"/>
    <x v="26"/>
    <x v="12"/>
    <s v="APORTES AL SENA"/>
    <s v="Nación"/>
    <x v="0"/>
    <s v="CSF"/>
    <n v="884200"/>
    <n v="0"/>
    <n v="884200"/>
    <n v="0"/>
    <s v="PARA APORTES AL SISTEMA INTEGRADO DE SEGURIDAD SOCIAL EN SALUD Y PARAFISCALES: NOMINA OCTUBRE DEL 2020"/>
    <s v="4820"/>
    <s v="13120"/>
    <s v="-0"/>
    <s v="54620, 54720, 54820, 54920, 55020, 55120, 55220, 55320, 55420, 55520, 55620, 55720, 55820"/>
    <s v="298445520, 298445620, 298445720, 298445820, 298445920, 298446020, 298446120, 298446220, 298446320, 298446420, 298446520, 298446620, 298446720"/>
    <s v="-0"/>
    <x v="0"/>
    <x v="26"/>
  </r>
  <r>
    <s v="4220"/>
    <s v="2020-10-27 00:00:00"/>
    <s v="2020-10-27 06:56:00"/>
    <s v="Gasto"/>
    <s v="Con Compromiso"/>
    <s v="020"/>
    <x v="26"/>
    <x v="13"/>
    <s v="SALUD"/>
    <s v="Nación"/>
    <x v="0"/>
    <s v="CSF"/>
    <n v="3286800"/>
    <n v="0"/>
    <n v="3286800"/>
    <n v="0"/>
    <s v="PARA APORTES AL SISTEMA INTEGRADO DE SEGURIDAD SOCIAL EN SALUD Y PARAFISCALES: NOMINA OCTUBRE DEL 2020"/>
    <s v="4820"/>
    <s v="13120"/>
    <s v="-0"/>
    <s v="54620, 54720, 54820, 54920, 55020, 55120, 55220, 55320, 55420, 55520, 55620, 55720, 55820"/>
    <s v="298445520, 298445620, 298445720, 298445820, 298445920, 298446020, 298446120, 298446220, 298446320, 298446420, 298446520, 298446620, 298446720"/>
    <s v="-0"/>
    <x v="0"/>
    <x v="26"/>
  </r>
  <r>
    <s v="4220"/>
    <s v="2020-10-27 00:00:00"/>
    <s v="2020-10-27 06:56:00"/>
    <s v="Gasto"/>
    <s v="Con Compromiso"/>
    <s v="020"/>
    <x v="26"/>
    <x v="15"/>
    <s v="APORTES GENERALES AL SISTEMA DE RIESGOS LABORALES"/>
    <s v="Nación"/>
    <x v="0"/>
    <s v="CSF"/>
    <n v="451200"/>
    <n v="0"/>
    <n v="451200"/>
    <n v="0"/>
    <s v="PARA APORTES AL SISTEMA INTEGRADO DE SEGURIDAD SOCIAL EN SALUD Y PARAFISCALES: NOMINA OCTUBRE DEL 2020"/>
    <s v="4820"/>
    <s v="13120"/>
    <s v="-0"/>
    <s v="54620, 54720, 54820, 54920, 55020, 55120, 55220, 55320, 55420, 55520, 55620, 55720, 55820"/>
    <s v="298445520, 298445620, 298445720, 298445820, 298445920, 298446020, 298446120, 298446220, 298446320, 298446420, 298446520, 298446620, 298446720"/>
    <s v="-0"/>
    <x v="0"/>
    <x v="26"/>
  </r>
  <r>
    <s v="4220"/>
    <s v="2020-10-27 00:00:00"/>
    <s v="2020-10-27 06:56:00"/>
    <s v="Gasto"/>
    <s v="Con Compromiso"/>
    <s v="020"/>
    <x v="26"/>
    <x v="16"/>
    <s v="CAJAS DE COMPENSACIÓN FAMILIAR"/>
    <s v="Nación"/>
    <x v="0"/>
    <s v="CSF"/>
    <n v="1767800"/>
    <n v="0"/>
    <n v="1767800"/>
    <n v="0"/>
    <s v="PARA APORTES AL SISTEMA INTEGRADO DE SEGURIDAD SOCIAL EN SALUD Y PARAFISCALES: NOMINA OCTUBRE DEL 2020"/>
    <s v="4820"/>
    <s v="13120"/>
    <s v="-0"/>
    <s v="54620, 54720, 54820, 54920, 55020, 55120, 55220, 55320, 55420, 55520, 55620, 55720, 55820"/>
    <s v="298445520, 298445620, 298445720, 298445820, 298445920, 298446020, 298446120, 298446220, 298446320, 298446420, 298446520, 298446620, 298446720"/>
    <s v="-0"/>
    <x v="0"/>
    <x v="26"/>
  </r>
  <r>
    <s v="4320"/>
    <s v="2020-11-11 00:00:00"/>
    <s v="2020-11-11 16:37:00"/>
    <s v="Gasto"/>
    <s v="Con Compromiso"/>
    <s v="0510"/>
    <x v="26"/>
    <x v="23"/>
    <s v="ADQUISICIÓN DE BIENES Y SERVICIOS - SERVICIO DE AVALÚOS - ACTUALIZACIÓN  Y GESTIÓN CATASTRAL  NACIONAL"/>
    <s v="Nación"/>
    <x v="2"/>
    <s v="CSF"/>
    <n v="10000000"/>
    <n v="0"/>
    <n v="10000000"/>
    <n v="0"/>
    <s v="ADICIÓN CONTRATO 1109-2020"/>
    <s v="5120"/>
    <s v="14920"/>
    <s v="28720"/>
    <s v="72820"/>
    <s v="377316320"/>
    <s v="-0"/>
    <x v="1"/>
    <x v="2"/>
  </r>
  <r>
    <s v="4420"/>
    <s v="2020-11-18 00:00:00"/>
    <s v="2020-11-18 09:41:00"/>
    <s v="Gasto"/>
    <s v="Con Compromiso"/>
    <s v="020"/>
    <x v="26"/>
    <x v="11"/>
    <s v="PENSIONES"/>
    <s v="Nación"/>
    <x v="0"/>
    <s v="CSF"/>
    <n v="5217600"/>
    <n v="0"/>
    <n v="5217600"/>
    <n v="0"/>
    <s v="APORTES NOVIEMBRE"/>
    <s v="5220"/>
    <s v="15520"/>
    <s v="-0"/>
    <s v="61420, 61520, 61620, 61720, 61820, 61920, 62020, 62120, 62220, 62320, 62420, 62520, 62620"/>
    <s v="337050620, 337050720, 337050820, 337050920, 337051020, 337051120, 337051220, 337051320, 337051420, 337051520, 337051620, 337051720, 337051820"/>
    <s v="-0"/>
    <x v="0"/>
    <x v="26"/>
  </r>
  <r>
    <s v="4420"/>
    <s v="2020-11-18 00:00:00"/>
    <s v="2020-11-18 09:41:00"/>
    <s v="Gasto"/>
    <s v="Con Compromiso"/>
    <s v="020"/>
    <x v="26"/>
    <x v="13"/>
    <s v="SALUD"/>
    <s v="Nación"/>
    <x v="0"/>
    <s v="CSF"/>
    <n v="3696200"/>
    <n v="0"/>
    <n v="3696200"/>
    <n v="0"/>
    <s v="APORTES NOVIEMBRE"/>
    <s v="5220"/>
    <s v="15520"/>
    <s v="-0"/>
    <s v="61420, 61520, 61620, 61720, 61820, 61920, 62020, 62120, 62220, 62320, 62420, 62520, 62620"/>
    <s v="337050620, 337050720, 337050820, 337050920, 337051020, 337051120, 337051220, 337051320, 337051420, 337051520, 337051620, 337051720, 337051820"/>
    <s v="-0"/>
    <x v="0"/>
    <x v="26"/>
  </r>
  <r>
    <s v="4420"/>
    <s v="2020-11-18 00:00:00"/>
    <s v="2020-11-18 09:41:00"/>
    <s v="Gasto"/>
    <s v="Con Compromiso"/>
    <s v="020"/>
    <x v="26"/>
    <x v="12"/>
    <s v="APORTES AL SENA"/>
    <s v="Nación"/>
    <x v="0"/>
    <s v="CSF"/>
    <n v="907500"/>
    <n v="0"/>
    <n v="907500"/>
    <n v="0"/>
    <s v="APORTES NOVIEMBRE"/>
    <s v="5220"/>
    <s v="15520"/>
    <s v="-0"/>
    <s v="61420, 61520, 61620, 61720, 61820, 61920, 62020, 62120, 62220, 62320, 62420, 62520, 62620"/>
    <s v="337050620, 337050720, 337050820, 337050920, 337051020, 337051120, 337051220, 337051320, 337051420, 337051520, 337051620, 337051720, 337051820"/>
    <s v="-0"/>
    <x v="0"/>
    <x v="26"/>
  </r>
  <r>
    <s v="4420"/>
    <s v="2020-11-18 00:00:00"/>
    <s v="2020-11-18 09:41:00"/>
    <s v="Gasto"/>
    <s v="Con Compromiso"/>
    <s v="020"/>
    <x v="26"/>
    <x v="16"/>
    <s v="CAJAS DE COMPENSACIÓN FAMILIAR"/>
    <s v="Nación"/>
    <x v="0"/>
    <s v="CSF"/>
    <n v="1814000"/>
    <n v="0"/>
    <n v="1814000"/>
    <n v="0"/>
    <s v="APORTES NOVIEMBRE"/>
    <s v="5220"/>
    <s v="15520"/>
    <s v="-0"/>
    <s v="61420, 61520, 61620, 61720, 61820, 61920, 62020, 62120, 62220, 62320, 62420, 62520, 62620"/>
    <s v="337050620, 337050720, 337050820, 337050920, 337051020, 337051120, 337051220, 337051320, 337051420, 337051520, 337051620, 337051720, 337051820"/>
    <s v="-0"/>
    <x v="0"/>
    <x v="26"/>
  </r>
  <r>
    <s v="4420"/>
    <s v="2020-11-18 00:00:00"/>
    <s v="2020-11-18 09:41:00"/>
    <s v="Gasto"/>
    <s v="Con Compromiso"/>
    <s v="020"/>
    <x v="26"/>
    <x v="14"/>
    <s v="APORTES AL ICBF"/>
    <s v="Nación"/>
    <x v="0"/>
    <s v="CSF"/>
    <n v="1360700"/>
    <n v="0"/>
    <n v="1360700"/>
    <n v="0"/>
    <s v="APORTES NOVIEMBRE"/>
    <s v="5220"/>
    <s v="15520"/>
    <s v="-0"/>
    <s v="61420, 61520, 61620, 61720, 61820, 61920, 62020, 62120, 62220, 62320, 62420, 62520, 62620"/>
    <s v="337050620, 337050720, 337050820, 337050920, 337051020, 337051120, 337051220, 337051320, 337051420, 337051520, 337051620, 337051720, 337051820"/>
    <s v="-0"/>
    <x v="0"/>
    <x v="26"/>
  </r>
  <r>
    <s v="4420"/>
    <s v="2020-11-18 00:00:00"/>
    <s v="2020-11-18 09:41:00"/>
    <s v="Gasto"/>
    <s v="Con Compromiso"/>
    <s v="020"/>
    <x v="26"/>
    <x v="15"/>
    <s v="APORTES GENERALES AL SISTEMA DE RIESGOS LABORALES"/>
    <s v="Nación"/>
    <x v="0"/>
    <s v="CSF"/>
    <n v="463600"/>
    <n v="0"/>
    <n v="463600"/>
    <n v="0"/>
    <s v="APORTES NOVIEMBRE"/>
    <s v="5220"/>
    <s v="15520"/>
    <s v="-0"/>
    <s v="61420, 61520, 61620, 61720, 61820, 61920, 62020, 62120, 62220, 62320, 62420, 62520, 62620"/>
    <s v="337050620, 337050720, 337050820, 337050920, 337051020, 337051120, 337051220, 337051320, 337051420, 337051520, 337051620, 337051720, 337051820"/>
    <s v="-0"/>
    <x v="0"/>
    <x v="26"/>
  </r>
  <r>
    <s v="4520"/>
    <s v="2020-11-18 00:00:00"/>
    <s v="2020-11-18 09:46:00"/>
    <s v="Gasto"/>
    <s v="Con Compromiso"/>
    <s v="020"/>
    <x v="26"/>
    <x v="8"/>
    <s v="SUELDO BÁSICO"/>
    <s v="Nación"/>
    <x v="0"/>
    <s v="CSF"/>
    <n v="36924603"/>
    <n v="0"/>
    <n v="36924603"/>
    <n v="0"/>
    <s v="NOMINA NOVIEMBRE"/>
    <s v="5320"/>
    <s v="15320, 15420"/>
    <s v="-0"/>
    <s v="57420, 57520, 57620, 57720, 57820, 57920, 58020, 58120, 58220, 58320, 58420, 58520, 58620, 58720, 58820, 58920, 59020, 59120, 59220, 59320, 59420, 59520, 59620, 59720, 59820, 59920, 60020, 60120, 60220, 60320, 60420, 60520, 60620, 60720, 60820, 60920, 61020, 61120, 61220, 61320"/>
    <s v="334908520, 334908620, 334908720, 334908820, 334908920, 334909020, 334909120, 334909220, 334909320, 334909420, 334909520, 334909620, 334909720, 334909820, 334909920, 334910020, 334910120, 334910220, 334910320, 334910420, 335991520, 335991620, 335991720, 335991820, 335991920, 335992020, 335992120, 335992320, 335992420, 335992520, 335992620, 335992720, 335992820, 335992920, 335993020, 335993120, 335993220, 335993320, 335993420, 335993520"/>
    <s v="-0"/>
    <x v="0"/>
    <x v="26"/>
  </r>
  <r>
    <s v="4520"/>
    <s v="2020-11-18 00:00:00"/>
    <s v="2020-11-18 09:46:00"/>
    <s v="Gasto"/>
    <s v="Con Compromiso"/>
    <s v="020"/>
    <x v="26"/>
    <x v="9"/>
    <s v="BONIFICACIÓN POR SERVICIOS PRESTADOS"/>
    <s v="Nación"/>
    <x v="0"/>
    <s v="CSF"/>
    <n v="1192595"/>
    <n v="0"/>
    <n v="1192595"/>
    <n v="0"/>
    <s v="NOMINA NOVIEMBRE"/>
    <s v="5320"/>
    <s v="15320, 15420"/>
    <s v="-0"/>
    <s v="57420, 57520, 57620, 57720, 57820, 57920, 58020, 58120, 58220, 58320, 58420, 58520, 58620, 58720, 58820, 58920, 59020, 59120, 59220, 59320, 59420, 59520, 59620, 59720, 59820, 59920, 60020, 60120, 60220, 60320, 60420, 60520, 60620, 60720, 60820, 60920, 61020, 61120, 61220, 61320"/>
    <s v="334908520, 334908620, 334908720, 334908820, 334908920, 334909020, 334909120, 334909220, 334909320, 334909420, 334909520, 334909620, 334909720, 334909820, 334909920, 334910020, 334910120, 334910220, 334910320, 334910420, 335991520, 335991620, 335991720, 335991820, 335991920, 335992020, 335992120, 335992320, 335992420, 335992520, 335992620, 335992720, 335992820, 335992920, 335993020, 335993120, 335993220, 335993320, 335993420, 335993520"/>
    <s v="-0"/>
    <x v="0"/>
    <x v="26"/>
  </r>
  <r>
    <s v="4520"/>
    <s v="2020-11-18 00:00:00"/>
    <s v="2020-11-18 09:46:00"/>
    <s v="Gasto"/>
    <s v="Con Compromiso"/>
    <s v="020"/>
    <x v="26"/>
    <x v="30"/>
    <s v="PRIMA DE NAVIDAD"/>
    <s v="Nación"/>
    <x v="0"/>
    <s v="CSF"/>
    <n v="50645466"/>
    <n v="0"/>
    <n v="50645466"/>
    <n v="0"/>
    <s v="NOMINA NOVIEMBRE"/>
    <s v="5320"/>
    <s v="15320, 15420"/>
    <s v="-0"/>
    <s v="57420, 57520, 57620, 57720, 57820, 57920, 58020, 58120, 58220, 58320, 58420, 58520, 58620, 58720, 58820, 58920, 59020, 59120, 59220, 59320, 59420, 59520, 59620, 59720, 59820, 59920, 60020, 60120, 60220, 60320, 60420, 60520, 60620, 60720, 60820, 60920, 61020, 61120, 61220, 61320"/>
    <s v="334908520, 334908620, 334908720, 334908820, 334908920, 334909020, 334909120, 334909220, 334909320, 334909420, 334909520, 334909620, 334909720, 334909820, 334909920, 334910020, 334910120, 334910220, 334910320, 334910420, 335991520, 335991620, 335991720, 335991820, 335991920, 335992020, 335992120, 335992320, 335992420, 335992520, 335992620, 335992720, 335992820, 335992920, 335993020, 335993120, 335993220, 335993320, 335993420, 335993520"/>
    <s v="-0"/>
    <x v="0"/>
    <x v="26"/>
  </r>
  <r>
    <s v="4520"/>
    <s v="2020-11-18 00:00:00"/>
    <s v="2020-11-18 09:46:00"/>
    <s v="Gasto"/>
    <s v="Con Compromiso"/>
    <s v="020"/>
    <x v="26"/>
    <x v="6"/>
    <s v="SUBSIDIO DE ALIMENTACIÓN"/>
    <s v="Nación"/>
    <x v="0"/>
    <s v="CSF"/>
    <n v="711655"/>
    <n v="0"/>
    <n v="711655"/>
    <n v="0"/>
    <s v="NOMINA NOVIEMBRE"/>
    <s v="5320"/>
    <s v="15320, 15420"/>
    <s v="-0"/>
    <s v="57420, 57520, 57620, 57720, 57820, 57920, 58020, 58120, 58220, 58320, 58420, 58520, 58620, 58720, 58820, 58920, 59020, 59120, 59220, 59320, 59420, 59520, 59620, 59720, 59820, 59920, 60020, 60120, 60220, 60320, 60420, 60520, 60620, 60720, 60820, 60920, 61020, 61120, 61220, 61320"/>
    <s v="334908520, 334908620, 334908720, 334908820, 334908920, 334909020, 334909120, 334909220, 334909320, 334909420, 334909520, 334909620, 334909720, 334909820, 334909920, 334910020, 334910120, 334910220, 334910320, 334910420, 335991520, 335991620, 335991720, 335991820, 335991920, 335992020, 335992120, 335992320, 335992420, 335992520, 335992620, 335992720, 335992820, 335992920, 335993020, 335993120, 335993220, 335993320, 335993420, 335993520"/>
    <s v="-0"/>
    <x v="0"/>
    <x v="26"/>
  </r>
  <r>
    <s v="4520"/>
    <s v="2020-11-18 00:00:00"/>
    <s v="2020-11-18 09:46:00"/>
    <s v="Gasto"/>
    <s v="Con Compromiso"/>
    <s v="020"/>
    <x v="26"/>
    <x v="28"/>
    <s v="AUXILIO DE CONECTIVIDAD DIGITAL"/>
    <s v="Nación"/>
    <x v="0"/>
    <s v="CSF"/>
    <n v="942829"/>
    <n v="0"/>
    <n v="942829"/>
    <n v="0"/>
    <s v="NOMINA NOVIEMBRE"/>
    <s v="5320"/>
    <s v="15320, 15420"/>
    <s v="-0"/>
    <s v="57420, 57520, 57620, 57720, 57820, 57920, 58020, 58120, 58220, 58320, 58420, 58520, 58620, 58720, 58820, 58920, 59020, 59120, 59220, 59320, 59420, 59520, 59620, 59720, 59820, 59920, 60020, 60120, 60220, 60320, 60420, 60520, 60620, 60720, 60820, 60920, 61020, 61120, 61220, 61320"/>
    <s v="334908520, 334908620, 334908720, 334908820, 334908920, 334909020, 334909120, 334909220, 334909320, 334909420, 334909520, 334909620, 334909720, 334909820, 334909920, 334910020, 334910120, 334910220, 334910320, 334910420, 335991520, 335991620, 335991720, 335991820, 335991920, 335992020, 335992120, 335992320, 335992420, 335992520, 335992620, 335992720, 335992820, 335992920, 335993020, 335993120, 335993220, 335993320, 335993420, 335993520"/>
    <s v="-0"/>
    <x v="0"/>
    <x v="26"/>
  </r>
  <r>
    <s v="4520"/>
    <s v="2020-11-18 00:00:00"/>
    <s v="2020-11-18 09:46:00"/>
    <s v="Gasto"/>
    <s v="Con Compromiso"/>
    <s v="020"/>
    <x v="26"/>
    <x v="5"/>
    <s v="PRIMA TÉCNICA NO SALARIAL"/>
    <s v="Nación"/>
    <x v="0"/>
    <s v="CSF"/>
    <n v="2354967"/>
    <n v="0"/>
    <n v="2354967"/>
    <n v="0"/>
    <s v="NOMINA NOVIEMBRE"/>
    <s v="5320"/>
    <s v="15320, 15420"/>
    <s v="-0"/>
    <s v="57420, 57520, 57620, 57720, 57820, 57920, 58020, 58120, 58220, 58320, 58420, 58520, 58620, 58720, 58820, 58920, 59020, 59120, 59220, 59320, 59420, 59520, 59620, 59720, 59820, 59920, 60020, 60120, 60220, 60320, 60420, 60520, 60620, 60720, 60820, 60920, 61020, 61120, 61220, 61320"/>
    <s v="334908520, 334908620, 334908720, 334908820, 334908920, 334909020, 334909120, 334909220, 334909320, 334909420, 334909520, 334909620, 334909720, 334909820, 334909920, 334910020, 334910120, 334910220, 334910320, 334910420, 335991520, 335991620, 335991720, 335991820, 335991920, 335992020, 335992120, 335992320, 335992420, 335992520, 335992620, 335992720, 335992820, 335992920, 335993020, 335993120, 335993220, 335993320, 335993420, 335993520"/>
    <s v="-0"/>
    <x v="0"/>
    <x v="26"/>
  </r>
  <r>
    <s v="4620"/>
    <s v="2020-11-30 00:00:00"/>
    <s v="2020-11-30 15:16:00"/>
    <s v="Gasto"/>
    <s v="Con Compromiso"/>
    <s v="020"/>
    <x v="26"/>
    <x v="31"/>
    <s v="SERVICIOS INMOBILIARIOS"/>
    <s v="Nación"/>
    <x v="0"/>
    <s v="CSF"/>
    <n v="400000"/>
    <n v="0"/>
    <n v="400000"/>
    <n v="0"/>
    <s v="PAGO SERVICIO INMOBILIARIO"/>
    <s v="5420"/>
    <s v="16920"/>
    <s v="-0"/>
    <s v="-0"/>
    <s v="-0"/>
    <s v="-0"/>
    <x v="0"/>
    <x v="26"/>
  </r>
  <r>
    <s v="4720"/>
    <s v="2020-12-14 00:00:00"/>
    <s v="2020-12-14 11:04:00"/>
    <s v="Gasto"/>
    <s v="Con Compromiso"/>
    <s v="020"/>
    <x v="26"/>
    <x v="19"/>
    <s v="VIÁTICOS DE LOS FUNCIONARIOS EN COMISIÓN"/>
    <s v="Nación"/>
    <x v="0"/>
    <s v="CSF"/>
    <n v="26452"/>
    <n v="0"/>
    <n v="26452"/>
    <n v="0"/>
    <s v="REAJUSTE DE VIATICOS Y GASTOS DE COMISION"/>
    <s v="5520"/>
    <s v="16720"/>
    <s v="27420"/>
    <s v="69120"/>
    <s v="362093120"/>
    <s v="-0"/>
    <x v="0"/>
    <x v="26"/>
  </r>
  <r>
    <s v="4820"/>
    <s v="2020-12-15 00:00:00"/>
    <s v="2020-12-15 14:50:00"/>
    <s v="Gasto"/>
    <s v="Con Compromiso"/>
    <s v="0500"/>
    <x v="26"/>
    <x v="22"/>
    <s v="ADQUISICIÓN DE BIENES Y SERVICIOS - SERVICIO DE INFORMACIÓN CATASTRAL - ACTUALIZACIÓN  Y GESTIÓN CATASTRAL  NACIONAL"/>
    <s v="Propios"/>
    <x v="1"/>
    <s v="CSF"/>
    <n v="210300"/>
    <n v="0"/>
    <n v="210300"/>
    <n v="0"/>
    <s v="para pago de la tecnomecanica del vehiculo"/>
    <s v="5620"/>
    <s v="17020"/>
    <s v="27920"/>
    <s v="69320"/>
    <s v="369157820"/>
    <s v="-0"/>
    <x v="1"/>
    <x v="1"/>
  </r>
  <r>
    <s v="4920"/>
    <s v="2020-12-18 00:00:00"/>
    <s v="2020-12-18 15:21:00"/>
    <s v="Gasto"/>
    <s v="Con Compromiso"/>
    <s v="020"/>
    <x v="26"/>
    <x v="13"/>
    <s v="SALUD"/>
    <s v="Nación"/>
    <x v="0"/>
    <s v="CSF"/>
    <n v="3478600"/>
    <n v="0"/>
    <n v="3478600"/>
    <n v="0"/>
    <s v="para pago de aportes patronales mes de diciembre 2020"/>
    <s v="5820"/>
    <s v="17420, 17520"/>
    <s v="-0"/>
    <s v="76120, 76220, 76320, 76420, 76520, 76620, 76720, 76820, 76920, 77020, 77120, 77220, 77320, 77420, 77520, 77620, 77720, 77820, 77920, 78020, 78120, 78220, 78320, 78420, 78520, 78620"/>
    <s v="377951820, 377951920, 377952020, 377952120, 377952220, 377952320, 377952420, 377952520, 377952620, 377952720, 377952820, 377952920, 377953020, 380916620, 380916720, 380916820, 380916920, 380917020, 380917120, 380917220, 380917420, 380917520, 380917620, 380917720, 380917920, 380918020"/>
    <s v="-0"/>
    <x v="0"/>
    <x v="26"/>
  </r>
  <r>
    <s v="4920"/>
    <s v="2020-12-18 00:00:00"/>
    <s v="2020-12-18 15:21:00"/>
    <s v="Gasto"/>
    <s v="Con Compromiso"/>
    <s v="020"/>
    <x v="26"/>
    <x v="15"/>
    <s v="APORTES GENERALES AL SISTEMA DE RIESGOS LABORALES"/>
    <s v="Nación"/>
    <x v="0"/>
    <s v="CSF"/>
    <n v="468800"/>
    <n v="0"/>
    <n v="468800"/>
    <n v="0"/>
    <s v="para pago de aportes patronales mes de diciembre 2020"/>
    <s v="5820"/>
    <s v="17420, 17520"/>
    <s v="-0"/>
    <s v="76120, 76220, 76320, 76420, 76520, 76620, 76720, 76820, 76920, 77020, 77120, 77220, 77320, 77420, 77520, 77620, 77720, 77820, 77920, 78020, 78120, 78220, 78320, 78420, 78520, 78620"/>
    <s v="377951820, 377951920, 377952020, 377952120, 377952220, 377952320, 377952420, 377952520, 377952620, 377952720, 377952820, 377952920, 377953020, 380916620, 380916720, 380916820, 380916920, 380917020, 380917120, 380917220, 380917420, 380917520, 380917620, 380917720, 380917920, 380918020"/>
    <s v="-0"/>
    <x v="0"/>
    <x v="26"/>
  </r>
  <r>
    <s v="4920"/>
    <s v="2020-12-18 00:00:00"/>
    <s v="2020-12-18 15:21:00"/>
    <s v="Gasto"/>
    <s v="Con Compromiso"/>
    <s v="020"/>
    <x v="26"/>
    <x v="14"/>
    <s v="APORTES AL ICBF"/>
    <s v="Nación"/>
    <x v="0"/>
    <s v="CSF"/>
    <n v="1589200"/>
    <n v="0"/>
    <n v="1589200"/>
    <n v="0"/>
    <s v="para pago de aportes patronales mes de diciembre 2020"/>
    <s v="5820"/>
    <s v="17420, 17520"/>
    <s v="-0"/>
    <s v="76120, 76220, 76320, 76420, 76520, 76620, 76720, 76820, 76920, 77020, 77120, 77220, 77320, 77420, 77520, 77620, 77720, 77820, 77920, 78020, 78120, 78220, 78320, 78420, 78520, 78620"/>
    <s v="377951820, 377951920, 377952020, 377952120, 377952220, 377952320, 377952420, 377952520, 377952620, 377952720, 377952820, 377952920, 377953020, 380916620, 380916720, 380916820, 380916920, 380917020, 380917120, 380917220, 380917420, 380917520, 380917620, 380917720, 380917920, 380918020"/>
    <s v="-0"/>
    <x v="0"/>
    <x v="26"/>
  </r>
  <r>
    <s v="4920"/>
    <s v="2020-12-18 00:00:00"/>
    <s v="2020-12-18 15:21:00"/>
    <s v="Gasto"/>
    <s v="Con Compromiso"/>
    <s v="020"/>
    <x v="26"/>
    <x v="16"/>
    <s v="CAJAS DE COMPENSACIÓN FAMILIAR"/>
    <s v="Nación"/>
    <x v="0"/>
    <s v="CSF"/>
    <n v="2118900"/>
    <n v="0"/>
    <n v="2118900"/>
    <n v="0"/>
    <s v="para pago de aportes patronales mes de diciembre 2020"/>
    <s v="5820"/>
    <s v="17420, 17520"/>
    <s v="-0"/>
    <s v="76120, 76220, 76320, 76420, 76520, 76620, 76720, 76820, 76920, 77020, 77120, 77220, 77320, 77420, 77520, 77620, 77720, 77820, 77920, 78020, 78120, 78220, 78320, 78420, 78520, 78620"/>
    <s v="377951820, 377951920, 377952020, 377952120, 377952220, 377952320, 377952420, 377952520, 377952620, 377952720, 377952820, 377952920, 377953020, 380916620, 380916720, 380916820, 380916920, 380917020, 380917120, 380917220, 380917420, 380917520, 380917620, 380917720, 380917920, 380918020"/>
    <s v="-0"/>
    <x v="0"/>
    <x v="26"/>
  </r>
  <r>
    <s v="4920"/>
    <s v="2020-12-18 00:00:00"/>
    <s v="2020-12-18 15:21:00"/>
    <s v="Gasto"/>
    <s v="Con Compromiso"/>
    <s v="020"/>
    <x v="26"/>
    <x v="11"/>
    <s v="PENSIONES"/>
    <s v="Nación"/>
    <x v="0"/>
    <s v="CSF"/>
    <n v="4911000"/>
    <n v="4062800"/>
    <n v="8973800"/>
    <n v="0"/>
    <s v="para pago de aportes patronales mes de diciembre 2020"/>
    <s v="5820"/>
    <s v="17420, 17520"/>
    <s v="-0"/>
    <s v="76120, 76220, 76320, 76420, 76520, 76620, 76720, 76820, 76920, 77020, 77120, 77220, 77320, 77420, 77520, 77620, 77720, 77820, 77920, 78020, 78120, 78220, 78320, 78420, 78520, 78620"/>
    <s v="377951820, 377951920, 377952020, 377952120, 377952220, 377952320, 377952420, 377952520, 377952620, 377952720, 377952820, 377952920, 377953020, 380916620, 380916720, 380916820, 380916920, 380917020, 380917120, 380917220, 380917420, 380917520, 380917620, 380917720, 380917920, 380918020"/>
    <s v="-0"/>
    <x v="0"/>
    <x v="26"/>
  </r>
  <r>
    <s v="4920"/>
    <s v="2020-12-18 00:00:00"/>
    <s v="2020-12-18 15:21:00"/>
    <s v="Gasto"/>
    <s v="Con Compromiso"/>
    <s v="020"/>
    <x v="26"/>
    <x v="12"/>
    <s v="APORTES AL SENA"/>
    <s v="Nación"/>
    <x v="0"/>
    <s v="CSF"/>
    <n v="1060100"/>
    <n v="0"/>
    <n v="1060100"/>
    <n v="0"/>
    <s v="para pago de aportes patronales mes de diciembre 2020"/>
    <s v="5820"/>
    <s v="17420, 17520"/>
    <s v="-0"/>
    <s v="76120, 76220, 76320, 76420, 76520, 76620, 76720, 76820, 76920, 77020, 77120, 77220, 77320, 77420, 77520, 77620, 77720, 77820, 77920, 78020, 78120, 78220, 78320, 78420, 78520, 78620"/>
    <s v="377951820, 377951920, 377952020, 377952120, 377952220, 377952320, 377952420, 377952520, 377952620, 377952720, 377952820, 377952920, 377953020, 380916620, 380916720, 380916820, 380916920, 380917020, 380917120, 380917220, 380917420, 380917520, 380917620, 380917720, 380917920, 380918020"/>
    <s v="-0"/>
    <x v="0"/>
    <x v="26"/>
  </r>
  <r>
    <s v="5020"/>
    <s v="2020-12-18 00:00:00"/>
    <s v="2020-12-18 16:14:00"/>
    <s v="Gasto"/>
    <s v="Anulado"/>
    <s v="020"/>
    <x v="26"/>
    <x v="6"/>
    <s v="SUBSIDIO DE ALIMENTACIÓN"/>
    <s v="Nación"/>
    <x v="0"/>
    <s v="CSF"/>
    <n v="779956"/>
    <n v="-779956"/>
    <n v="0"/>
    <n v="0"/>
    <s v="para pago de nomina mes de diciembre 2020"/>
    <s v="5920"/>
    <s v="-0"/>
    <s v="-0"/>
    <s v="-0"/>
    <s v="-0"/>
    <s v="-0"/>
    <x v="0"/>
    <x v="26"/>
  </r>
  <r>
    <s v="5020"/>
    <s v="2020-12-18 00:00:00"/>
    <s v="2020-12-18 16:14:00"/>
    <s v="Gasto"/>
    <s v="Anulado"/>
    <s v="020"/>
    <x v="26"/>
    <x v="4"/>
    <s v="PRIMA DE VACACIONES"/>
    <s v="Nación"/>
    <x v="0"/>
    <s v="CSF"/>
    <n v="9093004"/>
    <n v="-9093004"/>
    <n v="0"/>
    <n v="0"/>
    <s v="para pago de nomina mes de diciembre 2020"/>
    <s v="5920"/>
    <s v="-0"/>
    <s v="-0"/>
    <s v="-0"/>
    <s v="-0"/>
    <s v="-0"/>
    <x v="0"/>
    <x v="26"/>
  </r>
  <r>
    <s v="5020"/>
    <s v="2020-12-18 00:00:00"/>
    <s v="2020-12-18 16:14:00"/>
    <s v="Gasto"/>
    <s v="Anulado"/>
    <s v="020"/>
    <x v="26"/>
    <x v="10"/>
    <s v="SUELDO DE VACACIONES"/>
    <s v="Nación"/>
    <x v="0"/>
    <s v="CSF"/>
    <n v="10440369"/>
    <n v="-10440369"/>
    <n v="0"/>
    <n v="0"/>
    <s v="para pago de nomina mes de diciembre 2020"/>
    <s v="5920"/>
    <s v="-0"/>
    <s v="-0"/>
    <s v="-0"/>
    <s v="-0"/>
    <s v="-0"/>
    <x v="0"/>
    <x v="26"/>
  </r>
  <r>
    <s v="5020"/>
    <s v="2020-12-18 00:00:00"/>
    <s v="2020-12-18 16:14:00"/>
    <s v="Gasto"/>
    <s v="Anulado"/>
    <s v="020"/>
    <x v="26"/>
    <x v="7"/>
    <s v="BONIFICACIÓN ESPECIAL DE RECREACIÓN"/>
    <s v="Nación"/>
    <x v="0"/>
    <s v="CSF"/>
    <n v="775165"/>
    <n v="-775165"/>
    <n v="0"/>
    <n v="0"/>
    <s v="para pago de nomina mes de diciembre 2020"/>
    <s v="5920"/>
    <s v="-0"/>
    <s v="-0"/>
    <s v="-0"/>
    <s v="-0"/>
    <s v="-0"/>
    <x v="0"/>
    <x v="26"/>
  </r>
  <r>
    <s v="5020"/>
    <s v="2020-12-18 00:00:00"/>
    <s v="2020-12-18 16:14:00"/>
    <s v="Gasto"/>
    <s v="Anulado"/>
    <s v="020"/>
    <x v="26"/>
    <x v="30"/>
    <s v="PRIMA DE NAVIDAD"/>
    <s v="Nación"/>
    <x v="0"/>
    <s v="CSF"/>
    <n v="417707"/>
    <n v="-417707"/>
    <n v="0"/>
    <n v="0"/>
    <s v="para pago de nomina mes de diciembre 2020"/>
    <s v="5920"/>
    <s v="-0"/>
    <s v="-0"/>
    <s v="-0"/>
    <s v="-0"/>
    <s v="-0"/>
    <x v="0"/>
    <x v="26"/>
  </r>
  <r>
    <s v="5020"/>
    <s v="2020-12-18 00:00:00"/>
    <s v="2020-12-18 16:14:00"/>
    <s v="Gasto"/>
    <s v="Anulado"/>
    <s v="020"/>
    <x v="26"/>
    <x v="8"/>
    <s v="SUELDO BÁSICO"/>
    <s v="Nación"/>
    <x v="0"/>
    <s v="CSF"/>
    <n v="40171002"/>
    <n v="-40171002"/>
    <n v="0"/>
    <n v="0"/>
    <s v="para pago de nomina mes de diciembre 2020"/>
    <s v="5920"/>
    <s v="-0"/>
    <s v="-0"/>
    <s v="-0"/>
    <s v="-0"/>
    <s v="-0"/>
    <x v="0"/>
    <x v="26"/>
  </r>
  <r>
    <s v="5020"/>
    <s v="2020-12-18 00:00:00"/>
    <s v="2020-12-18 16:14:00"/>
    <s v="Gasto"/>
    <s v="Anulado"/>
    <s v="020"/>
    <x v="26"/>
    <x v="28"/>
    <s v="AUXILIO DE CONECTIVIDAD DIGITAL"/>
    <s v="Nación"/>
    <x v="0"/>
    <s v="CSF"/>
    <n v="1007970"/>
    <n v="-1007970"/>
    <n v="0"/>
    <n v="0"/>
    <s v="para pago de nomina mes de diciembre 2020"/>
    <s v="5920"/>
    <s v="-0"/>
    <s v="-0"/>
    <s v="-0"/>
    <s v="-0"/>
    <s v="-0"/>
    <x v="0"/>
    <x v="26"/>
  </r>
  <r>
    <s v="5120"/>
    <s v="2020-12-18 00:00:00"/>
    <s v="2020-12-18 19:26:00"/>
    <s v="Gasto"/>
    <s v="Con Compromiso"/>
    <s v="020"/>
    <x v="26"/>
    <x v="4"/>
    <s v="PRIMA DE VACACIONES"/>
    <s v="Nación"/>
    <x v="0"/>
    <s v="CSF"/>
    <n v="9093004"/>
    <n v="0"/>
    <n v="9093004"/>
    <n v="0"/>
    <s v="para pago de nomina mes de diciembre 2020"/>
    <s v="5920"/>
    <s v="17220, 17320"/>
    <s v="-0"/>
    <s v="69620, 69720, 69820, 69920, 70020, 70120, 70220, 70320, 70420, 70520, 70620, 70720, 70820, 70920, 71020, 71120, 71220, 71320, 71420, 71520, 71620, 71720, 71820, 71920, 72020, 72120, 72220"/>
    <s v="373599320, 373599420, 373599520, 373599720, 373599820, 373599920, 373600020, 373600120, 373600220, 373600320, 373600420, 373600620, 373600720, 373600820, 373600920, 373601020, 373601120, 373601220, 373601320, 373601420, 373894420, 373894520, 373894720, 373894820, 373894920, 373895020, 373895120"/>
    <s v="-0"/>
    <x v="0"/>
    <x v="26"/>
  </r>
  <r>
    <s v="5120"/>
    <s v="2020-12-18 00:00:00"/>
    <s v="2020-12-18 19:26:00"/>
    <s v="Gasto"/>
    <s v="Con Compromiso"/>
    <s v="020"/>
    <x v="26"/>
    <x v="5"/>
    <s v="PRIMA TÉCNICA NO SALARIAL"/>
    <s v="Nación"/>
    <x v="0"/>
    <s v="CSF"/>
    <n v="2354967"/>
    <n v="0"/>
    <n v="2354967"/>
    <n v="0"/>
    <s v="para pago de nomina mes de diciembre 2020"/>
    <s v="5920"/>
    <s v="17220, 17320"/>
    <s v="-0"/>
    <s v="69620, 69720, 69820, 69920, 70020, 70120, 70220, 70320, 70420, 70520, 70620, 70720, 70820, 70920, 71020, 71120, 71220, 71320, 71420, 71520, 71620, 71720, 71820, 71920, 72020, 72120, 72220"/>
    <s v="373599320, 373599420, 373599520, 373599720, 373599820, 373599920, 373600020, 373600120, 373600220, 373600320, 373600420, 373600620, 373600720, 373600820, 373600920, 373601020, 373601120, 373601220, 373601320, 373601420, 373894420, 373894520, 373894720, 373894820, 373894920, 373895020, 373895120"/>
    <s v="-0"/>
    <x v="0"/>
    <x v="26"/>
  </r>
  <r>
    <s v="5120"/>
    <s v="2020-12-18 00:00:00"/>
    <s v="2020-12-18 19:26:00"/>
    <s v="Gasto"/>
    <s v="Con Compromiso"/>
    <s v="020"/>
    <x v="26"/>
    <x v="8"/>
    <s v="SUELDO BÁSICO"/>
    <s v="Nación"/>
    <x v="0"/>
    <s v="CSF"/>
    <n v="37816035"/>
    <n v="0"/>
    <n v="37816035"/>
    <n v="0"/>
    <s v="para pago de nomina mes de diciembre 2020"/>
    <s v="5920"/>
    <s v="17220, 17320"/>
    <s v="-0"/>
    <s v="69620, 69720, 69820, 69920, 70020, 70120, 70220, 70320, 70420, 70520, 70620, 70720, 70820, 70920, 71020, 71120, 71220, 71320, 71420, 71520, 71620, 71720, 71820, 71920, 72020, 72120, 72220"/>
    <s v="373599320, 373599420, 373599520, 373599720, 373599820, 373599920, 373600020, 373600120, 373600220, 373600320, 373600420, 373600620, 373600720, 373600820, 373600920, 373601020, 373601120, 373601220, 373601320, 373601420, 373894420, 373894520, 373894720, 373894820, 373894920, 373895020, 373895120"/>
    <s v="-0"/>
    <x v="0"/>
    <x v="26"/>
  </r>
  <r>
    <s v="5120"/>
    <s v="2020-12-18 00:00:00"/>
    <s v="2020-12-18 19:26:00"/>
    <s v="Gasto"/>
    <s v="Con Compromiso"/>
    <s v="020"/>
    <x v="26"/>
    <x v="6"/>
    <s v="SUBSIDIO DE ALIMENTACIÓN"/>
    <s v="Nación"/>
    <x v="0"/>
    <s v="CSF"/>
    <n v="779956"/>
    <n v="0"/>
    <n v="779956"/>
    <n v="0"/>
    <s v="para pago de nomina mes de diciembre 2020"/>
    <s v="5920"/>
    <s v="17220, 17320"/>
    <s v="-0"/>
    <s v="69620, 69720, 69820, 69920, 70020, 70120, 70220, 70320, 70420, 70520, 70620, 70720, 70820, 70920, 71020, 71120, 71220, 71320, 71420, 71520, 71620, 71720, 71820, 71920, 72020, 72120, 72220"/>
    <s v="373599320, 373599420, 373599520, 373599720, 373599820, 373599920, 373600020, 373600120, 373600220, 373600320, 373600420, 373600620, 373600720, 373600820, 373600920, 373601020, 373601120, 373601220, 373601320, 373601420, 373894420, 373894520, 373894720, 373894820, 373894920, 373895020, 373895120"/>
    <s v="-0"/>
    <x v="0"/>
    <x v="26"/>
  </r>
  <r>
    <s v="5120"/>
    <s v="2020-12-18 00:00:00"/>
    <s v="2020-12-18 19:26:00"/>
    <s v="Gasto"/>
    <s v="Con Compromiso"/>
    <s v="020"/>
    <x v="26"/>
    <x v="28"/>
    <s v="AUXILIO DE CONECTIVIDAD DIGITAL"/>
    <s v="Nación"/>
    <x v="0"/>
    <s v="CSF"/>
    <n v="1007970"/>
    <n v="0"/>
    <n v="1007970"/>
    <n v="0"/>
    <s v="para pago de nomina mes de diciembre 2020"/>
    <s v="5920"/>
    <s v="17220, 17320"/>
    <s v="-0"/>
    <s v="69620, 69720, 69820, 69920, 70020, 70120, 70220, 70320, 70420, 70520, 70620, 70720, 70820, 70920, 71020, 71120, 71220, 71320, 71420, 71520, 71620, 71720, 71820, 71920, 72020, 72120, 72220"/>
    <s v="373599320, 373599420, 373599520, 373599720, 373599820, 373599920, 373600020, 373600120, 373600220, 373600320, 373600420, 373600620, 373600720, 373600820, 373600920, 373601020, 373601120, 373601220, 373601320, 373601420, 373894420, 373894520, 373894720, 373894820, 373894920, 373895020, 373895120"/>
    <s v="-0"/>
    <x v="0"/>
    <x v="26"/>
  </r>
  <r>
    <s v="5120"/>
    <s v="2020-12-18 00:00:00"/>
    <s v="2020-12-18 19:26:00"/>
    <s v="Gasto"/>
    <s v="Con Compromiso"/>
    <s v="020"/>
    <x v="26"/>
    <x v="7"/>
    <s v="BONIFICACIÓN ESPECIAL DE RECREACIÓN"/>
    <s v="Nación"/>
    <x v="0"/>
    <s v="CSF"/>
    <n v="775165"/>
    <n v="0"/>
    <n v="775165"/>
    <n v="0"/>
    <s v="para pago de nomina mes de diciembre 2020"/>
    <s v="5920"/>
    <s v="17220, 17320"/>
    <s v="-0"/>
    <s v="69620, 69720, 69820, 69920, 70020, 70120, 70220, 70320, 70420, 70520, 70620, 70720, 70820, 70920, 71020, 71120, 71220, 71320, 71420, 71520, 71620, 71720, 71820, 71920, 72020, 72120, 72220"/>
    <s v="373599320, 373599420, 373599520, 373599720, 373599820, 373599920, 373600020, 373600120, 373600220, 373600320, 373600420, 373600620, 373600720, 373600820, 373600920, 373601020, 373601120, 373601220, 373601320, 373601420, 373894420, 373894520, 373894720, 373894820, 373894920, 373895020, 373895120"/>
    <s v="-0"/>
    <x v="0"/>
    <x v="26"/>
  </r>
  <r>
    <s v="5120"/>
    <s v="2020-12-18 00:00:00"/>
    <s v="2020-12-18 19:26:00"/>
    <s v="Gasto"/>
    <s v="Con Compromiso"/>
    <s v="020"/>
    <x v="26"/>
    <x v="30"/>
    <s v="PRIMA DE NAVIDAD"/>
    <s v="Nación"/>
    <x v="0"/>
    <s v="CSF"/>
    <n v="417707"/>
    <n v="0"/>
    <n v="417707"/>
    <n v="0"/>
    <s v="para pago de nomina mes de diciembre 2020"/>
    <s v="5920"/>
    <s v="17220, 17320"/>
    <s v="-0"/>
    <s v="69620, 69720, 69820, 69920, 70020, 70120, 70220, 70320, 70420, 70520, 70620, 70720, 70820, 70920, 71020, 71120, 71220, 71320, 71420, 71520, 71620, 71720, 71820, 71920, 72020, 72120, 72220"/>
    <s v="373599320, 373599420, 373599520, 373599720, 373599820, 373599920, 373600020, 373600120, 373600220, 373600320, 373600420, 373600620, 373600720, 373600820, 373600920, 373601020, 373601120, 373601220, 373601320, 373601420, 373894420, 373894520, 373894720, 373894820, 373894920, 373895020, 373895120"/>
    <s v="-0"/>
    <x v="0"/>
    <x v="26"/>
  </r>
  <r>
    <s v="5120"/>
    <s v="2020-12-18 00:00:00"/>
    <s v="2020-12-18 19:26:00"/>
    <s v="Gasto"/>
    <s v="Con Compromiso"/>
    <s v="020"/>
    <x v="26"/>
    <x v="10"/>
    <s v="SUELDO DE VACACIONES"/>
    <s v="Nación"/>
    <x v="0"/>
    <s v="CSF"/>
    <n v="10440369"/>
    <n v="0"/>
    <n v="10440369"/>
    <n v="0"/>
    <s v="para pago de nomina mes de diciembre 2020"/>
    <s v="5920"/>
    <s v="17220, 17320"/>
    <s v="-0"/>
    <s v="69620, 69720, 69820, 69920, 70020, 70120, 70220, 70320, 70420, 70520, 70620, 70720, 70820, 70920, 71020, 71120, 71220, 71320, 71420, 71520, 71620, 71720, 71820, 71920, 72020, 72120, 72220"/>
    <s v="373599320, 373599420, 373599520, 373599720, 373599820, 373599920, 373600020, 373600120, 373600220, 373600320, 373600420, 373600620, 373600720, 373600820, 373600920, 373601020, 373601120, 373601220, 373601320, 373601420, 373894420, 373894520, 373894720, 373894820, 373894920, 373895020, 373895120"/>
    <s v="-0"/>
    <x v="0"/>
    <x v="26"/>
  </r>
  <r>
    <s v="5220"/>
    <s v="2020-12-28 00:00:00"/>
    <s v="2020-12-28 18:12:00"/>
    <s v="Gasto"/>
    <s v="Con Compromiso"/>
    <s v="020"/>
    <x v="26"/>
    <x v="18"/>
    <s v="SERVICIOS DE TRANSPORTE DE PASAJEROS"/>
    <s v="Nación"/>
    <x v="0"/>
    <s v="CSF"/>
    <n v="1515000"/>
    <n v="0"/>
    <n v="1515000"/>
    <n v="0"/>
    <s v="res 1084"/>
    <s v="6020"/>
    <s v="17620"/>
    <s v="35620"/>
    <s v="81420"/>
    <s v="393512520"/>
    <s v="-0"/>
    <x v="0"/>
    <x v="26"/>
  </r>
  <r>
    <s v="120"/>
    <s v="2020-01-09 00:00:00"/>
    <s v="2020-01-09 17:34:00"/>
    <s v="Gasto"/>
    <s v="Con Compromiso"/>
    <s v="021"/>
    <x v="27"/>
    <x v="0"/>
    <s v="SERVICIOS DE DISTRIBUCIÓN DE ELECTRICIDAD, GAS Y AGUA (POR CUENTA PROPIA)"/>
    <s v="Nación"/>
    <x v="0"/>
    <s v="CSF"/>
    <n v="21000000"/>
    <n v="-4005261"/>
    <n v="16994739"/>
    <n v="0"/>
    <s v="Servicio de energía y agua de la Territorial Tolima ."/>
    <s v="120"/>
    <s v="120, 620, 1220, 1820, 3120, 5420, 6020, 6220, 7920, 8120, 9120, 9320, 10020, 10220, 11620, 11920, 14520, 15220, 19320, 20020, 23120, 23320"/>
    <s v="120, 2020, 2320, 3220, 4720, 5120, 9220, 9320, 10920, 11320, 13120, 13320, 16320, 16520, 19520, 19820, 24120, 26520, 31720, 32320, 43020, 43620"/>
    <s v="120, 6620, 6920, 10720, 13320, 19420, 27020, 27120, 37320, 37620, 44720, 44920, 51920, 52120, 59320, 59620, 68620, 70520, 79520, 80120, 94820, 95420"/>
    <s v="5078320, 5730120, 16492120, 25043720, 36449020, 52618320, 74350420, 118372420, 118385520, 155350520, 159078620, 186478420, 186633920, 221373820, 221392620, 251288020, 257483120, 283851020, 290801920, 324715920, 329371620, 363101620, 370435820"/>
    <s v="-0"/>
    <x v="0"/>
    <x v="27"/>
  </r>
  <r>
    <s v="220"/>
    <s v="2020-01-09 00:00:00"/>
    <s v="2020-01-09 17:35:00"/>
    <s v="Gasto"/>
    <s v="Con Compromiso"/>
    <s v="021"/>
    <x v="27"/>
    <x v="31"/>
    <s v="SERVICIOS INMOBILIARIOS"/>
    <s v="Nación"/>
    <x v="0"/>
    <s v="CSF"/>
    <n v="0"/>
    <n v="2124439"/>
    <n v="2124439"/>
    <n v="0"/>
    <s v="Arrendamiento bien inmueble parqueadero vehiculo de la Territorial Tolima"/>
    <s v="220"/>
    <s v="7020"/>
    <s v="17420"/>
    <s v="57420, 57520, 70320, 70420, 94120, 96520, 105120"/>
    <s v="244322320, 244322820, 290795820, 290799420, 360398920, 373932820, 390173220"/>
    <s v="-0"/>
    <x v="0"/>
    <x v="27"/>
  </r>
  <r>
    <s v="220"/>
    <s v="2020-01-09 00:00:00"/>
    <s v="2020-01-09 17:35:00"/>
    <s v="Gasto"/>
    <s v="Con Compromiso"/>
    <s v="021"/>
    <x v="27"/>
    <x v="33"/>
    <s v="SERVICIOS FINANCIEROS Y SERVICIOS CONEXOS"/>
    <s v="Nación"/>
    <x v="0"/>
    <s v="CSF"/>
    <n v="2100000"/>
    <n v="-2100000"/>
    <n v="0"/>
    <n v="0"/>
    <s v="Arrendamiento bien inmueble parqueadero vehiculo de la Territorial Tolima"/>
    <s v="220"/>
    <s v="7020"/>
    <s v="17420"/>
    <s v="57420, 57520, 70320, 70420, 94120, 96520, 105120"/>
    <s v="244322320, 244322820, 290795820, 290799420, 360398920, 373932820, 390173220"/>
    <s v="-0"/>
    <x v="0"/>
    <x v="27"/>
  </r>
  <r>
    <s v="320"/>
    <s v="2020-01-09 00:00:00"/>
    <s v="2020-01-09 17:37:00"/>
    <s v="Gasto"/>
    <s v="Con Compromiso"/>
    <s v="021"/>
    <x v="27"/>
    <x v="1"/>
    <s v="SERVICIOS DE TELECOMUNICACIONES, TRANSMISIÓN Y SUMINISTRO DE INFORMACIÓN"/>
    <s v="Nación"/>
    <x v="0"/>
    <s v="CSF"/>
    <n v="2000000"/>
    <n v="-453000"/>
    <n v="1547000"/>
    <n v="0"/>
    <s v="Servicio de telefono Territorial Tolima"/>
    <s v="320"/>
    <s v="320, 1420, 4220, 5620, 6820, 8320, 9520, 10420, 12120, 15420"/>
    <s v="320, 2520, 4920, 7920, 9620, 11120, 13720, 16720, 20020, 26920"/>
    <s v="320, 7120, 13520, 13620, 21420, 31720, 37520, 45320, 52320, 59820, 70920"/>
    <s v="5754920, 25061120, 62403120, 99111420, 132691320, 159067020, 187484920, 221402920, 258395820, 293581620"/>
    <s v="-0"/>
    <x v="0"/>
    <x v="27"/>
  </r>
  <r>
    <s v="420"/>
    <s v="2020-01-09 00:00:00"/>
    <s v="2020-01-09 17:40:00"/>
    <s v="Gasto"/>
    <s v="Con Compromiso"/>
    <s v="021"/>
    <x v="27"/>
    <x v="2"/>
    <s v="SERVICIOS DE ALCANTARILLADO, RECOLECCIÓN, TRATAMIENTO Y DISPOSICIÓN DE DESECHOS Y OTROS SERVICIOS DE SANEAMIENTO AMBIENTAL"/>
    <s v="Nación"/>
    <x v="0"/>
    <s v="CSF"/>
    <n v="800000"/>
    <n v="-40582"/>
    <n v="759418"/>
    <n v="0"/>
    <s v="Servicio de aseo y alcantarillado DT Tolima"/>
    <s v="420"/>
    <s v="220, 720, 1320, 1920, 3220, 5520, 6120, 6320, 8020, 8220, 9220, 9420, 10120, 10320, 11720, 12020, 14620, 15320, 19420, 20120, 23220, 23420"/>
    <s v="220, 2120, 2420, 3320, 4820, 5220, 9120, 9420, 11020, 11420, 13220, 13420, 16420, 16620, 19620, 19920, 24220, 26620, 31620, 32420, 43120, 43720"/>
    <s v="220, 6720, 7020, 10820, 13420, 19520, 26920, 27220, 37420, 37720, 44820, 45020, 52020, 52220, 59420, 59720, 68720, 70620, 79420, 80220, 94920, 95520"/>
    <s v="5083720, 5742620, 16493220, 25045820, 36450220, 52622220, 74361420, 118373220, 118383620, 155353420, 159082120, 186479620, 186629420, 221375320, 221394820, 251290120, 257487420, 283851720, 290804820, 324688320, 329372720, 363110520, 370444720"/>
    <s v="-0"/>
    <x v="0"/>
    <x v="27"/>
  </r>
  <r>
    <s v="520"/>
    <s v="2020-01-24 00:00:00"/>
    <s v="2020-01-24 18:41:00"/>
    <s v="Gasto"/>
    <s v="Con Compromiso"/>
    <s v="021"/>
    <x v="27"/>
    <x v="10"/>
    <s v="SUELDO DE VACACIONES"/>
    <s v="Nación"/>
    <x v="0"/>
    <s v="CSF"/>
    <n v="2391737"/>
    <n v="0"/>
    <n v="2391737"/>
    <n v="0"/>
    <s v="PAGO NOMINA MES DE ENERO 2020 FUNCIONARIOS DT TOLIMA"/>
    <s v="520"/>
    <s v="420, 520"/>
    <s v="-0"/>
    <s v="420, 520, 620, 720, 820, 920, 1020, 1120, 1220, 1320, 1420, 1520, 1620, 1720, 1820, 1920, 2020, 2120, 2220, 2320, 2420, 2520, 2620, 2720, 2820, 2920, 3020, 3120, 3220, 3320, 3420"/>
    <s v="10885120, 10885220, 10885320, 10885420, 10885520, 10885620, 10885720, 10885820, 10885920, 10886020, 10886120, 10886220, 10886320, 10886420, 10886520, 10886620, 10886720, 10886820, 10886920, 10887020, 10887120, 10887220, 10887320, 10887420, 10887520, 10887620, 10887720, 10887820, 10891520, 10891620, 10891720"/>
    <s v="-0"/>
    <x v="0"/>
    <x v="27"/>
  </r>
  <r>
    <s v="520"/>
    <s v="2020-01-24 00:00:00"/>
    <s v="2020-01-24 18:41:00"/>
    <s v="Gasto"/>
    <s v="Con Compromiso"/>
    <s v="021"/>
    <x v="27"/>
    <x v="7"/>
    <s v="BONIFICACIÓN ESPECIAL DE RECREACIÓN"/>
    <s v="Nación"/>
    <x v="0"/>
    <s v="CSF"/>
    <n v="210058"/>
    <n v="0"/>
    <n v="210058"/>
    <n v="0"/>
    <s v="PAGO NOMINA MES DE ENERO 2020 FUNCIONARIOS DT TOLIMA"/>
    <s v="520"/>
    <s v="420, 520"/>
    <s v="-0"/>
    <s v="420, 520, 620, 720, 820, 920, 1020, 1120, 1220, 1320, 1420, 1520, 1620, 1720, 1820, 1920, 2020, 2120, 2220, 2320, 2420, 2520, 2620, 2720, 2820, 2920, 3020, 3120, 3220, 3320, 3420"/>
    <s v="10885120, 10885220, 10885320, 10885420, 10885520, 10885620, 10885720, 10885820, 10885920, 10886020, 10886120, 10886220, 10886320, 10886420, 10886520, 10886620, 10886720, 10886820, 10886920, 10887020, 10887120, 10887220, 10887320, 10887420, 10887520, 10887620, 10887720, 10887820, 10891520, 10891620, 10891720"/>
    <s v="-0"/>
    <x v="0"/>
    <x v="27"/>
  </r>
  <r>
    <s v="520"/>
    <s v="2020-01-24 00:00:00"/>
    <s v="2020-01-24 18:41:00"/>
    <s v="Gasto"/>
    <s v="Con Compromiso"/>
    <s v="021"/>
    <x v="27"/>
    <x v="6"/>
    <s v="SUBSIDIO DE ALIMENTACIÓN"/>
    <s v="Nación"/>
    <x v="0"/>
    <s v="CSF"/>
    <n v="1083598"/>
    <n v="0"/>
    <n v="1083598"/>
    <n v="0"/>
    <s v="PAGO NOMINA MES DE ENERO 2020 FUNCIONARIOS DT TOLIMA"/>
    <s v="520"/>
    <s v="420, 520"/>
    <s v="-0"/>
    <s v="420, 520, 620, 720, 820, 920, 1020, 1120, 1220, 1320, 1420, 1520, 1620, 1720, 1820, 1920, 2020, 2120, 2220, 2320, 2420, 2520, 2620, 2720, 2820, 2920, 3020, 3120, 3220, 3320, 3420"/>
    <s v="10885120, 10885220, 10885320, 10885420, 10885520, 10885620, 10885720, 10885820, 10885920, 10886020, 10886120, 10886220, 10886320, 10886420, 10886520, 10886620, 10886720, 10886820, 10886920, 10887020, 10887120, 10887220, 10887320, 10887420, 10887520, 10887620, 10887720, 10887820, 10891520, 10891620, 10891720"/>
    <s v="-0"/>
    <x v="0"/>
    <x v="27"/>
  </r>
  <r>
    <s v="520"/>
    <s v="2020-01-24 00:00:00"/>
    <s v="2020-01-24 18:41:00"/>
    <s v="Gasto"/>
    <s v="Con Compromiso"/>
    <s v="021"/>
    <x v="27"/>
    <x v="5"/>
    <s v="PRIMA TÉCNICA NO SALARIAL"/>
    <s v="Nación"/>
    <x v="0"/>
    <s v="CSF"/>
    <n v="2240265"/>
    <n v="0"/>
    <n v="2240265"/>
    <n v="0"/>
    <s v="PAGO NOMINA MES DE ENERO 2020 FUNCIONARIOS DT TOLIMA"/>
    <s v="520"/>
    <s v="420, 520"/>
    <s v="-0"/>
    <s v="420, 520, 620, 720, 820, 920, 1020, 1120, 1220, 1320, 1420, 1520, 1620, 1720, 1820, 1920, 2020, 2120, 2220, 2320, 2420, 2520, 2620, 2720, 2820, 2920, 3020, 3120, 3220, 3320, 3420"/>
    <s v="10885120, 10885220, 10885320, 10885420, 10885520, 10885620, 10885720, 10885820, 10885920, 10886020, 10886120, 10886220, 10886320, 10886420, 10886520, 10886620, 10886720, 10886820, 10886920, 10887020, 10887120, 10887220, 10887320, 10887420, 10887520, 10887620, 10887720, 10887820, 10891520, 10891620, 10891720"/>
    <s v="-0"/>
    <x v="0"/>
    <x v="27"/>
  </r>
  <r>
    <s v="520"/>
    <s v="2020-01-24 00:00:00"/>
    <s v="2020-01-24 18:41:00"/>
    <s v="Gasto"/>
    <s v="Con Compromiso"/>
    <s v="021"/>
    <x v="27"/>
    <x v="3"/>
    <s v="AUXILIO DE TRANSPORTE"/>
    <s v="Nación"/>
    <x v="0"/>
    <s v="CSF"/>
    <n v="1491382"/>
    <n v="0"/>
    <n v="1491382"/>
    <n v="0"/>
    <s v="PAGO NOMINA MES DE ENERO 2020 FUNCIONARIOS DT TOLIMA"/>
    <s v="520"/>
    <s v="420, 520"/>
    <s v="-0"/>
    <s v="420, 520, 620, 720, 820, 920, 1020, 1120, 1220, 1320, 1420, 1520, 1620, 1720, 1820, 1920, 2020, 2120, 2220, 2320, 2420, 2520, 2620, 2720, 2820, 2920, 3020, 3120, 3220, 3320, 3420"/>
    <s v="10885120, 10885220, 10885320, 10885420, 10885520, 10885620, 10885720, 10885820, 10885920, 10886020, 10886120, 10886220, 10886320, 10886420, 10886520, 10886620, 10886720, 10886820, 10886920, 10887020, 10887120, 10887220, 10887320, 10887420, 10887520, 10887620, 10887720, 10887820, 10891520, 10891620, 10891720"/>
    <s v="-0"/>
    <x v="0"/>
    <x v="27"/>
  </r>
  <r>
    <s v="520"/>
    <s v="2020-01-24 00:00:00"/>
    <s v="2020-01-24 18:41:00"/>
    <s v="Gasto"/>
    <s v="Con Compromiso"/>
    <s v="021"/>
    <x v="27"/>
    <x v="9"/>
    <s v="BONIFICACIÓN POR SERVICIOS PRESTADOS"/>
    <s v="Nación"/>
    <x v="0"/>
    <s v="CSF"/>
    <n v="834460"/>
    <n v="0"/>
    <n v="834460"/>
    <n v="0"/>
    <s v="PAGO NOMINA MES DE ENERO 2020 FUNCIONARIOS DT TOLIMA"/>
    <s v="520"/>
    <s v="420, 520"/>
    <s v="-0"/>
    <s v="420, 520, 620, 720, 820, 920, 1020, 1120, 1220, 1320, 1420, 1520, 1620, 1720, 1820, 1920, 2020, 2120, 2220, 2320, 2420, 2520, 2620, 2720, 2820, 2920, 3020, 3120, 3220, 3320, 3420"/>
    <s v="10885120, 10885220, 10885320, 10885420, 10885520, 10885620, 10885720, 10885820, 10885920, 10886020, 10886120, 10886220, 10886320, 10886420, 10886520, 10886620, 10886720, 10886820, 10886920, 10887020, 10887120, 10887220, 10887320, 10887420, 10887520, 10887620, 10887720, 10887820, 10891520, 10891620, 10891720"/>
    <s v="-0"/>
    <x v="0"/>
    <x v="27"/>
  </r>
  <r>
    <s v="520"/>
    <s v="2020-01-24 00:00:00"/>
    <s v="2020-01-24 18:41:00"/>
    <s v="Gasto"/>
    <s v="Con Compromiso"/>
    <s v="021"/>
    <x v="27"/>
    <x v="21"/>
    <s v="INCAPACIDADES (NO DE PENSIONES)"/>
    <s v="Nación"/>
    <x v="0"/>
    <s v="CSF"/>
    <n v="0"/>
    <n v="251785"/>
    <n v="251785"/>
    <n v="0"/>
    <s v="PAGO NOMINA MES DE ENERO 2020 FUNCIONARIOS DT TOLIMA"/>
    <s v="520"/>
    <s v="420, 520"/>
    <s v="-0"/>
    <s v="420, 520, 620, 720, 820, 920, 1020, 1120, 1220, 1320, 1420, 1520, 1620, 1720, 1820, 1920, 2020, 2120, 2220, 2320, 2420, 2520, 2620, 2720, 2820, 2920, 3020, 3120, 3220, 3320, 3420"/>
    <s v="10885120, 10885220, 10885320, 10885420, 10885520, 10885620, 10885720, 10885820, 10885920, 10886020, 10886120, 10886220, 10886320, 10886420, 10886520, 10886620, 10886720, 10886820, 10886920, 10887020, 10887120, 10887220, 10887320, 10887420, 10887520, 10887620, 10887720, 10887820, 10891520, 10891620, 10891720"/>
    <s v="-0"/>
    <x v="0"/>
    <x v="27"/>
  </r>
  <r>
    <s v="520"/>
    <s v="2020-01-24 00:00:00"/>
    <s v="2020-01-24 18:41:00"/>
    <s v="Gasto"/>
    <s v="Con Compromiso"/>
    <s v="021"/>
    <x v="27"/>
    <x v="8"/>
    <s v="SUELDO BÁSICO"/>
    <s v="Nación"/>
    <x v="0"/>
    <s v="CSF"/>
    <n v="44383410"/>
    <n v="0"/>
    <n v="44383410"/>
    <n v="0"/>
    <s v="PAGO NOMINA MES DE ENERO 2020 FUNCIONARIOS DT TOLIMA"/>
    <s v="520"/>
    <s v="420, 520"/>
    <s v="-0"/>
    <s v="420, 520, 620, 720, 820, 920, 1020, 1120, 1220, 1320, 1420, 1520, 1620, 1720, 1820, 1920, 2020, 2120, 2220, 2320, 2420, 2520, 2620, 2720, 2820, 2920, 3020, 3120, 3220, 3320, 3420"/>
    <s v="10885120, 10885220, 10885320, 10885420, 10885520, 10885620, 10885720, 10885820, 10885920, 10886020, 10886120, 10886220, 10886320, 10886420, 10886520, 10886620, 10886720, 10886820, 10886920, 10887020, 10887120, 10887220, 10887320, 10887420, 10887520, 10887620, 10887720, 10887820, 10891520, 10891620, 10891720"/>
    <s v="-0"/>
    <x v="0"/>
    <x v="27"/>
  </r>
  <r>
    <s v="520"/>
    <s v="2020-01-24 00:00:00"/>
    <s v="2020-01-24 18:41:00"/>
    <s v="Gasto"/>
    <s v="Con Compromiso"/>
    <s v="021"/>
    <x v="27"/>
    <x v="4"/>
    <s v="PRIMA DE VACACIONES"/>
    <s v="Nación"/>
    <x v="0"/>
    <s v="CSF"/>
    <n v="2392796"/>
    <n v="0"/>
    <n v="2392796"/>
    <n v="0"/>
    <s v="PAGO NOMINA MES DE ENERO 2020 FUNCIONARIOS DT TOLIMA"/>
    <s v="520"/>
    <s v="420, 520"/>
    <s v="-0"/>
    <s v="420, 520, 620, 720, 820, 920, 1020, 1120, 1220, 1320, 1420, 1520, 1620, 1720, 1820, 1920, 2020, 2120, 2220, 2320, 2420, 2520, 2620, 2720, 2820, 2920, 3020, 3120, 3220, 3320, 3420"/>
    <s v="10885120, 10885220, 10885320, 10885420, 10885520, 10885620, 10885720, 10885820, 10885920, 10886020, 10886120, 10886220, 10886320, 10886420, 10886520, 10886620, 10886720, 10886820, 10886920, 10887020, 10887120, 10887220, 10887320, 10887420, 10887520, 10887620, 10887720, 10887820, 10891520, 10891620, 10891720"/>
    <s v="-0"/>
    <x v="0"/>
    <x v="27"/>
  </r>
  <r>
    <s v="620"/>
    <s v="2020-01-28 00:00:00"/>
    <s v="2020-01-28 12:58:00"/>
    <s v="Gasto"/>
    <s v="Con Compromiso"/>
    <s v="021"/>
    <x v="27"/>
    <x v="14"/>
    <s v="APORTES AL ICBF"/>
    <s v="Nación"/>
    <x v="0"/>
    <s v="CSF"/>
    <n v="1655400"/>
    <n v="0"/>
    <n v="1655400"/>
    <n v="0"/>
    <s v="PAGO APORTES S.SOCIAL Y PARAFISCALES NOMINA ENERO 2020 DT TOLIMA"/>
    <s v="620"/>
    <s v="820"/>
    <s v="-0"/>
    <s v="3520, 3620, 3720, 3820, 3920, 4020, 4120, 4220, 4320, 4420, 4520, 4620, 4720, 4820, 4920"/>
    <s v="12556620, 12556720, 12556820, 12556920, 12557020, 12557120, 12557220, 12557320, 12557420, 12557520, 12557620, 12557720, 12557820, 12557920, 12558020"/>
    <s v="-0"/>
    <x v="0"/>
    <x v="27"/>
  </r>
  <r>
    <s v="620"/>
    <s v="2020-01-28 00:00:00"/>
    <s v="2020-01-28 12:58:00"/>
    <s v="Gasto"/>
    <s v="Con Compromiso"/>
    <s v="021"/>
    <x v="27"/>
    <x v="11"/>
    <s v="PENSIONES"/>
    <s v="Nación"/>
    <x v="0"/>
    <s v="CSF"/>
    <n v="6015100"/>
    <n v="0"/>
    <n v="6015100"/>
    <n v="0"/>
    <s v="PAGO APORTES S.SOCIAL Y PARAFISCALES NOMINA ENERO 2020 DT TOLIMA"/>
    <s v="620"/>
    <s v="820"/>
    <s v="-0"/>
    <s v="3520, 3620, 3720, 3820, 3920, 4020, 4120, 4220, 4320, 4420, 4520, 4620, 4720, 4820, 4920"/>
    <s v="12556620, 12556720, 12556820, 12556920, 12557020, 12557120, 12557220, 12557320, 12557420, 12557520, 12557620, 12557720, 12557820, 12557920, 12558020"/>
    <s v="-0"/>
    <x v="0"/>
    <x v="27"/>
  </r>
  <r>
    <s v="620"/>
    <s v="2020-01-28 00:00:00"/>
    <s v="2020-01-28 12:58:00"/>
    <s v="Gasto"/>
    <s v="Con Compromiso"/>
    <s v="021"/>
    <x v="27"/>
    <x v="12"/>
    <s v="APORTES AL SENA"/>
    <s v="Nación"/>
    <x v="0"/>
    <s v="CSF"/>
    <n v="1104000"/>
    <n v="0"/>
    <n v="1104000"/>
    <n v="0"/>
    <s v="PAGO APORTES S.SOCIAL Y PARAFISCALES NOMINA ENERO 2020 DT TOLIMA"/>
    <s v="620"/>
    <s v="820"/>
    <s v="-0"/>
    <s v="3520, 3620, 3720, 3820, 3920, 4020, 4120, 4220, 4320, 4420, 4520, 4620, 4720, 4820, 4920"/>
    <s v="12556620, 12556720, 12556820, 12556920, 12557020, 12557120, 12557220, 12557320, 12557420, 12557520, 12557620, 12557720, 12557820, 12557920, 12558020"/>
    <s v="-0"/>
    <x v="0"/>
    <x v="27"/>
  </r>
  <r>
    <s v="620"/>
    <s v="2020-01-28 00:00:00"/>
    <s v="2020-01-28 12:58:00"/>
    <s v="Gasto"/>
    <s v="Con Compromiso"/>
    <s v="021"/>
    <x v="27"/>
    <x v="15"/>
    <s v="APORTES GENERALES AL SISTEMA DE RIESGOS LABORALES"/>
    <s v="Nación"/>
    <x v="0"/>
    <s v="CSF"/>
    <n v="601400"/>
    <n v="0"/>
    <n v="601400"/>
    <n v="0"/>
    <s v="PAGO APORTES S.SOCIAL Y PARAFISCALES NOMINA ENERO 2020 DT TOLIMA"/>
    <s v="620"/>
    <s v="820"/>
    <s v="-0"/>
    <s v="3520, 3620, 3720, 3820, 3920, 4020, 4120, 4220, 4320, 4420, 4520, 4620, 4720, 4820, 4920"/>
    <s v="12556620, 12556720, 12556820, 12556920, 12557020, 12557120, 12557220, 12557320, 12557420, 12557520, 12557620, 12557720, 12557820, 12557920, 12558020"/>
    <s v="-0"/>
    <x v="0"/>
    <x v="27"/>
  </r>
  <r>
    <s v="620"/>
    <s v="2020-01-28 00:00:00"/>
    <s v="2020-01-28 12:58:00"/>
    <s v="Gasto"/>
    <s v="Con Compromiso"/>
    <s v="021"/>
    <x v="27"/>
    <x v="13"/>
    <s v="SALUD"/>
    <s v="Nación"/>
    <x v="0"/>
    <s v="CSF"/>
    <n v="4260800"/>
    <n v="0"/>
    <n v="4260800"/>
    <n v="0"/>
    <s v="PAGO APORTES S.SOCIAL Y PARAFISCALES NOMINA ENERO 2020 DT TOLIMA"/>
    <s v="620"/>
    <s v="820"/>
    <s v="-0"/>
    <s v="3520, 3620, 3720, 3820, 3920, 4020, 4120, 4220, 4320, 4420, 4520, 4620, 4720, 4820, 4920"/>
    <s v="12556620, 12556720, 12556820, 12556920, 12557020, 12557120, 12557220, 12557320, 12557420, 12557520, 12557620, 12557720, 12557820, 12557920, 12558020"/>
    <s v="-0"/>
    <x v="0"/>
    <x v="27"/>
  </r>
  <r>
    <s v="620"/>
    <s v="2020-01-28 00:00:00"/>
    <s v="2020-01-28 12:58:00"/>
    <s v="Gasto"/>
    <s v="Con Compromiso"/>
    <s v="021"/>
    <x v="27"/>
    <x v="16"/>
    <s v="CAJAS DE COMPENSACIÓN FAMILIAR"/>
    <s v="Nación"/>
    <x v="0"/>
    <s v="CSF"/>
    <n v="2206600"/>
    <n v="0"/>
    <n v="2206600"/>
    <n v="0"/>
    <s v="PAGO APORTES S.SOCIAL Y PARAFISCALES NOMINA ENERO 2020 DT TOLIMA"/>
    <s v="620"/>
    <s v="820"/>
    <s v="-0"/>
    <s v="3520, 3620, 3720, 3820, 3920, 4020, 4120, 4220, 4320, 4420, 4520, 4620, 4720, 4820, 4920"/>
    <s v="12556620, 12556720, 12556820, 12556920, 12557020, 12557120, 12557220, 12557320, 12557420, 12557520, 12557620, 12557720, 12557820, 12557920, 12558020"/>
    <s v="-0"/>
    <x v="0"/>
    <x v="27"/>
  </r>
  <r>
    <s v="720"/>
    <s v="2020-02-11 00:00:00"/>
    <s v="2020-02-11 09:41:00"/>
    <s v="Gasto"/>
    <s v="Con Compromiso"/>
    <s v="021"/>
    <x v="27"/>
    <x v="19"/>
    <s v="VIÁTICOS DE LOS FUNCIONARIOS EN COMISIÓN"/>
    <s v="Nación"/>
    <x v="0"/>
    <s v="CSF"/>
    <n v="258320"/>
    <n v="0"/>
    <n v="258320"/>
    <n v="0"/>
    <s v="COMISIÓN DE DIRECTOR TERRITORIAL PARA REUNIÓN EN LA DIRECCIÓN GENERAL"/>
    <s v="720"/>
    <s v="920"/>
    <s v="2220"/>
    <s v="6820"/>
    <s v="25025820"/>
    <s v="-0"/>
    <x v="0"/>
    <x v="27"/>
  </r>
  <r>
    <s v="820"/>
    <s v="2020-02-12 00:00:00"/>
    <s v="2020-02-12 10:51:00"/>
    <s v="Gasto"/>
    <s v="Con Compromiso"/>
    <s v="0500"/>
    <x v="27"/>
    <x v="22"/>
    <s v="ADQUISICIÓN DE BIENES Y SERVICIOS - SERVICIO DE INFORMACIÓN CATASTRAL - ACTUALIZACIÓN  Y GESTIÓN CATASTRAL  NACIONAL"/>
    <s v="Nación"/>
    <x v="2"/>
    <s v="CSF"/>
    <n v="34884644"/>
    <n v="-17337218"/>
    <n v="17547426"/>
    <n v="0"/>
    <s v="Viáticos Proceso de Conservación."/>
    <s v="820"/>
    <s v="1020, 1120, 1520, 2120, 2220, 2320, 2420, 2920, 3020, 3320, 3420, 3520, 3620, 3720, 3820, 11220, 12820, 12920, 13020, 13120, 13220, 13520, 13620, 13720, 13820, 13920, 14120, 14220, 14320, 14420, 14720, 14820, 14920, 15020, 15520, 15620, 16120, 16220, 16320, 16420, 16520, 18620, 20620, 20920, 21020, 21120, 22720, 22820"/>
    <s v="2620, 2720, 3120, 3420, 3620, 3720, 3820, 4620, 6520, 6620, 6720, 6820, 6920, 7020, 7120, 17320, 20920, 21020, 21120, 21220, 21320, 24820, 24920, 25020, 25120, 25220, 25320, 25420, 25620, 25720, 25820, 25920, 26020, 26120, 26720, 26820, 27320, 27420, 27520, 27620, 27720, 33720, 35320, 36920, 37020, 37120, 44320, 44420"/>
    <s v="7220, 7320, 7420, 12420, 12520, 12620, 12720, 13220, 20720, 20820, 20920, 21020, 21120, 21220, 21320, 57320, 65620, 65720, 65820, 65920, 66020, 68820, 68920, 69020, 69120, 69220, 69320, 69420, 69620, 69720, 69820, 69920, 70020, 70120, 70720, 70820, 74220, 74320, 74420, 74520, 74620, 81520, 83120, 90120, 90220, 90320, 96120, 96220"/>
    <s v="25233120, 25236820, 31060720, 37401120, 43351320, 43353020, 43353920, 52272920, 88236220, 88245020, 88245720, 88246720, 88251220, 88252120, 88257320, 244313420, 269472420, 269474720, 269507520, 269538720, 269549820, 287469620, 287477020, 287482020, 287504120, 287508220, 287509520, 287621320, 287624020, 290776620, 290781320, 290787520, 290788820, 290790220, 290967820, 290986520, 297665820, 297670320, 297673020, 297678820, 297681220, 330144620, 335597820, 340572920, 340575320, 340578920, 371052520, 371057220"/>
    <s v="120, 320, 420, 520"/>
    <x v="1"/>
    <x v="1"/>
  </r>
  <r>
    <s v="920"/>
    <s v="2020-02-13 00:00:00"/>
    <s v="2020-02-13 16:48:00"/>
    <s v="Gasto"/>
    <s v="Con Compromiso"/>
    <s v="0500"/>
    <x v="27"/>
    <x v="22"/>
    <s v="ADQUISICIÓN DE BIENES Y SERVICIOS - SERVICIO DE INFORMACIÓN CATASTRAL - ACTUALIZACIÓN  Y GESTIÓN CATASTRAL  NACIONAL"/>
    <s v="Nación"/>
    <x v="2"/>
    <s v="CSF"/>
    <n v="4000000"/>
    <n v="-879607"/>
    <n v="3120393"/>
    <n v="0"/>
    <s v="VIÁTICOS POLÍTICA DE TIERRAS Y LEY DE VICTIMAS"/>
    <s v="920"/>
    <s v="9920, 10720, 11120, 11420, 12320, 15120, 16920, 17820, 18720, 19820, 21320, 22220, 22620"/>
    <s v="14220, 17020, 17220, 20520, 20620, 26220, 32820, 33220, 33920, 34720, 37220, 43820, 44220"/>
    <s v="49920, 56920, 57220, 63920, 64020, 70220, 80620, 81020, 81720, 82520, 90420, 95620, 96020"/>
    <s v="216369820, 235417620, 244307720, 265731820, 265735320, 290791620, 330132720, 330139220, 330146620, 330156020, 340580420, 371028620, 371048520"/>
    <s v="220, 620, 720"/>
    <x v="1"/>
    <x v="1"/>
  </r>
  <r>
    <s v="1020"/>
    <s v="2020-02-21 00:00:00"/>
    <s v="2020-02-21 19:12:00"/>
    <s v="Gasto"/>
    <s v="Con Compromiso"/>
    <s v="021"/>
    <x v="27"/>
    <x v="6"/>
    <s v="SUBSIDIO DE ALIMENTACIÓN"/>
    <s v="Nación"/>
    <x v="0"/>
    <s v="CSF"/>
    <n v="1123420"/>
    <n v="0"/>
    <n v="1123420"/>
    <n v="0"/>
    <s v="PAGO NOMINA FUNCIONARIOS DT TOLIMA MES DE FEBRERO 2020"/>
    <s v="1020"/>
    <s v="1620, 1720"/>
    <s v="-0"/>
    <s v="7520, 7620, 7720, 7820, 7920, 8020, 8120, 8220, 8320, 8420, 8520, 8620, 8720, 8820, 8920, 9020, 9120, 9220, 9320, 9420, 9520, 9620, 9720, 9820, 9920, 10020, 10120, 10220, 10320, 10420, 10520, 10620"/>
    <s v="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
    <s v="-0"/>
    <x v="0"/>
    <x v="27"/>
  </r>
  <r>
    <s v="1020"/>
    <s v="2020-02-21 00:00:00"/>
    <s v="2020-02-21 19:12:00"/>
    <s v="Gasto"/>
    <s v="Con Compromiso"/>
    <s v="021"/>
    <x v="27"/>
    <x v="5"/>
    <s v="PRIMA TÉCNICA NO SALARIAL"/>
    <s v="Nación"/>
    <x v="0"/>
    <s v="CSF"/>
    <n v="2240265"/>
    <n v="0"/>
    <n v="2240265"/>
    <n v="0"/>
    <s v="PAGO NOMINA FUNCIONARIOS DT TOLIMA MES DE FEBRERO 2020"/>
    <s v="1020"/>
    <s v="1620, 1720"/>
    <s v="-0"/>
    <s v="7520, 7620, 7720, 7820, 7920, 8020, 8120, 8220, 8320, 8420, 8520, 8620, 8720, 8820, 8920, 9020, 9120, 9220, 9320, 9420, 9520, 9620, 9720, 9820, 9920, 10020, 10120, 10220, 10320, 10420, 10520, 10620"/>
    <s v="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
    <s v="-0"/>
    <x v="0"/>
    <x v="27"/>
  </r>
  <r>
    <s v="1020"/>
    <s v="2020-02-21 00:00:00"/>
    <s v="2020-02-21 19:12:00"/>
    <s v="Gasto"/>
    <s v="Con Compromiso"/>
    <s v="021"/>
    <x v="27"/>
    <x v="7"/>
    <s v="BONIFICACIÓN ESPECIAL DE RECREACIÓN"/>
    <s v="Nación"/>
    <x v="0"/>
    <s v="CSF"/>
    <n v="144921"/>
    <n v="0"/>
    <n v="144921"/>
    <n v="0"/>
    <s v="PAGO NOMINA FUNCIONARIOS DT TOLIMA MES DE FEBRERO 2020"/>
    <s v="1020"/>
    <s v="1620, 1720"/>
    <s v="-0"/>
    <s v="7520, 7620, 7720, 7820, 7920, 8020, 8120, 8220, 8320, 8420, 8520, 8620, 8720, 8820, 8920, 9020, 9120, 9220, 9320, 9420, 9520, 9620, 9720, 9820, 9920, 10020, 10120, 10220, 10320, 10420, 10520, 10620"/>
    <s v="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
    <s v="-0"/>
    <x v="0"/>
    <x v="27"/>
  </r>
  <r>
    <s v="1020"/>
    <s v="2020-02-21 00:00:00"/>
    <s v="2020-02-21 19:12:00"/>
    <s v="Gasto"/>
    <s v="Con Compromiso"/>
    <s v="021"/>
    <x v="27"/>
    <x v="8"/>
    <s v="SUELDO BÁSICO"/>
    <s v="Nación"/>
    <x v="0"/>
    <s v="CSF"/>
    <n v="47825627"/>
    <n v="0"/>
    <n v="47825627"/>
    <n v="0"/>
    <s v="PAGO NOMINA FUNCIONARIOS DT TOLIMA MES DE FEBRERO 2020"/>
    <s v="1020"/>
    <s v="1620, 1720"/>
    <s v="-0"/>
    <s v="7520, 7620, 7720, 7820, 7920, 8020, 8120, 8220, 8320, 8420, 8520, 8620, 8720, 8820, 8920, 9020, 9120, 9220, 9320, 9420, 9520, 9620, 9720, 9820, 9920, 10020, 10120, 10220, 10320, 10420, 10520, 10620"/>
    <s v="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
    <s v="-0"/>
    <x v="0"/>
    <x v="27"/>
  </r>
  <r>
    <s v="1020"/>
    <s v="2020-02-21 00:00:00"/>
    <s v="2020-02-21 19:12:00"/>
    <s v="Gasto"/>
    <s v="Con Compromiso"/>
    <s v="021"/>
    <x v="27"/>
    <x v="9"/>
    <s v="BONIFICACIÓN POR SERVICIOS PRESTADOS"/>
    <s v="Nación"/>
    <x v="0"/>
    <s v="CSF"/>
    <n v="1148638"/>
    <n v="0"/>
    <n v="1148638"/>
    <n v="0"/>
    <s v="PAGO NOMINA FUNCIONARIOS DT TOLIMA MES DE FEBRERO 2020"/>
    <s v="1020"/>
    <s v="1620, 1720"/>
    <s v="-0"/>
    <s v="7520, 7620, 7720, 7820, 7920, 8020, 8120, 8220, 8320, 8420, 8520, 8620, 8720, 8820, 8920, 9020, 9120, 9220, 9320, 9420, 9520, 9620, 9720, 9820, 9920, 10020, 10120, 10220, 10320, 10420, 10520, 10620"/>
    <s v="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
    <s v="-0"/>
    <x v="0"/>
    <x v="27"/>
  </r>
  <r>
    <s v="1020"/>
    <s v="2020-02-21 00:00:00"/>
    <s v="2020-02-21 19:12:00"/>
    <s v="Gasto"/>
    <s v="Con Compromiso"/>
    <s v="021"/>
    <x v="27"/>
    <x v="4"/>
    <s v="PRIMA DE VACACIONES"/>
    <s v="Nación"/>
    <x v="0"/>
    <s v="CSF"/>
    <n v="1405050"/>
    <n v="0"/>
    <n v="1405050"/>
    <n v="0"/>
    <s v="PAGO NOMINA FUNCIONARIOS DT TOLIMA MES DE FEBRERO 2020"/>
    <s v="1020"/>
    <s v="1620, 1720"/>
    <s v="-0"/>
    <s v="7520, 7620, 7720, 7820, 7920, 8020, 8120, 8220, 8320, 8420, 8520, 8620, 8720, 8820, 8920, 9020, 9120, 9220, 9320, 9420, 9520, 9620, 9720, 9820, 9920, 10020, 10120, 10220, 10320, 10420, 10520, 10620"/>
    <s v="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
    <s v="-0"/>
    <x v="0"/>
    <x v="27"/>
  </r>
  <r>
    <s v="1020"/>
    <s v="2020-02-21 00:00:00"/>
    <s v="2020-02-21 19:12:00"/>
    <s v="Gasto"/>
    <s v="Con Compromiso"/>
    <s v="021"/>
    <x v="27"/>
    <x v="3"/>
    <s v="AUXILIO DE TRANSPORTE"/>
    <s v="Nación"/>
    <x v="0"/>
    <s v="CSF"/>
    <n v="1577095"/>
    <n v="0"/>
    <n v="1577095"/>
    <n v="0"/>
    <s v="PAGO NOMINA FUNCIONARIOS DT TOLIMA MES DE FEBRERO 2020"/>
    <s v="1020"/>
    <s v="1620, 1720"/>
    <s v="-0"/>
    <s v="7520, 7620, 7720, 7820, 7920, 8020, 8120, 8220, 8320, 8420, 8520, 8620, 8720, 8820, 8920, 9020, 9120, 9220, 9320, 9420, 9520, 9620, 9720, 9820, 9920, 10020, 10120, 10220, 10320, 10420, 10520, 10620"/>
    <s v="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
    <s v="-0"/>
    <x v="0"/>
    <x v="27"/>
  </r>
  <r>
    <s v="1020"/>
    <s v="2020-02-21 00:00:00"/>
    <s v="2020-02-21 19:12:00"/>
    <s v="Gasto"/>
    <s v="Con Compromiso"/>
    <s v="021"/>
    <x v="27"/>
    <x v="10"/>
    <s v="SUELDO DE VACACIONES"/>
    <s v="Nación"/>
    <x v="0"/>
    <s v="CSF"/>
    <n v="2103332"/>
    <n v="0"/>
    <n v="2103332"/>
    <n v="0"/>
    <s v="PAGO NOMINA FUNCIONARIOS DT TOLIMA MES DE FEBRERO 2020"/>
    <s v="1020"/>
    <s v="1620, 1720"/>
    <s v="-0"/>
    <s v="7520, 7620, 7720, 7820, 7920, 8020, 8120, 8220, 8320, 8420, 8520, 8620, 8720, 8820, 8920, 9020, 9120, 9220, 9320, 9420, 9520, 9620, 9720, 9820, 9920, 10020, 10120, 10220, 10320, 10420, 10520, 10620"/>
    <s v="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
    <s v="-0"/>
    <x v="0"/>
    <x v="27"/>
  </r>
  <r>
    <s v="1020"/>
    <s v="2020-02-21 00:00:00"/>
    <s v="2020-02-21 19:12:00"/>
    <s v="Gasto"/>
    <s v="Con Compromiso"/>
    <s v="021"/>
    <x v="27"/>
    <x v="21"/>
    <s v="INCAPACIDADES (NO DE PENSIONES)"/>
    <s v="Nación"/>
    <x v="0"/>
    <s v="CSF"/>
    <n v="203826"/>
    <n v="0"/>
    <n v="203826"/>
    <n v="0"/>
    <s v="PAGO NOMINA FUNCIONARIOS DT TOLIMA MES DE FEBRERO 2020"/>
    <s v="1020"/>
    <s v="1620, 1720"/>
    <s v="-0"/>
    <s v="7520, 7620, 7720, 7820, 7920, 8020, 8120, 8220, 8320, 8420, 8520, 8620, 8720, 8820, 8920, 9020, 9120, 9220, 9320, 9420, 9520, 9620, 9720, 9820, 9920, 10020, 10120, 10220, 10320, 10420, 10520, 10620"/>
    <s v="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
    <s v="-0"/>
    <x v="0"/>
    <x v="27"/>
  </r>
  <r>
    <s v="1120"/>
    <s v="2020-02-24 00:00:00"/>
    <s v="2020-02-24 16:24:00"/>
    <s v="Gasto"/>
    <s v="Con Compromiso"/>
    <s v="021"/>
    <x v="27"/>
    <x v="15"/>
    <s v="APORTES GENERALES AL SISTEMA DE RIESGOS LABORALES"/>
    <s v="Nación"/>
    <x v="0"/>
    <s v="CSF"/>
    <n v="676600"/>
    <n v="0"/>
    <n v="676600"/>
    <n v="0"/>
    <s v="PAGO APORTES PATRONALES A SEGURIDAD SOCIAL NOMINA FEBRERO 2020 DT TOLIMA"/>
    <s v="1120"/>
    <s v="2020"/>
    <s v="-0"/>
    <s v="10920, 11020, 11120, 11220, 11320, 11420, 11520, 11620, 11720, 11820, 11920, 12020, 12120, 12220, 12320"/>
    <s v="34560720, 34560820, 34560920, 34561020, 34561120, 34561320, 34561420, 34561520, 34561620, 34561720, 34561820, 34561920, 34562020, 34562120, 34562220"/>
    <s v="-0"/>
    <x v="0"/>
    <x v="27"/>
  </r>
  <r>
    <s v="1120"/>
    <s v="2020-02-24 00:00:00"/>
    <s v="2020-02-24 16:24:00"/>
    <s v="Gasto"/>
    <s v="Con Compromiso"/>
    <s v="021"/>
    <x v="27"/>
    <x v="14"/>
    <s v="APORTES AL ICBF"/>
    <s v="Nación"/>
    <x v="0"/>
    <s v="CSF"/>
    <n v="1638500"/>
    <n v="0"/>
    <n v="1638500"/>
    <n v="0"/>
    <s v="PAGO APORTES PATRONALES A SEGURIDAD SOCIAL NOMINA FEBRERO 2020 DT TOLIMA"/>
    <s v="1120"/>
    <s v="2020"/>
    <s v="-0"/>
    <s v="10920, 11020, 11120, 11220, 11320, 11420, 11520, 11620, 11720, 11820, 11920, 12020, 12120, 12220, 12320"/>
    <s v="34560720, 34560820, 34560920, 34561020, 34561120, 34561320, 34561420, 34561520, 34561620, 34561720, 34561820, 34561920, 34562020, 34562120, 34562220"/>
    <s v="-0"/>
    <x v="0"/>
    <x v="27"/>
  </r>
  <r>
    <s v="1120"/>
    <s v="2020-02-24 00:00:00"/>
    <s v="2020-02-24 16:24:00"/>
    <s v="Gasto"/>
    <s v="Con Compromiso"/>
    <s v="021"/>
    <x v="27"/>
    <x v="16"/>
    <s v="CAJAS DE COMPENSACIÓN FAMILIAR"/>
    <s v="Nación"/>
    <x v="0"/>
    <s v="CSF"/>
    <n v="2183600"/>
    <n v="0"/>
    <n v="2183600"/>
    <n v="0"/>
    <s v="PAGO APORTES PATRONALES A SEGURIDAD SOCIAL NOMINA FEBRERO 2020 DT TOLIMA"/>
    <s v="1120"/>
    <s v="2020"/>
    <s v="-0"/>
    <s v="10920, 11020, 11120, 11220, 11320, 11420, 11520, 11620, 11720, 11820, 11920, 12020, 12120, 12220, 12320"/>
    <s v="34560720, 34560820, 34560920, 34561020, 34561120, 34561320, 34561420, 34561520, 34561620, 34561720, 34561820, 34561920, 34562020, 34562120, 34562220"/>
    <s v="-0"/>
    <x v="0"/>
    <x v="27"/>
  </r>
  <r>
    <s v="1120"/>
    <s v="2020-02-24 00:00:00"/>
    <s v="2020-02-24 16:24:00"/>
    <s v="Gasto"/>
    <s v="Con Compromiso"/>
    <s v="021"/>
    <x v="27"/>
    <x v="11"/>
    <s v="PENSIONES"/>
    <s v="Nación"/>
    <x v="0"/>
    <s v="CSF"/>
    <n v="6105600"/>
    <n v="0"/>
    <n v="6105600"/>
    <n v="0"/>
    <s v="PAGO APORTES PATRONALES A SEGURIDAD SOCIAL NOMINA FEBRERO 2020 DT TOLIMA"/>
    <s v="1120"/>
    <s v="2020"/>
    <s v="-0"/>
    <s v="10920, 11020, 11120, 11220, 11320, 11420, 11520, 11620, 11720, 11820, 11920, 12020, 12120, 12220, 12320"/>
    <s v="34560720, 34560820, 34560920, 34561020, 34561120, 34561320, 34561420, 34561520, 34561620, 34561720, 34561820, 34561920, 34562020, 34562120, 34562220"/>
    <s v="-0"/>
    <x v="0"/>
    <x v="27"/>
  </r>
  <r>
    <s v="1120"/>
    <s v="2020-02-24 00:00:00"/>
    <s v="2020-02-24 16:24:00"/>
    <s v="Gasto"/>
    <s v="Con Compromiso"/>
    <s v="021"/>
    <x v="27"/>
    <x v="13"/>
    <s v="SALUD"/>
    <s v="Nación"/>
    <x v="0"/>
    <s v="CSF"/>
    <n v="4325100"/>
    <n v="0"/>
    <n v="4325100"/>
    <n v="0"/>
    <s v="PAGO APORTES PATRONALES A SEGURIDAD SOCIAL NOMINA FEBRERO 2020 DT TOLIMA"/>
    <s v="1120"/>
    <s v="2020"/>
    <s v="-0"/>
    <s v="10920, 11020, 11120, 11220, 11320, 11420, 11520, 11620, 11720, 11820, 11920, 12020, 12120, 12220, 12320"/>
    <s v="34560720, 34560820, 34560920, 34561020, 34561120, 34561320, 34561420, 34561520, 34561620, 34561720, 34561820, 34561920, 34562020, 34562120, 34562220"/>
    <s v="-0"/>
    <x v="0"/>
    <x v="27"/>
  </r>
  <r>
    <s v="1120"/>
    <s v="2020-02-24 00:00:00"/>
    <s v="2020-02-24 16:24:00"/>
    <s v="Gasto"/>
    <s v="Con Compromiso"/>
    <s v="021"/>
    <x v="27"/>
    <x v="12"/>
    <s v="APORTES AL SENA"/>
    <s v="Nación"/>
    <x v="0"/>
    <s v="CSF"/>
    <n v="1092500"/>
    <n v="0"/>
    <n v="1092500"/>
    <n v="0"/>
    <s v="PAGO APORTES PATRONALES A SEGURIDAD SOCIAL NOMINA FEBRERO 2020 DT TOLIMA"/>
    <s v="1120"/>
    <s v="2020"/>
    <s v="-0"/>
    <s v="10920, 11020, 11120, 11220, 11320, 11420, 11520, 11620, 11720, 11820, 11920, 12020, 12120, 12220, 12320"/>
    <s v="34560720, 34560820, 34560920, 34561020, 34561120, 34561320, 34561420, 34561520, 34561620, 34561720, 34561820, 34561920, 34562020, 34562120, 34562220"/>
    <s v="-0"/>
    <x v="0"/>
    <x v="27"/>
  </r>
  <r>
    <s v="1220"/>
    <s v="2020-03-04 00:00:00"/>
    <s v="2020-03-04 17:32:00"/>
    <s v="Gasto"/>
    <s v="Con Compromiso"/>
    <s v="0500"/>
    <x v="27"/>
    <x v="22"/>
    <s v="ADQUISICIÓN DE BIENES Y SERVICIOS - SERVICIO DE INFORMACIÓN CATASTRAL - ACTUALIZACIÓN  Y GESTIÓN CATASTRAL  NACIONAL"/>
    <s v="Nación"/>
    <x v="0"/>
    <s v="CSF"/>
    <n v="201742380"/>
    <n v="-40348476"/>
    <n v="161393904"/>
    <n v="0"/>
    <s v="CONTRATACION PROCESO DE CONSERVACION CATASTRAL IE913 PRESTACION DE SERVICIOS ACTIVIDADES DE RECONOCIMIENTO PREDIAL URBANO Y RURAL DT TOLIMA"/>
    <s v="1220"/>
    <s v="7320, 7420, 7520, 7620, 7720, 7820, 8920, 9020, 12720"/>
    <s v="12720, 12820, 12920, 13520, 13620, 13920, 16020, 17120, 32120"/>
    <s v="44320, 44420, 44520, 45120, 45220, 45420, 51020, 51120, 51220, 51720, 51820, 56820, 57020, 57120, 57820, 58520, 58920, 59020, 59120, 59220, 66120, 66220, 67520, 67820, 67920, 68020, 68120, 68220, 68320, 68420, 77620, 77720, 77920, 78020, 78220, 78620, 78720, 78820, 79920, 80020, 92820, 92920, 93020, 93120, 93220, 93320, 93420, 93520, 93620, 103220, 103620, 103720, 103820, 103920, 104020, 104120, 104220, 104320"/>
    <s v="186466520, 186467420, 186468720, 187478620, 187479320, 190846920, 217476720, 217477120, 218242720, 220253920, 220262720, 235406720, 236927420, 236929420, 244324320, 249752220, 251281120, 251282120, 251283820, 251286320, 273232820, 275270620, 279385720, 283840420, 283842220, 283842820, 283843920, 283844320, 283845320, 283845820, 310830020, 310831920, 310834920, 310835520, 310843820, 311968420, 311973320, 311975020, 326841320, 326843220, 359112520, 359115020, 359115420, 359116020, 359117020, 359119620, 359122920, 359123520, 359124220, 390145020, 390148020, 390148820, 390149620, 390150520, 390151120, 390151920, 390152620, 390153420"/>
    <s v="-0"/>
    <x v="1"/>
    <x v="1"/>
  </r>
  <r>
    <s v="1320"/>
    <s v="2020-03-04 00:00:00"/>
    <s v="2020-03-04 17:39:00"/>
    <s v="Gasto"/>
    <s v="Con Compromiso"/>
    <s v="0500"/>
    <x v="27"/>
    <x v="22"/>
    <s v="ADQUISICIÓN DE BIENES Y SERVICIOS - SERVICIO DE INFORMACIÓN CATASTRAL - ACTUALIZACIÓN  Y GESTIÓN CATASTRAL  NACIONAL"/>
    <s v="Nación"/>
    <x v="0"/>
    <s v="CSF"/>
    <n v="107928184"/>
    <n v="-4097096"/>
    <n v="103831088"/>
    <n v="0"/>
    <s v="CONTRATACION PROCESO DE CONSERVACION CATASTRAL IE913 PRESTACION DE SERVICIOS PARA REALIZAR ACTIVIDADES DE APOYO OPERATIVO EN PROCESOS CATASTRALES DT TOLIMA"/>
    <s v="1320"/>
    <s v="4520, 4820, 4920, 5020, 5120, 5320, 6420"/>
    <s v="5420, 5520, 5620, 5720, 5820, 5920, 10820"/>
    <s v="19620, 19720, 19820, 19920, 20020, 20120, 25920, 26020, 26120, 26220, 26320, 27320, 33320, 33420, 33520, 33620, 33720, 37020, 37220, 43220, 43320, 43420, 43520, 43620, 43820, 44220, 50020, 50120, 50220, 50420, 50520, 51420, 51620, 57620, 58120, 58220, 58320, 58420, 58620, 58720, 66520, 66620, 66720, 66820, 66920, 67020, 73920, 77420, 77520, 78520, 78920, 79020, 79120, 79220, 92220, 92320, 92420, 92520, 92620, 92720, 94720, 102020, 102220, 102320, 102420, 102520, 102620, 102720"/>
    <s v="86243620, 86251320, 86253820, 86257420, 86265120, 86273120, 112035220, 112036420, 112039220, 112041420, 112042520, 118391320, 143085020, 143086120, 143088820, 143089220, 143089820, 150958920, 155476920, 178354220, 178355520, 178357520, 178405220, 178406520, 178409120, 185265620, 217436620, 217437420, 217438020, 217461820, 217467020, 218243020, 218243320, 244323420, 249751020, 249751220, 249751420, 249752020, 250474120, 265697120, 279373820, 279376420, 279378120, 279381520, 279383320, 279383620, 297653320, 310829320, 310829620, 311965820, 323309220, 323311620, 323319220, 323320120, 359097720, 359102920, 359103320, 359103920, 359104220, 359108720, 363096720, 390113820, 390118320, 390118620, 390119520, 390133120, 390133920, 390134420"/>
    <s v="-0"/>
    <x v="1"/>
    <x v="1"/>
  </r>
  <r>
    <s v="1420"/>
    <s v="2020-03-04 00:00:00"/>
    <s v="2020-03-04 17:51:00"/>
    <s v="Gasto"/>
    <s v="Con Compromiso"/>
    <s v="0500"/>
    <x v="27"/>
    <x v="22"/>
    <s v="ADQUISICIÓN DE BIENES Y SERVICIOS - SERVICIO DE INFORMACIÓN CATASTRAL - ACTUALIZACIÓN  Y GESTIÓN CATASTRAL  NACIONAL"/>
    <s v="Nación"/>
    <x v="0"/>
    <s v="CSF"/>
    <n v="58057407"/>
    <n v="-475324"/>
    <n v="57582083"/>
    <n v="0"/>
    <s v="CONTRATACION PROCESO DE CONSERVACION CATASTRAL IE913 PRESTACION DE SERVICIOS TECNICOS Y ADMINISTRATIVOS PARA REALIZAR INVENTARIO, ORGANIZACION, PRESTAMO , DEVOLUCION Y CUSTODIA DE LAS FICHAS PREDIALES DT TOLIMA"/>
    <s v="1420"/>
    <s v="4020, 4120, 4320, 7220"/>
    <s v="6120, 6320, 6420, 14120"/>
    <s v="20320, 20520, 20620, 26520, 26720, 26820, 34020, 34120, 37120, 41620, 44020, 44120, 45620, 50720, 50820, 51520, 57920, 59520, 66320, 67220, 67620, 68520, 78120, 79720, 79820, 94220, 94320, 94520, 104720, 104820, 104920"/>
    <s v="86277020, 86283720, 87098120, 112046220, 112060720, 112062920, 143097620, 143103920, 150959620, 166746720, 178414420, 178416020, 196217720, 208297620, 217471320, 217472720, 218243220, 249750120, 255622320, 275641620, 279385220, 279385920, 283846620, 310836320, 326107820, 326108020, 363083220, 363087620, 363090220, 390156720, 390158120, 390158820"/>
    <s v="-0"/>
    <x v="1"/>
    <x v="1"/>
  </r>
  <r>
    <s v="1520"/>
    <s v="2020-03-05 00:00:00"/>
    <s v="2020-03-05 17:22:00"/>
    <s v="Gasto"/>
    <s v="Con Compromiso"/>
    <s v="0500"/>
    <x v="27"/>
    <x v="22"/>
    <s v="ADQUISICIÓN DE BIENES Y SERVICIOS - SERVICIO DE INFORMACIÓN CATASTRAL - ACTUALIZACIÓN  Y GESTIÓN CATASTRAL  NACIONAL"/>
    <s v="Nación"/>
    <x v="0"/>
    <s v="CSF"/>
    <n v="19352469"/>
    <n v="-135807"/>
    <n v="19216662"/>
    <n v="0"/>
    <s v="PRESTACIÓN DE SERVICIOS DE APOYO A LA GESTIÓN EN VENTANILLA PARA ATENCIÓN AL PÚBLICO EN LOS PROCESOS CATASTRALES DE LA DIRECCIÓN TERRITORIAL TOLIMA Y SUS UOC, SEGÚN PAA APROBADO Y ASIGNACIÓN PRESUPUESTAL CON MEMORANDO 8002020IE913 DEL 03-03-2020"/>
    <s v="1520"/>
    <s v="3920"/>
    <s v="6220"/>
    <s v="20420, 26620, 33920, 43920, 51320, 58820, 67320, 79620, 94420, 105020"/>
    <s v="86281220, 112048120, 143090520, 178411620, 218243420, 250474820, 279385420, 324749120, 363089120, 390164220"/>
    <s v="-0"/>
    <x v="1"/>
    <x v="1"/>
  </r>
  <r>
    <s v="1620"/>
    <s v="2020-03-06 00:00:00"/>
    <s v="2020-03-06 07:49:00"/>
    <s v="Gasto"/>
    <s v="Con Compromiso"/>
    <s v="021"/>
    <x v="27"/>
    <x v="24"/>
    <s v="IMPUESTO PREDIAL Y SOBRETASA AMBIENTAL"/>
    <s v="Nación"/>
    <x v="0"/>
    <s v="CSF"/>
    <n v="11829000"/>
    <n v="0"/>
    <n v="11829000"/>
    <n v="0"/>
    <s v="IMPUESTO PREDIAL EDIFICIO CALLE 13 # 3A-22 SEDE IBAGUE DT TOLIMA"/>
    <s v="1620"/>
    <s v="2520"/>
    <s v="3920"/>
    <s v="12820"/>
    <s v="47119520"/>
    <s v="-0"/>
    <x v="0"/>
    <x v="27"/>
  </r>
  <r>
    <s v="1720"/>
    <s v="2020-03-06 00:00:00"/>
    <s v="2020-03-06 08:10:00"/>
    <s v="Gasto"/>
    <s v="Con Compromiso"/>
    <s v="021"/>
    <x v="27"/>
    <x v="20"/>
    <s v="IMPUESTO DE INDUSTRIA Y COMERCIO"/>
    <s v="Propios"/>
    <x v="1"/>
    <s v="CSF"/>
    <n v="1275000"/>
    <n v="0"/>
    <n v="1275000"/>
    <n v="0"/>
    <s v="IMPUESTO DE INDUSTRIA Y COMERCIO DT TOLIMA MUNICIPIO DE IBAGUE"/>
    <s v="1720"/>
    <s v="2620"/>
    <s v="4020"/>
    <s v="12920"/>
    <s v="47121820"/>
    <s v="-0"/>
    <x v="0"/>
    <x v="27"/>
  </r>
  <r>
    <s v="1820"/>
    <s v="2020-03-06 00:00:00"/>
    <s v="2020-03-06 09:34:00"/>
    <s v="Gasto"/>
    <s v="Con Compromiso"/>
    <s v="021"/>
    <x v="27"/>
    <x v="20"/>
    <s v="IMPUESTO DE INDUSTRIA Y COMERCIO"/>
    <s v="Propios"/>
    <x v="1"/>
    <s v="CSF"/>
    <n v="167000"/>
    <n v="0"/>
    <n v="167000"/>
    <n v="0"/>
    <s v="IMPUESTO DE INDUSTRIA Y COMERCIO DT TOLIMA MUNICIPIO DE CHAPARRAL UOC"/>
    <s v="1820"/>
    <s v="2720"/>
    <s v="4120"/>
    <s v="13020"/>
    <s v="47122620"/>
    <s v="-0"/>
    <x v="0"/>
    <x v="27"/>
  </r>
  <r>
    <s v="1920"/>
    <s v="2020-03-06 00:00:00"/>
    <s v="2020-03-06 09:56:00"/>
    <s v="Gasto"/>
    <s v="Con Compromiso"/>
    <s v="021"/>
    <x v="27"/>
    <x v="20"/>
    <s v="IMPUESTO DE INDUSTRIA Y COMERCIO"/>
    <s v="Propios"/>
    <x v="1"/>
    <s v="CSF"/>
    <n v="190000"/>
    <n v="0"/>
    <n v="190000"/>
    <n v="0"/>
    <s v="IMPUESTO DE INDUSTRIA Y COMERCIO DT TOLIMA MUNICIPIO DE SAN SEBASTIAN DE MARIQUITA UOC"/>
    <s v="1920"/>
    <s v="2820"/>
    <s v="4220"/>
    <s v="13120"/>
    <s v="47123420"/>
    <s v="-0"/>
    <x v="0"/>
    <x v="27"/>
  </r>
  <r>
    <s v="2020"/>
    <s v="2020-03-09 00:00:00"/>
    <s v="2020-03-09 11:23:00"/>
    <s v="Gasto"/>
    <s v="Con Compromiso"/>
    <s v="0500"/>
    <x v="27"/>
    <x v="22"/>
    <s v="ADQUISICIÓN DE BIENES Y SERVICIOS - SERVICIO DE INFORMACIÓN CATASTRAL - ACTUALIZACIÓN  Y GESTIÓN CATASTRAL  NACIONAL"/>
    <s v="Nación"/>
    <x v="2"/>
    <s v="CSF"/>
    <n v="16516920"/>
    <n v="-991015"/>
    <n v="15525905"/>
    <n v="0"/>
    <s v="PRESTACIÓN DE SERVICIOS PERSONALES  PARA EL SEGUIMIENTO A LAS SOLICITUDES REALIZADAS EN EL MARCO DE LA POLÍTICA INTEGRAL DE REPARACIÓN A VICTIMAS  EN LA DT TOLIMA, SEGÚN PAA APROBADO Y ASIGNACIÓN PRESUPUESTAL CON MEMORANDO 8002020IE913 DEL 03-03-2020"/>
    <s v="2020"/>
    <s v="4420"/>
    <s v="6020"/>
    <s v="20220, 26420, 33820, 43720, 50320, 58020, 66420, 77320, 92120, 102120"/>
    <s v="86275120, 112044720, 143090120, 178408120, 217443820, 249750620, 279371520, 310828520, 359097320, 390115720"/>
    <s v="-0"/>
    <x v="1"/>
    <x v="1"/>
  </r>
  <r>
    <s v="2120"/>
    <s v="2020-03-09 00:00:00"/>
    <s v="2020-03-09 11:53:00"/>
    <s v="Gasto"/>
    <s v="Con Compromiso"/>
    <s v="0500"/>
    <x v="27"/>
    <x v="22"/>
    <s v="ADQUISICIÓN DE BIENES Y SERVICIOS - SERVICIO DE INFORMACIÓN CATASTRAL - ACTUALIZACIÓN  Y GESTIÓN CATASTRAL  NACIONAL"/>
    <s v="Nación"/>
    <x v="2"/>
    <s v="CSF"/>
    <n v="27500000"/>
    <n v="-19616667"/>
    <n v="7883333"/>
    <n v="0"/>
    <s v="PRESTACIÓN DE SERVICIOS PERSONALES PARA ADELANTAR ACTIVIDADES DE RECONOCIMIENTO PREDIAL URBANO Y RURAL, EN ATENCIÓN A LOS REQUERIMIENTOS ADMINISTRATIVOS Y JUDICIALES DEL PROCESO DE RESTITUCIÓN DE TIERRAS EN LA DIRECCIÓN  SEGÚN PAA APROBADO Y ASIGNACI"/>
    <s v="2120"/>
    <s v="13420"/>
    <s v="31520"/>
    <s v="79320, 93720, 103520"/>
    <s v="323321420, 359124620, 390147620"/>
    <s v="-0"/>
    <x v="1"/>
    <x v="1"/>
  </r>
  <r>
    <s v="2220"/>
    <s v="2020-03-24 00:00:00"/>
    <s v="2020-03-24 17:33:00"/>
    <s v="Gasto"/>
    <s v="Con Compromiso"/>
    <s v="021"/>
    <x v="27"/>
    <x v="4"/>
    <s v="PRIMA DE VACACIONES"/>
    <s v="Nación"/>
    <x v="0"/>
    <s v="CSF"/>
    <n v="2457377"/>
    <n v="0"/>
    <n v="2457377"/>
    <n v="0"/>
    <s v="PAGO NOMINA FUNCIONARIOS DT TOLIMA MARZO 2020"/>
    <s v="2220"/>
    <s v="4620, 4720"/>
    <s v="-0"/>
    <s v="13720, 13820, 13920, 14020, 14120, 14220, 14320, 14420, 14520, 14620, 14720, 14820, 14920, 15020, 15120, 15220, 15320, 15420, 15520, 15620, 15720, 15820, 15920, 16020, 16120, 16220, 16320, 16420, 16520, 16620, 16720, 16820, 16920, 17020, 17120, 17220, 17320, 17420, 17520, 17620, 17720, 17820"/>
    <s v="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
    <s v="-0"/>
    <x v="0"/>
    <x v="27"/>
  </r>
  <r>
    <s v="2220"/>
    <s v="2020-03-24 00:00:00"/>
    <s v="2020-03-24 17:33:00"/>
    <s v="Gasto"/>
    <s v="Con Compromiso"/>
    <s v="021"/>
    <x v="27"/>
    <x v="5"/>
    <s v="PRIMA TÉCNICA NO SALARIAL"/>
    <s v="Nación"/>
    <x v="0"/>
    <s v="CSF"/>
    <n v="2584371"/>
    <n v="0"/>
    <n v="2584371"/>
    <n v="0"/>
    <s v="PAGO NOMINA FUNCIONARIOS DT TOLIMA MARZO 2020"/>
    <s v="2220"/>
    <s v="4620, 4720"/>
    <s v="-0"/>
    <s v="13720, 13820, 13920, 14020, 14120, 14220, 14320, 14420, 14520, 14620, 14720, 14820, 14920, 15020, 15120, 15220, 15320, 15420, 15520, 15620, 15720, 15820, 15920, 16020, 16120, 16220, 16320, 16420, 16520, 16620, 16720, 16820, 16920, 17020, 17120, 17220, 17320, 17420, 17520, 17620, 17720, 17820"/>
    <s v="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
    <s v="-0"/>
    <x v="0"/>
    <x v="27"/>
  </r>
  <r>
    <s v="2220"/>
    <s v="2020-03-24 00:00:00"/>
    <s v="2020-03-24 17:33:00"/>
    <s v="Gasto"/>
    <s v="Con Compromiso"/>
    <s v="021"/>
    <x v="27"/>
    <x v="9"/>
    <s v="BONIFICACIÓN POR SERVICIOS PRESTADOS"/>
    <s v="Nación"/>
    <x v="0"/>
    <s v="CSF"/>
    <n v="2303954"/>
    <n v="0"/>
    <n v="2303954"/>
    <n v="0"/>
    <s v="PAGO NOMINA FUNCIONARIOS DT TOLIMA MARZO 2020"/>
    <s v="2220"/>
    <s v="4620, 4720"/>
    <s v="-0"/>
    <s v="13720, 13820, 13920, 14020, 14120, 14220, 14320, 14420, 14520, 14620, 14720, 14820, 14920, 15020, 15120, 15220, 15320, 15420, 15520, 15620, 15720, 15820, 15920, 16020, 16120, 16220, 16320, 16420, 16520, 16620, 16720, 16820, 16920, 17020, 17120, 17220, 17320, 17420, 17520, 17620, 17720, 17820"/>
    <s v="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
    <s v="-0"/>
    <x v="0"/>
    <x v="27"/>
  </r>
  <r>
    <s v="2220"/>
    <s v="2020-03-24 00:00:00"/>
    <s v="2020-03-24 17:33:00"/>
    <s v="Gasto"/>
    <s v="Con Compromiso"/>
    <s v="021"/>
    <x v="27"/>
    <x v="10"/>
    <s v="SUELDO DE VACACIONES"/>
    <s v="Nación"/>
    <x v="0"/>
    <s v="CSF"/>
    <n v="2572614"/>
    <n v="0"/>
    <n v="2572614"/>
    <n v="0"/>
    <s v="PAGO NOMINA FUNCIONARIOS DT TOLIMA MARZO 2020"/>
    <s v="2220"/>
    <s v="4620, 4720"/>
    <s v="-0"/>
    <s v="13720, 13820, 13920, 14020, 14120, 14220, 14320, 14420, 14520, 14620, 14720, 14820, 14920, 15020, 15120, 15220, 15320, 15420, 15520, 15620, 15720, 15820, 15920, 16020, 16120, 16220, 16320, 16420, 16520, 16620, 16720, 16820, 16920, 17020, 17120, 17220, 17320, 17420, 17520, 17620, 17720, 17820"/>
    <s v="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
    <s v="-0"/>
    <x v="0"/>
    <x v="27"/>
  </r>
  <r>
    <s v="2220"/>
    <s v="2020-03-24 00:00:00"/>
    <s v="2020-03-24 17:33:00"/>
    <s v="Gasto"/>
    <s v="Con Compromiso"/>
    <s v="021"/>
    <x v="27"/>
    <x v="7"/>
    <s v="BONIFICACIÓN ESPECIAL DE RECREACIÓN"/>
    <s v="Nación"/>
    <x v="0"/>
    <s v="CSF"/>
    <n v="205252"/>
    <n v="0"/>
    <n v="205252"/>
    <n v="0"/>
    <s v="PAGO NOMINA FUNCIONARIOS DT TOLIMA MARZO 2020"/>
    <s v="2220"/>
    <s v="4620, 4720"/>
    <s v="-0"/>
    <s v="13720, 13820, 13920, 14020, 14120, 14220, 14320, 14420, 14520, 14620, 14720, 14820, 14920, 15020, 15120, 15220, 15320, 15420, 15520, 15620, 15720, 15820, 15920, 16020, 16120, 16220, 16320, 16420, 16520, 16620, 16720, 16820, 16920, 17020, 17120, 17220, 17320, 17420, 17520, 17620, 17720, 17820"/>
    <s v="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
    <s v="-0"/>
    <x v="0"/>
    <x v="27"/>
  </r>
  <r>
    <s v="2220"/>
    <s v="2020-03-24 00:00:00"/>
    <s v="2020-03-24 17:33:00"/>
    <s v="Gasto"/>
    <s v="Con Compromiso"/>
    <s v="021"/>
    <x v="27"/>
    <x v="21"/>
    <s v="INCAPACIDADES (NO DE PENSIONES)"/>
    <s v="Nación"/>
    <x v="0"/>
    <s v="CSF"/>
    <n v="458130"/>
    <n v="0"/>
    <n v="458130"/>
    <n v="0"/>
    <s v="PAGO NOMINA FUNCIONARIOS DT TOLIMA MARZO 2020"/>
    <s v="2220"/>
    <s v="4620, 4720"/>
    <s v="-0"/>
    <s v="13720, 13820, 13920, 14020, 14120, 14220, 14320, 14420, 14520, 14620, 14720, 14820, 14920, 15020, 15120, 15220, 15320, 15420, 15520, 15620, 15720, 15820, 15920, 16020, 16120, 16220, 16320, 16420, 16520, 16620, 16720, 16820, 16920, 17020, 17120, 17220, 17320, 17420, 17520, 17620, 17720, 17820"/>
    <s v="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
    <s v="-0"/>
    <x v="0"/>
    <x v="27"/>
  </r>
  <r>
    <s v="2220"/>
    <s v="2020-03-24 00:00:00"/>
    <s v="2020-03-24 17:33:00"/>
    <s v="Gasto"/>
    <s v="Con Compromiso"/>
    <s v="021"/>
    <x v="27"/>
    <x v="6"/>
    <s v="SUBSIDIO DE ALIMENTACIÓN"/>
    <s v="Nación"/>
    <x v="0"/>
    <s v="CSF"/>
    <n v="1291874"/>
    <n v="0"/>
    <n v="1291874"/>
    <n v="0"/>
    <s v="PAGO NOMINA FUNCIONARIOS DT TOLIMA MARZO 2020"/>
    <s v="2220"/>
    <s v="4620, 4720"/>
    <s v="-0"/>
    <s v="13720, 13820, 13920, 14020, 14120, 14220, 14320, 14420, 14520, 14620, 14720, 14820, 14920, 15020, 15120, 15220, 15320, 15420, 15520, 15620, 15720, 15820, 15920, 16020, 16120, 16220, 16320, 16420, 16520, 16620, 16720, 16820, 16920, 17020, 17120, 17220, 17320, 17420, 17520, 17620, 17720, 17820"/>
    <s v="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
    <s v="-0"/>
    <x v="0"/>
    <x v="27"/>
  </r>
  <r>
    <s v="2220"/>
    <s v="2020-03-24 00:00:00"/>
    <s v="2020-03-24 17:33:00"/>
    <s v="Gasto"/>
    <s v="Con Compromiso"/>
    <s v="021"/>
    <x v="27"/>
    <x v="3"/>
    <s v="AUXILIO DE TRANSPORTE"/>
    <s v="Nación"/>
    <x v="0"/>
    <s v="CSF"/>
    <n v="1827373"/>
    <n v="0"/>
    <n v="1827373"/>
    <n v="0"/>
    <s v="PAGO NOMINA FUNCIONARIOS DT TOLIMA MARZO 2020"/>
    <s v="2220"/>
    <s v="4620, 4720"/>
    <s v="-0"/>
    <s v="13720, 13820, 13920, 14020, 14120, 14220, 14320, 14420, 14520, 14620, 14720, 14820, 14920, 15020, 15120, 15220, 15320, 15420, 15520, 15620, 15720, 15820, 15920, 16020, 16120, 16220, 16320, 16420, 16520, 16620, 16720, 16820, 16920, 17020, 17120, 17220, 17320, 17420, 17520, 17620, 17720, 17820"/>
    <s v="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
    <s v="-0"/>
    <x v="0"/>
    <x v="27"/>
  </r>
  <r>
    <s v="2220"/>
    <s v="2020-03-24 00:00:00"/>
    <s v="2020-03-24 17:33:00"/>
    <s v="Gasto"/>
    <s v="Con Compromiso"/>
    <s v="021"/>
    <x v="27"/>
    <x v="8"/>
    <s v="SUELDO BÁSICO"/>
    <s v="Nación"/>
    <x v="0"/>
    <s v="CSF"/>
    <n v="52351970"/>
    <n v="0"/>
    <n v="52351970"/>
    <n v="0"/>
    <s v="PAGO NOMINA FUNCIONARIOS DT TOLIMA MARZO 2020"/>
    <s v="2220"/>
    <s v="4620, 4720"/>
    <s v="-0"/>
    <s v="13720, 13820, 13920, 14020, 14120, 14220, 14320, 14420, 14520, 14620, 14720, 14820, 14920, 15020, 15120, 15220, 15320, 15420, 15520, 15620, 15720, 15820, 15920, 16020, 16120, 16220, 16320, 16420, 16520, 16620, 16720, 16820, 16920, 17020, 17120, 17220, 17320, 17420, 17520, 17620, 17720, 17820"/>
    <s v="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
    <s v="-0"/>
    <x v="0"/>
    <x v="27"/>
  </r>
  <r>
    <s v="2320"/>
    <s v="2020-03-25 00:00:00"/>
    <s v="2020-03-25 18:31:00"/>
    <s v="Gasto"/>
    <s v="Con Compromiso"/>
    <s v="021"/>
    <x v="27"/>
    <x v="13"/>
    <s v="SALUD"/>
    <s v="Nación"/>
    <x v="0"/>
    <s v="CSF"/>
    <n v="4854800"/>
    <n v="0"/>
    <n v="4854800"/>
    <n v="0"/>
    <s v="PAGO APORTES A SEGURIDAD SOCIAL FUNCIONARIOS NOMINA MARZO DT TOLIMA"/>
    <s v="2320"/>
    <s v="5220"/>
    <s v="-0"/>
    <s v="17920, 18020, 18120, 18220, 18320, 18420, 18520, 18620, 18720, 18820, 18920, 19020, 19120, 19220, 19320"/>
    <s v="70938420, 70938520, 70938620, 70938720, 70938820, 70938920, 70939020, 70939120, 70939220, 70939320, 70939420, 70939520, 70939620, 70939720, 70939820"/>
    <s v="-0"/>
    <x v="0"/>
    <x v="27"/>
  </r>
  <r>
    <s v="2320"/>
    <s v="2020-03-25 00:00:00"/>
    <s v="2020-03-25 18:31:00"/>
    <s v="Gasto"/>
    <s v="Con Compromiso"/>
    <s v="021"/>
    <x v="27"/>
    <x v="14"/>
    <s v="APORTES AL ICBF"/>
    <s v="Nación"/>
    <x v="0"/>
    <s v="CSF"/>
    <n v="1748400"/>
    <n v="0"/>
    <n v="1748400"/>
    <n v="0"/>
    <s v="PAGO APORTES A SEGURIDAD SOCIAL FUNCIONARIOS NOMINA MARZO DT TOLIMA"/>
    <s v="2320"/>
    <s v="5220"/>
    <s v="-0"/>
    <s v="17920, 18020, 18120, 18220, 18320, 18420, 18520, 18620, 18720, 18820, 18920, 19020, 19120, 19220, 19320"/>
    <s v="70938420, 70938520, 70938620, 70938720, 70938820, 70938920, 70939020, 70939120, 70939220, 70939320, 70939420, 70939520, 70939620, 70939720, 70939820"/>
    <s v="-0"/>
    <x v="0"/>
    <x v="27"/>
  </r>
  <r>
    <s v="2320"/>
    <s v="2020-03-25 00:00:00"/>
    <s v="2020-03-25 18:31:00"/>
    <s v="Gasto"/>
    <s v="Con Compromiso"/>
    <s v="021"/>
    <x v="27"/>
    <x v="11"/>
    <s v="PENSIONES"/>
    <s v="Nación"/>
    <x v="0"/>
    <s v="CSF"/>
    <n v="6853200"/>
    <n v="0"/>
    <n v="6853200"/>
    <n v="0"/>
    <s v="PAGO APORTES A SEGURIDAD SOCIAL FUNCIONARIOS NOMINA MARZO DT TOLIMA"/>
    <s v="2320"/>
    <s v="5220"/>
    <s v="-0"/>
    <s v="17920, 18020, 18120, 18220, 18320, 18420, 18520, 18620, 18720, 18820, 18920, 19020, 19120, 19220, 19320"/>
    <s v="70938420, 70938520, 70938620, 70938720, 70938820, 70938920, 70939020, 70939120, 70939220, 70939320, 70939420, 70939520, 70939620, 70939720, 70939820"/>
    <s v="-0"/>
    <x v="0"/>
    <x v="27"/>
  </r>
  <r>
    <s v="2320"/>
    <s v="2020-03-25 00:00:00"/>
    <s v="2020-03-25 18:31:00"/>
    <s v="Gasto"/>
    <s v="Con Compromiso"/>
    <s v="021"/>
    <x v="27"/>
    <x v="15"/>
    <s v="APORTES GENERALES AL SISTEMA DE RIESGOS LABORALES"/>
    <s v="Nación"/>
    <x v="0"/>
    <s v="CSF"/>
    <n v="696100"/>
    <n v="0"/>
    <n v="696100"/>
    <n v="0"/>
    <s v="PAGO APORTES A SEGURIDAD SOCIAL FUNCIONARIOS NOMINA MARZO DT TOLIMA"/>
    <s v="2320"/>
    <s v="5220"/>
    <s v="-0"/>
    <s v="17920, 18020, 18120, 18220, 18320, 18420, 18520, 18620, 18720, 18820, 18920, 19020, 19120, 19220, 19320"/>
    <s v="70938420, 70938520, 70938620, 70938720, 70938820, 70938920, 70939020, 70939120, 70939220, 70939320, 70939420, 70939520, 70939620, 70939720, 70939820"/>
    <s v="-0"/>
    <x v="0"/>
    <x v="27"/>
  </r>
  <r>
    <s v="2320"/>
    <s v="2020-03-25 00:00:00"/>
    <s v="2020-03-25 18:31:00"/>
    <s v="Gasto"/>
    <s v="Con Compromiso"/>
    <s v="021"/>
    <x v="27"/>
    <x v="12"/>
    <s v="APORTES AL SENA"/>
    <s v="Nación"/>
    <x v="0"/>
    <s v="CSF"/>
    <n v="1165700"/>
    <n v="0"/>
    <n v="1165700"/>
    <n v="0"/>
    <s v="PAGO APORTES A SEGURIDAD SOCIAL FUNCIONARIOS NOMINA MARZO DT TOLIMA"/>
    <s v="2320"/>
    <s v="5220"/>
    <s v="-0"/>
    <s v="17920, 18020, 18120, 18220, 18320, 18420, 18520, 18620, 18720, 18820, 18920, 19020, 19120, 19220, 19320"/>
    <s v="70938420, 70938520, 70938620, 70938720, 70938820, 70938920, 70939020, 70939120, 70939220, 70939320, 70939420, 70939520, 70939620, 70939720, 70939820"/>
    <s v="-0"/>
    <x v="0"/>
    <x v="27"/>
  </r>
  <r>
    <s v="2320"/>
    <s v="2020-03-25 00:00:00"/>
    <s v="2020-03-25 18:31:00"/>
    <s v="Gasto"/>
    <s v="Con Compromiso"/>
    <s v="021"/>
    <x v="27"/>
    <x v="16"/>
    <s v="CAJAS DE COMPENSACIÓN FAMILIAR"/>
    <s v="Nación"/>
    <x v="0"/>
    <s v="CSF"/>
    <n v="2330200"/>
    <n v="0"/>
    <n v="2330200"/>
    <n v="0"/>
    <s v="PAGO APORTES A SEGURIDAD SOCIAL FUNCIONARIOS NOMINA MARZO DT TOLIMA"/>
    <s v="2320"/>
    <s v="5220"/>
    <s v="-0"/>
    <s v="17920, 18020, 18120, 18220, 18320, 18420, 18520, 18620, 18720, 18820, 18920, 19020, 19120, 19220, 19320"/>
    <s v="70938420, 70938520, 70938620, 70938720, 70938820, 70938920, 70939020, 70939120, 70939220, 70939320, 70939420, 70939520, 70939620, 70939720, 70939820"/>
    <s v="-0"/>
    <x v="0"/>
    <x v="27"/>
  </r>
  <r>
    <s v="2420"/>
    <s v="2020-04-16 00:00:00"/>
    <s v="2020-04-16 18:57:00"/>
    <s v="Gasto"/>
    <s v="Con Compromiso"/>
    <s v="0200"/>
    <x v="27"/>
    <x v="25"/>
    <s v="ADQUISICIÓN DE BIENES Y SERVICIOS - SERVICIO DE IMPLEMENTACIÓN SISTEMAS DE GESTIÓN - FORTALECIMIENTO DE LA GESTIÓN INSTITUCIONAL DEL IGAC A NIVEL   NACIONAL"/>
    <s v="Propios"/>
    <x v="1"/>
    <s v="CSF"/>
    <n v="24269760"/>
    <n v="-8016076"/>
    <n v="16253684"/>
    <n v="0"/>
    <s v="PRESTACION DE SERVICIOS PROFESIONALES PARA REALIZAR LOS PROCESOS DE PLANEACION Y SEGUIMIENTO AL PLAN DE ACCION EN LA DT TOLIMA EN EL MARCO DE LOS LINEAMIENTOS INSTITUCIONALES VIGENTES"/>
    <s v="2420"/>
    <s v="8420"/>
    <s v="14020"/>
    <s v="45520, 50920, 59920, 67420, 80320, 95020, 103420"/>
    <s v="196217320, 217475720, 263809320, 279385520, 330126720, 365614020, 390146720"/>
    <s v="-0"/>
    <x v="1"/>
    <x v="3"/>
  </r>
  <r>
    <s v="2520"/>
    <s v="2020-04-24 00:00:00"/>
    <s v="2020-04-24 13:26:00"/>
    <s v="Gasto"/>
    <s v="Con Compromiso"/>
    <s v="021"/>
    <x v="27"/>
    <x v="9"/>
    <s v="BONIFICACIÓN POR SERVICIOS PRESTADOS"/>
    <s v="Nación"/>
    <x v="0"/>
    <s v="CSF"/>
    <n v="658296"/>
    <n v="0"/>
    <n v="658296"/>
    <n v="0"/>
    <s v="PAGO NOMINA ABRIL 2020 FUNCIONARIOS DT TOLIMA"/>
    <s v="2520"/>
    <s v="5720, 5820"/>
    <s v="-0"/>
    <s v="21520, 21620, 21720, 21820, 21920, 22020, 22120, 22220, 22320, 22420, 22520, 22620, 22720, 22820, 22920, 23020, 23120, 23220, 23320, 23420, 23520, 23620, 23720, 23820, 23920, 24020, 24120, 24220, 24320"/>
    <s v="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
    <s v="-0"/>
    <x v="0"/>
    <x v="27"/>
  </r>
  <r>
    <s v="2520"/>
    <s v="2020-04-24 00:00:00"/>
    <s v="2020-04-24 13:26:00"/>
    <s v="Gasto"/>
    <s v="Con Compromiso"/>
    <s v="021"/>
    <x v="27"/>
    <x v="5"/>
    <s v="PRIMA TÉCNICA NO SALARIAL"/>
    <s v="Nación"/>
    <x v="0"/>
    <s v="CSF"/>
    <n v="2354967"/>
    <n v="0"/>
    <n v="2354967"/>
    <n v="0"/>
    <s v="PAGO NOMINA ABRIL 2020 FUNCIONARIOS DT TOLIMA"/>
    <s v="2520"/>
    <s v="5720, 5820"/>
    <s v="-0"/>
    <s v="21520, 21620, 21720, 21820, 21920, 22020, 22120, 22220, 22320, 22420, 22520, 22620, 22720, 22820, 22920, 23020, 23120, 23220, 23320, 23420, 23520, 23620, 23720, 23820, 23920, 24020, 24120, 24220, 24320"/>
    <s v="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
    <s v="-0"/>
    <x v="0"/>
    <x v="27"/>
  </r>
  <r>
    <s v="2520"/>
    <s v="2020-04-24 00:00:00"/>
    <s v="2020-04-24 13:26:00"/>
    <s v="Gasto"/>
    <s v="Con Compromiso"/>
    <s v="021"/>
    <x v="27"/>
    <x v="4"/>
    <s v="PRIMA DE VACACIONES"/>
    <s v="Nación"/>
    <x v="0"/>
    <s v="CSF"/>
    <n v="2106083"/>
    <n v="0"/>
    <n v="2106083"/>
    <n v="0"/>
    <s v="PAGO NOMINA ABRIL 2020 FUNCIONARIOS DT TOLIMA"/>
    <s v="2520"/>
    <s v="5720, 5820"/>
    <s v="-0"/>
    <s v="21520, 21620, 21720, 21820, 21920, 22020, 22120, 22220, 22320, 22420, 22520, 22620, 22720, 22820, 22920, 23020, 23120, 23220, 23320, 23420, 23520, 23620, 23720, 23820, 23920, 24020, 24120, 24220, 24320"/>
    <s v="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
    <s v="-0"/>
    <x v="0"/>
    <x v="27"/>
  </r>
  <r>
    <s v="2520"/>
    <s v="2020-04-24 00:00:00"/>
    <s v="2020-04-24 13:26:00"/>
    <s v="Gasto"/>
    <s v="Con Compromiso"/>
    <s v="021"/>
    <x v="27"/>
    <x v="8"/>
    <s v="SUELDO BÁSICO"/>
    <s v="Nación"/>
    <x v="0"/>
    <s v="CSF"/>
    <n v="47158159"/>
    <n v="0"/>
    <n v="47158159"/>
    <n v="0"/>
    <s v="PAGO NOMINA ABRIL 2020 FUNCIONARIOS DT TOLIMA"/>
    <s v="2520"/>
    <s v="5720, 5820"/>
    <s v="-0"/>
    <s v="21520, 21620, 21720, 21820, 21920, 22020, 22120, 22220, 22320, 22420, 22520, 22620, 22720, 22820, 22920, 23020, 23120, 23220, 23320, 23420, 23520, 23620, 23720, 23820, 23920, 24020, 24120, 24220, 24320"/>
    <s v="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
    <s v="-0"/>
    <x v="0"/>
    <x v="27"/>
  </r>
  <r>
    <s v="2520"/>
    <s v="2020-04-24 00:00:00"/>
    <s v="2020-04-24 13:26:00"/>
    <s v="Gasto"/>
    <s v="Con Compromiso"/>
    <s v="021"/>
    <x v="27"/>
    <x v="10"/>
    <s v="SUELDO DE VACACIONES"/>
    <s v="Nación"/>
    <x v="0"/>
    <s v="CSF"/>
    <n v="1559416"/>
    <n v="0"/>
    <n v="1559416"/>
    <n v="0"/>
    <s v="PAGO NOMINA ABRIL 2020 FUNCIONARIOS DT TOLIMA"/>
    <s v="2520"/>
    <s v="5720, 5820"/>
    <s v="-0"/>
    <s v="21520, 21620, 21720, 21820, 21920, 22020, 22120, 22220, 22320, 22420, 22520, 22620, 22720, 22820, 22920, 23020, 23120, 23220, 23320, 23420, 23520, 23620, 23720, 23820, 23920, 24020, 24120, 24220, 24320"/>
    <s v="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
    <s v="-0"/>
    <x v="0"/>
    <x v="27"/>
  </r>
  <r>
    <s v="2520"/>
    <s v="2020-04-24 00:00:00"/>
    <s v="2020-04-24 13:26:00"/>
    <s v="Gasto"/>
    <s v="Con Compromiso"/>
    <s v="021"/>
    <x v="27"/>
    <x v="6"/>
    <s v="SUBSIDIO DE ALIMENTACIÓN"/>
    <s v="Nación"/>
    <x v="0"/>
    <s v="CSF"/>
    <n v="1222813"/>
    <n v="0"/>
    <n v="1222813"/>
    <n v="0"/>
    <s v="PAGO NOMINA ABRIL 2020 FUNCIONARIOS DT TOLIMA"/>
    <s v="2520"/>
    <s v="5720, 5820"/>
    <s v="-0"/>
    <s v="21520, 21620, 21720, 21820, 21920, 22020, 22120, 22220, 22320, 22420, 22520, 22620, 22720, 22820, 22920, 23020, 23120, 23220, 23320, 23420, 23520, 23620, 23720, 23820, 23920, 24020, 24120, 24220, 24320"/>
    <s v="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
    <s v="-0"/>
    <x v="0"/>
    <x v="27"/>
  </r>
  <r>
    <s v="2520"/>
    <s v="2020-04-24 00:00:00"/>
    <s v="2020-04-24 13:26:00"/>
    <s v="Gasto"/>
    <s v="Con Compromiso"/>
    <s v="021"/>
    <x v="27"/>
    <x v="3"/>
    <s v="AUXILIO DE TRANSPORTE"/>
    <s v="Nación"/>
    <x v="0"/>
    <s v="CSF"/>
    <n v="1697091"/>
    <n v="0"/>
    <n v="1697091"/>
    <n v="0"/>
    <s v="PAGO NOMINA ABRIL 2020 FUNCIONARIOS DT TOLIMA"/>
    <s v="2520"/>
    <s v="5720, 5820"/>
    <s v="-0"/>
    <s v="21520, 21620, 21720, 21820, 21920, 22020, 22120, 22220, 22320, 22420, 22520, 22620, 22720, 22820, 22920, 23020, 23120, 23220, 23320, 23420, 23520, 23620, 23720, 23820, 23920, 24020, 24120, 24220, 24320"/>
    <s v="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
    <s v="-0"/>
    <x v="0"/>
    <x v="27"/>
  </r>
  <r>
    <s v="2520"/>
    <s v="2020-04-24 00:00:00"/>
    <s v="2020-04-24 13:26:00"/>
    <s v="Gasto"/>
    <s v="Con Compromiso"/>
    <s v="021"/>
    <x v="27"/>
    <x v="7"/>
    <s v="BONIFICACIÓN ESPECIAL DE RECREACIÓN"/>
    <s v="Nación"/>
    <x v="0"/>
    <s v="CSF"/>
    <n v="247839"/>
    <n v="0"/>
    <n v="247839"/>
    <n v="0"/>
    <s v="PAGO NOMINA ABRIL 2020 FUNCIONARIOS DT TOLIMA"/>
    <s v="2520"/>
    <s v="5720, 5820"/>
    <s v="-0"/>
    <s v="21520, 21620, 21720, 21820, 21920, 22020, 22120, 22220, 22320, 22420, 22520, 22620, 22720, 22820, 22920, 23020, 23120, 23220, 23320, 23420, 23520, 23620, 23720, 23820, 23920, 24020, 24120, 24220, 24320"/>
    <s v="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
    <s v="-0"/>
    <x v="0"/>
    <x v="27"/>
  </r>
  <r>
    <s v="2520"/>
    <s v="2020-04-24 00:00:00"/>
    <s v="2020-04-24 13:26:00"/>
    <s v="Gasto"/>
    <s v="Con Compromiso"/>
    <s v="021"/>
    <x v="27"/>
    <x v="37"/>
    <s v="INDEMNIZACIÓN POR VACACIONES"/>
    <s v="Nación"/>
    <x v="0"/>
    <s v="CSF"/>
    <n v="1459983"/>
    <n v="0"/>
    <n v="1459983"/>
    <n v="0"/>
    <s v="PAGO NOMINA ABRIL 2020 FUNCIONARIOS DT TOLIMA"/>
    <s v="2520"/>
    <s v="5720, 5820"/>
    <s v="-0"/>
    <s v="21520, 21620, 21720, 21820, 21920, 22020, 22120, 22220, 22320, 22420, 22520, 22620, 22720, 22820, 22920, 23020, 23120, 23220, 23320, 23420, 23520, 23620, 23720, 23820, 23920, 24020, 24120, 24220, 24320"/>
    <s v="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
    <s v="-0"/>
    <x v="0"/>
    <x v="27"/>
  </r>
  <r>
    <s v="2620"/>
    <s v="2020-04-28 00:00:00"/>
    <s v="2020-04-28 19:55:00"/>
    <s v="Gasto"/>
    <s v="Con Compromiso"/>
    <s v="021"/>
    <x v="27"/>
    <x v="13"/>
    <s v="SALUD"/>
    <s v="Nación"/>
    <x v="0"/>
    <s v="CSF"/>
    <n v="4502700"/>
    <n v="0"/>
    <n v="4502700"/>
    <n v="0"/>
    <s v="PAGO APORTES ABRIL 2020 DT TOLIMA"/>
    <s v="2620"/>
    <s v="5920"/>
    <s v="-0"/>
    <s v="24420, 24520, 24620, 24720, 24820, 24920, 25020, 25120, 25220, 25320, 25420, 25520, 25620, 25720, 25820"/>
    <s v="105618520, 105618620, 105618720, 105618820, 105618920, 105619020, 105619120, 105619220, 105619320, 105619420, 105619520, 105619620, 105619720, 105619820, 105619920"/>
    <s v="-0"/>
    <x v="0"/>
    <x v="27"/>
  </r>
  <r>
    <s v="2620"/>
    <s v="2020-04-28 00:00:00"/>
    <s v="2020-04-28 19:55:00"/>
    <s v="Gasto"/>
    <s v="Con Compromiso"/>
    <s v="021"/>
    <x v="27"/>
    <x v="16"/>
    <s v="CAJAS DE COMPENSACIÓN FAMILIAR"/>
    <s v="Nación"/>
    <x v="0"/>
    <s v="CSF"/>
    <n v="2244500"/>
    <n v="0"/>
    <n v="2244500"/>
    <n v="0"/>
    <s v="PAGO APORTES ABRIL 2020 DT TOLIMA"/>
    <s v="2620"/>
    <s v="5920"/>
    <s v="-0"/>
    <s v="24420, 24520, 24620, 24720, 24820, 24920, 25020, 25120, 25220, 25320, 25420, 25520, 25620, 25720, 25820"/>
    <s v="105618520, 105618620, 105618720, 105618820, 105618920, 105619020, 105619120, 105619220, 105619320, 105619420, 105619520, 105619620, 105619720, 105619820, 105619920"/>
    <s v="-0"/>
    <x v="0"/>
    <x v="27"/>
  </r>
  <r>
    <s v="2620"/>
    <s v="2020-04-28 00:00:00"/>
    <s v="2020-04-28 19:55:00"/>
    <s v="Gasto"/>
    <s v="Con Compromiso"/>
    <s v="021"/>
    <x v="27"/>
    <x v="15"/>
    <s v="APORTES GENERALES AL SISTEMA DE RIESGOS LABORALES"/>
    <s v="Nación"/>
    <x v="0"/>
    <s v="CSF"/>
    <n v="677700"/>
    <n v="0"/>
    <n v="677700"/>
    <n v="0"/>
    <s v="PAGO APORTES ABRIL 2020 DT TOLIMA"/>
    <s v="2620"/>
    <s v="5920"/>
    <s v="-0"/>
    <s v="24420, 24520, 24620, 24720, 24820, 24920, 25020, 25120, 25220, 25320, 25420, 25520, 25620, 25720, 25820"/>
    <s v="105618520, 105618620, 105618720, 105618820, 105618920, 105619020, 105619120, 105619220, 105619320, 105619420, 105619520, 105619620, 105619720, 105619820, 105619920"/>
    <s v="-0"/>
    <x v="0"/>
    <x v="27"/>
  </r>
  <r>
    <s v="2620"/>
    <s v="2020-04-28 00:00:00"/>
    <s v="2020-04-28 19:55:00"/>
    <s v="Gasto"/>
    <s v="Con Compromiso"/>
    <s v="021"/>
    <x v="27"/>
    <x v="12"/>
    <s v="APORTES AL SENA"/>
    <s v="Nación"/>
    <x v="0"/>
    <s v="CSF"/>
    <n v="1122800"/>
    <n v="0"/>
    <n v="1122800"/>
    <n v="0"/>
    <s v="PAGO APORTES ABRIL 2020 DT TOLIMA"/>
    <s v="2620"/>
    <s v="5920"/>
    <s v="-0"/>
    <s v="24420, 24520, 24620, 24720, 24820, 24920, 25020, 25120, 25220, 25320, 25420, 25520, 25620, 25720, 25820"/>
    <s v="105618520, 105618620, 105618720, 105618820, 105618920, 105619020, 105619120, 105619220, 105619320, 105619420, 105619520, 105619620, 105619720, 105619820, 105619920"/>
    <s v="-0"/>
    <x v="0"/>
    <x v="27"/>
  </r>
  <r>
    <s v="2620"/>
    <s v="2020-04-28 00:00:00"/>
    <s v="2020-04-28 19:55:00"/>
    <s v="Gasto"/>
    <s v="Con Compromiso"/>
    <s v="021"/>
    <x v="27"/>
    <x v="14"/>
    <s v="APORTES AL ICBF"/>
    <s v="Nación"/>
    <x v="0"/>
    <s v="CSF"/>
    <n v="1684100"/>
    <n v="0"/>
    <n v="1684100"/>
    <n v="0"/>
    <s v="PAGO APORTES ABRIL 2020 DT TOLIMA"/>
    <s v="2620"/>
    <s v="5920"/>
    <s v="-0"/>
    <s v="24420, 24520, 24620, 24720, 24820, 24920, 25020, 25120, 25220, 25320, 25420, 25520, 25620, 25720, 25820"/>
    <s v="105618520, 105618620, 105618720, 105618820, 105618920, 105619020, 105619120, 105619220, 105619320, 105619420, 105619520, 105619620, 105619720, 105619820, 105619920"/>
    <s v="-0"/>
    <x v="0"/>
    <x v="27"/>
  </r>
  <r>
    <s v="2620"/>
    <s v="2020-04-28 00:00:00"/>
    <s v="2020-04-28 19:55:00"/>
    <s v="Gasto"/>
    <s v="Con Compromiso"/>
    <s v="021"/>
    <x v="27"/>
    <x v="11"/>
    <s v="PENSIONES"/>
    <s v="Nación"/>
    <x v="0"/>
    <s v="CSF"/>
    <n v="1192300"/>
    <n v="0"/>
    <n v="1192300"/>
    <n v="0"/>
    <s v="PAGO APORTES ABRIL 2020 DT TOLIMA"/>
    <s v="2620"/>
    <s v="5920"/>
    <s v="-0"/>
    <s v="24420, 24520, 24620, 24720, 24820, 24920, 25020, 25120, 25220, 25320, 25420, 25520, 25620, 25720, 25820"/>
    <s v="105618520, 105618620, 105618720, 105618820, 105618920, 105619020, 105619120, 105619220, 105619320, 105619420, 105619520, 105619620, 105619720, 105619820, 105619920"/>
    <s v="-0"/>
    <x v="0"/>
    <x v="27"/>
  </r>
  <r>
    <s v="2720"/>
    <s v="2020-05-21 00:00:00"/>
    <s v="2020-05-21 18:42:00"/>
    <s v="Gasto"/>
    <s v="Con Compromiso"/>
    <s v="021"/>
    <x v="27"/>
    <x v="6"/>
    <s v="SUBSIDIO DE ALIMENTACIÓN"/>
    <s v="Nación"/>
    <x v="0"/>
    <s v="CSF"/>
    <n v="1227220"/>
    <n v="0"/>
    <n v="1227220"/>
    <n v="0"/>
    <s v="PAGO NOMINA MAYO 2020 FUNCIONARIOS DT TOLIMA"/>
    <s v="2720"/>
    <s v="6520, 6620"/>
    <s v="-0"/>
    <s v="27420, 27520, 27620, 27720, 27820, 27920, 28020, 28120, 28220, 28320, 28420, 28520, 28620, 28720, 28820, 28920, 29020, 29120, 29220, 29320, 29420, 29520, 29620, 29720, 29820, 29920, 30020, 30120"/>
    <s v="126418820, 126418920, 126419020, 126419120, 126419220, 126419320, 126419420, 126419520, 126419620, 126419720, 126419820, 126419920, 126420020, 126420120, 126420220, 126420320, 126420420, 126420520, 126420620, 126420720, 126420820, 126420920, 126421020, 126421120, 126421220, 126421320, 126421420, 126429620"/>
    <s v="-0"/>
    <x v="0"/>
    <x v="27"/>
  </r>
  <r>
    <s v="2720"/>
    <s v="2020-05-21 00:00:00"/>
    <s v="2020-05-21 18:42:00"/>
    <s v="Gasto"/>
    <s v="Con Compromiso"/>
    <s v="021"/>
    <x v="27"/>
    <x v="9"/>
    <s v="BONIFICACIÓN POR SERVICIOS PRESTADOS"/>
    <s v="Nación"/>
    <x v="0"/>
    <s v="CSF"/>
    <n v="80568"/>
    <n v="0"/>
    <n v="80568"/>
    <n v="0"/>
    <s v="PAGO NOMINA MAYO 2020 FUNCIONARIOS DT TOLIMA"/>
    <s v="2720"/>
    <s v="6520, 6620"/>
    <s v="-0"/>
    <s v="27420, 27520, 27620, 27720, 27820, 27920, 28020, 28120, 28220, 28320, 28420, 28520, 28620, 28720, 28820, 28920, 29020, 29120, 29220, 29320, 29420, 29520, 29620, 29720, 29820, 29920, 30020, 30120"/>
    <s v="126418820, 126418920, 126419020, 126419120, 126419220, 126419320, 126419420, 126419520, 126419620, 126419720, 126419820, 126419920, 126420020, 126420120, 126420220, 126420320, 126420420, 126420520, 126420620, 126420720, 126420820, 126420920, 126421020, 126421120, 126421220, 126421320, 126421420, 126429620"/>
    <s v="-0"/>
    <x v="0"/>
    <x v="27"/>
  </r>
  <r>
    <s v="2720"/>
    <s v="2020-05-21 00:00:00"/>
    <s v="2020-05-21 18:42:00"/>
    <s v="Gasto"/>
    <s v="Con Compromiso"/>
    <s v="021"/>
    <x v="27"/>
    <x v="37"/>
    <s v="INDEMNIZACIÓN POR VACACIONES"/>
    <s v="Nación"/>
    <x v="0"/>
    <s v="CSF"/>
    <n v="1492870"/>
    <n v="0"/>
    <n v="1492870"/>
    <n v="0"/>
    <s v="PAGO NOMINA MAYO 2020 FUNCIONARIOS DT TOLIMA"/>
    <s v="2720"/>
    <s v="6520, 6620"/>
    <s v="-0"/>
    <s v="27420, 27520, 27620, 27720, 27820, 27920, 28020, 28120, 28220, 28320, 28420, 28520, 28620, 28720, 28820, 28920, 29020, 29120, 29220, 29320, 29420, 29520, 29620, 29720, 29820, 29920, 30020, 30120"/>
    <s v="126418820, 126418920, 126419020, 126419120, 126419220, 126419320, 126419420, 126419520, 126419620, 126419720, 126419820, 126419920, 126420020, 126420120, 126420220, 126420320, 126420420, 126420520, 126420620, 126420720, 126420820, 126420920, 126421020, 126421120, 126421220, 126421320, 126421420, 126429620"/>
    <s v="-0"/>
    <x v="0"/>
    <x v="27"/>
  </r>
  <r>
    <s v="2720"/>
    <s v="2020-05-21 00:00:00"/>
    <s v="2020-05-21 18:42:00"/>
    <s v="Gasto"/>
    <s v="Con Compromiso"/>
    <s v="021"/>
    <x v="27"/>
    <x v="5"/>
    <s v="PRIMA TÉCNICA NO SALARIAL"/>
    <s v="Nación"/>
    <x v="0"/>
    <s v="CSF"/>
    <n v="2354967"/>
    <n v="0"/>
    <n v="2354967"/>
    <n v="0"/>
    <s v="PAGO NOMINA MAYO 2020 FUNCIONARIOS DT TOLIMA"/>
    <s v="2720"/>
    <s v="6520, 6620"/>
    <s v="-0"/>
    <s v="27420, 27520, 27620, 27720, 27820, 27920, 28020, 28120, 28220, 28320, 28420, 28520, 28620, 28720, 28820, 28920, 29020, 29120, 29220, 29320, 29420, 29520, 29620, 29720, 29820, 29920, 30020, 30120"/>
    <s v="126418820, 126418920, 126419020, 126419120, 126419220, 126419320, 126419420, 126419520, 126419620, 126419720, 126419820, 126419920, 126420020, 126420120, 126420220, 126420320, 126420420, 126420520, 126420620, 126420720, 126420820, 126420920, 126421020, 126421120, 126421220, 126421320, 126421420, 126429620"/>
    <s v="-0"/>
    <x v="0"/>
    <x v="27"/>
  </r>
  <r>
    <s v="2720"/>
    <s v="2020-05-21 00:00:00"/>
    <s v="2020-05-21 18:42:00"/>
    <s v="Gasto"/>
    <s v="Con Compromiso"/>
    <s v="021"/>
    <x v="27"/>
    <x v="8"/>
    <s v="SUELDO BÁSICO"/>
    <s v="Nación"/>
    <x v="0"/>
    <s v="CSF"/>
    <n v="48794016"/>
    <n v="0"/>
    <n v="48794016"/>
    <n v="0"/>
    <s v="PAGO NOMINA MAYO 2020 FUNCIONARIOS DT TOLIMA"/>
    <s v="2720"/>
    <s v="6520, 6620"/>
    <s v="-0"/>
    <s v="27420, 27520, 27620, 27720, 27820, 27920, 28020, 28120, 28220, 28320, 28420, 28520, 28620, 28720, 28820, 28920, 29020, 29120, 29220, 29320, 29420, 29520, 29620, 29720, 29820, 29920, 30020, 30120"/>
    <s v="126418820, 126418920, 126419020, 126419120, 126419220, 126419320, 126419420, 126419520, 126419620, 126419720, 126419820, 126419920, 126420020, 126420120, 126420220, 126420320, 126420420, 126420520, 126420620, 126420720, 126420820, 126420920, 126421020, 126421120, 126421220, 126421320, 126421420, 126429620"/>
    <s v="-0"/>
    <x v="0"/>
    <x v="27"/>
  </r>
  <r>
    <s v="2720"/>
    <s v="2020-05-21 00:00:00"/>
    <s v="2020-05-21 18:42:00"/>
    <s v="Gasto"/>
    <s v="Con Compromiso"/>
    <s v="021"/>
    <x v="27"/>
    <x v="3"/>
    <s v="AUXILIO DE TRANSPORTE"/>
    <s v="Nación"/>
    <x v="0"/>
    <s v="CSF"/>
    <n v="1748518"/>
    <n v="0"/>
    <n v="1748518"/>
    <n v="0"/>
    <s v="PAGO NOMINA MAYO 2020 FUNCIONARIOS DT TOLIMA"/>
    <s v="2720"/>
    <s v="6520, 6620"/>
    <s v="-0"/>
    <s v="27420, 27520, 27620, 27720, 27820, 27920, 28020, 28120, 28220, 28320, 28420, 28520, 28620, 28720, 28820, 28920, 29020, 29120, 29220, 29320, 29420, 29520, 29620, 29720, 29820, 29920, 30020, 30120"/>
    <s v="126418820, 126418920, 126419020, 126419120, 126419220, 126419320, 126419420, 126419520, 126419620, 126419720, 126419820, 126419920, 126420020, 126420120, 126420220, 126420320, 126420420, 126420520, 126420620, 126420720, 126420820, 126420920, 126421020, 126421120, 126421220, 126421320, 126421420, 126429620"/>
    <s v="-0"/>
    <x v="0"/>
    <x v="27"/>
  </r>
  <r>
    <s v="2720"/>
    <s v="2020-05-21 00:00:00"/>
    <s v="2020-05-21 18:42:00"/>
    <s v="Gasto"/>
    <s v="Con Compromiso"/>
    <s v="021"/>
    <x v="27"/>
    <x v="30"/>
    <s v="PRIMA DE NAVIDAD"/>
    <s v="Nación"/>
    <x v="0"/>
    <s v="CSF"/>
    <n v="1199811"/>
    <n v="0"/>
    <n v="1199811"/>
    <n v="0"/>
    <s v="PAGO NOMINA MAYO 2020 FUNCIONARIOS DT TOLIMA"/>
    <s v="2720"/>
    <s v="6520, 6620"/>
    <s v="-0"/>
    <s v="27420, 27520, 27620, 27720, 27820, 27920, 28020, 28120, 28220, 28320, 28420, 28520, 28620, 28720, 28820, 28920, 29020, 29120, 29220, 29320, 29420, 29520, 29620, 29720, 29820, 29920, 30020, 30120"/>
    <s v="126418820, 126418920, 126419020, 126419120, 126419220, 126419320, 126419420, 126419520, 126419620, 126419720, 126419820, 126419920, 126420020, 126420120, 126420220, 126420320, 126420420, 126420520, 126420620, 126420720, 126420820, 126420920, 126421020, 126421120, 126421220, 126421320, 126421420, 126429620"/>
    <s v="-0"/>
    <x v="0"/>
    <x v="27"/>
  </r>
  <r>
    <s v="2720"/>
    <s v="2020-05-21 00:00:00"/>
    <s v="2020-05-21 18:42:00"/>
    <s v="Gasto"/>
    <s v="Con Compromiso"/>
    <s v="021"/>
    <x v="27"/>
    <x v="7"/>
    <s v="BONIFICACIÓN ESPECIAL DE RECREACIÓN"/>
    <s v="Nación"/>
    <x v="0"/>
    <s v="CSF"/>
    <n v="121235"/>
    <n v="0"/>
    <n v="121235"/>
    <n v="0"/>
    <s v="PAGO NOMINA MAYO 2020 FUNCIONARIOS DT TOLIMA"/>
    <s v="2720"/>
    <s v="6520, 6620"/>
    <s v="-0"/>
    <s v="27420, 27520, 27620, 27720, 27820, 27920, 28020, 28120, 28220, 28320, 28420, 28520, 28620, 28720, 28820, 28920, 29020, 29120, 29220, 29320, 29420, 29520, 29620, 29720, 29820, 29920, 30020, 30120"/>
    <s v="126418820, 126418920, 126419020, 126419120, 126419220, 126419320, 126419420, 126419520, 126419620, 126419720, 126419820, 126419920, 126420020, 126420120, 126420220, 126420320, 126420420, 126420520, 126420620, 126420720, 126420820, 126420920, 126421020, 126421120, 126421220, 126421320, 126421420, 126429620"/>
    <s v="-0"/>
    <x v="0"/>
    <x v="27"/>
  </r>
  <r>
    <s v="2720"/>
    <s v="2020-05-21 00:00:00"/>
    <s v="2020-05-21 18:42:00"/>
    <s v="Gasto"/>
    <s v="Con Compromiso"/>
    <s v="021"/>
    <x v="27"/>
    <x v="4"/>
    <s v="PRIMA DE VACACIONES"/>
    <s v="Nación"/>
    <x v="0"/>
    <s v="CSF"/>
    <n v="1599504"/>
    <n v="0"/>
    <n v="1599504"/>
    <n v="0"/>
    <s v="PAGO NOMINA MAYO 2020 FUNCIONARIOS DT TOLIMA"/>
    <s v="2720"/>
    <s v="6520, 6620"/>
    <s v="-0"/>
    <s v="27420, 27520, 27620, 27720, 27820, 27920, 28020, 28120, 28220, 28320, 28420, 28520, 28620, 28720, 28820, 28920, 29020, 29120, 29220, 29320, 29420, 29520, 29620, 29720, 29820, 29920, 30020, 30120"/>
    <s v="126418820, 126418920, 126419020, 126419120, 126419220, 126419320, 126419420, 126419520, 126419620, 126419720, 126419820, 126419920, 126420020, 126420120, 126420220, 126420320, 126420420, 126420520, 126420620, 126420720, 126420820, 126420920, 126421020, 126421120, 126421220, 126421320, 126421420, 126429620"/>
    <s v="-0"/>
    <x v="0"/>
    <x v="27"/>
  </r>
  <r>
    <s v="2820"/>
    <s v="2020-05-26 00:00:00"/>
    <s v="2020-05-26 13:00:00"/>
    <s v="Gasto"/>
    <s v="Con Compromiso"/>
    <s v="021"/>
    <x v="27"/>
    <x v="15"/>
    <s v="APORTES GENERALES AL SISTEMA DE RIESGOS LABORALES"/>
    <s v="Nación"/>
    <x v="0"/>
    <s v="CSF"/>
    <n v="688300"/>
    <n v="0"/>
    <n v="688300"/>
    <n v="0"/>
    <s v="PAGO APORTES A SEGURIDAD SOCIAL Y PARAFISCALES NOMINA MAYO 2020 FUNCIONARIOS DT TOLIMA"/>
    <s v="2820"/>
    <s v="6720"/>
    <s v="-0"/>
    <s v="30220, 30320, 30420, 30520, 30620, 30720, 30820, 30920, 31020, 31120, 31220, 31320, 31420, 31520, 31620"/>
    <s v="129446020, 129446120, 129446220, 129446320, 129446420, 129446520, 129446620, 129446720, 129446820, 129446920, 129447020, 129447120, 129447220, 129447320, 129447420"/>
    <s v="-0"/>
    <x v="0"/>
    <x v="27"/>
  </r>
  <r>
    <s v="2820"/>
    <s v="2020-05-26 00:00:00"/>
    <s v="2020-05-26 13:00:00"/>
    <s v="Gasto"/>
    <s v="Con Compromiso"/>
    <s v="021"/>
    <x v="27"/>
    <x v="12"/>
    <s v="APORTES AL SENA"/>
    <s v="Nación"/>
    <x v="0"/>
    <s v="CSF"/>
    <n v="1115800"/>
    <n v="0"/>
    <n v="1115800"/>
    <n v="0"/>
    <s v="PAGO APORTES A SEGURIDAD SOCIAL Y PARAFISCALES NOMINA MAYO 2020 FUNCIONARIOS DT TOLIMA"/>
    <s v="2820"/>
    <s v="6720"/>
    <s v="-0"/>
    <s v="30220, 30320, 30420, 30520, 30620, 30720, 30820, 30920, 31020, 31120, 31220, 31320, 31420, 31520, 31620"/>
    <s v="129446020, 129446120, 129446220, 129446320, 129446420, 129446520, 129446620, 129446720, 129446820, 129446920, 129447020, 129447120, 129447220, 129447320, 129447420"/>
    <s v="-0"/>
    <x v="0"/>
    <x v="27"/>
  </r>
  <r>
    <s v="2820"/>
    <s v="2020-05-26 00:00:00"/>
    <s v="2020-05-26 13:00:00"/>
    <s v="Gasto"/>
    <s v="Con Compromiso"/>
    <s v="021"/>
    <x v="27"/>
    <x v="13"/>
    <s v="SALUD"/>
    <s v="Nación"/>
    <x v="0"/>
    <s v="CSF"/>
    <n v="4453700"/>
    <n v="0"/>
    <n v="4453700"/>
    <n v="0"/>
    <s v="PAGO APORTES A SEGURIDAD SOCIAL Y PARAFISCALES NOMINA MAYO 2020 FUNCIONARIOS DT TOLIMA"/>
    <s v="2820"/>
    <s v="6720"/>
    <s v="-0"/>
    <s v="30220, 30320, 30420, 30520, 30620, 30720, 30820, 30920, 31020, 31120, 31220, 31320, 31420, 31520, 31620"/>
    <s v="129446020, 129446120, 129446220, 129446320, 129446420, 129446520, 129446620, 129446720, 129446820, 129446920, 129447020, 129447120, 129447220, 129447320, 129447420"/>
    <s v="-0"/>
    <x v="0"/>
    <x v="27"/>
  </r>
  <r>
    <s v="2820"/>
    <s v="2020-05-26 00:00:00"/>
    <s v="2020-05-26 13:00:00"/>
    <s v="Gasto"/>
    <s v="Con Compromiso"/>
    <s v="021"/>
    <x v="27"/>
    <x v="11"/>
    <s v="PENSIONES"/>
    <s v="Nación"/>
    <x v="0"/>
    <s v="CSF"/>
    <n v="6287100"/>
    <n v="0"/>
    <n v="6287100"/>
    <n v="0"/>
    <s v="PAGO APORTES A SEGURIDAD SOCIAL Y PARAFISCALES NOMINA MAYO 2020 FUNCIONARIOS DT TOLIMA"/>
    <s v="2820"/>
    <s v="6720"/>
    <s v="-0"/>
    <s v="30220, 30320, 30420, 30520, 30620, 30720, 30820, 30920, 31020, 31120, 31220, 31320, 31420, 31520, 31620"/>
    <s v="129446020, 129446120, 129446220, 129446320, 129446420, 129446520, 129446620, 129446720, 129446820, 129446920, 129447020, 129447120, 129447220, 129447320, 129447420"/>
    <s v="-0"/>
    <x v="0"/>
    <x v="27"/>
  </r>
  <r>
    <s v="2820"/>
    <s v="2020-05-26 00:00:00"/>
    <s v="2020-05-26 13:00:00"/>
    <s v="Gasto"/>
    <s v="Con Compromiso"/>
    <s v="021"/>
    <x v="27"/>
    <x v="16"/>
    <s v="CAJAS DE COMPENSACIÓN FAMILIAR"/>
    <s v="Nación"/>
    <x v="0"/>
    <s v="CSF"/>
    <n v="2230800"/>
    <n v="0"/>
    <n v="2230800"/>
    <n v="0"/>
    <s v="PAGO APORTES A SEGURIDAD SOCIAL Y PARAFISCALES NOMINA MAYO 2020 FUNCIONARIOS DT TOLIMA"/>
    <s v="2820"/>
    <s v="6720"/>
    <s v="-0"/>
    <s v="30220, 30320, 30420, 30520, 30620, 30720, 30820, 30920, 31020, 31120, 31220, 31320, 31420, 31520, 31620"/>
    <s v="129446020, 129446120, 129446220, 129446320, 129446420, 129446520, 129446620, 129446720, 129446820, 129446920, 129447020, 129447120, 129447220, 129447320, 129447420"/>
    <s v="-0"/>
    <x v="0"/>
    <x v="27"/>
  </r>
  <r>
    <s v="2820"/>
    <s v="2020-05-26 00:00:00"/>
    <s v="2020-05-26 13:00:00"/>
    <s v="Gasto"/>
    <s v="Con Compromiso"/>
    <s v="021"/>
    <x v="27"/>
    <x v="14"/>
    <s v="APORTES AL ICBF"/>
    <s v="Nación"/>
    <x v="0"/>
    <s v="CSF"/>
    <n v="1673800"/>
    <n v="0"/>
    <n v="1673800"/>
    <n v="0"/>
    <s v="PAGO APORTES A SEGURIDAD SOCIAL Y PARAFISCALES NOMINA MAYO 2020 FUNCIONARIOS DT TOLIMA"/>
    <s v="2820"/>
    <s v="6720"/>
    <s v="-0"/>
    <s v="30220, 30320, 30420, 30520, 30620, 30720, 30820, 30920, 31020, 31120, 31220, 31320, 31420, 31520, 31620"/>
    <s v="129446020, 129446120, 129446220, 129446320, 129446420, 129446520, 129446620, 129446720, 129446820, 129446920, 129447020, 129447120, 129447220, 129447320, 129447420"/>
    <s v="-0"/>
    <x v="0"/>
    <x v="27"/>
  </r>
  <r>
    <s v="2920"/>
    <s v="2020-05-27 00:00:00"/>
    <s v="2020-05-27 19:44:00"/>
    <s v="Gasto"/>
    <s v="Con Compromiso"/>
    <s v="021"/>
    <x v="27"/>
    <x v="12"/>
    <s v="APORTES AL SENA"/>
    <s v="Nación"/>
    <x v="0"/>
    <s v="CSF"/>
    <n v="133100"/>
    <n v="0"/>
    <n v="133100"/>
    <n v="0"/>
    <s v="PAGO RETROACTIVO APORTES PATRONALES 2020 DT TOLIMA"/>
    <s v="2920"/>
    <s v="6920"/>
    <s v="-0"/>
    <s v="31820, 31920, 32020, 32120, 32220, 32320, 32420, 32520, 32620, 32720, 32820, 32920, 33020, 33120, 33220"/>
    <s v="132697820, 132697920, 132698020, 132698120, 132698220, 132698320, 132698420, 132698520, 132698620, 132698720, 132698820, 132698920, 132699020, 132699120, 132699220"/>
    <s v="-0"/>
    <x v="0"/>
    <x v="27"/>
  </r>
  <r>
    <s v="2920"/>
    <s v="2020-05-27 00:00:00"/>
    <s v="2020-05-27 19:44:00"/>
    <s v="Gasto"/>
    <s v="Con Compromiso"/>
    <s v="021"/>
    <x v="27"/>
    <x v="16"/>
    <s v="CAJAS DE COMPENSACIÓN FAMILIAR"/>
    <s v="Nación"/>
    <x v="0"/>
    <s v="CSF"/>
    <n v="267000"/>
    <n v="0"/>
    <n v="267000"/>
    <n v="0"/>
    <s v="PAGO RETROACTIVO APORTES PATRONALES 2020 DT TOLIMA"/>
    <s v="2920"/>
    <s v="6920"/>
    <s v="-0"/>
    <s v="31820, 31920, 32020, 32120, 32220, 32320, 32420, 32520, 32620, 32720, 32820, 32920, 33020, 33120, 33220"/>
    <s v="132697820, 132697920, 132698020, 132698120, 132698220, 132698320, 132698420, 132698520, 132698620, 132698720, 132698820, 132698920, 132699020, 132699120, 132699220"/>
    <s v="-0"/>
    <x v="0"/>
    <x v="27"/>
  </r>
  <r>
    <s v="2920"/>
    <s v="2020-05-27 00:00:00"/>
    <s v="2020-05-27 19:44:00"/>
    <s v="Gasto"/>
    <s v="Con Compromiso"/>
    <s v="021"/>
    <x v="27"/>
    <x v="15"/>
    <s v="APORTES GENERALES AL SISTEMA DE RIESGOS LABORALES"/>
    <s v="Nación"/>
    <x v="0"/>
    <s v="CSF"/>
    <n v="69300"/>
    <n v="0"/>
    <n v="69300"/>
    <n v="0"/>
    <s v="PAGO RETROACTIVO APORTES PATRONALES 2020 DT TOLIMA"/>
    <s v="2920"/>
    <s v="6920"/>
    <s v="-0"/>
    <s v="31820, 31920, 32020, 32120, 32220, 32320, 32420, 32520, 32620, 32720, 32820, 32920, 33020, 33120, 33220"/>
    <s v="132697820, 132697920, 132698020, 132698120, 132698220, 132698320, 132698420, 132698520, 132698620, 132698720, 132698820, 132698920, 132699020, 132699120, 132699220"/>
    <s v="-0"/>
    <x v="0"/>
    <x v="27"/>
  </r>
  <r>
    <s v="2920"/>
    <s v="2020-05-27 00:00:00"/>
    <s v="2020-05-27 19:44:00"/>
    <s v="Gasto"/>
    <s v="Con Compromiso"/>
    <s v="021"/>
    <x v="27"/>
    <x v="13"/>
    <s v="SALUD"/>
    <s v="Nación"/>
    <x v="0"/>
    <s v="CSF"/>
    <n v="442700"/>
    <n v="0"/>
    <n v="442700"/>
    <n v="0"/>
    <s v="PAGO RETROACTIVO APORTES PATRONALES 2020 DT TOLIMA"/>
    <s v="2920"/>
    <s v="6920"/>
    <s v="-0"/>
    <s v="31820, 31920, 32020, 32120, 32220, 32320, 32420, 32520, 32620, 32720, 32820, 32920, 33020, 33120, 33220"/>
    <s v="132697820, 132697920, 132698020, 132698120, 132698220, 132698320, 132698420, 132698520, 132698620, 132698720, 132698820, 132698920, 132699020, 132699120, 132699220"/>
    <s v="-0"/>
    <x v="0"/>
    <x v="27"/>
  </r>
  <r>
    <s v="2920"/>
    <s v="2020-05-27 00:00:00"/>
    <s v="2020-05-27 19:44:00"/>
    <s v="Gasto"/>
    <s v="Con Compromiso"/>
    <s v="021"/>
    <x v="27"/>
    <x v="11"/>
    <s v="PENSIONES"/>
    <s v="Nación"/>
    <x v="0"/>
    <s v="CSF"/>
    <n v="707000"/>
    <n v="0"/>
    <n v="707000"/>
    <n v="0"/>
    <s v="PAGO RETROACTIVO APORTES PATRONALES 2020 DT TOLIMA"/>
    <s v="2920"/>
    <s v="6920"/>
    <s v="-0"/>
    <s v="31820, 31920, 32020, 32120, 32220, 32320, 32420, 32520, 32620, 32720, 32820, 32920, 33020, 33120, 33220"/>
    <s v="132697820, 132697920, 132698020, 132698120, 132698220, 132698320, 132698420, 132698520, 132698620, 132698720, 132698820, 132698920, 132699020, 132699120, 132699220"/>
    <s v="-0"/>
    <x v="0"/>
    <x v="27"/>
  </r>
  <r>
    <s v="2920"/>
    <s v="2020-05-27 00:00:00"/>
    <s v="2020-05-27 19:44:00"/>
    <s v="Gasto"/>
    <s v="Con Compromiso"/>
    <s v="021"/>
    <x v="27"/>
    <x v="14"/>
    <s v="APORTES AL ICBF"/>
    <s v="Nación"/>
    <x v="0"/>
    <s v="CSF"/>
    <n v="199800"/>
    <n v="0"/>
    <n v="199800"/>
    <n v="0"/>
    <s v="PAGO RETROACTIVO APORTES PATRONALES 2020 DT TOLIMA"/>
    <s v="2920"/>
    <s v="6920"/>
    <s v="-0"/>
    <s v="31820, 31920, 32020, 32120, 32220, 32320, 32420, 32520, 32620, 32720, 32820, 32920, 33020, 33120, 33220"/>
    <s v="132697820, 132697920, 132698020, 132698120, 132698220, 132698320, 132698420, 132698520, 132698620, 132698720, 132698820, 132698920, 132699020, 132699120, 132699220"/>
    <s v="-0"/>
    <x v="0"/>
    <x v="27"/>
  </r>
  <r>
    <s v="3020"/>
    <s v="2020-06-05 00:00:00"/>
    <s v="2020-06-05 20:07:00"/>
    <s v="Gasto"/>
    <s v="Con Compromiso"/>
    <s v="021"/>
    <x v="27"/>
    <x v="26"/>
    <s v="PRIMA DE SERVICIO"/>
    <s v="Nación"/>
    <x v="0"/>
    <s v="CSF"/>
    <n v="55606236"/>
    <n v="0"/>
    <n v="55606236"/>
    <n v="0"/>
    <s v="PAGO PRIMA DE SERVICIOS FUNCIONARIOS DT TOLIMA"/>
    <s v="3020"/>
    <s v="7120"/>
    <s v="-0"/>
    <s v="34220, 34320, 34420, 34520, 34620, 34720, 34820, 34920, 35020, 35120, 35220, 35320, 35420, 35520, 35620, 35720, 35820, 35920, 36020, 36120, 36220, 36320, 36420, 36520, 36620, 36720, 36820, 36920"/>
    <s v="144126820, 144126920, 144127020, 144127120, 144127220, 144127320, 144127420, 144127520, 144127620, 144127720, 144127820, 144127920, 144128020, 144128120, 144128220, 144128320, 144128420, 144128520, 144128620, 144128720, 144128920, 144129020, 144129120, 144129220, 144129320, 144129420, 144129520, 144129620"/>
    <s v="-0"/>
    <x v="0"/>
    <x v="27"/>
  </r>
  <r>
    <s v="3120"/>
    <s v="2020-06-09 00:00:00"/>
    <s v="2020-06-09 20:06:00"/>
    <s v="Gasto"/>
    <s v="Con Compromiso"/>
    <s v="0500"/>
    <x v="27"/>
    <x v="22"/>
    <s v="ADQUISICIÓN DE BIENES Y SERVICIOS - SERVICIO DE INFORMACIÓN CATASTRAL - ACTUALIZACIÓN  Y GESTIÓN CATASTRAL  NACIONAL"/>
    <s v="Nación"/>
    <x v="0"/>
    <s v="CSF"/>
    <n v="11506787"/>
    <n v="-1266297"/>
    <n v="10240490"/>
    <n v="0"/>
    <s v="PRESTACIÓN DE SERVICIOS PERSONALES DE APOYO A LA GESTIÓN DESARROLLADA EN PROCESOS CATASTRALES DE LA TERRITORIAL TOLIMA SEGÚN PAA APROBADO 06/05/2020"/>
    <s v="3120"/>
    <s v="8820"/>
    <s v="13020"/>
    <s v="44620, 50620, 57720, 67120, 77820, 91520, 102820"/>
    <s v="186478020, 217470420, 244323720, 279383920, 310834720, 347526020, 390139820"/>
    <s v="-0"/>
    <x v="1"/>
    <x v="1"/>
  </r>
  <r>
    <s v="3220"/>
    <s v="2020-06-24 00:00:00"/>
    <s v="2020-06-24 13:24:00"/>
    <s v="Gasto"/>
    <s v="Con Compromiso"/>
    <s v="021"/>
    <x v="27"/>
    <x v="3"/>
    <s v="AUXILIO DE TRANSPORTE"/>
    <s v="Nación"/>
    <x v="0"/>
    <s v="CSF"/>
    <n v="1745090"/>
    <n v="0"/>
    <n v="1745090"/>
    <n v="0"/>
    <s v="PAGO NOMINA JUNIO FUNCIONARIOS DT TOLIMA"/>
    <s v="3220"/>
    <s v="8520, 8620"/>
    <s v="-0"/>
    <s v="37820, 37920, 38020, 38120, 38220, 38320, 38420, 38520, 38620, 38720, 38820, 38920, 39020, 39120, 39220, 39320, 39420, 39520, 39620, 39720, 39820, 39920, 40020, 40120, 40220, 40320, 40420, 40520, 40620, 40720, 40820, 40920, 41020, 41120, 41220, 41320, 41420, 41520"/>
    <s v="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
    <s v="-0"/>
    <x v="0"/>
    <x v="27"/>
  </r>
  <r>
    <s v="3220"/>
    <s v="2020-06-24 00:00:00"/>
    <s v="2020-06-24 13:24:00"/>
    <s v="Gasto"/>
    <s v="Con Compromiso"/>
    <s v="021"/>
    <x v="27"/>
    <x v="10"/>
    <s v="SUELDO DE VACACIONES"/>
    <s v="Nación"/>
    <x v="0"/>
    <s v="CSF"/>
    <n v="3853587"/>
    <n v="0"/>
    <n v="3853587"/>
    <n v="0"/>
    <s v="PAGO NOMINA JUNIO FUNCIONARIOS DT TOLIMA"/>
    <s v="3220"/>
    <s v="8520, 8620"/>
    <s v="-0"/>
    <s v="37820, 37920, 38020, 38120, 38220, 38320, 38420, 38520, 38620, 38720, 38820, 38920, 39020, 39120, 39220, 39320, 39420, 39520, 39620, 39720, 39820, 39920, 40020, 40120, 40220, 40320, 40420, 40520, 40620, 40720, 40820, 40920, 41020, 41120, 41220, 41320, 41420, 41520"/>
    <s v="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
    <s v="-0"/>
    <x v="0"/>
    <x v="27"/>
  </r>
  <r>
    <s v="3220"/>
    <s v="2020-06-24 00:00:00"/>
    <s v="2020-06-24 13:24:00"/>
    <s v="Gasto"/>
    <s v="Con Compromiso"/>
    <s v="021"/>
    <x v="27"/>
    <x v="5"/>
    <s v="PRIMA TÉCNICA NO SALARIAL"/>
    <s v="Nación"/>
    <x v="0"/>
    <s v="CSF"/>
    <n v="2354967"/>
    <n v="0"/>
    <n v="2354967"/>
    <n v="0"/>
    <s v="PAGO NOMINA JUNIO FUNCIONARIOS DT TOLIMA"/>
    <s v="3220"/>
    <s v="8520, 8620"/>
    <s v="-0"/>
    <s v="37820, 37920, 38020, 38120, 38220, 38320, 38420, 38520, 38620, 38720, 38820, 38920, 39020, 39120, 39220, 39320, 39420, 39520, 39620, 39720, 39820, 39920, 40020, 40120, 40220, 40320, 40420, 40520, 40620, 40720, 40820, 40920, 41020, 41120, 41220, 41320, 41420, 41520"/>
    <s v="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
    <s v="-0"/>
    <x v="0"/>
    <x v="27"/>
  </r>
  <r>
    <s v="3220"/>
    <s v="2020-06-24 00:00:00"/>
    <s v="2020-06-24 13:24:00"/>
    <s v="Gasto"/>
    <s v="Con Compromiso"/>
    <s v="021"/>
    <x v="27"/>
    <x v="9"/>
    <s v="BONIFICACIÓN POR SERVICIOS PRESTADOS"/>
    <s v="Nación"/>
    <x v="0"/>
    <s v="CSF"/>
    <n v="6498938"/>
    <n v="0"/>
    <n v="6498938"/>
    <n v="0"/>
    <s v="PAGO NOMINA JUNIO FUNCIONARIOS DT TOLIMA"/>
    <s v="3220"/>
    <s v="8520, 8620"/>
    <s v="-0"/>
    <s v="37820, 37920, 38020, 38120, 38220, 38320, 38420, 38520, 38620, 38720, 38820, 38920, 39020, 39120, 39220, 39320, 39420, 39520, 39620, 39720, 39820, 39920, 40020, 40120, 40220, 40320, 40420, 40520, 40620, 40720, 40820, 40920, 41020, 41120, 41220, 41320, 41420, 41520"/>
    <s v="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
    <s v="-0"/>
    <x v="0"/>
    <x v="27"/>
  </r>
  <r>
    <s v="3220"/>
    <s v="2020-06-24 00:00:00"/>
    <s v="2020-06-24 13:24:00"/>
    <s v="Gasto"/>
    <s v="Con Compromiso"/>
    <s v="021"/>
    <x v="27"/>
    <x v="37"/>
    <s v="INDEMNIZACIÓN POR VACACIONES"/>
    <s v="Nación"/>
    <x v="0"/>
    <s v="CSF"/>
    <n v="4145342"/>
    <n v="0"/>
    <n v="4145342"/>
    <n v="0"/>
    <s v="PAGO NOMINA JUNIO FUNCIONARIOS DT TOLIMA"/>
    <s v="3220"/>
    <s v="8520, 8620"/>
    <s v="-0"/>
    <s v="37820, 37920, 38020, 38120, 38220, 38320, 38420, 38520, 38620, 38720, 38820, 38920, 39020, 39120, 39220, 39320, 39420, 39520, 39620, 39720, 39820, 39920, 40020, 40120, 40220, 40320, 40420, 40520, 40620, 40720, 40820, 40920, 41020, 41120, 41220, 41320, 41420, 41520"/>
    <s v="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
    <s v="-0"/>
    <x v="0"/>
    <x v="27"/>
  </r>
  <r>
    <s v="3220"/>
    <s v="2020-06-24 00:00:00"/>
    <s v="2020-06-24 13:24:00"/>
    <s v="Gasto"/>
    <s v="Con Compromiso"/>
    <s v="021"/>
    <x v="27"/>
    <x v="7"/>
    <s v="BONIFICACIÓN ESPECIAL DE RECREACIÓN"/>
    <s v="Nación"/>
    <x v="0"/>
    <s v="CSF"/>
    <n v="654148"/>
    <n v="0"/>
    <n v="654148"/>
    <n v="0"/>
    <s v="PAGO NOMINA JUNIO FUNCIONARIOS DT TOLIMA"/>
    <s v="3220"/>
    <s v="8520, 8620"/>
    <s v="-0"/>
    <s v="37820, 37920, 38020, 38120, 38220, 38320, 38420, 38520, 38620, 38720, 38820, 38920, 39020, 39120, 39220, 39320, 39420, 39520, 39620, 39720, 39820, 39920, 40020, 40120, 40220, 40320, 40420, 40520, 40620, 40720, 40820, 40920, 41020, 41120, 41220, 41320, 41420, 41520"/>
    <s v="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
    <s v="-0"/>
    <x v="0"/>
    <x v="27"/>
  </r>
  <r>
    <s v="3220"/>
    <s v="2020-06-24 00:00:00"/>
    <s v="2020-06-24 13:24:00"/>
    <s v="Gasto"/>
    <s v="Con Compromiso"/>
    <s v="021"/>
    <x v="27"/>
    <x v="8"/>
    <s v="SUELDO BÁSICO"/>
    <s v="Nación"/>
    <x v="0"/>
    <s v="CSF"/>
    <n v="49050955"/>
    <n v="0"/>
    <n v="49050955"/>
    <n v="0"/>
    <s v="PAGO NOMINA JUNIO FUNCIONARIOS DT TOLIMA"/>
    <s v="3220"/>
    <s v="8520, 8620"/>
    <s v="-0"/>
    <s v="37820, 37920, 38020, 38120, 38220, 38320, 38420, 38520, 38620, 38720, 38820, 38920, 39020, 39120, 39220, 39320, 39420, 39520, 39620, 39720, 39820, 39920, 40020, 40120, 40220, 40320, 40420, 40520, 40620, 40720, 40820, 40920, 41020, 41120, 41220, 41320, 41420, 41520"/>
    <s v="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
    <s v="-0"/>
    <x v="0"/>
    <x v="27"/>
  </r>
  <r>
    <s v="3220"/>
    <s v="2020-06-24 00:00:00"/>
    <s v="2020-06-24 13:24:00"/>
    <s v="Gasto"/>
    <s v="Con Compromiso"/>
    <s v="021"/>
    <x v="27"/>
    <x v="4"/>
    <s v="PRIMA DE VACACIONES"/>
    <s v="Nación"/>
    <x v="0"/>
    <s v="CSF"/>
    <n v="6902126"/>
    <n v="0"/>
    <n v="6902126"/>
    <n v="0"/>
    <s v="PAGO NOMINA JUNIO FUNCIONARIOS DT TOLIMA"/>
    <s v="3220"/>
    <s v="8520, 8620"/>
    <s v="-0"/>
    <s v="37820, 37920, 38020, 38120, 38220, 38320, 38420, 38520, 38620, 38720, 38820, 38920, 39020, 39120, 39220, 39320, 39420, 39520, 39620, 39720, 39820, 39920, 40020, 40120, 40220, 40320, 40420, 40520, 40620, 40720, 40820, 40920, 41020, 41120, 41220, 41320, 41420, 41520"/>
    <s v="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
    <s v="-0"/>
    <x v="0"/>
    <x v="27"/>
  </r>
  <r>
    <s v="3220"/>
    <s v="2020-06-24 00:00:00"/>
    <s v="2020-06-24 13:24:00"/>
    <s v="Gasto"/>
    <s v="Con Compromiso"/>
    <s v="021"/>
    <x v="27"/>
    <x v="6"/>
    <s v="SUBSIDIO DE ALIMENTACIÓN"/>
    <s v="Nación"/>
    <x v="0"/>
    <s v="CSF"/>
    <n v="1236033"/>
    <n v="0"/>
    <n v="1236033"/>
    <n v="0"/>
    <s v="PAGO NOMINA JUNIO FUNCIONARIOS DT TOLIMA"/>
    <s v="3220"/>
    <s v="8520, 8620"/>
    <s v="-0"/>
    <s v="37820, 37920, 38020, 38120, 38220, 38320, 38420, 38520, 38620, 38720, 38820, 38920, 39020, 39120, 39220, 39320, 39420, 39520, 39620, 39720, 39820, 39920, 40020, 40120, 40220, 40320, 40420, 40520, 40620, 40720, 40820, 40920, 41020, 41120, 41220, 41320, 41420, 41520"/>
    <s v="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
    <s v="-0"/>
    <x v="0"/>
    <x v="27"/>
  </r>
  <r>
    <s v="3320"/>
    <s v="2020-06-25 00:00:00"/>
    <s v="2020-06-25 20:01:00"/>
    <s v="Gasto"/>
    <s v="Con Compromiso"/>
    <s v="021"/>
    <x v="27"/>
    <x v="14"/>
    <s v="APORTES AL ICBF"/>
    <s v="Nación"/>
    <x v="0"/>
    <s v="CSF"/>
    <n v="3771900"/>
    <n v="0"/>
    <n v="3771900"/>
    <n v="0"/>
    <s v="PAGO APORTES A SEGURIDAD SOCIAL NOMINA JUNIO 2020 DT TOLIMA"/>
    <s v="3320"/>
    <s v="8720"/>
    <s v="-0"/>
    <s v="41720, 41820, 41920, 42020, 42120, 42220, 42320, 42420, 42520, 42620, 42720, 42820, 42920, 43020, 43120"/>
    <s v="166555820, 166555920, 166556020, 166556120, 166556220, 166556320, 166556420, 166556520, 166556620, 166556720, 166556820, 166556920, 166557020, 166557120, 166557220"/>
    <s v="-0"/>
    <x v="0"/>
    <x v="27"/>
  </r>
  <r>
    <s v="3320"/>
    <s v="2020-06-25 00:00:00"/>
    <s v="2020-06-25 20:01:00"/>
    <s v="Gasto"/>
    <s v="Con Compromiso"/>
    <s v="021"/>
    <x v="27"/>
    <x v="16"/>
    <s v="CAJAS DE COMPENSACIÓN FAMILIAR"/>
    <s v="Nación"/>
    <x v="0"/>
    <s v="CSF"/>
    <n v="5028300"/>
    <n v="0"/>
    <n v="5028300"/>
    <n v="0"/>
    <s v="PAGO APORTES A SEGURIDAD SOCIAL NOMINA JUNIO 2020 DT TOLIMA"/>
    <s v="3320"/>
    <s v="8720"/>
    <s v="-0"/>
    <s v="41720, 41820, 41920, 42020, 42120, 42220, 42320, 42420, 42520, 42620, 42720, 42820, 42920, 43020, 43120"/>
    <s v="166555820, 166555920, 166556020, 166556120, 166556220, 166556320, 166556420, 166556520, 166556620, 166556720, 166556820, 166556920, 166557020, 166557120, 166557220"/>
    <s v="-0"/>
    <x v="0"/>
    <x v="27"/>
  </r>
  <r>
    <s v="3320"/>
    <s v="2020-06-25 00:00:00"/>
    <s v="2020-06-25 20:01:00"/>
    <s v="Gasto"/>
    <s v="Con Compromiso"/>
    <s v="021"/>
    <x v="27"/>
    <x v="15"/>
    <s v="APORTES GENERALES AL SISTEMA DE RIESGOS LABORALES"/>
    <s v="Nación"/>
    <x v="0"/>
    <s v="CSF"/>
    <n v="753900"/>
    <n v="0"/>
    <n v="753900"/>
    <n v="0"/>
    <s v="PAGO APORTES A SEGURIDAD SOCIAL NOMINA JUNIO 2020 DT TOLIMA"/>
    <s v="3320"/>
    <s v="8720"/>
    <s v="-0"/>
    <s v="41720, 41820, 41920, 42020, 42120, 42220, 42320, 42420, 42520, 42620, 42720, 42820, 42920, 43020, 43120"/>
    <s v="166555820, 166555920, 166556020, 166556120, 166556220, 166556320, 166556420, 166556520, 166556620, 166556720, 166556820, 166556920, 166557020, 166557120, 166557220"/>
    <s v="-0"/>
    <x v="0"/>
    <x v="27"/>
  </r>
  <r>
    <s v="3320"/>
    <s v="2020-06-25 00:00:00"/>
    <s v="2020-06-25 20:01:00"/>
    <s v="Gasto"/>
    <s v="Con Compromiso"/>
    <s v="021"/>
    <x v="27"/>
    <x v="11"/>
    <s v="PENSIONES"/>
    <s v="Nación"/>
    <x v="0"/>
    <s v="CSF"/>
    <n v="6927100"/>
    <n v="0"/>
    <n v="6927100"/>
    <n v="0"/>
    <s v="PAGO APORTES A SEGURIDAD SOCIAL NOMINA JUNIO 2020 DT TOLIMA"/>
    <s v="3320"/>
    <s v="8720"/>
    <s v="-0"/>
    <s v="41720, 41820, 41920, 42020, 42120, 42220, 42320, 42420, 42520, 42620, 42720, 42820, 42920, 43020, 43120"/>
    <s v="166555820, 166555920, 166556020, 166556120, 166556220, 166556320, 166556420, 166556520, 166556620, 166556720, 166556820, 166556920, 166557020, 166557120, 166557220"/>
    <s v="-0"/>
    <x v="0"/>
    <x v="27"/>
  </r>
  <r>
    <s v="3320"/>
    <s v="2020-06-25 00:00:00"/>
    <s v="2020-06-25 20:01:00"/>
    <s v="Gasto"/>
    <s v="Con Compromiso"/>
    <s v="021"/>
    <x v="27"/>
    <x v="13"/>
    <s v="SALUD"/>
    <s v="Nación"/>
    <x v="0"/>
    <s v="CSF"/>
    <n v="4894800"/>
    <n v="0"/>
    <n v="4894800"/>
    <n v="0"/>
    <s v="PAGO APORTES A SEGURIDAD SOCIAL NOMINA JUNIO 2020 DT TOLIMA"/>
    <s v="3320"/>
    <s v="8720"/>
    <s v="-0"/>
    <s v="41720, 41820, 41920, 42020, 42120, 42220, 42320, 42420, 42520, 42620, 42720, 42820, 42920, 43020, 43120"/>
    <s v="166555820, 166555920, 166556020, 166556120, 166556220, 166556320, 166556420, 166556520, 166556620, 166556720, 166556820, 166556920, 166557020, 166557120, 166557220"/>
    <s v="-0"/>
    <x v="0"/>
    <x v="27"/>
  </r>
  <r>
    <s v="3320"/>
    <s v="2020-06-25 00:00:00"/>
    <s v="2020-06-25 20:01:00"/>
    <s v="Gasto"/>
    <s v="Con Compromiso"/>
    <s v="021"/>
    <x v="27"/>
    <x v="12"/>
    <s v="APORTES AL SENA"/>
    <s v="Nación"/>
    <x v="0"/>
    <s v="CSF"/>
    <n v="2514800"/>
    <n v="0"/>
    <n v="2514800"/>
    <n v="0"/>
    <s v="PAGO APORTES A SEGURIDAD SOCIAL NOMINA JUNIO 2020 DT TOLIMA"/>
    <s v="3320"/>
    <s v="8720"/>
    <s v="-0"/>
    <s v="41720, 41820, 41920, 42020, 42120, 42220, 42320, 42420, 42520, 42620, 42720, 42820, 42920, 43020, 43120"/>
    <s v="166555820, 166555920, 166556020, 166556120, 166556220, 166556320, 166556420, 166556520, 166556620, 166556720, 166556820, 166556920, 166557020, 166557120, 166557220"/>
    <s v="-0"/>
    <x v="0"/>
    <x v="27"/>
  </r>
  <r>
    <s v="3420"/>
    <s v="2020-07-08 00:00:00"/>
    <s v="2020-07-08 19:32:00"/>
    <s v="Gasto"/>
    <s v="Con Compromiso"/>
    <s v="0200"/>
    <x v="27"/>
    <x v="27"/>
    <s v="ADQUISICIÓN DE BIENES Y SERVICIOS - SEDES MANTENIDAS - FORTALECIMIENTO DE LA INFRAESTRUCTURA FÍSICA DEL IGAC A NIVEL  NACIONAL"/>
    <s v="Nación"/>
    <x v="0"/>
    <s v="CSF"/>
    <n v="2320500"/>
    <n v="-170500"/>
    <n v="2150000"/>
    <n v="0"/>
    <s v="ADQUISICIÓN E INSTALACIÓN DE DIVISIONES EN VIDRIO LAMINADO 3+3 INCOLORO, CON ESTRUCTURA EN ALUMINIO PARA LA ADECUACIÓN DE LAS VENTANILLAS DE ATENCIÓN AL USUARIO PARA LA DIRECCIÓN TERRITORIAL TOLIMA"/>
    <s v="3420"/>
    <s v="13320"/>
    <s v="42420"/>
    <s v="94620"/>
    <s v="363091120"/>
    <s v="-0"/>
    <x v="1"/>
    <x v="3"/>
  </r>
  <r>
    <s v="3520"/>
    <s v="2020-07-24 00:00:00"/>
    <s v="2020-07-24 18:30:00"/>
    <s v="Gasto"/>
    <s v="Con Compromiso"/>
    <s v="021"/>
    <x v="27"/>
    <x v="5"/>
    <s v="PRIMA TÉCNICA NO SALARIAL"/>
    <s v="Nación"/>
    <x v="0"/>
    <s v="CSF"/>
    <n v="2354967"/>
    <n v="0"/>
    <n v="2354967"/>
    <n v="0"/>
    <s v="PAGO NOMINA JULIO 2020 FUNCIONARIOS DT TOLIMA"/>
    <s v="3520"/>
    <s v="9620, 9720"/>
    <s v="-0"/>
    <s v="45720, 45820, 45920, 46020, 46120, 46220, 46320, 46420, 46520, 46620, 46720, 46820, 46920, 47020, 47120, 47220, 47320, 47420, 47520, 47620, 47720, 47820, 47920, 48020, 48120, 48220, 48320, 48420, 48520"/>
    <s v="195958420, 195958520, 195958620, 195958720, 195958820, 195958920, 195959020, 195959120, 195959220, 195959320, 195959520, 195959620, 195959720, 195959820, 195959920, 195960020, 195960120, 195960220, 195960320, 195960420, 195960520, 195960620, 195960720, 195960820, 195960920, 195961020, 195961220, 195961320, 195961420"/>
    <s v="-0"/>
    <x v="0"/>
    <x v="27"/>
  </r>
  <r>
    <s v="3520"/>
    <s v="2020-07-24 00:00:00"/>
    <s v="2020-07-24 18:30:00"/>
    <s v="Gasto"/>
    <s v="Con Compromiso"/>
    <s v="021"/>
    <x v="27"/>
    <x v="21"/>
    <s v="INCAPACIDADES (NO DE PENSIONES)"/>
    <s v="Nación"/>
    <x v="0"/>
    <s v="CSF"/>
    <n v="922804"/>
    <n v="0"/>
    <n v="922804"/>
    <n v="0"/>
    <s v="PAGO NOMINA JULIO 2020 FUNCIONARIOS DT TOLIMA"/>
    <s v="3520"/>
    <s v="9620, 9720"/>
    <s v="-0"/>
    <s v="45720, 45820, 45920, 46020, 46120, 46220, 46320, 46420, 46520, 46620, 46720, 46820, 46920, 47020, 47120, 47220, 47320, 47420, 47520, 47620, 47720, 47820, 47920, 48020, 48120, 48220, 48320, 48420, 48520"/>
    <s v="195958420, 195958520, 195958620, 195958720, 195958820, 195958920, 195959020, 195959120, 195959220, 195959320, 195959520, 195959620, 195959720, 195959820, 195959920, 195960020, 195960120, 195960220, 195960320, 195960420, 195960520, 195960620, 195960720, 195960820, 195960920, 195961020, 195961220, 195961320, 195961420"/>
    <s v="-0"/>
    <x v="0"/>
    <x v="27"/>
  </r>
  <r>
    <s v="3520"/>
    <s v="2020-07-24 00:00:00"/>
    <s v="2020-07-24 18:30:00"/>
    <s v="Gasto"/>
    <s v="Con Compromiso"/>
    <s v="021"/>
    <x v="27"/>
    <x v="8"/>
    <s v="SUELDO BÁSICO"/>
    <s v="Nación"/>
    <x v="0"/>
    <s v="CSF"/>
    <n v="45049943"/>
    <n v="0"/>
    <n v="45049943"/>
    <n v="0"/>
    <s v="PAGO NOMINA JULIO 2020 FUNCIONARIOS DT TOLIMA"/>
    <s v="3520"/>
    <s v="9620, 9720"/>
    <s v="-0"/>
    <s v="45720, 45820, 45920, 46020, 46120, 46220, 46320, 46420, 46520, 46620, 46720, 46820, 46920, 47020, 47120, 47220, 47320, 47420, 47520, 47620, 47720, 47820, 47920, 48020, 48120, 48220, 48320, 48420, 48520"/>
    <s v="195958420, 195958520, 195958620, 195958720, 195958820, 195958920, 195959020, 195959120, 195959220, 195959320, 195959520, 195959620, 195959720, 195959820, 195959920, 195960020, 195960120, 195960220, 195960320, 195960420, 195960520, 195960620, 195960720, 195960820, 195960920, 195961020, 195961220, 195961320, 195961420"/>
    <s v="-0"/>
    <x v="0"/>
    <x v="27"/>
  </r>
  <r>
    <s v="3520"/>
    <s v="2020-07-24 00:00:00"/>
    <s v="2020-07-24 18:30:00"/>
    <s v="Gasto"/>
    <s v="Con Compromiso"/>
    <s v="021"/>
    <x v="27"/>
    <x v="6"/>
    <s v="SUBSIDIO DE ALIMENTACIÓN"/>
    <s v="Nación"/>
    <x v="0"/>
    <s v="CSF"/>
    <n v="1255862"/>
    <n v="0"/>
    <n v="1255862"/>
    <n v="0"/>
    <s v="PAGO NOMINA JULIO 2020 FUNCIONARIOS DT TOLIMA"/>
    <s v="3520"/>
    <s v="9620, 9720"/>
    <s v="-0"/>
    <s v="45720, 45820, 45920, 46020, 46120, 46220, 46320, 46420, 46520, 46620, 46720, 46820, 46920, 47020, 47120, 47220, 47320, 47420, 47520, 47620, 47720, 47820, 47920, 48020, 48120, 48220, 48320, 48420, 48520"/>
    <s v="195958420, 195958520, 195958620, 195958720, 195958820, 195958920, 195959020, 195959120, 195959220, 195959320, 195959520, 195959620, 195959720, 195959820, 195959920, 195960020, 195960120, 195960220, 195960320, 195960420, 195960520, 195960620, 195960720, 195960820, 195960920, 195961020, 195961220, 195961320, 195961420"/>
    <s v="-0"/>
    <x v="0"/>
    <x v="27"/>
  </r>
  <r>
    <s v="3520"/>
    <s v="2020-07-24 00:00:00"/>
    <s v="2020-07-24 18:30:00"/>
    <s v="Gasto"/>
    <s v="Con Compromiso"/>
    <s v="021"/>
    <x v="27"/>
    <x v="28"/>
    <s v="AUXILIO DE CONECTIVIDAD DIGITAL"/>
    <s v="Nación"/>
    <x v="0"/>
    <s v="CSF"/>
    <n v="1748518"/>
    <n v="0"/>
    <n v="1748518"/>
    <n v="0"/>
    <s v="PAGO NOMINA JULIO 2020 FUNCIONARIOS DT TOLIMA"/>
    <s v="3520"/>
    <s v="9620, 9720"/>
    <s v="-0"/>
    <s v="45720, 45820, 45920, 46020, 46120, 46220, 46320, 46420, 46520, 46620, 46720, 46820, 46920, 47020, 47120, 47220, 47320, 47420, 47520, 47620, 47720, 47820, 47920, 48020, 48120, 48220, 48320, 48420, 48520"/>
    <s v="195958420, 195958520, 195958620, 195958720, 195958820, 195958920, 195959020, 195959120, 195959220, 195959320, 195959520, 195959620, 195959720, 195959820, 195959920, 195960020, 195960120, 195960220, 195960320, 195960420, 195960520, 195960620, 195960720, 195960820, 195960920, 195961020, 195961220, 195961320, 195961420"/>
    <s v="-0"/>
    <x v="0"/>
    <x v="27"/>
  </r>
  <r>
    <s v="3520"/>
    <s v="2020-07-24 00:00:00"/>
    <s v="2020-07-24 18:30:00"/>
    <s v="Gasto"/>
    <s v="Con Compromiso"/>
    <s v="021"/>
    <x v="27"/>
    <x v="9"/>
    <s v="BONIFICACIÓN POR SERVICIOS PRESTADOS"/>
    <s v="Nación"/>
    <x v="0"/>
    <s v="CSF"/>
    <n v="2566842"/>
    <n v="0"/>
    <n v="2566842"/>
    <n v="0"/>
    <s v="PAGO NOMINA JULIO 2020 FUNCIONARIOS DT TOLIMA"/>
    <s v="3520"/>
    <s v="9620, 9720"/>
    <s v="-0"/>
    <s v="45720, 45820, 45920, 46020, 46120, 46220, 46320, 46420, 46520, 46620, 46720, 46820, 46920, 47020, 47120, 47220, 47320, 47420, 47520, 47620, 47720, 47820, 47920, 48020, 48120, 48220, 48320, 48420, 48520"/>
    <s v="195958420, 195958520, 195958620, 195958720, 195958820, 195958920, 195959020, 195959120, 195959220, 195959320, 195959520, 195959620, 195959720, 195959820, 195959920, 195960020, 195960120, 195960220, 195960320, 195960420, 195960520, 195960620, 195960720, 195960820, 195960920, 195961020, 195961220, 195961320, 195961420"/>
    <s v="-0"/>
    <x v="0"/>
    <x v="27"/>
  </r>
  <r>
    <s v="3620"/>
    <s v="2020-07-27 00:00:00"/>
    <s v="2020-07-27 16:07:00"/>
    <s v="Gasto"/>
    <s v="Con Compromiso"/>
    <s v="021"/>
    <x v="27"/>
    <x v="11"/>
    <s v="PENSIONES"/>
    <s v="Nación"/>
    <x v="0"/>
    <s v="CSF"/>
    <n v="6239200"/>
    <n v="0"/>
    <n v="6239200"/>
    <n v="0"/>
    <s v="PAGO APORTES PARAFISCALES NOMINA JULIO 2020 DT TOLIMA"/>
    <s v="3620"/>
    <s v="9820"/>
    <s v="-0"/>
    <s v="48620, 48720, 48820, 48920, 49020, 49120, 49220, 49320, 49420, 49520, 49620, 49720, 49820"/>
    <s v="197804720, 197804820, 197804920, 197805020, 197805120, 197805220, 197805320, 197805420, 197805520, 197805620, 197805720, 197805820, 197805920"/>
    <s v="-0"/>
    <x v="0"/>
    <x v="27"/>
  </r>
  <r>
    <s v="3620"/>
    <s v="2020-07-27 00:00:00"/>
    <s v="2020-07-27 16:07:00"/>
    <s v="Gasto"/>
    <s v="Con Compromiso"/>
    <s v="021"/>
    <x v="27"/>
    <x v="15"/>
    <s v="APORTES GENERALES AL SISTEMA DE RIESGOS LABORALES"/>
    <s v="Nación"/>
    <x v="0"/>
    <s v="CSF"/>
    <n v="650000"/>
    <n v="0"/>
    <n v="650000"/>
    <n v="0"/>
    <s v="PAGO APORTES PARAFISCALES NOMINA JULIO 2020 DT TOLIMA"/>
    <s v="3620"/>
    <s v="9820"/>
    <s v="-0"/>
    <s v="48620, 48720, 48820, 48920, 49020, 49120, 49220, 49320, 49420, 49520, 49620, 49720, 49820"/>
    <s v="197804720, 197804820, 197804920, 197805020, 197805120, 197805220, 197805320, 197805420, 197805520, 197805620, 197805720, 197805820, 197805920"/>
    <s v="-0"/>
    <x v="0"/>
    <x v="27"/>
  </r>
  <r>
    <s v="3620"/>
    <s v="2020-07-27 00:00:00"/>
    <s v="2020-07-27 16:07:00"/>
    <s v="Gasto"/>
    <s v="Con Compromiso"/>
    <s v="021"/>
    <x v="27"/>
    <x v="13"/>
    <s v="SALUD"/>
    <s v="Nación"/>
    <x v="0"/>
    <s v="CSF"/>
    <n v="4419700"/>
    <n v="0"/>
    <n v="4419700"/>
    <n v="0"/>
    <s v="PAGO APORTES PARAFISCALES NOMINA JULIO 2020 DT TOLIMA"/>
    <s v="3620"/>
    <s v="9820"/>
    <s v="-0"/>
    <s v="48620, 48720, 48820, 48920, 49020, 49120, 49220, 49320, 49420, 49520, 49620, 49720, 49820"/>
    <s v="197804720, 197804820, 197804920, 197805020, 197805120, 197805220, 197805320, 197805420, 197805520, 197805620, 197805720, 197805820, 197805920"/>
    <s v="-0"/>
    <x v="0"/>
    <x v="27"/>
  </r>
  <r>
    <s v="3620"/>
    <s v="2020-07-27 00:00:00"/>
    <s v="2020-07-27 16:07:00"/>
    <s v="Gasto"/>
    <s v="Con Compromiso"/>
    <s v="021"/>
    <x v="27"/>
    <x v="16"/>
    <s v="CAJAS DE COMPENSACIÓN FAMILIAR"/>
    <s v="Nación"/>
    <x v="0"/>
    <s v="CSF"/>
    <n v="2164400"/>
    <n v="0"/>
    <n v="2164400"/>
    <n v="0"/>
    <s v="PAGO APORTES PARAFISCALES NOMINA JULIO 2020 DT TOLIMA"/>
    <s v="3620"/>
    <s v="9820"/>
    <s v="-0"/>
    <s v="48620, 48720, 48820, 48920, 49020, 49120, 49220, 49320, 49420, 49520, 49620, 49720, 49820"/>
    <s v="197804720, 197804820, 197804920, 197805020, 197805120, 197805220, 197805320, 197805420, 197805520, 197805620, 197805720, 197805820, 197805920"/>
    <s v="-0"/>
    <x v="0"/>
    <x v="27"/>
  </r>
  <r>
    <s v="3620"/>
    <s v="2020-07-27 00:00:00"/>
    <s v="2020-07-27 16:07:00"/>
    <s v="Gasto"/>
    <s v="Con Compromiso"/>
    <s v="021"/>
    <x v="27"/>
    <x v="12"/>
    <s v="APORTES AL SENA"/>
    <s v="Nación"/>
    <x v="0"/>
    <s v="CSF"/>
    <n v="1082600"/>
    <n v="0"/>
    <n v="1082600"/>
    <n v="0"/>
    <s v="PAGO APORTES PARAFISCALES NOMINA JULIO 2020 DT TOLIMA"/>
    <s v="3620"/>
    <s v="9820"/>
    <s v="-0"/>
    <s v="48620, 48720, 48820, 48920, 49020, 49120, 49220, 49320, 49420, 49520, 49620, 49720, 49820"/>
    <s v="197804720, 197804820, 197804920, 197805020, 197805120, 197805220, 197805320, 197805420, 197805520, 197805620, 197805720, 197805820, 197805920"/>
    <s v="-0"/>
    <x v="0"/>
    <x v="27"/>
  </r>
  <r>
    <s v="3620"/>
    <s v="2020-07-27 00:00:00"/>
    <s v="2020-07-27 16:07:00"/>
    <s v="Gasto"/>
    <s v="Con Compromiso"/>
    <s v="021"/>
    <x v="27"/>
    <x v="14"/>
    <s v="APORTES AL ICBF"/>
    <s v="Nación"/>
    <x v="0"/>
    <s v="CSF"/>
    <n v="1624000"/>
    <n v="0"/>
    <n v="1624000"/>
    <n v="0"/>
    <s v="PAGO APORTES PARAFISCALES NOMINA JULIO 2020 DT TOLIMA"/>
    <s v="3620"/>
    <s v="9820"/>
    <s v="-0"/>
    <s v="48620, 48720, 48820, 48920, 49020, 49120, 49220, 49320, 49420, 49520, 49620, 49720, 49820"/>
    <s v="197804720, 197804820, 197804920, 197805020, 197805120, 197805220, 197805320, 197805420, 197805520, 197805620, 197805720, 197805820, 197805920"/>
    <s v="-0"/>
    <x v="0"/>
    <x v="27"/>
  </r>
  <r>
    <s v="3720"/>
    <s v="2020-07-30 00:00:00"/>
    <s v="2020-07-30 10:00:00"/>
    <s v="Gasto"/>
    <s v="Con Compromiso"/>
    <s v="0510"/>
    <x v="27"/>
    <x v="23"/>
    <s v="ADQUISICIÓN DE BIENES Y SERVICIOS - SERVICIO DE AVALÚOS - ACTUALIZACIÓN  Y GESTIÓN CATASTRAL  NACIONAL"/>
    <s v="Propios"/>
    <x v="1"/>
    <s v="CSF"/>
    <n v="31807890"/>
    <n v="-17082015"/>
    <n v="14725875"/>
    <n v="0"/>
    <s v="PRESTACIÓN DE SERVICIOS PROFESIONALES PARA REALIZAR EL CONTROL DE CALIDAD A LOS INFORMES DE AVALÚOS COMERCIALES, ASÍ COMO REALIZAR AVALÚOS A BIENES INMUEBLES URBANOS Y RURALES, SOLICITADOS POR LA LA DIRECCIÓN TERRITORIAL TOLIMA SUGÚN PAA APROBADO Y C"/>
    <s v="3720"/>
    <s v="10520"/>
    <s v="20320"/>
    <s v="60020, 67720, 80420, 95120, 105220"/>
    <s v="263817920, 280649920, 330127720, 365618520, 390173820"/>
    <s v="-0"/>
    <x v="1"/>
    <x v="2"/>
  </r>
  <r>
    <s v="3820"/>
    <s v="2020-07-30 00:00:00"/>
    <s v="2020-07-30 10:47:00"/>
    <s v="Gasto"/>
    <s v="Con Compromiso"/>
    <s v="0510"/>
    <x v="27"/>
    <x v="23"/>
    <s v="ADQUISICIÓN DE BIENES Y SERVICIOS - SERVICIO DE AVALÚOS - ACTUALIZACIÓN  Y GESTIÓN CATASTRAL  NACIONAL"/>
    <s v="Propios"/>
    <x v="1"/>
    <s v="CSF"/>
    <n v="3000000"/>
    <n v="-136998"/>
    <n v="2863002"/>
    <n v="0"/>
    <s v="GASTOS DE MANUTENCIÓN, ALOJAMIENTO Y TRANSPORTE DE LOS CONTRATISTAS DEL PROYECTO DE AVALÚOS SEGÚN PAA APROBADO Y CIRCULAR CI22 05/03/2020"/>
    <s v="3820"/>
    <s v="10620, 11320, 11520, 12220, 15920, 16020, 18820, 21520"/>
    <s v="20420, 20720, 20820, 27120, 27220, 37420, 37520"/>
    <s v="63820, 64120, 64220, 74020, 74120, 90620, 90720"/>
    <s v="265704120, 265750920, 265762220, 297658720, 297663320, 341129120, 341131120"/>
    <s v="-0"/>
    <x v="1"/>
    <x v="2"/>
  </r>
  <r>
    <s v="3920"/>
    <s v="2020-07-30 00:00:00"/>
    <s v="2020-07-30 17:26:00"/>
    <s v="Gasto"/>
    <s v="Generado"/>
    <s v="021"/>
    <x v="27"/>
    <x v="17"/>
    <s v="OTROS SERVICIOS PROFESIONALES, CIENTÍFICOS Y TÉCNICOS"/>
    <s v="Nación"/>
    <x v="0"/>
    <s v="CSF"/>
    <n v="210405"/>
    <n v="-210405"/>
    <n v="0"/>
    <n v="0"/>
    <s v="REVISIÓN TECNOMECÁNICA CAMIONETA DE PLACAS OGL069 MARCA NISSAN FRONTIER DE LA TERRITORIAL TOLIMA."/>
    <s v="3920"/>
    <s v="-0"/>
    <s v="-0"/>
    <s v="-0"/>
    <s v="-0"/>
    <s v="-0"/>
    <x v="0"/>
    <x v="27"/>
  </r>
  <r>
    <s v="4020"/>
    <s v="2020-08-21 00:00:00"/>
    <s v="2020-08-21 17:36:00"/>
    <s v="Gasto"/>
    <s v="Con Compromiso"/>
    <s v="0500"/>
    <x v="27"/>
    <x v="22"/>
    <s v="ADQUISICIÓN DE BIENES Y SERVICIOS - SERVICIO DE INFORMACIÓN CATASTRAL - ACTUALIZACIÓN  Y GESTIÓN CATASTRAL  NACIONAL"/>
    <s v="Propios"/>
    <x v="1"/>
    <s v="CSF"/>
    <n v="3587587"/>
    <n v="-1043087"/>
    <n v="2544500"/>
    <n v="0"/>
    <s v="MANTENIMIENTO PREVENTIVO, CORRECTIVO Y SUMINISTRO E INSTALACIÓN DE REPUESTOS DEL VEHICULO DE LA DT TOLIMA"/>
    <s v="4020"/>
    <s v="17020"/>
    <s v="44820"/>
    <s v="96620"/>
    <s v="373935020"/>
    <s v="-0"/>
    <x v="1"/>
    <x v="1"/>
  </r>
  <r>
    <s v="4120"/>
    <s v="2020-08-25 00:00:00"/>
    <s v="2020-08-25 16:49:00"/>
    <s v="Gasto"/>
    <s v="Con Compromiso"/>
    <s v="021"/>
    <x v="27"/>
    <x v="6"/>
    <s v="SUBSIDIO DE ALIMENTACIÓN"/>
    <s v="Nación"/>
    <x v="0"/>
    <s v="CSF"/>
    <n v="1255862"/>
    <n v="0"/>
    <n v="1255862"/>
    <n v="0"/>
    <s v="PAGO NOMINA AGOSTO FUNCIONARIOS DT TOLIMA"/>
    <s v="4120"/>
    <s v="10820, 10920"/>
    <s v="-0"/>
    <s v="52420, 52520, 52620, 52720, 52820, 52920, 53020, 53120, 53220, 53320, 53420, 53520, 53620, 53720, 53820, 53920, 54020, 54120, 54220, 54320, 54420, 54520, 54620, 54720, 54820, 54920, 55020, 55120, 55220, 55320, 55420"/>
    <s v="234014520, 234014620, 234014720, 234014820, 234014920, 234015020, 234015120, 234015220, 234015320, 234015420, 234015520, 234015620, 234015720, 234015820, 234015920, 234016020, 234016120, 234016220, 234016320, 234016420, 234016520, 234016620, 234016720, 234016820, 234016920, 234017020, 234017120, 234017220, 234034120, 234034220, 234034320"/>
    <s v="-0"/>
    <x v="0"/>
    <x v="27"/>
  </r>
  <r>
    <s v="4120"/>
    <s v="2020-08-25 00:00:00"/>
    <s v="2020-08-25 16:49:00"/>
    <s v="Gasto"/>
    <s v="Con Compromiso"/>
    <s v="021"/>
    <x v="27"/>
    <x v="28"/>
    <s v="AUXILIO DE CONECTIVIDAD DIGITAL"/>
    <s v="Nación"/>
    <x v="0"/>
    <s v="CSF"/>
    <n v="1748518"/>
    <n v="0"/>
    <n v="1748518"/>
    <n v="0"/>
    <s v="PAGO NOMINA AGOSTO FUNCIONARIOS DT TOLIMA"/>
    <s v="4120"/>
    <s v="10820, 10920"/>
    <s v="-0"/>
    <s v="52420, 52520, 52620, 52720, 52820, 52920, 53020, 53120, 53220, 53320, 53420, 53520, 53620, 53720, 53820, 53920, 54020, 54120, 54220, 54320, 54420, 54520, 54620, 54720, 54820, 54920, 55020, 55120, 55220, 55320, 55420"/>
    <s v="234014520, 234014620, 234014720, 234014820, 234014920, 234015020, 234015120, 234015220, 234015320, 234015420, 234015520, 234015620, 234015720, 234015820, 234015920, 234016020, 234016120, 234016220, 234016320, 234016420, 234016520, 234016620, 234016720, 234016820, 234016920, 234017020, 234017120, 234017220, 234034120, 234034220, 234034320"/>
    <s v="-0"/>
    <x v="0"/>
    <x v="27"/>
  </r>
  <r>
    <s v="4120"/>
    <s v="2020-08-25 00:00:00"/>
    <s v="2020-08-25 16:49:00"/>
    <s v="Gasto"/>
    <s v="Con Compromiso"/>
    <s v="021"/>
    <x v="27"/>
    <x v="7"/>
    <s v="BONIFICACIÓN ESPECIAL DE RECREACIÓN"/>
    <s v="Nación"/>
    <x v="0"/>
    <s v="CSF"/>
    <n v="98364"/>
    <n v="0"/>
    <n v="98364"/>
    <n v="0"/>
    <s v="PAGO NOMINA AGOSTO FUNCIONARIOS DT TOLIMA"/>
    <s v="4120"/>
    <s v="10820, 10920"/>
    <s v="-0"/>
    <s v="52420, 52520, 52620, 52720, 52820, 52920, 53020, 53120, 53220, 53320, 53420, 53520, 53620, 53720, 53820, 53920, 54020, 54120, 54220, 54320, 54420, 54520, 54620, 54720, 54820, 54920, 55020, 55120, 55220, 55320, 55420"/>
    <s v="234014520, 234014620, 234014720, 234014820, 234014920, 234015020, 234015120, 234015220, 234015320, 234015420, 234015520, 234015620, 234015720, 234015820, 234015920, 234016020, 234016120, 234016220, 234016320, 234016420, 234016520, 234016620, 234016720, 234016820, 234016920, 234017020, 234017120, 234017220, 234034120, 234034220, 234034320"/>
    <s v="-0"/>
    <x v="0"/>
    <x v="27"/>
  </r>
  <r>
    <s v="4120"/>
    <s v="2020-08-25 00:00:00"/>
    <s v="2020-08-25 16:49:00"/>
    <s v="Gasto"/>
    <s v="Con Compromiso"/>
    <s v="021"/>
    <x v="27"/>
    <x v="8"/>
    <s v="SUELDO BÁSICO"/>
    <s v="Nación"/>
    <x v="0"/>
    <s v="CSF"/>
    <n v="51313803"/>
    <n v="0"/>
    <n v="51313803"/>
    <n v="0"/>
    <s v="PAGO NOMINA AGOSTO FUNCIONARIOS DT TOLIMA"/>
    <s v="4120"/>
    <s v="10820, 10920"/>
    <s v="-0"/>
    <s v="52420, 52520, 52620, 52720, 52820, 52920, 53020, 53120, 53220, 53320, 53420, 53520, 53620, 53720, 53820, 53920, 54020, 54120, 54220, 54320, 54420, 54520, 54620, 54720, 54820, 54920, 55020, 55120, 55220, 55320, 55420"/>
    <s v="234014520, 234014620, 234014720, 234014820, 234014920, 234015020, 234015120, 234015220, 234015320, 234015420, 234015520, 234015620, 234015720, 234015820, 234015920, 234016020, 234016120, 234016220, 234016320, 234016420, 234016520, 234016620, 234016720, 234016820, 234016920, 234017020, 234017120, 234017220, 234034120, 234034220, 234034320"/>
    <s v="-0"/>
    <x v="0"/>
    <x v="27"/>
  </r>
  <r>
    <s v="4120"/>
    <s v="2020-08-25 00:00:00"/>
    <s v="2020-08-25 16:49:00"/>
    <s v="Gasto"/>
    <s v="Con Compromiso"/>
    <s v="021"/>
    <x v="27"/>
    <x v="10"/>
    <s v="SUELDO DE VACACIONES"/>
    <s v="Nación"/>
    <x v="0"/>
    <s v="CSF"/>
    <n v="1173354"/>
    <n v="0"/>
    <n v="1173354"/>
    <n v="0"/>
    <s v="PAGO NOMINA AGOSTO FUNCIONARIOS DT TOLIMA"/>
    <s v="4120"/>
    <s v="10820, 10920"/>
    <s v="-0"/>
    <s v="52420, 52520, 52620, 52720, 52820, 52920, 53020, 53120, 53220, 53320, 53420, 53520, 53620, 53720, 53820, 53920, 54020, 54120, 54220, 54320, 54420, 54520, 54620, 54720, 54820, 54920, 55020, 55120, 55220, 55320, 55420"/>
    <s v="234014520, 234014620, 234014720, 234014820, 234014920, 234015020, 234015120, 234015220, 234015320, 234015420, 234015520, 234015620, 234015720, 234015820, 234015920, 234016020, 234016120, 234016220, 234016320, 234016420, 234016520, 234016620, 234016720, 234016820, 234016920, 234017020, 234017120, 234017220, 234034120, 234034220, 234034320"/>
    <s v="-0"/>
    <x v="0"/>
    <x v="27"/>
  </r>
  <r>
    <s v="4120"/>
    <s v="2020-08-25 00:00:00"/>
    <s v="2020-08-25 16:49:00"/>
    <s v="Gasto"/>
    <s v="Con Compromiso"/>
    <s v="021"/>
    <x v="27"/>
    <x v="5"/>
    <s v="PRIMA TÉCNICA NO SALARIAL"/>
    <s v="Nación"/>
    <x v="0"/>
    <s v="CSF"/>
    <n v="2354967"/>
    <n v="0"/>
    <n v="2354967"/>
    <n v="0"/>
    <s v="PAGO NOMINA AGOSTO FUNCIONARIOS DT TOLIMA"/>
    <s v="4120"/>
    <s v="10820, 10920"/>
    <s v="-0"/>
    <s v="52420, 52520, 52620, 52720, 52820, 52920, 53020, 53120, 53220, 53320, 53420, 53520, 53620, 53720, 53820, 53920, 54020, 54120, 54220, 54320, 54420, 54520, 54620, 54720, 54820, 54920, 55020, 55120, 55220, 55320, 55420"/>
    <s v="234014520, 234014620, 234014720, 234014820, 234014920, 234015020, 234015120, 234015220, 234015320, 234015420, 234015520, 234015620, 234015720, 234015820, 234015920, 234016020, 234016120, 234016220, 234016320, 234016420, 234016520, 234016620, 234016720, 234016820, 234016920, 234017020, 234017120, 234017220, 234034120, 234034220, 234034320"/>
    <s v="-0"/>
    <x v="0"/>
    <x v="27"/>
  </r>
  <r>
    <s v="4120"/>
    <s v="2020-08-25 00:00:00"/>
    <s v="2020-08-25 16:49:00"/>
    <s v="Gasto"/>
    <s v="Con Compromiso"/>
    <s v="021"/>
    <x v="27"/>
    <x v="4"/>
    <s v="PRIMA DE VACACIONES"/>
    <s v="Nación"/>
    <x v="0"/>
    <s v="CSF"/>
    <n v="926332"/>
    <n v="0"/>
    <n v="926332"/>
    <n v="0"/>
    <s v="PAGO NOMINA AGOSTO FUNCIONARIOS DT TOLIMA"/>
    <s v="4120"/>
    <s v="10820, 10920"/>
    <s v="-0"/>
    <s v="52420, 52520, 52620, 52720, 52820, 52920, 53020, 53120, 53220, 53320, 53420, 53520, 53620, 53720, 53820, 53920, 54020, 54120, 54220, 54320, 54420, 54520, 54620, 54720, 54820, 54920, 55020, 55120, 55220, 55320, 55420"/>
    <s v="234014520, 234014620, 234014720, 234014820, 234014920, 234015020, 234015120, 234015220, 234015320, 234015420, 234015520, 234015620, 234015720, 234015820, 234015920, 234016020, 234016120, 234016220, 234016320, 234016420, 234016520, 234016620, 234016720, 234016820, 234016920, 234017020, 234017120, 234017220, 234034120, 234034220, 234034320"/>
    <s v="-0"/>
    <x v="0"/>
    <x v="27"/>
  </r>
  <r>
    <s v="4120"/>
    <s v="2020-08-25 00:00:00"/>
    <s v="2020-08-25 16:49:00"/>
    <s v="Gasto"/>
    <s v="Con Compromiso"/>
    <s v="021"/>
    <x v="27"/>
    <x v="9"/>
    <s v="BONIFICACIÓN POR SERVICIOS PRESTADOS"/>
    <s v="Nación"/>
    <x v="0"/>
    <s v="CSF"/>
    <n v="1426436"/>
    <n v="0"/>
    <n v="1426436"/>
    <n v="0"/>
    <s v="PAGO NOMINA AGOSTO FUNCIONARIOS DT TOLIMA"/>
    <s v="4120"/>
    <s v="10820, 10920"/>
    <s v="-0"/>
    <s v="52420, 52520, 52620, 52720, 52820, 52920, 53020, 53120, 53220, 53320, 53420, 53520, 53620, 53720, 53820, 53920, 54020, 54120, 54220, 54320, 54420, 54520, 54620, 54720, 54820, 54920, 55020, 55120, 55220, 55320, 55420"/>
    <s v="234014520, 234014620, 234014720, 234014820, 234014920, 234015020, 234015120, 234015220, 234015320, 234015420, 234015520, 234015620, 234015720, 234015820, 234015920, 234016020, 234016120, 234016220, 234016320, 234016420, 234016520, 234016620, 234016720, 234016820, 234016920, 234017020, 234017120, 234017220, 234034120, 234034220, 234034320"/>
    <s v="-0"/>
    <x v="0"/>
    <x v="27"/>
  </r>
  <r>
    <s v="4220"/>
    <s v="2020-08-25 00:00:00"/>
    <s v="2020-08-25 17:05:00"/>
    <s v="Gasto"/>
    <s v="Con Compromiso"/>
    <s v="021"/>
    <x v="27"/>
    <x v="13"/>
    <s v="SALUD"/>
    <s v="Nación"/>
    <x v="0"/>
    <s v="CSF"/>
    <n v="4483200"/>
    <n v="0"/>
    <n v="4483200"/>
    <n v="0"/>
    <s v="PAGO APORTES PATRONALES A SEGURIDAD SOCIAL NOMINA AGOSTO DT TOLIMA"/>
    <s v="4220"/>
    <s v="11020"/>
    <s v="-0"/>
    <s v="55520, 55620, 55720, 55820, 55920, 56020, 56120, 56220, 56320, 56420, 56520, 56620, 56720"/>
    <s v="234316620, 234316720, 234316820, 234316920, 234317020, 234317120, 234317220, 234317320, 234317420, 234317520, 234317620, 234317720, 234317820"/>
    <s v="-0"/>
    <x v="0"/>
    <x v="27"/>
  </r>
  <r>
    <s v="4220"/>
    <s v="2020-08-25 00:00:00"/>
    <s v="2020-08-25 17:05:00"/>
    <s v="Gasto"/>
    <s v="Con Compromiso"/>
    <s v="021"/>
    <x v="27"/>
    <x v="16"/>
    <s v="CAJAS DE COMPENSACIÓN FAMILIAR"/>
    <s v="Nación"/>
    <x v="0"/>
    <s v="CSF"/>
    <n v="2264800"/>
    <n v="0"/>
    <n v="2264800"/>
    <n v="0"/>
    <s v="PAGO APORTES PATRONALES A SEGURIDAD SOCIAL NOMINA AGOSTO DT TOLIMA"/>
    <s v="4220"/>
    <s v="11020"/>
    <s v="-0"/>
    <s v="55520, 55620, 55720, 55820, 55920, 56020, 56120, 56220, 56320, 56420, 56520, 56620, 56720"/>
    <s v="234316620, 234316720, 234316820, 234316920, 234317020, 234317120, 234317220, 234317320, 234317420, 234317520, 234317620, 234317720, 234317820"/>
    <s v="-0"/>
    <x v="0"/>
    <x v="27"/>
  </r>
  <r>
    <s v="4220"/>
    <s v="2020-08-25 00:00:00"/>
    <s v="2020-08-25 17:05:00"/>
    <s v="Gasto"/>
    <s v="Con Compromiso"/>
    <s v="021"/>
    <x v="27"/>
    <x v="11"/>
    <s v="PENSIONES"/>
    <s v="Nación"/>
    <x v="0"/>
    <s v="CSF"/>
    <n v="6328900"/>
    <n v="0"/>
    <n v="6328900"/>
    <n v="0"/>
    <s v="PAGO APORTES PATRONALES A SEGURIDAD SOCIAL NOMINA AGOSTO DT TOLIMA"/>
    <s v="4220"/>
    <s v="11020"/>
    <s v="-0"/>
    <s v="55520, 55620, 55720, 55820, 55920, 56020, 56120, 56220, 56320, 56420, 56520, 56620, 56720"/>
    <s v="234316620, 234316720, 234316820, 234316920, 234317020, 234317120, 234317220, 234317320, 234317420, 234317520, 234317620, 234317720, 234317820"/>
    <s v="-0"/>
    <x v="0"/>
    <x v="27"/>
  </r>
  <r>
    <s v="4220"/>
    <s v="2020-08-25 00:00:00"/>
    <s v="2020-08-25 17:05:00"/>
    <s v="Gasto"/>
    <s v="Con Compromiso"/>
    <s v="021"/>
    <x v="27"/>
    <x v="12"/>
    <s v="APORTES AL SENA"/>
    <s v="Nación"/>
    <x v="0"/>
    <s v="CSF"/>
    <n v="1132800"/>
    <n v="0"/>
    <n v="1132800"/>
    <n v="0"/>
    <s v="PAGO APORTES PATRONALES A SEGURIDAD SOCIAL NOMINA AGOSTO DT TOLIMA"/>
    <s v="4220"/>
    <s v="11020"/>
    <s v="-0"/>
    <s v="55520, 55620, 55720, 55820, 55920, 56020, 56120, 56220, 56320, 56420, 56520, 56620, 56720"/>
    <s v="234316620, 234316720, 234316820, 234316920, 234317020, 234317120, 234317220, 234317320, 234317420, 234317520, 234317620, 234317720, 234317820"/>
    <s v="-0"/>
    <x v="0"/>
    <x v="27"/>
  </r>
  <r>
    <s v="4220"/>
    <s v="2020-08-25 00:00:00"/>
    <s v="2020-08-25 17:05:00"/>
    <s v="Gasto"/>
    <s v="Con Compromiso"/>
    <s v="021"/>
    <x v="27"/>
    <x v="14"/>
    <s v="APORTES AL ICBF"/>
    <s v="Nación"/>
    <x v="0"/>
    <s v="CSF"/>
    <n v="1699300"/>
    <n v="0"/>
    <n v="1699300"/>
    <n v="0"/>
    <s v="PAGO APORTES PATRONALES A SEGURIDAD SOCIAL NOMINA AGOSTO DT TOLIMA"/>
    <s v="4220"/>
    <s v="11020"/>
    <s v="-0"/>
    <s v="55520, 55620, 55720, 55820, 55920, 56020, 56120, 56220, 56320, 56420, 56520, 56620, 56720"/>
    <s v="234316620, 234316720, 234316820, 234316920, 234317020, 234317120, 234317220, 234317320, 234317420, 234317520, 234317620, 234317720, 234317820"/>
    <s v="-0"/>
    <x v="0"/>
    <x v="27"/>
  </r>
  <r>
    <s v="4220"/>
    <s v="2020-08-25 00:00:00"/>
    <s v="2020-08-25 17:05:00"/>
    <s v="Gasto"/>
    <s v="Con Compromiso"/>
    <s v="021"/>
    <x v="27"/>
    <x v="15"/>
    <s v="APORTES GENERALES AL SISTEMA DE RIESGOS LABORALES"/>
    <s v="Nación"/>
    <x v="0"/>
    <s v="CSF"/>
    <n v="759100"/>
    <n v="0"/>
    <n v="759100"/>
    <n v="0"/>
    <s v="PAGO APORTES PATRONALES A SEGURIDAD SOCIAL NOMINA AGOSTO DT TOLIMA"/>
    <s v="4220"/>
    <s v="11020"/>
    <s v="-0"/>
    <s v="55520, 55620, 55720, 55820, 55920, 56020, 56120, 56220, 56320, 56420, 56520, 56620, 56720"/>
    <s v="234316620, 234316720, 234316820, 234316920, 234317020, 234317120, 234317220, 234317320, 234317420, 234317520, 234317620, 234317720, 234317820"/>
    <s v="-0"/>
    <x v="0"/>
    <x v="27"/>
  </r>
  <r>
    <s v="4320"/>
    <s v="2020-09-14 00:00:00"/>
    <s v="2020-09-14 12:59:00"/>
    <s v="Gasto"/>
    <s v="Con Compromiso"/>
    <s v="0500"/>
    <x v="27"/>
    <x v="22"/>
    <s v="ADQUISICIÓN DE BIENES Y SERVICIOS - SERVICIO DE INFORMACIÓN CATASTRAL - ACTUALIZACIÓN  Y GESTIÓN CATASTRAL  NACIONAL"/>
    <s v="Nación"/>
    <x v="0"/>
    <s v="CSF"/>
    <n v="10893426"/>
    <n v="-219312"/>
    <n v="10674114"/>
    <n v="0"/>
    <s v="PRESTACIÓN DE SERVICIOS PROFESIONALES PARA GESTIONAR DESDE EL COMPONENTE JURIDICO LAS ACTIVIDADES DE LOS PROCESOS CATASTRALES EN LA DIRECCIÓN TERRITORIAL TOLIMA.SEGÚN PAA APROBADO E-MAIL 26/08/2020"/>
    <s v="4320"/>
    <s v="11820"/>
    <s v="30520"/>
    <s v="78320, 78420, 95220, 103320"/>
    <s v="310845920, 310846420, 366110820, 390145820"/>
    <s v="-0"/>
    <x v="1"/>
    <x v="1"/>
  </r>
  <r>
    <s v="4320"/>
    <s v="2020-09-14 00:00:00"/>
    <s v="2020-09-14 12:59:00"/>
    <s v="Gasto"/>
    <s v="Con Compromiso"/>
    <s v="0500"/>
    <x v="27"/>
    <x v="22"/>
    <s v="ADQUISICIÓN DE BIENES Y SERVICIOS - SERVICIO DE INFORMACIÓN CATASTRAL - ACTUALIZACIÓN  Y GESTIÓN CATASTRAL  NACIONAL"/>
    <s v="Nación"/>
    <x v="2"/>
    <s v="CSF"/>
    <n v="0"/>
    <n v="3287776"/>
    <n v="3287776"/>
    <n v="0"/>
    <s v="PRESTACIÓN DE SERVICIOS PROFESIONALES PARA GESTIONAR DESDE EL COMPONENTE JURIDICO LAS ACTIVIDADES DE LOS PROCESOS CATASTRALES EN LA DIRECCIÓN TERRITORIAL TOLIMA.SEGÚN PAA APROBADO E-MAIL 26/08/2020"/>
    <s v="4320"/>
    <s v="11820"/>
    <s v="30520"/>
    <s v="78320, 78420, 95220, 103320"/>
    <s v="310845920, 310846420, 366110820, 390145820"/>
    <s v="-0"/>
    <x v="1"/>
    <x v="1"/>
  </r>
  <r>
    <s v="4420"/>
    <s v="2020-09-21 00:00:00"/>
    <s v="2020-09-21 08:00:00"/>
    <s v="Gasto"/>
    <s v="Generado"/>
    <s v="0200"/>
    <x v="27"/>
    <x v="27"/>
    <s v="ADQUISICIÓN DE BIENES Y SERVICIOS - SEDES MANTENIDAS - FORTALECIMIENTO DE LA INFRAESTRUCTURA FÍSICA DEL IGAC A NIVEL  NACIONAL"/>
    <s v="Nación"/>
    <x v="0"/>
    <s v="CSF"/>
    <n v="39994810"/>
    <n v="-39994810"/>
    <n v="0"/>
    <n v="0"/>
    <s v="&quot;ADECUACIÓN Y MANTENIMIENTO DE LA SEDE IBAGUÉ DE LA DIRECCIÓN TERRITORIAL TOLIMA - ETAPA I&quot;, APROBADO POR EL ARQUITECTO JOHN ORTIZ E INCLUSION EN EL PLAN DE ADQUISICIONES"/>
    <s v="4420"/>
    <s v="-0"/>
    <s v="-0"/>
    <s v="-0"/>
    <s v="-0"/>
    <s v="-0"/>
    <x v="1"/>
    <x v="3"/>
  </r>
  <r>
    <s v="4520"/>
    <s v="2020-09-23 00:00:00"/>
    <s v="2020-09-23 19:12:00"/>
    <s v="Gasto"/>
    <s v="Con Compromiso"/>
    <s v="021"/>
    <x v="27"/>
    <x v="4"/>
    <s v="PRIMA DE VACACIONES"/>
    <s v="Nación"/>
    <x v="0"/>
    <s v="CSF"/>
    <n v="5052914"/>
    <n v="0"/>
    <n v="5052914"/>
    <n v="0"/>
    <s v="PAGO NOMINA SEPTIEMBRE 2020 FUNCIONARIOS DT TOLIMA"/>
    <s v="4520"/>
    <s v="12420, 12520"/>
    <s v="-0"/>
    <s v="60120, 60220, 60320, 60420, 60520, 60620, 60720, 60820, 60920, 61020, 61120, 61220, 61320, 61420, 61520, 61620, 61720, 61820, 61920, 62020, 62120, 62220, 62320, 62420, 62520, 62620, 62720, 62820, 62920, 63020, 63120, 63220, 63320, 63420, 63520, 63620, 63720"/>
    <s v="263743020, 263743120, 263743220, 263743320, 263743420, 263743520, 263743620, 263743720, 263743820, 263743920, 263744020, 263744120, 263744220, 263744320, 263744420, 263744520, 263744620, 263744720, 263744820, 263744920, 263745020, 263745120, 263745220, 263745320, 263745420, 263745520, 263745620, 263745720, 263769620, 263769720, 263769820, 263769920, 263770020, 263770120, 263770220, 263770320, 263770420"/>
    <s v="-0"/>
    <x v="0"/>
    <x v="27"/>
  </r>
  <r>
    <s v="4520"/>
    <s v="2020-09-23 00:00:00"/>
    <s v="2020-09-23 19:12:00"/>
    <s v="Gasto"/>
    <s v="Con Compromiso"/>
    <s v="021"/>
    <x v="27"/>
    <x v="9"/>
    <s v="BONIFICACIÓN POR SERVICIOS PRESTADOS"/>
    <s v="Nación"/>
    <x v="0"/>
    <s v="CSF"/>
    <n v="4160063"/>
    <n v="0"/>
    <n v="4160063"/>
    <n v="0"/>
    <s v="PAGO NOMINA SEPTIEMBRE 2020 FUNCIONARIOS DT TOLIMA"/>
    <s v="4520"/>
    <s v="12420, 12520"/>
    <s v="-0"/>
    <s v="60120, 60220, 60320, 60420, 60520, 60620, 60720, 60820, 60920, 61020, 61120, 61220, 61320, 61420, 61520, 61620, 61720, 61820, 61920, 62020, 62120, 62220, 62320, 62420, 62520, 62620, 62720, 62820, 62920, 63020, 63120, 63220, 63320, 63420, 63520, 63620, 63720"/>
    <s v="263743020, 263743120, 263743220, 263743320, 263743420, 263743520, 263743620, 263743720, 263743820, 263743920, 263744020, 263744120, 263744220, 263744320, 263744420, 263744520, 263744620, 263744720, 263744820, 263744920, 263745020, 263745120, 263745220, 263745320, 263745420, 263745520, 263745620, 263745720, 263769620, 263769720, 263769820, 263769920, 263770020, 263770120, 263770220, 263770320, 263770420"/>
    <s v="-0"/>
    <x v="0"/>
    <x v="27"/>
  </r>
  <r>
    <s v="4520"/>
    <s v="2020-09-23 00:00:00"/>
    <s v="2020-09-23 19:12:00"/>
    <s v="Gasto"/>
    <s v="Con Compromiso"/>
    <s v="021"/>
    <x v="27"/>
    <x v="6"/>
    <s v="SUBSIDIO DE ALIMENTACIÓN"/>
    <s v="Nación"/>
    <x v="0"/>
    <s v="CSF"/>
    <n v="1214000"/>
    <n v="0"/>
    <n v="1214000"/>
    <n v="0"/>
    <s v="PAGO NOMINA SEPTIEMBRE 2020 FUNCIONARIOS DT TOLIMA"/>
    <s v="4520"/>
    <s v="12420, 12520"/>
    <s v="-0"/>
    <s v="60120, 60220, 60320, 60420, 60520, 60620, 60720, 60820, 60920, 61020, 61120, 61220, 61320, 61420, 61520, 61620, 61720, 61820, 61920, 62020, 62120, 62220, 62320, 62420, 62520, 62620, 62720, 62820, 62920, 63020, 63120, 63220, 63320, 63420, 63520, 63620, 63720"/>
    <s v="263743020, 263743120, 263743220, 263743320, 263743420, 263743520, 263743620, 263743720, 263743820, 263743920, 263744020, 263744120, 263744220, 263744320, 263744420, 263744520, 263744620, 263744720, 263744820, 263744920, 263745020, 263745120, 263745220, 263745320, 263745420, 263745520, 263745620, 263745720, 263769620, 263769720, 263769820, 263769920, 263770020, 263770120, 263770220, 263770320, 263770420"/>
    <s v="-0"/>
    <x v="0"/>
    <x v="27"/>
  </r>
  <r>
    <s v="4520"/>
    <s v="2020-09-23 00:00:00"/>
    <s v="2020-09-23 19:12:00"/>
    <s v="Gasto"/>
    <s v="Con Compromiso"/>
    <s v="021"/>
    <x v="27"/>
    <x v="7"/>
    <s v="BONIFICACIÓN ESPECIAL DE RECREACIÓN"/>
    <s v="Nación"/>
    <x v="0"/>
    <s v="CSF"/>
    <n v="402809"/>
    <n v="0"/>
    <n v="402809"/>
    <n v="0"/>
    <s v="PAGO NOMINA SEPTIEMBRE 2020 FUNCIONARIOS DT TOLIMA"/>
    <s v="4520"/>
    <s v="12420, 12520"/>
    <s v="-0"/>
    <s v="60120, 60220, 60320, 60420, 60520, 60620, 60720, 60820, 60920, 61020, 61120, 61220, 61320, 61420, 61520, 61620, 61720, 61820, 61920, 62020, 62120, 62220, 62320, 62420, 62520, 62620, 62720, 62820, 62920, 63020, 63120, 63220, 63320, 63420, 63520, 63620, 63720"/>
    <s v="263743020, 263743120, 263743220, 263743320, 263743420, 263743520, 263743620, 263743720, 263743820, 263743920, 263744020, 263744120, 263744220, 263744320, 263744420, 263744520, 263744620, 263744720, 263744820, 263744920, 263745020, 263745120, 263745220, 263745320, 263745420, 263745520, 263745620, 263745720, 263769620, 263769720, 263769820, 263769920, 263770020, 263770120, 263770220, 263770320, 263770420"/>
    <s v="-0"/>
    <x v="0"/>
    <x v="27"/>
  </r>
  <r>
    <s v="4520"/>
    <s v="2020-09-23 00:00:00"/>
    <s v="2020-09-23 19:12:00"/>
    <s v="Gasto"/>
    <s v="Con Compromiso"/>
    <s v="021"/>
    <x v="27"/>
    <x v="28"/>
    <s v="AUXILIO DE CONECTIVIDAD DIGITAL"/>
    <s v="Nación"/>
    <x v="0"/>
    <s v="CSF"/>
    <n v="1683377"/>
    <n v="0"/>
    <n v="1683377"/>
    <n v="0"/>
    <s v="PAGO NOMINA SEPTIEMBRE 2020 FUNCIONARIOS DT TOLIMA"/>
    <s v="4520"/>
    <s v="12420, 12520"/>
    <s v="-0"/>
    <s v="60120, 60220, 60320, 60420, 60520, 60620, 60720, 60820, 60920, 61020, 61120, 61220, 61320, 61420, 61520, 61620, 61720, 61820, 61920, 62020, 62120, 62220, 62320, 62420, 62520, 62620, 62720, 62820, 62920, 63020, 63120, 63220, 63320, 63420, 63520, 63620, 63720"/>
    <s v="263743020, 263743120, 263743220, 263743320, 263743420, 263743520, 263743620, 263743720, 263743820, 263743920, 263744020, 263744120, 263744220, 263744320, 263744420, 263744520, 263744620, 263744720, 263744820, 263744920, 263745020, 263745120, 263745220, 263745320, 263745420, 263745520, 263745620, 263745720, 263769620, 263769720, 263769820, 263769920, 263770020, 263770120, 263770220, 263770320, 263770420"/>
    <s v="-0"/>
    <x v="0"/>
    <x v="27"/>
  </r>
  <r>
    <s v="4520"/>
    <s v="2020-09-23 00:00:00"/>
    <s v="2020-09-23 19:12:00"/>
    <s v="Gasto"/>
    <s v="Con Compromiso"/>
    <s v="021"/>
    <x v="27"/>
    <x v="10"/>
    <s v="SUELDO DE VACACIONES"/>
    <s v="Nación"/>
    <x v="0"/>
    <s v="CSF"/>
    <n v="5447212"/>
    <n v="0"/>
    <n v="5447212"/>
    <n v="0"/>
    <s v="PAGO NOMINA SEPTIEMBRE 2020 FUNCIONARIOS DT TOLIMA"/>
    <s v="4520"/>
    <s v="12420, 12520"/>
    <s v="-0"/>
    <s v="60120, 60220, 60320, 60420, 60520, 60620, 60720, 60820, 60920, 61020, 61120, 61220, 61320, 61420, 61520, 61620, 61720, 61820, 61920, 62020, 62120, 62220, 62320, 62420, 62520, 62620, 62720, 62820, 62920, 63020, 63120, 63220, 63320, 63420, 63520, 63620, 63720"/>
    <s v="263743020, 263743120, 263743220, 263743320, 263743420, 263743520, 263743620, 263743720, 263743820, 263743920, 263744020, 263744120, 263744220, 263744320, 263744420, 263744520, 263744620, 263744720, 263744820, 263744920, 263745020, 263745120, 263745220, 263745320, 263745420, 263745520, 263745620, 263745720, 263769620, 263769720, 263769820, 263769920, 263770020, 263770120, 263770220, 263770320, 263770420"/>
    <s v="-0"/>
    <x v="0"/>
    <x v="27"/>
  </r>
  <r>
    <s v="4520"/>
    <s v="2020-09-23 00:00:00"/>
    <s v="2020-09-23 19:12:00"/>
    <s v="Gasto"/>
    <s v="Con Compromiso"/>
    <s v="021"/>
    <x v="27"/>
    <x v="5"/>
    <s v="PRIMA TÉCNICA NO SALARIAL"/>
    <s v="Nación"/>
    <x v="0"/>
    <s v="CSF"/>
    <n v="2354967"/>
    <n v="0"/>
    <n v="2354967"/>
    <n v="0"/>
    <s v="PAGO NOMINA SEPTIEMBRE 2020 FUNCIONARIOS DT TOLIMA"/>
    <s v="4520"/>
    <s v="12420, 12520"/>
    <s v="-0"/>
    <s v="60120, 60220, 60320, 60420, 60520, 60620, 60720, 60820, 60920, 61020, 61120, 61220, 61320, 61420, 61520, 61620, 61720, 61820, 61920, 62020, 62120, 62220, 62320, 62420, 62520, 62620, 62720, 62820, 62920, 63020, 63120, 63220, 63320, 63420, 63520, 63620, 63720"/>
    <s v="263743020, 263743120, 263743220, 263743320, 263743420, 263743520, 263743620, 263743720, 263743820, 263743920, 263744020, 263744120, 263744220, 263744320, 263744420, 263744520, 263744620, 263744720, 263744820, 263744920, 263745020, 263745120, 263745220, 263745320, 263745420, 263745520, 263745620, 263745720, 263769620, 263769720, 263769820, 263769920, 263770020, 263770120, 263770220, 263770320, 263770420"/>
    <s v="-0"/>
    <x v="0"/>
    <x v="27"/>
  </r>
  <r>
    <s v="4520"/>
    <s v="2020-09-23 00:00:00"/>
    <s v="2020-09-23 19:12:00"/>
    <s v="Gasto"/>
    <s v="Con Compromiso"/>
    <s v="021"/>
    <x v="27"/>
    <x v="8"/>
    <s v="SUELDO BÁSICO"/>
    <s v="Nación"/>
    <x v="0"/>
    <s v="CSF"/>
    <n v="51377380"/>
    <n v="0"/>
    <n v="51377380"/>
    <n v="0"/>
    <s v="PAGO NOMINA SEPTIEMBRE 2020 FUNCIONARIOS DT TOLIMA"/>
    <s v="4520"/>
    <s v="12420, 12520"/>
    <s v="-0"/>
    <s v="60120, 60220, 60320, 60420, 60520, 60620, 60720, 60820, 60920, 61020, 61120, 61220, 61320, 61420, 61520, 61620, 61720, 61820, 61920, 62020, 62120, 62220, 62320, 62420, 62520, 62620, 62720, 62820, 62920, 63020, 63120, 63220, 63320, 63420, 63520, 63620, 63720"/>
    <s v="263743020, 263743120, 263743220, 263743320, 263743420, 263743520, 263743620, 263743720, 263743820, 263743920, 263744020, 263744120, 263744220, 263744320, 263744420, 263744520, 263744620, 263744720, 263744820, 263744920, 263745020, 263745120, 263745220, 263745320, 263745420, 263745520, 263745620, 263745720, 263769620, 263769720, 263769820, 263769920, 263770020, 263770120, 263770220, 263770320, 263770420"/>
    <s v="-0"/>
    <x v="0"/>
    <x v="27"/>
  </r>
  <r>
    <s v="4620"/>
    <s v="2020-09-24 00:00:00"/>
    <s v="2020-09-24 11:56:00"/>
    <s v="Gasto"/>
    <s v="Con Compromiso"/>
    <s v="021"/>
    <x v="27"/>
    <x v="11"/>
    <s v="PENSIONES"/>
    <s v="Nación"/>
    <x v="0"/>
    <s v="CSF"/>
    <n v="6776800"/>
    <n v="0"/>
    <n v="6776800"/>
    <n v="0"/>
    <s v="PAGO APORTES PATRONALES A SEGURIDAD SOCIAL Y PARAFISCALES NOMINA SEPTIEMBRE 2020 DT TOLIMA"/>
    <s v="4620"/>
    <s v="12620"/>
    <s v="-0"/>
    <s v="64320, 64420, 64520, 64620, 64720, 64820, 64920, 65020, 65120, 65220, 65320, 65420, 65520"/>
    <s v="265665220, 265665320, 265665420, 265665520, 265665620, 265665720, 265665820, 265665920, 265666020, 265666120, 265666220, 265666320, 265666420"/>
    <s v="-0"/>
    <x v="0"/>
    <x v="27"/>
  </r>
  <r>
    <s v="4620"/>
    <s v="2020-09-24 00:00:00"/>
    <s v="2020-09-24 11:56:00"/>
    <s v="Gasto"/>
    <s v="Con Compromiso"/>
    <s v="021"/>
    <x v="27"/>
    <x v="16"/>
    <s v="CAJAS DE COMPENSACIÓN FAMILIAR"/>
    <s v="Nación"/>
    <x v="0"/>
    <s v="CSF"/>
    <n v="2610000"/>
    <n v="0"/>
    <n v="2610000"/>
    <n v="0"/>
    <s v="PAGO APORTES PATRONALES A SEGURIDAD SOCIAL Y PARAFISCALES NOMINA SEPTIEMBRE 2020 DT TOLIMA"/>
    <s v="4620"/>
    <s v="12620"/>
    <s v="-0"/>
    <s v="64320, 64420, 64520, 64620, 64720, 64820, 64920, 65020, 65120, 65220, 65320, 65420, 65520"/>
    <s v="265665220, 265665320, 265665420, 265665520, 265665620, 265665720, 265665820, 265665920, 265666020, 265666120, 265666220, 265666320, 265666420"/>
    <s v="-0"/>
    <x v="0"/>
    <x v="27"/>
  </r>
  <r>
    <s v="4620"/>
    <s v="2020-09-24 00:00:00"/>
    <s v="2020-09-24 11:56:00"/>
    <s v="Gasto"/>
    <s v="Con Compromiso"/>
    <s v="021"/>
    <x v="27"/>
    <x v="14"/>
    <s v="APORTES AL ICBF"/>
    <s v="Nación"/>
    <x v="0"/>
    <s v="CSF"/>
    <n v="1957800"/>
    <n v="0"/>
    <n v="1957800"/>
    <n v="0"/>
    <s v="PAGO APORTES PATRONALES A SEGURIDAD SOCIAL Y PARAFISCALES NOMINA SEPTIEMBRE 2020 DT TOLIMA"/>
    <s v="4620"/>
    <s v="12620"/>
    <s v="-0"/>
    <s v="64320, 64420, 64520, 64620, 64720, 64820, 64920, 65020, 65120, 65220, 65320, 65420, 65520"/>
    <s v="265665220, 265665320, 265665420, 265665520, 265665620, 265665720, 265665820, 265665920, 265666020, 265666120, 265666220, 265666320, 265666420"/>
    <s v="-0"/>
    <x v="0"/>
    <x v="27"/>
  </r>
  <r>
    <s v="4620"/>
    <s v="2020-09-24 00:00:00"/>
    <s v="2020-09-24 11:56:00"/>
    <s v="Gasto"/>
    <s v="Con Compromiso"/>
    <s v="021"/>
    <x v="27"/>
    <x v="13"/>
    <s v="SALUD"/>
    <s v="Nación"/>
    <x v="0"/>
    <s v="CSF"/>
    <n v="4800400"/>
    <n v="0"/>
    <n v="4800400"/>
    <n v="0"/>
    <s v="PAGO APORTES PATRONALES A SEGURIDAD SOCIAL Y PARAFISCALES NOMINA SEPTIEMBRE 2020 DT TOLIMA"/>
    <s v="4620"/>
    <s v="12620"/>
    <s v="-0"/>
    <s v="64320, 64420, 64520, 64620, 64720, 64820, 64920, 65020, 65120, 65220, 65320, 65420, 65520"/>
    <s v="265665220, 265665320, 265665420, 265665520, 265665620, 265665720, 265665820, 265665920, 265666020, 265666120, 265666220, 265666320, 265666420"/>
    <s v="-0"/>
    <x v="0"/>
    <x v="27"/>
  </r>
  <r>
    <s v="4620"/>
    <s v="2020-09-24 00:00:00"/>
    <s v="2020-09-24 11:56:00"/>
    <s v="Gasto"/>
    <s v="Con Compromiso"/>
    <s v="021"/>
    <x v="27"/>
    <x v="12"/>
    <s v="APORTES AL SENA"/>
    <s v="Nación"/>
    <x v="0"/>
    <s v="CSF"/>
    <n v="1305600"/>
    <n v="0"/>
    <n v="1305600"/>
    <n v="0"/>
    <s v="PAGO APORTES PATRONALES A SEGURIDAD SOCIAL Y PARAFISCALES NOMINA SEPTIEMBRE 2020 DT TOLIMA"/>
    <s v="4620"/>
    <s v="12620"/>
    <s v="-0"/>
    <s v="64320, 64420, 64520, 64620, 64720, 64820, 64920, 65020, 65120, 65220, 65320, 65420, 65520"/>
    <s v="265665220, 265665320, 265665420, 265665520, 265665620, 265665720, 265665820, 265665920, 265666020, 265666120, 265666220, 265666320, 265666420"/>
    <s v="-0"/>
    <x v="0"/>
    <x v="27"/>
  </r>
  <r>
    <s v="4620"/>
    <s v="2020-09-24 00:00:00"/>
    <s v="2020-09-24 11:56:00"/>
    <s v="Gasto"/>
    <s v="Con Compromiso"/>
    <s v="021"/>
    <x v="27"/>
    <x v="15"/>
    <s v="APORTES GENERALES AL SISTEMA DE RIESGOS LABORALES"/>
    <s v="Nación"/>
    <x v="0"/>
    <s v="CSF"/>
    <n v="805100"/>
    <n v="0"/>
    <n v="805100"/>
    <n v="0"/>
    <s v="PAGO APORTES PATRONALES A SEGURIDAD SOCIAL Y PARAFISCALES NOMINA SEPTIEMBRE 2020 DT TOLIMA"/>
    <s v="4620"/>
    <s v="12620"/>
    <s v="-0"/>
    <s v="64320, 64420, 64520, 64620, 64720, 64820, 64920, 65020, 65120, 65220, 65320, 65420, 65520"/>
    <s v="265665220, 265665320, 265665420, 265665520, 265665620, 265665720, 265665820, 265665920, 265666020, 265666120, 265666220, 265666320, 265666420"/>
    <s v="-0"/>
    <x v="0"/>
    <x v="27"/>
  </r>
  <r>
    <s v="4720"/>
    <s v="2020-10-07 00:00:00"/>
    <s v="2020-10-07 15:25:00"/>
    <s v="Gasto"/>
    <s v="Con Compromiso"/>
    <s v="021"/>
    <x v="27"/>
    <x v="19"/>
    <s v="VIÁTICOS DE LOS FUNCIONARIOS EN COMISIÓN"/>
    <s v="Propios"/>
    <x v="1"/>
    <s v="CSF"/>
    <n v="271546"/>
    <n v="0"/>
    <n v="271546"/>
    <n v="0"/>
    <s v="COMISION DIRECTORES TERRITORIALES A SEDE CENTRAL BOGOTÁ SEGUN RES 845"/>
    <s v="4720"/>
    <s v="14020"/>
    <s v="25520"/>
    <s v="69520"/>
    <s v="287475420"/>
    <s v="-0"/>
    <x v="0"/>
    <x v="27"/>
  </r>
  <r>
    <s v="4720"/>
    <s v="2020-10-07 00:00:00"/>
    <s v="2020-10-07 15:25:00"/>
    <s v="Gasto"/>
    <s v="Con Compromiso"/>
    <s v="021"/>
    <x v="27"/>
    <x v="18"/>
    <s v="SERVICIOS DE TRANSPORTE DE PASAJEROS"/>
    <s v="Propios"/>
    <x v="1"/>
    <s v="CSF"/>
    <n v="90000"/>
    <n v="-90000"/>
    <n v="0"/>
    <n v="0"/>
    <s v="COMISION DIRECTORES TERRITORIALES A SEDE CENTRAL BOGOTÁ SEGUN RES 845"/>
    <s v="4720"/>
    <s v="14020"/>
    <s v="25520"/>
    <s v="69520"/>
    <s v="287475420"/>
    <s v="-0"/>
    <x v="0"/>
    <x v="27"/>
  </r>
  <r>
    <s v="4820"/>
    <s v="2020-10-20 00:00:00"/>
    <s v="2020-10-20 17:21:00"/>
    <s v="Gasto"/>
    <s v="Con Compromiso"/>
    <s v="0500"/>
    <x v="27"/>
    <x v="22"/>
    <s v="ADQUISICIÓN DE BIENES Y SERVICIOS - SERVICIO DE INFORMACIÓN CATASTRAL - ACTUALIZACIÓN  Y GESTIÓN CATASTRAL  NACIONAL"/>
    <s v="Propios"/>
    <x v="1"/>
    <s v="CSF"/>
    <n v="22752900"/>
    <n v="-4348332"/>
    <n v="18404568"/>
    <n v="0"/>
    <s v="Prestación de servicios personales para realizar actividades de reconocimiento predial rural y urbano de los procesos de gestión catastral en el marco de los proyectos que adelanta el instituto en la Dirección Territorial Tolima y sus UOC."/>
    <s v="4820"/>
    <s v="17120, 17320, 18420"/>
    <s v="39820, 39920, 43520"/>
    <s v="91620, 91720, 92020, 93920, 95320, 104420, 104520, 104620"/>
    <s v="357299620, 357303820, 357326720, 360394120, 366945920, 367168320, 390154220, 390154820, 390155420"/>
    <s v="-0"/>
    <x v="1"/>
    <x v="1"/>
  </r>
  <r>
    <s v="4920"/>
    <s v="2020-10-20 00:00:00"/>
    <s v="2020-10-20 17:26:00"/>
    <s v="Gasto"/>
    <s v="Con Compromiso"/>
    <s v="0500"/>
    <x v="27"/>
    <x v="22"/>
    <s v="ADQUISICIÓN DE BIENES Y SERVICIOS - SERVICIO DE INFORMACIÓN CATASTRAL - ACTUALIZACIÓN  Y GESTIÓN CATASTRAL  NACIONAL"/>
    <s v="Propios"/>
    <x v="1"/>
    <s v="CSF"/>
    <n v="16516920"/>
    <n v="-9800039"/>
    <n v="6716881"/>
    <n v="0"/>
    <s v="Prestación de servicios personales para realizar actividades de apoyo operativo en los procesos de gestión catastral en el marco de los proyectos que adelanta el instituto en la Dirección Territorial Tolima y sus UOC."/>
    <s v="4920"/>
    <s v="16720, 18020"/>
    <s v="40020, 40120"/>
    <s v="91820, 91920, 93820, 102920, 103020"/>
    <s v="357310120, 357314120, 360393320, 390142920, 390143820"/>
    <s v="-0"/>
    <x v="1"/>
    <x v="1"/>
  </r>
  <r>
    <s v="5020"/>
    <s v="2020-10-20 00:00:00"/>
    <s v="2020-10-20 17:28:00"/>
    <s v="Gasto"/>
    <s v="Con Compromiso"/>
    <s v="0500"/>
    <x v="27"/>
    <x v="22"/>
    <s v="ADQUISICIÓN DE BIENES Y SERVICIOS - SERVICIO DE INFORMACIÓN CATASTRAL - ACTUALIZACIÓN  Y GESTIÓN CATASTRAL  NACIONAL"/>
    <s v="Propios"/>
    <x v="1"/>
    <s v="CSF"/>
    <n v="5092755"/>
    <n v="-814841"/>
    <n v="4277914"/>
    <n v="0"/>
    <s v="restación de servicios técnicos y administrativos para realizar el inventario, organización, custodia de fichas y actividades de apoyo operativo en los procesos de gestión catastral en el marco de los proyectos que adelanta el instituto en la Direcci"/>
    <s v="5020"/>
    <s v="17220"/>
    <s v="37920"/>
    <s v="91120, 94020, 103120"/>
    <s v="343265220, 360394820, 390144320"/>
    <s v="-0"/>
    <x v="1"/>
    <x v="1"/>
  </r>
  <r>
    <s v="5120"/>
    <s v="2020-10-22 00:00:00"/>
    <s v="2020-10-22 21:10:00"/>
    <s v="Gasto"/>
    <s v="Con Compromiso"/>
    <s v="021"/>
    <x v="27"/>
    <x v="4"/>
    <s v="PRIMA DE VACACIONES"/>
    <s v="Nación"/>
    <x v="0"/>
    <s v="CSF"/>
    <n v="742631"/>
    <n v="0"/>
    <n v="742631"/>
    <n v="0"/>
    <s v="PAGO NOMINA OCTUBRE 2020 FUNCIONARIOS DT TOLIMA"/>
    <s v="5120"/>
    <s v="15720, 15820"/>
    <s v="-0"/>
    <s v="71020, 71120, 71220, 71320, 71420, 71520, 71620, 71720, 71820, 71920, 72020, 72120, 72220, 72320, 72420, 72520, 72620, 72720, 72820, 72920, 73020, 73120, 73220, 73320, 73420, 73520, 73620, 73720, 73820"/>
    <s v="295568720, 295568820, 295568920, 295569020, 295569120, 295569220, 295569320, 295569420, 295569520, 295569620, 295569720, 295569820, 295569920, 295570020, 295570120, 295570220, 295570320, 295570420, 295570520, 295570620, 295570720, 295570820, 295570920, 295571020, 295571120, 295571220, 295571320, 295571420, 295571520"/>
    <s v="-0"/>
    <x v="0"/>
    <x v="27"/>
  </r>
  <r>
    <s v="5120"/>
    <s v="2020-10-22 00:00:00"/>
    <s v="2020-10-22 21:10:00"/>
    <s v="Gasto"/>
    <s v="Con Compromiso"/>
    <s v="021"/>
    <x v="27"/>
    <x v="28"/>
    <s v="AUXILIO DE CONECTIVIDAD DIGITAL"/>
    <s v="Nación"/>
    <x v="0"/>
    <s v="CSF"/>
    <n v="1580524"/>
    <n v="0"/>
    <n v="1580524"/>
    <n v="0"/>
    <s v="PAGO NOMINA OCTUBRE 2020 FUNCIONARIOS DT TOLIMA"/>
    <s v="5120"/>
    <s v="15720, 15820"/>
    <s v="-0"/>
    <s v="71020, 71120, 71220, 71320, 71420, 71520, 71620, 71720, 71820, 71920, 72020, 72120, 72220, 72320, 72420, 72520, 72620, 72720, 72820, 72920, 73020, 73120, 73220, 73320, 73420, 73520, 73620, 73720, 73820"/>
    <s v="295568720, 295568820, 295568920, 295569020, 295569120, 295569220, 295569320, 295569420, 295569520, 295569620, 295569720, 295569820, 295569920, 295570020, 295570120, 295570220, 295570320, 295570420, 295570520, 295570620, 295570720, 295570820, 295570920, 295571020, 295571120, 295571220, 295571320, 295571420, 295571520"/>
    <s v="-0"/>
    <x v="0"/>
    <x v="27"/>
  </r>
  <r>
    <s v="5120"/>
    <s v="2020-10-22 00:00:00"/>
    <s v="2020-10-22 21:10:00"/>
    <s v="Gasto"/>
    <s v="Con Compromiso"/>
    <s v="021"/>
    <x v="27"/>
    <x v="8"/>
    <s v="SUELDO BÁSICO"/>
    <s v="Nación"/>
    <x v="0"/>
    <s v="CSF"/>
    <n v="48597456"/>
    <n v="0"/>
    <n v="48597456"/>
    <n v="0"/>
    <s v="PAGO NOMINA OCTUBRE 2020 FUNCIONARIOS DT TOLIMA"/>
    <s v="5120"/>
    <s v="15720, 15820"/>
    <s v="-0"/>
    <s v="71020, 71120, 71220, 71320, 71420, 71520, 71620, 71720, 71820, 71920, 72020, 72120, 72220, 72320, 72420, 72520, 72620, 72720, 72820, 72920, 73020, 73120, 73220, 73320, 73420, 73520, 73620, 73720, 73820"/>
    <s v="295568720, 295568820, 295568920, 295569020, 295569120, 295569220, 295569320, 295569420, 295569520, 295569620, 295569720, 295569820, 295569920, 295570020, 295570120, 295570220, 295570320, 295570420, 295570520, 295570620, 295570720, 295570820, 295570920, 295571020, 295571120, 295571220, 295571320, 295571420, 295571520"/>
    <s v="-0"/>
    <x v="0"/>
    <x v="27"/>
  </r>
  <r>
    <s v="5120"/>
    <s v="2020-10-22 00:00:00"/>
    <s v="2020-10-22 21:10:00"/>
    <s v="Gasto"/>
    <s v="Con Compromiso"/>
    <s v="021"/>
    <x v="27"/>
    <x v="10"/>
    <s v="SUELDO DE VACACIONES"/>
    <s v="Nación"/>
    <x v="0"/>
    <s v="CSF"/>
    <n v="1089191"/>
    <n v="0"/>
    <n v="1089191"/>
    <n v="0"/>
    <s v="PAGO NOMINA OCTUBRE 2020 FUNCIONARIOS DT TOLIMA"/>
    <s v="5120"/>
    <s v="15720, 15820"/>
    <s v="-0"/>
    <s v="71020, 71120, 71220, 71320, 71420, 71520, 71620, 71720, 71820, 71920, 72020, 72120, 72220, 72320, 72420, 72520, 72620, 72720, 72820, 72920, 73020, 73120, 73220, 73320, 73420, 73520, 73620, 73720, 73820"/>
    <s v="295568720, 295568820, 295568920, 295569020, 295569120, 295569220, 295569320, 295569420, 295569520, 295569620, 295569720, 295569820, 295569920, 295570020, 295570120, 295570220, 295570320, 295570420, 295570520, 295570620, 295570720, 295570820, 295570920, 295571020, 295571120, 295571220, 295571320, 295571420, 295571520"/>
    <s v="-0"/>
    <x v="0"/>
    <x v="27"/>
  </r>
  <r>
    <s v="5120"/>
    <s v="2020-10-22 00:00:00"/>
    <s v="2020-10-22 21:10:00"/>
    <s v="Gasto"/>
    <s v="Con Compromiso"/>
    <s v="021"/>
    <x v="27"/>
    <x v="7"/>
    <s v="BONIFICACIÓN ESPECIAL DE RECREACIÓN"/>
    <s v="Nación"/>
    <x v="0"/>
    <s v="CSF"/>
    <n v="76696"/>
    <n v="0"/>
    <n v="76696"/>
    <n v="0"/>
    <s v="PAGO NOMINA OCTUBRE 2020 FUNCIONARIOS DT TOLIMA"/>
    <s v="5120"/>
    <s v="15720, 15820"/>
    <s v="-0"/>
    <s v="71020, 71120, 71220, 71320, 71420, 71520, 71620, 71720, 71820, 71920, 72020, 72120, 72220, 72320, 72420, 72520, 72620, 72720, 72820, 72920, 73020, 73120, 73220, 73320, 73420, 73520, 73620, 73720, 73820"/>
    <s v="295568720, 295568820, 295568920, 295569020, 295569120, 295569220, 295569320, 295569420, 295569520, 295569620, 295569720, 295569820, 295569920, 295570020, 295570120, 295570220, 295570320, 295570420, 295570520, 295570620, 295570720, 295570820, 295570920, 295571020, 295571120, 295571220, 295571320, 295571420, 295571520"/>
    <s v="-0"/>
    <x v="0"/>
    <x v="27"/>
  </r>
  <r>
    <s v="5120"/>
    <s v="2020-10-22 00:00:00"/>
    <s v="2020-10-22 21:10:00"/>
    <s v="Gasto"/>
    <s v="Con Compromiso"/>
    <s v="021"/>
    <x v="27"/>
    <x v="6"/>
    <s v="SUBSIDIO DE ALIMENTACIÓN"/>
    <s v="Nación"/>
    <x v="0"/>
    <s v="CSF"/>
    <n v="1147902"/>
    <n v="0"/>
    <n v="1147902"/>
    <n v="0"/>
    <s v="PAGO NOMINA OCTUBRE 2020 FUNCIONARIOS DT TOLIMA"/>
    <s v="5120"/>
    <s v="15720, 15820"/>
    <s v="-0"/>
    <s v="71020, 71120, 71220, 71320, 71420, 71520, 71620, 71720, 71820, 71920, 72020, 72120, 72220, 72320, 72420, 72520, 72620, 72720, 72820, 72920, 73020, 73120, 73220, 73320, 73420, 73520, 73620, 73720, 73820"/>
    <s v="295568720, 295568820, 295568920, 295569020, 295569120, 295569220, 295569320, 295569420, 295569520, 295569620, 295569720, 295569820, 295569920, 295570020, 295570120, 295570220, 295570320, 295570420, 295570520, 295570620, 295570720, 295570820, 295570920, 295571020, 295571120, 295571220, 295571320, 295571420, 295571520"/>
    <s v="-0"/>
    <x v="0"/>
    <x v="27"/>
  </r>
  <r>
    <s v="5120"/>
    <s v="2020-10-22 00:00:00"/>
    <s v="2020-10-22 21:10:00"/>
    <s v="Gasto"/>
    <s v="Con Compromiso"/>
    <s v="021"/>
    <x v="27"/>
    <x v="5"/>
    <s v="PRIMA TÉCNICA NO SALARIAL"/>
    <s v="Nación"/>
    <x v="0"/>
    <s v="CSF"/>
    <n v="2354967"/>
    <n v="0"/>
    <n v="2354967"/>
    <n v="0"/>
    <s v="PAGO NOMINA OCTUBRE 2020 FUNCIONARIOS DT TOLIMA"/>
    <s v="5120"/>
    <s v="15720, 15820"/>
    <s v="-0"/>
    <s v="71020, 71120, 71220, 71320, 71420, 71520, 71620, 71720, 71820, 71920, 72020, 72120, 72220, 72320, 72420, 72520, 72620, 72720, 72820, 72920, 73020, 73120, 73220, 73320, 73420, 73520, 73620, 73720, 73820"/>
    <s v="295568720, 295568820, 295568920, 295569020, 295569120, 295569220, 295569320, 295569420, 295569520, 295569620, 295569720, 295569820, 295569920, 295570020, 295570120, 295570220, 295570320, 295570420, 295570520, 295570620, 295570720, 295570820, 295570920, 295571020, 295571120, 295571220, 295571320, 295571420, 295571520"/>
    <s v="-0"/>
    <x v="0"/>
    <x v="27"/>
  </r>
  <r>
    <s v="5220"/>
    <s v="2020-10-23 00:00:00"/>
    <s v="2020-10-23 11:31:00"/>
    <s v="Gasto"/>
    <s v="Con Compromiso"/>
    <s v="0500"/>
    <x v="27"/>
    <x v="22"/>
    <s v="ADQUISICIÓN DE BIENES Y SERVICIOS - SERVICIO DE INFORMACIÓN CATASTRAL - ACTUALIZACIÓN  Y GESTIÓN CATASTRAL  NACIONAL"/>
    <s v="Propios"/>
    <x v="1"/>
    <s v="CSF"/>
    <n v="32313035"/>
    <n v="-16904176"/>
    <n v="15408859"/>
    <n v="0"/>
    <s v="VIATICOS PARA ADENLANTAR LOS PROCESOS SEGÚN CONVENIO INTERADMINISTRATIVO 866 SUSCRITO CON MINISTERIO DE VIVIENDA CIUDAD Y TERRITORIO."/>
    <s v="5320"/>
    <s v="16820, 17520, 17620, 17720, 17920, 18120, 18220, 18320, 18520, 18920, 19020, 19120, 19220, 19520, 19620, 19720, 19920, 20220, 20320, 20420, 20520, 21420, 21620, 21720, 21820, 22020, 22120, 22320, 22420, 22520, 22920, 23020"/>
    <s v="32720, 32920, 33020, 33120, 33320, 33420, 33520, 33620, 33820, 34020, 34120, 34220, 34320, 34420, 34520, 34620, 34820, 34920, 35020, 35120, 35220, 37320, 37620, 37720, 37820, 38120, 38220, 43920, 44020, 44120, 44520, 44620"/>
    <s v="80520, 80720, 80820, 80920, 81120, 81220, 81320, 81420, 81620, 81820, 81920, 82020, 82120, 82220, 82320, 82420, 82620, 82720, 82820, 82920, 83020, 90520, 90820, 90920, 91020, 91320, 91420, 95720, 95820, 95920, 96320, 96420"/>
    <s v="330129120, 330134520, 330135720, 330138220, 330140720, 330141720, 330142820, 330144020, 330145620, 330147620, 330148820, 330149620, 330150820, 330151920, 330153920, 330154920, 330157320, 335563420, 335564220, 335595220, 335596320, 340581720, 341235020, 341250420, 341258020, 343278820, 343281420, 371031220, 371039820, 371041420, 371058920, 371062620"/>
    <s v="-0"/>
    <x v="1"/>
    <x v="1"/>
  </r>
  <r>
    <s v="5320"/>
    <s v="2020-10-26 00:00:00"/>
    <s v="2020-10-26 14:50:00"/>
    <s v="Gasto"/>
    <s v="Con Compromiso"/>
    <s v="021"/>
    <x v="27"/>
    <x v="11"/>
    <s v="PENSIONES"/>
    <s v="Nación"/>
    <x v="0"/>
    <s v="CSF"/>
    <n v="6277400"/>
    <n v="0"/>
    <n v="6277400"/>
    <n v="0"/>
    <s v="PAGO APORTES A SEGURIDAD SOCIAL Y PARAFISCALES NOMINA OCTUBRE 2020 DT TOLIMA"/>
    <s v="5220"/>
    <s v="16620, 17420"/>
    <s v="-0"/>
    <s v="74720, 74820, 74920, 75020, 75120, 75220, 75320, 75420, 75520, 75620, 75720, 75820, 75920, 76020, 76120, 76220, 76320, 76420, 76520, 76620, 76720, 76820, 76920, 77020, 77120, 77220"/>
    <s v="297748620, 297748720, 297748820, 297748920, 297749020, 297749120, 297749220, 297749320, 297749420, 297749520, 297749620, 297749720, 297749820, 303307320, 303307420, 303307520, 303307620, 303307720, 303307820, 303307920, 303308020, 303308120, 303308220, 303308320, 303308420, 303308520"/>
    <s v="-0"/>
    <x v="0"/>
    <x v="27"/>
  </r>
  <r>
    <s v="5320"/>
    <s v="2020-10-26 00:00:00"/>
    <s v="2020-10-26 14:50:00"/>
    <s v="Gasto"/>
    <s v="Con Compromiso"/>
    <s v="021"/>
    <x v="27"/>
    <x v="13"/>
    <s v="SALUD"/>
    <s v="Nación"/>
    <x v="0"/>
    <s v="CSF"/>
    <n v="4446900"/>
    <n v="0"/>
    <n v="4446900"/>
    <n v="0"/>
    <s v="PAGO APORTES A SEGURIDAD SOCIAL Y PARAFISCALES NOMINA OCTUBRE 2020 DT TOLIMA"/>
    <s v="5220"/>
    <s v="16620, 17420"/>
    <s v="-0"/>
    <s v="74720, 74820, 74920, 75020, 75120, 75220, 75320, 75420, 75520, 75620, 75720, 75820, 75920, 76020, 76120, 76220, 76320, 76420, 76520, 76620, 76720, 76820, 76920, 77020, 77120, 77220"/>
    <s v="297748620, 297748720, 297748820, 297748920, 297749020, 297749120, 297749220, 297749320, 297749420, 297749520, 297749620, 297749720, 297749820, 303307320, 303307420, 303307520, 303307620, 303307720, 303307820, 303307920, 303308020, 303308120, 303308220, 303308320, 303308420, 303308520"/>
    <s v="-0"/>
    <x v="0"/>
    <x v="27"/>
  </r>
  <r>
    <s v="5320"/>
    <s v="2020-10-26 00:00:00"/>
    <s v="2020-10-26 14:50:00"/>
    <s v="Gasto"/>
    <s v="Con Compromiso"/>
    <s v="021"/>
    <x v="27"/>
    <x v="16"/>
    <s v="CAJAS DE COMPENSACIÓN FAMILIAR"/>
    <s v="Nación"/>
    <x v="0"/>
    <s v="CSF"/>
    <n v="2356500"/>
    <n v="0"/>
    <n v="2356500"/>
    <n v="0"/>
    <s v="PAGO APORTES A SEGURIDAD SOCIAL Y PARAFISCALES NOMINA OCTUBRE 2020 DT TOLIMA"/>
    <s v="5220"/>
    <s v="16620, 17420"/>
    <s v="-0"/>
    <s v="74720, 74820, 74920, 75020, 75120, 75220, 75320, 75420, 75520, 75620, 75720, 75820, 75920, 76020, 76120, 76220, 76320, 76420, 76520, 76620, 76720, 76820, 76920, 77020, 77120, 77220"/>
    <s v="297748620, 297748720, 297748820, 297748920, 297749020, 297749120, 297749220, 297749320, 297749420, 297749520, 297749620, 297749720, 297749820, 303307320, 303307420, 303307520, 303307620, 303307720, 303307820, 303307920, 303308020, 303308120, 303308220, 303308320, 303308420, 303308520"/>
    <s v="-0"/>
    <x v="0"/>
    <x v="27"/>
  </r>
  <r>
    <s v="5320"/>
    <s v="2020-10-26 00:00:00"/>
    <s v="2020-10-26 14:50:00"/>
    <s v="Gasto"/>
    <s v="Con Compromiso"/>
    <s v="021"/>
    <x v="27"/>
    <x v="12"/>
    <s v="APORTES AL SENA"/>
    <s v="Nación"/>
    <x v="0"/>
    <s v="CSF"/>
    <n v="1179000"/>
    <n v="0"/>
    <n v="1179000"/>
    <n v="0"/>
    <s v="PAGO APORTES A SEGURIDAD SOCIAL Y PARAFISCALES NOMINA OCTUBRE 2020 DT TOLIMA"/>
    <s v="5220"/>
    <s v="16620, 17420"/>
    <s v="-0"/>
    <s v="74720, 74820, 74920, 75020, 75120, 75220, 75320, 75420, 75520, 75620, 75720, 75820, 75920, 76020, 76120, 76220, 76320, 76420, 76520, 76620, 76720, 76820, 76920, 77020, 77120, 77220"/>
    <s v="297748620, 297748720, 297748820, 297748920, 297749020, 297749120, 297749220, 297749320, 297749420, 297749520, 297749620, 297749720, 297749820, 303307320, 303307420, 303307520, 303307620, 303307720, 303307820, 303307920, 303308020, 303308120, 303308220, 303308320, 303308420, 303308520"/>
    <s v="-0"/>
    <x v="0"/>
    <x v="27"/>
  </r>
  <r>
    <s v="5320"/>
    <s v="2020-10-26 00:00:00"/>
    <s v="2020-10-26 14:50:00"/>
    <s v="Gasto"/>
    <s v="Con Compromiso"/>
    <s v="021"/>
    <x v="27"/>
    <x v="15"/>
    <s v="APORTES GENERALES AL SISTEMA DE RIESGOS LABORALES"/>
    <s v="Nación"/>
    <x v="0"/>
    <s v="CSF"/>
    <n v="696900"/>
    <n v="0"/>
    <n v="696900"/>
    <n v="0"/>
    <s v="PAGO APORTES A SEGURIDAD SOCIAL Y PARAFISCALES NOMINA OCTUBRE 2020 DT TOLIMA"/>
    <s v="5220"/>
    <s v="16620, 17420"/>
    <s v="-0"/>
    <s v="74720, 74820, 74920, 75020, 75120, 75220, 75320, 75420, 75520, 75620, 75720, 75820, 75920, 76020, 76120, 76220, 76320, 76420, 76520, 76620, 76720, 76820, 76920, 77020, 77120, 77220"/>
    <s v="297748620, 297748720, 297748820, 297748920, 297749020, 297749120, 297749220, 297749320, 297749420, 297749520, 297749620, 297749720, 297749820, 303307320, 303307420, 303307520, 303307620, 303307720, 303307820, 303307920, 303308020, 303308120, 303308220, 303308320, 303308420, 303308520"/>
    <s v="-0"/>
    <x v="0"/>
    <x v="27"/>
  </r>
  <r>
    <s v="5320"/>
    <s v="2020-10-26 00:00:00"/>
    <s v="2020-10-26 14:50:00"/>
    <s v="Gasto"/>
    <s v="Con Compromiso"/>
    <s v="021"/>
    <x v="27"/>
    <x v="14"/>
    <s v="APORTES AL ICBF"/>
    <s v="Nación"/>
    <x v="0"/>
    <s v="CSF"/>
    <n v="1768000"/>
    <n v="0"/>
    <n v="1768000"/>
    <n v="0"/>
    <s v="PAGO APORTES A SEGURIDAD SOCIAL Y PARAFISCALES NOMINA OCTUBRE 2020 DT TOLIMA"/>
    <s v="5220"/>
    <s v="16620, 17420"/>
    <s v="-0"/>
    <s v="74720, 74820, 74920, 75020, 75120, 75220, 75320, 75420, 75520, 75620, 75720, 75820, 75920, 76020, 76120, 76220, 76320, 76420, 76520, 76620, 76720, 76820, 76920, 77020, 77120, 77220"/>
    <s v="297748620, 297748720, 297748820, 297748920, 297749020, 297749120, 297749220, 297749320, 297749420, 297749520, 297749620, 297749720, 297749820, 303307320, 303307420, 303307520, 303307620, 303307720, 303307820, 303307920, 303308020, 303308120, 303308220, 303308320, 303308420, 303308520"/>
    <s v="-0"/>
    <x v="0"/>
    <x v="27"/>
  </r>
  <r>
    <s v="5420"/>
    <s v="2020-11-23 00:00:00"/>
    <s v="2020-11-23 20:05:00"/>
    <s v="Gasto"/>
    <s v="Con Compromiso"/>
    <s v="021"/>
    <x v="27"/>
    <x v="4"/>
    <s v="PRIMA DE VACACIONES"/>
    <s v="Nación"/>
    <x v="0"/>
    <s v="CSF"/>
    <n v="4150970"/>
    <n v="0"/>
    <n v="4150970"/>
    <n v="0"/>
    <s v="PAGO NOMINA NOVIEMBRE Y PRIMA DE NAVIDAD 2020 FUNCIONARIOS DT TOLIMA"/>
    <s v="5420"/>
    <s v="20720, 20820"/>
    <s v="-0"/>
    <s v="83220, 83320, 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88620, 88720"/>
    <s v="335458420, 335458520, 335458620, 335458720, 335458820, 335458920, 335459020, 335459120, 335459220, 335459320, 335459420, 335459520, 335459620, 335459720, 335459820, 335459920, 335460020, 335460120, 335460220, 335460320, 335460520, 335460620, 335460720, 335460820, 335460920, 335461020, 335461120, 335461220, 335489120, 335489220, 335489320, 335489420, 335489520, 335489620, 335489720, 335489820, 335489920, 335490020, 335490220, 335490320, 335490420, 335490520, 335490620, 335490720, 335490820, 335490920, 335491020, 335491120, 335491220, 335491320, 335491420, 335491520, 335491620, 335491720, 335491820, 335491920"/>
    <s v="-0"/>
    <x v="0"/>
    <x v="27"/>
  </r>
  <r>
    <s v="5420"/>
    <s v="2020-11-23 00:00:00"/>
    <s v="2020-11-23 20:05:00"/>
    <s v="Gasto"/>
    <s v="Con Compromiso"/>
    <s v="021"/>
    <x v="27"/>
    <x v="30"/>
    <s v="PRIMA DE NAVIDAD"/>
    <s v="Nación"/>
    <x v="0"/>
    <s v="CSF"/>
    <n v="71981816"/>
    <n v="0"/>
    <n v="71981816"/>
    <n v="0"/>
    <s v="PAGO NOMINA NOVIEMBRE Y PRIMA DE NAVIDAD 2020 FUNCIONARIOS DT TOLIMA"/>
    <s v="5420"/>
    <s v="20720, 20820"/>
    <s v="-0"/>
    <s v="83220, 83320, 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88620, 88720"/>
    <s v="335458420, 335458520, 335458620, 335458720, 335458820, 335458920, 335459020, 335459120, 335459220, 335459320, 335459420, 335459520, 335459620, 335459720, 335459820, 335459920, 335460020, 335460120, 335460220, 335460320, 335460520, 335460620, 335460720, 335460820, 335460920, 335461020, 335461120, 335461220, 335489120, 335489220, 335489320, 335489420, 335489520, 335489620, 335489720, 335489820, 335489920, 335490020, 335490220, 335490320, 335490420, 335490520, 335490620, 335490720, 335490820, 335490920, 335491020, 335491120, 335491220, 335491320, 335491420, 335491520, 335491620, 335491720, 335491820, 335491920"/>
    <s v="-0"/>
    <x v="0"/>
    <x v="27"/>
  </r>
  <r>
    <s v="5420"/>
    <s v="2020-11-23 00:00:00"/>
    <s v="2020-11-23 20:05:00"/>
    <s v="Gasto"/>
    <s v="Con Compromiso"/>
    <s v="021"/>
    <x v="27"/>
    <x v="28"/>
    <s v="AUXILIO DE CONECTIVIDAD DIGITAL"/>
    <s v="Nación"/>
    <x v="0"/>
    <s v="CSF"/>
    <n v="1614808"/>
    <n v="0"/>
    <n v="1614808"/>
    <n v="0"/>
    <s v="PAGO NOMINA NOVIEMBRE Y PRIMA DE NAVIDAD 2020 FUNCIONARIOS DT TOLIMA"/>
    <s v="5420"/>
    <s v="20720, 20820"/>
    <s v="-0"/>
    <s v="83220, 83320, 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88620, 88720"/>
    <s v="335458420, 335458520, 335458620, 335458720, 335458820, 335458920, 335459020, 335459120, 335459220, 335459320, 335459420, 335459520, 335459620, 335459720, 335459820, 335459920, 335460020, 335460120, 335460220, 335460320, 335460520, 335460620, 335460720, 335460820, 335460920, 335461020, 335461120, 335461220, 335489120, 335489220, 335489320, 335489420, 335489520, 335489620, 335489720, 335489820, 335489920, 335490020, 335490220, 335490320, 335490420, 335490520, 335490620, 335490720, 335490820, 335490920, 335491020, 335491120, 335491220, 335491320, 335491420, 335491520, 335491620, 335491720, 335491820, 335491920"/>
    <s v="-0"/>
    <x v="0"/>
    <x v="27"/>
  </r>
  <r>
    <s v="5420"/>
    <s v="2020-11-23 00:00:00"/>
    <s v="2020-11-23 20:05:00"/>
    <s v="Gasto"/>
    <s v="Con Compromiso"/>
    <s v="021"/>
    <x v="27"/>
    <x v="7"/>
    <s v="BONIFICACIÓN ESPECIAL DE RECREACIÓN"/>
    <s v="Nación"/>
    <x v="0"/>
    <s v="CSF"/>
    <n v="293656"/>
    <n v="0"/>
    <n v="293656"/>
    <n v="0"/>
    <s v="PAGO NOMINA NOVIEMBRE Y PRIMA DE NAVIDAD 2020 FUNCIONARIOS DT TOLIMA"/>
    <s v="5420"/>
    <s v="20720, 20820"/>
    <s v="-0"/>
    <s v="83220, 83320, 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88620, 88720"/>
    <s v="335458420, 335458520, 335458620, 335458720, 335458820, 335458920, 335459020, 335459120, 335459220, 335459320, 335459420, 335459520, 335459620, 335459720, 335459820, 335459920, 335460020, 335460120, 335460220, 335460320, 335460520, 335460620, 335460720, 335460820, 335460920, 335461020, 335461120, 335461220, 335489120, 335489220, 335489320, 335489420, 335489520, 335489620, 335489720, 335489820, 335489920, 335490020, 335490220, 335490320, 335490420, 335490520, 335490620, 335490720, 335490820, 335490920, 335491020, 335491120, 335491220, 335491320, 335491420, 335491520, 335491620, 335491720, 335491820, 335491920"/>
    <s v="-0"/>
    <x v="0"/>
    <x v="27"/>
  </r>
  <r>
    <s v="5420"/>
    <s v="2020-11-23 00:00:00"/>
    <s v="2020-11-23 20:05:00"/>
    <s v="Gasto"/>
    <s v="Con Compromiso"/>
    <s v="021"/>
    <x v="27"/>
    <x v="6"/>
    <s v="SUBSIDIO DE ALIMENTACIÓN"/>
    <s v="Nación"/>
    <x v="0"/>
    <s v="CSF"/>
    <n v="1169934"/>
    <n v="0"/>
    <n v="1169934"/>
    <n v="0"/>
    <s v="PAGO NOMINA NOVIEMBRE Y PRIMA DE NAVIDAD 2020 FUNCIONARIOS DT TOLIMA"/>
    <s v="5420"/>
    <s v="20720, 20820"/>
    <s v="-0"/>
    <s v="83220, 83320, 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88620, 88720"/>
    <s v="335458420, 335458520, 335458620, 335458720, 335458820, 335458920, 335459020, 335459120, 335459220, 335459320, 335459420, 335459520, 335459620, 335459720, 335459820, 335459920, 335460020, 335460120, 335460220, 335460320, 335460520, 335460620, 335460720, 335460820, 335460920, 335461020, 335461120, 335461220, 335489120, 335489220, 335489320, 335489420, 335489520, 335489620, 335489720, 335489820, 335489920, 335490020, 335490220, 335490320, 335490420, 335490520, 335490620, 335490720, 335490820, 335490920, 335491020, 335491120, 335491220, 335491320, 335491420, 335491520, 335491620, 335491720, 335491820, 335491920"/>
    <s v="-0"/>
    <x v="0"/>
    <x v="27"/>
  </r>
  <r>
    <s v="5420"/>
    <s v="2020-11-23 00:00:00"/>
    <s v="2020-11-23 20:05:00"/>
    <s v="Gasto"/>
    <s v="Con Compromiso"/>
    <s v="021"/>
    <x v="27"/>
    <x v="10"/>
    <s v="SUELDO DE VACACIONES"/>
    <s v="Nación"/>
    <x v="0"/>
    <s v="CSF"/>
    <n v="4258324"/>
    <n v="0"/>
    <n v="4258324"/>
    <n v="0"/>
    <s v="PAGO NOMINA NOVIEMBRE Y PRIMA DE NAVIDAD 2020 FUNCIONARIOS DT TOLIMA"/>
    <s v="5420"/>
    <s v="20720, 20820"/>
    <s v="-0"/>
    <s v="83220, 83320, 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88620, 88720"/>
    <s v="335458420, 335458520, 335458620, 335458720, 335458820, 335458920, 335459020, 335459120, 335459220, 335459320, 335459420, 335459520, 335459620, 335459720, 335459820, 335459920, 335460020, 335460120, 335460220, 335460320, 335460520, 335460620, 335460720, 335460820, 335460920, 335461020, 335461120, 335461220, 335489120, 335489220, 335489320, 335489420, 335489520, 335489620, 335489720, 335489820, 335489920, 335490020, 335490220, 335490320, 335490420, 335490520, 335490620, 335490720, 335490820, 335490920, 335491020, 335491120, 335491220, 335491320, 335491420, 335491520, 335491620, 335491720, 335491820, 335491920"/>
    <s v="-0"/>
    <x v="0"/>
    <x v="27"/>
  </r>
  <r>
    <s v="5420"/>
    <s v="2020-11-23 00:00:00"/>
    <s v="2020-11-23 20:05:00"/>
    <s v="Gasto"/>
    <s v="Con Compromiso"/>
    <s v="021"/>
    <x v="27"/>
    <x v="21"/>
    <s v="INCAPACIDADES (NO DE PENSIONES)"/>
    <s v="Nación"/>
    <x v="0"/>
    <s v="CSF"/>
    <n v="70842"/>
    <n v="0"/>
    <n v="70842"/>
    <n v="0"/>
    <s v="PAGO NOMINA NOVIEMBRE Y PRIMA DE NAVIDAD 2020 FUNCIONARIOS DT TOLIMA"/>
    <s v="5420"/>
    <s v="20720, 20820"/>
    <s v="-0"/>
    <s v="83220, 83320, 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88620, 88720"/>
    <s v="335458420, 335458520, 335458620, 335458720, 335458820, 335458920, 335459020, 335459120, 335459220, 335459320, 335459420, 335459520, 335459620, 335459720, 335459820, 335459920, 335460020, 335460120, 335460220, 335460320, 335460520, 335460620, 335460720, 335460820, 335460920, 335461020, 335461120, 335461220, 335489120, 335489220, 335489320, 335489420, 335489520, 335489620, 335489720, 335489820, 335489920, 335490020, 335490220, 335490320, 335490420, 335490520, 335490620, 335490720, 335490820, 335490920, 335491020, 335491120, 335491220, 335491320, 335491420, 335491520, 335491620, 335491720, 335491820, 335491920"/>
    <s v="-0"/>
    <x v="0"/>
    <x v="27"/>
  </r>
  <r>
    <s v="5420"/>
    <s v="2020-11-23 00:00:00"/>
    <s v="2020-11-23 20:05:00"/>
    <s v="Gasto"/>
    <s v="Con Compromiso"/>
    <s v="021"/>
    <x v="27"/>
    <x v="9"/>
    <s v="BONIFICACIÓN POR SERVICIOS PRESTADOS"/>
    <s v="Nación"/>
    <x v="0"/>
    <s v="CSF"/>
    <n v="1880280"/>
    <n v="0"/>
    <n v="1880280"/>
    <n v="0"/>
    <s v="PAGO NOMINA NOVIEMBRE Y PRIMA DE NAVIDAD 2020 FUNCIONARIOS DT TOLIMA"/>
    <s v="5420"/>
    <s v="20720, 20820"/>
    <s v="-0"/>
    <s v="83220, 83320, 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88620, 88720"/>
    <s v="335458420, 335458520, 335458620, 335458720, 335458820, 335458920, 335459020, 335459120, 335459220, 335459320, 335459420, 335459520, 335459620, 335459720, 335459820, 335459920, 335460020, 335460120, 335460220, 335460320, 335460520, 335460620, 335460720, 335460820, 335460920, 335461020, 335461120, 335461220, 335489120, 335489220, 335489320, 335489420, 335489520, 335489620, 335489720, 335489820, 335489920, 335490020, 335490220, 335490320, 335490420, 335490520, 335490620, 335490720, 335490820, 335490920, 335491020, 335491120, 335491220, 335491320, 335491420, 335491520, 335491620, 335491720, 335491820, 335491920"/>
    <s v="-0"/>
    <x v="0"/>
    <x v="27"/>
  </r>
  <r>
    <s v="5420"/>
    <s v="2020-11-23 00:00:00"/>
    <s v="2020-11-23 20:05:00"/>
    <s v="Gasto"/>
    <s v="Con Compromiso"/>
    <s v="021"/>
    <x v="27"/>
    <x v="5"/>
    <s v="PRIMA TÉCNICA NO SALARIAL"/>
    <s v="Nación"/>
    <x v="0"/>
    <s v="CSF"/>
    <n v="2354967"/>
    <n v="0"/>
    <n v="2354967"/>
    <n v="0"/>
    <s v="PAGO NOMINA NOVIEMBRE Y PRIMA DE NAVIDAD 2020 FUNCIONARIOS DT TOLIMA"/>
    <s v="5420"/>
    <s v="20720, 20820"/>
    <s v="-0"/>
    <s v="83220, 83320, 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88620, 88720"/>
    <s v="335458420, 335458520, 335458620, 335458720, 335458820, 335458920, 335459020, 335459120, 335459220, 335459320, 335459420, 335459520, 335459620, 335459720, 335459820, 335459920, 335460020, 335460120, 335460220, 335460320, 335460520, 335460620, 335460720, 335460820, 335460920, 335461020, 335461120, 335461220, 335489120, 335489220, 335489320, 335489420, 335489520, 335489620, 335489720, 335489820, 335489920, 335490020, 335490220, 335490320, 335490420, 335490520, 335490620, 335490720, 335490820, 335490920, 335491020, 335491120, 335491220, 335491320, 335491420, 335491520, 335491620, 335491720, 335491820, 335491920"/>
    <s v="-0"/>
    <x v="0"/>
    <x v="27"/>
  </r>
  <r>
    <s v="5420"/>
    <s v="2020-11-23 00:00:00"/>
    <s v="2020-11-23 20:05:00"/>
    <s v="Gasto"/>
    <s v="Con Compromiso"/>
    <s v="021"/>
    <x v="27"/>
    <x v="8"/>
    <s v="SUELDO BÁSICO"/>
    <s v="Nación"/>
    <x v="0"/>
    <s v="CSF"/>
    <n v="50668112"/>
    <n v="0"/>
    <n v="50668112"/>
    <n v="0"/>
    <s v="PAGO NOMINA NOVIEMBRE Y PRIMA DE NAVIDAD 2020 FUNCIONARIOS DT TOLIMA"/>
    <s v="5420"/>
    <s v="20720, 20820"/>
    <s v="-0"/>
    <s v="83220, 83320, 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88620, 88720"/>
    <s v="335458420, 335458520, 335458620, 335458720, 335458820, 335458920, 335459020, 335459120, 335459220, 335459320, 335459420, 335459520, 335459620, 335459720, 335459820, 335459920, 335460020, 335460120, 335460220, 335460320, 335460520, 335460620, 335460720, 335460820, 335460920, 335461020, 335461120, 335461220, 335489120, 335489220, 335489320, 335489420, 335489520, 335489620, 335489720, 335489820, 335489920, 335490020, 335490220, 335490320, 335490420, 335490520, 335490620, 335490720, 335490820, 335490920, 335491020, 335491120, 335491220, 335491320, 335491420, 335491520, 335491620, 335491720, 335491820, 335491920"/>
    <s v="-0"/>
    <x v="0"/>
    <x v="27"/>
  </r>
  <r>
    <s v="5520"/>
    <s v="2020-11-25 00:00:00"/>
    <s v="2020-11-25 14:50:00"/>
    <s v="Gasto"/>
    <s v="Con Compromiso"/>
    <s v="021"/>
    <x v="27"/>
    <x v="13"/>
    <s v="SALUD"/>
    <s v="Nación"/>
    <x v="0"/>
    <s v="CSF"/>
    <n v="4605600"/>
    <n v="0"/>
    <n v="4605600"/>
    <n v="0"/>
    <s v="PAGO APORTES A SEGURIDAD SOCIAL Y PARAFISCALES NÓMINA NOVIEMBRE 2020 DT TOLIMA"/>
    <s v="5520"/>
    <s v="21220"/>
    <s v="-0"/>
    <s v="88820, 88920, 89020, 89120, 89220, 89320, 89420, 89520, 89620, 89720, 89820, 89920, 90020"/>
    <s v="339431920, 339432020, 339432220, 339432320, 339432420, 339432520, 339432620, 339432720, 339432820, 339432920, 339433020, 339433120, 339433220"/>
    <s v="-0"/>
    <x v="0"/>
    <x v="27"/>
  </r>
  <r>
    <s v="5520"/>
    <s v="2020-11-25 00:00:00"/>
    <s v="2020-11-25 14:50:00"/>
    <s v="Gasto"/>
    <s v="Con Compromiso"/>
    <s v="021"/>
    <x v="27"/>
    <x v="11"/>
    <s v="PENSIONES"/>
    <s v="Nación"/>
    <x v="0"/>
    <s v="CSF"/>
    <n v="6501500"/>
    <n v="0"/>
    <n v="6501500"/>
    <n v="0"/>
    <s v="PAGO APORTES A SEGURIDAD SOCIAL Y PARAFISCALES NÓMINA NOVIEMBRE 2020 DT TOLIMA"/>
    <s v="5520"/>
    <s v="21220"/>
    <s v="-0"/>
    <s v="88820, 88920, 89020, 89120, 89220, 89320, 89420, 89520, 89620, 89720, 89820, 89920, 90020"/>
    <s v="339431920, 339432020, 339432220, 339432320, 339432420, 339432520, 339432620, 339432720, 339432820, 339432920, 339433020, 339433120, 339433220"/>
    <s v="-0"/>
    <x v="0"/>
    <x v="27"/>
  </r>
  <r>
    <s v="5520"/>
    <s v="2020-11-25 00:00:00"/>
    <s v="2020-11-25 14:50:00"/>
    <s v="Gasto"/>
    <s v="Con Compromiso"/>
    <s v="021"/>
    <x v="27"/>
    <x v="14"/>
    <s v="APORTES AL ICBF"/>
    <s v="Nación"/>
    <x v="0"/>
    <s v="CSF"/>
    <n v="2139800"/>
    <n v="0"/>
    <n v="2139800"/>
    <n v="0"/>
    <s v="PAGO APORTES A SEGURIDAD SOCIAL Y PARAFISCALES NÓMINA NOVIEMBRE 2020 DT TOLIMA"/>
    <s v="5520"/>
    <s v="21220"/>
    <s v="-0"/>
    <s v="88820, 88920, 89020, 89120, 89220, 89320, 89420, 89520, 89620, 89720, 89820, 89920, 90020"/>
    <s v="339431920, 339432020, 339432220, 339432320, 339432420, 339432520, 339432620, 339432720, 339432820, 339432920, 339433020, 339433120, 339433220"/>
    <s v="-0"/>
    <x v="0"/>
    <x v="27"/>
  </r>
  <r>
    <s v="5520"/>
    <s v="2020-11-25 00:00:00"/>
    <s v="2020-11-25 14:50:00"/>
    <s v="Gasto"/>
    <s v="Con Compromiso"/>
    <s v="021"/>
    <x v="27"/>
    <x v="16"/>
    <s v="CAJAS DE COMPENSACIÓN FAMILIAR"/>
    <s v="Nación"/>
    <x v="0"/>
    <s v="CSF"/>
    <n v="2852200"/>
    <n v="0"/>
    <n v="2852200"/>
    <n v="0"/>
    <s v="PAGO APORTES A SEGURIDAD SOCIAL Y PARAFISCALES NÓMINA NOVIEMBRE 2020 DT TOLIMA"/>
    <s v="5520"/>
    <s v="21220"/>
    <s v="-0"/>
    <s v="88820, 88920, 89020, 89120, 89220, 89320, 89420, 89520, 89620, 89720, 89820, 89920, 90020"/>
    <s v="339431920, 339432020, 339432220, 339432320, 339432420, 339432520, 339432620, 339432720, 339432820, 339432920, 339433020, 339433120, 339433220"/>
    <s v="-0"/>
    <x v="0"/>
    <x v="27"/>
  </r>
  <r>
    <s v="5520"/>
    <s v="2020-11-25 00:00:00"/>
    <s v="2020-11-25 14:50:00"/>
    <s v="Gasto"/>
    <s v="Con Compromiso"/>
    <s v="021"/>
    <x v="27"/>
    <x v="12"/>
    <s v="APORTES AL SENA"/>
    <s v="Nación"/>
    <x v="0"/>
    <s v="CSF"/>
    <n v="1426800"/>
    <n v="0"/>
    <n v="1426800"/>
    <n v="0"/>
    <s v="PAGO APORTES A SEGURIDAD SOCIAL Y PARAFISCALES NÓMINA NOVIEMBRE 2020 DT TOLIMA"/>
    <s v="5520"/>
    <s v="21220"/>
    <s v="-0"/>
    <s v="88820, 88920, 89020, 89120, 89220, 89320, 89420, 89520, 89620, 89720, 89820, 89920, 90020"/>
    <s v="339431920, 339432020, 339432220, 339432320, 339432420, 339432520, 339432620, 339432720, 339432820, 339432920, 339433020, 339433120, 339433220"/>
    <s v="-0"/>
    <x v="0"/>
    <x v="27"/>
  </r>
  <r>
    <s v="5520"/>
    <s v="2020-11-25 00:00:00"/>
    <s v="2020-11-25 14:50:00"/>
    <s v="Gasto"/>
    <s v="Con Compromiso"/>
    <s v="021"/>
    <x v="27"/>
    <x v="15"/>
    <s v="APORTES GENERALES AL SISTEMA DE RIESGOS LABORALES"/>
    <s v="Nación"/>
    <x v="0"/>
    <s v="CSF"/>
    <n v="719500"/>
    <n v="0"/>
    <n v="719500"/>
    <n v="0"/>
    <s v="PAGO APORTES A SEGURIDAD SOCIAL Y PARAFISCALES NÓMINA NOVIEMBRE 2020 DT TOLIMA"/>
    <s v="5520"/>
    <s v="21220"/>
    <s v="-0"/>
    <s v="88820, 88920, 89020, 89120, 89220, 89320, 89420, 89520, 89620, 89720, 89820, 89920, 90020"/>
    <s v="339431920, 339432020, 339432220, 339432320, 339432420, 339432520, 339432620, 339432720, 339432820, 339432920, 339433020, 339433120, 339433220"/>
    <s v="-0"/>
    <x v="0"/>
    <x v="27"/>
  </r>
  <r>
    <s v="5620"/>
    <s v="2020-11-26 00:00:00"/>
    <s v="2020-11-26 16:52:00"/>
    <s v="Gasto"/>
    <s v="Con Compromiso"/>
    <s v="021"/>
    <x v="27"/>
    <x v="33"/>
    <s v="SERVICIOS FINANCIEROS Y SERVICIOS CONEXOS"/>
    <s v="Nación"/>
    <x v="0"/>
    <s v="CSF"/>
    <n v="6808.02"/>
    <n v="0"/>
    <n v="6808.02"/>
    <n v="0"/>
    <s v="PAGO GMF 4X 1000 POR CONCEPTO DE PAGO POR TRANSFERENCIA A OMAR QUINTERO CUENTA INV PROPIOS BANCO POPULAR"/>
    <s v="5620"/>
    <s v="21920"/>
    <s v="38020"/>
    <s v="91220"/>
    <s v="343269620"/>
    <s v="-0"/>
    <x v="0"/>
    <x v="27"/>
  </r>
  <r>
    <s v="5720"/>
    <s v="2020-12-21 00:00:00"/>
    <s v="2020-12-21 19:31:00"/>
    <s v="Gasto"/>
    <s v="Con Compromiso"/>
    <s v="021"/>
    <x v="27"/>
    <x v="37"/>
    <s v="INDEMNIZACIÓN POR VACACIONES"/>
    <s v="Nación"/>
    <x v="0"/>
    <s v="CSF"/>
    <n v="2035988"/>
    <n v="0"/>
    <n v="2035988"/>
    <n v="0"/>
    <s v="PAGO NOMINA DICIEMBRE 2020 FUNCIONARIOS DT TOLIMA"/>
    <s v="5720"/>
    <s v="23520, 23620"/>
    <s v="-0"/>
    <s v="96720, 96820, 96920, 97020, 97120, 97220, 97320, 97420, 97520, 97620, 97720, 97820, 97920, 98020, 98120, 98220, 98320, 98420, 98520, 98620, 98720, 98820, 98920, 99020, 99120, 99220, 99320, 99420, 99520, 99620, 99720, 99820"/>
    <s v="378627820, 378627920, 378628020, 378628120, 378628220, 378628320, 378628520, 378628620, 378628720, 378628820, 378628920, 378629020, 378629120, 378629220, 378629320, 378629420, 378629520, 378629620, 378629820, 378629920, 378630020, 378630120, 378630220, 378630320, 378630420, 378630520, 378630620, 378630720, 378648420, 378648520, 378648620, 378648720"/>
    <s v="-0"/>
    <x v="0"/>
    <x v="27"/>
  </r>
  <r>
    <s v="5720"/>
    <s v="2020-12-21 00:00:00"/>
    <s v="2020-12-21 19:31:00"/>
    <s v="Gasto"/>
    <s v="Con Compromiso"/>
    <s v="021"/>
    <x v="27"/>
    <x v="9"/>
    <s v="BONIFICACIÓN POR SERVICIOS PRESTADOS"/>
    <s v="Nación"/>
    <x v="0"/>
    <s v="CSF"/>
    <n v="1276645"/>
    <n v="0"/>
    <n v="1276645"/>
    <n v="0"/>
    <s v="PAGO NOMINA DICIEMBRE 2020 FUNCIONARIOS DT TOLIMA"/>
    <s v="5720"/>
    <s v="23520, 23620"/>
    <s v="-0"/>
    <s v="96720, 96820, 96920, 97020, 97120, 97220, 97320, 97420, 97520, 97620, 97720, 97820, 97920, 98020, 98120, 98220, 98320, 98420, 98520, 98620, 98720, 98820, 98920, 99020, 99120, 99220, 99320, 99420, 99520, 99620, 99720, 99820"/>
    <s v="378627820, 378627920, 378628020, 378628120, 378628220, 378628320, 378628520, 378628620, 378628720, 378628820, 378628920, 378629020, 378629120, 378629220, 378629320, 378629420, 378629520, 378629620, 378629820, 378629920, 378630020, 378630120, 378630220, 378630320, 378630420, 378630520, 378630620, 378630720, 378648420, 378648520, 378648620, 378648720"/>
    <s v="-0"/>
    <x v="0"/>
    <x v="27"/>
  </r>
  <r>
    <s v="5720"/>
    <s v="2020-12-21 00:00:00"/>
    <s v="2020-12-21 19:31:00"/>
    <s v="Gasto"/>
    <s v="Con Compromiso"/>
    <s v="021"/>
    <x v="27"/>
    <x v="21"/>
    <s v="INCAPACIDADES (NO DE PENSIONES)"/>
    <s v="Nación"/>
    <x v="0"/>
    <s v="CSF"/>
    <n v="425055"/>
    <n v="0"/>
    <n v="425055"/>
    <n v="0"/>
    <s v="PAGO NOMINA DICIEMBRE 2020 FUNCIONARIOS DT TOLIMA"/>
    <s v="5720"/>
    <s v="23520, 23620"/>
    <s v="-0"/>
    <s v="96720, 96820, 96920, 97020, 97120, 97220, 97320, 97420, 97520, 97620, 97720, 97820, 97920, 98020, 98120, 98220, 98320, 98420, 98520, 98620, 98720, 98820, 98920, 99020, 99120, 99220, 99320, 99420, 99520, 99620, 99720, 99820"/>
    <s v="378627820, 378627920, 378628020, 378628120, 378628220, 378628320, 378628520, 378628620, 378628720, 378628820, 378628920, 378629020, 378629120, 378629220, 378629320, 378629420, 378629520, 378629620, 378629820, 378629920, 378630020, 378630120, 378630220, 378630320, 378630420, 378630520, 378630620, 378630720, 378648420, 378648520, 378648620, 378648720"/>
    <s v="-0"/>
    <x v="0"/>
    <x v="27"/>
  </r>
  <r>
    <s v="5720"/>
    <s v="2020-12-21 00:00:00"/>
    <s v="2020-12-21 19:31:00"/>
    <s v="Gasto"/>
    <s v="Con Compromiso"/>
    <s v="021"/>
    <x v="27"/>
    <x v="8"/>
    <s v="SUELDO BÁSICO"/>
    <s v="Nación"/>
    <x v="0"/>
    <s v="CSF"/>
    <n v="50180795"/>
    <n v="0"/>
    <n v="50180795"/>
    <n v="0"/>
    <s v="PAGO NOMINA DICIEMBRE 2020 FUNCIONARIOS DT TOLIMA"/>
    <s v="5720"/>
    <s v="23520, 23620"/>
    <s v="-0"/>
    <s v="96720, 96820, 96920, 97020, 97120, 97220, 97320, 97420, 97520, 97620, 97720, 97820, 97920, 98020, 98120, 98220, 98320, 98420, 98520, 98620, 98720, 98820, 98920, 99020, 99120, 99220, 99320, 99420, 99520, 99620, 99720, 99820"/>
    <s v="378627820, 378627920, 378628020, 378628120, 378628220, 378628320, 378628520, 378628620, 378628720, 378628820, 378628920, 378629020, 378629120, 378629220, 378629320, 378629420, 378629520, 378629620, 378629820, 378629920, 378630020, 378630120, 378630220, 378630320, 378630420, 378630520, 378630620, 378630720, 378648420, 378648520, 378648620, 378648720"/>
    <s v="-0"/>
    <x v="0"/>
    <x v="27"/>
  </r>
  <r>
    <s v="5720"/>
    <s v="2020-12-21 00:00:00"/>
    <s v="2020-12-21 19:31:00"/>
    <s v="Gasto"/>
    <s v="Con Compromiso"/>
    <s v="021"/>
    <x v="27"/>
    <x v="6"/>
    <s v="SUBSIDIO DE ALIMENTACIÓN"/>
    <s v="Nación"/>
    <x v="0"/>
    <s v="CSF"/>
    <n v="1178747"/>
    <n v="0"/>
    <n v="1178747"/>
    <n v="0"/>
    <s v="PAGO NOMINA DICIEMBRE 2020 FUNCIONARIOS DT TOLIMA"/>
    <s v="5720"/>
    <s v="23520, 23620"/>
    <s v="-0"/>
    <s v="96720, 96820, 96920, 97020, 97120, 97220, 97320, 97420, 97520, 97620, 97720, 97820, 97920, 98020, 98120, 98220, 98320, 98420, 98520, 98620, 98720, 98820, 98920, 99020, 99120, 99220, 99320, 99420, 99520, 99620, 99720, 99820"/>
    <s v="378627820, 378627920, 378628020, 378628120, 378628220, 378628320, 378628520, 378628620, 378628720, 378628820, 378628920, 378629020, 378629120, 378629220, 378629320, 378629420, 378629520, 378629620, 378629820, 378629920, 378630020, 378630120, 378630220, 378630320, 378630420, 378630520, 378630620, 378630720, 378648420, 378648520, 378648620, 378648720"/>
    <s v="-0"/>
    <x v="0"/>
    <x v="27"/>
  </r>
  <r>
    <s v="5720"/>
    <s v="2020-12-21 00:00:00"/>
    <s v="2020-12-21 19:31:00"/>
    <s v="Gasto"/>
    <s v="Con Compromiso"/>
    <s v="021"/>
    <x v="27"/>
    <x v="4"/>
    <s v="PRIMA DE VACACIONES"/>
    <s v="Nación"/>
    <x v="0"/>
    <s v="CSF"/>
    <n v="4810204"/>
    <n v="0"/>
    <n v="4810204"/>
    <n v="0"/>
    <s v="PAGO NOMINA DICIEMBRE 2020 FUNCIONARIOS DT TOLIMA"/>
    <s v="5720"/>
    <s v="23520, 23620"/>
    <s v="-0"/>
    <s v="96720, 96820, 96920, 97020, 97120, 97220, 97320, 97420, 97520, 97620, 97720, 97820, 97920, 98020, 98120, 98220, 98320, 98420, 98520, 98620, 98720, 98820, 98920, 99020, 99120, 99220, 99320, 99420, 99520, 99620, 99720, 99820"/>
    <s v="378627820, 378627920, 378628020, 378628120, 378628220, 378628320, 378628520, 378628620, 378628720, 378628820, 378628920, 378629020, 378629120, 378629220, 378629320, 378629420, 378629520, 378629620, 378629820, 378629920, 378630020, 378630120, 378630220, 378630320, 378630420, 378630520, 378630620, 378630720, 378648420, 378648520, 378648620, 378648720"/>
    <s v="-0"/>
    <x v="0"/>
    <x v="27"/>
  </r>
  <r>
    <s v="5720"/>
    <s v="2020-12-21 00:00:00"/>
    <s v="2020-12-21 19:31:00"/>
    <s v="Gasto"/>
    <s v="Con Compromiso"/>
    <s v="021"/>
    <x v="27"/>
    <x v="5"/>
    <s v="PRIMA TÉCNICA NO SALARIAL"/>
    <s v="Nación"/>
    <x v="0"/>
    <s v="CSF"/>
    <n v="2354967"/>
    <n v="0"/>
    <n v="2354967"/>
    <n v="0"/>
    <s v="PAGO NOMINA DICIEMBRE 2020 FUNCIONARIOS DT TOLIMA"/>
    <s v="5720"/>
    <s v="23520, 23620"/>
    <s v="-0"/>
    <s v="96720, 96820, 96920, 97020, 97120, 97220, 97320, 97420, 97520, 97620, 97720, 97820, 97920, 98020, 98120, 98220, 98320, 98420, 98520, 98620, 98720, 98820, 98920, 99020, 99120, 99220, 99320, 99420, 99520, 99620, 99720, 99820"/>
    <s v="378627820, 378627920, 378628020, 378628120, 378628220, 378628320, 378628520, 378628620, 378628720, 378628820, 378628920, 378629020, 378629120, 378629220, 378629320, 378629420, 378629520, 378629620, 378629820, 378629920, 378630020, 378630120, 378630220, 378630320, 378630420, 378630520, 378630620, 378630720, 378648420, 378648520, 378648620, 378648720"/>
    <s v="-0"/>
    <x v="0"/>
    <x v="27"/>
  </r>
  <r>
    <s v="5720"/>
    <s v="2020-12-21 00:00:00"/>
    <s v="2020-12-21 19:31:00"/>
    <s v="Gasto"/>
    <s v="Con Compromiso"/>
    <s v="021"/>
    <x v="27"/>
    <x v="10"/>
    <s v="SUELDO DE VACACIONES"/>
    <s v="Nación"/>
    <x v="0"/>
    <s v="CSF"/>
    <n v="3020862"/>
    <n v="0"/>
    <n v="3020862"/>
    <n v="0"/>
    <s v="PAGO NOMINA DICIEMBRE 2020 FUNCIONARIOS DT TOLIMA"/>
    <s v="5720"/>
    <s v="23520, 23620"/>
    <s v="-0"/>
    <s v="96720, 96820, 96920, 97020, 97120, 97220, 97320, 97420, 97520, 97620, 97720, 97820, 97920, 98020, 98120, 98220, 98320, 98420, 98520, 98620, 98720, 98820, 98920, 99020, 99120, 99220, 99320, 99420, 99520, 99620, 99720, 99820"/>
    <s v="378627820, 378627920, 378628020, 378628120, 378628220, 378628320, 378628520, 378628620, 378628720, 378628820, 378628920, 378629020, 378629120, 378629220, 378629320, 378629420, 378629520, 378629620, 378629820, 378629920, 378630020, 378630120, 378630220, 378630320, 378630420, 378630520, 378630620, 378630720, 378648420, 378648520, 378648620, 378648720"/>
    <s v="-0"/>
    <x v="0"/>
    <x v="27"/>
  </r>
  <r>
    <s v="5720"/>
    <s v="2020-12-21 00:00:00"/>
    <s v="2020-12-21 19:31:00"/>
    <s v="Gasto"/>
    <s v="Con Compromiso"/>
    <s v="021"/>
    <x v="27"/>
    <x v="7"/>
    <s v="BONIFICACIÓN ESPECIAL DE RECREACIÓN"/>
    <s v="Nación"/>
    <x v="0"/>
    <s v="CSF"/>
    <n v="399861"/>
    <n v="0"/>
    <n v="399861"/>
    <n v="0"/>
    <s v="PAGO NOMINA DICIEMBRE 2020 FUNCIONARIOS DT TOLIMA"/>
    <s v="5720"/>
    <s v="23520, 23620"/>
    <s v="-0"/>
    <s v="96720, 96820, 96920, 97020, 97120, 97220, 97320, 97420, 97520, 97620, 97720, 97820, 97920, 98020, 98120, 98220, 98320, 98420, 98520, 98620, 98720, 98820, 98920, 99020, 99120, 99220, 99320, 99420, 99520, 99620, 99720, 99820"/>
    <s v="378627820, 378627920, 378628020, 378628120, 378628220, 378628320, 378628520, 378628620, 378628720, 378628820, 378628920, 378629020, 378629120, 378629220, 378629320, 378629420, 378629520, 378629620, 378629820, 378629920, 378630020, 378630120, 378630220, 378630320, 378630420, 378630520, 378630620, 378630720, 378648420, 378648520, 378648620, 378648720"/>
    <s v="-0"/>
    <x v="0"/>
    <x v="27"/>
  </r>
  <r>
    <s v="5720"/>
    <s v="2020-12-21 00:00:00"/>
    <s v="2020-12-21 19:31:00"/>
    <s v="Gasto"/>
    <s v="Con Compromiso"/>
    <s v="021"/>
    <x v="27"/>
    <x v="28"/>
    <s v="AUXILIO DE CONECTIVIDAD DIGITAL"/>
    <s v="Nación"/>
    <x v="0"/>
    <s v="CSF"/>
    <n v="1628522"/>
    <n v="0"/>
    <n v="1628522"/>
    <n v="0"/>
    <s v="PAGO NOMINA DICIEMBRE 2020 FUNCIONARIOS DT TOLIMA"/>
    <s v="5720"/>
    <s v="23520, 23620"/>
    <s v="-0"/>
    <s v="96720, 96820, 96920, 97020, 97120, 97220, 97320, 97420, 97520, 97620, 97720, 97820, 97920, 98020, 98120, 98220, 98320, 98420, 98520, 98620, 98720, 98820, 98920, 99020, 99120, 99220, 99320, 99420, 99520, 99620, 99720, 99820"/>
    <s v="378627820, 378627920, 378628020, 378628120, 378628220, 378628320, 378628520, 378628620, 378628720, 378628820, 378628920, 378629020, 378629120, 378629220, 378629320, 378629420, 378629520, 378629620, 378629820, 378629920, 378630020, 378630120, 378630220, 378630320, 378630420, 378630520, 378630620, 378630720, 378648420, 378648520, 378648620, 378648720"/>
    <s v="-0"/>
    <x v="0"/>
    <x v="27"/>
  </r>
  <r>
    <s v="5820"/>
    <s v="2020-12-21 00:00:00"/>
    <s v="2020-12-21 19:50:00"/>
    <s v="Gasto"/>
    <s v="Con Compromiso"/>
    <s v="021"/>
    <x v="27"/>
    <x v="12"/>
    <s v="APORTES AL SENA"/>
    <s v="Nación"/>
    <x v="0"/>
    <s v="CSF"/>
    <n v="1627000"/>
    <n v="0"/>
    <n v="1627000"/>
    <n v="0"/>
    <s v="PAGO A SEGURIDAD SOCIAL Y PARAFISCALES NOMINA DICIEMBRE 2020 DT TOLIMA"/>
    <s v="5820"/>
    <s v="23720"/>
    <s v="-0"/>
    <s v="99920, 100020, 100120, 100220, 100320, 100420, 100520, 100620, 100720, 100820, 100920, 101020, 101120"/>
    <s v="383696120, 383696220, 383696320, 383696420, 383696520, 383696620, 383696720, 383696820, 383697020, 383697220, 383697320, 383697420, 383697520"/>
    <s v="-0"/>
    <x v="0"/>
    <x v="27"/>
  </r>
  <r>
    <s v="5820"/>
    <s v="2020-12-21 00:00:00"/>
    <s v="2020-12-21 19:50:00"/>
    <s v="Gasto"/>
    <s v="Con Compromiso"/>
    <s v="021"/>
    <x v="27"/>
    <x v="11"/>
    <s v="PENSIONES"/>
    <s v="Nación"/>
    <x v="0"/>
    <s v="CSF"/>
    <n v="6421500"/>
    <n v="0"/>
    <n v="6421500"/>
    <n v="0"/>
    <s v="PAGO A SEGURIDAD SOCIAL Y PARAFISCALES NOMINA DICIEMBRE 2020 DT TOLIMA"/>
    <s v="5820"/>
    <s v="23720"/>
    <s v="-0"/>
    <s v="99920, 100020, 100120, 100220, 100320, 100420, 100520, 100620, 100720, 100820, 100920, 101020, 101120"/>
    <s v="383696120, 383696220, 383696320, 383696420, 383696520, 383696620, 383696720, 383696820, 383697020, 383697220, 383697320, 383697420, 383697520"/>
    <s v="-0"/>
    <x v="0"/>
    <x v="27"/>
  </r>
  <r>
    <s v="5820"/>
    <s v="2020-12-21 00:00:00"/>
    <s v="2020-12-21 19:50:00"/>
    <s v="Gasto"/>
    <s v="Con Compromiso"/>
    <s v="021"/>
    <x v="27"/>
    <x v="13"/>
    <s v="SALUD"/>
    <s v="Nación"/>
    <x v="0"/>
    <s v="CSF"/>
    <n v="4548900"/>
    <n v="0"/>
    <n v="4548900"/>
    <n v="0"/>
    <s v="PAGO A SEGURIDAD SOCIAL Y PARAFISCALES NOMINA DICIEMBRE 2020 DT TOLIMA"/>
    <s v="5820"/>
    <s v="23720"/>
    <s v="-0"/>
    <s v="99920, 100020, 100120, 100220, 100320, 100420, 100520, 100620, 100720, 100820, 100920, 101020, 101120"/>
    <s v="383696120, 383696220, 383696320, 383696420, 383696520, 383696620, 383696720, 383696820, 383697020, 383697220, 383697320, 383697420, 383697520"/>
    <s v="-0"/>
    <x v="0"/>
    <x v="27"/>
  </r>
  <r>
    <s v="5820"/>
    <s v="2020-12-21 00:00:00"/>
    <s v="2020-12-21 19:50:00"/>
    <s v="Gasto"/>
    <s v="Con Compromiso"/>
    <s v="021"/>
    <x v="27"/>
    <x v="15"/>
    <s v="APORTES GENERALES AL SISTEMA DE RIESGOS LABORALES"/>
    <s v="Nación"/>
    <x v="0"/>
    <s v="CSF"/>
    <n v="755100"/>
    <n v="0"/>
    <n v="755100"/>
    <n v="0"/>
    <s v="PAGO A SEGURIDAD SOCIAL Y PARAFISCALES NOMINA DICIEMBRE 2020 DT TOLIMA"/>
    <s v="5820"/>
    <s v="23720"/>
    <s v="-0"/>
    <s v="99920, 100020, 100120, 100220, 100320, 100420, 100520, 100620, 100720, 100820, 100920, 101020, 101120"/>
    <s v="383696120, 383696220, 383696320, 383696420, 383696520, 383696620, 383696720, 383696820, 383697020, 383697220, 383697320, 383697420, 383697520"/>
    <s v="-0"/>
    <x v="0"/>
    <x v="27"/>
  </r>
  <r>
    <s v="5820"/>
    <s v="2020-12-21 00:00:00"/>
    <s v="2020-12-21 19:50:00"/>
    <s v="Gasto"/>
    <s v="Con Compromiso"/>
    <s v="021"/>
    <x v="27"/>
    <x v="14"/>
    <s v="APORTES AL ICBF"/>
    <s v="Nación"/>
    <x v="0"/>
    <s v="CSF"/>
    <n v="2440400"/>
    <n v="0"/>
    <n v="2440400"/>
    <n v="0"/>
    <s v="PAGO A SEGURIDAD SOCIAL Y PARAFISCALES NOMINA DICIEMBRE 2020 DT TOLIMA"/>
    <s v="5820"/>
    <s v="23720"/>
    <s v="-0"/>
    <s v="99920, 100020, 100120, 100220, 100320, 100420, 100520, 100620, 100720, 100820, 100920, 101020, 101120"/>
    <s v="383696120, 383696220, 383696320, 383696420, 383696520, 383696620, 383696720, 383696820, 383697020, 383697220, 383697320, 383697420, 383697520"/>
    <s v="-0"/>
    <x v="0"/>
    <x v="27"/>
  </r>
  <r>
    <s v="5820"/>
    <s v="2020-12-21 00:00:00"/>
    <s v="2020-12-21 19:50:00"/>
    <s v="Gasto"/>
    <s v="Con Compromiso"/>
    <s v="021"/>
    <x v="27"/>
    <x v="16"/>
    <s v="CAJAS DE COMPENSACIÓN FAMILIAR"/>
    <s v="Nación"/>
    <x v="0"/>
    <s v="CSF"/>
    <n v="3252900"/>
    <n v="0"/>
    <n v="3252900"/>
    <n v="0"/>
    <s v="PAGO A SEGURIDAD SOCIAL Y PARAFISCALES NOMINA DICIEMBRE 2020 DT TOLIMA"/>
    <s v="5820"/>
    <s v="23720"/>
    <s v="-0"/>
    <s v="99920, 100020, 100120, 100220, 100320, 100420, 100520, 100620, 100720, 100820, 100920, 101020, 101120"/>
    <s v="383696120, 383696220, 383696320, 383696420, 383696520, 383696620, 383696720, 383696820, 383697020, 383697220, 383697320, 383697420, 383697520"/>
    <s v="-0"/>
    <x v="0"/>
    <x v="27"/>
  </r>
  <r>
    <s v="5920"/>
    <s v="2020-12-22 00:00:00"/>
    <s v="2020-12-22 15:19:00"/>
    <s v="Gasto"/>
    <s v="Con Compromiso"/>
    <s v="021"/>
    <x v="27"/>
    <x v="11"/>
    <s v="PENSIONES"/>
    <s v="Nación"/>
    <x v="0"/>
    <s v="CSF"/>
    <n v="5176300"/>
    <n v="0"/>
    <n v="5176300"/>
    <n v="0"/>
    <s v="PAGO REAJUSTE PENSION ABRIL 2020"/>
    <s v="5920"/>
    <s v="23820"/>
    <s v="-0"/>
    <s v="101220, 101320, 101420, 101520, 101620"/>
    <s v="383697920, 383698020, 383698120, 383698220, 383698320"/>
    <s v="-0"/>
    <x v="0"/>
    <x v="27"/>
  </r>
  <r>
    <s v="6020"/>
    <s v="2020-12-22 00:00:00"/>
    <s v="2020-12-22 15:40:00"/>
    <s v="Gasto"/>
    <s v="Con Compromiso"/>
    <s v="0200"/>
    <x v="27"/>
    <x v="32"/>
    <s v="ADQUISICIÓN DE BIENES Y SERVICIOS - SEDES ADECUADAS - FORTALECIMIENTO DE LA INFRAESTRUCTURA FÍSICA DEL IGAC A NIVEL  NACIONAL"/>
    <s v="Nación"/>
    <x v="0"/>
    <s v="CSF"/>
    <n v="6014224"/>
    <n v="0"/>
    <n v="6014224"/>
    <n v="0"/>
    <s v="TRASLADO DE MOBILIARIO DE LAS UNIDADES OPERATIVAS"/>
    <s v="6020"/>
    <s v="23920, 24020, 24120"/>
    <s v="46720, 46820, 46920"/>
    <s v="101720, 101820, 101920"/>
    <s v="387108620, 387125620, 387133620"/>
    <s v="-0"/>
    <x v="1"/>
    <x v="3"/>
  </r>
  <r>
    <s v="6120"/>
    <s v="2020-12-28 00:00:00"/>
    <s v="2020-12-28 16:33:00"/>
    <s v="Gasto"/>
    <s v="Con Compromiso"/>
    <s v="021"/>
    <x v="27"/>
    <x v="18"/>
    <s v="SERVICIOS DE TRANSPORTE DE PASAJEROS"/>
    <s v="Nación"/>
    <x v="0"/>
    <s v="CSF"/>
    <n v="4458000"/>
    <n v="-858000"/>
    <n v="3600000"/>
    <n v="0"/>
    <s v="RECONOCIMIENTO ECONOMICO POR CONCEPTO DE TRANSPORTE DE ENSERES Y BIENES MUEBLES DE LOS FUNCIONARIOS REUBICADOS DE LAS UNIDADES OPERATIVAS A LA SEDE DT TOLIMA IBAGUE"/>
    <s v="6220"/>
    <s v="24220, 24320, 24420, 24520"/>
    <s v="50420, 50520, 50620, 50720"/>
    <s v="105320, 105420, 105520, 105620"/>
    <s v="393666420, 393680020, 393700820, 393716420"/>
    <s v="-0"/>
    <x v="0"/>
    <x v="27"/>
  </r>
  <r>
    <s v="120"/>
    <s v="2020-01-09 00:00:00"/>
    <s v="2020-01-09 15:07:00"/>
    <s v="Gasto"/>
    <s v="Con Compromiso"/>
    <s v="022"/>
    <x v="28"/>
    <x v="1"/>
    <s v="SERVICIOS DE TELECOMUNICACIONES, TRANSMISIÓN Y SUMINISTRO DE INFORMACIÓN"/>
    <s v="Nación"/>
    <x v="0"/>
    <s v="CSF"/>
    <n v="4000000"/>
    <n v="-918698"/>
    <n v="3081302"/>
    <n v="0"/>
    <s v="CDP PARA PAGO SERVICIOS PUBLICOS TVALLE  VIGENCIA 2020, SEGUN ASIGNACION PPTAL AUTORIZADA POR GIT SERVICIOS ADMINISTRATIVOS DEL 07 ENERO/20"/>
    <s v="120"/>
    <s v="120, 220, 320, 420, 820, 920, 1020, 1120, 1320, 1420, 2520, 2620, 2920, 3020, 4320, 5520, 5620, 5720, 6220, 6620, 6720, 6820, 6920, 7420, 7820, 7920, 8020, 8120, 8520, 8620, 8720, 8820, 8920, 9120, 9520, 9620, 9720, 9820, 10620, 10720, 10920, 11220, 11420, 12520, 12720, 13020, 14120, 17720, 18820, 18920, 20620, 22520, 22620, 22720, 22820, 23220"/>
    <s v="120, 220, 320, 520, 620, 720, 820, 1020, 1220, 2620, 2720, 3020, 3120, 3520, 4020, 4120, 4220, 4520, 6420, 6520, 6620, 6720, 6820, 8520, 8620, 8720, 8820, 10720, 10820, 10920, 11020, 11120, 13020, 13120, 13220, 13320, 13420, 15420, 15520, 15820, 16120, 19020, 19220, 19420, 19820, 24720, 24820, 24920, 26820, 33920, 34120, 34420, 41120"/>
    <s v="120, 220, 320, 8020, 8120, 8220, 8320, 8520, 8620, 15920, 16020, 16320, 25520, 26020, 26120, 26220, 31920, 34920, 35120, 35220, 43420, 50020, 50120, 50220, 57420, 59320, 59420, 59520, 59620, 59720, 68720, 68820, 68920, 69020, 76720, 78720, 78820, 79120, 79220, 88520, 88720, 88920, 95720, 99820, 99920, 100020, 110620, 118920, 119020, 119420, 133520"/>
    <s v="4549320, 4552320, 4578320, 19511820, 21274220, 23090220, 23203520, 26814320, 30493520, 48453920, 48462520, 52683720, 55385920, 73379720, 86513520, 87622120, 90998220, 102704620, 117098620, 119700320, 119855920, 126886720, 149713220, 150234520, 150927820, 162508820, 178279620, 183710120, 183716420, 186607220, 193847720, 210910820, 216410220, 216410820, 217682720, 232148220, 244728820, 249774120, 252945720, 262170720, 276083720, 278270620, 284663020, 296560020, 314703220, 324963820, 324974420, 328210020, 336839720, 358657820, 360031220, 371256320, 392441520"/>
    <s v="-0"/>
    <x v="0"/>
    <x v="28"/>
  </r>
  <r>
    <s v="120"/>
    <s v="2020-01-09 00:00:00"/>
    <s v="2020-01-09 15:07:00"/>
    <s v="Gasto"/>
    <s v="Con Compromiso"/>
    <s v="022"/>
    <x v="28"/>
    <x v="0"/>
    <s v="SERVICIOS DE DISTRIBUCIÓN DE ELECTRICIDAD, GAS Y AGUA (POR CUENTA PROPIA)"/>
    <s v="Nación"/>
    <x v="0"/>
    <s v="CSF"/>
    <n v="45000000"/>
    <n v="5627322"/>
    <n v="50627322"/>
    <n v="0"/>
    <s v="CDP PARA PAGO SERVICIOS PUBLICOS TVALLE  VIGENCIA 2020, SEGUN ASIGNACION PPTAL AUTORIZADA POR GIT SERVICIOS ADMINISTRATIVOS DEL 07 ENERO/20"/>
    <s v="120"/>
    <s v="120, 220, 320, 420, 820, 920, 1020, 1120, 1320, 1420, 2520, 2620, 2920, 3020, 4320, 5520, 5620, 5720, 6220, 6620, 6720, 6820, 6920, 7420, 7820, 7920, 8020, 8120, 8520, 8620, 8720, 8820, 8920, 9120, 9520, 9620, 9720, 9820, 10620, 10720, 10920, 11220, 11420, 12520, 12720, 13020, 14120, 17720, 18820, 18920, 20620, 22520, 22620, 22720, 22820, 23220"/>
    <s v="120, 220, 320, 520, 620, 720, 820, 1020, 1220, 2620, 2720, 3020, 3120, 3520, 4020, 4120, 4220, 4520, 6420, 6520, 6620, 6720, 6820, 8520, 8620, 8720, 8820, 10720, 10820, 10920, 11020, 11120, 13020, 13120, 13220, 13320, 13420, 15420, 15520, 15820, 16120, 19020, 19220, 19420, 19820, 24720, 24820, 24920, 26820, 33920, 34120, 34420, 41120"/>
    <s v="120, 220, 320, 8020, 8120, 8220, 8320, 8520, 8620, 15920, 16020, 16320, 25520, 26020, 26120, 26220, 31920, 34920, 35120, 35220, 43420, 50020, 50120, 50220, 57420, 59320, 59420, 59520, 59620, 59720, 68720, 68820, 68920, 69020, 76720, 78720, 78820, 79120, 79220, 88520, 88720, 88920, 95720, 99820, 99920, 100020, 110620, 118920, 119020, 119420, 133520"/>
    <s v="4549320, 4552320, 4578320, 19511820, 21274220, 23090220, 23203520, 26814320, 30493520, 48453920, 48462520, 52683720, 55385920, 73379720, 86513520, 87622120, 90998220, 102704620, 117098620, 119700320, 119855920, 126886720, 149713220, 150234520, 150927820, 162508820, 178279620, 183710120, 183716420, 186607220, 193847720, 210910820, 216410220, 216410820, 217682720, 232148220, 244728820, 249774120, 252945720, 262170720, 276083720, 278270620, 284663020, 296560020, 314703220, 324963820, 324974420, 328210020, 336839720, 358657820, 360031220, 371256320, 392441520"/>
    <s v="-0"/>
    <x v="0"/>
    <x v="28"/>
  </r>
  <r>
    <s v="120"/>
    <s v="2020-01-09 00:00:00"/>
    <s v="2020-01-09 15:07:00"/>
    <s v="Gasto"/>
    <s v="Con Compromiso"/>
    <s v="022"/>
    <x v="28"/>
    <x v="2"/>
    <s v="SERVICIOS DE ALCANTARILLADO, RECOLECCIÓN, TRATAMIENTO Y DISPOSICIÓN DE DESECHOS Y OTROS SERVICIOS DE SANEAMIENTO AMBIENTAL"/>
    <s v="Nación"/>
    <x v="0"/>
    <s v="CSF"/>
    <n v="1700000"/>
    <n v="185805"/>
    <n v="1885805"/>
    <n v="0"/>
    <s v="CDP PARA PAGO SERVICIOS PUBLICOS TVALLE  VIGENCIA 2020, SEGUN ASIGNACION PPTAL AUTORIZADA POR GIT SERVICIOS ADMINISTRATIVOS DEL 07 ENERO/20"/>
    <s v="120"/>
    <s v="120, 220, 320, 420, 820, 920, 1020, 1120, 1320, 1420, 2520, 2620, 2920, 3020, 4320, 5520, 5620, 5720, 6220, 6620, 6720, 6820, 6920, 7420, 7820, 7920, 8020, 8120, 8520, 8620, 8720, 8820, 8920, 9120, 9520, 9620, 9720, 9820, 10620, 10720, 10920, 11220, 11420, 12520, 12720, 13020, 14120, 17720, 18820, 18920, 20620, 22520, 22620, 22720, 22820, 23220"/>
    <s v="120, 220, 320, 520, 620, 720, 820, 1020, 1220, 2620, 2720, 3020, 3120, 3520, 4020, 4120, 4220, 4520, 6420, 6520, 6620, 6720, 6820, 8520, 8620, 8720, 8820, 10720, 10820, 10920, 11020, 11120, 13020, 13120, 13220, 13320, 13420, 15420, 15520, 15820, 16120, 19020, 19220, 19420, 19820, 24720, 24820, 24920, 26820, 33920, 34120, 34420, 41120"/>
    <s v="120, 220, 320, 8020, 8120, 8220, 8320, 8520, 8620, 15920, 16020, 16320, 25520, 26020, 26120, 26220, 31920, 34920, 35120, 35220, 43420, 50020, 50120, 50220, 57420, 59320, 59420, 59520, 59620, 59720, 68720, 68820, 68920, 69020, 76720, 78720, 78820, 79120, 79220, 88520, 88720, 88920, 95720, 99820, 99920, 100020, 110620, 118920, 119020, 119420, 133520"/>
    <s v="4549320, 4552320, 4578320, 19511820, 21274220, 23090220, 23203520, 26814320, 30493520, 48453920, 48462520, 52683720, 55385920, 73379720, 86513520, 87622120, 90998220, 102704620, 117098620, 119700320, 119855920, 126886720, 149713220, 150234520, 150927820, 162508820, 178279620, 183710120, 183716420, 186607220, 193847720, 210910820, 216410220, 216410820, 217682720, 232148220, 244728820, 249774120, 252945720, 262170720, 276083720, 278270620, 284663020, 296560020, 314703220, 324963820, 324974420, 328210020, 336839720, 358657820, 360031220, 371256320, 392441520"/>
    <s v="-0"/>
    <x v="0"/>
    <x v="28"/>
  </r>
  <r>
    <s v="220"/>
    <s v="2020-01-22 00:00:00"/>
    <s v="2020-01-22 13:43:00"/>
    <s v="Gasto"/>
    <s v="Con Compromiso"/>
    <s v="022"/>
    <x v="28"/>
    <x v="6"/>
    <s v="SUBSIDIO DE ALIMENTACIÓN"/>
    <s v="Nación"/>
    <x v="0"/>
    <s v="CSF"/>
    <n v="1819268"/>
    <n v="0"/>
    <n v="1819268"/>
    <n v="0"/>
    <s v="CDP PARA PAGO NOMINA FUNCIONARIOS TVALLE CORRESPONDIENTE AL MES DE ENERO DEL 2020"/>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s v="7943720, 7943820, 7943920, 7944020, 7944120, 7944220, 7944320, 7944420, 7944520, 7944620, 7944720, 7944820, 7944920, 7945020, 7945120, 7945220, 7945320, 7945420, 7945520, 7945620, 7945720, 7945820, 7945920, 7946020, 7946120, 7946220, 7946320, 7946420, 7946520, 7946620, 7946720, 7946920, 7947020, 7947120, 7947220, 7947320, 7947420, 7947520, 7947620, 7947720, 7947820, 7947920, 7948020, 7948120, 7948220, 7948320, 7948420, 7948520, 7948620, 7948720, 7948820, 7948920, 7949020, 7949120, 7949220, 7949320, 7949420, 7949520, 7949620, 7949720, 7949820"/>
    <s v="-0"/>
    <x v="0"/>
    <x v="28"/>
  </r>
  <r>
    <s v="220"/>
    <s v="2020-01-22 00:00:00"/>
    <s v="2020-01-22 13:43:00"/>
    <s v="Gasto"/>
    <s v="Con Compromiso"/>
    <s v="022"/>
    <x v="28"/>
    <x v="9"/>
    <s v="BONIFICACIÓN POR SERVICIOS PRESTADOS"/>
    <s v="Nación"/>
    <x v="0"/>
    <s v="CSF"/>
    <n v="4149143"/>
    <n v="0"/>
    <n v="4149143"/>
    <n v="0"/>
    <s v="CDP PARA PAGO NOMINA FUNCIONARIOS TVALLE CORRESPONDIENTE AL MES DE ENERO DEL 2020"/>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s v="7943720, 7943820, 7943920, 7944020, 7944120, 7944220, 7944320, 7944420, 7944520, 7944620, 7944720, 7944820, 7944920, 7945020, 7945120, 7945220, 7945320, 7945420, 7945520, 7945620, 7945720, 7945820, 7945920, 7946020, 7946120, 7946220, 7946320, 7946420, 7946520, 7946620, 7946720, 7946920, 7947020, 7947120, 7947220, 7947320, 7947420, 7947520, 7947620, 7947720, 7947820, 7947920, 7948020, 7948120, 7948220, 7948320, 7948420, 7948520, 7948620, 7948720, 7948820, 7948920, 7949020, 7949120, 7949220, 7949320, 7949420, 7949520, 7949620, 7949720, 7949820"/>
    <s v="-0"/>
    <x v="0"/>
    <x v="28"/>
  </r>
  <r>
    <s v="220"/>
    <s v="2020-01-22 00:00:00"/>
    <s v="2020-01-22 13:43:00"/>
    <s v="Gasto"/>
    <s v="Con Compromiso"/>
    <s v="022"/>
    <x v="28"/>
    <x v="3"/>
    <s v="AUXILIO DE TRANSPORTE"/>
    <s v="Nación"/>
    <x v="0"/>
    <s v="CSF"/>
    <n v="2666766"/>
    <n v="0"/>
    <n v="2666766"/>
    <n v="0"/>
    <s v="CDP PARA PAGO NOMINA FUNCIONARIOS TVALLE CORRESPONDIENTE AL MES DE ENERO DEL 2020"/>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s v="7943720, 7943820, 7943920, 7944020, 7944120, 7944220, 7944320, 7944420, 7944520, 7944620, 7944720, 7944820, 7944920, 7945020, 7945120, 7945220, 7945320, 7945420, 7945520, 7945620, 7945720, 7945820, 7945920, 7946020, 7946120, 7946220, 7946320, 7946420, 7946520, 7946620, 7946720, 7946920, 7947020, 7947120, 7947220, 7947320, 7947420, 7947520, 7947620, 7947720, 7947820, 7947920, 7948020, 7948120, 7948220, 7948320, 7948420, 7948520, 7948620, 7948720, 7948820, 7948920, 7949020, 7949120, 7949220, 7949320, 7949420, 7949520, 7949620, 7949720, 7949820"/>
    <s v="-0"/>
    <x v="0"/>
    <x v="28"/>
  </r>
  <r>
    <s v="220"/>
    <s v="2020-01-22 00:00:00"/>
    <s v="2020-01-22 13:43:00"/>
    <s v="Gasto"/>
    <s v="Con Compromiso"/>
    <s v="022"/>
    <x v="28"/>
    <x v="4"/>
    <s v="PRIMA DE VACACIONES"/>
    <s v="Nación"/>
    <x v="0"/>
    <s v="CSF"/>
    <n v="2583971"/>
    <n v="0"/>
    <n v="2583971"/>
    <n v="0"/>
    <s v="CDP PARA PAGO NOMINA FUNCIONARIOS TVALLE CORRESPONDIENTE AL MES DE ENERO DEL 2020"/>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s v="7943720, 7943820, 7943920, 7944020, 7944120, 7944220, 7944320, 7944420, 7944520, 7944620, 7944720, 7944820, 7944920, 7945020, 7945120, 7945220, 7945320, 7945420, 7945520, 7945620, 7945720, 7945820, 7945920, 7946020, 7946120, 7946220, 7946320, 7946420, 7946520, 7946620, 7946720, 7946920, 7947020, 7947120, 7947220, 7947320, 7947420, 7947520, 7947620, 7947720, 7947820, 7947920, 7948020, 7948120, 7948220, 7948320, 7948420, 7948520, 7948620, 7948720, 7948820, 7948920, 7949020, 7949120, 7949220, 7949320, 7949420, 7949520, 7949620, 7949720, 7949820"/>
    <s v="-0"/>
    <x v="0"/>
    <x v="28"/>
  </r>
  <r>
    <s v="220"/>
    <s v="2020-01-22 00:00:00"/>
    <s v="2020-01-22 13:43:00"/>
    <s v="Gasto"/>
    <s v="Con Compromiso"/>
    <s v="022"/>
    <x v="28"/>
    <x v="7"/>
    <s v="BONIFICACIÓN ESPECIAL DE RECREACIÓN"/>
    <s v="Nación"/>
    <x v="0"/>
    <s v="CSF"/>
    <n v="180130"/>
    <n v="0"/>
    <n v="180130"/>
    <n v="0"/>
    <s v="CDP PARA PAGO NOMINA FUNCIONARIOS TVALLE CORRESPONDIENTE AL MES DE ENERO DEL 2020"/>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s v="7943720, 7943820, 7943920, 7944020, 7944120, 7944220, 7944320, 7944420, 7944520, 7944620, 7944720, 7944820, 7944920, 7945020, 7945120, 7945220, 7945320, 7945420, 7945520, 7945620, 7945720, 7945820, 7945920, 7946020, 7946120, 7946220, 7946320, 7946420, 7946520, 7946620, 7946720, 7946920, 7947020, 7947120, 7947220, 7947320, 7947420, 7947520, 7947620, 7947720, 7947820, 7947920, 7948020, 7948120, 7948220, 7948320, 7948420, 7948520, 7948620, 7948720, 7948820, 7948920, 7949020, 7949120, 7949220, 7949320, 7949420, 7949520, 7949620, 7949720, 7949820"/>
    <s v="-0"/>
    <x v="0"/>
    <x v="28"/>
  </r>
  <r>
    <s v="220"/>
    <s v="2020-01-22 00:00:00"/>
    <s v="2020-01-22 13:43:00"/>
    <s v="Gasto"/>
    <s v="Con Compromiso"/>
    <s v="022"/>
    <x v="28"/>
    <x v="10"/>
    <s v="SUELDO DE VACACIONES"/>
    <s v="Nación"/>
    <x v="0"/>
    <s v="CSF"/>
    <n v="2412678"/>
    <n v="0"/>
    <n v="2412678"/>
    <n v="0"/>
    <s v="CDP PARA PAGO NOMINA FUNCIONARIOS TVALLE CORRESPONDIENTE AL MES DE ENERO DEL 2020"/>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s v="7943720, 7943820, 7943920, 7944020, 7944120, 7944220, 7944320, 7944420, 7944520, 7944620, 7944720, 7944820, 7944920, 7945020, 7945120, 7945220, 7945320, 7945420, 7945520, 7945620, 7945720, 7945820, 7945920, 7946020, 7946120, 7946220, 7946320, 7946420, 7946520, 7946620, 7946720, 7946920, 7947020, 7947120, 7947220, 7947320, 7947420, 7947520, 7947620, 7947720, 7947820, 7947920, 7948020, 7948120, 7948220, 7948320, 7948420, 7948520, 7948620, 7948720, 7948820, 7948920, 7949020, 7949120, 7949220, 7949320, 7949420, 7949520, 7949620, 7949720, 7949820"/>
    <s v="-0"/>
    <x v="0"/>
    <x v="28"/>
  </r>
  <r>
    <s v="220"/>
    <s v="2020-01-22 00:00:00"/>
    <s v="2020-01-22 13:43:00"/>
    <s v="Gasto"/>
    <s v="Con Compromiso"/>
    <s v="022"/>
    <x v="28"/>
    <x v="21"/>
    <s v="INCAPACIDADES (NO DE PENSIONES)"/>
    <s v="Nación"/>
    <x v="0"/>
    <s v="CSF"/>
    <n v="14855"/>
    <n v="0"/>
    <n v="14855"/>
    <n v="0"/>
    <s v="CDP PARA PAGO NOMINA FUNCIONARIOS TVALLE CORRESPONDIENTE AL MES DE ENERO DEL 2020"/>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s v="7943720, 7943820, 7943920, 7944020, 7944120, 7944220, 7944320, 7944420, 7944520, 7944620, 7944720, 7944820, 7944920, 7945020, 7945120, 7945220, 7945320, 7945420, 7945520, 7945620, 7945720, 7945820, 7945920, 7946020, 7946120, 7946220, 7946320, 7946420, 7946520, 7946620, 7946720, 7946920, 7947020, 7947120, 7947220, 7947320, 7947420, 7947520, 7947620, 7947720, 7947820, 7947920, 7948020, 7948120, 7948220, 7948320, 7948420, 7948520, 7948620, 7948720, 7948820, 7948920, 7949020, 7949120, 7949220, 7949320, 7949420, 7949520, 7949620, 7949720, 7949820"/>
    <s v="-0"/>
    <x v="0"/>
    <x v="28"/>
  </r>
  <r>
    <s v="220"/>
    <s v="2020-01-22 00:00:00"/>
    <s v="2020-01-22 13:43:00"/>
    <s v="Gasto"/>
    <s v="Con Compromiso"/>
    <s v="022"/>
    <x v="28"/>
    <x v="8"/>
    <s v="SUELDO BÁSICO"/>
    <s v="Nación"/>
    <x v="0"/>
    <s v="CSF"/>
    <n v="69548465"/>
    <n v="0"/>
    <n v="69548465"/>
    <n v="0"/>
    <s v="CDP PARA PAGO NOMINA FUNCIONARIOS TVALLE CORRESPONDIENTE AL MES DE ENERO DEL 2020"/>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s v="7943720, 7943820, 7943920, 7944020, 7944120, 7944220, 7944320, 7944420, 7944520, 7944620, 7944720, 7944820, 7944920, 7945020, 7945120, 7945220, 7945320, 7945420, 7945520, 7945620, 7945720, 7945820, 7945920, 7946020, 7946120, 7946220, 7946320, 7946420, 7946520, 7946620, 7946720, 7946920, 7947020, 7947120, 7947220, 7947320, 7947420, 7947520, 7947620, 7947720, 7947820, 7947920, 7948020, 7948120, 7948220, 7948320, 7948420, 7948520, 7948620, 7948720, 7948820, 7948920, 7949020, 7949120, 7949220, 7949320, 7949420, 7949520, 7949620, 7949720, 7949820"/>
    <s v="-0"/>
    <x v="0"/>
    <x v="28"/>
  </r>
  <r>
    <s v="320"/>
    <s v="2020-01-22 00:00:00"/>
    <s v="2020-01-22 15:30:00"/>
    <s v="Gasto"/>
    <s v="Con Compromiso"/>
    <s v="022"/>
    <x v="28"/>
    <x v="14"/>
    <s v="APORTES AL ICBF"/>
    <s v="Nación"/>
    <x v="0"/>
    <s v="CSF"/>
    <n v="3756000"/>
    <n v="0"/>
    <n v="3756000"/>
    <n v="0"/>
    <s v="CDP PARA PAGO APORTES SEGURIDAD SOCIAL FUNCIONARIOS TVALLE  CORRESPONDIENTE AL MES DE ENERO DEL 2019"/>
    <s v="320"/>
    <s v="720"/>
    <s v="-0"/>
    <s v="6520, 6620, 6720, 6820, 6920, 7020, 7120, 7220, 7320, 7420, 7520, 7620, 7720, 7820"/>
    <s v="9026620, 9026720, 9026820, 9026920, 9027020, 9027120, 9027220, 9027320, 9027420, 9027520, 9027620, 9027720, 9027820, 9027920"/>
    <s v="-0"/>
    <x v="0"/>
    <x v="28"/>
  </r>
  <r>
    <s v="320"/>
    <s v="2020-01-22 00:00:00"/>
    <s v="2020-01-22 15:30:00"/>
    <s v="Gasto"/>
    <s v="Con Compromiso"/>
    <s v="022"/>
    <x v="28"/>
    <x v="16"/>
    <s v="CAJAS DE COMPENSACIÓN FAMILIAR"/>
    <s v="Nación"/>
    <x v="0"/>
    <s v="CSF"/>
    <n v="5006900"/>
    <n v="0"/>
    <n v="5006900"/>
    <n v="0"/>
    <s v="CDP PARA PAGO APORTES SEGURIDAD SOCIAL FUNCIONARIOS TVALLE  CORRESPONDIENTE AL MES DE ENERO DEL 2019"/>
    <s v="320"/>
    <s v="720"/>
    <s v="-0"/>
    <s v="6520, 6620, 6720, 6820, 6920, 7020, 7120, 7220, 7320, 7420, 7520, 7620, 7720, 7820"/>
    <s v="9026620, 9026720, 9026820, 9026920, 9027020, 9027120, 9027220, 9027320, 9027420, 9027520, 9027620, 9027720, 9027820, 9027920"/>
    <s v="-0"/>
    <x v="0"/>
    <x v="28"/>
  </r>
  <r>
    <s v="320"/>
    <s v="2020-01-22 00:00:00"/>
    <s v="2020-01-22 15:30:00"/>
    <s v="Gasto"/>
    <s v="Con Compromiso"/>
    <s v="022"/>
    <x v="28"/>
    <x v="13"/>
    <s v="SALUD"/>
    <s v="Nación"/>
    <x v="0"/>
    <s v="CSF"/>
    <n v="7275100"/>
    <n v="0"/>
    <n v="7275100"/>
    <n v="0"/>
    <s v="CDP PARA PAGO APORTES SEGURIDAD SOCIAL FUNCIONARIOS TVALLE  CORRESPONDIENTE AL MES DE ENERO DEL 2019"/>
    <s v="320"/>
    <s v="720"/>
    <s v="-0"/>
    <s v="6520, 6620, 6720, 6820, 6920, 7020, 7120, 7220, 7320, 7420, 7520, 7620, 7720, 7820"/>
    <s v="9026620, 9026720, 9026820, 9026920, 9027020, 9027120, 9027220, 9027320, 9027420, 9027520, 9027620, 9027720, 9027820, 9027920"/>
    <s v="-0"/>
    <x v="0"/>
    <x v="28"/>
  </r>
  <r>
    <s v="320"/>
    <s v="2020-01-22 00:00:00"/>
    <s v="2020-01-22 15:30:00"/>
    <s v="Gasto"/>
    <s v="Con Compromiso"/>
    <s v="022"/>
    <x v="28"/>
    <x v="12"/>
    <s v="APORTES AL SENA"/>
    <s v="Nación"/>
    <x v="0"/>
    <s v="CSF"/>
    <n v="2504800"/>
    <n v="0"/>
    <n v="2504800"/>
    <n v="0"/>
    <s v="CDP PARA PAGO APORTES SEGURIDAD SOCIAL FUNCIONARIOS TVALLE  CORRESPONDIENTE AL MES DE ENERO DEL 2019"/>
    <s v="320"/>
    <s v="720"/>
    <s v="-0"/>
    <s v="6520, 6620, 6720, 6820, 6920, 7020, 7120, 7220, 7320, 7420, 7520, 7620, 7720, 7820"/>
    <s v="9026620, 9026720, 9026820, 9026920, 9027020, 9027120, 9027220, 9027320, 9027420, 9027520, 9027620, 9027720, 9027820, 9027920"/>
    <s v="-0"/>
    <x v="0"/>
    <x v="28"/>
  </r>
  <r>
    <s v="320"/>
    <s v="2020-01-22 00:00:00"/>
    <s v="2020-01-22 15:30:00"/>
    <s v="Gasto"/>
    <s v="Con Compromiso"/>
    <s v="022"/>
    <x v="28"/>
    <x v="11"/>
    <s v="PENSIONES"/>
    <s v="Nación"/>
    <x v="0"/>
    <s v="CSF"/>
    <n v="10270100"/>
    <n v="0"/>
    <n v="10270100"/>
    <n v="0"/>
    <s v="CDP PARA PAGO APORTES SEGURIDAD SOCIAL FUNCIONARIOS TVALLE  CORRESPONDIENTE AL MES DE ENERO DEL 2019"/>
    <s v="320"/>
    <s v="720"/>
    <s v="-0"/>
    <s v="6520, 6620, 6720, 6820, 6920, 7020, 7120, 7220, 7320, 7420, 7520, 7620, 7720, 7820"/>
    <s v="9026620, 9026720, 9026820, 9026920, 9027020, 9027120, 9027220, 9027320, 9027420, 9027520, 9027620, 9027720, 9027820, 9027920"/>
    <s v="-0"/>
    <x v="0"/>
    <x v="28"/>
  </r>
  <r>
    <s v="320"/>
    <s v="2020-01-22 00:00:00"/>
    <s v="2020-01-22 15:30:00"/>
    <s v="Gasto"/>
    <s v="Con Compromiso"/>
    <s v="022"/>
    <x v="28"/>
    <x v="15"/>
    <s v="APORTES GENERALES AL SISTEMA DE RIESGOS LABORALES"/>
    <s v="Nación"/>
    <x v="0"/>
    <s v="CSF"/>
    <n v="1037800"/>
    <n v="0"/>
    <n v="1037800"/>
    <n v="0"/>
    <s v="CDP PARA PAGO APORTES SEGURIDAD SOCIAL FUNCIONARIOS TVALLE  CORRESPONDIENTE AL MES DE ENERO DEL 2019"/>
    <s v="320"/>
    <s v="720"/>
    <s v="-0"/>
    <s v="6520, 6620, 6720, 6820, 6920, 7020, 7120, 7220, 7320, 7420, 7520, 7620, 7720, 7820"/>
    <s v="9026620, 9026720, 9026820, 9026920, 9027020, 9027120, 9027220, 9027320, 9027420, 9027520, 9027620, 9027720, 9027820, 9027920"/>
    <s v="-0"/>
    <x v="0"/>
    <x v="28"/>
  </r>
  <r>
    <s v="420"/>
    <s v="2020-02-11 00:00:00"/>
    <s v="2020-02-11 09:20:00"/>
    <s v="Gasto"/>
    <s v="Con Compromiso"/>
    <s v="022"/>
    <x v="28"/>
    <x v="31"/>
    <s v="SERVICIOS INMOBILIARIOS"/>
    <s v="Nación"/>
    <x v="0"/>
    <s v="CSF"/>
    <n v="0"/>
    <n v="5558490"/>
    <n v="5558490"/>
    <n v="0"/>
    <s v="CDP PARA PAGO ARRENDAMIENTO UOC DE PALMIRA POR 10 MESES VIGENCIA 2020"/>
    <s v="420"/>
    <s v="2320"/>
    <s v="3620"/>
    <s v="25620, 25920, 34220, 44020, 57520, 66920, 76820, 86120, 95920, 112220"/>
    <s v="73393320, 73405620, 84066820, 106044420, 132428920, 162400020, 198970020, 234454320, 268867520, 302704320, 341769920"/>
    <s v="-0"/>
    <x v="0"/>
    <x v="28"/>
  </r>
  <r>
    <s v="420"/>
    <s v="2020-02-11 00:00:00"/>
    <s v="2020-02-11 09:20:00"/>
    <s v="Gasto"/>
    <s v="Con Compromiso"/>
    <s v="022"/>
    <x v="28"/>
    <x v="31"/>
    <s v="SERVICIOS INMOBILIARIOS"/>
    <s v="Propios"/>
    <x v="1"/>
    <s v="CSF"/>
    <n v="55584900"/>
    <n v="0"/>
    <n v="55584900"/>
    <n v="0"/>
    <s v="CDP PARA PAGO ARRENDAMIENTO UOC DE PALMIRA POR 10 MESES VIGENCIA 2020"/>
    <s v="420"/>
    <s v="2320"/>
    <s v="3620"/>
    <s v="25620, 25920, 34220, 44020, 57520, 66920, 76820, 86120, 95920, 112220"/>
    <s v="73393320, 73405620, 84066820, 106044420, 132428920, 162400020, 198970020, 234454320, 268867520, 302704320, 341769920"/>
    <s v="-0"/>
    <x v="0"/>
    <x v="28"/>
  </r>
  <r>
    <s v="520"/>
    <s v="2020-02-11 00:00:00"/>
    <s v="2020-02-11 14:05:00"/>
    <s v="Gasto"/>
    <s v="Con Compromiso"/>
    <s v="022"/>
    <x v="28"/>
    <x v="18"/>
    <s v="SERVICIOS DE TRANSPORTE DE PASAJEROS"/>
    <s v="Nación"/>
    <x v="0"/>
    <s v="CSF"/>
    <n v="78400"/>
    <n v="0"/>
    <n v="78400"/>
    <n v="0"/>
    <s v="CDP PARA VIATICOS Y GASTOS DE VIAJE COMISION DIRECTOR TERRITORIAL A SEDE CENTRAL"/>
    <s v="520"/>
    <s v="1220"/>
    <s v="920"/>
    <s v="8420"/>
    <s v="23878620"/>
    <s v="-0"/>
    <x v="0"/>
    <x v="28"/>
  </r>
  <r>
    <s v="520"/>
    <s v="2020-02-11 00:00:00"/>
    <s v="2020-02-11 14:05:00"/>
    <s v="Gasto"/>
    <s v="Con Compromiso"/>
    <s v="022"/>
    <x v="28"/>
    <x v="19"/>
    <s v="VIÁTICOS DE LOS FUNCIONARIOS EN COMISIÓN"/>
    <s v="Nación"/>
    <x v="0"/>
    <s v="CSF"/>
    <n v="258320"/>
    <n v="0"/>
    <n v="258320"/>
    <n v="0"/>
    <s v="CDP PARA VIATICOS Y GASTOS DE VIAJE COMISION DIRECTOR TERRITORIAL A SEDE CENTRAL"/>
    <s v="520"/>
    <s v="1220"/>
    <s v="920"/>
    <s v="8420"/>
    <s v="23878620"/>
    <s v="-0"/>
    <x v="0"/>
    <x v="28"/>
  </r>
  <r>
    <s v="620"/>
    <s v="2020-02-11 00:00:00"/>
    <s v="2020-02-11 15:09:00"/>
    <s v="Gasto"/>
    <s v="Con Compromiso"/>
    <s v="022"/>
    <x v="28"/>
    <x v="20"/>
    <s v="IMPUESTO DE INDUSTRIA Y COMERCIO"/>
    <s v="Propios"/>
    <x v="1"/>
    <s v="CSF"/>
    <n v="4320000"/>
    <n v="-749000"/>
    <n v="3571000"/>
    <n v="0"/>
    <s v="SCDP PARA PAGO DECLARACIONES DE INDUSTRIA Y COMERCIO CORRESPONDIENTE A LA VIGENCIA 2019 PARA LA TVALLE Y LAS UOC DE BUENAVENTURA, BUGA, TULUA, CARTAGO Y PALMIRA"/>
    <s v="620"/>
    <s v="2220, 3720, 3820, 3920, 4020, 4120, 5920"/>
    <s v="1820, 3220, 3320, 3420, 3720, 4320"/>
    <s v="15620, 15720, 25220, 25320, 25420, 25720, 26320"/>
    <s v="37609820, 40830020, 70214120, 70230320, 70246220, 73534520, 94234220"/>
    <s v="-0"/>
    <x v="0"/>
    <x v="28"/>
  </r>
  <r>
    <s v="720"/>
    <s v="2020-02-13 00:00:00"/>
    <s v="2020-02-13 09:39:00"/>
    <s v="Gasto"/>
    <s v="Con Compromiso"/>
    <s v="0500"/>
    <x v="28"/>
    <x v="22"/>
    <s v="ADQUISICIÓN DE BIENES Y SERVICIOS - SERVICIO DE INFORMACIÓN CATASTRAL - ACTUALIZACIÓN  Y GESTIÓN CATASTRAL  NACIONAL"/>
    <s v="Nación"/>
    <x v="2"/>
    <s v="CSF"/>
    <n v="49837000"/>
    <n v="3461193"/>
    <n v="53298193"/>
    <n v="0"/>
    <s v="CDP PARA VIATICOS PROCESO DE CONSERVACION"/>
    <s v="720"/>
    <s v="1820, 1920, 2020, 2120, 11020, 11120, 11920, 12020, 12120, 12220, 12320, 12420, 12620, 12920, 13120, 13220, 13320, 13420, 13520, 13620, 13720, 13820, 13920, 14520, 15920, 16020, 16120, 16220, 16320, 16420, 16520, 16620, 16720, 16820, 16920, 20020, 20120, 20220, 21820, 21920, 22020, 22120, 22220, 22320, 22420"/>
    <s v="1320, 1520, 1620, 1720, 15620, 15720, 18420, 18520, 18620, 18720, 18820, 18920, 19120, 20920, 21120, 22920, 23020, 23120, 23220, 23320, 23420, 23520, 23620, 23720, 23820, 23920, 24020, 24120, 24220, 24320, 24420, 24520, 24620, 27220, 27320, 27420, 32020, 32120, 32220, 32320, 32420, 32520, 32620"/>
    <s v="15220, 15320, 15420, 15520, 78920, 79020, 87920, 88020, 88120, 88220, 88320, 88420, 88620, 97820, 97920, 98020, 98120, 98220, 98320, 98420, 98520, 98620, 98720, 98820, 98920, 99020, 99120, 99220, 99320, 99420, 99520, 99620, 99720, 112320, 112420, 112520, 116920, 117020, 117120, 117220, 117320, 117420, 117520"/>
    <s v="35720120, 35728120, 35736320, 35746220, 250645020, 250645420, 275886520, 275890020, 275897520, 275902020, 275917020, 275919720, 276087120, 312073520, 312100820, 312102220, 312103320, 312104720, 312108920, 312110420, 312111920, 312112820, 312113920, 312114820, 312932820, 312941820, 312945020, 312951020, 312957420, 312970220, 312975620, 312977120, 314244220, 347319120, 347319920, 347320520, 356116020, 356117020, 356117520, 356118220, 356118920, 356119820, 356120620"/>
    <s v="920"/>
    <x v="1"/>
    <x v="1"/>
  </r>
  <r>
    <s v="720"/>
    <s v="2020-02-13 00:00:00"/>
    <s v="2020-02-13 09:39:00"/>
    <s v="Gasto"/>
    <s v="Con Compromiso"/>
    <s v="0500"/>
    <x v="28"/>
    <x v="22"/>
    <s v="ADQUISICIÓN DE BIENES Y SERVICIOS - SERVICIO DE INFORMACIÓN CATASTRAL - ACTUALIZACIÓN  Y GESTIÓN CATASTRAL  NACIONAL"/>
    <s v="Nación"/>
    <x v="0"/>
    <s v="CSF"/>
    <n v="0"/>
    <n v="15531218"/>
    <n v="15531218"/>
    <n v="0"/>
    <s v="CDP PARA VIATICOS PROCESO DE CONSERVACION"/>
    <s v="720"/>
    <s v="1820, 1920, 2020, 2120, 11020, 11120, 11920, 12020, 12120, 12220, 12320, 12420, 12620, 12920, 13120, 13220, 13320, 13420, 13520, 13620, 13720, 13820, 13920, 14520, 15920, 16020, 16120, 16220, 16320, 16420, 16520, 16620, 16720, 16820, 16920, 20020, 20120, 20220, 21820, 21920, 22020, 22120, 22220, 22320, 22420"/>
    <s v="1320, 1520, 1620, 1720, 15620, 15720, 18420, 18520, 18620, 18720, 18820, 18920, 19120, 20920, 21120, 22920, 23020, 23120, 23220, 23320, 23420, 23520, 23620, 23720, 23820, 23920, 24020, 24120, 24220, 24320, 24420, 24520, 24620, 27220, 27320, 27420, 32020, 32120, 32220, 32320, 32420, 32520, 32620"/>
    <s v="15220, 15320, 15420, 15520, 78920, 79020, 87920, 88020, 88120, 88220, 88320, 88420, 88620, 97820, 97920, 98020, 98120, 98220, 98320, 98420, 98520, 98620, 98720, 98820, 98920, 99020, 99120, 99220, 99320, 99420, 99520, 99620, 99720, 112320, 112420, 112520, 116920, 117020, 117120, 117220, 117320, 117420, 117520"/>
    <s v="35720120, 35728120, 35736320, 35746220, 250645020, 250645420, 275886520, 275890020, 275897520, 275902020, 275917020, 275919720, 276087120, 312073520, 312100820, 312102220, 312103320, 312104720, 312108920, 312110420, 312111920, 312112820, 312113920, 312114820, 312932820, 312941820, 312945020, 312951020, 312957420, 312970220, 312975620, 312977120, 314244220, 347319120, 347319920, 347320520, 356116020, 356117020, 356117520, 356118220, 356118920, 356119820, 356120620"/>
    <s v="920"/>
    <x v="1"/>
    <x v="1"/>
  </r>
  <r>
    <s v="820"/>
    <s v="2020-02-13 00:00:00"/>
    <s v="2020-02-13 09:43:00"/>
    <s v="Gasto"/>
    <s v="Generado"/>
    <s v="0500"/>
    <x v="28"/>
    <x v="22"/>
    <s v="ADQUISICIÓN DE BIENES Y SERVICIOS - SERVICIO DE INFORMACIÓN CATASTRAL - ACTUALIZACIÓN  Y GESTIÓN CATASTRAL  NACIONAL"/>
    <s v="Nación"/>
    <x v="2"/>
    <s v="CSF"/>
    <n v="3000000"/>
    <n v="-3000000"/>
    <n v="0"/>
    <n v="0"/>
    <s v="CDP PARA VIATICOS PROCESO POLITICA DE TIERRAS Y LEY DE VICTIMAS"/>
    <s v="820"/>
    <s v="-0"/>
    <s v="-0"/>
    <s v="-0"/>
    <s v="-0"/>
    <s v="-0"/>
    <x v="1"/>
    <x v="1"/>
  </r>
  <r>
    <s v="920"/>
    <s v="2020-02-13 00:00:00"/>
    <s v="2020-02-13 09:47:00"/>
    <s v="Gasto"/>
    <s v="Con Compromiso"/>
    <s v="0510"/>
    <x v="28"/>
    <x v="23"/>
    <s v="ADQUISICIÓN DE BIENES Y SERVICIOS - SERVICIO DE AVALÚOS - ACTUALIZACIÓN  Y GESTIÓN CATASTRAL  NACIONAL"/>
    <s v="Propios"/>
    <x v="1"/>
    <s v="CSF"/>
    <n v="2000000"/>
    <n v="-2000000"/>
    <n v="0"/>
    <n v="0"/>
    <s v="CDP PARA VIATICOS PROCESO DE AVALUOS"/>
    <s v="920"/>
    <s v="2720, 2820"/>
    <s v="2820, 2920"/>
    <s v="16120, 16220"/>
    <s v="54090120, 54091720"/>
    <s v="120, 220"/>
    <x v="1"/>
    <x v="2"/>
  </r>
  <r>
    <s v="1020"/>
    <s v="2020-02-17 00:00:00"/>
    <s v="2020-02-17 09:00:00"/>
    <s v="Gasto"/>
    <s v="Con Compromiso"/>
    <s v="022"/>
    <x v="28"/>
    <x v="24"/>
    <s v="IMPUESTO PREDIAL Y SOBRETASA AMBIENTAL"/>
    <s v="Nación"/>
    <x v="0"/>
    <s v="CSF"/>
    <n v="30515000"/>
    <n v="0"/>
    <n v="30515000"/>
    <n v="0"/>
    <s v="CDP PARA PAGO IMPUESTO PREDIAL CORRESPONDIENTE A LA TVALLE VIGENCIA 2020"/>
    <s v="1020"/>
    <s v="2420"/>
    <s v="2120"/>
    <s v="15820"/>
    <s v="41886220"/>
    <s v="-0"/>
    <x v="0"/>
    <x v="28"/>
  </r>
  <r>
    <s v="1120"/>
    <s v="2020-02-20 00:00:00"/>
    <s v="2020-02-20 15:24:00"/>
    <s v="Gasto"/>
    <s v="Con Compromiso"/>
    <s v="022"/>
    <x v="28"/>
    <x v="9"/>
    <s v="BONIFICACIÓN POR SERVICIOS PRESTADOS"/>
    <s v="Nación"/>
    <x v="0"/>
    <s v="CSF"/>
    <n v="1327661"/>
    <n v="0"/>
    <n v="1327661"/>
    <n v="0"/>
    <s v="CDP PARA PAGO NOMINA FUNCIONARIOS TVALLE CORRESPONDIENTE AL MES DE FEBRERO DEL 2020"/>
    <s v="1120"/>
    <s v="1520, 1620"/>
    <s v="-0"/>
    <s v="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s v="30898520, 30898620, 30898720, 30898820, 30898920, 30899020, 30899120, 30899220, 30899320, 30899420, 30899520, 30899620, 30899720, 30899820, 30899920, 30900020, 30900120, 30900220, 30900320, 30900420, 30900520, 30900620, 30900720, 30900820, 30900920, 30901020, 30901120, 30901220, 30901320, 30901420, 30901520, 30901620, 30901720, 30901820, 30901920, 30902020, 30902120, 30902220, 30902320, 30902420, 30902520, 30902620, 30902720, 30902820, 30902920, 30903020, 30903120, 30903220, 30903320, 30903520, 30903620"/>
    <s v="-0"/>
    <x v="0"/>
    <x v="28"/>
  </r>
  <r>
    <s v="1120"/>
    <s v="2020-02-20 00:00:00"/>
    <s v="2020-02-20 15:24:00"/>
    <s v="Gasto"/>
    <s v="Con Compromiso"/>
    <s v="022"/>
    <x v="28"/>
    <x v="6"/>
    <s v="SUBSIDIO DE ALIMENTACIÓN"/>
    <s v="Nación"/>
    <x v="0"/>
    <s v="CSF"/>
    <n v="2112700"/>
    <n v="0"/>
    <n v="2112700"/>
    <n v="0"/>
    <s v="CDP PARA PAGO NOMINA FUNCIONARIOS TVALLE CORRESPONDIENTE AL MES DE FEBRERO DEL 2020"/>
    <s v="1120"/>
    <s v="1520, 1620"/>
    <s v="-0"/>
    <s v="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s v="30898520, 30898620, 30898720, 30898820, 30898920, 30899020, 30899120, 30899220, 30899320, 30899420, 30899520, 30899620, 30899720, 30899820, 30899920, 30900020, 30900120, 30900220, 30900320, 30900420, 30900520, 30900620, 30900720, 30900820, 30900920, 30901020, 30901120, 30901220, 30901320, 30901420, 30901520, 30901620, 30901720, 30901820, 30901920, 30902020, 30902120, 30902220, 30902320, 30902420, 30902520, 30902620, 30902720, 30902820, 30902920, 30903020, 30903120, 30903220, 30903320, 30903520, 30903620"/>
    <s v="-0"/>
    <x v="0"/>
    <x v="28"/>
  </r>
  <r>
    <s v="1120"/>
    <s v="2020-02-20 00:00:00"/>
    <s v="2020-02-20 15:24:00"/>
    <s v="Gasto"/>
    <s v="Con Compromiso"/>
    <s v="022"/>
    <x v="28"/>
    <x v="4"/>
    <s v="PRIMA DE VACACIONES"/>
    <s v="Nación"/>
    <x v="0"/>
    <s v="CSF"/>
    <n v="1624516"/>
    <n v="0"/>
    <n v="1624516"/>
    <n v="0"/>
    <s v="CDP PARA PAGO NOMINA FUNCIONARIOS TVALLE CORRESPONDIENTE AL MES DE FEBRERO DEL 2020"/>
    <s v="1120"/>
    <s v="1520, 1620"/>
    <s v="-0"/>
    <s v="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s v="30898520, 30898620, 30898720, 30898820, 30898920, 30899020, 30899120, 30899220, 30899320, 30899420, 30899520, 30899620, 30899720, 30899820, 30899920, 30900020, 30900120, 30900220, 30900320, 30900420, 30900520, 30900620, 30900720, 30900820, 30900920, 30901020, 30901120, 30901220, 30901320, 30901420, 30901520, 30901620, 30901720, 30901820, 30901920, 30902020, 30902120, 30902220, 30902320, 30902420, 30902520, 30902620, 30902720, 30902820, 30902920, 30903020, 30903120, 30903220, 30903320, 30903520, 30903620"/>
    <s v="-0"/>
    <x v="0"/>
    <x v="28"/>
  </r>
  <r>
    <s v="1120"/>
    <s v="2020-02-20 00:00:00"/>
    <s v="2020-02-20 15:24:00"/>
    <s v="Gasto"/>
    <s v="Con Compromiso"/>
    <s v="022"/>
    <x v="28"/>
    <x v="3"/>
    <s v="AUXILIO DE TRANSPORTE"/>
    <s v="Nación"/>
    <x v="0"/>
    <s v="CSF"/>
    <n v="3147332"/>
    <n v="0"/>
    <n v="3147332"/>
    <n v="0"/>
    <s v="CDP PARA PAGO NOMINA FUNCIONARIOS TVALLE CORRESPONDIENTE AL MES DE FEBRERO DEL 2020"/>
    <s v="1120"/>
    <s v="1520, 1620"/>
    <s v="-0"/>
    <s v="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s v="30898520, 30898620, 30898720, 30898820, 30898920, 30899020, 30899120, 30899220, 30899320, 30899420, 30899520, 30899620, 30899720, 30899820, 30899920, 30900020, 30900120, 30900220, 30900320, 30900420, 30900520, 30900620, 30900720, 30900820, 30900920, 30901020, 30901120, 30901220, 30901320, 30901420, 30901520, 30901620, 30901720, 30901820, 30901920, 30902020, 30902120, 30902220, 30902320, 30902420, 30902520, 30902620, 30902720, 30902820, 30902920, 30903020, 30903120, 30903220, 30903320, 30903520, 30903620"/>
    <s v="-0"/>
    <x v="0"/>
    <x v="28"/>
  </r>
  <r>
    <s v="1120"/>
    <s v="2020-02-20 00:00:00"/>
    <s v="2020-02-20 15:24:00"/>
    <s v="Gasto"/>
    <s v="Con Compromiso"/>
    <s v="022"/>
    <x v="28"/>
    <x v="10"/>
    <s v="SUELDO DE VACACIONES"/>
    <s v="Nación"/>
    <x v="0"/>
    <s v="CSF"/>
    <n v="1588416"/>
    <n v="0"/>
    <n v="1588416"/>
    <n v="0"/>
    <s v="CDP PARA PAGO NOMINA FUNCIONARIOS TVALLE CORRESPONDIENTE AL MES DE FEBRERO DEL 2020"/>
    <s v="1120"/>
    <s v="1520, 1620"/>
    <s v="-0"/>
    <s v="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s v="30898520, 30898620, 30898720, 30898820, 30898920, 30899020, 30899120, 30899220, 30899320, 30899420, 30899520, 30899620, 30899720, 30899820, 30899920, 30900020, 30900120, 30900220, 30900320, 30900420, 30900520, 30900620, 30900720, 30900820, 30900920, 30901020, 30901120, 30901220, 30901320, 30901420, 30901520, 30901620, 30901720, 30901820, 30901920, 30902020, 30902120, 30902220, 30902320, 30902420, 30902520, 30902620, 30902720, 30902820, 30902920, 30903020, 30903120, 30903220, 30903320, 30903520, 30903620"/>
    <s v="-0"/>
    <x v="0"/>
    <x v="28"/>
  </r>
  <r>
    <s v="1120"/>
    <s v="2020-02-20 00:00:00"/>
    <s v="2020-02-20 15:24:00"/>
    <s v="Gasto"/>
    <s v="Con Compromiso"/>
    <s v="022"/>
    <x v="28"/>
    <x v="7"/>
    <s v="BONIFICACIÓN ESPECIAL DE RECREACIÓN"/>
    <s v="Nación"/>
    <x v="0"/>
    <s v="CSF"/>
    <n v="129234"/>
    <n v="0"/>
    <n v="129234"/>
    <n v="0"/>
    <s v="CDP PARA PAGO NOMINA FUNCIONARIOS TVALLE CORRESPONDIENTE AL MES DE FEBRERO DEL 2020"/>
    <s v="1120"/>
    <s v="1520, 1620"/>
    <s v="-0"/>
    <s v="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s v="30898520, 30898620, 30898720, 30898820, 30898920, 30899020, 30899120, 30899220, 30899320, 30899420, 30899520, 30899620, 30899720, 30899820, 30899920, 30900020, 30900120, 30900220, 30900320, 30900420, 30900520, 30900620, 30900720, 30900820, 30900920, 30901020, 30901120, 30901220, 30901320, 30901420, 30901520, 30901620, 30901720, 30901820, 30901920, 30902020, 30902120, 30902220, 30902320, 30902420, 30902520, 30902620, 30902720, 30902820, 30902920, 30903020, 30903120, 30903220, 30903320, 30903520, 30903620"/>
    <s v="-0"/>
    <x v="0"/>
    <x v="28"/>
  </r>
  <r>
    <s v="1120"/>
    <s v="2020-02-20 00:00:00"/>
    <s v="2020-02-20 15:24:00"/>
    <s v="Gasto"/>
    <s v="Con Compromiso"/>
    <s v="022"/>
    <x v="28"/>
    <x v="8"/>
    <s v="SUELDO BÁSICO"/>
    <s v="Nación"/>
    <x v="0"/>
    <s v="CSF"/>
    <n v="79476264"/>
    <n v="0"/>
    <n v="79476264"/>
    <n v="0"/>
    <s v="CDP PARA PAGO NOMINA FUNCIONARIOS TVALLE CORRESPONDIENTE AL MES DE FEBRERO DEL 2020"/>
    <s v="1120"/>
    <s v="1520, 1620"/>
    <s v="-0"/>
    <s v="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s v="30898520, 30898620, 30898720, 30898820, 30898920, 30899020, 30899120, 30899220, 30899320, 30899420, 30899520, 30899620, 30899720, 30899820, 30899920, 30900020, 30900120, 30900220, 30900320, 30900420, 30900520, 30900620, 30900720, 30900820, 30900920, 30901020, 30901120, 30901220, 30901320, 30901420, 30901520, 30901620, 30901720, 30901820, 30901920, 30902020, 30902120, 30902220, 30902320, 30902420, 30902520, 30902620, 30902720, 30902820, 30902920, 30903020, 30903120, 30903220, 30903320, 30903520, 30903620"/>
    <s v="-0"/>
    <x v="0"/>
    <x v="28"/>
  </r>
  <r>
    <s v="1220"/>
    <s v="2020-02-21 00:00:00"/>
    <s v="2020-02-21 09:51:00"/>
    <s v="Gasto"/>
    <s v="Con Compromiso"/>
    <s v="022"/>
    <x v="28"/>
    <x v="15"/>
    <s v="APORTES GENERALES AL SISTEMA DE RIESGOS LABORALES"/>
    <s v="Nación"/>
    <x v="0"/>
    <s v="CSF"/>
    <n v="1220700"/>
    <n v="0"/>
    <n v="1220700"/>
    <n v="0"/>
    <s v="CDP PARA PAGO SEGURIDAD SOCIAL FUNCIONARIOS TVALLE SEGUN NOMINA CORRESPONDIENTE AL MES DE FEBRERO DEL 2020"/>
    <s v="1220"/>
    <s v="1720"/>
    <s v="-0"/>
    <s v="13820, 13920, 14020, 14120, 14220, 14320, 14420, 14520, 14620, 14720, 14820, 14920, 15020, 15120"/>
    <s v="31844620, 31844720, 31844820, 31844920, 31845020, 31845120, 31845220, 31845320, 31845420, 31845520, 31845620, 31845720, 31845820, 31845920"/>
    <s v="-0"/>
    <x v="0"/>
    <x v="28"/>
  </r>
  <r>
    <s v="1220"/>
    <s v="2020-02-21 00:00:00"/>
    <s v="2020-02-21 09:51:00"/>
    <s v="Gasto"/>
    <s v="Con Compromiso"/>
    <s v="022"/>
    <x v="28"/>
    <x v="11"/>
    <s v="PENSIONES"/>
    <s v="Nación"/>
    <x v="0"/>
    <s v="CSF"/>
    <n v="9923000"/>
    <n v="0"/>
    <n v="9923000"/>
    <n v="0"/>
    <s v="CDP PARA PAGO SEGURIDAD SOCIAL FUNCIONARIOS TVALLE SEGUN NOMINA CORRESPONDIENTE AL MES DE FEBRERO DEL 2020"/>
    <s v="1220"/>
    <s v="1720"/>
    <s v="-0"/>
    <s v="13820, 13920, 14020, 14120, 14220, 14320, 14420, 14520, 14620, 14720, 14820, 14920, 15020, 15120"/>
    <s v="31844620, 31844720, 31844820, 31844920, 31845020, 31845120, 31845220, 31845320, 31845420, 31845520, 31845620, 31845720, 31845820, 31845920"/>
    <s v="-0"/>
    <x v="0"/>
    <x v="28"/>
  </r>
  <r>
    <s v="1220"/>
    <s v="2020-02-21 00:00:00"/>
    <s v="2020-02-21 09:51:00"/>
    <s v="Gasto"/>
    <s v="Con Compromiso"/>
    <s v="022"/>
    <x v="28"/>
    <x v="16"/>
    <s v="CAJAS DE COMPENSACIÓN FAMILIAR"/>
    <s v="Nación"/>
    <x v="0"/>
    <s v="CSF"/>
    <n v="3584400"/>
    <n v="0"/>
    <n v="3584400"/>
    <n v="0"/>
    <s v="CDP PARA PAGO SEGURIDAD SOCIAL FUNCIONARIOS TVALLE SEGUN NOMINA CORRESPONDIENTE AL MES DE FEBRERO DEL 2020"/>
    <s v="1220"/>
    <s v="1720"/>
    <s v="-0"/>
    <s v="13820, 13920, 14020, 14120, 14220, 14320, 14420, 14520, 14620, 14720, 14820, 14920, 15020, 15120"/>
    <s v="31844620, 31844720, 31844820, 31844920, 31845020, 31845120, 31845220, 31845320, 31845420, 31845520, 31845620, 31845720, 31845820, 31845920"/>
    <s v="-0"/>
    <x v="0"/>
    <x v="28"/>
  </r>
  <r>
    <s v="1220"/>
    <s v="2020-02-21 00:00:00"/>
    <s v="2020-02-21 09:51:00"/>
    <s v="Gasto"/>
    <s v="Con Compromiso"/>
    <s v="022"/>
    <x v="28"/>
    <x v="13"/>
    <s v="SALUD"/>
    <s v="Nación"/>
    <x v="0"/>
    <s v="CSF"/>
    <n v="7028700"/>
    <n v="0"/>
    <n v="7028700"/>
    <n v="0"/>
    <s v="CDP PARA PAGO SEGURIDAD SOCIAL FUNCIONARIOS TVALLE SEGUN NOMINA CORRESPONDIENTE AL MES DE FEBRERO DEL 2020"/>
    <s v="1220"/>
    <s v="1720"/>
    <s v="-0"/>
    <s v="13820, 13920, 14020, 14120, 14220, 14320, 14420, 14520, 14620, 14720, 14820, 14920, 15020, 15120"/>
    <s v="31844620, 31844720, 31844820, 31844920, 31845020, 31845120, 31845220, 31845320, 31845420, 31845520, 31845620, 31845720, 31845820, 31845920"/>
    <s v="-0"/>
    <x v="0"/>
    <x v="28"/>
  </r>
  <r>
    <s v="1220"/>
    <s v="2020-02-21 00:00:00"/>
    <s v="2020-02-21 09:51:00"/>
    <s v="Gasto"/>
    <s v="Con Compromiso"/>
    <s v="022"/>
    <x v="28"/>
    <x v="14"/>
    <s v="APORTES AL ICBF"/>
    <s v="Nación"/>
    <x v="0"/>
    <s v="CSF"/>
    <n v="2689200"/>
    <n v="0"/>
    <n v="2689200"/>
    <n v="0"/>
    <s v="CDP PARA PAGO SEGURIDAD SOCIAL FUNCIONARIOS TVALLE SEGUN NOMINA CORRESPONDIENTE AL MES DE FEBRERO DEL 2020"/>
    <s v="1220"/>
    <s v="1720"/>
    <s v="-0"/>
    <s v="13820, 13920, 14020, 14120, 14220, 14320, 14420, 14520, 14620, 14720, 14820, 14920, 15020, 15120"/>
    <s v="31844620, 31844720, 31844820, 31844920, 31845020, 31845120, 31845220, 31845320, 31845420, 31845520, 31845620, 31845720, 31845820, 31845920"/>
    <s v="-0"/>
    <x v="0"/>
    <x v="28"/>
  </r>
  <r>
    <s v="1220"/>
    <s v="2020-02-21 00:00:00"/>
    <s v="2020-02-21 09:51:00"/>
    <s v="Gasto"/>
    <s v="Con Compromiso"/>
    <s v="022"/>
    <x v="28"/>
    <x v="12"/>
    <s v="APORTES AL SENA"/>
    <s v="Nación"/>
    <x v="0"/>
    <s v="CSF"/>
    <n v="1792900"/>
    <n v="0"/>
    <n v="1792900"/>
    <n v="0"/>
    <s v="CDP PARA PAGO SEGURIDAD SOCIAL FUNCIONARIOS TVALLE SEGUN NOMINA CORRESPONDIENTE AL MES DE FEBRERO DEL 2020"/>
    <s v="1220"/>
    <s v="1720"/>
    <s v="-0"/>
    <s v="13820, 13920, 14020, 14120, 14220, 14320, 14420, 14520, 14620, 14720, 14820, 14920, 15020, 15120"/>
    <s v="31844620, 31844720, 31844820, 31844920, 31845020, 31845120, 31845220, 31845320, 31845420, 31845520, 31845620, 31845720, 31845820, 31845920"/>
    <s v="-0"/>
    <x v="0"/>
    <x v="28"/>
  </r>
  <r>
    <s v="1320"/>
    <s v="2020-03-04 00:00:00"/>
    <s v="2020-03-04 11:03:00"/>
    <s v="Gasto"/>
    <s v="Con Compromiso"/>
    <s v="0500"/>
    <x v="28"/>
    <x v="22"/>
    <s v="ADQUISICIÓN DE BIENES Y SERVICIOS - SERVICIO DE INFORMACIÓN CATASTRAL - ACTUALIZACIÓN  Y GESTIÓN CATASTRAL  NACIONAL"/>
    <s v="Nación"/>
    <x v="0"/>
    <s v="CSF"/>
    <n v="163820880"/>
    <n v="-83326176"/>
    <n v="80494704"/>
    <n v="0"/>
    <s v="CDP PARA PRESTACION DE SERVICIOS PERSONALES PARA REALIZAR ACTIVIDADES DE RECONOCIMIENTO PREDIAL URBANO Y RURAL PARA LA ATENCION DE TRAMITES EN LOS PROCESOS CATASTRALES DE LA DIRECCION TERRITORIAL VALLE Y SUS UOC."/>
    <s v="1320"/>
    <s v="14620, 14720, 14820, 14920, 15020, 15120, 15220, 15320, 15420, 15520, 15620, 15720, 15820, 17620"/>
    <s v="29720, 29920, 30120, 30220, 30320, 30720, 31320, 32920, 33020, 33620, 33720, 34220, 34320"/>
    <s v="114720, 114820, 115020, 115120, 115620, 116220, 117820, 117920, 118620, 118720, 119120, 119220, 119320, 128020, 128720, 129220, 129620, 129720, 129820, 129920, 130220, 130320, 130420, 130520, 131320, 131920, 132020, 133120, 133320, 134020, 135720, 135820, 135920, 136020, 136120"/>
    <s v="349490520, 350642020, 350646220, 350648120, 354999320, 355035420, 356122420, 356123020, 357561620, 357563020, 360044820, 360559520, 364619020, 378735820, 383564120, 383593120, 383603620, 383609820, 383655820, 383658520, 383725420, 389539520, 389545020, 389549120, 389583820, 392377320, 392386820, 392426120, 392437920, 394039120, 394437520, 394542420, 394663820, 394668120, 394669220"/>
    <s v="-0"/>
    <x v="1"/>
    <x v="1"/>
  </r>
  <r>
    <s v="1420"/>
    <s v="2020-03-04 00:00:00"/>
    <s v="2020-03-04 11:09:00"/>
    <s v="Gasto"/>
    <s v="Con Compromiso"/>
    <s v="0500"/>
    <x v="28"/>
    <x v="22"/>
    <s v="ADQUISICIÓN DE BIENES Y SERVICIOS - SERVICIO DE INFORMACIÓN CATASTRAL - ACTUALIZACIÓN  Y GESTIÓN CATASTRAL  NACIONAL"/>
    <s v="Nación"/>
    <x v="0"/>
    <s v="CSF"/>
    <n v="118921824"/>
    <n v="-440448"/>
    <n v="118481376"/>
    <n v="0"/>
    <s v="CDP PARA PRESTACION DE SERVICIOS PERSONALES PARA REALIZAR ACTIVIDADES DE APOYO OPERATIVO EN LOS PROCESOS CATASTRALES EN LA DIRECCION TERRITORIAL VALLE Y SUS UOC."/>
    <s v="1420"/>
    <s v="4420, 4520, 4620, 4720, 4820, 4920, 5020, 5220"/>
    <s v="4620, 4720, 4820, 4920, 5020, 5120, 5220, 5920"/>
    <s v="33420, 33520, 33620, 33720, 33820, 33920, 34020, 34520, 43620, 43720, 43820, 44320, 44420, 44820, 44920, 45020, 57620, 57920, 58020, 58420, 58720, 59020, 59120, 59220, 67220, 67320, 67520, 67920, 68120, 68320, 68420, 68520, 77120, 77220, 77320, 77820, 77920, 78020, 78320, 78420, 86420, 86720, 86920, 87120, 87220, 87320, 87420, 87520, 96120, 96220, 96320, 96920, 97320, 97420, 97620, 97720, 112820, 112920, 113420, 113520, 113920, 114220, 114620, 114920, 127720, 127820, 127920, 130920, 131020, 131120, 131220, 132120, 136820"/>
    <s v="105758220, 105759220, 105801720, 105802620, 105805020, 106038520, 106042620, 106389220, 134941620, 134943720, 134946620, 135988220, 135990220, 136003020, 136004120, 138046620, 170170620, 170175820, 170188120, 170192820, 170200620, 170208420, 170218520, 170228320, 207638920, 207664820, 207672720, 207691020, 207709420, 207752420, 207762720, 208050220, 241793220, 241794220, 241795120, 241805420, 241808620, 241808920, 241811120, 241816020, 272801620, 272811920, 272813920, 272816020, 272816420, 272817520, 272818420, 272819420, 309799920, 309802420, 309804620, 310276920, 310289720, 310545120, 310548720, 310549420, 347332420, 347333320, 349432720, 349433320, 349435220, 349459620, 349484620, 350645520, 378578120, 378586220, 378591520, 389563720, 389573520, 389575720, 389579120, 392392620, 395981820"/>
    <s v="-0"/>
    <x v="1"/>
    <x v="1"/>
  </r>
  <r>
    <s v="1520"/>
    <s v="2020-03-04 00:00:00"/>
    <s v="2020-03-04 11:15:00"/>
    <s v="Gasto"/>
    <s v="Con Compromiso"/>
    <s v="0500"/>
    <x v="28"/>
    <x v="22"/>
    <s v="ADQUISICIÓN DE BIENES Y SERVICIOS - SERVICIO DE INFORMACIÓN CATASTRAL - ACTUALIZACIÓN  Y GESTIÓN CATASTRAL  NACIONAL"/>
    <s v="Nación"/>
    <x v="0"/>
    <s v="CSF"/>
    <n v="31500000"/>
    <n v="-116667"/>
    <n v="31383333"/>
    <n v="0"/>
    <s v="SCDP PARA PRESTACION DE SERVICIOS PERSONALES PARA REALIZAR LAS ACTIVIDADES DE CONTROL Y VERIFICACION A LOS TRAMITES DEL PROCESO DE CONSERVACION CATASTRAL EN LA DIRECCION TERRITORIAL VALLE Y SUS UOC."/>
    <s v="1520"/>
    <s v="5120"/>
    <s v="6120"/>
    <s v="34620, 44520, 57720, 68020, 78220, 86620, 96820, 114120, 132220"/>
    <s v="108756820, 135992620, 170223020, 207704020, 241810320, 272806120, 310274620, 349436620, 392397620"/>
    <s v="-0"/>
    <x v="1"/>
    <x v="1"/>
  </r>
  <r>
    <s v="1620"/>
    <s v="2020-03-04 00:00:00"/>
    <s v="2020-03-04 11:22:00"/>
    <s v="Gasto"/>
    <s v="Con Compromiso"/>
    <s v="0500"/>
    <x v="28"/>
    <x v="22"/>
    <s v="ADQUISICIÓN DE BIENES Y SERVICIOS - SERVICIO DE INFORMACIÓN CATASTRAL - ACTUALIZACIÓN  Y GESTIÓN CATASTRAL  NACIONAL"/>
    <s v="Nación"/>
    <x v="0"/>
    <s v="CSF"/>
    <n v="36667836"/>
    <n v="-271614"/>
    <n v="36396222"/>
    <n v="0"/>
    <s v="CDP PARA PRESTACION DE SERVICIOS DE APOYO A LA GESTION EN VENTANILLA PARA ATENCION AL PUBLICO EN LOS  PROCESOS CATASTRALES DE LA DIRECCION TERRITORIAL VALLE Y SUS UOC."/>
    <s v="1620"/>
    <s v="5320, 5420"/>
    <s v="5820, 6220"/>
    <s v="34420, 34720, 43920, 44720, 58120, 58520, 67120, 67820, 77620, 78120, 86520, 87020, 96420, 96720, 113620, 114020, 130820, 132320"/>
    <s v="106062820, 108758320, 134949220, 136001220, 170196820, 170206720, 207629620, 207688620, 241797720, 241809720, 272802420, 272814720, 309807420, 309820420, 349433620, 349436020, 389555320, 392401320"/>
    <s v="-0"/>
    <x v="1"/>
    <x v="1"/>
  </r>
  <r>
    <s v="1720"/>
    <s v="2020-03-04 00:00:00"/>
    <s v="2020-03-04 11:27:00"/>
    <s v="Gasto"/>
    <s v="Con Compromiso"/>
    <s v="0500"/>
    <x v="28"/>
    <x v="22"/>
    <s v="ADQUISICIÓN DE BIENES Y SERVICIOS - SERVICIO DE INFORMACIÓN CATASTRAL - ACTUALIZACIÓN  Y GESTIÓN CATASTRAL  NACIONAL"/>
    <s v="Nación"/>
    <x v="0"/>
    <s v="CSF"/>
    <n v="18333918"/>
    <n v="407418"/>
    <n v="18741336"/>
    <n v="0"/>
    <s v="CDP PARA PRESTACION DE SERVICIOS DE APOYO A LA GESTION DESARROLLADA EN PROCESOS CATASTRALES DE LA TERRITORIAL VALLE Y SUS UOC."/>
    <s v="1720"/>
    <s v="3220"/>
    <s v="5720"/>
    <s v="34320, 43520, 57820, 67420, 77520, 87620, 96620, 114520, 130620, 130720"/>
    <s v="106046020, 134939120, 170220220, 207670520, 241797020, 272819720, 309813620, 349481220, 389551120, 389553120"/>
    <s v="-0"/>
    <x v="1"/>
    <x v="1"/>
  </r>
  <r>
    <s v="1820"/>
    <s v="2020-03-04 00:00:00"/>
    <s v="2020-03-04 11:35:00"/>
    <s v="Gasto"/>
    <s v="Con Compromiso"/>
    <s v="0500"/>
    <x v="28"/>
    <x v="22"/>
    <s v="ADQUISICIÓN DE BIENES Y SERVICIOS - SERVICIO DE INFORMACIÓN CATASTRAL - ACTUALIZACIÓN  Y GESTIÓN CATASTRAL  NACIONAL"/>
    <s v="Nación"/>
    <x v="0"/>
    <s v="CSF"/>
    <n v="31807890"/>
    <n v="706842"/>
    <n v="32514732"/>
    <n v="0"/>
    <s v="CDP PARA PRESTACION DE SERVICIOS PROFESIONALES PARA ATENDER DESDE EL COMPONENTE JURIDICO LAS ACTIVIDADES DE LOS PROCESOS CATASTRALES EN LA DIRECCION TERRITORIAL VALLE"/>
    <s v="1820"/>
    <s v="3120"/>
    <s v="3820"/>
    <s v="25820, 34120, 44120, 58220, 67020, 77020, 86820, 97520, 113820, 131720, 131820"/>
    <s v="83187220, 106043620, 135093320, 170205020, 207625820, 241792620, 272813020, 310548220, 349434720, 392367220, 392369820"/>
    <s v="-0"/>
    <x v="1"/>
    <x v="1"/>
  </r>
  <r>
    <s v="1920"/>
    <s v="2020-03-04 00:00:00"/>
    <s v="2020-03-04 11:42:00"/>
    <s v="Gasto"/>
    <s v="Con Compromiso"/>
    <s v="0500"/>
    <x v="28"/>
    <x v="22"/>
    <s v="ADQUISICIÓN DE BIENES Y SERVICIOS - SERVICIO DE INFORMACIÓN CATASTRAL - ACTUALIZACIÓN  Y GESTIÓN CATASTRAL  NACIONAL"/>
    <s v="Nación"/>
    <x v="2"/>
    <s v="CSF"/>
    <n v="35342100"/>
    <n v="-3534210"/>
    <n v="31807890"/>
    <n v="0"/>
    <s v="CDP PARA PRESTACION DE SERVICIOS PROFESIONALES PARA APOYAR A LA DIRECCION TERRITORIAL VALLE DEL CAUCA EN LOS REQUERIMIENTOS DEL TRAMITE ADMINISTRATIVO, JUDICIAL Y EL POSFALLO DEL PROCESO DE RESTITUCION DE TIERRAS EN EL MARCO DE LA LEY 1448 DE 2011 Y"/>
    <s v="1920"/>
    <s v="3320"/>
    <s v="6020"/>
    <s v="34820, 44620, 58320, 68220, 77420, 87720, 95820, 96520, 113720, 131420, 131520"/>
    <s v="108781020, 135998120, 170201920, 207710820, 241796220, 272823020, 302690720, 309811620, 349434120, 389585520, 389588120"/>
    <s v="-0"/>
    <x v="1"/>
    <x v="1"/>
  </r>
  <r>
    <s v="1920"/>
    <s v="2020-03-04 00:00:00"/>
    <s v="2020-03-04 11:42:00"/>
    <s v="Gasto"/>
    <s v="Con Compromiso"/>
    <s v="0500"/>
    <x v="28"/>
    <x v="22"/>
    <s v="ADQUISICIÓN DE BIENES Y SERVICIOS - SERVICIO DE INFORMACIÓN CATASTRAL - ACTUALIZACIÓN  Y GESTIÓN CATASTRAL  NACIONAL"/>
    <s v="Nación"/>
    <x v="0"/>
    <s v="CSF"/>
    <n v="0"/>
    <n v="706842"/>
    <n v="706842"/>
    <n v="0"/>
    <s v="CDP PARA PRESTACION DE SERVICIOS PROFESIONALES PARA APOYAR A LA DIRECCION TERRITORIAL VALLE DEL CAUCA EN LOS REQUERIMIENTOS DEL TRAMITE ADMINISTRATIVO, JUDICIAL Y EL POSFALLO DEL PROCESO DE RESTITUCION DE TIERRAS EN EL MARCO DE LA LEY 1448 DE 2011 Y"/>
    <s v="1920"/>
    <s v="3320"/>
    <s v="6020"/>
    <s v="34820, 44620, 58320, 68220, 77420, 87720, 95820, 96520, 113720, 131420, 131520"/>
    <s v="108781020, 135998120, 170201920, 207710820, 241796220, 272823020, 302690720, 309811620, 349434120, 389585520, 389588120"/>
    <s v="-0"/>
    <x v="1"/>
    <x v="1"/>
  </r>
  <r>
    <s v="2020"/>
    <s v="2020-03-04 00:00:00"/>
    <s v="2020-03-04 11:46:00"/>
    <s v="Gasto"/>
    <s v="Con Compromiso"/>
    <s v="0500"/>
    <x v="28"/>
    <x v="22"/>
    <s v="ADQUISICIÓN DE BIENES Y SERVICIOS - SERVICIO DE INFORMACIÓN CATASTRAL - ACTUALIZACIÓN  Y GESTIÓN CATASTRAL  NACIONAL"/>
    <s v="Nación"/>
    <x v="2"/>
    <s v="CSF"/>
    <n v="1000000"/>
    <n v="-22504"/>
    <n v="977496"/>
    <n v="0"/>
    <s v="CDP VIATICOS PARA PROFESIONAL QUE  APOYA A LA DIRECCION TERRITORIAL VALLE DEL CAUCA EN LOS REQUERIMIENTOS DEL TRAMITE ADMINISTRATIVO, JUDICIAL Y EL POSFALLO DEL PROCESO DE RESTITUCION DE TIERRAS EN EL MARCO DE LA LEY 1448 DE 2011 Y LA POLITICA INTEGR"/>
    <s v="2020"/>
    <s v="4220, 18420, 18520"/>
    <s v="25120, 25220"/>
    <s v="100220, 100320, 100620"/>
    <s v="330177920, 334547920"/>
    <s v="-0"/>
    <x v="1"/>
    <x v="1"/>
  </r>
  <r>
    <s v="2120"/>
    <s v="2020-03-13 00:00:00"/>
    <s v="2020-03-13 16:32:00"/>
    <s v="Gasto"/>
    <s v="Generado"/>
    <s v="022"/>
    <x v="28"/>
    <x v="19"/>
    <s v="VIÁTICOS DE LOS FUNCIONARIOS EN COMISIÓN"/>
    <s v="Propios"/>
    <x v="1"/>
    <s v="CSF"/>
    <n v="781123"/>
    <n v="-781123"/>
    <n v="0"/>
    <n v="0"/>
    <s v="CDP SEGUN ASIGNACION PRESUPUESTAL PARA VIATICOS Y GASTOS DE COMISION PARA CONTADOR Y AUXILIAR ADMINISTRATIVO SEGUN MEMO IE105 A  FIN DE REALIZAR TOMA FISICA DE INVENTARIOS Y ELEMENTOS DEVOLUTIVOS DE LA UOC DE CARTAGO Y UOC DE TULUA"/>
    <s v="2120"/>
    <s v="-0"/>
    <s v="-0"/>
    <s v="-0"/>
    <s v="-0"/>
    <s v="-0"/>
    <x v="0"/>
    <x v="28"/>
  </r>
  <r>
    <s v="2120"/>
    <s v="2020-03-13 00:00:00"/>
    <s v="2020-03-13 16:32:00"/>
    <s v="Gasto"/>
    <s v="Generado"/>
    <s v="022"/>
    <x v="28"/>
    <x v="18"/>
    <s v="SERVICIOS DE TRANSPORTE DE PASAJEROS"/>
    <s v="Propios"/>
    <x v="1"/>
    <s v="CSF"/>
    <n v="90000"/>
    <n v="-90000"/>
    <n v="0"/>
    <n v="0"/>
    <s v="CDP SEGUN ASIGNACION PRESUPUESTAL PARA VIATICOS Y GASTOS DE COMISION PARA CONTADOR Y AUXILIAR ADMINISTRATIVO SEGUN MEMO IE105 A  FIN DE REALIZAR TOMA FISICA DE INVENTARIOS Y ELEMENTOS DEVOLUTIVOS DE LA UOC DE CARTAGO Y UOC DE TULUA"/>
    <s v="2120"/>
    <s v="-0"/>
    <s v="-0"/>
    <s v="-0"/>
    <s v="-0"/>
    <s v="-0"/>
    <x v="0"/>
    <x v="28"/>
  </r>
  <r>
    <s v="2220"/>
    <s v="2020-03-20 00:00:00"/>
    <s v="2020-03-20 13:44:00"/>
    <s v="Gasto"/>
    <s v="Con Compromiso"/>
    <s v="022"/>
    <x v="28"/>
    <x v="8"/>
    <s v="SUELDO BÁSICO"/>
    <s v="Nación"/>
    <x v="0"/>
    <s v="CSF"/>
    <n v="88138215"/>
    <n v="0"/>
    <n v="88138215"/>
    <n v="0"/>
    <s v="CDP PARA PAGO NOMINA Y PRESTACIONES SOCIALES FUNCIONARIOS TVALLE CORRESPONDIENTE AL MES DE MARZO DEL 2020"/>
    <s v="2220"/>
    <s v="3420, 3520"/>
    <s v="-0"/>
    <s v="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s v="66919220, 66919320, 66919420, 66919520, 66919620, 66919720, 66919820, 66919920, 66920020, 66920120, 66920220, 66920320, 66920420, 66920520, 66920620, 66920820, 66921020, 66921120, 66921220, 66921320, 66921420, 66921520, 66921620, 66921720, 66921820, 66921920, 66922020, 66922120, 66922320, 66922420, 66922520, 66922620, 66922720, 66922820, 66922920, 66923020, 66923120, 66923220, 66923320, 66923420, 66923520, 66923820, 66923920, 66924020, 66924120, 66924220, 66924320, 66924420, 66924520, 66942120, 66942220, 66942320, 66942520, 66942620, 66942720, 66942820, 66942920, 66943020, 66943120, 66943320, 66943420, 66943520, 66943620, 66943720, 66943820, 66943920, 66944020, 66944220, 66944320, 66944420, 66944520, 66944620, 66944720, 66944820"/>
    <s v="-0"/>
    <x v="0"/>
    <x v="28"/>
  </r>
  <r>
    <s v="2220"/>
    <s v="2020-03-20 00:00:00"/>
    <s v="2020-03-20 13:44:00"/>
    <s v="Gasto"/>
    <s v="Con Compromiso"/>
    <s v="022"/>
    <x v="28"/>
    <x v="3"/>
    <s v="AUXILIO DE TRANSPORTE"/>
    <s v="Nación"/>
    <x v="0"/>
    <s v="CSF"/>
    <n v="3575891"/>
    <n v="0"/>
    <n v="3575891"/>
    <n v="0"/>
    <s v="CDP PARA PAGO NOMINA Y PRESTACIONES SOCIALES FUNCIONARIOS TVALLE CORRESPONDIENTE AL MES DE MARZO DEL 2020"/>
    <s v="2220"/>
    <s v="3420, 3520"/>
    <s v="-0"/>
    <s v="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s v="66919220, 66919320, 66919420, 66919520, 66919620, 66919720, 66919820, 66919920, 66920020, 66920120, 66920220, 66920320, 66920420, 66920520, 66920620, 66920820, 66921020, 66921120, 66921220, 66921320, 66921420, 66921520, 66921620, 66921720, 66921820, 66921920, 66922020, 66922120, 66922320, 66922420, 66922520, 66922620, 66922720, 66922820, 66922920, 66923020, 66923120, 66923220, 66923320, 66923420, 66923520, 66923820, 66923920, 66924020, 66924120, 66924220, 66924320, 66924420, 66924520, 66942120, 66942220, 66942320, 66942520, 66942620, 66942720, 66942820, 66942920, 66943020, 66943120, 66943320, 66943420, 66943520, 66943620, 66943720, 66943820, 66943920, 66944020, 66944220, 66944320, 66944420, 66944520, 66944620, 66944720, 66944820"/>
    <s v="-0"/>
    <x v="0"/>
    <x v="28"/>
  </r>
  <r>
    <s v="2220"/>
    <s v="2020-03-20 00:00:00"/>
    <s v="2020-03-20 13:44:00"/>
    <s v="Gasto"/>
    <s v="Con Compromiso"/>
    <s v="022"/>
    <x v="28"/>
    <x v="10"/>
    <s v="SUELDO DE VACACIONES"/>
    <s v="Nación"/>
    <x v="0"/>
    <s v="CSF"/>
    <n v="10753660"/>
    <n v="0"/>
    <n v="10753660"/>
    <n v="0"/>
    <s v="CDP PARA PAGO NOMINA Y PRESTACIONES SOCIALES FUNCIONARIOS TVALLE CORRESPONDIENTE AL MES DE MARZO DEL 2020"/>
    <s v="2220"/>
    <s v="3420, 3520"/>
    <s v="-0"/>
    <s v="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s v="66919220, 66919320, 66919420, 66919520, 66919620, 66919720, 66919820, 66919920, 66920020, 66920120, 66920220, 66920320, 66920420, 66920520, 66920620, 66920820, 66921020, 66921120, 66921220, 66921320, 66921420, 66921520, 66921620, 66921720, 66921820, 66921920, 66922020, 66922120, 66922320, 66922420, 66922520, 66922620, 66922720, 66922820, 66922920, 66923020, 66923120, 66923220, 66923320, 66923420, 66923520, 66923820, 66923920, 66924020, 66924120, 66924220, 66924320, 66924420, 66924520, 66942120, 66942220, 66942320, 66942520, 66942620, 66942720, 66942820, 66942920, 66943020, 66943120, 66943320, 66943420, 66943520, 66943620, 66943720, 66943820, 66943920, 66944020, 66944220, 66944320, 66944420, 66944520, 66944620, 66944720, 66944820"/>
    <s v="-0"/>
    <x v="0"/>
    <x v="28"/>
  </r>
  <r>
    <s v="2220"/>
    <s v="2020-03-20 00:00:00"/>
    <s v="2020-03-20 13:44:00"/>
    <s v="Gasto"/>
    <s v="Con Compromiso"/>
    <s v="022"/>
    <x v="28"/>
    <x v="9"/>
    <s v="BONIFICACIÓN POR SERVICIOS PRESTADOS"/>
    <s v="Nación"/>
    <x v="0"/>
    <s v="CSF"/>
    <n v="855630"/>
    <n v="0"/>
    <n v="855630"/>
    <n v="0"/>
    <s v="CDP PARA PAGO NOMINA Y PRESTACIONES SOCIALES FUNCIONARIOS TVALLE CORRESPONDIENTE AL MES DE MARZO DEL 2020"/>
    <s v="2220"/>
    <s v="3420, 3520"/>
    <s v="-0"/>
    <s v="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s v="66919220, 66919320, 66919420, 66919520, 66919620, 66919720, 66919820, 66919920, 66920020, 66920120, 66920220, 66920320, 66920420, 66920520, 66920620, 66920820, 66921020, 66921120, 66921220, 66921320, 66921420, 66921520, 66921620, 66921720, 66921820, 66921920, 66922020, 66922120, 66922320, 66922420, 66922520, 66922620, 66922720, 66922820, 66922920, 66923020, 66923120, 66923220, 66923320, 66923420, 66923520, 66923820, 66923920, 66924020, 66924120, 66924220, 66924320, 66924420, 66924520, 66942120, 66942220, 66942320, 66942520, 66942620, 66942720, 66942820, 66942920, 66943020, 66943120, 66943320, 66943420, 66943520, 66943620, 66943720, 66943820, 66943920, 66944020, 66944220, 66944320, 66944420, 66944520, 66944620, 66944720, 66944820"/>
    <s v="-0"/>
    <x v="0"/>
    <x v="28"/>
  </r>
  <r>
    <s v="2220"/>
    <s v="2020-03-20 00:00:00"/>
    <s v="2020-03-20 13:44:00"/>
    <s v="Gasto"/>
    <s v="Con Compromiso"/>
    <s v="022"/>
    <x v="28"/>
    <x v="6"/>
    <s v="SUBSIDIO DE ALIMENTACIÓN"/>
    <s v="Nación"/>
    <x v="0"/>
    <s v="CSF"/>
    <n v="2499044"/>
    <n v="0"/>
    <n v="2499044"/>
    <n v="0"/>
    <s v="CDP PARA PAGO NOMINA Y PRESTACIONES SOCIALES FUNCIONARIOS TVALLE CORRESPONDIENTE AL MES DE MARZO DEL 2020"/>
    <s v="2220"/>
    <s v="3420, 3520"/>
    <s v="-0"/>
    <s v="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s v="66919220, 66919320, 66919420, 66919520, 66919620, 66919720, 66919820, 66919920, 66920020, 66920120, 66920220, 66920320, 66920420, 66920520, 66920620, 66920820, 66921020, 66921120, 66921220, 66921320, 66921420, 66921520, 66921620, 66921720, 66921820, 66921920, 66922020, 66922120, 66922320, 66922420, 66922520, 66922620, 66922720, 66922820, 66922920, 66923020, 66923120, 66923220, 66923320, 66923420, 66923520, 66923820, 66923920, 66924020, 66924120, 66924220, 66924320, 66924420, 66924520, 66942120, 66942220, 66942320, 66942520, 66942620, 66942720, 66942820, 66942920, 66943020, 66943120, 66943320, 66943420, 66943520, 66943620, 66943720, 66943820, 66943920, 66944020, 66944220, 66944320, 66944420, 66944520, 66944620, 66944720, 66944820"/>
    <s v="-0"/>
    <x v="0"/>
    <x v="28"/>
  </r>
  <r>
    <s v="2220"/>
    <s v="2020-03-20 00:00:00"/>
    <s v="2020-03-20 13:44:00"/>
    <s v="Gasto"/>
    <s v="Con Compromiso"/>
    <s v="022"/>
    <x v="28"/>
    <x v="4"/>
    <s v="PRIMA DE VACACIONES"/>
    <s v="Nación"/>
    <x v="0"/>
    <s v="CSF"/>
    <n v="10685058"/>
    <n v="0"/>
    <n v="10685058"/>
    <n v="0"/>
    <s v="CDP PARA PAGO NOMINA Y PRESTACIONES SOCIALES FUNCIONARIOS TVALLE CORRESPONDIENTE AL MES DE MARZO DEL 2020"/>
    <s v="2220"/>
    <s v="3420, 3520"/>
    <s v="-0"/>
    <s v="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s v="66919220, 66919320, 66919420, 66919520, 66919620, 66919720, 66919820, 66919920, 66920020, 66920120, 66920220, 66920320, 66920420, 66920520, 66920620, 66920820, 66921020, 66921120, 66921220, 66921320, 66921420, 66921520, 66921620, 66921720, 66921820, 66921920, 66922020, 66922120, 66922320, 66922420, 66922520, 66922620, 66922720, 66922820, 66922920, 66923020, 66923120, 66923220, 66923320, 66923420, 66923520, 66923820, 66923920, 66924020, 66924120, 66924220, 66924320, 66924420, 66924520, 66942120, 66942220, 66942320, 66942520, 66942620, 66942720, 66942820, 66942920, 66943020, 66943120, 66943320, 66943420, 66943520, 66943620, 66943720, 66943820, 66943920, 66944020, 66944220, 66944320, 66944420, 66944520, 66944620, 66944720, 66944820"/>
    <s v="-0"/>
    <x v="0"/>
    <x v="28"/>
  </r>
  <r>
    <s v="2220"/>
    <s v="2020-03-20 00:00:00"/>
    <s v="2020-03-20 13:44:00"/>
    <s v="Gasto"/>
    <s v="Con Compromiso"/>
    <s v="022"/>
    <x v="28"/>
    <x v="7"/>
    <s v="BONIFICACIÓN ESPECIAL DE RECREACIÓN"/>
    <s v="Nación"/>
    <x v="0"/>
    <s v="CSF"/>
    <n v="826200"/>
    <n v="0"/>
    <n v="826200"/>
    <n v="0"/>
    <s v="CDP PARA PAGO NOMINA Y PRESTACIONES SOCIALES FUNCIONARIOS TVALLE CORRESPONDIENTE AL MES DE MARZO DEL 2020"/>
    <s v="2220"/>
    <s v="3420, 3520"/>
    <s v="-0"/>
    <s v="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s v="66919220, 66919320, 66919420, 66919520, 66919620, 66919720, 66919820, 66919920, 66920020, 66920120, 66920220, 66920320, 66920420, 66920520, 66920620, 66920820, 66921020, 66921120, 66921220, 66921320, 66921420, 66921520, 66921620, 66921720, 66921820, 66921920, 66922020, 66922120, 66922320, 66922420, 66922520, 66922620, 66922720, 66922820, 66922920, 66923020, 66923120, 66923220, 66923320, 66923420, 66923520, 66923820, 66923920, 66924020, 66924120, 66924220, 66924320, 66924420, 66924520, 66942120, 66942220, 66942320, 66942520, 66942620, 66942720, 66942820, 66942920, 66943020, 66943120, 66943320, 66943420, 66943520, 66943620, 66943720, 66943820, 66943920, 66944020, 66944220, 66944320, 66944420, 66944520, 66944620, 66944720, 66944820"/>
    <s v="-0"/>
    <x v="0"/>
    <x v="28"/>
  </r>
  <r>
    <s v="2320"/>
    <s v="2020-03-24 00:00:00"/>
    <s v="2020-03-24 17:06:00"/>
    <s v="Gasto"/>
    <s v="Con Compromiso"/>
    <s v="022"/>
    <x v="28"/>
    <x v="15"/>
    <s v="APORTES GENERALES AL SISTEMA DE RIESGOS LABORALES"/>
    <s v="Nación"/>
    <x v="0"/>
    <s v="CSF"/>
    <n v="1302100"/>
    <n v="0"/>
    <n v="1302100"/>
    <n v="0"/>
    <s v="CDP PARA PAGO SEGURIDAD SOCIAL FUNCIONARIOS TVALLE SEGUN NOMINA MES MARZO DEL 2020"/>
    <s v="2320"/>
    <s v="3620"/>
    <s v="-0"/>
    <s v="23820, 23920, 24020, 24120, 24220, 24320, 24420, 24520, 24620, 24720, 24820, 24920, 25020, 25120"/>
    <s v="68795720, 68795820, 68795920, 68796020, 68796120, 68796220, 68796320, 68796420, 68796520, 68796620, 68796720, 68796820, 68796920, 68797020"/>
    <s v="-0"/>
    <x v="0"/>
    <x v="28"/>
  </r>
  <r>
    <s v="2320"/>
    <s v="2020-03-24 00:00:00"/>
    <s v="2020-03-24 17:06:00"/>
    <s v="Gasto"/>
    <s v="Con Compromiso"/>
    <s v="022"/>
    <x v="28"/>
    <x v="14"/>
    <s v="APORTES AL ICBF"/>
    <s v="Nación"/>
    <x v="0"/>
    <s v="CSF"/>
    <n v="2949100"/>
    <n v="0"/>
    <n v="2949100"/>
    <n v="0"/>
    <s v="CDP PARA PAGO SEGURIDAD SOCIAL FUNCIONARIOS TVALLE SEGUN NOMINA MES MARZO DEL 2020"/>
    <s v="2320"/>
    <s v="3620"/>
    <s v="-0"/>
    <s v="23820, 23920, 24020, 24120, 24220, 24320, 24420, 24520, 24620, 24720, 24820, 24920, 25020, 25120"/>
    <s v="68795720, 68795820, 68795920, 68796020, 68796120, 68796220, 68796320, 68796420, 68796520, 68796620, 68796720, 68796820, 68796920, 68797020"/>
    <s v="-0"/>
    <x v="0"/>
    <x v="28"/>
  </r>
  <r>
    <s v="2320"/>
    <s v="2020-03-24 00:00:00"/>
    <s v="2020-03-24 17:06:00"/>
    <s v="Gasto"/>
    <s v="Con Compromiso"/>
    <s v="022"/>
    <x v="28"/>
    <x v="12"/>
    <s v="APORTES AL SENA"/>
    <s v="Nación"/>
    <x v="0"/>
    <s v="CSF"/>
    <n v="1966000"/>
    <n v="0"/>
    <n v="1966000"/>
    <n v="0"/>
    <s v="CDP PARA PAGO SEGURIDAD SOCIAL FUNCIONARIOS TVALLE SEGUN NOMINA MES MARZO DEL 2020"/>
    <s v="2320"/>
    <s v="3620"/>
    <s v="-0"/>
    <s v="23820, 23920, 24020, 24120, 24220, 24320, 24420, 24520, 24620, 24720, 24820, 24920, 25020, 25120"/>
    <s v="68795720, 68795820, 68795920, 68796020, 68796120, 68796220, 68796320, 68796420, 68796520, 68796620, 68796720, 68796820, 68796920, 68797020"/>
    <s v="-0"/>
    <x v="0"/>
    <x v="28"/>
  </r>
  <r>
    <s v="2320"/>
    <s v="2020-03-24 00:00:00"/>
    <s v="2020-03-24 17:06:00"/>
    <s v="Gasto"/>
    <s v="Con Compromiso"/>
    <s v="022"/>
    <x v="28"/>
    <x v="13"/>
    <s v="SALUD"/>
    <s v="Nación"/>
    <x v="0"/>
    <s v="CSF"/>
    <n v="7008800"/>
    <n v="0"/>
    <n v="7008800"/>
    <n v="0"/>
    <s v="CDP PARA PAGO SEGURIDAD SOCIAL FUNCIONARIOS TVALLE SEGUN NOMINA MES MARZO DEL 2020"/>
    <s v="2320"/>
    <s v="3620"/>
    <s v="-0"/>
    <s v="23820, 23920, 24020, 24120, 24220, 24320, 24420, 24520, 24620, 24720, 24820, 24920, 25020, 25120"/>
    <s v="68795720, 68795820, 68795920, 68796020, 68796120, 68796220, 68796320, 68796420, 68796520, 68796620, 68796720, 68796820, 68796920, 68797020"/>
    <s v="-0"/>
    <x v="0"/>
    <x v="28"/>
  </r>
  <r>
    <s v="2320"/>
    <s v="2020-03-24 00:00:00"/>
    <s v="2020-03-24 17:06:00"/>
    <s v="Gasto"/>
    <s v="Con Compromiso"/>
    <s v="022"/>
    <x v="28"/>
    <x v="16"/>
    <s v="CAJAS DE COMPENSACIÓN FAMILIAR"/>
    <s v="Nación"/>
    <x v="0"/>
    <s v="CSF"/>
    <n v="3930600"/>
    <n v="0"/>
    <n v="3930600"/>
    <n v="0"/>
    <s v="CDP PARA PAGO SEGURIDAD SOCIAL FUNCIONARIOS TVALLE SEGUN NOMINA MES MARZO DEL 2020"/>
    <s v="2320"/>
    <s v="3620"/>
    <s v="-0"/>
    <s v="23820, 23920, 24020, 24120, 24220, 24320, 24420, 24520, 24620, 24720, 24820, 24920, 25020, 25120"/>
    <s v="68795720, 68795820, 68795920, 68796020, 68796120, 68796220, 68796320, 68796420, 68796520, 68796620, 68796720, 68796820, 68796920, 68797020"/>
    <s v="-0"/>
    <x v="0"/>
    <x v="28"/>
  </r>
  <r>
    <s v="2320"/>
    <s v="2020-03-24 00:00:00"/>
    <s v="2020-03-24 17:06:00"/>
    <s v="Gasto"/>
    <s v="Con Compromiso"/>
    <s v="022"/>
    <x v="28"/>
    <x v="11"/>
    <s v="PENSIONES"/>
    <s v="Nación"/>
    <x v="0"/>
    <s v="CSF"/>
    <n v="9918500"/>
    <n v="0"/>
    <n v="9918500"/>
    <n v="0"/>
    <s v="CDP PARA PAGO SEGURIDAD SOCIAL FUNCIONARIOS TVALLE SEGUN NOMINA MES MARZO DEL 2020"/>
    <s v="2320"/>
    <s v="3620"/>
    <s v="-0"/>
    <s v="23820, 23920, 24020, 24120, 24220, 24320, 24420, 24520, 24620, 24720, 24820, 24920, 25020, 25120"/>
    <s v="68795720, 68795820, 68795920, 68796020, 68796120, 68796220, 68796320, 68796420, 68796520, 68796620, 68796720, 68796820, 68796920, 68797020"/>
    <s v="-0"/>
    <x v="0"/>
    <x v="28"/>
  </r>
  <r>
    <s v="2420"/>
    <s v="2020-04-07 00:00:00"/>
    <s v="2020-04-07 14:59:00"/>
    <s v="Gasto"/>
    <s v="Con Compromiso"/>
    <s v="0510"/>
    <x v="28"/>
    <x v="23"/>
    <s v="ADQUISICIÓN DE BIENES Y SERVICIOS - SERVICIO DE AVALÚOS - ACTUALIZACIÓN  Y GESTIÓN CATASTRAL  NACIONAL"/>
    <s v="Propios"/>
    <x v="1"/>
    <s v="CSF"/>
    <n v="31807890"/>
    <n v="-16492980"/>
    <n v="15314910"/>
    <n v="0"/>
    <s v="CDP PARA CONTRATACION DE PRESTACION DE SERVICIOS PROFESIONALES PARA REALIZAR EL CONTROL DE CALIDAD A LOS INFORMES DE AVALUOS COMERCIALES, ASI COMO REALIZAR AVALUOS A BIENES INMUEBLES URBANOS Y RURALES EN TODO EL PAIS"/>
    <s v="2420"/>
    <s v="10120"/>
    <s v="20020"/>
    <s v="96020, 100720, 118820, 128420"/>
    <s v="305328520, 334551020, 357566020, 383548520"/>
    <s v="-0"/>
    <x v="1"/>
    <x v="2"/>
  </r>
  <r>
    <s v="2520"/>
    <s v="2020-04-07 00:00:00"/>
    <s v="2020-04-07 15:08:00"/>
    <s v="Gasto"/>
    <s v="Con Compromiso"/>
    <s v="0510"/>
    <x v="28"/>
    <x v="23"/>
    <s v="ADQUISICIÓN DE BIENES Y SERVICIOS - SERVICIO DE AVALÚOS - ACTUALIZACIÓN  Y GESTIÓN CATASTRAL  NACIONAL"/>
    <s v="Propios"/>
    <x v="1"/>
    <s v="CSF"/>
    <n v="15000000"/>
    <n v="-11679364"/>
    <n v="3320636"/>
    <n v="0"/>
    <s v="CDP PARA PRESTACION DE SERVICIOS PROFESIONALES PARA REALIZAR AVALUOS COMERCIALES, A NIVEL NACIONAL DE LOS BIENES URBANOS Y RURALES"/>
    <s v="2520"/>
    <s v="9920"/>
    <s v="43820"/>
    <s v="136220"/>
    <s v="394669820"/>
    <s v="-0"/>
    <x v="1"/>
    <x v="2"/>
  </r>
  <r>
    <s v="2620"/>
    <s v="2020-04-07 00:00:00"/>
    <s v="2020-04-07 15:14:00"/>
    <s v="Gasto"/>
    <s v="Generado"/>
    <s v="0510"/>
    <x v="28"/>
    <x v="23"/>
    <s v="ADQUISICIÓN DE BIENES Y SERVICIOS - SERVICIO DE AVALÚOS - ACTUALIZACIÓN  Y GESTIÓN CATASTRAL  NACIONAL"/>
    <s v="Propios"/>
    <x v="1"/>
    <s v="CSF"/>
    <n v="3000000"/>
    <n v="-3000000"/>
    <n v="0"/>
    <n v="0"/>
    <s v="CDP PARA LOS GASTOS DE MANUTENCION, ALOJAMIENTO Y TRANSPORTE DE LOS CONTRATISTAS DEL PROYECTO DE AVALUOS"/>
    <s v="2620"/>
    <s v="-0"/>
    <s v="-0"/>
    <s v="-0"/>
    <s v="-0"/>
    <s v="-0"/>
    <x v="1"/>
    <x v="2"/>
  </r>
  <r>
    <s v="2720"/>
    <s v="2020-04-13 00:00:00"/>
    <s v="2020-04-13 08:10:00"/>
    <s v="Gasto"/>
    <s v="Con Compromiso"/>
    <s v="0200"/>
    <x v="28"/>
    <x v="25"/>
    <s v="ADQUISICIÓN DE BIENES Y SERVICIOS - SERVICIO DE IMPLEMENTACIÓN SISTEMAS DE GESTIÓN - FORTALECIMIENTO DE LA GESTIÓN INSTITUCIONAL DEL IGAC A NIVEL   NACIONAL"/>
    <s v="Propios"/>
    <x v="1"/>
    <s v="CSF"/>
    <n v="24269760"/>
    <n v="-303372"/>
    <n v="23966388"/>
    <n v="0"/>
    <s v="PRESTACION DE SERVICIOS PROFESIONALES PARA REALIZAR LOS PROCESOS DE PLANEACION Y SEGUIMIENTO AL PLAN DE ACCION  DE LA DIRECCION TERRITORIAL VALLE, EN EL MARCO DE LOS LINEAMIENTOS INSTITUCIONALES VIGENTES"/>
    <s v="2720"/>
    <s v="6420"/>
    <s v="7120"/>
    <s v="44220, 58620, 68620, 77720, 87820, 97220, 115220, 127620"/>
    <s v="135974420, 170198820, 210488120, 241804620, 273736120, 310287020, 354941920, 378574620"/>
    <s v="-0"/>
    <x v="1"/>
    <x v="3"/>
  </r>
  <r>
    <s v="2820"/>
    <s v="2020-04-16 00:00:00"/>
    <s v="2020-04-16 11:18:00"/>
    <s v="Gasto"/>
    <s v="Con Compromiso"/>
    <s v="022"/>
    <x v="28"/>
    <x v="20"/>
    <s v="IMPUESTO DE INDUSTRIA Y COMERCIO"/>
    <s v="Propios"/>
    <x v="1"/>
    <s v="CSF"/>
    <n v="5197"/>
    <n v="0"/>
    <n v="5197"/>
    <n v="0"/>
    <s v="CDP PARA PAGO GMF GENERADO EN LA CUENTA 130 RECURSOS PROPIOS SEGUN CONCILIACION BANCARIA."/>
    <s v="2820"/>
    <s v="5820"/>
    <s v="4420"/>
    <s v="31820"/>
    <s v="99489720"/>
    <s v="-0"/>
    <x v="0"/>
    <x v="28"/>
  </r>
  <r>
    <s v="2920"/>
    <s v="2020-04-22 00:00:00"/>
    <s v="2020-04-22 15:23:00"/>
    <s v="Gasto"/>
    <s v="Con Compromiso"/>
    <s v="022"/>
    <x v="28"/>
    <x v="8"/>
    <s v="SUELDO BÁSICO"/>
    <s v="Nación"/>
    <x v="0"/>
    <s v="CSF"/>
    <n v="74423079"/>
    <n v="0"/>
    <n v="74423079"/>
    <n v="0"/>
    <s v="CDP PARA PAGO NOMINA FUNCIONARIOS TVALLE CORRESPONDIENTE AL MES DE ABRIL DEL 2020"/>
    <s v="2920"/>
    <s v="6020, 6120"/>
    <s v="-0"/>
    <s v="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s v="99124220, 99124320, 99124420, 99124520, 99124620, 99124720, 99124820, 99124920, 99125020, 99125120, 99125220, 99125320, 99125420, 99125520, 99125620, 99125720, 99125820, 99125920, 99126020, 99126120, 99126220, 99126320, 99126420, 99126520, 99126620, 99126720, 99126820, 99126920, 99127020, 99127120, 99127220, 99127320, 99127420, 99127520, 99127620, 99127720, 99127820, 99127920, 99128020, 99128220, 99128320, 99128420, 99128520, 99128620, 99128720, 99128820, 99128920, 99129020, 99129120, 99129220, 99129320, 99129420, 99129520, 99129620"/>
    <s v="-0"/>
    <x v="0"/>
    <x v="28"/>
  </r>
  <r>
    <s v="2920"/>
    <s v="2020-04-22 00:00:00"/>
    <s v="2020-04-22 15:23:00"/>
    <s v="Gasto"/>
    <s v="Con Compromiso"/>
    <s v="022"/>
    <x v="28"/>
    <x v="6"/>
    <s v="SUBSIDIO DE ALIMENTACIÓN"/>
    <s v="Nación"/>
    <x v="0"/>
    <s v="CSF"/>
    <n v="2172421"/>
    <n v="0"/>
    <n v="2172421"/>
    <n v="0"/>
    <s v="CDP PARA PAGO NOMINA FUNCIONARIOS TVALLE CORRESPONDIENTE AL MES DE ABRIL DEL 2020"/>
    <s v="2920"/>
    <s v="6020, 6120"/>
    <s v="-0"/>
    <s v="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s v="99124220, 99124320, 99124420, 99124520, 99124620, 99124720, 99124820, 99124920, 99125020, 99125120, 99125220, 99125320, 99125420, 99125520, 99125620, 99125720, 99125820, 99125920, 99126020, 99126120, 99126220, 99126320, 99126420, 99126520, 99126620, 99126720, 99126820, 99126920, 99127020, 99127120, 99127220, 99127320, 99127420, 99127520, 99127620, 99127720, 99127820, 99127920, 99128020, 99128220, 99128320, 99128420, 99128520, 99128620, 99128720, 99128820, 99128920, 99129020, 99129120, 99129220, 99129320, 99129420, 99129520, 99129620"/>
    <s v="-0"/>
    <x v="0"/>
    <x v="28"/>
  </r>
  <r>
    <s v="2920"/>
    <s v="2020-04-22 00:00:00"/>
    <s v="2020-04-22 15:23:00"/>
    <s v="Gasto"/>
    <s v="Con Compromiso"/>
    <s v="022"/>
    <x v="28"/>
    <x v="9"/>
    <s v="BONIFICACIÓN POR SERVICIOS PRESTADOS"/>
    <s v="Nación"/>
    <x v="0"/>
    <s v="CSF"/>
    <n v="4359400"/>
    <n v="0"/>
    <n v="4359400"/>
    <n v="0"/>
    <s v="CDP PARA PAGO NOMINA FUNCIONARIOS TVALLE CORRESPONDIENTE AL MES DE ABRIL DEL 2020"/>
    <s v="2920"/>
    <s v="6020, 6120"/>
    <s v="-0"/>
    <s v="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s v="99124220, 99124320, 99124420, 99124520, 99124620, 99124720, 99124820, 99124920, 99125020, 99125120, 99125220, 99125320, 99125420, 99125520, 99125620, 99125720, 99125820, 99125920, 99126020, 99126120, 99126220, 99126320, 99126420, 99126520, 99126620, 99126720, 99126820, 99126920, 99127020, 99127120, 99127220, 99127320, 99127420, 99127520, 99127620, 99127720, 99127820, 99127920, 99128020, 99128220, 99128320, 99128420, 99128520, 99128620, 99128720, 99128820, 99128920, 99129020, 99129120, 99129220, 99129320, 99129420, 99129520, 99129620"/>
    <s v="-0"/>
    <x v="0"/>
    <x v="28"/>
  </r>
  <r>
    <s v="2920"/>
    <s v="2020-04-22 00:00:00"/>
    <s v="2020-04-22 15:23:00"/>
    <s v="Gasto"/>
    <s v="Con Compromiso"/>
    <s v="022"/>
    <x v="28"/>
    <x v="10"/>
    <s v="SUELDO DE VACACIONES"/>
    <s v="Nación"/>
    <x v="0"/>
    <s v="CSF"/>
    <n v="2098369"/>
    <n v="0"/>
    <n v="2098369"/>
    <n v="0"/>
    <s v="CDP PARA PAGO NOMINA FUNCIONARIOS TVALLE CORRESPONDIENTE AL MES DE ABRIL DEL 2020"/>
    <s v="2920"/>
    <s v="6020, 6120"/>
    <s v="-0"/>
    <s v="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s v="99124220, 99124320, 99124420, 99124520, 99124620, 99124720, 99124820, 99124920, 99125020, 99125120, 99125220, 99125320, 99125420, 99125520, 99125620, 99125720, 99125820, 99125920, 99126020, 99126120, 99126220, 99126320, 99126420, 99126520, 99126620, 99126720, 99126820, 99126920, 99127020, 99127120, 99127220, 99127320, 99127420, 99127520, 99127620, 99127720, 99127820, 99127920, 99128020, 99128220, 99128320, 99128420, 99128520, 99128620, 99128720, 99128820, 99128920, 99129020, 99129120, 99129220, 99129320, 99129420, 99129520, 99129620"/>
    <s v="-0"/>
    <x v="0"/>
    <x v="28"/>
  </r>
  <r>
    <s v="2920"/>
    <s v="2020-04-22 00:00:00"/>
    <s v="2020-04-22 15:23:00"/>
    <s v="Gasto"/>
    <s v="Con Compromiso"/>
    <s v="022"/>
    <x v="28"/>
    <x v="3"/>
    <s v="AUXILIO DE TRANSPORTE"/>
    <s v="Nación"/>
    <x v="0"/>
    <s v="CSF"/>
    <n v="3174760"/>
    <n v="0"/>
    <n v="3174760"/>
    <n v="0"/>
    <s v="CDP PARA PAGO NOMINA FUNCIONARIOS TVALLE CORRESPONDIENTE AL MES DE ABRIL DEL 2020"/>
    <s v="2920"/>
    <s v="6020, 6120"/>
    <s v="-0"/>
    <s v="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s v="99124220, 99124320, 99124420, 99124520, 99124620, 99124720, 99124820, 99124920, 99125020, 99125120, 99125220, 99125320, 99125420, 99125520, 99125620, 99125720, 99125820, 99125920, 99126020, 99126120, 99126220, 99126320, 99126420, 99126520, 99126620, 99126720, 99126820, 99126920, 99127020, 99127120, 99127220, 99127320, 99127420, 99127520, 99127620, 99127720, 99127820, 99127920, 99128020, 99128220, 99128320, 99128420, 99128520, 99128620, 99128720, 99128820, 99128920, 99129020, 99129120, 99129220, 99129320, 99129420, 99129520, 99129620"/>
    <s v="-0"/>
    <x v="0"/>
    <x v="28"/>
  </r>
  <r>
    <s v="2920"/>
    <s v="2020-04-22 00:00:00"/>
    <s v="2020-04-22 15:23:00"/>
    <s v="Gasto"/>
    <s v="Con Compromiso"/>
    <s v="022"/>
    <x v="28"/>
    <x v="4"/>
    <s v="PRIMA DE VACACIONES"/>
    <s v="Nación"/>
    <x v="0"/>
    <s v="CSF"/>
    <n v="1656607"/>
    <n v="0"/>
    <n v="1656607"/>
    <n v="0"/>
    <s v="CDP PARA PAGO NOMINA FUNCIONARIOS TVALLE CORRESPONDIENTE AL MES DE ABRIL DEL 2020"/>
    <s v="2920"/>
    <s v="6020, 6120"/>
    <s v="-0"/>
    <s v="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s v="99124220, 99124320, 99124420, 99124520, 99124620, 99124720, 99124820, 99124920, 99125020, 99125120, 99125220, 99125320, 99125420, 99125520, 99125620, 99125720, 99125820, 99125920, 99126020, 99126120, 99126220, 99126320, 99126420, 99126520, 99126620, 99126720, 99126820, 99126920, 99127020, 99127120, 99127220, 99127320, 99127420, 99127520, 99127620, 99127720, 99127820, 99127920, 99128020, 99128220, 99128320, 99128420, 99128520, 99128620, 99128720, 99128820, 99128920, 99129020, 99129120, 99129220, 99129320, 99129420, 99129520, 99129620"/>
    <s v="-0"/>
    <x v="0"/>
    <x v="28"/>
  </r>
  <r>
    <s v="2920"/>
    <s v="2020-04-22 00:00:00"/>
    <s v="2020-04-22 15:23:00"/>
    <s v="Gasto"/>
    <s v="Con Compromiso"/>
    <s v="022"/>
    <x v="28"/>
    <x v="7"/>
    <s v="BONIFICACIÓN ESPECIAL DE RECREACIÓN"/>
    <s v="Nación"/>
    <x v="0"/>
    <s v="CSF"/>
    <n v="185154"/>
    <n v="0"/>
    <n v="185154"/>
    <n v="0"/>
    <s v="CDP PARA PAGO NOMINA FUNCIONARIOS TVALLE CORRESPONDIENTE AL MES DE ABRIL DEL 2020"/>
    <s v="2920"/>
    <s v="6020, 6120"/>
    <s v="-0"/>
    <s v="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s v="99124220, 99124320, 99124420, 99124520, 99124620, 99124720, 99124820, 99124920, 99125020, 99125120, 99125220, 99125320, 99125420, 99125520, 99125620, 99125720, 99125820, 99125920, 99126020, 99126120, 99126220, 99126320, 99126420, 99126520, 99126620, 99126720, 99126820, 99126920, 99127020, 99127120, 99127220, 99127320, 99127420, 99127520, 99127620, 99127720, 99127820, 99127920, 99128020, 99128220, 99128320, 99128420, 99128520, 99128620, 99128720, 99128820, 99128920, 99129020, 99129120, 99129220, 99129320, 99129420, 99129520, 99129620"/>
    <s v="-0"/>
    <x v="0"/>
    <x v="28"/>
  </r>
  <r>
    <s v="3020"/>
    <s v="2020-04-27 00:00:00"/>
    <s v="2020-04-27 09:54:00"/>
    <s v="Gasto"/>
    <s v="Con Compromiso"/>
    <s v="022"/>
    <x v="28"/>
    <x v="16"/>
    <s v="CAJAS DE COMPENSACIÓN FAMILIAR"/>
    <s v="Nación"/>
    <x v="0"/>
    <s v="CSF"/>
    <n v="3744700"/>
    <n v="0"/>
    <n v="3744700"/>
    <n v="0"/>
    <s v="CDP PARA PAGO SEGURIDAD SOCIAL FUNCIONARIOS TVALLE SEGUN NOMINA CORRESPONDIENTE AL MES DE ABRIL DEL 2020"/>
    <s v="3020"/>
    <s v="6320"/>
    <s v="-0"/>
    <s v="32020, 32120, 32220, 32320, 32420, 32520, 32620, 32720, 32820, 32920, 33020, 33120, 33220, 33320"/>
    <s v="102696220, 102696320, 102696420, 102696520, 102696620, 102696720, 102696820, 102696920, 102697020, 102697120, 102697220, 102697320, 102697420, 102697520"/>
    <s v="-0"/>
    <x v="0"/>
    <x v="28"/>
  </r>
  <r>
    <s v="3020"/>
    <s v="2020-04-27 00:00:00"/>
    <s v="2020-04-27 09:54:00"/>
    <s v="Gasto"/>
    <s v="Con Compromiso"/>
    <s v="022"/>
    <x v="28"/>
    <x v="14"/>
    <s v="APORTES AL ICBF"/>
    <s v="Nación"/>
    <x v="0"/>
    <s v="CSF"/>
    <n v="2809600"/>
    <n v="0"/>
    <n v="2809600"/>
    <n v="0"/>
    <s v="CDP PARA PAGO SEGURIDAD SOCIAL FUNCIONARIOS TVALLE SEGUN NOMINA CORRESPONDIENTE AL MES DE ABRIL DEL 2020"/>
    <s v="3020"/>
    <s v="6320"/>
    <s v="-0"/>
    <s v="32020, 32120, 32220, 32320, 32420, 32520, 32620, 32720, 32820, 32920, 33020, 33120, 33220, 33320"/>
    <s v="102696220, 102696320, 102696420, 102696520, 102696620, 102696720, 102696820, 102696920, 102697020, 102697120, 102697220, 102697320, 102697420, 102697520"/>
    <s v="-0"/>
    <x v="0"/>
    <x v="28"/>
  </r>
  <r>
    <s v="3020"/>
    <s v="2020-04-27 00:00:00"/>
    <s v="2020-04-27 09:54:00"/>
    <s v="Gasto"/>
    <s v="Con Compromiso"/>
    <s v="022"/>
    <x v="28"/>
    <x v="11"/>
    <s v="PENSIONES"/>
    <s v="Nación"/>
    <x v="0"/>
    <s v="CSF"/>
    <n v="1947900"/>
    <n v="0"/>
    <n v="1947900"/>
    <n v="0"/>
    <s v="CDP PARA PAGO SEGURIDAD SOCIAL FUNCIONARIOS TVALLE SEGUN NOMINA CORRESPONDIENTE AL MES DE ABRIL DEL 2020"/>
    <s v="3020"/>
    <s v="6320"/>
    <s v="-0"/>
    <s v="32020, 32120, 32220, 32320, 32420, 32520, 32620, 32720, 32820, 32920, 33020, 33120, 33220, 33320"/>
    <s v="102696220, 102696320, 102696420, 102696520, 102696620, 102696720, 102696820, 102696920, 102697020, 102697120, 102697220, 102697320, 102697420, 102697520"/>
    <s v="-0"/>
    <x v="0"/>
    <x v="28"/>
  </r>
  <r>
    <s v="3020"/>
    <s v="2020-04-27 00:00:00"/>
    <s v="2020-04-27 09:54:00"/>
    <s v="Gasto"/>
    <s v="Con Compromiso"/>
    <s v="022"/>
    <x v="28"/>
    <x v="13"/>
    <s v="SALUD"/>
    <s v="Nación"/>
    <x v="0"/>
    <s v="CSF"/>
    <n v="7646300"/>
    <n v="0"/>
    <n v="7646300"/>
    <n v="0"/>
    <s v="CDP PARA PAGO SEGURIDAD SOCIAL FUNCIONARIOS TVALLE SEGUN NOMINA CORRESPONDIENTE AL MES DE ABRIL DEL 2020"/>
    <s v="3020"/>
    <s v="6320"/>
    <s v="-0"/>
    <s v="32020, 32120, 32220, 32320, 32420, 32520, 32620, 32720, 32820, 32920, 33020, 33120, 33220, 33320"/>
    <s v="102696220, 102696320, 102696420, 102696520, 102696620, 102696720, 102696820, 102696920, 102697020, 102697120, 102697220, 102697320, 102697420, 102697520"/>
    <s v="-0"/>
    <x v="0"/>
    <x v="28"/>
  </r>
  <r>
    <s v="3020"/>
    <s v="2020-04-27 00:00:00"/>
    <s v="2020-04-27 09:54:00"/>
    <s v="Gasto"/>
    <s v="Con Compromiso"/>
    <s v="022"/>
    <x v="28"/>
    <x v="15"/>
    <s v="APORTES GENERALES AL SISTEMA DE RIESGOS LABORALES"/>
    <s v="Nación"/>
    <x v="0"/>
    <s v="CSF"/>
    <n v="1155400"/>
    <n v="0"/>
    <n v="1155400"/>
    <n v="0"/>
    <s v="CDP PARA PAGO SEGURIDAD SOCIAL FUNCIONARIOS TVALLE SEGUN NOMINA CORRESPONDIENTE AL MES DE ABRIL DEL 2020"/>
    <s v="3020"/>
    <s v="6320"/>
    <s v="-0"/>
    <s v="32020, 32120, 32220, 32320, 32420, 32520, 32620, 32720, 32820, 32920, 33020, 33120, 33220, 33320"/>
    <s v="102696220, 102696320, 102696420, 102696520, 102696620, 102696720, 102696820, 102696920, 102697020, 102697120, 102697220, 102697320, 102697420, 102697520"/>
    <s v="-0"/>
    <x v="0"/>
    <x v="28"/>
  </r>
  <r>
    <s v="3020"/>
    <s v="2020-04-27 00:00:00"/>
    <s v="2020-04-27 09:54:00"/>
    <s v="Gasto"/>
    <s v="Con Compromiso"/>
    <s v="022"/>
    <x v="28"/>
    <x v="12"/>
    <s v="APORTES AL SENA"/>
    <s v="Nación"/>
    <x v="0"/>
    <s v="CSF"/>
    <n v="1873000"/>
    <n v="0"/>
    <n v="1873000"/>
    <n v="0"/>
    <s v="CDP PARA PAGO SEGURIDAD SOCIAL FUNCIONARIOS TVALLE SEGUN NOMINA CORRESPONDIENTE AL MES DE ABRIL DEL 2020"/>
    <s v="3020"/>
    <s v="6320"/>
    <s v="-0"/>
    <s v="32020, 32120, 32220, 32320, 32420, 32520, 32620, 32720, 32820, 32920, 33020, 33120, 33220, 33320"/>
    <s v="102696220, 102696320, 102696420, 102696520, 102696620, 102696720, 102696820, 102696920, 102697020, 102697120, 102697220, 102697320, 102697420, 102697520"/>
    <s v="-0"/>
    <x v="0"/>
    <x v="28"/>
  </r>
  <r>
    <s v="3120"/>
    <s v="2020-05-12 00:00:00"/>
    <s v="2020-05-12 11:50:00"/>
    <s v="Gasto"/>
    <s v="Con Compromiso"/>
    <s v="022"/>
    <x v="28"/>
    <x v="20"/>
    <s v="IMPUESTO DE INDUSTRIA Y COMERCIO"/>
    <s v="Propios"/>
    <x v="1"/>
    <s v="CSF"/>
    <n v="9456"/>
    <n v="0"/>
    <n v="9456"/>
    <n v="0"/>
    <s v="GMF CORRESPONDIENTE A LOS MESES DE MARZO Y ABRIL /20 GENERADO EN LA CUENTA 130 SEGUN EXTRACTOS BANCARIOS"/>
    <s v="3120"/>
    <s v="6520"/>
    <s v="6320"/>
    <s v="35020"/>
    <s v="117291220"/>
    <s v="-0"/>
    <x v="0"/>
    <x v="28"/>
  </r>
  <r>
    <s v="3220"/>
    <s v="2020-05-15 00:00:00"/>
    <s v="2020-05-15 15:22:00"/>
    <s v="Gasto"/>
    <s v="Con Compromiso"/>
    <s v="022"/>
    <x v="28"/>
    <x v="14"/>
    <s v="APORTES AL ICBF"/>
    <s v="Nación"/>
    <x v="0"/>
    <s v="CSF"/>
    <n v="326300"/>
    <n v="0"/>
    <n v="326300"/>
    <n v="0"/>
    <s v="CDP PARA PAGO RETROACTIVOS DE SEGURIDAD SOCIAL CORRESPONDIENTE A LAS NOMINAS DE ENERO Y FEBRERO DEL 2020"/>
    <s v="3220"/>
    <s v="7020"/>
    <s v="-0"/>
    <s v="35320, 35420, 35520, 35620, 35720, 35820, 35920, 36020, 36120, 36220, 36320, 36420, 36520"/>
    <s v="119811120, 119811220, 119811420, 119811520, 119811620, 119811720, 119811820, 119811920, 119812020, 119812120, 119812220, 119812320, 119812420"/>
    <s v="-0"/>
    <x v="0"/>
    <x v="28"/>
  </r>
  <r>
    <s v="3220"/>
    <s v="2020-05-15 00:00:00"/>
    <s v="2020-05-15 15:22:00"/>
    <s v="Gasto"/>
    <s v="Con Compromiso"/>
    <s v="022"/>
    <x v="28"/>
    <x v="11"/>
    <s v="PENSIONES"/>
    <s v="Nación"/>
    <x v="0"/>
    <s v="CSF"/>
    <n v="1019900"/>
    <n v="0"/>
    <n v="1019900"/>
    <n v="0"/>
    <s v="CDP PARA PAGO RETROACTIVOS DE SEGURIDAD SOCIAL CORRESPONDIENTE A LAS NOMINAS DE ENERO Y FEBRERO DEL 2020"/>
    <s v="3220"/>
    <s v="7020"/>
    <s v="-0"/>
    <s v="35320, 35420, 35520, 35620, 35720, 35820, 35920, 36020, 36120, 36220, 36320, 36420, 36520"/>
    <s v="119811120, 119811220, 119811420, 119811520, 119811620, 119811720, 119811820, 119811920, 119812020, 119812120, 119812220, 119812320, 119812420"/>
    <s v="-0"/>
    <x v="0"/>
    <x v="28"/>
  </r>
  <r>
    <s v="3220"/>
    <s v="2020-05-15 00:00:00"/>
    <s v="2020-05-15 15:22:00"/>
    <s v="Gasto"/>
    <s v="Con Compromiso"/>
    <s v="022"/>
    <x v="28"/>
    <x v="13"/>
    <s v="SALUD"/>
    <s v="Nación"/>
    <x v="0"/>
    <s v="CSF"/>
    <n v="578500"/>
    <n v="0"/>
    <n v="578500"/>
    <n v="0"/>
    <s v="CDP PARA PAGO RETROACTIVOS DE SEGURIDAD SOCIAL CORRESPONDIENTE A LAS NOMINAS DE ENERO Y FEBRERO DEL 2020"/>
    <s v="3220"/>
    <s v="7020"/>
    <s v="-0"/>
    <s v="35320, 35420, 35520, 35620, 35720, 35820, 35920, 36020, 36120, 36220, 36320, 36420, 36520"/>
    <s v="119811120, 119811220, 119811420, 119811520, 119811620, 119811720, 119811820, 119811920, 119812020, 119812120, 119812220, 119812320, 119812420"/>
    <s v="-0"/>
    <x v="0"/>
    <x v="28"/>
  </r>
  <r>
    <s v="3220"/>
    <s v="2020-05-15 00:00:00"/>
    <s v="2020-05-15 15:22:00"/>
    <s v="Gasto"/>
    <s v="Con Compromiso"/>
    <s v="022"/>
    <x v="28"/>
    <x v="16"/>
    <s v="CAJAS DE COMPENSACIÓN FAMILIAR"/>
    <s v="Nación"/>
    <x v="0"/>
    <s v="CSF"/>
    <n v="437000"/>
    <n v="0"/>
    <n v="437000"/>
    <n v="0"/>
    <s v="CDP PARA PAGO RETROACTIVOS DE SEGURIDAD SOCIAL CORRESPONDIENTE A LAS NOMINAS DE ENERO Y FEBRERO DEL 2020"/>
    <s v="3220"/>
    <s v="7020"/>
    <s v="-0"/>
    <s v="35320, 35420, 35520, 35620, 35720, 35820, 35920, 36020, 36120, 36220, 36320, 36420, 36520"/>
    <s v="119811120, 119811220, 119811420, 119811520, 119811620, 119811720, 119811820, 119811920, 119812020, 119812120, 119812220, 119812320, 119812420"/>
    <s v="-0"/>
    <x v="0"/>
    <x v="28"/>
  </r>
  <r>
    <s v="3220"/>
    <s v="2020-05-15 00:00:00"/>
    <s v="2020-05-15 15:22:00"/>
    <s v="Gasto"/>
    <s v="Con Compromiso"/>
    <s v="022"/>
    <x v="28"/>
    <x v="15"/>
    <s v="APORTES GENERALES AL SISTEMA DE RIESGOS LABORALES"/>
    <s v="Nación"/>
    <x v="0"/>
    <s v="CSF"/>
    <n v="115900"/>
    <n v="0"/>
    <n v="115900"/>
    <n v="0"/>
    <s v="CDP PARA PAGO RETROACTIVOS DE SEGURIDAD SOCIAL CORRESPONDIENTE A LAS NOMINAS DE ENERO Y FEBRERO DEL 2020"/>
    <s v="3220"/>
    <s v="7020"/>
    <s v="-0"/>
    <s v="35320, 35420, 35520, 35620, 35720, 35820, 35920, 36020, 36120, 36220, 36320, 36420, 36520"/>
    <s v="119811120, 119811220, 119811420, 119811520, 119811620, 119811720, 119811820, 119811920, 119812020, 119812120, 119812220, 119812320, 119812420"/>
    <s v="-0"/>
    <x v="0"/>
    <x v="28"/>
  </r>
  <r>
    <s v="3220"/>
    <s v="2020-05-15 00:00:00"/>
    <s v="2020-05-15 15:22:00"/>
    <s v="Gasto"/>
    <s v="Con Compromiso"/>
    <s v="022"/>
    <x v="28"/>
    <x v="12"/>
    <s v="APORTES AL SENA"/>
    <s v="Nación"/>
    <x v="0"/>
    <s v="CSF"/>
    <n v="218600"/>
    <n v="0"/>
    <n v="218600"/>
    <n v="0"/>
    <s v="CDP PARA PAGO RETROACTIVOS DE SEGURIDAD SOCIAL CORRESPONDIENTE A LAS NOMINAS DE ENERO Y FEBRERO DEL 2020"/>
    <s v="3220"/>
    <s v="7020"/>
    <s v="-0"/>
    <s v="35320, 35420, 35520, 35620, 35720, 35820, 35920, 36020, 36120, 36220, 36320, 36420, 36520"/>
    <s v="119811120, 119811220, 119811420, 119811520, 119811620, 119811720, 119811820, 119811920, 119812020, 119812120, 119812220, 119812320, 119812420"/>
    <s v="-0"/>
    <x v="0"/>
    <x v="28"/>
  </r>
  <r>
    <s v="3320"/>
    <s v="2020-05-19 00:00:00"/>
    <s v="2020-05-19 09:14:00"/>
    <s v="Gasto"/>
    <s v="Con Compromiso"/>
    <s v="0500"/>
    <x v="28"/>
    <x v="22"/>
    <s v="ADQUISICIÓN DE BIENES Y SERVICIOS - SERVICIO DE INFORMACIÓN CATASTRAL - ACTUALIZACIÓN  Y GESTIÓN CATASTRAL  NACIONAL"/>
    <s v="Nación"/>
    <x v="0"/>
    <s v="CSF"/>
    <n v="36311422"/>
    <n v="-518734"/>
    <n v="35792688"/>
    <n v="0"/>
    <s v="CDP PARA CONTRATACION PRESTACION DE SERVICIOS PERSONALES PARA REALIZAR ACTIVIDADES DE DIGITALIZACION Y GENERACION DE PRODUCTOS DE LA INFORMACION CATASTRAL EN LA DIRECCION TERRITORIAL VALLE Y SUS UOC"/>
    <s v="3320"/>
    <s v="7520, 7620"/>
    <s v="10220, 10320"/>
    <s v="58820, 58920, 67620, 67720, 78520, 78620, 86220, 86320, 97020, 97120, 114320, 114420, 127420, 127520"/>
    <s v="170185720, 170191120, 207674820, 207684920, 241816720, 241817720, 272795820, 272797020, 310279020, 310281320, 349460320, 349460720, 378557720, 378563520"/>
    <s v="-0"/>
    <x v="1"/>
    <x v="1"/>
  </r>
  <r>
    <s v="3420"/>
    <s v="2020-05-19 00:00:00"/>
    <s v="2020-05-19 18:03:00"/>
    <s v="Gasto"/>
    <s v="Con Compromiso"/>
    <s v="0200"/>
    <x v="28"/>
    <x v="27"/>
    <s v="ADQUISICIÓN DE BIENES Y SERVICIOS - SEDES MANTENIDAS - FORTALECIMIENTO DE LA INFRAESTRUCTURA FÍSICA DEL IGAC A NIVEL  NACIONAL"/>
    <s v="Nación"/>
    <x v="0"/>
    <s v="CSF"/>
    <n v="2000000"/>
    <n v="-866028"/>
    <n v="1133972"/>
    <n v="0"/>
    <s v="CDP PARA INICIAR PROCESO DE CONTRATACION DE LOS ARREGLOS DE LA UNIDAD OPERATIVA DE BUGA"/>
    <s v="3420"/>
    <s v="9020"/>
    <s v="13620"/>
    <s v="76920"/>
    <s v="241791820"/>
    <s v="-0"/>
    <x v="1"/>
    <x v="3"/>
  </r>
  <r>
    <s v="3520"/>
    <s v="2020-05-20 00:00:00"/>
    <s v="2020-05-20 08:59:00"/>
    <s v="Gasto"/>
    <s v="Con Compromiso"/>
    <s v="022"/>
    <x v="28"/>
    <x v="9"/>
    <s v="BONIFICACIÓN POR SERVICIOS PRESTADOS"/>
    <s v="Nación"/>
    <x v="0"/>
    <s v="CSF"/>
    <n v="1977680"/>
    <n v="0"/>
    <n v="1977680"/>
    <n v="0"/>
    <s v="CDP PARA PAGO NOMINA FUNCIONARIOS CORRESPONDIENTE AL MES DE MAYO DEL 2020"/>
    <s v="3520"/>
    <s v="7120, 7220"/>
    <s v="-0"/>
    <s v="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s v="125294920, 125295020, 125295120, 125295220, 125295320, 125295420, 125295520, 125295620, 125295720, 125295820, 125295920, 125296020, 125296120, 125296220, 125296320, 125296420, 125296520, 125296620, 125296720, 125296820, 125296920, 125297020, 125297120, 125297220, 125297320, 125297420, 125297520, 125297620, 125297720, 125297820, 125297920, 125298020, 125298120, 125298220, 125298320, 125298420, 125298520, 125298620, 125298720, 125298820, 125298920, 125299020, 125299120, 125299220, 125299320, 125299420, 125299520, 125299620, 125299720, 125299820, 125299920, 125300020, 125300120, 125300220"/>
    <s v="-0"/>
    <x v="0"/>
    <x v="28"/>
  </r>
  <r>
    <s v="3520"/>
    <s v="2020-05-20 00:00:00"/>
    <s v="2020-05-20 08:59:00"/>
    <s v="Gasto"/>
    <s v="Con Compromiso"/>
    <s v="022"/>
    <x v="28"/>
    <x v="7"/>
    <s v="BONIFICACIÓN ESPECIAL DE RECREACIÓN"/>
    <s v="Nación"/>
    <x v="0"/>
    <s v="CSF"/>
    <n v="388724"/>
    <n v="0"/>
    <n v="388724"/>
    <n v="0"/>
    <s v="CDP PARA PAGO NOMINA FUNCIONARIOS CORRESPONDIENTE AL MES DE MAYO DEL 2020"/>
    <s v="3520"/>
    <s v="7120, 7220"/>
    <s v="-0"/>
    <s v="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s v="125294920, 125295020, 125295120, 125295220, 125295320, 125295420, 125295520, 125295620, 125295720, 125295820, 125295920, 125296020, 125296120, 125296220, 125296320, 125296420, 125296520, 125296620, 125296720, 125296820, 125296920, 125297020, 125297120, 125297220, 125297320, 125297420, 125297520, 125297620, 125297720, 125297820, 125297920, 125298020, 125298120, 125298220, 125298320, 125298420, 125298520, 125298620, 125298720, 125298820, 125298920, 125299020, 125299120, 125299220, 125299320, 125299420, 125299520, 125299620, 125299720, 125299820, 125299920, 125300020, 125300120, 125300220"/>
    <s v="-0"/>
    <x v="0"/>
    <x v="28"/>
  </r>
  <r>
    <s v="3520"/>
    <s v="2020-05-20 00:00:00"/>
    <s v="2020-05-20 08:59:00"/>
    <s v="Gasto"/>
    <s v="Con Compromiso"/>
    <s v="022"/>
    <x v="28"/>
    <x v="8"/>
    <s v="SUELDO BÁSICO"/>
    <s v="Nación"/>
    <x v="0"/>
    <s v="CSF"/>
    <n v="79550210"/>
    <n v="0"/>
    <n v="79550210"/>
    <n v="0"/>
    <s v="CDP PARA PAGO NOMINA FUNCIONARIOS CORRESPONDIENTE AL MES DE MAYO DEL 2020"/>
    <s v="3520"/>
    <s v="7120, 7220"/>
    <s v="-0"/>
    <s v="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s v="125294920, 125295020, 125295120, 125295220, 125295320, 125295420, 125295520, 125295620, 125295720, 125295820, 125295920, 125296020, 125296120, 125296220, 125296320, 125296420, 125296520, 125296620, 125296720, 125296820, 125296920, 125297020, 125297120, 125297220, 125297320, 125297420, 125297520, 125297620, 125297720, 125297820, 125297920, 125298020, 125298120, 125298220, 125298320, 125298420, 125298520, 125298620, 125298720, 125298820, 125298920, 125299020, 125299120, 125299220, 125299320, 125299420, 125299520, 125299620, 125299720, 125299820, 125299920, 125300020, 125300120, 125300220"/>
    <s v="-0"/>
    <x v="0"/>
    <x v="28"/>
  </r>
  <r>
    <s v="3520"/>
    <s v="2020-05-20 00:00:00"/>
    <s v="2020-05-20 08:59:00"/>
    <s v="Gasto"/>
    <s v="Con Compromiso"/>
    <s v="022"/>
    <x v="28"/>
    <x v="3"/>
    <s v="AUXILIO DE TRANSPORTE"/>
    <s v="Nación"/>
    <x v="0"/>
    <s v="CSF"/>
    <n v="3250186"/>
    <n v="0"/>
    <n v="3250186"/>
    <n v="0"/>
    <s v="CDP PARA PAGO NOMINA FUNCIONARIOS CORRESPONDIENTE AL MES DE MAYO DEL 2020"/>
    <s v="3520"/>
    <s v="7120, 7220"/>
    <s v="-0"/>
    <s v="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s v="125294920, 125295020, 125295120, 125295220, 125295320, 125295420, 125295520, 125295620, 125295720, 125295820, 125295920, 125296020, 125296120, 125296220, 125296320, 125296420, 125296520, 125296620, 125296720, 125296820, 125296920, 125297020, 125297120, 125297220, 125297320, 125297420, 125297520, 125297620, 125297720, 125297820, 125297920, 125298020, 125298120, 125298220, 125298320, 125298420, 125298520, 125298620, 125298720, 125298820, 125298920, 125299020, 125299120, 125299220, 125299320, 125299420, 125299520, 125299620, 125299720, 125299820, 125299920, 125300020, 125300120, 125300220"/>
    <s v="-0"/>
    <x v="0"/>
    <x v="28"/>
  </r>
  <r>
    <s v="3520"/>
    <s v="2020-05-20 00:00:00"/>
    <s v="2020-05-20 08:59:00"/>
    <s v="Gasto"/>
    <s v="Con Compromiso"/>
    <s v="022"/>
    <x v="28"/>
    <x v="4"/>
    <s v="PRIMA DE VACACIONES"/>
    <s v="Nación"/>
    <x v="0"/>
    <s v="CSF"/>
    <n v="5357216"/>
    <n v="0"/>
    <n v="5357216"/>
    <n v="0"/>
    <s v="CDP PARA PAGO NOMINA FUNCIONARIOS CORRESPONDIENTE AL MES DE MAYO DEL 2020"/>
    <s v="3520"/>
    <s v="7120, 7220"/>
    <s v="-0"/>
    <s v="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s v="125294920, 125295020, 125295120, 125295220, 125295320, 125295420, 125295520, 125295620, 125295720, 125295820, 125295920, 125296020, 125296120, 125296220, 125296320, 125296420, 125296520, 125296620, 125296720, 125296820, 125296920, 125297020, 125297120, 125297220, 125297320, 125297420, 125297520, 125297620, 125297720, 125297820, 125297920, 125298020, 125298120, 125298220, 125298320, 125298420, 125298520, 125298620, 125298720, 125298820, 125298920, 125299020, 125299120, 125299220, 125299320, 125299420, 125299520, 125299620, 125299720, 125299820, 125299920, 125300020, 125300120, 125300220"/>
    <s v="-0"/>
    <x v="0"/>
    <x v="28"/>
  </r>
  <r>
    <s v="3520"/>
    <s v="2020-05-20 00:00:00"/>
    <s v="2020-05-20 08:59:00"/>
    <s v="Gasto"/>
    <s v="Con Compromiso"/>
    <s v="022"/>
    <x v="28"/>
    <x v="10"/>
    <s v="SUELDO DE VACACIONES"/>
    <s v="Nación"/>
    <x v="0"/>
    <s v="CSF"/>
    <n v="5643405"/>
    <n v="0"/>
    <n v="5643405"/>
    <n v="0"/>
    <s v="CDP PARA PAGO NOMINA FUNCIONARIOS CORRESPONDIENTE AL MES DE MAYO DEL 2020"/>
    <s v="3520"/>
    <s v="7120, 7220"/>
    <s v="-0"/>
    <s v="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s v="125294920, 125295020, 125295120, 125295220, 125295320, 125295420, 125295520, 125295620, 125295720, 125295820, 125295920, 125296020, 125296120, 125296220, 125296320, 125296420, 125296520, 125296620, 125296720, 125296820, 125296920, 125297020, 125297120, 125297220, 125297320, 125297420, 125297520, 125297620, 125297720, 125297820, 125297920, 125298020, 125298120, 125298220, 125298320, 125298420, 125298520, 125298620, 125298720, 125298820, 125298920, 125299020, 125299120, 125299220, 125299320, 125299420, 125299520, 125299620, 125299720, 125299820, 125299920, 125300020, 125300120, 125300220"/>
    <s v="-0"/>
    <x v="0"/>
    <x v="28"/>
  </r>
  <r>
    <s v="3520"/>
    <s v="2020-05-20 00:00:00"/>
    <s v="2020-05-20 08:59:00"/>
    <s v="Gasto"/>
    <s v="Con Compromiso"/>
    <s v="022"/>
    <x v="28"/>
    <x v="6"/>
    <s v="SUBSIDIO DE ALIMENTACIÓN"/>
    <s v="Nación"/>
    <x v="0"/>
    <s v="CSF"/>
    <n v="2220893"/>
    <n v="0"/>
    <n v="2220893"/>
    <n v="0"/>
    <s v="CDP PARA PAGO NOMINA FUNCIONARIOS CORRESPONDIENTE AL MES DE MAYO DEL 2020"/>
    <s v="3520"/>
    <s v="7120, 7220"/>
    <s v="-0"/>
    <s v="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s v="125294920, 125295020, 125295120, 125295220, 125295320, 125295420, 125295520, 125295620, 125295720, 125295820, 125295920, 125296020, 125296120, 125296220, 125296320, 125296420, 125296520, 125296620, 125296720, 125296820, 125296920, 125297020, 125297120, 125297220, 125297320, 125297420, 125297520, 125297620, 125297720, 125297820, 125297920, 125298020, 125298120, 125298220, 125298320, 125298420, 125298520, 125298620, 125298720, 125298820, 125298920, 125299020, 125299120, 125299220, 125299320, 125299420, 125299520, 125299620, 125299720, 125299820, 125299920, 125300020, 125300120, 125300220"/>
    <s v="-0"/>
    <x v="0"/>
    <x v="28"/>
  </r>
  <r>
    <s v="3620"/>
    <s v="2020-05-21 00:00:00"/>
    <s v="2020-05-21 17:07:00"/>
    <s v="Gasto"/>
    <s v="Con Compromiso"/>
    <s v="022"/>
    <x v="28"/>
    <x v="13"/>
    <s v="SALUD"/>
    <s v="Nación"/>
    <x v="0"/>
    <s v="CSF"/>
    <n v="7149600"/>
    <n v="0"/>
    <n v="7149600"/>
    <n v="0"/>
    <s v="CDP PARA PAGO SEGURIDAD SOCIAL SEGUN NOMINA  MES MAYO DEL 2020"/>
    <s v="3620"/>
    <s v="7320"/>
    <s v="-0"/>
    <s v="42020, 42120, 42220, 42320, 42420, 42520, 42620, 42720, 42820, 42920, 43020, 43120, 43220, 43320"/>
    <s v="126081420, 126081520, 126081620, 126081720, 126081820, 126081920, 126082020, 126082120, 126082220, 126082320, 126082420, 126082520, 126082620, 126082720"/>
    <s v="-0"/>
    <x v="0"/>
    <x v="28"/>
  </r>
  <r>
    <s v="3620"/>
    <s v="2020-05-21 00:00:00"/>
    <s v="2020-05-21 17:07:00"/>
    <s v="Gasto"/>
    <s v="Con Compromiso"/>
    <s v="022"/>
    <x v="28"/>
    <x v="14"/>
    <s v="APORTES AL ICBF"/>
    <s v="Nación"/>
    <x v="0"/>
    <s v="CSF"/>
    <n v="2851300"/>
    <n v="0"/>
    <n v="2851300"/>
    <n v="0"/>
    <s v="CDP PARA PAGO SEGURIDAD SOCIAL SEGUN NOMINA  MES MAYO DEL 2020"/>
    <s v="3620"/>
    <s v="7320"/>
    <s v="-0"/>
    <s v="42020, 42120, 42220, 42320, 42420, 42520, 42620, 42720, 42820, 42920, 43020, 43120, 43220, 43320"/>
    <s v="126081420, 126081520, 126081620, 126081720, 126081820, 126081920, 126082020, 126082120, 126082220, 126082320, 126082420, 126082520, 126082620, 126082720"/>
    <s v="-0"/>
    <x v="0"/>
    <x v="28"/>
  </r>
  <r>
    <s v="3620"/>
    <s v="2020-05-21 00:00:00"/>
    <s v="2020-05-21 17:07:00"/>
    <s v="Gasto"/>
    <s v="Con Compromiso"/>
    <s v="022"/>
    <x v="28"/>
    <x v="12"/>
    <s v="APORTES AL SENA"/>
    <s v="Nación"/>
    <x v="0"/>
    <s v="CSF"/>
    <n v="1900700"/>
    <n v="0"/>
    <n v="1900700"/>
    <n v="0"/>
    <s v="CDP PARA PAGO SEGURIDAD SOCIAL SEGUN NOMINA  MES MAYO DEL 2020"/>
    <s v="3620"/>
    <s v="7320"/>
    <s v="-0"/>
    <s v="42020, 42120, 42220, 42320, 42420, 42520, 42620, 42720, 42820, 42920, 43020, 43120, 43220, 43320"/>
    <s v="126081420, 126081520, 126081620, 126081720, 126081820, 126081920, 126082020, 126082120, 126082220, 126082320, 126082420, 126082520, 126082620, 126082720"/>
    <s v="-0"/>
    <x v="0"/>
    <x v="28"/>
  </r>
  <r>
    <s v="3620"/>
    <s v="2020-05-21 00:00:00"/>
    <s v="2020-05-21 17:07:00"/>
    <s v="Gasto"/>
    <s v="Con Compromiso"/>
    <s v="022"/>
    <x v="28"/>
    <x v="11"/>
    <s v="PENSIONES"/>
    <s v="Nación"/>
    <x v="0"/>
    <s v="CSF"/>
    <n v="10092300"/>
    <n v="0"/>
    <n v="10092300"/>
    <n v="0"/>
    <s v="CDP PARA PAGO SEGURIDAD SOCIAL SEGUN NOMINA  MES MAYO DEL 2020"/>
    <s v="3620"/>
    <s v="7320"/>
    <s v="-0"/>
    <s v="42020, 42120, 42220, 42320, 42420, 42520, 42620, 42720, 42820, 42920, 43020, 43120, 43220, 43320"/>
    <s v="126081420, 126081520, 126081620, 126081720, 126081820, 126081920, 126082020, 126082120, 126082220, 126082320, 126082420, 126082520, 126082620, 126082720"/>
    <s v="-0"/>
    <x v="0"/>
    <x v="28"/>
  </r>
  <r>
    <s v="3620"/>
    <s v="2020-05-21 00:00:00"/>
    <s v="2020-05-21 17:07:00"/>
    <s v="Gasto"/>
    <s v="Con Compromiso"/>
    <s v="022"/>
    <x v="28"/>
    <x v="16"/>
    <s v="CAJAS DE COMPENSACIÓN FAMILIAR"/>
    <s v="Nación"/>
    <x v="0"/>
    <s v="CSF"/>
    <n v="3799600"/>
    <n v="0"/>
    <n v="3799600"/>
    <n v="0"/>
    <s v="CDP PARA PAGO SEGURIDAD SOCIAL SEGUN NOMINA  MES MAYO DEL 2020"/>
    <s v="3620"/>
    <s v="7320"/>
    <s v="-0"/>
    <s v="42020, 42120, 42220, 42320, 42420, 42520, 42620, 42720, 42820, 42920, 43020, 43120, 43220, 43320"/>
    <s v="126081420, 126081520, 126081620, 126081720, 126081820, 126081920, 126082020, 126082120, 126082220, 126082320, 126082420, 126082520, 126082620, 126082720"/>
    <s v="-0"/>
    <x v="0"/>
    <x v="28"/>
  </r>
  <r>
    <s v="3620"/>
    <s v="2020-05-21 00:00:00"/>
    <s v="2020-05-21 17:07:00"/>
    <s v="Gasto"/>
    <s v="Con Compromiso"/>
    <s v="022"/>
    <x v="28"/>
    <x v="15"/>
    <s v="APORTES GENERALES AL SISTEMA DE RIESGOS LABORALES"/>
    <s v="Nación"/>
    <x v="0"/>
    <s v="CSF"/>
    <n v="1240000"/>
    <n v="0"/>
    <n v="1240000"/>
    <n v="0"/>
    <s v="CDP PARA PAGO SEGURIDAD SOCIAL SEGUN NOMINA  MES MAYO DEL 2020"/>
    <s v="3620"/>
    <s v="7320"/>
    <s v="-0"/>
    <s v="42020, 42120, 42220, 42320, 42420, 42520, 42620, 42720, 42820, 42920, 43020, 43120, 43220, 43320"/>
    <s v="126081420, 126081520, 126081620, 126081720, 126081820, 126081920, 126082020, 126082120, 126082220, 126082320, 126082420, 126082520, 126082620, 126082720"/>
    <s v="-0"/>
    <x v="0"/>
    <x v="28"/>
  </r>
  <r>
    <s v="3720"/>
    <s v="2020-06-04 00:00:00"/>
    <s v="2020-06-04 13:14:00"/>
    <s v="Gasto"/>
    <s v="Con Compromiso"/>
    <s v="022"/>
    <x v="28"/>
    <x v="26"/>
    <s v="PRIMA DE SERVICIO"/>
    <s v="Nación"/>
    <x v="0"/>
    <s v="CSF"/>
    <n v="94428001"/>
    <n v="0"/>
    <n v="94428001"/>
    <n v="0"/>
    <s v="CDP PARA PAGO PRIMA DE SERVICIOS FUNCIONARIOS TVALLE"/>
    <s v="3720"/>
    <s v="7720"/>
    <s v="-0"/>
    <s v="45120, 45220, 45320, 45420, 45520, 45620, 45720, 45820, 45920, 46020, 46120, 46220, 46320, 46420, 46520, 46620, 46720, 46820, 46920, 47020, 47120, 47220, 47320, 47420, 47520, 47620, 47720, 47820, 47920, 48020, 48120, 48220, 48320, 48420, 48520, 48620, 48720, 48820, 48920, 49020, 49120, 49220, 49320, 49420, 49520, 49620, 49720, 49820, 49920"/>
    <s v="142878920, 142879020, 142879120, 142879220, 142879320, 142879420, 142879520, 142879620, 142879720, 142879820, 142879920, 142880020, 142880120, 142880220, 142880320, 142880420, 142880520, 142880620, 142880720, 142880820, 142880920, 142881020, 142881120, 142881220, 142881320, 142881420, 142881520, 142881620, 142881720, 142881820, 142881920, 142882020, 142882120, 142882220, 142882320, 142882420, 142882520, 142882620, 142882720, 142882820, 142882920, 142883020, 142883120, 142883220, 142883320, 142883420, 142883520, 142883620, 142883720"/>
    <s v="-0"/>
    <x v="0"/>
    <x v="28"/>
  </r>
  <r>
    <s v="3820"/>
    <s v="2020-06-09 00:00:00"/>
    <s v="2020-06-09 17:55:00"/>
    <s v="Gasto"/>
    <s v="Con Compromiso"/>
    <s v="0200"/>
    <x v="28"/>
    <x v="27"/>
    <s v="ADQUISICIÓN DE BIENES Y SERVICIOS - SEDES MANTENIDAS - FORTALECIMIENTO DE LA INFRAESTRUCTURA FÍSICA DEL IGAC A NIVEL  NACIONAL"/>
    <s v="Nación"/>
    <x v="0"/>
    <s v="CSF"/>
    <n v="1200000"/>
    <n v="150000"/>
    <n v="1350000"/>
    <n v="0"/>
    <s v="CDP  PARA LA ADQUISICION E INSTALACION DE DIVISIONES EN VIDRIO LAMINADO (3+3) INCOLORO, CON ESTRUCTURA EN ALUMINIO PARA LA ADECUACION DE LAS VENTANILLAS DE ATENCION AL USUARIO PARA LA DIRECCION TERRITORIAL VALLE Y SUS UOC, PPTO APROBADO EN EL ULTIMO"/>
    <s v="3820"/>
    <s v="10820"/>
    <s v="19520"/>
    <s v="89020"/>
    <s v="290861520"/>
    <s v="-0"/>
    <x v="1"/>
    <x v="3"/>
  </r>
  <r>
    <s v="3920"/>
    <s v="2020-06-19 00:00:00"/>
    <s v="2020-06-19 15:26:00"/>
    <s v="Gasto"/>
    <s v="Con Compromiso"/>
    <s v="022"/>
    <x v="28"/>
    <x v="4"/>
    <s v="PRIMA DE VACACIONES"/>
    <s v="Nación"/>
    <x v="0"/>
    <s v="CSF"/>
    <n v="8339076"/>
    <n v="0"/>
    <n v="8339076"/>
    <n v="0"/>
    <s v="CDP PARA PAGO NOMINA FUNCIONARIOS TVALLE CORRESPONDIENTE AL MES DE JUNIO DEL 2020"/>
    <s v="3920"/>
    <s v="8220, 8320"/>
    <s v="-0"/>
    <s v="50320, 50420, 50520, 50620, 50720, 50820, 50920, 51020, 51120, 51220, 51320, 51420, 51520, 51620, 51720, 51820, 51920, 52020, 52120, 52220, 52320, 52420, 52520, 52620, 52720, 52820, 52920, 53020, 53120, 53220, 53320, 53420, 53520, 53620, 53720, 53820, 53920, 54020, 54120, 54220, 54320, 54420, 54520, 54620, 54720, 54820, 54920, 55020, 55120, 55220, 55320, 55420, 55520, 55620, 55720, 55820, 55920"/>
    <s v="156899120, 156899220, 156899320, 156899420, 156899520, 156899620, 156899720, 156899820, 156899920, 156900020, 156900120, 156900220, 156900320, 156900420, 156900520, 156900620, 156900720, 156900920, 156901120, 156901220, 156901320, 156901420, 156901520, 156901620, 156901720, 156901820, 156901920, 156902020, 156902120, 156902220, 156902320, 156902420, 156902520, 156902620, 156902720, 156902820, 156902920, 156903020, 156903120, 156903220, 156903320, 156903420, 156903520, 156903620, 156903720, 156903820, 156903920, 156904020, 156904120, 156904220, 156904320, 156904420, 156904520, 156904620, 156904720, 156904820, 156904920"/>
    <s v="-0"/>
    <x v="0"/>
    <x v="28"/>
  </r>
  <r>
    <s v="3920"/>
    <s v="2020-06-19 00:00:00"/>
    <s v="2020-06-19 15:26:00"/>
    <s v="Gasto"/>
    <s v="Con Compromiso"/>
    <s v="022"/>
    <x v="28"/>
    <x v="7"/>
    <s v="BONIFICACIÓN ESPECIAL DE RECREACIÓN"/>
    <s v="Nación"/>
    <x v="0"/>
    <s v="CSF"/>
    <n v="638978"/>
    <n v="0"/>
    <n v="638978"/>
    <n v="0"/>
    <s v="CDP PARA PAGO NOMINA FUNCIONARIOS TVALLE CORRESPONDIENTE AL MES DE JUNIO DEL 2020"/>
    <s v="3920"/>
    <s v="8220, 8320"/>
    <s v="-0"/>
    <s v="50320, 50420, 50520, 50620, 50720, 50820, 50920, 51020, 51120, 51220, 51320, 51420, 51520, 51620, 51720, 51820, 51920, 52020, 52120, 52220, 52320, 52420, 52520, 52620, 52720, 52820, 52920, 53020, 53120, 53220, 53320, 53420, 53520, 53620, 53720, 53820, 53920, 54020, 54120, 54220, 54320, 54420, 54520, 54620, 54720, 54820, 54920, 55020, 55120, 55220, 55320, 55420, 55520, 55620, 55720, 55820, 55920"/>
    <s v="156899120, 156899220, 156899320, 156899420, 156899520, 156899620, 156899720, 156899820, 156899920, 156900020, 156900120, 156900220, 156900320, 156900420, 156900520, 156900620, 156900720, 156900920, 156901120, 156901220, 156901320, 156901420, 156901520, 156901620, 156901720, 156901820, 156901920, 156902020, 156902120, 156902220, 156902320, 156902420, 156902520, 156902620, 156902720, 156902820, 156902920, 156903020, 156903120, 156903220, 156903320, 156903420, 156903520, 156903620, 156903720, 156903820, 156903920, 156904020, 156904120, 156904220, 156904320, 156904420, 156904520, 156904620, 156904720, 156904820, 156904920"/>
    <s v="-0"/>
    <x v="0"/>
    <x v="28"/>
  </r>
  <r>
    <s v="3920"/>
    <s v="2020-06-19 00:00:00"/>
    <s v="2020-06-19 15:26:00"/>
    <s v="Gasto"/>
    <s v="Con Compromiso"/>
    <s v="022"/>
    <x v="28"/>
    <x v="6"/>
    <s v="SUBSIDIO DE ALIMENTACIÓN"/>
    <s v="Nación"/>
    <x v="0"/>
    <s v="CSF"/>
    <n v="2121746"/>
    <n v="0"/>
    <n v="2121746"/>
    <n v="0"/>
    <s v="CDP PARA PAGO NOMINA FUNCIONARIOS TVALLE CORRESPONDIENTE AL MES DE JUNIO DEL 2020"/>
    <s v="3920"/>
    <s v="8220, 8320"/>
    <s v="-0"/>
    <s v="50320, 50420, 50520, 50620, 50720, 50820, 50920, 51020, 51120, 51220, 51320, 51420, 51520, 51620, 51720, 51820, 51920, 52020, 52120, 52220, 52320, 52420, 52520, 52620, 52720, 52820, 52920, 53020, 53120, 53220, 53320, 53420, 53520, 53620, 53720, 53820, 53920, 54020, 54120, 54220, 54320, 54420, 54520, 54620, 54720, 54820, 54920, 55020, 55120, 55220, 55320, 55420, 55520, 55620, 55720, 55820, 55920"/>
    <s v="156899120, 156899220, 156899320, 156899420, 156899520, 156899620, 156899720, 156899820, 156899920, 156900020, 156900120, 156900220, 156900320, 156900420, 156900520, 156900620, 156900720, 156900920, 156901120, 156901220, 156901320, 156901420, 156901520, 156901620, 156901720, 156901820, 156901920, 156902020, 156902120, 156902220, 156902320, 156902420, 156902520, 156902620, 156902720, 156902820, 156902920, 156903020, 156903120, 156903220, 156903320, 156903420, 156903520, 156903620, 156903720, 156903820, 156903920, 156904020, 156904120, 156904220, 156904320, 156904420, 156904520, 156904620, 156904720, 156904820, 156904920"/>
    <s v="-0"/>
    <x v="0"/>
    <x v="28"/>
  </r>
  <r>
    <s v="3920"/>
    <s v="2020-06-19 00:00:00"/>
    <s v="2020-06-19 15:26:00"/>
    <s v="Gasto"/>
    <s v="Con Compromiso"/>
    <s v="022"/>
    <x v="28"/>
    <x v="10"/>
    <s v="SUELDO DE VACACIONES"/>
    <s v="Nación"/>
    <x v="0"/>
    <s v="CSF"/>
    <n v="8153990"/>
    <n v="0"/>
    <n v="8153990"/>
    <n v="0"/>
    <s v="CDP PARA PAGO NOMINA FUNCIONARIOS TVALLE CORRESPONDIENTE AL MES DE JUNIO DEL 2020"/>
    <s v="3920"/>
    <s v="8220, 8320"/>
    <s v="-0"/>
    <s v="50320, 50420, 50520, 50620, 50720, 50820, 50920, 51020, 51120, 51220, 51320, 51420, 51520, 51620, 51720, 51820, 51920, 52020, 52120, 52220, 52320, 52420, 52520, 52620, 52720, 52820, 52920, 53020, 53120, 53220, 53320, 53420, 53520, 53620, 53720, 53820, 53920, 54020, 54120, 54220, 54320, 54420, 54520, 54620, 54720, 54820, 54920, 55020, 55120, 55220, 55320, 55420, 55520, 55620, 55720, 55820, 55920"/>
    <s v="156899120, 156899220, 156899320, 156899420, 156899520, 156899620, 156899720, 156899820, 156899920, 156900020, 156900120, 156900220, 156900320, 156900420, 156900520, 156900620, 156900720, 156900920, 156901120, 156901220, 156901320, 156901420, 156901520, 156901620, 156901720, 156901820, 156901920, 156902020, 156902120, 156902220, 156902320, 156902420, 156902520, 156902620, 156902720, 156902820, 156902920, 156903020, 156903120, 156903220, 156903320, 156903420, 156903520, 156903620, 156903720, 156903820, 156903920, 156904020, 156904120, 156904220, 156904320, 156904420, 156904520, 156904620, 156904720, 156904820, 156904920"/>
    <s v="-0"/>
    <x v="0"/>
    <x v="28"/>
  </r>
  <r>
    <s v="3920"/>
    <s v="2020-06-19 00:00:00"/>
    <s v="2020-06-19 15:26:00"/>
    <s v="Gasto"/>
    <s v="Con Compromiso"/>
    <s v="022"/>
    <x v="28"/>
    <x v="3"/>
    <s v="AUXILIO DE TRANSPORTE"/>
    <s v="Nación"/>
    <x v="0"/>
    <s v="CSF"/>
    <n v="3174760"/>
    <n v="0"/>
    <n v="3174760"/>
    <n v="0"/>
    <s v="CDP PARA PAGO NOMINA FUNCIONARIOS TVALLE CORRESPONDIENTE AL MES DE JUNIO DEL 2020"/>
    <s v="3920"/>
    <s v="8220, 8320"/>
    <s v="-0"/>
    <s v="50320, 50420, 50520, 50620, 50720, 50820, 50920, 51020, 51120, 51220, 51320, 51420, 51520, 51620, 51720, 51820, 51920, 52020, 52120, 52220, 52320, 52420, 52520, 52620, 52720, 52820, 52920, 53020, 53120, 53220, 53320, 53420, 53520, 53620, 53720, 53820, 53920, 54020, 54120, 54220, 54320, 54420, 54520, 54620, 54720, 54820, 54920, 55020, 55120, 55220, 55320, 55420, 55520, 55620, 55720, 55820, 55920"/>
    <s v="156899120, 156899220, 156899320, 156899420, 156899520, 156899620, 156899720, 156899820, 156899920, 156900020, 156900120, 156900220, 156900320, 156900420, 156900520, 156900620, 156900720, 156900920, 156901120, 156901220, 156901320, 156901420, 156901520, 156901620, 156901720, 156901820, 156901920, 156902020, 156902120, 156902220, 156902320, 156902420, 156902520, 156902620, 156902720, 156902820, 156902920, 156903020, 156903120, 156903220, 156903320, 156903420, 156903520, 156903620, 156903720, 156903820, 156903920, 156904020, 156904120, 156904220, 156904320, 156904420, 156904520, 156904620, 156904720, 156904820, 156904920"/>
    <s v="-0"/>
    <x v="0"/>
    <x v="28"/>
  </r>
  <r>
    <s v="3920"/>
    <s v="2020-06-19 00:00:00"/>
    <s v="2020-06-19 15:26:00"/>
    <s v="Gasto"/>
    <s v="Con Compromiso"/>
    <s v="022"/>
    <x v="28"/>
    <x v="9"/>
    <s v="BONIFICACIÓN POR SERVICIOS PRESTADOS"/>
    <s v="Nación"/>
    <x v="0"/>
    <s v="CSF"/>
    <n v="3136081"/>
    <n v="0"/>
    <n v="3136081"/>
    <n v="0"/>
    <s v="CDP PARA PAGO NOMINA FUNCIONARIOS TVALLE CORRESPONDIENTE AL MES DE JUNIO DEL 2020"/>
    <s v="3920"/>
    <s v="8220, 8320"/>
    <s v="-0"/>
    <s v="50320, 50420, 50520, 50620, 50720, 50820, 50920, 51020, 51120, 51220, 51320, 51420, 51520, 51620, 51720, 51820, 51920, 52020, 52120, 52220, 52320, 52420, 52520, 52620, 52720, 52820, 52920, 53020, 53120, 53220, 53320, 53420, 53520, 53620, 53720, 53820, 53920, 54020, 54120, 54220, 54320, 54420, 54520, 54620, 54720, 54820, 54920, 55020, 55120, 55220, 55320, 55420, 55520, 55620, 55720, 55820, 55920"/>
    <s v="156899120, 156899220, 156899320, 156899420, 156899520, 156899620, 156899720, 156899820, 156899920, 156900020, 156900120, 156900220, 156900320, 156900420, 156900520, 156900620, 156900720, 156900920, 156901120, 156901220, 156901320, 156901420, 156901520, 156901620, 156901720, 156901820, 156901920, 156902020, 156902120, 156902220, 156902320, 156902420, 156902520, 156902620, 156902720, 156902820, 156902920, 156903020, 156903120, 156903220, 156903320, 156903420, 156903520, 156903620, 156903720, 156903820, 156903920, 156904020, 156904120, 156904220, 156904320, 156904420, 156904520, 156904620, 156904720, 156904820, 156904920"/>
    <s v="-0"/>
    <x v="0"/>
    <x v="28"/>
  </r>
  <r>
    <s v="3920"/>
    <s v="2020-06-19 00:00:00"/>
    <s v="2020-06-19 15:26:00"/>
    <s v="Gasto"/>
    <s v="Con Compromiso"/>
    <s v="022"/>
    <x v="28"/>
    <x v="8"/>
    <s v="SUELDO BÁSICO"/>
    <s v="Nación"/>
    <x v="0"/>
    <s v="CSF"/>
    <n v="77941061"/>
    <n v="0"/>
    <n v="77941061"/>
    <n v="0"/>
    <s v="CDP PARA PAGO NOMINA FUNCIONARIOS TVALLE CORRESPONDIENTE AL MES DE JUNIO DEL 2020"/>
    <s v="3920"/>
    <s v="8220, 8320"/>
    <s v="-0"/>
    <s v="50320, 50420, 50520, 50620, 50720, 50820, 50920, 51020, 51120, 51220, 51320, 51420, 51520, 51620, 51720, 51820, 51920, 52020, 52120, 52220, 52320, 52420, 52520, 52620, 52720, 52820, 52920, 53020, 53120, 53220, 53320, 53420, 53520, 53620, 53720, 53820, 53920, 54020, 54120, 54220, 54320, 54420, 54520, 54620, 54720, 54820, 54920, 55020, 55120, 55220, 55320, 55420, 55520, 55620, 55720, 55820, 55920"/>
    <s v="156899120, 156899220, 156899320, 156899420, 156899520, 156899620, 156899720, 156899820, 156899920, 156900020, 156900120, 156900220, 156900320, 156900420, 156900520, 156900620, 156900720, 156900920, 156901120, 156901220, 156901320, 156901420, 156901520, 156901620, 156901720, 156901820, 156901920, 156902020, 156902120, 156902220, 156902320, 156902420, 156902520, 156902620, 156902720, 156902820, 156902920, 156903020, 156903120, 156903220, 156903320, 156903420, 156903520, 156903620, 156903720, 156903820, 156903920, 156904020, 156904120, 156904220, 156904320, 156904420, 156904520, 156904620, 156904720, 156904820, 156904920"/>
    <s v="-0"/>
    <x v="0"/>
    <x v="28"/>
  </r>
  <r>
    <s v="4020"/>
    <s v="2020-06-19 00:00:00"/>
    <s v="2020-06-19 18:35:00"/>
    <s v="Gasto"/>
    <s v="Con Compromiso"/>
    <s v="022"/>
    <x v="28"/>
    <x v="15"/>
    <s v="APORTES GENERALES AL SISTEMA DE RIESGOS LABORALES"/>
    <s v="Nación"/>
    <x v="0"/>
    <s v="CSF"/>
    <n v="1316000"/>
    <n v="0"/>
    <n v="1316000"/>
    <n v="0"/>
    <s v="CDP PARA PAGO SEGURIDAD SOCIAL FUNCIONARIOS TVALLE SEGUN NOMINA MES JUNIO DEL 2020"/>
    <s v="4020"/>
    <s v="8420"/>
    <s v="-0"/>
    <s v="56020, 56120, 56220, 56320, 56420, 56520, 56620, 56720, 56820, 56920, 57020, 57120, 57220, 57320"/>
    <s v="157464120, 157464220, 157464420, 157464520, 157464620, 157464720, 157464820, 157464920, 157465020, 157465120, 157465220, 157465320, 157465420, 157465620"/>
    <s v="-0"/>
    <x v="0"/>
    <x v="28"/>
  </r>
  <r>
    <s v="4020"/>
    <s v="2020-06-19 00:00:00"/>
    <s v="2020-06-19 18:35:00"/>
    <s v="Gasto"/>
    <s v="Con Compromiso"/>
    <s v="022"/>
    <x v="28"/>
    <x v="11"/>
    <s v="PENSIONES"/>
    <s v="Nación"/>
    <x v="0"/>
    <s v="CSF"/>
    <n v="10238300"/>
    <n v="0"/>
    <n v="10238300"/>
    <n v="0"/>
    <s v="CDP PARA PAGO SEGURIDAD SOCIAL FUNCIONARIOS TVALLE SEGUN NOMINA MES JUNIO DEL 2020"/>
    <s v="4020"/>
    <s v="8420"/>
    <s v="-0"/>
    <s v="56020, 56120, 56220, 56320, 56420, 56520, 56620, 56720, 56820, 56920, 57020, 57120, 57220, 57320"/>
    <s v="157464120, 157464220, 157464420, 157464520, 157464620, 157464720, 157464820, 157464920, 157465020, 157465120, 157465220, 157465320, 157465420, 157465620"/>
    <s v="-0"/>
    <x v="0"/>
    <x v="28"/>
  </r>
  <r>
    <s v="4020"/>
    <s v="2020-06-19 00:00:00"/>
    <s v="2020-06-19 18:35:00"/>
    <s v="Gasto"/>
    <s v="Con Compromiso"/>
    <s v="022"/>
    <x v="28"/>
    <x v="16"/>
    <s v="CAJAS DE COMPENSACIÓN FAMILIAR"/>
    <s v="Nación"/>
    <x v="0"/>
    <s v="CSF"/>
    <n v="7689800"/>
    <n v="0"/>
    <n v="7689800"/>
    <n v="0"/>
    <s v="CDP PARA PAGO SEGURIDAD SOCIAL FUNCIONARIOS TVALLE SEGUN NOMINA MES JUNIO DEL 2020"/>
    <s v="4020"/>
    <s v="8420"/>
    <s v="-0"/>
    <s v="56020, 56120, 56220, 56320, 56420, 56520, 56620, 56720, 56820, 56920, 57020, 57120, 57220, 57320"/>
    <s v="157464120, 157464220, 157464420, 157464520, 157464620, 157464720, 157464820, 157464920, 157465020, 157465120, 157465220, 157465320, 157465420, 157465620"/>
    <s v="-0"/>
    <x v="0"/>
    <x v="28"/>
  </r>
  <r>
    <s v="4020"/>
    <s v="2020-06-19 00:00:00"/>
    <s v="2020-06-19 18:35:00"/>
    <s v="Gasto"/>
    <s v="Con Compromiso"/>
    <s v="022"/>
    <x v="28"/>
    <x v="14"/>
    <s v="APORTES AL ICBF"/>
    <s v="Nación"/>
    <x v="0"/>
    <s v="CSF"/>
    <n v="5767700"/>
    <n v="0"/>
    <n v="5767700"/>
    <n v="0"/>
    <s v="CDP PARA PAGO SEGURIDAD SOCIAL FUNCIONARIOS TVALLE SEGUN NOMINA MES JUNIO DEL 2020"/>
    <s v="4020"/>
    <s v="8420"/>
    <s v="-0"/>
    <s v="56020, 56120, 56220, 56320, 56420, 56520, 56620, 56720, 56820, 56920, 57020, 57120, 57220, 57320"/>
    <s v="157464120, 157464220, 157464420, 157464520, 157464620, 157464720, 157464820, 157464920, 157465020, 157465120, 157465220, 157465320, 157465420, 157465620"/>
    <s v="-0"/>
    <x v="0"/>
    <x v="28"/>
  </r>
  <r>
    <s v="4020"/>
    <s v="2020-06-19 00:00:00"/>
    <s v="2020-06-19 18:35:00"/>
    <s v="Gasto"/>
    <s v="Con Compromiso"/>
    <s v="022"/>
    <x v="28"/>
    <x v="13"/>
    <s v="SALUD"/>
    <s v="Nación"/>
    <x v="0"/>
    <s v="CSF"/>
    <n v="7252800"/>
    <n v="0"/>
    <n v="7252800"/>
    <n v="0"/>
    <s v="CDP PARA PAGO SEGURIDAD SOCIAL FUNCIONARIOS TVALLE SEGUN NOMINA MES JUNIO DEL 2020"/>
    <s v="4020"/>
    <s v="8420"/>
    <s v="-0"/>
    <s v="56020, 56120, 56220, 56320, 56420, 56520, 56620, 56720, 56820, 56920, 57020, 57120, 57220, 57320"/>
    <s v="157464120, 157464220, 157464420, 157464520, 157464620, 157464720, 157464820, 157464920, 157465020, 157465120, 157465220, 157465320, 157465420, 157465620"/>
    <s v="-0"/>
    <x v="0"/>
    <x v="28"/>
  </r>
  <r>
    <s v="4020"/>
    <s v="2020-06-19 00:00:00"/>
    <s v="2020-06-19 18:35:00"/>
    <s v="Gasto"/>
    <s v="Con Compromiso"/>
    <s v="022"/>
    <x v="28"/>
    <x v="12"/>
    <s v="APORTES AL SENA"/>
    <s v="Nación"/>
    <x v="0"/>
    <s v="CSF"/>
    <n v="3846600"/>
    <n v="0"/>
    <n v="3846600"/>
    <n v="0"/>
    <s v="CDP PARA PAGO SEGURIDAD SOCIAL FUNCIONARIOS TVALLE SEGUN NOMINA MES JUNIO DEL 2020"/>
    <s v="4020"/>
    <s v="8420"/>
    <s v="-0"/>
    <s v="56020, 56120, 56220, 56320, 56420, 56520, 56620, 56720, 56820, 56920, 57020, 57120, 57220, 57320"/>
    <s v="157464120, 157464220, 157464420, 157464520, 157464620, 157464720, 157464820, 157464920, 157465020, 157465120, 157465220, 157465320, 157465420, 157465620"/>
    <s v="-0"/>
    <x v="0"/>
    <x v="28"/>
  </r>
  <r>
    <s v="4120"/>
    <s v="2020-07-22 00:00:00"/>
    <s v="2020-07-22 12:19:00"/>
    <s v="Gasto"/>
    <s v="Con Compromiso"/>
    <s v="022"/>
    <x v="28"/>
    <x v="9"/>
    <s v="BONIFICACIÓN POR SERVICIOS PRESTADOS"/>
    <s v="Nación"/>
    <x v="0"/>
    <s v="CSF"/>
    <n v="3291178"/>
    <n v="0"/>
    <n v="3291178"/>
    <n v="0"/>
    <s v="CDP PARA PAGO NOMINA FUNCIONARIOS TVALLE CORRESPONDIENTE AL MES DE JULIO DEL 2020"/>
    <s v="4120"/>
    <s v="9220, 9320"/>
    <s v="-0"/>
    <s v="59820, 59920, 60020, 60120, 60220, 60320, 60420, 60520, 60620, 60720, 60820, 60920, 61020, 61120, 61220, 61320, 61420, 61520, 61620, 61720, 61820, 61920, 62020, 62120, 62220, 62320, 62420, 62520, 62620, 62720, 62820, 62920, 63020, 63120, 63220, 63320, 63420, 63520, 63620, 63720, 63820, 63920, 64020, 64120, 64220, 64320, 64420, 64520, 64620, 64720, 64820, 64920, 65020, 65120, 65220, 65320, 65420"/>
    <s v="194890720, 194890820, 194890920, 194891020, 194891120, 194891220, 194891320, 194891420, 194891520, 194891620, 194891720, 194891820, 194891920, 194892020, 194892120, 194892220, 194892320, 194892420, 194892520, 194892620, 194892720, 194892820, 194892920, 194893020, 194893120, 194893220, 194893320, 194893420, 194893520, 194893620, 194893720, 194893820, 194893920, 194894020, 194894120, 194894220, 194894320, 194894420, 194894520, 194894620, 194894720, 194894820, 194894920, 194895020, 194895120, 194895220, 194895320, 194895420, 194955620, 194955720, 194955820, 194955920, 194956020, 194956120, 194956220, 194956320, 194956420"/>
    <s v="-0"/>
    <x v="0"/>
    <x v="28"/>
  </r>
  <r>
    <s v="4120"/>
    <s v="2020-07-22 00:00:00"/>
    <s v="2020-07-22 12:19:00"/>
    <s v="Gasto"/>
    <s v="Con Compromiso"/>
    <s v="022"/>
    <x v="28"/>
    <x v="10"/>
    <s v="SUELDO DE VACACIONES"/>
    <s v="Nación"/>
    <x v="0"/>
    <s v="CSF"/>
    <n v="9239088"/>
    <n v="11545"/>
    <n v="9250633"/>
    <n v="0"/>
    <s v="CDP PARA PAGO NOMINA FUNCIONARIOS TVALLE CORRESPONDIENTE AL MES DE JULIO DEL 2020"/>
    <s v="4120"/>
    <s v="9220, 9320"/>
    <s v="-0"/>
    <s v="59820, 59920, 60020, 60120, 60220, 60320, 60420, 60520, 60620, 60720, 60820, 60920, 61020, 61120, 61220, 61320, 61420, 61520, 61620, 61720, 61820, 61920, 62020, 62120, 62220, 62320, 62420, 62520, 62620, 62720, 62820, 62920, 63020, 63120, 63220, 63320, 63420, 63520, 63620, 63720, 63820, 63920, 64020, 64120, 64220, 64320, 64420, 64520, 64620, 64720, 64820, 64920, 65020, 65120, 65220, 65320, 65420"/>
    <s v="194890720, 194890820, 194890920, 194891020, 194891120, 194891220, 194891320, 194891420, 194891520, 194891620, 194891720, 194891820, 194891920, 194892020, 194892120, 194892220, 194892320, 194892420, 194892520, 194892620, 194892720, 194892820, 194892920, 194893020, 194893120, 194893220, 194893320, 194893420, 194893520, 194893620, 194893720, 194893820, 194893920, 194894020, 194894120, 194894220, 194894320, 194894420, 194894520, 194894620, 194894720, 194894820, 194894920, 194895020, 194895120, 194895220, 194895320, 194895420, 194955620, 194955720, 194955820, 194955920, 194956020, 194956120, 194956220, 194956320, 194956420"/>
    <s v="-0"/>
    <x v="0"/>
    <x v="28"/>
  </r>
  <r>
    <s v="4120"/>
    <s v="2020-07-22 00:00:00"/>
    <s v="2020-07-22 12:19:00"/>
    <s v="Gasto"/>
    <s v="Con Compromiso"/>
    <s v="022"/>
    <x v="28"/>
    <x v="7"/>
    <s v="BONIFICACIÓN ESPECIAL DE RECREACIÓN"/>
    <s v="Nación"/>
    <x v="0"/>
    <s v="CSF"/>
    <n v="705207"/>
    <n v="0"/>
    <n v="705207"/>
    <n v="0"/>
    <s v="CDP PARA PAGO NOMINA FUNCIONARIOS TVALLE CORRESPONDIENTE AL MES DE JULIO DEL 2020"/>
    <s v="4120"/>
    <s v="9220, 9320"/>
    <s v="-0"/>
    <s v="59820, 59920, 60020, 60120, 60220, 60320, 60420, 60520, 60620, 60720, 60820, 60920, 61020, 61120, 61220, 61320, 61420, 61520, 61620, 61720, 61820, 61920, 62020, 62120, 62220, 62320, 62420, 62520, 62620, 62720, 62820, 62920, 63020, 63120, 63220, 63320, 63420, 63520, 63620, 63720, 63820, 63920, 64020, 64120, 64220, 64320, 64420, 64520, 64620, 64720, 64820, 64920, 65020, 65120, 65220, 65320, 65420"/>
    <s v="194890720, 194890820, 194890920, 194891020, 194891120, 194891220, 194891320, 194891420, 194891520, 194891620, 194891720, 194891820, 194891920, 194892020, 194892120, 194892220, 194892320, 194892420, 194892520, 194892620, 194892720, 194892820, 194892920, 194893020, 194893120, 194893220, 194893320, 194893420, 194893520, 194893620, 194893720, 194893820, 194893920, 194894020, 194894120, 194894220, 194894320, 194894420, 194894520, 194894620, 194894720, 194894820, 194894920, 194895020, 194895120, 194895220, 194895320, 194895420, 194955620, 194955720, 194955820, 194955920, 194956020, 194956120, 194956220, 194956320, 194956420"/>
    <s v="-0"/>
    <x v="0"/>
    <x v="28"/>
  </r>
  <r>
    <s v="4120"/>
    <s v="2020-07-22 00:00:00"/>
    <s v="2020-07-22 12:19:00"/>
    <s v="Gasto"/>
    <s v="Con Compromiso"/>
    <s v="022"/>
    <x v="28"/>
    <x v="8"/>
    <s v="SUELDO BÁSICO"/>
    <s v="Nación"/>
    <x v="0"/>
    <s v="CSF"/>
    <n v="74791197"/>
    <n v="-22839"/>
    <n v="74768358"/>
    <n v="0"/>
    <s v="CDP PARA PAGO NOMINA FUNCIONARIOS TVALLE CORRESPONDIENTE AL MES DE JULIO DEL 2020"/>
    <s v="4120"/>
    <s v="9220, 9320"/>
    <s v="-0"/>
    <s v="59820, 59920, 60020, 60120, 60220, 60320, 60420, 60520, 60620, 60720, 60820, 60920, 61020, 61120, 61220, 61320, 61420, 61520, 61620, 61720, 61820, 61920, 62020, 62120, 62220, 62320, 62420, 62520, 62620, 62720, 62820, 62920, 63020, 63120, 63220, 63320, 63420, 63520, 63620, 63720, 63820, 63920, 64020, 64120, 64220, 64320, 64420, 64520, 64620, 64720, 64820, 64920, 65020, 65120, 65220, 65320, 65420"/>
    <s v="194890720, 194890820, 194890920, 194891020, 194891120, 194891220, 194891320, 194891420, 194891520, 194891620, 194891720, 194891820, 194891920, 194892020, 194892120, 194892220, 194892320, 194892420, 194892520, 194892620, 194892720, 194892820, 194892920, 194893020, 194893120, 194893220, 194893320, 194893420, 194893520, 194893620, 194893720, 194893820, 194893920, 194894020, 194894120, 194894220, 194894320, 194894420, 194894520, 194894620, 194894720, 194894820, 194894920, 194895020, 194895120, 194895220, 194895320, 194895420, 194955620, 194955720, 194955820, 194955920, 194956020, 194956120, 194956220, 194956320, 194956420"/>
    <s v="-0"/>
    <x v="0"/>
    <x v="28"/>
  </r>
  <r>
    <s v="4120"/>
    <s v="2020-07-22 00:00:00"/>
    <s v="2020-07-22 12:19:00"/>
    <s v="Gasto"/>
    <s v="Con Compromiso"/>
    <s v="022"/>
    <x v="28"/>
    <x v="6"/>
    <s v="SUBSIDIO DE ALIMENTACIÓN"/>
    <s v="Nación"/>
    <x v="0"/>
    <s v="CSF"/>
    <n v="2198860"/>
    <n v="0"/>
    <n v="2198860"/>
    <n v="0"/>
    <s v="CDP PARA PAGO NOMINA FUNCIONARIOS TVALLE CORRESPONDIENTE AL MES DE JULIO DEL 2020"/>
    <s v="4120"/>
    <s v="9220, 9320"/>
    <s v="-0"/>
    <s v="59820, 59920, 60020, 60120, 60220, 60320, 60420, 60520, 60620, 60720, 60820, 60920, 61020, 61120, 61220, 61320, 61420, 61520, 61620, 61720, 61820, 61920, 62020, 62120, 62220, 62320, 62420, 62520, 62620, 62720, 62820, 62920, 63020, 63120, 63220, 63320, 63420, 63520, 63620, 63720, 63820, 63920, 64020, 64120, 64220, 64320, 64420, 64520, 64620, 64720, 64820, 64920, 65020, 65120, 65220, 65320, 65420"/>
    <s v="194890720, 194890820, 194890920, 194891020, 194891120, 194891220, 194891320, 194891420, 194891520, 194891620, 194891720, 194891820, 194891920, 194892020, 194892120, 194892220, 194892320, 194892420, 194892520, 194892620, 194892720, 194892820, 194892920, 194893020, 194893120, 194893220, 194893320, 194893420, 194893520, 194893620, 194893720, 194893820, 194893920, 194894020, 194894120, 194894220, 194894320, 194894420, 194894520, 194894620, 194894720, 194894820, 194894920, 194895020, 194895120, 194895220, 194895320, 194895420, 194955620, 194955720, 194955820, 194955920, 194956020, 194956120, 194956220, 194956320, 194956420"/>
    <s v="-0"/>
    <x v="0"/>
    <x v="28"/>
  </r>
  <r>
    <s v="4120"/>
    <s v="2020-07-22 00:00:00"/>
    <s v="2020-07-22 12:19:00"/>
    <s v="Gasto"/>
    <s v="Con Compromiso"/>
    <s v="022"/>
    <x v="28"/>
    <x v="28"/>
    <s v="AUXILIO DE CONECTIVIDAD DIGITAL"/>
    <s v="Nación"/>
    <x v="0"/>
    <s v="CSF"/>
    <n v="3215902"/>
    <n v="0"/>
    <n v="3215902"/>
    <n v="0"/>
    <s v="CDP PARA PAGO NOMINA FUNCIONARIOS TVALLE CORRESPONDIENTE AL MES DE JULIO DEL 2020"/>
    <s v="4120"/>
    <s v="9220, 9320"/>
    <s v="-0"/>
    <s v="59820, 59920, 60020, 60120, 60220, 60320, 60420, 60520, 60620, 60720, 60820, 60920, 61020, 61120, 61220, 61320, 61420, 61520, 61620, 61720, 61820, 61920, 62020, 62120, 62220, 62320, 62420, 62520, 62620, 62720, 62820, 62920, 63020, 63120, 63220, 63320, 63420, 63520, 63620, 63720, 63820, 63920, 64020, 64120, 64220, 64320, 64420, 64520, 64620, 64720, 64820, 64920, 65020, 65120, 65220, 65320, 65420"/>
    <s v="194890720, 194890820, 194890920, 194891020, 194891120, 194891220, 194891320, 194891420, 194891520, 194891620, 194891720, 194891820, 194891920, 194892020, 194892120, 194892220, 194892320, 194892420, 194892520, 194892620, 194892720, 194892820, 194892920, 194893020, 194893120, 194893220, 194893320, 194893420, 194893520, 194893620, 194893720, 194893820, 194893920, 194894020, 194894120, 194894220, 194894320, 194894420, 194894520, 194894620, 194894720, 194894820, 194894920, 194895020, 194895120, 194895220, 194895320, 194895420, 194955620, 194955720, 194955820, 194955920, 194956020, 194956120, 194956220, 194956320, 194956420"/>
    <s v="-0"/>
    <x v="0"/>
    <x v="28"/>
  </r>
  <r>
    <s v="4120"/>
    <s v="2020-07-22 00:00:00"/>
    <s v="2020-07-22 12:19:00"/>
    <s v="Gasto"/>
    <s v="Con Compromiso"/>
    <s v="022"/>
    <x v="28"/>
    <x v="4"/>
    <s v="PRIMA DE VACACIONES"/>
    <s v="Nación"/>
    <x v="0"/>
    <s v="CSF"/>
    <n v="8123513"/>
    <n v="11294"/>
    <n v="8134807"/>
    <n v="0"/>
    <s v="CDP PARA PAGO NOMINA FUNCIONARIOS TVALLE CORRESPONDIENTE AL MES DE JULIO DEL 2020"/>
    <s v="4120"/>
    <s v="9220, 9320"/>
    <s v="-0"/>
    <s v="59820, 59920, 60020, 60120, 60220, 60320, 60420, 60520, 60620, 60720, 60820, 60920, 61020, 61120, 61220, 61320, 61420, 61520, 61620, 61720, 61820, 61920, 62020, 62120, 62220, 62320, 62420, 62520, 62620, 62720, 62820, 62920, 63020, 63120, 63220, 63320, 63420, 63520, 63620, 63720, 63820, 63920, 64020, 64120, 64220, 64320, 64420, 64520, 64620, 64720, 64820, 64920, 65020, 65120, 65220, 65320, 65420"/>
    <s v="194890720, 194890820, 194890920, 194891020, 194891120, 194891220, 194891320, 194891420, 194891520, 194891620, 194891720, 194891820, 194891920, 194892020, 194892120, 194892220, 194892320, 194892420, 194892520, 194892620, 194892720, 194892820, 194892920, 194893020, 194893120, 194893220, 194893320, 194893420, 194893520, 194893620, 194893720, 194893820, 194893920, 194894020, 194894120, 194894220, 194894320, 194894420, 194894520, 194894620, 194894720, 194894820, 194894920, 194895020, 194895120, 194895220, 194895320, 194895420, 194955620, 194955720, 194955820, 194955920, 194956020, 194956120, 194956220, 194956320, 194956420"/>
    <s v="-0"/>
    <x v="0"/>
    <x v="28"/>
  </r>
  <r>
    <s v="4220"/>
    <s v="2020-07-22 00:00:00"/>
    <s v="2020-07-22 12:25:00"/>
    <s v="Gasto"/>
    <s v="Con Compromiso"/>
    <s v="022"/>
    <x v="28"/>
    <x v="11"/>
    <s v="PENSIONES"/>
    <s v="Nación"/>
    <x v="0"/>
    <s v="CSF"/>
    <n v="10256900"/>
    <n v="0"/>
    <n v="10256900"/>
    <n v="0"/>
    <s v="CDP PARA PAGO DE SEGURIDAD SOCIAL FUNCIONARIOS TVALLE CORRESPONDIENTE AL MES DE JULIO DEL 2020_x000a_TE"/>
    <s v="4220"/>
    <s v="9420"/>
    <s v="-0"/>
    <s v="65520, 65620, 65720, 65820, 65920, 66020, 66120, 66220, 66320, 66420, 66520, 66620, 66720, 66820"/>
    <s v="195015120, 195015220, 195015320, 195015420, 195015520, 195015620, 195015720, 195015820, 195015920, 195016020, 195016120, 195016220, 195016320, 195016420"/>
    <s v="-0"/>
    <x v="0"/>
    <x v="28"/>
  </r>
  <r>
    <s v="4220"/>
    <s v="2020-07-22 00:00:00"/>
    <s v="2020-07-22 12:25:00"/>
    <s v="Gasto"/>
    <s v="Con Compromiso"/>
    <s v="022"/>
    <x v="28"/>
    <x v="14"/>
    <s v="APORTES AL ICBF"/>
    <s v="Nación"/>
    <x v="0"/>
    <s v="CSF"/>
    <n v="2972700"/>
    <n v="0"/>
    <n v="2972700"/>
    <n v="0"/>
    <s v="CDP PARA PAGO DE SEGURIDAD SOCIAL FUNCIONARIOS TVALLE CORRESPONDIENTE AL MES DE JULIO DEL 2020_x000a_TE"/>
    <s v="4220"/>
    <s v="9420"/>
    <s v="-0"/>
    <s v="65520, 65620, 65720, 65820, 65920, 66020, 66120, 66220, 66320, 66420, 66520, 66620, 66720, 66820"/>
    <s v="195015120, 195015220, 195015320, 195015420, 195015520, 195015620, 195015720, 195015820, 195015920, 195016020, 195016120, 195016220, 195016320, 195016420"/>
    <s v="-0"/>
    <x v="0"/>
    <x v="28"/>
  </r>
  <r>
    <s v="4220"/>
    <s v="2020-07-22 00:00:00"/>
    <s v="2020-07-22 12:25:00"/>
    <s v="Gasto"/>
    <s v="Con Compromiso"/>
    <s v="022"/>
    <x v="28"/>
    <x v="12"/>
    <s v="APORTES AL SENA"/>
    <s v="Nación"/>
    <x v="0"/>
    <s v="CSF"/>
    <n v="1981700"/>
    <n v="0"/>
    <n v="1981700"/>
    <n v="0"/>
    <s v="CDP PARA PAGO DE SEGURIDAD SOCIAL FUNCIONARIOS TVALLE CORRESPONDIENTE AL MES DE JULIO DEL 2020_x000a_TE"/>
    <s v="4220"/>
    <s v="9420"/>
    <s v="-0"/>
    <s v="65520, 65620, 65720, 65820, 65920, 66020, 66120, 66220, 66320, 66420, 66520, 66620, 66720, 66820"/>
    <s v="195015120, 195015220, 195015320, 195015420, 195015520, 195015620, 195015720, 195015820, 195015920, 195016020, 195016120, 195016220, 195016320, 195016420"/>
    <s v="-0"/>
    <x v="0"/>
    <x v="28"/>
  </r>
  <r>
    <s v="4220"/>
    <s v="2020-07-22 00:00:00"/>
    <s v="2020-07-22 12:25:00"/>
    <s v="Gasto"/>
    <s v="Con Compromiso"/>
    <s v="022"/>
    <x v="28"/>
    <x v="13"/>
    <s v="SALUD"/>
    <s v="Nación"/>
    <x v="0"/>
    <s v="CSF"/>
    <n v="7266200"/>
    <n v="0"/>
    <n v="7266200"/>
    <n v="0"/>
    <s v="CDP PARA PAGO DE SEGURIDAD SOCIAL FUNCIONARIOS TVALLE CORRESPONDIENTE AL MES DE JULIO DEL 2020_x000a_TE"/>
    <s v="4220"/>
    <s v="9420"/>
    <s v="-0"/>
    <s v="65520, 65620, 65720, 65820, 65920, 66020, 66120, 66220, 66320, 66420, 66520, 66620, 66720, 66820"/>
    <s v="195015120, 195015220, 195015320, 195015420, 195015520, 195015620, 195015720, 195015820, 195015920, 195016020, 195016120, 195016220, 195016320, 195016420"/>
    <s v="-0"/>
    <x v="0"/>
    <x v="28"/>
  </r>
  <r>
    <s v="4220"/>
    <s v="2020-07-22 00:00:00"/>
    <s v="2020-07-22 12:25:00"/>
    <s v="Gasto"/>
    <s v="Con Compromiso"/>
    <s v="022"/>
    <x v="28"/>
    <x v="16"/>
    <s v="CAJAS DE COMPENSACIÓN FAMILIAR"/>
    <s v="Nación"/>
    <x v="0"/>
    <s v="CSF"/>
    <n v="3961700"/>
    <n v="0"/>
    <n v="3961700"/>
    <n v="0"/>
    <s v="CDP PARA PAGO DE SEGURIDAD SOCIAL FUNCIONARIOS TVALLE CORRESPONDIENTE AL MES DE JULIO DEL 2020_x000a_TE"/>
    <s v="4220"/>
    <s v="9420"/>
    <s v="-0"/>
    <s v="65520, 65620, 65720, 65820, 65920, 66020, 66120, 66220, 66320, 66420, 66520, 66620, 66720, 66820"/>
    <s v="195015120, 195015220, 195015320, 195015420, 195015520, 195015620, 195015720, 195015820, 195015920, 195016020, 195016120, 195016220, 195016320, 195016420"/>
    <s v="-0"/>
    <x v="0"/>
    <x v="28"/>
  </r>
  <r>
    <s v="4220"/>
    <s v="2020-07-22 00:00:00"/>
    <s v="2020-07-22 12:25:00"/>
    <s v="Gasto"/>
    <s v="Con Compromiso"/>
    <s v="022"/>
    <x v="28"/>
    <x v="15"/>
    <s v="APORTES GENERALES AL SISTEMA DE RIESGOS LABORALES"/>
    <s v="Nación"/>
    <x v="0"/>
    <s v="CSF"/>
    <n v="1186400"/>
    <n v="0"/>
    <n v="1186400"/>
    <n v="0"/>
    <s v="CDP PARA PAGO DE SEGURIDAD SOCIAL FUNCIONARIOS TVALLE CORRESPONDIENTE AL MES DE JULIO DEL 2020_x000a_TE"/>
    <s v="4220"/>
    <s v="9420"/>
    <s v="-0"/>
    <s v="65520, 65620, 65720, 65820, 65920, 66020, 66120, 66220, 66320, 66420, 66520, 66620, 66720, 66820"/>
    <s v="195015120, 195015220, 195015320, 195015420, 195015520, 195015620, 195015720, 195015820, 195015920, 195016020, 195016120, 195016220, 195016320, 195016420"/>
    <s v="-0"/>
    <x v="0"/>
    <x v="28"/>
  </r>
  <r>
    <s v="4320"/>
    <s v="2020-07-24 00:00:00"/>
    <s v="2020-07-24 09:39:00"/>
    <s v="Gasto"/>
    <s v="Con Compromiso"/>
    <s v="0510"/>
    <x v="28"/>
    <x v="23"/>
    <s v="ADQUISICIÓN DE BIENES Y SERVICIOS - SERVICIO DE AVALÚOS - ACTUALIZACIÓN  Y GESTIÓN CATASTRAL  NACIONAL"/>
    <s v="Propios"/>
    <x v="1"/>
    <s v="CSF"/>
    <n v="3000000"/>
    <n v="-3000000"/>
    <n v="0"/>
    <n v="0"/>
    <s v="CDP PARA GASTOS DE MANUTENCION, ALOJAMIENTO Y TRANSPORTE TERRESTRE CONTROL DE CALIDAD"/>
    <s v="4320"/>
    <s v="10220"/>
    <s v="-0"/>
    <s v="-0"/>
    <s v="-0"/>
    <s v="-0"/>
    <x v="1"/>
    <x v="2"/>
  </r>
  <r>
    <s v="4420"/>
    <s v="2020-07-24 00:00:00"/>
    <s v="2020-07-24 09:44:00"/>
    <s v="Gasto"/>
    <s v="Con Compromiso"/>
    <s v="0510"/>
    <x v="28"/>
    <x v="23"/>
    <s v="ADQUISICIÓN DE BIENES Y SERVICIOS - SERVICIO DE AVALÚOS - ACTUALIZACIÓN  Y GESTIÓN CATASTRAL  NACIONAL"/>
    <s v="Propios"/>
    <x v="1"/>
    <s v="CSF"/>
    <n v="3000000"/>
    <n v="-3000000"/>
    <n v="0"/>
    <n v="0"/>
    <s v="CDP PARA GASTOS DE MANUTENCION, ALOJAMIENTO Y TRANSPORTE TERRESTRE AVALUOS COMERCIALES"/>
    <s v="4420"/>
    <s v="10020"/>
    <s v="-0"/>
    <s v="-0"/>
    <s v="-0"/>
    <s v="-0"/>
    <x v="1"/>
    <x v="2"/>
  </r>
  <r>
    <s v="4520"/>
    <s v="2020-08-21 00:00:00"/>
    <s v="2020-08-21 12:12:00"/>
    <s v="Gasto"/>
    <s v="Con Compromiso"/>
    <s v="0500"/>
    <x v="28"/>
    <x v="22"/>
    <s v="ADQUISICIÓN DE BIENES Y SERVICIOS - SERVICIO DE INFORMACIÓN CATASTRAL - ACTUALIZACIÓN  Y GESTIÓN CATASTRAL  NACIONAL"/>
    <s v="Propios"/>
    <x v="1"/>
    <s v="CSF"/>
    <n v="3584216"/>
    <n v="-184216"/>
    <n v="3400000"/>
    <n v="0"/>
    <s v="CDP PARA  ADELANTAR EL PROCESO CORRESPONDIENTE AL MMTO PREVENTIVO, CORRECTIVO Y SUMINISTRO E INSTALACION REPUESTOS DE LOS VEHICULOS DE LA TVALLE"/>
    <s v="4520"/>
    <s v="24020"/>
    <s v="44620"/>
    <s v="137020"/>
    <s v="396118920"/>
    <s v="-0"/>
    <x v="1"/>
    <x v="1"/>
  </r>
  <r>
    <s v="4620"/>
    <s v="2020-08-21 00:00:00"/>
    <s v="2020-08-21 12:30:00"/>
    <s v="Gasto"/>
    <s v="Con Compromiso"/>
    <s v="022"/>
    <x v="28"/>
    <x v="30"/>
    <s v="PRIMA DE NAVIDAD"/>
    <s v="Nación"/>
    <x v="0"/>
    <s v="CSF"/>
    <n v="466611"/>
    <n v="0"/>
    <n v="466611"/>
    <n v="0"/>
    <s v="CDP PARA PAGO NOMINA FUNCIONARIOS TVALLE CORRESPONDIENTE AL MES DE AGOSTO DEL 2020"/>
    <s v="4620"/>
    <s v="10320, 10420"/>
    <s v="-0"/>
    <s v="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74320, 74420, 74520, 74620, 74720, 74820, 74920, 75020, 75120, 75220"/>
    <s v="225908920, 225909020, 225909120, 225909220, 225909320, 225909420, 225909520, 225909620, 225909720, 225909820, 225909920, 225910020, 225910120, 225910220, 225910320, 225910420, 225910520, 225910620, 225910720, 225910820, 225910920, 225911020, 225911120, 225911220, 225911320, 225911420, 225911520, 225911620, 225911720, 225911820, 225911920, 225912020, 225912120, 225912220, 225912320, 225912420, 225912520, 225912620, 225912720, 225912820, 225912920, 225913020, 225913120, 225913220, 225913320, 225913420, 225913520, 225913620, 225913720, 225913820, 225913920, 225914020, 225914120, 225914220, 225914320, 225914420, 225914520, 225914620, 225914720, 225914820, 225914920, 225915020"/>
    <s v="-0"/>
    <x v="0"/>
    <x v="28"/>
  </r>
  <r>
    <s v="4620"/>
    <s v="2020-08-21 00:00:00"/>
    <s v="2020-08-21 12:30:00"/>
    <s v="Gasto"/>
    <s v="Con Compromiso"/>
    <s v="022"/>
    <x v="28"/>
    <x v="4"/>
    <s v="PRIMA DE VACACIONES"/>
    <s v="Nación"/>
    <x v="0"/>
    <s v="CSF"/>
    <n v="3432939"/>
    <n v="0"/>
    <n v="3432939"/>
    <n v="0"/>
    <s v="CDP PARA PAGO NOMINA FUNCIONARIOS TVALLE CORRESPONDIENTE AL MES DE AGOSTO DEL 2020"/>
    <s v="4620"/>
    <s v="10320, 10420"/>
    <s v="-0"/>
    <s v="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74320, 74420, 74520, 74620, 74720, 74820, 74920, 75020, 75120, 75220"/>
    <s v="225908920, 225909020, 225909120, 225909220, 225909320, 225909420, 225909520, 225909620, 225909720, 225909820, 225909920, 225910020, 225910120, 225910220, 225910320, 225910420, 225910520, 225910620, 225910720, 225910820, 225910920, 225911020, 225911120, 225911220, 225911320, 225911420, 225911520, 225911620, 225911720, 225911820, 225911920, 225912020, 225912120, 225912220, 225912320, 225912420, 225912520, 225912620, 225912720, 225912820, 225912920, 225913020, 225913120, 225913220, 225913320, 225913420, 225913520, 225913620, 225913720, 225913820, 225913920, 225914020, 225914120, 225914220, 225914320, 225914420, 225914520, 225914620, 225914720, 225914820, 225914920, 225915020"/>
    <s v="-0"/>
    <x v="0"/>
    <x v="28"/>
  </r>
  <r>
    <s v="4620"/>
    <s v="2020-08-21 00:00:00"/>
    <s v="2020-08-21 12:30:00"/>
    <s v="Gasto"/>
    <s v="Con Compromiso"/>
    <s v="022"/>
    <x v="28"/>
    <x v="8"/>
    <s v="SUELDO BÁSICO"/>
    <s v="Nación"/>
    <x v="0"/>
    <s v="CSF"/>
    <n v="73441919"/>
    <n v="0"/>
    <n v="73441919"/>
    <n v="0"/>
    <s v="CDP PARA PAGO NOMINA FUNCIONARIOS TVALLE CORRESPONDIENTE AL MES DE AGOSTO DEL 2020"/>
    <s v="4620"/>
    <s v="10320, 10420"/>
    <s v="-0"/>
    <s v="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74320, 74420, 74520, 74620, 74720, 74820, 74920, 75020, 75120, 75220"/>
    <s v="225908920, 225909020, 225909120, 225909220, 225909320, 225909420, 225909520, 225909620, 225909720, 225909820, 225909920, 225910020, 225910120, 225910220, 225910320, 225910420, 225910520, 225910620, 225910720, 225910820, 225910920, 225911020, 225911120, 225911220, 225911320, 225911420, 225911520, 225911620, 225911720, 225911820, 225911920, 225912020, 225912120, 225912220, 225912320, 225912420, 225912520, 225912620, 225912720, 225912820, 225912920, 225913020, 225913120, 225913220, 225913320, 225913420, 225913520, 225913620, 225913720, 225913820, 225913920, 225914020, 225914120, 225914220, 225914320, 225914420, 225914520, 225914620, 225914720, 225914820, 225914920, 225915020"/>
    <s v="-0"/>
    <x v="0"/>
    <x v="28"/>
  </r>
  <r>
    <s v="4620"/>
    <s v="2020-08-21 00:00:00"/>
    <s v="2020-08-21 12:30:00"/>
    <s v="Gasto"/>
    <s v="Con Compromiso"/>
    <s v="022"/>
    <x v="28"/>
    <x v="21"/>
    <s v="INCAPACIDADES (NO DE PENSIONES)"/>
    <s v="Nación"/>
    <x v="0"/>
    <s v="CSF"/>
    <n v="323191"/>
    <n v="0"/>
    <n v="323191"/>
    <n v="0"/>
    <s v="CDP PARA PAGO NOMINA FUNCIONARIOS TVALLE CORRESPONDIENTE AL MES DE AGOSTO DEL 2020"/>
    <s v="4620"/>
    <s v="10320, 10420"/>
    <s v="-0"/>
    <s v="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74320, 74420, 74520, 74620, 74720, 74820, 74920, 75020, 75120, 75220"/>
    <s v="225908920, 225909020, 225909120, 225909220, 225909320, 225909420, 225909520, 225909620, 225909720, 225909820, 225909920, 225910020, 225910120, 225910220, 225910320, 225910420, 225910520, 225910620, 225910720, 225910820, 225910920, 225911020, 225911120, 225911220, 225911320, 225911420, 225911520, 225911620, 225911720, 225911820, 225911920, 225912020, 225912120, 225912220, 225912320, 225912420, 225912520, 225912620, 225912720, 225912820, 225912920, 225913020, 225913120, 225913220, 225913320, 225913420, 225913520, 225913620, 225913720, 225913820, 225913920, 225914020, 225914120, 225914220, 225914320, 225914420, 225914520, 225914620, 225914720, 225914820, 225914920, 225915020"/>
    <s v="-0"/>
    <x v="0"/>
    <x v="28"/>
  </r>
  <r>
    <s v="4620"/>
    <s v="2020-08-21 00:00:00"/>
    <s v="2020-08-21 12:30:00"/>
    <s v="Gasto"/>
    <s v="Con Compromiso"/>
    <s v="022"/>
    <x v="28"/>
    <x v="37"/>
    <s v="INDEMNIZACIÓN POR VACACIONES"/>
    <s v="Nación"/>
    <x v="0"/>
    <s v="CSF"/>
    <n v="240544"/>
    <n v="0"/>
    <n v="240544"/>
    <n v="0"/>
    <s v="CDP PARA PAGO NOMINA FUNCIONARIOS TVALLE CORRESPONDIENTE AL MES DE AGOSTO DEL 2020"/>
    <s v="4620"/>
    <s v="10320, 10420"/>
    <s v="-0"/>
    <s v="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74320, 74420, 74520, 74620, 74720, 74820, 74920, 75020, 75120, 75220"/>
    <s v="225908920, 225909020, 225909120, 225909220, 225909320, 225909420, 225909520, 225909620, 225909720, 225909820, 225909920, 225910020, 225910120, 225910220, 225910320, 225910420, 225910520, 225910620, 225910720, 225910820, 225910920, 225911020, 225911120, 225911220, 225911320, 225911420, 225911520, 225911620, 225911720, 225911820, 225911920, 225912020, 225912120, 225912220, 225912320, 225912420, 225912520, 225912620, 225912720, 225912820, 225912920, 225913020, 225913120, 225913220, 225913320, 225913420, 225913520, 225913620, 225913720, 225913820, 225913920, 225914020, 225914120, 225914220, 225914320, 225914420, 225914520, 225914620, 225914720, 225914820, 225914920, 225915020"/>
    <s v="-0"/>
    <x v="0"/>
    <x v="28"/>
  </r>
  <r>
    <s v="4620"/>
    <s v="2020-08-21 00:00:00"/>
    <s v="2020-08-21 12:30:00"/>
    <s v="Gasto"/>
    <s v="Con Compromiso"/>
    <s v="022"/>
    <x v="28"/>
    <x v="6"/>
    <s v="SUBSIDIO DE ALIMENTACIÓN"/>
    <s v="Nación"/>
    <x v="0"/>
    <s v="CSF"/>
    <n v="2196657"/>
    <n v="0"/>
    <n v="2196657"/>
    <n v="0"/>
    <s v="CDP PARA PAGO NOMINA FUNCIONARIOS TVALLE CORRESPONDIENTE AL MES DE AGOSTO DEL 2020"/>
    <s v="4620"/>
    <s v="10320, 10420"/>
    <s v="-0"/>
    <s v="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74320, 74420, 74520, 74620, 74720, 74820, 74920, 75020, 75120, 75220"/>
    <s v="225908920, 225909020, 225909120, 225909220, 225909320, 225909420, 225909520, 225909620, 225909720, 225909820, 225909920, 225910020, 225910120, 225910220, 225910320, 225910420, 225910520, 225910620, 225910720, 225910820, 225910920, 225911020, 225911120, 225911220, 225911320, 225911420, 225911520, 225911620, 225911720, 225911820, 225911920, 225912020, 225912120, 225912220, 225912320, 225912420, 225912520, 225912620, 225912720, 225912820, 225912920, 225913020, 225913120, 225913220, 225913320, 225913420, 225913520, 225913620, 225913720, 225913820, 225913920, 225914020, 225914120, 225914220, 225914320, 225914420, 225914520, 225914620, 225914720, 225914820, 225914920, 225915020"/>
    <s v="-0"/>
    <x v="0"/>
    <x v="28"/>
  </r>
  <r>
    <s v="4620"/>
    <s v="2020-08-21 00:00:00"/>
    <s v="2020-08-21 12:30:00"/>
    <s v="Gasto"/>
    <s v="Con Compromiso"/>
    <s v="022"/>
    <x v="28"/>
    <x v="28"/>
    <s v="AUXILIO DE CONECTIVIDAD DIGITAL"/>
    <s v="Nación"/>
    <x v="0"/>
    <s v="CSF"/>
    <n v="3291328"/>
    <n v="0"/>
    <n v="3291328"/>
    <n v="0"/>
    <s v="CDP PARA PAGO NOMINA FUNCIONARIOS TVALLE CORRESPONDIENTE AL MES DE AGOSTO DEL 2020"/>
    <s v="4620"/>
    <s v="10320, 10420"/>
    <s v="-0"/>
    <s v="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74320, 74420, 74520, 74620, 74720, 74820, 74920, 75020, 75120, 75220"/>
    <s v="225908920, 225909020, 225909120, 225909220, 225909320, 225909420, 225909520, 225909620, 225909720, 225909820, 225909920, 225910020, 225910120, 225910220, 225910320, 225910420, 225910520, 225910620, 225910720, 225910820, 225910920, 225911020, 225911120, 225911220, 225911320, 225911420, 225911520, 225911620, 225911720, 225911820, 225911920, 225912020, 225912120, 225912220, 225912320, 225912420, 225912520, 225912620, 225912720, 225912820, 225912920, 225913020, 225913120, 225913220, 225913320, 225913420, 225913520, 225913620, 225913720, 225913820, 225913920, 225914020, 225914120, 225914220, 225914320, 225914420, 225914520, 225914620, 225914720, 225914820, 225914920, 225915020"/>
    <s v="-0"/>
    <x v="0"/>
    <x v="28"/>
  </r>
  <r>
    <s v="4620"/>
    <s v="2020-08-21 00:00:00"/>
    <s v="2020-08-21 12:30:00"/>
    <s v="Gasto"/>
    <s v="Con Compromiso"/>
    <s v="022"/>
    <x v="28"/>
    <x v="9"/>
    <s v="BONIFICACIÓN POR SERVICIOS PRESTADOS"/>
    <s v="Nación"/>
    <x v="0"/>
    <s v="CSF"/>
    <n v="9498678"/>
    <n v="0"/>
    <n v="9498678"/>
    <n v="0"/>
    <s v="CDP PARA PAGO NOMINA FUNCIONARIOS TVALLE CORRESPONDIENTE AL MES DE AGOSTO DEL 2020"/>
    <s v="4620"/>
    <s v="10320, 10420"/>
    <s v="-0"/>
    <s v="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74320, 74420, 74520, 74620, 74720, 74820, 74920, 75020, 75120, 75220"/>
    <s v="225908920, 225909020, 225909120, 225909220, 225909320, 225909420, 225909520, 225909620, 225909720, 225909820, 225909920, 225910020, 225910120, 225910220, 225910320, 225910420, 225910520, 225910620, 225910720, 225910820, 225910920, 225911020, 225911120, 225911220, 225911320, 225911420, 225911520, 225911620, 225911720, 225911820, 225911920, 225912020, 225912120, 225912220, 225912320, 225912420, 225912520, 225912620, 225912720, 225912820, 225912920, 225913020, 225913120, 225913220, 225913320, 225913420, 225913520, 225913620, 225913720, 225913820, 225913920, 225914020, 225914120, 225914220, 225914320, 225914420, 225914520, 225914620, 225914720, 225914820, 225914920, 225915020"/>
    <s v="-0"/>
    <x v="0"/>
    <x v="28"/>
  </r>
  <r>
    <s v="4620"/>
    <s v="2020-08-21 00:00:00"/>
    <s v="2020-08-21 12:30:00"/>
    <s v="Gasto"/>
    <s v="Con Compromiso"/>
    <s v="022"/>
    <x v="28"/>
    <x v="7"/>
    <s v="BONIFICACIÓN ESPECIAL DE RECREACIÓN"/>
    <s v="Nación"/>
    <x v="0"/>
    <s v="CSF"/>
    <n v="309554"/>
    <n v="0"/>
    <n v="309554"/>
    <n v="0"/>
    <s v="CDP PARA PAGO NOMINA FUNCIONARIOS TVALLE CORRESPONDIENTE AL MES DE AGOSTO DEL 2020"/>
    <s v="4620"/>
    <s v="10320, 10420"/>
    <s v="-0"/>
    <s v="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74320, 74420, 74520, 74620, 74720, 74820, 74920, 75020, 75120, 75220"/>
    <s v="225908920, 225909020, 225909120, 225909220, 225909320, 225909420, 225909520, 225909620, 225909720, 225909820, 225909920, 225910020, 225910120, 225910220, 225910320, 225910420, 225910520, 225910620, 225910720, 225910820, 225910920, 225911020, 225911120, 225911220, 225911320, 225911420, 225911520, 225911620, 225911720, 225911820, 225911920, 225912020, 225912120, 225912220, 225912320, 225912420, 225912520, 225912620, 225912720, 225912820, 225912920, 225913020, 225913120, 225913220, 225913320, 225913420, 225913520, 225913620, 225913720, 225913820, 225913920, 225914020, 225914120, 225914220, 225914320, 225914420, 225914520, 225914620, 225914720, 225914820, 225914920, 225915020"/>
    <s v="-0"/>
    <x v="0"/>
    <x v="28"/>
  </r>
  <r>
    <s v="4620"/>
    <s v="2020-08-21 00:00:00"/>
    <s v="2020-08-21 12:30:00"/>
    <s v="Gasto"/>
    <s v="Con Compromiso"/>
    <s v="022"/>
    <x v="28"/>
    <x v="10"/>
    <s v="SUELDO DE VACACIONES"/>
    <s v="Nación"/>
    <x v="0"/>
    <s v="CSF"/>
    <n v="3733083"/>
    <n v="0"/>
    <n v="3733083"/>
    <n v="0"/>
    <s v="CDP PARA PAGO NOMINA FUNCIONARIOS TVALLE CORRESPONDIENTE AL MES DE AGOSTO DEL 2020"/>
    <s v="4620"/>
    <s v="10320, 10420"/>
    <s v="-0"/>
    <s v="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74320, 74420, 74520, 74620, 74720, 74820, 74920, 75020, 75120, 75220"/>
    <s v="225908920, 225909020, 225909120, 225909220, 225909320, 225909420, 225909520, 225909620, 225909720, 225909820, 225909920, 225910020, 225910120, 225910220, 225910320, 225910420, 225910520, 225910620, 225910720, 225910820, 225910920, 225911020, 225911120, 225911220, 225911320, 225911420, 225911520, 225911620, 225911720, 225911820, 225911920, 225912020, 225912120, 225912220, 225912320, 225912420, 225912520, 225912620, 225912720, 225912820, 225912920, 225913020, 225913120, 225913220, 225913320, 225913420, 225913520, 225913620, 225913720, 225913820, 225913920, 225914020, 225914120, 225914220, 225914320, 225914420, 225914520, 225914620, 225914720, 225914820, 225914920, 225915020"/>
    <s v="-0"/>
    <x v="0"/>
    <x v="28"/>
  </r>
  <r>
    <s v="4720"/>
    <s v="2020-08-24 00:00:00"/>
    <s v="2020-08-24 09:07:00"/>
    <s v="Gasto"/>
    <s v="Con Compromiso"/>
    <s v="022"/>
    <x v="28"/>
    <x v="16"/>
    <s v="CAJAS DE COMPENSACIÓN FAMILIAR"/>
    <s v="Nación"/>
    <x v="0"/>
    <s v="CSF"/>
    <n v="3999500"/>
    <n v="0"/>
    <n v="3999500"/>
    <n v="0"/>
    <s v="CDP PARA PAGO SEGURIDAD SOCIAL FUNCIONARIOS TVALLE SEGUN NOMINA AGOSTO DEL 2020"/>
    <s v="4720"/>
    <s v="10520"/>
    <s v="-0"/>
    <s v="75320, 75420, 75520, 75620, 75720, 75820, 75920, 76020, 76120, 76220, 76320, 76420, 76520, 76620"/>
    <s v="225999020, 225999120, 225999220, 225999320, 225999420, 225999520, 225999620, 225999720, 225999820, 225999920, 226000020, 226000120, 226000220, 226000320"/>
    <s v="-0"/>
    <x v="0"/>
    <x v="28"/>
  </r>
  <r>
    <s v="4720"/>
    <s v="2020-08-24 00:00:00"/>
    <s v="2020-08-24 09:07:00"/>
    <s v="Gasto"/>
    <s v="Con Compromiso"/>
    <s v="022"/>
    <x v="28"/>
    <x v="11"/>
    <s v="PENSIONES"/>
    <s v="Nación"/>
    <x v="0"/>
    <s v="CSF"/>
    <n v="10937300"/>
    <n v="0"/>
    <n v="10937300"/>
    <n v="0"/>
    <s v="CDP PARA PAGO SEGURIDAD SOCIAL FUNCIONARIOS TVALLE SEGUN NOMINA AGOSTO DEL 2020"/>
    <s v="4720"/>
    <s v="10520"/>
    <s v="-0"/>
    <s v="75320, 75420, 75520, 75620, 75720, 75820, 75920, 76020, 76120, 76220, 76320, 76420, 76520, 76620"/>
    <s v="225999020, 225999120, 225999220, 225999320, 225999420, 225999520, 225999620, 225999720, 225999820, 225999920, 226000020, 226000120, 226000220, 226000320"/>
    <s v="-0"/>
    <x v="0"/>
    <x v="28"/>
  </r>
  <r>
    <s v="4720"/>
    <s v="2020-08-24 00:00:00"/>
    <s v="2020-08-24 09:07:00"/>
    <s v="Gasto"/>
    <s v="Con Compromiso"/>
    <s v="022"/>
    <x v="28"/>
    <x v="14"/>
    <s v="APORTES AL ICBF"/>
    <s v="Nación"/>
    <x v="0"/>
    <s v="CSF"/>
    <n v="3000700"/>
    <n v="0"/>
    <n v="3000700"/>
    <n v="0"/>
    <s v="CDP PARA PAGO SEGURIDAD SOCIAL FUNCIONARIOS TVALLE SEGUN NOMINA AGOSTO DEL 2020"/>
    <s v="4720"/>
    <s v="10520"/>
    <s v="-0"/>
    <s v="75320, 75420, 75520, 75620, 75720, 75820, 75920, 76020, 76120, 76220, 76320, 76420, 76520, 76620"/>
    <s v="225999020, 225999120, 225999220, 225999320, 225999420, 225999520, 225999620, 225999720, 225999820, 225999920, 226000020, 226000120, 226000220, 226000320"/>
    <s v="-0"/>
    <x v="0"/>
    <x v="28"/>
  </r>
  <r>
    <s v="4720"/>
    <s v="2020-08-24 00:00:00"/>
    <s v="2020-08-24 09:07:00"/>
    <s v="Gasto"/>
    <s v="Con Compromiso"/>
    <s v="022"/>
    <x v="28"/>
    <x v="15"/>
    <s v="APORTES GENERALES AL SISTEMA DE RIESGOS LABORALES"/>
    <s v="Nación"/>
    <x v="0"/>
    <s v="CSF"/>
    <n v="1323300"/>
    <n v="0"/>
    <n v="1323300"/>
    <n v="0"/>
    <s v="CDP PARA PAGO SEGURIDAD SOCIAL FUNCIONARIOS TVALLE SEGUN NOMINA AGOSTO DEL 2020"/>
    <s v="4720"/>
    <s v="10520"/>
    <s v="-0"/>
    <s v="75320, 75420, 75520, 75620, 75720, 75820, 75920, 76020, 76120, 76220, 76320, 76420, 76520, 76620"/>
    <s v="225999020, 225999120, 225999220, 225999320, 225999420, 225999520, 225999620, 225999720, 225999820, 225999920, 226000020, 226000120, 226000220, 226000320"/>
    <s v="-0"/>
    <x v="0"/>
    <x v="28"/>
  </r>
  <r>
    <s v="4720"/>
    <s v="2020-08-24 00:00:00"/>
    <s v="2020-08-24 09:07:00"/>
    <s v="Gasto"/>
    <s v="Con Compromiso"/>
    <s v="022"/>
    <x v="28"/>
    <x v="12"/>
    <s v="APORTES AL SENA"/>
    <s v="Nación"/>
    <x v="0"/>
    <s v="CSF"/>
    <n v="2000700"/>
    <n v="0"/>
    <n v="2000700"/>
    <n v="0"/>
    <s v="CDP PARA PAGO SEGURIDAD SOCIAL FUNCIONARIOS TVALLE SEGUN NOMINA AGOSTO DEL 2020"/>
    <s v="4720"/>
    <s v="10520"/>
    <s v="-0"/>
    <s v="75320, 75420, 75520, 75620, 75720, 75820, 75920, 76020, 76120, 76220, 76320, 76420, 76520, 76620"/>
    <s v="225999020, 225999120, 225999220, 225999320, 225999420, 225999520, 225999620, 225999720, 225999820, 225999920, 226000020, 226000120, 226000220, 226000320"/>
    <s v="-0"/>
    <x v="0"/>
    <x v="28"/>
  </r>
  <r>
    <s v="4720"/>
    <s v="2020-08-24 00:00:00"/>
    <s v="2020-08-24 09:07:00"/>
    <s v="Gasto"/>
    <s v="Con Compromiso"/>
    <s v="022"/>
    <x v="28"/>
    <x v="13"/>
    <s v="SALUD"/>
    <s v="Nación"/>
    <x v="0"/>
    <s v="CSF"/>
    <n v="7750800"/>
    <n v="0"/>
    <n v="7750800"/>
    <n v="0"/>
    <s v="CDP PARA PAGO SEGURIDAD SOCIAL FUNCIONARIOS TVALLE SEGUN NOMINA AGOSTO DEL 2020"/>
    <s v="4720"/>
    <s v="10520"/>
    <s v="-0"/>
    <s v="75320, 75420, 75520, 75620, 75720, 75820, 75920, 76020, 76120, 76220, 76320, 76420, 76520, 76620"/>
    <s v="225999020, 225999120, 225999220, 225999320, 225999420, 225999520, 225999620, 225999720, 225999820, 225999920, 226000020, 226000120, 226000220, 226000320"/>
    <s v="-0"/>
    <x v="0"/>
    <x v="28"/>
  </r>
  <r>
    <s v="4820"/>
    <s v="2020-09-10 00:00:00"/>
    <s v="2020-09-10 10:58:00"/>
    <s v="Gasto"/>
    <s v="Anulado"/>
    <s v="0300"/>
    <x v="28"/>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1484561"/>
    <n v="-1484561"/>
    <n v="0"/>
    <n v="0"/>
    <s v="CDP SEGUN INTRUCCIONES DIRECTOR TVALLE Y CORREO DE LA SUBDIRECCION DE GEOGRAFIA Y CARGOGRAFIA PARA ADELANTAR COMISION DE CAMPO DE FRONTERAS Y LIMITES DE ENTIDADES TERRITORIALES EN EL MUNICIPIO DE VIJES Y ADYACENTES PARA EL FUNCIONARIO LUIS FERNANDO A"/>
    <s v="4920"/>
    <s v="-0"/>
    <s v="-0"/>
    <s v="-0"/>
    <s v="-0"/>
    <s v="-0"/>
    <x v="1"/>
    <x v="8"/>
  </r>
  <r>
    <s v="4920"/>
    <s v="2020-09-10 00:00:00"/>
    <s v="2020-09-10 11:05:00"/>
    <s v="Gasto"/>
    <s v="Con Compromiso"/>
    <s v="0300"/>
    <x v="28"/>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1484561"/>
    <n v="-46600"/>
    <n v="1437961"/>
    <n v="0"/>
    <s v="CDP SEGUN INTRUCCIONES DIRECTOR TVALLE Y CORREO DE LA SUBDIRECCION DE GEOGRAFIA Y CARGOGRAFIA PARA ADELANTAR COMISION DE CAMPO DE FRONTERAS Y LIMITES DE ENTIDADES TERRITORIALES EN EL MUNICIPIO DE VIJES Y ADYACENTES PARA EL FUNCIONARIO LUIS FERNANDO A"/>
    <s v="4920"/>
    <s v="11320"/>
    <s v="16220"/>
    <s v="85920"/>
    <s v="262900120"/>
    <s v="320"/>
    <x v="1"/>
    <x v="8"/>
  </r>
  <r>
    <s v="5020"/>
    <s v="2020-09-18 00:00:00"/>
    <s v="2020-09-18 15:29:00"/>
    <s v="Gasto"/>
    <s v="Con Compromiso"/>
    <s v="0300"/>
    <x v="28"/>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541450"/>
    <n v="-100000"/>
    <n v="441450"/>
    <n v="0"/>
    <s v="CDP PARA COMISION CONDUCTOR PEDRO GONZALEZ PARA APOYO COMISION DESLINDE VIJES SEGUN APROPIACION ASIGNADA POR LA SUBDIRECCION DE CARTOGRAFIA"/>
    <s v="5020"/>
    <s v="11520"/>
    <s v="16320"/>
    <s v="86020"/>
    <s v="268874920"/>
    <s v="420"/>
    <x v="1"/>
    <x v="8"/>
  </r>
  <r>
    <s v="5120"/>
    <s v="2020-09-21 00:00:00"/>
    <s v="2020-09-21 09:24:00"/>
    <s v="Gasto"/>
    <s v="Con Compromiso"/>
    <s v="0510"/>
    <x v="28"/>
    <x v="23"/>
    <s v="ADQUISICIÓN DE BIENES Y SERVICIOS - SERVICIO DE AVALÚOS - ACTUALIZACIÓN  Y GESTIÓN CATASTRAL  NACIONAL"/>
    <s v="Nación"/>
    <x v="2"/>
    <s v="CSF"/>
    <n v="3000000"/>
    <n v="-1374250"/>
    <n v="1625750"/>
    <n v="0"/>
    <s v="CDP PARA GASTOS DE MANUTENCION Y TRANSPORTE EN DESARROLLO AL CONTRATO No.2834"/>
    <s v="5120"/>
    <s v="18320, 21020"/>
    <s v="25320, 31920"/>
    <s v="100520, 116820"/>
    <s v="330192820, 355297620"/>
    <s v="-0"/>
    <x v="1"/>
    <x v="2"/>
  </r>
  <r>
    <s v="5220"/>
    <s v="2020-09-23 00:00:00"/>
    <s v="2020-09-23 10:32:00"/>
    <s v="Gasto"/>
    <s v="Con Compromiso"/>
    <s v="022"/>
    <x v="28"/>
    <x v="28"/>
    <s v="AUXILIO DE CONECTIVIDAD DIGITAL"/>
    <s v="Nación"/>
    <x v="0"/>
    <s v="CSF"/>
    <n v="3106190"/>
    <n v="0"/>
    <n v="3106190"/>
    <n v="0"/>
    <s v="CDP PARA PAGO NOMINA FUNCIONARIOS TVALLE CORRESPONDIENTE AL MES DE SEPTIEMBRE DEL 2020"/>
    <s v="5220"/>
    <s v="11620, 11720"/>
    <s v="-0"/>
    <s v="79320, 79420, 79520, 79620, 79720, 79820, 79920, 80020, 80120, 80220, 80320, 80420, 80520, 80620, 80720, 80820, 80920, 81020, 81120, 81220, 81320, 81420, 81520, 81620, 81720, 81820, 81920, 82020, 82120, 82220, 82320, 82420, 82520, 82620, 82720, 82820, 82920, 83020, 83120, 83220, 83320, 83420, 83520, 83620, 83720, 83820, 83920, 84020, 84120, 84220, 84320, 84420"/>
    <s v="262371620, 262371720, 262371820, 262371920, 262372020, 262372120, 262372220, 262372320, 262372420, 262372520, 262372620, 262372720, 262372820, 262372920, 262373020, 262373120, 262373220, 262373320, 262373520, 262373620, 262373720, 262373820, 262373920, 262374020, 262374120, 262374220, 262374320, 262374420, 262374520, 262374620, 262374720, 262374820, 262374920, 262375020, 262375120, 262375220, 262375320, 262375420, 262375520, 262375620, 262375720, 262375820, 262375920, 262376020, 262376120, 262376220, 262376320, 262376420, 262376520, 262376620, 262376720, 262376820"/>
    <s v="-0"/>
    <x v="0"/>
    <x v="28"/>
  </r>
  <r>
    <s v="5220"/>
    <s v="2020-09-23 00:00:00"/>
    <s v="2020-09-23 10:32:00"/>
    <s v="Gasto"/>
    <s v="Con Compromiso"/>
    <s v="022"/>
    <x v="28"/>
    <x v="6"/>
    <s v="SUBSIDIO DE ALIMENTACIÓN"/>
    <s v="Nación"/>
    <x v="0"/>
    <s v="CSF"/>
    <n v="2062256"/>
    <n v="0"/>
    <n v="2062256"/>
    <n v="0"/>
    <s v="CDP PARA PAGO NOMINA FUNCIONARIOS TVALLE CORRESPONDIENTE AL MES DE SEPTIEMBRE DEL 2020"/>
    <s v="5220"/>
    <s v="11620, 11720"/>
    <s v="-0"/>
    <s v="79320, 79420, 79520, 79620, 79720, 79820, 79920, 80020, 80120, 80220, 80320, 80420, 80520, 80620, 80720, 80820, 80920, 81020, 81120, 81220, 81320, 81420, 81520, 81620, 81720, 81820, 81920, 82020, 82120, 82220, 82320, 82420, 82520, 82620, 82720, 82820, 82920, 83020, 83120, 83220, 83320, 83420, 83520, 83620, 83720, 83820, 83920, 84020, 84120, 84220, 84320, 84420"/>
    <s v="262371620, 262371720, 262371820, 262371920, 262372020, 262372120, 262372220, 262372320, 262372420, 262372520, 262372620, 262372720, 262372820, 262372920, 262373020, 262373120, 262373220, 262373320, 262373520, 262373620, 262373720, 262373820, 262373920, 262374020, 262374120, 262374220, 262374320, 262374420, 262374520, 262374620, 262374720, 262374820, 262374920, 262375020, 262375120, 262375220, 262375320, 262375420, 262375520, 262375620, 262375720, 262375820, 262375920, 262376020, 262376120, 262376220, 262376320, 262376420, 262376520, 262376620, 262376720, 262376820"/>
    <s v="-0"/>
    <x v="0"/>
    <x v="28"/>
  </r>
  <r>
    <s v="5220"/>
    <s v="2020-09-23 00:00:00"/>
    <s v="2020-09-23 10:32:00"/>
    <s v="Gasto"/>
    <s v="Con Compromiso"/>
    <s v="022"/>
    <x v="28"/>
    <x v="7"/>
    <s v="BONIFICACIÓN ESPECIAL DE RECREACIÓN"/>
    <s v="Nación"/>
    <x v="0"/>
    <s v="CSF"/>
    <n v="258072"/>
    <n v="0"/>
    <n v="258072"/>
    <n v="0"/>
    <s v="CDP PARA PAGO NOMINA FUNCIONARIOS TVALLE CORRESPONDIENTE AL MES DE SEPTIEMBRE DEL 2020"/>
    <s v="5220"/>
    <s v="11620, 11720"/>
    <s v="-0"/>
    <s v="79320, 79420, 79520, 79620, 79720, 79820, 79920, 80020, 80120, 80220, 80320, 80420, 80520, 80620, 80720, 80820, 80920, 81020, 81120, 81220, 81320, 81420, 81520, 81620, 81720, 81820, 81920, 82020, 82120, 82220, 82320, 82420, 82520, 82620, 82720, 82820, 82920, 83020, 83120, 83220, 83320, 83420, 83520, 83620, 83720, 83820, 83920, 84020, 84120, 84220, 84320, 84420"/>
    <s v="262371620, 262371720, 262371820, 262371920, 262372020, 262372120, 262372220, 262372320, 262372420, 262372520, 262372620, 262372720, 262372820, 262372920, 262373020, 262373120, 262373220, 262373320, 262373520, 262373620, 262373720, 262373820, 262373920, 262374020, 262374120, 262374220, 262374320, 262374420, 262374520, 262374620, 262374720, 262374820, 262374920, 262375020, 262375120, 262375220, 262375320, 262375420, 262375520, 262375620, 262375720, 262375820, 262375920, 262376020, 262376120, 262376220, 262376320, 262376420, 262376520, 262376620, 262376720, 262376820"/>
    <s v="-0"/>
    <x v="0"/>
    <x v="28"/>
  </r>
  <r>
    <s v="5220"/>
    <s v="2020-09-23 00:00:00"/>
    <s v="2020-09-23 10:32:00"/>
    <s v="Gasto"/>
    <s v="Con Compromiso"/>
    <s v="022"/>
    <x v="28"/>
    <x v="21"/>
    <s v="INCAPACIDADES (NO DE PENSIONES)"/>
    <s v="Nación"/>
    <x v="0"/>
    <s v="CSF"/>
    <n v="969574"/>
    <n v="0"/>
    <n v="969574"/>
    <n v="0"/>
    <s v="CDP PARA PAGO NOMINA FUNCIONARIOS TVALLE CORRESPONDIENTE AL MES DE SEPTIEMBRE DEL 2020"/>
    <s v="5220"/>
    <s v="11620, 11720"/>
    <s v="-0"/>
    <s v="79320, 79420, 79520, 79620, 79720, 79820, 79920, 80020, 80120, 80220, 80320, 80420, 80520, 80620, 80720, 80820, 80920, 81020, 81120, 81220, 81320, 81420, 81520, 81620, 81720, 81820, 81920, 82020, 82120, 82220, 82320, 82420, 82520, 82620, 82720, 82820, 82920, 83020, 83120, 83220, 83320, 83420, 83520, 83620, 83720, 83820, 83920, 84020, 84120, 84220, 84320, 84420"/>
    <s v="262371620, 262371720, 262371820, 262371920, 262372020, 262372120, 262372220, 262372320, 262372420, 262372520, 262372620, 262372720, 262372820, 262372920, 262373020, 262373120, 262373220, 262373320, 262373520, 262373620, 262373720, 262373820, 262373920, 262374020, 262374120, 262374220, 262374320, 262374420, 262374520, 262374620, 262374720, 262374820, 262374920, 262375020, 262375120, 262375220, 262375320, 262375420, 262375520, 262375620, 262375720, 262375820, 262375920, 262376020, 262376120, 262376220, 262376320, 262376420, 262376520, 262376620, 262376720, 262376820"/>
    <s v="-0"/>
    <x v="0"/>
    <x v="28"/>
  </r>
  <r>
    <s v="5220"/>
    <s v="2020-09-23 00:00:00"/>
    <s v="2020-09-23 10:32:00"/>
    <s v="Gasto"/>
    <s v="Con Compromiso"/>
    <s v="022"/>
    <x v="28"/>
    <x v="9"/>
    <s v="BONIFICACIÓN POR SERVICIOS PRESTADOS"/>
    <s v="Nación"/>
    <x v="0"/>
    <s v="CSF"/>
    <n v="2157874"/>
    <n v="0"/>
    <n v="2157874"/>
    <n v="0"/>
    <s v="CDP PARA PAGO NOMINA FUNCIONARIOS TVALLE CORRESPONDIENTE AL MES DE SEPTIEMBRE DEL 2020"/>
    <s v="5220"/>
    <s v="11620, 11720"/>
    <s v="-0"/>
    <s v="79320, 79420, 79520, 79620, 79720, 79820, 79920, 80020, 80120, 80220, 80320, 80420, 80520, 80620, 80720, 80820, 80920, 81020, 81120, 81220, 81320, 81420, 81520, 81620, 81720, 81820, 81920, 82020, 82120, 82220, 82320, 82420, 82520, 82620, 82720, 82820, 82920, 83020, 83120, 83220, 83320, 83420, 83520, 83620, 83720, 83820, 83920, 84020, 84120, 84220, 84320, 84420"/>
    <s v="262371620, 262371720, 262371820, 262371920, 262372020, 262372120, 262372220, 262372320, 262372420, 262372520, 262372620, 262372720, 262372820, 262372920, 262373020, 262373120, 262373220, 262373320, 262373520, 262373620, 262373720, 262373820, 262373920, 262374020, 262374120, 262374220, 262374320, 262374420, 262374520, 262374620, 262374720, 262374820, 262374920, 262375020, 262375120, 262375220, 262375320, 262375420, 262375520, 262375620, 262375720, 262375820, 262375920, 262376020, 262376120, 262376220, 262376320, 262376420, 262376520, 262376620, 262376720, 262376820"/>
    <s v="-0"/>
    <x v="0"/>
    <x v="28"/>
  </r>
  <r>
    <s v="5220"/>
    <s v="2020-09-23 00:00:00"/>
    <s v="2020-09-23 10:32:00"/>
    <s v="Gasto"/>
    <s v="Con Compromiso"/>
    <s v="022"/>
    <x v="28"/>
    <x v="8"/>
    <s v="SUELDO BÁSICO"/>
    <s v="Nación"/>
    <x v="0"/>
    <s v="CSF"/>
    <n v="75425029"/>
    <n v="0"/>
    <n v="75425029"/>
    <n v="0"/>
    <s v="CDP PARA PAGO NOMINA FUNCIONARIOS TVALLE CORRESPONDIENTE AL MES DE SEPTIEMBRE DEL 2020"/>
    <s v="5220"/>
    <s v="11620, 11720"/>
    <s v="-0"/>
    <s v="79320, 79420, 79520, 79620, 79720, 79820, 79920, 80020, 80120, 80220, 80320, 80420, 80520, 80620, 80720, 80820, 80920, 81020, 81120, 81220, 81320, 81420, 81520, 81620, 81720, 81820, 81920, 82020, 82120, 82220, 82320, 82420, 82520, 82620, 82720, 82820, 82920, 83020, 83120, 83220, 83320, 83420, 83520, 83620, 83720, 83820, 83920, 84020, 84120, 84220, 84320, 84420"/>
    <s v="262371620, 262371720, 262371820, 262371920, 262372020, 262372120, 262372220, 262372320, 262372420, 262372520, 262372620, 262372720, 262372820, 262372920, 262373020, 262373120, 262373220, 262373320, 262373520, 262373620, 262373720, 262373820, 262373920, 262374020, 262374120, 262374220, 262374320, 262374420, 262374520, 262374620, 262374720, 262374820, 262374920, 262375020, 262375120, 262375220, 262375320, 262375420, 262375520, 262375620, 262375720, 262375820, 262375920, 262376020, 262376120, 262376220, 262376320, 262376420, 262376520, 262376620, 262376720, 262376820"/>
    <s v="-0"/>
    <x v="0"/>
    <x v="28"/>
  </r>
  <r>
    <s v="5220"/>
    <s v="2020-09-23 00:00:00"/>
    <s v="2020-09-23 10:32:00"/>
    <s v="Gasto"/>
    <s v="Con Compromiso"/>
    <s v="022"/>
    <x v="28"/>
    <x v="10"/>
    <s v="SUELDO DE VACACIONES"/>
    <s v="Nación"/>
    <x v="0"/>
    <s v="CSF"/>
    <n v="3311840"/>
    <n v="0"/>
    <n v="3311840"/>
    <n v="0"/>
    <s v="CDP PARA PAGO NOMINA FUNCIONARIOS TVALLE CORRESPONDIENTE AL MES DE SEPTIEMBRE DEL 2020"/>
    <s v="5220"/>
    <s v="11620, 11720"/>
    <s v="-0"/>
    <s v="79320, 79420, 79520, 79620, 79720, 79820, 79920, 80020, 80120, 80220, 80320, 80420, 80520, 80620, 80720, 80820, 80920, 81020, 81120, 81220, 81320, 81420, 81520, 81620, 81720, 81820, 81920, 82020, 82120, 82220, 82320, 82420, 82520, 82620, 82720, 82820, 82920, 83020, 83120, 83220, 83320, 83420, 83520, 83620, 83720, 83820, 83920, 84020, 84120, 84220, 84320, 84420"/>
    <s v="262371620, 262371720, 262371820, 262371920, 262372020, 262372120, 262372220, 262372320, 262372420, 262372520, 262372620, 262372720, 262372820, 262372920, 262373020, 262373120, 262373220, 262373320, 262373520, 262373620, 262373720, 262373820, 262373920, 262374020, 262374120, 262374220, 262374320, 262374420, 262374520, 262374620, 262374720, 262374820, 262374920, 262375020, 262375120, 262375220, 262375320, 262375420, 262375520, 262375620, 262375720, 262375820, 262375920, 262376020, 262376120, 262376220, 262376320, 262376420, 262376520, 262376620, 262376720, 262376820"/>
    <s v="-0"/>
    <x v="0"/>
    <x v="28"/>
  </r>
  <r>
    <s v="5220"/>
    <s v="2020-09-23 00:00:00"/>
    <s v="2020-09-23 10:32:00"/>
    <s v="Gasto"/>
    <s v="Con Compromiso"/>
    <s v="022"/>
    <x v="28"/>
    <x v="4"/>
    <s v="PRIMA DE VACACIONES"/>
    <s v="Nación"/>
    <x v="0"/>
    <s v="CSF"/>
    <n v="2690061"/>
    <n v="0"/>
    <n v="2690061"/>
    <n v="0"/>
    <s v="CDP PARA PAGO NOMINA FUNCIONARIOS TVALLE CORRESPONDIENTE AL MES DE SEPTIEMBRE DEL 2020"/>
    <s v="5220"/>
    <s v="11620, 11720"/>
    <s v="-0"/>
    <s v="79320, 79420, 79520, 79620, 79720, 79820, 79920, 80020, 80120, 80220, 80320, 80420, 80520, 80620, 80720, 80820, 80920, 81020, 81120, 81220, 81320, 81420, 81520, 81620, 81720, 81820, 81920, 82020, 82120, 82220, 82320, 82420, 82520, 82620, 82720, 82820, 82920, 83020, 83120, 83220, 83320, 83420, 83520, 83620, 83720, 83820, 83920, 84020, 84120, 84220, 84320, 84420"/>
    <s v="262371620, 262371720, 262371820, 262371920, 262372020, 262372120, 262372220, 262372320, 262372420, 262372520, 262372620, 262372720, 262372820, 262372920, 262373020, 262373120, 262373220, 262373320, 262373520, 262373620, 262373720, 262373820, 262373920, 262374020, 262374120, 262374220, 262374320, 262374420, 262374520, 262374620, 262374720, 262374820, 262374920, 262375020, 262375120, 262375220, 262375320, 262375420, 262375520, 262375620, 262375720, 262375820, 262375920, 262376020, 262376120, 262376220, 262376320, 262376420, 262376520, 262376620, 262376720, 262376820"/>
    <s v="-0"/>
    <x v="0"/>
    <x v="28"/>
  </r>
  <r>
    <s v="5320"/>
    <s v="2020-09-23 00:00:00"/>
    <s v="2020-09-23 10:39:00"/>
    <s v="Gasto"/>
    <s v="Con Compromiso"/>
    <s v="022"/>
    <x v="28"/>
    <x v="13"/>
    <s v="SALUD"/>
    <s v="Nación"/>
    <x v="0"/>
    <s v="CSF"/>
    <n v="6928600"/>
    <n v="0"/>
    <n v="6928600"/>
    <n v="0"/>
    <s v="CDP PARA PAGO SEGURIDAD SOCIAL FUNCIONARIOS TVALLE SEGUN NOMINA DEL MES DE SEPTIEMBRE DEL 2020"/>
    <s v="5320"/>
    <s v="11820"/>
    <s v="-0"/>
    <s v="84520, 84620, 84720, 84820, 84920, 85020, 85120, 85220, 85320, 85420, 85520, 85620, 85720, 85820"/>
    <s v="262450620, 262450720, 262450820, 262450920, 262451020, 262451120, 262451220, 262451320, 262451420, 262451520, 262451620, 262451720, 262451820, 262451920"/>
    <s v="-0"/>
    <x v="0"/>
    <x v="28"/>
  </r>
  <r>
    <s v="5320"/>
    <s v="2020-09-23 00:00:00"/>
    <s v="2020-09-23 10:39:00"/>
    <s v="Gasto"/>
    <s v="Con Compromiso"/>
    <s v="022"/>
    <x v="28"/>
    <x v="15"/>
    <s v="APORTES GENERALES AL SISTEMA DE RIESGOS LABORALES"/>
    <s v="Nación"/>
    <x v="0"/>
    <s v="CSF"/>
    <n v="1247300"/>
    <n v="0"/>
    <n v="1247300"/>
    <n v="0"/>
    <s v="CDP PARA PAGO SEGURIDAD SOCIAL FUNCIONARIOS TVALLE SEGUN NOMINA DEL MES DE SEPTIEMBRE DEL 2020"/>
    <s v="5320"/>
    <s v="11820"/>
    <s v="-0"/>
    <s v="84520, 84620, 84720, 84820, 84920, 85020, 85120, 85220, 85320, 85420, 85520, 85620, 85720, 85820"/>
    <s v="262450620, 262450720, 262450820, 262450920, 262451020, 262451120, 262451220, 262451320, 262451420, 262451520, 262451620, 262451720, 262451820, 262451920"/>
    <s v="-0"/>
    <x v="0"/>
    <x v="28"/>
  </r>
  <r>
    <s v="5320"/>
    <s v="2020-09-23 00:00:00"/>
    <s v="2020-09-23 10:39:00"/>
    <s v="Gasto"/>
    <s v="Con Compromiso"/>
    <s v="022"/>
    <x v="28"/>
    <x v="12"/>
    <s v="APORTES AL SENA"/>
    <s v="Nación"/>
    <x v="0"/>
    <s v="CSF"/>
    <n v="1790600"/>
    <n v="0"/>
    <n v="1790600"/>
    <n v="0"/>
    <s v="CDP PARA PAGO SEGURIDAD SOCIAL FUNCIONARIOS TVALLE SEGUN NOMINA DEL MES DE SEPTIEMBRE DEL 2020"/>
    <s v="5320"/>
    <s v="11820"/>
    <s v="-0"/>
    <s v="84520, 84620, 84720, 84820, 84920, 85020, 85120, 85220, 85320, 85420, 85520, 85620, 85720, 85820"/>
    <s v="262450620, 262450720, 262450820, 262450920, 262451020, 262451120, 262451220, 262451320, 262451420, 262451520, 262451620, 262451720, 262451820, 262451920"/>
    <s v="-0"/>
    <x v="0"/>
    <x v="28"/>
  </r>
  <r>
    <s v="5320"/>
    <s v="2020-09-23 00:00:00"/>
    <s v="2020-09-23 10:39:00"/>
    <s v="Gasto"/>
    <s v="Con Compromiso"/>
    <s v="022"/>
    <x v="28"/>
    <x v="11"/>
    <s v="PENSIONES"/>
    <s v="Nación"/>
    <x v="0"/>
    <s v="CSF"/>
    <n v="9780400"/>
    <n v="0"/>
    <n v="9780400"/>
    <n v="0"/>
    <s v="CDP PARA PAGO SEGURIDAD SOCIAL FUNCIONARIOS TVALLE SEGUN NOMINA DEL MES DE SEPTIEMBRE DEL 2020"/>
    <s v="5320"/>
    <s v="11820"/>
    <s v="-0"/>
    <s v="84520, 84620, 84720, 84820, 84920, 85020, 85120, 85220, 85320, 85420, 85520, 85620, 85720, 85820"/>
    <s v="262450620, 262450720, 262450820, 262450920, 262451020, 262451120, 262451220, 262451320, 262451420, 262451520, 262451620, 262451720, 262451820, 262451920"/>
    <s v="-0"/>
    <x v="0"/>
    <x v="28"/>
  </r>
  <r>
    <s v="5320"/>
    <s v="2020-09-23 00:00:00"/>
    <s v="2020-09-23 10:39:00"/>
    <s v="Gasto"/>
    <s v="Con Compromiso"/>
    <s v="022"/>
    <x v="28"/>
    <x v="14"/>
    <s v="APORTES AL ICBF"/>
    <s v="Nación"/>
    <x v="0"/>
    <s v="CSF"/>
    <n v="2685800"/>
    <n v="0"/>
    <n v="2685800"/>
    <n v="0"/>
    <s v="CDP PARA PAGO SEGURIDAD SOCIAL FUNCIONARIOS TVALLE SEGUN NOMINA DEL MES DE SEPTIEMBRE DEL 2020"/>
    <s v="5320"/>
    <s v="11820"/>
    <s v="-0"/>
    <s v="84520, 84620, 84720, 84820, 84920, 85020, 85120, 85220, 85320, 85420, 85520, 85620, 85720, 85820"/>
    <s v="262450620, 262450720, 262450820, 262450920, 262451020, 262451120, 262451220, 262451320, 262451420, 262451520, 262451620, 262451720, 262451820, 262451920"/>
    <s v="-0"/>
    <x v="0"/>
    <x v="28"/>
  </r>
  <r>
    <s v="5320"/>
    <s v="2020-09-23 00:00:00"/>
    <s v="2020-09-23 10:39:00"/>
    <s v="Gasto"/>
    <s v="Con Compromiso"/>
    <s v="022"/>
    <x v="28"/>
    <x v="16"/>
    <s v="CAJAS DE COMPENSACIÓN FAMILIAR"/>
    <s v="Nación"/>
    <x v="0"/>
    <s v="CSF"/>
    <n v="3579600"/>
    <n v="-3000"/>
    <n v="3576600"/>
    <n v="0"/>
    <s v="CDP PARA PAGO SEGURIDAD SOCIAL FUNCIONARIOS TVALLE SEGUN NOMINA DEL MES DE SEPTIEMBRE DEL 2020"/>
    <s v="5320"/>
    <s v="11820"/>
    <s v="-0"/>
    <s v="84520, 84620, 84720, 84820, 84920, 85020, 85120, 85220, 85320, 85420, 85520, 85620, 85720, 85820"/>
    <s v="262450620, 262450720, 262450820, 262450920, 262451020, 262451120, 262451220, 262451320, 262451420, 262451520, 262451620, 262451720, 262451820, 262451920"/>
    <s v="-0"/>
    <x v="0"/>
    <x v="28"/>
  </r>
  <r>
    <s v="5420"/>
    <s v="2020-10-05 00:00:00"/>
    <s v="2020-10-05 17:45:00"/>
    <s v="Gasto"/>
    <s v="Con Compromiso"/>
    <s v="022"/>
    <x v="28"/>
    <x v="19"/>
    <s v="VIÁTICOS DE LOS FUNCIONARIOS EN COMISIÓN"/>
    <s v="Propios"/>
    <x v="1"/>
    <s v="CSF"/>
    <n v="271546"/>
    <n v="0"/>
    <n v="271546"/>
    <n v="0"/>
    <s v="CDP PARA GASTOS COMISION REUNION DIRECTORES EN SEDE CENTRAL SEGUN MEMORANDO SEGUN ASIGNACION PPTAL DEL 02 DE OCTUBRE DEL 2020 SEGUN CORREO ELECTRONICO DEL ENLACE FINANCIERO SECRETARIA GENERAL"/>
    <s v="5420"/>
    <s v="12820"/>
    <s v="19320"/>
    <s v="88820"/>
    <s v="280664820"/>
    <s v="-0"/>
    <x v="0"/>
    <x v="28"/>
  </r>
  <r>
    <s v="5420"/>
    <s v="2020-10-05 00:00:00"/>
    <s v="2020-10-05 17:45:00"/>
    <s v="Gasto"/>
    <s v="Con Compromiso"/>
    <s v="022"/>
    <x v="28"/>
    <x v="18"/>
    <s v="SERVICIOS DE TRANSPORTE DE PASAJEROS"/>
    <s v="Propios"/>
    <x v="1"/>
    <s v="CSF"/>
    <n v="60000"/>
    <n v="0"/>
    <n v="60000"/>
    <n v="0"/>
    <s v="CDP PARA GASTOS COMISION REUNION DIRECTORES EN SEDE CENTRAL SEGUN MEMORANDO SEGUN ASIGNACION PPTAL DEL 02 DE OCTUBRE DEL 2020 SEGUN CORREO ELECTRONICO DEL ENLACE FINANCIERO SECRETARIA GENERAL"/>
    <s v="5420"/>
    <s v="12820"/>
    <s v="19320"/>
    <s v="88820"/>
    <s v="280664820"/>
    <s v="-0"/>
    <x v="0"/>
    <x v="28"/>
  </r>
  <r>
    <s v="5520"/>
    <s v="2020-10-19 00:00:00"/>
    <s v="2020-10-19 09:29:00"/>
    <s v="Gasto"/>
    <s v="Con Compromiso"/>
    <s v="0500"/>
    <x v="28"/>
    <x v="22"/>
    <s v="ADQUISICIÓN DE BIENES Y SERVICIOS - SERVICIO DE INFORMACIÓN CATASTRAL - ACTUALIZACIÓN  Y GESTIÓN CATASTRAL  NACIONAL"/>
    <s v="Nación"/>
    <x v="0"/>
    <s v="CSF"/>
    <n v="20749384"/>
    <n v="-1037468"/>
    <n v="19711916"/>
    <n v="0"/>
    <s v="CDP PARA PROCESO DE PRESTACION DE SERVICIOS PERSONALES PARA REALIZAR ACTIVIDADES DE DIGITALIZACION Y GENERACION  DE PRODUCTOS DE LA INF CATRASTRAL EN LA DIRECCION TVALLE Y SUS UOC."/>
    <s v="5520"/>
    <s v="17020, 17120, 17220, 17320"/>
    <s v="27520, 27620, 27920, 28020"/>
    <s v="112620, 112720, 113020, 113120, 127320, 128120, 128220, 128320, 128520, 128620, 128820, 128920"/>
    <s v="347321520, 347324520, 347333920, 347334820, 378639220, 378644120, 378647520, 378661520, 383553120, 383554920, 383567420, 383576420"/>
    <s v="-0"/>
    <x v="1"/>
    <x v="1"/>
  </r>
  <r>
    <s v="5620"/>
    <s v="2020-10-19 00:00:00"/>
    <s v="2020-10-19 09:52:00"/>
    <s v="Gasto"/>
    <s v="Con Compromiso"/>
    <s v="0500"/>
    <x v="28"/>
    <x v="22"/>
    <s v="ADQUISICIÓN DE BIENES Y SERVICIOS - SERVICIO DE INFORMACIÓN CATASTRAL - ACTUALIZACIÓN  Y GESTIÓN CATASTRAL  NACIONAL"/>
    <s v="Nación"/>
    <x v="0"/>
    <s v="CSF"/>
    <n v="6606768"/>
    <n v="-495508"/>
    <n v="6111260"/>
    <n v="0"/>
    <s v="CDP PARA PRESTACION DE SERVICIOS PERSONALES PARA REALIZAR ACTIVIDADES DE APOYO OPERATIVO _x000a_ EN LOS PROCESOS CATASTRALES EN LA DIRECCION TERRITORIAL VALLE Y SUS UOC"/>
    <s v="5620"/>
    <s v="17420, 17520"/>
    <s v="28120, 28220"/>
    <s v="113220, 113320, 127220, 130020, 130120, 131620"/>
    <s v="349422420, 349424220, 378745220, 383664920, 383667020, 392364520"/>
    <s v="-0"/>
    <x v="1"/>
    <x v="1"/>
  </r>
  <r>
    <s v="5720"/>
    <s v="2020-10-21 00:00:00"/>
    <s v="2020-10-21 16:55:00"/>
    <s v="Gasto"/>
    <s v="Con Compromiso"/>
    <s v="0500"/>
    <x v="28"/>
    <x v="22"/>
    <s v="ADQUISICIÓN DE BIENES Y SERVICIOS - SERVICIO DE INFORMACIÓN CATASTRAL - ACTUALIZACIÓN  Y GESTIÓN CATASTRAL  NACIONAL"/>
    <s v="Nación"/>
    <x v="2"/>
    <s v="CSF"/>
    <n v="56812"/>
    <n v="0"/>
    <n v="56812"/>
    <n v="0"/>
    <s v="CDP PARA REAJUSTE DE VIATICOS SEGUN RESOLUCION 792 DEL 2020"/>
    <s v="5720"/>
    <s v="14020"/>
    <s v="19620"/>
    <s v="89120"/>
    <s v="293440920"/>
    <s v="-0"/>
    <x v="1"/>
    <x v="1"/>
  </r>
  <r>
    <s v="5820"/>
    <s v="2020-10-22 00:00:00"/>
    <s v="2020-10-22 19:21:00"/>
    <s v="Gasto"/>
    <s v="Con Compromiso"/>
    <s v="022"/>
    <x v="28"/>
    <x v="37"/>
    <s v="INDEMNIZACIÓN POR VACACIONES"/>
    <s v="Nación"/>
    <x v="0"/>
    <s v="CSF"/>
    <n v="2161116"/>
    <n v="0"/>
    <n v="2161116"/>
    <n v="0"/>
    <s v="CDP PARA PAGO NOMINA FUNCIONARIOS TVALLE CORRESPONDIENTE AL MES DE OCTUBRE DEL 2020"/>
    <s v="5820"/>
    <s v="14220, 14320"/>
    <s v="-0"/>
    <s v="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94220"/>
    <s v="295596220, 295596320, 295596420, 295596520, 295596620, 295596720, 295596820, 295596920, 295597020, 295597120, 295597220, 295597320, 295597420, 295597520, 295597620, 295597720, 295597820, 295598020, 295598120, 295598220, 295598320, 295598420, 295598520, 295598620, 295598720, 295598820, 295598920, 295599020, 295599120, 295599220, 295599320, 295599420, 295599520, 295599620, 295599720, 295599820, 295599920, 295600020, 295600120, 295600220, 295600320, 295600420, 295600520, 295600620, 295600720, 295600820, 295600920, 295601020, 295601120, 295601220, 295601320"/>
    <s v="-0"/>
    <x v="0"/>
    <x v="28"/>
  </r>
  <r>
    <s v="5820"/>
    <s v="2020-10-22 00:00:00"/>
    <s v="2020-10-22 19:21:00"/>
    <s v="Gasto"/>
    <s v="Con Compromiso"/>
    <s v="022"/>
    <x v="28"/>
    <x v="9"/>
    <s v="BONIFICACIÓN POR SERVICIOS PRESTADOS"/>
    <s v="Nación"/>
    <x v="0"/>
    <s v="CSF"/>
    <n v="2652319"/>
    <n v="0"/>
    <n v="2652319"/>
    <n v="0"/>
    <s v="CDP PARA PAGO NOMINA FUNCIONARIOS TVALLE CORRESPONDIENTE AL MES DE OCTUBRE DEL 2020"/>
    <s v="5820"/>
    <s v="14220, 14320"/>
    <s v="-0"/>
    <s v="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94220"/>
    <s v="295596220, 295596320, 295596420, 295596520, 295596620, 295596720, 295596820, 295596920, 295597020, 295597120, 295597220, 295597320, 295597420, 295597520, 295597620, 295597720, 295597820, 295598020, 295598120, 295598220, 295598320, 295598420, 295598520, 295598620, 295598720, 295598820, 295598920, 295599020, 295599120, 295599220, 295599320, 295599420, 295599520, 295599620, 295599720, 295599820, 295599920, 295600020, 295600120, 295600220, 295600320, 295600420, 295600520, 295600620, 295600720, 295600820, 295600920, 295601020, 295601120, 295601220, 295601320"/>
    <s v="-0"/>
    <x v="0"/>
    <x v="28"/>
  </r>
  <r>
    <s v="5820"/>
    <s v="2020-10-22 00:00:00"/>
    <s v="2020-10-22 19:21:00"/>
    <s v="Gasto"/>
    <s v="Con Compromiso"/>
    <s v="022"/>
    <x v="28"/>
    <x v="6"/>
    <s v="SUBSIDIO DE ALIMENTACIÓN"/>
    <s v="Nación"/>
    <x v="0"/>
    <s v="CSF"/>
    <n v="2194453"/>
    <n v="0"/>
    <n v="2194453"/>
    <n v="0"/>
    <s v="CDP PARA PAGO NOMINA FUNCIONARIOS TVALLE CORRESPONDIENTE AL MES DE OCTUBRE DEL 2020"/>
    <s v="5820"/>
    <s v="14220, 14320"/>
    <s v="-0"/>
    <s v="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94220"/>
    <s v="295596220, 295596320, 295596420, 295596520, 295596620, 295596720, 295596820, 295596920, 295597020, 295597120, 295597220, 295597320, 295597420, 295597520, 295597620, 295597720, 295597820, 295598020, 295598120, 295598220, 295598320, 295598420, 295598520, 295598620, 295598720, 295598820, 295598920, 295599020, 295599120, 295599220, 295599320, 295599420, 295599520, 295599620, 295599720, 295599820, 295599920, 295600020, 295600120, 295600220, 295600320, 295600420, 295600520, 295600620, 295600720, 295600820, 295600920, 295601020, 295601120, 295601220, 295601320"/>
    <s v="-0"/>
    <x v="0"/>
    <x v="28"/>
  </r>
  <r>
    <s v="5820"/>
    <s v="2020-10-22 00:00:00"/>
    <s v="2020-10-22 19:21:00"/>
    <s v="Gasto"/>
    <s v="Con Compromiso"/>
    <s v="022"/>
    <x v="28"/>
    <x v="28"/>
    <s v="AUXILIO DE CONECTIVIDAD DIGITAL"/>
    <s v="Nación"/>
    <x v="0"/>
    <s v="CSF"/>
    <n v="3311899"/>
    <n v="0"/>
    <n v="3311899"/>
    <n v="0"/>
    <s v="CDP PARA PAGO NOMINA FUNCIONARIOS TVALLE CORRESPONDIENTE AL MES DE OCTUBRE DEL 2020"/>
    <s v="5820"/>
    <s v="14220, 14320"/>
    <s v="-0"/>
    <s v="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94220"/>
    <s v="295596220, 295596320, 295596420, 295596520, 295596620, 295596720, 295596820, 295596920, 295597020, 295597120, 295597220, 295597320, 295597420, 295597520, 295597620, 295597720, 295597820, 295598020, 295598120, 295598220, 295598320, 295598420, 295598520, 295598620, 295598720, 295598820, 295598920, 295599020, 295599120, 295599220, 295599320, 295599420, 295599520, 295599620, 295599720, 295599820, 295599920, 295600020, 295600120, 295600220, 295600320, 295600420, 295600520, 295600620, 295600720, 295600820, 295600920, 295601020, 295601120, 295601220, 295601320"/>
    <s v="-0"/>
    <x v="0"/>
    <x v="28"/>
  </r>
  <r>
    <s v="5820"/>
    <s v="2020-10-22 00:00:00"/>
    <s v="2020-10-22 19:21:00"/>
    <s v="Gasto"/>
    <s v="Con Compromiso"/>
    <s v="022"/>
    <x v="28"/>
    <x v="7"/>
    <s v="BONIFICACIÓN ESPECIAL DE RECREACIÓN"/>
    <s v="Nación"/>
    <x v="0"/>
    <s v="CSF"/>
    <n v="218075"/>
    <n v="0"/>
    <n v="218075"/>
    <n v="0"/>
    <s v="CDP PARA PAGO NOMINA FUNCIONARIOS TVALLE CORRESPONDIENTE AL MES DE OCTUBRE DEL 2020"/>
    <s v="5820"/>
    <s v="14220, 14320"/>
    <s v="-0"/>
    <s v="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94220"/>
    <s v="295596220, 295596320, 295596420, 295596520, 295596620, 295596720, 295596820, 295596920, 295597020, 295597120, 295597220, 295597320, 295597420, 295597520, 295597620, 295597720, 295597820, 295598020, 295598120, 295598220, 295598320, 295598420, 295598520, 295598620, 295598720, 295598820, 295598920, 295599020, 295599120, 295599220, 295599320, 295599420, 295599520, 295599620, 295599720, 295599820, 295599920, 295600020, 295600120, 295600220, 295600320, 295600420, 295600520, 295600620, 295600720, 295600820, 295600920, 295601020, 295601120, 295601220, 295601320"/>
    <s v="-0"/>
    <x v="0"/>
    <x v="28"/>
  </r>
  <r>
    <s v="5820"/>
    <s v="2020-10-22 00:00:00"/>
    <s v="2020-10-22 19:21:00"/>
    <s v="Gasto"/>
    <s v="Con Compromiso"/>
    <s v="022"/>
    <x v="28"/>
    <x v="8"/>
    <s v="SUELDO BÁSICO"/>
    <s v="Nación"/>
    <x v="0"/>
    <s v="CSF"/>
    <n v="80510646"/>
    <n v="0"/>
    <n v="80510646"/>
    <n v="0"/>
    <s v="CDP PARA PAGO NOMINA FUNCIONARIOS TVALLE CORRESPONDIENTE AL MES DE OCTUBRE DEL 2020"/>
    <s v="5820"/>
    <s v="14220, 14320"/>
    <s v="-0"/>
    <s v="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94220"/>
    <s v="295596220, 295596320, 295596420, 295596520, 295596620, 295596720, 295596820, 295596920, 295597020, 295597120, 295597220, 295597320, 295597420, 295597520, 295597620, 295597720, 295597820, 295598020, 295598120, 295598220, 295598320, 295598420, 295598520, 295598620, 295598720, 295598820, 295598920, 295599020, 295599120, 295599220, 295599320, 295599420, 295599520, 295599620, 295599720, 295599820, 295599920, 295600020, 295600120, 295600220, 295600320, 295600420, 295600520, 295600620, 295600720, 295600820, 295600920, 295601020, 295601120, 295601220, 295601320"/>
    <s v="-0"/>
    <x v="0"/>
    <x v="28"/>
  </r>
  <r>
    <s v="5820"/>
    <s v="2020-10-22 00:00:00"/>
    <s v="2020-10-22 19:21:00"/>
    <s v="Gasto"/>
    <s v="Con Compromiso"/>
    <s v="022"/>
    <x v="28"/>
    <x v="4"/>
    <s v="PRIMA DE VACACIONES"/>
    <s v="Nación"/>
    <x v="0"/>
    <s v="CSF"/>
    <n v="2588537"/>
    <n v="0"/>
    <n v="2588537"/>
    <n v="0"/>
    <s v="CDP PARA PAGO NOMINA FUNCIONARIOS TVALLE CORRESPONDIENTE AL MES DE OCTUBRE DEL 2020"/>
    <s v="5820"/>
    <s v="14220, 14320"/>
    <s v="-0"/>
    <s v="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94220"/>
    <s v="295596220, 295596320, 295596420, 295596520, 295596620, 295596720, 295596820, 295596920, 295597020, 295597120, 295597220, 295597320, 295597420, 295597520, 295597620, 295597720, 295597820, 295598020, 295598120, 295598220, 295598320, 295598420, 295598520, 295598620, 295598720, 295598820, 295598920, 295599020, 295599120, 295599220, 295599320, 295599420, 295599520, 295599620, 295599720, 295599820, 295599920, 295600020, 295600120, 295600220, 295600320, 295600420, 295600520, 295600620, 295600720, 295600820, 295600920, 295601020, 295601120, 295601220, 295601320"/>
    <s v="-0"/>
    <x v="0"/>
    <x v="28"/>
  </r>
  <r>
    <s v="5820"/>
    <s v="2020-10-22 00:00:00"/>
    <s v="2020-10-22 19:21:00"/>
    <s v="Gasto"/>
    <s v="Con Compromiso"/>
    <s v="022"/>
    <x v="28"/>
    <x v="21"/>
    <s v="INCAPACIDADES (NO DE PENSIONES)"/>
    <s v="Nación"/>
    <x v="0"/>
    <s v="CSF"/>
    <n v="87527"/>
    <n v="0"/>
    <n v="87527"/>
    <n v="0"/>
    <s v="CDP PARA PAGO NOMINA FUNCIONARIOS TVALLE CORRESPONDIENTE AL MES DE OCTUBRE DEL 2020"/>
    <s v="5820"/>
    <s v="14220, 14320"/>
    <s v="-0"/>
    <s v="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94220"/>
    <s v="295596220, 295596320, 295596420, 295596520, 295596620, 295596720, 295596820, 295596920, 295597020, 295597120, 295597220, 295597320, 295597420, 295597520, 295597620, 295597720, 295597820, 295598020, 295598120, 295598220, 295598320, 295598420, 295598520, 295598620, 295598720, 295598820, 295598920, 295599020, 295599120, 295599220, 295599320, 295599420, 295599520, 295599620, 295599720, 295599820, 295599920, 295600020, 295600120, 295600220, 295600320, 295600420, 295600520, 295600620, 295600720, 295600820, 295600920, 295601020, 295601120, 295601220, 295601320"/>
    <s v="-0"/>
    <x v="0"/>
    <x v="28"/>
  </r>
  <r>
    <s v="5920"/>
    <s v="2020-10-23 00:00:00"/>
    <s v="2020-10-23 07:34:00"/>
    <s v="Gasto"/>
    <s v="Con Compromiso"/>
    <s v="022"/>
    <x v="28"/>
    <x v="15"/>
    <s v="APORTES GENERALES AL SISTEMA DE RIESGOS LABORALES"/>
    <s v="Nación"/>
    <x v="0"/>
    <s v="CSF"/>
    <n v="1305700"/>
    <n v="0"/>
    <n v="1305700"/>
    <n v="0"/>
    <s v="CDP PARA PAGO PRESTACIONES SOCIALES FUNCIONARIOS TVALLE SEGUN NOMINA CORRESPONDIENTE AL MES DE OCTUBRE DEL 2020"/>
    <s v="5920"/>
    <s v="14420"/>
    <s v="-0"/>
    <s v="94320, 94420, 94520, 94620, 94720, 94820, 94920, 95020, 95120, 95220, 95320, 95420, 95520, 95620"/>
    <s v="295606320, 295606420, 295606520, 295606620, 295606720, 295606820, 295606920, 295607020, 295607120, 295607220, 295607320, 295607420, 295607520, 295607620"/>
    <s v="-0"/>
    <x v="0"/>
    <x v="28"/>
  </r>
  <r>
    <s v="5920"/>
    <s v="2020-10-23 00:00:00"/>
    <s v="2020-10-23 07:34:00"/>
    <s v="Gasto"/>
    <s v="Con Compromiso"/>
    <s v="022"/>
    <x v="28"/>
    <x v="12"/>
    <s v="APORTES AL SENA"/>
    <s v="Nación"/>
    <x v="0"/>
    <s v="CSF"/>
    <n v="1923200"/>
    <n v="0"/>
    <n v="1923200"/>
    <n v="0"/>
    <s v="CDP PARA PAGO PRESTACIONES SOCIALES FUNCIONARIOS TVALLE SEGUN NOMINA CORRESPONDIENTE AL MES DE OCTUBRE DEL 2020"/>
    <s v="5920"/>
    <s v="14420"/>
    <s v="-0"/>
    <s v="94320, 94420, 94520, 94620, 94720, 94820, 94920, 95020, 95120, 95220, 95320, 95420, 95520, 95620"/>
    <s v="295606320, 295606420, 295606520, 295606620, 295606720, 295606820, 295606920, 295607020, 295607120, 295607220, 295607320, 295607420, 295607520, 295607620"/>
    <s v="-0"/>
    <x v="0"/>
    <x v="28"/>
  </r>
  <r>
    <s v="5920"/>
    <s v="2020-10-23 00:00:00"/>
    <s v="2020-10-23 07:34:00"/>
    <s v="Gasto"/>
    <s v="Con Compromiso"/>
    <s v="022"/>
    <x v="28"/>
    <x v="13"/>
    <s v="SALUD"/>
    <s v="Nación"/>
    <x v="0"/>
    <s v="CSF"/>
    <n v="7393300"/>
    <n v="0"/>
    <n v="7393300"/>
    <n v="0"/>
    <s v="CDP PARA PAGO PRESTACIONES SOCIALES FUNCIONARIOS TVALLE SEGUN NOMINA CORRESPONDIENTE AL MES DE OCTUBRE DEL 2020"/>
    <s v="5920"/>
    <s v="14420"/>
    <s v="-0"/>
    <s v="94320, 94420, 94520, 94620, 94720, 94820, 94920, 95020, 95120, 95220, 95320, 95420, 95520, 95620"/>
    <s v="295606320, 295606420, 295606520, 295606620, 295606720, 295606820, 295606920, 295607020, 295607120, 295607220, 295607320, 295607420, 295607520, 295607620"/>
    <s v="-0"/>
    <x v="0"/>
    <x v="28"/>
  </r>
  <r>
    <s v="5920"/>
    <s v="2020-10-23 00:00:00"/>
    <s v="2020-10-23 07:34:00"/>
    <s v="Gasto"/>
    <s v="Con Compromiso"/>
    <s v="022"/>
    <x v="28"/>
    <x v="11"/>
    <s v="PENSIONES"/>
    <s v="Nación"/>
    <x v="0"/>
    <s v="CSF"/>
    <n v="10436400"/>
    <n v="0"/>
    <n v="10436400"/>
    <n v="0"/>
    <s v="CDP PARA PAGO PRESTACIONES SOCIALES FUNCIONARIOS TVALLE SEGUN NOMINA CORRESPONDIENTE AL MES DE OCTUBRE DEL 2020"/>
    <s v="5920"/>
    <s v="14420"/>
    <s v="-0"/>
    <s v="94320, 94420, 94520, 94620, 94720, 94820, 94920, 95020, 95120, 95220, 95320, 95420, 95520, 95620"/>
    <s v="295606320, 295606420, 295606520, 295606620, 295606720, 295606820, 295606920, 295607020, 295607120, 295607220, 295607320, 295607420, 295607520, 295607620"/>
    <s v="-0"/>
    <x v="0"/>
    <x v="28"/>
  </r>
  <r>
    <s v="5920"/>
    <s v="2020-10-23 00:00:00"/>
    <s v="2020-10-23 07:34:00"/>
    <s v="Gasto"/>
    <s v="Con Compromiso"/>
    <s v="022"/>
    <x v="28"/>
    <x v="16"/>
    <s v="CAJAS DE COMPENSACIÓN FAMILIAR"/>
    <s v="Nación"/>
    <x v="0"/>
    <s v="CSF"/>
    <n v="3845300"/>
    <n v="0"/>
    <n v="3845300"/>
    <n v="0"/>
    <s v="CDP PARA PAGO PRESTACIONES SOCIALES FUNCIONARIOS TVALLE SEGUN NOMINA CORRESPONDIENTE AL MES DE OCTUBRE DEL 2020"/>
    <s v="5920"/>
    <s v="14420"/>
    <s v="-0"/>
    <s v="94320, 94420, 94520, 94620, 94720, 94820, 94920, 95020, 95120, 95220, 95320, 95420, 95520, 95620"/>
    <s v="295606320, 295606420, 295606520, 295606620, 295606720, 295606820, 295606920, 295607020, 295607120, 295607220, 295607320, 295607420, 295607520, 295607620"/>
    <s v="-0"/>
    <x v="0"/>
    <x v="28"/>
  </r>
  <r>
    <s v="5920"/>
    <s v="2020-10-23 00:00:00"/>
    <s v="2020-10-23 07:34:00"/>
    <s v="Gasto"/>
    <s v="Con Compromiso"/>
    <s v="022"/>
    <x v="28"/>
    <x v="14"/>
    <s v="APORTES AL ICBF"/>
    <s v="Nación"/>
    <x v="0"/>
    <s v="CSF"/>
    <n v="2885400"/>
    <n v="0"/>
    <n v="2885400"/>
    <n v="0"/>
    <s v="CDP PARA PAGO PRESTACIONES SOCIALES FUNCIONARIOS TVALLE SEGUN NOMINA CORRESPONDIENTE AL MES DE OCTUBRE DEL 2020"/>
    <s v="5920"/>
    <s v="14420"/>
    <s v="-0"/>
    <s v="94320, 94420, 94520, 94620, 94720, 94820, 94920, 95020, 95120, 95220, 95320, 95420, 95520, 95620"/>
    <s v="295606320, 295606420, 295606520, 295606620, 295606720, 295606820, 295606920, 295607020, 295607120, 295607220, 295607320, 295607420, 295607520, 295607620"/>
    <s v="-0"/>
    <x v="0"/>
    <x v="28"/>
  </r>
  <r>
    <s v="6020"/>
    <s v="2020-10-30 00:00:00"/>
    <s v="2020-10-30 12:36:00"/>
    <s v="Gasto"/>
    <s v="Con Compromiso"/>
    <s v="0500"/>
    <x v="28"/>
    <x v="22"/>
    <s v="ADQUISICIÓN DE BIENES Y SERVICIOS - SERVICIO DE INFORMACIÓN CATASTRAL - ACTUALIZACIÓN  Y GESTIÓN CATASTRAL  NACIONAL"/>
    <s v="Propios"/>
    <x v="1"/>
    <s v="CSF"/>
    <n v="51775488"/>
    <n v="-16685460"/>
    <n v="35090028"/>
    <n v="0"/>
    <s v="CDP PARA CONTRATACION RECONOCEDOR PREDIAL INTEGRAL CONSERVACION CATASTRAL MUNICIPIO DE PALMIRA"/>
    <s v="6020"/>
    <s v="19120, 19220, 19320, 19420, 19520, 19620, 19720, 19820"/>
    <s v="30420, 30620, 30820, 30920, 31020, 31220, 32720, 32820"/>
    <s v="115320, 115520, 115720, 115820, 115920, 116120, 117620, 117720, 132520, 132620, 132720, 132820, 133020, 133220, 133720, 135620"/>
    <s v="354953120, 354994920, 355003620, 355004920, 355009220, 355033820, 356121420, 356122020, 392413820, 392416320, 392418220, 392420020, 392424420, 392429720, 394020720, 394379320"/>
    <s v="-0"/>
    <x v="1"/>
    <x v="1"/>
  </r>
  <r>
    <s v="6120"/>
    <s v="2020-10-30 00:00:00"/>
    <s v="2020-10-30 12:38:00"/>
    <s v="Gasto"/>
    <s v="Con Compromiso"/>
    <s v="0500"/>
    <x v="28"/>
    <x v="22"/>
    <s v="ADQUISICIÓN DE BIENES Y SERVICIOS - SERVICIO DE INFORMACIÓN CATASTRAL - ACTUALIZACIÓN  Y GESTIÓN CATASTRAL  NACIONAL"/>
    <s v="Propios"/>
    <x v="1"/>
    <s v="CSF"/>
    <n v="14933333"/>
    <n v="-3733333"/>
    <n v="11200000"/>
    <n v="0"/>
    <s v="CDP PARA CONTRATACION APOYO A LA GESTION LIDER RECONOCIMIENTO  CONSERVACION CATASTRAL MUNICIPIO DE PALMIRA"/>
    <s v="6120"/>
    <s v="18620, 18720"/>
    <s v="30520, 31120"/>
    <s v="115420, 116020, 133620, 135520"/>
    <s v="354993220, 355030520, 394015020, 394302620"/>
    <s v="-0"/>
    <x v="1"/>
    <x v="1"/>
  </r>
  <r>
    <s v="6220"/>
    <s v="2020-10-30 00:00:00"/>
    <s v="2020-10-30 12:40:00"/>
    <s v="Gasto"/>
    <s v="Con Compromiso"/>
    <s v="0500"/>
    <x v="28"/>
    <x v="22"/>
    <s v="ADQUISICIÓN DE BIENES Y SERVICIOS - SERVICIO DE INFORMACIÓN CATASTRAL - ACTUALIZACIÓN  Y GESTIÓN CATASTRAL  NACIONAL"/>
    <s v="Propios"/>
    <x v="1"/>
    <s v="CSF"/>
    <n v="17342766"/>
    <n v="-3578686"/>
    <n v="13764080"/>
    <n v="0"/>
    <s v="CDP PARA CONTRATACION APOYO A LA GESTION AUXILIAR - TRAMITE MUTACIONES DE OFICINA - NOTIFICACIONES CONSERVACION CATASTRAL MUNICIPIO DE PALMIRA"/>
    <s v="6220"/>
    <s v="17820, 17920, 18020, 18120, 18220"/>
    <s v="31420, 31520, 31620, 31720, 31820"/>
    <s v="116320, 116420, 116520, 116620, 116720, 129320, 129420, 129520, 132420, 132920, 133420, 133820, 133920"/>
    <s v="355038220, 355040520, 355046320, 355050620, 355058020, 383595720, 383597720, 383599920, 392403620, 392422420, 392439720, 394030820, 394035620"/>
    <s v="-0"/>
    <x v="1"/>
    <x v="1"/>
  </r>
  <r>
    <s v="6320"/>
    <s v="2020-10-30 00:00:00"/>
    <s v="2020-10-30 12:42:00"/>
    <s v="Gasto"/>
    <s v="Con Compromiso"/>
    <s v="0500"/>
    <x v="28"/>
    <x v="22"/>
    <s v="ADQUISICIÓN DE BIENES Y SERVICIOS - SERVICIO DE INFORMACIÓN CATASTRAL - ACTUALIZACIÓN  Y GESTIÓN CATASTRAL  NACIONAL"/>
    <s v="Propios"/>
    <x v="1"/>
    <s v="CSF"/>
    <n v="3775374"/>
    <n v="4031683"/>
    <n v="7807057"/>
    <n v="0"/>
    <s v="CDP PARA VIATICOS FUNCIONARIOS Y GASTOS DE COMISION CONSERVACION CATASTRAL MUNICIPIO DE PALMIRA"/>
    <s v="6320"/>
    <s v="21120, 21220, 21320, 21420, 21520, 21620, 21720"/>
    <s v="29820, 33120, 33220, 33320, 33420, 33520"/>
    <s v="118020, 118120, 118220, 118320, 118420, 118520"/>
    <s v="357539620, 357541320, 357555520, 357556820, 357558420, 357559520"/>
    <s v="-0"/>
    <x v="1"/>
    <x v="1"/>
  </r>
  <r>
    <s v="6420"/>
    <s v="2020-11-12 00:00:00"/>
    <s v="2020-11-12 16:42:00"/>
    <s v="Gasto"/>
    <s v="Con Compromiso"/>
    <s v="0500"/>
    <x v="28"/>
    <x v="22"/>
    <s v="ADQUISICIÓN DE BIENES Y SERVICIOS - SERVICIO DE INFORMACIÓN CATASTRAL - ACTUALIZACIÓN  Y GESTIÓN CATASTRAL  NACIONAL"/>
    <s v="Propios"/>
    <x v="1"/>
    <s v="CSF"/>
    <n v="1679662"/>
    <n v="0"/>
    <n v="1679662"/>
    <n v="0"/>
    <s v="CDP PARA PAGO ESTAMPILLA INDER GENERADA SEGUN LA SUSCRIPCION DEL CT 5240 PARA EL DESARROLLO DE LA ACTUALIZACION CATASTRAL DEL MUNICIPIO DE PALMIRA"/>
    <s v="6420"/>
    <s v="19020"/>
    <s v="25020"/>
    <s v="100120"/>
    <s v="329595420"/>
    <s v="-0"/>
    <x v="1"/>
    <x v="1"/>
  </r>
  <r>
    <s v="6520"/>
    <s v="2020-11-12 00:00:00"/>
    <s v="2020-11-12 17:15:00"/>
    <s v="Gasto"/>
    <s v="Con Compromiso"/>
    <s v="0200"/>
    <x v="28"/>
    <x v="55"/>
    <s v="ADQUISICIÓN DE BIENES Y SERVICIOS - SERVICIOS TECNOLÓGICOS - FORTALECIMIENTO DE LA GESTIÓN INSTITUCIONAL DEL IGAC A NIVEL   NACIONAL"/>
    <s v="Nación"/>
    <x v="0"/>
    <s v="CSF"/>
    <n v="3890510"/>
    <n v="-605191"/>
    <n v="3285319"/>
    <n v="0"/>
    <s v="CDP CONTRATACION SERVICIOS PROFESIONALES PARA SOPORTE INFORMATICO DE LA DIRECCION TERRITORIAL VALLE"/>
    <s v="6520"/>
    <s v="20320"/>
    <s v="36320"/>
    <s v="129020, 129120"/>
    <s v="383578520, 383587920"/>
    <s v="-0"/>
    <x v="1"/>
    <x v="3"/>
  </r>
  <r>
    <s v="6620"/>
    <s v="2020-11-17 00:00:00"/>
    <s v="2020-11-17 18:09:00"/>
    <s v="Gasto"/>
    <s v="Con Compromiso"/>
    <s v="022"/>
    <x v="28"/>
    <x v="33"/>
    <s v="SERVICIOS FINANCIEROS Y SERVICIOS CONEXOS"/>
    <s v="Nación"/>
    <x v="0"/>
    <s v="CSF"/>
    <n v="6440"/>
    <n v="0"/>
    <n v="6440"/>
    <n v="0"/>
    <s v="CDP PARA GMF GENERADO EN LA CUENTA CTE 560001307 CORRESPONDIENTE A LOS MESES DE JULIO, AGOSTO, SEPTIEMBRE Y OCTUBRE DEL 2020"/>
    <s v="6620"/>
    <s v="19920"/>
    <s v="25420"/>
    <s v="100420"/>
    <s v="330156320"/>
    <s v="-0"/>
    <x v="0"/>
    <x v="28"/>
  </r>
  <r>
    <s v="6720"/>
    <s v="2020-11-23 00:00:00"/>
    <s v="2020-11-23 14:56:00"/>
    <s v="Gasto"/>
    <s v="Anulado"/>
    <s v="022"/>
    <x v="28"/>
    <x v="8"/>
    <s v="SUELDO BÁSICO"/>
    <s v="Nación"/>
    <x v="0"/>
    <s v="CSF"/>
    <n v="86481487"/>
    <n v="-86481487"/>
    <n v="0"/>
    <n v="0"/>
    <s v="CDP PARA PAGO DE LA NOMINA DE NOVIEMBRE Y PRIMA DE NAVIDAD A LOS FUNCIONARIOS DE LA TVALLE"/>
    <s v="6720"/>
    <s v="-0"/>
    <s v="-0"/>
    <s v="-0"/>
    <s v="-0"/>
    <s v="-0"/>
    <x v="0"/>
    <x v="28"/>
  </r>
  <r>
    <s v="6720"/>
    <s v="2020-11-23 00:00:00"/>
    <s v="2020-11-23 14:56:00"/>
    <s v="Gasto"/>
    <s v="Anulado"/>
    <s v="022"/>
    <x v="28"/>
    <x v="28"/>
    <s v="AUXILIO DE CONECTIVIDAD DIGITAL"/>
    <s v="Nación"/>
    <x v="0"/>
    <s v="CSF"/>
    <n v="894182"/>
    <n v="-894182"/>
    <n v="0"/>
    <n v="0"/>
    <s v="CDP PARA PAGO DE LA NOMINA DE NOVIEMBRE Y PRIMA DE NAVIDAD A LOS FUNCIONARIOS DE LA TVALLE"/>
    <s v="6720"/>
    <s v="-0"/>
    <s v="-0"/>
    <s v="-0"/>
    <s v="-0"/>
    <s v="-0"/>
    <x v="0"/>
    <x v="28"/>
  </r>
  <r>
    <s v="6720"/>
    <s v="2020-11-23 00:00:00"/>
    <s v="2020-11-23 14:56:00"/>
    <s v="Gasto"/>
    <s v="Anulado"/>
    <s v="022"/>
    <x v="28"/>
    <x v="9"/>
    <s v="BONIFICACIÓN POR SERVICIOS PRESTADOS"/>
    <s v="Nación"/>
    <x v="0"/>
    <s v="CSF"/>
    <n v="632231"/>
    <n v="-632231"/>
    <n v="0"/>
    <n v="0"/>
    <s v="CDP PARA PAGO DE LA NOMINA DE NOVIEMBRE Y PRIMA DE NAVIDAD A LOS FUNCIONARIOS DE LA TVALLE"/>
    <s v="6720"/>
    <s v="-0"/>
    <s v="-0"/>
    <s v="-0"/>
    <s v="-0"/>
    <s v="-0"/>
    <x v="0"/>
    <x v="28"/>
  </r>
  <r>
    <s v="6720"/>
    <s v="2020-11-23 00:00:00"/>
    <s v="2020-11-23 14:56:00"/>
    <s v="Gasto"/>
    <s v="Anulado"/>
    <s v="022"/>
    <x v="28"/>
    <x v="7"/>
    <s v="BONIFICACIÓN ESPECIAL DE RECREACIÓN"/>
    <s v="Nación"/>
    <x v="0"/>
    <s v="CSF"/>
    <n v="458804"/>
    <n v="-458804"/>
    <n v="0"/>
    <n v="0"/>
    <s v="CDP PARA PAGO DE LA NOMINA DE NOVIEMBRE Y PRIMA DE NAVIDAD A LOS FUNCIONARIOS DE LA TVALLE"/>
    <s v="6720"/>
    <s v="-0"/>
    <s v="-0"/>
    <s v="-0"/>
    <s v="-0"/>
    <s v="-0"/>
    <x v="0"/>
    <x v="28"/>
  </r>
  <r>
    <s v="6720"/>
    <s v="2020-11-23 00:00:00"/>
    <s v="2020-11-23 14:56:00"/>
    <s v="Gasto"/>
    <s v="Anulado"/>
    <s v="022"/>
    <x v="28"/>
    <x v="30"/>
    <s v="PRIMA DE NAVIDAD"/>
    <s v="Nación"/>
    <x v="0"/>
    <s v="CSF"/>
    <n v="119084537"/>
    <n v="-119084537"/>
    <n v="0"/>
    <n v="0"/>
    <s v="CDP PARA PAGO DE LA NOMINA DE NOVIEMBRE Y PRIMA DE NAVIDAD A LOS FUNCIONARIOS DE LA TVALLE"/>
    <s v="6720"/>
    <s v="-0"/>
    <s v="-0"/>
    <s v="-0"/>
    <s v="-0"/>
    <s v="-0"/>
    <x v="0"/>
    <x v="28"/>
  </r>
  <r>
    <s v="6720"/>
    <s v="2020-11-23 00:00:00"/>
    <s v="2020-11-23 14:56:00"/>
    <s v="Gasto"/>
    <s v="Anulado"/>
    <s v="022"/>
    <x v="28"/>
    <x v="4"/>
    <s v="PRIMA DE VACACIONES"/>
    <s v="Nación"/>
    <x v="0"/>
    <s v="CSF"/>
    <n v="6053465"/>
    <n v="-6053465"/>
    <n v="0"/>
    <n v="0"/>
    <s v="CDP PARA PAGO DE LA NOMINA DE NOVIEMBRE Y PRIMA DE NAVIDAD A LOS FUNCIONARIOS DE LA TVALLE"/>
    <s v="6720"/>
    <s v="-0"/>
    <s v="-0"/>
    <s v="-0"/>
    <s v="-0"/>
    <s v="-0"/>
    <x v="0"/>
    <x v="28"/>
  </r>
  <r>
    <s v="6720"/>
    <s v="2020-11-23 00:00:00"/>
    <s v="2020-11-23 14:56:00"/>
    <s v="Gasto"/>
    <s v="Anulado"/>
    <s v="022"/>
    <x v="28"/>
    <x v="3"/>
    <s v="AUXILIO DE TRANSPORTE"/>
    <s v="Nación"/>
    <x v="0"/>
    <s v="CSF"/>
    <n v="2500000"/>
    <n v="-2500000"/>
    <n v="0"/>
    <n v="0"/>
    <s v="CDP PARA PAGO DE LA NOMINA DE NOVIEMBRE Y PRIMA DE NAVIDAD A LOS FUNCIONARIOS DE LA TVALLE"/>
    <s v="6720"/>
    <s v="-0"/>
    <s v="-0"/>
    <s v="-0"/>
    <s v="-0"/>
    <s v="-0"/>
    <x v="0"/>
    <x v="28"/>
  </r>
  <r>
    <s v="6720"/>
    <s v="2020-11-23 00:00:00"/>
    <s v="2020-11-23 14:56:00"/>
    <s v="Gasto"/>
    <s v="Anulado"/>
    <s v="022"/>
    <x v="28"/>
    <x v="41"/>
    <s v="HORAS EXTRAS, DOMINICALES, FESTIVOS Y RECARGOS"/>
    <s v="Nación"/>
    <x v="0"/>
    <s v="CSF"/>
    <n v="147857"/>
    <n v="-147857"/>
    <n v="0"/>
    <n v="0"/>
    <s v="CDP PARA PAGO DE LA NOMINA DE NOVIEMBRE Y PRIMA DE NAVIDAD A LOS FUNCIONARIOS DE LA TVALLE"/>
    <s v="6720"/>
    <s v="-0"/>
    <s v="-0"/>
    <s v="-0"/>
    <s v="-0"/>
    <s v="-0"/>
    <x v="0"/>
    <x v="28"/>
  </r>
  <r>
    <s v="6720"/>
    <s v="2020-11-23 00:00:00"/>
    <s v="2020-11-23 14:56:00"/>
    <s v="Gasto"/>
    <s v="Anulado"/>
    <s v="022"/>
    <x v="28"/>
    <x v="6"/>
    <s v="SUBSIDIO DE ALIMENTACIÓN"/>
    <s v="Nación"/>
    <x v="0"/>
    <s v="CSF"/>
    <n v="2247332"/>
    <n v="-2247332"/>
    <n v="0"/>
    <n v="0"/>
    <s v="CDP PARA PAGO DE LA NOMINA DE NOVIEMBRE Y PRIMA DE NAVIDAD A LOS FUNCIONARIOS DE LA TVALLE"/>
    <s v="6720"/>
    <s v="-0"/>
    <s v="-0"/>
    <s v="-0"/>
    <s v="-0"/>
    <s v="-0"/>
    <x v="0"/>
    <x v="28"/>
  </r>
  <r>
    <s v="6720"/>
    <s v="2020-11-23 00:00:00"/>
    <s v="2020-11-23 14:56:00"/>
    <s v="Gasto"/>
    <s v="Anulado"/>
    <s v="022"/>
    <x v="28"/>
    <x v="10"/>
    <s v="SUELDO DE VACACIONES"/>
    <s v="Nación"/>
    <x v="0"/>
    <s v="CSF"/>
    <n v="6382162"/>
    <n v="-6382162"/>
    <n v="0"/>
    <n v="0"/>
    <s v="CDP PARA PAGO DE LA NOMINA DE NOVIEMBRE Y PRIMA DE NAVIDAD A LOS FUNCIONARIOS DE LA TVALLE"/>
    <s v="6720"/>
    <s v="-0"/>
    <s v="-0"/>
    <s v="-0"/>
    <s v="-0"/>
    <s v="-0"/>
    <x v="0"/>
    <x v="28"/>
  </r>
  <r>
    <s v="6820"/>
    <s v="2020-11-23 00:00:00"/>
    <s v="2020-11-23 15:17:00"/>
    <s v="Gasto"/>
    <s v="Con Compromiso"/>
    <s v="022"/>
    <x v="28"/>
    <x v="9"/>
    <s v="BONIFICACIÓN POR SERVICIOS PRESTADOS"/>
    <s v="Nación"/>
    <x v="0"/>
    <s v="CSF"/>
    <n v="632231"/>
    <n v="0"/>
    <n v="632231"/>
    <n v="0"/>
    <s v="CDP PARA PAGO NOMINA NOVIEMBRE Y PRIMA DE NAVIDAD A FUNCIONARIOS DE LA TVALLE"/>
    <s v="6820"/>
    <s v="20420, 20520"/>
    <s v="-0"/>
    <s v="100820, 100920, 101020, 101120, 101220, 101320, 101420, 101520, 101620, 101720, 101820, 101920, 102020, 102120, 102220, 102320, 102420, 102520, 102620, 102720, 102820, 102920, 103020, 103120, 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s v="334029020, 334029120, 334029220, 334029320, 334029420, 334029520, 334029620, 334029720, 334029820, 334029920, 334030020, 334030120, 334030220, 334030320, 334030420, 334030520, 334030620, 334030720, 334030820, 334030920, 334031020, 334031120, 334031220, 334031320, 334031420, 334031520, 334031620, 334031720, 334031820, 334031920, 334032020, 334032120, 334032220, 334032320, 334032420, 334032520, 334032620, 334032720, 334032820, 334032920, 334033020, 334033120, 334033220, 334033320, 334033520, 334033620, 334033720, 334033820, 334033920, 334034120, 334034220, 334034320, 334034420, 334034520, 334034620, 334034720, 334034820, 334034920, 334035020, 334035120, 334035220, 334035320, 334035420, 334035520, 334035620, 334035720, 334035820, 334035920, 334036020, 334036120, 334036220, 334036320, 334036420, 334036520, 334036620, 334036720, 334036820, 334036920, 334037020, 334037120, 334037220, 334037320, 334037420, 334037520, 334037620, 334037720, 334037820, 334037920, 334038120, 334038220, 334038320, 334038420, 334038520, 334038620, 334038720, 334038820, 334038920, 334039020"/>
    <s v="-0"/>
    <x v="0"/>
    <x v="28"/>
  </r>
  <r>
    <s v="6820"/>
    <s v="2020-11-23 00:00:00"/>
    <s v="2020-11-23 15:17:00"/>
    <s v="Gasto"/>
    <s v="Con Compromiso"/>
    <s v="022"/>
    <x v="28"/>
    <x v="10"/>
    <s v="SUELDO DE VACACIONES"/>
    <s v="Nación"/>
    <x v="0"/>
    <s v="CSF"/>
    <n v="6382162"/>
    <n v="0"/>
    <n v="6382162"/>
    <n v="0"/>
    <s v="CDP PARA PAGO NOMINA NOVIEMBRE Y PRIMA DE NAVIDAD A FUNCIONARIOS DE LA TVALLE"/>
    <s v="6820"/>
    <s v="20420, 20520"/>
    <s v="-0"/>
    <s v="100820, 100920, 101020, 101120, 101220, 101320, 101420, 101520, 101620, 101720, 101820, 101920, 102020, 102120, 102220, 102320, 102420, 102520, 102620, 102720, 102820, 102920, 103020, 103120, 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s v="334029020, 334029120, 334029220, 334029320, 334029420, 334029520, 334029620, 334029720, 334029820, 334029920, 334030020, 334030120, 334030220, 334030320, 334030420, 334030520, 334030620, 334030720, 334030820, 334030920, 334031020, 334031120, 334031220, 334031320, 334031420, 334031520, 334031620, 334031720, 334031820, 334031920, 334032020, 334032120, 334032220, 334032320, 334032420, 334032520, 334032620, 334032720, 334032820, 334032920, 334033020, 334033120, 334033220, 334033320, 334033520, 334033620, 334033720, 334033820, 334033920, 334034120, 334034220, 334034320, 334034420, 334034520, 334034620, 334034720, 334034820, 334034920, 334035020, 334035120, 334035220, 334035320, 334035420, 334035520, 334035620, 334035720, 334035820, 334035920, 334036020, 334036120, 334036220, 334036320, 334036420, 334036520, 334036620, 334036720, 334036820, 334036920, 334037020, 334037120, 334037220, 334037320, 334037420, 334037520, 334037620, 334037720, 334037820, 334037920, 334038120, 334038220, 334038320, 334038420, 334038520, 334038620, 334038720, 334038820, 334038920, 334039020"/>
    <s v="-0"/>
    <x v="0"/>
    <x v="28"/>
  </r>
  <r>
    <s v="6820"/>
    <s v="2020-11-23 00:00:00"/>
    <s v="2020-11-23 15:17:00"/>
    <s v="Gasto"/>
    <s v="Con Compromiso"/>
    <s v="022"/>
    <x v="28"/>
    <x v="30"/>
    <s v="PRIMA DE NAVIDAD"/>
    <s v="Nación"/>
    <x v="0"/>
    <s v="CSF"/>
    <n v="119084537"/>
    <n v="0"/>
    <n v="119084537"/>
    <n v="0"/>
    <s v="CDP PARA PAGO NOMINA NOVIEMBRE Y PRIMA DE NAVIDAD A FUNCIONARIOS DE LA TVALLE"/>
    <s v="6820"/>
    <s v="20420, 20520"/>
    <s v="-0"/>
    <s v="100820, 100920, 101020, 101120, 101220, 101320, 101420, 101520, 101620, 101720, 101820, 101920, 102020, 102120, 102220, 102320, 102420, 102520, 102620, 102720, 102820, 102920, 103020, 103120, 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s v="334029020, 334029120, 334029220, 334029320, 334029420, 334029520, 334029620, 334029720, 334029820, 334029920, 334030020, 334030120, 334030220, 334030320, 334030420, 334030520, 334030620, 334030720, 334030820, 334030920, 334031020, 334031120, 334031220, 334031320, 334031420, 334031520, 334031620, 334031720, 334031820, 334031920, 334032020, 334032120, 334032220, 334032320, 334032420, 334032520, 334032620, 334032720, 334032820, 334032920, 334033020, 334033120, 334033220, 334033320, 334033520, 334033620, 334033720, 334033820, 334033920, 334034120, 334034220, 334034320, 334034420, 334034520, 334034620, 334034720, 334034820, 334034920, 334035020, 334035120, 334035220, 334035320, 334035420, 334035520, 334035620, 334035720, 334035820, 334035920, 334036020, 334036120, 334036220, 334036320, 334036420, 334036520, 334036620, 334036720, 334036820, 334036920, 334037020, 334037120, 334037220, 334037320, 334037420, 334037520, 334037620, 334037720, 334037820, 334037920, 334038120, 334038220, 334038320, 334038420, 334038520, 334038620, 334038720, 334038820, 334038920, 334039020"/>
    <s v="-0"/>
    <x v="0"/>
    <x v="28"/>
  </r>
  <r>
    <s v="6820"/>
    <s v="2020-11-23 00:00:00"/>
    <s v="2020-11-23 15:17:00"/>
    <s v="Gasto"/>
    <s v="Con Compromiso"/>
    <s v="022"/>
    <x v="28"/>
    <x v="41"/>
    <s v="HORAS EXTRAS, DOMINICALES, FESTIVOS Y RECARGOS"/>
    <s v="Nación"/>
    <x v="0"/>
    <s v="CSF"/>
    <n v="147857"/>
    <n v="0"/>
    <n v="147857"/>
    <n v="0"/>
    <s v="CDP PARA PAGO NOMINA NOVIEMBRE Y PRIMA DE NAVIDAD A FUNCIONARIOS DE LA TVALLE"/>
    <s v="6820"/>
    <s v="20420, 20520"/>
    <s v="-0"/>
    <s v="100820, 100920, 101020, 101120, 101220, 101320, 101420, 101520, 101620, 101720, 101820, 101920, 102020, 102120, 102220, 102320, 102420, 102520, 102620, 102720, 102820, 102920, 103020, 103120, 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s v="334029020, 334029120, 334029220, 334029320, 334029420, 334029520, 334029620, 334029720, 334029820, 334029920, 334030020, 334030120, 334030220, 334030320, 334030420, 334030520, 334030620, 334030720, 334030820, 334030920, 334031020, 334031120, 334031220, 334031320, 334031420, 334031520, 334031620, 334031720, 334031820, 334031920, 334032020, 334032120, 334032220, 334032320, 334032420, 334032520, 334032620, 334032720, 334032820, 334032920, 334033020, 334033120, 334033220, 334033320, 334033520, 334033620, 334033720, 334033820, 334033920, 334034120, 334034220, 334034320, 334034420, 334034520, 334034620, 334034720, 334034820, 334034920, 334035020, 334035120, 334035220, 334035320, 334035420, 334035520, 334035620, 334035720, 334035820, 334035920, 334036020, 334036120, 334036220, 334036320, 334036420, 334036520, 334036620, 334036720, 334036820, 334036920, 334037020, 334037120, 334037220, 334037320, 334037420, 334037520, 334037620, 334037720, 334037820, 334037920, 334038120, 334038220, 334038320, 334038420, 334038520, 334038620, 334038720, 334038820, 334038920, 334039020"/>
    <s v="-0"/>
    <x v="0"/>
    <x v="28"/>
  </r>
  <r>
    <s v="6820"/>
    <s v="2020-11-23 00:00:00"/>
    <s v="2020-11-23 15:17:00"/>
    <s v="Gasto"/>
    <s v="Con Compromiso"/>
    <s v="022"/>
    <x v="28"/>
    <x v="28"/>
    <s v="AUXILIO DE CONECTIVIDAD DIGITAL"/>
    <s v="Nación"/>
    <x v="0"/>
    <s v="CSF"/>
    <n v="3394182"/>
    <n v="0"/>
    <n v="3394182"/>
    <n v="0"/>
    <s v="CDP PARA PAGO NOMINA NOVIEMBRE Y PRIMA DE NAVIDAD A FUNCIONARIOS DE LA TVALLE"/>
    <s v="6820"/>
    <s v="20420, 20520"/>
    <s v="-0"/>
    <s v="100820, 100920, 101020, 101120, 101220, 101320, 101420, 101520, 101620, 101720, 101820, 101920, 102020, 102120, 102220, 102320, 102420, 102520, 102620, 102720, 102820, 102920, 103020, 103120, 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s v="334029020, 334029120, 334029220, 334029320, 334029420, 334029520, 334029620, 334029720, 334029820, 334029920, 334030020, 334030120, 334030220, 334030320, 334030420, 334030520, 334030620, 334030720, 334030820, 334030920, 334031020, 334031120, 334031220, 334031320, 334031420, 334031520, 334031620, 334031720, 334031820, 334031920, 334032020, 334032120, 334032220, 334032320, 334032420, 334032520, 334032620, 334032720, 334032820, 334032920, 334033020, 334033120, 334033220, 334033320, 334033520, 334033620, 334033720, 334033820, 334033920, 334034120, 334034220, 334034320, 334034420, 334034520, 334034620, 334034720, 334034820, 334034920, 334035020, 334035120, 334035220, 334035320, 334035420, 334035520, 334035620, 334035720, 334035820, 334035920, 334036020, 334036120, 334036220, 334036320, 334036420, 334036520, 334036620, 334036720, 334036820, 334036920, 334037020, 334037120, 334037220, 334037320, 334037420, 334037520, 334037620, 334037720, 334037820, 334037920, 334038120, 334038220, 334038320, 334038420, 334038520, 334038620, 334038720, 334038820, 334038920, 334039020"/>
    <s v="-0"/>
    <x v="0"/>
    <x v="28"/>
  </r>
  <r>
    <s v="6820"/>
    <s v="2020-11-23 00:00:00"/>
    <s v="2020-11-23 15:17:00"/>
    <s v="Gasto"/>
    <s v="Con Compromiso"/>
    <s v="022"/>
    <x v="28"/>
    <x v="4"/>
    <s v="PRIMA DE VACACIONES"/>
    <s v="Nación"/>
    <x v="0"/>
    <s v="CSF"/>
    <n v="6053465"/>
    <n v="0"/>
    <n v="6053465"/>
    <n v="0"/>
    <s v="CDP PARA PAGO NOMINA NOVIEMBRE Y PRIMA DE NAVIDAD A FUNCIONARIOS DE LA TVALLE"/>
    <s v="6820"/>
    <s v="20420, 20520"/>
    <s v="-0"/>
    <s v="100820, 100920, 101020, 101120, 101220, 101320, 101420, 101520, 101620, 101720, 101820, 101920, 102020, 102120, 102220, 102320, 102420, 102520, 102620, 102720, 102820, 102920, 103020, 103120, 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s v="334029020, 334029120, 334029220, 334029320, 334029420, 334029520, 334029620, 334029720, 334029820, 334029920, 334030020, 334030120, 334030220, 334030320, 334030420, 334030520, 334030620, 334030720, 334030820, 334030920, 334031020, 334031120, 334031220, 334031320, 334031420, 334031520, 334031620, 334031720, 334031820, 334031920, 334032020, 334032120, 334032220, 334032320, 334032420, 334032520, 334032620, 334032720, 334032820, 334032920, 334033020, 334033120, 334033220, 334033320, 334033520, 334033620, 334033720, 334033820, 334033920, 334034120, 334034220, 334034320, 334034420, 334034520, 334034620, 334034720, 334034820, 334034920, 334035020, 334035120, 334035220, 334035320, 334035420, 334035520, 334035620, 334035720, 334035820, 334035920, 334036020, 334036120, 334036220, 334036320, 334036420, 334036520, 334036620, 334036720, 334036820, 334036920, 334037020, 334037120, 334037220, 334037320, 334037420, 334037520, 334037620, 334037720, 334037820, 334037920, 334038120, 334038220, 334038320, 334038420, 334038520, 334038620, 334038720, 334038820, 334038920, 334039020"/>
    <s v="-0"/>
    <x v="0"/>
    <x v="28"/>
  </r>
  <r>
    <s v="6820"/>
    <s v="2020-11-23 00:00:00"/>
    <s v="2020-11-23 15:17:00"/>
    <s v="Gasto"/>
    <s v="Con Compromiso"/>
    <s v="022"/>
    <x v="28"/>
    <x v="8"/>
    <s v="SUELDO BÁSICO"/>
    <s v="Nación"/>
    <x v="0"/>
    <s v="CSF"/>
    <n v="86481487"/>
    <n v="0"/>
    <n v="86481487"/>
    <n v="0"/>
    <s v="CDP PARA PAGO NOMINA NOVIEMBRE Y PRIMA DE NAVIDAD A FUNCIONARIOS DE LA TVALLE"/>
    <s v="6820"/>
    <s v="20420, 20520"/>
    <s v="-0"/>
    <s v="100820, 100920, 101020, 101120, 101220, 101320, 101420, 101520, 101620, 101720, 101820, 101920, 102020, 102120, 102220, 102320, 102420, 102520, 102620, 102720, 102820, 102920, 103020, 103120, 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s v="334029020, 334029120, 334029220, 334029320, 334029420, 334029520, 334029620, 334029720, 334029820, 334029920, 334030020, 334030120, 334030220, 334030320, 334030420, 334030520, 334030620, 334030720, 334030820, 334030920, 334031020, 334031120, 334031220, 334031320, 334031420, 334031520, 334031620, 334031720, 334031820, 334031920, 334032020, 334032120, 334032220, 334032320, 334032420, 334032520, 334032620, 334032720, 334032820, 334032920, 334033020, 334033120, 334033220, 334033320, 334033520, 334033620, 334033720, 334033820, 334033920, 334034120, 334034220, 334034320, 334034420, 334034520, 334034620, 334034720, 334034820, 334034920, 334035020, 334035120, 334035220, 334035320, 334035420, 334035520, 334035620, 334035720, 334035820, 334035920, 334036020, 334036120, 334036220, 334036320, 334036420, 334036520, 334036620, 334036720, 334036820, 334036920, 334037020, 334037120, 334037220, 334037320, 334037420, 334037520, 334037620, 334037720, 334037820, 334037920, 334038120, 334038220, 334038320, 334038420, 334038520, 334038620, 334038720, 334038820, 334038920, 334039020"/>
    <s v="-0"/>
    <x v="0"/>
    <x v="28"/>
  </r>
  <r>
    <s v="6820"/>
    <s v="2020-11-23 00:00:00"/>
    <s v="2020-11-23 15:17:00"/>
    <s v="Gasto"/>
    <s v="Con Compromiso"/>
    <s v="022"/>
    <x v="28"/>
    <x v="6"/>
    <s v="SUBSIDIO DE ALIMENTACIÓN"/>
    <s v="Nación"/>
    <x v="0"/>
    <s v="CSF"/>
    <n v="2247332"/>
    <n v="0"/>
    <n v="2247332"/>
    <n v="0"/>
    <s v="CDP PARA PAGO NOMINA NOVIEMBRE Y PRIMA DE NAVIDAD A FUNCIONARIOS DE LA TVALLE"/>
    <s v="6820"/>
    <s v="20420, 20520"/>
    <s v="-0"/>
    <s v="100820, 100920, 101020, 101120, 101220, 101320, 101420, 101520, 101620, 101720, 101820, 101920, 102020, 102120, 102220, 102320, 102420, 102520, 102620, 102720, 102820, 102920, 103020, 103120, 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s v="334029020, 334029120, 334029220, 334029320, 334029420, 334029520, 334029620, 334029720, 334029820, 334029920, 334030020, 334030120, 334030220, 334030320, 334030420, 334030520, 334030620, 334030720, 334030820, 334030920, 334031020, 334031120, 334031220, 334031320, 334031420, 334031520, 334031620, 334031720, 334031820, 334031920, 334032020, 334032120, 334032220, 334032320, 334032420, 334032520, 334032620, 334032720, 334032820, 334032920, 334033020, 334033120, 334033220, 334033320, 334033520, 334033620, 334033720, 334033820, 334033920, 334034120, 334034220, 334034320, 334034420, 334034520, 334034620, 334034720, 334034820, 334034920, 334035020, 334035120, 334035220, 334035320, 334035420, 334035520, 334035620, 334035720, 334035820, 334035920, 334036020, 334036120, 334036220, 334036320, 334036420, 334036520, 334036620, 334036720, 334036820, 334036920, 334037020, 334037120, 334037220, 334037320, 334037420, 334037520, 334037620, 334037720, 334037820, 334037920, 334038120, 334038220, 334038320, 334038420, 334038520, 334038620, 334038720, 334038820, 334038920, 334039020"/>
    <s v="-0"/>
    <x v="0"/>
    <x v="28"/>
  </r>
  <r>
    <s v="6820"/>
    <s v="2020-11-23 00:00:00"/>
    <s v="2020-11-23 15:17:00"/>
    <s v="Gasto"/>
    <s v="Con Compromiso"/>
    <s v="022"/>
    <x v="28"/>
    <x v="7"/>
    <s v="BONIFICACIÓN ESPECIAL DE RECREACIÓN"/>
    <s v="Nación"/>
    <x v="0"/>
    <s v="CSF"/>
    <n v="458804"/>
    <n v="0"/>
    <n v="458804"/>
    <n v="0"/>
    <s v="CDP PARA PAGO NOMINA NOVIEMBRE Y PRIMA DE NAVIDAD A FUNCIONARIOS DE LA TVALLE"/>
    <s v="6820"/>
    <s v="20420, 20520"/>
    <s v="-0"/>
    <s v="100820, 100920, 101020, 101120, 101220, 101320, 101420, 101520, 101620, 101720, 101820, 101920, 102020, 102120, 102220, 102320, 102420, 102520, 102620, 102720, 102820, 102920, 103020, 103120, 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s v="334029020, 334029120, 334029220, 334029320, 334029420, 334029520, 334029620, 334029720, 334029820, 334029920, 334030020, 334030120, 334030220, 334030320, 334030420, 334030520, 334030620, 334030720, 334030820, 334030920, 334031020, 334031120, 334031220, 334031320, 334031420, 334031520, 334031620, 334031720, 334031820, 334031920, 334032020, 334032120, 334032220, 334032320, 334032420, 334032520, 334032620, 334032720, 334032820, 334032920, 334033020, 334033120, 334033220, 334033320, 334033520, 334033620, 334033720, 334033820, 334033920, 334034120, 334034220, 334034320, 334034420, 334034520, 334034620, 334034720, 334034820, 334034920, 334035020, 334035120, 334035220, 334035320, 334035420, 334035520, 334035620, 334035720, 334035820, 334035920, 334036020, 334036120, 334036220, 334036320, 334036420, 334036520, 334036620, 334036720, 334036820, 334036920, 334037020, 334037120, 334037220, 334037320, 334037420, 334037520, 334037620, 334037720, 334037820, 334037920, 334038120, 334038220, 334038320, 334038420, 334038520, 334038620, 334038720, 334038820, 334038920, 334039020"/>
    <s v="-0"/>
    <x v="0"/>
    <x v="28"/>
  </r>
  <r>
    <s v="6920"/>
    <s v="2020-11-24 00:00:00"/>
    <s v="2020-11-24 15:36:00"/>
    <s v="Gasto"/>
    <s v="Con Compromiso"/>
    <s v="022"/>
    <x v="28"/>
    <x v="13"/>
    <s v="SALUD"/>
    <s v="Nación"/>
    <x v="0"/>
    <s v="CSF"/>
    <n v="7496600"/>
    <n v="-86400"/>
    <n v="7410200"/>
    <n v="0"/>
    <s v="CDP PARA PAGO SEGURIDAD SOCIAL FUNCIONARIOS TVALLE SEGUN NOMINA NOV Y PRIMA DE NAVIDAD"/>
    <s v="6920"/>
    <s v="20720"/>
    <s v="-0"/>
    <s v="110720, 110820, 110920, 111020, 111120, 111220, 111320, 111420, 111520, 111620, 111720, 111820, 111920, 112020"/>
    <s v="336807320, 336807420, 336807520, 336807720, 336807820, 336807920, 336808120, 336808220, 336808320, 336808420, 336808520, 336808620, 336808720, 336808820"/>
    <s v="720, 820"/>
    <x v="0"/>
    <x v="28"/>
  </r>
  <r>
    <s v="6920"/>
    <s v="2020-11-24 00:00:00"/>
    <s v="2020-11-24 15:36:00"/>
    <s v="Gasto"/>
    <s v="Con Compromiso"/>
    <s v="022"/>
    <x v="28"/>
    <x v="12"/>
    <s v="APORTES AL SENA"/>
    <s v="Nación"/>
    <x v="0"/>
    <s v="CSF"/>
    <n v="2243100"/>
    <n v="0"/>
    <n v="2243100"/>
    <n v="0"/>
    <s v="CDP PARA PAGO SEGURIDAD SOCIAL FUNCIONARIOS TVALLE SEGUN NOMINA NOV Y PRIMA DE NAVIDAD"/>
    <s v="6920"/>
    <s v="20720"/>
    <s v="-0"/>
    <s v="110720, 110820, 110920, 111020, 111120, 111220, 111320, 111420, 111520, 111620, 111720, 111820, 111920, 112020"/>
    <s v="336807320, 336807420, 336807520, 336807720, 336807820, 336807920, 336808120, 336808220, 336808320, 336808420, 336808520, 336808620, 336808720, 336808820"/>
    <s v="720, 820"/>
    <x v="0"/>
    <x v="28"/>
  </r>
  <r>
    <s v="6920"/>
    <s v="2020-11-24 00:00:00"/>
    <s v="2020-11-24 15:36:00"/>
    <s v="Gasto"/>
    <s v="Con Compromiso"/>
    <s v="022"/>
    <x v="28"/>
    <x v="11"/>
    <s v="PENSIONES"/>
    <s v="Nación"/>
    <x v="0"/>
    <s v="CSF"/>
    <n v="10546500"/>
    <n v="-86400"/>
    <n v="10460100"/>
    <n v="0"/>
    <s v="CDP PARA PAGO SEGURIDAD SOCIAL FUNCIONARIOS TVALLE SEGUN NOMINA NOV Y PRIMA DE NAVIDAD"/>
    <s v="6920"/>
    <s v="20720"/>
    <s v="-0"/>
    <s v="110720, 110820, 110920, 111020, 111120, 111220, 111320, 111420, 111520, 111620, 111720, 111820, 111920, 112020"/>
    <s v="336807320, 336807420, 336807520, 336807720, 336807820, 336807920, 336808120, 336808220, 336808320, 336808420, 336808520, 336808620, 336808720, 336808820"/>
    <s v="720, 820"/>
    <x v="0"/>
    <x v="28"/>
  </r>
  <r>
    <s v="6920"/>
    <s v="2020-11-24 00:00:00"/>
    <s v="2020-11-24 15:36:00"/>
    <s v="Gasto"/>
    <s v="Con Compromiso"/>
    <s v="022"/>
    <x v="28"/>
    <x v="15"/>
    <s v="APORTES GENERALES AL SISTEMA DE RIESGOS LABORALES"/>
    <s v="Nación"/>
    <x v="0"/>
    <s v="CSF"/>
    <n v="1317100"/>
    <n v="0"/>
    <n v="1317100"/>
    <n v="0"/>
    <s v="CDP PARA PAGO SEGURIDAD SOCIAL FUNCIONARIOS TVALLE SEGUN NOMINA NOV Y PRIMA DE NAVIDAD"/>
    <s v="6920"/>
    <s v="20720"/>
    <s v="-0"/>
    <s v="110720, 110820, 110920, 111020, 111120, 111220, 111320, 111420, 111520, 111620, 111720, 111820, 111920, 112020"/>
    <s v="336807320, 336807420, 336807520, 336807720, 336807820, 336807920, 336808120, 336808220, 336808320, 336808420, 336808520, 336808620, 336808720, 336808820"/>
    <s v="720, 820"/>
    <x v="0"/>
    <x v="28"/>
  </r>
  <r>
    <s v="6920"/>
    <s v="2020-11-24 00:00:00"/>
    <s v="2020-11-24 15:36:00"/>
    <s v="Gasto"/>
    <s v="Con Compromiso"/>
    <s v="022"/>
    <x v="28"/>
    <x v="16"/>
    <s v="CAJAS DE COMPENSACIÓN FAMILIAR"/>
    <s v="Nación"/>
    <x v="0"/>
    <s v="CSF"/>
    <n v="4484400"/>
    <n v="0"/>
    <n v="4484400"/>
    <n v="0"/>
    <s v="CDP PARA PAGO SEGURIDAD SOCIAL FUNCIONARIOS TVALLE SEGUN NOMINA NOV Y PRIMA DE NAVIDAD"/>
    <s v="6920"/>
    <s v="20720"/>
    <s v="-0"/>
    <s v="110720, 110820, 110920, 111020, 111120, 111220, 111320, 111420, 111520, 111620, 111720, 111820, 111920, 112020"/>
    <s v="336807320, 336807420, 336807520, 336807720, 336807820, 336807920, 336808120, 336808220, 336808320, 336808420, 336808520, 336808620, 336808720, 336808820"/>
    <s v="720, 820"/>
    <x v="0"/>
    <x v="28"/>
  </r>
  <r>
    <s v="6920"/>
    <s v="2020-11-24 00:00:00"/>
    <s v="2020-11-24 15:36:00"/>
    <s v="Gasto"/>
    <s v="Con Compromiso"/>
    <s v="022"/>
    <x v="28"/>
    <x v="14"/>
    <s v="APORTES AL ICBF"/>
    <s v="Nación"/>
    <x v="0"/>
    <s v="CSF"/>
    <n v="3364400"/>
    <n v="0"/>
    <n v="3364400"/>
    <n v="0"/>
    <s v="CDP PARA PAGO SEGURIDAD SOCIAL FUNCIONARIOS TVALLE SEGUN NOMINA NOV Y PRIMA DE NAVIDAD"/>
    <s v="6920"/>
    <s v="20720"/>
    <s v="-0"/>
    <s v="110720, 110820, 110920, 111020, 111120, 111220, 111320, 111420, 111520, 111620, 111720, 111820, 111920, 112020"/>
    <s v="336807320, 336807420, 336807520, 336807720, 336807820, 336807920, 336808120, 336808220, 336808320, 336808420, 336808520, 336808620, 336808720, 336808820"/>
    <s v="720, 820"/>
    <x v="0"/>
    <x v="28"/>
  </r>
  <r>
    <s v="7020"/>
    <s v="2020-11-25 00:00:00"/>
    <s v="2020-11-25 15:53:00"/>
    <s v="Gasto"/>
    <s v="Anulado"/>
    <s v="0500"/>
    <x v="28"/>
    <x v="22"/>
    <s v="ADQUISICIÓN DE BIENES Y SERVICIOS - SERVICIO DE INFORMACIÓN CATASTRAL - ACTUALIZACIÓN  Y GESTIÓN CATASTRAL  NACIONAL"/>
    <s v="Nación"/>
    <x v="2"/>
    <s v="CSF"/>
    <n v="6719"/>
    <n v="-6719"/>
    <n v="0"/>
    <n v="0"/>
    <s v="CDP PARA GMF GENERADO EN LA CUENTA 130-7 RECURSOS PROPIOS EN VIRTUD DEL DESARROLLO DEL CT 5240 IGAC- MUNICIPIO DE PALMIRA POR EL PAGO DE LA ESTAMPILLA IMDER"/>
    <s v="7020"/>
    <s v="20820"/>
    <s v="-0"/>
    <s v="-0"/>
    <s v="-0"/>
    <s v="-0"/>
    <x v="1"/>
    <x v="1"/>
  </r>
  <r>
    <s v="7120"/>
    <s v="2020-11-25 00:00:00"/>
    <s v="2020-11-25 16:50:00"/>
    <s v="Gasto"/>
    <s v="Anulado"/>
    <s v="0500"/>
    <x v="28"/>
    <x v="22"/>
    <s v="ADQUISICIÓN DE BIENES Y SERVICIOS - SERVICIO DE INFORMACIÓN CATASTRAL - ACTUALIZACIÓN  Y GESTIÓN CATASTRAL  NACIONAL"/>
    <s v="Nación"/>
    <x v="2"/>
    <s v="CSF"/>
    <n v="6719"/>
    <n v="-6719"/>
    <n v="0"/>
    <n v="0"/>
    <s v="CDP PARA GMF GENERADO EN LA CUENTA 130-7 RECURSOS PROPIOS EN VIRTUD DEL DESARROLLO DEL CT 5240 IGAC- MUNICIPIO DE PALMIRA POR EL PAGO MEDIANTE SIIF WEB DE LA ESTAMPILLA IMDER"/>
    <s v="7120"/>
    <s v="-0"/>
    <s v="-0"/>
    <s v="-0"/>
    <s v="-0"/>
    <s v="-0"/>
    <x v="1"/>
    <x v="1"/>
  </r>
  <r>
    <s v="7220"/>
    <s v="2020-11-25 00:00:00"/>
    <s v="2020-11-25 16:55:00"/>
    <s v="Gasto"/>
    <s v="Con Compromiso"/>
    <s v="0500"/>
    <x v="28"/>
    <x v="22"/>
    <s v="ADQUISICIÓN DE BIENES Y SERVICIOS - SERVICIO DE INFORMACIÓN CATASTRAL - ACTUALIZACIÓN  Y GESTIÓN CATASTRAL  NACIONAL"/>
    <s v="Propios"/>
    <x v="1"/>
    <s v="CSF"/>
    <n v="6719"/>
    <n v="0"/>
    <n v="6719"/>
    <n v="0"/>
    <s v="CDP PARA GMF GENERADO EN LA CUENTA 130-7 RECURSOS PROPIOS EN VIRTUD DEL DESARROLLO DEL CT 5240 IGAC- MUNICIPIO DE PALMIRA POR EL PAGO MEDIANTE SIIF WEB DE LA ESTAMPILLA IMDER"/>
    <s v="7220"/>
    <s v="20920"/>
    <s v="26920"/>
    <s v="112120"/>
    <s v="341113020"/>
    <s v="-0"/>
    <x v="1"/>
    <x v="1"/>
  </r>
  <r>
    <s v="7320"/>
    <s v="2020-12-18 00:00:00"/>
    <s v="2020-12-18 14:44:00"/>
    <s v="Gasto"/>
    <s v="Con Compromiso"/>
    <s v="022"/>
    <x v="28"/>
    <x v="28"/>
    <s v="AUXILIO DE CONECTIVIDAD DIGITAL"/>
    <s v="Nación"/>
    <x v="0"/>
    <s v="CSF"/>
    <n v="2910770"/>
    <n v="0"/>
    <n v="2910770"/>
    <n v="0"/>
    <s v="PAGO NOMINA FUNCIONARIOS TVALLE CORRESPONDIENTE AL MES DE DICIEMBRE DEL 2020"/>
    <s v="7320"/>
    <s v="22920, 23020"/>
    <s v="-0"/>
    <s v="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s v="373173220, 373173320, 373173420, 373173520, 373173620, 373173720, 373173820, 373173920, 373174020, 373174120, 373174220, 373174320, 373174420, 373174520, 373174620, 373174720, 373174820, 373174920, 373175020, 373175120, 373175220, 373175320, 373175520, 373175620, 373175820, 373175920, 373176020, 373176120, 373176220, 373176320, 373176420, 373176520, 373176720, 373176820, 373176920, 373177020, 373177120, 373177220, 373177320, 373177420, 373177520, 373177820, 373177920, 373178020, 373178120, 373178220, 373178320, 373178720, 373178820, 373179020, 373179120, 373179220, 373179320, 373179420, 373179520, 373179620, 373179720, 373179820, 373179920, 373180020, 373180220, 373180320, 373180420"/>
    <s v="-0"/>
    <x v="0"/>
    <x v="28"/>
  </r>
  <r>
    <s v="7320"/>
    <s v="2020-12-18 00:00:00"/>
    <s v="2020-12-18 14:44:00"/>
    <s v="Gasto"/>
    <s v="Con Compromiso"/>
    <s v="022"/>
    <x v="28"/>
    <x v="10"/>
    <s v="SUELDO DE VACACIONES"/>
    <s v="Nación"/>
    <x v="0"/>
    <s v="CSF"/>
    <n v="17997086"/>
    <n v="0"/>
    <n v="17997086"/>
    <n v="0"/>
    <s v="PAGO NOMINA FUNCIONARIOS TVALLE CORRESPONDIENTE AL MES DE DICIEMBRE DEL 2020"/>
    <s v="7320"/>
    <s v="22920, 23020"/>
    <s v="-0"/>
    <s v="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s v="373173220, 373173320, 373173420, 373173520, 373173620, 373173720, 373173820, 373173920, 373174020, 373174120, 373174220, 373174320, 373174420, 373174520, 373174620, 373174720, 373174820, 373174920, 373175020, 373175120, 373175220, 373175320, 373175520, 373175620, 373175820, 373175920, 373176020, 373176120, 373176220, 373176320, 373176420, 373176520, 373176720, 373176820, 373176920, 373177020, 373177120, 373177220, 373177320, 373177420, 373177520, 373177820, 373177920, 373178020, 373178120, 373178220, 373178320, 373178720, 373178820, 373179020, 373179120, 373179220, 373179320, 373179420, 373179520, 373179620, 373179720, 373179820, 373179920, 373180020, 373180220, 373180320, 373180420"/>
    <s v="-0"/>
    <x v="0"/>
    <x v="28"/>
  </r>
  <r>
    <s v="7320"/>
    <s v="2020-12-18 00:00:00"/>
    <s v="2020-12-18 14:44:00"/>
    <s v="Gasto"/>
    <s v="Con Compromiso"/>
    <s v="022"/>
    <x v="28"/>
    <x v="6"/>
    <s v="SUBSIDIO DE ALIMENTACIÓN"/>
    <s v="Nación"/>
    <x v="0"/>
    <s v="CSF"/>
    <n v="1936671"/>
    <n v="0"/>
    <n v="1936671"/>
    <n v="0"/>
    <s v="PAGO NOMINA FUNCIONARIOS TVALLE CORRESPONDIENTE AL MES DE DICIEMBRE DEL 2020"/>
    <s v="7320"/>
    <s v="22920, 23020"/>
    <s v="-0"/>
    <s v="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s v="373173220, 373173320, 373173420, 373173520, 373173620, 373173720, 373173820, 373173920, 373174020, 373174120, 373174220, 373174320, 373174420, 373174520, 373174620, 373174720, 373174820, 373174920, 373175020, 373175120, 373175220, 373175320, 373175520, 373175620, 373175820, 373175920, 373176020, 373176120, 373176220, 373176320, 373176420, 373176520, 373176720, 373176820, 373176920, 373177020, 373177120, 373177220, 373177320, 373177420, 373177520, 373177820, 373177920, 373178020, 373178120, 373178220, 373178320, 373178720, 373178820, 373179020, 373179120, 373179220, 373179320, 373179420, 373179520, 373179620, 373179720, 373179820, 373179920, 373180020, 373180220, 373180320, 373180420"/>
    <s v="-0"/>
    <x v="0"/>
    <x v="28"/>
  </r>
  <r>
    <s v="7320"/>
    <s v="2020-12-18 00:00:00"/>
    <s v="2020-12-18 14:44:00"/>
    <s v="Gasto"/>
    <s v="Con Compromiso"/>
    <s v="022"/>
    <x v="28"/>
    <x v="9"/>
    <s v="BONIFICACIÓN POR SERVICIOS PRESTADOS"/>
    <s v="Nación"/>
    <x v="0"/>
    <s v="CSF"/>
    <n v="3448016"/>
    <n v="0"/>
    <n v="3448016"/>
    <n v="0"/>
    <s v="PAGO NOMINA FUNCIONARIOS TVALLE CORRESPONDIENTE AL MES DE DICIEMBRE DEL 2020"/>
    <s v="7320"/>
    <s v="22920, 23020"/>
    <s v="-0"/>
    <s v="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s v="373173220, 373173320, 373173420, 373173520, 373173620, 373173720, 373173820, 373173920, 373174020, 373174120, 373174220, 373174320, 373174420, 373174520, 373174620, 373174720, 373174820, 373174920, 373175020, 373175120, 373175220, 373175320, 373175520, 373175620, 373175820, 373175920, 373176020, 373176120, 373176220, 373176320, 373176420, 373176520, 373176720, 373176820, 373176920, 373177020, 373177120, 373177220, 373177320, 373177420, 373177520, 373177820, 373177920, 373178020, 373178120, 373178220, 373178320, 373178720, 373178820, 373179020, 373179120, 373179220, 373179320, 373179420, 373179520, 373179620, 373179720, 373179820, 373179920, 373180020, 373180220, 373180320, 373180420"/>
    <s v="-0"/>
    <x v="0"/>
    <x v="28"/>
  </r>
  <r>
    <s v="7320"/>
    <s v="2020-12-18 00:00:00"/>
    <s v="2020-12-18 14:44:00"/>
    <s v="Gasto"/>
    <s v="Con Compromiso"/>
    <s v="022"/>
    <x v="28"/>
    <x v="21"/>
    <s v="INCAPACIDADES (NO DE PENSIONES)"/>
    <s v="Nación"/>
    <x v="0"/>
    <s v="CSF"/>
    <n v="608121"/>
    <n v="0"/>
    <n v="608121"/>
    <n v="0"/>
    <s v="PAGO NOMINA FUNCIONARIOS TVALLE CORRESPONDIENTE AL MES DE DICIEMBRE DEL 2020"/>
    <s v="7320"/>
    <s v="22920, 23020"/>
    <s v="-0"/>
    <s v="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s v="373173220, 373173320, 373173420, 373173520, 373173620, 373173720, 373173820, 373173920, 373174020, 373174120, 373174220, 373174320, 373174420, 373174520, 373174620, 373174720, 373174820, 373174920, 373175020, 373175120, 373175220, 373175320, 373175520, 373175620, 373175820, 373175920, 373176020, 373176120, 373176220, 373176320, 373176420, 373176520, 373176720, 373176820, 373176920, 373177020, 373177120, 373177220, 373177320, 373177420, 373177520, 373177820, 373177920, 373178020, 373178120, 373178220, 373178320, 373178720, 373178820, 373179020, 373179120, 373179220, 373179320, 373179420, 373179520, 373179620, 373179720, 373179820, 373179920, 373180020, 373180220, 373180320, 373180420"/>
    <s v="-0"/>
    <x v="0"/>
    <x v="28"/>
  </r>
  <r>
    <s v="7320"/>
    <s v="2020-12-18 00:00:00"/>
    <s v="2020-12-18 14:44:00"/>
    <s v="Gasto"/>
    <s v="Con Compromiso"/>
    <s v="022"/>
    <x v="28"/>
    <x v="8"/>
    <s v="SUELDO BÁSICO"/>
    <s v="Nación"/>
    <x v="0"/>
    <s v="CSF"/>
    <n v="77143630"/>
    <n v="0"/>
    <n v="77143630"/>
    <n v="0"/>
    <s v="PAGO NOMINA FUNCIONARIOS TVALLE CORRESPONDIENTE AL MES DE DICIEMBRE DEL 2020"/>
    <s v="7320"/>
    <s v="22920, 23020"/>
    <s v="-0"/>
    <s v="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s v="373173220, 373173320, 373173420, 373173520, 373173620, 373173720, 373173820, 373173920, 373174020, 373174120, 373174220, 373174320, 373174420, 373174520, 373174620, 373174720, 373174820, 373174920, 373175020, 373175120, 373175220, 373175320, 373175520, 373175620, 373175820, 373175920, 373176020, 373176120, 373176220, 373176320, 373176420, 373176520, 373176720, 373176820, 373176920, 373177020, 373177120, 373177220, 373177320, 373177420, 373177520, 373177820, 373177920, 373178020, 373178120, 373178220, 373178320, 373178720, 373178820, 373179020, 373179120, 373179220, 373179320, 373179420, 373179520, 373179620, 373179720, 373179820, 373179920, 373180020, 373180220, 373180320, 373180420"/>
    <s v="-0"/>
    <x v="0"/>
    <x v="28"/>
  </r>
  <r>
    <s v="7320"/>
    <s v="2020-12-18 00:00:00"/>
    <s v="2020-12-18 14:44:00"/>
    <s v="Gasto"/>
    <s v="Con Compromiso"/>
    <s v="022"/>
    <x v="28"/>
    <x v="4"/>
    <s v="PRIMA DE VACACIONES"/>
    <s v="Nación"/>
    <x v="0"/>
    <s v="CSF"/>
    <n v="17942948"/>
    <n v="0"/>
    <n v="17942948"/>
    <n v="0"/>
    <s v="PAGO NOMINA FUNCIONARIOS TVALLE CORRESPONDIENTE AL MES DE DICIEMBRE DEL 2020"/>
    <s v="7320"/>
    <s v="22920, 23020"/>
    <s v="-0"/>
    <s v="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s v="373173220, 373173320, 373173420, 373173520, 373173620, 373173720, 373173820, 373173920, 373174020, 373174120, 373174220, 373174320, 373174420, 373174520, 373174620, 373174720, 373174820, 373174920, 373175020, 373175120, 373175220, 373175320, 373175520, 373175620, 373175820, 373175920, 373176020, 373176120, 373176220, 373176320, 373176420, 373176520, 373176720, 373176820, 373176920, 373177020, 373177120, 373177220, 373177320, 373177420, 373177520, 373177820, 373177920, 373178020, 373178120, 373178220, 373178320, 373178720, 373178820, 373179020, 373179120, 373179220, 373179320, 373179420, 373179520, 373179620, 373179720, 373179820, 373179920, 373180020, 373180220, 373180320, 373180420"/>
    <s v="-0"/>
    <x v="0"/>
    <x v="28"/>
  </r>
  <r>
    <s v="7320"/>
    <s v="2020-12-18 00:00:00"/>
    <s v="2020-12-18 14:44:00"/>
    <s v="Gasto"/>
    <s v="Con Compromiso"/>
    <s v="022"/>
    <x v="28"/>
    <x v="7"/>
    <s v="BONIFICACIÓN ESPECIAL DE RECREACIÓN"/>
    <s v="Nación"/>
    <x v="0"/>
    <s v="CSF"/>
    <n v="1331056"/>
    <n v="0"/>
    <n v="1331056"/>
    <n v="0"/>
    <s v="PAGO NOMINA FUNCIONARIOS TVALLE CORRESPONDIENTE AL MES DE DICIEMBRE DEL 2020"/>
    <s v="7320"/>
    <s v="22920, 23020"/>
    <s v="-0"/>
    <s v="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s v="373173220, 373173320, 373173420, 373173520, 373173620, 373173720, 373173820, 373173920, 373174020, 373174120, 373174220, 373174320, 373174420, 373174520, 373174620, 373174720, 373174820, 373174920, 373175020, 373175120, 373175220, 373175320, 373175520, 373175620, 373175820, 373175920, 373176020, 373176120, 373176220, 373176320, 373176420, 373176520, 373176720, 373176820, 373176920, 373177020, 373177120, 373177220, 373177320, 373177420, 373177520, 373177820, 373177920, 373178020, 373178120, 373178220, 373178320, 373178720, 373178820, 373179020, 373179120, 373179220, 373179320, 373179420, 373179520, 373179620, 373179720, 373179820, 373179920, 373180020, 373180220, 373180320, 373180420"/>
    <s v="-0"/>
    <x v="0"/>
    <x v="28"/>
  </r>
  <r>
    <s v="7420"/>
    <s v="2020-12-18 00:00:00"/>
    <s v="2020-12-18 14:50:00"/>
    <s v="Gasto"/>
    <s v="Con Compromiso"/>
    <s v="022"/>
    <x v="28"/>
    <x v="13"/>
    <s v="SALUD"/>
    <s v="Nación"/>
    <x v="0"/>
    <s v="CSF"/>
    <n v="7331900"/>
    <n v="0"/>
    <n v="7331900"/>
    <n v="0"/>
    <s v="PAGO SEGURIDAD SOCIAL FUNCIONARIOS SEGUN NOMINA CORRESPONDIENTE AL MES DE DICIEMBRE DEL 2020"/>
    <s v="7420"/>
    <s v="23120"/>
    <s v="-0"/>
    <s v="125820, 125920, 126020, 126120, 126220, 126320, 126420, 126520, 126620, 126720, 126820, 126920, 127020, 127120"/>
    <s v="373696520, 373696620, 373696820, 373697020, 373697120, 373697220, 373697320, 373697420, 373697520, 373697620, 373697720, 373697820, 373697920, 373698120"/>
    <s v="-0"/>
    <x v="0"/>
    <x v="28"/>
  </r>
  <r>
    <s v="7420"/>
    <s v="2020-12-18 00:00:00"/>
    <s v="2020-12-18 14:50:00"/>
    <s v="Gasto"/>
    <s v="Con Compromiso"/>
    <s v="022"/>
    <x v="28"/>
    <x v="15"/>
    <s v="APORTES GENERALES AL SISTEMA DE RIESGOS LABORALES"/>
    <s v="Nación"/>
    <x v="0"/>
    <s v="CSF"/>
    <n v="1300200"/>
    <n v="0"/>
    <n v="1300200"/>
    <n v="0"/>
    <s v="PAGO SEGURIDAD SOCIAL FUNCIONARIOS SEGUN NOMINA CORRESPONDIENTE AL MES DE DICIEMBRE DEL 2020"/>
    <s v="7420"/>
    <s v="23120"/>
    <s v="-0"/>
    <s v="125820, 125920, 126020, 126120, 126220, 126320, 126420, 126520, 126620, 126720, 126820, 126920, 127020, 127120"/>
    <s v="373696520, 373696620, 373696820, 373697020, 373697120, 373697220, 373697320, 373697420, 373697520, 373697620, 373697720, 373697820, 373697920, 373698120"/>
    <s v="-0"/>
    <x v="0"/>
    <x v="28"/>
  </r>
  <r>
    <s v="7420"/>
    <s v="2020-12-18 00:00:00"/>
    <s v="2020-12-18 14:50:00"/>
    <s v="Gasto"/>
    <s v="Con Compromiso"/>
    <s v="022"/>
    <x v="28"/>
    <x v="14"/>
    <s v="APORTES AL ICBF"/>
    <s v="Nación"/>
    <x v="0"/>
    <s v="CSF"/>
    <n v="5175000"/>
    <n v="0"/>
    <n v="5175000"/>
    <n v="0"/>
    <s v="PAGO SEGURIDAD SOCIAL FUNCIONARIOS SEGUN NOMINA CORRESPONDIENTE AL MES DE DICIEMBRE DEL 2020"/>
    <s v="7420"/>
    <s v="23120"/>
    <s v="-0"/>
    <s v="125820, 125920, 126020, 126120, 126220, 126320, 126420, 126520, 126620, 126720, 126820, 126920, 127020, 127120"/>
    <s v="373696520, 373696620, 373696820, 373697020, 373697120, 373697220, 373697320, 373697420, 373697520, 373697620, 373697720, 373697820, 373697920, 373698120"/>
    <s v="-0"/>
    <x v="0"/>
    <x v="28"/>
  </r>
  <r>
    <s v="7420"/>
    <s v="2020-12-18 00:00:00"/>
    <s v="2020-12-18 14:50:00"/>
    <s v="Gasto"/>
    <s v="Con Compromiso"/>
    <s v="022"/>
    <x v="28"/>
    <x v="12"/>
    <s v="APORTES AL SENA"/>
    <s v="Nación"/>
    <x v="0"/>
    <s v="CSF"/>
    <n v="3451200"/>
    <n v="0"/>
    <n v="3451200"/>
    <n v="0"/>
    <s v="PAGO SEGURIDAD SOCIAL FUNCIONARIOS SEGUN NOMINA CORRESPONDIENTE AL MES DE DICIEMBRE DEL 2020"/>
    <s v="7420"/>
    <s v="23120"/>
    <s v="-0"/>
    <s v="125820, 125920, 126020, 126120, 126220, 126320, 126420, 126520, 126620, 126720, 126820, 126920, 127020, 127120"/>
    <s v="373696520, 373696620, 373696820, 373697020, 373697120, 373697220, 373697320, 373697420, 373697520, 373697620, 373697720, 373697820, 373697920, 373698120"/>
    <s v="-0"/>
    <x v="0"/>
    <x v="28"/>
  </r>
  <r>
    <s v="7420"/>
    <s v="2020-12-18 00:00:00"/>
    <s v="2020-12-18 14:50:00"/>
    <s v="Gasto"/>
    <s v="Con Compromiso"/>
    <s v="022"/>
    <x v="28"/>
    <x v="11"/>
    <s v="PENSIONES"/>
    <s v="Nación"/>
    <x v="0"/>
    <s v="CSF"/>
    <n v="10349700"/>
    <n v="11297600"/>
    <n v="21647300"/>
    <n v="0"/>
    <s v="PAGO SEGURIDAD SOCIAL FUNCIONARIOS SEGUN NOMINA CORRESPONDIENTE AL MES DE DICIEMBRE DEL 2020"/>
    <s v="7420"/>
    <s v="23120"/>
    <s v="-0"/>
    <s v="125820, 125920, 126020, 126120, 126220, 126320, 126420, 126520, 126620, 126720, 126820, 126920, 127020, 127120"/>
    <s v="373696520, 373696620, 373696820, 373697020, 373697120, 373697220, 373697320, 373697420, 373697520, 373697620, 373697720, 373697820, 373697920, 373698120"/>
    <s v="-0"/>
    <x v="0"/>
    <x v="28"/>
  </r>
  <r>
    <s v="7420"/>
    <s v="2020-12-18 00:00:00"/>
    <s v="2020-12-18 14:50:00"/>
    <s v="Gasto"/>
    <s v="Con Compromiso"/>
    <s v="022"/>
    <x v="28"/>
    <x v="16"/>
    <s v="CAJAS DE COMPENSACIÓN FAMILIAR"/>
    <s v="Nación"/>
    <x v="0"/>
    <s v="CSF"/>
    <n v="6899700"/>
    <n v="0"/>
    <n v="6899700"/>
    <n v="0"/>
    <s v="PAGO SEGURIDAD SOCIAL FUNCIONARIOS SEGUN NOMINA CORRESPONDIENTE AL MES DE DICIEMBRE DEL 2020"/>
    <s v="7420"/>
    <s v="23120"/>
    <s v="-0"/>
    <s v="125820, 125920, 126020, 126120, 126220, 126320, 126420, 126520, 126620, 126720, 126820, 126920, 127020, 127120"/>
    <s v="373696520, 373696620, 373696820, 373697020, 373697120, 373697220, 373697320, 373697420, 373697520, 373697620, 373697720, 373697820, 373697920, 373698120"/>
    <s v="-0"/>
    <x v="0"/>
    <x v="28"/>
  </r>
  <r>
    <s v="7520"/>
    <s v="2020-12-28 00:00:00"/>
    <s v="2020-12-28 16:45:00"/>
    <s v="Gasto"/>
    <s v="Con Compromiso"/>
    <s v="022"/>
    <x v="28"/>
    <x v="18"/>
    <s v="SERVICIOS DE TRANSPORTE DE PASAJEROS"/>
    <s v="Nación"/>
    <x v="0"/>
    <s v="CSF"/>
    <n v="20469000"/>
    <n v="-3433700"/>
    <n v="17035300"/>
    <n v="0"/>
    <s v="CDP PARA RECONOCIMIENTO ECONOMICO  POR CONCEPTO DE REUBICACION (PASAJE TERRESTRE INCLUYENDO GRUPO FAMILIAR Y TRANSPORTE DE ENSERES) DE LOS FUNCIONARIOS DE LAS UOC SEGUN RESOLUCION No.1084 DEL 23/12/20"/>
    <s v="7520"/>
    <s v="23320, 23420, 23520, 23620, 23720, 23820, 23920, 24120, 24220, 24320, 24420, 24520, 24620, 24720, 24820, 24920, 25020, 25120, 25220"/>
    <s v="41920, 42020, 42120, 42220, 42320, 42420, 42520, 42620, 42720, 42820, 42920, 43020, 43120, 43220, 43920, 44020, 44120, 44220, 44320"/>
    <s v="134120, 134220, 134320, 134420, 134520, 134620, 134720, 134820, 134920, 135020, 135120, 135220, 135320, 135420, 136320, 136420, 136520, 136620, 136720"/>
    <s v="394056920, 394063320, 394067820, 394075020, 394092320, 394096320, 394121520, 394165620, 394182220, 394192920, 394201920, 394232820, 394235320, 394240620, 394670420, 394670820, 394671520, 394672020, 394672220"/>
    <s v="-0"/>
    <x v="0"/>
    <x v="28"/>
  </r>
  <r>
    <s v="7620"/>
    <s v="2020-12-29 00:00:00"/>
    <s v="2020-12-29 17:13:00"/>
    <s v="Gasto"/>
    <s v="Con Compromiso"/>
    <s v="022"/>
    <x v="28"/>
    <x v="1"/>
    <s v="SERVICIOS DE TELECOMUNICACIONES, TRANSMISIÓN Y SUMINISTRO DE INFORMACIÓN"/>
    <s v="Nación"/>
    <x v="0"/>
    <s v="CSF"/>
    <n v="738550"/>
    <n v="0"/>
    <n v="738550"/>
    <n v="0"/>
    <s v="CDP PARA PAGO SERVICIO TELEFONICO DE LA UOC DE CARTAGO"/>
    <s v="7620"/>
    <s v="25320"/>
    <s v="44520"/>
    <s v="136920"/>
    <s v="395987420"/>
    <s v="-0"/>
    <x v="0"/>
    <x v="28"/>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4">
  <r>
    <s v="04-03-00"/>
    <s v="INSTITUTO GEOGRAFICO AGUSTIN CODAZZI - IGAC"/>
    <s v="A-01-01-01-001-001"/>
    <x v="0"/>
    <s v="01"/>
    <s v="01"/>
    <s v="01"/>
    <s v="001"/>
    <s v="001"/>
    <m/>
    <m/>
    <m/>
    <x v="0"/>
    <s v="10"/>
    <s v="CSF"/>
    <s v="SUELDO BÁSICO"/>
    <n v="0"/>
    <n v="0"/>
    <n v="0"/>
    <x v="0"/>
  </r>
  <r>
    <s v="04-03-00"/>
    <s v="INSTITUTO GEOGRAFICO AGUSTIN CODAZZI - IGAC"/>
    <s v="A-01-01-01-001-003"/>
    <x v="0"/>
    <s v="01"/>
    <s v="01"/>
    <s v="01"/>
    <s v="001"/>
    <s v="003"/>
    <m/>
    <m/>
    <m/>
    <x v="0"/>
    <s v="10"/>
    <s v="CSF"/>
    <s v="PRIMA TÉCNICA SALARIAL"/>
    <n v="0"/>
    <n v="0"/>
    <n v="0"/>
    <x v="0"/>
  </r>
  <r>
    <s v="04-03-00"/>
    <s v="INSTITUTO GEOGRAFICO AGUSTIN CODAZZI - IGAC"/>
    <s v="A-01-01-01-001-004"/>
    <x v="0"/>
    <s v="01"/>
    <s v="01"/>
    <s v="01"/>
    <s v="001"/>
    <s v="004"/>
    <m/>
    <m/>
    <m/>
    <x v="0"/>
    <s v="10"/>
    <s v="CSF"/>
    <s v="SUBSIDIO DE ALIMENTACIÓN"/>
    <n v="0"/>
    <n v="0"/>
    <n v="0"/>
    <x v="0"/>
  </r>
  <r>
    <s v="04-03-00"/>
    <s v="INSTITUTO GEOGRAFICO AGUSTIN CODAZZI - IGAC"/>
    <s v="A-01-01-01-001-005"/>
    <x v="0"/>
    <s v="01"/>
    <s v="01"/>
    <s v="01"/>
    <s v="001"/>
    <s v="005"/>
    <m/>
    <m/>
    <m/>
    <x v="0"/>
    <s v="10"/>
    <s v="CSF"/>
    <s v="AUXILIO DE TRANSPORTE "/>
    <n v="0"/>
    <n v="0"/>
    <n v="0"/>
    <x v="0"/>
  </r>
  <r>
    <s v="04-03-00"/>
    <s v="INSTITUTO GEOGRAFICO AGUSTIN CODAZZI - IGAC"/>
    <s v="A-01-01-01-001-006"/>
    <x v="0"/>
    <s v="01"/>
    <s v="01"/>
    <s v="01"/>
    <s v="001"/>
    <s v="006"/>
    <m/>
    <m/>
    <m/>
    <x v="0"/>
    <s v="10"/>
    <s v="CSF"/>
    <s v="PRIMA DE SERVICIO"/>
    <n v="0"/>
    <n v="0"/>
    <n v="0"/>
    <x v="0"/>
  </r>
  <r>
    <s v="04-03-00"/>
    <s v="INSTITUTO GEOGRAFICO AGUSTIN CODAZZI - IGAC"/>
    <s v="A-01-01-01-001-007"/>
    <x v="0"/>
    <s v="01"/>
    <s v="01"/>
    <s v="01"/>
    <s v="001"/>
    <s v="007"/>
    <m/>
    <m/>
    <m/>
    <x v="0"/>
    <s v="10"/>
    <s v="CSF"/>
    <s v="BONIFICACIÓN POR SERVICIOS PRESTADOS"/>
    <n v="0"/>
    <n v="0"/>
    <n v="0"/>
    <x v="0"/>
  </r>
  <r>
    <s v="04-03-00"/>
    <s v="INSTITUTO GEOGRAFICO AGUSTIN CODAZZI - IGAC"/>
    <s v="A-01-01-01-001-008"/>
    <x v="0"/>
    <s v="01"/>
    <s v="01"/>
    <s v="01"/>
    <s v="001"/>
    <s v="008"/>
    <m/>
    <m/>
    <m/>
    <x v="0"/>
    <s v="10"/>
    <s v="CSF"/>
    <s v="HORAS EXTRAS, DOMINICALES, FESTIVOS Y RECARGOS"/>
    <n v="0"/>
    <n v="0"/>
    <n v="0"/>
    <x v="0"/>
  </r>
  <r>
    <s v="04-03-00"/>
    <s v="INSTITUTO GEOGRAFICO AGUSTIN CODAZZI - IGAC"/>
    <s v="A-01-01-01-001-009"/>
    <x v="0"/>
    <s v="01"/>
    <s v="01"/>
    <s v="01"/>
    <s v="001"/>
    <s v="009"/>
    <m/>
    <m/>
    <m/>
    <x v="0"/>
    <s v="10"/>
    <s v="CSF"/>
    <s v="PRIMA DE NAVIDAD"/>
    <n v="0"/>
    <n v="0"/>
    <n v="0"/>
    <x v="0"/>
  </r>
  <r>
    <s v="04-03-00"/>
    <s v="INSTITUTO GEOGRAFICO AGUSTIN CODAZZI - IGAC"/>
    <s v="A-01-01-01-001-010"/>
    <x v="0"/>
    <s v="01"/>
    <s v="01"/>
    <s v="01"/>
    <s v="001"/>
    <s v="010"/>
    <m/>
    <m/>
    <m/>
    <x v="0"/>
    <s v="10"/>
    <s v="CSF"/>
    <s v="PRIMA DE VACACIONES"/>
    <n v="0"/>
    <n v="0"/>
    <n v="0"/>
    <x v="0"/>
  </r>
  <r>
    <s v="04-03-00"/>
    <s v="INSTITUTO GEOGRAFICO AGUSTIN CODAZZI - IGAC"/>
    <s v="A-01-01-01-001-012"/>
    <x v="0"/>
    <s v="01"/>
    <s v="01"/>
    <s v="01"/>
    <s v="001"/>
    <s v="012"/>
    <m/>
    <m/>
    <m/>
    <x v="0"/>
    <s v="10"/>
    <s v="CSF"/>
    <s v="AUXILIO DE CONECTIVIDAD DIGITAL "/>
    <n v="0"/>
    <n v="0"/>
    <n v="0"/>
    <x v="0"/>
  </r>
  <r>
    <s v="04-03-00"/>
    <s v="INSTITUTO GEOGRAFICO AGUSTIN CODAZZI - IGAC"/>
    <s v="A-01-01-02-001"/>
    <x v="0"/>
    <s v="01"/>
    <s v="01"/>
    <s v="02"/>
    <s v="001"/>
    <m/>
    <m/>
    <m/>
    <m/>
    <x v="0"/>
    <s v="10"/>
    <s v="CSF"/>
    <s v="PENSIONES"/>
    <n v="0"/>
    <n v="0"/>
    <n v="0"/>
    <x v="1"/>
  </r>
  <r>
    <s v="04-03-00"/>
    <s v="INSTITUTO GEOGRAFICO AGUSTIN CODAZZI - IGAC"/>
    <s v="A-01-01-02-002"/>
    <x v="0"/>
    <s v="01"/>
    <s v="01"/>
    <s v="02"/>
    <s v="002"/>
    <m/>
    <m/>
    <m/>
    <m/>
    <x v="0"/>
    <s v="10"/>
    <s v="CSF"/>
    <s v="SALUD"/>
    <n v="0"/>
    <n v="0"/>
    <n v="0"/>
    <x v="1"/>
  </r>
  <r>
    <s v="04-03-00"/>
    <s v="INSTITUTO GEOGRAFICO AGUSTIN CODAZZI - IGAC"/>
    <s v="A-01-01-02-003"/>
    <x v="0"/>
    <s v="01"/>
    <s v="01"/>
    <s v="02"/>
    <s v="003"/>
    <m/>
    <m/>
    <m/>
    <m/>
    <x v="0"/>
    <s v="10"/>
    <s v="CSF"/>
    <s v="AUXILIO DE CESANTÍAS "/>
    <n v="0"/>
    <n v="0"/>
    <n v="0"/>
    <x v="1"/>
  </r>
  <r>
    <s v="04-03-00"/>
    <s v="INSTITUTO GEOGRAFICO AGUSTIN CODAZZI - IGAC"/>
    <s v="A-01-01-02-004"/>
    <x v="0"/>
    <s v="01"/>
    <s v="01"/>
    <s v="02"/>
    <s v="004"/>
    <m/>
    <m/>
    <m/>
    <m/>
    <x v="0"/>
    <s v="10"/>
    <s v="CSF"/>
    <s v="CAJAS DE COMPENSACIÓN FAMILIAR"/>
    <n v="0"/>
    <n v="0"/>
    <n v="0"/>
    <x v="1"/>
  </r>
  <r>
    <s v="04-03-00"/>
    <s v="INSTITUTO GEOGRAFICO AGUSTIN CODAZZI - IGAC"/>
    <s v="A-01-01-02-005"/>
    <x v="0"/>
    <s v="01"/>
    <s v="01"/>
    <s v="02"/>
    <s v="005"/>
    <m/>
    <m/>
    <m/>
    <m/>
    <x v="0"/>
    <s v="10"/>
    <s v="CSF"/>
    <s v="APORTES GENERALES AL SISTEMA DE RIESGOS LABORALES"/>
    <n v="0"/>
    <n v="0"/>
    <n v="0"/>
    <x v="1"/>
  </r>
  <r>
    <s v="04-03-00"/>
    <s v="INSTITUTO GEOGRAFICO AGUSTIN CODAZZI - IGAC"/>
    <s v="A-01-01-02-006"/>
    <x v="0"/>
    <s v="01"/>
    <s v="01"/>
    <s v="02"/>
    <s v="006"/>
    <m/>
    <m/>
    <m/>
    <m/>
    <x v="0"/>
    <s v="10"/>
    <s v="CSF"/>
    <s v="APORTES AL ICBF"/>
    <n v="0"/>
    <n v="0"/>
    <n v="0"/>
    <x v="1"/>
  </r>
  <r>
    <s v="04-03-00"/>
    <s v="INSTITUTO GEOGRAFICO AGUSTIN CODAZZI - IGAC"/>
    <s v="A-01-01-02-007"/>
    <x v="0"/>
    <s v="01"/>
    <s v="01"/>
    <s v="02"/>
    <s v="007"/>
    <m/>
    <m/>
    <m/>
    <m/>
    <x v="0"/>
    <s v="10"/>
    <s v="CSF"/>
    <s v="APORTES AL SENA"/>
    <n v="0"/>
    <n v="0"/>
    <n v="0"/>
    <x v="1"/>
  </r>
  <r>
    <s v="04-03-00"/>
    <s v="INSTITUTO GEOGRAFICO AGUSTIN CODAZZI - IGAC"/>
    <s v="A-01-01-03-001-001"/>
    <x v="0"/>
    <s v="01"/>
    <s v="01"/>
    <s v="03"/>
    <s v="001"/>
    <s v="001"/>
    <m/>
    <m/>
    <m/>
    <x v="0"/>
    <s v="10"/>
    <s v="CSF"/>
    <s v="SUELDO DE VACACIONES"/>
    <n v="0"/>
    <n v="0"/>
    <n v="0"/>
    <x v="2"/>
  </r>
  <r>
    <s v="04-03-00"/>
    <s v="INSTITUTO GEOGRAFICO AGUSTIN CODAZZI - IGAC"/>
    <s v="A-01-01-03-001-002"/>
    <x v="0"/>
    <s v="01"/>
    <s v="01"/>
    <s v="03"/>
    <s v="001"/>
    <s v="002"/>
    <m/>
    <m/>
    <m/>
    <x v="0"/>
    <s v="10"/>
    <s v="CSF"/>
    <s v="INDEMNIZACIÓN POR VACACIONES"/>
    <n v="0"/>
    <n v="0"/>
    <n v="0"/>
    <x v="2"/>
  </r>
  <r>
    <s v="04-03-00"/>
    <s v="INSTITUTO GEOGRAFICO AGUSTIN CODAZZI - IGAC"/>
    <s v="A-01-01-03-001-003"/>
    <x v="0"/>
    <s v="01"/>
    <s v="01"/>
    <s v="03"/>
    <s v="001"/>
    <s v="003"/>
    <m/>
    <m/>
    <m/>
    <x v="0"/>
    <s v="10"/>
    <s v="CSF"/>
    <s v="BONIFICACIÓN ESPECIAL DE RECREACIÓN"/>
    <n v="0"/>
    <n v="0"/>
    <n v="0"/>
    <x v="2"/>
  </r>
  <r>
    <s v="04-03-00"/>
    <s v="INSTITUTO GEOGRAFICO AGUSTIN CODAZZI - IGAC"/>
    <s v="A-01-01-03-002"/>
    <x v="0"/>
    <s v="01"/>
    <s v="01"/>
    <s v="03"/>
    <s v="002"/>
    <m/>
    <m/>
    <m/>
    <m/>
    <x v="0"/>
    <s v="10"/>
    <s v="CSF"/>
    <s v="PRIMA TÉCNICA NO SALARIAL"/>
    <n v="0"/>
    <n v="0"/>
    <n v="0"/>
    <x v="2"/>
  </r>
  <r>
    <s v="04-03-00"/>
    <s v="INSTITUTO GEOGRAFICO AGUSTIN CODAZZI - IGAC"/>
    <s v="A-01-01-03-016"/>
    <x v="0"/>
    <s v="01"/>
    <s v="01"/>
    <s v="03"/>
    <s v="016"/>
    <m/>
    <m/>
    <m/>
    <m/>
    <x v="0"/>
    <s v="10"/>
    <s v="CSF"/>
    <s v="PRIMA DE COORDINACIÓN"/>
    <n v="0"/>
    <n v="0"/>
    <n v="0"/>
    <x v="2"/>
  </r>
  <r>
    <s v="04-03-00"/>
    <s v="INSTITUTO GEOGRAFICO AGUSTIN CODAZZI - IGAC"/>
    <s v="A-01-01-03-030"/>
    <x v="0"/>
    <s v="01"/>
    <s v="01"/>
    <s v="03"/>
    <s v="030"/>
    <m/>
    <m/>
    <m/>
    <m/>
    <x v="0"/>
    <s v="10"/>
    <s v="CSF"/>
    <s v="BONIFICACIÓN DE DIRECCIÓN"/>
    <n v="0"/>
    <n v="0"/>
    <n v="0"/>
    <x v="2"/>
  </r>
  <r>
    <s v="04-03-00"/>
    <s v="INSTITUTO GEOGRAFICO AGUSTIN CODAZZI - IGAC"/>
    <s v="A-02-02-01-002-007"/>
    <x v="0"/>
    <s v="02"/>
    <s v="02"/>
    <s v="01"/>
    <s v="002"/>
    <s v="007"/>
    <m/>
    <m/>
    <m/>
    <x v="0"/>
    <s v="10"/>
    <s v="CSF"/>
    <s v="ARTÍCULOS TEXTILES (EXCEPTO PRENDAS DE VESTIR)"/>
    <n v="0"/>
    <n v="0"/>
    <n v="0"/>
    <x v="3"/>
  </r>
  <r>
    <s v="04-03-00"/>
    <s v="INSTITUTO GEOGRAFICO AGUSTIN CODAZZI - IGAC"/>
    <s v="A-02-02-01-002-008"/>
    <x v="0"/>
    <s v="02"/>
    <s v="02"/>
    <s v="01"/>
    <s v="002"/>
    <s v="008"/>
    <m/>
    <m/>
    <m/>
    <x v="0"/>
    <s v="10"/>
    <s v="CSF"/>
    <s v="DOTACIÓN (PRENDAS DE VESTIR Y CALZADO)"/>
    <n v="222464447.78999999"/>
    <n v="0"/>
    <n v="0"/>
    <x v="3"/>
  </r>
  <r>
    <s v="04-03-00"/>
    <s v="INSTITUTO GEOGRAFICO AGUSTIN CODAZZI - IGAC"/>
    <s v="A-02-02-01-002-008"/>
    <x v="0"/>
    <s v="02"/>
    <s v="02"/>
    <s v="01"/>
    <s v="002"/>
    <s v="008"/>
    <m/>
    <m/>
    <m/>
    <x v="1"/>
    <s v="20"/>
    <s v="CSF"/>
    <s v="DOTACIÓN (PRENDAS DE VESTIR Y CALZADO)"/>
    <n v="86786654.040000007"/>
    <n v="0"/>
    <n v="0"/>
    <x v="3"/>
  </r>
  <r>
    <s v="04-03-00"/>
    <s v="INSTITUTO GEOGRAFICO AGUSTIN CODAZZI - IGAC"/>
    <s v="A-02-02-01-003-002"/>
    <x v="0"/>
    <s v="02"/>
    <s v="02"/>
    <s v="01"/>
    <s v="003"/>
    <s v="002"/>
    <m/>
    <m/>
    <m/>
    <x v="0"/>
    <s v="10"/>
    <s v="CSF"/>
    <s v="PASTA O PULPA, PAPEL Y PRODUCTOS DE PAPEL; IMPRESOS Y ARTÍCULOS RELACIONADOS"/>
    <n v="0"/>
    <n v="0"/>
    <n v="0"/>
    <x v="3"/>
  </r>
  <r>
    <s v="04-03-00"/>
    <s v="INSTITUTO GEOGRAFICO AGUSTIN CODAZZI - IGAC"/>
    <s v="A-02-02-01-003-002"/>
    <x v="0"/>
    <s v="02"/>
    <s v="02"/>
    <s v="01"/>
    <s v="003"/>
    <s v="002"/>
    <m/>
    <m/>
    <m/>
    <x v="1"/>
    <s v="20"/>
    <s v="CSF"/>
    <s v="PASTA O PULPA, PAPEL Y PRODUCTOS DE PAPEL; IMPRESOS Y ARTÍCULOS RELACIONADOS"/>
    <n v="0"/>
    <n v="0"/>
    <n v="0"/>
    <x v="3"/>
  </r>
  <r>
    <s v="04-03-00"/>
    <s v="INSTITUTO GEOGRAFICO AGUSTIN CODAZZI - IGAC"/>
    <s v="A-02-02-01-003-003"/>
    <x v="0"/>
    <s v="02"/>
    <s v="02"/>
    <s v="01"/>
    <s v="003"/>
    <s v="003"/>
    <m/>
    <m/>
    <m/>
    <x v="0"/>
    <s v="10"/>
    <s v="CSF"/>
    <s v="PRODUCTOS DE HORNOS DE COQUE; PRODUCTOS DE REFINACIÓN DE PETRÓLEO Y COMBUSTIBLE NUCLEAR"/>
    <n v="0"/>
    <n v="0"/>
    <n v="0"/>
    <x v="3"/>
  </r>
  <r>
    <s v="04-03-00"/>
    <s v="INSTITUTO GEOGRAFICO AGUSTIN CODAZZI - IGAC"/>
    <s v="A-02-02-01-003-003"/>
    <x v="0"/>
    <s v="02"/>
    <s v="02"/>
    <s v="01"/>
    <s v="003"/>
    <s v="003"/>
    <m/>
    <m/>
    <m/>
    <x v="1"/>
    <s v="20"/>
    <s v="CSF"/>
    <s v="PRODUCTOS DE HORNOS DE COQUE; PRODUCTOS DE REFINACIÓN DE PETRÓLEO Y COMBUSTIBLE NUCLEAR"/>
    <n v="0"/>
    <n v="0"/>
    <n v="0"/>
    <x v="3"/>
  </r>
  <r>
    <s v="04-03-00"/>
    <s v="INSTITUTO GEOGRAFICO AGUSTIN CODAZZI - IGAC"/>
    <s v="A-02-02-01-003-005"/>
    <x v="0"/>
    <s v="02"/>
    <s v="02"/>
    <s v="01"/>
    <s v="003"/>
    <s v="005"/>
    <m/>
    <m/>
    <m/>
    <x v="0"/>
    <s v="10"/>
    <s v="CSF"/>
    <s v="OTROS PRODUCTOS QUÍMICOS; FIBRAS ARTIFICIALES (O FIBRAS INDUSTRIALES HECHAS POR EL HOMBRE)"/>
    <n v="7670045"/>
    <n v="7670045"/>
    <n v="7670045"/>
    <x v="3"/>
  </r>
  <r>
    <s v="04-03-00"/>
    <s v="INSTITUTO GEOGRAFICO AGUSTIN CODAZZI - IGAC"/>
    <s v="A-02-02-01-003-006"/>
    <x v="0"/>
    <s v="02"/>
    <s v="02"/>
    <s v="01"/>
    <s v="003"/>
    <s v="006"/>
    <m/>
    <m/>
    <m/>
    <x v="0"/>
    <s v="10"/>
    <s v="CSF"/>
    <s v="PRODUCTOS DE CAUCHO Y PLÁSTICO"/>
    <n v="7670045"/>
    <n v="7670045"/>
    <n v="7670045"/>
    <x v="3"/>
  </r>
  <r>
    <s v="04-03-00"/>
    <s v="INSTITUTO GEOGRAFICO AGUSTIN CODAZZI - IGAC"/>
    <s v="A-02-02-01-004-005"/>
    <x v="0"/>
    <s v="02"/>
    <s v="02"/>
    <s v="01"/>
    <s v="004"/>
    <s v="005"/>
    <m/>
    <m/>
    <m/>
    <x v="0"/>
    <s v="10"/>
    <s v="CSF"/>
    <s v="MAQUINARIA DE OFICINA, CONTABILIDAD E INFORMÁTICA"/>
    <n v="0"/>
    <n v="0"/>
    <n v="0"/>
    <x v="3"/>
  </r>
  <r>
    <s v="04-03-00"/>
    <s v="INSTITUTO GEOGRAFICO AGUSTIN CODAZZI - IGAC"/>
    <s v="A-02-02-01-004-005"/>
    <x v="0"/>
    <s v="02"/>
    <s v="02"/>
    <s v="01"/>
    <s v="004"/>
    <s v="005"/>
    <m/>
    <m/>
    <m/>
    <x v="1"/>
    <s v="20"/>
    <s v="CSF"/>
    <s v="MAQUINARIA DE OFICINA, CONTABILIDAD E INFORMÁTICA"/>
    <n v="109519479"/>
    <n v="0"/>
    <n v="0"/>
    <x v="3"/>
  </r>
  <r>
    <s v="04-03-00"/>
    <s v="INSTITUTO GEOGRAFICO AGUSTIN CODAZZI - IGAC"/>
    <s v="A-02-02-01-004-007"/>
    <x v="0"/>
    <s v="02"/>
    <s v="02"/>
    <s v="01"/>
    <s v="004"/>
    <s v="007"/>
    <m/>
    <m/>
    <m/>
    <x v="0"/>
    <s v="10"/>
    <s v="CSF"/>
    <s v="EQUIPO Y APARATOS DE RADIO, TELEVISIÓN Y COMUNICACIONES"/>
    <n v="0"/>
    <n v="0"/>
    <n v="0"/>
    <x v="3"/>
  </r>
  <r>
    <s v="04-03-00"/>
    <s v="INSTITUTO GEOGRAFICO AGUSTIN CODAZZI - IGAC"/>
    <s v="A-02-02-02-005-004"/>
    <x v="0"/>
    <s v="02"/>
    <s v="02"/>
    <s v="02"/>
    <s v="005"/>
    <s v="004"/>
    <m/>
    <m/>
    <m/>
    <x v="0"/>
    <s v="10"/>
    <s v="CSF"/>
    <s v="SERVICIOS DE CONSTRUCCIÓN"/>
    <n v="0"/>
    <n v="0"/>
    <n v="0"/>
    <x v="4"/>
  </r>
  <r>
    <s v="04-03-00"/>
    <s v="INSTITUTO GEOGRAFICO AGUSTIN CODAZZI - IGAC"/>
    <s v="A-02-02-02-006-003"/>
    <x v="0"/>
    <s v="02"/>
    <s v="02"/>
    <s v="02"/>
    <s v="006"/>
    <s v="003"/>
    <m/>
    <m/>
    <m/>
    <x v="0"/>
    <s v="10"/>
    <s v="CSF"/>
    <s v="ALOJAMIENTO; SERVICIOS DE SUMINISTROS DE COMIDAS Y BEBIDAS"/>
    <n v="0"/>
    <n v="0"/>
    <n v="0"/>
    <x v="4"/>
  </r>
  <r>
    <s v="04-03-00"/>
    <s v="INSTITUTO GEOGRAFICO AGUSTIN CODAZZI - IGAC"/>
    <s v="A-02-02-02-006-003"/>
    <x v="0"/>
    <s v="02"/>
    <s v="02"/>
    <s v="02"/>
    <s v="006"/>
    <s v="003"/>
    <m/>
    <m/>
    <m/>
    <x v="1"/>
    <s v="20"/>
    <s v="CSF"/>
    <s v="ALOJAMIENTO; SERVICIOS DE SUMINISTROS DE COMIDAS Y BEBIDAS"/>
    <n v="9333159.9000000004"/>
    <n v="8205211.1699999999"/>
    <n v="0"/>
    <x v="4"/>
  </r>
  <r>
    <s v="04-03-00"/>
    <s v="INSTITUTO GEOGRAFICO AGUSTIN CODAZZI - IGAC"/>
    <s v="A-02-02-02-006-004"/>
    <x v="0"/>
    <s v="02"/>
    <s v="02"/>
    <s v="02"/>
    <s v="006"/>
    <s v="004"/>
    <m/>
    <m/>
    <m/>
    <x v="0"/>
    <s v="10"/>
    <s v="CSF"/>
    <s v="SERVICIOS DE TRANSPORTE DE PASAJEROS"/>
    <n v="0"/>
    <n v="0"/>
    <n v="0"/>
    <x v="4"/>
  </r>
  <r>
    <s v="04-03-00"/>
    <s v="INSTITUTO GEOGRAFICO AGUSTIN CODAZZI - IGAC"/>
    <s v="A-02-02-02-006-004"/>
    <x v="0"/>
    <s v="02"/>
    <s v="02"/>
    <s v="02"/>
    <s v="006"/>
    <s v="004"/>
    <m/>
    <m/>
    <m/>
    <x v="1"/>
    <s v="20"/>
    <s v="CSF"/>
    <s v="SERVICIOS DE TRANSPORTE DE PASAJEROS"/>
    <n v="0"/>
    <n v="0"/>
    <n v="0"/>
    <x v="4"/>
  </r>
  <r>
    <s v="04-03-00"/>
    <s v="INSTITUTO GEOGRAFICO AGUSTIN CODAZZI - IGAC"/>
    <s v="A-02-02-02-006-005"/>
    <x v="0"/>
    <s v="02"/>
    <s v="02"/>
    <s v="02"/>
    <s v="006"/>
    <s v="005"/>
    <m/>
    <m/>
    <m/>
    <x v="0"/>
    <s v="10"/>
    <s v="CSF"/>
    <s v="SERVICIOS DE TRANSPORTE DE CARGA"/>
    <n v="0"/>
    <n v="0"/>
    <n v="0"/>
    <x v="4"/>
  </r>
  <r>
    <s v="04-03-00"/>
    <s v="INSTITUTO GEOGRAFICO AGUSTIN CODAZZI - IGAC"/>
    <s v="A-02-02-02-006-008"/>
    <x v="0"/>
    <s v="02"/>
    <s v="02"/>
    <s v="02"/>
    <s v="006"/>
    <s v="008"/>
    <m/>
    <m/>
    <m/>
    <x v="1"/>
    <s v="20"/>
    <s v="CSF"/>
    <s v="SERVICIOS POSTALES Y DE MENSAJERÍA"/>
    <n v="28068938"/>
    <n v="0"/>
    <n v="0"/>
    <x v="4"/>
  </r>
  <r>
    <s v="04-03-00"/>
    <s v="INSTITUTO GEOGRAFICO AGUSTIN CODAZZI - IGAC"/>
    <s v="A-02-02-02-006-009"/>
    <x v="0"/>
    <s v="02"/>
    <s v="02"/>
    <s v="02"/>
    <s v="006"/>
    <s v="009"/>
    <m/>
    <m/>
    <m/>
    <x v="0"/>
    <s v="10"/>
    <s v="CSF"/>
    <s v="SERVICIOS DE DISTRIBUCIÓN DE ELECTRICIDAD, GAS Y AGUA (POR CUENTA PROPIA)"/>
    <n v="0"/>
    <n v="0"/>
    <n v="0"/>
    <x v="4"/>
  </r>
  <r>
    <s v="04-03-00"/>
    <s v="INSTITUTO GEOGRAFICO AGUSTIN CODAZZI - IGAC"/>
    <s v="A-02-02-02-007-001"/>
    <x v="0"/>
    <s v="02"/>
    <s v="02"/>
    <s v="02"/>
    <s v="007"/>
    <s v="001"/>
    <m/>
    <m/>
    <m/>
    <x v="0"/>
    <s v="10"/>
    <s v="CSF"/>
    <s v="SERVICIOS FINANCIEROS Y SERVICIOS CONEXOS"/>
    <n v="31873625"/>
    <n v="31873625"/>
    <n v="31873625"/>
    <x v="4"/>
  </r>
  <r>
    <s v="04-03-00"/>
    <s v="INSTITUTO GEOGRAFICO AGUSTIN CODAZZI - IGAC"/>
    <s v="A-02-02-02-007-001"/>
    <x v="0"/>
    <s v="02"/>
    <s v="02"/>
    <s v="02"/>
    <s v="007"/>
    <s v="001"/>
    <m/>
    <m/>
    <m/>
    <x v="1"/>
    <s v="20"/>
    <s v="CSF"/>
    <s v="SERVICIOS FINANCIEROS Y SERVICIOS CONEXOS"/>
    <n v="2873903"/>
    <n v="2873903"/>
    <n v="0"/>
    <x v="4"/>
  </r>
  <r>
    <s v="04-03-00"/>
    <s v="INSTITUTO GEOGRAFICO AGUSTIN CODAZZI - IGAC"/>
    <s v="A-02-02-02-007-002"/>
    <x v="0"/>
    <s v="02"/>
    <s v="02"/>
    <s v="02"/>
    <s v="007"/>
    <s v="002"/>
    <m/>
    <m/>
    <m/>
    <x v="0"/>
    <s v="10"/>
    <s v="CSF"/>
    <s v="SERVICIOS INMOBILIARIOS"/>
    <n v="22985051"/>
    <n v="11934895"/>
    <n v="0"/>
    <x v="4"/>
  </r>
  <r>
    <s v="04-03-00"/>
    <s v="INSTITUTO GEOGRAFICO AGUSTIN CODAZZI - IGAC"/>
    <s v="A-02-02-02-007-002"/>
    <x v="0"/>
    <s v="02"/>
    <s v="02"/>
    <s v="02"/>
    <s v="007"/>
    <s v="002"/>
    <m/>
    <m/>
    <m/>
    <x v="1"/>
    <s v="20"/>
    <s v="CSF"/>
    <s v="SERVICIOS INMOBILIARIOS"/>
    <n v="8550000"/>
    <n v="0"/>
    <n v="0"/>
    <x v="4"/>
  </r>
  <r>
    <s v="04-03-00"/>
    <s v="INSTITUTO GEOGRAFICO AGUSTIN CODAZZI - IGAC"/>
    <s v="A-02-02-02-008-002"/>
    <x v="0"/>
    <s v="02"/>
    <s v="02"/>
    <s v="02"/>
    <s v="008"/>
    <s v="002"/>
    <m/>
    <m/>
    <m/>
    <x v="0"/>
    <s v="10"/>
    <s v="CSF"/>
    <s v="SERVICIOS JURÍDICOS Y CONTABLES"/>
    <n v="119026995"/>
    <n v="79117260"/>
    <n v="64456528"/>
    <x v="4"/>
  </r>
  <r>
    <s v="04-03-00"/>
    <s v="INSTITUTO GEOGRAFICO AGUSTIN CODAZZI - IGAC"/>
    <s v="A-02-02-02-008-002"/>
    <x v="0"/>
    <s v="02"/>
    <s v="02"/>
    <s v="02"/>
    <s v="008"/>
    <s v="002"/>
    <m/>
    <m/>
    <m/>
    <x v="1"/>
    <s v="20"/>
    <s v="CSF"/>
    <s v="SERVICIOS JURÍDICOS Y CONTABLES"/>
    <n v="74451013"/>
    <n v="39236117"/>
    <n v="0"/>
    <x v="4"/>
  </r>
  <r>
    <s v="04-03-00"/>
    <s v="INSTITUTO GEOGRAFICO AGUSTIN CODAZZI - IGAC"/>
    <s v="A-02-02-02-008-003"/>
    <x v="0"/>
    <s v="02"/>
    <s v="02"/>
    <s v="02"/>
    <s v="008"/>
    <s v="003"/>
    <m/>
    <m/>
    <m/>
    <x v="0"/>
    <s v="10"/>
    <s v="CSF"/>
    <s v="OTROS SERVICIOS PROFESIONALES, CIENTÍFICOS Y TÉCNICOS"/>
    <n v="591422"/>
    <n v="591422"/>
    <n v="591422"/>
    <x v="4"/>
  </r>
  <r>
    <s v="04-03-00"/>
    <s v="INSTITUTO GEOGRAFICO AGUSTIN CODAZZI - IGAC"/>
    <s v="A-02-02-02-008-003"/>
    <x v="0"/>
    <s v="02"/>
    <s v="02"/>
    <s v="02"/>
    <s v="008"/>
    <s v="003"/>
    <m/>
    <m/>
    <m/>
    <x v="1"/>
    <s v="20"/>
    <s v="CSF"/>
    <s v="OTROS SERVICIOS PROFESIONALES, CIENTÍFICOS Y TÉCNICOS"/>
    <n v="0"/>
    <n v="0"/>
    <n v="0"/>
    <x v="4"/>
  </r>
  <r>
    <s v="04-03-00"/>
    <s v="INSTITUTO GEOGRAFICO AGUSTIN CODAZZI - IGAC"/>
    <s v="A-02-02-02-008-004"/>
    <x v="0"/>
    <s v="02"/>
    <s v="02"/>
    <s v="02"/>
    <s v="008"/>
    <s v="004"/>
    <m/>
    <m/>
    <m/>
    <x v="0"/>
    <s v="10"/>
    <s v="CSF"/>
    <s v="SERVICIOS DE TELECOMUNICACIONES, TRANSMISIÓN Y SUMINISTRO DE INFORMACIÓN"/>
    <n v="1660698.21"/>
    <n v="1660698.21"/>
    <n v="1660698.21"/>
    <x v="4"/>
  </r>
  <r>
    <s v="04-03-00"/>
    <s v="INSTITUTO GEOGRAFICO AGUSTIN CODAZZI - IGAC"/>
    <s v="A-02-02-02-008-004"/>
    <x v="0"/>
    <s v="02"/>
    <s v="02"/>
    <s v="02"/>
    <s v="008"/>
    <s v="004"/>
    <m/>
    <m/>
    <m/>
    <x v="1"/>
    <s v="20"/>
    <s v="CSF"/>
    <s v="SERVICIOS DE TELECOMUNICACIONES, TRANSMISIÓN Y SUMINISTRO DE INFORMACIÓN"/>
    <n v="0"/>
    <n v="0"/>
    <n v="0"/>
    <x v="4"/>
  </r>
  <r>
    <s v="04-03-00"/>
    <s v="INSTITUTO GEOGRAFICO AGUSTIN CODAZZI - IGAC"/>
    <s v="A-02-02-02-008-005"/>
    <x v="0"/>
    <s v="02"/>
    <s v="02"/>
    <s v="02"/>
    <s v="008"/>
    <s v="005"/>
    <m/>
    <m/>
    <m/>
    <x v="0"/>
    <s v="10"/>
    <s v="CSF"/>
    <s v="SERVICIOS DE SOPORTE"/>
    <n v="23343057"/>
    <n v="12968365"/>
    <n v="12968365"/>
    <x v="4"/>
  </r>
  <r>
    <s v="04-03-00"/>
    <s v="INSTITUTO GEOGRAFICO AGUSTIN CODAZZI - IGAC"/>
    <s v="A-02-02-02-008-005"/>
    <x v="0"/>
    <s v="02"/>
    <s v="02"/>
    <s v="02"/>
    <s v="008"/>
    <s v="005"/>
    <m/>
    <m/>
    <m/>
    <x v="1"/>
    <s v="20"/>
    <s v="CSF"/>
    <s v="SERVICIOS DE SOPORTE"/>
    <n v="138510765.84999999"/>
    <n v="118905050.83"/>
    <n v="0"/>
    <x v="4"/>
  </r>
  <r>
    <s v="04-03-00"/>
    <s v="INSTITUTO GEOGRAFICO AGUSTIN CODAZZI - IGAC"/>
    <s v="A-02-02-02-008-007"/>
    <x v="0"/>
    <s v="02"/>
    <s v="02"/>
    <s v="02"/>
    <s v="008"/>
    <s v="007"/>
    <m/>
    <m/>
    <m/>
    <x v="0"/>
    <s v="10"/>
    <s v="CSF"/>
    <s v="SERVICIOS DE MANTENIMIENTO, REPARACIÓN E INSTALACIÓN (EXCEPTO SERVICIOS DE CONSTRUCCIÓN)"/>
    <n v="5164600"/>
    <n v="0"/>
    <n v="0"/>
    <x v="4"/>
  </r>
  <r>
    <s v="04-03-00"/>
    <s v="INSTITUTO GEOGRAFICO AGUSTIN CODAZZI - IGAC"/>
    <s v="A-02-02-02-008-007"/>
    <x v="0"/>
    <s v="02"/>
    <s v="02"/>
    <s v="02"/>
    <s v="008"/>
    <s v="007"/>
    <m/>
    <m/>
    <m/>
    <x v="1"/>
    <s v="20"/>
    <s v="CSF"/>
    <s v="SERVICIOS DE MANTENIMIENTO, REPARACIÓN E INSTALACIÓN (EXCEPTO SERVICIOS DE CONSTRUCCIÓN)"/>
    <n v="0"/>
    <n v="0"/>
    <n v="0"/>
    <x v="4"/>
  </r>
  <r>
    <s v="04-03-00"/>
    <s v="INSTITUTO GEOGRAFICO AGUSTIN CODAZZI - IGAC"/>
    <s v="A-02-02-02-008-008"/>
    <x v="0"/>
    <s v="02"/>
    <s v="02"/>
    <s v="02"/>
    <s v="008"/>
    <s v="008"/>
    <m/>
    <m/>
    <m/>
    <x v="0"/>
    <s v="10"/>
    <s v="CSF"/>
    <s v="SERVICIOS DE FABRICACIÓN DE INSUMOS FÍSICOS QUE SON PROPIEDAD DE OTROS"/>
    <n v="0"/>
    <n v="0"/>
    <n v="0"/>
    <x v="4"/>
  </r>
  <r>
    <s v="04-03-00"/>
    <s v="INSTITUTO GEOGRAFICO AGUSTIN CODAZZI - IGAC"/>
    <s v="A-02-02-02-008-008"/>
    <x v="0"/>
    <s v="02"/>
    <s v="02"/>
    <s v="02"/>
    <s v="008"/>
    <s v="008"/>
    <m/>
    <m/>
    <m/>
    <x v="1"/>
    <s v="20"/>
    <s v="CSF"/>
    <s v="SERVICIOS DE FABRICACIÓN DE INSUMOS FÍSICOS QUE SON PROPIEDAD DE OTROS"/>
    <n v="0"/>
    <n v="0"/>
    <n v="0"/>
    <x v="4"/>
  </r>
  <r>
    <s v="04-03-00"/>
    <s v="INSTITUTO GEOGRAFICO AGUSTIN CODAZZI - IGAC"/>
    <s v="A-02-02-02-008-009"/>
    <x v="0"/>
    <s v="02"/>
    <s v="02"/>
    <s v="02"/>
    <s v="008"/>
    <s v="009"/>
    <m/>
    <m/>
    <m/>
    <x v="0"/>
    <s v="10"/>
    <s v="CSF"/>
    <s v="OTROS SERVICIOS DE FABRICACIÓN; SERVICIOS DE EDICIÓN, IMPRESIÓN Y REPRODUCCIÓN; SERVICIOS DE RECUPERACIÓN DE MATERIALES"/>
    <n v="0"/>
    <n v="0"/>
    <n v="0"/>
    <x v="4"/>
  </r>
  <r>
    <s v="04-03-00"/>
    <s v="INSTITUTO GEOGRAFICO AGUSTIN CODAZZI - IGAC"/>
    <s v="A-02-02-02-009-003"/>
    <x v="0"/>
    <s v="02"/>
    <s v="02"/>
    <s v="02"/>
    <s v="009"/>
    <s v="003"/>
    <m/>
    <m/>
    <m/>
    <x v="1"/>
    <s v="20"/>
    <s v="CSF"/>
    <s v="SERVICIOS PARA EL CUIDADO DE LA SALUD HUMANA Y SERVICIOS SOCIALES"/>
    <n v="0"/>
    <n v="0"/>
    <n v="0"/>
    <x v="4"/>
  </r>
  <r>
    <s v="04-03-00"/>
    <s v="INSTITUTO GEOGRAFICO AGUSTIN CODAZZI - IGAC"/>
    <s v="A-02-02-02-009-004"/>
    <x v="0"/>
    <s v="02"/>
    <s v="02"/>
    <s v="02"/>
    <s v="009"/>
    <s v="004"/>
    <m/>
    <m/>
    <m/>
    <x v="0"/>
    <s v="10"/>
    <s v="CSF"/>
    <s v="SERVICIOS DE ALCANTARILLADO, RECOLECCIÓN, TRATAMIENTO Y DISPOSICIÓN DE DESECHOS Y OTROS SERVICIOS DE SANEAMIENTO AMBIENTAL"/>
    <n v="0"/>
    <n v="0"/>
    <n v="0"/>
    <x v="4"/>
  </r>
  <r>
    <s v="04-03-00"/>
    <s v="INSTITUTO GEOGRAFICO AGUSTIN CODAZZI - IGAC"/>
    <s v="A-02-02-02-009-006"/>
    <x v="0"/>
    <s v="02"/>
    <s v="02"/>
    <s v="02"/>
    <s v="009"/>
    <s v="006"/>
    <m/>
    <m/>
    <m/>
    <x v="1"/>
    <s v="20"/>
    <s v="CSF"/>
    <s v="SERVICIOS DE ESPARCIMIENTO, CULTURALES Y DEPORTIVOS"/>
    <n v="0"/>
    <n v="0"/>
    <n v="0"/>
    <x v="4"/>
  </r>
  <r>
    <s v="04-03-00"/>
    <s v="INSTITUTO GEOGRAFICO AGUSTIN CODAZZI - IGAC"/>
    <s v="A-02-02-02-010"/>
    <x v="0"/>
    <s v="02"/>
    <s v="02"/>
    <s v="02"/>
    <s v="010"/>
    <m/>
    <m/>
    <m/>
    <m/>
    <x v="0"/>
    <s v="10"/>
    <s v="CSF"/>
    <s v="VIÁTICOS DE LOS FUNCIONARIOS EN COMISIÓN"/>
    <n v="0"/>
    <n v="0"/>
    <n v="0"/>
    <x v="4"/>
  </r>
  <r>
    <s v="04-03-00"/>
    <s v="INSTITUTO GEOGRAFICO AGUSTIN CODAZZI - IGAC"/>
    <s v="A-02-02-02-010"/>
    <x v="0"/>
    <s v="02"/>
    <s v="02"/>
    <s v="02"/>
    <s v="010"/>
    <m/>
    <m/>
    <m/>
    <m/>
    <x v="1"/>
    <s v="20"/>
    <s v="CSF"/>
    <s v="VIÁTICOS DE LOS FUNCIONARIOS EN COMISIÓN"/>
    <n v="0"/>
    <n v="0"/>
    <n v="0"/>
    <x v="4"/>
  </r>
  <r>
    <s v="04-03-00"/>
    <s v="INSTITUTO GEOGRAFICO AGUSTIN CODAZZI - IGAC"/>
    <s v="A-03-04-02-012-001"/>
    <x v="0"/>
    <s v="03"/>
    <s v="04"/>
    <s v="02"/>
    <s v="012"/>
    <s v="001"/>
    <m/>
    <m/>
    <m/>
    <x v="0"/>
    <s v="10"/>
    <s v="CSF"/>
    <s v="INCAPACIDADES (NO DE PENSIONES)"/>
    <n v="0"/>
    <n v="0"/>
    <n v="0"/>
    <x v="5"/>
  </r>
  <r>
    <s v="04-03-00"/>
    <s v="INSTITUTO GEOGRAFICO AGUSTIN CODAZZI - IGAC"/>
    <s v="A-03-04-02-012-002"/>
    <x v="0"/>
    <s v="03"/>
    <s v="04"/>
    <s v="02"/>
    <s v="012"/>
    <s v="002"/>
    <m/>
    <m/>
    <m/>
    <x v="0"/>
    <s v="10"/>
    <s v="CSF"/>
    <s v="LICENCIAS DE MATERNIDAD Y PATERNIDAD (NO DE PENSIONES)"/>
    <n v="0"/>
    <n v="0"/>
    <n v="0"/>
    <x v="5"/>
  </r>
  <r>
    <s v="04-03-00"/>
    <s v="INSTITUTO GEOGRAFICO AGUSTIN CODAZZI - IGAC"/>
    <s v="A-08-01-02-001"/>
    <x v="0"/>
    <s v="08"/>
    <s v="01"/>
    <s v="02"/>
    <s v="001"/>
    <m/>
    <m/>
    <m/>
    <m/>
    <x v="0"/>
    <s v="10"/>
    <s v="CSF"/>
    <s v="IMPUESTO PREDIAL Y SOBRETASA AMBIENTAL"/>
    <n v="0"/>
    <n v="0"/>
    <n v="0"/>
    <x v="6"/>
  </r>
  <r>
    <s v="04-03-00"/>
    <s v="INSTITUTO GEOGRAFICO AGUSTIN CODAZZI - IGAC"/>
    <s v="A-08-01-02-001"/>
    <x v="0"/>
    <s v="08"/>
    <s v="01"/>
    <s v="02"/>
    <s v="001"/>
    <m/>
    <m/>
    <m/>
    <m/>
    <x v="1"/>
    <s v="20"/>
    <s v="CSF"/>
    <s v="IMPUESTO PREDIAL Y SOBRETASA AMBIENTAL"/>
    <n v="0"/>
    <n v="0"/>
    <n v="0"/>
    <x v="6"/>
  </r>
  <r>
    <s v="04-03-00"/>
    <s v="INSTITUTO GEOGRAFICO AGUSTIN CODAZZI - IGAC"/>
    <s v="A-08-01-02-003"/>
    <x v="0"/>
    <s v="08"/>
    <s v="01"/>
    <s v="02"/>
    <s v="003"/>
    <m/>
    <m/>
    <m/>
    <m/>
    <x v="0"/>
    <s v="10"/>
    <s v="CSF"/>
    <s v="IMPUESTO DE INDUSTRIA Y COMERCIO"/>
    <n v="0"/>
    <n v="0"/>
    <n v="0"/>
    <x v="6"/>
  </r>
  <r>
    <s v="04-03-00"/>
    <s v="INSTITUTO GEOGRAFICO AGUSTIN CODAZZI - IGAC"/>
    <s v="A-08-01-02-003"/>
    <x v="0"/>
    <s v="08"/>
    <s v="01"/>
    <s v="02"/>
    <s v="003"/>
    <m/>
    <m/>
    <m/>
    <m/>
    <x v="1"/>
    <s v="20"/>
    <s v="CSF"/>
    <s v="IMPUESTO DE INDUSTRIA Y COMERCIO"/>
    <n v="0"/>
    <n v="0"/>
    <n v="0"/>
    <x v="6"/>
  </r>
  <r>
    <s v="04-03-00"/>
    <s v="INSTITUTO GEOGRAFICO AGUSTIN CODAZZI - IGAC"/>
    <s v="A-08-01-02-004"/>
    <x v="0"/>
    <s v="08"/>
    <s v="01"/>
    <s v="02"/>
    <s v="004"/>
    <m/>
    <m/>
    <m/>
    <m/>
    <x v="1"/>
    <s v="20"/>
    <s v="CSF"/>
    <s v="IMPUESTO DE ALUMBRADO PÚBLICO"/>
    <n v="0"/>
    <n v="0"/>
    <n v="0"/>
    <x v="6"/>
  </r>
  <r>
    <s v="04-03-00"/>
    <s v="INSTITUTO GEOGRAFICO AGUSTIN CODAZZI - IGAC"/>
    <s v="A-08-01-02-006"/>
    <x v="0"/>
    <s v="08"/>
    <s v="01"/>
    <s v="02"/>
    <s v="006"/>
    <m/>
    <m/>
    <m/>
    <m/>
    <x v="0"/>
    <s v="10"/>
    <s v="CSF"/>
    <s v="IMPUESTO SOBRE VEHÍCULOS AUTOMOTORES"/>
    <n v="0"/>
    <n v="0"/>
    <n v="0"/>
    <x v="6"/>
  </r>
  <r>
    <s v="04-03-00"/>
    <s v="INSTITUTO GEOGRAFICO AGUSTIN CODAZZI - IGAC"/>
    <s v="A-08-05-01-003"/>
    <x v="0"/>
    <s v="08"/>
    <s v="05"/>
    <s v="01"/>
    <s v="003"/>
    <m/>
    <m/>
    <m/>
    <m/>
    <x v="0"/>
    <s v="10"/>
    <s v="CSF"/>
    <s v="SANCIONES ADMINISTRATIVAS"/>
    <n v="0"/>
    <n v="0"/>
    <n v="0"/>
    <x v="7"/>
  </r>
  <r>
    <s v="04-03-00"/>
    <s v="INSTITUTO GEOGRAFICO AGUSTIN CODAZZI - IGAC"/>
    <s v="C-0402-1003-7-0-0402003-02"/>
    <x v="1"/>
    <s v="0402"/>
    <s v="1003"/>
    <s v="7"/>
    <s v="0"/>
    <s v="0402003"/>
    <s v="02"/>
    <m/>
    <m/>
    <x v="0"/>
    <s v="10"/>
    <s v="CSF"/>
    <s v="ADQUISICIÓN DE BIENES Y SERVICIOS - SERVICIO DE INFORMACIÓN GEOGRÁFICA, GEODÉSICA Y CARTOGRÁFICA - GENERACIÓN DE ESTUDIOS GEOGRÁFICOS E INVESTIGACIONES PARA LA CARACTERIZACIÓN, ANÁLISIS Y DELIMITACIÓN GEOGRÁFICA DEL TERRITORIO  NACIONAL"/>
    <n v="17822336"/>
    <n v="8428201"/>
    <n v="8428201"/>
    <x v="8"/>
  </r>
  <r>
    <s v="04-03-00"/>
    <s v="INSTITUTO GEOGRAFICO AGUSTIN CODAZZI - IGAC"/>
    <s v="C-0402-1003-7-0-0402009-02"/>
    <x v="1"/>
    <s v="0402"/>
    <s v="1003"/>
    <s v="7"/>
    <s v="0"/>
    <s v="0402009"/>
    <s v="02"/>
    <m/>
    <m/>
    <x v="0"/>
    <s v="10"/>
    <s v="CSF"/>
    <s v="ADQUISICIÓN DE BIENES Y SERVICIOS - DOCUMENTOS DE ESTUDIOS TÉCNICOS SOBRE GEOGRAFÍA - GENERACIÓN DE ESTUDIOS GEOGRÁFICOS E INVESTIGACIONES PARA LA CARACTERIZACIÓN, ANÁLISIS Y DELIMITACIÓN GEOGRÁFICA DEL TERRITORIO  NACIONAL"/>
    <n v="97233672"/>
    <n v="46217350"/>
    <n v="46217350"/>
    <x v="8"/>
  </r>
  <r>
    <s v="04-03-00"/>
    <s v="INSTITUTO GEOGRAFICO AGUSTIN CODAZZI - IGAC"/>
    <s v="C-0402-1003-7-0-0402017-02"/>
    <x v="1"/>
    <s v="0402"/>
    <s v="1003"/>
    <s v="7"/>
    <s v="0"/>
    <s v="0402017"/>
    <s v="02"/>
    <m/>
    <m/>
    <x v="0"/>
    <s v="10"/>
    <s v="CSF"/>
    <s v="ADQUISICIÓN DE BIENES Y SERVICIOS - DOCUMENTOS DE INVESTIGACIÓN - GENERACIÓN DE ESTUDIOS GEOGRÁFICOS E INVESTIGACIONES PARA LA CARACTERIZACIÓN, ANÁLISIS Y DELIMITACIÓN GEOGRÁFICA DEL TERRITORIO  NACIONAL"/>
    <n v="19690679"/>
    <n v="14503333"/>
    <n v="14503333"/>
    <x v="8"/>
  </r>
  <r>
    <s v="04-03-00"/>
    <s v="INSTITUTO GEOGRAFICO AGUSTIN CODAZZI - IGAC"/>
    <s v="C-0402-1003-7-0-0402012-02"/>
    <x v="1"/>
    <s v="0402"/>
    <s v="1003"/>
    <s v="7"/>
    <s v="0"/>
    <s v="0402012"/>
    <s v="02"/>
    <m/>
    <m/>
    <x v="0"/>
    <s v="10"/>
    <s v="CSF"/>
    <s v="ADQUISICIÓN DE BIENES Y SERVICIOS - SERVICIO DE APOYO TÉCNICO A LAS SOLICITUDES RECIBIDAS POR LA CANCILLERÍA EN TEMAS FRONTERIZOS - GENERACIÓN DE ESTUDIOS GEOGRÁFICOS E INVESTIGACIONES PARA LA CARACTERIZACIÓN, ANÁLISIS Y DELIMITACIÓN GEOGRÁFICA DEL T"/>
    <n v="0"/>
    <n v="0"/>
    <n v="0"/>
    <x v="8"/>
  </r>
  <r>
    <s v="04-03-00"/>
    <s v="INSTITUTO GEOGRAFICO AGUSTIN CODAZZI - IGAC"/>
    <s v="C-0402-1003-7-0-0402008-02"/>
    <x v="1"/>
    <s v="0402"/>
    <s v="1003"/>
    <s v="7"/>
    <s v="0"/>
    <s v="0402008"/>
    <s v="02"/>
    <m/>
    <m/>
    <x v="0"/>
    <s v="10"/>
    <s v="CSF"/>
    <s v="ADQUISICIÓN DE BIENES Y SERVICIOS - BASE DE DATOS DEL DICCIONARIO GEOGRÁFICO - GENERACIÓN DE ESTUDIOS GEOGRÁFICOS E INVESTIGACIONES PARA LA CARACTERIZACIÓN, ANÁLISIS Y DELIMITACIÓN GEOGRÁFICA DEL TERRITORIO  NACIONAL"/>
    <n v="0"/>
    <n v="0"/>
    <n v="0"/>
    <x v="8"/>
  </r>
  <r>
    <s v="04-03-00"/>
    <s v="INSTITUTO GEOGRAFICO AGUSTIN CODAZZI - IGAC"/>
    <s v="C-0402-1003-7-0-0402011-02"/>
    <x v="1"/>
    <s v="0402"/>
    <s v="1003"/>
    <s v="7"/>
    <s v="0"/>
    <s v="0402011"/>
    <s v="02"/>
    <m/>
    <m/>
    <x v="0"/>
    <s v="10"/>
    <s v="CSF"/>
    <s v="ADQUISICIÓN DE BIENES Y SERVICIOS - DOCUMENTOS DE ESTUDIOS TÉCNICOS DE DESLINDES Y DE TERRITORIOS INDÍGENAS - GENERACIÓN DE ESTUDIOS GEOGRÁFICOS E INVESTIGACIONES PARA LA CARACTERIZACIÓN, ANÁLISIS Y DELIMITACIÓN GEOGRÁFICA DEL TERRITORIO  NACIONAL"/>
    <n v="628951083"/>
    <n v="65181480"/>
    <n v="31606910"/>
    <x v="8"/>
  </r>
  <r>
    <s v="04-03-00"/>
    <s v="INSTITUTO GEOGRAFICO AGUSTIN CODAZZI - IGAC"/>
    <s v="C-0402-1003-7-0-0402020-02"/>
    <x v="1"/>
    <s v="0402"/>
    <s v="1003"/>
    <s v="7"/>
    <s v="0"/>
    <s v="0402020"/>
    <s v="02"/>
    <m/>
    <m/>
    <x v="0"/>
    <s v="10"/>
    <s v="CSF"/>
    <s v="ADQUISICIÓN DE BIENES Y SERVICIOS - DOCUMENTOS METODOLÓGICOS - GENERACIÓN DE ESTUDIOS GEOGRÁFICOS E INVESTIGACIONES PARA LA CARACTERIZACIÓN, ANÁLISIS Y DELIMITACIÓN GEOGRÁFICA DEL TERRITORIO  NACIONAL"/>
    <n v="1297758"/>
    <n v="1297758"/>
    <n v="0"/>
    <x v="8"/>
  </r>
  <r>
    <s v="04-03-00"/>
    <s v="INSTITUTO GEOGRAFICO AGUSTIN CODAZZI - IGAC"/>
    <s v="C-0402-1003-7-0-0402011-02"/>
    <x v="1"/>
    <s v="0402"/>
    <s v="1003"/>
    <s v="7"/>
    <s v="0"/>
    <s v="0402011"/>
    <s v="02"/>
    <m/>
    <m/>
    <x v="1"/>
    <s v="20"/>
    <s v="CSF"/>
    <s v="ADQUISICIÓN DE BIENES Y SERVICIOS - DOCUMENTOS DE ESTUDIOS TÉCNICOS DE DESLINDES Y DE TERRITORIOS INDÍGENAS - GENERACIÓN DE ESTUDIOS GEOGRÁFICOS E INVESTIGACIONES PARA LA CARACTERIZACIÓN, ANÁLISIS Y DELIMITACIÓN GEOGRÁFICA DEL TERRITORIO  NACIONAL"/>
    <n v="66120293"/>
    <n v="0"/>
    <n v="0"/>
    <x v="8"/>
  </r>
  <r>
    <s v="04-03-00"/>
    <s v="INSTITUTO GEOGRAFICO AGUSTIN CODAZZI - IGAC"/>
    <s v="C-0402-1003-7-0-0402020-02"/>
    <x v="1"/>
    <s v="0402"/>
    <s v="1003"/>
    <s v="7"/>
    <s v="0"/>
    <s v="0402020"/>
    <s v="02"/>
    <m/>
    <m/>
    <x v="1"/>
    <s v="20"/>
    <s v="CSF"/>
    <s v="ADQUISICIÓN DE BIENES Y SERVICIOS - DOCUMENTOS METODOLÓGICOS - GENERACIÓN DE ESTUDIOS GEOGRÁFICOS E INVESTIGACIONES PARA LA CARACTERIZACIÓN, ANÁLISIS Y DELIMITACIÓN GEOGRÁFICA DEL TERRITORIO  NACIONAL"/>
    <n v="0"/>
    <n v="0"/>
    <n v="0"/>
    <x v="8"/>
  </r>
  <r>
    <s v="04-03-00"/>
    <s v="INSTITUTO GEOGRAFICO AGUSTIN CODAZZI - IGAC"/>
    <s v="C-0402-1003-7-0-0402003-02"/>
    <x v="1"/>
    <s v="0402"/>
    <s v="1003"/>
    <s v="7"/>
    <s v="0"/>
    <s v="0402003"/>
    <s v="02"/>
    <m/>
    <m/>
    <x v="1"/>
    <s v="20"/>
    <s v="CSF"/>
    <s v="ADQUISICIÓN DE BIENES Y SERVICIOS - SERVICIO DE INFORMACIÓN GEOGRÁFICA, GEODÉSICA Y CARTOGRÁFICA - GENERACIÓN DE ESTUDIOS GEOGRÁFICOS E INVESTIGACIONES PARA LA CARACTERIZACIÓN, ANÁLISIS Y DELIMITACIÓN GEOGRÁFICA DEL TERRITORIO  NACIONAL"/>
    <n v="0"/>
    <n v="0"/>
    <n v="0"/>
    <x v="8"/>
  </r>
  <r>
    <s v="04-03-00"/>
    <s v="INSTITUTO GEOGRAFICO AGUSTIN CODAZZI - IGAC"/>
    <s v="C-0402-1003-7-0-0402009-02"/>
    <x v="1"/>
    <s v="0402"/>
    <s v="1003"/>
    <s v="7"/>
    <s v="0"/>
    <s v="0402009"/>
    <s v="02"/>
    <m/>
    <m/>
    <x v="1"/>
    <s v="20"/>
    <s v="CSF"/>
    <s v="ADQUISICIÓN DE BIENES Y SERVICIOS - DOCUMENTOS DE ESTUDIOS TÉCNICOS SOBRE GEOGRAFÍA - GENERACIÓN DE ESTUDIOS GEOGRÁFICOS E INVESTIGACIONES PARA LA CARACTERIZACIÓN, ANÁLISIS Y DELIMITACIÓN GEOGRÁFICA DEL TERRITORIO  NACIONAL"/>
    <n v="24995257"/>
    <n v="0"/>
    <n v="0"/>
    <x v="8"/>
  </r>
  <r>
    <s v="04-03-00"/>
    <s v="INSTITUTO GEOGRAFICO AGUSTIN CODAZZI - IGAC"/>
    <s v="C-0402-1003-7-0-0402017-02"/>
    <x v="1"/>
    <s v="0402"/>
    <s v="1003"/>
    <s v="7"/>
    <s v="0"/>
    <s v="0402017"/>
    <s v="02"/>
    <m/>
    <m/>
    <x v="1"/>
    <s v="20"/>
    <s v="CSF"/>
    <s v="ADQUISICIÓN DE BIENES Y SERVICIOS - DOCUMENTOS DE INVESTIGACIÓN - GENERACIÓN DE ESTUDIOS GEOGRÁFICOS E INVESTIGACIONES PARA LA CARACTERIZACIÓN, ANÁLISIS Y DELIMITACIÓN GEOGRÁFICA DEL TERRITORIO  NACIONAL"/>
    <n v="0"/>
    <n v="0"/>
    <n v="0"/>
    <x v="8"/>
  </r>
  <r>
    <s v="04-03-00"/>
    <s v="INSTITUTO GEOGRAFICO AGUSTIN CODAZZI - IGAC"/>
    <s v="C-0402-1003-8-0-0402003-02"/>
    <x v="1"/>
    <s v="0402"/>
    <s v="1003"/>
    <s v="8"/>
    <s v="0"/>
    <s v="0402003"/>
    <s v="02"/>
    <m/>
    <m/>
    <x v="0"/>
    <s v="10"/>
    <s v="CSF"/>
    <s v="ADQUISICIÓN DE BIENES Y SERVICIOS - SERVICIO DE INFORMACIÓN GEOGRÁFICA, GEODÉSICA Y CARTOGRÁFICA - LEVANTAMIENTO , GENERACIÓN Y ACTUALIZACIÓN DE LA RED GEODÉSICA Y LA CARTOGRAFÍA BÁSICA A NIVEL   NACIONAL"/>
    <n v="60333203"/>
    <n v="40438863"/>
    <n v="15111863"/>
    <x v="9"/>
  </r>
  <r>
    <s v="04-03-00"/>
    <s v="INSTITUTO GEOGRAFICO AGUSTIN CODAZZI - IGAC"/>
    <s v="C-0402-1003-8-0-0402016-02"/>
    <x v="1"/>
    <s v="0402"/>
    <s v="1003"/>
    <s v="8"/>
    <s v="0"/>
    <s v="0402016"/>
    <s v="02"/>
    <m/>
    <m/>
    <x v="0"/>
    <s v="10"/>
    <s v="CSF"/>
    <s v="ADQUISICIÓN DE BIENES Y SERVICIOS - SERVICIOS DE INFORMACIÓN GEODÉSICA ACTUALIZADO - LEVANTAMIENTO , GENERACIÓN Y ACTUALIZACIÓN DE LA RED GEODÉSICA Y LA CARTOGRAFÍA BÁSICA A NIVEL   NACIONAL"/>
    <n v="65981258"/>
    <n v="19429375"/>
    <n v="11648356"/>
    <x v="9"/>
  </r>
  <r>
    <s v="04-03-00"/>
    <s v="INSTITUTO GEOGRAFICO AGUSTIN CODAZZI - IGAC"/>
    <s v="C-0402-1003-8-0-0402014-02"/>
    <x v="1"/>
    <s v="0402"/>
    <s v="1003"/>
    <s v="8"/>
    <s v="0"/>
    <s v="0402014"/>
    <s v="02"/>
    <m/>
    <m/>
    <x v="0"/>
    <s v="10"/>
    <s v="CSF"/>
    <s v="ADQUISICIÓN DE BIENES Y SERVICIOS - SERVICIO DE INFORMACIÓN CARTOGRÁFICA ACTUALIZADO - LEVANTAMIENTO , GENERACIÓN Y ACTUALIZACIÓN DE LA RED GEODÉSICA Y LA CARTOGRAFÍA BÁSICA A NIVEL   NACIONAL"/>
    <n v="896903116"/>
    <n v="202577542"/>
    <n v="165077312"/>
    <x v="9"/>
  </r>
  <r>
    <s v="04-03-00"/>
    <s v="INSTITUTO GEOGRAFICO AGUSTIN CODAZZI - IGAC"/>
    <s v="C-0402-1003-8-0-0402014-02"/>
    <x v="1"/>
    <s v="0402"/>
    <s v="1003"/>
    <s v="8"/>
    <s v="0"/>
    <s v="0402014"/>
    <s v="02"/>
    <m/>
    <m/>
    <x v="1"/>
    <s v="20"/>
    <s v="CSF"/>
    <s v="ADQUISICIÓN DE BIENES Y SERVICIOS - SERVICIO DE INFORMACIÓN CARTOGRÁFICA ACTUALIZADO - LEVANTAMIENTO , GENERACIÓN Y ACTUALIZACIÓN DE LA RED GEODÉSICA Y LA CARTOGRAFÍA BÁSICA A NIVEL   NACIONAL"/>
    <n v="42621512"/>
    <n v="0"/>
    <n v="0"/>
    <x v="9"/>
  </r>
  <r>
    <s v="04-03-00"/>
    <s v="INSTITUTO GEOGRAFICO AGUSTIN CODAZZI - IGAC"/>
    <s v="C-0402-1003-8-0-0402016-02"/>
    <x v="1"/>
    <s v="0402"/>
    <s v="1003"/>
    <s v="8"/>
    <s v="0"/>
    <s v="0402016"/>
    <s v="02"/>
    <m/>
    <m/>
    <x v="1"/>
    <s v="20"/>
    <s v="CSF"/>
    <s v="ADQUISICIÓN DE BIENES Y SERVICIOS - SERVICIOS DE INFORMACIÓN GEODÉSICA ACTUALIZADO - LEVANTAMIENTO , GENERACIÓN Y ACTUALIZACIÓN DE LA RED GEODÉSICA Y LA CARTOGRAFÍA BÁSICA A NIVEL   NACIONAL"/>
    <n v="24995257"/>
    <n v="0"/>
    <n v="0"/>
    <x v="9"/>
  </r>
  <r>
    <s v="04-03-00"/>
    <s v="INSTITUTO GEOGRAFICO AGUSTIN CODAZZI - IGAC"/>
    <s v="C-0402-1003-8-0-0402003-02"/>
    <x v="1"/>
    <s v="0402"/>
    <s v="1003"/>
    <s v="8"/>
    <s v="0"/>
    <s v="0402003"/>
    <s v="02"/>
    <m/>
    <m/>
    <x v="1"/>
    <s v="20"/>
    <s v="CSF"/>
    <s v="ADQUISICIÓN DE BIENES Y SERVICIOS - SERVICIO DE INFORMACIÓN GEOGRÁFICA, GEODÉSICA Y CARTOGRÁFICA - LEVANTAMIENTO , GENERACIÓN Y ACTUALIZACIÓN DE LA RED GEODÉSICA Y LA CARTOGRAFÍA BÁSICA A NIVEL   NACIONAL"/>
    <n v="24995257"/>
    <n v="0"/>
    <n v="0"/>
    <x v="9"/>
  </r>
  <r>
    <s v="04-03-00"/>
    <s v="INSTITUTO GEOGRAFICO AGUSTIN CODAZZI - IGAC"/>
    <s v="C-0403-1003-2-0-0403002-02"/>
    <x v="1"/>
    <s v="0403"/>
    <s v="1003"/>
    <s v="2"/>
    <s v="0"/>
    <s v="0403002"/>
    <s v="02"/>
    <m/>
    <m/>
    <x v="0"/>
    <s v="10"/>
    <s v="CSF"/>
    <s v="ADQUISICIÓN DE BIENES Y SERVICIOS - SERVICIO DE ANÁLISIS QUÍMICOS, FÍSICOS, MINERALÓGICOS Y BIOLÓGICOS DE SUELOS - GENERACIÓN DE ESTUDIOS DE SUELOS, TIERRAS Y APLICACIONES AGROLÓGICAS COMO INSUMO PARA EL ORDENAMIENTO INTEGRAL Y EL MANEJO SOSTENIBLE D"/>
    <n v="92504643"/>
    <n v="32320173"/>
    <n v="12360408"/>
    <x v="10"/>
  </r>
  <r>
    <s v="04-03-00"/>
    <s v="INSTITUTO GEOGRAFICO AGUSTIN CODAZZI - IGAC"/>
    <s v="C-0403-1003-2-0-0403005-02"/>
    <x v="1"/>
    <s v="0403"/>
    <s v="1003"/>
    <s v="2"/>
    <s v="0"/>
    <s v="0403005"/>
    <s v="02"/>
    <m/>
    <m/>
    <x v="0"/>
    <s v="10"/>
    <s v="CSF"/>
    <s v="ADQUISICIÓN DE BIENES Y SERVICIOS - SERVICIO DE INFORMACIÓN AGROLÓGICA - GENERACIÓN DE ESTUDIOS DE SUELOS, TIERRAS Y APLICACIONES AGROLÓGICAS COMO INSUMO PARA EL ORDENAMIENTO INTEGRAL Y EL MANEJO SOSTENIBLE DEL TERRITORIO A NIVEL  NACIONAL"/>
    <n v="98338300"/>
    <n v="72863426"/>
    <n v="72863426"/>
    <x v="10"/>
  </r>
  <r>
    <s v="04-03-00"/>
    <s v="INSTITUTO GEOGRAFICO AGUSTIN CODAZZI - IGAC"/>
    <s v="C-0403-1003-2-0-0403002-02"/>
    <x v="1"/>
    <s v="0403"/>
    <s v="1003"/>
    <s v="2"/>
    <s v="0"/>
    <s v="0403002"/>
    <s v="02"/>
    <m/>
    <m/>
    <x v="1"/>
    <s v="20"/>
    <s v="CSF"/>
    <s v="ADQUISICIÓN DE BIENES Y SERVICIOS - SERVICIO DE ANÁLISIS QUÍMICOS, FÍSICOS, MINERALÓGICOS Y BIOLÓGICOS DE SUELOS - GENERACIÓN DE ESTUDIOS DE SUELOS, TIERRAS Y APLICACIONES AGROLÓGICAS COMO INSUMO PARA EL ORDENAMIENTO INTEGRAL Y EL MANEJO SOSTENIBLE D"/>
    <n v="223209537.02000001"/>
    <n v="20803113.82"/>
    <n v="0"/>
    <x v="10"/>
  </r>
  <r>
    <s v="04-03-00"/>
    <s v="INSTITUTO GEOGRAFICO AGUSTIN CODAZZI - IGAC"/>
    <s v="C-0403-1003-2-0-0403005-02"/>
    <x v="1"/>
    <s v="0403"/>
    <s v="1003"/>
    <s v="2"/>
    <s v="0"/>
    <s v="0403005"/>
    <s v="02"/>
    <m/>
    <m/>
    <x v="1"/>
    <s v="20"/>
    <s v="CSF"/>
    <s v="ADQUISICIÓN DE BIENES Y SERVICIOS - SERVICIO DE INFORMACIÓN AGROLÓGICA - GENERACIÓN DE ESTUDIOS DE SUELOS, TIERRAS Y APLICACIONES AGROLÓGICAS COMO INSUMO PARA EL ORDENAMIENTO INTEGRAL Y EL MANEJO SOSTENIBLE DEL TERRITORIO A NIVEL  NACIONAL"/>
    <n v="30914925"/>
    <n v="3033720"/>
    <n v="0"/>
    <x v="10"/>
  </r>
  <r>
    <s v="04-03-00"/>
    <s v="INSTITUTO GEOGRAFICO AGUSTIN CODAZZI - IGAC"/>
    <s v="C-0404-1003-2-0-0404007-02"/>
    <x v="1"/>
    <s v="0404"/>
    <s v="1003"/>
    <s v="2"/>
    <s v="0"/>
    <s v="0404007"/>
    <s v="02"/>
    <m/>
    <m/>
    <x v="0"/>
    <s v="10"/>
    <s v="CSF"/>
    <s v="ADQUISICIÓN DE BIENES Y SERVICIOS - SERVICIO DE AVALÚOS - ACTUALIZACIÓN  Y GESTIÓN CATASTRAL  NACIONAL"/>
    <n v="0"/>
    <n v="0"/>
    <n v="0"/>
    <x v="11"/>
  </r>
  <r>
    <s v="04-03-00"/>
    <s v="INSTITUTO GEOGRAFICO AGUSTIN CODAZZI - IGAC"/>
    <s v="C-0404-1003-2-0-0404004-02"/>
    <x v="1"/>
    <s v="0404"/>
    <s v="1003"/>
    <s v="2"/>
    <s v="0"/>
    <s v="0404004"/>
    <s v="02"/>
    <m/>
    <m/>
    <x v="0"/>
    <s v="10"/>
    <s v="CSF"/>
    <s v="ADQUISICIÓN DE BIENES Y SERVICIOS - SERVICIO DE INFORMACIÓN CATASTRAL - ACTUALIZACIÓN  Y GESTIÓN CATASTRAL  NACIONAL"/>
    <n v="201807602"/>
    <n v="59152672.670000002"/>
    <n v="48789694.670000002"/>
    <x v="11"/>
  </r>
  <r>
    <s v="04-03-00"/>
    <s v="INSTITUTO GEOGRAFICO AGUSTIN CODAZZI - IGAC"/>
    <s v="C-0404-1003-2-0-0404004-02"/>
    <x v="1"/>
    <s v="0404"/>
    <s v="1003"/>
    <s v="2"/>
    <s v="0"/>
    <s v="0404004"/>
    <s v="02"/>
    <m/>
    <m/>
    <x v="0"/>
    <s v="11"/>
    <s v="CSF"/>
    <s v="ADQUISICIÓN DE BIENES Y SERVICIOS - SERVICIO DE INFORMACIÓN CATASTRAL - ACTUALIZACIÓN  Y GESTIÓN CATASTRAL  NACIONAL"/>
    <n v="1279627515"/>
    <n v="613565208.79999995"/>
    <n v="146717007.80000001"/>
    <x v="11"/>
  </r>
  <r>
    <s v="04-03-00"/>
    <s v="INSTITUTO GEOGRAFICO AGUSTIN CODAZZI - IGAC"/>
    <s v="C-0404-1003-2-0-0404007-02"/>
    <x v="1"/>
    <s v="0404"/>
    <s v="1003"/>
    <s v="2"/>
    <s v="0"/>
    <s v="0404007"/>
    <s v="02"/>
    <m/>
    <m/>
    <x v="0"/>
    <s v="11"/>
    <s v="CSF"/>
    <s v="ADQUISICIÓN DE BIENES Y SERVICIOS - SERVICIO DE AVALÚOS - ACTUALIZACIÓN  Y GESTIÓN CATASTRAL  NACIONAL"/>
    <n v="158356266"/>
    <n v="62455731"/>
    <n v="55705458"/>
    <x v="11"/>
  </r>
  <r>
    <s v="04-03-00"/>
    <s v="INSTITUTO GEOGRAFICO AGUSTIN CODAZZI - IGAC"/>
    <s v="C-0404-1003-2-0-0404004-02"/>
    <x v="1"/>
    <s v="0404"/>
    <s v="1003"/>
    <s v="2"/>
    <s v="0"/>
    <s v="0404004"/>
    <s v="02"/>
    <m/>
    <m/>
    <x v="0"/>
    <s v="14"/>
    <s v="CSF"/>
    <s v="ADQUISICIÓN DE BIENES Y SERVICIOS - SERVICIO DE INFORMACIÓN CATASTRAL - ACTUALIZACIÓN  Y GESTIÓN CATASTRAL  NACIONAL"/>
    <n v="0"/>
    <n v="0"/>
    <n v="0"/>
    <x v="11"/>
  </r>
  <r>
    <s v="04-03-00"/>
    <s v="INSTITUTO GEOGRAFICO AGUSTIN CODAZZI - IGAC"/>
    <s v="C-0404-1003-2-0-0404007-02"/>
    <x v="1"/>
    <s v="0404"/>
    <s v="1003"/>
    <s v="2"/>
    <s v="0"/>
    <s v="0404007"/>
    <s v="02"/>
    <m/>
    <m/>
    <x v="1"/>
    <s v="20"/>
    <s v="CSF"/>
    <s v="ADQUISICIÓN DE BIENES Y SERVICIOS - SERVICIO DE AVALÚOS - ACTUALIZACIÓN  Y GESTIÓN CATASTRAL  NACIONAL"/>
    <n v="102923452"/>
    <n v="52116793"/>
    <n v="0"/>
    <x v="11"/>
  </r>
  <r>
    <s v="04-03-00"/>
    <s v="INSTITUTO GEOGRAFICO AGUSTIN CODAZZI - IGAC"/>
    <s v="C-0404-1003-2-0-0404004-02"/>
    <x v="1"/>
    <s v="0404"/>
    <s v="1003"/>
    <s v="2"/>
    <s v="0"/>
    <s v="0404004"/>
    <s v="02"/>
    <m/>
    <m/>
    <x v="1"/>
    <s v="20"/>
    <s v="CSF"/>
    <s v="ADQUISICIÓN DE BIENES Y SERVICIOS - SERVICIO DE INFORMACIÓN CATASTRAL - ACTUALIZACIÓN  Y GESTIÓN CATASTRAL  NACIONAL"/>
    <n v="1185421826"/>
    <n v="310410365"/>
    <n v="0"/>
    <x v="11"/>
  </r>
  <r>
    <s v="04-03-00"/>
    <s v="INSTITUTO GEOGRAFICO AGUSTIN CODAZZI - IGAC"/>
    <s v="C-0404-1003-2-0-0404004-01022"/>
    <x v="1"/>
    <s v="0404"/>
    <s v="1003"/>
    <s v="2"/>
    <s v="0"/>
    <s v="0404004"/>
    <s v="01022"/>
    <s v=""/>
    <s v=""/>
    <x v="0"/>
    <s v="14"/>
    <s v="CSF"/>
    <s v="FORTALECIMIENTO INSTITUCIONAL CARTOGRÁFICA Y CATASTRAL PARA EL IGAC - BM"/>
    <n v="0"/>
    <n v="0"/>
    <n v="0"/>
    <x v="11"/>
  </r>
  <r>
    <s v="04-03-00"/>
    <s v="INSTITUTO GEOGRAFICO AGUSTIN CODAZZI - IGAC"/>
    <s v="C-0404-1003-2-0-0404004-02011"/>
    <x v="1"/>
    <s v="0404"/>
    <s v="1003"/>
    <s v="2"/>
    <s v="0"/>
    <s v="0404004"/>
    <s v="02011"/>
    <s v=""/>
    <s v=""/>
    <x v="0"/>
    <s v="14"/>
    <s v="CSF"/>
    <s v="FORTALECIMIENTO TECNOLÓGICO DEL IGAC Y CREACIÓN DEL RMD - BID"/>
    <n v="173505614"/>
    <n v="23505613.859999999"/>
    <n v="23505613.859999999"/>
    <x v="11"/>
  </r>
  <r>
    <s v="04-03-00"/>
    <s v="INSTITUTO GEOGRAFICO AGUSTIN CODAZZI - IGAC"/>
    <s v="C-0404-1003-2-0-0404004-02012"/>
    <x v="1"/>
    <s v="0404"/>
    <s v="1003"/>
    <s v="2"/>
    <s v="0"/>
    <s v="0404004"/>
    <s v="02012"/>
    <s v=""/>
    <s v=""/>
    <x v="0"/>
    <s v="14"/>
    <s v="CSF"/>
    <s v="FORTALECIMIENTO TECNOLÓGICO DEL IGAC Y CREACIÓN DEL RMD - BM"/>
    <n v="4959466935.8100004"/>
    <n v="4734466935.8100004"/>
    <n v="2600000000"/>
    <x v="11"/>
  </r>
  <r>
    <s v="04-03-00"/>
    <s v="INSTITUTO GEOGRAFICO AGUSTIN CODAZZI - IGAC"/>
    <s v="C-0404-1003-2-0-0404004-02041"/>
    <x v="1"/>
    <s v="0404"/>
    <s v="1003"/>
    <s v="2"/>
    <s v="0"/>
    <s v="0404004"/>
    <s v="02041"/>
    <s v=""/>
    <s v=""/>
    <x v="0"/>
    <s v="14"/>
    <s v="CSF"/>
    <s v="FORTALECIMIENTO DE LA ICDE - BID"/>
    <n v="0"/>
    <n v="0"/>
    <n v="0"/>
    <x v="11"/>
  </r>
  <r>
    <s v="04-03-00"/>
    <s v="INSTITUTO GEOGRAFICO AGUSTIN CODAZZI - IGAC"/>
    <s v="C-0404-1003-2-0-0404004-02042"/>
    <x v="1"/>
    <s v="0404"/>
    <s v="1003"/>
    <s v="2"/>
    <s v="0"/>
    <s v="0404004"/>
    <s v="02042"/>
    <s v=""/>
    <s v=""/>
    <x v="0"/>
    <s v="14"/>
    <s v="CSF"/>
    <s v="FORTALECIMIENTO DE LA ICDE - BM"/>
    <n v="20113686"/>
    <n v="20113686"/>
    <n v="20113686"/>
    <x v="11"/>
  </r>
  <r>
    <s v="04-03-00"/>
    <s v="INSTITUTO GEOGRAFICO AGUSTIN CODAZZI - IGAC"/>
    <s v="C-0404-1003-2-0-0404004-03021"/>
    <x v="1"/>
    <s v="0404"/>
    <s v="1003"/>
    <s v="2"/>
    <s v="0"/>
    <s v="0404004"/>
    <s v="03021"/>
    <s v=""/>
    <s v=""/>
    <x v="0"/>
    <s v="14"/>
    <s v="CSF"/>
    <s v="INSUMOS GEODÉSICOS, CARTOGRÁFICOS Y LEVANTAMIENTO CATASTRAL - BID"/>
    <n v="536637780"/>
    <n v="0"/>
    <n v="0"/>
    <x v="11"/>
  </r>
  <r>
    <s v="04-03-00"/>
    <s v="INSTITUTO GEOGRAFICO AGUSTIN CODAZZI - IGAC"/>
    <s v="C-0404-1003-2-0-0404004-03022"/>
    <x v="1"/>
    <s v="0404"/>
    <s v="1003"/>
    <s v="2"/>
    <s v="0"/>
    <s v="0404004"/>
    <s v="03022"/>
    <s v=""/>
    <s v=""/>
    <x v="0"/>
    <s v="14"/>
    <s v="CSF"/>
    <s v="INSUMOS GEODÉSICOS, CARTOGRÁFICOS Y LEVANTAMIENTO CATASTRAL - BM"/>
    <n v="315615252"/>
    <n v="315615252"/>
    <n v="315615252"/>
    <x v="11"/>
  </r>
  <r>
    <s v="04-03-00"/>
    <s v="INSTITUTO GEOGRAFICO AGUSTIN CODAZZI - IGAC"/>
    <s v="C-0404-1003-2-0-0404004-04021"/>
    <x v="1"/>
    <s v="0404"/>
    <s v="1003"/>
    <s v="2"/>
    <s v="0"/>
    <s v="0404004"/>
    <s v="04021"/>
    <s v=""/>
    <s v=""/>
    <x v="0"/>
    <s v="14"/>
    <s v="CSF"/>
    <s v="GESTIÓN DEL PROYECTO IGAC - BID"/>
    <n v="0"/>
    <n v="0"/>
    <n v="0"/>
    <x v="11"/>
  </r>
  <r>
    <s v="04-03-00"/>
    <s v="INSTITUTO GEOGRAFICO AGUSTIN CODAZZI - IGAC"/>
    <s v="C-0404-1003-2-0-0404004-04022"/>
    <x v="1"/>
    <s v="0404"/>
    <s v="1003"/>
    <s v="2"/>
    <s v="0"/>
    <s v="0404004"/>
    <s v="04022"/>
    <s v=""/>
    <s v=""/>
    <x v="0"/>
    <s v="14"/>
    <s v="CSF"/>
    <s v="GESTIÓN DEL PROYECTO IGAC - BM"/>
    <n v="46000000"/>
    <n v="45000000"/>
    <n v="45000000"/>
    <x v="11"/>
  </r>
  <r>
    <s v="04-03-00"/>
    <s v="INSTITUTO GEOGRAFICO AGUSTIN CODAZZI - IGAC"/>
    <s v="C-0405-1003-4-0-0405005-02"/>
    <x v="1"/>
    <s v="0405"/>
    <s v="1003"/>
    <s v="4"/>
    <s v="0"/>
    <s v="0405005"/>
    <s v="02"/>
    <m/>
    <m/>
    <x v="0"/>
    <s v="10"/>
    <s v="CSF"/>
    <s v="ADQUISICIÓN DE BIENES Y SERVICIOS - SERVICIO DE GESTIÓN DEL CONOCIMIENTO E INNOVACIÓN GEOGRÁFICA - FORTALECIMIENTO DE LA GESTIÓN DEL CONOCIMIENTO Y LA INNOVACIÓN EN EL ÁMBITO GEOGRÁFICO DEL  TERRITORIO   NACIONAL"/>
    <n v="362061116"/>
    <n v="163093044"/>
    <n v="42505076"/>
    <x v="12"/>
  </r>
  <r>
    <s v="04-03-00"/>
    <s v="INSTITUTO GEOGRAFICO AGUSTIN CODAZZI - IGAC"/>
    <s v="C-0405-1003-4-0-0405007-02"/>
    <x v="1"/>
    <s v="0405"/>
    <s v="1003"/>
    <s v="4"/>
    <s v="0"/>
    <s v="0405007"/>
    <s v="02"/>
    <m/>
    <m/>
    <x v="0"/>
    <s v="10"/>
    <s v="CSF"/>
    <s v="ADQUISICIÓN DE BIENES Y SERVICIOS - DOCUMENTOS NORMATIVOS - FORTALECIMIENTO DE LA GESTIÓN DEL CONOCIMIENTO Y LA INNOVACIÓN EN EL ÁMBITO GEOGRÁFICO DEL  TERRITORIO   NACIONAL"/>
    <n v="58029092"/>
    <n v="13554702"/>
    <n v="8163400"/>
    <x v="12"/>
  </r>
  <r>
    <s v="04-03-00"/>
    <s v="INSTITUTO GEOGRAFICO AGUSTIN CODAZZI - IGAC"/>
    <s v="C-0405-1003-4-0-0405006-02"/>
    <x v="1"/>
    <s v="0405"/>
    <s v="1003"/>
    <s v="4"/>
    <s v="0"/>
    <s v="0405006"/>
    <s v="02"/>
    <m/>
    <m/>
    <x v="1"/>
    <s v="20"/>
    <s v="CSF"/>
    <s v="ADQUISICIÓN DE BIENES Y SERVICIOS - SERVICIO DE ASISTENCIA TÉCNICA PARA LA GESTIÓN DE LOS RECURSOS GEOGRÁFICOS - FORTALECIMIENTO DE LA GESTIÓN DEL CONOCIMIENTO Y LA INNOVACIÓN EN EL ÁMBITO GEOGRÁFICO DEL  TERRITORIO   NACIONAL"/>
    <n v="45043851"/>
    <n v="0"/>
    <n v="0"/>
    <x v="12"/>
  </r>
  <r>
    <s v="04-03-00"/>
    <s v="INSTITUTO GEOGRAFICO AGUSTIN CODAZZI - IGAC"/>
    <s v="C-0499-1003-5-0-0499054-02"/>
    <x v="1"/>
    <s v="0499"/>
    <s v="1003"/>
    <s v="5"/>
    <s v="0"/>
    <s v="0499054"/>
    <s v="02"/>
    <m/>
    <m/>
    <x v="0"/>
    <s v="10"/>
    <s v="CSF"/>
    <s v="ADQUISICIÓN DE BIENES Y SERVICIOS - DOCUMENTOS DE PLANEACIÓN - FORTALECIMIENTO DE LA GESTIÓN INSTITUCIONAL DEL IGAC A NIVEL   NACIONAL"/>
    <n v="296949939"/>
    <n v="160075999"/>
    <n v="138926477"/>
    <x v="13"/>
  </r>
  <r>
    <s v="04-03-00"/>
    <s v="INSTITUTO GEOGRAFICO AGUSTIN CODAZZI - IGAC"/>
    <s v="C-0499-1003-5-0-0499058-02"/>
    <x v="1"/>
    <s v="0499"/>
    <s v="1003"/>
    <s v="5"/>
    <s v="0"/>
    <s v="0499058"/>
    <s v="02"/>
    <m/>
    <m/>
    <x v="0"/>
    <s v="10"/>
    <s v="CSF"/>
    <s v="ADQUISICIÓN DE BIENES Y SERVICIOS - SERVICIO DE EDUCACIÓN INFORMAL PARA LA GESTIÓN ADMINISTRATIVA - FORTALECIMIENTO DE LA GESTIÓN INSTITUCIONAL DEL IGAC A NIVEL   NACIONAL"/>
    <n v="28347783"/>
    <n v="952032"/>
    <n v="952032"/>
    <x v="13"/>
  </r>
  <r>
    <s v="04-03-00"/>
    <s v="INSTITUTO GEOGRAFICO AGUSTIN CODAZZI - IGAC"/>
    <s v="C-0499-1003-5-0-0499065-02"/>
    <x v="1"/>
    <s v="0499"/>
    <s v="1003"/>
    <s v="5"/>
    <s v="0"/>
    <s v="0499065"/>
    <s v="02"/>
    <m/>
    <m/>
    <x v="0"/>
    <s v="10"/>
    <s v="CSF"/>
    <s v="ADQUISICIÓN DE BIENES Y SERVICIOS - SERVICIOS TECNOLÓGICOS - FORTALECIMIENTO DE LA GESTIÓN INSTITUCIONAL DEL IGAC A NIVEL   NACIONAL"/>
    <n v="512452783.39999998"/>
    <n v="349846294.81999999"/>
    <n v="305066382.69999999"/>
    <x v="13"/>
  </r>
  <r>
    <s v="04-03-00"/>
    <s v="INSTITUTO GEOGRAFICO AGUSTIN CODAZZI - IGAC"/>
    <s v="C-0499-1003-5-0-0499060-02"/>
    <x v="1"/>
    <s v="0499"/>
    <s v="1003"/>
    <s v="5"/>
    <s v="0"/>
    <s v="0499060"/>
    <s v="02"/>
    <m/>
    <m/>
    <x v="0"/>
    <s v="10"/>
    <s v="CSF"/>
    <s v="ADQUISICIÓN DE BIENES Y SERVICIOS - SERVICIO DE IMPLEMENTACIÓN SISTEMAS DE GESTIÓN - FORTALECIMIENTO DE LA GESTIÓN INSTITUCIONAL DEL IGAC A NIVEL   NACIONAL"/>
    <n v="93114824"/>
    <n v="76795278"/>
    <n v="76795278"/>
    <x v="13"/>
  </r>
  <r>
    <s v="04-03-00"/>
    <s v="INSTITUTO GEOGRAFICO AGUSTIN CODAZZI - IGAC"/>
    <s v="C-0499-1003-5-0-0499054-02"/>
    <x v="1"/>
    <s v="0499"/>
    <s v="1003"/>
    <s v="5"/>
    <s v="0"/>
    <s v="0499054"/>
    <s v="02"/>
    <m/>
    <m/>
    <x v="1"/>
    <s v="20"/>
    <s v="CSF"/>
    <s v="ADQUISICIÓN DE BIENES Y SERVICIOS - DOCUMENTOS DE PLANEACIÓN - FORTALECIMIENTO DE LA GESTIÓN INSTITUCIONAL DEL IGAC A NIVEL   NACIONAL"/>
    <n v="0"/>
    <n v="0"/>
    <n v="0"/>
    <x v="13"/>
  </r>
  <r>
    <s v="04-03-00"/>
    <s v="INSTITUTO GEOGRAFICO AGUSTIN CODAZZI - IGAC"/>
    <s v="C-0499-1003-5-0-0499058-02"/>
    <x v="1"/>
    <s v="0499"/>
    <s v="1003"/>
    <s v="5"/>
    <s v="0"/>
    <s v="0499058"/>
    <s v="02"/>
    <m/>
    <m/>
    <x v="1"/>
    <s v="20"/>
    <s v="CSF"/>
    <s v="ADQUISICIÓN DE BIENES Y SERVICIOS - SERVICIO DE EDUCACIÓN INFORMAL PARA LA GESTIÓN ADMINISTRATIVA - FORTALECIMIENTO DE LA GESTIÓN INSTITUCIONAL DEL IGAC A NIVEL   NACIONAL"/>
    <n v="0"/>
    <n v="0"/>
    <n v="0"/>
    <x v="13"/>
  </r>
  <r>
    <s v="04-03-00"/>
    <s v="INSTITUTO GEOGRAFICO AGUSTIN CODAZZI - IGAC"/>
    <s v="C-0499-1003-5-0-0499060-02"/>
    <x v="1"/>
    <s v="0499"/>
    <s v="1003"/>
    <s v="5"/>
    <s v="0"/>
    <s v="0499060"/>
    <s v="02"/>
    <m/>
    <m/>
    <x v="1"/>
    <s v="20"/>
    <s v="CSF"/>
    <s v="ADQUISICIÓN DE BIENES Y SERVICIOS - SERVICIO DE IMPLEMENTACIÓN SISTEMAS DE GESTIÓN - FORTALECIMIENTO DE LA GESTIÓN INSTITUCIONAL DEL IGAC A NIVEL   NACIONAL"/>
    <n v="78698258"/>
    <n v="9577946"/>
    <n v="9577946"/>
    <x v="13"/>
  </r>
  <r>
    <s v="04-03-00"/>
    <s v="INSTITUTO GEOGRAFICO AGUSTIN CODAZZI - IGAC"/>
    <s v="C-0499-1003-5-0-0499065-02"/>
    <x v="1"/>
    <s v="0499"/>
    <s v="1003"/>
    <s v="5"/>
    <s v="0"/>
    <s v="0499065"/>
    <s v="02"/>
    <m/>
    <m/>
    <x v="1"/>
    <s v="20"/>
    <s v="CSF"/>
    <s v="ADQUISICIÓN DE BIENES Y SERVICIOS - SERVICIOS TECNOLÓGICOS - FORTALECIMIENTO DE LA GESTIÓN INSTITUCIONAL DEL IGAC A NIVEL   NACIONAL"/>
    <n v="111902742.88"/>
    <n v="57458561.880000003"/>
    <n v="0"/>
    <x v="13"/>
  </r>
  <r>
    <s v="04-03-00"/>
    <s v="INSTITUTO GEOGRAFICO AGUSTIN CODAZZI - IGAC"/>
    <s v="C-0499-1003-6-0-0499011-02"/>
    <x v="1"/>
    <s v="0499"/>
    <s v="1003"/>
    <s v="6"/>
    <s v="0"/>
    <s v="0499011"/>
    <s v="02"/>
    <m/>
    <m/>
    <x v="0"/>
    <s v="10"/>
    <s v="CSF"/>
    <s v="ADQUISICIÓN DE BIENES Y SERVICIOS - SEDES ADECUADAS - FORTALECIMIENTO DE LA INFRAESTRUCTURA FÍSICA DEL IGAC A NIVEL  NACIONAL"/>
    <n v="17914446.329999998"/>
    <n v="15362597"/>
    <n v="15362597"/>
    <x v="14"/>
  </r>
  <r>
    <s v="04-03-00"/>
    <s v="INSTITUTO GEOGRAFICO AGUSTIN CODAZZI - IGAC"/>
    <s v="C-0499-1003-6-0-0499016-02"/>
    <x v="1"/>
    <s v="0499"/>
    <s v="1003"/>
    <s v="6"/>
    <s v="0"/>
    <s v="0499016"/>
    <s v="02"/>
    <m/>
    <m/>
    <x v="0"/>
    <s v="10"/>
    <s v="CSF"/>
    <s v="ADQUISICIÓN DE BIENES Y SERVICIOS - SEDES MANTENIDAS - FORTALECIMIENTO DE LA INFRAESTRUCTURA FÍSICA DEL IGAC A NIVEL  NACIONAL"/>
    <n v="118644235.33"/>
    <n v="20279112"/>
    <n v="7330366"/>
    <x v="14"/>
  </r>
  <r>
    <s v="04-03-00"/>
    <s v="INSTITUTO GEOGRAFICO AGUSTIN CODAZZI - IGAC"/>
    <s v="C-0499-1003-6-0-0499010-02"/>
    <x v="1"/>
    <s v="0499"/>
    <s v="1003"/>
    <s v="6"/>
    <s v="0"/>
    <s v="0499010"/>
    <s v="02"/>
    <m/>
    <m/>
    <x v="0"/>
    <s v="10"/>
    <s v="CSF"/>
    <s v="ADQUISICIÓN DE BIENES Y SERVICIOS - SEDES AMPLIADAS - FORTALECIMIENTO DE LA INFRAESTRUCTURA FÍSICA DEL IGAC A NIVEL  NACIONAL"/>
    <n v="556185540.84000003"/>
    <n v="74482479"/>
    <n v="74482479"/>
    <x v="14"/>
  </r>
  <r>
    <s v="04-03-00"/>
    <s v="INSTITUTO GEOGRAFICO AGUSTIN CODAZZI - IGAC"/>
    <s v="C-0499-1003-6-0-0499010-02"/>
    <x v="1"/>
    <s v="0499"/>
    <s v="1003"/>
    <s v="6"/>
    <s v="0"/>
    <s v="0499010"/>
    <s v="02"/>
    <m/>
    <m/>
    <x v="1"/>
    <s v="20"/>
    <s v="CSF"/>
    <s v="ADQUISICIÓN DE BIENES Y SERVICIOS - SEDES AMPLIADAS - FORTALECIMIENTO DE LA INFRAESTRUCTURA FÍSICA DEL IGAC A NIVEL  NACIONAL"/>
    <n v="0"/>
    <n v="0"/>
    <n v="0"/>
    <x v="14"/>
  </r>
  <r>
    <s v="04-03-00"/>
    <s v="INSTITUTO GEOGRAFICO AGUSTIN CODAZZI - IGAC"/>
    <s v="C-0499-1003-6-0-0499011-02"/>
    <x v="1"/>
    <s v="0499"/>
    <s v="1003"/>
    <s v="6"/>
    <s v="0"/>
    <s v="0499011"/>
    <s v="02"/>
    <m/>
    <m/>
    <x v="1"/>
    <s v="20"/>
    <s v="CSF"/>
    <s v="ADQUISICIÓN DE BIENES Y SERVICIOS - SEDES ADECUADAS - FORTALECIMIENTO DE LA INFRAESTRUCTURA FÍSICA DEL IGAC A NIVEL  NACIONAL"/>
    <n v="0"/>
    <n v="0"/>
    <n v="0"/>
    <x v="14"/>
  </r>
  <r>
    <s v="04-03-00"/>
    <s v="INSTITUTO GEOGRAFICO AGUSTIN CODAZZI - IGAC"/>
    <s v="C-0499-1003-6-0-0499016-02"/>
    <x v="1"/>
    <s v="0499"/>
    <s v="1003"/>
    <s v="6"/>
    <s v="0"/>
    <s v="0499016"/>
    <s v="02"/>
    <m/>
    <m/>
    <x v="1"/>
    <s v="20"/>
    <s v="CSF"/>
    <s v="ADQUISICIÓN DE BIENES Y SERVICIOS - SEDES MANTENIDAS - FORTALECIMIENTO DE LA INFRAESTRUCTURA FÍSICA DEL IGAC A NIVEL  NACIONAL"/>
    <n v="0"/>
    <n v="0"/>
    <n v="0"/>
    <x v="14"/>
  </r>
  <r>
    <s v="04-03-00"/>
    <s v="INSTITUTO GEOGRAFICO AGUSTIN CODAZZI - IGAC"/>
    <s v="C-0499-1003-7-0-0499052-02"/>
    <x v="1"/>
    <s v="0499"/>
    <s v="1003"/>
    <s v="7"/>
    <s v="0"/>
    <s v="0499052"/>
    <s v="02"/>
    <m/>
    <m/>
    <x v="0"/>
    <s v="10"/>
    <s v="CSF"/>
    <s v="ADQUISICIÓN DE BIENES Y SERVICIOS - SERVICIO DE GESTIÓN DOCUMENTAL - IMPLEMENTACIÓN DE UN SISTEMA DE GESTIÓN DOCUMENTAL EN EL IGAC A NIVEL   NACIONAL"/>
    <n v="1924742"/>
    <n v="1924742"/>
    <n v="1924742"/>
    <x v="15"/>
  </r>
  <r>
    <s v="04-03-00"/>
    <s v="INSTITUTO GEOGRAFICO AGUSTIN CODAZZI - IGAC"/>
    <s v="C-0499-1003-7-0-0499063-02"/>
    <x v="1"/>
    <s v="0499"/>
    <s v="1003"/>
    <s v="7"/>
    <s v="0"/>
    <s v="0499063"/>
    <s v="02"/>
    <m/>
    <m/>
    <x v="0"/>
    <s v="10"/>
    <s v="CSF"/>
    <s v="ADQUISICIÓN DE BIENES Y SERVICIOS - SERVICIOS DE INFORMACIÓN IMPLEMENTADOS - IMPLEMENTACIÓN DE UN SISTEMA DE GESTIÓN DOCUMENTAL EN EL IGAC A NIVEL   NACIONAL"/>
    <n v="5475974"/>
    <n v="0"/>
    <n v="0"/>
    <x v="15"/>
  </r>
  <r>
    <s v="04-03-00"/>
    <s v="INSTITUTO GEOGRAFICO AGUSTIN CODAZZI - IGAC"/>
    <s v="C-0499-1003-8-0-0499053-02"/>
    <x v="1"/>
    <s v="0499"/>
    <s v="1003"/>
    <s v="8"/>
    <s v="0"/>
    <s v="0499053"/>
    <s v="02"/>
    <m/>
    <m/>
    <x v="0"/>
    <s v="10"/>
    <s v="CSF"/>
    <s v="ADQUISICIÓN DE BIENES Y SERVICIOS - DOCUMENTOS DE LINEAMIENTOS TÉCNICOS - FORTALECIMIENTO DE LOS PROCESOS DE DIFUSIÓN Y ACCESO A LA INFORMACIÓN GEOGRÁFICA A NIVEL   NACIONAL"/>
    <n v="0"/>
    <n v="0"/>
    <n v="0"/>
    <x v="16"/>
  </r>
  <r>
    <s v="04-03-00"/>
    <s v="INSTITUTO GEOGRAFICO AGUSTIN CODAZZI - IGAC"/>
    <s v="C-0499-1003-8-0-0499063-02"/>
    <x v="1"/>
    <s v="0499"/>
    <s v="1003"/>
    <s v="8"/>
    <s v="0"/>
    <s v="0499063"/>
    <s v="02"/>
    <m/>
    <m/>
    <x v="0"/>
    <s v="10"/>
    <s v="CSF"/>
    <s v="ADQUISICIÓN DE BIENES Y SERVICIOS - SERVICIOS DE INFORMACIÓN IMPLEMENTADOS - FORTALECIMIENTO DE LOS PROCESOS DE DIFUSIÓN Y ACCESO A LA INFORMACIÓN GEOGRÁFICA A NIVEL   NACIONAL"/>
    <n v="44340570"/>
    <n v="18853970"/>
    <n v="18853970"/>
    <x v="16"/>
  </r>
  <r>
    <s v="04-03-00"/>
    <s v="INSTITUTO GEOGRAFICO AGUSTIN CODAZZI - IGAC"/>
    <s v="C-0499-1003-8-0-0499063-02"/>
    <x v="1"/>
    <s v="0499"/>
    <s v="1003"/>
    <s v="8"/>
    <s v="0"/>
    <s v="0499063"/>
    <s v="02"/>
    <m/>
    <m/>
    <x v="1"/>
    <s v="20"/>
    <s v="CSF"/>
    <s v="ADQUISICIÓN DE BIENES Y SERVICIOS - SERVICIOS DE INFORMACIÓN IMPLEMENTADOS - FORTALECIMIENTO DE LOS PROCESOS DE DIFUSIÓN Y ACCESO A LA INFORMACIÓN GEOGRÁFICA A NIVEL   NACIONAL"/>
    <n v="30730778.960000001"/>
    <n v="0"/>
    <n v="0"/>
    <x v="16"/>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26">
  <r>
    <x v="0"/>
    <n v="4"/>
    <x v="0"/>
    <x v="0"/>
    <x v="0"/>
    <x v="0"/>
    <x v="0"/>
    <x v="0"/>
    <s v="Servicios de formación profesional en ingeniería"/>
    <n v="86101610"/>
    <s v="Prestación de servicios personales para la organización de información edafológica y de capacidad de uso de las tierras dentro de los procesos de levantamientos de suelos y aplicaciones agrológicas."/>
    <x v="0"/>
    <x v="0"/>
    <n v="7"/>
    <x v="0"/>
    <x v="0"/>
    <x v="0"/>
    <n v="13473194"/>
    <n v="13473194"/>
    <x v="0"/>
    <x v="0"/>
    <x v="0"/>
    <x v="0"/>
    <x v="0"/>
    <s v="Subdirección de Agrología"/>
    <x v="0"/>
    <s v="Subdirector de Agrología "/>
    <x v="0"/>
    <x v="0"/>
    <s v="Estudio de suelos como insumo para el ordenamiento integral del territorio."/>
    <s v="Sistema de información agrologica actualizado"/>
    <n v="140"/>
    <d v="2021-01-22T00:00:00"/>
    <n v="1924742"/>
    <n v="3849484"/>
    <n v="3849484"/>
    <x v="0"/>
    <s v="VALENTINA ROJAS"/>
    <n v="24338"/>
    <x v="0"/>
    <x v="0"/>
    <x v="0"/>
    <n v="210"/>
    <n v="9623710"/>
    <m/>
  </r>
  <r>
    <x v="0"/>
    <n v="22"/>
    <x v="0"/>
    <x v="0"/>
    <x v="0"/>
    <x v="0"/>
    <x v="0"/>
    <x v="0"/>
    <s v="Servicios de formación profesional en ingeniería"/>
    <n v="86101610"/>
    <s v="Prestación de servicios personales para realizar la preparación y manejo de muestras de suelos, aguas, compost y tejido vegetal en el GIT Laboratorio Nacional de Suelos. "/>
    <x v="0"/>
    <x v="0"/>
    <n v="7"/>
    <x v="0"/>
    <x v="0"/>
    <x v="0"/>
    <n v="16296816"/>
    <n v="16296816"/>
    <x v="0"/>
    <x v="0"/>
    <x v="0"/>
    <x v="0"/>
    <x v="0"/>
    <s v="Subdirección de Agrología"/>
    <x v="1"/>
    <s v="Subdirector de Agrología "/>
    <x v="0"/>
    <x v="1"/>
    <s v="Análisis físicos, químicos, biológicos y mineralógicos de suelos"/>
    <s v="Pruebas químicas, físicas, mineralógicas y biológicas de suelos realizadas"/>
    <n v="132"/>
    <d v="2021-01-22T00:00:00"/>
    <n v="2037102"/>
    <n v="14259714"/>
    <n v="14259714"/>
    <x v="0"/>
    <s v="JUAN FELIPE RUEDA CALDERON"/>
    <n v="24349"/>
    <x v="0"/>
    <x v="0"/>
    <x v="0"/>
    <n v="210"/>
    <n v="2037102"/>
    <m/>
  </r>
  <r>
    <x v="0"/>
    <n v="14"/>
    <x v="0"/>
    <x v="0"/>
    <x v="1"/>
    <x v="1"/>
    <x v="0"/>
    <x v="0"/>
    <s v="Servicios de formación profesional en ingeniería"/>
    <n v="86101610"/>
    <s v="Prestación de servicios profesionales para avalar la consolidación y calidad de los productos generados de  cobertura y uso de la tierra de acuerdo los lineamientos y metas de la Subdirección de Agrología."/>
    <x v="0"/>
    <x v="0"/>
    <n v="7"/>
    <x v="0"/>
    <x v="0"/>
    <x v="0"/>
    <n v="67640720"/>
    <n v="67640720"/>
    <x v="0"/>
    <x v="0"/>
    <x v="1"/>
    <x v="0"/>
    <x v="0"/>
    <s v="Subdirección de Agrología"/>
    <x v="2"/>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143"/>
    <d v="2021-01-22T00:00:00"/>
    <n v="4831480"/>
    <n v="67640720"/>
    <n v="67640720"/>
    <x v="0"/>
    <s v="_x000a_MARIA ELENA REBOLLO_x000a_WILMER  GUZMAN MARTINEZ"/>
    <s v="24368_x000a_24499"/>
    <x v="1"/>
    <x v="0"/>
    <x v="0"/>
    <n v="210"/>
    <n v="0"/>
    <m/>
  </r>
  <r>
    <x v="0"/>
    <n v="17"/>
    <x v="0"/>
    <x v="0"/>
    <x v="0"/>
    <x v="0"/>
    <x v="0"/>
    <x v="0"/>
    <s v="Servicios de formación profesional en ingeniería"/>
    <n v="86101610"/>
    <s v="Prestación de servicios profesionales para la interpretación, control de calidad inicial y consolidación de información de cobertura de la tierra o geomorfología, de acuerdo a los lineamientos y metas de la Subdirección de Agrología."/>
    <x v="0"/>
    <x v="0"/>
    <n v="7"/>
    <x v="0"/>
    <x v="0"/>
    <x v="0"/>
    <n v="33820360"/>
    <n v="33820360"/>
    <x v="0"/>
    <x v="0"/>
    <x v="0"/>
    <x v="0"/>
    <x v="0"/>
    <s v="Subdirección de Agrología"/>
    <x v="2"/>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310"/>
    <d v="2021-01-22T00:00:00"/>
    <n v="4831480"/>
    <n v="33820360"/>
    <n v="33820360"/>
    <x v="0"/>
    <s v="WVEIMAR SAMACA TORRES"/>
    <n v="24472"/>
    <x v="0"/>
    <x v="0"/>
    <x v="0"/>
    <n v="210"/>
    <n v="0"/>
    <m/>
  </r>
  <r>
    <x v="0"/>
    <n v="10"/>
    <x v="0"/>
    <x v="0"/>
    <x v="2"/>
    <x v="2"/>
    <x v="0"/>
    <x v="0"/>
    <s v="Servicios de formación profesional en ingeniería"/>
    <n v="86101610"/>
    <s v="Prestación de servicios profesionales para la interpretación de cobertura y uso de la tierra, geomorfología y elaboración de cartografía temática de los proyectos de la Subdirección de Agrología."/>
    <x v="0"/>
    <x v="0"/>
    <n v="7"/>
    <x v="0"/>
    <x v="0"/>
    <x v="0"/>
    <n v="144876970"/>
    <n v="144876970"/>
    <x v="0"/>
    <x v="0"/>
    <x v="2"/>
    <x v="0"/>
    <x v="0"/>
    <s v="Subdirección de Agrología"/>
    <x v="2"/>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136"/>
    <d v="2021-01-22T00:00:00"/>
    <n v="4139342"/>
    <n v="144876970"/>
    <n v="144876970"/>
    <x v="0"/>
    <s v="WALTER HERRERA  _x000a_RICARDO VALBUENA _x000a_ANDRÉS FELIPE PICÓN _x000a_ADELINA MONTEALEGRE _x000a_JUAN MEDINA AVELLANEDA _x000a_"/>
    <s v="24345_x000a_24457_x000a_24458_x000a_24540_x000a_24584"/>
    <x v="2"/>
    <x v="0"/>
    <x v="0"/>
    <n v="210"/>
    <n v="0"/>
    <m/>
  </r>
  <r>
    <x v="0"/>
    <n v="15"/>
    <x v="0"/>
    <x v="0"/>
    <x v="0"/>
    <x v="0"/>
    <x v="0"/>
    <x v="0"/>
    <s v="Servicios de formación profesional en ingeniería"/>
    <n v="86101610"/>
    <s v="Prestación de servicios profesionales para asignación, elaboración y consolidación de información fotogramétrica de los diferentes proyectos que adelante la subdirección de Agrología."/>
    <x v="0"/>
    <x v="0"/>
    <n v="7"/>
    <x v="0"/>
    <x v="0"/>
    <x v="0"/>
    <n v="28975394"/>
    <n v="28975394"/>
    <x v="0"/>
    <x v="0"/>
    <x v="0"/>
    <x v="0"/>
    <x v="0"/>
    <s v="Subdirección de Agrología"/>
    <x v="2"/>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298"/>
    <d v="2021-01-22T00:00:00"/>
    <n v="4139342"/>
    <n v="28975394"/>
    <n v="28975394"/>
    <x v="0"/>
    <s v="ZULY YESENIA OLAYA ACOSTA"/>
    <n v="24467"/>
    <x v="0"/>
    <x v="0"/>
    <x v="0"/>
    <n v="210"/>
    <n v="0"/>
    <m/>
  </r>
  <r>
    <x v="0"/>
    <n v="12"/>
    <x v="0"/>
    <x v="0"/>
    <x v="0"/>
    <x v="0"/>
    <x v="0"/>
    <x v="0"/>
    <s v="Servicios de formación profesional en ingeniería"/>
    <n v="86101610"/>
    <s v="Prestación de servicios profesionales para avalar la calidad de la información cartográfica, alfanumérica y geoespacial, en los diferentes proyectos que adelante la Subdirección de Agrología, bajo estándares de la Infraestructura de Datos Espaciales."/>
    <x v="0"/>
    <x v="0"/>
    <n v="7"/>
    <x v="0"/>
    <x v="0"/>
    <x v="0"/>
    <n v="33820360"/>
    <n v="33820360"/>
    <x v="0"/>
    <x v="0"/>
    <x v="0"/>
    <x v="0"/>
    <x v="0"/>
    <s v="Subdirección de Agrología"/>
    <x v="2"/>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142"/>
    <d v="2021-01-22T00:00:00"/>
    <n v="4831480"/>
    <n v="33820360"/>
    <n v="33820360"/>
    <x v="0"/>
    <s v="JENNIFER LORENA TÉLLEZ"/>
    <n v="24344"/>
    <x v="0"/>
    <x v="0"/>
    <x v="0"/>
    <n v="210"/>
    <n v="0"/>
    <m/>
  </r>
  <r>
    <x v="0"/>
    <n v="16"/>
    <x v="0"/>
    <x v="0"/>
    <x v="0"/>
    <x v="0"/>
    <x v="0"/>
    <x v="1"/>
    <s v="Servicios de formación profesional en ingeniería"/>
    <n v="86101610"/>
    <s v="Prestación de servicios profesionales para la gestión, planeación, preparación y control de calidad de la producción cartográfica y alfanumérica de los diferentes proyectos que se adelantan en la Subdirección de Agrología"/>
    <x v="1"/>
    <x v="1"/>
    <n v="10"/>
    <x v="0"/>
    <x v="0"/>
    <x v="0"/>
    <n v="28975394"/>
    <n v="28975394"/>
    <x v="0"/>
    <x v="0"/>
    <x v="0"/>
    <x v="0"/>
    <x v="0"/>
    <s v="Subdirección de Agrología"/>
    <x v="2"/>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m/>
    <d v="2021-03-03T00:00:00"/>
    <n v="4139342"/>
    <n v="28975394"/>
    <n v="28975394"/>
    <x v="0"/>
    <s v="KATHERINE GÓMEZ RODRIGUEZ"/>
    <n v="24550"/>
    <x v="0"/>
    <x v="0"/>
    <x v="0"/>
    <n v="210"/>
    <n v="0"/>
    <m/>
  </r>
  <r>
    <x v="0"/>
    <n v="13"/>
    <x v="0"/>
    <x v="0"/>
    <x v="1"/>
    <x v="1"/>
    <x v="0"/>
    <x v="0"/>
    <s v="Servicios de formación profesional en ingeniería"/>
    <n v="86101610"/>
    <s v="Prestación de servicios profesionales para la implementación de sistemas de información geográfica en la estructuración y consolidación de productos cartográficos de los diferentes proyectos que adelante la Subdirección de Agrología."/>
    <x v="0"/>
    <x v="0"/>
    <n v="7"/>
    <x v="0"/>
    <x v="0"/>
    <x v="0"/>
    <n v="57950788"/>
    <n v="57950788"/>
    <x v="0"/>
    <x v="0"/>
    <x v="1"/>
    <x v="0"/>
    <x v="0"/>
    <s v="Subdirección de Agrología"/>
    <x v="2"/>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141"/>
    <d v="2021-01-22T00:00:00"/>
    <n v="4139342"/>
    <n v="57950788"/>
    <n v="57950788"/>
    <x v="0"/>
    <s v="DIANA PATRICIA MERA GARZON _x000a_ LIZBETH GONZÁLEZ"/>
    <s v="24343_x000a_24456"/>
    <x v="1"/>
    <x v="0"/>
    <x v="0"/>
    <n v="210"/>
    <n v="0"/>
    <m/>
  </r>
  <r>
    <x v="0"/>
    <n v="11"/>
    <x v="0"/>
    <x v="0"/>
    <x v="1"/>
    <x v="1"/>
    <x v="0"/>
    <x v="0"/>
    <s v="Servicios de formación profesional en ingeniería"/>
    <n v="86101610"/>
    <s v="Prestación de servicios personales para la delineación y depuración digital de información cartográfica y alfanumérica generada en los proyectos que se desarrollan en la Subdirección de Agrología"/>
    <x v="0"/>
    <x v="0"/>
    <n v="7"/>
    <x v="0"/>
    <x v="0"/>
    <x v="0"/>
    <n v="36311422"/>
    <n v="36311422"/>
    <x v="0"/>
    <x v="0"/>
    <x v="1"/>
    <x v="0"/>
    <x v="0"/>
    <s v="Subdirección de Agrología"/>
    <x v="2"/>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314"/>
    <d v="2021-01-22T00:00:00"/>
    <n v="2593673"/>
    <n v="36311422"/>
    <n v="36311422"/>
    <x v="0"/>
    <s v="YONATAN HERRERA _x000a_ HERNAN GUILLERMO BENITEZ"/>
    <s v="24476_x000a_24585"/>
    <x v="1"/>
    <x v="0"/>
    <x v="0"/>
    <n v="210"/>
    <n v="0"/>
    <m/>
  </r>
  <r>
    <x v="0"/>
    <n v="24"/>
    <x v="0"/>
    <x v="0"/>
    <x v="0"/>
    <x v="0"/>
    <x v="0"/>
    <x v="0"/>
    <s v="Servicios de formación profesional en ingeniería"/>
    <n v="86101610"/>
    <s v="Prestación de servicios profesionales para el seguimiento y control de la validez de los resultados analíticos, confirmación y validación  de las metodologías de acuerdo con la normatividad vigente de competencia técnica en el GIT Laboratorio Nacional de Suelos."/>
    <x v="0"/>
    <x v="0"/>
    <n v="7"/>
    <x v="0"/>
    <x v="0"/>
    <x v="0"/>
    <n v="33820360"/>
    <n v="33820360"/>
    <x v="0"/>
    <x v="0"/>
    <x v="0"/>
    <x v="0"/>
    <x v="0"/>
    <s v="Subdirección de Agrología"/>
    <x v="1"/>
    <s v="Subdirector de Agrología "/>
    <x v="0"/>
    <x v="1"/>
    <s v="Análisis físicos, químicos, biológicos y mineralógicos de suelos"/>
    <s v="Pruebas químicas, físicas, mineralógicas y biológicas de suelos realizadas"/>
    <n v="139"/>
    <d v="2021-01-22T00:00:00"/>
    <n v="4831480"/>
    <n v="33820360"/>
    <n v="33820360"/>
    <x v="0"/>
    <s v="ELSA MATILDE GONZÁLEZ"/>
    <n v="24337"/>
    <x v="0"/>
    <x v="0"/>
    <x v="0"/>
    <n v="210"/>
    <n v="0"/>
    <m/>
  </r>
  <r>
    <x v="0"/>
    <n v="18"/>
    <x v="0"/>
    <x v="0"/>
    <x v="1"/>
    <x v="1"/>
    <x v="0"/>
    <x v="0"/>
    <s v="Servicios de formación profesional en ingeniería"/>
    <n v="86101610"/>
    <s v="Prestación de servicios Profesionales para la ejecución de análisis de mediana complejidad, registro de información y aplicación de controles de calidad en el GIT Laboratorio Nacional de Suelos."/>
    <x v="0"/>
    <x v="0"/>
    <n v="7"/>
    <x v="0"/>
    <x v="0"/>
    <x v="0"/>
    <n v="42472080"/>
    <n v="42472080"/>
    <x v="0"/>
    <x v="0"/>
    <x v="1"/>
    <x v="0"/>
    <x v="0"/>
    <s v="Subdirección de Agrología"/>
    <x v="1"/>
    <s v="Subdirector de Agrología "/>
    <x v="0"/>
    <x v="1"/>
    <s v="Análisis físicos, químicos, biológicos y mineralógicos de suelos"/>
    <s v="Pruebas químicas, físicas, mineralógicas y biológicas de suelos realizadas"/>
    <n v="106"/>
    <d v="2021-01-22T00:00:00"/>
    <n v="3033720"/>
    <n v="42472080"/>
    <n v="42472080"/>
    <x v="0"/>
    <s v="GREGORY STEVEN PUENTES GONZALEZ _x000a_ JUAN GÓMEZ GÓMEZ"/>
    <s v="24298_x000a_24301"/>
    <x v="1"/>
    <x v="0"/>
    <x v="0"/>
    <n v="210"/>
    <n v="0"/>
    <m/>
  </r>
  <r>
    <x v="0"/>
    <n v="19"/>
    <x v="0"/>
    <x v="0"/>
    <x v="3"/>
    <x v="3"/>
    <x v="0"/>
    <x v="0"/>
    <s v="Servicios de formación profesional en ingeniería"/>
    <n v="86101610"/>
    <s v="Prestación de servicios personales para la ejecución de análisis básicos y aplicación de controles de calidad en el GIT Laboratorio Nacional de Suelos."/>
    <x v="0"/>
    <x v="0"/>
    <n v="7"/>
    <x v="0"/>
    <x v="0"/>
    <x v="0"/>
    <n v="54467133"/>
    <n v="54467133"/>
    <x v="0"/>
    <x v="0"/>
    <x v="3"/>
    <x v="0"/>
    <x v="0"/>
    <s v="Subdirección de Agrología"/>
    <x v="1"/>
    <s v="Subdirector de Agrología "/>
    <x v="0"/>
    <x v="1"/>
    <s v="Análisis físicos, químicos, biológicos y mineralógicos de suelos"/>
    <s v="Pruebas químicas, físicas, mineralógicas y biológicas de suelos realizadas"/>
    <n v="118"/>
    <d v="2021-01-22T00:00:00"/>
    <n v="2593673"/>
    <n v="54467133"/>
    <n v="54467133"/>
    <x v="0"/>
    <s v="DAVID LEONARDO CACERES_x000a_ANGELICA MARIA  SANCHEZ  ORDOÑEZ  _x000a_MARY  LESVIA  ARDILA  QUINTANA"/>
    <s v="24317_x000a_24318_x000a_24319"/>
    <x v="3"/>
    <x v="0"/>
    <x v="0"/>
    <n v="3"/>
    <n v="0"/>
    <m/>
  </r>
  <r>
    <x v="0"/>
    <n v="21"/>
    <x v="0"/>
    <x v="0"/>
    <x v="0"/>
    <x v="0"/>
    <x v="0"/>
    <x v="0"/>
    <s v="Servicios de formación profesional en ingeniería"/>
    <n v="86101610"/>
    <s v="Prestación de servicios profesionales para realizar el control de calidad, seguimiento, validación y programación analítica garantizando el cumplimiento oportuno de la prestación de servicios de análisis en el área de biología del GIT Laboratorio Nacional de Suelos."/>
    <x v="0"/>
    <x v="0"/>
    <n v="7"/>
    <x v="0"/>
    <x v="0"/>
    <x v="0"/>
    <n v="28975394"/>
    <n v="28975394"/>
    <x v="0"/>
    <x v="0"/>
    <x v="0"/>
    <x v="0"/>
    <x v="0"/>
    <s v="Subdirección de Agrología"/>
    <x v="1"/>
    <s v="Subdirector de Agrología "/>
    <x v="0"/>
    <x v="1"/>
    <s v="Análisis físicos, químicos, biológicos y mineralógicos de suelos"/>
    <s v="Pruebas químicas, físicas, mineralógicas y biológicas de suelos realizadas"/>
    <n v="137"/>
    <d v="2021-01-22T00:00:00"/>
    <n v="4139342"/>
    <n v="28975394"/>
    <n v="28975394"/>
    <x v="0"/>
    <s v="VLADIMIR PAEZ FONSECA"/>
    <n v="24336"/>
    <x v="0"/>
    <x v="0"/>
    <x v="0"/>
    <n v="210"/>
    <n v="0"/>
    <m/>
  </r>
  <r>
    <x v="0"/>
    <n v="23"/>
    <x v="0"/>
    <x v="0"/>
    <x v="0"/>
    <x v="0"/>
    <x v="0"/>
    <x v="0"/>
    <s v="Servicios de formación profesional en ingeniería"/>
    <n v="86101610"/>
    <s v="Prestación de servicios personales para ejecutar el programa de aseguramiento metrológico de los equipos e instrumentos  conforme a los requisitos de la Norma ISO 17025, en el GIT Laboratorio Nacional de Suelos."/>
    <x v="0"/>
    <x v="0"/>
    <n v="7"/>
    <x v="0"/>
    <x v="0"/>
    <x v="0"/>
    <n v="18155711"/>
    <n v="18155711"/>
    <x v="0"/>
    <x v="0"/>
    <x v="0"/>
    <x v="0"/>
    <x v="0"/>
    <s v="Subdirección de Agrología"/>
    <x v="1"/>
    <s v="Subdirector de Agrología "/>
    <x v="0"/>
    <x v="1"/>
    <s v="Análisis físicos, químicos, biológicos y mineralógicos de suelos"/>
    <s v="Pruebas químicas, físicas, mineralógicas y biológicas de suelos realizadas"/>
    <n v="135"/>
    <d v="2021-01-22T00:00:00"/>
    <n v="2593673"/>
    <n v="18155711"/>
    <n v="18155711"/>
    <x v="0"/>
    <s v="JOHN JAIRO YATE ALAPE"/>
    <n v="24350"/>
    <x v="0"/>
    <x v="0"/>
    <x v="0"/>
    <n v="210"/>
    <n v="0"/>
    <m/>
  </r>
  <r>
    <x v="0"/>
    <n v="25"/>
    <x v="0"/>
    <x v="0"/>
    <x v="1"/>
    <x v="1"/>
    <x v="0"/>
    <x v="0"/>
    <s v="Servicios de formación profesional en ingeniería"/>
    <n v="86101610"/>
    <s v="Prestación de servicios personales para realizar el lavado y alistamiento de la instrumentación requerida para la ejecución de análisis en el GIT Laboratorio Nacional de Suelos."/>
    <x v="0"/>
    <x v="0"/>
    <n v="7"/>
    <x v="0"/>
    <x v="0"/>
    <x v="0"/>
    <n v="28519428"/>
    <n v="28519428"/>
    <x v="0"/>
    <x v="0"/>
    <x v="1"/>
    <x v="0"/>
    <x v="0"/>
    <s v="Subdirección de Agrología"/>
    <x v="1"/>
    <s v="Subdirector de Agrología "/>
    <x v="0"/>
    <x v="1"/>
    <s v="Análisis físicos, químicos, biológicos y mineralógicos de suelos"/>
    <s v="Pruebas químicas, físicas, mineralógicas y biológicas de suelos realizadas"/>
    <n v="129"/>
    <d v="2021-01-22T00:00:00"/>
    <n v="2037102"/>
    <n v="28519428"/>
    <n v="28519428"/>
    <x v="0"/>
    <s v=" GLADYS VELANDIA  _x000a_ANA JAZMÍN OTALORA RODRÍGUEZ"/>
    <s v="24353_x000a_24354"/>
    <x v="1"/>
    <x v="0"/>
    <x v="0"/>
    <n v="210"/>
    <n v="0"/>
    <m/>
  </r>
  <r>
    <x v="0"/>
    <n v="20"/>
    <x v="0"/>
    <x v="0"/>
    <x v="0"/>
    <x v="0"/>
    <x v="0"/>
    <x v="0"/>
    <s v="Servicios de formación profesional en ingeniería"/>
    <n v="86101610"/>
    <s v="Prestación de servicios personales para implementar y ejecutar las actividades de control ambiental bajo la Norma ISO 14001 y manejo de residuos en el GIT Laboratorio Nacional de Suelos"/>
    <x v="0"/>
    <x v="0"/>
    <n v="7"/>
    <x v="0"/>
    <x v="0"/>
    <x v="0"/>
    <n v="18155711"/>
    <n v="18155711"/>
    <x v="0"/>
    <x v="0"/>
    <x v="0"/>
    <x v="0"/>
    <x v="0"/>
    <s v="Subdirección de Agrología"/>
    <x v="1"/>
    <s v="Subdirector de Agrología "/>
    <x v="0"/>
    <x v="1"/>
    <s v="Análisis físicos, químicos, biológicos y mineralógicos de suelos"/>
    <s v="Pruebas químicas, físicas, mineralógicas y biológicas de suelos realizadas"/>
    <n v="204"/>
    <d v="2021-01-22T00:00:00"/>
    <n v="2593673"/>
    <n v="18155711"/>
    <n v="18155711"/>
    <x v="0"/>
    <s v="SERGIO ANDRÉS ARENAS ENMOGA"/>
    <n v="24392"/>
    <x v="0"/>
    <x v="0"/>
    <x v="1"/>
    <n v="7"/>
    <n v="0"/>
    <m/>
  </r>
  <r>
    <x v="0"/>
    <n v="9"/>
    <x v="0"/>
    <x v="0"/>
    <x v="4"/>
    <x v="4"/>
    <x v="0"/>
    <x v="0"/>
    <s v="Servicios de formación profesional en ingeniería"/>
    <n v="86101610"/>
    <s v="Prestación de servicios profesionales para realizar el levantamiento de suelos  y capacidad de uso de las tierras en los proyectos que adelanta la Subdirección de Agrología"/>
    <x v="0"/>
    <x v="0"/>
    <n v="7"/>
    <x v="0"/>
    <x v="0"/>
    <x v="0"/>
    <n v="202827758"/>
    <n v="202827758"/>
    <x v="0"/>
    <x v="0"/>
    <x v="4"/>
    <x v="0"/>
    <x v="0"/>
    <s v="Subdirección de Agrología"/>
    <x v="0"/>
    <s v="Subdirector de Agrología "/>
    <x v="0"/>
    <x v="0"/>
    <s v="Estudio de suelos como insumo para el ordenamiento integral del territorio."/>
    <s v="Sistema de información agrologica actualizado"/>
    <n v="107"/>
    <d v="2021-01-22T00:00:00"/>
    <n v="4139342"/>
    <n v="202827758"/>
    <n v="202827758"/>
    <x v="0"/>
    <s v="BEATRIZ OLARTE ALCANTAR_x000a_PATRCIA ROZO RODRIGUEZ_x000a_LORENA PATRICIA SALAMANCA GONZALEZ_x000a_REINALDO RIOS PUENTES_x000a_DIEGO LEONARDO CORTES DELGADILLO_x000a_EDWIN BENAVIDES RODRIGUEZ_x000a_CLAUDIA MARCELA PRORRAS VANEGAS"/>
    <s v="24320_x000a_24325_x000a_24326_x000a_24327_x000a_24328_x000a_24329_x000a_24330"/>
    <x v="4"/>
    <x v="0"/>
    <x v="0"/>
    <n v="210"/>
    <n v="0"/>
    <m/>
  </r>
  <r>
    <x v="0"/>
    <n v="7"/>
    <x v="0"/>
    <x v="0"/>
    <x v="0"/>
    <x v="0"/>
    <x v="0"/>
    <x v="0"/>
    <s v="Servicios de formación profesional en ingeniería"/>
    <n v="86101610"/>
    <s v="Prestación de servicios profesionales para realizar el control de calidad de la interacción de la información de los levantamientos de suelos y aplicaciones agrologicas a nivel nacional"/>
    <x v="0"/>
    <x v="0"/>
    <n v="7"/>
    <x v="0"/>
    <x v="0"/>
    <x v="0"/>
    <n v="33820360"/>
    <n v="33820360"/>
    <x v="0"/>
    <x v="0"/>
    <x v="0"/>
    <x v="0"/>
    <x v="0"/>
    <s v="Subdirección de Agrología"/>
    <x v="0"/>
    <s v="Subdirector de Agrología "/>
    <x v="0"/>
    <x v="0"/>
    <s v="Estudio de suelos como insumo para el ordenamiento integral del territorio."/>
    <s v="Sistema de información agrologica actualizado"/>
    <n v="258"/>
    <d v="2021-01-22T00:00:00"/>
    <n v="4831480"/>
    <n v="33820360"/>
    <n v="33820360"/>
    <x v="0"/>
    <s v="JULIANA YAMILE CUY TORRES"/>
    <n v="24434"/>
    <x v="0"/>
    <x v="0"/>
    <x v="0"/>
    <n v="210"/>
    <n v="0"/>
    <m/>
  </r>
  <r>
    <x v="0"/>
    <n v="5"/>
    <x v="0"/>
    <x v="0"/>
    <x v="0"/>
    <x v="0"/>
    <x v="0"/>
    <x v="0"/>
    <s v="Servicios de formación profesional en ingeniería"/>
    <n v="86101610"/>
    <s v="Prestación de servicios profesionales para apoyar las actividades de fortalecimiento institucional del proceso agrologico mediante la formulación e implementación de lineamientos de ejecución, seguimiento y control. "/>
    <x v="0"/>
    <x v="0"/>
    <n v="7"/>
    <x v="0"/>
    <x v="0"/>
    <x v="0"/>
    <n v="28975394"/>
    <n v="28975394"/>
    <x v="0"/>
    <x v="0"/>
    <x v="0"/>
    <x v="0"/>
    <x v="0"/>
    <s v="Subdirección de Agrología"/>
    <x v="0"/>
    <s v="Subdirector de Agrología "/>
    <x v="0"/>
    <x v="0"/>
    <s v="Estudio de suelos como insumo para el ordenamiento integral del territorio."/>
    <s v="Sistema de información agrologica actualizado"/>
    <n v="258"/>
    <d v="2021-01-22T00:00:00"/>
    <n v="4139342"/>
    <n v="28975394"/>
    <n v="28975394"/>
    <x v="0"/>
    <s v="JOHANNA KATERINE CORDERO CASALLAS"/>
    <n v="24434"/>
    <x v="0"/>
    <x v="0"/>
    <x v="0"/>
    <n v="210"/>
    <n v="0"/>
    <m/>
  </r>
  <r>
    <x v="0"/>
    <n v="2"/>
    <x v="0"/>
    <x v="0"/>
    <x v="0"/>
    <x v="0"/>
    <x v="0"/>
    <x v="0"/>
    <s v="Servicios de formación profesional en ingeniería"/>
    <n v="86101610"/>
    <s v="Prestación de servicios profesionales para realizar actividades de apoyo a los procesos administrativos que adelanta la Subdirección de Agrología"/>
    <x v="0"/>
    <x v="0"/>
    <n v="7"/>
    <x v="0"/>
    <x v="0"/>
    <x v="0"/>
    <n v="21236040"/>
    <n v="21236040"/>
    <x v="0"/>
    <x v="0"/>
    <x v="0"/>
    <x v="0"/>
    <x v="0"/>
    <s v="Subdirección de Agrología"/>
    <x v="0"/>
    <s v="Subdirector de Agrología "/>
    <x v="0"/>
    <x v="0"/>
    <s v="Estudio de suelos como insumo para el ordenamiento integral del territorio."/>
    <s v="Sistema de información agrologica actualizado"/>
    <n v="114"/>
    <d v="2021-01-22T00:00:00"/>
    <n v="3033720"/>
    <n v="21236040"/>
    <n v="21236040"/>
    <x v="0"/>
    <s v="VIVIANA ANDREA RUEDA CALDERÓN"/>
    <n v="24308"/>
    <x v="0"/>
    <x v="0"/>
    <x v="0"/>
    <n v="210"/>
    <n v="0"/>
    <m/>
  </r>
  <r>
    <x v="0"/>
    <n v="3"/>
    <x v="0"/>
    <x v="0"/>
    <x v="0"/>
    <x v="0"/>
    <x v="0"/>
    <x v="0"/>
    <s v="Servicios de formación profesional en ingeniería"/>
    <n v="86101610"/>
    <s v="Prestación de servicios personales para realizar la digitación y consolidación de la información agrológica, acorde con los estándares de control de calidad de la entidad."/>
    <x v="0"/>
    <x v="0"/>
    <n v="7"/>
    <x v="0"/>
    <x v="0"/>
    <x v="0"/>
    <n v="13473194"/>
    <n v="13473194"/>
    <x v="0"/>
    <x v="0"/>
    <x v="0"/>
    <x v="0"/>
    <x v="0"/>
    <s v="Subdirección de Agrología"/>
    <x v="0"/>
    <s v="Subdirector de Agrología "/>
    <x v="0"/>
    <x v="0"/>
    <s v="Estudio de suelos como insumo para el ordenamiento integral del territorio."/>
    <s v="Sistema de información agrologica actualizado"/>
    <n v="226"/>
    <d v="2021-01-22T00:00:00"/>
    <n v="1924742"/>
    <n v="13473194"/>
    <n v="13473194"/>
    <x v="0"/>
    <s v="MARÍA PAULA ROJAS"/>
    <n v="24420"/>
    <x v="0"/>
    <x v="0"/>
    <x v="0"/>
    <n v="210"/>
    <n v="0"/>
    <m/>
  </r>
  <r>
    <x v="0"/>
    <n v="6"/>
    <x v="0"/>
    <x v="0"/>
    <x v="0"/>
    <x v="0"/>
    <x v="0"/>
    <x v="0"/>
    <s v="Servicios de formación profesional en ingeniería"/>
    <n v="86101610"/>
    <s v="Prestación de servicios para el manejo de la información que genere la subdirección de agrología en el desarrollo de sus proyectos."/>
    <x v="0"/>
    <x v="0"/>
    <n v="7"/>
    <x v="0"/>
    <x v="0"/>
    <x v="0"/>
    <n v="18155711"/>
    <n v="18155711"/>
    <x v="0"/>
    <x v="0"/>
    <x v="0"/>
    <x v="0"/>
    <x v="0"/>
    <s v="Subdirección de Agrología"/>
    <x v="0"/>
    <s v="Subdirector de Agrología "/>
    <x v="0"/>
    <x v="0"/>
    <s v="Estudio de suelos como insumo para el ordenamiento integral del territorio."/>
    <s v="Sistema de información agrologica actualizado"/>
    <n v="119"/>
    <d v="2021-01-22T00:00:00"/>
    <n v="2593673"/>
    <n v="18155711"/>
    <n v="18155711"/>
    <x v="0"/>
    <s v="ANDREA PILAR SINTURA HUERTA"/>
    <n v="24309"/>
    <x v="0"/>
    <x v="0"/>
    <x v="0"/>
    <n v="210"/>
    <n v="0"/>
    <m/>
  </r>
  <r>
    <x v="0"/>
    <n v="1"/>
    <x v="0"/>
    <x v="0"/>
    <x v="0"/>
    <x v="0"/>
    <x v="0"/>
    <x v="0"/>
    <s v="Servicios de formación profesional en ingeniería"/>
    <n v="86101610"/>
    <s v="Prestación de servicios profesionales para gestionar la etapa preparatoria de las solicitudes de bienes, servicios y/o obras públicas, así como registro, verificación y publicación de los trámites contractuales dentro de las plataformas."/>
    <x v="0"/>
    <x v="0"/>
    <n v="7"/>
    <x v="0"/>
    <x v="0"/>
    <x v="0"/>
    <n v="51312562"/>
    <n v="51312562"/>
    <x v="0"/>
    <x v="0"/>
    <x v="0"/>
    <x v="0"/>
    <x v="0"/>
    <s v="Subdirección de Agrología"/>
    <x v="0"/>
    <s v="Subdirector de Agrología "/>
    <x v="0"/>
    <x v="0"/>
    <s v="Estudio de suelos como insumo para el ordenamiento integral del territorio."/>
    <s v="Sistema de información agrologica actualizado"/>
    <n v="105"/>
    <d v="2021-01-22T00:00:00"/>
    <n v="7330366"/>
    <n v="51312562"/>
    <n v="51312562"/>
    <x v="0"/>
    <s v="ADRIANA CAROLINA RIVADENEIRA PISCIOTTI"/>
    <n v="24307"/>
    <x v="0"/>
    <x v="0"/>
    <x v="0"/>
    <n v="210"/>
    <n v="0"/>
    <m/>
  </r>
  <r>
    <x v="0"/>
    <m/>
    <x v="0"/>
    <x v="0"/>
    <x v="0"/>
    <x v="5"/>
    <x v="1"/>
    <x v="0"/>
    <s v="Servicio de ingeniería y diseño para sistemas de control de procesos"/>
    <n v="81102702"/>
    <s v="Prestación de servicios para la realización de la auditoria de acreditación bajo la norma  ISO/IEC 17025:2017."/>
    <x v="2"/>
    <x v="2"/>
    <n v="3"/>
    <x v="0"/>
    <x v="0"/>
    <x v="0"/>
    <n v="8000000"/>
    <n v="8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n v="26"/>
    <x v="0"/>
    <x v="0"/>
    <x v="0"/>
    <x v="0"/>
    <x v="0"/>
    <x v="2"/>
    <s v="Servicios temporales de ingeniería  "/>
    <n v="80111614"/>
    <s v="Prestación de servicios profesionales para realizar el enlace entre los git gestión de suelos y aplicaciones agrológicas y laboratorio nacional de suelos y ejercer el control de calidad de los datos analíticos de levantamientos de suelos."/>
    <x v="3"/>
    <x v="3"/>
    <n v="7"/>
    <x v="0"/>
    <x v="0"/>
    <x v="0"/>
    <n v="21446236"/>
    <n v="21446236"/>
    <x v="0"/>
    <x v="0"/>
    <x v="0"/>
    <x v="0"/>
    <x v="0"/>
    <s v="Subdirección de Agrología"/>
    <x v="3"/>
    <s v="Subdriector de Agrología"/>
    <x v="0"/>
    <x v="0"/>
    <s v="Estudio de suelos como insumo para el ordenamiento integral del territorio."/>
    <s v="Sistema de información agrologica actualizado"/>
    <n v="151"/>
    <d v="2021-02-01T00:00:00"/>
    <n v="3063748"/>
    <n v="21446236"/>
    <n v="21446236"/>
    <x v="0"/>
    <s v="GUERTHY ADRIANA MORENO SÁNCHEZ"/>
    <n v="24431"/>
    <x v="0"/>
    <x v="0"/>
    <x v="0"/>
    <n v="210"/>
    <n v="0"/>
    <m/>
  </r>
  <r>
    <x v="0"/>
    <n v="8"/>
    <x v="0"/>
    <x v="0"/>
    <x v="3"/>
    <x v="3"/>
    <x v="0"/>
    <x v="2"/>
    <s v="Servicios de formación profesional en ingeniería"/>
    <n v="86101610"/>
    <s v="Prestación de servicios profesionales para realizar el levantamientos del suelo y diligenciamiento  de la base de datos de observaciones de suelos de los proyectos de la Subdirección de Agrología"/>
    <x v="3"/>
    <x v="3"/>
    <n v="7"/>
    <x v="0"/>
    <x v="0"/>
    <x v="0"/>
    <n v="63708120"/>
    <n v="63708120"/>
    <x v="0"/>
    <x v="0"/>
    <x v="3"/>
    <x v="0"/>
    <x v="0"/>
    <s v="Subdirección de Agrología"/>
    <x v="3"/>
    <s v="Subdriector de Agrología"/>
    <x v="0"/>
    <x v="0"/>
    <s v="Estudio de suelos como insumo para el cumplimiento de los acuerdos de paz"/>
    <s v="Sistema de información agrologica actualizado"/>
    <n v="126"/>
    <d v="2021-02-18T00:00:00"/>
    <n v="3033256"/>
    <n v="63698376"/>
    <n v="63698376"/>
    <x v="0"/>
    <s v="SANDRA JULIANA DIAZ WAGNER_x000a_TITO LEONARDO FANDIÑO _x000a_LEYDER ECHEVERRY "/>
    <s v="24480_x000a_24578_x000a_24579"/>
    <x v="3"/>
    <x v="0"/>
    <x v="0"/>
    <n v="210"/>
    <n v="9744"/>
    <m/>
  </r>
  <r>
    <x v="1"/>
    <n v="61"/>
    <x v="1"/>
    <x v="1"/>
    <x v="0"/>
    <x v="0"/>
    <x v="0"/>
    <x v="3"/>
    <s v="Servicios secretariales o de administración de oficinas  "/>
    <n v="80161501"/>
    <s v="Prestación de servicios personales para adelantar actividades de reconocimiento predial urbano y rural, en atención a los requerimientos administrativos y judiciales del proceso de restitución de tierras en la dirección territorial casanare."/>
    <x v="4"/>
    <x v="4"/>
    <n v="240"/>
    <x v="1"/>
    <x v="0"/>
    <x v="0"/>
    <n v="22660000"/>
    <n v="22660000"/>
    <x v="0"/>
    <x v="0"/>
    <x v="0"/>
    <x v="0"/>
    <x v="1"/>
    <s v="DT Casanare"/>
    <x v="4"/>
    <s v="HERMES SALCEDO RODRIGUEZ"/>
    <x v="1"/>
    <x v="2"/>
    <s v="Atender las solicitudes en materia de Política de Restitución de Tierras y Ley de Víctimas"/>
    <s v="Solicitudes Atendidas"/>
    <m/>
    <d v="2021-04-22T00:00:00"/>
    <n v="2832500"/>
    <n v="14162500"/>
    <n v="14162500"/>
    <x v="0"/>
    <s v="LUISA FERNANDA LONDOÑO ORTIZ"/>
    <m/>
    <x v="0"/>
    <x v="0"/>
    <x v="0"/>
    <n v="150"/>
    <n v="8497500"/>
    <m/>
  </r>
  <r>
    <x v="1"/>
    <n v="53"/>
    <x v="1"/>
    <x v="1"/>
    <x v="0"/>
    <x v="0"/>
    <x v="0"/>
    <x v="4"/>
    <s v="Servicios secretariales o de administración de oficinas  "/>
    <n v="80161501"/>
    <s v="Prestación de servicios de apoyo a la gestión en ventanilla para atencion al usuario presencial y virtual en los procesos catastrales de la dirección territorial casanare"/>
    <x v="1"/>
    <x v="1"/>
    <n v="6"/>
    <x v="0"/>
    <x v="0"/>
    <x v="0"/>
    <n v="12589290"/>
    <n v="12589290"/>
    <x v="0"/>
    <x v="0"/>
    <x v="0"/>
    <x v="0"/>
    <x v="1"/>
    <s v="DT Casanare"/>
    <x v="4"/>
    <s v="HERMES SALCEDO RODRIGUEZ"/>
    <x v="1"/>
    <x v="2"/>
    <s v="Ejecutar procesos de conservación catastral a nivel nacional"/>
    <s v="Mutaciones realizadas"/>
    <n v="508"/>
    <d v="2021-03-30T00:00:00"/>
    <m/>
    <n v="12589290"/>
    <n v="12589290"/>
    <x v="0"/>
    <s v="JOSE LEONIDAS VEGA PEREZ_x000a_"/>
    <n v="24641"/>
    <x v="0"/>
    <x v="0"/>
    <x v="0"/>
    <n v="180"/>
    <n v="0"/>
    <m/>
  </r>
  <r>
    <x v="1"/>
    <n v="52"/>
    <x v="1"/>
    <x v="1"/>
    <x v="0"/>
    <x v="0"/>
    <x v="0"/>
    <x v="4"/>
    <s v="Servicios secretariales o de administración de oficinas  "/>
    <n v="80161501"/>
    <s v="Prestación de servicios de apoyo a la gestión desarrollada en procesos catastrales de la dirección territorial casanare "/>
    <x v="1"/>
    <x v="1"/>
    <n v="6"/>
    <x v="0"/>
    <x v="0"/>
    <x v="0"/>
    <n v="10207458"/>
    <n v="10207458"/>
    <x v="0"/>
    <x v="0"/>
    <x v="0"/>
    <x v="0"/>
    <x v="1"/>
    <s v="DT Casanare"/>
    <x v="4"/>
    <s v="HERMES SALCEDO RODRIGUEZ"/>
    <x v="1"/>
    <x v="2"/>
    <s v="Ejecutar procesos de conservación catastral a nivel nacional"/>
    <s v="Mutaciones realizadas"/>
    <n v="513"/>
    <d v="2021-03-30T00:00:00"/>
    <m/>
    <n v="10207458"/>
    <n v="10207458"/>
    <x v="0"/>
    <s v="YULY MARICELA ROJAS PACAGUI_x000a_"/>
    <n v="24650"/>
    <x v="0"/>
    <x v="0"/>
    <x v="0"/>
    <n v="180"/>
    <n v="0"/>
    <m/>
  </r>
  <r>
    <x v="1"/>
    <n v="51"/>
    <x v="1"/>
    <x v="1"/>
    <x v="0"/>
    <x v="0"/>
    <x v="0"/>
    <x v="4"/>
    <s v="Servicios secretariales o de administración de oficinas  "/>
    <n v="80161501"/>
    <s v="Prestación de servicios profesionales para realizar los procesos de planeación y seguimiento al plan de acción de la dirección territorial casanare, en el marco de los lineamientos institucionales vigentes"/>
    <x v="1"/>
    <x v="1"/>
    <n v="6"/>
    <x v="0"/>
    <x v="0"/>
    <x v="0"/>
    <n v="18748392"/>
    <n v="18748392"/>
    <x v="0"/>
    <x v="0"/>
    <x v="0"/>
    <x v="0"/>
    <x v="1"/>
    <s v="DT Casanare"/>
    <x v="4"/>
    <s v="HERMES SALCEDO RODRIGUEZ"/>
    <x v="1"/>
    <x v="2"/>
    <s v="Ejecutar procesos de conservación catastral a nivel nacional"/>
    <s v="Mutaciones realizadas"/>
    <n v="512"/>
    <d v="2021-03-30T00:00:00"/>
    <m/>
    <n v="18748392"/>
    <n v="18748392"/>
    <x v="0"/>
    <s v="HONOFRE QUINTERO CABICHE"/>
    <n v="24645"/>
    <x v="0"/>
    <x v="0"/>
    <x v="0"/>
    <n v="180"/>
    <n v="0"/>
    <m/>
  </r>
  <r>
    <x v="1"/>
    <n v="62"/>
    <x v="1"/>
    <x v="1"/>
    <x v="0"/>
    <x v="0"/>
    <x v="0"/>
    <x v="3"/>
    <s v="Servicios secretariales o de administración de oficinas  "/>
    <n v="80161501"/>
    <s v="Prestación de servicios personales para realizar actividades de reconocimiento predial urbano y rural para la atención de trámites en los procesos catastrales de la dirección territorial casanare"/>
    <x v="4"/>
    <x v="4"/>
    <n v="150"/>
    <x v="1"/>
    <x v="0"/>
    <x v="0"/>
    <n v="15623660"/>
    <n v="15623660"/>
    <x v="0"/>
    <x v="0"/>
    <x v="0"/>
    <x v="0"/>
    <x v="1"/>
    <s v="DT Casanare"/>
    <x v="4"/>
    <s v="HERMES SALCEDO RODRIGUEZ"/>
    <x v="1"/>
    <x v="2"/>
    <s v="Ejecutar procesos de conservación catastral a nivel nacional"/>
    <s v="Mutaciones realizadas"/>
    <n v="548"/>
    <d v="2021-04-23T00:00:00"/>
    <n v="3124732"/>
    <n v="15623660"/>
    <n v="15623660"/>
    <x v="0"/>
    <s v="LILIANA  ALFONSO CHAVITA"/>
    <n v="24692"/>
    <x v="0"/>
    <x v="0"/>
    <x v="0"/>
    <n v="150"/>
    <n v="0"/>
    <m/>
  </r>
  <r>
    <x v="1"/>
    <n v="33"/>
    <x v="1"/>
    <x v="1"/>
    <x v="0"/>
    <x v="0"/>
    <x v="0"/>
    <x v="2"/>
    <s v="Servicios secretariales o de administración de oficinas  "/>
    <n v="80161501"/>
    <s v="Prestación de servicios para la generación de productos de la información alfanumérica catastral en el marco del Proyecto de &quot;Actualización y gestión catastral Nacional&quot;"/>
    <x v="3"/>
    <x v="3"/>
    <n v="6"/>
    <x v="0"/>
    <x v="0"/>
    <x v="0"/>
    <n v="16028900"/>
    <n v="16028900"/>
    <x v="0"/>
    <x v="0"/>
    <x v="0"/>
    <x v="0"/>
    <x v="1"/>
    <s v="Subdirección de Catastro"/>
    <x v="5"/>
    <s v="Subdirectora de Catastro"/>
    <x v="1"/>
    <x v="2"/>
    <s v="Estandarizar las coberturas de información del proceso de catastro"/>
    <s v="Sistema de Información predial actualizado"/>
    <n v="259"/>
    <d v="2021-02-09T00:00:00"/>
    <n v="2671483"/>
    <n v="16028898"/>
    <n v="16028898"/>
    <x v="0"/>
    <s v="ALEJANDRO ORTIZ BARON"/>
    <n v="24438"/>
    <x v="0"/>
    <x v="0"/>
    <x v="0"/>
    <n v="180"/>
    <n v="2"/>
    <m/>
  </r>
  <r>
    <x v="1"/>
    <n v="38"/>
    <x v="1"/>
    <x v="1"/>
    <x v="0"/>
    <x v="0"/>
    <x v="0"/>
    <x v="2"/>
    <s v="Servicios secretariales o de administración de oficinas  "/>
    <n v="80161501"/>
    <s v="Prestación de servicios profesionales para realizar el seguimiento y control a la ejecución de avalúos, así como el desarrollo de las actividades requeridas para el cumplimiento de los contratos de avalúos suscritos."/>
    <x v="3"/>
    <x v="3"/>
    <n v="325"/>
    <x v="1"/>
    <x v="0"/>
    <x v="0"/>
    <n v="28941066"/>
    <n v="28941066"/>
    <x v="0"/>
    <x v="0"/>
    <x v="0"/>
    <x v="0"/>
    <x v="1"/>
    <s v="Subdirección de Catastro"/>
    <x v="5"/>
    <s v="Subdirectora de Catastro"/>
    <x v="1"/>
    <x v="3"/>
    <s v="Realizar avalúos IVP"/>
    <s v="Avalúos realizados"/>
    <n v="332"/>
    <d v="2021-02-16T00:00:00"/>
    <n v="2671483"/>
    <n v="27694373.766666666"/>
    <n v="27694373.766666666"/>
    <x v="0"/>
    <s v="WILSON JAVIER NUÑEZ BARRERA"/>
    <n v="24492"/>
    <x v="0"/>
    <x v="0"/>
    <x v="0"/>
    <n v="311"/>
    <n v="1246692.2333333343"/>
    <m/>
  </r>
  <r>
    <x v="1"/>
    <n v="39"/>
    <x v="1"/>
    <x v="1"/>
    <x v="0"/>
    <x v="0"/>
    <x v="0"/>
    <x v="2"/>
    <s v="Servicios de sistemas de información geográfica (sig)"/>
    <n v="81101512"/>
    <s v="Prestación de servicios profesionales para gestionar, controlar y hacer seguimiento de la información  alfanumérica y gráfica de los procesos catastrales."/>
    <x v="3"/>
    <x v="3"/>
    <n v="6"/>
    <x v="0"/>
    <x v="0"/>
    <x v="0"/>
    <n v="29858547"/>
    <n v="29858547"/>
    <x v="0"/>
    <x v="0"/>
    <x v="0"/>
    <x v="0"/>
    <x v="1"/>
    <s v="Subdirección de Catastro"/>
    <x v="5"/>
    <s v="Subdirectora de Catastro"/>
    <x v="1"/>
    <x v="2"/>
    <s v="Estandarizar las coberturas de información del proceso de catastro"/>
    <s v="Sistema de Información predial actualizado"/>
    <n v="316"/>
    <d v="2021-02-16T00:00:00"/>
    <n v="4976424"/>
    <n v="29858544"/>
    <n v="29858544"/>
    <x v="0"/>
    <s v="NANCY YOLANDA LÓPEZ FORERO"/>
    <n v="24477"/>
    <x v="0"/>
    <x v="0"/>
    <x v="0"/>
    <n v="180"/>
    <n v="3"/>
    <m/>
  </r>
  <r>
    <x v="1"/>
    <n v="36"/>
    <x v="1"/>
    <x v="1"/>
    <x v="0"/>
    <x v="0"/>
    <x v="0"/>
    <x v="2"/>
    <s v="Servicios de sistemas de información geográfica (sig)"/>
    <n v="81101512"/>
    <s v="Prestación de servicios profesionales para realizar los análisis estadísticos y econométricos de información catastral requeridos para el desarrollo del Proyecto de &quot;Actualización y gestión catastral Nacional&quot;."/>
    <x v="3"/>
    <x v="3"/>
    <n v="6"/>
    <x v="0"/>
    <x v="0"/>
    <x v="0"/>
    <n v="29858547"/>
    <n v="29858547"/>
    <x v="0"/>
    <x v="0"/>
    <x v="0"/>
    <x v="0"/>
    <x v="1"/>
    <s v="Subdirección de Catastro"/>
    <x v="5"/>
    <s v="Subdirectora de Catastro"/>
    <x v="1"/>
    <x v="2"/>
    <s v="Estandarizar las coberturas de información del proceso de catastro"/>
    <s v="Sistema de Información predial actualizado"/>
    <m/>
    <d v="2021-02-11T00:00:00"/>
    <n v="4976424"/>
    <n v="29858544"/>
    <n v="29858544"/>
    <x v="0"/>
    <s v="DIEGO FERNANDO GRISALES RAMIREZ"/>
    <n v="24462"/>
    <x v="0"/>
    <x v="0"/>
    <x v="0"/>
    <n v="180"/>
    <n v="3"/>
    <m/>
  </r>
  <r>
    <x v="2"/>
    <n v="1"/>
    <x v="1"/>
    <x v="1"/>
    <x v="0"/>
    <x v="0"/>
    <x v="0"/>
    <x v="4"/>
    <s v="Cintas métricas"/>
    <n v="27111801"/>
    <s v="Compra y calibración de cintas métricas (patrón) metálicas de 20 metros por un ente acreditado"/>
    <x v="1"/>
    <x v="1"/>
    <n v="1"/>
    <x v="0"/>
    <x v="1"/>
    <x v="0"/>
    <n v="40000000"/>
    <n v="40000000"/>
    <x v="0"/>
    <x v="0"/>
    <x v="0"/>
    <x v="0"/>
    <x v="1"/>
    <s v="Subdirección de Catastro"/>
    <x v="5"/>
    <s v="Subdirectora de Catastro"/>
    <x v="1"/>
    <x v="2"/>
    <s v="Ejecutar procesos de actualización catastral a nivel nacional"/>
    <s v="Predios actualizados catastralmente"/>
    <n v="448"/>
    <d v="2021-03-04T00:00:00"/>
    <n v="34130152"/>
    <n v="34130152"/>
    <n v="34130152"/>
    <x v="0"/>
    <s v="SUMINISTROS INDUSTRIALES DE COLOMBIA SOCIEDAD POR ACCIONES SIMPLIFICADA SAS"/>
    <n v="24644"/>
    <x v="0"/>
    <x v="0"/>
    <x v="0"/>
    <n v="45"/>
    <n v="5869848"/>
    <m/>
  </r>
  <r>
    <x v="1"/>
    <n v="21"/>
    <x v="1"/>
    <x v="1"/>
    <x v="0"/>
    <x v="0"/>
    <x v="0"/>
    <x v="0"/>
    <s v="Servicios de sistemas de información geográfica (sig)"/>
    <n v="81101512"/>
    <s v="Prestación de servicios profesionales para adelantar las actividades asociadas al cumplimiento de la Política de Atención y Reparación Integral a las Victimas, Restitución de Tierras en el marco de las competencias del IGAC, desde el componente técnico."/>
    <x v="0"/>
    <x v="0"/>
    <n v="11"/>
    <x v="0"/>
    <x v="0"/>
    <x v="0"/>
    <n v="54740669"/>
    <n v="54740669"/>
    <x v="0"/>
    <x v="0"/>
    <x v="0"/>
    <x v="0"/>
    <x v="1"/>
    <s v="Subdirección de Catastro"/>
    <x v="5"/>
    <s v="Subdirectora de Catastro"/>
    <x v="1"/>
    <x v="2"/>
    <s v="Atender las solicitudes en materia de Política de Restitución de Tierras y Ley de Víctimas"/>
    <s v="Solicitudes Atendidas"/>
    <n v="124"/>
    <d v="2021-01-25T00:00:00"/>
    <n v="4976424"/>
    <n v="54740664"/>
    <n v="54740664"/>
    <x v="0"/>
    <s v="DANILO BERNAL DIAZ"/>
    <n v="24264"/>
    <x v="0"/>
    <x v="0"/>
    <x v="0"/>
    <n v="330"/>
    <n v="5"/>
    <m/>
  </r>
  <r>
    <x v="1"/>
    <n v="22"/>
    <x v="1"/>
    <x v="1"/>
    <x v="0"/>
    <x v="0"/>
    <x v="0"/>
    <x v="2"/>
    <s v="Servicios de sistemas de información geográfica (sig)"/>
    <n v="81101512"/>
    <s v="Prestación de servicios profesionales para realizar las actividades requeridas en cuanto a la documentación, seguimiento y reporte de la implementación la política de atención y reparación integral a las víctimas, restitución de tierras, y política catastral de acuerdo a las competencias del IGAC."/>
    <x v="3"/>
    <x v="3"/>
    <n v="325"/>
    <x v="1"/>
    <x v="0"/>
    <x v="0"/>
    <n v="53911260"/>
    <n v="53911260"/>
    <x v="0"/>
    <x v="0"/>
    <x v="0"/>
    <x v="0"/>
    <x v="1"/>
    <s v="Subdirección de Catastro"/>
    <x v="5"/>
    <s v="Subdirectora de Catastro"/>
    <x v="1"/>
    <x v="2"/>
    <s v="Atender las solicitudes en materia de Política de Restitución de Tierras y Ley de Víctimas"/>
    <s v="Solicitudes Atendidas"/>
    <n v="134"/>
    <d v="2021-01-25T00:00:00"/>
    <n v="4976424"/>
    <n v="54740664"/>
    <n v="54740664"/>
    <x v="1"/>
    <s v="ELIZABETH HERNANDEZ SANTAMARIA"/>
    <n v="24372"/>
    <x v="0"/>
    <x v="0"/>
    <x v="0"/>
    <n v="11"/>
    <n v="0"/>
    <m/>
  </r>
  <r>
    <x v="1"/>
    <n v="8"/>
    <x v="1"/>
    <x v="1"/>
    <x v="1"/>
    <x v="1"/>
    <x v="0"/>
    <x v="0"/>
    <s v="Servicios secretariales o de administración de oficinas  "/>
    <n v="80161501"/>
    <s v="Prestación de servicios para apoyar las actividades técnicas y operativas para la habilitación de gestores catastrales."/>
    <x v="0"/>
    <x v="0"/>
    <n v="11"/>
    <x v="0"/>
    <x v="0"/>
    <x v="0"/>
    <n v="58772631"/>
    <n v="58772631"/>
    <x v="0"/>
    <x v="0"/>
    <x v="1"/>
    <x v="0"/>
    <x v="1"/>
    <s v="Subdirección de Catastro"/>
    <x v="5"/>
    <s v="Subdirectora de Catastro"/>
    <x v="1"/>
    <x v="2"/>
    <s v="Implementar el modelo de habilitación de gestores catastrales a nivel nacional"/>
    <s v="Sistema de Información predial actualizado"/>
    <n v="47"/>
    <d v="2021-01-19T00:00:00"/>
    <n v="2671483"/>
    <n v="58772626"/>
    <n v="58772626"/>
    <x v="0"/>
    <s v="MAX HENRY SALAZAR GARCIA_x000a_CAMILO ALFONSO ESCOBAR GIRALDO"/>
    <s v="24212_x000a_24347_x000a_"/>
    <x v="1"/>
    <x v="0"/>
    <x v="0"/>
    <n v="330"/>
    <n v="5"/>
    <m/>
  </r>
  <r>
    <x v="1"/>
    <n v="40"/>
    <x v="1"/>
    <x v="1"/>
    <x v="1"/>
    <x v="1"/>
    <x v="0"/>
    <x v="2"/>
    <s v="Servicios secretariales o de administración de oficinas  "/>
    <n v="80161501"/>
    <s v="Prestación de servicios profesionales para actuar como auxiliares de la justicia y en la ejecución de avalúos IVP, de acuerdo a los procesos que le sean asignados."/>
    <x v="3"/>
    <x v="3"/>
    <n v="325"/>
    <x v="1"/>
    <x v="0"/>
    <x v="0"/>
    <n v="63738567"/>
    <n v="63738567"/>
    <x v="0"/>
    <x v="0"/>
    <x v="1"/>
    <x v="0"/>
    <x v="1"/>
    <s v="Subdirección de Catastro"/>
    <x v="5"/>
    <s v="Subdirectora de Catastro"/>
    <x v="1"/>
    <x v="3"/>
    <s v="Realizar avalúos IVP"/>
    <s v="Avalúos realizados"/>
    <n v="342"/>
    <d v="2021-02-16T00:00:00"/>
    <n v="2941780"/>
    <n v="60796786.666666664"/>
    <n v="60796786.666666664"/>
    <x v="0"/>
    <s v="STEFANNYE BUITRAGO MARULANDA _x000a_YEISON ALEJANDRO SÁNCHEZ GONZALEZ"/>
    <s v="24504_x000a_24507"/>
    <x v="1"/>
    <x v="0"/>
    <x v="0"/>
    <n v="310"/>
    <n v="2941780.3333333358"/>
    <m/>
  </r>
  <r>
    <x v="1"/>
    <n v="10"/>
    <x v="1"/>
    <x v="1"/>
    <x v="0"/>
    <x v="0"/>
    <x v="0"/>
    <x v="0"/>
    <s v="Servicios secretariales o de administración de oficinas  "/>
    <n v="80161501"/>
    <s v="Prestación de servicios profesionales para el desarrollo de procesos estadísticos en el marco de la gestión catastral a cargo del IGAC."/>
    <x v="0"/>
    <x v="0"/>
    <n v="11"/>
    <x v="0"/>
    <x v="0"/>
    <x v="0"/>
    <n v="164285000"/>
    <n v="164285000"/>
    <x v="0"/>
    <x v="0"/>
    <x v="0"/>
    <x v="0"/>
    <x v="1"/>
    <s v="Subdirección de Catastro"/>
    <x v="5"/>
    <s v="Subdirectora de Catastro"/>
    <x v="1"/>
    <x v="2"/>
    <s v="Ejecutar procesos de actualización catastral a nivel nacional"/>
    <s v="Predios actualizados catastralmente"/>
    <n v="57"/>
    <d v="2021-01-20T00:00:00"/>
    <n v="14935000"/>
    <n v="164285000"/>
    <n v="164285000"/>
    <x v="0"/>
    <s v="GABRIEL ANTONIO VALLEJO HERNANDEZ"/>
    <n v="24220"/>
    <x v="0"/>
    <x v="0"/>
    <x v="0"/>
    <n v="330"/>
    <n v="0"/>
    <m/>
  </r>
  <r>
    <x v="1"/>
    <n v="12"/>
    <x v="1"/>
    <x v="1"/>
    <x v="3"/>
    <x v="3"/>
    <x v="0"/>
    <x v="2"/>
    <s v="Servicios de sistemas de información geográfica (sig)"/>
    <n v="81101512"/>
    <s v="Prestación de servicios profesionales para apoyar la gestión requerida para la habilitación de gestores catastrales."/>
    <x v="3"/>
    <x v="3"/>
    <n v="325"/>
    <x v="1"/>
    <x v="0"/>
    <x v="0"/>
    <n v="187128273"/>
    <n v="187128273"/>
    <x v="0"/>
    <x v="0"/>
    <x v="3"/>
    <x v="0"/>
    <x v="1"/>
    <s v="Subdirección de Catastro"/>
    <x v="5"/>
    <s v="Subdirectora de Catastro"/>
    <x v="1"/>
    <x v="2"/>
    <s v="Implementar el modelo de habilitación de gestores catastrales a nivel nacional"/>
    <s v="Sistema de Información predial actualizado"/>
    <n v="74"/>
    <d v="2021-02-04T00:00:00"/>
    <n v="5757793"/>
    <n v="63143796.566666663"/>
    <n v="189431389.70000011"/>
    <x v="0"/>
    <s v="LUZ ANGELA MUÑOZ LOPEZ  _x000a_RAUL RINCON PIÑEROS_x000a_YESNITH LUIDINA PEREZ AREVALO"/>
    <s v="24362_x000a_24364_x000a_24365"/>
    <x v="3"/>
    <x v="0"/>
    <x v="0"/>
    <n v="329"/>
    <n v="0"/>
    <m/>
  </r>
  <r>
    <x v="1"/>
    <n v="11"/>
    <x v="1"/>
    <x v="1"/>
    <x v="0"/>
    <x v="0"/>
    <x v="0"/>
    <x v="0"/>
    <s v="Servicios secretariales o de administración de oficinas  "/>
    <n v="80161501"/>
    <s v="Prestación de servicios profesionales para la atención, control y seguimiento a las peticiones presentadas en el área asignada."/>
    <x v="0"/>
    <x v="0"/>
    <n v="11"/>
    <x v="0"/>
    <x v="0"/>
    <x v="0"/>
    <n v="63335720"/>
    <n v="63335720"/>
    <x v="0"/>
    <x v="0"/>
    <x v="0"/>
    <x v="0"/>
    <x v="1"/>
    <s v="Subdirección de Catastro"/>
    <x v="5"/>
    <s v="Subdirectora de Catastro"/>
    <x v="1"/>
    <x v="2"/>
    <s v="Ejecutar procesos de actualización catastral a nivel nacional"/>
    <s v="Predios actualizados catastralmente"/>
    <n v="68"/>
    <d v="2021-01-20T00:00:00"/>
    <n v="5757793"/>
    <n v="63143796.566666663"/>
    <n v="63143796.566666663"/>
    <x v="0"/>
    <s v="MARTHA YANET DIAZ AYALA"/>
    <n v="24225"/>
    <x v="0"/>
    <x v="0"/>
    <x v="0"/>
    <n v="329"/>
    <n v="191923.43333333731"/>
    <m/>
  </r>
  <r>
    <x v="1"/>
    <n v="5"/>
    <x v="1"/>
    <x v="1"/>
    <x v="0"/>
    <x v="0"/>
    <x v="0"/>
    <x v="0"/>
    <s v="Servicios de formación profesional en derecho"/>
    <n v="86101713"/>
    <s v="Prestación de servicios profesionales para ejecutar las actividades requeridas para el cumplimiento del IGAC en los temas relacionados con la política de atención y reparación a víctimas, restitución de tierras y formalización de acuerdo a las competencias del IGAC, desde el componente jurídico."/>
    <x v="0"/>
    <x v="0"/>
    <n v="11"/>
    <x v="0"/>
    <x v="0"/>
    <x v="0"/>
    <n v="83053047"/>
    <n v="83053047"/>
    <x v="0"/>
    <x v="0"/>
    <x v="0"/>
    <x v="0"/>
    <x v="1"/>
    <s v="Subdirección de Catastro"/>
    <x v="5"/>
    <s v="Subdirectora de Catastro"/>
    <x v="1"/>
    <x v="2"/>
    <s v="Atender las solicitudes en materia de Política de Restitución de Tierras y Ley de Víctimas"/>
    <s v="Solicitudes Atendidas"/>
    <n v="46"/>
    <d v="2021-01-19T00:00:00"/>
    <n v="7550277"/>
    <n v="83053047"/>
    <n v="83053047"/>
    <x v="0"/>
    <s v="ROBERTH ANDRES BELTRAN MARTINEZ"/>
    <n v="24211"/>
    <x v="0"/>
    <x v="0"/>
    <x v="1"/>
    <n v="11"/>
    <n v="0"/>
    <m/>
  </r>
  <r>
    <x v="1"/>
    <n v="23"/>
    <x v="1"/>
    <x v="1"/>
    <x v="0"/>
    <x v="0"/>
    <x v="0"/>
    <x v="0"/>
    <s v="Servicios secretariales o de administración de oficinas  "/>
    <n v="80161501"/>
    <s v="Prestación de servicios profesionales para adelantar el control de calidad de los avalúos asignados, así como la elaboración de avalúos comerciales e IVP."/>
    <x v="0"/>
    <x v="0"/>
    <n v="11"/>
    <x v="0"/>
    <x v="0"/>
    <x v="0"/>
    <n v="83053047"/>
    <n v="83053047"/>
    <x v="0"/>
    <x v="0"/>
    <x v="0"/>
    <x v="0"/>
    <x v="1"/>
    <s v="Subdirección de Catastro"/>
    <x v="5"/>
    <s v="Subdirectora de Catastro"/>
    <x v="1"/>
    <x v="3"/>
    <s v="Realizar avalúos IVP"/>
    <s v="Avalúos realizados"/>
    <n v="110"/>
    <d v="2021-01-27T00:00:00"/>
    <n v="7550277"/>
    <n v="83053047"/>
    <n v="83053047"/>
    <x v="0"/>
    <s v="JULIO CESAR DIAZ"/>
    <n v="24255"/>
    <x v="0"/>
    <x v="0"/>
    <x v="0"/>
    <n v="330"/>
    <n v="0"/>
    <m/>
  </r>
  <r>
    <x v="1"/>
    <n v="35"/>
    <x v="1"/>
    <x v="1"/>
    <x v="1"/>
    <x v="1"/>
    <x v="0"/>
    <x v="2"/>
    <s v="Servicios de sistemas de información geográfica (sig)"/>
    <n v="81101512"/>
    <s v="Prestación de servicios profesionales para el seguimiento, control, análisis y generación de informes del estado de la información gráfica digital y catastral y la verificación de la calidad de las bases catastrales corporativas."/>
    <x v="3"/>
    <x v="3"/>
    <n v="6"/>
    <x v="0"/>
    <x v="0"/>
    <x v="0"/>
    <n v="69093513"/>
    <n v="69093513"/>
    <x v="0"/>
    <x v="0"/>
    <x v="1"/>
    <x v="0"/>
    <x v="1"/>
    <s v="Subdirección de Catastro"/>
    <x v="5"/>
    <s v="Subdirectora de Catastro"/>
    <x v="1"/>
    <x v="2"/>
    <s v="Estandarizar las coberturas de información del proceso de catastro"/>
    <s v="Sistema de Información predial actualizado"/>
    <n v="239"/>
    <d v="2021-02-11T00:00:00"/>
    <n v="5757793"/>
    <n v="68709663.133333325"/>
    <n v="68709663.133333325"/>
    <x v="0"/>
    <s v="SONIA ELIZABETH ERASO HANRRYR_x000a_CLAUDIA ALEJANDRA BELTRAN FERNADEZ"/>
    <s v="24415_x000a_24416"/>
    <x v="1"/>
    <x v="0"/>
    <x v="0"/>
    <n v="179"/>
    <n v="383849.86666667461"/>
    <m/>
  </r>
  <r>
    <x v="1"/>
    <n v="17"/>
    <x v="1"/>
    <x v="1"/>
    <x v="0"/>
    <x v="0"/>
    <x v="0"/>
    <x v="2"/>
    <s v="Servicios secretariales o de administración de oficinas  "/>
    <n v="80161501"/>
    <s v="Prestación de servicios profesionales para la programación, control y seguimiento presupuestal y financiero del proyecto de inversión &quot;Actualización y gestión catastral Nacional&quot;"/>
    <x v="3"/>
    <x v="3"/>
    <n v="325"/>
    <x v="1"/>
    <x v="0"/>
    <x v="0"/>
    <n v="72404085"/>
    <n v="72404085"/>
    <x v="0"/>
    <x v="0"/>
    <x v="0"/>
    <x v="0"/>
    <x v="1"/>
    <s v="Subdirección de Catastro"/>
    <x v="5"/>
    <s v="Subdirectora de Catastro"/>
    <x v="1"/>
    <x v="2"/>
    <s v="Ejecutar procesos de actualización catastral a nivel nacional"/>
    <s v="Predios actualizados catastralmente"/>
    <n v="115"/>
    <d v="2021-02-04T00:00:00"/>
    <n v="6683454"/>
    <n v="71290176"/>
    <n v="71290176"/>
    <x v="0"/>
    <s v="LEIDY ANDREA GUZMAN_x000a_CAMELO"/>
    <n v="24367"/>
    <x v="0"/>
    <x v="0"/>
    <x v="0"/>
    <n v="320"/>
    <n v="1113909"/>
    <m/>
  </r>
  <r>
    <x v="1"/>
    <n v="41"/>
    <x v="1"/>
    <x v="1"/>
    <x v="0"/>
    <x v="0"/>
    <x v="0"/>
    <x v="5"/>
    <s v="Servicios de sistemas de información geográfica (sig)"/>
    <n v="81101512"/>
    <s v="Prestación de servicios profesionales para administrar y realizar mantenimiento a los modelos y submodelos LADMCOL requeridos en la implementación de la política de catastro multipropósito, de acuerdo con los lineamientos."/>
    <x v="3"/>
    <x v="3"/>
    <n v="325"/>
    <x v="1"/>
    <x v="0"/>
    <x v="0"/>
    <n v="81794668"/>
    <n v="81794668"/>
    <x v="0"/>
    <x v="1"/>
    <x v="0"/>
    <x v="0"/>
    <x v="1"/>
    <s v="Subdirección de Catastro"/>
    <x v="5"/>
    <s v="Subdirectora de Catastro"/>
    <x v="1"/>
    <x v="2"/>
    <s v="Ejecutar procesos de actualización catastral a nivel nacional"/>
    <s v="Predios actualizados catastralmente"/>
    <n v="350"/>
    <d v="2021-02-19T00:00:00"/>
    <n v="7550277"/>
    <n v="77516177.200000003"/>
    <n v="77516177.200000003"/>
    <x v="0"/>
    <s v="DANIEL MUÑOZ CASTRO"/>
    <n v="24506"/>
    <x v="0"/>
    <x v="0"/>
    <x v="0"/>
    <n v="308"/>
    <n v="4278490.799999997"/>
    <m/>
  </r>
  <r>
    <x v="1"/>
    <n v="30"/>
    <x v="1"/>
    <x v="1"/>
    <x v="0"/>
    <x v="0"/>
    <x v="0"/>
    <x v="2"/>
    <s v="Servicios secretariales o de administración de oficinas  "/>
    <n v="80161501"/>
    <s v="Prestación de servicios profesionales para apoyar los análisis estadísticos requeridos para los procesos de gestión catastral con enfoque multipropósito."/>
    <x v="3"/>
    <x v="3"/>
    <n v="325"/>
    <x v="1"/>
    <x v="0"/>
    <x v="0"/>
    <n v="81794668"/>
    <n v="81794668"/>
    <x v="0"/>
    <x v="0"/>
    <x v="0"/>
    <x v="0"/>
    <x v="1"/>
    <s v="Subdirección de Catastro"/>
    <x v="5"/>
    <s v="Subdirectora de Catastro"/>
    <x v="1"/>
    <x v="2"/>
    <s v="Ejecutar procesos de actualización catastral a nivel nacional"/>
    <s v="Predios actualizados catastralmente"/>
    <n v="215"/>
    <d v="2021-02-10T00:00:00"/>
    <n v="7550277"/>
    <n v="80536288"/>
    <n v="80536288"/>
    <x v="0"/>
    <s v="SANTIAGO ANDRES BARRAGAN LOPEZ"/>
    <n v="24398"/>
    <x v="0"/>
    <x v="0"/>
    <x v="0"/>
    <n v="320"/>
    <n v="1258380"/>
    <m/>
  </r>
  <r>
    <x v="1"/>
    <n v="14"/>
    <x v="1"/>
    <x v="1"/>
    <x v="0"/>
    <x v="0"/>
    <x v="0"/>
    <x v="2"/>
    <s v="Servicios secretariales o de administración de oficinas  "/>
    <n v="80161501"/>
    <s v="Prestación de servicios profesionales para apoyar la formulación, actualización, seguimiento y  reporte del proyecto de inversión &quot;Actualización y gestión catastral Nacional&quot; y las metas de su competencia."/>
    <x v="3"/>
    <x v="3"/>
    <n v="325"/>
    <x v="1"/>
    <x v="0"/>
    <x v="0"/>
    <n v="81794668"/>
    <n v="81794668"/>
    <x v="0"/>
    <x v="0"/>
    <x v="0"/>
    <x v="0"/>
    <x v="1"/>
    <s v="Subdirección de Catastro"/>
    <x v="5"/>
    <s v="Subdirectora de Catastro"/>
    <x v="1"/>
    <x v="2"/>
    <s v="Ejecutar procesos de actualización catastral a nivel nacional"/>
    <s v="Predios actualizados catastralmente"/>
    <n v="193"/>
    <d v="2021-02-03T00:00:00"/>
    <n v="7550277"/>
    <n v="81794667.5"/>
    <n v="81794667.5"/>
    <x v="0"/>
    <s v="ADRIANA MARIA MARTINEZ BUSTOS"/>
    <n v="24376"/>
    <x v="0"/>
    <x v="0"/>
    <x v="0"/>
    <n v="325"/>
    <n v="0.5"/>
    <m/>
  </r>
  <r>
    <x v="1"/>
    <n v="49"/>
    <x v="1"/>
    <x v="1"/>
    <x v="0"/>
    <x v="0"/>
    <x v="0"/>
    <x v="4"/>
    <s v="Publicidad en periódicos"/>
    <n v="82101504"/>
    <s v="Prestación de servicios para la publicación de los actos administrativos de la entidad en el diario oficial"/>
    <x v="1"/>
    <x v="1"/>
    <n v="9"/>
    <x v="0"/>
    <x v="0"/>
    <x v="0"/>
    <n v="30000000"/>
    <n v="30000000"/>
    <x v="0"/>
    <x v="0"/>
    <x v="0"/>
    <x v="0"/>
    <x v="1"/>
    <s v="Subdirección de Catastro"/>
    <x v="5"/>
    <s v="Subdirectora de Catastro"/>
    <x v="1"/>
    <x v="2"/>
    <s v="Ejecutar procesos de actualización catastral a nivel nacional"/>
    <s v="Predios actualizados catastralmente"/>
    <n v="491"/>
    <d v="2021-03-19T00:00:00"/>
    <n v="30000000"/>
    <n v="30000000"/>
    <n v="30000000"/>
    <x v="0"/>
    <s v="IMPRENTA NACIONAL"/>
    <n v="24626"/>
    <x v="0"/>
    <x v="0"/>
    <x v="0"/>
    <n v="90"/>
    <n v="0"/>
    <m/>
  </r>
  <r>
    <x v="1"/>
    <n v="26"/>
    <x v="1"/>
    <x v="1"/>
    <x v="0"/>
    <x v="0"/>
    <x v="0"/>
    <x v="2"/>
    <s v="Servicios de formación profesional en derecho"/>
    <n v="86101713"/>
    <s v="Prestación de servicios profesionales para gestionar la etapa preparatoria, registro, verificación y publicación de los trámites contractuales programados en el marco del proyecto de inversión &quot;Actualización y gestión catastral Nacional&quot;."/>
    <x v="3"/>
    <x v="3"/>
    <n v="325"/>
    <x v="1"/>
    <x v="0"/>
    <x v="0"/>
    <n v="81794668"/>
    <n v="81794668"/>
    <x v="0"/>
    <x v="0"/>
    <x v="0"/>
    <x v="0"/>
    <x v="1"/>
    <s v="Subdirección de Catastro"/>
    <x v="5"/>
    <s v="Subdirectora de Catastro"/>
    <x v="1"/>
    <x v="2"/>
    <s v="Ejecutar procesos de actualización catastral a nivel nacional"/>
    <s v="Predios actualizados catastralmente"/>
    <n v="171"/>
    <d v="2021-02-04T00:00:00"/>
    <n v="7550277"/>
    <n v="81794667.5"/>
    <n v="81794667.5"/>
    <x v="0"/>
    <s v="LAURA FERNANDA PARRA PINZON"/>
    <n v="24356"/>
    <x v="0"/>
    <x v="0"/>
    <x v="0"/>
    <n v="325"/>
    <n v="0.5"/>
    <m/>
  </r>
  <r>
    <x v="1"/>
    <n v="9"/>
    <x v="1"/>
    <x v="1"/>
    <x v="5"/>
    <x v="6"/>
    <x v="0"/>
    <x v="0"/>
    <s v="Servicios secretariales o de administración de oficinas  "/>
    <n v="80161501"/>
    <s v="Prestación de servicios de apoyo orientados a la gestión y enrutamiento de la información derivada de los procesos catastrales."/>
    <x v="0"/>
    <x v="0"/>
    <n v="11"/>
    <x v="0"/>
    <x v="0"/>
    <x v="0"/>
    <n v="92321463"/>
    <n v="92321463"/>
    <x v="0"/>
    <x v="0"/>
    <x v="5"/>
    <x v="0"/>
    <x v="1"/>
    <s v="Subdirección de Catastro"/>
    <x v="5"/>
    <s v="Subdirectora de Catastro"/>
    <x v="1"/>
    <x v="2"/>
    <s v="Ejecutar procesos de actualización catastral a nivel nacional"/>
    <s v="Predios actualizados catastralmente"/>
    <n v="56"/>
    <d v="2021-01-19T00:00:00"/>
    <n v="2098215"/>
    <n v="92321460"/>
    <n v="92321460"/>
    <x v="0"/>
    <s v=" LEIDY PATRICIA CORREA MARTINEZ_x000a_ OSCAR EDUARDO CHAPARRO RODRIGUEZ _x000a_ PAULA CAROLINA TACHA LOPEZ_x000a_ROCIO ANGELICA TORRES MANRIQUE"/>
    <s v="24216_x000a_24217_x000a_24218_x000a_24292"/>
    <x v="6"/>
    <x v="0"/>
    <x v="0"/>
    <n v="330"/>
    <n v="3"/>
    <m/>
  </r>
  <r>
    <x v="1"/>
    <n v="27"/>
    <x v="1"/>
    <x v="1"/>
    <x v="0"/>
    <x v="0"/>
    <x v="0"/>
    <x v="2"/>
    <s v="Servicios secretariales o de administración de oficinas  "/>
    <n v="80161501"/>
    <s v="Prestación de servicios profesionales para adelantar los análisis estadísticos requeridos para el desarrollo de los procesos de catastro multipropósito."/>
    <x v="3"/>
    <x v="3"/>
    <n v="325"/>
    <x v="1"/>
    <x v="0"/>
    <x v="0"/>
    <n v="106873910"/>
    <n v="106873910"/>
    <x v="0"/>
    <x v="0"/>
    <x v="0"/>
    <x v="0"/>
    <x v="1"/>
    <s v="Subdirección de Catastro"/>
    <x v="5"/>
    <s v="Subdirectora de Catastro"/>
    <x v="1"/>
    <x v="2"/>
    <s v="Ejecutar procesos de actualización catastral a nivel nacional"/>
    <s v="Predios actualizados catastralmente"/>
    <n v="180"/>
    <d v="2021-02-04T00:00:00"/>
    <n v="9865284"/>
    <n v="105229696"/>
    <n v="105229696"/>
    <x v="0"/>
    <s v="BRAYAN ARTURO CAMARGO LOZANO"/>
    <n v="24366"/>
    <x v="0"/>
    <x v="0"/>
    <x v="0"/>
    <n v="320"/>
    <n v="1644214"/>
    <m/>
  </r>
  <r>
    <x v="1"/>
    <n v="37"/>
    <x v="1"/>
    <x v="1"/>
    <x v="1"/>
    <x v="1"/>
    <x v="0"/>
    <x v="5"/>
    <s v="Servicios de sistemas de información geográfica (sig)"/>
    <n v="81101512"/>
    <s v="Prestación de servicios profesionales para la gestión, control y seguimiento a los procesos catastrales de formación, actualización y conservación catastral con enfoque multipropósito"/>
    <x v="3"/>
    <x v="3"/>
    <n v="325"/>
    <x v="1"/>
    <x v="0"/>
    <x v="0"/>
    <n v="124752182"/>
    <n v="124752182"/>
    <x v="0"/>
    <x v="1"/>
    <x v="1"/>
    <x v="0"/>
    <x v="1"/>
    <s v="Subdirección de Catastro"/>
    <x v="5"/>
    <s v="Subdirectora de Catastro"/>
    <x v="1"/>
    <x v="2"/>
    <s v="Ejecutar procesos de actualización catastral a nivel nacional"/>
    <s v="Predios actualizados catastralmente"/>
    <n v="317"/>
    <d v="2021-02-12T00:00:00"/>
    <n v="5757793"/>
    <n v="119762094.39999999"/>
    <n v="119762094.39999999"/>
    <x v="0"/>
    <s v=" MAYELYN LORENA BECERRA SORAIDA _x000a_MARIA TARAZONA DOMINGUEZ"/>
    <s v="24478_x000a_24479"/>
    <x v="1"/>
    <x v="0"/>
    <x v="0"/>
    <n v="312"/>
    <n v="4990087.6000000089"/>
    <m/>
  </r>
  <r>
    <x v="1"/>
    <n v="15"/>
    <x v="1"/>
    <x v="1"/>
    <x v="0"/>
    <x v="0"/>
    <x v="0"/>
    <x v="2"/>
    <s v="Servicios de formación profesional en derecho"/>
    <n v="86101713"/>
    <s v="Prestación de servicios profesionales para orientar el desarrollo de los proyectos programados para la gestión catastral, incluyendo los relacionados con la ejecución de los recursos de cooperación internacional."/>
    <x v="3"/>
    <x v="3"/>
    <n v="325"/>
    <x v="1"/>
    <x v="0"/>
    <x v="0"/>
    <n v="144486420"/>
    <n v="144486420"/>
    <x v="0"/>
    <x v="0"/>
    <x v="0"/>
    <x v="0"/>
    <x v="1"/>
    <s v="Subdirección de Catastro"/>
    <x v="5"/>
    <s v="Subdirectora de Catastro"/>
    <x v="1"/>
    <x v="2"/>
    <s v="Ejecutar procesos de actualización catastral a nivel nacional"/>
    <s v="Predios actualizados catastralmente"/>
    <n v="88"/>
    <d v="2021-01-22T00:00:00"/>
    <n v="13337208"/>
    <n v="120034872"/>
    <n v="120034872"/>
    <x v="0"/>
    <s v=" CLAUDIA PATRICIA RODRÍGUEZ RODRÍGUEZ"/>
    <n v="24300"/>
    <x v="0"/>
    <x v="0"/>
    <x v="0"/>
    <n v="270"/>
    <n v="24451548"/>
    <m/>
  </r>
  <r>
    <x v="1"/>
    <n v="2"/>
    <x v="1"/>
    <x v="1"/>
    <x v="0"/>
    <x v="0"/>
    <x v="0"/>
    <x v="0"/>
    <s v="Servicios secretariales o de administración de oficinas  "/>
    <n v="80161501"/>
    <s v="Prestación de servicios profesionales para apoyar desde el componente social, el desarrollo de los proyectos programados para la gestión catastral."/>
    <x v="0"/>
    <x v="0"/>
    <n v="11"/>
    <x v="0"/>
    <x v="0"/>
    <x v="0"/>
    <n v="121248517"/>
    <n v="121248517"/>
    <x v="0"/>
    <x v="0"/>
    <x v="0"/>
    <x v="0"/>
    <x v="1"/>
    <s v="Subdirección de Catastro"/>
    <x v="5"/>
    <s v="Subdirectora de Catastro"/>
    <x v="1"/>
    <x v="2"/>
    <s v="Ejecutar procesos de actualización catastral a nivel nacional"/>
    <s v="Predios actualizados catastralmente"/>
    <n v="45"/>
    <d v="2021-01-18T00:00:00"/>
    <n v="11022592"/>
    <n v="121248512"/>
    <n v="121248512"/>
    <x v="0"/>
    <s v="ANA MARIA SANTOFIMIO MAHECHA"/>
    <n v="24205"/>
    <x v="0"/>
    <x v="0"/>
    <x v="1"/>
    <n v="11"/>
    <n v="5"/>
    <m/>
  </r>
  <r>
    <x v="1"/>
    <n v="16"/>
    <x v="1"/>
    <x v="1"/>
    <x v="0"/>
    <x v="0"/>
    <x v="0"/>
    <x v="2"/>
    <s v="Servicios secretariales o de administración de oficinas  "/>
    <n v="80161501"/>
    <s v="Prestación de servicios profesionales para adelantar análisis económicos y financieros en el desarrollo de metodologías masivas de valoración de predios, en la implementación del catastro multipropósito."/>
    <x v="3"/>
    <x v="3"/>
    <n v="325"/>
    <x v="1"/>
    <x v="0"/>
    <x v="0"/>
    <n v="131948917"/>
    <n v="131948917"/>
    <x v="0"/>
    <x v="0"/>
    <x v="0"/>
    <x v="0"/>
    <x v="1"/>
    <s v="Subdirección de Catastro"/>
    <x v="5"/>
    <s v="Subdirectora de Catastro"/>
    <x v="1"/>
    <x v="2"/>
    <s v="Ejecutar procesos de actualización catastral a nivel nacional"/>
    <s v="Predios actualizados catastralmente"/>
    <n v="121"/>
    <d v="2021-01-22T00:00:00"/>
    <n v="12179900"/>
    <n v="121799000"/>
    <n v="121799000"/>
    <x v="0"/>
    <s v="MAGDA JOHANNA RAMIREZ PARDO"/>
    <n v="24370"/>
    <x v="0"/>
    <x v="0"/>
    <x v="0"/>
    <n v="300"/>
    <n v="10149917"/>
    <m/>
  </r>
  <r>
    <x v="1"/>
    <n v="13"/>
    <x v="1"/>
    <x v="1"/>
    <x v="0"/>
    <x v="0"/>
    <x v="0"/>
    <x v="2"/>
    <s v="Servicios de formación profesional en derecho"/>
    <n v="86101713"/>
    <s v="Prestación de servicios profesionales para apoyar el desarrollo de los proyectos programados en el marco de la habilitación de gestores catastrales."/>
    <x v="3"/>
    <x v="3"/>
    <n v="325"/>
    <x v="1"/>
    <x v="0"/>
    <x v="0"/>
    <n v="144486420"/>
    <n v="144486420"/>
    <x v="0"/>
    <x v="0"/>
    <x v="0"/>
    <x v="0"/>
    <x v="1"/>
    <s v="Subdirección de Catastro"/>
    <x v="5"/>
    <s v="Subdirectora de Catastro"/>
    <x v="1"/>
    <x v="2"/>
    <s v="Implementar el modelo de habilitación de gestores catastrales a nivel nacional"/>
    <s v="Sistema de Información predial actualizado"/>
    <n v="79"/>
    <d v="2021-01-21T00:00:00"/>
    <n v="13337208"/>
    <n v="146709288"/>
    <n v="146709288"/>
    <x v="1"/>
    <s v="LUZ DARY LEON SANCHEZ"/>
    <n v="24357"/>
    <x v="0"/>
    <x v="0"/>
    <x v="0"/>
    <n v="330"/>
    <n v="0"/>
    <m/>
  </r>
  <r>
    <x v="1"/>
    <n v="18"/>
    <x v="1"/>
    <x v="1"/>
    <x v="5"/>
    <x v="6"/>
    <x v="0"/>
    <x v="0"/>
    <s v="Servicios secretariales o de administración de oficinas  "/>
    <n v="80161501"/>
    <s v="Prestación de servicios profesionales para apoyar en la evaluación, seguimiento, control, planeación y ejecución de los proyectos programados en el marco de la &quot;Actualización y Gestión Catastral Nacional&quot;."/>
    <x v="0"/>
    <x v="0"/>
    <n v="11"/>
    <x v="0"/>
    <x v="0"/>
    <x v="0"/>
    <n v="434072513"/>
    <n v="434072513"/>
    <x v="0"/>
    <x v="0"/>
    <x v="5"/>
    <x v="0"/>
    <x v="1"/>
    <s v="Subdirección de Catastro"/>
    <x v="5"/>
    <s v="Subdirectora de Catastro"/>
    <x v="1"/>
    <x v="2"/>
    <s v="Ejecutar procesos de actualización catastral a nivel nacional"/>
    <s v="Predios actualizados catastralmente"/>
    <n v="89"/>
    <d v="2021-01-25T00:00:00"/>
    <n v="9865284"/>
    <n v="434072496"/>
    <n v="434072496"/>
    <x v="0"/>
    <s v=" CECILIA MARIA OCAMPO BOHORQUEZ _x000a_DIANA CAROLINA NARANJO OLARTE_x000a_GLORIA MARCELA HERNÁNDEZ ARDILA _x000a_VICTOR MANUEL RAMOS PEÑUELA"/>
    <s v="24244_x000a_24314_x000a_24315_x000a_24321"/>
    <x v="6"/>
    <x v="0"/>
    <x v="0"/>
    <n v="330"/>
    <n v="17"/>
    <m/>
  </r>
  <r>
    <x v="3"/>
    <n v="1"/>
    <x v="2"/>
    <x v="2"/>
    <x v="0"/>
    <x v="0"/>
    <x v="0"/>
    <x v="0"/>
    <s v="Servicios de sistemas de información geográfica (sig)"/>
    <n v="81101512"/>
    <s v="Prestación de servicios profesionales especializados en la planeación estratégica y ejecución de los proyectos de la oficina CIAF"/>
    <x v="0"/>
    <x v="0"/>
    <n v="4"/>
    <x v="0"/>
    <x v="0"/>
    <x v="0"/>
    <n v="42806184"/>
    <n v="42806184"/>
    <x v="0"/>
    <x v="0"/>
    <x v="0"/>
    <x v="0"/>
    <x v="2"/>
    <s v="Oficina CIAF"/>
    <x v="3"/>
    <s v="Jefe Oficina CIAF"/>
    <x v="2"/>
    <x v="4"/>
    <s v="Realizar el desarrollo y soporte del sistemas de información geográfica para grupos étnicos"/>
    <s v="Entidades Asistidas"/>
    <n v="23"/>
    <d v="2021-01-08T00:00:00"/>
    <n v="10701546"/>
    <n v="21403092"/>
    <n v="21403092"/>
    <x v="0"/>
    <s v="ALEXANDER  MONTEALEGRE TRUJILLO"/>
    <n v="24193"/>
    <x v="0"/>
    <x v="0"/>
    <x v="0"/>
    <n v="60"/>
    <n v="21403092"/>
    <m/>
  </r>
  <r>
    <x v="3"/>
    <n v="4"/>
    <x v="2"/>
    <x v="2"/>
    <x v="0"/>
    <x v="0"/>
    <x v="0"/>
    <x v="0"/>
    <s v="Servicios de sistemas de información geográfica (sig)"/>
    <n v="81101512"/>
    <s v="Prestación de servicios profesionales para realizar actividades de gestión requerida en el desarrollo del proyecto de inversión y actividades a cargo de la jefatura de la oficina CIAF."/>
    <x v="0"/>
    <x v="0"/>
    <n v="195"/>
    <x v="1"/>
    <x v="0"/>
    <x v="0"/>
    <n v="17031787"/>
    <n v="17031787"/>
    <x v="0"/>
    <x v="0"/>
    <x v="0"/>
    <x v="0"/>
    <x v="2"/>
    <s v="Oficina CIAF"/>
    <x v="3"/>
    <s v="Jefe Oficina CIAF"/>
    <x v="2"/>
    <x v="4"/>
    <s v="Planear la asistencia técnica, asesoría, análisis y/o consultoría a desarrollar"/>
    <s v="Entidades Asistidas"/>
    <n v="44"/>
    <d v="2021-01-18T00:00:00"/>
    <n v="2671483"/>
    <n v="17031787"/>
    <n v="17031787"/>
    <x v="0"/>
    <s v="ANDRES FELIPE LOPEZ ORTIZ"/>
    <n v="24203"/>
    <x v="0"/>
    <x v="0"/>
    <x v="2"/>
    <m/>
    <n v="0"/>
    <m/>
  </r>
  <r>
    <x v="3"/>
    <n v="2"/>
    <x v="2"/>
    <x v="2"/>
    <x v="0"/>
    <x v="0"/>
    <x v="0"/>
    <x v="0"/>
    <s v="Servicios de sistemas de información geográfica (sig)"/>
    <n v="81101512"/>
    <s v="Prestación de servicios  profesionales para realizar la verificación, control, seguimiento y  gestión de los proyectos de tecnologías de la información geográfica a cargo de la oficina CIAF"/>
    <x v="0"/>
    <x v="0"/>
    <n v="234"/>
    <x v="1"/>
    <x v="0"/>
    <x v="0"/>
    <n v="57152855"/>
    <n v="57152855"/>
    <x v="0"/>
    <x v="0"/>
    <x v="0"/>
    <x v="0"/>
    <x v="2"/>
    <s v="Oficina CIAF"/>
    <x v="3"/>
    <s v="Jefe Oficina CIAF"/>
    <x v="2"/>
    <x v="4"/>
    <s v="Realizar el desarrollo y soporte del sistemas de información geográfica para grupos étnicos"/>
    <s v="Entidades Asistidas"/>
    <n v="24"/>
    <d v="2021-01-08T00:00:00"/>
    <n v="7330366"/>
    <n v="56932509.266666666"/>
    <n v="56932509.266666666"/>
    <x v="0"/>
    <s v="YESENIA  VARGAS TEJEDOR"/>
    <n v="24195"/>
    <x v="0"/>
    <x v="0"/>
    <x v="0"/>
    <n v="233"/>
    <n v="220345.73333333433"/>
    <m/>
  </r>
  <r>
    <x v="4"/>
    <m/>
    <x v="3"/>
    <x v="3"/>
    <x v="0"/>
    <x v="5"/>
    <x v="1"/>
    <x v="0"/>
    <s v="Servicios de formación profesional en derecho"/>
    <n v="86101713"/>
    <s v="Prestación de servicios profesionales para adelantar actividades de elaboración y/o revisión jurídica de los documentos que se desarrollen en el marco de la misionalidad y de los compromisos institucionales del Instituto Geográfico Agustín Codazzi-IGAC._x000a_"/>
    <x v="0"/>
    <x v="0"/>
    <n v="11"/>
    <x v="0"/>
    <x v="0"/>
    <x v="0"/>
    <n v="121248517"/>
    <n v="121248517"/>
    <x v="0"/>
    <x v="0"/>
    <x v="0"/>
    <x v="0"/>
    <x v="3"/>
    <s v="Dirección General"/>
    <x v="3"/>
    <s v="Directora General "/>
    <x v="3"/>
    <x v="5"/>
    <s v="Actualizar planes institucionales"/>
    <s v="Documentos de planeación realizados_x000a__x000a_Documentos de planeación con seguimientos realizados_x000a_"/>
    <m/>
    <m/>
    <m/>
    <m/>
    <n v="0"/>
    <x v="0"/>
    <m/>
    <m/>
    <x v="5"/>
    <x v="1"/>
    <x v="2"/>
    <m/>
    <n v="0"/>
    <n v="44090369.81818182"/>
  </r>
  <r>
    <x v="4"/>
    <m/>
    <x v="3"/>
    <x v="4"/>
    <x v="0"/>
    <x v="5"/>
    <x v="1"/>
    <x v="0"/>
    <s v="Servicio de comercialización"/>
    <n v="80141623"/>
    <s v="Prestación de servicios de edición, producción y difusión de la información catastral, agrológica, cartográfica, geográfica y de geodesia, generada por el IGAC."/>
    <x v="5"/>
    <x v="5"/>
    <n v="3"/>
    <x v="0"/>
    <x v="0"/>
    <x v="0"/>
    <n v="5000000"/>
    <n v="5000000"/>
    <x v="0"/>
    <x v="0"/>
    <x v="0"/>
    <x v="0"/>
    <x v="3"/>
    <s v="Oficina de Difusión y Mercadeo"/>
    <x v="3"/>
    <s v="Jefe Oficina de Difusión y Mercadeo de Información "/>
    <x v="4"/>
    <x v="6"/>
    <s v="Realizar campañas en medios digitales y/o presenciales sobre los productos y servicios que genera la entidad."/>
    <s v="Servicios de información implementados"/>
    <m/>
    <m/>
    <m/>
    <m/>
    <n v="0"/>
    <x v="0"/>
    <m/>
    <m/>
    <x v="5"/>
    <x v="1"/>
    <x v="2"/>
    <m/>
    <n v="0"/>
    <m/>
  </r>
  <r>
    <x v="4"/>
    <m/>
    <x v="3"/>
    <x v="4"/>
    <x v="0"/>
    <x v="5"/>
    <x v="1"/>
    <x v="0"/>
    <s v="Software de edición y creación de contenidos"/>
    <n v="43232100"/>
    <s v="Adquisición Licenciamiento Adobe "/>
    <x v="6"/>
    <x v="6"/>
    <n v="1"/>
    <x v="0"/>
    <x v="1"/>
    <x v="0"/>
    <n v="17000000"/>
    <n v="17000000"/>
    <x v="0"/>
    <x v="0"/>
    <x v="0"/>
    <x v="0"/>
    <x v="3"/>
    <s v="Oficina de Difusión y Mercadeo"/>
    <x v="3"/>
    <s v="Jefe Oficina de Difusión y Mercadeo de Información "/>
    <x v="4"/>
    <x v="6"/>
    <s v="Realizar campañas en medios digitales y/o presenciales sobre los productos y servicios que genera la entidad."/>
    <s v="Servicios de información implementados"/>
    <m/>
    <m/>
    <m/>
    <m/>
    <n v="0"/>
    <x v="0"/>
    <m/>
    <m/>
    <x v="5"/>
    <x v="1"/>
    <x v="2"/>
    <m/>
    <n v="0"/>
    <m/>
  </r>
  <r>
    <x v="4"/>
    <m/>
    <x v="3"/>
    <x v="4"/>
    <x v="0"/>
    <x v="5"/>
    <x v="1"/>
    <x v="0"/>
    <s v="Reuniones y eventos"/>
    <n v="80141902"/>
    <s v="Arrendamiento de un (1) stand en el Centro Internacional de Negocios y Exposiciones de Bogotá - Corferias para participar en la 34ª Feria Internacional del Libro de Bogotá (FILBo) 2021."/>
    <x v="7"/>
    <x v="7"/>
    <n v="1"/>
    <x v="0"/>
    <x v="0"/>
    <x v="0"/>
    <n v="15797849"/>
    <n v="15797849"/>
    <x v="0"/>
    <x v="0"/>
    <x v="0"/>
    <x v="0"/>
    <x v="3"/>
    <s v="Oficina de Difusión y Mercadeo"/>
    <x v="3"/>
    <s v="Jefe Oficina de Difusión y Mercadeo de Información"/>
    <x v="4"/>
    <x v="6"/>
    <s v="Diseñar y divulgar diferentes contenidos digitales, análogos  y de apoyo a los servicios requeridos por los usuarios internos y externos. "/>
    <s v="Servicios de información implementados"/>
    <m/>
    <m/>
    <m/>
    <m/>
    <n v="0"/>
    <x v="0"/>
    <m/>
    <m/>
    <x v="5"/>
    <x v="1"/>
    <x v="2"/>
    <m/>
    <n v="0"/>
    <m/>
  </r>
  <r>
    <x v="4"/>
    <n v="87"/>
    <x v="3"/>
    <x v="4"/>
    <x v="0"/>
    <x v="0"/>
    <x v="0"/>
    <x v="4"/>
    <s v="Etiquetas de códigos de barra"/>
    <n v="55121608"/>
    <s v="Adquisición del derecho de uso del sistema de codificación EAN/UCC."/>
    <x v="1"/>
    <x v="1"/>
    <n v="1"/>
    <x v="0"/>
    <x v="0"/>
    <x v="0"/>
    <n v="8131000"/>
    <n v="8131000"/>
    <x v="0"/>
    <x v="0"/>
    <x v="6"/>
    <x v="0"/>
    <x v="3"/>
    <s v="Oficina de Difusión y Mercadeo"/>
    <x v="3"/>
    <s v="Jefe Oficina de Difusión y Mercadeo de Información "/>
    <x v="4"/>
    <x v="6"/>
    <s v="Ampliar y/o actualizar la oferta de los productos de la entidad atráves de: biblioteca virtual, tienda virtual y del ecosistema digital. "/>
    <s v="Servicios de información implementados"/>
    <n v="501"/>
    <d v="2021-03-16T00:00:00"/>
    <n v="8131000"/>
    <n v="8131000"/>
    <n v="8131000"/>
    <x v="0"/>
    <s v="LOGYCA ASOCIACION"/>
    <n v="24636"/>
    <x v="0"/>
    <x v="2"/>
    <x v="0"/>
    <m/>
    <n v="0"/>
    <m/>
  </r>
  <r>
    <x v="5"/>
    <n v="75"/>
    <x v="4"/>
    <x v="5"/>
    <x v="1"/>
    <x v="1"/>
    <x v="0"/>
    <x v="3"/>
    <s v="Servicios de comercio internacional"/>
    <n v="80151600"/>
    <s v="Prestación de servicio para apoyar la organización, digitalización, control y seguimiento de los productos y servicios de la Subdirección de Geografía y Cartografía."/>
    <x v="4"/>
    <x v="4"/>
    <n v="8"/>
    <x v="0"/>
    <x v="0"/>
    <x v="0"/>
    <n v="33571440"/>
    <n v="33571440"/>
    <x v="0"/>
    <x v="0"/>
    <x v="1"/>
    <x v="0"/>
    <x v="4"/>
    <s v="Subdirección de Geografía y Cartografía "/>
    <x v="5"/>
    <s v="Subdirector de Geografía y Cartografía "/>
    <x v="5"/>
    <x v="7"/>
    <s v="Capturar y/o gestionar imágenes del territorio colombiano e incorporarlas en el Banco Nacional de Imágenes, a escalas y temporalidad requerida para fines catastrales"/>
    <s v="Imágenes incorporadas al Banco Nacional de imágenes"/>
    <n v="546"/>
    <d v="2021-04-23T00:00:00"/>
    <m/>
    <m/>
    <n v="0"/>
    <x v="0"/>
    <s v="SANTIAGO ANDRADE GIL _x000a_NUBIA ESPERAZA MONTALVE PATIÑO"/>
    <s v="24688_x000a_24689"/>
    <x v="5"/>
    <x v="3"/>
    <x v="2"/>
    <m/>
    <n v="0"/>
    <m/>
  </r>
  <r>
    <x v="5"/>
    <n v="69"/>
    <x v="4"/>
    <x v="5"/>
    <x v="0"/>
    <x v="0"/>
    <x v="0"/>
    <x v="2"/>
    <s v="Sistemas y equipo de apoyo para transporte aéreo"/>
    <n v="25191500"/>
    <s v="Servicio de mantenimiento preventivo y correctivo, incluidos los repuestos del dron ebee plus Rta/ppk"/>
    <x v="1"/>
    <x v="1"/>
    <n v="10"/>
    <x v="0"/>
    <x v="0"/>
    <x v="0"/>
    <n v="45000000"/>
    <n v="45000000"/>
    <x v="0"/>
    <x v="0"/>
    <x v="0"/>
    <x v="0"/>
    <x v="4"/>
    <s v="Subdirección de Geografía y Cartografía "/>
    <x v="5"/>
    <s v="Subdirector de Geografía y Cartografía "/>
    <x v="5"/>
    <x v="7"/>
    <s v="Capturar y/o gestionar imágenes del territorio colombiano e incorporarlas en el Banco Nacional de Imágenes, a escalas y temporalidad requerida para fines catastrales"/>
    <s v="Imágenes incorporadas al Banco Nacional de imágenes"/>
    <n v="498"/>
    <d v="2021-03-23T00:00:00"/>
    <n v="4491067"/>
    <n v="4491067"/>
    <n v="4491067"/>
    <x v="0"/>
    <s v="ECOMPASS SAS"/>
    <n v="24633"/>
    <x v="0"/>
    <x v="0"/>
    <x v="0"/>
    <m/>
    <n v="40508933"/>
    <m/>
  </r>
  <r>
    <x v="5"/>
    <n v="34"/>
    <x v="4"/>
    <x v="5"/>
    <x v="0"/>
    <x v="0"/>
    <x v="0"/>
    <x v="1"/>
    <s v="Cartografía"/>
    <n v="81151600"/>
    <s v="Prestación de servicios para realizar apoyo a la gestión administrativa de los procesos y proyectos misionales de la Subdirección de Geografía y Cartografía"/>
    <x v="1"/>
    <x v="1"/>
    <n v="10"/>
    <x v="0"/>
    <x v="0"/>
    <x v="0"/>
    <n v="26714830"/>
    <n v="26714830"/>
    <x v="0"/>
    <x v="0"/>
    <x v="0"/>
    <x v="0"/>
    <x v="4"/>
    <s v="Subdirección de Geografía y Cartografía "/>
    <x v="5"/>
    <s v="Subdirector de Geografía y Cartografía "/>
    <x v="5"/>
    <x v="7"/>
    <s v="Generar insumos y/o productos cartográficos"/>
    <s v="Cartografía escalas Medianas generada (1:10,000, 1:25,000)"/>
    <n v="441"/>
    <d v="2021-03-11T00:00:00"/>
    <m/>
    <n v="25379089"/>
    <n v="25379089"/>
    <x v="0"/>
    <s v="JULIE ALEXANDRA PARRA SANTA"/>
    <n v="24577"/>
    <x v="5"/>
    <x v="1"/>
    <x v="2"/>
    <m/>
    <n v="1335741"/>
    <m/>
  </r>
  <r>
    <x v="5"/>
    <n v="59"/>
    <x v="4"/>
    <x v="5"/>
    <x v="0"/>
    <x v="0"/>
    <x v="0"/>
    <x v="4"/>
    <s v="Cartografía"/>
    <n v="81151600"/>
    <s v="Prestación de servicios para la preparación de insumos, validación, y digitación de la información levantada en campo"/>
    <x v="1"/>
    <x v="1"/>
    <n v="315"/>
    <x v="1"/>
    <x v="0"/>
    <x v="0"/>
    <n v="57060806"/>
    <n v="57060806"/>
    <x v="0"/>
    <x v="0"/>
    <x v="0"/>
    <x v="0"/>
    <x v="4"/>
    <s v="Subdirección de Geografía y Cartografía "/>
    <x v="5"/>
    <s v="Subdirector de Geografía y Cartografía "/>
    <x v="5"/>
    <x v="8"/>
    <s v="Densificar el marco de referencia terrestre"/>
    <s v="Puntos Geodésicos Materializados"/>
    <n v="425"/>
    <d v="2021-03-08T00:00:00"/>
    <n v="2671483"/>
    <n v="26714830"/>
    <n v="26714830"/>
    <x v="0"/>
    <s v="JEISSON FERNANDO HERRERA GÓMEZ"/>
    <n v="24558"/>
    <x v="0"/>
    <x v="0"/>
    <x v="0"/>
    <n v="300"/>
    <n v="30345976"/>
    <m/>
  </r>
  <r>
    <x v="5"/>
    <n v="61"/>
    <x v="4"/>
    <x v="5"/>
    <x v="0"/>
    <x v="0"/>
    <x v="0"/>
    <x v="4"/>
    <s v="Cartografía"/>
    <n v="81151600"/>
    <s v="Prestación de servicios para la gestión, inventario y verificación de los equipos de medición de la subdirección de geografía y cartografía"/>
    <x v="1"/>
    <x v="1"/>
    <n v="315"/>
    <x v="1"/>
    <x v="0"/>
    <x v="0"/>
    <n v="28050571.5"/>
    <n v="28050571.5"/>
    <x v="0"/>
    <x v="0"/>
    <x v="0"/>
    <x v="0"/>
    <x v="4"/>
    <s v="Subdirección de Geografía y Cartografía "/>
    <x v="5"/>
    <s v="Subdirector de Geografía y Cartografía "/>
    <x v="5"/>
    <x v="8"/>
    <s v="Densificar el marco de referencia terrestre"/>
    <s v="Puntos Geodésicos Materializados"/>
    <n v="430"/>
    <d v="2021-03-08T00:00:00"/>
    <n v="2671483"/>
    <n v="26714830"/>
    <n v="26714830"/>
    <x v="0"/>
    <s v="GABRIEL ENRIQUE MEJIA ZAMORA"/>
    <n v="24560"/>
    <x v="0"/>
    <x v="0"/>
    <x v="0"/>
    <n v="300"/>
    <n v="1335741.5"/>
    <m/>
  </r>
  <r>
    <x v="5"/>
    <n v="26"/>
    <x v="4"/>
    <x v="5"/>
    <x v="4"/>
    <x v="4"/>
    <x v="0"/>
    <x v="2"/>
    <s v="Cartografía"/>
    <n v="81151600"/>
    <s v="Prestación de servicios para elaborar ortoimágenes a diferentes escalas, de conformidad con las especificaciones técnicas y rendimientos establecidos."/>
    <x v="3"/>
    <x v="3"/>
    <n v="315"/>
    <x v="1"/>
    <x v="0"/>
    <x v="0"/>
    <n v="194381550"/>
    <n v="194381550"/>
    <x v="0"/>
    <x v="0"/>
    <x v="4"/>
    <x v="0"/>
    <x v="4"/>
    <s v="Subdirección de Geografía y Cartografía "/>
    <x v="5"/>
    <s v="Subdirector de Geografía y Cartografía "/>
    <x v="5"/>
    <x v="7"/>
    <s v="Generar insumos y/o productos cartográficos"/>
    <s v="Cartografía escalas Medianas generada (1:10,000, 1:25,000)"/>
    <n v="214"/>
    <d v="2021-02-08T00:00:00"/>
    <n v="2671283"/>
    <n v="27603257.666666664"/>
    <n v="193222803.66666692"/>
    <x v="0"/>
    <s v="YEISSON  ANDRÉS PORTILLA  IBAÑEZ _x000a_LAURA  VIVIANA  BUITRAGO  MARTÍNEZ_x000a_ DIEGO  JOAQUIN  RUGELES MARTÍNEZ_x000a_DANIEL FERNANDO SILVA ÁVILA_x000a_ANDREA DEL PILAR MERCHÁN CANTOR _x000a_RIKY ERIK RICARDO ANDRADE_x000a_LAURA URREGO HINCAPIE"/>
    <s v="24400_x000a_24401_x000a_24402_x000a_24403_x000a_24404_x000a_24405_x000a_24406_x000a_"/>
    <x v="4"/>
    <x v="0"/>
    <x v="0"/>
    <n v="310"/>
    <n v="1158746.333333075"/>
    <m/>
  </r>
  <r>
    <x v="5"/>
    <n v="41"/>
    <x v="4"/>
    <x v="5"/>
    <x v="1"/>
    <x v="1"/>
    <x v="0"/>
    <x v="2"/>
    <s v="Cartografía"/>
    <n v="81151600"/>
    <s v="Prestación de servicios para la toma de datos en campo de gravimetría y geomagnetismo."/>
    <x v="3"/>
    <x v="3"/>
    <n v="11"/>
    <x v="0"/>
    <x v="0"/>
    <x v="0"/>
    <n v="57060806"/>
    <n v="57060806"/>
    <x v="0"/>
    <x v="0"/>
    <x v="1"/>
    <x v="0"/>
    <x v="4"/>
    <s v="Subdirección de Geografía y Cartografía "/>
    <x v="5"/>
    <s v="Subdirector de Geografía y Cartografía "/>
    <x v="5"/>
    <x v="8"/>
    <s v="Densificar el marco de referencia geomagnéticos"/>
    <s v="Valores geomagnéticos generados"/>
    <n v="324"/>
    <d v="2021-02-17T00:00:00"/>
    <n v="2671483"/>
    <n v="27605324.333333332"/>
    <n v="55210648.666666597"/>
    <x v="0"/>
    <s v="KAREN MILENA SIERRA GONZÁLEZ _x000a_DEIBID STIVEEN RINCÓN VEGA"/>
    <s v="24485_x000a_24487"/>
    <x v="1"/>
    <x v="0"/>
    <x v="0"/>
    <n v="310"/>
    <n v="1850157.3333334029"/>
    <m/>
  </r>
  <r>
    <x v="5"/>
    <n v="18"/>
    <x v="4"/>
    <x v="5"/>
    <x v="0"/>
    <x v="0"/>
    <x v="0"/>
    <x v="0"/>
    <s v="Cartografía"/>
    <n v="81151600"/>
    <s v="Prestación de servicios para el análisis, procesamiento y caracterización de imágenes insumo para la producción cartográfica."/>
    <x v="0"/>
    <x v="0"/>
    <n v="11"/>
    <x v="0"/>
    <x v="0"/>
    <x v="0"/>
    <n v="28530403"/>
    <n v="28530403"/>
    <x v="0"/>
    <x v="0"/>
    <x v="0"/>
    <x v="0"/>
    <x v="4"/>
    <s v="Subdirección de Geografía y Cartografía "/>
    <x v="5"/>
    <s v="Subdirector de Geografía y Cartografía "/>
    <x v="5"/>
    <x v="7"/>
    <s v="Capturar y/o gestionar imágenes del territorio colombiano e incorporarlas en el Banco Nacional de Imágenes, a escalas y temporalidad requerida para fines catastrales"/>
    <s v="Imágenes incorporadas al Banco Nacional de imágenes"/>
    <n v="116"/>
    <d v="2021-01-27T00:00:00"/>
    <n v="2671483"/>
    <n v="28495818.666666668"/>
    <n v="28495818.666666668"/>
    <x v="0"/>
    <s v="KAREN TATIANA BASTIDAS MENDEZ"/>
    <n v="24259"/>
    <x v="0"/>
    <x v="0"/>
    <x v="0"/>
    <n v="320"/>
    <n v="34584.333333332092"/>
    <m/>
  </r>
  <r>
    <x v="5"/>
    <n v="17"/>
    <x v="4"/>
    <x v="5"/>
    <x v="0"/>
    <x v="0"/>
    <x v="0"/>
    <x v="0"/>
    <s v="Cartografía"/>
    <n v="81151600"/>
    <s v="Prestación de servicios profesionales para el seguimiento al proceso de implementación de los servicios ntrip vrs"/>
    <x v="0"/>
    <x v="0"/>
    <n v="11"/>
    <x v="0"/>
    <x v="0"/>
    <x v="0"/>
    <n v="28530403"/>
    <n v="28530403"/>
    <x v="0"/>
    <x v="0"/>
    <x v="0"/>
    <x v="0"/>
    <x v="4"/>
    <s v="Subdirección de Geografía y Cartografía "/>
    <x v="5"/>
    <s v="Subdirector de Geografía y Cartografía "/>
    <x v="5"/>
    <x v="8"/>
    <s v="Densificar el marco de referencia terrestre"/>
    <s v="Datos altimétricos generados"/>
    <n v="123"/>
    <d v="2021-01-27T00:00:00"/>
    <n v="2671483"/>
    <n v="28495818.666666668"/>
    <n v="28495818.666666668"/>
    <x v="0"/>
    <s v="JUAN DAVID HURTADO JAIMES"/>
    <n v="24261"/>
    <x v="0"/>
    <x v="0"/>
    <x v="0"/>
    <n v="320"/>
    <n v="34584.333333332092"/>
    <m/>
  </r>
  <r>
    <x v="5"/>
    <n v="23"/>
    <x v="4"/>
    <x v="5"/>
    <x v="0"/>
    <x v="0"/>
    <x v="0"/>
    <x v="2"/>
    <s v="Cartografía"/>
    <n v="81151600"/>
    <s v="Prestación de servicio para realizar la revisión y reparación de los componentes eléctricos y electrónicos de las estaciones magna-eco para su instalación en campo"/>
    <x v="3"/>
    <x v="3"/>
    <n v="11"/>
    <x v="0"/>
    <x v="0"/>
    <x v="0"/>
    <n v="31417067"/>
    <n v="31417067"/>
    <x v="0"/>
    <x v="0"/>
    <x v="0"/>
    <x v="0"/>
    <x v="4"/>
    <s v="Subdirección de Geografía y Cartografía "/>
    <x v="5"/>
    <s v="Subdirector de Geografía y Cartografía "/>
    <x v="5"/>
    <x v="8"/>
    <s v="Densificar el marco de referencia terrestre"/>
    <s v="Datos Rinex de las estaciones permanentes generados"/>
    <n v="184"/>
    <d v="2021-02-04T00:00:00"/>
    <n v="2671483"/>
    <n v="28495818.666666668"/>
    <n v="28495818.666666668"/>
    <x v="0"/>
    <s v="YIMMY FERNEY LONDOÑO HERNANDEZ"/>
    <n v="24369"/>
    <x v="0"/>
    <x v="0"/>
    <x v="0"/>
    <n v="320"/>
    <n v="2921248.3333333321"/>
    <m/>
  </r>
  <r>
    <x v="5"/>
    <n v="65"/>
    <x v="4"/>
    <x v="5"/>
    <x v="0"/>
    <x v="0"/>
    <x v="0"/>
    <x v="4"/>
    <s v="Cartografía"/>
    <n v="81151600"/>
    <s v="Prestación de servicios para realizar estudios y análisis de información geológica como apoyo a los procesos de la Subdirección."/>
    <x v="1"/>
    <x v="1"/>
    <n v="10"/>
    <x v="0"/>
    <x v="0"/>
    <x v="0"/>
    <n v="30337200"/>
    <n v="30337200"/>
    <x v="0"/>
    <x v="0"/>
    <x v="0"/>
    <x v="0"/>
    <x v="4"/>
    <s v="Subdirección de Geografía y Cartografía "/>
    <x v="5"/>
    <s v="Subdirector de Geografía y Cartografía "/>
    <x v="6"/>
    <x v="9"/>
    <s v="Realizar la apertura y expedición del acta de deslinde de tres (3) procesos"/>
    <s v="Documentos de estudios técnicos de deslindes y de Territorios Indígenas"/>
    <n v="483"/>
    <d v="2021-03-15T00:00:00"/>
    <n v="3124732"/>
    <n v="29164165.333333336"/>
    <n v="29164165.333333336"/>
    <x v="0"/>
    <s v="DANIEL ESTEBAN GONGORA BLANCO"/>
    <n v="24617"/>
    <x v="0"/>
    <x v="0"/>
    <x v="0"/>
    <n v="280"/>
    <n v="1173034.6666666642"/>
    <m/>
  </r>
  <r>
    <x v="5"/>
    <n v="45"/>
    <x v="4"/>
    <x v="5"/>
    <x v="0"/>
    <x v="0"/>
    <x v="0"/>
    <x v="2"/>
    <s v="Cartografía"/>
    <n v="81151600"/>
    <s v="Prestación de servicios profesionales para el apoyo en la gestión de procesamiento de estaciones y control de calidad en la obtención de coordenadas, de acuerdo con las especificaciones y prioridades establecidas"/>
    <x v="3"/>
    <x v="3"/>
    <n v="11"/>
    <x v="0"/>
    <x v="0"/>
    <x v="0"/>
    <n v="31417067"/>
    <n v="31417067"/>
    <x v="0"/>
    <x v="0"/>
    <x v="0"/>
    <x v="0"/>
    <x v="4"/>
    <s v="Subdirección de Geografía y Cartografía "/>
    <x v="5"/>
    <s v="Subdirector de Geografía y Cartografía "/>
    <x v="5"/>
    <x v="8"/>
    <s v="Densificar el marco de referencia terrestre"/>
    <s v="Datos Rinex de las estaciones permanentes generados"/>
    <n v="361"/>
    <d v="2021-02-19T00:00:00"/>
    <n v="2941780"/>
    <n v="29908096.666666664"/>
    <n v="29908096.666666664"/>
    <x v="0"/>
    <s v="MARIA CAMILA BAUTISTA"/>
    <n v="24517"/>
    <x v="0"/>
    <x v="0"/>
    <x v="0"/>
    <n v="305"/>
    <n v="1508970.3333333358"/>
    <m/>
  </r>
  <r>
    <x v="5"/>
    <n v="48"/>
    <x v="4"/>
    <x v="5"/>
    <x v="0"/>
    <x v="0"/>
    <x v="0"/>
    <x v="0"/>
    <s v="Cartografía"/>
    <n v="81151600"/>
    <s v="Prestación de servicios profesionales para realizar el control de calidad de los diagnósticos de los límites de las entidades territoriales y demás proyectos asociados"/>
    <x v="3"/>
    <x v="3"/>
    <n v="10"/>
    <x v="0"/>
    <x v="0"/>
    <x v="0"/>
    <n v="35342100"/>
    <n v="35342100"/>
    <x v="0"/>
    <x v="0"/>
    <x v="0"/>
    <x v="0"/>
    <x v="4"/>
    <s v="Subdirección de Geografía y Cartografía "/>
    <x v="5"/>
    <s v="Subdirector de Geografía y Cartografía "/>
    <x v="6"/>
    <x v="9"/>
    <s v="Elaborar, remitir y publicar el diagnóstico de  límites de 100 entidades territoriales como insumo para la caracterización territorial y levantamiento catastral."/>
    <s v="Documentos de estudios técnicos de deslindes y de Territorios Indígenas"/>
    <n v="360"/>
    <d v="2021-02-22T00:00:00"/>
    <n v="3640236"/>
    <n v="35310289.199999996"/>
    <n v="35310289.199999996"/>
    <x v="0"/>
    <s v="LEIBY  VIVIANA  LÓPEZ URRUTIA"/>
    <n v="24516"/>
    <x v="0"/>
    <x v="0"/>
    <x v="0"/>
    <n v="291"/>
    <n v="31810.80000000447"/>
    <m/>
  </r>
  <r>
    <x v="5"/>
    <n v="9"/>
    <x v="4"/>
    <x v="5"/>
    <x v="0"/>
    <x v="0"/>
    <x v="0"/>
    <x v="0"/>
    <s v="Cartografía"/>
    <n v="81151600"/>
    <s v="Prestación de servicios para la revisión, compilación y validación de los datos de campo y calculados de gravimetría y geomagnetismo para su vinculación a la base de datos unificados"/>
    <x v="0"/>
    <x v="0"/>
    <n v="11"/>
    <x v="0"/>
    <x v="0"/>
    <x v="0"/>
    <n v="38876310"/>
    <n v="38876310"/>
    <x v="0"/>
    <x v="0"/>
    <x v="0"/>
    <x v="0"/>
    <x v="4"/>
    <s v="Subdirección de Geografía y Cartografía "/>
    <x v="5"/>
    <s v="Subdirector de Geografía y Cartografía "/>
    <x v="5"/>
    <x v="8"/>
    <s v="Densificar el marco de referencia gravimétricos"/>
    <s v="Valores gravimétricos generados"/>
    <n v="83"/>
    <d v="2021-01-22T00:00:00"/>
    <n v="3640236"/>
    <n v="38829184"/>
    <n v="38829184"/>
    <x v="0"/>
    <s v="DANIELA ANDREA HERNÁNDEZ BELTRÁN"/>
    <n v="24236"/>
    <x v="0"/>
    <x v="0"/>
    <x v="0"/>
    <n v="320"/>
    <n v="47126"/>
    <m/>
  </r>
  <r>
    <x v="5"/>
    <n v="43"/>
    <x v="4"/>
    <x v="5"/>
    <x v="0"/>
    <x v="0"/>
    <x v="0"/>
    <x v="6"/>
    <s v="Cartografía"/>
    <n v="81151600"/>
    <s v="Prestación de servicios profesionales para la evaluación del control y seguimiento al funcionamiento y modernización efectiva de la red geodésica nacional."/>
    <x v="3"/>
    <x v="3"/>
    <n v="11"/>
    <x v="0"/>
    <x v="0"/>
    <x v="0"/>
    <n v="45532762"/>
    <n v="45532762"/>
    <x v="0"/>
    <x v="0"/>
    <x v="0"/>
    <x v="0"/>
    <x v="4"/>
    <s v="Subdirección de Geografía y Cartografía "/>
    <x v="5"/>
    <s v="Subdirector de Geografía y Cartografía "/>
    <x v="5"/>
    <x v="8"/>
    <s v="Densificar el marco de referencia terrestre"/>
    <s v="Datos Rinex de las estaciones permanentes generados"/>
    <n v="320"/>
    <d v="2021-03-10T00:00:00"/>
    <n v="4263522"/>
    <n v="40503459"/>
    <n v="40503459"/>
    <x v="0"/>
    <s v="JUAN PABLO NARVAEZ SALAMANCA"/>
    <n v="24576"/>
    <x v="0"/>
    <x v="0"/>
    <x v="0"/>
    <n v="285"/>
    <n v="5029303"/>
    <m/>
  </r>
  <r>
    <x v="5"/>
    <n v="1"/>
    <x v="4"/>
    <x v="5"/>
    <x v="0"/>
    <x v="0"/>
    <x v="0"/>
    <x v="0"/>
    <s v="Servicios de formación profesional en ingeniería"/>
    <n v="86101610"/>
    <s v="Prestación de servicios para apoyar la actualización de los procesos de la Subdirección de Geografía y Cartografía"/>
    <x v="0"/>
    <x v="0"/>
    <n v="11"/>
    <x v="0"/>
    <x v="0"/>
    <x v="0"/>
    <n v="45518000"/>
    <n v="45518000"/>
    <x v="0"/>
    <x v="0"/>
    <x v="0"/>
    <x v="0"/>
    <x v="4"/>
    <s v="Subdirección de Geografía y Cartografía "/>
    <x v="5"/>
    <s v="Subdirector de Geografía y Cartografía "/>
    <x v="5"/>
    <x v="7"/>
    <s v="Generar insumos y/o productos cartográficos"/>
    <s v="Cartografía escalas Medianas generada (1:10,000, 1:25,000)"/>
    <n v="42"/>
    <d v="2021-01-25T00:00:00"/>
    <n v="4263522"/>
    <n v="45477568"/>
    <n v="45477568"/>
    <x v="0"/>
    <s v="MARIANA  JARAMILLO RAMIREZ"/>
    <n v="24243"/>
    <x v="0"/>
    <x v="0"/>
    <x v="0"/>
    <n v="320"/>
    <n v="40432"/>
    <m/>
  </r>
  <r>
    <x v="5"/>
    <n v="20"/>
    <x v="4"/>
    <x v="5"/>
    <x v="0"/>
    <x v="0"/>
    <x v="0"/>
    <x v="2"/>
    <s v="Cartografía"/>
    <n v="81151600"/>
    <s v="Prestación de servicios para realizar actividades que promuevan la gestión y disposición de los datos geográficos, cartográficos y geodésicos."/>
    <x v="3"/>
    <x v="3"/>
    <n v="11"/>
    <x v="0"/>
    <x v="0"/>
    <x v="0"/>
    <n v="45518000"/>
    <n v="45518000"/>
    <x v="0"/>
    <x v="0"/>
    <x v="0"/>
    <x v="0"/>
    <x v="4"/>
    <s v="Subdirección de Geografía y Cartografía "/>
    <x v="5"/>
    <s v="Subdirector de Geografía y Cartografía "/>
    <x v="5"/>
    <x v="10"/>
    <s v="Implementar servicios transaccionales en Colombia en Mapas que permitan la generación y pago de certificaciones y demás productos."/>
    <s v="Datos publicados de información geográfica, geodésica y cartográfica"/>
    <n v="174"/>
    <d v="2021-02-04T00:00:00"/>
    <n v="4263522"/>
    <n v="45477568"/>
    <n v="45477568"/>
    <x v="0"/>
    <s v=" MAYCOL ALEJANDRO ZARAZA AGUILERA"/>
    <n v="24358"/>
    <x v="0"/>
    <x v="0"/>
    <x v="0"/>
    <n v="320"/>
    <n v="40432"/>
    <m/>
  </r>
  <r>
    <x v="5"/>
    <n v="46"/>
    <x v="4"/>
    <x v="5"/>
    <x v="0"/>
    <x v="0"/>
    <x v="0"/>
    <x v="0"/>
    <s v="Cartografía"/>
    <n v="81151600"/>
    <s v="Prestación de servicios para apoyar el análisis, evaluación y atención de requerimientos cartográficos relacionados con resguardos y territorios colectivos."/>
    <x v="3"/>
    <x v="3"/>
    <n v="10"/>
    <x v="0"/>
    <x v="0"/>
    <x v="0"/>
    <n v="48314800"/>
    <n v="48314800"/>
    <x v="0"/>
    <x v="0"/>
    <x v="0"/>
    <x v="0"/>
    <x v="4"/>
    <s v="Subdirección de Geografía y Cartografía "/>
    <x v="5"/>
    <s v="Subdirector de Geografía y Cartografía "/>
    <x v="6"/>
    <x v="9"/>
    <s v="Atender los requerimientos de ciudadanos, organizaciones, autoridades judiciales u otras entidades públicas, relacionados con asuntos étnicos."/>
    <s v="Documentos de estudios técnicos de deslindes y de Territorios Indígenas"/>
    <n v="331"/>
    <d v="2021-02-22T00:00:00"/>
    <n v="4976424"/>
    <n v="48271312.799999997"/>
    <n v="48271312.799999997"/>
    <x v="0"/>
    <s v="ÁNGELA PATRICIA MORENO MONTERO"/>
    <n v="24491"/>
    <x v="0"/>
    <x v="0"/>
    <x v="0"/>
    <n v="291"/>
    <n v="43487.20000000298"/>
    <m/>
  </r>
  <r>
    <x v="5"/>
    <n v="52"/>
    <x v="4"/>
    <x v="5"/>
    <x v="1"/>
    <x v="1"/>
    <x v="0"/>
    <x v="0"/>
    <s v="Cartografía"/>
    <n v="81151600"/>
    <s v="Prestación de servicios para gestionar, organizar y procesar información geográfica requerida para los estudios e investigaciones asignadas."/>
    <x v="3"/>
    <x v="3"/>
    <n v="255"/>
    <x v="1"/>
    <x v="0"/>
    <x v="0"/>
    <n v="48553649"/>
    <n v="48553649"/>
    <x v="0"/>
    <x v="0"/>
    <x v="1"/>
    <x v="0"/>
    <x v="4"/>
    <s v="Subdirección de Geografía y Cartografía "/>
    <x v="5"/>
    <s v="Subdirector de Geografía y Cartografía "/>
    <x v="6"/>
    <x v="11"/>
    <s v="Elaborar y publicar documentos de caracterización territorial con fines de Catastro Multipropósito, conforme a metodología establecida."/>
    <s v="Documentos de estudios técnicos sobre geografía elaborados"/>
    <m/>
    <d v="2021-02-23T00:00:00"/>
    <n v="2941780"/>
    <n v="48441310.666666664"/>
    <n v="48441310.666666664"/>
    <x v="0"/>
    <s v="LAURA ALEJANDRA CANO ESPINEL_x000a_LUISA FERNANDA HERNANDEZ GUZMAN"/>
    <m/>
    <x v="1"/>
    <x v="0"/>
    <x v="0"/>
    <n v="248"/>
    <n v="112338.33333333582"/>
    <m/>
  </r>
  <r>
    <x v="5"/>
    <n v="55"/>
    <x v="4"/>
    <x v="5"/>
    <x v="1"/>
    <x v="1"/>
    <x v="0"/>
    <x v="0"/>
    <s v="Cartografía"/>
    <n v="81151600"/>
    <s v="Prestación de servicios profesionales para preparar, organizar diagnosticar y levantar información en campo georreferenciada y amojonamiento en aspectos relacionados con los procesos de delimitación de fronteras y límites de entidades territoriales en el país."/>
    <x v="3"/>
    <x v="3"/>
    <n v="9"/>
    <x v="0"/>
    <x v="0"/>
    <x v="0"/>
    <n v="51409746"/>
    <n v="51409746"/>
    <x v="0"/>
    <x v="0"/>
    <x v="1"/>
    <x v="0"/>
    <x v="4"/>
    <s v="Subdirección de Geografía y Cartografía "/>
    <x v="5"/>
    <s v="Subdirector de Geografía y Cartografía "/>
    <x v="6"/>
    <x v="9"/>
    <s v="Realizar la apertura y expedición del acta de deslinde de tres (3) procesos"/>
    <s v="Documentos de estudios técnicos de deslindes y de Territorios Indígenas"/>
    <n v="377"/>
    <d v="2021-02-25T00:00:00"/>
    <n v="2941780"/>
    <n v="51186972"/>
    <n v="51186972"/>
    <x v="0"/>
    <s v="DANIEL LÓPEZ PINZÓN _x000a_ JOSÉ FERNANDO CORTÉS MOLANO"/>
    <s v="24527_x000a_24533_x000a_"/>
    <x v="1"/>
    <x v="0"/>
    <x v="0"/>
    <n v="261"/>
    <n v="222774"/>
    <m/>
  </r>
  <r>
    <x v="5"/>
    <n v="42"/>
    <x v="4"/>
    <x v="5"/>
    <x v="0"/>
    <x v="0"/>
    <x v="0"/>
    <x v="2"/>
    <s v="Cartografía"/>
    <n v="81151600"/>
    <s v="Prestación de servicios para realizar la gestión, control y seguimiento del sistema y marco de referencia geodésico nacional con GNSS"/>
    <x v="3"/>
    <x v="3"/>
    <n v="11"/>
    <x v="0"/>
    <x v="0"/>
    <x v="0"/>
    <n v="53146280"/>
    <n v="53146280"/>
    <x v="0"/>
    <x v="0"/>
    <x v="0"/>
    <x v="0"/>
    <x v="4"/>
    <s v="Subdirección de Geografía y Cartografía "/>
    <x v="5"/>
    <s v="Subdirector de Geografía y Cartografía "/>
    <x v="5"/>
    <x v="8"/>
    <s v="Densificar el marco de referencia terrestre"/>
    <s v="Puntos Geodésicos Materializados"/>
    <m/>
    <d v="2021-02-18T00:00:00"/>
    <n v="4976424"/>
    <n v="51423048"/>
    <n v="51423048"/>
    <x v="0"/>
    <s v="ANDRÉS FELIPE BELTRÁN ZAMUDIO"/>
    <n v="24487"/>
    <x v="0"/>
    <x v="0"/>
    <x v="0"/>
    <n v="310"/>
    <n v="1723232"/>
    <m/>
  </r>
  <r>
    <x v="5"/>
    <n v="68"/>
    <x v="4"/>
    <x v="5"/>
    <x v="0"/>
    <x v="0"/>
    <x v="0"/>
    <x v="0"/>
    <s v="Servicios de formación profesional en ingeniería"/>
    <n v="86101610"/>
    <s v="Prestación de servicios como técnico tla para realizar el control y seguimiento de los procesos de mantenimiento aeronáutico y suministro de combustible del avión twin turbocommander 690a con matricula hk1771g, propiedad del igac."/>
    <x v="1"/>
    <x v="1"/>
    <n v="10"/>
    <x v="0"/>
    <x v="0"/>
    <x v="0"/>
    <n v="55000000"/>
    <n v="55000000"/>
    <x v="0"/>
    <x v="0"/>
    <x v="0"/>
    <x v="0"/>
    <x v="4"/>
    <s v="Subdirección de Geografía y Cartografía "/>
    <x v="5"/>
    <s v="Subdirector de Geografía y Cartografía "/>
    <x v="5"/>
    <x v="7"/>
    <s v="Capturar y/o gestionar imágenes del territorio colombiano e incorporarlas en el Banco Nacional de Imágenes, a escalas y temporalidad requerida para fines catastrales"/>
    <s v="Imágenes incorporadas al Banco Nacional de imágenes"/>
    <n v="482"/>
    <d v="2021-03-16T00:00:00"/>
    <n v="5660050"/>
    <n v="52827133.333333336"/>
    <n v="52827133.333333336"/>
    <x v="0"/>
    <s v="JOHAN JOSE GARCIA"/>
    <n v="24620"/>
    <x v="0"/>
    <x v="0"/>
    <x v="0"/>
    <n v="280"/>
    <n v="2172866.6666666642"/>
    <m/>
  </r>
  <r>
    <x v="5"/>
    <n v="37"/>
    <x v="4"/>
    <x v="5"/>
    <x v="1"/>
    <x v="1"/>
    <x v="0"/>
    <x v="2"/>
    <s v="Cartografía"/>
    <n v="81151600"/>
    <s v="Prestación de servicios para  realizar la evaluación y procesamiento de las  imágenes adquiridas o gestionadas por el IGAC."/>
    <x v="3"/>
    <x v="3"/>
    <n v="11"/>
    <x v="0"/>
    <x v="0"/>
    <x v="0"/>
    <n v="57060806"/>
    <n v="57060806"/>
    <x v="0"/>
    <x v="0"/>
    <x v="1"/>
    <x v="0"/>
    <x v="4"/>
    <s v="Subdirección de Geografía y Cartografía "/>
    <x v="5"/>
    <s v="Subdirector de Geografía y Cartografía "/>
    <x v="5"/>
    <x v="7"/>
    <s v="Capturar y/o gestionar imágenes del territorio colombiano e incorporarlas en el Banco Nacional de Imágenes, a escalas y temporalidad requerida para fines catastrales"/>
    <s v="Imágenes incorporadas al Banco Nacional de imágenes"/>
    <n v="344"/>
    <d v="2021-02-15T00:00:00"/>
    <n v="2671483"/>
    <n v="55210648.666666664"/>
    <n v="55210648.666666664"/>
    <x v="0"/>
    <s v="DIANA CAROLINA BENITEZ CASTRO _x000a_ DEISY LORENA MORA MORENO"/>
    <s v="24500_x000a_24501"/>
    <x v="1"/>
    <x v="0"/>
    <x v="0"/>
    <n v="310"/>
    <n v="1850157.3333333358"/>
    <m/>
  </r>
  <r>
    <x v="5"/>
    <n v="7"/>
    <x v="4"/>
    <x v="5"/>
    <x v="0"/>
    <x v="0"/>
    <x v="0"/>
    <x v="0"/>
    <s v="Cartografía"/>
    <n v="81151600"/>
    <s v="Prestación de servicios profesionales para gestión de proyectos y atención a los requerimientos de la cancillería, en el marco de la demarcación de las fronteras del país."/>
    <x v="3"/>
    <x v="3"/>
    <n v="10"/>
    <x v="0"/>
    <x v="0"/>
    <x v="0"/>
    <n v="55900900"/>
    <n v="55900900"/>
    <x v="0"/>
    <x v="0"/>
    <x v="0"/>
    <x v="0"/>
    <x v="4"/>
    <s v="Subdirección de Geografía y Cartografía "/>
    <x v="5"/>
    <s v="Subdirector de Geografía y Cartografía "/>
    <x v="6"/>
    <x v="9"/>
    <s v="Realizar la apertura y expedición del acta de deslinde de tres (3) procesos"/>
    <s v="Documentos de estudios técnicos de deslindes y de Territorios Indígenas"/>
    <n v="78"/>
    <d v="2021-01-21T00:00:00"/>
    <n v="5757793"/>
    <n v="55850592.099999994"/>
    <n v="55850592.099999994"/>
    <x v="0"/>
    <s v="DEYBI LIBARDO MORA CASTAÑEDA"/>
    <n v="24316"/>
    <x v="0"/>
    <x v="0"/>
    <x v="0"/>
    <n v="291"/>
    <n v="50307.90000000596"/>
    <m/>
  </r>
  <r>
    <x v="5"/>
    <n v="25"/>
    <x v="4"/>
    <x v="5"/>
    <x v="1"/>
    <x v="1"/>
    <x v="0"/>
    <x v="2"/>
    <s v="Cartografía"/>
    <n v="81151600"/>
    <s v="Prestación de servicios profesionales para orientar y optimizar los procesos de producción cartográfica, asignados de conformidad con los lineamientos establecidos."/>
    <x v="3"/>
    <x v="3"/>
    <n v="315"/>
    <x v="1"/>
    <x v="0"/>
    <x v="0"/>
    <n v="120913653"/>
    <n v="120913653"/>
    <x v="0"/>
    <x v="0"/>
    <x v="1"/>
    <x v="0"/>
    <x v="4"/>
    <s v="Subdirección de Geografía y Cartografía "/>
    <x v="5"/>
    <s v="Subdirector de Geografía y Cartografía "/>
    <x v="5"/>
    <x v="7"/>
    <s v="Generar insumos y/o productos cartográficos"/>
    <s v="Cartografía escalas Medianas generada (1:10,000, 1:25,000)"/>
    <n v="199"/>
    <d v="2021-02-05T00:00:00"/>
    <n v="5757793"/>
    <n v="61416458.666666664"/>
    <n v="122832917.3333334"/>
    <x v="0"/>
    <s v="MIGUEL ANGEL RAMÍREZ GUTIÉRREZ_x000a_VICTOR ANDRÉS MARTÍNEZ RUÍZ"/>
    <s v="24386_x000a_24388"/>
    <x v="1"/>
    <x v="0"/>
    <x v="0"/>
    <n v="320"/>
    <n v="0"/>
    <m/>
  </r>
  <r>
    <x v="5"/>
    <n v="24"/>
    <x v="4"/>
    <x v="5"/>
    <x v="1"/>
    <x v="1"/>
    <x v="0"/>
    <x v="2"/>
    <s v="Cartografía"/>
    <n v="81151600"/>
    <s v="Prestación de servicio para realizar actividades de mantenimiento, materialización y cálculo de redes geodésicas locales y estaciones de mantenimiento continuo."/>
    <x v="3"/>
    <x v="3"/>
    <n v="11"/>
    <x v="0"/>
    <x v="0"/>
    <x v="0"/>
    <n v="62834134"/>
    <n v="62834134"/>
    <x v="0"/>
    <x v="0"/>
    <x v="1"/>
    <x v="0"/>
    <x v="4"/>
    <s v="Subdirección de Geografía y Cartografía "/>
    <x v="5"/>
    <s v="Subdirector de Geografía y Cartografía "/>
    <x v="5"/>
    <x v="8"/>
    <s v="Densificar el marco de referencia terrestre"/>
    <s v="Datos Rinex de las estaciones permanentes generados"/>
    <n v="198"/>
    <d v="2021-02-05T00:00:00"/>
    <n v="2941780"/>
    <n v="62757973.333333328"/>
    <n v="62757973.333333328"/>
    <x v="0"/>
    <s v="ALEJANDRO RODRÍGUEZ URREA _x000a_DIEGO ANDRÉS GARCÍA CASTAÑEDA"/>
    <s v="24385_x000a_24387"/>
    <x v="1"/>
    <x v="0"/>
    <x v="0"/>
    <n v="320"/>
    <n v="76160.666666671634"/>
    <m/>
  </r>
  <r>
    <x v="5"/>
    <n v="16"/>
    <x v="4"/>
    <x v="5"/>
    <x v="1"/>
    <x v="1"/>
    <x v="0"/>
    <x v="0"/>
    <s v="Cartografía"/>
    <n v="81151600"/>
    <s v="Prestación de servicios profesionales para realizar las actividades de cálculo de proyectos GNSS y demás asignados."/>
    <x v="0"/>
    <x v="0"/>
    <n v="11"/>
    <x v="0"/>
    <x v="0"/>
    <x v="0"/>
    <n v="66741840"/>
    <n v="66741840"/>
    <x v="0"/>
    <x v="0"/>
    <x v="1"/>
    <x v="0"/>
    <x v="4"/>
    <s v="Subdirección de Geografía y Cartografía "/>
    <x v="5"/>
    <s v="Subdirector de Geografía y Cartografía "/>
    <x v="5"/>
    <x v="8"/>
    <s v="Densificar el marco de referencia terrestre"/>
    <s v="Datos Rinex de las estaciones permanentes generados"/>
    <m/>
    <d v="2021-01-27T00:00:00"/>
    <n v="3124732"/>
    <n v="66660949.333333336"/>
    <n v="66660949.333333336"/>
    <x v="0"/>
    <s v="pABLO ALEJANDRO MENDEZ HERNANDEZ"/>
    <s v="24250_x000a_24251"/>
    <x v="1"/>
    <x v="0"/>
    <x v="0"/>
    <n v="320"/>
    <n v="80890.666666664183"/>
    <m/>
  </r>
  <r>
    <x v="5"/>
    <n v="36"/>
    <x v="4"/>
    <x v="5"/>
    <x v="0"/>
    <x v="0"/>
    <x v="0"/>
    <x v="2"/>
    <s v="Cartografía"/>
    <n v="81151600"/>
    <s v="Prestación de servicios profesionales para gestionar la etapa preparatoria de las solicitudes de bienes, servicio y/o obras publicas así como registro, verificación y publicación de los tramites contractuales dentro de las plataformas"/>
    <x v="3"/>
    <x v="3"/>
    <n v="11"/>
    <x v="0"/>
    <x v="0"/>
    <x v="0"/>
    <n v="80634026"/>
    <n v="80634026"/>
    <x v="0"/>
    <x v="0"/>
    <x v="0"/>
    <x v="0"/>
    <x v="4"/>
    <s v="Subdirección de Geografía y Cartografía "/>
    <x v="5"/>
    <s v="Subdirector de Geografía y Cartografía "/>
    <x v="5"/>
    <x v="7"/>
    <s v="Generar insumos y/o productos cartográficos"/>
    <s v="Cartografía escalas Medianas generada (1:10,000, 1:25,000)"/>
    <n v="286"/>
    <d v="2021-02-15T00:00:00"/>
    <n v="7550277"/>
    <n v="78019529"/>
    <n v="78019529"/>
    <x v="0"/>
    <s v="SONIA BELTRAN"/>
    <n v="24451"/>
    <x v="0"/>
    <x v="0"/>
    <x v="0"/>
    <n v="310"/>
    <n v="2614497"/>
    <m/>
  </r>
  <r>
    <x v="5"/>
    <n v="10"/>
    <x v="4"/>
    <x v="5"/>
    <x v="3"/>
    <x v="3"/>
    <x v="0"/>
    <x v="0"/>
    <s v="Cartografía"/>
    <n v="81151600"/>
    <s v="Prestación de servicios para la organización, administración y disposición de los productos cartográficos, geográficos y geodésicos de la subdirección de geografía y cartografía. "/>
    <x v="0"/>
    <x v="0"/>
    <n v="11"/>
    <x v="0"/>
    <x v="0"/>
    <x v="0"/>
    <n v="85591209"/>
    <n v="85591209"/>
    <x v="0"/>
    <x v="0"/>
    <x v="3"/>
    <x v="0"/>
    <x v="4"/>
    <s v="Subdirección de Geografía y Cartografía "/>
    <x v="5"/>
    <s v="Subdirector de Geografía y Cartografía "/>
    <x v="5"/>
    <x v="10"/>
    <s v="Generar y disponer nuevos productos asociados a la información cartográfica geográfica y geodésica "/>
    <s v="Datos publicados de información geográfica, geodésica y cartográfica"/>
    <n v="84"/>
    <d v="2021-01-22T00:00:00"/>
    <n v="2671483"/>
    <n v="85487456"/>
    <n v="85487456"/>
    <x v="0"/>
    <s v="DANIELA MARIN LOPEZ _x000a_CAROL TATIANA CHICUAZUQUE GUTIERREZ_x000a_MARLON RICARDO RUIZ"/>
    <s v="23237_x000a_23238_x000a_24552"/>
    <x v="5"/>
    <x v="4"/>
    <x v="2"/>
    <m/>
    <n v="103753"/>
    <m/>
  </r>
  <r>
    <x v="5"/>
    <n v="47"/>
    <x v="4"/>
    <x v="5"/>
    <x v="3"/>
    <x v="3"/>
    <x v="0"/>
    <x v="0"/>
    <s v="Cartografía"/>
    <n v="81151600"/>
    <s v="Prestación de servicios profesionales para realizar los diagnósticos de los límites de las entidades territoriales."/>
    <x v="3"/>
    <x v="3"/>
    <n v="10"/>
    <x v="0"/>
    <x v="0"/>
    <x v="0"/>
    <n v="85682910"/>
    <n v="85682910"/>
    <x v="0"/>
    <x v="0"/>
    <x v="3"/>
    <x v="0"/>
    <x v="4"/>
    <s v="Subdirección de Geografía y Cartografía "/>
    <x v="5"/>
    <s v="Subdirector de Geografía y Cartografía "/>
    <x v="6"/>
    <x v="9"/>
    <s v="Elaborar, remitir y publicar el diagnóstico de  límites de 100 entidades territoriales como insumo para la caracterización territorial y levantamiento catastral."/>
    <s v="Documentos de estudios técnicos de deslindes y de Territorios Indígenas"/>
    <n v="379"/>
    <d v="2021-02-22T00:00:00"/>
    <n v="2941780"/>
    <n v="85605798"/>
    <n v="85605798"/>
    <x v="0"/>
    <s v="CÉSAR ERNESTO MALPICA RODRÍGUEZ _x000a_JULY   PAOLA   PIÑEROS   CORREA_x000a_ALEJANDRAREGINAALCARCELMORALES"/>
    <s v="24529_x000a_24530_x000a_24531"/>
    <x v="3"/>
    <x v="0"/>
    <x v="0"/>
    <n v="291"/>
    <n v="77112"/>
    <m/>
  </r>
  <r>
    <x v="5"/>
    <n v="21"/>
    <x v="4"/>
    <x v="5"/>
    <x v="0"/>
    <x v="0"/>
    <x v="0"/>
    <x v="2"/>
    <s v="Servicios de formación profesional en ingeniería"/>
    <n v="86101610"/>
    <s v="Prestación de servicios profesionales para el acompañamiento y seguimiento a la ejecución de los  proyectos  y procesos de la Subdirección de Geografía y Cartografía."/>
    <x v="3"/>
    <x v="3"/>
    <n v="11"/>
    <x v="0"/>
    <x v="0"/>
    <x v="0"/>
    <n v="92997806"/>
    <n v="92997806"/>
    <x v="0"/>
    <x v="0"/>
    <x v="0"/>
    <x v="0"/>
    <x v="4"/>
    <s v="Subdirección de Geografía y Cartografía "/>
    <x v="5"/>
    <s v="Subdirector de Geografía y Cartografía "/>
    <x v="5"/>
    <x v="7"/>
    <s v="Generar insumos y/o productos cartográficos"/>
    <s v="Cartografía escalas Medianas generada (1:10,000, 1:25,000)"/>
    <n v="170"/>
    <d v="2021-02-04T00:00:00"/>
    <n v="8707976"/>
    <n v="92885077.333333328"/>
    <n v="92885077.333333328"/>
    <x v="0"/>
    <s v="JOHANNA MARÍA DÍAZ DÍAZ_x000a_"/>
    <n v="24355"/>
    <x v="0"/>
    <x v="0"/>
    <x v="0"/>
    <n v="320"/>
    <n v="112728.66666667163"/>
    <m/>
  </r>
  <r>
    <x v="5"/>
    <n v="22"/>
    <x v="4"/>
    <x v="5"/>
    <x v="0"/>
    <x v="0"/>
    <x v="0"/>
    <x v="2"/>
    <s v="Cartografía"/>
    <n v="81151600"/>
    <s v="Prestación de servicios para gestionar,  realizar el control  y seguimiento a la toma de fotografía aérea y consecución de insumos necesarios para producción cartográfica."/>
    <x v="3"/>
    <x v="3"/>
    <n v="11"/>
    <x v="0"/>
    <x v="0"/>
    <x v="0"/>
    <n v="92997806"/>
    <n v="92997806"/>
    <x v="0"/>
    <x v="0"/>
    <x v="0"/>
    <x v="0"/>
    <x v="4"/>
    <s v="Subdirección de Geografía y Cartografía "/>
    <x v="5"/>
    <s v="Subdirector de Geografía y Cartografía "/>
    <x v="5"/>
    <x v="7"/>
    <s v="Capturar y/o gestionar imágenes del territorio colombiano e incorporarlas en el Banco Nacional de Imágenes, a escalas y temporalidad requerida para fines catastrales"/>
    <s v="Imágenes incorporadas al Banco Nacional de imágenes"/>
    <n v="163"/>
    <d v="2021-02-04T00:00:00"/>
    <n v="8707976"/>
    <n v="92885077.333333328"/>
    <n v="92885077.333333328"/>
    <x v="0"/>
    <s v="GABRIEL CADENA"/>
    <n v="24351"/>
    <x v="0"/>
    <x v="0"/>
    <x v="0"/>
    <n v="320"/>
    <n v="112728.66666667163"/>
    <m/>
  </r>
  <r>
    <x v="5"/>
    <n v="6"/>
    <x v="4"/>
    <x v="5"/>
    <x v="3"/>
    <x v="3"/>
    <x v="0"/>
    <x v="0"/>
    <s v="Cartografía"/>
    <n v="81151600"/>
    <s v="Prestación de servicios profesionales para apoyar la gestión técnica de los procesos de deslindes, de conformidad con los criterios técnicos y normatividad establecida"/>
    <x v="3"/>
    <x v="3"/>
    <n v="10"/>
    <x v="0"/>
    <x v="0"/>
    <x v="0"/>
    <n v="106026300"/>
    <n v="106026300"/>
    <x v="0"/>
    <x v="0"/>
    <x v="3"/>
    <x v="0"/>
    <x v="4"/>
    <s v="Subdirección de Geografía y Cartografía "/>
    <x v="5"/>
    <s v="Subdirector de Geografía y Cartografía "/>
    <x v="6"/>
    <x v="9"/>
    <s v="Realizar la apertura y expedición del acta de deslinde de tres (3) procesos"/>
    <s v="Documentos de estudios técnicos de deslindes y de Territorios Indígenas"/>
    <n v="69"/>
    <d v="2021-01-21T00:00:00"/>
    <n v="3640236"/>
    <n v="105930867.59999999"/>
    <n v="105930867.59999999"/>
    <x v="0"/>
    <s v="SAIDY CAROLINA CASTRO VASQUEZ_x000a_HUGO ANDRES CERON BERMUDEZ_x000a_DIANA ALEXANDRA CHINGATE CACERES_x000a_"/>
    <s v="24224_x000a_24226_x000a_24227"/>
    <x v="3"/>
    <x v="0"/>
    <x v="0"/>
    <n v="291"/>
    <n v="95432.40000000596"/>
    <m/>
  </r>
  <r>
    <x v="5"/>
    <n v="15"/>
    <x v="4"/>
    <x v="5"/>
    <x v="3"/>
    <x v="3"/>
    <x v="0"/>
    <x v="0"/>
    <s v="Cartografía"/>
    <n v="81151600"/>
    <s v="Prestación de servicios para realizar el proceso de aerotriangulación, de conformidad con las especificaciones técnicas y rendimientos establecidos."/>
    <x v="0"/>
    <x v="0"/>
    <n v="11"/>
    <x v="0"/>
    <x v="0"/>
    <x v="0"/>
    <n v="116628930"/>
    <n v="116628930"/>
    <x v="0"/>
    <x v="0"/>
    <x v="3"/>
    <x v="0"/>
    <x v="4"/>
    <s v="Subdirección de Geografía y Cartografía "/>
    <x v="5"/>
    <s v="Subdirector de Geografía y Cartografía "/>
    <x v="5"/>
    <x v="7"/>
    <s v="Generar insumos y/o productos cartográficos"/>
    <s v="Cartografía escalas Medianas generada (1:10,000, 1:25,000)"/>
    <n v="109"/>
    <d v="2021-01-26T00:00:00"/>
    <n v="3640236"/>
    <n v="116487552"/>
    <n v="116487552"/>
    <x v="0"/>
    <s v="ABRIEL ANDRES PUENTES GUTIERREZ_x000a_DANNY STIVENS MORENO SANCHEZ _x000a_ANGIE LORENA AVENDAÑO GOMEZ"/>
    <s v="24256_x000a_24254_x000a_24256"/>
    <x v="3"/>
    <x v="0"/>
    <x v="0"/>
    <n v="320"/>
    <n v="141378"/>
    <m/>
  </r>
  <r>
    <x v="5"/>
    <n v="49"/>
    <x v="4"/>
    <x v="5"/>
    <x v="5"/>
    <x v="6"/>
    <x v="0"/>
    <x v="2"/>
    <s v="Cartografía"/>
    <n v="81151600"/>
    <s v="Prestación de servicios para analizar y desarrollar el componente temático de los estudios y/o investigaciones geográficas asignadas, de conformidad con la metodología establecida."/>
    <x v="3"/>
    <x v="3"/>
    <n v="255"/>
    <x v="1"/>
    <x v="0"/>
    <x v="0"/>
    <n v="120163140"/>
    <n v="120163140"/>
    <x v="0"/>
    <x v="0"/>
    <x v="5"/>
    <x v="0"/>
    <x v="4"/>
    <s v="Subdirección de Geografía y Cartografía "/>
    <x v="5"/>
    <s v="Subdirector de Geografía y Cartografía "/>
    <x v="6"/>
    <x v="11"/>
    <s v="Elaborar y publicar documentos de caracterización territorial con fines de Catastro Multipropósito, conforme a metodología establecida."/>
    <s v="Documentos de estudios técnicos sobre geografía elaborados"/>
    <n v="349"/>
    <d v="2021-02-22T00:00:00"/>
    <n v="3640236"/>
    <n v="119885105.59999999"/>
    <n v="119885105.59999999"/>
    <x v="0"/>
    <s v="SANDRA MIREYA ROMERO RODRIGUEZ_x000a_DIANA ALEJANDRA ESQUIVEL PERDOMO_x000a_YURY DHUSLEY ENTRADA TOBAR _x000a_LEIDY VANESSA ALBA AYALA "/>
    <s v="24508_x000a_24513_x000a_24514_x000a_24515"/>
    <x v="6"/>
    <x v="0"/>
    <x v="0"/>
    <n v="247"/>
    <n v="278034.40000000596"/>
    <m/>
  </r>
  <r>
    <x v="5"/>
    <n v="72"/>
    <x v="4"/>
    <x v="5"/>
    <x v="2"/>
    <x v="1"/>
    <x v="2"/>
    <x v="7"/>
    <s v="Cartografía"/>
    <n v="81151600"/>
    <s v="Prestación de servicios profesionales para la toma de datos en campo de exploración, materialización , gnss, nivelación geodésica y gravimetría"/>
    <x v="4"/>
    <x v="4"/>
    <n v="260"/>
    <x v="1"/>
    <x v="0"/>
    <x v="0"/>
    <n v="156236600"/>
    <n v="156236600"/>
    <x v="0"/>
    <x v="0"/>
    <x v="2"/>
    <x v="0"/>
    <x v="4"/>
    <s v="Subdirección de Geografía y Cartografía "/>
    <x v="5"/>
    <s v="Subdirector de Geografía y Cartografía "/>
    <x v="5"/>
    <x v="8"/>
    <s v="Densificar el marco de referencia terrestre"/>
    <s v="Datos altimétricos generados"/>
    <m/>
    <d v="2021-04-20T00:00:00"/>
    <n v="3124732"/>
    <n v="127593223.33333334"/>
    <n v="127593223.33333334"/>
    <x v="0"/>
    <s v="JORGE ERNESTO CORRADINE ACOSTA _x000a_ DIEGO LEÓN QUEBRADA ARISTIZABAL"/>
    <m/>
    <x v="0"/>
    <x v="5"/>
    <x v="0"/>
    <n v="245"/>
    <n v="3182597.4074074063"/>
    <m/>
  </r>
  <r>
    <x v="5"/>
    <n v="31"/>
    <x v="4"/>
    <x v="5"/>
    <x v="6"/>
    <x v="7"/>
    <x v="0"/>
    <x v="2"/>
    <s v="Cartografía"/>
    <n v="81151600"/>
    <s v="Prestación de servicios para la captura o digitalización de elementos vectoriales a diferentes escalas y dimensiones, de conformidad con las especificaciones técnicas y rendimientos establecidos."/>
    <x v="3"/>
    <x v="3"/>
    <n v="11"/>
    <x v="0"/>
    <x v="0"/>
    <x v="0"/>
    <n v="381694680"/>
    <n v="381694680"/>
    <x v="0"/>
    <x v="0"/>
    <x v="7"/>
    <x v="0"/>
    <x v="4"/>
    <s v="Subdirección de Geografía y Cartografía "/>
    <x v="5"/>
    <s v="Subdirector de Geografía y Cartografía "/>
    <x v="5"/>
    <x v="7"/>
    <s v="Generar insumos y/o productos cartográficos"/>
    <s v="Cartografía escalas Medianas generada (1:10,000, 1:25,000)"/>
    <n v="217"/>
    <d v="2021-02-10T00:00:00"/>
    <n v="63615780"/>
    <n v="381694680"/>
    <n v="381694680"/>
    <x v="0"/>
    <s v="CLAUDIA  ARANGUREN PEÑA_x000a_REMY FERNANDO MATEUS SALINAS_x000a_MÓNICA ALEJANDRA CRUZ BARRETO_x000a_LUIS ALBA _x000a_WILLIAM ALFONSO MORA HERNÁNDEZ_x000a_NOHORA MARIA AYALA QUINTANA"/>
    <s v="24407_x000a_24412_x000a_24411_x000a_24413_x000a_24676"/>
    <x v="2"/>
    <x v="1"/>
    <x v="2"/>
    <m/>
    <n v="0"/>
    <m/>
  </r>
  <r>
    <x v="5"/>
    <n v="13"/>
    <x v="4"/>
    <x v="5"/>
    <x v="2"/>
    <x v="2"/>
    <x v="0"/>
    <x v="0"/>
    <s v="Cartografía"/>
    <n v="81151600"/>
    <s v="Prestación de servicios para la captura y procesamiento de coordenadas, elaboración de levantamientos topográficos y clasificación de campo, de acuerdo con las especificaciones de conformidad con los lineamientos establecidos."/>
    <x v="0"/>
    <x v="0"/>
    <n v="11"/>
    <x v="0"/>
    <x v="0"/>
    <x v="0"/>
    <n v="142652015"/>
    <n v="142652015"/>
    <x v="0"/>
    <x v="0"/>
    <x v="2"/>
    <x v="0"/>
    <x v="4"/>
    <s v="Subdirección de Geografía y Cartografía "/>
    <x v="5"/>
    <s v="Subdirector de Geografía y Cartografía "/>
    <x v="5"/>
    <x v="8"/>
    <s v="Densificar el marco de referencia terrestre"/>
    <s v="Puntos Geodésicos Materializados"/>
    <n v="90"/>
    <d v="2021-01-26T00:00:00"/>
    <n v="2671483"/>
    <n v="142479093.33333334"/>
    <n v="142479093.33333334"/>
    <x v="0"/>
    <s v="ADRIANA LIZETH RICAURTE MENESES _x000a_BRIGITTE DAYANA VEGA BERNAL_x000a_SONIA CASTILLO_x000a_NUBIA STELLA REYES MESA_x000a_JUAN CARLOS LOSADA"/>
    <s v="24246_x000a_24247_x000a_24272_x000a_24273_x000a_24274"/>
    <x v="2"/>
    <x v="0"/>
    <x v="0"/>
    <n v="320"/>
    <n v="172921.66666665673"/>
    <m/>
  </r>
  <r>
    <x v="5"/>
    <n v="50"/>
    <x v="4"/>
    <x v="5"/>
    <x v="3"/>
    <x v="3"/>
    <x v="0"/>
    <x v="0"/>
    <s v="Cartografía"/>
    <n v="81151600"/>
    <s v="Prestación de servicios para analizar, consolidar e integrar los documentos técnicos de los estudios e investigaciones geográficas, de conformidad con la metodología establecida."/>
    <x v="3"/>
    <x v="3"/>
    <n v="255"/>
    <x v="1"/>
    <x v="0"/>
    <x v="0"/>
    <n v="165464145"/>
    <n v="165464145"/>
    <x v="0"/>
    <x v="0"/>
    <x v="3"/>
    <x v="0"/>
    <x v="4"/>
    <s v="Subdirección de Geografía y Cartografía "/>
    <x v="5"/>
    <s v="Subdirector de Geografía y Cartografía "/>
    <x v="6"/>
    <x v="11"/>
    <s v="Elaborar y publicar documentos de caracterización territorial con fines de Catastro Multipropósito, conforme a metodología establecida."/>
    <s v="Documentos de estudios técnicos sobre geografía elaborados"/>
    <n v="402"/>
    <d v="2021-02-22T00:00:00"/>
    <n v="6683454"/>
    <n v="165081313.79999998"/>
    <n v="165081313.79999998"/>
    <x v="0"/>
    <s v="LEIDY MARITZA BERNAL VARGAS_x000a_AURA LORENA PINEDA JAIMES _x000a_MARGARITA MARÍA GALVIS"/>
    <s v="24543_x000a_24544_x000a_24545"/>
    <x v="3"/>
    <x v="0"/>
    <x v="0"/>
    <n v="247"/>
    <n v="382831.20000001788"/>
    <m/>
  </r>
  <r>
    <x v="5"/>
    <n v="30"/>
    <x v="4"/>
    <x v="5"/>
    <x v="1"/>
    <x v="1"/>
    <x v="0"/>
    <x v="2"/>
    <s v="Cartografía"/>
    <n v="81151600"/>
    <s v="Prestación de servicios profesionales para gestionar, controlar y hacer seguimiento de los procesos de producción cartográfica, asignados de conformidad con los lineamientos establecidos."/>
    <x v="3"/>
    <x v="3"/>
    <n v="315"/>
    <x v="1"/>
    <x v="0"/>
    <x v="0"/>
    <n v="140352534"/>
    <n v="140352534"/>
    <x v="0"/>
    <x v="0"/>
    <x v="1"/>
    <x v="0"/>
    <x v="4"/>
    <s v="Subdirección de Geografía y Cartografía "/>
    <x v="5"/>
    <s v="Subdirector de Geografía y Cartografía "/>
    <x v="5"/>
    <x v="7"/>
    <s v="Generar insumos y/o productos cartográficos"/>
    <s v="Cartografía escalas Medianas generada (1:10,000, 1:25,000)"/>
    <n v="206"/>
    <d v="2021-02-10T00:00:00"/>
    <n v="6683454"/>
    <n v="140352534"/>
    <n v="140352534"/>
    <x v="0"/>
    <s v="CARLOS ALBERTO SEDANO ARIZA  _x000a_CARLOS  EDUARDO  PLATA  CABRERA"/>
    <s v="24394_x000a_24395"/>
    <x v="1"/>
    <x v="0"/>
    <x v="0"/>
    <n v="315"/>
    <n v="0"/>
    <m/>
  </r>
  <r>
    <x v="5"/>
    <n v="11"/>
    <x v="4"/>
    <x v="5"/>
    <x v="2"/>
    <x v="2"/>
    <x v="0"/>
    <x v="0"/>
    <s v="Cartografía"/>
    <n v="81151600"/>
    <s v="Prestación de servicios para realizar la asignación , seguimiento y control de calidad de los procesos de producción cartográfica, de conformidad con las especificaciones técnicas y rendimientos establecidos."/>
    <x v="0"/>
    <x v="0"/>
    <n v="11"/>
    <x v="0"/>
    <x v="0"/>
    <x v="0"/>
    <n v="265731400"/>
    <n v="265731400"/>
    <x v="0"/>
    <x v="0"/>
    <x v="2"/>
    <x v="0"/>
    <x v="4"/>
    <s v="Subdirección de Geografía y Cartografía "/>
    <x v="5"/>
    <s v="Subdirector de Geografía y Cartografía "/>
    <x v="5"/>
    <x v="7"/>
    <s v="Generar insumos y/o productos cartográficos"/>
    <s v="Cartografía escalas Medianas generada (1:10,000, 1:25,000)"/>
    <n v="152"/>
    <d v="2021-01-22T00:00:00"/>
    <n v="4976424"/>
    <n v="265409280"/>
    <n v="265409280"/>
    <x v="0"/>
    <s v="GIZELA ANDREA GUZMAN LUGO_x000a_HERMAN FELIPE ZAPATA SERRANO _x000a_FABIAN GUZMAN PATIÑO_x000a_CARLOS ANDRES VELASCO PEÑA_x000a_RAFAEL HUMBERTO CUADROS ROMERO_x000a_"/>
    <s v="24312_x000a_24313_x000a_24322_x000a_24323_x000a_24324"/>
    <x v="2"/>
    <x v="0"/>
    <x v="0"/>
    <n v="320"/>
    <n v="322120"/>
    <m/>
  </r>
  <r>
    <x v="5"/>
    <n v="63"/>
    <x v="4"/>
    <x v="5"/>
    <x v="3"/>
    <x v="3"/>
    <x v="0"/>
    <x v="4"/>
    <s v="Cartografía"/>
    <n v="81151600"/>
    <s v="Prestación de servicios para la estandarización,  integración y disposición de información de ordenamiento territorial de los nodos regionales y locales al sistema de información geográfica definido para tal fin."/>
    <x v="1"/>
    <x v="1"/>
    <n v="255"/>
    <x v="1"/>
    <x v="0"/>
    <x v="0"/>
    <n v="75015390"/>
    <n v="75015390"/>
    <x v="0"/>
    <x v="0"/>
    <x v="3"/>
    <x v="0"/>
    <x v="4"/>
    <s v="Subdirección de Geografía y Cartografía "/>
    <x v="5"/>
    <s v="Subdirector de Geografía y Cartografía "/>
    <x v="6"/>
    <x v="12"/>
    <s v="Gestionar la actualización, validación y disposición de información de ordenamiento territorial de los nodos regionales y locales e integrar al sistema único."/>
    <s v="Datos publicados de información geográfica, geodésica y cartográfica"/>
    <m/>
    <d v="2021-03-09T00:00:00"/>
    <n v="2941780"/>
    <n v="75015390"/>
    <n v="75015390"/>
    <x v="0"/>
    <s v="JULIAN ESTEBAN PEÑA AGUDELO_x000a_FRANCISCO IVAN FRANCO RODRIGUEZ _x000a_MARIA ALEJANDRA GUERRERO MORILLO"/>
    <s v="24581_x000a_24582_x000a_24583"/>
    <x v="3"/>
    <x v="0"/>
    <x v="0"/>
    <n v="255"/>
    <n v="0"/>
    <m/>
  </r>
  <r>
    <x v="5"/>
    <n v="14"/>
    <x v="4"/>
    <x v="5"/>
    <x v="7"/>
    <x v="8"/>
    <x v="0"/>
    <x v="0"/>
    <s v="Cartografía"/>
    <n v="81151600"/>
    <s v="Prestación de servicios para realizar la edición, estructuración e integración de la cartografía básica, de conformidad con las especificaciones técnicas establecidas."/>
    <x v="0"/>
    <x v="0"/>
    <n v="11"/>
    <x v="0"/>
    <x v="0"/>
    <x v="0"/>
    <n v="388763100"/>
    <n v="388763100"/>
    <x v="0"/>
    <x v="0"/>
    <x v="8"/>
    <x v="0"/>
    <x v="4"/>
    <s v="Subdirección de Geografía y Cartografía "/>
    <x v="5"/>
    <s v="Subdirector de Geografía y Cartografía "/>
    <x v="5"/>
    <x v="7"/>
    <s v="Generar insumos y/o productos cartográficos"/>
    <s v="Cartografía escalas Medianas generada (1:10,000, 1:25,000)"/>
    <n v="111"/>
    <d v="2021-01-26T00:00:00"/>
    <n v="3640236"/>
    <n v="388291840"/>
    <n v="388291840"/>
    <x v="0"/>
    <s v="YUDY PAOLA FAGUA MERCHAN  _x000a_LESLY JINETH GARCIA CANTILLO_x000a_ASTRID CAROLINA SANDOVAL ROJAS_x000a_WILLIAM DIDIER BENAVIDES MENDIVELSO_x000a_ LINA MARIA BARRERA AVELLANEDA_x000a_ÁNGELA VIVIANA MARTÍNEZ CHITIVA_x000a_KAREN DAHYAN ÑUSTEZ PORTES_x000a_EDWIN ANDRÉS NIÑO NIÑO_x000a_NELSON ANDRÉS BUITRAGO GARCÍA _x000a_ LAURA NATALY TIUSABÁ QUIROGA"/>
    <s v="24257_x000a_24311_x000a_24374_x000a_24397_x000a_24375_x000a_24381_x000a_24383_x000a_24384_x000a_24390_x000a_24396"/>
    <x v="7"/>
    <x v="0"/>
    <x v="0"/>
    <n v="320"/>
    <n v="471260"/>
    <m/>
  </r>
  <r>
    <x v="5"/>
    <n v="73"/>
    <x v="4"/>
    <x v="5"/>
    <x v="1"/>
    <x v="1"/>
    <x v="0"/>
    <x v="3"/>
    <s v="Servicios de comercio internacional"/>
    <n v="80151600"/>
    <s v="Prestación de servicios para estructurar y elaborar cartografía temática de los proyectos asignados, de conformidad con las especificaciones técnicas y los tiempos establecidos."/>
    <x v="4"/>
    <x v="4"/>
    <n v="8"/>
    <x v="0"/>
    <x v="0"/>
    <x v="0"/>
    <n v="42743728"/>
    <n v="42743728"/>
    <x v="0"/>
    <x v="0"/>
    <x v="1"/>
    <x v="0"/>
    <x v="4"/>
    <s v="Subdirección de Geografía y Cartografía "/>
    <x v="5"/>
    <s v="Subdirector de Geografía y Cartografía "/>
    <x v="5"/>
    <x v="7"/>
    <s v="Generar insumos y/o productos cartográficos"/>
    <s v="Cartografía escalas Medianas generada (1:10,000, 1:25,000)"/>
    <n v="541"/>
    <d v="2021-04-22T00:00:00"/>
    <n v="2671483"/>
    <n v="42743728"/>
    <n v="42743728"/>
    <x v="0"/>
    <s v="SANTIAGO DÍAZ BOLÍVAR _x000a_LINA PAOLA FANDIÑO HERRERA"/>
    <s v="24686_x000a_24691"/>
    <x v="5"/>
    <x v="3"/>
    <x v="2"/>
    <m/>
    <n v="0"/>
    <m/>
  </r>
  <r>
    <x v="4"/>
    <m/>
    <x v="3"/>
    <x v="6"/>
    <x v="0"/>
    <x v="9"/>
    <x v="1"/>
    <x v="7"/>
    <s v="Servicio de mantenimiento de energía de emergencia o de reserva"/>
    <n v="72151514"/>
    <s v="Adquisición de UPS y mantenimiento preventivo y correctivo de UPS en las direcciones territoriales del IGAC"/>
    <x v="5"/>
    <x v="5"/>
    <n v="6"/>
    <x v="0"/>
    <x v="2"/>
    <x v="0"/>
    <n v="60000000"/>
    <n v="60000000"/>
    <x v="0"/>
    <x v="0"/>
    <x v="0"/>
    <x v="0"/>
    <x v="5"/>
    <s v="Oficina de Informática y Telecomunicaciones"/>
    <x v="3"/>
    <s v="José Luis Ariza Vargas (Jefe OIT)"/>
    <x v="3"/>
    <x v="13"/>
    <s v="Implementar y soportar plataformas de TI"/>
    <s v="Índice de capacidad en la prestación de servicios de tecnología."/>
    <m/>
    <m/>
    <m/>
    <m/>
    <n v="0"/>
    <x v="0"/>
    <m/>
    <m/>
    <x v="5"/>
    <x v="1"/>
    <x v="2"/>
    <m/>
    <n v="0"/>
    <m/>
  </r>
  <r>
    <x v="4"/>
    <m/>
    <x v="3"/>
    <x v="6"/>
    <x v="0"/>
    <x v="9"/>
    <x v="1"/>
    <x v="7"/>
    <s v="Servicios de alquiler o arrendamiento de licencias de software de computador"/>
    <n v="81112500"/>
    <s v="Adquisición de productos y servicios Microsoft"/>
    <x v="8"/>
    <x v="8"/>
    <n v="24"/>
    <x v="0"/>
    <x v="3"/>
    <x v="0"/>
    <n v="1481463642.5999999"/>
    <n v="1481463642.5999999"/>
    <x v="0"/>
    <x v="0"/>
    <x v="0"/>
    <x v="0"/>
    <x v="5"/>
    <s v="Oficina de Informática y Telecomunicaciones"/>
    <x v="3"/>
    <s v="José Luis Ariza Vargas (Jefe OIT)"/>
    <x v="3"/>
    <x v="13"/>
    <s v="Implementar y soportar plataformas de TI"/>
    <s v="Índice de capacidad en la prestación de servicios de tecnología."/>
    <m/>
    <m/>
    <m/>
    <m/>
    <n v="0"/>
    <x v="0"/>
    <m/>
    <m/>
    <x v="5"/>
    <x v="1"/>
    <x v="2"/>
    <m/>
    <n v="0"/>
    <m/>
  </r>
  <r>
    <x v="4"/>
    <m/>
    <x v="3"/>
    <x v="6"/>
    <x v="0"/>
    <x v="9"/>
    <x v="1"/>
    <x v="3"/>
    <s v="Servicios de implementación de aplicaciones"/>
    <n v="81111508"/>
    <s v="Prestación de servicios profesionales para soportar, mantener, desarrollar y documentar los componentes de software de los sistemas de información requeridos por el Instituto."/>
    <x v="5"/>
    <x v="5"/>
    <n v="8"/>
    <x v="0"/>
    <x v="0"/>
    <x v="0"/>
    <n v="69663808"/>
    <n v="69663808"/>
    <x v="0"/>
    <x v="0"/>
    <x v="0"/>
    <x v="0"/>
    <x v="5"/>
    <s v="Oficina de Informática y Telecomunicaciones"/>
    <x v="3"/>
    <s v="José Luis Ariza Vargas (Jefe OIT)"/>
    <x v="7"/>
    <x v="13"/>
    <s v="Implementar y mantener sistemas de información, portales y aplicaciones"/>
    <s v="Índice de capacidad en la prestación de servicios de tecnología."/>
    <m/>
    <m/>
    <m/>
    <m/>
    <n v="0"/>
    <x v="0"/>
    <m/>
    <m/>
    <x v="5"/>
    <x v="1"/>
    <x v="2"/>
    <m/>
    <n v="0"/>
    <m/>
  </r>
  <r>
    <x v="4"/>
    <m/>
    <x v="3"/>
    <x v="6"/>
    <x v="0"/>
    <x v="9"/>
    <x v="1"/>
    <x v="3"/>
    <s v="Ingeniería de software o hardware"/>
    <n v="81111500"/>
    <s v="Contratar los servicios de soporte técnicoproactivo, reactivo, de configuración, actualización, afinamiento y parametrización para productos ORACLE con los que cuenta el IGAC."/>
    <x v="4"/>
    <x v="4"/>
    <n v="3"/>
    <x v="0"/>
    <x v="3"/>
    <x v="0"/>
    <n v="162242850.44000006"/>
    <n v="162242850.44000006"/>
    <x v="0"/>
    <x v="0"/>
    <x v="0"/>
    <x v="0"/>
    <x v="5"/>
    <s v="Oficina de Informática y Telecomunicaciones"/>
    <x v="3"/>
    <s v="José Luis Ariza Vargas (Jefe OIT)"/>
    <x v="7"/>
    <x v="13"/>
    <s v="Implementar y mantener sistemas de información, portales y aplicaciones"/>
    <s v="Índice de capacidad en la prestación de servicios de tecnología."/>
    <m/>
    <m/>
    <m/>
    <m/>
    <n v="0"/>
    <x v="0"/>
    <m/>
    <m/>
    <x v="5"/>
    <x v="1"/>
    <x v="2"/>
    <m/>
    <n v="0"/>
    <n v="0"/>
  </r>
  <r>
    <x v="4"/>
    <n v="28"/>
    <x v="3"/>
    <x v="7"/>
    <x v="0"/>
    <x v="0"/>
    <x v="0"/>
    <x v="0"/>
    <s v="Servicios secretariales o de administración de oficinas  "/>
    <n v="80161501"/>
    <s v="Prestación de servicios profesionales en los asuntos legales y contractuales que le sean asignados por la Oficina Asesora Jurídica."/>
    <x v="0"/>
    <x v="0"/>
    <n v="11"/>
    <x v="0"/>
    <x v="0"/>
    <x v="0"/>
    <n v="121248517"/>
    <n v="121248517"/>
    <x v="0"/>
    <x v="0"/>
    <x v="0"/>
    <x v="1"/>
    <x v="6"/>
    <s v="Oficina Asesora Jurídica"/>
    <x v="3"/>
    <s v="Jefe Oficina Asesora Jurídica"/>
    <x v="8"/>
    <x v="14"/>
    <s v="N/A"/>
    <s v="N/A"/>
    <n v="125"/>
    <d v="2021-01-26T00:00:00"/>
    <n v="11022592"/>
    <n v="121248512"/>
    <n v="121248512"/>
    <x v="0"/>
    <s v="LUZ ÁNGELA VILLALBA PACHÓ"/>
    <n v="24263"/>
    <x v="0"/>
    <x v="0"/>
    <x v="0"/>
    <n v="330"/>
    <n v="5"/>
    <m/>
  </r>
  <r>
    <x v="4"/>
    <n v="13"/>
    <x v="3"/>
    <x v="8"/>
    <x v="5"/>
    <x v="6"/>
    <x v="0"/>
    <x v="0"/>
    <s v="Servicios secretariales o de administración de oficinas  "/>
    <n v="80161501"/>
    <s v="Prestación de servicios profesionales para apoyar la formulación, actualización, control, seguimiento y programación financiera y presupuestal  de los proyectos de inversión del IGAC y la elaboración de los informes de gestión, en el marco del Modelo Integrado de Planeación y Gestión y los lineamientos nacionales vigentes."/>
    <x v="3"/>
    <x v="3"/>
    <n v="11"/>
    <x v="0"/>
    <x v="0"/>
    <x v="0"/>
    <n v="332212188"/>
    <n v="332212188"/>
    <x v="0"/>
    <x v="0"/>
    <x v="5"/>
    <x v="0"/>
    <x v="3"/>
    <s v="Oficina Asesora de Planeación"/>
    <x v="3"/>
    <s v="Jefe Oficina Asesora de Planeación"/>
    <x v="3"/>
    <x v="5"/>
    <s v="Actualizar planes institucionales"/>
    <s v="Documentos de planeación realizados_x000a__x000a_Documentos de planeación con seguimientos realizados_x000a_"/>
    <n v="97"/>
    <d v="2021-01-19T00:00:00"/>
    <n v="7550277"/>
    <n v="332212188"/>
    <n v="332212188"/>
    <x v="0"/>
    <s v="ROSA NATACHA CALDERON LUNG_x000a_MIGUEL COLLAZOS COLLAZOS_x000a_DIANA MILENA CALDERÓN SANCHEZ_x000a_GINA MARCELA POPAYAN"/>
    <s v="24296_x000a_24297_x000a_24299_x000a_24302"/>
    <x v="6"/>
    <x v="0"/>
    <x v="0"/>
    <n v="330"/>
    <n v="0"/>
    <m/>
  </r>
  <r>
    <x v="4"/>
    <n v="19"/>
    <x v="3"/>
    <x v="8"/>
    <x v="0"/>
    <x v="0"/>
    <x v="0"/>
    <x v="0"/>
    <s v="Servicios secretariales o de administración de oficinas  "/>
    <n v="80161501"/>
    <s v="Prestación de servicios profesionales para apoyar el proceso de direccionamiento estratégico y planeación, fortalecimiento del Modelo Integrado de Planeación y Gestión y apoyo en lo referente a cooperación internacional y los lineamientos nacionales vigentes."/>
    <x v="3"/>
    <x v="3"/>
    <n v="11"/>
    <x v="0"/>
    <x v="0"/>
    <x v="0"/>
    <n v="83053047"/>
    <n v="83053047"/>
    <x v="0"/>
    <x v="0"/>
    <x v="0"/>
    <x v="0"/>
    <x v="3"/>
    <s v="Oficina Asesora de Planeación"/>
    <x v="3"/>
    <s v="Jefe Oficina Asesora de Planeación"/>
    <x v="3"/>
    <x v="5"/>
    <s v="Actualizar planes institucionales"/>
    <s v="Documentos de planeación realizados_x000a__x000a_Documentos de planeación con seguimientos realizados_x000a_"/>
    <n v="98"/>
    <d v="2021-01-19T00:00:00"/>
    <n v="7550277"/>
    <n v="83053047"/>
    <n v="83053047"/>
    <x v="0"/>
    <s v="DIANA XIMENA SIERRA MÉNDEZ"/>
    <n v="24429"/>
    <x v="0"/>
    <x v="0"/>
    <x v="0"/>
    <n v="330"/>
    <n v="0"/>
    <m/>
  </r>
  <r>
    <x v="4"/>
    <n v="94"/>
    <x v="3"/>
    <x v="8"/>
    <x v="0"/>
    <x v="0"/>
    <x v="0"/>
    <x v="2"/>
    <s v="Servicios secretariales o de administración de oficinas  "/>
    <n v="80161501"/>
    <s v="Prestación de servicios profesionales para realizar el seguimiento y fortalecimiento del sistema de medición de la entidad acorde con el Plan Estratégico Institucional y los requerimientos del orden nacional y sectorial."/>
    <x v="5"/>
    <x v="5"/>
    <n v="8"/>
    <x v="0"/>
    <x v="0"/>
    <x v="0"/>
    <n v="60402216"/>
    <n v="60402216"/>
    <x v="0"/>
    <x v="0"/>
    <x v="0"/>
    <x v="0"/>
    <x v="3"/>
    <s v="Oficina Asesora de Planeación"/>
    <x v="3"/>
    <s v="Jefe Oficina Asesora de Planeación"/>
    <x v="3"/>
    <x v="5"/>
    <s v="Actualizar planes institucionales"/>
    <s v="Documentos de planeación realizados_x000a__x000a_Documentos de planeación con seguimientos realizados_x000a_"/>
    <m/>
    <d v="2021-04-15T00:00:00"/>
    <n v="7550277"/>
    <n v="60402216"/>
    <n v="60402216"/>
    <x v="0"/>
    <s v="NATALIA PINEDA"/>
    <m/>
    <x v="0"/>
    <x v="0"/>
    <x v="0"/>
    <n v="240"/>
    <n v="0"/>
    <m/>
  </r>
  <r>
    <x v="6"/>
    <n v="41"/>
    <x v="5"/>
    <x v="9"/>
    <x v="0"/>
    <x v="0"/>
    <x v="0"/>
    <x v="8"/>
    <s v="Alquiler y arrendamiento de propiedades o edificaciones"/>
    <n v="80131500"/>
    <s v="Arrendamiento de bien inmueble para el funcionamiento de la dirección territorial casanare del instituto geográfico agustín codazzi-igac."/>
    <x v="0"/>
    <x v="0"/>
    <n v="11"/>
    <x v="0"/>
    <x v="0"/>
    <x v="0"/>
    <n v="162316000"/>
    <n v="162316000"/>
    <x v="0"/>
    <x v="0"/>
    <x v="0"/>
    <x v="0"/>
    <x v="7"/>
    <s v="DT Casanare"/>
    <x v="4"/>
    <s v="HERMES SALCEDO RODRIGUEZ"/>
    <x v="9"/>
    <x v="15"/>
    <s v="Realizar actividades preliminares"/>
    <s v="Sedes adecuadas"/>
    <n v="70"/>
    <d v="2021-01-19T00:00:00"/>
    <n v="14756000"/>
    <n v="162316000"/>
    <n v="162316000"/>
    <x v="0"/>
    <s v="INMOBILIARIA ROYALS COMPANY SAS"/>
    <n v="24234"/>
    <x v="0"/>
    <x v="0"/>
    <x v="0"/>
    <n v="330"/>
    <n v="0"/>
    <m/>
  </r>
  <r>
    <x v="6"/>
    <n v="12"/>
    <x v="5"/>
    <x v="9"/>
    <x v="3"/>
    <x v="3"/>
    <x v="0"/>
    <x v="0"/>
    <s v="Servicios secretariales o de administración de oficinas  "/>
    <n v="80161501"/>
    <s v="Prestación de servicios profesionales para brindar apoyo jurídico en la evaluación, sustanciación y  revisión de los procesos disciplinarios que se adelantan en el IGAC."/>
    <x v="0"/>
    <x v="0"/>
    <n v="11"/>
    <x v="0"/>
    <x v="0"/>
    <x v="0"/>
    <n v="220553972"/>
    <n v="220553972"/>
    <x v="0"/>
    <x v="1"/>
    <x v="3"/>
    <x v="1"/>
    <x v="8"/>
    <s v="Secretaría General - GIT Control Disciplinario"/>
    <x v="3"/>
    <s v="Coordinador GIT Control Disciplinario"/>
    <x v="8"/>
    <x v="14"/>
    <s v="N/A"/>
    <s v="N/A"/>
    <n v="12"/>
    <d v="2021-01-07T00:00:00"/>
    <n v="6683453"/>
    <n v="220553949"/>
    <n v="220553949"/>
    <x v="0"/>
    <s v="GABRIEL ANTONIO MORATO RODRIGUEZ_x000a_NELSON ORLANDO YAZO MARTINEZ_x000a_YESSICA JULIETH MAHECHA TOVAR_x000a_"/>
    <s v="24166_x000a_24171_x000a_24173_x000a_"/>
    <x v="3"/>
    <x v="0"/>
    <x v="1"/>
    <n v="11"/>
    <n v="23"/>
    <m/>
  </r>
  <r>
    <x v="6"/>
    <n v="1"/>
    <x v="5"/>
    <x v="9"/>
    <x v="1"/>
    <x v="1"/>
    <x v="0"/>
    <x v="0"/>
    <s v="Servicios secretariales o de administración de oficinas  "/>
    <n v="80161501"/>
    <s v="Prestación de servicios profesionales para poyar en los procesos sancionatorios contractuales, así como la revisión, formulación y elaboración en las solicitudes de bienes y servicios y en los diferentes trámites que se adelanten en la etapa preparatoria, precontractual, contractual y post contractual de los procesos de contratación."/>
    <x v="0"/>
    <x v="0"/>
    <n v="11"/>
    <x v="0"/>
    <x v="0"/>
    <x v="0"/>
    <n v="209000000"/>
    <n v="209000000"/>
    <x v="0"/>
    <x v="1"/>
    <x v="1"/>
    <x v="1"/>
    <x v="9"/>
    <s v="Secretaría General - GIT Gestión Contractual"/>
    <x v="3"/>
    <s v="Coordinador GIT Gestión Contractual"/>
    <x v="8"/>
    <x v="14"/>
    <s v="N/A"/>
    <s v="N/A"/>
    <n v="1"/>
    <d v="2021-01-07T00:00:00"/>
    <n v="9500000"/>
    <n v="209000000"/>
    <n v="209000000"/>
    <x v="0"/>
    <s v="GINNA PAOLA GARCIA BOHORQUEZ_x000a_BRENDA VIVIANA JIMENEZ DIAZ"/>
    <s v="24165_x000a_24169"/>
    <x v="1"/>
    <x v="0"/>
    <x v="1"/>
    <n v="11"/>
    <n v="0"/>
    <m/>
  </r>
  <r>
    <x v="6"/>
    <n v="4"/>
    <x v="5"/>
    <x v="9"/>
    <x v="0"/>
    <x v="0"/>
    <x v="0"/>
    <x v="0"/>
    <s v="Servicios secretariales o de administración de oficinas  "/>
    <n v="80161501"/>
    <s v="Prestación de servicios profesionales para realizar actividades relacionadas con el plan de compras y elaboración de informes."/>
    <x v="0"/>
    <x v="0"/>
    <n v="11"/>
    <x v="0"/>
    <x v="0"/>
    <x v="0"/>
    <n v="80634026"/>
    <n v="80634026"/>
    <x v="0"/>
    <x v="1"/>
    <x v="0"/>
    <x v="1"/>
    <x v="9"/>
    <s v="Secretaría General - GIT Gestión Contractual"/>
    <x v="3"/>
    <s v="Coordinador GIT Gestión Contractual"/>
    <x v="8"/>
    <x v="14"/>
    <s v="N/A"/>
    <s v="N/A"/>
    <n v="5"/>
    <d v="2021-01-07T00:00:00"/>
    <n v="7330366"/>
    <n v="80634026"/>
    <n v="80634026"/>
    <x v="0"/>
    <s v="HECTOR MAURICIO CUBIDES GARZON"/>
    <n v="24161"/>
    <x v="0"/>
    <x v="0"/>
    <x v="1"/>
    <n v="11"/>
    <n v="0"/>
    <m/>
  </r>
  <r>
    <x v="6"/>
    <n v="6"/>
    <x v="5"/>
    <x v="9"/>
    <x v="5"/>
    <x v="6"/>
    <x v="0"/>
    <x v="0"/>
    <s v="Servicios secretariales o de administración de oficinas  "/>
    <n v="80161501"/>
    <s v="Prestación de servicios profesionales para realizar actividades relacionadas con la elaboración, revisión y trámite de procesos de contratación para las modalidades de contratación directa, mínima cuantía y selección abreviada  en las etapas preparatoria, precontractual y contractual de las diferentes áreas del instituto "/>
    <x v="0"/>
    <x v="0"/>
    <n v="11"/>
    <x v="0"/>
    <x v="0"/>
    <x v="0"/>
    <n v="283746760"/>
    <n v="283746760"/>
    <x v="0"/>
    <x v="1"/>
    <x v="5"/>
    <x v="1"/>
    <x v="9"/>
    <s v="Secretaría General - GIT Gestión Contractual"/>
    <x v="3"/>
    <s v="Coordinador GIT Gestión Contractual"/>
    <x v="8"/>
    <x v="14"/>
    <s v="N/A"/>
    <s v="N/A"/>
    <n v="2"/>
    <d v="2021-01-07T00:00:00"/>
    <n v="6448790"/>
    <n v="283746760"/>
    <n v="283746760"/>
    <x v="0"/>
    <s v="JAVIER ENRIQUE GUTIERREZ ROCHA_x000a_JUAN MANUEL CORDOBA MARTINEZ_x000a_MARIA MERCEDES GONZALEZ VARGAS_x000a_VIVIANA DEL PILAR RAMIREZ ROZO_x000a_"/>
    <s v="24153_x000a_24155_x000a_24157_x000a_24159_x000a_"/>
    <x v="6"/>
    <x v="0"/>
    <x v="1"/>
    <n v="4"/>
    <n v="0"/>
    <m/>
  </r>
  <r>
    <x v="6"/>
    <n v="61"/>
    <x v="5"/>
    <x v="9"/>
    <x v="0"/>
    <x v="0"/>
    <x v="0"/>
    <x v="1"/>
    <s v="Servicios secretariales o de administración de oficinas  "/>
    <n v="80161501"/>
    <s v="Prestar servicios profesionales especializados al GIT Gestión Contractual del Instituto Geográfico Agustín Codazzi, para la apoyar la revisión y trámite de los asuntos jurídicos y contractuales de la Entidad."/>
    <x v="1"/>
    <x v="1"/>
    <n v="10"/>
    <x v="0"/>
    <x v="0"/>
    <x v="0"/>
    <n v="102877526"/>
    <n v="102877526"/>
    <x v="0"/>
    <x v="0"/>
    <x v="0"/>
    <x v="1"/>
    <x v="9"/>
    <s v="Secretaría General - GIT Gestión Contractual"/>
    <x v="3"/>
    <s v="Coordinador GIT Gestión Contractual"/>
    <x v="8"/>
    <x v="14"/>
    <s v="N/A"/>
    <s v="N/A"/>
    <n v="520"/>
    <d v="2021-04-12T00:00:00"/>
    <n v="11022592"/>
    <n v="95529130.666666672"/>
    <n v="95529130.666666672"/>
    <x v="0"/>
    <s v="BRENDA VIVIANA JIMENEZ DIAZ"/>
    <n v="24653"/>
    <x v="0"/>
    <x v="0"/>
    <x v="0"/>
    <m/>
    <n v="7348395.3333333284"/>
    <m/>
  </r>
  <r>
    <x v="6"/>
    <n v="40"/>
    <x v="5"/>
    <x v="9"/>
    <x v="0"/>
    <x v="0"/>
    <x v="0"/>
    <x v="0"/>
    <s v="Servicios secretariales o de administración de oficinas  "/>
    <n v="80161501"/>
    <s v="Prestación de servicios personales para el acompañamiento y seguimiento de las actividades del procesos de gestión documental de la entidad de acuerdo a las normas vigentes."/>
    <x v="0"/>
    <x v="0"/>
    <n v="9"/>
    <x v="0"/>
    <x v="0"/>
    <x v="0"/>
    <n v="24043349"/>
    <n v="24043349"/>
    <x v="0"/>
    <x v="0"/>
    <x v="0"/>
    <x v="0"/>
    <x v="10"/>
    <s v="Secretaria General- Gestión documental"/>
    <x v="3"/>
    <s v="Coordinador GIT Gestión Documental"/>
    <x v="10"/>
    <x v="16"/>
    <s v="Realizar los procesos de organización al acervo documental de  30 metros lineales."/>
    <s v="Aplicar los procesos archivísticos al acervo documental."/>
    <n v="59"/>
    <d v="2021-01-19T00:00:00"/>
    <n v="2593673"/>
    <n v="23343057"/>
    <n v="23343057"/>
    <x v="0"/>
    <s v="MARTHA LUCIA ROCHA AREVALO"/>
    <n v="24222"/>
    <x v="0"/>
    <x v="0"/>
    <x v="0"/>
    <n v="270"/>
    <n v="700292"/>
    <m/>
  </r>
  <r>
    <x v="6"/>
    <n v="57"/>
    <x v="5"/>
    <x v="9"/>
    <x v="0"/>
    <x v="0"/>
    <x v="0"/>
    <x v="2"/>
    <s v="Servicios secretariales o de administración de oficinas  "/>
    <n v="80161501"/>
    <s v="prestación de servicios profesionales para la implementación y seguimiento del proceso de gestión documental conforme a los lineamienos dados por la entidad y el agn."/>
    <x v="3"/>
    <x v="3"/>
    <n v="11"/>
    <x v="0"/>
    <x v="0"/>
    <x v="0"/>
    <n v="51970000"/>
    <n v="51970000"/>
    <x v="0"/>
    <x v="0"/>
    <x v="0"/>
    <x v="0"/>
    <x v="10"/>
    <s v="Secretaria General- Gestión documental"/>
    <x v="3"/>
    <s v="Coordinador GIT Gestión Documental"/>
    <x v="10"/>
    <x v="16"/>
    <s v="Actualizar los instrumentos archivísticos y de gestión de la información bajo la normatividad vigente y necesidad del instrumento."/>
    <s v="Sistema de gestión documental implementado"/>
    <n v="356"/>
    <d v="2021-02-16T00:00:00"/>
    <n v="5197000"/>
    <n v="51970000"/>
    <n v="51970000"/>
    <x v="0"/>
    <s v="EDWAR FABIAN CASTAÑEDA"/>
    <n v="24518"/>
    <x v="0"/>
    <x v="0"/>
    <x v="0"/>
    <n v="300"/>
    <n v="0"/>
    <m/>
  </r>
  <r>
    <x v="6"/>
    <n v="59"/>
    <x v="5"/>
    <x v="9"/>
    <x v="0"/>
    <x v="0"/>
    <x v="0"/>
    <x v="0"/>
    <s v="Servicios secretariales o de administración de oficinas  "/>
    <n v="80161501"/>
    <s v="Prestación de servicios profesionales para la implementación del sistema de gestión documental SIGAC a nivel nacional."/>
    <x v="3"/>
    <x v="3"/>
    <n v="10"/>
    <x v="0"/>
    <x v="0"/>
    <x v="0"/>
    <n v="36402363"/>
    <n v="36402363"/>
    <x v="0"/>
    <x v="0"/>
    <x v="0"/>
    <x v="0"/>
    <x v="10"/>
    <s v="Secretaria General- Gestión documental"/>
    <x v="3"/>
    <s v="Coordinador GIT Gestión Documental"/>
    <x v="10"/>
    <x v="6"/>
    <s v="Dar soporte a la fase 1 del Sistema de Gestión de Documento Electrónico de Archivo   "/>
    <s v="Automatizar los procedimientos para la gestión de la información."/>
    <n v="422"/>
    <d v="2021-02-24T00:00:00"/>
    <n v="3640236"/>
    <n v="36402360"/>
    <n v="36402360"/>
    <x v="0"/>
    <s v="PIEDAD  AMPARO MARTINEZ REDONDO"/>
    <n v="24556"/>
    <x v="0"/>
    <x v="0"/>
    <x v="0"/>
    <n v="300"/>
    <n v="3"/>
    <m/>
  </r>
  <r>
    <x v="6"/>
    <n v="39"/>
    <x v="5"/>
    <x v="9"/>
    <x v="3"/>
    <x v="3"/>
    <x v="0"/>
    <x v="0"/>
    <s v="Servicios secretariales o de administración de oficinas  "/>
    <n v="80161501"/>
    <s v="Prestación de servicios personales para la organización de los archivos de gestión y archivo central, de acuerdo a las directrices de la entidad y las normas del Archivo General de la Nación. "/>
    <x v="0"/>
    <x v="0"/>
    <n v="9"/>
    <x v="0"/>
    <x v="0"/>
    <x v="0"/>
    <n v="53527075"/>
    <n v="53527075"/>
    <x v="0"/>
    <x v="0"/>
    <x v="3"/>
    <x v="0"/>
    <x v="10"/>
    <s v="Secretaria General- Gestión documental"/>
    <x v="3"/>
    <s v="Coordinador GIT Gestión Documental"/>
    <x v="10"/>
    <x v="16"/>
    <s v="Aplicar los procedimientos para la conservación documental de 30 Metro lineal."/>
    <s v="Aplicar los procesos archivísticos al acervo documental."/>
    <n v="49"/>
    <d v="2021-01-19T00:00:00"/>
    <n v="1924742"/>
    <n v="51968034"/>
    <n v="51968034"/>
    <x v="0"/>
    <s v="FRANCISCO ROJAS UNDAGAMA_x000a_LAURA LILIANA VELA CRUZ_x000a_ROSA FARIAS"/>
    <s v="24208_x000a_24209_x000a_24210"/>
    <x v="3"/>
    <x v="0"/>
    <x v="0"/>
    <n v="270"/>
    <n v="1559041"/>
    <m/>
  </r>
  <r>
    <x v="6"/>
    <n v="24"/>
    <x v="5"/>
    <x v="9"/>
    <x v="0"/>
    <x v="0"/>
    <x v="0"/>
    <x v="0"/>
    <s v="Servicios secretariales o de administración de oficinas  "/>
    <n v="80161501"/>
    <s v="Prestación de servicios personales para la recepción, revisión y elaboración de las cuentas por pagar y obligaciones del instituto en el sistema SIIF Nación."/>
    <x v="0"/>
    <x v="0"/>
    <n v="11"/>
    <x v="0"/>
    <x v="0"/>
    <x v="0"/>
    <n v="29386316"/>
    <n v="29386316"/>
    <x v="0"/>
    <x v="1"/>
    <x v="0"/>
    <x v="1"/>
    <x v="11"/>
    <s v="Secretaría General - GIT Gestión Financiera"/>
    <x v="3"/>
    <s v="Coordinador GIT Gestión Financiera"/>
    <x v="8"/>
    <x v="14"/>
    <s v="N/A"/>
    <s v="N/A"/>
    <n v="33"/>
    <d v="2021-01-13T00:00:00"/>
    <n v="2671483"/>
    <n v="29386313"/>
    <n v="29386313"/>
    <x v="0"/>
    <s v="MIREYA  ARTUNDUAGA CALDERON"/>
    <n v="24190"/>
    <x v="5"/>
    <x v="1"/>
    <x v="2"/>
    <m/>
    <n v="3"/>
    <m/>
  </r>
  <r>
    <x v="6"/>
    <n v="25"/>
    <x v="5"/>
    <x v="9"/>
    <x v="0"/>
    <x v="0"/>
    <x v="0"/>
    <x v="0"/>
    <s v="Servicios secretariales o de administración de oficinas  "/>
    <n v="80161501"/>
    <s v="Prestación de servicios profesionales para el registro y depuración de las cuentas del balance de impuestos, elaboración y consolidación de la información para la presentacion de las declaraciones tributarias."/>
    <x v="0"/>
    <x v="0"/>
    <n v="11"/>
    <x v="0"/>
    <x v="0"/>
    <x v="0"/>
    <n v="73517991"/>
    <n v="73517991"/>
    <x v="0"/>
    <x v="1"/>
    <x v="0"/>
    <x v="1"/>
    <x v="11"/>
    <s v="Secretaría General - GIT Gestión Financiera"/>
    <x v="3"/>
    <s v="Coordinador GIT Gestión Financiera"/>
    <x v="8"/>
    <x v="14"/>
    <s v="N/A"/>
    <s v="N/A"/>
    <n v="35"/>
    <d v="2021-01-13T00:00:00"/>
    <n v="6683454"/>
    <n v="73295212"/>
    <n v="73295212"/>
    <x v="0"/>
    <s v="EDGAR GERMAN CAICEDO GONZALEZ"/>
    <n v="24192"/>
    <x v="5"/>
    <x v="1"/>
    <x v="2"/>
    <m/>
    <n v="222779"/>
    <m/>
  </r>
  <r>
    <x v="6"/>
    <n v="32"/>
    <x v="5"/>
    <x v="9"/>
    <x v="0"/>
    <x v="0"/>
    <x v="0"/>
    <x v="0"/>
    <s v="Servicios secretariales o de administración de oficinas  "/>
    <n v="80161501"/>
    <s v="Prestación de servicios profesionales para apoyar la gestión jurídica del servicio al ciudadano en Sede Central y a nivel nacional."/>
    <x v="0"/>
    <x v="0"/>
    <n v="11"/>
    <x v="0"/>
    <x v="0"/>
    <x v="0"/>
    <n v="66214619"/>
    <n v="66214619"/>
    <x v="0"/>
    <x v="0"/>
    <x v="0"/>
    <x v="1"/>
    <x v="12"/>
    <s v="Secretaría General - Grupo Interno de Trabajo Servicio al Ciudadano"/>
    <x v="3"/>
    <s v="Coordinador Grupo Interno de Trabajo Servicio al Ciudadano"/>
    <x v="8"/>
    <x v="14"/>
    <s v="N/A"/>
    <s v="N/A"/>
    <n v="38"/>
    <d v="2021-01-19T00:00:00"/>
    <n v="5757793"/>
    <n v="63335723"/>
    <n v="63335723"/>
    <x v="0"/>
    <s v="MARIA PATRICIA ALDANA OSPINA"/>
    <n v="24214"/>
    <x v="0"/>
    <x v="0"/>
    <x v="1"/>
    <n v="11"/>
    <n v="2878896"/>
    <m/>
  </r>
  <r>
    <x v="6"/>
    <n v="38"/>
    <x v="5"/>
    <x v="9"/>
    <x v="0"/>
    <x v="0"/>
    <x v="0"/>
    <x v="0"/>
    <s v="Servicios secretariales o de administración de oficinas  "/>
    <n v="80161501"/>
    <s v="Prestación de servicios profesionales al IGAC apoyando la vinculación del personal requerido por la entidad, de conformidad con las solicitudes efectuadas por el supervisor del contrato"/>
    <x v="0"/>
    <x v="0"/>
    <n v="345"/>
    <x v="1"/>
    <x v="0"/>
    <x v="0"/>
    <n v="123067779"/>
    <n v="123067779"/>
    <x v="0"/>
    <x v="0"/>
    <x v="0"/>
    <x v="0"/>
    <x v="13"/>
    <m/>
    <x v="6"/>
    <m/>
    <x v="11"/>
    <x v="17"/>
    <m/>
    <m/>
    <n v="40"/>
    <d v="2021-01-15T00:00:00"/>
    <n v="10701546"/>
    <n v="123067779"/>
    <n v="123067779"/>
    <x v="0"/>
    <s v="LINDA CRISTINA SANTOS MEJIA"/>
    <n v="24199"/>
    <x v="5"/>
    <x v="1"/>
    <x v="2"/>
    <m/>
    <n v="0"/>
    <m/>
  </r>
  <r>
    <x v="6"/>
    <m/>
    <x v="5"/>
    <x v="9"/>
    <x v="0"/>
    <x v="9"/>
    <x v="1"/>
    <x v="3"/>
    <s v="Servicios secretariales o de administración de oficinas  "/>
    <n v="80161501"/>
    <s v="Prestación de servicios profesionales al IGAC apoyando la vinculación del personal requerido por la entidad, de conformidad con las solicitudes efectuadas por el supervisor del contrato."/>
    <x v="4"/>
    <x v="4"/>
    <n v="6"/>
    <x v="0"/>
    <x v="0"/>
    <x v="0"/>
    <n v="34546758"/>
    <n v="34546758"/>
    <x v="0"/>
    <x v="0"/>
    <x v="0"/>
    <x v="0"/>
    <x v="14"/>
    <s v="Secretaria General "/>
    <x v="3"/>
    <s v="María del Pilar Gonzalez Moreno"/>
    <x v="3"/>
    <x v="18"/>
    <s v="Desarrollar, hacer seguimiento y evaluar el avance en el proceso de gestión del conocimiento en la entidad."/>
    <s v="Personas capacitadas"/>
    <m/>
    <m/>
    <m/>
    <m/>
    <n v="0"/>
    <x v="0"/>
    <m/>
    <m/>
    <x v="5"/>
    <x v="1"/>
    <x v="2"/>
    <m/>
    <n v="0"/>
    <n v="5757793"/>
  </r>
  <r>
    <x v="6"/>
    <n v="53"/>
    <x v="5"/>
    <x v="9"/>
    <x v="0"/>
    <x v="0"/>
    <x v="0"/>
    <x v="2"/>
    <s v="Ingeniería civil y arquitectura"/>
    <n v="81101500"/>
    <s v="Prestación de servicios profesionales para formular, estructurar, evaluar y realizar el seguimiento a los planes, programas y proyectos de infraestructura física y garantizar los objetivos planteados a nivel nacional."/>
    <x v="3"/>
    <x v="3"/>
    <n v="11"/>
    <x v="0"/>
    <x v="0"/>
    <x v="0"/>
    <n v="80634026"/>
    <n v="80634026"/>
    <x v="0"/>
    <x v="0"/>
    <x v="0"/>
    <x v="0"/>
    <x v="15"/>
    <s v="Secretaría General - Servicios Administrativos"/>
    <x v="3"/>
    <s v="Coordinador(a) GIT Servicios Administrativos"/>
    <x v="12"/>
    <x v="19"/>
    <s v="Dotar de equipamentos las sedes"/>
    <s v="Sedes Mantenidas"/>
    <n v="192"/>
    <d v="2021-02-08T00:00:00"/>
    <n v="7330366"/>
    <n v="80634026"/>
    <n v="80634026"/>
    <x v="0"/>
    <s v="WILSON BENITES CORREA"/>
    <n v="24373"/>
    <x v="0"/>
    <x v="0"/>
    <x v="0"/>
    <n v="330"/>
    <n v="0"/>
    <m/>
  </r>
  <r>
    <x v="6"/>
    <n v="68"/>
    <x v="5"/>
    <x v="9"/>
    <x v="0"/>
    <x v="0"/>
    <x v="0"/>
    <x v="3"/>
    <s v="Servicios de mantenimiento y reparación de vehículos"/>
    <n v="78181500"/>
    <s v="Prestación de servicios para el mantenimiento preventivo, correctivo y suministro e instalación de repuestos, para los vehículos livianos y unidades móviles del parque automotor del IGAC a nivel nacional."/>
    <x v="4"/>
    <x v="4"/>
    <n v="8"/>
    <x v="0"/>
    <x v="3"/>
    <x v="0"/>
    <n v="346300000"/>
    <n v="346300000"/>
    <x v="0"/>
    <x v="0"/>
    <x v="0"/>
    <x v="1"/>
    <x v="16"/>
    <s v="Secretaria General - GIT Servicios Administrativos"/>
    <x v="3"/>
    <s v="Coordinador GIT Servicios Administrativos"/>
    <x v="8"/>
    <x v="14"/>
    <s v="N/A"/>
    <s v="N/A"/>
    <m/>
    <d v="2021-04-14T00:00:00"/>
    <n v="346300000"/>
    <n v="346300000"/>
    <n v="346300000"/>
    <x v="0"/>
    <s v="INICIO PROCESO"/>
    <m/>
    <x v="0"/>
    <x v="0"/>
    <x v="2"/>
    <m/>
    <n v="0"/>
    <m/>
  </r>
  <r>
    <x v="6"/>
    <m/>
    <x v="5"/>
    <x v="9"/>
    <x v="0"/>
    <x v="9"/>
    <x v="1"/>
    <x v="7"/>
    <s v="Ingeniería civil y arquitectura"/>
    <n v="81101500"/>
    <s v="Prestación de servicios profesionales para la articulación, evaluación y control a los planes, programas y proyectos de la infraestructura física y garantizar los objetos planteados a nivel nacional del proyecto fortalecimiento de la infraestructura física del IGAC a nivel nacional"/>
    <x v="4"/>
    <x v="4"/>
    <n v="11"/>
    <x v="0"/>
    <x v="0"/>
    <x v="0"/>
    <n v="142436206"/>
    <n v="142436206"/>
    <x v="0"/>
    <x v="0"/>
    <x v="0"/>
    <x v="0"/>
    <x v="15"/>
    <s v="Secretaría General - Servicios Administrativos"/>
    <x v="3"/>
    <s v="Coordinador(a) GIT Servicios Administrativos"/>
    <x v="12"/>
    <x v="19"/>
    <s v="Dotar de equipamentos las sedes"/>
    <s v="Sedes Mantenidas"/>
    <m/>
    <m/>
    <m/>
    <m/>
    <n v="0"/>
    <x v="0"/>
    <m/>
    <m/>
    <x v="5"/>
    <x v="1"/>
    <x v="2"/>
    <m/>
    <n v="0"/>
    <n v="12948746"/>
  </r>
  <r>
    <x v="6"/>
    <n v="22"/>
    <x v="5"/>
    <x v="9"/>
    <x v="0"/>
    <x v="0"/>
    <x v="0"/>
    <x v="0"/>
    <s v="Servicios secretariales o de administración de oficinas  "/>
    <n v="80161501"/>
    <s v="Prestación de servicios profesionales de soporte jurídico al GIT Gestión del Talento Humano, para la gestión contractual y administrativa que requiera la Coordinación, así como la proyección y revisión de respuestas a derechos de petición, recursos y actos administrativos, requerimientos de los entes de control y demás temas trasversales del área._x000a_"/>
    <x v="0"/>
    <x v="0"/>
    <n v="345"/>
    <x v="1"/>
    <x v="0"/>
    <x v="0"/>
    <n v="32845116"/>
    <n v="32845116"/>
    <x v="0"/>
    <x v="1"/>
    <x v="0"/>
    <x v="1"/>
    <x v="17"/>
    <s v="Secretaría General - GIT de Talento Humano"/>
    <x v="3"/>
    <s v="Coordinador GIT de Talento Humano"/>
    <x v="8"/>
    <x v="14"/>
    <s v="N/A"/>
    <s v="N/A"/>
    <n v="22"/>
    <d v="2021-01-08T00:00:00"/>
    <n v="2856097"/>
    <n v="32845116"/>
    <n v="32845116"/>
    <x v="0"/>
    <s v="MARIA FERNANDA CELY VARGAS"/>
    <n v="24183"/>
    <x v="0"/>
    <x v="0"/>
    <x v="2"/>
    <m/>
    <n v="0"/>
    <m/>
  </r>
  <r>
    <x v="6"/>
    <n v="20"/>
    <x v="5"/>
    <x v="9"/>
    <x v="0"/>
    <x v="0"/>
    <x v="0"/>
    <x v="0"/>
    <s v="Servicios secretariales o de administración de oficinas  "/>
    <n v="80161501"/>
    <s v="Prestación de servicios profesionales para brindar asesoría, acompañamiento y soporte jurídico en los temas relacionados con carrera administrativa, regimen prestacional, laboral individual y colectivo y demás asuntos inherentes al proceso de Gestion de Talento Humano del Instituto. "/>
    <x v="0"/>
    <x v="0"/>
    <n v="345"/>
    <x v="1"/>
    <x v="0"/>
    <x v="0"/>
    <n v="92327704"/>
    <n v="92327704"/>
    <x v="0"/>
    <x v="1"/>
    <x v="0"/>
    <x v="1"/>
    <x v="17"/>
    <s v="Secretaría General - GIT de Talento Humano"/>
    <x v="3"/>
    <s v="Coordinador GIT de Talento Humano"/>
    <x v="8"/>
    <x v="14"/>
    <s v="N/A"/>
    <s v="N/A"/>
    <n v="21"/>
    <d v="2021-01-07T00:00:00"/>
    <n v="8028496"/>
    <n v="88313456"/>
    <n v="88313456"/>
    <x v="0"/>
    <s v="YENNY ZULEIMA CARREÑO CONTRERAS"/>
    <n v="24168"/>
    <x v="0"/>
    <x v="0"/>
    <x v="1"/>
    <n v="11"/>
    <n v="4014248"/>
    <m/>
  </r>
  <r>
    <x v="4"/>
    <n v="93"/>
    <x v="3"/>
    <x v="8"/>
    <x v="0"/>
    <x v="0"/>
    <x v="0"/>
    <x v="1"/>
    <s v="Servicios secretariales o de administración de oficinas  "/>
    <n v="80161501"/>
    <s v="Prestación de servicios profesionales para apoyar las actividades de programación, actualización y seguimiento al presupuesto de ingresos por recursos propios, del Instituto Geográfico Agustín Codazzi, en el marco del Modelo Integrado de Planeación y Gestión."/>
    <x v="1"/>
    <x v="1"/>
    <n v="285"/>
    <x v="1"/>
    <x v="0"/>
    <x v="0"/>
    <n v="63492813"/>
    <n v="63492813"/>
    <x v="0"/>
    <x v="1"/>
    <x v="0"/>
    <x v="0"/>
    <x v="18"/>
    <s v="Oficina Asesora de Planeación"/>
    <x v="3"/>
    <s v="Jefe Oficina Asesora de Planeación"/>
    <x v="3"/>
    <x v="5"/>
    <s v="Realizar el seguimiento de los planes de acción anual"/>
    <s v="Documentos de planeación realizados_x000a__x000a_Documentos de planeación con seguimientos realizados_x000a_"/>
    <n v="550"/>
    <d v="2021-04-22T00:00:00"/>
    <n v="6683454"/>
    <n v="54581541"/>
    <n v="54581541"/>
    <x v="0"/>
    <s v="MARIO ALEJANDRO LASSO LEDESMA"/>
    <n v="24693"/>
    <x v="0"/>
    <x v="0"/>
    <x v="0"/>
    <n v="245"/>
    <n v="8911272"/>
    <m/>
  </r>
  <r>
    <x v="1"/>
    <n v="64"/>
    <x v="1"/>
    <x v="1"/>
    <x v="1"/>
    <x v="1"/>
    <x v="0"/>
    <x v="3"/>
    <s v="Servicios secretariales o de administración de oficinas  "/>
    <n v="80161501"/>
    <s v="Prestación de servicios  para identificar, localizar, editar, integrar,estructurar en GDB y validar, la cartografía básica y temática de Ordenamiento Territorial."/>
    <x v="4"/>
    <x v="4"/>
    <n v="240"/>
    <x v="1"/>
    <x v="0"/>
    <x v="1"/>
    <n v="58243776"/>
    <n v="58243776"/>
    <x v="0"/>
    <x v="0"/>
    <x v="1"/>
    <x v="0"/>
    <x v="1"/>
    <s v="Subdirección de Catastro"/>
    <x v="5"/>
    <s v="Subdirectora de Catastro"/>
    <x v="1"/>
    <x v="2"/>
    <s v="Ejecutar procesos de actualización catastral a nivel nacional"/>
    <s v="Predios actualizados catastralmente"/>
    <m/>
    <d v="2021-04-28T00:00:00"/>
    <n v="3640236"/>
    <n v="50963304"/>
    <n v="50963304"/>
    <x v="0"/>
    <s v="FABIAN ESTEBAN SUAREZ BURBANO _x000a_JULIAN DAVID MORENO GALVIS"/>
    <m/>
    <x v="1"/>
    <x v="0"/>
    <x v="2"/>
    <m/>
    <n v="7280472"/>
    <m/>
  </r>
  <r>
    <x v="1"/>
    <m/>
    <x v="1"/>
    <x v="1"/>
    <x v="1"/>
    <x v="9"/>
    <x v="3"/>
    <x v="9"/>
    <s v="Servicios secretariales o de administración de oficinas  "/>
    <n v="80161501"/>
    <s v="Prestación de servicios profesionales encaminados a desarrollar el apoyo técnico y control de calidad de los avalúos de bienes inmuebles tanto urbanos como rurales a nivel nacional"/>
    <x v="5"/>
    <x v="5"/>
    <n v="255"/>
    <x v="1"/>
    <x v="0"/>
    <x v="1"/>
    <n v="128354709"/>
    <n v="128354709"/>
    <x v="0"/>
    <x v="0"/>
    <x v="1"/>
    <x v="0"/>
    <x v="1"/>
    <s v="Subdirección de Catastro"/>
    <x v="5"/>
    <s v="Subdirectora de Catastro"/>
    <x v="1"/>
    <x v="3"/>
    <s v="Realizar avalúos comerciales, de acuerdo a las solicitudes recibidas."/>
    <s v="Avalúos realizados"/>
    <m/>
    <m/>
    <m/>
    <m/>
    <n v="0"/>
    <x v="0"/>
    <m/>
    <m/>
    <x v="5"/>
    <x v="3"/>
    <x v="2"/>
    <m/>
    <n v="0"/>
    <m/>
  </r>
  <r>
    <x v="1"/>
    <m/>
    <x v="1"/>
    <x v="1"/>
    <x v="5"/>
    <x v="9"/>
    <x v="4"/>
    <x v="9"/>
    <s v="Servicios secretariales o de administración de oficinas  "/>
    <n v="80161501"/>
    <s v="Prestación de servicios profesionales enfocados en la elaboración de avalúos comerciales de los bienes inmuebles tanto urbanos como rurales a nivel nacional y para ejercer como auxiliares de la justicia"/>
    <x v="5"/>
    <x v="5"/>
    <n v="255"/>
    <x v="1"/>
    <x v="0"/>
    <x v="1"/>
    <n v="100020520"/>
    <n v="100020520"/>
    <x v="0"/>
    <x v="0"/>
    <x v="5"/>
    <x v="0"/>
    <x v="1"/>
    <s v="Subdirección de Catastro"/>
    <x v="5"/>
    <s v="Subdirectora de Catastro"/>
    <x v="1"/>
    <x v="3"/>
    <s v="Realizar avalúos comerciales, de acuerdo a las solicitudes recibidas."/>
    <s v="Avalúos realizados"/>
    <m/>
    <m/>
    <m/>
    <m/>
    <n v="0"/>
    <x v="0"/>
    <m/>
    <m/>
    <x v="5"/>
    <x v="5"/>
    <x v="2"/>
    <m/>
    <n v="0"/>
    <m/>
  </r>
  <r>
    <x v="1"/>
    <n v="63"/>
    <x v="1"/>
    <x v="1"/>
    <x v="1"/>
    <x v="1"/>
    <x v="0"/>
    <x v="3"/>
    <s v="Servicios secretariales o de administración de oficinas  "/>
    <n v="80161501"/>
    <s v="Prestación de servicios  para identificar, localizar,revisar,analizar, consolidar documentos técnicos y cartografia tematica relacionada con zonificación de usos suelos y clasificación del suelo."/>
    <x v="4"/>
    <x v="4"/>
    <n v="240"/>
    <x v="1"/>
    <x v="0"/>
    <x v="1"/>
    <n v="106935264"/>
    <n v="106935264"/>
    <x v="0"/>
    <x v="0"/>
    <x v="1"/>
    <x v="0"/>
    <x v="1"/>
    <s v="Subdirección de Catastro"/>
    <x v="5"/>
    <s v="Subdirectora de Catastro"/>
    <x v="1"/>
    <x v="2"/>
    <s v="Ejecutar procesos de actualización catastral a nivel nacional"/>
    <s v="Predios actualizados catastralmente"/>
    <m/>
    <d v="2021-04-27T00:00:00"/>
    <n v="6683454"/>
    <n v="93568356"/>
    <n v="93568356"/>
    <x v="0"/>
    <s v="LUZ ROSERO _x000a_YIMI MORA"/>
    <m/>
    <x v="1"/>
    <x v="0"/>
    <x v="0"/>
    <n v="7"/>
    <n v="13366908"/>
    <m/>
  </r>
  <r>
    <x v="1"/>
    <n v="65"/>
    <x v="1"/>
    <x v="1"/>
    <x v="6"/>
    <x v="0"/>
    <x v="5"/>
    <x v="9"/>
    <s v="Servicios de sistemas de información geográfica (sig)"/>
    <n v="81101512"/>
    <s v="Prestación de servicios profesionales para elaborar los avalúos comerciales de bienes inmuebles tanto urbanos como rurales a nivel nacional, de acuerdo con los contratos suscritos por el IGAC"/>
    <x v="5"/>
    <x v="5"/>
    <n v="255"/>
    <x v="1"/>
    <x v="0"/>
    <x v="1"/>
    <n v="293647443"/>
    <n v="293647443"/>
    <x v="0"/>
    <x v="0"/>
    <x v="7"/>
    <x v="0"/>
    <x v="1"/>
    <s v="Subdirección de Catastro"/>
    <x v="5"/>
    <s v="Subdirectora de Catastro"/>
    <x v="1"/>
    <x v="3"/>
    <s v="Realizar avalúos comerciales, de acuerdo a las solicitudes recibidas."/>
    <s v="Avalúos realizados"/>
    <m/>
    <d v="2021-04-28T00:00:00"/>
    <n v="5757793"/>
    <n v="241827306"/>
    <n v="241827306"/>
    <x v="0"/>
    <s v="HUGO ENRIQUE JIMENEZ"/>
    <m/>
    <x v="0"/>
    <x v="6"/>
    <x v="0"/>
    <n v="210"/>
    <n v="0"/>
    <m/>
  </r>
  <r>
    <x v="0"/>
    <n v="27"/>
    <x v="0"/>
    <x v="0"/>
    <x v="0"/>
    <x v="0"/>
    <x v="0"/>
    <x v="0"/>
    <s v="Servicios de formación profesional en ingeniería"/>
    <n v="86101610"/>
    <s v="Prestación de servicios para realizar la preparación y alistamiento de equipos, reactivos y materiales y apoyo en los diferentes procesos de análisis del Laboratorio Nacional de Suelos."/>
    <x v="3"/>
    <x v="3"/>
    <n v="11"/>
    <x v="0"/>
    <x v="0"/>
    <x v="2"/>
    <n v="28600000"/>
    <n v="28600000"/>
    <x v="0"/>
    <x v="0"/>
    <x v="0"/>
    <x v="0"/>
    <x v="0"/>
    <s v="Subdirección de Agrología"/>
    <x v="3"/>
    <s v="Subdirector de Agrología "/>
    <x v="1"/>
    <x v="2"/>
    <s v="Generar los productos agrológicos como insumos para el Catastro multipropósito"/>
    <s v="Sistema de Información Predial Actualizado_x000a_"/>
    <n v="479"/>
    <d v="2021-03-15T00:00:00"/>
    <n v="26780000"/>
    <n v="26780000"/>
    <n v="26780000"/>
    <x v="0"/>
    <s v="ANGIE LORENA CARDENAS PUERTO"/>
    <n v="24624"/>
    <x v="0"/>
    <x v="0"/>
    <x v="0"/>
    <n v="300"/>
    <n v="1820000"/>
    <m/>
  </r>
  <r>
    <x v="0"/>
    <n v="32"/>
    <x v="0"/>
    <x v="0"/>
    <x v="0"/>
    <x v="0"/>
    <x v="0"/>
    <x v="0"/>
    <s v="Servicios de formación profesional en ingeniería"/>
    <n v="86101610"/>
    <s v="Prestación de servicios para realizar la generación de cartografía temática y demás información espacial temática de Áreas Homogéneas de Tierra con fines de Catastro Multipropósito según estándares establecidos."/>
    <x v="3"/>
    <x v="3"/>
    <n v="11"/>
    <x v="0"/>
    <x v="0"/>
    <x v="2"/>
    <n v="28600000"/>
    <n v="28600000"/>
    <x v="0"/>
    <x v="0"/>
    <x v="0"/>
    <x v="0"/>
    <x v="0"/>
    <s v="Subdirección de Agrología"/>
    <x v="3"/>
    <s v="Subdirector de Agrología "/>
    <x v="1"/>
    <x v="2"/>
    <s v="Generar los productos agrológicos como insumos para el Catastro multipropósito"/>
    <s v="Sistema de Información Predial Actualizado_x000a_"/>
    <n v="459"/>
    <d v="2021-03-15T00:00:00"/>
    <n v="2678000"/>
    <n v="28119000"/>
    <n v="28119000"/>
    <x v="0"/>
    <s v="MONICA ANDREA GARCIA"/>
    <n v="24600"/>
    <x v="0"/>
    <x v="0"/>
    <x v="0"/>
    <n v="315"/>
    <n v="481000"/>
    <m/>
  </r>
  <r>
    <x v="0"/>
    <n v="37"/>
    <x v="0"/>
    <x v="0"/>
    <x v="0"/>
    <x v="0"/>
    <x v="0"/>
    <x v="0"/>
    <s v="Servicios de formación profesional en ingeniería"/>
    <n v="86101610"/>
    <s v="Prestación de servicios para realizar el apoyo a las laborales de campo y manejo logístico durante el levantamiento de la información de Áreas Homogéneas de Tierra con fines de Catastro Multipropósito de acuerdo a las necesidades del proceso."/>
    <x v="3"/>
    <x v="3"/>
    <n v="11"/>
    <x v="0"/>
    <x v="0"/>
    <x v="2"/>
    <n v="28600000"/>
    <n v="28600000"/>
    <x v="0"/>
    <x v="0"/>
    <x v="0"/>
    <x v="0"/>
    <x v="0"/>
    <s v="Subdirección de Agrología"/>
    <x v="3"/>
    <s v="Subdirector de Agrología "/>
    <x v="1"/>
    <x v="2"/>
    <s v="Generar los productos agrológicos como insumos para el Catastro multipropósito"/>
    <s v="Sistema de Información Predial Actualizado_x000a_"/>
    <n v="476"/>
    <d v="2021-03-15T00:00:00"/>
    <n v="2678000"/>
    <n v="28119000"/>
    <n v="28119000"/>
    <x v="0"/>
    <s v="MARISOL  ARDILA CUBIDES"/>
    <n v="24611"/>
    <x v="0"/>
    <x v="0"/>
    <x v="0"/>
    <n v="315"/>
    <n v="481000"/>
    <m/>
  </r>
  <r>
    <x v="0"/>
    <n v="28"/>
    <x v="0"/>
    <x v="0"/>
    <x v="0"/>
    <x v="0"/>
    <x v="0"/>
    <x v="0"/>
    <s v="Servicios de formación profesional en ingeniería"/>
    <n v="86101610"/>
    <s v="Prestación de servicios profesionales para realizar procesos de aerotriangulación y construcción de bloques fotogramétricos."/>
    <x v="3"/>
    <x v="3"/>
    <n v="11"/>
    <x v="0"/>
    <x v="0"/>
    <x v="2"/>
    <n v="44000000"/>
    <n v="44000000"/>
    <x v="0"/>
    <x v="0"/>
    <x v="0"/>
    <x v="0"/>
    <x v="0"/>
    <s v="Subdirección de Agrología"/>
    <x v="3"/>
    <s v="Subdirector de Agrología "/>
    <x v="1"/>
    <x v="2"/>
    <s v="Generar los productos agrológicos como insumos para el Catastro multipropósito"/>
    <s v="Sistema de Información Predial Actualizado_x000a_"/>
    <n v="468"/>
    <d v="2021-03-15T00:00:00"/>
    <n v="4120000"/>
    <n v="43260000"/>
    <n v="43260000"/>
    <x v="0"/>
    <s v="ANDRES EMILIO MORENO CASTRO"/>
    <n v="24613"/>
    <x v="0"/>
    <x v="0"/>
    <x v="0"/>
    <m/>
    <n v="740000"/>
    <m/>
  </r>
  <r>
    <x v="0"/>
    <n v="29"/>
    <x v="0"/>
    <x v="0"/>
    <x v="0"/>
    <x v="0"/>
    <x v="0"/>
    <x v="0"/>
    <s v="Servicios de formación profesional en ingeniería"/>
    <n v="86101610"/>
    <s v="Prestación de servicios profesionales para realizar procesos de aerotriangulación y construcción de bloques fotogramétricos."/>
    <x v="3"/>
    <x v="3"/>
    <n v="11"/>
    <x v="0"/>
    <x v="0"/>
    <x v="2"/>
    <n v="44000000"/>
    <n v="44000000"/>
    <x v="0"/>
    <x v="0"/>
    <x v="0"/>
    <x v="0"/>
    <x v="0"/>
    <s v="Subdirección de Agrología"/>
    <x v="3"/>
    <s v="Subdirector de Agrología "/>
    <x v="1"/>
    <x v="2"/>
    <s v="Generar los productos agrológicos como insumos para el Catastro multipropósito"/>
    <s v="Sistema de Información Predial Actualizado_x000a_"/>
    <n v="463"/>
    <d v="2021-03-15T00:00:00"/>
    <n v="4120000"/>
    <n v="43260000"/>
    <n v="43260000"/>
    <x v="0"/>
    <s v="DANIEL JOSE MORALES MEJIA"/>
    <n v="24602"/>
    <x v="0"/>
    <x v="0"/>
    <x v="2"/>
    <m/>
    <n v="740000"/>
    <m/>
  </r>
  <r>
    <x v="0"/>
    <n v="36"/>
    <x v="0"/>
    <x v="0"/>
    <x v="0"/>
    <x v="0"/>
    <x v="0"/>
    <x v="0"/>
    <s v="Servicios de formación profesional en ingeniería"/>
    <n v="86101610"/>
    <s v="Prestación de servicios profesionales para realizar procesos de aerotriangulación y construcción de bloques fotogramétricos."/>
    <x v="3"/>
    <x v="3"/>
    <n v="11"/>
    <x v="0"/>
    <x v="0"/>
    <x v="2"/>
    <n v="44000000"/>
    <n v="44000000"/>
    <x v="0"/>
    <x v="0"/>
    <x v="0"/>
    <x v="0"/>
    <x v="0"/>
    <s v="Subdirección de Agrología"/>
    <x v="3"/>
    <s v="Subdirector de Agrología "/>
    <x v="1"/>
    <x v="2"/>
    <s v="Generar los productos agrológicos como insumos para el Catastro multipropósito"/>
    <s v="Sistema de Información Predial Actualizado_x000a_"/>
    <n v="485"/>
    <d v="2021-03-15T00:00:00"/>
    <n v="4120000"/>
    <n v="43260000"/>
    <n v="43260000"/>
    <x v="0"/>
    <s v="EDWIN ALFONSO PERILLA"/>
    <n v="24619"/>
    <x v="0"/>
    <x v="0"/>
    <x v="2"/>
    <m/>
    <n v="740000"/>
    <m/>
  </r>
  <r>
    <x v="0"/>
    <n v="33"/>
    <x v="0"/>
    <x v="0"/>
    <x v="0"/>
    <x v="0"/>
    <x v="0"/>
    <x v="0"/>
    <s v="Servicios de formación profesional en ingeniería"/>
    <n v="86101610"/>
    <s v="Prestación de servicios profesionales para realizar la estructuración final de la información cartográfica y alfanumérica y revisión digital de la información espacial temática de Áreas Homogéneas de Tierra con fines de Catastro Multipropósito."/>
    <x v="3"/>
    <x v="3"/>
    <n v="11"/>
    <x v="0"/>
    <x v="0"/>
    <x v="2"/>
    <n v="44000000"/>
    <n v="44000000"/>
    <x v="0"/>
    <x v="0"/>
    <x v="0"/>
    <x v="0"/>
    <x v="0"/>
    <s v="Subdirección de Agrología"/>
    <x v="3"/>
    <s v="Subdirector de Agrología "/>
    <x v="1"/>
    <x v="2"/>
    <s v="Generar los productos agrológicos como insumos para el Catastro multipropósito"/>
    <s v="Sistema de Información Predial Actualizado_x000a_"/>
    <n v="473"/>
    <d v="2021-03-15T00:00:00"/>
    <n v="4120000"/>
    <n v="43260000"/>
    <n v="43260000"/>
    <x v="0"/>
    <s v="MARCO ANTONIO SUAREZ GALEANO"/>
    <n v="24607"/>
    <x v="0"/>
    <x v="0"/>
    <x v="0"/>
    <n v="315"/>
    <n v="740000"/>
    <m/>
  </r>
  <r>
    <x v="0"/>
    <n v="31"/>
    <x v="0"/>
    <x v="0"/>
    <x v="0"/>
    <x v="0"/>
    <x v="0"/>
    <x v="0"/>
    <s v="Servicios de formación profesional en ingeniería"/>
    <n v="86101610"/>
    <s v="Prestación de servicios profesionales para realizar la actualización y empalme de las Áreas Homogéneas de Tierra con fines de Catastro Multipropósito, acorde con los requerimientos agrológicos, digitales, cartográficos y documentales determinados por la metodología vigente."/>
    <x v="3"/>
    <x v="3"/>
    <n v="11"/>
    <x v="0"/>
    <x v="0"/>
    <x v="2"/>
    <n v="47300000"/>
    <n v="47300000"/>
    <x v="0"/>
    <x v="0"/>
    <x v="0"/>
    <x v="0"/>
    <x v="0"/>
    <s v="Subdirección de Agrología"/>
    <x v="3"/>
    <s v="Subdirector de Agrología "/>
    <x v="1"/>
    <x v="2"/>
    <s v="Generar los productos agrológicos como insumos para el Catastro multipropósito"/>
    <s v="Sistema de Información Predial Actualizado_x000a_"/>
    <n v="481"/>
    <d v="2021-03-15T00:00:00"/>
    <n v="4429000"/>
    <n v="46504500"/>
    <n v="46504500"/>
    <x v="0"/>
    <s v="NATALIA PRECIADO"/>
    <n v="24616"/>
    <x v="0"/>
    <x v="0"/>
    <x v="0"/>
    <n v="315"/>
    <n v="795500"/>
    <m/>
  </r>
  <r>
    <x v="0"/>
    <n v="34"/>
    <x v="0"/>
    <x v="0"/>
    <x v="0"/>
    <x v="0"/>
    <x v="0"/>
    <x v="0"/>
    <s v="Servicios de formación profesional en ingeniería"/>
    <n v="86101610"/>
    <s v="Prestación de servicios profesionales para la elaboración de cartografía geomorfológica con base en la interpretación de sensores remotos con un detalle de unidades hasta nivel de forma del terreno, con un rendimiento avanzado."/>
    <x v="3"/>
    <x v="3"/>
    <n v="11"/>
    <x v="0"/>
    <x v="0"/>
    <x v="2"/>
    <n v="49500000"/>
    <n v="49500000"/>
    <x v="0"/>
    <x v="0"/>
    <x v="0"/>
    <x v="0"/>
    <x v="0"/>
    <s v="Subdirección de Agrología"/>
    <x v="3"/>
    <s v="Subdirector de Agrología "/>
    <x v="1"/>
    <x v="2"/>
    <s v="Generar los productos agrológicos como insumos para el Catastro multipropósito"/>
    <s v="Sistema de Información Predial Actualizado_x000a_"/>
    <n v="465"/>
    <d v="2021-03-15T00:00:00"/>
    <n v="4735000"/>
    <n v="48928333.333333336"/>
    <n v="48928333.333333336"/>
    <x v="0"/>
    <s v="JAIME ANDRES NEIRA"/>
    <n v="24604"/>
    <x v="0"/>
    <x v="0"/>
    <x v="0"/>
    <n v="310"/>
    <n v="571666.66666666418"/>
    <m/>
  </r>
  <r>
    <x v="0"/>
    <n v="35"/>
    <x v="0"/>
    <x v="0"/>
    <x v="0"/>
    <x v="0"/>
    <x v="0"/>
    <x v="0"/>
    <s v="Servicios de formación profesional en ingeniería"/>
    <n v="86101610"/>
    <s v="Prestación de servicios profesionales para la elaboración de cartografía geomorfológica con base en la interpretación de sensores remotos con un detalle de unidades hasta nivel de forma del terreno, con un rendimiento avanzado."/>
    <x v="3"/>
    <x v="3"/>
    <n v="11"/>
    <x v="0"/>
    <x v="0"/>
    <x v="2"/>
    <n v="49500000"/>
    <n v="49500000"/>
    <x v="0"/>
    <x v="0"/>
    <x v="0"/>
    <x v="0"/>
    <x v="0"/>
    <s v="Subdirección de Agrología"/>
    <x v="3"/>
    <s v="Subdirector de Agrología "/>
    <x v="1"/>
    <x v="2"/>
    <s v="Generar los productos agrológicos como insumos para el Catastro multipropósito"/>
    <s v="Sistema de Información Predial Actualizado_x000a_"/>
    <n v="453"/>
    <d v="2021-03-15T00:00:00"/>
    <n v="4735000"/>
    <n v="48928333.333333336"/>
    <n v="48928333.333333336"/>
    <x v="0"/>
    <s v="GERSE DAVID RUIZ"/>
    <n v="24590"/>
    <x v="0"/>
    <x v="0"/>
    <x v="0"/>
    <n v="310"/>
    <n v="571666.66666666418"/>
    <m/>
  </r>
  <r>
    <x v="0"/>
    <n v="38"/>
    <x v="0"/>
    <x v="0"/>
    <x v="0"/>
    <x v="0"/>
    <x v="0"/>
    <x v="1"/>
    <s v="Servicios de formación profesional en ingeniería"/>
    <n v="86101610"/>
    <s v="Prestación de servicios profesionales para realizar el control de calidad temático en las diferentes etapas de la actualización de las Áreas Homogéneas de Tierra con fines de Catastro Multipropósito para garantizar la entrega oportuna de municipios con base en la metodología vigente y los lineamientos establecidos en el Sistema de Gestión Integrado de Calidad."/>
    <x v="1"/>
    <x v="1"/>
    <n v="10"/>
    <x v="0"/>
    <x v="0"/>
    <x v="2"/>
    <n v="53900000"/>
    <n v="53900000"/>
    <x v="0"/>
    <x v="0"/>
    <x v="0"/>
    <x v="0"/>
    <x v="0"/>
    <s v="Subdirección de Agrología"/>
    <x v="3"/>
    <s v="Subdirector de Agrología "/>
    <x v="1"/>
    <x v="2"/>
    <s v="Generar los productos agrológicos como insumos para el Catastro multipropósito"/>
    <s v="Sistema de Información Predial Actualizado_x000a_"/>
    <n v="471"/>
    <d v="2021-03-15T00:00:00"/>
    <n v="5047000"/>
    <n v="50470000"/>
    <n v="50470000"/>
    <x v="0"/>
    <s v="ANA MARIA DEL ROSARIO PALACINO DE WALTEROS"/>
    <n v="24606"/>
    <x v="0"/>
    <x v="0"/>
    <x v="0"/>
    <n v="300"/>
    <n v="3430000"/>
    <m/>
  </r>
  <r>
    <x v="1"/>
    <m/>
    <x v="1"/>
    <x v="1"/>
    <x v="0"/>
    <x v="5"/>
    <x v="1"/>
    <x v="10"/>
    <s v="Servicios de sistemas de información geográfica (sig)"/>
    <n v="81101512"/>
    <s v="Adelantar el proceso de actualización catastral de los municipios de Mahates y María La Baja en el  del Departamento de Bolívar, en conjunto con la Agencia Nacional de Tierras - ANT."/>
    <x v="5"/>
    <x v="5"/>
    <n v="9"/>
    <x v="0"/>
    <x v="4"/>
    <x v="2"/>
    <n v="1148985120"/>
    <n v="114898512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10"/>
    <s v="Servicios de sistemas de información geográfica (sig)"/>
    <n v="81101512"/>
    <s v="Adelantar el proceso de actualización catastral de los municipios de Morales y Piendamó en el  del Departamento del Cauca, en conjunto con la Agencia Nacional de Tierras - ANT."/>
    <x v="5"/>
    <x v="5"/>
    <n v="9"/>
    <x v="0"/>
    <x v="5"/>
    <x v="2"/>
    <n v="884523002"/>
    <n v="884523002"/>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10"/>
    <s v="Servicios de sistemas de información geográfica (sig)"/>
    <n v="81101512"/>
    <s v="Adelantar el proceso de actualización catastral de los municipios de San Juan de Nepomuceno, Zambrano, Palmito, San Onofre y Mercaderes, en conjunto con la Agencia Nacional de Tierras - ANT."/>
    <x v="5"/>
    <x v="5"/>
    <n v="9"/>
    <x v="0"/>
    <x v="4"/>
    <x v="2"/>
    <n v="2114430486"/>
    <n v="2114430486"/>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10"/>
    <s v="Servicios de sistemas de información geográfica (sig)"/>
    <n v="81101512"/>
    <s v="Adelantar el proceso de actualización catastral de los municipios de Cajibío, Piamonte, Sucre y Almaguer, en conjunto con la Agencia Nacional de Tierras - ANT."/>
    <x v="5"/>
    <x v="5"/>
    <n v="9"/>
    <x v="0"/>
    <x v="5"/>
    <x v="2"/>
    <n v="781026077"/>
    <n v="781026077"/>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10"/>
    <s v="Servicios de sistemas de información geográfica (sig)"/>
    <n v="81101512"/>
    <s v="Prestación de servicios de operadores, para adelantar los procesos de actualización catastral en los municipios priorizados para el año 2021, financiado con recursos del Contrato de Préstamo BIRF No.89370 – OC."/>
    <x v="8"/>
    <x v="8"/>
    <n v="12"/>
    <x v="0"/>
    <x v="4"/>
    <x v="2"/>
    <n v="25027258562"/>
    <n v="25027258562"/>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10"/>
    <s v="Servicios de sistemas de información geográfica (sig)"/>
    <n v="81101512"/>
    <s v="Prestación de servicios de operadores, para adelantar los procesos de actualización catastral en los municipios priorizados para el año 2021, financiado con recursos del Contrato de Préstamo  BID No.4856/OC-CO."/>
    <x v="8"/>
    <x v="8"/>
    <n v="12"/>
    <x v="0"/>
    <x v="5"/>
    <x v="2"/>
    <n v="24975982389"/>
    <n v="24975982389"/>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n v="29"/>
    <x v="1"/>
    <x v="1"/>
    <x v="0"/>
    <x v="0"/>
    <x v="0"/>
    <x v="2"/>
    <s v="Servicios de sistemas de información geográfica (sig)"/>
    <n v="81101512"/>
    <s v="Adelantar los procesos de actualización catastral de 4 municipios del departamento de Boyacá financiados con recursos del Banco Interamericano de Desarrollo"/>
    <x v="3"/>
    <x v="3"/>
    <n v="8"/>
    <x v="0"/>
    <x v="5"/>
    <x v="2"/>
    <n v="2901108715"/>
    <n v="2901108715"/>
    <x v="0"/>
    <x v="0"/>
    <x v="0"/>
    <x v="0"/>
    <x v="1"/>
    <s v="Subdirección de Catastro"/>
    <x v="3"/>
    <s v="Subdirectora de Catastro"/>
    <x v="1"/>
    <x v="2"/>
    <s v="Realizar el levantamiento catastral en los municipios priorizados para la conformación del catastro multipropósito"/>
    <s v="Sistema de Información Predial Actualizado_x000a_"/>
    <n v="178"/>
    <d v="2021-02-05T00:00:00"/>
    <n v="2901108715"/>
    <n v="2901108715"/>
    <n v="2901108715"/>
    <x v="0"/>
    <s v="TELESPAZIO ARGENTINA S.A"/>
    <n v="24360"/>
    <x v="0"/>
    <x v="0"/>
    <x v="0"/>
    <n v="240"/>
    <n v="0"/>
    <m/>
  </r>
  <r>
    <x v="1"/>
    <n v="31"/>
    <x v="1"/>
    <x v="1"/>
    <x v="0"/>
    <x v="0"/>
    <x v="0"/>
    <x v="2"/>
    <s v="Servicios de sistemas de información geográfica (sig)"/>
    <n v="81101512"/>
    <s v="Adelantar los procesos de actualización catastral de 4 municipios del departamento de Boyacá financiados con recursos del Banco Mundial -BM"/>
    <x v="3"/>
    <x v="3"/>
    <n v="8"/>
    <x v="0"/>
    <x v="5"/>
    <x v="2"/>
    <n v="4875235099"/>
    <n v="4875235099"/>
    <x v="0"/>
    <x v="0"/>
    <x v="0"/>
    <x v="0"/>
    <x v="1"/>
    <s v="Subdirección de Catastro"/>
    <x v="5"/>
    <s v="Subdirectora de Catastro"/>
    <x v="1"/>
    <x v="2"/>
    <s v="Realizar el levantamiento catastral en los municipios priorizados para la conformación del catastro multipropósito"/>
    <s v="Sistema de Información Predial Actualizado_x000a_"/>
    <n v="179"/>
    <d v="2021-02-05T00:00:00"/>
    <n v="4875235099"/>
    <n v="4875235099"/>
    <n v="4875235099"/>
    <x v="0"/>
    <s v="TELESPAZIO ARGENTINA S.A"/>
    <n v="24363"/>
    <x v="0"/>
    <x v="0"/>
    <x v="0"/>
    <n v="240"/>
    <n v="0"/>
    <m/>
  </r>
  <r>
    <x v="1"/>
    <m/>
    <x v="1"/>
    <x v="1"/>
    <x v="0"/>
    <x v="5"/>
    <x v="1"/>
    <x v="4"/>
    <s v="Planificación o administración de proyectos"/>
    <n v="80101604"/>
    <s v="Diseñar e implementar el componente de aseguramiento de la calidad requerida en el Catastro Multipropósito en 2021, para los productos de la gestión catastral generados por los operadores."/>
    <x v="5"/>
    <x v="5"/>
    <n v="6"/>
    <x v="0"/>
    <x v="0"/>
    <x v="2"/>
    <n v="200000000"/>
    <n v="20000000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el seguimiento a la ejecución de los procesos de actualización catastral de los municipios priorizados en 2021, del Proyecto financiado con recursos del Contrato de Préstamo BIRF  No.89370 – OC."/>
    <x v="5"/>
    <x v="5"/>
    <n v="11"/>
    <x v="0"/>
    <x v="0"/>
    <x v="2"/>
    <n v="130076606"/>
    <n v="130076606"/>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el seguimiento a la ejecución de los procesos de actualización catastral de los municipios priorizados en 2021, financiado con recursos del Préstamo BID No.4856/OC-CO"/>
    <x v="5"/>
    <x v="5"/>
    <n v="11"/>
    <x v="0"/>
    <x v="0"/>
    <x v="2"/>
    <n v="130076606"/>
    <n v="130076606"/>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el seguimiento a la ejecución de los procesos de actualización catastral de los municipios priorizados en 2021, del Proyecto financiado con recursos del Contrato de Préstamo BIRF  No.89370 – OC."/>
    <x v="5"/>
    <x v="5"/>
    <n v="8"/>
    <x v="0"/>
    <x v="0"/>
    <x v="2"/>
    <n v="94601168"/>
    <n v="94601168"/>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el seguimiento a la ejecución de los procesos de actualización catastral de los municipios priorizados en 2021, del Proyecto financiado con recursos del Contrato de Préstamo  BID No.4856/OC-CO"/>
    <x v="5"/>
    <x v="5"/>
    <n v="8"/>
    <x v="0"/>
    <x v="0"/>
    <x v="2"/>
    <n v="94601168"/>
    <n v="94601168"/>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coordinar el componente de aseguramiento de la calidad en la revisión de los productos generados por los operadores catastrales en el marco del Contrato de Préstamo BIRF  No.89370 – OC"/>
    <x v="5"/>
    <x v="5"/>
    <n v="6"/>
    <x v="0"/>
    <x v="0"/>
    <x v="2"/>
    <n v="57467676"/>
    <n v="57467676"/>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coordinar el componente de aseguramiento de la calidad en la revisión de los productos generados por los operadores catastrales en el marco del Contrato de Préstamo BID No.4856/OC-CO"/>
    <x v="5"/>
    <x v="5"/>
    <n v="6"/>
    <x v="0"/>
    <x v="0"/>
    <x v="2"/>
    <n v="57467676"/>
    <n v="57467676"/>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requeridos en la revisión de los productos generados por los operadores catastrales contratados en el marco del Contrato de Préstamo BIRF  No.89370 – OC. Profesional 1."/>
    <x v="5"/>
    <x v="5"/>
    <n v="6"/>
    <x v="0"/>
    <x v="0"/>
    <x v="2"/>
    <n v="38932740"/>
    <n v="389327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requeridos en la revisión de los productos generados por los operadores catastrales contratados en el marco del Contrato de Préstamo BIRF  No.89370 – OC. Profesional 2."/>
    <x v="5"/>
    <x v="5"/>
    <n v="6"/>
    <x v="0"/>
    <x v="0"/>
    <x v="2"/>
    <n v="38932740"/>
    <n v="389327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requeridos en la revisión de los productos generados por los operadores catastrales contratados en el marco del Contrato de Préstamo BIRF  No.89370 – OC. Profesional 3."/>
    <x v="5"/>
    <x v="5"/>
    <n v="6"/>
    <x v="0"/>
    <x v="0"/>
    <x v="2"/>
    <n v="38932740"/>
    <n v="389327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requeridos en la revisión de los productos generados por los operadores catastrales contratados en el marco del Contrato de Préstamo BID No.4856/OC-CO. Profesional 1."/>
    <x v="5"/>
    <x v="5"/>
    <n v="6"/>
    <x v="0"/>
    <x v="0"/>
    <x v="2"/>
    <n v="38932740"/>
    <n v="389327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requeridos en la revisión de los productos generados por los operadores catastrales contratados en el marco del Contrato de Préstamo BID No.4856/OC-CO. Profesional 2."/>
    <x v="5"/>
    <x v="5"/>
    <n v="6"/>
    <x v="0"/>
    <x v="0"/>
    <x v="2"/>
    <n v="38932740"/>
    <n v="389327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requeridos en la revisión de los productos generados por los operadores catastrales contratados en el marco del Contrato de Préstamo BID No.4856/OC-CO. Profesional 3."/>
    <x v="5"/>
    <x v="5"/>
    <n v="6"/>
    <x v="0"/>
    <x v="0"/>
    <x v="2"/>
    <n v="38932740"/>
    <n v="389327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RF  No.89370 – OC. Profesional 1"/>
    <x v="5"/>
    <x v="5"/>
    <n v="6"/>
    <x v="0"/>
    <x v="0"/>
    <x v="2"/>
    <n v="33540540"/>
    <n v="335405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RF  No.89370 – OC. Profesional 2"/>
    <x v="5"/>
    <x v="5"/>
    <n v="6"/>
    <x v="0"/>
    <x v="0"/>
    <x v="2"/>
    <n v="33540540"/>
    <n v="335405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RF  No.89370 – OC. Profesional 3"/>
    <x v="5"/>
    <x v="5"/>
    <n v="6"/>
    <x v="0"/>
    <x v="0"/>
    <x v="2"/>
    <n v="33540540"/>
    <n v="335405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RF  No.89370 – OC. Profesional 4"/>
    <x v="5"/>
    <x v="5"/>
    <n v="6"/>
    <x v="0"/>
    <x v="0"/>
    <x v="2"/>
    <n v="33540540"/>
    <n v="335405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RF  No.89370 – OC. Profesional 5"/>
    <x v="5"/>
    <x v="5"/>
    <n v="6"/>
    <x v="0"/>
    <x v="0"/>
    <x v="2"/>
    <n v="33540540"/>
    <n v="335405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D No.4856/OC-CO. Profesional 1"/>
    <x v="5"/>
    <x v="5"/>
    <n v="6"/>
    <x v="0"/>
    <x v="0"/>
    <x v="2"/>
    <n v="33540540"/>
    <n v="335405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D No.4856/OC-CO. Profesional 2"/>
    <x v="5"/>
    <x v="5"/>
    <n v="6"/>
    <x v="0"/>
    <x v="0"/>
    <x v="2"/>
    <n v="33540540"/>
    <n v="335405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D No.4856/OC-CO. Profesional 3"/>
    <x v="5"/>
    <x v="5"/>
    <n v="6"/>
    <x v="0"/>
    <x v="0"/>
    <x v="2"/>
    <n v="33540540"/>
    <n v="335405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D No.4856/OC-CO. Profesional 4"/>
    <x v="5"/>
    <x v="5"/>
    <n v="6"/>
    <x v="0"/>
    <x v="0"/>
    <x v="2"/>
    <n v="33540540"/>
    <n v="335405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D No.4856/OC-CO. Profesional 5"/>
    <x v="5"/>
    <x v="5"/>
    <n v="6"/>
    <x v="0"/>
    <x v="0"/>
    <x v="2"/>
    <n v="33540540"/>
    <n v="335405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del componente económico de los productos generados por los operadores catastrales contratados en el marco del Contrato de Préstamo BIRF  No.89370 – OC"/>
    <x v="5"/>
    <x v="5"/>
    <n v="4"/>
    <x v="0"/>
    <x v="0"/>
    <x v="2"/>
    <n v="29321464"/>
    <n v="29321464"/>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del componente económico de los productos generados por los operadores catastrales contratados en el marco del Contrato de Préstamo BID No.4856/OC-CO"/>
    <x v="5"/>
    <x v="5"/>
    <n v="4"/>
    <x v="0"/>
    <x v="0"/>
    <x v="2"/>
    <n v="29321464"/>
    <n v="29321464"/>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del componente social y documental de los productos generados por los operadores catastrales contratados en el marco del Contrato de Préstamo BIRF  No.89370 – OC"/>
    <x v="5"/>
    <x v="5"/>
    <n v="6"/>
    <x v="0"/>
    <x v="0"/>
    <x v="2"/>
    <n v="28988880"/>
    <n v="2898888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del componente social y documental de los productos generados por los operadores catastrales contratados en el marco del Contrato de Préstamo BID No.4856/OC-CO"/>
    <x v="5"/>
    <x v="5"/>
    <n v="6"/>
    <x v="0"/>
    <x v="0"/>
    <x v="2"/>
    <n v="28988880"/>
    <n v="2898888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adelantar la automatización del aseguramiento de la calidad de los procesos de gestión catastral realizados en el marco del Contrato de Préstamo BIRF No.89370 – OC"/>
    <x v="5"/>
    <x v="5"/>
    <n v="6"/>
    <x v="0"/>
    <x v="0"/>
    <x v="2"/>
    <n v="57467676"/>
    <n v="57467676"/>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adelantar la automatización del aseguramiento de la calidad de los procesos de gestión catastral realizados en el marco del Contrato de Préstamo BID No.4856/OC-CO"/>
    <x v="5"/>
    <x v="5"/>
    <n v="6"/>
    <x v="0"/>
    <x v="0"/>
    <x v="2"/>
    <n v="57467676"/>
    <n v="57467676"/>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apoyar desde el componente jurídicos la supervisión de los contratos suscritos por el IGAC, con los operadores catastrales  en el marco del Contrato de Préstamo BIRF  No.89370 – OC"/>
    <x v="5"/>
    <x v="5"/>
    <n v="11"/>
    <x v="0"/>
    <x v="0"/>
    <x v="2"/>
    <n v="80634026"/>
    <n v="80634026"/>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apoyar desde el componente jurídicos la supervisión de los contratos suscritos por el IGAC, con los operadores catastrales  en el marco del Contrato de Préstamo BID No.4856/OC-CO"/>
    <x v="5"/>
    <x v="5"/>
    <n v="11"/>
    <x v="0"/>
    <x v="0"/>
    <x v="2"/>
    <n v="80634026"/>
    <n v="80634026"/>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apoyar desde el componente financiero la supervisión de los contratos suscritos por el IGAC, con los operadores catastrales  en el marco del Contrato de Préstamo BIRF  No.89370 – OC"/>
    <x v="5"/>
    <x v="5"/>
    <n v="11"/>
    <x v="0"/>
    <x v="0"/>
    <x v="2"/>
    <n v="80634026"/>
    <n v="80634026"/>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apoyar desde el componente financiero la supervisión de los contratos suscritos por el IGAC, con los operadores catastrales  en el marco del Contrato de Préstamo BID No.4856/OC-CO"/>
    <x v="5"/>
    <x v="5"/>
    <n v="11"/>
    <x v="0"/>
    <x v="0"/>
    <x v="2"/>
    <n v="80634026"/>
    <n v="80634026"/>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Servicios de asesoramiento sobre planificación estratégica"/>
    <n v="80101504"/>
    <s v="Apoyar al Instituto Geográfico Agustín Codazzi (IGAC), desde el aspecto técnico y operativo, en la elaboración, estructuración de las especificaciones técnicas desde el componente catastral en el desarrollo de los procesos de contratación requeridos en el marco del Proyecto denominad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5"/>
    <x v="5"/>
    <n v="345"/>
    <x v="1"/>
    <x v="0"/>
    <x v="2"/>
    <n v="116150000"/>
    <n v="116150000"/>
    <x v="0"/>
    <x v="0"/>
    <x v="0"/>
    <x v="0"/>
    <x v="1"/>
    <s v="Subdirección de Catastro"/>
    <x v="3"/>
    <s v="Subdirectora de Catastro"/>
    <x v="1"/>
    <x v="2"/>
    <s v="Gestionar técnicamente la operación del proyecto de catastro multipropósito, en lo correspondiente al IGAC"/>
    <s v="Sistema de Información Predial Actualizado_x000a_"/>
    <m/>
    <m/>
    <m/>
    <m/>
    <n v="0"/>
    <x v="0"/>
    <m/>
    <m/>
    <x v="5"/>
    <x v="1"/>
    <x v="2"/>
    <m/>
    <n v="0"/>
    <m/>
  </r>
  <r>
    <x v="1"/>
    <n v="1"/>
    <x v="1"/>
    <x v="1"/>
    <x v="0"/>
    <x v="0"/>
    <x v="0"/>
    <x v="0"/>
    <s v="Servicios de asesoramiento sobre planificación estratégica"/>
    <n v="80101504"/>
    <s v="Apoyar al Instituto Geográfico Agustín Codazzi como Especialista de Salvaguardas Ambientales en el marco del Proyecto denominado “Programa para la adopción e implementación de un Catastro Multipropósito-sito Urbano – Rural”, "/>
    <x v="0"/>
    <x v="0"/>
    <n v="345"/>
    <x v="1"/>
    <x v="0"/>
    <x v="2"/>
    <n v="94300000"/>
    <n v="94300000"/>
    <x v="0"/>
    <x v="0"/>
    <x v="0"/>
    <x v="0"/>
    <x v="1"/>
    <s v="Subdirección de Catastro"/>
    <x v="3"/>
    <s v="Subdirectora de Catastro"/>
    <x v="1"/>
    <x v="2"/>
    <s v="Gestionar técnicamente la operación del proyecto de catastro multipropósito, en lo correspondiente al IGAC"/>
    <s v="Sistema de Información Predial Actualizado_x000a_"/>
    <n v="53"/>
    <d v="2021-01-14T00:00:00"/>
    <n v="7550000"/>
    <n v="83050000"/>
    <n v="83050000"/>
    <x v="0"/>
    <s v="MARIA VIVIANA BORDA CALVACHE"/>
    <n v="24219"/>
    <x v="0"/>
    <x v="0"/>
    <x v="0"/>
    <n v="330"/>
    <n v="11250000"/>
    <m/>
  </r>
  <r>
    <x v="1"/>
    <m/>
    <x v="1"/>
    <x v="1"/>
    <x v="0"/>
    <x v="5"/>
    <x v="1"/>
    <x v="1"/>
    <s v="Servicio de consultoría de energía o servicios públicos"/>
    <n v="81101522"/>
    <s v="Adelantar la actualización catastral de los municipios a ser intervenidos con recursos del Banco Mundial-BM, priorizados para el primer semestre de 2021 en el marco del Crédito de Catastro Multipropósito"/>
    <x v="5"/>
    <x v="5"/>
    <n v="240"/>
    <x v="1"/>
    <x v="5"/>
    <x v="2"/>
    <n v="14382386381"/>
    <n v="14382386381"/>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1"/>
    <s v="Servicio de consultoría de energía o servicios públicos"/>
    <n v="81101522"/>
    <s v="Adelantar la actualización catastral de los municipios a ser intervenidos con recursos del Banco Interamericano de Desarrollo BID, priorizados para el primer semestre de 2021 en el marco del Crédito de Catastro Multipropósito"/>
    <x v="5"/>
    <x v="5"/>
    <n v="240"/>
    <x v="1"/>
    <x v="5"/>
    <x v="2"/>
    <n v="12442023704"/>
    <n v="12442023704"/>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9"/>
    <s v="Servicios secretariales o de administración de oficinas  "/>
    <n v="80161501"/>
    <s v="Apoyar al IGAC como Coordinador  Operativo en el marco del Proyecto denominado &quot;CONSULTA PREVIA&quot;, el cual es financiado con recursos del Contrato de Préstamo BIRF N. 8937-CO en el marco de lo establecido en el Reglamento Operativo  del Proyecto y el Acuerdo Interistitucional suscrito entre las entidades ejecutoras."/>
    <x v="5"/>
    <x v="5"/>
    <n v="240"/>
    <x v="1"/>
    <x v="0"/>
    <x v="2"/>
    <n v="88180736"/>
    <n v="88180736"/>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9"/>
    <s v="Servicios secretariales o de administración de oficinas  "/>
    <n v="80161501"/>
    <s v="Apoyar al IGAC como Consultor Administrativo en el marco del Proyecto denominado &quot;CONSULTA PREVIA&quot;, el cual es financiado con recursos del Contrato de Préstamo BIRF N. 8937-CO en el marco de lo establecido en el Reglamento Operativo  del Proyecto y el Acuerdo Interistitucional suscrito entre las entidades ejecutoras."/>
    <x v="5"/>
    <x v="5"/>
    <n v="240"/>
    <x v="1"/>
    <x v="0"/>
    <x v="2"/>
    <n v="46062344"/>
    <n v="46062344"/>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8"/>
    <x v="9"/>
    <x v="6"/>
    <x v="9"/>
    <s v="Servicios secretariales o de administración de oficinas  "/>
    <n v="80161501"/>
    <s v="Apoyar al Instituto  Geográfico Agustin Codazzi  como especialista social para la ejecución de la ruta de consulta previa con grupos étnicos para el Catastro Multipropósito, el cual es financiado parcialmente con recursos del Contrato de Préstamo BIRF N. 8937-CO en el marco de lo establecido en el Reglamento Operativo  del Proyecto y el Acuerdo Interistitucional suscrito entre las entidades ejecutoras."/>
    <x v="5"/>
    <x v="5"/>
    <n v="60"/>
    <x v="1"/>
    <x v="0"/>
    <x v="2"/>
    <n v="106935264"/>
    <n v="106935264"/>
    <x v="0"/>
    <x v="0"/>
    <x v="9"/>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7"/>
    <x v="2"/>
    <m/>
    <n v="0"/>
    <m/>
  </r>
  <r>
    <x v="1"/>
    <m/>
    <x v="1"/>
    <x v="1"/>
    <x v="0"/>
    <x v="9"/>
    <x v="1"/>
    <x v="3"/>
    <s v="Servicios secretariales o de administración de oficinas  "/>
    <n v="80161501"/>
    <s v="Realizar la sistematización y gestión del conocimiento de las actividades desarrolladas en el marco de la Consulta Previa, especialmente la relacionada con las fases de unificación, concertación y protocolización."/>
    <x v="5"/>
    <x v="5"/>
    <n v="240"/>
    <x v="1"/>
    <x v="0"/>
    <x v="2"/>
    <n v="210000000"/>
    <n v="21000000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1"/>
    <s v="Servicios secretariales o de administración de oficinas  "/>
    <n v="80161501"/>
    <s v="Realizar recomendaciones y proponer ajustes al Documento Metodológico para la Participación de las comunidades Negras, Afrocolombianas, Raizales y Palenqueras en la implementación del Catastro Multipropósito, en el marco de la competencia de la Comisón Consultiva de Alto Nivel establecida en el Decreto 1640 de 2020"/>
    <x v="5"/>
    <x v="5"/>
    <n v="240"/>
    <x v="0"/>
    <x v="0"/>
    <x v="2"/>
    <n v="714000000"/>
    <n v="71400000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3"/>
    <n v="11"/>
    <x v="2"/>
    <x v="2"/>
    <x v="0"/>
    <x v="9"/>
    <x v="1"/>
    <x v="2"/>
    <s v="Servicios de sistemas de información geográfica (sig)"/>
    <n v="81101512"/>
    <s v="Prestación de servicios profesionales para diseñar los servicios de información, de procesamiento y disposición de información para el catastro multipropósito"/>
    <x v="3"/>
    <x v="3"/>
    <n v="11"/>
    <x v="0"/>
    <x v="0"/>
    <x v="2"/>
    <n v="108518128"/>
    <n v="108518128"/>
    <x v="0"/>
    <x v="0"/>
    <x v="0"/>
    <x v="0"/>
    <x v="2"/>
    <s v="Oficina CIAF"/>
    <x v="3"/>
    <s v="Jefe Oficina CIAF"/>
    <x v="1"/>
    <x v="2"/>
    <s v="Fortalecer la Infraestructura Colombiana de Datos Espaciales - ICDE, para su incorporación en el sistema de e-gobierno y su interoperabilidad con el nodo de tierras"/>
    <s v="Sistema de Información predial actualizado"/>
    <n v="328"/>
    <d v="2021-02-16T00:00:00"/>
    <n v="108518128"/>
    <n v="108518128"/>
    <n v="108518128"/>
    <x v="0"/>
    <s v="ANGEL FORERO ( no continua con el proceso)"/>
    <n v="24552"/>
    <x v="0"/>
    <x v="0"/>
    <x v="0"/>
    <n v="330"/>
    <n v="0"/>
    <m/>
  </r>
  <r>
    <x v="3"/>
    <m/>
    <x v="2"/>
    <x v="2"/>
    <x v="0"/>
    <x v="5"/>
    <x v="1"/>
    <x v="2"/>
    <s v="Servicios de sistemas de información geográfica (sig)"/>
    <n v="81101512"/>
    <s v="Prestación de servicios profesionales para diseñar y construir servicios de información, de procesamiento y de disposición de información para el catastro multipropósito desde el fortalecimiento de la ICDE"/>
    <x v="3"/>
    <x v="3"/>
    <n v="11"/>
    <x v="0"/>
    <x v="0"/>
    <x v="2"/>
    <n v="108518128"/>
    <n v="108518128"/>
    <x v="0"/>
    <x v="0"/>
    <x v="0"/>
    <x v="0"/>
    <x v="2"/>
    <s v="Oficina CIAF"/>
    <x v="3"/>
    <s v="Jefe Oficina CIAF"/>
    <x v="1"/>
    <x v="2"/>
    <s v="Fortalecer la Infraestructura Colombiana de Datos Espaciales - ICDE, para su incorporación en el sistema de e-gobierno y su interoperabilidad con el nodo de tierras"/>
    <s v="Sistema de Información predial actualizado"/>
    <m/>
    <m/>
    <m/>
    <m/>
    <n v="0"/>
    <x v="0"/>
    <m/>
    <m/>
    <x v="5"/>
    <x v="1"/>
    <x v="2"/>
    <m/>
    <n v="0"/>
    <n v="29595853.09090909"/>
  </r>
  <r>
    <x v="3"/>
    <m/>
    <x v="2"/>
    <x v="2"/>
    <x v="0"/>
    <x v="5"/>
    <x v="1"/>
    <x v="1"/>
    <s v="Servicio de análisis de sistemas"/>
    <n v="81111808"/>
    <s v="Prestación de servicios profesionales como arquitecto de solución en la implementación de una plataforma tecnológica que soporte la operación de la ICDE  apoyo a la política de catastro multipropósito"/>
    <x v="1"/>
    <x v="1"/>
    <n v="285"/>
    <x v="1"/>
    <x v="0"/>
    <x v="2"/>
    <n v="93720198"/>
    <n v="93720198"/>
    <x v="0"/>
    <x v="0"/>
    <x v="0"/>
    <x v="0"/>
    <x v="2"/>
    <s v="Oficina CIAF"/>
    <x v="3"/>
    <s v="Jefe Oficina CIAF"/>
    <x v="1"/>
    <x v="2"/>
    <s v="Fortalecer la Infraestructura Colombiana de Datos Espaciales - ICDE, para su incorporación en el sistema de e-gobierno y su interoperabilidad con el nodo de tierras"/>
    <s v="Sistema de Información predial actualizado"/>
    <m/>
    <m/>
    <m/>
    <m/>
    <n v="0"/>
    <x v="0"/>
    <m/>
    <m/>
    <x v="5"/>
    <x v="1"/>
    <x v="2"/>
    <m/>
    <n v="0"/>
    <n v="19730568"/>
  </r>
  <r>
    <x v="3"/>
    <m/>
    <x v="2"/>
    <x v="2"/>
    <x v="0"/>
    <x v="5"/>
    <x v="1"/>
    <x v="1"/>
    <s v="Servicio de análisis de sistemas"/>
    <n v="81111808"/>
    <s v="Prestación de Servicios profesionales para realizar el diseño e implementación de la experiencia de usuario de la plataforma tecnológica de la ICDE en la implementación de la política de catastro multipropósito"/>
    <x v="1"/>
    <x v="1"/>
    <n v="285"/>
    <x v="1"/>
    <x v="0"/>
    <x v="2"/>
    <n v="71727632"/>
    <n v="71727632"/>
    <x v="0"/>
    <x v="0"/>
    <x v="0"/>
    <x v="0"/>
    <x v="2"/>
    <s v="Oficina CIAF"/>
    <x v="3"/>
    <s v="Jefe Oficina CIAF"/>
    <x v="1"/>
    <x v="2"/>
    <s v="Fortalecer la Infraestructura Colombiana de Datos Espaciales - ICDE, para su incorporación en el sistema de e-gobierno y su interoperabilidad con el nodo de tierras"/>
    <s v="Sistema de Información predial actualizado"/>
    <m/>
    <m/>
    <m/>
    <m/>
    <n v="0"/>
    <x v="0"/>
    <m/>
    <m/>
    <x v="5"/>
    <x v="1"/>
    <x v="2"/>
    <m/>
    <n v="0"/>
    <n v="15100554.105263159"/>
  </r>
  <r>
    <x v="3"/>
    <m/>
    <x v="2"/>
    <x v="2"/>
    <x v="0"/>
    <x v="5"/>
    <x v="1"/>
    <x v="1"/>
    <s v="Servicios de asesoramiento para asuntos gubernamentales y de relaciones comunitarias"/>
    <n v="80101509"/>
    <s v="Prestación de servicios profesionales para poner en operación el modelo de gobernanza de la ICDE como apoyo a la implementación de la política de catastro multipropósito."/>
    <x v="1"/>
    <x v="1"/>
    <n v="285"/>
    <x v="1"/>
    <x v="0"/>
    <x v="2"/>
    <n v="82725772"/>
    <n v="82725772"/>
    <x v="0"/>
    <x v="0"/>
    <x v="0"/>
    <x v="0"/>
    <x v="2"/>
    <s v="Oficina CIAF"/>
    <x v="3"/>
    <s v="Jefe Oficina CIAF"/>
    <x v="1"/>
    <x v="2"/>
    <s v="Fortalecer la Infraestructura Colombiana de Datos Espaciales - ICDE, para su incorporación en el sistema de e-gobierno y su interoperabilidad con el nodo de tierras"/>
    <s v="Sistema de Información predial actualizado"/>
    <m/>
    <m/>
    <m/>
    <m/>
    <n v="0"/>
    <x v="0"/>
    <m/>
    <m/>
    <x v="5"/>
    <x v="1"/>
    <x v="2"/>
    <m/>
    <n v="0"/>
    <n v="17415952"/>
  </r>
  <r>
    <x v="3"/>
    <m/>
    <x v="2"/>
    <x v="2"/>
    <x v="0"/>
    <x v="5"/>
    <x v="1"/>
    <x v="1"/>
    <s v="Servicio de análisis de sistemas"/>
    <n v="81111808"/>
    <s v="Prestación de servicios profesionales para implementar procesos de innovación tecnológica en el análisis y explotación de datos en el marco de la implementación de la política de catastro multipropósito"/>
    <x v="1"/>
    <x v="1"/>
    <n v="285"/>
    <x v="1"/>
    <x v="0"/>
    <x v="2"/>
    <n v="82725772"/>
    <n v="82725772"/>
    <x v="0"/>
    <x v="0"/>
    <x v="0"/>
    <x v="0"/>
    <x v="2"/>
    <s v="Oficina CIAF"/>
    <x v="3"/>
    <s v="Jefe Oficina CIAF"/>
    <x v="1"/>
    <x v="2"/>
    <s v="Fortalecer la Infraestructura Colombiana de Datos Espaciales - ICDE, para su incorporación en el sistema de e-gobierno y su interoperabilidad con el nodo de tierras"/>
    <s v="Sistema de Información predial actualizado"/>
    <m/>
    <m/>
    <m/>
    <m/>
    <n v="0"/>
    <x v="0"/>
    <m/>
    <m/>
    <x v="5"/>
    <x v="1"/>
    <x v="2"/>
    <m/>
    <n v="0"/>
    <n v="17415952"/>
  </r>
  <r>
    <x v="3"/>
    <m/>
    <x v="2"/>
    <x v="2"/>
    <x v="1"/>
    <x v="5"/>
    <x v="3"/>
    <x v="1"/>
    <s v="Servicios de sistemas de información geográfica (sig)"/>
    <n v="81101512"/>
    <s v="Prestación de servicios profesionales para gestionar y disponer información geoespacial y datos de observación de la tierra a través de la ICDE en el marco de la implementación de la política de CM"/>
    <x v="1"/>
    <x v="1"/>
    <n v="285"/>
    <x v="1"/>
    <x v="0"/>
    <x v="2"/>
    <n v="165451544"/>
    <n v="165451544"/>
    <x v="0"/>
    <x v="0"/>
    <x v="1"/>
    <x v="0"/>
    <x v="2"/>
    <s v="Oficina CIAF"/>
    <x v="3"/>
    <s v="Jefe Oficina CIAF"/>
    <x v="1"/>
    <x v="2"/>
    <s v="Fortalecer la Infraestructura Colombiana de Datos Espaciales - ICDE, para su incorporación en el sistema de e-gobierno y su interoperabilidad con el nodo de tierras"/>
    <s v="Sistema de Información predial actualizado"/>
    <m/>
    <m/>
    <m/>
    <m/>
    <n v="0"/>
    <x v="0"/>
    <m/>
    <m/>
    <x v="5"/>
    <x v="3"/>
    <x v="2"/>
    <m/>
    <n v="0"/>
    <n v="34831904"/>
  </r>
  <r>
    <x v="3"/>
    <m/>
    <x v="2"/>
    <x v="2"/>
    <x v="0"/>
    <x v="5"/>
    <x v="1"/>
    <x v="1"/>
    <s v="Servicios de sistemas de información geográfica (sig)"/>
    <n v="81101512"/>
    <s v="Prestación de servicios profesionales para el diseño e implementación de los servicios tecnológicos requeridos para el catastro multipropósito en el marco del fortalecimiento de la ICDE"/>
    <x v="1"/>
    <x v="1"/>
    <n v="285"/>
    <x v="1"/>
    <x v="0"/>
    <x v="2"/>
    <n v="82725772"/>
    <n v="82725772"/>
    <x v="0"/>
    <x v="0"/>
    <x v="0"/>
    <x v="0"/>
    <x v="2"/>
    <s v="Oficina CIAF"/>
    <x v="3"/>
    <s v="Jefe Oficina CIAF"/>
    <x v="1"/>
    <x v="2"/>
    <s v="Fortalecer la Infraestructura Colombiana de Datos Espaciales - ICDE, para su incorporación en el sistema de e-gobierno y su interoperabilidad con el nodo de tierras"/>
    <s v="Sistema de Información predial actualizado"/>
    <m/>
    <m/>
    <m/>
    <m/>
    <n v="0"/>
    <x v="0"/>
    <m/>
    <m/>
    <x v="5"/>
    <x v="1"/>
    <x v="2"/>
    <m/>
    <n v="0"/>
    <n v="17415952"/>
  </r>
  <r>
    <x v="3"/>
    <n v="16"/>
    <x v="2"/>
    <x v="2"/>
    <x v="0"/>
    <x v="0"/>
    <x v="0"/>
    <x v="2"/>
    <s v="Servicios de sistemas de información geográfica (sig)"/>
    <n v="81101512"/>
    <s v="Prestación de servicios profesionales para gestionar y disponer la información geoespacial fundamental insumo en el marco de la implementación de la política de catastro multipropósito a través de la ICDE"/>
    <x v="3"/>
    <x v="3"/>
    <n v="11"/>
    <x v="0"/>
    <x v="0"/>
    <x v="2"/>
    <n v="95787740"/>
    <n v="95787740"/>
    <x v="0"/>
    <x v="0"/>
    <x v="0"/>
    <x v="0"/>
    <x v="2"/>
    <s v="Oficina CIAF"/>
    <x v="3"/>
    <s v="Jefe Oficina CIAF"/>
    <x v="1"/>
    <x v="2"/>
    <s v="Fortalecer la Infraestructura Colombiana de Datos Espaciales - ICDE, para su incorporación en el sistema de e-gobierno y su interoperabilidad con el nodo de tierras"/>
    <s v="Sistema de Información predial actualizado"/>
    <n v="421"/>
    <d v="2021-03-03T00:00:00"/>
    <n v="8707976"/>
    <n v="87079760"/>
    <n v="87079760"/>
    <x v="0"/>
    <s v="NATALIA DIAZ"/>
    <n v="24554"/>
    <x v="0"/>
    <x v="0"/>
    <x v="0"/>
    <n v="300"/>
    <n v="8707980"/>
    <m/>
  </r>
  <r>
    <x v="3"/>
    <n v="22"/>
    <x v="2"/>
    <x v="2"/>
    <x v="0"/>
    <x v="0"/>
    <x v="0"/>
    <x v="2"/>
    <s v="Servicios de asesoramiento sobre planificación estratégica"/>
    <n v="80101504"/>
    <s v="Apoyar al Instituto Geográfico Agustín Codazzi (IGAC), para desarrollar las actividades de planeación estratégica para el fortalecimiento de la ICDE en el marc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1"/>
    <x v="1"/>
    <s v="9.5"/>
    <x v="0"/>
    <x v="0"/>
    <x v="2"/>
    <n v="120000000"/>
    <n v="120000000"/>
    <x v="0"/>
    <x v="0"/>
    <x v="0"/>
    <x v="0"/>
    <x v="2"/>
    <s v="Oficina CIAF"/>
    <x v="3"/>
    <s v="Jefe Oficina CIAF"/>
    <x v="1"/>
    <x v="2"/>
    <s v="Gestionar técnicamente la operación del proyecto de catastro multipropósito, en lo correspondiente al IGAC"/>
    <s v="Sistema de Información Predial Actualizado_x000a_"/>
    <n v="529"/>
    <d v="2021-04-15T00:00:00"/>
    <n v="11022592"/>
    <n v="88180736"/>
    <n v="88180736"/>
    <x v="0"/>
    <s v="ALEXANDER  MONTEALEGRE TRUJILLO"/>
    <n v="24673"/>
    <x v="5"/>
    <x v="1"/>
    <x v="2"/>
    <m/>
    <n v="31819264"/>
    <m/>
  </r>
  <r>
    <x v="3"/>
    <n v="15"/>
    <x v="2"/>
    <x v="2"/>
    <x v="0"/>
    <x v="0"/>
    <x v="0"/>
    <x v="0"/>
    <s v="Servicios de asesoramiento sobre tecnologías de la información"/>
    <n v="80101507"/>
    <s v="Prestación de servicios profesionales para diseñar la estrategia de fortalecimiento y aprovechamiento de la información geoespacial dispuesta por la ICDE para de los municipios priorizados en el marco de la política de catastro multipropósito."/>
    <x v="3"/>
    <x v="3"/>
    <n v="11"/>
    <x v="0"/>
    <x v="0"/>
    <x v="2"/>
    <n v="105357406"/>
    <n v="105357406"/>
    <x v="0"/>
    <x v="0"/>
    <x v="0"/>
    <x v="0"/>
    <x v="2"/>
    <s v="Oficina CIAF"/>
    <x v="3"/>
    <s v="Jefe Oficina CIAF"/>
    <x v="1"/>
    <x v="2"/>
    <s v="Fortalecer la Infraestructura Colombiana de Datos Espaciales - ICDE, para su incorporación en el sistema de e-gobierno y su interoperabilidad con el nodo de tierras"/>
    <s v="Sistema de Información Predial Actualizado_x000a_"/>
    <n v="420"/>
    <d v="2021-03-02T00:00:00"/>
    <n v="9865284"/>
    <n v="98652840"/>
    <n v="98652840"/>
    <x v="0"/>
    <s v="DANIEL RICARDO INFANTE"/>
    <n v="24571"/>
    <x v="0"/>
    <x v="0"/>
    <x v="0"/>
    <n v="300"/>
    <n v="6704566"/>
    <m/>
  </r>
  <r>
    <x v="3"/>
    <n v="12"/>
    <x v="2"/>
    <x v="2"/>
    <x v="0"/>
    <x v="0"/>
    <x v="0"/>
    <x v="2"/>
    <s v="Servicios de asesoramiento para asuntos gubernamentales y de relaciones comunitarias"/>
    <n v="80101509"/>
    <s v="Prestación de servicios profesionales para implementar la estrategia de comunicación de la ICDE de conformidad con su marco de referencia y las recomendaciones del IGIF en línea con los objetivos de la política de catastro multipropósito"/>
    <x v="3"/>
    <x v="3"/>
    <n v="11"/>
    <x v="0"/>
    <x v="0"/>
    <x v="2"/>
    <n v="108518128"/>
    <n v="108518128"/>
    <x v="0"/>
    <x v="0"/>
    <x v="0"/>
    <x v="0"/>
    <x v="2"/>
    <s v="Oficina CIAF"/>
    <x v="3"/>
    <s v="Jefe Oficina CIAF"/>
    <x v="1"/>
    <x v="2"/>
    <s v="Fortalecer la Infraestructura Colombiana de Datos Espaciales - ICDE, para su incorporación en el sistema de e-gobierno y su interoperabilidad con el nodo de tierras"/>
    <s v="Sistema de Información predial actualizado"/>
    <m/>
    <d v="2021-02-19T00:00:00"/>
    <n v="9865284"/>
    <n v="103585482"/>
    <n v="103585482"/>
    <x v="0"/>
    <s v="LORENA FORTICH"/>
    <n v="24489"/>
    <x v="0"/>
    <x v="0"/>
    <x v="0"/>
    <n v="315"/>
    <n v="4932646"/>
    <m/>
  </r>
  <r>
    <x v="3"/>
    <m/>
    <x v="2"/>
    <x v="2"/>
    <x v="0"/>
    <x v="5"/>
    <x v="1"/>
    <x v="1"/>
    <s v="Servicio de análisis de sistemas"/>
    <n v="81111808"/>
    <s v="Prestación de servicios profesionales para implementar y poner en operación  el sistema de gestión de contenidos de la plataforma tecnológica de la ICDE de conformidad con los lineamientos definidos"/>
    <x v="1"/>
    <x v="1"/>
    <n v="285"/>
    <x v="1"/>
    <x v="0"/>
    <x v="2"/>
    <n v="82725772"/>
    <n v="82725772"/>
    <x v="0"/>
    <x v="0"/>
    <x v="0"/>
    <x v="0"/>
    <x v="2"/>
    <s v="Oficina CIAF"/>
    <x v="3"/>
    <s v="Jefe Oficina CIAF"/>
    <x v="1"/>
    <x v="2"/>
    <s v="Fortalecer la Infraestructura Colombiana de Datos Espaciales - ICDE, para su incorporación en el sistema de e-gobierno y su interoperabilidad con el nodo de tierras"/>
    <s v="Sistema de Información predial actualizado"/>
    <m/>
    <m/>
    <m/>
    <m/>
    <n v="0"/>
    <x v="0"/>
    <m/>
    <m/>
    <x v="5"/>
    <x v="1"/>
    <x v="2"/>
    <m/>
    <n v="0"/>
    <n v="17415952"/>
  </r>
  <r>
    <x v="3"/>
    <m/>
    <x v="2"/>
    <x v="2"/>
    <x v="0"/>
    <x v="5"/>
    <x v="1"/>
    <x v="1"/>
    <s v="Servicios de sistemas de información geográfica (sig)"/>
    <n v="81101512"/>
    <s v="Prestación de servicios profesionales para realizar el diseño web de la plataforma tecnológica  de la ICDE y su correspondiente implementación, en el marco de la política de catastro multipropósito"/>
    <x v="1"/>
    <x v="1"/>
    <n v="285"/>
    <x v="1"/>
    <x v="0"/>
    <x v="2"/>
    <n v="71727632"/>
    <n v="71727632"/>
    <x v="0"/>
    <x v="0"/>
    <x v="0"/>
    <x v="0"/>
    <x v="2"/>
    <s v="Oficina CIAF"/>
    <x v="3"/>
    <s v="Jefe Oficina CIAF"/>
    <x v="1"/>
    <x v="2"/>
    <s v="Fortalecer la Infraestructura Colombiana de Datos Espaciales - ICDE, para su incorporación en el sistema de e-gobierno y su interoperabilidad con el nodo de tierras"/>
    <s v="Sistema de Información predial actualizado"/>
    <m/>
    <m/>
    <m/>
    <m/>
    <n v="0"/>
    <x v="0"/>
    <m/>
    <m/>
    <x v="5"/>
    <x v="1"/>
    <x v="2"/>
    <m/>
    <n v="0"/>
    <n v="15100554.105263159"/>
  </r>
  <r>
    <x v="3"/>
    <m/>
    <x v="2"/>
    <x v="2"/>
    <x v="0"/>
    <x v="5"/>
    <x v="1"/>
    <x v="1"/>
    <s v="Servicios de procesamiento o preparación de datos "/>
    <n v="81112002"/>
    <s v="Prestación de servicios profesionales para implementar los modelos de las bases de datos requeridas en el marco de la política de catastral multipropósito y el fortalecimiento de la ICDE"/>
    <x v="1"/>
    <x v="1"/>
    <n v="285"/>
    <x v="1"/>
    <x v="0"/>
    <x v="2"/>
    <n v="82725772"/>
    <n v="82725772"/>
    <x v="0"/>
    <x v="0"/>
    <x v="0"/>
    <x v="0"/>
    <x v="2"/>
    <s v="Oficina CIAF"/>
    <x v="3"/>
    <s v="Jefe Oficina CIAF"/>
    <x v="1"/>
    <x v="2"/>
    <s v="Fortalecer la Infraestructura Colombiana de Datos Espaciales - ICDE, para su incorporación en el sistema de e-gobierno y su interoperabilidad con el nodo de tierras"/>
    <s v="Sistema de Información predial actualizado"/>
    <m/>
    <m/>
    <m/>
    <m/>
    <n v="0"/>
    <x v="0"/>
    <m/>
    <m/>
    <x v="5"/>
    <x v="1"/>
    <x v="2"/>
    <m/>
    <n v="0"/>
    <n v="17415952"/>
  </r>
  <r>
    <x v="3"/>
    <m/>
    <x v="2"/>
    <x v="2"/>
    <x v="0"/>
    <x v="5"/>
    <x v="1"/>
    <x v="1"/>
    <s v="Servicio de análisis de sistemas"/>
    <n v="81111808"/>
    <s v="Prestación de servicios profesionales para diseñar el componente de gestión de estándares de la plataforma tecnológica de la ICDE, para fortalecer los procesos de catastro multipropósito"/>
    <x v="1"/>
    <x v="1"/>
    <n v="285"/>
    <x v="1"/>
    <x v="0"/>
    <x v="2"/>
    <n v="82725772"/>
    <n v="82725772"/>
    <x v="0"/>
    <x v="0"/>
    <x v="0"/>
    <x v="0"/>
    <x v="2"/>
    <s v="Oficina CIAF"/>
    <x v="3"/>
    <s v="Jefe Oficina CIAF"/>
    <x v="1"/>
    <x v="2"/>
    <s v="Fortalecer la Infraestructura Colombiana de Datos Espaciales - ICDE, para su incorporación en el sistema de e-gobierno y su interoperabilidad con el nodo de tierras"/>
    <s v="Sistema de Información predial actualizado"/>
    <m/>
    <m/>
    <m/>
    <m/>
    <n v="0"/>
    <x v="0"/>
    <m/>
    <m/>
    <x v="5"/>
    <x v="1"/>
    <x v="2"/>
    <m/>
    <n v="0"/>
    <n v="17415952"/>
  </r>
  <r>
    <x v="5"/>
    <m/>
    <x v="4"/>
    <x v="5"/>
    <x v="0"/>
    <x v="5"/>
    <x v="1"/>
    <x v="2"/>
    <s v="Servicios de sistemas de información geográfica (sig)"/>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x v="4"/>
    <x v="5"/>
    <n v="8"/>
    <x v="0"/>
    <x v="0"/>
    <x v="2"/>
    <n v="39811392"/>
    <n v="39811392"/>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n v="4976424"/>
  </r>
  <r>
    <x v="5"/>
    <m/>
    <x v="4"/>
    <x v="5"/>
    <x v="0"/>
    <x v="5"/>
    <x v="1"/>
    <x v="2"/>
    <s v="Servicios de sistemas de información geográfica (sig)"/>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x v="4"/>
    <x v="5"/>
    <n v="8"/>
    <x v="0"/>
    <x v="0"/>
    <x v="2"/>
    <n v="39811392"/>
    <n v="39811392"/>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n v="4976424"/>
  </r>
  <r>
    <x v="5"/>
    <m/>
    <x v="4"/>
    <x v="5"/>
    <x v="0"/>
    <x v="5"/>
    <x v="1"/>
    <x v="2"/>
    <s v="Servicios de sistemas de información geográfica (sig)"/>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x v="4"/>
    <x v="5"/>
    <n v="8"/>
    <x v="0"/>
    <x v="0"/>
    <x v="2"/>
    <n v="39811392"/>
    <n v="39811392"/>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n v="4976424"/>
  </r>
  <r>
    <x v="5"/>
    <m/>
    <x v="4"/>
    <x v="5"/>
    <x v="0"/>
    <x v="9"/>
    <x v="1"/>
    <x v="7"/>
    <s v="Servicios de sistemas de información geográfica (sig)"/>
    <n v="81101512"/>
    <s v="Apoyar al IGAC, desde el aspecto técnico y operativo, en el seguimiento y revisión de los productos geodésicos del Proyecto “Programa para la adopción e implementación de un Catastro Multipropósito Urbano – Rural”."/>
    <x v="4"/>
    <x v="4"/>
    <n v="9"/>
    <x v="0"/>
    <x v="0"/>
    <x v="2"/>
    <n v="98652840"/>
    <n v="98652840"/>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n v="10961426.666666666"/>
  </r>
  <r>
    <x v="5"/>
    <n v="57"/>
    <x v="4"/>
    <x v="5"/>
    <x v="0"/>
    <x v="0"/>
    <x v="0"/>
    <x v="2"/>
    <s v="Servicios de asesoramiento sobre planificación estratégica"/>
    <n v="80101504"/>
    <s v="Apoyar al Instituto Geográfico Agustín Codazzi (IGAC), desde el aspecto técnico y operativo, en la elaboración, estructuración de las especificaciones técnicas desde el componente de Cartográfica y Geodesia en el desarrollo de los procesos de contratación requeridos en el marco del Proyecto denominad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3"/>
    <x v="3"/>
    <n v="315"/>
    <x v="1"/>
    <x v="0"/>
    <x v="2"/>
    <n v="103585482"/>
    <n v="103585482"/>
    <x v="0"/>
    <x v="0"/>
    <x v="0"/>
    <x v="0"/>
    <x v="4"/>
    <s v="Subdirección de Geografía y Cartografía "/>
    <x v="3"/>
    <s v="Subdirector de Geografía y Cartografía "/>
    <x v="1"/>
    <x v="2"/>
    <s v="Gestionar técnicamente la operación del proyecto de catastro multipropósito, en lo correspondiente al IGAC"/>
    <s v="Sistema de Información Predial Actualizado_x000a_"/>
    <n v="516"/>
    <d v="2021-04-06T00:00:00"/>
    <n v="9865284"/>
    <n v="88787556"/>
    <n v="88787556"/>
    <x v="0"/>
    <s v="JORGE MANUEL SANCHEZ OROZCO"/>
    <n v="24652"/>
    <x v="0"/>
    <x v="0"/>
    <x v="0"/>
    <n v="300"/>
    <n v="14797926"/>
    <m/>
  </r>
  <r>
    <x v="5"/>
    <n v="39"/>
    <x v="4"/>
    <x v="5"/>
    <x v="0"/>
    <x v="5"/>
    <x v="1"/>
    <x v="2"/>
    <s v="Cartografía"/>
    <n v="81151601"/>
    <s v="Generar productos cartográficos de municipios de la República de Colombia para la actualización de la información geográfica oficial e implementación del catastro multipropósito, de conformidad con las especificaciones técnicas establecidas por el Instituto Geográfico Agustín Codazzi. "/>
    <x v="3"/>
    <x v="3"/>
    <n v="12"/>
    <x v="0"/>
    <x v="5"/>
    <x v="2"/>
    <n v="13671130281"/>
    <n v="13671130281"/>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d v="2021-02-16T00:00:00"/>
    <m/>
    <m/>
    <n v="0"/>
    <x v="0"/>
    <m/>
    <m/>
    <x v="0"/>
    <x v="0"/>
    <x v="2"/>
    <m/>
    <n v="0"/>
    <n v="0"/>
  </r>
  <r>
    <x v="5"/>
    <m/>
    <x v="4"/>
    <x v="5"/>
    <x v="0"/>
    <x v="5"/>
    <x v="1"/>
    <x v="2"/>
    <s v="Cartografía"/>
    <n v="81151601"/>
    <s v="Adquirir imágenes satelitales de la República de Colombia, como insumo para la generación de cartografía básica oficial del país e implementación del catastro multipropósito, de conformidad con las especificaciones técnicas establecidas por el Instituto Geográfico Agustín Codazzi. "/>
    <x v="5"/>
    <x v="5"/>
    <n v="3"/>
    <x v="0"/>
    <x v="5"/>
    <x v="2"/>
    <n v="9485236200"/>
    <n v="9485236200"/>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10"/>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10"/>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10"/>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10"/>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10"/>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10"/>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9"/>
    <x v="1"/>
    <x v="7"/>
    <s v="Servicios de sistemas de información geográfica (sig)"/>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5"/>
    <x v="5"/>
    <n v="225"/>
    <x v="1"/>
    <x v="0"/>
    <x v="2"/>
    <n v="26506575"/>
    <n v="26506575"/>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9"/>
    <x v="1"/>
    <x v="7"/>
    <s v="Servicios de sistemas de información geográfica (sig)"/>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5"/>
    <x v="5"/>
    <n v="225"/>
    <x v="1"/>
    <x v="0"/>
    <x v="2"/>
    <n v="26506575"/>
    <n v="26506575"/>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9"/>
    <x v="1"/>
    <x v="7"/>
    <s v="Servicios de sistemas de información geográfica (sig)"/>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5"/>
    <x v="5"/>
    <n v="225"/>
    <x v="1"/>
    <x v="0"/>
    <x v="2"/>
    <n v="26506575"/>
    <n v="26506575"/>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9"/>
    <x v="1"/>
    <x v="7"/>
    <s v="Servicios de sistemas de información geográfica (sig)"/>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5"/>
    <x v="5"/>
    <n v="225"/>
    <x v="1"/>
    <x v="0"/>
    <x v="2"/>
    <n v="26506575"/>
    <n v="26506575"/>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9"/>
    <x v="1"/>
    <x v="7"/>
    <s v="Servicios de sistemas de información geográfica (sig)"/>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5"/>
    <x v="5"/>
    <n v="225"/>
    <x v="1"/>
    <x v="0"/>
    <x v="2"/>
    <n v="26506575"/>
    <n v="26506575"/>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9"/>
    <x v="1"/>
    <x v="3"/>
    <s v="Servicios de comercio internacional"/>
    <n v="80151600"/>
    <s v="Prestar el servicio de intermediación aduanero, con el  fin de realizar los trámites relacionados con la importación, nacionalización y demás trámites necesarios involucrados en los procesos aduaneros, relacionados con los bienes adquiridos por el IGAC."/>
    <x v="5"/>
    <x v="5"/>
    <n v="6"/>
    <x v="0"/>
    <x v="5"/>
    <x v="2"/>
    <n v="330000000"/>
    <n v="330000000"/>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n v="76"/>
    <x v="4"/>
    <x v="5"/>
    <x v="0"/>
    <x v="0"/>
    <x v="0"/>
    <x v="0"/>
    <s v="Estudios geofísicos"/>
    <n v="81151901"/>
    <s v="Establecimiento y puesta en operación de Estaciones de Referencia de Operación Continua CORS (Continuously Operating Reference Station) y fortalecimiento del Centro de Control de la Red geodésica de la República de Colombia de conformidad con las especificaciones técnicas establecidas  por el Instituto Geográfico Agustín Codazzi –IGAC."/>
    <x v="0"/>
    <x v="3"/>
    <n v="12"/>
    <x v="0"/>
    <x v="5"/>
    <x v="2"/>
    <n v="9767257014"/>
    <n v="9767257014"/>
    <x v="1"/>
    <x v="2"/>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d v="2021-04-27T00:00:00"/>
    <n v="4964888241.9499998"/>
    <n v="4964888241.9499998"/>
    <n v="4964888241.9499998"/>
    <x v="0"/>
    <s v="CONSORCIO IGN FI- LEICA GEOSYSTEMS"/>
    <m/>
    <x v="0"/>
    <x v="0"/>
    <x v="2"/>
    <m/>
    <n v="4802368772.0500002"/>
    <m/>
  </r>
  <r>
    <x v="4"/>
    <n v="24"/>
    <x v="3"/>
    <x v="6"/>
    <x v="0"/>
    <x v="0"/>
    <x v="0"/>
    <x v="0"/>
    <s v="Servicios de asesoramiento sobre planificación estratégica"/>
    <n v="80101504"/>
    <s v="Apoyar al Instituto Geográfico Agustín Codazzi (IGAC), desde el aspecto técnico y operativo, en la estructuración, elaboración de los términos de referencia y en el desarrollo de los procesos de contratación para adquisición de tecnología, requeridos  , en el marco del Proyecto denominado “Programa para la adopción e implementación de un Catastro Multipropósito Urbano – Rural”"/>
    <x v="0"/>
    <x v="0"/>
    <n v="345"/>
    <x v="1"/>
    <x v="0"/>
    <x v="2"/>
    <n v="116150000"/>
    <n v="116150000"/>
    <x v="0"/>
    <x v="0"/>
    <x v="0"/>
    <x v="0"/>
    <x v="19"/>
    <s v="Informática y Telecomunicaciones"/>
    <x v="3"/>
    <s v="Jefe Oficina de Informática y Telecomunicaciones"/>
    <x v="1"/>
    <x v="2"/>
    <s v="Gestionar técnicamente la operación del proyecto de catastro multipropósito, en lo correspondiente al IGAC"/>
    <s v="Sistema de Información Predial Actualizado_x000a_"/>
    <n v="345"/>
    <d v="2021-01-10T00:00:00"/>
    <m/>
    <m/>
    <n v="0"/>
    <x v="0"/>
    <s v="ELIECER VANEGAS MURCIA"/>
    <n v="24502"/>
    <x v="0"/>
    <x v="0"/>
    <x v="0"/>
    <n v="345"/>
    <n v="0"/>
    <m/>
  </r>
  <r>
    <x v="4"/>
    <m/>
    <x v="3"/>
    <x v="6"/>
    <x v="0"/>
    <x v="9"/>
    <x v="1"/>
    <x v="7"/>
    <s v="Servicios de implementación de aplicaciones"/>
    <n v="81111508"/>
    <s v="Prestar los servicios de fabrica de software para  la construcción de un nuevo sistema de información nacional catastral, requerido por el IGAC"/>
    <x v="9"/>
    <x v="2"/>
    <n v="12"/>
    <x v="0"/>
    <x v="5"/>
    <x v="2"/>
    <n v="9000000000"/>
    <n v="9000000000"/>
    <x v="1"/>
    <x v="2"/>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implementación de aplicaciones"/>
    <n v="81111508"/>
    <s v="Prestar los servicios de Fabrica de Software para el Análisis, Diseño, Desarrollo, pruebas y puesta en producción del Repositorio de Datos Maestro RDM, requerido por el IGAC."/>
    <x v="9"/>
    <x v="2"/>
    <n v="12"/>
    <x v="0"/>
    <x v="5"/>
    <x v="2"/>
    <n v="3387012110"/>
    <n v="3387012110"/>
    <x v="1"/>
    <x v="2"/>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Adquirir e implementar una solución integral de comunicaciones, gestionada por software que contemple equipos de redes LAN y WLAN, con soporte y mantenimiento preventivo y correctivo para la entidad a nivel nacional."/>
    <x v="5"/>
    <x v="9"/>
    <n v="6"/>
    <x v="0"/>
    <x v="5"/>
    <x v="2"/>
    <n v="5000000000"/>
    <n v="500000000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Diseño del intercambio electrónico de datos (ied)"/>
    <n v="81111703"/>
    <s v="Adquirir el suministro, instalación y configuración de una solución integral de gestión de copias de respaldo para las diferentes plataformas de la entidad, con soporte preventivo  y correctivo."/>
    <x v="10"/>
    <x v="8"/>
    <n v="6"/>
    <x v="0"/>
    <x v="5"/>
    <x v="2"/>
    <n v="3000000000"/>
    <n v="300000000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Mantenimiento de sistemas de almacenamiento de discos"/>
    <n v="81112301"/>
    <s v="Adquirir servicio de outsourcing para la mesa de servicios y los componentes de impresión, escáner para la digitalización de documentos, plotter y equipos de computo, con los respectivos mantenimientos preventivos y correctivos."/>
    <x v="5"/>
    <x v="9"/>
    <n v="3"/>
    <x v="0"/>
    <x v="5"/>
    <x v="2"/>
    <n v="4000000000"/>
    <n v="400000000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Cartografía"/>
    <n v="81151600"/>
    <s v="Renovar los servicios de software update support y Oracle premie support for systems"/>
    <x v="8"/>
    <x v="7"/>
    <n v="12"/>
    <x v="0"/>
    <x v="5"/>
    <x v="2"/>
    <n v="2200000000"/>
    <n v="2200000000"/>
    <x v="1"/>
    <x v="2"/>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realizar la gestión de la infraestructura tecnológica contratada en la nube publica que soportan los sistemas de información catastral con enfoque multipropósito. "/>
    <x v="5"/>
    <x v="5"/>
    <n v="10"/>
    <x v="0"/>
    <x v="0"/>
    <x v="2"/>
    <n v="86657050"/>
    <n v="866570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gestionar la infraestructura tecnológica, plataforma de inteligencia de negocios y bases de datos de la Entidad, en el marco de la implementación de la política de catastro multipropósito. "/>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elaborar las historias de usuarios y prototipado de las funcionalidades requeridas en el marco de la implementación de la política de catastro multipropósito."/>
    <x v="5"/>
    <x v="5"/>
    <n v="10"/>
    <x v="0"/>
    <x v="0"/>
    <x v="2"/>
    <n v="57298420"/>
    <n v="5729842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elaborar las historias de usuarios y prototipado de las funcionalidades requeridas en el marco de la implementación de la política de catastro multipropósito."/>
    <x v="5"/>
    <x v="5"/>
    <n v="10"/>
    <x v="0"/>
    <x v="0"/>
    <x v="2"/>
    <n v="57298420"/>
    <n v="5729842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elaborar las historias de usuarios y prototipado de las funcionalidades requeridas en el marco de la implementación de la política de catastro multipropósito."/>
    <x v="5"/>
    <x v="5"/>
    <n v="10"/>
    <x v="0"/>
    <x v="0"/>
    <x v="2"/>
    <n v="57298420"/>
    <n v="5729842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nalizar, diseñar, desarrollar e integrar componentes de software geográficos en el marco de la implementación de la política de catastro multipropósito."/>
    <x v="5"/>
    <x v="5"/>
    <n v="10"/>
    <x v="0"/>
    <x v="0"/>
    <x v="2"/>
    <n v="57298420"/>
    <n v="5729842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analizar y diseñar los procesos y flujos de información, elaborar historias de usuarios y prototipado de las funcionalidades requeridas en el marco de la implementación de la política de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analizar y diseñar los procesos y flujos de información, elaborar historias de usuarios y prototipado de las funcionalidades requeridas en el marco de la implementación de la política de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analizar y diseñar los procesos y flujos de información, elaborar historias de usuarios y prototipado de las funcionalidades requeridas en el marco de la implementación de la política de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y pruebas automatizadas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y pruebas automatizadas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y pruebas automatizadas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analizar, diseñar e implementar la arquitectura de sistemas de información georreferenciados de la entidad y para la operación y cumplimiento de los objetivos de catastro multipropósito. (2)"/>
    <x v="5"/>
    <x v="5"/>
    <n v="10"/>
    <x v="0"/>
    <x v="0"/>
    <x v="2"/>
    <n v="84543460"/>
    <n v="8454346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analizar, diseñar e implementar la arquitectura de sistemas de información georreferenciados de la entidad y para la operación y cumplimiento de los objetivos de catastro multipropósito. (3)"/>
    <x v="5"/>
    <x v="5"/>
    <n v="10"/>
    <x v="0"/>
    <x v="0"/>
    <x v="2"/>
    <n v="84543460"/>
    <n v="8454346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60"/>
    <n v="7513626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70"/>
    <n v="7513627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80"/>
    <n v="7513628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90"/>
    <n v="7513629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300"/>
    <n v="7513630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analizar, diseñar, desarrollar, implantar y/o mantener los sistemas de información requeridos por la entidad,  de acuerdo a la metodología, políticas y estándares de gobierno digital en el marco de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liderar  los lineamientos de arquitectura de solución, diseño, formulación, implementación, seguimiento y evaluación de proyectos, de los sistemas de información y la implantación de estos en la infraestructura de la entidad en el marco de catastro multipropósito."/>
    <x v="5"/>
    <x v="5"/>
    <n v="10"/>
    <x v="0"/>
    <x v="0"/>
    <x v="2"/>
    <n v="95779460"/>
    <n v="9577946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analizar, diseñar, desarrollar, implantar y/o mantener los sistemas de información requeridos por la entidad, de acuerdo a la metodología, políticas y estándares documentales de gobierno digital en el marco de catastro multipropósito."/>
    <x v="5"/>
    <x v="5"/>
    <n v="10"/>
    <x v="0"/>
    <x v="0"/>
    <x v="2"/>
    <n v="86657050"/>
    <n v="866570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liderar la gestión y seguimiento a proyectos de diseño e implementación de sistemas de información para el cumplimiento de los objetivos de catastro multipropósito."/>
    <x v="5"/>
    <x v="5"/>
    <n v="10"/>
    <x v="0"/>
    <x v="0"/>
    <x v="2"/>
    <n v="86657050"/>
    <n v="866570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liderar  los lineamientos de arquitectura de solución, diseño, formulación, implementación, seguimiento y evaluación de proyectos, de los sistemas de información y la implantación de estos en la infraestructura de la entidad en el marco de catastro multipropósito."/>
    <x v="5"/>
    <x v="5"/>
    <n v="10"/>
    <x v="0"/>
    <x v="0"/>
    <x v="2"/>
    <n v="95779460"/>
    <n v="9577946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analizar, diseñar e implementar la arquitectura de sistemas de información georreferenciados de la entidad y para la operación y cumplimiento de los objetivos de catastro multipropósito."/>
    <x v="5"/>
    <x v="5"/>
    <n v="10"/>
    <x v="0"/>
    <x v="0"/>
    <x v="2"/>
    <n v="84543460"/>
    <n v="8454346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analizar, diseñar e implementar la arquitectura de sistemas de información georreferenciados de la entidad y para la operación y cumplimiento de los objetivos de catastro multipropósito."/>
    <x v="5"/>
    <x v="5"/>
    <n v="10"/>
    <x v="0"/>
    <x v="0"/>
    <x v="2"/>
    <n v="84543460"/>
    <n v="8454346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elaborar las historias de usuarios y prototipado de las funcionalidades requeridas en el marco de la implementación de la política de catastro multipropósito."/>
    <x v="5"/>
    <x v="5"/>
    <n v="10"/>
    <x v="0"/>
    <x v="0"/>
    <x v="2"/>
    <n v="57298420"/>
    <n v="5729842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elaborar las historias de usuarios y prototipado de las funcionalidades requeridas en el marco de la implementación de la política de catastro multipropósito."/>
    <x v="5"/>
    <x v="5"/>
    <n v="10"/>
    <x v="0"/>
    <x v="0"/>
    <x v="2"/>
    <n v="57298420"/>
    <n v="5729842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analizar y diseñar los procesos y flujos de información, elaborar historias de usuarios y prototipado de las funcionalidades requeridas en el marco de la implementación de la política de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analizar y diseñar los procesos y flujos de información, elaborar historias de usuarios y prototipado de las funcionalidades requeridas en el marco de la implementación de la política de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y pruebas automatizadas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y pruebas automatizadas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nalizar, diseñar, desarrollar e integrar componentes de software geográficos en el marco de la implementación de la política de catastro multipropósito."/>
    <x v="5"/>
    <x v="5"/>
    <n v="10"/>
    <x v="0"/>
    <x v="0"/>
    <x v="2"/>
    <n v="57298420"/>
    <n v="5729842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n v="80"/>
    <x v="3"/>
    <x v="6"/>
    <x v="0"/>
    <x v="0"/>
    <x v="0"/>
    <x v="0"/>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3"/>
    <x v="3"/>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n v="494"/>
    <d v="2021-03-17T00:00:00"/>
    <n v="7550277"/>
    <n v="67952493"/>
    <n v="67952493"/>
    <x v="0"/>
    <s v="WALTER EDUARDO BECERRA LEANDRO"/>
    <n v="24628"/>
    <x v="0"/>
    <x v="0"/>
    <x v="0"/>
    <n v="270"/>
    <n v="7183757"/>
    <m/>
  </r>
  <r>
    <x v="4"/>
    <n v="81"/>
    <x v="3"/>
    <x v="6"/>
    <x v="0"/>
    <x v="0"/>
    <x v="0"/>
    <x v="0"/>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3"/>
    <x v="3"/>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n v="480"/>
    <d v="2021-03-17T00:00:00"/>
    <n v="7550277"/>
    <n v="67952493"/>
    <n v="67952493"/>
    <x v="0"/>
    <s v="DANIEL EDUARDO IREGUI MAYORGA"/>
    <n v="24615"/>
    <x v="0"/>
    <x v="0"/>
    <x v="0"/>
    <n v="270"/>
    <n v="7183757"/>
    <m/>
  </r>
  <r>
    <x v="4"/>
    <n v="79"/>
    <x v="3"/>
    <x v="6"/>
    <x v="0"/>
    <x v="0"/>
    <x v="0"/>
    <x v="0"/>
    <s v="Servicios de sistemas de información geográfica (sig)"/>
    <n v="81101512"/>
    <s v="Prestación de los servicios profesionales para elaborar, diseñar plantillas, flujos de navegación, estándares de diseño y componentes de software requeridos por la entidad para el cumplimiento de los objetivos del catastro multipropósito."/>
    <x v="3"/>
    <x v="3"/>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n v="475"/>
    <d v="2021-03-17T00:00:00"/>
    <n v="7550277"/>
    <n v="67952493"/>
    <n v="67952493"/>
    <x v="0"/>
    <s v="MARIA CATALINA PEREZ COHELLO"/>
    <n v="24610"/>
    <x v="0"/>
    <x v="0"/>
    <x v="0"/>
    <n v="270"/>
    <n v="7183757"/>
    <m/>
  </r>
  <r>
    <x v="4"/>
    <n v="78"/>
    <x v="3"/>
    <x v="6"/>
    <x v="0"/>
    <x v="0"/>
    <x v="0"/>
    <x v="0"/>
    <s v="Servicios de sistemas de información geográfica (sig)"/>
    <n v="81101512"/>
    <s v="Prestación de servicios profesionales para soportar, analizar, diseñar e implementar la arquitectura de sistemas de información georreferenciados de la entidad y para la operación y cumplimiento de los objetivos de catastro multipropósito."/>
    <x v="3"/>
    <x v="3"/>
    <n v="10"/>
    <x v="0"/>
    <x v="0"/>
    <x v="2"/>
    <n v="84543460"/>
    <n v="8454346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n v="493"/>
    <d v="2021-03-17T00:00:00"/>
    <n v="8707976"/>
    <n v="78371784"/>
    <n v="78371784"/>
    <x v="0"/>
    <s v="KAREN NATALY GARZON"/>
    <n v="24627"/>
    <x v="0"/>
    <x v="0"/>
    <x v="0"/>
    <n v="270"/>
    <n v="6171676"/>
    <m/>
  </r>
  <r>
    <x v="4"/>
    <m/>
    <x v="3"/>
    <x v="8"/>
    <x v="0"/>
    <x v="5"/>
    <x v="1"/>
    <x v="0"/>
    <s v="Servicios de asesoramiento sobre tecnologías de la información"/>
    <n v="80101507"/>
    <s v="Análisis, definición y diseño de arquitectura empresarial para los procesos misionales de IGAC, necesarios para el mejoramiento y cumplimiento en la implementación y adopción de la política de gobierno digital y de catastro multipropósito"/>
    <x v="1"/>
    <x v="7"/>
    <n v="12"/>
    <x v="0"/>
    <x v="5"/>
    <x v="2"/>
    <n v="993290708"/>
    <n v="993290708"/>
    <x v="1"/>
    <x v="2"/>
    <x v="0"/>
    <x v="0"/>
    <x v="18"/>
    <s v="Oficina Asesora de Planeación "/>
    <x v="3"/>
    <s v="Jefe Oficina Asesora de Planeación"/>
    <x v="1"/>
    <x v="2"/>
    <s v="Fortalecer al IGAC para la implementación del sistema de administración de tierras"/>
    <s v="Sistema de Información Predial Actualizado_x000a_"/>
    <m/>
    <m/>
    <m/>
    <m/>
    <n v="0"/>
    <x v="0"/>
    <m/>
    <m/>
    <x v="5"/>
    <x v="1"/>
    <x v="2"/>
    <m/>
    <n v="0"/>
    <m/>
  </r>
  <r>
    <x v="4"/>
    <n v="82"/>
    <x v="5"/>
    <x v="9"/>
    <x v="0"/>
    <x v="0"/>
    <x v="0"/>
    <x v="5"/>
    <s v="Servicios de asesoramiento sobre planificación estratégica"/>
    <n v="80101504"/>
    <s v="Apoyar al Instituto Geográfico Agustín Codazzi (IGAC), como Profesional de Adquisiciones para adelantar los procesos de selección y contratación del “Programa para la adopción e implementación de un Catastro Multipropósito Urbano – Rural”, el cual es financiado con recursos de los Contratos de Préstamo BIRF 8937-OC y BID 4856/OC-CO."/>
    <x v="3"/>
    <x v="3"/>
    <n v="315"/>
    <x v="1"/>
    <x v="0"/>
    <x v="2"/>
    <n v="103585482"/>
    <n v="103585482"/>
    <x v="0"/>
    <x v="0"/>
    <x v="0"/>
    <x v="0"/>
    <x v="10"/>
    <s v="Secretaria General"/>
    <x v="3"/>
    <s v="Secretaria General"/>
    <x v="13"/>
    <x v="2"/>
    <s v="Gestionar técnicamente la operación del proyecto de catastro multipropósito, en lo correspondiente al IGAC"/>
    <s v="Sistema de Información predial actualizado"/>
    <n v="488"/>
    <d v="2021-03-16T00:00:00"/>
    <n v="9865284"/>
    <n v="98652840"/>
    <n v="98652840"/>
    <x v="0"/>
    <s v="MARIA BERNAL"/>
    <n v="24622"/>
    <x v="0"/>
    <x v="0"/>
    <x v="0"/>
    <n v="300"/>
    <n v="4932642"/>
    <m/>
  </r>
  <r>
    <x v="4"/>
    <n v="23"/>
    <x v="3"/>
    <x v="8"/>
    <x v="0"/>
    <x v="0"/>
    <x v="0"/>
    <x v="0"/>
    <s v="Servicios de asesoramiento sobre planificación estratégica"/>
    <n v="80101504"/>
    <s v="Prestar servicios profesionales para realizar el análisis y alineación de los procesos de la Entidad a su estructura organizacional, con el fin de identificar dentro de los mismos procesos reglas de negocio y puntos de validación."/>
    <x v="3"/>
    <x v="3"/>
    <n v="11"/>
    <x v="0"/>
    <x v="0"/>
    <x v="2"/>
    <n v="146709293"/>
    <n v="146709293"/>
    <x v="0"/>
    <x v="0"/>
    <x v="0"/>
    <x v="0"/>
    <x v="18"/>
    <s v="Oficina Asesora de Planeación "/>
    <x v="3"/>
    <s v="Jefe Oficina Asesora de Planeación"/>
    <x v="1"/>
    <x v="2"/>
    <s v="Fortalecer al IGAC para la implementación del sistema de administración de tierras"/>
    <s v="Sistema de Información Predial Actualizado_x000a_"/>
    <n v="267"/>
    <d v="2021-01-27T00:00:00"/>
    <n v="13337208"/>
    <n v="146709288"/>
    <n v="146709288"/>
    <x v="0"/>
    <s v="MARIA JULIANA MARTINZ GONZALEZ"/>
    <n v="24432"/>
    <x v="0"/>
    <x v="0"/>
    <x v="0"/>
    <n v="330"/>
    <n v="5"/>
    <m/>
  </r>
  <r>
    <x v="6"/>
    <n v="33"/>
    <x v="5"/>
    <x v="9"/>
    <x v="0"/>
    <x v="0"/>
    <x v="0"/>
    <x v="0"/>
    <s v="Servicios de asesoramiento sobre planificación estratégica"/>
    <n v="80101504"/>
    <s v="Apoyar al Instituto Geográfico Agustín Codazzi, como especialista en planificación, seguimiento y monitoreo de las actividades previstas dentro del Programa para la adopción e implementación de un Catastro Multipropósito Urbano Rural "/>
    <x v="0"/>
    <x v="0"/>
    <n v="345"/>
    <x v="1"/>
    <x v="0"/>
    <x v="2"/>
    <n v="167000000"/>
    <n v="167000000"/>
    <x v="0"/>
    <x v="0"/>
    <x v="0"/>
    <x v="0"/>
    <x v="10"/>
    <s v="Secretaría General"/>
    <x v="3"/>
    <s v="Secretaria General"/>
    <x v="1"/>
    <x v="2"/>
    <s v="Gestionar técnicamente la operación del proyecto de catastro multipropósito, en lo correspondiente al IGAC"/>
    <s v="Sistema de Información Predial Actualizado_x000a_"/>
    <n v="39"/>
    <d v="2021-01-14T00:00:00"/>
    <n v="14420000"/>
    <n v="167000000"/>
    <n v="167000000"/>
    <x v="0"/>
    <s v="LUIS EDDY ACERO CAMACHO"/>
    <n v="24200"/>
    <x v="0"/>
    <x v="0"/>
    <x v="0"/>
    <n v="345"/>
    <n v="0"/>
    <m/>
  </r>
  <r>
    <x v="6"/>
    <n v="60"/>
    <x v="5"/>
    <x v="9"/>
    <x v="0"/>
    <x v="0"/>
    <x v="0"/>
    <x v="1"/>
    <s v="Servicios de asesoramiento sobre planificación estratégica"/>
    <n v="80101504"/>
    <s v="Apoyar al Instituto Geográfico Agustín Codazzi (IGAC), como especialista financiero, en la planificación, ejecución, seguimiento y control financiero y contable de los recursos y compromisos adquiridos con la Banca Multilateral, en el marco del Proyecto denominado “Programa para la adopción e implementación de un Catastro Multipropósito Urbano – Rural”, el cual es financiado con recursos del Contrato de Préstamo 8937-OC"/>
    <x v="1"/>
    <x v="1"/>
    <n v="10"/>
    <x v="0"/>
    <x v="0"/>
    <x v="2"/>
    <n v="144200000"/>
    <n v="144200000"/>
    <x v="0"/>
    <x v="0"/>
    <x v="0"/>
    <x v="0"/>
    <x v="10"/>
    <s v="Secretaria General"/>
    <x v="3"/>
    <s v="Maria del Pilar Gonzalez Moreno"/>
    <x v="1"/>
    <x v="2"/>
    <s v="Gestionar técnicamente la operación del proyecto de catastro multipropósito, en lo correspondiente al IGAC"/>
    <s v="Predios actualizados catastralmente "/>
    <n v="474"/>
    <d v="2021-03-16T00:00:00"/>
    <n v="14420000"/>
    <n v="144200000"/>
    <n v="144200000"/>
    <x v="0"/>
    <s v="YANETH EUGENIA BRAVO CASTRO"/>
    <n v="24609"/>
    <x v="5"/>
    <x v="1"/>
    <x v="2"/>
    <m/>
    <n v="0"/>
    <m/>
  </r>
  <r>
    <x v="6"/>
    <m/>
    <x v="5"/>
    <x v="9"/>
    <x v="0"/>
    <x v="5"/>
    <x v="1"/>
    <x v="4"/>
    <s v="Servicios de asesoramiento sobre planificación estratégica"/>
    <n v="80101504"/>
    <s v="Apoyar al Instituto Geográfico Agustín Codazzi, como especialista en adquisiciones, en los procesos de selección y contratación de bienes y servicios dentro del Programa para la adopción e implementación de un Catastro Multipropósito Urbano Rural"/>
    <x v="1"/>
    <x v="1"/>
    <n v="9"/>
    <x v="0"/>
    <x v="0"/>
    <x v="2"/>
    <n v="178250000"/>
    <n v="178250000"/>
    <x v="0"/>
    <x v="3"/>
    <x v="0"/>
    <x v="0"/>
    <x v="10"/>
    <s v="Secretaría General"/>
    <x v="3"/>
    <s v="Secretaria General"/>
    <x v="1"/>
    <x v="2"/>
    <s v="Gestionar técnicamente la operación del proyecto de catastro multipropósito, en lo correspondiente al IGAC"/>
    <s v="Sistema de Información Predial Actualizado_x000a_"/>
    <m/>
    <m/>
    <m/>
    <m/>
    <n v="0"/>
    <x v="0"/>
    <m/>
    <m/>
    <x v="5"/>
    <x v="1"/>
    <x v="2"/>
    <m/>
    <n v="0"/>
    <n v="19805555.555555556"/>
  </r>
  <r>
    <x v="6"/>
    <n v="71"/>
    <x v="5"/>
    <x v="9"/>
    <x v="0"/>
    <x v="0"/>
    <x v="0"/>
    <x v="4"/>
    <s v="Servicios de asesoramiento sobre planificación estratégica"/>
    <n v="80101504"/>
    <s v="Apoyar al Instituto Geográfico Agustín Codazzi como Especialista de Salvaguardas sociales en el marco del Proyecto denominado “Programa para la adopción e implementación de un Catastro Multipropósito-sito Urbano – Rural”, "/>
    <x v="1"/>
    <x v="1"/>
    <n v="9"/>
    <x v="0"/>
    <x v="0"/>
    <x v="2"/>
    <n v="94300000"/>
    <n v="94300000"/>
    <x v="0"/>
    <x v="3"/>
    <x v="0"/>
    <x v="0"/>
    <x v="10"/>
    <s v="Secretaría General"/>
    <x v="3"/>
    <s v="Secretaria General"/>
    <x v="1"/>
    <x v="2"/>
    <s v="Gestionar técnicamente la operación del proyecto de catastro multipropósito, en lo correspondiente al IGAC"/>
    <s v="Sistema de Información Predial Actualizado_x000a_"/>
    <n v="547"/>
    <d v="2021-04-26T00:00:00"/>
    <n v="7550277"/>
    <n v="60402216"/>
    <n v="60402216"/>
    <x v="0"/>
    <s v="FABIAN ANDRE DACCARETT DELGADO"/>
    <n v="24690"/>
    <x v="0"/>
    <x v="0"/>
    <x v="0"/>
    <n v="240"/>
    <n v="33897784"/>
    <m/>
  </r>
  <r>
    <x v="6"/>
    <n v="34"/>
    <x v="5"/>
    <x v="9"/>
    <x v="0"/>
    <x v="0"/>
    <x v="0"/>
    <x v="0"/>
    <s v="Servicios de asesoramiento sobre planificación estratégica"/>
    <n v="80101504"/>
    <s v="Apoyar Instituto Geográfico Agustín Codazzi (IGAC), desde el aspecto jurídico, en las actividades administrativas y de gestión de los procesos de selección y contratación financiados, total o parcialmente, con recursos de Banca Multilateral."/>
    <x v="0"/>
    <x v="0"/>
    <n v="345"/>
    <x v="1"/>
    <x v="0"/>
    <x v="2"/>
    <n v="116150000"/>
    <n v="116150000"/>
    <x v="0"/>
    <x v="0"/>
    <x v="0"/>
    <x v="0"/>
    <x v="10"/>
    <s v="Secretaría General"/>
    <x v="3"/>
    <s v="Secretaria General"/>
    <x v="1"/>
    <x v="2"/>
    <s v="Gestionar técnicamente la operación del proyecto de catastro multipropósito, en lo correspondiente al IGAC"/>
    <s v="Sistema de Información Predial Actualizado_x000a_"/>
    <n v="43"/>
    <d v="2021-01-14T00:00:00"/>
    <n v="9865284"/>
    <n v="113450770"/>
    <n v="113450770"/>
    <x v="0"/>
    <s v="CONSTANZA  BARROS PULIDO"/>
    <n v="24201"/>
    <x v="0"/>
    <x v="0"/>
    <x v="0"/>
    <n v="345"/>
    <n v="2699230"/>
    <m/>
  </r>
  <r>
    <x v="6"/>
    <n v="35"/>
    <x v="5"/>
    <x v="9"/>
    <x v="0"/>
    <x v="0"/>
    <x v="0"/>
    <x v="0"/>
    <s v="Servicios de asesoramiento sobre planificación estratégica"/>
    <n v="80101504"/>
    <s v="Apoyar al Instituto Geográfico Agustín Codazzi, como Coordinador Administrativo en el marco del  Programa para la adopción e implementación de un Catastro Multipropósito Urbano Rural "/>
    <x v="0"/>
    <x v="0"/>
    <n v="345"/>
    <x v="1"/>
    <x v="0"/>
    <x v="2"/>
    <n v="201400000"/>
    <n v="201400000"/>
    <x v="0"/>
    <x v="0"/>
    <x v="0"/>
    <x v="0"/>
    <x v="10"/>
    <s v="Secretaría General"/>
    <x v="3"/>
    <s v="Secretaria General"/>
    <x v="1"/>
    <x v="2"/>
    <s v="Gestionar técnicamente la operación del proyecto de catastro multipropósito, en lo correspondiente al IGAC"/>
    <s v="Sistema de Información Predial Actualizado_x000a_"/>
    <n v="37"/>
    <d v="2021-01-14T00:00:00"/>
    <n v="16480000"/>
    <n v="181280000"/>
    <n v="181280000"/>
    <x v="0"/>
    <s v="ALEXANDER  AYALA RODRIGUEZ"/>
    <n v="24198"/>
    <x v="0"/>
    <x v="0"/>
    <x v="1"/>
    <n v="11"/>
    <n v="20120000"/>
    <m/>
  </r>
  <r>
    <x v="6"/>
    <n v="47"/>
    <x v="5"/>
    <x v="9"/>
    <x v="0"/>
    <x v="0"/>
    <x v="0"/>
    <x v="8"/>
    <s v="Servicios de subastas"/>
    <n v="80141705"/>
    <s v="Prestación de servicios de un intermediario comercial para que tramite, gestione y lidere la enajenación de bienes muebles obsoletos o inservibles o no utilizables tanto en la sede central como en las Direcciones Territoriales del Instituto Geográfico Agustín Codazzi.  "/>
    <x v="0"/>
    <x v="0"/>
    <n v="12"/>
    <x v="0"/>
    <x v="6"/>
    <x v="1"/>
    <n v="0"/>
    <n v="0"/>
    <x v="0"/>
    <x v="1"/>
    <x v="0"/>
    <x v="1"/>
    <x v="9"/>
    <s v="Secretaría General - GIT Gestión Contractual"/>
    <x v="3"/>
    <s v="Coordinador GIT Gestión Contractual"/>
    <x v="8"/>
    <x v="14"/>
    <s v="N/A"/>
    <s v="N/A"/>
    <m/>
    <d v="2021-01-22T00:00:00"/>
    <n v="0"/>
    <n v="0"/>
    <n v="0"/>
    <x v="0"/>
    <s v="INICIO PROCESO"/>
    <m/>
    <x v="0"/>
    <x v="0"/>
    <x v="2"/>
    <m/>
    <n v="0"/>
    <m/>
  </r>
  <r>
    <x v="6"/>
    <n v="64"/>
    <x v="5"/>
    <x v="9"/>
    <x v="0"/>
    <x v="0"/>
    <x v="0"/>
    <x v="4"/>
    <s v="Servicios secretariales o de administración de oficinas  "/>
    <n v="80161501"/>
    <s v="prestación de servicios personales para realizar actividades relacionadas con la elaboración de novedades administrativas de los funcionarios  de la entidad"/>
    <x v="1"/>
    <x v="1"/>
    <n v="4"/>
    <x v="0"/>
    <x v="0"/>
    <x v="1"/>
    <n v="10685932"/>
    <n v="10685932"/>
    <x v="0"/>
    <x v="3"/>
    <x v="0"/>
    <x v="1"/>
    <x v="20"/>
    <s v="Secretaria General - GIT Talento Humano"/>
    <x v="3"/>
    <s v="Coordinador GIT Talento Humano"/>
    <x v="11"/>
    <x v="17"/>
    <m/>
    <m/>
    <m/>
    <d v="2021-04-28T00:00:00"/>
    <n v="2671483"/>
    <n v="10685932"/>
    <n v="10685932"/>
    <x v="0"/>
    <s v="DAIRO JAVIER MARTINEZ"/>
    <m/>
    <x v="0"/>
    <x v="0"/>
    <x v="0"/>
    <n v="120"/>
    <n v="0"/>
    <m/>
  </r>
  <r>
    <x v="6"/>
    <n v="66"/>
    <x v="5"/>
    <x v="9"/>
    <x v="1"/>
    <x v="1"/>
    <x v="0"/>
    <x v="4"/>
    <s v="Servicios secretariales o de administración de oficinas  "/>
    <n v="80161501"/>
    <s v="prestación de servicios personales para la actualización y el mantenimiento de la información generada desde el proc eso  de talento humano"/>
    <x v="1"/>
    <x v="1"/>
    <n v="4"/>
    <x v="0"/>
    <x v="0"/>
    <x v="1"/>
    <n v="16785720"/>
    <n v="16785720"/>
    <x v="0"/>
    <x v="3"/>
    <x v="1"/>
    <x v="1"/>
    <x v="13"/>
    <m/>
    <x v="6"/>
    <m/>
    <x v="11"/>
    <x v="17"/>
    <m/>
    <m/>
    <m/>
    <d v="2021-04-28T00:00:00"/>
    <n v="2098215"/>
    <n v="16785720"/>
    <n v="16785720"/>
    <x v="0"/>
    <s v="GINA VANESSA CRUZ GARCIA_x000a_YEISON FABIÁN MORALES BOTACHE"/>
    <m/>
    <x v="0"/>
    <x v="1"/>
    <x v="0"/>
    <n v="120"/>
    <n v="0"/>
    <m/>
  </r>
  <r>
    <x v="6"/>
    <n v="65"/>
    <x v="5"/>
    <x v="9"/>
    <x v="1"/>
    <x v="1"/>
    <x v="0"/>
    <x v="1"/>
    <s v="Servicios secretariales o de administración de oficinas  "/>
    <n v="80161501"/>
    <s v="prestación de servicios profesionales  para realizar actividades de  actualización, revisión valoración y proyección de actos administrativos del Git de Talento humano  y el mantenimiento de la información generada desde el proceso  de talento humano"/>
    <x v="1"/>
    <x v="1"/>
    <n v="4"/>
    <x v="0"/>
    <x v="0"/>
    <x v="1"/>
    <n v="34108176"/>
    <n v="34108176"/>
    <x v="0"/>
    <x v="3"/>
    <x v="1"/>
    <x v="1"/>
    <x v="20"/>
    <s v="Secretaria General - GIT Talento Humano"/>
    <x v="3"/>
    <s v="Coordinador GIT Talento Humano"/>
    <x v="11"/>
    <x v="17"/>
    <m/>
    <m/>
    <n v="511"/>
    <d v="2021-03-29T00:00:00"/>
    <n v="4263522"/>
    <n v="34108176"/>
    <n v="34108176"/>
    <x v="0"/>
    <s v="YESED ALEJANDRA RODRIGUEZ ROJAS_x000a_DIANAMARCELA RAMIREZ CASTILLO"/>
    <s v="24646_x000a_24648"/>
    <x v="1"/>
    <x v="0"/>
    <x v="0"/>
    <n v="120"/>
    <n v="0"/>
    <m/>
  </r>
  <r>
    <x v="6"/>
    <m/>
    <x v="5"/>
    <x v="9"/>
    <x v="0"/>
    <x v="9"/>
    <x v="1"/>
    <x v="3"/>
    <s v="Servicios de compra de vestuario"/>
    <n v="91111703"/>
    <s v="Adquisición de dotación de vestuario de calle para los funcionarios a nivel nacional "/>
    <x v="4"/>
    <x v="4"/>
    <n v="5"/>
    <x v="0"/>
    <x v="3"/>
    <x v="1"/>
    <n v="400000000"/>
    <n v="400000000"/>
    <x v="0"/>
    <x v="3"/>
    <x v="0"/>
    <x v="1"/>
    <x v="20"/>
    <s v="Secretaria General - GIT Talento Humano"/>
    <x v="3"/>
    <s v="Coordinador GIT Talento Humano"/>
    <x v="8"/>
    <x v="14"/>
    <s v="N/A"/>
    <s v="N/A"/>
    <m/>
    <m/>
    <m/>
    <m/>
    <n v="0"/>
    <x v="0"/>
    <m/>
    <m/>
    <x v="5"/>
    <x v="1"/>
    <x v="2"/>
    <m/>
    <n v="0"/>
    <n v="0"/>
  </r>
  <r>
    <x v="0"/>
    <m/>
    <x v="0"/>
    <x v="0"/>
    <x v="0"/>
    <x v="9"/>
    <x v="1"/>
    <x v="3"/>
    <s v="Servicios de formación profesional en ingeniería"/>
    <n v="86101610"/>
    <s v="Prestación de servicios profesionales para realizar la estructuración final de la información cartográfica y alfanumérica y revisión digital de la información espacial temática de Áreas Homogéneas de Tierra con fines de Catastro Multipropósito, en el marco de la actualización catastral de Arauquita."/>
    <x v="4"/>
    <x v="4"/>
    <n v="4"/>
    <x v="0"/>
    <x v="0"/>
    <x v="1"/>
    <n v="17054088"/>
    <n v="17054088"/>
    <x v="0"/>
    <x v="0"/>
    <x v="0"/>
    <x v="0"/>
    <x v="0"/>
    <s v="Subdirección de Agrología"/>
    <x v="3"/>
    <s v="Subdirector de Agrología "/>
    <x v="0"/>
    <x v="0"/>
    <s v="Actualización, Homologación y Correlación de áreas homogéneas de tierras con fines múltiples."/>
    <s v="Sistema de Información Agrológica Actualizado"/>
    <m/>
    <m/>
    <m/>
    <m/>
    <n v="0"/>
    <x v="0"/>
    <m/>
    <m/>
    <x v="5"/>
    <x v="1"/>
    <x v="2"/>
    <m/>
    <n v="0"/>
    <n v="4263522"/>
  </r>
  <r>
    <x v="0"/>
    <m/>
    <x v="0"/>
    <x v="0"/>
    <x v="0"/>
    <x v="9"/>
    <x v="1"/>
    <x v="3"/>
    <s v="Servicios de formación profesional en ingeniería"/>
    <n v="86101610"/>
    <s v="Prestación de servicios profesionales para realizar el control de calidad de la interacción de la información de la geomorfología y las Áreas Homogéneas de Tierra con fines de Catastro Multipropósito, en el marco de la actualización catastral de Arauquita."/>
    <x v="4"/>
    <x v="4"/>
    <n v="4"/>
    <x v="0"/>
    <x v="0"/>
    <x v="1"/>
    <n v="19905696"/>
    <n v="19905696"/>
    <x v="0"/>
    <x v="0"/>
    <x v="0"/>
    <x v="0"/>
    <x v="0"/>
    <s v="Subdirección de Agrología"/>
    <x v="3"/>
    <s v="Subdirector de Agrología "/>
    <x v="0"/>
    <x v="0"/>
    <s v="Actualización, Homologación y Correlación de áreas homogéneas de tierras con fines múltiples."/>
    <s v="Sistema de Información Agrológica Actualizado"/>
    <m/>
    <m/>
    <m/>
    <m/>
    <n v="0"/>
    <x v="0"/>
    <m/>
    <m/>
    <x v="5"/>
    <x v="1"/>
    <x v="2"/>
    <m/>
    <n v="0"/>
    <n v="4976424"/>
  </r>
  <r>
    <x v="0"/>
    <m/>
    <x v="0"/>
    <x v="0"/>
    <x v="0"/>
    <x v="5"/>
    <x v="1"/>
    <x v="0"/>
    <s v="Servicios de formación profesional en ingeniería"/>
    <n v="86101610"/>
    <s v="Prestación del servicio de mantenimiento preventivo con suministro de consumibles para Equipo de Retención de Humedad (incluida la línea de aire comprimido) del Laboratorio Nacional de Suelos."/>
    <x v="4"/>
    <x v="4"/>
    <n v="2"/>
    <x v="0"/>
    <x v="0"/>
    <x v="1"/>
    <n v="70000000"/>
    <n v="7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n v="35000000"/>
  </r>
  <r>
    <x v="0"/>
    <m/>
    <x v="0"/>
    <x v="0"/>
    <x v="0"/>
    <x v="9"/>
    <x v="1"/>
    <x v="3"/>
    <s v="Servicios de formación profesional en ingeniería"/>
    <n v="86101610"/>
    <s v="Prestación de servicios profesionales para ejecutar las diferentes etapas de la actualización de Áreas Homogéneas de Tierras con fines de catastro multipropósito, en el marco de la actualización catastral de Arauquita."/>
    <x v="4"/>
    <x v="4"/>
    <n v="4"/>
    <x v="0"/>
    <x v="0"/>
    <x v="1"/>
    <n v="17054088"/>
    <n v="17054088"/>
    <x v="0"/>
    <x v="0"/>
    <x v="0"/>
    <x v="0"/>
    <x v="1"/>
    <s v="Subdirección de Catastro"/>
    <x v="3"/>
    <s v="Subdirectora de Catastro"/>
    <x v="0"/>
    <x v="0"/>
    <s v="Actualización, Homologación y Correlación de áreas homogéneas de tierras con fines múltiples."/>
    <s v="Sistema de Información Agrológica Actualizado"/>
    <m/>
    <m/>
    <m/>
    <m/>
    <m/>
    <x v="2"/>
    <m/>
    <m/>
    <x v="5"/>
    <x v="8"/>
    <x v="2"/>
    <m/>
    <n v="0"/>
    <n v="4263522"/>
  </r>
  <r>
    <x v="0"/>
    <m/>
    <x v="0"/>
    <x v="0"/>
    <x v="0"/>
    <x v="5"/>
    <x v="1"/>
    <x v="0"/>
    <s v="Servicios de formación profesional en ingeniería"/>
    <n v="86101610"/>
    <s v="Prestación de servicios profesionales en control de calidad  de productos de sensores remotos en temas relacionados con aplicaciones agrologicas.."/>
    <x v="4"/>
    <x v="4"/>
    <n v="7"/>
    <x v="0"/>
    <x v="0"/>
    <x v="1"/>
    <n v="33820360"/>
    <n v="33820360"/>
    <x v="0"/>
    <x v="0"/>
    <x v="0"/>
    <x v="0"/>
    <x v="0"/>
    <s v="Subdirección de Agrología"/>
    <x v="2"/>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m/>
    <m/>
    <m/>
    <m/>
    <n v="0"/>
    <x v="0"/>
    <m/>
    <m/>
    <x v="5"/>
    <x v="1"/>
    <x v="2"/>
    <m/>
    <n v="0"/>
    <n v="4831480"/>
  </r>
  <r>
    <x v="0"/>
    <m/>
    <x v="0"/>
    <x v="0"/>
    <x v="1"/>
    <x v="5"/>
    <x v="3"/>
    <x v="0"/>
    <s v="Servicios de formación profesional en ingeniería"/>
    <n v="86101610"/>
    <s v="Prestación de servicios profesionales para la interpretación de imágenes para obtener la capa de cobertura y uso de la tierra en los procesos misionales."/>
    <x v="4"/>
    <x v="4"/>
    <n v="7"/>
    <x v="0"/>
    <x v="0"/>
    <x v="1"/>
    <n v="57950788"/>
    <n v="57950788"/>
    <x v="0"/>
    <x v="0"/>
    <x v="1"/>
    <x v="0"/>
    <x v="0"/>
    <s v="Subdirección de Agrología"/>
    <x v="2"/>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m/>
    <m/>
    <m/>
    <m/>
    <n v="0"/>
    <x v="0"/>
    <m/>
    <m/>
    <x v="5"/>
    <x v="3"/>
    <x v="2"/>
    <m/>
    <n v="0"/>
    <n v="8278684"/>
  </r>
  <r>
    <x v="0"/>
    <m/>
    <x v="0"/>
    <x v="0"/>
    <x v="0"/>
    <x v="5"/>
    <x v="1"/>
    <x v="0"/>
    <s v="Servicios de formación profesional en ingeniería"/>
    <n v="86101610"/>
    <s v="Prestación de servicios profesionales para realizar el control de calidad, en tema de geomatica aplicados al levantamiento de suelos, y aplicaciones agrologicas."/>
    <x v="4"/>
    <x v="4"/>
    <n v="7"/>
    <x v="0"/>
    <x v="0"/>
    <x v="1"/>
    <n v="33820360"/>
    <n v="33820360"/>
    <x v="0"/>
    <x v="0"/>
    <x v="0"/>
    <x v="0"/>
    <x v="0"/>
    <s v="Subdirección de Agrología"/>
    <x v="2"/>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m/>
    <m/>
    <m/>
    <m/>
    <n v="0"/>
    <x v="0"/>
    <m/>
    <m/>
    <x v="5"/>
    <x v="1"/>
    <x v="2"/>
    <m/>
    <n v="0"/>
    <n v="4831480"/>
  </r>
  <r>
    <x v="0"/>
    <m/>
    <x v="0"/>
    <x v="0"/>
    <x v="0"/>
    <x v="5"/>
    <x v="1"/>
    <x v="0"/>
    <s v="Servicios de formación profesional en ingeniería"/>
    <n v="86101610"/>
    <s v="Prestación de servicios profesionales la revisión y aval de las bases de datos alfanumérica y grafica de los proyectos que adelanta la subdirección de agrología."/>
    <x v="4"/>
    <x v="4"/>
    <n v="7"/>
    <x v="0"/>
    <x v="0"/>
    <x v="1"/>
    <n v="28975394"/>
    <n v="28975394"/>
    <x v="0"/>
    <x v="0"/>
    <x v="0"/>
    <x v="0"/>
    <x v="0"/>
    <s v="Subdirección de Agrología"/>
    <x v="2"/>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m/>
    <m/>
    <m/>
    <m/>
    <n v="0"/>
    <x v="0"/>
    <m/>
    <m/>
    <x v="5"/>
    <x v="1"/>
    <x v="2"/>
    <m/>
    <n v="0"/>
    <n v="4139342"/>
  </r>
  <r>
    <x v="0"/>
    <m/>
    <x v="0"/>
    <x v="0"/>
    <x v="1"/>
    <x v="5"/>
    <x v="3"/>
    <x v="0"/>
    <s v="Servicios de formación profesional en ingeniería"/>
    <n v="86101610"/>
    <s v="Prestación de servicios Profesionales para elaboración y análisis en el Laboratorio Nacional de Suelos en temas de aguas, tejido vegetal y suelos."/>
    <x v="4"/>
    <x v="4"/>
    <n v="7"/>
    <x v="0"/>
    <x v="0"/>
    <x v="1"/>
    <n v="42472080"/>
    <n v="42472080"/>
    <x v="0"/>
    <x v="0"/>
    <x v="1"/>
    <x v="0"/>
    <x v="0"/>
    <s v="Subdirección de Agrología"/>
    <x v="1"/>
    <s v="Subdirector de Agrología "/>
    <x v="0"/>
    <x v="1"/>
    <s v="Análisis físicos, químicos, biológicos y mineralógicos de suelos"/>
    <s v="Pruebas químicas, físicas, mineralógicas y biológicas de suelos realizadas"/>
    <m/>
    <m/>
    <m/>
    <m/>
    <n v="0"/>
    <x v="0"/>
    <m/>
    <m/>
    <x v="5"/>
    <x v="3"/>
    <x v="2"/>
    <m/>
    <n v="0"/>
    <n v="6067440"/>
  </r>
  <r>
    <x v="0"/>
    <m/>
    <x v="0"/>
    <x v="0"/>
    <x v="8"/>
    <x v="5"/>
    <x v="6"/>
    <x v="0"/>
    <s v="Servicios de formación profesional en ingeniería"/>
    <n v="86101610"/>
    <s v="Prestación de servicios personales para la ejecución de análisis en las áreas de física química minereología en el Laboratorio Nacional de Suelos."/>
    <x v="4"/>
    <x v="4"/>
    <n v="7"/>
    <x v="0"/>
    <x v="0"/>
    <x v="1"/>
    <n v="181557110"/>
    <n v="181557110"/>
    <x v="0"/>
    <x v="0"/>
    <x v="9"/>
    <x v="0"/>
    <x v="0"/>
    <s v="Subdirección de Agrología"/>
    <x v="1"/>
    <s v="Subdirector de Agrología "/>
    <x v="0"/>
    <x v="1"/>
    <s v="Análisis físicos, químicos, biológicos y mineralógicos de suelos"/>
    <s v="Pruebas químicas, físicas, mineralógicas y biológicas de suelos realizadas"/>
    <m/>
    <m/>
    <m/>
    <m/>
    <n v="0"/>
    <x v="0"/>
    <m/>
    <m/>
    <x v="5"/>
    <x v="7"/>
    <x v="2"/>
    <m/>
    <n v="0"/>
    <n v="25936730"/>
  </r>
  <r>
    <x v="0"/>
    <m/>
    <x v="0"/>
    <x v="0"/>
    <x v="1"/>
    <x v="5"/>
    <x v="3"/>
    <x v="0"/>
    <s v="Servicios de formación profesional en ingeniería"/>
    <n v="86101610"/>
    <s v="Prestación de servicios profesionales para realizar el control de calidad, seguimiento, validación y programación analítica garantizando el cumplimiento oportuno de la prestación de servicios de análisis en el área de biología del GIT Laboratorio Nacional de Suelos."/>
    <x v="4"/>
    <x v="4"/>
    <n v="7"/>
    <x v="0"/>
    <x v="0"/>
    <x v="1"/>
    <n v="57950788"/>
    <n v="57950788"/>
    <x v="0"/>
    <x v="0"/>
    <x v="1"/>
    <x v="0"/>
    <x v="0"/>
    <s v="Subdirección de Agrología"/>
    <x v="1"/>
    <s v="Subdirector de Agrología "/>
    <x v="0"/>
    <x v="1"/>
    <s v="Análisis físicos, químicos, biológicos y mineralógicos de suelos"/>
    <s v="Pruebas químicas, físicas, mineralógicas y biológicas de suelos realizadas"/>
    <m/>
    <m/>
    <m/>
    <m/>
    <n v="0"/>
    <x v="0"/>
    <m/>
    <m/>
    <x v="5"/>
    <x v="3"/>
    <x v="2"/>
    <m/>
    <n v="0"/>
    <n v="8278684"/>
  </r>
  <r>
    <x v="0"/>
    <m/>
    <x v="0"/>
    <x v="0"/>
    <x v="0"/>
    <x v="5"/>
    <x v="1"/>
    <x v="0"/>
    <s v="Servicios de formación profesional en ingeniería"/>
    <n v="86101610"/>
    <s v="Prestación de servicios personales para la preparación de muestras en los procesos analíticos del laboratorio nacional de suelos."/>
    <x v="4"/>
    <x v="4"/>
    <n v="7"/>
    <x v="0"/>
    <x v="0"/>
    <x v="1"/>
    <n v="14259714"/>
    <n v="14259714"/>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n v="2037102"/>
  </r>
  <r>
    <x v="0"/>
    <m/>
    <x v="0"/>
    <x v="0"/>
    <x v="1"/>
    <x v="5"/>
    <x v="3"/>
    <x v="0"/>
    <s v="Servicios de formación profesional en ingeniería"/>
    <n v="86101610"/>
    <s v="Prestación de servicios personales para realizar apoyo  en el alistamiento de la  instrumentación requerida para la ejecución de análisis en el GIT Laboratorio Nacional de Suelos."/>
    <x v="4"/>
    <x v="4"/>
    <n v="7"/>
    <x v="0"/>
    <x v="0"/>
    <x v="1"/>
    <n v="28519428"/>
    <n v="28519428"/>
    <x v="0"/>
    <x v="0"/>
    <x v="1"/>
    <x v="0"/>
    <x v="0"/>
    <s v="Subdirección de Agrología"/>
    <x v="1"/>
    <s v="Subdirector de Agrología "/>
    <x v="0"/>
    <x v="1"/>
    <s v="Análisis físicos, químicos, biológicos y mineralógicos de suelos"/>
    <s v="Pruebas químicas, físicas, mineralógicas y biológicas de suelos realizadas"/>
    <m/>
    <m/>
    <m/>
    <m/>
    <n v="0"/>
    <x v="0"/>
    <m/>
    <m/>
    <x v="5"/>
    <x v="3"/>
    <x v="2"/>
    <m/>
    <n v="0"/>
    <n v="4074204"/>
  </r>
  <r>
    <x v="0"/>
    <m/>
    <x v="0"/>
    <x v="0"/>
    <x v="0"/>
    <x v="5"/>
    <x v="1"/>
    <x v="0"/>
    <s v="Servicios de formación profesional en ingeniería"/>
    <n v="86101610"/>
    <s v="Prestación de servicios profesionales para la realización de los procedimientos requeridos para el mantenimiento y ajuste permanente del programa de aseguramiento de la calidad en el GIT Laboratorio Nacional de Suelos."/>
    <x v="4"/>
    <x v="4"/>
    <n v="7"/>
    <x v="0"/>
    <x v="0"/>
    <x v="1"/>
    <n v="33820360"/>
    <n v="3382036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n v="4831480"/>
  </r>
  <r>
    <x v="0"/>
    <m/>
    <x v="0"/>
    <x v="0"/>
    <x v="0"/>
    <x v="5"/>
    <x v="1"/>
    <x v="0"/>
    <s v="Servicios de formación profesional en ingeniería"/>
    <n v="86101610"/>
    <s v="Prestación de servicios profesionales para ejecutar el programa de aseguramiento metrológico de los equipos e instrumentos conforme a los requisitos de la norma ISO 17025, en el GIT Laboratorio Nacional de Suelos."/>
    <x v="4"/>
    <x v="4"/>
    <n v="7"/>
    <x v="0"/>
    <x v="0"/>
    <x v="1"/>
    <n v="33114736"/>
    <n v="33114736"/>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n v="4730676.5714285718"/>
  </r>
  <r>
    <x v="0"/>
    <m/>
    <x v="0"/>
    <x v="0"/>
    <x v="0"/>
    <x v="5"/>
    <x v="1"/>
    <x v="0"/>
    <s v="Servicios de formación profesional en ingeniería"/>
    <n v="86101610"/>
    <s v="Prestación de servicios personales en atención al cliente, recepción de muestras, ingreso de muestras en el SIGA y apoyo administrativo en el Laboratorio Nacional de Suelos"/>
    <x v="4"/>
    <x v="4"/>
    <n v="7"/>
    <x v="0"/>
    <x v="0"/>
    <x v="1"/>
    <n v="18155711"/>
    <n v="18155711"/>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n v="2593673"/>
  </r>
  <r>
    <x v="0"/>
    <m/>
    <x v="0"/>
    <x v="0"/>
    <x v="5"/>
    <x v="5"/>
    <x v="4"/>
    <x v="0"/>
    <s v="Servicios de formación profesional en ingeniería"/>
    <n v="86101610"/>
    <s v="Prestación de servicios profesionales para realizar el levantamiento de suelos   en los proyectos que adelanta la Subdirección de Agrología"/>
    <x v="4"/>
    <x v="4"/>
    <n v="7"/>
    <x v="0"/>
    <x v="0"/>
    <x v="1"/>
    <n v="115901576"/>
    <n v="115901576"/>
    <x v="0"/>
    <x v="0"/>
    <x v="5"/>
    <x v="0"/>
    <x v="0"/>
    <s v="Subdirección de Agrología"/>
    <x v="0"/>
    <s v="Subdirector de Agrología "/>
    <x v="0"/>
    <x v="0"/>
    <s v="Estudio de suelos como insumo para el ordenamiento integral del territorio."/>
    <s v="Sistema de información agrologica actualizado"/>
    <m/>
    <m/>
    <m/>
    <m/>
    <n v="0"/>
    <x v="0"/>
    <m/>
    <m/>
    <x v="5"/>
    <x v="5"/>
    <x v="2"/>
    <m/>
    <n v="0"/>
    <n v="16557368"/>
  </r>
  <r>
    <x v="0"/>
    <m/>
    <x v="0"/>
    <x v="0"/>
    <x v="0"/>
    <x v="5"/>
    <x v="1"/>
    <x v="0"/>
    <s v="Servicios de formación profesional en ingeniería"/>
    <n v="86101610"/>
    <s v="Prestación de servicios profesionales para realizar la caracterización climática y la correlación de los suelos para la elaboración del Mapa Nacional de Suelos y en los proyectos de levantamientos de la Subdirección"/>
    <x v="4"/>
    <x v="4"/>
    <n v="7"/>
    <x v="0"/>
    <x v="0"/>
    <x v="1"/>
    <n v="28975394"/>
    <n v="28975394"/>
    <x v="0"/>
    <x v="0"/>
    <x v="0"/>
    <x v="0"/>
    <x v="0"/>
    <s v="Subdirección de Agrología"/>
    <x v="0"/>
    <s v="Subdirector de Agrología "/>
    <x v="0"/>
    <x v="0"/>
    <s v="Estudio de suelos como insumo para el ordenamiento integral del territorio."/>
    <s v="Sistema de información agrologica actualizado"/>
    <m/>
    <m/>
    <m/>
    <m/>
    <n v="0"/>
    <x v="0"/>
    <m/>
    <m/>
    <x v="5"/>
    <x v="1"/>
    <x v="2"/>
    <m/>
    <n v="0"/>
    <n v="4139342"/>
  </r>
  <r>
    <x v="0"/>
    <m/>
    <x v="0"/>
    <x v="0"/>
    <x v="0"/>
    <x v="5"/>
    <x v="1"/>
    <x v="0"/>
    <s v="Servicios de formación profesional en ingeniería"/>
    <n v="86101610"/>
    <s v="Prestación de servicios para adelantar y gestionar acciones e Innovación en aplicaciones agrológicas"/>
    <x v="4"/>
    <x v="4"/>
    <n v="7"/>
    <x v="0"/>
    <x v="0"/>
    <x v="1"/>
    <n v="33820360"/>
    <n v="33820360"/>
    <x v="0"/>
    <x v="0"/>
    <x v="0"/>
    <x v="0"/>
    <x v="0"/>
    <s v="Subdirección de Agrología"/>
    <x v="0"/>
    <s v="Subdirector de Agrología "/>
    <x v="0"/>
    <x v="0"/>
    <s v="Estudio de suelos como insumo para el ordenamiento integral del territorio."/>
    <s v="Sistema de información agrologica actualizado"/>
    <m/>
    <m/>
    <m/>
    <m/>
    <n v="0"/>
    <x v="0"/>
    <m/>
    <m/>
    <x v="5"/>
    <x v="1"/>
    <x v="2"/>
    <m/>
    <n v="0"/>
    <n v="4831480"/>
  </r>
  <r>
    <x v="0"/>
    <m/>
    <x v="0"/>
    <x v="0"/>
    <x v="0"/>
    <x v="5"/>
    <x v="1"/>
    <x v="0"/>
    <s v="Servicios de formación profesional en ingeniería"/>
    <n v="86101610"/>
    <s v="Prestación de servicios personales para realizar las labores de apoyo dentro de los procesos de levantamientos de suelos y aplicaciones agrológicas."/>
    <x v="4"/>
    <x v="4"/>
    <n v="7"/>
    <x v="0"/>
    <x v="0"/>
    <x v="1"/>
    <n v="18155711"/>
    <n v="18155711"/>
    <x v="0"/>
    <x v="0"/>
    <x v="0"/>
    <x v="0"/>
    <x v="0"/>
    <s v="Subdirección de Agrología"/>
    <x v="0"/>
    <s v="Subdirector de Agrología "/>
    <x v="0"/>
    <x v="0"/>
    <s v="Estudio de suelos como insumo para el ordenamiento integral del territorio."/>
    <s v="Sistema de información agrologica actualizado"/>
    <m/>
    <m/>
    <m/>
    <m/>
    <n v="0"/>
    <x v="0"/>
    <m/>
    <m/>
    <x v="5"/>
    <x v="1"/>
    <x v="2"/>
    <m/>
    <n v="0"/>
    <n v="2593673"/>
  </r>
  <r>
    <x v="0"/>
    <m/>
    <x v="0"/>
    <x v="0"/>
    <x v="0"/>
    <x v="5"/>
    <x v="1"/>
    <x v="0"/>
    <s v="Servicios de formación profesional en ingeniería"/>
    <n v="86101610"/>
    <s v="Adquisición de reactivos y materiales para el GIT Laboratorio Nacional de Suelos."/>
    <x v="7"/>
    <x v="7"/>
    <n v="3"/>
    <x v="0"/>
    <x v="2"/>
    <x v="1"/>
    <n v="120000000"/>
    <n v="12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Servicios de formación profesional en ingeniería"/>
    <n v="86101610"/>
    <s v="Prestación del servicio de mantenimiento preventivo y correctivo, con suministro de repuestos y consumibles para los equipos no exclusivos del Laboratorio Nacional de Suelos."/>
    <x v="4"/>
    <x v="4"/>
    <n v="3"/>
    <x v="0"/>
    <x v="2"/>
    <x v="1"/>
    <n v="260000000"/>
    <n v="26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n v="0"/>
  </r>
  <r>
    <x v="0"/>
    <m/>
    <x v="0"/>
    <x v="0"/>
    <x v="0"/>
    <x v="5"/>
    <x v="1"/>
    <x v="0"/>
    <s v="Servicios de formación profesional en ingeniería"/>
    <n v="86101610"/>
    <s v="Prestación del servicio de calibración acreditada de equipos e instrumentos del Laboratorio Nacional de Suelos."/>
    <x v="5"/>
    <x v="5"/>
    <n v="3"/>
    <x v="0"/>
    <x v="2"/>
    <x v="1"/>
    <n v="90000000"/>
    <n v="9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useos"/>
    <n v="90151501"/>
    <s v="Adquisición para la limpieza recolección, transporte y disposición final de los residuos  generados en el Laboratorio Nacional de Suelos. RESPEL"/>
    <x v="4"/>
    <x v="4"/>
    <n v="8"/>
    <x v="0"/>
    <x v="2"/>
    <x v="1"/>
    <n v="40000000"/>
    <n v="4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n v="0"/>
  </r>
  <r>
    <x v="0"/>
    <m/>
    <x v="0"/>
    <x v="0"/>
    <x v="0"/>
    <x v="5"/>
    <x v="1"/>
    <x v="0"/>
    <s v="Gases naturales y gases mixtos"/>
    <n v="12142100"/>
    <s v="Suministro de Gases especiales para la ejecución de análisis para el Laboratorio Nacional de Suelos. "/>
    <x v="5"/>
    <x v="5"/>
    <n v="4"/>
    <x v="0"/>
    <x v="2"/>
    <x v="1"/>
    <n v="30000000"/>
    <n v="3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l servicio de mantenimiento preventivo  con suministro de consumibles para el equipo HPLC-MS Marca Waters Modelo 2695 compuesto por: detector ZQ micromass 2000, detector PDA 2996, detector 2475 EMPOWER 2"/>
    <x v="8"/>
    <x v="8"/>
    <n v="3"/>
    <x v="0"/>
    <x v="2"/>
    <x v="1"/>
    <n v="90000000"/>
    <n v="9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 mantenimiento preventivo  de la unidad de picnómetro de gas y porosimetro de Mercurio marca QUANTACHROME"/>
    <x v="5"/>
    <x v="5"/>
    <n v="3"/>
    <x v="0"/>
    <x v="2"/>
    <x v="1"/>
    <n v="17000000"/>
    <n v="17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l servicio de mantenimiento preventivo, calibración certificada y suministro de consumibles para los equipos marca METTLER – TOLEDO."/>
    <x v="10"/>
    <x v="9"/>
    <n v="3"/>
    <x v="0"/>
    <x v="2"/>
    <x v="1"/>
    <n v="12000000"/>
    <n v="12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l servicio de mantenimiento preventivo y correctivo, con suministro de consumibles e instalación de repuestos, calibración certificada y calificación de equipos marca METROHM. Mantenimiento preventivo Unidad de destilación marca BUCHI."/>
    <x v="8"/>
    <x v="8"/>
    <n v="3"/>
    <x v="0"/>
    <x v="2"/>
    <x v="1"/>
    <n v="70000000"/>
    <n v="7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l servicio de mantenimiento preventivo, correctivo, calibración y calificación de los equipos marca PERKIN ELMER, con suministro de consumibles e instalación de repuestos."/>
    <x v="7"/>
    <x v="7"/>
    <n v="3"/>
    <x v="0"/>
    <x v="2"/>
    <x v="1"/>
    <n v="80000000"/>
    <n v="8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l servicio de mantenimiento preventivo y correctivo con suministro e instalación de repuestos y consumibles para analizador de carbono, nitrógeno y azufre TRUC-MAC y mantenimiento preventivo con calibración certificada para balanza analítica marca LECO."/>
    <x v="10"/>
    <x v="9"/>
    <n v="3"/>
    <x v="0"/>
    <x v="0"/>
    <x v="1"/>
    <n v="80000000"/>
    <n v="8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l servicio de mantenimiento preventivo, correctivo y calibración para cinco (5) Microscopios marca CARL ZEISS, dos (2) autoclaves electrónicas marca RAYPA- MATACHANA, tres (3) Sistemas de purificación de agua y dos (2) balanzas analíticas marca SARTORIUS, con suministro e instalación de consumibles."/>
    <x v="10"/>
    <x v="9"/>
    <n v="3"/>
    <x v="0"/>
    <x v="0"/>
    <x v="1"/>
    <n v="40000000"/>
    <n v="4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l servicio de mantenimiento preventivo y correctivo, con suministro de consumibles para equipos marca Buehler."/>
    <x v="8"/>
    <x v="8"/>
    <n v="3"/>
    <x v="0"/>
    <x v="0"/>
    <x v="1"/>
    <n v="14000000"/>
    <n v="14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l Servicio mantenimiento preventivo y correctivo con suministro e instalación de repuestos para un (1) Montacarga  marca Gutemberg-D'alzar en el Laboratorio Nacional de Suelos."/>
    <x v="2"/>
    <x v="2"/>
    <n v="3"/>
    <x v="0"/>
    <x v="0"/>
    <x v="1"/>
    <n v="5000000"/>
    <n v="5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Servicio de ingeniería y diseño para sistemas de control de procesos"/>
    <n v="81102702"/>
    <s v="Adquisición, puesta en funcionamiento de sistema de vacío y adecuación para la operación del mismo, en el área de química del Laboratorio Nacional de Suelos."/>
    <x v="9"/>
    <x v="10"/>
    <n v="2"/>
    <x v="0"/>
    <x v="2"/>
    <x v="1"/>
    <n v="230000000"/>
    <n v="23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 servicios para sistema recolectora de desechos de laboratorio"/>
    <x v="9"/>
    <x v="10"/>
    <n v="2"/>
    <x v="0"/>
    <x v="2"/>
    <x v="1"/>
    <n v="80000000"/>
    <n v="8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Servicios de formación profesional en ingeniería"/>
    <n v="86101610"/>
    <s v="Adquisición de una trituradora de mandíbulas en carburo de tungsteno para suelos."/>
    <x v="9"/>
    <x v="10"/>
    <n v="2"/>
    <x v="0"/>
    <x v="2"/>
    <x v="1"/>
    <n v="450000000"/>
    <n v="45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Servicios de formación profesional en ingeniería"/>
    <n v="86101610"/>
    <s v="Adquisición de elementos  para el GIT Laboratorio Nacional de Suelos."/>
    <x v="9"/>
    <x v="10"/>
    <n v="4"/>
    <x v="0"/>
    <x v="2"/>
    <x v="1"/>
    <n v="215000000"/>
    <n v="215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Servicios de auditoria ambiental sectoriales"/>
    <n v="77101803"/>
    <s v="Prestación de servicios para la realización de la auditoria de acreditación bajo la norma  ISO/IEC."/>
    <x v="9"/>
    <x v="10"/>
    <n v="2"/>
    <x v="0"/>
    <x v="0"/>
    <x v="1"/>
    <n v="7500000"/>
    <n v="75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Adquisición, de sistema de vacío para el LNS."/>
    <x v="9"/>
    <x v="10"/>
    <n v="2"/>
    <x v="0"/>
    <x v="2"/>
    <x v="1"/>
    <n v="165000000"/>
    <n v="165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Servicios de formación profesional en ingeniería"/>
    <n v="86101610"/>
    <s v="Adquisición, instalación y puesta en funcionamiento de equipo espectrometría de masas con plasma acoplado inductivamente (ICP-MS)"/>
    <x v="9"/>
    <x v="10"/>
    <n v="5"/>
    <x v="0"/>
    <x v="2"/>
    <x v="1"/>
    <n v="800000000"/>
    <n v="80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Prestación de servicios de mantenimiento preventivo y calibración para balanzas y  Analizador de humedad marca METTLER – TOLEDO."/>
    <x v="2"/>
    <x v="2"/>
    <n v="2"/>
    <x v="0"/>
    <x v="0"/>
    <x v="1"/>
    <n v="12000000"/>
    <n v="12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 servicios para realizar el mantenimiento preventivo y correctivo para equipos marca Buehler"/>
    <x v="2"/>
    <x v="2"/>
    <n v="2"/>
    <x v="0"/>
    <x v="0"/>
    <x v="1"/>
    <n v="12000000"/>
    <n v="12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 servicios para realizar el mantenimiento preventivo para Biolog Sistema GEN III, Turbidimetro, Microestación con suministro de consumibles"/>
    <x v="2"/>
    <x v="2"/>
    <n v="2"/>
    <x v="0"/>
    <x v="0"/>
    <x v="1"/>
    <n v="50000000"/>
    <n v="5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 servicios para realizar el mantenimiento preventivo, correctivo y calibración para los equipos de marca SARTORIUS"/>
    <x v="9"/>
    <x v="10"/>
    <n v="3"/>
    <x v="0"/>
    <x v="0"/>
    <x v="1"/>
    <n v="25000000"/>
    <n v="25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 servicios para realizar el mantenimiento preventivo  de la unidad de picnómetro de gas y porosimetro de Mercurio marca QUANTACHROME"/>
    <x v="9"/>
    <x v="10"/>
    <n v="3"/>
    <x v="0"/>
    <x v="0"/>
    <x v="1"/>
    <n v="15000000"/>
    <n v="15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 servicios para realizar el mantenimiento preventivo, correctivo, calibración certificada, suministro de repuestos y consumibles para los tituladores y pH-metros marca METROHM y Unidad de destilación marca BUCHI."/>
    <x v="2"/>
    <x v="2"/>
    <n v="3"/>
    <x v="0"/>
    <x v="0"/>
    <x v="1"/>
    <n v="65000000"/>
    <n v="65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 servicios para realizar el mantenimiento preventivo, correctivo con suministro de repuestos y consumibles e instalación de generador de hidruros (FIAS) y calibración  certificada para los equipos espectrofotómetros marca PERKIN ELMER."/>
    <x v="8"/>
    <x v="8"/>
    <n v="4"/>
    <x v="0"/>
    <x v="0"/>
    <x v="1"/>
    <n v="200000000"/>
    <n v="20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 servicios para realizar el mantenimiento preventivo, correctivo con suministro de repuestos y consumibles para los equipos Analizador Elemental Truc-Mac y Balanzas analíticas incluida calibración certificada marca LECO."/>
    <x v="8"/>
    <x v="8"/>
    <n v="4"/>
    <x v="0"/>
    <x v="0"/>
    <x v="1"/>
    <n v="80000000"/>
    <n v="8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 servicios para realizar el mantenimiento preventivo, correctivo y calificación operacional con suministro de repuestos y consumibles para Digestor por microondas, marca Ethos One del Laboratorio Nacional de Suelos."/>
    <x v="9"/>
    <x v="10"/>
    <n v="2"/>
    <x v="0"/>
    <x v="0"/>
    <x v="1"/>
    <n v="8000000"/>
    <n v="8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 servicios para realizar el mantenimiento preventivo con suministro e instalación de compresor de 300 PSI, consumibles  y calibración certificada en variable presión,  para Equipo de Retención de Humedad (incluida la línea de aire comprimido) del Laboratorio Nacional de Suelos."/>
    <x v="9"/>
    <x v="10"/>
    <n v="4"/>
    <x v="0"/>
    <x v="0"/>
    <x v="1"/>
    <n v="70000000"/>
    <n v="7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 servicios para realizar el mantenimiento preventivo y correctivo, con suministro de repuestos y consumibles para los equipos no exclusivos del Laboratorio Nacional de Suelos."/>
    <x v="8"/>
    <x v="8"/>
    <n v="3"/>
    <x v="0"/>
    <x v="2"/>
    <x v="1"/>
    <n v="260000000"/>
    <n v="26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 servicio de calibración acreditada de equipos e instrumentos del Laboratorio Nacional de Suelos."/>
    <x v="8"/>
    <x v="8"/>
    <n v="3"/>
    <x v="0"/>
    <x v="2"/>
    <x v="1"/>
    <n v="90000000"/>
    <n v="9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Adquisición de equipos de laboratorio para el Laboratorio Nacional de Suelos"/>
    <x v="9"/>
    <x v="10"/>
    <n v="2"/>
    <x v="0"/>
    <x v="2"/>
    <x v="1"/>
    <n v="1738329287"/>
    <n v="1738329287"/>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Adquisición de equipos de laboratorio de  control metrológico"/>
    <x v="9"/>
    <x v="10"/>
    <n v="1"/>
    <x v="0"/>
    <x v="1"/>
    <x v="1"/>
    <n v="27180320"/>
    <n v="2718032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3"/>
    <x v="5"/>
    <x v="2"/>
    <x v="0"/>
    <s v="Kits o suministros para pruebas químicas"/>
    <n v="41116104"/>
    <s v="Adquisición de balanza analítica con software para gestión de datos integral, para el Laboratorio Nacional de Suelos"/>
    <x v="9"/>
    <x v="10"/>
    <n v="2"/>
    <x v="0"/>
    <x v="2"/>
    <x v="1"/>
    <n v="270000000"/>
    <n v="270000000"/>
    <x v="0"/>
    <x v="0"/>
    <x v="3"/>
    <x v="0"/>
    <x v="0"/>
    <s v="Subdirección de Agrología"/>
    <x v="1"/>
    <s v="Subdirector de Agrología "/>
    <x v="0"/>
    <x v="1"/>
    <s v="Análisis físicos, químicos, biológicos y mineralógicos de suelos"/>
    <s v="Pruebas químicas, físicas, mineralógicas y biológicas de suelos realizadas"/>
    <m/>
    <m/>
    <m/>
    <m/>
    <n v="0"/>
    <x v="0"/>
    <m/>
    <m/>
    <x v="5"/>
    <x v="4"/>
    <x v="2"/>
    <m/>
    <n v="0"/>
    <m/>
  </r>
  <r>
    <x v="0"/>
    <m/>
    <x v="0"/>
    <x v="0"/>
    <x v="0"/>
    <x v="5"/>
    <x v="1"/>
    <x v="0"/>
    <s v="Kits o suministros para pruebas químicas"/>
    <n v="41116104"/>
    <s v="Adquisición de equipo de tamizadora en húmedo para vibración y lavado, para el Laboratorio Nacional de Suelos"/>
    <x v="2"/>
    <x v="2"/>
    <n v="2"/>
    <x v="0"/>
    <x v="2"/>
    <x v="1"/>
    <n v="50000000"/>
    <n v="5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Adquisición de Sistema Quanti-Tray, para el Laboratorio Nacional de Suelos"/>
    <x v="6"/>
    <x v="6"/>
    <n v="2"/>
    <x v="0"/>
    <x v="1"/>
    <x v="1"/>
    <n v="30000000"/>
    <n v="3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Adquisición de Pulidora, para el Laboratorio Nacional de Suelos"/>
    <x v="2"/>
    <x v="2"/>
    <n v="2"/>
    <x v="0"/>
    <x v="0"/>
    <x v="1"/>
    <n v="40000000"/>
    <n v="4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Adquisición de Cortadora, para el Laboratorio Nacional de Suelos"/>
    <x v="2"/>
    <x v="2"/>
    <n v="2"/>
    <x v="0"/>
    <x v="0"/>
    <x v="1"/>
    <n v="125000000"/>
    <n v="125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Adquisición de microscopio analizador de imágenes y microscopio para análisis mineralógicos y micro morfológicos de suelos, para el Laboratorio Nacional de Suelos"/>
    <x v="9"/>
    <x v="10"/>
    <n v="3"/>
    <x v="0"/>
    <x v="0"/>
    <x v="1"/>
    <n v="600000000"/>
    <n v="60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Adquisición de Cuarto de secado de bandejas, para el Laboratorio Nacional de Suelos"/>
    <x v="9"/>
    <x v="10"/>
    <n v="3"/>
    <x v="0"/>
    <x v="2"/>
    <x v="1"/>
    <n v="600000000"/>
    <n v="60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Adquisición de Molino de corte, para el Laboratorio Nacional de Suelos"/>
    <x v="9"/>
    <x v="10"/>
    <n v="3"/>
    <x v="0"/>
    <x v="2"/>
    <x v="1"/>
    <n v="122158260"/>
    <n v="12215826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Adquisición de Trituradora de Mandíbulas, para el Laboratorio Nacional de Suelos"/>
    <x v="9"/>
    <x v="10"/>
    <n v="3"/>
    <x v="0"/>
    <x v="2"/>
    <x v="1"/>
    <n v="260086400"/>
    <n v="2600864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Adquisición de Molino de Disco, para el Laboratorio Nacional de Suelos"/>
    <x v="9"/>
    <x v="10"/>
    <n v="3"/>
    <x v="0"/>
    <x v="2"/>
    <x v="1"/>
    <n v="257987240"/>
    <n v="25798724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Adquisición de Comprobador de puesta a tierra para el Laboratorio Nacional de Suelos"/>
    <x v="9"/>
    <x v="10"/>
    <n v="3"/>
    <x v="0"/>
    <x v="1"/>
    <x v="1"/>
    <n v="7000000"/>
    <n v="7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Adquisición de Software LIMS para Laboratorio, para el Laboratorio Nacional de Suelos"/>
    <x v="2"/>
    <x v="2"/>
    <n v="3"/>
    <x v="0"/>
    <x v="0"/>
    <x v="1"/>
    <n v="700000000"/>
    <n v="70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Adquisición de Planta de tratamiento, para el Laboratorio Nacional de Suelos"/>
    <x v="9"/>
    <x v="10"/>
    <n v="3"/>
    <x v="0"/>
    <x v="2"/>
    <x v="1"/>
    <n v="120000000"/>
    <n v="12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n v="40"/>
    <x v="0"/>
    <x v="0"/>
    <x v="0"/>
    <x v="0"/>
    <x v="0"/>
    <x v="10"/>
    <s v="Servicios de formación profesional en ingeniería"/>
    <n v="86101610"/>
    <s v="Prestación de servicios profesionales para realizar la estructuración final de la información cartográfica y alfanumérica y revisión digital de la información espacial temática de Áreas Homogéneas de Tierra con fines de Catastro Multipropósito, en el marco de la actualización catastral de Popayán."/>
    <x v="1"/>
    <x v="1"/>
    <n v="3"/>
    <x v="0"/>
    <x v="0"/>
    <x v="1"/>
    <n v="14929272"/>
    <n v="14929272"/>
    <x v="0"/>
    <x v="0"/>
    <x v="0"/>
    <x v="0"/>
    <x v="0"/>
    <s v="Subdirección de Agrología"/>
    <x v="3"/>
    <s v="Subdirector de Agrología "/>
    <x v="0"/>
    <x v="0"/>
    <s v="Actualización, Homologación y Correlación de áreas homogéneas de tierras con fines múltiples."/>
    <s v="Sistema de Información Agrológica Actualizado"/>
    <m/>
    <d v="2021-04-28T00:00:00"/>
    <n v="4976424"/>
    <n v="14929272"/>
    <n v="14929272"/>
    <x v="0"/>
    <s v="JERSSON ANDRES MARTINEZ BERMUDEZ"/>
    <m/>
    <x v="0"/>
    <x v="0"/>
    <x v="0"/>
    <n v="90"/>
    <n v="0"/>
    <m/>
  </r>
  <r>
    <x v="0"/>
    <n v="39"/>
    <x v="0"/>
    <x v="0"/>
    <x v="0"/>
    <x v="0"/>
    <x v="0"/>
    <x v="7"/>
    <s v="Servicios de formación profesional en ingeniería"/>
    <n v="86101610"/>
    <s v="Prestación de servicios profesionales para ejecutar las diferentes etapas de la actualización de Áreas Homogéneas de Tierras con fines de catastro multipropósito, en el marco de la actualización catastral de Popayán."/>
    <x v="1"/>
    <x v="1"/>
    <n v="3"/>
    <x v="0"/>
    <x v="0"/>
    <x v="1"/>
    <n v="12790566"/>
    <n v="12790566"/>
    <x v="0"/>
    <x v="0"/>
    <x v="0"/>
    <x v="0"/>
    <x v="0"/>
    <s v="Subdirección de Agrología"/>
    <x v="3"/>
    <s v="Subdirector de Agrología "/>
    <x v="0"/>
    <x v="0"/>
    <s v="Actualización, Homologación y Correlación de áreas homogéneas de tierras con fines múltiples."/>
    <s v="Sistema de Información Agrológica Actualizado"/>
    <m/>
    <d v="2021-04-28T00:00:00"/>
    <n v="4263522"/>
    <n v="12790566"/>
    <n v="12790566"/>
    <x v="0"/>
    <s v="MIGUEL OCTAVIO BERAL BOTIVA"/>
    <m/>
    <x v="0"/>
    <x v="0"/>
    <x v="0"/>
    <n v="90"/>
    <n v="0"/>
    <m/>
  </r>
  <r>
    <x v="0"/>
    <m/>
    <x v="0"/>
    <x v="0"/>
    <x v="0"/>
    <x v="9"/>
    <x v="1"/>
    <x v="7"/>
    <s v="Servicio de ingeniería y diseño para sistemas de control de procesos"/>
    <n v="81102702"/>
    <s v="Adquisición para la inscripción de participación en ensayos de aptitud  (Interlaboratorios) con WEPAL"/>
    <x v="5"/>
    <x v="5"/>
    <n v="7"/>
    <x v="0"/>
    <x v="0"/>
    <x v="1"/>
    <n v="6000000"/>
    <n v="6000000"/>
    <x v="0"/>
    <x v="0"/>
    <x v="0"/>
    <x v="0"/>
    <x v="0"/>
    <s v="Subdirección de Agrología"/>
    <x v="1"/>
    <s v="Subdirector de Agrología "/>
    <x v="0"/>
    <x v="1"/>
    <s v="Análisis físicos, químicos, biológicos y mineralógicos de suelos"/>
    <s v="P+A4:Z5ruebas químicas, físicas, mineralógicas y biológicas de suelos realizadas"/>
    <m/>
    <m/>
    <m/>
    <m/>
    <n v="0"/>
    <x v="0"/>
    <m/>
    <m/>
    <x v="5"/>
    <x v="1"/>
    <x v="2"/>
    <m/>
    <n v="0"/>
    <m/>
  </r>
  <r>
    <x v="1"/>
    <n v="59"/>
    <x v="1"/>
    <x v="1"/>
    <x v="0"/>
    <x v="0"/>
    <x v="0"/>
    <x v="10"/>
    <s v="Servicios secretariales o de administración de oficinas  "/>
    <n v="80161501"/>
    <s v="Prestación de servicios profesionales para realizar las socializaciones requeridas en el proceso de actualización catastral multipropósito de Arauquita - Arauca"/>
    <x v="4"/>
    <x v="4"/>
    <n v="240"/>
    <x v="1"/>
    <x v="0"/>
    <x v="1"/>
    <n v="29121888"/>
    <n v="29121888"/>
    <x v="0"/>
    <x v="0"/>
    <x v="0"/>
    <x v="0"/>
    <x v="1"/>
    <s v="Subdirección de Catastro"/>
    <x v="5"/>
    <s v="Subdirectora de Catastro"/>
    <x v="1"/>
    <x v="2"/>
    <s v="Ejecutar procesos de actualización catastral a nivel nacional"/>
    <s v="Predios actualizados catastralmente"/>
    <m/>
    <d v="2021-04-14T00:00:00"/>
    <n v="3640236"/>
    <n v="28515182"/>
    <n v="28515182"/>
    <x v="0"/>
    <s v="YECNNY PATRICIA CASTELLANOS GONZALEZ"/>
    <n v="24668"/>
    <x v="0"/>
    <x v="0"/>
    <x v="0"/>
    <n v="235"/>
    <n v="606706"/>
    <m/>
  </r>
  <r>
    <x v="1"/>
    <n v="58"/>
    <x v="1"/>
    <x v="1"/>
    <x v="0"/>
    <x v="0"/>
    <x v="0"/>
    <x v="10"/>
    <s v="Servicios secretariales o de administración de oficinas  "/>
    <n v="80161501"/>
    <s v="Prestación de servicios profesionales para el seguimiento y control de las actividades de la etapa operativa del proyecto de gestión catastral multipropósito de Arauquita - Arauca"/>
    <x v="4"/>
    <x v="4"/>
    <n v="240"/>
    <x v="1"/>
    <x v="0"/>
    <x v="1"/>
    <n v="69663808"/>
    <n v="69663808"/>
    <x v="0"/>
    <x v="0"/>
    <x v="0"/>
    <x v="0"/>
    <x v="1"/>
    <s v="Subdirección de Catastro"/>
    <x v="5"/>
    <s v="Subdirectora de Catastro"/>
    <x v="1"/>
    <x v="2"/>
    <s v="Ejecutar procesos de actualización catastral a nivel nacional"/>
    <s v="Predios actualizados catastralmente"/>
    <n v="523"/>
    <d v="2021-04-12T00:00:00"/>
    <n v="8707976"/>
    <n v="66761149.333333328"/>
    <n v="66761149.333333328"/>
    <x v="0"/>
    <s v="ELMO ADOLFO SANCHEZ CALDERON"/>
    <n v="24665"/>
    <x v="0"/>
    <x v="0"/>
    <x v="0"/>
    <n v="230"/>
    <n v="2902658.6666666716"/>
    <m/>
  </r>
  <r>
    <x v="1"/>
    <m/>
    <x v="1"/>
    <x v="1"/>
    <x v="6"/>
    <x v="9"/>
    <x v="7"/>
    <x v="9"/>
    <s v="Servicios secretariales o de administración de oficinas  "/>
    <n v="80161501"/>
    <s v="Prestación de servicios personales para realizar actividades de reconocimiento predial en el proceso de actualización catastral multipropósito de Arauquita - Arauca"/>
    <x v="5"/>
    <x v="5"/>
    <n v="180"/>
    <x v="1"/>
    <x v="0"/>
    <x v="1"/>
    <n v="112490352"/>
    <n v="112490352"/>
    <x v="0"/>
    <x v="0"/>
    <x v="7"/>
    <x v="0"/>
    <x v="1"/>
    <s v="Subdirección de Catastro"/>
    <x v="5"/>
    <s v="Subdirectora de Catastro"/>
    <x v="1"/>
    <x v="2"/>
    <s v="Ejecutar procesos de actualización catastral a nivel nacional"/>
    <s v="Predios actualizados catastralmente"/>
    <m/>
    <m/>
    <m/>
    <m/>
    <n v="0"/>
    <x v="0"/>
    <m/>
    <m/>
    <x v="5"/>
    <x v="9"/>
    <x v="2"/>
    <m/>
    <n v="0"/>
    <m/>
  </r>
  <r>
    <x v="1"/>
    <m/>
    <x v="1"/>
    <x v="1"/>
    <x v="0"/>
    <x v="9"/>
    <x v="1"/>
    <x v="9"/>
    <s v="Servicios secretariales o de administración de oficinas  "/>
    <n v="80161501"/>
    <s v="Prestación de servicios técnicos de apoyo al seguimiento, planeación y gestión del reconocimiento predial  en el proceso de actualización catastral multipropósito de Arauquita - Arauca"/>
    <x v="5"/>
    <x v="5"/>
    <n v="180"/>
    <x v="1"/>
    <x v="0"/>
    <x v="1"/>
    <n v="21630000"/>
    <n v="21630000"/>
    <x v="0"/>
    <x v="0"/>
    <x v="0"/>
    <x v="0"/>
    <x v="1"/>
    <s v="Subdirección de Catastro"/>
    <x v="5"/>
    <s v="Subdirectora de Catastro"/>
    <x v="1"/>
    <x v="2"/>
    <s v="Ejecutar procesos de actualización catastral a nivel nacional"/>
    <s v="Predios actualizados catastralmente"/>
    <m/>
    <m/>
    <m/>
    <m/>
    <n v="0"/>
    <x v="0"/>
    <m/>
    <m/>
    <x v="5"/>
    <x v="1"/>
    <x v="2"/>
    <m/>
    <n v="0"/>
    <m/>
  </r>
  <r>
    <x v="1"/>
    <m/>
    <x v="1"/>
    <x v="1"/>
    <x v="0"/>
    <x v="9"/>
    <x v="1"/>
    <x v="9"/>
    <s v="Servicios secretariales o de administración de oficinas  "/>
    <n v="80161501"/>
    <s v="Prestación de servicios personales para realizar actividades de digitalización y generación de productos resultantes del proceso de actualización catastral multipropósito de Arauquita - Arauca"/>
    <x v="5"/>
    <x v="5"/>
    <n v="180"/>
    <x v="1"/>
    <x v="0"/>
    <x v="1"/>
    <n v="16028898"/>
    <n v="16028898"/>
    <x v="0"/>
    <x v="0"/>
    <x v="0"/>
    <x v="0"/>
    <x v="1"/>
    <s v="Subdirección de Catastro"/>
    <x v="5"/>
    <s v="Subdirectora de Catastro"/>
    <x v="1"/>
    <x v="2"/>
    <s v="Ejecutar procesos de actualización catastral a nivel nacional"/>
    <s v="Predios actualizados catastralmente"/>
    <m/>
    <m/>
    <m/>
    <m/>
    <n v="0"/>
    <x v="0"/>
    <m/>
    <m/>
    <x v="5"/>
    <x v="1"/>
    <x v="2"/>
    <m/>
    <n v="0"/>
    <m/>
  </r>
  <r>
    <x v="1"/>
    <m/>
    <x v="1"/>
    <x v="1"/>
    <x v="1"/>
    <x v="9"/>
    <x v="3"/>
    <x v="9"/>
    <s v="Servicios secretariales o de administración de oficinas  "/>
    <n v="80161501"/>
    <s v="Prestación de servicios personales para realizar actividades de apoyo operativo  del proceso de actualización catastral  multipropósito de Arauquita - Arauca"/>
    <x v="5"/>
    <x v="5"/>
    <n v="180"/>
    <x v="1"/>
    <x v="0"/>
    <x v="1"/>
    <n v="20414916"/>
    <n v="20414916"/>
    <x v="0"/>
    <x v="0"/>
    <x v="1"/>
    <x v="0"/>
    <x v="1"/>
    <s v="Subdirección de Catastro"/>
    <x v="5"/>
    <s v="Subdirectora de Catastro"/>
    <x v="1"/>
    <x v="2"/>
    <s v="Ejecutar procesos de actualización catastral a nivel nacional"/>
    <s v="Predios actualizados catastralmente"/>
    <m/>
    <m/>
    <m/>
    <m/>
    <n v="0"/>
    <x v="0"/>
    <m/>
    <m/>
    <x v="5"/>
    <x v="3"/>
    <x v="2"/>
    <m/>
    <n v="0"/>
    <m/>
  </r>
  <r>
    <x v="1"/>
    <m/>
    <x v="1"/>
    <x v="1"/>
    <x v="0"/>
    <x v="9"/>
    <x v="1"/>
    <x v="9"/>
    <s v="Servicios secretariales o de administración de oficinas  "/>
    <n v="80161501"/>
    <s v="Prestación de servicios para realizar la edición, depuración y consolidación de los productos cartográficos requeridos para el componente geográfico de los procesos de actualización catastral multipropósito de Arauquita - Arauca"/>
    <x v="5"/>
    <x v="5"/>
    <n v="180"/>
    <x v="1"/>
    <x v="0"/>
    <x v="1"/>
    <n v="29858544"/>
    <n v="29858544"/>
    <x v="0"/>
    <x v="0"/>
    <x v="0"/>
    <x v="0"/>
    <x v="1"/>
    <s v="Subdirección de Catastro"/>
    <x v="5"/>
    <s v="Subdirectora de Catastro"/>
    <x v="1"/>
    <x v="2"/>
    <s v="Ejecutar procesos de actualización catastral a nivel nacional"/>
    <s v="Predios actualizados catastralmente"/>
    <m/>
    <m/>
    <m/>
    <m/>
    <n v="0"/>
    <x v="0"/>
    <m/>
    <m/>
    <x v="5"/>
    <x v="1"/>
    <x v="2"/>
    <m/>
    <n v="0"/>
    <m/>
  </r>
  <r>
    <x v="1"/>
    <m/>
    <x v="1"/>
    <x v="1"/>
    <x v="0"/>
    <x v="9"/>
    <x v="1"/>
    <x v="9"/>
    <s v="Servicios secretariales o de administración de oficinas  "/>
    <n v="80161501"/>
    <s v="Prestación de servicios para realizar el control calidad de los productos geográficos, alfanuméricos y documentales generados en los procesos de actualización multipropósito de Arauquita - Arauca"/>
    <x v="5"/>
    <x v="5"/>
    <n v="180"/>
    <x v="1"/>
    <x v="0"/>
    <x v="1"/>
    <n v="34546758"/>
    <n v="34546758"/>
    <x v="0"/>
    <x v="0"/>
    <x v="0"/>
    <x v="0"/>
    <x v="1"/>
    <s v="Subdirección de Catastro"/>
    <x v="5"/>
    <s v="Subdirectora de Catastro"/>
    <x v="1"/>
    <x v="2"/>
    <s v="Ejecutar procesos de actualización catastral a nivel nacional"/>
    <s v="Predios actualizados catastralmente"/>
    <m/>
    <m/>
    <m/>
    <m/>
    <n v="0"/>
    <x v="0"/>
    <m/>
    <m/>
    <x v="5"/>
    <x v="1"/>
    <x v="2"/>
    <m/>
    <n v="0"/>
    <m/>
  </r>
  <r>
    <x v="1"/>
    <n v="25"/>
    <x v="1"/>
    <x v="1"/>
    <x v="2"/>
    <x v="2"/>
    <x v="0"/>
    <x v="2"/>
    <s v="Servicios secretariales o de administración de oficinas  "/>
    <n v="80161501"/>
    <s v="Prestación de servicios profesionales para realizar el control de calidad y el apoyo técnico de los avalúos adelantados por el IGAC."/>
    <x v="3"/>
    <x v="3"/>
    <n v="325"/>
    <x v="1"/>
    <x v="0"/>
    <x v="1"/>
    <n v="408973338"/>
    <n v="408973338"/>
    <x v="0"/>
    <x v="0"/>
    <x v="2"/>
    <x v="0"/>
    <x v="1"/>
    <s v="Subdirección de Catastro"/>
    <x v="5"/>
    <s v="Subdirectora de Catastro"/>
    <x v="1"/>
    <x v="3"/>
    <s v="Realizar avalúos comerciales, de acuerdo a las solicitudes recibidas."/>
    <s v="Avalúos realizados"/>
    <n v="195"/>
    <d v="2021-02-03T00:00:00"/>
    <m/>
    <m/>
    <n v="0"/>
    <x v="0"/>
    <s v="OSCAR OMAR NAVARRO_x000a_HUGO PHERNEY SOLTELO YAGAMA_x000a_CARLOS JAVIER ALAPE COCOMA_x000a_LUIS FERNANDO COTE VEGA_x000a_OMAR AUGUSTO MUÑOZ IBARRA"/>
    <s v="24379_x000a_24393_x000a_24465_x000a_24470_x000a_24481"/>
    <x v="2"/>
    <x v="0"/>
    <x v="0"/>
    <n v="330"/>
    <n v="0"/>
    <m/>
  </r>
  <r>
    <x v="1"/>
    <n v="48"/>
    <x v="1"/>
    <x v="1"/>
    <x v="0"/>
    <x v="0"/>
    <x v="0"/>
    <x v="1"/>
    <s v="Servicios secretariales o de administración de oficinas  "/>
    <n v="80161501"/>
    <s v="Prestación de servicios profesionales para el procesamiento, análisis y generación de productos geográficos que apoyen el proceso de actualización catastral"/>
    <x v="1"/>
    <x v="1"/>
    <n v="285"/>
    <x v="1"/>
    <x v="0"/>
    <x v="1"/>
    <n v="25379089"/>
    <n v="25379089"/>
    <x v="0"/>
    <x v="0"/>
    <x v="0"/>
    <x v="0"/>
    <x v="1"/>
    <s v="Subdirección de Catastro"/>
    <x v="5"/>
    <s v="Subdirectora de Catastro"/>
    <x v="1"/>
    <x v="2"/>
    <s v="Ejecutar procesos de actualización catastral a nivel nacional"/>
    <s v="Predios actualizados catastralmente"/>
    <n v="470"/>
    <d v="2021-03-18T00:00:00"/>
    <n v="2671483"/>
    <n v="24577643.600000001"/>
    <n v="24577643.600000001"/>
    <x v="0"/>
    <s v="LAURA ALEJANDRA MARTINEZ CONDE"/>
    <n v="24681"/>
    <x v="0"/>
    <x v="0"/>
    <x v="0"/>
    <n v="276"/>
    <n v="801445.39999999851"/>
    <m/>
  </r>
  <r>
    <x v="1"/>
    <n v="46"/>
    <x v="1"/>
    <x v="1"/>
    <x v="0"/>
    <x v="0"/>
    <x v="0"/>
    <x v="4"/>
    <s v="Servicios secretariales o de administración de oficinas  "/>
    <n v="80161501"/>
    <s v="Prestación de servicios para apoyar la atención y trámite de las solicitudes de avalúos y de requerimientos de información relacionados con  la ejecución de avalúos."/>
    <x v="1"/>
    <x v="1"/>
    <n v="300"/>
    <x v="1"/>
    <x v="0"/>
    <x v="1"/>
    <n v="28941066"/>
    <n v="28941066"/>
    <x v="0"/>
    <x v="0"/>
    <x v="0"/>
    <x v="0"/>
    <x v="1"/>
    <s v="Subdirección de Catastro"/>
    <x v="5"/>
    <s v="Subdirectora de Catastro"/>
    <x v="1"/>
    <x v="3"/>
    <s v="Realizar avalúos comerciales, de acuerdo a las solicitudes recibidas."/>
    <s v="Avalúos realizados"/>
    <n v="433"/>
    <d v="2021-03-08T00:00:00"/>
    <n v="2671483"/>
    <n v="26269582.833333332"/>
    <n v="26269582.833333332"/>
    <x v="0"/>
    <s v="MARIA NIRIAM URREA"/>
    <n v="24562"/>
    <x v="0"/>
    <x v="0"/>
    <x v="0"/>
    <n v="295"/>
    <n v="2671483.1666666679"/>
    <m/>
  </r>
  <r>
    <x v="1"/>
    <n v="42"/>
    <x v="1"/>
    <x v="1"/>
    <x v="5"/>
    <x v="6"/>
    <x v="0"/>
    <x v="2"/>
    <s v="Servicios secretariales o de administración de oficinas  "/>
    <n v="80161501"/>
    <s v="Prestación de servicios profesionales para ejercer como auxiliares de la justicia y en la elaboración de avalúos comerciales que le sean asignados en el marco del Proyecto de inversión &quot;Actualización y gestión catastral Nacional&quot;."/>
    <x v="3"/>
    <x v="3"/>
    <n v="325"/>
    <x v="1"/>
    <x v="0"/>
    <x v="1"/>
    <n v="127477133"/>
    <n v="127477133"/>
    <x v="0"/>
    <x v="0"/>
    <x v="5"/>
    <x v="0"/>
    <x v="1"/>
    <s v="Subdirección de Catastro"/>
    <x v="5"/>
    <s v="Subdirectora de Catastro"/>
    <x v="1"/>
    <x v="3"/>
    <s v="Realizar avalúos comerciales, de acuerdo a las solicitudes recibidas."/>
    <s v="Avalúos realizados"/>
    <n v="351"/>
    <d v="2021-02-19T00:00:00"/>
    <n v="2941780"/>
    <n v="30202274.666666664"/>
    <n v="120809098.66666681"/>
    <x v="0"/>
    <s v="NATALIA ROMAN LAFUENTE_x000a_LUIS EDUARDO GOMEZ DAZA _x000a_LAURA DANIELA RODRIGUEZ TORRES _x000a_JESSICA GONZALEZ ROMERO"/>
    <s v="24509_x000a_24510_x000a_24511_x000a_24512"/>
    <x v="6"/>
    <x v="0"/>
    <x v="0"/>
    <n v="310"/>
    <n v="6668034.3333331943"/>
    <m/>
  </r>
  <r>
    <x v="1"/>
    <n v="45"/>
    <x v="1"/>
    <x v="1"/>
    <x v="0"/>
    <x v="0"/>
    <x v="0"/>
    <x v="4"/>
    <s v="Servicios de sistemas de información geográfica (sig)"/>
    <n v="81101512"/>
    <s v="Prestación de servicios profesionales para la coordinación y ejecución de actividades de procesamiento, análisis y generación de productos geográficos y alfanuméricos requeridos para la gestión catastral, así como la documentación de los procedimientos asociados"/>
    <x v="1"/>
    <x v="1"/>
    <n v="300"/>
    <x v="1"/>
    <x v="0"/>
    <x v="1"/>
    <n v="62376091"/>
    <n v="62376091"/>
    <x v="0"/>
    <x v="0"/>
    <x v="0"/>
    <x v="0"/>
    <x v="1"/>
    <s v="Subdirección de Catastro"/>
    <x v="5"/>
    <s v="Subdirectora de Catastro"/>
    <x v="1"/>
    <x v="2"/>
    <s v="Ejecutar procesos de actualización catastral a nivel nacional"/>
    <s v="Predios actualizados catastralmente"/>
    <m/>
    <d v="2021-03-04T00:00:00"/>
    <n v="5757793"/>
    <n v="56618297.833333328"/>
    <n v="56618297.833333328"/>
    <x v="0"/>
    <s v="SANDRA MILENA BELALCAZAR BENAVIDES"/>
    <n v="24580"/>
    <x v="0"/>
    <x v="0"/>
    <x v="0"/>
    <n v="295"/>
    <n v="5757793.1666666716"/>
    <m/>
  </r>
  <r>
    <x v="1"/>
    <n v="7"/>
    <x v="1"/>
    <x v="1"/>
    <x v="0"/>
    <x v="0"/>
    <x v="0"/>
    <x v="0"/>
    <s v="Servicios de formación profesional en derecho"/>
    <n v="86101713"/>
    <s v="Prestación de servicios profesionales para el desarrollo del componente social requerido de los procesos de gestión catastral desarrollados por el IGAC"/>
    <x v="0"/>
    <x v="0"/>
    <n v="11"/>
    <x v="0"/>
    <x v="0"/>
    <x v="1"/>
    <n v="63335720"/>
    <n v="63335720"/>
    <x v="0"/>
    <x v="0"/>
    <x v="0"/>
    <x v="0"/>
    <x v="1"/>
    <s v="Subdirección de Catastro"/>
    <x v="5"/>
    <s v="Subdirectora de Catastro"/>
    <x v="1"/>
    <x v="2"/>
    <s v="Ejecutar procesos de actualización catastral a nivel nacional"/>
    <s v="Predios actualizados catastralmente"/>
    <n v="54"/>
    <d v="2021-01-19T00:00:00"/>
    <n v="5757793"/>
    <n v="63143796.566666663"/>
    <n v="63143796.566666663"/>
    <x v="0"/>
    <s v="GERMAN ANDRES HERRERA SIERRA"/>
    <n v="24213"/>
    <x v="0"/>
    <x v="0"/>
    <x v="0"/>
    <n v="329"/>
    <n v="191923.43333333731"/>
    <m/>
  </r>
  <r>
    <x v="1"/>
    <n v="47"/>
    <x v="1"/>
    <x v="1"/>
    <x v="0"/>
    <x v="0"/>
    <x v="0"/>
    <x v="4"/>
    <s v="Servicios secretariales o de administración de oficinas  "/>
    <n v="80161501"/>
    <s v="Prestación de servicios profesionales para realizar los análisis estadísticos requeridos en el marco de los procesos de formación y actualización catastral a cargo de Instituto "/>
    <x v="4"/>
    <x v="4"/>
    <n v="270"/>
    <x v="1"/>
    <x v="0"/>
    <x v="1"/>
    <n v="86828186"/>
    <n v="86828186"/>
    <x v="0"/>
    <x v="0"/>
    <x v="0"/>
    <x v="0"/>
    <x v="1"/>
    <s v="Subdirección de Catastro"/>
    <x v="5"/>
    <s v="Subdirectora de Catastro"/>
    <x v="1"/>
    <x v="2"/>
    <s v="Ejecutar procesos de actualización catastral a nivel nacional"/>
    <s v="Predios actualizados catastralmente"/>
    <n v="451"/>
    <d v="2021-03-15T00:00:00"/>
    <n v="7550277"/>
    <n v="64177354.5"/>
    <n v="64177354.5"/>
    <x v="0"/>
    <s v="KAREN ROSANA CÓRDOBA PÉROZO"/>
    <n v="24680"/>
    <x v="0"/>
    <x v="0"/>
    <x v="0"/>
    <n v="255"/>
    <n v="22650831.5"/>
    <m/>
  </r>
  <r>
    <x v="1"/>
    <n v="20"/>
    <x v="1"/>
    <x v="1"/>
    <x v="0"/>
    <x v="0"/>
    <x v="0"/>
    <x v="8"/>
    <s v="Servicios de sistemas de información geográfica (sig)"/>
    <n v="81101512"/>
    <s v="Prestación de servicios profesionales para el desarrollo del componente tecnológico requerido de los procesos de gestión catastral desarrollados por el IGAC"/>
    <x v="0"/>
    <x v="0"/>
    <n v="11"/>
    <x v="0"/>
    <x v="0"/>
    <x v="1"/>
    <n v="108518124"/>
    <n v="108518124"/>
    <x v="2"/>
    <x v="1"/>
    <x v="0"/>
    <x v="0"/>
    <x v="1"/>
    <s v="Subdirección de Catastro"/>
    <x v="5"/>
    <s v="Subdirectora de Catastro"/>
    <x v="1"/>
    <x v="2"/>
    <s v="Ejecutar procesos de actualización catastral a nivel nacional"/>
    <s v="Predios actualizados catastralmente"/>
    <n v="104"/>
    <d v="2021-01-25T00:00:00"/>
    <n v="9865284"/>
    <n v="108518124"/>
    <n v="108518124"/>
    <x v="0"/>
    <s v="ALDEMAR  GUZMAN YARA"/>
    <n v="24252"/>
    <x v="0"/>
    <x v="0"/>
    <x v="0"/>
    <n v="330"/>
    <n v="0"/>
    <m/>
  </r>
  <r>
    <x v="1"/>
    <n v="43"/>
    <x v="1"/>
    <x v="1"/>
    <x v="2"/>
    <x v="2"/>
    <x v="0"/>
    <x v="1"/>
    <s v="Servicios secretariales o de administración de oficinas  "/>
    <n v="80161501"/>
    <s v="Prestación de servicios profesionales para adelantar los avalúos comerciales que le sean asignados a nivel nacional."/>
    <x v="1"/>
    <x v="1"/>
    <n v="300"/>
    <x v="1"/>
    <x v="0"/>
    <x v="1"/>
    <n v="300000000"/>
    <n v="300000000"/>
    <x v="0"/>
    <x v="0"/>
    <x v="2"/>
    <x v="0"/>
    <x v="1"/>
    <s v="Subdirección de Catastro"/>
    <x v="5"/>
    <s v="Subdirectora de Catastro"/>
    <x v="1"/>
    <x v="3"/>
    <s v="Realizar avalúos comerciales, de acuerdo a las solicitudes recibidas."/>
    <s v="Avalúos realizados"/>
    <n v="398"/>
    <d v="2021-02-25T00:00:00"/>
    <n v="300000000"/>
    <n v="300000000"/>
    <n v="300000000"/>
    <x v="0"/>
    <s v="MARY CRISTINA GUEVARA CAMACHO _x000a_ROBINSON MIGUEL CACERES PARRA _x000a_ ANGEL ESTEYNER RODRIGUEZ VEGA_x000a_LISANDRO CASTAÑEDA SALAZAR_x000a_PEDRO GABRIEL CASTELBLANCO OYOLA"/>
    <s v="24535_x000a_24536_x000a_24537_x000a_24539_x000a_24589"/>
    <x v="2"/>
    <x v="0"/>
    <x v="0"/>
    <m/>
    <n v="0"/>
    <m/>
  </r>
  <r>
    <x v="1"/>
    <n v="4"/>
    <x v="1"/>
    <x v="1"/>
    <x v="0"/>
    <x v="0"/>
    <x v="0"/>
    <x v="0"/>
    <s v="Servicios de formación profesional en derecho"/>
    <n v="86101713"/>
    <s v="Prestación de servicios profesionales para apoyar el componente jurídico en los proyectos de Gestión Catastral desarrollados por el IGAC"/>
    <x v="0"/>
    <x v="0"/>
    <n v="11"/>
    <x v="0"/>
    <x v="0"/>
    <x v="1"/>
    <n v="95787741"/>
    <n v="95787741"/>
    <x v="0"/>
    <x v="0"/>
    <x v="0"/>
    <x v="0"/>
    <x v="1"/>
    <s v="Subdirección de Catastro"/>
    <x v="5"/>
    <s v="Subdirectora de Catastro"/>
    <x v="1"/>
    <x v="2"/>
    <s v="Ejecutar procesos de actualización catastral a nivel nacional"/>
    <s v="Predios actualizados catastralmente"/>
    <n v="48"/>
    <d v="2021-01-18T00:00:00"/>
    <n v="8707976"/>
    <n v="95787735.999999985"/>
    <n v="95787735.999999985"/>
    <x v="0"/>
    <s v="LIZZY KAROLAY RINCON CAMELO"/>
    <n v="24206"/>
    <x v="0"/>
    <x v="0"/>
    <x v="1"/>
    <n v="11"/>
    <n v="5.0000000149011612"/>
    <m/>
  </r>
  <r>
    <x v="1"/>
    <n v="28"/>
    <x v="1"/>
    <x v="1"/>
    <x v="0"/>
    <x v="0"/>
    <x v="0"/>
    <x v="2"/>
    <s v="Servicios de formación profesional en derecho"/>
    <n v="86101713"/>
    <s v="Prestación de servicios profesionales para realizar la elaboración y revisión de los documentos requeridos en el aspecto juridico, para el desarrollo de las competencias del Instituto Geográfico Agustin Codazzi-IGAC"/>
    <x v="3"/>
    <x v="3"/>
    <n v="325"/>
    <x v="1"/>
    <x v="0"/>
    <x v="1"/>
    <n v="106873910"/>
    <n v="106873910"/>
    <x v="0"/>
    <x v="0"/>
    <x v="0"/>
    <x v="0"/>
    <x v="1"/>
    <s v="Subdirección de Catastro"/>
    <x v="5"/>
    <s v="Subdirectora de Catastro"/>
    <x v="1"/>
    <x v="2"/>
    <s v="Ejecutar procesos de actualización catastral a nivel nacional"/>
    <s v="Predios actualizados catastralmente"/>
    <n v="177"/>
    <d v="2021-02-04T00:00:00"/>
    <n v="9865284"/>
    <n v="105229696"/>
    <n v="105229696"/>
    <x v="0"/>
    <s v="ELENA ROCÍO VERÁSTEGUI NIÑO"/>
    <n v="24361"/>
    <x v="0"/>
    <x v="0"/>
    <x v="0"/>
    <n v="320"/>
    <n v="1644214"/>
    <m/>
  </r>
  <r>
    <x v="1"/>
    <n v="6"/>
    <x v="1"/>
    <x v="1"/>
    <x v="0"/>
    <x v="0"/>
    <x v="0"/>
    <x v="0"/>
    <s v="Servicios de sistemas de información geográfica (sig)"/>
    <n v="81101512"/>
    <s v="Prestación de servicios profesionales para realizar el análisis de la información generada en los proyectos adelantados por el área, que permitan la implementación de mejoras en los aspectos técnicos y operativos del proceso de gestión catastral. "/>
    <x v="0"/>
    <x v="0"/>
    <n v="11"/>
    <x v="0"/>
    <x v="0"/>
    <x v="1"/>
    <n v="108518129"/>
    <n v="108518129"/>
    <x v="0"/>
    <x v="0"/>
    <x v="0"/>
    <x v="0"/>
    <x v="1"/>
    <s v="Subdirección de Catastro"/>
    <x v="5"/>
    <s v="Subdirectora de Catastro"/>
    <x v="1"/>
    <x v="2"/>
    <s v="Ejecutar procesos de actualización catastral a nivel nacional"/>
    <s v="Predios actualizados catastralmente"/>
    <n v="61"/>
    <d v="2021-01-19T00:00:00"/>
    <n v="9865284"/>
    <n v="108518124"/>
    <n v="108518124"/>
    <x v="0"/>
    <s v="MARYSOL  RUIZ CANO"/>
    <n v="24223"/>
    <x v="0"/>
    <x v="0"/>
    <x v="0"/>
    <n v="330"/>
    <n v="5"/>
    <m/>
  </r>
  <r>
    <x v="1"/>
    <n v="44"/>
    <x v="1"/>
    <x v="1"/>
    <x v="0"/>
    <x v="0"/>
    <x v="0"/>
    <x v="6"/>
    <s v="Servicios secretariales o de administración de oficinas  "/>
    <n v="80161501"/>
    <s v="Prestar servicios profesionales para coordinar y gestionar la consecución de fuentes de información, así como el diseño y análisis de los cruces de ésta con la base catastral, a fin de servir de insumo para la optimización de los procesos de formación y actualización catastral a cargo"/>
    <x v="1"/>
    <x v="1"/>
    <n v="300"/>
    <x v="1"/>
    <x v="0"/>
    <x v="1"/>
    <n v="113450766"/>
    <n v="113450766"/>
    <x v="0"/>
    <x v="0"/>
    <x v="0"/>
    <x v="0"/>
    <x v="1"/>
    <s v="Subdirección de Catastro"/>
    <x v="5"/>
    <s v="Subdirectora de Catastro"/>
    <x v="1"/>
    <x v="2"/>
    <s v="Ejecutar procesos de actualización catastral a nivel nacional"/>
    <s v="Predios actualizados catastralmente"/>
    <m/>
    <d v="2021-02-25T00:00:00"/>
    <n v="12179900"/>
    <n v="109619100"/>
    <n v="109619100"/>
    <x v="0"/>
    <s v="CLAUDIA CECILIA PUENTES RIAÑO"/>
    <m/>
    <x v="0"/>
    <x v="0"/>
    <x v="0"/>
    <n v="270"/>
    <n v="3831666"/>
    <m/>
  </r>
  <r>
    <x v="1"/>
    <n v="32"/>
    <x v="1"/>
    <x v="1"/>
    <x v="0"/>
    <x v="0"/>
    <x v="0"/>
    <x v="2"/>
    <s v="Servicios de sistemas de información geográfica (sig)"/>
    <n v="81101512"/>
    <s v="Prestación de servicios profesionales para el seguimiento y control de los proyectos de gestión catastral con enforque multipropósito."/>
    <x v="3"/>
    <x v="3"/>
    <n v="325"/>
    <x v="1"/>
    <x v="0"/>
    <x v="1"/>
    <n v="131948917"/>
    <n v="131948917"/>
    <x v="0"/>
    <x v="0"/>
    <x v="0"/>
    <x v="0"/>
    <x v="1"/>
    <s v="Subdirección de Catastro"/>
    <x v="5"/>
    <s v="Subdirectora de Catastro"/>
    <x v="1"/>
    <x v="2"/>
    <s v="Ejecutar procesos de actualización catastral a nivel nacional"/>
    <s v="Predios actualizados catastralmente"/>
    <n v="183"/>
    <d v="2021-02-05T00:00:00"/>
    <n v="12179900"/>
    <n v="129918933.33333334"/>
    <n v="129918933.33333334"/>
    <x v="0"/>
    <s v="AVIER ENRIQUE ZULUAGA GONZALEZ"/>
    <n v="24371"/>
    <x v="0"/>
    <x v="0"/>
    <x v="0"/>
    <n v="320"/>
    <n v="2029983.6666666567"/>
    <m/>
  </r>
  <r>
    <x v="1"/>
    <n v="56"/>
    <x v="1"/>
    <x v="1"/>
    <x v="3"/>
    <x v="3"/>
    <x v="0"/>
    <x v="7"/>
    <s v="Servicios secretariales o de administración de oficinas  "/>
    <n v="80161501"/>
    <s v="Prestar servicios profesionales para realizar los cruces de información de las diferentes fuentes con la base catastral y sus respectivos análisis, como insumo para la optimización de los procesos de formación y actualización catastral a cargo del Instituto"/>
    <x v="4"/>
    <x v="4"/>
    <n v="300"/>
    <x v="1"/>
    <x v="0"/>
    <x v="1"/>
    <n v="230579163"/>
    <n v="230579163"/>
    <x v="0"/>
    <x v="0"/>
    <x v="3"/>
    <x v="0"/>
    <x v="1"/>
    <s v="Subdirección de Catastro"/>
    <x v="5"/>
    <s v="Subdirectora de Catastro"/>
    <x v="1"/>
    <x v="2"/>
    <s v="Ejecutar procesos de actualización catastral a nivel nacional"/>
    <s v="Predios actualizados catastralmente"/>
    <n v="521"/>
    <d v="2021-04-09T00:00:00"/>
    <n v="6683454"/>
    <n v="160402896"/>
    <n v="160402896"/>
    <x v="0"/>
    <s v="OSCAR DANILO ANGULO_x000a_DIEGO FERNANADO MONTEZ LOPEZ_x000a_ANDRES RESTREPO JIMENEZ_x000a_"/>
    <s v="24654_x000a_24655_x000a_24687_x000a_"/>
    <x v="1"/>
    <x v="1"/>
    <x v="2"/>
    <m/>
    <n v="7797363"/>
    <m/>
  </r>
  <r>
    <x v="1"/>
    <n v="57"/>
    <x v="1"/>
    <x v="1"/>
    <x v="2"/>
    <x v="2"/>
    <x v="0"/>
    <x v="10"/>
    <s v="Servicios secretariales o de administración de oficinas  "/>
    <n v="80161501"/>
    <s v="Prestación de servicios profesionales para generar productos de Aplicaciones Agrológicas, derivados de Levantamientos de suelos, para apoyar los procesos de Catastro Multipropósito."/>
    <x v="4"/>
    <x v="4"/>
    <n v="270"/>
    <x v="1"/>
    <x v="0"/>
    <x v="1"/>
    <n v="227115000"/>
    <n v="227115000"/>
    <x v="0"/>
    <x v="0"/>
    <x v="2"/>
    <x v="0"/>
    <x v="1"/>
    <s v="Subdirección de Catastro"/>
    <x v="5"/>
    <s v="Subdirectora de Catastro"/>
    <x v="1"/>
    <x v="2"/>
    <s v="Ejecutar procesos de actualización catastral a nivel nacional"/>
    <s v="Predios actualizados catastralmente"/>
    <n v="522"/>
    <d v="2021-04-09T00:00:00"/>
    <n v="4976424"/>
    <n v="174174840"/>
    <n v="174174840"/>
    <x v="0"/>
    <s v="JOSE  ELIAS  ELIZALDE  MUÑOZ_x000a_JUAN PABLO  FERNANDEZ  RODRIGUEZ_x000a_YAMID  MANUEL  MORENO_x000a_LEIDY  JOHANNA  ESCOBAR  QUEMBA_x000a_WILLIAM HERNAN GONZALEZ MARTINEZ"/>
    <s v="24657_x000a_24658_x000a_24659_x000a_24660_x000a_24661"/>
    <x v="2"/>
    <x v="0"/>
    <x v="0"/>
    <n v="210"/>
    <n v="52940160"/>
    <m/>
  </r>
  <r>
    <x v="1"/>
    <n v="19"/>
    <x v="1"/>
    <x v="1"/>
    <x v="1"/>
    <x v="1"/>
    <x v="0"/>
    <x v="2"/>
    <s v="Servicios de sistemas de información geográfica (sig)"/>
    <n v="81101512"/>
    <s v="Prestación de servicios profesionales para orientar y controlar, la operación de los proyectos de Gestión Catastral adelantados por el IGAC"/>
    <x v="3"/>
    <x v="3"/>
    <n v="325"/>
    <x v="1"/>
    <x v="0"/>
    <x v="1"/>
    <n v="188672813"/>
    <n v="188672813"/>
    <x v="0"/>
    <x v="0"/>
    <x v="1"/>
    <x v="0"/>
    <x v="1"/>
    <s v="Subdirección de Catastro"/>
    <x v="5"/>
    <s v="Subdirectora de Catastro"/>
    <x v="1"/>
    <x v="2"/>
    <s v="Ejecutar procesos de actualización catastral a nivel nacional"/>
    <s v="Predios actualizados catastralmente"/>
    <n v="242"/>
    <d v="2021-01-25T00:00:00"/>
    <n v="8707976"/>
    <n v="182867495.99999997"/>
    <n v="182867495.99999997"/>
    <x v="0"/>
    <s v="PAOLA ANDREA MARTÍNEZ PÉREZ _x000a_ OSCAR ALEXANDER PEREZ PINEDA"/>
    <s v="24417_x000a_24482"/>
    <x v="1"/>
    <x v="0"/>
    <x v="1"/>
    <n v="11"/>
    <n v="5805317.0000000298"/>
    <m/>
  </r>
  <r>
    <x v="1"/>
    <n v="50"/>
    <x v="1"/>
    <x v="1"/>
    <x v="3"/>
    <x v="3"/>
    <x v="0"/>
    <x v="4"/>
    <s v="Servicios secretariales o de administración de oficinas  "/>
    <n v="80161501"/>
    <s v="Prestar servicios profesionales para realizar los cruces de información de la base catastral en lo que respecta al componente jurídico, con otras fuentes de información, a fin de identificar los cambios respectivos en el marco de los procesos de fomación y actualización catastral a cargo del instituto"/>
    <x v="1"/>
    <x v="1"/>
    <n v="300"/>
    <x v="1"/>
    <x v="0"/>
    <x v="1"/>
    <n v="230579163"/>
    <n v="230579163"/>
    <x v="0"/>
    <x v="0"/>
    <x v="3"/>
    <x v="0"/>
    <x v="1"/>
    <s v="Subdirección de Catastro"/>
    <x v="5"/>
    <s v="Subdirectora de Catastro"/>
    <x v="1"/>
    <x v="2"/>
    <s v="Ejecutar procesos de actualización catastral a nivel nacional"/>
    <s v="Predios actualizados catastralmente"/>
    <n v="490"/>
    <d v="2021-03-23T00:00:00"/>
    <n v="6683454"/>
    <n v="184463330.39999998"/>
    <n v="184463330.39999998"/>
    <x v="0"/>
    <s v="ASTRITH TERESA GALLO ALFONSO_x000a_JONATHAN SMITH AGUILERA DIAZ_x000a_LILIANA MARCELA SOCHA RINCON_x000a_"/>
    <s v="24625_x000a_24674_x000a_24678"/>
    <x v="0"/>
    <x v="3"/>
    <x v="0"/>
    <n v="276"/>
    <n v="46115832.600000024"/>
    <m/>
  </r>
  <r>
    <x v="1"/>
    <n v="54"/>
    <x v="1"/>
    <x v="1"/>
    <x v="3"/>
    <x v="3"/>
    <x v="0"/>
    <x v="1"/>
    <s v="Servicios de sistemas de información geográfica (sig)"/>
    <n v="81101512"/>
    <s v="Prestación de servicios profesionales para el desarrollo, validación e implementación de las metodologías de valoración, aplicables a los procesos de catastrales con enfoque multipropósito"/>
    <x v="1"/>
    <x v="1"/>
    <n v="300"/>
    <x v="1"/>
    <x v="0"/>
    <x v="1"/>
    <n v="226508310"/>
    <n v="226508310"/>
    <x v="0"/>
    <x v="0"/>
    <x v="3"/>
    <x v="0"/>
    <x v="1"/>
    <s v="Subdirección de Catastro"/>
    <x v="5"/>
    <s v="Subdirectora de Catastro"/>
    <x v="1"/>
    <x v="2"/>
    <s v="Ejecutar procesos de actualización catastral a nivel nacional"/>
    <s v="Predios actualizados catastralmente"/>
    <n v="510"/>
    <d v="2021-03-30T00:00:00"/>
    <n v="7550277"/>
    <n v="203857479"/>
    <n v="203857479"/>
    <x v="0"/>
    <s v="JULY MARCELA RODRIGUEZ MUSTAFA_x000a_JOHANNA ALEXANDRA RAMIREZ BELTRAN_x000a_SERGIO MAURICIO ARDILA QUINTERO"/>
    <s v="24643_x000a_24647_x000a_24649"/>
    <x v="3"/>
    <x v="0"/>
    <x v="0"/>
    <n v="270"/>
    <n v="22650831"/>
    <m/>
  </r>
  <r>
    <x v="1"/>
    <n v="60"/>
    <x v="1"/>
    <x v="1"/>
    <x v="2"/>
    <x v="3"/>
    <x v="3"/>
    <x v="4"/>
    <s v="Servicios secretariales o de administración de oficinas  "/>
    <n v="80161501"/>
    <s v="Prestar servicios profesionales para incorporar de forma puntual en la base catastral, los cambios en la información jurídica de los predios,  en el marco de los procesos de fomación y actualización catastral a cargo del Instituto"/>
    <x v="4"/>
    <x v="4"/>
    <n v="270"/>
    <x v="1"/>
    <x v="0"/>
    <x v="1"/>
    <n v="331073098"/>
    <n v="331073098"/>
    <x v="0"/>
    <x v="0"/>
    <x v="2"/>
    <x v="0"/>
    <x v="1"/>
    <s v="Subdirección de Catastro"/>
    <x v="5"/>
    <s v="Subdirectora de Catastro"/>
    <x v="1"/>
    <x v="2"/>
    <s v="Ejecutar procesos de actualización catastral a nivel nacional"/>
    <s v="Predios actualizados catastralmente"/>
    <n v="536"/>
    <d v="2021-04-19T00:00:00"/>
    <n v="5757793"/>
    <n v="206320915.83333331"/>
    <n v="206320915.83333331"/>
    <x v="0"/>
    <s v="MEYBES DIANA SOSSA RODRIGUEZ_x000a_DAVID ERNESTO NEGRETE CABRA_x000a_OSCAR YESID QUINTERO DELGADO"/>
    <s v="24679_x000a_24680_x000a_24681"/>
    <x v="3"/>
    <x v="3"/>
    <x v="0"/>
    <n v="215"/>
    <n v="13861353.574074076"/>
    <m/>
  </r>
  <r>
    <x v="1"/>
    <n v="34"/>
    <x v="1"/>
    <x v="1"/>
    <x v="1"/>
    <x v="1"/>
    <x v="0"/>
    <x v="2"/>
    <s v="Servicios secretariales o de administración de oficinas  "/>
    <n v="80161501"/>
    <s v="Prestación de servicios profesionales para adelantar la ejecución de los procesos de gestión catastral a cargo del IGAC, programados en la vigencia"/>
    <x v="3"/>
    <x v="3"/>
    <n v="325"/>
    <x v="1"/>
    <x v="0"/>
    <x v="1"/>
    <n v="213747820"/>
    <n v="213747820"/>
    <x v="0"/>
    <x v="0"/>
    <x v="1"/>
    <x v="0"/>
    <x v="1"/>
    <s v="Subdirección de Catastro"/>
    <x v="5"/>
    <s v="Subdirectora de Catastro"/>
    <x v="1"/>
    <x v="2"/>
    <s v="Ejecutar procesos de actualización catastral a nivel nacional"/>
    <s v="Predios actualizados catastralmente"/>
    <n v="221"/>
    <d v="2021-02-10T00:00:00"/>
    <n v="9865284"/>
    <n v="209144020.79999998"/>
    <n v="209144020.79999998"/>
    <x v="0"/>
    <s v="WILMER OSWALDO GUTIERREZ GUTIERREZ_x000a_CARLOS ARTURO FERNANDEZ HERNANDEZ_x000a_"/>
    <s v="24399_x000a_24469"/>
    <x v="0"/>
    <x v="1"/>
    <x v="0"/>
    <n v="318"/>
    <n v="4603799.2000000179"/>
    <m/>
  </r>
  <r>
    <x v="1"/>
    <n v="24"/>
    <x v="1"/>
    <x v="1"/>
    <x v="5"/>
    <x v="6"/>
    <x v="0"/>
    <x v="0"/>
    <s v="Servicios de sistemas de información geográfica (sig)"/>
    <n v="81101512"/>
    <s v="Prestación de servicios profesionales para adelantar los avalúos comerciales asignados, de acuerdo a la programación establecida. "/>
    <x v="0"/>
    <x v="0"/>
    <n v="11"/>
    <x v="0"/>
    <x v="0"/>
    <x v="1"/>
    <n v="253342879"/>
    <n v="253342879"/>
    <x v="0"/>
    <x v="0"/>
    <x v="5"/>
    <x v="0"/>
    <x v="1"/>
    <s v="Subdirección de Catastro"/>
    <x v="5"/>
    <s v="Subdirectora de Catastro"/>
    <x v="1"/>
    <x v="3"/>
    <s v="Realizar avalúos comerciales, de acuerdo a las solicitudes recibidas."/>
    <s v="Avalúos realizados"/>
    <n v="120"/>
    <d v="2021-01-28T00:00:00"/>
    <n v="5757792"/>
    <n v="253342848"/>
    <n v="253342848"/>
    <x v="0"/>
    <s v="MARITZA LIZBETH MAYORAL AZUERO_x000a_PEDRO ENRIQUE RAMIREZ OSPINA_x000a_ DIANA MARCELA GALINDO ALAVA _x000a_ JOSE ALFREDO RIAÑO_x000a_"/>
    <s v="24258_x000a_24450_x000a_24453_x000a_24494"/>
    <x v="6"/>
    <x v="0"/>
    <x v="0"/>
    <m/>
    <n v="31"/>
    <m/>
  </r>
  <r>
    <x v="3"/>
    <n v="21"/>
    <x v="2"/>
    <x v="2"/>
    <x v="0"/>
    <x v="0"/>
    <x v="0"/>
    <x v="1"/>
    <s v="Servicios de sistemas de información geográfica (sig)"/>
    <n v="81101512"/>
    <s v="Prestación de servicios profesionales para la implementación y administración de las herramientas y  servicios de integración de las aplicaciones para permitir la interoperabilidad de RENARE"/>
    <x v="4"/>
    <x v="4"/>
    <n v="7"/>
    <x v="0"/>
    <x v="0"/>
    <x v="1"/>
    <n v="45421530"/>
    <n v="45421530"/>
    <x v="0"/>
    <x v="0"/>
    <x v="0"/>
    <x v="0"/>
    <x v="2"/>
    <s v="Oficina CIAF"/>
    <x v="3"/>
    <s v="Jefe Oficina CIAF"/>
    <x v="2"/>
    <x v="4"/>
    <s v="Desarrollar la asistencia técnica, asesoría y/o consultoría"/>
    <s v="Entidades Asistidas"/>
    <n v="524"/>
    <d v="2021-04-09T00:00:00"/>
    <n v="3124732"/>
    <n v="21873124"/>
    <n v="21873124"/>
    <x v="0"/>
    <s v="HUGO ARMANDO CENDALES PRIETO"/>
    <n v="24662"/>
    <x v="0"/>
    <x v="0"/>
    <x v="0"/>
    <n v="210"/>
    <n v="23548406"/>
    <m/>
  </r>
  <r>
    <x v="3"/>
    <n v="20"/>
    <x v="2"/>
    <x v="2"/>
    <x v="0"/>
    <x v="0"/>
    <x v="0"/>
    <x v="2"/>
    <s v="Servicios de sistemas de información geográfica (sig)"/>
    <n v="81101512"/>
    <s v="Prestación de servicios profesioanales para el desarrollo, ajuste y documentación de las aplicaciones en tecnologías de información geográfica a cargo de la oficina CIAF."/>
    <x v="1"/>
    <x v="1"/>
    <n v="7"/>
    <x v="0"/>
    <x v="0"/>
    <x v="1"/>
    <n v="45421530"/>
    <n v="45421530"/>
    <x v="0"/>
    <x v="0"/>
    <x v="0"/>
    <x v="0"/>
    <x v="21"/>
    <s v="CENTRO DE INVESTIGACIÓN Y DESARROLLO EN INFORMACIÓN GEOGRÁFICA - CIAF"/>
    <x v="3"/>
    <s v="Diana Rocio Galindo - Jefe CIAF"/>
    <x v="2"/>
    <x v="4"/>
    <s v="Desarrollar la asistencia técnica, asesoría y/o consultoría"/>
    <s v="Entidades Asistidas"/>
    <n v="515"/>
    <d v="2021-03-31T00:00:00"/>
    <n v="6488790"/>
    <n v="25955160"/>
    <n v="25955160"/>
    <x v="0"/>
    <s v="JAIME ALBERTO GUITIERREZ"/>
    <n v="24651"/>
    <x v="0"/>
    <x v="0"/>
    <x v="0"/>
    <n v="120"/>
    <n v="19466370"/>
    <m/>
  </r>
  <r>
    <x v="3"/>
    <m/>
    <x v="2"/>
    <x v="2"/>
    <x v="0"/>
    <x v="9"/>
    <x v="1"/>
    <x v="3"/>
    <s v="Servicios de sistemas de información geográfica (sig)"/>
    <n v="81101512"/>
    <s v="Prestación de servicios profesionales para desarrollar el componente geográfico y elaborar la respectiva documentación en los proyectos de tecnologías de la información geográfica a cargo de la oficina CIAF."/>
    <x v="4"/>
    <x v="4"/>
    <n v="3"/>
    <x v="0"/>
    <x v="0"/>
    <x v="1"/>
    <n v="19466370"/>
    <n v="19466370"/>
    <x v="0"/>
    <x v="0"/>
    <x v="0"/>
    <x v="0"/>
    <x v="2"/>
    <s v="Oficina CIAF"/>
    <x v="3"/>
    <s v="Jefe Oficina CIAF"/>
    <x v="2"/>
    <x v="4"/>
    <s v="Desarrollar la asistencia técnica, asesoría, análisis y/o consultoría"/>
    <s v="Entidades Asistidas"/>
    <m/>
    <m/>
    <m/>
    <m/>
    <n v="0"/>
    <x v="0"/>
    <m/>
    <m/>
    <x v="5"/>
    <x v="1"/>
    <x v="2"/>
    <m/>
    <n v="0"/>
    <n v="6488790"/>
  </r>
  <r>
    <x v="3"/>
    <n v="5"/>
    <x v="2"/>
    <x v="2"/>
    <x v="0"/>
    <x v="0"/>
    <x v="0"/>
    <x v="0"/>
    <s v="Servicios de sistemas de información geográfica (sig)"/>
    <n v="81101512"/>
    <s v="Prestación de servicios profesionales para el análisis y levantamiento de requerimientos de los proyectos de desarrollo de aplicaciones en tecnologías de información geográfica a cargo de la oficina CIAF."/>
    <x v="0"/>
    <x v="0"/>
    <n v="7"/>
    <x v="0"/>
    <x v="0"/>
    <x v="1"/>
    <n v="39130630"/>
    <n v="39130630"/>
    <x v="0"/>
    <x v="0"/>
    <x v="0"/>
    <x v="0"/>
    <x v="21"/>
    <s v="CENTRO DE INVESTIGACIÓN Y DESARROLLO EN INFORMACIÓN GEOGRÁFICA - CIAF"/>
    <x v="3"/>
    <s v="Diana Rocio Galindo - Jefe CIAF"/>
    <x v="2"/>
    <x v="4"/>
    <s v="Desarrollar la asistencia técnica, asesoría y/o consultoría"/>
    <s v="Entidades Asistidas"/>
    <n v="77"/>
    <d v="2021-01-21T00:00:00"/>
    <n v="4976424"/>
    <n v="34834968"/>
    <n v="34834968"/>
    <x v="0"/>
    <s v="CLAUDIA VIVIANA GOMEZ TENJO"/>
    <n v="24232"/>
    <x v="0"/>
    <x v="0"/>
    <x v="0"/>
    <n v="210"/>
    <n v="4295662"/>
    <m/>
  </r>
  <r>
    <x v="3"/>
    <n v="18"/>
    <x v="2"/>
    <x v="2"/>
    <x v="0"/>
    <x v="0"/>
    <x v="0"/>
    <x v="2"/>
    <s v="Servicios de sistemas de información geográfica (sig)"/>
    <n v="81101512"/>
    <s v="Prestación de servicios profesionales para generación de código fuente y documentación en el desarrollo de aplicaciones  de los proyectos de tecnologías de información  Geográfica que adelante la oficina CIAF. "/>
    <x v="1"/>
    <x v="1"/>
    <n v="9"/>
    <x v="0"/>
    <x v="0"/>
    <x v="1"/>
    <n v="44787816"/>
    <n v="44787816"/>
    <x v="0"/>
    <x v="0"/>
    <x v="0"/>
    <x v="0"/>
    <x v="21"/>
    <s v="CENTRO DE INVESTIGACIÓN Y DESARROLLO EN INFORMACIÓN GEOGRÁFICA - CIAF"/>
    <x v="3"/>
    <s v="Diana Rocio Galindo - Jefe CIAF"/>
    <x v="2"/>
    <x v="4"/>
    <s v="Desarrollar la asistencia técnica, asesoría y/o consultoría"/>
    <s v="Entidades Asistidas"/>
    <n v="495"/>
    <d v="2021-03-17T00:00:00"/>
    <n v="4263522"/>
    <n v="38371698"/>
    <n v="38371698"/>
    <x v="0"/>
    <s v="FERNEYALONSO MORENO PINEDA"/>
    <n v="24630"/>
    <x v="0"/>
    <x v="0"/>
    <x v="0"/>
    <n v="270"/>
    <n v="6416118"/>
    <m/>
  </r>
  <r>
    <x v="3"/>
    <n v="23"/>
    <x v="2"/>
    <x v="2"/>
    <x v="0"/>
    <x v="0"/>
    <x v="0"/>
    <x v="1"/>
    <s v="Servicios de sistemas de información geográfica (sig)"/>
    <n v="81101512"/>
    <s v="Prestación de servicios profesionales para la implementación de métodos y herramientas estadísticas que permitan optimizar los procesos de producción de información misional de acuerdo con los proyectos de innovación de la oficina CIAF y requerimientos y lineamientos establecidos."/>
    <x v="4"/>
    <x v="4"/>
    <n v="9"/>
    <x v="0"/>
    <x v="0"/>
    <x v="1"/>
    <n v="51820137"/>
    <n v="51820137"/>
    <x v="0"/>
    <x v="0"/>
    <x v="0"/>
    <x v="0"/>
    <x v="2"/>
    <s v="Oficina CIAF"/>
    <x v="3"/>
    <s v="Jefe Oficina CIAF"/>
    <x v="2"/>
    <x v="20"/>
    <s v="Desarrollar estudios e investigaciones aplicadas a través de ciencia de datos y prospectiva para fortalecer los procesos institucionales"/>
    <s v="Modelos de gestión Implementados"/>
    <m/>
    <d v="2021-04-19T00:00:00"/>
    <n v="5757793"/>
    <n v="46830049.733333327"/>
    <n v="46830049.733333327"/>
    <x v="0"/>
    <s v="ANIBAL MONTERO LEGUIZAMON"/>
    <m/>
    <x v="0"/>
    <x v="0"/>
    <x v="0"/>
    <n v="244"/>
    <n v="4990087.2666666731"/>
    <m/>
  </r>
  <r>
    <x v="3"/>
    <n v="8"/>
    <x v="2"/>
    <x v="2"/>
    <x v="0"/>
    <x v="0"/>
    <x v="0"/>
    <x v="0"/>
    <s v="Servicios de sistemas de información geográfica (sig)"/>
    <n v="81101512"/>
    <s v="Prestación de servicios profesionales para realizar actividades de gestión y desarrollo de los proyectos de tecnologías geoespaciales que adelante la oficina CIAF."/>
    <x v="3"/>
    <x v="3"/>
    <n v="315"/>
    <x v="1"/>
    <x v="0"/>
    <x v="1"/>
    <n v="68132295"/>
    <n v="68132295"/>
    <x v="0"/>
    <x v="0"/>
    <x v="0"/>
    <x v="0"/>
    <x v="2"/>
    <s v="Oficina CIAF"/>
    <x v="3"/>
    <s v="Jefe Oficina CIAF"/>
    <x v="2"/>
    <x v="4"/>
    <s v="Desarrollar la asistencia técnica, asesoría y/o consultoría"/>
    <s v="Entidades Asistidas"/>
    <n v="205"/>
    <d v="2021-02-09T00:00:00"/>
    <n v="6488790"/>
    <n v="68132295"/>
    <n v="68132295"/>
    <x v="0"/>
    <s v="JUAN CARLOS MELO"/>
    <n v="24389"/>
    <x v="0"/>
    <x v="0"/>
    <x v="0"/>
    <n v="315"/>
    <n v="0"/>
    <m/>
  </r>
  <r>
    <x v="3"/>
    <n v="7"/>
    <x v="2"/>
    <x v="2"/>
    <x v="0"/>
    <x v="0"/>
    <x v="0"/>
    <x v="0"/>
    <s v="Servicios de sistemas de información geográfica (sig)"/>
    <n v="81101512"/>
    <s v="Prestación de servicios profesionales para definir, proponer e implementar metodologías, procedimientos y técnicas que incorporen el componente geoespacial en los proyectos de la jefatura CIAF."/>
    <x v="3"/>
    <x v="3"/>
    <n v="11"/>
    <x v="0"/>
    <x v="0"/>
    <x v="1"/>
    <n v="61490990"/>
    <n v="61490990"/>
    <x v="0"/>
    <x v="0"/>
    <x v="0"/>
    <x v="0"/>
    <x v="2"/>
    <s v="Oficina CIAF"/>
    <x v="3"/>
    <s v="Jefe Oficina CIAF"/>
    <x v="2"/>
    <x v="4"/>
    <s v="Desarrollar la asistencia técnica, asesoría y/o consultoría"/>
    <s v="Entidades Asistidas"/>
    <n v="145"/>
    <d v="2021-01-29T00:00:00"/>
    <n v="5590090"/>
    <n v="61490990"/>
    <n v="61490990"/>
    <x v="0"/>
    <s v="MANUEL CAMILO REYES GONZALEZ"/>
    <n v="24284"/>
    <x v="0"/>
    <x v="0"/>
    <x v="0"/>
    <n v="330"/>
    <n v="0"/>
    <m/>
  </r>
  <r>
    <x v="3"/>
    <n v="6"/>
    <x v="2"/>
    <x v="2"/>
    <x v="0"/>
    <x v="0"/>
    <x v="0"/>
    <x v="0"/>
    <s v="Servicios de sistemas de información geográfica (sig)"/>
    <n v="81101512"/>
    <s v="Prestación de servicios profesionales para realizar la  construcción de las funcionalidades, plan de pruebas, capacitación, integración de componentes e implementación de las aplicaciones en tecnologías de información geográfica a cargo de la oficina CIAF."/>
    <x v="3"/>
    <x v="3"/>
    <n v="10"/>
    <x v="0"/>
    <x v="0"/>
    <x v="1"/>
    <n v="73303660"/>
    <n v="73303660"/>
    <x v="0"/>
    <x v="0"/>
    <x v="0"/>
    <x v="0"/>
    <x v="21"/>
    <s v="CENTRO DE INVESTIGACIÓN Y DESARROLLO EN INFORMACIÓN GEOGRÁFICA - CIAF"/>
    <x v="3"/>
    <s v="Diana Rocio Galindo - Jefe CIAF"/>
    <x v="2"/>
    <x v="4"/>
    <s v="Desarrollar la asistencia técnica, asesoría y/o consultoría"/>
    <s v="Entidades Asistidas"/>
    <n v="156"/>
    <d v="2021-01-26T00:00:00"/>
    <n v="7330366"/>
    <n v="51312562"/>
    <n v="51312562"/>
    <x v="0"/>
    <s v="FERNANDO IVAN CAMARGO"/>
    <n v="24333"/>
    <x v="0"/>
    <x v="0"/>
    <x v="0"/>
    <n v="210"/>
    <n v="21991098"/>
    <m/>
  </r>
  <r>
    <x v="3"/>
    <n v="13"/>
    <x v="2"/>
    <x v="2"/>
    <x v="0"/>
    <x v="0"/>
    <x v="0"/>
    <x v="2"/>
    <s v="Servicios de sistemas de información geográfica (sig)"/>
    <n v="81101512"/>
    <s v="Prestación de servicios profesionales para la realización del modelamiento y desarrollo de la arquitectura, definiendo modelo conceptual, lógico, arquitectura física y estructura de la base de datos para la solución de software de los proyectos en tecnologías de información geográfica a cargo de la oficina CIAF."/>
    <x v="3"/>
    <x v="3"/>
    <n v="4"/>
    <x v="0"/>
    <x v="0"/>
    <x v="1"/>
    <n v="29321464"/>
    <n v="29321464"/>
    <x v="0"/>
    <x v="0"/>
    <x v="0"/>
    <x v="0"/>
    <x v="21"/>
    <s v="CENTRO DE INVESTIGACIÓN Y DESARROLLO EN INFORMACIÓN GEOGRÁFICA - CIAF"/>
    <x v="3"/>
    <s v="Diana Rocio Galindo - Jefe CIAF"/>
    <x v="2"/>
    <x v="4"/>
    <s v="Planear la asistencia técnica, asesoría y/o consultoría a desarrollar"/>
    <s v="Entidades Asistidas"/>
    <n v="374"/>
    <d v="2021-02-24T00:00:00"/>
    <n v="7330366"/>
    <n v="29321464"/>
    <n v="29321464"/>
    <x v="0"/>
    <s v="GASTON ANTONIO MEJIA ARIAS"/>
    <n v="24528"/>
    <x v="0"/>
    <x v="0"/>
    <x v="0"/>
    <n v="120"/>
    <n v="0"/>
    <m/>
  </r>
  <r>
    <x v="3"/>
    <n v="14"/>
    <x v="2"/>
    <x v="2"/>
    <x v="0"/>
    <x v="0"/>
    <x v="0"/>
    <x v="5"/>
    <s v="Servicios de sistemas de información geográfica (sig)"/>
    <n v="81101512"/>
    <s v="Prestación de servicios profesionales para conceptualizar, implementar y monitorear las bases de datos de los proyectos  de tecnologías de información geográfica a cargo de la oficina CIAF."/>
    <x v="1"/>
    <x v="1"/>
    <n v="8"/>
    <x v="0"/>
    <x v="0"/>
    <x v="1"/>
    <n v="58642928"/>
    <n v="58642928"/>
    <x v="0"/>
    <x v="0"/>
    <x v="0"/>
    <x v="0"/>
    <x v="21"/>
    <s v="CENTRO DE INVESTIGACIÓN Y DESARROLLO EN INFORMACIÓN GEOGRÁFICA - CIAF"/>
    <x v="3"/>
    <s v="Diana Rocio Galindo - Jefe CIAF"/>
    <x v="2"/>
    <x v="4"/>
    <s v="Desarrollar la asistencia técnica, asesoría, análisis y/o consultoría"/>
    <s v="Entidades Asistidas"/>
    <n v="404"/>
    <d v="2021-03-01T00:00:00"/>
    <n v="7330366"/>
    <n v="58642928"/>
    <n v="58642928"/>
    <x v="0"/>
    <s v="JULIO CESAR MENDOZA JIMENEZ"/>
    <n v="24547"/>
    <x v="0"/>
    <x v="0"/>
    <x v="0"/>
    <n v="240"/>
    <n v="0"/>
    <m/>
  </r>
  <r>
    <x v="3"/>
    <n v="17"/>
    <x v="2"/>
    <x v="2"/>
    <x v="0"/>
    <x v="0"/>
    <x v="0"/>
    <x v="1"/>
    <s v="Servicios de sistemas de información geográfica (sig)"/>
    <n v="81101512"/>
    <s v="Prestación de servicios profesionales para el procesamiento y análisis de datos de observación de la tierra y análisis de información geográfica requeridos en los proyectos a cargo de la Oficina CIAF."/>
    <x v="1"/>
    <x v="1"/>
    <n v="285"/>
    <x v="1"/>
    <x v="0"/>
    <x v="1"/>
    <n v="53105855"/>
    <n v="53105855"/>
    <x v="0"/>
    <x v="0"/>
    <x v="0"/>
    <x v="0"/>
    <x v="2"/>
    <s v="Oficina CIAF"/>
    <x v="3"/>
    <s v="Jefe Oficina CIAF"/>
    <x v="2"/>
    <x v="20"/>
    <s v="Desarrollar estudios e investigaciones aplicadas a través de ciencia de datos y prospectiva para fortalecer los procesos institucionales"/>
    <s v="Modelos de gestión Implementados"/>
    <n v="458"/>
    <d v="2021-03-16T00:00:00"/>
    <n v="5590090"/>
    <n v="53105855"/>
    <n v="53105855"/>
    <x v="0"/>
    <s v="JOAN SEBANTIAN  GUTIERREZ"/>
    <n v="24598"/>
    <x v="0"/>
    <x v="0"/>
    <x v="0"/>
    <n v="285"/>
    <n v="0"/>
    <m/>
  </r>
  <r>
    <x v="3"/>
    <m/>
    <x v="2"/>
    <x v="2"/>
    <x v="0"/>
    <x v="5"/>
    <x v="1"/>
    <x v="1"/>
    <s v="Servicios de sistemas de información geográfica (sig)"/>
    <n v="81101512"/>
    <s v="Prestación de servicios profesionales para desarrollar herramientas asociadas a la transferencia de conocimiento técnico especializado de acuerdos con los requerimientos y necesidades de la oficina CIAF."/>
    <x v="5"/>
    <x v="5"/>
    <n v="7"/>
    <x v="0"/>
    <x v="0"/>
    <x v="1"/>
    <n v="33820360"/>
    <n v="33820360"/>
    <x v="0"/>
    <x v="0"/>
    <x v="0"/>
    <x v="0"/>
    <x v="2"/>
    <s v="Oficina CIAF"/>
    <x v="3"/>
    <s v="Jefe Oficina CIAF"/>
    <x v="2"/>
    <x v="20"/>
    <s v="Desarrollar estudios e investigaciones aplicadas a través de ciencia de datos y prospectiva para fortalecer los procesos institucionales"/>
    <s v="Modelos de gestión Implementados"/>
    <m/>
    <m/>
    <m/>
    <m/>
    <n v="0"/>
    <x v="0"/>
    <m/>
    <m/>
    <x v="5"/>
    <x v="1"/>
    <x v="2"/>
    <m/>
    <n v="0"/>
    <m/>
  </r>
  <r>
    <x v="3"/>
    <n v="19"/>
    <x v="2"/>
    <x v="2"/>
    <x v="0"/>
    <x v="0"/>
    <x v="0"/>
    <x v="1"/>
    <s v="Servicios de sistemas de información geográfica (sig)"/>
    <n v="81101512"/>
    <s v="Prestación de servicios profesionales para la generación de productos técnicos en las etapas de planificación, diseño, implementación, seguimiento y soporte de los proyectos de desarrollo de aplicaciones en tecnologías de la información geográfica a cargo de la Oficina CIAF."/>
    <x v="1"/>
    <x v="1"/>
    <n v="5"/>
    <x v="0"/>
    <x v="0"/>
    <x v="1"/>
    <n v="36651830"/>
    <n v="36651830"/>
    <x v="0"/>
    <x v="0"/>
    <x v="0"/>
    <x v="0"/>
    <x v="2"/>
    <s v="Oficina CIAF"/>
    <x v="3"/>
    <s v="Jefe Oficina CIAF"/>
    <x v="2"/>
    <x v="4"/>
    <s v="Desarrollar la asistencia técnica, asesoría y/o consultoría"/>
    <s v="Entidades Asistidas"/>
    <n v="496"/>
    <d v="2021-03-23T00:00:00"/>
    <n v="7330366"/>
    <n v="36651830"/>
    <n v="36651830"/>
    <x v="0"/>
    <s v=" LINA MARGARITA LORA MATIZ"/>
    <n v="24631"/>
    <x v="0"/>
    <x v="0"/>
    <x v="0"/>
    <n v="150"/>
    <n v="0"/>
    <m/>
  </r>
  <r>
    <x v="3"/>
    <m/>
    <x v="2"/>
    <x v="2"/>
    <x v="0"/>
    <x v="9"/>
    <x v="1"/>
    <x v="3"/>
    <s v="Servicios de sistemas de información geográfica (sig)"/>
    <n v="81101512"/>
    <s v="Prestación de servicios profesionales para realizar la planeación, desarrollo, soporte y seguimiento a los proyectos relacionados con desarrollo de aplicaciones de tecnologías de información geográfica a cargo de la oficina CIAF."/>
    <x v="8"/>
    <x v="8"/>
    <n v="165"/>
    <x v="1"/>
    <x v="0"/>
    <x v="1"/>
    <n v="52678703"/>
    <n v="52678703"/>
    <x v="0"/>
    <x v="0"/>
    <x v="0"/>
    <x v="0"/>
    <x v="2"/>
    <s v="Oficina CIAF"/>
    <x v="3"/>
    <s v="Jefe Oficina CIAF"/>
    <x v="2"/>
    <x v="4"/>
    <s v="Planear la asistencia técnica, asesoría, análisis y/o consultoría a desarrollar"/>
    <s v="Entidades Asistidas"/>
    <m/>
    <m/>
    <m/>
    <m/>
    <n v="0"/>
    <x v="0"/>
    <m/>
    <m/>
    <x v="5"/>
    <x v="1"/>
    <x v="2"/>
    <m/>
    <n v="0"/>
    <m/>
  </r>
  <r>
    <x v="3"/>
    <m/>
    <x v="2"/>
    <x v="2"/>
    <x v="0"/>
    <x v="9"/>
    <x v="1"/>
    <x v="3"/>
    <s v="Servicios de sistemas de información geográfica (sig)"/>
    <n v="81101512"/>
    <s v="Prestación de servicios profesionales para desarrollar proyectos de analítica de datos que integren fuentes de información alfanumérica y geoespacial para el aprovechamiento de la información producida por la entidad."/>
    <x v="10"/>
    <x v="9"/>
    <n v="6"/>
    <x v="0"/>
    <x v="0"/>
    <x v="1"/>
    <n v="38932740"/>
    <n v="38932740"/>
    <x v="0"/>
    <x v="0"/>
    <x v="0"/>
    <x v="0"/>
    <x v="2"/>
    <s v="Oficina CIAF"/>
    <x v="3"/>
    <s v="Jefe Oficina CIAF"/>
    <x v="2"/>
    <x v="20"/>
    <s v="Desarrollar estudios e investigaciones aplicadas a través de ciencia de datos y prospectiva para fortalecer los procesos institucionales"/>
    <s v="Modelos de gestión Implementados"/>
    <m/>
    <m/>
    <m/>
    <m/>
    <n v="0"/>
    <x v="0"/>
    <m/>
    <m/>
    <x v="5"/>
    <x v="1"/>
    <x v="2"/>
    <m/>
    <n v="0"/>
    <m/>
  </r>
  <r>
    <x v="3"/>
    <n v="3"/>
    <x v="2"/>
    <x v="2"/>
    <x v="0"/>
    <x v="0"/>
    <x v="0"/>
    <x v="0"/>
    <s v="Servicios de sistemas de información geográfica (sig)"/>
    <n v="81101512"/>
    <s v="Prestación de servicios profesionales para formular, desarrollar y controlar proyectos relacionados con desarrollo de aplicaciones de tecnologías de información geográfica a cargo de la oficina CIAF."/>
    <x v="0"/>
    <x v="0"/>
    <n v="165"/>
    <x v="1"/>
    <x v="0"/>
    <x v="1"/>
    <n v="105357406"/>
    <n v="105357406"/>
    <x v="0"/>
    <x v="0"/>
    <x v="0"/>
    <x v="0"/>
    <x v="2"/>
    <s v="Oficina CIAF"/>
    <x v="3"/>
    <s v="Jefe Oficina CIAF"/>
    <x v="2"/>
    <x v="4"/>
    <s v="Planear la asistencia técnica, asesoría, análisis y/o consultoría a desarrollar"/>
    <s v="Entidades Asistidas"/>
    <n v="25"/>
    <d v="2021-01-08T00:00:00"/>
    <n v="9577946"/>
    <n v="57467676"/>
    <n v="57467676"/>
    <x v="0"/>
    <s v="ANA JULIA SARRIA ALVAREZ"/>
    <n v="24196"/>
    <x v="0"/>
    <x v="0"/>
    <x v="1"/>
    <n v="6"/>
    <n v="47889730"/>
    <m/>
  </r>
  <r>
    <x v="3"/>
    <n v="10"/>
    <x v="2"/>
    <x v="2"/>
    <x v="0"/>
    <x v="0"/>
    <x v="0"/>
    <x v="0"/>
    <s v="Servicios de sistemas de información geográfica (sig)"/>
    <n v="81101512"/>
    <s v="Prestación de servicios profesionales para realizar desarrollo, integración, mantenimiento y soporte de las  aplicaciones de los proyectos en Tecnologías de Información Geográfica de la Oficina CIAF "/>
    <x v="3"/>
    <x v="3"/>
    <n v="11"/>
    <x v="0"/>
    <x v="0"/>
    <x v="1"/>
    <n v="80634026"/>
    <n v="80634026"/>
    <x v="0"/>
    <x v="0"/>
    <x v="0"/>
    <x v="0"/>
    <x v="21"/>
    <s v="CENTRO DE INVESTIGACIÓN Y DESARROLLO EN INFORMACIÓN GEOGRÁFICA - CIAF"/>
    <x v="3"/>
    <s v="Diana Rocio Galindo - Jefe CIAF"/>
    <x v="2"/>
    <x v="4"/>
    <s v="Desarrollar la asistencia técnica, asesoría y/o consultoría"/>
    <s v="Entidades Asistidas"/>
    <n v="271"/>
    <d v="2021-02-15T00:00:00"/>
    <n v="7330366"/>
    <n v="58642928"/>
    <n v="58642928"/>
    <x v="0"/>
    <s v="MONICA CORTES"/>
    <n v="24454"/>
    <x v="0"/>
    <x v="0"/>
    <x v="0"/>
    <n v="240"/>
    <n v="21991098"/>
    <m/>
  </r>
  <r>
    <x v="3"/>
    <n v="9"/>
    <x v="2"/>
    <x v="2"/>
    <x v="1"/>
    <x v="1"/>
    <x v="0"/>
    <x v="0"/>
    <s v="Servicios de sistemas de información geográfica (sig)"/>
    <n v="81101512"/>
    <s v="Prestación de servicios profesionales para el desarrollo, ajuste y documentación de las aplicaciones en tecnologías de información geográfica a cargo de la oficina CIAF."/>
    <x v="3"/>
    <x v="3"/>
    <n v="9"/>
    <x v="0"/>
    <x v="0"/>
    <x v="1"/>
    <n v="116798220"/>
    <n v="116798220"/>
    <x v="0"/>
    <x v="0"/>
    <x v="1"/>
    <x v="0"/>
    <x v="21"/>
    <s v="CENTRO DE INVESTIGACIÓN Y DESARROLLO EN INFORMACIÓN GEOGRÁFICA - CIAF"/>
    <x v="3"/>
    <s v="Diana Rocio Galindo - Jefe CIAF"/>
    <x v="2"/>
    <x v="4"/>
    <s v="Desarrollar la asistencia técnica, asesoría y/o consultoría"/>
    <s v="Entidades Asistidas"/>
    <n v="231"/>
    <d v="2021-02-10T00:00:00"/>
    <n v="6488790"/>
    <n v="77865480"/>
    <n v="77865480"/>
    <x v="0"/>
    <s v="MONICA ANDREA NIÑO_x000a_JUAN FELIPE MOLINA"/>
    <s v="24426_x000a_24427"/>
    <x v="1"/>
    <x v="0"/>
    <x v="0"/>
    <n v="180"/>
    <n v="38932740"/>
    <m/>
  </r>
  <r>
    <x v="4"/>
    <n v="25"/>
    <x v="3"/>
    <x v="10"/>
    <x v="5"/>
    <x v="6"/>
    <x v="0"/>
    <x v="0"/>
    <s v="Servicios secretariales o de administración de oficinas  "/>
    <n v="80161501"/>
    <s v="Prestación de servicios profesionales para la planeación, ejecución, y seguimiento de las evaluaciones al sistema de control interno de los procesos de la entidad de conformidad a la normatividad y procedimientos Institucionales vigentes"/>
    <x v="3"/>
    <x v="3"/>
    <n v="11"/>
    <x v="0"/>
    <x v="0"/>
    <x v="1"/>
    <n v="253342879"/>
    <n v="253342879"/>
    <x v="0"/>
    <x v="0"/>
    <x v="5"/>
    <x v="0"/>
    <x v="3"/>
    <s v="Control interno"/>
    <x v="3"/>
    <s v="Jefe Oficina de Control Interno"/>
    <x v="3"/>
    <x v="21"/>
    <s v="Ejecutar el programa de auditoria"/>
    <s v="Sistema de Gestión implementado_x000a_"/>
    <m/>
    <d v="2021-01-22T00:00:00"/>
    <n v="5757792"/>
    <n v="253342848"/>
    <n v="253342848"/>
    <x v="0"/>
    <s v="IVAN LEONARDO RAMOS TOCARRUNCHO 24289_x000a_RUBBY LILIANA ALCAZAR CABALLERO _x000a_CARLOS ARTURO SERRANO AVILA _x000a_AURA CAROLINA ARIAS ZAMORA"/>
    <s v="24289_x000a_24290_x000a_24291_x000a_24293"/>
    <x v="6"/>
    <x v="0"/>
    <x v="0"/>
    <n v="11"/>
    <n v="31"/>
    <m/>
  </r>
  <r>
    <x v="4"/>
    <n v="10"/>
    <x v="3"/>
    <x v="3"/>
    <x v="0"/>
    <x v="0"/>
    <x v="0"/>
    <x v="0"/>
    <s v="Servicios secretariales o de administración de oficinas  "/>
    <n v="80161501"/>
    <s v="Prestación de servicios profesionales para conceptuar y dar la orientación jurídica para la adecuada interpretación y aplicación de las normas en materia de derecho laboral administrativo que le sean requeridos"/>
    <x v="0"/>
    <x v="0"/>
    <n v="11"/>
    <x v="0"/>
    <x v="0"/>
    <x v="1"/>
    <n v="56650000"/>
    <n v="56650000"/>
    <x v="0"/>
    <x v="0"/>
    <x v="0"/>
    <x v="1"/>
    <x v="10"/>
    <s v="Despacho"/>
    <x v="3"/>
    <s v="Secretaria General"/>
    <x v="8"/>
    <x v="14"/>
    <s v="N/A"/>
    <s v="N/A"/>
    <n v="55"/>
    <d v="2021-01-14T00:00:00"/>
    <n v="5000000"/>
    <n v="55000000"/>
    <n v="55000000"/>
    <x v="0"/>
    <s v="ANDRES MURCIA VARGAS ABOGADOS ASOCIADOS SAS"/>
    <n v="24215"/>
    <x v="0"/>
    <x v="0"/>
    <x v="1"/>
    <n v="11"/>
    <n v="1650000"/>
    <m/>
  </r>
  <r>
    <x v="4"/>
    <n v="5"/>
    <x v="3"/>
    <x v="4"/>
    <x v="0"/>
    <x v="0"/>
    <x v="0"/>
    <x v="0"/>
    <s v="Servicios de consultoría de negocios y administración corporativa"/>
    <n v="80101500"/>
    <s v="Prestación de servicios profesionales para desarrollar y ejecutar la estrategia de comunicaciones internas de la entidad, así como hacer control y seguimiento a los planes y estrategias del proceso de comunicaciones garantizando el fortalecimiento del clima organizacional."/>
    <x v="3"/>
    <x v="3"/>
    <n v="11"/>
    <x v="0"/>
    <x v="0"/>
    <x v="1"/>
    <n v="53146280"/>
    <n v="53146280"/>
    <x v="0"/>
    <x v="0"/>
    <x v="0"/>
    <x v="0"/>
    <x v="3"/>
    <s v="Oficina de Difusión y Mercadeo"/>
    <x v="3"/>
    <s v="Jefe Oficina de Difusión y Mercadeo de Información "/>
    <x v="4"/>
    <x v="6"/>
    <s v="Realizar campañas en medios digitales y/o presenciales sobre los productos y servicios que genera la entidad."/>
    <s v="Sistemas de información implementados"/>
    <n v="63"/>
    <d v="2021-01-08T00:00:00"/>
    <n v="4831480"/>
    <n v="53146280"/>
    <n v="53146280"/>
    <x v="0"/>
    <s v="MELANIE PAOLA PEREZ NARVAEZ"/>
    <n v="24283"/>
    <x v="0"/>
    <x v="0"/>
    <x v="1"/>
    <n v="11"/>
    <n v="0"/>
    <m/>
  </r>
  <r>
    <x v="4"/>
    <n v="39"/>
    <x v="3"/>
    <x v="4"/>
    <x v="0"/>
    <x v="0"/>
    <x v="0"/>
    <x v="2"/>
    <s v="Servicios de consultoría de negocios y administración corporativa"/>
    <n v="80101500"/>
    <s v="Prestación de servicios profesionales para generar informes de ventas y  garantizar la calidad y entrega oportuna de los productos y servicios ofertados por el Instituto."/>
    <x v="3"/>
    <x v="3"/>
    <n v="11"/>
    <x v="0"/>
    <x v="0"/>
    <x v="1"/>
    <n v="63335723"/>
    <n v="63335723"/>
    <x v="0"/>
    <x v="0"/>
    <x v="0"/>
    <x v="0"/>
    <x v="22"/>
    <s v="Oficina de Difusión y Mercadeo"/>
    <x v="3"/>
    <s v="Yira Paola Perez-Jefe de Oficina"/>
    <x v="4"/>
    <x v="6"/>
    <s v="Diseñar y divulgar diferentes contenidos digitales, análogos  y de apoyo a los servicios requeridos por los usuarios. "/>
    <s v="Servicios de información implementados"/>
    <n v="202"/>
    <d v="2021-02-08T00:00:00"/>
    <n v="5757793"/>
    <n v="63335722.999999993"/>
    <n v="63335722.999999993"/>
    <x v="0"/>
    <s v="MARIA CONSTANZA MESIAS"/>
    <n v="24391"/>
    <x v="0"/>
    <x v="0"/>
    <x v="0"/>
    <n v="330"/>
    <n v="0"/>
    <m/>
  </r>
  <r>
    <x v="4"/>
    <n v="8"/>
    <x v="3"/>
    <x v="4"/>
    <x v="0"/>
    <x v="0"/>
    <x v="0"/>
    <x v="0"/>
    <s v="Servicios de consultoría de negocios y administración corporativa"/>
    <n v="80101500"/>
    <s v="Prestación de servicios profesionales para la realización y registro de productos audiovisuales en las actividades y eventos del IGAC."/>
    <x v="3"/>
    <x v="3"/>
    <n v="315"/>
    <x v="1"/>
    <x v="0"/>
    <x v="1"/>
    <n v="58695945"/>
    <n v="58695945"/>
    <x v="0"/>
    <x v="0"/>
    <x v="0"/>
    <x v="0"/>
    <x v="3"/>
    <s v="Oficina de Difusión y Mercadeo"/>
    <x v="3"/>
    <s v="Jefe Oficina de Difusión y Mercadeo de Información "/>
    <x v="4"/>
    <x v="6"/>
    <s v="Realizar campañas en medios digitales y/o presenciales sobre los productos y servicios que genera la entidad."/>
    <s v="Sistemas de información implementados"/>
    <n v="30"/>
    <d v="2021-01-08T00:00:00"/>
    <n v="5590090"/>
    <n v="58695945"/>
    <n v="58695945"/>
    <x v="0"/>
    <s v="MARIA CAMILA RODRIGUEZ GARZON"/>
    <n v="24310"/>
    <x v="0"/>
    <x v="0"/>
    <x v="1"/>
    <n v="315"/>
    <n v="0"/>
    <m/>
  </r>
  <r>
    <x v="4"/>
    <n v="4"/>
    <x v="3"/>
    <x v="4"/>
    <x v="0"/>
    <x v="0"/>
    <x v="0"/>
    <x v="0"/>
    <s v="Servicios de consultoría de negocios y administración corporativa"/>
    <n v="80101500"/>
    <s v="Prestación de servicios profesionales para ejecutar la estrategia de comunicaciones externas de la entidad y la redacción, desarrollo y revisión de contenidos editoriales."/>
    <x v="3"/>
    <x v="3"/>
    <n v="11"/>
    <x v="0"/>
    <x v="0"/>
    <x v="1"/>
    <n v="92997806"/>
    <n v="92997806"/>
    <x v="0"/>
    <x v="0"/>
    <x v="0"/>
    <x v="0"/>
    <x v="3"/>
    <s v="Oficina de Difusión y Mercadeo"/>
    <x v="3"/>
    <s v="Jefe Oficina de Difusión y Mercadeo de Información "/>
    <x v="4"/>
    <x v="6"/>
    <s v="Realizar campañas en medios digitales y/o presenciales sobre los productos y servicios que genera la entidad."/>
    <s v="Sistemas de información implementados"/>
    <n v="64"/>
    <d v="2021-01-08T00:00:00"/>
    <n v="8454346"/>
    <n v="92997806"/>
    <n v="92997806"/>
    <x v="0"/>
    <s v="MARIA ALEJANDRA SANCHEZ"/>
    <n v="24282"/>
    <x v="0"/>
    <x v="0"/>
    <x v="1"/>
    <n v="11"/>
    <n v="0"/>
    <m/>
  </r>
  <r>
    <x v="4"/>
    <n v="58"/>
    <x v="3"/>
    <x v="4"/>
    <x v="0"/>
    <x v="0"/>
    <x v="0"/>
    <x v="5"/>
    <s v="Servicios de consultoría de negocios y administración corporativa"/>
    <n v="80101500"/>
    <s v="Prestación de servicios profesionales para difundir, promocionar y comercializar los productos y servicios del IGAC a nivel Nacional. "/>
    <x v="3"/>
    <x v="3"/>
    <n v="11"/>
    <x v="0"/>
    <x v="0"/>
    <x v="1"/>
    <n v="54740664"/>
    <n v="54740664"/>
    <x v="0"/>
    <x v="0"/>
    <x v="0"/>
    <x v="0"/>
    <x v="3"/>
    <s v="Oficina de Difusión y Mercadeo de Información "/>
    <x v="3"/>
    <s v="Yira Paola Perez-Jefe de Oficina"/>
    <x v="4"/>
    <x v="6"/>
    <s v="Generar alianzas estratégicas con diferentes entidades del sector público y privado a nivel nacional que requieran la información de la Entidad. "/>
    <s v="Sistemas de información implementados"/>
    <n v="291"/>
    <d v="2021-02-16T00:00:00"/>
    <n v="4976424"/>
    <n v="54740663.999999993"/>
    <n v="54740663.999999993"/>
    <x v="0"/>
    <s v="LEYDI LOZANO"/>
    <n v="24455"/>
    <x v="0"/>
    <x v="0"/>
    <x v="0"/>
    <n v="330"/>
    <n v="0"/>
    <m/>
  </r>
  <r>
    <x v="4"/>
    <n v="2"/>
    <x v="3"/>
    <x v="4"/>
    <x v="0"/>
    <x v="0"/>
    <x v="0"/>
    <x v="0"/>
    <s v="Servicios de consultoría de negocios y administración corporativa"/>
    <n v="80101500"/>
    <s v="Prestación de servicios profesionales para la permanente actualización de contenidos e información en la página web institucional, redacción y divulgación de las estrategias de comunicación interna y externa."/>
    <x v="3"/>
    <x v="3"/>
    <n v="315"/>
    <x v="1"/>
    <x v="0"/>
    <x v="1"/>
    <n v="58695945"/>
    <n v="58695945"/>
    <x v="0"/>
    <x v="0"/>
    <x v="0"/>
    <x v="0"/>
    <x v="3"/>
    <s v="Oficina de Difusión y Mercadeo"/>
    <x v="3"/>
    <s v="Jefe Oficina de Difusión y Mercadeo de Información "/>
    <x v="4"/>
    <x v="6"/>
    <s v="Diseñar y divulgar diferentes contenidos digitales, análogos  y de apoyo a los servicios requeridos por los usuarios internos y externos. "/>
    <s v="Sistemas de información implementados"/>
    <n v="66"/>
    <d v="2021-01-08T00:00:00"/>
    <n v="5590090"/>
    <n v="58695945"/>
    <n v="58695945"/>
    <x v="0"/>
    <s v="HELBERT MAURICIO SANCHEZ CIFUENTES"/>
    <n v="24281"/>
    <x v="0"/>
    <x v="0"/>
    <x v="1"/>
    <n v="315"/>
    <n v="0"/>
    <m/>
  </r>
  <r>
    <x v="4"/>
    <n v="12"/>
    <x v="3"/>
    <x v="4"/>
    <x v="0"/>
    <x v="0"/>
    <x v="0"/>
    <x v="0"/>
    <s v="Servicios de consultoría de negocios y administración corporativa"/>
    <n v="80101500"/>
    <s v="Prestación de servicios profesionales para diagramar y producir las piezas de comunicación interna contempladas en el plan de comunicaciones de la entidad"/>
    <x v="3"/>
    <x v="3"/>
    <n v="10"/>
    <x v="0"/>
    <x v="0"/>
    <x v="1"/>
    <n v="48314800"/>
    <n v="48314800"/>
    <x v="0"/>
    <x v="0"/>
    <x v="0"/>
    <x v="0"/>
    <x v="22"/>
    <s v="Oficina de Difusión y Mercadeo"/>
    <x v="3"/>
    <s v="Yira Paola Perez-Jefe de Oficina"/>
    <x v="4"/>
    <x v="6"/>
    <s v="Realizar campañas en medios digitales y/o presenciales sobre los productos y servicios que genera la entidad."/>
    <s v="Servicios de información implementados"/>
    <n v="65"/>
    <d v="2021-02-03T00:00:00"/>
    <n v="4831480"/>
    <n v="48314800"/>
    <n v="48314800"/>
    <x v="0"/>
    <s v="DIEGO HENAN LINARES AROCA"/>
    <n v="24280"/>
    <x v="0"/>
    <x v="0"/>
    <x v="0"/>
    <n v="300"/>
    <n v="0"/>
    <m/>
  </r>
  <r>
    <x v="4"/>
    <n v="1"/>
    <x v="3"/>
    <x v="4"/>
    <x v="0"/>
    <x v="0"/>
    <x v="0"/>
    <x v="0"/>
    <s v="Servicios de consultoría de negocios y administración corporativa"/>
    <n v="80101500"/>
    <s v="Prestación de servicios profesionales para gestionar la etapa preparatoria de las solicitudes de bienes, servicios y obras públicas incluyendo la proyección de estudios de mercado, condiciones de contratación y análisis del sector, así como registro, verificación y publicación de los trámites contractuales dentro de las plataformas y consolidación de la documentación correspondiente."/>
    <x v="3"/>
    <x v="3"/>
    <n v="11"/>
    <x v="0"/>
    <x v="0"/>
    <x v="1"/>
    <n v="80634026"/>
    <n v="80634026"/>
    <x v="0"/>
    <x v="0"/>
    <x v="0"/>
    <x v="0"/>
    <x v="3"/>
    <s v="Oficina de Difusión y Mercadeo"/>
    <x v="3"/>
    <s v="Jefe Oficina de Difusión y Mercadeo de Información "/>
    <x v="4"/>
    <x v="22"/>
    <s v="Realizar seguimiento al plan de mercadeo y/o estudios priorizados por la entidad"/>
    <s v="Documentos de lineamientos técnicos"/>
    <n v="122"/>
    <d v="2021-01-08T00:00:00"/>
    <n v="7330366"/>
    <n v="80634026"/>
    <n v="80634026"/>
    <x v="0"/>
    <s v="DANIEL OSWALDO BUITRAGO CARRILLO"/>
    <n v="24265"/>
    <x v="0"/>
    <x v="0"/>
    <x v="0"/>
    <n v="11"/>
    <n v="0"/>
    <m/>
  </r>
  <r>
    <x v="4"/>
    <n v="3"/>
    <x v="3"/>
    <x v="4"/>
    <x v="0"/>
    <x v="0"/>
    <x v="0"/>
    <x v="0"/>
    <s v="Servicios de consultoría de negocios y administración corporativa"/>
    <n v="80101500"/>
    <s v="Prestación de servicios personales para organizar y desarrollar las ferias, congresos, convenciones, conferencias y/o eventos tanto virtuales como presenciales requeridos por la entidad."/>
    <x v="3"/>
    <x v="3"/>
    <n v="9"/>
    <x v="0"/>
    <x v="0"/>
    <x v="1"/>
    <n v="23343057"/>
    <n v="23343057"/>
    <x v="0"/>
    <x v="0"/>
    <x v="0"/>
    <x v="0"/>
    <x v="22"/>
    <s v="Oficina de Difusión y Mercadeo"/>
    <x v="3"/>
    <s v="Yira Paola Perez-Jefe de Oficina"/>
    <x v="4"/>
    <x v="6"/>
    <s v="Realizar campañas en medios digitales y/o presenciales sobre los productos y servicios que genera la entidad."/>
    <s v="Servicios de información implementados"/>
    <n v="60"/>
    <d v="2021-01-31T00:00:00"/>
    <n v="2593673"/>
    <n v="23343057"/>
    <n v="23343057"/>
    <x v="0"/>
    <s v="ASCENED  TRUJILLO RODRIGUEZ"/>
    <n v="24269"/>
    <x v="0"/>
    <x v="0"/>
    <x v="2"/>
    <m/>
    <n v="0"/>
    <m/>
  </r>
  <r>
    <x v="4"/>
    <n v="7"/>
    <x v="3"/>
    <x v="4"/>
    <x v="0"/>
    <x v="0"/>
    <x v="0"/>
    <x v="0"/>
    <s v="Servicios de consultoría de negocios y administración corporativa"/>
    <n v="80101500"/>
    <s v="Prestación de servicios profesionales para la diagramación, desarrollo, concepto gráfico, e ilustración de piezas de comunicación externa contempladas en el plan de comunicaciones de la entidad."/>
    <x v="3"/>
    <x v="3"/>
    <n v="315"/>
    <x v="1"/>
    <x v="0"/>
    <x v="1"/>
    <n v="43463091"/>
    <n v="43463091"/>
    <x v="0"/>
    <x v="0"/>
    <x v="0"/>
    <x v="0"/>
    <x v="3"/>
    <s v="Oficina de Difusión y Mercadeo"/>
    <x v="3"/>
    <s v="Jefe Oficina de Difusión y Mercadeo de Información "/>
    <x v="4"/>
    <x v="6"/>
    <s v="Realizar campañas en medios digitales y/o presenciales sobre los productos y servicios que genera la entidad."/>
    <s v="Sistemas de información implementados"/>
    <n v="62"/>
    <d v="2021-01-08T00:00:00"/>
    <n v="4139342"/>
    <n v="43463091.000000007"/>
    <n v="43463091.000000007"/>
    <x v="0"/>
    <s v="ALBA ESPERANZA GIRALDO VASQUEZ"/>
    <n v="24266"/>
    <x v="0"/>
    <x v="0"/>
    <x v="0"/>
    <n v="315"/>
    <n v="0"/>
    <m/>
  </r>
  <r>
    <x v="4"/>
    <m/>
    <x v="3"/>
    <x v="4"/>
    <x v="0"/>
    <x v="9"/>
    <x v="1"/>
    <x v="7"/>
    <s v="Servicios de consultoría de negocios y administración corporativa"/>
    <n v="80101500"/>
    <s v="Prestación de servicios profesionales para realizar seguimiento a los indicadores del proceso de gestión de comunicaciones y mercadeo de la entidad, así como la atención a los requerimientos de los grupos de interés internos y externos. "/>
    <x v="4"/>
    <x v="4"/>
    <n v="6"/>
    <x v="0"/>
    <x v="0"/>
    <x v="1"/>
    <n v="21145260"/>
    <n v="21145260"/>
    <x v="0"/>
    <x v="0"/>
    <x v="0"/>
    <x v="0"/>
    <x v="3"/>
    <s v="Oficina de Difusión y Mercadeo"/>
    <x v="3"/>
    <s v="Jefe Oficina de Difusión y Mercadeo de Información "/>
    <x v="4"/>
    <x v="22"/>
    <s v="Realizar seguimiento al plan de mercadeo y/o estudios priorizados por la entidad"/>
    <s v="Documentos de lineamientos técnicos"/>
    <m/>
    <m/>
    <m/>
    <m/>
    <n v="0"/>
    <x v="0"/>
    <m/>
    <m/>
    <x v="5"/>
    <x v="1"/>
    <x v="2"/>
    <m/>
    <n v="0"/>
    <n v="3524210"/>
  </r>
  <r>
    <x v="4"/>
    <n v="85"/>
    <x v="3"/>
    <x v="4"/>
    <x v="0"/>
    <x v="0"/>
    <x v="0"/>
    <x v="0"/>
    <s v="Servicios de consultoría de negocios y administración corporativa"/>
    <n v="80101500"/>
    <s v="Prestación de servicios profesionales para llevar a cabo el escaneo, la reposición y organización del material cartográfico y aerofotográfico utilizado por los usuarios que consultan la información en los CIG del instituto a nivel nacional."/>
    <x v="1"/>
    <x v="1"/>
    <n v="8"/>
    <x v="0"/>
    <x v="0"/>
    <x v="1"/>
    <n v="28193680"/>
    <n v="28193680"/>
    <x v="0"/>
    <x v="0"/>
    <x v="0"/>
    <x v="0"/>
    <x v="3"/>
    <s v="Oficina de Difusión y Mercadeo"/>
    <x v="3"/>
    <s v="Jefe Oficina de Difusión y Mercadeo de Información "/>
    <x v="4"/>
    <x v="6"/>
    <s v="Diseñar y divulgar diferentes contenidos digitales, análogos  y de apoyo a los servicios requeridos por los usuarios internos y externos. "/>
    <s v="Sistemas de información implementados"/>
    <n v="457"/>
    <d v="2021-03-16T00:00:00"/>
    <n v="3524210"/>
    <n v="28193680"/>
    <n v="28193680"/>
    <x v="0"/>
    <s v="ANGIE TATIANA BERNAL SUAREZ"/>
    <n v="24599"/>
    <x v="0"/>
    <x v="0"/>
    <x v="0"/>
    <n v="240"/>
    <n v="0"/>
    <m/>
  </r>
  <r>
    <x v="4"/>
    <n v="86"/>
    <x v="3"/>
    <x v="4"/>
    <x v="0"/>
    <x v="0"/>
    <x v="0"/>
    <x v="0"/>
    <s v="Servicios de consultoría de negocios y administración corporativa"/>
    <n v="80101500"/>
    <s v="Prestación de servicios profesionales para la atención de solicitudes de cartografía topográfica, cartografía de suelos y aerofotografías en el centro de información geográfica del IGAC."/>
    <x v="1"/>
    <x v="1"/>
    <n v="8"/>
    <x v="0"/>
    <x v="0"/>
    <x v="1"/>
    <n v="28193680"/>
    <n v="28193680"/>
    <x v="0"/>
    <x v="0"/>
    <x v="0"/>
    <x v="0"/>
    <x v="3"/>
    <s v="Oficina de Difusión y Mercadeo"/>
    <x v="3"/>
    <s v="Jefe Oficina de Difusión y Mercadeo de Información "/>
    <x v="4"/>
    <x v="6"/>
    <s v="Diseñar y divulgar diferentes contenidos digitales, análogos  y de apoyo a los servicios requeridos por los usuarios internos y externos. "/>
    <s v="Sistemas de información implementados"/>
    <n v="472"/>
    <d v="2021-03-16T00:00:00"/>
    <n v="3524210"/>
    <n v="28193680"/>
    <n v="28193680"/>
    <x v="0"/>
    <s v="CATHERINE  GALEANO RIVERA"/>
    <n v="24608"/>
    <x v="0"/>
    <x v="0"/>
    <x v="0"/>
    <n v="240"/>
    <n v="0"/>
    <m/>
  </r>
  <r>
    <x v="4"/>
    <n v="90"/>
    <x v="3"/>
    <x v="4"/>
    <x v="0"/>
    <x v="0"/>
    <x v="0"/>
    <x v="1"/>
    <s v="Servicios de consultoría de negocios y administración corporativa"/>
    <n v="80101500"/>
    <s v="Prestación de servicios profesionales para desarrollar actividades de articulación entre la sede central y las Direcciones Territoriales a nivel nacional, así como la elaboración de ofertas técnico económicas."/>
    <x v="1"/>
    <x v="1"/>
    <n v="255"/>
    <x v="1"/>
    <x v="0"/>
    <x v="1"/>
    <n v="48941241"/>
    <n v="48941241"/>
    <x v="0"/>
    <x v="0"/>
    <x v="0"/>
    <x v="0"/>
    <x v="3"/>
    <s v="Oficina de Difusión y Mercadeo"/>
    <x v="3"/>
    <s v="Jefe Oficina de Difusión y Mercadeo de Información "/>
    <x v="4"/>
    <x v="6"/>
    <s v="Generar alianzas estratégicas con diferentes entidades del sector público y privado a nivel nacional que requieran la información de la Entidad."/>
    <s v="Sistemas de información implementados"/>
    <n v="486"/>
    <d v="2021-03-18T00:00:00"/>
    <n v="5757793"/>
    <n v="48941240.5"/>
    <n v="48941240.5"/>
    <x v="0"/>
    <s v="DIANA CAROLINA DIOSA VELASQUEZ"/>
    <n v="24623"/>
    <x v="0"/>
    <x v="0"/>
    <x v="0"/>
    <n v="255"/>
    <n v="0.5"/>
    <m/>
  </r>
  <r>
    <x v="4"/>
    <n v="89"/>
    <x v="3"/>
    <x v="4"/>
    <x v="0"/>
    <x v="0"/>
    <x v="0"/>
    <x v="1"/>
    <s v="Servicios de consultoría de negocios y administración corporativa"/>
    <n v="80101500"/>
    <s v="Prestación de servicios profesionales para realizar actividades de gestión y seguimiento a la comercialización de los productos y servicios generados por las áreas técnicas del instituto.  "/>
    <x v="1"/>
    <x v="1"/>
    <n v="255"/>
    <x v="1"/>
    <x v="0"/>
    <x v="1"/>
    <n v="36239937"/>
    <n v="36239937"/>
    <x v="0"/>
    <x v="0"/>
    <x v="0"/>
    <x v="0"/>
    <x v="3"/>
    <s v="Oficina de Difusión y Mercadeo de Información "/>
    <x v="3"/>
    <s v="Jefe Oficina de Difusión y Mercadeo de Información "/>
    <x v="4"/>
    <x v="6"/>
    <s v="Generar alianzas estratégicas con diferentes entidades del sector público y privado a nivel nacional que requieran la información de la Entidad."/>
    <s v="Sistemas de información implementados"/>
    <n v="492"/>
    <d v="2021-03-17T00:00:00"/>
    <n v="4263522"/>
    <n v="36239937"/>
    <n v="36239937"/>
    <x v="0"/>
    <s v="CRISTIAM RAUL CALDERON MALDONADO"/>
    <n v="24629"/>
    <x v="5"/>
    <x v="1"/>
    <x v="0"/>
    <n v="255"/>
    <n v="0"/>
    <m/>
  </r>
  <r>
    <x v="4"/>
    <n v="91"/>
    <x v="3"/>
    <x v="4"/>
    <x v="0"/>
    <x v="0"/>
    <x v="0"/>
    <x v="1"/>
    <s v="Servicios de consultoría de negocios y administración corporativa"/>
    <n v="80101500"/>
    <s v="Prestación de servicios profesionales para ejecutar las estrategias de marketing digital de los productos del IGAC, asi como el seguimiento a las ventas directas por ventanilla para toda el área comercial, incluidas las Direcciones Territoriales a nivel nacional."/>
    <x v="1"/>
    <x v="1"/>
    <n v="10"/>
    <x v="0"/>
    <x v="0"/>
    <x v="1"/>
    <n v="36402360"/>
    <n v="36402360"/>
    <x v="0"/>
    <x v="0"/>
    <x v="0"/>
    <x v="0"/>
    <x v="3"/>
    <s v="Oficina de Difusión y Mercadeo"/>
    <x v="3"/>
    <s v="Jefe Oficina de Difusión y Mercadeo de Información "/>
    <x v="4"/>
    <x v="6"/>
    <s v="Diseñar y divulgar diferentes contenidos digitales, análogos  y de apoyo a los servicios requeridos por los usuarios internos y externos. "/>
    <s v="Sistemas de información implementados"/>
    <n v="500"/>
    <d v="2021-03-18T00:00:00"/>
    <n v="3640236"/>
    <n v="36402360"/>
    <n v="36402360"/>
    <x v="0"/>
    <s v="DIANA MABEL LEON CHAMORRO"/>
    <n v="24634"/>
    <x v="0"/>
    <x v="0"/>
    <x v="0"/>
    <n v="300"/>
    <n v="0"/>
    <m/>
  </r>
  <r>
    <x v="4"/>
    <n v="84"/>
    <x v="3"/>
    <x v="4"/>
    <x v="0"/>
    <x v="0"/>
    <x v="0"/>
    <x v="1"/>
    <s v="Servicios de consultoría de negocios y administración corporativa"/>
    <n v="80101500"/>
    <s v="Prestación de servicios profesionales para adelantar el mantenimiento, seguimiento, control y vigilancia del avance y tiempos de la ejecucion de los proyectos en curso, junto con el area tecnica y el cliente."/>
    <x v="1"/>
    <x v="1"/>
    <n v="10"/>
    <x v="0"/>
    <x v="0"/>
    <x v="1"/>
    <n v="36402360"/>
    <n v="36402360"/>
    <x v="0"/>
    <x v="0"/>
    <x v="0"/>
    <x v="0"/>
    <x v="3"/>
    <s v="Oficina de Difusión y Mercadeo"/>
    <x v="3"/>
    <s v="Jefe Oficina de Difusión y Mercadeo de Información "/>
    <x v="4"/>
    <x v="22"/>
    <s v="Realizar el plan de mercadeo y/o estudios priorizados por la entidad"/>
    <s v="Documentos de lineamientos técnicos"/>
    <n v="462"/>
    <d v="2021-03-16T00:00:00"/>
    <n v="3640236"/>
    <n v="36402360"/>
    <n v="36402360"/>
    <x v="0"/>
    <s v="ELVER ALEXANDER PINEDA"/>
    <n v="24603"/>
    <x v="0"/>
    <x v="0"/>
    <x v="0"/>
    <n v="300"/>
    <n v="0"/>
    <m/>
  </r>
  <r>
    <x v="4"/>
    <n v="83"/>
    <x v="3"/>
    <x v="4"/>
    <x v="0"/>
    <x v="0"/>
    <x v="0"/>
    <x v="1"/>
    <s v="Servicios de consultoría de negocios y administración corporativa"/>
    <n v="80101500"/>
    <s v="Prestación de servicios profesionales para realizar la  medicion de satisfaccion, retroalimentacion y seguimiento con las areas de las PQRs que se hayan tramitado. "/>
    <x v="1"/>
    <x v="1"/>
    <n v="10"/>
    <x v="0"/>
    <x v="0"/>
    <x v="1"/>
    <n v="29417800"/>
    <n v="29417800"/>
    <x v="0"/>
    <x v="0"/>
    <x v="0"/>
    <x v="0"/>
    <x v="3"/>
    <s v="Oficina de Difusión y Mercadeo"/>
    <x v="3"/>
    <s v="Jefe Oficina de Difusión y Mercadeo de Información "/>
    <x v="4"/>
    <x v="22"/>
    <s v="Realizar el plan de mercadeo y/o estudios priorizados por la entidad"/>
    <s v="Documentos de lineamientos técnicos"/>
    <n v="461"/>
    <d v="2021-03-16T00:00:00"/>
    <n v="2941780"/>
    <n v="29417800"/>
    <n v="29417800"/>
    <x v="0"/>
    <s v="MARIA CAMILA PALOMARES"/>
    <n v="24601"/>
    <x v="0"/>
    <x v="0"/>
    <x v="0"/>
    <n v="300"/>
    <n v="0"/>
    <m/>
  </r>
  <r>
    <x v="4"/>
    <m/>
    <x v="3"/>
    <x v="4"/>
    <x v="0"/>
    <x v="9"/>
    <x v="1"/>
    <x v="7"/>
    <s v="Software de servidor de autenticación"/>
    <n v="43233201"/>
    <s v="Adquisición Firma Digital"/>
    <x v="5"/>
    <x v="5"/>
    <n v="2"/>
    <x v="0"/>
    <x v="1"/>
    <x v="1"/>
    <n v="5000000"/>
    <n v="5000000"/>
    <x v="0"/>
    <x v="0"/>
    <x v="0"/>
    <x v="0"/>
    <x v="3"/>
    <s v="Oficina de Difusión y Mercadeo"/>
    <x v="3"/>
    <s v="Jefe Oficina de Difusión y Mercadeo de Información"/>
    <x v="4"/>
    <x v="6"/>
    <s v="Diseñar y divulgar diferentes contenidos digitales, análogos  y de apoyo a los servicios requeridos por los usuarios internos y externos. "/>
    <s v="Sistemas de información implementados"/>
    <m/>
    <m/>
    <m/>
    <m/>
    <n v="0"/>
    <x v="0"/>
    <m/>
    <m/>
    <x v="5"/>
    <x v="1"/>
    <x v="2"/>
    <m/>
    <n v="0"/>
    <m/>
  </r>
  <r>
    <x v="4"/>
    <m/>
    <x v="3"/>
    <x v="4"/>
    <x v="0"/>
    <x v="5"/>
    <x v="1"/>
    <x v="0"/>
    <s v="Servicios de consultoría de negocios y administración corporativa"/>
    <n v="80101500"/>
    <s v="Prestación de servicios profesionales para implementar las estrategias de difusión a los diferentes grupos de interés en los museos del IGAC."/>
    <x v="4"/>
    <x v="4"/>
    <n v="8"/>
    <x v="0"/>
    <x v="0"/>
    <x v="1"/>
    <n v="24269760"/>
    <n v="24269760"/>
    <x v="0"/>
    <x v="0"/>
    <x v="0"/>
    <x v="0"/>
    <x v="3"/>
    <s v="Oficina de Difusión y Mercadeo"/>
    <x v="3"/>
    <s v="Jefe Oficina de Difusión y Mercadeo de Información "/>
    <x v="4"/>
    <x v="6"/>
    <s v="Realizar campañas en medios digitales y/o presenciales sobre los productos y servicios que genera la entidad."/>
    <s v="Sistemas de información implementados"/>
    <m/>
    <m/>
    <m/>
    <m/>
    <n v="0"/>
    <x v="0"/>
    <m/>
    <m/>
    <x v="5"/>
    <x v="1"/>
    <x v="2"/>
    <m/>
    <n v="0"/>
    <n v="3033720"/>
  </r>
  <r>
    <x v="4"/>
    <m/>
    <x v="3"/>
    <x v="4"/>
    <x v="0"/>
    <x v="9"/>
    <x v="1"/>
    <x v="7"/>
    <s v="Servicios de consultoría de negocios y administración corporativa"/>
    <n v="80101500"/>
    <s v="Prestación de servicios personales para llevar a cabo los procesos técnicos de catalogación, clasificación y análisis en formato MARC, de los mapas y planos de la colección general de la biblioteca."/>
    <x v="4"/>
    <x v="4"/>
    <n v="8"/>
    <x v="0"/>
    <x v="0"/>
    <x v="1"/>
    <n v="20749384"/>
    <n v="20749384"/>
    <x v="0"/>
    <x v="0"/>
    <x v="0"/>
    <x v="0"/>
    <x v="3"/>
    <s v="Oficina de Difusión y Mercadeo"/>
    <x v="3"/>
    <s v="Jefe Oficina de Difusión y Mercadeo de Información "/>
    <x v="4"/>
    <x v="6"/>
    <s v="Ampliar y/o actualizar la oferta de los productos de la entidad atráves de: biblioteca virtual, tienda virtual y del ecosistema digital. "/>
    <s v="Sistemas de información implementados"/>
    <m/>
    <m/>
    <m/>
    <m/>
    <n v="0"/>
    <x v="0"/>
    <m/>
    <m/>
    <x v="5"/>
    <x v="1"/>
    <x v="2"/>
    <m/>
    <n v="0"/>
    <n v="2593673"/>
  </r>
  <r>
    <x v="4"/>
    <m/>
    <x v="3"/>
    <x v="4"/>
    <x v="0"/>
    <x v="9"/>
    <x v="1"/>
    <x v="7"/>
    <s v="Servicios de consultoría de negocios y administración corporativa"/>
    <n v="80101500"/>
    <s v="Prestación de servicios personales para realizar el análisis de las publicaciones de la Hemeroteca en formato MARC, y ponerla a disposición de los usuarios a través de la biblioteca virtual."/>
    <x v="4"/>
    <x v="4"/>
    <n v="8"/>
    <x v="0"/>
    <x v="0"/>
    <x v="1"/>
    <n v="20749384"/>
    <n v="20749384"/>
    <x v="0"/>
    <x v="0"/>
    <x v="0"/>
    <x v="0"/>
    <x v="3"/>
    <s v="Oficina de Difusión y Mercadeo"/>
    <x v="3"/>
    <s v="Jefe Oficina de Difusión y Mercadeo de Información "/>
    <x v="4"/>
    <x v="6"/>
    <s v="Ampliar y/o actualizar la oferta de los productos de la entidad atráves de: biblioteca virtual, tienda virtual y del ecosistema digital. "/>
    <s v="Sistemas de información implementados"/>
    <m/>
    <m/>
    <m/>
    <m/>
    <n v="0"/>
    <x v="0"/>
    <m/>
    <m/>
    <x v="5"/>
    <x v="1"/>
    <x v="2"/>
    <m/>
    <n v="0"/>
    <n v="2593673"/>
  </r>
  <r>
    <x v="4"/>
    <m/>
    <x v="3"/>
    <x v="4"/>
    <x v="0"/>
    <x v="9"/>
    <x v="1"/>
    <x v="3"/>
    <s v="Servicios de consultoría de negocios y administración corporativa"/>
    <n v="80101500"/>
    <s v="Prestación de servicios profesionales para catalogar y clasificar en formato MARC los libros de la colección, informes técnicos, tesis y realizar los procesos logísticos de la Biblioteca virtual y presencial del Instituto."/>
    <x v="4"/>
    <x v="4"/>
    <n v="9"/>
    <x v="0"/>
    <x v="0"/>
    <x v="1"/>
    <n v="23343057"/>
    <n v="23343057"/>
    <x v="0"/>
    <x v="0"/>
    <x v="0"/>
    <x v="0"/>
    <x v="3"/>
    <s v="Oficina de Difusión y Mercadeo"/>
    <x v="3"/>
    <s v="Jefe Oficina de Difusión y Mercadeo de Información "/>
    <x v="4"/>
    <x v="6"/>
    <s v="Ampliar y/o actualizar la oferta de los productos de la entidad atráves de: biblioteca virtual, tienda virtual y del ecosistema digital. "/>
    <s v="Sistemas de información implementados"/>
    <m/>
    <m/>
    <m/>
    <m/>
    <n v="0"/>
    <x v="0"/>
    <m/>
    <m/>
    <x v="5"/>
    <x v="1"/>
    <x v="2"/>
    <m/>
    <n v="0"/>
    <n v="2593673"/>
  </r>
  <r>
    <x v="5"/>
    <n v="1"/>
    <x v="4"/>
    <x v="5"/>
    <x v="0"/>
    <x v="0"/>
    <x v="0"/>
    <x v="2"/>
    <s v="Servicios secretariales o de administración de oficinas  "/>
    <n v="80161501"/>
    <s v="Adquisición de placas metálicas para materialización de puntos geodésicos."/>
    <x v="4"/>
    <x v="4"/>
    <n v="3"/>
    <x v="0"/>
    <x v="1"/>
    <x v="1"/>
    <n v="10000000"/>
    <n v="10000000"/>
    <x v="0"/>
    <x v="0"/>
    <x v="0"/>
    <x v="0"/>
    <x v="4"/>
    <s v="Subdirección de Geografía y Cartografía "/>
    <x v="5"/>
    <s v="Subdirector de Geografía y Cartografía "/>
    <x v="5"/>
    <x v="8"/>
    <s v="Densificar el marco de referencia terrestre"/>
    <s v="Puntos Geodésicos Materializados"/>
    <m/>
    <d v="2021-04-21T00:00:00"/>
    <n v="3659250"/>
    <n v="3659250"/>
    <n v="3659250"/>
    <x v="0"/>
    <s v="INICIO PROCESO"/>
    <m/>
    <x v="0"/>
    <x v="0"/>
    <x v="2"/>
    <m/>
    <n v="0"/>
    <m/>
  </r>
  <r>
    <x v="5"/>
    <n v="74"/>
    <x v="4"/>
    <x v="5"/>
    <x v="0"/>
    <x v="0"/>
    <x v="0"/>
    <x v="3"/>
    <s v="Cartografía"/>
    <n v="81151600"/>
    <s v="Contratar el servicio anual de rastreo y seguimiento satelital para los equipos de localización satelital SPOT GEN3"/>
    <x v="4"/>
    <x v="4"/>
    <n v="45"/>
    <x v="1"/>
    <x v="1"/>
    <x v="1"/>
    <n v="18000000"/>
    <n v="18000000"/>
    <x v="0"/>
    <x v="0"/>
    <x v="0"/>
    <x v="0"/>
    <x v="23"/>
    <s v="Subdirección de Geografia y Cartografia "/>
    <x v="3"/>
    <s v="Subdirector de Geografia y Cartografia "/>
    <x v="5"/>
    <x v="7"/>
    <s v="Generar insumos y/o productos cartográficos"/>
    <s v="Cartografía escalas Medianas generada (1:10,000, 1:25,000)"/>
    <m/>
    <d v="2021-04-22T00:00:00"/>
    <n v="16042416"/>
    <n v="16042416"/>
    <n v="16042416"/>
    <x v="0"/>
    <s v="INICIO PROCESO"/>
    <m/>
    <x v="0"/>
    <x v="0"/>
    <x v="0"/>
    <m/>
    <n v="0"/>
    <m/>
  </r>
  <r>
    <x v="5"/>
    <n v="51"/>
    <x v="4"/>
    <x v="5"/>
    <x v="3"/>
    <x v="3"/>
    <x v="0"/>
    <x v="0"/>
    <s v="Cartografía"/>
    <n v="81151600"/>
    <s v="Prestación de servicios para elaborar los mapas temáticos y salidas gráficas requeridas para los estudios y/o investigaciones geográficas asignadas, de conformidad con los lineamientos técnicos."/>
    <x v="3"/>
    <x v="3"/>
    <n v="255"/>
    <x v="1"/>
    <x v="0"/>
    <x v="1"/>
    <n v="66138662"/>
    <n v="66138662"/>
    <x v="0"/>
    <x v="0"/>
    <x v="3"/>
    <x v="0"/>
    <x v="4"/>
    <s v="Subdirección de Geografía y Cartografía "/>
    <x v="5"/>
    <s v="Subdirector de Geografía y Cartografía "/>
    <x v="6"/>
    <x v="11"/>
    <s v="Elaborar y publicar documentos de caracterización territorial con fines de Catastro Multipropósito, conforme a metodología establecida."/>
    <s v="Documentos de estudios técnicos sobre geografía elaborados"/>
    <n v="403"/>
    <d v="2021-02-23T00:00:00"/>
    <n v="2671483"/>
    <n v="65985630.099999607"/>
    <n v="65985630.099999607"/>
    <x v="0"/>
    <s v="HUGO ALBEIRO GARAY SOTO_x000a_NATALIA LORENA MONTOYA PAEZ _x000a_NATHALIA RODRIGUEZ BERMUDEZ"/>
    <s v="24541_x000a_24542_x000a_24546"/>
    <x v="3"/>
    <x v="0"/>
    <x v="0"/>
    <n v="247"/>
    <n v="153031.90000039339"/>
    <m/>
  </r>
  <r>
    <x v="5"/>
    <n v="53"/>
    <x v="4"/>
    <x v="5"/>
    <x v="0"/>
    <x v="0"/>
    <x v="0"/>
    <x v="0"/>
    <s v="Servicios de implementación de aplicaciones"/>
    <n v="81111508"/>
    <s v="Prestación de servicios para procesar y analizar información geográfica requerida para los estudios e investigaciones asignadas."/>
    <x v="3"/>
    <x v="3"/>
    <n v="255"/>
    <x v="1"/>
    <x v="0"/>
    <x v="1"/>
    <n v="24276825"/>
    <n v="24276825"/>
    <x v="0"/>
    <x v="0"/>
    <x v="0"/>
    <x v="0"/>
    <x v="4"/>
    <s v="Subdirección de Geografía y Cartografía "/>
    <x v="5"/>
    <s v="Subdirector de Geografía y Cartografía "/>
    <x v="6"/>
    <x v="11"/>
    <s v="Elaborar y publicar documentos de caracterización territorial con fines de Catastro Multipropósito, conforme a metodología establecida."/>
    <s v="Documentos de estudios técnicos sobre geografía elaborados"/>
    <n v="405"/>
    <d v="2021-02-23T00:00:00"/>
    <n v="2671483"/>
    <n v="22084259.466666669"/>
    <n v="22084259.466666669"/>
    <x v="0"/>
    <s v="FERNANDO ANDRES DIAZ"/>
    <n v="24548"/>
    <x v="0"/>
    <x v="0"/>
    <x v="0"/>
    <n v="248"/>
    <n v="2192565.5333333313"/>
    <m/>
  </r>
  <r>
    <x v="5"/>
    <n v="70"/>
    <x v="4"/>
    <x v="5"/>
    <x v="0"/>
    <x v="0"/>
    <x v="0"/>
    <x v="4"/>
    <s v="Cartografía"/>
    <n v="81151600"/>
    <s v="Prestación de servicios para apoyar la gestión logística de la Subdirección de Geografía y Cartografía"/>
    <x v="1"/>
    <x v="1"/>
    <n v="10"/>
    <x v="0"/>
    <x v="0"/>
    <x v="1"/>
    <n v="26714830"/>
    <n v="26714830"/>
    <x v="0"/>
    <x v="0"/>
    <x v="0"/>
    <x v="0"/>
    <x v="4"/>
    <s v="Subdirección de Geografía y Cartografía "/>
    <x v="5"/>
    <s v="Subdirector de Geografía y Cartografía "/>
    <x v="5"/>
    <x v="7"/>
    <s v="Generar insumos y/o productos cartográficos"/>
    <s v="Cartografía escalas Medianas generada (1:10,000, 1:25,000)"/>
    <n v="506"/>
    <d v="2021-03-24T00:00:00"/>
    <n v="2671483"/>
    <n v="24488594.166666668"/>
    <n v="24488594.166666668"/>
    <x v="0"/>
    <s v="JULIE ALEXANDRA PARRA SANTA"/>
    <n v="24639"/>
    <x v="0"/>
    <x v="0"/>
    <x v="0"/>
    <n v="275"/>
    <n v="2226235.8333333321"/>
    <m/>
  </r>
  <r>
    <x v="5"/>
    <n v="66"/>
    <x v="4"/>
    <x v="5"/>
    <x v="0"/>
    <x v="0"/>
    <x v="0"/>
    <x v="4"/>
    <s v="Cartografía"/>
    <n v="81151600"/>
    <s v="Prestación de servicios para gestionar desde el componente administrativo, procesos y proyectos misionales de la Subdirección de Geografía y Cartografía."/>
    <x v="1"/>
    <x v="1"/>
    <n v="10"/>
    <x v="0"/>
    <x v="0"/>
    <x v="1"/>
    <n v="31247320"/>
    <n v="31247320"/>
    <x v="0"/>
    <x v="0"/>
    <x v="0"/>
    <x v="0"/>
    <x v="4"/>
    <s v="Subdirección de Geografía y Cartografía "/>
    <x v="5"/>
    <s v="Subdirector de Geografía y Cartografía "/>
    <x v="5"/>
    <x v="7"/>
    <s v="Generar insumos y/o productos cartográficos"/>
    <s v="Cartografía escalas Medianas generada (1:10,000, 1:25,000)"/>
    <n v="456"/>
    <d v="2021-03-15T00:00:00"/>
    <n v="3124732"/>
    <n v="29164165.333333336"/>
    <n v="29164165.333333336"/>
    <x v="0"/>
    <s v="CINDY JINETH FLOREZ MOLINA"/>
    <n v="24596"/>
    <x v="0"/>
    <x v="0"/>
    <x v="0"/>
    <n v="280"/>
    <n v="2083154.6666666642"/>
    <m/>
  </r>
  <r>
    <x v="5"/>
    <n v="33"/>
    <x v="4"/>
    <x v="5"/>
    <x v="0"/>
    <x v="0"/>
    <x v="0"/>
    <x v="6"/>
    <s v="Fotogrametría"/>
    <n v="81151603"/>
    <s v="Prestación de servicios para el copiado, control  y organización de información resultante de los procesos de la subdirección"/>
    <x v="3"/>
    <x v="3"/>
    <n v="11"/>
    <x v="0"/>
    <x v="0"/>
    <x v="1"/>
    <n v="31417067"/>
    <n v="31417067"/>
    <x v="0"/>
    <x v="0"/>
    <x v="0"/>
    <x v="0"/>
    <x v="4"/>
    <s v="Subdirección de Geografía y Cartografía "/>
    <x v="5"/>
    <s v="Subdirector de Geografía y Cartografía "/>
    <x v="5"/>
    <x v="10"/>
    <s v="Generar y disponer nuevos productos asociados a la información cartográfica geográfica y geodésica "/>
    <s v="Datos publicados de información geográfica, geodésica y cartográfica"/>
    <n v="243"/>
    <s v="_x000a_4/03/2021"/>
    <n v="2941780"/>
    <n v="30398393.333333332"/>
    <n v="30398393.333333332"/>
    <x v="0"/>
    <s v="_x000a_MONICA SOFIA RONCANCIO BLANCO"/>
    <n v="24563"/>
    <x v="0"/>
    <x v="0"/>
    <x v="0"/>
    <n v="310"/>
    <n v="1018673.6666666679"/>
    <m/>
  </r>
  <r>
    <x v="5"/>
    <n v="32"/>
    <x v="4"/>
    <x v="5"/>
    <x v="0"/>
    <x v="0"/>
    <x v="0"/>
    <x v="2"/>
    <s v="Servicios de formación profesional en ingeniería"/>
    <n v="86101610"/>
    <s v="Prestación de servicios para  la preparación y trámite de información requerida para el desarrollo de los proyectos."/>
    <x v="3"/>
    <x v="3"/>
    <n v="11"/>
    <x v="0"/>
    <x v="0"/>
    <x v="1"/>
    <n v="38876310"/>
    <n v="38876310"/>
    <x v="0"/>
    <x v="0"/>
    <x v="0"/>
    <x v="0"/>
    <x v="4"/>
    <s v="Subdirección de Geografía y Cartografía "/>
    <x v="5"/>
    <s v="Subdirector de Geografía y Cartografía "/>
    <x v="5"/>
    <x v="10"/>
    <s v="Generar y disponer nuevos productos asociados a la información cartográfica geográfica y geodésica "/>
    <s v="Datos publicados de información geográfica, geodésica y cartográfica"/>
    <m/>
    <d v="2021-02-11T00:00:00"/>
    <n v="3640236"/>
    <n v="37615772"/>
    <n v="37615772"/>
    <x v="0"/>
    <s v="DELY  JOAN  DELGADO SALINAS"/>
    <n v="24414"/>
    <x v="0"/>
    <x v="0"/>
    <x v="0"/>
    <n v="310"/>
    <n v="1260538"/>
    <m/>
  </r>
  <r>
    <x v="5"/>
    <n v="54"/>
    <x v="4"/>
    <x v="5"/>
    <x v="0"/>
    <x v="0"/>
    <x v="0"/>
    <x v="0"/>
    <s v="Cartografía"/>
    <n v="81151600"/>
    <s v="Prestación de servicios profesionales para la gestión y estructuración de la información de límites y fronteras."/>
    <x v="3"/>
    <x v="3"/>
    <n v="10"/>
    <x v="0"/>
    <x v="0"/>
    <x v="1"/>
    <n v="48314800"/>
    <n v="48314800"/>
    <x v="0"/>
    <x v="0"/>
    <x v="0"/>
    <x v="0"/>
    <x v="4"/>
    <s v="Subdirección de Geografía y Cartografía "/>
    <x v="5"/>
    <s v="Subdirector de Geografía y Cartografía "/>
    <x v="6"/>
    <x v="12"/>
    <s v="Gestionar la actualización, validación y disposición de información de ordenamiento territorial de los nodos regionales y locales e integrar al sistema único."/>
    <s v="Datos publicados de información geográfica, geodésica y cartográfica"/>
    <m/>
    <d v="2021-02-25T00:00:00"/>
    <n v="4976424"/>
    <n v="48271312.799999997"/>
    <n v="48271312.799999997"/>
    <x v="0"/>
    <s v="LUIS MIGUEL CHOCONTA MORALES "/>
    <n v="24521"/>
    <x v="0"/>
    <x v="0"/>
    <x v="0"/>
    <n v="291"/>
    <n v="43487.20000000298"/>
    <m/>
  </r>
  <r>
    <x v="5"/>
    <n v="67"/>
    <x v="4"/>
    <x v="5"/>
    <x v="1"/>
    <x v="0"/>
    <x v="1"/>
    <x v="2"/>
    <s v="Fotogrametría"/>
    <n v="81151603"/>
    <s v="Prestación de servicios para apoyar el proceso de escaneo fotogramétrico  de rollos de aerofotografías análogas y compresión de imágenes."/>
    <x v="1"/>
    <x v="1"/>
    <n v="10"/>
    <x v="0"/>
    <x v="0"/>
    <x v="1"/>
    <n v="57060806"/>
    <n v="57060806"/>
    <x v="0"/>
    <x v="0"/>
    <x v="1"/>
    <x v="0"/>
    <x v="4"/>
    <s v="Subdirección de Geografía y Cartografía "/>
    <x v="5"/>
    <s v="Subdirector de Geografía y Cartografía "/>
    <x v="5"/>
    <x v="10"/>
    <s v="Generar y disponer nuevos productos asociados a la información cartográfica geográfica y geodésica "/>
    <s v="Datos publicados de información geográfica, geodésica y cartográfica"/>
    <n v="478"/>
    <d v="2021-03-16T00:00:00"/>
    <n v="2671483"/>
    <n v="49867682.666666664"/>
    <n v="49867682.666666664"/>
    <x v="0"/>
    <s v="KAREN DANIELA SABOGAL CRUZ"/>
    <n v="24614"/>
    <x v="0"/>
    <x v="1"/>
    <x v="0"/>
    <n v="280"/>
    <n v="7193123.3333333358"/>
    <m/>
  </r>
  <r>
    <x v="5"/>
    <n v="5"/>
    <x v="4"/>
    <x v="5"/>
    <x v="0"/>
    <x v="0"/>
    <x v="0"/>
    <x v="0"/>
    <s v="Cartografía"/>
    <n v="81151600"/>
    <s v="Prestación de servicios para la generación de contenidos asociados a los procesos geográficos, cartográficos y geodésicos"/>
    <x v="3"/>
    <x v="3"/>
    <n v="9"/>
    <x v="0"/>
    <x v="0"/>
    <x v="1"/>
    <n v="50310810"/>
    <n v="50310810"/>
    <x v="0"/>
    <x v="0"/>
    <x v="0"/>
    <x v="0"/>
    <x v="4"/>
    <s v="Subdirección de Geografía y Cartografía "/>
    <x v="5"/>
    <s v="Subdirector de Geografía y Cartografía "/>
    <x v="6"/>
    <x v="12"/>
    <s v="Robustecer el sistema de información única de información geográfica, cartográfica y geodésica &quot;Colombia en Mapas&quot;"/>
    <s v="Datos publicados de información geográfica, geodésica y cartográfica"/>
    <n v="58"/>
    <d v="2021-01-20T00:00:00"/>
    <n v="5757793"/>
    <n v="50284725.533333331"/>
    <n v="50284725.533333331"/>
    <x v="0"/>
    <s v="PABLO ALEJANDRO MENDEZ HERNANDEZ"/>
    <n v="24339"/>
    <x v="0"/>
    <x v="0"/>
    <x v="0"/>
    <n v="262"/>
    <n v="26084.466666668653"/>
    <m/>
  </r>
  <r>
    <x v="5"/>
    <n v="64"/>
    <x v="4"/>
    <x v="5"/>
    <x v="1"/>
    <x v="1"/>
    <x v="0"/>
    <x v="4"/>
    <s v="Cartografía"/>
    <n v="81151600"/>
    <s v="Prestación de servicios para la captura de coordenadas, compilación toponímica y demás procesos en campo, de acuerdo con las especificaciones de conformidad con los lineamientos establecidos."/>
    <x v="1"/>
    <x v="1"/>
    <n v="10"/>
    <x v="0"/>
    <x v="0"/>
    <x v="1"/>
    <n v="53429660"/>
    <n v="53429660"/>
    <x v="0"/>
    <x v="0"/>
    <x v="1"/>
    <x v="0"/>
    <x v="4"/>
    <s v="Subdirección de Geografía y Cartografía "/>
    <x v="5"/>
    <s v="Subdirector de Geografía y Cartografía "/>
    <x v="5"/>
    <x v="8"/>
    <s v="Densificar el marco de referencia terrestre"/>
    <s v="Puntos Geodésicos Materializados"/>
    <n v="454"/>
    <d v="2021-03-10T00:00:00"/>
    <n v="2671483"/>
    <n v="50758177"/>
    <n v="50758177"/>
    <x v="0"/>
    <s v="DUVÁN DARIO TAVERA BERMÚDEZ  _x000a_ARELIS MONTENEGRO MENDIETA "/>
    <s v="24591_x000a_24592"/>
    <x v="1"/>
    <x v="0"/>
    <x v="0"/>
    <n v="285"/>
    <n v="2671483"/>
    <m/>
  </r>
  <r>
    <x v="5"/>
    <n v="40"/>
    <x v="4"/>
    <x v="5"/>
    <x v="0"/>
    <x v="0"/>
    <x v="0"/>
    <x v="2"/>
    <s v="Cartografía"/>
    <n v="81151600"/>
    <s v="Prestación de servicios para realizar el seguimiento y control de calidad de los proyectos de producción cartográfica, de acuerdo con las priorizaciones"/>
    <x v="3"/>
    <x v="3"/>
    <n v="11"/>
    <x v="0"/>
    <x v="0"/>
    <x v="1"/>
    <n v="53146280"/>
    <n v="53146280"/>
    <x v="0"/>
    <x v="0"/>
    <x v="0"/>
    <x v="0"/>
    <x v="4"/>
    <s v="Subdirección de Geografía y Cartografía "/>
    <x v="5"/>
    <s v="Subdirector de Geografía y Cartografía "/>
    <x v="5"/>
    <x v="7"/>
    <s v="Oficializar e integrar la información cartográfica producida por terceros  a las bases de datos oficiales del País "/>
    <s v="Cartografía escalas Medianas generada (1:10,000, 1:25,000)"/>
    <n v="305"/>
    <d v="2021-02-16T00:00:00"/>
    <n v="4976424"/>
    <n v="51423048"/>
    <n v="51423048"/>
    <x v="0"/>
    <s v="MILTON FERNEY NUÑEZ RODRIGUEZ "/>
    <n v="24473"/>
    <x v="0"/>
    <x v="0"/>
    <x v="0"/>
    <n v="310"/>
    <n v="1723232"/>
    <m/>
  </r>
  <r>
    <x v="5"/>
    <n v="27"/>
    <x v="4"/>
    <x v="5"/>
    <x v="0"/>
    <x v="0"/>
    <x v="0"/>
    <x v="2"/>
    <s v="Cartografía"/>
    <n v="81151600"/>
    <s v="Prestación de servicios para realizar la preparación, revisión y consolidación de datos de campo para el cálculo y ajuste de la línea de nivelación"/>
    <x v="3"/>
    <x v="3"/>
    <n v="315"/>
    <x v="1"/>
    <x v="0"/>
    <x v="1"/>
    <n v="106292560"/>
    <n v="106292560"/>
    <x v="0"/>
    <x v="0"/>
    <x v="0"/>
    <x v="0"/>
    <x v="4"/>
    <s v="Subdirección de Geografía y Cartografía "/>
    <x v="5"/>
    <s v="Subdirector de Geografía y Cartografía "/>
    <x v="5"/>
    <x v="8"/>
    <s v="Densificar el marco de referencia gravimétricos"/>
    <s v="Valores gravimétricos generados"/>
    <n v="252"/>
    <d v="2021-02-08T00:00:00"/>
    <n v="4976424"/>
    <n v="52252452"/>
    <n v="52252452"/>
    <x v="0"/>
    <s v="LEYDI JOHANNA MOISÉS SEPÚLVEDA"/>
    <n v="24428"/>
    <x v="0"/>
    <x v="0"/>
    <x v="0"/>
    <n v="320"/>
    <n v="54040108"/>
    <m/>
  </r>
  <r>
    <x v="5"/>
    <n v="3"/>
    <x v="4"/>
    <x v="5"/>
    <x v="0"/>
    <x v="0"/>
    <x v="0"/>
    <x v="0"/>
    <s v="Cartografía"/>
    <n v="81151600"/>
    <s v="Prestación de servicios para apoyar la implementación de métodos estadísticos en la subdirección y generación de nuevos productos."/>
    <x v="3"/>
    <x v="3"/>
    <n v="9"/>
    <x v="0"/>
    <x v="0"/>
    <x v="1"/>
    <n v="65973294"/>
    <n v="65973294"/>
    <x v="0"/>
    <x v="0"/>
    <x v="0"/>
    <x v="0"/>
    <x v="4"/>
    <s v="Subdirección de Geografía y Cartografía "/>
    <x v="5"/>
    <s v="Subdirector de Geografía y Cartografía "/>
    <x v="6"/>
    <x v="23"/>
    <s v="Gestionar la actualización, validación y disposición de información de ordenamiento territorial de los nodos regionales y locales e integrar al sistema único."/>
    <s v="Datos publicados de información geográfica, geodésica y cartográfica"/>
    <n v="50"/>
    <d v="2021-01-19T00:00:00"/>
    <n v="7550227"/>
    <n v="65938649.133333333"/>
    <n v="65938649.133333333"/>
    <x v="0"/>
    <s v="MARIA PAULA DUEÑAS HERRERA"/>
    <n v="24207"/>
    <x v="0"/>
    <x v="0"/>
    <x v="0"/>
    <n v="262"/>
    <n v="34644.866666667163"/>
    <m/>
  </r>
  <r>
    <x v="5"/>
    <n v="8"/>
    <x v="4"/>
    <x v="5"/>
    <x v="1"/>
    <x v="1"/>
    <x v="0"/>
    <x v="0"/>
    <s v="Cartografía"/>
    <n v="81151600"/>
    <s v="Prestación de servicios para el fortalecimiento de los productos y servicios de información geográfica, cartográfica y geodésica, promoviendo su descubrimiento y uso."/>
    <x v="0"/>
    <x v="0"/>
    <n v="10"/>
    <x v="0"/>
    <x v="0"/>
    <x v="1"/>
    <n v="146607320"/>
    <n v="146607320"/>
    <x v="0"/>
    <x v="0"/>
    <x v="1"/>
    <x v="0"/>
    <x v="4"/>
    <s v="Subdirección de Geografía y Cartografía "/>
    <x v="5"/>
    <s v="Subdirector de Geografía y Cartografía "/>
    <x v="6"/>
    <x v="23"/>
    <s v="Robustecer el sistema de información única de información geográfica, cartográfica y geodésica &quot;Colombia en Mapas&quot;"/>
    <s v="Datos publicados de información geográfica, geodésica y cartográfica"/>
    <n v="76"/>
    <d v="2021-01-21T00:00:00"/>
    <n v="7550277"/>
    <n v="73237686.899999991"/>
    <n v="146475373.80000001"/>
    <x v="0"/>
    <s v="MARIA ANDREA GONZALEZ MURGUEITIO  _x000a_JULIÁN FRANKY TOBÓN"/>
    <s v="24230_x000a_24233"/>
    <x v="1"/>
    <x v="0"/>
    <x v="0"/>
    <n v="291"/>
    <n v="131946.19999998808"/>
    <m/>
  </r>
  <r>
    <x v="5"/>
    <n v="29"/>
    <x v="4"/>
    <x v="5"/>
    <x v="0"/>
    <x v="0"/>
    <x v="0"/>
    <x v="2"/>
    <s v="Cartografía"/>
    <n v="81151600"/>
    <s v="Prestación de servicios para gestionar los requerimientos y procesos jurídicos que lidere la subdirección de geografía y cartografía"/>
    <x v="3"/>
    <x v="3"/>
    <n v="11"/>
    <x v="0"/>
    <x v="0"/>
    <x v="1"/>
    <n v="80634026"/>
    <n v="80634026"/>
    <x v="0"/>
    <x v="0"/>
    <x v="0"/>
    <x v="0"/>
    <x v="4"/>
    <s v="Subdirección de Geografía y Cartografía "/>
    <x v="5"/>
    <s v="Subdirector de Geografía y Cartografía "/>
    <x v="5"/>
    <x v="7"/>
    <s v="Generar insumos y/o productos cartográficos"/>
    <s v="Cartografía escalas Medianas generada (1:10,000, 1:25,000)"/>
    <m/>
    <d v="2021-02-09T00:00:00"/>
    <n v="7550277"/>
    <n v="79277908.5"/>
    <n v="79277908.5"/>
    <x v="0"/>
    <s v="EDGAR CAMILO GUTIÉRREZ RODRÍGUEZ"/>
    <n v="24408"/>
    <x v="0"/>
    <x v="0"/>
    <x v="0"/>
    <n v="315"/>
    <n v="1356117.5"/>
    <m/>
  </r>
  <r>
    <x v="5"/>
    <n v="28"/>
    <x v="4"/>
    <x v="5"/>
    <x v="0"/>
    <x v="0"/>
    <x v="0"/>
    <x v="2"/>
    <s v="Cartografía"/>
    <n v="81151600"/>
    <s v="Prestación de servicios profesionales para la gestión, análisis y respuesta oportuna asociada con los procesos y proyectos de la Subdirección"/>
    <x v="3"/>
    <x v="3"/>
    <n v="10"/>
    <x v="0"/>
    <x v="0"/>
    <x v="1"/>
    <n v="84543460"/>
    <n v="84543460"/>
    <x v="0"/>
    <x v="0"/>
    <x v="0"/>
    <x v="0"/>
    <x v="4"/>
    <s v="Subdirección de Geografía y Cartografía "/>
    <x v="5"/>
    <s v="Subdirector de Geografía y Cartografía "/>
    <x v="6"/>
    <x v="23"/>
    <s v="Gestionar la actualización, validación y disposición de información de ordenamiento territorial de los nodos regionales y locales e integrar al sistema único."/>
    <s v="Datos publicados de información geográfica, geodésica y cartográfica"/>
    <m/>
    <d v="2021-02-08T00:00:00"/>
    <n v="8707976"/>
    <n v="84467367.199999988"/>
    <n v="84467367.199999988"/>
    <x v="0"/>
    <s v="DANIEL OJEDA  CRUZ"/>
    <n v="24409"/>
    <x v="0"/>
    <x v="0"/>
    <x v="0"/>
    <n v="291"/>
    <n v="76092.800000011921"/>
    <m/>
  </r>
  <r>
    <x v="5"/>
    <n v="12"/>
    <x v="4"/>
    <x v="5"/>
    <x v="8"/>
    <x v="10"/>
    <x v="0"/>
    <x v="0"/>
    <s v="Cartografía"/>
    <n v="81151600"/>
    <s v="Prestación de servicios para la captura de información vectorial, de conformidad con las especificaciones técnicas y rendimientos establecidos."/>
    <x v="0"/>
    <x v="0"/>
    <n v="11"/>
    <x v="0"/>
    <x v="0"/>
    <x v="1"/>
    <n v="352739640"/>
    <n v="352739640"/>
    <x v="0"/>
    <x v="0"/>
    <x v="9"/>
    <x v="0"/>
    <x v="4"/>
    <s v="Subdirección de Geografía y Cartografía "/>
    <x v="5"/>
    <s v="Subdirector de Geografía y Cartografía "/>
    <x v="5"/>
    <x v="7"/>
    <s v="Generar insumos y/o productos cartográficos"/>
    <s v="Cartografía escalas Medianas generada (1:10,000, 1:25,000)"/>
    <n v="96"/>
    <d v="2021-01-26T00:00:00"/>
    <n v="44092455"/>
    <n v="352739640"/>
    <n v="352739640"/>
    <x v="0"/>
    <s v="NORMA LUCERO DEL CARMEN SARMIENTO FONSECA  _x000a_JAVIER HERNANDO CABREJO CALDERON_x000a_OMAR FREDY SANDOVAL CUARTAS _x000a_ORLANDO WILLIAM BARRERA ESCOBAR_x000a_ GABRIEL ENRIQUE RUIZ RIAÑO_x000a_LUIS ENRIQUE CUSPOCA FONSECA  _x000a_CARLOS AUGUSTO CABREJO CALDERON_x000a_FERNANDO DARIO FULA VARGAS"/>
    <s v="24248_x000a_24249_x000a_24275_x000a_24276_x000a_24277_x000a_24278_x000a_24279_x000a_24677"/>
    <x v="8"/>
    <x v="0"/>
    <x v="0"/>
    <n v="320"/>
    <n v="0"/>
    <m/>
  </r>
  <r>
    <x v="5"/>
    <n v="62"/>
    <x v="4"/>
    <x v="5"/>
    <x v="3"/>
    <x v="3"/>
    <x v="0"/>
    <x v="5"/>
    <s v="Cartografía"/>
    <n v="81151600"/>
    <s v="Prestación de servicios para analizar, elaborar y consolidar la caracterización territorial para los municipios priorizados, desde cada uno de los procesos asignados y de conformidad con la metodología establecida."/>
    <x v="1"/>
    <x v="1"/>
    <n v="6"/>
    <x v="0"/>
    <x v="0"/>
    <x v="1"/>
    <n v="116798220"/>
    <n v="116798220"/>
    <x v="0"/>
    <x v="0"/>
    <x v="3"/>
    <x v="0"/>
    <x v="4"/>
    <s v="Subdirección de Geografía y Cartografía "/>
    <x v="5"/>
    <s v="Subdirector de Geografía y Cartografía "/>
    <x v="6"/>
    <x v="11"/>
    <s v="Elaborar y publicar documentos de caracterización territorial con fines de Catastro Multipropósito, conforme a metodología establecida."/>
    <s v="Documentos de estudios técnicos sobre geografía elaborados"/>
    <n v="435"/>
    <d v="2021-03-09T00:00:00"/>
    <n v="6683454"/>
    <n v="116292099.59999999"/>
    <n v="116292099.59999999"/>
    <x v="0"/>
    <s v=" UBEIMAR JOSE MARTINEZ SIERRA _x000a_NADEZHDY GINOVA HORTUA CORTÉS_x000a_MAURICIO MESA"/>
    <s v="24569_x000a_24570_x000a_24637"/>
    <x v="3"/>
    <x v="0"/>
    <x v="0"/>
    <n v="174"/>
    <n v="506120.40000000596"/>
    <m/>
  </r>
  <r>
    <x v="5"/>
    <n v="19"/>
    <x v="4"/>
    <x v="5"/>
    <x v="0"/>
    <x v="0"/>
    <x v="0"/>
    <x v="2"/>
    <s v="Cartografía"/>
    <n v="81151600"/>
    <s v="Prestación de servicios para gestionar y orientar el cumplimiento de los proyectos liderados por la Subdirección de Geografía y Cartografía"/>
    <x v="3"/>
    <x v="3"/>
    <n v="11"/>
    <x v="0"/>
    <x v="0"/>
    <x v="1"/>
    <n v="117717006"/>
    <n v="117717006"/>
    <x v="0"/>
    <x v="0"/>
    <x v="0"/>
    <x v="0"/>
    <x v="4"/>
    <s v="Subdirección de Geografía y Cartografía "/>
    <x v="5"/>
    <s v="Subdirector de Geografía y Cartografía "/>
    <x v="5"/>
    <x v="8"/>
    <s v="Densificar el marco de referencia terrestre"/>
    <s v="Puntos Geodésicos Materializados"/>
    <n v="131"/>
    <d v="2021-02-04T00:00:00"/>
    <n v="11022592"/>
    <n v="117574314.66666667"/>
    <n v="117574314.66666667"/>
    <x v="0"/>
    <s v="ADRIANA PACHON LOZANO"/>
    <n v="24359"/>
    <x v="0"/>
    <x v="0"/>
    <x v="1"/>
    <n v="320"/>
    <n v="142691.33333332837"/>
    <m/>
  </r>
  <r>
    <x v="5"/>
    <n v="2"/>
    <x v="4"/>
    <x v="5"/>
    <x v="0"/>
    <x v="0"/>
    <x v="0"/>
    <x v="0"/>
    <s v="Cartografía"/>
    <n v="81151600"/>
    <s v="Prestación de servicios para la  gestión e integración de productos y aplicaciones de la subdirección de geografía y cartografía "/>
    <x v="0"/>
    <x v="0"/>
    <n v="10"/>
    <x v="0"/>
    <x v="0"/>
    <x v="1"/>
    <n v="169086920"/>
    <n v="169086920"/>
    <x v="0"/>
    <x v="0"/>
    <x v="0"/>
    <x v="0"/>
    <x v="4"/>
    <s v="Subdirección de Geografía y Cartografía "/>
    <x v="5"/>
    <s v="Subdirector de Geografía y Cartografía "/>
    <x v="6"/>
    <x v="23"/>
    <s v="Robustecer el sistema de información única de información geográfica, cartográfica y geodésica &quot;Colombia en Mapas&quot;"/>
    <s v="Datos publicados de información geográfica, geodésica y cartográfica"/>
    <n v="41"/>
    <d v="2021-01-15T00:00:00"/>
    <n v="8707976"/>
    <n v="168934734.39999998"/>
    <n v="168934734.39999998"/>
    <x v="0"/>
    <s v="DAVID HERNANDO BELLO LADINO"/>
    <n v="24202"/>
    <x v="0"/>
    <x v="0"/>
    <x v="0"/>
    <n v="291"/>
    <n v="152185.60000002384"/>
    <m/>
  </r>
  <r>
    <x v="5"/>
    <n v="38"/>
    <x v="4"/>
    <x v="5"/>
    <x v="5"/>
    <x v="6"/>
    <x v="0"/>
    <x v="2"/>
    <s v="Cartografía"/>
    <n v="81151600"/>
    <s v="Prestación de servicios para la generación e integración de modelos digitales de elevación, de conformidad con las especificaciones técnicas y rendimientos establecidos."/>
    <x v="3"/>
    <x v="3"/>
    <n v="11"/>
    <x v="0"/>
    <x v="0"/>
    <x v="1"/>
    <n v="194381550"/>
    <n v="194381550"/>
    <x v="0"/>
    <x v="0"/>
    <x v="5"/>
    <x v="0"/>
    <x v="4"/>
    <s v="Subdirección de Geografía y Cartografía "/>
    <x v="5"/>
    <s v="Subdirector de Geografía y Cartografía "/>
    <x v="5"/>
    <x v="7"/>
    <s v="Generar insumos y/o productos cartográficos"/>
    <s v="Cartografía escalas Medianas generada (1:10,000, 1:25,000)"/>
    <n v="272"/>
    <d v="2021-02-15T00:00:00"/>
    <n v="3640236"/>
    <n v="188078860"/>
    <n v="188078860"/>
    <x v="0"/>
    <s v="CAROLINA SILVA TORRES_x000a_ JUAN PABLO RODRIGUEZ RODRÍGUEZ_x000a_NATALI RODRIGUEZ ROJAS _x000a_ PABLO ARTURO MONTENEGRO CANO"/>
    <s v="24441_x000a_24444_x000a_24446_x000a_24447_x000a_"/>
    <x v="6"/>
    <x v="0"/>
    <x v="0"/>
    <n v="310"/>
    <n v="6302690"/>
    <m/>
  </r>
  <r>
    <x v="5"/>
    <n v="44"/>
    <x v="4"/>
    <x v="5"/>
    <x v="6"/>
    <x v="7"/>
    <x v="0"/>
    <x v="2"/>
    <s v="Cartografía"/>
    <n v="81151600"/>
    <s v="Prestación de servicios para implementar y optimizar los procesos de aseguramiento de la calidad de productos cartográficos, de conformidad con las especificaciones técnicas y rendimientos establecidos."/>
    <x v="3"/>
    <x v="3"/>
    <n v="10"/>
    <x v="0"/>
    <x v="0"/>
    <x v="1"/>
    <n v="212052600"/>
    <n v="212052600"/>
    <x v="0"/>
    <x v="0"/>
    <x v="7"/>
    <x v="0"/>
    <x v="4"/>
    <s v="Subdirección de Geografía y Cartografía "/>
    <x v="5"/>
    <s v="Subdirector de Geografía y Cartografía "/>
    <x v="5"/>
    <x v="7"/>
    <s v="Oficializar e integrar la información cartográfica producida por terceros  a las bases de datos oficiales del País "/>
    <s v="Cartografía escalas Medianas generada (1:10,000, 1:25,000)"/>
    <n v="371"/>
    <d v="2021-02-19T00:00:00"/>
    <n v="3640236"/>
    <n v="211861735.19999999"/>
    <n v="211861735.19999999"/>
    <x v="0"/>
    <s v="JONNY ALEXANDER TORRES ROBLES_x000a_ANGELICA MARIA JENNIFER DEMETRIO ROMERO_x000a_DEICY CAROLINA GALINDO MUÑOZ_x000a_LUIS FERNANDO MOLINA GARCÍA_x000a_JOHAN SEBASTIAN ALTUZARRA HERNÁNDEZ _x000a_HECTOR JAVIER AVELLANEDA PORTILLA"/>
    <s v="24526_x000a_24587_x000a_24588_x000a_24593_x000a_24594_x000a_24595"/>
    <x v="9"/>
    <x v="0"/>
    <x v="0"/>
    <n v="291"/>
    <n v="190864.80000001192"/>
    <m/>
  </r>
  <r>
    <x v="5"/>
    <n v="56"/>
    <x v="4"/>
    <x v="5"/>
    <x v="0"/>
    <x v="0"/>
    <x v="0"/>
    <x v="6"/>
    <s v="Cartografía"/>
    <n v="81151600"/>
    <s v="Prestación de servicios para realizar procesos de generalización de información cartográfica para los diferentes fines."/>
    <x v="3"/>
    <x v="3"/>
    <n v="8"/>
    <x v="0"/>
    <x v="0"/>
    <x v="1"/>
    <n v="21371864"/>
    <n v="21371864"/>
    <x v="0"/>
    <x v="0"/>
    <x v="0"/>
    <x v="0"/>
    <x v="4"/>
    <s v="Subdirección de Geografía y Cartografía "/>
    <x v="5"/>
    <s v="Subdirector de Geografía y Cartografía "/>
    <x v="5"/>
    <x v="7"/>
    <s v="Generar insumos y/o productos cartográficos"/>
    <s v="Cartografía escalas Medianas generada (1:10,000, 1:25,000)"/>
    <n v="399"/>
    <d v="2021-02-25T00:00:00"/>
    <n v="2671483"/>
    <n v="21371864"/>
    <n v="21371864"/>
    <x v="0"/>
    <s v="LUZ KELLY GARCÍA CONDE"/>
    <n v="24538"/>
    <x v="0"/>
    <x v="0"/>
    <x v="0"/>
    <n v="240"/>
    <n v="0"/>
    <m/>
  </r>
  <r>
    <x v="5"/>
    <n v="35"/>
    <x v="4"/>
    <x v="5"/>
    <x v="3"/>
    <x v="3"/>
    <x v="0"/>
    <x v="5"/>
    <s v="Cartografía"/>
    <n v="81151600"/>
    <s v="Prestación de servicios para apoyar la generación de ortoimágenes a diferentes escalas, de conformidad con las especificaciones técnicas y rendimientos establecidos."/>
    <x v="3"/>
    <x v="3"/>
    <n v="10"/>
    <x v="0"/>
    <x v="0"/>
    <x v="1"/>
    <n v="80144490"/>
    <n v="80144490"/>
    <x v="0"/>
    <x v="0"/>
    <x v="3"/>
    <x v="0"/>
    <x v="4"/>
    <s v="Subdirección de Geografía y Cartografía "/>
    <x v="5"/>
    <s v="Subdirector de Geografía y Cartografía "/>
    <x v="5"/>
    <x v="7"/>
    <s v="Generar insumos y/o productos cartográficos"/>
    <s v="Cartografía escalas Medianas generada (1:10,000, 1:25,000)"/>
    <n v="300"/>
    <d v="2021-02-12T00:00:00"/>
    <n v="2671483"/>
    <n v="80144490"/>
    <n v="80144490"/>
    <x v="0"/>
    <s v="ÁNGELA MELISA CALLEJAS GARCÉS_x000a_MIKE ALEJANDRO LAVADO BARÓN _x000a_JOHN ALEJANDRO SEGURA TRIANA"/>
    <s v="24471_x000a_24474_x000a_24475_x000a_"/>
    <x v="3"/>
    <x v="0"/>
    <x v="2"/>
    <m/>
    <n v="0"/>
    <m/>
  </r>
  <r>
    <x v="5"/>
    <m/>
    <x v="4"/>
    <x v="5"/>
    <x v="0"/>
    <x v="5"/>
    <x v="1"/>
    <x v="4"/>
    <s v="Servicios de formación profesional en ingeniería"/>
    <n v="86101610"/>
    <s v="Prestación de servicios como copiloto de la aeronave hk 1771-g y la gestión de apoyo en el seguimiento y continuidad de los procesos y procedimientos de operaciones aéreas de los equipos tripulados y no tripulados del igac"/>
    <x v="5"/>
    <x v="5"/>
    <n v="225"/>
    <x v="1"/>
    <x v="0"/>
    <x v="1"/>
    <n v="65600000"/>
    <n v="65600000"/>
    <x v="0"/>
    <x v="0"/>
    <x v="0"/>
    <x v="0"/>
    <x v="4"/>
    <s v="Subdirección de Geografía y Cartografía "/>
    <x v="5"/>
    <s v="Subdirector de Geografía y Cartografía "/>
    <x v="5"/>
    <x v="7"/>
    <s v="Capturar y/o gestionar imágenes del territorio colombiano e incorporarlas en el Banco Nacional de Imágenes, a escalas y temporalidad requerida para fines catastrales"/>
    <s v="Imágenes incorporadas al Banco Nacional de imágenes"/>
    <m/>
    <m/>
    <m/>
    <m/>
    <n v="0"/>
    <x v="0"/>
    <m/>
    <m/>
    <x v="5"/>
    <x v="1"/>
    <x v="2"/>
    <m/>
    <n v="0"/>
    <m/>
  </r>
  <r>
    <x v="5"/>
    <n v="71"/>
    <x v="4"/>
    <x v="5"/>
    <x v="0"/>
    <x v="0"/>
    <x v="0"/>
    <x v="4"/>
    <s v="Servicios de mantenimiento y reparación de instalación de máquinas"/>
    <n v="72151800"/>
    <s v="Realizar el mantenimiento de los escáneres fotogramétricos del IGAC."/>
    <x v="1"/>
    <x v="1"/>
    <n v="10"/>
    <x v="0"/>
    <x v="0"/>
    <x v="1"/>
    <n v="218640604"/>
    <n v="218640604"/>
    <x v="0"/>
    <x v="0"/>
    <x v="0"/>
    <x v="0"/>
    <x v="4"/>
    <s v="Subdirección de Geografía y Cartografía "/>
    <x v="5"/>
    <s v="Subdirector de Geografía y Cartografía "/>
    <x v="5"/>
    <x v="7"/>
    <s v="Capturar y/o gestionar imágenes del territorio colombiano e incorporarlas en el Banco Nacional de Imágenes, a escalas y temporalidad requerida para fines catastrales"/>
    <s v="Imágenes incorporadas al Banco Nacional de imágenes"/>
    <n v="509"/>
    <d v="2021-03-25T00:00:00"/>
    <n v="218640604"/>
    <n v="218640604"/>
    <n v="218640604"/>
    <x v="0"/>
    <s v="GTBIBERICA"/>
    <n v="24642"/>
    <x v="5"/>
    <x v="1"/>
    <x v="2"/>
    <m/>
    <n v="0"/>
    <m/>
  </r>
  <r>
    <x v="5"/>
    <m/>
    <x v="4"/>
    <x v="5"/>
    <x v="0"/>
    <x v="5"/>
    <x v="1"/>
    <x v="4"/>
    <s v="Sistemas y equipo de apoyo para transporte aéreo"/>
    <n v="25191500"/>
    <s v="Prestación de servicios de mantenimiento preventivo programado de rutina y de imprevistos, incluyendo repuestos para mantener la aeronavegabilidad del avión Twinn Commander 690A con matrícula HK117G propiedad del IGAC."/>
    <x v="5"/>
    <x v="5"/>
    <n v="7"/>
    <x v="0"/>
    <x v="0"/>
    <x v="1"/>
    <n v="780000000"/>
    <n v="780000000"/>
    <x v="0"/>
    <x v="0"/>
    <x v="0"/>
    <x v="0"/>
    <x v="4"/>
    <s v="Subdirección de Geografía y Cartografía "/>
    <x v="5"/>
    <s v="Subdirector de Geografía y Cartografía "/>
    <x v="5"/>
    <x v="7"/>
    <s v="Capturar y/o gestionar imágenes del territorio colombiano e incorporarlas en el Banco Nacional de Imágenes, a escalas y temporalidad requerida para fines catastrales"/>
    <s v="Imágenes incorporadas al Banco Nacional de imágenes"/>
    <m/>
    <m/>
    <m/>
    <m/>
    <n v="0"/>
    <x v="0"/>
    <m/>
    <m/>
    <x v="5"/>
    <x v="1"/>
    <x v="2"/>
    <m/>
    <n v="0"/>
    <m/>
  </r>
  <r>
    <x v="5"/>
    <n v="60"/>
    <x v="4"/>
    <x v="5"/>
    <x v="5"/>
    <x v="6"/>
    <x v="0"/>
    <x v="4"/>
    <s v="Cartografía"/>
    <n v="81151600"/>
    <s v="Prestacion de servicios para estructurar, integrar y validar la cartografía para los estudios y/o investigaciones geográficas asignadas"/>
    <x v="1"/>
    <x v="1"/>
    <n v="285"/>
    <x v="1"/>
    <x v="0"/>
    <x v="1"/>
    <n v="138328968"/>
    <n v="138328968"/>
    <x v="0"/>
    <x v="0"/>
    <x v="5"/>
    <x v="0"/>
    <x v="4"/>
    <s v="Subdirección de Geografía y Cartografía "/>
    <x v="3"/>
    <s v="Subdirector de Geografía y Cartografía "/>
    <x v="5"/>
    <x v="7"/>
    <s v="Generar insumos y/o productos cartográficos"/>
    <s v="Cartografía escalas Medianas generada (1:10,000, 1:25,000)"/>
    <n v="419"/>
    <d v="2021-03-08T00:00:00"/>
    <n v="3640236"/>
    <n v="138328968"/>
    <n v="138328968"/>
    <x v="0"/>
    <s v="DANIEL STEVEN MOLINA MONTAÑEZ_x000a_DAVID ALEJANDRO ORTEGA GONZÁLEZ_x000a_KAREN TATIANA DUARTE JIMENEZ _x000a_LADY CATTERINE MORENO RAMÍREZ "/>
    <s v="24564_x000a_24565_x000a_24566_x000a_24567"/>
    <x v="6"/>
    <x v="0"/>
    <x v="0"/>
    <n v="285"/>
    <n v="0"/>
    <m/>
  </r>
  <r>
    <x v="5"/>
    <m/>
    <x v="4"/>
    <x v="5"/>
    <x v="0"/>
    <x v="5"/>
    <x v="1"/>
    <x v="4"/>
    <s v="Servicios de formación profesional en ingeniería"/>
    <n v="86101610"/>
    <s v="Prestación de servicios como piloto al mando de la aeronave hk 1771-g y la gestión de seguimiento, control y continuidad de los procesos y procedimientos de operaciones aéreas de los equipos tripulados y no tripulados del igac"/>
    <x v="5"/>
    <x v="5"/>
    <n v="255"/>
    <x v="0"/>
    <x v="0"/>
    <x v="1"/>
    <n v="104000000"/>
    <n v="104000000"/>
    <x v="0"/>
    <x v="0"/>
    <x v="0"/>
    <x v="0"/>
    <x v="4"/>
    <s v="Subdirección de Geografía y Cartografía "/>
    <x v="5"/>
    <s v="Subdirector de Geografía y Cartografía "/>
    <x v="5"/>
    <x v="7"/>
    <s v="Capturar y/o gestionar imágenes del territorio colombiano e incorporarlas en el Banco Nacional de Imágenes, a escalas y temporalidad requerida para fines catastrales"/>
    <s v="Imágenes incorporadas al Banco Nacional de imágenes"/>
    <m/>
    <m/>
    <m/>
    <m/>
    <n v="0"/>
    <x v="0"/>
    <m/>
    <m/>
    <x v="5"/>
    <x v="1"/>
    <x v="2"/>
    <m/>
    <n v="0"/>
    <m/>
  </r>
  <r>
    <x v="5"/>
    <n v="58"/>
    <x v="4"/>
    <x v="5"/>
    <x v="7"/>
    <x v="4"/>
    <x v="2"/>
    <x v="2"/>
    <s v="Cartografía"/>
    <n v="81151600"/>
    <s v="Prestación de servicios para elaborar mapas y demás insumos a diferentes escalas, de conformidad con las especificaciones técnicas y rendimientos establecidos"/>
    <x v="1"/>
    <x v="1"/>
    <n v="10"/>
    <x v="0"/>
    <x v="0"/>
    <x v="1"/>
    <n v="388763100"/>
    <n v="388763100"/>
    <x v="0"/>
    <x v="0"/>
    <x v="8"/>
    <x v="0"/>
    <x v="4"/>
    <s v="Subdirección de Geografía y Cartografía "/>
    <x v="5"/>
    <s v="Subdirector de Geografía y Cartografía "/>
    <x v="5"/>
    <x v="7"/>
    <s v="Generar insumos y/o productos cartográficos"/>
    <s v="Cartografía escalas Medianas generada (1:10,000, 1:25,000)"/>
    <n v="437"/>
    <d v="2021-03-05T00:00:00"/>
    <n v="3640236"/>
    <n v="351889480"/>
    <n v="351889480"/>
    <x v="0"/>
    <s v=" MARY HEILYN CONTRERAS MARTÍNEZ_x000a_EDGAR FELIPE MUÑOZ IDROBO_x000a_ALISSON VIVIANA BARRETO NIETO _x000a_LUIS ADRIÁN RIVERA GALVIS_x000a_MARIA  CAMILA  DIAZ OROZCO_x000a_DANIEL  AVENDAÑO  MENDEZ_x000a__x000a_NATALIA  FORERO  PATIÑO"/>
    <s v="24572_x000a_24573_x000a_24574_x000a_24575_x000a_24669_x000a__x000a_24671_x000a_24672"/>
    <x v="8"/>
    <x v="3"/>
    <x v="0"/>
    <n v="290"/>
    <n v="0"/>
    <m/>
  </r>
  <r>
    <x v="5"/>
    <m/>
    <x v="4"/>
    <x v="5"/>
    <x v="0"/>
    <x v="5"/>
    <x v="1"/>
    <x v="4"/>
    <s v="Cartografía"/>
    <n v="81151601"/>
    <s v="Adquisición de estaciones de funcionamiento continua, con sus respectivos accesorios, sistemas de comunicación y de alimentación, para el fortalecimiento de la Red Geodésica Nacional. "/>
    <x v="4"/>
    <x v="4"/>
    <n v="60"/>
    <x v="1"/>
    <x v="2"/>
    <x v="1"/>
    <n v="333940126.96799999"/>
    <n v="333940126.96799999"/>
    <x v="0"/>
    <x v="0"/>
    <x v="0"/>
    <x v="0"/>
    <x v="4"/>
    <s v="Subdirección de Geografía y Cartografía "/>
    <x v="3"/>
    <s v="Subdirector de Geografía y Cartografía "/>
    <x v="5"/>
    <x v="8"/>
    <s v="Densificar el marco de referencia terrestre"/>
    <s v="Datos Rinex de las estaciones permanentes generados"/>
    <m/>
    <m/>
    <m/>
    <m/>
    <n v="0"/>
    <x v="0"/>
    <m/>
    <m/>
    <x v="5"/>
    <x v="1"/>
    <x v="2"/>
    <m/>
    <n v="0"/>
    <n v="0"/>
  </r>
  <r>
    <x v="5"/>
    <m/>
    <x v="4"/>
    <x v="5"/>
    <x v="0"/>
    <x v="9"/>
    <x v="1"/>
    <x v="7"/>
    <s v="Cartografía"/>
    <n v="81151600"/>
    <s v="Realizar el  mantenimiento, patronamiento y verificación de equipos geodésicos para el fortalecimiento de la red activa, red magna eco y red de nivelación nacional."/>
    <x v="7"/>
    <x v="7"/>
    <n v="5"/>
    <x v="0"/>
    <x v="6"/>
    <x v="1"/>
    <n v="57121940"/>
    <n v="57121940"/>
    <x v="0"/>
    <x v="0"/>
    <x v="0"/>
    <x v="0"/>
    <x v="4"/>
    <s v="Subdirección de Geografía y Cartografía "/>
    <x v="5"/>
    <s v="Subdirector de Geografía y Cartografía "/>
    <x v="5"/>
    <x v="8"/>
    <s v="Densificar el marco de referencia terrestre"/>
    <s v="Puntos Geodésicos Materializados"/>
    <m/>
    <m/>
    <m/>
    <m/>
    <n v="0"/>
    <x v="0"/>
    <m/>
    <m/>
    <x v="5"/>
    <x v="1"/>
    <x v="2"/>
    <m/>
    <n v="0"/>
    <m/>
  </r>
  <r>
    <x v="5"/>
    <m/>
    <x v="4"/>
    <x v="5"/>
    <x v="0"/>
    <x v="9"/>
    <x v="1"/>
    <x v="7"/>
    <s v="Cartografía"/>
    <n v="81151600"/>
    <s v="Realizar el mantenimiento, patronamiento y verificación de equipos geodésicos hiper sr -hiper v y estación total os 101, incluido los respuestos,  para dar cumplimiento a las labores de fotocontrol y rastreo de coordenadas."/>
    <x v="5"/>
    <x v="5"/>
    <n v="8"/>
    <x v="0"/>
    <x v="6"/>
    <x v="1"/>
    <n v="75000000"/>
    <n v="75000000"/>
    <x v="0"/>
    <x v="0"/>
    <x v="0"/>
    <x v="0"/>
    <x v="4"/>
    <s v="Subdirección de Geografía y Cartografía "/>
    <x v="5"/>
    <s v="Subdirector de Geografía y Cartografía "/>
    <x v="5"/>
    <x v="8"/>
    <s v="Densificar el marco de referencia terrestre"/>
    <s v="Puntos Geodésicos Materializados"/>
    <m/>
    <m/>
    <m/>
    <m/>
    <n v="0"/>
    <x v="0"/>
    <m/>
    <m/>
    <x v="5"/>
    <x v="1"/>
    <x v="2"/>
    <m/>
    <n v="0"/>
    <m/>
  </r>
  <r>
    <x v="7"/>
    <n v="1"/>
    <x v="4"/>
    <x v="5"/>
    <x v="0"/>
    <x v="0"/>
    <x v="0"/>
    <x v="7"/>
    <s v="Cartografía"/>
    <n v="81151600"/>
    <s v="Capturar y/o adquirir imágenes para la producción cartográfica de proyectos específicos del IGAC"/>
    <x v="4"/>
    <x v="4"/>
    <n v="8"/>
    <x v="0"/>
    <x v="0"/>
    <x v="1"/>
    <n v="536446618"/>
    <n v="536446618"/>
    <x v="0"/>
    <x v="0"/>
    <x v="0"/>
    <x v="0"/>
    <x v="4"/>
    <s v="Subdirección de Geografía y Cartografía "/>
    <x v="3"/>
    <s v="Subdirector de Geografía y Cartografía "/>
    <x v="5"/>
    <x v="7"/>
    <s v="Capturar y/o gestionar imágenes del territorio colombiano e incorporarlas en el Banco Nacional de Imágenes, a escalas y temporalidad requerida para fines catastrales"/>
    <s v="Imágenes incorporadas al Banco Nacional de imágenes"/>
    <m/>
    <d v="2021-04-14T00:00:00"/>
    <n v="495677770.72000003"/>
    <n v="495677770.72000003"/>
    <n v="495677770.72000003"/>
    <x v="0"/>
    <s v="PROCALCULO"/>
    <m/>
    <x v="0"/>
    <x v="0"/>
    <x v="0"/>
    <n v="10"/>
    <n v="40768847.279999971"/>
    <m/>
  </r>
  <r>
    <x v="1"/>
    <n v="55"/>
    <x v="1"/>
    <x v="1"/>
    <x v="2"/>
    <x v="2"/>
    <x v="0"/>
    <x v="10"/>
    <s v="Servicios secretariales o de administración de oficinas  "/>
    <n v="80161501"/>
    <s v="Prestación de servicios profesionales con el fin de apoyar los trámites juridicos que se requieran para llevar a cabo la contratación de ingreso y egreso del Instituto Geográfico Agustín Codazzi"/>
    <x v="4"/>
    <x v="4"/>
    <n v="270"/>
    <x v="1"/>
    <x v="0"/>
    <x v="1"/>
    <n v="339762465"/>
    <n v="339762465"/>
    <x v="0"/>
    <x v="0"/>
    <x v="2"/>
    <x v="0"/>
    <x v="1"/>
    <s v="Subdirección de Catastro"/>
    <x v="5"/>
    <s v="Subdirectora de Catastro"/>
    <x v="1"/>
    <x v="2"/>
    <s v="Ejecutar procesos de actualización catastral a nivel nacional"/>
    <s v="Predios actualizados catastralmente"/>
    <n v="519"/>
    <d v="2021-04-09T00:00:00"/>
    <n v="7550277"/>
    <n v="339762465"/>
    <n v="339762465"/>
    <x v="0"/>
    <s v="JUAN SEBASTIAN VELASCO SUAREZ_x000a_DARIO FERNANDO NARVAEZ DORADO_x000a_MARCELA DEL CARMEN MATERA VEGA_x000a_SONIA MARCELA TRONCOSO GUATAQUI_x000a_ADRIANA KATHERINE PEÑA PEREIRA_x000a_"/>
    <s v="24656_x000a_24663_x000a_24664_x000a_24666_x000a_24667"/>
    <x v="2"/>
    <x v="0"/>
    <x v="2"/>
    <m/>
    <n v="0"/>
    <m/>
  </r>
  <r>
    <x v="4"/>
    <n v="46"/>
    <x v="3"/>
    <x v="6"/>
    <x v="0"/>
    <x v="0"/>
    <x v="0"/>
    <x v="0"/>
    <s v="Servicios de soporte técnico o de mesa de ayuda"/>
    <n v="81111811"/>
    <s v="Prestación de servicios de apoyo para ejecutar actividades de soporte, mantenimiento y monitoreo a la infraestructura tecnológica donde se alojan los servicios web e interoperabilidad de la entidad"/>
    <x v="3"/>
    <x v="3"/>
    <n v="9"/>
    <x v="0"/>
    <x v="0"/>
    <x v="1"/>
    <n v="24043349"/>
    <n v="24043349"/>
    <x v="0"/>
    <x v="0"/>
    <x v="0"/>
    <x v="0"/>
    <x v="3"/>
    <s v="Informática y Telecomunicaciones"/>
    <x v="3"/>
    <s v="Jefe Oficina de Informática y Telecomunicaciones"/>
    <x v="3"/>
    <x v="13"/>
    <s v="Implementar y mantener sistemas de información, portales y aplicaciones"/>
    <s v="Índice de capacidad en la prestación de servicios de tecnología."/>
    <n v="46"/>
    <d v="2021-02-11T00:00:00"/>
    <n v="2671483"/>
    <n v="24043347"/>
    <n v="24043347"/>
    <x v="0"/>
    <s v="MIGUEL ANGEL TORRES ROMERO"/>
    <n v="24448"/>
    <x v="0"/>
    <x v="0"/>
    <x v="0"/>
    <n v="270"/>
    <n v="2"/>
    <m/>
  </r>
  <r>
    <x v="4"/>
    <n v="59"/>
    <x v="3"/>
    <x v="6"/>
    <x v="0"/>
    <x v="0"/>
    <x v="0"/>
    <x v="0"/>
    <s v="Servicios de implementación de aplicaciones"/>
    <n v="81111508"/>
    <s v="Prestación de servicios  para realizar actividades de administración, soporte y monitoreo de las plataformas basadas en software libre adoptadas por la entidad."/>
    <x v="3"/>
    <x v="3"/>
    <n v="9"/>
    <x v="0"/>
    <x v="0"/>
    <x v="1"/>
    <n v="24043349"/>
    <n v="24043349"/>
    <x v="0"/>
    <x v="0"/>
    <x v="0"/>
    <x v="0"/>
    <x v="3"/>
    <s v="Informática y Telecomunicaciones"/>
    <x v="3"/>
    <s v="Jefe Oficina de Informática y Telecomunicaciones"/>
    <x v="3"/>
    <x v="13"/>
    <s v="Implementar y soportar plataforma de TI"/>
    <s v="Índice de capacidad en la prestación de servicios de tecnología."/>
    <n v="330"/>
    <d v="2021-02-17T00:00:00"/>
    <n v="2671483"/>
    <n v="24043347"/>
    <n v="24043347"/>
    <x v="0"/>
    <s v="JULIAN DAVID TETE MILES"/>
    <n v="24490"/>
    <x v="0"/>
    <x v="0"/>
    <x v="0"/>
    <n v="270"/>
    <n v="2"/>
    <m/>
  </r>
  <r>
    <x v="4"/>
    <n v="88"/>
    <x v="3"/>
    <x v="6"/>
    <x v="0"/>
    <x v="0"/>
    <x v="0"/>
    <x v="1"/>
    <s v="Servicios de implementación de aplicaciones"/>
    <n v="81111508"/>
    <s v="Prestación de servicios para realizar actividades de operación, soporte, mantenimiento y monitoreo a las plataformas tecnológicas, equipos  periféricos (Impresoras, Plotter, Escáner entre otros), según lo niveles de servicio establecidos."/>
    <x v="1"/>
    <x v="1"/>
    <n v="9"/>
    <x v="0"/>
    <x v="0"/>
    <x v="1"/>
    <n v="24043349"/>
    <n v="24043349"/>
    <x v="0"/>
    <x v="0"/>
    <x v="0"/>
    <x v="0"/>
    <x v="3"/>
    <s v="Informática y Telecomunicaciones"/>
    <x v="3"/>
    <s v="Jefe Oficina de Informática y Telecomunicaciones"/>
    <x v="3"/>
    <x v="13"/>
    <s v="Implementar y soportar plataforma de TI"/>
    <s v="Índice de capacidad en la prestación de servicios de tecnología."/>
    <n v="484"/>
    <d v="2021-03-17T00:00:00"/>
    <n v="2671483"/>
    <n v="24043347"/>
    <n v="24043347"/>
    <x v="0"/>
    <s v="JOSE GREGORIO MATEUS MALAGON"/>
    <n v="24618"/>
    <x v="0"/>
    <x v="0"/>
    <x v="0"/>
    <n v="270"/>
    <n v="2"/>
    <m/>
  </r>
  <r>
    <x v="4"/>
    <n v="66"/>
    <x v="3"/>
    <x v="6"/>
    <x v="0"/>
    <x v="0"/>
    <x v="0"/>
    <x v="0"/>
    <s v="Servicios de implementación de aplicaciones"/>
    <n v="81111508"/>
    <s v="Prestación de servicios profesionales para realizar actividades de desarrollo, soporte y mantenimiento en los componentes WEB - JAVA y de procesos, de los sistemas de información de la Oficina de Informática y Telecomunicaciones."/>
    <x v="3"/>
    <x v="3"/>
    <n v="9"/>
    <x v="0"/>
    <x v="0"/>
    <x v="1"/>
    <n v="67952493"/>
    <n v="67952493"/>
    <x v="0"/>
    <x v="0"/>
    <x v="0"/>
    <x v="0"/>
    <x v="3"/>
    <s v="Informática y Telecomunicaciones"/>
    <x v="3"/>
    <s v="Jefe Oficina de Informática y Telecomunicaciones"/>
    <x v="3"/>
    <x v="13"/>
    <s v="Implementar y mantener sistemas de información, portales y aplicaciones"/>
    <s v="Índice de capacidad en la prestación de servicios de tecnología."/>
    <m/>
    <d v="2021-02-22T00:00:00"/>
    <n v="7550277"/>
    <n v="67952493"/>
    <n v="67952493"/>
    <x v="0"/>
    <s v="VIRGILIO SANTANDER SOCARRAS"/>
    <m/>
    <x v="0"/>
    <x v="0"/>
    <x v="0"/>
    <n v="270"/>
    <n v="0"/>
    <m/>
  </r>
  <r>
    <x v="4"/>
    <n v="75"/>
    <x v="3"/>
    <x v="6"/>
    <x v="0"/>
    <x v="0"/>
    <x v="0"/>
    <x v="4"/>
    <s v="Servicios de implementación de aplicaciones"/>
    <n v="81111508"/>
    <s v="Prestación de servicios profesionales para realizar actividades de soporte técnico de segundo nivel en la mesa de servicio del Sistema Nacional de Catastro."/>
    <x v="1"/>
    <x v="1"/>
    <n v="5"/>
    <x v="0"/>
    <x v="0"/>
    <x v="1"/>
    <n v="24882120"/>
    <n v="24882120"/>
    <x v="0"/>
    <x v="0"/>
    <x v="0"/>
    <x v="0"/>
    <x v="1"/>
    <s v="Oficina de Informática y Telecomunicaciones"/>
    <x v="3"/>
    <s v="José Luis Ariza Vargas (Jefe OIT)"/>
    <x v="1"/>
    <x v="2"/>
    <s v="Ejecutar procesos de actualización catastral a nivel nacional"/>
    <s v="Predios actualizados catastralmente"/>
    <n v="431"/>
    <d v="2021-03-08T00:00:00"/>
    <n v="4976424"/>
    <n v="24882120"/>
    <n v="24882120"/>
    <x v="0"/>
    <s v="MARCELA PATRICIA HERRAN ALVAREZ"/>
    <n v="24561"/>
    <x v="0"/>
    <x v="0"/>
    <x v="0"/>
    <n v="150"/>
    <n v="0"/>
    <m/>
  </r>
  <r>
    <x v="4"/>
    <n v="60"/>
    <x v="3"/>
    <x v="6"/>
    <x v="0"/>
    <x v="0"/>
    <x v="0"/>
    <x v="0"/>
    <s v="Servicios de implementación de aplicaciones"/>
    <n v="81111508"/>
    <s v="Prestación de servicios profesionales para realizar el mantenimiento de la red regulada y el cableado estructurado de la entidad a nivel nacional."/>
    <x v="3"/>
    <x v="3"/>
    <n v="9"/>
    <x v="0"/>
    <x v="0"/>
    <x v="1"/>
    <n v="32762127"/>
    <n v="32762127"/>
    <x v="0"/>
    <x v="0"/>
    <x v="0"/>
    <x v="0"/>
    <x v="3"/>
    <s v="Informática y Telecomunicaciones"/>
    <x v="3"/>
    <s v="Jefe Oficina de Informática y Telecomunicaciones"/>
    <x v="3"/>
    <x v="13"/>
    <s v="Implementar y soportar plataforma de TI"/>
    <s v="Índice de capacidad en la prestación de servicios de tecnología."/>
    <n v="334"/>
    <d v="2021-02-17T00:00:00"/>
    <n v="3640236"/>
    <n v="32762124"/>
    <n v="32762124"/>
    <x v="0"/>
    <s v="RUBEN DARIO MARTINEZ MELLIZO"/>
    <n v="24493"/>
    <x v="0"/>
    <x v="0"/>
    <x v="0"/>
    <n v="270"/>
    <n v="3"/>
    <m/>
  </r>
  <r>
    <x v="4"/>
    <n v="74"/>
    <x v="3"/>
    <x v="6"/>
    <x v="0"/>
    <x v="0"/>
    <x v="0"/>
    <x v="4"/>
    <s v="Servicios de implementación de aplicaciones"/>
    <n v="81111508"/>
    <s v="Prestación de servicios de apoyo para ejecutar actividades de soporte técnico de primer nivel en la mesa de servicio del Sistema Nacional de Catastro."/>
    <x v="1"/>
    <x v="1"/>
    <n v="5"/>
    <x v="0"/>
    <x v="0"/>
    <x v="1"/>
    <n v="13357415"/>
    <n v="13357415"/>
    <x v="0"/>
    <x v="0"/>
    <x v="0"/>
    <x v="0"/>
    <x v="1"/>
    <s v="Oficina de Informática y Telecomunicaciones"/>
    <x v="3"/>
    <s v="José Luis Ariza Vargas (Jefe OIT)"/>
    <x v="1"/>
    <x v="2"/>
    <s v="Ejecutar procesos de actualización catastral a nivel nacional"/>
    <s v="Predios actualizados catastralmente"/>
    <n v="429"/>
    <d v="2021-03-08T00:00:00"/>
    <n v="2671483"/>
    <n v="13357415"/>
    <n v="13357415"/>
    <x v="0"/>
    <s v="LEIDY PAOLA ABRIL CANTOR"/>
    <n v="24559"/>
    <x v="0"/>
    <x v="0"/>
    <x v="2"/>
    <n v="150"/>
    <n v="0"/>
    <m/>
  </r>
  <r>
    <x v="4"/>
    <n v="73"/>
    <x v="3"/>
    <x v="6"/>
    <x v="0"/>
    <x v="0"/>
    <x v="0"/>
    <x v="4"/>
    <s v="Servicios de implementación de aplicaciones"/>
    <n v="81111508"/>
    <s v="Prestación de servicios profesionales para brindar soporte de primer nivel, generar estadísticas de operación y realizar pruebas a los sistemas de información de la oficina de informática y telecomunicaciones"/>
    <x v="1"/>
    <x v="1"/>
    <n v="9"/>
    <x v="0"/>
    <x v="0"/>
    <x v="1"/>
    <n v="26476020"/>
    <n v="26476020"/>
    <x v="0"/>
    <x v="0"/>
    <x v="0"/>
    <x v="0"/>
    <x v="3"/>
    <s v="Informática y Telecomunicaciones"/>
    <x v="3"/>
    <s v="Jefe Oficina de Informática y Telecomunicaciones"/>
    <x v="3"/>
    <x v="13"/>
    <s v="Implementar y mantener sistemas de información, portales y aplicaciones"/>
    <s v="Índice de capacidad en la prestación de servicios de tecnología."/>
    <n v="431"/>
    <d v="2021-03-08T00:00:00"/>
    <n v="2941780"/>
    <n v="26476020"/>
    <n v="26476020"/>
    <x v="0"/>
    <s v="KATHERINE ANDREA CEPEDA ZUÑIGA"/>
    <n v="24561"/>
    <x v="0"/>
    <x v="0"/>
    <x v="0"/>
    <n v="270"/>
    <n v="0"/>
    <m/>
  </r>
  <r>
    <x v="4"/>
    <n v="63"/>
    <x v="3"/>
    <x v="6"/>
    <x v="0"/>
    <x v="0"/>
    <x v="0"/>
    <x v="0"/>
    <s v="Servicios de implementación de aplicaciones"/>
    <n v="81111508"/>
    <s v="Prestación de servicios profesionales para realizar la gestión de la seguridad informática y Perimetral de los sistemas de la entidad."/>
    <x v="3"/>
    <x v="3"/>
    <n v="9"/>
    <x v="0"/>
    <x v="0"/>
    <x v="1"/>
    <n v="67952493"/>
    <n v="67952493"/>
    <x v="0"/>
    <x v="0"/>
    <x v="0"/>
    <x v="0"/>
    <x v="3"/>
    <s v="Informática y Telecomunicaciones"/>
    <x v="3"/>
    <s v="Jefe Oficina de Informática y Telecomunicaciones"/>
    <x v="3"/>
    <x v="13"/>
    <s v="Implementar el sistema de gestión de seguridad de la información "/>
    <s v="Índice de capacidad en la prestación de servicios de tecnología."/>
    <n v="327"/>
    <d v="2021-02-19T00:00:00"/>
    <n v="7550277"/>
    <n v="67952493"/>
    <n v="67952493"/>
    <x v="0"/>
    <s v="JORGE SANDOVAL GONZALEZ"/>
    <n v="24488"/>
    <x v="0"/>
    <x v="0"/>
    <x v="0"/>
    <n v="270"/>
    <n v="0"/>
    <m/>
  </r>
  <r>
    <x v="4"/>
    <n v="53"/>
    <x v="3"/>
    <x v="6"/>
    <x v="0"/>
    <x v="0"/>
    <x v="0"/>
    <x v="0"/>
    <s v="Servicios de implementación de aplicaciones"/>
    <n v="81111508"/>
    <s v="Prestación de Servicios Profesionales para realizar actividades de operación, soporte, mantenimiento y monitoreo a las plataformas tecnológicas."/>
    <x v="3"/>
    <x v="3"/>
    <n v="9"/>
    <x v="0"/>
    <x v="0"/>
    <x v="1"/>
    <n v="38371701"/>
    <n v="38371701"/>
    <x v="0"/>
    <x v="0"/>
    <x v="0"/>
    <x v="0"/>
    <x v="3"/>
    <s v="Informática y Telecomunicaciones"/>
    <x v="3"/>
    <s v="Jefe Oficina de Informática y Telecomunicaciones"/>
    <x v="3"/>
    <x v="13"/>
    <s v="Implementar y soportar plataforma de TI"/>
    <s v="Índice de capacidad en la prestación de servicios de tecnología."/>
    <n v="277"/>
    <d v="2021-02-11T00:00:00"/>
    <n v="4263522"/>
    <n v="38371698"/>
    <n v="38371698"/>
    <x v="0"/>
    <s v="JUAN CARLOS BEJARANO BAYONA"/>
    <n v="24442"/>
    <x v="0"/>
    <x v="0"/>
    <x v="0"/>
    <n v="270"/>
    <n v="3"/>
    <m/>
  </r>
  <r>
    <x v="4"/>
    <n v="42"/>
    <x v="3"/>
    <x v="6"/>
    <x v="0"/>
    <x v="0"/>
    <x v="0"/>
    <x v="0"/>
    <s v="Servicios de implementación de aplicaciones"/>
    <n v="81111508"/>
    <s v="Prestación de servicios profesionales para orientar, ejecutar, tramitar y controlar las tareas relativas al soporte técnico y temático de los sistemas de información para la operación del Sistema Nacional de Catastro."/>
    <x v="3"/>
    <x v="3"/>
    <n v="11"/>
    <x v="0"/>
    <x v="0"/>
    <x v="1"/>
    <n v="83053047"/>
    <n v="83053047"/>
    <x v="0"/>
    <x v="0"/>
    <x v="0"/>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297"/>
    <d v="2021-02-11T00:00:00"/>
    <n v="7550277"/>
    <n v="83053047"/>
    <n v="83053047"/>
    <x v="0"/>
    <s v="JENIFER PAOLA ESPINDOLA"/>
    <n v="24466"/>
    <x v="0"/>
    <x v="0"/>
    <x v="0"/>
    <n v="330"/>
    <n v="0"/>
    <m/>
  </r>
  <r>
    <x v="4"/>
    <n v="36"/>
    <x v="3"/>
    <x v="6"/>
    <x v="0"/>
    <x v="0"/>
    <x v="0"/>
    <x v="0"/>
    <s v="Servicios de implementación de aplicaciones"/>
    <n v="81111508"/>
    <s v="Prestación de servicios profesionales para gestionar la etapa preparatoria de las solicitudes de bienes, servicios y/o obras Públicas, así como registro, verificación y publicación de los trámites contractuales dentro de las Plataformas"/>
    <x v="3"/>
    <x v="3"/>
    <n v="9"/>
    <x v="0"/>
    <x v="0"/>
    <x v="1"/>
    <n v="67952493"/>
    <n v="67952493"/>
    <x v="0"/>
    <x v="0"/>
    <x v="0"/>
    <x v="0"/>
    <x v="3"/>
    <s v="Informática y Telecomunicaciones"/>
    <x v="3"/>
    <s v="Jefe Oficina de Informática y Telecomunicaciones"/>
    <x v="3"/>
    <x v="13"/>
    <s v="Establecer la estrategia y gobierno de TI"/>
    <s v="Índice de capacidad en la prestación de servicios de tecnología."/>
    <n v="157"/>
    <d v="2021-01-26T00:00:00"/>
    <n v="7550277"/>
    <n v="67952493"/>
    <n v="67952493"/>
    <x v="0"/>
    <s v="JAIME ENRIQUE CARDENAS"/>
    <n v="24346"/>
    <x v="0"/>
    <x v="0"/>
    <x v="0"/>
    <n v="270"/>
    <n v="0"/>
    <m/>
  </r>
  <r>
    <x v="4"/>
    <n v="41"/>
    <x v="3"/>
    <x v="6"/>
    <x v="0"/>
    <x v="0"/>
    <x v="0"/>
    <x v="0"/>
    <s v="Servicios de implementación de aplicaciones"/>
    <n v="81111508"/>
    <s v="Prestación de servicios profesionales para implementar, mantener, proponer y aplicar mejoras al sistema de gestión de seguridad de la información del igac"/>
    <x v="3"/>
    <x v="3"/>
    <n v="9"/>
    <x v="0"/>
    <x v="0"/>
    <x v="1"/>
    <n v="67952493"/>
    <n v="67952493"/>
    <x v="0"/>
    <x v="0"/>
    <x v="0"/>
    <x v="0"/>
    <x v="3"/>
    <s v="Informática y Telecomunicaciones"/>
    <x v="3"/>
    <s v="Jefe Oficina de Informática y Telecomunicaciones"/>
    <x v="3"/>
    <x v="13"/>
    <s v="Implementar el sistema de gestión de seguridad de la información "/>
    <s v="Índice de capacidad en la prestación de servicios de tecnología."/>
    <n v="262"/>
    <d v="2021-02-11T00:00:00"/>
    <n v="7550277"/>
    <n v="67952493"/>
    <n v="67952493"/>
    <x v="0"/>
    <s v="ISIS JOHANNA GOMEZ PERALTA"/>
    <n v="24483"/>
    <x v="0"/>
    <x v="0"/>
    <x v="0"/>
    <n v="270"/>
    <n v="0"/>
    <m/>
  </r>
  <r>
    <x v="4"/>
    <n v="34"/>
    <x v="3"/>
    <x v="6"/>
    <x v="0"/>
    <x v="0"/>
    <x v="0"/>
    <x v="0"/>
    <s v="Servicios de implementación de aplicaciones"/>
    <n v="81111508"/>
    <s v="Prestación de servicios profesionales para desarrollar actividades referentes a la gestión y aseguramiento del cumplimiento de la estrategia de gobierno digital."/>
    <x v="3"/>
    <x v="3"/>
    <n v="9"/>
    <x v="0"/>
    <x v="0"/>
    <x v="1"/>
    <n v="67952493"/>
    <n v="67952493"/>
    <x v="0"/>
    <x v="0"/>
    <x v="0"/>
    <x v="0"/>
    <x v="3"/>
    <s v="Informática y Telecomunicaciones"/>
    <x v="3"/>
    <s v="Jefe Oficina de Informática y Telecomunicaciones"/>
    <x v="3"/>
    <x v="13"/>
    <s v="Establecer la estrategia y gobierno de TI"/>
    <s v="Índice de capacidad en la prestación de servicios de tecnología."/>
    <n v="165"/>
    <d v="2021-01-26T00:00:00"/>
    <n v="7550277"/>
    <n v="67952493"/>
    <n v="67952493"/>
    <x v="0"/>
    <s v="GUILLERMO ANTONIO GOMEZ BOLAÑOZ"/>
    <n v="24352"/>
    <x v="0"/>
    <x v="0"/>
    <x v="0"/>
    <n v="270"/>
    <n v="0"/>
    <m/>
  </r>
  <r>
    <x v="4"/>
    <n v="70"/>
    <x v="3"/>
    <x v="6"/>
    <x v="0"/>
    <x v="0"/>
    <x v="0"/>
    <x v="0"/>
    <s v="Servicios de implementación de aplicaciones"/>
    <n v="81111508"/>
    <s v="Prestación de servicios profesionales para llevar a cabo la administración y monitoreo de servicios de ti y plataformas basadas en software libre adoptadas por la entidad."/>
    <x v="3"/>
    <x v="3"/>
    <n v="9"/>
    <x v="0"/>
    <x v="0"/>
    <x v="1"/>
    <n v="26476020"/>
    <n v="26476020"/>
    <x v="0"/>
    <x v="0"/>
    <x v="0"/>
    <x v="0"/>
    <x v="3"/>
    <s v="Informática y Telecomunicaciones"/>
    <x v="3"/>
    <s v="Jefe Oficina de Informática y Telecomunicaciones"/>
    <x v="3"/>
    <x v="13"/>
    <s v="Implementar y soportar plataforma de TI"/>
    <s v="Índice de capacidad en la prestación de servicios de tecnología."/>
    <n v="408"/>
    <d v="2021-02-25T00:00:00"/>
    <n v="2941780"/>
    <n v="26476020"/>
    <n v="26476020"/>
    <x v="0"/>
    <s v="FERNANDO DAVID VILLANUEVA"/>
    <n v="24549"/>
    <x v="0"/>
    <x v="0"/>
    <x v="0"/>
    <n v="270"/>
    <n v="0"/>
    <m/>
  </r>
  <r>
    <x v="4"/>
    <n v="56"/>
    <x v="3"/>
    <x v="6"/>
    <x v="0"/>
    <x v="0"/>
    <x v="0"/>
    <x v="0"/>
    <s v="Servicios de implementación de aplicaciones"/>
    <n v="81111508"/>
    <s v="Prestación de servicios profesionales para  el soporte, mantenimiento, análisis, diseño  y desarrollo de los componentes web  para la operación del sistema catastral."/>
    <x v="3"/>
    <x v="3"/>
    <n v="9"/>
    <x v="0"/>
    <x v="0"/>
    <x v="1"/>
    <n v="67952493"/>
    <n v="67952493"/>
    <x v="0"/>
    <x v="0"/>
    <x v="0"/>
    <x v="0"/>
    <x v="3"/>
    <s v="Informática y Telecomunicaciones"/>
    <x v="3"/>
    <s v="Jefe Oficina de Informática y Telecomunicaciones"/>
    <x v="3"/>
    <x v="13"/>
    <s v="Implementar y mantener sistemas de información, portales y aplicaciones"/>
    <s v="Índice de capacidad en la prestación de servicios de tecnología."/>
    <n v="343"/>
    <d v="2021-02-15T00:00:00"/>
    <n v="7550277"/>
    <n v="67952493"/>
    <n v="67952493"/>
    <x v="0"/>
    <s v="FELIPE ANDRES CADENA MOLANO"/>
    <n v="24498"/>
    <x v="0"/>
    <x v="0"/>
    <x v="0"/>
    <n v="270"/>
    <n v="0"/>
    <m/>
  </r>
  <r>
    <x v="4"/>
    <n v="44"/>
    <x v="3"/>
    <x v="6"/>
    <x v="0"/>
    <x v="0"/>
    <x v="0"/>
    <x v="0"/>
    <s v="Servicios de implementación de aplicaciones"/>
    <n v="81111508"/>
    <s v="Prestación de servicios profesionales para diseñar, construir y mantener  nuevas funcionalidades   en PL/SQL para la operación del Sistema Nacional de Catastro."/>
    <x v="3"/>
    <x v="3"/>
    <n v="11"/>
    <x v="0"/>
    <x v="0"/>
    <x v="1"/>
    <n v="83053047"/>
    <n v="83053047"/>
    <x v="0"/>
    <x v="0"/>
    <x v="0"/>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289"/>
    <d v="2021-02-11T00:00:00"/>
    <n v="7550277"/>
    <n v="83053047"/>
    <n v="83053047"/>
    <x v="0"/>
    <s v="DAVID ANDRES MURCIA CASTRO"/>
    <n v="24463"/>
    <x v="0"/>
    <x v="0"/>
    <x v="0"/>
    <n v="270"/>
    <n v="0"/>
    <m/>
  </r>
  <r>
    <x v="4"/>
    <n v="49"/>
    <x v="3"/>
    <x v="6"/>
    <x v="0"/>
    <x v="0"/>
    <x v="0"/>
    <x v="0"/>
    <s v="Servicios de soporte técnico o de mesa de ayuda"/>
    <n v="81111811"/>
    <s v="Prestación de servicios para realizar actividades de operación, soporte de solicitudes, incidentes,  requerimientos  y pruebas técnicas según los niveles de servicio establecidos."/>
    <x v="3"/>
    <x v="3"/>
    <n v="9"/>
    <x v="0"/>
    <x v="0"/>
    <x v="1"/>
    <n v="26476020"/>
    <n v="26476020"/>
    <x v="0"/>
    <x v="0"/>
    <x v="0"/>
    <x v="0"/>
    <x v="3"/>
    <s v="Informática y Telecomunicaciones"/>
    <x v="3"/>
    <s v="Jefe Oficina de Informática y Telecomunicaciones"/>
    <x v="3"/>
    <x v="13"/>
    <s v="Implementar y mantener sistemas de información, portales y aplicaciones"/>
    <s v="Índice de capacidad en la prestación de servicios de tecnología."/>
    <n v="274"/>
    <d v="2021-02-11T00:00:00"/>
    <n v="2941780"/>
    <n v="26476020"/>
    <n v="26476020"/>
    <x v="0"/>
    <s v="DARWIN JAVID GONZAÑEZ ORTEGA"/>
    <n v="24440"/>
    <x v="0"/>
    <x v="0"/>
    <x v="0"/>
    <n v="270"/>
    <n v="0"/>
    <m/>
  </r>
  <r>
    <x v="4"/>
    <n v="64"/>
    <x v="3"/>
    <x v="6"/>
    <x v="0"/>
    <x v="0"/>
    <x v="0"/>
    <x v="0"/>
    <s v="Servicios de implementación de aplicaciones"/>
    <n v="81111508"/>
    <s v="Prestación de servicios profesionales para soportar, mantener, analizar, diseñar, desarrollar e integrar componentes de software en el marco de la implementación de la política de catastro multipropósito."/>
    <x v="3"/>
    <x v="3"/>
    <n v="9"/>
    <x v="0"/>
    <x v="0"/>
    <x v="1"/>
    <n v="44787820"/>
    <n v="44787820"/>
    <x v="0"/>
    <x v="0"/>
    <x v="0"/>
    <x v="0"/>
    <x v="3"/>
    <s v="Informática y Telecomunicaciones"/>
    <x v="3"/>
    <s v="Jefe Oficina de Informática y Telecomunicaciones"/>
    <x v="3"/>
    <x v="13"/>
    <s v="Implementar y soportar plataforma de TI"/>
    <s v="Índice de capacidad en la prestación de servicios de tecnología."/>
    <n v="339"/>
    <d v="2021-02-19T00:00:00"/>
    <n v="4976424"/>
    <n v="44787816"/>
    <n v="44787816"/>
    <x v="0"/>
    <s v="DIEGO FERNANDO CAICEDO"/>
    <n v="24497"/>
    <x v="0"/>
    <x v="0"/>
    <x v="0"/>
    <n v="270"/>
    <n v="4"/>
    <m/>
  </r>
  <r>
    <x v="4"/>
    <n v="68"/>
    <x v="3"/>
    <x v="6"/>
    <x v="0"/>
    <x v="0"/>
    <x v="0"/>
    <x v="2"/>
    <s v="Servicios de implementación de aplicaciones"/>
    <n v="81111508"/>
    <s v="Prestación de servicios profesionales para el soporte, mantenimiento, análisis, diseño y desarrollo de los componentes de software en plataforma Oracle de los sistemas de la Institución."/>
    <x v="3"/>
    <x v="3"/>
    <n v="9"/>
    <x v="0"/>
    <x v="0"/>
    <x v="1"/>
    <n v="60151086"/>
    <n v="60151086"/>
    <x v="0"/>
    <x v="0"/>
    <x v="0"/>
    <x v="0"/>
    <x v="5"/>
    <s v="Oficina de Informática y Telecomunicaciones"/>
    <x v="3"/>
    <s v="José Luis Ariza Vargas (Jefe OIT)"/>
    <x v="3"/>
    <x v="13"/>
    <s v="Implementar y mantener sistemas de información, portales y aplicaciones"/>
    <s v="Índice de capacidad en la prestación de servicios de tecnología."/>
    <n v="336"/>
    <d v="2021-02-22T00:00:00"/>
    <n v="6683454"/>
    <n v="60151086"/>
    <n v="60151086"/>
    <x v="0"/>
    <s v="CLAUDIA MILENA TOVAR"/>
    <n v="24505"/>
    <x v="0"/>
    <x v="0"/>
    <x v="0"/>
    <n v="270"/>
    <n v="0"/>
    <m/>
  </r>
  <r>
    <x v="4"/>
    <n v="52"/>
    <x v="3"/>
    <x v="6"/>
    <x v="0"/>
    <x v="0"/>
    <x v="0"/>
    <x v="0"/>
    <s v="Servicios de implementación de aplicaciones"/>
    <n v="81111508"/>
    <s v="Prestación de servicios profesionales  para realizar actividades de  operación, soporte  y desarrollo relacionados con la  gestión del Sistema Nacional de Catastro."/>
    <x v="3"/>
    <x v="3"/>
    <n v="11"/>
    <x v="0"/>
    <x v="0"/>
    <x v="1"/>
    <n v="46898746"/>
    <n v="46898746"/>
    <x v="0"/>
    <x v="0"/>
    <x v="0"/>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273"/>
    <d v="2021-02-11T00:00:00"/>
    <n v="4263342"/>
    <n v="46896762"/>
    <n v="46896762"/>
    <x v="0"/>
    <s v="JONATHAN HORTS RODRIGUEZ QUIROGA"/>
    <n v="24439"/>
    <x v="0"/>
    <x v="0"/>
    <x v="0"/>
    <n v="330"/>
    <n v="1984"/>
    <m/>
  </r>
  <r>
    <x v="4"/>
    <n v="69"/>
    <x v="3"/>
    <x v="6"/>
    <x v="0"/>
    <x v="0"/>
    <x v="0"/>
    <x v="0"/>
    <s v="Servicios de implementación de aplicaciones"/>
    <n v="81111508"/>
    <s v="Prestación de servicios profesionales para gestionar, administrar y operar la infraestructura tecnológica de las plataformas Windows, virtualización y almacenamiento de la entidad."/>
    <x v="3"/>
    <x v="3"/>
    <n v="9"/>
    <x v="0"/>
    <x v="0"/>
    <x v="1"/>
    <n v="67952493"/>
    <n v="67952493"/>
    <x v="0"/>
    <x v="0"/>
    <x v="0"/>
    <x v="0"/>
    <x v="3"/>
    <s v="Informática y Telecomunicaciones"/>
    <x v="3"/>
    <s v="Jefe Oficina de Informática y Telecomunicaciones"/>
    <x v="3"/>
    <x v="13"/>
    <s v="Implementar y soportar plataforma de TI"/>
    <s v="Índice de capacidad en la prestación de servicios de tecnología."/>
    <n v="369"/>
    <d v="2021-03-30T00:00:00"/>
    <n v="7550277"/>
    <n v="67952493"/>
    <n v="67952493"/>
    <x v="0"/>
    <s v="JAMES YESID JARAMILLO"/>
    <n v="24640"/>
    <x v="0"/>
    <x v="0"/>
    <x v="0"/>
    <n v="270"/>
    <n v="0"/>
    <m/>
  </r>
  <r>
    <x v="4"/>
    <n v="76"/>
    <x v="3"/>
    <x v="6"/>
    <x v="0"/>
    <x v="0"/>
    <x v="0"/>
    <x v="4"/>
    <s v="Servicios de implementación de aplicaciones"/>
    <n v="81111508"/>
    <s v="Prestación de servicios profesionales para elaborar las historias de usuarios y prototipado de las funcionalidades requeridas por el instituto."/>
    <x v="1"/>
    <x v="1"/>
    <n v="9"/>
    <x v="0"/>
    <x v="0"/>
    <x v="1"/>
    <n v="51820137"/>
    <n v="51820137"/>
    <x v="0"/>
    <x v="0"/>
    <x v="0"/>
    <x v="0"/>
    <x v="5"/>
    <s v="Oficina de Informática y Telecomunicaciones"/>
    <x v="3"/>
    <s v="José Luis Ariza Vargas (Jefe OIT)"/>
    <x v="3"/>
    <x v="13"/>
    <s v="Implementar y mantener sistemas de información, portales y aplicaciones"/>
    <s v="Índice de capacidad en la prestación de servicios de tecnología."/>
    <n v="467"/>
    <d v="2021-03-15T00:00:00"/>
    <n v="5757793"/>
    <n v="51820137"/>
    <n v="51820137"/>
    <x v="0"/>
    <s v="JENNIFER PAOLA RODRIGUEZ RINCON"/>
    <n v="24605"/>
    <x v="0"/>
    <x v="0"/>
    <x v="0"/>
    <n v="270"/>
    <n v="0"/>
    <m/>
  </r>
  <r>
    <x v="4"/>
    <m/>
    <x v="3"/>
    <x v="6"/>
    <x v="0"/>
    <x v="9"/>
    <x v="1"/>
    <x v="3"/>
    <s v="Servicios de implementación de aplicaciones"/>
    <n v="81111508"/>
    <s v="Prestación de servicios profesionales para soportar, mantener, analizar, diseñar, desarrollar e integrar componentes de software para el instituto."/>
    <x v="5"/>
    <x v="5"/>
    <n v="8"/>
    <x v="0"/>
    <x v="0"/>
    <x v="1"/>
    <n v="39811392"/>
    <n v="39811392"/>
    <x v="0"/>
    <x v="0"/>
    <x v="0"/>
    <x v="0"/>
    <x v="5"/>
    <s v="Oficina de Informática y Telecomunicaciones"/>
    <x v="3"/>
    <s v="José Luis Ariza Vargas (Jefe OIT)"/>
    <x v="3"/>
    <x v="13"/>
    <s v="Implementar y soportar plataformas de TI"/>
    <s v="Índice de capacidad en la prestación de servicios de tecnología."/>
    <m/>
    <m/>
    <m/>
    <m/>
    <n v="0"/>
    <x v="0"/>
    <m/>
    <m/>
    <x v="5"/>
    <x v="1"/>
    <x v="2"/>
    <m/>
    <n v="0"/>
    <m/>
  </r>
  <r>
    <x v="4"/>
    <n v="92"/>
    <x v="3"/>
    <x v="6"/>
    <x v="0"/>
    <x v="0"/>
    <x v="0"/>
    <x v="3"/>
    <s v="Servicios de implementación de aplicaciones"/>
    <n v="81111508"/>
    <s v="Prestación de servicios profesionales para configurar, administrar, gestionar, monitorear y soportar las bases de datos de la entidad."/>
    <x v="4"/>
    <x v="4"/>
    <n v="255"/>
    <x v="1"/>
    <x v="0"/>
    <x v="1"/>
    <n v="74017796"/>
    <n v="74017796"/>
    <x v="0"/>
    <x v="0"/>
    <x v="0"/>
    <x v="0"/>
    <x v="5"/>
    <s v="Oficina de Informática y Telecomunicaciones"/>
    <x v="3"/>
    <s v="José Luis Ariza Vargas (Jefe OIT)"/>
    <x v="3"/>
    <x v="13"/>
    <s v="Establecer la estratégia y gobierno de TI"/>
    <s v="Índice de capacidad en la prestación de servicios de tecnología."/>
    <n v="531"/>
    <d v="2021-04-15T00:00:00"/>
    <n v="8707976"/>
    <n v="74017796"/>
    <n v="74017796"/>
    <x v="0"/>
    <s v="LUIS ALEXANDER DUARTE PAREJA"/>
    <n v="24675"/>
    <x v="0"/>
    <x v="0"/>
    <x v="0"/>
    <n v="255"/>
    <n v="0"/>
    <m/>
  </r>
  <r>
    <x v="4"/>
    <n v="67"/>
    <x v="3"/>
    <x v="6"/>
    <x v="0"/>
    <x v="0"/>
    <x v="0"/>
    <x v="0"/>
    <s v="Servicios de implementación de aplicaciones"/>
    <n v="81111508"/>
    <s v="Prestación de servicios profesionales para gestionar, ejecutar y hacer seguimiento a las tareas de mantenimiento y atención de incidentes relacionadas con el editor gráfico de los sistemas de información de la oficina de informática y telecomunicaciones"/>
    <x v="3"/>
    <x v="3"/>
    <n v="9"/>
    <x v="0"/>
    <x v="0"/>
    <x v="1"/>
    <n v="51820134"/>
    <n v="51820134"/>
    <x v="0"/>
    <x v="0"/>
    <x v="0"/>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m/>
    <d v="2021-02-22T00:00:00"/>
    <n v="5757793"/>
    <n v="51628210.566666663"/>
    <n v="51628210.566666663"/>
    <x v="0"/>
    <s v="LUIS FERNANADO ALEXANDER BARROS"/>
    <n v="24525"/>
    <x v="0"/>
    <x v="0"/>
    <x v="0"/>
    <n v="269"/>
    <n v="191923.43333333731"/>
    <m/>
  </r>
  <r>
    <x v="4"/>
    <n v="51"/>
    <x v="3"/>
    <x v="6"/>
    <x v="0"/>
    <x v="0"/>
    <x v="0"/>
    <x v="0"/>
    <s v="Servicios de implementación de aplicaciones"/>
    <n v="81111508"/>
    <s v="Prestación de servicios profesionales para desarrollar, administrar y dar soporte a los componentes de los portales web y micro sitios de la entidad."/>
    <x v="3"/>
    <x v="3"/>
    <n v="9"/>
    <x v="0"/>
    <x v="0"/>
    <x v="1"/>
    <n v="51820134"/>
    <n v="51820134"/>
    <x v="0"/>
    <x v="0"/>
    <x v="0"/>
    <x v="0"/>
    <x v="3"/>
    <s v="Informática y Telecomunicaciones"/>
    <x v="3"/>
    <s v="Jefe Oficina de Informática y Telecomunicaciones"/>
    <x v="3"/>
    <x v="13"/>
    <s v="Implementar y mantener sistemas de información, portales y aplicaciones"/>
    <s v="Índice de capacidad en la prestación de servicios de tecnología."/>
    <n v="275"/>
    <d v="2021-02-11T00:00:00"/>
    <n v="5757792"/>
    <n v="51820128"/>
    <n v="51820128"/>
    <x v="0"/>
    <s v="JOSE  LUIS SANABRIA CASIANO"/>
    <n v="24443"/>
    <x v="0"/>
    <x v="0"/>
    <x v="0"/>
    <n v="270"/>
    <n v="6"/>
    <m/>
  </r>
  <r>
    <x v="4"/>
    <n v="43"/>
    <x v="3"/>
    <x v="6"/>
    <x v="0"/>
    <x v="0"/>
    <x v="0"/>
    <x v="0"/>
    <s v="Servicios de implementación de aplicaciones"/>
    <n v="81111508"/>
    <s v="Prestación de servicios profesionales para llevar a cabo la operación, monitoreo y soporte técnico a las infraestructuras tecnológicas asignadas por la oficina de informática y telecomunicaciones."/>
    <x v="3"/>
    <x v="3"/>
    <n v="9"/>
    <x v="0"/>
    <x v="0"/>
    <x v="1"/>
    <n v="51820134"/>
    <n v="51820134"/>
    <x v="0"/>
    <x v="0"/>
    <x v="0"/>
    <x v="0"/>
    <x v="3"/>
    <s v="Informática y Telecomunicaciones"/>
    <x v="3"/>
    <s v="Jefe Oficina de Informática y Telecomunicaciones"/>
    <x v="3"/>
    <x v="13"/>
    <s v="Implementar y soportar plataforma de TI"/>
    <s v="Índice de capacidad en la prestación de servicios de tecnología."/>
    <n v="295"/>
    <d v="2021-02-11T00:00:00"/>
    <n v="5757792"/>
    <n v="51820128"/>
    <n v="51820128"/>
    <x v="0"/>
    <s v="HERMES  RAMIREZ AROCA"/>
    <n v="24464"/>
    <x v="0"/>
    <x v="0"/>
    <x v="0"/>
    <n v="270"/>
    <n v="6"/>
    <m/>
  </r>
  <r>
    <x v="4"/>
    <m/>
    <x v="3"/>
    <x v="6"/>
    <x v="0"/>
    <x v="9"/>
    <x v="1"/>
    <x v="3"/>
    <s v="Servicios de implementación de aplicaciones"/>
    <n v="81111508"/>
    <s v="Prestación de servicios profesionales para orientar y realizar actividades de desarrollo, administración e integración de los componentes de software de los sistemas relacionados para la operación del Sistema Nacional Catastral."/>
    <x v="4"/>
    <x v="4"/>
    <n v="255"/>
    <x v="1"/>
    <x v="0"/>
    <x v="1"/>
    <n v="111493518.08"/>
    <n v="111493518.08"/>
    <x v="0"/>
    <x v="0"/>
    <x v="0"/>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m/>
    <m/>
    <m/>
    <m/>
    <n v="0"/>
    <x v="0"/>
    <m/>
    <m/>
    <x v="5"/>
    <x v="1"/>
    <x v="2"/>
    <m/>
    <n v="0"/>
    <n v="13116884.48"/>
  </r>
  <r>
    <x v="4"/>
    <n v="50"/>
    <x v="3"/>
    <x v="6"/>
    <x v="1"/>
    <x v="1"/>
    <x v="0"/>
    <x v="0"/>
    <s v="Servicios de implementación de aplicaciones"/>
    <n v="81111508"/>
    <s v="Prestación de servicios de apoyo para ejecutar actividades de soporte técnico en la mesa de servicio del Sistema Nacional Catastro."/>
    <x v="3"/>
    <x v="3"/>
    <n v="11"/>
    <x v="0"/>
    <x v="0"/>
    <x v="1"/>
    <n v="58772631"/>
    <n v="58772631"/>
    <x v="0"/>
    <x v="0"/>
    <x v="1"/>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270"/>
    <d v="2021-02-11T00:00:00"/>
    <n v="2671483"/>
    <n v="58772626"/>
    <n v="58772626"/>
    <x v="0"/>
    <s v="JHON SEBASTIAN CARRILLO MESA_x000a_JUAN CARLOS MESA SIMBAQUEBA"/>
    <s v="24435_x000a_24437"/>
    <x v="1"/>
    <x v="0"/>
    <x v="0"/>
    <n v="330"/>
    <n v="5"/>
    <m/>
  </r>
  <r>
    <x v="4"/>
    <n v="40"/>
    <x v="3"/>
    <x v="6"/>
    <x v="0"/>
    <x v="0"/>
    <x v="0"/>
    <x v="0"/>
    <s v="Servicios de implementación de aplicaciones"/>
    <n v="81111508"/>
    <s v="Prestación de servicios profesionales para gestionar, administrar y monitorear la red regulada y el cableado estructurado de la entidad a nivel nacional."/>
    <x v="3"/>
    <x v="3"/>
    <n v="9"/>
    <x v="0"/>
    <x v="0"/>
    <x v="1"/>
    <n v="60151084"/>
    <n v="60151084"/>
    <x v="0"/>
    <x v="0"/>
    <x v="0"/>
    <x v="0"/>
    <x v="3"/>
    <s v="Informática y Telecomunicaciones"/>
    <x v="3"/>
    <s v="Jefe Oficina de Informática y Telecomunicaciones"/>
    <x v="3"/>
    <x v="13"/>
    <s v="Implementar y soportar plataforma de TI"/>
    <s v="Índice de capacidad en la prestación de servicios de tecnología."/>
    <n v="269"/>
    <d v="2021-02-11T00:00:00"/>
    <n v="6683453"/>
    <n v="60151077"/>
    <n v="60151077"/>
    <x v="0"/>
    <s v="LEONARDO LIZARAZO SIERRA"/>
    <n v="24452"/>
    <x v="0"/>
    <x v="0"/>
    <x v="0"/>
    <n v="270"/>
    <n v="7"/>
    <m/>
  </r>
  <r>
    <x v="4"/>
    <n v="35"/>
    <x v="3"/>
    <x v="6"/>
    <x v="0"/>
    <x v="0"/>
    <x v="0"/>
    <x v="0"/>
    <s v="Servicios de implementación de aplicaciones"/>
    <n v="81111508"/>
    <s v="Prestación de servicios profesionales para orientar y realizar las actividades de soporte técnico de las plataformas de la oficina de informática y telecomunicaciones"/>
    <x v="3"/>
    <x v="3"/>
    <n v="9"/>
    <x v="0"/>
    <x v="0"/>
    <x v="1"/>
    <n v="60151084"/>
    <n v="60151084"/>
    <x v="0"/>
    <x v="0"/>
    <x v="0"/>
    <x v="0"/>
    <x v="3"/>
    <s v="Informática y Telecomunicaciones"/>
    <x v="3"/>
    <s v="Jefe Oficina de Informática y Telecomunicaciones"/>
    <x v="3"/>
    <x v="13"/>
    <s v="Implementar y soportar plataforma de TI"/>
    <s v="Índice de capacidad en la prestación de servicios de tecnología."/>
    <n v="162"/>
    <d v="2021-01-26T00:00:00"/>
    <n v="6683453"/>
    <n v="60151077"/>
    <n v="60151077"/>
    <x v="0"/>
    <s v="HENRY MAURICIO ROJAS PINEDA"/>
    <n v="24348"/>
    <x v="0"/>
    <x v="0"/>
    <x v="0"/>
    <n v="270"/>
    <n v="7"/>
    <m/>
  </r>
  <r>
    <x v="4"/>
    <n v="47"/>
    <x v="3"/>
    <x v="6"/>
    <x v="0"/>
    <x v="0"/>
    <x v="0"/>
    <x v="0"/>
    <s v="Servicios de implementación de aplicaciones"/>
    <n v="81111508"/>
    <s v="Prestación de servicios profesionales para especificar, mantener y/o desarrollar funcionalidades para el sistema de captura de información en campo y ajustes a los sistemas de información de la entidad"/>
    <x v="3"/>
    <x v="3"/>
    <n v="11"/>
    <x v="0"/>
    <x v="0"/>
    <x v="1"/>
    <n v="63335720"/>
    <n v="63335720"/>
    <x v="0"/>
    <x v="0"/>
    <x v="0"/>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279"/>
    <d v="2021-02-11T00:00:00"/>
    <n v="5757792"/>
    <n v="63335712"/>
    <n v="63335712"/>
    <x v="0"/>
    <s v="EDISON ANDRES MONDRAGON"/>
    <n v="24445"/>
    <x v="0"/>
    <x v="0"/>
    <x v="0"/>
    <n v="330"/>
    <n v="8"/>
    <m/>
  </r>
  <r>
    <x v="4"/>
    <n v="65"/>
    <x v="3"/>
    <x v="6"/>
    <x v="0"/>
    <x v="0"/>
    <x v="0"/>
    <x v="0"/>
    <s v="Servicios de implementación de aplicaciones"/>
    <n v="81111508"/>
    <s v="Prestación de servicios profesionales para orientar y ejecutar  las tareas de análisis y diseño en la construcción de los sistemas de información para la operación del Sistema Nacional de Catastro."/>
    <x v="3"/>
    <x v="3"/>
    <n v="11"/>
    <x v="0"/>
    <x v="0"/>
    <x v="1"/>
    <n v="73517991"/>
    <n v="73517991"/>
    <x v="0"/>
    <x v="0"/>
    <x v="0"/>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346"/>
    <d v="2021-02-19T00:00:00"/>
    <n v="6683790"/>
    <n v="70179795"/>
    <n v="70179795"/>
    <x v="0"/>
    <s v="ANGEL VIVIANA GUZMAN CHACON"/>
    <n v="24503"/>
    <x v="0"/>
    <x v="0"/>
    <x v="0"/>
    <n v="315"/>
    <n v="3338196"/>
    <m/>
  </r>
  <r>
    <x v="4"/>
    <n v="77"/>
    <x v="3"/>
    <x v="6"/>
    <x v="0"/>
    <x v="0"/>
    <x v="0"/>
    <x v="4"/>
    <s v="Servicios de implementación de aplicaciones"/>
    <n v="81111508"/>
    <s v="Prestación de servicios profesionales para documentar, diseñar e implementar los flujos de información requeridos en el marco de la implementación de la política de catastro multipropósito."/>
    <x v="1"/>
    <x v="1"/>
    <n v="9"/>
    <x v="0"/>
    <x v="0"/>
    <x v="1"/>
    <n v="78371788"/>
    <n v="78371788"/>
    <x v="0"/>
    <x v="0"/>
    <x v="0"/>
    <x v="0"/>
    <x v="3"/>
    <s v="Informática y Telecomunicaciones"/>
    <x v="3"/>
    <s v="Jefe Oficina de Informática y Telecomunicaciones"/>
    <x v="3"/>
    <x v="13"/>
    <s v="Implementar y soportar plataforma de TI"/>
    <s v="Índice de capacidad en la prestación de servicios de tecnología."/>
    <n v="452"/>
    <d v="2021-03-15T00:00:00"/>
    <n v="8707976"/>
    <n v="78371784"/>
    <n v="78371784"/>
    <x v="0"/>
    <s v="LUISA FERNANDA CAMACHO"/>
    <n v="24586"/>
    <x v="0"/>
    <x v="0"/>
    <x v="0"/>
    <n v="270"/>
    <n v="4"/>
    <m/>
  </r>
  <r>
    <x v="4"/>
    <n v="72"/>
    <x v="3"/>
    <x v="6"/>
    <x v="0"/>
    <x v="0"/>
    <x v="0"/>
    <x v="4"/>
    <s v="Servicios de implementación de aplicaciones"/>
    <n v="81111508"/>
    <s v="Prestación de servicios profesionales para  orientar y ejecutar  actividades  de  levantamiento de información, desarrollo y mantenimiento  del gestor de procesos y del componente web de los sistemas de información y aplicativos para la operación del Sistema Nacional de Catastro."/>
    <x v="1"/>
    <x v="1"/>
    <n v="10"/>
    <x v="0"/>
    <x v="0"/>
    <x v="1"/>
    <n v="95787741"/>
    <n v="95787741"/>
    <x v="0"/>
    <x v="0"/>
    <x v="0"/>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418"/>
    <d v="2021-03-04T00:00:00"/>
    <n v="8707976"/>
    <n v="82725771.999999985"/>
    <n v="82725771.999999985"/>
    <x v="0"/>
    <s v="LEIDY NATHALY GONZALEZ DIAZ"/>
    <n v="24553"/>
    <x v="0"/>
    <x v="0"/>
    <x v="0"/>
    <n v="285"/>
    <n v="13061969.000000015"/>
    <m/>
  </r>
  <r>
    <x v="4"/>
    <n v="71"/>
    <x v="3"/>
    <x v="6"/>
    <x v="0"/>
    <x v="0"/>
    <x v="0"/>
    <x v="4"/>
    <s v="Servicios de implementación de aplicaciones"/>
    <n v="81111508"/>
    <s v="Prestación de servicios profesionales para analizar e implementar  la arquitectura de sistemas de información georreferenciados  de la entidad y para la operación del sistema de catastro multipropósito."/>
    <x v="1"/>
    <x v="1"/>
    <n v="10"/>
    <x v="0"/>
    <x v="0"/>
    <x v="1"/>
    <n v="95787741"/>
    <n v="95787741"/>
    <x v="0"/>
    <x v="0"/>
    <x v="0"/>
    <x v="0"/>
    <x v="1"/>
    <s v="Informática y Telecomunicaciones"/>
    <x v="3"/>
    <s v="Jefe Oficina de Informática y Telecomunicaciones"/>
    <x v="1"/>
    <x v="2"/>
    <s v="Alinear el componente tecnológico de las nuevas y mejores prácticas catastrales definidas para la operación"/>
    <s v="Sistema de Información Predial Actualizado"/>
    <m/>
    <d v="2021-03-09T00:00:00"/>
    <n v="8707976"/>
    <n v="84177101.333333328"/>
    <n v="84177101.333333328"/>
    <x v="0"/>
    <s v="JUAN CARLOS MENDEZ MELO"/>
    <n v="24555"/>
    <x v="5"/>
    <x v="1"/>
    <x v="0"/>
    <n v="290"/>
    <n v="11610639.666666672"/>
    <m/>
  </r>
  <r>
    <x v="4"/>
    <n v="57"/>
    <x v="3"/>
    <x v="6"/>
    <x v="0"/>
    <x v="0"/>
    <x v="0"/>
    <x v="0"/>
    <s v="Servicios de implementación de aplicaciones"/>
    <n v="81111508"/>
    <s v="Prestación de servicios profesionales para gestionar la infraestructura tecnológica, plataforma de inteligencia de negocios y bases de datos de la entidad."/>
    <x v="3"/>
    <x v="3"/>
    <n v="9"/>
    <x v="0"/>
    <x v="0"/>
    <x v="1"/>
    <n v="88787560"/>
    <n v="88787560"/>
    <x v="0"/>
    <x v="0"/>
    <x v="0"/>
    <x v="0"/>
    <x v="3"/>
    <s v="Informática y Telecomunicaciones"/>
    <x v="3"/>
    <s v="Jefe Oficina de Informática y Telecomunicaciones"/>
    <x v="3"/>
    <x v="13"/>
    <s v="Implementar y soportar plataforma de TI"/>
    <s v="Índice de capacidad en la prestación de servicios de tecnología."/>
    <n v="293"/>
    <d v="2021-02-16T00:00:00"/>
    <n v="9865284"/>
    <n v="88787556"/>
    <n v="88787556"/>
    <x v="0"/>
    <s v="NESTOR ALONSO ESPITIA DIAZ"/>
    <n v="24461"/>
    <x v="0"/>
    <x v="0"/>
    <x v="0"/>
    <n v="270"/>
    <n v="4"/>
    <m/>
  </r>
  <r>
    <x v="4"/>
    <n v="55"/>
    <x v="3"/>
    <x v="6"/>
    <x v="0"/>
    <x v="0"/>
    <x v="0"/>
    <x v="0"/>
    <s v="Servicios de implementación de aplicaciones"/>
    <n v="81111508"/>
    <s v="Prestación de servicios profesionales para llevar a cabo las actividades de definición, control y seguimiento, encaminados a  la construcción de nuevas  funcionalidades para la operación del Sistema Nacional de Catastro."/>
    <x v="3"/>
    <x v="3"/>
    <n v="11"/>
    <x v="0"/>
    <x v="0"/>
    <x v="1"/>
    <n v="95787741"/>
    <n v="95787741"/>
    <x v="0"/>
    <x v="0"/>
    <x v="0"/>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341"/>
    <d v="2021-02-15T00:00:00"/>
    <n v="8707976"/>
    <n v="91433747.999999985"/>
    <n v="91433747.999999985"/>
    <x v="0"/>
    <s v="CLARA INES PEREZ CACERES"/>
    <n v="24496"/>
    <x v="0"/>
    <x v="0"/>
    <x v="0"/>
    <n v="315"/>
    <n v="4353993.0000000149"/>
    <m/>
  </r>
  <r>
    <x v="4"/>
    <n v="37"/>
    <x v="3"/>
    <x v="6"/>
    <x v="0"/>
    <x v="0"/>
    <x v="0"/>
    <x v="0"/>
    <s v="Servicios de implementación de aplicaciones"/>
    <n v="81111508"/>
    <s v="Prestación de servicios profesionales para orientar y realizar la gestión de la infraestructura tecnológica y seguridad informática que soportan los sistemas de la entidad."/>
    <x v="3"/>
    <x v="3"/>
    <n v="9"/>
    <x v="0"/>
    <x v="0"/>
    <x v="1"/>
    <n v="99203332"/>
    <n v="99203332"/>
    <x v="0"/>
    <x v="0"/>
    <x v="0"/>
    <x v="0"/>
    <x v="3"/>
    <s v="Informática y Telecomunicaciones"/>
    <x v="3"/>
    <s v="Jefe Oficina de Informática y Telecomunicaciones"/>
    <x v="3"/>
    <x v="13"/>
    <s v="Implementar y soportar plataforma de TI"/>
    <s v="Índice de capacidad en la prestación de servicios de tecnología."/>
    <n v="154"/>
    <d v="2021-01-28T00:00:00"/>
    <n v="11022592"/>
    <n v="99203328"/>
    <n v="99203328"/>
    <x v="0"/>
    <s v="WILMER ESPITIA MUÑOZ"/>
    <n v="24332"/>
    <x v="0"/>
    <x v="0"/>
    <x v="0"/>
    <n v="270"/>
    <n v="4"/>
    <m/>
  </r>
  <r>
    <x v="4"/>
    <n v="61"/>
    <x v="3"/>
    <x v="6"/>
    <x v="0"/>
    <x v="0"/>
    <x v="0"/>
    <x v="0"/>
    <s v="Servicios de implementación de aplicaciones"/>
    <n v="81111508"/>
    <s v="Prestación de servicios profesionales para orientar y ejecutar actividades relacionadas con el componente geográfico de los sistemas de información y para la operación del Sistema Nacional de Catastro."/>
    <x v="3"/>
    <x v="3"/>
    <n v="11"/>
    <x v="0"/>
    <x v="0"/>
    <x v="1"/>
    <n v="108518129"/>
    <n v="108518129"/>
    <x v="0"/>
    <x v="0"/>
    <x v="0"/>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340"/>
    <d v="2021-02-17T00:00:00"/>
    <n v="9865284"/>
    <n v="101941268"/>
    <n v="101941268"/>
    <x v="0"/>
    <s v="LUIS ALBERTO MORENO VEGA"/>
    <n v="24495"/>
    <x v="0"/>
    <x v="0"/>
    <x v="0"/>
    <n v="310"/>
    <n v="6576861"/>
    <m/>
  </r>
  <r>
    <x v="4"/>
    <n v="45"/>
    <x v="3"/>
    <x v="6"/>
    <x v="1"/>
    <x v="1"/>
    <x v="0"/>
    <x v="0"/>
    <s v="Servicios de implementación de aplicaciones"/>
    <n v="81111508"/>
    <s v="Prestación de servicios profesionales para realizar actividades de soporte técnico y temático de los sistemas de información para la operación del Sistema Nacional de Catastro."/>
    <x v="3"/>
    <x v="3"/>
    <n v="11"/>
    <x v="0"/>
    <x v="0"/>
    <x v="1"/>
    <n v="109481337"/>
    <n v="109481337"/>
    <x v="0"/>
    <x v="0"/>
    <x v="1"/>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268"/>
    <d v="2021-02-11T00:00:00"/>
    <n v="4976424"/>
    <n v="109481327.99999999"/>
    <n v="109481327.99999999"/>
    <x v="0"/>
    <s v="SANDRA PATRICIA MORENO_x000a_DANIEL RICO BONILLA"/>
    <s v="24433_x000a_24436"/>
    <x v="1"/>
    <x v="0"/>
    <x v="0"/>
    <n v="330"/>
    <n v="9.0000000149011612"/>
    <m/>
  </r>
  <r>
    <x v="4"/>
    <n v="48"/>
    <x v="3"/>
    <x v="6"/>
    <x v="2"/>
    <x v="2"/>
    <x v="0"/>
    <x v="0"/>
    <s v="Servicios de soporte técnico o de mesa de ayuda"/>
    <n v="81111811"/>
    <s v="Prestación de servicios para realizar actividades de  operación, soporte  de solicitudes, incidentes y requerimientos  según los niveles de servicio establecidos."/>
    <x v="3"/>
    <x v="3"/>
    <n v="9"/>
    <x v="0"/>
    <x v="0"/>
    <x v="1"/>
    <n v="120216744"/>
    <n v="120216744"/>
    <x v="0"/>
    <x v="0"/>
    <x v="2"/>
    <x v="0"/>
    <x v="3"/>
    <s v="Informática y Telecomunicaciones"/>
    <x v="3"/>
    <s v="Jefe Oficina de Informática y Telecomunicaciones"/>
    <x v="3"/>
    <x v="13"/>
    <s v="Implementar y mantener sistemas de información, portales y aplicaciones"/>
    <s v="Índice de capacidad en la prestación de servicios de tecnología."/>
    <n v="241"/>
    <d v="2021-02-11T00:00:00"/>
    <n v="2671483"/>
    <n v="120216735"/>
    <n v="120216735"/>
    <x v="0"/>
    <s v="URIEL ANTONIO SIERRA OSPINA_x000a_URIEL HERRERA RODRIGUEZ _x000a_CESAR ESTIVEN HERNANDEZ_x000a_CESAR JAIR RODRIGUEZ_x000a_RICARDO ANDRES GONZALEZ"/>
    <s v="24419_x000a_24422_x000a_24423_x000a_24424_x000a_24425"/>
    <x v="2"/>
    <x v="0"/>
    <x v="0"/>
    <n v="270"/>
    <n v="9"/>
    <m/>
  </r>
  <r>
    <x v="4"/>
    <n v="54"/>
    <x v="3"/>
    <x v="6"/>
    <x v="1"/>
    <x v="1"/>
    <x v="0"/>
    <x v="0"/>
    <s v="Servicios de implementación de aplicaciones"/>
    <n v="81111508"/>
    <s v="Prestación de servicios profesionales para analizar y desarrollar componentes de software en plataforma ORACLE."/>
    <x v="3"/>
    <x v="3"/>
    <n v="9"/>
    <x v="0"/>
    <x v="0"/>
    <x v="1"/>
    <n v="120302167"/>
    <n v="120302167"/>
    <x v="0"/>
    <x v="0"/>
    <x v="1"/>
    <x v="0"/>
    <x v="3"/>
    <s v="Informática y Telecomunicaciones"/>
    <x v="3"/>
    <s v="Jefe Oficina de Informática y Telecomunicaciones"/>
    <x v="3"/>
    <x v="13"/>
    <s v="Implementar y mantener sistemas de información, portales y aplicaciones"/>
    <s v="Índice de capacidad en la prestación de servicios de tecnología."/>
    <n v="292"/>
    <d v="2021-02-12T00:00:00"/>
    <n v="6683453"/>
    <n v="120302154"/>
    <n v="120302154"/>
    <x v="0"/>
    <s v="JAIME VERA_x000a_WILSON NIÑO"/>
    <s v="24459_x000a_24460"/>
    <x v="1"/>
    <x v="0"/>
    <x v="0"/>
    <n v="270"/>
    <n v="13"/>
    <m/>
  </r>
  <r>
    <x v="4"/>
    <n v="38"/>
    <x v="3"/>
    <x v="6"/>
    <x v="1"/>
    <x v="1"/>
    <x v="0"/>
    <x v="0"/>
    <s v="Servicios de implementación de aplicaciones"/>
    <n v="81111508"/>
    <s v="Prestación de servicios profesionales para  soportar, mantener  y desarrollar componentes de software de los sistemas de información de la entidad."/>
    <x v="3"/>
    <x v="3"/>
    <n v="9"/>
    <x v="0"/>
    <x v="0"/>
    <x v="1"/>
    <n v="156743575"/>
    <n v="156743575"/>
    <x v="0"/>
    <x v="0"/>
    <x v="1"/>
    <x v="0"/>
    <x v="3"/>
    <s v="Informática y Telecomunicaciones"/>
    <x v="3"/>
    <s v="Jefe Oficina de Informática y Telecomunicaciones"/>
    <x v="3"/>
    <x v="13"/>
    <s v="Implementar y mantener sistemas de información, portales y aplicaciones"/>
    <s v="Índice de capacidad en la prestación de servicios de tecnología."/>
    <n v="38"/>
    <d v="2021-01-28T00:00:00"/>
    <n v="8707976"/>
    <n v="156743568"/>
    <n v="156743568"/>
    <x v="0"/>
    <s v="GERMAN CAMACHO _x000a_SANDRA VILLARUEL"/>
    <s v="24334_x000a_24335"/>
    <x v="1"/>
    <x v="0"/>
    <x v="0"/>
    <n v="270"/>
    <n v="7"/>
    <m/>
  </r>
  <r>
    <x v="4"/>
    <n v="27"/>
    <x v="3"/>
    <x v="7"/>
    <x v="0"/>
    <x v="0"/>
    <x v="0"/>
    <x v="0"/>
    <s v="Servicios secretariales o de administración de oficinas  "/>
    <n v="80161501"/>
    <s v="Prestación de servicios profesionales para apoyar a la Oficina Asesora Jurídica como enlace de la oficina asesora de planeación, en la estructuración de la defensa judicial y prevención del daño antijurídico del Instituto Geográfico Agustín Codazzi."/>
    <x v="0"/>
    <x v="0"/>
    <n v="11"/>
    <x v="0"/>
    <x v="0"/>
    <x v="1"/>
    <n v="73517994"/>
    <n v="73517994"/>
    <x v="0"/>
    <x v="0"/>
    <x v="0"/>
    <x v="0"/>
    <x v="3"/>
    <s v="Oficina Asesora Jurídica"/>
    <x v="3"/>
    <s v="Jefe Oficina Asesora de Planeación"/>
    <x v="3"/>
    <x v="5"/>
    <s v="Realizar el seguimiento de los planes de acción anual"/>
    <s v="Documentos de planeación realizados_x000a__x000a_Documentos de planeación con seguimientos realizados_x000a_"/>
    <n v="127"/>
    <d v="2021-01-26T00:00:00"/>
    <n v="6683454"/>
    <n v="73517994"/>
    <n v="73517994"/>
    <x v="0"/>
    <s v="ESTEFANÍA DUQUE RINCÓN"/>
    <n v="24270"/>
    <x v="0"/>
    <x v="0"/>
    <x v="0"/>
    <n v="330"/>
    <n v="0"/>
    <m/>
  </r>
  <r>
    <x v="4"/>
    <n v="11"/>
    <x v="3"/>
    <x v="7"/>
    <x v="0"/>
    <x v="0"/>
    <x v="0"/>
    <x v="0"/>
    <s v="Servicios secretariales o de administración de oficinas  "/>
    <n v="80161501"/>
    <s v="Prestación de servicios profesionales para realizar acompañamiento jurídico, emisión de conceptos jurídicos, interpretación y aplicación de las normas en las cuales se encuentra enmarcado el funcionamiento de la entidad y la Ley 1474 de 2011, así como representar en los asuntos judiciales, extrajudiciales y administrativos que sea parte el IGAC."/>
    <x v="0"/>
    <x v="0"/>
    <n v="11"/>
    <x v="0"/>
    <x v="0"/>
    <x v="1"/>
    <n v="269654000"/>
    <n v="269654000"/>
    <x v="0"/>
    <x v="0"/>
    <x v="0"/>
    <x v="1"/>
    <x v="6"/>
    <s v="Oficina Asesora Jurídica"/>
    <x v="3"/>
    <s v="Jefe Oficina Asesora Jurídica"/>
    <x v="8"/>
    <x v="14"/>
    <s v="N/A"/>
    <s v="N/A"/>
    <n v="36"/>
    <d v="2021-01-14T00:00:00"/>
    <n v="24514000"/>
    <n v="269654000"/>
    <n v="269654000"/>
    <x v="0"/>
    <s v="CARLOS EDUARDO MEDELLIN BECERRA"/>
    <n v="24197"/>
    <x v="0"/>
    <x v="0"/>
    <x v="1"/>
    <n v="11"/>
    <n v="0"/>
    <m/>
  </r>
  <r>
    <x v="4"/>
    <n v="29"/>
    <x v="3"/>
    <x v="7"/>
    <x v="0"/>
    <x v="0"/>
    <x v="0"/>
    <x v="0"/>
    <s v="Servicios secretariales o de administración de oficinas  "/>
    <n v="80161501"/>
    <s v="Prestación de servicios profesionales en el área penal, actuando en representación y defensa del IGAC a nivel Nacional."/>
    <x v="0"/>
    <x v="0"/>
    <n v="11"/>
    <x v="0"/>
    <x v="0"/>
    <x v="1"/>
    <n v="83053047"/>
    <n v="83053047"/>
    <x v="0"/>
    <x v="0"/>
    <x v="0"/>
    <x v="1"/>
    <x v="6"/>
    <s v="Oficina Asesora Jurídica"/>
    <x v="3"/>
    <s v="Jefe Oficina Asesora Jurídica"/>
    <x v="8"/>
    <x v="14"/>
    <s v="N/A"/>
    <s v="N/A"/>
    <n v="117"/>
    <d v="2021-01-26T00:00:00"/>
    <n v="7550277"/>
    <n v="83053047"/>
    <n v="83053047"/>
    <x v="0"/>
    <s v="ALDEMAR GUARNIZO GARCÍA"/>
    <n v="24262"/>
    <x v="0"/>
    <x v="0"/>
    <x v="0"/>
    <n v="330"/>
    <n v="0"/>
    <m/>
  </r>
  <r>
    <x v="4"/>
    <n v="30"/>
    <x v="3"/>
    <x v="7"/>
    <x v="0"/>
    <x v="0"/>
    <x v="0"/>
    <x v="0"/>
    <s v="Servicios secretariales o de administración de oficinas  "/>
    <n v="80161501"/>
    <s v="Prestación de servicios profesionales para apoyar a la Oficina Asesora Jurídica en la estructuración de gestión jurídica, elaboración y revisión de conceptos, actos administrativos, doctrina y demás temas transversales que sean requeridos por el supervisor; así como realizar representación judicial y extrajudicial del IGAC a nivel nacional. "/>
    <x v="0"/>
    <x v="0"/>
    <n v="8"/>
    <x v="0"/>
    <x v="0"/>
    <x v="1"/>
    <n v="60678706"/>
    <n v="60678706"/>
    <x v="0"/>
    <x v="0"/>
    <x v="0"/>
    <x v="1"/>
    <x v="6"/>
    <s v="Oficina Asesora Jurídica"/>
    <x v="3"/>
    <s v="Jefe Oficina Asesora Jurídica"/>
    <x v="8"/>
    <x v="14"/>
    <s v="N/A"/>
    <s v="N/A"/>
    <n v="146"/>
    <d v="2021-01-26T00:00:00"/>
    <n v="7550277"/>
    <n v="60402216"/>
    <n v="60402216"/>
    <x v="0"/>
    <s v="SANDRA MAGALLY SALGADO LEYV"/>
    <n v="24285"/>
    <x v="0"/>
    <x v="0"/>
    <x v="0"/>
    <n v="240"/>
    <n v="276490"/>
    <m/>
  </r>
  <r>
    <x v="4"/>
    <n v="32"/>
    <x v="3"/>
    <x v="7"/>
    <x v="0"/>
    <x v="0"/>
    <x v="0"/>
    <x v="0"/>
    <s v="Servicios secretariales o de administración de oficinas  "/>
    <n v="80161501"/>
    <s v="Prestación de servicios profesionales en los asuntos legales y de propiedad intelectual que le sean asignados por la Oficina Asesora Jurídica; así como realizar representación judicial y extrajudicial del IGAC a nivel nacional."/>
    <x v="0"/>
    <x v="0"/>
    <n v="11"/>
    <x v="0"/>
    <x v="0"/>
    <x v="1"/>
    <n v="95787741"/>
    <n v="95787741"/>
    <x v="0"/>
    <x v="0"/>
    <x v="0"/>
    <x v="1"/>
    <x v="6"/>
    <s v="Oficina Asesora Jurídica"/>
    <x v="3"/>
    <s v="Jefe Oficina Asesora Jurídica"/>
    <x v="8"/>
    <x v="14"/>
    <s v="N/A"/>
    <s v="N/A"/>
    <n v="138"/>
    <d v="2021-01-26T00:00:00"/>
    <n v="8707976"/>
    <n v="95787736"/>
    <n v="95787736"/>
    <x v="0"/>
    <s v="LAURA VILLARRAGA ALBINO,"/>
    <n v="24271"/>
    <x v="0"/>
    <x v="0"/>
    <x v="0"/>
    <n v="330"/>
    <n v="5"/>
    <m/>
  </r>
  <r>
    <x v="4"/>
    <n v="31"/>
    <x v="3"/>
    <x v="7"/>
    <x v="0"/>
    <x v="0"/>
    <x v="0"/>
    <x v="0"/>
    <s v="Servicios secretariales o de administración de oficinas  "/>
    <n v="80161501"/>
    <s v="Prestación de servicios profesionales para apoyar a la Oficina Asesora Jurídica en la gestión jurídica y de regulación, en la revisión legal de los actos administrativos, elaboración de conceptos y documentos que requiera el Instituto Geográfico Agustín Codazzi."/>
    <x v="0"/>
    <x v="0"/>
    <n v="11"/>
    <x v="0"/>
    <x v="0"/>
    <x v="1"/>
    <n v="95787741"/>
    <n v="95787741"/>
    <x v="0"/>
    <x v="0"/>
    <x v="0"/>
    <x v="1"/>
    <x v="6"/>
    <s v="Oficina Asesora Jurídica"/>
    <x v="3"/>
    <s v="Jefe Oficina Asesora Jurídica"/>
    <x v="8"/>
    <x v="14"/>
    <s v="N/A"/>
    <s v="N/A"/>
    <n v="147"/>
    <d v="2021-01-26T00:00:00"/>
    <n v="8707976"/>
    <n v="95787736"/>
    <n v="95787736"/>
    <x v="0"/>
    <s v="JULIO CESAR AMAYA MENDEZ"/>
    <n v="24286"/>
    <x v="0"/>
    <x v="0"/>
    <x v="0"/>
    <n v="330"/>
    <n v="5"/>
    <m/>
  </r>
  <r>
    <x v="4"/>
    <n v="26"/>
    <x v="3"/>
    <x v="7"/>
    <x v="0"/>
    <x v="0"/>
    <x v="0"/>
    <x v="0"/>
    <s v="Servicios secretariales o de administración de oficinas  "/>
    <n v="80161501"/>
    <s v="Prestación de servicios profesionales a la Oficina Asesora Jurídica en la gestión jurídica en las fases contractuales y pos contractuales asignadas, así como los asuntos de derecho disciplinario que le sean asignados."/>
    <x v="0"/>
    <x v="0"/>
    <n v="11"/>
    <x v="0"/>
    <x v="0"/>
    <x v="1"/>
    <n v="95787741"/>
    <n v="95787741"/>
    <x v="0"/>
    <x v="0"/>
    <x v="0"/>
    <x v="1"/>
    <x v="6"/>
    <s v="Oficina Asesora Jurídica"/>
    <x v="3"/>
    <s v="Jefe Oficina Asesora Jurídica"/>
    <x v="8"/>
    <x v="14"/>
    <s v="N/A"/>
    <s v="N/A"/>
    <n v="148"/>
    <d v="2021-01-26T00:00:00"/>
    <n v="8707976"/>
    <n v="95787736"/>
    <n v="95787736"/>
    <x v="0"/>
    <s v="DIANA KARIME VELEZ GONAZALE"/>
    <n v="24287"/>
    <x v="0"/>
    <x v="0"/>
    <x v="0"/>
    <n v="11"/>
    <n v="5"/>
    <m/>
  </r>
  <r>
    <x v="4"/>
    <n v="33"/>
    <x v="3"/>
    <x v="7"/>
    <x v="1"/>
    <x v="1"/>
    <x v="0"/>
    <x v="0"/>
    <s v="Servicios secretariales o de administración de oficinas  "/>
    <n v="80161501"/>
    <s v="Prestación de servicios profesionales para realizar la representación ante las autoridades administrativas y judiciales a nivel nacional en los que sea parte el igac; así como apoyar en todos los trámites jurídicos encaminados a la oficina asesora jurídica."/>
    <x v="0"/>
    <x v="0"/>
    <n v="8"/>
    <x v="0"/>
    <x v="0"/>
    <x v="1"/>
    <n v="121357412"/>
    <n v="121357412"/>
    <x v="0"/>
    <x v="0"/>
    <x v="1"/>
    <x v="1"/>
    <x v="6"/>
    <s v="Oficina Asesora Jurídica"/>
    <x v="3"/>
    <s v="Jefe Oficina Asesora Jurídica"/>
    <x v="8"/>
    <x v="14"/>
    <s v="N/A"/>
    <s v="N/A"/>
    <n v="128"/>
    <d v="2021-01-26T00:00:00"/>
    <n v="7550277"/>
    <n v="120804432"/>
    <n v="120804432"/>
    <x v="0"/>
    <s v="ENIRQUE LESMES RODRIGUEZ_x000a_CAROLINA CARDONA BUENO"/>
    <s v="24267_x000a_24268"/>
    <x v="1"/>
    <x v="0"/>
    <x v="0"/>
    <n v="240"/>
    <n v="552980"/>
    <m/>
  </r>
  <r>
    <x v="6"/>
    <m/>
    <x v="3"/>
    <x v="8"/>
    <x v="0"/>
    <x v="5"/>
    <x v="1"/>
    <x v="0"/>
    <s v="Servicios de auditoría"/>
    <n v="84111600"/>
    <s v="Contratación de auditoria externa de seguimiento y auditoria con fines de certificación de calidad bajo la norma ISO 9001:2015, gestión ambiental bajo la norma ISO 14001:2015"/>
    <x v="6"/>
    <x v="6"/>
    <n v="11"/>
    <x v="0"/>
    <x v="7"/>
    <x v="1"/>
    <n v="20000000"/>
    <n v="20000000"/>
    <x v="0"/>
    <x v="0"/>
    <x v="0"/>
    <x v="0"/>
    <x v="3"/>
    <s v="Oficina Asesora de Planeación"/>
    <x v="3"/>
    <s v="Jefe Oficina Asesora de Planeación"/>
    <x v="3"/>
    <x v="21"/>
    <s v="Ejecutar el programa de auditoria"/>
    <s v="Sistema de Gestión implementado_x000a_"/>
    <m/>
    <m/>
    <m/>
    <m/>
    <n v="0"/>
    <x v="0"/>
    <m/>
    <m/>
    <x v="5"/>
    <x v="1"/>
    <x v="2"/>
    <m/>
    <n v="0"/>
    <m/>
  </r>
  <r>
    <x v="4"/>
    <n v="21"/>
    <x v="3"/>
    <x v="8"/>
    <x v="3"/>
    <x v="3"/>
    <x v="0"/>
    <x v="0"/>
    <s v="Servicios secretariales o de administración de oficinas  "/>
    <n v="80161501"/>
    <s v="Prestación de servicios profesionales para apoyar la formulación, actualización y seguimiento físico y financiero de los planes, programas y proyectos de los procesos asignados en el marco del Modelo Integrado de Planeación y Gestión."/>
    <x v="3"/>
    <x v="3"/>
    <n v="11"/>
    <x v="0"/>
    <x v="0"/>
    <x v="1"/>
    <n v="249159141"/>
    <n v="249159141"/>
    <x v="0"/>
    <x v="0"/>
    <x v="3"/>
    <x v="0"/>
    <x v="3"/>
    <s v="Oficina Asesora de Planeación"/>
    <x v="3"/>
    <s v="Jefe Oficina Asesora de Planeación"/>
    <x v="3"/>
    <x v="5"/>
    <s v="Realizar el seguimiento de los planes de acción anual"/>
    <s v="Documentos de planeación realizados_x000a__x000a_Documentos de planeación con seguimientos realizados_x000a_"/>
    <n v="99"/>
    <d v="2021-01-19T00:00:00"/>
    <n v="7550277"/>
    <n v="249159141"/>
    <n v="249159141"/>
    <x v="0"/>
    <s v="NASLY ESPERANZA MAYORGA_x000a_DIEGO CASTIBLANCO_x000a_ORLANDO AMAYA"/>
    <s v="24304_x000a_24305_x000a_24306"/>
    <x v="3"/>
    <x v="0"/>
    <x v="2"/>
    <m/>
    <n v="0"/>
    <m/>
  </r>
  <r>
    <x v="4"/>
    <n v="15"/>
    <x v="3"/>
    <x v="8"/>
    <x v="0"/>
    <x v="0"/>
    <x v="0"/>
    <x v="2"/>
    <s v="Servicios secretariales o de administración de oficinas  "/>
    <n v="80161501"/>
    <s v="Prestación de servicios profesionales para apoyar la implementación del Modelo Integrado de Planeación y Gestión en el Instituto, con énfasis en la actualización documental."/>
    <x v="3"/>
    <x v="3"/>
    <n v="11"/>
    <x v="0"/>
    <x v="0"/>
    <x v="1"/>
    <n v="46898742"/>
    <n v="46898742"/>
    <x v="0"/>
    <x v="0"/>
    <x v="0"/>
    <x v="0"/>
    <x v="3"/>
    <s v="Oficina Asesora de Planeación"/>
    <x v="3"/>
    <s v="Jefe Oficina Asesora de Planeación"/>
    <x v="3"/>
    <x v="21"/>
    <s v="Actualizar e implementar los planes de trabajo y/o mejoramiento anual"/>
    <s v="Sistema de Gestión implementado_x000a_"/>
    <n v="100"/>
    <d v="2021-01-19T00:00:00"/>
    <n v="3640236"/>
    <n v="40042596"/>
    <n v="40042596"/>
    <x v="0"/>
    <s v="LAURA ISABEL GONZALEZ"/>
    <n v="24340"/>
    <x v="0"/>
    <x v="0"/>
    <x v="0"/>
    <n v="330"/>
    <n v="0"/>
    <m/>
  </r>
  <r>
    <x v="4"/>
    <n v="18"/>
    <x v="3"/>
    <x v="8"/>
    <x v="0"/>
    <x v="0"/>
    <x v="0"/>
    <x v="0"/>
    <s v="Servicios secretariales o de administración de oficinas  "/>
    <n v="80161501"/>
    <s v="Prestar servicios profesionales a la Oficina Asesora de Planeación para apoyar la implementación del Modelo Integrado de Planeación y Gestión (MIPG) en la entidad y realizar las acciones tendientes al cumplimiento de los requisitos, promoción y divulgación de este. De igual manera, brindar apoyo al proceso de Direccionamiento Estratégico y Planeación."/>
    <x v="3"/>
    <x v="3"/>
    <n v="11"/>
    <x v="0"/>
    <x v="0"/>
    <x v="1"/>
    <n v="83053047"/>
    <n v="83053047"/>
    <x v="0"/>
    <x v="0"/>
    <x v="0"/>
    <x v="0"/>
    <x v="3"/>
    <s v="Oficina Asesora de Planeación"/>
    <x v="3"/>
    <s v="Jefe Oficina Asesora de Planeación"/>
    <x v="3"/>
    <x v="21"/>
    <s v="Actualizar e implementar los planes de trabajo y/o mejoramiento anual"/>
    <s v="Sistema de Gestión implementado_x000a_"/>
    <n v="95"/>
    <d v="2021-01-19T00:00:00"/>
    <n v="7550277"/>
    <n v="83053047"/>
    <n v="83053047"/>
    <x v="0"/>
    <s v="DAVID LEONARDO CARO PEDREROS"/>
    <n v="24295"/>
    <x v="0"/>
    <x v="0"/>
    <x v="0"/>
    <n v="330"/>
    <n v="0"/>
    <m/>
  </r>
  <r>
    <x v="4"/>
    <n v="17"/>
    <x v="3"/>
    <x v="8"/>
    <x v="0"/>
    <x v="0"/>
    <x v="0"/>
    <x v="0"/>
    <s v="Servicios secretariales o de administración de oficinas  "/>
    <n v="80161501"/>
    <s v="Prestación de servicios profesionales para apoyar el proceso de direccionamiento estratégico y planeación, por medio de la gestión de procesos de parametrización administración manejo y montaje de bases de datos."/>
    <x v="3"/>
    <x v="3"/>
    <n v="11"/>
    <x v="0"/>
    <x v="0"/>
    <x v="1"/>
    <n v="54740668"/>
    <n v="54740668"/>
    <x v="0"/>
    <x v="0"/>
    <x v="0"/>
    <x v="0"/>
    <x v="3"/>
    <s v="Oficina Asesora de Planeación"/>
    <x v="3"/>
    <s v="Jefe Oficina Asesora de Planeación"/>
    <x v="3"/>
    <x v="5"/>
    <s v="Realizar el seguimiento de los planes de acción anual"/>
    <s v="Documentos de planeación con seguimientos realizados"/>
    <n v="93"/>
    <d v="2021-01-19T00:00:00"/>
    <n v="4976424"/>
    <n v="54740664"/>
    <n v="54740664"/>
    <x v="0"/>
    <s v="DANIEL FERNANDO GALLEGO MORENO"/>
    <n v="24294"/>
    <x v="0"/>
    <x v="0"/>
    <x v="0"/>
    <n v="330"/>
    <n v="4"/>
    <m/>
  </r>
  <r>
    <x v="4"/>
    <n v="20"/>
    <x v="5"/>
    <x v="9"/>
    <x v="0"/>
    <x v="5"/>
    <x v="1"/>
    <x v="0"/>
    <s v="Servicios secretariales o de administración de oficinas  "/>
    <n v="80161501"/>
    <s v="Prestación de servicios profesionales para apoyar las estrategias, planes,  proyectos y actividades relacionadas con la mejora del servicio."/>
    <x v="3"/>
    <x v="3"/>
    <n v="11"/>
    <x v="0"/>
    <x v="0"/>
    <x v="1"/>
    <n v="54740668"/>
    <n v="54740668"/>
    <x v="0"/>
    <x v="0"/>
    <x v="0"/>
    <x v="0"/>
    <x v="3"/>
    <s v="Oficina Asesora de Planeación"/>
    <x v="3"/>
    <s v="Jefe Oficina Asesora de Planeación"/>
    <x v="3"/>
    <x v="5"/>
    <s v="Realizar acciones de dialogo y participación ciudadana"/>
    <s v="Documentos de planeación con seguimientos realizados"/>
    <m/>
    <m/>
    <m/>
    <m/>
    <n v="0"/>
    <x v="0"/>
    <m/>
    <m/>
    <x v="5"/>
    <x v="1"/>
    <x v="2"/>
    <m/>
    <n v="0"/>
    <n v="14929273.09090909"/>
  </r>
  <r>
    <x v="4"/>
    <n v="22"/>
    <x v="3"/>
    <x v="8"/>
    <x v="0"/>
    <x v="0"/>
    <x v="0"/>
    <x v="0"/>
    <s v="Servicios de auditoría"/>
    <n v="84111600"/>
    <s v="Prestación de servicios profesionales para realizar las actividades del sistema de gestión ambiental del instituto en el marco del modelo de planeación y gestión vigente para la nación "/>
    <x v="0"/>
    <x v="0"/>
    <n v="11"/>
    <x v="0"/>
    <x v="0"/>
    <x v="1"/>
    <n v="73517991"/>
    <n v="73517991"/>
    <x v="0"/>
    <x v="0"/>
    <x v="0"/>
    <x v="0"/>
    <x v="3"/>
    <s v="Oficina Asesora de Planeación"/>
    <x v="3"/>
    <s v="Jefe Oficina Asesora de Planeación"/>
    <x v="3"/>
    <x v="21"/>
    <s v="Actualizar e implementar los planes de trabajo y/o mejoramiento anual"/>
    <s v="Sistema de Gestión implementado_x000a_"/>
    <n v="94"/>
    <d v="2021-01-19T00:00:00"/>
    <n v="6683453"/>
    <n v="73517983"/>
    <n v="73517983"/>
    <x v="0"/>
    <s v="DANIEL ALEJANDRO VELASQUEZ PIRA"/>
    <n v="24260"/>
    <x v="0"/>
    <x v="0"/>
    <x v="0"/>
    <n v="330"/>
    <n v="8"/>
    <m/>
  </r>
  <r>
    <x v="4"/>
    <n v="16"/>
    <x v="3"/>
    <x v="8"/>
    <x v="0"/>
    <x v="0"/>
    <x v="0"/>
    <x v="0"/>
    <s v="Servicios secretariales o de administración de oficinas  "/>
    <n v="80161501"/>
    <s v="Prestación de servicios profesionales para apoyar el proceso de direccionamiento estratégico y planeación, para apoyar la revisión y ajuste del Sistema Integrado de Gestión, así como realizar acciones tendientes al cumplimiento del plan para su implementación y todo lo relacionado con procesos de certificación y recertificación de calidad."/>
    <x v="3"/>
    <x v="3"/>
    <n v="11"/>
    <x v="0"/>
    <x v="0"/>
    <x v="1"/>
    <n v="108518128"/>
    <n v="108518128"/>
    <x v="0"/>
    <x v="0"/>
    <x v="0"/>
    <x v="0"/>
    <x v="3"/>
    <s v="Oficina Asesora de Planeación"/>
    <x v="3"/>
    <s v="Jefe Oficina Asesora de Planeación"/>
    <x v="3"/>
    <x v="21"/>
    <s v="Actualizar e implementar los planes de trabajo y/o mejoramiento anual"/>
    <s v="Sistema de Gestión implementado_x000a_"/>
    <n v="92"/>
    <d v="2021-01-19T00:00:00"/>
    <n v="9865284"/>
    <n v="108518124"/>
    <n v="108518124"/>
    <x v="0"/>
    <s v="CARLOS RAFAEL GONZÁLEZ CONTRERAS"/>
    <n v="24288"/>
    <x v="0"/>
    <x v="0"/>
    <x v="0"/>
    <n v="330"/>
    <n v="4"/>
    <m/>
  </r>
  <r>
    <x v="6"/>
    <m/>
    <x v="5"/>
    <x v="9"/>
    <x v="0"/>
    <x v="5"/>
    <x v="1"/>
    <x v="7"/>
    <s v="Servicios de construcción de edificios comerciales y de oficina"/>
    <n v="72121100"/>
    <s v="Adecuación física e instalación del sistema de cableado estructurado, corriente regulada y normal y sistema de climatización para las oficinas del IGAC en la ciudad de Yopal"/>
    <x v="4"/>
    <x v="4"/>
    <n v="6"/>
    <x v="0"/>
    <x v="6"/>
    <x v="1"/>
    <n v="245135741"/>
    <n v="245135741"/>
    <x v="0"/>
    <x v="1"/>
    <x v="0"/>
    <x v="0"/>
    <x v="13"/>
    <m/>
    <x v="6"/>
    <m/>
    <x v="9"/>
    <x v="15"/>
    <s v="Realizar actividades preliminares"/>
    <s v="SEDES ADECUADAS"/>
    <m/>
    <m/>
    <m/>
    <m/>
    <n v="0"/>
    <x v="0"/>
    <m/>
    <m/>
    <x v="5"/>
    <x v="1"/>
    <x v="2"/>
    <m/>
    <n v="0"/>
    <n v="0"/>
  </r>
  <r>
    <x v="6"/>
    <n v="17"/>
    <x v="5"/>
    <x v="9"/>
    <x v="0"/>
    <x v="0"/>
    <x v="0"/>
    <x v="0"/>
    <s v="Servicios secretariales o de administración de oficinas  "/>
    <n v="80161501"/>
    <s v="Prestación de servicios para apoyar las actividades relacionadas con la organización de expedientes disciplinarios"/>
    <x v="0"/>
    <x v="0"/>
    <n v="11"/>
    <x v="0"/>
    <x v="0"/>
    <x v="1"/>
    <n v="29367360"/>
    <n v="29367360"/>
    <x v="0"/>
    <x v="1"/>
    <x v="0"/>
    <x v="1"/>
    <x v="8"/>
    <s v="Secretaría General - GIT Control Disciplinario"/>
    <x v="3"/>
    <s v="Coordinador GIT Control Disciplinario"/>
    <x v="8"/>
    <x v="14"/>
    <s v="N/A"/>
    <s v="N/A"/>
    <n v="18"/>
    <d v="2021-01-08T00:00:00"/>
    <n v="2669760"/>
    <n v="29367360"/>
    <n v="29367360"/>
    <x v="0"/>
    <s v="LISSETH TATIANA BOBADILLA BOJACA"/>
    <n v="24176"/>
    <x v="0"/>
    <x v="0"/>
    <x v="2"/>
    <m/>
    <n v="0"/>
    <m/>
  </r>
  <r>
    <x v="6"/>
    <n v="18"/>
    <x v="5"/>
    <x v="9"/>
    <x v="0"/>
    <x v="0"/>
    <x v="0"/>
    <x v="0"/>
    <s v="Servicios secretariales o de administración de oficinas  "/>
    <n v="80161501"/>
    <s v="Prestación de servicios profesionales para tramitar, impulsar y sustanciar cada una de las actuaciones de los procesos disciplinarios del Instituto y apoyo en los trámites administrativos que requiera la coordinación."/>
    <x v="0"/>
    <x v="0"/>
    <n v="11"/>
    <x v="0"/>
    <x v="0"/>
    <x v="1"/>
    <n v="34372048"/>
    <n v="34372048"/>
    <x v="0"/>
    <x v="1"/>
    <x v="0"/>
    <x v="1"/>
    <x v="8"/>
    <s v="Secretaría General - GIT Control Disciplinario"/>
    <x v="3"/>
    <s v="Coordinador GIT Control Disciplinario"/>
    <x v="8"/>
    <x v="14"/>
    <s v="N/A"/>
    <s v="N/A"/>
    <n v="17"/>
    <d v="2021-01-07T00:00:00"/>
    <n v="3124731"/>
    <n v="34372041"/>
    <n v="34372041"/>
    <x v="0"/>
    <s v="SERGIO  CALDERON HERNANDEZ"/>
    <n v="24175"/>
    <x v="0"/>
    <x v="0"/>
    <x v="1"/>
    <n v="11"/>
    <n v="7"/>
    <m/>
  </r>
  <r>
    <x v="6"/>
    <n v="74"/>
    <x v="5"/>
    <x v="9"/>
    <x v="0"/>
    <x v="0"/>
    <x v="0"/>
    <x v="4"/>
    <s v="Servicios secretariales o de administración de oficinas  "/>
    <n v="80161501"/>
    <s v="Prestación de servicios profesionales para brindar apoyo jurídico y administrativo a la coordinación, así como la sustentación, revisión y verificación de términos de los procesos disciplinarios que se adelantan en el Igac. "/>
    <x v="4"/>
    <x v="4"/>
    <n v="7"/>
    <x v="0"/>
    <x v="0"/>
    <x v="1"/>
    <n v="46784176"/>
    <n v="46784176"/>
    <x v="0"/>
    <x v="3"/>
    <x v="0"/>
    <x v="1"/>
    <x v="8"/>
    <s v="Secretaría General - GIT Control Disciplinario"/>
    <x v="3"/>
    <s v="Coordinador GIT Control Disciplinario"/>
    <x v="8"/>
    <x v="14"/>
    <s v="N/A"/>
    <s v="N/A"/>
    <m/>
    <d v="2021-04-29T00:00:00"/>
    <n v="5757793"/>
    <n v="40304551"/>
    <n v="40304551"/>
    <x v="0"/>
    <s v="ANA MARÍA VILLA ROJAS"/>
    <m/>
    <x v="0"/>
    <x v="0"/>
    <x v="0"/>
    <n v="270"/>
    <n v="6479625"/>
    <m/>
  </r>
  <r>
    <x v="6"/>
    <n v="13"/>
    <x v="5"/>
    <x v="9"/>
    <x v="1"/>
    <x v="0"/>
    <x v="1"/>
    <x v="0"/>
    <s v="Servicios secretariales o de administración de oficinas  "/>
    <n v="80161501"/>
    <s v="Prestación de servicios profesionales para tramitar, impulsar y sustanciar cada una de las actuaciones de los procesos disciplinarios a nivel nacional."/>
    <x v="0"/>
    <x v="0"/>
    <n v="11"/>
    <x v="0"/>
    <x v="0"/>
    <x v="1"/>
    <n v="147035981"/>
    <n v="147035981"/>
    <x v="0"/>
    <x v="1"/>
    <x v="1"/>
    <x v="1"/>
    <x v="8"/>
    <s v="Secretaría General - GIT Control Disciplinario"/>
    <x v="3"/>
    <s v="Coordinador GIT Control Disciplinario"/>
    <x v="8"/>
    <x v="14"/>
    <s v="N/A"/>
    <s v="N/A"/>
    <n v="13"/>
    <d v="2021-01-08T00:00:00"/>
    <n v="6683453"/>
    <n v="73517983"/>
    <n v="73517983"/>
    <x v="0"/>
    <s v="DORIS  ROJAS URRUEGO"/>
    <n v="24182"/>
    <x v="0"/>
    <x v="1"/>
    <x v="2"/>
    <m/>
    <n v="26733817.454545453"/>
    <m/>
  </r>
  <r>
    <x v="6"/>
    <n v="16"/>
    <x v="5"/>
    <x v="9"/>
    <x v="0"/>
    <x v="0"/>
    <x v="0"/>
    <x v="0"/>
    <s v="Servicios secretariales o de administración de oficinas  "/>
    <n v="80161501"/>
    <s v="prestación de servicios profesionales para la elaboración de los respectivos informes técnicos, apoyo en la práctica de pruebas y direccionamiento   de índole catastral que se requieran en el desarrollo de los procesos disciplinarios que se adelanten en el IGAC"/>
    <x v="0"/>
    <x v="0"/>
    <n v="11"/>
    <x v="0"/>
    <x v="0"/>
    <x v="1"/>
    <n v="73517991"/>
    <n v="73517991"/>
    <x v="0"/>
    <x v="1"/>
    <x v="0"/>
    <x v="1"/>
    <x v="8"/>
    <s v="Secretaría General - GIT Control Disciplinario"/>
    <x v="3"/>
    <s v="Coordinador GIT Control Disciplinario"/>
    <x v="8"/>
    <x v="14"/>
    <s v="N/A"/>
    <s v="N/A"/>
    <n v="16"/>
    <d v="2021-01-25T00:00:00"/>
    <n v="6683453"/>
    <n v="73517983"/>
    <n v="73517983"/>
    <x v="0"/>
    <s v="NINI YOHANA MARROQUIN COLLAZOS"/>
    <n v="24240"/>
    <x v="0"/>
    <x v="0"/>
    <x v="1"/>
    <n v="11"/>
    <n v="8"/>
    <m/>
  </r>
  <r>
    <x v="6"/>
    <n v="15"/>
    <x v="5"/>
    <x v="9"/>
    <x v="0"/>
    <x v="0"/>
    <x v="0"/>
    <x v="0"/>
    <s v="Servicios secretariales o de administración de oficinas  "/>
    <n v="80161501"/>
    <s v="Prestación de servicios profesionales para realizar apoyo jurídico y a la coordinación en la revisión de las quejas y revisión de los actos administrativos proferidos en los procesos disciplinarios que sean adelantados en la entidad."/>
    <x v="0"/>
    <x v="0"/>
    <n v="11"/>
    <x v="0"/>
    <x v="0"/>
    <x v="1"/>
    <n v="83053047"/>
    <n v="83053047"/>
    <x v="0"/>
    <x v="1"/>
    <x v="0"/>
    <x v="1"/>
    <x v="8"/>
    <s v="Secretaría General - GIT Control Disciplinario"/>
    <x v="3"/>
    <s v="Coordinador GIT Control Disciplinario"/>
    <x v="8"/>
    <x v="14"/>
    <s v="N/A"/>
    <s v="N/A"/>
    <n v="15"/>
    <d v="2021-01-07T00:00:00"/>
    <n v="7550226"/>
    <n v="83052486"/>
    <n v="83052486"/>
    <x v="0"/>
    <s v="LUIS ALFREDO AGUDELO FLOREZ"/>
    <n v="24174"/>
    <x v="0"/>
    <x v="0"/>
    <x v="1"/>
    <n v="11"/>
    <n v="561"/>
    <m/>
  </r>
  <r>
    <x v="6"/>
    <n v="2"/>
    <x v="5"/>
    <x v="9"/>
    <x v="1"/>
    <x v="1"/>
    <x v="0"/>
    <x v="0"/>
    <s v="Servicios secretariales o de administración de oficinas  "/>
    <n v="80161501"/>
    <s v="Prestación de servicios profesionales para adelantar actividades de revisión y elaboración y publicación de documentos en la etapa preparatoria, precontractual, contractual y post contractual en los procesos de selección "/>
    <x v="0"/>
    <x v="0"/>
    <n v="11"/>
    <x v="0"/>
    <x v="0"/>
    <x v="1"/>
    <n v="161268052"/>
    <n v="161268052"/>
    <x v="0"/>
    <x v="1"/>
    <x v="1"/>
    <x v="1"/>
    <x v="9"/>
    <s v="Secretaría General - GIT Gestión Contractual"/>
    <x v="3"/>
    <s v="Coordinador GIT Gestión Contractual"/>
    <x v="8"/>
    <x v="14"/>
    <s v="N/A"/>
    <s v="N/A"/>
    <n v="4"/>
    <d v="2021-01-07T00:00:00"/>
    <n v="7330366"/>
    <n v="161268052"/>
    <n v="161268052"/>
    <x v="0"/>
    <s v="ADRIANA PAOLA ALVAREZ MORENO_x000a_ORLANDO  RAMIREZ OLAYA"/>
    <s v="24163_x000a_24170"/>
    <x v="1"/>
    <x v="0"/>
    <x v="1"/>
    <n v="11"/>
    <n v="0"/>
    <m/>
  </r>
  <r>
    <x v="6"/>
    <n v="3"/>
    <x v="5"/>
    <x v="9"/>
    <x v="0"/>
    <x v="0"/>
    <x v="0"/>
    <x v="0"/>
    <s v="Servicios secretariales o de administración de oficinas  "/>
    <n v="80161501"/>
    <s v="Prestación de servicios profesionales para realizar el seguimiento y control de los expedientes electrónicos a nivel nacional, así como proyectar los documentos jurídicos necesarios en materia de actuaciones administrativas y contratación estatal"/>
    <x v="0"/>
    <x v="0"/>
    <n v="11"/>
    <x v="0"/>
    <x v="0"/>
    <x v="1"/>
    <n v="70936690"/>
    <n v="70936690"/>
    <x v="0"/>
    <x v="1"/>
    <x v="0"/>
    <x v="1"/>
    <x v="9"/>
    <s v="Secretaría General - GIT Gestión Contractual"/>
    <x v="3"/>
    <s v="Coordinador GIT Gestión Contractual"/>
    <x v="8"/>
    <x v="14"/>
    <s v="N/A"/>
    <s v="N/A"/>
    <n v="11"/>
    <d v="2021-01-07T00:00:00"/>
    <n v="6448790"/>
    <n v="70936690"/>
    <n v="70936690"/>
    <x v="0"/>
    <s v="WILDER ANDRES GONZALEZ ROJAS"/>
    <n v="24172"/>
    <x v="0"/>
    <x v="0"/>
    <x v="1"/>
    <n v="11"/>
    <n v="0"/>
    <m/>
  </r>
  <r>
    <x v="6"/>
    <n v="7"/>
    <x v="5"/>
    <x v="9"/>
    <x v="0"/>
    <x v="0"/>
    <x v="0"/>
    <x v="0"/>
    <s v="Servicios secretariales o de administración de oficinas  "/>
    <n v="80161501"/>
    <s v="Prestación de servicios profesionales para realizar contratación directa"/>
    <x v="0"/>
    <x v="0"/>
    <n v="5"/>
    <x v="0"/>
    <x v="0"/>
    <x v="1"/>
    <n v="24157400"/>
    <n v="24157400"/>
    <x v="0"/>
    <x v="1"/>
    <x v="0"/>
    <x v="1"/>
    <x v="9"/>
    <s v="Secretaría General - GIT Gestión Contractual"/>
    <x v="3"/>
    <s v="Coordinador GIT Gestión Contractual"/>
    <x v="8"/>
    <x v="14"/>
    <s v="N/A"/>
    <s v="N/A"/>
    <n v="7"/>
    <d v="2021-01-08T00:00:00"/>
    <n v="4831480"/>
    <n v="24157400"/>
    <n v="24157400"/>
    <x v="0"/>
    <s v="ERIKA PAOLA SERRANO RICAURTE"/>
    <n v="24177"/>
    <x v="0"/>
    <x v="0"/>
    <x v="1"/>
    <n v="5"/>
    <n v="0"/>
    <m/>
  </r>
  <r>
    <x v="6"/>
    <n v="9"/>
    <x v="5"/>
    <x v="9"/>
    <x v="3"/>
    <x v="3"/>
    <x v="0"/>
    <x v="0"/>
    <s v="Servicios secretariales o de administración de oficinas  "/>
    <n v="80161501"/>
    <s v="Prestación de servicios personales para adelantar actividades relacionadas con el ingreso, egreso y baja de bienes del IGAV. "/>
    <x v="0"/>
    <x v="0"/>
    <n v="11"/>
    <x v="0"/>
    <x v="0"/>
    <x v="1"/>
    <n v="85591209"/>
    <n v="85591209"/>
    <x v="0"/>
    <x v="1"/>
    <x v="3"/>
    <x v="1"/>
    <x v="9"/>
    <s v="Secretaría General - GIT Gestión Contractual"/>
    <x v="3"/>
    <s v="Coordinador GIT Gestión Contractual"/>
    <x v="8"/>
    <x v="14"/>
    <s v="N/A"/>
    <s v="N/A"/>
    <n v="9"/>
    <d v="2021-01-07T00:00:00"/>
    <n v="2593673"/>
    <n v="85591209"/>
    <n v="85591209"/>
    <x v="0"/>
    <s v="DANNY ADALBERTO GUARNIZO MOLINA_x000a_DANIELA FERNANDA CASAS SIERRA_x000a_WILLIAM  SANCHEZ SANDOVAL_x000a_"/>
    <s v="24152_x000a_24156_x000a_24158_x000a_"/>
    <x v="3"/>
    <x v="0"/>
    <x v="1"/>
    <n v="11"/>
    <n v="0"/>
    <m/>
  </r>
  <r>
    <x v="6"/>
    <n v="10"/>
    <x v="5"/>
    <x v="9"/>
    <x v="0"/>
    <x v="0"/>
    <x v="0"/>
    <x v="0"/>
    <s v="Servicios secretariales o de administración de oficinas  "/>
    <n v="80161501"/>
    <s v="Prestación de servicios profesionales para actividades de consolidación, análisis, conciliación contable y depuración de acuerdo con la información generada por el sistema de información de inventarios de elementos devolutivos de la entidad a nivel nacional "/>
    <x v="0"/>
    <x v="0"/>
    <n v="11"/>
    <x v="0"/>
    <x v="0"/>
    <x v="1"/>
    <n v="41110377"/>
    <n v="41110377"/>
    <x v="0"/>
    <x v="1"/>
    <x v="0"/>
    <x v="1"/>
    <x v="9"/>
    <s v="Secretaría General - GIT Gestión Contractual"/>
    <x v="3"/>
    <s v="Coordinador GIT Gestión Contractual"/>
    <x v="8"/>
    <x v="14"/>
    <s v="N/A"/>
    <s v="N/A"/>
    <n v="10"/>
    <d v="2021-01-07T00:00:00"/>
    <n v="3737307"/>
    <n v="41110377"/>
    <n v="41110377"/>
    <x v="0"/>
    <s v="CRISTIAN CAMILO ROJAS MORALES"/>
    <n v="24154"/>
    <x v="0"/>
    <x v="0"/>
    <x v="1"/>
    <n v="11"/>
    <n v="0"/>
    <m/>
  </r>
  <r>
    <x v="6"/>
    <n v="11"/>
    <x v="5"/>
    <x v="9"/>
    <x v="0"/>
    <x v="0"/>
    <x v="0"/>
    <x v="0"/>
    <s v="Servicios secretariales o de administración de oficinas  "/>
    <n v="80161501"/>
    <s v="Prestación de servicios profesionales para adelantar la revisión de los procesos de contratación que ingresan al área para asignación posterior."/>
    <x v="0"/>
    <x v="0"/>
    <n v="11"/>
    <x v="0"/>
    <x v="0"/>
    <x v="1"/>
    <n v="31417067"/>
    <n v="31417067"/>
    <x v="0"/>
    <x v="1"/>
    <x v="0"/>
    <x v="1"/>
    <x v="9"/>
    <s v="Secretaría General - GIT Gestión Contractual"/>
    <x v="3"/>
    <s v="Coordinador GIT Gestión Contractual"/>
    <x v="8"/>
    <x v="14"/>
    <s v="N/A"/>
    <s v="N/A"/>
    <n v="3"/>
    <d v="2021-01-07T00:00:00"/>
    <n v="2856097"/>
    <n v="31417067"/>
    <n v="31417067"/>
    <x v="0"/>
    <s v="KARIME ESPERANZA ARENAS DOMINGUEZ"/>
    <n v="24162"/>
    <x v="0"/>
    <x v="0"/>
    <x v="1"/>
    <n v="11"/>
    <n v="0"/>
    <m/>
  </r>
  <r>
    <x v="6"/>
    <n v="5"/>
    <x v="5"/>
    <x v="9"/>
    <x v="0"/>
    <x v="0"/>
    <x v="0"/>
    <x v="0"/>
    <s v="Servicios secretariales o de administración de oficinas  "/>
    <n v="80161501"/>
    <s v="Prestación de servicios profesionales para realizar actividades relacionadas con la planeación, seguimiento y control de la información generada por el grupo interno de trabajo de contratos de egresos. "/>
    <x v="0"/>
    <x v="0"/>
    <n v="11"/>
    <x v="0"/>
    <x v="0"/>
    <x v="1"/>
    <n v="80634026"/>
    <n v="80634026"/>
    <x v="0"/>
    <x v="1"/>
    <x v="0"/>
    <x v="1"/>
    <x v="9"/>
    <s v="Secretaría General - GIT Gestión Contractual"/>
    <x v="3"/>
    <s v="Coordinador GIT Gestión Contractual"/>
    <x v="8"/>
    <x v="14"/>
    <s v="N/A"/>
    <s v="N/A"/>
    <n v="6"/>
    <d v="2021-01-07T00:00:00"/>
    <n v="7330366"/>
    <n v="80633960"/>
    <n v="80633960"/>
    <x v="0"/>
    <s v="MARIA VICTORIA MOLINA MELO"/>
    <n v="24160"/>
    <x v="0"/>
    <x v="0"/>
    <x v="1"/>
    <n v="11"/>
    <n v="66"/>
    <m/>
  </r>
  <r>
    <x v="8"/>
    <n v="5"/>
    <x v="5"/>
    <x v="9"/>
    <x v="0"/>
    <x v="0"/>
    <x v="0"/>
    <x v="11"/>
    <s v="Papel de imprenta y papel de escribir"/>
    <n v="14111500"/>
    <s v="Adquisición de productos derivados del papel, cartón y corrugados en Colombia"/>
    <x v="4"/>
    <x v="4"/>
    <n v="1"/>
    <x v="0"/>
    <x v="3"/>
    <x v="1"/>
    <n v="230000000"/>
    <n v="230000000"/>
    <x v="0"/>
    <x v="0"/>
    <x v="0"/>
    <x v="1"/>
    <x v="9"/>
    <s v="Secretaría General - GIT Gestión Contractual"/>
    <x v="3"/>
    <s v="Coordinador GIT Gestión Contractual"/>
    <x v="8"/>
    <x v="14"/>
    <s v="N/A"/>
    <s v="N/A"/>
    <m/>
    <d v="2021-04-27T00:00:00"/>
    <n v="22089892"/>
    <n v="22089892"/>
    <n v="22089892"/>
    <x v="0"/>
    <s v="INICIO PROCESO"/>
    <m/>
    <x v="0"/>
    <x v="0"/>
    <x v="2"/>
    <m/>
    <n v="0"/>
    <m/>
  </r>
  <r>
    <x v="6"/>
    <m/>
    <x v="5"/>
    <x v="9"/>
    <x v="0"/>
    <x v="5"/>
    <x v="1"/>
    <x v="3"/>
    <s v="Tóner para impresoras o fax"/>
    <n v="44103103"/>
    <s v="Adquisición de consumibles de impresión a nivel nacional "/>
    <x v="4"/>
    <x v="4"/>
    <n v="1"/>
    <x v="0"/>
    <x v="3"/>
    <x v="1"/>
    <n v="265600000"/>
    <n v="265600000"/>
    <x v="0"/>
    <x v="0"/>
    <x v="0"/>
    <x v="1"/>
    <x v="9"/>
    <s v="Secretaría General - GIT Gestión Contractual"/>
    <x v="3"/>
    <s v="Coordinador GIT Gestión Contractual"/>
    <x v="8"/>
    <x v="14"/>
    <s v="N/A"/>
    <s v="N/A"/>
    <m/>
    <m/>
    <m/>
    <m/>
    <n v="0"/>
    <x v="0"/>
    <m/>
    <m/>
    <x v="5"/>
    <x v="1"/>
    <x v="2"/>
    <m/>
    <n v="0"/>
    <n v="0"/>
  </r>
  <r>
    <x v="6"/>
    <n v="8"/>
    <x v="5"/>
    <x v="9"/>
    <x v="1"/>
    <x v="1"/>
    <x v="0"/>
    <x v="0"/>
    <s v="Servicios secretariales o de administración de oficinas  "/>
    <n v="80161501"/>
    <s v="Prestación de servicios personales de apoyo en la gestión para la etapa preparatoria y post contractual en los procesos de contratación, en el registro, verificación y publicación del sigep y secop ii"/>
    <x v="0"/>
    <x v="0"/>
    <n v="11"/>
    <x v="0"/>
    <x v="0"/>
    <x v="1"/>
    <n v="58772630"/>
    <n v="58772630"/>
    <x v="0"/>
    <x v="1"/>
    <x v="1"/>
    <x v="1"/>
    <x v="9"/>
    <s v="Secretaría General - GIT Gestión Contractual"/>
    <x v="3"/>
    <s v="Coordinador GIT Gestión Contractual"/>
    <x v="8"/>
    <x v="14"/>
    <s v="N/A"/>
    <s v="N/A"/>
    <n v="8"/>
    <d v="2021-01-07T00:00:00"/>
    <n v="2671483"/>
    <n v="58772626"/>
    <n v="58772626"/>
    <x v="0"/>
    <s v="SANDRA YANETH CELEMIN_x000a_BIBIANA ANDREA CASAS SIERRA_x000a_"/>
    <s v="24164_x000a_24167_x000a_"/>
    <x v="1"/>
    <x v="0"/>
    <x v="1"/>
    <n v="2"/>
    <n v="4"/>
    <m/>
  </r>
  <r>
    <x v="8"/>
    <s v="6-7-8-9-10-11-12-13-14-15-16-17-18"/>
    <x v="5"/>
    <x v="9"/>
    <x v="0"/>
    <x v="0"/>
    <x v="0"/>
    <x v="11"/>
    <s v="Suministros de escritorio"/>
    <n v="44121600"/>
    <s v="Adquisición de elementos de papelería e insumos"/>
    <x v="4"/>
    <x v="4"/>
    <n v="1"/>
    <x v="0"/>
    <x v="3"/>
    <x v="1"/>
    <n v="8531146"/>
    <n v="8531146"/>
    <x v="0"/>
    <x v="0"/>
    <x v="0"/>
    <x v="1"/>
    <x v="9"/>
    <s v="Secretaría General - GIT Gestión Contractual"/>
    <x v="3"/>
    <s v="Coordinador GIT Gestión Contractual"/>
    <x v="8"/>
    <x v="14"/>
    <s v="N/A"/>
    <s v="N/A"/>
    <n v="552"/>
    <d v="2021-04-27T00:00:00"/>
    <n v="8531146"/>
    <n v="8531146"/>
    <m/>
    <x v="2"/>
    <s v="PANAMERICANA LIBRERIA Y PAPELERIA SA"/>
    <n v="24694"/>
    <x v="0"/>
    <x v="0"/>
    <x v="2"/>
    <m/>
    <n v="8531146"/>
    <m/>
  </r>
  <r>
    <x v="6"/>
    <m/>
    <x v="5"/>
    <x v="9"/>
    <x v="0"/>
    <x v="5"/>
    <x v="1"/>
    <x v="4"/>
    <s v="Servicios de envío, recogida o entrega de correo"/>
    <n v="78102203"/>
    <s v="Prestación de Servicios de administración, curso y entrega de toda clase de  correspondencia y demás envíos postales. "/>
    <x v="8"/>
    <x v="8"/>
    <n v="9"/>
    <x v="0"/>
    <x v="0"/>
    <x v="1"/>
    <n v="898185726"/>
    <n v="898185726"/>
    <x v="0"/>
    <x v="3"/>
    <x v="0"/>
    <x v="1"/>
    <x v="24"/>
    <s v="Secretaría General - GIT Gestión Documental"/>
    <x v="3"/>
    <s v="Coordinador GIT Gestión Documental"/>
    <x v="8"/>
    <x v="14"/>
    <s v="N/A"/>
    <s v="N/A"/>
    <m/>
    <m/>
    <m/>
    <m/>
    <n v="0"/>
    <x v="0"/>
    <m/>
    <m/>
    <x v="5"/>
    <x v="1"/>
    <x v="2"/>
    <m/>
    <n v="0"/>
    <m/>
  </r>
  <r>
    <x v="6"/>
    <n v="48"/>
    <x v="5"/>
    <x v="9"/>
    <x v="0"/>
    <x v="0"/>
    <x v="0"/>
    <x v="2"/>
    <s v="Servicios secretariales o de administración de oficinas  "/>
    <n v="80161501"/>
    <s v="Prestación de servicios personales para apoyar la implementación del sistema de gestión documental de la entidad de acuerdo a las normas vigentes."/>
    <x v="3"/>
    <x v="3"/>
    <n v="11"/>
    <x v="0"/>
    <x v="0"/>
    <x v="1"/>
    <n v="29566233.890000001"/>
    <n v="29566233.890000001"/>
    <x v="0"/>
    <x v="0"/>
    <x v="0"/>
    <x v="1"/>
    <x v="24"/>
    <s v="Secretaría General - GIT Gestión Documental"/>
    <x v="3"/>
    <s v="Coordinador GIT Gestión Documental"/>
    <x v="8"/>
    <x v="14"/>
    <s v="N/A"/>
    <s v="N/A"/>
    <n v="235"/>
    <d v="2021-02-03T00:00:00"/>
    <n v="2593673"/>
    <n v="28530403"/>
    <n v="28530403"/>
    <x v="0"/>
    <s v="EDWIN DIDIER CASAS ARDILA"/>
    <n v="24418"/>
    <x v="0"/>
    <x v="0"/>
    <x v="0"/>
    <n v="330"/>
    <n v="1035830.8900000006"/>
    <m/>
  </r>
  <r>
    <x v="6"/>
    <n v="49"/>
    <x v="5"/>
    <x v="9"/>
    <x v="1"/>
    <x v="1"/>
    <x v="0"/>
    <x v="2"/>
    <s v="Servicios secretariales o de administración de oficinas  "/>
    <n v="80161501"/>
    <s v="Prestación de servicios personales para la aplicación de los procesos archvísticos  de acuerdo a las directrices de la entidad y las normas del archivo general de la nación. "/>
    <x v="3"/>
    <x v="3"/>
    <n v="11"/>
    <x v="0"/>
    <x v="0"/>
    <x v="1"/>
    <n v="43614654"/>
    <n v="43614653.780000001"/>
    <x v="0"/>
    <x v="0"/>
    <x v="1"/>
    <x v="1"/>
    <x v="24"/>
    <s v="Secretaría General - GIT Gestión Documental"/>
    <x v="3"/>
    <s v="Coordinador GIT Gestión Documental"/>
    <x v="8"/>
    <x v="14"/>
    <s v="N/A"/>
    <s v="N/A"/>
    <n v="196"/>
    <d v="2021-02-03T00:00:00"/>
    <n v="1924742"/>
    <n v="42344324"/>
    <n v="42344324"/>
    <x v="0"/>
    <s v="JENNY ALEXANDRA PEREZ GONZALEZ_x000a_RAFAEL ALIRIO GONZALEZ "/>
    <s v="24380_x000a_24382"/>
    <x v="1"/>
    <x v="0"/>
    <x v="0"/>
    <n v="330"/>
    <n v="1270329.7800000012"/>
    <m/>
  </r>
  <r>
    <x v="6"/>
    <m/>
    <x v="5"/>
    <x v="9"/>
    <x v="0"/>
    <x v="5"/>
    <x v="1"/>
    <x v="4"/>
    <s v="Servicios secretariales o de administración de oficinas  "/>
    <n v="80161501"/>
    <s v="Prestación de servicios profesionales para gestionar y apoyar el proceso de convalidación de las tablas de retención documental de la entidad."/>
    <x v="1"/>
    <x v="1"/>
    <n v="8"/>
    <x v="0"/>
    <x v="0"/>
    <x v="1"/>
    <n v="39859395"/>
    <n v="39859395"/>
    <x v="0"/>
    <x v="3"/>
    <x v="0"/>
    <x v="1"/>
    <x v="24"/>
    <s v="Secretaría General - GIT Gestión Documental"/>
    <x v="3"/>
    <s v="Coordinador GIT Gestión Documental"/>
    <x v="8"/>
    <x v="14"/>
    <s v="N/A"/>
    <s v="N/A"/>
    <m/>
    <m/>
    <m/>
    <m/>
    <n v="0"/>
    <x v="0"/>
    <m/>
    <m/>
    <x v="5"/>
    <x v="1"/>
    <x v="2"/>
    <m/>
    <n v="0"/>
    <n v="9964848.75"/>
  </r>
  <r>
    <x v="6"/>
    <m/>
    <x v="5"/>
    <x v="9"/>
    <x v="0"/>
    <x v="5"/>
    <x v="1"/>
    <x v="0"/>
    <s v="Software de servidor de autenticación"/>
    <n v="43233201"/>
    <s v="Adquisición certificados digitales acceso a SIIF"/>
    <x v="9"/>
    <x v="10"/>
    <n v="1"/>
    <x v="0"/>
    <x v="1"/>
    <x v="1"/>
    <n v="10000000"/>
    <n v="10000000"/>
    <x v="0"/>
    <x v="1"/>
    <x v="0"/>
    <x v="1"/>
    <x v="11"/>
    <s v="Secretaria General - GIT Gestión Financiera"/>
    <x v="3"/>
    <s v="Coordinador GIT Gestión Financiera"/>
    <x v="8"/>
    <x v="14"/>
    <s v="N/A"/>
    <s v="N/A"/>
    <m/>
    <m/>
    <m/>
    <m/>
    <n v="0"/>
    <x v="0"/>
    <m/>
    <m/>
    <x v="5"/>
    <x v="1"/>
    <x v="2"/>
    <m/>
    <n v="0"/>
    <m/>
  </r>
  <r>
    <x v="6"/>
    <n v="30"/>
    <x v="5"/>
    <x v="9"/>
    <x v="0"/>
    <x v="0"/>
    <x v="0"/>
    <x v="0"/>
    <s v="Servicios secretariales o de administración de oficinas  "/>
    <n v="80161501"/>
    <s v="Prestación de servicios personales para apoyar la gestión de la tesorería del Instituto Geográfico Agustín Codazzi."/>
    <x v="0"/>
    <x v="0"/>
    <n v="11"/>
    <x v="0"/>
    <x v="0"/>
    <x v="1"/>
    <n v="29386316"/>
    <n v="29386316"/>
    <x v="0"/>
    <x v="1"/>
    <x v="0"/>
    <x v="1"/>
    <x v="11"/>
    <s v="Secretaría General - GIT Gestión Financiera"/>
    <x v="3"/>
    <s v="Coordinador GIT Gestión Financiera"/>
    <x v="8"/>
    <x v="14"/>
    <s v="N/A"/>
    <s v="N/A"/>
    <n v="34"/>
    <d v="2021-01-13T00:00:00"/>
    <n v="2671483"/>
    <n v="29386313"/>
    <n v="29386313"/>
    <x v="0"/>
    <s v="LEONARDO  SEGURA CAMELO"/>
    <n v="24188"/>
    <x v="5"/>
    <x v="1"/>
    <x v="2"/>
    <m/>
    <n v="3"/>
    <m/>
  </r>
  <r>
    <x v="6"/>
    <n v="29"/>
    <x v="5"/>
    <x v="9"/>
    <x v="0"/>
    <x v="0"/>
    <x v="0"/>
    <x v="0"/>
    <s v="Servicios secretariales o de administración de oficinas  "/>
    <n v="80161501"/>
    <s v="Prestación de servicios profesionales especializados para apoyar los temas tributarios, contables y financieros del Instituto Geográfico Agustín Codazzi a nivel nacional"/>
    <x v="0"/>
    <x v="0"/>
    <n v="4"/>
    <x v="0"/>
    <x v="0"/>
    <x v="1"/>
    <n v="34831906"/>
    <n v="34831906"/>
    <x v="0"/>
    <x v="1"/>
    <x v="0"/>
    <x v="1"/>
    <x v="11"/>
    <s v="Secretaría General - GIT Gestión Financiera"/>
    <x v="3"/>
    <s v="Coordinador GIT Gestión Financiera"/>
    <x v="8"/>
    <x v="14"/>
    <s v="N/A"/>
    <s v="N/A"/>
    <n v="27"/>
    <d v="2021-01-12T00:00:00"/>
    <n v="8707976"/>
    <n v="34831904"/>
    <n v="34831904"/>
    <x v="0"/>
    <s v="CARLOS JULIO AGUILAR RUIZ"/>
    <n v="24186"/>
    <x v="0"/>
    <x v="0"/>
    <x v="1"/>
    <n v="11"/>
    <n v="2"/>
    <m/>
  </r>
  <r>
    <x v="6"/>
    <n v="26"/>
    <x v="5"/>
    <x v="9"/>
    <x v="0"/>
    <x v="0"/>
    <x v="0"/>
    <x v="0"/>
    <s v="Servicios secretariales o de administración de oficinas  "/>
    <n v="80161501"/>
    <s v="Prestación de servicios profesionales para la elaboración de las cuentas por pagar, obligaciones de personas naturales, viáticos y gastos de manutención, previa verificación de los documentos soporte"/>
    <x v="0"/>
    <x v="0"/>
    <n v="11"/>
    <x v="0"/>
    <x v="0"/>
    <x v="1"/>
    <n v="40042599"/>
    <n v="40042599"/>
    <x v="0"/>
    <x v="1"/>
    <x v="0"/>
    <x v="1"/>
    <x v="11"/>
    <s v="Secretaría General - GIT Gestión Financiera"/>
    <x v="3"/>
    <s v="Coordinador GIT Gestión Financiera"/>
    <x v="8"/>
    <x v="14"/>
    <s v="N/A"/>
    <s v="N/A"/>
    <n v="32"/>
    <d v="2021-01-13T00:00:00"/>
    <n v="3640236"/>
    <n v="40042596"/>
    <n v="40042596"/>
    <x v="0"/>
    <s v="YOLI ANDREA MARTINEZ MOLINA"/>
    <n v="24189"/>
    <x v="0"/>
    <x v="0"/>
    <x v="2"/>
    <m/>
    <n v="3"/>
    <m/>
  </r>
  <r>
    <x v="6"/>
    <m/>
    <x v="5"/>
    <x v="9"/>
    <x v="1"/>
    <x v="9"/>
    <x v="3"/>
    <x v="3"/>
    <s v="Servicios secretariales o de administración de oficinas  "/>
    <n v="80161501"/>
    <s v="Prestación de servicios para apoyar en la gestión de procesos financieros, contables y de Tesoreria a cargo de la Secretaria General "/>
    <x v="4"/>
    <x v="4"/>
    <n v="8"/>
    <x v="0"/>
    <x v="0"/>
    <x v="1"/>
    <n v="42743728"/>
    <n v="42743728"/>
    <x v="0"/>
    <x v="3"/>
    <x v="1"/>
    <x v="1"/>
    <x v="13"/>
    <m/>
    <x v="3"/>
    <m/>
    <x v="8"/>
    <x v="14"/>
    <s v="N/A"/>
    <s v="N/A"/>
    <m/>
    <m/>
    <m/>
    <m/>
    <n v="0"/>
    <x v="0"/>
    <m/>
    <m/>
    <x v="5"/>
    <x v="3"/>
    <x v="2"/>
    <m/>
    <n v="0"/>
    <n v="5342966"/>
  </r>
  <r>
    <x v="6"/>
    <n v="23"/>
    <x v="5"/>
    <x v="9"/>
    <x v="0"/>
    <x v="0"/>
    <x v="0"/>
    <x v="0"/>
    <s v="Servicios secretariales o de administración de oficinas  "/>
    <n v="80161501"/>
    <s v="Prestación de servicios profesionales para la elaboración, control, revisión y seguimiento de las cuentas por pagar y las obligaciones de personas jurídicas y naturales, previa verificación de los documentos soporte."/>
    <x v="0"/>
    <x v="0"/>
    <n v="11"/>
    <x v="0"/>
    <x v="0"/>
    <x v="1"/>
    <n v="63335720"/>
    <n v="63335720"/>
    <x v="0"/>
    <x v="1"/>
    <x v="0"/>
    <x v="1"/>
    <x v="11"/>
    <s v="Secretaría General - GIT Gestión Financiera"/>
    <x v="3"/>
    <s v="Coordinador GIT Gestión Financiera"/>
    <x v="8"/>
    <x v="14"/>
    <s v="N/A"/>
    <s v="N/A"/>
    <n v="26"/>
    <d v="2021-01-12T00:00:00"/>
    <n v="5757792"/>
    <n v="63335712"/>
    <n v="63335712"/>
    <x v="0"/>
    <s v="DIANA MARCELA SANDOVAL HERRERA"/>
    <n v="24185"/>
    <x v="0"/>
    <x v="0"/>
    <x v="0"/>
    <n v="330"/>
    <n v="8"/>
    <m/>
  </r>
  <r>
    <x v="6"/>
    <n v="28"/>
    <x v="5"/>
    <x v="9"/>
    <x v="0"/>
    <x v="0"/>
    <x v="0"/>
    <x v="0"/>
    <s v="Servicios secretariales o de administración de oficinas  "/>
    <n v="80161501"/>
    <s v="Prestación de servicios profesionales para realizar las actividades relacionadas con el manejo del presupuesto del Instituto Geográfico Agustín Codazzi."/>
    <x v="0"/>
    <x v="0"/>
    <n v="11"/>
    <x v="0"/>
    <x v="0"/>
    <x v="1"/>
    <n v="73517991"/>
    <n v="73517991"/>
    <x v="0"/>
    <x v="1"/>
    <x v="0"/>
    <x v="1"/>
    <x v="11"/>
    <s v="Secretaría General - GIT Gestión Financiera"/>
    <x v="3"/>
    <s v="Coordinador GIT Gestión Financiera"/>
    <x v="8"/>
    <x v="14"/>
    <s v="N/A"/>
    <s v="N/A"/>
    <n v="28"/>
    <d v="2021-01-13T00:00:00"/>
    <n v="6683453"/>
    <n v="73517983"/>
    <n v="73517983"/>
    <x v="0"/>
    <s v="BRENDA LUCIA FONSECA ROJAS"/>
    <n v="24187"/>
    <x v="0"/>
    <x v="0"/>
    <x v="2"/>
    <m/>
    <n v="8"/>
    <m/>
  </r>
  <r>
    <x v="6"/>
    <n v="27"/>
    <x v="5"/>
    <x v="9"/>
    <x v="1"/>
    <x v="1"/>
    <x v="0"/>
    <x v="0"/>
    <s v="Servicios secretariales o de administración de oficinas  "/>
    <n v="80161501"/>
    <s v="Prestación de servicios profesionales para realizar la gestión de la tesorería del Instituto Geográfico Agustín Codazzi."/>
    <x v="0"/>
    <x v="0"/>
    <n v="11"/>
    <x v="0"/>
    <x v="0"/>
    <x v="1"/>
    <n v="147035981"/>
    <n v="147035981"/>
    <x v="0"/>
    <x v="1"/>
    <x v="1"/>
    <x v="1"/>
    <x v="11"/>
    <s v="Secretaría General - GIT Gestión Financiera"/>
    <x v="3"/>
    <s v="Coordinador GIT Gestión Financiera"/>
    <x v="8"/>
    <x v="14"/>
    <s v="N/A"/>
    <s v="N/A"/>
    <n v="31"/>
    <d v="2021-01-13T00:00:00"/>
    <n v="6683453"/>
    <n v="147035966"/>
    <n v="147035966"/>
    <x v="0"/>
    <s v="ALICIA PAOLA GARCIA MUÑOZ_x000a_ANGELA  MORALES RONCANCIO_x000a_"/>
    <s v="24191_x000a_24194"/>
    <x v="1"/>
    <x v="0"/>
    <x v="2"/>
    <m/>
    <n v="15"/>
    <m/>
  </r>
  <r>
    <x v="6"/>
    <n v="44"/>
    <x v="5"/>
    <x v="9"/>
    <x v="0"/>
    <x v="0"/>
    <x v="0"/>
    <x v="0"/>
    <s v="Servicios secretariales o de administración de oficinas  "/>
    <n v="80161501"/>
    <s v="Prestación de servicios profesionales para apoyar la gestión del servicio al ciudadano en Sede Central y a nivel nacional."/>
    <x v="0"/>
    <x v="0"/>
    <n v="11"/>
    <x v="0"/>
    <x v="0"/>
    <x v="1"/>
    <n v="46898742"/>
    <n v="46898742"/>
    <x v="0"/>
    <x v="0"/>
    <x v="0"/>
    <x v="1"/>
    <x v="12"/>
    <s v="Secretaría General - Grupo Interno de Trabajo Servicio al Ciudadano"/>
    <x v="3"/>
    <s v="Coordinador Grupo Interno de Trabajo Servicio al Ciudadano"/>
    <x v="8"/>
    <x v="14"/>
    <s v="N/A"/>
    <s v="N/A"/>
    <n v="75"/>
    <d v="2021-01-20T00:00:00"/>
    <n v="4263522"/>
    <n v="46898742"/>
    <n v="46898742"/>
    <x v="0"/>
    <s v="KAROL VIVIANA MORALES ALZATE"/>
    <n v="24229"/>
    <x v="0"/>
    <x v="0"/>
    <x v="0"/>
    <n v="330"/>
    <n v="0"/>
    <m/>
  </r>
  <r>
    <x v="6"/>
    <n v="45"/>
    <x v="5"/>
    <x v="9"/>
    <x v="0"/>
    <x v="0"/>
    <x v="0"/>
    <x v="8"/>
    <s v="Servicios secretariales o de administración de oficinas  "/>
    <n v="80161501"/>
    <s v="Prestación de servicios profesionales para apoyar la gestión de atención al ciudadano en Sede Central y a nivel nacional."/>
    <x v="0"/>
    <x v="0"/>
    <n v="11"/>
    <x v="0"/>
    <x v="0"/>
    <x v="1"/>
    <n v="40042596"/>
    <n v="40042596"/>
    <x v="0"/>
    <x v="0"/>
    <x v="0"/>
    <x v="1"/>
    <x v="12"/>
    <s v="Secretaría General - Grupo Interno de Trabajo Servicio al Ciudadano"/>
    <x v="3"/>
    <s v="Coordinador Grupo Interno de Trabajo Servicio al Ciudadano"/>
    <x v="8"/>
    <x v="14"/>
    <s v="N/A"/>
    <s v="N/A"/>
    <n v="81"/>
    <d v="2021-01-22T00:00:00"/>
    <n v="3640236"/>
    <n v="40042596"/>
    <n v="40042596"/>
    <x v="0"/>
    <s v="ANYI MARCELA LEON RUBIANO"/>
    <n v="24239"/>
    <x v="0"/>
    <x v="0"/>
    <x v="0"/>
    <n v="330"/>
    <n v="0"/>
    <m/>
  </r>
  <r>
    <x v="6"/>
    <n v="46"/>
    <x v="5"/>
    <x v="9"/>
    <x v="0"/>
    <x v="0"/>
    <x v="0"/>
    <x v="8"/>
    <s v="Servicios secretariales o de administración de oficinas  "/>
    <n v="80161501"/>
    <s v="Prestación de servicios profesionales para apoyar la gestión administrativa del servicio al ciudadano en Sede Central y a nivel nacional."/>
    <x v="0"/>
    <x v="0"/>
    <n v="11"/>
    <x v="0"/>
    <x v="0"/>
    <x v="1"/>
    <n v="29386313"/>
    <n v="29386313"/>
    <x v="0"/>
    <x v="0"/>
    <x v="0"/>
    <x v="1"/>
    <x v="12"/>
    <s v="Secretaría General - Grupo Interno de Trabajo Servicio al Ciudadano"/>
    <x v="3"/>
    <s v="Coordinador Grupo Interno de Trabajo Servicio al Ciudadano"/>
    <x v="8"/>
    <x v="14"/>
    <s v="N/A"/>
    <s v="N/A"/>
    <n v="86"/>
    <d v="2021-01-22T00:00:00"/>
    <n v="2671483"/>
    <n v="29386313"/>
    <n v="29386313"/>
    <x v="0"/>
    <s v="JUAN DAVID DIAZ BUENDIA"/>
    <n v="24241"/>
    <x v="0"/>
    <x v="0"/>
    <x v="0"/>
    <n v="330"/>
    <n v="0"/>
    <m/>
  </r>
  <r>
    <x v="6"/>
    <m/>
    <x v="5"/>
    <x v="9"/>
    <x v="0"/>
    <x v="5"/>
    <x v="1"/>
    <x v="4"/>
    <s v="Máquinas clasificadoras"/>
    <n v="44102500"/>
    <s v="Realizar el mantenimiento y/o adecuación de los digiturnos que tiene el IGAC a nivel nacional"/>
    <x v="4"/>
    <x v="4"/>
    <n v="8"/>
    <x v="0"/>
    <x v="0"/>
    <x v="1"/>
    <n v="120000000"/>
    <n v="120000000"/>
    <x v="0"/>
    <x v="3"/>
    <x v="0"/>
    <x v="1"/>
    <x v="25"/>
    <s v="Secretaria General - GIT Servicio al Ciudadano"/>
    <x v="3"/>
    <s v="Coordinador GIT Servicio al Ciudadano"/>
    <x v="8"/>
    <x v="14"/>
    <s v="N/A"/>
    <s v="N/A"/>
    <m/>
    <m/>
    <m/>
    <m/>
    <n v="0"/>
    <x v="0"/>
    <m/>
    <m/>
    <x v="5"/>
    <x v="1"/>
    <x v="2"/>
    <m/>
    <n v="0"/>
    <n v="15000000"/>
  </r>
  <r>
    <x v="6"/>
    <n v="36"/>
    <x v="5"/>
    <x v="9"/>
    <x v="0"/>
    <x v="0"/>
    <x v="0"/>
    <x v="0"/>
    <s v="Servicios secretariales o de administración de oficinas  "/>
    <n v="80161501"/>
    <s v="Prestación de servicios profesionales para apoyar las estrategias, procesos, procedimientos y actividades del servicio al ciudadano en Sede Central y a nivel nacional."/>
    <x v="0"/>
    <x v="0"/>
    <n v="11"/>
    <x v="0"/>
    <x v="0"/>
    <x v="1"/>
    <n v="63335720"/>
    <n v="63335720"/>
    <x v="0"/>
    <x v="0"/>
    <x v="0"/>
    <x v="1"/>
    <x v="25"/>
    <s v="Secretaria General - GIT Servicio al Ciudadano"/>
    <x v="3"/>
    <s v="Coordinador GIT Servicio al Ciudadano"/>
    <x v="8"/>
    <x v="14"/>
    <s v="N/A"/>
    <s v="N/A"/>
    <n v="36"/>
    <d v="2021-01-15T00:00:00"/>
    <n v="5757792"/>
    <n v="63335712"/>
    <n v="63335712"/>
    <x v="0"/>
    <s v="SHADIA  GENE BELTRAN"/>
    <n v="24228"/>
    <x v="0"/>
    <x v="0"/>
    <x v="1"/>
    <n v="11"/>
    <n v="8"/>
    <m/>
  </r>
  <r>
    <x v="6"/>
    <n v="52"/>
    <x v="5"/>
    <x v="9"/>
    <x v="0"/>
    <x v="0"/>
    <x v="0"/>
    <x v="0"/>
    <s v="Servicios secretariales o de administración de oficinas  "/>
    <n v="80161501"/>
    <s v="Prestación de servicios profesionales para la gestión y atención de las actividades relacionadas con la programación, control y seguimiento, presupuestal de los rubros de funcionamiento de la Entidad"/>
    <x v="3"/>
    <x v="3"/>
    <n v="11"/>
    <x v="0"/>
    <x v="0"/>
    <x v="1"/>
    <n v="73517991"/>
    <n v="73517991"/>
    <x v="0"/>
    <x v="0"/>
    <x v="0"/>
    <x v="0"/>
    <x v="10"/>
    <s v="Secretaría General"/>
    <x v="3"/>
    <s v="Secretaria General"/>
    <x v="3"/>
    <x v="5"/>
    <s v="Realizar el seguimiento de los planes de acción anual"/>
    <s v="Documentos de planeación con seguimientos realizados"/>
    <n v="194"/>
    <d v="2021-02-08T00:00:00"/>
    <n v="6683453.7272727275"/>
    <n v="73517991"/>
    <n v="73517991"/>
    <x v="0"/>
    <s v="JENNFER  ABRIL"/>
    <n v="24378"/>
    <x v="0"/>
    <x v="0"/>
    <x v="0"/>
    <n v="315"/>
    <n v="0"/>
    <m/>
  </r>
  <r>
    <x v="6"/>
    <m/>
    <x v="5"/>
    <x v="9"/>
    <x v="0"/>
    <x v="5"/>
    <x v="1"/>
    <x v="5"/>
    <s v="Cartografía"/>
    <n v="81151600"/>
    <s v="Adquisición de líneas telefónicas para la operación de estaciones geodésicas"/>
    <x v="1"/>
    <x v="1"/>
    <n v="1"/>
    <x v="0"/>
    <x v="0"/>
    <x v="1"/>
    <n v="80000000"/>
    <n v="80000000"/>
    <x v="0"/>
    <x v="0"/>
    <x v="0"/>
    <x v="0"/>
    <x v="4"/>
    <s v="Secretaría General"/>
    <x v="5"/>
    <s v="Secretaría General"/>
    <x v="5"/>
    <x v="8"/>
    <s v="Densificar el marco de referencia terrestre"/>
    <s v="Datos Rinex de las estaciones permanentes generados"/>
    <m/>
    <m/>
    <m/>
    <m/>
    <n v="0"/>
    <x v="0"/>
    <m/>
    <m/>
    <x v="5"/>
    <x v="1"/>
    <x v="2"/>
    <m/>
    <n v="0"/>
    <n v="0"/>
  </r>
  <r>
    <x v="6"/>
    <n v="51"/>
    <x v="5"/>
    <x v="9"/>
    <x v="0"/>
    <x v="0"/>
    <x v="0"/>
    <x v="0"/>
    <s v="Servicios secretariales o de administración de oficinas  "/>
    <n v="80161501"/>
    <s v="Prestación de servicios profesionales para la gestión y atención de los asuntos jurídicos y contractuales que sean competencia de la Secretaria General del Instituto Geográfico Agustín Codazzi"/>
    <x v="3"/>
    <x v="3"/>
    <n v="11"/>
    <x v="0"/>
    <x v="0"/>
    <x v="1"/>
    <n v="83053047"/>
    <n v="83053047"/>
    <x v="0"/>
    <x v="0"/>
    <x v="0"/>
    <x v="0"/>
    <x v="10"/>
    <s v="Secretaría General"/>
    <x v="3"/>
    <s v="Secretaria General"/>
    <x v="3"/>
    <x v="5"/>
    <s v="Realizar el seguimiento de los planes de acción anual"/>
    <s v="Documentos de planeación con seguimientos realizados"/>
    <n v="287"/>
    <d v="2021-02-15T00:00:00"/>
    <n v="7550236"/>
    <n v="79277478"/>
    <n v="79277478"/>
    <x v="0"/>
    <s v="HELVIN IVAN CIFUENTES GONZALEZ"/>
    <n v="24449"/>
    <x v="0"/>
    <x v="0"/>
    <x v="0"/>
    <n v="315"/>
    <n v="3775569"/>
    <m/>
  </r>
  <r>
    <x v="6"/>
    <n v="56"/>
    <x v="5"/>
    <x v="9"/>
    <x v="0"/>
    <x v="0"/>
    <x v="0"/>
    <x v="5"/>
    <s v="Servicios secretariales o de administración de oficinas  "/>
    <n v="80161501"/>
    <s v="Prestar servicios profesionales  en materia jurídica para acompañar a la secretaria general del IGAC a través de la emisión, análisis, revisión, acompañamiento y proyección de conceptos jurídicos que requiera la secretaria general"/>
    <x v="3"/>
    <x v="3"/>
    <n v="11"/>
    <x v="0"/>
    <x v="0"/>
    <x v="1"/>
    <n v="83053047"/>
    <n v="83053047"/>
    <x v="0"/>
    <x v="0"/>
    <x v="0"/>
    <x v="1"/>
    <x v="10"/>
    <s v="Secretaría General"/>
    <x v="3"/>
    <s v="Secretaria General"/>
    <x v="8"/>
    <x v="14"/>
    <s v="N/A"/>
    <s v="N/A"/>
    <n v="265"/>
    <d v="2021-02-15T00:00:00"/>
    <n v="7550277"/>
    <n v="79277908.5"/>
    <n v="79277908.5"/>
    <x v="0"/>
    <s v="JULIAN ALEJANDRO CRUZ ALARCON"/>
    <n v="24430"/>
    <x v="0"/>
    <x v="0"/>
    <x v="0"/>
    <n v="315"/>
    <n v="3775138.5"/>
    <m/>
  </r>
  <r>
    <x v="6"/>
    <n v="70"/>
    <x v="5"/>
    <x v="9"/>
    <x v="0"/>
    <x v="0"/>
    <x v="0"/>
    <x v="4"/>
    <s v="Servicios secretariales o de administración de oficinas  "/>
    <n v="80161501"/>
    <s v="Adquisición del seguro de casco avión y seguro vehículo aéreo no tripulado que ampare los bienes e intereses patrimoniales del IGAC"/>
    <x v="4"/>
    <x v="9"/>
    <n v="12"/>
    <x v="0"/>
    <x v="6"/>
    <x v="1"/>
    <n v="800000000"/>
    <n v="800000000"/>
    <x v="0"/>
    <x v="3"/>
    <x v="0"/>
    <x v="0"/>
    <x v="4"/>
    <s v="Secretaría General"/>
    <x v="5"/>
    <s v="Secretaría General"/>
    <x v="5"/>
    <x v="7"/>
    <s v="Capturar y/o gestionar imágenes del territorio colombiano e incorporarlas en el Banco Nacional de Imágenes, a escalas y temporalidad requerida para fines catastrales"/>
    <s v="Imágenes incorporadas al Banco Nacional de imágenes"/>
    <m/>
    <d v="2021-04-20T00:00:00"/>
    <n v="349558726"/>
    <n v="349558726"/>
    <n v="349558726"/>
    <x v="0"/>
    <s v="INICIO PROCESO"/>
    <m/>
    <x v="0"/>
    <x v="0"/>
    <x v="0"/>
    <m/>
    <n v="0"/>
    <m/>
  </r>
  <r>
    <x v="6"/>
    <n v="37"/>
    <x v="5"/>
    <x v="9"/>
    <x v="0"/>
    <x v="0"/>
    <x v="0"/>
    <x v="0"/>
    <s v="Viajes en aviones comerciales"/>
    <n v="78111502"/>
    <s v="Suministro de tiquetes aéreos nacionales e internacionales para el Instituto Geográfico Agustín Codazzi."/>
    <x v="0"/>
    <x v="0"/>
    <n v="12"/>
    <x v="0"/>
    <x v="3"/>
    <x v="1"/>
    <n v="739850240"/>
    <n v="739850240"/>
    <x v="0"/>
    <x v="0"/>
    <x v="0"/>
    <x v="1"/>
    <x v="16"/>
    <s v="Secretaria General - GIT Servicios Administrativos"/>
    <x v="3"/>
    <s v="Coordinador GIT Servicios Administrativos"/>
    <x v="8"/>
    <x v="14"/>
    <s v="N/A"/>
    <s v="N/A"/>
    <n v="72"/>
    <d v="2021-01-15T00:00:00"/>
    <n v="739850240"/>
    <n v="739850240"/>
    <n v="739850240"/>
    <x v="0"/>
    <s v="SUBATOURS LTDA"/>
    <n v="24331"/>
    <x v="0"/>
    <x v="0"/>
    <x v="0"/>
    <n v="330"/>
    <n v="0"/>
    <m/>
  </r>
  <r>
    <x v="6"/>
    <n v="55"/>
    <x v="5"/>
    <x v="9"/>
    <x v="0"/>
    <x v="0"/>
    <x v="0"/>
    <x v="2"/>
    <s v="Servicios de mantenimiento y reparación de vehículos"/>
    <n v="78181500"/>
    <s v="Prestación de servicios para la revision tecnico mecanica de los vehiculos de propiedad del IGAC C "/>
    <x v="3"/>
    <x v="3"/>
    <n v="12"/>
    <x v="0"/>
    <x v="1"/>
    <x v="1"/>
    <n v="16000000"/>
    <n v="16000000"/>
    <x v="0"/>
    <x v="0"/>
    <x v="0"/>
    <x v="1"/>
    <x v="16"/>
    <s v="Secretaria General - GIT Servicios Administrativos"/>
    <x v="3"/>
    <s v="Coordinador GIT Servicios Administrativos"/>
    <x v="8"/>
    <x v="14"/>
    <s v="N/A"/>
    <s v="N/A"/>
    <n v="312"/>
    <d v="2021-02-15T00:00:00"/>
    <n v="16000000"/>
    <n v="16000000"/>
    <n v="16000000"/>
    <x v="0"/>
    <s v="INSPECCION TECNICA AUTOMOTRIZ INTECO SAS"/>
    <n v="24534"/>
    <x v="0"/>
    <x v="0"/>
    <x v="2"/>
    <m/>
    <n v="0"/>
    <m/>
  </r>
  <r>
    <x v="6"/>
    <m/>
    <x v="5"/>
    <x v="9"/>
    <x v="0"/>
    <x v="5"/>
    <x v="1"/>
    <x v="4"/>
    <s v="Equipos y materiales para construcciones temporales y apoyo al mantenimiento"/>
    <n v="30191800"/>
    <s v="Suministro de elementos de ferretería para el mantenimiento y adecuación de espacios físicos de la sede central del IGAC."/>
    <x v="1"/>
    <x v="1"/>
    <n v="6"/>
    <x v="0"/>
    <x v="1"/>
    <x v="1"/>
    <n v="39000000"/>
    <n v="39000000"/>
    <x v="0"/>
    <x v="3"/>
    <x v="0"/>
    <x v="0"/>
    <x v="13"/>
    <m/>
    <x v="6"/>
    <m/>
    <x v="9"/>
    <x v="19"/>
    <s v="Realizar actividades de mantenimiento"/>
    <s v="SEDES MANTENIDAS"/>
    <m/>
    <m/>
    <m/>
    <m/>
    <n v="0"/>
    <x v="0"/>
    <m/>
    <m/>
    <x v="5"/>
    <x v="1"/>
    <x v="2"/>
    <m/>
    <n v="0"/>
    <n v="0"/>
  </r>
  <r>
    <x v="6"/>
    <n v="63"/>
    <x v="5"/>
    <x v="9"/>
    <x v="0"/>
    <x v="0"/>
    <x v="0"/>
    <x v="1"/>
    <s v="Servicios secretariales o de administración de oficinas  "/>
    <n v="80161501"/>
    <s v="Prestación de servicios profesionales para brindar apoyo jurídico a las supervisiones que sean designadas en cabeza de los funcionarios del GIT de Servicios Administrativos y a lo procesos contractuales en cualquiera de las etapas "/>
    <x v="1"/>
    <x v="1"/>
    <n v="9"/>
    <x v="0"/>
    <x v="0"/>
    <x v="1"/>
    <n v="40500000"/>
    <n v="40500000"/>
    <x v="0"/>
    <x v="3"/>
    <x v="0"/>
    <x v="1"/>
    <x v="26"/>
    <s v="Secretaria General - GIT servicios administrativos"/>
    <x v="3"/>
    <s v="Coordinador GIT GIT servicios administrativos"/>
    <x v="11"/>
    <x v="17"/>
    <m/>
    <m/>
    <n v="504"/>
    <d v="2021-03-25T00:00:00"/>
    <n v="4500000"/>
    <n v="40500000"/>
    <n v="40500000"/>
    <x v="0"/>
    <s v="ASTRID ANGELICA VELA MARTINEZ"/>
    <n v="24638"/>
    <x v="5"/>
    <x v="1"/>
    <x v="2"/>
    <m/>
    <n v="0"/>
    <m/>
  </r>
  <r>
    <x v="6"/>
    <n v="73"/>
    <x v="5"/>
    <x v="9"/>
    <x v="0"/>
    <x v="0"/>
    <x v="0"/>
    <x v="7"/>
    <s v="Servicios de mantenimiento de ascensores"/>
    <n v="72101506"/>
    <s v="Prestación de servicios para el mantenimiento correctivo y preventivo ascensores sede central "/>
    <x v="4"/>
    <x v="4"/>
    <n v="8"/>
    <x v="0"/>
    <x v="6"/>
    <x v="1"/>
    <n v="60000000"/>
    <n v="60000000"/>
    <x v="0"/>
    <x v="3"/>
    <x v="0"/>
    <x v="0"/>
    <x v="20"/>
    <s v="Secretaria General - GIT Talento Humano"/>
    <x v="3"/>
    <s v="Coordinador GIT Talento Humano"/>
    <x v="9"/>
    <x v="19"/>
    <s v="Dotar de equipamientos las sedes"/>
    <s v="Sedes Mantenidas"/>
    <m/>
    <d v="2021-04-26T00:00:00"/>
    <n v="60000000"/>
    <n v="60000000"/>
    <n v="60000000"/>
    <x v="0"/>
    <s v="INICIO PROCESO"/>
    <m/>
    <x v="0"/>
    <x v="0"/>
    <x v="2"/>
    <m/>
    <n v="0"/>
    <m/>
  </r>
  <r>
    <x v="6"/>
    <n v="67"/>
    <x v="5"/>
    <x v="9"/>
    <x v="0"/>
    <x v="0"/>
    <x v="0"/>
    <x v="3"/>
    <s v="Servicios de mantenimiento y reparación de vehículos"/>
    <n v="78181500"/>
    <s v="Prestación de servicios para el mantenimiento preventivo, correctivo y suministro e instalación de repuestos, para los vehículos livianos y unidades móviles del parque automotor del IGAC a nivel nacional."/>
    <x v="4"/>
    <x v="4"/>
    <n v="8"/>
    <x v="0"/>
    <x v="2"/>
    <x v="1"/>
    <n v="117600000"/>
    <n v="117600000"/>
    <x v="0"/>
    <x v="0"/>
    <x v="0"/>
    <x v="1"/>
    <x v="16"/>
    <s v="Secretaria General - GIT Servicios Administrativos"/>
    <x v="3"/>
    <s v="Coordinador GIT Servicios Administrativos"/>
    <x v="8"/>
    <x v="14"/>
    <s v="N/A"/>
    <s v="N/A"/>
    <m/>
    <d v="2021-04-14T00:00:00"/>
    <n v="117600000"/>
    <n v="117600000"/>
    <n v="117600000"/>
    <x v="0"/>
    <s v="INICIO PROCESO"/>
    <m/>
    <x v="0"/>
    <x v="0"/>
    <x v="2"/>
    <m/>
    <n v="0"/>
    <m/>
  </r>
  <r>
    <x v="6"/>
    <n v="50"/>
    <x v="5"/>
    <x v="9"/>
    <x v="0"/>
    <x v="0"/>
    <x v="0"/>
    <x v="2"/>
    <s v="Servicios secretariales o de administración de oficinas  "/>
    <n v="80161501"/>
    <s v="Prestación de servicios personales  para apoyar los asuntos  y las supervisiones que sean designadas en cabeza de los funcionarios del GIT de Servicios Administrativos"/>
    <x v="3"/>
    <x v="3"/>
    <n v="11"/>
    <x v="0"/>
    <x v="0"/>
    <x v="1"/>
    <n v="34372052"/>
    <n v="34372052"/>
    <x v="0"/>
    <x v="0"/>
    <x v="0"/>
    <x v="1"/>
    <x v="15"/>
    <s v="Secretaría General - Servicios Administrativos"/>
    <x v="3"/>
    <s v="N/A"/>
    <x v="8"/>
    <x v="14"/>
    <s v="N/A"/>
    <s v="N/A"/>
    <n v="176"/>
    <d v="2021-02-03T00:00:00"/>
    <n v="2671483"/>
    <n v="29386313"/>
    <n v="29386313"/>
    <x v="0"/>
    <s v="SONIA BAUTISTA CIFUENTE"/>
    <n v="24377"/>
    <x v="0"/>
    <x v="0"/>
    <x v="0"/>
    <n v="330"/>
    <n v="4985739"/>
    <m/>
  </r>
  <r>
    <x v="6"/>
    <n v="42"/>
    <x v="5"/>
    <x v="9"/>
    <x v="1"/>
    <x v="1"/>
    <x v="0"/>
    <x v="8"/>
    <s v="Servicios secretariales o de administración de oficinas  "/>
    <n v="80161501"/>
    <s v=" Prestación de servicios profesionales para recibir, programar y controlar solicitudes que deba tramitar el git de servicios administrativos."/>
    <x v="0"/>
    <x v="0"/>
    <n v="11"/>
    <x v="0"/>
    <x v="0"/>
    <x v="1"/>
    <n v="68744104"/>
    <n v="68744104"/>
    <x v="0"/>
    <x v="0"/>
    <x v="1"/>
    <x v="1"/>
    <x v="15"/>
    <s v="Secretaría General - Servicios Administrativos"/>
    <x v="3"/>
    <s v="N/A"/>
    <x v="8"/>
    <x v="14"/>
    <s v="N/A"/>
    <s v="N/A"/>
    <n v="87"/>
    <d v="2021-01-20T00:00:00"/>
    <n v="3124732"/>
    <n v="34372052"/>
    <n v="34372052"/>
    <x v="0"/>
    <s v="LIESEL STEFHANIE CASTIBLANCO ROMERO_x000a_ANDRES LEONARDO RACHE MOYANO"/>
    <s v="24242_x000a_24245"/>
    <x v="0"/>
    <x v="1"/>
    <x v="0"/>
    <n v="330"/>
    <n v="12498928"/>
    <m/>
  </r>
  <r>
    <x v="6"/>
    <n v="54"/>
    <x v="5"/>
    <x v="9"/>
    <x v="0"/>
    <x v="0"/>
    <x v="0"/>
    <x v="2"/>
    <s v="Transporte de personal"/>
    <n v="20102301"/>
    <s v="Servicio de Transporte Especial de Pasajeros y de carga a Nivel Nacional del Instituto Geográfico Agustín Codazzi. "/>
    <x v="3"/>
    <x v="3"/>
    <n v="11"/>
    <x v="0"/>
    <x v="3"/>
    <x v="1"/>
    <n v="1421305246"/>
    <n v="1421305246"/>
    <x v="0"/>
    <x v="0"/>
    <x v="0"/>
    <x v="1"/>
    <x v="16"/>
    <s v="Secretaria General - GIT Servicios Administrativos"/>
    <x v="3"/>
    <s v="Coordinador GIT Servicios Administrativos"/>
    <x v="8"/>
    <x v="14"/>
    <s v="N/A"/>
    <s v="N/A"/>
    <m/>
    <d v="2021-02-08T00:00:00"/>
    <n v="773560667"/>
    <n v="773560667"/>
    <n v="773560667"/>
    <x v="0"/>
    <s v="INICIO PROCESO"/>
    <m/>
    <x v="0"/>
    <x v="0"/>
    <x v="0"/>
    <n v="320"/>
    <n v="0"/>
    <m/>
  </r>
  <r>
    <x v="8"/>
    <n v="2"/>
    <x v="5"/>
    <x v="9"/>
    <x v="0"/>
    <x v="0"/>
    <x v="0"/>
    <x v="2"/>
    <s v="Servicio de abastecimiento de combustible para vehículos"/>
    <n v="78181701"/>
    <s v="Suministro de combustible para el funcionamiento de los vehículos del Instituto Geográfico Agustín Codazzi a nivel nacional"/>
    <x v="3"/>
    <x v="3"/>
    <n v="11"/>
    <x v="0"/>
    <x v="3"/>
    <x v="1"/>
    <n v="175709558"/>
    <n v="175709558"/>
    <x v="0"/>
    <x v="0"/>
    <x v="0"/>
    <x v="1"/>
    <x v="16"/>
    <s v="Secretaria General - GIT Servicios Administrativos"/>
    <x v="3"/>
    <s v="Coordinador GIT Servicios Administrativos"/>
    <x v="8"/>
    <x v="14"/>
    <s v="N/A"/>
    <s v="N/A"/>
    <n v="158"/>
    <d v="2021-02-03T00:00:00"/>
    <n v="175709558"/>
    <n v="175709558"/>
    <n v="175709558"/>
    <x v="0"/>
    <s v="ORGANIZACION TERPEL S.A."/>
    <n v="24342"/>
    <x v="0"/>
    <x v="0"/>
    <x v="0"/>
    <n v="330"/>
    <n v="0"/>
    <m/>
  </r>
  <r>
    <x v="6"/>
    <n v="72"/>
    <x v="5"/>
    <x v="9"/>
    <x v="1"/>
    <x v="1"/>
    <x v="0"/>
    <x v="3"/>
    <s v="Centros o servicios móviles de atención de salud"/>
    <n v="85101508"/>
    <s v="Prestación de servicios de apoyo a la Gestión para llevar a cabo los programas y proyectos del Plan Institucional de Capacitación de la entidad."/>
    <x v="4"/>
    <x v="4"/>
    <n v="8"/>
    <x v="0"/>
    <x v="0"/>
    <x v="1"/>
    <n v="374494211"/>
    <n v="374494211"/>
    <x v="0"/>
    <x v="0"/>
    <x v="1"/>
    <x v="0"/>
    <x v="10"/>
    <s v="Secretaría General - GIT de Talento Humano"/>
    <x v="3"/>
    <s v="Coordinador GIT Talento Humano"/>
    <x v="3"/>
    <x v="18"/>
    <s v="Desarrollar actividades de educación informal en competencias laborales y socioemocionales virtuales y presenciales"/>
    <s v="Personas Capacitadas"/>
    <m/>
    <d v="2021-04-26T00:00:00"/>
    <m/>
    <m/>
    <n v="0"/>
    <x v="0"/>
    <s v="UNIVERSIDAD NACIONAL _x000a_UNIVERSIDAD DISTRITAL"/>
    <m/>
    <x v="1"/>
    <x v="0"/>
    <x v="2"/>
    <m/>
    <n v="0"/>
    <m/>
  </r>
  <r>
    <x v="6"/>
    <n v="19"/>
    <x v="5"/>
    <x v="9"/>
    <x v="0"/>
    <x v="0"/>
    <x v="0"/>
    <x v="0"/>
    <s v="Servicios secretariales o de administración de oficinas  "/>
    <n v="80161501"/>
    <s v="Prestación de servicios profesionales para el desarrollo, implementación  y seguimiento del plan estratégico del Grupo Interno de Trabajo Gestion del Talento Humano bajo los parametros del modelo integrado de planeacion y gestion MIPG  "/>
    <x v="0"/>
    <x v="0"/>
    <n v="345"/>
    <x v="1"/>
    <x v="0"/>
    <x v="1"/>
    <n v="92327704"/>
    <n v="92327704"/>
    <x v="0"/>
    <x v="1"/>
    <x v="0"/>
    <x v="1"/>
    <x v="17"/>
    <s v="Secretaría General - GIT de Talento Humano"/>
    <x v="3"/>
    <s v="Coordinador GIT de Talento Humano"/>
    <x v="8"/>
    <x v="14"/>
    <s v="N/A"/>
    <s v="N/A"/>
    <n v="20"/>
    <d v="2021-01-12T00:00:00"/>
    <n v="8028496"/>
    <n v="92327704"/>
    <n v="92327704"/>
    <x v="0"/>
    <s v="NYDIA MARCELA RIVERA RODRIGUEZ"/>
    <n v="24184"/>
    <x v="0"/>
    <x v="0"/>
    <x v="0"/>
    <n v="345"/>
    <n v="0"/>
    <m/>
  </r>
  <r>
    <x v="6"/>
    <n v="21"/>
    <x v="5"/>
    <x v="9"/>
    <x v="5"/>
    <x v="6"/>
    <x v="0"/>
    <x v="0"/>
    <s v="Servicios secretariales o de administración de oficinas  "/>
    <n v="80161501"/>
    <s v="Prestación de servicios profesionales para dar cumplimiento a los procesos de Capacitacion, Bienestar e Incentivos. Carrera Administrativa, Seguridad y  Salud en el Trabajo, Nomina  y demas temas transversales  del Grupo Interno de Trabajo Gestión del Talento Humano en cumplimiento de sus objetivos institucionales."/>
    <x v="0"/>
    <x v="0"/>
    <n v="345"/>
    <x v="1"/>
    <x v="0"/>
    <x v="1"/>
    <n v="267858460"/>
    <n v="267858460"/>
    <x v="0"/>
    <x v="1"/>
    <x v="5"/>
    <x v="1"/>
    <x v="17"/>
    <s v="Secretaría General - GIT de Talento Humano"/>
    <x v="3"/>
    <s v="Coordinador GIT de Talento Humano"/>
    <x v="8"/>
    <x v="14"/>
    <s v="N/A"/>
    <s v="N/A"/>
    <n v="19"/>
    <d v="2021-01-08T00:00:00"/>
    <n v="5823010"/>
    <n v="267858460"/>
    <n v="267858460"/>
    <x v="0"/>
    <s v="NELSON ENRIQUE ARAQUE RODRIGUEZ_x000a_DIANA CRISTINA HENRIQUEZ RUIZ_x000a_DIANA MARLEN GÁMEZ BELLO_x000a_NATALIA MARIA CHAVEZ NAVARRETE_x000a_"/>
    <s v="24178_x000a_24179_x000a_24180_x000a_24181_x000a_"/>
    <x v="6"/>
    <x v="0"/>
    <x v="1"/>
    <n v="345"/>
    <n v="0"/>
    <m/>
  </r>
  <r>
    <x v="6"/>
    <n v="69"/>
    <x v="5"/>
    <x v="9"/>
    <x v="0"/>
    <x v="0"/>
    <x v="0"/>
    <x v="7"/>
    <s v="Publicidad en periódicos"/>
    <n v="82101504"/>
    <s v="Prestación de servicios para realizar la publicación de avisos en un diario de circulación nacional"/>
    <x v="4"/>
    <x v="4"/>
    <n v="9"/>
    <x v="0"/>
    <x v="1"/>
    <x v="1"/>
    <n v="7000000"/>
    <n v="7000000"/>
    <x v="0"/>
    <x v="3"/>
    <x v="0"/>
    <x v="1"/>
    <x v="20"/>
    <s v="Secretaria General - GIT Talento Humano"/>
    <x v="3"/>
    <s v="Coordinador GIT Talento Humano"/>
    <x v="8"/>
    <x v="14"/>
    <s v="N/A"/>
    <s v="N/A"/>
    <m/>
    <d v="2021-04-20T00:00:00"/>
    <n v="7000000"/>
    <n v="7000000"/>
    <n v="7000000"/>
    <x v="0"/>
    <s v="INICIO PROCESO"/>
    <m/>
    <x v="0"/>
    <x v="0"/>
    <x v="0"/>
    <n v="270"/>
    <n v="0"/>
    <m/>
  </r>
  <r>
    <x v="6"/>
    <m/>
    <x v="5"/>
    <x v="9"/>
    <x v="0"/>
    <x v="9"/>
    <x v="1"/>
    <x v="7"/>
    <s v="Batas protectoras"/>
    <n v="46181533"/>
    <s v="Adquisición de elementos de seguridad industrial "/>
    <x v="4"/>
    <x v="4"/>
    <n v="11"/>
    <x v="0"/>
    <x v="3"/>
    <x v="1"/>
    <n v="400000000"/>
    <n v="400000000"/>
    <x v="0"/>
    <x v="3"/>
    <x v="0"/>
    <x v="1"/>
    <x v="20"/>
    <s v="Secretaria General - GIT Talento Humano"/>
    <x v="3"/>
    <s v="Coordinador GIT Talento Humano"/>
    <x v="8"/>
    <x v="14"/>
    <s v="N/A"/>
    <s v="N/A"/>
    <m/>
    <m/>
    <m/>
    <m/>
    <n v="0"/>
    <x v="0"/>
    <m/>
    <m/>
    <x v="5"/>
    <x v="1"/>
    <x v="2"/>
    <m/>
    <n v="0"/>
    <n v="0"/>
  </r>
  <r>
    <x v="6"/>
    <m/>
    <x v="5"/>
    <x v="9"/>
    <x v="0"/>
    <x v="9"/>
    <x v="1"/>
    <x v="3"/>
    <s v="Centros o servicios móviles de atención de salud"/>
    <n v="85101508"/>
    <s v="Prestación de servicios para la realización de los exámenes ocupacionales para los funcionarios de la entidad a nivel nacional"/>
    <x v="4"/>
    <x v="4"/>
    <n v="9"/>
    <x v="0"/>
    <x v="2"/>
    <x v="1"/>
    <n v="80000000"/>
    <n v="80000000"/>
    <x v="0"/>
    <x v="1"/>
    <x v="0"/>
    <x v="1"/>
    <x v="20"/>
    <s v="Secretaria General - GIT Talento Humano"/>
    <x v="3"/>
    <s v="Coordinador GIT Talento Humano"/>
    <x v="8"/>
    <x v="14"/>
    <s v="N/A"/>
    <s v="N/A"/>
    <m/>
    <m/>
    <m/>
    <m/>
    <n v="0"/>
    <x v="0"/>
    <m/>
    <m/>
    <x v="5"/>
    <x v="1"/>
    <x v="2"/>
    <m/>
    <n v="0"/>
    <n v="0"/>
  </r>
  <r>
    <x v="6"/>
    <m/>
    <x v="5"/>
    <x v="9"/>
    <x v="0"/>
    <x v="9"/>
    <x v="1"/>
    <x v="3"/>
    <s v="Desfibrilador cardiovertidor implantable icd o desfibrilador para terapia de re sincronización cardíaca crt-d"/>
    <n v="42203505"/>
    <s v="Adquisición de desfibrilador para las direcciones territoriales"/>
    <x v="4"/>
    <x v="4"/>
    <n v="1"/>
    <x v="0"/>
    <x v="1"/>
    <x v="1"/>
    <n v="20000000"/>
    <n v="20000000"/>
    <x v="0"/>
    <x v="3"/>
    <x v="0"/>
    <x v="1"/>
    <x v="20"/>
    <s v="Secretaria General - GIT Talento Humano"/>
    <x v="3"/>
    <s v="Coordinador GIT Talento Humano"/>
    <x v="8"/>
    <x v="14"/>
    <s v="N/A"/>
    <s v="N/A"/>
    <m/>
    <m/>
    <m/>
    <m/>
    <n v="0"/>
    <x v="0"/>
    <m/>
    <m/>
    <x v="5"/>
    <x v="1"/>
    <x v="2"/>
    <m/>
    <n v="0"/>
    <n v="0"/>
  </r>
  <r>
    <x v="6"/>
    <n v="62"/>
    <x v="5"/>
    <x v="9"/>
    <x v="0"/>
    <x v="0"/>
    <x v="0"/>
    <x v="4"/>
    <s v="Centros o servicios móviles de atención de salud"/>
    <n v="85101508"/>
    <s v="Prestación de servicios de apoyo a la Gestión para llevar a cabo los programas y proyectos Institucionales que forman  parte del plan de bienestar  y estímulos, capacitación, seguridad y salud en el trabajo dirigido a los funcionarios del Instituto Geográfico Agustín Codazzi,  y que de acuerdo con las normas vigentes esté en la obligación de garantizar."/>
    <x v="1"/>
    <x v="1"/>
    <n v="9"/>
    <x v="0"/>
    <x v="0"/>
    <x v="1"/>
    <n v="250000000"/>
    <n v="250000000"/>
    <x v="0"/>
    <x v="3"/>
    <x v="0"/>
    <x v="1"/>
    <x v="20"/>
    <s v="Secretaria General - GIT Talento Humano"/>
    <x v="3"/>
    <s v="Coordinador GIT Talento Humano"/>
    <x v="8"/>
    <x v="14"/>
    <s v="N/A"/>
    <s v="N/A"/>
    <n v="499"/>
    <d v="2021-03-25T00:00:00"/>
    <n v="142694916"/>
    <n v="142694916"/>
    <n v="142694916"/>
    <x v="0"/>
    <s v="CAFAM"/>
    <n v="24632"/>
    <x v="5"/>
    <x v="1"/>
    <x v="2"/>
    <m/>
    <n v="107305084"/>
    <m/>
  </r>
  <r>
    <x v="8"/>
    <s v="3--4"/>
    <x v="5"/>
    <x v="9"/>
    <x v="0"/>
    <x v="0"/>
    <x v="0"/>
    <x v="4"/>
    <s v="Ropa de seguridad"/>
    <n v="46181500"/>
    <s v="Adquisición de elementos de Protección Personal (EPP) para la protección de los colaboradores del IGAC a nivel nacional en el marco de la emergencia declarada&quot; COVD-19&quot;"/>
    <x v="1"/>
    <x v="1"/>
    <n v="1"/>
    <x v="0"/>
    <x v="3"/>
    <x v="1"/>
    <n v="100000000"/>
    <n v="100000000"/>
    <x v="0"/>
    <x v="3"/>
    <x v="0"/>
    <x v="1"/>
    <x v="20"/>
    <s v="Secretaria General - GIT Talento Humano"/>
    <x v="3"/>
    <s v="Coordinador GIT Talento Humano"/>
    <x v="8"/>
    <x v="14"/>
    <s v="N/A"/>
    <s v="N/A"/>
    <n v="487"/>
    <d v="2021-03-18T00:00:00"/>
    <n v="100000000"/>
    <n v="100000000"/>
    <n v="100000000"/>
    <x v="0"/>
    <s v="BON SANTE SAS_x000a_LOGISTICA Y GESTION DE NEGOCIOS SAS"/>
    <s v="24621_x000a_24635"/>
    <x v="0"/>
    <x v="0"/>
    <x v="2"/>
    <m/>
    <n v="0"/>
    <m/>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05">
  <r>
    <n v="1"/>
    <x v="0"/>
    <s v="Procesos disciplinarios en curso"/>
    <s v="No Aplica"/>
    <s v="Implementar políticas y acciones enfocadas en el fortalecimiento institucional y la arquitectura de procesos como pilar estratégico del Instituto"/>
    <s v="Sostenimiento de las políticas del Modelo Integrado de Planeación y Gestión (MIPG)"/>
    <s v="Control Interno"/>
    <s v="Control Interno"/>
    <s v="Proferir los actos administrativos necesarios para impulsar y adoptar decisiones de fondo en curso de los procesos de competencia del GIT Control Disciplinario. "/>
    <d v="2021-02-01T00:00:00"/>
    <d v="2021-11-30T00:00:00"/>
    <s v="Cuadro resumen de los procesos disciplinarios en curso "/>
    <s v="GIT Control Disciplinario"/>
    <s v="Porcentaje"/>
    <s v="Porcentaje procesos disciplinarios tramitados"/>
    <s v="Eficacia"/>
    <n v="1"/>
    <n v="0.2"/>
    <n v="0.3"/>
    <n v="0.3"/>
    <n v="0.2"/>
    <n v="0.2"/>
    <s v="Durante el primer trimestre se profirieron los actos administrativos necesarios para impulsar y adoptar decisiones de fondo en curso de los procesos de competencia"/>
    <m/>
    <m/>
    <m/>
    <m/>
    <m/>
    <m/>
    <m/>
    <m/>
    <m/>
    <m/>
    <n v="0.2"/>
    <n v="1"/>
    <n v="0"/>
    <n v="0"/>
    <n v="0"/>
    <s v="Concepto Favorable"/>
    <m/>
    <m/>
    <m/>
    <s v="Se verifico los archivos “Cuadro resumen de los procesos disciplinarios en curso” de los meses de enero febrero mazo y el informe de estado por proceso."/>
    <m/>
    <m/>
    <m/>
    <x v="0"/>
    <x v="0"/>
    <x v="0"/>
    <x v="0"/>
    <s v="De acuerdo con las evidencias presentadas: &quot;cuadro resumen de los procesos disciplinarios en curso en donde se encuentra la información de sede central y direcciones territoriales para el 2021 se han realizado 13 investigaciones y se tienen 611 procesos, además se presenta informe del estado de los procesos con corte al 20 de marzo de 2021"/>
    <m/>
    <m/>
    <m/>
  </r>
  <r>
    <n v="2"/>
    <x v="0"/>
    <s v="Procesos disciplinarios en curso"/>
    <s v="No Aplica"/>
    <s v="Implementar políticas y acciones enfocadas en el fortalecimiento institucional y la arquitectura de procesos como pilar estratégico del Instituto"/>
    <s v="Sostenimiento de las políticas del Modelo Integrado de Planeación y Gestión (MIPG)"/>
    <s v="Control Interno"/>
    <s v="Control Interno"/>
    <s v="Practicar las pruebas y diligencias ordenadas en curso de los procesos de competencia del GIT Control Disciplinario. "/>
    <d v="2021-02-01T00:00:00"/>
    <d v="2021-11-30T00:00:00"/>
    <s v="Cuadro resumen de pruebas practicadas, según el expediente"/>
    <s v="GIT Control Disciplinario"/>
    <s v="Porcentaje"/>
    <s v="Porcentaje procesos disciplinarios tramitados"/>
    <s v="Eficacia"/>
    <n v="1"/>
    <n v="0.2"/>
    <n v="0.3"/>
    <n v="0.3"/>
    <n v="0.2"/>
    <n v="0.2"/>
    <s v="Durante el primer trimestre se practicaron las pruebas y diligencias ordenadas en curso de los procesos de competencia "/>
    <m/>
    <m/>
    <m/>
    <m/>
    <m/>
    <m/>
    <m/>
    <m/>
    <m/>
    <m/>
    <n v="0.2"/>
    <n v="1"/>
    <n v="0"/>
    <n v="0"/>
    <n v="0"/>
    <s v="Concepto Favorable"/>
    <m/>
    <m/>
    <m/>
    <s v="Se verifico el archivo pruebas practicadas primer trimestre."/>
    <m/>
    <m/>
    <m/>
    <x v="0"/>
    <x v="0"/>
    <x v="0"/>
    <x v="0"/>
    <s v="De acuerdo con el archivo pruebas practicadas para el primer trimestre se han realizado 55 pruebas tanto a las diferentes territoriales como a la sede central, atendiendo los términos fijados en la ley."/>
    <m/>
    <m/>
    <m/>
  </r>
  <r>
    <n v="3"/>
    <x v="0"/>
    <s v="Procesos disciplinarios en curso"/>
    <s v="No Aplica"/>
    <s v="Implementar políticas y acciones enfocadas en el fortalecimiento institucional y la arquitectura de procesos como pilar estratégico del Instituto"/>
    <s v="Sostenimiento de las políticas del Modelo Integrado de Planeación y Gestión (MIPG)"/>
    <s v="Control Interno"/>
    <s v="Control Interno"/>
    <s v="Realizar seguimiento mensual al impulso dado a los procesos disciplinarios que son adelantados en las Direcciones Territoriales."/>
    <d v="2021-01-01T00:00:00"/>
    <d v="2021-12-31T00:00:00"/>
    <s v="Correos electrónicos de verificación del seguimiento mensual a los procesos disciplinarios. "/>
    <s v="GIT Control Disciplinario"/>
    <s v="Número"/>
    <s v="Porcentaje procesos disciplinarios tramitados"/>
    <s v="Eficacia"/>
    <n v="12"/>
    <n v="3"/>
    <n v="3"/>
    <n v="3"/>
    <n v="3"/>
    <n v="3"/>
    <s v="Durante el primer trimestre se realizó seguimiento vía telefonica y por correo electrónico al impulso dado a los procesos disciplinarios que son adelantados en las Direcciones Territoriales."/>
    <m/>
    <m/>
    <m/>
    <m/>
    <m/>
    <m/>
    <m/>
    <m/>
    <m/>
    <m/>
    <n v="0.25"/>
    <n v="1"/>
    <n v="0"/>
    <n v="0"/>
    <n v="0"/>
    <s v="Concepto Favorable"/>
    <m/>
    <m/>
    <m/>
    <s v="se verificaron 10 archivos con correos enviados a las territoriales con correos electrónicos de seguimiento a los procesos disciplinarios."/>
    <m/>
    <m/>
    <m/>
    <x v="0"/>
    <x v="0"/>
    <x v="0"/>
    <x v="0"/>
    <s v="De acuerdo con los soportes entregados se observan correos de seguimiento a los procesos en curso de las direcciones territoriales : Cundinamarca, Norte de Santander, Risaralda, Cauca, Tolima, los cuales fueron enviados en los meses de febrero y marzo."/>
    <m/>
    <m/>
    <m/>
  </r>
  <r>
    <n v="4"/>
    <x v="0"/>
    <s v="Sensibilizaciones y socializaciones a servidores públicos y contratistas del IGAC sobre normatividad disciplinaria vigente y Código de Integridad"/>
    <s v="No Aplica"/>
    <s v="Implementar políticas y acciones enfocadas en el fortalecimiento institucional y la arquitectura de procesos como pilar estratégico del Instituto"/>
    <s v="Sostenimiento de las políticas del Modelo Integrado de Planeación y Gestión (MIPG)"/>
    <s v="Control Interno"/>
    <s v="Control Interno"/>
    <s v="Sensibilizar y socializar a servidores públicos y contratistas vinculados al IGAC sobre el contenido y alcance de la normatividad disciplinaria vigente."/>
    <d v="2021-02-01T00:00:00"/>
    <d v="2021-12-31T00:00:00"/>
    <s v="Registros de asistencia, convocatoria a reunión y/o correos electrónicos enviados con información sobre normatividad disciplinaria vigente y el Código de Integridad "/>
    <s v="GIT Control Disciplinario"/>
    <s v="Número"/>
    <s v="Actividades de socialización y sensibilización"/>
    <s v="Eficacia"/>
    <n v="8"/>
    <n v="2"/>
    <n v="2"/>
    <n v="2"/>
    <n v="2"/>
    <n v="3"/>
    <s v="Durante el primer trimestre se se realizaron 3 piezas de sensibilización a servidores públicos y contratistas vinculados al IGAC "/>
    <m/>
    <m/>
    <m/>
    <m/>
    <m/>
    <m/>
    <m/>
    <m/>
    <m/>
    <m/>
    <n v="0.375"/>
    <n v="1"/>
    <n v="0"/>
    <n v="0"/>
    <n v="0"/>
    <s v="Concepto Favorable"/>
    <m/>
    <m/>
    <m/>
    <s v="Verificado el cargue de evidencias"/>
    <m/>
    <m/>
    <m/>
    <x v="0"/>
    <x v="0"/>
    <x v="0"/>
    <x v="0"/>
    <s v="De acuerdo con los soportes se observan 3 piezas de sensibilización remitidas a los servidores de la entidad mediante correos 04 de febrero, 22 de febrero y 01 de marzo."/>
    <m/>
    <m/>
    <m/>
  </r>
  <r>
    <n v="5"/>
    <x v="0"/>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Actualizar la información documentada del SGI del proceso de Control Disciplinario de acuerdo con el cronograma establecido."/>
    <d v="2021-01-01T00:00:00"/>
    <d v="2021-12-31T00:00:00"/>
    <s v="Listado Maestro de Documentos Actulizados, según cronograma"/>
    <s v="GIT Control Disciplinario"/>
    <s v="Porcentaje"/>
    <s v="Indice de desempeño institucional"/>
    <s v="Producto"/>
    <n v="1"/>
    <n v="0"/>
    <n v="0"/>
    <n v="1"/>
    <n v="0"/>
    <n v="0"/>
    <s v="Esta actividad se desarrollará en los siguientes trimestres"/>
    <m/>
    <m/>
    <m/>
    <m/>
    <m/>
    <m/>
    <m/>
    <m/>
    <m/>
    <m/>
    <n v="0"/>
    <s v=""/>
    <s v=""/>
    <n v="0"/>
    <s v=""/>
    <s v="Sin meta asignada en el periodo"/>
    <m/>
    <m/>
    <m/>
    <s v="no programada para el primer trimestre"/>
    <m/>
    <m/>
    <m/>
    <x v="1"/>
    <x v="0"/>
    <x v="0"/>
    <x v="0"/>
    <s v="Sin meta asignada para el trimestre, sin evidencias de desarrollo de la actividad."/>
    <m/>
    <m/>
    <m/>
  </r>
  <r>
    <n v="6"/>
    <x v="0"/>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alizar seguimiento a los controles de los riesgos del proceso de Control Disciplinario"/>
    <d v="2021-01-01T00:00:00"/>
    <d v="2021-12-31T00:00:00"/>
    <s v="Herramienta Planigac"/>
    <s v="GIT Control Disciplinario"/>
    <s v="Número"/>
    <s v="Indice de desempeño institucional"/>
    <s v="Producto"/>
    <n v="4"/>
    <n v="1"/>
    <n v="1"/>
    <n v="1"/>
    <n v="1"/>
    <n v="1"/>
    <s v="Mediante el diligenciamiento de PLANIGAC para el primer trimestre se realiza el seguimiento a los controles de los riesgos del proceso "/>
    <m/>
    <m/>
    <m/>
    <m/>
    <m/>
    <m/>
    <m/>
    <m/>
    <m/>
    <m/>
    <n v="0.25"/>
    <n v="1"/>
    <n v="0"/>
    <n v="0"/>
    <n v="0"/>
    <s v="Concepto Favorable"/>
    <m/>
    <m/>
    <m/>
    <s v="Se recibió en los tiempos establecidos la herramienta diligenciada y las evidencias."/>
    <m/>
    <m/>
    <m/>
    <x v="0"/>
    <x v="0"/>
    <x v="0"/>
    <x v="0"/>
    <s v="Se observa el seguimiento a los riesgos del proceso de control disciplinario, mediante la herramienta PLANIGAC, reportada en los tiempos establecidos."/>
    <m/>
    <m/>
    <m/>
  </r>
  <r>
    <n v="7"/>
    <x v="0"/>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visar y actualizar el mapa de riesgo del proceso de acuerdo con la política de riesgos aprobada."/>
    <d v="2021-10-01T00:00:00"/>
    <d v="2021-12-31T00:00:00"/>
    <s v="Herramienta Planigac"/>
    <s v="GIT Control Disciplinario"/>
    <s v="Número"/>
    <s v="Indice de desempeño institucional"/>
    <s v="Producto"/>
    <n v="1"/>
    <n v="0"/>
    <n v="0"/>
    <n v="0"/>
    <n v="1"/>
    <n v="0"/>
    <s v="Esta actividad se desarrollará en los siguientes trimestres"/>
    <m/>
    <m/>
    <m/>
    <m/>
    <m/>
    <m/>
    <m/>
    <m/>
    <m/>
    <m/>
    <n v="0"/>
    <s v=""/>
    <s v=""/>
    <s v=""/>
    <n v="0"/>
    <s v="Sin meta asignada en el periodo"/>
    <m/>
    <m/>
    <m/>
    <s v="no programada para el primer trimestre"/>
    <m/>
    <m/>
    <m/>
    <x v="1"/>
    <x v="0"/>
    <x v="0"/>
    <x v="0"/>
    <s v="Sin meta asignada para el trimestre, sin evidencias de desarrollo de la actividad."/>
    <m/>
    <m/>
    <m/>
  </r>
  <r>
    <n v="8"/>
    <x v="0"/>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alizar las actividades contempladas en el plan de acción anual y en el plan anticorrupción a cargo del proceso de Control Disciplinario"/>
    <d v="2021-01-01T00:00:00"/>
    <d v="2021-12-31T00:00:00"/>
    <s v="Herramienta Planigac y Matriz PAAC"/>
    <s v="GIT Control Disciplinario"/>
    <s v="Número"/>
    <s v="Indice de desempeño institucional"/>
    <s v="Producto"/>
    <n v="4"/>
    <n v="1"/>
    <n v="1"/>
    <n v="1"/>
    <n v="1"/>
    <n v="1"/>
    <s v="Mediante el diligenciamiento de PLANIGAC para el primer trimestre se realiza el seguimiento a las actividades contempladas en el plan de acción anual y se envía avance del plan anticorrupción del proceso"/>
    <m/>
    <m/>
    <m/>
    <m/>
    <m/>
    <m/>
    <m/>
    <m/>
    <m/>
    <m/>
    <n v="0.25"/>
    <n v="1"/>
    <n v="0"/>
    <n v="0"/>
    <n v="0"/>
    <s v="Concepto Favorable"/>
    <m/>
    <m/>
    <m/>
    <s v="Se recibió en los tiempos establecidos la herramienta diligenciada y las evidencias."/>
    <m/>
    <m/>
    <m/>
    <x v="0"/>
    <x v="0"/>
    <x v="0"/>
    <x v="0"/>
    <s v="De acuerdo con los soportes entregados se observa el desarrollo de las actividades que hacen parte del plan anticorrupción, las cuales fueron enviadas a la Oficina Asesora de Planeación por correo electrónico el 14 de abril, y se han presentado las evidencias correspondientes a la ejecución del Plan de acción anual en la herramienta PLANIGAC."/>
    <m/>
    <m/>
    <m/>
  </r>
  <r>
    <n v="9"/>
    <x v="0"/>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Formular el PAA y del PAAC 2022"/>
    <d v="2021-10-01T00:00:00"/>
    <d v="2021-12-31T00:00:00"/>
    <s v="Herramienta Planigac y Matriz PAAC"/>
    <s v="GIT Control Disciplinario"/>
    <s v="Número"/>
    <s v="Indice de desempeño institucional"/>
    <s v="Producto"/>
    <n v="2"/>
    <n v="0"/>
    <n v="0"/>
    <n v="0"/>
    <n v="2"/>
    <n v="0"/>
    <s v="Esta actividad se desarrollará en los siguientes trimestres"/>
    <m/>
    <m/>
    <m/>
    <m/>
    <m/>
    <m/>
    <m/>
    <m/>
    <m/>
    <m/>
    <n v="0"/>
    <s v=""/>
    <s v=""/>
    <s v=""/>
    <n v="0"/>
    <s v="Sin meta asignada en el periodo"/>
    <m/>
    <m/>
    <m/>
    <s v="no programada para el primer trimestre"/>
    <m/>
    <m/>
    <m/>
    <x v="1"/>
    <x v="0"/>
    <x v="0"/>
    <x v="0"/>
    <s v="Sin meta asignada para el trimestre, sin evidencias de desarrollo de la actividad."/>
    <m/>
    <m/>
    <m/>
  </r>
  <r>
    <n v="10"/>
    <x v="0"/>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Implementar oportunidades de mejora relacionadas al cumplimiento del FURAG que apliquen al proceso."/>
    <d v="2021-05-01T00:00:00"/>
    <d v="2021-12-31T00:00:00"/>
    <s v="Acta y / o correo, Formulario "/>
    <s v="GIT Control Disciplinario"/>
    <s v="Número"/>
    <s v="Indice de desempeño institucional"/>
    <s v="Producto"/>
    <n v="4"/>
    <n v="0"/>
    <n v="2"/>
    <n v="1"/>
    <n v="1"/>
    <n v="0"/>
    <s v="Esta actividad se desarrollará en los siguientes trimestres"/>
    <m/>
    <m/>
    <m/>
    <m/>
    <m/>
    <m/>
    <m/>
    <m/>
    <m/>
    <m/>
    <n v="0"/>
    <s v=""/>
    <n v="0"/>
    <n v="0"/>
    <n v="0"/>
    <s v="Sin meta asignada en el periodo"/>
    <m/>
    <m/>
    <m/>
    <s v="no programada para el primer trimestre"/>
    <m/>
    <m/>
    <m/>
    <x v="1"/>
    <x v="0"/>
    <x v="0"/>
    <x v="0"/>
    <s v="Sin meta asignada para el trimestre, sin evidencias de desarrollo de la actividad."/>
    <m/>
    <m/>
    <m/>
  </r>
  <r>
    <n v="1"/>
    <x v="1"/>
    <s v="Reportes de seguimiento a las metas institucionales y sectoriales"/>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on Institucional"/>
    <s v="Presentar los reportes de seguimiento mejorados en los Comités de Gestión y Desempeño para la generación de alertas, toma de decisiones y definición de acciones de mejora necesarias para el cumplimiento de las metas institucionales"/>
    <d v="2021-01-01T00:00:00"/>
    <d v="2021-12-31T00:00:00"/>
    <s v="Acta"/>
    <s v="Oficina Asesora de Planeación "/>
    <s v="Número"/>
    <s v="Reportes de seguimiento a metas institucionales y sectoriales elaborados"/>
    <s v="Eficacia"/>
    <n v="12"/>
    <n v="3"/>
    <n v="3"/>
    <n v="3"/>
    <n v="3"/>
    <n v="3"/>
    <s v="Se realizó comité de gestión y desempeño donde se generaron alertas de  seguimiento a las metas institucionales y sectoriales"/>
    <m/>
    <m/>
    <m/>
    <m/>
    <m/>
    <m/>
    <m/>
    <m/>
    <m/>
    <m/>
    <n v="0.25"/>
    <n v="1"/>
    <n v="0"/>
    <n v="0"/>
    <n v="0"/>
    <s v="Concepto Favorable"/>
    <m/>
    <m/>
    <m/>
    <s v="Se observa que se presentaron reportes de seguimiento mejorados en los Comités de Gestión y Desempeño"/>
    <m/>
    <m/>
    <m/>
    <x v="0"/>
    <x v="0"/>
    <x v="0"/>
    <x v="0"/>
    <s v="Se evidencia la presentación de los  reportes de seguimiento mejorados en los Comités de Gestión y Desempeño Actas del 28 y 29 de enero y 19 de marzo; así como correos con información para comités y reporte de ejecución. "/>
    <m/>
    <m/>
    <m/>
  </r>
  <r>
    <n v="2"/>
    <x v="1"/>
    <s v="Reportes de seguimiento a las metas institucionales y sectoriales"/>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on Institucional"/>
    <s v="Elaborar, presentar y publicar los reportes de seguimiento de las metas institucionales en  las herramientas definidas y a las entidades que lo requieren con el fin de contribuir a la rendición permanente de cuentas de la gestión desarrollada por el IGAC"/>
    <d v="2021-01-01T00:00:00"/>
    <d v="2021-12-31T00:00:00"/>
    <s v="Publicación en la página web (link)"/>
    <s v="Oficina Asesora de Planeación "/>
    <s v="Número"/>
    <s v="Reportes de seguimiento a metas institucionales y sectoriales elaborados"/>
    <s v="Eficacia"/>
    <n v="8"/>
    <n v="2"/>
    <n v="2"/>
    <n v="2"/>
    <n v="2"/>
    <n v="2"/>
    <s v="Se realizó publicación en el link: https://www.igac.gov.co/es/contenido/metas-objetivos-e-indicadores-de-gestion-yo-desempeno el seguimiento a las metas Plan Nacional de Desarrollo y de SPI con el el cierre de la vigencia 2020 "/>
    <m/>
    <m/>
    <m/>
    <m/>
    <m/>
    <m/>
    <m/>
    <m/>
    <m/>
    <m/>
    <n v="0.25"/>
    <n v="1"/>
    <n v="0"/>
    <n v="0"/>
    <n v="0"/>
    <s v="Concepto Favorable"/>
    <m/>
    <m/>
    <m/>
    <s v="Se observa que se elaboraron, presentaron y publicaron los reportes de seguimiento de las metas institucionales en  las herramientas definidas por el cierre del 2020"/>
    <m/>
    <m/>
    <m/>
    <x v="0"/>
    <x v="0"/>
    <x v="0"/>
    <x v="0"/>
    <s v="Se verifica la elaboración, presentación y publicación de los reportes de seguimiento de las metas institucionales en las herramientas definidas cierre 2020."/>
    <m/>
    <m/>
    <m/>
  </r>
  <r>
    <n v="3"/>
    <x v="1"/>
    <s v="Anteproyecto de presupuesto - MGMP"/>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Estructurar el anteproyecto de presupuesto del IGAC con las dependencias de la entidad"/>
    <d v="2021-02-01T00:00:00"/>
    <d v="2021-03-31T00:00:00"/>
    <s v="Anteproyecto de presupuesto"/>
    <s v="Oficina Asesora de Planeación "/>
    <s v="Número"/>
    <s v="Anteproyecto de presupuesto presentado"/>
    <s v="Eficacia"/>
    <n v="1"/>
    <n v="1"/>
    <n v="0"/>
    <n v="0"/>
    <n v="0"/>
    <n v="1"/>
    <s v="Se estructuro el anteproyecto de presupuesto y se cargo en la página de SIIF Nación el 29 de marzo "/>
    <m/>
    <m/>
    <m/>
    <m/>
    <m/>
    <m/>
    <m/>
    <m/>
    <m/>
    <m/>
    <n v="1"/>
    <n v="1"/>
    <s v=""/>
    <s v=""/>
    <s v=""/>
    <s v="Concepto Favorable"/>
    <m/>
    <m/>
    <m/>
    <s v="Se observa que se estructuró el anteproyecto de presupuesto "/>
    <m/>
    <m/>
    <m/>
    <x v="0"/>
    <x v="0"/>
    <x v="0"/>
    <x v="0"/>
    <s v="Se verifica la actividad con las evidencias aportadas por el proceso como los formularios, la justificación y programa de gastos e ingresos."/>
    <m/>
    <m/>
    <m/>
  </r>
  <r>
    <n v="4"/>
    <x v="1"/>
    <s v="Anteproyecto de presupuesto - MGMP"/>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Socializar el anteproyecto de presupuesto con los procesos de la Entidad"/>
    <d v="2021-03-01T00:00:00"/>
    <d v="2021-03-31T00:00:00"/>
    <s v="Socialización anteproyecto de presupuesto"/>
    <s v="Oficina Asesora de Planeación "/>
    <s v="Número"/>
    <s v="Anteproyecto de presupuesto presentado"/>
    <s v="Eficacia"/>
    <n v="1"/>
    <n v="1"/>
    <n v="0"/>
    <n v="0"/>
    <n v="0"/>
    <n v="1"/>
    <s v="Se realizó socialización vía correo electrónico el 24 de marzo del anteproyecto de presupuesto "/>
    <m/>
    <m/>
    <m/>
    <m/>
    <m/>
    <m/>
    <m/>
    <m/>
    <m/>
    <m/>
    <n v="1"/>
    <n v="1"/>
    <s v=""/>
    <s v=""/>
    <s v=""/>
    <s v="Concepto Favorable"/>
    <m/>
    <m/>
    <m/>
    <s v="Se observa que se realizó socialización del Anteproyecto de presupuesto "/>
    <m/>
    <m/>
    <m/>
    <x v="0"/>
    <x v="0"/>
    <x v="0"/>
    <x v="0"/>
    <s v="Se constata la socialización del anteproyecto de presupuesto, a través de correo electrónico de fecha 24 de marzo de 2021."/>
    <m/>
    <m/>
    <m/>
  </r>
  <r>
    <n v="5"/>
    <x v="1"/>
    <s v="Anteproyecto de presupuesto - MGMP"/>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Presentar ante las instancias definidas el anteproyecto de presupuesto del IGAC."/>
    <d v="2021-03-01T00:00:00"/>
    <d v="2021-05-30T00:00:00"/>
    <s v="Presentación anteproyecto de presupuesto"/>
    <s v="Oficina Asesora de Planeación "/>
    <s v="Número"/>
    <s v="Anteproyecto de presupuesto presentado"/>
    <s v="Eficacia"/>
    <n v="2"/>
    <n v="1"/>
    <n v="1"/>
    <n v="0"/>
    <n v="0"/>
    <n v="1"/>
    <s v="Se presentó el 29 de marzo ante el Ministerio de Hacienda y Crédito Público el anteproyecto de presupuesto del IGAC."/>
    <m/>
    <m/>
    <m/>
    <m/>
    <m/>
    <m/>
    <m/>
    <m/>
    <m/>
    <m/>
    <n v="0.5"/>
    <n v="1"/>
    <n v="0"/>
    <s v=""/>
    <s v=""/>
    <s v="Concepto Favorable"/>
    <m/>
    <m/>
    <m/>
    <s v="Se observa que el Anteproyecto de presupuesto se presentó ante el Ministerio de Hacienda y Crédito Público el 29 de marzo "/>
    <m/>
    <m/>
    <m/>
    <x v="0"/>
    <x v="0"/>
    <x v="0"/>
    <x v="0"/>
    <s v="Se evidencia el envío mediante correo electrónico del Anteproyecto de presupuesto, al Ministerio de Hacienda y Crédito Público. "/>
    <m/>
    <m/>
    <m/>
  </r>
  <r>
    <n v="6"/>
    <x v="1"/>
    <s v="Informes de gestión "/>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on Institucional"/>
    <s v="Elaborar los informes de gestión de la entidad (vigencia y congreso)"/>
    <d v="2021-01-01T00:00:00"/>
    <d v="2021-07-31T00:00:00"/>
    <s v="Informe de gestión vigencia y congreso"/>
    <s v="Oficina Asesora de Planeación "/>
    <s v="Número"/>
    <s v="Informes de gestión elaborados"/>
    <s v="Eficacia"/>
    <n v="2"/>
    <n v="1"/>
    <n v="0"/>
    <n v="1"/>
    <n v="0"/>
    <n v="1"/>
    <s v="Se realizó el informe de gestión cierre vigencia 2020"/>
    <m/>
    <m/>
    <m/>
    <m/>
    <m/>
    <m/>
    <m/>
    <m/>
    <m/>
    <m/>
    <n v="0.5"/>
    <n v="1"/>
    <s v=""/>
    <n v="0"/>
    <s v=""/>
    <s v="Concepto Favorable"/>
    <m/>
    <m/>
    <m/>
    <s v="Se observa que se realizó el informe de gestión cierre vigencia 2020"/>
    <m/>
    <m/>
    <m/>
    <x v="0"/>
    <x v="0"/>
    <x v="0"/>
    <x v="0"/>
    <s v="Se verifica el informe de gestión del cierre vigencia 2020."/>
    <m/>
    <m/>
    <m/>
  </r>
  <r>
    <n v="7"/>
    <x v="1"/>
    <s v="Informes de gestión "/>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on Institucional"/>
    <s v="Elaborar los informes mensuales de ejecución presupuestal"/>
    <d v="2021-01-01T00:00:00"/>
    <d v="2021-12-31T00:00:00"/>
    <s v="Informe ejecución presupuestal"/>
    <s v="Oficina Asesora de Planeación "/>
    <s v="Número"/>
    <s v="Informes de gestión elaborados"/>
    <s v="Eficacia"/>
    <n v="12"/>
    <n v="3"/>
    <n v="3"/>
    <n v="3"/>
    <n v="3"/>
    <n v="3"/>
    <s v="Se realizó informe de ejecución presupuestal de los meses de enero, febrero y marzo, a su vez la respectiva publicación en el link: https://www.igac.gov.co/es/transparencia-y-acceso-a-la-informacion-publica/presupuesto-y-ejecucion-general-de-ingresos-gastos-e-inversion"/>
    <m/>
    <m/>
    <m/>
    <m/>
    <m/>
    <m/>
    <m/>
    <m/>
    <m/>
    <m/>
    <n v="0.25"/>
    <n v="1"/>
    <n v="0"/>
    <n v="0"/>
    <n v="0"/>
    <s v="Concepto Favorable"/>
    <m/>
    <m/>
    <m/>
    <s v="Se observa que se elaboraron mensualmente  los informes mensuales de ejecución presupuestal"/>
    <m/>
    <m/>
    <m/>
    <x v="0"/>
    <x v="0"/>
    <x v="0"/>
    <x v="0"/>
    <s v="La actividad de &quot;Elaborar los informes mensuales de ejecución presupuestal&quot;, para el trimestre, se verifica con la publicación en la página institucional."/>
    <m/>
    <m/>
    <m/>
  </r>
  <r>
    <n v="8"/>
    <x v="1"/>
    <s v="Informes de gestión "/>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on Institucional"/>
    <s v="Publicar los informes de gestión de la entidad en las herramientas definidas"/>
    <d v="2021-01-01T00:00:00"/>
    <d v="2021-08-31T00:00:00"/>
    <s v="Publicación informes de gestión"/>
    <s v="Oficina Asesora de Planeación "/>
    <s v="Número"/>
    <s v="Informes de gestión elaborados"/>
    <s v="Eficacia"/>
    <n v="2"/>
    <n v="1"/>
    <n v="0"/>
    <n v="1"/>
    <n v="0"/>
    <n v="1"/>
    <s v="Se publicó el informe de gestión con el cierre de la vigencia 2020 en el link: https://www.igac.gov.co/es/contenido/informes-de-gestion-y-empalme"/>
    <m/>
    <m/>
    <m/>
    <m/>
    <m/>
    <m/>
    <m/>
    <m/>
    <m/>
    <m/>
    <n v="0.5"/>
    <n v="1"/>
    <s v=""/>
    <n v="0"/>
    <s v=""/>
    <s v="Concepto Favorable"/>
    <m/>
    <m/>
    <m/>
    <s v="Se observa que se publicó el informe de gestión2020  de la entidad "/>
    <m/>
    <m/>
    <m/>
    <x v="0"/>
    <x v="0"/>
    <x v="0"/>
    <x v="0"/>
    <s v="Se verifica la publicación del informe de gestión de cierre de la vigencia 2020 del IGAC."/>
    <m/>
    <m/>
    <m/>
  </r>
  <r>
    <n v="9"/>
    <x v="1"/>
    <s v="Informes de gestión "/>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on Institucional"/>
    <s v="Realizar el seguimiento a los temas de Cooperación Internacional de la entidad"/>
    <d v="2021-01-01T00:00:00"/>
    <d v="2021-12-31T00:00:00"/>
    <s v="Matriz de Cooperación Internacional"/>
    <s v="Oficina Asesora de Planeación "/>
    <s v="Número"/>
    <s v="Informes de gestión elaborados"/>
    <s v="Eficacia"/>
    <n v="4"/>
    <n v="1"/>
    <n v="1"/>
    <n v="1"/>
    <n v="1"/>
    <n v="1"/>
    <s v="Se llevo a cabo el seguimiento al avance en los diferentes temas de cooperación internacional adelantados desde cada una de las áreas misionales durante el último trimestre del año 2020, se verificó el diligenciamiento de actividades y evidencias aportadas."/>
    <m/>
    <m/>
    <m/>
    <m/>
    <m/>
    <m/>
    <m/>
    <m/>
    <m/>
    <m/>
    <n v="0.25"/>
    <n v="1"/>
    <n v="0"/>
    <n v="0"/>
    <n v="0"/>
    <s v="Concepto Favorable"/>
    <m/>
    <m/>
    <m/>
    <s v="Se observa que se realizó seguimiento a los temas de Cooperación Internacional de la entidad"/>
    <m/>
    <m/>
    <m/>
    <x v="0"/>
    <x v="0"/>
    <x v="0"/>
    <x v="0"/>
    <s v="La actividad de seguimiento a los temas de Cooperación Internacional del IGAC, son evidenciados con las matrices de seguimiento de los procesos a cargo, así como los correos de envío."/>
    <m/>
    <m/>
    <m/>
  </r>
  <r>
    <n v="10"/>
    <x v="1"/>
    <s v="Modelo de operación optimizado"/>
    <s v="No Aplica"/>
    <s v="Implementar políticas y acciones enfocadas en el fortalecimiento institucional y la arquitectura de procesos como pilar estratégico del Instituto"/>
    <s v="Arquitectura de procesos"/>
    <s v="Direccionamiento Estratégico y Planeación"/>
    <s v="Fortalecimiento organizacional y simplificación de procesos "/>
    <s v="Analizar comportamientos y variables asociadas a los procesos, sub procesos y procedimientos del IGAC"/>
    <d v="2021-01-01T00:00:00"/>
    <d v="2021-12-31T00:00:00"/>
    <s v="Documento de casos de uso"/>
    <s v="Oficina Asesora de Planeación "/>
    <s v="Número"/>
    <s v="Número de process optimizados"/>
    <s v="Producto"/>
    <n v="20"/>
    <n v="0"/>
    <n v="7"/>
    <n v="0"/>
    <n v="13"/>
    <n v="1"/>
    <s v="Se realizó el levantamiento de información y modelamiento del proceso de gestión contractual"/>
    <m/>
    <m/>
    <m/>
    <m/>
    <m/>
    <m/>
    <m/>
    <m/>
    <m/>
    <m/>
    <n v="0.05"/>
    <s v=""/>
    <n v="0"/>
    <s v=""/>
    <n v="0"/>
    <s v="Concepto Favorable"/>
    <m/>
    <m/>
    <m/>
    <s v="Se observa que se realizó el levantamiento de información y modelamiento documental del proceso de gestión contractual"/>
    <m/>
    <m/>
    <m/>
    <x v="0"/>
    <x v="0"/>
    <x v="0"/>
    <x v="0"/>
    <s v="Se evidenció la realización  del levantamiento de información y modelamiento del proceso de gestión contractual."/>
    <m/>
    <m/>
    <m/>
  </r>
  <r>
    <n v="11"/>
    <x v="1"/>
    <s v="Modelo de operación optimizado"/>
    <s v="No Aplica"/>
    <s v="Implementar políticas y acciones enfocadas en el fortalecimiento institucional y la arquitectura de procesos como pilar estratégico del Instituto"/>
    <s v="Arquitectura de procesos"/>
    <s v="Direccionamiento Estratégico y Planeación"/>
    <s v="Fortalecimiento organizacional y simplificación de procesos "/>
    <s v="Modelar los procesos, sub procesos y procedimientos del IGAC"/>
    <d v="2021-01-01T00:00:00"/>
    <d v="2021-12-31T00:00:00"/>
    <s v="Modelo de Procesos"/>
    <s v="Oficina Asesora de Planeación "/>
    <s v="Número"/>
    <s v="Número de process optimizados"/>
    <s v="Producto"/>
    <n v="20"/>
    <n v="0"/>
    <n v="7"/>
    <n v="0"/>
    <n v="13"/>
    <n v="1"/>
    <s v="Se realizó el levantamiento de información y modelamiento del proceso de gestión contractual"/>
    <m/>
    <m/>
    <m/>
    <m/>
    <m/>
    <m/>
    <m/>
    <m/>
    <m/>
    <m/>
    <n v="0.05"/>
    <s v=""/>
    <n v="0"/>
    <s v=""/>
    <n v="0"/>
    <s v="Concepto Favorable"/>
    <m/>
    <m/>
    <m/>
    <s v="Se observa que se realizó modelamiento documental del proceso de gestión contractual"/>
    <m/>
    <m/>
    <m/>
    <x v="0"/>
    <x v="0"/>
    <x v="0"/>
    <x v="0"/>
    <s v="De acuerdo a la información revisada, se evidencia la realización de la actividad."/>
    <m/>
    <m/>
    <m/>
  </r>
  <r>
    <n v="12"/>
    <x v="1"/>
    <s v="Modelo de operación optimizado"/>
    <s v="No Aplica"/>
    <s v="Implementar políticas y acciones enfocadas en el fortalecimiento institucional y la arquitectura de procesos como pilar estratégico del Instituto"/>
    <s v="Arquitectura de procesos"/>
    <s v="Direccionamiento Estratégico y Planeación"/>
    <s v="Fortalecimiento organizacional y simplificación de procesos "/>
    <s v="Presentar propuesta de mejora de los procesos, sub procesos y procedimientos del IGAC"/>
    <d v="2021-01-01T00:00:00"/>
    <d v="2021-12-31T00:00:00"/>
    <s v="Documento de propuesta de mejora"/>
    <s v="Oficina Asesora de Planeación "/>
    <s v="Número"/>
    <s v="Número de process optimizados"/>
    <s v="Producto"/>
    <n v="20"/>
    <n v="0"/>
    <n v="7"/>
    <n v="0"/>
    <n v="13"/>
    <n v="0"/>
    <s v="Actividad programada para próximos trimestres "/>
    <m/>
    <m/>
    <m/>
    <m/>
    <m/>
    <m/>
    <m/>
    <m/>
    <m/>
    <m/>
    <n v="0"/>
    <s v=""/>
    <n v="0"/>
    <s v=""/>
    <n v="0"/>
    <s v="Sin meta asignada en el periodo"/>
    <m/>
    <m/>
    <m/>
    <s v="Sin meta asignada en el periodo"/>
    <m/>
    <m/>
    <m/>
    <x v="1"/>
    <x v="0"/>
    <x v="0"/>
    <x v="0"/>
    <s v="Sin meta programada para el trimestre."/>
    <m/>
    <m/>
    <m/>
  </r>
  <r>
    <n v="13"/>
    <x v="1"/>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Elaborar informe respecto del análisis de las acciones de mejoramiento"/>
    <d v="2021-01-01T00:00:00"/>
    <d v="2021-08-31T00:00:00"/>
    <s v="Informe"/>
    <s v="Oficina Asesora de Planeación "/>
    <s v="Número"/>
    <s v="Indice de desempeño institucional"/>
    <s v="Producto"/>
    <n v="2"/>
    <n v="1"/>
    <n v="0"/>
    <n v="1"/>
    <n v="0"/>
    <n v="1"/>
    <s v="Se realizó reporte de acciones con corte al 31 de marzo de2021"/>
    <m/>
    <m/>
    <m/>
    <m/>
    <m/>
    <m/>
    <m/>
    <m/>
    <m/>
    <m/>
    <n v="0.5"/>
    <n v="1"/>
    <s v=""/>
    <n v="0"/>
    <s v=""/>
    <s v="Concepto Favorable"/>
    <m/>
    <m/>
    <m/>
    <s v="Se observa que se realizó reporte de acciones con corte al 31 de marzo de2021"/>
    <m/>
    <m/>
    <m/>
    <x v="0"/>
    <x v="0"/>
    <x v="0"/>
    <x v="0"/>
    <s v="Se constata la realización del reporte de acciones con corte al 31 de marzo de2021."/>
    <m/>
    <m/>
    <m/>
  </r>
  <r>
    <n v="14"/>
    <x v="1"/>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Actualizar la información documentada del SGI del proceso Direccionamiento Estratégico y Planeación de acuerdo al cronograma establecido."/>
    <d v="2021-01-01T00:00:00"/>
    <d v="2021-12-31T00:00:00"/>
    <s v="Actualización"/>
    <s v="Oficina Asesora de Planeación "/>
    <s v="Porcentaje"/>
    <s v="Indice de desempeño institucional"/>
    <s v="Producto"/>
    <n v="1"/>
    <n v="0"/>
    <n v="0"/>
    <n v="1"/>
    <n v="0"/>
    <n v="0"/>
    <s v="Aunque la actividad esta programada para el tercer trimestre, se adelanto parte de la actualización documenta, se carga en las evidencias el cronograma de trabajo."/>
    <m/>
    <m/>
    <m/>
    <m/>
    <m/>
    <m/>
    <m/>
    <m/>
    <m/>
    <m/>
    <n v="0"/>
    <s v=""/>
    <s v=""/>
    <n v="0"/>
    <s v=""/>
    <s v="Sin meta asignada en el periodo"/>
    <m/>
    <m/>
    <m/>
    <s v="Sin meta asignada en el periodo"/>
    <m/>
    <m/>
    <m/>
    <x v="1"/>
    <x v="0"/>
    <x v="0"/>
    <x v="0"/>
    <s v="Sin meta asignada en el periodo"/>
    <m/>
    <m/>
    <m/>
  </r>
  <r>
    <n v="15"/>
    <x v="1"/>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alizar seguimiento a los controles de los riesgos institucionales "/>
    <d v="2021-01-01T00:00:00"/>
    <d v="2021-12-31T00:00:00"/>
    <s v="Herramienta Planigac"/>
    <s v="Oficina Asesora de Planeación "/>
    <s v="Número"/>
    <s v="Indice de desempeño institucional"/>
    <s v="Producto"/>
    <n v="4"/>
    <n v="1"/>
    <n v="1"/>
    <n v="1"/>
    <n v="1"/>
    <n v="1"/>
    <s v="Se realizó seguimiento de acuerdo con la programación con corte al último trimestre de 2020"/>
    <m/>
    <m/>
    <m/>
    <m/>
    <m/>
    <m/>
    <m/>
    <m/>
    <m/>
    <m/>
    <n v="0.25"/>
    <n v="1"/>
    <n v="0"/>
    <n v="0"/>
    <n v="0"/>
    <s v="Concepto Favorable"/>
    <m/>
    <m/>
    <m/>
    <s v="Se observa que se realizó seguimiento seguimiento a los controles de los riesgos institucionales con corte al último trimestre de 2020"/>
    <m/>
    <m/>
    <m/>
    <x v="0"/>
    <x v="0"/>
    <x v="0"/>
    <x v="0"/>
    <s v="Se verifica el seguimiento a los controles de los riesgos institucionales con corte al último trimestre de 2020."/>
    <m/>
    <m/>
    <m/>
  </r>
  <r>
    <n v="16"/>
    <x v="1"/>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Elaborar mapa de riesgos institucional 2022"/>
    <d v="2021-10-01T00:00:00"/>
    <d v="2021-12-31T00:00:00"/>
    <s v="Herramienta Planigac"/>
    <s v="Oficina Asesora de Planeación "/>
    <s v="Número"/>
    <s v="Indice de desempeño institucional"/>
    <s v="Producto"/>
    <n v="1"/>
    <n v="0"/>
    <n v="0"/>
    <n v="0"/>
    <n v="1"/>
    <n v="0"/>
    <s v="Actividad programada para el cuarto trimestre."/>
    <m/>
    <m/>
    <m/>
    <m/>
    <m/>
    <m/>
    <m/>
    <m/>
    <m/>
    <m/>
    <n v="0"/>
    <s v=""/>
    <s v=""/>
    <s v=""/>
    <n v="0"/>
    <s v="Sin meta asignada en el periodo"/>
    <m/>
    <m/>
    <m/>
    <s v="Sin meta asignada en el periodo"/>
    <m/>
    <m/>
    <m/>
    <x v="1"/>
    <x v="0"/>
    <x v="0"/>
    <x v="0"/>
    <s v="Sin meta asignada en el periodo."/>
    <m/>
    <m/>
    <m/>
  </r>
  <r>
    <n v="17"/>
    <x v="1"/>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alizar acompañamiento a los procesos en el seguimiento al PAA y PAAC"/>
    <d v="2021-01-01T00:00:00"/>
    <d v="2021-12-31T00:00:00"/>
    <s v="Herramienta Planigac y Matriz PAAC"/>
    <s v="Oficina Asesora de Planeación "/>
    <s v="Número"/>
    <s v="Indice de desempeño institucional"/>
    <s v="Producto"/>
    <n v="4"/>
    <n v="1"/>
    <n v="1"/>
    <n v="1"/>
    <n v="1"/>
    <n v="1"/>
    <s v="Se realizó el seguimiento a través de cada uno de los enlaces en la herramienta PLANIGAC de acuerdo con la programación. "/>
    <m/>
    <m/>
    <m/>
    <m/>
    <m/>
    <m/>
    <m/>
    <m/>
    <m/>
    <m/>
    <n v="0.25"/>
    <n v="1"/>
    <n v="0"/>
    <n v="0"/>
    <n v="0"/>
    <s v="Concepto Favorable"/>
    <m/>
    <m/>
    <m/>
    <s v="Se observa que se realizó acompañamiento a los procesos en el seguimiento al PAA y PAAC a través de cada uno de los enlaces en la herramienta PLANIGAC de acuerdo con la programación. "/>
    <m/>
    <m/>
    <m/>
    <x v="0"/>
    <x v="0"/>
    <x v="0"/>
    <x v="0"/>
    <s v="Se evidencia el acompañamiento durante el periodo por los responsables  a los procesos en el seguimiento al PAA y PAAC."/>
    <m/>
    <m/>
    <m/>
  </r>
  <r>
    <n v="18"/>
    <x v="1"/>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Acompañar la formulación del PAA y del PAAC 2022"/>
    <d v="2021-10-01T00:00:00"/>
    <d v="2021-12-31T00:00:00"/>
    <s v="Herramienta Planigac y Matriz PAAC"/>
    <s v="Oficina Asesora de Planeación "/>
    <s v="Número"/>
    <s v="Indice de desempeño institucional"/>
    <s v="Producto"/>
    <n v="2"/>
    <n v="0"/>
    <n v="0"/>
    <n v="0"/>
    <n v="2"/>
    <n v="0"/>
    <s v="Actividad programada para el cuarto trimestre."/>
    <m/>
    <m/>
    <m/>
    <m/>
    <m/>
    <m/>
    <m/>
    <m/>
    <m/>
    <m/>
    <n v="0"/>
    <s v=""/>
    <s v=""/>
    <s v=""/>
    <n v="0"/>
    <s v="Sin meta asignada en el periodo"/>
    <m/>
    <m/>
    <m/>
    <s v="Sin meta asignada en el periodo"/>
    <m/>
    <m/>
    <m/>
    <x v="1"/>
    <x v="0"/>
    <x v="0"/>
    <x v="0"/>
    <s v="Sin meta asignada en el periodo."/>
    <m/>
    <m/>
    <m/>
  </r>
  <r>
    <n v="19"/>
    <x v="1"/>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alizar análisis y seguimiento a los resultados del PTS No conforme"/>
    <d v="2021-01-01T00:00:00"/>
    <d v="2021-12-30T00:00:00"/>
    <s v="Matriz de producto no conforme _x000a_Documento de análisis de producto no conforme"/>
    <s v="Oficina Asesora de Planeación "/>
    <s v="Número"/>
    <s v="Indice de desempeño institucional"/>
    <s v="Producto"/>
    <n v="9"/>
    <n v="0"/>
    <n v="3"/>
    <n v="3"/>
    <n v="3"/>
    <n v="0"/>
    <s v="Actividad programada a partir del segundo trimestre"/>
    <m/>
    <m/>
    <m/>
    <m/>
    <m/>
    <m/>
    <m/>
    <m/>
    <m/>
    <m/>
    <n v="0"/>
    <s v=""/>
    <n v="0"/>
    <n v="0"/>
    <n v="0"/>
    <s v="Sin meta asignada en el periodo"/>
    <m/>
    <m/>
    <m/>
    <s v="Sin meta asignada en el periodo"/>
    <m/>
    <m/>
    <m/>
    <x v="1"/>
    <x v="0"/>
    <x v="0"/>
    <x v="0"/>
    <s v="Sin meta asignada en el periodo."/>
    <m/>
    <m/>
    <m/>
  </r>
  <r>
    <n v="20"/>
    <x v="1"/>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alizar autodiagnósticos MIPG"/>
    <d v="2021-04-01T00:00:00"/>
    <d v="2021-09-30T00:00:00"/>
    <s v="Autodiagnósticos diligenciados"/>
    <s v="Oficina Asesora de Planeación "/>
    <s v="Número"/>
    <s v="Indice de desempeño institucional"/>
    <s v="Producto"/>
    <n v="18"/>
    <n v="0"/>
    <n v="9"/>
    <n v="9"/>
    <n v="0"/>
    <n v="0"/>
    <s v="Actividad programada para el segundo y tercer trimestre"/>
    <m/>
    <m/>
    <m/>
    <m/>
    <m/>
    <m/>
    <m/>
    <m/>
    <m/>
    <m/>
    <n v="0"/>
    <s v=""/>
    <n v="0"/>
    <n v="0"/>
    <s v=""/>
    <s v="Sin meta asignada en el periodo"/>
    <m/>
    <m/>
    <m/>
    <s v="Sin meta asignada en el periodo"/>
    <m/>
    <m/>
    <m/>
    <x v="1"/>
    <x v="0"/>
    <x v="0"/>
    <x v="0"/>
    <s v="Sin meta asignada en el periodo."/>
    <m/>
    <m/>
    <m/>
  </r>
  <r>
    <n v="21"/>
    <x v="1"/>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Generar informe frente a los resultados de la encuesta FURAG 2020 vs. 2019"/>
    <d v="2021-05-01T00:00:00"/>
    <d v="2021-07-31T00:00:00"/>
    <s v="Informe"/>
    <s v="Oficina Asesora de Planeación "/>
    <s v="Número"/>
    <s v="Indice de desempeño institucional"/>
    <s v="Producto"/>
    <n v="1"/>
    <n v="0"/>
    <n v="0"/>
    <n v="1"/>
    <n v="0"/>
    <n v="0"/>
    <s v="Actividad programada para los próximos trimestres."/>
    <m/>
    <m/>
    <m/>
    <m/>
    <m/>
    <m/>
    <m/>
    <m/>
    <m/>
    <m/>
    <n v="0"/>
    <s v=""/>
    <s v=""/>
    <n v="0"/>
    <s v=""/>
    <s v="Sin meta asignada en el periodo"/>
    <m/>
    <m/>
    <m/>
    <s v="Sin meta asignada en el periodo"/>
    <m/>
    <m/>
    <m/>
    <x v="1"/>
    <x v="0"/>
    <x v="0"/>
    <x v="0"/>
    <s v="Sin meta asignada en el periodo"/>
    <m/>
    <m/>
    <m/>
  </r>
  <r>
    <n v="22"/>
    <x v="1"/>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Acompañar a los procesos para la formulación de las actividades o acciones que se deban generar a partir de los resultados del FURAG 2020"/>
    <d v="2021-05-01T00:00:00"/>
    <d v="2021-12-31T00:00:00"/>
    <s v="Acta y / o correo, Formulario "/>
    <s v="Oficina Asesora de Planeación "/>
    <s v="Número"/>
    <s v="Indice de desempeño institucional"/>
    <s v="Producto"/>
    <n v="4"/>
    <n v="0"/>
    <n v="2"/>
    <n v="1"/>
    <n v="1"/>
    <n v="0"/>
    <s v="Actividad programada para los próximos trimestres."/>
    <m/>
    <m/>
    <m/>
    <m/>
    <m/>
    <m/>
    <m/>
    <m/>
    <m/>
    <m/>
    <n v="0"/>
    <s v=""/>
    <n v="0"/>
    <n v="0"/>
    <n v="0"/>
    <s v="Sin meta asignada en el periodo"/>
    <m/>
    <m/>
    <m/>
    <s v="Sin meta asignada en el periodo"/>
    <m/>
    <m/>
    <m/>
    <x v="1"/>
    <x v="0"/>
    <x v="0"/>
    <x v="0"/>
    <s v="Sin meta asignada en el periodo."/>
    <m/>
    <m/>
    <m/>
  </r>
  <r>
    <n v="23"/>
    <x v="1"/>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alizar y promover sensibilizaciones acerca de los temas del SGI-MIPG"/>
    <d v="2021-06-01T00:00:00"/>
    <d v="2021-09-30T00:00:00"/>
    <s v="Sensibilización"/>
    <s v="Oficina Asesora de Planeación "/>
    <s v="Número"/>
    <s v="Indice de desempeño institucional"/>
    <s v="Producto"/>
    <n v="2"/>
    <n v="0"/>
    <n v="1"/>
    <n v="1"/>
    <n v="0"/>
    <n v="0"/>
    <s v="Actividad programada para el segundo y tercer trimestre"/>
    <m/>
    <m/>
    <m/>
    <m/>
    <m/>
    <m/>
    <m/>
    <m/>
    <m/>
    <m/>
    <n v="0"/>
    <s v=""/>
    <n v="0"/>
    <n v="0"/>
    <s v=""/>
    <s v="Sin meta asignada en el periodo"/>
    <m/>
    <m/>
    <m/>
    <s v="Sin meta asignada en el periodo"/>
    <m/>
    <m/>
    <m/>
    <x v="1"/>
    <x v="0"/>
    <x v="0"/>
    <x v="0"/>
    <s v="Sin meta asignada en el periodo."/>
    <m/>
    <m/>
    <m/>
  </r>
  <r>
    <n v="24"/>
    <x v="1"/>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Preparar y realizar las auditorias internas del SGI"/>
    <d v="2021-05-01T00:00:00"/>
    <d v="2021-09-30T00:00:00"/>
    <s v="Plan, programa e informe de auditorias"/>
    <s v="Oficina Asesora de Planeación "/>
    <s v="Porcentaje"/>
    <s v="Indice de desempeño institucional"/>
    <s v="Producto"/>
    <n v="1"/>
    <n v="0"/>
    <n v="0.1"/>
    <n v="0.9"/>
    <n v="0"/>
    <n v="0.1"/>
    <s v="Se realizó socialización y aprobación del programa de auditoria "/>
    <m/>
    <m/>
    <m/>
    <m/>
    <m/>
    <m/>
    <m/>
    <m/>
    <m/>
    <m/>
    <n v="0.1"/>
    <s v=""/>
    <n v="0"/>
    <n v="0"/>
    <s v=""/>
    <s v="Concepto Favorable"/>
    <m/>
    <m/>
    <m/>
    <s v="Se observa que se  realizó aprobación del programa de auditoria en el Comité de Coordinación de Control Interno"/>
    <m/>
    <m/>
    <m/>
    <x v="0"/>
    <x v="0"/>
    <x v="0"/>
    <x v="0"/>
    <s v="Se verifica en documento Excel el programa de auditoria internas al SGI."/>
    <m/>
    <m/>
    <m/>
  </r>
  <r>
    <n v="25"/>
    <x v="1"/>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Preparar y realizar las Revisión por la Dirección (2020)"/>
    <d v="2021-03-01T00:00:00"/>
    <d v="2021-03-31T00:00:00"/>
    <s v="Correos, presentación y acta de comité institucional de gestión y desempeño"/>
    <s v="Oficina Asesora de Planeación "/>
    <s v="Número"/>
    <s v="Indice de desempeño institucional"/>
    <s v="Producto"/>
    <n v="1"/>
    <n v="1"/>
    <n v="0"/>
    <n v="0"/>
    <n v="0"/>
    <n v="0"/>
    <s v="Teniendo en cuenta los resultados de la auditoría de acreditación al LNS, respecto a los requisitos de entrada y de salida para la revisión por la Dirección, Se reprogramo el comité institucional de gestión y desempeño para el mes de abril para que solventaran los hallazgos producto de la auditoría de manera satisfactoria "/>
    <m/>
    <m/>
    <m/>
    <m/>
    <m/>
    <m/>
    <m/>
    <m/>
    <m/>
    <m/>
    <n v="0"/>
    <n v="0"/>
    <s v=""/>
    <s v=""/>
    <s v=""/>
    <s v="Concepto Favorable"/>
    <m/>
    <m/>
    <m/>
    <s v="Se observa justificación para reprogramar la actividad para la última semana del mes de abril de 2021. "/>
    <m/>
    <m/>
    <m/>
    <x v="0"/>
    <x v="0"/>
    <x v="0"/>
    <x v="0"/>
    <s v="Se observa la justificación por parte del proceso, para la reprogramación de la actividad para el mes de abril de 2021."/>
    <m/>
    <m/>
    <m/>
  </r>
  <r>
    <n v="26"/>
    <x v="1"/>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Acompañar la presentación de la auditoria externa para mantener la certificación en los sistemas de gestión de calidad y ambiental (visita de seguimiento)"/>
    <d v="2021-11-01T00:00:00"/>
    <d v="2021-11-30T00:00:00"/>
    <s v="Auditoria externa"/>
    <s v="Oficina Asesora de Planeación "/>
    <s v="Número"/>
    <s v="Indice de desempeño institucional"/>
    <s v="Producto"/>
    <n v="1"/>
    <n v="0"/>
    <n v="0"/>
    <n v="0"/>
    <n v="1"/>
    <n v="0"/>
    <s v="Actividad programada para el cuarto trimestre."/>
    <m/>
    <m/>
    <m/>
    <m/>
    <m/>
    <m/>
    <m/>
    <m/>
    <m/>
    <m/>
    <n v="0"/>
    <s v=""/>
    <s v=""/>
    <s v=""/>
    <n v="0"/>
    <s v="Sin meta asignada en el periodo"/>
    <m/>
    <m/>
    <m/>
    <s v="Sin meta asignada en el periodo"/>
    <m/>
    <m/>
    <m/>
    <x v="1"/>
    <x v="0"/>
    <x v="0"/>
    <x v="0"/>
    <s v="Sin meta asignada en el periodo."/>
    <m/>
    <m/>
    <m/>
  </r>
  <r>
    <n v="27"/>
    <x v="1"/>
    <s v="Mantenimiento y operación del Sistema de Gestión Ambiental"/>
    <s v="No Aplica"/>
    <s v="Implementar políticas y acciones enfocadas en el fortalecimiento institucional y la arquitectura de procesos como pilar estratégico del Instituto"/>
    <s v="Sostenimiento de las políticas del Modelo Integrado de Planeación y Gestión (MIPG)"/>
    <s v="Gestión con Valores para Resultados"/>
    <s v="Fortalecimiento organizacional y simplificación de procesos"/>
    <s v="Seguimiento a la implementación del plan de trabajo del Sistema de Gestión Ambiental a nivel nacional"/>
    <d v="2021-01-01T00:00:00"/>
    <d v="2021-12-31T00:00:00"/>
    <s v="Seguimiento del Plan, informes, correos"/>
    <s v="Oficina Asesora de Planeación "/>
    <s v="Número"/>
    <s v="Porcentaje de avance del plan de mantenimiento del SGA Implementado"/>
    <s v="Efectividad"/>
    <n v="4"/>
    <n v="0"/>
    <n v="1"/>
    <n v="1"/>
    <n v="2"/>
    <n v="0"/>
    <s v="Actividad programada para los siguientes trimestres trimestre."/>
    <m/>
    <m/>
    <m/>
    <m/>
    <m/>
    <m/>
    <m/>
    <m/>
    <m/>
    <m/>
    <n v="0"/>
    <s v=""/>
    <n v="0"/>
    <n v="0"/>
    <n v="0"/>
    <s v="Sin meta asignada en el periodo"/>
    <m/>
    <m/>
    <m/>
    <s v="Sin meta asignada en el periodo"/>
    <m/>
    <m/>
    <m/>
    <x v="1"/>
    <x v="0"/>
    <x v="0"/>
    <x v="0"/>
    <s v="Sin meta asignada en el periodo."/>
    <m/>
    <m/>
    <m/>
  </r>
  <r>
    <n v="28"/>
    <x v="1"/>
    <s v="Mantenimiento y operación del Sistema de Gestión Ambiental"/>
    <s v="No Aplica"/>
    <s v="Implementar políticas y acciones enfocadas en el fortalecimiento institucional y la arquitectura de procesos como pilar estratégico del Instituto"/>
    <s v="Sostenimiento de las políticas del Modelo Integrado de Planeación y Gestión (MIPG)"/>
    <s v="Gestión con Valores para Resultados"/>
    <s v="Fortalecimiento organizacional y simplificación de procesos"/>
    <s v="Actualizar matriz de cumplimiento legal ambiental"/>
    <d v="2021-07-01T00:00:00"/>
    <d v="2021-07-31T00:00:00"/>
    <s v="Matriz de cumplimiento Legal"/>
    <s v="Oficina Asesora de Planeación "/>
    <s v="Número"/>
    <s v="Porcentaje de avance del plan de mantenimiento del SGA Implementado"/>
    <s v="Efectividad"/>
    <n v="1"/>
    <n v="0"/>
    <n v="0"/>
    <n v="1"/>
    <n v="0"/>
    <n v="0"/>
    <s v="Actividad programada para los siguientes trimestres trimestre."/>
    <m/>
    <m/>
    <m/>
    <m/>
    <m/>
    <m/>
    <m/>
    <m/>
    <m/>
    <m/>
    <n v="0"/>
    <s v=""/>
    <s v=""/>
    <n v="0"/>
    <s v=""/>
    <s v="Sin meta asignada en el periodo"/>
    <m/>
    <m/>
    <m/>
    <s v="Sin meta asignada en el periodo"/>
    <m/>
    <m/>
    <m/>
    <x v="1"/>
    <x v="0"/>
    <x v="0"/>
    <x v="0"/>
    <s v="Sin meta asignada en el periodo."/>
    <m/>
    <m/>
    <m/>
  </r>
  <r>
    <n v="29"/>
    <x v="1"/>
    <s v="Mantenimiento y operación del Sistema de Gestión Ambiental"/>
    <s v="No Aplica"/>
    <s v="Implementar políticas y acciones enfocadas en el fortalecimiento institucional y la arquitectura de procesos como pilar estratégico del Instituto"/>
    <s v="Sostenimiento de las políticas del Modelo Integrado de Planeación y Gestión (MIPG)"/>
    <s v="Gestión con Valores para Resultados"/>
    <s v="Fortalecimiento organizacional y simplificación de procesos"/>
    <s v="Realizar seguimiento al  cumplimiento legal ambiental."/>
    <d v="2021-01-01T00:00:00"/>
    <d v="2021-12-31T00:00:00"/>
    <s v="Seguimiento del Plan, informes, correos"/>
    <s v="Oficina Asesora de Planeación "/>
    <s v="Número"/>
    <s v="Porcentaje de avance del plan de mantenimiento del SGA Implementado"/>
    <s v="Efectividad"/>
    <n v="4"/>
    <n v="0"/>
    <n v="1"/>
    <n v="1"/>
    <n v="2"/>
    <n v="0"/>
    <s v="Actividad programada para los siguientes trimestres trimestre."/>
    <m/>
    <m/>
    <m/>
    <m/>
    <m/>
    <m/>
    <m/>
    <m/>
    <m/>
    <m/>
    <n v="0"/>
    <s v=""/>
    <n v="0"/>
    <n v="0"/>
    <n v="0"/>
    <s v="Sin meta asignada en el periodo"/>
    <m/>
    <m/>
    <m/>
    <s v="Sin meta asignada en el periodo"/>
    <m/>
    <m/>
    <m/>
    <x v="1"/>
    <x v="0"/>
    <x v="0"/>
    <x v="0"/>
    <s v="Sin meta asignada en el periodo."/>
    <m/>
    <m/>
    <m/>
  </r>
  <r>
    <n v="1"/>
    <x v="2"/>
    <s v="Servicio de análisis químicos, físicos, mineralógicos y biológicos de suelos"/>
    <s v="No Aplica"/>
    <s v="Consolidar al IGAC como la mejor entidad en la generación e integración de información geográfica, catastral y agrológica con altos estándares de calidad"/>
    <s v="Ampliación de la cobertura en la identificación de los suelos,  geomorfología y capacidad agrológica a escalas más detalladas, sus  usos y aplicaciones"/>
    <s v="Gestión con Valores para Resultados"/>
    <s v="Fortalecimiento organizacional y simplificación de procesos "/>
    <s v="Ejecutar análisis químico de suelos, aguas y tejido vegetal, producto de convenios y contratos"/>
    <d v="2021-01-01T00:00:00"/>
    <d v="2021-12-31T00:00:00"/>
    <s v="Análisis"/>
    <s v="Laboratorio Nacional de Suelos"/>
    <s v="Número"/>
    <s v="Análisis químicos, físicos, mineralógicos y biológicos de suelos, aguas y tejido vegetal realizados"/>
    <s v="Producto"/>
    <n v="28000"/>
    <n v="3900"/>
    <n v="9000"/>
    <n v="8800"/>
    <n v="6300"/>
    <n v="7947"/>
    <s v="Se avanzo en los analisis el proyecto CAR"/>
    <m/>
    <m/>
    <m/>
    <m/>
    <m/>
    <m/>
    <m/>
    <m/>
    <m/>
    <m/>
    <n v="0.28382142857142856"/>
    <n v="1"/>
    <n v="0"/>
    <n v="0"/>
    <n v="0"/>
    <s v="Concepto Favorable"/>
    <m/>
    <m/>
    <m/>
    <s v="Se cumplió la meta programada para el primer trimestre. se sugiere describir para futuros reportes motivos por lo que se superó la meta programada."/>
    <m/>
    <m/>
    <m/>
    <x v="0"/>
    <x v="0"/>
    <x v="0"/>
    <x v="0"/>
    <s v="Se evidencia el archivo donde se describen los avances correspondientes al servicio de análisis de los suelos para los meses de enero, febrero y marzo de 2021.  Donde se informa que el avance consolidad a marzo es del 27.84%."/>
    <m/>
    <m/>
    <m/>
  </r>
  <r>
    <n v="2"/>
    <x v="2"/>
    <s v="Servicio de análisis químicos, físicos, mineralógicos y biológicos de suelos"/>
    <s v="No Aplica"/>
    <s v="Consolidar al IGAC como la mejor entidad en la generación e integración de información geográfica, catastral y agrológica con altos estándares de calidad"/>
    <s v="Ampliación de la cobertura en la identificación de los suelos,  geomorfología y capacidad agrológica a escalas más detalladas, sus  usos y aplicaciones"/>
    <s v="Gestión con Valores para Resultados"/>
    <s v="Fortalecimiento organizacional y simplificación de procesos "/>
    <s v="Ejecutar análisis físicos de suelos, producto de convenios y contratos"/>
    <d v="2021-01-01T00:00:00"/>
    <d v="2021-12-31T00:00:00"/>
    <s v="Análisis"/>
    <s v="Laboratorio Nacional de Suelos"/>
    <s v="Número"/>
    <s v="Análisis químicos, físicos, mineralógicos y biológicos de suelos, aguas y tejido vegetal realizados"/>
    <s v="Producto"/>
    <n v="6400"/>
    <n v="1510"/>
    <n v="1760"/>
    <n v="1580"/>
    <n v="1550"/>
    <n v="1245"/>
    <s v="Se avanzó en el procesamiento de muestras de suelo proyecto CAR"/>
    <m/>
    <m/>
    <m/>
    <m/>
    <m/>
    <m/>
    <m/>
    <m/>
    <m/>
    <m/>
    <n v="0.19453124999999999"/>
    <n v="0.82450331125827814"/>
    <n v="0"/>
    <n v="0"/>
    <n v="0"/>
    <s v="Concepto No Favorable"/>
    <m/>
    <m/>
    <m/>
    <s v="No se cumplió la meta programada para el trimestre, por lo que se sugiere para próximos reportes describir los motivos por los cuales no fue posible alcanzar la meta programada."/>
    <m/>
    <m/>
    <m/>
    <x v="2"/>
    <x v="0"/>
    <x v="0"/>
    <x v="0"/>
    <s v="Para esta actividad se evidencia que para este trimestre se realizaron los análisis físicos para las muestras del Contrato CAR, por lo tanto, el avance para el análisis físico es del 15.27% para clientes internos y el 21.1% para clientes externos.  Sin embargo se evidencia que no se cumplió con la meta programada para el periodo, además no se evidencia un soporte explicando el porqué del no cumplimiento."/>
    <m/>
    <m/>
    <m/>
  </r>
  <r>
    <n v="3"/>
    <x v="2"/>
    <s v="Servicio de análisis químicos, físicos, mineralógicos y biológicos de suelos"/>
    <s v="No Aplica"/>
    <s v="Consolidar al IGAC como la mejor entidad en la generación e integración de información geográfica, catastral y agrológica con altos estándares de calidad"/>
    <s v="Ampliación de la cobertura en la identificación de los suelos,  geomorfología y capacidad agrológica a escalas más detalladas, sus  usos y aplicaciones"/>
    <s v="Gestión con Valores para Resultados"/>
    <s v="Fortalecimiento organizacional y simplificación de procesos "/>
    <s v="Ejecutar análisis mineralógicos y micro morfológicos de suelos, producto de convenios y contratos"/>
    <d v="2021-01-01T00:00:00"/>
    <d v="2021-12-31T00:00:00"/>
    <s v="Análisis"/>
    <s v="Laboratorio Nacional de Suelos"/>
    <s v="Número"/>
    <s v="Análisis químicos, físicos, mineralógicos y biológicos de suelos, aguas y tejido vegetal realizados"/>
    <s v="Producto"/>
    <n v="1600"/>
    <n v="280"/>
    <n v="385"/>
    <n v="505"/>
    <n v="430"/>
    <n v="402"/>
    <s v="Se avanzó en el procesamiento de muestras de suelo proyecto CAR"/>
    <m/>
    <m/>
    <m/>
    <m/>
    <m/>
    <m/>
    <m/>
    <m/>
    <m/>
    <m/>
    <n v="0.25124999999999997"/>
    <n v="1"/>
    <n v="0"/>
    <n v="0"/>
    <n v="0"/>
    <s v="Concepto Favorable"/>
    <m/>
    <m/>
    <m/>
    <s v="Se cumplió la meta programada para el primer trimestre. se sugiere describir para futuros reportes motivos por lo que se superó la meta programada"/>
    <m/>
    <m/>
    <m/>
    <x v="0"/>
    <x v="0"/>
    <x v="0"/>
    <x v="0"/>
    <s v="Para el análisis mineralógico se evidencia 10% de avance para clientes externos, correspondientes al primer trimestre del año. Información descrita en el documento en pdf del 31/03/2021."/>
    <m/>
    <m/>
    <m/>
  </r>
  <r>
    <n v="4"/>
    <x v="2"/>
    <s v="Servicio de análisis químicos, físicos, mineralógicos y biológicos de suelos"/>
    <s v="No Aplica"/>
    <s v="Consolidar al IGAC como la mejor entidad en la generación e integración de información geográfica, catastral y agrológica con altos estándares de calidad"/>
    <s v="Ampliación de la cobertura en la identificación de los suelos,  geomorfología y capacidad agrológica a escalas más detalladas, sus  usos y aplicaciones"/>
    <s v="Gestión con Valores para Resultados"/>
    <s v="Fortalecimiento organizacional y simplificación de procesos "/>
    <s v="Ejecutar análisis biológicos de suelos, producto de convenios y contratos"/>
    <d v="2021-01-01T00:00:00"/>
    <d v="2021-12-31T00:00:00"/>
    <s v="Análisis"/>
    <s v="Laboratorio Nacional de Suelos"/>
    <s v="Número"/>
    <s v="Sumatoria de análisis químicos, físicos, mineralógicos y biológicos de suelos realizados"/>
    <s v="Producto"/>
    <n v="800"/>
    <n v="175"/>
    <n v="230"/>
    <n v="245"/>
    <n v="150"/>
    <n v="343"/>
    <s v="Se avanzó en el procesamiento de muestras de suelo proyecto CAR"/>
    <m/>
    <m/>
    <m/>
    <m/>
    <m/>
    <m/>
    <m/>
    <m/>
    <m/>
    <m/>
    <n v="0.42875000000000002"/>
    <n v="1"/>
    <n v="0"/>
    <n v="0"/>
    <n v="0"/>
    <s v="Concepto Favorable"/>
    <m/>
    <m/>
    <m/>
    <s v="Se cumplió la meta programada para el primer trimestre. se sugiere describir para futuros reportes motivos por lo que se superó la meta programada."/>
    <m/>
    <m/>
    <m/>
    <x v="0"/>
    <x v="0"/>
    <x v="0"/>
    <x v="0"/>
    <s v="Para el análisis biológico de suelos se evidencia un avance del 5.24 para clientes internos y el 12.71% para clientes externos.  Se valida esta información por medio de pdf reporte avance suministrado por el área del día 31/03/2021."/>
    <m/>
    <m/>
    <m/>
  </r>
  <r>
    <n v="5"/>
    <x v="2"/>
    <s v="Servicio de análisis químicos, físicos, mineralógicos y biológicos de suelos"/>
    <s v="No Aplica"/>
    <s v="Consolidar al IGAC como la mejor entidad en la generación e integración de información geográfica, catastral y agrológica con altos estándares de calidad"/>
    <s v="Ampliación de la cobertura en la identificación de los suelos,  geomorfología y capacidad agrológica a escalas más detalladas, sus  usos y aplicaciones"/>
    <s v="Gestión con Valores para Resultados"/>
    <s v="Fortalecimiento organizacional y simplificación de procesos "/>
    <s v="Ejecutar análisis químico de suelos, aguas y tejido vegetal, producto de la satisfacción a la demanda por ventanilla"/>
    <d v="2021-01-01T00:00:00"/>
    <d v="2021-12-31T00:00:00"/>
    <s v="Análisis"/>
    <s v="Laboratorio Nacional de Suelos"/>
    <s v="Número"/>
    <s v="Sumatoria de análisis químicos, físicos, mineralógicos y biológicos de suelos realizados"/>
    <s v="Producto"/>
    <n v="32000"/>
    <n v="5000"/>
    <n v="10100"/>
    <n v="15000"/>
    <n v="1900"/>
    <n v="9295"/>
    <s v="Demanda de clientes externos "/>
    <m/>
    <m/>
    <m/>
    <m/>
    <m/>
    <m/>
    <m/>
    <m/>
    <m/>
    <m/>
    <n v="0.29046875"/>
    <n v="1"/>
    <n v="0"/>
    <n v="0"/>
    <n v="0"/>
    <s v="Concepto Favorable"/>
    <m/>
    <m/>
    <m/>
    <s v="Se cumplió la meta programada para el primer trimestre. se sugiere describir para futuros reportes motivos por lo que se superó la meta programada."/>
    <m/>
    <m/>
    <m/>
    <x v="0"/>
    <x v="0"/>
    <x v="0"/>
    <x v="0"/>
    <s v="Se evidencia pdf reporte avance suministrado por el área el día 31/03/2021, donde se describe que para este trimestre se tiene un avance consolidado del 27.84 %."/>
    <m/>
    <m/>
    <m/>
  </r>
  <r>
    <n v="6"/>
    <x v="2"/>
    <s v="Servicio de análisis químicos, físicos, mineralógicos y biológicos de suelos"/>
    <s v="No Aplica"/>
    <s v="Consolidar al IGAC como la mejor entidad en la generación e integración de información geográfica, catastral y agrológica con altos estándares de calidad"/>
    <s v="Ampliación de la cobertura en la identificación de los suelos,  geomorfología y capacidad agrológica a escalas más detalladas, sus  usos y aplicaciones"/>
    <s v="Gestión con Valores para Resultados"/>
    <s v="Fortalecimiento organizacional y simplificación de procesos "/>
    <s v="Ejecutar análisis físicos de suelos, producto de la satisfacción a la demanda por ventanilla"/>
    <d v="2021-01-01T00:00:00"/>
    <d v="2021-12-31T00:00:00"/>
    <s v="Análisis"/>
    <s v="Laboratorio Nacional de Suelos"/>
    <s v="Número"/>
    <s v="Sumatoria de análisis químicos, físicos, mineralógicos y biológicos de suelos realizados"/>
    <s v="Producto"/>
    <n v="6400"/>
    <n v="1450"/>
    <n v="2200"/>
    <n v="2100"/>
    <n v="650"/>
    <n v="1315"/>
    <s v="Demanda de clientes externos "/>
    <m/>
    <m/>
    <m/>
    <m/>
    <m/>
    <m/>
    <m/>
    <m/>
    <m/>
    <m/>
    <n v="0.20546875000000001"/>
    <n v="0.90689655172413797"/>
    <n v="0"/>
    <n v="0"/>
    <n v="0"/>
    <s v="Concepto No Favorable"/>
    <m/>
    <m/>
    <m/>
    <s v="No se cumplió la meta programada para el trimestre, por lo que se sugiere para próximos reportes describir los motivos por los cuales no fue posible alcanzar la meta programada."/>
    <m/>
    <m/>
    <m/>
    <x v="2"/>
    <x v="0"/>
    <x v="0"/>
    <x v="0"/>
    <s v="Se evidencia pdf reporte avance suministrado por el área el día 31/03/2021, donde se describe que para este trimestre se tiene un avance consolidado del 27.84 %.  Sin embargo se evidencia que no se cumplió con la meta programada para el periodo."/>
    <m/>
    <m/>
    <m/>
  </r>
  <r>
    <n v="7"/>
    <x v="2"/>
    <s v="Servicio de análisis químicos, físicos, mineralógicos y biológicos de suelos"/>
    <s v="No Aplica"/>
    <s v="Consolidar al IGAC como la mejor entidad en la generación e integración de información geográfica, catastral y agrológica con altos estándares de calidad"/>
    <s v="Ampliación de la cobertura en la identificación de los suelos,  geomorfología y capacidad agrológica a escalas más detalladas, sus  usos y aplicaciones"/>
    <s v="Gestión con Valores para Resultados"/>
    <s v="Fortalecimiento organizacional y simplificación de procesos "/>
    <s v="Ejecutar análisis mineralógicos y micro morfológicos de suelos, producto de la satisfacción a la demanda por ventanilla"/>
    <d v="2021-01-01T00:00:00"/>
    <d v="2021-12-31T00:00:00"/>
    <s v="Análisis"/>
    <s v="Laboratorio Nacional de Suelos"/>
    <s v="Número"/>
    <s v="Sumatoria de análisis químicos, físicos, mineralógicos y biológicos de suelos realizados"/>
    <s v="Producto"/>
    <n v="3200"/>
    <n v="490"/>
    <n v="1160"/>
    <n v="1510"/>
    <n v="40"/>
    <n v="653"/>
    <s v="Demanda de clientes externos "/>
    <m/>
    <m/>
    <m/>
    <m/>
    <m/>
    <m/>
    <m/>
    <m/>
    <m/>
    <m/>
    <n v="0.20406250000000001"/>
    <n v="1"/>
    <n v="0"/>
    <n v="0"/>
    <n v="0"/>
    <s v="Concepto Favorable"/>
    <m/>
    <m/>
    <m/>
    <s v="Se cumplió la meta programada para el primer trimestre. se sugiere describir para futuros reportes motivos por lo que se superó la meta programada."/>
    <m/>
    <m/>
    <m/>
    <x v="0"/>
    <x v="0"/>
    <x v="0"/>
    <x v="0"/>
    <s v="Se evidencia pdf reporte avance suministrado por el área el día 31/03/2021, donde se describe que para este trimestre se tiene un avance consolidado del 27.84 %."/>
    <m/>
    <m/>
    <m/>
  </r>
  <r>
    <n v="8"/>
    <x v="2"/>
    <s v="Servicio de análisis químicos, físicos, mineralógicos y biológicos de suelos"/>
    <s v="No Aplica"/>
    <s v="Consolidar al IGAC como la mejor entidad en la generación e integración de información geográfica, catastral y agrológica con altos estándares de calidad"/>
    <s v="Ampliación de la cobertura en la identificación de los suelos,  geomorfología y capacidad agrológica a escalas más detalladas, sus  usos y aplicaciones"/>
    <s v="Gestión con Valores para Resultados"/>
    <s v="Fortalecimiento organizacional y simplificación de procesos "/>
    <s v="Ejecutar análisis biológicos de suelos, producto de la satisfacción a la demanda por ventanilla"/>
    <d v="2021-01-01T00:00:00"/>
    <d v="2021-12-31T00:00:00"/>
    <s v="Análisis"/>
    <s v="Laboratorio Nacional de Suelos"/>
    <s v="Número"/>
    <s v="Sumatoria de análisis químicos, físicos, mineralógicos y biológicos de suelos realizados"/>
    <s v="Producto"/>
    <n v="1600"/>
    <n v="140"/>
    <n v="940"/>
    <n v="280"/>
    <n v="240"/>
    <n v="1072"/>
    <s v="Demanda de clientes externos "/>
    <m/>
    <m/>
    <m/>
    <m/>
    <m/>
    <m/>
    <m/>
    <m/>
    <m/>
    <m/>
    <n v="0.67"/>
    <n v="1"/>
    <n v="0"/>
    <n v="0"/>
    <n v="0"/>
    <s v="Concepto Favorable"/>
    <m/>
    <m/>
    <m/>
    <s v="Se cumplió la meta programada para el primer trimestre. se sugiere describir para futuros reportes motivos por lo que se superó significativamente la meta programada."/>
    <m/>
    <m/>
    <m/>
    <x v="0"/>
    <x v="0"/>
    <x v="0"/>
    <x v="0"/>
    <s v="Se evidencia pdf reporte avance suministrado por el área el día 31/03/2021, donde se describe que para este trimestre se tiene un avance consolidado del 27.84 %."/>
    <m/>
    <m/>
    <m/>
  </r>
  <r>
    <n v="9"/>
    <x v="2"/>
    <s v="Áreas homogéneas elaboradas y actualizadas "/>
    <s v="No Aplica"/>
    <s v="Consolidar al IGAC como la mejor entidad en la generación e integración de información geográfica, catastral y agrológica con altos estándares de calidad"/>
    <s v="Áreas homogéneas elaboradas y actualizadas "/>
    <s v="Gestión con Valores para Resultados"/>
    <s v="Seguimiento y evaluación del desempeño institucional"/>
    <s v="Correlacionar o actualizar las áreas homogéneas de tierras a nivel nacional"/>
    <d v="2021-02-01T00:00:00"/>
    <d v="2021-12-31T00:00:00"/>
    <s v="Pendiente"/>
    <s v="Gestión de Suelos y Aplicaciones Agrologicas"/>
    <s v="Porcentaje"/>
    <s v="Hectáreas AHT elaboradas y actualizadas "/>
    <s v="Producto"/>
    <n v="1"/>
    <n v="0.15"/>
    <n v="0.3"/>
    <n v="0.3"/>
    <n v="0.25"/>
    <n v="2.7040000000000002E-2"/>
    <s v="Se actualizaron 13 municipios"/>
    <m/>
    <m/>
    <m/>
    <m/>
    <m/>
    <m/>
    <m/>
    <m/>
    <m/>
    <m/>
    <n v="2.7040000000000002E-2"/>
    <n v="0.18026666666666669"/>
    <n v="0"/>
    <n v="0"/>
    <n v="0"/>
    <s v="Concepto No Favorable"/>
    <m/>
    <m/>
    <m/>
    <s v="No se cumplió la meta programada para el trimestre, por lo que se sugiere para próximos reportes describir los motivos por los cuales no fue posible alcanzar la meta programada."/>
    <m/>
    <m/>
    <m/>
    <x v="2"/>
    <x v="0"/>
    <x v="0"/>
    <x v="0"/>
    <s v="Se observa documento en pdf reporte de avance del 31/03/2021, donde de describe que para el mes de febrero se actualizaron las áreas homogéneas de tierras a tres (3) municipios con un total de avance de 265.349,35 ha y para el mes de marzo se actualizando las AHT a 10 municipios con un total de avance de 264.386,02 ha.  Sin embargo, se evidencia que no se cumplió con la meta programada para el trimestre."/>
    <m/>
    <m/>
    <m/>
  </r>
  <r>
    <n v="10"/>
    <x v="2"/>
    <s v="Áreas homogéneas elaboradas y actualizadas "/>
    <s v="No Aplica"/>
    <s v="Consolidar al IGAC como la mejor entidad en la generación e integración de información geográfica, catastral y agrológica con altos estándares de calidad"/>
    <s v="Áreas homogéneas elaboradas y actualizadas "/>
    <s v="Gestión con Valores para Resultados"/>
    <s v="Seguimiento y evaluación del desempeño institucional"/>
    <s v="Atender prioritariamente solicitudes judiciales, catastrales procesos de restitución de tierras, entre otras (a demanda)."/>
    <d v="2021-02-01T00:00:00"/>
    <d v="2021-12-31T00:00:00"/>
    <s v="Pendiente"/>
    <s v="Gestión de Suelos y Aplicaciones Agrologicas"/>
    <s v="Porcentaje"/>
    <s v="Hectáreas AHT elaboradas y actualizadas "/>
    <s v="Producto"/>
    <n v="1"/>
    <n v="0.15"/>
    <n v="0.3"/>
    <n v="0.3"/>
    <n v="0.25"/>
    <n v="1.4999999999999999E-2"/>
    <s v="Se atendieron todas las solicitudes recibidas"/>
    <m/>
    <m/>
    <m/>
    <m/>
    <m/>
    <m/>
    <m/>
    <m/>
    <m/>
    <m/>
    <n v="1.4999999999999999E-2"/>
    <n v="0.1"/>
    <n v="0"/>
    <n v="0"/>
    <n v="0"/>
    <s v="Concepto No Favorable"/>
    <m/>
    <m/>
    <m/>
    <s v="No se cumplió la meta programada para el trimestre, por lo que se sugiere para próximos reportes describir los motivos por los cuales no fue posible alcanzar la meta programada."/>
    <m/>
    <m/>
    <m/>
    <x v="2"/>
    <x v="0"/>
    <x v="0"/>
    <x v="0"/>
    <s v="Para el primer trimestre del año 2021, se observa que se atendieron doce (12) solicitudes de información de clases agrológicas y quince (15) solicitudes de asesoría agrológica de usuarios externos, descritas en el reporte avance del 31/03/2021 de la Subdirección.  Sin embargo, no se cumplió con la meta programada, se recomienda entregar reporte del porqué no se cumplió con la meta."/>
    <m/>
    <m/>
    <m/>
  </r>
  <r>
    <n v="11"/>
    <x v="2"/>
    <s v="Áreas homogéneas elaboradas y actualizadas "/>
    <s v="No Aplica"/>
    <s v="Consolidar al IGAC como la mejor entidad en la generación e integración de información geográfica, catastral y agrológica con altos estándares de calidad"/>
    <s v="Áreas homogéneas elaboradas y actualizadas "/>
    <s v="Gestión con Valores para Resultados"/>
    <s v="Seguimiento y evaluación del desempeño institucional"/>
    <s v="Estructurar el control de calidad y correlacionar digitalmente la información de áreas homogéneas producida por el GIT de Levantamientos y Aplicaciones."/>
    <d v="2021-02-01T00:00:00"/>
    <d v="2021-12-31T00:00:00"/>
    <s v="Pendiente"/>
    <s v="Modernización y administración de la información"/>
    <s v="Porcentaje"/>
    <s v="Hectáreas AHT elaboradas y actualizadas "/>
    <s v="Producto"/>
    <n v="1"/>
    <n v="0.15"/>
    <n v="0.3"/>
    <n v="0.3"/>
    <n v="0.25"/>
    <n v="0.13"/>
    <s v="Se realizó la estructuración 9 municipios"/>
    <m/>
    <m/>
    <m/>
    <m/>
    <m/>
    <m/>
    <m/>
    <m/>
    <m/>
    <m/>
    <n v="0.13"/>
    <n v="0.8666666666666667"/>
    <n v="0"/>
    <n v="0"/>
    <n v="0"/>
    <s v="Concepto No Favorable"/>
    <m/>
    <m/>
    <m/>
    <s v="No se cumplió la meta programada para el trimestre, por lo que se sugiere para próximos reportes describir los motivos por los cuales no fue posible alcanzar la meta programada."/>
    <m/>
    <m/>
    <m/>
    <x v="2"/>
    <x v="0"/>
    <x v="0"/>
    <x v="0"/>
    <s v="Se evidencia documento del reporte avance del 31/03/2021, donde se describe que para el mes de febrero se realizó la estructuración de municipios de Tasco y Socotá, de igual forma para el mes de marzo de estructuraron siete (7) municipios del Proyecto Banco Mundial del departamento de Boyacá de 130.748,5 ha y el municipio de Villavicencio del Departamento del Meta con 128.585,1 ha.  Sin embargo, no se cumplió con la meta programada, se recomienda entregar reporte del porqué no se cumplió con la meta."/>
    <m/>
    <m/>
    <m/>
  </r>
  <r>
    <n v="12"/>
    <x v="2"/>
    <s v="Áreas homogéneas elaboradas y actualizadas "/>
    <s v="No Aplica"/>
    <s v="Consolidar al IGAC como la mejor entidad en la generación e integración de información geográfica, catastral y agrológica con altos estándares de calidad"/>
    <s v="Áreas homogéneas elaboradas y actualizadas "/>
    <s v="Gestión con Valores para Resultados"/>
    <s v="Seguimiento y evaluación del desempeño institucional"/>
    <s v="Entregar insumos estadísticos y mapas de las solicitudes judiciales, catastrales, procesos de restitución de tierras a demanda."/>
    <d v="2021-02-01T00:00:00"/>
    <d v="2021-12-31T00:00:00"/>
    <s v="Pendiente"/>
    <s v="Modernización y administración de la información"/>
    <s v="Porcentaje"/>
    <s v="Hectáreas AHT elaboradas y actualizadas "/>
    <s v="Producto"/>
    <n v="1"/>
    <n v="0.15"/>
    <n v="0.3"/>
    <n v="0.3"/>
    <n v="0.25"/>
    <n v="0.15"/>
    <s v="Se atendieron todas solicitudes "/>
    <m/>
    <m/>
    <m/>
    <m/>
    <m/>
    <m/>
    <m/>
    <m/>
    <m/>
    <m/>
    <n v="0.15"/>
    <n v="1"/>
    <n v="0"/>
    <n v="0"/>
    <n v="0"/>
    <s v="Concepto Favorable"/>
    <m/>
    <m/>
    <m/>
    <s v="Se dio cumplimiento a la meta programada"/>
    <m/>
    <m/>
    <m/>
    <x v="0"/>
    <x v="0"/>
    <x v="0"/>
    <x v="0"/>
    <s v="Según el reporte suministrado por la Subdirección del 31/03/2021 se describe que fueron atendidas todas las solicitudes allegadas. "/>
    <m/>
    <m/>
    <m/>
  </r>
  <r>
    <n v="13"/>
    <x v="2"/>
    <s v="Estudio de suelos realizados, como insumo para el ordenamiento del territorio. "/>
    <s v="No Aplica"/>
    <s v="Consolidar al IGAC como la mejor entidad en la generación e integración de información geográfica, catastral y agrológica con altos estándares de calidad"/>
    <s v="Ampliación de la cobertura en la identificación de los suelos,  geomorfología y capacidad agrológica a escalas más detalladas, sus  usos y aplicaciones"/>
    <s v="Gestión con Valores para Resultados"/>
    <s v="Seguimiento y evaluación del desempeño institucional"/>
    <s v="Elaborar la interpretación de geomorfología aplicada a los levantamientos de suelos"/>
    <d v="2021-02-01T00:00:00"/>
    <d v="2021-12-31T00:00:00"/>
    <s v="Pendiente"/>
    <s v="Modernización y administración de la información"/>
    <s v="Porcentaje"/>
    <s v="Áreas de estudio de suelos realizados, como insumo para el ordenamiento del territorio. "/>
    <s v="Producto"/>
    <n v="1"/>
    <n v="0.1"/>
    <n v="0.4"/>
    <n v="0.3"/>
    <n v="0.2"/>
    <n v="0.15"/>
    <s v="Se interpretacion interpetraron 133.000 has"/>
    <m/>
    <m/>
    <m/>
    <m/>
    <m/>
    <m/>
    <m/>
    <m/>
    <m/>
    <m/>
    <n v="0.15"/>
    <n v="1"/>
    <n v="0"/>
    <n v="0"/>
    <n v="0"/>
    <s v="Concepto Favorable"/>
    <m/>
    <m/>
    <m/>
    <s v="Se cumplió la meta programada y se superó por un pequeño margen."/>
    <m/>
    <m/>
    <m/>
    <x v="0"/>
    <x v="0"/>
    <x v="0"/>
    <x v="0"/>
    <s v="De acuerdo al avance suministrado por la Subdirección del 31/03/2021 se observa que en el mes de febrero se interpretaron 20.267 ha correspondiente al 2.25%, de la misma manera para el mes de marzo se evidencia que se interpretaron 112.733 ha correspondientes al 12.53%. "/>
    <m/>
    <m/>
    <m/>
  </r>
  <r>
    <n v="14"/>
    <x v="2"/>
    <s v="Estudio de suelos realizados, como insumo para el ordenamiento del territorio. "/>
    <s v="No Aplica"/>
    <s v="Consolidar al IGAC como la mejor entidad en la generación e integración de información geográfica, catastral y agrológica con altos estándares de calidad"/>
    <s v="Ampliación de la cobertura en la identificación de los suelos,  geomorfología y capacidad agrológica a escalas más detalladas, sus  usos y aplicaciones"/>
    <s v="Gestión con Valores para Resultados"/>
    <s v="Seguimiento y evaluación del desempeño institucional"/>
    <s v="Realizar el levantamiento de suelos"/>
    <d v="2021-02-01T00:00:00"/>
    <d v="2021-12-31T00:00:00"/>
    <s v="Pendiente"/>
    <s v="Gestión de Suelos y Aplicaciones Agrologicas"/>
    <s v="Porcentaje"/>
    <s v="Áreas de estudio de suelos realizados, como insumo para el ordenamiento del territorio. "/>
    <s v="Producto"/>
    <n v="1"/>
    <n v="0.1"/>
    <n v="0.4"/>
    <n v="0.3"/>
    <n v="0.2"/>
    <n v="4.2500000000000003E-2"/>
    <s v="Se avanzó en un área de "/>
    <m/>
    <m/>
    <m/>
    <m/>
    <m/>
    <m/>
    <m/>
    <m/>
    <m/>
    <m/>
    <n v="4.2500000000000003E-2"/>
    <n v="0.42499999999999999"/>
    <n v="0"/>
    <n v="0"/>
    <n v="0"/>
    <s v="Concepto No Favorable"/>
    <m/>
    <m/>
    <m/>
    <s v="No se cumplió la meta programada para el trimestre, por lo que se sugiere para próximos reportes describir los motivos por los cuales no fue posible alcanzar la meta programada.  La observación esta inconclusa."/>
    <m/>
    <m/>
    <m/>
    <x v="2"/>
    <x v="0"/>
    <x v="0"/>
    <x v="0"/>
    <s v="Según el reporte de avance del 31/03/2021 se describe que se actualizaron 186 perfiles y 4 leyendas de suelos de los complejos de páramos (Chingaza, Rabanal y Guargua), de igual manera se elaboraron los shape de puntos de muestreo y de suelos de los complejos de páramos,  se describieron 223 UCS de los complejos de páramos (Chingaza, Rabanal y Guargua), así mismo, se inició la revisión de la base de datos de perfiles entregadas por el GIT Modernización y las existentes en los diferentes estudios de suelos.  Sin embargo, no se cumplió con la meta programada, se recomienda entregar reporte del porqué no se cumplió con la meta."/>
    <m/>
    <m/>
    <m/>
  </r>
  <r>
    <n v="15"/>
    <x v="2"/>
    <s v="Estudio de suelos realizados, como insumo para el ordenamiento del territorio. "/>
    <s v="No Aplica"/>
    <s v="Consolidar al IGAC como la mejor entidad en la generación e integración de información geográfica, catastral y agrológica con altos estándares de calidad"/>
    <s v="Ampliación de la cobertura en la identificación de los suelos,  geomorfología y capacidad agrológica a escalas más detalladas, sus  usos y aplicaciones"/>
    <s v="Gestión con Valores para Resultados"/>
    <s v="Seguimiento y evaluación del desempeño institucional"/>
    <s v="Elaborar la interpretación de cobertura y uso de las tierras"/>
    <d v="2021-02-01T00:00:00"/>
    <d v="2021-12-31T00:00:00"/>
    <s v="Pendiente"/>
    <s v="Modernización y administración de la información"/>
    <s v="Porcentaje"/>
    <s v="Áreas de estudio de suelos realizados, como insumo para el ordenamiento del territorio. "/>
    <s v="Producto"/>
    <n v="1"/>
    <n v="0.1"/>
    <n v="0.36"/>
    <n v="0.3"/>
    <n v="0.24"/>
    <m/>
    <m/>
    <m/>
    <m/>
    <m/>
    <m/>
    <m/>
    <m/>
    <m/>
    <m/>
    <m/>
    <m/>
    <n v="0"/>
    <n v="0"/>
    <n v="0"/>
    <n v="0"/>
    <n v="0"/>
    <s v="Concepto No Favorable"/>
    <m/>
    <m/>
    <m/>
    <s v="No se cumplió la meta programada para el trimestre, por lo que se sugiere para próximos reportes describir los motivos por los cuales no fue posible alcanzar la meta programada.  No hay Observación frente al no reporte del avance programado."/>
    <m/>
    <m/>
    <m/>
    <x v="2"/>
    <x v="0"/>
    <x v="0"/>
    <x v="0"/>
    <s v="No se cumplió con la meta programada, se recomienda entregar reporte del porqué no se cumplió con la meta."/>
    <m/>
    <m/>
    <m/>
  </r>
  <r>
    <n v="16"/>
    <x v="2"/>
    <s v="Estudio de suelos realizados, como insumo para el ordenamiento del territorio. "/>
    <s v="No Aplica"/>
    <s v="Consolidar al IGAC como la mejor entidad en la generación e integración de información geográfica, catastral y agrológica con altos estándares de calidad"/>
    <s v="Ampliación de la cobertura en la identificación de los suelos,  geomorfología y capacidad agrológica a escalas más detalladas, sus  usos y aplicaciones"/>
    <s v="Gestión con Valores para Resultados"/>
    <s v="Seguimiento y evaluación del desempeño institucional"/>
    <s v="Realizar la clasificación de capacidad de uso de las tierras"/>
    <d v="2021-02-01T00:00:00"/>
    <d v="2021-12-31T00:00:00"/>
    <s v="Pendiente"/>
    <s v="Gestión de Suelos y Aplicaciones Agrologicas"/>
    <s v="Porcentaje"/>
    <s v="Áreas de estudio de suelos realizados, como insumo para el ordenamiento del territorio. "/>
    <s v="Producto"/>
    <n v="1"/>
    <n v="0.1"/>
    <n v="0.36"/>
    <n v="0.3"/>
    <n v="0.24"/>
    <m/>
    <m/>
    <m/>
    <m/>
    <m/>
    <m/>
    <m/>
    <m/>
    <m/>
    <m/>
    <m/>
    <m/>
    <n v="0"/>
    <n v="0"/>
    <n v="0"/>
    <n v="0"/>
    <n v="0"/>
    <s v="Concepto No Favorable"/>
    <m/>
    <m/>
    <m/>
    <s v="No se cumplió la meta programada para el trimestre, por lo que se sugiere para próximos reportes describir los motivos por los cuales no fue posible alcanzar la meta programada.  No hay Observación frente al no reporte del avance programado."/>
    <m/>
    <m/>
    <m/>
    <x v="2"/>
    <x v="0"/>
    <x v="0"/>
    <x v="0"/>
    <s v="Sin embargo, no se cumplió con la meta programada, se recomienda entregar reporte del porqué no se cumplió con la meta."/>
    <m/>
    <m/>
    <m/>
  </r>
  <r>
    <n v="17"/>
    <x v="2"/>
    <s v="Laboratorio Nacional de Suelos acreditado "/>
    <s v="No Aplica"/>
    <s v="Consolidar al IGAC como la mejor entidad en la generación e integración de información geográfica, catastral y agrológica con altos estándares de calidad"/>
    <s v="Acreditación del Laboratorio Nacional de Suelos"/>
    <s v="Gestión con Valores para Resultados"/>
    <s v="Seguimiento y evaluación del desempeño institucional"/>
    <s v="Revisión documental."/>
    <d v="2021-02-01T00:00:00"/>
    <d v="2021-12-31T00:00:00"/>
    <s v="Pendiente"/>
    <s v="Laboratorio Nacional de Suelos"/>
    <s v="Porcentaje"/>
    <s v="Ensayos analíticos Acidez intercambiable, Carbono Orgánico, pH, Humedad, textura, Fosforo disponible, Bases intercambiables y CIC del paquete Q01 acreditados."/>
    <s v="Producto"/>
    <n v="1"/>
    <n v="0.1"/>
    <n v="0.65"/>
    <n v="0.25"/>
    <n v="0"/>
    <n v="0.1"/>
    <s v="Se inicio revisión documental"/>
    <m/>
    <m/>
    <m/>
    <m/>
    <m/>
    <m/>
    <m/>
    <m/>
    <m/>
    <m/>
    <n v="0.1"/>
    <n v="1"/>
    <n v="0"/>
    <n v="0"/>
    <s v=""/>
    <s v="Concepto Favorable"/>
    <m/>
    <m/>
    <m/>
    <s v="Se dio cumplimiento a la meta programada"/>
    <m/>
    <m/>
    <m/>
    <x v="0"/>
    <x v="0"/>
    <x v="0"/>
    <x v="0"/>
    <s v="Se evidencia que para esta actividad durante el mes de febrero se presenta un avance del 3.15% donde se elaboraron informes de validación faltante, informes de acidez intercambiable y fósforo disponible.  De igual forma en el mes de marzo se recibió la visita del IDEAM, en donde se encontraron 11 NO Conformidades y 4 observaciones que deben ser subsanadas para conseguir la acreditación del paquete analítico Q01.  El porcentaje de avance para este mes corresponde al 2.8% de una meta programada de 10.10%."/>
    <m/>
    <m/>
    <m/>
  </r>
  <r>
    <n v="18"/>
    <x v="2"/>
    <s v="Laboratorio Nacional de Suelos acreditado "/>
    <s v="No Aplica"/>
    <s v="Consolidar al IGAC como la mejor entidad en la generación e integración de información geográfica, catastral y agrológica con altos estándares de calidad"/>
    <s v="Acreditación del Laboratorio Nacional de Suelos"/>
    <s v="Gestión con Valores para Resultados"/>
    <s v="Seguimiento y evaluación del desempeño institucional"/>
    <s v="Verificación a la ejecución de los controles de acuerdo a lo dispuesto en el aseguramiento de la calidad del LNS"/>
    <d v="2021-02-01T00:00:00"/>
    <d v="2021-12-31T00:00:00"/>
    <s v="Pendiente"/>
    <s v="Laboratorio Nacional de Suelos"/>
    <s v="Porcentaje"/>
    <s v="Ensayos analíticos Acidez intercambiable, Carbono Orgánico, pH, Humedad, textura, Fosforo disponible, Bases intercambiables y CIC del paquete Q01 acreditados."/>
    <s v="Producto"/>
    <n v="1"/>
    <n v="0.24"/>
    <n v="0.28000000000000003"/>
    <n v="0.24"/>
    <n v="0.24"/>
    <n v="0.24"/>
    <s v="Se viene cumliendo con la aplicación de los controles"/>
    <m/>
    <m/>
    <m/>
    <m/>
    <m/>
    <m/>
    <m/>
    <m/>
    <m/>
    <m/>
    <n v="0.24"/>
    <n v="1"/>
    <n v="0"/>
    <n v="0"/>
    <n v="0"/>
    <s v="Concepto Favorable"/>
    <m/>
    <m/>
    <m/>
    <s v="Se dio cumplimiento a la meta programada"/>
    <m/>
    <m/>
    <m/>
    <x v="0"/>
    <x v="0"/>
    <x v="0"/>
    <x v="0"/>
    <s v="Se evidencia que para esta actividad durante el mes de febrero se presenta un avance del 3.15% donde se elaboraron informes de validación faltante, informes de acidez intercambiable y fósforo disponible.  De igual forma en el mes de marzo se recibió la visita del IDEAM, en donde se encontraron 11 NO Conformidades y 4 observaciones que deben ser subsanadas para conseguir la acreditación del paquete analítico Q01.  El porcentaje de avance para este mes corresponde al 2.8% de una meta programada de 10.10%."/>
    <m/>
    <m/>
    <m/>
  </r>
  <r>
    <n v="19"/>
    <x v="2"/>
    <s v="Laboratorio Nacional de Suelos acreditado "/>
    <s v="No Aplica"/>
    <s v="Consolidar al IGAC como la mejor entidad en la generación e integración de información geográfica, catastral y agrológica con altos estándares de calidad"/>
    <s v="Acreditación del Laboratorio Nacional de Suelos"/>
    <s v="Gestión con Valores para Resultados"/>
    <s v="Seguimiento y evaluación del desempeño institucional"/>
    <s v="Planificar determinaciones analíticas acreditar."/>
    <d v="2021-02-01T00:00:00"/>
    <d v="2021-12-31T00:00:00"/>
    <s v="Pendiente"/>
    <s v="Laboratorio Nacional de Suelos"/>
    <s v="Porcentaje"/>
    <s v="Ensayos analíticos Acidez intercambiable, Carbono Orgánico, pH, Humedad, textura, Fosforo disponible, Bases intercambiables y CIC del paquete Q01 acreditados."/>
    <s v="Producto"/>
    <n v="1"/>
    <n v="0.45"/>
    <n v="0.55000000000000004"/>
    <n v="0"/>
    <n v="0"/>
    <n v="0.04"/>
    <s v="Se esta definición de las nuevas determinaciones para ampliar el alcance"/>
    <m/>
    <m/>
    <m/>
    <m/>
    <m/>
    <m/>
    <m/>
    <m/>
    <m/>
    <m/>
    <n v="0.04"/>
    <n v="8.8888888888888892E-2"/>
    <n v="0"/>
    <s v=""/>
    <s v=""/>
    <s v="Concepto No Favorable"/>
    <m/>
    <m/>
    <m/>
    <s v="No se cumplió la meta programada para el trimestre, por lo que se sugiere para próximos reportes describir los motivos por los cuales no fue posible alcanzar la meta programada.  "/>
    <m/>
    <m/>
    <m/>
    <x v="2"/>
    <x v="0"/>
    <x v="0"/>
    <x v="0"/>
    <s v="No se cumplió con la meta programada para el periodo, ni se soportó con algún documento haciendo la debida explicación."/>
    <m/>
    <m/>
    <m/>
  </r>
  <r>
    <n v="20"/>
    <x v="2"/>
    <s v="Laboratorio Nacional de Suelos acreditado "/>
    <s v="No Aplica"/>
    <s v="Consolidar al IGAC como la mejor entidad en la generación e integración de información geográfica, catastral y agrológica con altos estándares de calidad"/>
    <s v="Acreditación del Laboratorio Nacional de Suelos"/>
    <s v="Gestión con Valores para Resultados"/>
    <s v="Seguimiento y evaluación del desempeño institucional"/>
    <s v="Validación de las determinaciones e informe."/>
    <d v="2021-02-01T00:00:00"/>
    <d v="2021-12-31T00:00:00"/>
    <s v="Pendiente"/>
    <s v="Laboratorio Nacional de Suelos"/>
    <s v="Porcentaje"/>
    <s v="Ensayos analíticos Acidez intercambiable, Carbono Orgánico, pH, Humedad, textura, Fosforo disponible, Bases intercambiables y CIC del paquete Q01 acreditados."/>
    <s v="Producto"/>
    <n v="1"/>
    <n v="0.1"/>
    <n v="0.55000000000000004"/>
    <n v="0.35"/>
    <n v="0"/>
    <m/>
    <m/>
    <m/>
    <m/>
    <m/>
    <m/>
    <m/>
    <m/>
    <m/>
    <m/>
    <m/>
    <m/>
    <n v="0"/>
    <n v="0"/>
    <n v="0"/>
    <n v="0"/>
    <s v=""/>
    <m/>
    <m/>
    <m/>
    <m/>
    <m/>
    <m/>
    <m/>
    <m/>
    <x v="2"/>
    <x v="0"/>
    <x v="0"/>
    <x v="0"/>
    <s v="No se cumplió con la meta programada para el periodo, ni se soportó con algún documento haciendo la debida explicación."/>
    <m/>
    <m/>
    <m/>
  </r>
  <r>
    <n v="21"/>
    <x v="2"/>
    <s v="Laboratorio Nacional de Suelos acreditado "/>
    <s v="No Aplica"/>
    <s v="Consolidar al IGAC como la mejor entidad en la generación e integración de información geográfica, catastral y agrológica con altos estándares de calidad"/>
    <s v="Acreditación del Laboratorio Nacional de Suelos"/>
    <s v="Gestión con Valores para Resultados"/>
    <s v="Seguimiento y evaluación del desempeño institucional"/>
    <s v="Estimar la incertidumbre de la medición."/>
    <d v="2021-02-01T00:00:00"/>
    <d v="2021-12-31T00:00:00"/>
    <s v="Pendiente"/>
    <s v="Laboratorio Nacional de Suelos"/>
    <s v="Porcentaje"/>
    <s v="Ensayos analíticos Acidez intercambiable, Carbono Orgánico, pH, Humedad, textura, Fosforo disponible, Bases intercambiables y CIC del paquete Q01 acreditados."/>
    <s v="Producto"/>
    <n v="1"/>
    <n v="0.1"/>
    <n v="0.55000000000000004"/>
    <n v="0.35"/>
    <n v="0"/>
    <m/>
    <m/>
    <m/>
    <m/>
    <m/>
    <m/>
    <m/>
    <m/>
    <m/>
    <m/>
    <m/>
    <m/>
    <n v="0"/>
    <n v="0"/>
    <n v="0"/>
    <n v="0"/>
    <s v=""/>
    <m/>
    <m/>
    <m/>
    <m/>
    <m/>
    <m/>
    <m/>
    <m/>
    <x v="2"/>
    <x v="0"/>
    <x v="0"/>
    <x v="0"/>
    <s v="No se cumplió con la meta programada para el periodo, ni se soportó con algún documento haciendo la debida explicación."/>
    <m/>
    <m/>
    <m/>
  </r>
  <r>
    <n v="22"/>
    <x v="2"/>
    <s v="Laboratorio Nacional de Suelos acreditado "/>
    <s v="No Aplica"/>
    <s v="Consolidar al IGAC como la mejor entidad en la generación e integración de información geográfica, catastral y agrológica con altos estándares de calidad"/>
    <s v="Acreditación del Laboratorio Nacional de Suelos"/>
    <s v="Gestión con Valores para Resultados"/>
    <s v="Seguimiento y evaluación del desempeño institucional"/>
    <s v="Tramitar ante el ente acreditador: solicitud, asignación y realización de visita"/>
    <d v="2021-02-01T00:00:00"/>
    <d v="2021-12-31T00:00:00"/>
    <s v="Pendiente"/>
    <s v="Laboratorio Nacional de Suelos"/>
    <s v="Porcentaje"/>
    <s v="Ensayos analíticos Acidez intercambiable, Carbono Orgánico, pH, Humedad, textura, Fosforo disponible, Bases intercambiables y CIC del paquete Q01 acreditados."/>
    <s v="Producto"/>
    <n v="1"/>
    <n v="0"/>
    <n v="0.3"/>
    <n v="0"/>
    <n v="0.7"/>
    <m/>
    <m/>
    <m/>
    <m/>
    <m/>
    <m/>
    <m/>
    <m/>
    <m/>
    <m/>
    <m/>
    <m/>
    <n v="0"/>
    <s v=""/>
    <n v="0"/>
    <s v=""/>
    <n v="0"/>
    <m/>
    <m/>
    <m/>
    <m/>
    <m/>
    <m/>
    <m/>
    <m/>
    <x v="1"/>
    <x v="0"/>
    <x v="0"/>
    <x v="0"/>
    <s v="No se programó meta para este trimestre."/>
    <m/>
    <m/>
    <m/>
  </r>
  <r>
    <n v="23"/>
    <x v="2"/>
    <s v="Laboratorio Nacional de Suelos acreditado "/>
    <s v="No Aplica"/>
    <s v="Consolidar al IGAC como la mejor entidad en la generación e integración de información geográfica, catastral y agrológica con altos estándares de calidad"/>
    <s v="Acreditación del Laboratorio Nacional de Suelos"/>
    <s v="Gestión con Valores para Resultados"/>
    <s v="Seguimiento y evaluación del desempeño institucional"/>
    <s v="Ejecución y seguimiento al programa de gestión ambiental y manejo de RESPEL"/>
    <d v="2021-01-01T00:00:00"/>
    <d v="2021-12-31T00:00:00"/>
    <s v="Pendiente"/>
    <s v="Laboratorio Nacional de Suelos"/>
    <s v="Porcentaje"/>
    <s v="Ensayos analíticos Acidez intercambiable, Carbono Orgánico, pH, Humedad, textura, Fosforo disponible, Bases intercambiables y CIC del paquete Q01 acreditados."/>
    <s v="Producto"/>
    <n v="1"/>
    <n v="0.19"/>
    <n v="0.27"/>
    <n v="0.27"/>
    <n v="0.27"/>
    <n v="0.19"/>
    <s v="SSe gestiona el manejo de los residuos peligrosos"/>
    <m/>
    <m/>
    <m/>
    <m/>
    <m/>
    <m/>
    <m/>
    <m/>
    <m/>
    <m/>
    <n v="0.19"/>
    <n v="1"/>
    <n v="0"/>
    <n v="0"/>
    <n v="0"/>
    <s v="Concepto Favorable"/>
    <m/>
    <m/>
    <m/>
    <s v="Se dio cumplimiento a la meta programada"/>
    <m/>
    <m/>
    <m/>
    <x v="0"/>
    <x v="0"/>
    <x v="0"/>
    <x v="0"/>
    <s v="En el mes de marzo se recibió la visita del IDEAM, en donde se encontraron 11 NO Conformidades y 4 observaciones que deben ser subsanadas para conseguir la acreditación del paquete analítico Q01.  El porcentaje de avance para este mes corresponde al 2.8% de una meta programada de 10.10%.  La actividad de acreditación se presenta en un avance del 5.78% avance que se dio fundamentalmente en el ajuste, actualización y envió a planeación de todos los instructivos y procedimientos del laboratorio que se debieron ajustar de acuerdo a los requerimientos dados por el IDEAM."/>
    <m/>
    <m/>
    <m/>
  </r>
  <r>
    <n v="24"/>
    <x v="2"/>
    <s v="Indicador de oportunidad en respuesta mejorado "/>
    <s v="No Aplica"/>
    <s v="Consolidar al IGAC como la mejor entidad en la generación e integración de información geográfica, catastral y agrológica con altos estándares de calidad"/>
    <s v="Eficiencia en el uso y producción de la información del Laboratorio Nacional de Suelos"/>
    <s v="Gestión con Valores para Resultados"/>
    <s v="Seguimiento y evaluación del desempeño institucional"/>
    <s v="Procesamiento de muestras tema de quimica"/>
    <d v="2021-01-01T00:00:00"/>
    <d v="2021-12-31T00:00:00"/>
    <s v="Pendiente"/>
    <s v="Modernización y administración de la información"/>
    <s v="Porcentaje"/>
    <s v=" Indicador de oportunidad de respuesta"/>
    <s v="Producto"/>
    <n v="0.9"/>
    <n v="0.9"/>
    <n v="0.9"/>
    <n v="0.9"/>
    <n v="0.9"/>
    <m/>
    <m/>
    <m/>
    <m/>
    <m/>
    <m/>
    <m/>
    <m/>
    <m/>
    <m/>
    <m/>
    <m/>
    <n v="0"/>
    <n v="0"/>
    <n v="0"/>
    <n v="0"/>
    <n v="0"/>
    <m/>
    <m/>
    <m/>
    <m/>
    <m/>
    <m/>
    <m/>
    <m/>
    <x v="2"/>
    <x v="0"/>
    <x v="0"/>
    <x v="0"/>
    <s v="Para el mes de marzo el área química aumentó en el indicador de oportunidad en el 9.85.  Sin embargo, no se evidencia diligenciamiento de autoseguimiento."/>
    <m/>
    <m/>
    <m/>
  </r>
  <r>
    <n v="25"/>
    <x v="2"/>
    <s v="Indicador de oportunidad en respuesta mejorado "/>
    <s v="No Aplica"/>
    <s v="Consolidar al IGAC como la mejor entidad en la generación e integración de información geográfica, catastral y agrológica con altos estándares de calidad"/>
    <s v="Eficiencia en el uso y producción de la información del Laboratorio Nacional de Suelos"/>
    <s v="Gestión con Valores para Resultados"/>
    <s v="Seguimiento y evaluación del desempeño institucional"/>
    <s v="Procesamiento de muestras tema de fisica"/>
    <d v="2021-01-01T00:00:00"/>
    <d v="2021-12-31T00:00:00"/>
    <s v="Pendiente"/>
    <s v="Modernización y administración de la información"/>
    <s v="Porcentaje"/>
    <s v=" Indicador de oportunidad de respuesta"/>
    <s v="Producto"/>
    <n v="0.9"/>
    <n v="0.9"/>
    <n v="0.9"/>
    <n v="0.9"/>
    <n v="0.9"/>
    <m/>
    <m/>
    <m/>
    <m/>
    <m/>
    <m/>
    <m/>
    <m/>
    <m/>
    <m/>
    <m/>
    <m/>
    <n v="0"/>
    <n v="0"/>
    <n v="0"/>
    <n v="0"/>
    <n v="0"/>
    <m/>
    <m/>
    <m/>
    <m/>
    <m/>
    <m/>
    <m/>
    <m/>
    <x v="2"/>
    <x v="0"/>
    <x v="0"/>
    <x v="0"/>
    <s v="Para el área física se aumentó en el indicador de oportunidad en el 8%.  Sin embargo, no se evidencia diligenciamiento de autoseguimiento. "/>
    <m/>
    <m/>
    <m/>
  </r>
  <r>
    <n v="26"/>
    <x v="2"/>
    <s v="Indicador de oportunidad en respuesta mejorado "/>
    <s v="No Aplica"/>
    <s v="Consolidar al IGAC como la mejor entidad en la generación e integración de información geográfica, catastral y agrológica con altos estándares de calidad"/>
    <s v="Eficiencia en el uso y producción de la información del Laboratorio Nacional de Suelos"/>
    <s v="Gestión con Valores para Resultados"/>
    <s v="Seguimiento y evaluación del desempeño institucional"/>
    <s v="Procesamiento de muestras tema de mineralogia"/>
    <d v="2021-01-01T00:00:00"/>
    <d v="2021-12-31T00:00:00"/>
    <s v="Pendiente"/>
    <s v="Gestión de Suelos y Aplicaciones Agrologicas"/>
    <s v="Porcentaje"/>
    <s v=" Indicador de oportunidad de respuesta"/>
    <s v="Producto"/>
    <n v="0.9"/>
    <n v="0.9"/>
    <n v="0.9"/>
    <n v="0.9"/>
    <n v="0.9"/>
    <m/>
    <m/>
    <m/>
    <m/>
    <m/>
    <m/>
    <m/>
    <m/>
    <m/>
    <m/>
    <m/>
    <m/>
    <n v="0"/>
    <n v="0"/>
    <n v="0"/>
    <n v="0"/>
    <n v="0"/>
    <m/>
    <m/>
    <m/>
    <m/>
    <m/>
    <m/>
    <m/>
    <m/>
    <x v="2"/>
    <x v="0"/>
    <x v="0"/>
    <x v="0"/>
    <s v="Para el área de mineralogía se evidencia un decrecimiento en el indicador de oportunidad pasando del 100% al 85%.  Sin embargo, no se evidencia diligenciamiento de autoseguimiento."/>
    <m/>
    <m/>
    <m/>
  </r>
  <r>
    <n v="27"/>
    <x v="2"/>
    <s v="Indicador de oportunidad en respuesta mejorado "/>
    <s v="No Aplica"/>
    <s v="Consolidar al IGAC como la mejor entidad en la generación e integración de información geográfica, catastral y agrológica con altos estándares de calidad"/>
    <s v="Eficiencia en el uso y producción de la información del Laboratorio Nacional de Suelos"/>
    <s v="Gestión con Valores para Resultados"/>
    <s v="Seguimiento y evaluación del desempeño institucional"/>
    <s v="Procesamiento de muestras tema de biologia"/>
    <d v="2021-01-01T00:00:00"/>
    <d v="2021-12-31T00:00:00"/>
    <s v="Pendiente"/>
    <s v="Modernización y administración de la información"/>
    <s v="Porcentaje"/>
    <s v=" Indicador de oportunidad de respuesta"/>
    <s v="Producto"/>
    <n v="0.9"/>
    <n v="0.9"/>
    <n v="0.9"/>
    <n v="0.9"/>
    <n v="0.9"/>
    <m/>
    <m/>
    <m/>
    <m/>
    <m/>
    <m/>
    <m/>
    <m/>
    <m/>
    <m/>
    <m/>
    <m/>
    <n v="0"/>
    <n v="0"/>
    <n v="0"/>
    <n v="0"/>
    <n v="0"/>
    <m/>
    <m/>
    <m/>
    <m/>
    <m/>
    <m/>
    <m/>
    <m/>
    <x v="2"/>
    <x v="0"/>
    <x v="0"/>
    <x v="0"/>
    <s v="Para el área de Biología en el mes de marzo se realizó la entrega de resultados oportunos al cliente llegando al 100% en cuanto a la respuesta efectiva en envió de resultados dentro de las fechas establecidas. Sin embargo no se evidencia diligenciamiento de autoseguimiento."/>
    <m/>
    <m/>
    <m/>
  </r>
  <r>
    <n v="28"/>
    <x v="2"/>
    <s v="MIPG implementado"/>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Fortalecimiento organizacional y simplificación de procesos "/>
    <s v="Actualizar la información documentada del SGI del proceso de acuerdo con el cronograma establecido."/>
    <d v="2021-01-01T00:00:00"/>
    <d v="2021-12-31T00:00:00"/>
    <s v="Actualización"/>
    <s v="Oficina Asesora de Planeación "/>
    <s v="Número"/>
    <s v="Indice de desempeño institucional"/>
    <s v="Producto"/>
    <n v="1"/>
    <n v="0"/>
    <n v="0"/>
    <n v="1"/>
    <n v="0"/>
    <m/>
    <m/>
    <m/>
    <m/>
    <m/>
    <m/>
    <m/>
    <m/>
    <m/>
    <m/>
    <m/>
    <m/>
    <n v="0"/>
    <s v=""/>
    <s v=""/>
    <n v="0"/>
    <s v=""/>
    <m/>
    <m/>
    <m/>
    <m/>
    <m/>
    <m/>
    <m/>
    <m/>
    <x v="1"/>
    <x v="0"/>
    <x v="0"/>
    <x v="0"/>
    <s v="No se programó meta para este periodo."/>
    <m/>
    <m/>
    <m/>
  </r>
  <r>
    <n v="29"/>
    <x v="2"/>
    <s v="MIPG implementado"/>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Fortalecimiento organizacional y simplificación de procesos "/>
    <s v="Realizar seguimiento a los controles de los riesgos del proceso"/>
    <d v="2021-01-01T00:00:00"/>
    <d v="2021-12-31T00:00:00"/>
    <s v="Herramienta Planigac"/>
    <s v="Oficina Asesora de Planeación "/>
    <s v="Número"/>
    <s v="Indice de desempeño institucional"/>
    <s v="Producto"/>
    <n v="4"/>
    <n v="1"/>
    <n v="1"/>
    <n v="1"/>
    <n v="1"/>
    <m/>
    <m/>
    <m/>
    <m/>
    <m/>
    <m/>
    <m/>
    <m/>
    <m/>
    <m/>
    <m/>
    <m/>
    <n v="0"/>
    <n v="0"/>
    <n v="0"/>
    <n v="0"/>
    <n v="0"/>
    <m/>
    <m/>
    <m/>
    <m/>
    <m/>
    <m/>
    <m/>
    <m/>
    <x v="2"/>
    <x v="0"/>
    <x v="0"/>
    <x v="0"/>
    <s v="No se evidencian insumos para validar esta actividad, de hecho, no se cumplió con la meta programada para el primer trimestre del año 2021"/>
    <m/>
    <m/>
    <m/>
  </r>
  <r>
    <n v="30"/>
    <x v="2"/>
    <s v="MIPG implementado"/>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Fortalecimiento organizacional y simplificación de procesos "/>
    <s v="Revisar y actualizar el mapa de riesgo del proceso de acuerdo con la política de riesgos aprobada."/>
    <d v="2021-10-01T00:00:00"/>
    <d v="2021-12-31T00:00:00"/>
    <s v="Herramienta Planigac"/>
    <s v="Oficina Asesora de Planeación "/>
    <s v="Número"/>
    <s v="Indice de desempeño institucional"/>
    <s v="Producto"/>
    <n v="1"/>
    <n v="0"/>
    <n v="0"/>
    <n v="0"/>
    <n v="1"/>
    <m/>
    <m/>
    <m/>
    <m/>
    <m/>
    <m/>
    <m/>
    <m/>
    <m/>
    <m/>
    <m/>
    <m/>
    <n v="0"/>
    <s v=""/>
    <s v=""/>
    <s v=""/>
    <n v="0"/>
    <m/>
    <m/>
    <m/>
    <m/>
    <m/>
    <m/>
    <m/>
    <m/>
    <x v="1"/>
    <x v="0"/>
    <x v="0"/>
    <x v="0"/>
    <s v="No se programó meta para este periodo."/>
    <m/>
    <m/>
    <m/>
  </r>
  <r>
    <n v="31"/>
    <x v="2"/>
    <s v="MIPG implementado"/>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Fortalecimiento organizacional y simplificación de procesos "/>
    <s v="Realizar las actividades contempladas en el plan de acción anual y en el plan anticorrupción a cargo del proceso"/>
    <d v="2021-01-01T00:00:00"/>
    <d v="2021-12-31T00:00:00"/>
    <s v="Herramienta Planigac y Matriz PAAC"/>
    <s v="Oficina Asesora de Planeación "/>
    <s v="Número"/>
    <s v="Indice de desempeño institucional"/>
    <s v="Producto"/>
    <n v="4"/>
    <n v="1"/>
    <n v="1"/>
    <n v="1"/>
    <n v="1"/>
    <m/>
    <m/>
    <m/>
    <m/>
    <m/>
    <m/>
    <m/>
    <m/>
    <m/>
    <m/>
    <m/>
    <m/>
    <n v="0"/>
    <n v="0"/>
    <n v="0"/>
    <n v="0"/>
    <n v="0"/>
    <m/>
    <m/>
    <m/>
    <m/>
    <m/>
    <m/>
    <m/>
    <m/>
    <x v="2"/>
    <x v="0"/>
    <x v="0"/>
    <x v="0"/>
    <s v="No se evidencian insumos para validar esta actividad, de hecho, no se cumplió con la meta programada para el primer trimestre del año 2021"/>
    <m/>
    <m/>
    <m/>
  </r>
  <r>
    <n v="32"/>
    <x v="2"/>
    <s v="MIPG implementado"/>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Fortalecimiento organizacional y simplificación de procesos "/>
    <s v="Formular el PAA y del PAAC 2022"/>
    <d v="2021-10-01T00:00:00"/>
    <d v="2021-12-31T00:00:00"/>
    <s v="Herramienta Planigac y Matriz PAAC"/>
    <s v="Oficina Asesora de Planeación "/>
    <s v="Número"/>
    <s v="Indice de desempeño institucional"/>
    <s v="Producto"/>
    <n v="2"/>
    <n v="0"/>
    <n v="0"/>
    <n v="0"/>
    <n v="2"/>
    <m/>
    <m/>
    <m/>
    <m/>
    <m/>
    <m/>
    <m/>
    <m/>
    <m/>
    <m/>
    <m/>
    <m/>
    <n v="0"/>
    <s v=""/>
    <s v=""/>
    <s v=""/>
    <n v="0"/>
    <m/>
    <m/>
    <m/>
    <m/>
    <m/>
    <m/>
    <m/>
    <m/>
    <x v="1"/>
    <x v="0"/>
    <x v="0"/>
    <x v="0"/>
    <s v="No se programó meta para este periodo."/>
    <m/>
    <m/>
    <m/>
  </r>
  <r>
    <n v="33"/>
    <x v="2"/>
    <s v="MIPG implementado"/>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Fortalecimiento organizacional y simplificación de procesos "/>
    <s v="Implementar oportunidades de mejora relacionadas al cumplimiento del FURAG que apliquen al proceso."/>
    <d v="2021-05-01T00:00:00"/>
    <d v="2021-12-31T00:00:00"/>
    <s v="Acta y / o correo, Formulario "/>
    <s v="Oficina Asesora de Planeación "/>
    <s v="Número"/>
    <s v="Indice de desempeño institucional"/>
    <s v="Producto"/>
    <n v="4"/>
    <n v="0"/>
    <n v="2"/>
    <n v="1"/>
    <n v="1"/>
    <m/>
    <m/>
    <m/>
    <m/>
    <m/>
    <m/>
    <m/>
    <m/>
    <m/>
    <m/>
    <m/>
    <m/>
    <n v="0"/>
    <s v=""/>
    <n v="0"/>
    <n v="0"/>
    <n v="0"/>
    <m/>
    <m/>
    <m/>
    <m/>
    <m/>
    <m/>
    <m/>
    <m/>
    <x v="1"/>
    <x v="0"/>
    <x v="0"/>
    <x v="0"/>
    <s v="No se programó meta para este periodo."/>
    <m/>
    <m/>
    <m/>
  </r>
  <r>
    <n v="34"/>
    <x v="2"/>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alizar reporte a los Productos No conformes  "/>
    <d v="2021-01-01T00:00:00"/>
    <d v="2021-12-30T00:00:00"/>
    <s v="Formato de identificación y control de PTS"/>
    <s v="Oficina CIAF"/>
    <s v="Número"/>
    <s v="Índice de Desempeño Institucional (IDI)"/>
    <s v="Producto"/>
    <n v="12"/>
    <n v="3"/>
    <n v="3"/>
    <n v="3"/>
    <n v="3"/>
    <m/>
    <m/>
    <m/>
    <m/>
    <m/>
    <m/>
    <m/>
    <m/>
    <m/>
    <m/>
    <m/>
    <m/>
    <n v="0"/>
    <n v="0"/>
    <n v="0"/>
    <n v="0"/>
    <n v="0"/>
    <m/>
    <m/>
    <m/>
    <m/>
    <m/>
    <m/>
    <m/>
    <m/>
    <x v="2"/>
    <x v="0"/>
    <x v="0"/>
    <x v="0"/>
    <s v="No se evidencian insumos para validar esta actividad, de hecho, no se cumplió con la meta programada para el primer trimestre del año 2021."/>
    <m/>
    <m/>
    <m/>
  </r>
  <r>
    <n v="1"/>
    <x v="3"/>
    <s v="Información cartográfica generada o actualizada a diferentes  resoluciones de 13,5 millones de ha del país."/>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Generar o actualizar productos cartográficos con cubrimiento del área del territorio continental del país (escalas 1:5.000, 1:10.000, y/o 1:25.000) ."/>
    <d v="2021-01-04T00:00:00"/>
    <d v="2021-12-31T00:00:00"/>
    <s v="Base de datos geográfica"/>
    <s v="GIT  Producción Cartográfica "/>
    <s v="Número"/>
    <s v="Área geográfica (ha) con cartografía básica"/>
    <s v="Eficacia"/>
    <n v="1500000"/>
    <n v="200000"/>
    <n v="400000"/>
    <n v="400000"/>
    <n v="500000"/>
    <n v="164505"/>
    <s v="Durante el primer trimestre se generaron 164.505 ha de productos cartográficos del área rural correspondiente a los municipios de Cáceres, Villavicencio, Planadas, La Plata y Fuente de Oro"/>
    <m/>
    <m/>
    <m/>
    <m/>
    <m/>
    <m/>
    <m/>
    <m/>
    <m/>
    <m/>
    <n v="0.10967"/>
    <n v="0.82252499999999995"/>
    <n v="0"/>
    <n v="0"/>
    <n v="0"/>
    <s v="Concepto Favorable"/>
    <m/>
    <m/>
    <m/>
    <s v="Avance y evidencias acordes"/>
    <m/>
    <m/>
    <m/>
    <x v="2"/>
    <x v="0"/>
    <x v="0"/>
    <x v="0"/>
    <s v="Se presentan 3 planos correspondientes a los departamentos del Meta y Tolima a escala 1:10.000 y 1:5.000, pero se evidencia que no se cumplió con la meta programada para el primer trimestre."/>
    <m/>
    <m/>
    <m/>
  </r>
  <r>
    <n v="2"/>
    <x v="3"/>
    <s v="Información cartográfica generada o actualizada a diferentes  resoluciones de 13,5 millones de ha del país."/>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Generar productos cartográficos con cubrimiento de del área urbana del territorio continental del país (escalas 1:2.000) ."/>
    <d v="2021-01-04T00:00:00"/>
    <d v="2021-12-31T00:00:00"/>
    <s v="Base de datos geográfica"/>
    <s v="GIT  Producción Cartográfica "/>
    <s v="Número"/>
    <s v="Área geográfica (ha) con cartografía básica"/>
    <s v="Eficacia"/>
    <n v="7000"/>
    <n v="700"/>
    <n v="2100"/>
    <n v="2100"/>
    <n v="2100"/>
    <n v="2726"/>
    <s v="Durante el primer trimestre se generaron 2.726ha de productos cartográficos del área urbana correspondientes a los municipios de Villavicencio y Fuente de Oro."/>
    <m/>
    <m/>
    <m/>
    <m/>
    <m/>
    <m/>
    <m/>
    <m/>
    <m/>
    <m/>
    <n v="0.3894285714285714"/>
    <n v="1"/>
    <n v="0"/>
    <n v="0"/>
    <n v="0"/>
    <s v="Concepto Favorable"/>
    <m/>
    <m/>
    <m/>
    <s v="Evidencias y avance acordes"/>
    <m/>
    <m/>
    <m/>
    <x v="0"/>
    <x v="0"/>
    <x v="0"/>
    <x v="0"/>
    <s v="Se evidencia el producto cartográfico correspondiente a la Cabecera municipal de Fuente de Oro (Depto. Meta) a escala 1:5.000 con un área de cubrimiento de 157 ha. Tener en cuenta para el próximo reporte la escala de la actividad debe corresponde a 1:2.000"/>
    <m/>
    <m/>
    <m/>
  </r>
  <r>
    <n v="3"/>
    <x v="3"/>
    <s v="Información cartográfica generada o actualizada a diferentes  resoluciones de 13,5 millones de ha del país."/>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Generar el modelo digital de elevación de 12 m correspondiente a municipios priorizados e integrarlo en el modelo digital de elevación mundial."/>
    <d v="2021-01-04T00:00:00"/>
    <d v="2021-12-31T00:00:00"/>
    <s v="Base de datos geográfica"/>
    <s v="GIT  Producción Cartográfica "/>
    <s v="Número"/>
    <s v="Área geográfica (ha) con cartografía básica"/>
    <s v="Eficacia"/>
    <n v="10000000"/>
    <n v="1000000"/>
    <n v="3000000"/>
    <n v="3000000"/>
    <n v="3000000"/>
    <n v="377440"/>
    <s v="Durante el primer trimestre se generaron 377.440ha correspondientes a Modelos Digitales de elevación de los municipios de Zaragoza, Remedios, Anorí, Amalfi  (Antioquia), Cumaribo (Vichada) y Puerto Gaitán (Meta)"/>
    <m/>
    <m/>
    <m/>
    <m/>
    <m/>
    <m/>
    <m/>
    <m/>
    <m/>
    <m/>
    <n v="3.7744E-2"/>
    <n v="0.37744"/>
    <n v="0"/>
    <n v="0"/>
    <n v="0"/>
    <s v="Concepto Favorable"/>
    <m/>
    <m/>
    <m/>
    <s v="Avance y evidencias acordes"/>
    <m/>
    <m/>
    <m/>
    <x v="2"/>
    <x v="0"/>
    <x v="0"/>
    <x v="0"/>
    <s v="Para este trimestre se evidencia un avance en el convenio TREx 2021, donde se realizó un avance por Geoceldas de los municipios de Cumaribo, Puerto Gaitán, Zaragoza, Remedios, Anorí y Amalfi, para un total de 377.440 ha. Sin embargo se observa que no se alcanzó a cumplir con la meta programada para este trimestre."/>
    <m/>
    <m/>
    <m/>
  </r>
  <r>
    <n v="4"/>
    <x v="3"/>
    <s v="Información cartográfica generada o actualizada a diferentes  resoluciones de 13,5 millones de ha del país."/>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Generar mosaicos de ortoimágenes gestionadas, con exactitud posicional para escalas máximo 1:25.000."/>
    <d v="2021-01-04T00:00:00"/>
    <d v="2021-12-31T00:00:00"/>
    <s v="Base de datos geográfica"/>
    <s v="GIT  Producción Cartográfica "/>
    <s v="Número"/>
    <s v="Área geográfica (ha) con cartografía básica"/>
    <s v="Eficacia"/>
    <n v="2000000"/>
    <n v="200000"/>
    <n v="600000"/>
    <n v="600000"/>
    <n v="600000"/>
    <n v="0"/>
    <s v="Se gestionaron 1.301.685 ha de imágenes con la Fuerzas Militares, las cuales serán evaluadas para viabilizar la generación de mosaicos con las características requeridas"/>
    <m/>
    <m/>
    <m/>
    <m/>
    <m/>
    <m/>
    <m/>
    <m/>
    <m/>
    <m/>
    <n v="0"/>
    <n v="0"/>
    <n v="0"/>
    <n v="0"/>
    <n v="0"/>
    <s v="Concepto Favorable"/>
    <m/>
    <m/>
    <m/>
    <s v="Avance y evidencias acordes"/>
    <m/>
    <m/>
    <m/>
    <x v="0"/>
    <x v="0"/>
    <x v="0"/>
    <x v="0"/>
    <s v="Se evidencia que para este trimestre se gestionaron las imágenes correspondientes a los municipios de: Arauquita, Sardinata, Carmen de Bolívar, Tumaco y un área de 426023 ha correspondientes a los páramos CAR."/>
    <m/>
    <m/>
    <m/>
  </r>
  <r>
    <n v="5"/>
    <x v="3"/>
    <s v="Información cartográfica generada o actualizada a diferentes  resoluciones de 13,5 millones de ha del país."/>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Capturar y/o gestionar imágenes del área del territorio continental del país e incorporarlas en el Banco Nacional de Imágenes, a escalas y temporalidad requerida para fines catastrales"/>
    <d v="2021-01-04T00:00:00"/>
    <d v="2021-12-31T00:00:00"/>
    <s v="Base de datos de imágenes"/>
    <s v="GIT  Producción Cartográfica y GIT  Administración de la información"/>
    <s v="Número"/>
    <s v="Área geográfica (ha) con cubrimiento de imágenes"/>
    <s v="Eficacia"/>
    <n v="5000000"/>
    <n v="500000"/>
    <n v="1500000"/>
    <n v="1500000"/>
    <n v="1500000"/>
    <n v="1315763"/>
    <s v="Durante el primer trimestre se capturaron y/o gestionarion 14.078.04 ha con dron y 1.301.685 con la Fuerzas Militares, para un total del 1.315.763.04"/>
    <m/>
    <m/>
    <m/>
    <m/>
    <m/>
    <m/>
    <m/>
    <m/>
    <m/>
    <m/>
    <n v="0.26315260000000001"/>
    <n v="1"/>
    <n v="0"/>
    <n v="0"/>
    <n v="0"/>
    <s v="Concepto Favorable"/>
    <m/>
    <m/>
    <m/>
    <s v="Avance y evidencias acordes"/>
    <m/>
    <m/>
    <m/>
    <x v="0"/>
    <x v="0"/>
    <x v="0"/>
    <x v="0"/>
    <s v="El GIT proporciona como insumos soportes los productos cartográficos correspondientes a la gestión de imágenes de los municipios de Arauquita, Sardinata, Carmen de Bolívar, de igual manera se evidencian la toma aerofotográfica de la cabecera municipal del municipio de Valencia, Popayán y de las zonas faltantes del proyecto Quebrada Yaguilga.  Por otro se reportan los informes correspondientes a los meses de enero y febrero donde se describe la captura de imágenes de cabeceras municipales y la recopilación de imágenes provenientes de otras entidades."/>
    <m/>
    <m/>
    <m/>
  </r>
  <r>
    <n v="6"/>
    <x v="3"/>
    <s v="Información cartográfica generada o actualizada a diferentes  resoluciones de 13,5 millones de ha del país."/>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Mantener actualizado los mapas del país haciendo uso de los insumos existentes."/>
    <d v="2021-03-01T00:00:00"/>
    <d v="2021-12-31T00:00:00"/>
    <s v="Mapas"/>
    <s v="GIT  Producción Cartográfica "/>
    <s v="Número"/>
    <s v="Mapas disponibles"/>
    <s v="Eficacia"/>
    <n v="2"/>
    <n v="0.1"/>
    <n v="0.1"/>
    <n v="1"/>
    <n v="1"/>
    <n v="1"/>
    <s v="Durante el primer trimestre se generó y publicó uno de los mapas en formato vector tile.  Ver la siguiente ruta:_x000d__x000a_https://tiles.arcgis.com/tiles/RVvWzU3lgJISqdke/arcgis/rest/services/VTPK05KGeoCartoIGAC/VectorTileServer?f=jsapi&amp;cacheKey=b260969bdcdc6138"/>
    <m/>
    <m/>
    <m/>
    <m/>
    <m/>
    <m/>
    <m/>
    <m/>
    <m/>
    <m/>
    <n v="0.5"/>
    <n v="1"/>
    <n v="0"/>
    <n v="0"/>
    <n v="0"/>
    <s v="Concepto Favorable"/>
    <m/>
    <m/>
    <m/>
    <s v="Evidencia acorde con el avance "/>
    <m/>
    <m/>
    <m/>
    <x v="0"/>
    <x v="0"/>
    <x v="0"/>
    <x v="0"/>
    <s v="Se evidencia que se tienen en funcionamiento los servicios GeoCartoIGAC y VTPK05KGeoCartoIGAC, donde se encuentran dispuestos los productos cartográficos del país."/>
    <m/>
    <m/>
    <m/>
  </r>
  <r>
    <n v="7"/>
    <x v="3"/>
    <s v="Información cartográfica producida por terceros, oficializada de 25.5 millones de ha del país."/>
    <s v="No Aplica"/>
    <s v="Fortalecer al IGAC como máxima autoridad reguladora en los temas de su competencia"/>
    <s v="Máxima autoridad reguladora"/>
    <s v="Gestión con Valores para Resultados"/>
    <s v="Fortalecimiento organizacional y simplificación de procesos"/>
    <s v="Ajustar, formalizar y publicar resolución para la validación y oficialización de productos cartográficos generada por terceros."/>
    <d v="2021-02-01T00:00:00"/>
    <d v="2021-12-31T00:00:00"/>
    <s v="Acto administrativo y actas de reunión"/>
    <s v="GIT  Modernización, Evaluación y Seguimiento de Productos Geodésicos, Geográficos y Cartográficos"/>
    <s v="Número"/>
    <s v="Información cartográfica producida por terceros, oficializada "/>
    <s v="Eficacia"/>
    <n v="1"/>
    <n v="0"/>
    <n v="0"/>
    <n v="1"/>
    <n v="0"/>
    <n v="0"/>
    <s v="Durante el primer trimestre, se elaboró la versión preliminar de la resolución de validación de productos cartográficos"/>
    <m/>
    <m/>
    <m/>
    <m/>
    <m/>
    <m/>
    <m/>
    <m/>
    <m/>
    <m/>
    <n v="0"/>
    <s v=""/>
    <s v=""/>
    <n v="0"/>
    <s v=""/>
    <s v="Concepto Favorable"/>
    <m/>
    <m/>
    <m/>
    <s v="Avance y evidencia acordes "/>
    <m/>
    <m/>
    <m/>
    <x v="1"/>
    <x v="0"/>
    <x v="0"/>
    <x v="0"/>
    <s v="Se presenta un documento borrador sobre la Resolución “Por la cual se reglamenta la validación y oficialización de productos cartográficos”. Se avala el avance a esta actividad. Sin embargo no se programó meta para este trimestre."/>
    <m/>
    <m/>
    <m/>
  </r>
  <r>
    <n v="8"/>
    <x v="3"/>
    <s v="Información cartográfica producida por terceros, oficializada de 25.5 millones de ha del país."/>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Oficializar e integrar la información cartográfica producida por terceros, de acuerdo con la demanda y entrega de productos programadas en el marco de los contratos (urbano y rural)."/>
    <d v="2021-01-04T00:00:00"/>
    <d v="2021-12-31T00:00:00"/>
    <s v="Bases de datos, Informes de validación, actas de oficialización"/>
    <s v="GIT  Producción Cartográfica "/>
    <s v="Número"/>
    <s v="Información cartográfica producida por terceros, oficializada "/>
    <s v="Eficacia"/>
    <n v="3000000"/>
    <n v="0.1"/>
    <n v="900000"/>
    <n v="900000"/>
    <n v="1200000"/>
    <n v="0"/>
    <s v="Durante el primer trimestre, se realizó validación en primera inspección de ortofotos y Modelos Digitales de Terreno de 13.462 ha, correspondientes a los municipios de La Virginia y Pereira-Dosquebradas para su incorporación en la base de datos oficial. Adicionalmente, se validó en primera inspección 6.500.000 ha en modelos digitales de terreno de 10 metros. Estos productos a la fecha no han sido aprobados."/>
    <m/>
    <m/>
    <m/>
    <m/>
    <m/>
    <m/>
    <m/>
    <m/>
    <m/>
    <m/>
    <n v="0"/>
    <n v="0"/>
    <n v="0"/>
    <n v="0"/>
    <n v="0"/>
    <s v="Concepto Favorable"/>
    <m/>
    <m/>
    <m/>
    <s v="Evidencia y avance acordes"/>
    <m/>
    <m/>
    <m/>
    <x v="0"/>
    <x v="0"/>
    <x v="0"/>
    <x v="0"/>
    <s v="Se presenta el producto cartográfico del departamento de Risaralda, correspondiente a los municipios de La Virginia y Pereira – Dosquebradas. Sin embargo se valida el avance pero se aclara que aún no se han aprobados los productos."/>
    <m/>
    <m/>
    <m/>
  </r>
  <r>
    <n v="9"/>
    <x v="3"/>
    <s v="Información cartográfica producida por terceros, oficializada de 25.5 millones de ha del país."/>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Automatizar procesos de validación de productos de ortoimágenes y generar nueva versión de bases de datos cartográficas, así como realizar su documentación."/>
    <d v="2021-01-04T00:00:00"/>
    <d v="2021-05-14T00:00:00"/>
    <s v="Scripts y documentos técnicos"/>
    <s v="Subdirección de Geografía y Cartografía"/>
    <s v="Número"/>
    <s v="Información cartográfica producida por terceros, oficializada "/>
    <s v="Eficacia"/>
    <n v="2"/>
    <n v="1"/>
    <n v="1"/>
    <n v="0.1"/>
    <n v="0.1"/>
    <n v="1"/>
    <s v="Durante el primer trimestre, avance se generó algoritmo para la validación de ortoimágenes. Este además de validar elementos de calidad propios del producto, captura automáticamente campos para el reporte final y mejora la obtención del área omitida. Así mismo, se ajustó el algoritmo para la validación de las bases de datos vectoriales, permitiendo su relación con los puntos de comprobación y la generación de los marcos de control de acuerdo con la extensión y escala. Adicionalmente, se dispuso servicio para la validación de metadatos geográficos conforme a la normatividad vigente https://serviciosgeovisor.igac.gov.co:8080/Geovisor/#/ (validador Servicio de validación de ISO19139 (Metadata))"/>
    <m/>
    <m/>
    <m/>
    <m/>
    <m/>
    <m/>
    <m/>
    <m/>
    <m/>
    <m/>
    <n v="0.5"/>
    <n v="1"/>
    <n v="0"/>
    <n v="0"/>
    <n v="0"/>
    <s v="Concepto Favorable"/>
    <m/>
    <m/>
    <m/>
    <s v="Avance y evidencia acordes"/>
    <m/>
    <m/>
    <m/>
    <x v="0"/>
    <x v="0"/>
    <x v="0"/>
    <x v="0"/>
    <s v="Se realiza la verificación del avance de esta actividad con dos archivos en excel, en el primero se describe el reporte de validación de la ortoimagen donde se realiza una revisión de control de calidad para el cumplimiento en las especificaciones de la imagen aprobado por la Subdirección, y el segundo hace referencia a la estructura e integridad de la imagen donde se reporta (La resolución espacial, espectral, radiométrica, el sistema de referencia, entre otros)."/>
    <m/>
    <m/>
    <m/>
  </r>
  <r>
    <n v="10"/>
    <x v="3"/>
    <s v="Información cartográfica producida por terceros, oficializada de 25.5 millones de ha del país."/>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Ajustar, formalizar y publicar resolución para la adopción del Plan Nacional de Cartografía."/>
    <d v="2021-02-01T00:00:00"/>
    <d v="2021-12-31T00:00:00"/>
    <s v="Informes, actas de reunión"/>
    <s v="GIT  Modernización, Evaluación y Seguimiento de Productos Geodésicos, Geográficos y Cartográficos"/>
    <s v="Porcentaje"/>
    <s v="Información cartográfica producida por terceros, oficializada "/>
    <s v="Eficacia"/>
    <n v="1"/>
    <n v="0.1"/>
    <n v="0.3"/>
    <n v="0.3"/>
    <n v="0.3"/>
    <n v="0.1"/>
    <s v="Durante el primer trimestre, se inició la revisión del Plan Nacional de Cartografía Básica Oficial de Colombia 2021-2025, como insumo para la resolución"/>
    <m/>
    <m/>
    <m/>
    <m/>
    <m/>
    <m/>
    <m/>
    <m/>
    <m/>
    <m/>
    <n v="0.1"/>
    <n v="1"/>
    <n v="0"/>
    <n v="0"/>
    <n v="0"/>
    <s v="Concepto Favorable"/>
    <m/>
    <m/>
    <m/>
    <s v="Avance y evidencia acordes "/>
    <m/>
    <m/>
    <m/>
    <x v="0"/>
    <x v="0"/>
    <x v="0"/>
    <x v="0"/>
    <s v="Para el avance a esta actividad de soporta con correos del año 2020 y el 2021, donde se hace envío de información sobre el seguimiento realizado al Plan Nacional de Cartografía en las reuniones realizadas con el equipo técnico de la Subdirección de Geografía y Cartografía."/>
    <m/>
    <m/>
    <m/>
  </r>
  <r>
    <n v="11"/>
    <x v="3"/>
    <s v="3 Servicios de Información Geográfica, geodesica y cartográfica "/>
    <s v="No Aplica"/>
    <s v="Maximizar la disposición y uso de la información generada "/>
    <s v="Integración y disposición de la información geográfica nacional a través de Colombia en Mapas como portal único de información geográfica nacional"/>
    <s v="Gestión con Valores para Resultados"/>
    <s v="Fortalecimiento organizacional y simplificación de procesos"/>
    <s v="Gestionar y controlar las solicitudes de información cartográfica, geodésica y geográfica, de conformidad con las licencias de uso definidas."/>
    <d v="2021-02-01T00:00:00"/>
    <d v="2021-12-31T00:00:00"/>
    <s v="Reportes y estadísticas"/>
    <s v="GIT Administración de información geográfica, cartográfica y geodésica"/>
    <s v="Porcentaje"/>
    <s v="Solicitudes atendidas"/>
    <s v="Eficiencia"/>
    <n v="1"/>
    <n v="0.25"/>
    <n v="0.25"/>
    <n v="0.25"/>
    <n v="0.25"/>
    <n v="0.25"/>
    <s v="Durante el primer trimestre se atendieron 94 solicitudes de información cartográfica, geodésica y geográfica, correspondientes a 3224 productos"/>
    <m/>
    <m/>
    <m/>
    <m/>
    <m/>
    <m/>
    <m/>
    <m/>
    <m/>
    <m/>
    <n v="0.25"/>
    <n v="1"/>
    <n v="0"/>
    <n v="0"/>
    <n v="0"/>
    <s v="Concepto Favorable"/>
    <m/>
    <m/>
    <m/>
    <s v="Evidencia y avance acordes. "/>
    <m/>
    <m/>
    <m/>
    <x v="0"/>
    <x v="0"/>
    <x v="0"/>
    <x v="0"/>
    <s v="Se soporta con archivo donde se describen las solicitudes de información realizadas desde el 01/01/21 al 31/03/21, donde se informa que se recibieron 120 solicitudes de las cuales fueron entregadas 94, con un número total de productos entregados de 3.224 entre (Aerofotografías, imágenes BNI, mapas topográficos, modelos digitales de terreno, entre otros).  Por lo anterior de valida el cumplimiento de avance por parte de la OCI."/>
    <m/>
    <m/>
    <m/>
  </r>
  <r>
    <n v="12"/>
    <x v="3"/>
    <s v="3 Servicios de Información Geográfica, geodesica y cartográfica "/>
    <s v="No Aplica"/>
    <s v="Maximizar la disposición y uso de la información generada "/>
    <s v="Integración y disposición de la información geográfica nacional a través de Colombia en Mapas como portal único de información geográfica nacional"/>
    <s v="Gestión con Valores para Resultados"/>
    <s v="Fortalecimiento organizacional y simplificación de procesos"/>
    <s v="Organizar , catalogar y disponer los productos cartográficos, geográficos y geodésicos para su migración al Sistema único de información geográfica, cartográfica y geodésica"/>
    <d v="2021-02-01T00:00:00"/>
    <d v="2021-12-31T00:00:00"/>
    <s v="Bases de datos y Sistema Sistema único de información geográfica, cartográfica y geodésica"/>
    <s v="GIT Administración de información geográfica, cartográfica y geodésica"/>
    <s v="Número"/>
    <s v="Productos disponibles"/>
    <s v="Eficacia"/>
    <n v="10000000"/>
    <n v="2500000"/>
    <n v="2500000"/>
    <n v="2500000"/>
    <n v="2500000"/>
    <n v="304077"/>
    <s v="Durante el  primer trimestre, se organizaron y catalogaron 9.216.111,96 ha de productos cartográficos,  de los cuales se dispusieron 304.077,27ha del área total de 26 servicios. Así mismo, se avanzó en la organización, catalogación y disposición de las planchas cartográficas a través de Colombia en Mapas."/>
    <m/>
    <m/>
    <m/>
    <m/>
    <m/>
    <m/>
    <m/>
    <m/>
    <m/>
    <m/>
    <n v="3.0407699999999999E-2"/>
    <n v="0.1216308"/>
    <n v="0"/>
    <n v="0"/>
    <n v="0"/>
    <s v="Concepto Favorable"/>
    <m/>
    <m/>
    <m/>
    <s v="Avance y evidencias acordes"/>
    <m/>
    <m/>
    <m/>
    <x v="0"/>
    <x v="0"/>
    <x v="0"/>
    <x v="0"/>
    <s v="Se soporte esta actividad con el producto cartográfico donde se demarcan las áreas correspondientes a la cartografía vectorial y las ortoimágenes en una zona de los departamentos colombianos. Aunque no se logró cumplir con la meta programada se valida la actividad ya que se organizaron y catalogaron 9.216.111,96 ha de productos cartográficos."/>
    <m/>
    <m/>
    <m/>
  </r>
  <r>
    <n v="13"/>
    <x v="3"/>
    <s v="3 Servicios de Información Geográfica, geodesica y cartográfica "/>
    <s v="No Aplica"/>
    <s v="Maximizar la disposición y uso de la información generada "/>
    <s v="Integración y disposición de la información geográfica nacional a través de Colombia en Mapas como portal único de información geográfica nacional"/>
    <s v="Gestión con Valores para Resultados"/>
    <s v="Fortalecimiento organizacional y simplificación de procesos"/>
    <s v="Preservar y disponer el archivo histórico de rollos de negativos de pelicula de fotografía áerea "/>
    <d v="2021-02-01T00:00:00"/>
    <d v="2021-12-31T00:00:00"/>
    <s v="Base de datos"/>
    <s v="GIT Administración de información geográfica, cartográfica y geodésica"/>
    <s v="Número"/>
    <s v="Productos disponibles"/>
    <s v="Eficacia"/>
    <n v="22000"/>
    <n v="2200"/>
    <n v="6600"/>
    <n v="6600"/>
    <n v="6600"/>
    <n v="0"/>
    <s v="Durante el primer trimestre se gestionó la contratación para el desarrollo de esta actividad"/>
    <m/>
    <m/>
    <m/>
    <m/>
    <m/>
    <m/>
    <m/>
    <m/>
    <m/>
    <m/>
    <n v="0"/>
    <n v="0"/>
    <n v="0"/>
    <n v="0"/>
    <n v="0"/>
    <s v="Concepto Favorable"/>
    <m/>
    <m/>
    <m/>
    <s v="Avance y evidencia acordes"/>
    <m/>
    <m/>
    <m/>
    <x v="0"/>
    <x v="0"/>
    <x v="0"/>
    <x v="0"/>
    <s v="Se presenta el reporte presupuestal de “Adquisición de Bienes y Servicios - Servicio de Información Geográfica, Geodésica y Cartográfica - Levantamiento, Generación y Actualización de La Red Geodésica y La Cartografía Básica a Nivel Nacional”, de igual manera se observa el contrato firmado con la persona que va apoyar el proceso de escaneo fotogramétrico de rollos de aerofotografías análogas y compresión de imágenes. No se ejecutó la meta programada pero se avanzó en la contratación, por lo anterior se valida el avance para el trimestre."/>
    <m/>
    <m/>
    <m/>
  </r>
  <r>
    <n v="14"/>
    <x v="3"/>
    <s v="3 Servicios de Información Geográfica, geodesica y cartográfica "/>
    <s v="No Aplica"/>
    <s v="Maximizar la disposición y uso de la información generada "/>
    <s v="Integración y disposición de la información geográfica nacional a través de Colombia en Mapas como portal único de información geográfica nacional"/>
    <s v="Gestión con Valores para Resultados"/>
    <s v="Fortalecimiento organizacional y simplificación de procesos"/>
    <s v="Generar el mapa 3D de Colombia."/>
    <d v="2021-02-01T00:00:00"/>
    <d v="2021-12-31T00:00:00"/>
    <s v="Base de datos y archivo de representación"/>
    <s v="Subdirección de Geografía y Cartografía /(Oficina Difusión y Mercadeo)"/>
    <s v="Número"/>
    <s v="Productos disponibles"/>
    <s v="Eficacia"/>
    <n v="1"/>
    <n v="0.1"/>
    <n v="1"/>
    <n v="0.1"/>
    <n v="0.1"/>
    <n v="0"/>
    <s v="En el primer trimestre, se avanzó en la generación de la nueva versión del mapa 3D de Colombia."/>
    <m/>
    <m/>
    <m/>
    <m/>
    <m/>
    <m/>
    <m/>
    <m/>
    <m/>
    <m/>
    <n v="0"/>
    <n v="0"/>
    <n v="0"/>
    <n v="0"/>
    <n v="0"/>
    <s v="Concepto Favorable"/>
    <m/>
    <m/>
    <m/>
    <s v="Avance y evidencia acorde. "/>
    <m/>
    <m/>
    <m/>
    <x v="0"/>
    <x v="0"/>
    <x v="0"/>
    <x v="0"/>
    <s v="Para esta actividad se evidencia como insumo por parte del área respectiva el Mapa de la República de Colomba a escala 1:2’500.000."/>
    <m/>
    <m/>
    <m/>
  </r>
  <r>
    <n v="15"/>
    <x v="3"/>
    <s v="3 Servicios de Información Geográfica, geodesica y cartográfica "/>
    <s v="No Aplica"/>
    <s v="Maximizar la disposición y uso de la información generada "/>
    <s v="Integración y disposición de la información geográfica nacional a través de Colombia en Mapas como portal único de información geográfica nacional"/>
    <s v="Gestión con Valores para Resultados"/>
    <s v="Fortalecimiento organizacional y simplificación de procesos"/>
    <s v="Generar los documentos de diagnósticos de información cartográfica y geodésica de los municipios priorizados y/o requeridos."/>
    <d v="2021-01-04T00:00:00"/>
    <d v="2021-12-31T00:00:00"/>
    <s v="Documentos de diagnósticos."/>
    <s v="GIT Administración de información geográfica, cartográfica y geodésica"/>
    <s v="Número"/>
    <s v="Productos disponibles"/>
    <s v="Eficacia"/>
    <n v="60"/>
    <n v="15"/>
    <n v="15"/>
    <n v="15"/>
    <n v="15"/>
    <n v="15"/>
    <s v="Durante el primer trimestre, se generaron 15 documentos de  diagnósticos correspondientes a los municipios de San Marcos, Armenia, Sesquilé, Villamaria, Sabaneta, Albania, Santa Rosa de Cabal, Zipaquirá, Región Magdalena, Arauquita, El Guamo, Córdoba, Rioblanco, Mirití y el último corresponde a los municipios de Galapa, Malambo, Puerto Colombia, pertenecientes al municipio de Antioquia."/>
    <m/>
    <m/>
    <m/>
    <m/>
    <m/>
    <m/>
    <m/>
    <m/>
    <m/>
    <m/>
    <n v="0.25"/>
    <n v="1"/>
    <n v="0"/>
    <n v="0"/>
    <n v="0"/>
    <s v="Concepto Favorable"/>
    <m/>
    <m/>
    <m/>
    <s v="Avance y evidencias acordes"/>
    <m/>
    <m/>
    <m/>
    <x v="0"/>
    <x v="0"/>
    <x v="0"/>
    <x v="0"/>
    <s v="Se soporta como insumo los documentos Diagnósticos de Insumos Cartográficos y Geodésicos de la Región Magdalena sobre (Proyecto de Técnicas Almacenamiento Recuperación de Acuíferos Producción Sostenible Banano), del Departamento de Cundinamarca (Zipaquirá, Sesquilé), del Departamento de Risaralda (Santa Rosa de Cabal), Departamento de La Guajira (Albania), Departamento Quindío (Armenia), Departamento Sucre (San Marcos), Departamento Tolima (Guamo, Rioblanco), Departamento Arauca (Arauquita), Departamento de Bolívar (Córdoba), Departamento de Antioquia (Sabaneta), Departamento de Caldas (Villamaría) y el documento diagnóstico de información cartográfica y geodésica de AMB (Municipios de Galapa, Puerto Colombia y Malambo)."/>
    <m/>
    <m/>
    <m/>
  </r>
  <r>
    <n v="16"/>
    <x v="3"/>
    <s v="3 Servicios de Información Geográfica, geodesica y cartográfica "/>
    <s v="No Aplica"/>
    <s v="Maximizar la disposición y uso de la información generada "/>
    <s v="Integración y disposición de la información geográfica nacional a través de Colombia en Mapas como portal único de información geográfica nacional"/>
    <s v="Gestión con Valores para Resultados"/>
    <s v="Fortalecimiento organizacional y simplificación de procesos"/>
    <s v="Configurar y disponer aplicaciones temáticas para usuarios, de acuerdo con la disponibilidad de archivos digitales"/>
    <d v="2021-02-01T00:00:00"/>
    <d v="2021-12-31T00:00:00"/>
    <s v="URLs de aplicaciones y bases de datos"/>
    <s v="GIT Administración de información geográfica, cartográfica y geodésica / GIT  Estudios Geográficos y Ordenamiento Territorial "/>
    <s v="Número"/>
    <s v="Aplicaciones temáticas disponibles"/>
    <s v="Eficacia"/>
    <n v="3"/>
    <n v="0.1"/>
    <n v="1"/>
    <n v="1"/>
    <n v="1"/>
    <n v="0"/>
    <s v="Se realizó la exploración y búsqueda de archivos digitales para su estructuración y disposición de aplicaciones temáticas"/>
    <m/>
    <m/>
    <m/>
    <m/>
    <m/>
    <m/>
    <m/>
    <m/>
    <m/>
    <m/>
    <n v="0"/>
    <n v="0"/>
    <n v="0"/>
    <n v="0"/>
    <n v="0"/>
    <s v="Concepto Favorable"/>
    <m/>
    <m/>
    <m/>
    <s v="Avance y evidencias acordes"/>
    <m/>
    <m/>
    <m/>
    <x v="0"/>
    <x v="0"/>
    <x v="0"/>
    <x v="0"/>
    <s v="Se observa documento con la estructura de las carpetas donde se dispone la información digital de cada uno de los productos cartográficos según la temática.  Por lo anterior se valida avance de esta actividad para este trimestre."/>
    <m/>
    <m/>
    <m/>
  </r>
  <r>
    <n v="17"/>
    <x v="3"/>
    <s v="3 Servicios de Información Geográfica, geodesica y cartográfica "/>
    <s v="No Aplica"/>
    <s v="Maximizar la disposición y uso de la información generada "/>
    <s v="Integración y disposición de la información geográfica nacional a través de Colombia en Mapas como portal único de información geográfica nacional"/>
    <s v="Gestión con Valores para Resultados"/>
    <s v="Fortalecimiento organizacional y simplificación de procesos"/>
    <s v="Implementar servicios transaccionales en Colombia en Mapas que permitan la generación de certificaciones y demás productos."/>
    <d v="2021-02-01T00:00:00"/>
    <d v="2021-12-31T00:00:00"/>
    <s v="Código fuente y documento de requerimientos"/>
    <s v="Subdirección de Geografía y Cartografía"/>
    <s v="Número"/>
    <s v="Servicios"/>
    <s v="Eficacia"/>
    <n v="1"/>
    <n v="0.1"/>
    <n v="0.1"/>
    <n v="1"/>
    <n v="0.1"/>
    <n v="0"/>
    <s v="Durante el primer trimestre, se implementó en ambiente de pruebas el servicio para la generación de certificaciones de localización en Colombia en Mapas: http://igac.azurewebsites.net/#. Así mismo, se avanzó en la indexación en Google de los productos disponibles en Colombia en Mapas (SEO)."/>
    <m/>
    <m/>
    <m/>
    <m/>
    <m/>
    <m/>
    <m/>
    <m/>
    <m/>
    <m/>
    <n v="0"/>
    <n v="0"/>
    <n v="0"/>
    <n v="0"/>
    <n v="0"/>
    <s v="Concepto Favorable"/>
    <m/>
    <m/>
    <m/>
    <s v="Avance y evidencia acordes"/>
    <m/>
    <m/>
    <m/>
    <x v="2"/>
    <x v="0"/>
    <x v="0"/>
    <x v="0"/>
    <s v="Se observan dos pantallazos del Atlas virtual de Colombia en Mapas donde se permite realizar la búsqueda de la información por medio del filtro del municipio deseado, así mismo la búsqueda por temática.  Pero se observa que no de cumplió con la meta programada para el trimestre."/>
    <m/>
    <m/>
    <m/>
  </r>
  <r>
    <n v="18"/>
    <x v="3"/>
    <s v="MIPG implementado"/>
    <s v="No Aplica"/>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Actualizar la información documentada vigente del proceso"/>
    <d v="2021-02-01T00:00:00"/>
    <d v="2021-12-31T00:00:00"/>
    <s v="Evidencias de la actualización de los documentos"/>
    <s v="Subdirección de Geografía y Cartografía"/>
    <s v="Porcentaje"/>
    <s v="Información documentada vigente del proceso "/>
    <s v="Eficacia"/>
    <n v="1"/>
    <n v="0.1"/>
    <n v="0.3"/>
    <n v="0.3"/>
    <n v="0.3"/>
    <n v="0.1"/>
    <s v="Durante el primer trimestre se realizó la entrega de documentos que soportan el proceso de gestión cartográfica a la Oficina Aseora de Planeación para revisión y oficialización, así:  enero 19/2021, 41 documentos y en marzo, 10 documentos."/>
    <m/>
    <m/>
    <m/>
    <m/>
    <m/>
    <m/>
    <m/>
    <m/>
    <m/>
    <m/>
    <n v="0.1"/>
    <n v="1"/>
    <n v="0"/>
    <n v="0"/>
    <n v="0"/>
    <s v="Concepto Favorable"/>
    <m/>
    <m/>
    <m/>
    <s v="Evidencias y avances acorde"/>
    <m/>
    <m/>
    <m/>
    <x v="0"/>
    <x v="0"/>
    <x v="0"/>
    <x v="0"/>
    <s v="Se evidencian archivos donde el área responsable solicita a la Oficina Asesora de Planeación – OAP, la creación, actualización y derogación de documentos del SGI a corte 31/03/2021…Así mismo los correos electrónicos de fecha 19/01/2021 y 31/03/2021 donde se describen los documentos."/>
    <m/>
    <m/>
    <m/>
  </r>
  <r>
    <n v="19"/>
    <x v="3"/>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visar y actualizar el mapa de riesgo del proceso de acuerdo a la política de riesgo aprobada. "/>
    <d v="2021-02-01T00:00:00"/>
    <d v="2021-12-31T00:00:00"/>
    <s v="Evidencias del seguimiento a los controles de los riesgos"/>
    <s v="Subdirección de Geografía y Cartografía"/>
    <s v="Porcentaje"/>
    <s v="Mapa de Riesgos actualizado"/>
    <s v="Eficacia"/>
    <n v="1"/>
    <n v="0.1"/>
    <n v="0.3"/>
    <n v="0.3"/>
    <n v="0.3"/>
    <n v="0.1"/>
    <s v="Durante el primer trimestre, se realizó seguimiento al cumplimiento de los controles de los riesgos a través de la herramienta PLANNER."/>
    <m/>
    <m/>
    <m/>
    <m/>
    <m/>
    <m/>
    <m/>
    <m/>
    <m/>
    <m/>
    <n v="0.1"/>
    <n v="1"/>
    <n v="0"/>
    <n v="0"/>
    <n v="0"/>
    <s v="Concepto Favorable"/>
    <m/>
    <m/>
    <m/>
    <s v="Evidencias y avances acorde"/>
    <m/>
    <m/>
    <m/>
    <x v="0"/>
    <x v="0"/>
    <x v="0"/>
    <x v="0"/>
    <s v="Se soporta el correo electrónico del 03/03/2021, donde se hace entrega de los reportes del Seguimiento a los Controles de los Riesgos a la respectiva área, así mismo se soporta el archivo en excel donde se evidencia el seguimiento y actualización a la matriz del mapa de riesgos. "/>
    <m/>
    <m/>
    <m/>
  </r>
  <r>
    <n v="20"/>
    <x v="3"/>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Formular el PAA y del PAAC 2022"/>
    <d v="2021-10-01T00:00:00"/>
    <d v="2021-12-31T00:00:00"/>
    <s v="Herramienta Planigac y Matriz PAAC"/>
    <s v="Subdirección de Geografía y Cartografía"/>
    <s v="Número"/>
    <s v="Indice de desempeño institucional"/>
    <s v="Producto"/>
    <n v="2"/>
    <n v="0"/>
    <n v="0"/>
    <n v="0"/>
    <n v="2"/>
    <n v="0"/>
    <s v="Esta actividad se programó a partir del cuarto trimestre."/>
    <m/>
    <m/>
    <m/>
    <m/>
    <m/>
    <m/>
    <m/>
    <m/>
    <m/>
    <m/>
    <n v="0"/>
    <s v=""/>
    <s v=""/>
    <s v=""/>
    <n v="0"/>
    <s v="Concepto Favorable"/>
    <m/>
    <m/>
    <m/>
    <s v="No tiene meta programada"/>
    <m/>
    <m/>
    <m/>
    <x v="1"/>
    <x v="0"/>
    <x v="0"/>
    <x v="0"/>
    <s v="No se programó meta para este trimestre."/>
    <m/>
    <m/>
    <m/>
  </r>
  <r>
    <n v="21"/>
    <x v="3"/>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Implementar oportunidades de mejora relacionadas al cumplimiento del FURAG que apliquen al proceso."/>
    <d v="2021-05-01T00:00:00"/>
    <d v="2021-12-31T00:00:00"/>
    <s v="Acta y / o correo, Formulario "/>
    <s v="Oficina Asesora de Planeación "/>
    <s v="Número"/>
    <s v="Indice de desempeño institucional"/>
    <s v="Producto"/>
    <n v="4"/>
    <n v="0"/>
    <n v="2"/>
    <n v="1"/>
    <n v="1"/>
    <n v="1"/>
    <s v="Durante el primer trimestre se atendió 1 requerimiento de la Oficina Asesora de Plaenación sobre las respuestas a 22 preguntas específicas de FURAG, las cuales se entregaron oportunamente y las evidencias respectivas."/>
    <m/>
    <m/>
    <m/>
    <m/>
    <m/>
    <m/>
    <m/>
    <m/>
    <m/>
    <m/>
    <n v="0.25"/>
    <s v=""/>
    <n v="0"/>
    <n v="0"/>
    <n v="0"/>
    <s v="Concepto Favorable"/>
    <m/>
    <m/>
    <m/>
    <s v="Evidencias y avance acordes"/>
    <m/>
    <m/>
    <m/>
    <x v="0"/>
    <x v="0"/>
    <x v="0"/>
    <x v="0"/>
    <s v="Se evidencia archivo en excel donde se responden las preguntas por parte de la Subdirección de Geografía y Cartografía realizadas por medio del Formulario Único Reporte de Avance de la Gestión – FURAG. A pesar que no se programó meta para este trimestre se evidencia que se avanzó."/>
    <m/>
    <m/>
    <m/>
  </r>
  <r>
    <n v="22"/>
    <x v="3"/>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alizar reporte a los Productos No conformes  "/>
    <d v="2021-01-01T00:00:00"/>
    <d v="2021-12-30T00:00:00"/>
    <s v="Formato de identificación y control de PTS"/>
    <s v="Oficina Difusión y Mercadeo"/>
    <s v="Número"/>
    <s v="Índice de Desempeño Institucional (IDI)"/>
    <s v="Producto"/>
    <n v="12"/>
    <n v="3"/>
    <n v="3"/>
    <n v="3"/>
    <n v="3"/>
    <n v="0"/>
    <s v="Durenate el primer trimestre del año, no se presentarion casos de Porducto No Conforme."/>
    <m/>
    <m/>
    <m/>
    <m/>
    <m/>
    <m/>
    <m/>
    <m/>
    <m/>
    <m/>
    <n v="0"/>
    <n v="0"/>
    <n v="0"/>
    <n v="0"/>
    <n v="0"/>
    <s v="Concepto Favorable"/>
    <m/>
    <m/>
    <m/>
    <s v="No se presentaron casos de producto no conforme"/>
    <m/>
    <m/>
    <m/>
    <x v="0"/>
    <x v="0"/>
    <x v="0"/>
    <x v="0"/>
    <s v="Se reporta por parte del área correspondiente que para el primer trimestre del año no se encontraron productos NO Conformes en el proceso de certificados de punto señalado por el usuario."/>
    <m/>
    <m/>
    <m/>
  </r>
  <r>
    <n v="1"/>
    <x v="4"/>
    <s v="Avalúos comerciales elaborados _x000a_"/>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Realizar 2.070 avalúos comerciales ó la totalidad de los que sean solicitados en caso que sea un número inferior"/>
    <d v="2021-01-01T00:00:00"/>
    <d v="2021-12-31T00:00:00"/>
    <s v="Reporte excel de avalúos "/>
    <s v="GIT AVALÚOS_x000a_PEDRO - JUAN CARLOS ZAMUDIO"/>
    <s v="Número"/>
    <s v="Número de avalúos elaborados en el periodo"/>
    <s v="Producto"/>
    <n v="2070"/>
    <n v="70"/>
    <n v="400"/>
    <n v="800"/>
    <n v="800"/>
    <n v="53"/>
    <s v="En Enero Se entregaron 29 avalúos comerciales, los cuales fueron reportados por Sede Central (13), Santander (7), Caldas (6), Tolima (2) y Sucre (1)._x000d__x000a_En febrero Se entregaron 12 avalúos comerciales, los cuales fueron reportados por Sede Central (10), Meta (1) y Tolima (1)_x000d__x000a_En Marzo Se entregaron 12 avalúos comerciales, los cuales fueron reportados por Sede Central (10) y Meta (2)"/>
    <m/>
    <m/>
    <m/>
    <m/>
    <m/>
    <m/>
    <m/>
    <m/>
    <m/>
    <m/>
    <n v="2.5603864734299518E-2"/>
    <n v="0.75714285714285712"/>
    <n v="0"/>
    <n v="0"/>
    <n v="0"/>
    <s v="Concepto Favorable"/>
    <m/>
    <m/>
    <m/>
    <s v="Reportaron los avalúos realizados"/>
    <m/>
    <m/>
    <m/>
    <x v="0"/>
    <x v="0"/>
    <x v="0"/>
    <x v="0"/>
    <s v="Se evidencia reporte Excel de avalúos con 53 realizados en el primer trimestre."/>
    <m/>
    <m/>
    <m/>
  </r>
  <r>
    <n v="2"/>
    <x v="4"/>
    <s v="Implementación módulo de avalú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Realizar las especificaciones del módulo de avalúos comerciales "/>
    <d v="2021-04-05T00:00:00"/>
    <d v="2021-06-30T00:00:00"/>
    <s v="Documento de especificaciones"/>
    <s v="GIT AVALÚOS_x000a_PEDRO - JUAN CARLOS ZAMUDIO"/>
    <s v="Porcentaje"/>
    <s v="Desarrollo e implementación de la herramienta de avalúos"/>
    <s v="Producto"/>
    <n v="1"/>
    <n v="0"/>
    <n v="1"/>
    <n v="0"/>
    <n v="0"/>
    <n v="0"/>
    <s v="No aplica"/>
    <m/>
    <m/>
    <m/>
    <m/>
    <m/>
    <m/>
    <m/>
    <m/>
    <m/>
    <m/>
    <n v="0"/>
    <s v=""/>
    <n v="0"/>
    <s v=""/>
    <s v=""/>
    <s v="Sin meta asignada en el periodo"/>
    <m/>
    <m/>
    <m/>
    <s v="En el periodo no hay meta"/>
    <m/>
    <m/>
    <m/>
    <x v="1"/>
    <x v="0"/>
    <x v="0"/>
    <x v="0"/>
    <s v="Para este periodo no existe meta asignada."/>
    <m/>
    <m/>
    <m/>
  </r>
  <r>
    <n v="3"/>
    <x v="4"/>
    <s v="Implementación módulo de avalú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Realizar las pruebas del módulo de avalúos comerciales "/>
    <d v="2021-07-01T00:00:00"/>
    <d v="2021-12-31T00:00:00"/>
    <s v="Pruebas realizadas"/>
    <s v="GIT AVALÚOS_x000a_PEDRO - JUAN CARLOS ZAMUDIO"/>
    <s v="Porcentaje"/>
    <s v="Desarrollo e implementación de la herramienta de avalúos"/>
    <s v="Producto"/>
    <n v="1"/>
    <n v="0"/>
    <n v="0"/>
    <n v="0"/>
    <n v="1"/>
    <n v="0"/>
    <s v="No aplica"/>
    <m/>
    <m/>
    <m/>
    <m/>
    <m/>
    <m/>
    <m/>
    <m/>
    <m/>
    <m/>
    <n v="0"/>
    <s v=""/>
    <s v=""/>
    <s v=""/>
    <n v="0"/>
    <s v="Sin meta asignada en el periodo"/>
    <m/>
    <m/>
    <m/>
    <s v="No aplica para el periodo"/>
    <m/>
    <m/>
    <m/>
    <x v="1"/>
    <x v="0"/>
    <x v="0"/>
    <x v="0"/>
    <s v="Para este periodo no existe meta asignada."/>
    <m/>
    <m/>
    <m/>
  </r>
  <r>
    <n v="4"/>
    <x v="4"/>
    <s v="Trámites de avalú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l 100% de las solicitudes de impugnación dentro del término de ley"/>
    <d v="2021-02-01T00:00:00"/>
    <d v="2021-12-31T00:00:00"/>
    <s v="Reporte excel de avalúos "/>
    <s v="GIT AVALÚOS_x000a_PEDRO"/>
    <s v="Porcentaje"/>
    <s v="Número de avalúos elaborados en el periodo"/>
    <s v="Producto"/>
    <n v="1"/>
    <n v="1"/>
    <n v="1"/>
    <n v="1"/>
    <n v="1"/>
    <n v="1"/>
    <s v="No hubo impugnaciones"/>
    <m/>
    <m/>
    <m/>
    <m/>
    <m/>
    <m/>
    <m/>
    <m/>
    <m/>
    <m/>
    <n v="1"/>
    <n v="1"/>
    <n v="0"/>
    <n v="0"/>
    <n v="0"/>
    <s v="Concepto Favorable"/>
    <m/>
    <m/>
    <m/>
    <s v="no hubo impugnaciones, se acepta 1 ejecutado"/>
    <m/>
    <m/>
    <m/>
    <x v="0"/>
    <x v="0"/>
    <x v="0"/>
    <x v="0"/>
    <s v="No hubo impugnaciones"/>
    <m/>
    <m/>
    <m/>
  </r>
  <r>
    <n v="5"/>
    <x v="4"/>
    <s v="Avalúos IVP elaborados _x000a_"/>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4.921 Avalúos IVP "/>
    <d v="2021-05-01T00:00:00"/>
    <d v="2021-11-30T00:00:00"/>
    <s v="Reporte word de avalúos IVP"/>
    <s v="GIT AVALÚOS_x000a_PEDRO"/>
    <s v="Número"/>
    <s v="Número de avalúos elaborados en el periodo"/>
    <s v="Producto"/>
    <n v="4921"/>
    <n v="0"/>
    <n v="0"/>
    <n v="0"/>
    <n v="4921"/>
    <n v="0"/>
    <s v="no aplica"/>
    <m/>
    <m/>
    <m/>
    <m/>
    <m/>
    <m/>
    <m/>
    <m/>
    <m/>
    <m/>
    <n v="0"/>
    <s v=""/>
    <s v=""/>
    <s v=""/>
    <n v="0"/>
    <s v="Sin meta asignada en el periodo"/>
    <m/>
    <m/>
    <m/>
    <s v="Se realizan a final de año"/>
    <m/>
    <m/>
    <m/>
    <x v="1"/>
    <x v="0"/>
    <x v="0"/>
    <x v="0"/>
    <s v="Para este periodo no existe meta asignada."/>
    <m/>
    <m/>
    <m/>
  </r>
  <r>
    <n v="6"/>
    <x v="4"/>
    <s v="Trámites de avalúos"/>
    <s v="No Aplica"/>
    <s v="Consolidar al IGAC como la mejor entidad en la generación e integración de información geográfica, catastral y agrológica con altos estándares de calidad"/>
    <s v="Áreas geográficas homogéneas y actualizadas"/>
    <s v="Gestión con Valores para Resultados"/>
    <s v="Fortalecimiento organizacional y simplificación de procesos "/>
    <s v="Atender el 100% de las solicitudes de modificación de estudios de ZHF y ZHG, provenientes de las Direcciones Territoriales en un término máximo de 15 días, una vez se encuentre completa la solicitud"/>
    <d v="2021-02-01T00:00:00"/>
    <d v="2021-12-31T00:00:00"/>
    <s v="Reporte excel de avalúos "/>
    <s v="GIT AVALÚOS_x000a_VICTOR"/>
    <s v="Porcentaje"/>
    <s v="Solicitudes de ZHFyG atendidas"/>
    <s v="Producto"/>
    <n v="1"/>
    <n v="1"/>
    <n v="1"/>
    <n v="1"/>
    <n v="1"/>
    <n v="1"/>
    <s v="No hubo solicitudes de modificación."/>
    <m/>
    <m/>
    <m/>
    <m/>
    <m/>
    <m/>
    <m/>
    <m/>
    <m/>
    <m/>
    <n v="1"/>
    <n v="1"/>
    <n v="0"/>
    <n v="0"/>
    <n v="0"/>
    <s v="Concepto Favorable"/>
    <m/>
    <m/>
    <m/>
    <s v="Se acepta 1 aunque no hubo solicitudes"/>
    <m/>
    <m/>
    <m/>
    <x v="0"/>
    <x v="0"/>
    <x v="0"/>
    <x v="0"/>
    <s v="No hubo solicitudes de modificación."/>
    <m/>
    <m/>
    <m/>
  </r>
  <r>
    <n v="7"/>
    <x v="4"/>
    <s v="Observatorio Inmobiliario Nacional implementado"/>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Poner en producción la herramienta para la captura  y disposición de la información recopilada por el Observatorio Nacional Inmobiliario"/>
    <d v="2021-02-01T00:00:00"/>
    <d v="2021-12-31T00:00:00"/>
    <s v="Reporte del observatorio"/>
    <s v="GIT AVALÚOS_x000a_PEDRO - JUAN CARLOS ZAMUDIO- CONTRATISTA NUEVA"/>
    <s v="Porcentaje"/>
    <s v="Implementación del Observatorio Inmobiliario Nacional"/>
    <s v="Producto"/>
    <n v="1"/>
    <n v="0"/>
    <n v="0.33"/>
    <n v="0.33"/>
    <n v="0.34"/>
    <n v="0"/>
    <s v="No aplica"/>
    <m/>
    <m/>
    <m/>
    <m/>
    <m/>
    <m/>
    <m/>
    <m/>
    <m/>
    <m/>
    <n v="0"/>
    <s v=""/>
    <n v="0"/>
    <n v="0"/>
    <n v="0"/>
    <s v="Sin meta asignada en el periodo"/>
    <m/>
    <m/>
    <m/>
    <s v="no hay meta para este periodo"/>
    <m/>
    <m/>
    <m/>
    <x v="1"/>
    <x v="0"/>
    <x v="0"/>
    <x v="0"/>
    <s v="Para este periodo no existe meta asignada."/>
    <m/>
    <m/>
    <m/>
  </r>
  <r>
    <n v="8"/>
    <x v="4"/>
    <s v="Solicitudes y requerimientos atendidos, en el marco de la Política de Reparación Integral a Víctimas y de sentencias de Restitución de Tierr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con oportunidad el 100% de las solicitudes realizadas en materia de regularización de la propiedad. (Ley 1564 y 1561 de 2012)"/>
    <d v="2021-02-01T00:00:00"/>
    <d v="2021-12-31T00:00:00"/>
    <s v="Reporte excel de tierras"/>
    <s v="GIT TIERRAS_x000a_ASTRID TORRES"/>
    <s v="Porcentaje"/>
    <s v="Porcentaje de solicitudes y requerimientos atendidos, en el marco de la Política de Reparación Integral a Víctimas y de sentencias de Restitución de Tierras"/>
    <s v="Eficacia"/>
    <n v="1"/>
    <n v="1"/>
    <n v="1"/>
    <n v="1"/>
    <n v="1"/>
    <n v="0.95"/>
    <s v="Se contestaron por la Plataforma SIGAC a 31 de marzo 102 oficios, y se trasladó a otros gestores catastrales de 28 correos electrónicos"/>
    <m/>
    <m/>
    <m/>
    <m/>
    <m/>
    <m/>
    <m/>
    <m/>
    <m/>
    <m/>
    <n v="0.95"/>
    <n v="0.95"/>
    <n v="0"/>
    <n v="0"/>
    <n v="0"/>
    <s v="Concepto Favorable"/>
    <m/>
    <m/>
    <m/>
    <s v="Registraron la relacion de las respuestas"/>
    <m/>
    <m/>
    <m/>
    <x v="0"/>
    <x v="0"/>
    <x v="0"/>
    <x v="0"/>
    <s v="Se evidencia reporte Excel del registro de contestaciones y de traslados a otra entidades en el primer trimestre."/>
    <m/>
    <m/>
    <m/>
  </r>
  <r>
    <n v="9"/>
    <x v="4"/>
    <s v="Solicitudes y requerimientos atendidos, en el marco de la Política de Reparación Integral a Víctimas y de sentencias de Restitución de Tierr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85% de las solicitudes recibidas para el cumplimiento de la Política de Restitución de Tierras y Ley de Víctimas. "/>
    <d v="2021-02-01T00:00:00"/>
    <d v="2021-12-31T00:00:00"/>
    <s v="Reporte excel de tierras"/>
    <s v="GIT TIERRAS_x000a_ASTRID TORRES"/>
    <s v="Porcentaje"/>
    <s v="Porcentaje de solicitudes y requerimientos atendidos, en el marco de la Política de Reparación Integral a Víctimas y de sentencias de Restitución de Tierras"/>
    <s v="Eficacia"/>
    <n v="3.4"/>
    <n v="0.85"/>
    <n v="0.85"/>
    <n v="0.85"/>
    <n v="0.85"/>
    <n v="0.51"/>
    <s v="A marzo se recibieron 1.161 solicitudes y se atendieron 597, incluye solicitudes de información etapa administrativa y judicial, suspensión de predios y solicitud de peritajes de lo levantado por la URT en etapa judicial, el detalle se encuentra en el archivo CONSOLIDADO_MARZO_ GIT TIERRAS.XLS"/>
    <m/>
    <m/>
    <m/>
    <m/>
    <m/>
    <m/>
    <m/>
    <m/>
    <m/>
    <m/>
    <n v="0.15"/>
    <n v="0.6"/>
    <n v="0"/>
    <n v="0"/>
    <n v="0"/>
    <s v="Concepto Favorable"/>
    <m/>
    <m/>
    <m/>
    <s v="Registraron la atencion a las solicitudes"/>
    <m/>
    <m/>
    <m/>
    <x v="2"/>
    <x v="0"/>
    <x v="0"/>
    <x v="0"/>
    <s v="Se evidencia reporte de solicitudes recibidas y atendidas, se observa un cumplimiento de atención de solicitudes del 51,3% que es un porcentaje bajo a lo esperado para el trimestre."/>
    <m/>
    <m/>
    <m/>
  </r>
  <r>
    <n v="10"/>
    <x v="4"/>
    <s v="Solicitudes y requerimientos atendidos, en el marco de la Política de Reparación Integral a Víctimas y de sentencias de Restitución de Tierr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Realizar informe mensual de seguimiento al cumplimiento de los autos, medidas cautelares y/o sentencias, proferidos por los juzgados especializados de restitución de tierras, para resguardos indígenas y territorios colectivos de comunidades negras"/>
    <d v="2021-02-01T00:00:00"/>
    <d v="2021-12-31T00:00:00"/>
    <s v="Reporte excel de tierras"/>
    <s v="GIT TIERRAS_x000a_ASTRID TORRES"/>
    <s v="Número"/>
    <s v="Reporte mensual de seguimiento al cumplimiento de los autos, medidas cautelares y/o sentencias, proferidos por los juzgados especializados de restitución de tierras, para resguardos indígenas y territorios colectivos de comunidades negras"/>
    <s v="Eficacia"/>
    <n v="12"/>
    <n v="3"/>
    <n v="3"/>
    <n v="3"/>
    <n v="3"/>
    <n v="3"/>
    <s v="Se relacionan los autos, asistencias a consejos directivos de la ANT y tutelas a marzo de 2021"/>
    <m/>
    <m/>
    <m/>
    <m/>
    <m/>
    <m/>
    <m/>
    <m/>
    <m/>
    <m/>
    <n v="0.25"/>
    <n v="1"/>
    <n v="0"/>
    <n v="0"/>
    <n v="0"/>
    <s v="Concepto Favorable"/>
    <m/>
    <m/>
    <m/>
    <s v="Se evidencia las actividades realizadas"/>
    <m/>
    <m/>
    <m/>
    <x v="0"/>
    <x v="0"/>
    <x v="0"/>
    <x v="0"/>
    <s v="Se evidencia reporte de excel donde se relacionan los autos, asistencias a consejos directivos de la ANT y tutelas a marzo de 2021."/>
    <m/>
    <m/>
    <m/>
  </r>
  <r>
    <n v="11"/>
    <x v="4"/>
    <s v="Área geográfica actualizada catastralmente"/>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la actualización física, jurídica y económica de los municipios del país programados para la vigencia 2021."/>
    <d v="2021-03-01T00:00:00"/>
    <d v="2021-12-31T00:00:00"/>
    <s v="Resoluciones de cierre"/>
    <s v="GIT GESTIÓN CATASTRAL_x000a_MARIA ANGÉLICA ACERO"/>
    <s v="Porcentaje"/>
    <s v="Procesos de actualización catastral"/>
    <s v="Eficacia"/>
    <n v="1"/>
    <n v="0.1"/>
    <n v="0.3"/>
    <n v="0.3"/>
    <n v="0.3"/>
    <n v="0.1"/>
    <s v="A marzo re realizó la socialización con las autoridades municipales de los procesos de Popayán y Villavicencio, inicio de trabajo de campo en este último. Acto de apertura de Arauquita y firma de inicio de operador para Boyacá."/>
    <m/>
    <m/>
    <m/>
    <m/>
    <m/>
    <m/>
    <m/>
    <m/>
    <m/>
    <m/>
    <n v="0.1"/>
    <n v="1"/>
    <n v="0"/>
    <n v="0"/>
    <n v="0"/>
    <s v="Concepto Favorable"/>
    <m/>
    <m/>
    <m/>
    <s v="Se verifico las actividades reportadas"/>
    <m/>
    <m/>
    <m/>
    <x v="2"/>
    <x v="0"/>
    <x v="0"/>
    <x v="0"/>
    <s v="Se evidencia mediante informes los avances en los procesos de actualización de Popayán, Villavicencio, Arauquita y los municipios de Boyacá (Beteitiva, Busbanza, Corrales, Floresta, Sativa Sur, Socotá, Socha y Tasco). Nota: El documento con el cual se valida esta actividad son las resoluciones de cierre, donde se ponen en firme las actualizaciones y con esto el área total actualizada, por lo tanto, hasta que no se terminen estos procesos no se valida el avance."/>
    <m/>
    <m/>
    <m/>
  </r>
  <r>
    <n v="12"/>
    <x v="4"/>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como mínimo 448.209  trámites de conservación catastral"/>
    <d v="2021-01-01T00:00:00"/>
    <d v="2021-12-31T00:00:00"/>
    <s v="Reporte excel de conservación"/>
    <s v="GIT GESTIÓN CATASTRAL"/>
    <s v="Número"/>
    <s v="Número de trámites de conservación catastral"/>
    <s v="Eficacia"/>
    <n v="448209"/>
    <n v="90000"/>
    <n v="119403"/>
    <n v="119403"/>
    <n v="119403"/>
    <n v="77533"/>
    <s v="En enero 6.158, en febrero 37.156 y en marzo se realizaron 34.219 trámites de conservación, para un total acumulado de 77.533 trámites, que corresponden al 17,30% de la meta anual."/>
    <m/>
    <m/>
    <m/>
    <m/>
    <m/>
    <m/>
    <m/>
    <m/>
    <m/>
    <m/>
    <n v="0.1729840320029272"/>
    <n v="0.86147777777777779"/>
    <n v="0"/>
    <n v="0"/>
    <n v="0"/>
    <s v="Concepto Favorable"/>
    <m/>
    <m/>
    <m/>
    <s v="Aunque no se cumplio con la meta se espera se cumpla en el siguiente trimestre"/>
    <m/>
    <m/>
    <m/>
    <x v="0"/>
    <x v="0"/>
    <x v="0"/>
    <x v="0"/>
    <s v="Se evidencia reporte Excel de tramites, donde se llevan 77.533 de una meta de 90.000 para el trimestre, por lo tanto, se observa un avance de 86,14 % del primer trimestre."/>
    <m/>
    <m/>
    <m/>
  </r>
  <r>
    <n v="13"/>
    <x v="4"/>
    <s v="Suministro y disposición de información catastral actualizada"/>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la consolidación y disposición de información catastral actualizada de forma mensual"/>
    <d v="2021-01-01T00:00:00"/>
    <d v="2021-12-31T00:00:00"/>
    <s v="Reporte del Geoportal"/>
    <s v="GIT ADMINISTRACIÓN DE LA INFORMACIÓN CATASTRAL"/>
    <s v="Número"/>
    <s v="Disposición de información catastral actualizada"/>
    <s v="Eficacia"/>
    <n v="12"/>
    <n v="3"/>
    <n v="3"/>
    <n v="3"/>
    <n v="3"/>
    <n v="2"/>
    <s v="Para febrero se publicó la información en las páginas web geoportal y datos abiertos la información del componente alfanumérico y geográfico correspondiente a los meses de enero y febrero."/>
    <m/>
    <m/>
    <m/>
    <m/>
    <m/>
    <m/>
    <m/>
    <m/>
    <m/>
    <m/>
    <n v="0.16666666666666666"/>
    <n v="0.66666666666666663"/>
    <n v="0"/>
    <n v="0"/>
    <n v="0"/>
    <s v="Concepto Favorable"/>
    <m/>
    <m/>
    <m/>
    <s v="registraron las publicaciones"/>
    <m/>
    <m/>
    <m/>
    <x v="0"/>
    <x v="0"/>
    <x v="0"/>
    <x v="0"/>
    <s v="Se evidencia reporte de cargue de información de los meses de enero y febrero."/>
    <m/>
    <m/>
    <m/>
  </r>
  <r>
    <n v="14"/>
    <x v="4"/>
    <s v="Gestores habilitados en el marco de lo definido en el Plan Nacional de Desarrollo 2019-2022"/>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Habilitar mínimo siete (7) Gestores Catastrales"/>
    <d v="2021-02-01T00:00:00"/>
    <d v="2021-12-31T00:00:00"/>
    <s v="Resoluciones, reporte excel de municipios"/>
    <s v="GIT EVALUACIÓN , SEGUIMIENTO Y CONTROL DE LOS CATASTROS"/>
    <s v="Número"/>
    <s v="Número de Gestores Catastrales Habilitados en el marco de lo definido en el Plan Nacional de Desarrollo 2019-2022"/>
    <s v="Eficacia"/>
    <n v="7"/>
    <n v="2"/>
    <n v="2"/>
    <n v="2"/>
    <n v="1"/>
    <n v="4"/>
    <s v="Durante el mes de febrero se habilitaron como gestores catastrales los municipios de Zipaquirá y Enviado - Antioquia._x000d__x000a_Durante el mes de marzo se habilitaron como gestores catastrales los municipios de Armenia y Jamundí y se dio inicio al Trámite de Habilitación del  municipio de Sabaneta-Antioquia._x000d__x000a_"/>
    <m/>
    <m/>
    <m/>
    <m/>
    <m/>
    <m/>
    <m/>
    <m/>
    <m/>
    <m/>
    <n v="0.5714285714285714"/>
    <n v="1"/>
    <n v="0"/>
    <n v="0"/>
    <n v="0"/>
    <s v="Concepto Favorable"/>
    <m/>
    <m/>
    <m/>
    <s v="Sobrepasaron la meta para el trimestre"/>
    <m/>
    <m/>
    <m/>
    <x v="0"/>
    <x v="0"/>
    <x v="0"/>
    <x v="0"/>
    <s v="Se evidencia las resoluciones en las cuales se habilitan como gestores catastrales los municipios de Zipaquirá, Envigado, Jamundí y Armenia."/>
    <m/>
    <m/>
    <m/>
  </r>
  <r>
    <n v="15"/>
    <x v="4"/>
    <s v="Crédito de banca multilateral implementado"/>
    <s v="No Aplica"/>
    <s v="Consolidar al IGAC como la mejor entidad en la generación e integración de información geográfica, catastral y agrológica con altos estándares de calidad"/>
    <s v="Actualización del área geográfica actualizada"/>
    <s v="Gestión con Valores para Resultados"/>
    <s v="Fortalecimiento organizacional y simplificación de procesos "/>
    <s v="Adelantar los procesos de contratación financiados por la banca multilateral para la intervención de los municipios definidos en la vigencia 2021 "/>
    <d v="2021-03-01T00:00:00"/>
    <d v="2021-12-31T00:00:00"/>
    <s v="Pendiente"/>
    <s v="SUBDIRECCIÓN DE CATASTRO_x000a_DIANA CAROLINA NARANJO_x000a_CLAUDIA RODRÍGUEZ"/>
    <s v="Número"/>
    <s v="Implementación del proyecto de Catastro Multipropósito, en el marco del crédito de la banca multilateral"/>
    <s v="Eficacia"/>
    <n v="3"/>
    <n v="0"/>
    <n v="0"/>
    <n v="2"/>
    <n v="1"/>
    <n v="0"/>
    <s v="No aplica"/>
    <m/>
    <m/>
    <m/>
    <m/>
    <m/>
    <m/>
    <m/>
    <m/>
    <m/>
    <m/>
    <n v="0"/>
    <s v=""/>
    <s v=""/>
    <n v="0"/>
    <n v="0"/>
    <s v="Sin meta asignada en el periodo"/>
    <m/>
    <m/>
    <m/>
    <s v="no aplica"/>
    <m/>
    <m/>
    <m/>
    <x v="1"/>
    <x v="0"/>
    <x v="0"/>
    <x v="0"/>
    <s v="Para este periodo no existe meta asignada."/>
    <m/>
    <m/>
    <m/>
  </r>
  <r>
    <n v="16"/>
    <x v="4"/>
    <s v="Resoluciones publicadas"/>
    <s v="No Aplica"/>
    <s v="Afianzar al IGAC como máxima autoridad reguladora de los temas de su competencia"/>
    <s v="Máxima autoridad reguladora"/>
    <s v="Gestión con Valores para Resultados"/>
    <s v="Fortalecimiento organizacional y simplificación de procesos "/>
    <s v="Elaborar el proyecto de resolución de modificación de la resolución 070 de 2011 "/>
    <d v="2021-01-01T00:00:00"/>
    <d v="2021-06-30T00:00:00"/>
    <s v="Resolución"/>
    <s v="SUBDIRECCIÓN DE CATASTRO"/>
    <s v="Número"/>
    <s v="Socialización y publicación de la resolución"/>
    <s v="Producto"/>
    <n v="1"/>
    <n v="0.5"/>
    <n v="0.5"/>
    <n v="0"/>
    <n v="0"/>
    <n v="0.5"/>
    <s v="Se avanzó en los ajustes propuestos por los gestores catastrales y se consolidó una nueva versión para revisión de jurídica."/>
    <m/>
    <m/>
    <m/>
    <m/>
    <m/>
    <m/>
    <m/>
    <m/>
    <m/>
    <m/>
    <n v="0.5"/>
    <n v="1"/>
    <n v="0"/>
    <s v=""/>
    <s v=""/>
    <s v="Concepto Favorable"/>
    <m/>
    <m/>
    <m/>
    <s v="Registraron el borrador de la reglamentacion tecnica para la formacion y actualizacion, conservacion, difusion catastral"/>
    <m/>
    <m/>
    <m/>
    <x v="0"/>
    <x v="0"/>
    <x v="0"/>
    <x v="0"/>
    <s v="Se observa borrador de modificación de la resolución 070 de 2011._x000a_"/>
    <m/>
    <m/>
    <m/>
  </r>
  <r>
    <n v="17"/>
    <x v="4"/>
    <s v="Resoluciones publicadas"/>
    <s v="No Aplica"/>
    <s v="Afianzar al IGAC como máxima autoridad reguladora de los temas de su competencia"/>
    <s v="Máxima autoridad reguladora"/>
    <s v="Gestión con Valores para Resultados"/>
    <s v="Fortalecimiento organizacional y simplificación de procesos "/>
    <s v="Elaborar el proyecto de resolución de modificación de la resolución 643 de 2018 "/>
    <d v="2021-04-01T00:00:00"/>
    <d v="2021-09-30T00:00:00"/>
    <s v="Resolución"/>
    <s v="SUBDIRECCIÓN DE CATASTRO"/>
    <s v="Número"/>
    <s v="Socialización y publicación de la resolución"/>
    <s v="Producto"/>
    <n v="1"/>
    <n v="0"/>
    <n v="0.5"/>
    <n v="0.5"/>
    <n v="0"/>
    <n v="0"/>
    <s v="no aplica"/>
    <m/>
    <m/>
    <m/>
    <m/>
    <m/>
    <m/>
    <m/>
    <m/>
    <m/>
    <m/>
    <n v="0"/>
    <s v=""/>
    <n v="0"/>
    <n v="0"/>
    <s v=""/>
    <s v="Sin meta asignada en el periodo"/>
    <m/>
    <m/>
    <m/>
    <s v="No aplica"/>
    <m/>
    <m/>
    <m/>
    <x v="1"/>
    <x v="0"/>
    <x v="0"/>
    <x v="0"/>
    <s v="Para este periodo no existe meta asignada."/>
    <m/>
    <m/>
    <m/>
  </r>
  <r>
    <n v="18"/>
    <x v="4"/>
    <s v="Sistema de información nacional de catastro multipropósito"/>
    <s v="No Aplica"/>
    <s v="Fortalecer los recursos técnicos y tecnológicos para la modernización institucional "/>
    <s v="Implementación del SINIC (sistema de información nacional de catastro multiprpoósito)"/>
    <s v="Gestión con Valores para Resultados"/>
    <s v="Fortalecimiento organizacional y simplificación de procesos "/>
    <s v="Realizar las especificaciones funcionales del SINIC"/>
    <d v="2021-04-01T00:00:00"/>
    <d v="2021-06-30T00:00:00"/>
    <s v="Documento de especificaciones"/>
    <s v="SUBDIRECCIÓN DE CATASTRO"/>
    <s v="Porcentaje"/>
    <s v="Desarrollo e implementación del SINIC"/>
    <s v="Producto"/>
    <n v="1"/>
    <n v="0"/>
    <n v="1"/>
    <n v="0"/>
    <n v="0"/>
    <n v="0"/>
    <s v="No aplica"/>
    <m/>
    <m/>
    <m/>
    <m/>
    <m/>
    <m/>
    <m/>
    <m/>
    <m/>
    <m/>
    <n v="0"/>
    <s v=""/>
    <n v="0"/>
    <s v=""/>
    <s v=""/>
    <s v="Sin meta asignada en el periodo"/>
    <m/>
    <m/>
    <m/>
    <s v="No aplica"/>
    <m/>
    <m/>
    <m/>
    <x v="1"/>
    <x v="0"/>
    <x v="0"/>
    <x v="0"/>
    <s v="Para este periodo no existe meta asignada"/>
    <m/>
    <m/>
    <m/>
  </r>
  <r>
    <n v="19"/>
    <x v="4"/>
    <s v="Sistema de información nacional de catastro multipropósito"/>
    <s v="No Aplica"/>
    <s v="Fortalecer los recursos técnicos y tecnológicos para la modernización institucional "/>
    <s v="Implementación del SINIC (sistema de información nacional de catastro multiprpoósito)"/>
    <s v="Gestión con Valores para Resultados"/>
    <s v="Fortalecimiento organizacional y simplificación de procesos "/>
    <s v="Realizar las pruebas del SINIC"/>
    <d v="2021-07-01T00:00:00"/>
    <d v="2021-12-31T00:00:00"/>
    <s v="Pruebas realizadas"/>
    <s v="SUBDIRECCIÓN DE CATASTRO"/>
    <s v="Porcentaje"/>
    <s v="Desarrollo e implementación del SINIC"/>
    <s v="Producto"/>
    <n v="1"/>
    <n v="0"/>
    <n v="0"/>
    <n v="0.5"/>
    <n v="0.5"/>
    <n v="0"/>
    <s v="No aplica"/>
    <m/>
    <m/>
    <m/>
    <m/>
    <m/>
    <m/>
    <m/>
    <m/>
    <m/>
    <m/>
    <n v="0"/>
    <s v=""/>
    <s v=""/>
    <n v="0"/>
    <n v="0"/>
    <s v="Sin meta asignada en el periodo"/>
    <m/>
    <m/>
    <m/>
    <s v="No aplica"/>
    <m/>
    <m/>
    <m/>
    <x v="1"/>
    <x v="0"/>
    <x v="0"/>
    <x v="0"/>
    <s v="Para este periodo no existe meta asignada."/>
    <m/>
    <m/>
    <m/>
  </r>
  <r>
    <n v="20"/>
    <x v="4"/>
    <s v="Sistema nacional catastral"/>
    <s v="No Aplica"/>
    <s v="Fortalecer los recursos técnicos y tecnológicos para la modernización institucional "/>
    <s v="Implementación del nuevo SNC (sistema nacional catastral)"/>
    <s v="Gestión con Valores para Resultados"/>
    <s v="Fortalecimiento organizacional y simplificación de procesos "/>
    <s v="Realizar las especificaciones funcionales del SNC"/>
    <d v="2021-01-01T00:00:00"/>
    <d v="2021-06-30T00:00:00"/>
    <s v="Documento de especificaciones"/>
    <s v="SUBDIRECCIÓN DE CATASTRO"/>
    <s v="Porcentaje"/>
    <s v="Desarrollo e implementación de SNC"/>
    <s v="Producto"/>
    <n v="1"/>
    <n v="0.5"/>
    <n v="0.5"/>
    <n v="0"/>
    <n v="0"/>
    <n v="0.5"/>
    <s v="Se avanzó en la especificación de mutaciones masivas y en la épica del flujo de conservación."/>
    <m/>
    <m/>
    <m/>
    <m/>
    <m/>
    <m/>
    <m/>
    <m/>
    <m/>
    <m/>
    <n v="0.5"/>
    <n v="1"/>
    <n v="0"/>
    <s v=""/>
    <s v=""/>
    <s v="Concepto Favorable"/>
    <m/>
    <m/>
    <m/>
    <s v="Anexaron lo correspondiente al avance"/>
    <m/>
    <m/>
    <m/>
    <x v="0"/>
    <x v="0"/>
    <x v="0"/>
    <x v="0"/>
    <s v="Se evidencia avance con documento de épicas de tramites catastrales."/>
    <m/>
    <m/>
    <m/>
  </r>
  <r>
    <n v="21"/>
    <x v="4"/>
    <s v="Puesta en marcha del sistema de información  nacional de catastro"/>
    <s v="No Aplica"/>
    <s v="Fortalecer los recursos técnicos y tecnológicos para la modernización institucional "/>
    <s v="Implementación del nuevo SNC (sistema nacional catastral)"/>
    <s v="Gestión con Valores para Resultados"/>
    <s v="Fortalecimiento organizacional y simplificación de procesos "/>
    <s v="Realizar las pruebas del SNC"/>
    <d v="2021-04-01T00:00:00"/>
    <d v="2021-09-30T00:00:00"/>
    <s v="Pruebas realizadas"/>
    <s v="SUBDIRECCIÓN DE CATASTRO"/>
    <s v="Porcentaje"/>
    <s v="Desarrollo e implementación de SNC"/>
    <s v="Producto"/>
    <n v="1"/>
    <n v="0"/>
    <n v="0.3"/>
    <n v="0.7"/>
    <n v="0"/>
    <n v="0"/>
    <s v="No aplica"/>
    <m/>
    <m/>
    <m/>
    <m/>
    <m/>
    <m/>
    <m/>
    <m/>
    <m/>
    <m/>
    <n v="0"/>
    <s v=""/>
    <n v="0"/>
    <n v="0"/>
    <s v=""/>
    <s v="Sin meta asignada en el periodo"/>
    <m/>
    <m/>
    <m/>
    <s v="No aplica"/>
    <m/>
    <m/>
    <m/>
    <x v="1"/>
    <x v="0"/>
    <x v="0"/>
    <x v="0"/>
    <s v="Para este periodo no existe meta asignada."/>
    <m/>
    <m/>
    <m/>
  </r>
  <r>
    <n v="22"/>
    <x v="4"/>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Actualizar la documentación asociada al proceso de Gestión Catastral"/>
    <d v="2021-01-18T00:00:00"/>
    <d v="2021-06-15T00:00:00"/>
    <s v="Procedimientos en word"/>
    <s v="SUBDIRECCIÓN DE CATASTRO"/>
    <s v="Número"/>
    <s v="Actualización, implementación y seguimiento de las actividades de MIPG"/>
    <s v="Producto"/>
    <n v="3"/>
    <n v="0"/>
    <n v="3"/>
    <n v="0"/>
    <n v="0"/>
    <n v="0"/>
    <s v="No aplica"/>
    <m/>
    <m/>
    <m/>
    <m/>
    <m/>
    <m/>
    <m/>
    <m/>
    <m/>
    <m/>
    <n v="0"/>
    <s v=""/>
    <n v="0"/>
    <s v=""/>
    <s v=""/>
    <s v="Sin meta asignada en el periodo"/>
    <m/>
    <m/>
    <m/>
    <s v="No aplica"/>
    <m/>
    <m/>
    <m/>
    <x v="1"/>
    <x v="0"/>
    <x v="0"/>
    <x v="0"/>
    <s v="Para este periodo no existe meta asignada."/>
    <m/>
    <m/>
    <m/>
  </r>
  <r>
    <n v="23"/>
    <x v="4"/>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Actualizar y hacer seguimiento al mapa de riesgos"/>
    <d v="2021-01-01T00:00:00"/>
    <d v="2021-12-31T00:00:00"/>
    <s v="PLANIGAC "/>
    <s v="SUBDIRECCIÓN DE CATASTRO"/>
    <s v="Número"/>
    <s v="Actualización, implementación y seguimiento de las actividades de MIPG"/>
    <s v="Producto"/>
    <n v="4"/>
    <n v="1"/>
    <n v="1"/>
    <n v="1"/>
    <n v="1"/>
    <n v="1"/>
    <s v="Se realizó seguimiento al primer trimestre de los riesgos establecidos para la Subdirección."/>
    <m/>
    <m/>
    <m/>
    <m/>
    <m/>
    <m/>
    <m/>
    <m/>
    <m/>
    <m/>
    <n v="0.25"/>
    <n v="1"/>
    <n v="0"/>
    <n v="0"/>
    <n v="0"/>
    <s v="Concepto Favorable"/>
    <m/>
    <m/>
    <m/>
    <s v="el seguimiento lo hicieron en la plataforma de riesgos"/>
    <m/>
    <m/>
    <m/>
    <x v="0"/>
    <x v="0"/>
    <x v="0"/>
    <x v="0"/>
    <s v="Se cargan evidencias en PLANIGAC"/>
    <m/>
    <m/>
    <m/>
  </r>
  <r>
    <n v="24"/>
    <x v="4"/>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alizar reporte a los Productos No conformes  "/>
    <d v="2021-01-01T00:00:00"/>
    <d v="2021-12-30T00:00:00"/>
    <s v="Formato de identificación y control de PTS"/>
    <s v="SUBDIRECCIÓN DE CATASTRO_x000a_AVALÚOS"/>
    <s v="Número"/>
    <s v="Índice de Desempeño Institucional (IDI)"/>
    <s v="Producto"/>
    <n v="12"/>
    <n v="3"/>
    <n v="3"/>
    <n v="3"/>
    <n v="3"/>
    <n v="3"/>
    <s v="Se hizo seguimiento al PTS No Conforme que se presentó para el primer trimestre de 2021, se adjunta como evidencias correos y matriz de PTS No Conforme"/>
    <m/>
    <m/>
    <m/>
    <m/>
    <m/>
    <m/>
    <m/>
    <m/>
    <m/>
    <m/>
    <n v="0.25"/>
    <n v="1"/>
    <n v="0"/>
    <n v="0"/>
    <n v="0"/>
    <s v="Concepto Favorable"/>
    <m/>
    <m/>
    <m/>
    <s v="Registraron el seguimiento a nivel nacional de los productos no conformes"/>
    <m/>
    <m/>
    <m/>
    <x v="0"/>
    <x v="0"/>
    <x v="0"/>
    <x v="0"/>
    <s v="Se evidencias correos y matriz de PTS No Conforme"/>
    <m/>
    <m/>
    <m/>
  </r>
  <r>
    <n v="1"/>
    <x v="5"/>
    <s v="Procesos de Contratación suscritos y perfeccionados"/>
    <s v="Plan Anual de Adquisiciones"/>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on Institucional"/>
    <s v="Revisar, ajustar, consolidar y publicar el Plan Anual de Adquisiciones a nivel nacional"/>
    <d v="2021-01-01T00:00:00"/>
    <d v="2021-12-31T00:00:00"/>
    <s v="Publicación en pagina WEB del PAA"/>
    <s v="GIT de Gestión Contractual"/>
    <s v="Número"/>
    <s v="Porcentaje  de contratación adelantados"/>
    <s v="Proceso"/>
    <n v="12"/>
    <n v="3"/>
    <n v="3"/>
    <n v="3"/>
    <n v="3"/>
    <n v="3"/>
    <s v="Durante el primer trimestre se revisó, ajusto, consolido y se publicó el Plan Anual de Adquisiciones a nivel nacional esta actividad se desarrollo mensualmente"/>
    <m/>
    <m/>
    <m/>
    <m/>
    <m/>
    <m/>
    <m/>
    <m/>
    <m/>
    <m/>
    <n v="0.25"/>
    <n v="1"/>
    <n v="0"/>
    <n v="0"/>
    <n v="0"/>
    <s v="Concepto Favorable"/>
    <m/>
    <m/>
    <m/>
    <s v="se revisan evidencias, encontrando afinidad entre las mismas y el producto esperado"/>
    <m/>
    <m/>
    <m/>
    <x v="0"/>
    <x v="0"/>
    <x v="0"/>
    <x v="0"/>
    <s v="De acuerdo con los soportes entregados se observa que se ha consolidado y ajustado el Plana anual de adquisiciones a nivel nacional de acuerdo con las necesidades de la entidad"/>
    <m/>
    <m/>
    <m/>
  </r>
  <r>
    <n v="2"/>
    <x v="5"/>
    <s v="Procesos de Contratación suscritos y perfeccionados"/>
    <s v="Plan Anual de Adquisiciones"/>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on Institucional"/>
    <s v="Elaborar los procesos de contratación utilizando las plataformas dispuestas por el Gobierno Nacional"/>
    <d v="2021-01-01T00:00:00"/>
    <d v="2021-12-31T00:00:00"/>
    <s v="Relación de contratos, informes"/>
    <s v="GIT de Gestión Contractual"/>
    <s v="Porcentaje"/>
    <s v="Porcentaje  de contratación adelantados"/>
    <s v="Proceso"/>
    <n v="1"/>
    <n v="0.25"/>
    <n v="0.25"/>
    <n v="0.25"/>
    <n v="0.25"/>
    <n v="0.25"/>
    <s v="Durante los meses de enero, febrero y marzo se elaboraron  los procesos de contratación utilizando las plataformas dispuestas por el Gobierno Nacional"/>
    <m/>
    <m/>
    <m/>
    <m/>
    <m/>
    <m/>
    <m/>
    <m/>
    <m/>
    <m/>
    <n v="0.25"/>
    <n v="1"/>
    <n v="0"/>
    <n v="0"/>
    <n v="0"/>
    <s v="Concepto Favorable"/>
    <m/>
    <m/>
    <m/>
    <s v="se revisan evidencias, encontrando afinidad entre las mismas y el producto esperado"/>
    <m/>
    <m/>
    <m/>
    <x v="0"/>
    <x v="0"/>
    <x v="0"/>
    <x v="0"/>
    <s v="De acuerdo con los soportes suministados y el documento &quot;Informes de Gestión&quot; se observa que para el mes de enero la Sede Central suscribio 132 contratos  y las direcciones territoriales 7 contratos, para el mes de Febrero Sede Central suscribio 241 contratos  y las direcciones territoriales 191, y para el mes de marzo Sede Central suscribio 105 contratos  y las direcciones territoriales 192 en las diferentes modalidades Contratación Directa- Interadministrativo, Contratación Directa - Prestación de Servicios personales, Selección abreviada - Acuerdo Marco de precios."/>
    <m/>
    <m/>
    <m/>
  </r>
  <r>
    <n v="3"/>
    <x v="5"/>
    <s v="Procesos de Contratación suscritos y perfeccionados"/>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on Institucional"/>
    <s v="Apoyo precontractual y contractual para los procesos que se adelanten para la ejecución del crédito de banca multilateral "/>
    <d v="2021-01-01T00:00:00"/>
    <d v="2021-12-31T00:00:00"/>
    <s v="Reuniones, correos electronicos, informes"/>
    <s v="GIT de Gestión Contractual"/>
    <s v="Porcentaje"/>
    <s v="Porcentaje  de contratación adelantados"/>
    <s v="Proceso"/>
    <n v="1"/>
    <n v="0.25"/>
    <n v="0.25"/>
    <n v="0.25"/>
    <n v="0.25"/>
    <n v="0.25"/>
    <s v="El GIT de Gestión Contractual durante el primer trimestre estuvo apoyando el proceso  precontractual y contractual para los procesos que se adelanten para la ejecución del crédito de banca multilateral cuando fue requerido "/>
    <m/>
    <m/>
    <m/>
    <m/>
    <m/>
    <m/>
    <m/>
    <m/>
    <m/>
    <m/>
    <n v="0.25"/>
    <n v="1"/>
    <n v="0"/>
    <n v="0"/>
    <n v="0"/>
    <s v="Concepto Favorable"/>
    <m/>
    <m/>
    <m/>
    <s v="se revisan evidencias, encontrando afinidad entre las mismas y el producto esperado"/>
    <m/>
    <m/>
    <m/>
    <x v="0"/>
    <x v="0"/>
    <x v="0"/>
    <x v="0"/>
    <s v="De acuerdo con las evidencias suministradas se oberva que en el mes de enero se adelanta el proceso de contratación de la consultora María Juliana Martínez lo cual se puede verificar con la revisión de documentos como lo constatan los correos del 27, 28 29 de enro y 01 de febrero de 2021. Además se realizan las respectivas aclaraciones de los procesos de contratación el 04 de febrero de 2021."/>
    <m/>
    <m/>
    <m/>
  </r>
  <r>
    <n v="4"/>
    <x v="5"/>
    <s v="Procesos de Contratación suscritos y perfeccionados"/>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on Institucional"/>
    <s v="Brindar acompañamiento (capacitación, soporte y asesoria) a las diferentes áreas y Direcciones Territoriales del IGAC en asuntos contractuales en desarrollo de los procesos."/>
    <d v="2021-01-01T00:00:00"/>
    <d v="2021-12-31T00:00:00"/>
    <s v="Reuniones, correos electronicos"/>
    <s v="GIT de Gestión Contractual"/>
    <s v="Porcentaje"/>
    <s v="Porcentaje  de contratación adelantados"/>
    <s v="Proceso"/>
    <n v="1"/>
    <n v="0.25"/>
    <n v="0.25"/>
    <n v="0.25"/>
    <n v="0.25"/>
    <n v="0.25"/>
    <s v="El GIT de Gestión Contractual durante el primer trimestre prestó acompañamiento, soporte y asesoria a las diferentes áreas y Direcciones Territoriales del IGAC en asuntos contractuales en desarrollo de los procesos."/>
    <m/>
    <m/>
    <m/>
    <m/>
    <m/>
    <m/>
    <m/>
    <m/>
    <m/>
    <m/>
    <n v="0.25"/>
    <n v="1"/>
    <n v="0"/>
    <n v="0"/>
    <n v="0"/>
    <s v="Concepto Favorable"/>
    <m/>
    <m/>
    <m/>
    <s v="se revisan evidencias, encontrando afinidad entre las mismas y el producto esperado"/>
    <m/>
    <m/>
    <m/>
    <x v="0"/>
    <x v="0"/>
    <x v="0"/>
    <x v="0"/>
    <s v="Se brinda apoyo a la Dirección Territorial Tolima respecto al accidente de un contratista como se pudo observar en los correos electrónicos 17, 27 de febrero, 4 , 8 y 11 de marzo, además se enviaron los lineamientos de contratación SECOP 2021 y los documentos de contratistas por correo electrónico el día 05 de febrero 2021."/>
    <m/>
    <m/>
    <m/>
  </r>
  <r>
    <n v="5"/>
    <x v="5"/>
    <s v="Procesos de Contratación suscritos y perfeccionados"/>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on Institucional"/>
    <s v="Elaborar los informes requeridos en desarrollo  del proceso de Gestión Contractual"/>
    <d v="2021-01-01T00:00:00"/>
    <d v="2021-12-31T00:00:00"/>
    <s v="Informes"/>
    <s v="GIT de Gestión Contractual"/>
    <s v="Número"/>
    <s v="Porcentaje  de contratación adelantados"/>
    <s v="Proceso"/>
    <n v="12"/>
    <n v="3"/>
    <n v="3"/>
    <n v="3"/>
    <n v="3"/>
    <n v="3"/>
    <s v="Se elaborarón informes sobre el desarrollo del proceso de gestión contractual mensualmente"/>
    <m/>
    <m/>
    <m/>
    <m/>
    <m/>
    <m/>
    <m/>
    <m/>
    <m/>
    <m/>
    <n v="0.25"/>
    <n v="1"/>
    <n v="0"/>
    <n v="0"/>
    <n v="0"/>
    <s v="Concepto Favorable"/>
    <m/>
    <m/>
    <m/>
    <s v="se revisan evidencias, encontrando afinidad entre las mismas y el producto esperado"/>
    <m/>
    <m/>
    <m/>
    <x v="0"/>
    <x v="0"/>
    <x v="0"/>
    <x v="0"/>
    <s v="De acuerdo con los soportes suministrados se observa que se han publicado los contratos suscritos en los meses de enero, febrero y marzo del 2021."/>
    <m/>
    <m/>
    <m/>
  </r>
  <r>
    <n v="6"/>
    <x v="5"/>
    <s v="Bienes de consumo y devolutivos registrados en el sistema"/>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on Institucional"/>
    <s v="Consolidar los inventarios de los modulos ERP (SAE y SAI) a nivel nacional, realizar el cierre de movimientos y actualización en la Sede Central (por demanda)"/>
    <d v="2021-01-01T00:00:00"/>
    <d v="2021-12-31T00:00:00"/>
    <s v="Back Up, informes"/>
    <s v="Almacen General"/>
    <s v="Número"/>
    <s v="Porcentaje de bienes de consumo y devolutivos registrados en el sistema"/>
    <s v="Eficacia"/>
    <n v="12"/>
    <n v="3"/>
    <n v="3"/>
    <n v="3"/>
    <n v="3"/>
    <n v="3"/>
    <s v="Durante el trimestre se consolidó los inventarios de los modulos ERP (SAE y SAI) a nivel nacional, se realizó  el cierre de movimientos y actualización en la Sede Central (por demanda)"/>
    <m/>
    <m/>
    <m/>
    <m/>
    <m/>
    <m/>
    <m/>
    <m/>
    <m/>
    <m/>
    <n v="0.25"/>
    <n v="1"/>
    <n v="0"/>
    <n v="0"/>
    <n v="0"/>
    <s v="Concepto Favorable"/>
    <m/>
    <m/>
    <m/>
    <s v="se revisan evidencias, encontrando afinidad entre las mismas y el producto esperado"/>
    <m/>
    <m/>
    <m/>
    <x v="0"/>
    <x v="0"/>
    <x v="0"/>
    <x v="0"/>
    <s v="De acuerdo con las evidencias suministradas se observa que existe un back up de los bienes de consumo y devolutivos de los meses de enero y febrero, asi como los correos en donde se anuncia el cierre de los movimientos ERO SAE Y SAI de los meses de diciembre, enero, febrero y marzo."/>
    <m/>
    <m/>
    <m/>
  </r>
  <r>
    <n v="7"/>
    <x v="5"/>
    <s v="Bienes de consumo y devolutivos registrados en el sistema"/>
    <s v="Plan Anual de Adquisiciones"/>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on Institucional"/>
    <s v="Depurar inventario, propiedad planta y equipo, y realizar el levantamiento del mismo. "/>
    <d v="2021-03-01T00:00:00"/>
    <d v="2021-12-31T00:00:00"/>
    <s v="Archivo del inventario fisico"/>
    <s v="Almacen General"/>
    <s v="Porcentaje"/>
    <s v="Porcentaje de bienes de consumo y devolutivos registrados en el sistema"/>
    <s v="Eficacia"/>
    <n v="1"/>
    <n v="0.1"/>
    <n v="0.1"/>
    <n v="0.4"/>
    <n v="0.4"/>
    <n v="0.1"/>
    <s v="Durante el trimestre evaluado se depuró inventario, propiedad planta y equipo, y se realizó el levantamiento del mismo. "/>
    <m/>
    <m/>
    <m/>
    <m/>
    <m/>
    <m/>
    <m/>
    <m/>
    <m/>
    <m/>
    <n v="0.1"/>
    <n v="1"/>
    <n v="0"/>
    <n v="0"/>
    <n v="0"/>
    <s v="Concepto Favorable"/>
    <m/>
    <m/>
    <m/>
    <s v="se revisan evidencias, encontrando afinidad entre las mismas y el producto esperado"/>
    <m/>
    <m/>
    <m/>
    <x v="0"/>
    <x v="0"/>
    <x v="0"/>
    <x v="0"/>
    <s v="De acuerdo con los soportes suministrados y los documentos &quot;INFORME LEVANTAMIENTO DE INVENTARIO CONSUMO&quot; para los meses de enero, febrero y marzo se observa la ejecución de la actividad."/>
    <m/>
    <m/>
    <m/>
  </r>
  <r>
    <n v="8"/>
    <x v="5"/>
    <s v="Bienes de consumo y devolutivos registrados en el sistema"/>
    <s v="Plan Anual de Adquisiciones"/>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on Institucional"/>
    <s v="Custodiar y controlar el ingreso y salida de elementos"/>
    <d v="2021-01-01T00:00:00"/>
    <d v="2021-12-31T00:00:00"/>
    <s v="Correos, electronicos, informes, relación de elementos que ingresan y salen"/>
    <s v="Almacen General"/>
    <s v="Porcentaje"/>
    <s v="Porcentaje de bienes de consumo y devolutivos registrados en el sistema"/>
    <s v="Eficacia"/>
    <n v="1"/>
    <n v="0.25"/>
    <n v="0.25"/>
    <n v="0.25"/>
    <n v="0.25"/>
    <n v="0.25"/>
    <s v="El GIT de Almacen realizó la custodia y el control de ingreso y salida de elementos durante el primer trimestre"/>
    <m/>
    <m/>
    <m/>
    <m/>
    <m/>
    <m/>
    <m/>
    <m/>
    <m/>
    <m/>
    <n v="0.25"/>
    <n v="1"/>
    <n v="0"/>
    <n v="0"/>
    <n v="0"/>
    <s v="Concepto Favorable"/>
    <m/>
    <m/>
    <m/>
    <s v="se revisan evidencias, encontrando afinidad entre las mismas y el producto esperado"/>
    <m/>
    <m/>
    <m/>
    <x v="0"/>
    <x v="0"/>
    <x v="0"/>
    <x v="0"/>
    <s v="Se observa registro de bienes de consumo y devolutivos en el módulos SAE y SAI de los meses de enero, febreo y marzo, por lo que existen evidencias del desarrollo de la actividad."/>
    <m/>
    <m/>
    <m/>
  </r>
  <r>
    <n v="9"/>
    <x v="5"/>
    <s v="Bienes de consumo y devolutivos registrados en el sistema"/>
    <s v="Plan Anual de Adquisiciones"/>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on Institucional"/>
    <s v="Realizar el proceso de bajas de bienes"/>
    <d v="2021-01-01T00:00:00"/>
    <d v="2021-12-31T00:00:00"/>
    <s v="Correos, informes"/>
    <s v="Almacen General"/>
    <s v="Porcentaje"/>
    <s v="Porcentaje de bienes de consumo y devolutivos registrados en el sistema"/>
    <s v="Eficacia"/>
    <n v="1"/>
    <n v="0.25"/>
    <n v="0.25"/>
    <n v="0.25"/>
    <n v="0.25"/>
    <n v="0.25"/>
    <s v="Durante el primer trimestre se realizó el proceso de bajas de bienes"/>
    <m/>
    <m/>
    <m/>
    <m/>
    <m/>
    <m/>
    <m/>
    <m/>
    <m/>
    <m/>
    <n v="0.25"/>
    <n v="1"/>
    <n v="0"/>
    <n v="0"/>
    <n v="0"/>
    <s v="Concepto Favorable"/>
    <m/>
    <m/>
    <m/>
    <s v="se revisan evidencias, encontrando afinidad entre las mismas y el producto esperado"/>
    <m/>
    <m/>
    <m/>
    <x v="0"/>
    <x v="0"/>
    <x v="0"/>
    <x v="0"/>
    <s v="De acuerdo con el memorando de  Radicado N°: 2070-2021-0002097-IE-001  del 27 de enero de 2021 se hace entrega de parte del álmacen a la Secretarpia general de los bienes que deben tener una disposición final, para un total de 166 activos por valor de $ 330.734.484,75, así mismo mediante la resolución 41 del 15 de enero de 2021 se realiza la baja de dichos activos  y así mismo se continua en la actualizacion de los bienes de consumo y devolutivos que deben ser integrados a este proceso, registrandolos en el módulo SAI."/>
    <m/>
    <m/>
    <m/>
  </r>
  <r>
    <n v="10"/>
    <x v="5"/>
    <s v="Bienes de consumo y devolutivos registrados en el sistema"/>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on Institucional"/>
    <s v="Elaborar y publicar tips (recomendaciones sencillas y precisas sobre los temas más relevantes)."/>
    <d v="2021-04-01T00:00:00"/>
    <d v="2021-12-31T00:00:00"/>
    <s v="Solicitud de publicación de los tips y/o publicación de los tips"/>
    <s v="Almacen General"/>
    <s v="Número"/>
    <s v="Porcentaje de bienes de consumo y devolutivos registrados en el sistema"/>
    <s v="Eficacia"/>
    <n v="8"/>
    <n v="2"/>
    <n v="2"/>
    <n v="2"/>
    <n v="2"/>
    <n v="3"/>
    <s v="El GIT de Almacen publicó 3 tips durante este primer trimestre"/>
    <m/>
    <m/>
    <m/>
    <m/>
    <m/>
    <m/>
    <m/>
    <m/>
    <m/>
    <m/>
    <n v="0.375"/>
    <n v="1"/>
    <n v="0"/>
    <n v="0"/>
    <n v="0"/>
    <s v="Concepto Favorable"/>
    <m/>
    <m/>
    <m/>
    <s v="se revisan evidencias, encontrando afinidad entre las mismas y el producto esperado"/>
    <m/>
    <m/>
    <m/>
    <x v="0"/>
    <x v="0"/>
    <x v="0"/>
    <x v="0"/>
    <s v="De acuerdo con las evidencias suministradas el GIT de Almacén envío mediante correos electrónicos de fechas 17, 24 y 26 de marzo tips respecto a los procesos que se encuentran a cargo de esta área."/>
    <m/>
    <m/>
    <m/>
  </r>
  <r>
    <n v="11"/>
    <x v="5"/>
    <s v="Bienes de consumo y devolutivos registrados en el sistema"/>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on Institucional"/>
    <s v="Socialización, capacitación y acompañamiento a las Direcciones Territoriales en los tema de almacen"/>
    <d v="2021-04-01T00:00:00"/>
    <d v="2021-12-31T00:00:00"/>
    <s v="Reuniones, correos electronicos"/>
    <s v="Almacen General"/>
    <s v="Número"/>
    <s v="Porcentaje de bienes de consumo y devolutivos registrados en el sistema"/>
    <s v="Eficacia"/>
    <n v="8"/>
    <n v="2"/>
    <n v="2"/>
    <n v="2"/>
    <n v="2"/>
    <n v="5"/>
    <s v="El GIT de Almacen realizó el acompañamiento a las Direcciones territoriales en los temas de almacen"/>
    <m/>
    <m/>
    <m/>
    <m/>
    <m/>
    <m/>
    <m/>
    <m/>
    <m/>
    <m/>
    <n v="0.625"/>
    <n v="1"/>
    <n v="0"/>
    <n v="0"/>
    <n v="0"/>
    <s v="Concepto Favorable"/>
    <m/>
    <m/>
    <m/>
    <s v="se revisan evidencias, encontrando afinidad entre las mismas y el producto esperado"/>
    <m/>
    <m/>
    <m/>
    <x v="0"/>
    <x v="0"/>
    <x v="0"/>
    <x v="0"/>
    <s v="De acuerdo con las evidencias suministradas el 23 de febrero se realizó socialización de los formatos actualizados de almacen, adicional a ello se brindo apoyo por correo electrónico a las siguientes Direcciones Territoriales: Caqueta 19 de marzo, Tolima 29 de enero, Risaralda 7 de enero, Huila 16 de marzo, Cundinamarca 13 de enero, Valle 07 de enero, Caldas 13 de marzo de la vigencia 2021. "/>
    <m/>
    <m/>
    <m/>
  </r>
  <r>
    <n v="12"/>
    <x v="5"/>
    <s v="Socializaciones y sensibilizaciones en temas en contratación y supervisión "/>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on Institucional"/>
    <s v="Realizar capacitaciones a los funcionarios y contratistas a nivel nacional, de acuerdo a los procedimientos de Contratación y supervisión e interventoría y demas formatos"/>
    <d v="2021-03-01T00:00:00"/>
    <d v="2021-12-31T00:00:00"/>
    <s v="Lista de asitencia, programación de las socializaciones"/>
    <s v="GIT de Gestión Contractual"/>
    <s v="Número"/>
    <s v="Actividades de socialización y sensibilizaciones realizadas"/>
    <s v="Eficacia"/>
    <n v="4"/>
    <n v="1"/>
    <n v="1"/>
    <n v="1"/>
    <n v="1"/>
    <n v="10"/>
    <s v="Durante el primer trimestre del año el GIT Gestión Contractual realizaron capacitaciones a funcionarios y contratistas del IGAC"/>
    <m/>
    <m/>
    <m/>
    <m/>
    <m/>
    <m/>
    <m/>
    <m/>
    <m/>
    <m/>
    <n v="1"/>
    <n v="1"/>
    <n v="0"/>
    <n v="0"/>
    <n v="0"/>
    <s v="Concepto Favorable"/>
    <m/>
    <m/>
    <m/>
    <s v="se revisan evidencias, encontrando afinidad entre las mismas y el producto esperado"/>
    <m/>
    <m/>
    <m/>
    <x v="0"/>
    <x v="0"/>
    <x v="0"/>
    <x v="0"/>
    <s v="De acuerdo con las evidencias suministradas se observan listados de asistencia de capacitaciones realizadas en temas relacionados con supervisión y contratación en las siguientes fechas: 01 de marzo Dirección Territorial Boyacá 7 participantes, 25 de febrero Sede Central 17 participantes, 01 de marzo Dirección Territorial Caldas 7 Participantes, 09 de marzo Dirección Territorial Huila, Cesar 12 participantes, 16 de marzo Dirección Territorial Valle, Tolima 11 participantes, dando cumplimiento así a la actividad."/>
    <m/>
    <m/>
    <m/>
  </r>
  <r>
    <n v="13"/>
    <x v="5"/>
    <s v="Socializaciones y sensibilizaciones en temas en contratación y supervisión "/>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Planeacion Institucional"/>
    <s v="Elaborar y publicar tips (recomendaciones sencillas y precisas sobre los temas más relevantes a tener en cuenta en las diferentes etapas contractuales)."/>
    <d v="2021-02-01T00:00:00"/>
    <d v="2021-12-31T00:00:00"/>
    <s v="Publicación de los tips y/o correo solicitando la publicación de los tips"/>
    <s v="GIT de Gestión Contractual"/>
    <s v="Número"/>
    <s v="Actividades de socialización y sensibilizaciones realizadas"/>
    <s v="Eficacia"/>
    <n v="8"/>
    <n v="2"/>
    <n v="2"/>
    <n v="2"/>
    <n v="2"/>
    <n v="5"/>
    <s v="El GIT de Gestión Contractual publicó 5 tips"/>
    <m/>
    <m/>
    <m/>
    <m/>
    <m/>
    <m/>
    <m/>
    <m/>
    <m/>
    <m/>
    <n v="0.625"/>
    <n v="1"/>
    <n v="0"/>
    <n v="0"/>
    <n v="0"/>
    <s v="Concepto Favorable"/>
    <m/>
    <m/>
    <m/>
    <s v="se revisan evidencias, encontrando afinidad entre las mismas y el producto esperado"/>
    <m/>
    <m/>
    <m/>
    <x v="0"/>
    <x v="0"/>
    <x v="0"/>
    <x v="0"/>
    <s v="De aucerdo con las evidencias suministradas el GIT de Gestión contractual durante el trimestre realizó envío de tips mediante correos electrónicos de fechas 08 de enero, 21 de enero, 04 de febrero, 18 de febrero y 19 de marzo dando así cumplimiento a la actividad."/>
    <m/>
    <m/>
    <m/>
  </r>
  <r>
    <n v="14"/>
    <x v="5"/>
    <s v="MIPG implementado"/>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Fortalecimiento organizacional y simplificación de procesos "/>
    <s v="Actualizar la información documentada vigente del proceso "/>
    <d v="2021-06-01T00:00:00"/>
    <d v="2021-09-30T00:00:00"/>
    <s v="Pendiente"/>
    <s v="Coordinadora de gestión documental"/>
    <s v="Porcentaje"/>
    <s v="Avance en la actualización, implementación y seguimiento de las actividades de MIPG"/>
    <s v="Producto"/>
    <n v="1"/>
    <n v="0"/>
    <n v="0.25"/>
    <n v="0.75"/>
    <n v="0"/>
    <n v="0"/>
    <s v="Esta actividad se desarrollara en los siguientes trimestres"/>
    <m/>
    <m/>
    <m/>
    <m/>
    <m/>
    <m/>
    <m/>
    <m/>
    <m/>
    <m/>
    <n v="0"/>
    <s v=""/>
    <n v="0"/>
    <n v="0"/>
    <s v=""/>
    <s v="Sin meta asignada en el periodo"/>
    <m/>
    <m/>
    <m/>
    <s v="esta actividad se desarrollara en los siguientes periodos"/>
    <m/>
    <m/>
    <m/>
    <x v="1"/>
    <x v="0"/>
    <x v="0"/>
    <x v="0"/>
    <s v="Sin meta asignada para el trimestre y sin evidencias de ejecución de la misma."/>
    <m/>
    <m/>
    <m/>
  </r>
  <r>
    <n v="15"/>
    <x v="5"/>
    <s v="MIPG implementado"/>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Fortalecimiento organizacional y simplificación de procesos "/>
    <s v="Realizar las actividades contempladas en el plan anticorrupción a cargo del proceso. "/>
    <d v="2021-04-01T00:00:00"/>
    <d v="2021-12-31T00:00:00"/>
    <s v="Pendiente"/>
    <s v="Coordinadora de gestión documental"/>
    <s v="Porcentaje"/>
    <s v="Avance en la actualización, implementación y seguimiento de las actividades de MIPG"/>
    <s v="Producto"/>
    <n v="1"/>
    <n v="0"/>
    <n v="0.3"/>
    <n v="0.3"/>
    <n v="0.4"/>
    <n v="1"/>
    <s v="El GIT realizó el seguimiento a las actividades del PAAC"/>
    <m/>
    <m/>
    <m/>
    <m/>
    <m/>
    <m/>
    <m/>
    <m/>
    <m/>
    <m/>
    <n v="1"/>
    <s v=""/>
    <n v="0"/>
    <n v="0"/>
    <n v="0"/>
    <s v="Concepto Favorable"/>
    <m/>
    <m/>
    <m/>
    <s v="se revisan evidencias, encontrando afinidad entre las mismas y el producto esperado"/>
    <m/>
    <m/>
    <m/>
    <x v="0"/>
    <x v="0"/>
    <x v="0"/>
    <x v="0"/>
    <s v="De acuerdo con las evidencias suministradas el GIT de Contratación realiza entrega del seguimiento del primer trimestre al Plan anticorrupción el día 14 de abril a la Oficina asesora de pLaneación junto con los soportes correspondientes, dadno así cummplimiento a la actividad."/>
    <m/>
    <m/>
    <m/>
  </r>
  <r>
    <n v="16"/>
    <x v="5"/>
    <s v="MIPG implementado"/>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Fortalecimiento organizacional y simplificación de procesos "/>
    <s v="Identificar las acciones de mejora relacionadas al cumplimiento del FURAG que apliquen al proceso. "/>
    <d v="2021-07-01T00:00:00"/>
    <d v="2021-07-31T00:00:00"/>
    <s v="Pendiente"/>
    <s v="Coordinadora de gestión documental"/>
    <s v="Porcentaje"/>
    <s v="Avance en la actualización, implementación y seguimiento de las actividades de MIPG"/>
    <s v="Producto"/>
    <n v="1"/>
    <n v="0"/>
    <n v="0"/>
    <n v="1"/>
    <n v="0"/>
    <n v="0"/>
    <s v="Esta actividad se desarrollara en los siguientes trimestres"/>
    <m/>
    <m/>
    <m/>
    <m/>
    <m/>
    <m/>
    <m/>
    <m/>
    <m/>
    <m/>
    <n v="0"/>
    <s v=""/>
    <s v=""/>
    <n v="0"/>
    <s v=""/>
    <s v="Sin meta asignada en el periodo"/>
    <m/>
    <m/>
    <m/>
    <s v="esta actividad se desarrolla en los siguientes periodos"/>
    <m/>
    <m/>
    <m/>
    <x v="1"/>
    <x v="0"/>
    <x v="0"/>
    <x v="0"/>
    <s v="Sin meta asignada para el trimestre y sin evidencias de su ejecución."/>
    <m/>
    <m/>
    <m/>
  </r>
  <r>
    <n v="17"/>
    <x v="5"/>
    <s v="MIPG implementado"/>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Fortalecimiento organizacional y simplificación de procesos "/>
    <s v="Implementar oportunidades de mejora relacionadas al cumplimiento del FURAG que apliquen al proceso."/>
    <d v="2021-07-01T00:00:00"/>
    <d v="2021-12-31T00:00:00"/>
    <s v="Pendiente"/>
    <s v="Coordinadora de gestión documental"/>
    <s v="Porcentaje"/>
    <s v="Avance en la actualización, implementación y seguimiento de las actividades de MIPG"/>
    <s v="Producto"/>
    <n v="1"/>
    <n v="0"/>
    <n v="0"/>
    <n v="0.45"/>
    <n v="0.55000000000000004"/>
    <n v="0"/>
    <s v="Esta actividad se desarrollara en los siguientes trimestres"/>
    <m/>
    <m/>
    <m/>
    <m/>
    <m/>
    <m/>
    <m/>
    <m/>
    <m/>
    <m/>
    <n v="0"/>
    <s v=""/>
    <s v=""/>
    <n v="0"/>
    <n v="0"/>
    <s v="Sin meta asignada en el periodo"/>
    <m/>
    <m/>
    <m/>
    <s v="esta actividad se desarrolla en los siguientes periodos"/>
    <m/>
    <m/>
    <m/>
    <x v="1"/>
    <x v="0"/>
    <x v="0"/>
    <x v="0"/>
    <s v="Sin meta asignada para el trimestre y sin evidencias de su ejecución."/>
    <m/>
    <m/>
    <m/>
  </r>
  <r>
    <n v="18"/>
    <x v="5"/>
    <s v="MIPG implementado"/>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Fortalecimiento organizacional y simplificación de procesos "/>
    <s v=" Revisar y actualizar el mapa de riesgo del proceso de acuerdo a la política de riesgo aprobada."/>
    <d v="2021-07-01T00:00:00"/>
    <d v="2021-07-31T00:00:00"/>
    <s v="Pendiente"/>
    <s v="Coordinadora de gestión documental"/>
    <s v="Porcentaje"/>
    <s v="Avance en la actualización, implementación y seguimiento de las actividades de MIPG"/>
    <s v="Producto"/>
    <n v="1"/>
    <n v="0"/>
    <n v="0"/>
    <n v="1"/>
    <n v="0"/>
    <n v="0"/>
    <s v="Esta actividad se desarrollara en los siguientes trimestres"/>
    <m/>
    <m/>
    <m/>
    <m/>
    <m/>
    <m/>
    <m/>
    <m/>
    <m/>
    <m/>
    <n v="0"/>
    <s v=""/>
    <s v=""/>
    <n v="0"/>
    <s v=""/>
    <s v="Sin meta asignada en el periodo"/>
    <m/>
    <m/>
    <m/>
    <s v="se desarrolla en los periodos siguientes"/>
    <m/>
    <m/>
    <m/>
    <x v="1"/>
    <x v="0"/>
    <x v="0"/>
    <x v="0"/>
    <s v="Sin meta asignada para el trimestre y sin evidencias de su ejecución."/>
    <m/>
    <m/>
    <m/>
  </r>
  <r>
    <n v="1"/>
    <x v="6"/>
    <s v="Plan Estratégico de comunicaciones formulado e implementado."/>
    <s v="No Aplica"/>
    <s v="Trabajar de manera colaborativa y participativa con nuestras partes interesadas para la generación de valor público. "/>
    <s v="_x000a_Fortalecimiento de estrategias de comunicación institucional"/>
    <s v="Información y Comunicación"/>
    <s v="Transparencia, acceso a la información pública y Lucha contra la Corrupción"/>
    <s v="Diseñar el Plan Estrategico de Comunicaciones de la entidad. "/>
    <d v="2021-01-01T00:00:00"/>
    <d v="2021-03-31T00:00:00"/>
    <s v="Documento Plan Estratégico de comunicaciones."/>
    <s v="Oficina Asesora de Comunicaciones "/>
    <s v="Número"/>
    <s v="Plan estratégico de comunicaciones formulado. "/>
    <s v="Eficacia"/>
    <n v="1"/>
    <n v="1"/>
    <n v="0"/>
    <n v="0"/>
    <n v="0"/>
    <n v="1"/>
    <s v="El documento Plan Estratégico de Comunicaciones se encuentra publicado en la página web institucional. "/>
    <m/>
    <m/>
    <m/>
    <m/>
    <m/>
    <m/>
    <m/>
    <m/>
    <m/>
    <m/>
    <n v="1"/>
    <n v="1"/>
    <s v=""/>
    <s v=""/>
    <s v=""/>
    <s v="Concepto Favorable"/>
    <m/>
    <m/>
    <m/>
    <s v="se verificó el cargue de la evidencia y el reporte del avance"/>
    <m/>
    <m/>
    <m/>
    <x v="0"/>
    <x v="0"/>
    <x v="0"/>
    <x v="0"/>
    <s v="Se verificó el avance de la actividad con el Diseño del Plan estratégico de comunicaciones 2021con sus contenidos como los pilares, el objetivo, objetivos específicos y las tácticas de comunicación; así como su publicación en la página web de la institución."/>
    <m/>
    <m/>
    <m/>
  </r>
  <r>
    <n v="2"/>
    <x v="6"/>
    <s v="Plan Estratégico de comunicaciones formulado e implementado."/>
    <s v="No Aplica"/>
    <s v="Trabajar de manera colaborativa y participativa con nuestras partes interesadas para la generación de valor público. "/>
    <s v="_x000a_Fortalecimiento de estrategias de comunicación institucional"/>
    <s v="Información y Comunicación"/>
    <s v="Transparencia, acceso a la información pública y Lucha contra la Corrupción"/>
    <s v="Realizar foros a nivel Nacional sobre los avances de la Política de Catastro Multipropósito. "/>
    <d v="2021-03-01T00:00:00"/>
    <d v="2021-06-30T00:00:00"/>
    <s v="Fotografías, videos, listas de asistencia. "/>
    <s v="Oficina Difusión y Mercadeo"/>
    <s v="Número"/>
    <s v="Actividades del plan estratégico de comunicaciones externas implementadas"/>
    <s v="Eficacia"/>
    <n v="1"/>
    <n v="1"/>
    <n v="0"/>
    <n v="0"/>
    <n v="0"/>
    <n v="1"/>
    <s v="Se realizó el foro ‘Así evoluciona la gestión catastral en Colombia’, con dos (2) paneles: 1ro de entidades del gobierno nacional y el 2do de buenas prácticas en el territorio. _x000d__x000a_"/>
    <m/>
    <m/>
    <m/>
    <m/>
    <m/>
    <m/>
    <m/>
    <m/>
    <m/>
    <m/>
    <n v="1"/>
    <n v="1"/>
    <s v=""/>
    <s v=""/>
    <s v=""/>
    <s v="Concepto Favorable"/>
    <m/>
    <m/>
    <m/>
    <s v="se verificó el cargue de la evidencia y el reporte del avance"/>
    <m/>
    <m/>
    <m/>
    <x v="0"/>
    <x v="0"/>
    <x v="0"/>
    <x v="0"/>
    <s v="Se verifica la realización de la actividad con el Foro &quot;Así evoluciona la gestión Catastral en Colombia&quot;, con fecha del 24 de marzode 2021."/>
    <m/>
    <m/>
    <m/>
  </r>
  <r>
    <n v="3"/>
    <x v="6"/>
    <s v="Plan Estratégico de comunicaciones formulado e implementado."/>
    <s v="No Aplica"/>
    <s v="Trabajar de manera colaborativa y participativa con nuestras partes interesadas para la generación de valor público. "/>
    <s v="_x000a_Fortalecimiento de estrategias de comunicación institucional"/>
    <s v="Información y Comunicación"/>
    <s v="Transparencia, acceso a la información pública y Lucha contra la Corrupción"/>
    <s v="Realizar publicaciones en la página web y redes sociales sobre temas estratégicos de la entidad. "/>
    <d v="2021-03-01T00:00:00"/>
    <d v="2021-12-31T00:00:00"/>
    <s v="Publicación de cumunicados. (Comunicados de prensa, crónicas, crecimiento de seguidores interacciones en redes sociales, boletines, entre otros)."/>
    <s v="Oficina Difusión y Mercadeo"/>
    <s v="Porcentaje"/>
    <s v="Actividades del plan estratégico de comunicaciones externas implementadas"/>
    <s v="Eficacia"/>
    <n v="1"/>
    <n v="0.25"/>
    <n v="0.25"/>
    <n v="0.25"/>
    <n v="0.25"/>
    <n v="0.25"/>
    <s v="Durante el primer trimestre se realizaron las públicaciones en las herramientas de comunicación dispuestas para tal fin asi: 18 publicaciones en la página web y 478 publicaciones a través de las redes sociales (Twitter, Facebook e Instagram). "/>
    <m/>
    <m/>
    <m/>
    <m/>
    <m/>
    <m/>
    <m/>
    <m/>
    <m/>
    <m/>
    <n v="0.25"/>
    <n v="1"/>
    <n v="0"/>
    <n v="0"/>
    <n v="0"/>
    <s v="Concepto Favorable"/>
    <m/>
    <m/>
    <m/>
    <s v="se verificó el cargue de la evidencia y el reporte del avance"/>
    <m/>
    <m/>
    <m/>
    <x v="0"/>
    <x v="0"/>
    <x v="0"/>
    <x v="0"/>
    <s v="Se constata la actividad con la publicación de 18 temas de los cuales se citan los siguientes: La dinámica inmobiliaria repuntó en 2020, Sesquilé fue habilitado por el IGAC como gestor catastral, Colombia tiene el atlas más moderno de su historia y estará al servicio de todo el país: Presidente Duque, y VIVI: la nueva plataforma virtual del IGAC para solicitar trámites catastrales sin salir de casa.  "/>
    <m/>
    <m/>
    <m/>
  </r>
  <r>
    <n v="4"/>
    <x v="6"/>
    <s v="Plan Estratégico de comunicaciones formulado e implementado."/>
    <s v="No Aplica"/>
    <s v="Trabajar de manera colaborativa y participativa con nuestras partes interesadas para la generación de valor público. "/>
    <s v="_x000a_Fortalecimiento de estrategias de comunicación institucional"/>
    <s v="Información y Comunicación"/>
    <s v="Transparencia, acceso a la información pública y Lucha contra la Corrupción"/>
    <s v="Realizar trasmisiones en vivo a través de FacebookLive (Política de Catastro Multipropósito y/o temas estratégicos de la entidad). "/>
    <d v="2021-03-01T00:00:00"/>
    <d v="2021-12-31T00:00:00"/>
    <s v="Reportes de social media, video de la trasmisión, fotografías. "/>
    <s v="Oficina Difusión y Mercadeo"/>
    <s v="Número"/>
    <s v="Actividades del plan estratégico de comunicaciones externas implementadas"/>
    <s v="Eficacia"/>
    <n v="10"/>
    <n v="2"/>
    <n v="6"/>
    <n v="6"/>
    <n v="6"/>
    <n v="6"/>
    <s v="Se realizaron los siguientes tranmisiones en vivo a través de Facebook Live de la siguiente manera: En enero el Live 1. &quot;Resultados de una buena Administración Catastral: Soacha. En Febrero se retransmitió a través de la página del IGAC 2. &quot;Llanzamiento de Colombia en Mapas. En Marzo: 3.&quot;Avances del Catastro Multipropósito&quot;, 4. La mujer en las políticas de desarrollo territorial, Foro sobre 5. Colombia en Mapas (producido por Caracol Radio) y por último 6. Lanzamiento de VIVI la nueva plataforma de trámites de la entidad. "/>
    <m/>
    <m/>
    <m/>
    <m/>
    <m/>
    <m/>
    <m/>
    <m/>
    <m/>
    <m/>
    <n v="0.6"/>
    <n v="1"/>
    <n v="0"/>
    <n v="0"/>
    <n v="0"/>
    <s v="Concepto Favorable"/>
    <m/>
    <m/>
    <m/>
    <s v="se verificó el cargue de la evidencia y el reporte del avance"/>
    <m/>
    <m/>
    <m/>
    <x v="0"/>
    <x v="0"/>
    <x v="0"/>
    <x v="0"/>
    <s v="Se evidencia durante el periodo  la realización de 6 transmisiones en vivo, lal cual supera la meta programada, que era de 2. "/>
    <m/>
    <m/>
    <m/>
  </r>
  <r>
    <n v="5"/>
    <x v="6"/>
    <s v="Plan Estratégico de comunicaciones formulado e implementado."/>
    <s v="No Aplica"/>
    <s v="Trabajar de manera colaborativa y participativa con nuestras partes interesadas para la generación de valor público. "/>
    <s v="_x000a_Fortalecimiento de estrategias de comunicación institucional"/>
    <s v="Información y Comunicación"/>
    <s v="Transparencia, acceso a la información pública y Lucha contra la Corrupción"/>
    <s v="Diseñar los planes de medios sobre temas estratégicos para la Entidad. "/>
    <d v="2021-03-01T00:00:00"/>
    <d v="2021-12-31T00:00:00"/>
    <s v="Documentos de planes de medios."/>
    <s v="Oficina Difusión y Mercadeo"/>
    <s v="Número"/>
    <s v="Actividades del plan estratégico de comunicaciones externas implementadas"/>
    <s v="Eficacia"/>
    <n v="10"/>
    <n v="2"/>
    <n v="3"/>
    <n v="3"/>
    <n v="2"/>
    <n v="4"/>
    <s v="Se diseñaron los planes de medios para: 1. La rueda de prensa sobre los avances de la política de Catastro Multipropósito, 2. Lanzamiento de Colombia en Mapas, 3. Plan de medios de VIVI. 4. Plan de medios del foro de gestión catastral. "/>
    <m/>
    <m/>
    <m/>
    <m/>
    <m/>
    <m/>
    <m/>
    <m/>
    <m/>
    <m/>
    <n v="0.4"/>
    <n v="1"/>
    <n v="0"/>
    <n v="0"/>
    <n v="0"/>
    <s v="Concepto Favorable"/>
    <m/>
    <m/>
    <m/>
    <s v="se verificó el cargue de la evidencia y el reporte del avance"/>
    <m/>
    <m/>
    <m/>
    <x v="0"/>
    <x v="0"/>
    <x v="0"/>
    <x v="0"/>
    <s v="Se verifica el diseño de 4 planes de medios con La rueda de prensa sobre los avances de la política de Catastro Multipropósito, Lanzamiento de Colombia en Mapas, Plan de medios de VIVI, y Plan de medios del foro de gestión catastral. "/>
    <m/>
    <m/>
    <m/>
  </r>
  <r>
    <n v="6"/>
    <x v="6"/>
    <s v="Plan Estratégico de comunicaciones formulado e implementado."/>
    <s v="No Aplica"/>
    <s v="Trabajar de manera colaborativa y participativa con nuestras partes interesadas para la generación de valor público. "/>
    <s v="_x000a_Fortalecimiento de estrategias de comunicación institucional"/>
    <s v="Información y Comunicación"/>
    <s v="Transparencia, acceso a la información pública y Lucha contra la Corrupción"/>
    <s v="Formalizar alianzas estratégicas en medios de comunicación para alcanzar publicaciones. (Radio y/o Prensa y/o Televisión y/o Medios Digitales)."/>
    <d v="2021-03-01T00:00:00"/>
    <d v="2021-12-31T00:00:00"/>
    <s v="Reporte de Free Press, publicaciones en medios de comunicación, reporte de presencia regional. "/>
    <s v="Oficina Difusión y Mercadeo"/>
    <s v="Número"/>
    <s v="Actividades del plan estratégico de comunicaciones externas implementadas"/>
    <s v="Eficacia"/>
    <n v="150"/>
    <n v="38"/>
    <n v="38"/>
    <n v="38"/>
    <n v="36"/>
    <n v="201"/>
    <s v="En el primer trimestre se registraron 201 registros en medios de comunicación tanto nacionales como regionales, lo que representa un ahorro de $357.756.767 a la fecha en Free Press para la Entidad. "/>
    <m/>
    <m/>
    <m/>
    <m/>
    <m/>
    <m/>
    <m/>
    <m/>
    <m/>
    <m/>
    <n v="1"/>
    <n v="1"/>
    <n v="0"/>
    <n v="0"/>
    <n v="0"/>
    <s v="Concepto Favorable"/>
    <m/>
    <m/>
    <m/>
    <s v="se sugiere validar la pertinencia de evidenciar a través de un indicacor la gestion que se realiza en ahorros para la entidad por publicaciones alcanzadas en medios de comunicacion."/>
    <m/>
    <m/>
    <m/>
    <x v="0"/>
    <x v="0"/>
    <x v="0"/>
    <x v="0"/>
    <s v="Se valida la actividad en un número superior al programado (meta=38 - alcanzado=201), y su representación de ahorro en $357.756.767. "/>
    <m/>
    <m/>
    <m/>
  </r>
  <r>
    <n v="7"/>
    <x v="6"/>
    <s v="Plan Estratégico de comunicaciones formulado e implementado."/>
    <s v="No Aplica"/>
    <s v="Trabajar de manera colaborativa y participativa con nuestras partes interesadas para la generación de valor público. "/>
    <s v="_x000a_Fortalecimiento de estrategias de comunicación institucional"/>
    <s v="Información y Comunicación"/>
    <s v="Transparencia, acceso a la información pública y Lucha contra la Corrupción"/>
    <s v="Realizar publicaciones de columnas digitales de la Dirección General. "/>
    <d v="2021-03-01T00:00:00"/>
    <d v="2021-12-31T00:00:00"/>
    <s v="Columnas digitales. "/>
    <s v="Oficina Difusión y Mercadeo"/>
    <s v="Número"/>
    <s v="Actividades del plan estratégico de comunicaciones externas implementadas"/>
    <s v="Eficacia"/>
    <n v="12"/>
    <n v="3"/>
    <n v="3"/>
    <n v="3"/>
    <n v="3"/>
    <n v="6"/>
    <s v="Durantre el primer trimestre se publicaron 6 columnas de la Directora sobre los retos de la entidada nivel del Plan Nacional de Desarrollo y temas misionales de la Entidad como son: Catastro multipropósito, dinámica inmobiliaria y desarrollo del Atlas Digital para el acceso a la información producida por la Entidad por parte de todos los grupos de interés y/o ciudadanos. "/>
    <m/>
    <m/>
    <m/>
    <m/>
    <m/>
    <m/>
    <m/>
    <m/>
    <m/>
    <m/>
    <n v="0.5"/>
    <n v="1"/>
    <n v="0"/>
    <n v="0"/>
    <n v="0"/>
    <s v="Concepto Favorable"/>
    <m/>
    <m/>
    <m/>
    <s v="se verificó el cargue de la evidencia y el reporte del avance"/>
    <m/>
    <m/>
    <m/>
    <x v="0"/>
    <x v="0"/>
    <x v="0"/>
    <x v="0"/>
    <s v="Durante el periodo se evidencia la realización de 6 columnas de la directora en dos medios de comunicación, superando la meta programada que fué de 3."/>
    <m/>
    <m/>
    <m/>
  </r>
  <r>
    <n v="8"/>
    <x v="6"/>
    <s v="Plan Estratégico de comunicaciones formulado e implementado."/>
    <s v="No Aplica"/>
    <s v="Trabajar de manera colaborativa y participativa con nuestras partes interesadas para la generación de valor público. "/>
    <s v="_x000a_Fortalecimiento de estrategias de comunicación institucional"/>
    <s v="Información y Comunicación"/>
    <s v="Transparencia, acceso a la información pública y Lucha contra la Corrupción"/>
    <s v="Diseñar y ejecutar campañas para la promoción de los productos y/o servicios de la Entidad."/>
    <d v="2021-04-01T00:00:00"/>
    <d v="2021-12-31T00:00:00"/>
    <s v="Brief de las campañas, publicaciones en medios tradicionales y/o alternativos. "/>
    <s v="Oficina Difusión y Mercadeo"/>
    <s v="Número"/>
    <s v="Actividades del plan estratégico de comunicaciones externas implementadas"/>
    <s v="Eficacia"/>
    <n v="3"/>
    <n v="1"/>
    <n v="1"/>
    <n v="1"/>
    <n v="0"/>
    <n v="1"/>
    <s v="Se diseño y ejecutó la campaña para el producto certificados catastrales en linea, la cúal incluye un toturial para adquirir certificados catastrales a través de la plataforma virtual. "/>
    <m/>
    <m/>
    <m/>
    <m/>
    <m/>
    <m/>
    <m/>
    <m/>
    <m/>
    <m/>
    <n v="0.33333333333333331"/>
    <n v="1"/>
    <n v="0"/>
    <n v="0"/>
    <s v=""/>
    <s v="Concepto Favorable"/>
    <m/>
    <m/>
    <m/>
    <s v="se verificó el cargue de la evidencia y el reporte del avance"/>
    <m/>
    <m/>
    <m/>
    <x v="0"/>
    <x v="0"/>
    <x v="0"/>
    <x v="0"/>
    <s v="Se evidencia el diseño y cargue de la campaña para el producto certificado catastral, en plataforma virtual."/>
    <m/>
    <m/>
    <m/>
  </r>
  <r>
    <n v="9"/>
    <x v="6"/>
    <s v="Plan Estratégico de comunicaciones formulado e implementado."/>
    <s v="No Aplica"/>
    <s v="Trabajar de manera colaborativa y participativa con nuestras partes interesadas para la generación de valor público. "/>
    <s v="_x000a_Fortalecimiento de estrategias de comunicación institucional"/>
    <s v="Información y Comunicación"/>
    <s v="Transparencia, acceso a la información pública y Lucha contra la Corrupción"/>
    <s v="Compilar y remitir al área competente las solicitudes que llegan de los ciudadanos a través de las redes sociales. "/>
    <d v="2021-04-01T00:00:00"/>
    <d v="2021-12-31T00:00:00"/>
    <s v="Reporte de solicitudes. _x000a_"/>
    <s v="Oficina Difusión y Mercadeo"/>
    <s v="Porcentaje"/>
    <s v="Actividades del plan estratégico de comunicaciones externas implementadas"/>
    <s v="Eficacia"/>
    <n v="1"/>
    <n v="0.25"/>
    <n v="0.25"/>
    <n v="0.25"/>
    <n v="0.25"/>
    <n v="0.25"/>
    <s v="Se recopilaron y remitieron al área competente 792 mensajes directos de los ciudadanos recibidos a través de las redes sociales.  "/>
    <m/>
    <m/>
    <m/>
    <m/>
    <m/>
    <m/>
    <m/>
    <m/>
    <m/>
    <m/>
    <n v="0.25"/>
    <n v="1"/>
    <n v="0"/>
    <n v="0"/>
    <n v="0"/>
    <s v="Concepto Favorable"/>
    <m/>
    <m/>
    <m/>
    <s v="se verificó el cargue de la evidencia y el reporte del avance"/>
    <m/>
    <m/>
    <m/>
    <x v="0"/>
    <x v="0"/>
    <x v="0"/>
    <x v="0"/>
    <s v="Se constata la recopilación y remisión mediante documento soporte de 792 mensajes de los ciudadanos recicibidos a través de las redes sociales."/>
    <m/>
    <m/>
    <m/>
  </r>
  <r>
    <n v="10"/>
    <x v="6"/>
    <s v="Plan Estratégico de comunicaciones formulado e implementado."/>
    <s v="No Aplica"/>
    <s v="Trabajar de manera colaborativa y participativa con nuestras partes interesadas para la generación de valor público. "/>
    <s v="_x000a_Fortalecimiento de estrategias de comunicación institucional"/>
    <s v="Información y Comunicación"/>
    <s v="Transparencia, acceso a la información pública y Lucha contra la Corrupción"/>
    <s v="Realizar campañas internas con el propósito de informar, socializar y que permitan fortalecer el sentido de pertenencia entre los servidores públicos de la entidad. "/>
    <d v="2021-03-01T00:00:00"/>
    <d v="2021-12-31T00:00:00"/>
    <s v="Piezas de comunicación, correos electronicos enviados, publicación en campañas e intranet.  "/>
    <s v="Oficina Difusión y Mercadeo"/>
    <s v="Número"/>
    <s v="Actividades del plan estratégico de comunicaciones internas implementadas"/>
    <s v="Eficacia"/>
    <n v="4"/>
    <n v="1"/>
    <n v="1"/>
    <n v="1"/>
    <n v="1"/>
    <n v="2"/>
    <s v="Se diseñaron y ejecutaron las campañas internas: 1. Yo Soy IGAC y 2. Juntos Avanzamos. "/>
    <m/>
    <m/>
    <m/>
    <m/>
    <m/>
    <m/>
    <m/>
    <m/>
    <m/>
    <m/>
    <n v="0.5"/>
    <n v="1"/>
    <n v="0"/>
    <n v="0"/>
    <n v="0"/>
    <s v="Concepto Favorable"/>
    <m/>
    <m/>
    <m/>
    <s v="se verificó el cargue de la evidencia y el reporte del avance"/>
    <m/>
    <m/>
    <m/>
    <x v="0"/>
    <x v="0"/>
    <x v="0"/>
    <x v="0"/>
    <s v="De acuerdo a lo aportado por el proceso, se verifica  el diseño y ejecución de 2 campañas internas, Yo Soy IGAC y Juntos Avanzamos. Se supera lo programado en el periodo."/>
    <m/>
    <m/>
    <m/>
  </r>
  <r>
    <n v="11"/>
    <x v="6"/>
    <s v="Plan Estratégico de comunicaciones formulado e implementado."/>
    <s v="No Aplica"/>
    <s v="Trabajar de manera colaborativa y participativa con nuestras partes interesadas para la generación de valor público. "/>
    <s v="_x000a_Fortalecimiento de estrategias de comunicación institucional"/>
    <s v="Información y Comunicación"/>
    <s v="Transparencia, acceso a la información pública y Lucha contra la Corrupción"/>
    <s v="Mantener actualizado el bóletin institucional como espacio de participación con el cliente interno. "/>
    <d v="2021-03-01T00:00:00"/>
    <d v="2021-12-31T00:00:00"/>
    <s v="Boletín actualizado y difundido. "/>
    <s v="Oficina Difusión y Mercadeo"/>
    <s v="Número"/>
    <s v="Actividades del plan estratégico de comunicaciones internas implementadas"/>
    <s v="Eficacia"/>
    <n v="20"/>
    <n v="4"/>
    <n v="6"/>
    <n v="6"/>
    <n v="4"/>
    <n v="4"/>
    <s v="Se realizaron cuatro (4) actualizaciones del boletín institucional IGAC al día durante el trimestre. "/>
    <m/>
    <m/>
    <m/>
    <m/>
    <m/>
    <m/>
    <m/>
    <m/>
    <m/>
    <m/>
    <n v="0.2"/>
    <n v="1"/>
    <n v="0"/>
    <n v="0"/>
    <n v="0"/>
    <s v="Concepto Favorable"/>
    <m/>
    <m/>
    <m/>
    <s v="se verificó el cargue de la evidencia y el reporte del avance"/>
    <m/>
    <m/>
    <m/>
    <x v="0"/>
    <x v="0"/>
    <x v="0"/>
    <x v="0"/>
    <s v="Se verifican las 4  actualizaciones del boletín en el el trimestre; ejecutado igual a lo programado."/>
    <m/>
    <m/>
    <m/>
  </r>
  <r>
    <n v="12"/>
    <x v="6"/>
    <s v="Plan Estratégico de comunicaciones formulado e implementado."/>
    <s v="No Aplica"/>
    <s v="Trabajar de manera colaborativa y participativa con nuestras partes interesadas para la generación de valor público. "/>
    <s v="_x000a_Fortalecimiento de estrategias de comunicación institucional"/>
    <s v="Información y Comunicación"/>
    <s v="Transparencia, acceso a la información pública y Lucha contra la Corrupción"/>
    <s v="Divulgar en los diferentes canales del instituto, contenidos sobre la importancia del cuidado y prevención del COVID-19."/>
    <d v="2021-03-01T00:00:00"/>
    <d v="2021-06-30T00:00:00"/>
    <s v="Piezas de comunicación, correos electronicos enviados, publicación en campañas e IGANET. "/>
    <s v="Oficina Difusión y Mercadeo"/>
    <s v="Porcentaje"/>
    <s v="Actividades del plan estratégico de comunicaciones internas implementadas"/>
    <s v="Eficacia"/>
    <n v="1"/>
    <n v="0.5"/>
    <n v="0.5"/>
    <n v="0"/>
    <n v="0"/>
    <n v="0.5"/>
    <s v="Se divulgó a través de piezas TIPS del protocolo de bioseguridad en pantallas digitales, correos electrónicos e IGANET. "/>
    <m/>
    <m/>
    <m/>
    <m/>
    <m/>
    <m/>
    <m/>
    <m/>
    <m/>
    <m/>
    <n v="0.5"/>
    <n v="1"/>
    <n v="0"/>
    <s v=""/>
    <s v=""/>
    <s v="Concepto Favorable"/>
    <m/>
    <m/>
    <m/>
    <s v="se verificó el cargue de la evidencia y el reporte del avance"/>
    <m/>
    <m/>
    <m/>
    <x v="0"/>
    <x v="0"/>
    <x v="0"/>
    <x v="0"/>
    <s v="Se valida la divulgación  de piezas TIPS del protocolo de bioseguridad en los diferentes medios utilizados por el proceso."/>
    <m/>
    <m/>
    <m/>
  </r>
  <r>
    <n v="13"/>
    <x v="6"/>
    <s v="Plan Estratégico de comunicaciones formulado e implementado."/>
    <s v="No Aplica"/>
    <s v="Trabajar de manera colaborativa y participativa con nuestras partes interesadas para la generación de valor público. "/>
    <s v="_x000a_Fortalecimiento de estrategias de comunicación institucional"/>
    <s v="Información y Comunicación"/>
    <s v="Transparencia, acceso a la información pública y Lucha contra la Corrupción"/>
    <s v="Atender las solicitudes para realizar campañas internas solicitadas por las diferentes áreas a nivel nacional, en los diferentes canales del instituto."/>
    <d v="2021-04-01T00:00:00"/>
    <d v="2021-12-31T00:00:00"/>
    <s v="Piezas de comunicación, correos electronicos enviados, publicación en campañas e IGANET. "/>
    <s v="Oficina Difusión y Mercadeo"/>
    <s v="Porcentaje"/>
    <s v="Actividades del plan estratégico de comunicaciones internas implementadas"/>
    <s v="Eficiencia"/>
    <n v="1"/>
    <n v="0.25"/>
    <n v="0.25"/>
    <n v="0.25"/>
    <n v="0.25"/>
    <n v="0.25"/>
    <s v="Se realizaron las siguientes campañas solicitadas por las áreas: 1. Invitación a la Formulación del Plan Anticorrupción. 2. Actividades de Bienestar 2021. 3. Actualización de datos 4. Bioseguridad. 5. Pausas activas. 6. Actualización documental. 7.Teletrabajo 8. Tips de supervisión contractual. 9. Herramientas para fortalecer el servicio al ciudadano.10. Actualización documental. 11. Dia Internacional de la Mujer.12. Talleres de escuelas preventivas. 13. Actividades de bienestar. "/>
    <m/>
    <m/>
    <m/>
    <m/>
    <m/>
    <m/>
    <m/>
    <m/>
    <m/>
    <m/>
    <n v="0.25"/>
    <n v="1"/>
    <n v="0"/>
    <n v="0"/>
    <n v="0"/>
    <s v="Concepto Favorable"/>
    <m/>
    <m/>
    <m/>
    <s v="se verificó el cargue de la evidencia y el reporte del avance"/>
    <m/>
    <m/>
    <m/>
    <x v="0"/>
    <x v="0"/>
    <x v="0"/>
    <x v="0"/>
    <s v="De acuerdo a lo evidenciado, se cumple con la actividad de realización de campañas internas solicitadas por los diferentes procesos a nivel nacional."/>
    <m/>
    <m/>
    <m/>
  </r>
  <r>
    <n v="14"/>
    <x v="6"/>
    <s v="Plan Estratégico de comunicaciones formulado e implementado."/>
    <s v="No Aplica"/>
    <s v="Trabajar de manera colaborativa y participativa con nuestras partes interesadas para la generación de valor público. "/>
    <s v="_x000a_Fortalecimiento de estrategias de comunicación institucional"/>
    <s v="Información y Comunicación"/>
    <s v="Transparencia, acceso a la información pública y Lucha contra la Corrupción"/>
    <s v="Diseñar e implementar las emisiones del programa en video &quot;Juntos Avanzamos&quot; con el propósito de mantener informados a los servidores sobre la gestión institucional.  "/>
    <d v="2021-02-01T00:00:00"/>
    <d v="2021-12-31T00:00:00"/>
    <s v="Videos del programa."/>
    <s v="Oficina Difusión y Mercadeo"/>
    <s v="Número"/>
    <s v="Actividades del plan estratégico de comunicaciones internas implementadas"/>
    <s v="Eficiencia"/>
    <n v="11"/>
    <n v="2"/>
    <n v="3"/>
    <n v="3"/>
    <n v="3"/>
    <n v="2"/>
    <s v="Se realizaron dos (2) emisiones para la implementación del programa &quot;Juntos Avanzamos&quot;. con el propósito de mantener informados a los servidores sobre la gestión institucional.  "/>
    <m/>
    <m/>
    <m/>
    <m/>
    <m/>
    <m/>
    <m/>
    <m/>
    <m/>
    <m/>
    <n v="0.18181818181818182"/>
    <n v="1"/>
    <n v="0"/>
    <n v="0"/>
    <n v="0"/>
    <s v="Concepto Favorable"/>
    <m/>
    <m/>
    <m/>
    <s v="se verificó el cargue de la evidencia y el reporte del avance"/>
    <m/>
    <m/>
    <m/>
    <x v="0"/>
    <x v="0"/>
    <x v="0"/>
    <x v="0"/>
    <s v="Se evidencia durante el trimestre, el cargue de 2 emisiones para la implementación  del programa &quot;Juntos Avanzamos&quot;. "/>
    <m/>
    <m/>
    <m/>
  </r>
  <r>
    <n v="15"/>
    <x v="6"/>
    <s v="Plan Estratégico de comunicaciones formulado e implementado."/>
    <s v="No Aplica"/>
    <s v="Trabajar de manera colaborativa y participativa con nuestras partes interesadas para la generación de valor público. "/>
    <s v="_x000a_Fortalecimiento de estrategias de comunicación institucional"/>
    <s v="Información y Comunicación"/>
    <s v="Transparencia, acceso a la información pública y Lucha contra la Corrupción"/>
    <s v="Mantener actualizada la información institucional en los medios de comunicación internos."/>
    <d v="2021-03-01T00:00:00"/>
    <d v="2021-12-31T00:00:00"/>
    <s v="Publicaciones en la IGANET; Carteleras Digitales, Correo Eletrónicos)."/>
    <s v="Oficina Difusión y Mercadeo"/>
    <s v="Porcentaje"/>
    <s v="Actividades del plan estratégico de comunicaciones internas implementadas"/>
    <s v="Eficacia"/>
    <n v="1"/>
    <n v="0.25"/>
    <n v="0.25"/>
    <n v="0.25"/>
    <n v="0.25"/>
    <n v="0.25"/>
    <s v="La información dirigida a los servidores durante el trimestre fue publicada en cada uno de los diferentes canales institucionales como son: Correo, Igacnet, pantallas digitales.  "/>
    <m/>
    <m/>
    <m/>
    <m/>
    <m/>
    <m/>
    <m/>
    <m/>
    <m/>
    <m/>
    <n v="0.25"/>
    <n v="1"/>
    <n v="0"/>
    <n v="0"/>
    <n v="0"/>
    <s v="Concepto Favorable"/>
    <m/>
    <m/>
    <m/>
    <s v="se verificó el cargue de la evidencia y el reporte del avance"/>
    <m/>
    <m/>
    <m/>
    <x v="0"/>
    <x v="0"/>
    <x v="0"/>
    <x v="0"/>
    <s v="De acuerdo a lo aportado por el proceso, se verifica el Mantenimiento y  actualización de  la información institucional en los medios de comunicación internos."/>
    <m/>
    <m/>
    <m/>
  </r>
  <r>
    <n v="16"/>
    <x v="6"/>
    <s v="Plan Estratégico de comunicaciones formulado e implementado."/>
    <s v="No Aplica"/>
    <s v="Trabajar de manera colaborativa y participativa con nuestras partes interesadas para la generación de valor público. "/>
    <s v="_x000a_Fortalecimiento de estrategias de comunicación institucional"/>
    <s v="Información y Comunicación"/>
    <s v="Transparencia, acceso a la información pública y Lucha contra la Corrupción"/>
    <s v="Apoyar las solicitudes de divulgación inherentes a la rendición de cuentas permanente de la entidad."/>
    <d v="2021-03-01T00:00:00"/>
    <d v="2021-12-31T00:00:00"/>
    <s v="Matriz de seguimiento, informes, actas de reunión."/>
    <s v="Oficina Difusión y Mercadeo"/>
    <s v="Porcentaje"/>
    <s v="Actividades del plan estratégico de comunicaciones internas implementadas"/>
    <s v="Eficacia"/>
    <n v="1"/>
    <n v="0"/>
    <n v="0.3"/>
    <n v="0.4"/>
    <n v="0.3"/>
    <m/>
    <m/>
    <m/>
    <m/>
    <m/>
    <m/>
    <m/>
    <m/>
    <m/>
    <m/>
    <m/>
    <m/>
    <n v="0"/>
    <s v=""/>
    <n v="0"/>
    <n v="0"/>
    <n v="0"/>
    <s v="Sin meta asignada en el periodo"/>
    <m/>
    <m/>
    <m/>
    <s v="Sin meta asignada en el periodo"/>
    <m/>
    <m/>
    <m/>
    <x v="1"/>
    <x v="0"/>
    <x v="0"/>
    <x v="0"/>
    <s v="Sin meta asignada para el periodo."/>
    <m/>
    <m/>
    <m/>
  </r>
  <r>
    <n v="17"/>
    <x v="6"/>
    <s v="Plan Estratégico de comunicaciones formulado e implementado."/>
    <s v="No Aplica"/>
    <s v="Trabajar de manera colaborativa y participativa con nuestras partes interesadas para la generación de valor público. "/>
    <s v="_x000a_Fortalecimiento de estrategias de comunicación institucional"/>
    <s v="Información y Comunicación"/>
    <s v="Transparencia, acceso a la información pública y Lucha contra la Corrupción"/>
    <s v="Apoyar las solicitudes de participacion en eventos internos de la entidad."/>
    <d v="2021-03-01T00:00:00"/>
    <d v="2021-12-31T00:00:00"/>
    <s v="Fotografías, videos, listas de asistencia. "/>
    <s v="Oficina Difusión y Mercadeo"/>
    <s v="Porcentaje"/>
    <s v="Actividades del plan estratégico de comunicaciones internas implementadas"/>
    <s v="Eficacia"/>
    <n v="1"/>
    <n v="0.25"/>
    <n v="0.25"/>
    <n v="0.25"/>
    <n v="0.25"/>
    <n v="0.25"/>
    <s v="Se apoyaron las solicitudes de participación en eventos propios como son: 1. Lanzamiento “Colombia en mapas” y 2. “Comisión Accidental Cámara de Representantes."/>
    <m/>
    <m/>
    <m/>
    <m/>
    <m/>
    <m/>
    <m/>
    <m/>
    <m/>
    <m/>
    <n v="0.25"/>
    <n v="1"/>
    <n v="0"/>
    <n v="0"/>
    <n v="0"/>
    <s v="Concepto Favorable"/>
    <m/>
    <m/>
    <m/>
    <s v="se verificó el cargue de la evidencia y el reporte del avance"/>
    <m/>
    <m/>
    <m/>
    <x v="0"/>
    <x v="0"/>
    <x v="0"/>
    <x v="0"/>
    <s v="De acuerdo a lo aportado por el proceso, se evidencia el desarrollo de la actividad."/>
    <m/>
    <m/>
    <m/>
  </r>
  <r>
    <n v="18"/>
    <x v="6"/>
    <s v="Plan Estratégico de comunicaciones formulado e implementado."/>
    <s v="No Aplica"/>
    <s v="Trabajar de manera colaborativa y participativa con nuestras partes interesadas para la generación de valor público. "/>
    <s v="_x000a_Fortalecimiento de estrategias de comunicación institucional"/>
    <s v="Información y Comunicación"/>
    <s v="Transparencia, acceso a la información pública y Lucha contra la Corrupción"/>
    <s v="Realizar encuestas de percepción de los servidores públicos frente a las comunicaciones internas. "/>
    <d v="2021-03-01T00:00:00"/>
    <d v="2021-12-31T00:00:00"/>
    <s v="Documento de resultados de la Encuesta."/>
    <s v="Oficina Difusión y Mercadeo"/>
    <s v="Número"/>
    <s v="Medición de la  percepción de las comunicaciones internas. "/>
    <s v="Eficacia"/>
    <n v="2"/>
    <n v="0"/>
    <n v="1"/>
    <n v="0"/>
    <n v="1"/>
    <m/>
    <m/>
    <m/>
    <m/>
    <m/>
    <m/>
    <m/>
    <m/>
    <m/>
    <m/>
    <m/>
    <m/>
    <n v="0"/>
    <s v=""/>
    <n v="0"/>
    <s v=""/>
    <n v="0"/>
    <s v="Sin meta asignada en el periodo"/>
    <m/>
    <m/>
    <m/>
    <s v="Sin meta asignada en el periodo"/>
    <m/>
    <m/>
    <m/>
    <x v="1"/>
    <x v="0"/>
    <x v="0"/>
    <x v="0"/>
    <s v="Sin meta asignada en el periodo"/>
    <m/>
    <m/>
    <m/>
  </r>
  <r>
    <n v="19"/>
    <x v="6"/>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Actualizar la información documentada  vigente del proceso."/>
    <d v="2021-08-01T00:00:00"/>
    <d v="2021-08-31T00:00:00"/>
    <s v="Publicación de la documentacion actualizada del proceso. "/>
    <s v="Oficina Difusión y Mercadeo"/>
    <s v="Porcentaje"/>
    <s v="Índice de Desempeño Institucional (IDI)"/>
    <s v="Eficacia"/>
    <n v="1"/>
    <n v="0"/>
    <n v="0"/>
    <n v="1"/>
    <n v="0"/>
    <m/>
    <m/>
    <m/>
    <m/>
    <m/>
    <m/>
    <m/>
    <m/>
    <m/>
    <m/>
    <m/>
    <m/>
    <n v="0"/>
    <s v=""/>
    <s v=""/>
    <n v="0"/>
    <s v=""/>
    <s v="Sin meta asignada en el periodo"/>
    <m/>
    <m/>
    <m/>
    <s v="Sin meta asignada en el periodo"/>
    <m/>
    <m/>
    <m/>
    <x v="1"/>
    <x v="0"/>
    <x v="0"/>
    <x v="0"/>
    <s v="Sin meta asignada en el periodo"/>
    <m/>
    <m/>
    <m/>
  </r>
  <r>
    <n v="20"/>
    <x v="6"/>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alizar las actividades contempladas en el plan anticorrupción a cargo del proceso."/>
    <d v="2021-04-01T00:00:00"/>
    <d v="2021-12-31T00:00:00"/>
    <s v="Reportes de segumiento, actas, correos, documento de implementación del plan anticorrupción."/>
    <s v="Oficina Difusión y Mercadeo"/>
    <s v="Porcentaje"/>
    <s v="Índice de Desempeño Institucional (IDI)"/>
    <s v="Eficacia"/>
    <n v="1"/>
    <n v="0.25"/>
    <n v="0.25"/>
    <n v="0.25"/>
    <n v="0.25"/>
    <n v="0.25"/>
    <s v="Se realizaron las acciones contempladas en el Plan Anticorrupción durante el trimestre. "/>
    <m/>
    <m/>
    <m/>
    <m/>
    <m/>
    <m/>
    <m/>
    <m/>
    <m/>
    <m/>
    <n v="0.25"/>
    <n v="1"/>
    <n v="0"/>
    <n v="0"/>
    <n v="0"/>
    <s v="Concepto Favorable"/>
    <m/>
    <m/>
    <m/>
    <s v="se verificó el cargue de la evidencia y el reporte del avance"/>
    <m/>
    <m/>
    <m/>
    <x v="0"/>
    <x v="0"/>
    <x v="0"/>
    <x v="0"/>
    <s v="Para el periodo, se evidencia el cargue y el reporte de la acciones contempladas en el Plan Anticorrupción."/>
    <m/>
    <m/>
    <m/>
  </r>
  <r>
    <n v="21"/>
    <x v="6"/>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Identificar las acciones de mejora relacionadas al cumplimiento del FURAG que apliquen al proceso"/>
    <d v="2021-06-01T00:00:00"/>
    <d v="2021-06-30T00:00:00"/>
    <s v="Reportes, informes de las acciones de mejora implementadas."/>
    <s v="Oficina Difusión y Mercadeo"/>
    <s v="Porcentaje"/>
    <s v="Índice de Desempeño Institucional (IDI)"/>
    <s v="Eficacia"/>
    <n v="1"/>
    <n v="0"/>
    <n v="1"/>
    <n v="0"/>
    <n v="0"/>
    <m/>
    <m/>
    <m/>
    <m/>
    <m/>
    <m/>
    <m/>
    <m/>
    <m/>
    <m/>
    <m/>
    <m/>
    <n v="0"/>
    <s v=""/>
    <n v="0"/>
    <s v=""/>
    <s v=""/>
    <s v="Sin meta asignada en el periodo"/>
    <m/>
    <m/>
    <m/>
    <s v="Sin meta asignada en el periodo"/>
    <m/>
    <m/>
    <m/>
    <x v="1"/>
    <x v="0"/>
    <x v="0"/>
    <x v="0"/>
    <s v="Sin meta asignada en el periodo"/>
    <m/>
    <m/>
    <m/>
  </r>
  <r>
    <n v="22"/>
    <x v="6"/>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visar y actualizar el mapa de riesgos del proceso de acuerdo a la politica de riesgo aprobada"/>
    <d v="2021-07-01T00:00:00"/>
    <d v="2021-07-31T00:00:00"/>
    <s v="Mapa de riesgos actualizado."/>
    <s v="Oficina Difusión y Mercadeo"/>
    <s v="Porcentaje"/>
    <s v="Índice de Desempeño Institucional (IDI)"/>
    <s v="Eficacia"/>
    <n v="1"/>
    <n v="0"/>
    <n v="0"/>
    <n v="1"/>
    <n v="0"/>
    <m/>
    <m/>
    <m/>
    <m/>
    <m/>
    <m/>
    <m/>
    <m/>
    <m/>
    <m/>
    <m/>
    <m/>
    <n v="0"/>
    <s v=""/>
    <s v=""/>
    <n v="0"/>
    <s v=""/>
    <s v="Sin meta asignada en el periodo"/>
    <m/>
    <m/>
    <m/>
    <s v="Sin meta asignada en el periodo"/>
    <m/>
    <m/>
    <m/>
    <x v="1"/>
    <x v="0"/>
    <x v="0"/>
    <x v="0"/>
    <s v="Sin meta asignada en el periodo"/>
    <m/>
    <m/>
    <m/>
  </r>
  <r>
    <n v="23"/>
    <x v="6"/>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alizar reporte a los Productos No conformes  "/>
    <d v="2021-01-01T00:00:00"/>
    <d v="2021-12-30T00:00:00"/>
    <s v="Formato de identificación y control de PTS"/>
    <s v="Oficina Difusión y Mercadeo"/>
    <s v="Número"/>
    <s v="Índice de Desempeño Institucional (IDI)"/>
    <s v="Producto"/>
    <n v="12"/>
    <n v="3"/>
    <n v="3"/>
    <n v="3"/>
    <n v="3"/>
    <n v="3"/>
    <s v="Se realizó reporte por parte del proceso sobre los productos y/o servicios no conformes durante el trimestre. "/>
    <m/>
    <m/>
    <m/>
    <m/>
    <m/>
    <m/>
    <m/>
    <m/>
    <m/>
    <m/>
    <n v="0.25"/>
    <n v="1"/>
    <n v="0"/>
    <n v="0"/>
    <n v="0"/>
    <s v="Concepto Favorable"/>
    <m/>
    <m/>
    <m/>
    <s v="se verificó el cargue de la evidencia y el reporte del avance"/>
    <m/>
    <m/>
    <m/>
    <x v="0"/>
    <x v="0"/>
    <x v="0"/>
    <x v="0"/>
    <s v="Se verifica actividad mediante correo por parte del proceso, en el que se informa que  no se presentaron productos y/o servicios no conformes durante el trimestre."/>
    <m/>
    <m/>
    <m/>
  </r>
  <r>
    <n v="1"/>
    <x v="7"/>
    <s v="Fortalecimiento de la Infraestructura Física del IGAC a nivel nacional"/>
    <s v="Plan Anticorrupción y de Atención al Ciudadano"/>
    <s v="Implementar políticas y acciones enfocadas en el fortalecimiento institucional y la arquitectura de procesos como pilar estratégico del Instituto"/>
    <s v="Sostenimiento de las políticas del Modelo Integrado de Planeación y Gestión (MIPG)"/>
    <s v="Gestión con Valores para Resultados"/>
    <s v="Mejora Normativa"/>
    <s v="Realizar el acompañamiento a las Direcciones Territoriales en el levantamiento de necesidades de infraestructura fisica y actualizar el diagnostico de las necesidades de infraestructura fisica a nivel nacional para la vigencia"/>
    <d v="2021-01-01T00:00:00"/>
    <d v="2021-11-30T00:00:00"/>
    <s v="Correos, formato de diagnostico, listas de asistencia, diagnostivo de necesidades a nivel nacional"/>
    <s v="GIT Servicios Administrativos"/>
    <s v="Porcentaje"/>
    <s v=" Porcentaje de avance del Plan de Infraestructura Física del IGAC implementado"/>
    <s v="Eficiencia"/>
    <n v="1"/>
    <n v="0"/>
    <n v="0"/>
    <n v="0"/>
    <n v="1"/>
    <n v="1"/>
    <s v="Se realizó el acompañamiento a las Direcciones Territoriales"/>
    <m/>
    <m/>
    <m/>
    <m/>
    <m/>
    <m/>
    <m/>
    <m/>
    <m/>
    <m/>
    <n v="1"/>
    <s v=""/>
    <s v=""/>
    <s v=""/>
    <n v="0"/>
    <s v="Concepto Favorable"/>
    <m/>
    <m/>
    <m/>
    <s v="se verificó el cargue de la evidencia y el reporte del avance"/>
    <m/>
    <m/>
    <m/>
    <x v="0"/>
    <x v="0"/>
    <x v="0"/>
    <x v="0"/>
    <s v="Se evidencian correos electrónicos con el acompañamiento a las Direcciones Territoriales en la atención de necesidades de infraestructura fisica y la actualización del diagnostico de las necesidades de infraestructura fisica."/>
    <m/>
    <m/>
    <m/>
  </r>
  <r>
    <n v="2"/>
    <x v="7"/>
    <s v="Fortalecimiento de la Infraestructura Física del IGAC a nivel nacional"/>
    <s v="Plan Anticorrupción y de Atención al Ciudadano"/>
    <s v="Implementar políticas y acciones enfocadas en el fortalecimiento institucional y la arquitectura de procesos como pilar estratégico del Instituto"/>
    <s v="Sostenimiento de las políticas del Modelo Integrado de Planeación y Gestión (MIPG)"/>
    <s v="Gestión con Valores para Resultados"/>
    <s v="Mejora Normativa"/>
    <s v="Elaborar el plan de infraestructura para la vigencia"/>
    <d v="2021-02-01T00:00:00"/>
    <d v="2021-04-30T00:00:00"/>
    <s v="Plan de infraestructura"/>
    <s v="GIT Servicios Administrativos"/>
    <s v="Número"/>
    <s v=" Porcentaje de avance del Plan de Infraestructura Física del IGAC implementado"/>
    <s v="Eficiencia"/>
    <n v="1.3599999999999999"/>
    <n v="0"/>
    <n v="1"/>
    <n v="0"/>
    <n v="0"/>
    <n v="0"/>
    <s v="Esta actividad se desarrollará en el siguiente trimestre"/>
    <m/>
    <m/>
    <m/>
    <m/>
    <m/>
    <m/>
    <m/>
    <m/>
    <m/>
    <m/>
    <n v="0"/>
    <s v=""/>
    <n v="0"/>
    <s v=""/>
    <s v=""/>
    <s v="Sin meta asignada en el periodo"/>
    <m/>
    <m/>
    <m/>
    <s v="Sin meta asignada en el periodo"/>
    <m/>
    <m/>
    <m/>
    <x v="1"/>
    <x v="0"/>
    <x v="0"/>
    <x v="0"/>
    <s v="No hay meta programada para el periodo"/>
    <m/>
    <m/>
    <m/>
  </r>
  <r>
    <n v="3"/>
    <x v="7"/>
    <s v="Fortalecimiento de la Infraestructura Física del IGAC a nivel nacional"/>
    <s v="Plan Anticorrupción y de Atención al Ciudadano"/>
    <s v="Implementar políticas y acciones enfocadas en el fortalecimiento institucional y la arquitectura de procesos como pilar estratégico del Instituto"/>
    <s v="Sostenimiento de las políticas del Modelo Integrado de Planeación y Gestión (MIPG)"/>
    <s v="Gestión con Valores para Resultados"/>
    <s v="Mejora Normativa"/>
    <s v="Coordinar y realizar seguimiento al mantenimiento de las sedes planteadas en el proyecto de fortalecimiento de la infraestructura fisica a nivel nacional."/>
    <d v="2021-01-01T00:00:00"/>
    <d v="2021-12-31T00:00:00"/>
    <s v="Informe de gestión"/>
    <s v="GIT Servicios Administrativos"/>
    <s v="Número"/>
    <s v=" Porcentaje de avance del Plan de Infraestructura Física del IGAC implementado"/>
    <s v="Eficiencia"/>
    <n v="12"/>
    <n v="3"/>
    <n v="3"/>
    <n v="3"/>
    <n v="3"/>
    <n v="3"/>
    <s v="Se desarrollo informe del proyecto de inversión del primer trimestre."/>
    <m/>
    <m/>
    <m/>
    <m/>
    <m/>
    <m/>
    <m/>
    <m/>
    <m/>
    <m/>
    <n v="0.25"/>
    <n v="1"/>
    <n v="0"/>
    <n v="0"/>
    <n v="0"/>
    <s v="Concepto Favorable"/>
    <m/>
    <m/>
    <m/>
    <s v="se verificó el cargue de la evidencia y el reporte del avance"/>
    <m/>
    <m/>
    <m/>
    <x v="2"/>
    <x v="0"/>
    <x v="0"/>
    <x v="0"/>
    <s v="Se evidencia informe del proyecto de inversión del primer trimestre sin firmas. En la programación cuantitativa de la actividad dice que se presentaran 3 informes, pero solo se está presentando un nforme trimestral."/>
    <m/>
    <m/>
    <m/>
  </r>
  <r>
    <n v="4"/>
    <x v="7"/>
    <s v="Fortalecimiento de la Infraestructura Física del IGAC a nivel nacional"/>
    <s v="Plan Anticorrupción y de Atención al Ciudadano"/>
    <s v="Implementar políticas y acciones enfocadas en el fortalecimiento institucional y la arquitectura de procesos como pilar estratégico del Instituto"/>
    <s v="Sostenimiento de las políticas del Modelo Integrado de Planeación y Gestión (MIPG)"/>
    <s v="Gestión con Valores para Resultados"/>
    <s v="Mejora Normativa"/>
    <s v="Coordinar y realizar seguimiento a la  adecuación de las sedes  planteadas en el proyecto de fortalecimiento de la infraestructura fisica a nivel nacional."/>
    <d v="2021-01-01T00:00:00"/>
    <d v="2021-12-31T00:00:00"/>
    <s v="Informe de gestión"/>
    <s v="GIT Servicios Administrativos"/>
    <s v="Número"/>
    <s v=" Porcentaje de avance del Plan de Infraestructura Física del IGAC implementado"/>
    <s v="Eficiencia"/>
    <n v="12"/>
    <n v="3"/>
    <n v="3"/>
    <n v="3"/>
    <n v="3"/>
    <n v="3"/>
    <s v="Se desarrollo informe del proyecto de inversión del primer trimestre."/>
    <m/>
    <m/>
    <m/>
    <m/>
    <m/>
    <m/>
    <m/>
    <m/>
    <m/>
    <m/>
    <n v="0.25"/>
    <n v="1"/>
    <n v="0"/>
    <n v="0"/>
    <n v="0"/>
    <s v="Concepto Favorable"/>
    <m/>
    <m/>
    <m/>
    <s v="se verificó el cargue de la evidencia y el reporte del avance"/>
    <m/>
    <m/>
    <m/>
    <x v="2"/>
    <x v="0"/>
    <x v="0"/>
    <x v="0"/>
    <s v="Se evidencia informe del proyecto de inversión del primer trimestre sin firmas. En la programación cuantitativa de la actividad dice que se presentaran 3 informes, pero solo se está presentando un nforme trimestral."/>
    <m/>
    <m/>
    <m/>
  </r>
  <r>
    <n v="5"/>
    <x v="7"/>
    <s v="Fortalecimiento de la Infraestructura Física del IGAC a nivel nacional"/>
    <s v="Plan Anticorrupción y de Atención al Ciudadano"/>
    <s v="Implementar políticas y acciones enfocadas en el fortalecimiento institucional y la arquitectura de procesos como pilar estratégico del Instituto"/>
    <s v="Sostenimiento de las políticas del Modelo Integrado de Planeación y Gestión (MIPG)"/>
    <s v="Gestión con Valores para Resultados"/>
    <s v="Mejora Normativa"/>
    <s v="Coordinar y realizar seguimiento al reforzamiento estructural de las sedes  planteadas en el proyecto de fortalecimiento de la infraestructura fisica a nivel nacional."/>
    <d v="2021-01-01T00:00:00"/>
    <d v="2021-12-31T00:00:00"/>
    <s v="Informe de gestión"/>
    <s v="GIT Servicios Administrativos"/>
    <s v="Número"/>
    <s v=" Porcentaje de avance del Plan de Infraestructura Física del IGAC implementado"/>
    <s v="Eficiencia"/>
    <n v="12"/>
    <n v="3"/>
    <n v="3"/>
    <n v="3"/>
    <n v="3"/>
    <n v="3"/>
    <s v="Se desarrollo informe del proyecto de inversión del primer trimestre."/>
    <m/>
    <m/>
    <m/>
    <m/>
    <m/>
    <m/>
    <m/>
    <m/>
    <m/>
    <m/>
    <n v="0.25"/>
    <n v="1"/>
    <n v="0"/>
    <n v="0"/>
    <n v="0"/>
    <s v="Concepto Favorable"/>
    <m/>
    <m/>
    <m/>
    <s v="se verificó el cargue de la evidencia y el reporte del avance"/>
    <m/>
    <m/>
    <m/>
    <x v="2"/>
    <x v="0"/>
    <x v="0"/>
    <x v="0"/>
    <s v="Se evidencia informe del proyecto de inversión del primer trimestre sin firmas. En la programación cuantitativa de la actividad dice que se presentaran 3 informes, pero solo se está presentando un nforme trimestral."/>
    <m/>
    <m/>
    <m/>
  </r>
  <r>
    <n v="6"/>
    <x v="7"/>
    <s v="Sistema de transporte del IGAC en operación"/>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Gestión con Valores para Resultados"/>
    <s v="Fortalecimiento organizacional y simplificación de procesos"/>
    <s v="Coordinar y realizar seguimiento a los contratos relacionados con el servicio de transporte y suministros del parque automotor de la entidad."/>
    <d v="2021-01-01T00:00:00"/>
    <d v="2021-12-31T00:00:00"/>
    <s v="Informe de gestión"/>
    <s v="GIT Servicios Administrativos"/>
    <s v="Número"/>
    <s v="Porcentaje de avance plan de seguridad vial Implementado "/>
    <s v="Eficiencia"/>
    <n v="12"/>
    <n v="3"/>
    <n v="3"/>
    <n v="3"/>
    <n v="3"/>
    <n v="3"/>
    <s v="Se realizó seguimiento a los contratos relacionados con el servicio de transporte y suministros del parque automotor de la entidad."/>
    <m/>
    <m/>
    <m/>
    <m/>
    <m/>
    <m/>
    <m/>
    <m/>
    <m/>
    <m/>
    <n v="0.25"/>
    <n v="1"/>
    <n v="0"/>
    <n v="0"/>
    <n v="0"/>
    <s v="Concepto Favorable"/>
    <m/>
    <m/>
    <m/>
    <s v="se verificó el cargue de la evidencia y el reporte del avance"/>
    <m/>
    <m/>
    <m/>
    <x v="0"/>
    <x v="0"/>
    <x v="0"/>
    <x v="0"/>
    <s v="Se evidencian seguimientos correspondientes a los meses de enero, febrero y marzo, al contrato numero 23936 DE 2020 de servicio de transporte especial."/>
    <m/>
    <m/>
    <m/>
  </r>
  <r>
    <n v="7"/>
    <x v="7"/>
    <s v="Sistema de transporte del IGAC en operación"/>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Gestión con Valores para Resultados"/>
    <s v="Fortalecimiento organizacional y simplificación de procesos"/>
    <s v="Realizar la atención y seguimiento a las solicitudes de servicios de transporte del parque automotor en la Sede Central."/>
    <d v="2021-01-01T00:00:00"/>
    <d v="2021-12-31T00:00:00"/>
    <s v="Informe de gestión, muestreo de solicitudes"/>
    <s v="GIT Servicios Administrativos"/>
    <s v="Porcentaje"/>
    <s v="Porcentaje de avance plan de seguridad vial Implementado "/>
    <s v="Eficiencia"/>
    <n v="1"/>
    <n v="0.25"/>
    <n v="0.25"/>
    <n v="0.25"/>
    <n v="0.25"/>
    <n v="0.25"/>
    <s v="Se atendieron y se realizó seguimiento a las solicitudes de servicios de transporte del parque automotor en la Sede Central."/>
    <m/>
    <m/>
    <m/>
    <m/>
    <m/>
    <m/>
    <m/>
    <m/>
    <m/>
    <m/>
    <n v="0.25"/>
    <n v="1"/>
    <n v="0"/>
    <n v="0"/>
    <n v="0"/>
    <s v="Concepto Favorable"/>
    <m/>
    <m/>
    <m/>
    <s v="se verificó el cargue de la evidencia y el reporte del avance"/>
    <m/>
    <m/>
    <m/>
    <x v="0"/>
    <x v="0"/>
    <x v="0"/>
    <x v="0"/>
    <s v="Se evidencian formatos F20603-04/14 Solicitud-Servicio-de- Transporte de los meses de enero y febrero, en los que se evidencia la atención de los servicios prestados, pero no se evidencia el seguimiento realizado."/>
    <m/>
    <m/>
    <m/>
  </r>
  <r>
    <n v="8"/>
    <x v="7"/>
    <s v="Sistema de transporte del IGAC en operación"/>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Gestión con Valores para Resultados"/>
    <s v="Fortalecimiento organizacional y simplificación de procesos"/>
    <s v="Realizar seguimiento al Plan Estrategico de Seguridad Vial"/>
    <d v="2021-01-01T00:00:00"/>
    <d v="2021-12-31T00:00:00"/>
    <s v="Seguimiento del Plan, informes, correos"/>
    <s v="GIT Servicios Administrativos"/>
    <s v="Número"/>
    <s v="Porcentaje de avance plan de seguridad vial Implementado "/>
    <s v="Eficiencia"/>
    <n v="4"/>
    <n v="0"/>
    <n v="1"/>
    <n v="1"/>
    <n v="2"/>
    <n v="1"/>
    <s v="Se realizó seguimiento al Plan Estratégico de Seguridad Vial"/>
    <m/>
    <m/>
    <m/>
    <m/>
    <m/>
    <m/>
    <m/>
    <m/>
    <m/>
    <m/>
    <n v="0.25"/>
    <s v=""/>
    <n v="0"/>
    <n v="0"/>
    <n v="0"/>
    <s v="Concepto Favorable"/>
    <m/>
    <m/>
    <m/>
    <s v="se verificó el cargue de la evidencia y el reporte del avance"/>
    <m/>
    <m/>
    <m/>
    <x v="0"/>
    <x v="0"/>
    <x v="0"/>
    <x v="0"/>
    <s v="Se evidencia seguimiento al Plan Estrategico de Seguridad Vial realizados durante los meses de febrero y marzo. "/>
    <m/>
    <m/>
    <m/>
  </r>
  <r>
    <n v="9"/>
    <x v="7"/>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Actualizar la información documentada del SGI del proceso de Gestión de Servicios Administrativos de acuerdo con el cronograma establecido."/>
    <d v="2021-01-01T00:00:00"/>
    <d v="2021-12-31T00:00:00"/>
    <s v="Listado Maestro de Documentos Actulizados, según cronograma"/>
    <s v="GIT Servicios Administrativos"/>
    <s v="Porcentaje"/>
    <s v="Indice de desempeño institucional"/>
    <s v="Producto"/>
    <n v="1"/>
    <n v="0"/>
    <n v="0"/>
    <n v="1"/>
    <n v="0"/>
    <n v="0"/>
    <s v="Esta actividad se desarrollará en el tercer trimestre"/>
    <m/>
    <m/>
    <m/>
    <m/>
    <m/>
    <m/>
    <m/>
    <m/>
    <m/>
    <m/>
    <n v="0"/>
    <s v=""/>
    <s v=""/>
    <n v="0"/>
    <s v=""/>
    <s v="Sin meta asignada en el periodo"/>
    <m/>
    <m/>
    <m/>
    <s v="Sin meta asignada en el periodo"/>
    <m/>
    <m/>
    <m/>
    <x v="1"/>
    <x v="0"/>
    <x v="0"/>
    <x v="0"/>
    <s v="No se registra avance durante el trimestre"/>
    <m/>
    <m/>
    <m/>
  </r>
  <r>
    <n v="10"/>
    <x v="7"/>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alizar seguimiento a los controles de los riesgos del proceso de Gestión de Servicios Administrativos"/>
    <d v="2021-01-01T00:00:00"/>
    <d v="2021-12-31T00:00:00"/>
    <s v="Herramienta Planigac"/>
    <s v="GIT Servicios Administrativos"/>
    <s v="Número"/>
    <s v="Indice de desempeño institucional"/>
    <s v="Producto"/>
    <n v="4"/>
    <n v="1"/>
    <n v="1"/>
    <n v="1"/>
    <n v="1"/>
    <n v="1"/>
    <s v="Se realizó el seguimiento a los controles de los riesgos del proceso "/>
    <m/>
    <m/>
    <m/>
    <m/>
    <m/>
    <m/>
    <m/>
    <m/>
    <m/>
    <m/>
    <n v="0.25"/>
    <n v="1"/>
    <n v="0"/>
    <n v="0"/>
    <n v="0"/>
    <s v="Concepto Favorable"/>
    <m/>
    <m/>
    <m/>
    <s v="se verificó el cargue de la evidencia y el reporte del avance"/>
    <m/>
    <m/>
    <m/>
    <x v="0"/>
    <x v="0"/>
    <x v="0"/>
    <x v="0"/>
    <s v="Se evidencia correo del 14-04-2021 en el que remiten seguimiento del Plan de Acción Anual y de los Riesgos de la Secretaría General."/>
    <m/>
    <m/>
    <m/>
  </r>
  <r>
    <n v="11"/>
    <x v="7"/>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visar y actualizar el mapa de riesgo del proceso de acuerdo con la política de riesgos aprobada."/>
    <d v="2021-10-01T00:00:00"/>
    <d v="2021-12-31T00:00:00"/>
    <s v="Herramienta Planigac"/>
    <s v="GIT Servicios Administrativos"/>
    <s v="Número"/>
    <s v="Indice de desempeño institucional"/>
    <s v="Producto"/>
    <n v="1"/>
    <n v="0"/>
    <n v="0"/>
    <n v="0"/>
    <n v="1"/>
    <n v="0"/>
    <s v="Esta actividad se desarrollará en el cuarto trimestre"/>
    <m/>
    <m/>
    <m/>
    <m/>
    <m/>
    <m/>
    <m/>
    <m/>
    <m/>
    <m/>
    <n v="0"/>
    <s v=""/>
    <s v=""/>
    <s v=""/>
    <n v="0"/>
    <s v="Sin meta asignada en el periodo"/>
    <m/>
    <m/>
    <m/>
    <s v="Sin meta asignada en el periodo"/>
    <m/>
    <m/>
    <m/>
    <x v="1"/>
    <x v="0"/>
    <x v="0"/>
    <x v="0"/>
    <s v="No estaba programdo avance para el periodo"/>
    <m/>
    <m/>
    <m/>
  </r>
  <r>
    <n v="12"/>
    <x v="7"/>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alizar las actividades contempladas en el plan de acción anual y en el plan anticorrupción a cargo del proceso de Gestión de Servicios Administrativos"/>
    <d v="2021-01-01T00:00:00"/>
    <d v="2021-12-31T00:00:00"/>
    <s v="Herramienta Planigac y Matriz PAAC"/>
    <s v="GIT Servicios Administrativos"/>
    <s v="Número"/>
    <s v="Indice de desempeño institucional"/>
    <s v="Producto"/>
    <n v="4"/>
    <n v="1"/>
    <n v="1"/>
    <n v="1"/>
    <n v="1"/>
    <n v="1"/>
    <s v="Se realizó las actividades contempladas en el plan de acción anual y en el plan anticorrupción a cargo del proceso de Gestión de Servicios Administrativos"/>
    <m/>
    <m/>
    <m/>
    <m/>
    <m/>
    <m/>
    <m/>
    <m/>
    <m/>
    <m/>
    <n v="0.25"/>
    <n v="1"/>
    <n v="0"/>
    <n v="0"/>
    <n v="0"/>
    <s v="Concepto Favorable"/>
    <m/>
    <m/>
    <m/>
    <s v="se verificó el cargue de la evidencia y el reporte del avance"/>
    <m/>
    <m/>
    <m/>
    <x v="0"/>
    <x v="0"/>
    <x v="0"/>
    <x v="0"/>
    <s v="Se evidencian reportes de seguimiento al plan de acción anual y al plan anticorrupción del proceso de Gestión de Servicios Administrativos, igualmente, se evidencia archivo Planigac y archivo Excel de seguimiento al plan anticorrupción."/>
    <m/>
    <m/>
    <m/>
  </r>
  <r>
    <n v="13"/>
    <x v="7"/>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Formular el PAA y del PAAC 2022"/>
    <d v="2021-10-01T00:00:00"/>
    <d v="2021-12-31T00:00:00"/>
    <s v="Herramienta Planigac y Matriz PAAC"/>
    <s v="GIT Servicios Administrativos"/>
    <s v="Número"/>
    <s v="Indice de desempeño institucional"/>
    <s v="Producto"/>
    <n v="2"/>
    <n v="0"/>
    <n v="0"/>
    <n v="0"/>
    <n v="2"/>
    <n v="0"/>
    <s v="Esta actividad se desarrollará en el cuarto trimestre"/>
    <m/>
    <m/>
    <m/>
    <m/>
    <m/>
    <m/>
    <m/>
    <m/>
    <m/>
    <m/>
    <n v="0"/>
    <s v=""/>
    <s v=""/>
    <s v=""/>
    <n v="0"/>
    <s v="Sin meta asignada en el periodo"/>
    <m/>
    <m/>
    <m/>
    <s v="Sin meta asignada en el periodo"/>
    <m/>
    <m/>
    <m/>
    <x v="1"/>
    <x v="0"/>
    <x v="0"/>
    <x v="0"/>
    <s v="No hay avance programado para el periodo"/>
    <m/>
    <m/>
    <m/>
  </r>
  <r>
    <n v="14"/>
    <x v="7"/>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Implementar oportunidades de mejora relacionadas al cumplimiento del FURAG que apliquen al proceso."/>
    <d v="2021-05-01T00:00:00"/>
    <d v="2021-12-31T00:00:00"/>
    <s v="Acta y / o correo, Formulario "/>
    <s v="GIT Servicios Administrativos"/>
    <s v="Número"/>
    <s v="Indice de desempeño institucional"/>
    <s v="Producto"/>
    <n v="4"/>
    <n v="0"/>
    <n v="2"/>
    <n v="1"/>
    <n v="1"/>
    <n v="0"/>
    <s v="Esta actividad se desarrollará en el siguiente trimestre"/>
    <m/>
    <m/>
    <m/>
    <m/>
    <m/>
    <m/>
    <m/>
    <m/>
    <m/>
    <m/>
    <n v="0"/>
    <s v=""/>
    <n v="0"/>
    <n v="0"/>
    <n v="0"/>
    <s v="Sin meta asignada en el periodo"/>
    <m/>
    <m/>
    <m/>
    <s v="Sin meta asignada en el periodo"/>
    <m/>
    <m/>
    <m/>
    <x v="1"/>
    <x v="0"/>
    <x v="0"/>
    <x v="0"/>
    <s v="Sin meta asignada en el periodo"/>
    <m/>
    <m/>
    <m/>
  </r>
  <r>
    <n v="1"/>
    <x v="8"/>
    <s v="Marco estrategico de TI"/>
    <s v="Plan Estratégico de Tecnologías de la Información y las Comunicaciones PETI"/>
    <s v="Fortalecer los recursos técnicos y tecnológicos para la modernización institucional "/>
    <s v="Identificación e incorporación de avances tecnológicos e innovación en procesos misionales"/>
    <s v="Gestión con Valores para Resultados"/>
    <s v="Gobierno digital "/>
    <s v="Ejecutar el Plan de Sensibilización del SGSI de la Vigencia "/>
    <d v="2021-02-01T00:00:00"/>
    <d v="2021-11-30T00:00:00"/>
    <s v="Registros de asistencia y/o correos electronicos"/>
    <s v="Oficina de Informática y Telecomunicaciones "/>
    <s v="Número"/>
    <s v="Porcentaje de implementación del marco estrategico de TI"/>
    <s v="Eficacia"/>
    <n v="10"/>
    <n v="2"/>
    <n v="3"/>
    <n v="3"/>
    <n v="2"/>
    <n v="2"/>
    <s v="Se realizaron dos sensibilizaciones a través de correos electrónicos del 17/02/2021 y del 24/3/2021:  Tip de seguridad suplantación de identidad y Tip de seguridad: Participación Jornada Seguridad Digital."/>
    <m/>
    <m/>
    <m/>
    <m/>
    <m/>
    <m/>
    <m/>
    <m/>
    <m/>
    <m/>
    <n v="0.2"/>
    <n v="1"/>
    <n v="0"/>
    <n v="0"/>
    <n v="0"/>
    <s v="Concepto Favorable"/>
    <m/>
    <m/>
    <m/>
    <s v="Se verifica el seguimiento y la evidencia aportada, al ser coincidentes se aprueba el seguimiento"/>
    <m/>
    <m/>
    <m/>
    <x v="0"/>
    <x v="0"/>
    <x v="0"/>
    <x v="0"/>
    <s v="Se evidencia correos en los que se evidencia la realización de dos sensibilizaciones el 17/02/2021 y el 24/3/2021:  Tip de seguridad suplantación de identidad y Tip de seguridad: Participación Jornada Seguridad Digital."/>
    <m/>
    <m/>
    <m/>
  </r>
  <r>
    <n v="2"/>
    <x v="8"/>
    <s v="Marco estrategico de TI"/>
    <s v="Plan Estratégico de Tecnologías de la Información y las Comunicaciones PETI"/>
    <s v="Fortalecer los recursos técnicos y tecnológicos para la modernización institucional "/>
    <s v="Identificación e incorporación de avances tecnológicos e innovación en procesos misionales"/>
    <s v="Gestión con Valores para Resultados"/>
    <s v="Gobierno digital "/>
    <s v="Actualización de la política Seguridad de la Información "/>
    <d v="2021-02-01T00:00:00"/>
    <d v="2021-11-30T00:00:00"/>
    <s v="Politica de seguridad de la información actualizada"/>
    <s v="Oficina de Informática y Telecomunicaciones "/>
    <s v="Número"/>
    <s v="Porcentaje de implementación del marco estrategico de TI"/>
    <s v="Eficacia"/>
    <n v="1"/>
    <n v="0"/>
    <n v="0"/>
    <n v="1"/>
    <n v="0"/>
    <n v="1"/>
    <s v="Se realizó actualización  a la política de Seguridad de la Información  alineada a la pólitica del Sistema de Gestión Integrada "/>
    <m/>
    <m/>
    <m/>
    <m/>
    <m/>
    <m/>
    <m/>
    <m/>
    <m/>
    <m/>
    <n v="1"/>
    <s v=""/>
    <s v=""/>
    <n v="0"/>
    <s v=""/>
    <s v="Concepto Favorable"/>
    <m/>
    <m/>
    <m/>
    <s v="Se verifica el seguimiento y la evidencia aportada, al ser coincidentes se aprueba el seguimiento"/>
    <m/>
    <m/>
    <m/>
    <x v="0"/>
    <x v="0"/>
    <x v="0"/>
    <x v="0"/>
    <s v="Se evidencia política de Seguridad de la Información  actualizada y alineada a la pólitica del Sistema de Gestión Integrado."/>
    <m/>
    <m/>
    <m/>
  </r>
  <r>
    <n v="3"/>
    <x v="8"/>
    <s v="Marco estrategico de TI"/>
    <s v="Plan Estratégico de Tecnologías de la Información y las Comunicaciones PETI"/>
    <s v="Fortalecer los recursos técnicos y tecnológicos para la modernización institucional "/>
    <s v="Identificación e incorporación de avances tecnológicos e innovación en procesos misionales"/>
    <s v="Gestión con Valores para Resultados"/>
    <s v="Gobierno digital "/>
    <s v="Jornadas de Uso y apropiación - Politica de Seguridad de la Información "/>
    <d v="2021-02-01T00:00:00"/>
    <d v="2021-11-30T00:00:00"/>
    <s v="Registros de asistencia y/o correos electronicos"/>
    <s v="Oficina de Informática y Telecomunicaciones "/>
    <s v="Número"/>
    <s v="Porcentaje de implementación del marco estrategico de TI"/>
    <s v="Eficacia"/>
    <n v="11"/>
    <n v="2"/>
    <n v="3"/>
    <n v="3"/>
    <n v="3"/>
    <n v="2"/>
    <s v="Se realizaron dos Jornadas de Uso y apropiación: Socialización de la Política de la Privacidad de la Inf., Seguridad Digital y Datos Personales.  Desarrollo capacitación virtual IGAC  “Seguridad y Privacidad de la Información y Seguridad Digital&quot;  con fecha 25/03/2021"/>
    <m/>
    <m/>
    <m/>
    <m/>
    <m/>
    <m/>
    <m/>
    <m/>
    <m/>
    <m/>
    <n v="0.18181818181818182"/>
    <n v="1"/>
    <n v="0"/>
    <n v="0"/>
    <n v="0"/>
    <s v="Concepto Favorable"/>
    <m/>
    <m/>
    <m/>
    <s v="Se verifica el seguimiento y la evidencia aportada, al ser coincidentes se aprueba el seguimiento"/>
    <m/>
    <m/>
    <m/>
    <x v="0"/>
    <x v="0"/>
    <x v="0"/>
    <x v="0"/>
    <s v="Se evidencian correos y listas de asistencia a dos Jornadas de Uso y apropiación: Socialización de la Política de la Privacidad de la Información, Seguridad Digital y Datos Personales, y capacitación virtual IGAC  “Seguridad y Privacidad de la Información y Seguridad Digital&quot;  con fecha 25/03/2021"/>
    <m/>
    <m/>
    <m/>
  </r>
  <r>
    <n v="4"/>
    <x v="8"/>
    <s v="Marco estrategico de TI"/>
    <s v="Plan Estratégico de Tecnologías de la Información y las Comunicaciones PETI"/>
    <s v="Fortalecer los recursos técnicos y tecnológicos para la modernización institucional "/>
    <s v="Identificación e incorporación de avances tecnológicos e innovación en procesos misionales"/>
    <s v="Gestión con Valores para Resultados"/>
    <s v="Gobierno digital "/>
    <s v="Apoyar a los procesos que cuentan con activos de información actualizados en la identificación, valoración y  tratamiento de riesgos de seguridad de la información "/>
    <d v="2021-02-01T00:00:00"/>
    <d v="2021-11-30T00:00:00"/>
    <s v="Riesgos actualizados "/>
    <s v="Oficina de Informática y Telecomunicaciones "/>
    <s v="Número"/>
    <s v="Porcentaje de implementación del marco estrategico de TI"/>
    <s v="Eficacia"/>
    <n v="12"/>
    <n v="0"/>
    <n v="0"/>
    <n v="6"/>
    <n v="6"/>
    <n v="0"/>
    <s v="Sin meta programada"/>
    <m/>
    <m/>
    <m/>
    <m/>
    <m/>
    <m/>
    <m/>
    <m/>
    <m/>
    <m/>
    <n v="0"/>
    <s v=""/>
    <s v=""/>
    <n v="0"/>
    <n v="0"/>
    <s v="Concepto Favorable"/>
    <m/>
    <m/>
    <m/>
    <s v="Sin meta programada para este periodo "/>
    <m/>
    <m/>
    <m/>
    <x v="1"/>
    <x v="0"/>
    <x v="0"/>
    <x v="0"/>
    <s v="No hay meta programada para el trimestre"/>
    <m/>
    <m/>
    <m/>
  </r>
  <r>
    <n v="5"/>
    <x v="8"/>
    <s v="Marco estrategico de TI"/>
    <s v="Plan Estratégico de Tecnologías de la Información y las Comunicaciones PETI"/>
    <s v="Fortalecer los recursos técnicos y tecnológicos para la modernización institucional "/>
    <s v="Identificación e incorporación de avances tecnológicos e innovación en procesos misionales"/>
    <s v="Gestión con Valores para Resultados"/>
    <s v="Gobierno digital "/>
    <s v="Apoyar a los procesos en la  actualización del inventario de activos de información "/>
    <d v="2021-02-01T00:00:00"/>
    <d v="2021-11-30T00:00:00"/>
    <s v="Matriz de inventarios de activos"/>
    <s v="Oficina de Informática y Telecomunicaciones "/>
    <s v="Número"/>
    <s v="Porcentaje de implementación del marco estrategico de TI"/>
    <s v="Eficacia"/>
    <n v="12"/>
    <n v="0"/>
    <n v="0"/>
    <n v="6"/>
    <n v="6"/>
    <n v="0"/>
    <s v="Sin meta programada"/>
    <m/>
    <m/>
    <m/>
    <m/>
    <m/>
    <m/>
    <m/>
    <m/>
    <m/>
    <m/>
    <n v="0"/>
    <s v=""/>
    <s v=""/>
    <n v="0"/>
    <n v="0"/>
    <s v="Sin meta asignada en el periodo"/>
    <m/>
    <m/>
    <m/>
    <s v="Sin meta programada para este periodo"/>
    <m/>
    <m/>
    <m/>
    <x v="1"/>
    <x v="0"/>
    <x v="0"/>
    <x v="0"/>
    <s v="Sin meta programada para este periodo"/>
    <m/>
    <m/>
    <m/>
  </r>
  <r>
    <n v="6"/>
    <x v="8"/>
    <s v="Marco estrategico de TI"/>
    <s v="Plan Estratégico de Tecnologías de la Información y las Comunicaciones PETI"/>
    <s v="Fortalecer los recursos técnicos y tecnológicos para la modernización institucional "/>
    <s v="Identificación e incorporación de avances tecnológicos e innovación en procesos misionales"/>
    <s v="Gestión con Valores para Resultados"/>
    <s v="Gobierno digital "/>
    <s v="Implementar controles de seguridad de la información "/>
    <d v="2021-02-01T00:00:00"/>
    <d v="2021-11-30T00:00:00"/>
    <s v="Controles implementados"/>
    <s v="Oficina de Informática y Telecomunicaciones "/>
    <s v="Número"/>
    <s v="Porcentaje de implementación del marco estrategico de TI"/>
    <s v="Eficacia"/>
    <n v="5"/>
    <n v="0"/>
    <n v="1"/>
    <n v="2"/>
    <n v="2"/>
    <n v="0"/>
    <s v="Sin meta programada"/>
    <m/>
    <m/>
    <m/>
    <m/>
    <m/>
    <m/>
    <m/>
    <m/>
    <m/>
    <m/>
    <n v="0"/>
    <s v=""/>
    <n v="0"/>
    <n v="0"/>
    <n v="0"/>
    <s v="Sin meta asignada en el periodo"/>
    <m/>
    <m/>
    <m/>
    <s v="Sin meta programada para este periodo"/>
    <m/>
    <m/>
    <m/>
    <x v="1"/>
    <x v="0"/>
    <x v="0"/>
    <x v="0"/>
    <s v="Sin meta programada para este periodo"/>
    <m/>
    <m/>
    <m/>
  </r>
  <r>
    <n v="7"/>
    <x v="8"/>
    <s v="Marco estrategico de TI"/>
    <s v="Plan Estratégico de Tecnologías de la Información y las Comunicaciones PETI"/>
    <s v="Fortalecer los recursos técnicos y tecnológicos para la modernización institucional "/>
    <s v="Identificación e incorporación de avances tecnológicos e innovación en procesos misionales"/>
    <s v="Gestión con Valores para Resultados"/>
    <s v="Gobierno digital "/>
    <s v="Actualizar el PETIC de acuerdo con el marco de referencia de arquitectura empresarial"/>
    <d v="2021-06-01T00:00:00"/>
    <d v="2021-12-31T00:00:00"/>
    <s v="PETIC"/>
    <s v="Oficina de Informática y Telecomunicaciones "/>
    <s v="Número"/>
    <s v="Porcentaje de implementación del marco estrategico de TI"/>
    <s v="Eficacia"/>
    <n v="1"/>
    <n v="0"/>
    <n v="0"/>
    <n v="0"/>
    <n v="1"/>
    <n v="0"/>
    <s v="Sin meta programada"/>
    <m/>
    <m/>
    <m/>
    <m/>
    <m/>
    <m/>
    <m/>
    <m/>
    <m/>
    <m/>
    <n v="0"/>
    <s v=""/>
    <s v=""/>
    <s v=""/>
    <n v="0"/>
    <s v="Sin meta asignada en el periodo"/>
    <m/>
    <m/>
    <m/>
    <s v="Sin meta programada para este periodo"/>
    <m/>
    <m/>
    <m/>
    <x v="1"/>
    <x v="0"/>
    <x v="0"/>
    <x v="0"/>
    <s v="Sin meta programada para este periodo"/>
    <m/>
    <m/>
    <m/>
  </r>
  <r>
    <n v="8"/>
    <x v="8"/>
    <s v="Marco estrategico de TI"/>
    <s v="Plan Estratégico de Tecnologías de la Información y las Comunicaciones PETI"/>
    <s v="Fortalecer los recursos técnicos y tecnológicos para la modernización institucional "/>
    <s v="Identificación e incorporación de avances tecnológicos e innovación en procesos misionales"/>
    <s v="Gestión con Valores para Resultados"/>
    <s v="Gobierno digital "/>
    <s v="Actualizar el Protafolio Servicios Tecnológicos "/>
    <d v="2021-03-01T00:00:00"/>
    <d v="2021-09-30T00:00:00"/>
    <s v="Portafolio de servicios tecnologicos"/>
    <s v="Oficina de Informática y Telecomunicaciones "/>
    <s v="Número"/>
    <s v="Porcentaje de implementación del marco estrategico de TI"/>
    <s v="Eficacia"/>
    <n v="1"/>
    <n v="0"/>
    <n v="0"/>
    <n v="1"/>
    <n v="0"/>
    <n v="0"/>
    <s v="Sin meta programada"/>
    <m/>
    <m/>
    <m/>
    <m/>
    <m/>
    <m/>
    <m/>
    <m/>
    <m/>
    <m/>
    <n v="0"/>
    <s v=""/>
    <s v=""/>
    <n v="0"/>
    <s v=""/>
    <s v="Sin meta asignada en el periodo"/>
    <m/>
    <m/>
    <m/>
    <s v="Sin meta programada para este periodo"/>
    <m/>
    <m/>
    <m/>
    <x v="1"/>
    <x v="0"/>
    <x v="0"/>
    <x v="0"/>
    <s v="Sin meta programada para este periodo"/>
    <m/>
    <m/>
    <m/>
  </r>
  <r>
    <n v="9"/>
    <x v="8"/>
    <s v="Marco estrategico de TI"/>
    <s v="Plan Estratégico de Tecnologías de la Información y las Comunicaciones PETI"/>
    <s v="Fortalecer los recursos técnicos y tecnológicos para la modernización institucional "/>
    <s v="Identificación e incorporación de avances tecnológicos e innovación en procesos misionales"/>
    <s v="Gestión con Valores para Resultados"/>
    <s v="Gobierno digital "/>
    <s v="Mantener y solicitar la notificación de los servicios de interoperabilidad con las entidades del gobierno bajo X-Road"/>
    <d v="2021-03-01T00:00:00"/>
    <d v="2021-12-31T00:00:00"/>
    <s v="Documento que evidencie los servicios disponibles en X-Road_x000a_Correo electrónico con la notificación de los servicios de interoperabilidad"/>
    <s v="Oficina de Informática y Telecomunicaciones "/>
    <s v="Número"/>
    <s v="Porcentaje de implementación del marco estrategico de TI"/>
    <s v="Eficacia"/>
    <n v="2"/>
    <n v="0"/>
    <n v="1"/>
    <n v="0"/>
    <n v="1"/>
    <n v="0"/>
    <s v="Sin meta programada"/>
    <m/>
    <m/>
    <m/>
    <m/>
    <m/>
    <m/>
    <m/>
    <m/>
    <m/>
    <m/>
    <n v="0"/>
    <s v=""/>
    <n v="0"/>
    <s v=""/>
    <n v="0"/>
    <s v="Sin meta asignada en el periodo"/>
    <m/>
    <m/>
    <m/>
    <s v="Sin meta programada para este periodo"/>
    <m/>
    <m/>
    <m/>
    <x v="1"/>
    <x v="0"/>
    <x v="0"/>
    <x v="0"/>
    <s v="Sin meta programada para este periodo"/>
    <m/>
    <m/>
    <m/>
  </r>
  <r>
    <n v="10"/>
    <x v="8"/>
    <s v="Marco estrategico de TI"/>
    <s v="Plan Estratégico de Tecnologías de la Información y las Comunicaciones PETI"/>
    <s v="Fortalecer los recursos técnicos y tecnológicos para la modernización institucional "/>
    <s v="Mejoramiento del servicio de datos abiertos"/>
    <s v="Gestión con Valores para Resultados"/>
    <s v="Gobierno digital "/>
    <s v="Ampliación de los niveles de información publicados y de uso"/>
    <d v="2021-02-01T00:00:00"/>
    <d v="2021-12-31T00:00:00"/>
    <s v="Conjunto de datos abiertos"/>
    <s v="Oficina de Informática y Telecomunicaciones "/>
    <s v="Porcentaje"/>
    <s v="Porcentaje de implementación del marco estrategico de TI"/>
    <s v="Eficacia"/>
    <n v="1"/>
    <n v="0"/>
    <n v="0"/>
    <n v="0"/>
    <n v="1"/>
    <n v="0"/>
    <s v="Sin meta programada"/>
    <m/>
    <m/>
    <m/>
    <m/>
    <m/>
    <m/>
    <m/>
    <m/>
    <m/>
    <m/>
    <n v="0"/>
    <s v=""/>
    <s v=""/>
    <s v=""/>
    <n v="0"/>
    <s v="Sin meta asignada en el periodo"/>
    <m/>
    <m/>
    <m/>
    <s v="Sin meta programada para este periodo"/>
    <m/>
    <m/>
    <m/>
    <x v="1"/>
    <x v="0"/>
    <x v="0"/>
    <x v="0"/>
    <s v="Sin meta programada para este periodo"/>
    <m/>
    <m/>
    <m/>
  </r>
  <r>
    <n v="11"/>
    <x v="8"/>
    <s v="Marco estrategico de TI"/>
    <s v="Plan Estratégico de Tecnologías de la Información y las Comunicaciones PETI"/>
    <s v="Fortalecer los recursos técnicos y tecnológicos para la modernización institucional "/>
    <s v="Identificación e incorporación de avances tecnológicos e innovación en procesos misionales"/>
    <s v="Gestión con Valores para Resultados"/>
    <s v="Gobierno digital "/>
    <s v="Aplicar la arquitectura empresarial a  un proceso misional "/>
    <d v="2021-03-01T00:00:00"/>
    <d v="2021-12-31T00:00:00"/>
    <s v="Documento  con descripción de la Arquitectura "/>
    <s v="Oficina de Informática y Telecomunicaciones "/>
    <s v="Número"/>
    <s v="Porcentaje de implementación del marco estrategico de TI"/>
    <s v="Eficacia"/>
    <n v="1"/>
    <n v="0"/>
    <n v="0"/>
    <n v="0"/>
    <n v="1"/>
    <n v="0"/>
    <s v="Sin meta programada"/>
    <m/>
    <m/>
    <m/>
    <m/>
    <m/>
    <m/>
    <m/>
    <m/>
    <m/>
    <m/>
    <n v="0"/>
    <s v=""/>
    <s v=""/>
    <s v=""/>
    <n v="0"/>
    <s v="Sin meta asignada en el periodo"/>
    <m/>
    <m/>
    <m/>
    <s v="Sin meta programada para este periodo"/>
    <m/>
    <m/>
    <m/>
    <x v="1"/>
    <x v="0"/>
    <x v="0"/>
    <x v="0"/>
    <s v="Sin meta programada para este periodo"/>
    <m/>
    <m/>
    <m/>
  </r>
  <r>
    <n v="12"/>
    <x v="8"/>
    <s v="Fortalecimiento tecnológico para la implementación del SINIC/RMD"/>
    <s v="Plan Estratégico de Tecnologías de la Información y las Comunicaciones PETI"/>
    <s v="Fortalecer los recursos técnicos y tecnológicos para la modernización institucional "/>
    <s v="Implementación del SINIC (Sistema Nacional de Información de Catastro Multipropósito)"/>
    <s v="Gestión con Valores para Resultados"/>
    <s v="Gobierno digital "/>
    <s v="Desarrollo  del SINIC"/>
    <d v="2021-02-01T00:00:00"/>
    <d v="2021-10-31T00:00:00"/>
    <s v="Panatallazo del código fuente que se encuetra  versionado en el GITLAB."/>
    <s v="Oficina de Informática y Telecomunicaciones "/>
    <s v="Número"/>
    <s v="Porcentaje implementación SINIC"/>
    <s v="Eficacia"/>
    <n v="1"/>
    <n v="0"/>
    <n v="0"/>
    <n v="0"/>
    <n v="1"/>
    <n v="0"/>
    <s v="Se encuentra en proceso de  selección y contratación de la fábrica de software y Se realizaron reuniones con  los Gestores Castastrales, SNR y DNP;  con el propósito de definir el alcance del  SINIC."/>
    <m/>
    <m/>
    <m/>
    <m/>
    <m/>
    <m/>
    <m/>
    <m/>
    <m/>
    <m/>
    <n v="0"/>
    <s v=""/>
    <s v=""/>
    <s v=""/>
    <n v="0"/>
    <s v="Concepto Favorable"/>
    <m/>
    <m/>
    <m/>
    <s v="Se verifica el seguimiento y la evidencia aportada, al ser coincidentes se aprueba el seguimiento"/>
    <m/>
    <m/>
    <m/>
    <x v="1"/>
    <x v="0"/>
    <x v="0"/>
    <x v="0"/>
    <s v="Aunque no hay meta asignada para el trimestre, se reporta la realización de reuniones con  los Gestores Castastrales, SNR y DNP;  con el propósito de definir el alcance del  SINIC."/>
    <m/>
    <m/>
    <m/>
  </r>
  <r>
    <n v="13"/>
    <x v="8"/>
    <s v="Fortalecimiento tecnológico para la implementación del SINIC/RMD"/>
    <s v="Plan Estratégico de Tecnologías de la Información y las Comunicaciones PETI"/>
    <s v="Fortalecer los recursos técnicos y tecnológicos para la modernización institucional "/>
    <s v="Implementación del SINIC (Sistema Nacional de Información de Catastro Multipropósito)"/>
    <s v="Gestión con Valores para Resultados"/>
    <s v="Gobierno digital "/>
    <s v="Realizar la puesta en producción del SINIC de la Implementación del SINIC"/>
    <d v="2021-10-01T00:00:00"/>
    <d v="2021-12-31T00:00:00"/>
    <s v="Aplicación desplegada en ambiente productivo (Enlace)"/>
    <s v="Oficina de Informática y Telecomunicaciones "/>
    <s v="Número"/>
    <s v="Porcentaje implementación SINIC"/>
    <s v="Eficacia"/>
    <n v="1"/>
    <n v="0"/>
    <n v="0"/>
    <n v="0"/>
    <n v="1"/>
    <n v="0"/>
    <s v="Sin meta programada"/>
    <m/>
    <m/>
    <m/>
    <m/>
    <m/>
    <m/>
    <m/>
    <m/>
    <m/>
    <m/>
    <n v="0"/>
    <s v=""/>
    <s v=""/>
    <s v=""/>
    <n v="0"/>
    <s v="Sin meta asignada en el periodo"/>
    <m/>
    <m/>
    <m/>
    <s v="Sin meta programada para este periodo"/>
    <m/>
    <m/>
    <m/>
    <x v="1"/>
    <x v="0"/>
    <x v="0"/>
    <x v="0"/>
    <s v="Sin meta programada para este periodo"/>
    <m/>
    <m/>
    <m/>
  </r>
  <r>
    <n v="14"/>
    <x v="8"/>
    <s v="Fortalecimiento tecnológico para la implementación del SINIC/RMD"/>
    <s v="Plan Estratégico de Tecnologías de la Información y las Comunicaciones PETI"/>
    <s v="Fortalecer los recursos técnicos y tecnológicos para la modernización institucional "/>
    <s v="Implementación del SINIC (Sistema Nacional de Información de Catastro Multipropósito)"/>
    <s v="Gestión con Valores para Resultados"/>
    <s v="Gobierno digital "/>
    <s v="Realizar Prueba de concepto  Repositorio de Datos Maestro "/>
    <d v="2021-02-01T00:00:00"/>
    <d v="2021-12-31T00:00:00"/>
    <s v="Documento con el resultado de la prueba de concepto"/>
    <s v="Oficina de Informática y Telecomunicaciones "/>
    <s v="Número"/>
    <s v="Porcentaje implementación SINIC"/>
    <s v="Eficacia"/>
    <n v="1"/>
    <n v="0"/>
    <n v="0"/>
    <n v="0"/>
    <n v="1"/>
    <n v="0"/>
    <s v="Se realizó el análisis y  las especificaciones funcionales en su primera versión para el repositorio de Datos maestros."/>
    <m/>
    <m/>
    <m/>
    <m/>
    <m/>
    <m/>
    <m/>
    <m/>
    <m/>
    <m/>
    <n v="0"/>
    <s v=""/>
    <s v=""/>
    <s v=""/>
    <n v="0"/>
    <s v="Concepto Favorable"/>
    <m/>
    <m/>
    <m/>
    <s v="Se verifica el seguimiento y la evidencia aportada, al ser coincidentes se aprueba el seguimiento"/>
    <m/>
    <m/>
    <m/>
    <x v="1"/>
    <x v="0"/>
    <x v="0"/>
    <x v="0"/>
    <s v="-aunque no hay meta programada para el periodo se reporta la realización de análisis y  las especificaciones funcionales en su primera versión para el repositorio de Datos maestros. Se evidencian documentos de Caraaaaacterización de procesos RDM, Vision Arquitectura, Especificación de Requerimientos y Mapa de Actores y Gestion de la Información geográfica "/>
    <m/>
    <m/>
    <m/>
  </r>
  <r>
    <n v="15"/>
    <x v="8"/>
    <s v="Fortalecimiento tecnológico para la implementación del SINIC/RMD"/>
    <s v="Plan Estratégico de Tecnologías de la Información y las Comunicaciones PETI"/>
    <s v="Fortalecer los recursos técnicos y tecnológicos para la modernización institucional "/>
    <s v="Implementación del SINIC (Sistema Nacional de Información de Catastro Multipropósito)"/>
    <s v="Gestión con Valores para Resultados"/>
    <s v="Gobierno digital "/>
    <s v="Publicacion y verificacion del repositorio de datos maestros en ambiente controlado de acuerdo a las entregas del DNP"/>
    <d v="2021-10-01T00:00:00"/>
    <d v="2021-12-31T00:00:00"/>
    <s v="Aplicación desplegada en ambiente productivo (Enlace)"/>
    <s v="Oficina de Informática y Telecomunicaciones "/>
    <s v="Porcentaje"/>
    <s v="Porcentaje implementación SINIC"/>
    <s v="Eficacia"/>
    <n v="1"/>
    <n v="0"/>
    <n v="0"/>
    <n v="0"/>
    <n v="1"/>
    <n v="0"/>
    <s v="Sin meta programada"/>
    <m/>
    <m/>
    <m/>
    <m/>
    <m/>
    <m/>
    <m/>
    <m/>
    <m/>
    <m/>
    <n v="0"/>
    <s v=""/>
    <s v=""/>
    <s v=""/>
    <n v="0"/>
    <s v="Sin meta asignada en el periodo"/>
    <m/>
    <m/>
    <m/>
    <s v="Sin meta programada para este periodo"/>
    <m/>
    <m/>
    <m/>
    <x v="1"/>
    <x v="0"/>
    <x v="0"/>
    <x v="0"/>
    <s v="No hay meta programada para el periodo"/>
    <m/>
    <m/>
    <m/>
  </r>
  <r>
    <n v="16"/>
    <x v="8"/>
    <s v="Funcionalidades de software implementadas"/>
    <s v="Plan Estratégico de Tecnologías de la Información y las Comunicaciones PETI"/>
    <s v="Fortalecer los recursos técnicos y tecnológicos para la modernización institucional "/>
    <s v="Implementación del nuevo SNC (sistema nacional catastral)"/>
    <s v="Gestión con Valores para Resultados"/>
    <s v="Gobierno digital "/>
    <s v="Ajustes al Sistema Nacional Catastral bajo el estándar LADM-COL "/>
    <d v="2021-03-01T00:00:00"/>
    <d v="2021-12-31T00:00:00"/>
    <s v="Panatallazo del código fuente que se encuetra  versionado en el GITLAB."/>
    <s v="Oficina de Informática y Telecomunicaciones "/>
    <s v="Número"/>
    <s v="Porcentaje de implementación de las funcionalidades"/>
    <s v="Eficacia"/>
    <n v="1"/>
    <n v="0"/>
    <n v="0"/>
    <n v="0"/>
    <n v="1"/>
    <n v="0"/>
    <s v="Se encuentra en proceso  de  contratación de la fábrica de software encargada de apoyar la etapa de desarrollo. Paralelamente se está definiendo  las especificaciones funcionales "/>
    <m/>
    <m/>
    <m/>
    <m/>
    <m/>
    <m/>
    <m/>
    <m/>
    <m/>
    <m/>
    <n v="0"/>
    <s v=""/>
    <s v=""/>
    <s v=""/>
    <n v="0"/>
    <s v="Concepto Favorable"/>
    <m/>
    <m/>
    <m/>
    <s v="Se verifica el seguimiento y la evidencia aportada, al ser coincidentes se aprueba el seguimiento"/>
    <m/>
    <m/>
    <m/>
    <x v="1"/>
    <x v="0"/>
    <x v="0"/>
    <x v="0"/>
    <s v="No hay meta programada para el trimestre. Se informa que se están definiendo  las especificaciones funcionales "/>
    <m/>
    <m/>
    <m/>
  </r>
  <r>
    <n v="17"/>
    <x v="8"/>
    <s v="Funcionalidades de software implementadas"/>
    <s v="Plan Estratégico de Tecnologías de la Información y las Comunicaciones PETI"/>
    <s v="Fortalecer los recursos técnicos y tecnológicos para la modernización institucional "/>
    <s v="Unificación de Sistemas de Información de Gestión Catastral"/>
    <s v="Gestión con Valores para Resultados"/>
    <s v="Gobierno digital "/>
    <s v="Migración de información de COBOL a SNC"/>
    <d v="2021-02-01T00:00:00"/>
    <d v="2021-12-31T00:00:00"/>
    <s v="Actas de Migración "/>
    <s v="Oficina de Informática y Telecomunicaciones "/>
    <s v="Porcentaje"/>
    <s v="Porcentaje de Direcciones territoriales migradas a SNC"/>
    <s v="Eficacia"/>
    <n v="1"/>
    <n v="0"/>
    <n v="0"/>
    <n v="0"/>
    <n v="1"/>
    <n v="0"/>
    <s v="Se realizó el cronograma, el cual se encuentra para aprobación"/>
    <m/>
    <m/>
    <m/>
    <m/>
    <m/>
    <m/>
    <m/>
    <m/>
    <m/>
    <m/>
    <n v="0"/>
    <s v=""/>
    <s v=""/>
    <s v=""/>
    <n v="0"/>
    <s v="Concepto Favorable"/>
    <m/>
    <m/>
    <m/>
    <s v="Se verifica el seguimiento y la evidencia aportada, al ser coincidentes se aprueba el seguimiento"/>
    <m/>
    <m/>
    <m/>
    <x v="1"/>
    <x v="0"/>
    <x v="0"/>
    <x v="0"/>
    <s v="No hay meta asignada para el periodo. Se evidencia cronograma para migración al SNC"/>
    <m/>
    <m/>
    <m/>
  </r>
  <r>
    <n v="18"/>
    <x v="8"/>
    <s v="Funcionalidades de software implementadas"/>
    <s v="Plan Estratégico de Tecnologías de la Información y las Comunicaciones PETI"/>
    <s v="Fortalecer los recursos técnicos y tecnológicos para la modernización institucional "/>
    <s v="Identificación e incorporación de avances tecnológicos e innovación en procesos misionales"/>
    <s v="Gestión con Valores para Resultados"/>
    <s v="Gobierno digital "/>
    <s v="Desarrollo Implementación de  un piloto de Chatbot para la mesa de ayuda"/>
    <d v="2021-02-01T00:00:00"/>
    <d v="2021-06-30T00:00:00"/>
    <s v="Panatallazo del código fuente que se encuetra  versionado en el GITLAB."/>
    <s v="Oficina de Informática y Telecomunicaciones "/>
    <s v="Número"/>
    <s v="Porcentaje de implementación de las funcionalidades"/>
    <s v="Eficacia"/>
    <n v="1"/>
    <n v="0"/>
    <n v="0"/>
    <n v="1"/>
    <n v="0"/>
    <n v="0"/>
    <s v="Sin meta programada"/>
    <m/>
    <m/>
    <m/>
    <m/>
    <m/>
    <m/>
    <m/>
    <m/>
    <m/>
    <m/>
    <n v="0"/>
    <s v=""/>
    <s v=""/>
    <n v="0"/>
    <s v=""/>
    <s v="Sin meta asignada en el periodo"/>
    <m/>
    <m/>
    <m/>
    <s v="Sin meta programada para este periodo"/>
    <m/>
    <m/>
    <m/>
    <x v="1"/>
    <x v="0"/>
    <x v="0"/>
    <x v="0"/>
    <s v="No hay meta programada para el periodo"/>
    <m/>
    <m/>
    <m/>
  </r>
  <r>
    <n v="19"/>
    <x v="8"/>
    <s v="Funcionalidades de software implementadas"/>
    <s v="Plan Estratégico de Tecnologías de la Información y las Comunicaciones PETI"/>
    <s v="Fortalecer los recursos técnicos y tecnológicos para la modernización institucional "/>
    <s v="Identificación e incorporación de avances tecnológicos e innovación en procesos misionales"/>
    <s v="Gestión con Valores para Resultados"/>
    <s v="Gobierno digital "/>
    <s v="Realizar la puesta  en producción  de la implementación de  un piloto de Chatbot para la mesa de ayuda"/>
    <d v="2021-06-01T00:00:00"/>
    <d v="2021-09-30T00:00:00"/>
    <s v="Aplicación desplegada en ambiente productivo (Enlace)"/>
    <s v="Oficina de Informática y Telecomunicaciones "/>
    <s v="Número"/>
    <s v="Porcentaje de implementación de las funcionalidades"/>
    <s v="Eficacia"/>
    <n v="1"/>
    <n v="0"/>
    <n v="0"/>
    <n v="0"/>
    <n v="1"/>
    <n v="0"/>
    <s v="Sin meta programada"/>
    <m/>
    <m/>
    <m/>
    <m/>
    <m/>
    <m/>
    <m/>
    <m/>
    <m/>
    <m/>
    <n v="0"/>
    <s v=""/>
    <s v=""/>
    <s v=""/>
    <n v="0"/>
    <s v="Sin meta asignada en el periodo"/>
    <m/>
    <m/>
    <m/>
    <s v="Sin meta programada para este periodo"/>
    <m/>
    <m/>
    <m/>
    <x v="1"/>
    <x v="0"/>
    <x v="0"/>
    <x v="0"/>
    <s v="No hay meta programada para el periodo"/>
    <m/>
    <m/>
    <m/>
  </r>
  <r>
    <n v="20"/>
    <x v="8"/>
    <s v="Funcionalidades de software implementadas"/>
    <s v="Plan Estratégico de Tecnologías de la Información y las Comunicaciones PETI"/>
    <s v="Fortalecer los recursos técnicos y tecnológicos para la modernización institucional "/>
    <s v="Identificación e incorporación de avances tecnológicos e innovación en procesos misionales"/>
    <s v="Gestión con Valores para Resultados"/>
    <s v="Gobierno digital "/>
    <s v="Piloto interoperabilidad Catastro - Registro sobre  base de datos no relacionales"/>
    <d v="2021-02-01T00:00:00"/>
    <d v="2021-10-31T00:00:00"/>
    <s v="Evidencia de que el  código fuente se encuetra  versionado en el GITLAB._x000a__x000a_Pantallazo del codigo fuente versionado en GIT Lab "/>
    <s v="Oficina de Informática y Telecomunicaciones "/>
    <s v="Número"/>
    <s v="Porcentaje de implementación de las funcionalidades"/>
    <s v="Eficacia"/>
    <n v="1"/>
    <n v="0"/>
    <n v="0"/>
    <n v="0"/>
    <n v="1"/>
    <n v="0"/>
    <s v="Definición de  las especificaciones funcionales "/>
    <m/>
    <m/>
    <m/>
    <m/>
    <m/>
    <m/>
    <m/>
    <m/>
    <m/>
    <m/>
    <n v="0"/>
    <s v=""/>
    <s v=""/>
    <s v=""/>
    <n v="0"/>
    <s v="Concepto Favorable"/>
    <m/>
    <m/>
    <m/>
    <s v="Se verifica el seguimiento y la evidencia aportada, al ser coincidentes se aprueba el seguimiento"/>
    <m/>
    <m/>
    <m/>
    <x v="1"/>
    <x v="0"/>
    <x v="0"/>
    <x v="0"/>
    <s v="No hay meta asignada para el periodo. Se informa que se defieron las especificaciones funcionales "/>
    <m/>
    <m/>
    <m/>
  </r>
  <r>
    <n v="21"/>
    <x v="8"/>
    <s v="Funcionalidades de software implementadas"/>
    <s v="Plan Estratégico de Tecnologías de la Información y las Comunicaciones PETI"/>
    <s v="Fortalecer los recursos técnicos y tecnológicos para la modernización institucional "/>
    <s v="Identificación e incorporación de avances tecnológicos e innovación en procesos misionales"/>
    <s v="Gestión con Valores para Resultados"/>
    <s v="Gobierno digital "/>
    <s v="Implementación único punto de acceso para la autenticacion de los componentes de la entidad"/>
    <d v="2021-01-01T00:00:00"/>
    <d v="2021-06-30T00:00:00"/>
    <s v="sistema de autenticacion instalado, autenticado"/>
    <s v="Oficina de Informática y Telecomunicaciones "/>
    <s v="Número"/>
    <s v="Porcentaje de implementación de las funcionalidades"/>
    <s v="Eficacia"/>
    <n v="1"/>
    <n v="0"/>
    <n v="1"/>
    <n v="0"/>
    <n v="0"/>
    <n v="1"/>
    <s v="Se realizó la implementación  único punto de acceso para la autenticación de los componentes de la entidad"/>
    <m/>
    <m/>
    <m/>
    <m/>
    <m/>
    <m/>
    <m/>
    <m/>
    <m/>
    <m/>
    <n v="1"/>
    <s v=""/>
    <n v="0"/>
    <s v=""/>
    <s v=""/>
    <s v="Concepto Favorable"/>
    <m/>
    <m/>
    <m/>
    <s v="Se verifica el seguimiento y la evidencia aportada, al ser coincidentes se aprueba el seguimiento"/>
    <m/>
    <m/>
    <m/>
    <x v="0"/>
    <x v="0"/>
    <x v="0"/>
    <x v="0"/>
    <s v="Aunque no estaba programado realizar avances en el periodo, se reporta la implementación de un punto único de acceso para la autenticación de los componentes de la entidad, se evidencia certificacion de la Integración Servicio Ciudadano De Autenticación Digital En IGAC se encuentra funcionando correctamente de acuerdo con los lineamientos del convenio."/>
    <m/>
    <m/>
    <m/>
  </r>
  <r>
    <n v="22"/>
    <x v="8"/>
    <s v="Funcionalidades de software implementadas"/>
    <s v="Plan Estratégico de Tecnologías de la Información y las Comunicaciones PETI"/>
    <s v="Fortalecer los recursos técnicos y tecnológicos para la modernización institucional "/>
    <s v="Identificación e incorporación de avances tecnológicos e innovación en procesos misionales"/>
    <s v="Gestión con Valores para Resultados"/>
    <s v="Gobierno digital "/>
    <s v="Realizar la puesta en producción de la Implementación único punto de acceso para la autenticacion de los componentes de la entidad"/>
    <d v="2021-03-01T00:00:00"/>
    <d v="2021-06-30T00:00:00"/>
    <s v="Aplicación desplegada en ambiente productivo (Enlace)"/>
    <s v="Oficina de Informática y Telecomunicaciones "/>
    <s v="Número"/>
    <s v="Porcentaje de implementación de las funcionalidades"/>
    <s v="Eficacia"/>
    <n v="1"/>
    <n v="0"/>
    <n v="1"/>
    <n v="0"/>
    <n v="0"/>
    <n v="1"/>
    <s v="Se llevó a cabo  la puesta en producción de la Implementación único punto de acceso para la autenticación de los componentes de la entidad"/>
    <m/>
    <m/>
    <m/>
    <m/>
    <m/>
    <m/>
    <m/>
    <m/>
    <m/>
    <m/>
    <n v="1"/>
    <s v=""/>
    <n v="0"/>
    <s v=""/>
    <s v=""/>
    <s v="Concepto Favorable"/>
    <m/>
    <m/>
    <m/>
    <s v="Se verifica el seguimiento y la evidencia aportada, al ser coincidentes se aprueba el seguimiento"/>
    <m/>
    <m/>
    <m/>
    <x v="0"/>
    <x v="0"/>
    <x v="0"/>
    <x v="0"/>
    <s v="Se reporta la puesta en producción de la Implementación de único punto de acceso para la autenticación de los componentes de la entidad. Se evidencia URL e impresion de pantalla de la funcionalidad"/>
    <m/>
    <m/>
    <m/>
  </r>
  <r>
    <n v="23"/>
    <x v="8"/>
    <s v="Funcionalidades de software implementadas"/>
    <s v="Plan Estratégico de Tecnologías de la Información y las Comunicaciones PETI"/>
    <s v="Fortalecer los recursos técnicos y tecnológicos para la modernización institucional "/>
    <s v="Identificación e incorporación de avances tecnológicos e innovación en procesos misionales"/>
    <s v="Gestión con Valores para Resultados"/>
    <s v="Gobierno digital "/>
    <s v="Automatización y Simplificación de trámites"/>
    <d v="2021-01-01T00:00:00"/>
    <d v="2021-12-31T00:00:00"/>
    <s v="Panatallazo del código fuente que se encuetra  versionado en el GITLAB."/>
    <s v="Oficina de Informática y Telecomunicaciones "/>
    <s v="Número"/>
    <s v="Porcentaje implementación SINIC"/>
    <s v="Eficacia"/>
    <n v="1"/>
    <n v="0"/>
    <n v="0"/>
    <n v="0"/>
    <n v="1"/>
    <n v="1"/>
    <s v="Se realizó  la  Implementación Ventanilla de Trámites - Simplificación de trámites"/>
    <m/>
    <m/>
    <m/>
    <m/>
    <m/>
    <m/>
    <m/>
    <m/>
    <m/>
    <m/>
    <n v="1"/>
    <s v=""/>
    <s v=""/>
    <s v=""/>
    <n v="0"/>
    <s v="Concepto Favorable"/>
    <m/>
    <m/>
    <m/>
    <s v="Se verifica el seguimiento y la evidencia aportada, al ser coincidentes se aprueba el seguimiento"/>
    <m/>
    <m/>
    <m/>
    <x v="0"/>
    <x v="0"/>
    <x v="0"/>
    <x v="0"/>
    <s v="Se informa que se hizo la Implementación Ventanilla de Trámites - Simplificación de trámites. Se evidencian documentos Diseño Técnico Servicio Ciudadano de Autenticación Digital - IGAC, Textos de ventanilla e Historia de usuario."/>
    <m/>
    <m/>
    <m/>
  </r>
  <r>
    <n v="24"/>
    <x v="8"/>
    <s v="Funcionalidades de software implementadas"/>
    <s v="Plan Estratégico de Tecnologías de la Información y las Comunicaciones PETI"/>
    <s v="Fortalecer los recursos técnicos y tecnológicos para la modernización institucional "/>
    <s v="Identificación e incorporación de avances tecnológicos e innovación en procesos misionales"/>
    <s v="Gestión con Valores para Resultados"/>
    <s v="Gobierno digital "/>
    <s v="Puesta en producción automatización y Simplificación de trámites"/>
    <d v="2021-04-01T00:00:00"/>
    <d v="2021-12-31T00:00:00"/>
    <s v="Panatallazo del código fuente que se encuetra  versionado en el GITLAB."/>
    <s v="Oficina de Informática y Telecomunicaciones "/>
    <s v="Número"/>
    <s v="Porcentaje implementación SINIC"/>
    <s v="Eficacia"/>
    <n v="1"/>
    <n v="0"/>
    <n v="0"/>
    <n v="0"/>
    <n v="1"/>
    <n v="1"/>
    <s v="Se llevó a cabo la puesta en producción Ventanilla de Trámites - Simplificación de trámites"/>
    <m/>
    <m/>
    <m/>
    <m/>
    <m/>
    <m/>
    <m/>
    <m/>
    <m/>
    <m/>
    <n v="1"/>
    <s v=""/>
    <s v=""/>
    <s v=""/>
    <n v="0"/>
    <s v="Concepto Favorable"/>
    <m/>
    <m/>
    <m/>
    <s v="Se verifica el seguimiento y la evidencia aportada, al ser coincidentes se aprueba el seguimiento"/>
    <m/>
    <m/>
    <m/>
    <x v="0"/>
    <x v="0"/>
    <x v="0"/>
    <x v="0"/>
    <s v="Aunque no estaba programado realizar avances en el periodo, se reporta la puesta en producción de la Ventanilla de Trámites - Simplificación de trámites, se evidencia certificacion de la Integración Servicio Ciudadano De Autenticación Digital En IGAC se encuentra funcionando correctamente de acuerdo con los lineamientos del convenio."/>
    <m/>
    <m/>
    <m/>
  </r>
  <r>
    <n v="25"/>
    <x v="8"/>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Actualizar la información documentada del SGI del proceso gestión de tecnologías de la información y comunicaciones de acuerdo con el cronograma establecido."/>
    <d v="2021-01-01T00:00:00"/>
    <d v="2021-12-31T00:00:00"/>
    <s v="Actualización"/>
    <s v="Oficina de Informática y Telecomunicaciones "/>
    <s v="Porcentaje"/>
    <s v="Indice de desempeño institucional"/>
    <s v="Producto"/>
    <n v="1"/>
    <n v="0"/>
    <n v="0"/>
    <n v="1"/>
    <n v="0"/>
    <n v="0"/>
    <s v="Sin meta programada"/>
    <m/>
    <m/>
    <m/>
    <m/>
    <m/>
    <m/>
    <m/>
    <m/>
    <m/>
    <m/>
    <n v="0"/>
    <s v=""/>
    <s v=""/>
    <n v="0"/>
    <s v=""/>
    <s v="Sin meta asignada en el periodo"/>
    <m/>
    <m/>
    <m/>
    <s v="Sin meta programada para este periodo"/>
    <m/>
    <m/>
    <m/>
    <x v="1"/>
    <x v="0"/>
    <x v="0"/>
    <x v="0"/>
    <s v="No hay meta programada para el periodo"/>
    <m/>
    <m/>
    <m/>
  </r>
  <r>
    <n v="26"/>
    <x v="8"/>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alizar seguimiento a los controles de los riesgos del proceso gestión de tecnologías de la información y las comunicaciones"/>
    <d v="2021-01-01T00:00:00"/>
    <d v="2021-12-31T00:00:00"/>
    <s v="Herramienta Planigac"/>
    <s v="Oficina de Informática y Telecomunicaciones "/>
    <s v="Número"/>
    <s v="Indice de desempeño institucional"/>
    <s v="Producto"/>
    <n v="4"/>
    <n v="1"/>
    <n v="1"/>
    <n v="1"/>
    <n v="1"/>
    <n v="1"/>
    <s v="Se realizó el seguimiento a los controles de los riesgos del proceso "/>
    <m/>
    <m/>
    <m/>
    <m/>
    <m/>
    <m/>
    <m/>
    <m/>
    <m/>
    <m/>
    <n v="0.25"/>
    <n v="1"/>
    <n v="0"/>
    <n v="0"/>
    <n v="0"/>
    <s v="Concepto Favorable"/>
    <m/>
    <m/>
    <m/>
    <s v="Se verifica el seguimiento y la evidencia aportada, al ser coincidentes se aprueba el seguimiento"/>
    <m/>
    <m/>
    <m/>
    <x v="0"/>
    <x v="0"/>
    <x v="0"/>
    <x v="0"/>
    <s v="Se evidencia seguimiento a los controles de los riesgos del proceso. Se evidencia archivo Planigac"/>
    <m/>
    <m/>
    <m/>
  </r>
  <r>
    <n v="27"/>
    <x v="8"/>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visar y actualizar el mapa de riesgo del proceso de acuerdo con la política de riesgos aprobada."/>
    <d v="2021-10-01T00:00:00"/>
    <d v="2021-12-31T00:00:00"/>
    <s v="Herramienta Planigac"/>
    <s v="Oficina de Informática y Telecomunicaciones "/>
    <s v="Número"/>
    <s v="Indice de desempeño institucional"/>
    <s v="Producto"/>
    <n v="1"/>
    <n v="0"/>
    <n v="0"/>
    <n v="0"/>
    <n v="1"/>
    <n v="0"/>
    <s v="Sin meta programada"/>
    <m/>
    <m/>
    <m/>
    <m/>
    <m/>
    <m/>
    <m/>
    <m/>
    <m/>
    <m/>
    <n v="0"/>
    <s v=""/>
    <s v=""/>
    <s v=""/>
    <n v="0"/>
    <s v="Sin meta asignada en el periodo"/>
    <m/>
    <m/>
    <m/>
    <s v="Sin meta programada para este periodo"/>
    <m/>
    <m/>
    <m/>
    <x v="1"/>
    <x v="0"/>
    <x v="0"/>
    <x v="0"/>
    <s v="No hay meta programada para el periodo"/>
    <m/>
    <m/>
    <m/>
  </r>
  <r>
    <n v="28"/>
    <x v="8"/>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alizar las actividades contempladas en el plan de acción anual y en el plan anticorrupción a cargo del proceso gestión de tecnologias de la información y las comunicaciones "/>
    <d v="2021-01-01T00:00:00"/>
    <d v="2021-12-31T00:00:00"/>
    <s v="Herramienta Planigac y Matriz PAAC"/>
    <s v="Oficina de Informática y Telecomunicaciones "/>
    <s v="Número"/>
    <s v="Indice de desempeño institucional"/>
    <s v="Producto"/>
    <n v="4"/>
    <n v="1"/>
    <n v="1"/>
    <n v="1"/>
    <n v="1"/>
    <n v="1"/>
    <s v="Realizó  las actividades contempladas en el plan de acción anual y en el plan anticorrupción."/>
    <m/>
    <m/>
    <m/>
    <m/>
    <m/>
    <m/>
    <m/>
    <m/>
    <m/>
    <m/>
    <n v="0.25"/>
    <n v="1"/>
    <n v="0"/>
    <n v="0"/>
    <n v="0"/>
    <s v="Concepto Favorable"/>
    <m/>
    <m/>
    <m/>
    <s v="Se verifica el seguimiento y la evidencia aportada, al ser coincidentes se aprueba el seguimiento"/>
    <m/>
    <m/>
    <m/>
    <x v="0"/>
    <x v="0"/>
    <x v="0"/>
    <x v="0"/>
    <s v="Se evidencia seguimiento a las actividades contempladas en el plan de acción anual del proceso. Archivo Planigac"/>
    <m/>
    <m/>
    <m/>
  </r>
  <r>
    <n v="29"/>
    <x v="8"/>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Formular el PAA y del PAAC 2022"/>
    <d v="2021-10-01T00:00:00"/>
    <d v="2021-12-31T00:00:00"/>
    <s v="Herramienta Planigac y Matriz PAAC"/>
    <s v="Oficina de Informática y Telecomunicaciones "/>
    <s v="Número"/>
    <s v="Indice de desempeño institucional"/>
    <s v="Producto"/>
    <n v="2"/>
    <n v="0"/>
    <n v="0"/>
    <n v="0"/>
    <n v="2"/>
    <n v="0"/>
    <s v="Sin meta programada "/>
    <m/>
    <m/>
    <m/>
    <m/>
    <m/>
    <m/>
    <m/>
    <m/>
    <m/>
    <m/>
    <n v="0"/>
    <s v=""/>
    <s v=""/>
    <s v=""/>
    <n v="0"/>
    <s v="Sin meta asignada en el periodo"/>
    <m/>
    <m/>
    <m/>
    <s v="Sin meta programada para este periodo"/>
    <m/>
    <m/>
    <m/>
    <x v="1"/>
    <x v="0"/>
    <x v="0"/>
    <x v="0"/>
    <s v="No hay meta programada para el periodo"/>
    <m/>
    <m/>
    <m/>
  </r>
  <r>
    <n v="30"/>
    <x v="8"/>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Implementar oportunidades de mejora relacionadas al cumplimiento del FURAG que apliquen al proceso."/>
    <d v="2021-05-01T00:00:00"/>
    <d v="2021-12-31T00:00:00"/>
    <s v="Acta y / o correo, Formulario "/>
    <s v="Oficina Asesora de Planeación "/>
    <s v="Número"/>
    <s v="Indice de desempeño institucional"/>
    <s v="Producto"/>
    <n v="4"/>
    <n v="0"/>
    <n v="2"/>
    <n v="1"/>
    <n v="1"/>
    <n v="0"/>
    <s v="Sin meta programada"/>
    <m/>
    <m/>
    <m/>
    <m/>
    <m/>
    <m/>
    <m/>
    <m/>
    <m/>
    <m/>
    <n v="0"/>
    <s v=""/>
    <n v="0"/>
    <n v="0"/>
    <n v="0"/>
    <s v="Sin meta asignada en el periodo"/>
    <m/>
    <m/>
    <m/>
    <s v="Sin meta programada para este periodo"/>
    <m/>
    <m/>
    <m/>
    <x v="1"/>
    <x v="0"/>
    <x v="0"/>
    <x v="0"/>
    <s v="No hay meta programada para el periodo"/>
    <m/>
    <m/>
    <m/>
  </r>
  <r>
    <n v="1"/>
    <x v="9"/>
    <s v="Colombia en mapas con funcionalidades y servicios disponibles"/>
    <s v="No Aplica"/>
    <s v="Maximizar la disposición y uso de la información generada "/>
    <s v="Integración y disposición de la información geográfica nacional a través de Colombia en Mapas como portal único de información geográfica nacional"/>
    <s v="Gestión del Conocimiento y la Innovación"/>
    <s v="Gestión del conocimiento y la innovación"/>
    <s v="Diseño e implementación de funcionalidad en el portal Colombia en Mapas"/>
    <d v="2021-04-01T00:00:00"/>
    <d v="2021-12-30T00:00:00"/>
    <s v="Informe técnico de las funcionalidades implementadas en la plataforma Colombia en Mapas_x000a_Funcionalidades implementadas"/>
    <s v="Oficina CIAF"/>
    <s v="Número"/>
    <s v="Funcionalidades disponibles"/>
    <s v="Eficacia"/>
    <n v="3"/>
    <n v="0"/>
    <n v="0"/>
    <n v="2"/>
    <n v="1"/>
    <n v="0"/>
    <s v="Esta actividad se encuentra programada para iniciar en el mes de abril."/>
    <m/>
    <m/>
    <m/>
    <m/>
    <m/>
    <m/>
    <m/>
    <m/>
    <m/>
    <m/>
    <n v="0"/>
    <s v=""/>
    <s v=""/>
    <n v="0"/>
    <n v="0"/>
    <s v="Sin meta asignada en el periodo"/>
    <m/>
    <m/>
    <m/>
    <s v="Actividad programada para el mes de abril "/>
    <m/>
    <m/>
    <m/>
    <x v="1"/>
    <x v="0"/>
    <x v="0"/>
    <x v="0"/>
    <s v="Sin meta programada para este periodo"/>
    <m/>
    <m/>
    <m/>
  </r>
  <r>
    <n v="2"/>
    <x v="9"/>
    <s v="Niveles de información dispuestos a través de Geoservicios"/>
    <s v="No Aplica"/>
    <s v="Maximizar la disposición y uso de la información generada "/>
    <s v="Integración y disposición de la información geográfica nacional a través de Colombia en Mapas como portal único de información geográfica nacional"/>
    <s v="Gestión del Conocimiento y la Innovación"/>
    <s v="Gestión del conocimiento y la innovación"/>
    <s v="Gestionar nuevos geoservicios y realizar el monitoreo de los publicados para garantizar su integración y disponibilidad a través de la plataforma dispuesta para tal fin."/>
    <d v="2021-02-01T00:00:00"/>
    <d v="2021-12-30T00:00:00"/>
    <s v="Matriz con geoservicios nuevos y reporte de mantenimiento de los geoservicios publicados y disponibles."/>
    <s v="Oficina CIAF"/>
    <s v="Número"/>
    <s v="Geoservicios publicados y disponibles"/>
    <s v="Eficacia"/>
    <n v="50"/>
    <n v="0"/>
    <n v="10"/>
    <n v="15"/>
    <n v="25"/>
    <n v="0"/>
    <s v="Se realizó monitoreo de los geoservicios mediante la herramienta HeoHealthCheck, optimizando el seguimiento de 372 geoservicios, los cuales se encuentran operando plenamente, se reportó a los proveedores los geoservicios débiles los cuales fueron restablecidos. Así mismo, se dio inicio a la migración de los geoservicios del Portal Geográfico Nacional al nuevo Portal Colombia en Mapas."/>
    <m/>
    <m/>
    <m/>
    <m/>
    <m/>
    <m/>
    <m/>
    <m/>
    <m/>
    <m/>
    <n v="0"/>
    <s v=""/>
    <n v="0"/>
    <n v="0"/>
    <n v="0"/>
    <s v="Concepto Favorable"/>
    <m/>
    <m/>
    <m/>
    <s v="Se verifica el seguimiento y la evidencia aportada, al ser coincidentes se aprueba el seguimiento"/>
    <m/>
    <m/>
    <m/>
    <x v="1"/>
    <x v="0"/>
    <x v="0"/>
    <x v="0"/>
    <s v="Aunque no se reporta avance cuantitativo para el trimestre, Sí se reporta avance en el autoseguimiento. Se evidencia reporte de monitoreo de los geoservicios mediante la herramienta HeoHealthCheck de 372 geoservicios."/>
    <m/>
    <m/>
    <m/>
  </r>
  <r>
    <n v="3"/>
    <x v="9"/>
    <s v="Servicio de Gestión del conocimiento e Innovación Geográfica aplicados"/>
    <s v="No Aplica"/>
    <s v="Maximizar la disposición y uso de la información generada "/>
    <s v="Impulsar el uso y la explotación de datos y tecnologías de información geográfica a nivel institucional y territorial"/>
    <s v="Gestión del Conocimiento y la Innovación"/>
    <s v="Gestión del conocimiento y la innovación"/>
    <s v="Realizar los eventos para la difusión y transferencia de conocimiento especializado asociado al uso y explotación de datos y tecnologías geoespaciales"/>
    <d v="2021-02-01T00:00:00"/>
    <d v="2021-12-15T00:00:00"/>
    <s v="Agenda _x000a_Convocatorias _x000a_Material de apoyo _x000a_Registros de asistencia _x000a_"/>
    <s v="Oficina CIAF"/>
    <s v="Número"/>
    <s v="Sumatoria de eventos realizados para la difusión y transferencia de conocimiento especializado asociado al uso y explotación de datos y tecnologías geoespaciales"/>
    <s v="Eficacia"/>
    <n v="6"/>
    <n v="0"/>
    <n v="2"/>
    <n v="2"/>
    <n v="2"/>
    <n v="0"/>
    <s v="Se dispusieron en Telecentro Regional los cursos de Participación Ciudadana para la Operación Catastral Multipropósito y Reconocedor Predial Urbano-Rural. Se revisaron los 3 cursos gratuitos: Fundamentos de percepción remota, de SIG y de Cartografía. Se actualizaron los documentos del curso Fundamentos IDE. Se dio respuesta por correo a usuarios sobre cursos CIAF._x000d__x000a_Por otra parte, se está gestionando con ONU SPIDER y CONIDA para desarrollar un evento técnico sobre el uso de tecnologías geoespaciales, para las sequías e inundaciones._x000d__x000a_"/>
    <m/>
    <m/>
    <m/>
    <m/>
    <m/>
    <m/>
    <m/>
    <m/>
    <m/>
    <m/>
    <n v="0"/>
    <s v=""/>
    <n v="0"/>
    <n v="0"/>
    <n v="0"/>
    <s v="Concepto Favorable"/>
    <m/>
    <m/>
    <m/>
    <s v="Se verifica el seguimiento y la evidencia aportada, al ser coincidentes se aprueba el seguimiento"/>
    <m/>
    <m/>
    <m/>
    <x v="1"/>
    <x v="0"/>
    <x v="0"/>
    <x v="0"/>
    <s v="No se reporta avance cuantitativo, pero en el autoseguimiento del proceso si se reporta la revision de 3 cursos gratuitos: Fundamentos de percepción remota, de SIG y de Cartografía. Se reporta la actualización de los documentos del curso Fundamentos IDE"/>
    <m/>
    <m/>
    <m/>
  </r>
  <r>
    <n v="4"/>
    <x v="9"/>
    <s v="Proyectos de innovación e investigación aplicados para la optimización de procesos institucionales y/o uso de tecnologías geospaciales para el desarrollo territorial"/>
    <s v="No Aplica"/>
    <s v="Maximizar la disposición y uso de la información generada "/>
    <s v="Impulsar el uso y la explotación de datos y tecnologías de información geográfica a nivel institucional y territorial"/>
    <s v="Gestión del Conocimiento y la Innovación"/>
    <s v="Gestión del conocimiento y la innovación"/>
    <s v="Diseñar, construir e implementar en zonas pilotos los proyectos de innovación e investigación aplicada para la optimización de procesos Institucionales."/>
    <d v="2021-02-20T00:00:00"/>
    <d v="2021-12-15T00:00:00"/>
    <s v="Plan de trabajo del proyecto_x000a_Planteamiento y formulación del proyecto_x000a_Informe de resultados del proyecto_x000a_Herramienta/Aplicación desarrollada_x000a_Documento que contenga la ruta de repositorio de datos del proyecto_x000a__x000a_"/>
    <s v="Oficina CIAF"/>
    <s v="Número"/>
    <s v="Proyectos de innovación e investigación aplicada para la optimización de procesos Institucionales desarrollados."/>
    <s v="Eficacia"/>
    <n v="2"/>
    <n v="0"/>
    <n v="0"/>
    <n v="0"/>
    <n v="2"/>
    <n v="0"/>
    <s v="Se realizó el plan de investigación e innovación del año 2021, de acuerdo con las necesidades de las áreas misionales. Se realizaron reuniones con la Subdirección de Agrología con el fin de avanzar en la definición de alcances de la implementación de los proyectos de innovación en las líneas temáticas de mapeo digital de suelos y evaluación de exactitud temática. A nivel de investigación se está trabajando en Espectro radiometría, para lo cual se tiene un Share Point con los avances. "/>
    <m/>
    <m/>
    <m/>
    <m/>
    <m/>
    <m/>
    <m/>
    <m/>
    <m/>
    <m/>
    <n v="0"/>
    <s v=""/>
    <s v=""/>
    <s v=""/>
    <n v="0"/>
    <s v="Concepto Favorable"/>
    <m/>
    <m/>
    <m/>
    <s v="Se verifica el seguimiento y la evidencia aportada, al ser coincidentes se aprueba el seguimiento"/>
    <m/>
    <m/>
    <m/>
    <x v="1"/>
    <x v="0"/>
    <x v="0"/>
    <x v="0"/>
    <s v="No se reporta avance cuantitativo de la meta. Se reporta la realizción de reuniones y tareas preliminares para lograr el cumplimiento de la meta"/>
    <m/>
    <m/>
    <m/>
  </r>
  <r>
    <n v="5"/>
    <x v="9"/>
    <s v="Reconocimiento como institución técnico científica parte del Sistema Nacional de Ciencia, Tecnología e Innovación"/>
    <s v="No Aplica"/>
    <s v="Maximizar la disposición y uso de la información generada "/>
    <s v="Impulsar el uso y la explotación de datos y tecnologías de información geográfica a nivel institucional y territorial"/>
    <s v="Gestión del Conocimiento y la Innovación"/>
    <s v="Gestión del conocimiento y la innovación"/>
    <s v="Diseñar e implementar el plan de reconocimiento de la entidad como autoridad técnico cientifica"/>
    <d v="2021-02-01T00:00:00"/>
    <d v="2021-12-30T00:00:00"/>
    <s v="Plan de reconocimiento de la entidad_x000a_Soportes de implementación del plan (articulos, contenidos, documentación procesos minciencias, investigaciones)"/>
    <s v="Oficina CIAF"/>
    <s v="Porcentaje"/>
    <s v="Porcentaje de avance en implementación de plan de reconocimiento de la entidad como autoridad técnico - científica "/>
    <s v="Eficacia"/>
    <n v="1"/>
    <n v="0.2"/>
    <n v="0.4"/>
    <n v="0.3"/>
    <n v="0.1"/>
    <n v="0.1"/>
    <s v="Se realizaron reuniones con los grupos de investigación y con la Subdirección de Agrología para ir adelantando la revisión de la documentación y demás acompañamiento para el reconocimiento de grupos ante Minciencias._x000d__x000a_Por otra parte, se enviaron los artículos (6) de investigación asociados a los proyectos del año 2020 en la temática de Cartografía para evaluación a diferentes revistas para posterior publicación. Se presenta un retraso del 10% en la actividad ya que se está a la espera de la respuesta por Minciencias referente a la metodología a seguir sobre el reconocimiento del centro de investigación._x000d__x000a_"/>
    <m/>
    <m/>
    <m/>
    <m/>
    <m/>
    <m/>
    <m/>
    <m/>
    <m/>
    <m/>
    <n v="0.1"/>
    <n v="0.5"/>
    <n v="0"/>
    <n v="0"/>
    <n v="0"/>
    <s v="Concepto Favorable"/>
    <m/>
    <m/>
    <m/>
    <s v="Se verifica el seguimiento y la evidencia aportada, al ser coincidentes se aprueba el seguimiento"/>
    <m/>
    <m/>
    <m/>
    <x v="0"/>
    <x v="0"/>
    <x v="0"/>
    <x v="0"/>
    <s v="Se evidencian correos y material de reuniones con los grupos de investigación y con la Subdirección de Agrología para la revisión de la documentación y acompañamiento para el reconocimiento de grupos ante Minciencias. Se reporta  retraso del 10% en la actividad debido a que se está a la espera de la respuesta por Minciencias referente a la metodología a seguir sobre el reconocimiento del centro de investigación._x000d__x000a_"/>
    <m/>
    <m/>
    <m/>
  </r>
  <r>
    <n v="6"/>
    <x v="9"/>
    <s v="Plataforma tecnológica de la ICDE"/>
    <s v="No Aplica"/>
    <s v="Maximizar la disposición y uso de la información generada "/>
    <s v="Fortalecimiento de la Infraestructura Colombiana de Datos Espaciales"/>
    <s v="Gestión del Conocimiento y la Innovación"/>
    <s v="Gestión del conocimiento y la innovación"/>
    <s v="Desarrollar y poner en operación la plataforma tecnológica de la ICDE para la administración territorial (Fase I)"/>
    <d v="2021-04-01T00:00:00"/>
    <d v="2021-12-30T00:00:00"/>
    <s v="Informe técnico del proceso desarrollado para la construcción y puesta en operación de la Plataforma Tecnológica de la ICDE durante la Fase I, en el cual se describa, resultados obtenidos, y procesos a desarrollar durante la siguiente vigencia"/>
    <s v="Oficina CIAF"/>
    <s v="Porcentaje"/>
    <s v="Plataforma tecnológica de la ICDE rediseñada y puesta en operación bajo la estrategia de interoperabilidad con los demás sistemas nacionales de información para la administración del territorio."/>
    <s v="Eficacia"/>
    <n v="1"/>
    <n v="0"/>
    <n v="0.2"/>
    <n v="0.4"/>
    <n v="0.4"/>
    <n v="0"/>
    <s v="Esta actividad iniciara a partir del mes de abril."/>
    <m/>
    <m/>
    <m/>
    <m/>
    <m/>
    <m/>
    <m/>
    <m/>
    <m/>
    <m/>
    <n v="0"/>
    <s v=""/>
    <n v="0"/>
    <n v="0"/>
    <n v="0"/>
    <s v="Sin meta asignada en el periodo"/>
    <m/>
    <m/>
    <m/>
    <s v="Actividad programada para el mes de abril "/>
    <m/>
    <m/>
    <m/>
    <x v="1"/>
    <x v="0"/>
    <x v="0"/>
    <x v="0"/>
    <s v="Sin meta programada para este periodo"/>
    <m/>
    <m/>
    <m/>
  </r>
  <r>
    <n v="7"/>
    <x v="9"/>
    <s v="Plataforma tecnológica de la ICDE"/>
    <s v="No Aplica"/>
    <s v="Maximizar la disposición y uso de la información generada "/>
    <s v="Fortalecimiento de la Infraestructura Colombiana de Datos Espaciales"/>
    <s v="Gestión del Conocimiento y la Innovación"/>
    <s v="Gestión del conocimiento y la innovación"/>
    <s v="Diseñar funcionalmente los servicios tecnológicos (de información y transaccionales) para la optimización de la operación catastral haciendo uso de tecnologías emergentes (big data, inteligencia artificial, blockchain) y procesos participativos"/>
    <d v="2021-04-01T00:00:00"/>
    <d v="2021-12-30T00:00:00"/>
    <s v="Informe técnico de los servicios tecnológicos implementados en el fortalecimiento de la ICDE con enfoque en la optimización de la gestión catastral"/>
    <s v="Oficina CIAF"/>
    <s v="Porcentaje"/>
    <s v="Servicios tecnológicos para la optimización de la operación catastral diseñados y puestos en operación"/>
    <s v="Eficacia"/>
    <n v="1"/>
    <n v="0"/>
    <n v="0.2"/>
    <n v="0.4"/>
    <n v="0.4"/>
    <n v="0"/>
    <s v="Esta actividad iniciara a partir del mes de abril."/>
    <m/>
    <m/>
    <m/>
    <m/>
    <m/>
    <m/>
    <m/>
    <m/>
    <m/>
    <m/>
    <n v="0"/>
    <s v=""/>
    <n v="0"/>
    <n v="0"/>
    <n v="0"/>
    <s v="Sin meta asignada en el periodo"/>
    <m/>
    <m/>
    <m/>
    <s v="Actividad programada para el mes de abril "/>
    <m/>
    <m/>
    <m/>
    <x v="1"/>
    <x v="0"/>
    <x v="0"/>
    <x v="0"/>
    <s v="Sin meta programada para este periodo"/>
    <m/>
    <m/>
    <m/>
  </r>
  <r>
    <n v="8"/>
    <x v="9"/>
    <s v="Datos geográficos integrados y dispuestos en la plataforma ICDE como apoyo al catastro multipropósito y a la administración del territorio"/>
    <s v="No Aplica"/>
    <s v="Maximizar la disposición y uso de la información generada "/>
    <s v="Fortalecimiento de la Infraestructura Colombiana de Datos Espaciales"/>
    <s v="Gestión del Conocimiento y la Innovación"/>
    <s v="Gestión del conocimiento y la innovación"/>
    <s v="Disponer los datos fundamentales identificados en la matriz de insumos como soporte a la implemementación del catastro  multipropósito, la administración del territorio."/>
    <d v="2021-03-01T00:00:00"/>
    <d v="2021-12-30T00:00:00"/>
    <s v="Conjuntos de datos fundamentales dispuestos de la matriz de insumos."/>
    <s v="Oficina CIAF"/>
    <s v="Número"/>
    <s v="Número de conjuntos de datos dispuestos  como apoyo al catastro multipropósito y a la administración del territorio"/>
    <s v="Eficacia"/>
    <n v="5"/>
    <n v="0"/>
    <n v="0"/>
    <n v="0"/>
    <n v="5"/>
    <n v="0"/>
    <s v="Se avanza en el modelamiento LADM de los siguientes objetos territoriales: áreas protegidas protectoras, áreas protegidas productoras, áreas protegidas Ley Segunda. Se inició la conceptualización del modelo de Parques Nacionales. Se avanza en el modelo LADM de Entidades territoriales."/>
    <m/>
    <m/>
    <m/>
    <m/>
    <m/>
    <m/>
    <m/>
    <m/>
    <m/>
    <m/>
    <n v="0"/>
    <s v=""/>
    <s v=""/>
    <s v=""/>
    <n v="0"/>
    <s v="Concepto Favorable"/>
    <m/>
    <m/>
    <m/>
    <s v="Se verifica el seguimiento y la evidencia aportada, al ser coincidentes se aprueba el seguimiento"/>
    <m/>
    <m/>
    <m/>
    <x v="1"/>
    <x v="0"/>
    <x v="0"/>
    <x v="0"/>
    <s v="No se reporta avance cuantitativo. Se informa de avances en el modelamiento LADM de algunos objetos y de Entidades territoriales."/>
    <m/>
    <m/>
    <m/>
  </r>
  <r>
    <n v="9"/>
    <x v="9"/>
    <s v="Datos geográficos integrados y dispuestos en la plataforma ICDE como apoyo al catastro multipropósito y a la administración del territorio"/>
    <s v="No Aplica"/>
    <s v="Maximizar la disposición y uso de la información generada "/>
    <s v="Fortalecimiento de la Infraestructura Colombiana de Datos Espaciales"/>
    <s v="Gestión del Conocimiento y la Innovación"/>
    <s v="Gestión del conocimiento y la innovación"/>
    <s v="Establecer la arquitectura de los datos fundamentales complemementarios a la matriz de insumos para el catastro multipropósito y contenidos en las temáticas definidas por el IGIF, adoptando mecanismos de custodia, gestión y disposición dentro de la ICDE."/>
    <d v="2021-04-01T00:00:00"/>
    <d v="2021-12-30T00:00:00"/>
    <s v="Conjuntos de datos complementarios a la matriz de insumos gestionados y dispuestos en la plataforma tecnológica ICDE"/>
    <s v="Oficina CIAF"/>
    <s v="Número"/>
    <s v="Número de conjuntos de datos dispuestos  como apoyo al catastro multipropósito y a la administración del territorio"/>
    <s v="Eficacia"/>
    <n v="45"/>
    <n v="0"/>
    <n v="5"/>
    <n v="15"/>
    <n v="25"/>
    <n v="0"/>
    <s v="Esta actividad iniciara a partir del mes de abril."/>
    <m/>
    <m/>
    <m/>
    <m/>
    <m/>
    <m/>
    <m/>
    <m/>
    <m/>
    <m/>
    <n v="0"/>
    <s v=""/>
    <n v="0"/>
    <n v="0"/>
    <n v="0"/>
    <s v="Sin meta asignada en el periodo"/>
    <m/>
    <m/>
    <m/>
    <s v="Actividad programada para el mes de abril"/>
    <m/>
    <m/>
    <m/>
    <x v="1"/>
    <x v="0"/>
    <x v="0"/>
    <x v="0"/>
    <s v="Sin meta programada para este periodo"/>
    <m/>
    <m/>
    <m/>
  </r>
  <r>
    <n v="10"/>
    <x v="9"/>
    <s v="Datos geográficos integrados y dispuestos en la plataforma ICDE como apoyo al catastro multipropósito y a la administración del territorio"/>
    <s v="No Aplica"/>
    <s v="Maximizar la disposición y uso de la información generada "/>
    <s v="Fortalecimiento de la Infraestructura Colombiana de Datos Espaciales"/>
    <s v="Gestión del Conocimiento y la Innovación"/>
    <s v="Gestión del conocimiento y la innovación"/>
    <s v="Gestionar y disponer datos de observación de la tierra y otros datos geográficos para la gestión territorial"/>
    <d v="2021-04-01T00:00:00"/>
    <d v="2021-12-30T00:00:00"/>
    <s v="Conjuntos de datos de Observación de la Tierra y otros datos geográficos dispuestos"/>
    <s v="Oficina CIAF"/>
    <s v="Número"/>
    <s v="Número de conjuntos de datos dispuestos  como apoyo al catastro multipropósito y a la administración del territorio"/>
    <s v="Eficacia"/>
    <n v="1"/>
    <n v="0"/>
    <n v="0"/>
    <n v="0"/>
    <n v="1"/>
    <n v="0"/>
    <s v="Esta actividad iniciara a partir del mes de abril."/>
    <m/>
    <m/>
    <m/>
    <m/>
    <m/>
    <m/>
    <m/>
    <m/>
    <m/>
    <m/>
    <n v="0"/>
    <s v=""/>
    <s v=""/>
    <s v=""/>
    <n v="0"/>
    <s v="Sin meta asignada en el periodo"/>
    <m/>
    <m/>
    <m/>
    <s v="Actividad programada para el mes de abril"/>
    <m/>
    <m/>
    <m/>
    <x v="1"/>
    <x v="0"/>
    <x v="0"/>
    <x v="0"/>
    <s v="Sin meta programada para este periodo"/>
    <m/>
    <m/>
    <m/>
  </r>
  <r>
    <n v="11"/>
    <x v="9"/>
    <s v="Marco de referencia geoespacial actualizado para Colombia"/>
    <s v="No Aplica"/>
    <s v="Maximizar la disposición y uso de la información generada "/>
    <s v="Fortalecimiento de la Infraestructura Colombiana de Datos Espaciales"/>
    <s v="Gestión del Conocimiento y la Innovación"/>
    <s v="Gestión del conocimiento y la innovación"/>
    <s v="Actualizar el marco de referencia de la ICDE a partir del modelo IGIF acatando las directrices de arquitectura empresarial de MINTIC"/>
    <d v="2021-03-01T00:00:00"/>
    <d v="2021-12-30T00:00:00"/>
    <s v="Documento con el marco de referencia geoespacial de la ICDE actualizado"/>
    <s v="Oficina CIAF"/>
    <s v="Número"/>
    <s v="Lineamientos para la gestión de información geoespacial en Colombia generados"/>
    <s v="Eficacia"/>
    <n v="1"/>
    <n v="0"/>
    <n v="0"/>
    <n v="0"/>
    <n v="1"/>
    <n v="0"/>
    <s v="Se dispuso en el portal de la ICDE los lineamientos del marco de referencia geoespacial para siete rutas estratégicas en el marco de IGIF y el Marco de referencia de MinTIC."/>
    <m/>
    <m/>
    <m/>
    <m/>
    <m/>
    <m/>
    <m/>
    <m/>
    <m/>
    <m/>
    <n v="0"/>
    <s v=""/>
    <s v=""/>
    <s v=""/>
    <n v="0"/>
    <s v="Concepto Favorable"/>
    <m/>
    <m/>
    <m/>
    <s v="Se verifica el seguimiento y la evidencia aportada, al ser coincidentes se aprueba el seguimiento"/>
    <m/>
    <m/>
    <m/>
    <x v="1"/>
    <x v="0"/>
    <x v="0"/>
    <x v="0"/>
    <s v="No se reporta avance cuantitativo. Se evidencia documento de lineamientos del marco de referencia geoespacial para siete rutas estratégicas "/>
    <m/>
    <m/>
    <m/>
  </r>
  <r>
    <n v="12"/>
    <x v="9"/>
    <s v="Marco de referencia geoespacial actualizado para Colombia"/>
    <s v="No Aplica"/>
    <s v="Maximizar la disposición y uso de la información generada "/>
    <s v="Fortalecimiento de la Infraestructura Colombiana de Datos Espaciales"/>
    <s v="Gestión del Conocimiento y la Innovación"/>
    <s v="Gestión del conocimiento y la innovación"/>
    <s v="Implementar la estrategia de fortalecimiento en el uso y aprovechamiento de la información geoespacial dispuesta a través de la ICDE para el catastro multipropósito y la administración de las tierras en los municipios priorizados en el marco de la política de catastro multipropósito"/>
    <d v="2021-03-01T00:00:00"/>
    <d v="2021-12-30T00:00:00"/>
    <s v="Informe sobre la implementación de la ruta de fortalecimiento de capacidades de los municipios priorizados, incluyendo componente tecnológico._x000a__x000a_"/>
    <s v="Oficina CIAF"/>
    <s v="Número"/>
    <s v="Municipios fortalecidos  en materia de uso y gestión de información geográfica "/>
    <s v="Eficacia"/>
    <n v="3"/>
    <n v="0"/>
    <n v="1"/>
    <n v="1"/>
    <n v="1"/>
    <n v="0"/>
    <s v="Se realizó una sesión de trabajo con el Programa suizo de cooperación económica, a través de SwissTierras, en donde se presentaron los avances en el diseño de la estrategia territorial para el fortalecimiento de capacidades en el marco de la política de catastro multipropósito, así como la revisión metodológica de acuerdo al proceso de priorización temática y acompañamiento técnico brindado por SwissTierras a las entidades territoriales de Colombia._x000d__x000a_"/>
    <m/>
    <m/>
    <m/>
    <m/>
    <m/>
    <m/>
    <m/>
    <m/>
    <m/>
    <m/>
    <n v="0"/>
    <s v=""/>
    <n v="0"/>
    <n v="0"/>
    <n v="0"/>
    <s v="Concepto Favorable"/>
    <m/>
    <m/>
    <m/>
    <s v="Se verifica el seguimiento y la evidencia aportada, al ser coincidentes se aprueba el seguimiento"/>
    <m/>
    <m/>
    <m/>
    <x v="1"/>
    <x v="0"/>
    <x v="0"/>
    <x v="0"/>
    <s v="No se reporta avance cuantitativo. Se evidencia act de reunión del 26/03/2021, sin firmas, con el Programa suizo de cooperación económica, a través de SwissTierras, en donde se presentaron los avances en el diseño de la estrategia territorial para el fortalecimiento de capacidades en el marco de la política de catastro multipropósito."/>
    <m/>
    <m/>
    <m/>
  </r>
  <r>
    <n v="13"/>
    <x v="9"/>
    <s v="Sistema de información geográfica para grupos étnicos."/>
    <s v="No Aplica"/>
    <s v="Trabajar de manera colaborativa y participativa con nuestras partes interesadas para la generación de valor público"/>
    <s v="Fortalecimiento de las alianzas estratégicas de cooperación técnica y científica"/>
    <s v="Gestión del Conocimiento y la Innovación"/>
    <s v="Gestión del conocimiento y la innovación"/>
    <s v="Realizar el diseño, desarrollo e implementación de las nuevas funcionalidades del sistema de información geográfica para grupos étnicos - Fase II"/>
    <d v="2021-02-15T00:00:00"/>
    <d v="2021-12-30T00:00:00"/>
    <s v="Documentación técnica de la etapa de diseño, desarrollo e implementación de las nuevas funcionalidades."/>
    <s v="Oficina CIAF"/>
    <s v="Porcentaje"/>
    <s v="Sistema de información geográfica para grupos étnicos actualizado."/>
    <s v="Eficacia"/>
    <n v="1"/>
    <n v="0.15"/>
    <n v="0.25"/>
    <n v="0.4"/>
    <n v="0.2"/>
    <n v="0.15"/>
    <s v="Se elaboró el plan de gestión, diseño y desarrollo del SIG INDIGENA y el cronograma de actividades para la vigencia 2021, los cuales fueron aprobados por la Comisión Nacional de Territorios Indígenas - CNTI."/>
    <m/>
    <m/>
    <m/>
    <m/>
    <m/>
    <m/>
    <m/>
    <m/>
    <m/>
    <m/>
    <n v="0.15"/>
    <n v="1"/>
    <n v="0"/>
    <n v="0"/>
    <n v="0"/>
    <s v="Concepto Favorable"/>
    <m/>
    <m/>
    <m/>
    <s v="Se verifica el seguimiento y la evidencia aportada, al ser coincidentes se aprueba el seguimiento"/>
    <m/>
    <m/>
    <m/>
    <x v="0"/>
    <x v="0"/>
    <x v="0"/>
    <x v="0"/>
    <s v="Se evidencia acta de reunion del 30/03/2021 con asunto: Definición funcionalidades a ser priorizadas durante la vigencia 2021. Tambien se evidencia documento word con el plan de gestión, diseño y desarrollo del SIG INDIGENA y el cronograma de actividades para la vigencia 2021."/>
    <m/>
    <m/>
    <m/>
  </r>
  <r>
    <n v="14"/>
    <x v="9"/>
    <s v="Sistema de información geográfica para grupos étnicos."/>
    <s v="No Aplica"/>
    <s v="Trabajar de manera colaborativa y participativa con nuestras partes interesadas para la generación de valor público"/>
    <s v="Fortalecimiento de las alianzas estratégicas de cooperación técnica y científica"/>
    <s v="Gestión del Conocimiento y la Innovación"/>
    <s v="Gestión del conocimiento y la innovación"/>
    <s v="Realizar la capacitación y/o entrenamiento del SIG a los grupos étnicos de acuerdo con los lineamientos de la Comisión Nacional de Territorios Indígenas - CNTI"/>
    <d v="2021-04-01T00:00:00"/>
    <d v="2021-12-30T00:00:00"/>
    <s v="Registros de asistencia, material de apoyo."/>
    <s v="Oficina CIAF"/>
    <s v="Número"/>
    <s v="Sistema de información geográfica para grupos étnicos actualizado."/>
    <s v="Eficacia"/>
    <n v="2"/>
    <n v="0"/>
    <n v="1"/>
    <n v="0"/>
    <n v="1"/>
    <n v="0"/>
    <s v="Esta actividad iniciara a partir del mes de abril."/>
    <m/>
    <m/>
    <m/>
    <m/>
    <m/>
    <m/>
    <m/>
    <m/>
    <m/>
    <m/>
    <n v="0"/>
    <s v=""/>
    <n v="0"/>
    <s v=""/>
    <n v="0"/>
    <s v="Sin meta asignada en el periodo"/>
    <m/>
    <m/>
    <m/>
    <s v="Actividad programada para el mes de abril"/>
    <m/>
    <m/>
    <m/>
    <x v="1"/>
    <x v="0"/>
    <x v="0"/>
    <x v="0"/>
    <s v="Sin meta programada para este periodo"/>
    <m/>
    <m/>
    <m/>
  </r>
  <r>
    <n v="15"/>
    <x v="9"/>
    <s v="Sistema de información geográfica para grupos étnicos."/>
    <s v="No Aplica"/>
    <s v="Trabajar de manera colaborativa y participativa con nuestras partes interesadas para la generación de valor público"/>
    <s v="Fortalecimiento de las alianzas estratégicas de cooperación técnica y científica"/>
    <s v="Gestión del Conocimiento y la Innovación"/>
    <s v="Gestión del conocimiento y la innovación"/>
    <s v="Realizar el soporte del sistema de información geográfica para grupos étnicos - Fase II"/>
    <d v="2021-02-15T00:00:00"/>
    <d v="2021-12-30T00:00:00"/>
    <s v="Bitácora de incidencias solucionadas"/>
    <s v="Oficina CIAF"/>
    <s v="Número"/>
    <s v="Sistema de información geográfica para grupos étnicos actualizado."/>
    <s v="Eficacia"/>
    <n v="4"/>
    <n v="1"/>
    <n v="1"/>
    <n v="1"/>
    <n v="1"/>
    <n v="1"/>
    <s v="No se recibieron solicitudes de soporte por parte de la Comisión Nacional de Territorios Indígenas _CNTI, así mismo el sistema no presento inconvenientes durante los meses de enero, febrero y marzo."/>
    <m/>
    <m/>
    <m/>
    <m/>
    <m/>
    <m/>
    <m/>
    <m/>
    <m/>
    <m/>
    <n v="0.25"/>
    <n v="1"/>
    <n v="0"/>
    <n v="0"/>
    <n v="0"/>
    <s v="Concepto Favorable"/>
    <m/>
    <m/>
    <m/>
    <s v="Se verifica el seguimiento y la evidencia aportada, al ser coincidentes se aprueba el seguimiento"/>
    <m/>
    <m/>
    <m/>
    <x v="0"/>
    <x v="0"/>
    <x v="0"/>
    <x v="0"/>
    <s v="Se evidencian documentos de bitacoras de incidencias solucionadas de los meses de febrero y marzo de 2021, donde se informa que no hubo solicitud de soporte por parte de la CNTI en estos meses."/>
    <m/>
    <m/>
    <m/>
  </r>
  <r>
    <n v="16"/>
    <x v="9"/>
    <s v="Asistencia técnica a entidades en la gestión de los recursos geográficos"/>
    <s v="No Aplica"/>
    <s v="Trabajar de manera colaborativa y participativa con nuestras partes interesadas para la generación de valor público"/>
    <s v="Fortalecimiento de las alianzas estratégicas de cooperación técnica y científica"/>
    <s v="Gestión del Conocimiento y la Innovación"/>
    <s v="Gestión del conocimiento y la innovación"/>
    <s v="Planear la asistencia técnica, asesoría, análisis y/o consultoría a desarrollar"/>
    <d v="2021-01-05T00:00:00"/>
    <d v="2021-11-15T00:00:00"/>
    <s v="Propuestas técnico económicas y plan de trabajo del servicio"/>
    <s v="Oficina CIAF"/>
    <s v="Número"/>
    <s v="Relación de asistencias técnicas a entidades en la gestión de los recursos geográficos"/>
    <s v="Eficacia"/>
    <n v="10"/>
    <n v="2"/>
    <n v="3"/>
    <n v="4"/>
    <n v="1"/>
    <n v="6"/>
    <s v="Se elaboró y presento propuesta técnico-económica para general el SIG del Depto del Quindío Fase III, el SIG de VALLEDUPAR, el SIG de DIPOL, el SIG de la Gobernación de Norte de Santander, el SIG del Instituto Cuervo y Caro y el SIG para Empresas públicas de Cundinamarca._x000d__x000a_"/>
    <m/>
    <m/>
    <m/>
    <m/>
    <m/>
    <m/>
    <m/>
    <m/>
    <m/>
    <m/>
    <n v="0.6"/>
    <n v="1"/>
    <n v="0"/>
    <n v="0"/>
    <n v="0"/>
    <s v="Concepto Favorable"/>
    <m/>
    <m/>
    <m/>
    <s v="Se verifica el seguimiento y la evidencia aportada, al ser coincidentes se aprueba el seguimiento"/>
    <m/>
    <m/>
    <m/>
    <x v="0"/>
    <x v="0"/>
    <x v="0"/>
    <x v="0"/>
    <s v="Se evidencian documentos de propuestas tecnicas de de seis proyectos"/>
    <m/>
    <m/>
    <m/>
  </r>
  <r>
    <n v="17"/>
    <x v="9"/>
    <s v="Asistencia técnica a entidades en la gestión de los recursos geográficos"/>
    <s v="No Aplica"/>
    <s v="Trabajar de manera colaborativa y participativa con nuestras partes interesadas para la generación de valor público"/>
    <s v="Fortalecimiento de las alianzas estratégicas de cooperación técnica y científica"/>
    <s v="Gestión del Conocimiento y la Innovación"/>
    <s v="Gestión del conocimiento y la innovación"/>
    <s v="Desarrollar la asistencia técnica, asesoría, análisis y/o consultoría"/>
    <d v="2021-01-05T00:00:00"/>
    <d v="2021-12-30T00:00:00"/>
    <s v="Informes de avance de la asistencia técnica"/>
    <s v="Oficina CIAF"/>
    <s v="Número"/>
    <s v="Relación de asistencias técnicas a entidades en la gestión de los recursos geográficos"/>
    <s v="Eficacia"/>
    <n v="4"/>
    <n v="0"/>
    <n v="0"/>
    <n v="1"/>
    <n v="3"/>
    <n v="0"/>
    <s v="Se da inicio a la asistencia técnica RENARE bajo el convenio Específico con Patrimonio Natural/IDEAM/IGAC y se generan avances de acuerdo al cronograma aprobado del proyecto."/>
    <m/>
    <m/>
    <m/>
    <m/>
    <m/>
    <m/>
    <m/>
    <m/>
    <m/>
    <m/>
    <n v="0"/>
    <s v=""/>
    <s v=""/>
    <n v="0"/>
    <n v="0"/>
    <s v="Concepto Favorable"/>
    <m/>
    <m/>
    <m/>
    <s v="Se verifica el seguimiento y la evidencia aportada, al ser coincidentes se aprueba el seguimiento"/>
    <m/>
    <m/>
    <m/>
    <x v="1"/>
    <x v="0"/>
    <x v="0"/>
    <x v="0"/>
    <s v="No se reporta avance cuantitativo. Se evidencian documentos de interoperabilidad, actas y listados de asistencia a reuniones, informe de incidencias atendidas y estado actual del proyecto RENARE."/>
    <m/>
    <m/>
    <m/>
  </r>
  <r>
    <n v="18"/>
    <x v="9"/>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Actualizar la información documentada del SGI del proceso gestión del conocimiento, investigación e innovación de acuerdo con el cronograma establecido."/>
    <d v="2021-01-01T00:00:00"/>
    <d v="2021-12-30T00:00:00"/>
    <s v="Documentos actualizados "/>
    <s v="Oficina CIAF"/>
    <s v="Porcentaje"/>
    <s v="Índice de Desempeño Institucional (IDI)"/>
    <s v="Producto"/>
    <n v="1"/>
    <n v="0.2"/>
    <n v="0.3"/>
    <n v="0.3"/>
    <n v="0.2"/>
    <n v="0.2"/>
    <s v="Se realizaron los ajustes del nuevo Procedimiento de Investigación, Desarrollo e Innovación, el Instructivo y a los formatos respectivos, una vez terminados los ajustes, se remitieron los documentos a la OAP para observaciones, ello con el objetivo de oficializar estos documentos._x000d__x000a_"/>
    <m/>
    <m/>
    <m/>
    <m/>
    <m/>
    <m/>
    <m/>
    <m/>
    <m/>
    <m/>
    <n v="0.2"/>
    <n v="1"/>
    <n v="0"/>
    <n v="0"/>
    <n v="0"/>
    <s v="Concepto Favorable"/>
    <m/>
    <m/>
    <m/>
    <s v="Se verifica el seguimiento y la evidencia aportada, al ser coincidentes se aprueba el seguimiento"/>
    <m/>
    <m/>
    <m/>
    <x v="0"/>
    <x v="0"/>
    <x v="0"/>
    <x v="0"/>
    <s v="Se evidencian documetos con ajustes al Procedimiento de Investigación, Desarrollo e Innovación, al Instructivo y a formatos. Tambien se presenta la remisión de estos documentos a la OAP para revisión y aprobación."/>
    <m/>
    <m/>
    <m/>
  </r>
  <r>
    <n v="19"/>
    <x v="9"/>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alizar seguimiento a los controles de los riesgos del proceso gestión del conocimiento, investigación e innovación."/>
    <d v="2021-01-01T00:00:00"/>
    <d v="2021-12-30T00:00:00"/>
    <s v="Herramienta Planigac_x000a_"/>
    <s v="Oficina CIAF"/>
    <s v="Número"/>
    <s v="Índice de Desempeño Institucional (IDI)"/>
    <s v="Producto"/>
    <n v="4"/>
    <n v="1"/>
    <n v="1"/>
    <n v="1"/>
    <n v="1"/>
    <n v="1"/>
    <s v="Se realizó el seguimiento del primer trimestre a los controles de los riesgos del proceso de gestión del conocimiento, investigación e innovación."/>
    <m/>
    <m/>
    <m/>
    <m/>
    <m/>
    <m/>
    <m/>
    <m/>
    <m/>
    <m/>
    <n v="0.25"/>
    <n v="1"/>
    <n v="0"/>
    <n v="0"/>
    <n v="0"/>
    <s v="Concepto Favorable"/>
    <m/>
    <m/>
    <m/>
    <s v="Se verifica el seguimiento y la evidencia aportada, al ser coincidentes se aprueba el seguimiento"/>
    <m/>
    <m/>
    <m/>
    <x v="0"/>
    <x v="0"/>
    <x v="0"/>
    <x v="0"/>
    <s v="Se evidencia archivo Planigac con el seguimiento a los controles de los riesgos del proceso de gestión del conocimiento, investigación e innovación, correspondiente al primer trimestre "/>
    <m/>
    <m/>
    <m/>
  </r>
  <r>
    <n v="20"/>
    <x v="9"/>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visar y actualizar el mapa de riesgo del proceso de acuerdo con la política de riesgos aprobada."/>
    <d v="2021-10-01T00:00:00"/>
    <d v="2021-12-30T00:00:00"/>
    <s v="Herramienta Planigac_x000a_"/>
    <s v="Oficina CIAF"/>
    <s v="Número"/>
    <s v="Índice de Desempeño Institucional (IDI)"/>
    <s v="Producto"/>
    <n v="1"/>
    <n v="0"/>
    <n v="0"/>
    <n v="0"/>
    <n v="1"/>
    <n v="0"/>
    <s v="Esta actividad inicia a partir del mes de octubre"/>
    <m/>
    <m/>
    <m/>
    <m/>
    <m/>
    <m/>
    <m/>
    <m/>
    <m/>
    <m/>
    <n v="0"/>
    <s v=""/>
    <s v=""/>
    <s v=""/>
    <n v="0"/>
    <s v="Concepto Favorable"/>
    <m/>
    <m/>
    <m/>
    <s v="Actividad programada para el mes de octubre"/>
    <m/>
    <m/>
    <m/>
    <x v="1"/>
    <x v="0"/>
    <x v="0"/>
    <x v="0"/>
    <s v="Sin meta programada para este periodo"/>
    <m/>
    <m/>
    <m/>
  </r>
  <r>
    <n v="21"/>
    <x v="9"/>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alizar las actividades contempladas en el plan de acción anual a cargo del proceso gestión del conocimiento, investigación e innovación"/>
    <d v="2021-01-01T00:00:00"/>
    <d v="2021-12-30T00:00:00"/>
    <s v="Herramienta Planigac_x000a_"/>
    <s v="Oficina CIAF"/>
    <s v="Número"/>
    <s v="Índice de Desempeño Institucional (IDI)"/>
    <s v="Producto"/>
    <n v="4"/>
    <n v="1"/>
    <n v="1"/>
    <n v="1"/>
    <n v="1"/>
    <n v="1"/>
    <s v="Se realizó seguimiento al cumplimiento del plan de acción anual del proceso de gestión del conocimiento, investigación e innovación para el primer trimestre del año 2021."/>
    <m/>
    <m/>
    <m/>
    <m/>
    <m/>
    <m/>
    <m/>
    <m/>
    <m/>
    <m/>
    <n v="0.25"/>
    <n v="1"/>
    <n v="0"/>
    <n v="0"/>
    <n v="0"/>
    <s v="Concepto Favorable"/>
    <m/>
    <m/>
    <m/>
    <s v="Se verifica el seguimiento y la evidencia aportada, al ser coincidentes se aprueba el seguimiento"/>
    <m/>
    <m/>
    <m/>
    <x v="0"/>
    <x v="0"/>
    <x v="0"/>
    <x v="0"/>
    <s v="Se evidencia archivo Planigac con el seguimiento al plan de acción anual del proceso de gestión del conocimiento, investigación e innovación, correspondiente al primer trimestre de 2021"/>
    <m/>
    <m/>
    <m/>
  </r>
  <r>
    <n v="22"/>
    <x v="9"/>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Formular el Plan de Acción Anual (PAA) y el Plan Anticorrupción y Atención al Ciudadano (PAAC) 2022"/>
    <d v="2021-10-01T00:00:00"/>
    <d v="2021-12-30T00:00:00"/>
    <s v="Herramienta Planigac y Matriz PAAC"/>
    <s v="Oficina CIAF"/>
    <s v="Número"/>
    <s v="Índice de Desempeño Institucional (IDI)"/>
    <s v="Producto"/>
    <n v="2"/>
    <n v="0"/>
    <n v="0"/>
    <n v="0"/>
    <n v="2"/>
    <n v="0"/>
    <s v="Esta actividad inicia a partir del mes de octubre."/>
    <m/>
    <m/>
    <m/>
    <m/>
    <m/>
    <m/>
    <m/>
    <m/>
    <m/>
    <m/>
    <n v="0"/>
    <s v=""/>
    <s v=""/>
    <s v=""/>
    <n v="0"/>
    <s v="Concepto Favorable"/>
    <m/>
    <m/>
    <m/>
    <s v="Actividad programada para el mes de octubre"/>
    <m/>
    <m/>
    <m/>
    <x v="1"/>
    <x v="0"/>
    <x v="0"/>
    <x v="0"/>
    <s v="Sin meta programada para este periodo"/>
    <m/>
    <m/>
    <m/>
  </r>
  <r>
    <n v="23"/>
    <x v="9"/>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alizar reporte a los Productos No conformes  "/>
    <d v="2021-01-01T00:00:00"/>
    <d v="2021-12-30T00:00:00"/>
    <s v="Formato de identificación y control de PTS"/>
    <s v="Oficina CIAF"/>
    <s v="Número"/>
    <s v="Índice de Desempeño Institucional (IDI)"/>
    <s v="Producto"/>
    <n v="12"/>
    <n v="3"/>
    <n v="3"/>
    <n v="3"/>
    <n v="3"/>
    <n v="3"/>
    <s v="Se realizó seguimiento a los productos y/o servicios ofrecidos por el proceso de gestión del conocimiento, investigación e innovación y se evidencia que para el primer trimestre del año no se presentó producto no conforme."/>
    <m/>
    <m/>
    <m/>
    <m/>
    <m/>
    <m/>
    <m/>
    <m/>
    <m/>
    <m/>
    <n v="0.25"/>
    <n v="1"/>
    <n v="0"/>
    <n v="0"/>
    <n v="0"/>
    <s v="Concepto Favorable"/>
    <m/>
    <m/>
    <m/>
    <s v="Se verifica el seguimiento y la evidencia aportada, al ser coincidentes se aprueba el seguimiento"/>
    <m/>
    <m/>
    <m/>
    <x v="0"/>
    <x v="0"/>
    <x v="0"/>
    <x v="0"/>
    <s v="Se evidencian correos en los que se informa que durante el primer trimestre de 2021 no se han presentado productos y/o servicios no conformes."/>
    <m/>
    <m/>
    <m/>
  </r>
  <r>
    <n v="24"/>
    <x v="9"/>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Implementar oportunidades de mejora relacionadas al cumplimiento del FURAG que apliquen al proceso."/>
    <d v="2021-06-01T00:00:00"/>
    <d v="2021-12-30T00:00:00"/>
    <s v="Documento con las acciones implementadas"/>
    <s v="Oficina CIAF"/>
    <s v="Porcentaje"/>
    <s v="Índice de Desempeño Institucional (IDI)"/>
    <s v="Producto"/>
    <n v="1"/>
    <n v="0"/>
    <n v="0"/>
    <n v="0"/>
    <n v="1"/>
    <n v="0"/>
    <s v="Esta actividad inicia a partir del mes de junio."/>
    <m/>
    <m/>
    <m/>
    <m/>
    <m/>
    <m/>
    <m/>
    <m/>
    <m/>
    <m/>
    <n v="0"/>
    <s v=""/>
    <s v=""/>
    <s v=""/>
    <n v="0"/>
    <s v="Sin meta asignada en el periodo"/>
    <m/>
    <m/>
    <m/>
    <s v="Actividad programada para el mes de junio"/>
    <m/>
    <m/>
    <m/>
    <x v="1"/>
    <x v="0"/>
    <x v="0"/>
    <x v="0"/>
    <s v="Sin meta programada para este periodo"/>
    <m/>
    <m/>
    <m/>
  </r>
  <r>
    <n v="1"/>
    <x v="10"/>
    <s v="Rediseño y modernización institucional"/>
    <s v="No Aplica"/>
    <s v="Implementar políticas y acciones enfocadas en el fortalecimiento institucional y la arquitectura de procesos como pilar estratégico del Instituto"/>
    <s v="Rediseño del IGAC y modernización basada en procesos"/>
    <s v="Talento Humano"/>
    <s v="Talento Humano"/>
    <s v="Avance en la implementación del rediseño y modernización institucional"/>
    <d v="2021-01-01T00:00:00"/>
    <d v="2021-12-31T00:00:00"/>
    <s v="Plan de trabajo estapa de rediseño"/>
    <s v="GI Talento Humano"/>
    <s v="Porcentaje"/>
    <s v="Actividades ejecutadas /Actividades programadas para la implementación del rediseño y modernización institucional * 100"/>
    <s v="Eficiencia"/>
    <n v="1"/>
    <n v="0"/>
    <n v="0"/>
    <n v="0"/>
    <n v="1"/>
    <n v="0"/>
    <s v="Durante el primer trimestre se han desarrollado mesas de trabajo con DAFP y Presidencia para generar los decretos de estructura y de planta finales"/>
    <m/>
    <m/>
    <m/>
    <m/>
    <m/>
    <m/>
    <m/>
    <m/>
    <m/>
    <m/>
    <n v="0"/>
    <s v=""/>
    <s v=""/>
    <s v=""/>
    <n v="0"/>
    <s v="Sin meta asignada en el periodo"/>
    <m/>
    <m/>
    <m/>
    <s v="No se programo meta para este periodo, aunque se realizaron actividades en ppro de la meta."/>
    <m/>
    <m/>
    <m/>
    <x v="1"/>
    <x v="0"/>
    <x v="0"/>
    <x v="0"/>
    <s v="Sin meta asignada para el periodo, sin embargo no se encuentran evidencias de las actividades desarrolladas."/>
    <m/>
    <m/>
    <m/>
  </r>
  <r>
    <n v="2"/>
    <x v="10"/>
    <s v="Plan Anual de vacantes"/>
    <s v="Plan Anual de Vacantes"/>
    <s v="Implementar políticas y acciones enfocadas en el fortalecimiento institucional y la arquitectura de procesos como pilar estratégico del Instituto"/>
    <s v="Sostenimiento de las políticas del Modelo Integrado de Planeación y Gestión (MIPG)"/>
    <s v="Talento Humano"/>
    <s v="Talento Humano"/>
    <s v="Aprobar, adoptar y  publicar el Plan Anual de Vacantes"/>
    <d v="2021-01-01T00:00:00"/>
    <d v="2021-02-28T00:00:00"/>
    <s v="Plan Anual de Vacantes"/>
    <s v="GI Talento Humano"/>
    <s v="Número"/>
    <s v="Cumplimiento de Actividades propuestas"/>
    <s v="Eficiencia"/>
    <n v="1"/>
    <n v="1"/>
    <n v="0"/>
    <n v="0"/>
    <n v="0"/>
    <n v="1"/>
    <s v="En el primer trimestre se aprobó el Plan Anual de Vacantes en el comité de Institucional de Gestión del Desempeño el 29 de 2021, se adoptó mediante Res. No. 99 de 2021 y se publicó el Plan Anual de Vacantes 2021, a través de Comunicación Interna el 17 de febrero de 2021. "/>
    <m/>
    <m/>
    <m/>
    <m/>
    <m/>
    <m/>
    <m/>
    <m/>
    <m/>
    <m/>
    <n v="1"/>
    <n v="1"/>
    <s v=""/>
    <s v=""/>
    <s v=""/>
    <s v="Concepto Favorable"/>
    <m/>
    <m/>
    <m/>
    <s v="Con el plan Anual de Vacantes,  Res. No. 99 de 2021,  y  Comunicación Interna el 17 de febrero de 2021 se evidencia el cumplimento  de la meta."/>
    <m/>
    <m/>
    <m/>
    <x v="0"/>
    <x v="0"/>
    <x v="0"/>
    <x v="0"/>
    <s v="El plan anual de Vacantes fue aprobado y adoptado mediante la Resolución 99 de 2021, así mismo fue comunicado mediante correo electrónico del 17 de febrero de 2021, por lo tanto se observa la ejecución de la actividad."/>
    <m/>
    <m/>
    <m/>
  </r>
  <r>
    <n v="3"/>
    <x v="10"/>
    <s v="Plan Anual de vacantes"/>
    <s v="Plan Anual de Vacantes"/>
    <s v="Implementar políticas y acciones enfocadas en el fortalecimiento institucional y la arquitectura de procesos como pilar estratégico del Instituto"/>
    <s v="Sostenimiento de las políticas del Modelo Integrado de Planeación y Gestión (MIPG)"/>
    <s v="Talento Humano"/>
    <s v="Talento Humano"/>
    <s v="Ejecutar el Plan de Trabajo anual de vacantes en el año 2021"/>
    <d v="2021-01-01T00:00:00"/>
    <d v="2021-12-31T00:00:00"/>
    <s v="Informe, listas de asistencias, ejecución del plan"/>
    <s v="GI Talento Humano"/>
    <s v="Número"/>
    <s v="Cumplimiento de Actividades propuestas"/>
    <s v="Eficiencia"/>
    <n v="59"/>
    <n v="9"/>
    <n v="18"/>
    <n v="17"/>
    <n v="15"/>
    <n v="7"/>
    <s v="De las 9 actividades programadas se han ejecutado 7 faltando: 1. Realizar las acciones correspondientes para la provisión de las vacantes definitivas de carrera administrativa (encargos y nombramientos provisionales).  (Debido a que está sujeto al rediseño institucional) 2. Realizar las acciones correspondientes con la Comisión Nacional del Servicio Civil para estructurar el concurso abierto y el concurso de ascenso. (Debido a que está sujeto al rediseño institucional) "/>
    <m/>
    <m/>
    <m/>
    <m/>
    <m/>
    <m/>
    <m/>
    <m/>
    <m/>
    <m/>
    <n v="0.11864406779661017"/>
    <n v="0.77777777777777779"/>
    <n v="0"/>
    <n v="0"/>
    <n v="0"/>
    <s v="Concepto Favorable"/>
    <m/>
    <m/>
    <m/>
    <s v="Se evidencia el cumplimiento de 7 actividades de 9 las dos faltantes dependen del rediseño Institucional"/>
    <m/>
    <m/>
    <m/>
    <x v="1"/>
    <x v="0"/>
    <x v="0"/>
    <x v="0"/>
    <s v="El plan anual de vacantes ha desarrollado algunas actividades, sin embargo otras no se han podido ejecutar debido a que se encuentran sujetas a la reestructuración Institucional."/>
    <m/>
    <m/>
    <m/>
  </r>
  <r>
    <n v="4"/>
    <x v="10"/>
    <s v="Plan de Previsión de Recursos Humanos"/>
    <s v="Plan de Previsión de Recursos Humanos"/>
    <s v="Implementar políticas y acciones enfocadas en el fortalecimiento institucional y la arquitectura de procesos como pilar estratégico del Instituto"/>
    <s v="Sostenimiento de las políticas del Modelo Integrado de Planeación y Gestión (MIPG)"/>
    <s v="Talento Humano"/>
    <s v="Talento Humano"/>
    <s v="Aprobar, adoptar y  publicar el Plan de Provisión del Recurso Humano"/>
    <d v="2021-01-01T00:00:00"/>
    <d v="2021-02-28T00:00:00"/>
    <s v="Plan de Previsión de Recursos Humanos"/>
    <s v="GI Talento Humano"/>
    <s v="Número"/>
    <s v="Cumplimiento de Actividades propuestas"/>
    <s v="Eficiencia"/>
    <n v="1"/>
    <n v="1"/>
    <n v="0"/>
    <n v="0"/>
    <n v="0"/>
    <n v="1"/>
    <s v="En el primer trimestre se aprobó el Plan de Previsión de Recursos Humanos en el  comité de Institucional de Gestión del Desempeño el 29 de 2021, se adoptó mediante Res. No. 99 de 2021 y se publicó el Plan Anual de Vacantes 2021, a través de Comunicación Interna el 17 de febrero de 2021."/>
    <m/>
    <m/>
    <m/>
    <m/>
    <m/>
    <m/>
    <m/>
    <m/>
    <m/>
    <m/>
    <n v="1"/>
    <n v="1"/>
    <s v=""/>
    <s v=""/>
    <s v=""/>
    <s v="Concepto Favorable"/>
    <m/>
    <m/>
    <m/>
    <s v="Con el plan Anual de Vacantes,  Res. No. 99 de 2021,  y  Comunicación Interna el 17 de febrero de 2021 se evidencia el cumplimento  de la meta."/>
    <m/>
    <m/>
    <m/>
    <x v="0"/>
    <x v="0"/>
    <x v="0"/>
    <x v="0"/>
    <s v="El plan de previsión de Recursos Humanos fue aprobado y adoptado mediante la Resolución 99 de 2021, así mismo fue comunicado mediante correo electrónico del 17 de febrero de 2021, por lo tanto se observa la ejecución de la actividad."/>
    <m/>
    <m/>
    <m/>
  </r>
  <r>
    <n v="5"/>
    <x v="10"/>
    <s v="Plan de Previsión de Recursos Humanos"/>
    <s v="Plan de Previsión de Recursos Humanos"/>
    <s v="Implementar políticas y acciones enfocadas en el fortalecimiento institucional y la arquitectura de procesos como pilar estratégico del Instituto"/>
    <s v="Sostenimiento de las políticas del Modelo Integrado de Planeación y Gestión (MIPG)"/>
    <s v="Talento Humano"/>
    <s v="Talento Humano"/>
    <s v="Ejecutar el Plan de Trabajo de previsión del recurso humano en el año 2021"/>
    <d v="2021-01-01T00:00:00"/>
    <d v="2021-12-31T00:00:00"/>
    <s v="Informe, listas de asistencias, ejecución del plan"/>
    <s v="GI Talento Humano"/>
    <s v="Número"/>
    <s v="Cumplimiento de Actividades propuestas"/>
    <s v="Eficiencia"/>
    <n v="32"/>
    <n v="5"/>
    <n v="9"/>
    <n v="9"/>
    <n v="9"/>
    <n v="5"/>
    <s v="Durante el primer trimestre se ejecutaron las 5 actividades programadas en el plan de trabajo."/>
    <m/>
    <m/>
    <m/>
    <m/>
    <m/>
    <m/>
    <m/>
    <m/>
    <m/>
    <m/>
    <n v="0.15625"/>
    <n v="1"/>
    <n v="0"/>
    <n v="0"/>
    <n v="0"/>
    <s v="Concepto Favorable"/>
    <m/>
    <m/>
    <m/>
    <s v="Se cumplio la meta programada se evidencia en los informes repportados"/>
    <m/>
    <m/>
    <m/>
    <x v="0"/>
    <x v="0"/>
    <x v="0"/>
    <x v="0"/>
    <s v="De acuerdo con las evidencias suministradas y el documento &quot;Informe de mensual de seguimiento plan de previsión RH&quot; de los meses de enero, febrero y marzo se observa el seguimiento realizado por parte del GIT gestión del Talento Humano."/>
    <m/>
    <m/>
    <m/>
  </r>
  <r>
    <n v="6"/>
    <x v="10"/>
    <s v="Plan Estrategico del Talento Humano"/>
    <s v="Plan Estratégico de Talento Human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probar, adoptar y  publicar el Plan Estrategico de Talento Humano"/>
    <d v="2021-01-01T00:00:00"/>
    <d v="2021-02-28T00:00:00"/>
    <s v="Plan Estrategico del Talento Humano"/>
    <s v="GI Talento Humano"/>
    <s v="Número"/>
    <s v="Cumplimiento de Actividades propuestas"/>
    <s v="Eficiencia"/>
    <n v="1"/>
    <n v="1"/>
    <n v="0"/>
    <n v="0"/>
    <n v="0"/>
    <n v="1"/>
    <s v="En el primer trimestre se aprobó en el comité de Institucional de Gestión del Desempeño el 29 de 2021, se adoptó mediante Res. No. 99 de 2021 y se publicó a través de Comunicación Interna el 17 de febrero de 2021 el Plan Estratégico de Talento Humano 2021. "/>
    <m/>
    <m/>
    <m/>
    <m/>
    <m/>
    <m/>
    <m/>
    <m/>
    <m/>
    <m/>
    <n v="1"/>
    <n v="1"/>
    <s v=""/>
    <s v=""/>
    <s v=""/>
    <s v="Concepto Favorable"/>
    <m/>
    <m/>
    <m/>
    <s v="Con el plan Estrategico del Talento Humano,  Res. No. 99 de 2021,  y  Comunicación Interna el 17 de febrero de 2021 se evidencia el cumplimento  de la meta."/>
    <m/>
    <m/>
    <m/>
    <x v="0"/>
    <x v="0"/>
    <x v="0"/>
    <x v="0"/>
    <s v="El estratégico de Talento Humano  fue aprobado y adoptado mediante la Resolución 99 de 2021, así mismo fue comunicado mediante correo electrónico del 17 de febrero de 2021, por lo tanto se observa la ejecución de la actividad."/>
    <m/>
    <m/>
    <m/>
  </r>
  <r>
    <n v="7"/>
    <x v="10"/>
    <s v="Plan Estrategico del Talento Humano"/>
    <s v="Plan Estratégico de Talento Humano"/>
    <s v="Implementar políticas y acciones enfocadas en el fortalecimiento institucional y la arquitectura de procesos como pilar estratégico del Instituto"/>
    <s v="Sostenimiento de las políticas del Modelo Integrado de Planeación y Gestión (MIPG)"/>
    <s v="Talento Humano"/>
    <s v="Talento Humano"/>
    <s v="Ejecutar el Plan de Trabajo 2021 de Evaluación de Desempeño para funcionarios de carrera y provisionalidad."/>
    <d v="2021-01-01T00:00:00"/>
    <d v="2021-12-31T00:00:00"/>
    <s v="Informe, listas de asistencias, ejecución del plan"/>
    <s v="GI Talento Humano"/>
    <s v="Número"/>
    <s v="Cumplimiento de Actividades propuestas"/>
    <s v="Eficiencia"/>
    <n v="63"/>
    <n v="9"/>
    <n v="18"/>
    <n v="18"/>
    <n v="18"/>
    <n v="9"/>
    <s v="Durante el primer trimestre se ejecutaron las 9 actividades programadas en el plan de trabajo."/>
    <m/>
    <m/>
    <m/>
    <m/>
    <m/>
    <m/>
    <m/>
    <m/>
    <m/>
    <m/>
    <n v="0.14285714285714285"/>
    <n v="1"/>
    <n v="0"/>
    <n v="0"/>
    <n v="0"/>
    <s v="Concepto Favorable"/>
    <m/>
    <m/>
    <m/>
    <s v="Se evidencia la ejecución de las 9 actividades programadas repportadas en los informes de enero, febreo y marzo."/>
    <m/>
    <m/>
    <m/>
    <x v="0"/>
    <x v="0"/>
    <x v="0"/>
    <x v="0"/>
    <s v="De acuerdo con las evidencias suministradas y el documento &quot;Informe EDL&quot; de los meses de enero, febrero y marzo en el que se observa un seguimiento detallado a las evaluaciones del desempeño, concertación de compromisos y manejo del aplicativo EDL app para los funcionarios de carrera administrativa que hacen parte del Instituto."/>
    <m/>
    <m/>
    <m/>
  </r>
  <r>
    <n v="8"/>
    <x v="10"/>
    <s v="Plan Estrategico del Talento Humano"/>
    <s v="Plan Estratégico de Talento Humano"/>
    <s v="Implementar políticas y acciones enfocadas en el fortalecimiento institucional y la arquitectura de procesos como pilar estratégico del Instituto"/>
    <s v="Sostenimiento de las políticas del Modelo Integrado de Planeación y Gestión (MIPG)"/>
    <s v="Talento Humano"/>
    <s v="Talento Humano"/>
    <s v="Realizar el acompañamiento técnico de los acuerdos de gestion y la evaluación comportamental de los gerentes publicos."/>
    <d v="2021-01-01T00:00:00"/>
    <d v="2021-12-31T00:00:00"/>
    <s v="Informe, listas de asistencias, acuerdos de gestión"/>
    <s v="GI Talento Humano"/>
    <s v="Número"/>
    <s v="Cumplimiento de Actividades propuestas"/>
    <s v="Eficiencia"/>
    <n v="9"/>
    <n v="6"/>
    <n v="0"/>
    <n v="2"/>
    <n v="1"/>
    <n v="5"/>
    <s v="De las 6 actividades programadas en el primer trimestre, se ejecutaron 5, la actividad faltante es debido a que están pendientes 6 concertaciones por remitir al área."/>
    <m/>
    <m/>
    <m/>
    <m/>
    <m/>
    <m/>
    <m/>
    <m/>
    <m/>
    <m/>
    <n v="0.55555555555555558"/>
    <n v="0.83333333333333337"/>
    <s v=""/>
    <n v="0"/>
    <n v="0"/>
    <s v="Concepto Favorable"/>
    <m/>
    <m/>
    <m/>
    <s v="DE 6 actividades programadas se realizaron 5, se verifica su ejecucion en los informes de los meses enero, febrero y marzo."/>
    <m/>
    <m/>
    <m/>
    <x v="0"/>
    <x v="0"/>
    <x v="0"/>
    <x v="0"/>
    <s v="De acuerdo con el documento &quot;Informe Acuerdos de Gestión Marzo 2021&quot; y las evidencias que lo soportan se tienen los siguientes resultados : Al 30 de marzo  no se tiene respuesta de las evaluaciones de la vigencia 2020 solicitadas a la Dirección General tanto de los Gerentes Públicos como de los funcionarios de Libre Nombramiento y Remoción. De la vigencia 2021 sobre los Gerentes Públicos se tiene copia de la Concertación de 21 Direcciones Territoriales, Secretaria General y de la Subdirección de Cartografía. De los funcionarios de Libre Nombramiento y Remoción para la vigencia 2021, se tiene copia de las Oficinas Asesora Jurídica y de Planeación y de la Secretaria de la D. General._x000d__x000a_"/>
    <m/>
    <m/>
    <m/>
  </r>
  <r>
    <n v="9"/>
    <x v="10"/>
    <s v="Plan Estrategico del Talento Humano"/>
    <s v="Plan Estratégico de Talento Humano"/>
    <s v="Implementar políticas y acciones enfocadas en el fortalecimiento institucional y la arquitectura de procesos como pilar estratégico del Instituto"/>
    <s v="Sostenimiento de las políticas del Modelo Integrado de Planeación y Gestión (MIPG)"/>
    <s v="Talento Humano"/>
    <s v="Talento Humano"/>
    <s v=" Ejecutar el proceso de nómina."/>
    <d v="2021-01-01T00:00:00"/>
    <d v="2021-11-30T00:00:00"/>
    <s v="Archivo de nomina"/>
    <s v="GI Talento Humano"/>
    <s v="Porcentaje"/>
    <s v="Cumplimiento de Actividades propuestas"/>
    <s v="Eficiencia"/>
    <n v="1"/>
    <n v="0.21"/>
    <n v="0.28999999999999998"/>
    <n v="0.21"/>
    <n v="0.28999999999999998"/>
    <n v="0.21"/>
    <s v="Durante el primer trimestre de 2021 se ha llevado a cabo el proceso de nómina sin novedad."/>
    <m/>
    <m/>
    <m/>
    <m/>
    <m/>
    <m/>
    <m/>
    <m/>
    <m/>
    <m/>
    <n v="0.21"/>
    <n v="1"/>
    <n v="0"/>
    <n v="0"/>
    <n v="0"/>
    <s v="Concepto Favorable"/>
    <m/>
    <m/>
    <m/>
    <s v="Con las evidencias aportadas se evidencia el cumplimiento del proceso de nomina."/>
    <m/>
    <m/>
    <m/>
    <x v="0"/>
    <x v="0"/>
    <x v="0"/>
    <x v="0"/>
    <s v="De acuerdo con las evidencias suministradas y con el documento &quot;Informe de Gestión proceso de nomina Sede Central&quot; de los meses de enero, febrero y marzo se observa que este proceso se ha desarrollado sin contratiempos al cual se le realiza el respectivo seguimiento."/>
    <m/>
    <m/>
    <m/>
  </r>
  <r>
    <n v="10"/>
    <x v="10"/>
    <s v="Plan Estrategico del Talento Humano"/>
    <s v="Plan Estratégico de Talento Humano"/>
    <s v="Implementar políticas y acciones enfocadas en el fortalecimiento institucional y la arquitectura de procesos como pilar estratégico del Instituto"/>
    <s v="Sostenimiento de las políticas del Modelo Integrado de Planeación y Gestión (MIPG)"/>
    <s v="Talento Humano"/>
    <s v="Talento Humano"/>
    <s v="Realizar la política del conocimiento"/>
    <d v="2021-02-01T00:00:00"/>
    <d v="2021-04-30T00:00:00"/>
    <s v="Documento con la Politica"/>
    <s v="GI Talento Humano"/>
    <s v="Número"/>
    <s v="Cumplimiento de Actividades propuestas"/>
    <s v="Eficiencia"/>
    <n v="1"/>
    <n v="0"/>
    <n v="1"/>
    <n v="0"/>
    <n v="0"/>
    <n v="0"/>
    <s v="Esta actividad se encuentra programada para el siguiente Trimestre"/>
    <m/>
    <m/>
    <m/>
    <m/>
    <m/>
    <m/>
    <m/>
    <m/>
    <m/>
    <m/>
    <n v="0"/>
    <s v=""/>
    <n v="0"/>
    <s v=""/>
    <s v=""/>
    <s v="Sin meta asignada en el periodo"/>
    <m/>
    <m/>
    <m/>
    <s v="En este periodo no tiene programacion de actividad"/>
    <m/>
    <m/>
    <m/>
    <x v="1"/>
    <x v="0"/>
    <x v="0"/>
    <x v="0"/>
    <s v="Sin meta asignada para el trimestre y sin evidencias de ejecución de la actividad."/>
    <m/>
    <m/>
    <m/>
  </r>
  <r>
    <n v="11"/>
    <x v="10"/>
    <s v="Plan Institucional de Capacitación"/>
    <s v="Plan Institucional de Capacitación"/>
    <s v="Implementar políticas y acciones enfocadas en el fortalecimiento institucional y la arquitectura de procesos como pilar estratégico del Instituto"/>
    <s v="Sostenimiento de las políticas del Modelo Integrado de Planeación y Gestión (MIPG)"/>
    <s v="Talento Humano"/>
    <s v="Talento Humano"/>
    <s v="Aprobar, adoptar y  publicar el Plan Institucional de Capacitación"/>
    <d v="2021-01-01T00:00:00"/>
    <d v="2021-02-28T00:00:00"/>
    <s v="Plan Institucional de Capacitación"/>
    <s v="GI Talento Humano"/>
    <s v="Número"/>
    <s v="Cumplimiento de Actividades propuestas"/>
    <s v="Eficiencia"/>
    <n v="1"/>
    <n v="1"/>
    <n v="0"/>
    <n v="0"/>
    <n v="0"/>
    <n v="1"/>
    <s v="En el primer trimestre se aprobó en el comité de Institucional de Gestión del Desempeño el 29 de 2021, se adoptó mediante Res. No. 97 de 2021, adoptó y publicó el Plan Institucional de Capacitación 2021 através de Comunicación Interna el 17 de febrero de 2021. "/>
    <m/>
    <m/>
    <m/>
    <m/>
    <m/>
    <m/>
    <m/>
    <m/>
    <m/>
    <m/>
    <n v="1"/>
    <n v="1"/>
    <s v=""/>
    <s v=""/>
    <s v=""/>
    <s v="Concepto Favorable"/>
    <m/>
    <m/>
    <m/>
    <s v="Con el plan Institucional de Capacitación,  Res. No. 99 de 2021,  y  Comunicación Interna el 17 de febrero de 2021 se evidencia el cumplimento  de la meta."/>
    <m/>
    <m/>
    <m/>
    <x v="0"/>
    <x v="0"/>
    <x v="0"/>
    <x v="0"/>
    <s v="El plan Institucional de Capacitación fue aprobado y adoptado mediante la Resolución 99 de 2021, así mismo fue comunicado mediante correo electrónico del 17 de febrero de 2021, por lo tanto se observa la ejecución de la actividad."/>
    <m/>
    <m/>
    <m/>
  </r>
  <r>
    <n v="12"/>
    <x v="10"/>
    <s v="Plan Institucional de Capacitación"/>
    <s v="Plan Institucional de Capacitación"/>
    <s v="Implementar políticas y acciones enfocadas en el fortalecimiento institucional y la arquitectura de procesos como pilar estratégico del Instituto"/>
    <s v="Sostenimiento de las políticas del Modelo Integrado de Planeación y Gestión (MIPG)"/>
    <s v="Talento Humano"/>
    <s v="Talento Humano"/>
    <s v="Ejecutar el Plan de Trabajo 2021 del Plan Institucional de Capacitación"/>
    <d v="2021-01-01T00:00:00"/>
    <d v="2021-12-31T00:00:00"/>
    <s v="Informe, listas de asistencias, ejecución del plan"/>
    <s v="GI Talento Humano"/>
    <s v="Número"/>
    <s v="Cumplimiento de Actividades propuestas"/>
    <s v="Eficiencia"/>
    <n v="109"/>
    <n v="13"/>
    <n v="42"/>
    <n v="30"/>
    <n v="24"/>
    <n v="7"/>
    <s v="De las 13 actividades programadas en el primer trimestre, se ejecutaron 7. En los informes mensuales que se adjuntan a la carpeta compartida se indican las actividades programadas, ejecutas y pendientes, las cuáles serán reprogramadas para el próximo trimestre. "/>
    <m/>
    <m/>
    <m/>
    <m/>
    <m/>
    <m/>
    <m/>
    <m/>
    <m/>
    <m/>
    <n v="6.4220183486238536E-2"/>
    <n v="0.53846153846153844"/>
    <n v="0"/>
    <n v="0"/>
    <n v="0"/>
    <s v="Concepto Favorable"/>
    <m/>
    <m/>
    <m/>
    <s v="Con las evidencias cargadas en la carpeta compartida se indican las actividades programadas, ejecutas y pendientes, las cuáles serán reprogramadas para el próximo trimestre. "/>
    <m/>
    <m/>
    <m/>
    <x v="0"/>
    <x v="0"/>
    <x v="0"/>
    <x v="0"/>
    <s v="De acuerdo con las evidencias suministradas y el documento &quot;Informe Plan Institucional de Capacitación&quot; de los meses de enero, febrero, marzo y las respectivas evidencias que los soportan se observa el avance de las diferentes actividades y tematicas contemplados en el plan."/>
    <m/>
    <m/>
    <m/>
  </r>
  <r>
    <n v="13"/>
    <x v="10"/>
    <s v="Plan de Incentivos Institucionales"/>
    <s v="Plan de Incentivos Institucionales"/>
    <s v="Implementar políticas y acciones enfocadas en el fortalecimiento institucional y la arquitectura de procesos como pilar estratégico del Instituto"/>
    <s v="Sostenimiento de las políticas del Modelo Integrado de Planeación y Gestión (MIPG)"/>
    <s v="Talento Humano"/>
    <s v="Talento Humano"/>
    <s v="Aprobar, adoptar y  publicar el Plan de Incentivos Institucionales"/>
    <d v="2021-01-01T00:00:00"/>
    <d v="2021-02-28T00:00:00"/>
    <s v="Plan de Incentivos Institucionales"/>
    <s v="GI Talento Humano"/>
    <s v="Número"/>
    <s v="Cumplimiento de Actividades propuestas"/>
    <s v="Eficiencia"/>
    <n v="1"/>
    <n v="1"/>
    <n v="0"/>
    <n v="0"/>
    <n v="0"/>
    <n v="1"/>
    <s v="En el primer trimestre se aprobó en el comité de Institucional de Gestión del Desempeño el 29 de 2021, adoptó mediante Res. No. 98 de 2021 y publicó el Plan de Incentivos Institucionales 2021, a través de Comunicación Interna el 17 de febrero de 2021. "/>
    <m/>
    <m/>
    <m/>
    <m/>
    <m/>
    <m/>
    <m/>
    <m/>
    <m/>
    <m/>
    <n v="1"/>
    <n v="1"/>
    <s v=""/>
    <s v=""/>
    <s v=""/>
    <s v="Concepto Favorable"/>
    <m/>
    <m/>
    <m/>
    <s v="Con el plan Incentivos Institucionales,  Res. No. 98 de 2021,  y  Comunicación Interna el 17 de febrero de 2021 se evidencia el cumplimento  de la meta."/>
    <m/>
    <m/>
    <m/>
    <x v="0"/>
    <x v="0"/>
    <x v="0"/>
    <x v="0"/>
    <s v="El plan de Incentivos Institucionales 2021 fue aprobado y adoptado mediante la Resolución 99 de 2021, así mismo fue comunicado mediante correo electrónico del 17 de febrero de 2021, por lo tanto se observa la ejecución de la actividad."/>
    <m/>
    <m/>
    <m/>
  </r>
  <r>
    <n v="14"/>
    <x v="10"/>
    <s v="Plan de Incentivos Institucionales"/>
    <s v="Plan de Incentivos Institucionales"/>
    <s v="Implementar políticas y acciones enfocadas en el fortalecimiento institucional y la arquitectura de procesos como pilar estratégico del Instituto"/>
    <s v="Sostenimiento de las políticas del Modelo Integrado de Planeación y Gestión (MIPG)"/>
    <s v="Talento Humano"/>
    <s v="Talento Humano"/>
    <s v="Ejecutar el Plan de Trabajo 2021 del Plan de Incentivos Institucionales"/>
    <d v="2021-01-01T00:00:00"/>
    <d v="2021-12-31T00:00:00"/>
    <s v="Informe, listas de asistencias, ejecución del plan"/>
    <s v="GI Talento Humano"/>
    <s v="Número"/>
    <s v="Cumplimiento de Actividades propuestas"/>
    <s v="Eficiencia"/>
    <n v="12"/>
    <n v="2"/>
    <n v="4"/>
    <n v="1"/>
    <n v="5"/>
    <n v="0"/>
    <s v="Durante el primer semestre se realizó parcialmente el desarrollo de las 2 actividades programadas para el trimestre: Incentivos Equipos de Trabajo: Debido al proceso de revisión y solicitud de ajustes a la propuesta de la convocatoria para participar del proceso de inscripción de Equipos de Trabajo, se solicitó el 30 de marzo de 2021, el diseño de la pieza comunicativa y cartilla para llevar dar a conocer los lineamientos a publicar. _x000d__x000a_Incentivos para la Paz: El 29 de marzo de 2021, se solicitó a la Oficina de Difusión y Mercado,  el diseño de la pieza comunicativa para la Conmemoración del día Nacional de la Memoria y Solidaridad con las Víctimas,  donde se celebra cada 9 de abril desde que se aprobó la Ley 1448 de 2011.  "/>
    <m/>
    <m/>
    <m/>
    <m/>
    <m/>
    <m/>
    <m/>
    <m/>
    <m/>
    <m/>
    <n v="0"/>
    <n v="0"/>
    <n v="0"/>
    <n v="0"/>
    <n v="0"/>
    <s v="Concepto Favorable"/>
    <m/>
    <m/>
    <m/>
    <s v="Se evidencia el cumplimiento parcial el desarrollo de las actividades programadas"/>
    <m/>
    <m/>
    <m/>
    <x v="2"/>
    <x v="0"/>
    <x v="0"/>
    <x v="0"/>
    <s v="No se presentan evidencias que den cuenta de la ejecución de las actividades que hacen parte del Plan de Incentivos Institucionales 2021"/>
    <m/>
    <m/>
    <m/>
  </r>
  <r>
    <n v="15"/>
    <x v="10"/>
    <s v="Plan de Bienestar Institucional"/>
    <s v="Plan de Bienestar Institucional"/>
    <s v="Implementar políticas y acciones enfocadas en el fortalecimiento institucional y la arquitectura de procesos como pilar estratégico del Instituto"/>
    <s v="Sostenimiento de las políticas del Modelo Integrado de Planeación y Gestión (MIPG)"/>
    <s v="Talento Humano"/>
    <s v="Talento Humano"/>
    <s v="Aprobar, adoptar y  publicar el Plan de Bienestar Institucionales"/>
    <d v="2021-01-01T00:00:00"/>
    <d v="2021-02-28T00:00:00"/>
    <s v="Plan de Bienestar Institucional"/>
    <s v="GI Talento Humano"/>
    <s v="Número"/>
    <s v="Cumplimiento de Actividades propuestas"/>
    <s v="Eficiencia"/>
    <n v="1"/>
    <n v="1"/>
    <n v="0"/>
    <n v="0"/>
    <n v="0"/>
    <n v="1"/>
    <s v="En el primer trimestre se aprobó en el  comité de Institucional de Gestión del Desempeño el 29 de 2021, y se adoptó mediante Res. No. 98 de 2021 y publicó el Plan de Bienestar Institucionales 2021, a través de Comunicación Interna el 17 de febrero de 2021. "/>
    <m/>
    <m/>
    <m/>
    <m/>
    <m/>
    <m/>
    <m/>
    <m/>
    <m/>
    <m/>
    <n v="1"/>
    <n v="1"/>
    <s v=""/>
    <s v=""/>
    <s v=""/>
    <s v="Concepto Favorable"/>
    <m/>
    <m/>
    <m/>
    <s v="Con el plan de Bienestar Institucional,  Res. No. 98 de 2021,  y  Comunicación Interna el 17 de febrero de 2021 se evidencia el cumplimento  de la meta"/>
    <m/>
    <m/>
    <m/>
    <x v="0"/>
    <x v="0"/>
    <x v="0"/>
    <x v="0"/>
    <s v="El plan de Bienestar Institucional fue aprobado y adoptado mediante la Resolución 99 de 2021, así mismo fue comunicado mediante correo electrónico del 17 de febrero de 2021, por lo tanto se observa la ejecución de la actividad."/>
    <m/>
    <m/>
    <m/>
  </r>
  <r>
    <n v="16"/>
    <x v="10"/>
    <s v="Plan de Bienestar Institucional"/>
    <s v="Plan de Bienestar Institucional"/>
    <s v="Implementar políticas y acciones enfocadas en el fortalecimiento institucional y la arquitectura de procesos como pilar estratégico del Instituto"/>
    <s v="Sostenimiento de las políticas del Modelo Integrado de Planeación y Gestión (MIPG)"/>
    <s v="Talento Humano"/>
    <s v="Talento Humano"/>
    <s v="Ejecutar el Plan de Trabajo 2021 del Plan de Bienestar Institucionales"/>
    <d v="2021-01-01T00:00:00"/>
    <d v="2021-12-31T00:00:00"/>
    <s v="Informe, listas de asistencias, ejecución del plan"/>
    <s v="GI Talento Humano"/>
    <s v="Número"/>
    <s v="Cumplimiento de Actividades propuestas"/>
    <s v="Eficiencia"/>
    <n v="82"/>
    <n v="16"/>
    <n v="29"/>
    <n v="22"/>
    <n v="15"/>
    <n v="14"/>
    <s v="De las 16 actividades programadas en el primer trimestre, se ejecutaron 14. No ejecutaron 1.  Caminatas (IDRD no contaba con programación).  2.  Taller de artes y artesanías, se realizará el 21 de abril, debido a que no se contaba con el presupuesto para el desarrollo del Plan de Bienestar."/>
    <m/>
    <m/>
    <m/>
    <m/>
    <m/>
    <m/>
    <m/>
    <m/>
    <m/>
    <m/>
    <n v="0.17073170731707318"/>
    <n v="0.875"/>
    <n v="0"/>
    <n v="0"/>
    <n v="0"/>
    <s v="Concepto Favorable"/>
    <m/>
    <m/>
    <m/>
    <s v="las 2 activideas no implementadas de 16 no fueron ejecutadas por falta de presupuesto y fueron reproramadas"/>
    <m/>
    <m/>
    <m/>
    <x v="0"/>
    <x v="0"/>
    <x v="0"/>
    <x v="0"/>
    <s v="De acuerdo con las evidencias suministradas y el documento &quot;Informe plan de bienestar laboral e incentivos&quot; de los meses de enero, febrero y marzo se describen las actividades desarrolladas en pro del bienestar de los colaboradores del Instituto, así mismo se adjuntan las evidencias de citación a reuniones, piezas divulgativas y demás."/>
    <m/>
    <m/>
    <m/>
  </r>
  <r>
    <n v="17"/>
    <x v="10"/>
    <s v="Plan de Trabajo Anual en Seguridad y Salud en el Trabaj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probar, adoptar y  publicar el Plan de Trabajo Anual en Seguridad y Salud en el Trabajo"/>
    <d v="2021-01-01T00:00:00"/>
    <d v="2021-02-28T00:00:00"/>
    <s v="Plan de Trabajo Anual en Seguridad y Salud en el Trabajo"/>
    <s v="GI Talento Humano"/>
    <s v="Número"/>
    <s v="Cumplimiento de Actividades propuestas"/>
    <s v="Eficiencia"/>
    <n v="1"/>
    <n v="1"/>
    <n v="0"/>
    <n v="0"/>
    <n v="0"/>
    <n v="1"/>
    <s v="En el primer trimestre se aprobó en el comité de Institucional de Gestión del Desempeño el 29 de 2021, se adoptó mediante Res. No. 100 de 2021 y se publicó el Plan de Trabajo Anual en Seguridad y Salud en el Trabajo 2021, a través de Comunicación Interna el 17 de febrero de 2021. "/>
    <m/>
    <m/>
    <m/>
    <m/>
    <m/>
    <m/>
    <m/>
    <m/>
    <m/>
    <m/>
    <n v="1"/>
    <n v="1"/>
    <s v=""/>
    <s v=""/>
    <s v=""/>
    <s v="Concepto Favorable"/>
    <m/>
    <m/>
    <m/>
    <s v="Con el PLan de Trabajo Anual en Seguridad y Salud en el Trabajo,  Res. No. 100 de 2021,  y  Comunicación Interna del 17 de febrero de 2021 se evidencia el cumplimento  de la meta."/>
    <m/>
    <m/>
    <m/>
    <x v="0"/>
    <x v="0"/>
    <x v="0"/>
    <x v="0"/>
    <s v="El plan de trabajo anual en seguridad y salud en el trabajo fue aprobado y adoptado mediante la Resolución 99 de 2021, así mismo fue comunicado mediante correo electrónico del 17 de febrero de 2021, por lo tanto se observa la ejecución de la actividad."/>
    <m/>
    <m/>
    <m/>
  </r>
  <r>
    <n v="18"/>
    <x v="10"/>
    <s v="Plan de Trabajo Anual en Seguridad y Salud en el Trabaj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Ejecutar el Plan de Trabajo 2021 del Plan de Trabajo Anual en Seguridad y Salud en el Trabajo"/>
    <d v="2021-01-01T00:00:00"/>
    <d v="2021-12-31T00:00:00"/>
    <s v="Informe, listas de asistencias, ejecución del plan"/>
    <s v="GI Talento Humano"/>
    <s v="Número"/>
    <s v="Cumplimiento de Actividades propuestas"/>
    <s v="Eficiencia"/>
    <n v="222"/>
    <n v="69"/>
    <n v="60"/>
    <n v="50"/>
    <n v="43"/>
    <n v="60"/>
    <s v="De las 69 actividades programadas en el primer trimestre, se ejecutaron 60. En los informes mensuales que se adjuntan a la carpeta compartida se indican las actividades programadas, ejecutas y pendientes _x000d__x000a__x000d__x000a_Las nueve (9) actividades faltantes, no se realizaron debido a variables externas que no dependían del proceso, como: Manejo de la ARL, presupuesto, y aislamiento preventivo por el Covid – 19 de los funcionarios (brigadistas y miembros del Copasst), entre otras. "/>
    <m/>
    <m/>
    <m/>
    <m/>
    <m/>
    <m/>
    <m/>
    <m/>
    <m/>
    <m/>
    <n v="0.27027027027027029"/>
    <n v="0.86956521739130432"/>
    <n v="0"/>
    <n v="0"/>
    <n v="0"/>
    <s v="Concepto Favorable"/>
    <m/>
    <m/>
    <m/>
    <s v="De 69 actividades programas se ejecutaron 60, lo cual se evidencia en los arcivos en el Drive"/>
    <m/>
    <m/>
    <m/>
    <x v="0"/>
    <x v="0"/>
    <x v="0"/>
    <x v="0"/>
    <s v="De acuerdo con las evidencias suministradas y el documento &quot;Informe de gestión seguridad y salud en el trabajo&quot; de los meses  de enero, febrero y marzo y las respectivas evidencias que lo soportan se observa la ejecución de las actividades establecidas en el plan."/>
    <m/>
    <m/>
    <m/>
  </r>
  <r>
    <n v="19"/>
    <x v="10"/>
    <s v="MIPG implementado"/>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Fortalecimiento organizacional y simplificación de procesos "/>
    <s v="Actualizar la información documentada vigente del proceso "/>
    <d v="2021-06-01T00:00:00"/>
    <d v="2021-09-30T00:00:00"/>
    <s v="Pendiente"/>
    <s v="GI Talento Humano"/>
    <s v="Porcentaje"/>
    <s v="Avance en la actualización, implementación y seguimiento de las actividades de MIPG"/>
    <s v="Producto"/>
    <n v="1"/>
    <n v="0"/>
    <n v="0.25"/>
    <n v="0.75"/>
    <n v="0"/>
    <n v="0"/>
    <s v="Esta actividad esta programada para el siguiente trimestre"/>
    <m/>
    <m/>
    <m/>
    <m/>
    <m/>
    <m/>
    <m/>
    <m/>
    <m/>
    <m/>
    <n v="0"/>
    <s v=""/>
    <n v="0"/>
    <n v="0"/>
    <s v=""/>
    <s v="Sin meta asignada en el periodo"/>
    <m/>
    <m/>
    <m/>
    <s v="Para ete periodo no tiene determinada meta"/>
    <m/>
    <m/>
    <m/>
    <x v="1"/>
    <x v="0"/>
    <x v="0"/>
    <x v="0"/>
    <s v="Sin meta asignada para el trimestre, sin evidencias de ejecución de las actividades."/>
    <m/>
    <m/>
    <m/>
  </r>
  <r>
    <n v="20"/>
    <x v="10"/>
    <s v="MIPG implementado"/>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Fortalecimiento organizacional y simplificación de procesos "/>
    <s v="Realizar las actividades contempladas en el plan anticorrupción a cargo del proceso. "/>
    <d v="2021-04-01T00:00:00"/>
    <d v="2021-12-31T00:00:00"/>
    <s v="Pendiente"/>
    <s v="GI Talento Humano"/>
    <s v="Porcentaje"/>
    <s v="Avance en la actualización, implementación y seguimiento de las actividades de MIPG"/>
    <s v="Producto"/>
    <n v="1"/>
    <n v="0"/>
    <n v="0.3"/>
    <n v="0.3"/>
    <n v="0.4"/>
    <n v="1"/>
    <s v="Se realizó el reporte de las actividades del Plan Anticorrupción"/>
    <m/>
    <m/>
    <m/>
    <m/>
    <m/>
    <m/>
    <m/>
    <m/>
    <m/>
    <m/>
    <n v="1"/>
    <s v=""/>
    <n v="0"/>
    <n v="0"/>
    <n v="0"/>
    <s v="Concepto Favorable"/>
    <m/>
    <m/>
    <m/>
    <s v="Se cumplio  con las actividades determinadas en el plan anticorrupción evidenciandose en reporte, informes y en la herramienta Planigac, seguimiento trimestral al Plan Anticorrupcion"/>
    <m/>
    <m/>
    <m/>
    <x v="0"/>
    <x v="0"/>
    <x v="0"/>
    <x v="0"/>
    <s v="De acuerdo con las evidencias suministradas y correo electrónico del 14 de abril de 2020 se realiza entrega de parte del GIT Gestión Humana del avance realizado a la ejecución de las actividades contempladas en el plan anticorrupción a la Oficina Asesora de planaeación"/>
    <m/>
    <m/>
    <m/>
  </r>
  <r>
    <n v="21"/>
    <x v="10"/>
    <s v="MIPG implementado"/>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Fortalecimiento organizacional y simplificación de procesos "/>
    <s v="Identificar las acciones de mejora relacionadas al cumplimiento del FURAG que apliquen al proceso. "/>
    <d v="2021-07-01T00:00:00"/>
    <d v="2021-07-31T00:00:00"/>
    <s v="Pendiente"/>
    <s v="GI Talento Humano"/>
    <s v="Porcentaje"/>
    <s v="Avance en la actualización, implementación y seguimiento de las actividades de MIPG"/>
    <s v="Producto"/>
    <n v="1"/>
    <n v="0"/>
    <n v="0"/>
    <n v="1"/>
    <n v="0"/>
    <n v="0"/>
    <s v="Esta actividad esta programada para tercer trimestre"/>
    <m/>
    <m/>
    <m/>
    <m/>
    <m/>
    <m/>
    <m/>
    <m/>
    <m/>
    <m/>
    <n v="0"/>
    <s v=""/>
    <s v=""/>
    <n v="0"/>
    <s v=""/>
    <s v="Sin meta asignada en el periodo"/>
    <m/>
    <m/>
    <m/>
    <s v="No se determmino meta para el primer trimestre"/>
    <m/>
    <m/>
    <m/>
    <x v="1"/>
    <x v="0"/>
    <x v="0"/>
    <x v="0"/>
    <s v="Sin meta asignada para el trimestre, sin evidencias de ejecución de las actividades."/>
    <m/>
    <m/>
    <m/>
  </r>
  <r>
    <n v="22"/>
    <x v="10"/>
    <s v="MIPG implementado"/>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Fortalecimiento organizacional y simplificación de procesos "/>
    <s v="Implementar oportunidades de mejora relacionadas al cumplimiento del FURAG que apliquen al proceso."/>
    <d v="2021-08-01T00:00:00"/>
    <d v="2021-12-31T00:00:00"/>
    <s v="Pendiente"/>
    <s v="GI Talento Humano"/>
    <s v="Porcentaje"/>
    <s v="Avance en la actualización, implementación y seguimiento de las actividades de MIPG"/>
    <s v="Producto"/>
    <n v="1"/>
    <n v="0"/>
    <n v="0"/>
    <n v="0.4"/>
    <n v="0.6"/>
    <n v="0"/>
    <s v="Esta actividad esta programada para el tercer trimestre"/>
    <m/>
    <m/>
    <m/>
    <m/>
    <m/>
    <m/>
    <m/>
    <m/>
    <m/>
    <m/>
    <n v="0"/>
    <s v=""/>
    <s v=""/>
    <n v="0"/>
    <n v="0"/>
    <s v="Sin meta asignada en el periodo"/>
    <m/>
    <m/>
    <m/>
    <s v="No se determmino meta para el primer trimestre"/>
    <m/>
    <m/>
    <m/>
    <x v="1"/>
    <x v="0"/>
    <x v="0"/>
    <x v="0"/>
    <s v="Sin meta asignada para el trimestre, sin evidencias de ejecución de las actividades."/>
    <m/>
    <m/>
    <m/>
  </r>
  <r>
    <n v="23"/>
    <x v="10"/>
    <s v="MIPG implementado"/>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Fortalecimiento organizacional y simplificación de procesos "/>
    <s v=" Revisar y actualizar el mapa de riesgo del proceso de acuerdo a la política de riesgo aprobada."/>
    <d v="2021-07-01T00:00:00"/>
    <d v="2021-07-31T00:00:00"/>
    <s v="Pendiente"/>
    <s v="GI Talento Humano"/>
    <s v="Porcentaje"/>
    <s v="Avance en la actualización, implementación y seguimiento de las actividades de MIPG"/>
    <s v="Producto"/>
    <n v="1"/>
    <n v="0"/>
    <n v="0"/>
    <n v="1"/>
    <n v="0"/>
    <n v="0"/>
    <s v="Esta actividad esta programada para el tercer trimestre"/>
    <m/>
    <m/>
    <m/>
    <m/>
    <m/>
    <m/>
    <m/>
    <m/>
    <m/>
    <m/>
    <n v="0"/>
    <s v=""/>
    <s v=""/>
    <n v="0"/>
    <s v=""/>
    <s v="Sin meta asignada en el periodo"/>
    <m/>
    <m/>
    <m/>
    <s v="No se determmino meta para el primer trimestre"/>
    <m/>
    <m/>
    <m/>
    <x v="1"/>
    <x v="0"/>
    <x v="0"/>
    <x v="0"/>
    <s v="Sin meta asignada para el trimestre, sin evidencias de ejecución de las actividades."/>
    <m/>
    <m/>
    <m/>
  </r>
  <r>
    <n v="1"/>
    <x v="11"/>
    <s v="Instrumentos archivisticos y de gestión de la información pública actualizados"/>
    <s v="Plan Institucional de Archivos de la Entidad -PINAR"/>
    <s v="Implementar políticas y acciones enfocadas en el fortalecimiento institucional y la arquitectura de procesos como pilar estratégico del Instituto"/>
    <s v="Sostenimiento de las políticas del Modelo Integrado de Planeación y Gestión (MIPG)"/>
    <s v="Información y Comunicación"/>
    <s v="Gestión documental"/>
    <s v="Seguimiento a la convalidación de las Tabalas de Retención Documental (TRD) presentadas al AGN (Estructura Organica Vigencia 2020)"/>
    <d v="2021-03-01T00:00:00"/>
    <d v="2021-12-31T00:00:00"/>
    <s v="Listas de asistencia a reuniones, documento ajuste a tablas de convalidación"/>
    <s v="GIT de Gestión Documental"/>
    <s v="Número"/>
    <s v="Número de Instrumentos archivisticos actualizados "/>
    <s v="Eficacia"/>
    <n v="4"/>
    <n v="1"/>
    <n v="1"/>
    <n v="1"/>
    <n v="1"/>
    <n v="1"/>
    <s v="En el mes de enero se realizó la radicación de las TRD al AGN para su convalidación, a la fecha no se ha recibido observaciones "/>
    <m/>
    <m/>
    <m/>
    <m/>
    <m/>
    <m/>
    <m/>
    <m/>
    <m/>
    <m/>
    <n v="0.25"/>
    <n v="1"/>
    <n v="0"/>
    <n v="0"/>
    <n v="0"/>
    <s v="Concepto Favorable"/>
    <m/>
    <m/>
    <m/>
    <s v="se revisan evidencias, encontrando afinidad entre las mismas y el producto esperado"/>
    <m/>
    <m/>
    <m/>
    <x v="0"/>
    <x v="0"/>
    <x v="0"/>
    <x v="0"/>
    <s v="Se evidencia con caso 22451 del 3 de febrero de 2021."/>
    <m/>
    <m/>
    <m/>
  </r>
  <r>
    <n v="2"/>
    <x v="11"/>
    <s v="Instrumentos archivisticos y de gestión de la información pública actualizados"/>
    <s v="Plan Institucional de Archivos de la Entidad -PINAR"/>
    <s v="Implementar políticas y acciones enfocadas en el fortalecimiento institucional y la arquitectura de procesos como pilar estratégico del Instituto"/>
    <s v="Sostenimiento de las políticas del Modelo Integrado de Planeación y Gestión (MIPG)"/>
    <s v="Información y Comunicación"/>
    <s v="Gestión documental"/>
    <s v="Actualizar el diagnostico integral de archivos con el objetivo de obtener un mapa general de la implementación de la gestión documental"/>
    <d v="2021-03-01T00:00:00"/>
    <d v="2021-07-31T00:00:00"/>
    <s v="Diagnostico integral de archivos "/>
    <s v="GIT de Gestión Documental"/>
    <s v="Número"/>
    <s v="Número de Instrumentos archivisticos actualizados "/>
    <s v="Eficacia"/>
    <n v="1"/>
    <n v="0"/>
    <n v="1"/>
    <n v="0"/>
    <n v="0"/>
    <n v="0"/>
    <s v="Esta actividad se realizará en el siguiente trimestre"/>
    <m/>
    <m/>
    <m/>
    <m/>
    <m/>
    <m/>
    <m/>
    <m/>
    <m/>
    <m/>
    <n v="0"/>
    <s v=""/>
    <n v="0"/>
    <s v=""/>
    <s v=""/>
    <s v="Sin meta asignada en el periodo"/>
    <m/>
    <m/>
    <m/>
    <s v="esta actividad se desarrolla en el siguiente periodo"/>
    <m/>
    <m/>
    <m/>
    <x v="1"/>
    <x v="0"/>
    <x v="0"/>
    <x v="0"/>
    <s v="esta actividad se desarrolla en el siguiente periodo"/>
    <m/>
    <m/>
    <m/>
  </r>
  <r>
    <n v="3"/>
    <x v="11"/>
    <s v="Instrumentos archivisticos y de gestión de la información pública actualizados"/>
    <s v="Plan Institucional de Archivos de la Entidad -PINAR"/>
    <s v="Implementar políticas y acciones enfocadas en el fortalecimiento institucional y la arquitectura de procesos como pilar estratégico del Instituto"/>
    <s v="Sostenimiento de las políticas del Modelo Integrado de Planeación y Gestión (MIPG)"/>
    <s v="Información y Comunicación"/>
    <s v="Gestión documental"/>
    <s v="Actualizar el programa de gestión documental PGD"/>
    <d v="2021-11-01T00:00:00"/>
    <d v="2021-11-30T00:00:00"/>
    <s v="Programa de gestión documental PGD"/>
    <s v="GIT de Gestión Documental"/>
    <s v="Número"/>
    <s v="Número de Instrumentos archivisticos actualizados "/>
    <s v="Eficacia"/>
    <n v="1"/>
    <n v="0"/>
    <n v="0"/>
    <n v="0"/>
    <n v="1"/>
    <n v="0"/>
    <s v="Esta actividad se realizará en el último trimestre"/>
    <m/>
    <m/>
    <m/>
    <m/>
    <m/>
    <m/>
    <m/>
    <m/>
    <m/>
    <m/>
    <n v="0"/>
    <s v=""/>
    <s v=""/>
    <s v=""/>
    <n v="0"/>
    <s v="Sin meta asignada en el periodo"/>
    <m/>
    <m/>
    <m/>
    <s v="se realizara en otro periodo"/>
    <m/>
    <m/>
    <m/>
    <x v="0"/>
    <x v="0"/>
    <x v="0"/>
    <x v="0"/>
    <s v="se realizara en otro periodo"/>
    <m/>
    <m/>
    <m/>
  </r>
  <r>
    <n v="4"/>
    <x v="11"/>
    <s v="Acervo documental organizado "/>
    <s v="Plan Institucional de Archivos de la Entidad -PINAR"/>
    <s v="Implementar políticas y acciones enfocadas en el fortalecimiento institucional y la arquitectura de procesos como pilar estratégico del Instituto"/>
    <s v="Sostenimiento de las políticas del Modelo Integrado de Planeación y Gestión (MIPG)"/>
    <s v="Información y Comunicación"/>
    <s v="Gestión documental"/>
    <s v="Realizar la intervención documental a 30 metros lineales "/>
    <d v="2021-04-01T00:00:00"/>
    <d v="2021-11-30T00:00:00"/>
    <s v="Pendiente"/>
    <s v="GIT de Gestión Documental"/>
    <s v="Número"/>
    <s v="Metros lineales del acervo documental organizado"/>
    <s v="Eficacia"/>
    <n v="30"/>
    <n v="0"/>
    <n v="5"/>
    <n v="10"/>
    <n v="15"/>
    <n v="7"/>
    <s v="Durante el primer trimestre se ha podido intervenir 7.5 metro lineales"/>
    <m/>
    <m/>
    <m/>
    <m/>
    <m/>
    <m/>
    <m/>
    <m/>
    <m/>
    <m/>
    <n v="0.23333333333333334"/>
    <s v=""/>
    <n v="0"/>
    <n v="0"/>
    <n v="0"/>
    <s v="Concepto Favorable"/>
    <m/>
    <m/>
    <m/>
    <s v="se revisan evidencias, se encuentra acorde con el producto esperado"/>
    <m/>
    <m/>
    <m/>
    <x v="0"/>
    <x v="0"/>
    <x v="0"/>
    <x v="0"/>
    <s v="Se evidencia con inventario documental de sede central. "/>
    <m/>
    <m/>
    <m/>
  </r>
  <r>
    <n v="5"/>
    <x v="11"/>
    <s v="Acervo documental organizado "/>
    <s v="Plan Institucional de Archivos de la Entidad -PINAR"/>
    <s v="Implementar políticas y acciones enfocadas en el fortalecimiento institucional y la arquitectura de procesos como pilar estratégico del Instituto"/>
    <s v="Sostenimiento de las políticas del Modelo Integrado de Planeación y Gestión (MIPG)"/>
    <s v="Información y Comunicación"/>
    <s v="Gestión documental"/>
    <s v="Levantar el inventario documental de los 30 metros lineales intervenidos"/>
    <d v="2021-04-01T00:00:00"/>
    <d v="2021-11-30T00:00:00"/>
    <s v="Inventario levantado"/>
    <s v="GIT de Gestión Documental"/>
    <s v="Número"/>
    <s v="Metros lineales del acervo documental organizado"/>
    <s v="Eficacia"/>
    <n v="30"/>
    <n v="0"/>
    <n v="5"/>
    <n v="10"/>
    <n v="15"/>
    <n v="7"/>
    <s v="Durante el primer trimestre se ha podido levantar el inventario de  7.5 metro lineales"/>
    <m/>
    <m/>
    <m/>
    <m/>
    <m/>
    <m/>
    <m/>
    <m/>
    <m/>
    <m/>
    <n v="0.23333333333333334"/>
    <s v=""/>
    <n v="0"/>
    <n v="0"/>
    <n v="0"/>
    <s v="Concepto Favorable"/>
    <m/>
    <m/>
    <m/>
    <s v="se revisan evidencias, acordes al producto esperado"/>
    <m/>
    <m/>
    <m/>
    <x v="0"/>
    <x v="0"/>
    <x v="0"/>
    <x v="0"/>
    <s v="se revisan evidencias, acordes al producto esperado"/>
    <m/>
    <m/>
    <m/>
  </r>
  <r>
    <n v="6"/>
    <x v="11"/>
    <s v="Acervo documental organizado "/>
    <s v="Plan Institucional de Archivos de la Entidad -PINAR"/>
    <s v="Implementar políticas y acciones enfocadas en el fortalecimiento institucional y la arquitectura de procesos como pilar estratégico del Instituto"/>
    <s v="Sostenimiento de las políticas del Modelo Integrado de Planeación y Gestión (MIPG)"/>
    <s v="Información y Comunicación"/>
    <s v="Gestión documental"/>
    <s v="Realizar seguimiento a la implementación del proceso de gestión documental de la entidad"/>
    <d v="2021-03-01T00:00:00"/>
    <d v="2021-11-30T00:00:00"/>
    <s v="Correos, reuniones, listas de asistencias"/>
    <s v="GIT de Gestión Documental"/>
    <s v="Número"/>
    <s v="Metros lineales del acervo documental organizado"/>
    <s v="Eficacia"/>
    <n v="8"/>
    <n v="1"/>
    <n v="3"/>
    <n v="3"/>
    <n v="1"/>
    <n v="1"/>
    <s v="Durante el primer trimestre se realizó el seguimiento a la implementación del proceso de gestión documental de la entidad"/>
    <m/>
    <m/>
    <m/>
    <m/>
    <m/>
    <m/>
    <m/>
    <m/>
    <m/>
    <m/>
    <n v="0.125"/>
    <n v="1"/>
    <n v="0"/>
    <n v="0"/>
    <n v="0"/>
    <s v="Concepto Favorable"/>
    <m/>
    <m/>
    <m/>
    <s v="se revisan evidencias, acordes al producto esperado"/>
    <m/>
    <m/>
    <m/>
    <x v="0"/>
    <x v="0"/>
    <x v="0"/>
    <x v="0"/>
    <s v="Se evidencia con acompañamiento realizado al GIT geodesia del 3 de febrero de 2021."/>
    <m/>
    <m/>
    <m/>
  </r>
  <r>
    <n v="7"/>
    <x v="11"/>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Actualizar la información documentada del SGI del proceso de Gestión Documental de acuerdo con el cronograma establecido."/>
    <d v="2021-01-01T00:00:00"/>
    <d v="2021-12-31T00:00:00"/>
    <s v="Listado Maestro de Documentos Actulizados, según cronograma"/>
    <s v="GIT de Gestión Documental"/>
    <s v="Porcentaje"/>
    <s v="Indice de desempeño institucional"/>
    <s v="Producto"/>
    <n v="1"/>
    <n v="0"/>
    <n v="0"/>
    <n v="1"/>
    <n v="0"/>
    <n v="0"/>
    <s v="Esta actividad se realizará en los siguientes trimestres"/>
    <m/>
    <m/>
    <m/>
    <m/>
    <m/>
    <m/>
    <m/>
    <m/>
    <m/>
    <m/>
    <n v="0"/>
    <s v=""/>
    <s v=""/>
    <n v="0"/>
    <s v=""/>
    <s v="Sin meta asignada en el periodo"/>
    <m/>
    <m/>
    <m/>
    <s v="se realizara en los proximos periodos"/>
    <m/>
    <m/>
    <m/>
    <x v="1"/>
    <x v="0"/>
    <x v="0"/>
    <x v="0"/>
    <s v="sin meta programada"/>
    <m/>
    <m/>
    <m/>
  </r>
  <r>
    <n v="8"/>
    <x v="11"/>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alizar seguimiento a los controles de los riesgos del proceso de Gestión Documental"/>
    <d v="2021-01-01T00:00:00"/>
    <d v="2021-12-31T00:00:00"/>
    <s v="Herramienta Planigac"/>
    <s v="GIT de Gestión Documental"/>
    <s v="Número"/>
    <s v="Indice de desempeño institucional"/>
    <s v="Producto"/>
    <n v="4"/>
    <n v="1"/>
    <n v="1"/>
    <n v="1"/>
    <n v="1"/>
    <n v="1"/>
    <s v="Durante el primer trimestre se realizó el seguimiento a los controles de los riesgos del proceso "/>
    <m/>
    <m/>
    <m/>
    <m/>
    <m/>
    <m/>
    <m/>
    <m/>
    <m/>
    <m/>
    <n v="0.25"/>
    <n v="1"/>
    <n v="0"/>
    <n v="0"/>
    <n v="0"/>
    <s v="Concepto Favorable"/>
    <m/>
    <m/>
    <m/>
    <s v="se revisan evidencias, acordes al producto esperado"/>
    <m/>
    <m/>
    <m/>
    <x v="0"/>
    <x v="0"/>
    <x v="0"/>
    <x v="0"/>
    <s v="Se evidencia mediante correo electrónico del 14 de abril de 2021."/>
    <m/>
    <m/>
    <m/>
  </r>
  <r>
    <n v="9"/>
    <x v="11"/>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visar y actualizar el mapa de riesgo del proceso de acuerdo con la política de riesgos aprobada."/>
    <d v="2021-10-01T00:00:00"/>
    <d v="2021-12-31T00:00:00"/>
    <s v="Herramienta Planigac"/>
    <s v="GIT de Gestión Documental"/>
    <s v="Número"/>
    <s v="Indice de desempeño institucional"/>
    <s v="Producto"/>
    <n v="1"/>
    <n v="0"/>
    <n v="0"/>
    <n v="0"/>
    <n v="1"/>
    <n v="0"/>
    <s v="Esta actividad se realizará en los siguientes trimestres"/>
    <m/>
    <m/>
    <m/>
    <m/>
    <m/>
    <m/>
    <m/>
    <m/>
    <m/>
    <m/>
    <n v="0"/>
    <s v=""/>
    <s v=""/>
    <s v=""/>
    <n v="0"/>
    <s v="Sin meta asignada en el periodo"/>
    <m/>
    <m/>
    <m/>
    <s v="se realiza en los siguientes periodos"/>
    <m/>
    <m/>
    <m/>
    <x v="1"/>
    <x v="0"/>
    <x v="0"/>
    <x v="0"/>
    <s v="Sin meta asignada en el periodo"/>
    <m/>
    <m/>
    <m/>
  </r>
  <r>
    <n v="10"/>
    <x v="11"/>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alizar las actividades contempladas en el plan de acción anual y en el plan anticorrupción a cargo del proceso de Gestión Documental"/>
    <d v="2021-01-01T00:00:00"/>
    <d v="2021-12-31T00:00:00"/>
    <s v="Herramienta Planigac y Matriz PAAC"/>
    <s v="GIT de Gestión Documental"/>
    <s v="Número"/>
    <s v="Indice de desempeño institucional"/>
    <s v="Producto"/>
    <n v="4"/>
    <n v="1"/>
    <n v="1"/>
    <n v="1"/>
    <n v="1"/>
    <n v="1"/>
    <s v="Durante el primer trimestre se realizó el seguimiento a las actividades contempladas en el plan de acción anual y en el plan anticorrupción a cargo del proceso"/>
    <m/>
    <m/>
    <m/>
    <m/>
    <m/>
    <m/>
    <m/>
    <m/>
    <m/>
    <m/>
    <n v="0.25"/>
    <n v="1"/>
    <n v="0"/>
    <n v="0"/>
    <n v="0"/>
    <s v="Concepto Favorable"/>
    <m/>
    <m/>
    <m/>
    <s v="se revisan evidencias, acordes al producto esperado"/>
    <m/>
    <m/>
    <m/>
    <x v="0"/>
    <x v="0"/>
    <x v="0"/>
    <x v="0"/>
    <s v="Se evidencia con correo electrónico del 14 ded abril de 2021, mediante el cual se envían reportes de las actividades contempladas en el paln de acción del primer trimestre de 2021."/>
    <m/>
    <m/>
    <m/>
  </r>
  <r>
    <n v="11"/>
    <x v="11"/>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Formular el PAA y del PAAC 2022"/>
    <d v="2021-10-01T00:00:00"/>
    <d v="2021-12-31T00:00:00"/>
    <s v="Herramienta Planigac y Matriz PAAC"/>
    <s v="GIT de Gestión Documental"/>
    <s v="Número"/>
    <s v="Indice de desempeño institucional"/>
    <s v="Producto"/>
    <n v="2"/>
    <n v="0"/>
    <n v="0"/>
    <n v="0"/>
    <n v="2"/>
    <n v="0"/>
    <s v="Esta actividad se realizará en los siguientes trimestres"/>
    <m/>
    <m/>
    <m/>
    <m/>
    <m/>
    <m/>
    <m/>
    <m/>
    <m/>
    <m/>
    <n v="0"/>
    <s v=""/>
    <s v=""/>
    <s v=""/>
    <n v="0"/>
    <s v="Sin meta asignada en el periodo"/>
    <m/>
    <m/>
    <m/>
    <s v="se realiza en los siguientes periodos"/>
    <m/>
    <m/>
    <m/>
    <x v="1"/>
    <x v="0"/>
    <x v="0"/>
    <x v="0"/>
    <s v="Sin meta asignada en el periodo"/>
    <m/>
    <m/>
    <m/>
  </r>
  <r>
    <n v="12"/>
    <x v="11"/>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Implementar oportunidades de mejora relacionadas al cumplimiento del FURAG que apliquen al proceso."/>
    <d v="2021-05-01T00:00:00"/>
    <d v="2021-12-31T00:00:00"/>
    <s v="Acta y / o correo, Formulario "/>
    <s v="GIT de Gestión Documental"/>
    <s v="Número"/>
    <s v="Indice de desempeño institucional"/>
    <s v="Producto"/>
    <n v="4"/>
    <n v="0"/>
    <n v="2"/>
    <n v="1"/>
    <n v="1"/>
    <n v="0"/>
    <s v="Esta actividad se realizará en los siguientes trimestres"/>
    <m/>
    <m/>
    <m/>
    <m/>
    <m/>
    <m/>
    <m/>
    <m/>
    <m/>
    <m/>
    <n v="0"/>
    <s v=""/>
    <n v="0"/>
    <n v="0"/>
    <n v="0"/>
    <s v="Sin meta asignada en el periodo"/>
    <m/>
    <m/>
    <m/>
    <s v="se realiza en los siguientes periodos"/>
    <m/>
    <m/>
    <m/>
    <x v="1"/>
    <x v="0"/>
    <x v="0"/>
    <x v="0"/>
    <s v="Sin meta asignada en el periodo"/>
    <m/>
    <m/>
    <m/>
  </r>
  <r>
    <n v="1"/>
    <x v="12"/>
    <s v="GASTOS GESTIONADOS EN LA EJECUCIÒN PRESUPUESTAL POR PRODUCTOS"/>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Realizar la desagregación del presupuesto"/>
    <d v="2021-01-01T00:00:00"/>
    <d v="2021-01-31T00:00:00"/>
    <s v="Memorando desagregación, fichas y ejecución inicial"/>
    <s v="GRUPO INTERNO DE TRABAJO DE PRESUPUESTO"/>
    <s v="Número"/>
    <s v="Porcentaje de gastos gestionados"/>
    <s v="Eficacia"/>
    <n v="1"/>
    <n v="1"/>
    <n v="0"/>
    <n v="0"/>
    <n v="0"/>
    <n v="1"/>
    <s v="El GIT realizó la desagregación del presupuesto"/>
    <m/>
    <m/>
    <m/>
    <m/>
    <m/>
    <m/>
    <m/>
    <m/>
    <m/>
    <m/>
    <n v="1"/>
    <n v="1"/>
    <s v=""/>
    <s v=""/>
    <s v=""/>
    <s v="Concepto Favorable"/>
    <m/>
    <m/>
    <m/>
    <s v="Se evidencia la desagregacion del presupuesto de inversion y funcionamiento"/>
    <m/>
    <m/>
    <m/>
    <x v="0"/>
    <x v="0"/>
    <x v="0"/>
    <x v="0"/>
    <s v="Se evidencia con desagregación presupuestal de inversión-2021"/>
    <m/>
    <m/>
    <m/>
  </r>
  <r>
    <n v="2"/>
    <x v="12"/>
    <s v="GASTOS GESTIONADOS EN LA EJECUCIÒN PRESUPUESTAL POR PRODUCTOS"/>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Expedir Certificados de disponibilidad presupuestal  (CDP) y Registros presupuestales"/>
    <d v="2021-01-01T00:00:00"/>
    <d v="2021-12-31T00:00:00"/>
    <s v="Listado de CDP´S y RP´S del periodo muestra de (solicitud de cdp con cdp) (soporte para registro del rp con el rp)"/>
    <s v="GRUPO INTERNO DE TRABAJO DE PRESUPUESTO"/>
    <s v="Porcentaje"/>
    <s v="Porcentaje de gastos gestionados"/>
    <s v="Eficacia"/>
    <n v="1"/>
    <n v="0.25"/>
    <n v="0.25"/>
    <n v="0.25"/>
    <n v="0.25"/>
    <n v="0.25"/>
    <s v="ELGIT de Presupuesto durante el primer trimestre expeidio los Certificados de disponibilidad presupuestal  (CDP) y Registros presupuestales solicitados"/>
    <m/>
    <m/>
    <m/>
    <m/>
    <m/>
    <m/>
    <m/>
    <m/>
    <m/>
    <m/>
    <n v="0.25"/>
    <n v="1"/>
    <n v="0"/>
    <n v="0"/>
    <n v="0"/>
    <s v="Concepto Favorable"/>
    <m/>
    <m/>
    <m/>
    <s v="Se obsera el reporte de los cdp´s y rp´s de los meses de enero, febrero y marzo"/>
    <m/>
    <m/>
    <m/>
    <x v="0"/>
    <x v="0"/>
    <x v="0"/>
    <x v="0"/>
    <s v="Se evidencia con  reporte de los cdp´s y rp´s de los meses de enero, febrero y marzo de 2021"/>
    <m/>
    <m/>
    <m/>
  </r>
  <r>
    <n v="3"/>
    <x v="12"/>
    <s v="GASTOS GESTIONADOS EN LA EJECUCIÒN PRESUPUESTAL POR PRODUCTOS"/>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Elaborar las cuentas por pagar y las obligaciones derivadas de los compromisos del Instituto"/>
    <d v="2021-01-01T00:00:00"/>
    <d v="2021-12-31T00:00:00"/>
    <s v="Lista de obligacioness del aplicativo SIIF Nacion mensualmente"/>
    <s v="GRUPO INTERNO DE TRABAJO DE CONTABILIDAD"/>
    <s v="Porcentaje"/>
    <s v="Porcentaje de gastos gestionados"/>
    <s v="Eficacia"/>
    <n v="1"/>
    <n v="0.25"/>
    <n v="0.25"/>
    <n v="0.25"/>
    <n v="0.25"/>
    <n v="0.25"/>
    <s v="Durante el primer trimestre se elaboraron las cuentas por pagar y las obligaciones derivadas de los compromisos del Instituto"/>
    <m/>
    <m/>
    <m/>
    <m/>
    <m/>
    <m/>
    <m/>
    <m/>
    <m/>
    <m/>
    <n v="0.25"/>
    <n v="1"/>
    <n v="0"/>
    <n v="0"/>
    <n v="0"/>
    <s v="Concepto Favorable"/>
    <m/>
    <m/>
    <m/>
    <s v="Estan cargadas las evidencias correspondientes"/>
    <m/>
    <m/>
    <m/>
    <x v="0"/>
    <x v="0"/>
    <x v="0"/>
    <x v="0"/>
    <s v="Se evidencia con reportes de SIIF NACION del primer trimestre de 2021."/>
    <m/>
    <m/>
    <m/>
  </r>
  <r>
    <n v="4"/>
    <x v="12"/>
    <s v="GASTOS GESTIONADOS EN LA EJECUCIÒN PRESUPUESTAL POR PRODUCTOS"/>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Realizar los pagos de las obligaciones derivadas de los compromisos presupuestales sujetos a la disponibildad del PAC"/>
    <d v="2021-01-01T00:00:00"/>
    <d v="2021-12-31T00:00:00"/>
    <s v="Listado de ordenes de pagos (actual, reservas y cuentas x pagar)"/>
    <s v="GRUPO INTERNO DE TRABAJO DE TESORERÍA"/>
    <s v="Porcentaje"/>
    <s v="Porcentaje de gastos gestionados"/>
    <s v="Eficacia"/>
    <n v="1"/>
    <n v="0.25"/>
    <n v="0.25"/>
    <n v="0.25"/>
    <n v="0.25"/>
    <n v="0.25"/>
    <s v="Durante el primer trimestre se realizarón los pagos de las obligaciones derivadas de los compromisos presupuestales sujetos a la disponibildad del PAC"/>
    <m/>
    <m/>
    <m/>
    <m/>
    <m/>
    <m/>
    <m/>
    <m/>
    <m/>
    <m/>
    <n v="0.25"/>
    <n v="1"/>
    <n v="0"/>
    <n v="0"/>
    <n v="0"/>
    <s v="Concepto Favorable"/>
    <m/>
    <m/>
    <m/>
    <s v="Estan cargadas las evidencias correspondientes "/>
    <m/>
    <m/>
    <m/>
    <x v="0"/>
    <x v="0"/>
    <x v="0"/>
    <x v="0"/>
    <s v="Se valida listados de SIIF NACION del primer trimestre 2021."/>
    <m/>
    <m/>
    <m/>
  </r>
  <r>
    <n v="5"/>
    <x v="12"/>
    <s v="GASTOS GESTIONADOS EN LA EJECUCIÒN PRESUPUESTAL POR PRODUCTOS"/>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Realizar los reintegros presupuestales y la depuración de Registros  y CDPs."/>
    <d v="2021-01-01T00:00:00"/>
    <d v="2021-12-31T00:00:00"/>
    <s v="Reintegros, y memorandos reducciones y anulaciones CDP."/>
    <s v="GRUPO INTERNO DE TRABAJO DE PRESUPUESTO"/>
    <s v="Porcentaje"/>
    <s v="Porcentaje de gastos gestionados"/>
    <s v="Eficacia"/>
    <n v="1"/>
    <n v="0.25"/>
    <n v="0.25"/>
    <n v="0.25"/>
    <n v="0.25"/>
    <n v="0.25"/>
    <s v="EL GIT de Presupuesto realizó durante el primer trimestre los reintegros presupuestales y la depuración de Registros  y CDPs."/>
    <m/>
    <m/>
    <m/>
    <m/>
    <m/>
    <m/>
    <m/>
    <m/>
    <m/>
    <m/>
    <n v="0.25"/>
    <n v="1"/>
    <n v="0"/>
    <n v="0"/>
    <n v="0"/>
    <s v="Concepto Favorable"/>
    <m/>
    <m/>
    <m/>
    <s v="estan cargadsa las evidencias correspondientes"/>
    <m/>
    <m/>
    <m/>
    <x v="0"/>
    <x v="0"/>
    <x v="0"/>
    <x v="0"/>
    <s v="Se validan reintegros presupuestales realizados en el primner trimestre de 2021-SIIF NACION. "/>
    <m/>
    <m/>
    <m/>
  </r>
  <r>
    <n v="6"/>
    <x v="12"/>
    <s v="GASTOS GESTIONADOS EN LA EJECUCIÒN PRESUPUESTAL POR PRODUCTOS"/>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Elaborar informes y generar alertas de la ejecución presupuestal de la vigencia y reserva"/>
    <d v="2021-01-01T00:00:00"/>
    <d v="2021-12-31T00:00:00"/>
    <s v="Ejecuciones presupuestales "/>
    <s v="GRUPO INTERNO DE TRABAJO DE PRESUPUESTO"/>
    <s v="Número"/>
    <s v="Porcentaje de gastos gestionados"/>
    <s v="Eficacia"/>
    <n v="12"/>
    <n v="3"/>
    <n v="3"/>
    <n v="3"/>
    <n v="3"/>
    <n v="3"/>
    <s v="El GIT de Presupuesto elaboró informes y generar alertas de la ejecución presupuestal de la vigencia y reserva"/>
    <m/>
    <m/>
    <m/>
    <m/>
    <m/>
    <m/>
    <m/>
    <m/>
    <m/>
    <m/>
    <n v="0.25"/>
    <n v="1"/>
    <n v="0"/>
    <n v="0"/>
    <n v="0"/>
    <s v="Concepto Favorable"/>
    <m/>
    <m/>
    <m/>
    <s v="Se puede evidenciar que estan cargadas las ejecuciones presupuestales de los 3 primeros meses "/>
    <m/>
    <m/>
    <m/>
    <x v="0"/>
    <x v="0"/>
    <x v="0"/>
    <x v="0"/>
    <s v="Se valida con ejecuciónes  presupuestales del primer trimestre 2021."/>
    <m/>
    <m/>
    <m/>
  </r>
  <r>
    <n v="7"/>
    <x v="12"/>
    <s v="INGRESOS INSTITUCIONALES GESTIONADOS"/>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Realizar la identificación y hacer seguimiento a las partidas conciliatorias"/>
    <d v="2021-01-01T00:00:00"/>
    <d v="2021-12-31T00:00:00"/>
    <s v="Correo electronico (Verificación Partidas)"/>
    <s v="GRUPO INTERNO DE TRABAJO DE TESORERÍA"/>
    <s v="Porcentaje"/>
    <s v="Porcentaje de ingresos elaborados y depurados"/>
    <s v="Eficacia"/>
    <n v="1"/>
    <n v="0.25"/>
    <n v="0.25"/>
    <n v="0.25"/>
    <n v="0.25"/>
    <n v="0.25"/>
    <s v="Durante el primer trimestre se identificó y se realizó seguimiento a las partidas conciliatorias"/>
    <m/>
    <m/>
    <m/>
    <m/>
    <m/>
    <m/>
    <m/>
    <m/>
    <m/>
    <m/>
    <n v="0.25"/>
    <n v="1"/>
    <n v="0"/>
    <n v="0"/>
    <n v="0"/>
    <s v="Concepto Favorable"/>
    <m/>
    <m/>
    <m/>
    <s v="Estan cargadas las evidencias correspondientes"/>
    <m/>
    <m/>
    <m/>
    <x v="0"/>
    <x v="0"/>
    <x v="0"/>
    <x v="0"/>
    <s v="Se valida con correo del 14 de abril,  Envío formulario y recibo de pago ica noviembre diciembre de 2020._x000d__x000a__x000d__x000a_"/>
    <m/>
    <m/>
    <m/>
  </r>
  <r>
    <n v="8"/>
    <x v="12"/>
    <s v="INGRESOS INSTITUCIONALES GESTIONADOS"/>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Consolidar y registrar en el sistema SIIF Nación la solicitudes de PAC"/>
    <d v="2021-01-01T00:00:00"/>
    <d v="2021-12-31T00:00:00"/>
    <s v="Reporte SIIF - Solicitud de PAC"/>
    <s v="GRUPO INTERNO DE TRABAJO DE TESORERÍA"/>
    <s v="Porcentaje"/>
    <s v="Porcentaje de ingresos elaborados y depurados"/>
    <s v="Eficacia"/>
    <n v="1"/>
    <n v="0.25"/>
    <n v="0.25"/>
    <n v="0.25"/>
    <n v="0.25"/>
    <n v="0.25"/>
    <s v="El GIT de Tesorería consolidó y registró en el SIIF Nación las solicitudes del PAC durante el primer trimestre"/>
    <m/>
    <m/>
    <m/>
    <m/>
    <m/>
    <m/>
    <m/>
    <m/>
    <m/>
    <m/>
    <n v="0.25"/>
    <n v="1"/>
    <n v="0"/>
    <n v="0"/>
    <n v="0"/>
    <s v="Concepto Favorable"/>
    <m/>
    <m/>
    <m/>
    <s v="Estan cargadas las evidencias correspondientes"/>
    <m/>
    <m/>
    <m/>
    <x v="0"/>
    <x v="0"/>
    <x v="0"/>
    <x v="0"/>
    <s v="Se evidencia con informe Justificación PAC ENERO - FEBRERO (pantallazos SIIF NACION)"/>
    <m/>
    <m/>
    <m/>
  </r>
  <r>
    <n v="9"/>
    <x v="12"/>
    <s v="INGRESOS INSTITUCIONALES GESTIONADOS"/>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Elaborar informe trimestral de cartera por edades"/>
    <d v="2021-01-01T00:00:00"/>
    <d v="2021-12-31T00:00:00"/>
    <s v="Reporte de Cartera por edades Consolidado trimestralmente vencido"/>
    <s v="GRUPO INTERNO DE TRABAJO DE CONTABILIDAD"/>
    <s v="Número"/>
    <s v="Porcentaje de ingresos elaborados y depurados"/>
    <s v="Eficacia"/>
    <n v="4"/>
    <n v="1"/>
    <n v="1"/>
    <n v="1"/>
    <n v="1"/>
    <n v="0"/>
    <s v="Esta actividad durante el primer trimestre no se ha desarrollado, esto debido a la circular expedida por la CGN en donde amplian las fechas de reportes"/>
    <m/>
    <m/>
    <m/>
    <m/>
    <m/>
    <m/>
    <m/>
    <m/>
    <m/>
    <m/>
    <n v="0"/>
    <n v="0"/>
    <n v="0"/>
    <n v="0"/>
    <n v="0"/>
    <s v="Concepto Favorable"/>
    <m/>
    <m/>
    <m/>
    <s v="Se evidencia la circular de la Contaduria general de la nacion donde establece la fecha de 30 de abriel para reportar el primer trimestre de 2021 "/>
    <m/>
    <m/>
    <m/>
    <x v="0"/>
    <x v="0"/>
    <x v="0"/>
    <x v="0"/>
    <s v="Se evidencia la circular de la Contaduria general de la nacion donde establece la fecha de 30 de abriel para reportar el primer trimestre de 2021 "/>
    <m/>
    <m/>
    <m/>
  </r>
  <r>
    <n v="10"/>
    <x v="12"/>
    <s v="INGRESOS INSTITUCIONALES GESTIONADOS"/>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Realizar la identificación y causación de los recaudos "/>
    <d v="2021-01-01T00:00:00"/>
    <d v="2021-12-31T00:00:00"/>
    <s v="Informes de ventas, correos electronicos de idenficación de partidas solicitados por las áreas."/>
    <s v="GRUPO INTERNO DE TRABAJO DE TESORERIA"/>
    <s v="Porcentaje"/>
    <s v="Porcentaje de ingresos elaborados y depurados"/>
    <s v="Eficacia"/>
    <n v="1"/>
    <n v="0.25"/>
    <n v="0.25"/>
    <n v="0.25"/>
    <n v="0.25"/>
    <n v="0.25"/>
    <s v="Durante el primer trimestre se realizó la identificación y causación de los recursos"/>
    <m/>
    <m/>
    <m/>
    <m/>
    <m/>
    <m/>
    <m/>
    <m/>
    <m/>
    <m/>
    <n v="0.25"/>
    <n v="1"/>
    <n v="0"/>
    <n v="0"/>
    <n v="0"/>
    <s v="Concepto Favorable"/>
    <m/>
    <m/>
    <m/>
    <s v="Estan cargadas las evidencias correspondientes"/>
    <m/>
    <m/>
    <m/>
    <x v="0"/>
    <x v="0"/>
    <x v="0"/>
    <x v="0"/>
    <s v="Se valida con correo electrónico del 5 de enero de 2021, mediante la cual se realizó la identificación y causación de los recursos."/>
    <m/>
    <m/>
    <m/>
  </r>
  <r>
    <n v="11"/>
    <x v="12"/>
    <s v="INGRESOS INSTITUCIONALES GESTIONADOS"/>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Realizar la depuración de los documentos de recaudo por clasificar"/>
    <d v="2021-01-01T00:00:00"/>
    <d v="2021-12-31T00:00:00"/>
    <s v="Listado de DRXC con el indice de porcentual de depuración."/>
    <s v="GRUPO INTERNO DE TRABAJO DE TESORERIA"/>
    <s v="Porcentaje"/>
    <s v="Porcentaje de ingresos elaborados y depurados"/>
    <s v="Eficacia"/>
    <n v="1"/>
    <n v="0.25"/>
    <n v="0.25"/>
    <n v="0.25"/>
    <n v="0.25"/>
    <n v="0.25"/>
    <s v="El GIT de Tesoreria ralizó la depuración de los documentos de recaudo por clasificar"/>
    <m/>
    <m/>
    <m/>
    <m/>
    <m/>
    <m/>
    <m/>
    <m/>
    <m/>
    <m/>
    <n v="0.25"/>
    <n v="1"/>
    <n v="0"/>
    <n v="0"/>
    <n v="0"/>
    <s v="Concepto Favorable"/>
    <m/>
    <m/>
    <m/>
    <s v="Estan cargadas las evidencias correspondientes"/>
    <m/>
    <m/>
    <m/>
    <x v="0"/>
    <x v="0"/>
    <x v="0"/>
    <x v="0"/>
    <s v="Se evidencia con correo electrónico del 10 de marzo de 2021, mediante la cual se da instrucciona a direcciones territoriales para realizar depuración de recaudos."/>
    <m/>
    <m/>
    <m/>
  </r>
  <r>
    <n v="12"/>
    <x v="12"/>
    <s v="INGRESOS INSTITUCIONALES GESTIONADOS"/>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Expedir certificados factores salariales y tributarios"/>
    <d v="2021-01-01T00:00:00"/>
    <d v="2021-12-31T00:00:00"/>
    <s v="Reporte Cetil de certificaciones revisadas, pdf certificaciones Cetil, correo electronico dirigido a talento humano (coordinador) de la revisión de la solicitud"/>
    <s v="GRUPO INTERNO DE TRABAJO DE TESORERIA"/>
    <s v="Porcentaje"/>
    <s v="Porcentaje de ingresos elaborados y depurados"/>
    <s v="Eficacia"/>
    <n v="1"/>
    <n v="0.25"/>
    <n v="0.25"/>
    <n v="0.25"/>
    <n v="0.25"/>
    <n v="0.25"/>
    <s v="Durante el primer trimestre se expidideron los certificados solicitados "/>
    <m/>
    <m/>
    <m/>
    <m/>
    <m/>
    <m/>
    <m/>
    <m/>
    <m/>
    <m/>
    <n v="0.25"/>
    <n v="1"/>
    <n v="0"/>
    <n v="0"/>
    <n v="0"/>
    <s v="Concepto Favorable"/>
    <m/>
    <m/>
    <m/>
    <s v="Estan cargadas las evidencias correspondientes"/>
    <m/>
    <m/>
    <m/>
    <x v="0"/>
    <x v="0"/>
    <x v="0"/>
    <x v="0"/>
    <s v="Se evidencia con correos erlectrónicos del 26, 28 y 29 de enerod e 2021."/>
    <m/>
    <m/>
    <m/>
  </r>
  <r>
    <n v="13"/>
    <x v="12"/>
    <s v="INGRESOS INSTITUCIONALES GESTIONADOS"/>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Elaborar Informes y generar alerta mensual de ingresos de recursos propios"/>
    <d v="2021-01-01T00:00:00"/>
    <d v="2021-12-31T00:00:00"/>
    <s v="Informe de ingresos (mes vencido), correos electronicos del movimiento de bancos"/>
    <s v="GRUPO INTERNO DE TRABAJO DE TESORERIA"/>
    <s v="Número"/>
    <s v="Porcentaje de ingresos elaborados y depurados"/>
    <s v="Eficacia"/>
    <n v="12"/>
    <n v="3"/>
    <n v="3"/>
    <n v="3"/>
    <n v="3"/>
    <n v="3"/>
    <s v="Durante el primer trimestre se elaboraron los informes de ingresos de recursos propios"/>
    <m/>
    <m/>
    <m/>
    <m/>
    <m/>
    <m/>
    <m/>
    <m/>
    <m/>
    <m/>
    <n v="0.25"/>
    <n v="1"/>
    <n v="0"/>
    <n v="0"/>
    <n v="0"/>
    <s v="Concepto Favorable"/>
    <m/>
    <m/>
    <m/>
    <s v="Estan cargadas las evidencias correspondientes"/>
    <m/>
    <m/>
    <m/>
    <x v="0"/>
    <x v="0"/>
    <x v="0"/>
    <x v="0"/>
    <s v="Se evidencia con MOVIMIENTOS MES DE FEBRERO DE 2021.xlsx; COSTOS DATAFONOS CONSOLIDADO 2021.xlsx; COSTOS DATAFONOS DETALLADO 2021.xlsx;"/>
    <m/>
    <m/>
    <m/>
  </r>
  <r>
    <n v="14"/>
    <x v="12"/>
    <s v="VIATICOS Y LEGALIZACIONES TRAMITADAS"/>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Elaborar, verificar y autorizar las órdenes de comisión y resoluciones de gasto a nivel nacional"/>
    <d v="2021-01-01T00:00:00"/>
    <d v="2021-12-31T00:00:00"/>
    <s v="Listado de ejecución de viaticos por tercero del SIIF - NACIÓN"/>
    <s v="GRUPO INTERNO DE TRABAJO FINANCIERA"/>
    <s v="Porcentaje"/>
    <s v="Porcentaje de Ordenes de viáticos  y legalizaciones tramitadas"/>
    <s v="Eficacia"/>
    <n v="1"/>
    <n v="0.25"/>
    <n v="0.25"/>
    <n v="0.25"/>
    <n v="0.25"/>
    <n v="0.25"/>
    <s v="Durante el primer trimestre se elaboró, verificó y autorizó las órdenes de comisión y resoluciones de gasto a nivel nacional"/>
    <m/>
    <m/>
    <m/>
    <m/>
    <m/>
    <m/>
    <m/>
    <m/>
    <m/>
    <m/>
    <n v="0.25"/>
    <n v="1"/>
    <n v="0"/>
    <n v="0"/>
    <n v="0"/>
    <s v="Concepto Favorable"/>
    <m/>
    <m/>
    <m/>
    <s v="Estan cargadas las evidencias correspondientes"/>
    <m/>
    <m/>
    <m/>
    <x v="0"/>
    <x v="0"/>
    <x v="0"/>
    <x v="0"/>
    <s v="Se validan listados de SIIF NACION de ordenes de comisión pagados en el primner trimestre de 2021."/>
    <m/>
    <m/>
    <m/>
  </r>
  <r>
    <n v="15"/>
    <x v="12"/>
    <s v="VIATICOS Y LEGALIZACIONES TRAMITADAS"/>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Legalizar las órdenes de comisión y resoluciones de gastos de la Sede Central"/>
    <d v="2021-01-01T00:00:00"/>
    <d v="2021-12-31T00:00:00"/>
    <s v="Listado de Ejecución de viaticos mensualizado y entregado al GIT - TALENTO HUMANO"/>
    <s v="GRUPO INTERNO DE TRABAJO FINANCIERA"/>
    <s v="Porcentaje"/>
    <s v="Porcentaje de Ordenes de viáticos  y legalizaciones tramitadas"/>
    <s v="Eficacia"/>
    <n v="1"/>
    <n v="0.25"/>
    <n v="0.25"/>
    <n v="0.25"/>
    <n v="0.25"/>
    <n v="0.25"/>
    <s v="Se legalizarón las órdenes de comisión y resoluciones de gastos de la Sede Central"/>
    <m/>
    <m/>
    <m/>
    <m/>
    <m/>
    <m/>
    <m/>
    <m/>
    <m/>
    <m/>
    <n v="0.25"/>
    <n v="1"/>
    <n v="0"/>
    <n v="0"/>
    <n v="0"/>
    <s v="Concepto Favorable"/>
    <m/>
    <m/>
    <m/>
    <s v="Estan cargadas las evidencias correspondientes"/>
    <m/>
    <m/>
    <m/>
    <x v="0"/>
    <x v="0"/>
    <x v="0"/>
    <x v="0"/>
    <s v="Se validan listados de ordenes de comiisón y resoluciones de gastos de la Sede Central legalizadas durante el primer trimestre de 2021."/>
    <m/>
    <m/>
    <m/>
  </r>
  <r>
    <n v="16"/>
    <x v="12"/>
    <s v="VIATICOS Y LEGALIZACIONES TRAMITADAS"/>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Elaborar informes mensuales de viáticos legalizados"/>
    <d v="2021-01-01T00:00:00"/>
    <d v="2021-12-31T00:00:00"/>
    <s v="Informe mensualizado de viaticos entregado al GIT TALENTO HUMANO e informe de viaticos legalizados de conductores entregado al GIT - SERVICIOS ADMINISTRATIVOS."/>
    <s v="GRUPO INTERNO DE TRABAJO FINANCIERA"/>
    <s v="Número"/>
    <s v="Porcentaje de Ordenes de viáticos  y legalizaciones tramitadas"/>
    <s v="Eficacia"/>
    <n v="24"/>
    <n v="6"/>
    <n v="6"/>
    <n v="6"/>
    <n v="6"/>
    <n v="6"/>
    <s v="Se realizaron informe mensual de viátios legalizados durante el primer trimestre"/>
    <m/>
    <m/>
    <m/>
    <m/>
    <m/>
    <m/>
    <m/>
    <m/>
    <m/>
    <m/>
    <n v="0.25"/>
    <n v="1"/>
    <n v="0"/>
    <n v="0"/>
    <n v="0"/>
    <s v="Concepto Favorable"/>
    <m/>
    <m/>
    <m/>
    <s v="Se puede evidenciasr el reporte de legalizacion de viaticos"/>
    <m/>
    <m/>
    <m/>
    <x v="0"/>
    <x v="0"/>
    <x v="0"/>
    <x v="0"/>
    <s v="Se valida con informes del primer trimestre 2021  de viátios legalizados en SIIF NACION. "/>
    <m/>
    <m/>
    <m/>
  </r>
  <r>
    <n v="17"/>
    <x v="12"/>
    <s v="ESTADOS FINANCIEROS PRESENTADOS Y PUBLICADOS"/>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Elaborar las conciliaciones bancarias y contables"/>
    <d v="2021-01-01T00:00:00"/>
    <d v="2021-12-31T00:00:00"/>
    <s v="Formato de conciliaciones bancarias mensualmente mes vencido."/>
    <s v="GRUPO INTERNO DE TRABAJO CONTABILIDAD y TESORERIA"/>
    <s v="Número"/>
    <s v="Nùmero de Estados financieros presentados y publicados"/>
    <s v="Eficacia"/>
    <n v="12"/>
    <n v="1"/>
    <n v="3"/>
    <n v="3"/>
    <n v="3"/>
    <n v="0"/>
    <s v="Durante este periodo el GIT de Contabilidad no realizó las conciliaciones bancarias"/>
    <m/>
    <m/>
    <m/>
    <m/>
    <m/>
    <m/>
    <m/>
    <m/>
    <m/>
    <m/>
    <n v="0"/>
    <n v="0"/>
    <n v="0"/>
    <n v="0"/>
    <n v="0"/>
    <s v="Concepto No Favorable"/>
    <m/>
    <m/>
    <m/>
    <s v="No se cumplio con la actividad programada"/>
    <m/>
    <m/>
    <m/>
    <x v="0"/>
    <x v="0"/>
    <x v="0"/>
    <x v="0"/>
    <s v="Se validan las conciliaciones del primer trimestre de 2021."/>
    <m/>
    <m/>
    <m/>
  </r>
  <r>
    <n v="18"/>
    <x v="12"/>
    <s v="ESTADOS FINANCIEROS PRESENTADOS Y PUBLICADOS"/>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Realizar la conciliación operaciones reciprocas"/>
    <d v="2021-01-01T00:00:00"/>
    <d v="2021-10-31T00:00:00"/>
    <s v="Formato para operaciones reciprocas del CHIP emitido por CGN trimestralmente atrazado, cuando se transmita la informacion. "/>
    <s v="GRUPO INTERNO DE TRABAJO CONTABILIDAD"/>
    <s v="Número"/>
    <s v="Nùmero de Estados financieros presentados y publicados"/>
    <s v="Eficacia"/>
    <n v="4"/>
    <n v="0"/>
    <n v="1"/>
    <n v="1"/>
    <n v="2"/>
    <n v="0"/>
    <s v="Durante este periodo el GIT de Contabilidad no realizó las conciliaciones operaciones reciprocas, esta actividad se encuentra para reportar en el segundo trimestre"/>
    <m/>
    <m/>
    <m/>
    <m/>
    <m/>
    <m/>
    <m/>
    <m/>
    <m/>
    <m/>
    <n v="0"/>
    <s v=""/>
    <n v="0"/>
    <n v="0"/>
    <n v="0"/>
    <s v="Concepto Favorable"/>
    <m/>
    <m/>
    <m/>
    <s v="No hay programacion para el periodo"/>
    <m/>
    <m/>
    <m/>
    <x v="1"/>
    <x v="0"/>
    <x v="0"/>
    <x v="0"/>
    <s v="No hay programacion para el periodo"/>
    <m/>
    <m/>
    <m/>
  </r>
  <r>
    <n v="19"/>
    <x v="12"/>
    <s v="ESTADOS FINANCIEROS PRESENTADOS Y PUBLICADOS"/>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Elaborar los registros contables en el sistema SIIF Nación y SIIF extendidos"/>
    <d v="2021-01-01T00:00:00"/>
    <d v="2021-12-31T00:00:00"/>
    <s v="Registro de notas manuales en SIIF nacion, archivos en EXCEL y correos de instrucciones a procesos adicionales"/>
    <s v="GRUPO INTERNO DE TRABAJO CONTABILIDAD"/>
    <s v="Porcentaje"/>
    <s v="Nùmero de Estados financieros presentados y publicados"/>
    <s v="Eficacia"/>
    <n v="1"/>
    <n v="0.25"/>
    <n v="0.25"/>
    <n v="0.25"/>
    <n v="0.25"/>
    <n v="0.25"/>
    <s v="EL GIT de Contabilidad elaboró los registros contables en el sistema SIIF Nación y SIIF extendidos"/>
    <m/>
    <m/>
    <m/>
    <m/>
    <m/>
    <m/>
    <m/>
    <m/>
    <m/>
    <m/>
    <n v="0.25"/>
    <n v="1"/>
    <n v="0"/>
    <n v="0"/>
    <n v="0"/>
    <s v="Concepto Favorable"/>
    <m/>
    <m/>
    <m/>
    <s v="Estan cargadas las evidencias correspondientes"/>
    <m/>
    <m/>
    <m/>
    <x v="0"/>
    <x v="0"/>
    <x v="0"/>
    <x v="0"/>
    <s v="Se vallida con estados balance a 31 de diciembre de 2021."/>
    <m/>
    <m/>
    <m/>
  </r>
  <r>
    <n v="20"/>
    <x v="12"/>
    <s v="ESTADOS FINANCIEROS PRESENTADOS Y PUBLICADOS"/>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Presentar las declaraciones tributarias mensual (Retefuente)"/>
    <d v="2021-01-01T00:00:00"/>
    <d v="2021-12-31T00:00:00"/>
    <s v="Formato de la DIAN  con la presentacion de la declaracion en el aplicativo"/>
    <s v="GRUPO INTERNO DE TRABAJO CONTABILIDAD"/>
    <s v="Número"/>
    <s v="Nùmero de Estados financieros presentados y publicados"/>
    <s v="Eficacia"/>
    <n v="12"/>
    <n v="3"/>
    <n v="3"/>
    <n v="3"/>
    <n v="3"/>
    <n v="3"/>
    <s v="Durante el primer trimestre se presentó las declaraciones tributarias mensual (Retefuente)"/>
    <m/>
    <m/>
    <m/>
    <m/>
    <m/>
    <m/>
    <m/>
    <m/>
    <m/>
    <m/>
    <n v="0.25"/>
    <n v="1"/>
    <n v="0"/>
    <n v="0"/>
    <n v="0"/>
    <s v="Concepto Favorable"/>
    <m/>
    <m/>
    <m/>
    <s v="Estan cargadas las evidencias correspondientes"/>
    <m/>
    <m/>
    <m/>
    <x v="0"/>
    <x v="0"/>
    <x v="0"/>
    <x v="0"/>
    <s v="Se valida con formulario de declaración de retefuente de febrerod e 2021"/>
    <m/>
    <m/>
    <m/>
  </r>
  <r>
    <n v="21"/>
    <x v="12"/>
    <s v="ESTADOS FINANCIEROS PRESENTADOS Y PUBLICADOS"/>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Presentar las declaraciones tributarias bimestral (IVA, ICA y ReteICA)"/>
    <d v="2021-01-01T00:00:00"/>
    <d v="2021-11-30T00:00:00"/>
    <s v="Formato de la DIAN  con la presentacion de la declaracion en el aplicativo"/>
    <s v="GRUPO INTERNO DE TRABAJO CONTABILIDAD"/>
    <s v="Número"/>
    <s v="Nùmero de Estados financieros presentados y publicados"/>
    <s v="Eficacia"/>
    <n v="5"/>
    <n v="1"/>
    <n v="1"/>
    <n v="2"/>
    <n v="1"/>
    <n v="1"/>
    <s v="Se presentó la declaración tributaria IVA del primer bimestral"/>
    <m/>
    <m/>
    <m/>
    <m/>
    <m/>
    <m/>
    <m/>
    <m/>
    <m/>
    <m/>
    <n v="0.2"/>
    <n v="1"/>
    <n v="0"/>
    <n v="0"/>
    <n v="0"/>
    <s v="Concepto Favorable"/>
    <m/>
    <m/>
    <m/>
    <s v="Estan cargadas las evidencias correspondientes"/>
    <m/>
    <m/>
    <m/>
    <x v="0"/>
    <x v="0"/>
    <x v="0"/>
    <x v="0"/>
    <s v="Se valida formato de declaración de ica presentado el 24 de febrero de 2021."/>
    <m/>
    <m/>
    <m/>
  </r>
  <r>
    <n v="22"/>
    <x v="12"/>
    <s v="ESTADOS FINANCIEROS PRESENTADOS Y PUBLICADOS"/>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Gestión Presupuestal y eficiencia del gasto público"/>
    <s v="Elaborar los Informes y Estados Financieros presentados y publicados"/>
    <d v="2021-05-01T00:00:00"/>
    <d v="2021-12-31T00:00:00"/>
    <s v="Presentar al Jefe inmediato los Estados Financieros para la firma y posterior publicacion."/>
    <s v="GRUPO INTERNO DE TRABAJO CONTABILIDAD"/>
    <s v="Número"/>
    <s v="Nùmero de Estados financieros presentados y publicados"/>
    <s v="Eficacia"/>
    <n v="11"/>
    <n v="0"/>
    <n v="5"/>
    <n v="3"/>
    <n v="3"/>
    <n v="0"/>
    <s v="Durante el primer trimestre se presentó los estados financieros del mes de Diciembre, adicionalmente la CGN ha generadó unas fechas para la presentación de los estados para este año"/>
    <m/>
    <m/>
    <m/>
    <m/>
    <m/>
    <m/>
    <m/>
    <m/>
    <m/>
    <m/>
    <n v="0"/>
    <s v=""/>
    <n v="0"/>
    <n v="0"/>
    <n v="0"/>
    <s v="Concepto Favorable"/>
    <m/>
    <m/>
    <m/>
    <s v="No hay progrmacion para el periodo"/>
    <m/>
    <m/>
    <m/>
    <x v="0"/>
    <x v="0"/>
    <x v="0"/>
    <x v="0"/>
    <s v="Se evidencia con la presentación del iva del primer bimestre de 2021."/>
    <m/>
    <m/>
    <m/>
  </r>
  <r>
    <n v="23"/>
    <x v="12"/>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Actualizar la información documentada del SGI del proceso de acuerdo con el cronograma establecido."/>
    <d v="2021-01-01T00:00:00"/>
    <d v="2021-12-31T00:00:00"/>
    <s v="Actualización"/>
    <s v="Oficina Asesora de Planeación "/>
    <s v="Porcentaje"/>
    <s v="Indice de desempeño institucional"/>
    <s v="Producto"/>
    <n v="1"/>
    <n v="0"/>
    <n v="0"/>
    <n v="1"/>
    <n v="0"/>
    <n v="0"/>
    <s v="Esta actividad esta para desarrollar en el tercer trimestre"/>
    <m/>
    <m/>
    <m/>
    <m/>
    <m/>
    <m/>
    <m/>
    <m/>
    <m/>
    <m/>
    <n v="0"/>
    <s v=""/>
    <s v=""/>
    <n v="0"/>
    <s v=""/>
    <s v="Concepto Favorable"/>
    <m/>
    <m/>
    <m/>
    <s v="No hay programacion para el periodo"/>
    <m/>
    <m/>
    <m/>
    <x v="1"/>
    <x v="0"/>
    <x v="0"/>
    <x v="0"/>
    <s v="No hay programacion para el periodo"/>
    <m/>
    <m/>
    <m/>
  </r>
  <r>
    <n v="24"/>
    <x v="12"/>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alizar seguimiento a los controles de los riesgos del proceso"/>
    <d v="2021-01-01T00:00:00"/>
    <d v="2021-12-31T00:00:00"/>
    <s v="Herramienta Planigac"/>
    <s v="Oficina Asesora de Planeación "/>
    <s v="Número"/>
    <s v="Indice de desempeño institucional"/>
    <s v="Producto"/>
    <n v="4"/>
    <n v="1"/>
    <n v="1"/>
    <n v="1"/>
    <n v="1"/>
    <n v="1"/>
    <s v="Se desarrollo el segumiento a los controles de los riesgos del proceso"/>
    <m/>
    <m/>
    <m/>
    <m/>
    <m/>
    <m/>
    <m/>
    <m/>
    <m/>
    <m/>
    <n v="0.25"/>
    <n v="1"/>
    <n v="0"/>
    <n v="0"/>
    <n v="0"/>
    <s v="Concepto Favorable"/>
    <m/>
    <m/>
    <m/>
    <s v="Estan cargadas las evidencias correspondientes"/>
    <m/>
    <m/>
    <m/>
    <x v="0"/>
    <x v="0"/>
    <x v="0"/>
    <x v="0"/>
    <s v="Se evidencia con correo del 14 de abril de 2021."/>
    <m/>
    <m/>
    <m/>
  </r>
  <r>
    <n v="25"/>
    <x v="12"/>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visar y actualizar el mapa de riesgo del proceso de acuerdo con la política de riesgos aprobada."/>
    <d v="2021-10-01T00:00:00"/>
    <d v="2021-12-31T00:00:00"/>
    <s v="Herramienta Planigac"/>
    <s v="Oficina Asesora de Planeación "/>
    <s v="Número"/>
    <s v="Indice de desempeño institucional"/>
    <s v="Producto"/>
    <n v="1"/>
    <n v="0"/>
    <n v="0"/>
    <n v="0"/>
    <n v="1"/>
    <n v="0"/>
    <s v="Esta actividad esta para desarrollar en el cuarto trimestre"/>
    <m/>
    <m/>
    <m/>
    <m/>
    <m/>
    <m/>
    <m/>
    <m/>
    <m/>
    <m/>
    <n v="0"/>
    <s v=""/>
    <s v=""/>
    <s v=""/>
    <n v="0"/>
    <s v="Concepto Favorable"/>
    <m/>
    <m/>
    <m/>
    <s v="No hay programacion para el periodo"/>
    <m/>
    <m/>
    <m/>
    <x v="1"/>
    <x v="0"/>
    <x v="0"/>
    <x v="0"/>
    <s v="no hay progrmación de meta. "/>
    <m/>
    <m/>
    <m/>
  </r>
  <r>
    <n v="26"/>
    <x v="12"/>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alizar las actividades contempladas en el plan de acción anual y en el plan anticorrupción a cargo del proceso"/>
    <d v="2021-01-01T00:00:00"/>
    <d v="2021-12-31T00:00:00"/>
    <s v="Herramienta Planigac y Matriz PAAC"/>
    <s v="Oficina Asesora de Planeación "/>
    <s v="Número"/>
    <s v="Indice de desempeño institucional"/>
    <s v="Producto"/>
    <n v="4"/>
    <n v="1"/>
    <n v="1"/>
    <n v="1"/>
    <n v="1"/>
    <n v="1"/>
    <s v="Se realizaron las actividades y se realizó seguimiento del PAA y el PAAC del primer trimestre"/>
    <m/>
    <m/>
    <m/>
    <m/>
    <m/>
    <m/>
    <m/>
    <m/>
    <m/>
    <m/>
    <n v="0.25"/>
    <n v="1"/>
    <n v="0"/>
    <n v="0"/>
    <n v="0"/>
    <s v="Concepto Favorable"/>
    <m/>
    <m/>
    <m/>
    <s v="Estan cargadas las evidencias correspondientes"/>
    <m/>
    <m/>
    <m/>
    <x v="0"/>
    <x v="0"/>
    <x v="0"/>
    <x v="0"/>
    <s v="Se evidencia con correo electrónico del 14 de abril de 2021."/>
    <m/>
    <m/>
    <m/>
  </r>
  <r>
    <n v="27"/>
    <x v="12"/>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Formular el PAA y del PAAC 2022"/>
    <d v="2021-10-01T00:00:00"/>
    <d v="2021-12-31T00:00:00"/>
    <s v="Herramienta Planigac y Matriz PAAC"/>
    <s v="Oficina Asesora de Planeación "/>
    <s v="Número"/>
    <s v="Indice de desempeño institucional"/>
    <s v="Producto"/>
    <n v="2"/>
    <n v="0"/>
    <n v="0"/>
    <n v="0"/>
    <n v="2"/>
    <n v="0"/>
    <s v="Esta actividad esta para desarrollar en el cuarto trimestre"/>
    <m/>
    <m/>
    <m/>
    <m/>
    <m/>
    <m/>
    <m/>
    <m/>
    <m/>
    <m/>
    <n v="0"/>
    <s v=""/>
    <s v=""/>
    <s v=""/>
    <n v="0"/>
    <s v="Concepto Favorable"/>
    <m/>
    <m/>
    <m/>
    <s v="No hay programacion para el periodo"/>
    <m/>
    <m/>
    <m/>
    <x v="1"/>
    <x v="0"/>
    <x v="0"/>
    <x v="0"/>
    <s v="no hay programación de meta"/>
    <m/>
    <m/>
    <m/>
  </r>
  <r>
    <n v="28"/>
    <x v="12"/>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Implementar oportunidades de mejora relacionadas al cumplimiento del FURAG que apliquen al proceso."/>
    <d v="2021-05-01T00:00:00"/>
    <d v="2021-12-31T00:00:00"/>
    <s v="Acta y / o correo, Formulario "/>
    <s v="Oficina Asesora de Planeación "/>
    <s v="Número"/>
    <s v="Indice de desempeño institucional"/>
    <s v="Producto"/>
    <n v="4"/>
    <n v="0"/>
    <n v="2"/>
    <n v="1"/>
    <n v="1"/>
    <n v="0"/>
    <s v="Esta actividad esta para desarrollar en el siguiente trimestre"/>
    <m/>
    <m/>
    <m/>
    <m/>
    <m/>
    <m/>
    <m/>
    <m/>
    <m/>
    <m/>
    <n v="0"/>
    <s v=""/>
    <n v="0"/>
    <n v="0"/>
    <n v="0"/>
    <s v="Concepto Favorable"/>
    <m/>
    <m/>
    <m/>
    <s v="No hay programacion para el periodo"/>
    <m/>
    <m/>
    <m/>
    <x v="1"/>
    <x v="0"/>
    <x v="0"/>
    <x v="0"/>
    <s v="sin meta programada. "/>
    <m/>
    <m/>
    <m/>
  </r>
  <r>
    <n v="1"/>
    <x v="13"/>
    <s v="Datos de gravedad actualizados, procesados y dispuestos"/>
    <s v="No Aplica"/>
    <s v="Maximizar la disposición y uso de la información generada "/>
    <s v="Integración de la información geográfica nacional a través de Colombia en Mapas como portal único de información geográfica nacional"/>
    <s v="Gestión con Valores para Resultados"/>
    <s v="Fortalecimiento organizacional y simplificación de procesos"/>
    <s v="Determinar, procesar y disponer información de las estaciones (1 orden) de la red gravimétrica relativa."/>
    <d v="2021-02-01T00:00:00"/>
    <d v="2021-12-31T00:00:00"/>
    <s v="Archivo ASCII, archivo geográficos, cálculos y mediciones"/>
    <s v="GIT  Gestión Geodésica"/>
    <s v="Número"/>
    <s v="Datos de gravedad"/>
    <s v="Eficacia"/>
    <n v="50"/>
    <n v="5"/>
    <n v="15"/>
    <n v="15"/>
    <n v="15"/>
    <n v="0"/>
    <s v="Durante el mes de marzo, se realizaron las gestiones para la suscripción de convenio de cooperación con la Universidad del Estado de Ohio (Estados Unidos) y el IGAC con el objetivo de fortalecer la Red Colombiana de Gravimetría,  transferencia de tecnología, asesoramiento técnico, trabajo de campo y protocolos técnicos para su realización e implementación de información gravimétrica en el nuevo modelo geoidal global. En ese sentido, se planea iniciar mediciones a partir del mes de junio/2021"/>
    <m/>
    <m/>
    <m/>
    <m/>
    <m/>
    <m/>
    <m/>
    <m/>
    <m/>
    <m/>
    <n v="0"/>
    <n v="0"/>
    <n v="0"/>
    <n v="0"/>
    <n v="0"/>
    <s v="Concepto Favorable"/>
    <m/>
    <m/>
    <m/>
    <s v="Avance y evidencias acorde"/>
    <m/>
    <m/>
    <m/>
    <x v="0"/>
    <x v="0"/>
    <x v="0"/>
    <x v="0"/>
    <s v="Para esta actividad el área respectiva presenta el Convenio de Cooperación Internacional entre la Universidad del Estado de OHIO (Estados Unidos de América) y el IGAC.  A pesar que no se ejecutó meta se avala avance con el convenio firmado."/>
    <m/>
    <m/>
    <m/>
  </r>
  <r>
    <n v="2"/>
    <x v="13"/>
    <s v="Marco de Referencia Geodésico Nacional"/>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Establecer, poner en operación y/ validar estaciones CORS en los municipios priorizados,  y realizar su respectivo monitoreo, procesamiento y disposición."/>
    <d v="2021-01-04T00:00:00"/>
    <d v="2021-12-31T00:00:00"/>
    <s v="Informe de exploración, Actas de entrega y archivo geográfico"/>
    <s v="GIT  Gestión Geodésica"/>
    <s v="Número"/>
    <s v="Estaciones de operación continua "/>
    <s v="Eficacia"/>
    <n v="23"/>
    <n v="2"/>
    <n v="7"/>
    <n v="7"/>
    <n v="7"/>
    <n v="3"/>
    <s v="Durante el primer trimestre, se materializaron tres estaciones continuas en los municipios de Arauquita, Arauca (2) y en Santa Rosalía, Vichada (1) "/>
    <m/>
    <m/>
    <m/>
    <m/>
    <m/>
    <m/>
    <m/>
    <m/>
    <m/>
    <m/>
    <n v="0.13043478260869565"/>
    <n v="1"/>
    <n v="0"/>
    <n v="0"/>
    <n v="0"/>
    <s v="Concepto Favorable"/>
    <m/>
    <m/>
    <m/>
    <s v="Avance y evidencia acordes "/>
    <m/>
    <m/>
    <m/>
    <x v="0"/>
    <x v="0"/>
    <x v="0"/>
    <x v="0"/>
    <s v="Se presentan documentos sobre acta de entrega estación de funcionamiento continuo GNSS Municipio de Arauquita – Arauca, ubicada en el predio EVIMAR en la vereda Campo Alegre del municipio de Arauquita.  Así mismo, se entrega la estación de funcionamiento continuo GNSS Municipio Arauquita – Selvas de Lipa la cual se encuentra ubicada en el Batallón Energético y vial No. 16 del municipio de Arauquita, además se presenta el acta de entrega de la estación de funcionamiento continuo GNSS ubicada en la finca “La Potranca” del municipio de Santa Rosalía e integrada a ala Red Geodésica Nacional MAGNA instalada y en funcionamiento. Se avala avance."/>
    <m/>
    <m/>
    <m/>
  </r>
  <r>
    <n v="3"/>
    <x v="13"/>
    <s v="Marco de Referencia Geodésico Nacional"/>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Integrar estaciones (activas) de otras instituciones públicas y privadas a la Red Geodésica Nacional."/>
    <d v="2021-02-01T00:00:00"/>
    <d v="2021-12-31T00:00:00"/>
    <s v="Instrumento jurídico, Comunicaciones oficiales."/>
    <s v="GIT  Gestión Geodésica"/>
    <s v="Número"/>
    <s v="Estaciones de operación continua"/>
    <s v="Eficacia"/>
    <n v="6"/>
    <n v="1"/>
    <n v="1"/>
    <n v="2"/>
    <n v="2"/>
    <n v="0"/>
    <s v="En el mes de marzo, se inició el proceso de integración de las estaciones geodésicas del Servicio Geológico, en el ambiente de pruebas de la plataforma Colombia en Mapas, a partir de información recibida mediante Radicado SGC No.: 20217000005911 y 20217000012231."/>
    <m/>
    <m/>
    <m/>
    <m/>
    <m/>
    <m/>
    <m/>
    <m/>
    <m/>
    <m/>
    <n v="0"/>
    <n v="0"/>
    <n v="0"/>
    <n v="0"/>
    <n v="0"/>
    <s v="Concepto Favorable"/>
    <m/>
    <m/>
    <m/>
    <s v="Avances y evidencias acordes"/>
    <m/>
    <m/>
    <m/>
    <x v="0"/>
    <x v="0"/>
    <x v="0"/>
    <x v="0"/>
    <s v="Se evidencia respuesta dada por el Servicio Geológico Colombiano – SGC, donde se informa que en la plataforma de Colombia en Mapas se coloque la marca representativa de las estaciones instaladas por las diferentes entidades. A pesar que no se evidencia ejecución se avala avance con los soportes suministrados."/>
    <m/>
    <m/>
    <m/>
  </r>
  <r>
    <n v="4"/>
    <x v="13"/>
    <s v="Marco de Referencia Geodésico Nacional"/>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Realizar el mantenimiento de como mínimo el 30% de las estaciones CORS administradas por el IGAC, así como realizar el seguimiento y monitoreo de las existentes."/>
    <d v="2021-01-04T00:00:00"/>
    <d v="2021-12-31T00:00:00"/>
    <s v="Informe de mantenimiento, Matriz de seguimiento"/>
    <s v="GIT  Gestión Geodésica"/>
    <s v="Número"/>
    <s v="Estaciones de operación continua"/>
    <s v="Eficacia"/>
    <n v="18"/>
    <n v="2"/>
    <n v="5"/>
    <n v="5"/>
    <n v="6"/>
    <n v="5"/>
    <s v="Durante el primer trimestre, se realizó el mantenimiento de cinco estaciones continuas ubicadas en los municipios de Socha, Planadas, Chaparral, Arauca y  Yopal."/>
    <m/>
    <m/>
    <m/>
    <m/>
    <m/>
    <m/>
    <m/>
    <m/>
    <m/>
    <m/>
    <n v="0.27777777777777779"/>
    <n v="1"/>
    <n v="0"/>
    <n v="0"/>
    <n v="0"/>
    <s v="Concepto Favorable"/>
    <m/>
    <m/>
    <m/>
    <s v="Avance y evidencia acordes "/>
    <m/>
    <m/>
    <m/>
    <x v="0"/>
    <x v="0"/>
    <x v="0"/>
    <x v="0"/>
    <s v="Se evidencian informes sobre visitas a estaciones para el Mantenimiento correctivo a las estaciones: AECH, YOPA, ARCA, SOCB y AEPL."/>
    <m/>
    <m/>
    <m/>
  </r>
  <r>
    <n v="5"/>
    <x v="13"/>
    <s v="Marco de Referencia Geodésico Nacional"/>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Procesar y disponer los archivos rinex de las estaciones de operación continúa administradas e integradas por el IGAC."/>
    <d v="2021-02-01T00:00:00"/>
    <d v="2021-12-31T00:00:00"/>
    <s v="Archivo ASCII y reporte de descargas"/>
    <s v="GIT  Gestión Geodésica"/>
    <s v="Número"/>
    <s v="Archivos rinex procesados"/>
    <s v="Eficacia"/>
    <n v="14400"/>
    <n v="1440"/>
    <n v="4320"/>
    <n v="4320"/>
    <n v="4320"/>
    <n v="3301"/>
    <s v="Durante el primer trimestre, se procesaron y dispusieron 3.301 archivos rinex de las estaciones de operación continua administradas e integradas por el IGAC."/>
    <m/>
    <m/>
    <m/>
    <m/>
    <m/>
    <m/>
    <m/>
    <m/>
    <m/>
    <m/>
    <n v="0.22923611111111111"/>
    <n v="1"/>
    <n v="0"/>
    <n v="0"/>
    <n v="0"/>
    <s v="Concepto Favorable"/>
    <m/>
    <m/>
    <m/>
    <s v="Avance y evidencias acordes"/>
    <m/>
    <m/>
    <m/>
    <x v="0"/>
    <x v="0"/>
    <x v="0"/>
    <x v="0"/>
    <s v="Se observa los archivos rinex de las estaciones de operación continua para los meses de enero, febrero y marzo.  Por lo tanto, se avala el avance a esta actividad."/>
    <m/>
    <m/>
    <m/>
  </r>
  <r>
    <n v="6"/>
    <x v="13"/>
    <s v="Marco de Referencia Geodésico Nacional"/>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Procesar y disponer las coordenadas de estaciones activas del centro de procesamiento IGA del Sistema de Referencia Geocéntrico para las Américas (SIRGAS)."/>
    <d v="2021-02-01T00:00:00"/>
    <d v="2021-12-31T00:00:00"/>
    <s v="Reporte semanales y archivos de texto"/>
    <s v="GIT  Gestión Geodésica"/>
    <s v="Número"/>
    <s v="Reporte de ajuste de  coordenadas de estaciones elaborado"/>
    <s v="Eficacia"/>
    <n v="52"/>
    <n v="13"/>
    <n v="13"/>
    <n v="13"/>
    <n v="13"/>
    <n v="13"/>
    <s v="Durante el primer trimestre, se procesaron y dispusieron las coordenadas de estaciones activas del centro de procesamiento IGA del Sistema de Referencia Geocéntrico para las Américas (SIRGAS)."/>
    <m/>
    <m/>
    <m/>
    <m/>
    <m/>
    <m/>
    <m/>
    <m/>
    <m/>
    <m/>
    <n v="0.25"/>
    <n v="1"/>
    <n v="0"/>
    <n v="0"/>
    <n v="0"/>
    <s v="Concepto Favorable"/>
    <m/>
    <m/>
    <m/>
    <s v="Avance y evidencias acordes"/>
    <m/>
    <m/>
    <m/>
    <x v="0"/>
    <x v="0"/>
    <x v="0"/>
    <x v="0"/>
    <s v="Se evidencia el archivo de Estaciones procesadas por el Centro de Procesamiento IGA – IGAC, para SIRGAS para el primer trimestre del año 2021."/>
    <m/>
    <m/>
    <m/>
  </r>
  <r>
    <n v="7"/>
    <x v="13"/>
    <s v="Marco de Referencia Geodésico Nacional"/>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Densificar (materialización, georreferenciación y cálculo) la red geodésica nacional, de acuerdo con las prioridades."/>
    <d v="2021-02-01T00:00:00"/>
    <d v="2021-12-31T00:00:00"/>
    <s v="Cálculos, descripciones, archivos de rastreo, archivo geográfico "/>
    <s v="GIT  Gestión Geodésica"/>
    <s v="Número"/>
    <s v="Vértices geodésicos "/>
    <s v="Eficacia"/>
    <n v="26"/>
    <n v="3"/>
    <n v="8"/>
    <n v="8"/>
    <n v="8"/>
    <n v="10"/>
    <s v="Durante el primer trimestre, se densificaron puntos en los municipios de Arauquita, Arauca, diez vértices para la red pasiva geodésica nacional. Se tomó el vértice antiguo GPS-D-AR-001 para su verificación en los cálculos posteriormente."/>
    <m/>
    <m/>
    <m/>
    <m/>
    <m/>
    <m/>
    <m/>
    <m/>
    <m/>
    <m/>
    <n v="0.38461538461538464"/>
    <n v="1"/>
    <n v="0"/>
    <n v="0"/>
    <n v="0"/>
    <s v="Concepto Favorable"/>
    <m/>
    <m/>
    <m/>
    <s v="Avance y evidencias acordes"/>
    <m/>
    <m/>
    <m/>
    <x v="0"/>
    <x v="0"/>
    <x v="0"/>
    <x v="0"/>
    <s v="Se presentan documentos con la descripción de los puntos geodésicos correspondientes al departamento de Arauca municipio de Arauquita los cuales son (81065008, 81065009, 81065010, 81065011, 81065012, 81065013, 81065014, 81065015, 81065016, 81065017), completamente diligenciados.  Por lo anterior se valida el avance a esta actividad por parte de la OCI."/>
    <m/>
    <m/>
    <m/>
  </r>
  <r>
    <n v="8"/>
    <x v="13"/>
    <s v="Marco de Referencia Geodésico Nacional"/>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Validar el diseño y hacer seguimiento a los avances en el proceso de implementación del centro de control y gestión de la red, de acuerdo con la ejecución del contrato"/>
    <d v="2021-02-01T00:00:00"/>
    <d v="2021-12-31T00:00:00"/>
    <s v="Informes de supervisión y documento de diseño validado"/>
    <s v="GIT  Gestión Geodésica"/>
    <s v="Porcentaje"/>
    <s v="Centro de control de la red"/>
    <s v="Eficiencia"/>
    <n v="1"/>
    <n v="0"/>
    <n v="0.3"/>
    <n v="0.3"/>
    <n v="0.4"/>
    <n v="0"/>
    <s v="El avance de la actividad iniciará a partir del segundo trimestre."/>
    <m/>
    <m/>
    <m/>
    <m/>
    <m/>
    <m/>
    <m/>
    <m/>
    <m/>
    <m/>
    <n v="0"/>
    <s v=""/>
    <n v="0"/>
    <n v="0"/>
    <n v="0"/>
    <s v="Concepto Favorable"/>
    <m/>
    <m/>
    <m/>
    <s v="No tiene meta programada para el primer trimestre"/>
    <m/>
    <m/>
    <m/>
    <x v="1"/>
    <x v="0"/>
    <x v="0"/>
    <x v="0"/>
    <s v="No se programó meta para este trimestre del año."/>
    <m/>
    <m/>
    <m/>
  </r>
  <r>
    <n v="9"/>
    <x v="13"/>
    <s v="Marco de Referencia Geodésico Nacional"/>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Establecer la primera versión de la metodología y procedimiento para la actualización del geoide, a partir del diagnóstico de la información de gravedad existente."/>
    <d v="2021-02-01T00:00:00"/>
    <d v="2021-12-31T00:00:00"/>
    <s v="Base de datos, documento diagnóstico, metodología y procedimiento"/>
    <s v="GIT  Gestión Geodésica"/>
    <s v="Número"/>
    <s v="Coordenadas con altura de precisión"/>
    <s v="Eficacia"/>
    <n v="2"/>
    <n v="0.1"/>
    <n v="0.1"/>
    <n v="1"/>
    <n v="1"/>
    <n v="0"/>
    <s v="El avance de la actividad iniciará a partir del segundo trimestre."/>
    <m/>
    <m/>
    <m/>
    <m/>
    <m/>
    <m/>
    <m/>
    <m/>
    <m/>
    <m/>
    <n v="0"/>
    <n v="0"/>
    <n v="0"/>
    <n v="0"/>
    <n v="0"/>
    <s v="Concepto Favorable"/>
    <m/>
    <m/>
    <m/>
    <s v="No tiene meta programada para el primer trimestre"/>
    <m/>
    <m/>
    <m/>
    <x v="2"/>
    <x v="0"/>
    <x v="0"/>
    <x v="0"/>
    <s v="No se ejecutó la meta programada para este periodo, por lo tanto no se avala avance."/>
    <m/>
    <m/>
    <m/>
  </r>
  <r>
    <n v="10"/>
    <x v="13"/>
    <s v="Marco de Referencia Geodésico Nacional"/>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Ajustar, depurar y actualizar la red de nivelación geodésica, conforme a la estructuración de los datos capturados en años anteriores."/>
    <d v="2021-02-01T00:00:00"/>
    <d v="2021-12-31T00:00:00"/>
    <s v="Base de datos de alturas geométricas"/>
    <s v="GIT  Gestión Geodésica"/>
    <s v="Número"/>
    <s v="Coordenadas con altura de precisión"/>
    <s v="Eficacia"/>
    <n v="12000"/>
    <n v="3000"/>
    <n v="3000"/>
    <n v="3000"/>
    <n v="3000"/>
    <n v="2998"/>
    <s v="Durante el primer trimestre, se depuraron 2998 vértices antiguos.  El cumplimeinto de esta meta de nivelación se encuentra supeditada a las labores en campo."/>
    <m/>
    <m/>
    <m/>
    <m/>
    <m/>
    <m/>
    <m/>
    <m/>
    <m/>
    <m/>
    <n v="0.24983333333333332"/>
    <n v="0.9993333333333333"/>
    <n v="0"/>
    <n v="0"/>
    <n v="0"/>
    <s v="Concepto Favorable"/>
    <m/>
    <m/>
    <m/>
    <s v="Avance y evidencias acordes"/>
    <m/>
    <m/>
    <m/>
    <x v="0"/>
    <x v="0"/>
    <x v="0"/>
    <x v="0"/>
    <s v="Se evidencia archivo sobre las alturas de cada vértice para diferentes años. A pesar de no cumplir con la meta programada se valida el avance tenido a la fecha para este trimestre."/>
    <m/>
    <m/>
    <m/>
  </r>
  <r>
    <n v="11"/>
    <x v="13"/>
    <s v="Datos geomagnéticos generados, procesados y dispuestos"/>
    <s v="No Aplica"/>
    <s v="Maximizar la disposición y uso de la información generada "/>
    <s v="Integración y disposición de la información geográfica nacional a través de Colombia en Mapas como portal único de información geográfica nacional"/>
    <s v="Gestión con Valores para Resultados"/>
    <s v="Fortalecimiento organizacional y simplificación de procesos"/>
    <s v="Procesar datos del observatorio geomagnético para su disposición"/>
    <d v="2021-02-01T00:00:00"/>
    <d v="2021-12-31T00:00:00"/>
    <s v="Base de datos"/>
    <s v="GIT  Gestión Geodésica"/>
    <s v="Número"/>
    <s v="Datos geomagnéticos "/>
    <s v="Eficacia"/>
    <n v="1"/>
    <n v="0"/>
    <n v="0"/>
    <n v="0"/>
    <n v="1"/>
    <n v="0"/>
    <s v="Durante el primer trimestre, se finalizó el procesamiento y cálculo del los datos obtenidos en el año 2017, y se realizó el control de calidad los datos históricos desde 1955 hasta 2017. Así mismo, se realizó el escalamiento y se determinó el índice k para los meses de abril, mayo y junio de 2018."/>
    <m/>
    <m/>
    <m/>
    <m/>
    <m/>
    <m/>
    <m/>
    <m/>
    <m/>
    <m/>
    <n v="0"/>
    <s v=""/>
    <s v=""/>
    <s v=""/>
    <n v="0"/>
    <s v="Concepto Favorable"/>
    <m/>
    <m/>
    <m/>
    <s v="Avance y evidencias acordes"/>
    <m/>
    <m/>
    <m/>
    <x v="0"/>
    <x v="0"/>
    <x v="0"/>
    <x v="0"/>
    <s v="No se programó meta para este trimestre, sin embargo se presentan documentos en archivos excel sobre escalamiento horario de magnetogramas del año 2018 y los archivos de índices k actividad magnética correspondiente a los meses de abril, mayo y junio de 2018.  "/>
    <m/>
    <m/>
    <m/>
  </r>
  <r>
    <n v="12"/>
    <x v="13"/>
    <s v="Datos geomagnéticos generados, procesados y dispuestos"/>
    <s v="No Aplica"/>
    <s v="Maximizar la disposición y uso de la información generada "/>
    <s v="Integración y disposición de la información geográfica nacional a través de Colombia en Mapas como portal único de información geográfica nacional"/>
    <s v="Gestión con Valores para Resultados"/>
    <s v="Fortalecimiento organizacional y simplificación de procesos"/>
    <s v="Realizar el control de calidad y validación de los históricos base de geomagnetismo, así como realizar análisis espacial y disponer los datos."/>
    <d v="2021-02-01T00:00:00"/>
    <d v="2021-12-31T00:00:00"/>
    <s v="Base de datos"/>
    <s v="GIT  Gestión Geodésica"/>
    <s v="Número"/>
    <s v="Datos geomagnéticos "/>
    <s v="Eficacia"/>
    <n v="4668"/>
    <n v="934"/>
    <n v="1167"/>
    <n v="1167"/>
    <n v="1400"/>
    <n v="2743"/>
    <s v="Durante el primer trimestre, se revisaron y validaron 2743 datos de las estaciones de repetición geomagnética correspondiente al 58% de la información, se realizaron promedios diarios por estación y se obtuvieron 837 datos que aprobaron las pruebas de calidad (comparación con el IGRF)."/>
    <m/>
    <m/>
    <m/>
    <m/>
    <m/>
    <m/>
    <m/>
    <m/>
    <m/>
    <m/>
    <n v="0.58761782347900604"/>
    <n v="1"/>
    <n v="0"/>
    <n v="0"/>
    <n v="0"/>
    <s v="Concepto Favorable"/>
    <m/>
    <m/>
    <m/>
    <s v="Avance y evidencias acordes"/>
    <m/>
    <m/>
    <m/>
    <x v="0"/>
    <x v="0"/>
    <x v="0"/>
    <x v="0"/>
    <s v="Se observa documento sobre las estaciones repetición 300321 y el documento sobre el avance de revisión de datos de estaciones de repetición geomagnéticos enviado al coordinador GIT Gestión Geodésica."/>
    <m/>
    <m/>
    <m/>
  </r>
  <r>
    <n v="13"/>
    <x v="13"/>
    <s v="Regulación de información gesodésica"/>
    <s v="No Aplica"/>
    <s v="Fortalecer al IGAC como máxima autoridad reguladora en los temas de su competencia"/>
    <s v="Máxima autoridad reguladora"/>
    <s v="Gestión con Valores para Resultados"/>
    <s v="Fortalecimiento organizacional y simplificación de procesos "/>
    <s v="Elaborar y/o actualizar normatividad para la validación, conservación y/o calidad de productos geodésicos."/>
    <d v="2021-02-01T00:00:00"/>
    <d v="2021-12-31T00:00:00"/>
    <s v="Actos administrativos"/>
    <s v="GIT  Gestión Geodésica"/>
    <s v="Número"/>
    <s v="Regulación de información geodésica"/>
    <s v="Eficacia"/>
    <n v="3"/>
    <n v="0"/>
    <n v="1"/>
    <n v="1"/>
    <n v="1"/>
    <n v="0"/>
    <s v="Durante el primer trimestre, se generó versión preliminar de actualización de la resolución 1562 de 2018."/>
    <m/>
    <m/>
    <m/>
    <m/>
    <m/>
    <m/>
    <m/>
    <m/>
    <m/>
    <m/>
    <n v="0"/>
    <s v=""/>
    <n v="0"/>
    <n v="0"/>
    <n v="0"/>
    <s v="Concepto Favorable"/>
    <m/>
    <m/>
    <m/>
    <s v="Avance y evidencias acordes"/>
    <m/>
    <m/>
    <m/>
    <x v="0"/>
    <x v="0"/>
    <x v="0"/>
    <x v="0"/>
    <s v="Se presenta documento Resolución borrador “Por medio de la cual se definen los valores que representan la calidad de los puntos medidos en redes geodésicas y levantamientos geodésicos”. A pesar que no se programó meta para este trimestre, se avala el avance a la actividad."/>
    <m/>
    <m/>
    <m/>
  </r>
  <r>
    <n v="14"/>
    <x v="13"/>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Actualizar la información documentada vigente del proceso "/>
    <d v="2021-02-01T00:00:00"/>
    <d v="2021-12-31T00:00:00"/>
    <s v="Evidencias de la actualización de los documentos"/>
    <s v="GIT  Gestión Geodésica"/>
    <s v="Porcentaje"/>
    <s v=" Información documentada vigente del proceso "/>
    <s v="Eficacia"/>
    <n v="1"/>
    <n v="0.1"/>
    <n v="0.3"/>
    <n v="0.3"/>
    <n v="0.3"/>
    <n v="0.1"/>
    <s v="Durante el primer trimestre se realizó la entrega de documentos que soportan el proceso de gestión geodésica a la Oficina Aseora de Planeación para revisión y oficialización, así:  enero 19/2021, 6 documentos y en marzo, 15 documentos."/>
    <m/>
    <m/>
    <m/>
    <m/>
    <m/>
    <m/>
    <m/>
    <m/>
    <m/>
    <m/>
    <n v="0.1"/>
    <n v="1"/>
    <n v="0"/>
    <n v="0"/>
    <n v="0"/>
    <s v="Concepto Favorable"/>
    <m/>
    <m/>
    <m/>
    <s v="Avance y evidencias acordes"/>
    <m/>
    <m/>
    <m/>
    <x v="0"/>
    <x v="0"/>
    <x v="0"/>
    <x v="0"/>
    <s v="Se observan correos electrónicos de fecha de 19/01/2021 y 31/03/2021 donde se informa a la Oficina Asesora de Planeación el envió de los documentos revisados técnicamente y actualizados liderados por la Subdirección: Gestión Geodésica.  Así mismo, se evidencian archivos en excel donde se describen los documentos actualizados para este trimestre se evidencian 11 formatos, 4 procedimientos, 2 instructivos, 1 documento sobre nuevo procedimiento y 1 nuevo formato, con su respectiva descripción y justificación de cambio."/>
    <m/>
    <m/>
    <m/>
  </r>
  <r>
    <n v="15"/>
    <x v="13"/>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Formular el PAA y del PAAC 2022"/>
    <d v="2021-10-01T00:00:00"/>
    <d v="2021-12-31T00:00:00"/>
    <s v="Herramienta Planigac y Matriz PAAC"/>
    <s v="Subdirección de Geografía y Cartografía"/>
    <s v="Número"/>
    <s v="Indice de desempeño institucional"/>
    <s v="Producto"/>
    <n v="2"/>
    <n v="0"/>
    <n v="0"/>
    <n v="0"/>
    <n v="2"/>
    <n v="0"/>
    <s v="Esta actividad se programó a partir del cuarto trimestre."/>
    <m/>
    <m/>
    <m/>
    <m/>
    <m/>
    <m/>
    <m/>
    <m/>
    <m/>
    <m/>
    <n v="0"/>
    <s v=""/>
    <s v=""/>
    <s v=""/>
    <n v="0"/>
    <s v="Concepto Favorable"/>
    <m/>
    <m/>
    <m/>
    <s v="No hay meta programada "/>
    <m/>
    <m/>
    <m/>
    <x v="1"/>
    <x v="0"/>
    <x v="0"/>
    <x v="0"/>
    <s v="No se evidencia meta programada para este trimestre del año."/>
    <m/>
    <m/>
    <m/>
  </r>
  <r>
    <n v="16"/>
    <x v="13"/>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Implementar oportunidades de mejora relacionadas al cumplimiento del FURAG que apliquen al proceso."/>
    <d v="2021-05-01T00:00:00"/>
    <d v="2021-12-31T00:00:00"/>
    <s v="Acta y / o correo, Formulario "/>
    <s v="Oficina Asesora de Planeación "/>
    <s v="Número"/>
    <s v="Indice de desempeño institucional"/>
    <s v="Producto"/>
    <n v="4"/>
    <n v="0"/>
    <n v="2"/>
    <n v="1"/>
    <n v="1"/>
    <n v="1"/>
    <s v="Durante el primer trimestre se atendió 1 requerimiento de la Oficina Asesora de Plaenación sobre las respuestas a 22 preguntas específicas de FURAG, las cuales se entregaron oportunamente y las evidencias respectivas."/>
    <m/>
    <m/>
    <m/>
    <m/>
    <m/>
    <m/>
    <m/>
    <m/>
    <m/>
    <m/>
    <n v="0.25"/>
    <s v=""/>
    <n v="0"/>
    <n v="0"/>
    <n v="0"/>
    <s v="Concepto Favorable"/>
    <m/>
    <m/>
    <m/>
    <s v="Avance y evidencias acordes "/>
    <m/>
    <m/>
    <m/>
    <x v="0"/>
    <x v="0"/>
    <x v="0"/>
    <x v="0"/>
    <s v="Se evidencia documento donde se encuentran preguntas las cuales fueron respondidas por el área respectiva, enviadas a la Oficina Asesora de Planeación."/>
    <m/>
    <m/>
    <m/>
  </r>
  <r>
    <n v="17"/>
    <x v="13"/>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alizar reporte a los Productos No conformes  "/>
    <d v="2021-01-01T00:00:00"/>
    <d v="2021-12-30T00:00:00"/>
    <s v="Formato de identificación y control de PTS"/>
    <s v="Oficina Difusión y Mercadeo"/>
    <s v="Número"/>
    <s v="Índice de Desempeño Institucional (IDI)"/>
    <s v="Producto"/>
    <n v="12"/>
    <n v="3"/>
    <n v="3"/>
    <n v="3"/>
    <n v="3"/>
    <n v="0"/>
    <s v="Durante el primer trimestre no se presentaron casos de Producto No conforme."/>
    <m/>
    <m/>
    <m/>
    <m/>
    <m/>
    <m/>
    <m/>
    <m/>
    <m/>
    <m/>
    <n v="0"/>
    <n v="0"/>
    <n v="0"/>
    <n v="0"/>
    <n v="0"/>
    <s v="Concepto Favorable"/>
    <m/>
    <m/>
    <m/>
    <s v="No se presento casos de producto no conforme durante el primer trimestre"/>
    <m/>
    <m/>
    <m/>
    <x v="0"/>
    <x v="0"/>
    <x v="0"/>
    <x v="0"/>
    <s v="Se evidencia que para esta actividad en el primer trimestre no se han recibido reportes se usuarios de productos No Conformes."/>
    <m/>
    <m/>
    <m/>
  </r>
  <r>
    <n v="1"/>
    <x v="14"/>
    <s v="Caracterización territorial de 13.691.592 hectáreas (30 municipios)"/>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Elaborar y publicar documentos de caracterización territorial con fines de Catastro Multipropósito, conforme a metodología establecida."/>
    <d v="2021-01-04T00:00:00"/>
    <d v="2021-12-31T00:00:00"/>
    <s v="Caracterizaciones territoriales"/>
    <s v="GIT  Estudios Geográficos y Ordenamiento Territorial "/>
    <s v="Número"/>
    <s v="Área (ha) con caracterización geográfica"/>
    <s v="Eficacia"/>
    <n v="13691592"/>
    <n v="1369159"/>
    <n v="4107478"/>
    <n v="4107478"/>
    <n v="4107477"/>
    <n v="464099"/>
    <s v="Durante el primer trimestre, se realizaron tres caracterizaciones territoriales de los municipios de Villavicencio, Popayán y Arauquita, correspondiente a 464.099,55ha. Se avanzó en la caracterización de los municipios de El Guamo, Córdoba y Rioblanco."/>
    <m/>
    <m/>
    <m/>
    <m/>
    <m/>
    <m/>
    <m/>
    <m/>
    <m/>
    <m/>
    <n v="3.3896642552597243E-2"/>
    <n v="0.33896647504051758"/>
    <n v="0"/>
    <n v="0"/>
    <n v="0"/>
    <s v="Concepto Favorable"/>
    <m/>
    <m/>
    <m/>
    <s v="Avance y evidencias acordes"/>
    <m/>
    <m/>
    <m/>
    <x v="0"/>
    <x v="0"/>
    <x v="0"/>
    <x v="0"/>
    <s v="Se evidencia la caracterización de Villavicencio, Arauquita y Popayán correspondiente a un área 464.099,55ha"/>
    <m/>
    <m/>
    <m/>
  </r>
  <r>
    <n v="2"/>
    <x v="14"/>
    <s v="Caracterización territorial de 13.691.592 hectáreas (30 municipios)"/>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Generar mapas de síntesis territorial, unidades de intervención y base de datos geográfica, con su respectiva documentación."/>
    <d v="2021-01-04T00:00:00"/>
    <d v="2021-12-31T00:00:00"/>
    <s v="Base de datos geográfica"/>
    <s v="GIT  Estudios Geográficos y Ordenamiento Territorial "/>
    <s v="Número"/>
    <s v="Área (ha) con caracterización geográfica"/>
    <s v="Eficacia"/>
    <n v="30"/>
    <n v="3"/>
    <n v="9"/>
    <n v="9"/>
    <n v="9"/>
    <n v="3"/>
    <s v="Durante el primer trimestre, se realizaron tres  mapas de síntesis territorial correspondientes a las tres caracterizaciones de los municipios de Villavicencio, Popayán y Arauquita."/>
    <m/>
    <m/>
    <m/>
    <m/>
    <m/>
    <m/>
    <m/>
    <m/>
    <m/>
    <m/>
    <n v="0.1"/>
    <n v="1"/>
    <n v="0"/>
    <n v="0"/>
    <n v="0"/>
    <s v="Concepto Favorable"/>
    <m/>
    <m/>
    <m/>
    <s v="Avance y evidencias acordes"/>
    <m/>
    <m/>
    <m/>
    <x v="0"/>
    <x v="0"/>
    <x v="0"/>
    <x v="0"/>
    <s v="Se evidencia la mapas de intervencion municipal de Villavicencio, Arauquita y Popayán."/>
    <m/>
    <m/>
    <m/>
  </r>
  <r>
    <n v="3"/>
    <x v="14"/>
    <s v="Atlas actualizado y disponible "/>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Actualizar y disponer el Atlas de Colombia."/>
    <d v="2021-02-01T00:00:00"/>
    <d v="2021-12-31T00:00:00"/>
    <s v="Atlas versionado"/>
    <s v="GIT  Estudios Geográficos y Ordenamiento Territorial "/>
    <s v="Número"/>
    <s v="Estudio de investigación geográfica elaborado"/>
    <s v="Eficacia"/>
    <n v="1"/>
    <n v="0"/>
    <n v="0"/>
    <n v="0"/>
    <n v="1"/>
    <n v="0"/>
    <s v="Se elaboró la propuesta de estructura temática a nivel de capítulos y determinación de los mapas esperados."/>
    <m/>
    <m/>
    <m/>
    <m/>
    <m/>
    <m/>
    <m/>
    <m/>
    <m/>
    <m/>
    <n v="0"/>
    <s v=""/>
    <s v=""/>
    <s v=""/>
    <n v="0"/>
    <s v="Concepto Favorable"/>
    <m/>
    <m/>
    <m/>
    <s v="Avance y evidencia acordes"/>
    <m/>
    <m/>
    <m/>
    <x v="1"/>
    <x v="0"/>
    <x v="0"/>
    <x v="0"/>
    <s v="Para este periodo no existe meta asignada."/>
    <m/>
    <m/>
    <m/>
  </r>
  <r>
    <n v="4"/>
    <x v="14"/>
    <s v="Dos instrumentos  para el fortalecimiento de los procesos de ordenamiento territorial"/>
    <s v="No Aplica"/>
    <s v="Fortalecer al IGAC como máxima autoridad reguladora en los temas de su competencia"/>
    <s v="Máxima autoridad reguladora"/>
    <s v="Gestión con Valores para Resultados"/>
    <s v="Fortalecimiento organizacional y simplificación de procesos"/>
    <s v="Actualizar, formalizar y socializar especificaciones técnicas para la generación de cartografía para el ordenamiento territorial"/>
    <d v="2021-02-01T00:00:00"/>
    <d v="2021-12-31T00:00:00"/>
    <s v="Especificación técnica versionada, Actas de reunión y/o comunicaciones oficiales"/>
    <s v="GIT  Estudios Geográficos y Ordenamiento Territorial "/>
    <s v="Número"/>
    <s v="Instrumentos  para el fortalecimiento de los procesos de ordenamiento territorial elaborados"/>
    <s v="Eficacia"/>
    <n v="1"/>
    <n v="0"/>
    <n v="0"/>
    <n v="0"/>
    <n v="1"/>
    <n v="0"/>
    <s v="Durante el primer trimestre, se elaboró la versión preliminar del documento legal (circular) sobre  especificaciones técnicas para la generación de cartografía para el ordenamiento territorial."/>
    <m/>
    <m/>
    <m/>
    <m/>
    <m/>
    <m/>
    <m/>
    <m/>
    <m/>
    <m/>
    <n v="0"/>
    <s v=""/>
    <s v=""/>
    <s v=""/>
    <n v="0"/>
    <s v="Concepto Favorable"/>
    <m/>
    <m/>
    <m/>
    <s v="Avance y evidencias acordes"/>
    <m/>
    <m/>
    <m/>
    <x v="1"/>
    <x v="0"/>
    <x v="0"/>
    <x v="0"/>
    <s v="Se evidencia versión preliminar del documento legal (circular) sobre especificaciones técnicas para la generación de cartografía para el ordenamiento territorial. Nota: Para este periodo no existe meta asignada."/>
    <m/>
    <m/>
    <m/>
  </r>
  <r>
    <n v="5"/>
    <x v="14"/>
    <s v="Dos instrumentos  para el fortalecimiento de los procesos de ordenamiento territorial"/>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Diseñar y poner en funcionamiento el repositorio de planes de ordenamiento territorial. Rediseño plataforma."/>
    <d v="2021-02-01T00:00:00"/>
    <d v="2021-12-31T00:00:00"/>
    <s v="Documento de diseño y repositorio de planes de ordenamiento territorial "/>
    <s v="GIT  Estudios Geográficos y Ordenamiento Territorial "/>
    <s v="Porcentaje"/>
    <s v="Instrumentos  para el fortalecimiento de los procesos de ordenamiento territorial elaborados"/>
    <s v="Eficacia"/>
    <n v="1"/>
    <n v="0"/>
    <n v="0.5"/>
    <n v="0"/>
    <n v="0.5"/>
    <n v="0"/>
    <s v="Durante el primer trimestre, se elaboró el  diagnóstico de la página www.sigot.gov.co sobre el cual se realizó  análisis cuantitativo y cualitativo de los patrones de uso y estadísticas evidenciadas en el Google Analytics conectado a la URL del micro-sitio. Adicionalmente, se implementó encuesta para conocer e identificar pespectivas del usuario frente a SIGOT https://damappa.typeform.com/to/Qm2TP6Ds. Por otro lado, y a partir de las entrevistas realizadas con diferentes expertos se propuso una versión preliminar del diseño de experiencia del SIGOT."/>
    <m/>
    <m/>
    <m/>
    <m/>
    <m/>
    <m/>
    <m/>
    <m/>
    <m/>
    <m/>
    <n v="0"/>
    <s v=""/>
    <n v="0"/>
    <s v=""/>
    <n v="0"/>
    <s v="Concepto Favorable"/>
    <m/>
    <m/>
    <m/>
    <s v="Avance y evidencias acordes "/>
    <m/>
    <m/>
    <m/>
    <x v="1"/>
    <x v="0"/>
    <x v="0"/>
    <x v="0"/>
    <s v="Para este periodo no existe meta asignada."/>
    <m/>
    <m/>
    <m/>
  </r>
  <r>
    <n v="6"/>
    <x v="14"/>
    <s v="Base Nacional de Nombres Geográficos integrada, actualizada y disponible _x000a_(Base de datos del diccionario geográfico)"/>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Robustecer en un 20% los nombres geográficos en la Base Nacional, a partir de la gestión de diferentes fuentes e integración de existentes."/>
    <d v="2021-02-01T00:00:00"/>
    <d v="2021-12-31T00:00:00"/>
    <s v="Base de datos geográfica"/>
    <s v="GIT  Estudios Geográficos y Ordenamiento Territorial "/>
    <s v="Número"/>
    <s v="Nombres geográficos recolectados, actualizados y/o integrados"/>
    <s v="Eficacia"/>
    <n v="50000"/>
    <n v="5000"/>
    <n v="15000"/>
    <n v="15000"/>
    <n v="15000"/>
    <n v="0"/>
    <s v="Durante el primer trimestre, se avanzó con la gestión contractual para el desarrollo de esta actividad."/>
    <m/>
    <m/>
    <m/>
    <m/>
    <m/>
    <m/>
    <m/>
    <m/>
    <m/>
    <m/>
    <n v="0"/>
    <n v="0"/>
    <n v="0"/>
    <n v="0"/>
    <n v="0"/>
    <s v="Concepto Favorable"/>
    <m/>
    <m/>
    <m/>
    <s v="Avance y evidencias acordes"/>
    <m/>
    <m/>
    <m/>
    <x v="2"/>
    <x v="0"/>
    <x v="0"/>
    <x v="0"/>
    <s v="La evidencia aportada no corresponde al producto esperado."/>
    <m/>
    <m/>
    <m/>
  </r>
  <r>
    <n v="7"/>
    <x v="14"/>
    <s v="Base Nacional de Nombres Geográficos integrada, actualizada y disponible _x000a_(Base de datos del diccionario geográfico)"/>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Desarrollar nueva versión de diccionario geográfico de Colombia integrado con Colombia en Mapas."/>
    <d v="2021-02-01T00:00:00"/>
    <d v="2021-12-31T00:00:00"/>
    <s v="Documento de requerimientos y código fuente"/>
    <s v="GIT  Estudios Geográficos y Ordenamiento Territorial "/>
    <s v="Número"/>
    <s v="Nombres geográficos recolectados, actualizados y/o integrados"/>
    <s v="Eficacia"/>
    <n v="1"/>
    <n v="0"/>
    <n v="0"/>
    <n v="1"/>
    <n v="0"/>
    <n v="0"/>
    <s v="Durante el primer trimestre, se realizó el estudio sobre referentes digitales de interfaces de diccionarios geográficos y del Estado del Arte en materia de interfaces digitales con objetivos similares, además; y con la propuesta inicial del “Key visual” (guía visual) en la que se especifica el “look and feel” (directriz de elementos gráficos, colores, tipografías y línea ilustrativa) del Diccionario."/>
    <m/>
    <m/>
    <m/>
    <m/>
    <m/>
    <m/>
    <m/>
    <m/>
    <m/>
    <m/>
    <n v="0"/>
    <s v=""/>
    <s v=""/>
    <n v="0"/>
    <s v=""/>
    <s v="Concepto Favorable"/>
    <m/>
    <m/>
    <m/>
    <s v="Avance y evidencias acordes "/>
    <m/>
    <m/>
    <m/>
    <x v="1"/>
    <x v="0"/>
    <x v="0"/>
    <x v="0"/>
    <s v="Se evidencia documento técnico benchmarking, nueva página web, con lo cual se avanza en los requerimientos, para la Base Nacional de Nombres Geográficos. Nota: Para este periodo no existe meta asignada."/>
    <m/>
    <m/>
    <m/>
  </r>
  <r>
    <n v="8"/>
    <x v="14"/>
    <s v="Base Nacional de Nombres Geográficos integrada, actualizada y disponible _x000a_(Base de datos del diccionario geográfico)"/>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Implementar estrategia para la recolección de información geográfica voluntaria asociada los nombres geográficos, con entidades, organizaciones y/o asociaciones."/>
    <d v="2021-02-01T00:00:00"/>
    <d v="2021-12-31T00:00:00"/>
    <s v="Reportes de avance y resultado de la estrategia"/>
    <s v="GIT  Estudios Geográficos y Ordenamiento Territorial "/>
    <s v="Número"/>
    <s v="Nombres geográficos recolectados, actualizados y/o integrados"/>
    <s v="Eficacia"/>
    <n v="2"/>
    <n v="0"/>
    <n v="1"/>
    <n v="0"/>
    <n v="1"/>
    <n v="0"/>
    <s v="Durante el primer trimestre, se generó la primera versión de pruebas de la aplicación móvil, para dar inicio a la implementación de la estrategia propuesta en 2020."/>
    <m/>
    <m/>
    <m/>
    <m/>
    <m/>
    <m/>
    <m/>
    <m/>
    <m/>
    <m/>
    <n v="0"/>
    <s v=""/>
    <n v="0"/>
    <s v=""/>
    <n v="0"/>
    <s v="Concepto Favorable"/>
    <m/>
    <m/>
    <m/>
    <s v="Avance y evidencia acordes"/>
    <m/>
    <m/>
    <m/>
    <x v="1"/>
    <x v="0"/>
    <x v="0"/>
    <x v="0"/>
    <s v="Se evidencia la primera versión de pruebas de la aplicación móvil, con lo que se quiere Implementar estrategia para la recolección de información geográfica voluntaria asociada los nombres geográficos. Nota: Para este periodo no existe meta asignada."/>
    <m/>
    <m/>
    <m/>
  </r>
  <r>
    <n v="9"/>
    <x v="14"/>
    <s v="Sistema único de información geográfica, cartográfica y geodesica con 1 millón de usuarios _x000a_"/>
    <s v="No Aplica"/>
    <s v="Maximizar la disposición y uso de la información generada "/>
    <s v="Integración y disposición de la información geográfica nacional a través de Colombia en Mapas como portal único de información geográfica nacional"/>
    <s v="Gestión con Valores para Resultados"/>
    <s v="Fortalecimiento organizacional y simplificación de procesos"/>
    <s v="Gestionar la actualización, validación y disposición de información de ordenamiento territorial de los nodos regionales y locales e integrar al sistema único."/>
    <d v="2021-02-01T00:00:00"/>
    <d v="2021-12-31T00:00:00"/>
    <s v="Reporte de niveles de información de ordenamiento territorial disponibles"/>
    <s v="GIT  Estudios Geográficos y Ordenamiento Territorial "/>
    <s v="Número"/>
    <s v="Usuarios de Colombia en Mapas"/>
    <s v="Eficacia"/>
    <n v="30"/>
    <n v="6"/>
    <n v="9"/>
    <n v="9"/>
    <n v="6"/>
    <n v="0"/>
    <s v="Durante el primer trimestre, se avanzó con la gestión contractual para el desarrollo de esta actividad."/>
    <m/>
    <m/>
    <m/>
    <m/>
    <m/>
    <m/>
    <m/>
    <m/>
    <m/>
    <m/>
    <n v="0"/>
    <n v="0"/>
    <n v="0"/>
    <n v="0"/>
    <n v="0"/>
    <s v="Concepto Favorable"/>
    <m/>
    <m/>
    <m/>
    <s v="Avance y evidencia acordes"/>
    <m/>
    <m/>
    <m/>
    <x v="2"/>
    <x v="0"/>
    <x v="0"/>
    <x v="0"/>
    <s v="La evidencia aportada no corresponde al producto esperado."/>
    <m/>
    <m/>
    <m/>
  </r>
  <r>
    <n v="10"/>
    <x v="14"/>
    <s v="Sistema único de información geográfica, cartográfica y geodesica con 1 millón de usuarios _x000a_"/>
    <s v="No Aplica"/>
    <s v="Maximizar la disposición y uso de la información generada "/>
    <s v="Integración y disposición de la información geográfica nacional a través de Colombia en Mapas como portal único de información geográfica nacional"/>
    <s v="Gestión con Valores para Resultados"/>
    <s v="Fortalecimiento organizacional y simplificación de procesos"/>
    <s v="Mantener y disponer la base de datos de límites fronterizos (1), departamentales (2) y municipales (3) del país, así como cartografía temática (4) generada con fines geográficos"/>
    <d v="2021-02-01T00:00:00"/>
    <d v="2021-12-31T00:00:00"/>
    <s v="Bases de datos geográfica"/>
    <s v="GIT Administración de información geográfica, cartográfica y geodésica"/>
    <s v="Número"/>
    <s v="Usuarios de Colombia en Mapas"/>
    <s v="Eficacia"/>
    <n v="4"/>
    <n v="0"/>
    <n v="2"/>
    <n v="0"/>
    <n v="2"/>
    <n v="0"/>
    <s v="Durante el primer trimestre, se avanzó en la incorporación de la información dentro de la estructura de GDB de la capa de Ríos Fronterizos de Colombia, la capa de islas fronterizas y el Límite Provisional de Caquetá - Meta y se modificó los puntos trifinios.  Así mismo, se han llevado a cabo reuniones sobre la disposición de información de años anteriores y sobre la organización de la información en los repositorios correspondientes."/>
    <m/>
    <m/>
    <m/>
    <m/>
    <m/>
    <m/>
    <m/>
    <m/>
    <m/>
    <m/>
    <n v="0"/>
    <s v=""/>
    <n v="0"/>
    <s v=""/>
    <n v="0"/>
    <s v="Concepto Favorable"/>
    <m/>
    <m/>
    <m/>
    <s v="Avance y evidencias acordes"/>
    <m/>
    <m/>
    <m/>
    <x v="0"/>
    <x v="0"/>
    <x v="0"/>
    <x v="0"/>
    <s v="Se evidencia la incorporación de información dentro de la estructura de GDB, de la capa de Ríos Fronterizos de Colombia, la capa de islas fronterizas y el Límite Provisional de Caquetá - Meta y se modificó los puntos trifinios."/>
    <m/>
    <m/>
    <m/>
  </r>
  <r>
    <n v="11"/>
    <x v="14"/>
    <s v="Sistema único de información geográfica, cartográfica y geodesica con 1 millón de usuarios _x000a_"/>
    <s v="No Aplica"/>
    <s v="Maximizar la disposición y uso de la información generada "/>
    <s v="Integración y disposición de la información geográfica nacional a través de Colombia en Mapas como portal único de información geográfica nacional"/>
    <s v="Gestión con Valores para Resultados"/>
    <s v="Fortalecimiento organizacional y simplificación de procesos"/>
    <s v="Robustecer el sistema de información única de información geográfica, cartográfica y geodésica &quot;Colombia en Mapas, con una funcionalidad."/>
    <d v="2021-02-01T00:00:00"/>
    <d v="2021-12-31T00:00:00"/>
    <s v="Reporte mensual Google Analytics y Código fuente"/>
    <s v="GIT Administración de información geográfica, cartográfica y geodésica"/>
    <s v="Número"/>
    <s v="Usuarios de Colombia en Mapas"/>
    <s v="Eficacia"/>
    <n v="1000000"/>
    <n v="100000"/>
    <n v="300000"/>
    <n v="300000"/>
    <n v="300000"/>
    <n v="28947"/>
    <s v="Durante el primer trimestre,  se implementó en ambiente de pruebas dos funcionalidades asociadas a la consulta catastral y descarga de información cartográfica por planchas http://igac.azurewebsites.net/_x000d__x000a_Así mismo, el pasado 23 de febrero de 2021 fue lanzada oficialmente la plataforma Colombia en Mapas, logrando durante el primer trimestre un total de 28.947 usuarios._x000d__x000a_"/>
    <m/>
    <m/>
    <m/>
    <m/>
    <m/>
    <m/>
    <m/>
    <m/>
    <m/>
    <m/>
    <n v="2.8947000000000001E-2"/>
    <n v="0.28947000000000001"/>
    <n v="0"/>
    <n v="0"/>
    <n v="0"/>
    <s v="Concepto Favorable"/>
    <m/>
    <m/>
    <m/>
    <s v="Avance y evidencias acordes"/>
    <m/>
    <m/>
    <m/>
    <x v="0"/>
    <x v="0"/>
    <x v="0"/>
    <x v="0"/>
    <s v="Se evidencia reporte trimestral Google Analytics, donde accedieron 28947 usuarios."/>
    <m/>
    <m/>
    <m/>
  </r>
  <r>
    <n v="12"/>
    <x v="14"/>
    <s v="Documentos de  Estudios Técnicos de Entidades Territoriales"/>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Elaborar, remitir y publicar el diagnóstico de  límites de entidades territoriales como insumo para la caracterización territorial y levantamiento catastral."/>
    <d v="2021-02-01T00:00:00"/>
    <d v="2021-12-31T00:00:00"/>
    <s v="Informes de diagnóstico de las líneas limítrofes"/>
    <s v="GIT Fronteras y Límites"/>
    <s v="Número"/>
    <s v="Documentos de  Estudios Técnicos de Entidades Territoriales elaborados"/>
    <s v="Eficacia"/>
    <n v="100"/>
    <n v="10"/>
    <n v="30"/>
    <n v="30"/>
    <n v="30"/>
    <n v="15"/>
    <s v="Durante el primer trimestre, se elaboraron 15 documentos de Diagnósticos  de límites de entidades territoriales como insumo para la caracterización territorial y levantamiento catastral, correspondientes a los municipios de Villavicencio, Meta (5): Acacías, El Calvario, Guayabetal, Restrepo y San Carlos Guaroa; Santa Rosalía-Primavera (1); Popayán, Cauca(4): Puracé, Sotará, Totoró, Timbío; San Juanito (3): Fómeque, Junín y San Gachalá y Valencia, Córdoba (2): Apartadó y Turbo."/>
    <m/>
    <m/>
    <m/>
    <m/>
    <m/>
    <m/>
    <m/>
    <m/>
    <m/>
    <m/>
    <n v="0.15"/>
    <n v="1"/>
    <n v="0"/>
    <n v="0"/>
    <n v="0"/>
    <s v="Concepto Favorable"/>
    <m/>
    <m/>
    <m/>
    <s v="Avance y evidencias acordes"/>
    <m/>
    <m/>
    <m/>
    <x v="0"/>
    <x v="0"/>
    <x v="0"/>
    <x v="0"/>
    <s v="Se evidencia 15 estudios de límites de entidades territoriales."/>
    <m/>
    <m/>
    <m/>
  </r>
  <r>
    <n v="13"/>
    <x v="14"/>
    <s v="Documentos de  Estudios Técnicos de Entidades Territoriales"/>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Avanzar en un 25% las operaciones de los procesos de deslindes aperturados, con su correspondiente informe técnico."/>
    <d v="2021-02-01T00:00:00"/>
    <d v="2021-12-31T00:00:00"/>
    <s v="Reporte de avance de operaciones de deslinde y/o amojonamiento municipales y departamentales"/>
    <s v="GIT Fronteras y Límites"/>
    <s v="Número"/>
    <s v="Documentos de  Estudios Técnicos de Entidades Territoriales elaborados"/>
    <s v="Eficacia"/>
    <n v="20"/>
    <n v="5"/>
    <n v="5"/>
    <n v="5"/>
    <n v="5"/>
    <n v="10"/>
    <s v="Durante el primer trimestre, se finalizaron procesos de deslinde correspondientes a tres municipios (Cumaribo, San José del Guaviare e Inírida) con el municipio de Barrancominas.  Así mismo, se avanzó en 7 procesos de deslinde correspondiente a la 5 sesión de: Norte de Santander - Boyacá y Envigado - El Retiro (Antioquia) y en la primera sesión: 4 deslindes por tramos de Antioquia - Córdoba y Norte de Santander - Cesar (Marzo).  "/>
    <m/>
    <m/>
    <m/>
    <m/>
    <m/>
    <m/>
    <m/>
    <m/>
    <m/>
    <m/>
    <n v="0.5"/>
    <n v="1"/>
    <n v="0"/>
    <n v="0"/>
    <n v="0"/>
    <s v="Concepto Favorable"/>
    <m/>
    <m/>
    <m/>
    <s v="Avance y evidencias acordes"/>
    <m/>
    <m/>
    <m/>
    <x v="0"/>
    <x v="0"/>
    <x v="0"/>
    <x v="0"/>
    <s v="Se evidencia reportes de avances de operaciones de deslinde y/o amojonamiento municipales y departamentales."/>
    <m/>
    <m/>
    <m/>
  </r>
  <r>
    <n v="14"/>
    <x v="14"/>
    <s v="Documentos de  Estudios Técnicos de Entidades Territoriales"/>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Realizar la apertura y expedición del acta de deslinde de límites de entidades territoriales."/>
    <d v="2021-02-01T00:00:00"/>
    <d v="2021-12-31T00:00:00"/>
    <s v="Operaciones de deslinde y/o amojonamiento municipales y departamentales"/>
    <s v="GIT Fronteras y Límites"/>
    <s v="Número"/>
    <s v="Documentos de  Estudios Técnicos de Entidades Territoriales elaborados"/>
    <s v="Eficacia"/>
    <n v="3"/>
    <n v="0"/>
    <n v="0"/>
    <n v="0"/>
    <n v="3"/>
    <n v="1"/>
    <s v="Durante el primer trimestre, se aperturó el proceso de deslinde de Bogotá D.C. - La Calera con Resolución 187 de 23 de marzo de 2021."/>
    <m/>
    <m/>
    <m/>
    <m/>
    <m/>
    <m/>
    <m/>
    <m/>
    <m/>
    <m/>
    <n v="0.33333333333333331"/>
    <s v=""/>
    <s v=""/>
    <s v=""/>
    <n v="0"/>
    <s v="Concepto Favorable"/>
    <m/>
    <m/>
    <m/>
    <s v="Avance y evidencias acordes"/>
    <m/>
    <m/>
    <m/>
    <x v="0"/>
    <x v="0"/>
    <x v="0"/>
    <x v="0"/>
    <s v="Se evidencia apertura del proceso de deslinde de Bogotá D.C. - La Calera con Resolución 187 de 23 de marzo de 2021."/>
    <m/>
    <m/>
    <m/>
  </r>
  <r>
    <n v="15"/>
    <x v="14"/>
    <s v="Documentos de  Estudios Técnicos de Entidades Territoriales"/>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Socializar y formalizar listado oficial de áreas de las entidades territoriales de Colombia."/>
    <d v="2021-02-01T00:00:00"/>
    <d v="2021-12-31T00:00:00"/>
    <s v="Listado oficial de las Entidades Terrritoriales, Actas de reunión y/o Comunicaciones oficiales."/>
    <s v="GIT Fronteras y Límites"/>
    <s v="Número"/>
    <s v="Documentos de  Estudios Técnicos de Entidades Territoriales elaborados"/>
    <s v="Eficacia"/>
    <n v="1"/>
    <n v="0"/>
    <n v="1"/>
    <n v="0"/>
    <n v="0"/>
    <n v="0"/>
    <s v="Durante el primer trimestre, se actualizó el listado oficial de áreas de las entidades territoriales, así:  1). Área de los municipios de Uribe, La Macarena (Meta) y San Vicente del Caguán (Caquetá) actualizado con el límite provisional._x000d__x000a_2). Área del municipio Arauquita con el límite actualizado de frontera, y el departamento de Arauca._x000d__x000a_3). Área de el municipio de El Carmen con el límite actualizado de frontera, y el departamento de Norte de Santander."/>
    <m/>
    <m/>
    <m/>
    <m/>
    <m/>
    <m/>
    <m/>
    <m/>
    <m/>
    <m/>
    <n v="0"/>
    <s v=""/>
    <n v="0"/>
    <s v=""/>
    <s v=""/>
    <s v="Concepto Favorable"/>
    <m/>
    <m/>
    <m/>
    <s v="Avance y evidencias acordes"/>
    <m/>
    <m/>
    <m/>
    <x v="0"/>
    <x v="0"/>
    <x v="0"/>
    <x v="0"/>
    <s v="Se evidencia listado oficial de las Entidades Territoriales."/>
    <m/>
    <m/>
    <m/>
  </r>
  <r>
    <n v="16"/>
    <x v="14"/>
    <s v="Documentos de  Estudios Técnicos de Entidades Territoriales"/>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Definir lineamientos técnicos para la delimitación de entidades territoriales a escalas 1:10.000, con el propósito de estandarizar una única escala para el país."/>
    <d v="2021-02-01T00:00:00"/>
    <d v="2021-12-31T00:00:00"/>
    <s v="Documento de avance de lineamientos técnicos"/>
    <s v="GIT Fronteras y Límites"/>
    <s v="Número"/>
    <s v="Documentos de  Estudios Técnicos de Entidades Territoriales elaborados"/>
    <s v="Eficacia"/>
    <n v="1"/>
    <n v="0"/>
    <n v="0"/>
    <n v="0"/>
    <n v="1"/>
    <n v="0"/>
    <s v="Durante el primer trimestre, se elaboró el listado de los límites con su relación de escala en la cual se encuentran trazados en la actualidad y la normatividad asociada a cada línea, esto para realizar los lineamientos técnicos a partir del estado actual de los límites."/>
    <m/>
    <m/>
    <m/>
    <m/>
    <m/>
    <m/>
    <m/>
    <m/>
    <m/>
    <m/>
    <n v="0"/>
    <s v=""/>
    <s v=""/>
    <s v=""/>
    <n v="0"/>
    <s v="Concepto Favorable"/>
    <m/>
    <m/>
    <m/>
    <s v="Avance y evidencias acordes"/>
    <m/>
    <m/>
    <m/>
    <x v="0"/>
    <x v="0"/>
    <x v="0"/>
    <x v="0"/>
    <s v="Se evidencia el listado de los límites con su relación de escala. Nota: Para este periodo no existe meta asignada."/>
    <m/>
    <m/>
    <m/>
  </r>
  <r>
    <n v="17"/>
    <x v="14"/>
    <s v="Servicio de apoyo técnico a las solicitudes recibidas  en temas fronterizos"/>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Apoyar técnicamente a las solicitudes del Ministerio de Relaciones Exteriores en la demarcación  y mantenimiento de fronteras internacionales y a las demás entidades gubernamentales en temas fronterizos."/>
    <d v="2021-02-01T00:00:00"/>
    <d v="2021-12-31T00:00:00"/>
    <s v="Oficios de respuesta a solicitudes, actas de reunion, registros de asistencia, informes de gestion"/>
    <s v="GIT Fronteras y Límites"/>
    <s v="Porcentaje"/>
    <s v="Servicio de apoyo técnico a las solicitudes recibidas por la cancillería en temas fronterizos internacionales"/>
    <s v="Eficiencia "/>
    <n v="1"/>
    <n v="0.25"/>
    <n v="0.25"/>
    <n v="0.25"/>
    <n v="0.25"/>
    <n v="0.25"/>
    <s v="Durante el primer trimestre, se atendieron solicitudes sobre cartografía binacional, asuntos fronterizos marítimos, demarcación fronteriza terrestre, asuntos fronterizos terrestres, zona de integración fronteriza terrestre."/>
    <m/>
    <m/>
    <m/>
    <m/>
    <m/>
    <m/>
    <m/>
    <m/>
    <m/>
    <m/>
    <n v="0.25"/>
    <n v="1"/>
    <n v="0"/>
    <n v="0"/>
    <n v="0"/>
    <s v="Concepto Favorable"/>
    <m/>
    <m/>
    <m/>
    <s v="Avance y evidencias acordes"/>
    <m/>
    <m/>
    <m/>
    <x v="0"/>
    <x v="0"/>
    <x v="0"/>
    <x v="0"/>
    <s v="Se evidencia informe de gestión técnico de apoyo de solicitudes en temas fronterizos."/>
    <m/>
    <m/>
    <m/>
  </r>
  <r>
    <n v="18"/>
    <x v="14"/>
    <s v="Coordinación  y gestión Asuntos Étnicos"/>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Atender los requerimientos de ciudadanos, organizaciones, autoridades judiciales u otras entidades públicas, relacionados con asuntos étnicos."/>
    <d v="2021-01-04T00:00:00"/>
    <d v="2021-12-31T00:00:00"/>
    <s v="Informe de atención de requerimientos"/>
    <s v="GIT Fronteras y Límites"/>
    <s v="Porcentaje"/>
    <s v="Asuntos Étnicos coordinados"/>
    <s v="Eficiencia "/>
    <n v="1"/>
    <n v="0.2"/>
    <n v="0.3"/>
    <n v="0.3"/>
    <n v="0.2"/>
    <n v="0.2"/>
    <s v=" Durante el primer trimestre, se atendieron requerimientos sobre información geográfica, jurídica y/o social de resguardos indígenas y límites de comunidades indígenas. Adicionalmente, se participó en los siguientes espacios: proceso de restitución de tierras del pueblo Motilón Barí y en las Mesas: Interinstitucional del Chocó Biogeográfico y de articulación URT – Cancillería – IGAC para el proceso de restitución del pueblo Motiló Barí."/>
    <m/>
    <m/>
    <m/>
    <m/>
    <m/>
    <m/>
    <m/>
    <m/>
    <m/>
    <m/>
    <n v="0.2"/>
    <n v="1"/>
    <n v="0"/>
    <n v="0"/>
    <n v="0"/>
    <s v="Concepto Favorable"/>
    <m/>
    <m/>
    <m/>
    <s v="Avance y evidencia acordes"/>
    <m/>
    <m/>
    <m/>
    <x v="0"/>
    <x v="0"/>
    <x v="0"/>
    <x v="0"/>
    <s v="Se evidencia informe de atención de requerimientos relacionados con asuntos étnicos, 10 fueron recibidos y estos atendidos.Se evidencia informe de atención de requerimientos relacionados con asuntos étnicos, 10 fueron recibidos y estos atendidos."/>
    <m/>
    <m/>
    <m/>
  </r>
  <r>
    <n v="19"/>
    <x v="14"/>
    <s v="Coordinación  y gestión Asuntos Étnicos"/>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Orientar y coordinar el apoyo técnico para la evaluación de expedientes de titulación y la determinación de los límites de tierras de comunidades negras y de las tierras que conformen resguardos indígenas."/>
    <d v="2021-01-04T00:00:00"/>
    <d v="2021-12-31T00:00:00"/>
    <s v="Informe de apoyo técnico a procesos relacionados con resguardos indígenas y tierras de comunidades negras"/>
    <s v="GIT Fronteras y Límites"/>
    <s v="Porcentaje"/>
    <s v="Asuntos Étnicos coordinados"/>
    <s v="Eficiencia "/>
    <n v="1"/>
    <n v="0.2"/>
    <n v="0.3"/>
    <n v="0.3"/>
    <n v="0.2"/>
    <n v="0.2"/>
    <s v="Durante el primer trimestre, se asesoró en siete procesos de Resguardos Indígenas: 4 Constitución y 3 de ampliación."/>
    <m/>
    <m/>
    <m/>
    <m/>
    <m/>
    <m/>
    <m/>
    <m/>
    <m/>
    <m/>
    <n v="0.2"/>
    <n v="1"/>
    <n v="0"/>
    <n v="0"/>
    <n v="0"/>
    <s v="Concepto Favorable"/>
    <m/>
    <m/>
    <m/>
    <s v="Avance y evidencia acordes"/>
    <m/>
    <m/>
    <m/>
    <x v="0"/>
    <x v="0"/>
    <x v="0"/>
    <x v="0"/>
    <s v="Se evidencia informes de asesoría en siete procesos de Resguardos Indígenas: 4 Constitución y 3 de ampliación."/>
    <m/>
    <m/>
    <m/>
  </r>
  <r>
    <n v="20"/>
    <x v="14"/>
    <s v="Coordinación  y gestión Asuntos Étnicos"/>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Revisar e integrar la información cartográfica de territorios colectivos"/>
    <d v="2021-01-04T00:00:00"/>
    <d v="2021-12-31T00:00:00"/>
    <s v="Reportes de calidad y Mapas integrados"/>
    <s v="GIT Fronteras y Límites"/>
    <s v="Porcentaje"/>
    <s v="Asuntos Étnicos coordinados"/>
    <s v="Eficiencia "/>
    <n v="1"/>
    <n v="0.2"/>
    <n v="0.3"/>
    <n v="0.3"/>
    <n v="0.2"/>
    <n v="0.2"/>
    <s v="Durante el primer trimestre, se realizaron los ajustes a las especificaciones - Resguardos Indígenas y validación de la base de datos de Comunidades Étnicas."/>
    <m/>
    <m/>
    <m/>
    <m/>
    <m/>
    <m/>
    <m/>
    <m/>
    <m/>
    <m/>
    <n v="0.2"/>
    <n v="1"/>
    <n v="0"/>
    <n v="0"/>
    <n v="0"/>
    <s v="Concepto Favorable"/>
    <m/>
    <m/>
    <m/>
    <s v="Avance y evidencias acordes"/>
    <m/>
    <m/>
    <m/>
    <x v="0"/>
    <x v="0"/>
    <x v="0"/>
    <x v="0"/>
    <s v="Se evidencia documentos de ajuste de especificaciones técnicas e informes con los reportes de calidad."/>
    <m/>
    <m/>
    <m/>
  </r>
  <r>
    <n v="21"/>
    <x v="14"/>
    <s v="Coordinación  y gestión Asuntos Étnicos"/>
    <s v="No Aplica"/>
    <s v="Consolidar al IGAC como la mejor entidad en la generación e integración de información geográfica, catastral y agrológica con altos estándares de calidad"/>
    <s v="Generación de productos cartográficos, geográficos y geodésicos, a partir de la  implementación de instrumentos efectivos de gestión, estandarización, producción y validación."/>
    <s v="Gestión con Valores para Resultados"/>
    <s v="Fortalecimiento organizacional y simplificación de procesos"/>
    <s v="Liderar la coordinación y funcionamiento de la Mesa de Asuntos Étnicos, realizando sesiones periódicas y seguimiento a compromisos."/>
    <d v="2021-01-04T00:00:00"/>
    <d v="2021-12-31T00:00:00"/>
    <s v="Actas de sesiones ordinarias y extraordinarias"/>
    <s v="GIT Fronteras y Límites"/>
    <s v="Porcentaje"/>
    <s v="Asuntos Étnicos coordinados"/>
    <s v="Eficiencia "/>
    <n v="1"/>
    <n v="0.2"/>
    <n v="0.3"/>
    <n v="0.3"/>
    <n v="0.2"/>
    <n v="0"/>
    <s v="Durante el primer trimestre no se realizó ninguna sesión de la mesa de asuntos étnicos. Es pertinente recalcar que esta mesa se realiza mínimo una vez cada semestre, motivo por el cual se tienen programado realizar la mesa del primer semestre en el mes de abril o mayo. Así mismo, se realizará programación de mesas adicionales conforme a la necesidad del proceso."/>
    <m/>
    <m/>
    <m/>
    <m/>
    <m/>
    <m/>
    <m/>
    <m/>
    <m/>
    <m/>
    <n v="0"/>
    <n v="0"/>
    <n v="0"/>
    <n v="0"/>
    <n v="0"/>
    <s v="Concepto Favorable"/>
    <m/>
    <m/>
    <m/>
    <s v="Avance acorde"/>
    <m/>
    <m/>
    <m/>
    <x v="0"/>
    <x v="0"/>
    <x v="0"/>
    <x v="0"/>
    <s v="No se realiza para este trimestre mesa de asuntos etnicos."/>
    <m/>
    <m/>
    <m/>
  </r>
  <r>
    <n v="22"/>
    <x v="14"/>
    <s v="MIPG implementado"/>
    <s v="No Aplica"/>
    <s v="Implementar políticas y acciones enfocadas en el fortalecimiento institucional y la arquitectura de procesos como pilar estratégico del Institucional"/>
    <s v="Sostenimiento de las políticas del Modelo Integrado de Planeación y Gestión (MIPG)"/>
    <s v="Direccionamiento Estratégico y Planeación"/>
    <s v="Fortalecimiento organizacional y simplificación de procesos "/>
    <s v="Actualizar la información documentada vigente del proceso "/>
    <d v="2021-02-01T00:00:00"/>
    <d v="2021-12-31T00:00:00"/>
    <s v="Evidencias de la actualización de los documentos"/>
    <s v="Subdirección de Geografía y Cartografía"/>
    <s v="Porcentaje"/>
    <s v="Información documentada vigente del proceso "/>
    <s v="Eficiencia "/>
    <n v="1"/>
    <n v="0.2"/>
    <n v="0.3"/>
    <n v="0.3"/>
    <n v="0.2"/>
    <n v="0.2"/>
    <s v="Durante el primer trimestre se realizó la entrega de documentos que soportan el proceso de gestión geográfica a la Oficina Aseora de Planeación para revisión y oficialización, así:  enero 19/2021, 17 documentos y en marzo, 4 documentos."/>
    <m/>
    <m/>
    <m/>
    <m/>
    <m/>
    <m/>
    <m/>
    <m/>
    <m/>
    <m/>
    <n v="0.2"/>
    <n v="1"/>
    <n v="0"/>
    <n v="0"/>
    <n v="0"/>
    <s v="Concepto Favorable"/>
    <m/>
    <m/>
    <m/>
    <s v="Avance y evidencias acordes"/>
    <m/>
    <m/>
    <m/>
    <x v="0"/>
    <x v="0"/>
    <x v="0"/>
    <x v="0"/>
    <s v="Se evidencia la entrega de 21 documentos actualizados por medio de correo electrónico a la Oficina Asesora de Planeación."/>
    <m/>
    <m/>
    <m/>
  </r>
  <r>
    <n v="23"/>
    <x v="14"/>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visar y actualizar el mapa de riesgo del proceso de acuerdo a la política de riesgo aprobada. "/>
    <d v="2021-02-01T00:00:00"/>
    <d v="2021-12-31T00:00:00"/>
    <s v="Evidencias del seguimiento a los controles de los riesgos"/>
    <s v="Subdirección de Geografía y Cartografía"/>
    <s v="Porcentaje"/>
    <s v="Mapa de Riesgos actualizado"/>
    <s v="Eficacia"/>
    <n v="1"/>
    <n v="0.1"/>
    <n v="0.3"/>
    <n v="0.3"/>
    <n v="0.3"/>
    <n v="0.1"/>
    <s v="Durante el primer trimestre, se realizó seguimiento al cumplimiento de los controles de los riesgos a través de la herramienta PLANNER."/>
    <m/>
    <m/>
    <m/>
    <m/>
    <m/>
    <m/>
    <m/>
    <m/>
    <m/>
    <m/>
    <n v="0.1"/>
    <n v="1"/>
    <n v="0"/>
    <n v="0"/>
    <n v="0"/>
    <s v="Concepto Favorable"/>
    <m/>
    <m/>
    <m/>
    <s v="Avance y evidencias acordes"/>
    <m/>
    <m/>
    <m/>
    <x v="0"/>
    <x v="0"/>
    <x v="0"/>
    <x v="0"/>
    <s v="Se observa cargue de evidencias del mapa de riesgos."/>
    <m/>
    <m/>
    <m/>
  </r>
  <r>
    <n v="24"/>
    <x v="14"/>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Formular el PAA y del PAAC 2022"/>
    <d v="2021-10-01T00:00:00"/>
    <d v="2021-12-31T00:00:00"/>
    <s v="Herramienta Planigac y Matriz PAAC"/>
    <s v="Subdirección de Geografía y Cartografía"/>
    <s v="Número"/>
    <s v="Indice de desempeño institucional"/>
    <s v="Producto"/>
    <n v="2"/>
    <n v="0"/>
    <n v="0"/>
    <n v="0"/>
    <n v="2"/>
    <n v="0"/>
    <s v="Esta actividad se programó a partir del cuarto trimestre."/>
    <m/>
    <m/>
    <m/>
    <m/>
    <m/>
    <m/>
    <m/>
    <m/>
    <m/>
    <m/>
    <n v="0"/>
    <s v=""/>
    <s v=""/>
    <s v=""/>
    <n v="0"/>
    <s v="Concepto Favorable"/>
    <m/>
    <m/>
    <m/>
    <s v="No tiene meta programada "/>
    <m/>
    <m/>
    <m/>
    <x v="1"/>
    <x v="0"/>
    <x v="0"/>
    <x v="0"/>
    <s v="Para este periodo no existe meta asignada."/>
    <m/>
    <m/>
    <m/>
  </r>
  <r>
    <n v="25"/>
    <x v="14"/>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Implementar oportunidades de mejora relacionadas al cumplimiento del FURAG que apliquen al proceso."/>
    <d v="2021-05-01T00:00:00"/>
    <d v="2021-12-31T00:00:00"/>
    <s v="Acta y / o correo, Formulario "/>
    <s v="Oficina Asesora de Planeación "/>
    <s v="Número"/>
    <s v="Indice de desempeño institucional"/>
    <s v="Producto"/>
    <n v="4"/>
    <n v="0"/>
    <n v="2"/>
    <n v="1"/>
    <n v="1"/>
    <n v="1"/>
    <s v="Durante el primer trimestre se atendió 1 requerimiento de la Oficina Asesora de Plaenación sobre las respuestas a 22 preguntas específicas de FURAG, las cuales se entregaron oportunamente y las evidencias respectivas."/>
    <m/>
    <m/>
    <m/>
    <m/>
    <m/>
    <m/>
    <m/>
    <m/>
    <m/>
    <m/>
    <n v="0.25"/>
    <s v=""/>
    <n v="0"/>
    <n v="0"/>
    <n v="0"/>
    <s v="Concepto Favorable"/>
    <m/>
    <m/>
    <m/>
    <s v="Avance y evidencias acordes"/>
    <m/>
    <m/>
    <m/>
    <x v="0"/>
    <x v="0"/>
    <x v="0"/>
    <x v="0"/>
    <s v="Se evidencia formulario con cuestionario de FURAG remitido por la OAP."/>
    <m/>
    <m/>
    <m/>
  </r>
  <r>
    <n v="26"/>
    <x v="14"/>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alizar reporte a los Productos No conformes  "/>
    <d v="2021-01-01T00:00:00"/>
    <d v="2021-12-30T00:00:00"/>
    <s v="Formato de identificación y control de PTS"/>
    <s v="Oficina Difusión y Mercadeo"/>
    <s v="Número"/>
    <s v="Índice de Desempeño Institucional (IDI)"/>
    <s v="Producto"/>
    <n v="12"/>
    <n v="3"/>
    <n v="3"/>
    <n v="3"/>
    <n v="3"/>
    <n v="0"/>
    <s v="Durante el primer trimestre, no se presentaron casos de Procucto No conforme."/>
    <m/>
    <m/>
    <m/>
    <m/>
    <m/>
    <m/>
    <m/>
    <m/>
    <m/>
    <m/>
    <n v="0"/>
    <n v="0"/>
    <n v="0"/>
    <n v="0"/>
    <n v="0"/>
    <s v="Concepto Favorable"/>
    <m/>
    <m/>
    <m/>
    <s v="No se presentaron casos de producto no conforme "/>
    <m/>
    <m/>
    <m/>
    <x v="0"/>
    <x v="0"/>
    <x v="0"/>
    <x v="0"/>
    <s v="No se presentaron casos de Procucto No conforme."/>
    <m/>
    <m/>
    <m/>
  </r>
  <r>
    <n v="1"/>
    <x v="15"/>
    <s v="Solicitudes de TI"/>
    <s v="Plan Estratégico de Tecnologías de la Información y las Comunicaciones PETI"/>
    <s v="Fortalecer los recursos técnicos y tecnológicos para la modernización institucional "/>
    <s v="Identificación e incorporación de avances tecnológicos e innovación en procesos misionales"/>
    <s v="Gestión con Valores para Resultados"/>
    <s v="Gobierno digital "/>
    <s v="Aprovisionar y administrar plataforma tecnologica "/>
    <d v="2021-01-01T00:00:00"/>
    <d v="2021-12-31T00:00:00"/>
    <s v="Reporte de solicitudes de plataforma tecnologica aprovisionada y administrada"/>
    <s v="Oficina de Informática y Telecomunicaciones "/>
    <s v="Porcentaje"/>
    <s v="Solicitudes de TI atendidas"/>
    <s v="Eficacia"/>
    <n v="1"/>
    <n v="0.25"/>
    <n v="0.25"/>
    <n v="0.25"/>
    <n v="0.25"/>
    <n v="0.25"/>
    <s v="Se atendieron 700 solicitudes (Requerimientos 651 e Incidencias 49), de los cuales se resolvieron 654 casos, atendiendo en un  93%  los casos registrados por los usuarios"/>
    <m/>
    <m/>
    <m/>
    <m/>
    <m/>
    <m/>
    <m/>
    <m/>
    <m/>
    <m/>
    <n v="0.25"/>
    <n v="1"/>
    <n v="0"/>
    <n v="0"/>
    <n v="0"/>
    <s v="Concepto Favorable"/>
    <m/>
    <m/>
    <m/>
    <s v="Se verifica el seguimiento y la evidencia aportada, al ser coincidentes se aprueba el seguimiento"/>
    <m/>
    <m/>
    <m/>
    <x v="0"/>
    <x v="0"/>
    <x v="0"/>
    <x v="0"/>
    <s v="Se evidencian archivos Excel con la relación de casos atendudis en la herramienta GLPI durante el primer trimestre del año 2021"/>
    <m/>
    <m/>
    <m/>
  </r>
  <r>
    <n v="2"/>
    <x v="15"/>
    <s v="Solicitudes de TI"/>
    <s v="Plan Estratégico de Tecnologías de la Información y las Comunicaciones PETI"/>
    <s v="Fortalecer los recursos técnicos y tecnológicos para la modernización institucional "/>
    <s v="Identificación e incorporación de avances tecnológicos e innovación en procesos misionales"/>
    <s v="Gestión con Valores para Resultados"/>
    <s v="Gobierno digital "/>
    <s v="Atender solicitudes manteniento a los  sistemas de información, aplicaciones y portales "/>
    <d v="2021-01-01T00:00:00"/>
    <d v="2021-12-31T00:00:00"/>
    <s v="Reporte de solicitudes atendidas de manteniento a los  sistemas de información, aplicaciones y portales "/>
    <s v="Oficina de Informática y Telecomunicaciones "/>
    <s v="Porcentaje"/>
    <s v="Solicitudes de TI atendidas"/>
    <s v="Eficacia"/>
    <n v="1"/>
    <n v="0.25"/>
    <n v="0.25"/>
    <n v="0.25"/>
    <n v="0.25"/>
    <n v="0.25"/>
    <s v="Se resolvieron 1235 de 1558 de solicitudes, donde se evidencia un índice de cumplimiento del 81%"/>
    <m/>
    <m/>
    <m/>
    <m/>
    <m/>
    <m/>
    <m/>
    <m/>
    <m/>
    <m/>
    <n v="0.25"/>
    <n v="1"/>
    <n v="0"/>
    <n v="0"/>
    <n v="0"/>
    <s v="Concepto Favorable"/>
    <m/>
    <m/>
    <m/>
    <s v="Se verifica el seguimiento y la evidencia aportada, al ser coincidentes se aprueba el seguimiento"/>
    <m/>
    <m/>
    <m/>
    <x v="0"/>
    <x v="0"/>
    <x v="0"/>
    <x v="0"/>
    <s v="Se evidencian archivos con la relación de requerimientos del SNC atendidos en GLPI "/>
    <m/>
    <m/>
    <m/>
  </r>
  <r>
    <n v="3"/>
    <x v="15"/>
    <s v="Solicitudes de TI"/>
    <s v="Plan Estratégico de Tecnologías de la Información y las Comunicaciones PETI"/>
    <s v="Fortalecer los recursos técnicos y tecnológicos para la modernización institucional "/>
    <s v="Identificación e incorporación de avances tecnológicos e innovación en procesos misionales"/>
    <s v="Gestión con Valores para Resultados"/>
    <s v="Gobierno digital "/>
    <s v="Atender incidencias y requerimientos de la mesa de servicios TI"/>
    <d v="2021-01-01T00:00:00"/>
    <d v="2021-12-31T00:00:00"/>
    <s v="Reporte de incidencias y requerimientos atendidos"/>
    <s v="Oficina de Informática y Telecomunicaciones "/>
    <s v="Porcentaje"/>
    <s v="Solicitudes de TI atendidas"/>
    <s v="Eficacia"/>
    <n v="1"/>
    <n v="0.25"/>
    <n v="0.25"/>
    <n v="0.25"/>
    <n v="0.25"/>
    <n v="0.25"/>
    <s v="Se atendieron 1601 solicitudes (Requerimientos 1459 e Incidencias 142), de los cuales se resolvieron 1462 casos, atendiendo en un  91%  los casos registrados por los usuarios"/>
    <m/>
    <m/>
    <m/>
    <m/>
    <m/>
    <m/>
    <m/>
    <m/>
    <m/>
    <m/>
    <n v="0.25"/>
    <n v="1"/>
    <n v="0"/>
    <n v="0"/>
    <n v="0"/>
    <s v="Concepto Favorable"/>
    <m/>
    <m/>
    <m/>
    <s v="Se verifica el seguimiento y la evidencia aportada, al ser coincidentes se aprueba el seguimiento"/>
    <m/>
    <m/>
    <m/>
    <x v="0"/>
    <x v="0"/>
    <x v="0"/>
    <x v="0"/>
    <s v="Se evidencia registro de atención de incidencias y requerimientos por parte de la mesa de servicios TI"/>
    <m/>
    <m/>
    <m/>
  </r>
  <r>
    <n v="4"/>
    <x v="15"/>
    <s v="Servicios Tecnológicos"/>
    <s v="Plan Estratégico de Tecnologías de la Información y las Comunicaciones PETI"/>
    <s v="Fortalecer los recursos técnicos y tecnológicos para la modernización institucional "/>
    <s v="Identificación e incorporación de avances tecnológicos e innovación en procesos misionales"/>
    <s v="Gestión con Valores para Resultados"/>
    <s v="Gobierno digital "/>
    <s v="Renovación plataforma de Comunicaciones"/>
    <d v="2021-09-01T00:00:00"/>
    <d v="2021-12-31T00:00:00"/>
    <s v="Informe de Configuración "/>
    <s v="Oficina de Informática y Telecomunicaciones "/>
    <s v="Número"/>
    <s v="índice de capacidad en la prestación de servicios de tecnología"/>
    <s v="Eficacia"/>
    <n v="1"/>
    <n v="0"/>
    <n v="0"/>
    <n v="0"/>
    <n v="1"/>
    <n v="0"/>
    <s v="Se encuentra en  proceso de contratación (Estudio de Mercado)"/>
    <m/>
    <m/>
    <m/>
    <m/>
    <m/>
    <m/>
    <m/>
    <m/>
    <m/>
    <m/>
    <n v="0"/>
    <s v=""/>
    <s v=""/>
    <s v=""/>
    <n v="0"/>
    <s v="Concepto Favorable"/>
    <m/>
    <m/>
    <m/>
    <s v="Se verifica el seguimiento y la evidencia aportada, al ser coincidentes se aprueba el seguimiento"/>
    <m/>
    <m/>
    <m/>
    <x v="1"/>
    <x v="0"/>
    <x v="0"/>
    <x v="0"/>
    <s v="Sin meta para el periodo"/>
    <m/>
    <m/>
    <m/>
  </r>
  <r>
    <n v="5"/>
    <x v="15"/>
    <s v="Servicios Tecnológicos"/>
    <s v="Plan Estratégico de Tecnologías de la Información y las Comunicaciones PETI"/>
    <s v="Fortalecer los recursos técnicos y tecnológicos para la modernización institucional "/>
    <s v="Identificación e incorporación de avances tecnológicos e innovación en procesos misionales"/>
    <s v="Gestión con Valores para Resultados"/>
    <s v="Gobierno digital "/>
    <s v="Automatización de Copias de respaldo y gestión de datos de la entidad"/>
    <d v="2021-09-01T00:00:00"/>
    <d v="2021-12-31T00:00:00"/>
    <s v="Informe de Configuración "/>
    <s v="Oficina de Informática y Telecomunicaciones "/>
    <s v="Número"/>
    <s v="índice de capacidad en la prestación de servicios de tecnología"/>
    <s v="Eficacia"/>
    <n v="1"/>
    <n v="0"/>
    <n v="0"/>
    <n v="0"/>
    <n v="1"/>
    <n v="0"/>
    <s v="Se encuentra  en proceso de contratación ( Elaboración Ficha Técnica)"/>
    <m/>
    <m/>
    <m/>
    <m/>
    <m/>
    <m/>
    <m/>
    <m/>
    <m/>
    <m/>
    <n v="0"/>
    <s v=""/>
    <s v=""/>
    <s v=""/>
    <n v="0"/>
    <s v="Concepto Favorable"/>
    <m/>
    <m/>
    <m/>
    <s v="Se verifica el seguimiento y la evidencia aportada, al ser coincidentes se aprueba el seguimiento"/>
    <m/>
    <m/>
    <m/>
    <x v="1"/>
    <x v="0"/>
    <x v="0"/>
    <x v="0"/>
    <s v="Sin meta para el periodo"/>
    <m/>
    <m/>
    <m/>
  </r>
  <r>
    <n v="6"/>
    <x v="15"/>
    <s v="Servicios Tecnológicos"/>
    <s v="Plan Estratégico de Tecnologías de la Información y las Comunicaciones PETI"/>
    <s v="Fortalecer los recursos técnicos y tecnológicos para la modernización institucional "/>
    <s v="Identificación e incorporación de avances tecnológicos e innovación en procesos misionales"/>
    <s v="Gestión con Valores para Resultados"/>
    <s v="Gobierno digital "/>
    <s v="Implementación de estrategias de Seguridad y Monitoreo  de servicios Web y Nube"/>
    <d v="2021-01-01T00:00:00"/>
    <d v="2021-12-31T00:00:00"/>
    <s v="Informe de Monitoreo "/>
    <s v="Oficina de Informática y Telecomunicaciones "/>
    <s v="Número"/>
    <s v="índice de capacidad en la prestación de servicios de tecnología"/>
    <s v="Eficacia"/>
    <n v="2"/>
    <n v="0"/>
    <n v="1"/>
    <n v="0"/>
    <n v="1"/>
    <n v="0"/>
    <s v="Se finalizó  la Implementación  de la plagtaforma  para llevar a cabo la estrategias de Seguridad y Monitoreo de servicios Web y Nube "/>
    <m/>
    <m/>
    <m/>
    <m/>
    <m/>
    <m/>
    <m/>
    <m/>
    <m/>
    <m/>
    <n v="0"/>
    <s v=""/>
    <n v="0"/>
    <s v=""/>
    <n v="0"/>
    <s v="Concepto Favorable"/>
    <m/>
    <m/>
    <m/>
    <s v="Se verifica el seguimiento y la evidencia aportada, al ser coincidentes se aprueba el seguimiento"/>
    <m/>
    <m/>
    <m/>
    <x v="1"/>
    <x v="0"/>
    <x v="0"/>
    <x v="0"/>
    <s v="No se reporta avance cuantitativo. Se informa que se realizó la implementación  de la plagtaforma  para llevar a cabo la estrategias de Seguridad y Monitoreo de servicios Web y Nube "/>
    <m/>
    <m/>
    <m/>
  </r>
  <r>
    <n v="7"/>
    <x v="15"/>
    <s v="Servicios Tecnológicos"/>
    <s v="Plan Estratégico de Tecnologías de la Información y las Comunicaciones PETI"/>
    <s v="Fortalecer los recursos técnicos y tecnológicos para la modernización institucional "/>
    <s v="Modernizar la infraestructura de conectividad del IGAC"/>
    <s v="Gestión con Valores para Resultados"/>
    <s v="Gobierno digital "/>
    <s v="Plataforma de redes modernizada y en operación"/>
    <d v="2021-01-01T00:00:00"/>
    <d v="2021-12-31T00:00:00"/>
    <s v="Informe de Instalación y Configuración"/>
    <s v="Oficina de Informática y Telecomunicaciones "/>
    <s v="Porcentaje"/>
    <s v="índice de capacidad en la prestación de servicios de tecnología"/>
    <s v="Eficacia"/>
    <n v="1"/>
    <n v="0"/>
    <n v="0"/>
    <n v="0"/>
    <n v="1"/>
    <n v="0"/>
    <s v="se realizó Compra de materiales locales , UPS se encuentran en el centro de datos "/>
    <m/>
    <m/>
    <m/>
    <m/>
    <m/>
    <m/>
    <m/>
    <m/>
    <m/>
    <m/>
    <n v="0"/>
    <s v=""/>
    <s v=""/>
    <s v=""/>
    <n v="0"/>
    <s v="Concepto Favorable"/>
    <m/>
    <m/>
    <m/>
    <s v="Se verifica el seguimiento y la evidencia aportada, al ser coincidentes se aprueba el seguimiento"/>
    <m/>
    <m/>
    <m/>
    <x v="1"/>
    <x v="0"/>
    <x v="0"/>
    <x v="0"/>
    <s v="Se evidencia contrato para Realizar la adecuación, soporte y mantenimiento de los componentes eléctricos, sistemas auxiliares y aires acondicionados requeridos para el correcto funcionamiento del centro de datos del instituto. "/>
    <m/>
    <m/>
    <m/>
  </r>
  <r>
    <n v="8"/>
    <x v="15"/>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Actualizar la información documentada del SGI del proceso gestión informática de soporte de acuerdo con el cronograma establecido."/>
    <d v="2021-01-01T00:00:00"/>
    <d v="2021-12-31T00:00:00"/>
    <s v="Actualización"/>
    <s v="Oficina de Informática y Telecomunicaciones "/>
    <s v="Porcentaje"/>
    <s v="Indice de desempeño institucional"/>
    <s v="Producto"/>
    <n v="1"/>
    <n v="0"/>
    <n v="0"/>
    <n v="1"/>
    <n v="0"/>
    <n v="0"/>
    <s v="Sin meta programada"/>
    <m/>
    <m/>
    <m/>
    <m/>
    <m/>
    <m/>
    <m/>
    <m/>
    <m/>
    <m/>
    <n v="0"/>
    <s v=""/>
    <s v=""/>
    <n v="0"/>
    <s v=""/>
    <s v="Sin meta asignada en el periodo"/>
    <m/>
    <m/>
    <m/>
    <s v="Sin meta programada para este periodo"/>
    <m/>
    <m/>
    <m/>
    <x v="1"/>
    <x v="0"/>
    <x v="0"/>
    <x v="0"/>
    <s v="Sin meta para el periodo"/>
    <m/>
    <m/>
    <m/>
  </r>
  <r>
    <n v="9"/>
    <x v="15"/>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alizar seguimiento a los controles de los riesgos del proceso gestión informática de soporte"/>
    <d v="2021-01-01T00:00:00"/>
    <d v="2021-12-31T00:00:00"/>
    <s v="Herramienta Planigac"/>
    <s v="Oficina de Informática y Telecomunicaciones "/>
    <s v="Número"/>
    <s v="Indice de desempeño institucional"/>
    <s v="Producto"/>
    <n v="4"/>
    <n v="1"/>
    <n v="1"/>
    <n v="1"/>
    <n v="1"/>
    <n v="1"/>
    <s v="Se realizó el  seguimiento a los controles de los riesgos "/>
    <m/>
    <m/>
    <m/>
    <m/>
    <m/>
    <m/>
    <m/>
    <m/>
    <m/>
    <m/>
    <n v="0.25"/>
    <n v="1"/>
    <n v="0"/>
    <n v="0"/>
    <n v="0"/>
    <s v="Concepto Favorable"/>
    <m/>
    <m/>
    <m/>
    <s v="Se verifica el seguimiento y la evidencia aportada, al ser coincidentes se aprueba el seguimiento"/>
    <m/>
    <m/>
    <m/>
    <x v="0"/>
    <x v="0"/>
    <x v="0"/>
    <x v="0"/>
    <s v="Se evidencia archivo Planigac con seguimiento a los controles de los riesgos del proceso gestión informática de soporte correspondiente al primer trimestre de 2021"/>
    <m/>
    <m/>
    <m/>
  </r>
  <r>
    <n v="10"/>
    <x v="15"/>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visar y actualizar el mapa de riesgo del proceso de acuerdo con la política de riesgos aprobada."/>
    <d v="2021-10-01T00:00:00"/>
    <d v="2021-12-31T00:00:00"/>
    <s v="Herramienta Planigac"/>
    <s v="Oficina de Informática y Telecomunicaciones "/>
    <s v="Número"/>
    <s v="Indice de desempeño institucional"/>
    <s v="Producto"/>
    <n v="1"/>
    <n v="0"/>
    <n v="0"/>
    <n v="0"/>
    <n v="1"/>
    <n v="0"/>
    <s v="Sin meta programada"/>
    <m/>
    <m/>
    <m/>
    <m/>
    <m/>
    <m/>
    <m/>
    <m/>
    <m/>
    <m/>
    <n v="0"/>
    <s v=""/>
    <s v=""/>
    <s v=""/>
    <n v="0"/>
    <s v="Sin meta asignada en el periodo"/>
    <m/>
    <m/>
    <m/>
    <s v="Sin meta programada para este periodo"/>
    <m/>
    <m/>
    <m/>
    <x v="1"/>
    <x v="0"/>
    <x v="0"/>
    <x v="0"/>
    <s v="Sin meta para el periodo"/>
    <m/>
    <m/>
    <m/>
  </r>
  <r>
    <n v="11"/>
    <x v="15"/>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alizar las actividades contempladas en el plan de acción anual y en el plan anticorrupción a cargo del proceso gestión informática de soporte "/>
    <d v="2021-01-01T00:00:00"/>
    <d v="2021-12-31T00:00:00"/>
    <s v="Herramienta Planigac y Matriz PAAC"/>
    <s v="Oficina de Informática y Telecomunicaciones "/>
    <s v="Número"/>
    <s v="Indice de desempeño institucional"/>
    <s v="Producto"/>
    <n v="4"/>
    <n v="1"/>
    <n v="1"/>
    <n v="1"/>
    <n v="1"/>
    <n v="1"/>
    <s v="Se realiza las actividades contempladas en el plan de acción anual y en el plan anticorrupción"/>
    <m/>
    <m/>
    <m/>
    <m/>
    <m/>
    <m/>
    <m/>
    <m/>
    <m/>
    <m/>
    <n v="0.25"/>
    <n v="1"/>
    <n v="0"/>
    <n v="0"/>
    <n v="0"/>
    <s v="Concepto Favorable"/>
    <m/>
    <m/>
    <m/>
    <s v="Se verifica el seguimiento y la evidencia aportada, al ser coincidentes se aprueba el seguimiento"/>
    <m/>
    <m/>
    <m/>
    <x v="0"/>
    <x v="0"/>
    <x v="0"/>
    <x v="0"/>
    <s v="Se evidencia archivo Planigac con seguimiento a las actividades del plan de acción anual del proceso gestión informática de soporte, correspondiente al primer trimestre de 2021"/>
    <m/>
    <m/>
    <m/>
  </r>
  <r>
    <n v="12"/>
    <x v="15"/>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Formular el PAA y del PAAC 2022"/>
    <d v="2021-10-01T00:00:00"/>
    <d v="2021-12-31T00:00:00"/>
    <s v="Herramienta Planigac y Matriz PAAC"/>
    <s v="Oficina de Informática y Telecomunicaciones "/>
    <s v="Número"/>
    <s v="Indice de desempeño institucional"/>
    <s v="Producto"/>
    <n v="2"/>
    <n v="0"/>
    <n v="0"/>
    <n v="0"/>
    <n v="2"/>
    <n v="0"/>
    <s v="Sin meta programada"/>
    <m/>
    <m/>
    <m/>
    <m/>
    <m/>
    <m/>
    <m/>
    <m/>
    <m/>
    <m/>
    <n v="0"/>
    <s v=""/>
    <s v=""/>
    <s v=""/>
    <n v="0"/>
    <s v="Sin meta asignada en el periodo"/>
    <m/>
    <m/>
    <m/>
    <s v="Sin meta programada para este periodo"/>
    <m/>
    <m/>
    <m/>
    <x v="1"/>
    <x v="0"/>
    <x v="0"/>
    <x v="0"/>
    <s v="Sin meta para el periodo"/>
    <m/>
    <m/>
    <m/>
  </r>
  <r>
    <n v="13"/>
    <x v="15"/>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Implementar oportunidades de mejora relacionadas al cumplimiento del FURAG que apliquen al proceso."/>
    <d v="2021-05-01T00:00:00"/>
    <d v="2021-12-31T00:00:00"/>
    <s v="Acta y / o correo, Formulario "/>
    <s v="Oficina Asesora de Planeación "/>
    <s v="Número"/>
    <s v="Indice de desempeño institucional"/>
    <s v="Producto"/>
    <n v="4"/>
    <n v="0"/>
    <n v="2"/>
    <n v="1"/>
    <n v="1"/>
    <n v="0"/>
    <s v="Sin meta programada"/>
    <m/>
    <m/>
    <m/>
    <m/>
    <m/>
    <m/>
    <m/>
    <m/>
    <m/>
    <m/>
    <n v="0"/>
    <s v=""/>
    <n v="0"/>
    <n v="0"/>
    <n v="0"/>
    <s v="Sin meta asignada en el periodo"/>
    <m/>
    <m/>
    <m/>
    <s v="Sin meta programada para este periodo"/>
    <m/>
    <m/>
    <m/>
    <x v="1"/>
    <x v="0"/>
    <x v="0"/>
    <x v="0"/>
    <s v="Sin meta para el periodo"/>
    <m/>
    <m/>
    <m/>
  </r>
  <r>
    <n v="1"/>
    <x v="16"/>
    <s v="Documentos de Lineamientos  Juridicos"/>
    <s v="No Aplica"/>
    <s v="Implementar políticas y acciones enfocadas en el fortalecimiento institucional y la arquitectura de procesos como pilar estratégico del Institutocional"/>
    <s v="Sostenimiento de las políticas del Modelo Integrado de Planeación y Gestión (MIPG)"/>
    <s v="Gestión con Valores para Resultados"/>
    <s v="Defensa jurídica"/>
    <s v="Generar directrices sobre actividades que tengan incidencia a nivel jurídico en la Entidad.  (Directrices, recomendaciones, circulares)"/>
    <d v="2021-02-01T00:00:00"/>
    <d v="2021-12-31T00:00:00"/>
    <s v="Pendiente"/>
    <s v="Oficina Asesora Jurídica"/>
    <s v="Porcentaje"/>
    <s v="Porcentaje de documentosde lineamientos jurídicos formulados"/>
    <s v="Eficacia"/>
    <n v="1"/>
    <n v="0.2"/>
    <n v="0.3"/>
    <n v="0.3"/>
    <n v="0.2"/>
    <n v="0.2"/>
    <s v="Se proyectaron y remitieron las directrices por parte de la Oficina Asesora Jurídica de temas con incidencia jurídica para la Entidad. Como muestra, 3 correos electrónicos y dos circulares proyectadas por la Oficina Asesora Jurídica."/>
    <m/>
    <m/>
    <m/>
    <m/>
    <m/>
    <m/>
    <m/>
    <m/>
    <m/>
    <m/>
    <n v="0.2"/>
    <n v="1"/>
    <n v="0"/>
    <n v="0"/>
    <n v="0"/>
    <s v="Concepto Favorable"/>
    <m/>
    <m/>
    <m/>
    <s v="Con las circulares proyectadas con las directrices y enviadas a traves de correos electronicos se verifica el cumplimento cel control"/>
    <m/>
    <m/>
    <m/>
    <x v="0"/>
    <x v="0"/>
    <x v="0"/>
    <x v="0"/>
    <s v="De acuerdo con las evidencias suministradas se observan 2 circulares mediante SIGAC de fecha 31-03-2021, con relación de las funciones y obligaciones del supervisor y con información de actualización Sistema EKOGUI y remisión de información a la Oficina Asesora Jurídica, además se envian lineamientos de defensa judicial por correo electrónico de fechas 15-01-2021, 01-03-2021, 05-04-2021."/>
    <m/>
    <m/>
    <m/>
  </r>
  <r>
    <n v="2"/>
    <x v="16"/>
    <s v="Documentos de Lineamientos  Juridicos"/>
    <s v="No Aplica"/>
    <s v="Implementar políticas y acciones enfocadas en el fortalecimiento institucional y la arquitectura de procesos como pilar estratégico del Institutocional"/>
    <s v="Sostenimiento de las políticas del Modelo Integrado de Planeación y Gestión (MIPG)"/>
    <s v="Gestión con Valores para Resultados"/>
    <s v="Defensa jurídica"/>
    <s v="Oficializar y socializar documento de lineamiento en defensa judicial. (Un (1) Manual de Defensa Judicial oficializado y socializado)"/>
    <d v="2021-02-01T00:00:00"/>
    <d v="2021-12-31T00:00:00"/>
    <s v="Pendiente"/>
    <s v="Oficina Asesora Jurídica"/>
    <s v="Porcentaje"/>
    <s v="Porcentaje de documentosde lineamientos jurídicos formulados"/>
    <s v="Eficacia"/>
    <n v="1"/>
    <n v="0.2"/>
    <n v="0.3"/>
    <n v="0.3"/>
    <n v="0.2"/>
    <n v="0.2"/>
    <s v="Se llevó a cabo la publicación en el listado maestro de documentos del procedimiento de conciliación judicial y extrajudicial y su formato asociado, se llevaron a cabo dos socializaciones del procedimiento de normograma, una capacitación a nivel nacional sobre jurisprudencia catastral, y muestra de 5 capacitaciones en defensa judicial. Como evidencia, 10 anexos de soporte de procedimiento y formato, correos electrónicos, convocatorias de sesiones virtuales y certificados."/>
    <m/>
    <m/>
    <m/>
    <m/>
    <m/>
    <m/>
    <m/>
    <m/>
    <m/>
    <m/>
    <n v="0.2"/>
    <n v="1"/>
    <n v="0"/>
    <n v="0"/>
    <n v="0"/>
    <s v="Concepto Favorable"/>
    <m/>
    <m/>
    <m/>
    <s v="Con la oficializacion del procedimiento de conciliación judicial y extrajudicial y su formato asociado y la realizacion de dos socializaciones, igualmente la realizacion de capacitaciones evidenciadas con registros se da cumplimiento a la meta."/>
    <m/>
    <m/>
    <m/>
    <x v="0"/>
    <x v="0"/>
    <x v="0"/>
    <x v="0"/>
    <s v="El 18 de marzo de 2021 mediante correo electrónico  se socializa el normograma de la institución,el 29 de marzo se realiza reunión por teams y se observan certificaciones de capacitaciones en defensa judicial."/>
    <m/>
    <m/>
    <m/>
  </r>
  <r>
    <n v="3"/>
    <x v="16"/>
    <s v="Documentos de Lineamientos  Juridicos"/>
    <s v="No Aplica"/>
    <s v="Implementar políticas y acciones enfocadas en el fortalecimiento institucional y la arquitectura de procesos como pilar estratégico del Institutocional"/>
    <s v="Sostenimiento de las políticas del Modelo Integrado de Planeación y Gestión (MIPG)"/>
    <s v="Gestión con Valores para Resultados"/>
    <s v="Defensa jurídica"/>
    <s v="Realizar seguimiento a la implementación de la Política de Prevención del Daño Antijurídico de la Entidad (Seguimientos, reportes de actividades realizadas)"/>
    <d v="2021-02-01T00:00:00"/>
    <d v="2021-12-31T00:00:00"/>
    <s v="Pendiente"/>
    <s v="Oficina Asesora Jurídica"/>
    <s v="Número"/>
    <s v="Porcentaje de documentosde lineamientos jurídicos formulados"/>
    <s v="Eficacia"/>
    <n v="4"/>
    <n v="1"/>
    <n v="1"/>
    <n v="1"/>
    <n v="1"/>
    <n v="1"/>
    <s v="Se llevó a cabo el seguimiento al primer año de implementación de la PPDA y se remitió y aprobó por parte de la Agencia Nacional de Defensa Jurídica del Estado. Como soporte, 1 excel con el aplicativo y 1 PDF con los correos electrónicos con la trazabilidad de remisión y aceptación de la ANDJE."/>
    <m/>
    <m/>
    <m/>
    <m/>
    <m/>
    <m/>
    <m/>
    <m/>
    <m/>
    <m/>
    <n v="0.25"/>
    <n v="1"/>
    <n v="0"/>
    <n v="0"/>
    <n v="0"/>
    <s v="Concepto Favorable"/>
    <m/>
    <m/>
    <m/>
    <s v="Con las evidencias aportadas de  la implementación de la Política de Prevención del Daño Antijurídico se evidencia la implementacion de la actividad."/>
    <m/>
    <m/>
    <m/>
    <x v="0"/>
    <x v="0"/>
    <x v="0"/>
    <x v="0"/>
    <s v="Mediante correo electrónico del 26 de febrero de 2021 se hace entrega del aplicativo y seguimiento a la política de prevención del daño antijuridico del Instituto."/>
    <m/>
    <m/>
    <m/>
  </r>
  <r>
    <n v="4"/>
    <x v="16"/>
    <s v="Servicios de Procesos Juridicos"/>
    <s v="No Aplica"/>
    <s v="Implementar políticas y acciones enfocadas en el fortalecimiento institucional y la arquitectura de procesos como pilar estratégico del Institutocional"/>
    <s v="Sostenimiento de las políticas del Modelo Integrado de Planeación y Gestión (MIPG)"/>
    <s v="Gestión con Valores para Resultados"/>
    <s v="Fortalecimiento organizacional y simplificación de procesos"/>
    <s v="Publicar en la página WEB del IGAC y socializar los actos administrativos, conceptos, lineamientos e instrumentos producidos o revisados en la Oficina Asesora Jurídica."/>
    <d v="2021-02-01T00:00:00"/>
    <d v="2021-12-31T00:00:00"/>
    <s v="Pendiente"/>
    <s v="Oficina Asesora Jurídica"/>
    <s v="Porcentaje"/>
    <s v="Porcentaje de Servicios Juridicos Implementados"/>
    <s v="Eficacia"/>
    <n v="1"/>
    <n v="0.2"/>
    <n v="0.3"/>
    <n v="0.3"/>
    <n v="0.2"/>
    <n v="0.2"/>
    <s v="Se atendió a la solicitud de publicación en la página web de los actos administrativos producidos y revisados por la Oficina Asesora Jurídica. Como evidencia, se anexa formato de solicitud de actualización de normograma vigente diligenciado con las respectivas solicitudes atendidas para la publicación en el normograma institucional https://www.igac.gov.co/es/normograma"/>
    <m/>
    <m/>
    <m/>
    <m/>
    <m/>
    <m/>
    <m/>
    <m/>
    <m/>
    <m/>
    <n v="0.2"/>
    <n v="1"/>
    <n v="0"/>
    <n v="0"/>
    <n v="0"/>
    <s v="Concepto Favorable"/>
    <m/>
    <m/>
    <m/>
    <s v="Con la solicitud de publicaciones en la página web de los actos administrativos producidos y revisados por la Oficina Asesora Jurídicael y el formato  consolidado de solicitud de actualización de normograma vigente diligenciado se evidencia el cumplimiento de la meta."/>
    <m/>
    <m/>
    <m/>
    <x v="0"/>
    <x v="0"/>
    <x v="0"/>
    <x v="0"/>
    <s v="De acuerdo con las evidencias suministradas se observa como la Oficina Asesora Jurídica lídero la actualización del normograma de la entidad el cual se encuentra publicado en la página web."/>
    <m/>
    <m/>
    <m/>
  </r>
  <r>
    <n v="5"/>
    <x v="16"/>
    <s v="Servicios de Procesos Juridicos"/>
    <s v="No Aplica"/>
    <s v="Implementar políticas y acciones enfocadas en el fortalecimiento institucional y la arquitectura de procesos como pilar estratégico del Institutocional"/>
    <s v="Sostenimiento de las políticas del Modelo Integrado de Planeación y Gestión (MIPG)"/>
    <s v="Gestión con Valores para Resultados"/>
    <s v="Fortalecimiento organizacional y simplificación de procesos"/>
    <s v="Responder las solicitudes de conceptos, asesorías y trámites de actos administrativos o contractuales, que se le requieran a la Oficina Asesora Jurídica"/>
    <d v="2021-02-01T00:00:00"/>
    <d v="2021-12-31T00:00:00"/>
    <s v="Pendiente"/>
    <s v="Oficina Asesora Jurídica"/>
    <s v="Porcentaje"/>
    <s v="Porcentaje de Servicios Juridicos Implementados"/>
    <s v="Eficacia"/>
    <n v="1"/>
    <n v="0.2"/>
    <n v="0.3"/>
    <n v="0.3"/>
    <n v="0.2"/>
    <n v="0.2"/>
    <s v="La Oficina Asesora Jurídica llevó a cabo la asesoría, acompañamiento y/o proyección de actos administrativos, así como de revisión de la contratación remitida para trámite. Como evidencia, se adjunta muestra de 11 documentos en los cuales se evidencian las revisiones a la contratación, así como se los conceptos y actos administrativos revisados por el proceso de gestión jurídica."/>
    <m/>
    <m/>
    <m/>
    <m/>
    <m/>
    <m/>
    <m/>
    <m/>
    <m/>
    <m/>
    <n v="0.2"/>
    <n v="1"/>
    <n v="0"/>
    <n v="0"/>
    <n v="0"/>
    <s v="Concepto Favorable"/>
    <m/>
    <m/>
    <m/>
    <s v="Con la evidencia de aseoria y acompañamiento asi como la proyeccion de respuestas  a actos administrativo, conceptos  y revision de contratos se da cumplimiento a la meta."/>
    <m/>
    <m/>
    <m/>
    <x v="0"/>
    <x v="0"/>
    <x v="0"/>
    <x v="0"/>
    <s v="De acuerdo con las evidencias suministradas se observa que la Oficina Asesora Jurídica reviso el acuerdo de confidencialidad, proyecto el convenio 4743/2016, contrato interadministrativo 4910 de 2017, liquidación contrato 548 de 2020, Acta de liquidación contrato municipio 293/2020 5223 2020, convenio de cooperación No. 1842 de 2019 (CAR)- 5162 de 2019 IGAC, y las Resolución 4 de 2021 del 06 de enero, Resolución 187 del 23 de marzo 2021, Resolución 141 de 2021 del 26 de marzo 2021."/>
    <m/>
    <m/>
    <m/>
  </r>
  <r>
    <n v="6"/>
    <x v="16"/>
    <s v="Servicios de Procesos Juridicos"/>
    <s v="No Aplica"/>
    <s v="Implementar políticas y acciones enfocadas en el fortalecimiento institucional y la arquitectura de procesos como pilar estratégico del Institutocional"/>
    <s v="Sostenimiento de las políticas del Modelo Integrado de Planeación y Gestión (MIPG)"/>
    <s v="Gestión con Valores para Resultados"/>
    <s v="Fortalecimiento organizacional y simplificación de procesos"/>
    <s v="Ejercer la defensa judicial del IGAC de acuerdo a la ley, los lineamientos y protocolos del IGAC, dentro de los términos establecidos."/>
    <d v="2021-02-01T00:00:00"/>
    <d v="2021-12-31T00:00:00"/>
    <s v="Pendiente"/>
    <s v="Oficina Asesora Jurídica"/>
    <s v="Porcentaje"/>
    <s v="Porcentaje de Servicios Juridicos Implementados"/>
    <s v="Eficacia"/>
    <n v="1"/>
    <n v="0.2"/>
    <n v="0.3"/>
    <n v="0.3"/>
    <n v="0.2"/>
    <n v="0.2"/>
    <s v="Se realizó el seguimiento a la defensa judicial de los procesos en los que la Entidad asume la representación judicial. Como soporte, muestra de 7 formatos de Control de Estado de Procesos Judiciales código F11000-01/18 v4 diligenciados con los respectivos seguimientos a las actuaciones judiciales correspondientes a los meses de enero a marzo de 2021; 1 excel de informe de procesos judiciales informe F9 SIRECI de la Contraloría General de la República con el seguimiento a marzo de 2021 de los procesos judiciales de la Entidad."/>
    <m/>
    <m/>
    <m/>
    <m/>
    <m/>
    <m/>
    <m/>
    <m/>
    <m/>
    <m/>
    <n v="0.2"/>
    <n v="1"/>
    <n v="0"/>
    <n v="0"/>
    <n v="0"/>
    <s v="Concepto Favorable"/>
    <m/>
    <m/>
    <m/>
    <s v="Con las evidencias aportadas se comprueba que se ejerce  la defensa judicial del IGAC"/>
    <m/>
    <m/>
    <m/>
    <x v="0"/>
    <x v="0"/>
    <x v="0"/>
    <x v="0"/>
    <s v="De acuerdo con las evidencias suministradas se observa que se han diligenciado los formatos de control de procesos judiciales, además del seguimiento a los procesos judiciales de la entidad."/>
    <m/>
    <m/>
    <m/>
  </r>
  <r>
    <n v="7"/>
    <x v="16"/>
    <s v="Servicios de Procesos Juridicos"/>
    <s v="No Aplica"/>
    <s v="Implementar políticas y acciones enfocadas en el fortalecimiento institucional y la arquitectura de procesos como pilar estratégico del Institutocional"/>
    <s v="Sostenimiento de las políticas del Modelo Integrado de Planeación y Gestión (MIPG)"/>
    <s v="Gestión con Valores para Resultados"/>
    <s v="Fortalecimiento organizacional y simplificación de procesos"/>
    <s v="Realizar la gestión documental de los procesos a cargo de la Oficina Asesora Jurídica."/>
    <d v="2021-02-01T00:00:00"/>
    <d v="2021-12-31T00:00:00"/>
    <s v="Pendiente"/>
    <s v="Oficina Asesora Jurídica"/>
    <s v="Porcentaje"/>
    <s v="Porcentaje de Servicios Juridicos Implementados"/>
    <s v="Eficacia"/>
    <n v="1"/>
    <n v="0.2"/>
    <n v="0.3"/>
    <n v="0.3"/>
    <n v="0.2"/>
    <n v="0.2"/>
    <s v="Se llevaron a cabo las actividades requeridas para controlar y mantener actualizada la gestión documental de los procesos de la dependencia. Como sopoprte, se anexa muestra de nueve correos electrónicos mediante los cuales se evidencia el control de los préstamos de la documentación efectuada por el archivo de gestión de la dependencia."/>
    <m/>
    <m/>
    <m/>
    <m/>
    <m/>
    <m/>
    <m/>
    <m/>
    <m/>
    <m/>
    <n v="0.2"/>
    <n v="1"/>
    <n v="0"/>
    <n v="0"/>
    <n v="0"/>
    <s v="Concepto Favorable"/>
    <m/>
    <m/>
    <m/>
    <s v="Con los sopoprtes, muestra de nueve correos electrónicos los cuales  evidencian el control de los préstamos de la documentación efectuada por el archivo de gestión de la dependencia."/>
    <m/>
    <m/>
    <m/>
    <x v="0"/>
    <x v="0"/>
    <x v="0"/>
    <x v="0"/>
    <s v="Mediante correos del 30 de marzo de 2021 se observa el control ejercido en el préstamo de documentos (convenios) que hacen parte del archivo de la Oficina Asesora Jurídica."/>
    <m/>
    <m/>
    <m/>
  </r>
  <r>
    <n v="8"/>
    <x v="16"/>
    <s v="Servicios de Procesos Juridicos"/>
    <s v="No Aplica"/>
    <s v="Implementar políticas y acciones enfocadas en el fortalecimiento institucional y la arquitectura de procesos como pilar estratégico del Institutocional"/>
    <s v="Sostenimiento de las políticas del Modelo Integrado de Planeación y Gestión (MIPG)"/>
    <s v="Gestión con Valores para Resultados"/>
    <s v="Fortalecimiento organizacional y simplificación de procesos"/>
    <s v="Realizar el seguimiento a la plataforma eKOGUI para garantizar la actualización del sistema por parte de los apoderados judiciales del IGAC de acuerdo a los lineamientos dados por la Agencia Nacional de la Defensa jurídica del Estado. "/>
    <d v="2021-02-01T00:00:00"/>
    <d v="2021-12-31T00:00:00"/>
    <s v="Pendiente"/>
    <s v="Oficina Asesora Jurídica"/>
    <s v="Porcentaje"/>
    <s v="Porcentaje de Servicios Juridicos Implementados"/>
    <s v="Eficacia"/>
    <n v="1"/>
    <n v="0.2"/>
    <n v="0.3"/>
    <n v="0.3"/>
    <n v="0.2"/>
    <n v="0.2"/>
    <s v="Se llevó a cabo la revisión del sistema, solicitudes de actualización, seguimientos a partir de reuniones encaminadas a mantener actualizado el sistema EKOGUI. Como soportes, 12 convocatorias de reuniones virtuales realizadas con los abogados de las direcciones territoriales y con la Oficina de Control Interno para gestionar las actualizaciones del sistema, 9 correos electrónicos en PDF con requerimientos específicos a los abogados, y una baseexcel de control del sistema EKOGUI."/>
    <m/>
    <m/>
    <m/>
    <m/>
    <m/>
    <m/>
    <m/>
    <m/>
    <m/>
    <m/>
    <n v="0.2"/>
    <n v="1"/>
    <n v="0"/>
    <n v="0"/>
    <n v="0"/>
    <s v="Concepto Favorable"/>
    <m/>
    <m/>
    <m/>
    <s v="Con las evidencias aportadas de las actividades realizadas, se da cumpliieno de la Meta"/>
    <m/>
    <m/>
    <m/>
    <x v="0"/>
    <x v="0"/>
    <x v="0"/>
    <x v="0"/>
    <s v="De acuerdo con correos electrónicos se observa las solicitudes realizadas para la actualización del sistema EKOGUI, además se observan 9 sesiones de trabajo vía TEAMS para revisar temas de procesos judiciales."/>
    <m/>
    <m/>
    <m/>
  </r>
  <r>
    <n v="9"/>
    <x v="16"/>
    <s v="Servicios de Procesos Juridicos"/>
    <s v="No Aplica"/>
    <s v="Implementar políticas y acciones enfocadas en el fortalecimiento institucional y la arquitectura de procesos como pilar estratégico del Institutocional"/>
    <s v="Sostenimiento de las políticas del Modelo Integrado de Planeación y Gestión (MIPG)"/>
    <s v="Gestión con Valores para Resultados"/>
    <s v="Fortalecimiento organizacional y simplificación de procesos"/>
    <s v="Realizar los Comités de Conciliación dentro de los términos de la Ley y someter a aprobación del mismo las fichas técnicas que presenten los apoderados dentro de las diferentes actuaciones judiciales y prejudiciales que se adelanten."/>
    <d v="2021-02-01T00:00:00"/>
    <d v="2021-12-31T00:00:00"/>
    <s v="Pendiente"/>
    <s v="Oficina Asesora Jurídica"/>
    <s v="Porcentaje"/>
    <s v="Porcentaje de Servicios Juridicos Implementados"/>
    <s v="Eficacia"/>
    <n v="1"/>
    <n v="0.2"/>
    <n v="0.3"/>
    <n v="0.3"/>
    <n v="0.2"/>
    <n v="0.2"/>
    <s v="Se llevaron a cabo los comités de conciliación requeridos para someter a decisión los asuntos de su competencia. Como anexo, se aportan seis actas, en las cuales obran las sesiones realizadas de enero a marzo 31 de 2021."/>
    <m/>
    <m/>
    <m/>
    <m/>
    <m/>
    <m/>
    <m/>
    <m/>
    <m/>
    <m/>
    <n v="0.2"/>
    <n v="1"/>
    <n v="0"/>
    <n v="0"/>
    <n v="0"/>
    <s v="Concepto Favorable"/>
    <m/>
    <m/>
    <m/>
    <s v="Con las seis actas que evidencian los comites de conciliación donde se someten a decisión los asuntos de su competencia, se evidencia el cumplimiento de la meta."/>
    <m/>
    <m/>
    <m/>
    <x v="0"/>
    <x v="0"/>
    <x v="0"/>
    <x v="0"/>
    <s v="De acuerdo con las actas de fecha 14-01-2021, 27-01-2021, 11-02-2021, 24-02-2021, 03-03-2021, 15-03-2021 se observa la realización del Comité de conciliación."/>
    <m/>
    <m/>
    <m/>
  </r>
  <r>
    <n v="10"/>
    <x v="16"/>
    <s v="Servicios de Procesos Juridicos"/>
    <s v="No Aplica"/>
    <s v="Implementar políticas y acciones enfocadas en el fortalecimiento institucional y la arquitectura de procesos como pilar estratégico del Institutocional"/>
    <s v="Sostenimiento de las políticas del Modelo Integrado de Planeación y Gestión (MIPG)"/>
    <s v="Gestión con Valores para Resultados"/>
    <s v="Fortalecimiento organizacional y simplificación de procesos"/>
    <s v="Coordinar las actividades jurídicas desarrolladas por las Direcciones Territoriales  _x000a_"/>
    <d v="2021-02-01T00:00:00"/>
    <d v="2021-12-31T00:00:00"/>
    <s v="Pendiente"/>
    <s v="Oficina Asesora Jurídica"/>
    <s v="Porcentaje"/>
    <s v="Porcentaje de Servicios Juridicos Implementados"/>
    <s v="Eficacia"/>
    <n v="1"/>
    <n v="0.2"/>
    <n v="0.3"/>
    <n v="0.3"/>
    <n v="0.2"/>
    <n v="0.2"/>
    <s v="Se llevaron a cabo reuniones con todas las Direcciones Territoriales tendientes a articular la gestión de defensa judicial de dichas direcciones. Se anexa muestra de 25 convocatorias a reuniones virtuales en PDF realizadas para concretar dicha articulación."/>
    <m/>
    <m/>
    <m/>
    <m/>
    <m/>
    <m/>
    <m/>
    <m/>
    <m/>
    <m/>
    <n v="0.2"/>
    <n v="1"/>
    <n v="0"/>
    <n v="0"/>
    <n v="0"/>
    <s v="Concepto Favorable"/>
    <m/>
    <m/>
    <m/>
    <s v="Con las 25 convocatorias a reuniones virtuales en PDF realizadas tendientes a articular la gestión de defensa judicial se evidencia la coordinacion de las actividades juridicas"/>
    <m/>
    <m/>
    <m/>
    <x v="0"/>
    <x v="0"/>
    <x v="0"/>
    <x v="0"/>
    <s v="De acuerdo con los soportes suministrados se observa que se realizaron 23 sesiones de trabajo con las Direcciones Territoriales."/>
    <m/>
    <m/>
    <m/>
  </r>
  <r>
    <n v="11"/>
    <x v="16"/>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Actualizar la información documentada del SGI del proceso de acuerdo con el cronograma establecido."/>
    <d v="2021-01-01T00:00:00"/>
    <d v="2021-12-31T00:00:00"/>
    <s v="Actualización"/>
    <s v="Oficina Asesora Jurídica"/>
    <s v="Porcentaje"/>
    <s v="Indice de desempeño institucional"/>
    <s v="Producto"/>
    <n v="1"/>
    <n v="0"/>
    <n v="0"/>
    <n v="1"/>
    <n v="0"/>
    <n v="0"/>
    <s v="Se llevo a cabo la creacion del procedimiento de Conciliacion judicial y extrajudicial codigo PC-GJU-04 y sus formatos asociados codigo FO-GJU-PC04-01 y FO-GJU-PC04-02, oficializados el 31 de marzo de 2021. Como evidencia, publicacion en el listado maestro de documentos y PDF de correo de confirmacion."/>
    <m/>
    <m/>
    <m/>
    <m/>
    <m/>
    <m/>
    <m/>
    <m/>
    <m/>
    <m/>
    <n v="0"/>
    <s v=""/>
    <s v=""/>
    <n v="0"/>
    <s v=""/>
    <s v="Concepto Favorable"/>
    <m/>
    <m/>
    <m/>
    <s v="Se oficializo la actualizacion del procedimiento de Conciliacion judicial y extrajudicial codigo PC-GJU-04 y sus formatos asociados codigo FO-GJU-PC04-01 y FO-GJU-PC04-02, y la publicacion en el listado maestro, se comprueba el cmplimiento de la meta."/>
    <m/>
    <m/>
    <m/>
    <x v="0"/>
    <x v="0"/>
    <x v="0"/>
    <x v="0"/>
    <s v="El 31 de marzo de 2021 mediante correo electrónico se solicita la oficialización de los PC-GJU-04 V1 Conciliación Judicial y Extrajudicial, FO-GJU-PC04-02 V1 Seguimiento y Control a las Conciliaciones, FO-GJU-PC04-01 V1 Cer\ficación de Decisión del Comité deConciliación, PC-GJU-04 V1 Conciliación Judicial y Extrajudicial, FO-DEP-PC05-02 Solicitudpara creacion, actualizacion, derogacion de documentos del SGI - PR CONCILIACION."/>
    <m/>
    <m/>
    <m/>
  </r>
  <r>
    <n v="12"/>
    <x v="16"/>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alizar seguimiento a los controles de los riesgos del proceso"/>
    <d v="2021-01-01T00:00:00"/>
    <d v="2021-12-31T00:00:00"/>
    <s v="Herramienta Planigac"/>
    <s v="Oficina Asesora Jurídica"/>
    <s v="Número"/>
    <s v="Indice de desempeño institucional"/>
    <s v="Producto"/>
    <n v="4"/>
    <n v="1"/>
    <n v="1"/>
    <n v="1"/>
    <n v="1"/>
    <n v="1"/>
    <s v="Se reporta el seguimiento  los riesgos del proceso en la herramienta PLANIGAC para el periodo enero, febrero y marzo de 2021. Como evidencia, la presenta herramienta planigac diligenciada y sus soportes cargados en el drive correspondiente."/>
    <m/>
    <m/>
    <m/>
    <m/>
    <m/>
    <m/>
    <m/>
    <m/>
    <m/>
    <m/>
    <n v="0.25"/>
    <n v="1"/>
    <n v="0"/>
    <n v="0"/>
    <n v="0"/>
    <s v="Concepto Favorable"/>
    <m/>
    <m/>
    <m/>
    <s v="Con los controles soportes cargados en el drive y en la herrammienta Planigac. se da poe cumplida la meta"/>
    <m/>
    <m/>
    <m/>
    <x v="0"/>
    <x v="0"/>
    <x v="0"/>
    <x v="0"/>
    <s v="El 14 de abril se remite el seguimiento a los riesgos establecidos al proceso en PLANIGAC  a la Oficina asesora de planeación."/>
    <m/>
    <m/>
    <m/>
  </r>
  <r>
    <n v="13"/>
    <x v="16"/>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visar y actualizar el mapa de riesgo del proceso de acuerdo con la política de riesgos aprobada."/>
    <d v="2021-10-01T00:00:00"/>
    <d v="2021-12-31T00:00:00"/>
    <s v="Herramienta Planigac"/>
    <s v="Oficina Asesora Jurídica"/>
    <s v="Número"/>
    <s v="Indice de desempeño institucional"/>
    <s v="Producto"/>
    <n v="1"/>
    <n v="0"/>
    <n v="0"/>
    <n v="0"/>
    <n v="1"/>
    <m/>
    <m/>
    <m/>
    <m/>
    <m/>
    <m/>
    <m/>
    <m/>
    <m/>
    <m/>
    <m/>
    <m/>
    <n v="0"/>
    <s v=""/>
    <s v=""/>
    <s v=""/>
    <n v="0"/>
    <s v="Sin meta asignada en el periodo"/>
    <m/>
    <m/>
    <m/>
    <s v="No aplica indicador  ya que esta programado para el cuarto trimestre"/>
    <m/>
    <m/>
    <m/>
    <x v="1"/>
    <x v="0"/>
    <x v="0"/>
    <x v="0"/>
    <s v="Sin meta asignada para el trimestre, sin evidencias de ejecución de la actividad."/>
    <m/>
    <m/>
    <m/>
  </r>
  <r>
    <n v="14"/>
    <x v="16"/>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alizar las actividades contempladas en el plan de acción anual y en el plan anticorrupción a cargo del proceso"/>
    <d v="2021-01-01T00:00:00"/>
    <d v="2021-12-31T00:00:00"/>
    <s v="Herramienta Planigac y Matriz PAAC"/>
    <s v="Oficina Asesora Jurídica"/>
    <s v="Número"/>
    <s v="Indice de desempeño institucional"/>
    <s v="Producto"/>
    <n v="4"/>
    <n v="1"/>
    <n v="1"/>
    <n v="1"/>
    <n v="1"/>
    <n v="1"/>
    <s v="Se reporta el seguimiento  al plan de accion y el PAAC del proceso en la herramienta PLANIGAC proceso juridico y en la respectiva matriz del PAAC para el periodo enero, febrero y marzo de 2021. Como evidencia, la presente herramienta planigac diligenciada y sus soportes cargados en el drive correspondiente. Asi como la matriz PAAC diligenciada."/>
    <m/>
    <m/>
    <m/>
    <m/>
    <m/>
    <m/>
    <m/>
    <m/>
    <m/>
    <m/>
    <n v="0.25"/>
    <n v="1"/>
    <n v="0"/>
    <n v="0"/>
    <n v="0"/>
    <s v="Concepto Favorable"/>
    <m/>
    <m/>
    <m/>
    <s v="Con los controles soportes cargados en el drive y en la herrammienta Planigac. se da por implementada  la actividad."/>
    <m/>
    <m/>
    <m/>
    <x v="0"/>
    <x v="0"/>
    <x v="0"/>
    <x v="0"/>
    <s v="El 14 de abril se entrega  el seguimiento al Plan de acción  anual, y a los riesgos establecidos al proceso de gestión jurídica en PLANIGAC, el cual se remite  a la Oficina asesora de planeación."/>
    <m/>
    <m/>
    <m/>
  </r>
  <r>
    <n v="15"/>
    <x v="16"/>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Formular el PAA y del PAAC 2022"/>
    <d v="2021-10-01T00:00:00"/>
    <d v="2021-12-31T00:00:00"/>
    <s v="Herramienta Planigac y Matriz PAAC"/>
    <s v="Oficina Asesora Jurídica"/>
    <s v="Número"/>
    <s v="Indice de desempeño institucional"/>
    <s v="Producto"/>
    <n v="2"/>
    <n v="0"/>
    <n v="0"/>
    <n v="0"/>
    <n v="2"/>
    <m/>
    <m/>
    <m/>
    <m/>
    <m/>
    <m/>
    <m/>
    <m/>
    <m/>
    <m/>
    <m/>
    <m/>
    <n v="0"/>
    <s v=""/>
    <s v=""/>
    <s v=""/>
    <n v="0"/>
    <s v="Sin meta asignada en el periodo"/>
    <m/>
    <m/>
    <m/>
    <s v="No se tiene programada actividad para este periodo, esta programado par el cuarto periodo"/>
    <m/>
    <m/>
    <m/>
    <x v="1"/>
    <x v="0"/>
    <x v="0"/>
    <x v="0"/>
    <s v="Sin meta asignada para el trimestre, sin evidencias de ejecución de la actividad."/>
    <m/>
    <m/>
    <m/>
  </r>
  <r>
    <n v="16"/>
    <x v="16"/>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Implementar oportunidades de mejora relacionadas al cumplimiento del FURAG que apliquen al proceso."/>
    <d v="2021-05-01T00:00:00"/>
    <d v="2021-12-31T00:00:00"/>
    <s v="Acta y / o correo, Formulario "/>
    <s v="Oficina Asesora Jurídica"/>
    <s v="Número"/>
    <s v="Indice de desempeño institucional"/>
    <s v="Producto"/>
    <n v="4"/>
    <n v="0"/>
    <n v="2"/>
    <n v="1"/>
    <n v="1"/>
    <m/>
    <m/>
    <m/>
    <m/>
    <m/>
    <m/>
    <m/>
    <m/>
    <m/>
    <m/>
    <m/>
    <m/>
    <n v="0"/>
    <s v=""/>
    <n v="0"/>
    <n v="0"/>
    <n v="0"/>
    <s v="Sin meta asignada en el periodo"/>
    <m/>
    <m/>
    <m/>
    <s v="Para este periodo no se tiene programada meta "/>
    <m/>
    <m/>
    <m/>
    <x v="1"/>
    <x v="0"/>
    <x v="0"/>
    <x v="0"/>
    <s v="Sin meta asignada para el trimestre, sin evidencias de ejecución de la actividad."/>
    <m/>
    <m/>
    <m/>
  </r>
  <r>
    <n v="1"/>
    <x v="17"/>
    <s v="Documentos de Regulación"/>
    <s v="No Aplica"/>
    <s v="Fortalecer al IGAC como máxima autoridad reguladora en los temas de su competencia"/>
    <s v="Máxima autoridad reguladora"/>
    <s v="Gestión con Valores para Resultados"/>
    <s v="Mejora Normativa"/>
    <s v="Elaborar, actualizar, implementar y socializar  lineamientos para la mejora del proceso regulatorio del Instituto y la articulación jurídica de sus procesos misionales.(Documentos)"/>
    <d v="2021-02-01T00:00:00"/>
    <d v="2021-12-31T00:00:00"/>
    <s v="Pendiente"/>
    <s v="Oficina Asesora Jurídica"/>
    <s v="Porcentaje"/>
    <s v="Porcentaje de documentos de regulación formulados"/>
    <s v="Eficacia"/>
    <n v="1"/>
    <n v="0.2"/>
    <n v="0.3"/>
    <n v="0.3"/>
    <n v="0.2"/>
    <n v="0.2"/>
    <s v="Se emitieron y sociallizaron lineamientos con las areas misionales tendientes a articular la gestion del proceso regulatorio de la entidad, a partir  de las socializaciones llevadas a cabo del procedimiento de regulacion. Como soporte, dos correos electronicos remisorios de lineamientos."/>
    <m/>
    <m/>
    <m/>
    <m/>
    <m/>
    <m/>
    <m/>
    <m/>
    <m/>
    <m/>
    <n v="0.2"/>
    <n v="1"/>
    <n v="0"/>
    <n v="0"/>
    <n v="0"/>
    <s v="Concepto Favorable"/>
    <m/>
    <m/>
    <m/>
    <s v="Se verifica realización de la actividad a través de correos electrónicos enviados con lineamientos y con envío de material complementario a la socialización."/>
    <m/>
    <m/>
    <m/>
    <x v="0"/>
    <x v="0"/>
    <x v="0"/>
    <x v="0"/>
    <s v="Se evidencia correos electrónicos a las diferentes áreas, donde se realiza la socialización y se les envía el documento de procedimientos de regulación."/>
    <m/>
    <m/>
    <m/>
  </r>
  <r>
    <n v="2"/>
    <x v="17"/>
    <s v="Documentos de Regulación"/>
    <s v="No Aplica"/>
    <s v="Fortalecer al IGAC como máxima autoridad reguladora en los temas de su competencia"/>
    <s v="Máxima autoridad reguladora"/>
    <s v="Gestión con Valores para Resultados"/>
    <s v="Mejora Normativa"/>
    <s v="Elaborar conceptos jurídicos a solicitud de los procesos misionales"/>
    <d v="2021-02-01T00:00:00"/>
    <d v="2021-12-31T00:00:00"/>
    <s v="Pendiente"/>
    <s v="Oficina Asesora Jurídica"/>
    <s v="Porcentaje"/>
    <s v="Porcentaje de documentos de regulación formulados"/>
    <s v="Eficacia"/>
    <n v="1"/>
    <n v="0.2"/>
    <n v="0.3"/>
    <n v="0.3"/>
    <n v="0.2"/>
    <n v="0.2"/>
    <s v="La Oficina Asesora Juridica llevo a cabo la proyeccion de conceptos de regulacion entre los meses de enero, febrero y marzo de 2021. Como evidencia, se adjuntan cinco archivos en los que se encuentran correos electronicos y memorandos estableciendo conceptos juridicos de regulacion."/>
    <m/>
    <m/>
    <m/>
    <m/>
    <m/>
    <m/>
    <m/>
    <m/>
    <m/>
    <m/>
    <n v="0.2"/>
    <n v="1"/>
    <n v="0"/>
    <n v="0"/>
    <n v="0"/>
    <s v="Concepto Favorable"/>
    <m/>
    <m/>
    <m/>
    <s v="La realizacion de la actividad se evidencia a traves de correos electronicos y memorandos estableciendo conceptos juridicos de regulacion como:( Conpes 4007“Estrategia para el fortalecimiento de la Gobernanza en el Sistema de Administración del Territorio” , Información de productos Catastrales, Cobro de tramites Catastrales) enttre otros"/>
    <m/>
    <m/>
    <m/>
    <x v="0"/>
    <x v="0"/>
    <x v="0"/>
    <x v="0"/>
    <s v="Se evidencia correos electrónicos donde se envían a las áreas los conceptos solicitados, entre ellos, (Conpes 4007 “Estrategia para el fortalecimiento de la Gobernanza en el Sistema de Administración del Territorio”, Información de productos Catastrales, Cobro de tramites Catastrales."/>
    <m/>
    <m/>
    <m/>
  </r>
  <r>
    <n v="3"/>
    <x v="17"/>
    <s v="Servicios del proceso de regulación"/>
    <s v="No Aplica"/>
    <s v="Fortalecer al IGAC como máxima autoridad reguladora en los temas de su competencia"/>
    <s v="Máxima autoridad reguladora"/>
    <s v="Gestión con Valores para Resultados"/>
    <s v="Mejora Normativa"/>
    <s v="Implementar y socializar el procedimiento asociado al proceso de Regulación."/>
    <d v="2021-02-01T00:00:00"/>
    <d v="2021-12-31T00:00:00"/>
    <s v="Pendiente"/>
    <s v="Oficina Asesora Jurídica"/>
    <s v="Porcentaje"/>
    <s v="Porcentaje de Servicios Juridicos Implementados"/>
    <s v="Eficacia"/>
    <n v="1"/>
    <n v="0.2"/>
    <n v="0.3"/>
    <n v="0.3"/>
    <n v="0.2"/>
    <n v="0.2"/>
    <s v="Se llevaron a cabo dos socializaciones del procedimiento de regulacion con el GIT Servicio al ciudadano y la Subdireccion de Geografia y Cartografia. Como soporte, 2 PDF de convocatorias a reuniones virtuales de socializacion."/>
    <m/>
    <m/>
    <m/>
    <m/>
    <m/>
    <m/>
    <m/>
    <m/>
    <m/>
    <m/>
    <n v="0.2"/>
    <n v="1"/>
    <n v="0"/>
    <n v="0"/>
    <n v="0"/>
    <s v="Concepto Favorable"/>
    <m/>
    <m/>
    <m/>
    <s v="Se Verifica realización de la actividad teniendo en cuenta las dos convocatorias socializaciones del procedimiento de regulacion "/>
    <m/>
    <m/>
    <m/>
    <x v="0"/>
    <x v="0"/>
    <x v="0"/>
    <x v="0"/>
    <s v="Se evidencian pantallazos de dos socializaciones virtuales de los procesos de regulación."/>
    <m/>
    <m/>
    <m/>
  </r>
  <r>
    <n v="4"/>
    <x v="17"/>
    <s v="Servicios del proceso de regulación"/>
    <s v="No Aplica"/>
    <s v="Fortalecer al IGAC como máxima autoridad reguladora en los temas de su competencia"/>
    <s v="Máxima autoridad reguladora"/>
    <s v="Gestión con Valores para Resultados"/>
    <s v="Mejora Normativa"/>
    <s v="Acompañar en la elaboración de proyectos de actos administrativos que hacen parte del alcance del proceso de regulación."/>
    <d v="2021-02-01T00:00:00"/>
    <d v="2021-12-31T00:00:00"/>
    <s v="Pendiente"/>
    <s v="Oficina Asesora Jurídica"/>
    <s v="Porcentaje"/>
    <s v="Porcentaje de Servicios Juridicos Implementados"/>
    <s v="Eficacia"/>
    <n v="1"/>
    <n v="0.2"/>
    <n v="0.3"/>
    <n v="0.3"/>
    <n v="0.2"/>
    <n v="0.2"/>
    <s v="Desde el mes de enero al 31 de marzo de 2021 se llevo a cabo el acompanamiento y asesoria a los proyectos de actos administrativos de regulacion, a solicitud de las areas misionales. Como soporte, 6 PDF de correos electronicos en los que se evidencia las asesorias brindadas"/>
    <m/>
    <m/>
    <m/>
    <m/>
    <m/>
    <m/>
    <m/>
    <m/>
    <m/>
    <m/>
    <n v="0.2"/>
    <n v="1"/>
    <n v="0"/>
    <n v="0"/>
    <n v="0"/>
    <s v="Concepto Favorable"/>
    <m/>
    <m/>
    <m/>
    <s v="Se realizo acompañamiento y asesoria a los proyectos de actos administrativos de regulacion a la Subdireccion de Arologia,  Catasto y Cartografia."/>
    <m/>
    <m/>
    <m/>
    <x v="0"/>
    <x v="0"/>
    <x v="0"/>
    <x v="0"/>
    <s v="Se evidencia correos electrónicos donde se realizó acompañamiento y asesoría a los proyectos de actos administrativos de regulación a la Subdirección de Agrología,  Catastro y Cartografía."/>
    <m/>
    <m/>
    <m/>
  </r>
  <r>
    <n v="5"/>
    <x v="17"/>
    <s v="Servicios del proceso de regulación"/>
    <s v="No Aplica"/>
    <s v="Fortalecer al IGAC como máxima autoridad reguladora en los temas de su competencia"/>
    <s v="Máxima autoridad reguladora"/>
    <s v="Gestión con Valores para Resultados"/>
    <s v="Mejora Normativa"/>
    <s v="Apoyar a las áreas misionales en la revisión de los comentarios recibidos por la ciudadanía  a los proyectos de actos administrativos de regulación."/>
    <d v="2021-02-01T00:00:00"/>
    <d v="2021-12-31T00:00:00"/>
    <s v="Pendiente"/>
    <s v="Oficina Asesora Jurídica"/>
    <s v="Porcentaje"/>
    <s v="Porcentaje de Servicios Juridicos Implementados"/>
    <s v="Eficacia"/>
    <n v="1"/>
    <n v="0.2"/>
    <n v="0.3"/>
    <n v="0.3"/>
    <n v="0.2"/>
    <n v="0.2"/>
    <s v="El presente es un indicador que depende de las solicitudes efectuadas por las areas misionales que generan regulacion. En el primer trimestre de 2021 no se evidencio requerimiento alguno, por lo que no hubo necesidad de publicacion para participacion ciudadana de los actos de regulacion, no teniendo nada pendiente."/>
    <m/>
    <m/>
    <m/>
    <m/>
    <m/>
    <m/>
    <m/>
    <m/>
    <m/>
    <m/>
    <n v="0.2"/>
    <n v="1"/>
    <n v="0"/>
    <n v="0"/>
    <n v="0"/>
    <s v="Sin meta asignada en el periodo"/>
    <m/>
    <m/>
    <m/>
    <s v="al no  recibir requerimientos  no hubo que publicarse para la participación de la Ciudadania "/>
    <m/>
    <m/>
    <m/>
    <x v="0"/>
    <x v="0"/>
    <x v="0"/>
    <x v="0"/>
    <s v="No se presentan solicitudes en el primer trimestre."/>
    <m/>
    <m/>
    <m/>
  </r>
  <r>
    <n v="6"/>
    <x v="17"/>
    <s v="Servicios del proceso de regulación"/>
    <s v="No Aplica"/>
    <s v="Fortalecer al IGAC como máxima autoridad reguladora en los temas de su competencia"/>
    <s v="Máxima autoridad reguladora"/>
    <s v="Gestión con Valores para Resultados"/>
    <s v="Mejora Normativa"/>
    <s v="Definir agenda regulatoria "/>
    <d v="2021-02-01T00:00:00"/>
    <d v="2021-12-31T00:00:00"/>
    <s v="Pendiente"/>
    <s v="Oficina Asesora Jurídica"/>
    <s v="Número"/>
    <s v="Definición agenda regulatoria"/>
    <s v="Eficacia"/>
    <n v="1"/>
    <n v="0"/>
    <n v="0"/>
    <n v="0"/>
    <n v="1"/>
    <n v="0"/>
    <s v="Programado para cumplimiento desde 4 trimestre de 2021."/>
    <m/>
    <m/>
    <m/>
    <m/>
    <m/>
    <m/>
    <m/>
    <m/>
    <m/>
    <m/>
    <n v="0"/>
    <s v=""/>
    <s v=""/>
    <s v=""/>
    <n v="0"/>
    <s v="Sin meta asignada en el periodo"/>
    <m/>
    <m/>
    <m/>
    <s v="No esta programada actividad para este trimestre."/>
    <m/>
    <m/>
    <m/>
    <x v="1"/>
    <x v="0"/>
    <x v="0"/>
    <x v="0"/>
    <s v="Para este periodo no existe meta asignada."/>
    <m/>
    <m/>
    <m/>
  </r>
  <r>
    <n v="7"/>
    <x v="17"/>
    <s v="Servicios del proceso de regulación"/>
    <s v="No Aplica"/>
    <s v="Fortalecer al IGAC como máxima autoridad reguladora en los temas de su competencia"/>
    <s v="Máxima autoridad reguladora"/>
    <s v="Gestión con Valores para Resultados"/>
    <s v="Mejora Normativa"/>
    <s v="Ejecutar agenda regulatoria definida"/>
    <d v="2021-02-01T00:00:00"/>
    <d v="2021-12-31T00:00:00"/>
    <s v="Pendiente"/>
    <s v="Oficina Asesora Jurídica"/>
    <s v="Porcentaje"/>
    <s v="Porcentaje de ejecución agenda regulatoria definida"/>
    <s v="Eficacia"/>
    <n v="1"/>
    <n v="0"/>
    <n v="0"/>
    <n v="0"/>
    <n v="1"/>
    <n v="0"/>
    <s v="Programado para cumplimiento desde 4 trimestre de 2021."/>
    <m/>
    <m/>
    <m/>
    <m/>
    <m/>
    <m/>
    <m/>
    <m/>
    <m/>
    <m/>
    <n v="0"/>
    <s v=""/>
    <s v=""/>
    <s v=""/>
    <n v="0"/>
    <s v="Sin meta asignada en el periodo"/>
    <m/>
    <m/>
    <m/>
    <s v="No se tiene proramada actividad para este periodo"/>
    <m/>
    <m/>
    <m/>
    <x v="1"/>
    <x v="0"/>
    <x v="0"/>
    <x v="0"/>
    <s v="Para este periodo no existe meta asignada."/>
    <m/>
    <m/>
    <m/>
  </r>
  <r>
    <n v="8"/>
    <x v="17"/>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Actualizar la información documentada del SGI del proceso de acuerdo con el cronograma establecido."/>
    <d v="2021-01-01T00:00:00"/>
    <d v="2021-12-31T00:00:00"/>
    <s v="Actualización"/>
    <s v="Oficina Asesora Jurídica"/>
    <s v="Porcentaje"/>
    <s v="Indice de desempeño institucional"/>
    <s v="Producto"/>
    <n v="1"/>
    <n v="0"/>
    <n v="0"/>
    <n v="1"/>
    <n v="0"/>
    <n v="0"/>
    <s v="Programado para cumplimiento desde 3 trimestre de 2021."/>
    <m/>
    <m/>
    <m/>
    <m/>
    <m/>
    <m/>
    <m/>
    <m/>
    <m/>
    <m/>
    <n v="0"/>
    <s v=""/>
    <s v=""/>
    <n v="0"/>
    <s v=""/>
    <s v="Sin meta asignada en el periodo"/>
    <m/>
    <m/>
    <m/>
    <s v="Actividad progamada para el tercer trimestre"/>
    <m/>
    <m/>
    <m/>
    <x v="1"/>
    <x v="0"/>
    <x v="0"/>
    <x v="0"/>
    <s v="Para este periodo no existe meta asignada."/>
    <m/>
    <m/>
    <m/>
  </r>
  <r>
    <n v="9"/>
    <x v="17"/>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alizar seguimiento a los controles de los riesgos del proceso"/>
    <d v="2021-01-01T00:00:00"/>
    <d v="2021-12-31T00:00:00"/>
    <s v="Herramienta Planigac"/>
    <s v="Oficina Asesora Jurídica"/>
    <s v="Número"/>
    <s v="Indice de desempeño institucional"/>
    <s v="Producto"/>
    <n v="4"/>
    <n v="1"/>
    <n v="1"/>
    <n v="1"/>
    <n v="1"/>
    <n v="1"/>
    <s v="Se realiza el seguimiento a los controles del proceso mediante el diligenciamiento de la herramienta PLANIGAC Regulacion a 31 de marzo de 2021. Como evidencia, herramienta PLANIGAC regulacion diligenciada y sus correspondientes soportes cargados en DRIVE."/>
    <m/>
    <m/>
    <m/>
    <m/>
    <m/>
    <m/>
    <m/>
    <m/>
    <m/>
    <m/>
    <n v="0.25"/>
    <n v="1"/>
    <n v="0"/>
    <n v="0"/>
    <n v="0"/>
    <s v="Concepto Favorable"/>
    <m/>
    <m/>
    <m/>
    <s v="Se realiza el seguimmiento a los riesos del proceso evidenciandose Herramienta Planigac"/>
    <m/>
    <m/>
    <m/>
    <x v="0"/>
    <x v="0"/>
    <x v="0"/>
    <x v="0"/>
    <s v="Se observa diligenciamiento y cargue de evidencias del mapa de riesgos en PLANIGAC."/>
    <m/>
    <m/>
    <m/>
  </r>
  <r>
    <n v="10"/>
    <x v="17"/>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visar y actualizar el mapa de riesgo del proceso de acuerdo con la política de riesgos aprobada."/>
    <d v="2021-10-01T00:00:00"/>
    <d v="2021-12-31T00:00:00"/>
    <s v="Herramienta Planigac"/>
    <s v="Oficina Asesora Jurídica"/>
    <s v="Número"/>
    <s v="Indice de desempeño institucional"/>
    <s v="Producto"/>
    <n v="1"/>
    <n v="0"/>
    <n v="0"/>
    <n v="0"/>
    <n v="1"/>
    <n v="0"/>
    <s v="Actividad programada para cumplimiento desde cuarto trimestre 2021."/>
    <m/>
    <m/>
    <m/>
    <m/>
    <m/>
    <m/>
    <m/>
    <m/>
    <m/>
    <m/>
    <n v="0"/>
    <s v=""/>
    <s v=""/>
    <s v=""/>
    <n v="0"/>
    <s v="Sin meta asignada en el periodo"/>
    <m/>
    <m/>
    <m/>
    <s v="Para este periodo no se tiene programada la realizacion de actividad"/>
    <m/>
    <m/>
    <m/>
    <x v="1"/>
    <x v="0"/>
    <x v="0"/>
    <x v="0"/>
    <s v="Para este periodo no existe meta asignada."/>
    <m/>
    <m/>
    <m/>
  </r>
  <r>
    <n v="11"/>
    <x v="17"/>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alizar las actividades contempladas en el plan de acción anual y en el plan anticorrupción a cargo del proceso"/>
    <d v="2021-01-01T00:00:00"/>
    <d v="2021-12-31T00:00:00"/>
    <s v="Herramienta Planigac y Matriz PAAC"/>
    <s v="Oficina Asesora Jurídica"/>
    <s v="Número"/>
    <s v="Indice de desempeño institucional"/>
    <s v="Producto"/>
    <n v="4"/>
    <n v="1"/>
    <n v="1"/>
    <n v="1"/>
    <n v="1"/>
    <n v="1"/>
    <s v="Se realiza el seguimiento al plan de accion y al PAAC del proceso mediante el diligenciamiento de la herramienta PLANIGAC Regulacion y la matriz PAAC a 31 de marzo de 2021. Como evidencia, herramienta PLANIGAC regulacion diligenciada y matriz PAAC diligenciada, y sus correspondientes soportes cargados en DRIVE."/>
    <m/>
    <m/>
    <m/>
    <m/>
    <m/>
    <m/>
    <m/>
    <m/>
    <m/>
    <m/>
    <n v="0.25"/>
    <n v="1"/>
    <n v="0"/>
    <n v="0"/>
    <n v="0"/>
    <s v="Concepto Favorable"/>
    <m/>
    <m/>
    <m/>
    <s v="Se realiza el seguimiento al plan de accion a al PAAC en herramienta PLANIGAC Regulacion y la matriz PAAC diligenciada"/>
    <m/>
    <m/>
    <m/>
    <x v="0"/>
    <x v="0"/>
    <x v="0"/>
    <x v="0"/>
    <s v="Se evidencia diligenciamiento y seguimiento al PAA y Mapa de riesgos en PLANIGAC."/>
    <m/>
    <m/>
    <m/>
  </r>
  <r>
    <n v="12"/>
    <x v="17"/>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Formular el PAA y del PAAC 2022"/>
    <d v="2021-10-01T00:00:00"/>
    <d v="2021-12-31T00:00:00"/>
    <s v="Herramienta Planigac y Matriz PAAC"/>
    <s v="Oficina Asesora Jurídica"/>
    <s v="Número"/>
    <s v="Indice de desempeño institucional"/>
    <s v="Producto"/>
    <n v="2"/>
    <n v="0"/>
    <n v="0"/>
    <n v="0"/>
    <n v="2"/>
    <n v="0"/>
    <s v="Seguimiento de meta desde 4 trimestre."/>
    <m/>
    <m/>
    <m/>
    <m/>
    <m/>
    <m/>
    <m/>
    <m/>
    <m/>
    <m/>
    <n v="0"/>
    <s v=""/>
    <s v=""/>
    <s v=""/>
    <n v="0"/>
    <s v="Sin meta asignada en el periodo"/>
    <m/>
    <m/>
    <m/>
    <s v="No se tiene programada actividad para este timestre."/>
    <m/>
    <m/>
    <m/>
    <x v="1"/>
    <x v="0"/>
    <x v="0"/>
    <x v="0"/>
    <s v="Para este periodo no existe meta asignada."/>
    <m/>
    <m/>
    <m/>
  </r>
  <r>
    <n v="13"/>
    <x v="17"/>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Implementar oportunidades de mejora relacionadas al cumplimiento del FURAG que apliquen al proceso."/>
    <d v="2021-05-01T00:00:00"/>
    <d v="2021-12-31T00:00:00"/>
    <s v="Acta y / o correo, Formulario "/>
    <s v="Oficina Asesora Jurídica"/>
    <s v="Número"/>
    <s v="Indice de desempeño institucional"/>
    <s v="Producto"/>
    <n v="4"/>
    <n v="0"/>
    <n v="2"/>
    <n v="1"/>
    <n v="1"/>
    <n v="0"/>
    <s v="Seguimiento de cumplimiento de meta desde 2 trimestre 2021."/>
    <m/>
    <m/>
    <m/>
    <m/>
    <m/>
    <m/>
    <m/>
    <m/>
    <m/>
    <m/>
    <n v="0"/>
    <s v=""/>
    <n v="0"/>
    <n v="0"/>
    <n v="0"/>
    <s v="Sin meta asignada en el periodo"/>
    <m/>
    <m/>
    <m/>
    <s v="No se tiene programada actividad para este timestre"/>
    <m/>
    <m/>
    <m/>
    <x v="1"/>
    <x v="0"/>
    <x v="0"/>
    <x v="0"/>
    <s v="Para este periodo no existe meta asignada."/>
    <m/>
    <m/>
    <m/>
  </r>
  <r>
    <n v="1"/>
    <x v="18"/>
    <s v="Informes de auditorias"/>
    <s v="No Aplica"/>
    <s v="Implementar políticas y acciones enfocadas en el fortalecimiento institucional y la arquitectura de procesos como pilar estratégico del Instituto"/>
    <s v="Sostenimiento de las políticas del Modelo Integrado de Planeación y Gestión (MIPG)"/>
    <s v="Control Interno"/>
    <s v="Control Interno"/>
    <s v="Realizar las auditorias Integrales, de Seguimiento y Especiales  a los procesos de la entidad en las Direcciones Territoriales, Sede Central, definidas en el plan anual de auditorias."/>
    <d v="2021-03-01T00:00:00"/>
    <d v="2021-12-30T00:00:00"/>
    <s v="Informes de Auditorias"/>
    <s v="Oficina de Control Interno"/>
    <s v="Número"/>
    <s v="Informes emitidos en el trimestre/ informes progamados en el plan anual de auditorias, para el  trimestre."/>
    <s v="Eficacia"/>
    <n v="17"/>
    <n v="3"/>
    <n v="7"/>
    <n v="4"/>
    <n v="3"/>
    <n v="2"/>
    <s v="Se realiza las Auditorias programadas para el I trimestre 2021 (Auditoria de Seguimiento Direcion Territorial Magdalena y GIT Talento Humano)"/>
    <m/>
    <m/>
    <m/>
    <m/>
    <m/>
    <m/>
    <m/>
    <m/>
    <m/>
    <m/>
    <n v="0.11764705882352941"/>
    <n v="0.66666666666666663"/>
    <n v="0"/>
    <n v="0"/>
    <n v="0"/>
    <s v="Concepto Favorable"/>
    <m/>
    <m/>
    <m/>
    <s v="Se evidencian los informes de auditoria"/>
    <m/>
    <m/>
    <m/>
    <x v="0"/>
    <x v="0"/>
    <x v="0"/>
    <x v="0"/>
    <s v="Se evidencia la actividad con la  realización de las Auditorias de la Direcion Territorial Magdalena y GIT Talento Humano)"/>
    <m/>
    <m/>
    <m/>
  </r>
  <r>
    <n v="2"/>
    <x v="18"/>
    <s v="Informes de auditorias"/>
    <s v="No Aplica"/>
    <s v="Implementar políticas y acciones enfocadas en el fortalecimiento institucional y la arquitectura de procesos como pilar estratégico del Instituto"/>
    <s v="Sostenimiento de las políticas del Modelo Integrado de Planeación y Gestión (MIPG)"/>
    <s v="Control Interno"/>
    <s v="Control Interno"/>
    <s v="Realizar informes de ley y otros informes ( Ejecutivo Anual, Control Interno Contable. Seguimientos: Plan Anticorrupción y Atención al Ciudadano, PMCGR,  PAA, PES, Plan de fortalecimiento, Acuerdos de Gestión, ACPM, SNARIV), entre otros."/>
    <d v="2021-01-01T00:00:00"/>
    <d v="2021-12-30T00:00:00"/>
    <s v="Informe"/>
    <s v="Oficina de Control Interno"/>
    <s v="Número"/>
    <s v="Informes emitidos en el trimestre/ informes progamados en el plan anual de auditorias, para el  trimestre."/>
    <s v="Eficacia"/>
    <n v="64"/>
    <n v="19"/>
    <n v="18"/>
    <n v="16"/>
    <n v="11"/>
    <n v="19"/>
    <s v="Ejecuta los seguimientos de ley programados en el Plan de Auditorias I trimestre 2021"/>
    <m/>
    <m/>
    <m/>
    <m/>
    <m/>
    <m/>
    <m/>
    <m/>
    <m/>
    <m/>
    <n v="0.296875"/>
    <n v="1"/>
    <n v="0"/>
    <n v="0"/>
    <n v="0"/>
    <s v="Concepto Favorable"/>
    <m/>
    <m/>
    <m/>
    <s v="La actividad cuenta con las evidencias "/>
    <m/>
    <m/>
    <m/>
    <x v="0"/>
    <x v="0"/>
    <x v="0"/>
    <x v="0"/>
    <s v="Se evidencia la ejecución de la actividad de los informes de Auditoria con certificados EKOGUI, Plan de Mejoramiento de la Contraloría, Control Interno Contable, Derechos de Autor, FURAG, Informes de Gestión, Radicados y correos entre otros."/>
    <m/>
    <m/>
    <m/>
  </r>
  <r>
    <n v="3"/>
    <x v="18"/>
    <s v="Actividades de fomento de la cultura de autocontrol y  autoevaluación"/>
    <s v="No Aplica"/>
    <s v="Implementar políticas y acciones enfocadas en el fortalecimiento institucional y la arquitectura de procesos como pilar estratégico del Instituto"/>
    <s v="Sostenimiento de las políticas del Modelo Integrado de Planeación y Gestión (MIPG)"/>
    <s v="Control Interno"/>
    <s v="Control Interno"/>
    <s v="Realizar actividades para el fomento de la cultura de autocontrol y autoevaluación."/>
    <d v="2021-04-30T00:00:00"/>
    <d v="2021-12-30T00:00:00"/>
    <s v="Informe de actividades"/>
    <s v="Oficina de Control Interno"/>
    <s v="Número"/>
    <s v="Número de  Actividades de fomento autocontrol realizadas"/>
    <s v="Eficacia"/>
    <n v="4"/>
    <n v="1"/>
    <n v="1"/>
    <n v="1"/>
    <n v="1"/>
    <n v="1"/>
    <s v="Se ejecuta actividad programada para el primer trimestre 2021"/>
    <m/>
    <m/>
    <m/>
    <m/>
    <m/>
    <m/>
    <m/>
    <m/>
    <m/>
    <m/>
    <n v="0.25"/>
    <n v="1"/>
    <n v="0"/>
    <n v="0"/>
    <n v="0"/>
    <s v="Concepto Favorable"/>
    <m/>
    <m/>
    <m/>
    <s v="La actuvidad cuenta con la evidencia"/>
    <m/>
    <m/>
    <m/>
    <x v="2"/>
    <x v="0"/>
    <x v="0"/>
    <x v="0"/>
    <s v="La actividad se valida con el envío de archivos a la Oficina de Comunicaciones y Mercadeo   y su publicación en el correo institucional."/>
    <m/>
    <m/>
    <m/>
  </r>
  <r>
    <n v="4"/>
    <x v="18"/>
    <s v="MIPG implementado"/>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Fortalecimiento organizacional y simplificación de procesos "/>
    <s v="Revisión de la información documentada vigente del proceso"/>
    <d v="2021-06-01T00:00:00"/>
    <d v="2021-07-01T00:00:00"/>
    <s v="Informe de revisión"/>
    <s v="Oficina de Control Interno"/>
    <s v="Número"/>
    <s v="Número de revisiones de la información documentada del proceso"/>
    <s v="Producto"/>
    <n v="1"/>
    <n v="0"/>
    <n v="0"/>
    <n v="1"/>
    <n v="0"/>
    <n v="0"/>
    <s v="Para este trimestre no se programa esta actividad"/>
    <m/>
    <m/>
    <m/>
    <m/>
    <m/>
    <m/>
    <m/>
    <m/>
    <m/>
    <m/>
    <n v="0"/>
    <s v=""/>
    <s v=""/>
    <n v="0"/>
    <s v=""/>
    <s v="Concepto Favorable"/>
    <m/>
    <m/>
    <m/>
    <s v="No hay progrmacion para el periodo"/>
    <m/>
    <m/>
    <m/>
    <x v="1"/>
    <x v="0"/>
    <x v="0"/>
    <x v="0"/>
    <s v="La actividad no se encuentra programada para el trimestre."/>
    <m/>
    <m/>
    <m/>
  </r>
  <r>
    <n v="5"/>
    <x v="18"/>
    <s v="MIPG implementado"/>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Fortalecimiento organizacional y simplificación de procesos "/>
    <s v="Realizar el seguimiento de las actividades contempladas en el Plan Anticorrupción del proceso"/>
    <d v="2021-05-01T00:00:00"/>
    <d v="2021-09-01T00:00:00"/>
    <s v="Informe de Seguimiento"/>
    <s v="Oficina de Control Interno"/>
    <s v="Número"/>
    <s v="Avence en la actualizacion, implemntacion y seguimeinto de las actividades de MIPG"/>
    <s v="Producto"/>
    <n v="3"/>
    <n v="1"/>
    <n v="1"/>
    <n v="1"/>
    <n v="0"/>
    <n v="1"/>
    <s v="Se realiza seguimiento programado para el primer trimestre 2021"/>
    <m/>
    <m/>
    <m/>
    <m/>
    <m/>
    <m/>
    <m/>
    <m/>
    <m/>
    <m/>
    <n v="0.33333333333333331"/>
    <n v="1"/>
    <n v="0"/>
    <n v="0"/>
    <s v=""/>
    <s v="Concepto Favorable"/>
    <m/>
    <m/>
    <m/>
    <s v="La actividad cuenta con la evidencia"/>
    <m/>
    <m/>
    <m/>
    <x v="2"/>
    <x v="0"/>
    <x v="0"/>
    <x v="0"/>
    <s v="Se constata la realización de la actividad durante el trimestre programado."/>
    <m/>
    <m/>
    <m/>
  </r>
  <r>
    <n v="6"/>
    <x v="18"/>
    <s v="MIPG implementado"/>
    <s v="No Aplica"/>
    <s v="Implementar políticas y acciones enfocadas en el fortalecimiento institucional y la arquitectura de procesos como pilar estratégico del Instituto"/>
    <s v="Sostenimiento de las políticas del Modelo Integrado de Planeación y Gestión (MIPG)"/>
    <s v="Direccionamiento Estratégico y Planeación"/>
    <s v="Fortalecimiento organizacional y simplificación de procesos "/>
    <s v="Revisar y actualizar el mapa de riesgos"/>
    <d v="2021-11-01T00:00:00"/>
    <d v="2021-11-30T00:00:00"/>
    <s v="Informe de revisión"/>
    <s v="Oficina de Control Interno"/>
    <s v="Número"/>
    <s v="Revisiones ejecutadas / revisiones programadas"/>
    <s v="Producto"/>
    <n v="1"/>
    <n v="0"/>
    <n v="0"/>
    <n v="1"/>
    <n v="0"/>
    <n v="0"/>
    <s v="Para este trimestre no se programa esta actividad"/>
    <m/>
    <m/>
    <m/>
    <m/>
    <m/>
    <m/>
    <m/>
    <m/>
    <m/>
    <m/>
    <n v="0"/>
    <s v=""/>
    <s v=""/>
    <n v="0"/>
    <s v=""/>
    <s v="Concepto Favorable"/>
    <m/>
    <m/>
    <m/>
    <s v="No hay programacion para el periodo"/>
    <m/>
    <m/>
    <m/>
    <x v="1"/>
    <x v="0"/>
    <x v="0"/>
    <x v="0"/>
    <s v="La actividad no se encuentra programada para el trimestre."/>
    <m/>
    <m/>
    <m/>
  </r>
  <r>
    <n v="1"/>
    <x v="19"/>
    <s v="Servicio al Ciudadano Fortalecido"/>
    <s v="Plan Anticorrupción y de Atención al Ciudadano"/>
    <s v="Garantizar una atención eficiente y oportuna a los ciudadanos y partes interesadas"/>
    <s v="Mejoramiento en la prestación del servicio a la ciudadania"/>
    <s v="Gestión con Valores para Resultados"/>
    <s v="Servicio al ciudadano"/>
    <s v="Elaborar estrategia de servicio al ciudadano e implementarla."/>
    <d v="2021-01-01T00:00:00"/>
    <d v="2021-10-31T00:00:00"/>
    <s v="Estrategia de Servicio y segumiento del mismo"/>
    <s v="GIT Servicio al ciudadano "/>
    <s v="Porcentaje"/>
    <s v="Porcentaje de avance en la implementación de la estrategia  de servicio al ciudadano."/>
    <s v="Eficiencia"/>
    <n v="1"/>
    <n v="0"/>
    <n v="0.6"/>
    <n v="0.2"/>
    <n v="0.2"/>
    <n v="0"/>
    <s v="La actividad está programada para el siguiente trimestre"/>
    <m/>
    <m/>
    <m/>
    <m/>
    <m/>
    <m/>
    <m/>
    <m/>
    <m/>
    <m/>
    <n v="0"/>
    <s v=""/>
    <n v="0"/>
    <n v="0"/>
    <n v="0"/>
    <s v="Sin meta asignada en el periodo"/>
    <m/>
    <m/>
    <m/>
    <s v="Sin meta asignada en el periodo"/>
    <m/>
    <m/>
    <m/>
    <x v="1"/>
    <x v="0"/>
    <x v="0"/>
    <x v="0"/>
    <s v="Sin meta asignada en el periodo"/>
    <m/>
    <m/>
    <m/>
  </r>
  <r>
    <n v="2"/>
    <x v="19"/>
    <s v="Servicio al Ciudadano Fortalecido"/>
    <s v="Plan Anticorrupción y de Atención al Ciudadano"/>
    <s v="Garantizar una atención eficiente y oportuna a los ciudadanos y partes interesadas"/>
    <s v="Mejoramiento en la prestación del servicio a la ciudadania"/>
    <s v="Gestión con Valores para Resultados"/>
    <s v="Servicio al ciudadano"/>
    <s v="Llevar a cabo dos ferias de Servicio al ciudadano."/>
    <d v="2021-04-01T00:00:00"/>
    <d v="2021-11-30T00:00:00"/>
    <s v="Asistencia, imágenes, pieza de las ferias"/>
    <s v="GIT Servicio al ciudadano "/>
    <s v="Número"/>
    <s v="Porcentaje de avance en la implementación de la estrategia  de servicio al ciudadano."/>
    <s v="Eficiencia"/>
    <n v="2"/>
    <n v="0"/>
    <n v="1"/>
    <n v="0"/>
    <n v="1"/>
    <n v="0"/>
    <s v="Aunque la actividad esta para desarrollarse en el segundo y cuarto trimestre el GIT de Servicio al ciudadano ha desarrollado diferentes reuniones internas para realizar la planeación de estas ferias al ciudadano programadas"/>
    <m/>
    <m/>
    <m/>
    <m/>
    <m/>
    <m/>
    <m/>
    <m/>
    <m/>
    <m/>
    <n v="0"/>
    <s v=""/>
    <n v="0"/>
    <s v=""/>
    <n v="0"/>
    <s v="Sin meta asignada en el periodo"/>
    <m/>
    <m/>
    <m/>
    <s v="Sin meta asignada en el periodo"/>
    <m/>
    <m/>
    <m/>
    <x v="1"/>
    <x v="0"/>
    <x v="0"/>
    <x v="0"/>
    <s v="Sin meta asignada en el periodo"/>
    <m/>
    <m/>
    <m/>
  </r>
  <r>
    <n v="3"/>
    <x v="19"/>
    <s v="Servicio al Ciudadano Fortalecido"/>
    <s v="Plan Anticorrupción y de Atención al Ciudadano"/>
    <s v="Garantizar una atención eficiente y oportuna a los ciudadanos y partes interesadas"/>
    <s v="Mejoramiento en la prestación del servicio a la ciudadania"/>
    <s v="Gestión con Valores para Resultados"/>
    <s v="Servicio al ciudadano"/>
    <s v="Implementar mecanismo de medición en el canal telefónico y a partir de los resultados, tomar decisiones en el servicio."/>
    <d v="2021-01-01T00:00:00"/>
    <d v="2021-12-31T00:00:00"/>
    <s v="Documento de seguimiento "/>
    <s v="GIT Servicio al ciudadano "/>
    <s v="Número"/>
    <s v="Porcentaje de avance en la implementación de la estrategia  de servicio al ciudadano."/>
    <s v="Eficiencia"/>
    <n v="4"/>
    <n v="1"/>
    <n v="1"/>
    <n v="1"/>
    <n v="1"/>
    <n v="1"/>
    <s v="Desde el GIT de Servicio al Ciudadano se ha implementado un mecanismo de seguimiento al canal telefónico y se ha entregado informes."/>
    <m/>
    <m/>
    <m/>
    <m/>
    <m/>
    <m/>
    <m/>
    <m/>
    <m/>
    <m/>
    <n v="0.25"/>
    <n v="1"/>
    <n v="0"/>
    <n v="0"/>
    <n v="0"/>
    <s v="Concepto Favorable"/>
    <m/>
    <m/>
    <m/>
    <s v="Se observa que desde el GIT de Servicio al Ciudadano se ha implementado un mecanismo de seguimiento al canal telefónico "/>
    <m/>
    <m/>
    <m/>
    <x v="0"/>
    <x v="0"/>
    <x v="0"/>
    <x v="0"/>
    <s v="Se evidencia con  mecanismo de seguimiento al canal telefónico "/>
    <m/>
    <m/>
    <m/>
  </r>
  <r>
    <n v="4"/>
    <x v="19"/>
    <s v="Servicio al Ciudadano Fortalecido"/>
    <s v="Plan Anticorrupción y de Atención al Ciudadano"/>
    <s v="Garantizar una atención eficiente y oportuna a los ciudadanos y partes interesadas"/>
    <s v="Mejoramiento en la prestación del servicio a la ciudadania"/>
    <s v="Gestión con Valores para Resultados"/>
    <s v="Servicio al ciudadano"/>
    <s v="Realizar documento Diagnóstico de la funcionalidad de los asignadores de turno en las direcciones territoriales y sede central a fin de establecer las necesidades y  solución para la operación del sistema."/>
    <d v="2021-01-01T00:00:00"/>
    <d v="2021-05-31T00:00:00"/>
    <s v="Documento Diagnostico"/>
    <s v="GIT Servicio al ciudadano "/>
    <s v="Número"/>
    <s v="Porcentaje de avance en la implementación de la estrategia  de servicio al ciudadano."/>
    <s v="Eficiencia"/>
    <n v="1"/>
    <n v="0"/>
    <n v="1"/>
    <n v="0"/>
    <n v="0"/>
    <n v="0"/>
    <s v="La actividad está programada para el siguiente trimestre"/>
    <m/>
    <m/>
    <m/>
    <m/>
    <m/>
    <m/>
    <m/>
    <m/>
    <m/>
    <m/>
    <n v="0"/>
    <s v=""/>
    <n v="0"/>
    <s v=""/>
    <s v=""/>
    <s v="Sin meta asignada en el periodo"/>
    <m/>
    <m/>
    <m/>
    <s v="Sin meta asignada en el periodo"/>
    <m/>
    <m/>
    <m/>
    <x v="1"/>
    <x v="0"/>
    <x v="0"/>
    <x v="0"/>
    <s v="Sin meta asignada en el periodo"/>
    <m/>
    <m/>
    <m/>
  </r>
  <r>
    <n v="5"/>
    <x v="19"/>
    <s v="Servicio al Ciudadano Fortalecido"/>
    <s v="Plan Anticorrupción y de Atención al Ciudadano"/>
    <s v="Garantizar una atención eficiente y oportuna a los ciudadanos y partes interesadas"/>
    <s v="Mejoramiento en la prestación del servicio a la ciudadania"/>
    <s v="Gestión con Valores para Resultados"/>
    <s v="Servicio al ciudadano"/>
    <s v="Construcción ficha tecnica para realizar ejercicio de cliente incógnito telefónico y aplicarla en el IGAC"/>
    <d v="2021-01-01T00:00:00"/>
    <d v="2021-12-31T00:00:00"/>
    <s v="Ficha tecnica para realizar ejercicio de cliente incógnito telefónico"/>
    <s v="GIT Servicio al ciudadano "/>
    <s v="Porcentaje"/>
    <s v="Porcentaje de avance en la implementación de la estrategia  de servicio al ciudadano."/>
    <s v="Eficiencia"/>
    <n v="1"/>
    <n v="0.4"/>
    <n v="0.2"/>
    <n v="0.2"/>
    <n v="0.2"/>
    <n v="0.4"/>
    <s v="Se estableció la ficha técnica para realizar ejercicio de cliente incógnito telefónico y así poder ser aplicada en el IGAC"/>
    <m/>
    <m/>
    <m/>
    <m/>
    <m/>
    <m/>
    <m/>
    <m/>
    <m/>
    <m/>
    <n v="0.4"/>
    <n v="1"/>
    <n v="0"/>
    <n v="0"/>
    <n v="0"/>
    <s v="Concepto Favorable"/>
    <m/>
    <m/>
    <m/>
    <s v="Se observa que se estableció la ficha técnica para realizar ejercicio de cliente incógnito telefónico "/>
    <m/>
    <m/>
    <m/>
    <x v="0"/>
    <x v="0"/>
    <x v="0"/>
    <x v="0"/>
    <s v="se evidencia mediante ficha técnica de marzo para realizar ejercicio de cliente incógnito telefónico "/>
    <m/>
    <m/>
    <m/>
  </r>
  <r>
    <n v="6"/>
    <x v="19"/>
    <s v="Servicio al Ciudadano Fortalecido"/>
    <s v="Plan Anticorrupción y de Atención al Ciudadano"/>
    <s v="Garantizar una atención eficiente y oportuna a los ciudadanos y partes interesadas"/>
    <s v="Mejoramiento en la prestación del servicio a la ciudadania"/>
    <s v="Gestión con Valores para Resultados"/>
    <s v="Servicio al ciudadano"/>
    <s v="Realizar Caracterización de grupos de valor y/o grupos de interes. "/>
    <d v="2021-01-01T00:00:00"/>
    <d v="2021-10-31T00:00:00"/>
    <s v="Caracterización de grupos de valor y/o grupos de interes."/>
    <s v="GIT Servicio al ciudadano "/>
    <s v="Número"/>
    <s v="Porcentaje de avance en la implementación de la estrategia  de servicio al ciudadano."/>
    <s v="Eficiencia"/>
    <n v="1"/>
    <n v="0"/>
    <n v="0"/>
    <n v="0"/>
    <n v="1"/>
    <n v="0"/>
    <s v="La actividad está programada para el cuarto trimestre, pero el GIT de Servicio al Ciudadano ha empezado a realizar reuniones y generar propuestas para la caracterización del año 2021"/>
    <m/>
    <m/>
    <m/>
    <m/>
    <m/>
    <m/>
    <m/>
    <m/>
    <m/>
    <m/>
    <n v="0"/>
    <s v=""/>
    <s v=""/>
    <s v=""/>
    <n v="0"/>
    <s v="Sin meta asignada en el periodo"/>
    <m/>
    <m/>
    <m/>
    <s v="Sin meta asignada en el periodo"/>
    <m/>
    <m/>
    <m/>
    <x v="1"/>
    <x v="0"/>
    <x v="0"/>
    <x v="0"/>
    <s v="Sin meta asignada en el periodo"/>
    <m/>
    <m/>
    <m/>
  </r>
  <r>
    <n v="7"/>
    <x v="19"/>
    <s v="Habilidades de servidores publicos fortalecidos en la atención de grupos de valor y/o Interes "/>
    <s v="Plan Anticorrupción y de Atención al Ciudadano"/>
    <s v="Garantizar una atención eficiente y oportuna a los ciudadanos y partes interesadas"/>
    <s v="Mejoramiento en la prestación del servicio a la ciudadania"/>
    <s v="Gestión con Valores para Resultados"/>
    <s v="Servicio al ciudadano"/>
    <s v="Realizar el 4to encuentro nacional de servicio al ciudadano del IGAC"/>
    <d v="2021-08-01T00:00:00"/>
    <d v="2021-08-31T00:00:00"/>
    <s v="Asistencia, imágenes, pieza del encuentro"/>
    <s v="GIT Servicio al ciudadano "/>
    <s v="Número"/>
    <s v="Número de cursos y/o talleres fomentados para la participación de los servidores"/>
    <s v="Eficacia"/>
    <n v="1"/>
    <n v="0"/>
    <n v="0"/>
    <n v="1"/>
    <n v="0"/>
    <n v="0"/>
    <s v="Aunque la actividad esta para desarrollarse en el tercer trimestre el GIT de Servicio al ciudadano ha desarrollado diferentes reuniones internas para realizar la planeación del 4° Encuentro nacional de servicio al ciudadano del IGAC"/>
    <m/>
    <m/>
    <m/>
    <m/>
    <m/>
    <m/>
    <m/>
    <m/>
    <m/>
    <m/>
    <n v="0"/>
    <s v=""/>
    <s v=""/>
    <n v="0"/>
    <s v=""/>
    <s v="Sin meta asignada en el periodo"/>
    <m/>
    <m/>
    <m/>
    <s v="Sin meta asignada en el periodo"/>
    <m/>
    <m/>
    <m/>
    <x v="1"/>
    <x v="0"/>
    <x v="0"/>
    <x v="0"/>
    <s v="Sin meta asignada en el periodo"/>
    <m/>
    <m/>
    <m/>
  </r>
  <r>
    <n v="8"/>
    <x v="19"/>
    <s v="Habilidades de servidores publicos fortalecidos en la atención de grupos de valor y/o Interes "/>
    <s v="Plan Anticorrupción y de Atención al Ciudadano"/>
    <s v="Garantizar una atención eficiente y oportuna a los ciudadanos y partes interesadas"/>
    <s v="Mejoramiento en la prestación del servicio a la ciudadania"/>
    <s v="Gestión con Valores para Resultados"/>
    <s v="Servicio al ciudadano"/>
    <s v="Promover la participación de los Servidores Públicos en los talleres y cursos virtuales de lenguaje claro, ofrecidos por el Programa Nacional de Servicio al Ciudadano del DNP."/>
    <d v="2021-01-01T00:00:00"/>
    <d v="2021-12-31T00:00:00"/>
    <s v="Correos, reuniones, participaciones a los cursos y/o talleres"/>
    <s v="GIT Servicio al ciudadano "/>
    <s v="Porcentaje"/>
    <s v="Número de cursos y/o talleres fomentados para la participación de los servidores"/>
    <s v="Eficacia"/>
    <n v="1"/>
    <n v="0.25"/>
    <n v="0.25"/>
    <n v="0.25"/>
    <n v="0.25"/>
    <n v="0.25"/>
    <s v="EL GIT de Servicio al Ciudadano promovio la participación del curso de lenguaje claro."/>
    <m/>
    <m/>
    <m/>
    <m/>
    <m/>
    <m/>
    <m/>
    <m/>
    <m/>
    <m/>
    <n v="0.25"/>
    <n v="1"/>
    <n v="0"/>
    <n v="0"/>
    <n v="0"/>
    <s v="Concepto Favorable"/>
    <m/>
    <m/>
    <m/>
    <s v="Se observa que eL GIT de Servicio al Ciudadano promovió la participación del curso de lenguaje claro."/>
    <m/>
    <m/>
    <m/>
    <x v="0"/>
    <x v="0"/>
    <x v="0"/>
    <x v="0"/>
    <s v="Se evidencia mediante &quot;INFORME DE ACTIVIDADES DESARROLLADAS DURANTE EL PERIODO COMPRENDIDO ENTRE EL 18 AL 31 DE ENERO DE 2021_1&quot;_x000d__x000a_A"/>
    <m/>
    <m/>
    <m/>
  </r>
  <r>
    <n v="9"/>
    <x v="19"/>
    <s v="Habilidades de servidores publicos fortalecidos en la atención de grupos de valor y/o Interes "/>
    <s v="Plan Anticorrupción y de Atención al Ciudadano"/>
    <s v="Garantizar una atención eficiente y oportuna a los ciudadanos y partes interesadas"/>
    <s v="Mejoramiento en la prestación del servicio a la ciudadania"/>
    <s v="Gestión con Valores para Resultados"/>
    <s v="Servicio al ciudadano"/>
    <s v="Fomentar la cultura de servicio al ciudadano en los servidores publicos mediante la construcción de piezas y/o contenidos relacionados con: Servicio al Ciudadano, Participación Ciudadana, rendición de cuentas, Atención en los canales presencial, virtual y telefónico, grupos de valor y/o interes con  enfoque diferencial responsabilidades en las respuestas de PQRDS , sanciones disciplinaria y judiciales, entre otros."/>
    <d v="2021-04-01T00:00:00"/>
    <d v="2021-12-31T00:00:00"/>
    <s v="Correos electronicos solicitando las piezas publicitarias, las piezas publicitarias"/>
    <s v="GIT Servicio al ciudadano "/>
    <s v="Número"/>
    <s v="Número de cursos y/o talleres fomentados para la participación de los servidores"/>
    <s v="Eficiencia"/>
    <n v="3"/>
    <n v="0"/>
    <n v="1"/>
    <n v="1"/>
    <n v="1"/>
    <n v="0"/>
    <s v="La actividad está programada para el siguiente trimestre"/>
    <m/>
    <m/>
    <m/>
    <m/>
    <m/>
    <m/>
    <m/>
    <m/>
    <m/>
    <m/>
    <n v="0"/>
    <s v=""/>
    <n v="0"/>
    <n v="0"/>
    <n v="0"/>
    <s v="Sin meta asignada en el periodo"/>
    <m/>
    <m/>
    <m/>
    <s v="Sin meta asignada en el periodo"/>
    <m/>
    <m/>
    <m/>
    <x v="0"/>
    <x v="0"/>
    <x v="0"/>
    <x v="0"/>
    <s v="Sin meta asignada en el periodo"/>
    <m/>
    <m/>
    <m/>
  </r>
  <r>
    <n v="10"/>
    <x v="19"/>
    <s v="Habilidades de servidores publicos fortalecidos en la atención de grupos de valor y/o Interes "/>
    <s v="Plan Anticorrupción y de Atención al Ciudadano"/>
    <s v="Garantizar una atención eficiente y oportuna a los ciudadanos y partes interesadas"/>
    <s v="Mejoramiento en la prestación del servicio a la ciudadania"/>
    <s v="Gestión con Valores para Resultados"/>
    <s v="Servicio al ciudadano"/>
    <s v="Crear herramienta de consulta que permita unificar la información que se entrega a la ciudadanía, a través de los diferentes canales de atención, con reflexiones sobre el servicio, preguntas frecuentes, Resoluciones, productos y servicios, entre otros, para que esté disponible a los servidores públicos. "/>
    <d v="2021-01-01T00:00:00"/>
    <d v="2021-06-30T00:00:00"/>
    <s v="Herramienta de consulta"/>
    <s v="GIT Servicio al ciudadano "/>
    <s v="Número"/>
    <s v="Número de cursos y/o talleres fomentados para la participación de los servidores"/>
    <s v="Eficiencia"/>
    <n v="1"/>
    <n v="0"/>
    <n v="1"/>
    <n v="0"/>
    <n v="0"/>
    <n v="0"/>
    <s v="La actividad está programada para el siguiente trimestre"/>
    <m/>
    <m/>
    <m/>
    <m/>
    <m/>
    <m/>
    <m/>
    <m/>
    <m/>
    <m/>
    <n v="0"/>
    <s v=""/>
    <n v="0"/>
    <s v=""/>
    <s v=""/>
    <s v="Sin meta asignada en el periodo"/>
    <m/>
    <m/>
    <m/>
    <s v="Sin meta asignada en el periodo"/>
    <m/>
    <m/>
    <m/>
    <x v="1"/>
    <x v="0"/>
    <x v="0"/>
    <x v="0"/>
    <s v="Sin meta asignada en el periodo"/>
    <m/>
    <m/>
    <m/>
  </r>
  <r>
    <n v="11"/>
    <x v="19"/>
    <s v="Habilidades de servidores publicos fortalecidos en la atención de grupos de valor y/o Interes "/>
    <s v="Plan Anticorrupción y de Atención al Ciudadano"/>
    <s v="Garantizar una atención eficiente y oportuna a los ciudadanos y partes interesadas"/>
    <s v="Mejoramiento en la prestación del servicio a la ciudadania"/>
    <s v="Gestión con Valores para Resultados"/>
    <s v="Servicio al ciudadano"/>
    <s v="Publicar y difundir en la pagina web e igacnet la Caracterización de grupos de valor y/o grupos de interés"/>
    <d v="2021-11-01T00:00:00"/>
    <d v="2021-12-31T00:00:00"/>
    <s v="Link Caracterización de grupos de valor y/o grupos de interes."/>
    <s v="GIT Servicio al ciudadano "/>
    <s v="Número"/>
    <s v="Número de cursos y/o talleres fomentados para la participación de los servidores"/>
    <s v="Eficiencia"/>
    <n v="1"/>
    <n v="0"/>
    <n v="0"/>
    <n v="0"/>
    <n v="1"/>
    <n v="0"/>
    <s v="La actividad está programada para el cuarto trimestre."/>
    <m/>
    <m/>
    <m/>
    <m/>
    <m/>
    <m/>
    <m/>
    <m/>
    <m/>
    <m/>
    <n v="0"/>
    <s v=""/>
    <s v=""/>
    <s v=""/>
    <n v="0"/>
    <s v="Sin meta asignada en el periodo"/>
    <m/>
    <m/>
    <m/>
    <s v="Sin meta asignada en el periodo"/>
    <m/>
    <m/>
    <m/>
    <x v="1"/>
    <x v="0"/>
    <x v="0"/>
    <x v="0"/>
    <s v="Sin meta asignada en el periodo"/>
    <m/>
    <m/>
    <m/>
  </r>
  <r>
    <n v="12"/>
    <x v="19"/>
    <s v="Trámites y OPAS "/>
    <s v="Plan Anticorrupción y de Atención al Ciudadano"/>
    <s v="Garantizar una atención eficiente y oportuna a los ciudadanos y partes interesadas"/>
    <s v="Mejoramiento en la prestación del servicio a la ciudadania"/>
    <s v="Gestión con Valores para Resultados"/>
    <s v="Servicio al ciudadano"/>
    <s v="Mantener actualizado los tramites y OPAS de cara al ciudadano en el Sistema Unico de Trámites SUIT"/>
    <d v="2021-01-01T00:00:00"/>
    <d v="2021-12-31T00:00:00"/>
    <s v="Archivo con las OPAS"/>
    <s v="GIT Servicio al ciudadano "/>
    <s v="Porcentaje"/>
    <s v="Porcentaje de avance implementado del Plan de participación ciudadana."/>
    <s v="Eficiencia"/>
    <n v="1"/>
    <n v="0.25"/>
    <n v="0.25"/>
    <n v="0.25"/>
    <n v="0.25"/>
    <n v="0.25"/>
    <s v="El GIT de Servicio al Ciudadano y la OAP han mantenido actualizado los tramites y OPAS de cara al ciudadano en el Sistema Único de Trámites SUIT durante este trimestre."/>
    <m/>
    <m/>
    <m/>
    <m/>
    <m/>
    <m/>
    <m/>
    <m/>
    <m/>
    <m/>
    <n v="0.25"/>
    <n v="1"/>
    <n v="0"/>
    <n v="0"/>
    <n v="0"/>
    <s v="Concepto Favorable"/>
    <m/>
    <m/>
    <m/>
    <s v="Se valida que el GIT de Servicio al Ciudadano  mantiene actualizados los formatos integrados de los trámites y OPAS de cara al ciudadano en el Sistema Único de Trámites SUIT "/>
    <m/>
    <m/>
    <m/>
    <x v="0"/>
    <x v="0"/>
    <x v="0"/>
    <x v="0"/>
    <s v="Se evidencia actualizados los formatos integrados de los trámites y OPAS, en el Sistema Único de Trámites SUIT "/>
    <m/>
    <m/>
    <m/>
  </r>
  <r>
    <n v="13"/>
    <x v="19"/>
    <s v="PQRSD atendidas dentro del término de ley"/>
    <s v="Plan Anticorrupción y de Atención al Ciudadano"/>
    <s v="Garantizar una atención eficiente y oportuna a los ciudadanos y partes interesadas"/>
    <s v="Mejoramiento en la prestación del servicio a la ciudadania"/>
    <s v="Gestión con Valores para Resultados"/>
    <s v="Servicio al ciudadano"/>
    <s v="Realizar seguimiento al indicador de oportunidad de respuesta a las PQRDS en Sede Central y Direcciones Territoriales."/>
    <d v="2021-01-01T00:00:00"/>
    <d v="2021-12-31T00:00:00"/>
    <s v="Seguimiento a las PQRS"/>
    <s v="GIT Servicio al ciudadano "/>
    <s v="Número"/>
    <s v="(Nùmero) Porcentaje de PQRD atendidas con oportunidad"/>
    <s v="Eficiencia"/>
    <n v="12"/>
    <n v="3"/>
    <n v="3"/>
    <n v="3"/>
    <n v="3"/>
    <n v="3"/>
    <s v="Durante el primer trimestre del año el GIT de servicio al Ciudadano ha realizado reportes mensuales del estado y/o respuesta a PQRDS."/>
    <m/>
    <m/>
    <m/>
    <m/>
    <m/>
    <m/>
    <m/>
    <m/>
    <m/>
    <m/>
    <n v="0.25"/>
    <n v="1"/>
    <n v="0"/>
    <n v="0"/>
    <n v="0"/>
    <s v="Concepto Favorable"/>
    <m/>
    <m/>
    <m/>
    <s v="Se observa que el GIT de servicio al Ciudadano ha realizado reportes mensuales del estado y/o respuesta a PQRDS."/>
    <m/>
    <m/>
    <m/>
    <x v="0"/>
    <x v="0"/>
    <x v="0"/>
    <x v="0"/>
    <s v="Se evidencia con relación de peticiones virtuales de febrero de 2020 y correo electrónico del 8 de enero de 2021 en la cual se realiza seguimiento a las PQRDS de la Dirección territorial de Boyacá."/>
    <m/>
    <m/>
    <m/>
  </r>
  <r>
    <n v="14"/>
    <x v="19"/>
    <s v="PQRSD atendidas dentro del término de ley"/>
    <s v="Plan Anticorrupción y de Atención al Ciudadano"/>
    <s v="Garantizar una atención eficiente y oportuna a los ciudadanos y partes interesadas"/>
    <s v="Mejoramiento en la prestación del servicio a la ciudadania"/>
    <s v="Gestión con Valores para Resultados"/>
    <s v="Servicio al ciudadano"/>
    <s v="Realizar reporte mensual del estado y/o respuesta a  PQRDS para entregar a Dirección General  o cualquier otra instancia que lo necesite"/>
    <d v="2021-01-01T00:00:00"/>
    <d v="2021-12-31T00:00:00"/>
    <s v="Informe del reporte mensual"/>
    <s v="GIT Servicio al ciudadano "/>
    <s v="Número"/>
    <s v="(Nùmero) Porcentaje de PQRD atendidas con oportunidad"/>
    <s v="Eficiencia"/>
    <n v="12"/>
    <n v="3"/>
    <n v="3"/>
    <n v="3"/>
    <n v="3"/>
    <n v="3"/>
    <s v="Durante el primer trimestre del año el GIT de servicio al Ciudadano ha realizado reporte mensual del estado y/o respuesta a PQRDS para entregar a Dirección General."/>
    <m/>
    <m/>
    <m/>
    <m/>
    <m/>
    <m/>
    <m/>
    <m/>
    <m/>
    <m/>
    <n v="0.25"/>
    <n v="1"/>
    <n v="0"/>
    <n v="0"/>
    <n v="0"/>
    <s v="Concepto Favorable"/>
    <m/>
    <m/>
    <m/>
    <s v="Se observa que el GIT de servicio al Ciudadano ha realizado reporte mensual del estado y/o respuesta a PQRDS para entregar a Dirección General."/>
    <m/>
    <m/>
    <m/>
    <x v="0"/>
    <x v="0"/>
    <x v="0"/>
    <x v="0"/>
    <s v="Se evidencia con correo electrónico del 19 de marzo de 2020, mediante el cual se realia seguimiento a las PQRDS  de la Dirección territorial de Boyacá. "/>
    <m/>
    <m/>
    <m/>
  </r>
  <r>
    <n v="15"/>
    <x v="19"/>
    <s v="Participación ciudadana y rendición de cuentas"/>
    <s v="Plan Anticorrupción y de Atención al Ciudadano"/>
    <s v="Garantizar una atención eficiente y oportuna a los ciudadanos y partes interesadas"/>
    <s v="Garantizar la rendición de cuentas permanente para la ciudadanía"/>
    <s v="Gestión con Valores para Resultados"/>
    <s v="Servicio al ciudadano"/>
    <s v="Identificar los espacios de participación ciudadana y rendición de cuentas "/>
    <d v="2021-02-01T00:00:00"/>
    <d v="2021-03-31T00:00:00"/>
    <s v="Matriz de participación y Rendición de cuentas permanentes"/>
    <s v="GIT Servicio al ciudadano "/>
    <s v="Número"/>
    <s v="Porcentaje de avance implementado del Plan de participación ciudadana."/>
    <s v="Eficiencia"/>
    <n v="1"/>
    <n v="1"/>
    <n v="0"/>
    <n v="0"/>
    <n v="0"/>
    <n v="1"/>
    <s v="Se realizó la identificación de los espacios de participación ciudadana y rendición de cuentas "/>
    <m/>
    <m/>
    <m/>
    <m/>
    <m/>
    <m/>
    <m/>
    <m/>
    <m/>
    <m/>
    <n v="1"/>
    <n v="1"/>
    <s v=""/>
    <s v=""/>
    <s v=""/>
    <s v="Concepto Favorable"/>
    <m/>
    <m/>
    <m/>
    <s v="Se observa que se realizó la identificación de los espacios de participación ciudadana y rendición de cuentas "/>
    <m/>
    <m/>
    <m/>
    <x v="0"/>
    <x v="0"/>
    <x v="0"/>
    <x v="0"/>
    <s v="Se evidencia con preserntación en power point de &quot;CONFORMACIÓN EQUIPO LÍDER _x000d__x000a_PARTICIPACIÓN CIUDADANA&quot;_x000d__x000a_Y RENDICIÓN DE CUENTAS_x000d__x000a_"/>
    <m/>
    <m/>
    <m/>
  </r>
  <r>
    <n v="16"/>
    <x v="19"/>
    <s v="Participación ciudadana y rendición de cuentas"/>
    <s v="Plan Anticorrupción y de Atención al Ciudadano"/>
    <s v="Garantizar una atención eficiente y oportuna a los ciudadanos y partes interesadas"/>
    <s v="Garantizar la rendición de cuentas permanente para la ciudadanía"/>
    <s v="Gestión con Valores para Resultados"/>
    <s v="Servicio al ciudadano"/>
    <s v="Publicar a consulta ciudadana el cronograma de participación ciudadana y rendición de cuentas "/>
    <d v="2021-03-01T00:00:00"/>
    <d v="2021-04-30T00:00:00"/>
    <s v="Publicación en la Pagina WEB del IGAC"/>
    <s v="GIT Servicio al ciudadano "/>
    <s v="Número"/>
    <s v="Porcentaje de avance implementado del Plan de participación ciudadana."/>
    <s v="Eficiencia"/>
    <n v="1"/>
    <n v="0"/>
    <n v="1"/>
    <n v="0"/>
    <n v="0"/>
    <n v="0"/>
    <s v="La actividad está programada para el siguiente trimestre"/>
    <m/>
    <m/>
    <m/>
    <m/>
    <m/>
    <m/>
    <m/>
    <m/>
    <m/>
    <m/>
    <n v="0"/>
    <s v=""/>
    <n v="0"/>
    <s v=""/>
    <s v=""/>
    <s v="Sin meta asignada en el periodo"/>
    <m/>
    <m/>
    <m/>
    <s v="Sin meta asignada en el periodo"/>
    <m/>
    <m/>
    <m/>
    <x v="1"/>
    <x v="0"/>
    <x v="0"/>
    <x v="0"/>
    <m/>
    <m/>
    <m/>
    <m/>
  </r>
  <r>
    <n v="17"/>
    <x v="19"/>
    <s v="Participación ciudadana y rendición de cuentas"/>
    <s v="Plan Anticorrupción y de Atención al Ciudadano"/>
    <s v="Garantizar una atención eficiente y oportuna a los ciudadanos y partes interesadas"/>
    <s v="Garantizar la rendición de cuentas permanente para la ciudadanía"/>
    <s v="Gestión con Valores para Resultados"/>
    <s v="Servicio al ciudadano"/>
    <s v="Realizar 3 informes del avance  del cronograma de participación ciudadana y rendición de cuentas del IGAC "/>
    <d v="2021-01-01T00:00:00"/>
    <d v="2021-12-31T00:00:00"/>
    <s v="Informes sobre el avance del cronograma"/>
    <s v="GIT Servicio al ciudadano "/>
    <s v="Número"/>
    <s v="Porcentaje de avance implementado del Plan de participación ciudadana."/>
    <s v="Eficiencia"/>
    <n v="3"/>
    <n v="0"/>
    <n v="1"/>
    <n v="1"/>
    <n v="1"/>
    <n v="0"/>
    <s v="La actividad está programada para el siguiente trimestre"/>
    <m/>
    <m/>
    <m/>
    <m/>
    <m/>
    <m/>
    <m/>
    <m/>
    <m/>
    <m/>
    <n v="0"/>
    <s v=""/>
    <n v="0"/>
    <n v="0"/>
    <n v="0"/>
    <s v="Sin meta asignada en el periodo"/>
    <m/>
    <m/>
    <m/>
    <s v="Sin meta asignada en el periodo"/>
    <m/>
    <m/>
    <m/>
    <x v="1"/>
    <x v="0"/>
    <x v="0"/>
    <x v="0"/>
    <s v="Sin meta asignada en el periodo"/>
    <m/>
    <m/>
    <m/>
  </r>
  <r>
    <n v="18"/>
    <x v="19"/>
    <s v="Participación ciudadana y rendición de cuentas"/>
    <s v="Plan Anticorrupción y de Atención al Ciudadano"/>
    <s v="Garantizar una atención eficiente y oportuna a los ciudadanos y partes interesadas"/>
    <s v="Garantizar la rendición de cuentas permanente para la ciudadanía"/>
    <s v="Gestión con Valores para Resultados"/>
    <s v="Servicio al ciudadano"/>
    <s v="Publicar  en pagina web 3 Informes de avance del cronograma del participación ciudadana y rendición de cuentas del IGAC "/>
    <d v="2021-01-01T00:00:00"/>
    <d v="2021-12-31T00:00:00"/>
    <s v="Evidencia publicación en pagina WEB"/>
    <s v="GIT Servicio al ciudadano "/>
    <s v="Número"/>
    <s v="Porcentaje de avance implementado del Plan de participación ciudadana."/>
    <s v="Eficiencia"/>
    <n v="3"/>
    <n v="0"/>
    <n v="1"/>
    <n v="1"/>
    <n v="1"/>
    <n v="0"/>
    <s v="La actividad está programada para el siguiente trimestre"/>
    <m/>
    <m/>
    <m/>
    <m/>
    <m/>
    <m/>
    <m/>
    <m/>
    <m/>
    <m/>
    <n v="0"/>
    <s v=""/>
    <n v="0"/>
    <n v="0"/>
    <n v="0"/>
    <s v="Sin meta asignada en el periodo"/>
    <m/>
    <m/>
    <m/>
    <s v="Sin meta asignada en el periodo"/>
    <m/>
    <m/>
    <m/>
    <x v="1"/>
    <x v="0"/>
    <x v="0"/>
    <x v="0"/>
    <s v="Sin meta asignada en el periodo"/>
    <m/>
    <m/>
    <m/>
  </r>
  <r>
    <n v="19"/>
    <x v="19"/>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Actualizar la información documentada vigente del proceso "/>
    <d v="2021-07-01T00:00:00"/>
    <d v="2021-09-30T00:00:00"/>
    <s v="Pendiente"/>
    <s v="GIT Servicio al ciudadano "/>
    <s v="Número"/>
    <s v="Avance en la actualización, implementación y seguimiento de las actividades de MIPG"/>
    <s v="Producto"/>
    <n v="4"/>
    <n v="0"/>
    <n v="0"/>
    <n v="4"/>
    <n v="0"/>
    <n v="0"/>
    <s v="La actividad está programada para el tercer trimestre"/>
    <m/>
    <m/>
    <m/>
    <m/>
    <m/>
    <m/>
    <m/>
    <m/>
    <m/>
    <m/>
    <n v="0"/>
    <s v=""/>
    <s v=""/>
    <n v="0"/>
    <s v=""/>
    <s v="Sin meta asignada en el periodo"/>
    <m/>
    <m/>
    <m/>
    <s v="Sin meta asignada en el periodo"/>
    <m/>
    <m/>
    <m/>
    <x v="1"/>
    <x v="0"/>
    <x v="0"/>
    <x v="0"/>
    <s v="Sin meta asignada en el periodo"/>
    <m/>
    <m/>
    <m/>
  </r>
  <r>
    <n v="20"/>
    <x v="19"/>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Realizar las actividades contempladas en el plan anticorrupción a cargo del proceso. "/>
    <d v="2021-04-01T00:00:00"/>
    <d v="2021-12-31T00:00:00"/>
    <s v="Pendiente"/>
    <s v="GIT Servicio al ciudadano "/>
    <s v="Número"/>
    <s v="Avance en la actualización, implementación y seguimiento de las actividades de MIPG"/>
    <s v="Producto"/>
    <n v="4"/>
    <n v="1"/>
    <n v="1"/>
    <n v="1"/>
    <n v="1"/>
    <n v="1"/>
    <s v="Se desarrollaron las actividades contempladas en el plan anticorrupción a cargo del proceso. "/>
    <m/>
    <m/>
    <m/>
    <m/>
    <m/>
    <m/>
    <m/>
    <m/>
    <m/>
    <m/>
    <n v="0.25"/>
    <n v="1"/>
    <n v="0"/>
    <n v="0"/>
    <n v="0"/>
    <s v="Concepto Favorable"/>
    <m/>
    <m/>
    <m/>
    <s v="Se observa que se desarrollaron las actividades contempladas en el plan anticorrupción a cargo del proceso"/>
    <m/>
    <m/>
    <m/>
    <x v="0"/>
    <x v="0"/>
    <x v="0"/>
    <x v="0"/>
    <s v="Se evidencia con reporte correo del 14 de abril de 2021, meidante el cua envían el Seguimiento al Plan anticorrupción y de atención al ciudadano - 1er trimestre 2021"/>
    <m/>
    <m/>
    <m/>
  </r>
  <r>
    <n v="21"/>
    <x v="19"/>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Identificar las acciones de mejora relacionadas al cumplimiento del FURAG que apliquen al proceso. "/>
    <d v="2021-07-01T00:00:00"/>
    <d v="2021-07-31T00:00:00"/>
    <s v="Pendiente"/>
    <s v="GIT Servicio al ciudadano "/>
    <s v="Porcentaje"/>
    <s v="Avance en la actualización, implementación y seguimiento de las actividades de MIPG"/>
    <s v="Producto"/>
    <n v="1"/>
    <n v="0"/>
    <n v="0"/>
    <n v="1"/>
    <n v="0"/>
    <n v="0"/>
    <s v="La actividad está programada para el tercer trimestre"/>
    <m/>
    <m/>
    <m/>
    <m/>
    <m/>
    <m/>
    <m/>
    <m/>
    <m/>
    <m/>
    <n v="0"/>
    <s v=""/>
    <s v=""/>
    <n v="0"/>
    <s v=""/>
    <s v="Sin meta asignada en el periodo"/>
    <m/>
    <m/>
    <m/>
    <s v="Sin meta asignada en el periodo"/>
    <m/>
    <m/>
    <m/>
    <x v="1"/>
    <x v="0"/>
    <x v="0"/>
    <x v="0"/>
    <s v="Sin meta asignada en el periodo"/>
    <m/>
    <m/>
    <m/>
  </r>
  <r>
    <n v="22"/>
    <x v="19"/>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Implementar oportunidades de mejora relacionadas al cumplimiento del FURAG que apliquen al proceso."/>
    <d v="2021-08-01T00:00:00"/>
    <d v="2021-12-31T00:00:00"/>
    <s v="Pendiente"/>
    <s v="GIT Servicio al ciudadano "/>
    <s v="Porcentaje"/>
    <s v="Avance en la actualización, implementación y seguimiento de las actividades de MIPG"/>
    <s v="Producto"/>
    <n v="1"/>
    <n v="0"/>
    <n v="0"/>
    <n v="0.4"/>
    <n v="0.6"/>
    <n v="0"/>
    <s v="La actividad está programada para el tercer trimestre"/>
    <m/>
    <m/>
    <m/>
    <m/>
    <m/>
    <m/>
    <m/>
    <m/>
    <m/>
    <m/>
    <n v="0"/>
    <s v=""/>
    <s v=""/>
    <n v="0"/>
    <n v="0"/>
    <s v="Sin meta asignada en el periodo"/>
    <m/>
    <m/>
    <m/>
    <s v="Sin meta asignada en el periodo"/>
    <m/>
    <m/>
    <m/>
    <x v="1"/>
    <x v="0"/>
    <x v="0"/>
    <x v="0"/>
    <s v="Sin meta asignada en el periodo"/>
    <m/>
    <m/>
    <m/>
  </r>
  <r>
    <n v="23"/>
    <x v="19"/>
    <s v="MIPG implementado"/>
    <s v="No Aplica"/>
    <s v="Implementar políticas y acciones enfocadas en el fortalecimiento institucional y la arquitectura de procesos como pilar estratégico del Institutocional"/>
    <s v="Sostenimiento de las políticas del Modelo Integrado de Planeación y Gestión (MIPG)"/>
    <s v="Direccionamiento Estratégico y Planeación"/>
    <s v="Fortalecimiento organizacional y simplificación de procesos "/>
    <s v=" Revisar y actualizar el mapa de riesgo del proceso de acuerdo a la política de riesgo aprobada."/>
    <d v="2021-07-01T00:00:00"/>
    <d v="2021-07-31T00:00:00"/>
    <s v="Pendiente"/>
    <s v="GIT Servicio al ciudadano "/>
    <s v="Porcentaje"/>
    <s v="Avance en la actualización, implementación y seguimiento de las actividades de MIPG"/>
    <s v="Producto"/>
    <n v="1"/>
    <n v="0"/>
    <n v="0"/>
    <n v="1"/>
    <n v="0"/>
    <n v="0"/>
    <s v="La actividad está programada para el tercer trimestre"/>
    <m/>
    <m/>
    <m/>
    <m/>
    <m/>
    <m/>
    <m/>
    <m/>
    <m/>
    <m/>
    <n v="0"/>
    <s v=""/>
    <s v=""/>
    <n v="0"/>
    <s v=""/>
    <s v="Sin meta asignada en el periodo"/>
    <m/>
    <m/>
    <m/>
    <s v="Sin meta asignada en el periodo"/>
    <m/>
    <m/>
    <m/>
    <x v="1"/>
    <x v="0"/>
    <x v="0"/>
    <x v="0"/>
    <s v="Sin meta asignada en el periodo"/>
    <m/>
    <m/>
    <m/>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2">
  <r>
    <n v="1"/>
    <x v="0"/>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Atlántico"/>
    <s v="Número"/>
    <s v="Tramites de conservación Catastral realizados (Oficina)"/>
    <s v="Eficacia"/>
    <n v="0"/>
    <n v="8782"/>
    <n v="0"/>
    <n v="0"/>
    <n v="0"/>
    <n v="8782"/>
    <n v="2729"/>
    <s v="En el primer trimestre de año se realizaron los siguientes tramites de oficina"/>
    <m/>
    <m/>
    <m/>
    <m/>
    <m/>
    <m/>
    <n v="2729"/>
    <d v="2021-04-14T00:00:00"/>
    <m/>
    <m/>
    <m/>
    <n v="0.31074925984969254"/>
    <s v=""/>
    <s v=""/>
    <s v=""/>
    <n v="0"/>
    <s v="Concepto Favorable"/>
    <m/>
    <m/>
    <m/>
    <s v="Reporte Aprobado"/>
    <m/>
    <m/>
    <m/>
    <x v="0"/>
    <x v="0"/>
    <x v="0"/>
    <x v="0"/>
    <s v="Aunque para el periodo no se proyecta meta, la Territorial ejecutó 2.790 trámites de oficina."/>
    <m/>
    <m/>
    <m/>
  </r>
  <r>
    <n v="3"/>
    <x v="0"/>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Atlántico"/>
    <s v="Número"/>
    <s v="Tramites de conservación Catastral realizados (Terreno)"/>
    <s v="Eficacia"/>
    <n v="0"/>
    <n v="5541"/>
    <n v="0"/>
    <n v="0"/>
    <n v="0"/>
    <n v="5541"/>
    <n v="238"/>
    <s v="SE REPORTA LOS TRAMITES DE TERRENO DEL PRIMER TRIMESTRE DEL 2021"/>
    <m/>
    <m/>
    <m/>
    <m/>
    <m/>
    <m/>
    <n v="238"/>
    <d v="2021-04-14T00:00:00"/>
    <m/>
    <m/>
    <m/>
    <n v="4.2952535643385671E-2"/>
    <s v=""/>
    <s v=""/>
    <s v=""/>
    <n v="0"/>
    <s v="Concepto Favorable"/>
    <m/>
    <m/>
    <m/>
    <s v="Registro de terreno aprobado"/>
    <m/>
    <m/>
    <m/>
    <x v="0"/>
    <x v="0"/>
    <x v="0"/>
    <x v="0"/>
    <s v="Aunque para el periodo no se asigna meta, se evidencia la realización 238 trámites de terreno en los meses de enero, febrero y marzo de 2021."/>
    <m/>
    <m/>
    <m/>
  </r>
  <r>
    <n v="5"/>
    <x v="0"/>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Atlántico"/>
    <s v="Porcentaje"/>
    <s v="Solicitudes atendidas en tiempo legal en el periodo"/>
    <s v="Eficacia"/>
    <n v="0"/>
    <n v="1"/>
    <n v="0.25"/>
    <n v="0.25"/>
    <n v="0.25"/>
    <n v="0.25"/>
    <n v="0.25"/>
    <s v="EN EL PRIMER TRIMESTRE SE RECIBIERON 17 SOLCITUDES LAS  CUALES TODAS SE RESPONDIERON, SE ACLARA QUE EN ESTE DATO NO SE INCLUYE LAS QUE SE REMITEN POR COMPETENCIA A LOS GESTORES CATASTRALES DE AMB Y BARRANQUILLA."/>
    <m/>
    <m/>
    <m/>
    <m/>
    <m/>
    <m/>
    <n v="0.25"/>
    <d v="2021-04-14T00:00:00"/>
    <m/>
    <m/>
    <m/>
    <n v="0.25"/>
    <n v="1"/>
    <n v="0"/>
    <n v="0"/>
    <n v="0"/>
    <s v="Concepto Favorable"/>
    <m/>
    <m/>
    <m/>
    <s v="Reporte Aprobado"/>
    <m/>
    <m/>
    <m/>
    <x v="0"/>
    <x v="0"/>
    <x v="0"/>
    <x v="0"/>
    <s v="Se observa respuesta y atención  a las solicitudes realizadas por los juzgados de su jurisdicción, dando cumplimiento a la meta proyectada."/>
    <m/>
    <m/>
    <m/>
  </r>
  <r>
    <n v="6"/>
    <x v="0"/>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Atlántico"/>
    <s v="Porcentaje"/>
    <s v="Solicitudes atendidas en tiempo legal en el periodo"/>
    <s v="Eficacia"/>
    <n v="0"/>
    <n v="1"/>
    <n v="0.25"/>
    <n v="0.25"/>
    <n v="0.25"/>
    <n v="0.25"/>
    <n v="0.25"/>
    <s v="NO SE RECIBIERON SOLICITUDES"/>
    <m/>
    <m/>
    <m/>
    <m/>
    <m/>
    <m/>
    <n v="0.25"/>
    <d v="2021-04-14T00:00:00"/>
    <m/>
    <m/>
    <m/>
    <n v="0.25"/>
    <n v="1"/>
    <n v="0"/>
    <n v="0"/>
    <n v="0"/>
    <s v="Concepto Favorable"/>
    <m/>
    <m/>
    <m/>
    <s v="Aprobado"/>
    <m/>
    <m/>
    <m/>
    <x v="0"/>
    <x v="0"/>
    <x v="0"/>
    <x v="0"/>
    <s v="De acuerdo al auto seguimiento, se informa que no se recibieron solicitudes por esta actividad."/>
    <m/>
    <m/>
    <m/>
  </r>
  <r>
    <n v="7"/>
    <x v="0"/>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Atlántico"/>
    <s v="Porcentaje"/>
    <s v="Solicitudes atendidas en tiempo legal en el periodo"/>
    <s v="Eficacia"/>
    <n v="0"/>
    <n v="1"/>
    <n v="0.25"/>
    <n v="0.25"/>
    <n v="0.25"/>
    <n v="0.25"/>
    <n v="0.21"/>
    <s v="EN EL PRIMER TRIMESTRE DEL AÑO SE RECIBIERON 253 PETICIONES Y SE CONTESTARON A TERMINO 215"/>
    <m/>
    <m/>
    <m/>
    <m/>
    <m/>
    <m/>
    <n v="0.21"/>
    <d v="2021-04-14T00:00:00"/>
    <m/>
    <m/>
    <m/>
    <n v="0.21"/>
    <n v="0.84"/>
    <n v="0"/>
    <n v="0"/>
    <n v="0"/>
    <s v="Concepto Favorable"/>
    <m/>
    <m/>
    <m/>
    <s v="Aprobado"/>
    <m/>
    <m/>
    <m/>
    <x v="0"/>
    <x v="0"/>
    <x v="0"/>
    <x v="0"/>
    <s v="De acuerdo a lo aportado por la territorial se evidencia un 85% aproximadamente, en la atención y respuesta de solicitudes en el trimestre."/>
    <m/>
    <m/>
    <m/>
  </r>
  <r>
    <n v="8"/>
    <x v="0"/>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Atlántico"/>
    <s v="Porcentaje"/>
    <s v="Actas de comités entregadas en el periodo"/>
    <s v="Eficacia"/>
    <n v="0"/>
    <n v="1"/>
    <n v="0.25"/>
    <n v="0.25"/>
    <n v="0.25"/>
    <n v="0.25"/>
    <n v="0.25"/>
    <s v="TODAS LAS ACTAS SE ENTREGARON DENTRO DE LAS FECHAS ESTABLECIDAS"/>
    <m/>
    <m/>
    <m/>
    <m/>
    <m/>
    <m/>
    <n v="0.25"/>
    <d v="2021-04-14T00:00:00"/>
    <m/>
    <m/>
    <m/>
    <n v="0.25"/>
    <n v="1"/>
    <n v="0"/>
    <n v="0"/>
    <n v="0"/>
    <s v="Concepto Favorable"/>
    <m/>
    <m/>
    <m/>
    <s v="Aprobado"/>
    <m/>
    <m/>
    <m/>
    <x v="0"/>
    <x v="0"/>
    <x v="0"/>
    <x v="0"/>
    <s v="Se da cumplimiento con la realización de los comités de Copasst realizados el 12-01-2021, 12-02-2021 y 12-03-2021; así como el comité de Convivencia el 11-03-2021."/>
    <m/>
    <m/>
    <m/>
  </r>
  <r>
    <n v="9"/>
    <x v="0"/>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Atlántico"/>
    <s v="Porcentaje"/>
    <s v="Reportes de responsabilidades asignadas en el periodo"/>
    <s v="Eficacia"/>
    <n v="0"/>
    <n v="1"/>
    <n v="0.25"/>
    <n v="0.25"/>
    <n v="0.25"/>
    <n v="0.25"/>
    <n v="0.25"/>
    <s v="SE A DADO CUMPLIMIENTO A LAS RESPONSABILIDADES EN EL SG Y SST"/>
    <m/>
    <m/>
    <m/>
    <m/>
    <m/>
    <m/>
    <n v="0.25"/>
    <d v="2021-04-14T00:00:00"/>
    <m/>
    <m/>
    <m/>
    <n v="0.25"/>
    <n v="1"/>
    <n v="0"/>
    <n v="0"/>
    <n v="0"/>
    <s v="Concepto Favorable"/>
    <m/>
    <m/>
    <m/>
    <s v="Aprobado"/>
    <m/>
    <m/>
    <m/>
    <x v="0"/>
    <x v="0"/>
    <x v="0"/>
    <x v="0"/>
    <s v="Se evidencia actividad con la realización de: Inspección a la infraestructura de fecha 31-03-2021, Botiquín de Primeros auxilios el 31-03-2021 y la Verificación del estado de extintores el 30-03-2021."/>
    <m/>
    <m/>
    <m/>
  </r>
  <r>
    <n v="10"/>
    <x v="0"/>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gestión y firma de contratos"/>
    <d v="2021-01-01T00:00:00"/>
    <d v="2021-12-31T00:00:00"/>
    <s v="Pendiente"/>
    <s v="Atlántico"/>
    <s v="Porcentaje"/>
    <s v="Recursos obtenidos por firma de contratos"/>
    <s v="Eficiencia"/>
    <n v="0"/>
    <n v="1"/>
    <n v="0.25"/>
    <n v="0.25"/>
    <n v="0.25"/>
    <n v="0.25"/>
    <n v="0.25"/>
    <s v="EN ESTE TRIMESTRE NO SE HA LOGRADO LA FIRMA DE NINGÚN CONTRATO A PESAR DE LAS GESTIONES REALIZADAS"/>
    <m/>
    <m/>
    <m/>
    <m/>
    <m/>
    <m/>
    <n v="0.25"/>
    <d v="2021-04-14T00:00:00"/>
    <m/>
    <m/>
    <m/>
    <n v="0.25"/>
    <n v="1"/>
    <n v="0"/>
    <n v="0"/>
    <n v="0"/>
    <s v="Concepto No Favorable"/>
    <m/>
    <m/>
    <m/>
    <s v="Lo ejecutado debe ser CERO "/>
    <m/>
    <m/>
    <m/>
    <x v="1"/>
    <x v="0"/>
    <x v="0"/>
    <x v="0"/>
    <s v="No se firmaron contratos."/>
    <m/>
    <m/>
    <m/>
  </r>
  <r>
    <n v="11"/>
    <x v="0"/>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Atlántico"/>
    <s v="Número"/>
    <s v="Recursos obtenidos por ventas de contado"/>
    <s v="Eficiencia"/>
    <n v="0"/>
    <n v="1"/>
    <n v="0"/>
    <n v="0"/>
    <n v="0"/>
    <n v="1"/>
    <n v="13638680"/>
    <s v="EN EL PRIMER TRIMESTRE INGRESO POR VENTAS 13.638.680"/>
    <m/>
    <m/>
    <m/>
    <m/>
    <m/>
    <m/>
    <n v="13638680"/>
    <d v="2021-04-14T00:00:00"/>
    <m/>
    <m/>
    <m/>
    <n v="1"/>
    <s v=""/>
    <s v=""/>
    <s v=""/>
    <n v="0"/>
    <s v="Concepto Favorable"/>
    <m/>
    <m/>
    <m/>
    <s v="Aprobado"/>
    <m/>
    <m/>
    <m/>
    <x v="0"/>
    <x v="0"/>
    <x v="0"/>
    <x v="0"/>
    <s v="Teniendo en cuenta que para el trimestres no se asigna meta, se reporta y evidencian ingresos por ventas por un valor de 13.638.680"/>
    <m/>
    <m/>
    <m/>
  </r>
  <r>
    <n v="12"/>
    <x v="0"/>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Llevar a cabo el proceso de recuperación del 100% de la cartera pendiente por convenios y contratos de la territorial "/>
    <d v="2021-01-01T00:00:00"/>
    <d v="2021-12-31T00:00:00"/>
    <s v="Pendiente"/>
    <s v="Atlántico"/>
    <s v="Porcentaje"/>
    <s v="Recursos obtenidos por recuperación de cartera"/>
    <s v="Eficiencia"/>
    <n v="0"/>
    <n v="1"/>
    <n v="0.25"/>
    <n v="0.25"/>
    <n v="0.25"/>
    <n v="0.25"/>
    <n v="0.25"/>
    <s v="LA CARTERA QUE TENEMOS EN LA TERRITORIAL ES JURIDICAMENTE INCOBRABLE TAL COMO SE HA INFORMADO."/>
    <m/>
    <m/>
    <m/>
    <m/>
    <m/>
    <m/>
    <n v="0.25"/>
    <d v="2021-04-14T00:00:00"/>
    <m/>
    <m/>
    <m/>
    <n v="0.25"/>
    <n v="1"/>
    <n v="0"/>
    <n v="0"/>
    <n v="0"/>
    <s v="Concepto Favorable"/>
    <m/>
    <m/>
    <m/>
    <s v="Aprobado"/>
    <m/>
    <m/>
    <m/>
    <x v="1"/>
    <x v="0"/>
    <x v="0"/>
    <x v="0"/>
    <s v="Nota: En este estado de la cartera es importante que la Dirección Territorial realice el deterioro de la cartera y la aprovisione totalmente; no obstante autorización de la Sede Central. "/>
    <m/>
    <m/>
    <m/>
  </r>
  <r>
    <n v="1"/>
    <x v="1"/>
    <s v="Formación o actualiz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Procesos Formación o actualización urbana para un cubrimiento de área en hectáreas"/>
    <d v="2021-01-01T00:00:00"/>
    <d v="2021-12-31T00:00:00"/>
    <s v="Pendiente"/>
    <s v="Bolívar"/>
    <s v="Número"/>
    <s v="Hectáreas urbanas con actualización o formación catastral alcanzadas"/>
    <s v="Eficacia"/>
    <n v="0"/>
    <n v="167"/>
    <n v="0"/>
    <n v="0"/>
    <n v="0"/>
    <n v="167"/>
    <n v="0"/>
    <s v="en el primer trimestre no se reporta actualizacion y formacion de zonasa urbanas en la territorial."/>
    <m/>
    <m/>
    <m/>
    <m/>
    <m/>
    <m/>
    <n v="0"/>
    <d v="2021-04-14T00:00:00"/>
    <m/>
    <m/>
    <m/>
    <n v="0"/>
    <s v=""/>
    <s v=""/>
    <s v=""/>
    <n v="0"/>
    <s v="Sin meta asignada en el periodo"/>
    <m/>
    <m/>
    <m/>
    <s v="Sin meta asignada en el periodo"/>
    <m/>
    <m/>
    <m/>
    <x v="2"/>
    <x v="0"/>
    <x v="0"/>
    <x v="0"/>
    <s v="Sin meta asignada en el periodo."/>
    <m/>
    <m/>
    <m/>
  </r>
  <r>
    <n v="2"/>
    <x v="1"/>
    <s v="Formación o actualiz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Procesos Formación o actualización rural para un cubrimiento de área en hectáreas"/>
    <d v="2021-01-01T00:00:00"/>
    <d v="2021-12-31T00:00:00"/>
    <s v="Pendiente"/>
    <s v="Bolívar"/>
    <s v="Número"/>
    <s v="Hectáreas rurales con actualización o formación catastral alcanzadas"/>
    <s v="Eficacia"/>
    <n v="0"/>
    <n v="97882"/>
    <n v="0"/>
    <n v="0"/>
    <n v="0"/>
    <n v="97882"/>
    <n v="0"/>
    <s v="en el primer trimestre no se  reporto actualizacion y formacion de zonas rurales en la territorial"/>
    <m/>
    <m/>
    <m/>
    <m/>
    <m/>
    <m/>
    <n v="0"/>
    <d v="2021-04-14T00:00:00"/>
    <m/>
    <m/>
    <m/>
    <n v="0"/>
    <s v=""/>
    <s v=""/>
    <s v=""/>
    <n v="0"/>
    <s v="Sin meta asignada en el periodo"/>
    <m/>
    <m/>
    <m/>
    <s v="Sin meta asignada en el periodo"/>
    <m/>
    <m/>
    <m/>
    <x v="2"/>
    <x v="0"/>
    <x v="0"/>
    <x v="0"/>
    <s v="Sin meta asignada en el periodo."/>
    <m/>
    <m/>
    <m/>
  </r>
  <r>
    <n v="3"/>
    <x v="1"/>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Bolívar"/>
    <s v="Número"/>
    <s v="Tramites de conservación Catastral realizados (Oficina)"/>
    <s v="Eficacia"/>
    <n v="0"/>
    <n v="10162"/>
    <n v="0"/>
    <n v="0"/>
    <n v="0"/>
    <n v="10162"/>
    <n v="1349"/>
    <s v="Se realizo seguimiento a los tramites de oficina durante el primer trimestre de 2021."/>
    <m/>
    <m/>
    <m/>
    <m/>
    <m/>
    <m/>
    <n v="1349"/>
    <d v="2021-04-14T00:00:00"/>
    <m/>
    <m/>
    <m/>
    <n v="0.13274945876795907"/>
    <s v=""/>
    <s v=""/>
    <s v=""/>
    <n v="0"/>
    <s v="Concepto Favorable"/>
    <m/>
    <m/>
    <m/>
    <s v="En el archivo adjunto se indica la cantidad de trámites ejecutados en oficina (1349)"/>
    <m/>
    <m/>
    <m/>
    <x v="0"/>
    <x v="0"/>
    <x v="0"/>
    <x v="0"/>
    <s v="Se evidencian 1349 trámites ejecutados en oficina, para el primer trimestre. "/>
    <m/>
    <m/>
    <m/>
  </r>
  <r>
    <n v="5"/>
    <x v="1"/>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Bolívar"/>
    <s v="Número"/>
    <s v="Tramites de conservación Catastral realizados (Terreno)"/>
    <s v="Eficacia"/>
    <n v="0"/>
    <n v="6930"/>
    <n v="0"/>
    <n v="0"/>
    <n v="0"/>
    <n v="6930"/>
    <n v="890"/>
    <s v="Se realizo seguimiento a los tramites de terreno durante el primer trimestre de 2021."/>
    <m/>
    <m/>
    <m/>
    <m/>
    <m/>
    <m/>
    <n v="890"/>
    <d v="2021-04-14T00:00:00"/>
    <m/>
    <m/>
    <m/>
    <n v="0.12842712842712842"/>
    <s v=""/>
    <s v=""/>
    <s v=""/>
    <n v="0"/>
    <s v="Concepto Favorable"/>
    <m/>
    <m/>
    <m/>
    <s v="En el archivo adjunto (en la carpeta de la actividad 3) se indica la cantidad de trámites ejecutados de terreno (890)."/>
    <m/>
    <m/>
    <m/>
    <x v="0"/>
    <x v="0"/>
    <x v="0"/>
    <x v="0"/>
    <s v="Se verifican de acuerdo a información adjunta, la ejecución de 890 trámites de terreno durante el periodo."/>
    <m/>
    <m/>
    <m/>
  </r>
  <r>
    <n v="7"/>
    <x v="1"/>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Bolívar"/>
    <s v="Porcentaje"/>
    <s v="Solicitudes atendidas en tiempo legal en el periodo"/>
    <s v="Eficacia"/>
    <n v="0"/>
    <n v="1"/>
    <n v="0.25"/>
    <n v="0.25"/>
    <n v="0.25"/>
    <n v="0.25"/>
    <n v="0.25"/>
    <s v="Se realizoel 100% y seguimiento a las solicitudes realizadas de regulacion de propiedad en el primer trimestre2021."/>
    <m/>
    <m/>
    <m/>
    <m/>
    <m/>
    <m/>
    <n v="0.25"/>
    <d v="2021-04-13T00:00:00"/>
    <m/>
    <m/>
    <m/>
    <n v="0.25"/>
    <n v="1"/>
    <n v="0"/>
    <n v="0"/>
    <n v="0"/>
    <s v="Concepto No Favorable"/>
    <m/>
    <m/>
    <m/>
    <s v="En el archivo en Excel denominado &quot;informe primer trimestre restitución de tierras 2021&quot; se observan la cantidad de solicitudes en materia de regularizacion para el primer trimestre (8, 4 y 7), pero no se puede comprobar si se atendieron en el término legal"/>
    <m/>
    <m/>
    <m/>
    <x v="1"/>
    <x v="0"/>
    <x v="0"/>
    <x v="0"/>
    <s v="Se observa en cuadro soporte &quot;Informe Restitución de Tierras 2021, que se recibieron durante el trimestre 19 solicitudes programadas y ejecutadas; sin embargo, no se evidencian los tiempos de ejecución de los mismos, para comprobar si fueron atendidos en los tiempos establecidos.  "/>
    <m/>
    <m/>
    <m/>
  </r>
  <r>
    <n v="8"/>
    <x v="1"/>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Bolívar"/>
    <s v="Porcentaje"/>
    <s v="Solicitudes atendidas en tiempo legal en el periodo"/>
    <s v="Eficacia"/>
    <n v="0"/>
    <n v="1"/>
    <n v="0.25"/>
    <n v="0.25"/>
    <n v="0.25"/>
    <n v="0.25"/>
    <n v="0.25"/>
    <s v="Se realizo el 100% de las solicitudes recibidas para el cumplimiento de politica de restitucion de tierras y ley de victimas durante el primer trimestre 2021."/>
    <m/>
    <m/>
    <m/>
    <m/>
    <m/>
    <m/>
    <n v="0.25"/>
    <d v="2021-04-13T00:00:00"/>
    <m/>
    <m/>
    <m/>
    <n v="0.25"/>
    <n v="1"/>
    <n v="0"/>
    <n v="0"/>
    <n v="0"/>
    <s v="Concepto No Favorable"/>
    <m/>
    <m/>
    <m/>
    <s v="La contratista Lina Castellar Pérez presenta informes de gestión de la oficina de restitución de tierras correspondientes a los meses de febrero y marzo, donde especifica la cantidad de solicitudes recibidas clasificadas en tres grupos, pero no se indica si se tramitaron dentro de los términos de ley. Adicionalmente, se reconoce en ambos informes que el IGAC está pendiente de realizar avalúos comerciales (13 en febrero y 8 de marzo), requerimientos de jueces o magistrados incluidos dentro del trámite especial de restitución de tierras y en el seguimiento realizado por la DT se indica que se dio cumplimiento al 100% de las solicitudes recibidas, por lo que no es coherente el seguimiento a lo indicado en la evidencia."/>
    <m/>
    <m/>
    <m/>
    <x v="1"/>
    <x v="0"/>
    <x v="0"/>
    <x v="0"/>
    <s v="En cuadro Excel &quot;Informe de Restitución de Tierras 2021&quot;, se observa que se recibieron 32 solicitudes en el periodo, proyectadas y ejecutadas. De otro lado en Informe a 9 de abril de 2021, se indica que se recibieron 351 solicitudes, de las cuales no se da respuesta en su totalidad; y en auto seguimiento se consigna que se realizó el 100% de las solicitudes. No se puede evidenciar tiempos de recibo y respuesta."/>
    <m/>
    <m/>
    <m/>
  </r>
  <r>
    <n v="9"/>
    <x v="1"/>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Bolívar"/>
    <s v="Porcentaje"/>
    <s v="Solicitudes atendidas en tiempo legal en el periodo"/>
    <s v="Eficacia"/>
    <n v="0"/>
    <n v="1"/>
    <n v="0.25"/>
    <n v="0.25"/>
    <n v="0.25"/>
    <n v="0.25"/>
    <n v="0.17"/>
    <s v="Se realizo seguimiento a la atencion de las PQRSD,logrando el 68% durante el primer trimestre de 2021."/>
    <m/>
    <m/>
    <m/>
    <m/>
    <m/>
    <m/>
    <n v="0.17"/>
    <d v="2021-04-13T00:00:00"/>
    <m/>
    <m/>
    <m/>
    <n v="0.17"/>
    <n v="0.68"/>
    <n v="0"/>
    <n v="0"/>
    <n v="0"/>
    <s v="Concepto Favorable"/>
    <m/>
    <m/>
    <m/>
    <s v="En el informe presentado se indica que hubo 403 PQRS que no fueron respondidas dentro de los términos, lo que representa un 26% sobre la totalidad, lo que concuerda con el porcentaje reportado."/>
    <m/>
    <m/>
    <m/>
    <x v="0"/>
    <x v="0"/>
    <x v="0"/>
    <x v="0"/>
    <s v="Se verifica el seguimiento constatado con el informe de la territorial."/>
    <m/>
    <m/>
    <m/>
  </r>
  <r>
    <n v="10"/>
    <x v="1"/>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Bolívar"/>
    <s v="Porcentaje"/>
    <s v="Actas de comités entregadas en el periodo"/>
    <s v="Eficacia"/>
    <n v="0"/>
    <n v="1"/>
    <n v="0.25"/>
    <n v="0.25"/>
    <n v="0.25"/>
    <n v="0.25"/>
    <n v="0.25"/>
    <s v="Se realizo reporte de actas de comites durante el primer trimestre de 2021 en la territorial bolivar."/>
    <m/>
    <m/>
    <m/>
    <m/>
    <m/>
    <m/>
    <n v="0.25"/>
    <d v="2021-04-14T00:00:00"/>
    <m/>
    <m/>
    <m/>
    <n v="0.25"/>
    <n v="1"/>
    <n v="0"/>
    <n v="0"/>
    <n v="0"/>
    <s v="Concepto Favorable"/>
    <m/>
    <m/>
    <m/>
    <s v="Se observan actas conforme al seguimiento realizado por la Dirección Territorial, ante las cuales surgen las siguientes recomendaciones: 1. Por el derecho a la privacidad y protección de datos personales, se recomienda anonimizar las actas del COPASST cuando se envíen a nivel central donde se mencionen a las personas que sufren alguna enfermedad o han sido contagiados por el virus, ya que esta es información clasificada y se debe dar el tratamiento dispuesto por la Ley 1712 de 2014 en esos casos. 2. Incluir únicamente el orden del día que corresponda al comité que se está desarrollando.3. Se recomienda capacitación al comité de convivencia laboral sobre sus funciones, ya que en el acta se evidencian temas que no tienen que ver.3. Evidenciar todas las funciones del COPASST"/>
    <m/>
    <m/>
    <m/>
    <x v="0"/>
    <x v="0"/>
    <x v="0"/>
    <x v="0"/>
    <s v="Se evidencia reporte de Actas de Comités Copasst y Convivencia Laboral, durante el trimestre."/>
    <m/>
    <m/>
    <m/>
  </r>
  <r>
    <n v="11"/>
    <x v="1"/>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Bolívar"/>
    <s v="Porcentaje"/>
    <s v="Reportes de responsabilidades asignadas en el periodo"/>
    <s v="Eficacia"/>
    <n v="0"/>
    <n v="1"/>
    <n v="0.25"/>
    <n v="0.25"/>
    <n v="0.25"/>
    <n v="0.25"/>
    <n v="0.25"/>
    <s v="Se realizaro los reportes de las actividades asiganadas durante el primer trimestre de 2021 en la territorial boliuvar."/>
    <m/>
    <m/>
    <m/>
    <m/>
    <m/>
    <m/>
    <n v="0.25"/>
    <d v="2021-04-14T00:00:00"/>
    <m/>
    <m/>
    <m/>
    <n v="0.25"/>
    <n v="1"/>
    <n v="0"/>
    <n v="0"/>
    <n v="0"/>
    <s v="Concepto No Favorable"/>
    <m/>
    <m/>
    <m/>
    <s v="Adjuntan como evidencias actas de comités, reportes de ausentismo, listado de integrantes de la brigada y certificados médicos de aptitud laboral. Con estas evidencias no se puede corroborar el cumplimiento de todas las responsabilidades y rendición de cuentas establecidas en el Acta 06-01-2021"/>
    <m/>
    <m/>
    <m/>
    <x v="1"/>
    <x v="0"/>
    <x v="0"/>
    <x v="0"/>
    <s v="Verificado lo aportado por la territorial, se evidencia que no se da cumplimiento a todas las responsabilidades establecidas en el Acta 06-01-2021."/>
    <m/>
    <m/>
    <m/>
  </r>
  <r>
    <n v="12"/>
    <x v="1"/>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gestión y firma de contratos"/>
    <d v="2021-01-01T00:00:00"/>
    <d v="2021-12-31T00:00:00"/>
    <s v="Pendiente"/>
    <s v="Bolívar"/>
    <s v="Porcentaje"/>
    <s v="Recursos obtenidos por firma de contratos"/>
    <s v="Eficiencia"/>
    <n v="0"/>
    <n v="1"/>
    <n v="0.25"/>
    <n v="0.25"/>
    <n v="0.25"/>
    <n v="0.25"/>
    <n v="0"/>
    <s v="en el primer trimestre no se programo ingresos por contratos en la territorial bolivar 2021."/>
    <m/>
    <m/>
    <m/>
    <m/>
    <m/>
    <m/>
    <n v="0"/>
    <d v="2021-04-14T00:00:00"/>
    <m/>
    <m/>
    <m/>
    <n v="0"/>
    <n v="0"/>
    <n v="0"/>
    <n v="0"/>
    <n v="0"/>
    <s v="Concepto Favorable"/>
    <m/>
    <m/>
    <m/>
    <s v="Existe una meta del 25% de cumplimiento de ingresos, ante la cual hubo una ejecución de cero (0). Existe diferencia en el seguimiento cualitativo realizado por la Dirección Territorial, pero se concuerda con el seguimiento cuantitativo."/>
    <m/>
    <m/>
    <m/>
    <x v="0"/>
    <x v="0"/>
    <x v="0"/>
    <x v="0"/>
    <s v="Verificado lo reportado por la territorial se da cumplimiento con la meta establecida para el periodo."/>
    <m/>
    <m/>
    <m/>
  </r>
  <r>
    <n v="13"/>
    <x v="1"/>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Bolívar"/>
    <s v="Número"/>
    <s v="Recursos obtenidos por ventas de contado"/>
    <s v="Eficiencia"/>
    <n v="0"/>
    <n v="1"/>
    <n v="0"/>
    <n v="0"/>
    <n v="0"/>
    <n v="1"/>
    <n v="45801069"/>
    <s v="Se realizo seguimiento a  las ventas de bienes y servicios durante el primer trimestre.les remito como es de su conocimiento no tenemos asignado  aun  metas de ingresos a la fecha. "/>
    <m/>
    <m/>
    <m/>
    <m/>
    <m/>
    <m/>
    <n v="45801069"/>
    <d v="2021-04-13T00:00:00"/>
    <m/>
    <m/>
    <m/>
    <n v="1"/>
    <s v=""/>
    <s v=""/>
    <s v=""/>
    <n v="0"/>
    <s v="Concepto Favorable"/>
    <m/>
    <m/>
    <m/>
    <s v="En las evidencias reportadas se observa el mismo valor reportado de ingresos durante el primer trimestre"/>
    <m/>
    <m/>
    <m/>
    <x v="0"/>
    <x v="0"/>
    <x v="0"/>
    <x v="0"/>
    <s v="Aunque para el periodo no se asigna meta, se evidencia reporte  de ingresos de  45801069, durante el primer trimestre"/>
    <m/>
    <m/>
    <m/>
  </r>
  <r>
    <n v="14"/>
    <x v="1"/>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Llevar a cabo el proceso de recuperación del 100% de la cartera pendiente por convenios y contratos de la territorial "/>
    <d v="2021-01-01T00:00:00"/>
    <d v="2021-12-31T00:00:00"/>
    <s v="Pendiente"/>
    <s v="Bolívar"/>
    <s v="Porcentaje"/>
    <s v="Recursos obtenidos por recuperación de cartera"/>
    <s v="Eficiencia"/>
    <n v="0"/>
    <n v="1"/>
    <n v="0.25"/>
    <n v="0.25"/>
    <n v="0.25"/>
    <n v="0.25"/>
    <n v="0"/>
    <s v="en el primer trimestre no se programo ingresos por recuperacion de cartera en la territorial bolivar 2021."/>
    <m/>
    <m/>
    <m/>
    <m/>
    <m/>
    <m/>
    <n v="0"/>
    <d v="2021-04-14T00:00:00"/>
    <m/>
    <m/>
    <m/>
    <n v="0"/>
    <n v="0"/>
    <n v="0"/>
    <n v="0"/>
    <n v="0"/>
    <s v="Concepto No Favorable"/>
    <m/>
    <m/>
    <m/>
    <s v="Para esta actividad aparece planteada una meta del 25%, es necesario que la Dirección Territorial aclare si existe cartera para ser recuperada"/>
    <m/>
    <m/>
    <m/>
    <x v="1"/>
    <x v="0"/>
    <x v="0"/>
    <x v="0"/>
    <s v="Se asigna una meta para el periodo, sin embargo en el auto seguimiento se informa &quot;que no se programo ingresos por recuperación de cartera en la territorial Bolívar 2021&quot;."/>
    <m/>
    <m/>
    <m/>
  </r>
  <r>
    <n v="1"/>
    <x v="2"/>
    <s v="Formación o actualiz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Procesos Formación o actualización urbana para un cubrimiento de área en hectáreas"/>
    <d v="2021-01-01T00:00:00"/>
    <d v="2021-12-31T00:00:00"/>
    <s v="Pendiente"/>
    <s v="Boyacá"/>
    <s v="Número"/>
    <s v="Hectáreas urbanas con actualización o formación catastral alcanzadas"/>
    <s v="Eficacia"/>
    <n v="0"/>
    <n v="258"/>
    <n v="0"/>
    <n v="0"/>
    <n v="0"/>
    <n v="258"/>
    <n v="0"/>
    <s v="Se firma acta de inicio entre el IGAC y la empresa ejecutora, se publica resolucion de inicio, la subdireccion de catastro comunica que el reporte de avance lo hace esa dependencia."/>
    <m/>
    <m/>
    <m/>
    <m/>
    <m/>
    <m/>
    <n v="0"/>
    <d v="2021-04-14T00:00:00"/>
    <m/>
    <m/>
    <m/>
    <n v="0"/>
    <s v=""/>
    <s v=""/>
    <s v=""/>
    <n v="0"/>
    <s v="Sin meta asignada en el periodo"/>
    <m/>
    <m/>
    <m/>
    <s v="No se puede evaluar con la información disponible."/>
    <m/>
    <m/>
    <m/>
    <x v="2"/>
    <x v="0"/>
    <x v="0"/>
    <x v="0"/>
    <s v="Sin meta signada para el periodo."/>
    <m/>
    <m/>
    <m/>
  </r>
  <r>
    <n v="2"/>
    <x v="2"/>
    <s v="Formación o actualiz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Procesos Formación o actualización rural para un cubrimiento de área en hectáreas"/>
    <d v="2021-01-01T00:00:00"/>
    <d v="2021-12-31T00:00:00"/>
    <s v="Pendiente"/>
    <s v="Boyacá"/>
    <s v="Número"/>
    <s v="Hectáreas rurales con actualización o formación catastral alcanzadas"/>
    <s v="Eficacia"/>
    <n v="0"/>
    <n v="129197"/>
    <n v="0"/>
    <n v="0"/>
    <n v="0"/>
    <n v="129197"/>
    <n v="0"/>
    <s v="Se firma acta de inicio entre el IGAC y la empresa ejecutora, se publica resolucion de inicio, la subdireccion de catastro comunica que el reporte de avance lo hace esa dependencia."/>
    <m/>
    <m/>
    <m/>
    <m/>
    <m/>
    <m/>
    <n v="0"/>
    <d v="2021-04-14T00:00:00"/>
    <m/>
    <m/>
    <m/>
    <n v="0"/>
    <s v=""/>
    <s v=""/>
    <s v=""/>
    <n v="0"/>
    <s v="Sin meta asignada en el periodo"/>
    <m/>
    <m/>
    <m/>
    <s v="No se puede evaluar con la información disponible."/>
    <m/>
    <m/>
    <m/>
    <x v="2"/>
    <x v="0"/>
    <x v="0"/>
    <x v="0"/>
    <s v="Sin meta asignada para el periodo."/>
    <m/>
    <m/>
    <m/>
  </r>
  <r>
    <n v="3"/>
    <x v="2"/>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Boyacá"/>
    <s v="Número"/>
    <s v="Tramites de conservación Catastral realizados (Oficina)"/>
    <s v="Eficacia"/>
    <n v="0"/>
    <n v="17725"/>
    <n v="0"/>
    <n v="0"/>
    <n v="0"/>
    <n v="17725"/>
    <n v="1873"/>
    <s v="De la vigencia anterior se ejecuto 220, de la presnete 1653 tramites, se anulo 288"/>
    <m/>
    <m/>
    <m/>
    <m/>
    <m/>
    <m/>
    <n v="1873"/>
    <d v="2021-04-14T00:00:00"/>
    <m/>
    <m/>
    <m/>
    <n v="0.10566995768688293"/>
    <s v=""/>
    <s v=""/>
    <s v=""/>
    <n v="0"/>
    <s v="Concepto Favorable"/>
    <m/>
    <m/>
    <m/>
    <s v="Se evidencia en reporte avance  a marzo donde se puede observar un informe de tramitadas por unidad operativa Tunja, Sogamoso, Chiquinquirá de enero, febrero y marzo."/>
    <m/>
    <m/>
    <m/>
    <x v="0"/>
    <x v="0"/>
    <x v="0"/>
    <x v="0"/>
    <s v="Aunque para el periodo no se asigna meta, se evidencia reporte ejecutado de 1873 tramites de las Unidades Operativas de Tunja, Sogamoso y Chiquinquirá."/>
    <m/>
    <m/>
    <m/>
  </r>
  <r>
    <n v="5"/>
    <x v="2"/>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Boyacá"/>
    <s v="Número"/>
    <s v="Tramites de conservación Catastral realizados (Terreno)"/>
    <s v="Eficacia"/>
    <n v="0"/>
    <n v="16539"/>
    <n v="0"/>
    <n v="0"/>
    <n v="0"/>
    <n v="16539"/>
    <n v="830"/>
    <s v="De la vigencia anterior se efectuo 592 y de la presente 238 tramites, se anulo luego de estudio y algunos cosos despues de la visita 434"/>
    <m/>
    <m/>
    <m/>
    <m/>
    <m/>
    <m/>
    <n v="830"/>
    <d v="2021-04-14T00:00:00"/>
    <m/>
    <m/>
    <m/>
    <n v="5.0184412600519986E-2"/>
    <s v=""/>
    <s v=""/>
    <s v=""/>
    <n v="0"/>
    <s v="Concepto Favorable"/>
    <m/>
    <m/>
    <m/>
    <s v="Se evidencia en informe “avance conservación a marzo” donde se puede observar descripción de tramitadas, por unidad operativa en Tunja, Sogamoso, Chiquinquirá "/>
    <m/>
    <m/>
    <m/>
    <x v="0"/>
    <x v="0"/>
    <x v="0"/>
    <x v="0"/>
    <s v="Aunque no se asigna meta para el periodo la territorial presenta un avance de 830 trámites de la Unidades Operativas  de Tunja, Sogamoso, Chiquinquirá."/>
    <m/>
    <m/>
    <m/>
  </r>
  <r>
    <n v="7"/>
    <x v="2"/>
    <s v="Avalúos Comerciales elaborad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n el término legal, el 100% de las solicitudes de elaboración de avalúos comerciales"/>
    <d v="2021-01-01T00:00:00"/>
    <d v="2021-12-31T00:00:00"/>
    <s v="Pendiente"/>
    <s v="Boyacá"/>
    <s v="Número"/>
    <s v="Número de avalúos elaborados en el periodo"/>
    <s v="Eficacia"/>
    <n v="0"/>
    <n v="20"/>
    <n v="0"/>
    <n v="0"/>
    <n v="0"/>
    <n v="20"/>
    <n v="0"/>
    <s v="A la fecha no se han elaborado avaluos, se efectuo cotizacion para 13 avaluos municipio de sachica y duitama, se envio oferta de servicio a los 123 municipios del departamento, se cotizo y dio respuesta a solicitudes de los juzgados"/>
    <m/>
    <m/>
    <m/>
    <m/>
    <m/>
    <m/>
    <n v="0"/>
    <d v="2021-04-14T00:00:00"/>
    <m/>
    <m/>
    <m/>
    <n v="0"/>
    <s v=""/>
    <s v=""/>
    <s v=""/>
    <n v="0"/>
    <s v="Sin meta asignada en el periodo"/>
    <m/>
    <m/>
    <m/>
    <s v="Se evidencia el registro de solicitudes de cotizaciones en el formato solicitud de cotización de avalúos FO-GCT-PC09-11, pero no avalúos comerciales realizados."/>
    <m/>
    <m/>
    <m/>
    <x v="2"/>
    <x v="0"/>
    <x v="0"/>
    <x v="0"/>
    <s v="Sin meta asignada para el periodo."/>
    <m/>
    <m/>
    <m/>
  </r>
  <r>
    <n v="8"/>
    <x v="2"/>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Boyacá"/>
    <s v="Porcentaje"/>
    <s v="Solicitudes atendidas en tiempo legal en el periodo"/>
    <s v="Eficacia"/>
    <n v="0"/>
    <n v="1"/>
    <n v="0.25"/>
    <n v="0.25"/>
    <n v="0.25"/>
    <n v="0.25"/>
    <n v="0.25"/>
    <s v="Durante el trimestre se atendio las certificaciones y solicitudes de los usuarios y entes como juzgados que fueron solicitadas "/>
    <m/>
    <m/>
    <m/>
    <m/>
    <m/>
    <m/>
    <n v="0.25"/>
    <d v="2021-04-14T00:00:00"/>
    <m/>
    <m/>
    <m/>
    <n v="0.25"/>
    <n v="1"/>
    <n v="0"/>
    <n v="0"/>
    <n v="0"/>
    <s v="Concepto Favorable"/>
    <m/>
    <m/>
    <m/>
    <s v="Se evidencia  registro una relación de tramites de productos en área de sistemas de los meses enero, febrero y marzo"/>
    <m/>
    <m/>
    <m/>
    <x v="0"/>
    <x v="0"/>
    <x v="0"/>
    <x v="0"/>
    <s v="Se valida que durante el trimestre se dio atención a las certificaciones y solicitudes realizadas. "/>
    <m/>
    <m/>
    <m/>
  </r>
  <r>
    <n v="9"/>
    <x v="2"/>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Boyacá"/>
    <s v="Porcentaje"/>
    <s v="Solicitudes atendidas en tiempo legal en el periodo"/>
    <s v="Eficacia"/>
    <n v="0"/>
    <n v="1"/>
    <n v="0.25"/>
    <n v="0.25"/>
    <n v="0.25"/>
    <n v="0.25"/>
    <n v="0.25"/>
    <s v="Se atendio lo solicitado por los jueces de tierras con forme norma y herramienta monitoreo"/>
    <m/>
    <m/>
    <m/>
    <m/>
    <m/>
    <m/>
    <n v="0.25"/>
    <d v="2021-04-14T00:00:00"/>
    <m/>
    <m/>
    <m/>
    <n v="0.25"/>
    <n v="1"/>
    <n v="0"/>
    <n v="0"/>
    <n v="0"/>
    <s v="Concepto Favorable"/>
    <m/>
    <m/>
    <m/>
    <s v="En herramienta de monitoreo donde se describe  tramites administrativos  y portafolio también se identifican los tramites Judiciales"/>
    <m/>
    <m/>
    <m/>
    <x v="0"/>
    <x v="0"/>
    <x v="0"/>
    <x v="0"/>
    <s v="Se evidencia herramienta de monitoreo de tramites administrativos, portafolio, así como los judiciales."/>
    <m/>
    <m/>
    <m/>
  </r>
  <r>
    <n v="10"/>
    <x v="2"/>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Boyacá"/>
    <s v="Porcentaje"/>
    <s v="Solicitudes atendidas en tiempo legal en el periodo"/>
    <s v="Eficacia"/>
    <n v="0"/>
    <n v="1"/>
    <n v="0.25"/>
    <n v="0.25"/>
    <n v="0.25"/>
    <n v="0.25"/>
    <n v="0.25"/>
    <s v="Se propendio por atender oportunamente, los funcioanrios estuvieron en conocimiento del nuevo sistema de correspondencia SIGAC, recibido 2478, tramitado 550, pendiente 1685"/>
    <m/>
    <m/>
    <m/>
    <m/>
    <m/>
    <m/>
    <n v="0.25"/>
    <d v="2021-04-14T00:00:00"/>
    <m/>
    <m/>
    <m/>
    <n v="0.25"/>
    <n v="1"/>
    <n v="0"/>
    <n v="0"/>
    <n v="0"/>
    <s v="Concepto No Favorable"/>
    <m/>
    <m/>
    <m/>
    <s v="Se evidencia en reporte consolidado nacional de PQRDS un rezago de 1685 por atender, el valor ejecutado no corresponde a la evidencia"/>
    <m/>
    <m/>
    <m/>
    <x v="1"/>
    <x v="0"/>
    <x v="0"/>
    <x v="0"/>
    <s v="De acuerdo al consolidado de lo recibido, tramitado y pendiente, no se da cumplimiento a la actividad."/>
    <m/>
    <m/>
    <m/>
  </r>
  <r>
    <n v="11"/>
    <x v="2"/>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Boyacá"/>
    <s v="Porcentaje"/>
    <s v="Actas de comités entregadas en el periodo"/>
    <s v="Eficacia"/>
    <n v="0"/>
    <n v="1"/>
    <n v="0.25"/>
    <n v="0.25"/>
    <n v="0.25"/>
    <n v="0.25"/>
    <n v="0.25"/>
    <s v="Se efectuo las actas mensuales de copasst y la de comite convivencia"/>
    <m/>
    <m/>
    <m/>
    <m/>
    <m/>
    <m/>
    <n v="0.25"/>
    <d v="2021-04-14T00:00:00"/>
    <m/>
    <m/>
    <m/>
    <n v="0.25"/>
    <n v="1"/>
    <n v="0"/>
    <n v="0"/>
    <n v="0"/>
    <s v="Concepto Favorable"/>
    <m/>
    <m/>
    <m/>
    <s v="Se evidencia el cumplimiento de la actividad con la actas de los comités COPASST de enero, febrero y marzo y el acta  del comité de convivencia del 23 de marzo."/>
    <m/>
    <m/>
    <m/>
    <x v="0"/>
    <x v="0"/>
    <x v="0"/>
    <x v="0"/>
    <s v="Se evidencia el cumplimiento con lo observado en las actas de los comités COPASST de enero, febrero y marzo y el acta  del comité de convivencia de marzo de 2021."/>
    <m/>
    <m/>
    <m/>
  </r>
  <r>
    <n v="12"/>
    <x v="2"/>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Boyacá"/>
    <s v="Porcentaje"/>
    <s v="Reportes de responsabilidades asignadas en el periodo"/>
    <s v="Eficacia"/>
    <n v="0"/>
    <n v="1"/>
    <n v="0.25"/>
    <n v="0.25"/>
    <n v="0.25"/>
    <n v="0.25"/>
    <n v="0.25"/>
    <s v="No se socializo el acta del 06-01-2021 "/>
    <m/>
    <m/>
    <m/>
    <m/>
    <m/>
    <m/>
    <n v="0.25"/>
    <d v="2021-04-14T00:00:00"/>
    <m/>
    <m/>
    <m/>
    <n v="0.25"/>
    <n v="1"/>
    <n v="0"/>
    <n v="0"/>
    <n v="0"/>
    <s v="Concepto No Favorable"/>
    <m/>
    <m/>
    <m/>
    <s v="No se cumplió las actividades establecidas en acta del 06-01-2021, por desconocimiento"/>
    <m/>
    <m/>
    <m/>
    <x v="1"/>
    <x v="0"/>
    <x v="0"/>
    <x v="0"/>
    <s v="No se evidencia soporte de la actividad; igualmente en el auto seguimiento se manifiesta la no realización de socialización del acta del 06-01-2021."/>
    <m/>
    <m/>
    <m/>
  </r>
  <r>
    <n v="13"/>
    <x v="2"/>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gestión y firma de contratos"/>
    <d v="2021-01-01T00:00:00"/>
    <d v="2021-12-31T00:00:00"/>
    <s v="Pendiente"/>
    <s v="Boyacá"/>
    <s v="Porcentaje"/>
    <s v="Recursos obtenidos por firma de contratos"/>
    <s v="Eficiencia"/>
    <n v="0"/>
    <n v="1"/>
    <n v="0.25"/>
    <n v="0.25"/>
    <n v="0.25"/>
    <n v="0.25"/>
    <n v="0.25"/>
    <s v="Se efectuo gestion de contratos para conservacion con municipio de Duitama 70 y paipa 50 millones, en avaluos con Duitama 30 millones, los cuales estan en proceso"/>
    <m/>
    <m/>
    <m/>
    <m/>
    <m/>
    <m/>
    <n v="0.25"/>
    <d v="2021-04-14T00:00:00"/>
    <m/>
    <m/>
    <m/>
    <n v="0.25"/>
    <n v="1"/>
    <n v="0"/>
    <n v="0"/>
    <n v="0"/>
    <s v="Concepto No Favorable"/>
    <m/>
    <m/>
    <m/>
    <s v="Aunque en la observación  auto seguimiento de la territorial informan gestión, no es posible validar la información por no contar con evidencias en el Drive "/>
    <m/>
    <m/>
    <m/>
    <x v="0"/>
    <x v="0"/>
    <x v="0"/>
    <x v="0"/>
    <s v="Se verifica la gestión realizada por la Dirección Territorial, de acuerdo con los documentos aportados (Municipios de Duitama y Paipa)."/>
    <m/>
    <m/>
    <m/>
  </r>
  <r>
    <n v="14"/>
    <x v="2"/>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Boyacá"/>
    <s v="Número"/>
    <s v="Recursos obtenidos por ventas de contado"/>
    <s v="Eficiencia"/>
    <n v="0"/>
    <n v="1"/>
    <n v="0"/>
    <n v="0"/>
    <n v="0"/>
    <n v="1"/>
    <n v="72061730"/>
    <s v="A la fecha no se ha asignado meta, el recaudo fue de 72.061.73 millones "/>
    <m/>
    <m/>
    <m/>
    <m/>
    <m/>
    <m/>
    <n v="72061730"/>
    <d v="2021-04-14T00:00:00"/>
    <m/>
    <m/>
    <m/>
    <n v="1"/>
    <s v=""/>
    <s v=""/>
    <s v=""/>
    <n v="0"/>
    <s v="Concepto Favorable"/>
    <m/>
    <m/>
    <m/>
    <s v="Se recaudo 72.061.73 millones, se evidencia en tres archivos."/>
    <m/>
    <m/>
    <m/>
    <x v="0"/>
    <x v="0"/>
    <x v="0"/>
    <x v="0"/>
    <s v="Aunque para el periodo no se asigna meta, se evidencia según lo aportado por la territorial un recaudo de 72.061.730 millones."/>
    <m/>
    <m/>
    <m/>
  </r>
  <r>
    <n v="15"/>
    <x v="2"/>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Llevar a cabo el proceso de recuperación del 100% de la cartera pendiente por convenios y contratos de la territorial "/>
    <d v="2021-01-01T00:00:00"/>
    <d v="2021-12-31T00:00:00"/>
    <s v="Pendiente"/>
    <s v="Boyacá"/>
    <s v="Porcentaje"/>
    <s v="Recursos obtenidos por recuperación de cartera"/>
    <s v="Eficiencia"/>
    <n v="0"/>
    <n v="1"/>
    <n v="0.25"/>
    <n v="0.25"/>
    <n v="0.25"/>
    <n v="0.25"/>
    <n v="1"/>
    <s v="Cartera pendiente por 54.870.410,  se recaudo 4.870.410"/>
    <m/>
    <m/>
    <m/>
    <m/>
    <m/>
    <m/>
    <n v="1"/>
    <d v="2021-04-14T00:00:00"/>
    <m/>
    <m/>
    <m/>
    <n v="1"/>
    <n v="1"/>
    <n v="0"/>
    <n v="0"/>
    <n v="0"/>
    <s v="Concepto Favorable"/>
    <m/>
    <m/>
    <m/>
    <s v="Se comprueba en evidencia ingreso mes de marzo 2021 Boyacá, el recaudó de Cartera $ 4.870.410 "/>
    <m/>
    <m/>
    <m/>
    <x v="0"/>
    <x v="0"/>
    <x v="0"/>
    <x v="0"/>
    <s v="Se evidencia recaudo de cartera por valor $4.870.410."/>
    <m/>
    <m/>
    <m/>
  </r>
  <r>
    <n v="1"/>
    <x v="3"/>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Caldas"/>
    <s v="Número"/>
    <s v="Tramites de conservación Catastral realizados (Oficina)"/>
    <s v="Eficacia"/>
    <n v="0"/>
    <n v="7978"/>
    <n v="0"/>
    <n v="0"/>
    <n v="0"/>
    <n v="7978"/>
    <n v="4683"/>
    <s v="La dirección territorial Caldas a realializado 4683 tramites de oficina estableciendo un 58.69% de la meta anual. tal como se evidencia en los reportes anexos "/>
    <m/>
    <m/>
    <m/>
    <m/>
    <m/>
    <m/>
    <n v="4683"/>
    <d v="2021-04-13T00:00:00"/>
    <m/>
    <m/>
    <m/>
    <n v="0.58698922035597889"/>
    <s v=""/>
    <s v=""/>
    <s v=""/>
    <n v="0"/>
    <s v="Concepto Favorable"/>
    <m/>
    <m/>
    <m/>
    <s v="Se cuenta con las evidencias "/>
    <m/>
    <m/>
    <m/>
    <x v="0"/>
    <x v="0"/>
    <x v="0"/>
    <x v="0"/>
    <s v="No se asigna meta para el periodo, pero se verifica la realización de  4683 tramites de oficina , según observado en los anexos "/>
    <m/>
    <m/>
    <m/>
  </r>
  <r>
    <n v="3"/>
    <x v="3"/>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Caldas"/>
    <s v="Número"/>
    <s v="Tramites de conservación Catastral realizados (Terreno)"/>
    <s v="Eficacia"/>
    <n v="0"/>
    <n v="15885"/>
    <n v="0"/>
    <n v="0"/>
    <n v="0"/>
    <n v="15885"/>
    <n v="1050"/>
    <s v="La meta establecida para la territorial Caldas de 15885 mutaciones de terreno no puede cumplirse ante las condiciones actuales, ya que la meta no es coherente con los recursos asignados por la sede central, por ello se dio respuesta a la Dirección General solicitando se modificara la meta o se asignaran los recursos suficientes para poder cumplir con el trabajo asignado como se evidencia en el oficio remitido a la Directora General. Lo ejecutado a la fecha da cuenta del personal con el que se cuenta para la ejecución de trámites y el promedio de norma día ejecutable por persona"/>
    <m/>
    <m/>
    <m/>
    <m/>
    <m/>
    <m/>
    <n v="1050"/>
    <d v="2021-04-14T00:00:00"/>
    <m/>
    <m/>
    <m/>
    <n v="6.6100094428706332E-2"/>
    <s v=""/>
    <s v=""/>
    <s v=""/>
    <n v="0"/>
    <s v="Concepto Favorable"/>
    <m/>
    <m/>
    <m/>
    <s v="La actividad cuenta con las evidencias"/>
    <m/>
    <m/>
    <m/>
    <x v="0"/>
    <x v="0"/>
    <x v="0"/>
    <x v="0"/>
    <s v="No se asigna meta, pero se evidencia un avance de 1050 trámites de en el periodo."/>
    <m/>
    <m/>
    <m/>
  </r>
  <r>
    <n v="5"/>
    <x v="3"/>
    <s v="Avalúos Comerciales elaborad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n el término legal, el 100% de las solicitudes de elaboración de avalúos comerciales"/>
    <d v="2021-01-01T00:00:00"/>
    <d v="2021-12-31T00:00:00"/>
    <s v="Pendiente"/>
    <s v="Caldas"/>
    <s v="Número"/>
    <s v="Número de avalúos elaborados en el periodo"/>
    <s v="Eficacia"/>
    <n v="0"/>
    <n v="40"/>
    <n v="0"/>
    <n v="0"/>
    <n v="0"/>
    <n v="40"/>
    <n v="0"/>
    <s v="Se realiza control permanente a cada una de las solicitudes de avalúo gestionándose todo lo necesario desde el proceso de cotización hasta la entrega del avalúo. _x000d__x000a_Durante el primer trimestre de 2021 no se ha realizado ningún avalúo, pero si se ha dado respuesta a cada una de las solicitudes de cotización de avalúo como se puede evidenciar en los documentos anexos. _x000d__x000a_Los recursos asignados para la actual vigencia no pertmiten la realización de los 40 avaluos propuestos como meta ya que caldculado el valor promedio que corresponde al pago de los avalíos y la contratación del personal requerido solo podrían ejecutarse un promedio de 14 avalúos en la actual vigencia."/>
    <m/>
    <m/>
    <m/>
    <m/>
    <m/>
    <m/>
    <n v="0"/>
    <d v="2021-04-13T00:00:00"/>
    <m/>
    <m/>
    <m/>
    <n v="0"/>
    <s v=""/>
    <s v=""/>
    <s v=""/>
    <n v="0"/>
    <s v="Concepto No Favorable"/>
    <m/>
    <m/>
    <m/>
    <s v="La actividad no cuenta con las evidencias "/>
    <m/>
    <m/>
    <m/>
    <x v="2"/>
    <x v="0"/>
    <x v="0"/>
    <x v="0"/>
    <s v="Sin asignación de meta para el periodo."/>
    <m/>
    <m/>
    <m/>
  </r>
  <r>
    <n v="6"/>
    <x v="3"/>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Caldas"/>
    <s v="Porcentaje"/>
    <s v="Solicitudes atendidas en tiempo legal en el periodo"/>
    <s v="Eficacia"/>
    <n v="0"/>
    <n v="1"/>
    <n v="0.25"/>
    <n v="0.25"/>
    <n v="0.25"/>
    <n v="0.25"/>
    <n v="0.25"/>
    <s v="La Dirección Territorial ha atendido cada una de las solicitudes de jueces y ciudadanos tanto con la información y respuesta a solicitudes, como con la expedición de los certificados catastrales especiales para los procesos de regulación de la propiedad ley 1561 y ley 4564 de 2012. Se anexa como evidencia un consolidado de los oficios mediante los cuales se dio respuesta a cada una de las solicitudes y un consolidado de los certificados expedidos en virtud de las normas mencionadas"/>
    <m/>
    <m/>
    <m/>
    <m/>
    <m/>
    <m/>
    <n v="0.25"/>
    <d v="2021-04-14T00:00:00"/>
    <m/>
    <m/>
    <m/>
    <n v="0.25"/>
    <n v="1"/>
    <n v="0"/>
    <n v="0"/>
    <n v="0"/>
    <s v="Concepto Favorable"/>
    <m/>
    <m/>
    <m/>
    <s v="La actividad cuenta con las evidencias "/>
    <m/>
    <m/>
    <m/>
    <x v="0"/>
    <x v="0"/>
    <x v="0"/>
    <x v="0"/>
    <s v="Se evidencia consolidado de los oficios de respuesta a las solicitudes presentadas en el periodo y consolidado de los certificados expedidos. "/>
    <m/>
    <m/>
    <m/>
  </r>
  <r>
    <n v="7"/>
    <x v="3"/>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Caldas"/>
    <s v="Porcentaje"/>
    <s v="Solicitudes atendidas en tiempo legal en el periodo"/>
    <s v="Eficacia"/>
    <n v="0"/>
    <n v="1"/>
    <n v="0.25"/>
    <n v="0.25"/>
    <n v="0.25"/>
    <n v="0.25"/>
    <n v="0.24"/>
    <s v="Se han atendido los requerimientos realizados dentro de los procesos de restitución de tierras y ley de Victimas de manera oportuna, algunas ordenes no se cumplen inmediatamente porque se requiere la concurrencia o el cumplimiento previo por parte de otras entidades."/>
    <m/>
    <m/>
    <m/>
    <m/>
    <m/>
    <m/>
    <n v="0.24"/>
    <d v="2021-04-14T00:00:00"/>
    <m/>
    <m/>
    <m/>
    <n v="0.24"/>
    <n v="0.96"/>
    <n v="0"/>
    <n v="0"/>
    <n v="0"/>
    <s v="Concepto Favorable"/>
    <m/>
    <m/>
    <m/>
    <s v="La actividad cuenta con las evidencias "/>
    <m/>
    <m/>
    <m/>
    <x v="0"/>
    <x v="0"/>
    <x v="0"/>
    <x v="0"/>
    <s v="Se verifica la atención de los requerimientos realizados dentro de los procesos de restitución de tierras y ley de Victimas de manera oportuna."/>
    <m/>
    <m/>
    <m/>
  </r>
  <r>
    <n v="8"/>
    <x v="3"/>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Caldas"/>
    <s v="Porcentaje"/>
    <s v="Solicitudes atendidas en tiempo legal en el periodo"/>
    <s v="Eficacia"/>
    <n v="0"/>
    <n v="1"/>
    <n v="0.25"/>
    <n v="0.25"/>
    <n v="0.25"/>
    <n v="0.25"/>
    <n v="0.21"/>
    <s v="Teniendo en cuenta las grandes dificultades con el aplicativo SIGAC se han presentados especialmente para el mes de enero algunos retrasos en el cumplimiento de los términos. se anexa el reporte del SIGAC haciendo claridad que el reporte no coincide con el estado real de los trámites, pues a pesar de encontrarse en estado finalizada La acción de respuesta el estado general del trámite es ACTIVO."/>
    <m/>
    <m/>
    <m/>
    <m/>
    <m/>
    <m/>
    <n v="0.21"/>
    <d v="2021-04-14T00:00:00"/>
    <m/>
    <m/>
    <m/>
    <n v="0.21"/>
    <n v="0.84"/>
    <n v="0"/>
    <n v="0"/>
    <n v="0"/>
    <s v="Concepto Favorable"/>
    <m/>
    <m/>
    <m/>
    <s v="La actividad cuenta con las evidencias "/>
    <m/>
    <m/>
    <m/>
    <x v="0"/>
    <x v="0"/>
    <x v="0"/>
    <x v="0"/>
    <s v="Aunque lo ejecutado no alcanza la meta programada se avala la actividad, teniendo en cuenta el avance en el cumplimiento y los soportes que anexa la territorial."/>
    <m/>
    <m/>
    <m/>
  </r>
  <r>
    <n v="9"/>
    <x v="3"/>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Caldas"/>
    <s v="Porcentaje"/>
    <s v="Actas de comités entregadas en el periodo"/>
    <s v="Eficacia"/>
    <n v="0"/>
    <n v="1"/>
    <n v="0.25"/>
    <n v="0.25"/>
    <n v="0.25"/>
    <n v="0.25"/>
    <n v="0.25"/>
    <s v="Se dió cumplimeinto a la realización de los comites de convivencia laboral,  Copasst, de manera mensual tal como lo establece la norma"/>
    <m/>
    <m/>
    <m/>
    <m/>
    <m/>
    <m/>
    <n v="0.25"/>
    <d v="2021-04-14T00:00:00"/>
    <m/>
    <m/>
    <m/>
    <n v="0.25"/>
    <n v="1"/>
    <n v="0"/>
    <n v="0"/>
    <n v="0"/>
    <s v="Concepto Favorable"/>
    <m/>
    <m/>
    <m/>
    <s v="La actividad cuenta con las evidencias "/>
    <m/>
    <m/>
    <m/>
    <x v="0"/>
    <x v="0"/>
    <x v="0"/>
    <x v="0"/>
    <s v="Se evidencia el cumplimiento en la actividad con la realización de los comités de convivencia laboral,  Copasst, en el trimestre."/>
    <m/>
    <m/>
    <m/>
  </r>
  <r>
    <n v="10"/>
    <x v="3"/>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Caldas"/>
    <s v="Porcentaje"/>
    <s v="Reportes de responsabilidades asignadas en el periodo"/>
    <s v="Eficacia"/>
    <n v="0"/>
    <n v="1"/>
    <n v="0.25"/>
    <n v="0.25"/>
    <n v="0.25"/>
    <n v="0.25"/>
    <n v="0.25"/>
    <s v="Se han realizado todas las actividades tendientes a cumplir con el SGSST en la territorial Caldas, dando cumplimiento a las actividades tanto en cada uno de los comités, reportes de ausentismo laboral, brigadas, causales de ausentismo cuando las hay y análisis de las condiciones de los funcionarios y contratistas de la Dirección territorial, verificación de las condiciones físicas de las instalaciones, solcitud a la sede central y entrega de elementos de protección personal, seguimiento a los extintores, botiquines, practicas de aseo personal y protección."/>
    <m/>
    <m/>
    <m/>
    <m/>
    <m/>
    <m/>
    <n v="0.25"/>
    <d v="2021-04-14T00:00:00"/>
    <m/>
    <m/>
    <m/>
    <n v="0.25"/>
    <n v="1"/>
    <n v="0"/>
    <n v="0"/>
    <n v="0"/>
    <s v="Concepto Favorable"/>
    <m/>
    <m/>
    <m/>
    <s v="La actividad cuenta con las evidencias "/>
    <m/>
    <m/>
    <m/>
    <x v="0"/>
    <x v="0"/>
    <x v="0"/>
    <x v="0"/>
    <s v="De acuerdo a los soportes y lo evidenciado se da cumplimiento a la actividad, durante el trimestre."/>
    <m/>
    <m/>
    <m/>
  </r>
  <r>
    <n v="11"/>
    <x v="3"/>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gestión y firma de contratos"/>
    <d v="2021-01-01T00:00:00"/>
    <d v="2021-12-31T00:00:00"/>
    <s v="Pendiente"/>
    <s v="Caldas"/>
    <s v="Porcentaje"/>
    <s v="Recursos obtenidos por firma de contratos"/>
    <s v="Eficiencia"/>
    <n v="0"/>
    <n v="1"/>
    <n v="0.25"/>
    <n v="0.25"/>
    <n v="0.25"/>
    <n v="0.25"/>
    <n v="0"/>
    <s v="Durante el primer trimeste de la actual vigencia se han remitido propustas de conservación y actualización catastral a los municipios y se encuentran en tramites y documentación para  la firma de contratos, como se evidencia con los anexos de propuestas técnicas y económicas presentadas a los municipios."/>
    <m/>
    <m/>
    <m/>
    <m/>
    <m/>
    <m/>
    <n v="0"/>
    <d v="2021-04-13T00:00:00"/>
    <m/>
    <m/>
    <m/>
    <n v="0"/>
    <n v="0"/>
    <n v="0"/>
    <n v="0"/>
    <n v="0"/>
    <s v="Concepto No Favorable"/>
    <m/>
    <m/>
    <m/>
    <s v="La actividad cuenta con las evidencias de ingresos por gestión de contratos"/>
    <m/>
    <m/>
    <m/>
    <x v="1"/>
    <x v="0"/>
    <x v="0"/>
    <x v="0"/>
    <s v="Aunque se evidencian propuestas de conservación y actualización catastral a los municipios de Manizales, Supia y Villamaría, a la fecha no hay ingresos."/>
    <m/>
    <m/>
    <m/>
  </r>
  <r>
    <n v="12"/>
    <x v="3"/>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Caldas"/>
    <s v="Número"/>
    <s v="Recursos obtenidos por ventas de contado"/>
    <s v="Eficiencia"/>
    <n v="0"/>
    <n v="1"/>
    <n v="0"/>
    <n v="0"/>
    <n v="0"/>
    <n v="1"/>
    <n v="32520643"/>
    <s v="Durante el primer trimestre de 2021 se han obtenido ingresos en la territorial Caldas por  un valor de $32.520.643 reportandose así una reactivación en las ventas en la territorial comparadas con la vigencia anterior. durante el primer trimestre 2021 se ha facturado  un estimado del 29% con relación a las ventas totales de 2020. "/>
    <m/>
    <m/>
    <m/>
    <m/>
    <m/>
    <m/>
    <n v="32520643"/>
    <d v="2021-04-13T00:00:00"/>
    <m/>
    <m/>
    <m/>
    <n v="1"/>
    <s v=""/>
    <s v=""/>
    <s v=""/>
    <n v="0"/>
    <s v="Concepto Favorable"/>
    <m/>
    <m/>
    <m/>
    <s v="La actividad cuenta con las evidencias "/>
    <m/>
    <m/>
    <m/>
    <x v="0"/>
    <x v="0"/>
    <x v="0"/>
    <x v="0"/>
    <s v="De acuerdo a lo reportado por la territorial se observa se han obtención de  ingresos en la territorial Caldas por  un valor de $32.520.643."/>
    <m/>
    <m/>
    <m/>
  </r>
  <r>
    <n v="13"/>
    <x v="3"/>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Llevar a cabo el proceso de recuperación del 100% de la cartera pendiente por convenios y contratos de la territorial "/>
    <d v="2021-01-01T00:00:00"/>
    <d v="2021-12-31T00:00:00"/>
    <s v="Pendiente"/>
    <s v="Caldas"/>
    <s v="Porcentaje"/>
    <s v="Recursos obtenidos por recuperación de cartera"/>
    <s v="Eficiencia"/>
    <n v="0"/>
    <n v="1"/>
    <n v="0.25"/>
    <n v="0.25"/>
    <n v="0.25"/>
    <n v="0.25"/>
    <n v="0"/>
    <s v="Se han adelantado todos los procesos de cobro y tramites necesarios para gestionarl  a recuperación de la cartera. Se esta en proceso de pago por parte del municipio de Supía, tal como se evidencia con los anexos mediante los cuales se les realiza los cobros"/>
    <m/>
    <m/>
    <m/>
    <m/>
    <m/>
    <m/>
    <n v="0"/>
    <d v="2021-04-13T00:00:00"/>
    <m/>
    <m/>
    <m/>
    <n v="0"/>
    <n v="0"/>
    <n v="0"/>
    <n v="0"/>
    <n v="0"/>
    <s v="Concepto No Favorable"/>
    <m/>
    <m/>
    <m/>
    <s v="La actividad no cuenta con las evidencias "/>
    <m/>
    <m/>
    <m/>
    <x v="1"/>
    <x v="0"/>
    <x v="0"/>
    <x v="0"/>
    <s v="Se evidencian los soportes para la recuperación de cartera, sin embargo no se da cumplimiento a la meta establecida."/>
    <m/>
    <m/>
    <m/>
  </r>
  <r>
    <n v="1"/>
    <x v="4"/>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Caquetá"/>
    <s v="Número"/>
    <s v="Tramites de conservación Catastral realizados (Oficina)"/>
    <s v="Eficacia"/>
    <n v="0"/>
    <n v="3256"/>
    <n v="0"/>
    <n v="0"/>
    <n v="0"/>
    <n v="3256"/>
    <n v="1165"/>
    <s v="En el primer trimestre de 2021 la territorial Caquetá realizó 1165 trámites de oficina, como lo evidencia el pantallazo del aplicativo de REPORTES SNC que se encuentra en el DRIVE "/>
    <m/>
    <m/>
    <m/>
    <m/>
    <m/>
    <m/>
    <n v="1165"/>
    <d v="2021-04-14T00:00:00"/>
    <m/>
    <m/>
    <m/>
    <n v="0.35780098280098283"/>
    <s v=""/>
    <s v=""/>
    <s v=""/>
    <n v="0"/>
    <s v="Concepto Favorable"/>
    <m/>
    <m/>
    <m/>
    <s v="Se evidencia cumplimiento con el pantallazo del aplicativo REPORTES SNC "/>
    <m/>
    <m/>
    <m/>
    <x v="0"/>
    <x v="0"/>
    <x v="0"/>
    <x v="0"/>
    <s v="Se evidencia con  pantallazo del aplicativo REPORTES SNC "/>
    <m/>
    <m/>
    <m/>
  </r>
  <r>
    <n v="3"/>
    <x v="4"/>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Caquetá"/>
    <s v="Número"/>
    <s v="Tramites de conservación Catastral realizados (Terreno)"/>
    <s v="Eficacia"/>
    <n v="0"/>
    <n v="3209"/>
    <n v="0"/>
    <n v="0"/>
    <n v="0"/>
    <n v="3209"/>
    <n v="293"/>
    <s v="Durante  el primer trimestre de 2021 la territorial Caquetá ha finalizado con resolución 293 trámites de terreno. como se evidencia en el pantallazo tomado del aplicativo de REPORTES SNC que se encuentra en el DRIVE "/>
    <m/>
    <m/>
    <m/>
    <m/>
    <m/>
    <m/>
    <n v="293"/>
    <d v="2021-04-14T00:00:00"/>
    <m/>
    <m/>
    <m/>
    <n v="9.1305702711124967E-2"/>
    <s v=""/>
    <s v=""/>
    <s v=""/>
    <n v="0"/>
    <s v="Concepto Favorable"/>
    <m/>
    <m/>
    <m/>
    <s v="Se evidencia cumplimiento con el pantallazo del aplicativo REPORTES SNC "/>
    <m/>
    <m/>
    <m/>
    <x v="0"/>
    <x v="0"/>
    <x v="0"/>
    <x v="0"/>
    <s v="Se evidencian 293 trámites de de terreno finalizados con resolución. Según pantallazo tomado del aplicativo de REPORTES SNC."/>
    <m/>
    <m/>
    <m/>
  </r>
  <r>
    <n v="5"/>
    <x v="4"/>
    <s v="Avalúos Comerciales elaborad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n el término legal, el 100% de las solicitudes de elaboración de avalúos comerciales"/>
    <d v="2021-01-01T00:00:00"/>
    <d v="2021-12-31T00:00:00"/>
    <s v="Pendiente"/>
    <s v="Caquetá"/>
    <s v="Número"/>
    <s v="Número de avalúos elaborados en el periodo"/>
    <s v="Eficacia"/>
    <n v="0"/>
    <n v="20"/>
    <n v="0"/>
    <n v="0"/>
    <n v="0"/>
    <n v="20"/>
    <n v="0"/>
    <s v="No se han presentado solicitudes de realización de avalúos comerciales en la territorial Caquetá, por estar sujetos a la demanda no se cuenta con un ejecutable "/>
    <m/>
    <m/>
    <m/>
    <m/>
    <m/>
    <m/>
    <n v="0"/>
    <d v="2021-04-14T00:00:00"/>
    <m/>
    <m/>
    <m/>
    <n v="0"/>
    <s v=""/>
    <s v=""/>
    <s v=""/>
    <n v="0"/>
    <s v="Sin meta asignada en el periodo"/>
    <m/>
    <m/>
    <m/>
    <s v="Al que No se presentaran solicitudes de realización de avalúos no existe meta, no aplica indicador"/>
    <m/>
    <m/>
    <m/>
    <x v="2"/>
    <x v="0"/>
    <x v="0"/>
    <x v="0"/>
    <s v="No se observa meta programada. "/>
    <m/>
    <m/>
    <m/>
  </r>
  <r>
    <n v="6"/>
    <x v="4"/>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Caquetá"/>
    <s v="Porcentaje"/>
    <s v="Solicitudes atendidas en tiempo legal en el periodo"/>
    <s v="Eficacia"/>
    <n v="0"/>
    <n v="1"/>
    <n v="0.25"/>
    <n v="0.25"/>
    <n v="0.25"/>
    <n v="0.25"/>
    <n v="0.25"/>
    <s v="Durante el trimestrres se atendieron las solicitudes realizadas en el marco de la Ley, tanto en el CIG por expedición de certificados como a través de correspondencia  externa por información relacionada,  se evidencia con la trazabilidad y el proceso de generación del certificado catastral y plano requerido por el solicitante "/>
    <m/>
    <m/>
    <m/>
    <m/>
    <m/>
    <m/>
    <n v="0.25"/>
    <d v="2021-04-14T00:00:00"/>
    <m/>
    <m/>
    <m/>
    <n v="0.25"/>
    <n v="1"/>
    <n v="0"/>
    <n v="0"/>
    <n v="0"/>
    <s v="Concepto Favorable"/>
    <m/>
    <m/>
    <m/>
    <s v="Se evidencia en la trazabilidad al requerimientos y respuestas a: ciudadano Nicasio Ahue Coello, Jaime Rodríguez Martínez, Juzgado Florencia Caquetá. "/>
    <m/>
    <m/>
    <m/>
    <x v="0"/>
    <x v="0"/>
    <x v="0"/>
    <x v="0"/>
    <s v="Se observa trazabilidad al requerimientos y respuestas a: ciudadano Nicasio Ahue Coello, Jaime Rodríguez Martínez, Juzgado Florencia Caquetá. "/>
    <m/>
    <m/>
    <m/>
  </r>
  <r>
    <n v="7"/>
    <x v="4"/>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Caquetá"/>
    <s v="Porcentaje"/>
    <s v="Solicitudes atendidas en tiempo legal en el periodo"/>
    <s v="Eficacia"/>
    <n v="0"/>
    <n v="1"/>
    <n v="0.25"/>
    <n v="0.25"/>
    <n v="0.25"/>
    <n v="0.25"/>
    <n v="0.25"/>
    <s v="Se atienden todos los requerimiento de la Unidad de Restitución de tierras y de los juzgados de restitución de la ciudad de Ibague y del Tribunal de Cundinamarca, y además del nuevo juzgado de restitución de la ciudad de Florencia al cual se le van a remitir todos los procesos que adelantaban  los juzgados de Ibagué. la evidencia se registra en el formato de HERRAMIENTA DE MONITOREO con corte al 26 d emarzo de 2021. en el cual se registran todas las acciones realizadas en las diferentes etapas del proceso. (DRIVE) "/>
    <m/>
    <m/>
    <m/>
    <m/>
    <m/>
    <m/>
    <n v="0.25"/>
    <d v="2021-04-14T00:00:00"/>
    <m/>
    <m/>
    <m/>
    <n v="0.25"/>
    <n v="1"/>
    <n v="0"/>
    <n v="0"/>
    <n v="0"/>
    <s v="Concepto Favorable"/>
    <m/>
    <m/>
    <m/>
    <s v=" Se evidencia con el registro en el formato de HERRAMIENTA DE MONITOREO  en el cual se describen las acciones realizadas en el proceso, igualmente se observan los reportes del sistema de gestión documental SIGAC  pantallazos de los meses de enero, febrero y marzo "/>
    <m/>
    <m/>
    <m/>
    <x v="0"/>
    <x v="0"/>
    <x v="0"/>
    <x v="0"/>
    <s v="Durante el primer trimestre se evidencia los reportes del sistema de gestión documental SIGAC."/>
    <m/>
    <m/>
    <m/>
  </r>
  <r>
    <n v="8"/>
    <x v="4"/>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Caquetá"/>
    <s v="Porcentaje"/>
    <s v="Solicitudes atendidas en tiempo legal en el periodo"/>
    <s v="Eficacia"/>
    <n v="0"/>
    <n v="1"/>
    <n v="0.25"/>
    <n v="0.25"/>
    <n v="0.25"/>
    <n v="0.25"/>
    <n v="0.25"/>
    <s v="Durante el proceso de migración del sistema de correspondencia de CORDIS a SIGAC, figuraron una serie de radicados que corresponden al SNC y que no se pueden realizar ni atender, por eso en el reporte fguran varios pendientes  del año 2020. En el primer trimestre de 2021 la territorial Caquetá recibió 419 solicitudes externas, las cuales se propendieron por dar trámite en los tiempos establecidos, se evidencia en los reportes del SIGAC mes a maes que se encuentran en el DRIVE "/>
    <m/>
    <m/>
    <m/>
    <m/>
    <m/>
    <m/>
    <n v="0.25"/>
    <d v="2021-04-14T00:00:00"/>
    <m/>
    <m/>
    <m/>
    <n v="0.25"/>
    <n v="1"/>
    <n v="0"/>
    <n v="0"/>
    <n v="0"/>
    <s v="Concepto Favorable"/>
    <m/>
    <m/>
    <m/>
    <s v=" Se evidencia con el registro en el formato de HERRAMIENTA DE MONITOREO  en el cual se describen las acciones realizadas en el proceso, igualmente se observan los reportes del sistema de gestión documental SIGAC con destinatario Unidad Restitución de Tierras,  pantallazos de los meses de enero, febrero y marzo "/>
    <m/>
    <m/>
    <m/>
    <x v="0"/>
    <x v="0"/>
    <x v="0"/>
    <x v="0"/>
    <s v=" Se observa en el formato de HERRAMIENTA DE MONITOREO  las acciones realizadas en el proceso, para el primer trimestre del corriente año. "/>
    <m/>
    <m/>
    <m/>
  </r>
  <r>
    <n v="9"/>
    <x v="4"/>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Caquetá"/>
    <s v="Porcentaje"/>
    <s v="Actas de comités entregadas en el periodo"/>
    <s v="Eficacia"/>
    <n v="0"/>
    <n v="1"/>
    <n v="0.25"/>
    <n v="0.25"/>
    <n v="0.25"/>
    <n v="0.25"/>
    <n v="0.25"/>
    <s v="Se han realizado los comités en los tiempos establecidos y se han enviado por correo electrónico , en el DRIVE se reportan copias de las actas "/>
    <m/>
    <m/>
    <m/>
    <m/>
    <m/>
    <m/>
    <n v="0.25"/>
    <d v="2021-04-14T00:00:00"/>
    <m/>
    <m/>
    <m/>
    <n v="0.25"/>
    <n v="1"/>
    <n v="0"/>
    <n v="0"/>
    <n v="0"/>
    <s v="Concepto Favorable"/>
    <m/>
    <m/>
    <m/>
    <s v="Se evidencia que se realizaron los comités con las actas y pantallazos de los correos electrónicos enviados"/>
    <m/>
    <m/>
    <m/>
    <x v="0"/>
    <x v="0"/>
    <x v="0"/>
    <x v="0"/>
    <s v="Se evidencia la realización de los comités en los tiempos establecidos y se han enviado por correo electrónico , en el DRIVE se reportan copias de las actas "/>
    <m/>
    <m/>
    <m/>
  </r>
  <r>
    <n v="10"/>
    <x v="4"/>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Caquetá"/>
    <s v="Porcentaje"/>
    <s v="Reportes de responsabilidades asignadas en el periodo"/>
    <s v="Eficacia"/>
    <n v="0"/>
    <n v="1"/>
    <n v="0.25"/>
    <n v="0.25"/>
    <n v="0.25"/>
    <n v="0.25"/>
    <n v="0.25"/>
    <s v="A paesar de que no se conoce de forma oficial el acta 06-01-2021, la territorial Caquetá ha cumplido con las actividades ahi propuestas según las acciones de COPASST y CONVIVENCIA que se adelanta de manera  frecuente y se evidencian el el DRIVE"/>
    <m/>
    <m/>
    <m/>
    <m/>
    <m/>
    <m/>
    <n v="0.25"/>
    <d v="2021-04-14T00:00:00"/>
    <m/>
    <m/>
    <m/>
    <n v="0.25"/>
    <n v="1"/>
    <n v="0"/>
    <n v="0"/>
    <n v="0"/>
    <s v="Concepto Favorable"/>
    <m/>
    <m/>
    <m/>
    <s v="Se verifico la realización de actividades como: comités de COPASST y CONVIVENCIA, igualmente se hace seguimiento a los reportes de  Ausentismo de enero, febrero y marzo."/>
    <m/>
    <m/>
    <m/>
    <x v="0"/>
    <x v="0"/>
    <x v="0"/>
    <x v="0"/>
    <s v="Se verifico la realización de actividades de comités de COPASST y CONVIVENCIA, igualmente se hace seguimiento a los reportes de  Ausentismo de enero, febrero y marzo."/>
    <m/>
    <m/>
    <m/>
  </r>
  <r>
    <n v="11"/>
    <x v="4"/>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gestión y firma de contratos"/>
    <d v="2021-01-01T00:00:00"/>
    <d v="2021-12-31T00:00:00"/>
    <s v="Pendiente"/>
    <s v="Caquetá"/>
    <s v="Porcentaje"/>
    <s v="Recursos obtenidos por firma de contratos"/>
    <s v="Eficiencia"/>
    <n v="0"/>
    <n v="1"/>
    <n v="0.25"/>
    <n v="0.25"/>
    <n v="0.25"/>
    <n v="0.25"/>
    <n v="0.25"/>
    <s v="Se recibió  propuesta de convenio para actividades  catastrales  por parte de los municipios  de Florencia y San Vicente del Caguán. se envió oficio con requisitos para el trámite pertinente  por parte  del ente territorial como evidencian en el DRIVE los oficios de solicitud por parte del municipio y la respectiva respuesta de la territorial. "/>
    <m/>
    <m/>
    <m/>
    <m/>
    <m/>
    <m/>
    <n v="0.25"/>
    <d v="2021-04-14T00:00:00"/>
    <m/>
    <m/>
    <m/>
    <n v="0.25"/>
    <n v="1"/>
    <n v="0"/>
    <n v="0"/>
    <n v="0"/>
    <s v="Concepto Favorable"/>
    <m/>
    <m/>
    <m/>
    <s v="Se observan evidencias de las solicitudes de convenios y los oficios de respuestas a la alcaldías de Florencia y San Vicente del Caguán. "/>
    <m/>
    <m/>
    <m/>
    <x v="3"/>
    <x v="0"/>
    <x v="0"/>
    <x v="0"/>
    <m/>
    <m/>
    <m/>
    <m/>
  </r>
  <r>
    <n v="12"/>
    <x v="4"/>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Caquetá"/>
    <s v="Número"/>
    <s v="Recursos obtenidos por ventas de contado"/>
    <s v="Eficiencia"/>
    <n v="0"/>
    <n v="1"/>
    <n v="0"/>
    <n v="0"/>
    <n v="0"/>
    <n v="1"/>
    <n v="22555302"/>
    <s v="Para el primer trimestre de 2021 la Territorial Caquetá ha realizado ventas de bienes y servicios por valor de $22.555.302 (sin IVA) en el DRIVE se encuentra el reporte consolidado de ventas generado por el aplicativo de facturación. "/>
    <m/>
    <m/>
    <m/>
    <m/>
    <m/>
    <m/>
    <n v="22555302"/>
    <d v="2021-04-14T00:00:00"/>
    <m/>
    <m/>
    <m/>
    <n v="1"/>
    <s v=""/>
    <s v=""/>
    <s v=""/>
    <n v="0"/>
    <s v="Concepto Favorable"/>
    <m/>
    <m/>
    <m/>
    <s v="Se verifica reporte consolidado de ventas (Relación de ingresos de contado  ventas del enero, febrero y marzo, generado por el aplicativo de facturación. "/>
    <m/>
    <m/>
    <m/>
    <x v="0"/>
    <x v="0"/>
    <x v="0"/>
    <x v="0"/>
    <s v="Se verifica reporte consolidado de ventas (Relación de ingresos de contado  ventas del enero, febrero y marzo."/>
    <m/>
    <m/>
    <m/>
  </r>
  <r>
    <n v="13"/>
    <x v="4"/>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Llevar a cabo el proceso de recuperación del 100% de la cartera pendiente por convenios y contratos de la territorial "/>
    <d v="2021-01-01T00:00:00"/>
    <d v="2021-12-31T00:00:00"/>
    <s v="Pendiente"/>
    <s v="Caquetá"/>
    <s v="Porcentaje"/>
    <s v="Recursos obtenidos por recuperación de cartera"/>
    <s v="Eficiencia"/>
    <n v="0"/>
    <n v="1"/>
    <n v="0.25"/>
    <n v="0.25"/>
    <n v="0.25"/>
    <n v="0.25"/>
    <n v="0"/>
    <s v="La territorial Caquetá no tiene cartera pendiente por  convenios o contratos, por lo anterior este indicador  NO APLICA para la vigencia, lo cual se evidencia en el formato de registro de cartera  por edades emitido por el area financiera "/>
    <m/>
    <m/>
    <m/>
    <m/>
    <m/>
    <m/>
    <n v="0"/>
    <d v="2021-04-14T00:00:00"/>
    <m/>
    <m/>
    <m/>
    <n v="0"/>
    <n v="0"/>
    <n v="0"/>
    <n v="0"/>
    <n v="0"/>
    <s v="Sin meta asignada en el periodo"/>
    <m/>
    <m/>
    <m/>
    <s v="Con el registro de cartera  por edades emitido por el área financiera se verifica que la territorial no cuenta con cartera pendiente por  convenios o contratos"/>
    <m/>
    <m/>
    <m/>
    <x v="2"/>
    <x v="0"/>
    <x v="0"/>
    <x v="0"/>
    <s v="La territorial Caquetá no tiene cartera pendiente por  convenios o contratos, por lo anterior este indicador  NO APLICA "/>
    <m/>
    <m/>
    <m/>
  </r>
  <r>
    <n v="1"/>
    <x v="5"/>
    <s v="Formación o actualiz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Procesos Formación o actualización urbana para un cubrimiento de área en hectáreas"/>
    <d v="2021-01-01T00:00:00"/>
    <d v="2021-12-31T00:00:00"/>
    <s v="Pendiente"/>
    <s v="Casanare"/>
    <s v="Número"/>
    <s v="Hectáreas urbanas con actualización o formación catastral alcanzadas"/>
    <s v="Eficacia"/>
    <n v="0"/>
    <n v="258"/>
    <n v="0"/>
    <n v="0"/>
    <n v="0"/>
    <n v="258"/>
    <n v="0"/>
    <s v="Para el seguimiento en curso (primer trimestre 2021) si bien no se han ejecutado procesos de formación o actualización urbana,  El director presenta gestiones realizadas: Retoma la propuesta de monterrey con el ﬁn de concretar la actualización catastral urbana y rural. Así mismo se recibe solicitud de propuesta económica para la actualización catastral urbana del municipio de Maní y se adelantaron reuniones que gestionaran la actualización catastral urbana de las comunas VI y VII de la ciudad de Yopal. De igual manera, se realizaron reuniones con el municipio de Paz de Ariporo para orientarles sobre la ruta y requisitos para la habilitación como gestor catastral. Se adjuntan soportes de las gestiones realizadas, propuestas económicas. "/>
    <m/>
    <m/>
    <m/>
    <m/>
    <m/>
    <m/>
    <n v="0"/>
    <d v="2021-04-14T00:00:00"/>
    <m/>
    <m/>
    <m/>
    <n v="0"/>
    <s v=""/>
    <s v=""/>
    <s v=""/>
    <n v="0"/>
    <s v="Sin meta asignada en el periodo"/>
    <m/>
    <m/>
    <m/>
    <s v="Se evidencia gestión con 7 archivos de soportes y propuestas económicas,"/>
    <m/>
    <m/>
    <m/>
    <x v="2"/>
    <x v="0"/>
    <x v="0"/>
    <x v="0"/>
    <s v="Sin meta asignada en el periodo"/>
    <m/>
    <m/>
    <m/>
  </r>
  <r>
    <n v="2"/>
    <x v="5"/>
    <s v="Formación o actualiz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Procesos Formación o actualización rural para un cubrimiento de área en hectáreas"/>
    <d v="2021-01-01T00:00:00"/>
    <d v="2021-12-31T00:00:00"/>
    <s v="Pendiente"/>
    <s v="Casanare"/>
    <s v="Número"/>
    <s v="Hectáreas rurales con actualización o formación catastral alcanzadas"/>
    <s v="Eficacia"/>
    <n v="0"/>
    <n v="129197"/>
    <n v="0"/>
    <n v="0"/>
    <n v="0"/>
    <n v="129197"/>
    <n v="0"/>
    <s v="Para el seguimiento en curso (primer trimestre 2021) si bien no se han ejecutado procesos de formación o actualización rural,  El director presenta gestiones realizadas: Retoma la propuesta de monterrey con el ﬁn de concretar la actualización catastral urbana y rural. De igual manera, se realizaron reuniones con el municipio de Paz de Ariporo para orientarles sobre la ruta y requisitos para la habilitación como gestor catastral. Se adjuntan soportes de las gestiones realizadas, propuestas económicas."/>
    <m/>
    <m/>
    <m/>
    <m/>
    <m/>
    <m/>
    <n v="0"/>
    <d v="2021-04-14T00:00:00"/>
    <m/>
    <m/>
    <m/>
    <n v="0"/>
    <s v=""/>
    <s v=""/>
    <s v=""/>
    <n v="0"/>
    <s v="Sin meta asignada en el periodo"/>
    <m/>
    <m/>
    <m/>
    <s v="Se demuestra gestión con 7 archivos de propuestas económicas,  retomar las propuestos,"/>
    <m/>
    <m/>
    <m/>
    <x v="2"/>
    <x v="0"/>
    <x v="0"/>
    <x v="0"/>
    <s v="Sin meta asignada en el periodo"/>
    <m/>
    <m/>
    <m/>
  </r>
  <r>
    <n v="3"/>
    <x v="5"/>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Casanare"/>
    <s v="Número"/>
    <s v="Tramites de conservación Catastral realizados (Oficina)"/>
    <s v="Eficacia"/>
    <n v="0"/>
    <n v="17725"/>
    <n v="0"/>
    <n v="0"/>
    <n v="0"/>
    <n v="17725"/>
    <n v="35"/>
    <s v="En el primer trimestre 2021, se puede evidenciar en los reportes de tramitadas del SNC avance de 35 trámites de oficina, gestión que realizó la DT Casanare. La gestión de éste primer trimestre se vio impactada por el alto volumen de tutelas que debieron ser atendidas como producto del represamiento de trámites de terreno debido a la suspensión de términos presentada en la vigencia anterior que se vivió a raíz de la emergencia sanitaria COVID-19. Además, durante la primera mitad de enero no se gestionaron tramites debido al cierre catastral de fin de año. Además, en el primer trimestre varios funcionarios de la DT Casanare tuvieron el disfrute de sus vacaciones. En febrero se presentó el fallecimiento de un funcionario responsable de atender trámites catastrales. "/>
    <m/>
    <m/>
    <m/>
    <m/>
    <m/>
    <m/>
    <n v="35"/>
    <d v="2021-04-14T00:00:00"/>
    <m/>
    <m/>
    <m/>
    <n v="1.9746121297602257E-3"/>
    <s v=""/>
    <s v=""/>
    <s v=""/>
    <n v="0"/>
    <s v="Concepto Favorable"/>
    <m/>
    <m/>
    <m/>
    <s v="Se comprueba cumplimiento del control con reporte SISGES de enero, febrero y marzo"/>
    <m/>
    <m/>
    <m/>
    <x v="0"/>
    <x v="0"/>
    <x v="0"/>
    <x v="0"/>
    <s v="Se valida con reporte SISGES de enero, febrero y marzo"/>
    <m/>
    <m/>
    <m/>
  </r>
  <r>
    <n v="5"/>
    <x v="5"/>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Casanare"/>
    <s v="Número"/>
    <s v="Tramites de conservación Catastral realizados (Terreno)"/>
    <s v="Eficacia"/>
    <n v="0"/>
    <n v="16539"/>
    <n v="0"/>
    <n v="0"/>
    <n v="0"/>
    <n v="16539"/>
    <n v="0"/>
    <s v="En el primer trimestre 2021 no se realizaron trámites de terreno debido a que los siguientes factores: 1) La aprobación presupuestal se dio en el mes de febrero, pero los CDP fueron expedidos en el mes de marzo. 2) Las comisiones para atender diligencias de terreno debieron enfocarse en atender sentencias de tutelas cuyos trámites aun se encuentran en ejecución. 3) durante la primera mitad de enero no se gestionaron tramites debido al cierre catastral de fin de año. 4) en el primer trimestre varios funcionarios de la DT Casanare tuvieron el disfrute de sus vacaciones. 5) En febrero se presentó el fallecimiento de un funcionario responsable de atender trámites catastrales.  "/>
    <m/>
    <m/>
    <m/>
    <m/>
    <m/>
    <m/>
    <n v="0"/>
    <d v="2021-04-14T00:00:00"/>
    <m/>
    <m/>
    <m/>
    <n v="0"/>
    <s v=""/>
    <s v=""/>
    <s v=""/>
    <n v="0"/>
    <s v="Concepto No Favorable"/>
    <m/>
    <m/>
    <m/>
    <s v="No se puede evidenciar la realización de Tramites de conservación Catastral realizados "/>
    <m/>
    <m/>
    <m/>
    <x v="1"/>
    <x v="0"/>
    <x v="0"/>
    <x v="0"/>
    <s v="No se observa evidencia"/>
    <m/>
    <m/>
    <m/>
  </r>
  <r>
    <n v="7"/>
    <x v="5"/>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Casanare"/>
    <s v="Porcentaje"/>
    <s v="Solicitudes atendidas en tiempo legal en el periodo"/>
    <s v="Eficacia"/>
    <n v="0"/>
    <n v="1"/>
    <n v="0.25"/>
    <n v="0.25"/>
    <n v="0.25"/>
    <n v="0.25"/>
    <n v="0.25"/>
    <s v="Para el seguimiento del primer trimestre, no se han atendido solicitudes en materia de regularizacion de la propiedad debido a que no han llegado como se soporta en el correo electronico emitido por el funcionario encargado de responder estos asuntos en la DT Casanare. Se adjunta pdf de las comunicaicones y justificaciones"/>
    <m/>
    <m/>
    <m/>
    <m/>
    <m/>
    <m/>
    <n v="0.25"/>
    <d v="2021-04-14T00:00:00"/>
    <m/>
    <m/>
    <m/>
    <n v="0.25"/>
    <n v="1"/>
    <n v="0"/>
    <n v="0"/>
    <n v="0"/>
    <s v="Sin meta asignada en el periodo"/>
    <m/>
    <m/>
    <m/>
    <s v="Como entre enero a marzo, no se a recibido requerimientos. por lo que no se tiene que reportar."/>
    <m/>
    <m/>
    <m/>
    <x v="2"/>
    <x v="0"/>
    <x v="0"/>
    <x v="0"/>
    <s v="Sin meta asignada en el periodo"/>
    <m/>
    <m/>
    <m/>
  </r>
  <r>
    <n v="8"/>
    <x v="5"/>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Casanare"/>
    <s v="Porcentaje"/>
    <s v="Solicitudes atendidas en tiempo legal en el periodo"/>
    <s v="Eficacia"/>
    <n v="0"/>
    <n v="1"/>
    <n v="0.25"/>
    <n v="0.25"/>
    <n v="0.25"/>
    <n v="0.25"/>
    <n v="0.25"/>
    <s v="Para el seguimiento en curso se cuenta con la Herramienta de monitoreo el cual se le hace seguimiento a los trámites Administrativos y Judiciales para dar cumplimiento a las solicitudes en materia de política de restitución de tierras y ley de víctimas. En ese sentido en el primer trimestre contábamos con (26 tramites administrativos el cual se les dio a todos respuesta) y (70 tramites judiciales de los cuales 55 han sido atendidos y los 15 pendientes se encuentran en estudio). Se puede deducir que el avance en respuesta a los trámites es ampliamente positivo puesto que se ha hecho conforme a los tiempos y modos de respuesta, a pesar que la DT Casanare cuenta con solo el 30% de personal en su sede y el 70% de personal con preexistencias médicas y trabajo en casa. Se adjunta herramienta Mon"/>
    <m/>
    <m/>
    <m/>
    <m/>
    <m/>
    <m/>
    <n v="0.25"/>
    <d v="2021-04-14T00:00:00"/>
    <m/>
    <m/>
    <m/>
    <n v="0.25"/>
    <n v="1"/>
    <n v="0"/>
    <n v="0"/>
    <n v="0"/>
    <s v="Concepto Favorable"/>
    <m/>
    <m/>
    <m/>
    <s v="conforme a la evidencia reporte en la HERRAMIENTA DE MONITOREO 2021 CASANARE, se observa la implementación de la actividad."/>
    <m/>
    <m/>
    <m/>
    <x v="0"/>
    <x v="0"/>
    <x v="0"/>
    <x v="0"/>
    <s v="Se evidencia reporte en la HERRAMIENTA DE MONITOREO 2021."/>
    <m/>
    <m/>
    <m/>
  </r>
  <r>
    <n v="9"/>
    <x v="5"/>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Casanare"/>
    <s v="Porcentaje"/>
    <s v="Solicitudes atendidas en tiempo legal en el periodo"/>
    <s v="Eficacia"/>
    <n v="0"/>
    <n v="1"/>
    <n v="0.25"/>
    <n v="0.25"/>
    <n v="0.25"/>
    <n v="0.25"/>
    <n v="0.17"/>
    <s v="Para el primer trimestre la gestión se vio impactada por la falta de personal y que los funcionarios disponibles fueron asignados para atender asuntos urgentes de tutelas. Durante este periodo fue el disfrute de vacaciones varios funcionarios de la DT Casanare, por lo tanto, no se contó con el personal suficiente para atender las PQRS. Además, el aplicativo sigac sufrió multiples fallos, el cual no facilitó la adecuada gestión de las peticiones, ni la interrelación con el antiguo CORDIS. "/>
    <m/>
    <m/>
    <m/>
    <m/>
    <m/>
    <m/>
    <n v="0.17"/>
    <d v="2021-04-14T00:00:00"/>
    <m/>
    <m/>
    <m/>
    <n v="0.17"/>
    <n v="0.68"/>
    <n v="0"/>
    <n v="0"/>
    <n v="0"/>
    <s v="Concepto Favorable"/>
    <m/>
    <m/>
    <m/>
    <s v="Se evidencia el cumplimiento del 0,17% de la meta en reporte consolidado de de PQRs con corte a 31 de marzo. se sugiere implementar acción de mejora"/>
    <m/>
    <m/>
    <m/>
    <x v="0"/>
    <x v="0"/>
    <x v="0"/>
    <x v="0"/>
    <s v="Se evidencia en reporte consolidado de de PQRs con corte a 31 de marzo. "/>
    <m/>
    <m/>
    <m/>
  </r>
  <r>
    <n v="10"/>
    <x v="5"/>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Casanare"/>
    <s v="Porcentaje"/>
    <s v="Actas de comités entregadas en el periodo"/>
    <s v="Eficacia"/>
    <n v="0"/>
    <n v="1"/>
    <n v="0.25"/>
    <n v="0.25"/>
    <n v="0.25"/>
    <n v="0.25"/>
    <n v="0.25"/>
    <s v="Para el seguimiento en curso (Primer trimestre 2021) se relacionas actas de comité de convivencia laboral (1, sesiona cada 3 meses) en la que no se evidencia queja alguna interpuesta por algún funcionario de la DT Casanare. Adicionalmente se da claridad de las personas que deben estar asistiendo a los comités ya que en vigencias pasadas no han participado las personas que deberían participar. En el caso del copasst (2 actas, febrero y marzo. No se relaciona acta del mes de enero, debido a que los funcionarios que pertenecen al comité se encontraban en vacaciones y compensatorios), de igual forma se evidencia que los participantes reconocen sus funciones y su participación en dicho comité. Se le da cumplimiento al 100% para este trimestre. "/>
    <m/>
    <m/>
    <m/>
    <m/>
    <m/>
    <m/>
    <n v="0.25"/>
    <d v="2021-04-13T00:00:00"/>
    <m/>
    <m/>
    <m/>
    <n v="0.25"/>
    <n v="1"/>
    <n v="0"/>
    <n v="0"/>
    <n v="0"/>
    <s v="Concepto Favorable"/>
    <m/>
    <m/>
    <m/>
    <s v="Se evidencia cumplimiento de la realización de comités con las actas. convivencia laboral el 29- 03/2021, actas de COPASST, 26-02/2021 ( DONDE SE HACE NOTA ACLARATORIA EN RELACION AL COMITE QUE SE DEBIA REALIZAR EN EL  MES  DE ENEO)y  Acta del 29-03 2021"/>
    <m/>
    <m/>
    <m/>
    <x v="0"/>
    <x v="0"/>
    <x v="0"/>
    <x v="0"/>
    <s v="Se evidencia con comités con las actas. convivencia laboral el 29 de marzo de 2021,  actas de COPASST, 26 de febrero de 2021."/>
    <m/>
    <m/>
    <m/>
  </r>
  <r>
    <n v="11"/>
    <x v="5"/>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Casanare"/>
    <s v="Porcentaje"/>
    <s v="Reportes de responsabilidades asignadas en el periodo"/>
    <s v="Eficacia"/>
    <n v="0"/>
    <n v="1"/>
    <n v="0.25"/>
    <n v="0.25"/>
    <n v="0.25"/>
    <n v="0.25"/>
    <n v="0"/>
    <s v="En calidad de Director Territorial Casanare me permito informar que en atención al ACTA DE ASIGNACIÓN DE RESPONSABILIDADES Y RENDICIÓN DE CUENTAS EN EL SISTEMA DE GESTIÓN DE LA SEGURIDAD Y SALUD EN EL TRABAJO, durante el tiempo comprendido entre el 6 de enero de 2021 y el 30 de marzo de 2021 por encontrarse el 70% (7) de nuestros funcionarios en trabajo en casa y el 30% (3) en modo presencial y por realizarse traslado de sede  de la Territorial Casanare, se adelantaron las siguientes gestiones: 1) COMITÉ PARITARIO DE SEGURIDAD Y SALUD EN EL TRABAJO – COPASST. 2) COMITÉ DE CONVIVENCIA LABORAL-CCL. 3) BRIGADA DE EMERGENCIAS. 4) RENDICIÓN DE CUENTAS (Respecto a este punto, en el transcurso del año 2021 se planeará dicha rendición de cuentas, que nos permita evidencias cada uno de las activida"/>
    <m/>
    <m/>
    <m/>
    <m/>
    <m/>
    <m/>
    <n v="0"/>
    <d v="2021-04-14T00:00:00"/>
    <m/>
    <m/>
    <m/>
    <n v="0"/>
    <n v="0"/>
    <n v="0"/>
    <n v="0"/>
    <n v="0"/>
    <s v="Concepto Favorable"/>
    <m/>
    <m/>
    <m/>
    <s v="Se cumple actividad demostrando reporte consolidado enviado en correo electrónico enviado el 14- 04 2021"/>
    <m/>
    <m/>
    <m/>
    <x v="0"/>
    <x v="0"/>
    <x v="0"/>
    <x v="0"/>
    <s v="Se aprueba con reporte consolidado enviado en correo electrónico enviado el 14 de abril del presente año."/>
    <m/>
    <m/>
    <m/>
  </r>
  <r>
    <n v="12"/>
    <x v="5"/>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gestión y firma de contratos"/>
    <d v="2021-01-01T00:00:00"/>
    <d v="2021-12-31T00:00:00"/>
    <s v="Pendiente"/>
    <s v="Casanare"/>
    <s v="Porcentaje"/>
    <s v="Recursos obtenidos por firma de contratos"/>
    <s v="Eficiencia"/>
    <n v="0"/>
    <n v="1"/>
    <n v="0.25"/>
    <n v="0.25"/>
    <n v="0.25"/>
    <n v="0.25"/>
    <n v="0.25"/>
    <s v="Si bien no se han concretado la suscripción de contratos, ni el ingreso de recursos por estos conceptos, en el presente trimestre el director presenta los avances realizados en cuanto a la gestión que se está realizando en acompañamiento de la Subdirección de Catastro, tendientes a la suscripción de contratos de actualización catastral multipropósito así: 1) Propuesta de actualización 15032021 MANI, CASANARE ﬁrmado. 2) Propuesta económica para la actualización y conservación catastral de la zona urbana del municipio de Maní. 3) CERTIFICACION DE POLIGONOS DE MAYOR DESARROLLO Y CRECIMIENTO EN YOPAL CASANARE, para actualización catastral multipropósito. 4) Datos para oﬁcio de solicitud Actualización catastral multipropósito Sectorizada del Mpio de Yopal."/>
    <m/>
    <m/>
    <m/>
    <m/>
    <m/>
    <m/>
    <n v="0.25"/>
    <d v="2021-04-14T00:00:00"/>
    <m/>
    <m/>
    <m/>
    <n v="0.25"/>
    <n v="1"/>
    <n v="0"/>
    <n v="0"/>
    <n v="0"/>
    <s v="Concepto Favorable"/>
    <m/>
    <m/>
    <m/>
    <s v="Se evidencia avance en la gestión en informe  reportado en correo electrónico en el cual se adjuntan 7 archivos"/>
    <m/>
    <m/>
    <m/>
    <x v="0"/>
    <x v="0"/>
    <x v="0"/>
    <x v="0"/>
    <s v="Se evidencia con suscripción de contratos de actualización catastral multipropósito así: 1) Propuesta de actualización 15032021 MANI, CASANARE ﬁrmado. 2) Propuesta económica para la actualización y conservación catastral de la zona urbana del municipio de Maní. 3) CERTIFICACION DE POLIGONOS DE MAYOR DESARROLLO Y CRECIMIENTO EN YOPAL CASANARE, para actualización catastral multipropósito. 4) Datos para oﬁcio de solicitud Actualización catastral multipropósito Sectorizada del Mpio de Yopal."/>
    <m/>
    <m/>
    <m/>
  </r>
  <r>
    <n v="13"/>
    <x v="5"/>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Casanare"/>
    <s v="Número"/>
    <s v="Recursos obtenidos por ventas de contado"/>
    <s v="Eficiencia"/>
    <n v="0"/>
    <n v="1"/>
    <n v="0"/>
    <n v="0"/>
    <n v="0"/>
    <n v="1"/>
    <n v="19535840"/>
    <s v="Para el seguimiento en curso se cuenta con dos documentos que soportan los ingresos económicos registrados durante el tercer trimestre relacionados con las ventas de servicios en la DT Casanare (Enero $107.478) y (Febrero $1.846.106), no se cuenta con el registro del mes de marzo ya que el área financiera emite estos registros corte de 15 del mes seguiente, es decir, el 15 de abril tendríamos el registro de marzo. En ese sentido se reporta el valor de $1.953.584, apesar que la DT Casanare se encontraba haciendo su traslado de sede a un nuevo inmueble. Por el motivo anterior tembién se suspendió la expedición de certificados a los usuarios, en el mes de abril se retomaron nuevamentes estas actividades. "/>
    <m/>
    <m/>
    <m/>
    <m/>
    <m/>
    <m/>
    <n v="19535840"/>
    <d v="2021-04-13T00:00:00"/>
    <m/>
    <m/>
    <m/>
    <n v="1"/>
    <s v=""/>
    <s v=""/>
    <s v=""/>
    <n v="0"/>
    <s v="Concepto Favorable"/>
    <m/>
    <m/>
    <m/>
    <s v="Se evidencia cumplimiento con reportes de ingresos incluyendo los meses de enero, febrero y marzo reportado a en eeste mes."/>
    <m/>
    <m/>
    <m/>
    <x v="0"/>
    <x v="0"/>
    <x v="0"/>
    <x v="0"/>
    <s v="Se evidencia con reportes de ingresos de enero, febrero y marzo reportado a en eeste mes."/>
    <m/>
    <m/>
    <m/>
  </r>
  <r>
    <n v="14"/>
    <x v="5"/>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Llevar a cabo el proceso de recuperación del 100% de la cartera pendiente por convenios y contratos de la territorial "/>
    <d v="2021-01-01T00:00:00"/>
    <d v="2021-12-31T00:00:00"/>
    <s v="Pendiente"/>
    <s v="Casanare"/>
    <s v="Porcentaje"/>
    <s v="Recursos obtenidos por recuperación de cartera"/>
    <s v="Eficiencia"/>
    <n v="0"/>
    <n v="1"/>
    <n v="0.25"/>
    <n v="0.25"/>
    <n v="0.25"/>
    <n v="0.25"/>
    <n v="0.25"/>
    <s v="Para el periodo en seguimiento el Director Territorial aporta correo donde precisa algunas anotaciones por el cual el indicador en mención no aplica para la DT Casanare: 1) La Territorial Casanare al momento a nivel de Ministerio de Hacienda no es ordenadora del Gasto, la gestión de dicha aprobación está en proceso. 2) Que de vigencias anteriores la Territorial Casanare no tiene cartera por cobrar. 3) Que dentro de las metas de la Territorial, no se encuentra valor de referencia para recuperar. "/>
    <m/>
    <m/>
    <m/>
    <m/>
    <m/>
    <m/>
    <n v="0.25"/>
    <d v="2021-04-14T00:00:00"/>
    <m/>
    <m/>
    <m/>
    <n v="0.25"/>
    <n v="1"/>
    <n v="0"/>
    <n v="0"/>
    <n v="0"/>
    <s v="Sin meta asignada en el periodo"/>
    <m/>
    <m/>
    <m/>
    <s v="Territorial Casanare no tiene cartera por cobrar, por lo que el indicador no aplica"/>
    <m/>
    <m/>
    <m/>
    <x v="2"/>
    <x v="0"/>
    <x v="0"/>
    <x v="0"/>
    <s v="Territorial Casanare no tiene cartera por cobrar, por lo que el indicador no aplica.  SI NO TIENE CARTERA PARA QUE SE ASIGNARON META?????"/>
    <m/>
    <m/>
    <m/>
  </r>
  <r>
    <n v="1"/>
    <x v="6"/>
    <s v="Formación o actualiz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Procesos Formación o actualización urbana para un cubrimiento de área en hectáreas"/>
    <d v="2021-01-01T00:00:00"/>
    <d v="2021-12-31T00:00:00"/>
    <s v="Pendiente"/>
    <s v="Cauca"/>
    <s v="Número"/>
    <s v="Hectáreas urbanas con actualización o formación catastral alcanzadas"/>
    <s v="Eficacia"/>
    <n v="0"/>
    <n v="3200"/>
    <n v="0"/>
    <n v="0"/>
    <n v="0"/>
    <n v="3200"/>
    <n v="0"/>
    <s v="Se realizó la gestión y socializacion de entregables de acuerdo al plan de trabajo presentado al municipio y además se solicitó a diferentes entidades información básica para el proceso de Actualización Catastral.   En el primer trimestre no realizó reconocimiento predial poque se presentó un atraso en el cronograma propuesto en lo referente a la aceptación del plan de trabajo por parte del municipio de Popayán, lo que desencadenó atraso en las demás actividades, de igual manera la entrega de las hojas de vida de las personas que se capacitarian para el curso de reconocimineto predial por parte del municipio de acuerdo a la clausula primera del contrato, no sentregaron a tiempo; y la contratación también tuvo inconvenientes. "/>
    <m/>
    <m/>
    <m/>
    <m/>
    <m/>
    <m/>
    <n v="0"/>
    <d v="2021-04-18T00:00:00"/>
    <m/>
    <m/>
    <m/>
    <n v="0"/>
    <s v=""/>
    <s v=""/>
    <s v=""/>
    <n v="0"/>
    <s v="Concepto Favorable"/>
    <m/>
    <m/>
    <m/>
    <s v="se revisa las evidencias, se encuentra acordes con el producto esperado"/>
    <m/>
    <m/>
    <m/>
    <x v="0"/>
    <x v="0"/>
    <x v="0"/>
    <x v="0"/>
    <s v="Se evidencia cronograma y plan de trabajo"/>
    <m/>
    <m/>
    <m/>
  </r>
  <r>
    <n v="2"/>
    <x v="6"/>
    <s v="Formación o actualiz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Procesos Formación o actualización rural para un cubrimiento de área en hectáreas"/>
    <d v="2021-01-01T00:00:00"/>
    <d v="2021-12-31T00:00:00"/>
    <s v="Pendiente"/>
    <s v="Cauca"/>
    <s v="Número"/>
    <s v="Hectáreas rurales con actualización o formación catastral alcanzadas"/>
    <s v="Eficacia"/>
    <n v="0"/>
    <n v="44818"/>
    <n v="0"/>
    <n v="0"/>
    <n v="0"/>
    <n v="44818"/>
    <n v="0"/>
    <s v="Se realizó la gestión y socializacion de entregables de acuerdo al plan de trabajo presentado al municipio y además se solicitó a diferentes entidades información básica para el proceso de Actualización Catastral.   En el primer trimestre no realizó reconocimiento predial poque se presentó un atraso en el cronograma propuesto en lo referente a la aceptación del plan de trabajo por parte del municipio de Popayán, lo que desencadenó atraso en las demás actividades, de igual manera la entrega de las hojas de vida de las personas que se capacitarian para el curso de reconocimineto predial por parte del municipio de acuerdo a la clausula primera del contrato, no sentregaron a tiempo; y la contratación también tuvo inconvenientes. "/>
    <m/>
    <m/>
    <m/>
    <m/>
    <m/>
    <m/>
    <n v="0"/>
    <d v="2021-04-18T00:00:00"/>
    <m/>
    <m/>
    <m/>
    <n v="0"/>
    <s v=""/>
    <s v=""/>
    <s v=""/>
    <n v="0"/>
    <s v="Concepto Favorable"/>
    <m/>
    <m/>
    <m/>
    <s v="se revisa las evidencias, se encuentra acordes con el producto esperado"/>
    <m/>
    <m/>
    <m/>
    <x v="0"/>
    <x v="0"/>
    <x v="0"/>
    <x v="0"/>
    <s v="Se evidencia cronograma y plan de trabajo "/>
    <m/>
    <m/>
    <m/>
  </r>
  <r>
    <n v="3"/>
    <x v="6"/>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Cauca"/>
    <s v="Número"/>
    <s v="Tramites de conservación Catastral realizados (Oficina)"/>
    <s v="Eficacia"/>
    <n v="0"/>
    <n v="6064"/>
    <n v="0"/>
    <n v="0"/>
    <n v="0"/>
    <n v="6064"/>
    <n v="1017"/>
    <s v="Se realizaron trámites de oficina en los diferentes municipios 1015 en COBOL y 2 en el SNC, ya que se cuenta con poco personal en conservación para realizar trámites y el SNC presenta algunas fallas además Popayán es el municipio que más trámites solicita y está en proceso de actualización. "/>
    <m/>
    <m/>
    <m/>
    <m/>
    <m/>
    <m/>
    <n v="1017"/>
    <d v="2021-04-19T00:00:00"/>
    <m/>
    <m/>
    <m/>
    <n v="0.16771108179419525"/>
    <s v=""/>
    <s v=""/>
    <s v=""/>
    <n v="0"/>
    <s v="Concepto Favorable"/>
    <m/>
    <m/>
    <m/>
    <s v="se revisa las evidencias, se encuentra acordes con el producto esperado"/>
    <m/>
    <m/>
    <m/>
    <x v="0"/>
    <x v="0"/>
    <x v="0"/>
    <x v="0"/>
    <s v="Se valida en la herramienta cobol 1017 trámites realizados en el trimestre. "/>
    <m/>
    <m/>
    <m/>
  </r>
  <r>
    <n v="5"/>
    <x v="6"/>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Cauca"/>
    <s v="Número"/>
    <s v="Tramites de conservación Catastral realizados (Terreno)"/>
    <s v="Eficacia"/>
    <n v="0"/>
    <n v="5038"/>
    <n v="0"/>
    <n v="0"/>
    <n v="0"/>
    <n v="5038"/>
    <n v="121"/>
    <s v="En avance en la meta de  los trámites de terreno es baja porque se cuenta con poco personal para reconocimineto predial, 2 reconocedores prediales para 41 municipios de acuerdo al presupuesto asignado para esta vigenia 2021, por lo cual se está gestionando recursos con la CRC para conservación."/>
    <m/>
    <m/>
    <m/>
    <m/>
    <m/>
    <m/>
    <n v="121"/>
    <d v="2021-04-19T00:00:00"/>
    <m/>
    <m/>
    <m/>
    <n v="2.4017467248908297E-2"/>
    <s v=""/>
    <s v=""/>
    <s v=""/>
    <n v="0"/>
    <s v="Concepto Favorable"/>
    <m/>
    <m/>
    <m/>
    <s v="se revisa las evidencias, se encuentra acordes con el producto esperado"/>
    <m/>
    <m/>
    <m/>
    <x v="0"/>
    <x v="0"/>
    <x v="0"/>
    <x v="0"/>
    <s v="Se valida la realización de 121 trámites de terrenos realizados en el trimestre. "/>
    <m/>
    <m/>
    <m/>
  </r>
  <r>
    <n v="7"/>
    <x v="6"/>
    <s v="Avalúos Comerciales elaborad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n el término legal, el 100% de las solicitudes de elaboración de avalúos comerciales"/>
    <d v="2021-01-01T00:00:00"/>
    <d v="2021-12-31T00:00:00"/>
    <s v="Pendiente"/>
    <s v="Cauca"/>
    <s v="Número"/>
    <s v="Número de avalúos elaborados en el periodo"/>
    <s v="Eficacia"/>
    <n v="0"/>
    <n v="50"/>
    <n v="0"/>
    <n v="0"/>
    <n v="0"/>
    <n v="50"/>
    <n v="0"/>
    <s v="No se han realizado avalúos comerciales en este trimestre, se encuentran en proceso de contratación los peritos avaluadores."/>
    <m/>
    <m/>
    <m/>
    <m/>
    <m/>
    <m/>
    <n v="0"/>
    <d v="2021-04-18T00:00:00"/>
    <m/>
    <m/>
    <m/>
    <n v="0"/>
    <s v=""/>
    <s v=""/>
    <s v=""/>
    <n v="0"/>
    <s v="Concepto Favorable"/>
    <m/>
    <m/>
    <m/>
    <s v="no se desarrolla en el periodo"/>
    <m/>
    <m/>
    <m/>
    <x v="2"/>
    <x v="0"/>
    <x v="0"/>
    <x v="0"/>
    <s v="Sin meta asignada en el periodo"/>
    <m/>
    <m/>
    <m/>
  </r>
  <r>
    <n v="8"/>
    <x v="6"/>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Cauca"/>
    <s v="Porcentaje"/>
    <s v="Solicitudes atendidas en tiempo legal en el periodo"/>
    <s v="Eficacia"/>
    <n v="0"/>
    <n v="1"/>
    <n v="0.25"/>
    <n v="0.25"/>
    <n v="0.25"/>
    <n v="0.25"/>
    <n v="0.2475"/>
    <s v=" Se respondieron el 99% de las solicitudes de regularización de la propiedad"/>
    <m/>
    <m/>
    <m/>
    <m/>
    <m/>
    <m/>
    <n v="0.2475"/>
    <d v="2021-04-19T00:00:00"/>
    <m/>
    <m/>
    <m/>
    <n v="0.2475"/>
    <n v="0.99"/>
    <n v="0"/>
    <n v="0"/>
    <n v="0"/>
    <s v="Concepto Favorable"/>
    <m/>
    <m/>
    <m/>
    <s v="se revisa las evidencias, se encuentra acordes con el producto esperado"/>
    <m/>
    <m/>
    <m/>
    <x v="0"/>
    <x v="0"/>
    <x v="0"/>
    <x v="0"/>
    <s v="Se evidencia control en Excel del primer trimestre 2021."/>
    <m/>
    <m/>
    <m/>
  </r>
  <r>
    <n v="9"/>
    <x v="6"/>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Cauca"/>
    <s v="Porcentaje"/>
    <s v="Solicitudes atendidas en tiempo legal en el periodo"/>
    <s v="Eficacia"/>
    <n v="0"/>
    <n v="1"/>
    <n v="0.25"/>
    <n v="0.25"/>
    <n v="0.25"/>
    <n v="0.25"/>
    <n v="0.25"/>
    <s v="Se da respuesta a todas las solicitudes de Juzgados y Procuradurias en temas de Restitución de Tierras y Ley de Víctimas"/>
    <m/>
    <m/>
    <m/>
    <m/>
    <m/>
    <m/>
    <n v="0.25"/>
    <d v="2021-04-19T00:00:00"/>
    <m/>
    <m/>
    <m/>
    <n v="0.25"/>
    <n v="1"/>
    <n v="0"/>
    <n v="0"/>
    <n v="0"/>
    <s v="Concepto Favorable"/>
    <m/>
    <m/>
    <m/>
    <s v="se revisa las evidencias, se encuentra acordes con el producto esperado"/>
    <m/>
    <m/>
    <m/>
    <x v="0"/>
    <x v="0"/>
    <x v="0"/>
    <x v="0"/>
    <s v="Se valida control en Excel de los procesos cursados en el primer trimestre de 2021."/>
    <m/>
    <m/>
    <m/>
  </r>
  <r>
    <n v="10"/>
    <x v="6"/>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Cauca"/>
    <s v="Porcentaje"/>
    <s v="Solicitudes atendidas en tiempo legal en el periodo"/>
    <s v="Eficacia"/>
    <n v="0"/>
    <n v="1"/>
    <n v="0.25"/>
    <n v="0.25"/>
    <n v="0.25"/>
    <n v="0.25"/>
    <n v="0.15"/>
    <s v="Se han atendido el 60% de las solicitudes, teniendo en cuenta las dificultades presentadas con la nueva pltaforma SIGAC, que no entrega respuestas en tiempo real por lo que hay que reenviarlas nuevamente por correo electrónico."/>
    <m/>
    <m/>
    <m/>
    <m/>
    <m/>
    <m/>
    <n v="0.15"/>
    <d v="2021-04-19T00:00:00"/>
    <m/>
    <m/>
    <m/>
    <n v="0.15"/>
    <n v="0.6"/>
    <n v="0"/>
    <n v="0"/>
    <n v="0"/>
    <s v="Concepto Favorable"/>
    <m/>
    <m/>
    <m/>
    <s v="se revisa las evidencias, se encuentra acordes con el producto esperado"/>
    <m/>
    <m/>
    <m/>
    <x v="0"/>
    <x v="0"/>
    <x v="0"/>
    <x v="0"/>
    <s v="Se evidencia con correo del 18 de enero de 2021."/>
    <m/>
    <m/>
    <m/>
  </r>
  <r>
    <n v="11"/>
    <x v="6"/>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Cauca"/>
    <s v="Porcentaje"/>
    <s v="Actas de comités entregadas en el periodo"/>
    <s v="Eficacia"/>
    <n v="0"/>
    <n v="1"/>
    <n v="0.25"/>
    <n v="0.25"/>
    <n v="0.25"/>
    <n v="0.25"/>
    <n v="0.25"/>
    <s v="Se realizaron las Actas de Copasst mensuales y el Acta  Trimestral Convivencia Laboral "/>
    <m/>
    <m/>
    <m/>
    <m/>
    <m/>
    <m/>
    <n v="0.25"/>
    <d v="2021-04-19T00:00:00"/>
    <m/>
    <m/>
    <m/>
    <n v="0.25"/>
    <n v="1"/>
    <n v="0"/>
    <n v="0"/>
    <n v="0"/>
    <s v="Concepto Favorable"/>
    <m/>
    <m/>
    <m/>
    <s v="se revisa las evidencias, se encuentra acordes con el producto esperado"/>
    <m/>
    <m/>
    <m/>
    <x v="0"/>
    <x v="0"/>
    <x v="0"/>
    <x v="0"/>
    <s v="SE evidencias de copasst, y convivencia del primer trimestre de 2021. "/>
    <m/>
    <m/>
    <m/>
  </r>
  <r>
    <n v="12"/>
    <x v="6"/>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Cauca"/>
    <s v="Porcentaje"/>
    <s v="Reportes de responsabilidades asignadas en el periodo"/>
    <s v="Eficacia"/>
    <n v="0"/>
    <n v="1"/>
    <n v="0.25"/>
    <n v="0.25"/>
    <n v="0.25"/>
    <n v="0.25"/>
    <n v="0.25"/>
    <s v="Se atienden las responsabilidades y rendición de cuentas en el SG-SST  "/>
    <m/>
    <m/>
    <m/>
    <m/>
    <m/>
    <m/>
    <n v="0.25"/>
    <d v="2021-04-19T00:00:00"/>
    <m/>
    <m/>
    <m/>
    <n v="0.25"/>
    <n v="1"/>
    <n v="0"/>
    <n v="0"/>
    <n v="0"/>
    <s v="Concepto Favorable"/>
    <m/>
    <m/>
    <m/>
    <s v="se revisa las evidencias, se encuentra acordes con el producto esperado"/>
    <m/>
    <m/>
    <m/>
    <x v="0"/>
    <x v="0"/>
    <x v="0"/>
    <x v="0"/>
    <s v="Se evidencia con correo electrónico del 23 de febrero de 2021."/>
    <m/>
    <m/>
    <m/>
  </r>
  <r>
    <n v="13"/>
    <x v="6"/>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gestión y firma de contratos"/>
    <d v="2021-01-01T00:00:00"/>
    <d v="2021-12-31T00:00:00"/>
    <s v="Pendiente"/>
    <s v="Cauca"/>
    <s v="Porcentaje"/>
    <s v="Recursos obtenidos por firma de contratos"/>
    <s v="Eficiencia"/>
    <n v="0"/>
    <n v="1"/>
    <n v="0.25"/>
    <n v="0.25"/>
    <n v="0.25"/>
    <n v="0.25"/>
    <n v="0"/>
    <s v="Se está gestionando con la CRC (Corporación Autónoma Regional del Cauca) la firma de un contrato para Conservacion"/>
    <m/>
    <m/>
    <m/>
    <m/>
    <m/>
    <m/>
    <n v="0"/>
    <d v="2021-04-18T00:00:00"/>
    <m/>
    <m/>
    <m/>
    <n v="0"/>
    <n v="0"/>
    <n v="0"/>
    <n v="0"/>
    <n v="0"/>
    <s v="Concepto No Favorable"/>
    <m/>
    <m/>
    <m/>
    <s v="la evidencia de gestión, no refleja el ingreso de los recursos"/>
    <m/>
    <m/>
    <m/>
    <x v="0"/>
    <x v="0"/>
    <x v="0"/>
    <x v="0"/>
    <s v="Se evidencia con correo electrónico del 27 de marzo de 2021."/>
    <m/>
    <m/>
    <m/>
  </r>
  <r>
    <n v="14"/>
    <x v="6"/>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Cauca"/>
    <s v="Porcentaje"/>
    <s v="Recursos obtenidos por ventas de contado"/>
    <s v="Eficiencia"/>
    <n v="0"/>
    <n v="1"/>
    <n v="0"/>
    <n v="0"/>
    <n v="0"/>
    <n v="1"/>
    <n v="30828410"/>
    <s v="Se realizaron el 100% de ventas de certificados catastrales especiales, cartas catastrales y certificados planos catastrales que ingresaron en el trimestre"/>
    <m/>
    <m/>
    <m/>
    <m/>
    <m/>
    <m/>
    <n v="30828410"/>
    <d v="2021-04-19T00:00:00"/>
    <m/>
    <m/>
    <m/>
    <n v="1"/>
    <s v=""/>
    <s v=""/>
    <s v=""/>
    <n v="0"/>
    <s v="Concepto Favorable"/>
    <m/>
    <m/>
    <m/>
    <s v="se revisa las evidencias, se encuentra acordes con el producto esperado"/>
    <m/>
    <m/>
    <m/>
    <x v="0"/>
    <x v="0"/>
    <x v="0"/>
    <x v="0"/>
    <s v="Se evidencia con relación de ingresos por la suma de 30.828.410.00. a marzo de 2021."/>
    <m/>
    <m/>
    <m/>
  </r>
  <r>
    <n v="15"/>
    <x v="6"/>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Llevar a cabo el proceso de recuperación del 100% de la cartera pendiente por convenios y contratos de la territorial "/>
    <d v="2021-01-01T00:00:00"/>
    <d v="2021-12-31T00:00:00"/>
    <s v="Pendiente"/>
    <s v="Cauca"/>
    <s v="Porcentaje"/>
    <s v="Recursos obtenidos por recuperación de cartera"/>
    <s v="Eficiencia"/>
    <n v="0"/>
    <n v="1"/>
    <n v="0.25"/>
    <n v="0.25"/>
    <n v="0.25"/>
    <n v="0.25"/>
    <n v="0.25"/>
    <s v="Se recuperó la cartera correspondiente al saldo pendiente de pago por parte del municipio de Popayán."/>
    <m/>
    <m/>
    <m/>
    <m/>
    <m/>
    <m/>
    <n v="0.25"/>
    <d v="2021-04-19T00:00:00"/>
    <m/>
    <m/>
    <m/>
    <n v="0.25"/>
    <n v="1"/>
    <n v="0"/>
    <n v="0"/>
    <n v="0"/>
    <s v="Concepto Favorable"/>
    <m/>
    <m/>
    <m/>
    <s v="se revisa las evidencias, se encuentra acordes con el producto esperado"/>
    <m/>
    <m/>
    <m/>
    <x v="0"/>
    <x v="0"/>
    <x v="0"/>
    <x v="0"/>
    <s v="SE evidencia con informe de cartera por edades de los meses de enero, febrero y marzo de 2021."/>
    <m/>
    <m/>
    <m/>
  </r>
  <r>
    <n v="1"/>
    <x v="7"/>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Cesar"/>
    <s v="Número"/>
    <s v="Tramites de conservación Catastral realizados (Oficina)"/>
    <s v="Eficacia"/>
    <n v="0"/>
    <n v="5530"/>
    <n v="0"/>
    <n v="0"/>
    <n v="0"/>
    <n v="5530"/>
    <n v="573"/>
    <s v="En este periodo se ejecutaron 573 tramites de oficina, por la falta de organizaciòn, espacio fisico de los archivos de la extintas unidades operativas de catastro y por falta de personal contratado la cantidad de tramite no fue mayor."/>
    <m/>
    <m/>
    <m/>
    <m/>
    <m/>
    <m/>
    <n v="573"/>
    <d v="2021-04-14T00:00:00"/>
    <m/>
    <m/>
    <m/>
    <n v="0.10361663652802894"/>
    <s v=""/>
    <s v=""/>
    <s v=""/>
    <n v="0"/>
    <s v="Concepto Favorable"/>
    <m/>
    <m/>
    <m/>
    <s v="Reporte aprobado"/>
    <m/>
    <m/>
    <m/>
    <x v="0"/>
    <x v="0"/>
    <x v="0"/>
    <x v="0"/>
    <s v="Se evidencia en pantallazo de SNC la suma de 1.148 trámite de oficina y terreno a 31 de marzo de 2021."/>
    <m/>
    <m/>
    <m/>
  </r>
  <r>
    <n v="3"/>
    <x v="7"/>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Cesar"/>
    <s v="Número"/>
    <s v="Tramites de conservación Catastral realizados (Terreno)"/>
    <s v="Eficacia"/>
    <n v="0"/>
    <n v="9524"/>
    <n v="0"/>
    <n v="0"/>
    <n v="0"/>
    <n v="9524"/>
    <n v="724"/>
    <s v="En este periodo se ejecutaron 724 trámites de terreno, por la falta de organización, espacio físico de los archivos de las extintas unidades operativas de catastro y por falta de personal contratado la cantidad de trámite ejecutado no fue mayor."/>
    <m/>
    <m/>
    <m/>
    <m/>
    <m/>
    <m/>
    <n v="724"/>
    <d v="2021-04-14T00:00:00"/>
    <m/>
    <m/>
    <m/>
    <n v="7.6018479630407393E-2"/>
    <s v=""/>
    <s v=""/>
    <s v=""/>
    <n v="0"/>
    <s v="Concepto Favorable"/>
    <m/>
    <m/>
    <m/>
    <s v="Muy buena ejecución en terreno"/>
    <m/>
    <m/>
    <m/>
    <x v="1"/>
    <x v="0"/>
    <x v="0"/>
    <x v="0"/>
    <s v="Nota:  No  pude observar la evidencia, pues viene vacío el archivo.  "/>
    <m/>
    <m/>
    <m/>
  </r>
  <r>
    <n v="5"/>
    <x v="7"/>
    <s v="Avalúos Comerciales elaborad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n el término legal, el 100% de las solicitudes de elaboración de avalúos comerciales"/>
    <d v="2021-01-01T00:00:00"/>
    <d v="2021-12-31T00:00:00"/>
    <s v="Pendiente"/>
    <s v="Cesar"/>
    <s v="Número"/>
    <s v="Número de avalúos elaborados en el periodo"/>
    <s v="Eficacia"/>
    <n v="0"/>
    <n v="90"/>
    <n v="0"/>
    <n v="0"/>
    <n v="0"/>
    <n v="90"/>
    <n v="2"/>
    <s v="Durante este periodo se realizaron dos avalúos del proceso de restitución de tierras, por el investigador de mercado, no se tiene peritos a valuadores contratados, ni se tiene viáticos para este labor, estos se realizaron con viáticos del área de conservación."/>
    <m/>
    <m/>
    <m/>
    <m/>
    <m/>
    <m/>
    <n v="2"/>
    <d v="2021-04-14T00:00:00"/>
    <m/>
    <m/>
    <m/>
    <n v="2.2222222222222223E-2"/>
    <s v=""/>
    <s v=""/>
    <s v=""/>
    <n v="0"/>
    <s v="Concepto Favorable"/>
    <m/>
    <m/>
    <m/>
    <s v="Reporte aprobado"/>
    <m/>
    <m/>
    <m/>
    <x v="0"/>
    <x v="0"/>
    <x v="0"/>
    <x v="0"/>
    <s v="De 35 avalúos recibidos se observa que dos han realizado en el primer trimestre de 2021."/>
    <m/>
    <m/>
    <m/>
  </r>
  <r>
    <n v="6"/>
    <x v="7"/>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Cesar"/>
    <s v="Porcentaje"/>
    <s v="Solicitudes atendidas en tiempo legal en el periodo"/>
    <s v="Eficacia"/>
    <n v="0"/>
    <n v="1"/>
    <n v="0.25"/>
    <n v="0.25"/>
    <n v="0.25"/>
    <n v="0.25"/>
    <n v="0.2059"/>
    <s v="Durante este periodo se respondieron 14 solicitudes de regularización de la ley 1561 y 1564 de 2012 de las 17 recibidas, esto debido al cambio de sistema de correspondencia, a la implementación, parametrización y fallas presentadas."/>
    <m/>
    <m/>
    <m/>
    <m/>
    <m/>
    <m/>
    <n v="0.2059"/>
    <d v="2021-04-14T00:00:00"/>
    <m/>
    <m/>
    <m/>
    <n v="0.2059"/>
    <n v="0.8236"/>
    <n v="0"/>
    <n v="0"/>
    <n v="0"/>
    <s v="Concepto Favorable"/>
    <m/>
    <m/>
    <m/>
    <s v="Aprobado"/>
    <m/>
    <m/>
    <m/>
    <x v="1"/>
    <x v="0"/>
    <x v="0"/>
    <x v="0"/>
    <s v="De esta actividad no se pudo observar evidencia en el archivo adjunto no hay nada. "/>
    <m/>
    <m/>
    <m/>
  </r>
  <r>
    <n v="7"/>
    <x v="7"/>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Cesar"/>
    <s v="Porcentaje"/>
    <s v="Solicitudes atendidas en tiempo legal en el periodo"/>
    <s v="Eficacia"/>
    <n v="0"/>
    <n v="1"/>
    <n v="0.25"/>
    <n v="0.25"/>
    <n v="0.25"/>
    <n v="0.25"/>
    <n v="0.21609999999999999"/>
    <s v="Durante este periodo se respondieron 83 solicitudes de las 96 recibidas, esto debido a que no había personal de apoyo contratado, para realizar las visitas conjuntas, los distintos posicionamientos de coordenadas y el cumplimiento de sentencia."/>
    <m/>
    <m/>
    <m/>
    <m/>
    <m/>
    <m/>
    <n v="0.21609999999999999"/>
    <d v="2021-04-14T00:00:00"/>
    <m/>
    <m/>
    <m/>
    <n v="0.21609999999999999"/>
    <n v="0.86439999999999995"/>
    <n v="0"/>
    <n v="0"/>
    <n v="0"/>
    <s v="Concepto Favorable"/>
    <m/>
    <m/>
    <m/>
    <s v="aprobado el reporte"/>
    <m/>
    <m/>
    <m/>
    <x v="0"/>
    <x v="0"/>
    <x v="0"/>
    <x v="0"/>
    <s v="SE evidencia con relación avalúos a marzo 31 de 2021."/>
    <m/>
    <m/>
    <m/>
  </r>
  <r>
    <n v="8"/>
    <x v="7"/>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Cesar"/>
    <s v="Porcentaje"/>
    <s v="Solicitudes atendidas en tiempo legal en el periodo"/>
    <s v="Eficacia"/>
    <n v="0"/>
    <n v="1"/>
    <n v="0.25"/>
    <n v="0.25"/>
    <n v="0.25"/>
    <n v="0.25"/>
    <n v="0.151"/>
    <s v="Durante este periodo se respondieron 238 solicitudes de las 394 recibidas, esto debido al cambio de sistema de correspondencia, a la implementación, parametrización, fallas presentadas y falta de personal de apoyo."/>
    <m/>
    <m/>
    <m/>
    <m/>
    <m/>
    <m/>
    <n v="0.151"/>
    <d v="2021-04-14T00:00:00"/>
    <m/>
    <m/>
    <m/>
    <n v="0.151"/>
    <n v="0.60399999999999998"/>
    <n v="0"/>
    <n v="0"/>
    <n v="0"/>
    <s v="Concepto Favorable"/>
    <m/>
    <m/>
    <m/>
    <s v="Se recomienda ponerse al día"/>
    <m/>
    <m/>
    <m/>
    <x v="0"/>
    <x v="0"/>
    <x v="0"/>
    <x v="0"/>
    <s v="Se evidencia que de 394 recibidas se respondieron  238 solicitudes en este periodo se "/>
    <m/>
    <m/>
    <m/>
  </r>
  <r>
    <n v="9"/>
    <x v="7"/>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Cesar"/>
    <s v="Porcentaje"/>
    <s v="Actas de comités entregadas en el periodo"/>
    <s v="Eficacia"/>
    <n v="0"/>
    <n v="1"/>
    <n v="0.25"/>
    <n v="0.25"/>
    <n v="0.25"/>
    <n v="0.25"/>
    <n v="0.25"/>
    <s v="Durante este periodo se realizaron y se firmaron las actas de los comités Coppast y convivencia y se reportaron al GIT de talento humano el día  07/04/2021 a las 22:40 y el día 17/02/2021 a las 15:02, respectivamente."/>
    <m/>
    <m/>
    <m/>
    <m/>
    <m/>
    <m/>
    <n v="0.25"/>
    <d v="2021-04-14T00:00:00"/>
    <m/>
    <m/>
    <m/>
    <n v="0.25"/>
    <n v="1"/>
    <n v="0"/>
    <n v="0"/>
    <n v="0"/>
    <s v="Concepto Favorable"/>
    <m/>
    <m/>
    <m/>
    <s v="Reporte aprobado"/>
    <m/>
    <m/>
    <m/>
    <x v="0"/>
    <x v="0"/>
    <x v="0"/>
    <x v="0"/>
    <s v="Se evidencias actas de comités de reunión de los meses de enero, febrero y marzo del corriente año (FM20100-01/17.V1)"/>
    <m/>
    <m/>
    <m/>
  </r>
  <r>
    <n v="10"/>
    <x v="7"/>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Cesar"/>
    <s v="Porcentaje"/>
    <s v="Reportes de responsabilidades asignadas en el periodo"/>
    <s v="Eficacia"/>
    <n v="0"/>
    <n v="1"/>
    <n v="0.25"/>
    <n v="0.25"/>
    <n v="0.25"/>
    <n v="0.25"/>
    <m/>
    <m/>
    <m/>
    <m/>
    <m/>
    <m/>
    <m/>
    <m/>
    <n v="0"/>
    <m/>
    <m/>
    <m/>
    <m/>
    <n v="0"/>
    <n v="0"/>
    <n v="0"/>
    <n v="0"/>
    <n v="0"/>
    <s v="Concepto No Favorable"/>
    <m/>
    <m/>
    <m/>
    <s v="No hubo reporte"/>
    <m/>
    <m/>
    <m/>
    <x v="1"/>
    <x v="0"/>
    <x v="0"/>
    <x v="0"/>
    <s v="No se evidencia reporte"/>
    <m/>
    <m/>
    <m/>
  </r>
  <r>
    <n v="11"/>
    <x v="7"/>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gestión y firma de contratos"/>
    <d v="2021-01-01T00:00:00"/>
    <d v="2021-12-31T00:00:00"/>
    <s v="Pendiente"/>
    <s v="Cesar"/>
    <s v="Porcentaje"/>
    <s v="Recursos obtenidos por firma de contratos"/>
    <s v="Eficiencia"/>
    <n v="0"/>
    <n v="1"/>
    <n v="0.25"/>
    <n v="0.25"/>
    <n v="0.25"/>
    <n v="0.25"/>
    <n v="0.25"/>
    <s v="El día 10/03/2021 a las 16:05 se solicitó a la subdirectora de catastro la cotización de la actualización catastral del municipio de Astrea urbana rural y de dos corregimientos; Tres cotizaciones separadas para contratar con el municipio y hasta la fecha no se ha obtenido respuesta alguna."/>
    <m/>
    <m/>
    <m/>
    <m/>
    <m/>
    <m/>
    <n v="0.25"/>
    <d v="2021-04-14T00:00:00"/>
    <m/>
    <m/>
    <m/>
    <n v="0.25"/>
    <n v="1"/>
    <n v="0"/>
    <n v="0"/>
    <n v="0"/>
    <s v="Concepto No Favorable"/>
    <m/>
    <m/>
    <m/>
    <s v="faltó anexar la evidencia reiterar la cotización"/>
    <m/>
    <m/>
    <m/>
    <x v="0"/>
    <x v="0"/>
    <x v="0"/>
    <x v="0"/>
    <s v="No reportan evidencia "/>
    <m/>
    <m/>
    <m/>
  </r>
  <r>
    <n v="12"/>
    <x v="7"/>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Cesar"/>
    <s v="Número"/>
    <s v="Recursos obtenidos por ventas de contado"/>
    <s v="Eficiencia"/>
    <n v="0"/>
    <n v="1"/>
    <n v="0"/>
    <n v="0"/>
    <n v="0"/>
    <n v="1"/>
    <n v="34191991"/>
    <s v="Durante este periodo  se realizaron ventas por valor de $ 34.191.991,00, esta se realizaron en su gran mayoría de manera presencial, el porcentaje de venta de manera virtual fue muy bajo."/>
    <m/>
    <m/>
    <m/>
    <m/>
    <m/>
    <m/>
    <n v="34191991"/>
    <d v="2021-04-14T00:00:00"/>
    <m/>
    <m/>
    <m/>
    <n v="1"/>
    <s v=""/>
    <s v=""/>
    <s v=""/>
    <n v="0"/>
    <s v="Concepto Favorable"/>
    <m/>
    <m/>
    <m/>
    <s v="aprobado el reporte"/>
    <m/>
    <m/>
    <m/>
    <x v="0"/>
    <x v="0"/>
    <x v="0"/>
    <x v="0"/>
    <s v="Se validan reportes de relación de  ingresos del trimestre del presente año, por la suma de $34.191.991"/>
    <m/>
    <m/>
    <m/>
  </r>
  <r>
    <n v="13"/>
    <x v="7"/>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Llevar a cabo el proceso de recuperación del 100% de la cartera pendiente por convenios y contratos de la territorial "/>
    <d v="2021-01-01T00:00:00"/>
    <d v="2021-12-31T00:00:00"/>
    <s v="Pendiente"/>
    <s v="Cesar"/>
    <s v="Porcentaje"/>
    <s v="Recursos obtenidos por recuperación de cartera"/>
    <s v="Eficiencia"/>
    <n v="0"/>
    <n v="1"/>
    <n v="0.25"/>
    <n v="0.25"/>
    <n v="0.25"/>
    <n v="0.25"/>
    <n v="0.25"/>
    <s v="Durante este periodo se recuperaron $ 60.000.000 de la cartera del contrato de actualización del municipio de la Jagua de Ibirico, aunque se tiene una consignación de $ 85.000.000 del mismo contrato que desde sede central reportan que no han ingresado y $ 26.000.000 del contrato con el municipio de Manaure que según sede central tampoco han entrado."/>
    <m/>
    <m/>
    <m/>
    <m/>
    <m/>
    <m/>
    <n v="0.25"/>
    <d v="2021-04-14T00:00:00"/>
    <m/>
    <m/>
    <m/>
    <n v="0.25"/>
    <n v="1"/>
    <n v="0"/>
    <n v="0"/>
    <n v="0"/>
    <s v="Concepto Favorable"/>
    <m/>
    <m/>
    <m/>
    <s v="Buena recuperación de la cartera"/>
    <m/>
    <m/>
    <m/>
    <x v="0"/>
    <x v="0"/>
    <x v="0"/>
    <x v="0"/>
    <s v="Se validan $171.000.000 millones de pesos recuperados de cartera "/>
    <m/>
    <m/>
    <m/>
  </r>
  <r>
    <n v="1"/>
    <x v="8"/>
    <s v="Formación o actualiz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Procesos Formación o actualización rural para un cubrimiento de área en hectáreas"/>
    <d v="2021-01-01T00:00:00"/>
    <d v="2021-12-31T00:00:00"/>
    <s v="Pendiente"/>
    <s v="Córdoba"/>
    <s v="Número"/>
    <s v="Hectáreas rurales con actualización o formación catastral alcanzadas"/>
    <s v="Eficacia"/>
    <n v="0"/>
    <n v="91184"/>
    <n v="0"/>
    <n v="0"/>
    <n v="0"/>
    <n v="91184"/>
    <n v="0"/>
    <s v="El jefe de actualización informa que a la fecha no se ha firmado convenio o contrato para con ningún ente territorial para adelantar un proceso de actualización catastral en los municipios bajo la jurisdicción de la Territorial Córdoba. Sin meta asignada para el periodo. Se anexa soporte en PDF."/>
    <m/>
    <m/>
    <m/>
    <m/>
    <m/>
    <m/>
    <n v="0"/>
    <d v="2021-04-12T00:00:00"/>
    <m/>
    <m/>
    <m/>
    <n v="0"/>
    <s v=""/>
    <s v=""/>
    <s v=""/>
    <n v="0"/>
    <s v="Sin meta asignada en el periodo"/>
    <m/>
    <m/>
    <m/>
    <s v="Sin meta asignada en el periodo"/>
    <m/>
    <m/>
    <m/>
    <x v="2"/>
    <x v="0"/>
    <x v="0"/>
    <x v="0"/>
    <s v="Sin meta para el periodo"/>
    <m/>
    <m/>
    <m/>
  </r>
  <r>
    <n v="2"/>
    <x v="8"/>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Córdoba"/>
    <s v="Número"/>
    <s v="Tramites de conservación Catastral realizados (Oficina)"/>
    <s v="Eficacia"/>
    <n v="0"/>
    <n v="4778"/>
    <n v="0"/>
    <n v="0"/>
    <n v="0"/>
    <n v="4778"/>
    <n v="1592"/>
    <s v="En el primer trimestre de 2021 la Territorial finalizó 1592 trámites de Oficina correspondientes a la vigengia 2021 y años anteriores. "/>
    <m/>
    <m/>
    <m/>
    <m/>
    <m/>
    <m/>
    <n v="1592"/>
    <d v="2021-04-13T00:00:00"/>
    <m/>
    <m/>
    <m/>
    <n v="0.33319380493930517"/>
    <s v=""/>
    <s v=""/>
    <s v=""/>
    <n v="0"/>
    <s v="Concepto Favorable"/>
    <m/>
    <m/>
    <m/>
    <s v="El ejecutado (1592) corresponde a lo indicado en la evidencia soportada. "/>
    <m/>
    <m/>
    <m/>
    <x v="0"/>
    <x v="0"/>
    <x v="0"/>
    <x v="0"/>
    <s v="Se evidencia informe firmado de Trámites Finalizados de Oficina y Terreno, Vigencia y Años Anteriores - Primer Trimestre 2021, donde se observa que que la Territorial finalizó 1592 trámites de Oficina"/>
    <m/>
    <m/>
    <m/>
  </r>
  <r>
    <n v="4"/>
    <x v="8"/>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Córdoba"/>
    <s v="Número"/>
    <s v="Tramites de conservación Catastral realizados (Terreno)"/>
    <s v="Eficacia"/>
    <n v="0"/>
    <n v="8072"/>
    <n v="0"/>
    <n v="0"/>
    <n v="0"/>
    <n v="8072"/>
    <n v="904"/>
    <s v="En el primer trimestre de 2021 la Territorial finalizó 904 trámites de Terreno correspondientes a la vigengia 2021 y años anteriores. "/>
    <m/>
    <m/>
    <m/>
    <m/>
    <m/>
    <m/>
    <n v="904"/>
    <d v="2021-04-13T00:00:00"/>
    <m/>
    <m/>
    <m/>
    <n v="0.11199207135777998"/>
    <s v=""/>
    <s v=""/>
    <s v=""/>
    <n v="0"/>
    <s v="Concepto Favorable"/>
    <m/>
    <m/>
    <m/>
    <s v="El ejecutado (904) corresponde a lo indicado en la evidencia soportada. "/>
    <m/>
    <m/>
    <m/>
    <x v="0"/>
    <x v="0"/>
    <x v="0"/>
    <x v="0"/>
    <s v="Se evidencia informe firmado de Trámites Finalizados de Oficina y Terreno, Vigencia y Años Anteriores - Primer Trimestre 2021, donde se observa que que la Territorial finalizó 904 trámites de Terreno en el primer trimestre de 2021"/>
    <m/>
    <m/>
    <m/>
  </r>
  <r>
    <n v="6"/>
    <x v="8"/>
    <s v="Avalúos Comerciales elaborad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n el término legal, el 100% de las solicitudes de elaboración de avalúos comerciales"/>
    <d v="2021-01-01T00:00:00"/>
    <d v="2021-12-31T00:00:00"/>
    <s v="Pendiente"/>
    <s v="Córdoba"/>
    <s v="Número"/>
    <s v="Número de avalúos elaborados en el periodo"/>
    <s v="Eficacia"/>
    <n v="0"/>
    <n v="40"/>
    <n v="0"/>
    <n v="0"/>
    <n v="0"/>
    <n v="40"/>
    <n v="6"/>
    <s v="En el primer trimestre se practicaron 6 avalúos comerciales, entregados oportunamente de acuerdo a los requerimientos del caso."/>
    <m/>
    <m/>
    <m/>
    <m/>
    <m/>
    <m/>
    <n v="6"/>
    <d v="2021-04-12T00:00:00"/>
    <m/>
    <m/>
    <m/>
    <n v="0.15"/>
    <s v=""/>
    <s v=""/>
    <s v=""/>
    <n v="0"/>
    <s v="Concepto Favorable"/>
    <m/>
    <m/>
    <m/>
    <s v="En el archivo adjunto se observan las seis solicitudes de avalúos comerciales en estado entregado"/>
    <m/>
    <m/>
    <m/>
    <x v="0"/>
    <x v="0"/>
    <x v="0"/>
    <x v="0"/>
    <s v="Se evidencia archivo con el reporte de 6 avalúos realizados durante el primer trimestre de 2021, sin embargo, al revisar la información reportada por el GIT de Avalúos de la Subdirección de Catastro, no aparecen reportados, por lo tanto se sugiere hacer el respectivo reporte y actualizar la información."/>
    <m/>
    <m/>
    <m/>
  </r>
  <r>
    <n v="7"/>
    <x v="8"/>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Córdoba"/>
    <s v="Porcentaje"/>
    <s v="Solicitudes atendidas en tiempo legal en el periodo"/>
    <s v="Eficacia"/>
    <n v="0"/>
    <n v="1"/>
    <n v="0.25"/>
    <n v="0.25"/>
    <n v="0.25"/>
    <n v="0.25"/>
    <n v="0.25"/>
    <s v="En el primer trimestre de 2021 se recibieron y trámitaron 22 solicitudes en materia de regularización de la propiedad (Ley 1561 y Ley 1564 de 2012). Se anexa PDF."/>
    <m/>
    <m/>
    <m/>
    <m/>
    <m/>
    <m/>
    <n v="0.25"/>
    <d v="2021-04-12T00:00:00"/>
    <m/>
    <m/>
    <m/>
    <n v="0.25"/>
    <n v="1"/>
    <n v="0"/>
    <n v="0"/>
    <n v="0"/>
    <s v="Concepto Favorable"/>
    <m/>
    <m/>
    <m/>
    <s v="En la evidencia que se adjuntó se observa documento firmado por Ruth Martínez Gonzáles en el que se indica que se recibieron 22 solicitudes en materia de regularización de la propiedad, las cuales fueron tramitadas en su totalidad"/>
    <m/>
    <m/>
    <m/>
    <x v="0"/>
    <x v="0"/>
    <x v="0"/>
    <x v="0"/>
    <s v="Se presenta como evidencia documento firmado por Ruth Patricia Martínez González, en el que se informa que se  recibieron y tramitaron 22 solicitudes en materia de regularización de la propiedad."/>
    <m/>
    <m/>
    <m/>
  </r>
  <r>
    <n v="8"/>
    <x v="8"/>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Córdoba"/>
    <s v="Porcentaje"/>
    <s v="Solicitudes atendidas en tiempo legal en el periodo"/>
    <s v="Eficacia"/>
    <n v="0"/>
    <n v="1"/>
    <n v="0.25"/>
    <n v="0.25"/>
    <n v="0.25"/>
    <n v="0.25"/>
    <n v="0.25"/>
    <s v="Se recibiero 18 solicitudes en trámites administrativos, 10 solicitudes en Trámites Judiciales y 8 solicitudes de sentencias en Posfallo, se realiza la inclusión en el aplicativo de manitoreo y se dieron las respuestas debidas a los diferentes operadores judiciales y entidades solicitantes. Total recibidas y trámitadas 36."/>
    <m/>
    <m/>
    <m/>
    <m/>
    <m/>
    <m/>
    <n v="0.25"/>
    <d v="2021-04-12T00:00:00"/>
    <m/>
    <m/>
    <m/>
    <n v="0.25"/>
    <n v="1"/>
    <n v="0"/>
    <n v="0"/>
    <n v="0"/>
    <s v="Concepto Favorable"/>
    <m/>
    <m/>
    <m/>
    <s v="Aunque en los tres archivos en pdf se observan fechas de recibido de las solicitudes, pero no fecha en que se respondieron, al solicitar el archivo en Excel se puede constatar que las 36 solicitudes relacionadas con política de restitución de tierras fueron respondidos en términos legales (menos 30 días hábiles)"/>
    <m/>
    <m/>
    <m/>
    <x v="0"/>
    <x v="0"/>
    <x v="0"/>
    <x v="0"/>
    <s v="Se presenta archivo con 10 trámites judiciales tramitadas, pero se reporta la atención de un total de 36 trámites, pero al comparar esta información con el reporte trimestral presentado por la subdirección de catastro, se reportan 30 trámites atendidos por la D.T Córdoba. Se recomienda enviar la información a la Subdirección de Catastro para hacer la respectiva actualización."/>
    <m/>
    <m/>
    <m/>
  </r>
  <r>
    <n v="9"/>
    <x v="8"/>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Córdoba"/>
    <s v="Porcentaje"/>
    <s v="Solicitudes atendidas en tiempo legal en el periodo"/>
    <s v="Eficacia"/>
    <n v="0"/>
    <n v="1"/>
    <n v="0.25"/>
    <n v="0.25"/>
    <n v="0.25"/>
    <n v="0.25"/>
    <n v="0.24"/>
    <s v="En el primer semestre de 2021 se recibieron 336 Pqrs, se trámitaron 323. De las trece (13) peticiones pendientes, (3) están fuera del plazo legal y_x000d__x000a_(10) estan dentro del término legal."/>
    <m/>
    <m/>
    <m/>
    <m/>
    <m/>
    <m/>
    <n v="0.24"/>
    <d v="2021-04-12T00:00:00"/>
    <m/>
    <m/>
    <m/>
    <n v="0.24"/>
    <n v="0.96"/>
    <n v="0"/>
    <n v="0"/>
    <n v="0"/>
    <s v="Concepto No Favorable"/>
    <m/>
    <m/>
    <m/>
    <s v="En la evidencia que se adjuntó se observa documento firmado por Ruth Martínez Gonzáles en el que se indica la información reportada en el seguimiento, pero no se logra constatar de las 323 tramitadas cuántas se atendieron dentro de los plazos"/>
    <m/>
    <m/>
    <m/>
    <x v="0"/>
    <x v="0"/>
    <x v="0"/>
    <x v="0"/>
    <s v="Se presenta como evidencia informe firmado por Ruth Patricia Martínez González, de Peticiones recibidas en la D.T Córdoba - 2021, donde se observa que que la Territorial recibió 336 peticiones y se atendieron 323. No es posible verificar la oportunidad de la atención."/>
    <m/>
    <m/>
    <m/>
  </r>
  <r>
    <n v="10"/>
    <x v="8"/>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Córdoba"/>
    <s v="Porcentaje"/>
    <s v="Actas de comités entregadas en el periodo"/>
    <s v="Eficacia"/>
    <n v="0"/>
    <n v="1"/>
    <n v="0.25"/>
    <n v="0.25"/>
    <n v="0.25"/>
    <n v="0.25"/>
    <n v="0.25"/>
    <s v="Se realizó la reunión trimestral de comité de convivencia laboral y tres reuniones del Copasst, dando cumplimiento al 100% de las actividades programadas para el primer trimestre de 2021. Se Anexan evidencias."/>
    <m/>
    <m/>
    <m/>
    <m/>
    <m/>
    <m/>
    <n v="0.25"/>
    <d v="2021-04-12T00:00:00"/>
    <m/>
    <m/>
    <m/>
    <n v="0.25"/>
    <n v="1"/>
    <n v="0"/>
    <n v="0"/>
    <n v="0"/>
    <s v="Concepto Favorable"/>
    <m/>
    <m/>
    <m/>
    <s v="Se observan actas conforme al seguimiento realizado por la Dirección Territorial, ante las cuales surgen las siguientes recomendaciones: 1. Por el derecho a la privacidad y protección de datos personales, se recomienda anonimizar las actas del COPASST cuando se envíen a nivel central donde se mencionen a las personas que sufren alguna enfermedad o han sido contagiados por el virus. 2.Se recomienda que todas las actas estén firmadas por la totalidad de miembros que hayan asistido a la reunión. 3. Se recomienda que el comité de convivencia laboral realice recomendaciones actividades preventivas al acoso laboral, ya que es una de las funciones que se encuentra estipulada en la Res 652 de 2012l "/>
    <m/>
    <m/>
    <m/>
    <x v="0"/>
    <x v="0"/>
    <x v="0"/>
    <x v="0"/>
    <s v="Se evidencian actas mensuales firmadas de reuniones del Copasst y un acta correspondiente al primer trimestre de 2021 de reunión del de comité de convivencia laboral."/>
    <m/>
    <m/>
    <m/>
  </r>
  <r>
    <n v="11"/>
    <x v="8"/>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Córdoba"/>
    <s v="Porcentaje"/>
    <s v="Reportes de responsabilidades asignadas en el periodo"/>
    <s v="Eficacia"/>
    <n v="0"/>
    <n v="1"/>
    <n v="0.25"/>
    <n v="0.25"/>
    <n v="0.25"/>
    <n v="0.25"/>
    <n v="0.25"/>
    <s v="En el primer trimestre de 2021 la territorial se dió cumplimiento a lo acordado en el acta del 06-01-2021 en lo atinente a las responsabilidades y rendición de cuentas en el SG-SST. Se anexan soportes en PDF con la información pertinente."/>
    <m/>
    <m/>
    <m/>
    <m/>
    <m/>
    <m/>
    <n v="0.25"/>
    <d v="2021-04-14T00:00:00"/>
    <m/>
    <m/>
    <m/>
    <n v="0.25"/>
    <n v="1"/>
    <n v="0"/>
    <n v="0"/>
    <n v="0"/>
    <s v="Concepto Favorable"/>
    <m/>
    <m/>
    <m/>
    <s v="Se observa cuadro donde se indica cómo se han cumplido las responsabilidades y rendición de cuentas en el SGSST; sin embargo allí se indica que se ha realizado reporte de condiciones inseguras y en las actas del COPASST de los tres meses no aparece ese reporte. Adicionalmente, se indica que el comité de convivencia laboral no ha elaborado el informe trimestral porque no se han presentado quejas de acoso laboral, pero conforme a lo indicado en la Resolución 652 de 2012este se debe realizar, así sea indicando cuáles fueron las recomendaciones en medidas preventivas y su implementación."/>
    <m/>
    <m/>
    <m/>
    <x v="0"/>
    <x v="0"/>
    <x v="0"/>
    <x v="0"/>
    <s v="Se evidencia Informe I trimestre asignación de responsabilidades y rendición de cuentas en el Sistema De Gestión De La Seguridad Y Salud En El Trabajo–Dirección Territorial Córdoba, sin fecha y sin firmas. Se informa que el comité de convivencia laboral no ha elaboró el informe trimestral porque no se presentaron quejas de acoso laboral, incumpliendo la Resolución 652 de 2012, que establece que se debe realizar informe trimestral."/>
    <m/>
    <m/>
    <m/>
  </r>
  <r>
    <n v="12"/>
    <x v="8"/>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gestión y firma de contratos"/>
    <d v="2021-01-01T00:00:00"/>
    <d v="2021-12-31T00:00:00"/>
    <s v="Pendiente"/>
    <s v="Córdoba"/>
    <s v="Porcentaje"/>
    <s v="Recursos obtenidos por firma de contratos"/>
    <s v="Eficiencia"/>
    <n v="0"/>
    <n v="1"/>
    <n v="0.25"/>
    <n v="0.25"/>
    <n v="0.25"/>
    <n v="0.25"/>
    <n v="0"/>
    <s v="No se ha realizado firma de contratos en el primer trimestre de 2021, se está a la espera de la firma con el municipio de San Carlos."/>
    <m/>
    <m/>
    <m/>
    <m/>
    <m/>
    <m/>
    <n v="0"/>
    <d v="2021-04-12T00:00:00"/>
    <m/>
    <m/>
    <m/>
    <n v="0"/>
    <n v="0"/>
    <n v="0"/>
    <n v="0"/>
    <n v="0"/>
    <s v="Concepto Favorable"/>
    <m/>
    <m/>
    <m/>
    <s v="Se concuerda con la DT respecto a que su ejecución ha sido decero (0) durante el primer trimestre"/>
    <m/>
    <m/>
    <m/>
    <x v="1"/>
    <x v="0"/>
    <x v="0"/>
    <x v="0"/>
    <s v="No se presenta avance de la meta durante el trimestre"/>
    <m/>
    <m/>
    <m/>
  </r>
  <r>
    <n v="13"/>
    <x v="8"/>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Córdoba"/>
    <s v="Número"/>
    <s v="Recursos obtenidos por ventas de contado"/>
    <s v="Eficiencia"/>
    <n v="0"/>
    <n v="1"/>
    <n v="0"/>
    <n v="0"/>
    <n v="0"/>
    <n v="1"/>
    <n v="65263147"/>
    <s v="En el primer trimestre de 2021 las ventas de la Territorial incluyendo la OUC de San Andres Isla, ascendieron a: 65.263.147 pesos m/cte, discriminadas así: Enero: 20.136.689, Febrero: 25.086.948, Marzo: 20.039.510. Se anexan los soportes en formato PDF."/>
    <m/>
    <m/>
    <m/>
    <m/>
    <m/>
    <m/>
    <n v="65263147"/>
    <d v="2021-04-12T00:00:00"/>
    <m/>
    <m/>
    <m/>
    <n v="1"/>
    <s v=""/>
    <s v=""/>
    <s v=""/>
    <n v="0"/>
    <s v="Concepto Favorable"/>
    <m/>
    <m/>
    <m/>
    <s v="En los archivos adjuntos se observa la discriminación de las ventas de la sede territorial y de la UOC San Andrés por cada mes"/>
    <m/>
    <m/>
    <m/>
    <x v="0"/>
    <x v="0"/>
    <x v="0"/>
    <x v="0"/>
    <s v="Se evidencian archivos mensuales con las ventas de la Territorial incluyendo la UOC de San Andrés Isla. No es posible establecer cual es la meta programada para cada trimestre."/>
    <m/>
    <m/>
    <m/>
  </r>
  <r>
    <n v="14"/>
    <x v="8"/>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Llevar a cabo el proceso de recuperación del 100% de la cartera pendiente por convenios y contratos de la territorial "/>
    <d v="2021-01-01T00:00:00"/>
    <d v="2021-12-31T00:00:00"/>
    <s v="Pendiente"/>
    <s v="Córdoba"/>
    <s v="Porcentaje"/>
    <s v="Recursos obtenidos por recuperación de cartera"/>
    <s v="Eficiencia"/>
    <n v="0"/>
    <n v="1"/>
    <n v="0.25"/>
    <n v="0.25"/>
    <n v="0.25"/>
    <n v="0.25"/>
    <n v="0"/>
    <s v="Para el primer trimestre de 2021 en la Territorial no hay procesos en curso de recuperación de Cartera."/>
    <m/>
    <m/>
    <m/>
    <m/>
    <m/>
    <m/>
    <n v="0"/>
    <d v="2021-04-12T00:00:00"/>
    <m/>
    <m/>
    <m/>
    <n v="0"/>
    <n v="0"/>
    <n v="0"/>
    <n v="0"/>
    <n v="0"/>
    <s v="Sin meta asignada en el periodo"/>
    <m/>
    <m/>
    <m/>
    <s v="Sin meta asignada en el periodo"/>
    <m/>
    <m/>
    <m/>
    <x v="2"/>
    <x v="0"/>
    <x v="0"/>
    <x v="0"/>
    <s v="No hay meta programada para el periodo"/>
    <m/>
    <m/>
    <m/>
  </r>
  <r>
    <n v="1"/>
    <x v="9"/>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Cundinamarca"/>
    <s v="Número"/>
    <s v="Tramites de conservación Catastral realizados (Oficina)"/>
    <s v="Eficacia"/>
    <n v="0"/>
    <n v="15284"/>
    <n v="0"/>
    <n v="0"/>
    <n v="0"/>
    <n v="15284"/>
    <n v="2477"/>
    <s v="Para el primer trimestre del 2021 se tramitaron en la Dirección Territorial Cundinamarca 2477 mutaciones de oficina, lo que representa un avance del 16,2% en la meta establecida por la circular 1000-2021-0000182-IE-005. El equipo de trabajo del Área de Conservación está comprometido y trabajando fuertemente para el cumplimiento de la meta, sin embargo,  las cuarentenas decretadas por el Gobierno Nacional y Alcaldía de Bogotá, restringen la actividad normal laboral, lo que repercute directamente en los rendimientos del personal. Se carga como evidencia archivo consolidado (SIC+SNC) e informes obtenidos del SIC con las mutaciones tramitadas para los meses de enero, febrero y marzo. Responsable: Julio César Soto"/>
    <m/>
    <m/>
    <m/>
    <m/>
    <m/>
    <m/>
    <n v="2477"/>
    <d v="2021-04-14T00:00:00"/>
    <m/>
    <m/>
    <m/>
    <n v="0.16206490447526825"/>
    <s v=""/>
    <s v=""/>
    <s v=""/>
    <n v="0"/>
    <s v="Concepto Favorable"/>
    <m/>
    <m/>
    <m/>
    <s v="Se observa que durante el primer trimestre de 2021  la DT avanzó en los Tramites de conservación Catastral realizados (mutaciones de Oficina)"/>
    <m/>
    <m/>
    <m/>
    <x v="0"/>
    <x v="0"/>
    <x v="0"/>
    <x v="0"/>
    <s v="Se evidencian informes del SIC con las mutaciones tramitadas por la D.T Cundinamarca en los meses de enero, febrero y marzo. También se presenta archivo Excel con mutaciones tramitadas en 2021 por la D.T. Se reportan 2477 mutaciones de oficina tramitadas por la D.T Cundinamarca"/>
    <m/>
    <m/>
    <m/>
  </r>
  <r>
    <n v="3"/>
    <x v="9"/>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Cundinamarca"/>
    <s v="Número"/>
    <s v="Tramites de conservación Catastral realizados (Terreno)"/>
    <s v="Eficacia"/>
    <n v="0"/>
    <n v="43978"/>
    <n v="0"/>
    <n v="0"/>
    <n v="0"/>
    <n v="43978"/>
    <n v="5590"/>
    <s v="Por su parte, para el primer trimestre del 2021 se tramitaron en la Dirección Territorial Cundinamarca 5590 mutaciones de terreno, lo que representa un avance del 12,7% en la meta establecida por la circular 1000-2021-0000182-IE-005 que es de 43978 trámites. El equipo de trabajo del Área de Conservación está comprometido y trabajando fuertemente para el cumplimiento de la meta, sin embargo,  las cuarentenas decretadas por el Gobierno Nacional y Alcaldía de Bogotá, restringen la actividad normal laboral, lo que repercute directamente en los rendimientos del personal. Se carga como evidencia archivo consolidado (SIC+SNC) e informes obtenidos del SIC con las mutaciones tramitadas para los meses de enero, febrero y marzo. Responsable: Julio César Soto."/>
    <m/>
    <m/>
    <m/>
    <m/>
    <m/>
    <m/>
    <n v="5590"/>
    <d v="2021-04-14T00:00:00"/>
    <m/>
    <m/>
    <m/>
    <n v="0.12710900904997954"/>
    <s v=""/>
    <s v=""/>
    <s v=""/>
    <n v="0"/>
    <s v="Concepto Favorable"/>
    <m/>
    <m/>
    <m/>
    <s v="Se observa que la DT avanzó en los Tramites de terreno (mutaciones de terreno) durante el primer trimestre de 2021"/>
    <m/>
    <m/>
    <m/>
    <x v="0"/>
    <x v="0"/>
    <x v="0"/>
    <x v="0"/>
    <s v="Se evidencian informes del SIC con las mutaciones tramitadas por la D.T Cundinamarca en los meses de enero, febrero y marzo. También se presenta archivo Excel con mutaciones tramitadas en 2021 por la D.T. Se reportan 5590 mutaciones de terreno tramitadas por la D.T Cundinamarca"/>
    <m/>
    <m/>
    <m/>
  </r>
  <r>
    <n v="5"/>
    <x v="9"/>
    <s v="Avalúos Comerciales elaborad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n el término legal, el 100% de las solicitudes de elaboración de avalúos comerciales"/>
    <d v="2021-01-01T00:00:00"/>
    <d v="2021-12-31T00:00:00"/>
    <s v="Pendiente"/>
    <s v="Cundinamarca"/>
    <s v="Número"/>
    <s v="Número de avalúos elaborados en el periodo"/>
    <s v="Eficacia"/>
    <n v="0"/>
    <n v="40"/>
    <n v="0"/>
    <n v="0"/>
    <n v="0"/>
    <n v="40"/>
    <n v="0"/>
    <s v="Durante el primer trimestre del año 2021, la Dirección Territorial de Cundinamarca no ha recibido ninguna solicitud  para la realización de avalúos comerciales por parte de personas naturales o entidades.Sin embargo, se han recibido 6 solicitudes por parte de los Juzgados correspondientes de Restitución de Tierras, para seis predios de los municipios del Peñón, Yacopí y La Palma. Se cargan las evidencias de dichas solicitudes y los memorandos que justifican esta situación por el encargado. Responsable: Sergio Suárez Pineda"/>
    <m/>
    <m/>
    <m/>
    <m/>
    <m/>
    <m/>
    <n v="0"/>
    <d v="2021-04-14T00:00:00"/>
    <m/>
    <m/>
    <m/>
    <n v="0"/>
    <s v=""/>
    <s v=""/>
    <s v=""/>
    <n v="0"/>
    <s v="Sin meta asignada en el periodo"/>
    <m/>
    <m/>
    <m/>
    <s v="Sin meta asignada en el periodo"/>
    <m/>
    <m/>
    <m/>
    <x v="2"/>
    <x v="0"/>
    <x v="0"/>
    <x v="0"/>
    <s v="Se presenta como evidencia documento firmado por el responsable de Gestión Catastral en la D.T Cundinamarca, en el que se informa que no se  recibieron solicitudes de elaboración de avalúos comerciales"/>
    <m/>
    <m/>
    <m/>
  </r>
  <r>
    <n v="6"/>
    <x v="9"/>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Cundinamarca"/>
    <s v="Porcentaje"/>
    <s v="Solicitudes atendidas en tiempo legal en el periodo"/>
    <s v="Eficacia"/>
    <n v="0"/>
    <n v="1"/>
    <n v="0.25"/>
    <n v="0.25"/>
    <n v="0.25"/>
    <n v="0.25"/>
    <n v="0.25"/>
    <s v="Para el primer trimestre del 2021 no se han recibido solicitudes de trámites en el marco de la Ley 1561 y 1564 de 2012. Como evidencia se carga correo remitido por el funcionario encargado de atención en ventanilla para la generación de certificados catastrales y facturación, quien manifiesta esta situación. Responsable: Germán Cadena Verástegui"/>
    <m/>
    <m/>
    <m/>
    <m/>
    <m/>
    <m/>
    <n v="0.25"/>
    <d v="2021-04-14T00:00:00"/>
    <m/>
    <m/>
    <m/>
    <n v="0.25"/>
    <n v="1"/>
    <n v="0"/>
    <n v="0"/>
    <n v="0"/>
    <s v="Sin meta asignada en el periodo"/>
    <m/>
    <m/>
    <m/>
    <s v="Se observa que no han recibido solicitudes en materia de regularización de la propiedad (Ley 1561 y Ley 1564 de 2012)"/>
    <m/>
    <m/>
    <m/>
    <x v="2"/>
    <x v="0"/>
    <x v="0"/>
    <x v="0"/>
    <s v="Se presenta como evidencia correo remitido por el funcionario encargado de atención en ventanilla , en el que se informa que no se  recibieron solicitudes en materia de regularización de la propiedad en la D.T Cundinamarca. No es claro por que se reporta un avance de 0.25"/>
    <m/>
    <m/>
    <m/>
  </r>
  <r>
    <n v="7"/>
    <x v="9"/>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Cundinamarca"/>
    <s v="Porcentaje"/>
    <s v="Solicitudes atendidas en tiempo legal en el periodo"/>
    <s v="Eficacia"/>
    <n v="0"/>
    <n v="1"/>
    <n v="0.25"/>
    <n v="0.25"/>
    <n v="0.25"/>
    <n v="0.25"/>
    <n v="0.25"/>
    <s v="En cuanto a las solicitudes relacionadas con la Política de Restitución de Tierras y Ley de Víctimas, se cargan como evidencia del seguimiento para los meses de enero, febrero y marzo del 2021 los archivos que corresponden a las matrices en las que se lleva dicho control: BC/AC CUNDINAMARCA (1); En él se lleva el monitoreo del estado de solicitud de avalúos comerciales realizados por los clientes externos de la DT  ( UAEGRTD. JUZGADOS - TRIBUNAL). HERRAMIENTO DE MONITOREO: En él se lleva el monitoreo de estado actual de los procesos judiciales que son competencia de la DT. En el archivo Cuadro de evidencias se encuentra el total de trámites atendidos (125) para el periodo considerado.  Responsable: Miguel Giovanni Torres"/>
    <m/>
    <m/>
    <m/>
    <m/>
    <m/>
    <m/>
    <n v="0.25"/>
    <d v="2021-04-14T00:00:00"/>
    <m/>
    <m/>
    <m/>
    <n v="0.25"/>
    <n v="1"/>
    <n v="0"/>
    <n v="0"/>
    <n v="0"/>
    <s v="Concepto Favorable"/>
    <m/>
    <m/>
    <m/>
    <s v="Se observa que la DT realizó seguimiento para el cumplimiento de la Política de Restitución de Tierras y Ley de Víctimas durante el primer trimestre de 2021"/>
    <m/>
    <m/>
    <m/>
    <x v="0"/>
    <x v="0"/>
    <x v="0"/>
    <x v="0"/>
    <s v="Se evidencian archivos Excel donde se reporta la atención de 125 solicitudes recibidas para el cumplimiento de la Política de Restitución de Tierras y Ley de Víctimas. No es posible verificar la atención de estas solicitudes en los términos de ley."/>
    <m/>
    <m/>
    <m/>
  </r>
  <r>
    <n v="8"/>
    <x v="9"/>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Cundinamarca"/>
    <s v="Porcentaje"/>
    <s v="Solicitudes atendidas en tiempo legal en el periodo"/>
    <s v="Eficacia"/>
    <n v="0"/>
    <n v="1"/>
    <n v="0.25"/>
    <n v="0.25"/>
    <n v="0.25"/>
    <n v="0.25"/>
    <n v="0.25"/>
    <s v="Se carga como evidencia archivo CONSOLIDADO12_03_2021, que incluye el reporte de los trámites relacionados con PQRDS que han sido asignados por funcionario y el estado en el que se encuentran a la fecha de generación del informe. El SIGAC no permite identificar que trámites ya obtuvieron una respuesta, puesto que exporta la información de manera general; lo anterior, ha sido puesto en conocimiento de los desarrolladores del sistema en las jornadas de soporte SIGAC y ellos manifestaron de palabra que no estaba establecido por la entidad, pero que tomarían la sugerencia para mejorar el sistema. Responsable: Consuelo López"/>
    <m/>
    <m/>
    <m/>
    <m/>
    <m/>
    <m/>
    <n v="0.25"/>
    <d v="2021-04-14T00:00:00"/>
    <m/>
    <m/>
    <m/>
    <n v="0.25"/>
    <n v="1"/>
    <n v="0"/>
    <n v="0"/>
    <n v="0"/>
    <s v="Concepto Favorable"/>
    <m/>
    <m/>
    <m/>
    <s v="Se observa que la DT realizó seguimiento durante el primer trimestre para atender oportunamente las PQRS"/>
    <m/>
    <m/>
    <m/>
    <x v="1"/>
    <x v="0"/>
    <x v="0"/>
    <x v="0"/>
    <s v="Se observa que se presentan informes de SIGAC de PQRDS asignadas por funcionario y el estado en el que se encuentran, pero no se está realizando el seguimiento establecido en el control, con el fin de garantizar la atención de las PQRs en los términos de ley."/>
    <m/>
    <m/>
    <m/>
  </r>
  <r>
    <n v="9"/>
    <x v="9"/>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Cundinamarca"/>
    <s v="Porcentaje"/>
    <s v="Actas de comités entregadas en el periodo"/>
    <s v="Eficacia"/>
    <n v="0"/>
    <n v="1"/>
    <n v="0.25"/>
    <n v="0.25"/>
    <n v="0.25"/>
    <n v="0.25"/>
    <n v="0.25"/>
    <s v="Se cargan como evidencias las 3 actas del las reuniones del COPASST correspondientes a los meses de enero, febrero y marzo del 2021. Igualmente el acta del Comité de Convivencia Laboral realizado en marzo. Responsable: Luis Carlos Ramírez"/>
    <m/>
    <m/>
    <m/>
    <m/>
    <m/>
    <m/>
    <n v="0.25"/>
    <d v="2021-04-14T00:00:00"/>
    <m/>
    <m/>
    <m/>
    <n v="0.25"/>
    <n v="1"/>
    <n v="0"/>
    <n v="0"/>
    <n v="0"/>
    <s v="Concepto Favorable"/>
    <m/>
    <m/>
    <m/>
    <s v="Se observa que durante el primer trimestre la DT cumplió con la entrega de las actas de los comités (Copasst y Comité de convivencia) al GIT Gestión del Talento Humano"/>
    <m/>
    <m/>
    <m/>
    <x v="0"/>
    <x v="0"/>
    <x v="0"/>
    <x v="0"/>
    <s v="Se evidencian actas mensuales firmadas de reuniones del Copasst y un acta correspondiente al primer trimestre de 2021 de reunión del de comité de convivencia laboral."/>
    <m/>
    <m/>
    <m/>
  </r>
  <r>
    <n v="10"/>
    <x v="9"/>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Cundinamarca"/>
    <s v="Porcentaje"/>
    <s v="Reportes de responsabilidades asignadas en el periodo"/>
    <s v="Eficacia"/>
    <n v="0"/>
    <n v="1"/>
    <n v="0.25"/>
    <n v="0.25"/>
    <n v="0.25"/>
    <n v="0.25"/>
    <n v="0.25"/>
    <s v="Como parte de las responsabilidades en el proceso de rendición de cuentas del SG-SST por el Profesional Especializado con funciones de Secretario Abogado, se cargan evidencias de los reportes hechos a Talento Humano de dos casos positivos de Covid que se presentaron en la Territorial durante el mes de marzo. Igualmente en la carpeta de la actividad 9 se encuentran las actas de las reuniones realizadas por los comités del COPASST y de Convivencia Laboral para el I trimestre del 2021. Responsable: Luis Carlos Ramírez"/>
    <m/>
    <m/>
    <m/>
    <m/>
    <m/>
    <m/>
    <n v="0.25"/>
    <d v="2021-04-14T00:00:00"/>
    <m/>
    <m/>
    <m/>
    <n v="0.25"/>
    <n v="1"/>
    <n v="0"/>
    <n v="0"/>
    <n v="0"/>
    <s v="Concepto Favorable"/>
    <m/>
    <m/>
    <m/>
    <s v="Se observa que se atendieron las responsabilidades y rendición de cuentas en el SG - SST por parte de la DT durante el primer trimestre. "/>
    <m/>
    <m/>
    <m/>
    <x v="0"/>
    <x v="0"/>
    <x v="0"/>
    <x v="0"/>
    <s v="Se observa el cumplimiento de la  rendición de cuentas del SG-SST . Se evidencian reportes hechos a Talento Humano. "/>
    <m/>
    <m/>
    <m/>
  </r>
  <r>
    <n v="11"/>
    <x v="9"/>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gestión y firma de contratos"/>
    <d v="2021-01-01T00:00:00"/>
    <d v="2021-12-31T00:00:00"/>
    <s v="Pendiente"/>
    <s v="Cundinamarca"/>
    <s v="Porcentaje"/>
    <s v="Recursos obtenidos por firma de contratos"/>
    <s v="Eficiencia"/>
    <n v="0"/>
    <n v="1"/>
    <n v="0.25"/>
    <n v="0.25"/>
    <n v="0.25"/>
    <n v="0.25"/>
    <n v="0.25"/>
    <s v="En cuanto a los ingresos obtenidos por la gestión y firma de contratos,  se cargan como evidencias los reportes de ingresos por contratos suscritos con los municipios de Gachancipá y Cogua correspondientes al año anterior, que han sido pagados en el I trimestre del 2021 considerado. Responsable: Amanda Bernal"/>
    <m/>
    <m/>
    <m/>
    <m/>
    <m/>
    <m/>
    <n v="0.25"/>
    <d v="2021-04-14T00:00:00"/>
    <m/>
    <m/>
    <m/>
    <n v="0.25"/>
    <n v="1"/>
    <n v="0"/>
    <n v="0"/>
    <n v="0"/>
    <s v="Concepto Favorable"/>
    <m/>
    <m/>
    <m/>
    <s v="Se observa que durante el primer trimestre la DT recaud{o ingresos por convenios"/>
    <m/>
    <m/>
    <m/>
    <x v="0"/>
    <x v="0"/>
    <x v="0"/>
    <x v="0"/>
    <s v="Se evidencian registros de recaudos en SIIF por convenios con municipios de Gachancipá y Cogua "/>
    <m/>
    <m/>
    <m/>
  </r>
  <r>
    <n v="12"/>
    <x v="9"/>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Cundinamarca"/>
    <s v="Número"/>
    <s v="Recursos obtenidos por ventas de contado"/>
    <s v="Eficiencia"/>
    <n v="0"/>
    <n v="1"/>
    <n v="0"/>
    <n v="0"/>
    <n v="0"/>
    <n v="1"/>
    <n v="33109583"/>
    <s v="Para el primer trimestre del 2021, la Dirección Territorial de Cundinamarca obtuvo ingresos totales por la venta de productos y servicios de $ 33.109.583. Se cargan como evidencias los informes de ventas de contado de enero a marzo. Responsable: Amanda Bernal"/>
    <m/>
    <m/>
    <m/>
    <m/>
    <m/>
    <m/>
    <n v="33109583"/>
    <d v="2021-04-14T00:00:00"/>
    <m/>
    <m/>
    <m/>
    <n v="1"/>
    <s v=""/>
    <s v=""/>
    <s v=""/>
    <n v="0"/>
    <s v="Concepto Favorable"/>
    <m/>
    <m/>
    <m/>
    <s v="Se observa que la DT recibió ingresos por la venta de bienes y servicios durante el primer trimestre"/>
    <m/>
    <m/>
    <m/>
    <x v="0"/>
    <x v="0"/>
    <x v="0"/>
    <x v="0"/>
    <s v="Se evidencian relaciones de ingresos de contado de los meses de enero, febrero y marzo de 2021 en la D.T Cundinamarca"/>
    <m/>
    <m/>
    <m/>
  </r>
  <r>
    <n v="13"/>
    <x v="9"/>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Llevar a cabo el proceso de recuperación del 100% de la cartera pendiente por convenios y contratos de la territorial "/>
    <d v="2021-01-01T00:00:00"/>
    <d v="2021-12-31T00:00:00"/>
    <s v="Pendiente"/>
    <s v="Cundinamarca"/>
    <s v="Porcentaje"/>
    <s v="Recursos obtenidos por recuperación de cartera"/>
    <s v="Eficiencia"/>
    <n v="0"/>
    <n v="1"/>
    <n v="0.25"/>
    <n v="0.25"/>
    <n v="0.25"/>
    <n v="0.25"/>
    <n v="0.25"/>
    <s v="En el primer trimestre de 2021 se recupero cartera pendiente por convenios y contratos a cargo de la Territorial; por ello se cargan las evidencias correspondientes como son los archivos con la cartera mes a mes para evidenciar la recuperación de los ingresos por este concepto. Responsable: Clara Egeli Vargas"/>
    <m/>
    <m/>
    <m/>
    <m/>
    <m/>
    <m/>
    <n v="0.25"/>
    <d v="2021-04-14T00:00:00"/>
    <m/>
    <m/>
    <m/>
    <n v="0.25"/>
    <n v="1"/>
    <n v="0"/>
    <n v="0"/>
    <n v="0"/>
    <s v="Concepto Favorable"/>
    <m/>
    <m/>
    <m/>
    <s v="Se observa que durante el primer trimestre la DT recuperó cartera pendiente por convenios y contratos de la territorial "/>
    <m/>
    <m/>
    <m/>
    <x v="0"/>
    <x v="0"/>
    <x v="0"/>
    <x v="0"/>
    <s v="Se presentan informes mensuales de cartera por edades, evidenciando la recuperación de cartera de enero a marzo de 2021"/>
    <m/>
    <m/>
    <m/>
  </r>
  <r>
    <n v="1"/>
    <x v="10"/>
    <s v="Formación o actualiz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Procesos Formación o actualización rural para un cubrimiento de área en hectáreas"/>
    <d v="2021-01-01T00:00:00"/>
    <d v="2021-12-31T00:00:00"/>
    <s v="Pendiente"/>
    <s v="Guajira"/>
    <s v="Número"/>
    <s v="Hectáreas rurales con actualización o formación catastral alcanzadas"/>
    <s v="Eficacia"/>
    <n v="0"/>
    <n v="177498"/>
    <n v="0"/>
    <n v="0"/>
    <n v="0"/>
    <n v="177498"/>
    <n v="0"/>
    <s v="NO SE HA PRESENTADO  O REALIZADO NINGUN PROCESO DE ACTUALIZACION RURAL EN EL AREA  RURAL CORRESPONDIENTE AL DEPARTAMENTO  DE LA GUAJIRA "/>
    <m/>
    <m/>
    <m/>
    <m/>
    <m/>
    <m/>
    <n v="0"/>
    <d v="2021-04-12T00:00:00"/>
    <m/>
    <m/>
    <m/>
    <n v="0"/>
    <s v=""/>
    <s v=""/>
    <s v=""/>
    <n v="0"/>
    <s v="Sin meta asignada en el periodo"/>
    <m/>
    <m/>
    <m/>
    <s v="NO APLICA"/>
    <m/>
    <m/>
    <m/>
    <x v="2"/>
    <x v="0"/>
    <x v="0"/>
    <x v="0"/>
    <s v="Sin meta para el periodo"/>
    <m/>
    <m/>
    <m/>
  </r>
  <r>
    <n v="2"/>
    <x v="10"/>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Guajira"/>
    <s v="Número"/>
    <s v="Tramites de conservación Catastral realizados (Oficina)"/>
    <s v="Eficacia"/>
    <n v="0"/>
    <n v="3393"/>
    <n v="0"/>
    <n v="0"/>
    <n v="0"/>
    <n v="3393"/>
    <n v="634"/>
    <s v="SE REALIZARON LOS TRAMITES SOLICITADOS DE OFICINA, DE ACUERDO A LOS REQUERIMIENTOS Y LA DOCUMENTACION PRESENTADA POR CADA SOLICITANTE"/>
    <m/>
    <m/>
    <m/>
    <m/>
    <m/>
    <m/>
    <n v="634"/>
    <d v="2021-04-12T00:00:00"/>
    <m/>
    <m/>
    <m/>
    <n v="0.18685529030356618"/>
    <s v=""/>
    <s v=""/>
    <s v=""/>
    <n v="0"/>
    <s v="Concepto Favorable"/>
    <m/>
    <m/>
    <m/>
    <s v="Se aprueba el reporte"/>
    <m/>
    <m/>
    <m/>
    <x v="0"/>
    <x v="0"/>
    <x v="0"/>
    <x v="0"/>
    <s v="Se evidencian informes del SIC con las mutaciones tramitadas por la D.T Guajira en los meses de enero, febrero y marzo. También se presenta archivo Excel con mutaciones tramitadas en 2021 por la D.T. Se reportan 634 mutaciones de oficina tramitadas por la D.T Guajira"/>
    <m/>
    <m/>
    <m/>
  </r>
  <r>
    <n v="4"/>
    <x v="10"/>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Guajira"/>
    <s v="Número"/>
    <s v="Tramites de conservación Catastral realizados (Terreno)"/>
    <s v="Eficacia"/>
    <n v="0"/>
    <n v="5062"/>
    <n v="0"/>
    <n v="0"/>
    <n v="0"/>
    <n v="5062"/>
    <n v="88"/>
    <s v="SE REALIZARON LOS TRAMITES SOLICITADOS DE TERRENO, DE ACUERDO A LOS REQUERIMIENTOS Y LA DOCUMENTACION PRESENTADA POR CADA SOLICITANTE"/>
    <m/>
    <m/>
    <m/>
    <m/>
    <m/>
    <m/>
    <n v="88"/>
    <d v="2021-04-12T00:00:00"/>
    <m/>
    <m/>
    <m/>
    <n v="1.7384433030422759E-2"/>
    <s v=""/>
    <s v=""/>
    <s v=""/>
    <n v="0"/>
    <s v="Concepto Favorable"/>
    <m/>
    <m/>
    <m/>
    <s v="Se aprueba el reporte"/>
    <m/>
    <m/>
    <m/>
    <x v="0"/>
    <x v="0"/>
    <x v="0"/>
    <x v="0"/>
    <s v="Se evidencian informes del SIC con las mutaciones tramitadas por la D.T Guajira en los meses de enero, febrero y marzo. También se presenta archivo Excel con mutaciones tramitadas en 2021 por la D.T. Se reportan 88 mutaciones de terreno tramitadas por la D.T Guajira"/>
    <m/>
    <m/>
    <m/>
  </r>
  <r>
    <n v="6"/>
    <x v="10"/>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Guajira"/>
    <s v="Porcentaje"/>
    <s v="Solicitudes atendidas en tiempo legal en el periodo"/>
    <s v="Eficacia"/>
    <n v="0"/>
    <n v="1"/>
    <n v="0.25"/>
    <n v="0.25"/>
    <n v="0.25"/>
    <n v="0.25"/>
    <n v="0"/>
    <s v="NO SE PRESENTARON EN  EL PRIMER TRIMESTRE  PETICIONES  POR PARTE DE LAS OFICINAS  DE REGULARIZACION DE LA PROPIEDAD. "/>
    <m/>
    <m/>
    <m/>
    <m/>
    <m/>
    <m/>
    <n v="0"/>
    <d v="2021-04-12T00:00:00"/>
    <m/>
    <m/>
    <m/>
    <n v="0"/>
    <n v="0"/>
    <n v="0"/>
    <n v="0"/>
    <n v="0"/>
    <s v="Concepto Favorable"/>
    <m/>
    <m/>
    <m/>
    <s v="Se aprueba el reporte. Ajustar lo ejecutado para el segundo trimestre ya que el no haber recibido peticiones no implica que no hayan cumplido con la meta"/>
    <m/>
    <m/>
    <m/>
    <x v="1"/>
    <x v="0"/>
    <x v="0"/>
    <x v="0"/>
    <s v="Se informa que no se  recibieron solicitudes en materia de regularización de la propiedad en la D.T Guajira. No se presenta evidencia que permita verificar esta información. "/>
    <m/>
    <m/>
    <m/>
  </r>
  <r>
    <n v="7"/>
    <x v="10"/>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Guajira"/>
    <s v="Porcentaje"/>
    <s v="Solicitudes atendidas en tiempo legal en el periodo"/>
    <s v="Eficacia"/>
    <n v="0"/>
    <n v="1"/>
    <n v="0.25"/>
    <n v="0.25"/>
    <n v="0.25"/>
    <n v="0.25"/>
    <n v="0.25"/>
    <s v="DURANTE EL PRIMER TRIMESTRE TODAS LAS PETICIONES RECIBIDAS POR PARTE DE LAS OFICINA DE UNIDAD DE TIERRAS  SE CONTESTAN DENTRO DEL TERMINO LEGAL. "/>
    <m/>
    <m/>
    <m/>
    <m/>
    <m/>
    <m/>
    <n v="0.25"/>
    <d v="2021-04-12T00:00:00"/>
    <m/>
    <m/>
    <m/>
    <n v="0.25"/>
    <n v="1"/>
    <n v="0"/>
    <n v="0"/>
    <n v="0"/>
    <s v="Concepto Favorable"/>
    <m/>
    <m/>
    <m/>
    <s v="Se aprueba el reporte"/>
    <m/>
    <m/>
    <m/>
    <x v="0"/>
    <x v="0"/>
    <x v="0"/>
    <x v="0"/>
    <s v="Se evidencia archivo Excel donde se reporta la atención de las solicitudes recibidas para el cumplimiento de la Política de Restitución de Tierras y Ley de Víctimas. No es posible verificar la atención de estas solicitudes en los términos de ley."/>
    <m/>
    <m/>
    <m/>
  </r>
  <r>
    <n v="8"/>
    <x v="10"/>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Guajira"/>
    <s v="Porcentaje"/>
    <s v="Solicitudes atendidas en tiempo legal en el periodo"/>
    <s v="Eficacia"/>
    <n v="0"/>
    <n v="1"/>
    <n v="0.25"/>
    <n v="0.25"/>
    <n v="0.25"/>
    <n v="0.25"/>
    <n v="0.25"/>
    <s v="Se atendieron oportunamente todas las solicitudes recibidas en el trimestre Enero-Marzo de 2021"/>
    <m/>
    <m/>
    <m/>
    <m/>
    <m/>
    <m/>
    <n v="0.25"/>
    <d v="2021-04-12T00:00:00"/>
    <m/>
    <m/>
    <m/>
    <n v="0.25"/>
    <n v="1"/>
    <n v="0"/>
    <n v="0"/>
    <n v="0"/>
    <s v="Concepto Favorable"/>
    <m/>
    <m/>
    <m/>
    <s v="Se aprueba el reporte"/>
    <m/>
    <m/>
    <m/>
    <x v="1"/>
    <x v="0"/>
    <x v="0"/>
    <x v="0"/>
    <s v="Se presentan informes de SIGAC de radicación de PQRDS y un informe consolidado de PQRDSF generado por el GIT de Atención al Ciudadano, en el que se observa que se recibieron 193 PQRDSF en el primer trimestre y se atendieron 93, y 4 de ellas se atendieron fuera del plazo legal. Por lo tanto, se observa la materialización del riesgo y se debe ajustar el valor de cumplimiento de la actividad, ya que no se logró cumplir con la atención de todas las PQRs en los términos de ley."/>
    <m/>
    <m/>
    <m/>
  </r>
  <r>
    <n v="9"/>
    <x v="10"/>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Guajira"/>
    <s v="Porcentaje"/>
    <s v="Actas de comités entregadas en el periodo"/>
    <s v="Eficacia"/>
    <n v="0"/>
    <n v="1"/>
    <n v="0.25"/>
    <n v="0.25"/>
    <n v="0.25"/>
    <n v="0.25"/>
    <n v="0.25"/>
    <s v="Durante el primer trimestre (Enero, Febrero y maro) se cumplió con la entrega de las actas de los comites de Copasst y Convivencia Laboral al GIT Gestion del Talento Humano."/>
    <m/>
    <m/>
    <m/>
    <m/>
    <m/>
    <m/>
    <n v="0.25"/>
    <d v="2021-04-12T00:00:00"/>
    <m/>
    <m/>
    <m/>
    <n v="0.25"/>
    <n v="1"/>
    <n v="0"/>
    <n v="0"/>
    <n v="0"/>
    <s v="Concepto Favorable"/>
    <m/>
    <m/>
    <m/>
    <s v="Se aprueba el reporte"/>
    <m/>
    <m/>
    <m/>
    <x v="0"/>
    <x v="0"/>
    <x v="0"/>
    <x v="0"/>
    <s v="Se evidencia correos en los que se remiten las actas mensuales de reuniones del Copasst y acta correspondiente a reunión del de comité de convivencia laboral del primer trimestre de 2021."/>
    <m/>
    <m/>
    <m/>
  </r>
  <r>
    <n v="10"/>
    <x v="10"/>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Guajira"/>
    <s v="Porcentaje"/>
    <s v="Reportes de responsabilidades asignadas en el periodo"/>
    <s v="Eficacia"/>
    <n v="0"/>
    <n v="1"/>
    <n v="0.25"/>
    <n v="0.25"/>
    <n v="0.25"/>
    <n v="0.25"/>
    <n v="0.25"/>
    <s v="Durante el primer trimestre (Enero, Febrero y maro) se dio cumplimiento a lo establecido en el acta del 06-01-2021"/>
    <m/>
    <m/>
    <m/>
    <m/>
    <m/>
    <m/>
    <n v="0.25"/>
    <d v="2021-04-12T00:00:00"/>
    <m/>
    <m/>
    <m/>
    <n v="0.25"/>
    <n v="1"/>
    <n v="0"/>
    <n v="0"/>
    <n v="0"/>
    <s v="Concepto Favorable"/>
    <m/>
    <m/>
    <m/>
    <s v="Se aprueba el reporte"/>
    <m/>
    <m/>
    <m/>
    <x v="1"/>
    <x v="0"/>
    <x v="0"/>
    <x v="0"/>
    <s v="No es posible evidenciar el cumplimiento de la  rendición de cuentas del SG-SST . No se evidencian reportes hechos a Talento Humano."/>
    <m/>
    <m/>
    <m/>
  </r>
  <r>
    <n v="11"/>
    <x v="10"/>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gestión y firma de contratos"/>
    <d v="2021-01-01T00:00:00"/>
    <d v="2021-12-31T00:00:00"/>
    <s v="Pendiente"/>
    <s v="Guajira"/>
    <s v="Porcentaje"/>
    <s v="Recursos obtenidos por firma de contratos"/>
    <s v="Eficiencia"/>
    <n v="0"/>
    <n v="1"/>
    <n v="0.25"/>
    <n v="0.25"/>
    <n v="0.25"/>
    <n v="0.25"/>
    <n v="0"/>
    <s v="Para este primer trimestre del año 2021 no se ha firmado contratos con ningun ente territorial, pero la direccion territorial esta haciendo las gestiones pertinentes para la consecucion y firma de contrato y/o convenio de actualizacion catatastral."/>
    <m/>
    <m/>
    <m/>
    <m/>
    <m/>
    <m/>
    <n v="0"/>
    <d v="2021-04-12T00:00:00"/>
    <m/>
    <m/>
    <m/>
    <n v="0"/>
    <n v="0"/>
    <n v="0"/>
    <n v="0"/>
    <n v="0"/>
    <s v="Concepto Favorable"/>
    <m/>
    <m/>
    <m/>
    <s v="Se aprueba el reporte"/>
    <m/>
    <m/>
    <m/>
    <x v="1"/>
    <x v="0"/>
    <x v="0"/>
    <x v="0"/>
    <s v="Se informa que no se ha firmado contratos con ningún ente territorial. Por lo tanto el reporte de avance es cero. No se cumple con la meta programada."/>
    <m/>
    <m/>
    <m/>
  </r>
  <r>
    <n v="12"/>
    <x v="10"/>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Guajira"/>
    <s v="Número"/>
    <s v="Recursos obtenidos por ventas de contado"/>
    <s v="Eficiencia"/>
    <n v="0"/>
    <n v="1"/>
    <n v="0"/>
    <n v="0"/>
    <n v="0"/>
    <n v="1"/>
    <n v="23654823"/>
    <s v="Para este primer trimestre del 2021 la territorial Guajira ha tenido ingresos por venta de Bienes y Servicios por valor total de $23.654.823 que en su gran mayoria corresponden a las ventas de Certificados Catastrales y de Cartas Catastrales. Y el mes de febrero fue donde mayor ventas se pudo facturar con un porcentaje del mas de 40% del total del trimestre."/>
    <m/>
    <m/>
    <m/>
    <m/>
    <m/>
    <m/>
    <n v="23654823"/>
    <d v="2021-04-12T00:00:00"/>
    <m/>
    <m/>
    <m/>
    <n v="1"/>
    <s v=""/>
    <s v=""/>
    <s v=""/>
    <n v="0"/>
    <s v="Concepto Favorable"/>
    <m/>
    <m/>
    <m/>
    <s v="Se aprueba el reporte"/>
    <m/>
    <m/>
    <m/>
    <x v="0"/>
    <x v="0"/>
    <x v="0"/>
    <x v="0"/>
    <s v="Se evidencian relaciones de ingresos de contado de los meses de enero, febrero y marzo de 2021 en la D.T Guajira."/>
    <m/>
    <m/>
    <m/>
  </r>
  <r>
    <n v="13"/>
    <x v="10"/>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Llevar a cabo el proceso de recuperación del 100% de la cartera pendiente por convenios y contratos de la territorial "/>
    <d v="2021-01-01T00:00:00"/>
    <d v="2021-12-31T00:00:00"/>
    <s v="Pendiente"/>
    <s v="Guajira"/>
    <s v="Porcentaje"/>
    <s v="Recursos obtenidos por recuperación de cartera"/>
    <s v="Eficiencia"/>
    <n v="0"/>
    <n v="1"/>
    <n v="0.25"/>
    <n v="0.25"/>
    <n v="0.25"/>
    <n v="0.25"/>
    <n v="0"/>
    <s v="Durante el primer trimestre de este año 2021 no se ha obtenido ingresos por concepto de recupueracion de la cartera en la Territorial Guajira, aunque se han realizado las gestiones de cobro a los entes territoriales que tienen deuda."/>
    <m/>
    <m/>
    <m/>
    <m/>
    <m/>
    <m/>
    <n v="0"/>
    <d v="2021-04-12T00:00:00"/>
    <m/>
    <m/>
    <m/>
    <n v="0"/>
    <n v="0"/>
    <n v="0"/>
    <n v="0"/>
    <n v="0"/>
    <s v="Concepto Favorable"/>
    <m/>
    <m/>
    <m/>
    <s v="Se aprueba el reporte"/>
    <m/>
    <m/>
    <m/>
    <x v="0"/>
    <x v="0"/>
    <x v="0"/>
    <x v="0"/>
    <s v="Se presentan corresos de cobro de cartera. Se evidencia que no hubo recuperación de cartera en el primer trimestre de 2021"/>
    <m/>
    <m/>
    <m/>
  </r>
  <r>
    <n v="1"/>
    <x v="11"/>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Huila"/>
    <s v="Número"/>
    <s v="Tramites de conservación Catastral realizados (Oficina)"/>
    <s v="Eficacia"/>
    <n v="0"/>
    <n v="12229"/>
    <n v="0"/>
    <n v="0"/>
    <n v="0"/>
    <n v="12229"/>
    <n v="2409"/>
    <s v="Se evidencia que con el proceso de Interrelación Catastro Registro en cuanto a la actualización de propietarios se presenta duplicidad de trabajo ya que tenemos que revisar todas las solicitudes recibidas y unas ya han sido tramitadas por SubCatastro."/>
    <m/>
    <s v=" "/>
    <m/>
    <m/>
    <m/>
    <m/>
    <n v="2409"/>
    <d v="2021-04-14T00:00:00"/>
    <m/>
    <m/>
    <m/>
    <n v="0.19699075966963775"/>
    <s v=""/>
    <s v=""/>
    <s v=""/>
    <n v="0"/>
    <s v="Concepto Favorable"/>
    <m/>
    <m/>
    <m/>
    <s v="se revisa evidencias, se encuentran acordes al producto esperado"/>
    <m/>
    <m/>
    <m/>
    <x v="0"/>
    <x v="0"/>
    <x v="0"/>
    <x v="0"/>
    <s v="Se evidencia reporte de tramites de oficina para el primer trimestre de 2412 realizados."/>
    <m/>
    <m/>
    <m/>
  </r>
  <r>
    <n v="3"/>
    <x v="11"/>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Huila"/>
    <s v="Número"/>
    <s v="Tramites de conservación Catastral realizados (Terreno)"/>
    <s v="Eficacia"/>
    <n v="0"/>
    <n v="5953"/>
    <n v="0"/>
    <n v="0"/>
    <n v="0"/>
    <n v="5953"/>
    <n v="436"/>
    <s v="Para el normal desarrollo de los trámites de terreno se han presentado los siguientes inconvenientes: La emergencia sanitaria declarada por el gobierno nacional desde el mes de marzo de 2020, falta de personal (administrativo y técnico), fallas recurrentes en el SNC donde el componente gráfico requiere constantemente procesos de depuración, el componente alfanumérico no permite la correcta asignación de valores demandando requerimientos para el avance de los trámites y con ello más tiempo, desgaste administrativo y de recurso humano.  La adaptación de la UOC Pitalito a la Territorial Neiva. Otro tema que afecta el rendimiento es la falla del nuevo sistema de correspondencia SIGAC, el cual esta ligado al SNC y determina el buen funcionamiento del SNC. "/>
    <m/>
    <s v="  "/>
    <m/>
    <m/>
    <m/>
    <m/>
    <n v="436"/>
    <d v="2021-04-14T00:00:00"/>
    <m/>
    <m/>
    <m/>
    <n v="7.3240383000167983E-2"/>
    <s v=""/>
    <s v=""/>
    <s v=""/>
    <n v="0"/>
    <s v="Concepto Favorable"/>
    <m/>
    <m/>
    <m/>
    <s v="se revisa evidencias, se encuentran acordes al producto esperado"/>
    <m/>
    <m/>
    <m/>
    <x v="0"/>
    <x v="0"/>
    <x v="0"/>
    <x v="0"/>
    <s v=" Se evidencia reporte de tramites de terreno para el primer trimestre de 436 realizados."/>
    <m/>
    <m/>
    <m/>
  </r>
  <r>
    <n v="5"/>
    <x v="11"/>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Huila"/>
    <s v="Porcentaje"/>
    <s v="Solicitudes atendidas en tiempo legal en el periodo"/>
    <s v="Eficacia"/>
    <n v="0"/>
    <n v="1"/>
    <n v="0.25"/>
    <n v="0.25"/>
    <n v="0.25"/>
    <n v="0.25"/>
    <n v="0.25"/>
    <s v="Durante el primer trimestre del año 2021 en la T Huila diariamente se proyectaron las respuestas en los tiempos oportunos de todas las solicitudes realizadas con relación al tema de regularización de la propiedad, es así, como en los meses de enero a marzo de 2021 se recibieron 37 solicitudes, una está pendiente por responder, pero se encuentra dentro del tiempo legal establecido"/>
    <m/>
    <m/>
    <m/>
    <m/>
    <m/>
    <m/>
    <n v="0.25"/>
    <d v="2021-04-14T00:00:00"/>
    <m/>
    <m/>
    <m/>
    <n v="0.25"/>
    <n v="1"/>
    <n v="0"/>
    <n v="0"/>
    <n v="0"/>
    <s v="Concepto Favorable"/>
    <m/>
    <m/>
    <m/>
    <s v="se revisa evidencias, se encuentran acordes al producto esperado"/>
    <m/>
    <m/>
    <m/>
    <x v="0"/>
    <x v="0"/>
    <x v="0"/>
    <x v="0"/>
    <s v="Se evidencia reporte solicitudes de regularización de la propiedad, se recibieron 37 solicitudes y  36 fueron atendidas, está pendiente una pero se encuentra entre los tiempos de ley para responder."/>
    <m/>
    <m/>
    <m/>
  </r>
  <r>
    <n v="6"/>
    <x v="11"/>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Huila"/>
    <s v="Porcentaje"/>
    <s v="Solicitudes atendidas en tiempo legal en el periodo"/>
    <s v="Eficacia"/>
    <n v="0"/>
    <n v="1"/>
    <n v="0.25"/>
    <n v="0.25"/>
    <n v="0.25"/>
    <n v="0.25"/>
    <n v="0.25"/>
    <s v="Durante el primer trimestre del año 2021 en la T. Huila se atendió oportunamente las solicitudes emitidas por la Agencia Nacional de Tierras. Hay unas solicitudes pendientes de responder, las cuales corresponden a situaciones ajenas al IGAC, ya que dependemos de repuestas de los Jueces que realizaron las solicitudes"/>
    <m/>
    <m/>
    <m/>
    <m/>
    <m/>
    <m/>
    <n v="0.25"/>
    <d v="2021-04-14T00:00:00"/>
    <m/>
    <m/>
    <m/>
    <n v="0.25"/>
    <n v="1"/>
    <n v="0"/>
    <n v="0"/>
    <n v="0"/>
    <s v="Concepto Favorable"/>
    <m/>
    <m/>
    <m/>
    <s v="se revisa evidencias, se encuentran acordes al producto esperado"/>
    <m/>
    <m/>
    <m/>
    <x v="1"/>
    <x v="0"/>
    <x v="0"/>
    <x v="0"/>
    <s v="Se evidencia reporte de procesos de restitución, pero falta información sobre la actividad. Nota: este consolidado de solicitudes debe concordar con el que reporta el Git de tierras de la subdirección de catastro."/>
    <m/>
    <m/>
    <m/>
  </r>
  <r>
    <n v="7"/>
    <x v="11"/>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Huila"/>
    <s v="Porcentaje"/>
    <s v="Solicitudes atendidas en tiempo legal en el periodo"/>
    <s v="Eficacia"/>
    <n v="0"/>
    <n v="1"/>
    <n v="0.25"/>
    <n v="0.25"/>
    <n v="0.25"/>
    <n v="0.25"/>
    <n v="0.25"/>
    <s v="Total peticiones del trimestre 1004. Finalizadas 355. Atendidas en termino legal 264 y pendientes de contestar 245"/>
    <m/>
    <m/>
    <m/>
    <m/>
    <m/>
    <m/>
    <n v="0.25"/>
    <d v="2021-04-14T00:00:00"/>
    <m/>
    <m/>
    <m/>
    <n v="0.25"/>
    <n v="1"/>
    <n v="0"/>
    <n v="0"/>
    <n v="0"/>
    <s v="Concepto Favorable"/>
    <m/>
    <m/>
    <m/>
    <s v="se revisa evidencias, se encuentran acordes al producto esperado"/>
    <m/>
    <m/>
    <m/>
    <x v="1"/>
    <x v="0"/>
    <x v="0"/>
    <x v="0"/>
    <s v="Se evidencia reporte de atención de PQRs, el índice de oportunidad de atención en términos legales es de 26.29%."/>
    <m/>
    <m/>
    <m/>
  </r>
  <r>
    <n v="8"/>
    <x v="11"/>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Huila"/>
    <s v="Porcentaje"/>
    <s v="Actas de comités entregadas en el periodo"/>
    <s v="Eficacia"/>
    <n v="0"/>
    <n v="1"/>
    <n v="0.25"/>
    <n v="0.25"/>
    <n v="0.25"/>
    <n v="0.25"/>
    <n v="0.25"/>
    <s v="Durante el trimestre cumplio con la realización de las actas"/>
    <m/>
    <m/>
    <m/>
    <m/>
    <m/>
    <m/>
    <n v="0.25"/>
    <d v="2021-04-14T00:00:00"/>
    <m/>
    <m/>
    <m/>
    <n v="0.25"/>
    <n v="1"/>
    <n v="0"/>
    <n v="0"/>
    <n v="0"/>
    <s v="Concepto Favorable"/>
    <m/>
    <m/>
    <m/>
    <s v="se revisa evidencias, se encuentran acordes al producto esperado"/>
    <m/>
    <m/>
    <m/>
    <x v="0"/>
    <x v="0"/>
    <x v="0"/>
    <x v="0"/>
    <s v="Se evidencia actas de COPASST de los tres primeros meses y acta de comité de convivencia laboral."/>
    <m/>
    <m/>
    <m/>
  </r>
  <r>
    <n v="9"/>
    <x v="11"/>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Huila"/>
    <s v="Porcentaje"/>
    <s v="Reportes de responsabilidades asignadas en el periodo"/>
    <s v="Eficacia"/>
    <n v="0"/>
    <n v="1"/>
    <n v="0.25"/>
    <n v="0.25"/>
    <n v="0.25"/>
    <n v="0.25"/>
    <n v="0.25"/>
    <s v="Durante el trimestre la territorial realizó el reporte mensual de ausentismo y actividades , por lo cuanto se cumplio el plan de Seguridad y Salud en el trabajo"/>
    <m/>
    <m/>
    <m/>
    <m/>
    <m/>
    <m/>
    <n v="0.25"/>
    <d v="2021-04-14T00:00:00"/>
    <m/>
    <m/>
    <m/>
    <n v="0.25"/>
    <n v="1"/>
    <n v="0"/>
    <n v="0"/>
    <n v="0"/>
    <s v="Concepto Favorable"/>
    <m/>
    <m/>
    <m/>
    <s v="se revisa evidencias, se encuentran acordes al producto esperado"/>
    <m/>
    <m/>
    <m/>
    <x v="0"/>
    <x v="0"/>
    <x v="0"/>
    <x v="0"/>
    <s v="Se evidencia actas y reportes que soportan las responsabilidades y rendición cuentas en el SG - SST, establecida mediante acta del 06-01-2021"/>
    <m/>
    <m/>
    <m/>
  </r>
  <r>
    <n v="10"/>
    <x v="11"/>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gestión y firma de contratos"/>
    <d v="2021-01-01T00:00:00"/>
    <d v="2021-12-31T00:00:00"/>
    <s v="Pendiente"/>
    <s v="Huila"/>
    <s v="Porcentaje"/>
    <s v="Recursos obtenidos por firma de contratos"/>
    <s v="Eficiencia"/>
    <n v="0"/>
    <n v="1"/>
    <n v="0.25"/>
    <n v="0.25"/>
    <n v="0.25"/>
    <n v="0.25"/>
    <n v="0.25"/>
    <s v="Durante el primer trimestre no se firmaron contratos"/>
    <m/>
    <m/>
    <m/>
    <m/>
    <m/>
    <m/>
    <n v="0.25"/>
    <d v="2021-04-14T00:00:00"/>
    <m/>
    <m/>
    <m/>
    <n v="0.25"/>
    <n v="1"/>
    <n v="0"/>
    <n v="0"/>
    <n v="0"/>
    <s v="Concepto No Favorable"/>
    <m/>
    <m/>
    <m/>
    <s v="no se encuentra evidencia de la meta en el drive"/>
    <m/>
    <m/>
    <m/>
    <x v="1"/>
    <x v="0"/>
    <x v="0"/>
    <x v="0"/>
    <s v="No se tiene avance en la meta. Por lo tanto no debe tener ningún avance reportado."/>
    <m/>
    <m/>
    <m/>
  </r>
  <r>
    <n v="11"/>
    <x v="11"/>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Huila"/>
    <s v="Número"/>
    <s v="Recursos obtenidos por ventas de contado"/>
    <s v="Eficiencia"/>
    <n v="0"/>
    <n v="1"/>
    <n v="0"/>
    <n v="0"/>
    <n v="0"/>
    <n v="1"/>
    <n v="23214785"/>
    <s v="Se adjunta como evidencia el informe de ingresos del primer trimestre"/>
    <m/>
    <m/>
    <m/>
    <m/>
    <m/>
    <m/>
    <n v="23214785"/>
    <d v="2021-04-14T00:00:00"/>
    <m/>
    <m/>
    <m/>
    <n v="1"/>
    <s v=""/>
    <s v=""/>
    <s v=""/>
    <n v="0"/>
    <s v="Concepto Favorable"/>
    <m/>
    <m/>
    <m/>
    <s v="se revisa evidencias, se encuentran acordes al producto esperado, sin embargo se debe revisar el valor del ejecutado y llevarlo a la unidad de medida solicitada."/>
    <m/>
    <m/>
    <m/>
    <x v="0"/>
    <x v="0"/>
    <x v="0"/>
    <x v="0"/>
    <s v="Se evidencia reporte de ingresos recibidos en el primer trimestre, no se tiene definida meta de ingresos, se debe llevar el valor a la unidad de medida propuesta."/>
    <m/>
    <m/>
    <m/>
  </r>
  <r>
    <n v="12"/>
    <x v="11"/>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Llevar a cabo el proceso de recuperación del 100% de la cartera pendiente por convenios y contratos de la territorial "/>
    <d v="2021-01-01T00:00:00"/>
    <d v="2021-12-31T00:00:00"/>
    <s v="Pendiente"/>
    <s v="Huila"/>
    <s v="Porcentaje"/>
    <s v="Recursos obtenidos por recuperación de cartera"/>
    <s v="Eficiencia"/>
    <n v="0"/>
    <n v="1"/>
    <n v="0.25"/>
    <n v="0.25"/>
    <n v="0.25"/>
    <n v="0.25"/>
    <n v="0.25"/>
    <s v="La territorial tienela suma de 22.600.000 por recuperar, que esta en proceso de pago por parte de la álcaldia de Neiva "/>
    <m/>
    <m/>
    <m/>
    <m/>
    <m/>
    <m/>
    <n v="0.25"/>
    <d v="2021-04-14T00:00:00"/>
    <m/>
    <m/>
    <m/>
    <n v="0.25"/>
    <n v="1"/>
    <n v="0"/>
    <n v="0"/>
    <n v="0"/>
    <s v="Concepto No Favorable"/>
    <m/>
    <m/>
    <m/>
    <s v="no se encuentra evidenciada la gestión de cobro de la territorial, por lo cual no se puede dar concepto favorable"/>
    <m/>
    <m/>
    <m/>
    <x v="1"/>
    <x v="0"/>
    <x v="0"/>
    <x v="0"/>
    <s v="Se evidencia reporte de cartera pero no se ha hecho efectiva el pago de esta por parte de la alcaldía."/>
    <m/>
    <m/>
    <m/>
  </r>
  <r>
    <n v="1"/>
    <x v="12"/>
    <s v="Formación o actualiz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Procesos Formación o actualización rural para un cubrimiento de área en hectáreas"/>
    <d v="2021-01-01T00:00:00"/>
    <d v="2021-12-31T00:00:00"/>
    <s v="Pendiente"/>
    <s v="Magdalena"/>
    <s v="Número"/>
    <s v="Hectáreas rurales con actualización o formación catastral alcanzadas"/>
    <s v="Eficacia"/>
    <n v="0"/>
    <n v="131492"/>
    <n v="0"/>
    <n v="0"/>
    <n v="0"/>
    <n v="131492"/>
    <n v="0"/>
    <s v="Hasta la fecha no se esta ejecutando ningun proceso de Actualizacion Catastral, se han recibido propuestas tecnoeconomica de los municipios de fundacion y pivijay, las cuales han sido enviada a la sede central. asi mismo se han enviado propuestas de actualizacio a los alcaldes municipales de zona Bananera, Cienaga,sitionuevo,san zenon"/>
    <m/>
    <m/>
    <m/>
    <m/>
    <m/>
    <m/>
    <n v="0"/>
    <d v="2021-04-14T00:00:00"/>
    <m/>
    <m/>
    <m/>
    <n v="0"/>
    <s v=""/>
    <s v=""/>
    <s v=""/>
    <n v="0"/>
    <s v="Sin meta asignada en el periodo"/>
    <m/>
    <m/>
    <m/>
    <s v="No aplica"/>
    <m/>
    <m/>
    <m/>
    <x v="2"/>
    <x v="0"/>
    <x v="0"/>
    <x v="0"/>
    <s v="Para este periodo no existe meta asignada."/>
    <m/>
    <m/>
    <m/>
  </r>
  <r>
    <n v="2"/>
    <x v="12"/>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Magdalena"/>
    <s v="Número"/>
    <s v="Tramites de conservación Catastral realizados (Oficina)"/>
    <s v="Eficacia"/>
    <n v="0"/>
    <n v="2960"/>
    <n v="0"/>
    <n v="0"/>
    <n v="0"/>
    <n v="2960"/>
    <n v="690"/>
    <s v="Durante el I trimestre se han realizado 690 mutaciones de oficina"/>
    <m/>
    <m/>
    <m/>
    <m/>
    <m/>
    <m/>
    <n v="690"/>
    <d v="2021-04-14T00:00:00"/>
    <m/>
    <m/>
    <m/>
    <n v="0.23310810810810811"/>
    <s v=""/>
    <s v=""/>
    <s v=""/>
    <n v="0"/>
    <s v="Concepto Favorable"/>
    <m/>
    <m/>
    <m/>
    <s v="Se aprueba el reporte presentado"/>
    <m/>
    <m/>
    <m/>
    <x v="0"/>
    <x v="0"/>
    <x v="0"/>
    <x v="0"/>
    <s v="Se evidencia reporte de tramites de oficina para el primer trimestre de 690 realizados."/>
    <m/>
    <m/>
    <m/>
  </r>
  <r>
    <n v="4"/>
    <x v="12"/>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Magdalena"/>
    <s v="Número"/>
    <s v="Tramites de conservación Catastral realizados (Terreno)"/>
    <s v="Eficacia"/>
    <n v="0"/>
    <n v="3536"/>
    <n v="0"/>
    <n v="0"/>
    <n v="0"/>
    <n v="3536"/>
    <n v="69"/>
    <s v="Durante el primer trimestre se realizaron 69 mutaciones de terreno de las uales 42 furon urbanas y 27 rurales, es importante manifestar que debido a las restricciones con que cuenta la ciudad y el país a causa de la pandemia del COVID 19, se ha visto limitadas las visitas a terreno que deben realizar los reconocedores y oficinales de catastro, teniendo en cuenta que algunos ya son mayores de 60 años y otros presentan comorbilidades."/>
    <m/>
    <m/>
    <m/>
    <m/>
    <m/>
    <m/>
    <n v="69"/>
    <d v="2021-04-14T00:00:00"/>
    <m/>
    <m/>
    <m/>
    <n v="1.9513574660633484E-2"/>
    <s v=""/>
    <s v=""/>
    <s v=""/>
    <n v="0"/>
    <s v="Concepto Favorable"/>
    <m/>
    <m/>
    <m/>
    <s v="Se aprueba el reporte"/>
    <m/>
    <m/>
    <m/>
    <x v="0"/>
    <x v="0"/>
    <x v="0"/>
    <x v="0"/>
    <s v="Se evidencia reporte de tramites de terreno para el primer trimestre de 69 realizados."/>
    <m/>
    <m/>
    <m/>
  </r>
  <r>
    <n v="6"/>
    <x v="12"/>
    <s v="Avalúos Comerciales elaborad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n el término legal, el 100% de las solicitudes de elaboración de avalúos comerciales"/>
    <d v="2021-01-01T00:00:00"/>
    <d v="2021-12-31T00:00:00"/>
    <s v="Pendiente"/>
    <s v="Magdalena"/>
    <s v="Número"/>
    <s v="Número de avalúos elaborados en el periodo"/>
    <s v="Eficacia"/>
    <n v="0"/>
    <n v="40"/>
    <n v="0"/>
    <n v="0"/>
    <n v="0"/>
    <n v="40"/>
    <n v="0"/>
    <s v="Durante el primer trimestre no se han realizdo avaluos, teniendo en cuenta que el responsable debe salir con el conductor y esto no ha sido posible debido a que este funcionario es mayor de 60 años y presenta condición de comorbilidad. De acuerdo a lo anterior se solicitó apoyo a la sede central, para el cual programaron cumplir la comisión con un conductor de Santander, sin embargo esto no ha sido posible de concretar por que se eleva mucho los gastos de la comisión por el traslado del conductor. actualemente está próximo a suscribirse un contrato interadministrativo de 11 avalúos con la corporación autónoma del magdalena (Coorpamag) con el fin de realizar convenio. esta en revision en sede central"/>
    <m/>
    <m/>
    <m/>
    <m/>
    <m/>
    <m/>
    <n v="0"/>
    <d v="2021-04-14T00:00:00"/>
    <m/>
    <m/>
    <m/>
    <n v="0"/>
    <s v=""/>
    <s v=""/>
    <s v=""/>
    <n v="0"/>
    <s v="Sin meta asignada en el periodo"/>
    <m/>
    <m/>
    <m/>
    <s v="NO aplica"/>
    <m/>
    <m/>
    <m/>
    <x v="2"/>
    <x v="0"/>
    <x v="0"/>
    <x v="0"/>
    <s v="Para este periodo no existe meta asignada."/>
    <m/>
    <m/>
    <m/>
  </r>
  <r>
    <n v="7"/>
    <x v="12"/>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Magdalena"/>
    <s v="Porcentaje"/>
    <s v="Solicitudes atendidas en tiempo legal en el periodo"/>
    <s v="Eficacia"/>
    <n v="0"/>
    <n v="1"/>
    <n v="0.25"/>
    <n v="0.25"/>
    <n v="0.25"/>
    <n v="0.25"/>
    <n v="0.25"/>
    <s v="Durante el I trimestre se recibieron 18 solicituds en materia de regularizacion de la propiedad todas fueron resueltas en el tiempo legal alcanzando un porcentae del  25%"/>
    <m/>
    <m/>
    <m/>
    <m/>
    <m/>
    <m/>
    <n v="0.25"/>
    <d v="2021-04-14T00:00:00"/>
    <m/>
    <m/>
    <m/>
    <n v="0.25"/>
    <n v="1"/>
    <n v="0"/>
    <n v="0"/>
    <n v="0"/>
    <s v="Concepto Favorable"/>
    <m/>
    <m/>
    <m/>
    <s v="Revisado el registro se aprueba el reporte"/>
    <m/>
    <m/>
    <m/>
    <x v="0"/>
    <x v="0"/>
    <x v="0"/>
    <x v="0"/>
    <s v="Se evidencia reporte solicitudes de regularización de la propiedad, se recibieron 18 solicitudes y estas fueron atendidas. "/>
    <m/>
    <m/>
    <m/>
  </r>
  <r>
    <n v="8"/>
    <x v="12"/>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Magdalena"/>
    <s v="Porcentaje"/>
    <s v="Solicitudes atendidas en tiempo legal en el periodo"/>
    <s v="Eficacia"/>
    <n v="0"/>
    <n v="1"/>
    <n v="0.25"/>
    <n v="0.25"/>
    <n v="0.25"/>
    <n v="0.25"/>
    <n v="0.32"/>
    <s v="Durante el primer trimestre se recibieron sesenta seis 66 solicitudes de las cuales fueron respondidas en tiempo oportuno 81, teniendo en cuenta que varias solicitudes se recibieron a finalizar mes y fueron atendidas en el mes siguiente en el tiempo legal. para este trimestre se alcanzo un porentaje del 32%"/>
    <m/>
    <m/>
    <m/>
    <m/>
    <m/>
    <m/>
    <n v="0.32"/>
    <d v="2021-04-14T00:00:00"/>
    <m/>
    <m/>
    <m/>
    <n v="0.32"/>
    <n v="1"/>
    <n v="0"/>
    <n v="0"/>
    <n v="0"/>
    <s v="Concepto Favorable"/>
    <m/>
    <m/>
    <m/>
    <s v="Se aprueba el reporte"/>
    <m/>
    <m/>
    <m/>
    <x v="0"/>
    <x v="0"/>
    <x v="0"/>
    <x v="0"/>
    <s v="Se evidencia reporte de procesos y solicitudes de restitución. Nota: este consolidado de solicitudes debe concordar con el que reporta el Git de tierras de la subdirección de catastro."/>
    <m/>
    <m/>
    <m/>
  </r>
  <r>
    <n v="9"/>
    <x v="12"/>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Magdalena"/>
    <s v="Porcentaje"/>
    <s v="Solicitudes atendidas en tiempo legal en el periodo"/>
    <s v="Eficacia"/>
    <n v="0"/>
    <n v="1"/>
    <n v="0.25"/>
    <n v="0.25"/>
    <n v="0.25"/>
    <n v="0.25"/>
    <n v="0.17"/>
    <s v="Durante el I trimestre se recibieron 94 solicitudes de las cualesfueron atendidas en tiempo oportuno 78 quedando 18 por fuera del termino legal"/>
    <m/>
    <m/>
    <m/>
    <m/>
    <m/>
    <m/>
    <n v="0.17"/>
    <d v="2021-04-14T00:00:00"/>
    <m/>
    <m/>
    <m/>
    <n v="0.17"/>
    <n v="0.68"/>
    <n v="0"/>
    <n v="0"/>
    <n v="0"/>
    <s v="Concepto Favorable"/>
    <m/>
    <m/>
    <m/>
    <s v="Registro de avance aprobado"/>
    <m/>
    <m/>
    <m/>
    <x v="1"/>
    <x v="0"/>
    <x v="0"/>
    <x v="0"/>
    <s v="Se evidencia reporte de atención de PQRs, se recibieron 94 y se atendieron 76 en los términos legales, para una atención del 80.85% dentro de los términos."/>
    <m/>
    <m/>
    <m/>
  </r>
  <r>
    <n v="10"/>
    <x v="12"/>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Magdalena"/>
    <s v="Porcentaje"/>
    <s v="Actas de comités entregadas en el periodo"/>
    <s v="Eficacia"/>
    <n v="0"/>
    <n v="1"/>
    <n v="0.25"/>
    <n v="0.25"/>
    <n v="0.25"/>
    <n v="0.25"/>
    <n v="0.25"/>
    <s v="Durante el primer trimestre se dio cumplimiento a la entrega de las actas COpasst y comite de convivencia laboral"/>
    <m/>
    <m/>
    <m/>
    <m/>
    <m/>
    <m/>
    <n v="0.25"/>
    <d v="2021-04-14T00:00:00"/>
    <m/>
    <m/>
    <m/>
    <n v="0.25"/>
    <n v="1"/>
    <n v="0"/>
    <n v="0"/>
    <n v="0"/>
    <s v="Concepto Favorable"/>
    <m/>
    <m/>
    <m/>
    <s v="Registro de avance aprobado"/>
    <m/>
    <m/>
    <m/>
    <x v="0"/>
    <x v="0"/>
    <x v="0"/>
    <x v="0"/>
    <s v="Se evidencia actas de COPASST de los tres primeros meses y acta de comité de convivencia laboral y correo electrónico donde son enviadas a Talento Humano."/>
    <m/>
    <m/>
    <m/>
  </r>
  <r>
    <n v="11"/>
    <x v="12"/>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Magdalena"/>
    <s v="Porcentaje"/>
    <s v="Reportes de responsabilidades asignadas en el periodo"/>
    <s v="Eficacia"/>
    <n v="0"/>
    <n v="1"/>
    <n v="0.25"/>
    <n v="0.25"/>
    <n v="0.25"/>
    <n v="0.25"/>
    <n v="0.25"/>
    <s v="durante el I trimestre se realizaron las actividades en cuanto a los roles de el acta 06-01-2021"/>
    <m/>
    <m/>
    <m/>
    <m/>
    <m/>
    <m/>
    <n v="0.25"/>
    <d v="2021-04-14T00:00:00"/>
    <m/>
    <m/>
    <m/>
    <n v="0.25"/>
    <n v="1"/>
    <n v="0"/>
    <n v="0"/>
    <n v="0"/>
    <s v="Concepto Favorable"/>
    <m/>
    <m/>
    <m/>
    <s v="Reporte aprobado"/>
    <m/>
    <m/>
    <m/>
    <x v="0"/>
    <x v="0"/>
    <x v="0"/>
    <x v="0"/>
    <s v="Se evidencia correos electrónicos donde se observa la realización de las actividades en cuanto a los roles del acta 06-01-2021."/>
    <m/>
    <m/>
    <m/>
  </r>
  <r>
    <n v="12"/>
    <x v="12"/>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gestión y firma de contratos"/>
    <d v="2021-01-01T00:00:00"/>
    <d v="2021-12-31T00:00:00"/>
    <s v="Pendiente"/>
    <s v="Magdalena"/>
    <s v="Porcentaje"/>
    <s v="Recursos obtenidos por firma de contratos"/>
    <s v="Eficiencia"/>
    <n v="0"/>
    <n v="1"/>
    <n v="0.25"/>
    <n v="0.25"/>
    <n v="0.25"/>
    <n v="0.25"/>
    <n v="0"/>
    <s v="Durante el I trimestre no se ha realizado convenios de ingreso, se han realizado gestiones ante alcaldes municipales, pero aun no han dado respuestas, asi mismo se han enviado a la sede central dos cartas de intencion de alcaldes las cuales se encuentran en revision, si como el convenio con Coorpamag que tambien esta en revision en sede central"/>
    <m/>
    <m/>
    <m/>
    <m/>
    <m/>
    <m/>
    <n v="0"/>
    <d v="2021-04-14T00:00:00"/>
    <m/>
    <m/>
    <m/>
    <n v="0"/>
    <n v="0"/>
    <n v="0"/>
    <n v="0"/>
    <n v="0"/>
    <s v="Concepto Favorable"/>
    <m/>
    <m/>
    <m/>
    <s v="no hay avance"/>
    <m/>
    <m/>
    <m/>
    <x v="1"/>
    <x v="0"/>
    <x v="0"/>
    <x v="0"/>
    <s v="Se observa las diferentes propuestas enviadas a los municipios para la consecución de recursos, al momento no se han firmado ninguno."/>
    <m/>
    <m/>
    <m/>
  </r>
  <r>
    <n v="13"/>
    <x v="12"/>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Magdalena"/>
    <s v="Número"/>
    <s v="Recursos obtenidos por ventas de contado"/>
    <s v="Eficiencia"/>
    <n v="0"/>
    <n v="1"/>
    <n v="0"/>
    <n v="0"/>
    <n v="0"/>
    <n v="1"/>
    <n v="8700523"/>
    <s v="Durante el primer trimestre se han recaudado por concepto de venta de bienes y servicios un valor de $8700523. A la fecha la territorial no ha recibido la meta de ingresos de bienes y servicios"/>
    <m/>
    <m/>
    <m/>
    <m/>
    <m/>
    <m/>
    <n v="8700523"/>
    <d v="2021-04-14T00:00:00"/>
    <m/>
    <m/>
    <m/>
    <n v="1"/>
    <s v=""/>
    <s v=""/>
    <s v=""/>
    <n v="0"/>
    <s v="Concepto Favorable"/>
    <m/>
    <m/>
    <m/>
    <s v="Reporte aprobado"/>
    <m/>
    <m/>
    <m/>
    <x v="2"/>
    <x v="0"/>
    <x v="0"/>
    <x v="0"/>
    <s v="Se evidencia reporte de ingresos recibidos en el primer trimestre, no se tiene definida meta de ingresos."/>
    <m/>
    <m/>
    <m/>
  </r>
  <r>
    <n v="14"/>
    <x v="12"/>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Llevar a cabo el proceso de recuperación del 100% de la cartera pendiente por convenios y contratos de la territorial "/>
    <d v="2021-01-01T00:00:00"/>
    <d v="2021-12-31T00:00:00"/>
    <s v="Pendiente"/>
    <s v="Magdalena"/>
    <s v="Porcentaje"/>
    <s v="Recursos obtenidos por recuperación de cartera"/>
    <s v="Eficiencia"/>
    <n v="0"/>
    <n v="1"/>
    <n v="0.25"/>
    <n v="0.25"/>
    <n v="0.25"/>
    <n v="0.25"/>
    <n v="0"/>
    <s v="La territorial no tiene cartera pendiente"/>
    <m/>
    <m/>
    <m/>
    <m/>
    <m/>
    <m/>
    <n v="0"/>
    <d v="2021-04-14T00:00:00"/>
    <m/>
    <m/>
    <m/>
    <n v="0"/>
    <n v="0"/>
    <n v="0"/>
    <n v="0"/>
    <n v="0"/>
    <s v="Concepto Favorable"/>
    <m/>
    <m/>
    <m/>
    <s v="Si no tiene cartera pendiente no debería tener meta"/>
    <m/>
    <m/>
    <m/>
    <x v="0"/>
    <x v="0"/>
    <x v="0"/>
    <x v="0"/>
    <s v="No se tiene cartera pendiente, por lo tanto, no debería tener meta asignada."/>
    <m/>
    <m/>
    <m/>
  </r>
  <r>
    <n v="1"/>
    <x v="13"/>
    <s v="Formación o actualiz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Procesos Formación o actualización rural para un cubrimiento de área en hectáreas"/>
    <d v="2021-01-01T00:00:00"/>
    <d v="2021-12-31T00:00:00"/>
    <s v="Pendiente"/>
    <s v="Meta"/>
    <s v="Número"/>
    <s v="Hectáreas rurales con actualización o formación catastral alcanzadas"/>
    <s v="Eficacia"/>
    <n v="0"/>
    <n v="17614"/>
    <n v="0"/>
    <n v="0"/>
    <n v="0"/>
    <n v="17614"/>
    <n v="17442"/>
    <s v="El contrato objeto del proceso de actualización catastral del municipio de Villavicencio Fase I y Fase II,  fueron acordadas entre las partes y aprobadas con el plan de trabajo presentado al inicio del proceso de actualización catastral, cumpliendo con la meta determinada evidenciando con el informe  de ejecucion fase II."/>
    <m/>
    <m/>
    <m/>
    <m/>
    <m/>
    <m/>
    <n v="17442"/>
    <d v="2021-04-14T00:00:00"/>
    <m/>
    <m/>
    <m/>
    <n v="0.99023504030884524"/>
    <s v=""/>
    <s v=""/>
    <s v=""/>
    <n v="0"/>
    <s v="Concepto Favorable"/>
    <m/>
    <m/>
    <m/>
    <s v="Se evidencia cumplimiento de meta con el Informe de ejecución  del PRIMER TRIMESTRE 2021 ACTUALIZACIÓN CATASTRAL ZONA URBANA Y RURAL ETAPA 1 AÑO 2020 y ETAPA 2 AÑO 2021VILLAVICENCIO, META"/>
    <m/>
    <m/>
    <m/>
    <x v="2"/>
    <x v="0"/>
    <x v="0"/>
    <x v="0"/>
    <s v="Se evidencia informe de avance de la actualización del municipio de Villavicencio, no se valida lo reportado hasta que no se culmine el proceso."/>
    <m/>
    <m/>
    <m/>
  </r>
  <r>
    <n v="2"/>
    <x v="13"/>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Meta"/>
    <s v="Número"/>
    <s v="Tramites de conservación Catastral realizados (Oficina)"/>
    <s v="Eficacia"/>
    <n v="0"/>
    <n v="8351"/>
    <n v="0"/>
    <n v="0"/>
    <n v="0"/>
    <n v="8351"/>
    <n v="379"/>
    <s v="En cumplimiento al seguimiento se registra tramites de oficina 379 al corte de 31 de marzo. se evidenci con los reporte mensuales de tramitadas."/>
    <m/>
    <m/>
    <m/>
    <m/>
    <m/>
    <m/>
    <n v="379"/>
    <d v="2021-04-14T00:00:00"/>
    <m/>
    <m/>
    <m/>
    <n v="4.5383786372889472E-2"/>
    <s v=""/>
    <s v=""/>
    <s v=""/>
    <n v="0"/>
    <s v="Concepto Favorable"/>
    <m/>
    <m/>
    <m/>
    <s v="Se observa en reporte consolidado del trimestre e informes de Tramitadas por departamento de  los meses enero, febrero y marzo. El cumplimiento de la meta."/>
    <m/>
    <m/>
    <m/>
    <x v="0"/>
    <x v="0"/>
    <x v="0"/>
    <x v="0"/>
    <s v="Se evidencia reporte de tramites de oficina para el primer trimestre de 379 realizados."/>
    <m/>
    <m/>
    <m/>
  </r>
  <r>
    <n v="4"/>
    <x v="13"/>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Meta"/>
    <s v="Número"/>
    <s v="Tramites de conservación Catastral realizados (Terreno)"/>
    <s v="Eficacia"/>
    <n v="0"/>
    <n v="11965"/>
    <n v="0"/>
    <n v="0"/>
    <n v="0"/>
    <n v="11965"/>
    <n v="438"/>
    <s v="En cumplimiento al seguimiento se registra tramites de terreno  438 al corte de 31 de marzo.. se evidencia con los reporte mensuales."/>
    <m/>
    <m/>
    <m/>
    <m/>
    <m/>
    <m/>
    <n v="438"/>
    <d v="2021-04-14T00:00:00"/>
    <m/>
    <m/>
    <m/>
    <n v="3.6606769745089848E-2"/>
    <s v=""/>
    <s v=""/>
    <s v=""/>
    <n v="0"/>
    <s v="Concepto Favorable"/>
    <m/>
    <m/>
    <m/>
    <s v="se evidencia la realización de la actividad y se puede identificar en el reporte trimestral"/>
    <m/>
    <m/>
    <m/>
    <x v="0"/>
    <x v="0"/>
    <x v="0"/>
    <x v="0"/>
    <s v="Se evidencia reporte de tramites de terreno para el primer trimestre de 438 realizados."/>
    <m/>
    <m/>
    <m/>
  </r>
  <r>
    <n v="6"/>
    <x v="13"/>
    <s v="Avalúos Comerciales elaborad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n el término legal, el 100% de las solicitudes de elaboración de avalúos comerciales"/>
    <d v="2021-01-01T00:00:00"/>
    <d v="2021-12-31T00:00:00"/>
    <s v="Pendiente"/>
    <s v="Meta"/>
    <s v="Número"/>
    <s v="Número de avalúos elaborados en el periodo"/>
    <s v="Eficacia"/>
    <n v="0"/>
    <n v="30"/>
    <n v="0"/>
    <n v="0"/>
    <n v="0"/>
    <n v="30"/>
    <n v="11"/>
    <s v="Se realizaron 11 visitas de avaluos al corte del 31 de marzo. se evidencia con reporte trimestral de visitas."/>
    <m/>
    <m/>
    <m/>
    <m/>
    <m/>
    <m/>
    <n v="11"/>
    <d v="2021-04-14T00:00:00"/>
    <m/>
    <m/>
    <m/>
    <n v="0.36666666666666664"/>
    <s v=""/>
    <s v=""/>
    <s v=""/>
    <n v="0"/>
    <s v="Concepto Favorable"/>
    <m/>
    <m/>
    <m/>
    <s v="Con correo electrónico en el que se reporta las visitas  ejecutadas en el trimestre. se observa el cumplimiento de la actividad"/>
    <m/>
    <m/>
    <m/>
    <x v="1"/>
    <x v="0"/>
    <x v="0"/>
    <x v="0"/>
    <s v="Se evidencia reporte de avalúos realizados por la territorial, este no concuerda por el consolidado suministrado por el GIT de avalúos de la Subdirección de Catastro, en el cual la territorial ha realizado 3 avalúos."/>
    <m/>
    <m/>
    <m/>
  </r>
  <r>
    <n v="7"/>
    <x v="13"/>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Meta"/>
    <s v="Porcentaje"/>
    <s v="Solicitudes atendidas en tiempo legal en el periodo"/>
    <s v="Eficacia"/>
    <n v="0"/>
    <n v="1"/>
    <n v="0.25"/>
    <n v="0.25"/>
    <n v="0.25"/>
    <n v="0.25"/>
    <n v="0.25"/>
    <s v="Se atendieron 56 solicitudes en materia de regularización en el primer trimestre, con corte al 31 de marzo. se evidencia con reporte en herramienta de monitorea"/>
    <m/>
    <m/>
    <m/>
    <m/>
    <m/>
    <m/>
    <n v="0.25"/>
    <d v="2021-04-14T00:00:00"/>
    <m/>
    <m/>
    <m/>
    <n v="0.25"/>
    <n v="1"/>
    <n v="0"/>
    <n v="0"/>
    <n v="0"/>
    <s v="Concepto Favorable"/>
    <m/>
    <m/>
    <m/>
    <s v="Con reporte en herramienta de monitoreo con corte a 28 de marzo y con cuadro de descripción  de estrategia se observa la realización de la actividad"/>
    <m/>
    <m/>
    <m/>
    <x v="0"/>
    <x v="0"/>
    <x v="0"/>
    <x v="0"/>
    <s v="Se evidencia reporte de solitudes atendidas en materia de regularización, se recibieron 65 y se han atendido 56 solicitudes."/>
    <m/>
    <m/>
    <m/>
  </r>
  <r>
    <n v="8"/>
    <x v="13"/>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Meta"/>
    <s v="Porcentaje"/>
    <s v="Solicitudes atendidas en tiempo legal en el periodo"/>
    <s v="Eficacia"/>
    <n v="0"/>
    <n v="1"/>
    <n v="0.25"/>
    <n v="0.25"/>
    <n v="0.25"/>
    <n v="0.25"/>
    <n v="0.25"/>
    <s v="Se atendieron 37 solicitudes de politicas de restitución de tierras al corte del 31 de marzo."/>
    <m/>
    <m/>
    <m/>
    <m/>
    <m/>
    <m/>
    <n v="0.25"/>
    <d v="2021-04-13T00:00:00"/>
    <m/>
    <m/>
    <m/>
    <n v="0.25"/>
    <n v="1"/>
    <n v="0"/>
    <n v="0"/>
    <n v="0"/>
    <s v="Concepto Favorable"/>
    <m/>
    <m/>
    <m/>
    <s v="Con reporte en herramienta de monitoreo y con cuadro de descripción  de estrategia se observa la realización de la actividad"/>
    <m/>
    <m/>
    <m/>
    <x v="0"/>
    <x v="0"/>
    <x v="0"/>
    <x v="0"/>
    <s v="Se recibieron 51 solicitudes de información y se atendieron 37 solicitudes para un porcentaje de atención del 72.54%."/>
    <m/>
    <m/>
    <m/>
  </r>
  <r>
    <n v="9"/>
    <x v="13"/>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Meta"/>
    <s v="Porcentaje"/>
    <s v="Solicitudes atendidas en tiempo legal en el periodo"/>
    <s v="Eficacia"/>
    <n v="0"/>
    <n v="1"/>
    <n v="0.25"/>
    <n v="0.25"/>
    <n v="0.25"/>
    <n v="0.25"/>
    <n v="0.25"/>
    <s v="Se presenta  grandes retrazos en las respuestas a solicitudes y por ende en los terminos legales, en razon de problemas tecnicos de las plataformas de servicio ajenas a la territorial. se tramitaron 41 solicitudes."/>
    <m/>
    <m/>
    <m/>
    <m/>
    <m/>
    <m/>
    <n v="0.25"/>
    <d v="2021-04-14T00:00:00"/>
    <m/>
    <m/>
    <m/>
    <n v="0.25"/>
    <n v="1"/>
    <n v="0"/>
    <n v="0"/>
    <n v="0"/>
    <s v="Concepto Favorable"/>
    <m/>
    <m/>
    <m/>
    <s v="Con reporte trimestral de PQRs se evidencian rezagos en el tratamiento de solicitudes se sugiere implemtar acción de mejora"/>
    <m/>
    <m/>
    <m/>
    <x v="0"/>
    <x v="0"/>
    <x v="0"/>
    <x v="0"/>
    <s v="Se evidencia reporte de atención de PQRs, el índice de oportunidad de atención en términos legales es de 5.98%."/>
    <m/>
    <m/>
    <m/>
  </r>
  <r>
    <n v="10"/>
    <x v="13"/>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Meta"/>
    <s v="Porcentaje"/>
    <s v="Actas de comités entregadas en el periodo"/>
    <s v="Eficacia"/>
    <n v="0"/>
    <n v="1"/>
    <n v="0.25"/>
    <n v="0.25"/>
    <n v="0.25"/>
    <n v="0.25"/>
    <n v="0.25"/>
    <s v="En cumplimiento se anexa actas de reunion de copasst de los meses de enero, febrero y marzo al igual que el acta de comie de convivencia del primer trimestre."/>
    <m/>
    <m/>
    <m/>
    <m/>
    <m/>
    <m/>
    <n v="0.25"/>
    <d v="2021-04-12T00:00:00"/>
    <m/>
    <m/>
    <m/>
    <n v="0.25"/>
    <n v="1"/>
    <n v="0"/>
    <n v="0"/>
    <n v="0"/>
    <s v="Concepto Favorable"/>
    <m/>
    <m/>
    <m/>
    <s v="Se evidencian las actas de  copasst de los meses de enero, febrero y marzo y el acta de comité de convivencia, cumpliendo con la actividad. "/>
    <m/>
    <m/>
    <m/>
    <x v="0"/>
    <x v="0"/>
    <x v="0"/>
    <x v="0"/>
    <s v="Se evidencia actas de COPASST de los tres primeros meses y acta de comité de convivencia laboral."/>
    <m/>
    <m/>
    <m/>
  </r>
  <r>
    <n v="11"/>
    <x v="13"/>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Meta"/>
    <s v="Porcentaje"/>
    <s v="Reportes de responsabilidades asignadas en el periodo"/>
    <s v="Eficacia"/>
    <n v="0"/>
    <n v="1"/>
    <n v="0.25"/>
    <n v="0.25"/>
    <n v="0.25"/>
    <n v="0.25"/>
    <n v="0.25"/>
    <s v="Se presenta acta N°1 de Informe de rendicion de cuentas del SG-SST de la territorial del primer trimestre."/>
    <m/>
    <m/>
    <m/>
    <m/>
    <m/>
    <m/>
    <n v="0.25"/>
    <d v="2021-04-13T00:00:00"/>
    <m/>
    <m/>
    <m/>
    <n v="0.25"/>
    <n v="1"/>
    <n v="0"/>
    <n v="0"/>
    <n v="0"/>
    <s v="Concepto Favorable"/>
    <m/>
    <m/>
    <m/>
    <s v="Se evidencia la realización de la actividad con Acta  N°1  &quot; RENDICION DE CUENTAS I TRIMESTRE DE 2021 TERRITORIAL METAcon corte a  31_03 /2021"/>
    <m/>
    <m/>
    <m/>
    <x v="0"/>
    <x v="0"/>
    <x v="0"/>
    <x v="0"/>
    <s v="Se evidencia informe que soportan las responsabilidades y rendición cuentas en el SG - SST, establecida mediante acta del 06-01-2021."/>
    <m/>
    <m/>
    <m/>
  </r>
  <r>
    <n v="12"/>
    <x v="13"/>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gestión y firma de contratos"/>
    <d v="2021-01-01T00:00:00"/>
    <d v="2021-12-31T00:00:00"/>
    <s v="Pendiente"/>
    <s v="Meta"/>
    <s v="Porcentaje"/>
    <s v="Recursos obtenidos por firma de contratos"/>
    <s v="Eficiencia"/>
    <n v="0"/>
    <n v="1"/>
    <n v="0.25"/>
    <n v="0.25"/>
    <n v="0.25"/>
    <n v="0.25"/>
    <n v="0"/>
    <s v="El piremer trimestre no se reporta ningun recurso obtenido por la gestion de firmas de contratos."/>
    <m/>
    <m/>
    <m/>
    <m/>
    <m/>
    <m/>
    <n v="0"/>
    <d v="2021-04-14T00:00:00"/>
    <m/>
    <m/>
    <m/>
    <n v="0"/>
    <n v="0"/>
    <n v="0"/>
    <n v="0"/>
    <n v="0"/>
    <s v="Sin meta asignada en el periodo"/>
    <m/>
    <m/>
    <m/>
    <s v="Sin meta asignada en el periodo"/>
    <m/>
    <m/>
    <m/>
    <x v="1"/>
    <x v="0"/>
    <x v="0"/>
    <x v="0"/>
    <s v="No se tiene avance en la meta."/>
    <m/>
    <m/>
    <m/>
  </r>
  <r>
    <n v="13"/>
    <x v="13"/>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Meta"/>
    <s v="Número"/>
    <s v="Recursos obtenidos por ventas de contado"/>
    <s v="Eficiencia"/>
    <n v="0"/>
    <n v="1"/>
    <n v="0"/>
    <n v="0"/>
    <n v="0"/>
    <n v="1"/>
    <n v="20317114"/>
    <s v="Se reporte el ingreso por ventas de bienes y servicios del mes de enereo y febrero, el mes de marzo no alcanza a reportarse en razon que el informe por parte del area de gestion financiera son enviados hasta los dias 15 del siguiente mes."/>
    <m/>
    <m/>
    <m/>
    <m/>
    <m/>
    <m/>
    <n v="20317114"/>
    <d v="2021-04-12T00:00:00"/>
    <m/>
    <m/>
    <m/>
    <n v="1"/>
    <s v=""/>
    <s v=""/>
    <s v=""/>
    <n v="0"/>
    <s v="Concepto Favorable"/>
    <m/>
    <m/>
    <m/>
    <s v="Se realiza actividad se evidente con archivos facilitados por Financiera"/>
    <m/>
    <m/>
    <m/>
    <x v="0"/>
    <x v="0"/>
    <x v="0"/>
    <x v="0"/>
    <s v="Se evidencia reporte de ingresos recibidos en el primer trimestre, no se tiene definida meta de ingresos, se debe llevar el valor a la unidad de medida propuesta."/>
    <m/>
    <m/>
    <m/>
  </r>
  <r>
    <n v="14"/>
    <x v="13"/>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Llevar a cabo el proceso de recuperación del 100% de la cartera pendiente por convenios y contratos de la territorial "/>
    <d v="2021-01-01T00:00:00"/>
    <d v="2021-12-31T00:00:00"/>
    <s v="Pendiente"/>
    <s v="Meta"/>
    <s v="Porcentaje"/>
    <s v="Recursos obtenidos por recuperación de cartera"/>
    <s v="Eficiencia"/>
    <n v="0"/>
    <n v="1"/>
    <n v="0.25"/>
    <n v="0.25"/>
    <n v="0.25"/>
    <n v="0.25"/>
    <n v="0"/>
    <s v="En el repoter enviado por el area de finciera recursos obtenidos por recuperación de cartera."/>
    <m/>
    <m/>
    <m/>
    <m/>
    <m/>
    <m/>
    <n v="0"/>
    <d v="2021-04-14T00:00:00"/>
    <m/>
    <m/>
    <m/>
    <n v="0"/>
    <n v="0"/>
    <n v="0"/>
    <n v="0"/>
    <n v="0"/>
    <s v="Sin meta asignada en el periodo"/>
    <m/>
    <m/>
    <m/>
    <s v="No se reporta recuperación de cartera ya que en evidencia no se tiene monto a recuperar"/>
    <m/>
    <m/>
    <m/>
    <x v="1"/>
    <x v="0"/>
    <x v="0"/>
    <x v="0"/>
    <s v="Se evidencia reporte de financiera donde no se observa cartera."/>
    <m/>
    <m/>
    <m/>
  </r>
  <r>
    <n v="1"/>
    <x v="14"/>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Nariño"/>
    <s v="Número"/>
    <s v="Tramites de conservación Catastral realizados (Oficina)"/>
    <s v="Eficacia"/>
    <n v="0"/>
    <n v="19194"/>
    <n v="0"/>
    <n v="0"/>
    <n v="0"/>
    <n v="19194"/>
    <n v="4974"/>
    <s v="Se realiza ejecucion de 4.974 tramites de oficina correspondientes a los departamentos de Nariño y Putumayo en los meses de enero,febrero y marzo de 2021, se observa que las oficinas de Instrumentos pùblicos no entregan oportunamente las escrituras, se adolece de personal de apoyo para tramitar de oficina mutaciones de las suprimidas Unidades Operativas de Catastro de Ipiales y Mocoa."/>
    <m/>
    <m/>
    <m/>
    <m/>
    <m/>
    <m/>
    <n v="4974"/>
    <d v="2021-04-14T00:00:00"/>
    <m/>
    <m/>
    <m/>
    <n v="0.2591434823382307"/>
    <s v=""/>
    <s v=""/>
    <s v=""/>
    <n v="0"/>
    <s v="Concepto Favorable"/>
    <m/>
    <m/>
    <m/>
    <s v="se revisa evidencias, se encuentran acordes al producto esperado"/>
    <m/>
    <m/>
    <m/>
    <x v="0"/>
    <x v="0"/>
    <x v="0"/>
    <x v="0"/>
    <s v="Se presenta archivo donde se evidencian los trámites de oficina correspondientes a los meses de enero, febrero y marzo, para un total de 4.962 trámites."/>
    <m/>
    <m/>
    <m/>
  </r>
  <r>
    <n v="3"/>
    <x v="14"/>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Nariño"/>
    <s v="Número"/>
    <s v="Tramites de conservación Catastral realizados (Terreno)"/>
    <s v="Eficacia"/>
    <n v="0"/>
    <n v="9431"/>
    <n v="0"/>
    <n v="0"/>
    <n v="0"/>
    <n v="9431"/>
    <n v="1143"/>
    <s v="Durante el primer trimestre de 2021 se ejecuto 1143 tramites de terreno, se cuenta con tres reconocedores contratista de conservacion para atender los dos departamentos, ademas de las Tutelas y las reiteraciones y es necesario vincular mas contratistas para atender mutaciones de terreno"/>
    <m/>
    <m/>
    <m/>
    <m/>
    <m/>
    <m/>
    <n v="1143"/>
    <d v="2021-04-14T00:00:00"/>
    <m/>
    <m/>
    <m/>
    <n v="0.12119605556144629"/>
    <s v=""/>
    <s v=""/>
    <s v=""/>
    <n v="0"/>
    <s v="Concepto Favorable"/>
    <m/>
    <m/>
    <m/>
    <s v="se revisa evidencias, se encuentran acordes al producto esperado"/>
    <m/>
    <m/>
    <m/>
    <x v="0"/>
    <x v="0"/>
    <x v="0"/>
    <x v="0"/>
    <s v="Se evidencia archivo donde se describe que para este primer trimestre la Dirección Territorial lleva un avance de 1.156 trámites de terreno.  "/>
    <m/>
    <m/>
    <m/>
  </r>
  <r>
    <n v="5"/>
    <x v="14"/>
    <s v="Avalúos Comerciales elaborad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n el término legal, el 100% de las solicitudes de elaboración de avalúos comerciales"/>
    <d v="2021-01-01T00:00:00"/>
    <d v="2021-12-31T00:00:00"/>
    <s v="Pendiente"/>
    <s v="Nariño"/>
    <s v="Número"/>
    <s v="Número de avalúos elaborados en el periodo"/>
    <s v="Eficacia"/>
    <n v="0"/>
    <n v="60"/>
    <n v="0"/>
    <n v="0"/>
    <n v="0"/>
    <n v="60"/>
    <n v="0"/>
    <s v="En primer trimestre y especificamente en el mes de marzo se realizo contrato de los contratistas control de calidad y peritos avaluadores externos, esperando que se firme el contrato IGAC-URT para iniciar con la asignación y elaboración de avaluos comerciales."/>
    <m/>
    <m/>
    <m/>
    <m/>
    <m/>
    <m/>
    <n v="0"/>
    <d v="2021-04-14T00:00:00"/>
    <m/>
    <m/>
    <m/>
    <n v="0"/>
    <s v=""/>
    <s v=""/>
    <s v=""/>
    <n v="0"/>
    <s v="Concepto Favorable"/>
    <m/>
    <m/>
    <m/>
    <s v="se revisa evidencias, se encuentran acordes al producto esperado"/>
    <m/>
    <m/>
    <m/>
    <x v="2"/>
    <x v="0"/>
    <x v="0"/>
    <x v="0"/>
    <s v="Se presentan documentos de contratación a personas encargadas de realizar los avalúos comerciales a nivel nacional de los bienes urbanos y rurales. Sin embargo no se programó meta para este periodo."/>
    <m/>
    <m/>
    <m/>
  </r>
  <r>
    <n v="6"/>
    <x v="14"/>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Nariño"/>
    <s v="Porcentaje"/>
    <s v="Solicitudes atendidas en tiempo legal en el periodo"/>
    <s v="Eficacia"/>
    <n v="0"/>
    <n v="1"/>
    <n v="0.25"/>
    <n v="0.25"/>
    <n v="0.25"/>
    <n v="0.25"/>
    <n v="0.25"/>
    <s v="La oficina jurìdica dio respuesta a 34 las solicitudes asignadas mediante oficio recibido en SIGAC de los peticionarios y juzgados referente a regularizacion de la propiedad Ley 1561 y Ley 1564 de 2012"/>
    <m/>
    <m/>
    <m/>
    <m/>
    <m/>
    <m/>
    <n v="0.25"/>
    <d v="2021-04-14T00:00:00"/>
    <m/>
    <m/>
    <m/>
    <n v="0.25"/>
    <n v="1"/>
    <n v="0"/>
    <n v="0"/>
    <n v="0"/>
    <s v="Concepto Favorable"/>
    <m/>
    <m/>
    <m/>
    <s v="se revisa las evidencias, se encuentra acordes con el producto esperado"/>
    <m/>
    <m/>
    <m/>
    <x v="0"/>
    <x v="0"/>
    <x v="0"/>
    <x v="0"/>
    <s v="Se evidencian dos documentos sobre solicitudes uno de pertenencia y el otro donde se informa el aplazamiento de la visita ocular por parte de funcionarios del IGAC, por problemas personales."/>
    <m/>
    <m/>
    <m/>
  </r>
  <r>
    <n v="7"/>
    <x v="14"/>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Nariño"/>
    <s v="Porcentaje"/>
    <s v="Solicitudes atendidas en tiempo legal en el periodo"/>
    <s v="Eficacia"/>
    <n v="0"/>
    <n v="1"/>
    <n v="0.25"/>
    <n v="0.25"/>
    <n v="0.25"/>
    <n v="0.25"/>
    <n v="0.1910569105691057"/>
    <s v="Se realiza contrato de abogada y reconocedores dentro del programa de Restitución de Tierras en el mes de marzo, en el trimestre se recepcionaron 123 solicitudes y se ha se ha dado respuesta a 94 solicitudes de Juzgados de Restituciòn de Tierras y Unidad de Restitucion de tierras, teniendo en cuenta que el Instituto depende de la informacion que suministra la Agencia Nacional de Tierras y las ORIP, hasta que no se cuente con los shape de las calificaciones estara pendiente la respuesta, se efectua el primer comite de Víctimas y tierras en la Territorial Nariño, se presentado al GIT de tierras y al GIT de avaluos las matrices de seguimiento respectivas."/>
    <m/>
    <m/>
    <m/>
    <m/>
    <m/>
    <m/>
    <n v="0.1910569105691057"/>
    <d v="2021-04-14T00:00:00"/>
    <m/>
    <m/>
    <m/>
    <n v="0.1910569105691057"/>
    <n v="0.76422764227642281"/>
    <n v="0"/>
    <n v="0"/>
    <n v="0"/>
    <s v="Concepto Favorable"/>
    <m/>
    <m/>
    <m/>
    <s v="se revisa las evidencias, se encuentra acordes con el producto esperado"/>
    <m/>
    <m/>
    <m/>
    <x v="0"/>
    <x v="0"/>
    <x v="0"/>
    <x v="0"/>
    <s v="Se evidencia documento de acta 001/2021 correspondiente al primer comité territorial de Víctimas y Restitución de Tierras para Nariño con el fin de “Socializar el estado de los requerimientos, solicitudes y procesos notificados al IGAC en el marco de la Ley 1448/2011”.  A persar de no cumplir con la meta programada se avala el avance."/>
    <m/>
    <m/>
    <m/>
  </r>
  <r>
    <n v="8"/>
    <x v="14"/>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Nariño"/>
    <s v="Porcentaje"/>
    <s v="Solicitudes atendidas en tiempo legal en el periodo"/>
    <s v="Eficacia"/>
    <n v="0"/>
    <n v="1"/>
    <n v="0.25"/>
    <n v="0.25"/>
    <n v="0.25"/>
    <n v="0.25"/>
    <n v="0.25"/>
    <s v="De acuerdo a informe del GIT de Servicio al ciudadano y reporte del aplicativo SIGAC se han recepcionado PQRSD 575 Peticiones"/>
    <m/>
    <m/>
    <m/>
    <m/>
    <m/>
    <m/>
    <n v="0.25"/>
    <d v="2021-04-14T00:00:00"/>
    <m/>
    <m/>
    <m/>
    <n v="0.25"/>
    <n v="1"/>
    <n v="0"/>
    <n v="0"/>
    <n v="0"/>
    <s v="Concepto Favorable"/>
    <m/>
    <m/>
    <m/>
    <s v="se revisa las evidencias, se encuentra acordes con el producto esperado"/>
    <m/>
    <m/>
    <m/>
    <x v="0"/>
    <x v="0"/>
    <x v="0"/>
    <x v="0"/>
    <s v="Se presenta informe consolidado de PQRSD, donde se evidencia que, para el primer trimestre de 2021, de han recibido 575 solicitudes, de las cuales se encuentran finalizadas 144, por lo cual están pendientes por resolver 431 solicitudes. "/>
    <m/>
    <m/>
    <m/>
  </r>
  <r>
    <n v="9"/>
    <x v="14"/>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Nariño"/>
    <s v="Porcentaje"/>
    <s v="Actas de comités entregadas en el periodo"/>
    <s v="Eficacia"/>
    <n v="0"/>
    <n v="1"/>
    <n v="0.25"/>
    <n v="0.25"/>
    <n v="0.25"/>
    <n v="0.25"/>
    <n v="0.25"/>
    <s v="Se efectuan y envian evidencias al Grupo Interno de Trabajo de Talento Humano en lo referente a las actas de Comite de COPASST, así como Comité de convivencia, reuniones efectuadas via virtual a traves de teams."/>
    <m/>
    <m/>
    <m/>
    <m/>
    <m/>
    <m/>
    <n v="0.25"/>
    <d v="2021-04-13T00:00:00"/>
    <m/>
    <m/>
    <m/>
    <n v="0.25"/>
    <n v="1"/>
    <n v="0"/>
    <n v="0"/>
    <n v="0"/>
    <s v="Concepto Favorable"/>
    <m/>
    <m/>
    <m/>
    <s v="se revisa las evidencias, se encuentra acordes con el producto esperado"/>
    <m/>
    <m/>
    <m/>
    <x v="0"/>
    <x v="0"/>
    <x v="0"/>
    <x v="0"/>
    <s v="Se presentan los documentos donde se encuentran las actas realizadas sobre Comité paritario de Seguridad y Salud en el Trabajo – Copasst correspondientes a los meses de enero, febrero y marzo del presente año.  Así mismo, se presenta el acta No. 1 sobre el Comité de Convivencia Laboral realizada el día 17/03/2021.  Por lo anterior de valida el avance de esta actividad por parte de la OCI."/>
    <m/>
    <m/>
    <m/>
  </r>
  <r>
    <n v="10"/>
    <x v="14"/>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Nariño"/>
    <s v="Porcentaje"/>
    <s v="Reportes de responsabilidades asignadas en el periodo"/>
    <s v="Eficacia"/>
    <n v="0"/>
    <n v="1"/>
    <n v="0.25"/>
    <n v="0.25"/>
    <n v="0.25"/>
    <n v="0.25"/>
    <n v="0.25"/>
    <s v="Se realiza reporte de asuentismo, el cual esta reportado en el Drive dispuesto por la oficina de Talento Humano, se informa ademas la celebración de cumpleaños, dia de la mujer, dia del hombre"/>
    <m/>
    <m/>
    <m/>
    <m/>
    <m/>
    <m/>
    <n v="0.25"/>
    <d v="2021-04-14T00:00:00"/>
    <m/>
    <m/>
    <m/>
    <n v="0.25"/>
    <n v="1"/>
    <n v="0"/>
    <n v="0"/>
    <n v="0"/>
    <s v="Concepto Favorable"/>
    <m/>
    <m/>
    <m/>
    <s v="se revisa las evidencias, se encuentra acordes con el producto esperado"/>
    <m/>
    <m/>
    <m/>
    <x v="0"/>
    <x v="0"/>
    <x v="0"/>
    <x v="0"/>
    <s v="Se observan los siguientes documentos: día de la mujer y del hombre, reporte de ausentismo, compensatorios de semana santa 2021, acta comité Paritario de Seguridad y Salud en el Trabajo – COPASST, con su respectivo listado de asistencia, y el archivo de seguimiento al Plan de Capacitación, donde se evidencian que para este trimestre se han realizado tres (3) cursos virtuales y un (1) taller a los funcionarios y contratistas de la D.T Nariño."/>
    <m/>
    <m/>
    <m/>
  </r>
  <r>
    <n v="11"/>
    <x v="14"/>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gestión y firma de contratos"/>
    <d v="2021-01-01T00:00:00"/>
    <d v="2021-12-31T00:00:00"/>
    <s v="Pendiente"/>
    <s v="Nariño"/>
    <s v="Porcentaje"/>
    <s v="Recursos obtenidos por firma de contratos"/>
    <s v="Eficiencia"/>
    <n v="0"/>
    <n v="1"/>
    <n v="0.25"/>
    <n v="0.25"/>
    <n v="0.25"/>
    <n v="0.25"/>
    <n v="0"/>
    <s v="Durante el primer trimestre la Dirección Territorial no obtuvo ingresos por gestion o firma de contratos, sin embargo se enviaron oficios a las Alcaldías con el fin de realizar propuestas para dicho tema"/>
    <m/>
    <m/>
    <m/>
    <m/>
    <m/>
    <m/>
    <n v="0"/>
    <d v="2021-04-13T00:00:00"/>
    <m/>
    <m/>
    <m/>
    <n v="0"/>
    <n v="0"/>
    <n v="0"/>
    <n v="0"/>
    <n v="0"/>
    <s v="Concepto No Favorable"/>
    <m/>
    <m/>
    <m/>
    <s v="la evidencia no cumple con el producto esperado"/>
    <m/>
    <m/>
    <m/>
    <x v="1"/>
    <x v="0"/>
    <x v="0"/>
    <x v="0"/>
    <s v="Se evidencia documentos memorandos del 25/01/2021 y 11/02/2021 solicitando Oferta institucional de catastro multipropósito – conservación catastral para el municipio de Ipiales (Nariño) y Mocoa (Putumayo).  Sin embargo no se observa avance para esta actividad."/>
    <m/>
    <m/>
    <m/>
  </r>
  <r>
    <n v="12"/>
    <x v="14"/>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Nariño"/>
    <s v="Número"/>
    <s v="Recursos obtenidos por ventas de contado"/>
    <s v="Eficiencia"/>
    <n v="0"/>
    <n v="1"/>
    <n v="0"/>
    <n v="0"/>
    <n v="0"/>
    <n v="1"/>
    <n v="111614482"/>
    <s v="En el primer trimestre de 2021 se obtuvo ventas acumuladas por valor de $ 111.614.482, debidamente soportado por informes y reportes de cada uno de los meses (enero, febrero, marzo)_x000d__x000a_"/>
    <m/>
    <m/>
    <m/>
    <m/>
    <m/>
    <m/>
    <n v="111614482"/>
    <d v="2021-04-13T00:00:00"/>
    <m/>
    <m/>
    <m/>
    <n v="1"/>
    <s v=""/>
    <s v=""/>
    <s v=""/>
    <n v="0"/>
    <s v="Concepto Favorable"/>
    <m/>
    <m/>
    <m/>
    <s v="se revisa las evidencias, se encuentra acordes con el producto esperado"/>
    <m/>
    <m/>
    <m/>
    <x v="0"/>
    <x v="0"/>
    <x v="0"/>
    <x v="0"/>
    <s v="Se valida esta actividad con los documentos suministrados como soporte donde se evidencian las ventas totalizadas por productos y la relación de ingresos de contado de ventas correspondiente al primer trimestre del año 2021."/>
    <m/>
    <m/>
    <m/>
  </r>
  <r>
    <n v="13"/>
    <x v="14"/>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Llevar a cabo el proceso de recuperación del 100% de la cartera pendiente por convenios y contratos de la territorial "/>
    <d v="2021-01-01T00:00:00"/>
    <d v="2021-12-31T00:00:00"/>
    <s v="Pendiente"/>
    <s v="Nariño"/>
    <s v="Porcentaje"/>
    <s v="Recursos obtenidos por recuperación de cartera"/>
    <s v="Eficiencia"/>
    <n v="0"/>
    <n v="1"/>
    <n v="0.25"/>
    <n v="0.25"/>
    <n v="0.25"/>
    <n v="0.25"/>
    <n v="0.25"/>
    <s v="Se realiza seguimiento a cartera obteniendo recaudo por valor de $15.625.194 del Municipio de Mocoa"/>
    <m/>
    <m/>
    <m/>
    <m/>
    <m/>
    <m/>
    <n v="0.25"/>
    <d v="2021-04-13T00:00:00"/>
    <m/>
    <m/>
    <m/>
    <n v="0.25"/>
    <n v="1"/>
    <n v="0"/>
    <n v="0"/>
    <n v="0"/>
    <s v="Concepto Favorable"/>
    <m/>
    <m/>
    <m/>
    <s v="se revisa las evidencias, se encuentra acordes con el producto esperado"/>
    <m/>
    <m/>
    <m/>
    <x v="0"/>
    <x v="0"/>
    <x v="0"/>
    <x v="0"/>
    <s v="Para este trimestre se soporta el documento comprobante de egresos."/>
    <m/>
    <m/>
    <m/>
  </r>
  <r>
    <n v="1"/>
    <x v="15"/>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Norte de Santander"/>
    <s v="Número"/>
    <s v="Tramites de conservación Catastral realizados (Oficina)"/>
    <s v="Eficacia"/>
    <n v="0"/>
    <n v="9556"/>
    <n v="0"/>
    <n v="0"/>
    <n v="0"/>
    <n v="9556"/>
    <n v="1801"/>
    <s v="En el I Trimestre del 2021 se ejecutaron 1.801 trámites de oficina, lo cual correspondió al 108% de los trámites de este tipo que se programaron para este período (1.750), donde se debe recordar aspectos que hacen su rendimiento menor al de los otros trimestres: 1. Plataforma Cobol habilitada hasta el 12 de enero. 2. Personal de apoyo (reconocedores) contratados hasta el 9 de marzo. 3. Vacaciones programas y de Semana Santa de Oficiales de Catastro. Adicionalmente debemos recordar que el presupuesto de este año es inferior en más de un 50% al del año anterior, por lo que solo se pudieron contratar 2 reconocedores, mientras que hace un año eran 6."/>
    <m/>
    <m/>
    <m/>
    <m/>
    <m/>
    <m/>
    <n v="1801"/>
    <d v="2021-04-09T00:00:00"/>
    <m/>
    <m/>
    <m/>
    <n v="0.18846797823357053"/>
    <s v=""/>
    <s v=""/>
    <s v=""/>
    <n v="0"/>
    <s v="Concepto Favorable"/>
    <m/>
    <m/>
    <m/>
    <s v="Se observa que la DT avanzó en los Tramites de conservación Catastral realizados (mutaciones de Oficina) durante el primer trimestre de 2021"/>
    <m/>
    <m/>
    <m/>
    <x v="0"/>
    <x v="0"/>
    <x v="0"/>
    <x v="0"/>
    <s v="Se evidencia soporte donde se han realizado 1.801 trámites de oficina para este primer trimestre."/>
    <m/>
    <m/>
    <m/>
  </r>
  <r>
    <n v="3"/>
    <x v="15"/>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Norte de Santander"/>
    <s v="Número"/>
    <s v="Tramites de conservación Catastral realizados (Terreno)"/>
    <s v="Eficacia"/>
    <n v="0"/>
    <n v="9678"/>
    <n v="0"/>
    <n v="0"/>
    <n v="0"/>
    <n v="9678"/>
    <n v="896"/>
    <s v="En el I Trimestre del 2021 se ejecutaron 896 trámites de terreno, lo cual correspondió al 103% de los trámites de este tipo que se programaron para este período (740), donde se debe recordar aspectos que hacen su rendimiento menor al de los otros trimestres: 1. Plataforma Cobol habilitada hasta el 12 de enero. 2. Personal de apoyo (reconocedores) contratados hasta el 9 de marzo. 3. Vacaciones programas y de Semana Santa de Oficiales de Catastro. Adicionalmente debemos recordar que el presupuesto de este año es inferior en más de un 50% al del año anterior, por lo que solo se pudieron contratar 2 reconocedores, mientras que hace un año eran 6."/>
    <m/>
    <m/>
    <m/>
    <m/>
    <m/>
    <m/>
    <n v="896"/>
    <d v="2021-04-09T00:00:00"/>
    <m/>
    <m/>
    <m/>
    <n v="9.2581111799958662E-2"/>
    <s v=""/>
    <s v=""/>
    <s v=""/>
    <n v="0"/>
    <s v="Concepto Favorable"/>
    <m/>
    <m/>
    <m/>
    <s v="Se observa que la DT avanzó en los Tramites de terreno (mutaciones de terreno) durante el primer trimestre de 2021"/>
    <m/>
    <m/>
    <m/>
    <x v="0"/>
    <x v="0"/>
    <x v="0"/>
    <x v="0"/>
    <s v="En el documento soporte se valida un avance en los trámites de terreno en 899 para los meses de enero a marzo de 2021."/>
    <m/>
    <m/>
    <m/>
  </r>
  <r>
    <n v="5"/>
    <x v="15"/>
    <s v="Avalúos Comerciales elaborad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n el término legal, el 100% de las solicitudes de elaboración de avalúos comerciales"/>
    <d v="2021-01-01T00:00:00"/>
    <d v="2021-12-31T00:00:00"/>
    <s v="Pendiente"/>
    <s v="Norte de Santander"/>
    <s v="Número"/>
    <s v="Número de avalúos elaborados en el periodo"/>
    <s v="Eficacia"/>
    <n v="0"/>
    <n v="30"/>
    <n v="0"/>
    <n v="0"/>
    <n v="0"/>
    <n v="30"/>
    <n v="0"/>
    <s v="Durante el I Trimestre del 2021, solo nos fueron requeridos dos avalúos comerciales, ello en virtud de un proceso de Restitución de Tierras a finales de febrero, y con fecha de entrega a mediados de abril. A la fecha ya se realizó visita a ambos predios ubicados en Abrego (NdS), y se realizó todo el trabajo de oficina, enviándose el lunes 12 de abril a control de calidad y así entregarlos en la fecha otorgada. Importante resaltar desde ahora, que la meta se ve complejo de alcanzar, pues dependemos que nos sean encargados realizar estos avalúos por parte de particulares y/o juzgados, no dependiendo de nosotros la demanda, sino exclusivamente la calidad y oportunidad en su ejecución."/>
    <m/>
    <m/>
    <m/>
    <m/>
    <m/>
    <m/>
    <n v="0"/>
    <d v="2021-04-09T00:00:00"/>
    <m/>
    <m/>
    <m/>
    <n v="0"/>
    <s v=""/>
    <s v=""/>
    <s v=""/>
    <n v="0"/>
    <s v="Sin meta asignada en el periodo"/>
    <m/>
    <m/>
    <m/>
    <s v="Se observa que la DT no recibió solicitudes de elaboración de avalúos comerciales pero atendió solicitudes por restitución de Tierras "/>
    <m/>
    <m/>
    <m/>
    <x v="2"/>
    <x v="0"/>
    <x v="0"/>
    <x v="0"/>
    <s v="Se evidencia documento soporte donde se da respuesta a dos solicitudes recibidas en los meses de febrero y marzo.  Sin embargo se observa que no se programó meta para este trimestre."/>
    <m/>
    <m/>
    <m/>
  </r>
  <r>
    <n v="6"/>
    <x v="15"/>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Norte de Santander"/>
    <s v="Porcentaje"/>
    <s v="Solicitudes atendidas en tiempo legal en el periodo"/>
    <s v="Eficacia"/>
    <n v="0"/>
    <n v="1"/>
    <n v="0.25"/>
    <n v="0.25"/>
    <n v="0.25"/>
    <n v="0.25"/>
    <n v="0.25"/>
    <s v="Durante el I Trimestre del 2021, recibimos dos solicitudes concernientes a Regularización de la Propiedad (6016-2021-024304-ER-000 del 7 de enero y 5000-2021-0000966-ER-000 del 10 de febrero), las cuales se atendieron en la oportunidad de ley y de forma integral (radicados de salida 6016-2021-0000826-EE-001 del 9 de febrero y 6016-2021-0001611-EE-002 del 2 de marzo respectivamente)."/>
    <m/>
    <m/>
    <m/>
    <m/>
    <m/>
    <m/>
    <n v="0.25"/>
    <d v="2021-04-14T00:00:00"/>
    <m/>
    <m/>
    <m/>
    <n v="0.25"/>
    <n v="1"/>
    <n v="0"/>
    <n v="0"/>
    <n v="0"/>
    <s v="Concepto Favorable"/>
    <m/>
    <m/>
    <m/>
    <s v="Se observa que durante el primer trimestre la DT atendió solicitudes concernientes a Regularización de la Propiedad"/>
    <m/>
    <m/>
    <m/>
    <x v="0"/>
    <x v="0"/>
    <x v="0"/>
    <x v="0"/>
    <s v="Se evidencia documento soporte donde se da respuesta a dos solicitudes recibidas en los meses de febrero y marzo."/>
    <m/>
    <m/>
    <m/>
  </r>
  <r>
    <n v="7"/>
    <x v="15"/>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Norte de Santander"/>
    <s v="Porcentaje"/>
    <s v="Solicitudes atendidas en tiempo legal en el periodo"/>
    <s v="Eficacia"/>
    <n v="0"/>
    <n v="1"/>
    <n v="0.25"/>
    <n v="0.25"/>
    <n v="0.25"/>
    <n v="0.25"/>
    <n v="0.25"/>
    <s v="Durante el I Trimestre del 2021, recibimos 26 solicitudes (5 en enero, 13 en febrero y 8 en marzo), concernientes a Política de Restitución y Ley de Víctimas (listado con radicados y fechas en evidencia), las cuales se atendieron en la oportunidad de ley y de forma integral (radicados de salida y fechas en evidencia)."/>
    <m/>
    <m/>
    <m/>
    <m/>
    <m/>
    <m/>
    <n v="0.25"/>
    <d v="2021-04-14T00:00:00"/>
    <m/>
    <m/>
    <m/>
    <n v="0.25"/>
    <n v="1"/>
    <n v="0"/>
    <n v="0"/>
    <n v="0"/>
    <s v="Concepto Favorable"/>
    <m/>
    <m/>
    <m/>
    <s v="Se observa que la DT realizó seguimiento para el cumplimiento de la Política de Restitución de Tierras y Ley de Víctimas durante el primer trimestre de 2021"/>
    <m/>
    <m/>
    <m/>
    <x v="0"/>
    <x v="0"/>
    <x v="0"/>
    <x v="0"/>
    <s v="Se evidencia que para el primer trimestre del año 2021 se recibieron 26 solicitudes las cuales fueron respondidas dentro de los tiempos establecidos. "/>
    <m/>
    <m/>
    <m/>
  </r>
  <r>
    <n v="8"/>
    <x v="15"/>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Norte de Santander"/>
    <s v="Porcentaje"/>
    <s v="Solicitudes atendidas en tiempo legal en el periodo"/>
    <s v="Eficacia"/>
    <n v="0"/>
    <n v="1"/>
    <n v="0.25"/>
    <n v="0.25"/>
    <n v="0.25"/>
    <n v="0.25"/>
    <n v="0.22"/>
    <s v="Durante el I trimestre del 2021 recibimos 1.177 PQRD de las cuales se atendieron 1.015, quedando únicamente 162 pendientes de atender. En ese orden se puede decir que se atendieron el 86.23% de las PQRD recibidas en el trimestre, lo cual al dársele un valor del 25% al trimestre en el año, se puede decir que se alcanzó una meta del 21.55%. El resultado expuesto fue causado en gran parte a que se venía cometiendo un error en la radicación de las solicitudes de tramites catastrales, ello por cuanto que la gran mayoría de estas fueron radicadas como peticiones, ello originó que no se pudiera cumplir la atención de PQRD del 100%. Lo anterior dado los errores propios de la implementación de un nuevo sistema de correspondencia (SIGAC)"/>
    <m/>
    <m/>
    <m/>
    <m/>
    <m/>
    <m/>
    <n v="0.22"/>
    <d v="2021-04-14T00:00:00"/>
    <m/>
    <m/>
    <m/>
    <n v="0.22"/>
    <n v="0.88"/>
    <n v="0"/>
    <n v="0"/>
    <n v="0"/>
    <s v="Concepto Favorable"/>
    <m/>
    <m/>
    <m/>
    <s v="Se observa que la DT realizó seguimiento durante el primer trimestre para atender oportunamente las PQRS"/>
    <m/>
    <m/>
    <m/>
    <x v="0"/>
    <x v="0"/>
    <x v="0"/>
    <x v="0"/>
    <s v="Se evidencia el informe sobre el primer trimestre del año, donde se informa que de 1.177 solicitudes recibidas en la D.T, se atendieron dentro de los tiempos establecidos 1.015, por lo anterior quedan pendientes por dar respuesta 162. A pesar que no se cumplió con la meta programada para este trimestre se avala el avance."/>
    <m/>
    <m/>
    <m/>
  </r>
  <r>
    <n v="9"/>
    <x v="15"/>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Norte de Santander"/>
    <s v="Porcentaje"/>
    <s v="Actas de comités entregadas en el periodo"/>
    <s v="Eficacia"/>
    <n v="0"/>
    <n v="1"/>
    <n v="0.25"/>
    <n v="0.25"/>
    <n v="0.25"/>
    <n v="0.25"/>
    <n v="0.25"/>
    <s v="Durante el I Trimestre del 2021 y de acuerdo con el cronograma establecido, se celebraron 3 Comités de COPASST (uno mensual), uno de Convivencia Laboral (trimestral) y dos de Comisión de Personal. Así mismo las respectivas actas fueron sometidas a aprobación de los miembros de cada órgano respectivo, y una vez aprobadas se remitieron al GIT de Gestión de Talento Humano. (En evidencias actas y correos remisorios)."/>
    <m/>
    <m/>
    <m/>
    <m/>
    <m/>
    <m/>
    <n v="0.25"/>
    <d v="2021-04-14T00:00:00"/>
    <m/>
    <m/>
    <m/>
    <n v="0.25"/>
    <n v="1"/>
    <n v="0"/>
    <n v="0"/>
    <n v="0"/>
    <s v="Concepto Favorable"/>
    <m/>
    <m/>
    <m/>
    <s v="Se observa que durante el primer trimestre la DT cumplió con la entrega de las actas de los comités (Copasst y Comité de convivencia) al GIT Gestión del Talento Humano"/>
    <m/>
    <m/>
    <m/>
    <x v="0"/>
    <x v="0"/>
    <x v="0"/>
    <x v="0"/>
    <s v="Para el apoyo a esta actividad se presentan las actas de comités COPASST, de Convivencia Laboral y reuniones de la Comisión de Personal realizadas en el transcurso del primer trimestre del año 2021."/>
    <m/>
    <m/>
    <m/>
  </r>
  <r>
    <n v="10"/>
    <x v="15"/>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Norte de Santander"/>
    <s v="Porcentaje"/>
    <s v="Reportes de responsabilidades asignadas en el periodo"/>
    <s v="Eficacia"/>
    <n v="0"/>
    <n v="1"/>
    <n v="0.25"/>
    <n v="0.25"/>
    <n v="0.25"/>
    <n v="0.25"/>
    <n v="0.25"/>
    <s v="Durante el I Trimestre del 2021 se celebraron tres Comités de COPASST (uno mensual), y uno de Convivencia Laboral (trimestral); así mismo se realizaron dos inspecciones a la infraestructura física de la Sede de la Territorial, se solicitó y se obtuvo la renovación de los extintores y botiquines de seguridad, así como que se estuvo atento a la presentación de cualquier accidente de trabajo, o queja de Acoso Laboral, ello sin que se llegara a presentarse ninguna de esas dos situaciones. "/>
    <m/>
    <m/>
    <m/>
    <m/>
    <m/>
    <m/>
    <n v="0.25"/>
    <d v="2021-04-14T00:00:00"/>
    <m/>
    <m/>
    <m/>
    <n v="0.25"/>
    <n v="1"/>
    <n v="0"/>
    <n v="0"/>
    <n v="0"/>
    <s v="Concepto Favorable"/>
    <m/>
    <m/>
    <m/>
    <s v="Se observa que se atendieron las responsabilidades y rendición de cuentas en el SG - SST por parte de la DT durante el primer trimestre."/>
    <m/>
    <m/>
    <m/>
    <x v="0"/>
    <x v="0"/>
    <x v="0"/>
    <x v="0"/>
    <s v="Se soportan formatos de Inspección de Infraestructura General, así como las actas de comité de Copasst para los meses de enero, febrero y marzo de 2021."/>
    <m/>
    <m/>
    <m/>
  </r>
  <r>
    <n v="11"/>
    <x v="15"/>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gestión y firma de contratos"/>
    <d v="2021-01-01T00:00:00"/>
    <d v="2021-12-31T00:00:00"/>
    <s v="Pendiente"/>
    <s v="Norte de Santander"/>
    <s v="Porcentaje"/>
    <s v="Recursos obtenidos por firma de contratos"/>
    <s v="Eficiencia"/>
    <n v="0"/>
    <n v="1"/>
    <n v="0.25"/>
    <n v="0.25"/>
    <n v="0.25"/>
    <n v="0.25"/>
    <n v="0"/>
    <s v="A la fecha no se han suscritos contratos que generen ingresos propios para el Instituto; sin embargo, se tiene muy adelantado un proceso de Conservación con el municipio de Chinácota por $278 millones de pesos, donde este (municipio) ya expresó su aceptación de la propuesta presentada en enero del 2021, y se encuentra elaborando y organizando los documentos previos a la firma del contrato, tales como Estudios Previos, Minuta, etc. Se adjuntan comunicaciones cruzadas de evidencias."/>
    <m/>
    <m/>
    <m/>
    <m/>
    <m/>
    <m/>
    <n v="0"/>
    <d v="2021-04-14T00:00:00"/>
    <m/>
    <m/>
    <m/>
    <n v="0"/>
    <n v="0"/>
    <n v="0"/>
    <n v="0"/>
    <n v="0"/>
    <s v="Sin meta asignada en el periodo"/>
    <m/>
    <m/>
    <m/>
    <s v=" Se observa que durante el primer trimestre la DT no ha suscrito contratos que generen ingresos. Se han realizado gestiones"/>
    <m/>
    <m/>
    <m/>
    <x v="1"/>
    <x v="0"/>
    <x v="0"/>
    <x v="0"/>
    <s v="Para este trimestre se verifica la documentación tramitada en la D.T, como la propuesta económica para el proceso de conservación catastral del municipio de Chinácota y la aceptación de la misma. Sin embargo no se cumplió con la meta programada para este trimestre."/>
    <m/>
    <m/>
    <m/>
  </r>
  <r>
    <n v="12"/>
    <x v="15"/>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Norte de Santander"/>
    <s v="Número"/>
    <s v="Recursos obtenidos por ventas de contado"/>
    <s v="Eficiencia"/>
    <n v="0"/>
    <n v="1"/>
    <n v="0"/>
    <n v="0"/>
    <n v="0"/>
    <n v="1"/>
    <n v="23307845"/>
    <s v="Durante el I Trimestre del 2021 se vendieron productos catastrales por el orden de $23.307.845, lo cual no tiene aún meta asignada para comparar su avance; sin embargo, es de resaltar que al no estar este año el municipio de Cúcuta dentro de nuestra jurisdicción (se habilitó en diciembre del 2020), las ventas muestran un comportamiento bastante aceptable, ello al promediar un ingreso mensual de $7.769.281."/>
    <m/>
    <m/>
    <m/>
    <m/>
    <m/>
    <m/>
    <n v="23307845"/>
    <d v="2021-04-14T00:00:00"/>
    <m/>
    <m/>
    <m/>
    <n v="1"/>
    <s v=""/>
    <s v=""/>
    <s v=""/>
    <n v="0"/>
    <s v="Concepto Favorable"/>
    <m/>
    <m/>
    <m/>
    <s v="Se observa que durante el primer trimestre la DT recaudó ingresos por venta de bienes y servicios"/>
    <m/>
    <m/>
    <m/>
    <x v="0"/>
    <x v="0"/>
    <x v="0"/>
    <x v="0"/>
    <s v="Se presenta reporte con los ingresos recibidos por la D.T durante el primer trimestre del año 2021."/>
    <m/>
    <m/>
    <m/>
  </r>
  <r>
    <n v="13"/>
    <x v="15"/>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Llevar a cabo el proceso de recuperación del 100% de la cartera pendiente por convenios y contratos de la territorial "/>
    <d v="2021-01-01T00:00:00"/>
    <d v="2021-12-31T00:00:00"/>
    <s v="Pendiente"/>
    <s v="Norte de Santander"/>
    <s v="Porcentaje"/>
    <s v="Recursos obtenidos por recuperación de cartera"/>
    <s v="Eficiencia"/>
    <n v="0"/>
    <n v="1"/>
    <n v="0.25"/>
    <n v="0.25"/>
    <n v="0.25"/>
    <n v="0.25"/>
    <n v="0.25"/>
    <s v="Como evidencian los Informes de Cartera por Edades, la DT NdS no presenta cartera pendiente de cobro, ni ha generados créditos en el I Trimestre del 2021."/>
    <m/>
    <m/>
    <m/>
    <m/>
    <m/>
    <m/>
    <n v="0.25"/>
    <d v="2021-04-14T00:00:00"/>
    <m/>
    <m/>
    <m/>
    <n v="0.25"/>
    <n v="1"/>
    <n v="0"/>
    <n v="0"/>
    <n v="0"/>
    <s v="Concepto Favorable"/>
    <m/>
    <m/>
    <m/>
    <s v="Se observa que con corte a el primer trimestre la DT no presenta cartera pendiente de cobro"/>
    <m/>
    <m/>
    <m/>
    <x v="0"/>
    <x v="0"/>
    <x v="0"/>
    <x v="0"/>
    <s v="Se soporta como insumo el informe de cartera por edades desde el 01/04/2019 al 31/03/2021, con sus respectivos datos y firmas de aprobación."/>
    <m/>
    <m/>
    <m/>
  </r>
  <r>
    <n v="1"/>
    <x v="16"/>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Quindío"/>
    <s v="Número"/>
    <s v="Tramites de conservación Catastral realizados (Oficina)"/>
    <s v="Eficacia"/>
    <n v="0"/>
    <n v="6504"/>
    <n v="0"/>
    <n v="0"/>
    <n v="0"/>
    <n v="6504"/>
    <n v="1024"/>
    <s v="En los meses de enero y febrero la direccion territorial quindio incorpo 308 nuevos predios en lo que va corrido 2021 predios en propiedad horizontal, tramites que no estan siendo contabilizados en los datos estadisticos y son cuantificados como un solo radicado catastral."/>
    <m/>
    <m/>
    <m/>
    <m/>
    <m/>
    <m/>
    <n v="1024"/>
    <d v="2021-04-12T00:00:00"/>
    <m/>
    <m/>
    <m/>
    <n v="0.15744157441574416"/>
    <s v=""/>
    <s v=""/>
    <s v=""/>
    <n v="0"/>
    <s v="Concepto Favorable"/>
    <m/>
    <m/>
    <m/>
    <s v="La actividad cuenta con evidencias "/>
    <m/>
    <m/>
    <m/>
    <x v="0"/>
    <x v="0"/>
    <x v="0"/>
    <x v="0"/>
    <s v="Se observa el archivo detallado de Catastro donde se informa que la D.T a ejecutado 1.138 trámites de oficina, para un avance del 17% para este primer trimestre del año 2021."/>
    <m/>
    <m/>
    <m/>
  </r>
  <r>
    <n v="3"/>
    <x v="16"/>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Quindío"/>
    <s v="Número"/>
    <s v="Tramites de conservación Catastral realizados (Terreno)"/>
    <s v="Eficacia"/>
    <n v="0"/>
    <n v="5392"/>
    <n v="0"/>
    <n v="0"/>
    <n v="0"/>
    <n v="5392"/>
    <n v="733"/>
    <s v="Con corte al primer trimetre se han realizado tramites de terreno , se atendieron 707 de vigencias anteriores. Tramites de resolucion conjunta se ejecutaron 6 resoluciones con fines regsitrales, es importante resaltar que estos son tramites catastrales especiales, los cuales requieren de mayor tiempo de ejecucion y analisis, desde la implementacion y puesta en vigencia de estas resoluciones de rectificacion d earea y linderos con fines regsitrales, no se fijaron recursos economicos ni tecnicos para atender este tipo de solicitudes, las cuales requieren analisis juridico y tecnico especial para su ejecucion, asi como tampoco quedaron fijas las metas en el PAA."/>
    <m/>
    <m/>
    <m/>
    <m/>
    <m/>
    <m/>
    <n v="733"/>
    <d v="2021-04-09T00:00:00"/>
    <m/>
    <m/>
    <m/>
    <n v="0.13594213649851633"/>
    <s v=""/>
    <s v=""/>
    <s v=""/>
    <n v="0"/>
    <s v="Concepto Favorable"/>
    <m/>
    <m/>
    <m/>
    <s v="La actividad cuenta con evidencias"/>
    <m/>
    <m/>
    <m/>
    <x v="0"/>
    <x v="0"/>
    <x v="0"/>
    <x v="0"/>
    <s v="En el reporte detallado de Catastro se observa que la Dirección Territorial ha ejecutado 621 trámites correspondientes a campo, para un avance del 12% para el primer trimestre del año 2021."/>
    <m/>
    <m/>
    <m/>
  </r>
  <r>
    <n v="5"/>
    <x v="16"/>
    <s v="Avalúos Comerciales elaborad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n el término legal, el 100% de las solicitudes de elaboración de avalúos comerciales"/>
    <d v="2021-01-01T00:00:00"/>
    <d v="2021-12-31T00:00:00"/>
    <s v="Pendiente"/>
    <s v="Quindío"/>
    <s v="Número"/>
    <s v="Número de avalúos elaborados en el periodo"/>
    <s v="Eficacia"/>
    <n v="0"/>
    <n v="10"/>
    <n v="0"/>
    <n v="0"/>
    <n v="0"/>
    <n v="10"/>
    <n v="0"/>
    <s v="No se presentaron solicitudes para realizar avaluos, por lo que no hubo reuniones de seguimiento y/o actas de reunion. Se elaboraron cotizaciones a usuarios: jueves 4 de marzo de 2021.Cotizacion avaluos Gobernacion del Quindio (13 predios) respueta a la radicacion ER1636 de la plataforma SIGAC tambien enviado por correo electronico jueves 11-03-2021. Viernes 29 de enero de 2021 respueta ER180 de 20-01-2021 del predio el refugio del Municipio de Circasia leydi valencia lopez propietaria. Viviana Andrea vargas, gestor de recursos Empresas Publicas de Armenia ESP,aclaracion solicitud de cotizacion y requisitos para avaluo comercial por correo electronico viernes 12-03-2021."/>
    <m/>
    <m/>
    <m/>
    <m/>
    <m/>
    <m/>
    <n v="0"/>
    <d v="2021-04-14T00:00:00"/>
    <m/>
    <m/>
    <m/>
    <n v="0"/>
    <s v=""/>
    <s v=""/>
    <s v=""/>
    <n v="0"/>
    <s v="Concepto No Favorable"/>
    <m/>
    <m/>
    <m/>
    <s v="Se tienen evidencias de la gestión, pero no se han materizalizado los avalúos "/>
    <m/>
    <m/>
    <m/>
    <x v="2"/>
    <x v="0"/>
    <x v="0"/>
    <x v="0"/>
    <s v="Se soporta con archivo donde se evidencia que para este primer trimestre se han solicitado 5 avalúos, 1 rural correspondiente a Restitución de Tierras de Pereira, tres (3) urbanos correspondientes al municipio de Armenia y uno (1) rural para el municipio de Pijao, los cuales se encuentran en recopilación de información.  Sin embargo, no se programó meta para este trimestre del año."/>
    <m/>
    <m/>
    <m/>
  </r>
  <r>
    <n v="6"/>
    <x v="16"/>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Quindío"/>
    <s v="Porcentaje"/>
    <s v="Solicitudes atendidas en tiempo legal en el periodo"/>
    <s v="Eficacia"/>
    <n v="0"/>
    <n v="1"/>
    <n v="0.25"/>
    <n v="0.25"/>
    <n v="0.25"/>
    <n v="0.25"/>
    <n v="0.25"/>
    <s v="EN LA DIRECCION TERITORIAL NO CONTAMOS CON PROGRAMA DE TITULACION, NI CONVENIOS POR EJECUTAR REFERENTES A LA FORMALIZACION DE TIERRAS, DE IGUAL MANERA SE ATIENDEN LAS SOLICITUDES DE LOS JUZGADOS DE CERTIFICADOS DE LEY 1561 DE 2012."/>
    <m/>
    <m/>
    <m/>
    <m/>
    <m/>
    <m/>
    <n v="0.25"/>
    <d v="2021-04-14T00:00:00"/>
    <m/>
    <m/>
    <m/>
    <n v="0.25"/>
    <n v="1"/>
    <n v="0"/>
    <n v="0"/>
    <n v="0"/>
    <s v="Concepto Favorable"/>
    <m/>
    <m/>
    <m/>
    <s v="Se tiene la evidencia de lo realizado en esta actividad "/>
    <m/>
    <m/>
    <m/>
    <x v="0"/>
    <x v="0"/>
    <x v="0"/>
    <x v="0"/>
    <s v="Para esta actividad se soporta un correo electrónico sobre el reporte de certificados de planos especiales e informan que se han vendido 69 planos, planos exentos de pago 12, certificados especiales de medidas y linderos 27, certificados especiales de medidas y linderos exentos de pago 2, Certificados Ley 1561 pagos 5 y exentos de pago 1."/>
    <m/>
    <m/>
    <m/>
  </r>
  <r>
    <n v="7"/>
    <x v="16"/>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Quindío"/>
    <s v="Porcentaje"/>
    <s v="Solicitudes atendidas en tiempo legal en el periodo"/>
    <s v="Eficacia"/>
    <n v="0"/>
    <n v="1"/>
    <n v="0.25"/>
    <n v="0.25"/>
    <n v="0.25"/>
    <n v="0.25"/>
    <n v="0.25"/>
    <s v="SE HAN ATENDIDO TODOS LOS REQUERIMIENTOS SOLICITADOS EN LA PARTE ADMINISTRATIVA Y JUDICIAL REFERENTES AL TEMA DE RESTITUCION DE TIERRAS, UNA AVALUOS CATASTRALES"/>
    <m/>
    <m/>
    <m/>
    <m/>
    <m/>
    <m/>
    <n v="0.25"/>
    <d v="2021-04-14T00:00:00"/>
    <m/>
    <m/>
    <m/>
    <n v="0.25"/>
    <n v="1"/>
    <n v="0"/>
    <n v="0"/>
    <n v="0"/>
    <s v="Concepto Favorable"/>
    <m/>
    <m/>
    <m/>
    <s v="La actividad cuenta con evidencias "/>
    <m/>
    <m/>
    <m/>
    <x v="0"/>
    <x v="0"/>
    <x v="0"/>
    <x v="0"/>
    <s v="Se evidencia una (1) sentencia allegada a la D.T la cual se encuentra pendiente de responder."/>
    <m/>
    <m/>
    <m/>
  </r>
  <r>
    <n v="8"/>
    <x v="16"/>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Quindío"/>
    <s v="Porcentaje"/>
    <s v="Solicitudes atendidas en tiempo legal en el periodo"/>
    <s v="Eficacia"/>
    <n v="0"/>
    <n v="1"/>
    <n v="0.25"/>
    <n v="0.25"/>
    <n v="0.25"/>
    <n v="0.25"/>
    <n v="0.25"/>
    <s v="Todas las solicitudes recibidas son atendidas dentro de los terminos establecidos legalmente, la nueva plataforma SIGAC no genera ningun tipo de reporte al respecto, estamos a la espera de que el proveedor del aplicativo de solucion."/>
    <m/>
    <m/>
    <m/>
    <m/>
    <m/>
    <m/>
    <n v="0.25"/>
    <d v="2021-04-14T00:00:00"/>
    <m/>
    <m/>
    <m/>
    <n v="0.25"/>
    <n v="1"/>
    <n v="0"/>
    <n v="0"/>
    <n v="0"/>
    <s v="Concepto Favorable"/>
    <m/>
    <m/>
    <m/>
    <s v="La actividad cuenta con evidencias de su realización"/>
    <m/>
    <m/>
    <m/>
    <x v="0"/>
    <x v="0"/>
    <x v="0"/>
    <x v="0"/>
    <s v="Se observa que para el mes de enero no se recibieron PQRDS en la D.T, para el mes de febrero y marzo se atendieron 72 solicitudes, así como 524 llamadas telefónicas."/>
    <m/>
    <m/>
    <m/>
  </r>
  <r>
    <n v="9"/>
    <x v="16"/>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Quindío"/>
    <s v="Porcentaje"/>
    <s v="Actas de comités entregadas en el periodo"/>
    <s v="Eficacia"/>
    <n v="0"/>
    <n v="1"/>
    <n v="0.25"/>
    <n v="0.25"/>
    <n v="0.25"/>
    <n v="0.25"/>
    <n v="0.25"/>
    <s v="Se han realizado los comites oportunamente y se ha realizado el envio a sede central de las actas respectivas, 3 de Copasst y 1 de Convivencia Laboral."/>
    <m/>
    <m/>
    <m/>
    <m/>
    <m/>
    <m/>
    <n v="0.25"/>
    <d v="2021-04-14T00:00:00"/>
    <m/>
    <m/>
    <m/>
    <n v="0.25"/>
    <n v="1"/>
    <n v="0"/>
    <n v="0"/>
    <n v="0"/>
    <s v="Concepto Favorable"/>
    <m/>
    <m/>
    <m/>
    <s v="La actividad cuenta con evidencias de su realización"/>
    <m/>
    <m/>
    <m/>
    <x v="0"/>
    <x v="0"/>
    <x v="0"/>
    <x v="0"/>
    <s v="Se evidencia correos electrónicos del 19/02/2021, 18/03/2021 y del 07/04/2021, donde envían al área de Talento Humano del IGAC Sede Central las actas de Comité de Convivencia y las actas de Comités de Copasst, realizadas durante el primer trimestre del año 2021."/>
    <m/>
    <m/>
    <m/>
  </r>
  <r>
    <n v="10"/>
    <x v="16"/>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Quindío"/>
    <s v="Porcentaje"/>
    <s v="Reportes de responsabilidades asignadas en el periodo"/>
    <s v="Eficacia"/>
    <n v="0"/>
    <n v="1"/>
    <n v="0.25"/>
    <n v="0.25"/>
    <n v="0.25"/>
    <n v="0.25"/>
    <n v="0.25"/>
    <s v="SE DA CUMPLIMIENTO A TODAS LAS ACTIVIDADES LAS CUALES QUEDAN REPORTADAS UNA EN EL INF. DE CAPACITACIONES., OTRAS EL EN DE BIENESTAR Y LAS OTRAS EN LAS REUNIONES MENSUALES DEL COPASST"/>
    <m/>
    <m/>
    <m/>
    <m/>
    <m/>
    <m/>
    <n v="0.25"/>
    <d v="2021-04-14T00:00:00"/>
    <m/>
    <m/>
    <m/>
    <n v="0.25"/>
    <n v="1"/>
    <n v="0"/>
    <n v="0"/>
    <n v="0"/>
    <s v="Concepto Favorable"/>
    <m/>
    <m/>
    <m/>
    <s v="La actividad cuenta con evidencias de su realización"/>
    <m/>
    <m/>
    <m/>
    <x v="0"/>
    <x v="0"/>
    <x v="0"/>
    <x v="0"/>
    <s v="Se presenta reporte Copasst con las actividades correspondientes al primer trimestre del año 2021."/>
    <m/>
    <m/>
    <m/>
  </r>
  <r>
    <n v="11"/>
    <x v="16"/>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gestión y firma de contratos"/>
    <d v="2021-01-01T00:00:00"/>
    <d v="2021-12-31T00:00:00"/>
    <s v="Pendiente"/>
    <s v="Quindío"/>
    <s v="Porcentaje"/>
    <s v="Recursos obtenidos por firma de contratos"/>
    <s v="Eficiencia"/>
    <n v="0"/>
    <n v="1"/>
    <n v="0.25"/>
    <n v="0.25"/>
    <n v="0.25"/>
    <n v="0.25"/>
    <n v="0"/>
    <s v="Si bien la Territorial a adelantado diferentes gestiones, no solo para adelantar procesos de actualizacion catastral y conservacion, con los municipios de Filandia, La tebaida, Salento, se registra un avance para sacar adelante el proceso de actualizacion del municipio de La Tebaida, como se advierte en los registros de asistencia a las reuniones con las diferentes administraciones, igualmente se Se han ofertado con las alcaldias servicios de avaluos comerciales y proyectos de nomenclatura urbana; tambien con la Gobernacion del Quindio se avanza un convenio de avaluos el cual ya se remitio a la gobernacion los requisitos exigidos y se tuvo una reunion de aclaracion de inquietudes; se convoco a reunion para la continuidad del SIG Quindio."/>
    <m/>
    <m/>
    <m/>
    <m/>
    <m/>
    <m/>
    <n v="0"/>
    <d v="2021-04-14T00:00:00"/>
    <m/>
    <m/>
    <m/>
    <n v="0"/>
    <n v="0"/>
    <n v="0"/>
    <n v="0"/>
    <n v="0"/>
    <s v="Concepto No Favorable"/>
    <m/>
    <m/>
    <m/>
    <s v="Se cuenta con la evidencia de la gestión pero no se han materializado los ingresos por este concepto"/>
    <m/>
    <m/>
    <m/>
    <x v="1"/>
    <x v="0"/>
    <x v="0"/>
    <x v="0"/>
    <s v="Se soporta esta actividad con documentos correspondientes a memorando sobre la Aceptación de la Propuesta Actualización Urbana La Tebaida – Quindío, el memorando sobre solicitud de requisitos para avalúos de propiedad, memorando sobre Oferta a servicios de avalúos comerciales y proyectos de nomenclatura urbana, Propuesta sobre asistencia a comité técnico – SIG – Quindío y el listado de asistencia sobre la reunión de actualización catastral y de conservación 2021, realizada el 03/02/2021.  Sin embargo no se ha ejecutado nada a la fecha."/>
    <m/>
    <m/>
    <m/>
  </r>
  <r>
    <n v="12"/>
    <x v="16"/>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Quindío"/>
    <s v="Número"/>
    <s v="Recursos obtenidos por ventas de contado"/>
    <s v="Eficiencia"/>
    <n v="0"/>
    <n v="1"/>
    <n v="0"/>
    <n v="0"/>
    <n v="0"/>
    <n v="1"/>
    <n v="27612414"/>
    <s v="Durante el trimestre se evidencia que el producto mas representativo en ventas son los certificados catastrales"/>
    <m/>
    <m/>
    <m/>
    <m/>
    <m/>
    <m/>
    <n v="27612414"/>
    <d v="2021-04-14T00:00:00"/>
    <m/>
    <m/>
    <m/>
    <n v="1"/>
    <s v=""/>
    <s v=""/>
    <s v=""/>
    <n v="0"/>
    <s v="Concepto Favorable"/>
    <m/>
    <m/>
    <m/>
    <s v="La actividad cuenta con evidencias de su realización"/>
    <m/>
    <m/>
    <m/>
    <x v="0"/>
    <x v="0"/>
    <x v="0"/>
    <x v="0"/>
    <s v="Se observa archivo sobre la relación de ingresos correspondiente al primer trimestre del año 2021, por un valor de $ 27’612.414 pesos m/cte."/>
    <m/>
    <m/>
    <m/>
  </r>
  <r>
    <n v="13"/>
    <x v="16"/>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Llevar a cabo el proceso de recuperación del 100% de la cartera pendiente por convenios y contratos de la territorial "/>
    <d v="2021-01-01T00:00:00"/>
    <d v="2021-12-31T00:00:00"/>
    <s v="Pendiente"/>
    <s v="Quindío"/>
    <s v="Porcentaje"/>
    <s v="Recursos obtenidos por recuperación de cartera"/>
    <s v="Eficiencia"/>
    <n v="0"/>
    <n v="1"/>
    <n v="0.25"/>
    <n v="0.25"/>
    <n v="0.25"/>
    <n v="0.25"/>
    <n v="0"/>
    <s v="A la fecha la cartera que se refleja ya es incobrable, por fallo judicial, estamos en espera para dar de baja contablemente."/>
    <m/>
    <m/>
    <m/>
    <m/>
    <m/>
    <m/>
    <n v="0"/>
    <d v="2021-04-14T00:00:00"/>
    <m/>
    <m/>
    <m/>
    <n v="0"/>
    <n v="0"/>
    <n v="0"/>
    <n v="0"/>
    <n v="0"/>
    <s v="Concepto No Favorable"/>
    <m/>
    <m/>
    <m/>
    <s v="Aducen no tener cartera pendiente, adjunta evidencia"/>
    <m/>
    <m/>
    <m/>
    <x v="1"/>
    <x v="0"/>
    <x v="0"/>
    <x v="0"/>
    <s v="Existe foto de un juzgado, sin embargo no se valida como soporte."/>
    <m/>
    <m/>
    <m/>
  </r>
  <r>
    <n v="1"/>
    <x v="17"/>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Risaralda"/>
    <s v="Número"/>
    <s v="Tramites de conservación Catastral realizados (Oficina)"/>
    <s v="Eficacia"/>
    <n v="0"/>
    <n v="14324"/>
    <n v="0"/>
    <n v="0"/>
    <n v="0"/>
    <n v="14324"/>
    <n v="2677"/>
    <s v="A fecha 31 de marzo de 2021, se han elaborado 2677 tramites de Oficina, consistentes en tramites de mutacion de primera, rectificaciones y complentaciones."/>
    <m/>
    <m/>
    <m/>
    <m/>
    <m/>
    <m/>
    <n v="2677"/>
    <d v="2021-04-12T00:00:00"/>
    <m/>
    <m/>
    <m/>
    <n v="0.18688913711253841"/>
    <s v=""/>
    <s v=""/>
    <s v=""/>
    <n v="0"/>
    <s v="Concepto Favorable"/>
    <m/>
    <m/>
    <m/>
    <s v="La actividad cuenta con la evidencia"/>
    <m/>
    <m/>
    <m/>
    <x v="0"/>
    <x v="0"/>
    <x v="0"/>
    <x v="0"/>
    <s v="Se observa en el archivo consolidado de Catastro que la D.T ejecutó 2.567 trámites de oficina para este primer trimestre del año 2021."/>
    <m/>
    <m/>
    <m/>
  </r>
  <r>
    <n v="3"/>
    <x v="17"/>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Risaralda"/>
    <s v="Número"/>
    <s v="Tramites de conservación Catastral realizados (Terreno)"/>
    <s v="Eficacia"/>
    <n v="0"/>
    <n v="4506"/>
    <n v="0"/>
    <n v="0"/>
    <n v="0"/>
    <n v="4506"/>
    <n v="192"/>
    <s v="A fecha 31 de marzo de 2021 se han realizado 192 tramites de terreno, toda vez que hasta el 02 de febrero se posesiono el funcionario de gestion catastral en la Territorial Risaralda y se le dio prioridad a los tramites de terreno de vigencias anteriores, teniendo en cuenta que la Territorial Risaralda se encontraba en proceso de actualizacion catastral de ocho municipios de este departamento."/>
    <m/>
    <m/>
    <m/>
    <m/>
    <m/>
    <m/>
    <n v="192"/>
    <d v="2021-04-12T00:00:00"/>
    <m/>
    <m/>
    <m/>
    <n v="4.2609853528628498E-2"/>
    <s v=""/>
    <s v=""/>
    <s v=""/>
    <n v="0"/>
    <s v="Concepto Favorable"/>
    <m/>
    <m/>
    <m/>
    <s v="La actividad cuenta con la evidencia"/>
    <m/>
    <m/>
    <m/>
    <x v="0"/>
    <x v="0"/>
    <x v="0"/>
    <x v="0"/>
    <s v="En archivo consolidado de Catastro se observa que la D.T ejecutó 1.044 trámites de terreno para los meses de enero, febrero y marzo de 2021."/>
    <m/>
    <m/>
    <m/>
  </r>
  <r>
    <n v="5"/>
    <x v="17"/>
    <s v="Avalúos Comerciales elaborad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n el término legal, el 100% de las solicitudes de elaboración de avalúos comerciales"/>
    <d v="2021-01-01T00:00:00"/>
    <d v="2021-12-31T00:00:00"/>
    <s v="Pendiente"/>
    <s v="Risaralda"/>
    <s v="Número"/>
    <s v="Número de avalúos elaborados en el periodo"/>
    <s v="Eficacia"/>
    <n v="0"/>
    <n v="30"/>
    <n v="0"/>
    <n v="0"/>
    <n v="0"/>
    <n v="30"/>
    <n v="0"/>
    <s v="Se han elaborado cuatro avaluos comerciales en el primer trimestre que se encuentran para entrega de control de calidad en el GIT de Valoracion Economica."/>
    <m/>
    <m/>
    <m/>
    <m/>
    <m/>
    <m/>
    <n v="0"/>
    <d v="2021-04-14T00:00:00"/>
    <m/>
    <m/>
    <m/>
    <n v="0"/>
    <s v=""/>
    <s v=""/>
    <s v=""/>
    <n v="0"/>
    <s v="Concepto No Favorable"/>
    <m/>
    <m/>
    <m/>
    <s v="No se cuenta con la evidencia (Avalúos entregados)"/>
    <m/>
    <m/>
    <m/>
    <x v="2"/>
    <x v="0"/>
    <x v="0"/>
    <x v="0"/>
    <s v="Se presenta contrato interadministrativo firmado entre el IGAC y el Departamento de Risaralda por 10 meses con el objeto de “Realizar avalúos de predios rurales y urbanos en el Departamento de Risaralda” . Sin embargo no se programó meta para este trimestre del año."/>
    <m/>
    <m/>
    <m/>
  </r>
  <r>
    <n v="6"/>
    <x v="17"/>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Risaralda"/>
    <s v="Porcentaje"/>
    <s v="Solicitudes atendidas en tiempo legal en el periodo"/>
    <s v="Eficacia"/>
    <n v="0"/>
    <n v="1"/>
    <n v="0.25"/>
    <n v="0.25"/>
    <n v="0.25"/>
    <n v="0.25"/>
    <n v="0.25"/>
    <s v="Se ha dado respuesta a 18 oficios de ley 1561 a los juzgados de competencia en jurisdiccion de la Territorial Risaralda, los demas se remiten se remiten por competencia al AMCO."/>
    <m/>
    <m/>
    <m/>
    <m/>
    <m/>
    <m/>
    <n v="0.25"/>
    <d v="2021-04-14T00:00:00"/>
    <m/>
    <m/>
    <m/>
    <n v="0.25"/>
    <n v="1"/>
    <n v="0"/>
    <n v="0"/>
    <n v="0"/>
    <s v="Concepto Favorable"/>
    <m/>
    <m/>
    <m/>
    <s v="La actividad cuenta con la evidencia"/>
    <m/>
    <m/>
    <m/>
    <x v="0"/>
    <x v="0"/>
    <x v="0"/>
    <x v="0"/>
    <s v="Se observa avance para el primer trimestre del año 2021, donde se evidencia el recibido de solicitudes las cuales se encuentran en proceso de respuesta a cada entidad solicitante."/>
    <m/>
    <m/>
    <m/>
  </r>
  <r>
    <n v="7"/>
    <x v="17"/>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Risaralda"/>
    <s v="Porcentaje"/>
    <s v="Solicitudes atendidas en tiempo legal en el periodo"/>
    <s v="Eficacia"/>
    <n v="0"/>
    <n v="1"/>
    <n v="0.25"/>
    <n v="0.25"/>
    <n v="0.25"/>
    <n v="0.25"/>
    <n v="0.25"/>
    <s v="Se ha dado respuesta a todos los tramites solicitados por los juzgados de Restitucion de Tierras de Risaralda y Choco, ademas lo solicitado por la Unidad de Restitucion de Victimas de estos Departamentos."/>
    <m/>
    <m/>
    <m/>
    <m/>
    <m/>
    <m/>
    <n v="0.25"/>
    <d v="2021-04-14T00:00:00"/>
    <m/>
    <m/>
    <m/>
    <n v="0.25"/>
    <n v="1"/>
    <n v="0"/>
    <n v="0"/>
    <n v="0"/>
    <s v="Concepto Favorable"/>
    <m/>
    <m/>
    <m/>
    <s v="La actividad cuenta con evidencias"/>
    <m/>
    <m/>
    <m/>
    <x v="0"/>
    <x v="0"/>
    <x v="0"/>
    <x v="0"/>
    <s v="Se evidencia documentos sobre solicitudes recibidas para el cumplimiento de la Política de Restitución de Tierras y Ley de Víctimas y en estado de respuesta."/>
    <m/>
    <m/>
    <m/>
  </r>
  <r>
    <n v="8"/>
    <x v="17"/>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Risaralda"/>
    <s v="Porcentaje"/>
    <s v="Solicitudes atendidas en tiempo legal en el periodo"/>
    <s v="Eficacia"/>
    <n v="0"/>
    <n v="1"/>
    <n v="0.25"/>
    <n v="0.25"/>
    <n v="0.25"/>
    <n v="0.25"/>
    <n v="0.25"/>
    <s v="Se ha dado respuesta oportuna a las PQRD radicas en el SIGAC, pero se debe tener en cuenta que dicha plataforma presenta problemas para remitir la respuesta al usuario inicial."/>
    <m/>
    <m/>
    <m/>
    <m/>
    <m/>
    <m/>
    <n v="0.25"/>
    <d v="2021-04-14T00:00:00"/>
    <m/>
    <m/>
    <m/>
    <n v="0.25"/>
    <n v="1"/>
    <n v="0"/>
    <n v="0"/>
    <n v="0"/>
    <s v="Concepto Favorable"/>
    <m/>
    <m/>
    <m/>
    <s v="La actividad cuenta con la evidencia"/>
    <m/>
    <m/>
    <m/>
    <x v="0"/>
    <x v="0"/>
    <x v="0"/>
    <x v="0"/>
    <s v="Para esta actividad se soportan los reportes correspondientes a los meses de enero, febrero y marzo sobre las solicitudes allegadas a la D.T, de igual manera se evidencia las respuestas a estas."/>
    <m/>
    <m/>
    <m/>
  </r>
  <r>
    <n v="9"/>
    <x v="17"/>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Risaralda"/>
    <s v="Porcentaje"/>
    <s v="Actas de comités entregadas en el periodo"/>
    <s v="Eficacia"/>
    <n v="0"/>
    <n v="1"/>
    <n v="0.25"/>
    <n v="0.25"/>
    <n v="0.25"/>
    <n v="0.25"/>
    <n v="0.25"/>
    <s v="Se realizaron las actas correspondientes de copasst de enero, febrero y marzo, al igual que el acta de c convivencia del primer trimestre 2021"/>
    <m/>
    <m/>
    <m/>
    <m/>
    <m/>
    <m/>
    <n v="0.25"/>
    <d v="2021-04-14T00:00:00"/>
    <m/>
    <m/>
    <m/>
    <n v="0.25"/>
    <n v="1"/>
    <n v="0"/>
    <n v="0"/>
    <n v="0"/>
    <s v="Concepto Favorable"/>
    <m/>
    <m/>
    <m/>
    <s v="La actividad cuenta con las evidencias"/>
    <m/>
    <m/>
    <m/>
    <x v="0"/>
    <x v="0"/>
    <x v="0"/>
    <x v="0"/>
    <s v="Esta actividad se soporta con las actas de Comités Copasst correspondiente a los meses de enero, febrero y marzo.  Así mismo se soporta el acta de comité de Convivencia Laboral realizada el día 05/03/2021."/>
    <m/>
    <m/>
    <m/>
  </r>
  <r>
    <n v="10"/>
    <x v="17"/>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Risaralda"/>
    <s v="Porcentaje"/>
    <s v="Reportes de responsabilidades asignadas en el periodo"/>
    <s v="Eficacia"/>
    <n v="0"/>
    <n v="1"/>
    <n v="0.25"/>
    <n v="0.25"/>
    <n v="0.25"/>
    <n v="0.25"/>
    <n v="0.25"/>
    <s v=" A pesar de que no se conoce de forma oficial el acta 06-01-2021, la territorial Risaralda ha cumplido con las actividades ahi propuestas."/>
    <m/>
    <m/>
    <m/>
    <m/>
    <m/>
    <m/>
    <n v="0.25"/>
    <d v="2021-04-14T00:00:00"/>
    <m/>
    <m/>
    <m/>
    <n v="0.25"/>
    <n v="1"/>
    <n v="0"/>
    <n v="0"/>
    <n v="0"/>
    <s v="Concepto No Favorable"/>
    <m/>
    <m/>
    <m/>
    <s v="No aporta evidencias "/>
    <m/>
    <m/>
    <m/>
    <x v="1"/>
    <x v="0"/>
    <x v="0"/>
    <x v="0"/>
    <s v="No se soportan evidencias para validar esta actividad."/>
    <m/>
    <m/>
    <m/>
  </r>
  <r>
    <n v="11"/>
    <x v="17"/>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gestión y firma de contratos"/>
    <d v="2021-01-01T00:00:00"/>
    <d v="2021-12-31T00:00:00"/>
    <s v="Pendiente"/>
    <s v="Risaralda"/>
    <s v="Porcentaje"/>
    <s v="Recursos obtenidos por firma de contratos"/>
    <s v="Eficiencia"/>
    <n v="0"/>
    <n v="1"/>
    <n v="0.25"/>
    <n v="0.25"/>
    <n v="0.25"/>
    <n v="0.25"/>
    <n v="0.25"/>
    <s v="La Territorial Risaralda, suscribio contrato interadministrativo con la Gobernacion de Risaralda para la elaboracion de avaluos comerciales por valor de $54.000.000"/>
    <m/>
    <m/>
    <m/>
    <m/>
    <m/>
    <m/>
    <n v="0.25"/>
    <d v="2021-04-14T00:00:00"/>
    <m/>
    <m/>
    <m/>
    <n v="0.25"/>
    <n v="1"/>
    <n v="0"/>
    <n v="0"/>
    <n v="0"/>
    <s v="Concepto No Favorable"/>
    <m/>
    <m/>
    <m/>
    <s v="No hay evidencias de los ingresos por gestión de contratos"/>
    <m/>
    <m/>
    <m/>
    <x v="0"/>
    <x v="0"/>
    <x v="0"/>
    <x v="0"/>
    <s v="Se soporta el contrato firmado entre el IGAC y el Departamento de Risaralda por 10 meses con el objeto de “Realizar avalúos de predios rurales y urbanos en el Departamento de Risaralda” … Por lo anterior se valida esta actividad."/>
    <m/>
    <m/>
    <m/>
  </r>
  <r>
    <n v="12"/>
    <x v="17"/>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Risaralda"/>
    <s v="Número"/>
    <s v="Recursos obtenidos por ventas de contado"/>
    <s v="Eficiencia"/>
    <n v="0"/>
    <n v="1"/>
    <n v="0"/>
    <n v="0"/>
    <n v="0"/>
    <n v="1"/>
    <n v="32000000"/>
    <s v="En el primer trimestre, se efectuaron ventas por el valor de $32.000.000."/>
    <m/>
    <m/>
    <m/>
    <m/>
    <m/>
    <m/>
    <n v="32000000"/>
    <d v="2021-04-14T00:00:00"/>
    <m/>
    <m/>
    <m/>
    <n v="1"/>
    <s v=""/>
    <s v=""/>
    <s v=""/>
    <n v="0"/>
    <s v="Concepto Favorable"/>
    <m/>
    <m/>
    <m/>
    <s v="La actividad cuenta con las evidencias"/>
    <m/>
    <m/>
    <m/>
    <x v="0"/>
    <x v="0"/>
    <x v="0"/>
    <x v="0"/>
    <s v="Se evidencian reportes de relación de ingresos de contado ventas correspondientes a los meses de enero, febrero y marzo por valores de (5’987.369, 12’868.558 y 8’896.938 pesos m/cte, respectivamente)."/>
    <m/>
    <m/>
    <m/>
  </r>
  <r>
    <n v="13"/>
    <x v="17"/>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Llevar a cabo el proceso de recuperación del 100% de la cartera pendiente por convenios y contratos de la territorial "/>
    <d v="2021-01-01T00:00:00"/>
    <d v="2021-12-31T00:00:00"/>
    <s v="Pendiente"/>
    <s v="Risaralda"/>
    <s v="Porcentaje"/>
    <s v="Recursos obtenidos por recuperación de cartera"/>
    <s v="Eficiencia"/>
    <n v="0"/>
    <n v="1"/>
    <n v="0.25"/>
    <n v="0.25"/>
    <n v="0.25"/>
    <n v="0.25"/>
    <n v="0"/>
    <s v="La territorial Risaralda tiene pendiente el cobro de una cartera por valor de $ 352.000.000 con la Gobernacion de Risaralda, quedando pendiente la liquidacion del contrato por revision del contratante de los productos entregados"/>
    <m/>
    <m/>
    <m/>
    <m/>
    <m/>
    <m/>
    <n v="0"/>
    <d v="2021-04-14T00:00:00"/>
    <m/>
    <m/>
    <m/>
    <n v="0"/>
    <n v="0"/>
    <n v="0"/>
    <n v="0"/>
    <n v="0"/>
    <s v="Concepto No Favorable"/>
    <m/>
    <m/>
    <m/>
    <s v="La actividad no cuenta con la evidencia del ingreso por  la gestión de cobro de cartera"/>
    <m/>
    <m/>
    <m/>
    <x v="1"/>
    <x v="0"/>
    <x v="0"/>
    <x v="0"/>
    <s v="Para la actividad se presentan los documentos sobre un contrato interadministrativo del año 2019 firmado entre el Departamento de Risaralda y el IGAC con el objeto de la “Actualización de la formación catastral de los municipios de Apía, Belén de Umbría, Balboa, Guática, La Celia, Marsella, Pueblo Rico y Santuario” y un correo electrónico donde se comparten compromisos por la Sede Central y la D.T Risaralda el día 25/03/2021.  Sin embargo no se valida la actividad, falta suministro de información."/>
    <m/>
    <m/>
    <m/>
  </r>
  <r>
    <n v="1"/>
    <x v="18"/>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Santander"/>
    <s v="Número"/>
    <s v="Tramites de conservación Catastral realizados (Oficina)"/>
    <s v="Eficacia"/>
    <n v="0"/>
    <n v="21982"/>
    <n v="0"/>
    <n v="0"/>
    <n v="0"/>
    <n v="21982"/>
    <n v="3605"/>
    <s v="Se realizaron los trámites de oficina de conformidad con lo que ha llegado de Registro en el presente año."/>
    <m/>
    <m/>
    <m/>
    <m/>
    <m/>
    <m/>
    <n v="3605"/>
    <d v="2021-04-14T00:00:00"/>
    <m/>
    <m/>
    <m/>
    <n v="0.16399781639523248"/>
    <s v=""/>
    <s v=""/>
    <s v=""/>
    <n v="0"/>
    <s v="Concepto Favorable"/>
    <m/>
    <m/>
    <m/>
    <s v="Se observa que la DT avanzó en los Tramites de conservación Catastral realizados (mutaciones de Oficina) durante el primer trimestre de 2021"/>
    <m/>
    <m/>
    <m/>
    <x v="0"/>
    <x v="0"/>
    <x v="0"/>
    <x v="0"/>
    <s v="De acuerdo con el Informe detallado de la Subdirección de Catastro se observa que la Dirección Territorial Santander durante el primer trimestre de la vigencia 2021 tiene como meta realizar 21.982 solicitudes de oficina de las cuales realizó 3.606 con un porcentaje de avance del 16%."/>
    <m/>
    <m/>
    <m/>
  </r>
  <r>
    <n v="3"/>
    <x v="18"/>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Santander"/>
    <s v="Número"/>
    <s v="Tramites de conservación Catastral realizados (Terreno)"/>
    <s v="Eficacia"/>
    <n v="0"/>
    <n v="15660"/>
    <n v="0"/>
    <n v="0"/>
    <n v="0"/>
    <n v="15660"/>
    <n v="137"/>
    <s v="Son trámites de terreno realizados desde oficina.  "/>
    <m/>
    <m/>
    <m/>
    <m/>
    <m/>
    <m/>
    <n v="137"/>
    <d v="2021-04-14T00:00:00"/>
    <m/>
    <m/>
    <m/>
    <n v="8.7484035759897837E-3"/>
    <s v=""/>
    <s v=""/>
    <s v=""/>
    <n v="0"/>
    <s v="Concepto Favorable"/>
    <m/>
    <m/>
    <m/>
    <s v="Se observa que la DT avanzó en los Tramites de terreno (mutaciones de terreno) durante el primer trimestre de 2021"/>
    <m/>
    <m/>
    <m/>
    <x v="0"/>
    <x v="0"/>
    <x v="0"/>
    <x v="0"/>
    <s v="De acuerdo con el Informe detallado de la Subdirección de Catastro se observa que la Dirección Territorial Santander durante el primer trimestre de la vigencia 2021 tiene como meta realizar 15.660 solicitudes de visitas a terreno de las cuales realizó 138 con un porcentaje de avance del 1%. Se recomienda agilizar las visitas a terreno."/>
    <m/>
    <m/>
    <m/>
  </r>
  <r>
    <n v="5"/>
    <x v="18"/>
    <s v="Avalúos Comerciales elaborad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n el término legal, el 100% de las solicitudes de elaboración de avalúos comerciales"/>
    <d v="2021-01-01T00:00:00"/>
    <d v="2021-12-31T00:00:00"/>
    <s v="Pendiente"/>
    <s v="Santander"/>
    <s v="Número"/>
    <s v="Número de avalúos elaborados en el periodo"/>
    <s v="Eficacia"/>
    <n v="0"/>
    <n v="40"/>
    <n v="0"/>
    <n v="0"/>
    <n v="0"/>
    <n v="40"/>
    <n v="1"/>
    <s v="Durante el primer trimestre del 2021 se elaboró el avalúo del predio la Cabaña del municipio de Puerto Parra."/>
    <m/>
    <m/>
    <m/>
    <m/>
    <m/>
    <m/>
    <n v="1"/>
    <d v="2021-04-14T00:00:00"/>
    <m/>
    <m/>
    <m/>
    <n v="2.5000000000000001E-2"/>
    <s v=""/>
    <s v=""/>
    <s v=""/>
    <n v="0"/>
    <s v="Concepto Favorable"/>
    <m/>
    <m/>
    <m/>
    <s v="Se observa que la DT  recibió atendió 1  solicitud de elaboración de avalúos comerciales "/>
    <m/>
    <m/>
    <m/>
    <x v="0"/>
    <x v="0"/>
    <x v="0"/>
    <x v="0"/>
    <s v="De acuerdo con las evidencias suministradas por la Dirección Territorial Santander y el radicado 6019-2021-0004055 EE-001 del 06 de abril se hace entrega del informe de avalúo comercial rural del predio ubicado en municipio de Puerto Parra."/>
    <m/>
    <m/>
    <m/>
  </r>
  <r>
    <n v="6"/>
    <x v="18"/>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Santander"/>
    <s v="Porcentaje"/>
    <s v="Solicitudes atendidas en tiempo legal en el periodo"/>
    <s v="Eficacia"/>
    <n v="0"/>
    <n v="1"/>
    <n v="0.25"/>
    <n v="0.25"/>
    <n v="0.25"/>
    <n v="0.25"/>
    <n v="0.25"/>
    <s v="en el primer Trimestre se respondierón 1100 solicitudes, cumpliendo con las solicitudes en materia de regularizacion de la propiedad"/>
    <m/>
    <m/>
    <m/>
    <m/>
    <m/>
    <m/>
    <n v="0.25"/>
    <d v="2021-04-14T00:00:00"/>
    <m/>
    <m/>
    <m/>
    <n v="0.25"/>
    <n v="1"/>
    <n v="0"/>
    <n v="0"/>
    <n v="0"/>
    <s v="Concepto Favorable"/>
    <m/>
    <m/>
    <m/>
    <s v="Se observa que durante el primer trimestre la DT atendió solicitudes concernientes a Regularización de la Propiedad"/>
    <m/>
    <m/>
    <m/>
    <x v="1"/>
    <x v="0"/>
    <x v="0"/>
    <x v="0"/>
    <s v="Las evidencias suministradas por la Dirección Territorial Santander no corresponden  a la actividad dado que se presenta reporte de SIGAC, por lo que no es posible validar si las respuestas entregadas hacen parte del tramite de Regularización de la propiedad."/>
    <m/>
    <m/>
    <m/>
  </r>
  <r>
    <n v="7"/>
    <x v="18"/>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Santander"/>
    <s v="Porcentaje"/>
    <s v="Solicitudes atendidas en tiempo legal en el periodo"/>
    <s v="Eficacia"/>
    <n v="0"/>
    <n v="1"/>
    <n v="0.25"/>
    <n v="0.25"/>
    <n v="0.25"/>
    <n v="0.25"/>
    <n v="0.25"/>
    <s v="Se respondieron 100 solicitudes para el cumplimiento de de la Política de Restitución de Tierras y Ley de Víctimas"/>
    <m/>
    <m/>
    <m/>
    <m/>
    <m/>
    <m/>
    <n v="0.25"/>
    <d v="2021-04-14T00:00:00"/>
    <m/>
    <m/>
    <m/>
    <n v="0.25"/>
    <n v="1"/>
    <n v="0"/>
    <n v="0"/>
    <n v="0"/>
    <s v="Concepto Favorable"/>
    <m/>
    <m/>
    <m/>
    <s v="Se observa que la DT realizó seguimiento para el cumplimiento de la Política de Restitución de Tierras y Ley de Víctimas durante el primer trimestre de 2021"/>
    <m/>
    <m/>
    <m/>
    <x v="0"/>
    <x v="0"/>
    <x v="0"/>
    <x v="0"/>
    <s v="De acuerdo con las evidencias suministradas por la Dirección Territorial Santander se observa la respuesta a solicitudes relacionadas con la Política de Restitución de Tierras y Ley de Víctimas"/>
    <m/>
    <m/>
    <m/>
  </r>
  <r>
    <n v="8"/>
    <x v="18"/>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Santander"/>
    <s v="Porcentaje"/>
    <s v="Solicitudes atendidas en tiempo legal en el periodo"/>
    <s v="Eficacia"/>
    <n v="0"/>
    <n v="1"/>
    <n v="0.25"/>
    <n v="0.25"/>
    <n v="0.25"/>
    <n v="0.25"/>
    <n v="0.25"/>
    <s v="Se atendieron 35 peticiones de PQRS en el primer Trimestre"/>
    <m/>
    <m/>
    <m/>
    <m/>
    <m/>
    <m/>
    <n v="0.25"/>
    <d v="2021-04-14T00:00:00"/>
    <m/>
    <m/>
    <m/>
    <n v="0.25"/>
    <n v="1"/>
    <n v="0"/>
    <n v="0"/>
    <n v="0"/>
    <s v="Concepto Favorable"/>
    <m/>
    <m/>
    <m/>
    <s v="Se observa que la DT realizó seguimiento durante el primer trimestre para atender oportunamente las PQRS"/>
    <m/>
    <m/>
    <m/>
    <x v="0"/>
    <x v="0"/>
    <x v="0"/>
    <x v="0"/>
    <s v="De acuerdo con las evidencias suministradas por la Dirección Territorial Santander documento &quot; PQRS primer trimestre&quot; se observa que durante el primer trimestre se recibieron 85 solicitudes de las cuales se finalizaron 31 y están pendientes 54. Se recomienda revisar los tiempos de respuesta de estas solicitudes."/>
    <m/>
    <m/>
    <m/>
  </r>
  <r>
    <n v="9"/>
    <x v="18"/>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Santander"/>
    <s v="Porcentaje"/>
    <s v="Actas de comités entregadas en el periodo"/>
    <s v="Eficacia"/>
    <n v="0"/>
    <n v="1"/>
    <n v="0.25"/>
    <n v="0.25"/>
    <n v="0.25"/>
    <n v="0.25"/>
    <n v="0.25"/>
    <s v="En el primer trimestre, se realizaron la reunion de comite pertinente, en el cual se deja evidencia en las  acta, y se manifiesta las actividades que se deben llevar acabo. cumpliendo a cabalidad con la entrega de las actas  de comite copasst y comite de convivencia"/>
    <m/>
    <m/>
    <m/>
    <m/>
    <m/>
    <m/>
    <n v="0.25"/>
    <d v="2021-04-14T00:00:00"/>
    <m/>
    <m/>
    <m/>
    <n v="0.25"/>
    <n v="1"/>
    <n v="0"/>
    <n v="0"/>
    <n v="0"/>
    <s v="Concepto Favorable"/>
    <m/>
    <m/>
    <m/>
    <s v="Se observa que durante el primer trimestre la DT cumplió con la entrega de las actas de los comités (Copasst y Comité de convivencia) al GIT Gestión del Talento Humano"/>
    <m/>
    <m/>
    <m/>
    <x v="0"/>
    <x v="0"/>
    <x v="0"/>
    <x v="0"/>
    <s v="De acuerdo con las evidencias suministradas por la Dirección Territorial Santander se observa acta de COPASST del 30 de enero de 2021"/>
    <m/>
    <m/>
    <m/>
  </r>
  <r>
    <n v="10"/>
    <x v="18"/>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Santander"/>
    <s v="Porcentaje"/>
    <s v="Reportes de responsabilidades asignadas en el periodo"/>
    <s v="Eficacia"/>
    <n v="0"/>
    <n v="1"/>
    <n v="0.25"/>
    <n v="0.25"/>
    <n v="0.25"/>
    <n v="0.25"/>
    <n v="0.25"/>
    <s v="En el primer trimestres, se realizaron los controles mensuales de asistencia, los cuales se envian mensualmente a la sede central, Git Talento Humano. "/>
    <m/>
    <m/>
    <m/>
    <m/>
    <m/>
    <m/>
    <n v="0.25"/>
    <d v="2021-04-14T00:00:00"/>
    <m/>
    <m/>
    <m/>
    <n v="0.25"/>
    <n v="1"/>
    <n v="0"/>
    <n v="0"/>
    <n v="0"/>
    <s v="Concepto Favorable"/>
    <m/>
    <m/>
    <m/>
    <s v="Se observa que se atendieron las responsabilidades y rendición de cuentas en el SG - SST por parte de la DT durante el primer trimestre."/>
    <m/>
    <m/>
    <m/>
    <x v="1"/>
    <x v="0"/>
    <x v="0"/>
    <x v="0"/>
    <s v="De acuerdo con las evidencias suministradas por la Dirección Territorial Santander radicado número 2010-2021-0003913- IE-001 del 17 de febrero de 2021 se realiza reporte de ausentismo para el mes de enero, no se presentan evidencias de ejecución en los meses de febrero y marzo. "/>
    <m/>
    <m/>
    <m/>
  </r>
  <r>
    <n v="11"/>
    <x v="18"/>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gestión y firma de contratos"/>
    <d v="2021-01-01T00:00:00"/>
    <d v="2021-12-31T00:00:00"/>
    <s v="Pendiente"/>
    <s v="Santander"/>
    <s v="Porcentaje"/>
    <s v="Recursos obtenidos por firma de contratos"/>
    <s v="Eficiencia"/>
    <n v="0"/>
    <n v="1"/>
    <n v="0.25"/>
    <n v="0.25"/>
    <n v="0.25"/>
    <n v="0.25"/>
    <n v="0"/>
    <s v="Durante el primer trimestre no se realizó firma de Contratos."/>
    <m/>
    <m/>
    <m/>
    <m/>
    <m/>
    <m/>
    <n v="0"/>
    <d v="2021-04-14T00:00:00"/>
    <m/>
    <m/>
    <m/>
    <n v="0"/>
    <n v="0"/>
    <n v="0"/>
    <n v="0"/>
    <n v="0"/>
    <s v="Sin meta asignada en el periodo"/>
    <m/>
    <m/>
    <m/>
    <s v=" Se observa que durante el primer trimestre en la DT no se realizó firma de Contratos"/>
    <m/>
    <m/>
    <m/>
    <x v="2"/>
    <x v="0"/>
    <x v="0"/>
    <x v="0"/>
    <s v="Sin meta asignada para el trimestre, sin evidencias de ejecución de la actividad."/>
    <m/>
    <m/>
    <m/>
  </r>
  <r>
    <n v="12"/>
    <x v="18"/>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Santander"/>
    <s v="Número"/>
    <s v="Recursos obtenidos por ventas de contado"/>
    <s v="Eficiencia"/>
    <n v="0"/>
    <n v="1"/>
    <n v="0"/>
    <n v="0"/>
    <n v="0"/>
    <n v="1"/>
    <n v="28605649"/>
    <s v="Las ventas están representadas en certificados catastrales, información catastral y publicaciones por un valor total de $ 28.605.649.  Se realizó la validación del 100% de las ventas reportadas por el CIG con el movimiento bancario."/>
    <m/>
    <m/>
    <m/>
    <m/>
    <m/>
    <m/>
    <n v="28605649"/>
    <d v="2021-04-14T00:00:00"/>
    <m/>
    <m/>
    <m/>
    <n v="1"/>
    <s v=""/>
    <s v=""/>
    <s v=""/>
    <n v="0"/>
    <s v="Concepto Favorable"/>
    <m/>
    <m/>
    <m/>
    <s v=" Se observa que durante el primer trimestre la DT recaudó ingresos por venta de bienes y servicios"/>
    <m/>
    <m/>
    <m/>
    <x v="0"/>
    <x v="0"/>
    <x v="0"/>
    <x v="0"/>
    <s v="De acuerdo con los soportes suministrados por la Dirección Territorial Santander los ingresos percibidos son por concepto de certificados catastrales e información catastral."/>
    <m/>
    <m/>
    <m/>
  </r>
  <r>
    <n v="13"/>
    <x v="18"/>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Llevar a cabo el proceso de recuperación del 100% de la cartera pendiente por convenios y contratos de la territorial "/>
    <d v="2021-01-01T00:00:00"/>
    <d v="2021-12-31T00:00:00"/>
    <s v="Pendiente"/>
    <s v="Santander"/>
    <s v="Porcentaje"/>
    <s v="Recursos obtenidos por recuperación de cartera"/>
    <s v="Eficiencia"/>
    <n v="0"/>
    <n v="1"/>
    <n v="0.25"/>
    <n v="0.25"/>
    <n v="0.25"/>
    <n v="0.25"/>
    <n v="0.25"/>
    <s v="La Territorial no tiene cartera pendiente de cobro."/>
    <m/>
    <m/>
    <m/>
    <m/>
    <m/>
    <m/>
    <n v="0.25"/>
    <d v="2021-04-14T00:00:00"/>
    <m/>
    <m/>
    <m/>
    <n v="0.25"/>
    <n v="1"/>
    <n v="0"/>
    <n v="0"/>
    <n v="0"/>
    <s v="Sin meta asignada en el periodo"/>
    <m/>
    <m/>
    <m/>
    <s v="Se observa que la DT no tiene cartera pendiente de cobro."/>
    <m/>
    <m/>
    <m/>
    <x v="2"/>
    <x v="0"/>
    <x v="0"/>
    <x v="0"/>
    <s v="Sin meta asignada en el trimestre, sin evidencias de ejecución de la actividad."/>
    <m/>
    <m/>
    <m/>
  </r>
  <r>
    <n v="1"/>
    <x v="19"/>
    <s v="Formación o actualiz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Procesos Formación o actualización rural para un cubrimiento de área en hectáreas"/>
    <d v="2021-01-01T00:00:00"/>
    <d v="2021-12-31T00:00:00"/>
    <s v="Pendiente"/>
    <s v="Sucre"/>
    <s v="Número"/>
    <s v="Hectáreas rurales con actualización o formación catastral alcanzadas"/>
    <s v="Eficacia"/>
    <n v="0"/>
    <n v="96331"/>
    <n v="0"/>
    <n v="0"/>
    <n v="0"/>
    <n v="96331"/>
    <n v="0"/>
    <s v="EN LA TERRITORIAL NO SE FIRMARON CONTRATOS PARA REALIZAR PROCESOS DE ACTUALIZACION DE LA FORMACION CATASTRAL EN EL PRIMER TRIMESTRE, EN REUNION CON LA ALCADESA DE CHALAN QUE MANIFESTO LA NECESIDAD DEL SERVICIO Y QUEDO ELLA EN SOLICITAR OFICIALMENTE INFORMACION Y COTIZACION PARA OBTENER ESTE SERVICIO POR PARTE DEL IGAC, IGUALMENTE CON EL MUNICIPIO DE COVEÑAS SE ESPERA RESPUESTA Y QUE A ELLOS SE LES HIZO UNA COTIZACION OFICIAL EN EL AÑO 2020."/>
    <m/>
    <m/>
    <m/>
    <m/>
    <m/>
    <m/>
    <n v="0"/>
    <d v="2021-04-14T00:00:00"/>
    <m/>
    <m/>
    <m/>
    <n v="0"/>
    <s v=""/>
    <s v=""/>
    <s v=""/>
    <n v="0"/>
    <s v="Sin meta asignada en el periodo"/>
    <m/>
    <m/>
    <m/>
    <s v="Sin meta asignada en el periodo"/>
    <m/>
    <m/>
    <m/>
    <x v="2"/>
    <x v="0"/>
    <x v="0"/>
    <x v="0"/>
    <s v="Sin meta asignada para el periodo, sin evidencias de ejecución de las actividades"/>
    <m/>
    <m/>
    <m/>
  </r>
  <r>
    <n v="2"/>
    <x v="19"/>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Sucre"/>
    <s v="Número"/>
    <s v="Tramites de conservación Catastral realizados (Oficina)"/>
    <s v="Eficacia"/>
    <n v="0"/>
    <n v="5789"/>
    <n v="0"/>
    <n v="0"/>
    <n v="0"/>
    <n v="5789"/>
    <n v="0"/>
    <s v="SE ATENDIERON LOS TRAMITES DE OFICINA RECIBIDOS EN EL TRIMESTRE EN SU TOTALIDAD."/>
    <m/>
    <m/>
    <m/>
    <m/>
    <m/>
    <m/>
    <n v="0"/>
    <d v="2021-04-14T00:00:00"/>
    <m/>
    <m/>
    <m/>
    <n v="0"/>
    <s v=""/>
    <s v=""/>
    <s v=""/>
    <n v="0"/>
    <s v="Concepto Favorable"/>
    <m/>
    <m/>
    <m/>
    <s v="Con la evidencia aportada se observa cumplimiento a la actividad establecida. Faltó seguimiento cuantitativo"/>
    <m/>
    <m/>
    <m/>
    <x v="0"/>
    <x v="0"/>
    <x v="0"/>
    <x v="0"/>
    <s v="De acuerdo con el Informe detallado de la Subdirección de Catastro se observa que la Dirección Territorial Sucre durante el primer trimestre de la vigencia 2021 tiene como meta realizar 5.789 solicitudes de oficina de las cuales realizó 1.862 con un porcentaje de avance del 32%."/>
    <m/>
    <m/>
    <m/>
  </r>
  <r>
    <n v="4"/>
    <x v="19"/>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Sucre"/>
    <s v="Número"/>
    <s v="Tramites de conservación Catastral realizados (Terreno)"/>
    <s v="Eficacia"/>
    <n v="0"/>
    <n v="4939"/>
    <n v="0"/>
    <n v="0"/>
    <n v="0"/>
    <n v="4939"/>
    <n v="0"/>
    <s v="EN LA TERRITORIAL DURANTE EL PRIMER TRIMESTRE EL TRABAJO DE CAMPO FUE MINIMO POR CUANTO LA CONTRATACION DEL PERSONAL DE APOYO A ESTE PROCESO SE REALIZO A FINALES DEL MES DE FEBRERO DE 2021 Y PRACTIAMENTE LOS RESULTADOS OBTENIDOS CON LOS CORRESPONDIENTES AL MES DE MARZO."/>
    <m/>
    <m/>
    <m/>
    <m/>
    <m/>
    <m/>
    <n v="0"/>
    <d v="2021-04-14T00:00:00"/>
    <m/>
    <m/>
    <m/>
    <n v="0"/>
    <s v=""/>
    <s v=""/>
    <s v=""/>
    <n v="0"/>
    <s v="Concepto Favorable"/>
    <m/>
    <m/>
    <m/>
    <s v="Con la evidencia aportada se observa cumplimiento a la actividad establecida. Faltó seguimiento cuantitativo"/>
    <m/>
    <m/>
    <m/>
    <x v="0"/>
    <x v="0"/>
    <x v="0"/>
    <x v="0"/>
    <s v="De acuerdo con el Informe detallado de la Subdirección de Catastro se observa que la Dirección Territorial Sucre durante el primer trimestre de la vigencia 2021 tiene como meta realizar 4.939 solicitudes de visitas a terreno de las cuales realizó 359 con un porcentaje de avance del 7%. Se recomienda agilizar las visitas a terreno."/>
    <m/>
    <m/>
    <m/>
  </r>
  <r>
    <n v="6"/>
    <x v="19"/>
    <s v="Avalúos Comerciales elaborad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n el término legal, el 100% de las solicitudes de elaboración de avalúos comerciales"/>
    <d v="2021-01-01T00:00:00"/>
    <d v="2021-12-31T00:00:00"/>
    <s v="Pendiente"/>
    <s v="Sucre"/>
    <s v="Número"/>
    <s v="Número de avalúos elaborados en el periodo"/>
    <s v="Eficacia"/>
    <n v="0"/>
    <n v="40"/>
    <n v="0"/>
    <n v="0"/>
    <n v="0"/>
    <n v="40"/>
    <n v="0"/>
    <s v="EN EL PRIMER TRIMESTRE, EN LA TERRITORIAL NO SE CONTABA CON PERITO AVALUADOR POR LO TANTO LAS POCAS SOLICITUDES REALIZADAS SE ACUMULARAN PARA SER ATENDIDAS EN EL SEGUNDO TRIMESTRE, DEJANDO EN CLARO QUE ESTAS CORRESPONDEN A PROCESOS DE RESTITUCION DE TIERRAS Y NO A CONTRATOS QUE GENEREN INGRESOS PARA LA TERRITORIAL. LA GOBERNACION DE SUCRE HA SOLICITADO COTIZACIONES MAS NO HA ORDENADO LA PRACTICA DE DICHOS AVALUOS."/>
    <m/>
    <m/>
    <m/>
    <m/>
    <m/>
    <m/>
    <n v="0"/>
    <d v="2021-04-14T00:00:00"/>
    <m/>
    <m/>
    <m/>
    <n v="0"/>
    <s v=""/>
    <s v=""/>
    <s v=""/>
    <n v="0"/>
    <s v="Sin meta asignada en el periodo"/>
    <m/>
    <m/>
    <m/>
    <s v="Sin meta asignada en el periodo"/>
    <m/>
    <m/>
    <m/>
    <x v="2"/>
    <x v="0"/>
    <x v="0"/>
    <x v="0"/>
    <s v="Sin meta asignada para el periodo y sin evidencias de ejecución de la actividad."/>
    <m/>
    <m/>
    <m/>
  </r>
  <r>
    <n v="7"/>
    <x v="19"/>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Sucre"/>
    <s v="Porcentaje"/>
    <s v="Solicitudes atendidas en tiempo legal en el periodo"/>
    <s v="Eficacia"/>
    <n v="0"/>
    <n v="1"/>
    <n v="0.25"/>
    <n v="0.25"/>
    <n v="0.25"/>
    <n v="0.25"/>
    <n v="0"/>
    <s v="SE ATENDIERON LA TOTALIDAD DE LAS SOLICITUDES DE INFORMACION PREDIAL, TENDIENTES A LA FORMALIZACION DE PREDIOS VIA LEY 1561 Y PROCESOS DE PERTENENCIA."/>
    <m/>
    <m/>
    <m/>
    <m/>
    <m/>
    <m/>
    <n v="0"/>
    <d v="2021-04-14T00:00:00"/>
    <m/>
    <m/>
    <m/>
    <n v="0"/>
    <n v="0"/>
    <n v="0"/>
    <n v="0"/>
    <n v="0"/>
    <s v="Concepto No Favorable"/>
    <m/>
    <m/>
    <m/>
    <s v="En el archivo en Excel denominado &quot;trámites ley 1561 2021&quot; se observan la cantidad de solicitudes en materia de regularizacion para el primer trimestre (20), pero no se puede comprobar si se atendieron dentro del término legal. Tampoco se realizó seguimiento cuantitativo."/>
    <m/>
    <m/>
    <m/>
    <x v="1"/>
    <x v="0"/>
    <x v="0"/>
    <x v="0"/>
    <s v="De acuerdo con las evidencias suministradas por la Dirección Territorial Sucre &quot;trámites ley 1561 2021&quot; se listan las solicitudes relacionadas con regularización para el primer trimestre 20, sin embargo no se cuenta con las evidencias que permitan determinar la gestión realizada por parte de la Dirección Territorial."/>
    <m/>
    <m/>
    <m/>
  </r>
  <r>
    <n v="8"/>
    <x v="19"/>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Sucre"/>
    <s v="Porcentaje"/>
    <s v="Solicitudes atendidas en tiempo legal en el periodo"/>
    <s v="Eficacia"/>
    <n v="0"/>
    <n v="1"/>
    <n v="0.25"/>
    <n v="0.25"/>
    <n v="0.25"/>
    <n v="0.25"/>
    <n v="0"/>
    <s v="SE RECIBIERON 7 SOLICITUDES, ATENDIDAS EN SU TOTALIDAD INCLUYENDO UNA DE BLOQUEO DE PREDIOS, CON RESPECTO A LAS SOLCITUDES DE AVALUOS SE RECIBIERON 8 QUE SE VIENEN EJECUTANDO EN EL SEGUNDO TRIMESTRE."/>
    <m/>
    <m/>
    <m/>
    <m/>
    <m/>
    <m/>
    <n v="0"/>
    <d v="2021-04-14T00:00:00"/>
    <m/>
    <m/>
    <m/>
    <n v="0"/>
    <n v="0"/>
    <n v="0"/>
    <n v="0"/>
    <n v="0"/>
    <s v="Concepto Favorable"/>
    <m/>
    <m/>
    <m/>
    <s v="Con la evidencia aportada se observa cumplimiento a la actividad establecida. Faltó seguimiento cuantitativo"/>
    <m/>
    <m/>
    <m/>
    <x v="0"/>
    <x v="0"/>
    <x v="0"/>
    <x v="0"/>
    <s v="De acuerdo con las evidencias suministradas por la Dirección Territorial Sucre se observan solicitudes en el marco de la Política de Restitución de Tierras y ley de victimas: 2 solicitudes en etapa administrativa, 1 solicitud en trámite judicial las cuales se encuentran en tramite"/>
    <m/>
    <m/>
    <m/>
  </r>
  <r>
    <n v="9"/>
    <x v="19"/>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Sucre"/>
    <s v="Porcentaje"/>
    <s v="Solicitudes atendidas en tiempo legal en el periodo"/>
    <s v="Eficacia"/>
    <n v="0"/>
    <n v="1"/>
    <n v="0.25"/>
    <n v="0.25"/>
    <n v="0.25"/>
    <n v="0.25"/>
    <n v="0"/>
    <s v="DURANTE EL PRIMER TRIMESTRE EN LA TERRITORIAL SE RECIBIERON 230 SOLICITUDES DE LAS CUALES FUERON ATENDIDAS 166 CORRESPONDIENTE AL 72, 17% "/>
    <m/>
    <m/>
    <m/>
    <m/>
    <m/>
    <m/>
    <n v="0"/>
    <d v="2021-04-14T00:00:00"/>
    <m/>
    <m/>
    <m/>
    <n v="0"/>
    <n v="0"/>
    <n v="0"/>
    <n v="0"/>
    <n v="0"/>
    <s v="Concepto No Favorable"/>
    <m/>
    <m/>
    <m/>
    <s v="Hizo falta seguimiento cuantitativo. El seguimiento cualitativo es impreciso, toda vez que conforme a la evidencia reportada, se indica que de las 166 solicitudes tramitadas, 13 se finalizaron fuera del plazo legal. De las 68 pendientes por resolver a marzo 31 no se indica cuántas se encuentran fuera de plazo, por lo que, con la información suministrada, no es posible llegar a calcular el cumplimiento de la meta de esta actividad"/>
    <m/>
    <m/>
    <m/>
    <x v="1"/>
    <x v="0"/>
    <x v="0"/>
    <x v="0"/>
    <s v="De acuerdo con las evidencias suministradas por la Dirección Territorial Sucre documento &quot;Consolidado Nacional PQRSDF&quot; se observa que durante el primer trimestre se recibieron 230 solicitudes de las cuales se finalizaron 166 y están pendientes 64. Se recomienda revisar los tiempos de respuesta de estas solicitudes."/>
    <m/>
    <m/>
    <m/>
  </r>
  <r>
    <n v="10"/>
    <x v="19"/>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Sucre"/>
    <s v="Porcentaje"/>
    <s v="Actas de comités entregadas en el periodo"/>
    <s v="Eficacia"/>
    <n v="0"/>
    <n v="1"/>
    <n v="0.25"/>
    <n v="0.25"/>
    <n v="0.25"/>
    <n v="0.25"/>
    <n v="0"/>
    <s v="LA TERRITORIAL REALIZO LOS COMITES E HIZO EL CARGUE Y ENVIO L GIT DE TALENTO HUMANO"/>
    <m/>
    <m/>
    <m/>
    <m/>
    <m/>
    <m/>
    <n v="0"/>
    <d v="2021-04-14T00:00:00"/>
    <m/>
    <m/>
    <m/>
    <n v="0"/>
    <n v="0"/>
    <n v="0"/>
    <n v="0"/>
    <n v="0"/>
    <s v="Concepto Favorable"/>
    <m/>
    <m/>
    <m/>
    <s v="No se realizó seguimiento cuantitativo. Con las tres actas del comité de COPASST se observa un cumplimiento parcial a la actividad, ya que faltó enviar evidencia de la realización de la reunión del Comité de Convivencia Laboral."/>
    <m/>
    <m/>
    <m/>
    <x v="1"/>
    <x v="0"/>
    <x v="0"/>
    <x v="0"/>
    <s v="De acuerdo con las evidencias suministradas por la Dirección Territorial Sucre las actas de Copasst de los meses de enero, febrero y marzo se realizaron en la vigencia 2020 el 08-01-2020, 06-02-2020, 04-03-2020, por lo que no se cuenta con evidencias de realización de estos comités para la vigencia 2021"/>
    <m/>
    <m/>
    <m/>
  </r>
  <r>
    <n v="11"/>
    <x v="19"/>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Sucre"/>
    <s v="Porcentaje"/>
    <s v="Reportes de responsabilidades asignadas en el periodo"/>
    <s v="Eficacia"/>
    <n v="0"/>
    <n v="1"/>
    <n v="0.25"/>
    <n v="0.25"/>
    <n v="0.25"/>
    <n v="0.25"/>
    <m/>
    <m/>
    <m/>
    <m/>
    <m/>
    <m/>
    <m/>
    <m/>
    <n v="0"/>
    <m/>
    <m/>
    <m/>
    <m/>
    <n v="0"/>
    <n v="0"/>
    <n v="0"/>
    <n v="0"/>
    <n v="0"/>
    <s v="Concepto No Favorable"/>
    <m/>
    <m/>
    <m/>
    <s v="No realizó seguimiento cualitativo ni cuantitativo"/>
    <m/>
    <m/>
    <m/>
    <x v="1"/>
    <x v="0"/>
    <x v="0"/>
    <x v="0"/>
    <s v="Se presentan evidencias de actividades relacionadas con bienestar, siendo esta una de las áreas del Plan estratégico de Talento Humano sin embargo, no se presentan evidencias de capacitación, seguridad y Salud en el Trabajo, plan anual de provisiones entre otros."/>
    <m/>
    <m/>
    <m/>
  </r>
  <r>
    <n v="12"/>
    <x v="19"/>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gestión y firma de contratos"/>
    <d v="2021-01-01T00:00:00"/>
    <d v="2021-12-31T00:00:00"/>
    <s v="Pendiente"/>
    <s v="Sucre"/>
    <s v="Porcentaje"/>
    <s v="Recursos obtenidos por firma de contratos"/>
    <s v="Eficiencia"/>
    <n v="0"/>
    <n v="1"/>
    <n v="0.25"/>
    <n v="0.25"/>
    <n v="0.25"/>
    <n v="0.25"/>
    <n v="0"/>
    <s v="En el primer tirmestre de 2021, no se ha hecho efectivo ningún contrato para la venta de servicios y productos catastrales en especial procesos de actUalización."/>
    <m/>
    <m/>
    <m/>
    <m/>
    <m/>
    <m/>
    <n v="0"/>
    <d v="2021-04-14T00:00:00"/>
    <m/>
    <m/>
    <m/>
    <n v="0"/>
    <n v="0"/>
    <n v="0"/>
    <n v="0"/>
    <n v="0"/>
    <s v="Concepto Favorable"/>
    <m/>
    <m/>
    <m/>
    <s v="Se está de acuerdo con que el cumplimiento de esta actividad es cero (0)"/>
    <m/>
    <m/>
    <m/>
    <x v="1"/>
    <x v="0"/>
    <x v="0"/>
    <x v="0"/>
    <s v="Durante el primer trimestre la Dirección Territorial Sucre no ha suscrito contratos por lo que no ha generado ingresos por este concepto."/>
    <m/>
    <m/>
    <m/>
  </r>
  <r>
    <n v="13"/>
    <x v="19"/>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Sucre"/>
    <s v="Número"/>
    <s v="Recursos obtenidos por ventas de contado"/>
    <s v="Eficiencia"/>
    <n v="0"/>
    <n v="1"/>
    <n v="0"/>
    <n v="0"/>
    <n v="0"/>
    <n v="1"/>
    <n v="0"/>
    <s v="DURANTE EL PRIMER TRIMESTRE DE 2021, SE GENERARON INGRESOS CORRESPONDIENTE A LA VENTA DE PRODUCTOS Y SERVICIOS CATASTRALES GENERADOS EN EL CIG, A PESAR DE LA PANDEMIALA TERRITORIAL CON SU EQUIPO DE TRABAJO HA LOGRADO MANTENER UN ALTO PORCENTAJE DE INGRESOS."/>
    <m/>
    <m/>
    <m/>
    <m/>
    <m/>
    <m/>
    <n v="0"/>
    <d v="2021-04-14T00:00:00"/>
    <m/>
    <m/>
    <m/>
    <n v="0"/>
    <s v=""/>
    <s v=""/>
    <s v=""/>
    <n v="0"/>
    <s v="Concepto Favorable"/>
    <m/>
    <m/>
    <m/>
    <s v="No se realizó seguimiento cuantitativo. En el reporte de ventas totalizadas por producto se observa por $42.336.359 antes de IVA. Faltan firmas en ese reporte"/>
    <m/>
    <m/>
    <m/>
    <x v="0"/>
    <x v="0"/>
    <x v="0"/>
    <x v="0"/>
    <s v="De acuerdo con los soportes suministrados por la Dirección Territorial Sucre Ventas totalizadas por producto con corte 31 de marzo 2021 se observa que se han generado ingresos por venta de certificados catastrales por $39.968.066 y por información catastral por $42.336.359"/>
    <m/>
    <m/>
    <m/>
  </r>
  <r>
    <n v="14"/>
    <x v="19"/>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Llevar a cabo el proceso de recuperación del 100% de la cartera pendiente por convenios y contratos de la territorial "/>
    <d v="2021-01-01T00:00:00"/>
    <d v="2021-12-31T00:00:00"/>
    <s v="Pendiente"/>
    <s v="Sucre"/>
    <s v="Porcentaje"/>
    <s v="Recursos obtenidos por recuperación de cartera"/>
    <s v="Eficiencia"/>
    <n v="0"/>
    <n v="1"/>
    <n v="0.25"/>
    <n v="0.25"/>
    <n v="0.25"/>
    <n v="0.25"/>
    <n v="0"/>
    <s v="META NO PLANIFICADA PARA LA TERRITORIAL EN EL TRIMESTRE OBJETO DE SEGUIMIENTO, YA QUE NO CUENTA CON CARTERA PARA RECAUDO"/>
    <m/>
    <m/>
    <m/>
    <m/>
    <m/>
    <m/>
    <n v="0"/>
    <d v="2021-04-14T00:00:00"/>
    <m/>
    <m/>
    <m/>
    <n v="0"/>
    <n v="0"/>
    <n v="0"/>
    <n v="0"/>
    <n v="0"/>
    <s v="Sin meta asignada en el periodo"/>
    <m/>
    <m/>
    <m/>
    <s v="Sin meta asignada en el periodo"/>
    <m/>
    <m/>
    <m/>
    <x v="2"/>
    <x v="0"/>
    <x v="0"/>
    <x v="0"/>
    <s v="Sin meta asignada para el periodo y sin evidencias de ejecución de la actividad."/>
    <m/>
    <m/>
    <m/>
  </r>
  <r>
    <n v="1"/>
    <x v="20"/>
    <s v="Formación o actualiz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Procesos Formación o actualización urbana para un cubrimiento de área en hectáreas"/>
    <d v="2021-01-01T00:00:00"/>
    <d v="2021-12-31T00:00:00"/>
    <s v="Pendiente"/>
    <s v="Tolima"/>
    <s v="Número"/>
    <s v="Hectáreas urbanas con actualización o formación catastral alcanzadas"/>
    <s v="Eficacia"/>
    <n v="0"/>
    <n v="39"/>
    <n v="0"/>
    <n v="0"/>
    <n v="0"/>
    <n v="39"/>
    <n v="0"/>
    <s v="La meta asignada a la direccion territorial corresponde al muncipio de Rioblanco, el cual esta siendo intervenido por la agencia nacional de tierras y no se tiene asignado presupuesto para atender el componente urbano."/>
    <m/>
    <m/>
    <m/>
    <m/>
    <m/>
    <m/>
    <n v="0"/>
    <d v="2021-04-07T00:00:00"/>
    <m/>
    <m/>
    <m/>
    <n v="0"/>
    <s v=""/>
    <s v=""/>
    <s v=""/>
    <n v="0"/>
    <s v="Concepto Favorable"/>
    <m/>
    <m/>
    <m/>
    <s v="Se requiere revisión de la meta para la Territorial"/>
    <m/>
    <m/>
    <m/>
    <x v="1"/>
    <x v="0"/>
    <x v="0"/>
    <x v="0"/>
    <s v="No se presentan evidencias de ejecución de la actividad."/>
    <m/>
    <m/>
    <m/>
  </r>
  <r>
    <n v="2"/>
    <x v="20"/>
    <s v="Formación o actualiz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Procesos Formación o actualización rural para un cubrimiento de área en hectáreas"/>
    <d v="2021-01-01T00:00:00"/>
    <d v="2021-12-31T00:00:00"/>
    <s v="Pendiente"/>
    <s v="Tolima"/>
    <s v="Número"/>
    <s v="Hectáreas rurales con actualización o formación catastral alcanzadas"/>
    <s v="Eficacia"/>
    <n v="0"/>
    <n v="204584"/>
    <n v="0"/>
    <n v="0"/>
    <n v="0"/>
    <n v="204584"/>
    <n v="0"/>
    <s v="Se tiene asignado la realizacion del componente economico del municipio de Rioblanco. El proceso de barrido predial o reconocimiento predial lo viene realizando la agencia nacional de tierras y no se tiene conocimiento de los productos resultantes del proceso. "/>
    <m/>
    <m/>
    <m/>
    <m/>
    <m/>
    <m/>
    <n v="0"/>
    <d v="2021-04-07T00:00:00"/>
    <m/>
    <m/>
    <m/>
    <n v="0"/>
    <s v=""/>
    <s v=""/>
    <s v=""/>
    <n v="0"/>
    <s v="Concepto Favorable"/>
    <m/>
    <m/>
    <m/>
    <s v="Se requiere revisión de la meta para la Territorial"/>
    <m/>
    <m/>
    <m/>
    <x v="1"/>
    <x v="0"/>
    <x v="0"/>
    <x v="0"/>
    <s v="No se presentan evidencias de ejecución de la actividad"/>
    <m/>
    <m/>
    <m/>
  </r>
  <r>
    <n v="3"/>
    <x v="20"/>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Tolima"/>
    <s v="Número"/>
    <s v="Tramites de conservación Catastral realizados (Oficina)"/>
    <s v="Eficacia"/>
    <n v="0"/>
    <n v="16668"/>
    <n v="0"/>
    <n v="0"/>
    <n v="0"/>
    <n v="16668"/>
    <n v="5237"/>
    <s v="En el primer trimestre se alcanza el 31,42% de la meta asignada en tramites de oficina. Se cumple con los tiempos establecidos en el modulo de correspondencia  implementado en el IGAC (SIGAC) y se esta depurando los tramites de años anteriores. "/>
    <m/>
    <m/>
    <m/>
    <m/>
    <m/>
    <m/>
    <n v="5237"/>
    <d v="2021-04-09T00:00:00"/>
    <m/>
    <m/>
    <m/>
    <n v="0.31419486441084715"/>
    <s v=""/>
    <s v=""/>
    <s v=""/>
    <n v="0"/>
    <s v="Concepto Favorable"/>
    <m/>
    <m/>
    <m/>
    <s v="La actividad cuenta con evidencias "/>
    <m/>
    <m/>
    <m/>
    <x v="0"/>
    <x v="0"/>
    <x v="0"/>
    <x v="0"/>
    <s v="De acuerdo con el Informe detallado de la Subdirección de Catastro se observa que la Dirección Territorial Tolima durante el primer trimestre de la vigencia 2021 tiene como meta realizar 16.668 solicitudes de oficina de las cuales realizó 5.238 con un porcentaje de avance del 31%."/>
    <m/>
    <m/>
    <m/>
  </r>
  <r>
    <n v="5"/>
    <x v="20"/>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Tolima"/>
    <s v="Número"/>
    <s v="Tramites de conservación Catastral realizados (Terreno)"/>
    <s v="Eficacia"/>
    <n v="0"/>
    <n v="22254"/>
    <n v="0"/>
    <n v="0"/>
    <n v="0"/>
    <n v="22254"/>
    <n v="2499"/>
    <s v="Se alcanza el 11,22% de la meta asignada. A finales del mes de febrero se realiza la contrataciion de 5 reconocedores y 9 auxiliares de apoyo. "/>
    <m/>
    <m/>
    <m/>
    <m/>
    <m/>
    <m/>
    <n v="2499"/>
    <d v="2021-04-09T00:00:00"/>
    <m/>
    <m/>
    <m/>
    <n v="0.11229441898085737"/>
    <s v=""/>
    <s v=""/>
    <s v=""/>
    <n v="0"/>
    <s v="Concepto Favorable"/>
    <m/>
    <m/>
    <m/>
    <s v="La actividad cuenta con evidencias "/>
    <m/>
    <m/>
    <m/>
    <x v="0"/>
    <x v="0"/>
    <x v="0"/>
    <x v="0"/>
    <s v="De acuerdo con el Informe detallado de la Subdirección de Catastro se observa que la Dirección Territorial Tolima durante el primer trimestre de la vigencia 2021 tiene como meta realizar 22.254 solicitudes de visitas a terreno de las cuales realizó 2.498 con un porcentaje de avance del 11%. "/>
    <m/>
    <m/>
    <m/>
  </r>
  <r>
    <n v="7"/>
    <x v="20"/>
    <s v="Avalúos Comerciales elaborad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n el término legal, el 100% de las solicitudes de elaboración de avalúos comerciales"/>
    <d v="2021-01-01T00:00:00"/>
    <d v="2021-12-31T00:00:00"/>
    <s v="Pendiente"/>
    <s v="Tolima"/>
    <s v="Número"/>
    <s v="Número de avalúos elaborados en el periodo"/>
    <s v="Eficacia"/>
    <n v="0"/>
    <n v="40"/>
    <n v="0"/>
    <n v="0"/>
    <n v="0"/>
    <n v="40"/>
    <n v="0"/>
    <s v="En el trimestre no se han realizado avaluos comerciales. Se tiene en negociacion 8 solicitudes."/>
    <m/>
    <m/>
    <m/>
    <m/>
    <m/>
    <m/>
    <n v="0"/>
    <d v="2021-04-13T00:00:00"/>
    <m/>
    <m/>
    <m/>
    <n v="0"/>
    <s v=""/>
    <s v=""/>
    <s v=""/>
    <n v="0"/>
    <s v="Concepto No Favorable"/>
    <m/>
    <m/>
    <m/>
    <s v="No hay evidencia de avalúos elaborados para el periodo"/>
    <m/>
    <m/>
    <m/>
    <x v="1"/>
    <x v="0"/>
    <x v="0"/>
    <x v="0"/>
    <s v="No hay evidencias de ejecución de la actividad"/>
    <m/>
    <m/>
    <m/>
  </r>
  <r>
    <n v="8"/>
    <x v="20"/>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Tolima"/>
    <s v="Porcentaje"/>
    <s v="Solicitudes atendidas en tiempo legal en el periodo"/>
    <s v="Eficacia"/>
    <n v="0"/>
    <n v="1"/>
    <n v="0.25"/>
    <n v="0.25"/>
    <n v="0.25"/>
    <n v="0.25"/>
    <n v="0.17"/>
    <s v="Se han recibido 117 solicitudes, de las cuales se han atendido 81. 19 faltantes corresponden a certficados especiales y 17 a inspecciones judiciales en terreno."/>
    <m/>
    <m/>
    <m/>
    <m/>
    <m/>
    <m/>
    <n v="0.17"/>
    <d v="2021-04-13T00:00:00"/>
    <m/>
    <m/>
    <m/>
    <n v="0.17"/>
    <n v="0.68"/>
    <n v="0"/>
    <n v="0"/>
    <n v="0"/>
    <s v="Concepto Favorable"/>
    <m/>
    <m/>
    <m/>
    <s v="La actividad cuenta con evidencias "/>
    <m/>
    <m/>
    <m/>
    <x v="1"/>
    <x v="0"/>
    <x v="0"/>
    <x v="0"/>
    <s v="De acuerdo con las evidencias suministradas por la Dirección Territorial Tolima se cuenta con un listado de los trámites recibidos, sin embargo, no es posible determinar si hacen parte de lo relacionado con la regularización de la propiedad. Las evidencias suministradas no son claras."/>
    <m/>
    <m/>
    <m/>
  </r>
  <r>
    <n v="9"/>
    <x v="20"/>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Tolima"/>
    <s v="Porcentaje"/>
    <s v="Solicitudes atendidas en tiempo legal en el periodo"/>
    <s v="Eficacia"/>
    <n v="0"/>
    <n v="1"/>
    <n v="0.25"/>
    <n v="0.25"/>
    <n v="0.25"/>
    <n v="0.25"/>
    <n v="0.16"/>
    <s v="Se ha recibido 8 sentencias de los juzgados, de las cuales se han tramitado 5 y las 3 restantes esta pendiente el envio por parte de la ORIP la anotacion en el certificado de tradicion. "/>
    <m/>
    <m/>
    <m/>
    <m/>
    <m/>
    <m/>
    <n v="0.16"/>
    <d v="2021-04-13T00:00:00"/>
    <m/>
    <m/>
    <m/>
    <n v="0.16"/>
    <n v="0.64"/>
    <n v="0"/>
    <n v="0"/>
    <n v="0"/>
    <s v="Concepto Favorable"/>
    <m/>
    <m/>
    <m/>
    <s v="La actividad cuenta con evidencias "/>
    <m/>
    <m/>
    <m/>
    <x v="0"/>
    <x v="0"/>
    <x v="0"/>
    <x v="0"/>
    <s v="De acuerdo con las evidencias suministradas por la Dirección Territorial Tolima se observan solicitudes en el marco de la Política de Restitución de Tierras y ley de víctimas: 66 solicitudes en etapa administrativa, 28 solicitudes en trámite judicial las cuales se encuentran en tramite"/>
    <m/>
    <m/>
    <m/>
  </r>
  <r>
    <n v="10"/>
    <x v="20"/>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Tolima"/>
    <s v="Porcentaje"/>
    <s v="Solicitudes atendidas en tiempo legal en el periodo"/>
    <s v="Eficacia"/>
    <n v="0"/>
    <n v="1"/>
    <n v="0.25"/>
    <n v="0.25"/>
    <n v="0.25"/>
    <n v="0.25"/>
    <n v="0.19"/>
    <s v="El sistema de correspondencia externa recibida reporta la radicaciion de 2847 solicitudes, de las cuales se atendieros 2216 y aparecen vencidas"/>
    <m/>
    <m/>
    <m/>
    <m/>
    <m/>
    <m/>
    <n v="0.19"/>
    <d v="2021-04-13T00:00:00"/>
    <m/>
    <m/>
    <m/>
    <n v="0.19"/>
    <n v="0.76"/>
    <n v="0"/>
    <n v="0"/>
    <n v="0"/>
    <s v="Concepto Favorable"/>
    <m/>
    <m/>
    <m/>
    <s v="La actividad cuenta con evidencias "/>
    <m/>
    <m/>
    <m/>
    <x v="1"/>
    <x v="0"/>
    <x v="0"/>
    <x v="0"/>
    <s v="De acuerdo con las evidencias suministradas por la Dirección Territorial Tolima &quot;Informe Tolima&quot; de los meses de enero, febrero y marzo se observa que existen solicitudes radicadas vencidas por 86, 427 y 108 de los meses mencionados."/>
    <m/>
    <m/>
    <m/>
  </r>
  <r>
    <n v="11"/>
    <x v="20"/>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Tolima"/>
    <s v="Porcentaje"/>
    <s v="Actas de comités entregadas en el periodo"/>
    <s v="Eficacia"/>
    <n v="0"/>
    <n v="1"/>
    <n v="0.25"/>
    <n v="0.25"/>
    <n v="0.25"/>
    <n v="0.25"/>
    <n v="0.25"/>
    <s v="Se han realizado tres comit4es de copasst y 1 de CCL en el trimestre. "/>
    <m/>
    <m/>
    <m/>
    <m/>
    <m/>
    <m/>
    <n v="0.25"/>
    <d v="2021-04-13T00:00:00"/>
    <m/>
    <m/>
    <m/>
    <n v="0.25"/>
    <n v="1"/>
    <n v="0"/>
    <n v="0"/>
    <n v="0"/>
    <s v="Concepto Favorable"/>
    <m/>
    <m/>
    <m/>
    <s v="La actividad cuenta con evidencias "/>
    <m/>
    <m/>
    <m/>
    <x v="0"/>
    <x v="0"/>
    <x v="0"/>
    <x v="0"/>
    <s v="De acuerdo con las evidencias suministradas por la Dirección Territorial Tolima &quot;Acta COPASST&quot; del 29-01-2021, 26-02-2021, 05-04-2021 y el acta de comité de convivencia laboral con fecha 26-02-2021 se observa el desarrollo de la actividad."/>
    <m/>
    <m/>
    <m/>
  </r>
  <r>
    <n v="12"/>
    <x v="20"/>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Tolima"/>
    <s v="Porcentaje"/>
    <s v="Reportes de responsabilidades asignadas en el periodo"/>
    <s v="Eficacia"/>
    <n v="0"/>
    <n v="1"/>
    <n v="0.25"/>
    <n v="0.25"/>
    <n v="0.25"/>
    <n v="0.25"/>
    <n v="0.25"/>
    <s v="Se ha realizado los comites acorde a lo convenido, se ha hecho seguimiento en la plataforma de la ARL del autodiagnodtivo de covid 19, se siguen multiplicando las campañas de autocuidado y demas actividades convenidas. "/>
    <m/>
    <m/>
    <m/>
    <m/>
    <m/>
    <m/>
    <n v="0.25"/>
    <d v="2021-04-13T00:00:00"/>
    <m/>
    <m/>
    <m/>
    <n v="0.25"/>
    <n v="1"/>
    <n v="0"/>
    <n v="0"/>
    <n v="0"/>
    <s v="Concepto Favorable"/>
    <m/>
    <m/>
    <m/>
    <s v="La actividad cuenta con evidencias "/>
    <m/>
    <m/>
    <m/>
    <x v="0"/>
    <x v="0"/>
    <x v="0"/>
    <x v="0"/>
    <s v="De acuerdo con los soportes suministrados por la Dirección Territorial Tolima se observa que se ha venido realizando seguimiento a las actividades del SG-SST"/>
    <m/>
    <m/>
    <m/>
  </r>
  <r>
    <n v="13"/>
    <x v="20"/>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gestión y firma de contratos"/>
    <d v="2021-01-01T00:00:00"/>
    <d v="2021-12-31T00:00:00"/>
    <s v="Pendiente"/>
    <s v="Tolima"/>
    <s v="Porcentaje"/>
    <s v="Recursos obtenidos por firma de contratos"/>
    <s v="Eficiencia"/>
    <n v="0"/>
    <n v="1"/>
    <n v="0.25"/>
    <n v="0.25"/>
    <n v="0.25"/>
    <n v="0.25"/>
    <n v="0"/>
    <s v="En el trimestre no se ha firmado contratos de ingreso en la territorial. "/>
    <m/>
    <m/>
    <m/>
    <m/>
    <m/>
    <m/>
    <n v="0"/>
    <d v="2021-04-13T00:00:00"/>
    <m/>
    <m/>
    <m/>
    <n v="0"/>
    <n v="0"/>
    <n v="0"/>
    <n v="0"/>
    <n v="0"/>
    <s v="Concepto No Favorable"/>
    <m/>
    <m/>
    <m/>
    <s v="No hay evidencias para la actividad en el periodo"/>
    <m/>
    <m/>
    <m/>
    <x v="1"/>
    <x v="0"/>
    <x v="0"/>
    <x v="0"/>
    <s v="La Dirección Territorial Tolima no  presenta evidencias de ejecución de la actividad."/>
    <m/>
    <m/>
    <m/>
  </r>
  <r>
    <n v="14"/>
    <x v="20"/>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Tolima"/>
    <s v="Número"/>
    <s v="Recursos obtenidos por ventas de contado"/>
    <s v="Eficiencia"/>
    <n v="0"/>
    <n v="1"/>
    <n v="0"/>
    <n v="0"/>
    <n v="0"/>
    <n v="1"/>
    <n v="22434459"/>
    <s v="En el primer  trimestre se obtuvo ingresos por valor de $.22.434.459, donde prevalece la expedicion de certificados catastrales. "/>
    <m/>
    <m/>
    <m/>
    <m/>
    <m/>
    <m/>
    <n v="22434459"/>
    <d v="2021-04-14T00:00:00"/>
    <m/>
    <m/>
    <m/>
    <n v="1"/>
    <s v=""/>
    <s v=""/>
    <s v=""/>
    <n v="0"/>
    <s v="Concepto Favorable"/>
    <m/>
    <m/>
    <m/>
    <s v="La actividad cuenta con evidencias "/>
    <m/>
    <m/>
    <m/>
    <x v="0"/>
    <x v="0"/>
    <x v="0"/>
    <x v="0"/>
    <s v="De acuerdo con los soportes suministrados por la Dirección Territorial Tolima &quot;Ingresos de Contado Ventas&quot; con corte 31 de marzo 2021 se observa que se han generado ingresos por venta de certificados catastrales por $2.076.906 y por información catastral por $1.068.733."/>
    <m/>
    <m/>
    <m/>
  </r>
  <r>
    <n v="15"/>
    <x v="20"/>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Llevar a cabo el proceso de recuperación del 100% de la cartera pendiente por convenios y contratos de la territorial "/>
    <d v="2021-01-01T00:00:00"/>
    <d v="2021-12-31T00:00:00"/>
    <s v="Pendiente"/>
    <s v="Tolima"/>
    <s v="Porcentaje"/>
    <s v="Recursos obtenidos por recuperación de cartera"/>
    <s v="Eficiencia"/>
    <n v="0"/>
    <n v="1"/>
    <n v="0.25"/>
    <n v="0.25"/>
    <n v="0.25"/>
    <n v="0.25"/>
    <n v="0"/>
    <s v="En los registros contables de la territorial no se tiene cartera vencida. Esta pendiente realizar reintegros de convenios de actualizacion de la formacion catastral de los municipios de Ibague y Melgar. Se tiene por cobrar un recurso de la subdireccion de cartografia con el municipio de Ibague (Convenio gestionado, ejecutado y supervisado  por la subdireccion y la administracion municipal), pero la direccion territorial no tiene los soportes. "/>
    <m/>
    <m/>
    <m/>
    <m/>
    <m/>
    <m/>
    <n v="0"/>
    <d v="2021-04-13T00:00:00"/>
    <m/>
    <m/>
    <m/>
    <n v="0"/>
    <n v="0"/>
    <n v="0"/>
    <n v="0"/>
    <n v="0"/>
    <s v="Concepto Favorable"/>
    <m/>
    <m/>
    <m/>
    <s v="No cuentan con cartera venciada"/>
    <m/>
    <m/>
    <m/>
    <x v="2"/>
    <x v="0"/>
    <x v="0"/>
    <x v="0"/>
    <s v="Sin meta asignada para el periodo y sin evidencias de ejecución de la actividad."/>
    <m/>
    <m/>
    <m/>
  </r>
  <r>
    <n v="1"/>
    <x v="21"/>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que requieren visita a oficina de vigencias anteriores y de la actual vigencia"/>
    <d v="2021-01-01T00:00:00"/>
    <d v="2021-12-31T00:00:00"/>
    <s v="Pendiente"/>
    <s v="Valle del Cauca"/>
    <s v="Número"/>
    <s v="Tramites de conservación Catastral realizados (Oficina)"/>
    <s v="Eficacia"/>
    <n v="0"/>
    <n v="17588"/>
    <n v="0"/>
    <n v="0"/>
    <n v="0"/>
    <n v="17588"/>
    <n v="5704"/>
    <s v="Durante el mes de enero se tramitan 12 mutaciones, en febrero 1402 y en marzo 4290."/>
    <m/>
    <m/>
    <m/>
    <m/>
    <m/>
    <m/>
    <n v="5704"/>
    <d v="2021-04-14T00:00:00"/>
    <m/>
    <m/>
    <m/>
    <n v="0.32431203093017968"/>
    <s v=""/>
    <s v=""/>
    <s v=""/>
    <n v="0"/>
    <s v="Concepto Favorable"/>
    <m/>
    <m/>
    <m/>
    <s v="se revisa las evidencias, se encuentra acordes con el producto esperado"/>
    <m/>
    <m/>
    <m/>
    <x v="0"/>
    <x v="0"/>
    <x v="0"/>
    <x v="0"/>
    <s v="De acuerdo con el Informe detallado de la Subdirección de Catastro se observa que la Dirección Territorial Valle  durante el primer trimestre de la vigencia 2021 tiene como meta realizar 17.588 solicitudes de oficina de las cuales realizó 4.443  con un porcentaje de avance del 25%._x000d__x000a_"/>
    <m/>
    <m/>
    <m/>
  </r>
  <r>
    <n v="3"/>
    <x v="21"/>
    <s v="Trámites de Conservación Catastral"/>
    <s v="No Aplica"/>
    <s v="Consolidar al IGAC como la mejor entidad en la generación e integración de información geográfica, catastral y agrológica con altos estándares de calidad"/>
    <s v="Actualización del área geográfica"/>
    <s v="Gestión con Valores para Resultados"/>
    <s v="Fortalecimiento organizacional y simplificación de procesos "/>
    <s v="Realizar trámites de terreno de vigencias anteriores y de la actual vigencia"/>
    <d v="2021-01-01T00:00:00"/>
    <d v="2021-12-31T00:00:00"/>
    <s v="Pendiente"/>
    <s v="Valle del Cauca"/>
    <s v="Número"/>
    <s v="Tramites de conservación Catastral realizados (Terreno)"/>
    <s v="Eficacia"/>
    <n v="0"/>
    <n v="8263"/>
    <n v="0"/>
    <n v="0"/>
    <n v="0"/>
    <n v="8263"/>
    <n v="1195"/>
    <s v="Se tramita mutaciones de terreno asi: en enero 70, febrero 434 y en marzo 691"/>
    <m/>
    <m/>
    <m/>
    <m/>
    <m/>
    <m/>
    <n v="1195"/>
    <d v="2021-04-14T00:00:00"/>
    <m/>
    <m/>
    <m/>
    <n v="0.14462059784581871"/>
    <s v=""/>
    <s v=""/>
    <s v=""/>
    <n v="0"/>
    <s v="Concepto Favorable"/>
    <m/>
    <m/>
    <m/>
    <s v="se revisa las evidencias, se encuentra acordes con el producto esperado"/>
    <m/>
    <m/>
    <m/>
    <x v="0"/>
    <x v="0"/>
    <x v="0"/>
    <x v="0"/>
    <s v="De acuerdo con el Informe detallado de la Subdirección de Catastro se observa que la Dirección Territorial Valle del Cauca  durante el primer trimestre de la vigencia 2021 tiene como meta realizar 8.263 solicitudes de visitas a terreno de las cuales realizó 538  con un porcentaje de avance del 7%. Se recomienda agilizar las visitas a terreno._x000d__x000a_"/>
    <m/>
    <m/>
    <m/>
  </r>
  <r>
    <n v="5"/>
    <x v="21"/>
    <s v="Avalúos Comerciales elaborados"/>
    <s v="No Aplica"/>
    <s v="Garantizar y fortalecer la autosostenibilidad del Instituto  por medio de la venta de los productos y servicios de la entidad"/>
    <s v="Implementación del plan de mercadeo para la promoción de los productos y servicios de la entidad"/>
    <s v="Gestión con Valores para Resultados"/>
    <s v="Fortalecimiento organizacional y simplificación de procesos "/>
    <s v="Atender en el término legal, el 100% de las solicitudes de elaboración de avalúos comerciales"/>
    <d v="2021-01-01T00:00:00"/>
    <d v="2021-12-31T00:00:00"/>
    <s v="Pendiente"/>
    <s v="Valle del Cauca"/>
    <s v="Número"/>
    <s v="Número de avalúos elaborados en el periodo"/>
    <s v="Eficacia"/>
    <n v="0"/>
    <n v="40"/>
    <n v="0"/>
    <n v="0"/>
    <n v="0"/>
    <n v="40"/>
    <n v="7"/>
    <s v="Durante el trilmestre enero a marzo 2021 se han recibido 7 solicitudes de avalúos, los cuales se encuentran en fase de elaboración y/o en control de calidad."/>
    <m/>
    <m/>
    <m/>
    <m/>
    <m/>
    <m/>
    <n v="7"/>
    <d v="2021-04-14T00:00:00"/>
    <m/>
    <m/>
    <m/>
    <n v="0.17499999999999999"/>
    <s v=""/>
    <s v=""/>
    <s v=""/>
    <n v="0"/>
    <s v="Concepto Favorable"/>
    <m/>
    <m/>
    <m/>
    <s v="se revisa las evidencias, se encuentra acordes con el producto esperado"/>
    <m/>
    <m/>
    <m/>
    <x v="0"/>
    <x v="0"/>
    <x v="0"/>
    <x v="0"/>
    <s v="Conforme las evidencias suministradas por la Dirección Territorial Valle del Cauca &quot; Avalúos -Evidencias de Avance GIT AVALUOS - MARZO&quot; se han recibido 7 solicitudes para realizar avalúos comerciales los cuales se encuentran en trámite."/>
    <m/>
    <m/>
    <m/>
  </r>
  <r>
    <n v="6"/>
    <x v="21"/>
    <s v="Regularización de la propiedad (Ley 1561 y Ley 1564 de 2012)"/>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n el término legal, el 100% de las solicitudes realizadas en materia de regularización de la propiedad (Ley 1561 y Ley 1564 de 2012)"/>
    <d v="2021-01-01T00:00:00"/>
    <d v="2021-12-31T00:00:00"/>
    <s v="Pendiente"/>
    <s v="Valle del Cauca"/>
    <s v="Porcentaje"/>
    <s v="Solicitudes atendidas en tiempo legal en el periodo"/>
    <s v="Eficacia"/>
    <n v="0"/>
    <n v="1"/>
    <n v="0.25"/>
    <n v="0.25"/>
    <n v="0.25"/>
    <n v="0.25"/>
    <n v="0.25"/>
    <s v="Durante el trimestre de enero a marzo del 2021 se han recibido 83 solicitudes en materia de regulación de la propiedad (Ley 1561 y 1564 del 2012), las cuales han sido analizadas y atendidas."/>
    <m/>
    <m/>
    <m/>
    <m/>
    <m/>
    <m/>
    <n v="0.25"/>
    <d v="2021-04-14T00:00:00"/>
    <m/>
    <m/>
    <m/>
    <n v="0.25"/>
    <n v="1"/>
    <n v="0"/>
    <n v="0"/>
    <n v="0"/>
    <s v="Concepto Favorable"/>
    <m/>
    <m/>
    <m/>
    <s v="se revisa las evidencias, se encuentra acordes con el producto esperado"/>
    <m/>
    <m/>
    <m/>
    <x v="0"/>
    <x v="0"/>
    <x v="0"/>
    <x v="0"/>
    <s v="De acuerdo con las evidencias suministradas por la Dirección Territorial Valle del Cauca &quot;INFORME PRIMER TRIMESTRE 2021 REGULARIZACIÓN DE LA PROPIEDAD (LEY 1561 Y LEY 1564 DE 2012)&quot; se han recibido 83 solicitudes, de las cuales se ha proyectado respuesta de 54, esta pendiente por responder 6  y pendiente por revisar 3."/>
    <m/>
    <m/>
    <m/>
  </r>
  <r>
    <n v="7"/>
    <x v="21"/>
    <s v="Política de Restitución de Tierras y Ley de Víctimas"/>
    <s v="No Aplica"/>
    <s v="Consolidar al IGAC como la mejor entidad en la generación e integración de información geográfica, catastral y agrológica con altos estándares de calidad"/>
    <s v="Sostenimiento de las política de restitución de tierras y atención a victimas"/>
    <s v="Gestión con Valores para Resultados"/>
    <s v="Fortalecimiento organizacional y simplificación de procesos "/>
    <s v="Atender el 100% de las solicitudes recibidas para el cumplimiento de la Política de Restitución de Tierras y Ley de Víctimas, en los términos de ley   "/>
    <d v="2021-01-01T00:00:00"/>
    <d v="2021-12-31T00:00:00"/>
    <s v="Pendiente"/>
    <s v="Valle del Cauca"/>
    <s v="Porcentaje"/>
    <s v="Solicitudes atendidas en tiempo legal en el periodo"/>
    <s v="Eficacia"/>
    <n v="0"/>
    <n v="1"/>
    <n v="0.25"/>
    <n v="0.25"/>
    <n v="0.25"/>
    <n v="0.25"/>
    <n v="0.25"/>
    <s v="Durante el trimestre enero a marzo 2021 se reciben 79 solicitudes de URT Administrativas y de Juzgados, de las cuales hay 5 en proceso de finalización de trámite."/>
    <m/>
    <m/>
    <m/>
    <m/>
    <m/>
    <m/>
    <n v="0.25"/>
    <d v="2021-04-14T00:00:00"/>
    <m/>
    <m/>
    <m/>
    <n v="0.25"/>
    <n v="1"/>
    <n v="0"/>
    <n v="0"/>
    <n v="0"/>
    <s v="Concepto Favorable"/>
    <m/>
    <m/>
    <m/>
    <s v="se revisa las evidencias, se encuentra acordes con el producto esperado"/>
    <m/>
    <m/>
    <m/>
    <x v="0"/>
    <x v="0"/>
    <x v="0"/>
    <x v="0"/>
    <s v="De acuerdo con las evidencias suministradas por la Dirección Territorial Valle del Cauca correo electrónico del 31 de marzo se observan solicitudes en el marco de la Política de Restitución de Tierras y ley de víctimas: 29  solicitudes en etapa administrativa, 55 solicitudes  en trámite judicial a las cuales se les ha dado respuesta a 74 y se encuentran pendientes por atender 5."/>
    <m/>
    <m/>
    <m/>
  </r>
  <r>
    <n v="8"/>
    <x v="21"/>
    <s v="Optimizar el servicio al ciudadano"/>
    <s v="Plan Anticorrupción y de Atención al Ciudadano"/>
    <s v="Garantizar una atención eficiente y oportuna a los ciudadanos y partes interesadas"/>
    <s v="Mejoramiento en la prestación del servicio a la ciudadanía"/>
    <s v="Gestión con Valores para Resultados"/>
    <s v="Servicio al ciudadano"/>
    <s v="Atender el 100% de PQRs en los términos de ley."/>
    <d v="2021-01-01T00:00:00"/>
    <d v="2021-12-31T00:00:00"/>
    <s v="Pendiente"/>
    <s v="Valle del Cauca"/>
    <s v="Porcentaje"/>
    <s v="Solicitudes atendidas en tiempo legal en el periodo"/>
    <s v="Eficacia"/>
    <n v="0"/>
    <n v="1"/>
    <n v="0.25"/>
    <n v="0.25"/>
    <n v="0.25"/>
    <n v="0.25"/>
    <n v="0.10796545105566219"/>
    <s v="Durante el trimestre enero a marzo del 2021, se recibieron 521 peticiones, se finalizan 225 y hay pendientes por finalizar 296, alcanzando una gestión del 43.18%"/>
    <m/>
    <m/>
    <m/>
    <m/>
    <m/>
    <m/>
    <n v="0.10796545105566219"/>
    <d v="2021-04-14T00:00:00"/>
    <m/>
    <m/>
    <m/>
    <n v="0.10796545105566219"/>
    <n v="0.43186180422264875"/>
    <n v="0"/>
    <n v="0"/>
    <n v="0"/>
    <s v="Concepto Favorable"/>
    <m/>
    <m/>
    <m/>
    <s v="se revisa las evidencias, se encuentra acordes con el producto esperado"/>
    <m/>
    <m/>
    <m/>
    <x v="0"/>
    <x v="0"/>
    <x v="0"/>
    <x v="0"/>
    <s v="De acuerdo con las evidencias suministradas por la Dirección Territorial Valle del Cauca &quot; RELACION DE PQRS PARA EL PRIMER TIRMESTRE DE 2021&quot; durante el primer trimestre se han recibido 524 solicitudes , de las cuales se han finalizado 225 y se encuentran pendientes 296"/>
    <m/>
    <m/>
    <m/>
  </r>
  <r>
    <n v="9"/>
    <x v="21"/>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Cumplir con la entrega de las actas de los comités (Copasst y Comité de convivencia) al GIT Gestión del Talento Humano en los tiempos establecidos"/>
    <d v="2021-01-01T00:00:00"/>
    <d v="2021-12-31T00:00:00"/>
    <s v="Pendiente"/>
    <s v="Valle del Cauca"/>
    <s v="Porcentaje"/>
    <s v="Actas de comités entregadas en el periodo"/>
    <s v="Eficacia"/>
    <n v="0"/>
    <n v="1"/>
    <n v="0.25"/>
    <n v="0.25"/>
    <n v="0.25"/>
    <n v="0.25"/>
    <n v="0.25"/>
    <s v="Durante el trimestre de enero a marzo del 2021, se cumplio con la entrega de un acta deL Comité de Convivencia y tres actas del COPASST."/>
    <m/>
    <m/>
    <m/>
    <m/>
    <m/>
    <m/>
    <n v="0.25"/>
    <d v="2021-04-14T00:00:00"/>
    <m/>
    <m/>
    <m/>
    <n v="0.25"/>
    <n v="1"/>
    <n v="0"/>
    <n v="0"/>
    <n v="0"/>
    <s v="Concepto Favorable"/>
    <m/>
    <m/>
    <m/>
    <s v="se revisa las evidencias, se encuentra acordes con el producto esperado"/>
    <m/>
    <m/>
    <m/>
    <x v="0"/>
    <x v="0"/>
    <x v="0"/>
    <x v="0"/>
    <s v="De acuerdo con las evidencias suministradas por la Dirección Territorial Valle del Cauca se han realizado tres comités de COPASST los días 04-02-2021, 01-03-2021 y 31-03-2021 y un comité de convivencia laboral el 23-03-2021."/>
    <m/>
    <m/>
    <m/>
  </r>
  <r>
    <n v="10"/>
    <x v="21"/>
    <s v="Plan estratégico de Talento Humano"/>
    <s v="Plan de Trabajo Anual en Seguridad y Salud en el Trabajo"/>
    <s v="Implementar políticas y acciones enfocadas en el fortalecimiento institucional y la arquitectura de procesos como pilar estratégico del Instituto"/>
    <s v="Sostenimiento de las políticas del Modelo Integrado de Planeación y Gestión (MIPG)"/>
    <s v="Talento Humano"/>
    <s v="Talento Humano"/>
    <s v="Atender en los tiempos establecidos las responsabilidades y rendición de cuentas en el SG - SST, establecida mediante acta del 06-01-2021"/>
    <d v="2021-01-01T00:00:00"/>
    <d v="2021-12-31T00:00:00"/>
    <s v="Pendiente"/>
    <s v="Valle del Cauca"/>
    <s v="Porcentaje"/>
    <s v="Reportes de responsabilidades asignadas en el periodo"/>
    <s v="Eficacia"/>
    <n v="0"/>
    <n v="1"/>
    <n v="0.25"/>
    <n v="0.25"/>
    <n v="0.25"/>
    <n v="0.25"/>
    <n v="0.25"/>
    <s v="Durante el trimestre enero a marzo del 2021, según lo establecido en el acta del 06-01-2021 la profesional especializada rindió informe en el cual no se presentaron novedades y/o situaciones de riesgo asociadas al personal de la DT Valle."/>
    <m/>
    <m/>
    <m/>
    <m/>
    <m/>
    <m/>
    <n v="0.25"/>
    <d v="2021-04-14T00:00:00"/>
    <m/>
    <m/>
    <m/>
    <n v="0.25"/>
    <n v="1"/>
    <n v="0"/>
    <n v="0"/>
    <n v="0"/>
    <s v="Concepto Favorable"/>
    <m/>
    <m/>
    <m/>
    <s v="se revisa las evidencias, se encuentra acordes con el producto esperado"/>
    <m/>
    <m/>
    <m/>
    <x v="0"/>
    <x v="0"/>
    <x v="0"/>
    <x v="0"/>
    <s v="De acuerdo con las evidencias suministradas por la Dirección Territorial Valle del Cauca mediante correo electrónico del 13 de abril de 2021 se informa a Sede Central que no han habido accidentes laborales ni casos positivos de COVID "/>
    <m/>
    <m/>
    <m/>
  </r>
  <r>
    <n v="11"/>
    <x v="21"/>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gestión y firma de contratos"/>
    <d v="2021-01-01T00:00:00"/>
    <d v="2021-12-31T00:00:00"/>
    <s v="Pendiente"/>
    <s v="Valle del Cauca"/>
    <s v="Porcentaje"/>
    <s v="Recursos obtenidos por firma de contratos"/>
    <s v="Eficiencia"/>
    <n v="0"/>
    <n v="1"/>
    <n v="0.25"/>
    <n v="0.25"/>
    <n v="0.25"/>
    <n v="0.25"/>
    <n v="0"/>
    <s v="Durante el trimestre enero a marzo del 2021, la Territorial no suscribió contratos. "/>
    <m/>
    <m/>
    <m/>
    <m/>
    <m/>
    <m/>
    <n v="0"/>
    <d v="2021-04-14T00:00:00"/>
    <m/>
    <m/>
    <m/>
    <n v="0"/>
    <n v="0"/>
    <n v="0"/>
    <n v="0"/>
    <n v="0"/>
    <s v="Concepto No Favorable"/>
    <m/>
    <m/>
    <m/>
    <s v="no se cuenta con la evidencia de avance en el periodo"/>
    <m/>
    <m/>
    <m/>
    <x v="1"/>
    <x v="0"/>
    <x v="0"/>
    <x v="0"/>
    <s v="No se registran ingresos por concepto del perfeccionamiento y ejecución de contratos."/>
    <m/>
    <m/>
    <m/>
  </r>
  <r>
    <n v="12"/>
    <x v="21"/>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Obtener el 100% de la meta de ingresos por la venta de bienes y servicios"/>
    <d v="2021-01-01T00:00:00"/>
    <d v="2021-12-31T00:00:00"/>
    <s v="Pendiente"/>
    <s v="Valle del Cauca"/>
    <s v="Número"/>
    <s v="Recursos obtenidos por ventas de contado"/>
    <s v="Eficiencia"/>
    <n v="0"/>
    <n v="1"/>
    <n v="0"/>
    <n v="0"/>
    <n v="0"/>
    <n v="1"/>
    <n v="25231815"/>
    <s v="Durante el trimeste enero a marzo de 2021 se recaudaron: en Enero $5.682.813, en Febrero $8.245.949 y en Marzo $11.303.053 para un total de $25.231.815"/>
    <m/>
    <m/>
    <m/>
    <m/>
    <m/>
    <m/>
    <n v="25231815"/>
    <d v="2021-04-14T00:00:00"/>
    <m/>
    <m/>
    <m/>
    <n v="1"/>
    <s v=""/>
    <s v=""/>
    <s v=""/>
    <n v="0"/>
    <s v="Concepto Favorable"/>
    <m/>
    <m/>
    <m/>
    <s v="se revisa las evidencias, se encuentra acordes con el producto esperado"/>
    <m/>
    <m/>
    <m/>
    <x v="0"/>
    <x v="0"/>
    <x v="0"/>
    <x v="0"/>
    <s v="De acuerdo con las evidencias suministradas por la Dirección Territorial Valle &quot; Relación Ingresos de Contado&quot; durante el primer semestre se han recibido $25.231.815 por concepto de certificados catastrales e información catastral"/>
    <m/>
    <m/>
    <m/>
  </r>
  <r>
    <n v="13"/>
    <x v="21"/>
    <s v="Ingresos propios"/>
    <s v="No Aplica"/>
    <s v="Garantizar y fortalecer la autosostenibilidad del Instituto  por medio de la venta de los productos y servicios de la entidad"/>
    <s v="Implementación del plan de mercadeo para la promoción de los productos y servicios de la entidad_x000a_"/>
    <s v="Gestión con Valores para Resultados"/>
    <s v="Transparencia, acceso a la información pública y Lucha contra la Corrupción"/>
    <s v="Llevar a cabo el proceso de recuperación del 100% de la cartera pendiente por convenios y contratos de la territorial "/>
    <d v="2021-01-01T00:00:00"/>
    <d v="2021-12-31T00:00:00"/>
    <s v="Pendiente"/>
    <s v="Valle del Cauca"/>
    <s v="Porcentaje"/>
    <s v="Recursos obtenidos por recuperación de cartera"/>
    <s v="Eficiencia"/>
    <n v="0"/>
    <n v="1"/>
    <n v="0.25"/>
    <n v="0.25"/>
    <n v="0.25"/>
    <n v="0.25"/>
    <n v="0"/>
    <s v="A la Territorial Valle no le figura cartera pendiente de cobro."/>
    <m/>
    <m/>
    <m/>
    <m/>
    <m/>
    <m/>
    <n v="0"/>
    <d v="2021-04-14T00:00:00"/>
    <m/>
    <m/>
    <m/>
    <n v="0"/>
    <n v="0"/>
    <n v="0"/>
    <n v="0"/>
    <n v="0"/>
    <s v="Concepto Favorable"/>
    <m/>
    <m/>
    <m/>
    <s v="se revisa las evidencias, se encuentra acordes con el producto esperado"/>
    <m/>
    <m/>
    <m/>
    <x v="0"/>
    <x v="0"/>
    <x v="0"/>
    <x v="0"/>
    <s v="De acuerdo con las evidencias suministradas por la Dirección Territorial Valle &quot;Informe de Cartera por Edades&quot; con corte al 31 de marzo de 2021, no existe cartera pendiente por recuperar."/>
    <m/>
    <m/>
    <m/>
  </r>
</pivotCacheRecords>
</file>

<file path=xl/pivotCache/pivotCacheRecords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19">
  <r>
    <x v="0"/>
    <m/>
    <x v="0"/>
    <x v="0"/>
    <x v="0"/>
    <x v="0"/>
    <x v="0"/>
    <x v="0"/>
    <s v="Servicios secretariales o de administración de oficinas  "/>
    <n v="80161501"/>
    <s v="Arrendamiento  de bien inmueble para funcionamiento de sede operativa del contrato 02-2021 actualización catastral con enfoque multipropósito del munincipio de arauquita"/>
    <x v="0"/>
    <x v="0"/>
    <n v="225"/>
    <x v="0"/>
    <x v="0"/>
    <x v="0"/>
    <n v="11250000"/>
    <n v="11250000"/>
    <x v="0"/>
    <x v="0"/>
    <x v="0"/>
    <x v="0"/>
    <x v="0"/>
    <s v="DT Casanare"/>
    <x v="0"/>
    <s v="HERMES SALCEDO RODRIGUEZ"/>
    <x v="0"/>
    <x v="0"/>
    <s v="Ejecutar procesos de actualización catastral a nivel nacional"/>
    <s v="Predios actualizados catastralmente"/>
    <m/>
    <m/>
    <e v="#N/A"/>
    <e v="#N/A"/>
    <e v="#N/A"/>
    <x v="0"/>
    <m/>
    <n v="0"/>
    <n v="0"/>
    <m/>
    <x v="0"/>
    <x v="0"/>
    <x v="0"/>
  </r>
  <r>
    <x v="0"/>
    <m/>
    <x v="0"/>
    <x v="0"/>
    <x v="0"/>
    <x v="0"/>
    <x v="0"/>
    <x v="1"/>
    <s v="Servicios secretariales o de administración de oficinas  "/>
    <n v="80161501"/>
    <s v="Realizar la sistematización y gestión del conocimiento de las actividades desarrolladas en el marco de la Consulta Previa, especialmente la relacionada con las fases de unificación, concertación y protocolización."/>
    <x v="0"/>
    <x v="0"/>
    <n v="240"/>
    <x v="0"/>
    <x v="0"/>
    <x v="1"/>
    <n v="210000000"/>
    <n v="21000000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0"/>
    <m/>
    <x v="0"/>
    <x v="0"/>
    <x v="0"/>
  </r>
  <r>
    <x v="0"/>
    <m/>
    <x v="0"/>
    <x v="0"/>
    <x v="0"/>
    <x v="1"/>
    <x v="0"/>
    <x v="2"/>
    <s v="Planificación o administración de proyectos"/>
    <n v="80101604"/>
    <s v="Diseñar e implementar el componente de aseguramiento de la calidad requerida en el Catastro Multipropósito en 2021, para los productos de la gestión catastral generados por los operadores."/>
    <x v="0"/>
    <x v="0"/>
    <n v="6"/>
    <x v="1"/>
    <x v="0"/>
    <x v="1"/>
    <n v="200000000"/>
    <n v="20000000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0"/>
    <m/>
    <x v="1"/>
    <x v="0"/>
    <x v="0"/>
  </r>
  <r>
    <x v="1"/>
    <m/>
    <x v="1"/>
    <x v="1"/>
    <x v="0"/>
    <x v="1"/>
    <x v="0"/>
    <x v="2"/>
    <s v="Sistemas y equipo de apoyo para transporte aéreo"/>
    <n v="25191500"/>
    <s v="Prestación de servicios de mantenimiento preventivo programado de rutina y de imprevistos, incluyendo repuestos para mantener la aeronavegabilidad del avión Twinn Commander 690A con matrícula HK117G propiedad del IGAC."/>
    <x v="0"/>
    <x v="0"/>
    <n v="7"/>
    <x v="1"/>
    <x v="0"/>
    <x v="0"/>
    <n v="780000000"/>
    <n v="780000000"/>
    <x v="0"/>
    <x v="1"/>
    <x v="0"/>
    <x v="0"/>
    <x v="1"/>
    <s v="Subdirección de Geografía y Cartografía "/>
    <x v="2"/>
    <s v="Subdirector de Geografía y Cartografía "/>
    <x v="1"/>
    <x v="1"/>
    <s v="Capturar y/o gestionar imágenes del territorio colombiano e incorporarlas en el Banco Nacional de Imágenes, a escalas y temporalidad requerida para fines catastrales"/>
    <s v="Imágenes incorporadas al Banco Nacional de imágenes"/>
    <m/>
    <m/>
    <e v="#N/A"/>
    <e v="#N/A"/>
    <e v="#N/A"/>
    <x v="0"/>
    <m/>
    <n v="0"/>
    <n v="0"/>
    <m/>
    <x v="1"/>
    <x v="0"/>
    <x v="0"/>
  </r>
  <r>
    <x v="0"/>
    <m/>
    <x v="0"/>
    <x v="0"/>
    <x v="0"/>
    <x v="1"/>
    <x v="0"/>
    <x v="3"/>
    <s v="Servicios de sistemas de información geográfica (sig)"/>
    <n v="81101512"/>
    <s v="Adelantar el proceso de actualización catastral de los municipios de Mahates y María La Baja en el  del Departamento de Bolívar, en conjunto con la Agencia Nacional de Tierras - ANT."/>
    <x v="0"/>
    <x v="0"/>
    <n v="9"/>
    <x v="1"/>
    <x v="1"/>
    <x v="1"/>
    <n v="1148985120"/>
    <n v="114898512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0"/>
    <m/>
    <x v="1"/>
    <x v="0"/>
    <x v="0"/>
  </r>
  <r>
    <x v="0"/>
    <m/>
    <x v="0"/>
    <x v="0"/>
    <x v="0"/>
    <x v="1"/>
    <x v="0"/>
    <x v="3"/>
    <s v="Servicios de sistemas de información geográfica (sig)"/>
    <n v="81101512"/>
    <s v="Adelantar el proceso de actualización catastral de los municipios de San Juan de Nepomuceno, Zambrano, Palmito, San Onofre y Mercaderes, en conjunto con la Agencia Nacional de Tierras - ANT."/>
    <x v="0"/>
    <x v="0"/>
    <n v="9"/>
    <x v="1"/>
    <x v="1"/>
    <x v="1"/>
    <n v="2114430486"/>
    <n v="2114430486"/>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0"/>
    <m/>
    <x v="1"/>
    <x v="0"/>
    <x v="0"/>
  </r>
  <r>
    <x v="0"/>
    <m/>
    <x v="0"/>
    <x v="0"/>
    <x v="0"/>
    <x v="1"/>
    <x v="0"/>
    <x v="3"/>
    <s v="Servicios de sistemas de información geográfica (sig)"/>
    <n v="81101512"/>
    <s v="Adelantar el proceso de actualización catastral de los municipios de Morales y Piendamó en el  del Departamento del Cauca, en conjunto con la Agencia Nacional de Tierras - ANT."/>
    <x v="0"/>
    <x v="0"/>
    <n v="9"/>
    <x v="1"/>
    <x v="2"/>
    <x v="1"/>
    <n v="884523002"/>
    <n v="884523002"/>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0"/>
    <m/>
    <x v="1"/>
    <x v="0"/>
    <x v="0"/>
  </r>
  <r>
    <x v="0"/>
    <m/>
    <x v="0"/>
    <x v="0"/>
    <x v="0"/>
    <x v="1"/>
    <x v="0"/>
    <x v="3"/>
    <s v="Servicios de sistemas de información geográfica (sig)"/>
    <n v="81101512"/>
    <s v="Adelantar el proceso de actualización catastral de los municipios de Cajibío, Piamonte, Sucre y Almaguer, en conjunto con la Agencia Nacional de Tierras - ANT."/>
    <x v="0"/>
    <x v="0"/>
    <n v="9"/>
    <x v="1"/>
    <x v="2"/>
    <x v="1"/>
    <n v="781026077"/>
    <n v="781026077"/>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0"/>
    <m/>
    <x v="1"/>
    <x v="0"/>
    <x v="0"/>
  </r>
  <r>
    <x v="0"/>
    <m/>
    <x v="0"/>
    <x v="0"/>
    <x v="0"/>
    <x v="1"/>
    <x v="0"/>
    <x v="4"/>
    <s v="Servicio de consultoría de energía o servicios públicos"/>
    <n v="81101522"/>
    <s v="Adelantar la actualización catastral de los municipios a ser intervenidos con recursos del Banco Mundial-BM, priorizados para el primer semestre de 2021 en el marco del Crédito de Catastro Multipropósito"/>
    <x v="0"/>
    <x v="0"/>
    <n v="240"/>
    <x v="0"/>
    <x v="2"/>
    <x v="1"/>
    <n v="14382386381"/>
    <n v="14382386381"/>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0"/>
    <m/>
    <x v="1"/>
    <x v="0"/>
    <x v="0"/>
  </r>
  <r>
    <x v="0"/>
    <m/>
    <x v="0"/>
    <x v="0"/>
    <x v="0"/>
    <x v="1"/>
    <x v="0"/>
    <x v="4"/>
    <s v="Servicio de consultoría de energía o servicios públicos"/>
    <n v="81101522"/>
    <s v="Adelantar la actualización catastral de los municipios a ser intervenidos con recursos del Banco Interamericano de Desarrollo BID, priorizados para el primer semestre de 2021 en el marco del Crédito de Catastro Multipropósito"/>
    <x v="0"/>
    <x v="0"/>
    <n v="240"/>
    <x v="0"/>
    <x v="2"/>
    <x v="1"/>
    <n v="12442023704"/>
    <n v="12442023704"/>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0"/>
    <m/>
    <x v="1"/>
    <x v="0"/>
    <x v="0"/>
  </r>
  <r>
    <x v="0"/>
    <m/>
    <x v="0"/>
    <x v="0"/>
    <x v="0"/>
    <x v="0"/>
    <x v="0"/>
    <x v="0"/>
    <s v="Servicios de sistemas de información geográfica (sig)"/>
    <n v="81101512"/>
    <s v="Adelantar la actualización catastral de los municipios a ser intervenidos con recursos del Banco Mundial -BM, priorizados para el primer semestre de 2021 en el marco del Crédito de Catastro Multipropósito "/>
    <x v="0"/>
    <x v="0"/>
    <n v="240"/>
    <x v="0"/>
    <x v="2"/>
    <x v="1"/>
    <n v="17901027671"/>
    <n v="17901027671"/>
    <x v="0"/>
    <x v="0"/>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0"/>
    <m/>
    <x v="0"/>
    <x v="0"/>
    <x v="0"/>
  </r>
  <r>
    <x v="0"/>
    <m/>
    <x v="0"/>
    <x v="0"/>
    <x v="0"/>
    <x v="0"/>
    <x v="0"/>
    <x v="0"/>
    <s v="Servicios de sistemas de información geográfica (sig)"/>
    <n v="81101512"/>
    <s v="Adelantar la actualización catastral de los municipios a ser intervenidos con recursos del Banco Interamericano de Desarrollo - BID, priorizados para el primer semestre de 2021 en el marco del Crédito de Catastro Multipropósito "/>
    <x v="0"/>
    <x v="0"/>
    <n v="240"/>
    <x v="0"/>
    <x v="2"/>
    <x v="1"/>
    <n v="13351728657"/>
    <n v="13351728657"/>
    <x v="0"/>
    <x v="0"/>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0"/>
    <m/>
    <x v="0"/>
    <x v="0"/>
    <x v="0"/>
  </r>
  <r>
    <x v="0"/>
    <m/>
    <x v="0"/>
    <x v="0"/>
    <x v="0"/>
    <x v="0"/>
    <x v="0"/>
    <x v="0"/>
    <s v="Servicios de sistemas de información geográfica (sig)"/>
    <n v="81101512"/>
    <s v="Prestar servicios para realizar la planeación, la organización, la administración, la producción, la ejecución y las demás acciones logísticas requeridas para adelantar las actividades estipuladas en el marco de la consulta previa con las comunidades Negras, Afros, Raizales y Palenqueras NARP sobre la metodología de participación de esta comunidades en el Catastro Multipropósito."/>
    <x v="0"/>
    <x v="0"/>
    <n v="240"/>
    <x v="0"/>
    <x v="2"/>
    <x v="1"/>
    <n v="7000000000"/>
    <n v="7000000000"/>
    <x v="0"/>
    <x v="0"/>
    <x v="0"/>
    <x v="0"/>
    <x v="0"/>
    <s v="Subdirección de Catastro"/>
    <x v="2"/>
    <s v="Subdirectora de Catastro"/>
    <x v="0"/>
    <x v="0"/>
    <s v="Realizar el levantamiento catastral en los municipios priorizados para la conformación del catastro multipropósito"/>
    <s v="Sistema de Información Predial Actualizado_x000a_"/>
    <m/>
    <m/>
    <e v="#N/A"/>
    <e v="#N/A"/>
    <e v="#N/A"/>
    <x v="0"/>
    <m/>
    <n v="0"/>
    <n v="0"/>
    <m/>
    <x v="0"/>
    <x v="0"/>
    <x v="0"/>
  </r>
  <r>
    <x v="2"/>
    <m/>
    <x v="2"/>
    <x v="2"/>
    <x v="0"/>
    <x v="0"/>
    <x v="0"/>
    <x v="5"/>
    <s v="Servicios de sistemas de información geográfica (sig)"/>
    <n v="81101512"/>
    <s v="Adquirir e implementar una solución integral de comunicaciones, gestionada por software que contemple equipos de redes LAN y WLAN, con soporte y mantenimiento preventivo y correctivo para la entidad a nivel nacional."/>
    <x v="0"/>
    <x v="1"/>
    <n v="6"/>
    <x v="1"/>
    <x v="2"/>
    <x v="1"/>
    <n v="5000000000"/>
    <n v="500000000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0"/>
    <m/>
    <x v="0"/>
    <x v="0"/>
    <x v="0"/>
  </r>
  <r>
    <x v="2"/>
    <m/>
    <x v="2"/>
    <x v="2"/>
    <x v="0"/>
    <x v="0"/>
    <x v="0"/>
    <x v="5"/>
    <s v="Mantenimiento de sistemas de almacenamiento de discos"/>
    <n v="81112301"/>
    <s v="Adquirir servicio de outsourcing para la mesa de servicios y los componentes de impresión, escáner para la digitalización de documentos, plotter y equipos de computo, con los respectivos mantenimientos preventivos y correctivos."/>
    <x v="0"/>
    <x v="1"/>
    <n v="3"/>
    <x v="1"/>
    <x v="2"/>
    <x v="1"/>
    <n v="4000000000"/>
    <n v="400000000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0"/>
    <m/>
    <x v="0"/>
    <x v="0"/>
    <x v="0"/>
  </r>
  <r>
    <x v="1"/>
    <m/>
    <x v="1"/>
    <x v="1"/>
    <x v="0"/>
    <x v="1"/>
    <x v="0"/>
    <x v="6"/>
    <s v="Cartografía"/>
    <n v="81151601"/>
    <s v="Adquirir imágenes satelitales de la República de Colombia, como insumo para la generación de cartografía básica oficial del país e implementación del catastro multipropósito, de conformidad con las especificaciones técnicas establecidas por el Instituto Geográfico Agustín Codazzi. "/>
    <x v="0"/>
    <x v="0"/>
    <n v="3"/>
    <x v="1"/>
    <x v="2"/>
    <x v="1"/>
    <n v="9485236200"/>
    <n v="9485236200"/>
    <x v="0"/>
    <x v="1"/>
    <x v="0"/>
    <x v="0"/>
    <x v="1"/>
    <s v="Subdirección de Geografía y Cartografía "/>
    <x v="1"/>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0"/>
    <m/>
    <x v="1"/>
    <x v="0"/>
    <x v="0"/>
  </r>
  <r>
    <x v="1"/>
    <m/>
    <x v="1"/>
    <x v="1"/>
    <x v="0"/>
    <x v="0"/>
    <x v="0"/>
    <x v="1"/>
    <s v="Servicios de comercio internacional"/>
    <n v="80151600"/>
    <s v="Prestar el servicio de intermediación aduanero, con el  fin de realizar los trámites relacionados con la importación, nacionalización y demás trámites necesarios involucrados en los procesos aduaneros, relacionados con los bienes adquiridos por el IGAC."/>
    <x v="0"/>
    <x v="0"/>
    <n v="6"/>
    <x v="1"/>
    <x v="2"/>
    <x v="1"/>
    <n v="330000000"/>
    <n v="330000000"/>
    <x v="0"/>
    <x v="1"/>
    <x v="0"/>
    <x v="0"/>
    <x v="1"/>
    <s v="Subdirección de Geografía y Cartografía "/>
    <x v="1"/>
    <s v="Subdirector de Geografía y Cartografía "/>
    <x v="0"/>
    <x v="0"/>
    <s v="Densificar la red geodésica y generar los insumos cartográficos en los municipios priorizados para la conformación del catastro multipropósito"/>
    <s v="Sistema de Información Predial Actualizado_x000a_"/>
    <m/>
    <m/>
    <e v="#N/A"/>
    <e v="#N/A"/>
    <e v="#N/A"/>
    <x v="0"/>
    <m/>
    <n v="0"/>
    <n v="0"/>
    <m/>
    <x v="0"/>
    <x v="0"/>
    <x v="0"/>
  </r>
  <r>
    <x v="3"/>
    <m/>
    <x v="3"/>
    <x v="3"/>
    <x v="0"/>
    <x v="0"/>
    <x v="0"/>
    <x v="0"/>
    <s v="Desinfección"/>
    <n v="76101500"/>
    <s v="Prestación de servicios para saneamiento básico de la sede central IGAC"/>
    <x v="0"/>
    <x v="0"/>
    <n v="7"/>
    <x v="1"/>
    <x v="3"/>
    <x v="0"/>
    <n v="15000000"/>
    <n v="15000000"/>
    <x v="0"/>
    <x v="0"/>
    <x v="0"/>
    <x v="1"/>
    <x v="3"/>
    <s v="sertvcios admnistrativos "/>
    <x v="1"/>
    <s v="Coordinador GIT Talento Humano"/>
    <x v="2"/>
    <x v="2"/>
    <s v="N/A"/>
    <s v="N/A"/>
    <m/>
    <m/>
    <e v="#N/A"/>
    <e v="#N/A"/>
    <e v="#N/A"/>
    <x v="0"/>
    <m/>
    <n v="0"/>
    <n v="0"/>
    <m/>
    <x v="0"/>
    <x v="0"/>
    <x v="0"/>
  </r>
  <r>
    <x v="3"/>
    <m/>
    <x v="3"/>
    <x v="3"/>
    <x v="0"/>
    <x v="0"/>
    <x v="0"/>
    <x v="0"/>
    <s v="Centros o servicios móviles de atención de salud"/>
    <n v="85101508"/>
    <s v="Capacitar a los funcionarios en el manejo y operación técnica de las aeronaves no tripuladas tipo UAS, propiedad del IGAC"/>
    <x v="0"/>
    <x v="0"/>
    <n v="8"/>
    <x v="1"/>
    <x v="3"/>
    <x v="0"/>
    <n v="10000000"/>
    <n v="10000000"/>
    <x v="0"/>
    <x v="0"/>
    <x v="0"/>
    <x v="0"/>
    <x v="4"/>
    <s v="Secretaría General - GIT de Talento Humano"/>
    <x v="1"/>
    <s v="Coordinador GIT Talento Humano"/>
    <x v="3"/>
    <x v="3"/>
    <s v="Desarrollar actividades de educación informal en competencias laborales y socioemocionales virtuales y presenciales"/>
    <s v="Personas Capacitadas"/>
    <m/>
    <m/>
    <e v="#N/A"/>
    <e v="#N/A"/>
    <e v="#N/A"/>
    <x v="0"/>
    <m/>
    <n v="0"/>
    <n v="0"/>
    <m/>
    <x v="0"/>
    <x v="0"/>
    <x v="0"/>
  </r>
  <r>
    <x v="2"/>
    <m/>
    <x v="2"/>
    <x v="2"/>
    <x v="0"/>
    <x v="0"/>
    <x v="0"/>
    <x v="0"/>
    <s v="Ingeniería de software o hardware"/>
    <n v="81111500"/>
    <s v="Contratar los servicios de soporte técnicoproactivo, reactivo, de configuración, actualización, afinamiento y parametrización para productos ORACLE con los que cuenta el IGAC."/>
    <x v="0"/>
    <x v="0"/>
    <n v="3"/>
    <x v="1"/>
    <x v="4"/>
    <x v="2"/>
    <n v="162242850.44000006"/>
    <n v="162242850.44000006"/>
    <x v="0"/>
    <x v="0"/>
    <x v="0"/>
    <x v="0"/>
    <x v="5"/>
    <s v="Oficina de Informática y Telecomunicaciones"/>
    <x v="1"/>
    <s v="José Luis Ariza Vargas (Jefe OIT)"/>
    <x v="4"/>
    <x v="4"/>
    <s v="Implementar y mantener sistemas de información, portales y aplicaciones"/>
    <s v="índice de capacidad en la prestación de servicios de tecnología."/>
    <m/>
    <m/>
    <e v="#N/A"/>
    <e v="#N/A"/>
    <e v="#N/A"/>
    <x v="0"/>
    <m/>
    <n v="0"/>
    <n v="0"/>
    <m/>
    <x v="0"/>
    <x v="0"/>
    <x v="0"/>
  </r>
  <r>
    <x v="3"/>
    <m/>
    <x v="3"/>
    <x v="3"/>
    <x v="0"/>
    <x v="0"/>
    <x v="0"/>
    <x v="0"/>
    <s v="Tóner para impresoras o fax"/>
    <n v="44103103"/>
    <s v="Adquisición de consumibles de impresión a nivel nacional "/>
    <x v="0"/>
    <x v="0"/>
    <n v="1"/>
    <x v="1"/>
    <x v="4"/>
    <x v="0"/>
    <n v="265600000"/>
    <n v="265600000"/>
    <x v="0"/>
    <x v="0"/>
    <x v="0"/>
    <x v="1"/>
    <x v="6"/>
    <s v="Secretaría General - GIT Gestión Contractual"/>
    <x v="1"/>
    <s v="Coordinador GIT Gestión Contractual"/>
    <x v="2"/>
    <x v="2"/>
    <s v="N/A"/>
    <s v="N/A"/>
    <m/>
    <m/>
    <e v="#N/A"/>
    <e v="#N/A"/>
    <e v="#N/A"/>
    <x v="0"/>
    <m/>
    <n v="0"/>
    <n v="0"/>
    <m/>
    <x v="0"/>
    <x v="0"/>
    <x v="0"/>
  </r>
  <r>
    <x v="3"/>
    <m/>
    <x v="3"/>
    <x v="3"/>
    <x v="0"/>
    <x v="0"/>
    <x v="0"/>
    <x v="0"/>
    <s v="Batas protectoras"/>
    <n v="46181533"/>
    <s v="Adquisición de elementos de seguridad industrial "/>
    <x v="0"/>
    <x v="0"/>
    <n v="11"/>
    <x v="1"/>
    <x v="4"/>
    <x v="0"/>
    <n v="400000000"/>
    <n v="400000000"/>
    <x v="0"/>
    <x v="0"/>
    <x v="0"/>
    <x v="1"/>
    <x v="3"/>
    <s v="Secretaria General - GIT Talento Humano"/>
    <x v="1"/>
    <s v="Coordinador GIT Talento Humano"/>
    <x v="2"/>
    <x v="2"/>
    <s v="N/A"/>
    <s v="N/A"/>
    <m/>
    <m/>
    <e v="#N/A"/>
    <e v="#N/A"/>
    <e v="#N/A"/>
    <x v="0"/>
    <m/>
    <n v="0"/>
    <n v="0"/>
    <m/>
    <x v="0"/>
    <x v="0"/>
    <x v="0"/>
  </r>
  <r>
    <x v="3"/>
    <m/>
    <x v="3"/>
    <x v="3"/>
    <x v="0"/>
    <x v="0"/>
    <x v="0"/>
    <x v="0"/>
    <s v="Servicios de compra de vestuario"/>
    <n v="91111703"/>
    <s v="Adquisición de dotación de vestuario de calle para los funcionarios a nivel nacional "/>
    <x v="0"/>
    <x v="0"/>
    <n v="5"/>
    <x v="1"/>
    <x v="4"/>
    <x v="0"/>
    <n v="400000000"/>
    <n v="400000000"/>
    <x v="0"/>
    <x v="0"/>
    <x v="0"/>
    <x v="1"/>
    <x v="3"/>
    <s v="Secretaria General - GIT Talento Humano"/>
    <x v="1"/>
    <s v="Coordinador GIT Talento Humano"/>
    <x v="2"/>
    <x v="2"/>
    <s v="N/A"/>
    <s v="N/A"/>
    <m/>
    <m/>
    <e v="#N/A"/>
    <e v="#N/A"/>
    <e v="#N/A"/>
    <x v="0"/>
    <m/>
    <n v="0"/>
    <n v="0"/>
    <m/>
    <x v="0"/>
    <x v="0"/>
    <x v="0"/>
  </r>
  <r>
    <x v="1"/>
    <m/>
    <x v="1"/>
    <x v="1"/>
    <x v="0"/>
    <x v="0"/>
    <x v="0"/>
    <x v="5"/>
    <s v="Cartografía"/>
    <n v="81151600"/>
    <s v="Realizar el mantenimiento, patronamiento y verificación de equipos geodésicos hiper sr -hiper v y estación total os 101, incluido los respuestos,  para dar cumplimiento a las labores de fotocontrol y rastreo de coordenadas."/>
    <x v="0"/>
    <x v="0"/>
    <n v="8"/>
    <x v="1"/>
    <x v="5"/>
    <x v="0"/>
    <n v="75000000"/>
    <n v="75000000"/>
    <x v="0"/>
    <x v="1"/>
    <x v="0"/>
    <x v="0"/>
    <x v="1"/>
    <s v="Subdirección de Geografía y Cartografía "/>
    <x v="2"/>
    <s v="Subdirector de Geografía y Cartografía "/>
    <x v="1"/>
    <x v="5"/>
    <s v="Densificar el marco de referencia terrestre"/>
    <s v="Puntos Geodésicos Materializados"/>
    <m/>
    <m/>
    <e v="#N/A"/>
    <e v="#N/A"/>
    <e v="#N/A"/>
    <x v="0"/>
    <m/>
    <n v="0"/>
    <n v="0"/>
    <m/>
    <x v="0"/>
    <x v="0"/>
    <x v="0"/>
  </r>
  <r>
    <x v="3"/>
    <m/>
    <x v="3"/>
    <x v="3"/>
    <x v="0"/>
    <x v="0"/>
    <x v="0"/>
    <x v="0"/>
    <s v="Servicios de construcción de edificios comerciales y de oficina"/>
    <n v="72121100"/>
    <s v="Adecuación física e instalación del sistema de cableado estructurado, corriente regulada y normal y sistema de climatización para las oficinas del IGAC en la ciudad de Yopal"/>
    <x v="0"/>
    <x v="0"/>
    <n v="6"/>
    <x v="1"/>
    <x v="5"/>
    <x v="0"/>
    <n v="245135741"/>
    <n v="245135741"/>
    <x v="0"/>
    <x v="0"/>
    <x v="0"/>
    <x v="0"/>
    <x v="4"/>
    <s v="Secretaría General"/>
    <x v="1"/>
    <s v="Secretaria General"/>
    <x v="5"/>
    <x v="6"/>
    <s v="Realizar actividades preliminares"/>
    <s v="SEDES ADECUADAS"/>
    <m/>
    <m/>
    <e v="#N/A"/>
    <e v="#N/A"/>
    <e v="#N/A"/>
    <x v="0"/>
    <m/>
    <n v="0"/>
    <n v="0"/>
    <m/>
    <x v="0"/>
    <x v="0"/>
    <x v="0"/>
  </r>
  <r>
    <x v="4"/>
    <m/>
    <x v="4"/>
    <x v="4"/>
    <x v="0"/>
    <x v="0"/>
    <x v="0"/>
    <x v="0"/>
    <s v="Servicios de formación profesional en ingeniería"/>
    <n v="86101610"/>
    <s v="Prestación del servicio de calibración acreditada de equipos e instrumentos del Laboratorio Nacional de Suelos."/>
    <x v="0"/>
    <x v="0"/>
    <n v="8"/>
    <x v="1"/>
    <x v="6"/>
    <x v="0"/>
    <n v="90000000"/>
    <n v="90000000"/>
    <x v="0"/>
    <x v="0"/>
    <x v="0"/>
    <x v="0"/>
    <x v="7"/>
    <s v="Subdirección de Agrología"/>
    <x v="3"/>
    <s v="Subdirector de Agrología "/>
    <x v="6"/>
    <x v="7"/>
    <s v="Análisis físicos, químicos, biológicos y mineralógicos de suelos"/>
    <s v="Pruebas químicas, físicas, mineralógicas y biológicas de suelos realizadas"/>
    <m/>
    <m/>
    <e v="#N/A"/>
    <e v="#N/A"/>
    <e v="#N/A"/>
    <x v="0"/>
    <m/>
    <n v="0"/>
    <n v="0"/>
    <m/>
    <x v="0"/>
    <x v="0"/>
    <x v="0"/>
  </r>
  <r>
    <x v="2"/>
    <m/>
    <x v="2"/>
    <x v="2"/>
    <x v="0"/>
    <x v="0"/>
    <x v="0"/>
    <x v="0"/>
    <s v="Servicio de mantenimiento de energía de emergencia o de reserva"/>
    <n v="72151514"/>
    <s v="Mantenimiento preventivo y correctivo de UPS en las direcciones territoriales del IGAC"/>
    <x v="0"/>
    <x v="0"/>
    <n v="6"/>
    <x v="1"/>
    <x v="6"/>
    <x v="2"/>
    <n v="60000000"/>
    <n v="60000000"/>
    <x v="0"/>
    <x v="0"/>
    <x v="0"/>
    <x v="0"/>
    <x v="5"/>
    <s v="Oficina de Informática y Telecomunicaciones"/>
    <x v="1"/>
    <s v="José Luis Ariza Vargas (Jefe OIT)"/>
    <x v="3"/>
    <x v="4"/>
    <s v="Implementar y soportar plataformas de TI"/>
    <s v="índice de capacidad en la prestación de servicios de tecnología."/>
    <m/>
    <m/>
    <e v="#N/A"/>
    <e v="#N/A"/>
    <e v="#N/A"/>
    <x v="0"/>
    <m/>
    <n v="0"/>
    <n v="0"/>
    <m/>
    <x v="0"/>
    <x v="0"/>
    <x v="0"/>
  </r>
  <r>
    <x v="1"/>
    <m/>
    <x v="1"/>
    <x v="1"/>
    <x v="0"/>
    <x v="0"/>
    <x v="0"/>
    <x v="0"/>
    <s v="Cartografía"/>
    <n v="81151600"/>
    <s v="Adquisición de estaciones de funcionamiento continua, con sus respectivos accesorios, sistemas de comunicación y de alimentación, para el fortalecimiento de la Red Geodésica Nacional. "/>
    <x v="0"/>
    <x v="0"/>
    <n v="60"/>
    <x v="0"/>
    <x v="6"/>
    <x v="0"/>
    <n v="400000000"/>
    <n v="400000000"/>
    <x v="0"/>
    <x v="0"/>
    <x v="0"/>
    <x v="0"/>
    <x v="1"/>
    <s v="Subdirección de Geografía y Cartografía "/>
    <x v="1"/>
    <s v="Subdirector de Geografía y Cartografía "/>
    <x v="1"/>
    <x v="5"/>
    <s v="Densificar el marco de referencia terrestre"/>
    <s v="Datos Rinex de las estaciones permanentes generados"/>
    <m/>
    <m/>
    <e v="#N/A"/>
    <e v="#N/A"/>
    <e v="#N/A"/>
    <x v="0"/>
    <m/>
    <n v="0"/>
    <n v="0"/>
    <m/>
    <x v="0"/>
    <x v="0"/>
    <x v="0"/>
  </r>
  <r>
    <x v="0"/>
    <m/>
    <x v="0"/>
    <x v="0"/>
    <x v="0"/>
    <x v="0"/>
    <x v="0"/>
    <x v="7"/>
    <s v="Servicios secretariales o de administración de oficinas  "/>
    <n v="80161501"/>
    <s v="Prestación de servicios personales para realizar actividades de digitalización y generación de productos resultantes del proceso de actualización catastral multipropósito de Arauquita - Arauca"/>
    <x v="0"/>
    <x v="0"/>
    <n v="180"/>
    <x v="0"/>
    <x v="0"/>
    <x v="0"/>
    <n v="16028898"/>
    <n v="16028898"/>
    <x v="0"/>
    <x v="1"/>
    <x v="0"/>
    <x v="0"/>
    <x v="0"/>
    <s v="Subdirección de Catastro"/>
    <x v="2"/>
    <s v="Subdirectora de Catastro"/>
    <x v="0"/>
    <x v="0"/>
    <s v="Ejecutar procesos de actualización catastral a nivel nacional"/>
    <s v="Predios actualizados catastralmente"/>
    <m/>
    <m/>
    <e v="#N/A"/>
    <e v="#N/A"/>
    <e v="#N/A"/>
    <x v="0"/>
    <m/>
    <n v="0"/>
    <n v="2048136.9666666668"/>
    <m/>
    <x v="0"/>
    <x v="0"/>
    <x v="0"/>
  </r>
  <r>
    <x v="0"/>
    <m/>
    <x v="0"/>
    <x v="0"/>
    <x v="0"/>
    <x v="0"/>
    <x v="0"/>
    <x v="0"/>
    <s v="Servicios secretariales o de administración de oficinas  "/>
    <n v="80161501"/>
    <s v="Prestación de servicios profesionales para realizar actividades de digitalización, depuración cartográfica catastral y generación de productos de la información catastral en la Dirección Territorial Casanare."/>
    <x v="0"/>
    <x v="0"/>
    <n v="225"/>
    <x v="0"/>
    <x v="0"/>
    <x v="0"/>
    <n v="20036122.5"/>
    <n v="20036122.5"/>
    <x v="0"/>
    <x v="0"/>
    <x v="0"/>
    <x v="0"/>
    <x v="0"/>
    <s v="DT Casanare"/>
    <x v="0"/>
    <s v="HERMES SALCEDO RODRIGUEZ"/>
    <x v="0"/>
    <x v="0"/>
    <s v="Ejecutar procesos de conservación catastral a nivel nacional"/>
    <s v="Mutaciones realizadas"/>
    <m/>
    <m/>
    <e v="#N/A"/>
    <e v="#N/A"/>
    <e v="#N/A"/>
    <x v="0"/>
    <m/>
    <n v="0"/>
    <n v="2048136.9666666668"/>
    <m/>
    <x v="0"/>
    <x v="0"/>
    <x v="0"/>
  </r>
  <r>
    <x v="3"/>
    <m/>
    <x v="3"/>
    <x v="3"/>
    <x v="0"/>
    <x v="0"/>
    <x v="0"/>
    <x v="0"/>
    <s v="Servicios secretariales o de administración de oficinas  "/>
    <n v="80161501"/>
    <s v="Prestación de servicios de apoyo a la gestión para facilitar la respuesta institucional al ciudadano mediante atencion de pqrs en el marco del proceso de gestión catastral de la dirección territorial casanare"/>
    <x v="0"/>
    <x v="0"/>
    <n v="7"/>
    <x v="1"/>
    <x v="0"/>
    <x v="0"/>
    <n v="14687505"/>
    <n v="14687505"/>
    <x v="0"/>
    <x v="0"/>
    <x v="0"/>
    <x v="1"/>
    <x v="8"/>
    <s v="DT Casanare"/>
    <x v="0"/>
    <s v="HERMES SALCEDO RODRIGUEZ"/>
    <x v="7"/>
    <x v="8"/>
    <s v="NA"/>
    <s v="NA"/>
    <m/>
    <m/>
    <e v="#N/A"/>
    <e v="#N/A"/>
    <e v="#N/A"/>
    <x v="0"/>
    <m/>
    <n v="0"/>
    <n v="2098215"/>
    <m/>
    <x v="0"/>
    <x v="0"/>
    <x v="0"/>
  </r>
  <r>
    <x v="0"/>
    <m/>
    <x v="0"/>
    <x v="0"/>
    <x v="0"/>
    <x v="0"/>
    <x v="0"/>
    <x v="0"/>
    <s v="Servicios secretariales o de administración de oficinas  "/>
    <n v="80161501"/>
    <s v="Prestación de servicios de apoyo a la gestión reconocedor predial junior  y atención de requerimientos administrativos y judiciales del proceso de restitución de tierras en la dirección territorial casanare."/>
    <x v="0"/>
    <x v="0"/>
    <n v="210"/>
    <x v="0"/>
    <x v="0"/>
    <x v="2"/>
    <n v="19827500"/>
    <n v="19827500"/>
    <x v="0"/>
    <x v="0"/>
    <x v="0"/>
    <x v="0"/>
    <x v="0"/>
    <s v="DT Casanare"/>
    <x v="0"/>
    <s v="HERMES SALCEDO RODRIGUEZ"/>
    <x v="0"/>
    <x v="0"/>
    <s v="Atender las solicitudes en materia de Política de Restitución de Tierras y Ley de Víctimas"/>
    <s v="Solicitudes Atendidas"/>
    <m/>
    <m/>
    <e v="#N/A"/>
    <e v="#N/A"/>
    <e v="#N/A"/>
    <x v="0"/>
    <m/>
    <n v="0"/>
    <n v="2171583.3333333335"/>
    <m/>
    <x v="0"/>
    <x v="0"/>
    <x v="0"/>
  </r>
  <r>
    <x v="2"/>
    <m/>
    <x v="2"/>
    <x v="5"/>
    <x v="0"/>
    <x v="0"/>
    <x v="0"/>
    <x v="0"/>
    <s v="Servicios de consultoría de negocios y administración corporativa"/>
    <n v="80101500"/>
    <s v="Prestación de servicios profesionales para catalogar y clasificar en formato MARC los libros de la colección, informes técnicos, tesis y realizar los procesos logísticos de la Biblioteca virtual y presencial del Instituto."/>
    <x v="0"/>
    <x v="0"/>
    <n v="8"/>
    <x v="1"/>
    <x v="0"/>
    <x v="2"/>
    <n v="20666849"/>
    <n v="20666849"/>
    <x v="0"/>
    <x v="1"/>
    <x v="0"/>
    <x v="0"/>
    <x v="9"/>
    <s v="Oficina de Difusión y Mercadeo"/>
    <x v="1"/>
    <s v="Jefe Oficina de Difusión y Mercadeo de Información "/>
    <x v="8"/>
    <x v="9"/>
    <s v="Implementar el componente tecnológico para el catastro multipropósito y su integración con el registro de la propiedad"/>
    <s v="Sistemas de información implementados"/>
    <m/>
    <m/>
    <e v="#N/A"/>
    <e v="#N/A"/>
    <e v="#N/A"/>
    <x v="0"/>
    <m/>
    <n v="0"/>
    <n v="2583356.125"/>
    <m/>
    <x v="0"/>
    <x v="0"/>
    <x v="0"/>
  </r>
  <r>
    <x v="0"/>
    <m/>
    <x v="0"/>
    <x v="0"/>
    <x v="0"/>
    <x v="0"/>
    <x v="0"/>
    <x v="7"/>
    <s v="Servicios secretariales o de administración de oficinas  "/>
    <n v="80161501"/>
    <s v="Prestación de servicios técnicos de apoyo al seguimiento, planeación y gestión del reconocimiento predial  en el proceso de actualización catastral multipropósito de Arauquita - Arauca"/>
    <x v="0"/>
    <x v="0"/>
    <n v="180"/>
    <x v="0"/>
    <x v="0"/>
    <x v="0"/>
    <n v="21630000"/>
    <n v="21630000"/>
    <x v="0"/>
    <x v="1"/>
    <x v="0"/>
    <x v="0"/>
    <x v="0"/>
    <s v="Subdirección de Catastro"/>
    <x v="2"/>
    <s v="Subdirectora de Catastro"/>
    <x v="0"/>
    <x v="0"/>
    <s v="Ejecutar procesos de actualización catastral a nivel nacional"/>
    <s v="Predios actualizados catastralmente"/>
    <m/>
    <m/>
    <e v="#N/A"/>
    <e v="#N/A"/>
    <e v="#N/A"/>
    <x v="0"/>
    <m/>
    <n v="0"/>
    <n v="2763833.3333333335"/>
    <m/>
    <x v="0"/>
    <x v="0"/>
    <x v="0"/>
  </r>
  <r>
    <x v="0"/>
    <m/>
    <x v="0"/>
    <x v="0"/>
    <x v="0"/>
    <x v="0"/>
    <x v="0"/>
    <x v="0"/>
    <s v="Servicios secretariales o de administración de oficinas  "/>
    <n v="80161501"/>
    <s v="Prestación de servicios profesionales para realizar las socializaciones requeridas en el proceso de actualización catastral multiproposito de El Guamo y Córdoba (Bolivar)  y Río Blanco (Tolima)"/>
    <x v="0"/>
    <x v="0"/>
    <n v="195"/>
    <x v="0"/>
    <x v="0"/>
    <x v="2"/>
    <n v="23661534"/>
    <n v="23661534"/>
    <x v="0"/>
    <x v="0"/>
    <x v="0"/>
    <x v="0"/>
    <x v="0"/>
    <s v="Subdirección de Catastro"/>
    <x v="2"/>
    <s v="Subdirectora de Catastro"/>
    <x v="0"/>
    <x v="0"/>
    <s v="Ejecutar procesos de actualización catastral a nivel nacional"/>
    <s v="Predios actualizados catastralmente"/>
    <m/>
    <m/>
    <e v="#N/A"/>
    <e v="#N/A"/>
    <e v="#N/A"/>
    <x v="0"/>
    <m/>
    <n v="0"/>
    <n v="2790847.6"/>
    <m/>
    <x v="0"/>
    <x v="0"/>
    <x v="0"/>
  </r>
  <r>
    <x v="0"/>
    <m/>
    <x v="0"/>
    <x v="0"/>
    <x v="0"/>
    <x v="0"/>
    <x v="0"/>
    <x v="0"/>
    <s v="Servicios secretariales o de administración de oficinas  "/>
    <n v="80161501"/>
    <s v="Prestación de servicios profesionales para apoyar la gestión de los procesos catastrales de formación, actualización y conservación catastral."/>
    <x v="0"/>
    <x v="0"/>
    <n v="240"/>
    <x v="0"/>
    <x v="0"/>
    <x v="0"/>
    <n v="29121888"/>
    <n v="29121888"/>
    <x v="0"/>
    <x v="1"/>
    <x v="0"/>
    <x v="0"/>
    <x v="0"/>
    <s v="Subdirección de Catastro"/>
    <x v="2"/>
    <s v="Subdirectora de Catastro"/>
    <x v="0"/>
    <x v="0"/>
    <s v="Ejecutar procesos de actualización catastral a nivel nacional"/>
    <s v="Predios actualizados catastralmente"/>
    <m/>
    <m/>
    <e v="#N/A"/>
    <e v="#N/A"/>
    <e v="#N/A"/>
    <x v="0"/>
    <m/>
    <n v="0"/>
    <n v="2790847.6"/>
    <m/>
    <x v="0"/>
    <x v="0"/>
    <x v="0"/>
  </r>
  <r>
    <x v="2"/>
    <m/>
    <x v="2"/>
    <x v="2"/>
    <x v="0"/>
    <x v="0"/>
    <x v="0"/>
    <x v="0"/>
    <s v="Servicios secretariales o de administración de oficinas  "/>
    <n v="80161501"/>
    <s v="Prestación de servicios profesionales para desarrollar actividades de soporte informático relacionados con la gestión de software, hardware e infraestructura tecnológica en formación, actualización de la formación y conservación catastral en la dirección territorial Casanare"/>
    <x v="0"/>
    <x v="0"/>
    <n v="225"/>
    <x v="0"/>
    <x v="0"/>
    <x v="2"/>
    <n v="27301770"/>
    <n v="27301770"/>
    <x v="0"/>
    <x v="0"/>
    <x v="0"/>
    <x v="0"/>
    <x v="8"/>
    <s v="DT Casanare"/>
    <x v="0"/>
    <s v="Hermes Salcedo Rodríguez"/>
    <x v="0"/>
    <x v="0"/>
    <s v="Ejecutar procesos de conservación catastral a nivel nacional"/>
    <s v="Mutaciones realizadas"/>
    <m/>
    <m/>
    <e v="#N/A"/>
    <e v="#N/A"/>
    <e v="#N/A"/>
    <x v="0"/>
    <m/>
    <n v="0"/>
    <n v="2790847.6"/>
    <m/>
    <x v="0"/>
    <x v="0"/>
    <x v="0"/>
  </r>
  <r>
    <x v="0"/>
    <m/>
    <x v="0"/>
    <x v="0"/>
    <x v="0"/>
    <x v="1"/>
    <x v="0"/>
    <x v="4"/>
    <s v="Servicios secretariales o de administración de oficinas  "/>
    <n v="80161501"/>
    <s v="Realizar recomendaciones y proponer ajustes al Documento Metodológico para la Participación de las comunidades Negras, Afrocolombianas, Raizales y Palenqueras en la implementación del Catastro Multipropósito, en el marco de la competencia de la Comisón Consultiva de Alto Nivel establecida en el Decreto 1640 de 2020"/>
    <x v="0"/>
    <x v="0"/>
    <n v="240"/>
    <x v="1"/>
    <x v="0"/>
    <x v="1"/>
    <n v="714000000"/>
    <n v="71400000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2975000"/>
    <m/>
    <x v="1"/>
    <x v="0"/>
    <x v="0"/>
  </r>
  <r>
    <x v="3"/>
    <m/>
    <x v="3"/>
    <x v="3"/>
    <x v="0"/>
    <x v="0"/>
    <x v="0"/>
    <x v="0"/>
    <s v="Servicios secretariales o de administración de oficinas  "/>
    <n v="80161501"/>
    <s v="Prestación de servicios profesionales para realizar actividades de apoyo en el marco del proceso de gestion catastral en la dirección territorial casanare"/>
    <x v="0"/>
    <x v="0"/>
    <n v="7"/>
    <x v="1"/>
    <x v="0"/>
    <x v="0"/>
    <n v="25481652"/>
    <n v="25481652"/>
    <x v="0"/>
    <x v="0"/>
    <x v="0"/>
    <x v="1"/>
    <x v="8"/>
    <s v="DT Casanare"/>
    <x v="0"/>
    <s v="HERMES SALCEDO RODRIGUEZ"/>
    <x v="7"/>
    <x v="8"/>
    <s v="NA"/>
    <s v="NA"/>
    <m/>
    <m/>
    <e v="#N/A"/>
    <e v="#N/A"/>
    <e v="#N/A"/>
    <x v="0"/>
    <m/>
    <n v="0"/>
    <n v="3640236"/>
    <m/>
    <x v="0"/>
    <x v="0"/>
    <x v="0"/>
  </r>
  <r>
    <x v="0"/>
    <m/>
    <x v="0"/>
    <x v="0"/>
    <x v="0"/>
    <x v="0"/>
    <x v="0"/>
    <x v="7"/>
    <s v="Servicios secretariales o de administración de oficinas  "/>
    <n v="80161501"/>
    <s v="Prestación de servicios para realizar la edición, depuración y consolidación de los productos cartográficos requeridos para el componente geográfico de los procesos de actualización catastral multipropósito de Arauquita - Arauca"/>
    <x v="0"/>
    <x v="0"/>
    <n v="180"/>
    <x v="0"/>
    <x v="0"/>
    <x v="0"/>
    <n v="29858544"/>
    <n v="29858544"/>
    <x v="0"/>
    <x v="1"/>
    <x v="0"/>
    <x v="0"/>
    <x v="0"/>
    <s v="Subdirección de Catastro"/>
    <x v="2"/>
    <s v="Subdirectora de Catastro"/>
    <x v="0"/>
    <x v="0"/>
    <s v="Ejecutar procesos de actualización catastral a nivel nacional"/>
    <s v="Predios actualizados catastralmente"/>
    <m/>
    <m/>
    <e v="#N/A"/>
    <e v="#N/A"/>
    <e v="#N/A"/>
    <x v="0"/>
    <m/>
    <n v="0"/>
    <n v="3815258.4"/>
    <m/>
    <x v="0"/>
    <x v="0"/>
    <x v="0"/>
  </r>
  <r>
    <x v="0"/>
    <m/>
    <x v="0"/>
    <x v="0"/>
    <x v="0"/>
    <x v="0"/>
    <x v="0"/>
    <x v="0"/>
    <s v="Servicios secretariales o de administración de oficinas  "/>
    <n v="80161501"/>
    <s v="Prestación de servicios para realizar la edición, depuración y consolidación de los productos cartográficos requeridos para el componente geográfico de los procesos de actualización catastral multiproposito de El Guamo y Bolivar (Cordobá) y Río Blanco (Tolima)"/>
    <x v="0"/>
    <x v="0"/>
    <n v="165"/>
    <x v="0"/>
    <x v="0"/>
    <x v="2"/>
    <n v="27370332"/>
    <n v="27370332"/>
    <x v="0"/>
    <x v="0"/>
    <x v="0"/>
    <x v="0"/>
    <x v="0"/>
    <s v="Subdirección de Catastro"/>
    <x v="2"/>
    <s v="Subdirectora de Catastro"/>
    <x v="0"/>
    <x v="0"/>
    <s v="Ejecutar procesos de actualización catastral a nivel nacional"/>
    <s v="Predios actualizados catastralmente"/>
    <m/>
    <m/>
    <e v="#N/A"/>
    <e v="#N/A"/>
    <e v="#N/A"/>
    <x v="0"/>
    <m/>
    <n v="0"/>
    <n v="3815258.4"/>
    <m/>
    <x v="0"/>
    <x v="0"/>
    <x v="0"/>
  </r>
  <r>
    <x v="0"/>
    <m/>
    <x v="0"/>
    <x v="0"/>
    <x v="0"/>
    <x v="0"/>
    <x v="0"/>
    <x v="7"/>
    <s v="Servicios secretariales o de administración de oficinas  "/>
    <n v="80161501"/>
    <s v="Prestación de servicios para realizar el control calidad de los productos geográficos, alfanuméricos y documentales generados en los procesos de actualización multipropósito de Arauquita - Arauca"/>
    <x v="0"/>
    <x v="0"/>
    <n v="180"/>
    <x v="0"/>
    <x v="0"/>
    <x v="0"/>
    <n v="34546758"/>
    <n v="34546758"/>
    <x v="0"/>
    <x v="1"/>
    <x v="0"/>
    <x v="0"/>
    <x v="0"/>
    <s v="Subdirección de Catastro"/>
    <x v="2"/>
    <s v="Subdirectora de Catastro"/>
    <x v="0"/>
    <x v="0"/>
    <s v="Ejecutar procesos de actualización catastral a nivel nacional"/>
    <s v="Predios actualizados catastralmente"/>
    <m/>
    <m/>
    <e v="#N/A"/>
    <e v="#N/A"/>
    <e v="#N/A"/>
    <x v="0"/>
    <m/>
    <n v="0"/>
    <n v="4414307.9666666668"/>
    <m/>
    <x v="0"/>
    <x v="0"/>
    <x v="0"/>
  </r>
  <r>
    <x v="0"/>
    <m/>
    <x v="0"/>
    <x v="0"/>
    <x v="0"/>
    <x v="0"/>
    <x v="0"/>
    <x v="0"/>
    <s v="Servicios secretariales o de administración de oficinas  "/>
    <n v="80161501"/>
    <s v="Prestación de servicios profesionales para realizar levantamiento y análisis de requerimientos funcionales y técnicos para sistemas de información, diagramación y diseño conceptual de procesos y pruebas de sistemas de infomación."/>
    <x v="0"/>
    <x v="0"/>
    <n v="240"/>
    <x v="0"/>
    <x v="0"/>
    <x v="0"/>
    <n v="46062344"/>
    <n v="46062344"/>
    <x v="0"/>
    <x v="0"/>
    <x v="0"/>
    <x v="0"/>
    <x v="0"/>
    <s v="Subdirección de Catastro"/>
    <x v="2"/>
    <s v="Subdirectora de Catastro"/>
    <x v="0"/>
    <x v="0"/>
    <s v="Ejecutar procesos de actualización catastral a nivel nacional"/>
    <s v="Predios actualizados catastralmente"/>
    <m/>
    <m/>
    <e v="#N/A"/>
    <e v="#N/A"/>
    <e v="#N/A"/>
    <x v="0"/>
    <m/>
    <n v="0"/>
    <n v="4414307.9666666668"/>
    <m/>
    <x v="0"/>
    <x v="0"/>
    <x v="0"/>
  </r>
  <r>
    <x v="0"/>
    <m/>
    <x v="0"/>
    <x v="0"/>
    <x v="0"/>
    <x v="1"/>
    <x v="0"/>
    <x v="7"/>
    <s v="Servicios secretariales o de administración de oficinas  "/>
    <n v="80161501"/>
    <s v="Apoyar al IGAC como Consultor Administrativo en el marco del Proyecto denominado &quot;CONSULTA PREVIA&quot;, el cual es financiado con recursos del Contrato de Préstamo BIRF N. 8937-CO en el marco de lo establecido en el Reglamento Operativo  del Proyecto y el Acuerdo Interistitucional suscrito entre las entidades ejecutoras."/>
    <x v="0"/>
    <x v="0"/>
    <n v="240"/>
    <x v="0"/>
    <x v="0"/>
    <x v="1"/>
    <n v="46062344"/>
    <n v="46062344"/>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4414307.9666666668"/>
    <m/>
    <x v="1"/>
    <x v="0"/>
    <x v="0"/>
  </r>
  <r>
    <x v="0"/>
    <m/>
    <x v="0"/>
    <x v="0"/>
    <x v="0"/>
    <x v="0"/>
    <x v="0"/>
    <x v="0"/>
    <s v="Servicios secretariales o de administración de oficinas  "/>
    <n v="80161501"/>
    <s v="Prestación de servicios profesionales para el seguimiento y control de las actividades tecnicas de la etapa operativa del proyecto de gestión catastral multiproposito de El Guamo y Córdoba (Bolivar)  y Río Blanco (Tolima)"/>
    <x v="0"/>
    <x v="0"/>
    <n v="195"/>
    <x v="0"/>
    <x v="0"/>
    <x v="2"/>
    <n v="37425655"/>
    <n v="37425655"/>
    <x v="0"/>
    <x v="0"/>
    <x v="0"/>
    <x v="0"/>
    <x v="0"/>
    <s v="Subdirección de Catastro"/>
    <x v="2"/>
    <s v="Subdirectora de Catastro"/>
    <x v="0"/>
    <x v="0"/>
    <s v="Ejecutar procesos de actualización catastral a nivel nacional"/>
    <s v="Predios actualizados catastralmente"/>
    <m/>
    <m/>
    <e v="#N/A"/>
    <e v="#N/A"/>
    <e v="#N/A"/>
    <x v="0"/>
    <m/>
    <n v="0"/>
    <n v="4414308.025641026"/>
    <m/>
    <x v="0"/>
    <x v="0"/>
    <x v="0"/>
  </r>
  <r>
    <x v="0"/>
    <m/>
    <x v="0"/>
    <x v="0"/>
    <x v="0"/>
    <x v="1"/>
    <x v="0"/>
    <x v="2"/>
    <s v="Planificación o administración de proyectos"/>
    <n v="80101604"/>
    <s v="Prestación de servicios profesionales para realizar los procesos de aseguramiento de la calidad del componente social y documental de los productos generados por los operadores catastrales contratados en el marco del Contrato de Préstamo BIRF  No.89370 – OC"/>
    <x v="0"/>
    <x v="0"/>
    <n v="6"/>
    <x v="1"/>
    <x v="0"/>
    <x v="1"/>
    <n v="28988880"/>
    <n v="2898888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4831480"/>
    <m/>
    <x v="1"/>
    <x v="0"/>
    <x v="0"/>
  </r>
  <r>
    <x v="5"/>
    <m/>
    <x v="5"/>
    <x v="6"/>
    <x v="0"/>
    <x v="1"/>
    <x v="0"/>
    <x v="4"/>
    <s v="Servicios de sistemas de información geográfica (sig)"/>
    <n v="81101512"/>
    <s v="Prestación de servicios profesionales para desarrollar herramientas asociadas a la transferencia de conocimiento técnico especializado de acuerdos con los requerimientos y necesidades de la oficina CIAF."/>
    <x v="0"/>
    <x v="0"/>
    <n v="7"/>
    <x v="1"/>
    <x v="0"/>
    <x v="0"/>
    <n v="33820360"/>
    <n v="33820360"/>
    <x v="0"/>
    <x v="1"/>
    <x v="0"/>
    <x v="0"/>
    <x v="10"/>
    <s v="Oficina CIAF"/>
    <x v="1"/>
    <s v="Jefe Oficina CIAF"/>
    <x v="9"/>
    <x v="10"/>
    <s v="Desarrollar estudios e investigaciones aplicadas a través de ciencia de datos y prospectiva para fortalecer los procesos institucionales"/>
    <s v="Modelos de gestión Implementados"/>
    <m/>
    <m/>
    <e v="#N/A"/>
    <e v="#N/A"/>
    <e v="#N/A"/>
    <x v="0"/>
    <m/>
    <n v="0"/>
    <n v="4831480"/>
    <m/>
    <x v="1"/>
    <x v="0"/>
    <x v="0"/>
  </r>
  <r>
    <x v="0"/>
    <m/>
    <x v="0"/>
    <x v="0"/>
    <x v="0"/>
    <x v="0"/>
    <x v="0"/>
    <x v="0"/>
    <s v="Planificación o administración de proyectos"/>
    <n v="80101604"/>
    <s v="Prestación de servicios profesionales para realizar los procesos de aseguramiento de la calidad del componente social y documental de los productos generados por los operadores catastrales para la implementación del Catastro Multipropósito."/>
    <x v="0"/>
    <x v="0"/>
    <n v="6"/>
    <x v="1"/>
    <x v="0"/>
    <x v="1"/>
    <n v="29858544"/>
    <n v="29858544"/>
    <x v="0"/>
    <x v="0"/>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4976424"/>
    <m/>
    <x v="0"/>
    <x v="0"/>
    <x v="0"/>
  </r>
  <r>
    <x v="2"/>
    <m/>
    <x v="2"/>
    <x v="2"/>
    <x v="0"/>
    <x v="0"/>
    <x v="0"/>
    <x v="1"/>
    <s v="Servicios de implementación de aplicaciones"/>
    <n v="81111508"/>
    <s v="Prestación de servicios profesionales para soportar, mantener, analizar, diseñar, desarrollar e integrar componentes de software para el instituto."/>
    <x v="0"/>
    <x v="0"/>
    <n v="8"/>
    <x v="1"/>
    <x v="0"/>
    <x v="0"/>
    <n v="39811392"/>
    <n v="39811392"/>
    <x v="0"/>
    <x v="1"/>
    <x v="0"/>
    <x v="0"/>
    <x v="5"/>
    <s v="Oficina de Informática y Telecomunicaciones"/>
    <x v="1"/>
    <s v="José Luis Ariza Vargas (Jefe OIT)"/>
    <x v="3"/>
    <x v="4"/>
    <s v="Implementar y soportar plataformas de TI"/>
    <s v="índice de capacidad en la prestación de servicios de tecnología."/>
    <m/>
    <m/>
    <e v="#N/A"/>
    <e v="#N/A"/>
    <e v="#N/A"/>
    <x v="0"/>
    <m/>
    <n v="0"/>
    <n v="4976424"/>
    <m/>
    <x v="0"/>
    <x v="0"/>
    <x v="0"/>
  </r>
  <r>
    <x v="0"/>
    <m/>
    <x v="0"/>
    <x v="0"/>
    <x v="0"/>
    <x v="1"/>
    <x v="0"/>
    <x v="2"/>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RF  No.89370 – OC. Profesional 1"/>
    <x v="0"/>
    <x v="0"/>
    <n v="6"/>
    <x v="1"/>
    <x v="0"/>
    <x v="1"/>
    <n v="33540540"/>
    <n v="3354054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5590090"/>
    <m/>
    <x v="1"/>
    <x v="0"/>
    <x v="0"/>
  </r>
  <r>
    <x v="0"/>
    <m/>
    <x v="0"/>
    <x v="0"/>
    <x v="0"/>
    <x v="1"/>
    <x v="0"/>
    <x v="2"/>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RF  No.89370 – OC. Profesional 2"/>
    <x v="0"/>
    <x v="0"/>
    <n v="6"/>
    <x v="1"/>
    <x v="0"/>
    <x v="1"/>
    <n v="33540540"/>
    <n v="3354054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5590090"/>
    <m/>
    <x v="1"/>
    <x v="0"/>
    <x v="0"/>
  </r>
  <r>
    <x v="0"/>
    <m/>
    <x v="0"/>
    <x v="0"/>
    <x v="0"/>
    <x v="1"/>
    <x v="0"/>
    <x v="2"/>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RF  No.89370 – OC. Profesional 3"/>
    <x v="0"/>
    <x v="0"/>
    <n v="6"/>
    <x v="1"/>
    <x v="0"/>
    <x v="1"/>
    <n v="33540540"/>
    <n v="3354054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5590090"/>
    <m/>
    <x v="1"/>
    <x v="0"/>
    <x v="0"/>
  </r>
  <r>
    <x v="0"/>
    <m/>
    <x v="0"/>
    <x v="0"/>
    <x v="0"/>
    <x v="1"/>
    <x v="0"/>
    <x v="2"/>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RF  No.89370 – OC. Profesional 4"/>
    <x v="0"/>
    <x v="0"/>
    <n v="6"/>
    <x v="1"/>
    <x v="0"/>
    <x v="1"/>
    <n v="33540540"/>
    <n v="3354054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5590090"/>
    <m/>
    <x v="1"/>
    <x v="0"/>
    <x v="0"/>
  </r>
  <r>
    <x v="0"/>
    <m/>
    <x v="0"/>
    <x v="0"/>
    <x v="0"/>
    <x v="1"/>
    <x v="0"/>
    <x v="2"/>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RF  No.89370 – OC. Profesional 5"/>
    <x v="0"/>
    <x v="0"/>
    <n v="6"/>
    <x v="1"/>
    <x v="0"/>
    <x v="1"/>
    <n v="33540540"/>
    <n v="3354054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5590090"/>
    <m/>
    <x v="1"/>
    <x v="0"/>
    <x v="0"/>
  </r>
  <r>
    <x v="0"/>
    <m/>
    <x v="0"/>
    <x v="0"/>
    <x v="0"/>
    <x v="1"/>
    <x v="0"/>
    <x v="2"/>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D No.4856/OC-CO. Profesional 1"/>
    <x v="0"/>
    <x v="0"/>
    <n v="6"/>
    <x v="1"/>
    <x v="0"/>
    <x v="1"/>
    <n v="33540540"/>
    <n v="3354054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5590090"/>
    <m/>
    <x v="1"/>
    <x v="0"/>
    <x v="0"/>
  </r>
  <r>
    <x v="0"/>
    <m/>
    <x v="0"/>
    <x v="0"/>
    <x v="0"/>
    <x v="1"/>
    <x v="0"/>
    <x v="2"/>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D No.4856/OC-CO. Profesional 2"/>
    <x v="0"/>
    <x v="0"/>
    <n v="6"/>
    <x v="1"/>
    <x v="0"/>
    <x v="1"/>
    <n v="33540540"/>
    <n v="3354054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5590090"/>
    <m/>
    <x v="1"/>
    <x v="0"/>
    <x v="0"/>
  </r>
  <r>
    <x v="0"/>
    <m/>
    <x v="0"/>
    <x v="0"/>
    <x v="0"/>
    <x v="1"/>
    <x v="0"/>
    <x v="2"/>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D No.4856/OC-CO. Profesional 3"/>
    <x v="0"/>
    <x v="0"/>
    <n v="6"/>
    <x v="1"/>
    <x v="0"/>
    <x v="1"/>
    <n v="33540540"/>
    <n v="3354054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5590090"/>
    <m/>
    <x v="1"/>
    <x v="0"/>
    <x v="0"/>
  </r>
  <r>
    <x v="0"/>
    <m/>
    <x v="0"/>
    <x v="0"/>
    <x v="0"/>
    <x v="1"/>
    <x v="0"/>
    <x v="2"/>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D No.4856/OC-CO. Profesional 4"/>
    <x v="0"/>
    <x v="0"/>
    <n v="6"/>
    <x v="1"/>
    <x v="0"/>
    <x v="1"/>
    <n v="33540540"/>
    <n v="3354054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5590090"/>
    <m/>
    <x v="1"/>
    <x v="0"/>
    <x v="0"/>
  </r>
  <r>
    <x v="0"/>
    <m/>
    <x v="0"/>
    <x v="0"/>
    <x v="0"/>
    <x v="1"/>
    <x v="0"/>
    <x v="2"/>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D No.4856/OC-CO. Profesional 5"/>
    <x v="0"/>
    <x v="0"/>
    <n v="6"/>
    <x v="1"/>
    <x v="0"/>
    <x v="1"/>
    <n v="33540540"/>
    <n v="3354054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5590090"/>
    <m/>
    <x v="1"/>
    <x v="0"/>
    <x v="0"/>
  </r>
  <r>
    <x v="2"/>
    <m/>
    <x v="2"/>
    <x v="2"/>
    <x v="0"/>
    <x v="0"/>
    <x v="0"/>
    <x v="5"/>
    <s v="Servicios de sistemas de información geográfica (sig)"/>
    <n v="81101512"/>
    <s v="Prestación de servicios profesionales para elaborar las historias de usuarios y prototipado de las funcionalidades requeridas en el marco de la implementación de la política de catastro multipropósito."/>
    <x v="0"/>
    <x v="0"/>
    <n v="10"/>
    <x v="1"/>
    <x v="0"/>
    <x v="1"/>
    <n v="57298420"/>
    <n v="5729842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5729842"/>
    <m/>
    <x v="0"/>
    <x v="0"/>
    <x v="0"/>
  </r>
  <r>
    <x v="2"/>
    <m/>
    <x v="2"/>
    <x v="2"/>
    <x v="0"/>
    <x v="0"/>
    <x v="0"/>
    <x v="5"/>
    <s v="Servicios de sistemas de información geográfica (sig)"/>
    <n v="81101512"/>
    <s v="Prestación de servicios profesionales para elaborar las historias de usuarios y prototipado de las funcionalidades requeridas en el marco de la implementación de la política de catastro multipropósito."/>
    <x v="0"/>
    <x v="0"/>
    <n v="10"/>
    <x v="1"/>
    <x v="0"/>
    <x v="1"/>
    <n v="57298420"/>
    <n v="5729842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5729842"/>
    <m/>
    <x v="0"/>
    <x v="0"/>
    <x v="0"/>
  </r>
  <r>
    <x v="2"/>
    <m/>
    <x v="2"/>
    <x v="2"/>
    <x v="0"/>
    <x v="0"/>
    <x v="0"/>
    <x v="5"/>
    <s v="Servicios de sistemas de información geográfica (sig)"/>
    <n v="81101512"/>
    <s v="Prestación de servicios profesionales para elaborar las historias de usuarios y prototipado de las funcionalidades requeridas en el marco de la implementación de la política de catastro multipropósito."/>
    <x v="0"/>
    <x v="0"/>
    <n v="10"/>
    <x v="1"/>
    <x v="0"/>
    <x v="1"/>
    <n v="57298420"/>
    <n v="5729842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5729842"/>
    <m/>
    <x v="0"/>
    <x v="0"/>
    <x v="0"/>
  </r>
  <r>
    <x v="2"/>
    <m/>
    <x v="2"/>
    <x v="2"/>
    <x v="0"/>
    <x v="0"/>
    <x v="0"/>
    <x v="5"/>
    <s v="Servicios de sistemas de información geográfica (sig)"/>
    <n v="81101512"/>
    <s v="Prestación de servicios profesionales para soportar, mantener, analizar, diseñar, desarrollar e integrar componentes de software geográficos en el marco de la implementación de la política de catastro multipropósito."/>
    <x v="0"/>
    <x v="0"/>
    <n v="10"/>
    <x v="1"/>
    <x v="0"/>
    <x v="1"/>
    <n v="57298420"/>
    <n v="5729842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5729842"/>
    <m/>
    <x v="0"/>
    <x v="0"/>
    <x v="0"/>
  </r>
  <r>
    <x v="2"/>
    <m/>
    <x v="2"/>
    <x v="2"/>
    <x v="0"/>
    <x v="0"/>
    <x v="0"/>
    <x v="5"/>
    <s v="Servicios de sistemas de información geográfica (sig)"/>
    <n v="81101512"/>
    <s v="Prestación de servicios profesionales para elaborar las historias de usuarios y prototipado de las funcionalidades requeridas en el marco de la implementación de la política de catastro multipropósito."/>
    <x v="0"/>
    <x v="0"/>
    <n v="10"/>
    <x v="1"/>
    <x v="0"/>
    <x v="1"/>
    <n v="57298420"/>
    <n v="5729842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5729842"/>
    <m/>
    <x v="0"/>
    <x v="0"/>
    <x v="0"/>
  </r>
  <r>
    <x v="2"/>
    <m/>
    <x v="2"/>
    <x v="2"/>
    <x v="0"/>
    <x v="0"/>
    <x v="0"/>
    <x v="5"/>
    <s v="Servicios de sistemas de información geográfica (sig)"/>
    <n v="81101512"/>
    <s v="Prestación de servicios profesionales para elaborar las historias de usuarios y prototipado de las funcionalidades requeridas en el marco de la implementación de la política de catastro multipropósito."/>
    <x v="0"/>
    <x v="0"/>
    <n v="10"/>
    <x v="1"/>
    <x v="0"/>
    <x v="1"/>
    <n v="57298420"/>
    <n v="5729842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5729842"/>
    <m/>
    <x v="0"/>
    <x v="0"/>
    <x v="0"/>
  </r>
  <r>
    <x v="2"/>
    <m/>
    <x v="2"/>
    <x v="2"/>
    <x v="0"/>
    <x v="0"/>
    <x v="0"/>
    <x v="5"/>
    <s v="Servicios de sistemas de información geográfica (sig)"/>
    <n v="81101512"/>
    <s v="Prestación de servicios profesionales para soportar, mantener, analizar, diseñar, desarrollar e integrar componentes de software geográficos en el marco de la implementación de la política de catastro multipropósito."/>
    <x v="0"/>
    <x v="0"/>
    <n v="10"/>
    <x v="1"/>
    <x v="0"/>
    <x v="1"/>
    <n v="57298420"/>
    <n v="5729842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5729842"/>
    <m/>
    <x v="0"/>
    <x v="0"/>
    <x v="0"/>
  </r>
  <r>
    <x v="0"/>
    <m/>
    <x v="0"/>
    <x v="0"/>
    <x v="0"/>
    <x v="1"/>
    <x v="0"/>
    <x v="2"/>
    <s v="Planificación o administración de proyectos"/>
    <n v="80101604"/>
    <s v="Prestación de servicios profesionales para realizar los procesos de aseguramiento de la calidad requeridos en la revisión de los productos generados por los operadores catastrales contratados en el marco del Contrato de Préstamo BIRF  No.89370 – OC. Profesional 1."/>
    <x v="0"/>
    <x v="0"/>
    <n v="6"/>
    <x v="1"/>
    <x v="0"/>
    <x v="1"/>
    <n v="38932740"/>
    <n v="3893274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6488790"/>
    <m/>
    <x v="1"/>
    <x v="0"/>
    <x v="0"/>
  </r>
  <r>
    <x v="0"/>
    <m/>
    <x v="0"/>
    <x v="0"/>
    <x v="0"/>
    <x v="1"/>
    <x v="0"/>
    <x v="2"/>
    <s v="Planificación o administración de proyectos"/>
    <n v="80101604"/>
    <s v="Prestación de servicios profesionales para realizar los procesos de aseguramiento de la calidad requeridos en la revisión de los productos generados por los operadores catastrales contratados en el marco del Contrato de Préstamo BIRF  No.89370 – OC. Profesional 2."/>
    <x v="0"/>
    <x v="0"/>
    <n v="6"/>
    <x v="1"/>
    <x v="0"/>
    <x v="1"/>
    <n v="38932740"/>
    <n v="3893274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6488790"/>
    <m/>
    <x v="1"/>
    <x v="0"/>
    <x v="0"/>
  </r>
  <r>
    <x v="0"/>
    <m/>
    <x v="0"/>
    <x v="0"/>
    <x v="0"/>
    <x v="1"/>
    <x v="0"/>
    <x v="2"/>
    <s v="Planificación o administración de proyectos"/>
    <n v="80101604"/>
    <s v="Prestación de servicios profesionales para realizar los procesos de aseguramiento de la calidad requeridos en la revisión de los productos generados por los operadores catastrales contratados en el marco del Contrato de Préstamo BIRF  No.89370 – OC. Profesional 3."/>
    <x v="0"/>
    <x v="0"/>
    <n v="6"/>
    <x v="1"/>
    <x v="0"/>
    <x v="1"/>
    <n v="38932740"/>
    <n v="3893274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6488790"/>
    <m/>
    <x v="1"/>
    <x v="0"/>
    <x v="0"/>
  </r>
  <r>
    <x v="0"/>
    <m/>
    <x v="0"/>
    <x v="0"/>
    <x v="0"/>
    <x v="1"/>
    <x v="0"/>
    <x v="2"/>
    <s v="Planificación o administración de proyectos"/>
    <n v="80101604"/>
    <s v="Prestación de servicios profesionales para realizar los procesos de aseguramiento de la calidad requeridos en la revisión de los productos generados por los operadores catastrales contratados en el marco del Contrato de Préstamo BID No.4856/OC-CO. Profesional 1."/>
    <x v="0"/>
    <x v="0"/>
    <n v="6"/>
    <x v="1"/>
    <x v="0"/>
    <x v="1"/>
    <n v="38932740"/>
    <n v="3893274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6488790"/>
    <m/>
    <x v="1"/>
    <x v="0"/>
    <x v="0"/>
  </r>
  <r>
    <x v="0"/>
    <m/>
    <x v="0"/>
    <x v="0"/>
    <x v="0"/>
    <x v="1"/>
    <x v="0"/>
    <x v="2"/>
    <s v="Planificación o administración de proyectos"/>
    <n v="80101604"/>
    <s v="Prestación de servicios profesionales para realizar los procesos de aseguramiento de la calidad requeridos en la revisión de los productos generados por los operadores catastrales contratados en el marco del Contrato de Préstamo BID No.4856/OC-CO. Profesional 2."/>
    <x v="0"/>
    <x v="0"/>
    <n v="6"/>
    <x v="1"/>
    <x v="0"/>
    <x v="1"/>
    <n v="38932740"/>
    <n v="3893274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6488790"/>
    <m/>
    <x v="1"/>
    <x v="0"/>
    <x v="0"/>
  </r>
  <r>
    <x v="0"/>
    <m/>
    <x v="0"/>
    <x v="0"/>
    <x v="0"/>
    <x v="1"/>
    <x v="0"/>
    <x v="2"/>
    <s v="Planificación o administración de proyectos"/>
    <n v="80101604"/>
    <s v="Prestación de servicios profesionales para realizar los procesos de aseguramiento de la calidad requeridos en la revisión de los productos generados por los operadores catastrales contratados en el marco del Contrato de Préstamo BID No.4856/OC-CO. Profesional 3."/>
    <x v="0"/>
    <x v="0"/>
    <n v="6"/>
    <x v="1"/>
    <x v="0"/>
    <x v="1"/>
    <n v="38932740"/>
    <n v="38932740"/>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6488790"/>
    <m/>
    <x v="1"/>
    <x v="0"/>
    <x v="0"/>
  </r>
  <r>
    <x v="0"/>
    <m/>
    <x v="0"/>
    <x v="0"/>
    <x v="0"/>
    <x v="0"/>
    <x v="0"/>
    <x v="0"/>
    <s v="Servicios secretariales o de administración de oficinas  "/>
    <n v="80161501"/>
    <s v="Prestación de servicios profesionales para apoyar en la estructuración, planeación y seguimiento de los proyectos desarrollados en el marco de la &quot;Actualización y Gestión Catastral Nacional&quot; "/>
    <x v="0"/>
    <x v="0"/>
    <n v="240"/>
    <x v="0"/>
    <x v="0"/>
    <x v="0"/>
    <n v="69663808"/>
    <n v="69663808"/>
    <x v="0"/>
    <x v="1"/>
    <x v="0"/>
    <x v="0"/>
    <x v="0"/>
    <s v="Subdirección de Catastro"/>
    <x v="2"/>
    <s v="Subdirectora de Catastro"/>
    <x v="0"/>
    <x v="0"/>
    <s v="Ejecutar procesos de actualización catastral a nivel nacional"/>
    <s v="Predios actualizados catastralmente"/>
    <m/>
    <m/>
    <e v="#N/A"/>
    <e v="#N/A"/>
    <e v="#N/A"/>
    <x v="0"/>
    <m/>
    <n v="0"/>
    <n v="6676114.9333333327"/>
    <m/>
    <x v="0"/>
    <x v="0"/>
    <x v="0"/>
  </r>
  <r>
    <x v="0"/>
    <m/>
    <x v="0"/>
    <x v="0"/>
    <x v="0"/>
    <x v="1"/>
    <x v="0"/>
    <x v="2"/>
    <s v="Planificación o administración de proyectos"/>
    <n v="80101604"/>
    <s v="Prestación de servicios profesionales para realizar los procesos de aseguramiento de la calidad del componente económico de los productos generados por los operadores catastrales contratados en el marco del Contrato de Préstamo BIRF  No.89370 – OC"/>
    <x v="0"/>
    <x v="0"/>
    <n v="4"/>
    <x v="1"/>
    <x v="0"/>
    <x v="1"/>
    <n v="29321464"/>
    <n v="29321464"/>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7330366"/>
    <m/>
    <x v="1"/>
    <x v="0"/>
    <x v="0"/>
  </r>
  <r>
    <x v="0"/>
    <m/>
    <x v="0"/>
    <x v="0"/>
    <x v="0"/>
    <x v="1"/>
    <x v="0"/>
    <x v="2"/>
    <s v="Planificación o administración de proyectos"/>
    <n v="80101604"/>
    <s v="Prestación de servicios profesionales para realizar los procesos de aseguramiento de la calidad del componente económico de los productos generados por los operadores catastrales contratados en el marco del Contrato de Préstamo BID No.4856/OC-CO"/>
    <x v="0"/>
    <x v="0"/>
    <n v="4"/>
    <x v="1"/>
    <x v="0"/>
    <x v="1"/>
    <n v="29321464"/>
    <n v="29321464"/>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7330366"/>
    <m/>
    <x v="1"/>
    <x v="0"/>
    <x v="0"/>
  </r>
  <r>
    <x v="0"/>
    <m/>
    <x v="0"/>
    <x v="0"/>
    <x v="0"/>
    <x v="1"/>
    <x v="0"/>
    <x v="2"/>
    <s v="Planificación o administración de proyectos"/>
    <n v="80101604"/>
    <s v="Prestación de servicios profesionales para apoyar desde el componente jurídicos la supervisión de los contratos suscritos por el IGAC, con los operadores catastrales  en el marco del Contrato de Préstamo BID No.4856/OC-CO"/>
    <x v="0"/>
    <x v="0"/>
    <n v="11"/>
    <x v="1"/>
    <x v="0"/>
    <x v="1"/>
    <n v="80634026"/>
    <n v="80634026"/>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7330366"/>
    <m/>
    <x v="1"/>
    <x v="0"/>
    <x v="0"/>
  </r>
  <r>
    <x v="0"/>
    <m/>
    <x v="0"/>
    <x v="0"/>
    <x v="0"/>
    <x v="1"/>
    <x v="0"/>
    <x v="2"/>
    <s v="Planificación o administración de proyectos"/>
    <n v="80101604"/>
    <s v="Prestación de servicios profesionales para apoyar desde el componente financiero la supervisión de los contratos suscritos por el IGAC, con los operadores catastrales  en el marco del Contrato de Préstamo BIRF  No.89370 – OC"/>
    <x v="0"/>
    <x v="0"/>
    <n v="11"/>
    <x v="1"/>
    <x v="0"/>
    <x v="1"/>
    <n v="80634026"/>
    <n v="80634026"/>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7330366"/>
    <m/>
    <x v="1"/>
    <x v="0"/>
    <x v="0"/>
  </r>
  <r>
    <x v="2"/>
    <m/>
    <x v="2"/>
    <x v="2"/>
    <x v="0"/>
    <x v="0"/>
    <x v="0"/>
    <x v="5"/>
    <s v="Servicios de sistemas de información geográfica (sig)"/>
    <n v="81101512"/>
    <s v="Prestación de servicios profesionales para gestionar la infraestructura tecnológica, plataforma de inteligencia de negocios y bases de datos de la Entidad, en el marco de la implementación de la política de catastro multipropósito. "/>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analizar y diseñar los procesos y flujos de información, elaborar historias de usuarios y prototipado de las funcionalidades requeridas en el marco de la implementación de la política de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analizar y diseñar los procesos y flujos de información, elaborar historias de usuarios y prototipado de las funcionalidades requeridas en el marco de la implementación de la política de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analizar y diseñar los procesos y flujos de información, elaborar historias de usuarios y prototipado de las funcionalidades requeridas en el marco de la implementación de la política de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y pruebas automatizadas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y pruebas automatizadas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y pruebas automatizadas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analizar, diseñar, desarrollar, implantar y/o mantener los sistemas de información requeridos por la entidad,  de acuerdo a la metodología, políticas y estándares de gobierno digital en el marco de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analizar y diseñar los procesos y flujos de información, elaborar historias de usuarios y prototipado de las funcionalidades requeridas en el marco de la implementación de la política de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analizar y diseñar los procesos y flujos de información, elaborar historias de usuarios y prototipado de las funcionalidades requeridas en el marco de la implementación de la política de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y pruebas automatizadas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y pruebas automatizadas requeridos por la entidad para el cumplimiento de los objetivos del catastro multipropósito."/>
    <x v="0"/>
    <x v="0"/>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5"/>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260"/>
    <n v="7513626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6"/>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270"/>
    <n v="7513627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7"/>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280"/>
    <n v="7513628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8"/>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290"/>
    <n v="7513629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29"/>
    <m/>
    <x v="0"/>
    <x v="0"/>
    <x v="0"/>
  </r>
  <r>
    <x v="2"/>
    <m/>
    <x v="2"/>
    <x v="2"/>
    <x v="0"/>
    <x v="0"/>
    <x v="0"/>
    <x v="5"/>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0"/>
    <x v="0"/>
    <n v="10"/>
    <x v="1"/>
    <x v="0"/>
    <x v="1"/>
    <n v="75136300"/>
    <n v="7513630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7513630"/>
    <m/>
    <x v="0"/>
    <x v="0"/>
    <x v="0"/>
  </r>
  <r>
    <x v="0"/>
    <m/>
    <x v="0"/>
    <x v="0"/>
    <x v="0"/>
    <x v="0"/>
    <x v="0"/>
    <x v="0"/>
    <s v="Planificación o administración de proyectos"/>
    <n v="80101604"/>
    <s v="Prestación de servicios profesionales para apoyar desde el componente jurídicos la supervisión de los contratos suscritos por el IGAC, con los operadores catastrales  para la implementación del Catastro Multipropósito."/>
    <x v="0"/>
    <x v="0"/>
    <n v="6"/>
    <x v="1"/>
    <x v="0"/>
    <x v="1"/>
    <n v="45301662"/>
    <n v="45301662"/>
    <x v="0"/>
    <x v="0"/>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7550277"/>
    <m/>
    <x v="0"/>
    <x v="0"/>
    <x v="0"/>
  </r>
  <r>
    <x v="0"/>
    <m/>
    <x v="0"/>
    <x v="0"/>
    <x v="0"/>
    <x v="0"/>
    <x v="0"/>
    <x v="0"/>
    <s v="Planificación o administración de proyectos"/>
    <n v="80101604"/>
    <s v="Prestación de servicios profesionales para apoyar desde el componente financiero la supervisión de los contratos suscritos por el IGAC, con los operadores catastrales  para la implementación del Catastro Multipropósito."/>
    <x v="0"/>
    <x v="0"/>
    <n v="6"/>
    <x v="1"/>
    <x v="0"/>
    <x v="1"/>
    <n v="45301662"/>
    <n v="45301662"/>
    <x v="0"/>
    <x v="0"/>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7550277"/>
    <m/>
    <x v="0"/>
    <x v="0"/>
    <x v="0"/>
  </r>
  <r>
    <x v="0"/>
    <m/>
    <x v="0"/>
    <x v="0"/>
    <x v="0"/>
    <x v="1"/>
    <x v="0"/>
    <x v="2"/>
    <s v="Servicios de asesoramiento sobre planificación estratégica"/>
    <n v="80101504"/>
    <s v="Apoyar al Instituto Geográfico Agustín Codazzi (IGAC), desde el aspecto técnico y operativo, en la elaboración, estructuración de las especificaciones técnicas desde el componente catastral en el desarrollo de los procesos de contratación requeridos en el marco del Proyecto denominad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0"/>
    <x v="0"/>
    <n v="345"/>
    <x v="0"/>
    <x v="0"/>
    <x v="1"/>
    <n v="116150000"/>
    <n v="116150000"/>
    <x v="0"/>
    <x v="1"/>
    <x v="0"/>
    <x v="0"/>
    <x v="0"/>
    <s v="Subdirección de Catastro"/>
    <x v="1"/>
    <s v="Subdirectora de Catastro"/>
    <x v="0"/>
    <x v="0"/>
    <s v="Gestionar técnicamente la operación del proyecto de catastro multipropósito, en lo correspondiente al IGAC"/>
    <s v="Sistema de Información Predial Actualizado_x000a_"/>
    <m/>
    <m/>
    <e v="#N/A"/>
    <e v="#N/A"/>
    <e v="#N/A"/>
    <x v="0"/>
    <m/>
    <n v="0"/>
    <n v="7743333.333333334"/>
    <m/>
    <x v="1"/>
    <x v="0"/>
    <x v="0"/>
  </r>
  <r>
    <x v="0"/>
    <m/>
    <x v="0"/>
    <x v="0"/>
    <x v="0"/>
    <x v="1"/>
    <x v="0"/>
    <x v="7"/>
    <s v="Servicios secretariales o de administración de oficinas  "/>
    <n v="80161501"/>
    <s v="Apoyar al IGAC como Coordinador  Operativo en el marco del Proyecto denominado &quot;CONSULTA PREVIA&quot;, el cual es financiado con recursos del Contrato de Préstamo BIRF N. 8937-CO en el marco de lo establecido en el Reglamento Operativo  del Proyecto y el Acuerdo Interistitucional suscrito entre las entidades ejecutoras."/>
    <x v="0"/>
    <x v="0"/>
    <n v="240"/>
    <x v="0"/>
    <x v="0"/>
    <x v="1"/>
    <n v="88180736"/>
    <n v="88180736"/>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8450653.8666666672"/>
    <m/>
    <x v="1"/>
    <x v="0"/>
    <x v="0"/>
  </r>
  <r>
    <x v="2"/>
    <m/>
    <x v="2"/>
    <x v="2"/>
    <x v="0"/>
    <x v="0"/>
    <x v="0"/>
    <x v="5"/>
    <s v="Servicios de sistemas de información geográfica (sig)"/>
    <n v="81101512"/>
    <s v="Prestación de servicios profesionales para soportar, analizar, diseñar e implementar la arquitectura de sistemas de información georreferenciados de la entidad y para la operación y cumplimiento de los objetivos de catastro multipropósito. (2)"/>
    <x v="0"/>
    <x v="0"/>
    <n v="10"/>
    <x v="1"/>
    <x v="0"/>
    <x v="1"/>
    <n v="84543460"/>
    <n v="8454346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8454346"/>
    <m/>
    <x v="0"/>
    <x v="0"/>
    <x v="0"/>
  </r>
  <r>
    <x v="2"/>
    <m/>
    <x v="2"/>
    <x v="2"/>
    <x v="0"/>
    <x v="0"/>
    <x v="0"/>
    <x v="5"/>
    <s v="Servicios de sistemas de información geográfica (sig)"/>
    <n v="81101512"/>
    <s v="Prestación de servicios profesionales para soportar, analizar, diseñar e implementar la arquitectura de sistemas de información georreferenciados de la entidad y para la operación y cumplimiento de los objetivos de catastro multipropósito. (3)"/>
    <x v="0"/>
    <x v="0"/>
    <n v="10"/>
    <x v="1"/>
    <x v="0"/>
    <x v="1"/>
    <n v="84543460"/>
    <n v="8454346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8454346"/>
    <m/>
    <x v="0"/>
    <x v="0"/>
    <x v="0"/>
  </r>
  <r>
    <x v="2"/>
    <m/>
    <x v="2"/>
    <x v="2"/>
    <x v="0"/>
    <x v="0"/>
    <x v="0"/>
    <x v="5"/>
    <s v="Servicios de sistemas de información geográfica (sig)"/>
    <n v="81101512"/>
    <s v="Prestación de servicios profesionales para soportar, analizar, diseñar e implementar la arquitectura de sistemas de información georreferenciados de la entidad y para la operación y cumplimiento de los objetivos de catastro multipropósito."/>
    <x v="0"/>
    <x v="0"/>
    <n v="10"/>
    <x v="1"/>
    <x v="0"/>
    <x v="1"/>
    <n v="84543460"/>
    <n v="8454346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8454346"/>
    <m/>
    <x v="0"/>
    <x v="0"/>
    <x v="0"/>
  </r>
  <r>
    <x v="2"/>
    <m/>
    <x v="2"/>
    <x v="2"/>
    <x v="0"/>
    <x v="0"/>
    <x v="0"/>
    <x v="5"/>
    <s v="Servicios de sistemas de información geográfica (sig)"/>
    <n v="81101512"/>
    <s v="Prestación de servicios profesionales para soportar, analizar, diseñar e implementar la arquitectura de sistemas de información georreferenciados de la entidad y para la operación y cumplimiento de los objetivos de catastro multipropósito."/>
    <x v="0"/>
    <x v="0"/>
    <n v="10"/>
    <x v="1"/>
    <x v="0"/>
    <x v="1"/>
    <n v="84543460"/>
    <n v="8454346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8454346"/>
    <m/>
    <x v="0"/>
    <x v="0"/>
    <x v="0"/>
  </r>
  <r>
    <x v="2"/>
    <m/>
    <x v="2"/>
    <x v="2"/>
    <x v="0"/>
    <x v="0"/>
    <x v="0"/>
    <x v="5"/>
    <s v="Servicios de sistemas de información geográfica (sig)"/>
    <n v="81101512"/>
    <s v="Prestación de servicios profesionales para realizar la gestión de la infraestructura tecnológica contratada en la nube publica que soportan los sistemas de información catastral con enfoque multipropósito. "/>
    <x v="0"/>
    <x v="0"/>
    <n v="10"/>
    <x v="1"/>
    <x v="0"/>
    <x v="1"/>
    <n v="86657050"/>
    <n v="866570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8665705"/>
    <m/>
    <x v="0"/>
    <x v="0"/>
    <x v="0"/>
  </r>
  <r>
    <x v="2"/>
    <m/>
    <x v="2"/>
    <x v="2"/>
    <x v="0"/>
    <x v="0"/>
    <x v="0"/>
    <x v="5"/>
    <s v="Servicios de sistemas de información geográfica (sig)"/>
    <n v="81101512"/>
    <s v="Prestación de servicios profesionales para analizar, diseñar, desarrollar, implantar y/o mantener los sistemas de información requeridos por la entidad, de acuerdo a la metodología, políticas y estándares documentales de gobierno digital en el marco de catastro multipropósito."/>
    <x v="0"/>
    <x v="0"/>
    <n v="10"/>
    <x v="1"/>
    <x v="0"/>
    <x v="1"/>
    <n v="86657050"/>
    <n v="866570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8665705"/>
    <m/>
    <x v="0"/>
    <x v="0"/>
    <x v="0"/>
  </r>
  <r>
    <x v="2"/>
    <m/>
    <x v="2"/>
    <x v="2"/>
    <x v="0"/>
    <x v="0"/>
    <x v="0"/>
    <x v="5"/>
    <s v="Servicios de sistemas de información geográfica (sig)"/>
    <n v="81101512"/>
    <s v="Prestación de servicios profesionales para liderar la gestión y seguimiento a proyectos de diseño e implementación de sistemas de información para el cumplimiento de los objetivos de catastro multipropósito."/>
    <x v="0"/>
    <x v="0"/>
    <n v="10"/>
    <x v="1"/>
    <x v="0"/>
    <x v="1"/>
    <n v="86657050"/>
    <n v="866570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8665705"/>
    <m/>
    <x v="0"/>
    <x v="0"/>
    <x v="0"/>
  </r>
  <r>
    <x v="0"/>
    <m/>
    <x v="0"/>
    <x v="0"/>
    <x v="1"/>
    <x v="0"/>
    <x v="1"/>
    <x v="7"/>
    <s v="Servicios secretariales o de administración de oficinas  "/>
    <n v="80161501"/>
    <s v="Prestación de servicios profesionales enfocados en la elaboración de avalúos comerciales de los bienes inmuebles tanto urbanos como rurales a nivel nacional y para ejercer como auxiliares de la justicia"/>
    <x v="0"/>
    <x v="0"/>
    <n v="255"/>
    <x v="0"/>
    <x v="0"/>
    <x v="0"/>
    <n v="100020520"/>
    <n v="100020520"/>
    <x v="0"/>
    <x v="1"/>
    <x v="1"/>
    <x v="0"/>
    <x v="0"/>
    <s v="Subdirección de Catastro"/>
    <x v="2"/>
    <s v="Subdirectora de Catastro"/>
    <x v="0"/>
    <x v="11"/>
    <s v="Realizar avalúos comerciales, de acuerdo a las solicitudes recibidas."/>
    <s v="Avalúos realizados"/>
    <m/>
    <m/>
    <e v="#N/A"/>
    <e v="#N/A"/>
    <e v="#N/A"/>
    <x v="0"/>
    <m/>
    <n v="0"/>
    <n v="9021458.666666666"/>
    <m/>
    <x v="0"/>
    <x v="1"/>
    <x v="0"/>
  </r>
  <r>
    <x v="0"/>
    <m/>
    <x v="0"/>
    <x v="0"/>
    <x v="0"/>
    <x v="0"/>
    <x v="0"/>
    <x v="0"/>
    <s v="Servicios secretariales o de administración de oficinas  "/>
    <n v="80161501"/>
    <s v="Prestación de servicios profesionales para llevar a cabo el seguimiento, planeación y control de los proyectos desarrollados en el marco de la &quot;Actualización y Gestión Catastral Nacional&quot; con enfoque multipropósito"/>
    <x v="0"/>
    <x v="0"/>
    <n v="240"/>
    <x v="0"/>
    <x v="0"/>
    <x v="0"/>
    <n v="97439200"/>
    <n v="97439200"/>
    <x v="0"/>
    <x v="1"/>
    <x v="0"/>
    <x v="0"/>
    <x v="0"/>
    <s v="Subdirección de Catastro"/>
    <x v="2"/>
    <s v="Subdirectora de Catastro"/>
    <x v="0"/>
    <x v="0"/>
    <s v="Ejecutar procesos de actualización catastral a nivel nacional"/>
    <s v="Predios actualizados catastralmente"/>
    <m/>
    <m/>
    <e v="#N/A"/>
    <e v="#N/A"/>
    <e v="#N/A"/>
    <x v="0"/>
    <m/>
    <n v="0"/>
    <n v="9337923.333333334"/>
    <m/>
    <x v="0"/>
    <x v="0"/>
    <x v="0"/>
  </r>
  <r>
    <x v="2"/>
    <m/>
    <x v="2"/>
    <x v="5"/>
    <x v="0"/>
    <x v="0"/>
    <x v="0"/>
    <x v="0"/>
    <s v="Servicios de consultoría de negocios y administración corporativa"/>
    <n v="80101500"/>
    <s v="Prestación de servicios profesionales para realizar seguimiento y ejecución a los trámites y servicios solicitados por los usuarios internos y externos del IGAC. "/>
    <x v="0"/>
    <x v="0"/>
    <n v="8"/>
    <x v="1"/>
    <x v="0"/>
    <x v="0"/>
    <n v="48941241"/>
    <n v="48941241"/>
    <x v="0"/>
    <x v="1"/>
    <x v="0"/>
    <x v="0"/>
    <x v="9"/>
    <s v="Oficina de Difusión y Mercadeo"/>
    <x v="1"/>
    <s v="Jefe Oficina de Difusión y Mercadeo de Información "/>
    <x v="8"/>
    <x v="12"/>
    <s v="Realizar seguimiento al plan de mercadeo y/o estudios priorizados por la entidad"/>
    <s v="Documentos de lineamientos técnicos"/>
    <m/>
    <m/>
    <e v="#N/A"/>
    <e v="#N/A"/>
    <e v="#N/A"/>
    <x v="0"/>
    <m/>
    <n v="0"/>
    <n v="6117655.125"/>
    <m/>
    <x v="0"/>
    <x v="0"/>
    <x v="0"/>
  </r>
  <r>
    <x v="0"/>
    <m/>
    <x v="0"/>
    <x v="0"/>
    <x v="0"/>
    <x v="1"/>
    <x v="0"/>
    <x v="2"/>
    <s v="Planificación o administración de proyectos"/>
    <n v="80101604"/>
    <s v="Prestación de servicios profesionales para coordinar el componente de aseguramiento de la calidad en la revisión de los productos generados por los operadores catastrales en el marco del Contrato de Préstamo BID No.4856/OC-CO"/>
    <x v="0"/>
    <x v="0"/>
    <n v="6"/>
    <x v="1"/>
    <x v="0"/>
    <x v="1"/>
    <n v="57467676"/>
    <n v="57467676"/>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9577946"/>
    <m/>
    <x v="1"/>
    <x v="0"/>
    <x v="0"/>
  </r>
  <r>
    <x v="0"/>
    <m/>
    <x v="0"/>
    <x v="0"/>
    <x v="0"/>
    <x v="1"/>
    <x v="0"/>
    <x v="2"/>
    <s v="Planificación o administración de proyectos"/>
    <n v="80101604"/>
    <s v="Prestación de servicios profesionales para adelantar la automatización del aseguramiento de la calidad de los procesos de gestión catastral realizados en el marco del Contrato de Préstamo BIRF No.89370 – OC"/>
    <x v="0"/>
    <x v="0"/>
    <n v="6"/>
    <x v="1"/>
    <x v="0"/>
    <x v="1"/>
    <n v="57467676"/>
    <n v="57467676"/>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9577946"/>
    <m/>
    <x v="1"/>
    <x v="0"/>
    <x v="0"/>
  </r>
  <r>
    <x v="0"/>
    <m/>
    <x v="0"/>
    <x v="0"/>
    <x v="0"/>
    <x v="1"/>
    <x v="0"/>
    <x v="2"/>
    <s v="Planificación o administración de proyectos"/>
    <n v="80101604"/>
    <s v="Prestación de servicios profesionales para adelantar la automatización del aseguramiento de la calidad de los procesos de gestión catastral realizados en el marco del Contrato de Préstamo BID No.4856/OC-CO"/>
    <x v="0"/>
    <x v="0"/>
    <n v="6"/>
    <x v="1"/>
    <x v="0"/>
    <x v="1"/>
    <n v="57467676"/>
    <n v="57467676"/>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9577946"/>
    <m/>
    <x v="1"/>
    <x v="0"/>
    <x v="0"/>
  </r>
  <r>
    <x v="2"/>
    <m/>
    <x v="2"/>
    <x v="2"/>
    <x v="0"/>
    <x v="0"/>
    <x v="0"/>
    <x v="5"/>
    <s v="Servicios de sistemas de información geográfica (sig)"/>
    <n v="81101512"/>
    <s v="Prestación de servicios profesionales para liderar  los lineamientos de arquitectura de solución, diseño, formulación, implementación, seguimiento y evaluación de proyectos, de los sistemas de información y la implantación de estos en la infraestructura de la entidad en el marco de catastro multipropósito."/>
    <x v="0"/>
    <x v="0"/>
    <n v="10"/>
    <x v="1"/>
    <x v="0"/>
    <x v="1"/>
    <n v="95779460"/>
    <n v="9577946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9577946"/>
    <m/>
    <x v="0"/>
    <x v="0"/>
    <x v="0"/>
  </r>
  <r>
    <x v="2"/>
    <m/>
    <x v="2"/>
    <x v="2"/>
    <x v="0"/>
    <x v="0"/>
    <x v="0"/>
    <x v="5"/>
    <s v="Servicios de sistemas de información geográfica (sig)"/>
    <n v="81101512"/>
    <s v="Prestación de servicios profesionales para liderar  los lineamientos de arquitectura de solución, diseño, formulación, implementación, seguimiento y evaluación de proyectos, de los sistemas de información y la implantación de estos en la infraestructura de la entidad en el marco de catastro multipropósito."/>
    <x v="0"/>
    <x v="0"/>
    <n v="10"/>
    <x v="1"/>
    <x v="0"/>
    <x v="1"/>
    <n v="95779460"/>
    <n v="9577946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m/>
    <m/>
    <e v="#N/A"/>
    <e v="#N/A"/>
    <e v="#N/A"/>
    <x v="0"/>
    <m/>
    <n v="0"/>
    <n v="9577946"/>
    <m/>
    <x v="0"/>
    <x v="0"/>
    <x v="0"/>
  </r>
  <r>
    <x v="0"/>
    <m/>
    <x v="0"/>
    <x v="0"/>
    <x v="0"/>
    <x v="0"/>
    <x v="0"/>
    <x v="0"/>
    <s v="Planificación o administración de proyectos"/>
    <n v="80101604"/>
    <s v="Prestación de servicios profesionales para coordinar el componente de aseguramiento de la calidad en la revisión de los productos generados por los operadores catastrales para la implementación del Catastro Multipropósito."/>
    <x v="0"/>
    <x v="0"/>
    <n v="6"/>
    <x v="1"/>
    <x v="0"/>
    <x v="1"/>
    <n v="59191704"/>
    <n v="59191704"/>
    <x v="0"/>
    <x v="0"/>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9865284"/>
    <m/>
    <x v="0"/>
    <x v="0"/>
    <x v="0"/>
  </r>
  <r>
    <x v="0"/>
    <m/>
    <x v="0"/>
    <x v="0"/>
    <x v="2"/>
    <x v="0"/>
    <x v="2"/>
    <x v="7"/>
    <s v="Servicios secretariales o de administración de oficinas  "/>
    <n v="80161501"/>
    <s v="Prestación de servicios profesionales encaminados a desarrollar el apoyo técnico y control de calidad de los avalúos de bienes inmuebles tanto urbanos como rurales a nivel nacional"/>
    <x v="0"/>
    <x v="0"/>
    <n v="255"/>
    <x v="0"/>
    <x v="0"/>
    <x v="0"/>
    <n v="128354709"/>
    <n v="128354709"/>
    <x v="0"/>
    <x v="1"/>
    <x v="2"/>
    <x v="0"/>
    <x v="0"/>
    <s v="Subdirección de Catastro"/>
    <x v="2"/>
    <s v="Subdirectora de Catastro"/>
    <x v="0"/>
    <x v="11"/>
    <s v="Realizar avalúos comerciales, de acuerdo a las solicitudes recibidas."/>
    <s v="Avalúos realizados"/>
    <m/>
    <m/>
    <e v="#N/A"/>
    <e v="#N/A"/>
    <e v="#N/A"/>
    <x v="0"/>
    <m/>
    <n v="0"/>
    <n v="11577091.4"/>
    <m/>
    <x v="0"/>
    <x v="2"/>
    <x v="0"/>
  </r>
  <r>
    <x v="0"/>
    <m/>
    <x v="0"/>
    <x v="0"/>
    <x v="0"/>
    <x v="1"/>
    <x v="0"/>
    <x v="2"/>
    <s v="Planificación o administración de proyectos"/>
    <n v="80101604"/>
    <s v="Prestación de servicios profesionales para el seguimiento a la ejecución de los procesos de actualización catastral de los municipios priorizados en 2021, del Proyecto financiado con recursos del Contrato de Préstamo BIRF  No.89370 – OC."/>
    <x v="0"/>
    <x v="0"/>
    <n v="11"/>
    <x v="1"/>
    <x v="0"/>
    <x v="1"/>
    <n v="130076606"/>
    <n v="130076606"/>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11825146"/>
    <m/>
    <x v="1"/>
    <x v="0"/>
    <x v="0"/>
  </r>
  <r>
    <x v="0"/>
    <m/>
    <x v="0"/>
    <x v="0"/>
    <x v="0"/>
    <x v="1"/>
    <x v="0"/>
    <x v="2"/>
    <s v="Planificación o administración de proyectos"/>
    <n v="80101604"/>
    <s v="Prestación de servicios profesionales para el seguimiento a la ejecución de los procesos de actualización catastral de los municipios priorizados en 2021, financiado con recursos del Préstamo BID No.4856/OC-CO"/>
    <x v="0"/>
    <x v="0"/>
    <n v="11"/>
    <x v="1"/>
    <x v="0"/>
    <x v="1"/>
    <n v="130076606"/>
    <n v="130076606"/>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11825146"/>
    <m/>
    <x v="1"/>
    <x v="0"/>
    <x v="0"/>
  </r>
  <r>
    <x v="0"/>
    <m/>
    <x v="0"/>
    <x v="0"/>
    <x v="0"/>
    <x v="1"/>
    <x v="0"/>
    <x v="2"/>
    <s v="Planificación o administración de proyectos"/>
    <n v="80101604"/>
    <s v="Prestación de servicios profesionales para el seguimiento a la ejecución de los procesos de actualización catastral de los municipios priorizados en 2021, del Proyecto financiado con recursos del Contrato de Préstamo BIRF  No.89370 – OC."/>
    <x v="0"/>
    <x v="0"/>
    <n v="8"/>
    <x v="1"/>
    <x v="0"/>
    <x v="1"/>
    <n v="94601168"/>
    <n v="94601168"/>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11825146"/>
    <m/>
    <x v="1"/>
    <x v="0"/>
    <x v="0"/>
  </r>
  <r>
    <x v="0"/>
    <m/>
    <x v="0"/>
    <x v="0"/>
    <x v="0"/>
    <x v="1"/>
    <x v="0"/>
    <x v="2"/>
    <s v="Planificación o administración de proyectos"/>
    <n v="80101604"/>
    <s v="Prestación de servicios profesionales para el seguimiento a la ejecución de los procesos de actualización catastral de los municipios priorizados en 2021, del Proyecto financiado con recursos del Contrato de Préstamo  BID No.4856/OC-CO"/>
    <x v="0"/>
    <x v="0"/>
    <n v="8"/>
    <x v="1"/>
    <x v="0"/>
    <x v="1"/>
    <n v="94601168"/>
    <n v="94601168"/>
    <x v="0"/>
    <x v="1"/>
    <x v="0"/>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11825146"/>
    <m/>
    <x v="1"/>
    <x v="0"/>
    <x v="0"/>
  </r>
  <r>
    <x v="3"/>
    <m/>
    <x v="3"/>
    <x v="3"/>
    <x v="0"/>
    <x v="0"/>
    <x v="0"/>
    <x v="0"/>
    <s v="Ingeniería civil y arquitectura"/>
    <n v="81101500"/>
    <s v="Prestación de servicios profesionales para la articulación, evaluación y control a los planes, programas y proyectos de la infraestructura física y garantizar los objetos planteados a nivel nacional del proyecto fortalecimiento de la infraestructura física del IGAC a nivel nacional"/>
    <x v="0"/>
    <x v="0"/>
    <n v="11"/>
    <x v="1"/>
    <x v="0"/>
    <x v="2"/>
    <n v="142436206"/>
    <n v="142436206"/>
    <x v="0"/>
    <x v="0"/>
    <x v="0"/>
    <x v="0"/>
    <x v="11"/>
    <s v="Secretaría General - Servicios Administrativos"/>
    <x v="1"/>
    <s v="Coordinador(a) GIT Servicios Administrativos"/>
    <x v="10"/>
    <x v="13"/>
    <s v="Dotar de equipamentos las sedes"/>
    <s v="Sedes Mantenidas"/>
    <m/>
    <m/>
    <e v="#N/A"/>
    <e v="#N/A"/>
    <e v="#N/A"/>
    <x v="0"/>
    <m/>
    <n v="0"/>
    <n v="12948746"/>
    <m/>
    <x v="0"/>
    <x v="0"/>
    <x v="0"/>
  </r>
  <r>
    <x v="5"/>
    <m/>
    <x v="5"/>
    <x v="6"/>
    <x v="2"/>
    <x v="0"/>
    <x v="2"/>
    <x v="0"/>
    <s v="Servicios de sistemas de información geográfica (sig)"/>
    <n v="81101512"/>
    <s v="Prestación de servicios profesionales para gestionar y disponer información geoespacial y datos de observación de la tierra a través de la ICDE en el marco de la implementación de la política de CM"/>
    <x v="0"/>
    <x v="0"/>
    <n v="220"/>
    <x v="0"/>
    <x v="0"/>
    <x v="1"/>
    <n v="127716982"/>
    <n v="127716982"/>
    <x v="0"/>
    <x v="0"/>
    <x v="2"/>
    <x v="0"/>
    <x v="10"/>
    <s v="Oficina CIAF"/>
    <x v="1"/>
    <s v="Jefe Oficina CIAF"/>
    <x v="0"/>
    <x v="0"/>
    <s v="Fortalecer la Infraestructura Colombiana de Datos Espaciales - ICDE, para su incorporación en el sistema de e-gobierno y su interoperabilidad con el nodo de tierras"/>
    <s v="Sistema de Información predial actualizado"/>
    <m/>
    <m/>
    <e v="#N/A"/>
    <e v="#N/A"/>
    <e v="#N/A"/>
    <x v="0"/>
    <m/>
    <n v="0"/>
    <n v="13352229.936363636"/>
    <m/>
    <x v="0"/>
    <x v="2"/>
    <x v="0"/>
  </r>
  <r>
    <x v="3"/>
    <m/>
    <x v="3"/>
    <x v="3"/>
    <x v="0"/>
    <x v="0"/>
    <x v="0"/>
    <x v="0"/>
    <s v="Servicios de asesoramiento sobre planificación estratégica"/>
    <n v="80101504"/>
    <s v="Apoyar al Instituto Geográfico Agustín Codazzi, como especialista en adquisiciones, en los procesos de selección y contratación de bienes y servicios dentro del Programa para la adopción e implementación de un Catastro Multipropósito Urbano Rural"/>
    <x v="0"/>
    <x v="0"/>
    <n v="9"/>
    <x v="1"/>
    <x v="0"/>
    <x v="1"/>
    <n v="178250000"/>
    <n v="178250000"/>
    <x v="0"/>
    <x v="0"/>
    <x v="0"/>
    <x v="0"/>
    <x v="4"/>
    <s v="Secretaría General"/>
    <x v="1"/>
    <s v="Secretaria General"/>
    <x v="0"/>
    <x v="0"/>
    <s v="Gestionar técnicamente la operación del proyecto de catastro multipropósito, en lo correspondiente al IGAC"/>
    <s v="Sistema de Información Predial Actualizado_x000a_"/>
    <m/>
    <m/>
    <e v="#N/A"/>
    <e v="#N/A"/>
    <e v="#N/A"/>
    <x v="0"/>
    <m/>
    <n v="0"/>
    <n v="19805555.555555556"/>
    <m/>
    <x v="0"/>
    <x v="0"/>
    <x v="0"/>
  </r>
  <r>
    <x v="3"/>
    <m/>
    <x v="2"/>
    <x v="3"/>
    <x v="0"/>
    <x v="1"/>
    <x v="0"/>
    <x v="8"/>
    <s v="Servicios secretariales o de administración de oficinas  "/>
    <n v="80161501"/>
    <s v="Prestación de servicios profesionales para apoyar las estrategias, planes,  proyectos y actividades relacionadas con la mejora del servicio."/>
    <x v="1"/>
    <x v="2"/>
    <n v="11"/>
    <x v="1"/>
    <x v="0"/>
    <x v="0"/>
    <n v="54740668"/>
    <n v="54740668"/>
    <x v="0"/>
    <x v="1"/>
    <x v="0"/>
    <x v="0"/>
    <x v="9"/>
    <s v="Oficina Asesora de Planeación"/>
    <x v="1"/>
    <s v="Jefe Oficina Asesora de Planeación"/>
    <x v="3"/>
    <x v="14"/>
    <s v="Realizar acciones de dialogo y participación ciudadana"/>
    <s v="Documentos de planeación con seguimientos realizados"/>
    <m/>
    <m/>
    <e v="#N/A"/>
    <e v="#N/A"/>
    <e v="#N/A"/>
    <x v="0"/>
    <m/>
    <n v="0"/>
    <n v="19905697.454545453"/>
    <m/>
    <x v="1"/>
    <x v="0"/>
    <x v="0"/>
  </r>
  <r>
    <x v="1"/>
    <m/>
    <x v="1"/>
    <x v="1"/>
    <x v="0"/>
    <x v="0"/>
    <x v="0"/>
    <x v="0"/>
    <s v="Cartografía"/>
    <n v="81151600"/>
    <s v="Prestación de servicios profesionales para orientar técnicamente la ejecución de los  proyectos  y procesos de la Subdirección de Geografía y Cartografía."/>
    <x v="0"/>
    <x v="0"/>
    <n v="60"/>
    <x v="0"/>
    <x v="0"/>
    <x v="2"/>
    <n v="52851939"/>
    <n v="52851939"/>
    <x v="0"/>
    <x v="0"/>
    <x v="0"/>
    <x v="0"/>
    <x v="1"/>
    <s v="Subdirección de Geografía y Cartografía "/>
    <x v="1"/>
    <s v="Subdirector de Geografía y Cartografía "/>
    <x v="1"/>
    <x v="15"/>
    <s v="Generar insumos y/o productos cartográficos "/>
    <s v="Cartografía escalas Medianas generada (1:10,000, 1:25,000)"/>
    <m/>
    <m/>
    <e v="#N/A"/>
    <e v="#N/A"/>
    <e v="#N/A"/>
    <x v="0"/>
    <m/>
    <n v="0"/>
    <n v="20259909.949999999"/>
    <m/>
    <x v="0"/>
    <x v="0"/>
    <x v="0"/>
  </r>
  <r>
    <x v="0"/>
    <m/>
    <x v="0"/>
    <x v="0"/>
    <x v="3"/>
    <x v="0"/>
    <x v="3"/>
    <x v="7"/>
    <s v="Servicios secretariales o de administración de oficinas  "/>
    <n v="80161501"/>
    <s v="Apoyar al Instituto  Geográfico Agustin Codazzi  como especialista social para la ejecución de la ruta de consulta previa con grupos étnicos para el Catastro Multipropósito, el cual es financiado parcialmente con recursos del Contrato de Préstamo BIRF N. 8937-CO en el marco de lo establecido en el Reglamento Operativo  del Proyecto y el Acuerdo Interistitucional suscrito entre las entidades ejecutoras."/>
    <x v="0"/>
    <x v="0"/>
    <n v="60"/>
    <x v="0"/>
    <x v="0"/>
    <x v="1"/>
    <n v="106935264"/>
    <n v="106935264"/>
    <x v="0"/>
    <x v="1"/>
    <x v="3"/>
    <x v="0"/>
    <x v="0"/>
    <s v="Subdirección de Catastro"/>
    <x v="1"/>
    <s v="Subdirectora de Catastro"/>
    <x v="0"/>
    <x v="0"/>
    <s v="Realizar el levantamiento catastral en los municipios priorizados para la conformación del catastro multipropósito"/>
    <s v="Sistema de Información Predial Actualizado_x000a_"/>
    <m/>
    <m/>
    <e v="#N/A"/>
    <e v="#N/A"/>
    <e v="#N/A"/>
    <x v="0"/>
    <m/>
    <n v="0"/>
    <n v="40991851.199999996"/>
    <m/>
    <x v="0"/>
    <x v="3"/>
    <x v="0"/>
  </r>
  <r>
    <x v="0"/>
    <n v="66"/>
    <x v="0"/>
    <x v="0"/>
    <x v="4"/>
    <x v="2"/>
    <x v="1"/>
    <x v="7"/>
    <s v="Servicios secretariales o de administración de oficinas  "/>
    <n v="80161501"/>
    <s v="Prestación de servicios personales para realizar actividades de reconocimiento predial en el proceso de actualización catastral multipropósito de Arauquita - Arauca"/>
    <x v="0"/>
    <x v="0"/>
    <n v="180"/>
    <x v="0"/>
    <x v="0"/>
    <x v="0"/>
    <n v="112490352"/>
    <n v="112490352"/>
    <x v="0"/>
    <x v="1"/>
    <x v="4"/>
    <x v="0"/>
    <x v="0"/>
    <s v="Subdirección de Catastro"/>
    <x v="2"/>
    <s v="Subdirectora de Catastro"/>
    <x v="0"/>
    <x v="0"/>
    <s v="Ejecutar procesos de actualización catastral a nivel nacional"/>
    <s v="Predios actualizados catastralmente"/>
    <n v="581"/>
    <d v="2021-05-07T00:00:00"/>
    <n v="3124732"/>
    <n v="18748392"/>
    <n v="37496784"/>
    <x v="1"/>
    <s v="MARIA ERMINDA QUIRIFE PABON _x000a_DESIDERIO  RINCON CALDERON"/>
    <n v="0"/>
    <n v="0"/>
    <s v="24721_x000a_24724"/>
    <x v="2"/>
    <x v="4"/>
    <x v="0"/>
  </r>
  <r>
    <x v="5"/>
    <n v="29"/>
    <x v="5"/>
    <x v="6"/>
    <x v="0"/>
    <x v="3"/>
    <x v="4"/>
    <x v="0"/>
    <s v="Servicio de análisis de sistemas"/>
    <n v="81111808"/>
    <s v="Prestación de servicios profesionales para implementar y poner en operación el sistema de gestión de contenidos de la plataforma tecnológica de la ICDE de conformidad con los lineamientos definidos"/>
    <x v="2"/>
    <x v="1"/>
    <n v="7"/>
    <x v="1"/>
    <x v="0"/>
    <x v="1"/>
    <n v="52851939"/>
    <n v="52851939"/>
    <x v="0"/>
    <x v="0"/>
    <x v="0"/>
    <x v="0"/>
    <x v="10"/>
    <s v="Oficina CIAF"/>
    <x v="1"/>
    <s v="Jefe Oficina CIAF"/>
    <x v="0"/>
    <x v="0"/>
    <s v="Fortalecer la Infraestructura Colombiana de Datos Espaciales - ICDE, para su incorporación en el sistema de e-gobierno y su interoperabilidad con el nodo de tierras"/>
    <s v="Sistema de Información predial actualizado"/>
    <m/>
    <d v="2021-05-20T00:00:00"/>
    <n v="7550277"/>
    <n v="64177354.5"/>
    <n v="64177354.5"/>
    <x v="2"/>
    <s v="JULIAN DAVID MANCERA"/>
    <n v="0"/>
    <n v="0"/>
    <m/>
    <x v="2"/>
    <x v="5"/>
    <x v="1"/>
  </r>
  <r>
    <x v="0"/>
    <n v="12"/>
    <x v="0"/>
    <x v="0"/>
    <x v="5"/>
    <x v="4"/>
    <x v="4"/>
    <x v="6"/>
    <s v="Servicios de sistemas de información geográfica (sig)"/>
    <n v="81101512"/>
    <s v="Prestación de servicios profesionales para apoyar la gestión requerida para la habilitación de gestores catastrales."/>
    <x v="1"/>
    <x v="2"/>
    <n v="325"/>
    <x v="0"/>
    <x v="0"/>
    <x v="2"/>
    <n v="187128273"/>
    <n v="187128273"/>
    <x v="0"/>
    <x v="1"/>
    <x v="5"/>
    <x v="0"/>
    <x v="0"/>
    <s v="Subdirección de Catastro"/>
    <x v="2"/>
    <s v="Subdirectora de Catastro"/>
    <x v="0"/>
    <x v="0"/>
    <s v="Implementar el modelo de habilitación de gestores catastrales a nivel nacional"/>
    <s v="Sistema de Información predial actualizado"/>
    <n v="74"/>
    <d v="2021-02-04T00:00:00"/>
    <n v="5757793"/>
    <n v="63143797"/>
    <n v="189431391"/>
    <x v="2"/>
    <s v="LUZ ANGELA MUÑOZ LOPEZ  _x000a_RAUL RINCON PIÑEROS_x000a_YESNITH LUIDINA PEREZ AREVALO"/>
    <n v="0"/>
    <n v="0"/>
    <s v="24362_x000a_24364_x000a_24365"/>
    <x v="3"/>
    <x v="5"/>
    <x v="1"/>
  </r>
  <r>
    <x v="0"/>
    <n v="22"/>
    <x v="0"/>
    <x v="0"/>
    <x v="0"/>
    <x v="3"/>
    <x v="4"/>
    <x v="6"/>
    <s v="Servicios de sistemas de información geográfica (sig)"/>
    <n v="81101512"/>
    <s v="Prestación de servicios profesionales para realizar las actividades requeridas en cuanto a la documentación, seguimiento y reporte de la implementación la política de atención y reparación integral a las víctimas, restitución de tierras, y política catastral de acuerdo a las competencias del IGAC."/>
    <x v="1"/>
    <x v="2"/>
    <n v="325"/>
    <x v="0"/>
    <x v="0"/>
    <x v="2"/>
    <n v="53911260"/>
    <n v="53911260"/>
    <x v="0"/>
    <x v="1"/>
    <x v="0"/>
    <x v="0"/>
    <x v="0"/>
    <s v="Subdirección de Catastro"/>
    <x v="2"/>
    <s v="Subdirectora de Catastro"/>
    <x v="0"/>
    <x v="0"/>
    <s v="Atender las solicitudes en materia de Política de Restitución de Tierras y Ley de Víctimas"/>
    <s v="Solicitudes Atendidas"/>
    <n v="134"/>
    <d v="2021-01-25T00:00:00"/>
    <n v="4976424"/>
    <n v="54740664"/>
    <n v="54740664"/>
    <x v="2"/>
    <s v="ELIZABETH HERNANDEZ SANTAMARIA"/>
    <n v="0"/>
    <n v="0"/>
    <n v="24372"/>
    <x v="2"/>
    <x v="5"/>
    <x v="1"/>
  </r>
  <r>
    <x v="5"/>
    <n v="19"/>
    <x v="5"/>
    <x v="6"/>
    <x v="0"/>
    <x v="3"/>
    <x v="4"/>
    <x v="4"/>
    <s v="Servicios de sistemas de información geográfica (sig)"/>
    <n v="81101512"/>
    <s v="Prestación de servicios profesionales para la generación de productos técnicos en las etapas de planificación, diseño, implementación, seguimiento y soporte de los proyectos de desarrollo de aplicaciones en tecnologías de la información geográfica a cargo de la Oficina CIAF."/>
    <x v="3"/>
    <x v="3"/>
    <n v="5"/>
    <x v="1"/>
    <x v="0"/>
    <x v="0"/>
    <n v="36651830"/>
    <n v="36651830"/>
    <x v="0"/>
    <x v="1"/>
    <x v="0"/>
    <x v="0"/>
    <x v="10"/>
    <s v="Oficina CIAF"/>
    <x v="1"/>
    <s v="Jefe Oficina CIAF"/>
    <x v="9"/>
    <x v="16"/>
    <s v="Desarrollar la asistencia técnica, asesoría y/o consultoría"/>
    <s v="Entidades Asistidas"/>
    <n v="496"/>
    <d v="2021-03-23T00:00:00"/>
    <n v="7330366"/>
    <n v="36651830"/>
    <n v="36651830"/>
    <x v="1"/>
    <s v=" LINA MARGARITA LORA MATIZ"/>
    <n v="0"/>
    <n v="0"/>
    <n v="24631"/>
    <x v="2"/>
    <x v="5"/>
    <x v="1"/>
  </r>
  <r>
    <x v="3"/>
    <n v="2"/>
    <x v="3"/>
    <x v="3"/>
    <x v="2"/>
    <x v="2"/>
    <x v="4"/>
    <x v="8"/>
    <s v="Servicios secretariales o de administración de oficinas  "/>
    <n v="80161501"/>
    <s v="Prestación de servicios profesionales para adelantar actividades de revisión y elaboración y publicación de documentos en la etapa preparatoria, precontractual, contractual y post contractual en los procesos de selección "/>
    <x v="4"/>
    <x v="4"/>
    <n v="11"/>
    <x v="1"/>
    <x v="0"/>
    <x v="0"/>
    <n v="161268052"/>
    <n v="161268052"/>
    <x v="0"/>
    <x v="0"/>
    <x v="2"/>
    <x v="1"/>
    <x v="6"/>
    <s v="Secretaría General - GIT Gestión Contractual"/>
    <x v="1"/>
    <s v="Coordinador GIT Gestión Contractual"/>
    <x v="2"/>
    <x v="2"/>
    <s v="N/A"/>
    <s v="N/A"/>
    <n v="4"/>
    <d v="2021-01-07T00:00:00"/>
    <n v="7330366"/>
    <n v="80634026"/>
    <n v="161268052"/>
    <x v="1"/>
    <s v="ADRIANA PAOLA ALVAREZ MORENO_x000a_ORLANDO  RAMIREZ OLAYA"/>
    <n v="0"/>
    <n v="0"/>
    <s v="24163_x000a_24170"/>
    <x v="4"/>
    <x v="5"/>
    <x v="2"/>
  </r>
  <r>
    <x v="2"/>
    <n v="7"/>
    <x v="2"/>
    <x v="5"/>
    <x v="0"/>
    <x v="3"/>
    <x v="4"/>
    <x v="8"/>
    <s v="Servicios de consultoría de negocios y administración corporativa"/>
    <n v="80101500"/>
    <s v="Prestación de servicios profesionales para la diagramación, desarrollo, concepto gráfico, e ilustración de piezas de comunicación externa contempladas en el plan de comunicaciones de la entidad."/>
    <x v="1"/>
    <x v="2"/>
    <n v="315"/>
    <x v="0"/>
    <x v="0"/>
    <x v="0"/>
    <n v="43463091"/>
    <n v="43463091"/>
    <x v="0"/>
    <x v="1"/>
    <x v="0"/>
    <x v="0"/>
    <x v="9"/>
    <s v="Oficina de Difusión y Mercadeo"/>
    <x v="1"/>
    <s v="Jefe Oficina de Difusión y Mercadeo de Información "/>
    <x v="8"/>
    <x v="9"/>
    <s v="Realizar campañas en medios digitales y/o presenciales sobre los productos y servicios que genera la entidad."/>
    <s v="Sistemas de información implementados"/>
    <n v="62"/>
    <d v="2021-01-08T00:00:00"/>
    <n v="4139342"/>
    <n v="43463091"/>
    <n v="43463091"/>
    <x v="1"/>
    <s v="ALBA ESPERANZA GIRALDO VASQUEZ"/>
    <n v="0"/>
    <n v="0"/>
    <n v="24266"/>
    <x v="2"/>
    <x v="5"/>
    <x v="1"/>
  </r>
  <r>
    <x v="0"/>
    <n v="20"/>
    <x v="0"/>
    <x v="0"/>
    <x v="0"/>
    <x v="3"/>
    <x v="4"/>
    <x v="9"/>
    <s v="Servicios de sistemas de información geográfica (sig)"/>
    <n v="81101512"/>
    <s v="Prestación de servicios profesionales para el desarrollo del componente tecnológico requerido de los procesos de gestión catastral desarrollados por el IGAC"/>
    <x v="4"/>
    <x v="4"/>
    <n v="11"/>
    <x v="1"/>
    <x v="0"/>
    <x v="0"/>
    <n v="108518124"/>
    <n v="108518124"/>
    <x v="1"/>
    <x v="0"/>
    <x v="0"/>
    <x v="0"/>
    <x v="0"/>
    <s v="Subdirección de Catastro"/>
    <x v="2"/>
    <s v="Subdirectora de Catastro"/>
    <x v="0"/>
    <x v="0"/>
    <s v="Ejecutar procesos de actualización catastral a nivel nacional"/>
    <s v="Predios actualizados catastralmente"/>
    <n v="104"/>
    <d v="2021-01-25T00:00:00"/>
    <n v="9865284"/>
    <n v="108518124"/>
    <n v="108518124"/>
    <x v="1"/>
    <s v="ALDEMAR  GUZMAN YARA"/>
    <n v="0"/>
    <n v="0"/>
    <n v="24252"/>
    <x v="2"/>
    <x v="5"/>
    <x v="1"/>
  </r>
  <r>
    <x v="2"/>
    <n v="29"/>
    <x v="2"/>
    <x v="7"/>
    <x v="0"/>
    <x v="3"/>
    <x v="4"/>
    <x v="8"/>
    <s v="Servicios secretariales o de administración de oficinas  "/>
    <n v="80161501"/>
    <s v="Prestación de servicios profesionales en el área penal, actuando en representación y defensa del IGAC a nivel Nacional."/>
    <x v="4"/>
    <x v="4"/>
    <n v="11"/>
    <x v="1"/>
    <x v="0"/>
    <x v="0"/>
    <n v="83053047"/>
    <n v="83053047"/>
    <x v="0"/>
    <x v="1"/>
    <x v="0"/>
    <x v="1"/>
    <x v="12"/>
    <s v="Oficina Asesora Jurídica"/>
    <x v="1"/>
    <s v="Jefe Oficina Asesora Jurídica"/>
    <x v="2"/>
    <x v="2"/>
    <s v="N/A"/>
    <s v="N/A"/>
    <n v="117"/>
    <d v="2021-01-26T00:00:00"/>
    <n v="7550277"/>
    <n v="83053047"/>
    <n v="83053047"/>
    <x v="1"/>
    <s v="ALDEMAR GUARNIZO GARCÍA"/>
    <n v="0"/>
    <n v="0"/>
    <n v="24262"/>
    <x v="2"/>
    <x v="5"/>
    <x v="1"/>
  </r>
  <r>
    <x v="0"/>
    <n v="2"/>
    <x v="0"/>
    <x v="0"/>
    <x v="0"/>
    <x v="3"/>
    <x v="4"/>
    <x v="8"/>
    <s v="Servicios secretariales o de administración de oficinas  "/>
    <n v="80161501"/>
    <s v="Prestación de servicios profesionales para apoyar desde el componente social, el desarrollo de los proyectos programados para la gestión catastral."/>
    <x v="4"/>
    <x v="4"/>
    <n v="11"/>
    <x v="1"/>
    <x v="0"/>
    <x v="2"/>
    <n v="121248517"/>
    <n v="121248517"/>
    <x v="0"/>
    <x v="1"/>
    <x v="0"/>
    <x v="0"/>
    <x v="0"/>
    <s v="Subdirección de Catastro"/>
    <x v="2"/>
    <s v="Subdirectora de Catastro"/>
    <x v="0"/>
    <x v="0"/>
    <s v="Ejecutar procesos de actualización catastral a nivel nacional"/>
    <s v="Predios actualizados catastralmente"/>
    <n v="45"/>
    <d v="2021-01-18T00:00:00"/>
    <n v="11022592"/>
    <n v="121248517"/>
    <n v="121248517"/>
    <x v="1"/>
    <s v="ANA MARIA SANTOFIMIO MAHECHA"/>
    <n v="0"/>
    <n v="0"/>
    <n v="24205"/>
    <x v="2"/>
    <x v="5"/>
    <x v="2"/>
  </r>
  <r>
    <x v="5"/>
    <n v="4"/>
    <x v="5"/>
    <x v="6"/>
    <x v="0"/>
    <x v="3"/>
    <x v="4"/>
    <x v="8"/>
    <s v="Servicios de sistemas de información geográfica (sig)"/>
    <n v="81101512"/>
    <s v="Prestación de servicios profesionales para realizar actividades de gestión requerida en el desarrollo del proyecto de inversión y actividades a cargo de la jefatura de la oficina CIAF."/>
    <x v="4"/>
    <x v="4"/>
    <n v="195"/>
    <x v="0"/>
    <x v="0"/>
    <x v="2"/>
    <n v="17031787"/>
    <n v="17031787"/>
    <x v="0"/>
    <x v="1"/>
    <x v="0"/>
    <x v="0"/>
    <x v="10"/>
    <s v="Oficina CIAF"/>
    <x v="1"/>
    <s v="Jefe Oficina CIAF"/>
    <x v="9"/>
    <x v="16"/>
    <s v="Planear la asistencia técnica, asesoría, análisis y/o consultoría a desarrollar"/>
    <s v="Entidades Asistidas"/>
    <n v="44"/>
    <d v="2021-01-18T00:00:00"/>
    <n v="2671483"/>
    <n v="17031787"/>
    <n v="17031787"/>
    <x v="1"/>
    <s v="ANDRES FELIPE LOPEZ ORTIZ"/>
    <n v="0"/>
    <n v="0"/>
    <n v="24203"/>
    <x v="2"/>
    <x v="5"/>
    <x v="0"/>
  </r>
  <r>
    <x v="1"/>
    <n v="35"/>
    <x v="1"/>
    <x v="1"/>
    <x v="5"/>
    <x v="4"/>
    <x v="4"/>
    <x v="10"/>
    <s v="Cartografía"/>
    <n v="81151600"/>
    <s v="Prestación de servicios para apoyar la generación de ortoimágenes a diferentes escalas, de conformidad con las especificaciones técnicas y rendimientos establecidos."/>
    <x v="1"/>
    <x v="2"/>
    <n v="10"/>
    <x v="1"/>
    <x v="0"/>
    <x v="0"/>
    <n v="80144490"/>
    <n v="80144490"/>
    <x v="0"/>
    <x v="1"/>
    <x v="5"/>
    <x v="0"/>
    <x v="1"/>
    <s v="Subdirección de Geografía y Cartografía "/>
    <x v="2"/>
    <s v="Subdirector de Geografía y Cartografía "/>
    <x v="1"/>
    <x v="1"/>
    <s v="Generar insumos y/o productos cartográficos"/>
    <s v="Cartografía escalas Medianas generada (1:10,000, 1:25,000)"/>
    <n v="300"/>
    <d v="2021-02-12T00:00:00"/>
    <n v="2671483"/>
    <n v="26714830"/>
    <n v="80144490"/>
    <x v="1"/>
    <s v="ÁNGELA MELISA CALLEJAS GARCÉS_x000a_MIKE ALEJANDRO LAVADO BARÓN _x000a_JOHN ALEJANDRO SEGURA TRIANA"/>
    <n v="0"/>
    <n v="0"/>
    <s v="24471_x000a_24474_x000a_24475_x000a_"/>
    <x v="3"/>
    <x v="5"/>
    <x v="0"/>
  </r>
  <r>
    <x v="2"/>
    <n v="85"/>
    <x v="2"/>
    <x v="5"/>
    <x v="0"/>
    <x v="3"/>
    <x v="4"/>
    <x v="8"/>
    <s v="Servicios de consultoría de negocios y administración corporativa"/>
    <n v="80101500"/>
    <s v="Prestación de servicios profesionales para llevar a cabo el escaneo, la reposición y organización del material cartográfico y aerofotográfico utilizado por los usuarios que consultan la información en los CIG del instituto a nivel nacional."/>
    <x v="3"/>
    <x v="3"/>
    <n v="8"/>
    <x v="1"/>
    <x v="0"/>
    <x v="0"/>
    <n v="28193680"/>
    <n v="28193680"/>
    <x v="0"/>
    <x v="1"/>
    <x v="0"/>
    <x v="0"/>
    <x v="9"/>
    <s v="Oficina de Difusión y Mercadeo"/>
    <x v="1"/>
    <s v="Jefe Oficina de Difusión y Mercadeo de Información "/>
    <x v="8"/>
    <x v="9"/>
    <s v="Diseñar y divulgar diferentes contenidos digitales, análogos  y de apoyo a los servicios requeridos por los usuarios internos y externos. "/>
    <s v="Sistemas de información implementados"/>
    <n v="457"/>
    <d v="2021-03-16T00:00:00"/>
    <n v="3524210"/>
    <n v="28193680"/>
    <n v="28193680"/>
    <x v="1"/>
    <s v="ANGIE TATIANA BERNAL SUAREZ"/>
    <n v="0"/>
    <n v="0"/>
    <n v="24599"/>
    <x v="2"/>
    <x v="5"/>
    <x v="1"/>
  </r>
  <r>
    <x v="3"/>
    <n v="45"/>
    <x v="3"/>
    <x v="3"/>
    <x v="0"/>
    <x v="3"/>
    <x v="4"/>
    <x v="9"/>
    <s v="Servicios secretariales o de administración de oficinas  "/>
    <n v="80161501"/>
    <s v="Prestación de servicios profesionales para apoyar la gestión de atención al ciudadano en Sede Central y a nivel nacional."/>
    <x v="4"/>
    <x v="4"/>
    <n v="11"/>
    <x v="1"/>
    <x v="0"/>
    <x v="0"/>
    <n v="40042596"/>
    <n v="40042596"/>
    <x v="0"/>
    <x v="1"/>
    <x v="0"/>
    <x v="1"/>
    <x v="13"/>
    <s v="Secretaría General - Grupo Interno de Trabajo Servicio al Ciudadano"/>
    <x v="1"/>
    <s v="Coordinador Grupo Interno de Trabajo Servicio al Ciudadano"/>
    <x v="2"/>
    <x v="2"/>
    <s v="N/A"/>
    <s v="N/A"/>
    <n v="81"/>
    <d v="2021-01-22T00:00:00"/>
    <n v="3640236"/>
    <n v="40042596"/>
    <n v="40042596"/>
    <x v="1"/>
    <s v="ANYI MARCELA LEON RUBIANO"/>
    <n v="0"/>
    <n v="0"/>
    <n v="24239"/>
    <x v="2"/>
    <x v="5"/>
    <x v="1"/>
  </r>
  <r>
    <x v="2"/>
    <n v="3"/>
    <x v="2"/>
    <x v="5"/>
    <x v="0"/>
    <x v="3"/>
    <x v="4"/>
    <x v="8"/>
    <s v="Servicios de consultoría de negocios y administración corporativa"/>
    <n v="80101500"/>
    <s v="Prestación de servicios personales para organizar y desarrollar las ferias, congresos, convenciones, conferencias y/o eventos tanto virtuales como presenciales requeridos por la entidad."/>
    <x v="1"/>
    <x v="2"/>
    <n v="9"/>
    <x v="1"/>
    <x v="0"/>
    <x v="0"/>
    <n v="23343057"/>
    <n v="23343057"/>
    <x v="0"/>
    <x v="1"/>
    <x v="0"/>
    <x v="0"/>
    <x v="14"/>
    <s v="Oficina de Difusión y Mercadeo"/>
    <x v="1"/>
    <s v="Yira Paola Perez-Jefe de Oficina"/>
    <x v="8"/>
    <x v="9"/>
    <s v="Realizar campañas en medios digitales y/o presenciales sobre los productos y servicios que genera la entidad."/>
    <s v="Servicios de información implementados"/>
    <n v="60"/>
    <d v="2021-01-31T00:00:00"/>
    <n v="2593673"/>
    <n v="23343057"/>
    <n v="23343057"/>
    <x v="1"/>
    <s v="ASCENED  TRUJILLO RODRIGUEZ"/>
    <n v="0"/>
    <n v="0"/>
    <n v="24269"/>
    <x v="2"/>
    <x v="5"/>
    <x v="0"/>
  </r>
  <r>
    <x v="3"/>
    <n v="69"/>
    <x v="3"/>
    <x v="3"/>
    <x v="0"/>
    <x v="3"/>
    <x v="4"/>
    <x v="5"/>
    <s v="Publicidad en periódicos"/>
    <n v="82101504"/>
    <s v="Prestación de servicios para realizar la publicación de avisos en un diario de circulación nacional"/>
    <x v="5"/>
    <x v="5"/>
    <n v="9"/>
    <x v="1"/>
    <x v="3"/>
    <x v="0"/>
    <n v="7000000"/>
    <n v="7000000"/>
    <x v="0"/>
    <x v="2"/>
    <x v="0"/>
    <x v="1"/>
    <x v="3"/>
    <s v="Secretaria General - GIT Talento Humano"/>
    <x v="1"/>
    <s v="Coordinador GIT Talento Humano"/>
    <x v="2"/>
    <x v="2"/>
    <s v="N/A"/>
    <s v="N/A"/>
    <n v="538"/>
    <d v="2021-04-20T00:00:00"/>
    <e v="#N/A"/>
    <n v="7000000"/>
    <n v="7000000"/>
    <x v="1"/>
    <s v="BIG MEDIA PUBLICIDAD S.A.S"/>
    <n v="0"/>
    <n v="0"/>
    <n v="24719"/>
    <x v="2"/>
    <x v="5"/>
    <x v="1"/>
  </r>
  <r>
    <x v="1"/>
    <n v="30"/>
    <x v="1"/>
    <x v="1"/>
    <x v="2"/>
    <x v="2"/>
    <x v="4"/>
    <x v="6"/>
    <s v="Cartografía"/>
    <n v="81151600"/>
    <s v="Prestación de servicios profesionales para gestionar, controlar y hacer seguimiento de los procesos de producción cartográfica, asignados de conformidad con los lineamientos establecidos."/>
    <x v="1"/>
    <x v="2"/>
    <n v="315"/>
    <x v="0"/>
    <x v="0"/>
    <x v="2"/>
    <n v="140352534"/>
    <n v="140352534"/>
    <x v="0"/>
    <x v="1"/>
    <x v="2"/>
    <x v="0"/>
    <x v="1"/>
    <s v="Subdirección de Geografía y Cartografía "/>
    <x v="2"/>
    <s v="Subdirector de Geografía y Cartografía "/>
    <x v="1"/>
    <x v="1"/>
    <s v="Generar insumos y/o productos cartográficos"/>
    <s v="Cartografía escalas Medianas generada (1:10,000, 1:25,000)"/>
    <n v="206"/>
    <d v="2021-02-10T00:00:00"/>
    <n v="6683454"/>
    <n v="70176267"/>
    <n v="140352534"/>
    <x v="1"/>
    <s v="CARLOS ALBERTO SEDANO ARIZA  _x000a_CARLOS  EDUARDO  PLATA  CABRERA"/>
    <n v="0"/>
    <n v="0"/>
    <s v="24394_x000a_24395"/>
    <x v="4"/>
    <x v="5"/>
    <x v="1"/>
  </r>
  <r>
    <x v="2"/>
    <n v="11"/>
    <x v="2"/>
    <x v="7"/>
    <x v="0"/>
    <x v="3"/>
    <x v="4"/>
    <x v="8"/>
    <s v="Servicios secretariales o de administración de oficinas  "/>
    <n v="80161501"/>
    <s v="Prestación de servicios profesionales para realizar acompañamiento jurídico, emisión de conceptos jurídicos, interpretación y aplicación de las normas en las cuales se encuentra enmarcado el funcionamiento de la entidad y la Ley 1474 de 2011, así como representar en los asuntos judiciales, extrajudiciales y administrativos que sea parte el IGAC."/>
    <x v="4"/>
    <x v="4"/>
    <n v="11"/>
    <x v="1"/>
    <x v="0"/>
    <x v="0"/>
    <n v="269654000"/>
    <n v="269654000"/>
    <x v="0"/>
    <x v="1"/>
    <x v="0"/>
    <x v="1"/>
    <x v="12"/>
    <s v="Oficina Asesora Jurídica"/>
    <x v="1"/>
    <s v="Jefe Oficina Asesora Jurídica"/>
    <x v="2"/>
    <x v="2"/>
    <s v="N/A"/>
    <s v="N/A"/>
    <n v="36"/>
    <d v="2021-01-14T00:00:00"/>
    <n v="24514000"/>
    <n v="269654000"/>
    <n v="269654000"/>
    <x v="1"/>
    <s v="CARLOS EDUARDO MEDELLIN BECERRA"/>
    <n v="0"/>
    <n v="0"/>
    <n v="24197"/>
    <x v="2"/>
    <x v="5"/>
    <x v="2"/>
  </r>
  <r>
    <x v="2"/>
    <n v="86"/>
    <x v="2"/>
    <x v="5"/>
    <x v="0"/>
    <x v="3"/>
    <x v="4"/>
    <x v="8"/>
    <s v="Servicios de consultoría de negocios y administración corporativa"/>
    <n v="80101500"/>
    <s v="Prestación de servicios profesionales para la atención de solicitudes de cartografía topográfica, cartografía de suelos y aerofotografías en el centro de información geográfica del IGAC."/>
    <x v="3"/>
    <x v="3"/>
    <n v="8"/>
    <x v="1"/>
    <x v="0"/>
    <x v="0"/>
    <n v="28193680"/>
    <n v="28193680"/>
    <x v="0"/>
    <x v="1"/>
    <x v="0"/>
    <x v="0"/>
    <x v="9"/>
    <s v="Oficina de Difusión y Mercadeo"/>
    <x v="1"/>
    <s v="Jefe Oficina de Difusión y Mercadeo de Información "/>
    <x v="8"/>
    <x v="9"/>
    <s v="Diseñar y divulgar diferentes contenidos digitales, análogos  y de apoyo a los servicios requeridos por los usuarios internos y externos. "/>
    <s v="Sistemas de información implementados"/>
    <n v="472"/>
    <d v="2021-03-16T00:00:00"/>
    <n v="3524210"/>
    <n v="28193680"/>
    <n v="28193680"/>
    <x v="1"/>
    <s v="CATHERINE  GALEANO RIVERA"/>
    <n v="0"/>
    <n v="0"/>
    <n v="24608"/>
    <x v="2"/>
    <x v="5"/>
    <x v="1"/>
  </r>
  <r>
    <x v="3"/>
    <n v="70"/>
    <x v="3"/>
    <x v="3"/>
    <x v="0"/>
    <x v="3"/>
    <x v="4"/>
    <x v="2"/>
    <s v="Servicios secretariales o de administración de oficinas  "/>
    <n v="80161501"/>
    <s v="Adquisición del seguro de casco avión y seguro vehículo aéreo no tripulado que ampare los bienes e intereses patrimoniales del IGAC"/>
    <x v="5"/>
    <x v="1"/>
    <n v="12"/>
    <x v="1"/>
    <x v="5"/>
    <x v="0"/>
    <n v="800000000"/>
    <n v="800000000"/>
    <x v="0"/>
    <x v="2"/>
    <x v="0"/>
    <x v="0"/>
    <x v="1"/>
    <s v="Secretaría General"/>
    <x v="2"/>
    <s v="Secretaría General"/>
    <x v="1"/>
    <x v="1"/>
    <s v="Capturar y/o gestionar imágenes del territorio colombiano e incorporarlas en el Banco Nacional de Imágenes, a escalas y temporalidad requerida para fines catastrales"/>
    <s v="Imágenes incorporadas al Banco Nacional de imágenes"/>
    <n v="557"/>
    <d v="2021-04-20T00:00:00"/>
    <e v="#N/A"/>
    <e v="#N/A"/>
    <e v="#N/A"/>
    <x v="0"/>
    <s v="CENTRO INTEGRAL DE MANTENIMIENTO ATOCARS SAS"/>
    <n v="0"/>
    <n v="0"/>
    <m/>
    <x v="2"/>
    <x v="5"/>
    <x v="1"/>
  </r>
  <r>
    <x v="1"/>
    <n v="31"/>
    <x v="1"/>
    <x v="1"/>
    <x v="4"/>
    <x v="5"/>
    <x v="4"/>
    <x v="6"/>
    <s v="Cartografía"/>
    <n v="81151600"/>
    <s v="Prestación de servicios para la captura o digitalización de elementos vectoriales a diferentes escalas y dimensiones, de conformidad con las especificaciones técnicas y rendimientos establecidos."/>
    <x v="1"/>
    <x v="2"/>
    <n v="11"/>
    <x v="1"/>
    <x v="0"/>
    <x v="2"/>
    <n v="381694680"/>
    <n v="381694680"/>
    <x v="0"/>
    <x v="1"/>
    <x v="4"/>
    <x v="0"/>
    <x v="1"/>
    <s v="Subdirección de Geografía y Cartografía "/>
    <x v="2"/>
    <s v="Subdirector de Geografía y Cartografía "/>
    <x v="1"/>
    <x v="1"/>
    <s v="Generar insumos y/o productos cartográficos"/>
    <s v="Cartografía escalas Medianas generada (1:10,000, 1:25,000)"/>
    <n v="217"/>
    <d v="2021-02-10T00:00:00"/>
    <n v="0"/>
    <n v="63615780"/>
    <n v="381694680"/>
    <x v="1"/>
    <s v="CLAUDIA  ARANGUREN PEÑA_x000a_REMY FERNANDO MATEUS SALINAS_x000a_MÓNICA ALEJANDRA CRUZ BARRETO_x000a_LUIS ALBA _x000a_WILLIAM ALFONSO MORA HERNÁNDEZ_x000a_NOHORA MARIA AYALA QUINTANA"/>
    <n v="0"/>
    <n v="0"/>
    <s v="24407_x000a_24412_x000a_24411_x000a_24413_x000a_24676"/>
    <x v="5"/>
    <x v="5"/>
    <x v="0"/>
  </r>
  <r>
    <x v="3"/>
    <n v="76"/>
    <x v="3"/>
    <x v="3"/>
    <x v="0"/>
    <x v="3"/>
    <x v="4"/>
    <x v="0"/>
    <s v="Servicios secretariales o de administración de oficinas  "/>
    <n v="80161501"/>
    <s v="Prestación de servicios profesionales al IGAC apoyando la vinculación del personal requerido por la entidad, de conformidad con las solicitudes efectuadas por el supervisor del contrato."/>
    <x v="0"/>
    <x v="0"/>
    <n v="6"/>
    <x v="1"/>
    <x v="0"/>
    <x v="2"/>
    <n v="34546758"/>
    <n v="34546758"/>
    <x v="0"/>
    <x v="0"/>
    <x v="0"/>
    <x v="0"/>
    <x v="15"/>
    <s v="Secretaria General "/>
    <x v="1"/>
    <s v="María del Pilar Gonzalez Moreno"/>
    <x v="3"/>
    <x v="3"/>
    <s v="Desarrollar, hacer seguimiento y evaluar el avance en el proceso de gestión del conocimiento en la entidad."/>
    <s v="Personas Capacitadas"/>
    <n v="584"/>
    <d v="2021-05-12T00:00:00"/>
    <n v="5757793"/>
    <n v="34546758"/>
    <n v="34546758"/>
    <x v="1"/>
    <s v="CLAUDIA EDITH MEJIA MEJIA"/>
    <n v="0"/>
    <n v="0"/>
    <n v="24725"/>
    <x v="2"/>
    <x v="5"/>
    <x v="0"/>
  </r>
  <r>
    <x v="2"/>
    <n v="68"/>
    <x v="2"/>
    <x v="2"/>
    <x v="0"/>
    <x v="3"/>
    <x v="4"/>
    <x v="6"/>
    <s v="Servicios de implementación de aplicaciones"/>
    <n v="81111508"/>
    <s v="Prestación de servicios profesionales para el soporte, mantenimiento, análisis, diseño y desarrollo de los componentes de software en plataforma Oracle de los sistemas de la Institución."/>
    <x v="1"/>
    <x v="2"/>
    <n v="9"/>
    <x v="1"/>
    <x v="0"/>
    <x v="0"/>
    <n v="60151086"/>
    <n v="60151086"/>
    <x v="0"/>
    <x v="1"/>
    <x v="0"/>
    <x v="0"/>
    <x v="5"/>
    <s v="Oficina de Informática y Telecomunicaciones"/>
    <x v="1"/>
    <s v="José Luis Ariza Vargas (Jefe OIT)"/>
    <x v="3"/>
    <x v="4"/>
    <s v="Implementar y mantener sistemas de información, portales y aplicaciones"/>
    <s v="índice de capacidad en la prestación de servicios de tecnología."/>
    <n v="336"/>
    <d v="2021-02-22T00:00:00"/>
    <n v="6683454"/>
    <n v="60151086"/>
    <n v="60151086"/>
    <x v="1"/>
    <s v="CLAUDIA MILENA TOVAR"/>
    <n v="0"/>
    <n v="0"/>
    <n v="24505"/>
    <x v="2"/>
    <x v="5"/>
    <x v="1"/>
  </r>
  <r>
    <x v="1"/>
    <n v="76"/>
    <x v="1"/>
    <x v="1"/>
    <x v="0"/>
    <x v="3"/>
    <x v="4"/>
    <x v="8"/>
    <s v="Estudios geofísicos"/>
    <n v="81151901"/>
    <s v="Establecimiento y puesta en operación de Estaciones de Referencia de Operación Continua CORS (Continuously Operating Reference Station) y fortalecimiento del Centro de Control de la Red geodésica de la República de Colombia de conformidad con las especificaciones técnicas establecidas  por el Instituto Geográfico Agustín Codazzi –IGAC."/>
    <x v="4"/>
    <x v="2"/>
    <n v="12"/>
    <x v="1"/>
    <x v="2"/>
    <x v="1"/>
    <n v="9767257014"/>
    <n v="9767257014"/>
    <x v="2"/>
    <x v="3"/>
    <x v="0"/>
    <x v="0"/>
    <x v="1"/>
    <s v="Subdirección de Geografía y Cartografía "/>
    <x v="1"/>
    <s v="Subdirector de Geografía y Cartografía "/>
    <x v="0"/>
    <x v="0"/>
    <s v="Densificar la red geodésica y generar los insumos cartográficos en los municipios priorizados para la conformación del catastro multipropósito"/>
    <s v="Sistema de Información Predial Actualizado_x000a_"/>
    <m/>
    <d v="2021-04-27T00:00:00"/>
    <e v="#N/A"/>
    <n v="0"/>
    <n v="0"/>
    <x v="1"/>
    <s v="CONSORCIO IGN FI- LEICA GEOSYSTEMS"/>
    <n v="0"/>
    <n v="0"/>
    <m/>
    <x v="2"/>
    <x v="5"/>
    <x v="0"/>
  </r>
  <r>
    <x v="2"/>
    <n v="89"/>
    <x v="2"/>
    <x v="5"/>
    <x v="0"/>
    <x v="3"/>
    <x v="4"/>
    <x v="4"/>
    <s v="Servicios de consultoría de negocios y administración corporativa"/>
    <n v="80101500"/>
    <s v="Prestación de servicios profesionales para realizar actividades de gestión y seguimiento a la comercialización de los productos y servicios generados por las áreas técnicas del instituto.  "/>
    <x v="3"/>
    <x v="3"/>
    <n v="255"/>
    <x v="0"/>
    <x v="0"/>
    <x v="0"/>
    <n v="36239937"/>
    <n v="36239937"/>
    <x v="0"/>
    <x v="1"/>
    <x v="0"/>
    <x v="0"/>
    <x v="9"/>
    <s v="Oficina de Difusión y Mercadeo de Información "/>
    <x v="1"/>
    <s v="Jefe Oficina de Difusión y Mercadeo de Información "/>
    <x v="8"/>
    <x v="9"/>
    <s v="Generar alianzas estratégicas con diferentes entidades del sector público y privado a nivel nacional que requieran la información de la Entidad."/>
    <s v="Sistemas de información implementados"/>
    <n v="492"/>
    <d v="2021-03-17T00:00:00"/>
    <n v="4263522"/>
    <n v="36239937"/>
    <n v="36239937"/>
    <x v="1"/>
    <s v="CRISTIAM RAUL CALDERON MALDONADO"/>
    <n v="0"/>
    <n v="0"/>
    <n v="24629"/>
    <x v="2"/>
    <x v="5"/>
    <x v="1"/>
  </r>
  <r>
    <x v="3"/>
    <n v="10"/>
    <x v="3"/>
    <x v="3"/>
    <x v="0"/>
    <x v="3"/>
    <x v="4"/>
    <x v="8"/>
    <s v="Servicios secretariales o de administración de oficinas  "/>
    <n v="80161501"/>
    <s v="Prestación de servicios profesionales para actividades de consolidación, análisis, conciliación contable y depuración de acuerdo con la información generada por el sistema de información de inventarios de elementos devolutivos de la entidad a nivel nacional "/>
    <x v="4"/>
    <x v="4"/>
    <n v="11"/>
    <x v="1"/>
    <x v="0"/>
    <x v="0"/>
    <n v="41110377"/>
    <n v="41110377"/>
    <x v="0"/>
    <x v="0"/>
    <x v="0"/>
    <x v="1"/>
    <x v="6"/>
    <s v="Secretaría General - GIT Gestión Contractual"/>
    <x v="1"/>
    <s v="Coordinador GIT Gestión Contractual"/>
    <x v="2"/>
    <x v="2"/>
    <s v="N/A"/>
    <s v="N/A"/>
    <n v="10"/>
    <d v="2021-01-07T00:00:00"/>
    <n v="3737307"/>
    <n v="41110377"/>
    <n v="41110377"/>
    <x v="1"/>
    <s v="CRISTIAN CAMILO ROJAS MORALES"/>
    <n v="0"/>
    <n v="0"/>
    <n v="24154"/>
    <x v="2"/>
    <x v="5"/>
    <x v="2"/>
  </r>
  <r>
    <x v="3"/>
    <n v="64"/>
    <x v="3"/>
    <x v="3"/>
    <x v="0"/>
    <x v="3"/>
    <x v="4"/>
    <x v="2"/>
    <s v="Servicios secretariales o de administración de oficinas  "/>
    <n v="80161501"/>
    <s v="prestación de servicios personales para realizar actividades relacionadas con la elaboración de novedades administrativas de los funcionarios  de la entidad"/>
    <x v="3"/>
    <x v="3"/>
    <n v="4"/>
    <x v="1"/>
    <x v="0"/>
    <x v="0"/>
    <n v="10685932"/>
    <n v="10685932"/>
    <x v="0"/>
    <x v="2"/>
    <x v="0"/>
    <x v="1"/>
    <x v="3"/>
    <s v="Secretaria General - GIT Talento Humano"/>
    <x v="1"/>
    <s v="Coordinador GIT Talento Humano"/>
    <x v="11"/>
    <x v="17"/>
    <m/>
    <m/>
    <n v="558"/>
    <d v="2021-04-28T00:00:00"/>
    <n v="2671483"/>
    <n v="10685932"/>
    <n v="10685932"/>
    <x v="1"/>
    <s v="DAIRO JAVIER MARINEZ ACHURY"/>
    <n v="0"/>
    <n v="0"/>
    <n v="24703"/>
    <x v="2"/>
    <x v="5"/>
    <x v="1"/>
  </r>
  <r>
    <x v="2"/>
    <n v="1"/>
    <x v="2"/>
    <x v="5"/>
    <x v="0"/>
    <x v="3"/>
    <x v="4"/>
    <x v="8"/>
    <s v="Servicios de consultoría de negocios y administración corporativa"/>
    <n v="80101500"/>
    <s v="Prestación de servicios profesionales para gestionar la etapa preparatoria de las solicitudes de bienes, servicios y obras públicas incluyendo la proyección de estudios de mercado, condiciones de contratación y análisis del sector, así como registro, verificación y publicación de los trámites contractuales dentro de las plataformas y consolidación de la documentación correspondiente."/>
    <x v="1"/>
    <x v="2"/>
    <n v="11"/>
    <x v="1"/>
    <x v="0"/>
    <x v="0"/>
    <n v="80634026"/>
    <n v="80634026"/>
    <x v="0"/>
    <x v="1"/>
    <x v="0"/>
    <x v="0"/>
    <x v="9"/>
    <s v="Oficina de Difusión y Mercadeo"/>
    <x v="1"/>
    <s v="Jefe Oficina de Difusión y Mercadeo de Información "/>
    <x v="8"/>
    <x v="12"/>
    <s v="Realizar seguimiento al plan de mercadeo y/o estudios priorizados por la entidad"/>
    <s v="Documentos de lineamientos técnicos"/>
    <n v="122"/>
    <d v="2021-01-08T00:00:00"/>
    <n v="7330366"/>
    <n v="80634026"/>
    <n v="80634026"/>
    <x v="1"/>
    <s v="DANIEL OSWALDO BUITRAGO CARRILLO"/>
    <n v="0"/>
    <n v="0"/>
    <n v="24265"/>
    <x v="2"/>
    <x v="5"/>
    <x v="1"/>
  </r>
  <r>
    <x v="1"/>
    <n v="60"/>
    <x v="1"/>
    <x v="1"/>
    <x v="1"/>
    <x v="6"/>
    <x v="4"/>
    <x v="2"/>
    <s v="Cartografía"/>
    <n v="81151600"/>
    <s v="Prestacion de servicios para estructurar, integrar y validar la cartografía para los estudios y/o investigaciones geográficas asignadas"/>
    <x v="3"/>
    <x v="3"/>
    <n v="285"/>
    <x v="0"/>
    <x v="0"/>
    <x v="0"/>
    <n v="138328968"/>
    <n v="138328968"/>
    <x v="0"/>
    <x v="1"/>
    <x v="1"/>
    <x v="0"/>
    <x v="1"/>
    <s v="Subdirección de Geografía y Cartografía "/>
    <x v="1"/>
    <s v="Subdirector de Geografía y Cartografía "/>
    <x v="1"/>
    <x v="1"/>
    <s v="Generar insumos y/o productos cartográficos"/>
    <s v="Cartografía escalas Medianas generada (1:10,000, 1:25,000)"/>
    <n v="419"/>
    <d v="2021-03-08T00:00:00"/>
    <n v="3640236"/>
    <n v="34582242"/>
    <n v="138328968"/>
    <x v="1"/>
    <s v="DANIEL STEVEN MOLINA MONTAÑEZ_x000a_DAVID ALEJANDRO ORTEGA GONZÁLEZ_x000a_KAREN TATIANA DUARTE JIMENEZ _x000a_LADY CATTERINE MORENO RAMÍREZ "/>
    <n v="0"/>
    <n v="0"/>
    <s v="24564_x000a_24565_x000a_24566_x000a_24567"/>
    <x v="6"/>
    <x v="5"/>
    <x v="1"/>
  </r>
  <r>
    <x v="3"/>
    <n v="9"/>
    <x v="3"/>
    <x v="3"/>
    <x v="5"/>
    <x v="4"/>
    <x v="4"/>
    <x v="8"/>
    <s v="Servicios secretariales o de administración de oficinas  "/>
    <n v="80161501"/>
    <s v="Prestación de servicios personales para adelantar actividades relacionadas con el ingreso, egreso y baja de bienes del IGAV. "/>
    <x v="4"/>
    <x v="4"/>
    <n v="11"/>
    <x v="1"/>
    <x v="0"/>
    <x v="0"/>
    <n v="85591209"/>
    <n v="85591209"/>
    <x v="0"/>
    <x v="0"/>
    <x v="5"/>
    <x v="1"/>
    <x v="6"/>
    <s v="Secretaría General - GIT Gestión Contractual"/>
    <x v="1"/>
    <s v="Coordinador GIT Gestión Contractual"/>
    <x v="2"/>
    <x v="2"/>
    <s v="N/A"/>
    <s v="N/A"/>
    <n v="9"/>
    <d v="2021-01-07T00:00:00"/>
    <n v="2593673"/>
    <n v="28530403"/>
    <n v="85591209"/>
    <x v="1"/>
    <s v="DANNY ADALBERTO GUARNIZO MOLINA_x000a_DANIELA FERNANDA CASAS SIERRA_x000a_WILLIAM  SANCHEZ SANDOVAL_x000a_"/>
    <n v="0"/>
    <n v="0"/>
    <s v="24152_x000a_24156_x000a_24158_x000a_"/>
    <x v="3"/>
    <x v="5"/>
    <x v="2"/>
  </r>
  <r>
    <x v="2"/>
    <n v="49"/>
    <x v="2"/>
    <x v="2"/>
    <x v="0"/>
    <x v="3"/>
    <x v="4"/>
    <x v="8"/>
    <s v="Servicios de soporte técnico o de mesa de ayuda"/>
    <n v="81111811"/>
    <s v="Prestación de servicios para realizar actividades de operación, soporte de solicitudes, incidentes,  requerimientos  y pruebas técnicas según los niveles de servicio establecidos."/>
    <x v="1"/>
    <x v="2"/>
    <n v="9"/>
    <x v="1"/>
    <x v="0"/>
    <x v="0"/>
    <n v="26476020"/>
    <n v="26476020"/>
    <x v="0"/>
    <x v="1"/>
    <x v="0"/>
    <x v="0"/>
    <x v="9"/>
    <s v="Informática y Telecomunicaciones"/>
    <x v="1"/>
    <s v="Jefe Oficina de Informática y Telecomunicaciones"/>
    <x v="3"/>
    <x v="4"/>
    <s v="Implementar y mantener sistemas de información, portales y aplicaciones"/>
    <s v="índice de capacidad en la prestación de servicios de tecnología."/>
    <n v="274"/>
    <d v="2021-02-11T00:00:00"/>
    <n v="2941780"/>
    <n v="26476020"/>
    <n v="26476020"/>
    <x v="1"/>
    <s v="DARWIN JAVID GONZAÑEZ ORTEGA"/>
    <n v="0"/>
    <n v="0"/>
    <n v="24440"/>
    <x v="2"/>
    <x v="5"/>
    <x v="1"/>
  </r>
  <r>
    <x v="2"/>
    <n v="18"/>
    <x v="2"/>
    <x v="8"/>
    <x v="0"/>
    <x v="3"/>
    <x v="4"/>
    <x v="8"/>
    <s v="Servicios secretariales o de administración de oficinas  "/>
    <n v="80161501"/>
    <s v="Prestar servicios profesionales a la Oficina Asesora de Planeación para apoyar la implementación del Modelo Integrado de Planeación y Gestión (MIPG) en la entidad y realizar las acciones tendientes al cumplimiento de los requisitos, promoción y divulgación de este. De igual manera, brindar apoyo al proceso de Direccionamiento Estratégico y Planeación."/>
    <x v="1"/>
    <x v="2"/>
    <n v="11"/>
    <x v="1"/>
    <x v="0"/>
    <x v="0"/>
    <n v="83053047"/>
    <n v="83053047"/>
    <x v="0"/>
    <x v="1"/>
    <x v="0"/>
    <x v="0"/>
    <x v="9"/>
    <s v="Oficina Asesora de Planeación"/>
    <x v="1"/>
    <s v="Jefe Oficina Asesora de Planeación"/>
    <x v="3"/>
    <x v="18"/>
    <s v="Actualizar e implementar los planes de trabajo y/o mejoramiento anual"/>
    <s v="Sistema de Gestión implementado_x000a_"/>
    <n v="95"/>
    <d v="2021-01-19T00:00:00"/>
    <n v="7550277"/>
    <n v="83053047"/>
    <n v="83053047"/>
    <x v="1"/>
    <s v="DAVID LEONARDO CARO PEDREROS"/>
    <n v="0"/>
    <n v="0"/>
    <n v="24295"/>
    <x v="2"/>
    <x v="5"/>
    <x v="1"/>
  </r>
  <r>
    <x v="2"/>
    <n v="90"/>
    <x v="2"/>
    <x v="5"/>
    <x v="0"/>
    <x v="3"/>
    <x v="4"/>
    <x v="4"/>
    <s v="Servicios de consultoría de negocios y administración corporativa"/>
    <n v="80101500"/>
    <s v="Prestación de servicios profesionales para desarrollar actividades de articulación entre la sede central y las Direcciones Territoriales a nivel nacional, así como la elaboración de ofertas técnico económicas."/>
    <x v="3"/>
    <x v="3"/>
    <n v="255"/>
    <x v="0"/>
    <x v="0"/>
    <x v="0"/>
    <n v="48941241"/>
    <n v="48941241"/>
    <x v="0"/>
    <x v="1"/>
    <x v="0"/>
    <x v="0"/>
    <x v="9"/>
    <s v="Oficina de Difusión y Mercadeo"/>
    <x v="1"/>
    <s v="Jefe Oficina de Difusión y Mercadeo de Información "/>
    <x v="8"/>
    <x v="9"/>
    <s v="Generar alianzas estratégicas con diferentes entidades del sector público y privado a nivel nacional que requieran la información de la Entidad."/>
    <s v="Sistemas de información implementados"/>
    <n v="486"/>
    <d v="2021-03-18T00:00:00"/>
    <n v="5757793"/>
    <n v="48941241"/>
    <n v="48941241"/>
    <x v="1"/>
    <s v="DIANA CAROLINA DIOSA VELASQUEZ"/>
    <n v="0"/>
    <n v="0"/>
    <n v="24623"/>
    <x v="2"/>
    <x v="5"/>
    <x v="1"/>
  </r>
  <r>
    <x v="2"/>
    <n v="12"/>
    <x v="2"/>
    <x v="5"/>
    <x v="0"/>
    <x v="3"/>
    <x v="4"/>
    <x v="8"/>
    <s v="Servicios de consultoría de negocios y administración corporativa"/>
    <n v="80101500"/>
    <s v="Prestación de servicios profesionales para diagramar y producir las piezas de comunicación interna contempladas en el plan de comunicaciones de la entidad"/>
    <x v="1"/>
    <x v="2"/>
    <n v="10"/>
    <x v="1"/>
    <x v="0"/>
    <x v="0"/>
    <n v="48314800"/>
    <n v="48314800"/>
    <x v="0"/>
    <x v="1"/>
    <x v="0"/>
    <x v="0"/>
    <x v="14"/>
    <s v="Oficina de Difusión y Mercadeo"/>
    <x v="1"/>
    <s v="Yira Paola Perez-Jefe de Oficina"/>
    <x v="8"/>
    <x v="9"/>
    <s v="Realizar campañas en medios digitales y/o presenciales sobre los productos y servicios que genera la entidad."/>
    <s v="Servicios de información implementados"/>
    <n v="65"/>
    <d v="2021-02-03T00:00:00"/>
    <n v="4831480"/>
    <n v="48314800"/>
    <n v="48314800"/>
    <x v="1"/>
    <s v="DIEGO HENAN LINARES AROCA"/>
    <n v="0"/>
    <n v="0"/>
    <n v="24280"/>
    <x v="2"/>
    <x v="5"/>
    <x v="1"/>
  </r>
  <r>
    <x v="3"/>
    <n v="57"/>
    <x v="3"/>
    <x v="3"/>
    <x v="0"/>
    <x v="3"/>
    <x v="4"/>
    <x v="6"/>
    <s v="Servicios secretariales o de administración de oficinas  "/>
    <n v="80161501"/>
    <s v="prestación de servicios profesionales para la implementación y seguimiento del proceso de gestión documental conforme a los lineamienos dados por la entidad y el agn."/>
    <x v="1"/>
    <x v="2"/>
    <n v="11"/>
    <x v="1"/>
    <x v="0"/>
    <x v="2"/>
    <n v="51970000"/>
    <n v="51970000"/>
    <x v="0"/>
    <x v="1"/>
    <x v="0"/>
    <x v="0"/>
    <x v="4"/>
    <s v="Secretaria General- Gestión documental"/>
    <x v="1"/>
    <s v="Coordinador GIT Gestión Documental"/>
    <x v="12"/>
    <x v="19"/>
    <s v="Actualizar los instrumentos archivísticos y de gestión de la información bajo la normatividad vigente y necesidad del instrumento."/>
    <s v="Sistema de gestión documental implementado"/>
    <n v="356"/>
    <d v="2021-02-16T00:00:00"/>
    <n v="5197000"/>
    <n v="51970000"/>
    <n v="51970000"/>
    <x v="1"/>
    <s v="EDWAR FABIAN CASTAÑEDA"/>
    <n v="0"/>
    <n v="0"/>
    <n v="24518"/>
    <x v="2"/>
    <x v="5"/>
    <x v="1"/>
  </r>
  <r>
    <x v="2"/>
    <n v="84"/>
    <x v="2"/>
    <x v="5"/>
    <x v="0"/>
    <x v="3"/>
    <x v="4"/>
    <x v="4"/>
    <s v="Servicios de consultoría de negocios y administración corporativa"/>
    <n v="80101500"/>
    <s v="Prestación de servicios profesionales para adelantar el mantenimiento, seguimiento, control y vigilancia del avance y tiempos de la ejecucion de los proyectos en curso, junto con el area tecnica y el cliente."/>
    <x v="3"/>
    <x v="3"/>
    <n v="10"/>
    <x v="1"/>
    <x v="0"/>
    <x v="0"/>
    <n v="36402360"/>
    <n v="36402360"/>
    <x v="0"/>
    <x v="1"/>
    <x v="0"/>
    <x v="0"/>
    <x v="9"/>
    <s v="Oficina de Difusión y Mercadeo"/>
    <x v="1"/>
    <s v="Jefe Oficina de Difusión y Mercadeo de Información "/>
    <x v="8"/>
    <x v="12"/>
    <s v="Realizar el plan de mercadeo y/o estudios priorizados por la entidad"/>
    <s v="Documentos de lineamientos técnicos"/>
    <n v="462"/>
    <d v="2021-03-16T00:00:00"/>
    <n v="3640236"/>
    <n v="36402360"/>
    <n v="36402360"/>
    <x v="1"/>
    <s v="ELVER ALEXANDER PINEDA"/>
    <n v="0"/>
    <n v="0"/>
    <n v="24603"/>
    <x v="2"/>
    <x v="5"/>
    <x v="1"/>
  </r>
  <r>
    <x v="3"/>
    <n v="7"/>
    <x v="3"/>
    <x v="3"/>
    <x v="0"/>
    <x v="3"/>
    <x v="4"/>
    <x v="8"/>
    <s v="Servicios secretariales o de administración de oficinas  "/>
    <n v="80161501"/>
    <s v="Prestación de servicios profesionales para realizar contratación directa"/>
    <x v="4"/>
    <x v="4"/>
    <n v="5"/>
    <x v="1"/>
    <x v="0"/>
    <x v="0"/>
    <n v="24157400"/>
    <n v="24157400"/>
    <x v="0"/>
    <x v="0"/>
    <x v="0"/>
    <x v="1"/>
    <x v="6"/>
    <s v="Secretaría General - GIT Gestión Contractual"/>
    <x v="1"/>
    <s v="Coordinador GIT Gestión Contractual"/>
    <x v="2"/>
    <x v="2"/>
    <s v="N/A"/>
    <s v="N/A"/>
    <n v="7"/>
    <d v="2021-01-08T00:00:00"/>
    <n v="4831480"/>
    <n v="24157400"/>
    <n v="24157400"/>
    <x v="1"/>
    <s v="ERIKA PAOLA SERRANO RICAURTE"/>
    <n v="0"/>
    <n v="0"/>
    <n v="24177"/>
    <x v="2"/>
    <x v="5"/>
    <x v="2"/>
  </r>
  <r>
    <x v="2"/>
    <n v="27"/>
    <x v="2"/>
    <x v="7"/>
    <x v="0"/>
    <x v="3"/>
    <x v="4"/>
    <x v="8"/>
    <s v="Servicios secretariales o de administración de oficinas  "/>
    <n v="80161501"/>
    <s v="Prestación de servicios profesionales para apoyar a la Oficina Asesora Jurídica como enlace de la oficina asesora de planeación, en la estructuración de la defensa judicial y prevención del daño antijurídico del Instituto Geográfico Agustín Codazzi."/>
    <x v="4"/>
    <x v="4"/>
    <n v="11"/>
    <x v="1"/>
    <x v="0"/>
    <x v="0"/>
    <n v="73517994"/>
    <n v="73517994"/>
    <x v="0"/>
    <x v="1"/>
    <x v="0"/>
    <x v="0"/>
    <x v="9"/>
    <s v="Oficina Asesora Jurídica"/>
    <x v="1"/>
    <s v="Jefe Oficina Asesora de Planeación"/>
    <x v="3"/>
    <x v="14"/>
    <s v="Realizar el seguimiento de los planes de acción anual"/>
    <s v="Documentos de planeación realizados_x000a__x000a_Documentos de planeación con seguimientos realizados_x000a_"/>
    <n v="127"/>
    <d v="2021-01-26T00:00:00"/>
    <n v="6683454"/>
    <n v="73517994"/>
    <n v="73517994"/>
    <x v="1"/>
    <s v="ESTEFANÍA DUQUE RINCÓN"/>
    <n v="0"/>
    <n v="0"/>
    <n v="24270"/>
    <x v="2"/>
    <x v="5"/>
    <x v="1"/>
  </r>
  <r>
    <x v="2"/>
    <n v="56"/>
    <x v="2"/>
    <x v="2"/>
    <x v="0"/>
    <x v="3"/>
    <x v="4"/>
    <x v="8"/>
    <s v="Servicios de implementación de aplicaciones"/>
    <n v="81111508"/>
    <s v="Prestación de servicios profesionales para  el soporte, mantenimiento, análisis, diseño  y desarrollo de los componentes web  para la operación del sistema catastral."/>
    <x v="1"/>
    <x v="2"/>
    <n v="9"/>
    <x v="1"/>
    <x v="0"/>
    <x v="0"/>
    <n v="67952493"/>
    <n v="67952493"/>
    <x v="0"/>
    <x v="1"/>
    <x v="0"/>
    <x v="0"/>
    <x v="9"/>
    <s v="Informática y Telecomunicaciones"/>
    <x v="1"/>
    <s v="Jefe Oficina de Informática y Telecomunicaciones"/>
    <x v="3"/>
    <x v="4"/>
    <s v="Implementar y mantener sistemas de información, portales y aplicaciones"/>
    <s v="índice de capacidad en la prestación de servicios de tecnología."/>
    <n v="343"/>
    <d v="2021-02-15T00:00:00"/>
    <n v="7550277"/>
    <n v="67952493"/>
    <n v="67952493"/>
    <x v="1"/>
    <s v="FELIPE ANDRES CADENA MOLANO"/>
    <n v="0"/>
    <n v="0"/>
    <n v="24498"/>
    <x v="2"/>
    <x v="5"/>
    <x v="1"/>
  </r>
  <r>
    <x v="2"/>
    <n v="70"/>
    <x v="2"/>
    <x v="2"/>
    <x v="0"/>
    <x v="3"/>
    <x v="4"/>
    <x v="8"/>
    <s v="Servicios de implementación de aplicaciones"/>
    <n v="81111508"/>
    <s v="Prestación de servicios profesionales para llevar a cabo la administración y monitoreo de servicios de ti y plataformas basadas en software libre adoptadas por la entidad."/>
    <x v="1"/>
    <x v="2"/>
    <n v="9"/>
    <x v="1"/>
    <x v="0"/>
    <x v="0"/>
    <n v="26476020"/>
    <n v="26476020"/>
    <x v="0"/>
    <x v="1"/>
    <x v="0"/>
    <x v="0"/>
    <x v="9"/>
    <s v="Informática y Telecomunicaciones"/>
    <x v="1"/>
    <s v="Jefe Oficina de Informática y Telecomunicaciones"/>
    <x v="3"/>
    <x v="4"/>
    <s v="Implementar y soportar plataforma de TI"/>
    <s v="índice de capacidad en la prestación de servicios de tecnología."/>
    <n v="408"/>
    <d v="2021-02-25T00:00:00"/>
    <n v="2941780"/>
    <n v="26476020"/>
    <n v="26476020"/>
    <x v="1"/>
    <s v="FERNANDO DAVID VILLANUEVA"/>
    <n v="0"/>
    <n v="0"/>
    <n v="24549"/>
    <x v="2"/>
    <x v="5"/>
    <x v="1"/>
  </r>
  <r>
    <x v="0"/>
    <n v="10"/>
    <x v="0"/>
    <x v="0"/>
    <x v="0"/>
    <x v="3"/>
    <x v="4"/>
    <x v="8"/>
    <s v="Servicios secretariales o de administración de oficinas  "/>
    <n v="80161501"/>
    <s v="Prestación de servicios profesionales para el desarrollo de procesos estadísticos en el marco de la gestión catastral a cargo del IGAC."/>
    <x v="4"/>
    <x v="4"/>
    <n v="11"/>
    <x v="1"/>
    <x v="0"/>
    <x v="2"/>
    <n v="164285000"/>
    <n v="164285000"/>
    <x v="0"/>
    <x v="1"/>
    <x v="0"/>
    <x v="0"/>
    <x v="0"/>
    <s v="Subdirección de Catastro"/>
    <x v="2"/>
    <s v="Subdirectora de Catastro"/>
    <x v="0"/>
    <x v="0"/>
    <s v="Ejecutar procesos de actualización catastral a nivel nacional"/>
    <s v="Predios actualizados catastralmente"/>
    <n v="57"/>
    <d v="2021-01-20T00:00:00"/>
    <n v="14935000"/>
    <n v="164285000"/>
    <n v="164285000"/>
    <x v="1"/>
    <s v="GABRIEL ANTONIO VALLEJO HERNANDEZ"/>
    <n v="0"/>
    <n v="0"/>
    <n v="24220"/>
    <x v="2"/>
    <x v="5"/>
    <x v="1"/>
  </r>
  <r>
    <x v="5"/>
    <n v="13"/>
    <x v="5"/>
    <x v="6"/>
    <x v="0"/>
    <x v="3"/>
    <x v="4"/>
    <x v="6"/>
    <s v="Servicios de sistemas de información geográfica (sig)"/>
    <n v="81101512"/>
    <s v="Prestación de servicios profesionales para la realización del modelamiento y desarrollo de la arquitectura, definiendo modelo conceptual, lógico, arquitectura física y estructura de la base de datos para la solución de software de los proyectos en tecnologías de información geográfica a cargo de la oficina CIAF."/>
    <x v="1"/>
    <x v="2"/>
    <n v="4"/>
    <x v="1"/>
    <x v="0"/>
    <x v="0"/>
    <n v="29321464"/>
    <n v="29321464"/>
    <x v="0"/>
    <x v="1"/>
    <x v="0"/>
    <x v="0"/>
    <x v="16"/>
    <s v="CENTRO DE INVESTIGACIÓN Y DESARROLLO EN INFORMACIÓN GEOGRÁFICA - CIAF"/>
    <x v="1"/>
    <s v="Diana Rocio Galindo - Jefe CIAF"/>
    <x v="9"/>
    <x v="16"/>
    <s v="Planear la asistencia técnica, asesoría y/o consultoría a desarrollar"/>
    <s v="Entidades Asistidas"/>
    <n v="374"/>
    <d v="2021-02-24T00:00:00"/>
    <n v="7330366"/>
    <n v="29321464"/>
    <n v="29321464"/>
    <x v="1"/>
    <s v="GASTON ANTONIO MEJIA ARIAS"/>
    <n v="0"/>
    <n v="0"/>
    <n v="24528"/>
    <x v="2"/>
    <x v="5"/>
    <x v="1"/>
  </r>
  <r>
    <x v="3"/>
    <n v="66"/>
    <x v="3"/>
    <x v="3"/>
    <x v="2"/>
    <x v="2"/>
    <x v="4"/>
    <x v="2"/>
    <s v="Servicios secretariales o de administración de oficinas  "/>
    <n v="80161501"/>
    <s v="prestación de servicios personales para la actualización y el mantenimiento de la información generada desde el proc eso  de talento humano"/>
    <x v="3"/>
    <x v="3"/>
    <n v="4"/>
    <x v="1"/>
    <x v="0"/>
    <x v="0"/>
    <n v="16785720"/>
    <n v="16785720"/>
    <x v="0"/>
    <x v="2"/>
    <x v="2"/>
    <x v="1"/>
    <x v="17"/>
    <m/>
    <x v="4"/>
    <m/>
    <x v="11"/>
    <x v="17"/>
    <m/>
    <m/>
    <n v="562"/>
    <d v="2021-04-28T00:00:00"/>
    <e v="#N/A"/>
    <e v="#N/A"/>
    <e v="#N/A"/>
    <x v="0"/>
    <s v="GINA VANESSA CRUZ GARCIA_x000a_YEISON FABIÁN MORALES BOTACHE"/>
    <n v="0"/>
    <n v="0"/>
    <m/>
    <x v="4"/>
    <x v="5"/>
    <x v="1"/>
  </r>
  <r>
    <x v="3"/>
    <n v="1"/>
    <x v="3"/>
    <x v="3"/>
    <x v="2"/>
    <x v="2"/>
    <x v="4"/>
    <x v="8"/>
    <s v="Servicios secretariales o de administración de oficinas  "/>
    <n v="80161501"/>
    <s v="Prestación de servicios profesionales para poyar en los procesos sancionatorios contractuales, así como la revisión, formulación y elaboración en las solicitudes de bienes y servicios y en los diferentes trámites que se adelanten en la etapa preparatoria, precontractual, contractual y post contractual de los procesos de contratación."/>
    <x v="4"/>
    <x v="4"/>
    <n v="11"/>
    <x v="1"/>
    <x v="0"/>
    <x v="2"/>
    <n v="209000000"/>
    <n v="209000000"/>
    <x v="0"/>
    <x v="0"/>
    <x v="2"/>
    <x v="1"/>
    <x v="6"/>
    <s v="Secretaría General - GIT Gestión Contractual"/>
    <x v="1"/>
    <s v="Coordinador GIT Gestión Contractual"/>
    <x v="2"/>
    <x v="2"/>
    <s v="N/A"/>
    <s v="N/A"/>
    <n v="1"/>
    <d v="2021-01-07T00:00:00"/>
    <n v="9500000"/>
    <n v="104500000"/>
    <n v="209000000"/>
    <x v="1"/>
    <s v="GINNA PAOLA GARCIA BOHORQUEZ_x000a_BRENDA VIVIANA JIMENEZ DIAZ"/>
    <n v="0"/>
    <n v="0"/>
    <s v="24165_x000a_24169"/>
    <x v="4"/>
    <x v="5"/>
    <x v="2"/>
  </r>
  <r>
    <x v="1"/>
    <n v="71"/>
    <x v="1"/>
    <x v="1"/>
    <x v="0"/>
    <x v="3"/>
    <x v="4"/>
    <x v="2"/>
    <s v="Servicios de mantenimiento y reparación de instalación de máquinas"/>
    <n v="72151800"/>
    <s v="Realizar el mantenimiento de los escáneres fotogramétricos del IGAC."/>
    <x v="3"/>
    <x v="3"/>
    <n v="10"/>
    <x v="1"/>
    <x v="0"/>
    <x v="0"/>
    <n v="218640604"/>
    <n v="218640604"/>
    <x v="0"/>
    <x v="1"/>
    <x v="0"/>
    <x v="0"/>
    <x v="1"/>
    <s v="Subdirección de Geografía y Cartografía "/>
    <x v="2"/>
    <s v="Subdirector de Geografía y Cartografía "/>
    <x v="1"/>
    <x v="1"/>
    <s v="Capturar y/o gestionar imágenes del territorio colombiano e incorporarlas en el Banco Nacional de Imágenes, a escalas y temporalidad requerida para fines catastrales"/>
    <s v="Imágenes incorporadas al Banco Nacional de imágenes"/>
    <n v="509"/>
    <d v="2021-03-25T00:00:00"/>
    <n v="0"/>
    <n v="218640604"/>
    <n v="218640604"/>
    <x v="1"/>
    <s v="GTBIBERICA"/>
    <n v="0"/>
    <n v="0"/>
    <n v="24642"/>
    <x v="2"/>
    <x v="5"/>
    <x v="0"/>
  </r>
  <r>
    <x v="4"/>
    <n v="26"/>
    <x v="4"/>
    <x v="4"/>
    <x v="0"/>
    <x v="3"/>
    <x v="4"/>
    <x v="6"/>
    <s v="Servicios temporales de ingeniería  "/>
    <n v="80111614"/>
    <s v="Prestación de servicios profesionales para realizar el enlace entre los git gestión de suelos y aplicaciones agrológicas y laboratorio nacional de suelos y ejercer el control de calidad de los datos analíticos de levantamientos de suelos."/>
    <x v="1"/>
    <x v="2"/>
    <n v="7"/>
    <x v="1"/>
    <x v="0"/>
    <x v="2"/>
    <n v="21446236"/>
    <n v="21446236"/>
    <x v="0"/>
    <x v="1"/>
    <x v="0"/>
    <x v="0"/>
    <x v="7"/>
    <s v="Subdirección de Agrología"/>
    <x v="1"/>
    <s v="Subdriector de Agrología"/>
    <x v="6"/>
    <x v="20"/>
    <s v="Estudio de suelos como insumo para el ordenamiento integral del territorio."/>
    <s v="Sistema de información agrologica actualizado"/>
    <n v="151"/>
    <d v="2021-02-01T00:00:00"/>
    <n v="3063748"/>
    <n v="21446236"/>
    <n v="21446236"/>
    <x v="1"/>
    <s v="GUERTHY ADRIANA MORENO SÁNCHEZ"/>
    <n v="0"/>
    <n v="0"/>
    <n v="24431"/>
    <x v="2"/>
    <x v="5"/>
    <x v="1"/>
  </r>
  <r>
    <x v="2"/>
    <n v="34"/>
    <x v="2"/>
    <x v="2"/>
    <x v="0"/>
    <x v="3"/>
    <x v="4"/>
    <x v="8"/>
    <s v="Servicios de implementación de aplicaciones"/>
    <n v="81111508"/>
    <s v="Prestación de servicios profesionales para desarrollar actividades referentes a la gestión y aseguramiento del cumplimiento de la estrategia de gobierno digital."/>
    <x v="1"/>
    <x v="2"/>
    <n v="9"/>
    <x v="1"/>
    <x v="0"/>
    <x v="0"/>
    <n v="67952493"/>
    <n v="67952493"/>
    <x v="0"/>
    <x v="1"/>
    <x v="0"/>
    <x v="0"/>
    <x v="9"/>
    <s v="Informática y Telecomunicaciones"/>
    <x v="1"/>
    <s v="Jefe Oficina de Informática y Telecomunicaciones"/>
    <x v="3"/>
    <x v="4"/>
    <s v="Establecer la estrategia y gobierno de TI"/>
    <s v="índice de capacidad en la prestación de servicios de tecnología."/>
    <n v="165"/>
    <d v="2021-01-26T00:00:00"/>
    <n v="7550277"/>
    <n v="67952493"/>
    <n v="67952493"/>
    <x v="1"/>
    <s v="GUILLERMO ANTONIO GOMEZ BOLAÑOZ"/>
    <n v="0"/>
    <n v="0"/>
    <n v="24352"/>
    <x v="2"/>
    <x v="5"/>
    <x v="1"/>
  </r>
  <r>
    <x v="3"/>
    <n v="4"/>
    <x v="3"/>
    <x v="3"/>
    <x v="0"/>
    <x v="3"/>
    <x v="4"/>
    <x v="8"/>
    <s v="Servicios secretariales o de administración de oficinas  "/>
    <n v="80161501"/>
    <s v="Prestación de servicios profesionales para realizar actividades relacionadas con el plan de compras y elaboración de informes."/>
    <x v="4"/>
    <x v="4"/>
    <n v="11"/>
    <x v="1"/>
    <x v="0"/>
    <x v="2"/>
    <n v="80634026"/>
    <n v="80634026"/>
    <x v="0"/>
    <x v="0"/>
    <x v="0"/>
    <x v="1"/>
    <x v="6"/>
    <s v="Secretaría General - GIT Gestión Contractual"/>
    <x v="1"/>
    <s v="Coordinador GIT Gestión Contractual"/>
    <x v="2"/>
    <x v="2"/>
    <s v="N/A"/>
    <s v="N/A"/>
    <n v="5"/>
    <d v="2021-01-07T00:00:00"/>
    <n v="7330366"/>
    <n v="80634026"/>
    <n v="80634026"/>
    <x v="1"/>
    <s v="HECTOR MAURICIO CUBIDES GARZON"/>
    <n v="0"/>
    <n v="0"/>
    <n v="24161"/>
    <x v="2"/>
    <x v="5"/>
    <x v="2"/>
  </r>
  <r>
    <x v="2"/>
    <n v="2"/>
    <x v="2"/>
    <x v="5"/>
    <x v="0"/>
    <x v="3"/>
    <x v="4"/>
    <x v="8"/>
    <s v="Servicios de consultoría de negocios y administración corporativa"/>
    <n v="80101500"/>
    <s v="Prestación de servicios profesionales para la permanente actualización de contenidos e información en la página web institucional, redacción y divulgación de las estrategias de comunicación interna y externa."/>
    <x v="1"/>
    <x v="2"/>
    <n v="315"/>
    <x v="0"/>
    <x v="0"/>
    <x v="0"/>
    <n v="58695945"/>
    <n v="58695945"/>
    <x v="0"/>
    <x v="1"/>
    <x v="0"/>
    <x v="0"/>
    <x v="9"/>
    <s v="Oficina de Difusión y Mercadeo"/>
    <x v="1"/>
    <s v="Jefe Oficina de Difusión y Mercadeo de Información "/>
    <x v="8"/>
    <x v="9"/>
    <s v="Diseñar y divulgar diferentes contenidos digitales, análogos  y de apoyo a los servicios requeridos por los usuarios internos y externos. "/>
    <s v="Sistemas de información implementados"/>
    <n v="66"/>
    <d v="2021-01-08T00:00:00"/>
    <n v="5590090"/>
    <n v="58695945"/>
    <n v="58695945"/>
    <x v="1"/>
    <s v="HELBERT MAURICIO SANCHEZ CIFUENTES"/>
    <n v="0"/>
    <n v="0"/>
    <n v="24281"/>
    <x v="2"/>
    <x v="5"/>
    <x v="2"/>
  </r>
  <r>
    <x v="2"/>
    <n v="43"/>
    <x v="2"/>
    <x v="2"/>
    <x v="0"/>
    <x v="3"/>
    <x v="4"/>
    <x v="8"/>
    <s v="Servicios de implementación de aplicaciones"/>
    <n v="81111508"/>
    <s v="Prestación de servicios profesionales para llevar a cabo la operación, monitoreo y soporte técnico a las infraestructuras tecnológicas asignadas por la oficina de informática y telecomunicaciones."/>
    <x v="1"/>
    <x v="2"/>
    <n v="9"/>
    <x v="1"/>
    <x v="0"/>
    <x v="0"/>
    <n v="51820134"/>
    <n v="51820134"/>
    <x v="0"/>
    <x v="1"/>
    <x v="0"/>
    <x v="0"/>
    <x v="9"/>
    <s v="Informática y Telecomunicaciones"/>
    <x v="1"/>
    <s v="Jefe Oficina de Informática y Telecomunicaciones"/>
    <x v="3"/>
    <x v="4"/>
    <s v="Implementar y soportar plataforma de TI"/>
    <s v="índice de capacidad en la prestación de servicios de tecnología."/>
    <n v="295"/>
    <d v="2021-02-11T00:00:00"/>
    <n v="5757792"/>
    <n v="51820134"/>
    <n v="51820134"/>
    <x v="1"/>
    <s v="HERMES  RAMIREZ AROCA"/>
    <n v="0"/>
    <n v="0"/>
    <n v="24464"/>
    <x v="2"/>
    <x v="5"/>
    <x v="1"/>
  </r>
  <r>
    <x v="0"/>
    <n v="51"/>
    <x v="0"/>
    <x v="0"/>
    <x v="0"/>
    <x v="3"/>
    <x v="4"/>
    <x v="2"/>
    <s v="Servicios secretariales o de administración de oficinas  "/>
    <n v="80161501"/>
    <s v="Prestación de servicios profesionales para realizar los procesos de planeación y seguimiento al plan de acción de la dirección territorial casanare, en el marco de los lineamientos institucionales vigentes"/>
    <x v="3"/>
    <x v="3"/>
    <n v="6"/>
    <x v="1"/>
    <x v="0"/>
    <x v="2"/>
    <n v="18748392"/>
    <n v="18748392"/>
    <x v="0"/>
    <x v="1"/>
    <x v="0"/>
    <x v="0"/>
    <x v="0"/>
    <s v="DT Casanare"/>
    <x v="0"/>
    <s v="HERMES SALCEDO RODRIGUEZ"/>
    <x v="0"/>
    <x v="0"/>
    <s v="Ejecutar procesos de conservación catastral a nivel nacional"/>
    <s v="Mutaciones realizadas"/>
    <n v="512"/>
    <d v="2021-03-30T00:00:00"/>
    <n v="3124732"/>
    <n v="18748392"/>
    <n v="18748392"/>
    <x v="1"/>
    <s v="HONOFRE QUINTERO CABICHE"/>
    <n v="0"/>
    <n v="0"/>
    <n v="24645"/>
    <x v="2"/>
    <x v="5"/>
    <x v="1"/>
  </r>
  <r>
    <x v="0"/>
    <n v="49"/>
    <x v="0"/>
    <x v="0"/>
    <x v="0"/>
    <x v="3"/>
    <x v="4"/>
    <x v="2"/>
    <s v="Publicidad en periódicos"/>
    <n v="82101504"/>
    <s v="Prestación de servicios para la publicación de los actos administrativos de la entidad en el diario oficial"/>
    <x v="3"/>
    <x v="3"/>
    <n v="9"/>
    <x v="1"/>
    <x v="0"/>
    <x v="2"/>
    <n v="30000000"/>
    <n v="30000000"/>
    <x v="0"/>
    <x v="1"/>
    <x v="0"/>
    <x v="0"/>
    <x v="0"/>
    <s v="Subdirección de Catastro"/>
    <x v="2"/>
    <s v="Subdirectora de Catastro"/>
    <x v="0"/>
    <x v="0"/>
    <s v="Ejecutar procesos de actualización catastral a nivel nacional"/>
    <s v="Predios actualizados catastralmente"/>
    <n v="491"/>
    <d v="2021-03-19T00:00:00"/>
    <n v="0"/>
    <n v="30000000"/>
    <n v="30000000"/>
    <x v="1"/>
    <s v="IMPRENTA NACIONAL"/>
    <n v="0"/>
    <n v="0"/>
    <n v="24626"/>
    <x v="2"/>
    <x v="5"/>
    <x v="1"/>
  </r>
  <r>
    <x v="3"/>
    <n v="47"/>
    <x v="3"/>
    <x v="3"/>
    <x v="0"/>
    <x v="3"/>
    <x v="4"/>
    <x v="9"/>
    <s v="Servicios de subastas"/>
    <n v="80141705"/>
    <s v="Prestación de servicios de un intermediario comercial para que tramite, gestione y lidere la enajenación de bienes muebles obsoletos o inservibles o no utilizables tanto en la sede central como en las Direcciones Territoriales del Instituto Geográfico Agustín Codazzi.  "/>
    <x v="4"/>
    <x v="4"/>
    <n v="12"/>
    <x v="1"/>
    <x v="5"/>
    <x v="0"/>
    <n v="0"/>
    <n v="0"/>
    <x v="0"/>
    <x v="0"/>
    <x v="0"/>
    <x v="1"/>
    <x v="6"/>
    <s v="Secretaría General - GIT Gestión Contractual"/>
    <x v="1"/>
    <s v="Coordinador GIT Gestión Contractual"/>
    <x v="2"/>
    <x v="2"/>
    <s v="N/A"/>
    <s v="N/A"/>
    <n v="82"/>
    <d v="2021-01-22T00:00:00"/>
    <e v="#N/A"/>
    <e v="#N/A"/>
    <e v="#N/A"/>
    <x v="0"/>
    <s v="INICIO PROCESO"/>
    <n v="0"/>
    <n v="0"/>
    <m/>
    <x v="2"/>
    <x v="5"/>
    <x v="0"/>
  </r>
  <r>
    <x v="3"/>
    <n v="54"/>
    <x v="3"/>
    <x v="3"/>
    <x v="0"/>
    <x v="3"/>
    <x v="4"/>
    <x v="6"/>
    <s v="Transporte de personal"/>
    <n v="20102301"/>
    <s v="Servicio de Transporte Especial de Pasajeros y de carga a Nivel Nacional del Instituto Geográfico Agustín Codazzi. "/>
    <x v="1"/>
    <x v="2"/>
    <n v="11"/>
    <x v="1"/>
    <x v="4"/>
    <x v="0"/>
    <n v="1421305246"/>
    <n v="1421305246"/>
    <x v="0"/>
    <x v="1"/>
    <x v="0"/>
    <x v="1"/>
    <x v="18"/>
    <s v="Secretaria General - GIT Servicios Administrativos"/>
    <x v="1"/>
    <s v="Coordinador GIT Servicios Administrativos"/>
    <x v="2"/>
    <x v="2"/>
    <s v="N/A"/>
    <s v="N/A"/>
    <n v="210"/>
    <d v="2021-02-08T00:00:00"/>
    <e v="#N/A"/>
    <n v="1421305246"/>
    <n v="1421305246"/>
    <x v="1"/>
    <s v="INICIO PROCESO"/>
    <n v="0"/>
    <n v="0"/>
    <m/>
    <x v="2"/>
    <x v="5"/>
    <x v="1"/>
  </r>
  <r>
    <x v="3"/>
    <n v="67"/>
    <x v="3"/>
    <x v="3"/>
    <x v="0"/>
    <x v="3"/>
    <x v="4"/>
    <x v="1"/>
    <s v="Servicios de mantenimiento y reparación de vehículos"/>
    <n v="78181500"/>
    <s v="Prestación de servicios para el mantenimiento preventivo, correctivo y suministro e instalación de repuestos, para los vehículos livianos y unidades móviles del parque automotor del IGAC a nivel nacional."/>
    <x v="5"/>
    <x v="5"/>
    <n v="8"/>
    <x v="1"/>
    <x v="6"/>
    <x v="0"/>
    <n v="117600000"/>
    <n v="117600000"/>
    <x v="0"/>
    <x v="1"/>
    <x v="0"/>
    <x v="1"/>
    <x v="18"/>
    <s v="Secretaria General - GIT Servicios Administrativos"/>
    <x v="1"/>
    <s v="Coordinador GIT Servicios Administrativos"/>
    <x v="2"/>
    <x v="2"/>
    <s v="N/A"/>
    <s v="N/A"/>
    <n v="542"/>
    <d v="2021-04-14T00:00:00"/>
    <e v="#N/A"/>
    <e v="#N/A"/>
    <e v="#N/A"/>
    <x v="0"/>
    <s v="INICIO PROCESO"/>
    <n v="0"/>
    <n v="0"/>
    <m/>
    <x v="2"/>
    <x v="5"/>
    <x v="0"/>
  </r>
  <r>
    <x v="6"/>
    <n v="1"/>
    <x v="3"/>
    <x v="3"/>
    <x v="0"/>
    <x v="3"/>
    <x v="4"/>
    <x v="0"/>
    <s v="Desfibrilador cardiovertidor implantable icd o desfibrilador para terapia de re sincronización cardíaca crt-d"/>
    <n v="42203505"/>
    <s v="Adquisición de desfibrilador para las direcciones territoriales"/>
    <x v="0"/>
    <x v="0"/>
    <n v="1"/>
    <x v="1"/>
    <x v="3"/>
    <x v="0"/>
    <n v="20000000"/>
    <n v="20000000"/>
    <x v="0"/>
    <x v="0"/>
    <x v="0"/>
    <x v="1"/>
    <x v="3"/>
    <s v="Secretaria General - GIT Talento Humano"/>
    <x v="1"/>
    <s v="Coordinador GIT Talento Humano"/>
    <x v="2"/>
    <x v="2"/>
    <s v="N/A"/>
    <s v="N/A"/>
    <m/>
    <d v="2021-05-19T00:00:00"/>
    <n v="20000000"/>
    <n v="20000000"/>
    <n v="20000000"/>
    <x v="1"/>
    <s v="INICIO PROCESO"/>
    <n v="0"/>
    <n v="0"/>
    <m/>
    <x v="2"/>
    <x v="5"/>
    <x v="1"/>
  </r>
  <r>
    <x v="3"/>
    <n v="41"/>
    <x v="3"/>
    <x v="3"/>
    <x v="0"/>
    <x v="3"/>
    <x v="4"/>
    <x v="9"/>
    <s v="Alquiler y arrendamiento de propiedades o edificaciones"/>
    <n v="80131500"/>
    <s v="Arrendamiento de bien inmueble para el funcionamiento de la dirección territorial casanare del instituto geográfico agustín codazzi-igac."/>
    <x v="4"/>
    <x v="4"/>
    <n v="11"/>
    <x v="1"/>
    <x v="0"/>
    <x v="2"/>
    <n v="162316000"/>
    <n v="162316000"/>
    <x v="0"/>
    <x v="1"/>
    <x v="0"/>
    <x v="0"/>
    <x v="8"/>
    <s v="DT Casanare"/>
    <x v="0"/>
    <s v="HERMES SALCEDO RODRIGUEZ"/>
    <x v="5"/>
    <x v="6"/>
    <s v="Realizar actividades preliminares"/>
    <s v="SEDES ADECUADAS"/>
    <n v="70"/>
    <d v="2021-01-19T00:00:00"/>
    <n v="14756000"/>
    <n v="162316000"/>
    <n v="162316000"/>
    <x v="1"/>
    <s v="INMOBILIARIA ROYALS COMPANY SAS"/>
    <n v="0"/>
    <n v="0"/>
    <n v="24234"/>
    <x v="2"/>
    <x v="5"/>
    <x v="1"/>
  </r>
  <r>
    <x v="2"/>
    <n v="41"/>
    <x v="2"/>
    <x v="2"/>
    <x v="0"/>
    <x v="3"/>
    <x v="4"/>
    <x v="8"/>
    <s v="Servicios de implementación de aplicaciones"/>
    <n v="81111508"/>
    <s v="Prestación de servicios profesionales para implementar, mantener, proponer y aplicar mejoras al sistema de gestión de seguridad de la información del igac"/>
    <x v="1"/>
    <x v="2"/>
    <n v="9"/>
    <x v="1"/>
    <x v="0"/>
    <x v="0"/>
    <n v="67952493"/>
    <n v="67952493"/>
    <x v="0"/>
    <x v="1"/>
    <x v="0"/>
    <x v="0"/>
    <x v="9"/>
    <s v="Informática y Telecomunicaciones"/>
    <x v="1"/>
    <s v="Jefe Oficina de Informática y Telecomunicaciones"/>
    <x v="3"/>
    <x v="4"/>
    <s v="Implementar el sistema de gestión de seguridad de la información "/>
    <s v="índice de capacidad en la prestación de servicios de tecnología."/>
    <n v="262"/>
    <d v="2021-02-11T00:00:00"/>
    <n v="7550277"/>
    <n v="67952493"/>
    <n v="67952493"/>
    <x v="1"/>
    <s v="ISIS JOHANNA GOMEZ PERALTA"/>
    <n v="0"/>
    <n v="0"/>
    <n v="24483"/>
    <x v="2"/>
    <x v="5"/>
    <x v="1"/>
  </r>
  <r>
    <x v="2"/>
    <n v="36"/>
    <x v="2"/>
    <x v="2"/>
    <x v="0"/>
    <x v="3"/>
    <x v="4"/>
    <x v="8"/>
    <s v="Servicios de implementación de aplicaciones"/>
    <n v="81111508"/>
    <s v="Prestación de servicios profesionales para gestionar la etapa preparatoria de las solicitudes de bienes, servicios y/o obras Públicas, así como registro, verificación y publicación de los trámites contractuales dentro de las Plataformas"/>
    <x v="1"/>
    <x v="2"/>
    <n v="9"/>
    <x v="1"/>
    <x v="0"/>
    <x v="0"/>
    <n v="67952493"/>
    <n v="67952493"/>
    <x v="0"/>
    <x v="1"/>
    <x v="0"/>
    <x v="0"/>
    <x v="9"/>
    <s v="Informática y Telecomunicaciones"/>
    <x v="1"/>
    <s v="Jefe Oficina de Informática y Telecomunicaciones"/>
    <x v="3"/>
    <x v="4"/>
    <s v="Establecer la estrategia y gobierno de TI"/>
    <s v="índice de capacidad en la prestación de servicios de tecnología."/>
    <n v="157"/>
    <d v="2021-01-26T00:00:00"/>
    <n v="7550277"/>
    <n v="67952493"/>
    <n v="67952493"/>
    <x v="1"/>
    <s v="JAIME ENRIQUE CARDENAS"/>
    <n v="0"/>
    <n v="0"/>
    <n v="24346"/>
    <x v="2"/>
    <x v="5"/>
    <x v="1"/>
  </r>
  <r>
    <x v="2"/>
    <n v="69"/>
    <x v="2"/>
    <x v="2"/>
    <x v="0"/>
    <x v="3"/>
    <x v="4"/>
    <x v="8"/>
    <s v="Servicios de implementación de aplicaciones"/>
    <n v="81111508"/>
    <s v="Prestación de servicios profesionales para gestionar, administrar y operar la infraestructura tecnológica de las plataformas Windows, virtualización y almacenamiento de la entidad."/>
    <x v="1"/>
    <x v="2"/>
    <n v="9"/>
    <x v="1"/>
    <x v="0"/>
    <x v="0"/>
    <n v="67952493"/>
    <n v="67952493"/>
    <x v="0"/>
    <x v="1"/>
    <x v="0"/>
    <x v="0"/>
    <x v="9"/>
    <s v="Informática y Telecomunicaciones"/>
    <x v="1"/>
    <s v="Jefe Oficina de Informática y Telecomunicaciones"/>
    <x v="3"/>
    <x v="4"/>
    <s v="Implementar y soportar plataforma de TI"/>
    <s v="índice de capacidad en la prestación de servicios de tecnología."/>
    <n v="369"/>
    <d v="2021-03-30T00:00:00"/>
    <n v="7550277"/>
    <n v="67952493"/>
    <n v="67952493"/>
    <x v="1"/>
    <s v="JAMES YESID JARAMILLO"/>
    <n v="0"/>
    <n v="0"/>
    <n v="24640"/>
    <x v="2"/>
    <x v="5"/>
    <x v="1"/>
  </r>
  <r>
    <x v="3"/>
    <n v="6"/>
    <x v="3"/>
    <x v="3"/>
    <x v="1"/>
    <x v="6"/>
    <x v="4"/>
    <x v="8"/>
    <s v="Servicios secretariales o de administración de oficinas  "/>
    <n v="80161501"/>
    <s v="Prestación de servicios profesionales para realizar actividades relacionadas con la elaboración, revisión y trámite de procesos de contratación para las modalidades de contratación directa, mínima cuantía y selección abreviada  en las etapas preparatoria, precontractual y contractual de las diferentes áreas del instituto "/>
    <x v="4"/>
    <x v="4"/>
    <n v="11"/>
    <x v="1"/>
    <x v="0"/>
    <x v="2"/>
    <n v="283746760"/>
    <n v="283746760"/>
    <x v="0"/>
    <x v="0"/>
    <x v="1"/>
    <x v="1"/>
    <x v="6"/>
    <s v="Secretaría General - GIT Gestión Contractual"/>
    <x v="1"/>
    <s v="Coordinador GIT Gestión Contractual"/>
    <x v="2"/>
    <x v="2"/>
    <s v="N/A"/>
    <s v="N/A"/>
    <n v="2"/>
    <d v="2021-01-07T00:00:00"/>
    <n v="6448790"/>
    <n v="70936690"/>
    <n v="283746760"/>
    <x v="1"/>
    <s v="JAVIER ENRIQUE GUTIERREZ ROCHA_x000a_JUAN MANUEL CORDOBA MARTINEZ_x000a_MARIA MERCEDES GONZALEZ VARGAS_x000a_VIVIANA DEL PILAR RAMIREZ ROZO_x000a_"/>
    <n v="0"/>
    <n v="0"/>
    <s v="24153_x000a_24155_x000a_24157_x000a_24159_x000a_"/>
    <x v="6"/>
    <x v="5"/>
    <x v="2"/>
  </r>
  <r>
    <x v="2"/>
    <n v="76"/>
    <x v="2"/>
    <x v="2"/>
    <x v="0"/>
    <x v="3"/>
    <x v="4"/>
    <x v="2"/>
    <s v="Servicios de implementación de aplicaciones"/>
    <n v="81111508"/>
    <s v="Prestación de servicios profesionales para elaborar las historias de usuarios y prototipado de las funcionalidades requeridas por el instituto."/>
    <x v="3"/>
    <x v="3"/>
    <n v="9"/>
    <x v="1"/>
    <x v="0"/>
    <x v="0"/>
    <n v="51820137"/>
    <n v="51820137"/>
    <x v="0"/>
    <x v="1"/>
    <x v="0"/>
    <x v="0"/>
    <x v="5"/>
    <s v="Oficina de Informática y Telecomunicaciones"/>
    <x v="1"/>
    <s v="José Luis Ariza Vargas (Jefe OIT)"/>
    <x v="3"/>
    <x v="4"/>
    <s v="Implementar y mantener sistemas de información, portales y aplicaciones"/>
    <s v="índice de capacidad en la prestación de servicios de tecnología."/>
    <n v="467"/>
    <d v="2021-03-15T00:00:00"/>
    <n v="5757793"/>
    <n v="51820137"/>
    <n v="51820137"/>
    <x v="1"/>
    <s v="JENNIFER PAOLA RODRIGUEZ RINCON"/>
    <n v="0"/>
    <n v="0"/>
    <n v="24605"/>
    <x v="2"/>
    <x v="5"/>
    <x v="1"/>
  </r>
  <r>
    <x v="4"/>
    <n v="40"/>
    <x v="4"/>
    <x v="4"/>
    <x v="0"/>
    <x v="3"/>
    <x v="4"/>
    <x v="3"/>
    <s v="Servicios de formación profesional en ingeniería"/>
    <n v="86101610"/>
    <s v="Prestación de servicios profesionales para realizar la estructuración final de la información cartográfica y alfanumérica y revisión digital de la información espacial temática de Áreas Homogéneas de Tierra con fines de Catastro Multipropósito, en el marco de la actualización catastral de Popayán."/>
    <x v="3"/>
    <x v="3"/>
    <n v="3"/>
    <x v="1"/>
    <x v="0"/>
    <x v="0"/>
    <n v="14929272"/>
    <n v="14929272"/>
    <x v="0"/>
    <x v="1"/>
    <x v="0"/>
    <x v="0"/>
    <x v="7"/>
    <s v="Subdirección de Agrología"/>
    <x v="1"/>
    <s v="Subdirector de Agrología "/>
    <x v="6"/>
    <x v="20"/>
    <s v="Actualización, Homologación y Correlación de áreas homogéneas de tierras con fines múltiples."/>
    <s v="Sistema de Información Agrológica Actualizado"/>
    <n v="556"/>
    <d v="2021-04-28T00:00:00"/>
    <n v="4976424"/>
    <n v="14929272"/>
    <n v="14929272"/>
    <x v="1"/>
    <s v="JERSSON ANDRES MARTINEZ BERMUDEZ"/>
    <n v="0"/>
    <n v="0"/>
    <n v="24699"/>
    <x v="2"/>
    <x v="5"/>
    <x v="1"/>
  </r>
  <r>
    <x v="2"/>
    <n v="63"/>
    <x v="2"/>
    <x v="2"/>
    <x v="0"/>
    <x v="3"/>
    <x v="4"/>
    <x v="8"/>
    <s v="Servicios de implementación de aplicaciones"/>
    <n v="81111508"/>
    <s v="Prestación de servicios profesionales para realizar la gestión de la seguridad informática y Perimetral de los sistemas de la entidad."/>
    <x v="1"/>
    <x v="2"/>
    <n v="9"/>
    <x v="1"/>
    <x v="0"/>
    <x v="0"/>
    <n v="67952493"/>
    <n v="67952493"/>
    <x v="0"/>
    <x v="1"/>
    <x v="0"/>
    <x v="0"/>
    <x v="9"/>
    <s v="Informática y Telecomunicaciones"/>
    <x v="1"/>
    <s v="Jefe Oficina de Informática y Telecomunicaciones"/>
    <x v="3"/>
    <x v="4"/>
    <s v="Implementar el sistema de gestión de seguridad de la información "/>
    <s v="índice de capacidad en la prestación de servicios de tecnología."/>
    <n v="327"/>
    <d v="2021-02-19T00:00:00"/>
    <n v="7550277"/>
    <n v="67952493"/>
    <n v="67952493"/>
    <x v="1"/>
    <s v="JORGE SANDOVAL GONZALEZ"/>
    <n v="0"/>
    <n v="0"/>
    <n v="24488"/>
    <x v="2"/>
    <x v="5"/>
    <x v="1"/>
  </r>
  <r>
    <x v="0"/>
    <n v="53"/>
    <x v="0"/>
    <x v="0"/>
    <x v="0"/>
    <x v="3"/>
    <x v="4"/>
    <x v="2"/>
    <s v="Servicios secretariales o de administración de oficinas  "/>
    <n v="80161501"/>
    <s v="Prestación de servicios de apoyo a la gestión en ventanilla para atencion al usuario presencial y virtual en los procesos catastrales de la dirección territorial casanare"/>
    <x v="3"/>
    <x v="3"/>
    <n v="6"/>
    <x v="1"/>
    <x v="0"/>
    <x v="2"/>
    <n v="12589290"/>
    <n v="12589290"/>
    <x v="0"/>
    <x v="1"/>
    <x v="0"/>
    <x v="0"/>
    <x v="0"/>
    <s v="DT Casanare"/>
    <x v="0"/>
    <s v="HERMES SALCEDO RODRIGUEZ"/>
    <x v="0"/>
    <x v="0"/>
    <s v="Ejecutar procesos de conservación catastral a nivel nacional"/>
    <s v="Mutaciones realizadas"/>
    <n v="508"/>
    <d v="2021-03-30T00:00:00"/>
    <n v="2098215"/>
    <n v="12589290"/>
    <n v="12589290"/>
    <x v="1"/>
    <s v="JOSE LEONIDAS VEGA PEREZ_x000a_"/>
    <n v="0"/>
    <n v="0"/>
    <n v="24641"/>
    <x v="2"/>
    <x v="5"/>
    <x v="1"/>
  </r>
  <r>
    <x v="5"/>
    <n v="8"/>
    <x v="5"/>
    <x v="6"/>
    <x v="0"/>
    <x v="3"/>
    <x v="4"/>
    <x v="8"/>
    <s v="Servicios de sistemas de información geográfica (sig)"/>
    <n v="81101512"/>
    <s v="Prestación de servicios profesionales para realizar actividades de gestión y desarrollo de los proyectos de tecnologías geoespaciales que adelante la oficina CIAF."/>
    <x v="1"/>
    <x v="2"/>
    <n v="315"/>
    <x v="0"/>
    <x v="0"/>
    <x v="0"/>
    <n v="68132295"/>
    <n v="68132295"/>
    <x v="0"/>
    <x v="1"/>
    <x v="0"/>
    <x v="0"/>
    <x v="10"/>
    <s v="Oficina CIAF"/>
    <x v="1"/>
    <s v="Jefe Oficina CIAF"/>
    <x v="9"/>
    <x v="16"/>
    <s v="Desarrollar la asistencia técnica, asesoría y/o consultoría"/>
    <s v="Entidades Asistidas"/>
    <n v="205"/>
    <d v="2021-02-09T00:00:00"/>
    <n v="6488790"/>
    <n v="68132295"/>
    <n v="68132295"/>
    <x v="1"/>
    <s v="JUAN CARLOS MELO"/>
    <n v="0"/>
    <n v="0"/>
    <n v="24389"/>
    <x v="2"/>
    <x v="5"/>
    <x v="1"/>
  </r>
  <r>
    <x v="3"/>
    <n v="46"/>
    <x v="3"/>
    <x v="3"/>
    <x v="0"/>
    <x v="3"/>
    <x v="4"/>
    <x v="9"/>
    <s v="Servicios secretariales o de administración de oficinas  "/>
    <n v="80161501"/>
    <s v="Prestación de servicios profesionales para apoyar la gestión administrativa del servicio al ciudadano en Sede Central y a nivel nacional."/>
    <x v="4"/>
    <x v="4"/>
    <n v="11"/>
    <x v="1"/>
    <x v="0"/>
    <x v="0"/>
    <n v="29386313"/>
    <n v="29386313"/>
    <x v="0"/>
    <x v="1"/>
    <x v="0"/>
    <x v="1"/>
    <x v="13"/>
    <s v="Secretaría General - Grupo Interno de Trabajo Servicio al Ciudadano"/>
    <x v="1"/>
    <s v="Coordinador Grupo Interno de Trabajo Servicio al Ciudadano"/>
    <x v="2"/>
    <x v="2"/>
    <s v="N/A"/>
    <s v="N/A"/>
    <n v="86"/>
    <d v="2021-01-22T00:00:00"/>
    <n v="2671483"/>
    <n v="29386313"/>
    <n v="29386313"/>
    <x v="1"/>
    <s v="JUAN DAVID DIAZ BUENDIA"/>
    <n v="0"/>
    <n v="0"/>
    <n v="24241"/>
    <x v="2"/>
    <x v="5"/>
    <x v="1"/>
  </r>
  <r>
    <x v="1"/>
    <n v="63"/>
    <x v="1"/>
    <x v="1"/>
    <x v="5"/>
    <x v="4"/>
    <x v="4"/>
    <x v="2"/>
    <s v="Cartografía"/>
    <n v="81151600"/>
    <s v="Prestación de servicios para la estandarización,  integración y disposición de información de ordenamiento territorial de los nodos regionales y locales al sistema de información geográfica definido para tal fin."/>
    <x v="3"/>
    <x v="3"/>
    <n v="255"/>
    <x v="0"/>
    <x v="0"/>
    <x v="2"/>
    <n v="75015390"/>
    <n v="75015390"/>
    <x v="0"/>
    <x v="1"/>
    <x v="5"/>
    <x v="0"/>
    <x v="1"/>
    <s v="Subdirección de Geografía y Cartografía "/>
    <x v="2"/>
    <s v="Subdirector de Geografía y Cartografía "/>
    <x v="13"/>
    <x v="21"/>
    <s v="Gestionar la actualización, validación y disposición de información de ordenamiento territorial de los nodos regionales y locales e integrar al sistema único."/>
    <s v="Datos publicados de información geográfica, geodésica y cartográfica"/>
    <n v="436"/>
    <d v="2021-03-09T00:00:00"/>
    <n v="2941780"/>
    <n v="25005130"/>
    <n v="75015390"/>
    <x v="1"/>
    <s v="JULIAN ESTEBAN PEÑA AGUDELO_x000a_FRANCISCO IVAN FRANCO RODRIGUEZ _x000a_MARIA ALEJANDRA GUERRERO MORILLO"/>
    <n v="0"/>
    <n v="0"/>
    <s v="24581_x000a_24582_x000a_24583"/>
    <x v="3"/>
    <x v="5"/>
    <x v="1"/>
  </r>
  <r>
    <x v="1"/>
    <n v="34"/>
    <x v="1"/>
    <x v="1"/>
    <x v="0"/>
    <x v="3"/>
    <x v="4"/>
    <x v="4"/>
    <s v="Cartografía"/>
    <n v="81151600"/>
    <s v="Prestación de servicios para realizar apoyo a la gestión administrativa de los procesos y proyectos misionales de la Subdirección de Geografía y Cartografía"/>
    <x v="3"/>
    <x v="3"/>
    <n v="10"/>
    <x v="1"/>
    <x v="0"/>
    <x v="2"/>
    <n v="26714830"/>
    <n v="26714830"/>
    <x v="0"/>
    <x v="1"/>
    <x v="0"/>
    <x v="0"/>
    <x v="1"/>
    <s v="Subdirección de Geografía y Cartografía "/>
    <x v="2"/>
    <s v="Subdirector de Geografía y Cartografía "/>
    <x v="1"/>
    <x v="1"/>
    <s v="Generar insumos y/o productos cartográficos"/>
    <s v="Cartografía escalas Medianas generada (1:10,000, 1:25,000)"/>
    <n v="441"/>
    <d v="2021-03-11T00:00:00"/>
    <e v="#N/A"/>
    <e v="#N/A"/>
    <e v="#N/A"/>
    <x v="0"/>
    <s v="JULIE ALEXANDRA PARRA SANTA"/>
    <n v="0"/>
    <n v="0"/>
    <n v="24577"/>
    <x v="2"/>
    <x v="5"/>
    <x v="0"/>
  </r>
  <r>
    <x v="0"/>
    <n v="23"/>
    <x v="0"/>
    <x v="0"/>
    <x v="0"/>
    <x v="3"/>
    <x v="4"/>
    <x v="8"/>
    <s v="Servicios secretariales o de administración de oficinas  "/>
    <n v="80161501"/>
    <s v="Prestación de servicios profesionales para adelantar el control de calidad de los avalúos asignados, así como la elaboración de avalúos comerciales e IVP."/>
    <x v="4"/>
    <x v="4"/>
    <n v="11"/>
    <x v="1"/>
    <x v="0"/>
    <x v="2"/>
    <n v="83053047"/>
    <n v="83053047"/>
    <x v="0"/>
    <x v="1"/>
    <x v="0"/>
    <x v="0"/>
    <x v="0"/>
    <s v="Subdirección de Catastro"/>
    <x v="2"/>
    <s v="Subdirectora de Catastro"/>
    <x v="0"/>
    <x v="11"/>
    <s v="Realizar avalúos IVP"/>
    <s v="Avalúos realizados"/>
    <n v="110"/>
    <d v="2021-01-27T00:00:00"/>
    <n v="7550277"/>
    <n v="83053047"/>
    <n v="83053047"/>
    <x v="1"/>
    <s v="JULIO CESAR DIAZ"/>
    <n v="0"/>
    <n v="0"/>
    <n v="24255"/>
    <x v="2"/>
    <x v="5"/>
    <x v="1"/>
  </r>
  <r>
    <x v="5"/>
    <n v="14"/>
    <x v="5"/>
    <x v="6"/>
    <x v="0"/>
    <x v="3"/>
    <x v="4"/>
    <x v="10"/>
    <s v="Servicios de sistemas de información geográfica (sig)"/>
    <n v="81101512"/>
    <s v="Prestación de servicios profesionales para conceptualizar, implementar y monitorear las bases de datos de los proyectos  de tecnologías de información geográfica a cargo de la oficina CIAF."/>
    <x v="3"/>
    <x v="3"/>
    <n v="8"/>
    <x v="1"/>
    <x v="0"/>
    <x v="0"/>
    <n v="58642928"/>
    <n v="58642928"/>
    <x v="0"/>
    <x v="1"/>
    <x v="0"/>
    <x v="0"/>
    <x v="16"/>
    <s v="CENTRO DE INVESTIGACIÓN Y DESARROLLO EN INFORMACIÓN GEOGRÁFICA - CIAF"/>
    <x v="1"/>
    <s v="Diana Rocio Galindo - Jefe CIAF"/>
    <x v="9"/>
    <x v="16"/>
    <s v="Desarrollar la asistencia técnica, asesoría, análisis y/o consultoría"/>
    <s v="Entidades Asistidas"/>
    <n v="404"/>
    <d v="2021-03-01T00:00:00"/>
    <n v="7330366"/>
    <n v="58642928"/>
    <n v="58642928"/>
    <x v="1"/>
    <s v="JULIO CESAR MENDOZA JIMENEZ"/>
    <n v="0"/>
    <n v="0"/>
    <n v="24547"/>
    <x v="2"/>
    <x v="5"/>
    <x v="1"/>
  </r>
  <r>
    <x v="3"/>
    <n v="11"/>
    <x v="3"/>
    <x v="3"/>
    <x v="0"/>
    <x v="3"/>
    <x v="4"/>
    <x v="8"/>
    <s v="Servicios secretariales o de administración de oficinas  "/>
    <n v="80161501"/>
    <s v="Prestación de servicios profesionales para adelantar la revisión de los procesos de contratación que ingresan al área para asignación posterior."/>
    <x v="4"/>
    <x v="4"/>
    <n v="11"/>
    <x v="1"/>
    <x v="0"/>
    <x v="0"/>
    <n v="31417067"/>
    <n v="31417067"/>
    <x v="0"/>
    <x v="0"/>
    <x v="0"/>
    <x v="1"/>
    <x v="6"/>
    <s v="Secretaría General - GIT Gestión Contractual"/>
    <x v="1"/>
    <s v="Coordinador GIT Gestión Contractual"/>
    <x v="2"/>
    <x v="2"/>
    <s v="N/A"/>
    <s v="N/A"/>
    <n v="3"/>
    <d v="2021-01-07T00:00:00"/>
    <n v="2856097"/>
    <n v="31417067"/>
    <n v="31417067"/>
    <x v="1"/>
    <s v="KARIME ESPERANZA ARENAS DOMINGUEZ"/>
    <n v="0"/>
    <n v="0"/>
    <n v="24162"/>
    <x v="2"/>
    <x v="5"/>
    <x v="2"/>
  </r>
  <r>
    <x v="3"/>
    <n v="44"/>
    <x v="3"/>
    <x v="3"/>
    <x v="0"/>
    <x v="3"/>
    <x v="4"/>
    <x v="8"/>
    <s v="Servicios secretariales o de administración de oficinas  "/>
    <n v="80161501"/>
    <s v="Prestación de servicios profesionales para apoyar la gestión del servicio al ciudadano en Sede Central y a nivel nacional."/>
    <x v="4"/>
    <x v="4"/>
    <n v="11"/>
    <x v="1"/>
    <x v="0"/>
    <x v="0"/>
    <n v="46898742"/>
    <n v="46898742"/>
    <x v="0"/>
    <x v="1"/>
    <x v="0"/>
    <x v="1"/>
    <x v="13"/>
    <s v="Secretaría General - Grupo Interno de Trabajo Servicio al Ciudadano"/>
    <x v="1"/>
    <s v="Coordinador Grupo Interno de Trabajo Servicio al Ciudadano"/>
    <x v="2"/>
    <x v="2"/>
    <s v="N/A"/>
    <s v="N/A"/>
    <n v="75"/>
    <d v="2021-01-20T00:00:00"/>
    <n v="4263522"/>
    <n v="46898742"/>
    <n v="46898742"/>
    <x v="1"/>
    <s v="KAROL VIVIANA MORALES ALZATE"/>
    <n v="0"/>
    <n v="0"/>
    <n v="24229"/>
    <x v="2"/>
    <x v="5"/>
    <x v="1"/>
  </r>
  <r>
    <x v="2"/>
    <n v="73"/>
    <x v="2"/>
    <x v="2"/>
    <x v="0"/>
    <x v="3"/>
    <x v="4"/>
    <x v="2"/>
    <s v="Servicios de implementación de aplicaciones"/>
    <n v="81111508"/>
    <s v="Prestación de servicios profesionales para brindar soporte de primer nivel, generar estadísticas de operación y realizar pruebas a los sistemas de información de la oficina de informática y telecomunicaciones"/>
    <x v="3"/>
    <x v="3"/>
    <n v="9"/>
    <x v="1"/>
    <x v="0"/>
    <x v="0"/>
    <n v="26476020"/>
    <n v="26476020"/>
    <x v="0"/>
    <x v="1"/>
    <x v="0"/>
    <x v="0"/>
    <x v="9"/>
    <s v="Informática y Telecomunicaciones"/>
    <x v="1"/>
    <s v="Jefe Oficina de Informática y Telecomunicaciones"/>
    <x v="3"/>
    <x v="4"/>
    <s v="Implementar y mantener sistemas de información, portales y aplicaciones"/>
    <s v="índice de capacidad en la prestación de servicios de tecnología."/>
    <n v="431"/>
    <d v="2021-03-08T00:00:00"/>
    <n v="2941780"/>
    <n v="26476020"/>
    <n v="26476020"/>
    <x v="1"/>
    <s v="KATHERINE ANDREA CEPEDA ZUÑIGA"/>
    <n v="0"/>
    <n v="0"/>
    <n v="24561"/>
    <x v="2"/>
    <x v="5"/>
    <x v="1"/>
  </r>
  <r>
    <x v="0"/>
    <n v="26"/>
    <x v="0"/>
    <x v="0"/>
    <x v="0"/>
    <x v="3"/>
    <x v="4"/>
    <x v="6"/>
    <s v="Servicios de formación profesional en derecho"/>
    <n v="86101713"/>
    <s v="Prestación de servicios profesionales para gestionar la etapa preparatoria, registro, verificación y publicación de los trámites contractuales programados en el marco del proyecto de inversión &quot;Actualización y gestión catastral Nacional&quot;."/>
    <x v="1"/>
    <x v="2"/>
    <n v="325"/>
    <x v="0"/>
    <x v="0"/>
    <x v="2"/>
    <n v="81794668"/>
    <n v="81794668"/>
    <x v="0"/>
    <x v="1"/>
    <x v="0"/>
    <x v="0"/>
    <x v="0"/>
    <s v="Subdirección de Catastro"/>
    <x v="2"/>
    <s v="Subdirectora de Catastro"/>
    <x v="0"/>
    <x v="0"/>
    <s v="Ejecutar procesos de actualización catastral a nivel nacional"/>
    <s v="Predios actualizados catastralmente"/>
    <n v="171"/>
    <d v="2021-02-04T00:00:00"/>
    <n v="7550277"/>
    <n v="81794668"/>
    <n v="81794668"/>
    <x v="1"/>
    <s v="LAURA FERNANDA PARRA PINZON"/>
    <n v="0"/>
    <n v="0"/>
    <n v="24356"/>
    <x v="2"/>
    <x v="5"/>
    <x v="1"/>
  </r>
  <r>
    <x v="2"/>
    <n v="74"/>
    <x v="2"/>
    <x v="2"/>
    <x v="0"/>
    <x v="3"/>
    <x v="4"/>
    <x v="2"/>
    <s v="Servicios de implementación de aplicaciones"/>
    <n v="81111508"/>
    <s v="Prestación de servicios de apoyo para ejecutar actividades de soporte técnico de primer nivel en la mesa de servicio del Sistema Nacional de Catastro."/>
    <x v="3"/>
    <x v="3"/>
    <n v="5"/>
    <x v="1"/>
    <x v="0"/>
    <x v="0"/>
    <n v="13357415"/>
    <n v="13357415"/>
    <x v="0"/>
    <x v="1"/>
    <x v="0"/>
    <x v="0"/>
    <x v="0"/>
    <s v="Oficina de Informática y Telecomunicaciones"/>
    <x v="1"/>
    <s v="José Luis Ariza Vargas (Jefe OIT)"/>
    <x v="0"/>
    <x v="0"/>
    <s v="Ejecutar procesos de actualización catastral a nivel nacional"/>
    <s v="Predios actualizados catastralmente"/>
    <n v="429"/>
    <d v="2021-03-08T00:00:00"/>
    <n v="2671483"/>
    <n v="13357415"/>
    <n v="13357415"/>
    <x v="1"/>
    <s v="LEIDY PAOLA ABRIL CANTOR"/>
    <n v="0"/>
    <n v="0"/>
    <n v="24559"/>
    <x v="2"/>
    <x v="5"/>
    <x v="0"/>
  </r>
  <r>
    <x v="2"/>
    <n v="58"/>
    <x v="2"/>
    <x v="5"/>
    <x v="0"/>
    <x v="3"/>
    <x v="4"/>
    <x v="10"/>
    <s v="Servicios de consultoría de negocios y administración corporativa"/>
    <n v="80101500"/>
    <s v="Prestación de servicios profesionales para difundir, promocionar y comercializar los productos y servicios del IGAC a nivel Nacional. "/>
    <x v="1"/>
    <x v="2"/>
    <n v="11"/>
    <x v="1"/>
    <x v="0"/>
    <x v="0"/>
    <n v="54740664"/>
    <n v="54740664"/>
    <x v="0"/>
    <x v="1"/>
    <x v="0"/>
    <x v="0"/>
    <x v="9"/>
    <s v="Oficina de Difusión y Mercadeo de Información "/>
    <x v="1"/>
    <s v="Yira Paola Perez-Jefe de Oficina"/>
    <x v="8"/>
    <x v="9"/>
    <s v="Generar alianzas estratégicas con diferentes entidades del sector público y privado a nivel nacional que requieran la información de la Entidad. "/>
    <s v="Sistemas de información implementados"/>
    <n v="291"/>
    <d v="2021-02-16T00:00:00"/>
    <n v="4976424"/>
    <n v="54740664"/>
    <n v="54740664"/>
    <x v="1"/>
    <s v="LEYDI LOZANO"/>
    <n v="0"/>
    <n v="0"/>
    <n v="24455"/>
    <x v="2"/>
    <x v="5"/>
    <x v="1"/>
  </r>
  <r>
    <x v="3"/>
    <n v="42"/>
    <x v="3"/>
    <x v="3"/>
    <x v="2"/>
    <x v="2"/>
    <x v="4"/>
    <x v="9"/>
    <s v="Servicios secretariales o de administración de oficinas  "/>
    <n v="80161501"/>
    <s v=" Prestación de servicios profesionales para recibir, programar y controlar solicitudes que deba tramitar el git de servicios administrativos."/>
    <x v="4"/>
    <x v="4"/>
    <n v="11"/>
    <x v="1"/>
    <x v="0"/>
    <x v="0"/>
    <n v="68744104"/>
    <n v="68744104"/>
    <x v="0"/>
    <x v="1"/>
    <x v="2"/>
    <x v="1"/>
    <x v="11"/>
    <s v="Secretaría General - Servicios Administrativos"/>
    <x v="1"/>
    <s v="N/A"/>
    <x v="2"/>
    <x v="2"/>
    <s v="N/A"/>
    <s v="N/A"/>
    <n v="87"/>
    <d v="2021-01-20T00:00:00"/>
    <n v="3124732"/>
    <n v="34372052"/>
    <n v="68744104"/>
    <x v="1"/>
    <s v="LIESEL STEFHANIE CASTIBLANCO ROMERO_x000a_ANDRES LEONARDO RACHE MOYANO"/>
    <n v="0"/>
    <n v="0"/>
    <s v="24242_x000a_24245"/>
    <x v="4"/>
    <x v="5"/>
    <x v="1"/>
  </r>
  <r>
    <x v="0"/>
    <n v="62"/>
    <x v="0"/>
    <x v="0"/>
    <x v="0"/>
    <x v="3"/>
    <x v="4"/>
    <x v="1"/>
    <s v="Servicios secretariales o de administración de oficinas  "/>
    <n v="80161501"/>
    <s v="Prestación de servicios personales para realizar actividades de reconocimiento predial urbano y rural para la atención de trámites en los procesos catastrales de la dirección territorial casanare"/>
    <x v="5"/>
    <x v="5"/>
    <n v="150"/>
    <x v="0"/>
    <x v="0"/>
    <x v="2"/>
    <n v="15623660"/>
    <n v="15623660"/>
    <x v="0"/>
    <x v="1"/>
    <x v="0"/>
    <x v="0"/>
    <x v="0"/>
    <s v="DT Casanare"/>
    <x v="0"/>
    <s v="HERMES SALCEDO RODRIGUEZ"/>
    <x v="0"/>
    <x v="0"/>
    <s v="Ejecutar procesos de conservación catastral a nivel nacional"/>
    <s v="Mutaciones realizadas"/>
    <n v="548"/>
    <d v="2021-04-23T00:00:00"/>
    <n v="3124732"/>
    <n v="15623660"/>
    <n v="15623660"/>
    <x v="1"/>
    <s v="LILIANA  ALFONSO CHAVITA"/>
    <n v="0"/>
    <n v="0"/>
    <n v="24692"/>
    <x v="2"/>
    <x v="5"/>
    <x v="1"/>
  </r>
  <r>
    <x v="3"/>
    <n v="17"/>
    <x v="3"/>
    <x v="3"/>
    <x v="0"/>
    <x v="3"/>
    <x v="4"/>
    <x v="8"/>
    <s v="Servicios secretariales o de administración de oficinas  "/>
    <n v="80161501"/>
    <s v="Prestación de servicios para apoyar las actividades relacionadas con la organización de expedientes disciplinarios"/>
    <x v="4"/>
    <x v="4"/>
    <n v="11"/>
    <x v="1"/>
    <x v="0"/>
    <x v="0"/>
    <n v="29367360"/>
    <n v="29367360"/>
    <x v="0"/>
    <x v="0"/>
    <x v="0"/>
    <x v="1"/>
    <x v="19"/>
    <s v="Secretaría General - GIT Control Disciplinario"/>
    <x v="1"/>
    <s v="Coordinador GIT Control Disciplinario"/>
    <x v="2"/>
    <x v="2"/>
    <s v="N/A"/>
    <s v="N/A"/>
    <n v="18"/>
    <d v="2021-01-08T00:00:00"/>
    <n v="2669760"/>
    <n v="29367360"/>
    <n v="29367360"/>
    <x v="1"/>
    <s v="LISSETH TATIANA BOBADILLA BOJACA"/>
    <n v="0"/>
    <n v="0"/>
    <n v="24176"/>
    <x v="2"/>
    <x v="5"/>
    <x v="0"/>
  </r>
  <r>
    <x v="2"/>
    <n v="67"/>
    <x v="2"/>
    <x v="2"/>
    <x v="0"/>
    <x v="3"/>
    <x v="4"/>
    <x v="8"/>
    <s v="Servicios de implementación de aplicaciones"/>
    <n v="81111508"/>
    <s v="Prestación de servicios profesionales para gestionar, ejecutar y hacer seguimiento a las tareas de mantenimiento y atención de incidentes relacionadas con el editor gráfico de los sistemas de información de la oficina de informática y telecomunicaciones"/>
    <x v="1"/>
    <x v="2"/>
    <n v="9"/>
    <x v="1"/>
    <x v="0"/>
    <x v="0"/>
    <n v="51820134"/>
    <n v="51820134"/>
    <x v="0"/>
    <x v="1"/>
    <x v="0"/>
    <x v="0"/>
    <x v="0"/>
    <s v="Informática y Telecomunicaciones"/>
    <x v="1"/>
    <s v="Jefe Oficina de Informática y Telecomunicaciones"/>
    <x v="0"/>
    <x v="0"/>
    <s v="Alinear el componente tecnológico de las nuevas y mejores prácticas catastrales definidas para la operación"/>
    <s v="Sistema de Información Predial Actualizado_x000a_"/>
    <n v="338"/>
    <d v="2021-02-22T00:00:00"/>
    <n v="5757793"/>
    <n v="51820134"/>
    <n v="51820134"/>
    <x v="1"/>
    <s v="LUIS FERNANADO ALEXANDER BARROS"/>
    <n v="0"/>
    <n v="0"/>
    <n v="24525"/>
    <x v="2"/>
    <x v="5"/>
    <x v="1"/>
  </r>
  <r>
    <x v="0"/>
    <n v="13"/>
    <x v="0"/>
    <x v="0"/>
    <x v="0"/>
    <x v="3"/>
    <x v="4"/>
    <x v="6"/>
    <s v="Servicios de formación profesional en derecho"/>
    <n v="86101713"/>
    <s v="Prestación de servicios profesionales para apoyar el desarrollo de los proyectos programados en el marco de la habilitación de gestores catastrales."/>
    <x v="1"/>
    <x v="2"/>
    <n v="325"/>
    <x v="0"/>
    <x v="0"/>
    <x v="2"/>
    <n v="144486420"/>
    <n v="144486420"/>
    <x v="0"/>
    <x v="1"/>
    <x v="0"/>
    <x v="0"/>
    <x v="0"/>
    <s v="Subdirección de Catastro"/>
    <x v="2"/>
    <s v="Subdirectora de Catastro"/>
    <x v="0"/>
    <x v="0"/>
    <s v="Implementar el modelo de habilitación de gestores catastrales a nivel nacional"/>
    <s v="Sistema de Información predial actualizado"/>
    <n v="79"/>
    <d v="2021-01-21T00:00:00"/>
    <n v="13337208"/>
    <n v="144486420"/>
    <n v="144486420"/>
    <x v="1"/>
    <s v="LUZ DARY LEON SANCHEZ"/>
    <n v="0"/>
    <n v="0"/>
    <n v="24357"/>
    <x v="2"/>
    <x v="5"/>
    <x v="1"/>
  </r>
  <r>
    <x v="1"/>
    <n v="56"/>
    <x v="1"/>
    <x v="1"/>
    <x v="0"/>
    <x v="3"/>
    <x v="4"/>
    <x v="11"/>
    <s v="Cartografía"/>
    <n v="81151600"/>
    <s v="Prestación de servicios para realizar procesos de generalización de información cartográfica para los diferentes fines."/>
    <x v="1"/>
    <x v="2"/>
    <n v="8"/>
    <x v="1"/>
    <x v="0"/>
    <x v="0"/>
    <n v="21371864"/>
    <n v="21371864"/>
    <x v="0"/>
    <x v="1"/>
    <x v="0"/>
    <x v="0"/>
    <x v="1"/>
    <s v="Subdirección de Geografía y Cartografía "/>
    <x v="2"/>
    <s v="Subdirector de Geografía y Cartografía "/>
    <x v="1"/>
    <x v="1"/>
    <s v="Generar insumos y/o productos cartográficos"/>
    <s v="Cartografía escalas Medianas generada (1:10,000, 1:25,000)"/>
    <n v="399"/>
    <d v="2021-02-25T00:00:00"/>
    <n v="2671483"/>
    <n v="21371864"/>
    <n v="21371864"/>
    <x v="1"/>
    <s v="LUZ KELLY GARCÍA CONDE"/>
    <n v="0"/>
    <n v="0"/>
    <n v="24538"/>
    <x v="2"/>
    <x v="5"/>
    <x v="1"/>
  </r>
  <r>
    <x v="5"/>
    <n v="7"/>
    <x v="5"/>
    <x v="6"/>
    <x v="0"/>
    <x v="3"/>
    <x v="4"/>
    <x v="8"/>
    <s v="Servicios de sistemas de información geográfica (sig)"/>
    <n v="81101512"/>
    <s v="Prestación de servicios profesionales para definir, proponer e implementar metodologías, procedimientos y técnicas que incorporen el componente geoespacial en los proyectos de la jefatura CIAF."/>
    <x v="1"/>
    <x v="2"/>
    <n v="11"/>
    <x v="1"/>
    <x v="0"/>
    <x v="0"/>
    <n v="61490990"/>
    <n v="61490990"/>
    <x v="0"/>
    <x v="1"/>
    <x v="0"/>
    <x v="0"/>
    <x v="10"/>
    <s v="Oficina CIAF"/>
    <x v="1"/>
    <s v="Jefe Oficina CIAF"/>
    <x v="9"/>
    <x v="16"/>
    <s v="Desarrollar la asistencia técnica, asesoría y/o consultoría"/>
    <s v="Entidades Asistidas"/>
    <n v="145"/>
    <d v="2021-01-29T00:00:00"/>
    <n v="5590090"/>
    <n v="61490990"/>
    <n v="61490990"/>
    <x v="1"/>
    <s v="MANUEL CAMILO REYES GONZALEZ"/>
    <n v="0"/>
    <n v="0"/>
    <n v="24284"/>
    <x v="2"/>
    <x v="5"/>
    <x v="1"/>
  </r>
  <r>
    <x v="2"/>
    <n v="75"/>
    <x v="2"/>
    <x v="2"/>
    <x v="0"/>
    <x v="3"/>
    <x v="4"/>
    <x v="2"/>
    <s v="Servicios de implementación de aplicaciones"/>
    <n v="81111508"/>
    <s v="Prestación de servicios profesionales para realizar actividades de soporte técnico de segundo nivel en la mesa de servicio del Sistema Nacional de Catastro."/>
    <x v="3"/>
    <x v="3"/>
    <n v="5"/>
    <x v="1"/>
    <x v="0"/>
    <x v="0"/>
    <n v="24882120"/>
    <n v="24882120"/>
    <x v="0"/>
    <x v="1"/>
    <x v="0"/>
    <x v="0"/>
    <x v="0"/>
    <s v="Oficina de Informática y Telecomunicaciones"/>
    <x v="1"/>
    <s v="José Luis Ariza Vargas (Jefe OIT)"/>
    <x v="0"/>
    <x v="0"/>
    <s v="Ejecutar procesos de actualización catastral a nivel nacional"/>
    <s v="Predios actualizados catastralmente"/>
    <n v="431"/>
    <d v="2021-03-08T00:00:00"/>
    <n v="4976424"/>
    <n v="24882120"/>
    <n v="24882120"/>
    <x v="1"/>
    <s v="MARCELA PATRICIA HERRAN ALVAREZ"/>
    <n v="0"/>
    <n v="0"/>
    <n v="24561"/>
    <x v="2"/>
    <x v="5"/>
    <x v="1"/>
  </r>
  <r>
    <x v="2"/>
    <n v="4"/>
    <x v="2"/>
    <x v="5"/>
    <x v="0"/>
    <x v="3"/>
    <x v="4"/>
    <x v="8"/>
    <s v="Servicios de consultoría de negocios y administración corporativa"/>
    <n v="80101500"/>
    <s v="Prestación de servicios profesionales para ejecutar la estrategia de comunicaciones externas de la entidad y la redacción, desarrollo y revisión de contenidos editoriales."/>
    <x v="1"/>
    <x v="2"/>
    <n v="11"/>
    <x v="1"/>
    <x v="0"/>
    <x v="0"/>
    <n v="92997806"/>
    <n v="92997806"/>
    <x v="0"/>
    <x v="1"/>
    <x v="0"/>
    <x v="0"/>
    <x v="9"/>
    <s v="Oficina de Difusión y Mercadeo"/>
    <x v="1"/>
    <s v="Jefe Oficina de Difusión y Mercadeo de Información "/>
    <x v="8"/>
    <x v="9"/>
    <s v="Realizar campañas en medios digitales y/o presenciales sobre los productos y servicios que genera la entidad."/>
    <s v="Sistemas de información implementados"/>
    <n v="64"/>
    <d v="2021-01-08T00:00:00"/>
    <n v="8454346"/>
    <n v="92997806"/>
    <n v="92997806"/>
    <x v="1"/>
    <s v="MARIA ALEJANDRA SANCHEZ"/>
    <n v="0"/>
    <n v="0"/>
    <n v="24282"/>
    <x v="2"/>
    <x v="5"/>
    <x v="2"/>
  </r>
  <r>
    <x v="2"/>
    <n v="83"/>
    <x v="2"/>
    <x v="5"/>
    <x v="0"/>
    <x v="3"/>
    <x v="4"/>
    <x v="4"/>
    <s v="Servicios de consultoría de negocios y administración corporativa"/>
    <n v="80101500"/>
    <s v="Prestación de servicios profesionales para realizar la  medicion de satisfaccion, retroalimentacion y seguimiento con las areas de las PQRs que se hayan tramitado. "/>
    <x v="3"/>
    <x v="3"/>
    <n v="10"/>
    <x v="1"/>
    <x v="0"/>
    <x v="0"/>
    <n v="29417800"/>
    <n v="29417800"/>
    <x v="0"/>
    <x v="1"/>
    <x v="0"/>
    <x v="0"/>
    <x v="9"/>
    <s v="Oficina de Difusión y Mercadeo"/>
    <x v="1"/>
    <s v="Jefe Oficina de Difusión y Mercadeo de Información "/>
    <x v="8"/>
    <x v="12"/>
    <s v="Realizar el plan de mercadeo y/o estudios priorizados por la entidad"/>
    <s v="Documentos de lineamientos técnicos"/>
    <n v="461"/>
    <d v="2021-03-16T00:00:00"/>
    <n v="2941780"/>
    <n v="29417800"/>
    <n v="29417800"/>
    <x v="1"/>
    <s v="MARIA CAMILA PALOMARES"/>
    <n v="0"/>
    <n v="0"/>
    <n v="24601"/>
    <x v="2"/>
    <x v="5"/>
    <x v="1"/>
  </r>
  <r>
    <x v="2"/>
    <n v="8"/>
    <x v="2"/>
    <x v="5"/>
    <x v="0"/>
    <x v="3"/>
    <x v="4"/>
    <x v="8"/>
    <s v="Servicios de consultoría de negocios y administración corporativa"/>
    <n v="80101500"/>
    <s v="Prestación de servicios profesionales para la realización y registro de productos audiovisuales en las actividades y eventos del IGAC."/>
    <x v="1"/>
    <x v="2"/>
    <n v="315"/>
    <x v="0"/>
    <x v="0"/>
    <x v="0"/>
    <n v="58695945"/>
    <n v="58695945"/>
    <x v="0"/>
    <x v="1"/>
    <x v="0"/>
    <x v="0"/>
    <x v="9"/>
    <s v="Oficina de Difusión y Mercadeo"/>
    <x v="1"/>
    <s v="Jefe Oficina de Difusión y Mercadeo de Información "/>
    <x v="8"/>
    <x v="9"/>
    <s v="Realizar campañas en medios digitales y/o presenciales sobre los productos y servicios que genera la entidad."/>
    <s v="Sistemas de información implementados"/>
    <n v="30"/>
    <d v="2021-01-08T00:00:00"/>
    <n v="5590090"/>
    <n v="58695945"/>
    <n v="58695945"/>
    <x v="1"/>
    <s v="MARIA CAMILA RODRIGUEZ GARZON"/>
    <n v="0"/>
    <n v="0"/>
    <n v="24310"/>
    <x v="2"/>
    <x v="5"/>
    <x v="2"/>
  </r>
  <r>
    <x v="3"/>
    <n v="22"/>
    <x v="3"/>
    <x v="3"/>
    <x v="0"/>
    <x v="3"/>
    <x v="4"/>
    <x v="8"/>
    <s v="Servicios secretariales o de administración de oficinas  "/>
    <n v="80161501"/>
    <s v="Prestación de servicios profesionales de soporte jurídico al GIT Gestión del Talento Humano, para la gestión contractual y administrativa que requiera la Coordinación, así como la proyección y revisión de respuestas a derechos de petición, recursos y actos administrativos, requerimientos de los entes de control y demás temas trasversales del área._x000a_"/>
    <x v="4"/>
    <x v="4"/>
    <n v="345"/>
    <x v="0"/>
    <x v="0"/>
    <x v="2"/>
    <n v="32845116"/>
    <n v="32845116"/>
    <x v="0"/>
    <x v="0"/>
    <x v="0"/>
    <x v="1"/>
    <x v="20"/>
    <s v="Secretaría General - GIT de Talento Humano"/>
    <x v="1"/>
    <s v="Coordinador GIT de Talento Humano"/>
    <x v="2"/>
    <x v="2"/>
    <s v="N/A"/>
    <s v="N/A"/>
    <n v="22"/>
    <d v="2021-01-08T00:00:00"/>
    <n v="2856097"/>
    <n v="32845116"/>
    <n v="32845116"/>
    <x v="1"/>
    <s v="MARIA FERNANDA CELY VARGAS"/>
    <n v="0"/>
    <n v="0"/>
    <n v="24183"/>
    <x v="2"/>
    <x v="5"/>
    <x v="0"/>
  </r>
  <r>
    <x v="3"/>
    <n v="5"/>
    <x v="3"/>
    <x v="3"/>
    <x v="0"/>
    <x v="3"/>
    <x v="4"/>
    <x v="8"/>
    <s v="Servicios secretariales o de administración de oficinas  "/>
    <n v="80161501"/>
    <s v="Prestación de servicios profesionales para realizar actividades relacionadas con la planeación, seguimiento y control de la información generada por el grupo interno de trabajo de contratos de egresos. "/>
    <x v="4"/>
    <x v="4"/>
    <n v="11"/>
    <x v="1"/>
    <x v="0"/>
    <x v="0"/>
    <n v="80634026"/>
    <n v="80634026"/>
    <x v="0"/>
    <x v="0"/>
    <x v="0"/>
    <x v="1"/>
    <x v="6"/>
    <s v="Secretaría General - GIT Gestión Contractual"/>
    <x v="1"/>
    <s v="Coordinador GIT Gestión Contractual"/>
    <x v="2"/>
    <x v="2"/>
    <s v="N/A"/>
    <s v="N/A"/>
    <n v="6"/>
    <d v="2021-01-07T00:00:00"/>
    <n v="7330366"/>
    <n v="80634026"/>
    <n v="80634026"/>
    <x v="1"/>
    <s v="MARIA VICTORIA MOLINA MELO"/>
    <n v="0"/>
    <n v="0"/>
    <n v="24160"/>
    <x v="2"/>
    <x v="5"/>
    <x v="2"/>
  </r>
  <r>
    <x v="0"/>
    <n v="43"/>
    <x v="0"/>
    <x v="0"/>
    <x v="6"/>
    <x v="7"/>
    <x v="4"/>
    <x v="4"/>
    <s v="Servicios secretariales o de administración de oficinas  "/>
    <n v="80161501"/>
    <s v="Prestación de servicios profesionales para adelantar los avalúos comerciales que le sean asignados a nivel nacional."/>
    <x v="3"/>
    <x v="3"/>
    <n v="300"/>
    <x v="0"/>
    <x v="0"/>
    <x v="0"/>
    <n v="300000000"/>
    <n v="300000000"/>
    <x v="0"/>
    <x v="1"/>
    <x v="6"/>
    <x v="0"/>
    <x v="0"/>
    <s v="Subdirección de Catastro"/>
    <x v="2"/>
    <s v="Subdirectora de Catastro"/>
    <x v="0"/>
    <x v="11"/>
    <s v="Realizar avalúos comerciales, de acuerdo a las solicitudes recibidas."/>
    <s v="Avalúos realizados"/>
    <n v="398"/>
    <d v="2021-02-25T00:00:00"/>
    <n v="6000000"/>
    <n v="60000000"/>
    <n v="300000000"/>
    <x v="1"/>
    <s v="MARY CRISTINA GUEVARA CAMACHO _x000a_ROBINSON MIGUEL CACERES PARRA _x000a_ ANGEL ESTEYNER RODRIGUEZ VEGA_x000a_LISANDRO CASTAÑEDA SALAZAR_x000a_PEDRO GABRIEL CASTELBLANCO OYOLA"/>
    <n v="0"/>
    <n v="0"/>
    <s v="24535_x000a_24536_x000a_24537_x000a_24539_x000a_24589"/>
    <x v="7"/>
    <x v="5"/>
    <x v="1"/>
  </r>
  <r>
    <x v="2"/>
    <n v="5"/>
    <x v="2"/>
    <x v="5"/>
    <x v="0"/>
    <x v="3"/>
    <x v="4"/>
    <x v="8"/>
    <s v="Servicios de consultoría de negocios y administración corporativa"/>
    <n v="80101500"/>
    <s v="Prestación de servicios profesionales para desarrollar y ejecutar la estrategia de comunicaciones internas de la entidad, así como hacer control y seguimiento a los planes y estrategias del proceso de comunicaciones garantizando el fortalecimiento del clima organizacional."/>
    <x v="1"/>
    <x v="2"/>
    <n v="11"/>
    <x v="1"/>
    <x v="0"/>
    <x v="0"/>
    <n v="53146280"/>
    <n v="53146280"/>
    <x v="0"/>
    <x v="1"/>
    <x v="0"/>
    <x v="0"/>
    <x v="9"/>
    <s v="Oficina de Difusión y Mercadeo"/>
    <x v="1"/>
    <s v="Jefe Oficina de Difusión y Mercadeo de Información "/>
    <x v="8"/>
    <x v="9"/>
    <s v="Realizar campañas en medios digitales y/o presenciales sobre los productos y servicios que genera la entidad."/>
    <s v="Sistemas de información implementados"/>
    <n v="63"/>
    <d v="2021-01-08T00:00:00"/>
    <n v="4831480"/>
    <n v="53146280"/>
    <n v="53146280"/>
    <x v="1"/>
    <s v="MELANIE PAOLA PEREZ NARVAEZ"/>
    <n v="0"/>
    <n v="0"/>
    <n v="24283"/>
    <x v="2"/>
    <x v="5"/>
    <x v="2"/>
  </r>
  <r>
    <x v="4"/>
    <n v="39"/>
    <x v="4"/>
    <x v="4"/>
    <x v="0"/>
    <x v="3"/>
    <x v="4"/>
    <x v="5"/>
    <s v="Servicios de formación profesional en ingeniería"/>
    <n v="86101610"/>
    <s v="Prestación de servicios profesionales para ejecutar las diferentes etapas de la actualización de Áreas Homogéneas de Tierras con fines de catastro multipropósito, en el marco de la actualización catastral de Popayán."/>
    <x v="3"/>
    <x v="3"/>
    <n v="3"/>
    <x v="1"/>
    <x v="0"/>
    <x v="0"/>
    <n v="12790566"/>
    <n v="12790566"/>
    <x v="0"/>
    <x v="1"/>
    <x v="0"/>
    <x v="0"/>
    <x v="7"/>
    <s v="Subdirección de Agrología"/>
    <x v="1"/>
    <s v="Subdirector de Agrología "/>
    <x v="6"/>
    <x v="20"/>
    <s v="Actualización, Homologación y Correlación de áreas homogéneas de tierras con fines múltiples."/>
    <s v="Sistema de Información Agrológica Actualizado"/>
    <n v="567"/>
    <d v="2021-04-28T00:00:00"/>
    <n v="4263522"/>
    <n v="12790566"/>
    <n v="12790566"/>
    <x v="1"/>
    <s v="MIGUEL OCTAVIO BERNAL BOTIVA"/>
    <n v="0"/>
    <n v="0"/>
    <n v="24702"/>
    <x v="2"/>
    <x v="5"/>
    <x v="1"/>
  </r>
  <r>
    <x v="2"/>
    <n v="21"/>
    <x v="2"/>
    <x v="8"/>
    <x v="5"/>
    <x v="4"/>
    <x v="4"/>
    <x v="8"/>
    <s v="Servicios secretariales o de administración de oficinas  "/>
    <n v="80161501"/>
    <s v="Prestación de servicios profesionales para apoyar la formulación, actualización y seguimiento físico y financiero de los planes, programas y proyectos de los procesos asignados en el marco del Modelo Integrado de Planeación y Gestión."/>
    <x v="1"/>
    <x v="2"/>
    <n v="11"/>
    <x v="1"/>
    <x v="0"/>
    <x v="0"/>
    <n v="249159141"/>
    <n v="249159141"/>
    <x v="0"/>
    <x v="1"/>
    <x v="5"/>
    <x v="0"/>
    <x v="9"/>
    <s v="Oficina Asesora de Planeación"/>
    <x v="1"/>
    <s v="Jefe Oficina Asesora de Planeación"/>
    <x v="3"/>
    <x v="14"/>
    <s v="Realizar el seguimiento de los planes de acción anual"/>
    <s v="Documentos de planeación realizados_x000a__x000a_Documentos de planeación con seguimientos realizados_x000a_"/>
    <n v="99"/>
    <d v="2021-01-19T00:00:00"/>
    <n v="7550277"/>
    <n v="83053047"/>
    <n v="249159141"/>
    <x v="1"/>
    <s v="NASLY ESPERANZA MAYORGA_x000a_DIEGO CASTIBLANCO_x000a_ORLANDO AMAYA"/>
    <n v="0"/>
    <n v="0"/>
    <s v="24304_x000a_24305_x000a_24306"/>
    <x v="3"/>
    <x v="5"/>
    <x v="0"/>
  </r>
  <r>
    <x v="2"/>
    <n v="94"/>
    <x v="2"/>
    <x v="8"/>
    <x v="0"/>
    <x v="3"/>
    <x v="4"/>
    <x v="6"/>
    <s v="Servicios secretariales o de administración de oficinas  "/>
    <n v="80161501"/>
    <s v="Prestación de servicios profesionales para realizar el seguimiento y fortalecimiento del sistema de medición de la entidad acorde con el Plan Estratégico Institucional y los requerimientos del orden nacional y sectorial."/>
    <x v="0"/>
    <x v="0"/>
    <n v="8"/>
    <x v="1"/>
    <x v="0"/>
    <x v="2"/>
    <n v="60402216"/>
    <n v="60402216"/>
    <x v="0"/>
    <x v="1"/>
    <x v="0"/>
    <x v="0"/>
    <x v="9"/>
    <s v="Oficina Asesora de Planeación"/>
    <x v="1"/>
    <s v="Jefe Oficina Asesora de Planeación"/>
    <x v="3"/>
    <x v="14"/>
    <s v="Actualizar planes institucionales"/>
    <s v="Documentos de planeación realizados_x000a__x000a_Documentos de planeación con seguimientos realizados_x000a_"/>
    <n v="571"/>
    <d v="2021-04-15T00:00:00"/>
    <n v="7550277"/>
    <n v="60402216"/>
    <n v="60402216"/>
    <x v="1"/>
    <s v="NATALIA MARIA PINEDA BETANCOURT"/>
    <n v="0"/>
    <n v="0"/>
    <n v="24704"/>
    <x v="2"/>
    <x v="5"/>
    <x v="1"/>
  </r>
  <r>
    <x v="3"/>
    <n v="21"/>
    <x v="3"/>
    <x v="3"/>
    <x v="1"/>
    <x v="6"/>
    <x v="4"/>
    <x v="8"/>
    <s v="Servicios secretariales o de administración de oficinas  "/>
    <n v="80161501"/>
    <s v="Prestación de servicios profesionales para dar cumplimiento a los procesos de Capacitacion, Bienestar e Incentivos. Carrera Administrativa, Seguridad y  Salud en el Trabajo, Nomina  y demas temas transversales  del Grupo Interno de Trabajo Gestión del Talento Humano en cumplimiento de sus objetivos institucionales."/>
    <x v="4"/>
    <x v="4"/>
    <n v="345"/>
    <x v="0"/>
    <x v="0"/>
    <x v="0"/>
    <n v="267858460"/>
    <n v="267858460"/>
    <x v="0"/>
    <x v="0"/>
    <x v="1"/>
    <x v="1"/>
    <x v="20"/>
    <s v="Secretaría General - GIT de Talento Humano"/>
    <x v="1"/>
    <s v="Coordinador GIT de Talento Humano"/>
    <x v="2"/>
    <x v="2"/>
    <s v="N/A"/>
    <s v="N/A"/>
    <n v="19"/>
    <d v="2021-01-08T00:00:00"/>
    <n v="5823010"/>
    <n v="66964615"/>
    <n v="267858460"/>
    <x v="1"/>
    <s v="NELSON ENRIQUE ARAQUE RODRIGUEZ_x000a_DIANA CRISTINA HENRIQUEZ RUIZ_x000a_DIANA MARLEN GÁMEZ BELLO_x000a_NATALIA MARIA CHAVEZ NAVARRETE_x000a_"/>
    <n v="0"/>
    <n v="0"/>
    <s v="24178_x000a_24179_x000a_24180_x000a_24181_x000a_"/>
    <x v="6"/>
    <x v="5"/>
    <x v="2"/>
  </r>
  <r>
    <x v="1"/>
    <n v="12"/>
    <x v="1"/>
    <x v="1"/>
    <x v="3"/>
    <x v="8"/>
    <x v="4"/>
    <x v="8"/>
    <s v="Cartografía"/>
    <n v="81151600"/>
    <s v="Prestación de servicios para la captura de información vectorial, de conformidad con las especificaciones técnicas y rendimientos establecidos."/>
    <x v="4"/>
    <x v="4"/>
    <n v="11"/>
    <x v="1"/>
    <x v="0"/>
    <x v="0"/>
    <n v="352739640"/>
    <n v="352739640"/>
    <x v="0"/>
    <x v="1"/>
    <x v="3"/>
    <x v="0"/>
    <x v="1"/>
    <s v="Subdirección de Geografía y Cartografía "/>
    <x v="2"/>
    <s v="Subdirector de Geografía y Cartografía "/>
    <x v="1"/>
    <x v="1"/>
    <s v="Generar insumos y/o productos cartográficos"/>
    <s v="Cartografía escalas Medianas generada (1:10,000, 1:25,000)"/>
    <n v="96"/>
    <d v="2021-01-26T00:00:00"/>
    <n v="0"/>
    <n v="44092455"/>
    <n v="352739640"/>
    <x v="1"/>
    <s v="NORMA LUCERO DEL CARMEN SARMIENTO FONSECA  _x000a_JAVIER HERNANDO CABREJO CALDERON_x000a_OMAR FREDY SANDOVAL CUARTAS _x000a_ORLANDO WILLIAM BARRERA ESCOBAR_x000a_ GABRIEL ENRIQUE RUIZ RIAÑO_x000a_LUIS ENRIQUE CUSPOCA FONSECA  _x000a_CARLOS AUGUSTO CABREJO CALDERON_x000a_FERNANDO DARIO FULA VARGAS"/>
    <n v="0"/>
    <n v="0"/>
    <s v="24248_x000a_24249_x000a_24275_x000a_24276_x000a_24277_x000a_24278_x000a_24279_x000a_24677"/>
    <x v="8"/>
    <x v="5"/>
    <x v="1"/>
  </r>
  <r>
    <x v="3"/>
    <n v="19"/>
    <x v="3"/>
    <x v="3"/>
    <x v="0"/>
    <x v="3"/>
    <x v="4"/>
    <x v="8"/>
    <s v="Servicios secretariales o de administración de oficinas  "/>
    <n v="80161501"/>
    <s v="Prestación de servicios profesionales para el desarrollo, implementación  y seguimiento del plan estratégico del Grupo Interno de Trabajo Gestion del Talento Humano bajo los parametros del modelo integrado de planeacion y gestion MIPG  "/>
    <x v="4"/>
    <x v="4"/>
    <n v="345"/>
    <x v="0"/>
    <x v="0"/>
    <x v="0"/>
    <n v="92327704"/>
    <n v="92327704"/>
    <x v="0"/>
    <x v="0"/>
    <x v="0"/>
    <x v="1"/>
    <x v="20"/>
    <s v="Secretaría General - GIT de Talento Humano"/>
    <x v="1"/>
    <s v="Coordinador GIT de Talento Humano"/>
    <x v="2"/>
    <x v="2"/>
    <s v="N/A"/>
    <s v="N/A"/>
    <n v="20"/>
    <d v="2021-01-12T00:00:00"/>
    <n v="8028496"/>
    <n v="92327704"/>
    <n v="92327704"/>
    <x v="1"/>
    <s v="NYDIA MARCELA RIVERA RODRIGUEZ"/>
    <n v="0"/>
    <n v="0"/>
    <n v="24184"/>
    <x v="2"/>
    <x v="5"/>
    <x v="1"/>
  </r>
  <r>
    <x v="6"/>
    <n v="2"/>
    <x v="3"/>
    <x v="3"/>
    <x v="0"/>
    <x v="3"/>
    <x v="5"/>
    <x v="6"/>
    <s v="Servicio de abastecimiento de combustible para vehículos"/>
    <n v="78181701"/>
    <s v="Suministro de combustible para el funcionamiento de los vehículos del Instituto Geográfico Agustín Codazzi a nivel nacional"/>
    <x v="1"/>
    <x v="2"/>
    <n v="11"/>
    <x v="1"/>
    <x v="4"/>
    <x v="0"/>
    <n v="175709558"/>
    <n v="175709558"/>
    <x v="0"/>
    <x v="1"/>
    <x v="0"/>
    <x v="1"/>
    <x v="18"/>
    <s v="Secretaria General - GIT Servicios Administrativos"/>
    <x v="1"/>
    <s v="Coordinador GIT Servicios Administrativos"/>
    <x v="2"/>
    <x v="2"/>
    <s v="N/A"/>
    <s v="N/A"/>
    <n v="158"/>
    <d v="2021-02-03T00:00:00"/>
    <m/>
    <n v="175709558"/>
    <n v="175709558"/>
    <x v="1"/>
    <s v="ORGANIZACION TERPEL S.A."/>
    <n v="0"/>
    <n v="0"/>
    <n v="24342"/>
    <x v="2"/>
    <x v="5"/>
    <x v="1"/>
  </r>
  <r>
    <x v="6"/>
    <s v="6-7-8-9-10-11-12-13-14-15-16-17-18"/>
    <x v="3"/>
    <x v="3"/>
    <x v="0"/>
    <x v="3"/>
    <x v="5"/>
    <x v="12"/>
    <s v="Suministros de escritorio"/>
    <n v="44121600"/>
    <s v="Adquisición de elementos de papelería e insumos"/>
    <x v="5"/>
    <x v="5"/>
    <n v="1"/>
    <x v="1"/>
    <x v="4"/>
    <x v="0"/>
    <n v="8531146"/>
    <n v="8531146"/>
    <x v="0"/>
    <x v="1"/>
    <x v="0"/>
    <x v="1"/>
    <x v="6"/>
    <s v="Secretaría General - GIT Gestión Contractual"/>
    <x v="1"/>
    <s v="Coordinador GIT Gestión Contractual"/>
    <x v="2"/>
    <x v="2"/>
    <s v="N/A"/>
    <s v="N/A"/>
    <n v="552"/>
    <d v="2021-04-27T00:00:00"/>
    <e v="#N/A"/>
    <n v="8531146"/>
    <n v="8531146"/>
    <x v="1"/>
    <s v="PANAMERICANA LIBRERIA Y PAPELERIA SA"/>
    <n v="0"/>
    <n v="0"/>
    <n v="24694"/>
    <x v="2"/>
    <x v="5"/>
    <x v="0"/>
  </r>
  <r>
    <x v="0"/>
    <n v="5"/>
    <x v="0"/>
    <x v="0"/>
    <x v="0"/>
    <x v="3"/>
    <x v="4"/>
    <x v="8"/>
    <s v="Servicios de formación profesional en derecho"/>
    <n v="86101713"/>
    <s v="Prestación de servicios profesionales para ejecutar las actividades requeridas para el cumplimiento del IGAC en los temas relacionados con la política de atención y reparación a víctimas, restitución de tierras y formalización de acuerdo a las competencias del IGAC, desde el componente jurídico."/>
    <x v="4"/>
    <x v="4"/>
    <n v="11"/>
    <x v="1"/>
    <x v="0"/>
    <x v="2"/>
    <n v="83053047"/>
    <n v="83053047"/>
    <x v="0"/>
    <x v="1"/>
    <x v="0"/>
    <x v="0"/>
    <x v="0"/>
    <s v="Subdirección de Catastro"/>
    <x v="2"/>
    <s v="Subdirectora de Catastro"/>
    <x v="0"/>
    <x v="0"/>
    <s v="Atender las solicitudes en materia de Política de Restitución de Tierras y Ley de Víctimas"/>
    <s v="Solicitudes Atendidas"/>
    <n v="46"/>
    <d v="2021-01-19T00:00:00"/>
    <n v="7550277"/>
    <n v="83053047"/>
    <n v="83053047"/>
    <x v="1"/>
    <s v="ROBERTH ANDRES BELTRAN MARTINEZ"/>
    <n v="0"/>
    <n v="0"/>
    <n v="24211"/>
    <x v="2"/>
    <x v="5"/>
    <x v="2"/>
  </r>
  <r>
    <x v="2"/>
    <n v="13"/>
    <x v="2"/>
    <x v="8"/>
    <x v="1"/>
    <x v="6"/>
    <x v="4"/>
    <x v="8"/>
    <s v="Servicios secretariales o de administración de oficinas  "/>
    <n v="80161501"/>
    <s v="Prestación de servicios profesionales para apoyar la formulación, actualización, control, seguimiento y programación financiera y presupuestal  de los proyectos de inversión del IGAC y la elaboración de los informes de gestión, en el marco del Modelo Integrado de Planeación y Gestión y los lineamientos nacionales vigentes."/>
    <x v="1"/>
    <x v="2"/>
    <n v="11"/>
    <x v="1"/>
    <x v="0"/>
    <x v="2"/>
    <n v="332212188"/>
    <n v="332212188"/>
    <x v="0"/>
    <x v="1"/>
    <x v="1"/>
    <x v="0"/>
    <x v="9"/>
    <s v="Oficina Asesora de Planeación"/>
    <x v="1"/>
    <s v="Jefe Oficina Asesora de Planeación"/>
    <x v="3"/>
    <x v="14"/>
    <s v="Actualizar planes institucionales"/>
    <s v="Documentos de planeación realizados_x000a__x000a_Documentos de planeación con seguimientos realizados_x000a_"/>
    <n v="97"/>
    <d v="2021-01-19T00:00:00"/>
    <n v="7550277"/>
    <n v="83053047"/>
    <n v="332212188"/>
    <x v="1"/>
    <s v="ROSA NATACHA CALDERON LUNG_x000a_MIGUEL COLLAZOS COLLAZOS_x000a_DIANA MILENA CALDERÓN SANCHEZ_x000a_GINA MARCELA POPAYAN"/>
    <n v="0"/>
    <n v="0"/>
    <s v="24296_x000a_24297_x000a_24299_x000a_24302"/>
    <x v="6"/>
    <x v="5"/>
    <x v="1"/>
  </r>
  <r>
    <x v="1"/>
    <n v="75"/>
    <x v="1"/>
    <x v="1"/>
    <x v="2"/>
    <x v="2"/>
    <x v="4"/>
    <x v="1"/>
    <s v="Servicios de comercio internacional"/>
    <n v="80151600"/>
    <s v="Prestación de servicio para apoyar la organización, digitalización, control y seguimiento de los productos y servicios de la Subdirección de Geografía y Cartografía."/>
    <x v="5"/>
    <x v="5"/>
    <n v="8"/>
    <x v="1"/>
    <x v="0"/>
    <x v="2"/>
    <n v="33571440"/>
    <n v="33571440"/>
    <x v="0"/>
    <x v="1"/>
    <x v="2"/>
    <x v="0"/>
    <x v="1"/>
    <s v="Subdirección de Geografía y Cartografía "/>
    <x v="2"/>
    <s v="Subdirector de Geografía y Cartografía "/>
    <x v="1"/>
    <x v="1"/>
    <s v="Capturar y/o gestionar imágenes del territorio colombiano e incorporarlas en el Banco Nacional de Imágenes, a escalas y temporalidad requerida para fines catastrales"/>
    <s v="Imágenes incorporadas al Banco Nacional de imágenes"/>
    <n v="546"/>
    <d v="2021-04-23T00:00:00"/>
    <n v="2098215"/>
    <n v="16785720"/>
    <n v="33571440"/>
    <x v="1"/>
    <s v="SANTIAGO ANDRADE GIL _x000a_NUBIA ESPERAZA MONTALVE PATIÑO"/>
    <n v="0"/>
    <n v="0"/>
    <s v="24688_x000a_24689"/>
    <x v="4"/>
    <x v="5"/>
    <x v="0"/>
  </r>
  <r>
    <x v="1"/>
    <n v="73"/>
    <x v="1"/>
    <x v="1"/>
    <x v="2"/>
    <x v="2"/>
    <x v="4"/>
    <x v="1"/>
    <s v="Servicios de comercio internacional"/>
    <n v="80151600"/>
    <s v="Prestación de servicios para estructurar y elaborar cartografía temática de los proyectos asignados, de conformidad con las especificaciones técnicas y los tiempos establecidos."/>
    <x v="5"/>
    <x v="5"/>
    <n v="8"/>
    <x v="1"/>
    <x v="0"/>
    <x v="2"/>
    <n v="42743728"/>
    <n v="42743728"/>
    <x v="0"/>
    <x v="1"/>
    <x v="2"/>
    <x v="0"/>
    <x v="1"/>
    <s v="Subdirección de Geografía y Cartografía "/>
    <x v="2"/>
    <s v="Subdirector de Geografía y Cartografía "/>
    <x v="1"/>
    <x v="1"/>
    <s v="Generar insumos y/o productos cartográficos"/>
    <s v="Cartografía escalas Medianas generada (1:10,000, 1:25,000)"/>
    <n v="541"/>
    <d v="2021-04-22T00:00:00"/>
    <n v="2671483"/>
    <n v="21371864"/>
    <n v="42743728"/>
    <x v="1"/>
    <s v="SANTIAGO DÍAZ BOLÍVAR _x000a_LINA PAOLA FANDIÑO HERRERA"/>
    <n v="0"/>
    <n v="0"/>
    <s v="24686_x000a_24691"/>
    <x v="4"/>
    <x v="5"/>
    <x v="0"/>
  </r>
  <r>
    <x v="3"/>
    <n v="37"/>
    <x v="3"/>
    <x v="3"/>
    <x v="0"/>
    <x v="3"/>
    <x v="4"/>
    <x v="8"/>
    <s v="Viajes en aviones comerciales"/>
    <n v="78111502"/>
    <s v="Suministro de tiquetes aéreos nacionales e internacionales para el Instituto Geográfico Agustín Codazzi."/>
    <x v="4"/>
    <x v="4"/>
    <n v="12"/>
    <x v="1"/>
    <x v="4"/>
    <x v="0"/>
    <n v="739850240"/>
    <n v="739850240"/>
    <x v="0"/>
    <x v="1"/>
    <x v="0"/>
    <x v="1"/>
    <x v="18"/>
    <s v="Secretaria General - GIT Servicios Administrativos"/>
    <x v="1"/>
    <s v="Coordinador GIT Servicios Administrativos"/>
    <x v="2"/>
    <x v="2"/>
    <s v="N/A"/>
    <s v="N/A"/>
    <n v="72"/>
    <d v="2021-01-15T00:00:00"/>
    <n v="0"/>
    <n v="739850240"/>
    <n v="739850240"/>
    <x v="1"/>
    <s v="SUBATOURS LTDA"/>
    <n v="0"/>
    <n v="0"/>
    <n v="24331"/>
    <x v="2"/>
    <x v="5"/>
    <x v="1"/>
  </r>
  <r>
    <x v="0"/>
    <n v="29"/>
    <x v="0"/>
    <x v="0"/>
    <x v="0"/>
    <x v="3"/>
    <x v="4"/>
    <x v="6"/>
    <s v="Servicios de sistemas de información geográfica (sig)"/>
    <n v="81101512"/>
    <s v="Adelantar los procesos de actualización catastral de 4 municipios del departamento de Boyacá financiados con recursos del Banco Interamericano de Desarrollo"/>
    <x v="1"/>
    <x v="2"/>
    <n v="8"/>
    <x v="1"/>
    <x v="2"/>
    <x v="1"/>
    <n v="2901108715"/>
    <n v="2901108715"/>
    <x v="0"/>
    <x v="1"/>
    <x v="0"/>
    <x v="0"/>
    <x v="0"/>
    <s v="Subdirección de Catastro"/>
    <x v="1"/>
    <s v="Subdirectora de Catastro"/>
    <x v="0"/>
    <x v="0"/>
    <s v="Realizar el levantamiento catastral en los municipios priorizados para la conformación del catastro multipropósito"/>
    <s v="Sistema de Información Predial Actualizado_x000a_"/>
    <n v="178"/>
    <d v="2021-02-05T00:00:00"/>
    <n v="0"/>
    <n v="2901108715"/>
    <n v="2901108715"/>
    <x v="1"/>
    <s v="TELESPAZIO ARGENTINA S.A"/>
    <n v="0"/>
    <n v="0"/>
    <n v="24360"/>
    <x v="2"/>
    <x v="5"/>
    <x v="1"/>
  </r>
  <r>
    <x v="0"/>
    <n v="31"/>
    <x v="0"/>
    <x v="0"/>
    <x v="0"/>
    <x v="3"/>
    <x v="4"/>
    <x v="6"/>
    <s v="Servicios de sistemas de información geográfica (sig)"/>
    <n v="81101512"/>
    <s v="Adelantar los procesos de actualización catastral de 4 municipios del departamento de Boyacá financiados con recursos del Banco Mundial -BM"/>
    <x v="1"/>
    <x v="2"/>
    <n v="8"/>
    <x v="1"/>
    <x v="2"/>
    <x v="1"/>
    <n v="4875235099"/>
    <n v="4875235099"/>
    <x v="0"/>
    <x v="1"/>
    <x v="0"/>
    <x v="0"/>
    <x v="0"/>
    <s v="Subdirección de Catastro"/>
    <x v="2"/>
    <s v="Subdirectora de Catastro"/>
    <x v="0"/>
    <x v="0"/>
    <s v="Realizar el levantamiento catastral en los municipios priorizados para la conformación del catastro multipropósito"/>
    <s v="Sistema de Información Predial Actualizado_x000a_"/>
    <n v="179"/>
    <d v="2021-02-05T00:00:00"/>
    <n v="0"/>
    <n v="4875235099"/>
    <n v="4875235099"/>
    <x v="1"/>
    <s v="TELESPAZIO ARGENTINA S.A"/>
    <n v="0"/>
    <n v="0"/>
    <n v="24363"/>
    <x v="2"/>
    <x v="5"/>
    <x v="1"/>
  </r>
  <r>
    <x v="2"/>
    <n v="66"/>
    <x v="2"/>
    <x v="2"/>
    <x v="0"/>
    <x v="3"/>
    <x v="4"/>
    <x v="8"/>
    <s v="Servicios de implementación de aplicaciones"/>
    <n v="81111508"/>
    <s v="Prestación de servicios profesionales para realizar actividades de desarrollo, soporte y mantenimiento en los componentes WEB - JAVA y de procesos, de los sistemas de información de la Oficina de Informática y Telecomunicaciones."/>
    <x v="1"/>
    <x v="2"/>
    <n v="9"/>
    <x v="1"/>
    <x v="0"/>
    <x v="0"/>
    <n v="67952493"/>
    <n v="67952493"/>
    <x v="0"/>
    <x v="1"/>
    <x v="0"/>
    <x v="0"/>
    <x v="9"/>
    <s v="Informática y Telecomunicaciones"/>
    <x v="1"/>
    <s v="Jefe Oficina de Informática y Telecomunicaciones"/>
    <x v="3"/>
    <x v="4"/>
    <s v="Implementar y mantener sistemas de información, portales y aplicaciones"/>
    <s v="índice de capacidad en la prestación de servicios de tecnología."/>
    <n v="337"/>
    <d v="2021-02-22T00:00:00"/>
    <n v="7550277"/>
    <n v="67952493"/>
    <n v="67952493"/>
    <x v="1"/>
    <s v="VIRGILIO SANTANDER SOCARRAS"/>
    <n v="0"/>
    <n v="0"/>
    <m/>
    <x v="2"/>
    <x v="5"/>
    <x v="1"/>
  </r>
  <r>
    <x v="3"/>
    <n v="3"/>
    <x v="3"/>
    <x v="3"/>
    <x v="0"/>
    <x v="3"/>
    <x v="4"/>
    <x v="8"/>
    <s v="Servicios secretariales o de administración de oficinas  "/>
    <n v="80161501"/>
    <s v="Prestación de servicios profesionales para realizar el seguimiento y control de los expedientes electrónicos a nivel nacional, así como proyectar los documentos jurídicos necesarios en materia de actuaciones administrativas y contratación estatal"/>
    <x v="4"/>
    <x v="4"/>
    <n v="11"/>
    <x v="1"/>
    <x v="0"/>
    <x v="0"/>
    <n v="70936690"/>
    <n v="70936690"/>
    <x v="0"/>
    <x v="0"/>
    <x v="0"/>
    <x v="1"/>
    <x v="6"/>
    <s v="Secretaría General - GIT Gestión Contractual"/>
    <x v="1"/>
    <s v="Coordinador GIT Gestión Contractual"/>
    <x v="2"/>
    <x v="2"/>
    <s v="N/A"/>
    <s v="N/A"/>
    <n v="11"/>
    <d v="2021-01-07T00:00:00"/>
    <n v="6448790"/>
    <n v="70936690"/>
    <n v="70936690"/>
    <x v="1"/>
    <s v="WILDER ANDRES GONZALEZ ROJAS"/>
    <n v="0"/>
    <n v="0"/>
    <n v="24172"/>
    <x v="2"/>
    <x v="5"/>
    <x v="2"/>
  </r>
  <r>
    <x v="3"/>
    <n v="20"/>
    <x v="3"/>
    <x v="3"/>
    <x v="0"/>
    <x v="3"/>
    <x v="4"/>
    <x v="8"/>
    <s v="Servicios secretariales o de administración de oficinas  "/>
    <n v="80161501"/>
    <s v="Prestación de servicios profesionales para brindar asesoría, acompañamiento y soporte jurídico en los temas relacionados con carrera administrativa, regimen prestacional, laboral individual y colectivo y demás asuntos inherentes al proceso de Gestion de Talento Humano del Instituto. "/>
    <x v="4"/>
    <x v="4"/>
    <n v="345"/>
    <x v="0"/>
    <x v="0"/>
    <x v="2"/>
    <n v="92327704"/>
    <n v="92327704"/>
    <x v="0"/>
    <x v="0"/>
    <x v="0"/>
    <x v="1"/>
    <x v="20"/>
    <s v="Secretaría General - GIT de Talento Humano"/>
    <x v="1"/>
    <s v="Coordinador GIT de Talento Humano"/>
    <x v="2"/>
    <x v="2"/>
    <s v="N/A"/>
    <s v="N/A"/>
    <n v="21"/>
    <d v="2021-01-07T00:00:00"/>
    <n v="8028496"/>
    <n v="92327704"/>
    <n v="92327704"/>
    <x v="1"/>
    <s v="YENNY ZULEIMA CARREÑO CONTRERAS"/>
    <n v="0"/>
    <n v="0"/>
    <n v="24168"/>
    <x v="2"/>
    <x v="5"/>
    <x v="2"/>
  </r>
  <r>
    <x v="3"/>
    <n v="65"/>
    <x v="3"/>
    <x v="3"/>
    <x v="2"/>
    <x v="2"/>
    <x v="4"/>
    <x v="4"/>
    <s v="Servicios secretariales o de administración de oficinas  "/>
    <n v="80161501"/>
    <s v="prestación de servicios profesionales  para realizar actividades de  actualización, revisión valoración y proyección de actos administrativos del Git de Talento humano  y el mantenimiento de la información generada desde el proceso  de talento humano"/>
    <x v="3"/>
    <x v="3"/>
    <n v="4"/>
    <x v="1"/>
    <x v="0"/>
    <x v="0"/>
    <n v="34108176"/>
    <n v="34108176"/>
    <x v="0"/>
    <x v="2"/>
    <x v="2"/>
    <x v="1"/>
    <x v="3"/>
    <s v="Secretaria General - GIT Talento Humano"/>
    <x v="1"/>
    <s v="Coordinador GIT Talento Humano"/>
    <x v="11"/>
    <x v="17"/>
    <m/>
    <m/>
    <n v="511"/>
    <d v="2021-03-29T00:00:00"/>
    <n v="4263522"/>
    <n v="17054088"/>
    <n v="34108176"/>
    <x v="1"/>
    <s v="YESED ALEJANDRA RODRIGUEZ ROJAS_x000a_DIANAMARCELA RAMIREZ CASTILLO"/>
    <n v="0"/>
    <n v="0"/>
    <s v="24646_x000a_24648"/>
    <x v="4"/>
    <x v="5"/>
    <x v="1"/>
  </r>
  <r>
    <x v="0"/>
    <n v="52"/>
    <x v="0"/>
    <x v="0"/>
    <x v="0"/>
    <x v="3"/>
    <x v="4"/>
    <x v="2"/>
    <s v="Servicios secretariales o de administración de oficinas  "/>
    <n v="80161501"/>
    <s v="Prestación de servicios de apoyo a la gestión desarrollada en procesos catastrales de la dirección territorial casanare "/>
    <x v="3"/>
    <x v="3"/>
    <n v="6"/>
    <x v="1"/>
    <x v="0"/>
    <x v="2"/>
    <n v="10207458"/>
    <n v="10207458"/>
    <x v="0"/>
    <x v="1"/>
    <x v="0"/>
    <x v="0"/>
    <x v="0"/>
    <s v="DT Casanare"/>
    <x v="0"/>
    <s v="HERMES SALCEDO RODRIGUEZ"/>
    <x v="0"/>
    <x v="0"/>
    <s v="Ejecutar procesos de conservación catastral a nivel nacional"/>
    <s v="Mutaciones realizadas"/>
    <n v="513"/>
    <d v="2021-03-30T00:00:00"/>
    <n v="1701243"/>
    <n v="10207458"/>
    <n v="10207458"/>
    <x v="1"/>
    <s v="YULY MARICELA ROJAS PACAGUI_x000a_"/>
    <n v="0"/>
    <n v="0"/>
    <n v="24650"/>
    <x v="2"/>
    <x v="5"/>
    <x v="1"/>
  </r>
  <r>
    <x v="5"/>
    <n v="26"/>
    <x v="5"/>
    <x v="6"/>
    <x v="0"/>
    <x v="3"/>
    <x v="4"/>
    <x v="0"/>
    <s v="Servicios de sistemas de información geográfica (sig)"/>
    <n v="81101512"/>
    <s v="Prestación de servicios profesionales para desarrollar el componente geográfico y elaborar la respectiva documentación en los proyectos de tecnologías de la información geográfica a cargo de la oficina CIAF."/>
    <x v="0"/>
    <x v="0"/>
    <n v="3"/>
    <x v="1"/>
    <x v="0"/>
    <x v="0"/>
    <n v="19466370"/>
    <n v="19466370"/>
    <x v="0"/>
    <x v="1"/>
    <x v="0"/>
    <x v="0"/>
    <x v="10"/>
    <s v="Oficina CIAF"/>
    <x v="1"/>
    <s v="Jefe Oficina CIAF"/>
    <x v="9"/>
    <x v="16"/>
    <s v="Desarrollar la asistencia técnica, asesoría, análisis y/o consultoría"/>
    <s v="Entidades Asistidas"/>
    <n v="588"/>
    <d v="2021-05-13T00:00:00"/>
    <n v="6488790"/>
    <n v="19466370"/>
    <n v="19466370"/>
    <x v="1"/>
    <s v="YESSICA NATALIA RAMIREZ YARA"/>
    <n v="0"/>
    <n v="0"/>
    <n v="24729"/>
    <x v="0"/>
    <x v="0"/>
    <x v="1"/>
  </r>
  <r>
    <x v="2"/>
    <n v="87"/>
    <x v="2"/>
    <x v="5"/>
    <x v="0"/>
    <x v="3"/>
    <x v="4"/>
    <x v="2"/>
    <s v="Etiquetas de códigos de barra"/>
    <n v="55121608"/>
    <s v="Adquisición del derecho de uso del sistema de codificación EAN/UCC."/>
    <x v="3"/>
    <x v="3"/>
    <n v="1"/>
    <x v="1"/>
    <x v="0"/>
    <x v="2"/>
    <n v="8131000"/>
    <n v="8131000"/>
    <x v="0"/>
    <x v="1"/>
    <x v="7"/>
    <x v="0"/>
    <x v="9"/>
    <s v="Oficina de Difusión y Mercadeo"/>
    <x v="1"/>
    <s v="Jefe Oficina de Difusión y Mercadeo de Información "/>
    <x v="8"/>
    <x v="9"/>
    <s v="Ampliar y/o actualizar la oferta de los productos de la entidad atráves de: biblioteca virtual, tienda virtual y del ecosistema digital. "/>
    <s v="Servicios de información implementados"/>
    <n v="501"/>
    <d v="2021-03-16T00:00:00"/>
    <n v="0"/>
    <n v="8131000"/>
    <n v="8131000"/>
    <x v="1"/>
    <s v="LOGYCA ASOCIACION"/>
    <n v="0"/>
    <n v="0"/>
    <n v="24636"/>
    <x v="2"/>
    <x v="5"/>
    <x v="1"/>
  </r>
  <r>
    <x v="1"/>
    <n v="25"/>
    <x v="1"/>
    <x v="1"/>
    <x v="2"/>
    <x v="2"/>
    <x v="4"/>
    <x v="6"/>
    <s v="Cartografía"/>
    <n v="81151600"/>
    <s v="Prestación de servicios profesionales para orientar y optimizar los procesos de producción cartográfica, asignados de conformidad con los lineamientos establecidos."/>
    <x v="1"/>
    <x v="2"/>
    <n v="315"/>
    <x v="0"/>
    <x v="0"/>
    <x v="2"/>
    <n v="120913653"/>
    <n v="120913653"/>
    <x v="0"/>
    <x v="1"/>
    <x v="2"/>
    <x v="0"/>
    <x v="1"/>
    <s v="Subdirección de Geografía y Cartografía "/>
    <x v="2"/>
    <s v="Subdirector de Geografía y Cartografía "/>
    <x v="1"/>
    <x v="1"/>
    <s v="Generar insumos y/o productos cartográficos"/>
    <s v="Cartografía escalas Medianas generada (1:10,000, 1:25,000)"/>
    <n v="199"/>
    <d v="2021-02-05T00:00:00"/>
    <n v="5757793"/>
    <n v="60456826"/>
    <n v="120913652"/>
    <x v="1"/>
    <s v="MIGUEL ANGEL RAMÍREZ GUTIÉRREZ_x000a_VICTOR ANDRÉS MARTÍNEZ RUÍZ"/>
    <n v="1"/>
    <n v="0"/>
    <s v="24386_x000a_24388"/>
    <x v="4"/>
    <x v="5"/>
    <x v="1"/>
  </r>
  <r>
    <x v="0"/>
    <n v="33"/>
    <x v="0"/>
    <x v="0"/>
    <x v="0"/>
    <x v="3"/>
    <x v="4"/>
    <x v="6"/>
    <s v="Servicios secretariales o de administración de oficinas  "/>
    <n v="80161501"/>
    <s v="Prestación de servicios para la generación de productos de la información alfanumérica catastral en el marco del Proyecto de &quot;Actualización y gestión catastral Nacional&quot;"/>
    <x v="1"/>
    <x v="2"/>
    <n v="6"/>
    <x v="1"/>
    <x v="0"/>
    <x v="2"/>
    <n v="16028900"/>
    <n v="16028900"/>
    <x v="0"/>
    <x v="1"/>
    <x v="0"/>
    <x v="0"/>
    <x v="0"/>
    <s v="Subdirección de Catastro"/>
    <x v="2"/>
    <s v="Subdirectora de Catastro"/>
    <x v="0"/>
    <x v="0"/>
    <s v="Estandarizar las coberturas de información del proceso de catastro"/>
    <s v="Sistema de Información predial actualizado"/>
    <n v="259"/>
    <d v="2021-02-09T00:00:00"/>
    <n v="2671483"/>
    <n v="16028898"/>
    <n v="16028898"/>
    <x v="1"/>
    <s v="ALEJANDRO ORTIZ BARON"/>
    <n v="2"/>
    <n v="0"/>
    <n v="24438"/>
    <x v="2"/>
    <x v="5"/>
    <x v="1"/>
  </r>
  <r>
    <x v="3"/>
    <n v="29"/>
    <x v="3"/>
    <x v="3"/>
    <x v="0"/>
    <x v="3"/>
    <x v="4"/>
    <x v="8"/>
    <s v="Servicios secretariales o de administración de oficinas  "/>
    <n v="80161501"/>
    <s v="Prestación de servicios profesionales especializados para apoyar los temas tributarios, contables y financieros del Instituto Geográfico Agustín Codazzi a nivel nacional"/>
    <x v="4"/>
    <x v="4"/>
    <n v="4"/>
    <x v="1"/>
    <x v="0"/>
    <x v="0"/>
    <n v="34831906"/>
    <n v="34831906"/>
    <x v="0"/>
    <x v="0"/>
    <x v="0"/>
    <x v="1"/>
    <x v="21"/>
    <s v="Secretaría General - GIT Gestión Financiera"/>
    <x v="1"/>
    <s v="Coordinador GIT Gestión Financiera"/>
    <x v="2"/>
    <x v="2"/>
    <s v="N/A"/>
    <s v="N/A"/>
    <n v="27"/>
    <d v="2021-01-12T00:00:00"/>
    <n v="8707976"/>
    <n v="34831904"/>
    <n v="34831904"/>
    <x v="1"/>
    <s v="CARLOS JULIO AGUILAR RUIZ"/>
    <n v="2"/>
    <n v="0"/>
    <n v="24186"/>
    <x v="2"/>
    <x v="5"/>
    <x v="2"/>
  </r>
  <r>
    <x v="2"/>
    <n v="88"/>
    <x v="2"/>
    <x v="2"/>
    <x v="0"/>
    <x v="3"/>
    <x v="4"/>
    <x v="4"/>
    <s v="Servicios de implementación de aplicaciones"/>
    <n v="81111508"/>
    <s v="Prestación de servicios para realizar actividades de operación, soporte, mantenimiento y monitoreo a las plataformas tecnológicas, equipos  periféricos (Impresoras, Plotter, Escáner entre otros), según lo niveles de servicio establecidos."/>
    <x v="3"/>
    <x v="3"/>
    <n v="9"/>
    <x v="1"/>
    <x v="0"/>
    <x v="0"/>
    <n v="24043349"/>
    <n v="24043349"/>
    <x v="0"/>
    <x v="1"/>
    <x v="0"/>
    <x v="0"/>
    <x v="9"/>
    <s v="Informática y Telecomunicaciones"/>
    <x v="1"/>
    <s v="Jefe Oficina de Informática y Telecomunicaciones"/>
    <x v="3"/>
    <x v="4"/>
    <s v="Implementar y soportar plataforma de TI"/>
    <s v="índice de capacidad en la prestación de servicios de tecnología."/>
    <n v="484"/>
    <d v="2021-03-17T00:00:00"/>
    <n v="2671483"/>
    <n v="24043347"/>
    <n v="24043347"/>
    <x v="1"/>
    <s v="JOSE GREGORIO MATEUS MALAGON"/>
    <n v="2"/>
    <n v="0"/>
    <n v="24618"/>
    <x v="2"/>
    <x v="5"/>
    <x v="1"/>
  </r>
  <r>
    <x v="2"/>
    <n v="59"/>
    <x v="2"/>
    <x v="2"/>
    <x v="0"/>
    <x v="3"/>
    <x v="4"/>
    <x v="8"/>
    <s v="Servicios de implementación de aplicaciones"/>
    <n v="81111508"/>
    <s v="Prestación de servicios  para realizar actividades de administración, soporte y monitoreo de las plataformas basadas en software libre adoptadas por la entidad."/>
    <x v="1"/>
    <x v="2"/>
    <n v="9"/>
    <x v="1"/>
    <x v="0"/>
    <x v="0"/>
    <n v="24043349"/>
    <n v="24043349"/>
    <x v="0"/>
    <x v="1"/>
    <x v="0"/>
    <x v="0"/>
    <x v="9"/>
    <s v="Informática y Telecomunicaciones"/>
    <x v="1"/>
    <s v="Jefe Oficina de Informática y Telecomunicaciones"/>
    <x v="3"/>
    <x v="4"/>
    <s v="Implementar y soportar plataforma de TI"/>
    <s v="índice de capacidad en la prestación de servicios de tecnología."/>
    <n v="330"/>
    <d v="2021-02-17T00:00:00"/>
    <n v="2671483"/>
    <n v="24043347"/>
    <n v="24043347"/>
    <x v="1"/>
    <s v="JULIAN DAVID TETE MILES"/>
    <n v="2"/>
    <n v="0"/>
    <n v="24490"/>
    <x v="2"/>
    <x v="5"/>
    <x v="1"/>
  </r>
  <r>
    <x v="2"/>
    <n v="46"/>
    <x v="2"/>
    <x v="2"/>
    <x v="0"/>
    <x v="3"/>
    <x v="4"/>
    <x v="8"/>
    <s v="Servicios de soporte técnico o de mesa de ayuda"/>
    <n v="81111811"/>
    <s v="Prestación de servicios de apoyo para ejecutar actividades de soporte, mantenimiento y monitoreo a la infraestructura tecnológica donde se alojan los servicios web e interoperabilidad de la entidad"/>
    <x v="1"/>
    <x v="2"/>
    <n v="9"/>
    <x v="1"/>
    <x v="0"/>
    <x v="0"/>
    <n v="24043349"/>
    <n v="24043349"/>
    <x v="0"/>
    <x v="1"/>
    <x v="0"/>
    <x v="0"/>
    <x v="9"/>
    <s v="Informática y Telecomunicaciones"/>
    <x v="1"/>
    <s v="Jefe Oficina de Informática y Telecomunicaciones"/>
    <x v="3"/>
    <x v="4"/>
    <s v="Implementar y mantener sistemas de información, portales y aplicaciones"/>
    <s v="índice de capacidad en la prestación de servicios de tecnología."/>
    <n v="46"/>
    <d v="2021-02-11T00:00:00"/>
    <n v="2671483"/>
    <n v="24043347"/>
    <n v="24043347"/>
    <x v="1"/>
    <s v="MIGUEL ANGEL TORRES ROMERO"/>
    <n v="2"/>
    <n v="0"/>
    <n v="24448"/>
    <x v="2"/>
    <x v="5"/>
    <x v="1"/>
  </r>
  <r>
    <x v="2"/>
    <n v="96"/>
    <x v="2"/>
    <x v="5"/>
    <x v="0"/>
    <x v="3"/>
    <x v="4"/>
    <x v="0"/>
    <s v="Servicios de consultoría de negocios y administración corporativa"/>
    <n v="80101500"/>
    <s v="Prestación de servicios profesionales para desarrollar actividades de articulación y coordinación entre la sede central y las Direcciones Territoriales a nivel nacional, así como el apoyo en la gestión comercial, estrategias, presentación y elaboración de ofertas técnico-económicas ,y en el seguimiento a las ventas directas para toda el área comercial."/>
    <x v="0"/>
    <x v="0"/>
    <n v="212"/>
    <x v="0"/>
    <x v="0"/>
    <x v="0"/>
    <n v="91574258"/>
    <n v="91574258"/>
    <x v="0"/>
    <x v="1"/>
    <x v="0"/>
    <x v="0"/>
    <x v="9"/>
    <s v="Oficina de Difusión y Mercadeo"/>
    <x v="1"/>
    <s v="Jefe Oficina de Difusión y Mercadeo de Información "/>
    <x v="8"/>
    <x v="9"/>
    <s v="Ampliar y/o actualizar la oferta de los productos de la entidad atráves de: biblioteca virtual, tienda virtual y del ecosistema digital. "/>
    <s v="Sistemas de información implementados"/>
    <n v="587"/>
    <d v="2021-05-13T00:00:00"/>
    <n v="12958621"/>
    <n v="91574255.066666663"/>
    <n v="91574255.066666663"/>
    <x v="1"/>
    <s v="JOHN FERNEY ORTIZ BONILLA"/>
    <n v="2.9333333373069763"/>
    <n v="0"/>
    <n v="24728"/>
    <x v="0"/>
    <x v="0"/>
    <x v="1"/>
  </r>
  <r>
    <x v="0"/>
    <n v="9"/>
    <x v="0"/>
    <x v="0"/>
    <x v="1"/>
    <x v="6"/>
    <x v="4"/>
    <x v="8"/>
    <s v="Servicios secretariales o de administración de oficinas  "/>
    <n v="80161501"/>
    <s v="Prestación de servicios de apoyo orientados a la gestión y enrutamiento de la información derivada de los procesos catastrales."/>
    <x v="4"/>
    <x v="4"/>
    <n v="11"/>
    <x v="1"/>
    <x v="0"/>
    <x v="2"/>
    <n v="92321463"/>
    <n v="92321463"/>
    <x v="0"/>
    <x v="1"/>
    <x v="1"/>
    <x v="0"/>
    <x v="0"/>
    <s v="Subdirección de Catastro"/>
    <x v="2"/>
    <s v="Subdirectora de Catastro"/>
    <x v="0"/>
    <x v="0"/>
    <s v="Ejecutar procesos de actualización catastral a nivel nacional"/>
    <s v="Predios actualizados catastralmente"/>
    <n v="56"/>
    <d v="2021-01-19T00:00:00"/>
    <n v="2098215"/>
    <n v="23080365"/>
    <n v="92321460"/>
    <x v="1"/>
    <s v=" LEIDY PATRICIA CORREA MARTINEZ_x000a_ OSCAR EDUARDO CHAPARRO RODRIGUEZ _x000a_ PAULA CAROLINA TACHA LOPEZ_x000a_ROCIO ANGELICA TORRES MANRIQUE"/>
    <n v="3"/>
    <n v="0"/>
    <s v="24216_x000a_24217_x000a_24218_x000a_24292"/>
    <x v="6"/>
    <x v="5"/>
    <x v="1"/>
  </r>
  <r>
    <x v="0"/>
    <n v="36"/>
    <x v="0"/>
    <x v="0"/>
    <x v="0"/>
    <x v="3"/>
    <x v="4"/>
    <x v="6"/>
    <s v="Servicios de sistemas de información geográfica (sig)"/>
    <n v="81101512"/>
    <s v="Prestación de servicios profesionales para realizar los análisis estadísticos y econométricos de información catastral requeridos para el desarrollo del Proyecto de &quot;Actualización y gestión catastral Nacional&quot;."/>
    <x v="1"/>
    <x v="2"/>
    <n v="6"/>
    <x v="1"/>
    <x v="0"/>
    <x v="2"/>
    <n v="29858547"/>
    <n v="29858547"/>
    <x v="0"/>
    <x v="1"/>
    <x v="0"/>
    <x v="0"/>
    <x v="0"/>
    <s v="Subdirección de Catastro"/>
    <x v="2"/>
    <s v="Subdirectora de Catastro"/>
    <x v="0"/>
    <x v="0"/>
    <s v="Estandarizar las coberturas de información del proceso de catastro"/>
    <s v="Sistema de Información predial actualizado"/>
    <n v="294"/>
    <d v="2021-02-11T00:00:00"/>
    <n v="4976424"/>
    <n v="29858544"/>
    <n v="29858544"/>
    <x v="1"/>
    <s v="DIEGO FERNANDO GRISALES RAMIREZ"/>
    <n v="3"/>
    <n v="0"/>
    <n v="24462"/>
    <x v="2"/>
    <x v="5"/>
    <x v="1"/>
  </r>
  <r>
    <x v="2"/>
    <n v="53"/>
    <x v="2"/>
    <x v="2"/>
    <x v="0"/>
    <x v="3"/>
    <x v="4"/>
    <x v="8"/>
    <s v="Servicios de implementación de aplicaciones"/>
    <n v="81111508"/>
    <s v="Prestación de Servicios Profesionales para realizar actividades de operación, soporte, mantenimiento y monitoreo a las plataformas tecnológicas."/>
    <x v="1"/>
    <x v="2"/>
    <n v="9"/>
    <x v="1"/>
    <x v="0"/>
    <x v="0"/>
    <n v="38371701"/>
    <n v="38371701"/>
    <x v="0"/>
    <x v="1"/>
    <x v="0"/>
    <x v="0"/>
    <x v="9"/>
    <s v="Informática y Telecomunicaciones"/>
    <x v="1"/>
    <s v="Jefe Oficina de Informática y Telecomunicaciones"/>
    <x v="3"/>
    <x v="4"/>
    <s v="Implementar y soportar plataforma de TI"/>
    <s v="índice de capacidad en la prestación de servicios de tecnología."/>
    <n v="277"/>
    <d v="2021-02-11T00:00:00"/>
    <n v="4263522"/>
    <n v="38371698"/>
    <n v="38371698"/>
    <x v="1"/>
    <s v="JUAN CARLOS BEJARANO BAYONA"/>
    <n v="3"/>
    <n v="0"/>
    <n v="24442"/>
    <x v="2"/>
    <x v="5"/>
    <x v="1"/>
  </r>
  <r>
    <x v="3"/>
    <n v="30"/>
    <x v="3"/>
    <x v="3"/>
    <x v="0"/>
    <x v="3"/>
    <x v="4"/>
    <x v="8"/>
    <s v="Servicios secretariales o de administración de oficinas  "/>
    <n v="80161501"/>
    <s v="Prestación de servicios personales para apoyar la gestión de la tesorería del Instituto Geográfico Agustín Codazzi."/>
    <x v="4"/>
    <x v="4"/>
    <n v="11"/>
    <x v="1"/>
    <x v="0"/>
    <x v="0"/>
    <n v="29386316"/>
    <n v="29386316"/>
    <x v="0"/>
    <x v="0"/>
    <x v="0"/>
    <x v="1"/>
    <x v="21"/>
    <s v="Secretaría General - GIT Gestión Financiera"/>
    <x v="1"/>
    <s v="Coordinador GIT Gestión Financiera"/>
    <x v="2"/>
    <x v="2"/>
    <s v="N/A"/>
    <s v="N/A"/>
    <n v="34"/>
    <d v="2021-01-13T00:00:00"/>
    <n v="2671483"/>
    <n v="29386313"/>
    <n v="29386313"/>
    <x v="1"/>
    <s v="LEONARDO  SEGURA CAMELO"/>
    <n v="3"/>
    <n v="0"/>
    <n v="24188"/>
    <x v="2"/>
    <x v="5"/>
    <x v="0"/>
  </r>
  <r>
    <x v="3"/>
    <n v="24"/>
    <x v="3"/>
    <x v="3"/>
    <x v="0"/>
    <x v="3"/>
    <x v="4"/>
    <x v="8"/>
    <s v="Servicios secretariales o de administración de oficinas  "/>
    <n v="80161501"/>
    <s v="Prestación de servicios personales para la recepción, revisión y elaboración de las cuentas por pagar y obligaciones del instituto en el sistema SIIF Nación."/>
    <x v="4"/>
    <x v="4"/>
    <n v="11"/>
    <x v="1"/>
    <x v="0"/>
    <x v="2"/>
    <n v="29386316"/>
    <n v="29386316"/>
    <x v="0"/>
    <x v="0"/>
    <x v="0"/>
    <x v="1"/>
    <x v="21"/>
    <s v="Secretaría General - GIT Gestión Financiera"/>
    <x v="1"/>
    <s v="Coordinador GIT Gestión Financiera"/>
    <x v="2"/>
    <x v="2"/>
    <s v="N/A"/>
    <s v="N/A"/>
    <n v="33"/>
    <d v="2021-01-13T00:00:00"/>
    <n v="2671483"/>
    <n v="29386313"/>
    <n v="29386313"/>
    <x v="1"/>
    <s v="MIREYA  ARTUNDUAGA CALDERON"/>
    <n v="3"/>
    <n v="0"/>
    <n v="24190"/>
    <x v="2"/>
    <x v="5"/>
    <x v="0"/>
  </r>
  <r>
    <x v="0"/>
    <n v="39"/>
    <x v="0"/>
    <x v="0"/>
    <x v="0"/>
    <x v="3"/>
    <x v="4"/>
    <x v="6"/>
    <s v="Servicios de sistemas de información geográfica (sig)"/>
    <n v="81101512"/>
    <s v="Prestación de servicios profesionales para gestionar, controlar y hacer seguimiento de la información  alfanumérica y gráfica de los procesos catastrales."/>
    <x v="1"/>
    <x v="2"/>
    <n v="6"/>
    <x v="1"/>
    <x v="0"/>
    <x v="2"/>
    <n v="29858547"/>
    <n v="29858547"/>
    <x v="0"/>
    <x v="1"/>
    <x v="0"/>
    <x v="0"/>
    <x v="0"/>
    <s v="Subdirección de Catastro"/>
    <x v="2"/>
    <s v="Subdirectora de Catastro"/>
    <x v="0"/>
    <x v="0"/>
    <s v="Estandarizar las coberturas de información del proceso de catastro"/>
    <s v="Sistema de Información predial actualizado"/>
    <n v="316"/>
    <d v="2021-02-16T00:00:00"/>
    <n v="4976424"/>
    <n v="29858544"/>
    <n v="29858544"/>
    <x v="1"/>
    <s v="NANCY YOLANDA LÓPEZ FORERO"/>
    <n v="3"/>
    <n v="0"/>
    <n v="24477"/>
    <x v="2"/>
    <x v="5"/>
    <x v="1"/>
  </r>
  <r>
    <x v="3"/>
    <n v="59"/>
    <x v="3"/>
    <x v="3"/>
    <x v="0"/>
    <x v="3"/>
    <x v="4"/>
    <x v="8"/>
    <s v="Servicios secretariales o de administración de oficinas  "/>
    <n v="80161501"/>
    <s v="Prestación de servicios profesionales para la implementación del sistema de gestión documental SIGAC a nivel nacional."/>
    <x v="1"/>
    <x v="2"/>
    <n v="10"/>
    <x v="1"/>
    <x v="0"/>
    <x v="2"/>
    <n v="36402363"/>
    <n v="36402363"/>
    <x v="0"/>
    <x v="1"/>
    <x v="0"/>
    <x v="0"/>
    <x v="4"/>
    <s v="Secretaria General- Gestión documental"/>
    <x v="1"/>
    <s v="Coordinador GIT Gestión Documental"/>
    <x v="12"/>
    <x v="9"/>
    <s v="Dar soporte a la fase 1 del Sistema de Gestión de Documento Electrónico de Archivo   "/>
    <s v="Automatizar los procedimientos para la gestión de la información."/>
    <n v="422"/>
    <d v="2021-02-24T00:00:00"/>
    <n v="3640236"/>
    <n v="36402360"/>
    <n v="36402360"/>
    <x v="1"/>
    <s v="PIEDAD  AMPARO MARTINEZ REDONDO"/>
    <n v="3"/>
    <n v="0"/>
    <n v="24556"/>
    <x v="2"/>
    <x v="5"/>
    <x v="1"/>
  </r>
  <r>
    <x v="2"/>
    <n v="60"/>
    <x v="2"/>
    <x v="2"/>
    <x v="0"/>
    <x v="3"/>
    <x v="4"/>
    <x v="8"/>
    <s v="Servicios de implementación de aplicaciones"/>
    <n v="81111508"/>
    <s v="Prestación de servicios profesionales para realizar el mantenimiento de la red regulada y el cableado estructurado de la entidad a nivel nacional."/>
    <x v="1"/>
    <x v="2"/>
    <n v="9"/>
    <x v="1"/>
    <x v="0"/>
    <x v="0"/>
    <n v="32762127"/>
    <n v="32762127"/>
    <x v="0"/>
    <x v="1"/>
    <x v="0"/>
    <x v="0"/>
    <x v="9"/>
    <s v="Informática y Telecomunicaciones"/>
    <x v="1"/>
    <s v="Jefe Oficina de Informática y Telecomunicaciones"/>
    <x v="3"/>
    <x v="4"/>
    <s v="Implementar y soportar plataforma de TI"/>
    <s v="Índice de capacidad en la prestación de servicios de tecnología."/>
    <n v="334"/>
    <d v="2021-02-17T00:00:00"/>
    <n v="3640236"/>
    <n v="32762124"/>
    <n v="32762124"/>
    <x v="1"/>
    <s v="RUBEN DARIO MARTINEZ MELLIZO"/>
    <n v="3"/>
    <n v="0"/>
    <n v="24493"/>
    <x v="2"/>
    <x v="5"/>
    <x v="1"/>
  </r>
  <r>
    <x v="3"/>
    <n v="26"/>
    <x v="3"/>
    <x v="3"/>
    <x v="0"/>
    <x v="3"/>
    <x v="4"/>
    <x v="8"/>
    <s v="Servicios secretariales o de administración de oficinas  "/>
    <n v="80161501"/>
    <s v="Prestación de servicios profesionales para la elaboración de las cuentas por pagar, obligaciones de personas naturales, viáticos y gastos de manutención, previa verificación de los documentos soporte"/>
    <x v="4"/>
    <x v="4"/>
    <n v="11"/>
    <x v="1"/>
    <x v="0"/>
    <x v="0"/>
    <n v="40042599"/>
    <n v="40042599"/>
    <x v="0"/>
    <x v="0"/>
    <x v="0"/>
    <x v="1"/>
    <x v="21"/>
    <s v="Secretaría General - GIT Gestión Financiera"/>
    <x v="1"/>
    <s v="Coordinador GIT Gestión Financiera"/>
    <x v="2"/>
    <x v="2"/>
    <s v="N/A"/>
    <s v="N/A"/>
    <n v="32"/>
    <d v="2021-01-13T00:00:00"/>
    <n v="3640236"/>
    <n v="40042596"/>
    <n v="40042596"/>
    <x v="1"/>
    <s v="YOLI ANDREA MARTINEZ MOLINA"/>
    <n v="3"/>
    <n v="0"/>
    <n v="24189"/>
    <x v="2"/>
    <x v="5"/>
    <x v="0"/>
  </r>
  <r>
    <x v="2"/>
    <n v="98"/>
    <x v="2"/>
    <x v="2"/>
    <x v="0"/>
    <x v="3"/>
    <x v="4"/>
    <x v="0"/>
    <s v="Servicios de implementación de aplicaciones"/>
    <n v="81111508"/>
    <s v="Prestación de servicios profesionales para orientar y realizar actividades de desarrollo, administración e integración de los componentes de software de los sistemas relacionados para la operación del Sistema Nacional Catastral."/>
    <x v="0"/>
    <x v="0"/>
    <n v="225"/>
    <x v="0"/>
    <x v="0"/>
    <x v="0"/>
    <n v="98376633.599999994"/>
    <n v="98376633.599999994"/>
    <x v="0"/>
    <x v="0"/>
    <x v="0"/>
    <x v="0"/>
    <x v="0"/>
    <s v="Informática y Telecomunicaciones"/>
    <x v="1"/>
    <s v="Jefe Oficina de Informática y Telecomunicaciones"/>
    <x v="0"/>
    <x v="0"/>
    <s v="Alinear el componente tecnológico de las nuevas y mejores prácticas catastrales definidas para la operación"/>
    <s v="Sistema de Información Predial Actualizado_x000a_"/>
    <m/>
    <d v="2021-05-19T00:00:00"/>
    <n v="13116884"/>
    <n v="98376630"/>
    <n v="98376630"/>
    <x v="1"/>
    <s v="ELIAS REINALDO GAMEZ PINILLA"/>
    <n v="3.5999999940395355"/>
    <n v="0"/>
    <m/>
    <x v="2"/>
    <x v="5"/>
    <x v="1"/>
  </r>
  <r>
    <x v="2"/>
    <n v="16"/>
    <x v="2"/>
    <x v="8"/>
    <x v="0"/>
    <x v="3"/>
    <x v="4"/>
    <x v="8"/>
    <s v="Servicios secretariales o de administración de oficinas  "/>
    <n v="80161501"/>
    <s v="Prestación de servicios profesionales para apoyar el proceso de direccionamiento estratégico y planeación, para apoyar la revisión y ajuste del Sistema Integrado de Gestión, así como realizar acciones tendientes al cumplimiento del plan para su implementación y todo lo relacionado con procesos de certificación y recertificación de calidad."/>
    <x v="1"/>
    <x v="2"/>
    <n v="11"/>
    <x v="1"/>
    <x v="0"/>
    <x v="0"/>
    <n v="108518128"/>
    <n v="108518128"/>
    <x v="0"/>
    <x v="1"/>
    <x v="0"/>
    <x v="0"/>
    <x v="9"/>
    <s v="Oficina Asesora de Planeación"/>
    <x v="1"/>
    <s v="Jefe Oficina Asesora de Planeación"/>
    <x v="3"/>
    <x v="18"/>
    <s v="Actualizar e implementar los planes de trabajo y/o mejoramiento anual"/>
    <s v="Sistema de Gestión implementado_x000a_"/>
    <n v="92"/>
    <d v="2021-01-19T00:00:00"/>
    <n v="9865284"/>
    <n v="108518124"/>
    <n v="108518124"/>
    <x v="1"/>
    <s v="CARLOS RAFAEL GONZÁLEZ CONTRERAS"/>
    <n v="4"/>
    <n v="0"/>
    <n v="24288"/>
    <x v="2"/>
    <x v="5"/>
    <x v="1"/>
  </r>
  <r>
    <x v="2"/>
    <n v="17"/>
    <x v="2"/>
    <x v="8"/>
    <x v="0"/>
    <x v="3"/>
    <x v="4"/>
    <x v="8"/>
    <s v="Servicios secretariales o de administración de oficinas  "/>
    <n v="80161501"/>
    <s v="Prestación de servicios profesionales para apoyar el proceso de direccionamiento estratégico y planeación, por medio de la gestión de procesos de parametrización administración manejo y montaje de bases de datos."/>
    <x v="1"/>
    <x v="2"/>
    <n v="11"/>
    <x v="1"/>
    <x v="0"/>
    <x v="0"/>
    <n v="54740668"/>
    <n v="54740668"/>
    <x v="0"/>
    <x v="1"/>
    <x v="0"/>
    <x v="0"/>
    <x v="9"/>
    <s v="Oficina Asesora de Planeación"/>
    <x v="1"/>
    <s v="Jefe Oficina Asesora de Planeación"/>
    <x v="3"/>
    <x v="14"/>
    <s v="Realizar el seguimiento de los planes de acción anual"/>
    <s v="Documentos de planeación con seguimientos realizados"/>
    <n v="93"/>
    <d v="2021-01-19T00:00:00"/>
    <n v="4976424"/>
    <n v="54740664"/>
    <n v="54740664"/>
    <x v="1"/>
    <s v="DANIEL FERNANDO GALLEGO MORENO"/>
    <n v="4"/>
    <n v="0"/>
    <n v="24294"/>
    <x v="2"/>
    <x v="5"/>
    <x v="1"/>
  </r>
  <r>
    <x v="2"/>
    <n v="64"/>
    <x v="2"/>
    <x v="2"/>
    <x v="0"/>
    <x v="3"/>
    <x v="4"/>
    <x v="8"/>
    <s v="Servicios de implementación de aplicaciones"/>
    <n v="81111508"/>
    <s v="Prestación de servicios profesionales para soportar, mantener, analizar, diseñar, desarrollar e integrar componentes de software en el marco de la implementación de la política de catastro multipropósito."/>
    <x v="1"/>
    <x v="2"/>
    <n v="9"/>
    <x v="1"/>
    <x v="0"/>
    <x v="0"/>
    <n v="44787820"/>
    <n v="44787820"/>
    <x v="0"/>
    <x v="1"/>
    <x v="0"/>
    <x v="0"/>
    <x v="9"/>
    <s v="Informática y Telecomunicaciones"/>
    <x v="1"/>
    <s v="Jefe Oficina de Informática y Telecomunicaciones"/>
    <x v="3"/>
    <x v="4"/>
    <s v="Implementar y soportar plataforma de TI"/>
    <s v="Índice de capacidad en la prestación de servicios de tecnología."/>
    <n v="339"/>
    <d v="2021-02-19T00:00:00"/>
    <n v="4976424"/>
    <n v="44787816"/>
    <n v="44787816"/>
    <x v="1"/>
    <s v="DIEGO FERNANDO CAICEDO"/>
    <n v="4"/>
    <n v="0"/>
    <n v="24497"/>
    <x v="2"/>
    <x v="5"/>
    <x v="1"/>
  </r>
  <r>
    <x v="2"/>
    <n v="52"/>
    <x v="2"/>
    <x v="2"/>
    <x v="0"/>
    <x v="3"/>
    <x v="4"/>
    <x v="8"/>
    <s v="Servicios de implementación de aplicaciones"/>
    <n v="81111508"/>
    <s v="Prestación de servicios profesionales  para realizar actividades de  operación, soporte  y desarrollo relacionados con la  gestión del Sistema Nacional de Catastro."/>
    <x v="1"/>
    <x v="2"/>
    <n v="11"/>
    <x v="1"/>
    <x v="0"/>
    <x v="0"/>
    <n v="46898746"/>
    <n v="46898746"/>
    <x v="0"/>
    <x v="1"/>
    <x v="0"/>
    <x v="0"/>
    <x v="0"/>
    <s v="Informática y Telecomunicaciones"/>
    <x v="1"/>
    <s v="Jefe Oficina de Informática y Telecomunicaciones"/>
    <x v="0"/>
    <x v="0"/>
    <s v="Alinear el componente tecnológico de las nuevas y mejores prácticas catastrales definidas para la operación"/>
    <s v="Sistema de Información Predial Actualizado_x000a_"/>
    <n v="273"/>
    <d v="2021-02-11T00:00:00"/>
    <n v="4263522"/>
    <n v="46898742"/>
    <n v="46898742"/>
    <x v="1"/>
    <s v="JONATHAN HORTS RODRIGUEZ QUIROGA"/>
    <n v="4"/>
    <n v="0"/>
    <n v="24439"/>
    <x v="2"/>
    <x v="5"/>
    <x v="1"/>
  </r>
  <r>
    <x v="2"/>
    <n v="77"/>
    <x v="2"/>
    <x v="2"/>
    <x v="0"/>
    <x v="3"/>
    <x v="4"/>
    <x v="2"/>
    <s v="Servicios de implementación de aplicaciones"/>
    <n v="81111508"/>
    <s v="Prestación de servicios profesionales para documentar, diseñar e implementar los flujos de información requeridos en el marco de la implementación de la política de catastro multipropósito."/>
    <x v="3"/>
    <x v="3"/>
    <n v="9"/>
    <x v="1"/>
    <x v="0"/>
    <x v="0"/>
    <n v="78371788"/>
    <n v="78371788"/>
    <x v="0"/>
    <x v="1"/>
    <x v="0"/>
    <x v="0"/>
    <x v="9"/>
    <s v="Informática y Telecomunicaciones"/>
    <x v="1"/>
    <s v="Jefe Oficina de Informática y Telecomunicaciones"/>
    <x v="3"/>
    <x v="4"/>
    <s v="Implementar y soportar plataforma de TI"/>
    <s v="Índice de capacidad en la prestación de servicios de tecnología."/>
    <n v="452"/>
    <d v="2021-03-15T00:00:00"/>
    <n v="8707976"/>
    <n v="78371784"/>
    <n v="78371784"/>
    <x v="1"/>
    <s v="LUISA FERNANDA CAMACHO"/>
    <n v="4"/>
    <n v="0"/>
    <n v="24586"/>
    <x v="2"/>
    <x v="5"/>
    <x v="1"/>
  </r>
  <r>
    <x v="2"/>
    <n v="57"/>
    <x v="2"/>
    <x v="2"/>
    <x v="0"/>
    <x v="3"/>
    <x v="4"/>
    <x v="8"/>
    <s v="Servicios de implementación de aplicaciones"/>
    <n v="81111508"/>
    <s v="Prestación de servicios profesionales para gestionar la infraestructura tecnológica, plataforma de inteligencia de negocios y bases de datos de la entidad."/>
    <x v="1"/>
    <x v="2"/>
    <n v="9"/>
    <x v="1"/>
    <x v="0"/>
    <x v="0"/>
    <n v="88787560"/>
    <n v="88787560"/>
    <x v="0"/>
    <x v="1"/>
    <x v="0"/>
    <x v="0"/>
    <x v="9"/>
    <s v="Informática y Telecomunicaciones"/>
    <x v="1"/>
    <s v="Jefe Oficina de Informática y Telecomunicaciones"/>
    <x v="3"/>
    <x v="4"/>
    <s v="Implementar y soportar plataforma de TI"/>
    <s v="Índice de capacidad en la prestación de servicios de tecnología."/>
    <n v="293"/>
    <d v="2021-02-16T00:00:00"/>
    <n v="9865284"/>
    <n v="88787556"/>
    <n v="88787556"/>
    <x v="1"/>
    <s v="NESTOR ALONSO ESPITIA DIAZ"/>
    <n v="4"/>
    <n v="0"/>
    <n v="24461"/>
    <x v="2"/>
    <x v="5"/>
    <x v="1"/>
  </r>
  <r>
    <x v="3"/>
    <n v="8"/>
    <x v="3"/>
    <x v="3"/>
    <x v="2"/>
    <x v="2"/>
    <x v="4"/>
    <x v="8"/>
    <s v="Servicios secretariales o de administración de oficinas  "/>
    <n v="80161501"/>
    <s v="Prestación de servicios personales de apoyo en la gestión para la etapa preparatoria y post contractual en los procesos de contratación, en el registro, verificación y publicación del sigep y secop ii"/>
    <x v="4"/>
    <x v="4"/>
    <n v="11"/>
    <x v="1"/>
    <x v="0"/>
    <x v="0"/>
    <n v="58772630"/>
    <n v="58772630"/>
    <x v="0"/>
    <x v="0"/>
    <x v="2"/>
    <x v="1"/>
    <x v="6"/>
    <s v="Secretaría General - GIT Gestión Contractual"/>
    <x v="1"/>
    <s v="Coordinador GIT Gestión Contractual"/>
    <x v="2"/>
    <x v="2"/>
    <s v="N/A"/>
    <s v="N/A"/>
    <n v="8"/>
    <d v="2021-01-07T00:00:00"/>
    <n v="2671483"/>
    <n v="29386313"/>
    <n v="58772626"/>
    <x v="1"/>
    <s v="SANDRA YANETH CELEMIN_x000a_BIBIANA ANDREA CASAS SIERRA_x000a_"/>
    <n v="4"/>
    <n v="0"/>
    <s v="24164_x000a_24167_x000a_"/>
    <x v="4"/>
    <x v="5"/>
    <x v="2"/>
  </r>
  <r>
    <x v="2"/>
    <n v="37"/>
    <x v="2"/>
    <x v="2"/>
    <x v="0"/>
    <x v="3"/>
    <x v="4"/>
    <x v="8"/>
    <s v="Servicios de implementación de aplicaciones"/>
    <n v="81111508"/>
    <s v="Prestación de servicios profesionales para orientar y realizar la gestión de la infraestructura tecnológica y seguridad informática que soportan los sistemas de la entidad."/>
    <x v="1"/>
    <x v="2"/>
    <n v="9"/>
    <x v="1"/>
    <x v="0"/>
    <x v="0"/>
    <n v="99203332"/>
    <n v="99203332"/>
    <x v="0"/>
    <x v="1"/>
    <x v="0"/>
    <x v="0"/>
    <x v="9"/>
    <s v="Informática y Telecomunicaciones"/>
    <x v="1"/>
    <s v="Jefe Oficina de Informática y Telecomunicaciones"/>
    <x v="3"/>
    <x v="4"/>
    <s v="Implementar y soportar plataforma de TI"/>
    <s v="Índice de capacidad en la prestación de servicios de tecnología."/>
    <n v="154"/>
    <d v="2021-01-28T00:00:00"/>
    <n v="11022592"/>
    <n v="99203328"/>
    <n v="99203328"/>
    <x v="1"/>
    <s v="WILMER ESPITIA MUÑOZ"/>
    <n v="4"/>
    <n v="0"/>
    <n v="24332"/>
    <x v="2"/>
    <x v="5"/>
    <x v="1"/>
  </r>
  <r>
    <x v="0"/>
    <n v="21"/>
    <x v="0"/>
    <x v="0"/>
    <x v="0"/>
    <x v="3"/>
    <x v="4"/>
    <x v="8"/>
    <s v="Servicios de sistemas de información geográfica (sig)"/>
    <n v="81101512"/>
    <s v="Prestación de servicios profesionales para adelantar las actividades asociadas al cumplimiento de la Política de Atención y Reparación Integral a las Victimas, Restitución de Tierras en el marco de las competencias del IGAC, desde el componente técnico."/>
    <x v="4"/>
    <x v="4"/>
    <n v="11"/>
    <x v="1"/>
    <x v="0"/>
    <x v="2"/>
    <n v="54740669"/>
    <n v="54740669"/>
    <x v="0"/>
    <x v="1"/>
    <x v="0"/>
    <x v="0"/>
    <x v="0"/>
    <s v="Subdirección de Catastro"/>
    <x v="2"/>
    <s v="Subdirectora de Catastro"/>
    <x v="0"/>
    <x v="0"/>
    <s v="Atender las solicitudes en materia de Política de Restitución de Tierras y Ley de Víctimas"/>
    <s v="Solicitudes atendidas"/>
    <n v="124"/>
    <d v="2021-01-25T00:00:00"/>
    <n v="4976424"/>
    <n v="54740664"/>
    <n v="54740664"/>
    <x v="1"/>
    <s v="DANILO BERNAL DIAZ"/>
    <n v="5"/>
    <n v="0"/>
    <n v="24264"/>
    <x v="2"/>
    <x v="5"/>
    <x v="1"/>
  </r>
  <r>
    <x v="2"/>
    <n v="26"/>
    <x v="2"/>
    <x v="7"/>
    <x v="0"/>
    <x v="3"/>
    <x v="4"/>
    <x v="8"/>
    <s v="Servicios secretariales o de administración de oficinas  "/>
    <n v="80161501"/>
    <s v="Prestación de servicios profesionales a la Oficina Asesora Jurídica en la gestión jurídica en las fases contractuales y pos contractuales asignadas, así como los asuntos de derecho disciplinario que le sean asignados."/>
    <x v="4"/>
    <x v="4"/>
    <n v="11"/>
    <x v="1"/>
    <x v="0"/>
    <x v="0"/>
    <n v="95787741"/>
    <n v="95787741"/>
    <x v="0"/>
    <x v="1"/>
    <x v="0"/>
    <x v="1"/>
    <x v="12"/>
    <s v="Oficina Asesora Jurídica"/>
    <x v="1"/>
    <s v="Jefe Oficina Asesora Jurídica"/>
    <x v="2"/>
    <x v="2"/>
    <s v="N/A"/>
    <s v="N/A"/>
    <n v="148"/>
    <d v="2021-01-26T00:00:00"/>
    <n v="8707975"/>
    <n v="95787736"/>
    <n v="95787736"/>
    <x v="1"/>
    <s v="DIANA KARIME VELEZ GONAZALE"/>
    <n v="5"/>
    <n v="0"/>
    <n v="24287"/>
    <x v="2"/>
    <x v="5"/>
    <x v="1"/>
  </r>
  <r>
    <x v="2"/>
    <n v="50"/>
    <x v="2"/>
    <x v="2"/>
    <x v="2"/>
    <x v="2"/>
    <x v="4"/>
    <x v="8"/>
    <s v="Servicios de implementación de aplicaciones"/>
    <n v="81111508"/>
    <s v="Prestación de servicios de apoyo para ejecutar actividades de soporte técnico en la mesa de servicio del Sistema Nacional Catastro."/>
    <x v="1"/>
    <x v="2"/>
    <n v="11"/>
    <x v="1"/>
    <x v="0"/>
    <x v="0"/>
    <n v="58772631"/>
    <n v="58772631"/>
    <x v="0"/>
    <x v="1"/>
    <x v="2"/>
    <x v="0"/>
    <x v="0"/>
    <s v="Informática y Telecomunicaciones"/>
    <x v="1"/>
    <s v="Jefe Oficina de Informática y Telecomunicaciones"/>
    <x v="0"/>
    <x v="0"/>
    <s v="Alinear el componente tecnológico de las nuevas y mejores prácticas catastrales definidas para la operación"/>
    <s v="Sistema de Información Predial Actualizado_x000a_"/>
    <n v="270"/>
    <d v="2021-02-11T00:00:00"/>
    <n v="2671483"/>
    <n v="29386313"/>
    <n v="58772626"/>
    <x v="1"/>
    <s v="JHON SEBASTIAN CARRILLO MESA_x000a_JUAN CARLOS MESA SIMBAQUEBA"/>
    <n v="5"/>
    <n v="0"/>
    <s v="24435_x000a_24437"/>
    <x v="4"/>
    <x v="5"/>
    <x v="1"/>
  </r>
  <r>
    <x v="2"/>
    <n v="31"/>
    <x v="2"/>
    <x v="7"/>
    <x v="0"/>
    <x v="3"/>
    <x v="4"/>
    <x v="8"/>
    <s v="Servicios secretariales o de administración de oficinas  "/>
    <n v="80161501"/>
    <s v="Prestación de servicios profesionales para apoyar a la Oficina Asesora Jurídica en la gestión jurídica y de regulación, en la revisión legal de los actos administrativos, elaboración de conceptos y documentos que requiera el Instituto Geográfico Agustín Codazzi."/>
    <x v="4"/>
    <x v="4"/>
    <n v="11"/>
    <x v="1"/>
    <x v="0"/>
    <x v="0"/>
    <n v="95787741"/>
    <n v="95787741"/>
    <x v="0"/>
    <x v="1"/>
    <x v="0"/>
    <x v="1"/>
    <x v="12"/>
    <s v="Oficina Asesora Jurídica"/>
    <x v="1"/>
    <s v="Jefe Oficina Asesora Jurídica"/>
    <x v="2"/>
    <x v="2"/>
    <s v="N/A"/>
    <s v="N/A"/>
    <n v="147"/>
    <d v="2021-01-26T00:00:00"/>
    <n v="8707976"/>
    <n v="95787736"/>
    <n v="95787736"/>
    <x v="1"/>
    <s v="JULIO CESAR AMAYA MENDEZ"/>
    <n v="5"/>
    <n v="0"/>
    <n v="24286"/>
    <x v="2"/>
    <x v="5"/>
    <x v="1"/>
  </r>
  <r>
    <x v="2"/>
    <n v="32"/>
    <x v="2"/>
    <x v="7"/>
    <x v="0"/>
    <x v="3"/>
    <x v="4"/>
    <x v="8"/>
    <s v="Servicios secretariales o de administración de oficinas  "/>
    <n v="80161501"/>
    <s v="Prestación de servicios profesionales en los asuntos legales y de propiedad intelectual que le sean asignados por la Oficina Asesora Jurídica; así como realizar representación judicial y extrajudicial del IGAC a nivel nacional."/>
    <x v="4"/>
    <x v="4"/>
    <n v="11"/>
    <x v="1"/>
    <x v="0"/>
    <x v="0"/>
    <n v="95787741"/>
    <n v="95787741"/>
    <x v="0"/>
    <x v="1"/>
    <x v="0"/>
    <x v="1"/>
    <x v="12"/>
    <s v="Oficina Asesora Jurídica"/>
    <x v="1"/>
    <s v="Jefe Oficina Asesora Jurídica"/>
    <x v="2"/>
    <x v="2"/>
    <s v="N/A"/>
    <s v="N/A"/>
    <n v="138"/>
    <d v="2021-01-26T00:00:00"/>
    <n v="8707976"/>
    <n v="95787736"/>
    <n v="95787736"/>
    <x v="1"/>
    <s v="LAURA VILLARRAGA ALBINO,"/>
    <n v="5"/>
    <n v="0"/>
    <n v="24271"/>
    <x v="2"/>
    <x v="5"/>
    <x v="1"/>
  </r>
  <r>
    <x v="0"/>
    <n v="4"/>
    <x v="0"/>
    <x v="0"/>
    <x v="0"/>
    <x v="3"/>
    <x v="4"/>
    <x v="8"/>
    <s v="Servicios de formación profesional en derecho"/>
    <n v="86101713"/>
    <s v="Prestación de servicios profesionales para apoyar el componente jurídico en los proyectos de Gestión Catastral desarrollados por el IGAC"/>
    <x v="4"/>
    <x v="4"/>
    <n v="11"/>
    <x v="1"/>
    <x v="0"/>
    <x v="0"/>
    <n v="95787741"/>
    <n v="95787741"/>
    <x v="0"/>
    <x v="1"/>
    <x v="0"/>
    <x v="0"/>
    <x v="0"/>
    <s v="Subdirección de Catastro"/>
    <x v="2"/>
    <s v="Subdirectora de Catastro"/>
    <x v="0"/>
    <x v="0"/>
    <s v="Ejecutar procesos de actualización catastral a nivel nacional"/>
    <s v="Predios actualizados catastralmente"/>
    <n v="48"/>
    <d v="2021-01-18T00:00:00"/>
    <n v="8707976"/>
    <n v="95787736"/>
    <n v="95787736"/>
    <x v="1"/>
    <s v="LIZZY KAROLAY RINCON CAMELO"/>
    <n v="5"/>
    <n v="0"/>
    <n v="24206"/>
    <x v="2"/>
    <x v="5"/>
    <x v="2"/>
  </r>
  <r>
    <x v="2"/>
    <n v="28"/>
    <x v="2"/>
    <x v="7"/>
    <x v="0"/>
    <x v="3"/>
    <x v="4"/>
    <x v="8"/>
    <s v="Servicios secretariales o de administración de oficinas  "/>
    <n v="80161501"/>
    <s v="Prestación de servicios profesionales en los asuntos legales y contractuales que le sean asignados por la Oficina Asesora Jurídica."/>
    <x v="4"/>
    <x v="4"/>
    <n v="11"/>
    <x v="1"/>
    <x v="0"/>
    <x v="2"/>
    <n v="121248517"/>
    <n v="121248517"/>
    <x v="0"/>
    <x v="1"/>
    <x v="0"/>
    <x v="1"/>
    <x v="12"/>
    <s v="Oficina Asesora Jurídica"/>
    <x v="1"/>
    <s v="Jefe Oficina Asesora Jurídica"/>
    <x v="2"/>
    <x v="2"/>
    <s v="N/A"/>
    <s v="N/A"/>
    <n v="125"/>
    <d v="2021-01-26T00:00:00"/>
    <n v="11022592"/>
    <n v="121248512"/>
    <n v="121248512"/>
    <x v="1"/>
    <s v="LUZ ÁNGELA VILLALBA PACHÓ"/>
    <n v="5"/>
    <n v="0"/>
    <n v="24263"/>
    <x v="2"/>
    <x v="5"/>
    <x v="1"/>
  </r>
  <r>
    <x v="0"/>
    <n v="6"/>
    <x v="0"/>
    <x v="0"/>
    <x v="0"/>
    <x v="3"/>
    <x v="4"/>
    <x v="8"/>
    <s v="Servicios de sistemas de información geográfica (sig)"/>
    <n v="81101512"/>
    <s v="Prestación de servicios profesionales para realizar el análisis de la información generada en los proyectos adelantados por el área, que permitan la implementación de mejoras en los aspectos técnicos y operativos del proceso de gestión catastral. "/>
    <x v="4"/>
    <x v="4"/>
    <n v="11"/>
    <x v="1"/>
    <x v="0"/>
    <x v="0"/>
    <n v="108518129"/>
    <n v="108518129"/>
    <x v="0"/>
    <x v="1"/>
    <x v="0"/>
    <x v="0"/>
    <x v="0"/>
    <s v="Subdirección de Catastro"/>
    <x v="2"/>
    <s v="Subdirectora de Catastro"/>
    <x v="0"/>
    <x v="0"/>
    <s v="Ejecutar procesos de actualización catastral a nivel nacional"/>
    <s v="Predios actualizados catastralmente"/>
    <n v="61"/>
    <d v="2021-01-19T00:00:00"/>
    <n v="9865284"/>
    <n v="108518124"/>
    <n v="108518124"/>
    <x v="1"/>
    <s v="MARYSOL  RUIZ CANO"/>
    <n v="5"/>
    <n v="0"/>
    <n v="24223"/>
    <x v="2"/>
    <x v="5"/>
    <x v="1"/>
  </r>
  <r>
    <x v="0"/>
    <n v="8"/>
    <x v="0"/>
    <x v="0"/>
    <x v="2"/>
    <x v="2"/>
    <x v="4"/>
    <x v="8"/>
    <s v="Servicios secretariales o de administración de oficinas  "/>
    <n v="80161501"/>
    <s v="Prestación de servicios para apoyar las actividades técnicas y operativas para la habilitación de gestores catastrales."/>
    <x v="4"/>
    <x v="4"/>
    <n v="11"/>
    <x v="1"/>
    <x v="0"/>
    <x v="2"/>
    <n v="58772631"/>
    <n v="58772631"/>
    <x v="0"/>
    <x v="1"/>
    <x v="2"/>
    <x v="0"/>
    <x v="0"/>
    <s v="Subdirección de Catastro"/>
    <x v="2"/>
    <s v="Subdirectora de Catastro"/>
    <x v="0"/>
    <x v="0"/>
    <s v="Implementar el modelo de habilitación de gestores catastrales a nivel nacional"/>
    <s v="Sistema de Información predial actualizado"/>
    <n v="47"/>
    <d v="2021-01-19T00:00:00"/>
    <n v="2671483"/>
    <n v="29386313"/>
    <n v="58772626"/>
    <x v="1"/>
    <s v="MAX HENRY SALAZAR GARCIA_x000a_CAMILO ALFONSO ESCOBAR GIRALDO"/>
    <n v="5"/>
    <n v="0"/>
    <s v="24212_x000a_24347_x000a_"/>
    <x v="4"/>
    <x v="5"/>
    <x v="1"/>
  </r>
  <r>
    <x v="2"/>
    <n v="38"/>
    <x v="2"/>
    <x v="2"/>
    <x v="2"/>
    <x v="2"/>
    <x v="4"/>
    <x v="8"/>
    <s v="Servicios de implementación de aplicaciones"/>
    <n v="81111508"/>
    <s v="Prestación de servicios profesionales para  soportar, mantener  y desarrollar componentes de software de los sistemas de información de la entidad."/>
    <x v="1"/>
    <x v="2"/>
    <n v="9"/>
    <x v="1"/>
    <x v="0"/>
    <x v="0"/>
    <n v="156743575"/>
    <n v="156743575"/>
    <x v="0"/>
    <x v="1"/>
    <x v="2"/>
    <x v="0"/>
    <x v="9"/>
    <s v="Informática y Telecomunicaciones"/>
    <x v="1"/>
    <s v="Jefe Oficina de Informática y Telecomunicaciones"/>
    <x v="3"/>
    <x v="4"/>
    <s v="Implementar y mantener sistemas de información, portales y aplicaciones"/>
    <s v="Índice de capacidad en la prestación de servicios de tecnología."/>
    <n v="38"/>
    <d v="2021-01-28T00:00:00"/>
    <n v="8707976"/>
    <n v="78371784"/>
    <n v="156743568"/>
    <x v="1"/>
    <s v="GERMAN CAMACHO _x000a_SANDRA VILLARUEL"/>
    <n v="7"/>
    <n v="0"/>
    <s v="24334_x000a_24335"/>
    <x v="4"/>
    <x v="5"/>
    <x v="1"/>
  </r>
  <r>
    <x v="2"/>
    <n v="35"/>
    <x v="2"/>
    <x v="2"/>
    <x v="0"/>
    <x v="3"/>
    <x v="4"/>
    <x v="8"/>
    <s v="Servicios de implementación de aplicaciones"/>
    <n v="81111508"/>
    <s v="Prestación de servicios profesionales para orientar y realizar las actividades de soporte técnico de las plataformas de la oficina de informática y telecomunicaciones"/>
    <x v="1"/>
    <x v="2"/>
    <n v="9"/>
    <x v="1"/>
    <x v="0"/>
    <x v="0"/>
    <n v="60151084"/>
    <n v="60151084"/>
    <x v="0"/>
    <x v="1"/>
    <x v="0"/>
    <x v="0"/>
    <x v="9"/>
    <s v="Informática y Telecomunicaciones"/>
    <x v="1"/>
    <s v="Jefe Oficina de Informática y Telecomunicaciones"/>
    <x v="3"/>
    <x v="4"/>
    <s v="Implementar y soportar plataforma de TI"/>
    <s v="Índice de capacidad en la prestación de servicios de tecnología."/>
    <n v="162"/>
    <d v="2021-01-26T00:00:00"/>
    <n v="6683453"/>
    <n v="60151077"/>
    <n v="60151077"/>
    <x v="1"/>
    <s v="HENRY MAURICIO ROJAS PINEDA"/>
    <n v="7"/>
    <n v="0"/>
    <n v="24348"/>
    <x v="2"/>
    <x v="5"/>
    <x v="1"/>
  </r>
  <r>
    <x v="3"/>
    <n v="18"/>
    <x v="3"/>
    <x v="3"/>
    <x v="0"/>
    <x v="3"/>
    <x v="4"/>
    <x v="8"/>
    <s v="Servicios secretariales o de administración de oficinas  "/>
    <n v="80161501"/>
    <s v="Prestación de servicios profesionales para tramitar, impulsar y sustanciar cada una de las actuaciones de los procesos disciplinarios del Instituto y apoyo en los trámites administrativos que requiera la coordinación."/>
    <x v="4"/>
    <x v="4"/>
    <n v="11"/>
    <x v="1"/>
    <x v="0"/>
    <x v="0"/>
    <n v="34372048"/>
    <n v="34372048"/>
    <x v="0"/>
    <x v="0"/>
    <x v="0"/>
    <x v="1"/>
    <x v="19"/>
    <s v="Secretaría General - GIT Control Disciplinario"/>
    <x v="1"/>
    <s v="Coordinador GIT Control Disciplinario"/>
    <x v="2"/>
    <x v="2"/>
    <s v="N/A"/>
    <s v="N/A"/>
    <n v="17"/>
    <d v="2021-01-07T00:00:00"/>
    <n v="3124731"/>
    <n v="34372041"/>
    <n v="34372041"/>
    <x v="1"/>
    <s v="SERGIO  CALDERON HERNANDEZ"/>
    <n v="7"/>
    <n v="0"/>
    <n v="24175"/>
    <x v="2"/>
    <x v="5"/>
    <x v="2"/>
  </r>
  <r>
    <x v="3"/>
    <n v="28"/>
    <x v="3"/>
    <x v="3"/>
    <x v="0"/>
    <x v="3"/>
    <x v="4"/>
    <x v="8"/>
    <s v="Servicios secretariales o de administración de oficinas  "/>
    <n v="80161501"/>
    <s v="Prestación de servicios profesionales para realizar las actividades relacionadas con el manejo del presupuesto del Instituto Geográfico Agustín Codazzi."/>
    <x v="4"/>
    <x v="4"/>
    <n v="11"/>
    <x v="1"/>
    <x v="0"/>
    <x v="0"/>
    <n v="73517991"/>
    <n v="73517991"/>
    <x v="0"/>
    <x v="0"/>
    <x v="0"/>
    <x v="1"/>
    <x v="21"/>
    <s v="Secretaría General - GIT Gestión Financiera"/>
    <x v="1"/>
    <s v="Coordinador GIT Gestión Financiera"/>
    <x v="2"/>
    <x v="2"/>
    <s v="N/A"/>
    <s v="N/A"/>
    <n v="28"/>
    <d v="2021-01-13T00:00:00"/>
    <n v="6683453"/>
    <n v="73517983"/>
    <n v="73517983"/>
    <x v="1"/>
    <s v="BRENDA LUCIA FONSECA ROJAS"/>
    <n v="8"/>
    <n v="0"/>
    <n v="24187"/>
    <x v="2"/>
    <x v="5"/>
    <x v="0"/>
  </r>
  <r>
    <x v="2"/>
    <n v="22"/>
    <x v="2"/>
    <x v="8"/>
    <x v="0"/>
    <x v="3"/>
    <x v="4"/>
    <x v="8"/>
    <s v="Servicios de auditoría"/>
    <n v="84111600"/>
    <s v="Prestación de servicios profesionales para realizar las actividades del sistema de gestión ambiental del instituto en el marco del modelo de planeación y gestión vigente para la nación "/>
    <x v="4"/>
    <x v="4"/>
    <n v="11"/>
    <x v="1"/>
    <x v="0"/>
    <x v="0"/>
    <n v="73517991"/>
    <n v="73517991"/>
    <x v="0"/>
    <x v="1"/>
    <x v="0"/>
    <x v="0"/>
    <x v="9"/>
    <s v="Oficina Asesora de Planeación"/>
    <x v="1"/>
    <s v="Jefe Oficina Asesora de Planeación"/>
    <x v="3"/>
    <x v="18"/>
    <s v="Actualizar e implementar los planes de trabajo y/o mejoramiento anual"/>
    <s v="Sistema de Gestión implementado_x000a_"/>
    <n v="94"/>
    <d v="2021-01-19T00:00:00"/>
    <n v="6683453"/>
    <n v="73517983"/>
    <n v="73517983"/>
    <x v="1"/>
    <s v="DANIEL ALEJANDRO VELASQUEZ PIRA"/>
    <n v="8"/>
    <n v="0"/>
    <n v="24260"/>
    <x v="2"/>
    <x v="5"/>
    <x v="1"/>
  </r>
  <r>
    <x v="3"/>
    <n v="23"/>
    <x v="3"/>
    <x v="3"/>
    <x v="0"/>
    <x v="3"/>
    <x v="4"/>
    <x v="8"/>
    <s v="Servicios secretariales o de administración de oficinas  "/>
    <n v="80161501"/>
    <s v="Prestación de servicios profesionales para la elaboración, control, revisión y seguimiento de las cuentas por pagar y las obligaciones de personas jurídicas y naturales, previa verificación de los documentos soporte."/>
    <x v="4"/>
    <x v="4"/>
    <n v="11"/>
    <x v="1"/>
    <x v="0"/>
    <x v="0"/>
    <n v="63335720"/>
    <n v="63335720"/>
    <x v="0"/>
    <x v="0"/>
    <x v="0"/>
    <x v="1"/>
    <x v="21"/>
    <s v="Secretaría General - GIT Gestión Financiera"/>
    <x v="1"/>
    <s v="Coordinador GIT Gestión Financiera"/>
    <x v="2"/>
    <x v="2"/>
    <s v="N/A"/>
    <s v="N/A"/>
    <n v="26"/>
    <d v="2021-01-12T00:00:00"/>
    <n v="5757792"/>
    <n v="63335712"/>
    <n v="63335712"/>
    <x v="1"/>
    <s v="DIANA MARCELA SANDOVAL HERRERA"/>
    <n v="8"/>
    <n v="0"/>
    <n v="24185"/>
    <x v="2"/>
    <x v="5"/>
    <x v="1"/>
  </r>
  <r>
    <x v="3"/>
    <n v="16"/>
    <x v="3"/>
    <x v="3"/>
    <x v="0"/>
    <x v="3"/>
    <x v="4"/>
    <x v="8"/>
    <s v="Servicios secretariales o de administración de oficinas  "/>
    <n v="80161501"/>
    <s v="prestación de servicios profesionales para la elaboración de los respectivos informes técnicos, apoyo en la práctica de pruebas y direccionamiento   de índole catastral que se requieran en el desarrollo de los procesos disciplinarios que se adelanten en el IGAC"/>
    <x v="4"/>
    <x v="4"/>
    <n v="11"/>
    <x v="1"/>
    <x v="0"/>
    <x v="0"/>
    <n v="73517991"/>
    <n v="73517991"/>
    <x v="0"/>
    <x v="0"/>
    <x v="0"/>
    <x v="1"/>
    <x v="19"/>
    <s v="Secretaría General - GIT Control Disciplinario"/>
    <x v="1"/>
    <s v="Coordinador GIT Control Disciplinario"/>
    <x v="2"/>
    <x v="2"/>
    <s v="N/A"/>
    <s v="N/A"/>
    <n v="16"/>
    <d v="2021-01-25T00:00:00"/>
    <n v="6683453"/>
    <n v="73517983"/>
    <n v="73517983"/>
    <x v="1"/>
    <s v="NINI YOHANA MARROQUIN COLLAZOS"/>
    <n v="8"/>
    <n v="0"/>
    <n v="24240"/>
    <x v="2"/>
    <x v="5"/>
    <x v="2"/>
  </r>
  <r>
    <x v="3"/>
    <n v="36"/>
    <x v="3"/>
    <x v="3"/>
    <x v="0"/>
    <x v="3"/>
    <x v="4"/>
    <x v="8"/>
    <s v="Servicios secretariales o de administración de oficinas  "/>
    <n v="80161501"/>
    <s v="Prestación de servicios profesionales para apoyar las estrategias, procesos, procedimientos y actividades del servicio al ciudadano en Sede Central y a nivel nacional."/>
    <x v="4"/>
    <x v="4"/>
    <n v="11"/>
    <x v="1"/>
    <x v="0"/>
    <x v="0"/>
    <n v="63335720"/>
    <n v="63335720"/>
    <x v="0"/>
    <x v="1"/>
    <x v="0"/>
    <x v="1"/>
    <x v="22"/>
    <s v="Secretaria General - GIT Servicio al Ciudadano"/>
    <x v="1"/>
    <s v="Coordinador GIT Servicio al Ciudadano"/>
    <x v="2"/>
    <x v="2"/>
    <s v="N/A"/>
    <s v="N/A"/>
    <n v="36"/>
    <d v="2021-01-15T00:00:00"/>
    <n v="5757792"/>
    <n v="63335712"/>
    <n v="63335712"/>
    <x v="1"/>
    <s v="SHADIA  GENE BELTRAN"/>
    <n v="8"/>
    <n v="0"/>
    <n v="24228"/>
    <x v="2"/>
    <x v="5"/>
    <x v="2"/>
  </r>
  <r>
    <x v="2"/>
    <n v="48"/>
    <x v="2"/>
    <x v="2"/>
    <x v="6"/>
    <x v="7"/>
    <x v="4"/>
    <x v="8"/>
    <s v="Servicios de soporte técnico o de mesa de ayuda"/>
    <n v="81111811"/>
    <s v="Prestación de servicios para realizar actividades de  operación, soporte  de solicitudes, incidentes y requerimientos  según los niveles de servicio establecidos."/>
    <x v="1"/>
    <x v="2"/>
    <n v="9"/>
    <x v="1"/>
    <x v="0"/>
    <x v="0"/>
    <n v="120216744"/>
    <n v="120216744"/>
    <x v="0"/>
    <x v="1"/>
    <x v="6"/>
    <x v="0"/>
    <x v="9"/>
    <s v="Informática y Telecomunicaciones"/>
    <x v="1"/>
    <s v="Jefe Oficina de Informática y Telecomunicaciones"/>
    <x v="3"/>
    <x v="4"/>
    <s v="Implementar y mantener sistemas de información, portales y aplicaciones"/>
    <s v="Índice de capacidad en la prestación de servicios de tecnología."/>
    <n v="241"/>
    <d v="2021-02-11T00:00:00"/>
    <n v="2671483"/>
    <n v="24043347"/>
    <n v="120216735"/>
    <x v="1"/>
    <s v="URIEL ANTONIO SIERRA OSPINA_x000a_URIEL HERRERA RODRIGUEZ _x000a_CESAR ESTIVEN HERNANDEZ_x000a_CESAR JAIR RODRIGUEZ_x000a_RICARDO ANDRES GONZALEZ"/>
    <n v="9"/>
    <n v="0"/>
    <s v="24419_x000a_24422_x000a_24423_x000a_24424_x000a_24425"/>
    <x v="7"/>
    <x v="5"/>
    <x v="1"/>
  </r>
  <r>
    <x v="3"/>
    <n v="15"/>
    <x v="3"/>
    <x v="3"/>
    <x v="0"/>
    <x v="3"/>
    <x v="4"/>
    <x v="8"/>
    <s v="Servicios secretariales o de administración de oficinas  "/>
    <n v="80161501"/>
    <s v="Prestación de servicios profesionales para realizar apoyo jurídico y a la coordinación en la revisión de las quejas y revisión de los actos administrativos proferidos en los procesos disciplinarios que sean adelantados en la entidad."/>
    <x v="4"/>
    <x v="4"/>
    <n v="11"/>
    <x v="1"/>
    <x v="0"/>
    <x v="0"/>
    <n v="83053047"/>
    <n v="83053047"/>
    <x v="0"/>
    <x v="0"/>
    <x v="0"/>
    <x v="1"/>
    <x v="19"/>
    <s v="Secretaría General - GIT Control Disciplinario"/>
    <x v="1"/>
    <s v="Coordinador GIT Control Disciplinario"/>
    <x v="2"/>
    <x v="2"/>
    <s v="N/A"/>
    <s v="N/A"/>
    <n v="15"/>
    <d v="2021-01-07T00:00:00"/>
    <n v="7550276"/>
    <n v="83053036"/>
    <n v="83053036"/>
    <x v="1"/>
    <s v="LUIS ALFREDO AGUDELO FLOREZ"/>
    <n v="11"/>
    <n v="0"/>
    <n v="24174"/>
    <x v="2"/>
    <x v="5"/>
    <x v="2"/>
  </r>
  <r>
    <x v="3"/>
    <n v="27"/>
    <x v="3"/>
    <x v="3"/>
    <x v="2"/>
    <x v="2"/>
    <x v="4"/>
    <x v="8"/>
    <s v="Servicios secretariales o de administración de oficinas  "/>
    <n v="80161501"/>
    <s v="Prestación de servicios profesionales para realizar la gestión de la tesorería del Instituto Geográfico Agustín Codazzi."/>
    <x v="4"/>
    <x v="4"/>
    <n v="11"/>
    <x v="1"/>
    <x v="0"/>
    <x v="0"/>
    <n v="147035981"/>
    <n v="147035981"/>
    <x v="0"/>
    <x v="0"/>
    <x v="2"/>
    <x v="1"/>
    <x v="21"/>
    <s v="Secretaría General - GIT Gestión Financiera"/>
    <x v="1"/>
    <s v="Coordinador GIT Gestión Financiera"/>
    <x v="2"/>
    <x v="2"/>
    <s v="N/A"/>
    <s v="N/A"/>
    <n v="31"/>
    <d v="2021-01-13T00:00:00"/>
    <n v="6683453"/>
    <n v="73517983"/>
    <n v="147035966"/>
    <x v="1"/>
    <s v="ALICIA PAOLA GARCIA MUÑOZ_x000a_ANGELA  MORALES RONCANCIO_x000a_"/>
    <n v="15"/>
    <n v="0"/>
    <s v="24191_x000a_24194"/>
    <x v="4"/>
    <x v="5"/>
    <x v="0"/>
  </r>
  <r>
    <x v="0"/>
    <n v="18"/>
    <x v="0"/>
    <x v="0"/>
    <x v="1"/>
    <x v="6"/>
    <x v="4"/>
    <x v="8"/>
    <s v="Servicios secretariales o de administración de oficinas  "/>
    <n v="80161501"/>
    <s v="Prestación de servicios profesionales para apoyar en la evaluación, seguimiento, control, planeación y ejecución de los proyectos programados en el marco de la &quot;Actualización y Gestión Catastral Nacional&quot;."/>
    <x v="4"/>
    <x v="4"/>
    <n v="11"/>
    <x v="1"/>
    <x v="0"/>
    <x v="2"/>
    <n v="434072513"/>
    <n v="434072513"/>
    <x v="0"/>
    <x v="1"/>
    <x v="1"/>
    <x v="0"/>
    <x v="0"/>
    <s v="Subdirección de Catastro"/>
    <x v="2"/>
    <s v="Subdirectora de Catastro"/>
    <x v="0"/>
    <x v="0"/>
    <s v="Ejecutar procesos de actualización catastral a nivel nacional"/>
    <s v="Predios actualizados catastralmente"/>
    <n v="89"/>
    <d v="2021-01-25T00:00:00"/>
    <n v="9865284"/>
    <n v="108518124"/>
    <n v="434072496"/>
    <x v="1"/>
    <s v=" CECILIA MARIA OCAMPO BOHORQUEZ _x000a_DIANA CAROLINA NARANJO OLARTE_x000a_GLORIA MARCELA HERNÁNDEZ ARDILA _x000a_VICTOR MANUEL RAMOS PEÑUELA"/>
    <n v="17"/>
    <n v="0"/>
    <s v="24244_x000a_24314_x000a_24315_x000a_24321"/>
    <x v="6"/>
    <x v="5"/>
    <x v="1"/>
  </r>
  <r>
    <x v="3"/>
    <n v="12"/>
    <x v="3"/>
    <x v="3"/>
    <x v="5"/>
    <x v="4"/>
    <x v="4"/>
    <x v="8"/>
    <s v="Servicios secretariales o de administración de oficinas  "/>
    <n v="80161501"/>
    <s v="Prestación de servicios profesionales para brindar apoyo jurídico en la evaluación, sustanciación y  revisión de los procesos disciplinarios que se adelantan en el IGAC."/>
    <x v="4"/>
    <x v="4"/>
    <n v="11"/>
    <x v="1"/>
    <x v="0"/>
    <x v="2"/>
    <n v="220553972"/>
    <n v="220553972"/>
    <x v="0"/>
    <x v="0"/>
    <x v="5"/>
    <x v="1"/>
    <x v="19"/>
    <s v="Secretaría General - GIT Control Disciplinario"/>
    <x v="1"/>
    <s v="Coordinador GIT Control Disciplinario"/>
    <x v="2"/>
    <x v="2"/>
    <s v="N/A"/>
    <s v="N/A"/>
    <n v="12"/>
    <d v="2021-01-07T00:00:00"/>
    <n v="6683453"/>
    <n v="73517983"/>
    <n v="220553949"/>
    <x v="1"/>
    <s v="GABRIEL ANTONIO MORATO RODRIGUEZ_x000a_NELSON ORLANDO YAZO MARTINEZ_x000a_YESSICA JULIETH MAHECHA TOVAR_x000a_"/>
    <n v="23"/>
    <n v="0"/>
    <s v="24166_x000a_24171_x000a_24173_x000a_"/>
    <x v="3"/>
    <x v="5"/>
    <x v="2"/>
  </r>
  <r>
    <x v="4"/>
    <n v="2"/>
    <x v="4"/>
    <x v="4"/>
    <x v="0"/>
    <x v="3"/>
    <x v="4"/>
    <x v="8"/>
    <s v="Servicios de formación profesional en ingeniería"/>
    <n v="86101610"/>
    <s v="Prestación de servicios profesionales para realizar actividades de apoyo a los procesos administrativos que adelanta la Subdirección de Agrología"/>
    <x v="4"/>
    <x v="4"/>
    <n v="7"/>
    <x v="1"/>
    <x v="0"/>
    <x v="2"/>
    <n v="21236040"/>
    <n v="21236040"/>
    <x v="0"/>
    <x v="1"/>
    <x v="0"/>
    <x v="0"/>
    <x v="7"/>
    <s v="Subdirección de Agrología"/>
    <x v="5"/>
    <s v="Subdirector de Agrología "/>
    <x v="6"/>
    <x v="20"/>
    <s v="Estudio de suelos como insumo para el ordenamiento integral del territorio."/>
    <s v="Sistema de información agrologica actualizado"/>
    <n v="114"/>
    <d v="2021-01-22T00:00:00"/>
    <n v="3033256"/>
    <n v="21232792"/>
    <n v="21232792"/>
    <x v="1"/>
    <s v="VIVIANA ANDREA RUEDA CALDERÓN"/>
    <n v="3248"/>
    <n v="0"/>
    <n v="24308"/>
    <x v="2"/>
    <x v="5"/>
    <x v="1"/>
  </r>
  <r>
    <x v="4"/>
    <n v="18"/>
    <x v="4"/>
    <x v="4"/>
    <x v="2"/>
    <x v="2"/>
    <x v="4"/>
    <x v="8"/>
    <s v="Servicios de formación profesional en ingeniería"/>
    <n v="86101610"/>
    <s v="Prestación de servicios Profesionales para la ejecución de análisis de mediana complejidad, registro de información y aplicación de controles de calidad en el GIT Laboratorio Nacional de Suelos."/>
    <x v="4"/>
    <x v="4"/>
    <n v="7"/>
    <x v="1"/>
    <x v="0"/>
    <x v="2"/>
    <n v="42472080"/>
    <n v="42472080"/>
    <x v="0"/>
    <x v="1"/>
    <x v="2"/>
    <x v="0"/>
    <x v="7"/>
    <s v="Subdirección de Agrología"/>
    <x v="3"/>
    <s v="Subdirector de Agrología "/>
    <x v="6"/>
    <x v="7"/>
    <s v="Análisis físicos, químicos, biológicos y mineralógicos de suelos"/>
    <s v="Pruebas químicas, físicas, mineralógicas y biológicas de suelos realizadas"/>
    <n v="106"/>
    <d v="2021-01-22T00:00:00"/>
    <n v="3033256"/>
    <n v="21232792"/>
    <n v="42465584"/>
    <x v="1"/>
    <s v="GREGORY STEVEN PUENTES GONZALEZ _x000a_ JUAN GÓMEZ GÓMEZ"/>
    <n v="6496"/>
    <n v="0"/>
    <s v="24298_x000a_24301"/>
    <x v="4"/>
    <x v="5"/>
    <x v="1"/>
  </r>
  <r>
    <x v="4"/>
    <n v="8"/>
    <x v="4"/>
    <x v="4"/>
    <x v="5"/>
    <x v="4"/>
    <x v="4"/>
    <x v="6"/>
    <s v="Servicios de formación profesional en ingeniería"/>
    <n v="86101610"/>
    <s v="Prestación de servicios profesionales para realizar el levantamientos del suelo y diligenciamiento  de la base de datos de observaciones de suelos de los proyectos de la Subdirección de Agrología"/>
    <x v="1"/>
    <x v="2"/>
    <n v="7"/>
    <x v="1"/>
    <x v="0"/>
    <x v="2"/>
    <n v="63708120"/>
    <n v="63708120"/>
    <x v="0"/>
    <x v="1"/>
    <x v="5"/>
    <x v="0"/>
    <x v="7"/>
    <s v="Subdirección de Agrología"/>
    <x v="1"/>
    <s v="Subdriector de Agrología"/>
    <x v="6"/>
    <x v="20"/>
    <s v="Estudio de suelos como insumo para el cumplimiento de los acuerdos de paz"/>
    <s v="Sistema de información agrologica actualizado"/>
    <n v="126"/>
    <d v="2021-02-18T00:00:00"/>
    <n v="3033256"/>
    <n v="21232792"/>
    <n v="63698376"/>
    <x v="1"/>
    <s v="SANDRA JULIANA DIAZ WAGNER_x000a_TITO LEONARDO FANDIÑO _x000a_LEYDER ECHEVERRY "/>
    <n v="9744"/>
    <n v="0"/>
    <s v="24480_x000a_24578_x000a_24579"/>
    <x v="3"/>
    <x v="5"/>
    <x v="1"/>
  </r>
  <r>
    <x v="1"/>
    <n v="5"/>
    <x v="1"/>
    <x v="1"/>
    <x v="0"/>
    <x v="3"/>
    <x v="4"/>
    <x v="8"/>
    <s v="Cartografía"/>
    <n v="81151600"/>
    <s v="Prestación de servicios para la generación de contenidos asociados a los procesos geográficos, cartográficos y geodésicos"/>
    <x v="1"/>
    <x v="2"/>
    <n v="9"/>
    <x v="1"/>
    <x v="0"/>
    <x v="0"/>
    <n v="50310810"/>
    <n v="50310810"/>
    <x v="0"/>
    <x v="1"/>
    <x v="0"/>
    <x v="0"/>
    <x v="1"/>
    <s v="Subdirección de Geografía y Cartografía "/>
    <x v="2"/>
    <s v="Subdirector de Geografía y Cartografía "/>
    <x v="13"/>
    <x v="21"/>
    <s v="Robustecer el sistema de información única de información geográfica, cartográfica y geodésica &quot;Colombia en Mapas&quot;"/>
    <s v="Datos publicados de información geográfica, geodésica y cartográfica"/>
    <n v="58"/>
    <d v="2021-01-20T00:00:00"/>
    <n v="5757793"/>
    <n v="50284725"/>
    <n v="50284725"/>
    <x v="1"/>
    <s v="PABLO ALEJANDRO MENDEZ HERNANDEZ"/>
    <n v="26085"/>
    <n v="0"/>
    <n v="24339"/>
    <x v="2"/>
    <x v="5"/>
    <x v="1"/>
  </r>
  <r>
    <x v="1"/>
    <n v="48"/>
    <x v="1"/>
    <x v="1"/>
    <x v="0"/>
    <x v="3"/>
    <x v="4"/>
    <x v="8"/>
    <s v="Cartografía"/>
    <n v="81151600"/>
    <s v="Prestación de servicios profesionales para realizar el control de calidad de los diagnósticos de los límites de las entidades territoriales y demás proyectos asociados"/>
    <x v="1"/>
    <x v="2"/>
    <n v="10"/>
    <x v="1"/>
    <x v="0"/>
    <x v="2"/>
    <n v="35342100"/>
    <n v="35342100"/>
    <x v="0"/>
    <x v="1"/>
    <x v="0"/>
    <x v="0"/>
    <x v="1"/>
    <s v="Subdirección de Geografía y Cartografía "/>
    <x v="2"/>
    <s v="Subdirector de Geografía y Cartografía "/>
    <x v="13"/>
    <x v="22"/>
    <s v="Elaborar, remitir y publicar el diagnóstico de  límites de 100 entidades territoriales como insumo para la caracterización territorial y levantamiento catastral."/>
    <s v="Documentos de estudios técnicos de deslindes y de Territorios Indígenas"/>
    <n v="360"/>
    <d v="2021-02-22T00:00:00"/>
    <n v="3640236"/>
    <n v="35310289"/>
    <n v="35310289"/>
    <x v="1"/>
    <s v="LEIBY  VIVIANA  LÓPEZ URRUTIA"/>
    <n v="31811"/>
    <n v="0"/>
    <n v="24516"/>
    <x v="2"/>
    <x v="5"/>
    <x v="1"/>
  </r>
  <r>
    <x v="1"/>
    <n v="3"/>
    <x v="1"/>
    <x v="1"/>
    <x v="0"/>
    <x v="3"/>
    <x v="4"/>
    <x v="8"/>
    <s v="Cartografía"/>
    <n v="81151600"/>
    <s v="Prestación de servicios para apoyar la implementación de métodos estadísticos en la subdirección y generación de nuevos productos."/>
    <x v="1"/>
    <x v="2"/>
    <n v="9"/>
    <x v="1"/>
    <x v="0"/>
    <x v="0"/>
    <n v="65973294"/>
    <n v="65973294"/>
    <x v="0"/>
    <x v="1"/>
    <x v="0"/>
    <x v="0"/>
    <x v="1"/>
    <s v="Subdirección de Geografía y Cartografía "/>
    <x v="2"/>
    <s v="Subdirector de Geografía y Cartografía "/>
    <x v="13"/>
    <x v="23"/>
    <s v="Gestionar la actualización, validación y disposición de información de ordenamiento territorial de los nodos regionales y locales e integrar al sistema único."/>
    <s v="Datos publicados de información geográfica, geodésica y cartográfica"/>
    <n v="50"/>
    <d v="2021-01-19T00:00:00"/>
    <n v="7550277"/>
    <n v="65939086"/>
    <n v="65939086"/>
    <x v="1"/>
    <s v="MARIA PAULA DUEÑAS HERRERA"/>
    <n v="34208"/>
    <n v="0"/>
    <n v="24207"/>
    <x v="2"/>
    <x v="5"/>
    <x v="1"/>
  </r>
  <r>
    <x v="1"/>
    <n v="17"/>
    <x v="1"/>
    <x v="1"/>
    <x v="0"/>
    <x v="3"/>
    <x v="4"/>
    <x v="8"/>
    <s v="Cartografía"/>
    <n v="81151600"/>
    <s v="Prestación de servicios profesionales para el seguimiento al proceso de implementación de los servicios ntrip vrs"/>
    <x v="4"/>
    <x v="4"/>
    <n v="11"/>
    <x v="1"/>
    <x v="0"/>
    <x v="2"/>
    <n v="28530403"/>
    <n v="28530403"/>
    <x v="0"/>
    <x v="1"/>
    <x v="0"/>
    <x v="0"/>
    <x v="1"/>
    <s v="Subdirección de Geografía y Cartografía "/>
    <x v="2"/>
    <s v="Subdirector de Geografía y Cartografía "/>
    <x v="1"/>
    <x v="5"/>
    <s v="Densificar el marco de referencia terrestre"/>
    <s v="Datos altimétricos generados"/>
    <n v="123"/>
    <d v="2021-01-27T00:00:00"/>
    <n v="2671483"/>
    <n v="28495819"/>
    <n v="28495819"/>
    <x v="1"/>
    <s v="JUAN DAVID HURTADO JAIMES"/>
    <n v="34584"/>
    <n v="0"/>
    <n v="24261"/>
    <x v="2"/>
    <x v="5"/>
    <x v="1"/>
  </r>
  <r>
    <x v="1"/>
    <n v="18"/>
    <x v="1"/>
    <x v="1"/>
    <x v="0"/>
    <x v="3"/>
    <x v="4"/>
    <x v="8"/>
    <s v="Cartografía"/>
    <n v="81151600"/>
    <s v="Prestación de servicios para el análisis, procesamiento y caracterización de imágenes insumo para la producción cartográfica."/>
    <x v="4"/>
    <x v="4"/>
    <n v="11"/>
    <x v="1"/>
    <x v="0"/>
    <x v="2"/>
    <n v="28530403"/>
    <n v="28530403"/>
    <x v="0"/>
    <x v="1"/>
    <x v="0"/>
    <x v="0"/>
    <x v="1"/>
    <s v="Subdirección de Geografía y Cartografía "/>
    <x v="2"/>
    <s v="Subdirector de Geografía y Cartografía "/>
    <x v="1"/>
    <x v="1"/>
    <s v="Capturar y/o gestionar imágenes del territorio colombiano e incorporarlas en el Banco Nacional de Imágenes, a escalas y temporalidad requerida para fines catastrales"/>
    <s v="Imágenes incorporadas al Banco Nacional de imágenes"/>
    <n v="116"/>
    <d v="2021-01-27T00:00:00"/>
    <n v="2671483"/>
    <n v="28495819"/>
    <n v="28495819"/>
    <x v="1"/>
    <s v="KAREN TATIANA BASTIDAS MENDEZ"/>
    <n v="34584"/>
    <n v="0"/>
    <n v="24259"/>
    <x v="2"/>
    <x v="5"/>
    <x v="1"/>
  </r>
  <r>
    <x v="1"/>
    <n v="20"/>
    <x v="1"/>
    <x v="1"/>
    <x v="0"/>
    <x v="3"/>
    <x v="4"/>
    <x v="6"/>
    <s v="Cartografía"/>
    <n v="81151600"/>
    <s v="Prestación de servicios para realizar actividades que promuevan la gestión y disposición de los datos geográficos, cartográficos y geodésicos."/>
    <x v="1"/>
    <x v="2"/>
    <n v="11"/>
    <x v="1"/>
    <x v="0"/>
    <x v="2"/>
    <n v="45518000"/>
    <n v="45518000"/>
    <x v="0"/>
    <x v="1"/>
    <x v="0"/>
    <x v="0"/>
    <x v="1"/>
    <s v="Subdirección de Geografía y Cartografía "/>
    <x v="2"/>
    <s v="Subdirector de Geografía y Cartografía "/>
    <x v="1"/>
    <x v="24"/>
    <s v="Implementar servicios transaccionales en Colombia en Mapas que permitan la generación y pago de certificaciones y demás productos."/>
    <s v="Datos publicados de información geográfica, geodésica y cartográfica"/>
    <n v="174"/>
    <d v="2021-02-04T00:00:00"/>
    <n v="4263522"/>
    <n v="45477568"/>
    <n v="45477568"/>
    <x v="1"/>
    <s v=" MAYCOL ALEJANDRO ZARAZA AGUILERA"/>
    <n v="40432"/>
    <n v="0"/>
    <n v="24358"/>
    <x v="2"/>
    <x v="5"/>
    <x v="1"/>
  </r>
  <r>
    <x v="1"/>
    <n v="1"/>
    <x v="1"/>
    <x v="1"/>
    <x v="0"/>
    <x v="3"/>
    <x v="4"/>
    <x v="8"/>
    <s v="Servicios de formación profesional en ingeniería"/>
    <n v="86101610"/>
    <s v="Prestación de servicios para apoyar la actualización de los procesos de la Subdirección de Geografía y Cartografía"/>
    <x v="4"/>
    <x v="4"/>
    <n v="11"/>
    <x v="1"/>
    <x v="0"/>
    <x v="2"/>
    <n v="45518000"/>
    <n v="45518000"/>
    <x v="0"/>
    <x v="1"/>
    <x v="0"/>
    <x v="0"/>
    <x v="1"/>
    <s v="Subdirección de Geografía y Cartografía "/>
    <x v="2"/>
    <s v="Subdirector de Geografía y Cartografía "/>
    <x v="1"/>
    <x v="1"/>
    <s v="Generar insumos y/o productos cartográficos"/>
    <s v="Cartografía escalas Medianas generada (1:10,000, 1:25,000)"/>
    <n v="42"/>
    <d v="2021-01-25T00:00:00"/>
    <n v="4263522"/>
    <n v="45477568"/>
    <n v="45477568"/>
    <x v="1"/>
    <s v="MARIANA  JARAMILLO RAMIREZ"/>
    <n v="40432"/>
    <n v="0"/>
    <n v="24243"/>
    <x v="2"/>
    <x v="5"/>
    <x v="1"/>
  </r>
  <r>
    <x v="1"/>
    <n v="46"/>
    <x v="1"/>
    <x v="1"/>
    <x v="0"/>
    <x v="3"/>
    <x v="4"/>
    <x v="8"/>
    <s v="Cartografía"/>
    <n v="81151600"/>
    <s v="Prestación de servicios para apoyar el análisis, evaluación y atención de requerimientos cartográficos relacionados con resguardos y territorios colectivos."/>
    <x v="1"/>
    <x v="2"/>
    <n v="10"/>
    <x v="1"/>
    <x v="0"/>
    <x v="2"/>
    <n v="48314800"/>
    <n v="48314800"/>
    <x v="0"/>
    <x v="1"/>
    <x v="0"/>
    <x v="0"/>
    <x v="1"/>
    <s v="Subdirección de Geografía y Cartografía "/>
    <x v="2"/>
    <s v="Subdirector de Geografía y Cartografía "/>
    <x v="13"/>
    <x v="22"/>
    <s v="Atender los requerimientos de ciudadanos, organizaciones, autoridades judiciales u otras entidades públicas, relacionados con asuntos étnicos."/>
    <s v="Documentos de estudios técnicos de deslindes y de Territorios Indígenas"/>
    <n v="331"/>
    <d v="2021-02-22T00:00:00"/>
    <n v="4976424"/>
    <n v="48271313"/>
    <n v="48271313"/>
    <x v="1"/>
    <s v="ÁNGELA PATRICIA MORENO MONTERO"/>
    <n v="43487"/>
    <n v="0"/>
    <n v="24491"/>
    <x v="2"/>
    <x v="5"/>
    <x v="1"/>
  </r>
  <r>
    <x v="1"/>
    <n v="54"/>
    <x v="1"/>
    <x v="1"/>
    <x v="0"/>
    <x v="3"/>
    <x v="4"/>
    <x v="8"/>
    <s v="Cartografía"/>
    <n v="81151600"/>
    <s v="Prestación de servicios profesionales para la gestión y estructuración de la información de límites y fronteras."/>
    <x v="1"/>
    <x v="2"/>
    <n v="10"/>
    <x v="1"/>
    <x v="0"/>
    <x v="0"/>
    <n v="48314800"/>
    <n v="48314800"/>
    <x v="0"/>
    <x v="1"/>
    <x v="0"/>
    <x v="0"/>
    <x v="1"/>
    <s v="Subdirección de Geografía y Cartografía "/>
    <x v="2"/>
    <s v="Subdirector de Geografía y Cartografía "/>
    <x v="13"/>
    <x v="21"/>
    <s v="Gestionar la actualización, validación y disposición de información de ordenamiento territorial de los nodos regionales y locales e integrar al sistema único."/>
    <s v="Datos publicados de información geográfica, geodésica y cartográfica"/>
    <n v="370"/>
    <d v="2021-02-25T00:00:00"/>
    <n v="4976424"/>
    <n v="48271313"/>
    <n v="48271313"/>
    <x v="1"/>
    <s v="LUIS MIGUEL CHOCONTA MORALES "/>
    <n v="43487"/>
    <n v="0"/>
    <n v="24521"/>
    <x v="2"/>
    <x v="5"/>
    <x v="1"/>
  </r>
  <r>
    <x v="1"/>
    <n v="9"/>
    <x v="1"/>
    <x v="1"/>
    <x v="0"/>
    <x v="3"/>
    <x v="4"/>
    <x v="8"/>
    <s v="Cartografía"/>
    <n v="81151600"/>
    <s v="Prestación de servicios para la revisión, compilación y validación de los datos de campo y calculados de gravimetría y geomagnetismo para su vinculación a la base de datos unificados"/>
    <x v="4"/>
    <x v="4"/>
    <n v="11"/>
    <x v="1"/>
    <x v="0"/>
    <x v="2"/>
    <n v="38876310"/>
    <n v="38876310"/>
    <x v="0"/>
    <x v="1"/>
    <x v="0"/>
    <x v="0"/>
    <x v="1"/>
    <s v="Subdirección de Geografía y Cartografía "/>
    <x v="2"/>
    <s v="Subdirector de Geografía y Cartografía "/>
    <x v="1"/>
    <x v="5"/>
    <s v="Densificar el marco de referencia gravimétricos"/>
    <s v="Valores gravimétricos generados"/>
    <n v="83"/>
    <d v="2021-01-22T00:00:00"/>
    <n v="3640236"/>
    <n v="38829184"/>
    <n v="38829184"/>
    <x v="1"/>
    <s v="DANIELA ANDREA HERNÁNDEZ BELTRÁN"/>
    <n v="47126"/>
    <n v="0"/>
    <n v="24236"/>
    <x v="2"/>
    <x v="5"/>
    <x v="1"/>
  </r>
  <r>
    <x v="1"/>
    <n v="7"/>
    <x v="1"/>
    <x v="1"/>
    <x v="0"/>
    <x v="3"/>
    <x v="4"/>
    <x v="8"/>
    <s v="Cartografía"/>
    <n v="81151600"/>
    <s v="Prestación de servicios profesionales para gestión de proyectos y atención a los requerimientos de la cancillería, en el marco de la demarcación de las fronteras del país."/>
    <x v="1"/>
    <x v="2"/>
    <n v="10"/>
    <x v="1"/>
    <x v="0"/>
    <x v="2"/>
    <n v="55900900"/>
    <n v="55900900"/>
    <x v="0"/>
    <x v="1"/>
    <x v="0"/>
    <x v="0"/>
    <x v="1"/>
    <s v="Subdirección de Geografía y Cartografía "/>
    <x v="2"/>
    <s v="Subdirector de Geografía y Cartografía "/>
    <x v="13"/>
    <x v="22"/>
    <s v="Realizar la apertura y expedición del acta de deslinde de tres (3) procesos"/>
    <s v="Documentos de estudios técnicos de deslindes y de Territorios Indígenas"/>
    <n v="78"/>
    <d v="2021-01-21T00:00:00"/>
    <n v="5757793"/>
    <n v="55850592"/>
    <n v="55850592"/>
    <x v="1"/>
    <s v="DEYBI LIBARDO MORA CASTAÑEDA"/>
    <n v="50308"/>
    <n v="0"/>
    <n v="24316"/>
    <x v="2"/>
    <x v="5"/>
    <x v="1"/>
  </r>
  <r>
    <x v="1"/>
    <n v="53"/>
    <x v="1"/>
    <x v="1"/>
    <x v="0"/>
    <x v="3"/>
    <x v="4"/>
    <x v="8"/>
    <s v="Servicios de implementación de aplicaciones"/>
    <n v="81111508"/>
    <s v="Prestación de servicios para procesar y analizar información geográfica requerida para los estudios e investigaciones asignadas."/>
    <x v="1"/>
    <x v="2"/>
    <n v="255"/>
    <x v="0"/>
    <x v="0"/>
    <x v="0"/>
    <n v="24276825"/>
    <n v="24276825"/>
    <x v="0"/>
    <x v="1"/>
    <x v="0"/>
    <x v="0"/>
    <x v="1"/>
    <s v="Subdirección de Geografía y Cartografía "/>
    <x v="2"/>
    <s v="Subdirector de Geografía y Cartografía "/>
    <x v="13"/>
    <x v="25"/>
    <s v="Elaborar y publicar documentos de caracterización territorial con fines de Catastro Multipropósito, conforme a metodología establecida."/>
    <s v="Documentos de estudios técnicos sobre geografía elaborados"/>
    <n v="405"/>
    <d v="2021-02-23T00:00:00"/>
    <n v="2941780"/>
    <n v="24220655"/>
    <n v="24220655"/>
    <x v="1"/>
    <s v="FERNANDO ANDRES DIAZ"/>
    <n v="56170"/>
    <n v="0"/>
    <n v="24548"/>
    <x v="2"/>
    <x v="5"/>
    <x v="1"/>
  </r>
  <r>
    <x v="1"/>
    <n v="28"/>
    <x v="1"/>
    <x v="1"/>
    <x v="0"/>
    <x v="3"/>
    <x v="4"/>
    <x v="6"/>
    <s v="Cartografía"/>
    <n v="81151600"/>
    <s v="Prestación de servicios profesionales para la gestión, análisis y respuesta oportuna asociada con los procesos y proyectos de la Subdirección"/>
    <x v="1"/>
    <x v="2"/>
    <n v="10"/>
    <x v="1"/>
    <x v="0"/>
    <x v="0"/>
    <n v="84543460"/>
    <n v="84543460"/>
    <x v="0"/>
    <x v="1"/>
    <x v="0"/>
    <x v="0"/>
    <x v="1"/>
    <s v="Subdirección de Geografía y Cartografía "/>
    <x v="2"/>
    <s v="Subdirector de Geografía y Cartografía "/>
    <x v="13"/>
    <x v="23"/>
    <s v="Gestionar la actualización, validación y disposición de información de ordenamiento territorial de los nodos regionales y locales e integrar al sistema único."/>
    <s v="Datos publicados de información geográfica, geodésica y cartográfica"/>
    <n v="229"/>
    <d v="2021-02-08T00:00:00"/>
    <n v="8707976"/>
    <n v="84467367"/>
    <n v="84467367"/>
    <x v="1"/>
    <s v="DANIEL OJEDA  CRUZ"/>
    <n v="76093"/>
    <n v="0"/>
    <n v="24409"/>
    <x v="2"/>
    <x v="5"/>
    <x v="1"/>
  </r>
  <r>
    <x v="1"/>
    <n v="24"/>
    <x v="1"/>
    <x v="1"/>
    <x v="2"/>
    <x v="2"/>
    <x v="4"/>
    <x v="6"/>
    <s v="Cartografía"/>
    <n v="81151600"/>
    <s v="Prestación de servicio para realizar actividades de mantenimiento, materialización y cálculo de redes geodésicas locales y estaciones de mantenimiento continuo."/>
    <x v="1"/>
    <x v="2"/>
    <n v="11"/>
    <x v="1"/>
    <x v="0"/>
    <x v="2"/>
    <n v="62834134"/>
    <n v="62834134"/>
    <x v="0"/>
    <x v="1"/>
    <x v="2"/>
    <x v="0"/>
    <x v="1"/>
    <s v="Subdirección de Geografía y Cartografía "/>
    <x v="2"/>
    <s v="Subdirector de Geografía y Cartografía "/>
    <x v="1"/>
    <x v="5"/>
    <s v="Densificar el marco de referencia terrestre"/>
    <s v="Datos Rinex de las estaciones permanentes generados"/>
    <n v="198"/>
    <d v="2021-02-05T00:00:00"/>
    <n v="2941780"/>
    <n v="31378987"/>
    <n v="62757974"/>
    <x v="1"/>
    <s v="ALEJANDRO RODRÍGUEZ URREA _x000a_DIEGO ANDRÉS GARCÍA CASTAÑEDA"/>
    <n v="76160"/>
    <n v="0"/>
    <s v="24385_x000a_24387"/>
    <x v="4"/>
    <x v="5"/>
    <x v="1"/>
  </r>
  <r>
    <x v="3"/>
    <n v="68"/>
    <x v="3"/>
    <x v="3"/>
    <x v="0"/>
    <x v="3"/>
    <x v="4"/>
    <x v="1"/>
    <s v="Servicios de mantenimiento y reparación de vehículos"/>
    <n v="78181500"/>
    <s v="Prestación de servicios para el mantenimiento preventivo, correctivo y suministro e instalación de repuestos, para los vehículos livianos y unidades móviles del parque automotor del IGAC a nivel nacional."/>
    <x v="5"/>
    <x v="5"/>
    <n v="8"/>
    <x v="1"/>
    <x v="4"/>
    <x v="2"/>
    <n v="346300000"/>
    <n v="346300000"/>
    <x v="0"/>
    <x v="1"/>
    <x v="0"/>
    <x v="1"/>
    <x v="18"/>
    <s v="Secretaria General - GIT Servicios Administrativos"/>
    <x v="1"/>
    <s v="Coordinador GIT Servicios Administrativos"/>
    <x v="2"/>
    <x v="2"/>
    <s v="N/A"/>
    <s v="N/A"/>
    <n v="528"/>
    <d v="2021-04-14T00:00:00"/>
    <n v="0"/>
    <n v="346223527"/>
    <n v="346223527"/>
    <x v="1"/>
    <s v="UNION TEMPORAL AUTOMOTRIZ 2020_x000a_AUTO INVERSIONES COLOMBIA S.A AUTOINVERCOL_x000a_CENTRO INTEGRAL DE MANTENIMIENTO ATOCARS SAS_x000a_"/>
    <n v="76473"/>
    <n v="0"/>
    <s v="24711_x000a_24712_x000a_24713"/>
    <x v="2"/>
    <x v="5"/>
    <x v="0"/>
  </r>
  <r>
    <x v="1"/>
    <n v="47"/>
    <x v="1"/>
    <x v="1"/>
    <x v="5"/>
    <x v="4"/>
    <x v="4"/>
    <x v="8"/>
    <s v="Cartografía"/>
    <n v="81151600"/>
    <s v="Prestación de servicios profesionales para realizar los diagnósticos de los límites de las entidades territoriales."/>
    <x v="1"/>
    <x v="2"/>
    <n v="10"/>
    <x v="1"/>
    <x v="0"/>
    <x v="2"/>
    <n v="85682910"/>
    <n v="85682910"/>
    <x v="0"/>
    <x v="1"/>
    <x v="5"/>
    <x v="0"/>
    <x v="1"/>
    <s v="Subdirección de Geografía y Cartografía "/>
    <x v="2"/>
    <s v="Subdirector de Geografía y Cartografía "/>
    <x v="13"/>
    <x v="22"/>
    <s v="Elaborar, remitir y publicar el diagnóstico de  límites de 100 entidades territoriales como insumo para la caracterización territorial y levantamiento catastral."/>
    <s v="Documentos de estudios técnicos de deslindes y de Territorios Indígenas"/>
    <n v="379"/>
    <d v="2021-02-22T00:00:00"/>
    <n v="2941780"/>
    <n v="28535266"/>
    <n v="85605798"/>
    <x v="1"/>
    <s v="CÉSAR ERNESTO MALPICA RODRÍGUEZ _x000a_JULY   PAOLA   PIÑEROS   CORREA_x000a_ALEJANDRAREGINAALCARCELMORALES"/>
    <n v="77112"/>
    <n v="0"/>
    <s v="24529_x000a_24530_x000a_24531"/>
    <x v="3"/>
    <x v="5"/>
    <x v="1"/>
  </r>
  <r>
    <x v="1"/>
    <n v="16"/>
    <x v="1"/>
    <x v="1"/>
    <x v="2"/>
    <x v="2"/>
    <x v="4"/>
    <x v="8"/>
    <s v="Cartografía"/>
    <n v="81151600"/>
    <s v="Prestación de servicios profesionales para realizar las actividades de cálculo de proyectos GNSS y demás asignados."/>
    <x v="4"/>
    <x v="4"/>
    <n v="11"/>
    <x v="1"/>
    <x v="0"/>
    <x v="2"/>
    <n v="66741840"/>
    <n v="66741840"/>
    <x v="0"/>
    <x v="1"/>
    <x v="2"/>
    <x v="0"/>
    <x v="1"/>
    <s v="Subdirección de Geografía y Cartografía "/>
    <x v="2"/>
    <s v="Subdirector de Geografía y Cartografía "/>
    <x v="1"/>
    <x v="5"/>
    <s v="Densificar el marco de referencia terrestre"/>
    <s v="Datos Rinex de las estaciones permanentes generados"/>
    <n v="108"/>
    <d v="2021-01-27T00:00:00"/>
    <n v="3124732"/>
    <n v="33330475"/>
    <n v="66660950"/>
    <x v="1"/>
    <s v="PABLO ALEJANDRO MENDEZ HERNANDEZ_x000a_JENNY AZUCENA HERRERA GARZON"/>
    <n v="80890"/>
    <n v="0"/>
    <s v="24250_x000a_24251"/>
    <x v="4"/>
    <x v="5"/>
    <x v="1"/>
  </r>
  <r>
    <x v="4"/>
    <n v="4"/>
    <x v="4"/>
    <x v="4"/>
    <x v="0"/>
    <x v="3"/>
    <x v="4"/>
    <x v="8"/>
    <s v="Servicios de formación profesional en ingeniería"/>
    <n v="86101610"/>
    <s v="Prestación de servicios personales para la organización de información edafológica y de capacidad de uso de las tierras dentro de los procesos de levantamientos de suelos y aplicaciones agrológicas."/>
    <x v="4"/>
    <x v="4"/>
    <n v="7"/>
    <x v="1"/>
    <x v="0"/>
    <x v="2"/>
    <n v="13473194"/>
    <n v="13473194"/>
    <x v="0"/>
    <x v="1"/>
    <x v="0"/>
    <x v="0"/>
    <x v="7"/>
    <s v="Subdirección de Agrología"/>
    <x v="5"/>
    <s v="Subdirector de Agrología "/>
    <x v="6"/>
    <x v="20"/>
    <s v="Estudio de suelos como insumo para el ordenamiento integral del territorio."/>
    <s v="Sistema de información agrologica actualizado"/>
    <n v="140"/>
    <d v="2021-01-22T00:00:00"/>
    <n v="1911592"/>
    <n v="13381144"/>
    <n v="13381144"/>
    <x v="1"/>
    <s v="VALENTINA ROJAS"/>
    <n v="92050"/>
    <n v="0"/>
    <n v="24338"/>
    <x v="2"/>
    <x v="5"/>
    <x v="1"/>
  </r>
  <r>
    <x v="1"/>
    <n v="6"/>
    <x v="1"/>
    <x v="1"/>
    <x v="5"/>
    <x v="4"/>
    <x v="4"/>
    <x v="8"/>
    <s v="Cartografía"/>
    <n v="81151600"/>
    <s v="Prestación de servicios profesionales para apoyar la gestión técnica de los procesos de deslindes, de conformidad con los criterios técnicos y normatividad establecida"/>
    <x v="1"/>
    <x v="2"/>
    <n v="10"/>
    <x v="1"/>
    <x v="0"/>
    <x v="2"/>
    <n v="106026300"/>
    <n v="106026300"/>
    <x v="0"/>
    <x v="1"/>
    <x v="5"/>
    <x v="0"/>
    <x v="1"/>
    <s v="Subdirección de Geografía y Cartografía "/>
    <x v="2"/>
    <s v="Subdirector de Geografía y Cartografía "/>
    <x v="13"/>
    <x v="22"/>
    <s v="Realizar la apertura y expedición del acta de deslinde de tres (3) procesos"/>
    <s v="Documentos de estudios técnicos de deslindes y de Territorios Indígenas"/>
    <n v="69"/>
    <d v="2021-01-21T00:00:00"/>
    <n v="3640236"/>
    <n v="35310289"/>
    <n v="105930867"/>
    <x v="1"/>
    <s v="SAIDY CAROLINA CASTRO VASQUEZ_x000a_HUGO ANDRES CERON BERMUDEZ_x000a_DIANA ALEXANDRA CHINGATE CACERES_x000a_"/>
    <n v="95433"/>
    <n v="0"/>
    <s v="24224_x000a_24226_x000a_24227"/>
    <x v="3"/>
    <x v="5"/>
    <x v="1"/>
  </r>
  <r>
    <x v="1"/>
    <n v="36"/>
    <x v="1"/>
    <x v="1"/>
    <x v="0"/>
    <x v="3"/>
    <x v="4"/>
    <x v="6"/>
    <s v="Cartografía"/>
    <n v="81151600"/>
    <s v="Prestación de servicios profesionales para gestionar la etapa preparatoria de las solicitudes de bienes, servicio y/o obras publicas así como registro, verificación y publicación de los tramites contractuales dentro de las plataformas"/>
    <x v="1"/>
    <x v="2"/>
    <n v="11"/>
    <x v="1"/>
    <x v="0"/>
    <x v="2"/>
    <n v="80634026"/>
    <n v="80634026"/>
    <x v="0"/>
    <x v="1"/>
    <x v="0"/>
    <x v="0"/>
    <x v="1"/>
    <s v="Subdirección de Geografía y Cartografía "/>
    <x v="2"/>
    <s v="Subdirector de Geografía y Cartografía "/>
    <x v="1"/>
    <x v="1"/>
    <s v="Generar insumos y/o productos cartográficos"/>
    <s v="Cartografía escalas Medianas generada (1:10,000, 1:25,000)"/>
    <n v="286"/>
    <d v="2021-02-15T00:00:00"/>
    <n v="7550277"/>
    <n v="80536288"/>
    <n v="80536288"/>
    <x v="1"/>
    <s v="SONIA BELTRAN"/>
    <n v="97738"/>
    <n v="0"/>
    <n v="24451"/>
    <x v="2"/>
    <x v="5"/>
    <x v="1"/>
  </r>
  <r>
    <x v="1"/>
    <n v="10"/>
    <x v="1"/>
    <x v="1"/>
    <x v="5"/>
    <x v="4"/>
    <x v="4"/>
    <x v="8"/>
    <s v="Cartografía"/>
    <n v="81151600"/>
    <s v="Prestación de servicios para la organización, administración y disposición de los productos cartográficos, geográficos y geodésicos de la subdirección de geografía y cartografía. "/>
    <x v="4"/>
    <x v="4"/>
    <n v="11"/>
    <x v="1"/>
    <x v="0"/>
    <x v="2"/>
    <n v="85591209"/>
    <n v="85591209"/>
    <x v="0"/>
    <x v="1"/>
    <x v="5"/>
    <x v="0"/>
    <x v="1"/>
    <s v="Subdirección de Geografía y Cartografía "/>
    <x v="2"/>
    <s v="Subdirector de Geografía y Cartografía "/>
    <x v="1"/>
    <x v="24"/>
    <s v="Generar y disponer nuevos productos asociados a la información cartográfica geográfica y geodésica "/>
    <s v="Datos publicados de información geográfica, geodésica y cartográfica"/>
    <n v="84"/>
    <d v="2021-01-22T00:00:00"/>
    <n v="2671483"/>
    <n v="28495819"/>
    <n v="85487457"/>
    <x v="1"/>
    <s v="DANIELA MARIN LOPEZ _x000a_CAROL TATIANA CHICUAZUQUE GUTIERREZ_x000a_MARLON RICARDO RUIZ"/>
    <n v="103752"/>
    <n v="0"/>
    <s v="23237_x000a_23238_x000a_24552"/>
    <x v="3"/>
    <x v="5"/>
    <x v="0"/>
  </r>
  <r>
    <x v="1"/>
    <n v="52"/>
    <x v="1"/>
    <x v="1"/>
    <x v="2"/>
    <x v="2"/>
    <x v="4"/>
    <x v="8"/>
    <s v="Cartografía"/>
    <n v="81151600"/>
    <s v="Prestación de servicios para gestionar, organizar y procesar información geográfica requerida para los estudios e investigaciones asignadas."/>
    <x v="1"/>
    <x v="2"/>
    <n v="255"/>
    <x v="0"/>
    <x v="0"/>
    <x v="2"/>
    <n v="48553649"/>
    <n v="48553649"/>
    <x v="0"/>
    <x v="1"/>
    <x v="2"/>
    <x v="0"/>
    <x v="1"/>
    <s v="Subdirección de Geografía y Cartografía "/>
    <x v="2"/>
    <s v="Subdirector de Geografía y Cartografía "/>
    <x v="13"/>
    <x v="25"/>
    <s v="Elaborar y publicar documentos de caracterización territorial con fines de Catastro Multipropósito, conforme a metodología establecida."/>
    <s v="Documentos de estudios técnicos sobre geografía elaborados"/>
    <n v="368"/>
    <d v="2021-02-23T00:00:00"/>
    <n v="2941780"/>
    <n v="24220655"/>
    <n v="48441310"/>
    <x v="1"/>
    <s v="LAURA ALEJANDRA CANO ESPINEL_x000a_LUISA FERNANDA HERNANDEZ GUZMAN"/>
    <n v="112339"/>
    <n v="0"/>
    <s v="24522_x000a_24523"/>
    <x v="4"/>
    <x v="5"/>
    <x v="1"/>
  </r>
  <r>
    <x v="1"/>
    <n v="22"/>
    <x v="1"/>
    <x v="1"/>
    <x v="0"/>
    <x v="3"/>
    <x v="4"/>
    <x v="6"/>
    <s v="Cartografía"/>
    <n v="81151600"/>
    <s v="Prestación de servicios para gestionar,  realizar el control  y seguimiento a la toma de fotografía aérea y consecución de insumos necesarios para producción cartográfica."/>
    <x v="1"/>
    <x v="2"/>
    <n v="11"/>
    <x v="1"/>
    <x v="0"/>
    <x v="2"/>
    <n v="92997806"/>
    <n v="92997806"/>
    <x v="0"/>
    <x v="1"/>
    <x v="0"/>
    <x v="0"/>
    <x v="1"/>
    <s v="Subdirección de Geografía y Cartografía "/>
    <x v="2"/>
    <s v="Subdirector de Geografía y Cartografía "/>
    <x v="1"/>
    <x v="1"/>
    <s v="Capturar y/o gestionar imágenes del territorio colombiano e incorporarlas en el Banco Nacional de Imágenes, a escalas y temporalidad requerida para fines catastrales"/>
    <s v="Imágenes incorporadas al Banco Nacional de imágenes"/>
    <n v="163"/>
    <d v="2021-02-04T00:00:00"/>
    <n v="8707976"/>
    <n v="92885077"/>
    <n v="92885077"/>
    <x v="1"/>
    <s v="GABRIEL CADENA"/>
    <n v="112729"/>
    <n v="0"/>
    <n v="24351"/>
    <x v="2"/>
    <x v="5"/>
    <x v="1"/>
  </r>
  <r>
    <x v="1"/>
    <n v="21"/>
    <x v="1"/>
    <x v="1"/>
    <x v="0"/>
    <x v="3"/>
    <x v="4"/>
    <x v="6"/>
    <s v="Servicios de formación profesional en ingeniería"/>
    <n v="86101610"/>
    <s v="Prestación de servicios profesionales para el acompañamiento y seguimiento a la ejecución de los  proyectos  y procesos de la Subdirección de Geografía y Cartografía."/>
    <x v="1"/>
    <x v="2"/>
    <n v="11"/>
    <x v="1"/>
    <x v="0"/>
    <x v="2"/>
    <n v="92997806"/>
    <n v="92997806"/>
    <x v="0"/>
    <x v="1"/>
    <x v="0"/>
    <x v="0"/>
    <x v="1"/>
    <s v="Subdirección de Geografía y Cartografía "/>
    <x v="2"/>
    <s v="Subdirector de Geografía y Cartografía "/>
    <x v="1"/>
    <x v="1"/>
    <s v="Generar insumos y/o productos cartográficos"/>
    <s v="Cartografía escalas Medianas generada (1:10,000, 1:25,000)"/>
    <n v="170"/>
    <d v="2021-02-04T00:00:00"/>
    <n v="8707976"/>
    <n v="92885077"/>
    <n v="92885077"/>
    <x v="1"/>
    <s v="JOHANNA MARÍA DÍAZ DÍAZ_x000a_"/>
    <n v="112729"/>
    <n v="0"/>
    <n v="24355"/>
    <x v="2"/>
    <x v="5"/>
    <x v="1"/>
  </r>
  <r>
    <x v="4"/>
    <n v="6"/>
    <x v="4"/>
    <x v="4"/>
    <x v="0"/>
    <x v="3"/>
    <x v="4"/>
    <x v="8"/>
    <s v="Servicios de formación profesional en ingeniería"/>
    <n v="86101610"/>
    <s v="Prestación de servicios para el manejo de la información que genere la subdirección de agrología en el desarrollo de sus proyectos."/>
    <x v="4"/>
    <x v="4"/>
    <n v="7"/>
    <x v="1"/>
    <x v="0"/>
    <x v="2"/>
    <n v="18155711"/>
    <n v="18155711"/>
    <x v="0"/>
    <x v="1"/>
    <x v="0"/>
    <x v="0"/>
    <x v="7"/>
    <s v="Subdirección de Agrología"/>
    <x v="5"/>
    <s v="Subdirector de Agrología "/>
    <x v="6"/>
    <x v="20"/>
    <s v="Estudio de suelos como insumo para el ordenamiento integral del territorio."/>
    <s v="Sistema de información agrologica actualizado"/>
    <n v="119"/>
    <d v="2021-01-22T00:00:00"/>
    <n v="2575938"/>
    <n v="18031566"/>
    <n v="18031566"/>
    <x v="1"/>
    <s v="ANDREA PILAR SINTURA HUERTA"/>
    <n v="124145"/>
    <n v="0"/>
    <n v="24309"/>
    <x v="2"/>
    <x v="5"/>
    <x v="1"/>
  </r>
  <r>
    <x v="4"/>
    <n v="23"/>
    <x v="4"/>
    <x v="4"/>
    <x v="0"/>
    <x v="3"/>
    <x v="4"/>
    <x v="8"/>
    <s v="Servicios de formación profesional en ingeniería"/>
    <n v="86101610"/>
    <s v="Prestación de servicios personales para ejecutar el programa de aseguramiento metrológico de los equipos e instrumentos  conforme a los requisitos de la Norma ISO 17025, en el GIT Laboratorio Nacional de Suelos."/>
    <x v="4"/>
    <x v="4"/>
    <n v="7"/>
    <x v="1"/>
    <x v="0"/>
    <x v="2"/>
    <n v="18155711"/>
    <n v="18155711"/>
    <x v="0"/>
    <x v="1"/>
    <x v="0"/>
    <x v="0"/>
    <x v="7"/>
    <s v="Subdirección de Agrología"/>
    <x v="3"/>
    <s v="Subdirector de Agrología "/>
    <x v="6"/>
    <x v="7"/>
    <s v="Análisis físicos, químicos, biológicos y mineralógicos de suelos"/>
    <s v="Pruebas químicas, físicas, mineralógicas y biológicas de suelos realizadas"/>
    <n v="135"/>
    <d v="2021-01-22T00:00:00"/>
    <n v="2575938"/>
    <n v="18031566"/>
    <n v="18031566"/>
    <x v="1"/>
    <s v="JOHN JAIRO YATE ALAPE"/>
    <n v="124145"/>
    <n v="0"/>
    <n v="24350"/>
    <x v="2"/>
    <x v="5"/>
    <x v="1"/>
  </r>
  <r>
    <x v="4"/>
    <n v="20"/>
    <x v="4"/>
    <x v="4"/>
    <x v="0"/>
    <x v="3"/>
    <x v="4"/>
    <x v="8"/>
    <s v="Servicios de formación profesional en ingeniería"/>
    <n v="86101610"/>
    <s v="Prestación de servicios personales para implementar y ejecutar las actividades de control ambiental bajo la Norma ISO 14001 y manejo de residuos en el GIT Laboratorio Nacional de Suelos"/>
    <x v="4"/>
    <x v="4"/>
    <n v="7"/>
    <x v="1"/>
    <x v="0"/>
    <x v="2"/>
    <n v="18155711"/>
    <n v="18155711"/>
    <x v="0"/>
    <x v="1"/>
    <x v="0"/>
    <x v="0"/>
    <x v="7"/>
    <s v="Subdirección de Agrología"/>
    <x v="3"/>
    <s v="Subdirector de Agrología "/>
    <x v="6"/>
    <x v="7"/>
    <s v="Análisis físicos, químicos, biológicos y mineralógicos de suelos"/>
    <s v="Pruebas químicas, físicas, mineralógicas y biológicas de suelos realizadas"/>
    <n v="204"/>
    <d v="2021-01-22T00:00:00"/>
    <n v="2575938"/>
    <n v="18031566"/>
    <n v="18031566"/>
    <x v="1"/>
    <s v="SERGIO ANDRÉS ARENAS ENMOGA"/>
    <n v="124145"/>
    <n v="0"/>
    <n v="24392"/>
    <x v="2"/>
    <x v="5"/>
    <x v="2"/>
  </r>
  <r>
    <x v="1"/>
    <n v="8"/>
    <x v="1"/>
    <x v="1"/>
    <x v="2"/>
    <x v="2"/>
    <x v="4"/>
    <x v="8"/>
    <s v="Cartografía"/>
    <n v="81151600"/>
    <s v="Prestación de servicios para el fortalecimiento de los productos y servicios de información geográfica, cartográfica y geodésica, promoviendo su descubrimiento y uso."/>
    <x v="4"/>
    <x v="4"/>
    <n v="10"/>
    <x v="1"/>
    <x v="0"/>
    <x v="0"/>
    <n v="146607320"/>
    <n v="146607320"/>
    <x v="0"/>
    <x v="1"/>
    <x v="2"/>
    <x v="0"/>
    <x v="1"/>
    <s v="Subdirección de Geografía y Cartografía "/>
    <x v="2"/>
    <s v="Subdirector de Geografía y Cartografía "/>
    <x v="13"/>
    <x v="23"/>
    <s v="Robustecer el sistema de información única de información geográfica, cartográfica y geodésica &quot;Colombia en Mapas&quot;"/>
    <s v="Datos publicados de información geográfica, geodésica y cartográfica"/>
    <n v="76"/>
    <d v="2021-01-21T00:00:00"/>
    <n v="7550277"/>
    <n v="73237687"/>
    <n v="146475374"/>
    <x v="1"/>
    <s v="MARIA ANDREA GONZALEZ MURGUEITIO  _x000a_JULIÁN FRANKY TOBÓN"/>
    <n v="131946"/>
    <n v="0"/>
    <s v="24230_x000a_24233"/>
    <x v="4"/>
    <x v="5"/>
    <x v="1"/>
  </r>
  <r>
    <x v="1"/>
    <n v="15"/>
    <x v="1"/>
    <x v="1"/>
    <x v="5"/>
    <x v="4"/>
    <x v="4"/>
    <x v="8"/>
    <s v="Cartografía"/>
    <n v="81151600"/>
    <s v="Prestación de servicios para realizar el proceso de aerotriangulación, de conformidad con las especificaciones técnicas y rendimientos establecidos."/>
    <x v="4"/>
    <x v="4"/>
    <n v="11"/>
    <x v="1"/>
    <x v="0"/>
    <x v="2"/>
    <n v="116628930"/>
    <n v="116628930"/>
    <x v="0"/>
    <x v="1"/>
    <x v="5"/>
    <x v="0"/>
    <x v="1"/>
    <s v="Subdirección de Geografía y Cartografía "/>
    <x v="2"/>
    <s v="Subdirector de Geografía y Cartografía "/>
    <x v="1"/>
    <x v="1"/>
    <s v="Generar insumos y/o productos cartográficos"/>
    <s v="Cartografía escalas Medianas generada (1:10,000, 1:25,000)"/>
    <n v="109"/>
    <d v="2021-01-26T00:00:00"/>
    <n v="3640236"/>
    <n v="38829184"/>
    <n v="116487552"/>
    <x v="1"/>
    <s v="ABRIEL ANDRES PUENTES GUTIERREZ_x000a_DANNY STIVENS MORENO SANCHEZ _x000a_ANGIE LORENA AVENDAÑO GOMEZ"/>
    <n v="141378"/>
    <n v="0"/>
    <s v="24256_x000a_24254_x000a_24256"/>
    <x v="3"/>
    <x v="5"/>
    <x v="1"/>
  </r>
  <r>
    <x v="1"/>
    <n v="19"/>
    <x v="1"/>
    <x v="1"/>
    <x v="0"/>
    <x v="3"/>
    <x v="4"/>
    <x v="6"/>
    <s v="Cartografía"/>
    <n v="81151600"/>
    <s v="Prestación de servicios para gestionar y orientar el cumplimiento de los proyectos liderados por la Subdirección de Geografía y Cartografía"/>
    <x v="1"/>
    <x v="2"/>
    <n v="11"/>
    <x v="1"/>
    <x v="0"/>
    <x v="0"/>
    <n v="117717006"/>
    <n v="117717006"/>
    <x v="0"/>
    <x v="1"/>
    <x v="0"/>
    <x v="0"/>
    <x v="1"/>
    <s v="Subdirección de Geografía y Cartografía "/>
    <x v="2"/>
    <s v="Subdirector de Geografía y Cartografía "/>
    <x v="1"/>
    <x v="5"/>
    <s v="Densificar el marco de referencia terrestre"/>
    <s v="Puntos Geodésicos Materializados"/>
    <n v="131"/>
    <d v="2021-02-04T00:00:00"/>
    <n v="11022592"/>
    <n v="117574315"/>
    <n v="117574315"/>
    <x v="1"/>
    <s v="ADRIANA PACHON LOZANO"/>
    <n v="142691"/>
    <n v="0"/>
    <n v="24359"/>
    <x v="2"/>
    <x v="5"/>
    <x v="2"/>
  </r>
  <r>
    <x v="1"/>
    <n v="51"/>
    <x v="1"/>
    <x v="1"/>
    <x v="5"/>
    <x v="4"/>
    <x v="4"/>
    <x v="8"/>
    <s v="Cartografía"/>
    <n v="81151600"/>
    <s v="Prestación de servicios para elaborar los mapas temáticos y salidas gráficas requeridas para los estudios y/o investigaciones geográficas asignadas, de conformidad con los lineamientos técnicos."/>
    <x v="1"/>
    <x v="2"/>
    <n v="255"/>
    <x v="0"/>
    <x v="0"/>
    <x v="0"/>
    <n v="66138662"/>
    <n v="66138662"/>
    <x v="0"/>
    <x v="1"/>
    <x v="5"/>
    <x v="0"/>
    <x v="1"/>
    <s v="Subdirección de Geografía y Cartografía "/>
    <x v="2"/>
    <s v="Subdirector de Geografía y Cartografía "/>
    <x v="13"/>
    <x v="25"/>
    <s v="Elaborar y publicar documentos de caracterización territorial con fines de Catastro Multipropósito, conforme a metodología establecida."/>
    <s v="Documentos de estudios técnicos sobre geografía elaborados"/>
    <n v="403"/>
    <d v="2021-02-23T00:00:00"/>
    <n v="2671483"/>
    <n v="21995210"/>
    <n v="65985630"/>
    <x v="1"/>
    <s v="HUGO ALBEIRO GARAY SOTO_x000a_NATALIA LORENA MONTOYA PAEZ _x000a_NATHALIA RODRIGUEZ BERMUDEZ"/>
    <n v="153032"/>
    <n v="0"/>
    <s v="24541_x000a_24542_x000a_24546"/>
    <x v="3"/>
    <x v="5"/>
    <x v="1"/>
  </r>
  <r>
    <x v="1"/>
    <n v="13"/>
    <x v="1"/>
    <x v="1"/>
    <x v="6"/>
    <x v="7"/>
    <x v="4"/>
    <x v="8"/>
    <s v="Cartografía"/>
    <n v="81151600"/>
    <s v="Prestación de servicios para la captura y procesamiento de coordenadas, elaboración de levantamientos topográficos y clasificación de campo, de acuerdo con las especificaciones de conformidad con los lineamientos establecidos."/>
    <x v="4"/>
    <x v="4"/>
    <n v="11"/>
    <x v="1"/>
    <x v="0"/>
    <x v="2"/>
    <n v="142652015"/>
    <n v="142652015"/>
    <x v="0"/>
    <x v="1"/>
    <x v="6"/>
    <x v="0"/>
    <x v="1"/>
    <s v="Subdirección de Geografía y Cartografía "/>
    <x v="2"/>
    <s v="Subdirector de Geografía y Cartografía "/>
    <x v="1"/>
    <x v="5"/>
    <s v="Densificar el marco de referencia terrestre"/>
    <s v="Puntos Geodésicos Materializados"/>
    <n v="90"/>
    <d v="2021-01-26T00:00:00"/>
    <n v="2671483"/>
    <n v="28495819"/>
    <n v="142479095"/>
    <x v="1"/>
    <s v="ADRIANA LIZETH RICAURTE MENESES _x000a_BRIGITTE DAYANA VEGA BERNAL_x000a_SONIA CASTILLO_x000a_NUBIA STELLA REYES MESA_x000a_JUAN CARLOS LOSADA"/>
    <n v="172920"/>
    <n v="0"/>
    <s v="24246_x000a_24247_x000a_24272_x000a_24273_x000a_24274"/>
    <x v="7"/>
    <x v="5"/>
    <x v="1"/>
  </r>
  <r>
    <x v="4"/>
    <n v="5"/>
    <x v="4"/>
    <x v="4"/>
    <x v="0"/>
    <x v="3"/>
    <x v="4"/>
    <x v="8"/>
    <s v="Servicios de formación profesional en ingeniería"/>
    <n v="86101610"/>
    <s v="Prestación de servicios profesionales para apoyar las actividades de fortalecimiento institucional del proceso agrologico mediante la formulación e implementación de lineamientos de ejecución, seguimiento y control. "/>
    <x v="4"/>
    <x v="4"/>
    <n v="7"/>
    <x v="1"/>
    <x v="0"/>
    <x v="2"/>
    <n v="28975394"/>
    <n v="28975394"/>
    <x v="0"/>
    <x v="1"/>
    <x v="0"/>
    <x v="0"/>
    <x v="7"/>
    <s v="Subdirección de Agrología"/>
    <x v="5"/>
    <s v="Subdirector de Agrología "/>
    <x v="6"/>
    <x v="20"/>
    <s v="Estudio de suelos como insumo para el ordenamiento integral del territorio."/>
    <s v="Sistema de información agrologica actualizado"/>
    <n v="258"/>
    <d v="2021-01-22T00:00:00"/>
    <n v="4112781"/>
    <n v="28789467"/>
    <n v="28789467"/>
    <x v="1"/>
    <s v="JOHANNA KATERINE CORDERO CASALLAS"/>
    <n v="185927"/>
    <n v="0"/>
    <n v="24434"/>
    <x v="2"/>
    <x v="5"/>
    <x v="1"/>
  </r>
  <r>
    <x v="4"/>
    <n v="16"/>
    <x v="4"/>
    <x v="4"/>
    <x v="0"/>
    <x v="3"/>
    <x v="4"/>
    <x v="4"/>
    <s v="Servicios de formación profesional en ingeniería"/>
    <n v="86101610"/>
    <s v="Prestación de servicios profesionales para la gestión, planeación, preparación y control de calidad de la producción cartográfica y alfanumérica de los diferentes proyectos que se adelantan en la Subdirección de Agrología"/>
    <x v="3"/>
    <x v="3"/>
    <n v="10"/>
    <x v="1"/>
    <x v="0"/>
    <x v="2"/>
    <n v="28975394"/>
    <n v="28975394"/>
    <x v="0"/>
    <x v="1"/>
    <x v="0"/>
    <x v="0"/>
    <x v="7"/>
    <s v="Subdirección de Agrología"/>
    <x v="6"/>
    <s v="Subdirector de Agrología "/>
    <x v="6"/>
    <x v="20"/>
    <s v="Geomorfología aplicada a levantamientos de suelos, Levantamientos de Coberturas, Uso de la tierra, Conflictos biofísicos de uso del territorio, difusión y disposición de la información generada."/>
    <s v="Sistema de información agrologica actualizado"/>
    <m/>
    <d v="2021-03-03T00:00:00"/>
    <n v="4112781"/>
    <n v="28789467"/>
    <n v="28789467"/>
    <x v="1"/>
    <s v="KATHERINE GÓMEZ RODRIGUEZ"/>
    <n v="185927"/>
    <n v="0"/>
    <n v="24550"/>
    <x v="2"/>
    <x v="5"/>
    <x v="1"/>
  </r>
  <r>
    <x v="4"/>
    <n v="21"/>
    <x v="4"/>
    <x v="4"/>
    <x v="0"/>
    <x v="3"/>
    <x v="4"/>
    <x v="8"/>
    <s v="Servicios de formación profesional en ingeniería"/>
    <n v="86101610"/>
    <s v="Prestación de servicios profesionales para realizar el control de calidad, seguimiento, validación y programación analítica garantizando el cumplimiento oportuno de la prestación de servicios de análisis en el área de biología del GIT Laboratorio Nacional de Suelos."/>
    <x v="4"/>
    <x v="4"/>
    <n v="7"/>
    <x v="1"/>
    <x v="0"/>
    <x v="2"/>
    <n v="28975394"/>
    <n v="28975394"/>
    <x v="0"/>
    <x v="1"/>
    <x v="0"/>
    <x v="0"/>
    <x v="7"/>
    <s v="Subdirección de Agrología"/>
    <x v="3"/>
    <s v="Subdirector de Agrología "/>
    <x v="6"/>
    <x v="7"/>
    <s v="Análisis físicos, químicos, biológicos y mineralógicos de suelos"/>
    <s v="Pruebas químicas, físicas, mineralógicas y biológicas de suelos realizadas"/>
    <n v="137"/>
    <d v="2021-01-22T00:00:00"/>
    <n v="4112781"/>
    <n v="28789467"/>
    <n v="28789467"/>
    <x v="1"/>
    <s v="VLADIMIR PAEZ FONSECA"/>
    <n v="185927"/>
    <n v="0"/>
    <n v="24336"/>
    <x v="2"/>
    <x v="5"/>
    <x v="1"/>
  </r>
  <r>
    <x v="4"/>
    <n v="15"/>
    <x v="4"/>
    <x v="4"/>
    <x v="0"/>
    <x v="3"/>
    <x v="4"/>
    <x v="8"/>
    <s v="Servicios de formación profesional en ingeniería"/>
    <n v="86101610"/>
    <s v="Prestación de servicios profesionales para asignación, elaboración y consolidación de información fotogramétrica de los diferentes proyectos que adelante la subdirección de Agrología."/>
    <x v="4"/>
    <x v="4"/>
    <n v="7"/>
    <x v="1"/>
    <x v="0"/>
    <x v="2"/>
    <n v="28975394"/>
    <n v="28975394"/>
    <x v="0"/>
    <x v="1"/>
    <x v="0"/>
    <x v="0"/>
    <x v="7"/>
    <s v="Subdirección de Agrología"/>
    <x v="6"/>
    <s v="Subdirector de Agrología "/>
    <x v="6"/>
    <x v="20"/>
    <s v="Geomorfología aplicada a levantamientos de suelos, Levantamientos de Coberturas, Uso de la tierra, Conflictos biofísicos de uso del territorio, difusión y disposición de la información generada."/>
    <s v="Sistema de información agrologica actualizado"/>
    <n v="298"/>
    <d v="2021-01-22T00:00:00"/>
    <n v="4112781"/>
    <n v="28789467"/>
    <n v="28789467"/>
    <x v="1"/>
    <s v="ZULY YESENIA OLAYA ACOSTA"/>
    <n v="185927"/>
    <n v="0"/>
    <n v="24467"/>
    <x v="2"/>
    <x v="5"/>
    <x v="1"/>
  </r>
  <r>
    <x v="1"/>
    <n v="44"/>
    <x v="1"/>
    <x v="1"/>
    <x v="4"/>
    <x v="5"/>
    <x v="4"/>
    <x v="6"/>
    <s v="Cartografía"/>
    <n v="81151600"/>
    <s v="Prestación de servicios para implementar y optimizar los procesos de aseguramiento de la calidad de productos cartográficos, de conformidad con las especificaciones técnicas y rendimientos establecidos."/>
    <x v="1"/>
    <x v="2"/>
    <n v="10"/>
    <x v="1"/>
    <x v="0"/>
    <x v="0"/>
    <n v="212052600"/>
    <n v="212052600"/>
    <x v="0"/>
    <x v="1"/>
    <x v="4"/>
    <x v="0"/>
    <x v="1"/>
    <s v="Subdirección de Geografía y Cartografía "/>
    <x v="2"/>
    <s v="Subdirector de Geografía y Cartografía "/>
    <x v="1"/>
    <x v="1"/>
    <s v="Oficializar e integrar la información cartográfica producida por terceros  a las bases de datos oficiales del País "/>
    <s v="Cartografía escalas Medianas generada (1:10,000, 1:25,000)"/>
    <n v="371"/>
    <d v="2021-02-19T00:00:00"/>
    <n v="3640236"/>
    <n v="35310289"/>
    <n v="211861734"/>
    <x v="1"/>
    <s v="JONNY ALEXANDER TORRES ROBLES_x000a_ANGELICA MARIA JENNIFER DEMETRIO ROMERO_x000a_DEICY CAROLINA GALINDO MUÑOZ_x000a_LUIS FERNANDO MOLINA GARCÍA_x000a_JOHAN SEBASTIAN ALTUZARRA HERNÁNDEZ _x000a_HECTOR JAVIER AVELLANEDA PORTILLA"/>
    <n v="190866"/>
    <n v="0"/>
    <s v="24526_x000a_24587_x000a_24588_x000a_24593_x000a_24594_x000a_24595"/>
    <x v="5"/>
    <x v="5"/>
    <x v="1"/>
  </r>
  <r>
    <x v="0"/>
    <n v="7"/>
    <x v="0"/>
    <x v="0"/>
    <x v="0"/>
    <x v="3"/>
    <x v="4"/>
    <x v="8"/>
    <s v="Servicios de formación profesional en derecho"/>
    <n v="86101713"/>
    <s v="Prestación de servicios profesionales para el desarrollo del componente social requerido de los procesos de gestión catastral desarrollados por el IGAC"/>
    <x v="4"/>
    <x v="4"/>
    <n v="11"/>
    <x v="1"/>
    <x v="0"/>
    <x v="0"/>
    <n v="63335720"/>
    <n v="63335720"/>
    <x v="0"/>
    <x v="1"/>
    <x v="0"/>
    <x v="0"/>
    <x v="0"/>
    <s v="Subdirección de Catastro"/>
    <x v="2"/>
    <s v="Subdirectora de Catastro"/>
    <x v="0"/>
    <x v="0"/>
    <s v="Ejecutar procesos de actualización catastral a nivel nacional"/>
    <s v="Predios actualizados catastralmente"/>
    <n v="54"/>
    <d v="2021-01-19T00:00:00"/>
    <n v="5757793"/>
    <n v="63143797"/>
    <n v="63143797"/>
    <x v="1"/>
    <s v="GERMAN ANDRES HERRERA SIERRA"/>
    <n v="191923"/>
    <n v="0"/>
    <n v="24213"/>
    <x v="2"/>
    <x v="5"/>
    <x v="1"/>
  </r>
  <r>
    <x v="2"/>
    <n v="51"/>
    <x v="2"/>
    <x v="2"/>
    <x v="0"/>
    <x v="3"/>
    <x v="4"/>
    <x v="8"/>
    <s v="Servicios de implementación de aplicaciones"/>
    <n v="81111508"/>
    <s v="Prestación de servicios profesionales para desarrollar, administrar y dar soporte a los componentes de los portales web y micro sitios de la entidad."/>
    <x v="1"/>
    <x v="2"/>
    <n v="9"/>
    <x v="1"/>
    <x v="0"/>
    <x v="0"/>
    <n v="51820134"/>
    <n v="51820134"/>
    <x v="0"/>
    <x v="1"/>
    <x v="0"/>
    <x v="0"/>
    <x v="9"/>
    <s v="Informática y Telecomunicaciones"/>
    <x v="1"/>
    <s v="Jefe Oficina de Informática y Telecomunicaciones"/>
    <x v="3"/>
    <x v="4"/>
    <s v="Implementar y mantener sistemas de información, portales y aplicaciones"/>
    <s v="Índice de capacidad en la prestación de servicios de tecnología."/>
    <n v="275"/>
    <d v="2021-02-11T00:00:00"/>
    <n v="5757793"/>
    <n v="51628211"/>
    <n v="51628211"/>
    <x v="1"/>
    <s v="JOSE  LUIS SANABRIA CASIANO"/>
    <n v="191923"/>
    <n v="0"/>
    <n v="24443"/>
    <x v="2"/>
    <x v="5"/>
    <x v="1"/>
  </r>
  <r>
    <x v="0"/>
    <n v="11"/>
    <x v="0"/>
    <x v="0"/>
    <x v="0"/>
    <x v="3"/>
    <x v="4"/>
    <x v="8"/>
    <s v="Servicios secretariales o de administración de oficinas  "/>
    <n v="80161501"/>
    <s v="Prestación de servicios profesionales para la atención, control y seguimiento a las peticiones presentadas en el área asignada."/>
    <x v="4"/>
    <x v="4"/>
    <n v="11"/>
    <x v="1"/>
    <x v="0"/>
    <x v="2"/>
    <n v="63335720"/>
    <n v="63335720"/>
    <x v="0"/>
    <x v="1"/>
    <x v="0"/>
    <x v="0"/>
    <x v="0"/>
    <s v="Subdirección de Catastro"/>
    <x v="2"/>
    <s v="Subdirectora de Catastro"/>
    <x v="0"/>
    <x v="0"/>
    <s v="Ejecutar procesos de actualización catastral a nivel nacional"/>
    <s v="Predios actualizados catastralmente"/>
    <n v="68"/>
    <d v="2021-01-20T00:00:00"/>
    <n v="5757793"/>
    <n v="63143797"/>
    <n v="63143797"/>
    <x v="1"/>
    <s v="MARTHA YANET DIAZ AYALA"/>
    <n v="191923"/>
    <n v="0"/>
    <n v="24225"/>
    <x v="2"/>
    <x v="5"/>
    <x v="1"/>
  </r>
  <r>
    <x v="5"/>
    <n v="2"/>
    <x v="5"/>
    <x v="6"/>
    <x v="0"/>
    <x v="3"/>
    <x v="4"/>
    <x v="8"/>
    <s v="Servicios de sistemas de información geográfica (sig)"/>
    <n v="81101512"/>
    <s v="Prestación de servicios  profesionales para realizar la verificación, control, seguimiento y  gestión de los proyectos de tecnologías de la información geográfica a cargo de la oficina CIAF"/>
    <x v="4"/>
    <x v="4"/>
    <n v="234"/>
    <x v="0"/>
    <x v="0"/>
    <x v="2"/>
    <n v="57152855"/>
    <n v="57152855"/>
    <x v="0"/>
    <x v="1"/>
    <x v="0"/>
    <x v="0"/>
    <x v="10"/>
    <s v="Oficina CIAF"/>
    <x v="1"/>
    <s v="Jefe Oficina CIAF"/>
    <x v="9"/>
    <x v="16"/>
    <s v="Realizar el desarrollo y soporte del sistemas de información geográfica para grupos étnicos"/>
    <s v="Entidades Asistidas"/>
    <n v="24"/>
    <d v="2021-01-08T00:00:00"/>
    <n v="7330366"/>
    <n v="56932509"/>
    <n v="56932509"/>
    <x v="1"/>
    <s v="YESENIA  VARGAS TEJEDOR"/>
    <n v="220346"/>
    <n v="0"/>
    <n v="24195"/>
    <x v="2"/>
    <x v="5"/>
    <x v="1"/>
  </r>
  <r>
    <x v="1"/>
    <n v="55"/>
    <x v="1"/>
    <x v="1"/>
    <x v="2"/>
    <x v="2"/>
    <x v="4"/>
    <x v="8"/>
    <s v="Cartografía"/>
    <n v="81151600"/>
    <s v="Prestación de servicios profesionales para preparar, organizar diagnosticar y levantar información en campo georreferenciada y amojonamiento en aspectos relacionados con los procesos de delimitación de fronteras y límites de entidades territoriales en el país."/>
    <x v="1"/>
    <x v="2"/>
    <n v="9"/>
    <x v="1"/>
    <x v="0"/>
    <x v="2"/>
    <n v="51409746"/>
    <n v="51409746"/>
    <x v="0"/>
    <x v="1"/>
    <x v="2"/>
    <x v="0"/>
    <x v="1"/>
    <s v="Subdirección de Geografía y Cartografía "/>
    <x v="2"/>
    <s v="Subdirector de Geografía y Cartografía "/>
    <x v="13"/>
    <x v="22"/>
    <s v="Realizar la apertura y expedición del acta de deslinde de tres (3) procesos"/>
    <s v="Documentos de estudios técnicos de deslindes y de Territorios Indígenas"/>
    <n v="377"/>
    <d v="2021-02-25T00:00:00"/>
    <n v="2941780"/>
    <n v="25593486"/>
    <n v="51186972"/>
    <x v="1"/>
    <s v="DANIEL LÓPEZ PINZÓN _x000a_ JOSÉ FERNANDO CORTÉS MOLANO"/>
    <n v="222774"/>
    <n v="0"/>
    <s v="24527_x000a_24533_x000a_"/>
    <x v="4"/>
    <x v="5"/>
    <x v="1"/>
  </r>
  <r>
    <x v="3"/>
    <n v="25"/>
    <x v="3"/>
    <x v="3"/>
    <x v="0"/>
    <x v="3"/>
    <x v="4"/>
    <x v="8"/>
    <s v="Servicios secretariales o de administración de oficinas  "/>
    <n v="80161501"/>
    <s v="Prestación de servicios profesionales para el registro y depuración de las cuentas del balance de impuestos, elaboración y consolidación de la información para la presentacion de las declaraciones tributarias."/>
    <x v="4"/>
    <x v="4"/>
    <n v="11"/>
    <x v="1"/>
    <x v="0"/>
    <x v="2"/>
    <n v="73517991"/>
    <n v="73517991"/>
    <x v="0"/>
    <x v="0"/>
    <x v="0"/>
    <x v="1"/>
    <x v="21"/>
    <s v="Secretaría General - GIT Gestión Financiera"/>
    <x v="1"/>
    <s v="Coordinador GIT Gestión Financiera"/>
    <x v="2"/>
    <x v="2"/>
    <s v="N/A"/>
    <s v="N/A"/>
    <n v="35"/>
    <d v="2021-01-13T00:00:00"/>
    <n v="6683454"/>
    <n v="73295212"/>
    <n v="73295212"/>
    <x v="1"/>
    <s v="EDGAR GERMAN CAICEDO GONZALEZ"/>
    <n v="222779"/>
    <n v="0"/>
    <n v="24192"/>
    <x v="2"/>
    <x v="5"/>
    <x v="0"/>
  </r>
  <r>
    <x v="2"/>
    <n v="40"/>
    <x v="2"/>
    <x v="2"/>
    <x v="0"/>
    <x v="3"/>
    <x v="4"/>
    <x v="8"/>
    <s v="Servicios de implementación de aplicaciones"/>
    <n v="81111508"/>
    <s v="Prestación de servicios profesionales para gestionar, administrar y monitorear la red regulada y el cableado estructurado de la entidad a nivel nacional."/>
    <x v="1"/>
    <x v="2"/>
    <n v="9"/>
    <x v="1"/>
    <x v="0"/>
    <x v="0"/>
    <n v="60151084"/>
    <n v="60151084"/>
    <x v="0"/>
    <x v="1"/>
    <x v="0"/>
    <x v="0"/>
    <x v="9"/>
    <s v="Informática y Telecomunicaciones"/>
    <x v="1"/>
    <s v="Jefe Oficina de Informática y Telecomunicaciones"/>
    <x v="3"/>
    <x v="4"/>
    <s v="Implementar y soportar plataforma de TI"/>
    <s v="Índice de capacidad en la prestación de servicios de tecnología."/>
    <n v="269"/>
    <d v="2021-02-11T00:00:00"/>
    <n v="6683454"/>
    <n v="59928304"/>
    <n v="59928304"/>
    <x v="1"/>
    <s v="LEONARDO LIZARAZO SIERRA"/>
    <n v="222780"/>
    <n v="0"/>
    <n v="24452"/>
    <x v="2"/>
    <x v="5"/>
    <x v="1"/>
  </r>
  <r>
    <x v="4"/>
    <n v="11"/>
    <x v="4"/>
    <x v="4"/>
    <x v="2"/>
    <x v="2"/>
    <x v="4"/>
    <x v="8"/>
    <s v="Servicios de formación profesional en ingeniería"/>
    <n v="86101610"/>
    <s v="Prestación de servicios personales para la delineación y depuración digital de información cartográfica y alfanumérica generada en los proyectos que se desarrollan en la Subdirección de Agrología"/>
    <x v="4"/>
    <x v="4"/>
    <n v="7"/>
    <x v="1"/>
    <x v="0"/>
    <x v="2"/>
    <n v="36311422"/>
    <n v="36311422"/>
    <x v="0"/>
    <x v="1"/>
    <x v="2"/>
    <x v="0"/>
    <x v="7"/>
    <s v="Subdirección de Agrología"/>
    <x v="6"/>
    <s v="Subdirector de Agrología "/>
    <x v="6"/>
    <x v="20"/>
    <s v="Geomorfología aplicada a levantamientos de suelos, Levantamientos de Coberturas, Uso de la tierra, Conflictos biofísicos de uso del territorio, difusión y disposición de la información generada."/>
    <s v="Sistema de información agrologica actualizado"/>
    <n v="314"/>
    <d v="2021-01-22T00:00:00"/>
    <n v="2575938"/>
    <n v="18031566"/>
    <n v="36063132"/>
    <x v="1"/>
    <s v="YONATAN HERRERA _x000a_ HERNAN GUILLERMO BENITEZ"/>
    <n v="248290"/>
    <n v="0"/>
    <s v="24476_x000a_24585"/>
    <x v="4"/>
    <x v="5"/>
    <x v="1"/>
  </r>
  <r>
    <x v="4"/>
    <n v="22"/>
    <x v="4"/>
    <x v="4"/>
    <x v="0"/>
    <x v="3"/>
    <x v="4"/>
    <x v="8"/>
    <s v="Servicios de formación profesional en ingeniería"/>
    <n v="86101610"/>
    <s v="Prestación de servicios personales para realizar la preparación y manejo de muestras de suelos, aguas, compost y tejido vegetal en el GIT Laboratorio Nacional de Suelos. "/>
    <x v="4"/>
    <x v="4"/>
    <n v="7"/>
    <x v="1"/>
    <x v="0"/>
    <x v="2"/>
    <n v="16296816"/>
    <n v="16296816"/>
    <x v="0"/>
    <x v="1"/>
    <x v="0"/>
    <x v="0"/>
    <x v="7"/>
    <s v="Subdirección de Agrología"/>
    <x v="3"/>
    <s v="Subdirector de Agrología "/>
    <x v="6"/>
    <x v="7"/>
    <s v="Análisis físicos, químicos, biológicos y mineralógicos de suelos"/>
    <s v="Pruebas químicas, físicas, mineralógicas y biológicas de suelos realizadas"/>
    <n v="132"/>
    <d v="2021-01-22T00:00:00"/>
    <n v="2004904"/>
    <n v="16039232"/>
    <n v="16039232"/>
    <x v="1"/>
    <s v="JUAN FELIPE RUEDA CALDERON"/>
    <n v="257584"/>
    <n v="0"/>
    <n v="24349"/>
    <x v="2"/>
    <x v="5"/>
    <x v="1"/>
  </r>
  <r>
    <x v="2"/>
    <n v="30"/>
    <x v="2"/>
    <x v="7"/>
    <x v="0"/>
    <x v="3"/>
    <x v="4"/>
    <x v="8"/>
    <s v="Servicios secretariales o de administración de oficinas  "/>
    <n v="80161501"/>
    <s v="Prestación de servicios profesionales para apoyar a la Oficina Asesora Jurídica en la estructuración de gestión jurídica, elaboración y revisión de conceptos, actos administrativos, doctrina y demás temas transversales que sean requeridos por el supervisor; así como realizar representación judicial y extrajudicial del IGAC a nivel nacional. "/>
    <x v="4"/>
    <x v="4"/>
    <n v="8"/>
    <x v="1"/>
    <x v="0"/>
    <x v="0"/>
    <n v="60678706"/>
    <n v="60678706"/>
    <x v="0"/>
    <x v="1"/>
    <x v="0"/>
    <x v="1"/>
    <x v="12"/>
    <s v="Oficina Asesora Jurídica"/>
    <x v="1"/>
    <s v="Jefe Oficina Asesora Jurídica"/>
    <x v="2"/>
    <x v="2"/>
    <s v="N/A"/>
    <s v="N/A"/>
    <n v="146"/>
    <d v="2021-01-26T00:00:00"/>
    <n v="7550277"/>
    <n v="60402216"/>
    <n v="60402216"/>
    <x v="1"/>
    <s v="SANDRA MAGALLY SALGADO LEYV"/>
    <n v="276490"/>
    <n v="0"/>
    <n v="24285"/>
    <x v="2"/>
    <x v="5"/>
    <x v="1"/>
  </r>
  <r>
    <x v="1"/>
    <n v="49"/>
    <x v="1"/>
    <x v="1"/>
    <x v="1"/>
    <x v="6"/>
    <x v="4"/>
    <x v="6"/>
    <s v="Cartografía"/>
    <n v="81151600"/>
    <s v="Prestación de servicios para analizar y desarrollar el componente temático de los estudios y/o investigaciones geográficas asignadas, de conformidad con la metodología establecida."/>
    <x v="1"/>
    <x v="2"/>
    <n v="255"/>
    <x v="0"/>
    <x v="0"/>
    <x v="2"/>
    <n v="120163140"/>
    <n v="120163140"/>
    <x v="0"/>
    <x v="1"/>
    <x v="1"/>
    <x v="0"/>
    <x v="1"/>
    <s v="Subdirección de Geografía y Cartografía "/>
    <x v="2"/>
    <s v="Subdirector de Geografía y Cartografía "/>
    <x v="13"/>
    <x v="25"/>
    <s v="Elaborar y publicar documentos de caracterización territorial con fines de Catastro Multipropósito, conforme a metodología establecida."/>
    <s v="Documentos de estudios técnicos sobre geografía elaborados"/>
    <n v="349"/>
    <d v="2021-02-22T00:00:00"/>
    <n v="3640236"/>
    <n v="29971276"/>
    <n v="119885104"/>
    <x v="1"/>
    <s v="SANDRA MIREYA ROMERO RODRIGUEZ_x000a_DIANA ALEJANDRA ESQUIVEL PERDOMO_x000a_YURY DHUSLEY ENTRADA TOBAR _x000a_LEIDY VANESSA ALBA AYALA "/>
    <n v="278036"/>
    <n v="0"/>
    <s v="24508_x000a_24513_x000a_24514_x000a_24515"/>
    <x v="6"/>
    <x v="5"/>
    <x v="1"/>
  </r>
  <r>
    <x v="1"/>
    <n v="11"/>
    <x v="1"/>
    <x v="1"/>
    <x v="6"/>
    <x v="7"/>
    <x v="4"/>
    <x v="8"/>
    <s v="Cartografía"/>
    <n v="81151600"/>
    <s v="Prestación de servicios para realizar la asignación , seguimiento y control de calidad de los procesos de producción cartográfica, de conformidad con las especificaciones técnicas y rendimientos establecidos."/>
    <x v="4"/>
    <x v="4"/>
    <n v="11"/>
    <x v="1"/>
    <x v="0"/>
    <x v="2"/>
    <n v="265731400"/>
    <n v="265731400"/>
    <x v="0"/>
    <x v="1"/>
    <x v="6"/>
    <x v="0"/>
    <x v="1"/>
    <s v="Subdirección de Geografía y Cartografía "/>
    <x v="2"/>
    <s v="Subdirector de Geografía y Cartografía "/>
    <x v="1"/>
    <x v="1"/>
    <s v="Generar insumos y/o productos cartográficos"/>
    <s v="Cartografía escalas Medianas generada (1:10,000, 1:25,000)"/>
    <n v="152"/>
    <d v="2021-01-22T00:00:00"/>
    <n v="4976424"/>
    <n v="53081856"/>
    <n v="265409280"/>
    <x v="1"/>
    <s v="GIZELA ANDREA GUZMAN LUGO_x000a_HERMAN FELIPE ZAPATA SERRANO _x000a_FABIAN GUZMAN PATIÑO_x000a_CARLOS ANDRES VELASCO PEÑA_x000a_RAFAEL HUMBERTO CUADROS ROMERO_x000a_"/>
    <n v="322120"/>
    <n v="0"/>
    <s v="24312_x000a_24313_x000a_24322_x000a_24323_x000a_24324"/>
    <x v="7"/>
    <x v="5"/>
    <x v="1"/>
  </r>
  <r>
    <x v="4"/>
    <n v="3"/>
    <x v="4"/>
    <x v="4"/>
    <x v="0"/>
    <x v="3"/>
    <x v="4"/>
    <x v="8"/>
    <s v="Servicios de formación profesional en ingeniería"/>
    <n v="86101610"/>
    <s v="Prestación de servicios personales para realizar la digitación y consolidación de la información agrológica, acorde con los estándares de control de calidad de la entidad."/>
    <x v="4"/>
    <x v="4"/>
    <n v="7"/>
    <x v="1"/>
    <x v="0"/>
    <x v="2"/>
    <n v="13473194"/>
    <n v="13473194"/>
    <x v="0"/>
    <x v="1"/>
    <x v="0"/>
    <x v="0"/>
    <x v="7"/>
    <s v="Subdirección de Agrología"/>
    <x v="5"/>
    <s v="Subdirector de Agrología "/>
    <x v="6"/>
    <x v="20"/>
    <s v="Estudio de suelos como insumo para el ordenamiento integral del territorio."/>
    <s v="Sistema de información agrologica actualizado"/>
    <n v="226"/>
    <d v="2021-01-22T00:00:00"/>
    <n v="1873015"/>
    <n v="13111105"/>
    <n v="13111105"/>
    <x v="1"/>
    <s v="MARÍA PAULA ROJAS"/>
    <n v="362089"/>
    <n v="0"/>
    <n v="24420"/>
    <x v="2"/>
    <x v="5"/>
    <x v="1"/>
  </r>
  <r>
    <x v="4"/>
    <n v="13"/>
    <x v="4"/>
    <x v="4"/>
    <x v="2"/>
    <x v="2"/>
    <x v="4"/>
    <x v="8"/>
    <s v="Servicios de formación profesional en ingeniería"/>
    <n v="86101610"/>
    <s v="Prestación de servicios profesionales para la implementación de sistemas de información geográfica en la estructuración y consolidación de productos cartográficos de los diferentes proyectos que adelante la Subdirección de Agrología."/>
    <x v="4"/>
    <x v="4"/>
    <n v="7"/>
    <x v="1"/>
    <x v="0"/>
    <x v="2"/>
    <n v="57950788"/>
    <n v="57950788"/>
    <x v="0"/>
    <x v="1"/>
    <x v="2"/>
    <x v="0"/>
    <x v="7"/>
    <s v="Subdirección de Agrología"/>
    <x v="6"/>
    <s v="Subdirector de Agrología "/>
    <x v="6"/>
    <x v="20"/>
    <s v="Geomorfología aplicada a levantamientos de suelos, Levantamientos de Coberturas, Uso de la tierra, Conflictos biofísicos de uso del territorio, difusión y disposición de la información generada."/>
    <s v="Sistema de información agrologica actualizado"/>
    <n v="141"/>
    <d v="2021-01-22T00:00:00"/>
    <n v="4112781"/>
    <n v="28789467"/>
    <n v="57578934"/>
    <x v="1"/>
    <s v="DIANA PATRICIA MERA GARZON _x000a_ LIZBETH GONZÁLEZ"/>
    <n v="371854"/>
    <n v="0"/>
    <s v="24343_x000a_24456"/>
    <x v="4"/>
    <x v="5"/>
    <x v="1"/>
  </r>
  <r>
    <x v="4"/>
    <n v="19"/>
    <x v="4"/>
    <x v="4"/>
    <x v="5"/>
    <x v="4"/>
    <x v="4"/>
    <x v="8"/>
    <s v="Servicios de formación profesional en ingeniería"/>
    <n v="86101610"/>
    <s v="Prestación de servicios personales para la ejecución de análisis básicos y aplicación de controles de calidad en el GIT Laboratorio Nacional de Suelos."/>
    <x v="4"/>
    <x v="4"/>
    <n v="7"/>
    <x v="1"/>
    <x v="0"/>
    <x v="2"/>
    <n v="54467133"/>
    <n v="54467133"/>
    <x v="0"/>
    <x v="1"/>
    <x v="5"/>
    <x v="0"/>
    <x v="7"/>
    <s v="Subdirección de Agrología"/>
    <x v="3"/>
    <s v="Subdirector de Agrología "/>
    <x v="6"/>
    <x v="7"/>
    <s v="Análisis físicos, químicos, biológicos y mineralógicos de suelos"/>
    <s v="Pruebas químicas, físicas, mineralógicas y biológicas de suelos realizadas"/>
    <n v="118"/>
    <d v="2021-01-22T00:00:00"/>
    <n v="2575938"/>
    <n v="18031566"/>
    <n v="54094698"/>
    <x v="1"/>
    <s v="DAVID LEONARDO CACERES_x000a_ANGELICA MARIA  SANCHEZ  ORDOÑEZ  _x000a_MARY  LESVIA  ARDILA  QUINTANA"/>
    <n v="372435"/>
    <n v="0"/>
    <s v="24317_x000a_24318_x000a_24319"/>
    <x v="3"/>
    <x v="5"/>
    <x v="1"/>
  </r>
  <r>
    <x v="5"/>
    <n v="17"/>
    <x v="5"/>
    <x v="6"/>
    <x v="0"/>
    <x v="3"/>
    <x v="4"/>
    <x v="4"/>
    <s v="Servicios de sistemas de información geográfica (sig)"/>
    <n v="81101512"/>
    <s v="Prestación de servicios profesionales para el procesamiento y análisis de datos de observación de la tierra y análisis de información geográfica requeridos en los proyectos a cargo de la Oficina CIAF."/>
    <x v="3"/>
    <x v="3"/>
    <n v="285"/>
    <x v="0"/>
    <x v="0"/>
    <x v="0"/>
    <n v="53105855"/>
    <n v="53105855"/>
    <x v="0"/>
    <x v="1"/>
    <x v="0"/>
    <x v="0"/>
    <x v="10"/>
    <s v="Oficina CIAF"/>
    <x v="1"/>
    <s v="Jefe Oficina CIAF"/>
    <x v="9"/>
    <x v="10"/>
    <s v="Desarrollar estudios e investigaciones aplicadas a través de ciencia de datos y prospectiva para fortalecer los procesos institucionales"/>
    <s v="Modelos de gestión Implementados"/>
    <n v="458"/>
    <d v="2021-03-16T00:00:00"/>
    <n v="5590090"/>
    <n v="52733182"/>
    <n v="52733182"/>
    <x v="1"/>
    <s v="JOAN SEBANTIAN  GUTIERREZ"/>
    <n v="372673"/>
    <n v="0"/>
    <n v="24598"/>
    <x v="2"/>
    <x v="5"/>
    <x v="1"/>
  </r>
  <r>
    <x v="1"/>
    <n v="50"/>
    <x v="1"/>
    <x v="1"/>
    <x v="5"/>
    <x v="4"/>
    <x v="4"/>
    <x v="8"/>
    <s v="Cartografía"/>
    <n v="81151600"/>
    <s v="Prestación de servicios para analizar, consolidar e integrar los documentos técnicos de los estudios e investigaciones geográficas, de conformidad con la metodología establecida."/>
    <x v="1"/>
    <x v="2"/>
    <n v="255"/>
    <x v="0"/>
    <x v="0"/>
    <x v="2"/>
    <n v="165464145"/>
    <n v="165464145"/>
    <x v="0"/>
    <x v="1"/>
    <x v="5"/>
    <x v="0"/>
    <x v="1"/>
    <s v="Subdirección de Geografía y Cartografía "/>
    <x v="2"/>
    <s v="Subdirector de Geografía y Cartografía "/>
    <x v="13"/>
    <x v="25"/>
    <s v="Elaborar y publicar documentos de caracterización territorial con fines de Catastro Multipropósito, conforme a metodología establecida."/>
    <s v="Documentos de estudios técnicos sobre geografía elaborados"/>
    <n v="402"/>
    <d v="2021-02-22T00:00:00"/>
    <n v="6683454"/>
    <n v="55027105"/>
    <n v="165081315"/>
    <x v="1"/>
    <s v="LEIDY MARITZA BERNAL VARGAS_x000a_AURA LORENA PINEDA JAIMES _x000a_MARGARITA MARÍA GALVIS"/>
    <n v="382830"/>
    <n v="0"/>
    <s v="24543_x000a_24544_x000a_24545"/>
    <x v="3"/>
    <x v="5"/>
    <x v="1"/>
  </r>
  <r>
    <x v="0"/>
    <n v="35"/>
    <x v="0"/>
    <x v="0"/>
    <x v="2"/>
    <x v="2"/>
    <x v="4"/>
    <x v="6"/>
    <s v="Servicios de sistemas de información geográfica (sig)"/>
    <n v="81101512"/>
    <s v="Prestación de servicios profesionales para el seguimiento, control, análisis y generación de informes del estado de la información gráfica digital y catastral y la verificación de la calidad de las bases catastrales corporativas."/>
    <x v="1"/>
    <x v="2"/>
    <n v="6"/>
    <x v="1"/>
    <x v="0"/>
    <x v="2"/>
    <n v="69093513"/>
    <n v="69093513"/>
    <x v="0"/>
    <x v="1"/>
    <x v="2"/>
    <x v="0"/>
    <x v="0"/>
    <s v="Subdirección de Catastro"/>
    <x v="2"/>
    <s v="Subdirectora de Catastro"/>
    <x v="0"/>
    <x v="0"/>
    <s v="Estandarizar las coberturas de información del proceso de catastro"/>
    <s v="Sistema de Información predial actualizado"/>
    <n v="239"/>
    <d v="2021-02-11T00:00:00"/>
    <n v="5757793"/>
    <n v="34354832"/>
    <n v="68709664"/>
    <x v="1"/>
    <s v="SONIA ELIZABETH ERASO HANRRYR_x000a_CLAUDIA ALEJANDRA BELTRAN FERNADEZ"/>
    <n v="383849"/>
    <n v="0"/>
    <s v="24415_x000a_24416"/>
    <x v="4"/>
    <x v="5"/>
    <x v="1"/>
  </r>
  <r>
    <x v="2"/>
    <n v="15"/>
    <x v="2"/>
    <x v="8"/>
    <x v="0"/>
    <x v="3"/>
    <x v="4"/>
    <x v="6"/>
    <s v="Servicios secretariales o de administración de oficinas  "/>
    <n v="80161501"/>
    <s v="Prestación de servicios profesionales para apoyar la implementación del Modelo Integrado de Planeación y Gestión en el Instituto, con énfasis en la actualización documental."/>
    <x v="1"/>
    <x v="2"/>
    <n v="11"/>
    <x v="1"/>
    <x v="0"/>
    <x v="0"/>
    <n v="46898742"/>
    <n v="46898742"/>
    <x v="0"/>
    <x v="1"/>
    <x v="0"/>
    <x v="0"/>
    <x v="9"/>
    <s v="Oficina Asesora de Planeación"/>
    <x v="1"/>
    <s v="Jefe Oficina Asesora de Planeación"/>
    <x v="3"/>
    <x v="18"/>
    <s v="Actualizar e implementar los planes de trabajo y/o mejoramiento anual"/>
    <s v="Sistema de Gestión implementado_x000a_"/>
    <n v="100"/>
    <d v="2021-01-19T00:00:00"/>
    <n v="4263522"/>
    <n v="46472390"/>
    <n v="46472390"/>
    <x v="1"/>
    <s v="LAURA ISABEL GONZALEZ"/>
    <n v="426352"/>
    <n v="0"/>
    <n v="24340"/>
    <x v="2"/>
    <x v="5"/>
    <x v="1"/>
  </r>
  <r>
    <x v="2"/>
    <n v="54"/>
    <x v="2"/>
    <x v="2"/>
    <x v="2"/>
    <x v="2"/>
    <x v="4"/>
    <x v="8"/>
    <s v="Servicios de implementación de aplicaciones"/>
    <n v="81111508"/>
    <s v="Prestación de servicios profesionales para analizar y desarrollar componentes de software en plataforma ORACLE."/>
    <x v="1"/>
    <x v="2"/>
    <n v="9"/>
    <x v="1"/>
    <x v="0"/>
    <x v="0"/>
    <n v="120302167"/>
    <n v="120302167"/>
    <x v="0"/>
    <x v="1"/>
    <x v="2"/>
    <x v="0"/>
    <x v="9"/>
    <s v="Informática y Telecomunicaciones"/>
    <x v="1"/>
    <s v="Jefe Oficina de Informática y Telecomunicaciones"/>
    <x v="3"/>
    <x v="4"/>
    <s v="Implementar y mantener sistemas de información, portales y aplicaciones"/>
    <s v="Índice de capacidad en la prestación de servicios de tecnología."/>
    <n v="292"/>
    <d v="2021-02-12T00:00:00"/>
    <n v="6683454"/>
    <n v="59928304"/>
    <n v="119856608"/>
    <x v="1"/>
    <s v="JAIME VERA_x000a_WILSON NIÑO"/>
    <n v="445559"/>
    <n v="0"/>
    <s v="24459_x000a_24460"/>
    <x v="4"/>
    <x v="5"/>
    <x v="1"/>
  </r>
  <r>
    <x v="4"/>
    <n v="25"/>
    <x v="4"/>
    <x v="4"/>
    <x v="2"/>
    <x v="2"/>
    <x v="4"/>
    <x v="8"/>
    <s v="Servicios de formación profesional en ingeniería"/>
    <n v="86101610"/>
    <s v="Prestación de servicios personales para realizar el lavado y alistamiento de la instrumentación requerida para la ejecución de análisis en el GIT Laboratorio Nacional de Suelos."/>
    <x v="4"/>
    <x v="4"/>
    <n v="7"/>
    <x v="1"/>
    <x v="0"/>
    <x v="2"/>
    <n v="28519428"/>
    <n v="28519428"/>
    <x v="0"/>
    <x v="1"/>
    <x v="2"/>
    <x v="0"/>
    <x v="7"/>
    <s v="Subdirección de Agrología"/>
    <x v="3"/>
    <s v="Subdirector de Agrología "/>
    <x v="6"/>
    <x v="7"/>
    <s v="Análisis físicos, químicos, biológicos y mineralógicos de suelos"/>
    <s v="Pruebas químicas, físicas, mineralógicas y biológicas de suelos realizadas"/>
    <n v="129"/>
    <d v="2021-01-22T00:00:00"/>
    <n v="2004904"/>
    <n v="14034328"/>
    <n v="28068656"/>
    <x v="1"/>
    <s v=" GLADYS VELANDIA  _x000a_ANA JAZMÍN OTALORA RODRÍGUEZ"/>
    <n v="450772"/>
    <n v="0"/>
    <s v="24353_x000a_24354"/>
    <x v="4"/>
    <x v="5"/>
    <x v="1"/>
  </r>
  <r>
    <x v="1"/>
    <n v="14"/>
    <x v="1"/>
    <x v="1"/>
    <x v="7"/>
    <x v="9"/>
    <x v="4"/>
    <x v="8"/>
    <s v="Cartografía"/>
    <n v="81151600"/>
    <s v="Prestación de servicios para realizar la edición, estructuración e integración de la cartografía básica, de conformidad con las especificaciones técnicas establecidas."/>
    <x v="4"/>
    <x v="4"/>
    <n v="11"/>
    <x v="1"/>
    <x v="0"/>
    <x v="2"/>
    <n v="388763100"/>
    <n v="388763100"/>
    <x v="0"/>
    <x v="1"/>
    <x v="8"/>
    <x v="0"/>
    <x v="1"/>
    <s v="Subdirección de Geografía y Cartografía "/>
    <x v="2"/>
    <s v="Subdirector de Geografía y Cartografía "/>
    <x v="1"/>
    <x v="1"/>
    <s v="Generar insumos y/o productos cartográficos"/>
    <s v="Cartografía escalas Medianas generada (1:10,000, 1:25,000)"/>
    <n v="111"/>
    <d v="2021-01-26T00:00:00"/>
    <n v="3640236"/>
    <n v="38829184"/>
    <n v="388291840"/>
    <x v="1"/>
    <s v="YUDY PAOLA FAGUA MERCHAN  _x000a_LESLY JINETH GARCIA CANTILLO_x000a_ASTRID CAROLINA SANDOVAL ROJAS_x000a_WILLIAM DIDIER BENAVIDES MENDIVELSO_x000a_ LINA MARIA BARRERA AVELLANEDA_x000a_ÁNGELA VIVIANA MARTÍNEZ CHITIVA_x000a_KAREN DAHYAN ÑUSTEZ PORTES_x000a_EDWIN ANDRÉS NIÑO NIÑO_x000a_NELSON ANDRÉS BUITRAGO GARCÍA _x000a_ LAURA NATALY TIUSABÁ QUIROGA"/>
    <n v="471260"/>
    <n v="0"/>
    <s v="24257_x000a_24311_x000a_24374_x000a_24397_x000a_24375_x000a_24381_x000a_24383_x000a_24384_x000a_24390_x000a_24396"/>
    <x v="9"/>
    <x v="5"/>
    <x v="1"/>
  </r>
  <r>
    <x v="4"/>
    <n v="1"/>
    <x v="4"/>
    <x v="4"/>
    <x v="0"/>
    <x v="3"/>
    <x v="4"/>
    <x v="8"/>
    <s v="Servicios de formación profesional en ingeniería"/>
    <n v="86101610"/>
    <s v="Prestación de servicios profesionales para gestionar la etapa preparatoria de las solicitudes de bienes, servicios y/o obras públicas, así como registro, verificación y publicación de los trámites contractuales dentro de las plataformas."/>
    <x v="4"/>
    <x v="4"/>
    <n v="7"/>
    <x v="1"/>
    <x v="0"/>
    <x v="2"/>
    <n v="51312562"/>
    <n v="51312562"/>
    <x v="0"/>
    <x v="1"/>
    <x v="0"/>
    <x v="0"/>
    <x v="7"/>
    <s v="Subdirección de Agrología"/>
    <x v="5"/>
    <s v="Subdirector de Agrología "/>
    <x v="6"/>
    <x v="20"/>
    <s v="Estudio de suelos como insumo para el ordenamiento integral del territorio."/>
    <s v="Sistema de información agrologica actualizado"/>
    <n v="105"/>
    <d v="2021-01-22T00:00:00"/>
    <n v="7261336"/>
    <n v="50829352"/>
    <n v="50829352"/>
    <x v="1"/>
    <s v="ADRIANA CAROLINA RIVADENEIRA PISCIOTTI"/>
    <n v="483210"/>
    <n v="0"/>
    <n v="24307"/>
    <x v="2"/>
    <x v="5"/>
    <x v="1"/>
  </r>
  <r>
    <x v="1"/>
    <n v="62"/>
    <x v="1"/>
    <x v="1"/>
    <x v="5"/>
    <x v="4"/>
    <x v="4"/>
    <x v="10"/>
    <s v="Cartografía"/>
    <n v="81151600"/>
    <s v="Prestación de servicios para analizar, elaborar y consolidar la caracterización territorial para los municipios priorizados, desde cada uno de los procesos asignados y de conformidad con la metodología establecida."/>
    <x v="3"/>
    <x v="3"/>
    <n v="6"/>
    <x v="1"/>
    <x v="0"/>
    <x v="0"/>
    <n v="116798220"/>
    <n v="116798220"/>
    <x v="0"/>
    <x v="1"/>
    <x v="5"/>
    <x v="0"/>
    <x v="1"/>
    <s v="Subdirección de Geografía y Cartografía "/>
    <x v="2"/>
    <s v="Subdirector de Geografía y Cartografía "/>
    <x v="13"/>
    <x v="25"/>
    <s v="Elaborar y publicar documentos de caracterización territorial con fines de Catastro Multipropósito, conforme a metodología establecida."/>
    <s v="Documentos de estudios técnicos sobre geografía elaborados"/>
    <n v="435"/>
    <d v="2021-03-09T00:00:00"/>
    <n v="6683454"/>
    <n v="38764033"/>
    <n v="116292099"/>
    <x v="1"/>
    <s v=" UBEIMAR JOSE MARTINEZ SIERRA _x000a_NADEZHDY GINOVA HORTUA CORTÉS_x000a_MAURICIO MESA"/>
    <n v="506121"/>
    <n v="0"/>
    <s v="24569_x000a_24570_x000a_24637"/>
    <x v="3"/>
    <x v="5"/>
    <x v="1"/>
  </r>
  <r>
    <x v="2"/>
    <n v="33"/>
    <x v="2"/>
    <x v="7"/>
    <x v="2"/>
    <x v="2"/>
    <x v="4"/>
    <x v="8"/>
    <s v="Servicios secretariales o de administración de oficinas  "/>
    <n v="80161501"/>
    <s v="Prestación de servicios profesionales para realizar la representación ante las autoridades administrativas y judiciales a nivel nacional en los que sea parte el igac; así como apoyar en todos los trámites jurídicos encaminados a la oficina asesora jurídica."/>
    <x v="4"/>
    <x v="4"/>
    <n v="8"/>
    <x v="1"/>
    <x v="0"/>
    <x v="0"/>
    <n v="121357412"/>
    <n v="121357412"/>
    <x v="0"/>
    <x v="1"/>
    <x v="2"/>
    <x v="1"/>
    <x v="12"/>
    <s v="Oficina Asesora Jurídica"/>
    <x v="1"/>
    <s v="Jefe Oficina Asesora Jurídica"/>
    <x v="2"/>
    <x v="2"/>
    <s v="N/A"/>
    <s v="N/A"/>
    <n v="128"/>
    <d v="2021-01-26T00:00:00"/>
    <n v="7550277"/>
    <n v="60402216"/>
    <n v="120804432"/>
    <x v="1"/>
    <s v="ENIRQUE LESMES RODRIGUEZ_x000a_CAROLINA CARDONA BUENO"/>
    <n v="552980"/>
    <n v="0"/>
    <s v="24267_x000a_24268"/>
    <x v="4"/>
    <x v="5"/>
    <x v="1"/>
  </r>
  <r>
    <x v="4"/>
    <n v="24"/>
    <x v="4"/>
    <x v="4"/>
    <x v="0"/>
    <x v="3"/>
    <x v="4"/>
    <x v="8"/>
    <s v="Servicios de formación profesional en ingeniería"/>
    <n v="86101610"/>
    <s v="Prestación de servicios profesionales para el seguimiento y control de la validez de los resultados analíticos, confirmación y validación  de las metodologías de acuerdo con la normatividad vigente de competencia técnica en el GIT Laboratorio Nacional de Suelos."/>
    <x v="4"/>
    <x v="4"/>
    <n v="7"/>
    <x v="1"/>
    <x v="0"/>
    <x v="2"/>
    <n v="33820360"/>
    <n v="33820360"/>
    <x v="0"/>
    <x v="1"/>
    <x v="0"/>
    <x v="0"/>
    <x v="7"/>
    <s v="Subdirección de Agrología"/>
    <x v="3"/>
    <s v="Subdirector de Agrología "/>
    <x v="6"/>
    <x v="7"/>
    <s v="Análisis físicos, químicos, biológicos y mineralógicos de suelos"/>
    <s v="Pruebas químicas, físicas, mineralógicas y biológicas de suelos realizadas"/>
    <n v="139"/>
    <d v="2021-01-22T00:00:00"/>
    <n v="4738790"/>
    <n v="33171530"/>
    <n v="33171530"/>
    <x v="1"/>
    <s v="ELSA MATILDE GONZÁLEZ"/>
    <n v="648830"/>
    <n v="0"/>
    <n v="24337"/>
    <x v="2"/>
    <x v="5"/>
    <x v="1"/>
  </r>
  <r>
    <x v="4"/>
    <n v="12"/>
    <x v="4"/>
    <x v="4"/>
    <x v="0"/>
    <x v="3"/>
    <x v="4"/>
    <x v="8"/>
    <s v="Servicios de formación profesional en ingeniería"/>
    <n v="86101610"/>
    <s v="Prestación de servicios profesionales para avalar la calidad de la información cartográfica, alfanumérica y geoespacial, en los diferentes proyectos que adelante la Subdirección de Agrología, bajo estándares de la Infraestructura de Datos Espaciales."/>
    <x v="4"/>
    <x v="4"/>
    <n v="7"/>
    <x v="1"/>
    <x v="0"/>
    <x v="2"/>
    <n v="33820360"/>
    <n v="33820360"/>
    <x v="0"/>
    <x v="1"/>
    <x v="0"/>
    <x v="0"/>
    <x v="7"/>
    <s v="Subdirección de Agrología"/>
    <x v="6"/>
    <s v="Subdirector de Agrología "/>
    <x v="6"/>
    <x v="20"/>
    <s v="Geomorfología aplicada a levantamientos de suelos, Levantamientos de Coberturas, Uso de la tierra, Conflictos biofísicos de uso del territorio, difusión y disposición de la información generada."/>
    <s v="Sistema de información agrologica actualizado"/>
    <n v="142"/>
    <d v="2021-01-22T00:00:00"/>
    <n v="4738790"/>
    <n v="33171530"/>
    <n v="33171530"/>
    <x v="1"/>
    <s v="JENNIFER LORENA TÉLLEZ"/>
    <n v="648830"/>
    <n v="0"/>
    <n v="24344"/>
    <x v="2"/>
    <x v="5"/>
    <x v="1"/>
  </r>
  <r>
    <x v="4"/>
    <n v="7"/>
    <x v="4"/>
    <x v="4"/>
    <x v="0"/>
    <x v="3"/>
    <x v="4"/>
    <x v="8"/>
    <s v="Servicios de formación profesional en ingeniería"/>
    <n v="86101610"/>
    <s v="Prestación de servicios profesionales para realizar el control de calidad de la interacción de la información de los levantamientos de suelos y aplicaciones agrologicas a nivel nacional"/>
    <x v="4"/>
    <x v="4"/>
    <n v="7"/>
    <x v="1"/>
    <x v="0"/>
    <x v="2"/>
    <n v="33820360"/>
    <n v="33820360"/>
    <x v="0"/>
    <x v="1"/>
    <x v="0"/>
    <x v="0"/>
    <x v="7"/>
    <s v="Subdirección de Agrología"/>
    <x v="5"/>
    <s v="Subdirector de Agrología "/>
    <x v="6"/>
    <x v="20"/>
    <s v="Estudio de suelos como insumo para el ordenamiento integral del territorio."/>
    <s v="Sistema de información agrologica actualizado"/>
    <n v="258"/>
    <d v="2021-01-22T00:00:00"/>
    <n v="4738790"/>
    <n v="33171530"/>
    <n v="33171530"/>
    <x v="1"/>
    <s v="JULIANA YAMILE CUY TORRES"/>
    <n v="648830"/>
    <n v="0"/>
    <n v="24434"/>
    <x v="2"/>
    <x v="5"/>
    <x v="1"/>
  </r>
  <r>
    <x v="4"/>
    <n v="17"/>
    <x v="4"/>
    <x v="4"/>
    <x v="0"/>
    <x v="3"/>
    <x v="4"/>
    <x v="8"/>
    <s v="Servicios de formación profesional en ingeniería"/>
    <n v="86101610"/>
    <s v="Prestación de servicios profesionales para la interpretación, control de calidad inicial y consolidación de información de cobertura de la tierra o geomorfología, de acuerdo a los lineamientos y metas de la Subdirección de Agrología."/>
    <x v="4"/>
    <x v="4"/>
    <n v="7"/>
    <x v="1"/>
    <x v="0"/>
    <x v="2"/>
    <n v="33820360"/>
    <n v="33820360"/>
    <x v="0"/>
    <x v="1"/>
    <x v="0"/>
    <x v="0"/>
    <x v="7"/>
    <s v="Subdirección de Agrología"/>
    <x v="6"/>
    <s v="Subdirector de Agrología "/>
    <x v="6"/>
    <x v="20"/>
    <s v="Geomorfología aplicada a levantamientos de suelos, Levantamientos de Coberturas, Uso de la tierra, Conflictos biofísicos de uso del territorio, difusión y disposición de la información generada."/>
    <s v="Sistema de información agrologica actualizado"/>
    <n v="310"/>
    <d v="2021-01-22T00:00:00"/>
    <n v="4738790"/>
    <n v="33171530"/>
    <n v="33171530"/>
    <x v="1"/>
    <s v="WVEIMAR SAMACA TORRES"/>
    <n v="648830"/>
    <n v="0"/>
    <n v="24472"/>
    <x v="2"/>
    <x v="5"/>
    <x v="1"/>
  </r>
  <r>
    <x v="3"/>
    <n v="40"/>
    <x v="3"/>
    <x v="3"/>
    <x v="0"/>
    <x v="3"/>
    <x v="4"/>
    <x v="8"/>
    <s v="Servicios secretariales o de administración de oficinas  "/>
    <n v="80161501"/>
    <s v="Prestación de servicios personales para el acompañamiento y seguimiento de las actividades del procesos de gestión documental de la entidad de acuerdo a las normas vigentes."/>
    <x v="4"/>
    <x v="4"/>
    <n v="9"/>
    <x v="1"/>
    <x v="0"/>
    <x v="2"/>
    <n v="24043349"/>
    <n v="24043349"/>
    <x v="0"/>
    <x v="1"/>
    <x v="0"/>
    <x v="0"/>
    <x v="4"/>
    <s v="Secretaria General- Gestión documental"/>
    <x v="1"/>
    <s v="Coordinador GIT Gestión Documental"/>
    <x v="12"/>
    <x v="19"/>
    <s v="Realizar los procesos de organización al acervo documental de  30 metros lineales."/>
    <s v="Aplicar los procesos archivísticos al acervo documental."/>
    <n v="59"/>
    <d v="2021-01-19T00:00:00"/>
    <n v="2593673"/>
    <n v="23343057"/>
    <n v="23343057"/>
    <x v="1"/>
    <s v="MARTHA LUCIA ROCHA AREVALO"/>
    <n v="700292"/>
    <n v="0"/>
    <n v="24222"/>
    <x v="2"/>
    <x v="5"/>
    <x v="1"/>
  </r>
  <r>
    <x v="3"/>
    <n v="38"/>
    <x v="3"/>
    <x v="3"/>
    <x v="0"/>
    <x v="3"/>
    <x v="4"/>
    <x v="8"/>
    <s v="Servicios secretariales o de administración de oficinas  "/>
    <n v="80161501"/>
    <s v="Prestación de servicios profesionales al IGAC apoyando la vinculación del personal requerido por la entidad, de conformidad con las solicitudes efectuadas por el supervisor del contrato"/>
    <x v="4"/>
    <x v="4"/>
    <n v="345"/>
    <x v="0"/>
    <x v="0"/>
    <x v="2"/>
    <n v="123067779"/>
    <n v="123067779"/>
    <x v="0"/>
    <x v="1"/>
    <x v="0"/>
    <x v="2"/>
    <x v="17"/>
    <m/>
    <x v="4"/>
    <m/>
    <x v="11"/>
    <x v="17"/>
    <m/>
    <m/>
    <n v="40"/>
    <d v="2021-01-15T00:00:00"/>
    <n v="10701546"/>
    <n v="122354343"/>
    <n v="122354343"/>
    <x v="1"/>
    <s v="LINDA CRISTINA SANTOS MEJIA"/>
    <n v="713436"/>
    <n v="0"/>
    <n v="24199"/>
    <x v="2"/>
    <x v="5"/>
    <x v="0"/>
  </r>
  <r>
    <x v="2"/>
    <n v="25"/>
    <x v="2"/>
    <x v="9"/>
    <x v="1"/>
    <x v="6"/>
    <x v="4"/>
    <x v="8"/>
    <s v="Servicios secretariales o de administración de oficinas  "/>
    <n v="80161501"/>
    <s v="Prestación de servicios profesionales para la planeación, ejecución, y seguimiento de las evaluaciones al sistema de control interno de los procesos de la entidad de conformidad a la normatividad y procedimientos Institucionales vigentes"/>
    <x v="1"/>
    <x v="2"/>
    <n v="11"/>
    <x v="1"/>
    <x v="0"/>
    <x v="0"/>
    <n v="253342879"/>
    <n v="253342879"/>
    <x v="0"/>
    <x v="1"/>
    <x v="1"/>
    <x v="0"/>
    <x v="9"/>
    <s v="Control interno"/>
    <x v="1"/>
    <s v="Jefe Oficina de Control Interno"/>
    <x v="3"/>
    <x v="18"/>
    <s v="Ejecutar el programa de auditoria"/>
    <s v="Sistema de Gestión implementado_x000a_"/>
    <n v="144"/>
    <d v="2021-01-22T00:00:00"/>
    <n v="5757793"/>
    <n v="63143797"/>
    <n v="252575188"/>
    <x v="1"/>
    <s v="IVAN LEONARDO RAMOS TOCARRUNCHO 24289_x000a_RUBBY LILIANA ALCAZAR CABALLERO _x000a_CARLOS ARTURO SERRANO AVILA _x000a_AURA CAROLINA ARIAS ZAMORA"/>
    <n v="767691"/>
    <n v="0"/>
    <s v="24289_x000a_24290_x000a_24291_x000a_24293"/>
    <x v="6"/>
    <x v="5"/>
    <x v="1"/>
  </r>
  <r>
    <x v="0"/>
    <n v="24"/>
    <x v="0"/>
    <x v="0"/>
    <x v="1"/>
    <x v="6"/>
    <x v="4"/>
    <x v="8"/>
    <s v="Servicios de sistemas de información geográfica (sig)"/>
    <n v="81101512"/>
    <s v="Prestación de servicios profesionales para adelantar los avalúos comerciales asignados, de acuerdo a la programación establecida. "/>
    <x v="4"/>
    <x v="4"/>
    <n v="11"/>
    <x v="1"/>
    <x v="0"/>
    <x v="0"/>
    <n v="253342879"/>
    <n v="253342879"/>
    <x v="0"/>
    <x v="1"/>
    <x v="1"/>
    <x v="0"/>
    <x v="0"/>
    <s v="Subdirección de Catastro"/>
    <x v="2"/>
    <s v="Subdirectora de Catastro"/>
    <x v="0"/>
    <x v="11"/>
    <s v="Realizar avalúos comerciales, de acuerdo a las solicitudes recibidas."/>
    <s v="Avalúos realizados"/>
    <n v="120"/>
    <d v="2021-01-28T00:00:00"/>
    <n v="5757793"/>
    <n v="63143797"/>
    <n v="252575188"/>
    <x v="1"/>
    <s v="MARITZA LIZBETH MAYORAL AZUERO_x000a_PEDRO ENRIQUE RAMIREZ OSPINA_x000a_ DIANA MARCELA GALINDO ALAVA _x000a_ JOSE ALFREDO RIAÑO_x000a_"/>
    <n v="767691"/>
    <n v="0"/>
    <s v="24258_x000a_24450_x000a_24453_x000a_24494"/>
    <x v="6"/>
    <x v="5"/>
    <x v="1"/>
  </r>
  <r>
    <x v="0"/>
    <n v="48"/>
    <x v="0"/>
    <x v="0"/>
    <x v="0"/>
    <x v="3"/>
    <x v="4"/>
    <x v="4"/>
    <s v="Servicios secretariales o de administración de oficinas  "/>
    <n v="80161501"/>
    <s v="Prestación de servicios profesionales para el procesamiento, análisis y generación de productos geográficos que apoyen el proceso de actualización catastral"/>
    <x v="3"/>
    <x v="3"/>
    <n v="285"/>
    <x v="0"/>
    <x v="0"/>
    <x v="0"/>
    <n v="25379089"/>
    <n v="25379089"/>
    <x v="0"/>
    <x v="1"/>
    <x v="0"/>
    <x v="0"/>
    <x v="0"/>
    <s v="Subdirección de Catastro"/>
    <x v="2"/>
    <s v="Subdirectora de Catastro"/>
    <x v="0"/>
    <x v="0"/>
    <s v="Ejecutar procesos de actualización catastral a nivel nacional"/>
    <s v="Predios actualizados catastralmente"/>
    <n v="470"/>
    <d v="2021-03-18T00:00:00"/>
    <n v="2671483"/>
    <n v="24577644"/>
    <n v="24577644"/>
    <x v="1"/>
    <s v="LAURA ALEJANDRA MARTINEZ CONDE"/>
    <n v="801445"/>
    <n v="0"/>
    <n v="24681"/>
    <x v="2"/>
    <x v="5"/>
    <x v="1"/>
  </r>
  <r>
    <x v="2"/>
    <n v="92"/>
    <x v="2"/>
    <x v="2"/>
    <x v="0"/>
    <x v="3"/>
    <x v="4"/>
    <x v="1"/>
    <s v="Servicios de implementación de aplicaciones"/>
    <n v="81111508"/>
    <s v="Prestación de servicios profesionales para configurar, administrar, gestionar, monitorear y soportar las bases de datos de la entidad."/>
    <x v="5"/>
    <x v="5"/>
    <n v="255"/>
    <x v="0"/>
    <x v="0"/>
    <x v="0"/>
    <n v="74017796"/>
    <n v="74017796"/>
    <x v="0"/>
    <x v="1"/>
    <x v="0"/>
    <x v="0"/>
    <x v="5"/>
    <s v="Oficina de Informática y Telecomunicaciones"/>
    <x v="1"/>
    <s v="José Luis Ariza Vargas (Jefe OIT)"/>
    <x v="3"/>
    <x v="4"/>
    <s v="Establecer la estratégia y gobierno de TI"/>
    <s v="Índice de capacidad en la prestación de servicios de tecnología."/>
    <n v="531"/>
    <d v="2021-04-15T00:00:00"/>
    <n v="8707976"/>
    <n v="73146998"/>
    <n v="73146998"/>
    <x v="1"/>
    <s v="LUIS ALEXANDER DUARTE PAREJA"/>
    <n v="870798"/>
    <n v="0"/>
    <n v="24675"/>
    <x v="2"/>
    <x v="5"/>
    <x v="1"/>
  </r>
  <r>
    <x v="4"/>
    <n v="10"/>
    <x v="4"/>
    <x v="4"/>
    <x v="6"/>
    <x v="7"/>
    <x v="4"/>
    <x v="8"/>
    <s v="Servicios de formación profesional en ingeniería"/>
    <n v="86101610"/>
    <s v="Prestación de servicios profesionales para la interpretación de cobertura y uso de la tierra, geomorfología y elaboración de cartografía temática de los proyectos de la Subdirección de Agrología."/>
    <x v="4"/>
    <x v="4"/>
    <n v="7"/>
    <x v="1"/>
    <x v="0"/>
    <x v="2"/>
    <n v="144876970"/>
    <n v="144876970"/>
    <x v="0"/>
    <x v="1"/>
    <x v="6"/>
    <x v="0"/>
    <x v="7"/>
    <s v="Subdirección de Agrología"/>
    <x v="6"/>
    <s v="Subdirector de Agrología "/>
    <x v="6"/>
    <x v="20"/>
    <s v="Geomorfología aplicada a levantamientos de suelos, Levantamientos de Coberturas, Uso de la tierra, Conflictos biofísicos de uso del territorio, difusión y disposición de la información generada."/>
    <s v="Sistema de información agrologica actualizado"/>
    <n v="136"/>
    <d v="2021-01-22T00:00:00"/>
    <n v="4112781"/>
    <n v="28789467"/>
    <n v="143947335"/>
    <x v="1"/>
    <s v="WALTER HERRERA  _x000a_RICARDO VALBUENA _x000a_ANDRÉS FELIPE PICÓN _x000a_ADELINA MONTEALEGRE _x000a_JUAN MEDINA AVELLANEDA _x000a_"/>
    <n v="929635"/>
    <n v="0"/>
    <s v="24345_x000a_24457_x000a_24458_x000a_24540_x000a_24584"/>
    <x v="7"/>
    <x v="5"/>
    <x v="1"/>
  </r>
  <r>
    <x v="4"/>
    <n v="31"/>
    <x v="4"/>
    <x v="4"/>
    <x v="0"/>
    <x v="3"/>
    <x v="4"/>
    <x v="8"/>
    <s v="Servicios de formación profesional en ingeniería"/>
    <n v="86101610"/>
    <s v="Prestación de servicios profesionales para realizar la actualización y empalme de las Áreas Homogéneas de Tierra con fines de Catastro Multipropósito, acorde con los requerimientos agrológicos, digitales, cartográficos y documentales determinados por la metodología vigente."/>
    <x v="1"/>
    <x v="2"/>
    <n v="11"/>
    <x v="1"/>
    <x v="0"/>
    <x v="1"/>
    <n v="47300000"/>
    <n v="47300000"/>
    <x v="0"/>
    <x v="1"/>
    <x v="0"/>
    <x v="0"/>
    <x v="7"/>
    <s v="Subdirección de Agrología"/>
    <x v="1"/>
    <s v="Subdirector de Agrología "/>
    <x v="0"/>
    <x v="0"/>
    <s v="Generar los productos agrológicos como insumos para el Catastro multipropósito"/>
    <s v="Sistema de Información Predial Actualizado_x000a_"/>
    <n v="481"/>
    <d v="2021-03-15T00:00:00"/>
    <n v="4976424"/>
    <n v="46280743"/>
    <n v="46280743"/>
    <x v="1"/>
    <s v="NATALIA PRECIADO"/>
    <n v="1019257"/>
    <n v="0"/>
    <n v="24616"/>
    <x v="2"/>
    <x v="5"/>
    <x v="1"/>
  </r>
  <r>
    <x v="3"/>
    <n v="63"/>
    <x v="3"/>
    <x v="3"/>
    <x v="0"/>
    <x v="3"/>
    <x v="4"/>
    <x v="4"/>
    <s v="Servicios secretariales o de administración de oficinas  "/>
    <n v="80161501"/>
    <s v="Prestación de servicios profesionales para brindar apoyo jurídico a las supervisiones que sean designadas en cabeza de los funcionarios del GIT de Servicios Administrativos y a lo procesos contractuales en cualquiera de las etapas "/>
    <x v="3"/>
    <x v="3"/>
    <n v="9"/>
    <x v="1"/>
    <x v="0"/>
    <x v="0"/>
    <n v="40500000"/>
    <n v="40500000"/>
    <x v="0"/>
    <x v="2"/>
    <x v="0"/>
    <x v="1"/>
    <x v="23"/>
    <s v="Secretaria General - GIT Servicios Administrativos"/>
    <x v="1"/>
    <s v="Coordinador GIT GIT servicios administrativos"/>
    <x v="11"/>
    <x v="17"/>
    <m/>
    <m/>
    <n v="504"/>
    <d v="2021-03-25T00:00:00"/>
    <n v="4382339"/>
    <n v="39441051"/>
    <n v="39441051"/>
    <x v="1"/>
    <s v="ASTRID ANGELICA VELA MARTINEZ"/>
    <n v="1058949"/>
    <n v="0"/>
    <n v="24638"/>
    <x v="2"/>
    <x v="5"/>
    <x v="0"/>
  </r>
  <r>
    <x v="0"/>
    <n v="17"/>
    <x v="0"/>
    <x v="0"/>
    <x v="0"/>
    <x v="3"/>
    <x v="4"/>
    <x v="6"/>
    <s v="Servicios secretariales o de administración de oficinas  "/>
    <n v="80161501"/>
    <s v="Prestación de servicios profesionales para la programación, control y seguimiento presupuestal y financiero del proyecto de inversión &quot;Actualización y gestión catastral Nacional&quot;"/>
    <x v="1"/>
    <x v="2"/>
    <n v="325"/>
    <x v="0"/>
    <x v="0"/>
    <x v="2"/>
    <n v="72404085"/>
    <n v="72404085"/>
    <x v="0"/>
    <x v="1"/>
    <x v="0"/>
    <x v="0"/>
    <x v="0"/>
    <s v="Subdirección de Catastro"/>
    <x v="2"/>
    <s v="Subdirectora de Catastro"/>
    <x v="0"/>
    <x v="0"/>
    <s v="Ejecutar procesos de actualización catastral a nivel nacional"/>
    <s v="Predios actualizados catastralmente"/>
    <n v="115"/>
    <d v="2021-02-04T00:00:00"/>
    <n v="6683454"/>
    <n v="71290176"/>
    <n v="71290176"/>
    <x v="1"/>
    <s v="LEIDY ANDREA GUZMAN_x000a_CAMELO"/>
    <n v="1113909"/>
    <n v="0"/>
    <n v="24367"/>
    <x v="2"/>
    <x v="5"/>
    <x v="1"/>
  </r>
  <r>
    <x v="1"/>
    <n v="26"/>
    <x v="1"/>
    <x v="1"/>
    <x v="8"/>
    <x v="10"/>
    <x v="4"/>
    <x v="6"/>
    <s v="Cartografía"/>
    <n v="81151600"/>
    <s v="Prestación de servicios para elaborar ortoimágenes a diferentes escalas, de conformidad con las especificaciones técnicas y rendimientos establecidos."/>
    <x v="1"/>
    <x v="2"/>
    <n v="315"/>
    <x v="0"/>
    <x v="0"/>
    <x v="2"/>
    <n v="194381550"/>
    <n v="194381550"/>
    <x v="0"/>
    <x v="1"/>
    <x v="9"/>
    <x v="0"/>
    <x v="1"/>
    <s v="Subdirección de Geografía y Cartografía "/>
    <x v="2"/>
    <s v="Subdirector de Geografía y Cartografía "/>
    <x v="1"/>
    <x v="1"/>
    <s v="Generar insumos y/o productos cartográficos"/>
    <s v="Cartografía escalas Medianas generada (1:10,000, 1:25,000)"/>
    <n v="214"/>
    <d v="2021-02-08T00:00:00"/>
    <n v="2671483"/>
    <n v="27605324"/>
    <n v="193237268"/>
    <x v="1"/>
    <s v="YEISSON  ANDRÉS PORTILLA  IBAÑEZ _x000a_LAURA  VIVIANA  BUITRAGO  MARTÍNEZ_x000a_ DIEGO  JOAQUIN  RUGELES MARTÍNEZ_x000a_DANIEL FERNANDO SILVA ÁVILA_x000a_ANDREA DEL PILAR MERCHÁN CANTOR _x000a_RIKY ERIK RICARDO ANDRADE_x000a_LAURA URREGO HINCAPIE"/>
    <n v="1144282"/>
    <n v="0"/>
    <s v="24400_x000a_24401_x000a_24402_x000a_24403_x000a_24404_x000a_24405_x000a_24406_x000a_"/>
    <x v="10"/>
    <x v="5"/>
    <x v="1"/>
  </r>
  <r>
    <x v="0"/>
    <n v="38"/>
    <x v="0"/>
    <x v="0"/>
    <x v="0"/>
    <x v="3"/>
    <x v="4"/>
    <x v="6"/>
    <s v="Servicios secretariales o de administración de oficinas  "/>
    <n v="80161501"/>
    <s v="Prestación de servicios profesionales para realizar el seguimiento y control a la ejecución de avalúos, así como el desarrollo de las actividades requeridas para el cumplimiento de los contratos de avalúos suscritos."/>
    <x v="1"/>
    <x v="2"/>
    <n v="325"/>
    <x v="0"/>
    <x v="0"/>
    <x v="2"/>
    <n v="28941066"/>
    <n v="28941066"/>
    <x v="0"/>
    <x v="1"/>
    <x v="0"/>
    <x v="0"/>
    <x v="0"/>
    <s v="Subdirección de Catastro"/>
    <x v="2"/>
    <s v="Subdirectora de Catastro"/>
    <x v="0"/>
    <x v="11"/>
    <s v="Realizar avalúos IVP"/>
    <s v="Avalúos realizados"/>
    <n v="332"/>
    <d v="2021-02-16T00:00:00"/>
    <n v="2671483"/>
    <n v="27694374"/>
    <n v="27694374"/>
    <x v="1"/>
    <s v="WILSON JAVIER NUÑEZ BARRERA"/>
    <n v="1246692"/>
    <n v="0"/>
    <n v="24492"/>
    <x v="2"/>
    <x v="5"/>
    <x v="1"/>
  </r>
  <r>
    <x v="0"/>
    <n v="14"/>
    <x v="0"/>
    <x v="0"/>
    <x v="0"/>
    <x v="3"/>
    <x v="4"/>
    <x v="6"/>
    <s v="Servicios secretariales o de administración de oficinas  "/>
    <n v="80161501"/>
    <s v="Prestación de servicios profesionales para apoyar la formulación, actualización, seguimiento y  reporte del proyecto de inversión &quot;Actualización y gestión catastral Nacional&quot; y las metas de su competencia."/>
    <x v="1"/>
    <x v="2"/>
    <n v="325"/>
    <x v="0"/>
    <x v="0"/>
    <x v="2"/>
    <n v="81794668"/>
    <n v="81794668"/>
    <x v="0"/>
    <x v="1"/>
    <x v="0"/>
    <x v="0"/>
    <x v="0"/>
    <s v="Subdirección de Catastro"/>
    <x v="2"/>
    <s v="Subdirectora de Catastro"/>
    <x v="0"/>
    <x v="0"/>
    <s v="Ejecutar procesos de actualización catastral a nivel nacional"/>
    <s v="Predios actualizados catastralmente"/>
    <n v="193"/>
    <d v="2021-02-03T00:00:00"/>
    <n v="7550277"/>
    <n v="80536288"/>
    <n v="80536288"/>
    <x v="1"/>
    <s v="ADRIANA MARIA MARTINEZ BUSTOS"/>
    <n v="1258380"/>
    <n v="0"/>
    <n v="24376"/>
    <x v="2"/>
    <x v="5"/>
    <x v="1"/>
  </r>
  <r>
    <x v="0"/>
    <n v="30"/>
    <x v="0"/>
    <x v="0"/>
    <x v="0"/>
    <x v="3"/>
    <x v="4"/>
    <x v="6"/>
    <s v="Servicios secretariales o de administración de oficinas  "/>
    <n v="80161501"/>
    <s v="Prestación de servicios profesionales para apoyar los análisis estadísticos requeridos para los procesos de gestión catastral con enfoque multipropósito."/>
    <x v="1"/>
    <x v="2"/>
    <n v="325"/>
    <x v="0"/>
    <x v="0"/>
    <x v="2"/>
    <n v="81794668"/>
    <n v="81794668"/>
    <x v="0"/>
    <x v="1"/>
    <x v="0"/>
    <x v="0"/>
    <x v="0"/>
    <s v="Subdirección de Catastro"/>
    <x v="2"/>
    <s v="Subdirectora de Catastro"/>
    <x v="0"/>
    <x v="0"/>
    <s v="Ejecutar procesos de actualización catastral a nivel nacional"/>
    <s v="Predios actualizados catastralmente"/>
    <n v="215"/>
    <d v="2021-02-10T00:00:00"/>
    <n v="7550277"/>
    <n v="80536288"/>
    <n v="80536288"/>
    <x v="1"/>
    <s v="SANTIAGO ANDRES BARRAGAN LOPEZ"/>
    <n v="1258380"/>
    <n v="0"/>
    <n v="24398"/>
    <x v="2"/>
    <x v="5"/>
    <x v="1"/>
  </r>
  <r>
    <x v="1"/>
    <n v="32"/>
    <x v="1"/>
    <x v="1"/>
    <x v="0"/>
    <x v="3"/>
    <x v="4"/>
    <x v="6"/>
    <s v="Servicios de formación profesional en ingeniería"/>
    <n v="86101610"/>
    <s v="Prestación de servicios para  la preparación y trámite de información requerida para el desarrollo de los proyectos."/>
    <x v="1"/>
    <x v="2"/>
    <n v="11"/>
    <x v="1"/>
    <x v="0"/>
    <x v="0"/>
    <n v="38876310"/>
    <n v="38876310"/>
    <x v="0"/>
    <x v="1"/>
    <x v="0"/>
    <x v="0"/>
    <x v="1"/>
    <s v="Subdirección de Geografía y Cartografía "/>
    <x v="2"/>
    <s v="Subdirector de Geografía y Cartografía "/>
    <x v="1"/>
    <x v="24"/>
    <s v="Generar y disponer nuevos productos asociados a la información cartográfica geográfica y geodésica "/>
    <s v="Datos publicados de información geográfica, geodésica y cartográfica"/>
    <n v="238"/>
    <d v="2021-02-11T00:00:00"/>
    <n v="3640236"/>
    <n v="37615772"/>
    <n v="37615772"/>
    <x v="1"/>
    <s v="DELY  JOAN  DELGADO SALINAS"/>
    <n v="1260538"/>
    <n v="0"/>
    <n v="24414"/>
    <x v="2"/>
    <x v="5"/>
    <x v="1"/>
  </r>
  <r>
    <x v="4"/>
    <n v="14"/>
    <x v="4"/>
    <x v="4"/>
    <x v="2"/>
    <x v="2"/>
    <x v="4"/>
    <x v="8"/>
    <s v="Servicios de formación profesional en ingeniería"/>
    <n v="86101610"/>
    <s v="Prestación de servicios profesionales para avalar la consolidación y calidad de los productos generados de  cobertura y uso de la tierra de acuerdo los lineamientos y metas de la Subdirección de Agrología."/>
    <x v="4"/>
    <x v="4"/>
    <n v="7"/>
    <x v="1"/>
    <x v="0"/>
    <x v="2"/>
    <n v="67640720"/>
    <n v="67640720"/>
    <x v="0"/>
    <x v="1"/>
    <x v="2"/>
    <x v="0"/>
    <x v="7"/>
    <s v="Subdirección de Agrología"/>
    <x v="6"/>
    <s v="Subdirector de Agrología "/>
    <x v="6"/>
    <x v="20"/>
    <s v="Geomorfología aplicada a levantamientos de suelos, Levantamientos de Coberturas, Uso de la tierra, Conflictos biofísicos de uso del territorio, difusión y disposición de la información generada."/>
    <s v="Sistema de información agrologica actualizado"/>
    <n v="143"/>
    <d v="2021-01-22T00:00:00"/>
    <n v="4738790"/>
    <n v="33171530"/>
    <n v="66343060"/>
    <x v="1"/>
    <s v="_x000a_MARIA ELENA REBOLLO_x000a_WILMER  GUZMAN MARTINEZ"/>
    <n v="1297660"/>
    <n v="0"/>
    <s v="24368_x000a_24499"/>
    <x v="4"/>
    <x v="5"/>
    <x v="1"/>
  </r>
  <r>
    <x v="4"/>
    <n v="9"/>
    <x v="4"/>
    <x v="4"/>
    <x v="8"/>
    <x v="10"/>
    <x v="4"/>
    <x v="8"/>
    <s v="Servicios de formación profesional en ingeniería"/>
    <n v="86101610"/>
    <s v="Prestación de servicios profesionales para realizar el levantamiento de suelos  y capacidad de uso de las tierras en los proyectos que adelanta la Subdirección de Agrología"/>
    <x v="4"/>
    <x v="4"/>
    <n v="7"/>
    <x v="1"/>
    <x v="0"/>
    <x v="2"/>
    <n v="202827758"/>
    <n v="202827758"/>
    <x v="0"/>
    <x v="1"/>
    <x v="9"/>
    <x v="0"/>
    <x v="7"/>
    <s v="Subdirección de Agrología"/>
    <x v="5"/>
    <s v="Subdirector de Agrología "/>
    <x v="6"/>
    <x v="20"/>
    <s v="Estudio de suelos como insumo para el ordenamiento integral del territorio."/>
    <s v="Sistema de información agrologica actualizado"/>
    <n v="107"/>
    <d v="2021-01-22T00:00:00"/>
    <n v="4112781"/>
    <n v="28789467"/>
    <n v="201526269"/>
    <x v="1"/>
    <s v="BEATRIZ OLARTE ALCANTAR_x000a_PATRCIA ROZO RODRIGUEZ_x000a_LORENA PATRICIA SALAMANCA GONZALEZ_x000a_REINALDO RIOS PUENTES_x000a_DIEGO LEONARDO CORTES DELGADILLO_x000a_EDWIN BENAVIDES RODRIGUEZ_x000a_CLAUDIA MARCELA PRORRAS VANEGAS"/>
    <n v="1301489"/>
    <n v="0"/>
    <s v="24320_x000a_24325_x000a_24326_x000a_24327_x000a_24328_x000a_24329_x000a_24330"/>
    <x v="10"/>
    <x v="5"/>
    <x v="1"/>
  </r>
  <r>
    <x v="1"/>
    <n v="61"/>
    <x v="1"/>
    <x v="1"/>
    <x v="0"/>
    <x v="3"/>
    <x v="4"/>
    <x v="2"/>
    <s v="Cartografía"/>
    <n v="81151600"/>
    <s v="Prestación de servicios para la gestión, inventario y verificación de los equipos de medición de la subdirección de geografía y cartografía"/>
    <x v="3"/>
    <x v="3"/>
    <n v="315"/>
    <x v="0"/>
    <x v="0"/>
    <x v="2"/>
    <n v="28050571.5"/>
    <n v="28050571.5"/>
    <x v="0"/>
    <x v="1"/>
    <x v="0"/>
    <x v="0"/>
    <x v="1"/>
    <s v="Subdirección de Geografía y Cartografía "/>
    <x v="2"/>
    <s v="Subdirector de Geografía y Cartografía "/>
    <x v="1"/>
    <x v="5"/>
    <s v="Densificar el marco de referencia terrestre"/>
    <s v="Puntos Geodésicos Materializados"/>
    <n v="430"/>
    <d v="2021-03-08T00:00:00"/>
    <n v="2671483"/>
    <n v="26714830"/>
    <n v="26714830"/>
    <x v="1"/>
    <s v="GABRIEL ENRIQUE MEJIA ZAMORA"/>
    <n v="1335741.5"/>
    <n v="0"/>
    <n v="24560"/>
    <x v="2"/>
    <x v="5"/>
    <x v="1"/>
  </r>
  <r>
    <x v="1"/>
    <n v="29"/>
    <x v="1"/>
    <x v="1"/>
    <x v="0"/>
    <x v="3"/>
    <x v="4"/>
    <x v="6"/>
    <s v="Cartografía"/>
    <n v="81151600"/>
    <s v="Prestación de servicios para gestionar los requerimientos y procesos jurídicos que lidere la subdirección de geografía y cartografía"/>
    <x v="1"/>
    <x v="2"/>
    <n v="11"/>
    <x v="1"/>
    <x v="0"/>
    <x v="0"/>
    <n v="80634026"/>
    <n v="80634026"/>
    <x v="0"/>
    <x v="1"/>
    <x v="0"/>
    <x v="0"/>
    <x v="1"/>
    <s v="Subdirección de Geografía y Cartografía "/>
    <x v="2"/>
    <s v="Subdirector de Geografía y Cartografía "/>
    <x v="1"/>
    <x v="1"/>
    <s v="Generar insumos y/o productos cartográficos"/>
    <s v="Cartografía escalas Medianas generada (1:10,000, 1:25,000)"/>
    <n v="218"/>
    <d v="2021-02-09T00:00:00"/>
    <n v="7550277"/>
    <n v="79277909"/>
    <n v="79277909"/>
    <x v="1"/>
    <s v="EDGAR CAMILO GUTIÉRREZ RODRÍGUEZ"/>
    <n v="1356117"/>
    <n v="0"/>
    <n v="24408"/>
    <x v="2"/>
    <x v="5"/>
    <x v="1"/>
  </r>
  <r>
    <x v="1"/>
    <n v="65"/>
    <x v="1"/>
    <x v="1"/>
    <x v="0"/>
    <x v="3"/>
    <x v="4"/>
    <x v="2"/>
    <s v="Cartografía"/>
    <n v="81151600"/>
    <s v="Prestación de servicios para realizar estudios y análisis de información geológica como apoyo a los procesos de la Subdirección."/>
    <x v="3"/>
    <x v="3"/>
    <n v="10"/>
    <x v="1"/>
    <x v="0"/>
    <x v="2"/>
    <n v="30337200"/>
    <n v="30337200"/>
    <x v="0"/>
    <x v="1"/>
    <x v="0"/>
    <x v="0"/>
    <x v="1"/>
    <s v="Subdirección de Geografía y Cartografía "/>
    <x v="2"/>
    <s v="Subdirector de Geografía y Cartografía "/>
    <x v="13"/>
    <x v="22"/>
    <s v="Realizar la apertura y expedición del acta de deslinde de tres (3) procesos"/>
    <s v="Documentos de estudios técnicos de deslindes y de Territorios Indígenas"/>
    <n v="483"/>
    <d v="2021-03-15T00:00:00"/>
    <n v="3124732"/>
    <n v="28851692"/>
    <n v="28851692"/>
    <x v="1"/>
    <s v="DANIEL ESTEBAN GONGORA BLANCO"/>
    <n v="1485508"/>
    <n v="0"/>
    <n v="24617"/>
    <x v="2"/>
    <x v="5"/>
    <x v="1"/>
  </r>
  <r>
    <x v="3"/>
    <n v="39"/>
    <x v="3"/>
    <x v="3"/>
    <x v="5"/>
    <x v="4"/>
    <x v="4"/>
    <x v="8"/>
    <s v="Servicios secretariales o de administración de oficinas  "/>
    <n v="80161501"/>
    <s v="Prestación de servicios personales para la organización de los archivos de gestión y archivo central, de acuerdo a las directrices de la entidad y las normas del Archivo General de la Nación. "/>
    <x v="4"/>
    <x v="4"/>
    <n v="9"/>
    <x v="1"/>
    <x v="0"/>
    <x v="2"/>
    <n v="53527075"/>
    <n v="53527075"/>
    <x v="0"/>
    <x v="1"/>
    <x v="5"/>
    <x v="0"/>
    <x v="4"/>
    <s v="Secretaria General- Gestión documental"/>
    <x v="1"/>
    <s v="Coordinador GIT Gestión Documental"/>
    <x v="12"/>
    <x v="19"/>
    <s v="Aplicar los procedimientos para la conservación documental de 30 Metro lineal."/>
    <s v="Aplicar los procesos archivísticos al acervo documental."/>
    <n v="49"/>
    <d v="2021-01-19T00:00:00"/>
    <n v="1924742"/>
    <n v="17322678"/>
    <n v="51968034"/>
    <x v="1"/>
    <s v="FRANCISCO ROJAS UNDAGAMA_x000a_LAURA LILIANA VELA CRUZ_x000a_ROSA FARIAS"/>
    <n v="1559041"/>
    <n v="0"/>
    <s v="24208_x000a_24209_x000a_24210"/>
    <x v="3"/>
    <x v="5"/>
    <x v="1"/>
  </r>
  <r>
    <x v="0"/>
    <n v="27"/>
    <x v="0"/>
    <x v="0"/>
    <x v="0"/>
    <x v="3"/>
    <x v="4"/>
    <x v="6"/>
    <s v="Servicios secretariales o de administración de oficinas  "/>
    <n v="80161501"/>
    <s v="Prestación de servicios profesionales para adelantar los análisis estadísticos requeridos para el desarrollo de los procesos de catastro multipropósito."/>
    <x v="1"/>
    <x v="2"/>
    <n v="325"/>
    <x v="0"/>
    <x v="0"/>
    <x v="2"/>
    <n v="106873910"/>
    <n v="106873910"/>
    <x v="0"/>
    <x v="1"/>
    <x v="0"/>
    <x v="0"/>
    <x v="0"/>
    <s v="Subdirección de Catastro"/>
    <x v="2"/>
    <s v="Subdirectora de Catastro"/>
    <x v="0"/>
    <x v="0"/>
    <s v="Ejecutar procesos de actualización catastral a nivel nacional"/>
    <s v="Predios actualizados catastralmente"/>
    <n v="180"/>
    <d v="2021-02-04T00:00:00"/>
    <n v="9865284"/>
    <n v="105229696"/>
    <n v="105229696"/>
    <x v="1"/>
    <s v="BRAYAN ARTURO CAMARGO LOZANO"/>
    <n v="1644214"/>
    <n v="0"/>
    <n v="24366"/>
    <x v="2"/>
    <x v="5"/>
    <x v="1"/>
  </r>
  <r>
    <x v="0"/>
    <n v="28"/>
    <x v="0"/>
    <x v="0"/>
    <x v="0"/>
    <x v="3"/>
    <x v="4"/>
    <x v="6"/>
    <s v="Servicios de formación profesional en derecho"/>
    <n v="86101713"/>
    <s v="Prestación de servicios profesionales para realizar la elaboración y revisión de los documentos requeridos en el aspecto juridico, para el desarrollo de las competencias del Instituto Geográfico Agustin Codazzi-IGAC"/>
    <x v="1"/>
    <x v="2"/>
    <n v="325"/>
    <x v="0"/>
    <x v="0"/>
    <x v="0"/>
    <n v="106873910"/>
    <n v="106873910"/>
    <x v="0"/>
    <x v="1"/>
    <x v="0"/>
    <x v="0"/>
    <x v="0"/>
    <s v="Subdirección de Catastro"/>
    <x v="2"/>
    <s v="Subdirectora de Catastro"/>
    <x v="0"/>
    <x v="0"/>
    <s v="Ejecutar procesos de actualización catastral a nivel nacional"/>
    <s v="Predios actualizados catastralmente"/>
    <n v="177"/>
    <d v="2021-02-04T00:00:00"/>
    <n v="9865284"/>
    <n v="105229696"/>
    <n v="105229696"/>
    <x v="1"/>
    <s v="ELENA ROCÍO VERÁSTEGUI NIÑO"/>
    <n v="1644214"/>
    <n v="0"/>
    <n v="24361"/>
    <x v="2"/>
    <x v="5"/>
    <x v="1"/>
  </r>
  <r>
    <x v="2"/>
    <n v="10"/>
    <x v="2"/>
    <x v="10"/>
    <x v="0"/>
    <x v="3"/>
    <x v="4"/>
    <x v="8"/>
    <s v="Servicios secretariales o de administración de oficinas  "/>
    <n v="80161501"/>
    <s v="Prestación de servicios profesionales para conceptuar y dar la orientación jurídica para la adecuada interpretación y aplicación de las normas en materia de derecho laboral administrativo que le sean requeridos"/>
    <x v="4"/>
    <x v="4"/>
    <n v="11"/>
    <x v="1"/>
    <x v="0"/>
    <x v="0"/>
    <n v="56650000"/>
    <n v="56650000"/>
    <x v="0"/>
    <x v="1"/>
    <x v="0"/>
    <x v="1"/>
    <x v="4"/>
    <s v="Despacho"/>
    <x v="1"/>
    <s v="Secretaria General"/>
    <x v="2"/>
    <x v="2"/>
    <s v="N/A"/>
    <s v="N/A"/>
    <n v="55"/>
    <d v="2021-01-14T00:00:00"/>
    <n v="5000000"/>
    <n v="55000000"/>
    <n v="55000000"/>
    <x v="1"/>
    <s v="ANDRES MURCIA VARGAS ABOGADOS ASOCIADOS SAS"/>
    <n v="1650000"/>
    <n v="0"/>
    <n v="24215"/>
    <x v="2"/>
    <x v="5"/>
    <x v="2"/>
  </r>
  <r>
    <x v="1"/>
    <n v="40"/>
    <x v="1"/>
    <x v="1"/>
    <x v="0"/>
    <x v="3"/>
    <x v="4"/>
    <x v="6"/>
    <s v="Cartografía"/>
    <n v="81151600"/>
    <s v="Prestación de servicios para realizar el seguimiento y control de calidad de los proyectos de producción cartográfica, de acuerdo con las priorizaciones"/>
    <x v="1"/>
    <x v="2"/>
    <n v="11"/>
    <x v="1"/>
    <x v="0"/>
    <x v="0"/>
    <n v="53146280"/>
    <n v="53146280"/>
    <x v="0"/>
    <x v="1"/>
    <x v="0"/>
    <x v="0"/>
    <x v="1"/>
    <s v="Subdirección de Geografía y Cartografía "/>
    <x v="2"/>
    <s v="Subdirector de Geografía y Cartografía "/>
    <x v="1"/>
    <x v="1"/>
    <s v="Oficializar e integrar la información cartográfica producida por terceros  a las bases de datos oficiales del País "/>
    <s v="Cartografía escalas Medianas generada (1:10,000, 1:25,000)"/>
    <n v="305"/>
    <d v="2021-02-16T00:00:00"/>
    <n v="4976424"/>
    <n v="51423048"/>
    <n v="51423048"/>
    <x v="1"/>
    <s v="MILTON FERNEY NUÑEZ RODRIGUEZ "/>
    <n v="1723232"/>
    <n v="0"/>
    <n v="24473"/>
    <x v="2"/>
    <x v="5"/>
    <x v="1"/>
  </r>
  <r>
    <x v="2"/>
    <n v="78"/>
    <x v="2"/>
    <x v="2"/>
    <x v="0"/>
    <x v="3"/>
    <x v="4"/>
    <x v="8"/>
    <s v="Servicios de sistemas de información geográfica (sig)"/>
    <n v="81101512"/>
    <s v="Prestación de servicios profesionales para soportar, analizar, diseñar e implementar la arquitectura de sistemas de información georreferenciados de la entidad y para la operación y cumplimiento de los objetivos de catastro multipropósito."/>
    <x v="1"/>
    <x v="2"/>
    <n v="10"/>
    <x v="1"/>
    <x v="0"/>
    <x v="1"/>
    <n v="84543460"/>
    <n v="8454346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n v="493"/>
    <d v="2021-03-17T00:00:00"/>
    <n v="8707976"/>
    <n v="82725772"/>
    <n v="82725772"/>
    <x v="1"/>
    <s v="KAREN NATALY GARZON"/>
    <n v="1817688"/>
    <n v="0"/>
    <n v="24627"/>
    <x v="2"/>
    <x v="5"/>
    <x v="1"/>
  </r>
  <r>
    <x v="0"/>
    <n v="59"/>
    <x v="0"/>
    <x v="0"/>
    <x v="0"/>
    <x v="3"/>
    <x v="4"/>
    <x v="3"/>
    <s v="Servicios secretariales o de administración de oficinas  "/>
    <n v="80161501"/>
    <s v="Prestación de servicios profesionales para realizar las socializaciones requeridas en el proceso de actualización catastral multipropósito de Arauquita - Arauca"/>
    <x v="5"/>
    <x v="5"/>
    <n v="240"/>
    <x v="0"/>
    <x v="0"/>
    <x v="0"/>
    <n v="29121888"/>
    <n v="29121888"/>
    <x v="0"/>
    <x v="1"/>
    <x v="0"/>
    <x v="0"/>
    <x v="0"/>
    <s v="Subdirección de Catastro"/>
    <x v="2"/>
    <s v="Subdirectora de Catastro"/>
    <x v="0"/>
    <x v="0"/>
    <s v="Ejecutar procesos de actualización catastral a nivel nacional"/>
    <s v="Predios actualizados catastralmente"/>
    <n v="526"/>
    <d v="2021-04-14T00:00:00"/>
    <n v="3640236"/>
    <n v="27301770"/>
    <n v="27301770"/>
    <x v="1"/>
    <s v="YECNNY PATRICIA CASTELLANOS GONZALEZ"/>
    <n v="1820118"/>
    <n v="0"/>
    <n v="24668"/>
    <x v="2"/>
    <x v="5"/>
    <x v="1"/>
  </r>
  <r>
    <x v="2"/>
    <n v="39"/>
    <x v="2"/>
    <x v="5"/>
    <x v="0"/>
    <x v="3"/>
    <x v="4"/>
    <x v="6"/>
    <s v="Servicios de consultoría de negocios y administración corporativa"/>
    <n v="80101500"/>
    <s v="Prestación de servicios profesionales para generar informes de ventas y  garantizar la calidad y entrega oportuna de los productos y servicios ofertados por el Instituto."/>
    <x v="1"/>
    <x v="2"/>
    <n v="11"/>
    <x v="1"/>
    <x v="0"/>
    <x v="0"/>
    <n v="63335723"/>
    <n v="63335723"/>
    <x v="0"/>
    <x v="1"/>
    <x v="0"/>
    <x v="0"/>
    <x v="14"/>
    <s v="Oficina de Difusión y Mercadeo"/>
    <x v="1"/>
    <s v="Yira Paola Perez-Jefe de Oficina"/>
    <x v="8"/>
    <x v="9"/>
    <s v="Diseñar y divulgar diferentes contenidos digitales, análogos  y de apoyo a los servicios requeridos por los usuarios. "/>
    <s v="Servicios de información implementados"/>
    <n v="202"/>
    <d v="2021-02-08T00:00:00"/>
    <n v="5757793"/>
    <n v="61416459"/>
    <n v="61416459"/>
    <x v="1"/>
    <s v="MARIA CONSTANZA MESIAS"/>
    <n v="1919264"/>
    <n v="0"/>
    <n v="24391"/>
    <x v="2"/>
    <x v="5"/>
    <x v="1"/>
  </r>
  <r>
    <x v="1"/>
    <n v="45"/>
    <x v="1"/>
    <x v="1"/>
    <x v="0"/>
    <x v="3"/>
    <x v="4"/>
    <x v="6"/>
    <s v="Cartografía"/>
    <n v="81151600"/>
    <s v="Prestación de servicios profesionales para el apoyo en la gestión de procesamiento de estaciones y control de calidad en la obtención de coordenadas, de acuerdo con las especificaciones y prioridades establecidas"/>
    <x v="1"/>
    <x v="2"/>
    <n v="11"/>
    <x v="1"/>
    <x v="0"/>
    <x v="2"/>
    <n v="31417067"/>
    <n v="31417067"/>
    <x v="0"/>
    <x v="1"/>
    <x v="0"/>
    <x v="0"/>
    <x v="1"/>
    <s v="Subdirección de Geografía y Cartografía "/>
    <x v="2"/>
    <s v="Subdirector de Geografía y Cartografía "/>
    <x v="1"/>
    <x v="5"/>
    <s v="Densificar el marco de referencia terrestre"/>
    <s v="Datos Rinex de las estaciones permanentes generados"/>
    <n v="361"/>
    <d v="2021-02-19T00:00:00"/>
    <n v="2941780"/>
    <n v="29417800"/>
    <n v="29417800"/>
    <x v="1"/>
    <s v="MARIA CAMILA BAUTISTA"/>
    <n v="1999267"/>
    <n v="0"/>
    <n v="24517"/>
    <x v="2"/>
    <x v="5"/>
    <x v="1"/>
  </r>
  <r>
    <x v="0"/>
    <n v="32"/>
    <x v="0"/>
    <x v="0"/>
    <x v="0"/>
    <x v="3"/>
    <x v="4"/>
    <x v="6"/>
    <s v="Servicios de sistemas de información geográfica (sig)"/>
    <n v="81101512"/>
    <s v="Prestación de servicios profesionales para el seguimiento y control de los proyectos de gestión catastral con enforque multipropósito."/>
    <x v="1"/>
    <x v="2"/>
    <n v="325"/>
    <x v="0"/>
    <x v="0"/>
    <x v="0"/>
    <n v="131948917"/>
    <n v="131948917"/>
    <x v="0"/>
    <x v="1"/>
    <x v="0"/>
    <x v="0"/>
    <x v="0"/>
    <s v="Subdirección de Catastro"/>
    <x v="2"/>
    <s v="Subdirectora de Catastro"/>
    <x v="0"/>
    <x v="0"/>
    <s v="Ejecutar procesos de actualización catastral a nivel nacional"/>
    <s v="Predios actualizados catastralmente"/>
    <n v="183"/>
    <d v="2021-02-05T00:00:00"/>
    <n v="12179900"/>
    <n v="129918933"/>
    <n v="129918933"/>
    <x v="1"/>
    <s v="AVIER ENRIQUE ZULUAGA GONZALEZ"/>
    <n v="2029984"/>
    <n v="0"/>
    <n v="24371"/>
    <x v="2"/>
    <x v="5"/>
    <x v="1"/>
  </r>
  <r>
    <x v="1"/>
    <n v="66"/>
    <x v="1"/>
    <x v="1"/>
    <x v="0"/>
    <x v="3"/>
    <x v="4"/>
    <x v="2"/>
    <s v="Cartografía"/>
    <n v="81151600"/>
    <s v="Prestación de servicios para gestionar desde el componente administrativo, procesos y proyectos misionales de la Subdirección de Geografía y Cartografía."/>
    <x v="3"/>
    <x v="3"/>
    <n v="10"/>
    <x v="1"/>
    <x v="0"/>
    <x v="0"/>
    <n v="31247320"/>
    <n v="31247320"/>
    <x v="0"/>
    <x v="1"/>
    <x v="0"/>
    <x v="0"/>
    <x v="1"/>
    <s v="Subdirección de Geografía y Cartografía "/>
    <x v="2"/>
    <s v="Subdirector de Geografía y Cartografía "/>
    <x v="1"/>
    <x v="1"/>
    <s v="Generar insumos y/o productos cartográficos"/>
    <s v="Cartografía escalas Medianas generada (1:10,000, 1:25,000)"/>
    <n v="456"/>
    <d v="2021-03-15T00:00:00"/>
    <n v="3124732"/>
    <n v="29164165"/>
    <n v="29164165"/>
    <x v="1"/>
    <s v="CINDY JINETH FLOREZ MOLINA"/>
    <n v="2083155"/>
    <n v="0"/>
    <n v="24596"/>
    <x v="2"/>
    <x v="5"/>
    <x v="1"/>
  </r>
  <r>
    <x v="3"/>
    <n v="48"/>
    <x v="3"/>
    <x v="3"/>
    <x v="0"/>
    <x v="3"/>
    <x v="4"/>
    <x v="6"/>
    <s v="Servicios secretariales o de administración de oficinas  "/>
    <n v="80161501"/>
    <s v="Prestación de servicios personales para apoyar la implementación del sistema de gestión documental de la entidad de acuerdo a las normas vigentes."/>
    <x v="1"/>
    <x v="2"/>
    <n v="11"/>
    <x v="1"/>
    <x v="0"/>
    <x v="0"/>
    <n v="29566233.890000001"/>
    <n v="29566233.890000001"/>
    <x v="0"/>
    <x v="1"/>
    <x v="0"/>
    <x v="1"/>
    <x v="24"/>
    <s v="Secretaría General - GIT Gestión Documental"/>
    <x v="1"/>
    <s v="Coordinador GIT Gestión Documental"/>
    <x v="2"/>
    <x v="2"/>
    <s v="N/A"/>
    <s v="N/A"/>
    <n v="235"/>
    <d v="2021-02-03T00:00:00"/>
    <n v="2593673"/>
    <n v="27406478"/>
    <n v="27406478"/>
    <x v="1"/>
    <s v="EDWIN DIDIER CASAS ARDILA"/>
    <n v="2159755.8900000006"/>
    <n v="0"/>
    <n v="24418"/>
    <x v="2"/>
    <x v="5"/>
    <x v="1"/>
  </r>
  <r>
    <x v="1"/>
    <n v="42"/>
    <x v="1"/>
    <x v="1"/>
    <x v="0"/>
    <x v="3"/>
    <x v="4"/>
    <x v="6"/>
    <s v="Cartografía"/>
    <n v="81151600"/>
    <s v="Prestación de servicios para realizar la gestión, control y seguimiento del sistema y marco de referencia geodésico nacional con GNSS"/>
    <x v="1"/>
    <x v="2"/>
    <n v="11"/>
    <x v="1"/>
    <x v="0"/>
    <x v="2"/>
    <n v="53146280"/>
    <n v="53146280"/>
    <x v="0"/>
    <x v="1"/>
    <x v="0"/>
    <x v="0"/>
    <x v="1"/>
    <s v="Subdirección de Geografía y Cartografía "/>
    <x v="2"/>
    <s v="Subdirector de Geografía y Cartografía "/>
    <x v="1"/>
    <x v="5"/>
    <s v="Densificar el marco de referencia terrestre"/>
    <s v="Puntos Geodésicos Materializados"/>
    <n v="326"/>
    <d v="2021-02-18T00:00:00"/>
    <n v="4976424"/>
    <n v="50925406"/>
    <n v="50925406"/>
    <x v="1"/>
    <s v="ANDRÉS FELIPE BELTRÁN ZAMUDIO"/>
    <n v="2220874"/>
    <n v="0"/>
    <n v="24487"/>
    <x v="2"/>
    <x v="5"/>
    <x v="1"/>
  </r>
  <r>
    <x v="4"/>
    <n v="34"/>
    <x v="4"/>
    <x v="4"/>
    <x v="0"/>
    <x v="3"/>
    <x v="4"/>
    <x v="8"/>
    <s v="Servicios de formación profesional en ingeniería"/>
    <n v="86101610"/>
    <s v="Prestación de servicios profesionales para la elaboración de cartografía geomorfológica con base en la interpretación de sensores remotos con un detalle de unidades hasta nivel de forma del terreno, con un rendimiento avanzado."/>
    <x v="1"/>
    <x v="2"/>
    <n v="11"/>
    <x v="1"/>
    <x v="0"/>
    <x v="1"/>
    <n v="49500000"/>
    <n v="49500000"/>
    <x v="0"/>
    <x v="1"/>
    <x v="0"/>
    <x v="0"/>
    <x v="7"/>
    <s v="Subdirección de Agrología"/>
    <x v="1"/>
    <s v="Subdirector de Agrología "/>
    <x v="0"/>
    <x v="0"/>
    <s v="Generar los productos agrológicos como insumos para el Catastro multipropósito"/>
    <s v="Sistema de Información Predial Actualizado_x000a_"/>
    <n v="465"/>
    <d v="2021-03-15T00:00:00"/>
    <n v="4976424"/>
    <n v="47276028"/>
    <n v="47276028"/>
    <x v="1"/>
    <s v="JAIME ANDRES NEIRA"/>
    <n v="2223972"/>
    <n v="0"/>
    <n v="24604"/>
    <x v="2"/>
    <x v="5"/>
    <x v="1"/>
  </r>
  <r>
    <x v="3"/>
    <n v="52"/>
    <x v="3"/>
    <x v="3"/>
    <x v="0"/>
    <x v="3"/>
    <x v="4"/>
    <x v="8"/>
    <s v="Servicios secretariales o de administración de oficinas  "/>
    <n v="80161501"/>
    <s v="Prestación de servicios profesionales para la gestión y atención de las actividades relacionadas con la programación, control y seguimiento, presupuestal de los rubros de funcionamiento de la Entidad"/>
    <x v="1"/>
    <x v="2"/>
    <n v="11"/>
    <x v="1"/>
    <x v="0"/>
    <x v="0"/>
    <n v="73517991"/>
    <n v="73517991"/>
    <x v="0"/>
    <x v="1"/>
    <x v="0"/>
    <x v="0"/>
    <x v="4"/>
    <s v="Secretaría General"/>
    <x v="1"/>
    <s v="Secretaria General"/>
    <x v="3"/>
    <x v="14"/>
    <s v="Realizar el seguimiento de los planes de acción anual"/>
    <s v="Documentos de planeación con seguimientos realizados"/>
    <n v="194"/>
    <d v="2021-02-08T00:00:00"/>
    <n v="6683454"/>
    <n v="71290173"/>
    <n v="71290173"/>
    <x v="1"/>
    <s v="JENNFER  ABRIL"/>
    <n v="2227818"/>
    <n v="0"/>
    <n v="24378"/>
    <x v="2"/>
    <x v="5"/>
    <x v="1"/>
  </r>
  <r>
    <x v="1"/>
    <n v="41"/>
    <x v="1"/>
    <x v="1"/>
    <x v="2"/>
    <x v="2"/>
    <x v="4"/>
    <x v="6"/>
    <s v="Cartografía"/>
    <n v="81151600"/>
    <s v="Prestación de servicios para la toma de datos en campo de gravimetría y geomagnetismo."/>
    <x v="1"/>
    <x v="2"/>
    <n v="11"/>
    <x v="1"/>
    <x v="0"/>
    <x v="2"/>
    <n v="57060806"/>
    <n v="57060806"/>
    <x v="0"/>
    <x v="1"/>
    <x v="2"/>
    <x v="0"/>
    <x v="1"/>
    <s v="Subdirección de Geografía y Cartografía "/>
    <x v="2"/>
    <s v="Subdirector de Geografía y Cartografía "/>
    <x v="1"/>
    <x v="5"/>
    <s v="Densificar el marco de referencia geomagnéticos"/>
    <s v="Valores geomagnéticos generados"/>
    <n v="324"/>
    <d v="2021-02-17T00:00:00"/>
    <n v="2671483"/>
    <n v="27338176"/>
    <n v="54676352"/>
    <x v="1"/>
    <s v="KAREN MILENA SIERRA GONZÁLEZ _x000a_DEIBID STIVEEN RINCÓN VEGA"/>
    <n v="2384454"/>
    <n v="0"/>
    <s v="24485_x000a_24487"/>
    <x v="4"/>
    <x v="5"/>
    <x v="1"/>
  </r>
  <r>
    <x v="3"/>
    <n v="53"/>
    <x v="3"/>
    <x v="3"/>
    <x v="0"/>
    <x v="3"/>
    <x v="4"/>
    <x v="6"/>
    <s v="Ingeniería civil y arquitectura"/>
    <n v="81101500"/>
    <s v="Prestación de servicios profesionales para formular, estructurar, evaluar y realizar el seguimiento a los planes, programas y proyectos de infraestructura física y garantizar los objetivos planteados a nivel nacional."/>
    <x v="1"/>
    <x v="2"/>
    <n v="11"/>
    <x v="1"/>
    <x v="0"/>
    <x v="2"/>
    <n v="80634026"/>
    <n v="80634026"/>
    <x v="0"/>
    <x v="1"/>
    <x v="0"/>
    <x v="0"/>
    <x v="11"/>
    <s v="Secretaría General - Servicios Administrativos"/>
    <x v="1"/>
    <s v="Coordinador(a) GIT Servicios Administrativos"/>
    <x v="10"/>
    <x v="13"/>
    <s v="Dotar de equipamentos las sedes"/>
    <s v="Sedes Mantenidas"/>
    <n v="192"/>
    <d v="2021-02-08T00:00:00"/>
    <n v="7330366"/>
    <n v="78190571"/>
    <n v="78190571"/>
    <x v="1"/>
    <s v="WILSON BENITES CORREA"/>
    <n v="2443455"/>
    <n v="0"/>
    <n v="24373"/>
    <x v="2"/>
    <x v="5"/>
    <x v="1"/>
  </r>
  <r>
    <x v="1"/>
    <n v="33"/>
    <x v="1"/>
    <x v="1"/>
    <x v="0"/>
    <x v="3"/>
    <x v="4"/>
    <x v="11"/>
    <s v="Fotogrametría"/>
    <n v="81151603"/>
    <s v="Prestación de servicios para el copiado, control  y organización de información resultante de los procesos de la subdirección"/>
    <x v="1"/>
    <x v="2"/>
    <n v="11"/>
    <x v="1"/>
    <x v="0"/>
    <x v="0"/>
    <n v="31417067"/>
    <n v="31417067"/>
    <x v="0"/>
    <x v="1"/>
    <x v="0"/>
    <x v="0"/>
    <x v="1"/>
    <s v="Subdirección de Geografía y Cartografía "/>
    <x v="2"/>
    <s v="Subdirector de Geografía y Cartografía "/>
    <x v="1"/>
    <x v="24"/>
    <s v="Generar y disponer nuevos productos asociados a la información cartográfica geográfica y geodésica "/>
    <s v="Datos publicados de información geográfica, geodésica y cartográfica"/>
    <n v="243"/>
    <s v="_x000a_4/03/2021"/>
    <n v="2941780"/>
    <n v="28927503"/>
    <n v="28927503"/>
    <x v="1"/>
    <s v="_x000a_MONICA SOFIA RONCANCIO BLANCO"/>
    <n v="2489564"/>
    <n v="0"/>
    <n v="24563"/>
    <x v="2"/>
    <x v="5"/>
    <x v="1"/>
  </r>
  <r>
    <x v="3"/>
    <n v="55"/>
    <x v="3"/>
    <x v="3"/>
    <x v="0"/>
    <x v="3"/>
    <x v="4"/>
    <x v="6"/>
    <s v="Servicios de mantenimiento y reparación de vehículos"/>
    <n v="78181500"/>
    <s v="Prestación de servicios para la revision tecnico mecanica de los vehiculos de propiedad del IGAC C "/>
    <x v="1"/>
    <x v="2"/>
    <n v="12"/>
    <x v="1"/>
    <x v="3"/>
    <x v="0"/>
    <n v="16000000"/>
    <n v="16000000"/>
    <x v="0"/>
    <x v="1"/>
    <x v="0"/>
    <x v="1"/>
    <x v="18"/>
    <s v="Secretaria General - GIT Servicios Administrativos"/>
    <x v="1"/>
    <s v="Coordinador GIT Servicios Administrativos"/>
    <x v="2"/>
    <x v="2"/>
    <s v="N/A"/>
    <s v="N/A"/>
    <n v="312"/>
    <d v="2021-02-15T00:00:00"/>
    <n v="0"/>
    <n v="13492673"/>
    <n v="13492673"/>
    <x v="1"/>
    <s v="INSPECCION TECNICA AUTOMOTRIZ INTECO SAS"/>
    <n v="2507327"/>
    <n v="0"/>
    <n v="24534"/>
    <x v="2"/>
    <x v="5"/>
    <x v="0"/>
  </r>
  <r>
    <x v="1"/>
    <n v="70"/>
    <x v="1"/>
    <x v="1"/>
    <x v="0"/>
    <x v="3"/>
    <x v="4"/>
    <x v="2"/>
    <s v="Cartografía"/>
    <n v="81151600"/>
    <s v="Prestación de servicios para apoyar la gestión logística de la Subdirección de Geografía y Cartografía"/>
    <x v="3"/>
    <x v="3"/>
    <n v="10"/>
    <x v="1"/>
    <x v="0"/>
    <x v="0"/>
    <n v="26714830"/>
    <n v="26714830"/>
    <x v="0"/>
    <x v="1"/>
    <x v="0"/>
    <x v="0"/>
    <x v="1"/>
    <s v="Subdirección de Geografía y Cartografía "/>
    <x v="2"/>
    <s v="Subdirector de Geografía y Cartografía "/>
    <x v="1"/>
    <x v="1"/>
    <s v="Generar insumos y/o productos cartográficos"/>
    <s v="Cartografía escalas Medianas generada (1:10,000, 1:25,000)"/>
    <n v="506"/>
    <d v="2021-03-24T00:00:00"/>
    <n v="2671483"/>
    <n v="24132396"/>
    <n v="24132396"/>
    <x v="1"/>
    <s v="JULIE ALEXANDRA PARRA SANTA"/>
    <n v="2582434"/>
    <n v="0"/>
    <n v="24639"/>
    <x v="2"/>
    <x v="5"/>
    <x v="1"/>
  </r>
  <r>
    <x v="1"/>
    <n v="64"/>
    <x v="1"/>
    <x v="1"/>
    <x v="2"/>
    <x v="2"/>
    <x v="4"/>
    <x v="2"/>
    <s v="Cartografía"/>
    <n v="81151600"/>
    <s v="Prestación de servicios para la captura de coordenadas, compilación toponímica y demás procesos en campo, de acuerdo con las especificaciones de conformidad con los lineamientos establecidos."/>
    <x v="3"/>
    <x v="3"/>
    <n v="10"/>
    <x v="1"/>
    <x v="0"/>
    <x v="0"/>
    <n v="53429660"/>
    <n v="53429660"/>
    <x v="0"/>
    <x v="1"/>
    <x v="2"/>
    <x v="0"/>
    <x v="1"/>
    <s v="Subdirección de Geografía y Cartografía "/>
    <x v="2"/>
    <s v="Subdirector de Geografía y Cartografía "/>
    <x v="1"/>
    <x v="5"/>
    <s v="Densificar el marco de referencia terrestre"/>
    <s v="Puntos Geodésicos Materializados"/>
    <n v="454"/>
    <d v="2021-03-10T00:00:00"/>
    <n v="2671483"/>
    <n v="25379089"/>
    <n v="50758178"/>
    <x v="1"/>
    <s v="DUVÁN DARIO TAVERA BERMÚDEZ  _x000a_ARELIS MONTENEGRO MENDIETA "/>
    <n v="2671482"/>
    <n v="0"/>
    <s v="24591_x000a_24592"/>
    <x v="4"/>
    <x v="5"/>
    <x v="1"/>
  </r>
  <r>
    <x v="0"/>
    <n v="46"/>
    <x v="0"/>
    <x v="0"/>
    <x v="0"/>
    <x v="3"/>
    <x v="4"/>
    <x v="2"/>
    <s v="Servicios secretariales o de administración de oficinas  "/>
    <n v="80161501"/>
    <s v="Prestación de servicios para apoyar la atención y trámite de las solicitudes de avalúos y de requerimientos de información relacionados con  la ejecución de avalúos."/>
    <x v="3"/>
    <x v="3"/>
    <n v="300"/>
    <x v="0"/>
    <x v="0"/>
    <x v="0"/>
    <n v="28941066"/>
    <n v="28941066"/>
    <x v="0"/>
    <x v="1"/>
    <x v="0"/>
    <x v="0"/>
    <x v="0"/>
    <s v="Subdirección de Catastro"/>
    <x v="2"/>
    <s v="Subdirectora de Catastro"/>
    <x v="0"/>
    <x v="11"/>
    <s v="Realizar avalúos comerciales, de acuerdo a las solicitudes recibidas."/>
    <s v="Avalúos realizados"/>
    <n v="433"/>
    <d v="2021-03-08T00:00:00"/>
    <n v="2671483"/>
    <n v="26269583"/>
    <n v="26269583"/>
    <x v="1"/>
    <s v="MARIA NIRIAM URREA"/>
    <n v="2671483"/>
    <n v="0"/>
    <n v="24562"/>
    <x v="2"/>
    <x v="5"/>
    <x v="1"/>
  </r>
  <r>
    <x v="3"/>
    <n v="34"/>
    <x v="3"/>
    <x v="3"/>
    <x v="0"/>
    <x v="3"/>
    <x v="4"/>
    <x v="8"/>
    <s v="Servicios de asesoramiento sobre planificación estratégica"/>
    <n v="80101504"/>
    <s v="Apoyar Instituto Geográfico Agustín Codazzi (IGAC), desde el aspecto jurídico, en las actividades administrativas y de gestión de los procesos de selección y contratación financiados, total o parcialmente, con recursos de Banca Multilateral."/>
    <x v="4"/>
    <x v="4"/>
    <n v="345"/>
    <x v="0"/>
    <x v="0"/>
    <x v="1"/>
    <n v="116150000"/>
    <n v="116150000"/>
    <x v="0"/>
    <x v="1"/>
    <x v="0"/>
    <x v="0"/>
    <x v="4"/>
    <s v="Secretaría General"/>
    <x v="1"/>
    <s v="Secretaria General"/>
    <x v="0"/>
    <x v="0"/>
    <s v="Gestionar técnicamente la operación del proyecto de catastro multipropósito, en lo correspondiente al IGAC"/>
    <s v="Sistema de Información Predial Actualizado_x000a_"/>
    <n v="43"/>
    <d v="2021-01-14T00:00:00"/>
    <n v="9865284"/>
    <n v="113450770"/>
    <n v="113450770"/>
    <x v="1"/>
    <s v="CONSTANZA  BARROS PULIDO"/>
    <n v="2699230"/>
    <n v="0"/>
    <n v="24201"/>
    <x v="2"/>
    <x v="5"/>
    <x v="1"/>
  </r>
  <r>
    <x v="1"/>
    <n v="68"/>
    <x v="1"/>
    <x v="1"/>
    <x v="0"/>
    <x v="3"/>
    <x v="4"/>
    <x v="8"/>
    <s v="Servicios de formación profesional en ingeniería"/>
    <n v="86101610"/>
    <s v="Prestación de servicios como técnico tla para realizar el control y seguimiento de los procesos de mantenimiento aeronáutico y suministro de combustible del avión twin turbocommander 690a con matricula hk1771g, propiedad del igac."/>
    <x v="3"/>
    <x v="3"/>
    <n v="10"/>
    <x v="1"/>
    <x v="0"/>
    <x v="2"/>
    <n v="55000000"/>
    <n v="55000000"/>
    <x v="0"/>
    <x v="1"/>
    <x v="0"/>
    <x v="0"/>
    <x v="1"/>
    <s v="Subdirección de Geografía y Cartografía "/>
    <x v="2"/>
    <s v="Subdirector de Geografía y Cartografía "/>
    <x v="1"/>
    <x v="1"/>
    <s v="Capturar y/o gestionar imágenes del territorio colombiano e incorporarlas en el Banco Nacional de Imágenes, a escalas y temporalidad requerida para fines catastrales"/>
    <s v="Imágenes incorporadas al Banco Nacional de imágenes"/>
    <n v="482"/>
    <d v="2021-03-16T00:00:00"/>
    <n v="5660050"/>
    <n v="52261128"/>
    <n v="52261128"/>
    <x v="1"/>
    <s v="JOHAN JOSE GARCIA"/>
    <n v="2738872"/>
    <n v="0"/>
    <n v="24620"/>
    <x v="2"/>
    <x v="5"/>
    <x v="1"/>
  </r>
  <r>
    <x v="1"/>
    <n v="37"/>
    <x v="1"/>
    <x v="1"/>
    <x v="2"/>
    <x v="2"/>
    <x v="4"/>
    <x v="6"/>
    <s v="Cartografía"/>
    <n v="81151600"/>
    <s v="Prestación de servicios para  realizar la evaluación y procesamiento de las  imágenes adquiridas o gestionadas por el IGAC."/>
    <x v="1"/>
    <x v="2"/>
    <n v="11"/>
    <x v="1"/>
    <x v="0"/>
    <x v="2"/>
    <n v="57060806"/>
    <n v="57060806"/>
    <x v="0"/>
    <x v="1"/>
    <x v="2"/>
    <x v="0"/>
    <x v="1"/>
    <s v="Subdirección de Geografía y Cartografía "/>
    <x v="2"/>
    <s v="Subdirector de Geografía y Cartografía "/>
    <x v="1"/>
    <x v="1"/>
    <s v="Capturar y/o gestionar imágenes del territorio colombiano e incorporarlas en el Banco Nacional de Imágenes, a escalas y temporalidad requerida para fines catastrales"/>
    <s v="Imágenes incorporadas al Banco Nacional de imágenes"/>
    <n v="344"/>
    <d v="2021-02-15T00:00:00"/>
    <n v="2671483"/>
    <n v="27160077"/>
    <n v="54320154"/>
    <x v="1"/>
    <s v="DIANA CAROLINA BENITEZ CASTRO _x000a_ DEISY LORENA MORA MORENO"/>
    <n v="2740652"/>
    <n v="0"/>
    <s v="24500_x000a_24501"/>
    <x v="4"/>
    <x v="5"/>
    <x v="1"/>
  </r>
  <r>
    <x v="3"/>
    <n v="49"/>
    <x v="3"/>
    <x v="3"/>
    <x v="2"/>
    <x v="2"/>
    <x v="4"/>
    <x v="6"/>
    <s v="Servicios secretariales o de administración de oficinas  "/>
    <n v="80161501"/>
    <s v="Prestación de servicios personales para la aplicación de los procesos archvísticos  de acuerdo a las directrices de la entidad y las normas del archivo general de la nación. "/>
    <x v="1"/>
    <x v="2"/>
    <n v="11"/>
    <x v="1"/>
    <x v="0"/>
    <x v="0"/>
    <n v="43614654"/>
    <n v="43614653.780000001"/>
    <x v="0"/>
    <x v="1"/>
    <x v="2"/>
    <x v="1"/>
    <x v="24"/>
    <s v="Secretaría General - GIT Gestión Documental"/>
    <x v="1"/>
    <s v="Coordinador GIT Gestión Documental"/>
    <x v="2"/>
    <x v="2"/>
    <s v="N/A"/>
    <s v="N/A"/>
    <n v="196"/>
    <d v="2021-02-03T00:00:00"/>
    <n v="1924742"/>
    <n v="20402265"/>
    <n v="40804530"/>
    <x v="1"/>
    <s v="JENNY ALEXANDRA PEREZ GONZALEZ_x000a_RAFAEL ALIRIO GONZALEZ "/>
    <n v="2810124"/>
    <n v="0"/>
    <s v="24380_x000a_24382"/>
    <x v="4"/>
    <x v="5"/>
    <x v="1"/>
  </r>
  <r>
    <x v="3"/>
    <n v="32"/>
    <x v="3"/>
    <x v="3"/>
    <x v="0"/>
    <x v="3"/>
    <x v="4"/>
    <x v="8"/>
    <s v="Servicios secretariales o de administración de oficinas  "/>
    <n v="80161501"/>
    <s v="Prestación de servicios profesionales para apoyar la gestión jurídica del servicio al ciudadano en Sede Central y a nivel nacional."/>
    <x v="4"/>
    <x v="4"/>
    <n v="11"/>
    <x v="1"/>
    <x v="0"/>
    <x v="2"/>
    <n v="66214619"/>
    <n v="66214619"/>
    <x v="0"/>
    <x v="1"/>
    <x v="0"/>
    <x v="1"/>
    <x v="13"/>
    <s v="Secretaría General - Grupo Interno de Trabajo Servicio al Ciudadano"/>
    <x v="1"/>
    <s v="Coordinador Grupo Interno de Trabajo Servicio al Ciudadano"/>
    <x v="2"/>
    <x v="2"/>
    <s v="N/A"/>
    <s v="N/A"/>
    <n v="38"/>
    <d v="2021-01-19T00:00:00"/>
    <n v="5757793"/>
    <n v="63335723"/>
    <n v="63335723"/>
    <x v="1"/>
    <s v="MARIA PATRICIA ALDANA OSPINA"/>
    <n v="2878896"/>
    <n v="0"/>
    <n v="24214"/>
    <x v="2"/>
    <x v="5"/>
    <x v="2"/>
  </r>
  <r>
    <x v="0"/>
    <n v="58"/>
    <x v="0"/>
    <x v="0"/>
    <x v="0"/>
    <x v="3"/>
    <x v="4"/>
    <x v="3"/>
    <s v="Servicios secretariales o de administración de oficinas  "/>
    <n v="80161501"/>
    <s v="Prestación de servicios profesionales para el seguimiento y control de las actividades de la etapa operativa del proyecto de gestión catastral multipropósito de Arauquita - Arauca"/>
    <x v="5"/>
    <x v="5"/>
    <n v="240"/>
    <x v="0"/>
    <x v="0"/>
    <x v="0"/>
    <n v="69663808"/>
    <n v="69663808"/>
    <x v="0"/>
    <x v="1"/>
    <x v="0"/>
    <x v="0"/>
    <x v="0"/>
    <s v="Subdirección de Catastro"/>
    <x v="2"/>
    <s v="Subdirectora de Catastro"/>
    <x v="0"/>
    <x v="0"/>
    <s v="Ejecutar procesos de actualización catastral a nivel nacional"/>
    <s v="Predios actualizados catastralmente"/>
    <n v="523"/>
    <d v="2021-04-12T00:00:00"/>
    <n v="8707976"/>
    <n v="66761149"/>
    <n v="66761149"/>
    <x v="1"/>
    <s v="ELMO ADOLFO SANCHEZ CALDERON"/>
    <n v="2902659"/>
    <n v="0"/>
    <n v="24665"/>
    <x v="2"/>
    <x v="5"/>
    <x v="1"/>
  </r>
  <r>
    <x v="1"/>
    <n v="23"/>
    <x v="1"/>
    <x v="1"/>
    <x v="0"/>
    <x v="3"/>
    <x v="4"/>
    <x v="6"/>
    <s v="Cartografía"/>
    <n v="81151600"/>
    <s v="Prestación de servicio para realizar la revisión y reparación de los componentes eléctricos y electrónicos de las estaciones magna-eco para su instalación en campo"/>
    <x v="1"/>
    <x v="2"/>
    <n v="11"/>
    <x v="1"/>
    <x v="0"/>
    <x v="2"/>
    <n v="31417067"/>
    <n v="31417067"/>
    <x v="0"/>
    <x v="1"/>
    <x v="0"/>
    <x v="0"/>
    <x v="1"/>
    <s v="Subdirección de Geografía y Cartografía "/>
    <x v="2"/>
    <s v="Subdirector de Geografía y Cartografía "/>
    <x v="1"/>
    <x v="5"/>
    <s v="Densificar el marco de referencia terrestre"/>
    <s v="Datos Rinex de las estaciones permanentes generados"/>
    <n v="184"/>
    <d v="2021-02-04T00:00:00"/>
    <n v="2671483"/>
    <n v="28495819"/>
    <n v="28495819"/>
    <x v="1"/>
    <s v="YIMMY FERNEY LONDOÑO HERNANDEZ"/>
    <n v="2921248"/>
    <n v="0"/>
    <n v="24369"/>
    <x v="2"/>
    <x v="5"/>
    <x v="1"/>
  </r>
  <r>
    <x v="0"/>
    <n v="40"/>
    <x v="0"/>
    <x v="0"/>
    <x v="2"/>
    <x v="2"/>
    <x v="4"/>
    <x v="6"/>
    <s v="Servicios secretariales o de administración de oficinas  "/>
    <n v="80161501"/>
    <s v="Prestación de servicios profesionales para actuar como auxiliares de la justicia y en la ejecución de avalúos IVP, de acuerdo a los procesos que le sean asignados."/>
    <x v="1"/>
    <x v="2"/>
    <n v="325"/>
    <x v="0"/>
    <x v="0"/>
    <x v="2"/>
    <n v="63738567"/>
    <n v="63738567"/>
    <x v="0"/>
    <x v="1"/>
    <x v="2"/>
    <x v="0"/>
    <x v="0"/>
    <s v="Subdirección de Catastro"/>
    <x v="2"/>
    <s v="Subdirectora de Catastro"/>
    <x v="0"/>
    <x v="11"/>
    <s v="Realizar avalúos IVP"/>
    <s v="Avalúos realizados"/>
    <n v="342"/>
    <d v="2021-02-16T00:00:00"/>
    <n v="2941780"/>
    <n v="30398393"/>
    <n v="60796786"/>
    <x v="1"/>
    <s v="STEFANNYE BUITRAGO MARULANDA _x000a_YEISON ALEJANDRO SÁNCHEZ GONZALEZ"/>
    <n v="2941781"/>
    <n v="0"/>
    <s v="24504_x000a_24507"/>
    <x v="4"/>
    <x v="5"/>
    <x v="1"/>
  </r>
  <r>
    <x v="2"/>
    <n v="91"/>
    <x v="2"/>
    <x v="5"/>
    <x v="0"/>
    <x v="3"/>
    <x v="4"/>
    <x v="4"/>
    <s v="Servicios de consultoría de negocios y administración corporativa"/>
    <n v="80101500"/>
    <s v="Prestación de servicios profesionales para ejecutar las estrategias de marketing digital de los productos del IGAC, asi como el seguimiento a las ventas directas por ventanilla para toda el área comercial, incluidas las Direcciones Territoriales a nivel nacional."/>
    <x v="3"/>
    <x v="3"/>
    <n v="10"/>
    <x v="1"/>
    <x v="0"/>
    <x v="0"/>
    <n v="36402360"/>
    <n v="36402360"/>
    <x v="0"/>
    <x v="1"/>
    <x v="0"/>
    <x v="0"/>
    <x v="9"/>
    <s v="Oficina de Difusión y Mercadeo"/>
    <x v="1"/>
    <s v="Jefe Oficina de Difusión y Mercadeo de Información "/>
    <x v="8"/>
    <x v="9"/>
    <s v="Diseñar y divulgar diferentes contenidos digitales, análogos  y de apoyo a los servicios requeridos por los usuarios internos y externos. "/>
    <s v="Sistemas de información implementados"/>
    <n v="500"/>
    <d v="2021-03-18T00:00:00"/>
    <n v="3640236"/>
    <n v="33368830"/>
    <n v="33368830"/>
    <x v="1"/>
    <s v="DIANA MABEL LEON CHAMORRO"/>
    <n v="3033530"/>
    <n v="0"/>
    <n v="24634"/>
    <x v="2"/>
    <x v="5"/>
    <x v="1"/>
  </r>
  <r>
    <x v="4"/>
    <n v="27"/>
    <x v="4"/>
    <x v="4"/>
    <x v="0"/>
    <x v="3"/>
    <x v="4"/>
    <x v="8"/>
    <s v="Servicios de formación profesional en ingeniería"/>
    <n v="86101610"/>
    <s v="Prestación de servicios para realizar la preparación y alistamiento de equipos, reactivos y materiales y apoyo en los diferentes procesos de análisis del Laboratorio Nacional de Suelos."/>
    <x v="1"/>
    <x v="2"/>
    <n v="11"/>
    <x v="1"/>
    <x v="0"/>
    <x v="1"/>
    <n v="28600000"/>
    <n v="28600000"/>
    <x v="0"/>
    <x v="1"/>
    <x v="0"/>
    <x v="0"/>
    <x v="7"/>
    <s v="Subdirección de Agrología"/>
    <x v="1"/>
    <s v="Subdirector de Agrología "/>
    <x v="0"/>
    <x v="0"/>
    <s v="Generar los productos agrológicos como insumos para el Catastro multipropósito"/>
    <s v="Sistema de Información Predial Actualizado_x000a_"/>
    <n v="479"/>
    <d v="2021-03-15T00:00:00"/>
    <n v="2671483"/>
    <n v="25379089"/>
    <n v="25379089"/>
    <x v="1"/>
    <s v="ANGIE LORENA CARDENAS PUERTO"/>
    <n v="3220911"/>
    <n v="0"/>
    <n v="24624"/>
    <x v="2"/>
    <x v="5"/>
    <x v="1"/>
  </r>
  <r>
    <x v="4"/>
    <n v="37"/>
    <x v="4"/>
    <x v="4"/>
    <x v="0"/>
    <x v="3"/>
    <x v="4"/>
    <x v="8"/>
    <s v="Servicios de formación profesional en ingeniería"/>
    <n v="86101610"/>
    <s v="Prestación de servicios para realizar el apoyo a las laborales de campo y manejo logístico durante el levantamiento de la información de Áreas Homogéneas de Tierra con fines de Catastro Multipropósito de acuerdo a las necesidades del proceso."/>
    <x v="1"/>
    <x v="2"/>
    <n v="11"/>
    <x v="1"/>
    <x v="0"/>
    <x v="1"/>
    <n v="28600000"/>
    <n v="28600000"/>
    <x v="0"/>
    <x v="1"/>
    <x v="0"/>
    <x v="0"/>
    <x v="7"/>
    <s v="Subdirección de Agrología"/>
    <x v="1"/>
    <s v="Subdirector de Agrología "/>
    <x v="0"/>
    <x v="0"/>
    <s v="Generar los productos agrológicos como insumos para el Catastro multipropósito"/>
    <s v="Sistema de Información Predial Actualizado_x000a_"/>
    <n v="476"/>
    <d v="2021-03-15T00:00:00"/>
    <n v="2671483"/>
    <n v="25379089"/>
    <n v="25379089"/>
    <x v="1"/>
    <s v="MARISOL  ARDILA CUBIDES"/>
    <n v="3220911"/>
    <n v="0"/>
    <n v="24611"/>
    <x v="2"/>
    <x v="5"/>
    <x v="1"/>
  </r>
  <r>
    <x v="4"/>
    <n v="32"/>
    <x v="4"/>
    <x v="4"/>
    <x v="0"/>
    <x v="3"/>
    <x v="4"/>
    <x v="8"/>
    <s v="Servicios de formación profesional en ingeniería"/>
    <n v="86101610"/>
    <s v="Prestación de servicios para realizar la generación de cartografía temática y demás información espacial temática de Áreas Homogéneas de Tierra con fines de Catastro Multipropósito según estándares establecidos."/>
    <x v="1"/>
    <x v="2"/>
    <n v="11"/>
    <x v="1"/>
    <x v="0"/>
    <x v="1"/>
    <n v="28600000"/>
    <n v="28600000"/>
    <x v="0"/>
    <x v="1"/>
    <x v="0"/>
    <x v="0"/>
    <x v="7"/>
    <s v="Subdirección de Agrología"/>
    <x v="1"/>
    <s v="Subdirector de Agrología "/>
    <x v="0"/>
    <x v="0"/>
    <s v="Generar los productos agrológicos como insumos para el Catastro multipropósito"/>
    <s v="Sistema de Información Predial Actualizado_x000a_"/>
    <n v="459"/>
    <d v="2021-03-15T00:00:00"/>
    <n v="2671483"/>
    <n v="25379089"/>
    <n v="25379089"/>
    <x v="1"/>
    <s v="MONICA ANDREA GARCIA"/>
    <n v="3220911"/>
    <n v="0"/>
    <n v="24600"/>
    <x v="2"/>
    <x v="5"/>
    <x v="1"/>
  </r>
  <r>
    <x v="2"/>
    <n v="47"/>
    <x v="2"/>
    <x v="2"/>
    <x v="0"/>
    <x v="3"/>
    <x v="4"/>
    <x v="8"/>
    <s v="Servicios de implementación de aplicaciones"/>
    <n v="81111508"/>
    <s v="Prestación de servicios profesionales para especificar, mantener y/o desarrollar funcionalidades para el sistema de captura de información en campo y ajustes a los sistemas de información de la entidad"/>
    <x v="1"/>
    <x v="2"/>
    <n v="11"/>
    <x v="1"/>
    <x v="0"/>
    <x v="0"/>
    <n v="63335720"/>
    <n v="63335720"/>
    <x v="0"/>
    <x v="1"/>
    <x v="0"/>
    <x v="0"/>
    <x v="0"/>
    <s v="Informática y Telecomunicaciones"/>
    <x v="1"/>
    <s v="Jefe Oficina de Informática y Telecomunicaciones"/>
    <x v="0"/>
    <x v="0"/>
    <s v="Alinear el componente tecnológico de las nuevas y mejores prácticas catastrales definidas para la operación"/>
    <s v="Sistema de Información Predial Actualizado_x000a_"/>
    <n v="279"/>
    <d v="2021-02-11T00:00:00"/>
    <n v="5757793"/>
    <n v="60072974"/>
    <n v="60072974"/>
    <x v="1"/>
    <s v="EDISON ANDRES MONDRAGON"/>
    <n v="3262746"/>
    <n v="0"/>
    <n v="24445"/>
    <x v="2"/>
    <x v="5"/>
    <x v="1"/>
  </r>
  <r>
    <x v="2"/>
    <n v="81"/>
    <x v="2"/>
    <x v="2"/>
    <x v="0"/>
    <x v="3"/>
    <x v="4"/>
    <x v="8"/>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1"/>
    <x v="2"/>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n v="480"/>
    <d v="2021-03-17T00:00:00"/>
    <n v="7550277"/>
    <n v="71727632"/>
    <n v="71727632"/>
    <x v="1"/>
    <s v="DANIEL EDUARDO IREGUI MAYORGA"/>
    <n v="3408618"/>
    <n v="0"/>
    <n v="24615"/>
    <x v="2"/>
    <x v="5"/>
    <x v="1"/>
  </r>
  <r>
    <x v="2"/>
    <n v="79"/>
    <x v="2"/>
    <x v="2"/>
    <x v="0"/>
    <x v="3"/>
    <x v="4"/>
    <x v="8"/>
    <s v="Servicios de sistemas de información geográfica (sig)"/>
    <n v="81101512"/>
    <s v="Prestación de los servicios profesionales para elaborar, diseñar plantillas, flujos de navegación, estándares de diseño y componentes de software requeridos por la entidad para el cumplimiento de los objetivos del catastro multipropósito."/>
    <x v="1"/>
    <x v="2"/>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n v="475"/>
    <d v="2021-03-17T00:00:00"/>
    <n v="7550277"/>
    <n v="71727632"/>
    <n v="71727632"/>
    <x v="1"/>
    <s v="MARIA CATALINA PEREZ COHELLO"/>
    <n v="3408618"/>
    <n v="0"/>
    <n v="24610"/>
    <x v="2"/>
    <x v="5"/>
    <x v="1"/>
  </r>
  <r>
    <x v="2"/>
    <n v="80"/>
    <x v="2"/>
    <x v="2"/>
    <x v="0"/>
    <x v="3"/>
    <x v="4"/>
    <x v="8"/>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1"/>
    <x v="2"/>
    <n v="10"/>
    <x v="1"/>
    <x v="0"/>
    <x v="1"/>
    <n v="75136250"/>
    <n v="75136250"/>
    <x v="0"/>
    <x v="1"/>
    <x v="0"/>
    <x v="0"/>
    <x v="2"/>
    <s v="Informática y Telecomunicaciones"/>
    <x v="1"/>
    <s v="Jefe Oficina de Informática y Telecomunicaciones"/>
    <x v="0"/>
    <x v="0"/>
    <s v="Implementar el componente tecnológico para el catastro multipropósito y su integración con el registro de la propiedad"/>
    <s v="Sistema de Información Predial Actualizado_x000a_"/>
    <n v="494"/>
    <d v="2021-03-17T00:00:00"/>
    <n v="7550277"/>
    <n v="71727632"/>
    <n v="71727632"/>
    <x v="1"/>
    <s v="WALTER EDUARDO BECERRA LEANDRO"/>
    <n v="3408618"/>
    <n v="0"/>
    <n v="24628"/>
    <x v="2"/>
    <x v="5"/>
    <x v="1"/>
  </r>
  <r>
    <x v="4"/>
    <n v="28"/>
    <x v="4"/>
    <x v="4"/>
    <x v="0"/>
    <x v="3"/>
    <x v="4"/>
    <x v="8"/>
    <s v="Servicios de formación profesional en ingeniería"/>
    <n v="86101610"/>
    <s v="Prestación de servicios profesionales para realizar procesos de aerotriangulación y construcción de bloques fotogramétricos."/>
    <x v="1"/>
    <x v="2"/>
    <n v="11"/>
    <x v="1"/>
    <x v="0"/>
    <x v="1"/>
    <n v="44000000"/>
    <n v="44000000"/>
    <x v="0"/>
    <x v="1"/>
    <x v="0"/>
    <x v="0"/>
    <x v="7"/>
    <s v="Subdirección de Agrología"/>
    <x v="1"/>
    <s v="Subdirector de Agrología "/>
    <x v="0"/>
    <x v="0"/>
    <s v="Generar los productos agrológicos como insumos para el Catastro multipropósito"/>
    <s v="Sistema de Información Predial Actualizado_x000a_"/>
    <n v="468"/>
    <d v="2021-03-15T00:00:00"/>
    <n v="4263522"/>
    <n v="40503459"/>
    <n v="40503459"/>
    <x v="1"/>
    <s v="ANDRES EMILIO MORENO CASTRO"/>
    <n v="3496541"/>
    <n v="0"/>
    <n v="24613"/>
    <x v="2"/>
    <x v="5"/>
    <x v="1"/>
  </r>
  <r>
    <x v="4"/>
    <n v="29"/>
    <x v="4"/>
    <x v="4"/>
    <x v="0"/>
    <x v="3"/>
    <x v="4"/>
    <x v="8"/>
    <s v="Servicios de formación profesional en ingeniería"/>
    <n v="86101610"/>
    <s v="Prestación de servicios profesionales para realizar procesos de aerotriangulación y construcción de bloques fotogramétricos."/>
    <x v="1"/>
    <x v="2"/>
    <n v="11"/>
    <x v="1"/>
    <x v="0"/>
    <x v="1"/>
    <n v="44000000"/>
    <n v="44000000"/>
    <x v="0"/>
    <x v="1"/>
    <x v="0"/>
    <x v="0"/>
    <x v="7"/>
    <s v="Subdirección de Agrología"/>
    <x v="1"/>
    <s v="Subdirector de Agrología "/>
    <x v="0"/>
    <x v="0"/>
    <s v="Generar los productos agrológicos como insumos para el Catastro multipropósito"/>
    <s v="Sistema de Información Predial Actualizado_x000a_"/>
    <n v="463"/>
    <d v="2021-03-15T00:00:00"/>
    <n v="4263522"/>
    <n v="40503459"/>
    <n v="40503459"/>
    <x v="1"/>
    <s v="DANIEL JOSE MORALES MEJIA"/>
    <n v="3496541"/>
    <n v="0"/>
    <n v="24602"/>
    <x v="2"/>
    <x v="5"/>
    <x v="0"/>
  </r>
  <r>
    <x v="4"/>
    <n v="36"/>
    <x v="4"/>
    <x v="4"/>
    <x v="0"/>
    <x v="3"/>
    <x v="4"/>
    <x v="8"/>
    <s v="Servicios de formación profesional en ingeniería"/>
    <n v="86101610"/>
    <s v="Prestación de servicios profesionales para realizar procesos de aerotriangulación y construcción de bloques fotogramétricos."/>
    <x v="1"/>
    <x v="2"/>
    <n v="11"/>
    <x v="1"/>
    <x v="0"/>
    <x v="1"/>
    <n v="44000000"/>
    <n v="44000000"/>
    <x v="0"/>
    <x v="1"/>
    <x v="0"/>
    <x v="0"/>
    <x v="7"/>
    <s v="Subdirección de Agrología"/>
    <x v="1"/>
    <s v="Subdirector de Agrología "/>
    <x v="0"/>
    <x v="0"/>
    <s v="Generar los productos agrológicos como insumos para el Catastro multipropósito"/>
    <s v="Sistema de Información Predial Actualizado_x000a_"/>
    <n v="485"/>
    <d v="2021-03-15T00:00:00"/>
    <n v="4263522"/>
    <n v="40503459"/>
    <n v="40503459"/>
    <x v="1"/>
    <s v="EDWIN ALFONSO PERILLA"/>
    <n v="3496541"/>
    <n v="0"/>
    <n v="24619"/>
    <x v="2"/>
    <x v="5"/>
    <x v="0"/>
  </r>
  <r>
    <x v="4"/>
    <n v="33"/>
    <x v="4"/>
    <x v="4"/>
    <x v="0"/>
    <x v="3"/>
    <x v="4"/>
    <x v="8"/>
    <s v="Servicios de formación profesional en ingeniería"/>
    <n v="86101610"/>
    <s v="Prestación de servicios profesionales para realizar la estructuración final de la información cartográfica y alfanumérica y revisión digital de la información espacial temática de Áreas Homogéneas de Tierra con fines de Catastro Multipropósito."/>
    <x v="1"/>
    <x v="2"/>
    <n v="11"/>
    <x v="1"/>
    <x v="0"/>
    <x v="1"/>
    <n v="44000000"/>
    <n v="44000000"/>
    <x v="0"/>
    <x v="1"/>
    <x v="0"/>
    <x v="0"/>
    <x v="7"/>
    <s v="Subdirección de Agrología"/>
    <x v="1"/>
    <s v="Subdirector de Agrología "/>
    <x v="0"/>
    <x v="0"/>
    <s v="Generar los productos agrológicos como insumos para el Catastro multipropósito"/>
    <s v="Sistema de Información Predial Actualizado_x000a_"/>
    <n v="473"/>
    <d v="2021-03-15T00:00:00"/>
    <n v="4263522"/>
    <n v="40503459"/>
    <n v="40503459"/>
    <x v="1"/>
    <s v="MARCO ANTONIO SUAREZ GALEANO"/>
    <n v="3496541"/>
    <n v="0"/>
    <n v="24607"/>
    <x v="2"/>
    <x v="5"/>
    <x v="1"/>
  </r>
  <r>
    <x v="2"/>
    <n v="19"/>
    <x v="2"/>
    <x v="8"/>
    <x v="0"/>
    <x v="3"/>
    <x v="4"/>
    <x v="8"/>
    <s v="Servicios secretariales o de administración de oficinas  "/>
    <n v="80161501"/>
    <s v="Prestación de servicios profesionales para apoyar el proceso de direccionamiento estratégico y planeación, fortalecimiento del Modelo Integrado de Planeación y Gestión y apoyo en lo referente a cooperación internacional y los lineamientos nacionales vigentes."/>
    <x v="1"/>
    <x v="2"/>
    <n v="11"/>
    <x v="1"/>
    <x v="0"/>
    <x v="2"/>
    <n v="83053047"/>
    <n v="83053047"/>
    <x v="0"/>
    <x v="1"/>
    <x v="0"/>
    <x v="0"/>
    <x v="9"/>
    <s v="Oficina Asesora de Planeación"/>
    <x v="1"/>
    <s v="Jefe Oficina Asesora de Planeación"/>
    <x v="3"/>
    <x v="14"/>
    <s v="Actualizar planes institucionales"/>
    <s v="Documentos de planeación realizados_x000a__x000a_Documentos de planeación con seguimientos realizados_x000a_"/>
    <n v="98"/>
    <d v="2021-01-19T00:00:00"/>
    <n v="7550277"/>
    <n v="79277909"/>
    <n v="79277909"/>
    <x v="1"/>
    <s v="DIANA XIMENA SIERRA MÉNDEZ"/>
    <n v="3775138"/>
    <n v="0"/>
    <n v="24429"/>
    <x v="2"/>
    <x v="5"/>
    <x v="1"/>
  </r>
  <r>
    <x v="3"/>
    <n v="56"/>
    <x v="3"/>
    <x v="3"/>
    <x v="0"/>
    <x v="3"/>
    <x v="4"/>
    <x v="10"/>
    <s v="Servicios secretariales o de administración de oficinas  "/>
    <n v="80161501"/>
    <s v="Prestar servicios profesionales  en materia jurídica para acompañar a la secretaria general del IGAC a través de la emisión, análisis, revisión, acompañamiento y proyección de conceptos jurídicos que requiera la secretaria general"/>
    <x v="1"/>
    <x v="2"/>
    <n v="11"/>
    <x v="1"/>
    <x v="0"/>
    <x v="0"/>
    <n v="83053047"/>
    <n v="83053047"/>
    <x v="0"/>
    <x v="1"/>
    <x v="0"/>
    <x v="1"/>
    <x v="4"/>
    <s v="Secretaría General"/>
    <x v="1"/>
    <s v="Secretaria General"/>
    <x v="2"/>
    <x v="2"/>
    <s v="N/A"/>
    <s v="N/A"/>
    <n v="265"/>
    <d v="2021-02-15T00:00:00"/>
    <n v="7550277"/>
    <n v="79277909"/>
    <n v="79277909"/>
    <x v="1"/>
    <s v="JULIAN ALEJANDRO CRUZ ALARCON"/>
    <n v="3775138"/>
    <n v="0"/>
    <n v="24430"/>
    <x v="2"/>
    <x v="5"/>
    <x v="1"/>
  </r>
  <r>
    <x v="2"/>
    <n v="44"/>
    <x v="2"/>
    <x v="2"/>
    <x v="0"/>
    <x v="3"/>
    <x v="4"/>
    <x v="8"/>
    <s v="Servicios de implementación de aplicaciones"/>
    <n v="81111508"/>
    <s v="Prestación de servicios profesionales para diseñar, construir y mantener  nuevas funcionalidades   en PL/SQL para la operación del Sistema Nacional de Catastro."/>
    <x v="1"/>
    <x v="2"/>
    <n v="11"/>
    <x v="1"/>
    <x v="0"/>
    <x v="0"/>
    <n v="83053047"/>
    <n v="83053047"/>
    <x v="0"/>
    <x v="1"/>
    <x v="0"/>
    <x v="0"/>
    <x v="0"/>
    <s v="Informática y Telecomunicaciones"/>
    <x v="1"/>
    <s v="Jefe Oficina de Informática y Telecomunicaciones"/>
    <x v="0"/>
    <x v="0"/>
    <s v="Alinear el componente tecnológico de las nuevas y mejores prácticas catastrales definidas para la operación"/>
    <s v="Sistema de Información Predial Actualizado_x000a_"/>
    <n v="289"/>
    <d v="2021-02-11T00:00:00"/>
    <n v="7550277"/>
    <n v="79277908"/>
    <n v="79277908"/>
    <x v="1"/>
    <s v="DAVID ANDRES MURCIA CASTRO"/>
    <n v="3775139"/>
    <n v="0"/>
    <n v="24463"/>
    <x v="2"/>
    <x v="5"/>
    <x v="1"/>
  </r>
  <r>
    <x v="2"/>
    <n v="42"/>
    <x v="2"/>
    <x v="2"/>
    <x v="0"/>
    <x v="3"/>
    <x v="4"/>
    <x v="8"/>
    <s v="Servicios de implementación de aplicaciones"/>
    <n v="81111508"/>
    <s v="Prestación de servicios profesionales para orientar, ejecutar, tramitar y controlar las tareas relativas al soporte técnico y temático de los sistemas de información para la operación del Sistema Nacional de Catastro."/>
    <x v="1"/>
    <x v="2"/>
    <n v="11"/>
    <x v="1"/>
    <x v="0"/>
    <x v="0"/>
    <n v="83053047"/>
    <n v="83053047"/>
    <x v="0"/>
    <x v="1"/>
    <x v="0"/>
    <x v="0"/>
    <x v="0"/>
    <s v="Informática y Telecomunicaciones"/>
    <x v="1"/>
    <s v="Jefe Oficina de Informática y Telecomunicaciones"/>
    <x v="0"/>
    <x v="0"/>
    <s v="Alinear el componente tecnológico de las nuevas y mejores prácticas catastrales definidas para la operación"/>
    <s v="Sistema de Información Predial Actualizado_x000a_"/>
    <n v="297"/>
    <d v="2021-02-11T00:00:00"/>
    <n v="7550277"/>
    <n v="79277908"/>
    <n v="79277908"/>
    <x v="1"/>
    <s v="JENIFER PAOLA ESPINDOLA"/>
    <n v="3775139"/>
    <n v="0"/>
    <n v="24466"/>
    <x v="2"/>
    <x v="5"/>
    <x v="1"/>
  </r>
  <r>
    <x v="0"/>
    <n v="44"/>
    <x v="0"/>
    <x v="0"/>
    <x v="0"/>
    <x v="3"/>
    <x v="4"/>
    <x v="11"/>
    <s v="Servicios secretariales o de administración de oficinas  "/>
    <n v="80161501"/>
    <s v="Prestar servicios profesionales para coordinar y gestionar la consecución de fuentes de información, así como el diseño y análisis de los cruces de ésta con la base catastral, a fin de servir de insumo para la optimización de los procesos de formación y actualización catastral a cargo"/>
    <x v="3"/>
    <x v="3"/>
    <n v="300"/>
    <x v="0"/>
    <x v="0"/>
    <x v="0"/>
    <n v="113450766"/>
    <n v="113450766"/>
    <x v="0"/>
    <x v="1"/>
    <x v="0"/>
    <x v="0"/>
    <x v="0"/>
    <s v="Subdirección de Catastro"/>
    <x v="2"/>
    <s v="Subdirectora de Catastro"/>
    <x v="0"/>
    <x v="0"/>
    <s v="Ejecutar procesos de actualización catastral a nivel nacional"/>
    <s v="Predios actualizados catastralmente"/>
    <n v="445"/>
    <d v="2021-02-25T00:00:00"/>
    <n v="12179900"/>
    <n v="109619100"/>
    <n v="109619100"/>
    <x v="1"/>
    <s v="CLAUDIA CECILIA PUENTES RIAÑO"/>
    <n v="3831666"/>
    <n v="0"/>
    <m/>
    <x v="2"/>
    <x v="5"/>
    <x v="1"/>
  </r>
  <r>
    <x v="3"/>
    <n v="51"/>
    <x v="3"/>
    <x v="3"/>
    <x v="0"/>
    <x v="3"/>
    <x v="4"/>
    <x v="8"/>
    <s v="Servicios secretariales o de administración de oficinas  "/>
    <n v="80161501"/>
    <s v="Prestación de servicios profesionales para la gestión y atención de los asuntos jurídicos y contractuales que sean competencia de la Secretaria General del Instituto Geográfico Agustín Codazzi"/>
    <x v="1"/>
    <x v="2"/>
    <n v="11"/>
    <x v="1"/>
    <x v="0"/>
    <x v="0"/>
    <n v="83053047"/>
    <n v="83053047"/>
    <x v="0"/>
    <x v="1"/>
    <x v="0"/>
    <x v="0"/>
    <x v="4"/>
    <s v="Secretaría General"/>
    <x v="1"/>
    <s v="Secretaria General"/>
    <x v="3"/>
    <x v="14"/>
    <s v="Realizar el seguimiento de los planes de acción anual"/>
    <s v="Documentos de planeación con seguimientos realizados"/>
    <n v="287"/>
    <d v="2021-02-15T00:00:00"/>
    <n v="7550277"/>
    <n v="79026233"/>
    <n v="79026233"/>
    <x v="1"/>
    <s v="HELVIN IVAN CIFUENTES GONZALEZ"/>
    <n v="4026814"/>
    <n v="0"/>
    <n v="24449"/>
    <x v="2"/>
    <x v="5"/>
    <x v="1"/>
  </r>
  <r>
    <x v="5"/>
    <n v="5"/>
    <x v="5"/>
    <x v="6"/>
    <x v="0"/>
    <x v="3"/>
    <x v="4"/>
    <x v="8"/>
    <s v="Servicios de sistemas de información geográfica (sig)"/>
    <n v="81101512"/>
    <s v="Prestación de servicios profesionales para el análisis y levantamiento de requerimientos de los proyectos de desarrollo de aplicaciones en tecnologías de información geográfica a cargo de la oficina CIAF."/>
    <x v="4"/>
    <x v="4"/>
    <n v="7"/>
    <x v="1"/>
    <x v="0"/>
    <x v="0"/>
    <n v="39130630"/>
    <n v="39130630"/>
    <x v="0"/>
    <x v="1"/>
    <x v="0"/>
    <x v="0"/>
    <x v="16"/>
    <s v="CENTRO DE INVESTIGACIÓN Y DESARROLLO EN INFORMACIÓN GEOGRÁFICA - CIAF"/>
    <x v="1"/>
    <s v="Diana Rocio Galindo - Jefe CIAF"/>
    <x v="9"/>
    <x v="16"/>
    <s v="Desarrollar la asistencia técnica, asesoría y/o consultoría"/>
    <s v="Entidades Asistidas"/>
    <n v="77"/>
    <d v="2021-01-21T00:00:00"/>
    <n v="4976424"/>
    <n v="34834968"/>
    <n v="34834968"/>
    <x v="1"/>
    <s v="CLAUDIA VIVIANA GOMEZ TENJO"/>
    <n v="4295662"/>
    <n v="0"/>
    <n v="24232"/>
    <x v="2"/>
    <x v="5"/>
    <x v="1"/>
  </r>
  <r>
    <x v="2"/>
    <n v="97"/>
    <x v="2"/>
    <x v="2"/>
    <x v="0"/>
    <x v="3"/>
    <x v="4"/>
    <x v="0"/>
    <s v="Servicios de implementación de aplicaciones"/>
    <n v="81111508"/>
    <s v="Prestación de servicios profesionales para soportar, mantener, desarrollar y documentar los componentes de software de los sistemas de información requeridos por el Instituto."/>
    <x v="0"/>
    <x v="0"/>
    <n v="8"/>
    <x v="1"/>
    <x v="0"/>
    <x v="0"/>
    <n v="69663808"/>
    <n v="69663808"/>
    <x v="0"/>
    <x v="1"/>
    <x v="0"/>
    <x v="0"/>
    <x v="5"/>
    <s v="Oficina de Informática y Telecomunicaciones"/>
    <x v="1"/>
    <s v="José Luis Ariza Vargas (Jefe OIT)"/>
    <x v="4"/>
    <x v="4"/>
    <s v="Implementar y mantener sistemas de información, portales y aplicaciones"/>
    <s v="Índice de capacidad en la prestación de servicios de tecnología."/>
    <m/>
    <d v="2021-05-18T00:00:00"/>
    <n v="8707976"/>
    <n v="65309819.999999993"/>
    <n v="65309819.999999993"/>
    <x v="1"/>
    <s v="DARZEE YULI TORRES MORALES"/>
    <n v="4353988.0000000075"/>
    <n v="0"/>
    <m/>
    <x v="2"/>
    <x v="5"/>
    <x v="1"/>
  </r>
  <r>
    <x v="0"/>
    <n v="34"/>
    <x v="0"/>
    <x v="0"/>
    <x v="2"/>
    <x v="2"/>
    <x v="4"/>
    <x v="6"/>
    <s v="Servicios secretariales o de administración de oficinas  "/>
    <n v="80161501"/>
    <s v="Prestación de servicios profesionales para adelantar la ejecución de los procesos de gestión catastral a cargo del IGAC, programados en la vigencia"/>
    <x v="1"/>
    <x v="2"/>
    <n v="325"/>
    <x v="0"/>
    <x v="0"/>
    <x v="0"/>
    <n v="213747820"/>
    <n v="213747820"/>
    <x v="0"/>
    <x v="1"/>
    <x v="2"/>
    <x v="0"/>
    <x v="0"/>
    <s v="Subdirección de Catastro"/>
    <x v="2"/>
    <s v="Subdirectora de Catastro"/>
    <x v="0"/>
    <x v="0"/>
    <s v="Ejecutar procesos de actualización catastral a nivel nacional"/>
    <s v="Predios actualizados catastralmente"/>
    <n v="221"/>
    <d v="2021-02-10T00:00:00"/>
    <n v="9865284"/>
    <n v="104572010"/>
    <n v="209144020"/>
    <x v="1"/>
    <s v="WILMER OSWALDO GUTIERREZ GUTIERREZ_x000a_CARLOS ARTURO FERNANDEZ HERNANDEZ_x000a_"/>
    <n v="4603800"/>
    <n v="0"/>
    <s v="24399_x000a_24469"/>
    <x v="4"/>
    <x v="5"/>
    <x v="1"/>
  </r>
  <r>
    <x v="0"/>
    <n v="41"/>
    <x v="0"/>
    <x v="0"/>
    <x v="0"/>
    <x v="3"/>
    <x v="4"/>
    <x v="10"/>
    <s v="Servicios de sistemas de información geográfica (sig)"/>
    <n v="81101512"/>
    <s v="Prestación de servicios profesionales para administrar y realizar mantenimiento a los modelos y submodelos LADMCOL requeridos en la implementación de la política de catastro multipropósito, de acuerdo con los lineamientos."/>
    <x v="1"/>
    <x v="2"/>
    <n v="325"/>
    <x v="0"/>
    <x v="0"/>
    <x v="2"/>
    <n v="81794668"/>
    <n v="81794668"/>
    <x v="0"/>
    <x v="0"/>
    <x v="0"/>
    <x v="0"/>
    <x v="0"/>
    <s v="Subdirección de Catastro"/>
    <x v="2"/>
    <s v="Subdirectora de Catastro"/>
    <x v="0"/>
    <x v="0"/>
    <s v="Ejecutar procesos de actualización catastral a nivel nacional"/>
    <s v="Predios actualizados catastralmente"/>
    <n v="350"/>
    <d v="2021-02-19T00:00:00"/>
    <n v="7550277"/>
    <n v="77012825"/>
    <n v="77012825"/>
    <x v="1"/>
    <s v="DANIEL MUÑOZ CASTRO"/>
    <n v="4781843"/>
    <n v="0"/>
    <n v="24506"/>
    <x v="2"/>
    <x v="5"/>
    <x v="1"/>
  </r>
  <r>
    <x v="5"/>
    <n v="12"/>
    <x v="5"/>
    <x v="6"/>
    <x v="0"/>
    <x v="3"/>
    <x v="4"/>
    <x v="6"/>
    <s v="Servicios de asesoramiento para asuntos gubernamentales y de relaciones comunitarias"/>
    <n v="80101509"/>
    <s v="Prestación de servicios profesionales para implementar la estrategia de comunicación de la ICDE de conformidad con su marco de referencia y las recomendaciones del IGIF en línea con los objetivos de la política de catastro multipropósito"/>
    <x v="1"/>
    <x v="2"/>
    <n v="11"/>
    <x v="1"/>
    <x v="0"/>
    <x v="1"/>
    <n v="108518128"/>
    <n v="108518128"/>
    <x v="0"/>
    <x v="1"/>
    <x v="0"/>
    <x v="0"/>
    <x v="10"/>
    <s v="Oficina CIAF"/>
    <x v="1"/>
    <s v="Jefe Oficina CIAF"/>
    <x v="0"/>
    <x v="0"/>
    <s v="Fortalecer la Infraestructura Colombiana de Datos Espaciales - ICDE, para su incorporación en el sistema de e-gobierno y su interoperabilidad con el nodo de tierras"/>
    <s v="Sistema de Información predial actualizado"/>
    <n v="325"/>
    <d v="2021-02-19T00:00:00"/>
    <n v="9865284"/>
    <n v="103585482"/>
    <n v="103585482"/>
    <x v="1"/>
    <s v="LORENA FORTICH"/>
    <n v="4932646"/>
    <n v="0"/>
    <n v="24489"/>
    <x v="2"/>
    <x v="5"/>
    <x v="1"/>
  </r>
  <r>
    <x v="2"/>
    <n v="45"/>
    <x v="2"/>
    <x v="2"/>
    <x v="2"/>
    <x v="2"/>
    <x v="4"/>
    <x v="8"/>
    <s v="Servicios de implementación de aplicaciones"/>
    <n v="81111508"/>
    <s v="Prestación de servicios profesionales para realizar actividades de soporte técnico y temático de los sistemas de información para la operación del Sistema Nacional de Catastro."/>
    <x v="1"/>
    <x v="2"/>
    <n v="11"/>
    <x v="1"/>
    <x v="0"/>
    <x v="0"/>
    <n v="109481337"/>
    <n v="109481337"/>
    <x v="0"/>
    <x v="1"/>
    <x v="2"/>
    <x v="0"/>
    <x v="0"/>
    <s v="Informática y Telecomunicaciones"/>
    <x v="1"/>
    <s v="Jefe Oficina de Informática y Telecomunicaciones"/>
    <x v="0"/>
    <x v="0"/>
    <s v="Alinear el componente tecnológico de las nuevas y mejores prácticas catastrales definidas para la operación"/>
    <s v="Sistema de Información Predial Actualizado_x000a_"/>
    <n v="268"/>
    <d v="2021-02-11T00:00:00"/>
    <n v="4976424"/>
    <n v="52252452"/>
    <n v="104504904"/>
    <x v="1"/>
    <s v="SANDRA PATRICIA MORENO_x000a_DANIEL RICO BONILLA"/>
    <n v="4976433"/>
    <n v="0"/>
    <s v="24433_x000a_24436"/>
    <x v="4"/>
    <x v="5"/>
    <x v="1"/>
  </r>
  <r>
    <x v="3"/>
    <n v="50"/>
    <x v="3"/>
    <x v="3"/>
    <x v="0"/>
    <x v="3"/>
    <x v="4"/>
    <x v="6"/>
    <s v="Servicios secretariales o de administración de oficinas  "/>
    <n v="80161501"/>
    <s v="Prestación de servicios personales  para apoyar los asuntos  y las supervisiones que sean designadas en cabeza de los funcionarios del GIT de Servicios Administrativos"/>
    <x v="1"/>
    <x v="2"/>
    <n v="11"/>
    <x v="1"/>
    <x v="0"/>
    <x v="0"/>
    <n v="34372052"/>
    <n v="34372052"/>
    <x v="0"/>
    <x v="1"/>
    <x v="0"/>
    <x v="1"/>
    <x v="11"/>
    <s v="Secretaría General - Servicios Administrativos"/>
    <x v="1"/>
    <s v="N/A"/>
    <x v="2"/>
    <x v="2"/>
    <s v="N/A"/>
    <s v="N/A"/>
    <n v="176"/>
    <d v="2021-02-03T00:00:00"/>
    <n v="2671483"/>
    <n v="29386313"/>
    <n v="29386313"/>
    <x v="1"/>
    <s v="SONIA BAUTISTA CIFUENTE"/>
    <n v="4985739"/>
    <n v="0"/>
    <n v="24377"/>
    <x v="2"/>
    <x v="5"/>
    <x v="1"/>
  </r>
  <r>
    <x v="5"/>
    <n v="23"/>
    <x v="5"/>
    <x v="6"/>
    <x v="0"/>
    <x v="3"/>
    <x v="4"/>
    <x v="4"/>
    <s v="Servicios de sistemas de información geográfica (sig)"/>
    <n v="81101512"/>
    <s v="Prestación de servicios profesionales para la implementación de métodos y herramientas estadísticas que permitan optimizar los procesos de producción de información misional de acuerdo con los proyectos de innovación de la oficina CIAF y requerimientos y lineamientos establecidos."/>
    <x v="5"/>
    <x v="5"/>
    <n v="9"/>
    <x v="1"/>
    <x v="0"/>
    <x v="0"/>
    <n v="51820137"/>
    <n v="51820137"/>
    <x v="0"/>
    <x v="1"/>
    <x v="0"/>
    <x v="0"/>
    <x v="10"/>
    <s v="Oficina CIAF"/>
    <x v="1"/>
    <s v="Jefe Oficina CIAF"/>
    <x v="9"/>
    <x v="10"/>
    <s v="Desarrollar estudios e investigaciones aplicadas a través de ciencia de datos y prospectiva para fortalecer los procesos institucionales"/>
    <s v="Modelos de gestión Implementados"/>
    <n v="540"/>
    <d v="2021-04-19T00:00:00"/>
    <n v="5757793"/>
    <n v="46830050"/>
    <n v="46830050"/>
    <x v="1"/>
    <s v="ANIBAL MONTERO LEGUIZAMON"/>
    <n v="4990087"/>
    <n v="0"/>
    <n v="24685"/>
    <x v="2"/>
    <x v="5"/>
    <x v="1"/>
  </r>
  <r>
    <x v="0"/>
    <n v="37"/>
    <x v="0"/>
    <x v="0"/>
    <x v="2"/>
    <x v="2"/>
    <x v="4"/>
    <x v="10"/>
    <s v="Servicios de sistemas de información geográfica (sig)"/>
    <n v="81101512"/>
    <s v="Prestación de servicios profesionales para la gestión, control y seguimiento a los procesos catastrales de formación, actualización y conservación catastral con enfoque multipropósito"/>
    <x v="1"/>
    <x v="2"/>
    <n v="325"/>
    <x v="0"/>
    <x v="0"/>
    <x v="2"/>
    <n v="124752182"/>
    <n v="124752182"/>
    <x v="0"/>
    <x v="0"/>
    <x v="2"/>
    <x v="0"/>
    <x v="0"/>
    <s v="Subdirección de Catastro"/>
    <x v="2"/>
    <s v="Subdirectora de Catastro"/>
    <x v="0"/>
    <x v="0"/>
    <s v="Ejecutar procesos de actualización catastral a nivel nacional"/>
    <s v="Predios actualizados catastralmente"/>
    <n v="317"/>
    <d v="2021-02-12T00:00:00"/>
    <n v="5757793"/>
    <n v="59881047"/>
    <n v="119762094"/>
    <x v="1"/>
    <s v=" MAYELYN LORENA BECERRA SORAIDA _x000a_MARIA TARAZONA DOMINGUEZ"/>
    <n v="4990088"/>
    <n v="0"/>
    <s v="24478_x000a_24479"/>
    <x v="4"/>
    <x v="5"/>
    <x v="1"/>
  </r>
  <r>
    <x v="1"/>
    <n v="43"/>
    <x v="1"/>
    <x v="1"/>
    <x v="0"/>
    <x v="3"/>
    <x v="4"/>
    <x v="11"/>
    <s v="Cartografía"/>
    <n v="81151600"/>
    <s v="Prestación de servicios profesionales para la evaluación del control y seguimiento al funcionamiento y modernización efectiva de la red geodésica nacional."/>
    <x v="1"/>
    <x v="2"/>
    <n v="11"/>
    <x v="1"/>
    <x v="0"/>
    <x v="2"/>
    <n v="45532762"/>
    <n v="45532762"/>
    <x v="0"/>
    <x v="1"/>
    <x v="0"/>
    <x v="0"/>
    <x v="1"/>
    <s v="Subdirección de Geografía y Cartografía "/>
    <x v="2"/>
    <s v="Subdirector de Geografía y Cartografía "/>
    <x v="1"/>
    <x v="5"/>
    <s v="Densificar el marco de referencia terrestre"/>
    <s v="Datos Rinex de las estaciones permanentes generados"/>
    <n v="320"/>
    <d v="2021-03-10T00:00:00"/>
    <n v="4263522"/>
    <n v="40503459"/>
    <n v="40503459"/>
    <x v="1"/>
    <s v="JUAN PABLO NARVAEZ SALAMANCA"/>
    <n v="5029303"/>
    <n v="0"/>
    <n v="24576"/>
    <x v="2"/>
    <x v="5"/>
    <x v="1"/>
  </r>
  <r>
    <x v="2"/>
    <n v="65"/>
    <x v="2"/>
    <x v="2"/>
    <x v="0"/>
    <x v="3"/>
    <x v="4"/>
    <x v="8"/>
    <s v="Servicios de implementación de aplicaciones"/>
    <n v="81111508"/>
    <s v="Prestación de servicios profesionales para orientar y ejecutar  las tareas de análisis y diseño en la construcción de los sistemas de información para la operación del Sistema Nacional de Catastro."/>
    <x v="1"/>
    <x v="2"/>
    <n v="11"/>
    <x v="1"/>
    <x v="0"/>
    <x v="0"/>
    <n v="73517991"/>
    <n v="73517991"/>
    <x v="0"/>
    <x v="1"/>
    <x v="0"/>
    <x v="0"/>
    <x v="0"/>
    <s v="Informática y Telecomunicaciones"/>
    <x v="1"/>
    <s v="Jefe Oficina de Informática y Telecomunicaciones"/>
    <x v="0"/>
    <x v="0"/>
    <s v="Alinear el componente tecnológico de las nuevas y mejores prácticas catastrales definidas para la operación"/>
    <s v="Sistema de Información Predial Actualizado_x000a_"/>
    <n v="346"/>
    <d v="2021-02-19T00:00:00"/>
    <n v="6683454"/>
    <n v="67948449"/>
    <n v="67948449"/>
    <x v="1"/>
    <s v="ANGEL VIVIANA GUZMAN CHACON"/>
    <n v="5569542"/>
    <n v="0"/>
    <n v="24503"/>
    <x v="2"/>
    <x v="5"/>
    <x v="1"/>
  </r>
  <r>
    <x v="0"/>
    <n v="19"/>
    <x v="0"/>
    <x v="0"/>
    <x v="2"/>
    <x v="2"/>
    <x v="4"/>
    <x v="6"/>
    <s v="Servicios de sistemas de información geográfica (sig)"/>
    <n v="81101512"/>
    <s v="Prestación de servicios profesionales para orientar y controlar, la operación de los proyectos de Gestión Catastral adelantados por el IGAC"/>
    <x v="1"/>
    <x v="2"/>
    <n v="325"/>
    <x v="0"/>
    <x v="0"/>
    <x v="0"/>
    <n v="188672813"/>
    <n v="188672813"/>
    <x v="0"/>
    <x v="1"/>
    <x v="2"/>
    <x v="0"/>
    <x v="0"/>
    <s v="Subdirección de Catastro"/>
    <x v="2"/>
    <s v="Subdirectora de Catastro"/>
    <x v="0"/>
    <x v="0"/>
    <s v="Ejecutar procesos de actualización catastral a nivel nacional"/>
    <s v="Predios actualizados catastralmente"/>
    <n v="242"/>
    <d v="2021-01-25T00:00:00"/>
    <n v="8707976"/>
    <n v="91433748"/>
    <n v="182867496"/>
    <x v="1"/>
    <s v="PAOLA ANDREA MARTÍNEZ PÉREZ _x000a_ OSCAR ALEXANDER PEREZ PINEDA"/>
    <n v="5805317"/>
    <n v="0"/>
    <s v="24417_x000a_24482"/>
    <x v="4"/>
    <x v="5"/>
    <x v="2"/>
  </r>
  <r>
    <x v="1"/>
    <n v="74"/>
    <x v="1"/>
    <x v="1"/>
    <x v="0"/>
    <x v="3"/>
    <x v="4"/>
    <x v="1"/>
    <s v="Cartografía"/>
    <n v="81151600"/>
    <s v="Contratar el servicio anual de rastreo y seguimiento satelital para los equipos de localización satelital SPOT GEN3"/>
    <x v="5"/>
    <x v="5"/>
    <n v="45"/>
    <x v="0"/>
    <x v="3"/>
    <x v="0"/>
    <n v="18000000"/>
    <n v="18000000"/>
    <x v="0"/>
    <x v="1"/>
    <x v="0"/>
    <x v="0"/>
    <x v="25"/>
    <s v="Subdirección de Geografia y Cartografia "/>
    <x v="1"/>
    <s v="Subdirector de Geografia y Cartografia "/>
    <x v="1"/>
    <x v="1"/>
    <s v="Generar insumos y/o productos cartográficos"/>
    <s v="Cartografía escalas Medianas generada (1:10,000, 1:25,000)"/>
    <n v="559"/>
    <d v="2021-04-22T00:00:00"/>
    <n v="11774115"/>
    <n v="11774115"/>
    <n v="11774115"/>
    <x v="1"/>
    <s v="GLOBALSAT COLOMBIA TELECOMUNICACIONES LTDA"/>
    <n v="6225885"/>
    <n v="0"/>
    <n v="24730"/>
    <x v="2"/>
    <x v="5"/>
    <x v="1"/>
  </r>
  <r>
    <x v="0"/>
    <n v="25"/>
    <x v="0"/>
    <x v="0"/>
    <x v="6"/>
    <x v="7"/>
    <x v="4"/>
    <x v="6"/>
    <s v="Servicios secretariales o de administración de oficinas  "/>
    <n v="80161501"/>
    <s v="Prestación de servicios profesionales para realizar el control de calidad y el apoyo técnico de los avalúos adelantados por el IGAC."/>
    <x v="1"/>
    <x v="2"/>
    <n v="325"/>
    <x v="0"/>
    <x v="0"/>
    <x v="0"/>
    <n v="408973338"/>
    <n v="408973338"/>
    <x v="0"/>
    <x v="1"/>
    <x v="6"/>
    <x v="0"/>
    <x v="0"/>
    <s v="Subdirección de Catastro"/>
    <x v="2"/>
    <s v="Subdirectora de Catastro"/>
    <x v="0"/>
    <x v="11"/>
    <s v="Realizar avalúos comerciales, de acuerdo a las solicitudes recibidas."/>
    <s v="Avalúos realizados"/>
    <n v="195"/>
    <d v="2021-02-03T00:00:00"/>
    <n v="7550277"/>
    <n v="80536288"/>
    <n v="402681440"/>
    <x v="1"/>
    <s v="OSCAR OMAR NAVARRO_x000a_HUGO PHERNEY SOLTELO YAGAMA_x000a_CARLOS JAVIER ALAPE COCOMA_x000a_LUIS FERNANDO COTE VEGA_x000a_OMAR AUGUSTO MUÑOZ IBARRA"/>
    <n v="6291898"/>
    <n v="0"/>
    <s v="24379_x000a_24393_x000a_24465_x000a_24470_x000a_24481"/>
    <x v="7"/>
    <x v="5"/>
    <x v="1"/>
  </r>
  <r>
    <x v="7"/>
    <n v="2"/>
    <x v="1"/>
    <x v="1"/>
    <x v="0"/>
    <x v="3"/>
    <x v="4"/>
    <x v="0"/>
    <s v="Placa de acero inoxidable"/>
    <n v="30102205"/>
    <s v="Adquisición de placas metálicas para materialización de puntos geodésicos."/>
    <x v="0"/>
    <x v="0"/>
    <n v="3"/>
    <x v="1"/>
    <x v="3"/>
    <x v="0"/>
    <n v="10000000"/>
    <n v="10000000"/>
    <x v="0"/>
    <x v="1"/>
    <x v="0"/>
    <x v="0"/>
    <x v="1"/>
    <s v="Subdirección de Geografía y Cartografía "/>
    <x v="2"/>
    <s v="Subdirector de Geografía y Cartografía "/>
    <x v="1"/>
    <x v="5"/>
    <s v="Densificar el marco de referencia terrestre"/>
    <s v="Puntos Geodésicos Materializados"/>
    <m/>
    <d v="2021-05-19T00:00:00"/>
    <n v="3659250"/>
    <n v="3659250"/>
    <n v="3659250"/>
    <x v="1"/>
    <s v="INICIO PROCESO"/>
    <n v="6340750"/>
    <n v="0"/>
    <m/>
    <x v="2"/>
    <x v="5"/>
    <x v="0"/>
  </r>
  <r>
    <x v="7"/>
    <n v="1"/>
    <x v="1"/>
    <x v="1"/>
    <x v="0"/>
    <x v="3"/>
    <x v="4"/>
    <x v="6"/>
    <s v="Placa de acero inoxidable"/>
    <n v="30102205"/>
    <s v="Adquisición de placas metálicas para materialización de puntos geodésicos."/>
    <x v="5"/>
    <x v="5"/>
    <n v="3"/>
    <x v="1"/>
    <x v="3"/>
    <x v="0"/>
    <n v="10000000"/>
    <n v="10000000"/>
    <x v="0"/>
    <x v="1"/>
    <x v="0"/>
    <x v="0"/>
    <x v="1"/>
    <s v="Subdirección de Geografía y Cartografía "/>
    <x v="2"/>
    <s v="Subdirector de Geografía y Cartografía "/>
    <x v="1"/>
    <x v="5"/>
    <s v="Densificar el marco de referencia terrestre"/>
    <s v="Puntos Geodésicos Materializados"/>
    <n v="544"/>
    <d v="2021-04-21T00:00:00"/>
    <n v="3659250"/>
    <n v="3659250"/>
    <n v="3659250"/>
    <x v="1"/>
    <s v="PROCESO DECLARADO DESIERTO"/>
    <n v="6340750"/>
    <n v="0"/>
    <m/>
    <x v="2"/>
    <x v="5"/>
    <x v="0"/>
  </r>
  <r>
    <x v="5"/>
    <n v="18"/>
    <x v="5"/>
    <x v="6"/>
    <x v="0"/>
    <x v="3"/>
    <x v="4"/>
    <x v="6"/>
    <s v="Servicios de sistemas de información geográfica (sig)"/>
    <n v="81101512"/>
    <s v="Prestación de servicios profesionales para generación de código fuente y documentación en el desarrollo de aplicaciones  de los proyectos de tecnologías de información  Geográfica que adelante la oficina CIAF. "/>
    <x v="3"/>
    <x v="3"/>
    <n v="9"/>
    <x v="1"/>
    <x v="0"/>
    <x v="0"/>
    <n v="44787816"/>
    <n v="44787816"/>
    <x v="0"/>
    <x v="1"/>
    <x v="0"/>
    <x v="0"/>
    <x v="16"/>
    <s v="CENTRO DE INVESTIGACIÓN Y DESARROLLO EN INFORMACIÓN GEOGRÁFICA - CIAF"/>
    <x v="1"/>
    <s v="Diana Rocio Galindo - Jefe CIAF"/>
    <x v="9"/>
    <x v="16"/>
    <s v="Desarrollar la asistencia técnica, asesoría y/o consultoría"/>
    <s v="Entidades Asistidas"/>
    <n v="495"/>
    <d v="2021-03-17T00:00:00"/>
    <n v="4263522"/>
    <n v="38371698"/>
    <n v="38371698"/>
    <x v="1"/>
    <s v="FERNEYALONSO MORENO PINEDA"/>
    <n v="6416118"/>
    <n v="0"/>
    <n v="24630"/>
    <x v="2"/>
    <x v="5"/>
    <x v="1"/>
  </r>
  <r>
    <x v="3"/>
    <n v="74"/>
    <x v="3"/>
    <x v="3"/>
    <x v="0"/>
    <x v="3"/>
    <x v="4"/>
    <x v="2"/>
    <s v="Servicios secretariales o de administración de oficinas  "/>
    <n v="80161501"/>
    <s v="Prestación de servicios profesionales para brindar apoyo jurídico y administrativo a la coordinación, así como la sustentación, revisión y verificación de términos de los procesos disciplinarios que se adelantan en el Igac. "/>
    <x v="5"/>
    <x v="5"/>
    <n v="7"/>
    <x v="1"/>
    <x v="0"/>
    <x v="0"/>
    <n v="46784176"/>
    <n v="46784176"/>
    <x v="0"/>
    <x v="2"/>
    <x v="0"/>
    <x v="1"/>
    <x v="19"/>
    <s v="Secretaría General - GIT Control Disciplinario"/>
    <x v="1"/>
    <s v="Coordinador GIT Control Disciplinario"/>
    <x v="2"/>
    <x v="2"/>
    <s v="N/A"/>
    <s v="N/A"/>
    <n v="561"/>
    <d v="2021-04-29T00:00:00"/>
    <n v="5757793"/>
    <n v="40304551"/>
    <n v="40304551"/>
    <x v="1"/>
    <s v="ANA MARIA VILLA ROJAS"/>
    <n v="6479625"/>
    <n v="0"/>
    <n v="24696"/>
    <x v="2"/>
    <x v="5"/>
    <x v="1"/>
  </r>
  <r>
    <x v="4"/>
    <n v="38"/>
    <x v="4"/>
    <x v="4"/>
    <x v="0"/>
    <x v="3"/>
    <x v="4"/>
    <x v="4"/>
    <s v="Servicios de formación profesional en ingeniería"/>
    <n v="86101610"/>
    <s v="Prestación de servicios profesionales para realizar el control de calidad temático en las diferentes etapas de la actualización de las Áreas Homogéneas de Tierra con fines de Catastro Multipropósito para garantizar la entrega oportuna de municipios con base en la metodología vigente y los lineamientos establecidos en el Sistema de Gestión Integrado de Calidad."/>
    <x v="3"/>
    <x v="3"/>
    <n v="10"/>
    <x v="1"/>
    <x v="0"/>
    <x v="1"/>
    <n v="53900000"/>
    <n v="53900000"/>
    <x v="0"/>
    <x v="1"/>
    <x v="0"/>
    <x v="0"/>
    <x v="7"/>
    <s v="Subdirección de Agrología"/>
    <x v="1"/>
    <s v="Subdirector de Agrología "/>
    <x v="0"/>
    <x v="0"/>
    <s v="Generar los productos agrológicos como insumos para el Catastro multipropósito"/>
    <s v="Sistema de Información Predial Actualizado_x000a_"/>
    <n v="471"/>
    <d v="2021-03-15T00:00:00"/>
    <n v="4976424"/>
    <n v="47276028"/>
    <n v="47276028"/>
    <x v="1"/>
    <s v="ANA MARIA DEL ROSARIO PALACINO DE WALTEROS"/>
    <n v="6623972"/>
    <n v="0"/>
    <n v="24606"/>
    <x v="2"/>
    <x v="5"/>
    <x v="1"/>
  </r>
  <r>
    <x v="2"/>
    <n v="23"/>
    <x v="2"/>
    <x v="8"/>
    <x v="0"/>
    <x v="3"/>
    <x v="4"/>
    <x v="8"/>
    <s v="Servicios de asesoramiento sobre planificación estratégica"/>
    <n v="80101504"/>
    <s v="Prestar servicios profesionales para realizar el análisis y alineación de los procesos de la Entidad a su estructura organizacional, con el fin de identificar dentro de los mismos procesos reglas de negocio y puntos de validación."/>
    <x v="1"/>
    <x v="2"/>
    <n v="11"/>
    <x v="1"/>
    <x v="0"/>
    <x v="1"/>
    <n v="146709293"/>
    <n v="146709293"/>
    <x v="0"/>
    <x v="1"/>
    <x v="0"/>
    <x v="0"/>
    <x v="26"/>
    <s v="Oficina Asesora de Planeación "/>
    <x v="1"/>
    <s v="Jefe Oficina Asesora de Planeación"/>
    <x v="0"/>
    <x v="0"/>
    <s v="Fortalecer al IGAC para la implementación del sistema de administración de tierras"/>
    <s v="Sistema de Información Predial Actualizado_x000a_"/>
    <n v="267"/>
    <d v="2021-01-27T00:00:00"/>
    <n v="13337208"/>
    <n v="140040684"/>
    <n v="140040684"/>
    <x v="1"/>
    <s v="MARIA JULIANA MARTINZ GONZALEZ"/>
    <n v="6668609"/>
    <n v="0"/>
    <n v="24432"/>
    <x v="2"/>
    <x v="5"/>
    <x v="1"/>
  </r>
  <r>
    <x v="2"/>
    <n v="55"/>
    <x v="2"/>
    <x v="2"/>
    <x v="0"/>
    <x v="3"/>
    <x v="4"/>
    <x v="8"/>
    <s v="Servicios de implementación de aplicaciones"/>
    <n v="81111508"/>
    <s v="Prestación de servicios profesionales para llevar a cabo las actividades de definición, control y seguimiento, encaminados a  la construcción de nuevas  funcionalidades para la operación del Sistema Nacional de Catastro."/>
    <x v="1"/>
    <x v="2"/>
    <n v="11"/>
    <x v="1"/>
    <x v="0"/>
    <x v="0"/>
    <n v="95787741"/>
    <n v="95787741"/>
    <x v="0"/>
    <x v="1"/>
    <x v="0"/>
    <x v="0"/>
    <x v="0"/>
    <s v="Informática y Telecomunicaciones"/>
    <x v="1"/>
    <s v="Jefe Oficina de Informática y Telecomunicaciones"/>
    <x v="0"/>
    <x v="0"/>
    <s v="Alinear el componente tecnológico de las nuevas y mejores prácticas catastrales definidas para la operación"/>
    <s v="Sistema de Información Predial Actualizado_x000a_"/>
    <n v="341"/>
    <d v="2021-02-15T00:00:00"/>
    <n v="8707976"/>
    <n v="89111621"/>
    <n v="89111621"/>
    <x v="1"/>
    <s v="CLARA INES PEREZ CACERES"/>
    <n v="6676120"/>
    <n v="0"/>
    <n v="24496"/>
    <x v="2"/>
    <x v="5"/>
    <x v="1"/>
  </r>
  <r>
    <x v="3"/>
    <n v="60"/>
    <x v="3"/>
    <x v="3"/>
    <x v="0"/>
    <x v="3"/>
    <x v="4"/>
    <x v="4"/>
    <s v="Servicios de asesoramiento sobre planificación estratégica"/>
    <n v="80101504"/>
    <s v="Apoyar al Instituto Geográfico Agustín Codazzi (IGAC), como especialista financiero, en la planificación, ejecución, seguimiento y control financiero y contable de los recursos y compromisos adquiridos con la Banca Multilateral, en el marco del Proyecto denominado “Programa para la adopción e implementación de un Catastro Multipropósito Urbano – Rural”, el cual es financiado con recursos del Contrato de Préstamo 8937-OC"/>
    <x v="3"/>
    <x v="3"/>
    <n v="10"/>
    <x v="1"/>
    <x v="0"/>
    <x v="1"/>
    <n v="144200000"/>
    <n v="144200000"/>
    <x v="0"/>
    <x v="1"/>
    <x v="0"/>
    <x v="0"/>
    <x v="4"/>
    <s v="Secretaria General"/>
    <x v="1"/>
    <s v="Maria del Pilar Gonzalez Moreno"/>
    <x v="0"/>
    <x v="0"/>
    <s v="Gestionar técnicamente la operación del proyecto de catastro multipropósito, en lo correspondiente al IGAC"/>
    <s v="Predios actualizados catastralmente "/>
    <n v="474"/>
    <d v="2021-03-16T00:00:00"/>
    <n v="14420000"/>
    <n v="136990000"/>
    <n v="136990000"/>
    <x v="1"/>
    <s v="YANETH EUGENIA BRAVO CASTRO"/>
    <n v="7210000"/>
    <n v="0"/>
    <n v="24609"/>
    <x v="2"/>
    <x v="5"/>
    <x v="0"/>
  </r>
  <r>
    <x v="0"/>
    <n v="64"/>
    <x v="0"/>
    <x v="0"/>
    <x v="2"/>
    <x v="2"/>
    <x v="4"/>
    <x v="1"/>
    <s v="Servicios secretariales o de administración de oficinas  "/>
    <n v="80161501"/>
    <s v="Prestación de servicios  para identificar, localizar, editar, integrar,estructurar en GDB y validar, la cartografía básica y temática de Ordenamiento Territorial."/>
    <x v="5"/>
    <x v="5"/>
    <n v="240"/>
    <x v="0"/>
    <x v="0"/>
    <x v="0"/>
    <n v="58243776"/>
    <n v="58243776"/>
    <x v="0"/>
    <x v="1"/>
    <x v="2"/>
    <x v="0"/>
    <x v="0"/>
    <s v="Subdirección de Catastro"/>
    <x v="2"/>
    <s v="Subdirectora de Catastro"/>
    <x v="0"/>
    <x v="0"/>
    <s v="Ejecutar procesos de actualización catastral a nivel nacional"/>
    <s v="Predios actualizados catastralmente"/>
    <n v="564"/>
    <d v="2021-05-10T00:00:00"/>
    <n v="3640236"/>
    <n v="25481652"/>
    <n v="50963304"/>
    <x v="1"/>
    <s v="YIMI TOBIAS MORA CHAMORRO_x000a_JULIAN DAVID MORENO GALVIS"/>
    <n v="7280472"/>
    <n v="0"/>
    <s v="24720_x000a_24707"/>
    <x v="4"/>
    <x v="5"/>
    <x v="0"/>
  </r>
  <r>
    <x v="3"/>
    <n v="61"/>
    <x v="3"/>
    <x v="3"/>
    <x v="0"/>
    <x v="3"/>
    <x v="4"/>
    <x v="4"/>
    <s v="Servicios secretariales o de administración de oficinas  "/>
    <n v="80161501"/>
    <s v="Prestar servicios profesionales especializados al GIT Gestión Contractual del Instituto Geográfico Agustín Codazzi, para la apoyar la revisión y trámite de los asuntos jurídicos y contractuales de la Entidad."/>
    <x v="3"/>
    <x v="3"/>
    <n v="10"/>
    <x v="1"/>
    <x v="0"/>
    <x v="2"/>
    <n v="102877526"/>
    <n v="102877526"/>
    <x v="0"/>
    <x v="1"/>
    <x v="0"/>
    <x v="1"/>
    <x v="6"/>
    <s v="Secretaría General - GIT Gestión Contractual"/>
    <x v="1"/>
    <s v="Coordinador GIT Gestión Contractual"/>
    <x v="2"/>
    <x v="2"/>
    <s v="N/A"/>
    <s v="N/A"/>
    <n v="520"/>
    <d v="2021-04-12T00:00:00"/>
    <n v="11022592"/>
    <n v="95529131"/>
    <n v="95529131"/>
    <x v="1"/>
    <s v="BRENDA VIVIANA JIMENEZ DIAZ"/>
    <n v="7348395"/>
    <n v="0"/>
    <n v="24653"/>
    <x v="2"/>
    <x v="5"/>
    <x v="1"/>
  </r>
  <r>
    <x v="0"/>
    <n v="42"/>
    <x v="0"/>
    <x v="0"/>
    <x v="1"/>
    <x v="6"/>
    <x v="4"/>
    <x v="6"/>
    <s v="Servicios secretariales o de administración de oficinas  "/>
    <n v="80161501"/>
    <s v="Prestación de servicios profesionales para ejercer como auxiliares de la justicia y en la elaboración de avalúos comerciales que le sean asignados en el marco del Proyecto de inversión &quot;Actualización y gestión catastral Nacional&quot;."/>
    <x v="1"/>
    <x v="2"/>
    <n v="325"/>
    <x v="0"/>
    <x v="0"/>
    <x v="0"/>
    <n v="127477133"/>
    <n v="127477133"/>
    <x v="0"/>
    <x v="1"/>
    <x v="1"/>
    <x v="0"/>
    <x v="0"/>
    <s v="Subdirección de Catastro"/>
    <x v="2"/>
    <s v="Subdirectora de Catastro"/>
    <x v="0"/>
    <x v="11"/>
    <s v="Realizar avalúos comerciales, de acuerdo a las solicitudes recibidas."/>
    <s v="Avalúos realizados"/>
    <n v="351"/>
    <d v="2021-02-19T00:00:00"/>
    <n v="2941780"/>
    <n v="30006156"/>
    <n v="120024624"/>
    <x v="1"/>
    <s v="NATALIA ROMAN LAFUENTE_x000a_LUIS EDUARDO GOMEZ DAZA _x000a_LAURA DANIELA RODRIGUEZ TORRES _x000a_JESSICA GONZALEZ ROMERO"/>
    <n v="7452509"/>
    <n v="0"/>
    <s v="24509_x000a_24510_x000a_24511_x000a_24512"/>
    <x v="6"/>
    <x v="5"/>
    <x v="1"/>
  </r>
  <r>
    <x v="5"/>
    <n v="28"/>
    <x v="5"/>
    <x v="6"/>
    <x v="0"/>
    <x v="3"/>
    <x v="4"/>
    <x v="4"/>
    <s v="Servicios de sistemas de información geográfica (sig)"/>
    <n v="81101512"/>
    <s v="Prestación de servicios profesionales para realizar el diseño web de la plataforma tecnológica  de la ICDE y su correspondiente implementación, en el marco de la política de catastro multipropósito"/>
    <x v="3"/>
    <x v="3"/>
    <n v="285"/>
    <x v="0"/>
    <x v="0"/>
    <x v="1"/>
    <n v="71727632"/>
    <n v="71727632"/>
    <x v="0"/>
    <x v="1"/>
    <x v="0"/>
    <x v="0"/>
    <x v="10"/>
    <s v="Oficina CIAF"/>
    <x v="1"/>
    <s v="Jefe Oficina CIAF"/>
    <x v="0"/>
    <x v="0"/>
    <s v="Fortalecer la Infraestructura Colombiana de Datos Espaciales - ICDE, para su incorporación en el sistema de e-gobierno y su interoperabilidad con el nodo de tierras"/>
    <s v="Sistema de Información predial actualizado"/>
    <m/>
    <d v="2021-05-19T00:00:00"/>
    <n v="7550277"/>
    <n v="64177354.5"/>
    <n v="64177354.5"/>
    <x v="1"/>
    <s v="FABIAN ROBERTO PEÑA CLAVIJO"/>
    <n v="7550277.5"/>
    <n v="0"/>
    <m/>
    <x v="2"/>
    <x v="5"/>
    <x v="1"/>
  </r>
  <r>
    <x v="0"/>
    <n v="45"/>
    <x v="0"/>
    <x v="0"/>
    <x v="0"/>
    <x v="3"/>
    <x v="4"/>
    <x v="2"/>
    <s v="Servicios de sistemas de información geográfica (sig)"/>
    <n v="81101512"/>
    <s v="Prestación de servicios profesionales para la coordinación y ejecución de actividades de procesamiento, análisis y generación de productos geográficos y alfanuméricos requeridos para la gestión catastral, así como la documentación de los procedimientos asociados"/>
    <x v="3"/>
    <x v="3"/>
    <n v="300"/>
    <x v="0"/>
    <x v="0"/>
    <x v="0"/>
    <n v="62376091"/>
    <n v="62376091"/>
    <x v="0"/>
    <x v="1"/>
    <x v="0"/>
    <x v="0"/>
    <x v="0"/>
    <s v="Subdirección de Catastro"/>
    <x v="2"/>
    <s v="Subdirectora de Catastro"/>
    <x v="0"/>
    <x v="0"/>
    <s v="Ejecutar procesos de actualización catastral a nivel nacional"/>
    <s v="Predios actualizados catastralmente"/>
    <n v="433"/>
    <d v="2021-03-04T00:00:00"/>
    <n v="5757793"/>
    <n v="54699033"/>
    <n v="54699033"/>
    <x v="1"/>
    <s v="SANDRA MILENA BELALCAZAR BENAVIDES"/>
    <n v="7677058"/>
    <n v="0"/>
    <n v="24580"/>
    <x v="2"/>
    <x v="5"/>
    <x v="1"/>
  </r>
  <r>
    <x v="2"/>
    <n v="61"/>
    <x v="2"/>
    <x v="2"/>
    <x v="0"/>
    <x v="3"/>
    <x v="4"/>
    <x v="8"/>
    <s v="Servicios de implementación de aplicaciones"/>
    <n v="81111508"/>
    <s v="Prestación de servicios profesionales para orientar y ejecutar actividades relacionadas con el componente geográfico de los sistemas de información y para la operación del Sistema Nacional de Catastro."/>
    <x v="1"/>
    <x v="2"/>
    <n v="11"/>
    <x v="1"/>
    <x v="0"/>
    <x v="0"/>
    <n v="108518129"/>
    <n v="108518129"/>
    <x v="0"/>
    <x v="1"/>
    <x v="0"/>
    <x v="0"/>
    <x v="0"/>
    <s v="Informática y Telecomunicaciones"/>
    <x v="1"/>
    <s v="Jefe Oficina de Informática y Telecomunicaciones"/>
    <x v="0"/>
    <x v="0"/>
    <s v="Alinear el componente tecnológico de las nuevas y mejores prácticas catastrales definidas para la operación"/>
    <s v="Sistema de Información Predial Actualizado_x000a_"/>
    <n v="340"/>
    <d v="2021-02-17T00:00:00"/>
    <n v="9865284"/>
    <n v="100297054"/>
    <n v="100297054"/>
    <x v="1"/>
    <s v="LUIS ALBERTO MORENO VEGA"/>
    <n v="8221075"/>
    <n v="0"/>
    <n v="24495"/>
    <x v="2"/>
    <x v="5"/>
    <x v="1"/>
  </r>
  <r>
    <x v="0"/>
    <n v="67"/>
    <x v="0"/>
    <x v="0"/>
    <x v="2"/>
    <x v="3"/>
    <x v="0"/>
    <x v="7"/>
    <s v="Servicios secretariales o de administración de oficinas  "/>
    <n v="80161501"/>
    <s v="Prestación de servicios personales para realizar actividades de apoyo operativo  del proceso de actualización catastral  multipropósito de Arauquita - Arauca"/>
    <x v="0"/>
    <x v="0"/>
    <n v="180"/>
    <x v="0"/>
    <x v="0"/>
    <x v="0"/>
    <n v="20414916"/>
    <n v="20414916"/>
    <x v="0"/>
    <x v="1"/>
    <x v="2"/>
    <x v="0"/>
    <x v="0"/>
    <s v="Subdirección de Catastro"/>
    <x v="2"/>
    <s v="Subdirectora de Catastro"/>
    <x v="0"/>
    <x v="0"/>
    <s v="Ejecutar procesos de actualización catastral a nivel nacional"/>
    <s v="Predios actualizados catastralmente"/>
    <n v="590"/>
    <d v="2021-05-18T00:00:00"/>
    <n v="1701243"/>
    <n v="10207458"/>
    <n v="10207458"/>
    <x v="1"/>
    <s v="DIANA CAROLINA HERNANDEZ"/>
    <n v="8506215"/>
    <n v="0"/>
    <n v="24731"/>
    <x v="2"/>
    <x v="0"/>
    <x v="1"/>
  </r>
  <r>
    <x v="5"/>
    <n v="16"/>
    <x v="5"/>
    <x v="6"/>
    <x v="0"/>
    <x v="3"/>
    <x v="4"/>
    <x v="6"/>
    <s v="Servicios de sistemas de información geográfica (sig)"/>
    <n v="81101512"/>
    <s v="Prestación de servicios profesionales para gestionar y disponer la información geoespacial fundamental insumo en el marco de la implementación de la política de catastro multipropósito a través de la ICDE"/>
    <x v="1"/>
    <x v="2"/>
    <n v="11"/>
    <x v="1"/>
    <x v="0"/>
    <x v="1"/>
    <n v="95787740"/>
    <n v="95787740"/>
    <x v="0"/>
    <x v="1"/>
    <x v="0"/>
    <x v="0"/>
    <x v="10"/>
    <s v="Oficina CIAF"/>
    <x v="1"/>
    <s v="Jefe Oficina CIAF"/>
    <x v="0"/>
    <x v="0"/>
    <s v="Fortalecer la Infraestructura Colombiana de Datos Espaciales - ICDE, para su incorporación en el sistema de e-gobierno y su interoperabilidad con el nodo de tierras"/>
    <s v="Sistema de Información predial actualizado"/>
    <n v="421"/>
    <d v="2021-03-03T00:00:00"/>
    <n v="8707976"/>
    <n v="87079760"/>
    <n v="87079760"/>
    <x v="1"/>
    <s v="NATALIA DIAZ"/>
    <n v="8707980"/>
    <n v="0"/>
    <n v="24554"/>
    <x v="2"/>
    <x v="5"/>
    <x v="1"/>
  </r>
  <r>
    <x v="0"/>
    <n v="1"/>
    <x v="0"/>
    <x v="0"/>
    <x v="0"/>
    <x v="3"/>
    <x v="4"/>
    <x v="8"/>
    <s v="Servicios de asesoramiento sobre planificación estratégica"/>
    <n v="80101504"/>
    <s v="Apoyar al Instituto Geográfico Agustín Codazzi como Especialista de Salvaguardas Ambientales en el marco del Proyecto denominado “Programa para la adopción e implementación de un Catastro Multipropósito-sito Urbano – Rural”, "/>
    <x v="4"/>
    <x v="4"/>
    <n v="345"/>
    <x v="0"/>
    <x v="0"/>
    <x v="1"/>
    <n v="94300000"/>
    <n v="94300000"/>
    <x v="0"/>
    <x v="1"/>
    <x v="0"/>
    <x v="0"/>
    <x v="0"/>
    <s v="Subdirección de Catastro"/>
    <x v="1"/>
    <s v="Subdirectora de Catastro"/>
    <x v="0"/>
    <x v="0"/>
    <s v="Gestionar técnicamente la operación del proyecto de catastro multipropósito, en lo correspondiente al IGAC"/>
    <s v="Sistema de Información Predial Actualizado_x000a_"/>
    <n v="53"/>
    <d v="2021-01-14T00:00:00"/>
    <n v="7550277"/>
    <n v="85569806"/>
    <n v="85569806"/>
    <x v="1"/>
    <s v="MARIA VIVIANA BORDA CALVACHE"/>
    <n v="8730194"/>
    <n v="0"/>
    <n v="24219"/>
    <x v="2"/>
    <x v="5"/>
    <x v="1"/>
  </r>
  <r>
    <x v="1"/>
    <n v="57"/>
    <x v="1"/>
    <x v="1"/>
    <x v="0"/>
    <x v="3"/>
    <x v="4"/>
    <x v="6"/>
    <s v="Servicios de asesoramiento sobre planificación estratégica"/>
    <n v="80101504"/>
    <s v="Apoyar al Instituto Geográfico Agustín Codazzi (IGAC), desde el aspecto técnico y operativo, en la elaboración, estructuración de las especificaciones técnicas desde el componente de Cartográfica y Geodesia en el desarrollo de los procesos de contratación requeridos en el marco del Proyecto denominad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1"/>
    <x v="2"/>
    <n v="315"/>
    <x v="0"/>
    <x v="0"/>
    <x v="1"/>
    <n v="103585482"/>
    <n v="103585482"/>
    <x v="0"/>
    <x v="1"/>
    <x v="0"/>
    <x v="0"/>
    <x v="1"/>
    <s v="Subdirección de Geografía y Cartografía "/>
    <x v="1"/>
    <s v="Subdirector de Geografía y Cartografía "/>
    <x v="0"/>
    <x v="0"/>
    <s v="Gestionar técnicamente la operación del proyecto de catastro multipropósito, en lo correspondiente al IGAC"/>
    <s v="Sistema de Información Predial Actualizado_x000a_"/>
    <n v="516"/>
    <d v="2021-04-06T00:00:00"/>
    <n v="9865284"/>
    <n v="93720198"/>
    <n v="93720198"/>
    <x v="1"/>
    <s v="JORGE MANUEL SANCHEZ OROZCO"/>
    <n v="9865284"/>
    <n v="0"/>
    <n v="24652"/>
    <x v="2"/>
    <x v="5"/>
    <x v="1"/>
  </r>
  <r>
    <x v="2"/>
    <n v="82"/>
    <x v="3"/>
    <x v="3"/>
    <x v="0"/>
    <x v="3"/>
    <x v="4"/>
    <x v="10"/>
    <s v="Servicios de asesoramiento sobre planificación estratégica"/>
    <n v="80101504"/>
    <s v="Apoyar al Instituto Geográfico Agustín Codazzi (IGAC), como Profesional de Adquisiciones para adelantar los procesos de selección y contratación del “Programa para la adopción e implementación de un Catastro Multipropósito Urbano – Rural”, el cual es financiado con recursos de los Contratos de Préstamo BIRF 8937-OC y BID 4856/OC-CO."/>
    <x v="1"/>
    <x v="2"/>
    <n v="315"/>
    <x v="0"/>
    <x v="0"/>
    <x v="1"/>
    <n v="103585482"/>
    <n v="103585482"/>
    <x v="0"/>
    <x v="1"/>
    <x v="0"/>
    <x v="0"/>
    <x v="4"/>
    <s v="Secretaria General"/>
    <x v="1"/>
    <s v="Secretaria General"/>
    <x v="14"/>
    <x v="0"/>
    <s v="Gestionar técnicamente la operación del proyecto de catastro multipropósito, en lo correspondiente al IGAC"/>
    <s v="Sistema de Información predial actualizado"/>
    <n v="488"/>
    <d v="2021-03-16T00:00:00"/>
    <n v="9865284"/>
    <n v="93720198"/>
    <n v="93720198"/>
    <x v="1"/>
    <s v="MARIA CONSUELO BERNAL"/>
    <n v="9865284"/>
    <n v="0"/>
    <n v="24622"/>
    <x v="2"/>
    <x v="5"/>
    <x v="1"/>
  </r>
  <r>
    <x v="2"/>
    <n v="93"/>
    <x v="2"/>
    <x v="8"/>
    <x v="0"/>
    <x v="3"/>
    <x v="4"/>
    <x v="4"/>
    <s v="Servicios secretariales o de administración de oficinas  "/>
    <n v="80161501"/>
    <s v="Prestación de servicios profesionales para apoyar las actividades de programación, actualización y seguimiento al presupuesto de ingresos por recursos propios, del Instituto Geográfico Agustín Codazzi, en el marco del Modelo Integrado de Planeación y Gestión."/>
    <x v="3"/>
    <x v="3"/>
    <n v="285"/>
    <x v="0"/>
    <x v="0"/>
    <x v="2"/>
    <n v="63492813"/>
    <n v="63492813"/>
    <x v="0"/>
    <x v="0"/>
    <x v="0"/>
    <x v="0"/>
    <x v="26"/>
    <s v="Oficina Asesora de Planeación"/>
    <x v="1"/>
    <s v="Jefe Oficina Asesora de Planeación"/>
    <x v="3"/>
    <x v="14"/>
    <s v="Realizar el seguimiento de los planes de acción anual"/>
    <s v="Documentos de planeación realizados_x000a__x000a_Documentos de planeación con seguimientos realizados_x000a_"/>
    <n v="550"/>
    <d v="2021-04-22T00:00:00"/>
    <n v="6683454"/>
    <n v="53467632"/>
    <n v="53467632"/>
    <x v="1"/>
    <s v="MARIO ALEJANDRO LASSO LEDESMA"/>
    <n v="10025181"/>
    <n v="0"/>
    <n v="24693"/>
    <x v="2"/>
    <x v="5"/>
    <x v="1"/>
  </r>
  <r>
    <x v="0"/>
    <n v="16"/>
    <x v="0"/>
    <x v="0"/>
    <x v="0"/>
    <x v="3"/>
    <x v="4"/>
    <x v="6"/>
    <s v="Servicios secretariales o de administración de oficinas  "/>
    <n v="80161501"/>
    <s v="Prestación de servicios profesionales para adelantar análisis económicos y financieros en el desarrollo de metodologías masivas de valoración de predios, en la implementación del catastro multipropósito."/>
    <x v="1"/>
    <x v="2"/>
    <n v="325"/>
    <x v="0"/>
    <x v="0"/>
    <x v="2"/>
    <n v="131948917"/>
    <n v="131948917"/>
    <x v="0"/>
    <x v="1"/>
    <x v="0"/>
    <x v="0"/>
    <x v="0"/>
    <s v="Subdirección de Catastro"/>
    <x v="2"/>
    <s v="Subdirectora de Catastro"/>
    <x v="0"/>
    <x v="0"/>
    <s v="Ejecutar procesos de actualización catastral a nivel nacional"/>
    <s v="Predios actualizados catastralmente"/>
    <n v="121"/>
    <d v="2021-01-22T00:00:00"/>
    <n v="12179900"/>
    <n v="121799000"/>
    <n v="121799000"/>
    <x v="1"/>
    <s v="MAGDA JOHANNA RAMIREZ PARDO"/>
    <n v="10149917"/>
    <n v="0"/>
    <n v="24370"/>
    <x v="2"/>
    <x v="5"/>
    <x v="1"/>
  </r>
  <r>
    <x v="2"/>
    <n v="72"/>
    <x v="2"/>
    <x v="2"/>
    <x v="0"/>
    <x v="3"/>
    <x v="4"/>
    <x v="2"/>
    <s v="Servicios de implementación de aplicaciones"/>
    <n v="81111508"/>
    <s v="Prestación de servicios profesionales para  orientar y ejecutar  actividades  de  levantamiento de información, desarrollo y mantenimiento  del gestor de procesos y del componente web de los sistemas de información y aplicativos para la operación del Sistema Nacional de Catastro."/>
    <x v="3"/>
    <x v="3"/>
    <n v="10"/>
    <x v="1"/>
    <x v="0"/>
    <x v="0"/>
    <n v="95787741"/>
    <n v="95787741"/>
    <x v="0"/>
    <x v="1"/>
    <x v="0"/>
    <x v="0"/>
    <x v="0"/>
    <s v="Informática y Telecomunicaciones"/>
    <x v="1"/>
    <s v="Jefe Oficina de Informática y Telecomunicaciones"/>
    <x v="0"/>
    <x v="0"/>
    <s v="Alinear el componente tecnológico de las nuevas y mejores prácticas catastrales definidas para la operación"/>
    <s v="Sistema de Información Predial Actualizado_x000a_"/>
    <n v="418"/>
    <d v="2021-03-04T00:00:00"/>
    <n v="8707976"/>
    <n v="85628431"/>
    <n v="85628431"/>
    <x v="1"/>
    <s v="LEIDY NATHALY GONZALEZ DIAZ"/>
    <n v="10159310"/>
    <n v="0"/>
    <n v="24553"/>
    <x v="2"/>
    <x v="5"/>
    <x v="1"/>
  </r>
  <r>
    <x v="4"/>
    <n v="35"/>
    <x v="4"/>
    <x v="4"/>
    <x v="0"/>
    <x v="3"/>
    <x v="4"/>
    <x v="8"/>
    <s v="Servicios de formación profesional en ingeniería"/>
    <n v="86101610"/>
    <s v="Prestación de servicios profesionales para la elaboración de cartografía geomorfológica con base en la interpretación de sensores remotos con un detalle de unidades hasta nivel de forma del terreno, con un rendimiento avanzado."/>
    <x v="1"/>
    <x v="2"/>
    <n v="11"/>
    <x v="1"/>
    <x v="0"/>
    <x v="1"/>
    <n v="49500000"/>
    <n v="49500000"/>
    <x v="0"/>
    <x v="1"/>
    <x v="0"/>
    <x v="0"/>
    <x v="7"/>
    <s v="Subdirección de Agrología"/>
    <x v="1"/>
    <s v="Subdirector de Agrología "/>
    <x v="0"/>
    <x v="0"/>
    <s v="Generar los productos agrológicos como insumos para el Catastro multipropósito"/>
    <s v="Sistema de Información Predial Actualizado_x000a_"/>
    <n v="453"/>
    <d v="2021-03-15T00:00:00"/>
    <n v="4263522"/>
    <n v="38798050"/>
    <n v="38798050"/>
    <x v="1"/>
    <s v="GERSE DAVID RUIZ"/>
    <n v="10701950"/>
    <n v="0"/>
    <n v="24590"/>
    <x v="2"/>
    <x v="5"/>
    <x v="1"/>
  </r>
  <r>
    <x v="2"/>
    <n v="71"/>
    <x v="2"/>
    <x v="2"/>
    <x v="0"/>
    <x v="3"/>
    <x v="4"/>
    <x v="2"/>
    <s v="Servicios de implementación de aplicaciones"/>
    <n v="81111508"/>
    <s v="Prestación de servicios profesionales para analizar e implementar  la arquitectura de sistemas de información georreferenciados  de la entidad y para la operación del sistema de catastro multipropósito."/>
    <x v="3"/>
    <x v="3"/>
    <n v="10"/>
    <x v="1"/>
    <x v="0"/>
    <x v="0"/>
    <n v="95787741"/>
    <n v="95787741"/>
    <x v="0"/>
    <x v="1"/>
    <x v="0"/>
    <x v="0"/>
    <x v="0"/>
    <s v="Informática y Telecomunicaciones"/>
    <x v="1"/>
    <s v="Jefe Oficina de Informática y Telecomunicaciones"/>
    <x v="0"/>
    <x v="0"/>
    <s v="Alinear el componente tecnológico de las nuevas y mejores prácticas catastrales definidas para la operación"/>
    <s v="Sistema de Información Predial Actualizado"/>
    <m/>
    <d v="2021-03-09T00:00:00"/>
    <n v="8707976"/>
    <n v="84177101"/>
    <n v="84177101"/>
    <x v="1"/>
    <s v="JUAN CARLOS MENDEZ MELO"/>
    <n v="11610640"/>
    <n v="0"/>
    <n v="24555"/>
    <x v="2"/>
    <x v="5"/>
    <x v="1"/>
  </r>
  <r>
    <x v="5"/>
    <n v="15"/>
    <x v="5"/>
    <x v="6"/>
    <x v="0"/>
    <x v="3"/>
    <x v="4"/>
    <x v="8"/>
    <s v="Servicios de asesoramiento sobre tecnologías de la información"/>
    <n v="80101507"/>
    <s v="Prestación de servicios profesionales para diseñar la estrategia de fortalecimiento y aprovechamiento de la información geoespacial dispuesta por la ICDE para de los municipios priorizados en el marco de la política de catastro multipropósito."/>
    <x v="1"/>
    <x v="2"/>
    <n v="11"/>
    <x v="1"/>
    <x v="0"/>
    <x v="1"/>
    <n v="105357406"/>
    <n v="105357406"/>
    <x v="0"/>
    <x v="1"/>
    <x v="0"/>
    <x v="0"/>
    <x v="10"/>
    <s v="Oficina CIAF"/>
    <x v="1"/>
    <s v="Jefe Oficina CIAF"/>
    <x v="0"/>
    <x v="0"/>
    <s v="Fortalecer la Infraestructura Colombiana de Datos Espaciales - ICDE, para su incorporación en el sistema de e-gobierno y su interoperabilidad con el nodo de tierras"/>
    <s v="Sistema de Información Predial Actualizado_x000a_"/>
    <n v="420"/>
    <d v="2021-03-02T00:00:00"/>
    <n v="9865284"/>
    <n v="93720198"/>
    <n v="93720198"/>
    <x v="1"/>
    <s v="DANIEL RICARDO INFANTE"/>
    <n v="11637208"/>
    <n v="0"/>
    <n v="24571"/>
    <x v="2"/>
    <x v="5"/>
    <x v="1"/>
  </r>
  <r>
    <x v="3"/>
    <n v="35"/>
    <x v="3"/>
    <x v="3"/>
    <x v="0"/>
    <x v="3"/>
    <x v="4"/>
    <x v="8"/>
    <s v="Servicios de asesoramiento sobre planificación estratégica"/>
    <n v="80101504"/>
    <s v="Apoyar al Instituto Geográfico Agustín Codazzi, como Coordinador Administrativo en el marco del  Programa para la adopción e implementación de un Catastro Multipropósito Urbano Rural "/>
    <x v="4"/>
    <x v="4"/>
    <n v="345"/>
    <x v="0"/>
    <x v="0"/>
    <x v="1"/>
    <n v="201400000"/>
    <n v="201400000"/>
    <x v="0"/>
    <x v="1"/>
    <x v="0"/>
    <x v="0"/>
    <x v="4"/>
    <s v="Secretaría General"/>
    <x v="1"/>
    <s v="Secretaria General"/>
    <x v="0"/>
    <x v="0"/>
    <s v="Gestionar técnicamente la operación del proyecto de catastro multipropósito, en lo correspondiente al IGAC"/>
    <s v="Sistema de Información Predial Actualizado_x000a_"/>
    <n v="37"/>
    <d v="2021-01-14T00:00:00"/>
    <n v="16480000"/>
    <n v="189520000"/>
    <n v="189520000"/>
    <x v="1"/>
    <s v="ALEXANDER  AYALA RODRIGUEZ"/>
    <n v="11880000"/>
    <n v="0"/>
    <n v="24198"/>
    <x v="2"/>
    <x v="5"/>
    <x v="2"/>
  </r>
  <r>
    <x v="2"/>
    <n v="24"/>
    <x v="2"/>
    <x v="2"/>
    <x v="0"/>
    <x v="3"/>
    <x v="4"/>
    <x v="8"/>
    <s v="Servicios de asesoramiento sobre planificación estratégica"/>
    <n v="80101504"/>
    <s v="Apoyar al Instituto Geográfico Agustín Codazzi (IGAC), desde el aspecto técnico y operativo, en la estructuración, elaboración de los términos de referencia y en el desarrollo de los procesos de contratación para adquisición de tecnología, requeridos  , en el marco del Proyecto denominado “Programa para la adopción e implementación de un Catastro Multipropósito Urbano – Rural”"/>
    <x v="4"/>
    <x v="4"/>
    <n v="345"/>
    <x v="0"/>
    <x v="0"/>
    <x v="1"/>
    <n v="116150000"/>
    <n v="116150000"/>
    <x v="0"/>
    <x v="1"/>
    <x v="0"/>
    <x v="0"/>
    <x v="2"/>
    <s v="Informática y Telecomunicaciones"/>
    <x v="1"/>
    <s v="Jefe Oficina de Informática y Telecomunicaciones"/>
    <x v="0"/>
    <x v="0"/>
    <s v="Gestionar técnicamente la operación del proyecto de catastro multipropósito, en lo correspondiente al IGAC"/>
    <s v="Sistema de Información Predial Actualizado_x000a_"/>
    <n v="345"/>
    <d v="2021-01-10T00:00:00"/>
    <n v="9865284"/>
    <n v="103585482"/>
    <n v="103585482"/>
    <x v="1"/>
    <s v="ELIECER VANEGAS MURCIA"/>
    <n v="12564518"/>
    <n v="0"/>
    <n v="24502"/>
    <x v="2"/>
    <x v="5"/>
    <x v="1"/>
  </r>
  <r>
    <x v="3"/>
    <n v="75"/>
    <x v="3"/>
    <x v="3"/>
    <x v="0"/>
    <x v="3"/>
    <x v="4"/>
    <x v="1"/>
    <s v="Servicios secretariales o de administración de oficinas  "/>
    <n v="80161501"/>
    <s v="Prestación de servicios para apoyar en la gestión de procesos financieros, contables y de Tesoreria a cargo de la Secretaria General "/>
    <x v="5"/>
    <x v="5"/>
    <n v="8"/>
    <x v="1"/>
    <x v="0"/>
    <x v="0"/>
    <n v="42743728"/>
    <n v="42743728"/>
    <x v="0"/>
    <x v="2"/>
    <x v="0"/>
    <x v="1"/>
    <x v="17"/>
    <m/>
    <x v="1"/>
    <m/>
    <x v="2"/>
    <x v="2"/>
    <s v="N/A"/>
    <s v="N/A"/>
    <n v="576"/>
    <d v="2021-05-04T00:00:00"/>
    <n v="4263522"/>
    <n v="29844654"/>
    <n v="29844654"/>
    <x v="1"/>
    <s v="DAVID AUGUSTO ZABARAIN COGOLLO"/>
    <n v="12899074"/>
    <n v="0"/>
    <n v="24708"/>
    <x v="2"/>
    <x v="5"/>
    <x v="1"/>
  </r>
  <r>
    <x v="0"/>
    <n v="63"/>
    <x v="0"/>
    <x v="0"/>
    <x v="2"/>
    <x v="2"/>
    <x v="4"/>
    <x v="0"/>
    <s v="Servicios secretariales o de administración de oficinas  "/>
    <n v="80161501"/>
    <s v="Prestación de servicios  para identificar, localizar,revisar,analizar, consolidar documentos técnicos y cartografia tematica relacionada con zonificación de usos suelos y clasificación del suelo."/>
    <x v="0"/>
    <x v="0"/>
    <n v="240"/>
    <x v="0"/>
    <x v="0"/>
    <x v="0"/>
    <n v="106935264"/>
    <n v="106935264"/>
    <x v="0"/>
    <x v="1"/>
    <x v="2"/>
    <x v="0"/>
    <x v="0"/>
    <s v="Subdirección de Catastro"/>
    <x v="2"/>
    <s v="Subdirectora de Catastro"/>
    <x v="0"/>
    <x v="0"/>
    <s v="Ejecutar procesos de actualización catastral a nivel nacional"/>
    <s v="Predios actualizados catastralmente"/>
    <n v="572"/>
    <d v="2021-04-27T00:00:00"/>
    <n v="6683454"/>
    <n v="46784178"/>
    <n v="93568356"/>
    <x v="1"/>
    <s v="LUZ MARY ROSERO DELGADO_x000a_FABIAN ESTEBAN SUAREZ BURBANO_x000a_"/>
    <n v="13366908"/>
    <n v="0"/>
    <s v="24706_x000a_24722"/>
    <x v="4"/>
    <x v="5"/>
    <x v="1"/>
  </r>
  <r>
    <x v="1"/>
    <n v="67"/>
    <x v="1"/>
    <x v="1"/>
    <x v="2"/>
    <x v="2"/>
    <x v="4"/>
    <x v="6"/>
    <s v="Fotogrametría"/>
    <n v="81151603"/>
    <s v="Prestación de servicios para apoyar el proceso de escaneo fotogramétrico  de rollos de aerofotografías análogas y compresión de imágenes."/>
    <x v="3"/>
    <x v="3"/>
    <n v="10"/>
    <x v="1"/>
    <x v="0"/>
    <x v="0"/>
    <n v="57060806"/>
    <n v="57060806"/>
    <x v="0"/>
    <x v="1"/>
    <x v="2"/>
    <x v="0"/>
    <x v="1"/>
    <s v="Subdirección de Geografía y Cartografía "/>
    <x v="2"/>
    <s v="Subdirector de Geografía y Cartografía "/>
    <x v="1"/>
    <x v="24"/>
    <s v="Generar y disponer nuevos productos asociados a la información cartográfica geográfica y geodésica "/>
    <s v="Datos publicados de información geográfica, geodésica y cartográfica"/>
    <n v="478"/>
    <d v="2021-03-16T00:00:00"/>
    <n v="2671483"/>
    <n v="24933841"/>
    <n v="24933841"/>
    <x v="1"/>
    <s v="KAREN DANIELA SABOGAL CRUZ_x000a_EDISON SEBASTIAN MAYORGA CIFUENTES_x000a_"/>
    <n v="13426584"/>
    <n v="0"/>
    <n v="24614"/>
    <x v="2"/>
    <x v="0"/>
    <x v="1"/>
  </r>
  <r>
    <x v="5"/>
    <n v="25"/>
    <x v="5"/>
    <x v="6"/>
    <x v="0"/>
    <x v="3"/>
    <x v="4"/>
    <x v="4"/>
    <s v="Servicio de análisis de sistemas"/>
    <n v="81111808"/>
    <s v="Prestación de servicios profesionales para implementar procesos de innovación tecnológica en el análisis y explotación de datos en el marco de la implementación de la política de catastro multipropósito"/>
    <x v="3"/>
    <x v="3"/>
    <n v="285"/>
    <x v="0"/>
    <x v="0"/>
    <x v="1"/>
    <n v="82725772"/>
    <n v="82725772"/>
    <x v="0"/>
    <x v="1"/>
    <x v="0"/>
    <x v="0"/>
    <x v="10"/>
    <s v="Oficina CIAF"/>
    <x v="1"/>
    <s v="Jefe Oficina CIAF"/>
    <x v="0"/>
    <x v="0"/>
    <s v="Fortalecer la Infraestructura Colombiana de Datos Espaciales - ICDE, para su incorporación en el sistema de e-gobierno y su interoperabilidad con el nodo de tierras"/>
    <s v="Sistema de Información predial actualizado"/>
    <n v="580"/>
    <d v="2021-05-04T00:00:00"/>
    <n v="8707976"/>
    <n v="67922213"/>
    <n v="67922213"/>
    <x v="1"/>
    <s v="ANDRES ENRIQUE ROSSO MATEUS"/>
    <n v="14803559"/>
    <n v="0"/>
    <n v="24717"/>
    <x v="2"/>
    <x v="5"/>
    <x v="1"/>
  </r>
  <r>
    <x v="5"/>
    <n v="24"/>
    <x v="5"/>
    <x v="6"/>
    <x v="0"/>
    <x v="3"/>
    <x v="4"/>
    <x v="4"/>
    <s v="Servicios de asesoramiento para asuntos gubernamentales y de relaciones comunitarias"/>
    <n v="80101509"/>
    <s v="Prestación de servicios profesionales para poner en operación el modelo de gobernanza de la ICDE como apoyo a la implementación de la política de catastro multipropósito."/>
    <x v="3"/>
    <x v="3"/>
    <n v="285"/>
    <x v="0"/>
    <x v="0"/>
    <x v="1"/>
    <n v="82725772"/>
    <n v="82725772"/>
    <x v="0"/>
    <x v="1"/>
    <x v="0"/>
    <x v="0"/>
    <x v="10"/>
    <s v="Oficina CIAF"/>
    <x v="1"/>
    <s v="Jefe Oficina CIAF"/>
    <x v="0"/>
    <x v="0"/>
    <s v="Fortalecer la Infraestructura Colombiana de Datos Espaciales - ICDE, para su incorporación en el sistema de e-gobierno y su interoperabilidad con el nodo de tierras"/>
    <s v="Sistema de Información predial actualizado"/>
    <n v="579"/>
    <d v="2021-05-05T00:00:00"/>
    <n v="8707976"/>
    <n v="67922213"/>
    <n v="67922213"/>
    <x v="1"/>
    <s v="ROBERTO CAJAMARCA"/>
    <n v="14803559"/>
    <n v="0"/>
    <n v="24714"/>
    <x v="2"/>
    <x v="5"/>
    <x v="1"/>
  </r>
  <r>
    <x v="0"/>
    <n v="55"/>
    <x v="0"/>
    <x v="0"/>
    <x v="6"/>
    <x v="7"/>
    <x v="4"/>
    <x v="3"/>
    <s v="Servicios secretariales o de administración de oficinas  "/>
    <n v="80161501"/>
    <s v="Prestación de servicios profesionales con el fin de apoyar los trámites juridicos que se requieran para llevar a cabo la contratación de ingreso y egreso del Instituto Geográfico Agustín Codazzi"/>
    <x v="5"/>
    <x v="5"/>
    <n v="270"/>
    <x v="0"/>
    <x v="0"/>
    <x v="0"/>
    <n v="339762465"/>
    <n v="339762465"/>
    <x v="0"/>
    <x v="1"/>
    <x v="6"/>
    <x v="0"/>
    <x v="0"/>
    <s v="Subdirección de Catastro"/>
    <x v="2"/>
    <s v="Subdirectora de Catastro"/>
    <x v="0"/>
    <x v="0"/>
    <s v="Ejecutar procesos de actualización catastral a nivel nacional"/>
    <s v="Predios actualizados catastralmente"/>
    <n v="519"/>
    <d v="2021-04-09T00:00:00"/>
    <n v="7550277"/>
    <n v="64932382"/>
    <n v="324661910"/>
    <x v="1"/>
    <s v="JUAN SEBASTIAN VELASCO SUAREZ_x000a_DARIO FERNANDO NARVAEZ DORADO_x000a_MARCELA DEL CARMEN MATERA VEGA_x000a_SONIA MARCELA TRONCOSO GUATAQUI_x000a_ADRIANA KATHERINE PEÑA PEREIRA_x000a_"/>
    <n v="15100555"/>
    <n v="0"/>
    <s v="24656_x000a_24663_x000a_24664_x000a_24666_x000a_24667"/>
    <x v="7"/>
    <x v="5"/>
    <x v="0"/>
  </r>
  <r>
    <x v="6"/>
    <s v="3--4"/>
    <x v="3"/>
    <x v="3"/>
    <x v="0"/>
    <x v="3"/>
    <x v="5"/>
    <x v="2"/>
    <s v="Ropa de seguridad"/>
    <n v="46181500"/>
    <s v="Adquisición de elementos de Protección Personal (EPP) para la protección de los colaboradores del IGAC a nivel nacional en el marco de la emergencia declarada&quot; COVD-19&quot;"/>
    <x v="3"/>
    <x v="3"/>
    <n v="1"/>
    <x v="1"/>
    <x v="4"/>
    <x v="0"/>
    <n v="100000000"/>
    <n v="100000000"/>
    <x v="0"/>
    <x v="2"/>
    <x v="0"/>
    <x v="1"/>
    <x v="3"/>
    <s v="Secretaria General - GIT Talento Humano"/>
    <x v="1"/>
    <s v="Coordinador GIT Talento Humano"/>
    <x v="2"/>
    <x v="2"/>
    <s v="N/A"/>
    <s v="N/A"/>
    <n v="487"/>
    <d v="2021-03-18T00:00:00"/>
    <e v="#N/A"/>
    <n v="84103190"/>
    <n v="84103190"/>
    <x v="1"/>
    <s v="BON SANTE SAS_x000a_LOGISTICA Y GESTION DE NEGOCIOS SAS"/>
    <n v="15896810"/>
    <n v="0"/>
    <s v="24621_x000a_24635"/>
    <x v="2"/>
    <x v="5"/>
    <x v="0"/>
  </r>
  <r>
    <x v="5"/>
    <n v="20"/>
    <x v="5"/>
    <x v="6"/>
    <x v="0"/>
    <x v="3"/>
    <x v="4"/>
    <x v="6"/>
    <s v="Servicios de sistemas de información geográfica (sig)"/>
    <n v="81101512"/>
    <s v="Prestación de servicios profesioanales para el desarrollo, ajuste y documentación de las aplicaciones en tecnologías de información geográfica a cargo de la oficina CIAF."/>
    <x v="3"/>
    <x v="3"/>
    <n v="7"/>
    <x v="1"/>
    <x v="0"/>
    <x v="0"/>
    <n v="45421530"/>
    <n v="45421530"/>
    <x v="0"/>
    <x v="1"/>
    <x v="0"/>
    <x v="0"/>
    <x v="16"/>
    <s v="CENTRO DE INVESTIGACIÓN Y DESARROLLO EN INFORMACIÓN GEOGRÁFICA - CIAF"/>
    <x v="1"/>
    <s v="Diana Rocio Galindo - Jefe CIAF"/>
    <x v="9"/>
    <x v="16"/>
    <s v="Desarrollar la asistencia técnica, asesoría y/o consultoría"/>
    <s v="Entidades Asistidas"/>
    <n v="515"/>
    <d v="2021-03-31T00:00:00"/>
    <n v="6488790"/>
    <n v="25955160"/>
    <n v="25955160"/>
    <x v="1"/>
    <s v="JAIME ALBERTO GUITIERREZ"/>
    <n v="19466370"/>
    <n v="0"/>
    <n v="24651"/>
    <x v="2"/>
    <x v="5"/>
    <x v="1"/>
  </r>
  <r>
    <x v="5"/>
    <n v="27"/>
    <x v="5"/>
    <x v="6"/>
    <x v="0"/>
    <x v="3"/>
    <x v="4"/>
    <x v="4"/>
    <s v="Servicios de procesamiento o preparación de datos "/>
    <n v="81112002"/>
    <s v="Prestación de servicios profesionales para implementar los modelos de las bases de datos requeridas en el marco de la política de catastral multipropósito y el fortalecimiento de la ICDE"/>
    <x v="3"/>
    <x v="3"/>
    <n v="285"/>
    <x v="0"/>
    <x v="0"/>
    <x v="1"/>
    <n v="82725772"/>
    <n v="82725772"/>
    <x v="0"/>
    <x v="1"/>
    <x v="0"/>
    <x v="0"/>
    <x v="10"/>
    <s v="Oficina CIAF"/>
    <x v="1"/>
    <s v="Jefe Oficina CIAF"/>
    <x v="0"/>
    <x v="0"/>
    <s v="Fortalecer la Infraestructura Colombiana de Datos Espaciales - ICDE, para su incorporación en el sistema de e-gobierno y su interoperabilidad con el nodo de tierras"/>
    <s v="Sistema de Información predial actualizado"/>
    <m/>
    <d v="2021-05-14T00:00:00"/>
    <n v="8707976"/>
    <n v="62407161.333333328"/>
    <n v="62407161.333333328"/>
    <x v="1"/>
    <s v="CAMILO ANDRES HERNANDEZ BARAJAS"/>
    <n v="20318610.666666672"/>
    <n v="0"/>
    <m/>
    <x v="2"/>
    <x v="5"/>
    <x v="1"/>
  </r>
  <r>
    <x v="8"/>
    <n v="1"/>
    <x v="0"/>
    <x v="0"/>
    <x v="0"/>
    <x v="3"/>
    <x v="5"/>
    <x v="2"/>
    <s v="Cintas métricas"/>
    <n v="27111801"/>
    <s v="Compra y calibración de cintas métricas (patrón) metálicas de 20 metros por un ente acreditado"/>
    <x v="3"/>
    <x v="3"/>
    <n v="1"/>
    <x v="1"/>
    <x v="3"/>
    <x v="2"/>
    <n v="40000000"/>
    <n v="40000000"/>
    <x v="0"/>
    <x v="1"/>
    <x v="0"/>
    <x v="0"/>
    <x v="0"/>
    <s v="Subdirección de Catastro"/>
    <x v="2"/>
    <s v="Subdirectora de Catastro"/>
    <x v="0"/>
    <x v="0"/>
    <s v="Ejecutar procesos de actualización catastral a nivel nacional"/>
    <s v="Predios actualizados catastralmente"/>
    <n v="448"/>
    <d v="2021-03-04T00:00:00"/>
    <m/>
    <n v="19230400"/>
    <n v="19230400"/>
    <x v="1"/>
    <s v="SUMINISTROS INDUSTRIALES DE COLOMBIA SOCIEDAD POR ACCIONES SIMPLIFICADA SAS"/>
    <n v="20769600"/>
    <n v="0"/>
    <n v="24644"/>
    <x v="2"/>
    <x v="5"/>
    <x v="1"/>
  </r>
  <r>
    <x v="5"/>
    <n v="1"/>
    <x v="5"/>
    <x v="6"/>
    <x v="0"/>
    <x v="3"/>
    <x v="4"/>
    <x v="8"/>
    <s v="Servicios de sistemas de información geográfica (sig)"/>
    <n v="81101512"/>
    <s v="Prestación de servicios profesionales especializados en la planeación estratégica y ejecución de los proyectos de la oficina CIAF"/>
    <x v="4"/>
    <x v="4"/>
    <n v="4"/>
    <x v="1"/>
    <x v="0"/>
    <x v="2"/>
    <n v="42806184"/>
    <n v="42806184"/>
    <x v="0"/>
    <x v="1"/>
    <x v="0"/>
    <x v="0"/>
    <x v="10"/>
    <s v="Oficina CIAF"/>
    <x v="1"/>
    <s v="Jefe Oficina CIAF"/>
    <x v="9"/>
    <x v="16"/>
    <s v="Realizar el desarrollo y soporte del sistemas de información geográfica para grupos étnicos"/>
    <s v="Entidades Asistidas"/>
    <n v="23"/>
    <d v="2021-01-08T00:00:00"/>
    <n v="10701546"/>
    <n v="21403092"/>
    <n v="21403092"/>
    <x v="1"/>
    <s v="ALEXANDER  MONTEALEGRE TRUJILLO"/>
    <n v="21403092"/>
    <n v="0"/>
    <n v="24193"/>
    <x v="2"/>
    <x v="5"/>
    <x v="1"/>
  </r>
  <r>
    <x v="5"/>
    <n v="6"/>
    <x v="5"/>
    <x v="6"/>
    <x v="0"/>
    <x v="3"/>
    <x v="4"/>
    <x v="8"/>
    <s v="Servicios de sistemas de información geográfica (sig)"/>
    <n v="81101512"/>
    <s v="Prestación de servicios profesionales para realizar la  construcción de las funcionalidades, plan de pruebas, capacitación, integración de componentes e implementación de las aplicaciones en tecnologías de información geográfica a cargo de la oficina CIAF."/>
    <x v="1"/>
    <x v="2"/>
    <n v="10"/>
    <x v="1"/>
    <x v="0"/>
    <x v="0"/>
    <n v="73303660"/>
    <n v="73303660"/>
    <x v="0"/>
    <x v="1"/>
    <x v="0"/>
    <x v="0"/>
    <x v="16"/>
    <s v="CENTRO DE INVESTIGACIÓN Y DESARROLLO EN INFORMACIÓN GEOGRÁFICA - CIAF"/>
    <x v="1"/>
    <s v="Diana Rocio Galindo - Jefe CIAF"/>
    <x v="9"/>
    <x v="16"/>
    <s v="Desarrollar la asistencia técnica, asesoría y/o consultoría"/>
    <s v="Entidades Asistidas"/>
    <n v="156"/>
    <d v="2021-01-26T00:00:00"/>
    <n v="7330366"/>
    <n v="51312562"/>
    <n v="51312562"/>
    <x v="1"/>
    <s v="FERNANDO IVAN CAMARGO"/>
    <n v="21991098"/>
    <n v="0"/>
    <n v="24333"/>
    <x v="2"/>
    <x v="5"/>
    <x v="1"/>
  </r>
  <r>
    <x v="5"/>
    <n v="10"/>
    <x v="5"/>
    <x v="6"/>
    <x v="0"/>
    <x v="3"/>
    <x v="4"/>
    <x v="8"/>
    <s v="Servicios de sistemas de información geográfica (sig)"/>
    <n v="81101512"/>
    <s v="Prestación de servicios profesionales para realizar desarrollo, integración, mantenimiento y soporte de las  aplicaciones de los proyectos en Tecnologías de Información Geográfica de la Oficina CIAF "/>
    <x v="1"/>
    <x v="2"/>
    <n v="11"/>
    <x v="1"/>
    <x v="0"/>
    <x v="0"/>
    <n v="80634026"/>
    <n v="80634026"/>
    <x v="0"/>
    <x v="1"/>
    <x v="0"/>
    <x v="0"/>
    <x v="16"/>
    <s v="CENTRO DE INVESTIGACIÓN Y DESARROLLO EN INFORMACIÓN GEOGRÁFICA - CIAF"/>
    <x v="1"/>
    <s v="Diana Rocio Galindo - Jefe CIAF"/>
    <x v="9"/>
    <x v="16"/>
    <s v="Desarrollar la asistencia técnica, asesoría y/o consultoría"/>
    <s v="Entidades Asistidas"/>
    <n v="271"/>
    <d v="2021-02-15T00:00:00"/>
    <n v="7330366"/>
    <n v="58642928"/>
    <n v="58642928"/>
    <x v="1"/>
    <s v="MONICA CORTES"/>
    <n v="21991098"/>
    <n v="0"/>
    <n v="24454"/>
    <x v="2"/>
    <x v="5"/>
    <x v="1"/>
  </r>
  <r>
    <x v="3"/>
    <n v="33"/>
    <x v="3"/>
    <x v="3"/>
    <x v="0"/>
    <x v="3"/>
    <x v="4"/>
    <x v="8"/>
    <s v="Servicios de asesoramiento sobre planificación estratégica"/>
    <n v="80101504"/>
    <s v="Apoyar al Instituto Geográfico Agustín Codazzi, como especialista en planificación, seguimiento y monitoreo de las actividades previstas dentro del Programa para la adopción e implementación de un Catastro Multipropósito Urbano Rural "/>
    <x v="4"/>
    <x v="4"/>
    <n v="345"/>
    <x v="0"/>
    <x v="0"/>
    <x v="1"/>
    <n v="167000000"/>
    <n v="167000000"/>
    <x v="0"/>
    <x v="1"/>
    <x v="0"/>
    <x v="0"/>
    <x v="4"/>
    <s v="Secretaría General"/>
    <x v="1"/>
    <s v="Secretaria General"/>
    <x v="0"/>
    <x v="0"/>
    <s v="Gestionar técnicamente la operación del proyecto de catastro multipropósito, en lo correspondiente al IGAC"/>
    <s v="Sistema de Información Predial Actualizado_x000a_"/>
    <n v="39"/>
    <d v="2021-01-14T00:00:00"/>
    <n v="12700000"/>
    <n v="144780000"/>
    <n v="144780000"/>
    <x v="1"/>
    <s v="LUIS EDDY ACERO CAMACHO"/>
    <n v="22220000"/>
    <n v="0"/>
    <n v="24200"/>
    <x v="2"/>
    <x v="5"/>
    <x v="1"/>
  </r>
  <r>
    <x v="0"/>
    <n v="54"/>
    <x v="0"/>
    <x v="0"/>
    <x v="5"/>
    <x v="4"/>
    <x v="4"/>
    <x v="4"/>
    <s v="Servicios de sistemas de información geográfica (sig)"/>
    <n v="81101512"/>
    <s v="Prestación de servicios profesionales para el desarrollo, validación e implementación de las metodologías de valoración, aplicables a los procesos de catastrales con enfoque multipropósito"/>
    <x v="3"/>
    <x v="3"/>
    <n v="300"/>
    <x v="0"/>
    <x v="0"/>
    <x v="0"/>
    <n v="226508310"/>
    <n v="226508310"/>
    <x v="0"/>
    <x v="1"/>
    <x v="5"/>
    <x v="0"/>
    <x v="0"/>
    <s v="Subdirección de Catastro"/>
    <x v="2"/>
    <s v="Subdirectora de Catastro"/>
    <x v="0"/>
    <x v="0"/>
    <s v="Ejecutar procesos de actualización catastral a nivel nacional"/>
    <s v="Predios actualizados catastralmente"/>
    <n v="510"/>
    <d v="2021-03-30T00:00:00"/>
    <n v="7550277"/>
    <n v="67952493"/>
    <n v="203857479"/>
    <x v="1"/>
    <s v="JULY MARCELA RODRIGUEZ MUSTAFA_x000a_JOHANNA ALEXANDRA RAMIREZ BELTRAN_x000a_SERGIO MAURICIO ARDILA QUINTERO"/>
    <n v="22650831"/>
    <n v="0"/>
    <s v="24643_x000a_24647_x000a_24649"/>
    <x v="3"/>
    <x v="5"/>
    <x v="1"/>
  </r>
  <r>
    <x v="0"/>
    <n v="47"/>
    <x v="0"/>
    <x v="0"/>
    <x v="0"/>
    <x v="3"/>
    <x v="4"/>
    <x v="2"/>
    <s v="Servicios secretariales o de administración de oficinas  "/>
    <n v="80161501"/>
    <s v="Prestación de servicios profesionales para realizar los análisis estadísticos requeridos en el marco de los procesos de formación y actualización catastral a cargo de Instituto "/>
    <x v="5"/>
    <x v="5"/>
    <n v="270"/>
    <x v="0"/>
    <x v="0"/>
    <x v="0"/>
    <n v="86828186"/>
    <n v="86828186"/>
    <x v="0"/>
    <x v="1"/>
    <x v="0"/>
    <x v="0"/>
    <x v="0"/>
    <s v="Subdirección de Catastro"/>
    <x v="2"/>
    <s v="Subdirectora de Catastro"/>
    <x v="0"/>
    <x v="0"/>
    <s v="Ejecutar procesos de actualización catastral a nivel nacional"/>
    <s v="Predios actualizados catastralmente"/>
    <n v="451"/>
    <d v="2021-03-15T00:00:00"/>
    <n v="7550277"/>
    <n v="64177355"/>
    <n v="64177355"/>
    <x v="1"/>
    <s v="KAREN ROSANA CÓRDOBA PÉROZO"/>
    <n v="22650831"/>
    <n v="0"/>
    <n v="24680"/>
    <x v="2"/>
    <x v="5"/>
    <x v="1"/>
  </r>
  <r>
    <x v="5"/>
    <n v="21"/>
    <x v="5"/>
    <x v="6"/>
    <x v="0"/>
    <x v="3"/>
    <x v="4"/>
    <x v="4"/>
    <s v="Servicios de sistemas de información geográfica (sig)"/>
    <n v="81101512"/>
    <s v="Prestación de servicios profesionales para la implementación y administración de las herramientas y  servicios de integración de las aplicaciones para permitir la interoperabilidad de RENARE"/>
    <x v="5"/>
    <x v="5"/>
    <n v="7"/>
    <x v="1"/>
    <x v="0"/>
    <x v="0"/>
    <n v="45421530"/>
    <n v="45421530"/>
    <x v="0"/>
    <x v="1"/>
    <x v="0"/>
    <x v="0"/>
    <x v="10"/>
    <s v="Oficina CIAF"/>
    <x v="1"/>
    <s v="Jefe Oficina CIAF"/>
    <x v="9"/>
    <x v="16"/>
    <s v="Desarrollar la asistencia técnica, asesoría y/o consultoría"/>
    <s v="Entidades Asistidas"/>
    <n v="524"/>
    <d v="2021-04-09T00:00:00"/>
    <n v="3124732"/>
    <n v="21873124"/>
    <n v="21873124"/>
    <x v="1"/>
    <s v="HUGO ARMANDO CENDALES PRIETO"/>
    <n v="23548406"/>
    <n v="0"/>
    <n v="24662"/>
    <x v="2"/>
    <x v="5"/>
    <x v="1"/>
  </r>
  <r>
    <x v="0"/>
    <n v="15"/>
    <x v="0"/>
    <x v="0"/>
    <x v="0"/>
    <x v="3"/>
    <x v="4"/>
    <x v="6"/>
    <s v="Servicios de formación profesional en derecho"/>
    <n v="86101713"/>
    <s v="Prestación de servicios profesionales para orientar el desarrollo de los proyectos programados para la gestión catastral, incluyendo los relacionados con la ejecución de los recursos de cooperación internacional."/>
    <x v="1"/>
    <x v="2"/>
    <n v="325"/>
    <x v="0"/>
    <x v="0"/>
    <x v="2"/>
    <n v="144486420"/>
    <n v="144486420"/>
    <x v="0"/>
    <x v="1"/>
    <x v="0"/>
    <x v="0"/>
    <x v="0"/>
    <s v="Subdirección de Catastro"/>
    <x v="2"/>
    <s v="Subdirectora de Catastro"/>
    <x v="0"/>
    <x v="0"/>
    <s v="Ejecutar procesos de actualización catastral a nivel nacional"/>
    <s v="Predios actualizados catastralmente"/>
    <n v="88"/>
    <d v="2021-01-22T00:00:00"/>
    <n v="13337208"/>
    <n v="120034872"/>
    <n v="120034872"/>
    <x v="1"/>
    <s v=" CLAUDIA PATRICIA RODRÍGUEZ RODRÍGUEZ"/>
    <n v="24451548"/>
    <n v="0"/>
    <n v="24300"/>
    <x v="2"/>
    <x v="5"/>
    <x v="1"/>
  </r>
  <r>
    <x v="5"/>
    <n v="22"/>
    <x v="5"/>
    <x v="6"/>
    <x v="0"/>
    <x v="3"/>
    <x v="4"/>
    <x v="6"/>
    <s v="Servicios de asesoramiento sobre planificación estratégica"/>
    <n v="80101504"/>
    <s v="Apoyar al Instituto Geográfico Agustín Codazzi (IGAC), para desarrollar las actividades de planeación estratégica para el fortalecimiento de la ICDE en el marc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3"/>
    <x v="3"/>
    <s v="9.5"/>
    <x v="1"/>
    <x v="0"/>
    <x v="1"/>
    <n v="120000000"/>
    <n v="120000000"/>
    <x v="0"/>
    <x v="1"/>
    <x v="0"/>
    <x v="0"/>
    <x v="10"/>
    <s v="Oficina CIAF"/>
    <x v="1"/>
    <s v="Jefe Oficina CIAF"/>
    <x v="0"/>
    <x v="0"/>
    <s v="Gestionar técnicamente la operación del proyecto de catastro multipropósito, en lo correspondiente al IGAC"/>
    <s v="Sistema de Información Predial Actualizado_x000a_"/>
    <n v="529"/>
    <d v="2021-04-15T00:00:00"/>
    <n v="11022592"/>
    <n v="93692032"/>
    <n v="93692032"/>
    <x v="1"/>
    <s v="ALEXANDER  MONTEALEGRE TRUJILLO"/>
    <n v="26307968"/>
    <n v="0"/>
    <n v="24673"/>
    <x v="2"/>
    <x v="5"/>
    <x v="0"/>
  </r>
  <r>
    <x v="1"/>
    <n v="59"/>
    <x v="1"/>
    <x v="1"/>
    <x v="0"/>
    <x v="3"/>
    <x v="4"/>
    <x v="2"/>
    <s v="Cartografía"/>
    <n v="81151600"/>
    <s v="Prestación de servicios para la preparación de insumos, validación, y digitación de la información levantada en campo"/>
    <x v="3"/>
    <x v="3"/>
    <n v="315"/>
    <x v="0"/>
    <x v="0"/>
    <x v="2"/>
    <n v="57060806"/>
    <n v="57060806"/>
    <x v="0"/>
    <x v="1"/>
    <x v="0"/>
    <x v="0"/>
    <x v="1"/>
    <s v="Subdirección de Geografía y Cartografía "/>
    <x v="2"/>
    <s v="Subdirector de Geografía y Cartografía "/>
    <x v="1"/>
    <x v="5"/>
    <s v="Densificar el marco de referencia terrestre"/>
    <s v="Puntos Geodésicos Materializados"/>
    <n v="425"/>
    <d v="2021-03-08T00:00:00"/>
    <n v="2671483"/>
    <n v="26714830"/>
    <n v="26714830"/>
    <x v="1"/>
    <s v="JEISSON FERNANDO HERRERA GÓMEZ"/>
    <n v="30345976"/>
    <n v="0"/>
    <n v="24558"/>
    <x v="2"/>
    <x v="5"/>
    <x v="1"/>
  </r>
  <r>
    <x v="3"/>
    <n v="71"/>
    <x v="3"/>
    <x v="3"/>
    <x v="0"/>
    <x v="3"/>
    <x v="4"/>
    <x v="2"/>
    <s v="Servicios de asesoramiento sobre planificación estratégica"/>
    <n v="80101504"/>
    <s v="Apoyar al Instituto Geográfico Agustín Codazzi como Especialista de Salvaguardas sociales en el marco del Proyecto denominado “Programa para la adopción e implementación de un Catastro Multipropósito-sito Urbano – Rural”, "/>
    <x v="3"/>
    <x v="3"/>
    <n v="9"/>
    <x v="1"/>
    <x v="0"/>
    <x v="1"/>
    <n v="94300000"/>
    <n v="94300000"/>
    <x v="0"/>
    <x v="2"/>
    <x v="0"/>
    <x v="0"/>
    <x v="4"/>
    <s v="Secretaría General"/>
    <x v="1"/>
    <s v="Secretaria General"/>
    <x v="0"/>
    <x v="0"/>
    <s v="Gestionar técnicamente la operación del proyecto de catastro multipropósito, en lo correspondiente al IGAC"/>
    <s v="Sistema de Información Predial Actualizado_x000a_"/>
    <n v="547"/>
    <d v="2021-04-26T00:00:00"/>
    <n v="7550277"/>
    <n v="61157244"/>
    <n v="61157244"/>
    <x v="1"/>
    <s v="FABIAN ANDRE DACCARETT DELGADO"/>
    <n v="33142756"/>
    <n v="0"/>
    <n v="24690"/>
    <x v="2"/>
    <x v="5"/>
    <x v="1"/>
  </r>
  <r>
    <x v="1"/>
    <n v="72"/>
    <x v="1"/>
    <x v="1"/>
    <x v="6"/>
    <x v="4"/>
    <x v="2"/>
    <x v="5"/>
    <s v="Cartografía"/>
    <n v="81151600"/>
    <s v="Prestación de servicios profesionales para la toma de datos en campo de exploración, materialización , gnss, nivelación geodésica y gravimetría"/>
    <x v="5"/>
    <x v="5"/>
    <n v="260"/>
    <x v="0"/>
    <x v="0"/>
    <x v="2"/>
    <n v="156236600"/>
    <n v="156236600"/>
    <x v="0"/>
    <x v="1"/>
    <x v="6"/>
    <x v="0"/>
    <x v="1"/>
    <s v="Subdirección de Geografía y Cartografía "/>
    <x v="2"/>
    <s v="Subdirector de Geografía y Cartografía "/>
    <x v="1"/>
    <x v="5"/>
    <s v="Densificar el marco de referencia terrestre"/>
    <s v="Datos altimétricos generados"/>
    <n v="535"/>
    <d v="2021-04-20T00:00:00"/>
    <n v="3124732"/>
    <n v="25518645"/>
    <n v="76555935"/>
    <x v="1"/>
    <s v="JORGE ERNESTO CORRADINE ACOSTA _x000a_NATHALIA YEPES GOMEZ_x000a_JOSE IGNACIO DUARTE"/>
    <n v="35934417"/>
    <n v="0"/>
    <s v="24684_x000a_24727_x000a_24732"/>
    <x v="3"/>
    <x v="2"/>
    <x v="1"/>
  </r>
  <r>
    <x v="2"/>
    <n v="95"/>
    <x v="2"/>
    <x v="10"/>
    <x v="0"/>
    <x v="3"/>
    <x v="4"/>
    <x v="0"/>
    <s v="Servicios de formación profesional en derecho"/>
    <n v="86101713"/>
    <s v="Prestación de servicios profesionales para adelantar actividades de elaboración y/o revisión jurídica de los documentos que se desarrollen en el marco de la misionalidad y de los compromisos institucionales del Instituto Geográfico Agustín Codazzi-IGAC._x000a_"/>
    <x v="0"/>
    <x v="0"/>
    <n v="8"/>
    <x v="1"/>
    <x v="0"/>
    <x v="0"/>
    <n v="121248517"/>
    <n v="121248517"/>
    <x v="0"/>
    <x v="1"/>
    <x v="0"/>
    <x v="0"/>
    <x v="9"/>
    <s v="Dirección General"/>
    <x v="1"/>
    <s v="Directora General "/>
    <x v="3"/>
    <x v="14"/>
    <s v="Actualizar planes institucionales"/>
    <s v="Documentos de planeación realizados_x000a__x000a_Documentos de planeación con seguimientos realizados_x000a_"/>
    <n v="586"/>
    <d v="2021-05-12T00:00:00"/>
    <n v="10701546"/>
    <n v="82401904.200000003"/>
    <n v="82401904.200000003"/>
    <x v="1"/>
    <s v="RAFAEL MAURICIO CLAVO"/>
    <n v="38846612.799999997"/>
    <n v="0"/>
    <n v="24726"/>
    <x v="2"/>
    <x v="5"/>
    <x v="1"/>
  </r>
  <r>
    <x v="5"/>
    <n v="9"/>
    <x v="5"/>
    <x v="6"/>
    <x v="2"/>
    <x v="2"/>
    <x v="4"/>
    <x v="8"/>
    <s v="Servicios de sistemas de información geográfica (sig)"/>
    <n v="81101512"/>
    <s v="Prestación de servicios profesionales para el desarrollo, ajuste y documentación de las aplicaciones en tecnologías de información geográfica a cargo de la oficina CIAF."/>
    <x v="1"/>
    <x v="2"/>
    <n v="9"/>
    <x v="1"/>
    <x v="0"/>
    <x v="0"/>
    <n v="116798220"/>
    <n v="116798220"/>
    <x v="0"/>
    <x v="1"/>
    <x v="2"/>
    <x v="0"/>
    <x v="16"/>
    <s v="CENTRO DE INVESTIGACIÓN Y DESARROLLO EN INFORMACIÓN GEOGRÁFICA - CIAF"/>
    <x v="1"/>
    <s v="Diana Rocio Galindo - Jefe CIAF"/>
    <x v="9"/>
    <x v="16"/>
    <s v="Desarrollar la asistencia técnica, asesoría y/o consultoría"/>
    <s v="Entidades Asistidas"/>
    <n v="231"/>
    <d v="2021-02-10T00:00:00"/>
    <n v="6488790"/>
    <n v="38932740"/>
    <n v="77865480"/>
    <x v="1"/>
    <s v="MONICA ANDREA NIÑO_x000a_JUAN FELIPE MOLINA"/>
    <n v="38932740"/>
    <n v="0"/>
    <s v="24426_x000a_24427"/>
    <x v="4"/>
    <x v="5"/>
    <x v="1"/>
  </r>
  <r>
    <x v="5"/>
    <m/>
    <x v="5"/>
    <x v="6"/>
    <x v="0"/>
    <x v="3"/>
    <x v="4"/>
    <x v="6"/>
    <s v="Servicios de sistemas de información geográfica (sig)"/>
    <n v="81101512"/>
    <s v="Prestación de servicios profesionales para diseñar y construir servicios de información, de procesamiento y de disposición de información para el catastro multipropósito desde el fortalecimiento de la ICDE"/>
    <x v="1"/>
    <x v="2"/>
    <n v="11"/>
    <x v="1"/>
    <x v="0"/>
    <x v="1"/>
    <n v="108518128"/>
    <n v="108518128"/>
    <x v="0"/>
    <x v="1"/>
    <x v="0"/>
    <x v="0"/>
    <x v="10"/>
    <s v="Oficina CIAF"/>
    <x v="1"/>
    <s v="Jefe Oficina CIAF"/>
    <x v="0"/>
    <x v="0"/>
    <s v="Fortalecer la Infraestructura Colombiana de Datos Espaciales - ICDE, para su incorporación en el sistema de e-gobierno y su interoperabilidad con el nodo de tierras"/>
    <s v="Sistema de Información predial actualizado"/>
    <n v="328"/>
    <d v="2021-02-16T00:00:00"/>
    <e v="#N/A"/>
    <e v="#N/A"/>
    <e v="#N/A"/>
    <x v="0"/>
    <s v="ANGEL FORERO ( no continua con el proceso)"/>
    <n v="39461137.454545453"/>
    <n v="0"/>
    <m/>
    <x v="1"/>
    <x v="0"/>
    <x v="0"/>
  </r>
  <r>
    <x v="1"/>
    <n v="69"/>
    <x v="1"/>
    <x v="1"/>
    <x v="0"/>
    <x v="3"/>
    <x v="4"/>
    <x v="6"/>
    <s v="Sistemas y equipo de apoyo para transporte aéreo"/>
    <n v="25191500"/>
    <s v="Servicio de mantenimiento preventivo y correctivo, incluidos los repuestos del dron ebee plus Rta/ppk"/>
    <x v="3"/>
    <x v="3"/>
    <n v="10"/>
    <x v="1"/>
    <x v="0"/>
    <x v="2"/>
    <n v="45000000"/>
    <n v="45000000"/>
    <x v="0"/>
    <x v="1"/>
    <x v="0"/>
    <x v="0"/>
    <x v="1"/>
    <s v="Subdirección de Geografía y Cartografía "/>
    <x v="2"/>
    <s v="Subdirector de Geografía y Cartografía "/>
    <x v="1"/>
    <x v="1"/>
    <s v="Capturar y/o gestionar imágenes del territorio colombiano e incorporarlas en el Banco Nacional de Imágenes, a escalas y temporalidad requerida para fines catastrales"/>
    <s v="Imágenes incorporadas al Banco Nacional de imágenes"/>
    <n v="498"/>
    <d v="2021-03-23T00:00:00"/>
    <n v="0"/>
    <n v="4491067"/>
    <n v="4491067"/>
    <x v="1"/>
    <s v="ECOMPASS SAS"/>
    <n v="40508933"/>
    <n v="0"/>
    <n v="24633"/>
    <x v="2"/>
    <x v="5"/>
    <x v="1"/>
  </r>
  <r>
    <x v="7"/>
    <n v="1"/>
    <x v="1"/>
    <x v="1"/>
    <x v="0"/>
    <x v="3"/>
    <x v="5"/>
    <x v="5"/>
    <s v="Cartografía"/>
    <n v="81151600"/>
    <s v="Capturar y/o adquirir imágenes para la producción cartográfica de proyectos específicos del IGAC"/>
    <x v="5"/>
    <x v="5"/>
    <n v="8"/>
    <x v="1"/>
    <x v="0"/>
    <x v="0"/>
    <n v="536446618"/>
    <n v="536446618"/>
    <x v="0"/>
    <x v="1"/>
    <x v="0"/>
    <x v="0"/>
    <x v="1"/>
    <s v="Subdirección de Geografía y Cartografía "/>
    <x v="1"/>
    <s v="Subdirector de Geografía y Cartografía "/>
    <x v="1"/>
    <x v="1"/>
    <s v="Capturar y/o gestionar imágenes del territorio colombiano e incorporarlas en el Banco Nacional de Imágenes, a escalas y temporalidad requerida para fines catastrales"/>
    <s v="Imágenes incorporadas al Banco Nacional de imágenes"/>
    <n v="532"/>
    <d v="2021-04-14T00:00:00"/>
    <m/>
    <n v="495677770.72000003"/>
    <n v="495677770.72000003"/>
    <x v="1"/>
    <s v="PROCALCULO PROSIS S.A.S"/>
    <n v="40768847.279999971"/>
    <n v="0"/>
    <n v="24682"/>
    <x v="2"/>
    <x v="5"/>
    <x v="1"/>
  </r>
  <r>
    <x v="3"/>
    <n v="73"/>
    <x v="3"/>
    <x v="3"/>
    <x v="0"/>
    <x v="3"/>
    <x v="4"/>
    <x v="13"/>
    <s v="Servicios de mantenimiento de ascensores"/>
    <n v="72101506"/>
    <s v="Prestación de servicios para el mantenimiento correctivo y preventivo ascensores sede central "/>
    <x v="5"/>
    <x v="5"/>
    <n v="8"/>
    <x v="1"/>
    <x v="0"/>
    <x v="0"/>
    <n v="60000000"/>
    <n v="60000000"/>
    <x v="0"/>
    <x v="2"/>
    <x v="0"/>
    <x v="0"/>
    <x v="3"/>
    <s v="Secretaria General - GIT Talento Humano"/>
    <x v="1"/>
    <s v="Coordinador GIT Talento Humano"/>
    <x v="5"/>
    <x v="13"/>
    <s v="Dotar de equipamientos las sedes"/>
    <s v="Sedes Mantenidas"/>
    <n v="555"/>
    <d v="2021-04-26T00:00:00"/>
    <n v="0"/>
    <n v="18329600"/>
    <n v="18329600"/>
    <x v="1"/>
    <s v="OTIS ELEVATOR COMPANY COLOMBIA SAS"/>
    <n v="41670400"/>
    <n v="0"/>
    <n v="24698"/>
    <x v="2"/>
    <x v="5"/>
    <x v="0"/>
  </r>
  <r>
    <x v="1"/>
    <n v="38"/>
    <x v="1"/>
    <x v="1"/>
    <x v="1"/>
    <x v="6"/>
    <x v="4"/>
    <x v="6"/>
    <s v="Cartografía"/>
    <n v="81151600"/>
    <s v="Prestación de servicios para la generación e integración de modelos digitales de elevación, de conformidad con las especificaciones técnicas y rendimientos establecidos."/>
    <x v="1"/>
    <x v="2"/>
    <n v="11"/>
    <x v="1"/>
    <x v="0"/>
    <x v="0"/>
    <n v="194381550"/>
    <n v="194381550"/>
    <x v="0"/>
    <x v="1"/>
    <x v="1"/>
    <x v="0"/>
    <x v="1"/>
    <s v="Subdirección de Geografía y Cartografía "/>
    <x v="2"/>
    <s v="Subdirector de Geografía y Cartografía "/>
    <x v="1"/>
    <x v="1"/>
    <s v="Generar insumos y/o productos cartográficos"/>
    <s v="Cartografía escalas Medianas generada (1:10,000, 1:25,000)"/>
    <n v="272"/>
    <d v="2021-02-15T00:00:00"/>
    <n v="3640236"/>
    <n v="37615772"/>
    <n v="150463088"/>
    <x v="1"/>
    <s v="CAROLINA SILVA TORRES_x000a_ JUAN PABLO RODRIGUEZ RODRÍGUEZ_x000a_NATALI RODRIGUEZ ROJAS _x000a_ PABLO ARTURO MONTENEGRO CANO"/>
    <n v="43918462"/>
    <n v="0"/>
    <s v="24441_x000a_24444_x000a_24446_x000a_24447_x000a_"/>
    <x v="6"/>
    <x v="5"/>
    <x v="1"/>
  </r>
  <r>
    <x v="0"/>
    <n v="50"/>
    <x v="0"/>
    <x v="0"/>
    <x v="5"/>
    <x v="4"/>
    <x v="4"/>
    <x v="2"/>
    <s v="Servicios secretariales o de administración de oficinas  "/>
    <n v="80161501"/>
    <s v="Prestar servicios profesionales para realizar los cruces de información de la base catastral en lo que respecta al componente jurídico, con otras fuentes de información, a fin de identificar los cambios respectivos en el marco de los procesos de fomación y actualización catastral a cargo del instituto"/>
    <x v="3"/>
    <x v="3"/>
    <n v="300"/>
    <x v="0"/>
    <x v="0"/>
    <x v="0"/>
    <n v="230579163"/>
    <n v="230579163"/>
    <x v="0"/>
    <x v="1"/>
    <x v="5"/>
    <x v="0"/>
    <x v="0"/>
    <s v="Subdirección de Catastro"/>
    <x v="2"/>
    <s v="Subdirectora de Catastro"/>
    <x v="0"/>
    <x v="0"/>
    <s v="Ejecutar procesos de actualización catastral a nivel nacional"/>
    <s v="Predios actualizados catastralmente"/>
    <n v="490"/>
    <d v="2021-03-23T00:00:00"/>
    <n v="6683454"/>
    <n v="61487777"/>
    <n v="184463331"/>
    <x v="1"/>
    <s v="ASTRITH TERESA GALLO ALFONSO_x000a_JONATHAN SMITH AGUILERA DIAZ_x000a_LILIANA MARCELA SOCHA RINCON_x000a_"/>
    <n v="46115832"/>
    <n v="0"/>
    <s v="24625_x000a_24674_x000a_24678"/>
    <x v="3"/>
    <x v="5"/>
    <x v="1"/>
  </r>
  <r>
    <x v="0"/>
    <n v="65"/>
    <x v="0"/>
    <x v="0"/>
    <x v="4"/>
    <x v="3"/>
    <x v="6"/>
    <x v="7"/>
    <s v="Servicios de sistemas de información geográfica (sig)"/>
    <n v="81101512"/>
    <s v="Prestación de servicios profesionales para elaborar los avalúos comerciales de bienes inmuebles tanto urbanos como rurales a nivel nacional, de acuerdo con los contratos suscritos por el IGAC"/>
    <x v="0"/>
    <x v="0"/>
    <n v="255"/>
    <x v="0"/>
    <x v="0"/>
    <x v="0"/>
    <n v="293647443"/>
    <n v="293647443"/>
    <x v="0"/>
    <x v="1"/>
    <x v="4"/>
    <x v="0"/>
    <x v="0"/>
    <s v="Subdirección de Catastro"/>
    <x v="2"/>
    <s v="Subdirectora de Catastro"/>
    <x v="0"/>
    <x v="11"/>
    <s v="Realizar avalúos comerciales, de acuerdo a las solicitudes recibidas."/>
    <s v="Avalúos realizados"/>
    <n v="565"/>
    <d v="2021-04-28T00:00:00"/>
    <n v="5757793"/>
    <n v="40304551"/>
    <n v="40304551"/>
    <x v="1"/>
    <s v="HUGO ENRIQUE JIMENEZ CASTELLANOS"/>
    <n v="51820137"/>
    <n v="0"/>
    <n v="24700"/>
    <x v="2"/>
    <x v="4"/>
    <x v="1"/>
  </r>
  <r>
    <x v="1"/>
    <n v="58"/>
    <x v="1"/>
    <x v="1"/>
    <x v="7"/>
    <x v="11"/>
    <x v="0"/>
    <x v="6"/>
    <s v="Cartografía"/>
    <n v="81151600"/>
    <s v="Prestación de servicios para elaborar mapas y demás insumos a diferentes escalas, de conformidad con las especificaciones técnicas y rendimientos establecidos"/>
    <x v="3"/>
    <x v="3"/>
    <n v="10"/>
    <x v="1"/>
    <x v="0"/>
    <x v="0"/>
    <n v="388763100"/>
    <n v="388763100"/>
    <x v="0"/>
    <x v="1"/>
    <x v="8"/>
    <x v="0"/>
    <x v="1"/>
    <s v="Subdirección de Geografía y Cartografía "/>
    <x v="2"/>
    <s v="Subdirector de Geografía y Cartografía "/>
    <x v="1"/>
    <x v="1"/>
    <s v="Generar insumos y/o productos cartográficos"/>
    <s v="Cartografía escalas Medianas generada (1:10,000, 1:25,000)"/>
    <n v="437"/>
    <d v="2021-03-05T00:00:00"/>
    <n v="3640236"/>
    <n v="34582242"/>
    <n v="311240178"/>
    <x v="1"/>
    <s v=" MARY HEILYN CONTRERAS MARTÍNEZ_x000a_EDGAR FELIPE MUÑOZ IDROBO_x000a_ALISSON VIVIANA BARRETO NIETO _x000a_LUIS ADRIÁN RIVERA GALVIS_x000a_MARIA  CAMILA  DIAZ OROZCO_x000a_DANIEL  AVENDAÑO  MENDEZ_x000a__x000a_NATALIA  FORERO  PATIÑO_x000a_MARIA FERNANDA ESLAVA VARGAS_x000a_DIANA MARCELA VÁSQUEZ APONTE"/>
    <n v="52041270"/>
    <n v="0"/>
    <s v="24572_x000a_24573_x000a_24574_x000a_24575_x000a_24669_x000a__x000a_24671_x000a_24672"/>
    <x v="11"/>
    <x v="0"/>
    <x v="1"/>
  </r>
  <r>
    <x v="5"/>
    <n v="3"/>
    <x v="5"/>
    <x v="6"/>
    <x v="0"/>
    <x v="3"/>
    <x v="4"/>
    <x v="8"/>
    <s v="Servicios de sistemas de información geográfica (sig)"/>
    <n v="81101512"/>
    <s v="Prestación de servicios profesionales para formular, desarrollar y controlar proyectos relacionados con desarrollo de aplicaciones de tecnologías de información geográfica a cargo de la oficina CIAF."/>
    <x v="4"/>
    <x v="4"/>
    <n v="165"/>
    <x v="0"/>
    <x v="0"/>
    <x v="0"/>
    <n v="105357406"/>
    <n v="105357406"/>
    <x v="0"/>
    <x v="1"/>
    <x v="0"/>
    <x v="0"/>
    <x v="10"/>
    <s v="Oficina CIAF"/>
    <x v="1"/>
    <s v="Jefe Oficina CIAF"/>
    <x v="9"/>
    <x v="16"/>
    <s v="Planear la asistencia técnica, asesoría, análisis y/o consultoría a desarrollar"/>
    <s v="Entidades Asistidas"/>
    <n v="25"/>
    <d v="2021-01-08T00:00:00"/>
    <n v="9577946"/>
    <n v="52678703"/>
    <n v="52678703"/>
    <x v="1"/>
    <s v="ANA JULIA SARRIA ALVAREZ"/>
    <n v="52678703"/>
    <n v="0"/>
    <n v="24196"/>
    <x v="2"/>
    <x v="5"/>
    <x v="2"/>
  </r>
  <r>
    <x v="0"/>
    <n v="57"/>
    <x v="0"/>
    <x v="0"/>
    <x v="6"/>
    <x v="7"/>
    <x v="4"/>
    <x v="3"/>
    <s v="Servicios secretariales o de administración de oficinas  "/>
    <n v="80161501"/>
    <s v="Prestación de servicios profesionales para generar productos de Aplicaciones Agrológicas, derivados de Levantamientos de suelos, para apoyar los procesos de Catastro Multipropósito."/>
    <x v="5"/>
    <x v="5"/>
    <n v="270"/>
    <x v="0"/>
    <x v="0"/>
    <x v="0"/>
    <n v="227115000"/>
    <n v="227115000"/>
    <x v="0"/>
    <x v="1"/>
    <x v="6"/>
    <x v="0"/>
    <x v="0"/>
    <s v="Subdirección de Catastro"/>
    <x v="2"/>
    <s v="Subdirectora de Catastro"/>
    <x v="0"/>
    <x v="0"/>
    <s v="Ejecutar procesos de actualización catastral a nivel nacional"/>
    <s v="Predios actualizados catastralmente"/>
    <n v="522"/>
    <d v="2021-04-09T00:00:00"/>
    <n v="4976424"/>
    <n v="34834968"/>
    <n v="174174840"/>
    <x v="1"/>
    <s v="JOSE  ELIAS  ELIZALDE  MUÑOZ_x000a_JUAN PABLO  FERNANDEZ  RODRIGUEZ_x000a_YAMID  MANUEL  MORENO_x000a_LEIDY  JOHANNA  ESCOBAR  QUEMBA_x000a_WILLIAM HERNAN GONZALEZ MARTINEZ"/>
    <n v="52940160"/>
    <n v="0"/>
    <s v="24657_x000a_24658_x000a_24659_x000a_24660_x000a_24661"/>
    <x v="7"/>
    <x v="5"/>
    <x v="1"/>
  </r>
  <r>
    <x v="3"/>
    <n v="72"/>
    <x v="3"/>
    <x v="3"/>
    <x v="2"/>
    <x v="2"/>
    <x v="4"/>
    <x v="1"/>
    <s v="Servicios de capacitación vocacional científica"/>
    <n v="86101600"/>
    <s v="Prestación de servicios de apoyo a la Gestión para llevar a cabo los programas y proyectos del Plan Institucional de Capacitación de la entidad."/>
    <x v="5"/>
    <x v="5"/>
    <n v="8"/>
    <x v="1"/>
    <x v="0"/>
    <x v="0"/>
    <n v="374494211"/>
    <n v="374494211"/>
    <x v="0"/>
    <x v="1"/>
    <x v="2"/>
    <x v="0"/>
    <x v="4"/>
    <s v="Secretaría General - GIT de Talento Humano"/>
    <x v="1"/>
    <s v="Coordinador GIT Talento Humano"/>
    <x v="3"/>
    <x v="3"/>
    <s v="Desarrollar actividades de educación informal en competencias laborales y socioemocionales virtuales y presenciales"/>
    <s v="Personas Capacitadas"/>
    <n v="576"/>
    <d v="2021-04-26T00:00:00"/>
    <n v="0"/>
    <n v="320700000"/>
    <n v="320700000"/>
    <x v="1"/>
    <s v="UNIVERSIDAD NACIONAL _x000a_UNIVERSIDAD DISTRITAL"/>
    <n v="53794211"/>
    <n v="0"/>
    <s v="24709_x000a_24715"/>
    <x v="4"/>
    <x v="5"/>
    <x v="0"/>
  </r>
  <r>
    <x v="1"/>
    <n v="27"/>
    <x v="1"/>
    <x v="1"/>
    <x v="0"/>
    <x v="3"/>
    <x v="4"/>
    <x v="6"/>
    <s v="Cartografía"/>
    <n v="81151600"/>
    <s v="Prestación de servicios para realizar la preparación, revisión y consolidación de datos de campo para el cálculo y ajuste de la línea de nivelación"/>
    <x v="1"/>
    <x v="2"/>
    <n v="315"/>
    <x v="0"/>
    <x v="0"/>
    <x v="0"/>
    <n v="106292560"/>
    <n v="106292560"/>
    <x v="0"/>
    <x v="1"/>
    <x v="0"/>
    <x v="0"/>
    <x v="1"/>
    <s v="Subdirección de Geografía y Cartografía "/>
    <x v="2"/>
    <s v="Subdirector de Geografía y Cartografía "/>
    <x v="1"/>
    <x v="5"/>
    <s v="Densificar el marco de referencia gravimétricos"/>
    <s v="Valores gravimétricos generados"/>
    <n v="252"/>
    <d v="2021-02-08T00:00:00"/>
    <n v="4976424"/>
    <n v="52252452"/>
    <n v="52252452"/>
    <x v="1"/>
    <s v="LEYDI JOHANNA MOISÉS SEPÚLVEDA"/>
    <n v="54040108"/>
    <n v="0"/>
    <n v="24428"/>
    <x v="2"/>
    <x v="5"/>
    <x v="1"/>
  </r>
  <r>
    <x v="0"/>
    <n v="56"/>
    <x v="0"/>
    <x v="0"/>
    <x v="5"/>
    <x v="4"/>
    <x v="4"/>
    <x v="5"/>
    <s v="Servicios secretariales o de administración de oficinas  "/>
    <n v="80161501"/>
    <s v="Prestar servicios profesionales para realizar los cruces de información de las diferentes fuentes con la base catastral y sus respectivos análisis, como insumo para la optimización de los procesos de formación y actualización catastral a cargo del Instituto"/>
    <x v="5"/>
    <x v="5"/>
    <n v="300"/>
    <x v="0"/>
    <x v="0"/>
    <x v="0"/>
    <n v="230579163"/>
    <n v="230579163"/>
    <x v="0"/>
    <x v="1"/>
    <x v="5"/>
    <x v="0"/>
    <x v="0"/>
    <s v="Subdirección de Catastro"/>
    <x v="2"/>
    <s v="Subdirectora de Catastro"/>
    <x v="0"/>
    <x v="0"/>
    <s v="Ejecutar procesos de actualización catastral a nivel nacional"/>
    <s v="Predios actualizados catastralmente"/>
    <n v="521"/>
    <d v="2021-04-09T00:00:00"/>
    <n v="6683454"/>
    <n v="53467632"/>
    <n v="160402896"/>
    <x v="1"/>
    <s v="OSCAR DANILO ANGULO_x000a_DIEGO FERNANADO MONTEZ LOPEZ_x000a_ANDRES RESTREPO JIMENEZ_x000a_"/>
    <n v="70176267"/>
    <n v="0"/>
    <s v="24654_x000a_24655_x000a_24687_x000a_"/>
    <x v="3"/>
    <x v="5"/>
    <x v="0"/>
  </r>
  <r>
    <x v="3"/>
    <n v="13"/>
    <x v="3"/>
    <x v="3"/>
    <x v="0"/>
    <x v="3"/>
    <x v="4"/>
    <x v="8"/>
    <s v="Servicios secretariales o de administración de oficinas  "/>
    <n v="80161501"/>
    <s v="Prestación de servicios profesionales para tramitar, impulsar y sustanciar cada una de las actuaciones de los procesos disciplinarios a nivel nacional."/>
    <x v="4"/>
    <x v="4"/>
    <n v="11"/>
    <x v="1"/>
    <x v="0"/>
    <x v="0"/>
    <n v="147035981"/>
    <n v="147035981"/>
    <x v="0"/>
    <x v="0"/>
    <x v="0"/>
    <x v="1"/>
    <x v="19"/>
    <s v="Secretaría General - GIT Control Disciplinario"/>
    <x v="1"/>
    <s v="Coordinador GIT Control Disciplinario"/>
    <x v="2"/>
    <x v="2"/>
    <s v="N/A"/>
    <s v="N/A"/>
    <n v="13"/>
    <d v="2021-01-08T00:00:00"/>
    <n v="6683453"/>
    <n v="73517983"/>
    <n v="73517983"/>
    <x v="1"/>
    <s v="DORIS  ROJAS URRUEGO"/>
    <n v="73517998"/>
    <n v="0"/>
    <n v="24182"/>
    <x v="2"/>
    <x v="5"/>
    <x v="0"/>
  </r>
  <r>
    <x v="1"/>
    <n v="2"/>
    <x v="1"/>
    <x v="1"/>
    <x v="0"/>
    <x v="3"/>
    <x v="4"/>
    <x v="8"/>
    <s v="Cartografía"/>
    <n v="81151600"/>
    <s v="Prestación de servicios para la  gestión e integración de productos y aplicaciones de la subdirección de geografía y cartografía "/>
    <x v="4"/>
    <x v="4"/>
    <n v="10"/>
    <x v="1"/>
    <x v="0"/>
    <x v="0"/>
    <n v="169086920"/>
    <n v="169086920"/>
    <x v="0"/>
    <x v="1"/>
    <x v="0"/>
    <x v="0"/>
    <x v="1"/>
    <s v="Subdirección de Geografía y Cartografía "/>
    <x v="2"/>
    <s v="Subdirector de Geografía y Cartografía "/>
    <x v="13"/>
    <x v="23"/>
    <s v="Robustecer el sistema de información única de información geográfica, cartográfica y geodésica &quot;Colombia en Mapas&quot;"/>
    <s v="Datos publicados de información geográfica, geodésica y cartográfica"/>
    <n v="41"/>
    <d v="2021-01-15T00:00:00"/>
    <n v="8707976"/>
    <n v="84467367"/>
    <n v="84467367"/>
    <x v="1"/>
    <s v="DAVID HERNANDO BELLO LADINO"/>
    <n v="84619553"/>
    <n v="0"/>
    <n v="24202"/>
    <x v="2"/>
    <x v="5"/>
    <x v="1"/>
  </r>
  <r>
    <x v="3"/>
    <n v="62"/>
    <x v="3"/>
    <x v="3"/>
    <x v="0"/>
    <x v="3"/>
    <x v="4"/>
    <x v="2"/>
    <s v="Centros o servicios móviles de atención de salud"/>
    <n v="85101508"/>
    <s v="Prestación de servicios de apoyo a la Gestión para llevar a cabo los programas y proyectos Institucionales que forman  parte del plan de bienestar  y estímulos, capacitación, seguridad y salud en el trabajo dirigido a los funcionarios del Instituto Geográfico Agustín Codazzi,  y que de acuerdo con las normas vigentes esté en la obligación de garantizar."/>
    <x v="3"/>
    <x v="3"/>
    <n v="9"/>
    <x v="1"/>
    <x v="0"/>
    <x v="0"/>
    <n v="250000000"/>
    <n v="250000000"/>
    <x v="0"/>
    <x v="2"/>
    <x v="0"/>
    <x v="1"/>
    <x v="3"/>
    <s v="Secretaria General - GIT Talento Humano"/>
    <x v="1"/>
    <s v="Coordinador GIT Talento Humano"/>
    <x v="2"/>
    <x v="2"/>
    <s v="N/A"/>
    <s v="N/A"/>
    <n v="499"/>
    <d v="2021-03-25T00:00:00"/>
    <n v="0"/>
    <n v="142694916"/>
    <n v="142694916"/>
    <x v="1"/>
    <s v="CAFAM"/>
    <n v="107305084"/>
    <n v="0"/>
    <n v="24632"/>
    <x v="2"/>
    <x v="5"/>
    <x v="0"/>
  </r>
  <r>
    <x v="0"/>
    <n v="60"/>
    <x v="0"/>
    <x v="0"/>
    <x v="6"/>
    <x v="4"/>
    <x v="2"/>
    <x v="2"/>
    <s v="Servicios secretariales o de administración de oficinas  "/>
    <n v="80161501"/>
    <s v="Prestar servicios profesionales para incorporar de forma puntual en la base catastral, los cambios en la información jurídica de los predios,  en el marco de los procesos de fomación y actualización catastral a cargo del Instituto"/>
    <x v="5"/>
    <x v="5"/>
    <n v="270"/>
    <x v="0"/>
    <x v="0"/>
    <x v="0"/>
    <n v="331073098"/>
    <n v="331073098"/>
    <x v="0"/>
    <x v="1"/>
    <x v="6"/>
    <x v="0"/>
    <x v="0"/>
    <s v="Subdirección de Catastro"/>
    <x v="2"/>
    <s v="Subdirectora de Catastro"/>
    <x v="0"/>
    <x v="0"/>
    <s v="Ejecutar procesos de actualización catastral a nivel nacional"/>
    <s v="Predios actualizados catastralmente"/>
    <n v="536"/>
    <d v="2021-04-19T00:00:00"/>
    <n v="5757793"/>
    <n v="41264183"/>
    <n v="123792549"/>
    <x v="1"/>
    <s v="MEYBES DIANA SOSSA RODRIGUEZ_x000a_DAVID ERNESTO NEGRETE CABRA_x000a_OSCAR YESID QUINTERO DELGADO"/>
    <n v="126671447"/>
    <n v="0"/>
    <s v="24679_x000a_24680_x000a_24681"/>
    <x v="3"/>
    <x v="2"/>
    <x v="1"/>
  </r>
  <r>
    <x v="6"/>
    <n v="5"/>
    <x v="3"/>
    <x v="3"/>
    <x v="0"/>
    <x v="3"/>
    <x v="5"/>
    <x v="12"/>
    <s v="Papel de imprenta y papel de escribir"/>
    <n v="14111500"/>
    <s v="Adquisición de productos derivados del papel, cartón y corrugados en Colombia"/>
    <x v="5"/>
    <x v="5"/>
    <n v="1"/>
    <x v="1"/>
    <x v="4"/>
    <x v="0"/>
    <n v="230000000"/>
    <n v="230000000"/>
    <x v="0"/>
    <x v="1"/>
    <x v="0"/>
    <x v="1"/>
    <x v="6"/>
    <s v="Secretaría General - GIT Gestión Contractual"/>
    <x v="1"/>
    <s v="Coordinador GIT Gestión Contractual"/>
    <x v="2"/>
    <x v="2"/>
    <s v="N/A"/>
    <s v="N/A"/>
    <n v="583"/>
    <d v="2021-04-27T00:00:00"/>
    <m/>
    <n v="16879994.82"/>
    <n v="16879994.82"/>
    <x v="1"/>
    <s v="SUMIMAS SAS"/>
    <n v="213120005.18000001"/>
    <n v="0"/>
    <n v="24723"/>
    <x v="2"/>
    <x v="5"/>
    <x v="0"/>
  </r>
</pivotCacheRecords>
</file>

<file path=xl/pivotCache/pivotCacheRecords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06">
  <r>
    <x v="0"/>
    <n v="74"/>
    <x v="0"/>
    <x v="0"/>
    <x v="0"/>
    <x v="0"/>
    <x v="0"/>
    <x v="0"/>
    <s v="Servicios secretariales o de administración de oficinas  "/>
    <x v="0"/>
    <n v="80161501"/>
    <s v="Prestación de servicios profesionales para brindar apoyo jurídico y administrativo a la coordinación, así como la sustentación, revisión y verificación de términos de los procesos disciplinarios que se adelantan en el Igac. "/>
    <x v="0"/>
    <x v="0"/>
    <n v="7"/>
    <x v="0"/>
    <x v="0"/>
    <x v="0"/>
    <n v="46784176"/>
    <n v="46784176"/>
    <x v="0"/>
    <x v="0"/>
    <x v="0"/>
    <x v="0"/>
    <x v="0"/>
    <s v="Secretaría General - GIT Control Disciplinario"/>
    <x v="0"/>
    <s v="Coordinador GIT Control Disciplinario"/>
    <x v="0"/>
    <x v="0"/>
    <s v="N/A"/>
    <s v="N/A"/>
    <n v="561"/>
    <d v="2021-04-29T00:00:00"/>
    <n v="5757793"/>
    <n v="40304551"/>
    <n v="40304551"/>
    <x v="0"/>
    <s v="ANA MARIA VILLA ROJAS"/>
    <n v="6479625"/>
    <x v="0"/>
    <n v="24696"/>
    <x v="0"/>
    <x v="0"/>
  </r>
  <r>
    <x v="0"/>
    <n v="13"/>
    <x v="0"/>
    <x v="0"/>
    <x v="0"/>
    <x v="0"/>
    <x v="0"/>
    <x v="1"/>
    <s v="Servicios secretariales o de administración de oficinas  "/>
    <x v="0"/>
    <n v="80161501"/>
    <s v="Prestación de servicios profesionales para tramitar, impulsar y sustanciar cada una de las actuaciones de los procesos disciplinarios a nivel nacional."/>
    <x v="1"/>
    <x v="1"/>
    <n v="11"/>
    <x v="0"/>
    <x v="0"/>
    <x v="0"/>
    <n v="147035981"/>
    <n v="147035981"/>
    <x v="0"/>
    <x v="1"/>
    <x v="0"/>
    <x v="0"/>
    <x v="0"/>
    <s v="Secretaría General - GIT Control Disciplinario"/>
    <x v="0"/>
    <s v="Coordinador GIT Control Disciplinario"/>
    <x v="0"/>
    <x v="0"/>
    <s v="N/A"/>
    <s v="N/A"/>
    <n v="13"/>
    <d v="2021-01-08T00:00:00"/>
    <n v="6683453"/>
    <n v="73517983"/>
    <n v="73517983"/>
    <x v="0"/>
    <s v="DORIS  ROJAS URRUEGO"/>
    <n v="73517998"/>
    <x v="0"/>
    <n v="24182"/>
    <x v="0"/>
    <x v="0"/>
  </r>
  <r>
    <x v="0"/>
    <n v="12"/>
    <x v="0"/>
    <x v="0"/>
    <x v="1"/>
    <x v="1"/>
    <x v="0"/>
    <x v="1"/>
    <s v="Servicios secretariales o de administración de oficinas  "/>
    <x v="0"/>
    <n v="80161501"/>
    <s v="Prestación de servicios profesionales para brindar apoyo jurídico en la evaluación, sustanciación y  revisión de los procesos disciplinarios que se adelantan en el IGAC."/>
    <x v="1"/>
    <x v="1"/>
    <n v="11"/>
    <x v="0"/>
    <x v="0"/>
    <x v="1"/>
    <n v="220553972"/>
    <n v="220553972"/>
    <x v="0"/>
    <x v="1"/>
    <x v="1"/>
    <x v="0"/>
    <x v="0"/>
    <s v="Secretaría General - GIT Control Disciplinario"/>
    <x v="0"/>
    <s v="Coordinador GIT Control Disciplinario"/>
    <x v="0"/>
    <x v="0"/>
    <s v="N/A"/>
    <s v="N/A"/>
    <n v="12"/>
    <d v="2021-01-07T00:00:00"/>
    <n v="6683453"/>
    <n v="73517983"/>
    <n v="220553949"/>
    <x v="0"/>
    <s v="GABRIEL ANTONIO MORATO RODRIGUEZ_x000a_NELSON ORLANDO YAZO MARTINEZ_x000a_YESSICA JULIETH MAHECHA TOVAR_x000a_"/>
    <n v="23"/>
    <x v="0"/>
    <s v="24166_x000a_24171_x000a_24173_x000a_"/>
    <x v="0"/>
    <x v="1"/>
  </r>
  <r>
    <x v="0"/>
    <n v="17"/>
    <x v="0"/>
    <x v="0"/>
    <x v="0"/>
    <x v="0"/>
    <x v="0"/>
    <x v="1"/>
    <s v="Servicios secretariales o de administración de oficinas  "/>
    <x v="0"/>
    <n v="80161501"/>
    <s v="Prestación de servicios para apoyar las actividades relacionadas con la organización de expedientes disciplinarios"/>
    <x v="1"/>
    <x v="1"/>
    <n v="11"/>
    <x v="0"/>
    <x v="0"/>
    <x v="0"/>
    <n v="29367360"/>
    <n v="29367360"/>
    <x v="0"/>
    <x v="1"/>
    <x v="0"/>
    <x v="0"/>
    <x v="0"/>
    <s v="Secretaría General - GIT Control Disciplinario"/>
    <x v="0"/>
    <s v="Coordinador GIT Control Disciplinario"/>
    <x v="0"/>
    <x v="0"/>
    <s v="N/A"/>
    <s v="N/A"/>
    <n v="18"/>
    <d v="2021-01-08T00:00:00"/>
    <n v="2669760"/>
    <n v="29367360"/>
    <n v="29367360"/>
    <x v="0"/>
    <s v="LISSETH TATIANA BOBADILLA BOJACA"/>
    <n v="0"/>
    <x v="0"/>
    <n v="24176"/>
    <x v="0"/>
    <x v="0"/>
  </r>
  <r>
    <x v="0"/>
    <n v="15"/>
    <x v="0"/>
    <x v="0"/>
    <x v="0"/>
    <x v="0"/>
    <x v="0"/>
    <x v="1"/>
    <s v="Servicios secretariales o de administración de oficinas  "/>
    <x v="0"/>
    <n v="80161501"/>
    <s v="Prestación de servicios profesionales para realizar apoyo jurídico y a la coordinación en la revisión de las quejas y revisión de los actos administrativos proferidos en los procesos disciplinarios que sean adelantados en la entidad."/>
    <x v="1"/>
    <x v="1"/>
    <n v="11"/>
    <x v="0"/>
    <x v="0"/>
    <x v="0"/>
    <n v="83053047"/>
    <n v="83053047"/>
    <x v="0"/>
    <x v="1"/>
    <x v="0"/>
    <x v="0"/>
    <x v="0"/>
    <s v="Secretaría General - GIT Control Disciplinario"/>
    <x v="0"/>
    <s v="Coordinador GIT Control Disciplinario"/>
    <x v="0"/>
    <x v="0"/>
    <s v="N/A"/>
    <s v="N/A"/>
    <n v="15"/>
    <d v="2021-01-07T00:00:00"/>
    <n v="7550276"/>
    <n v="83053036"/>
    <n v="83053036"/>
    <x v="0"/>
    <s v="LUIS ALFREDO AGUDELO FLOREZ"/>
    <n v="11"/>
    <x v="0"/>
    <n v="24174"/>
    <x v="0"/>
    <x v="0"/>
  </r>
  <r>
    <x v="0"/>
    <n v="16"/>
    <x v="0"/>
    <x v="0"/>
    <x v="0"/>
    <x v="0"/>
    <x v="0"/>
    <x v="1"/>
    <s v="Servicios secretariales o de administración de oficinas  "/>
    <x v="0"/>
    <n v="80161501"/>
    <s v="prestación de servicios profesionales para la elaboración de los respectivos informes técnicos, apoyo en la práctica de pruebas y direccionamiento   de índole catastral que se requieran en el desarrollo de los procesos disciplinarios que se adelanten en el IGAC"/>
    <x v="1"/>
    <x v="1"/>
    <n v="11"/>
    <x v="0"/>
    <x v="0"/>
    <x v="0"/>
    <n v="73517991"/>
    <n v="73517991"/>
    <x v="0"/>
    <x v="1"/>
    <x v="0"/>
    <x v="0"/>
    <x v="0"/>
    <s v="Secretaría General - GIT Control Disciplinario"/>
    <x v="0"/>
    <s v="Coordinador GIT Control Disciplinario"/>
    <x v="0"/>
    <x v="0"/>
    <s v="N/A"/>
    <s v="N/A"/>
    <n v="16"/>
    <d v="2021-01-25T00:00:00"/>
    <n v="6683453"/>
    <n v="73517983"/>
    <n v="73517983"/>
    <x v="0"/>
    <s v="NINI YOHANA MARROQUIN COLLAZOS"/>
    <n v="8"/>
    <x v="0"/>
    <n v="24240"/>
    <x v="0"/>
    <x v="0"/>
  </r>
  <r>
    <x v="0"/>
    <n v="18"/>
    <x v="0"/>
    <x v="0"/>
    <x v="0"/>
    <x v="0"/>
    <x v="0"/>
    <x v="1"/>
    <s v="Servicios secretariales o de administración de oficinas  "/>
    <x v="0"/>
    <n v="80161501"/>
    <s v="Prestación de servicios profesionales para tramitar, impulsar y sustanciar cada una de las actuaciones de los procesos disciplinarios del Instituto y apoyo en los trámites administrativos que requiera la coordinación."/>
    <x v="1"/>
    <x v="1"/>
    <n v="11"/>
    <x v="0"/>
    <x v="0"/>
    <x v="0"/>
    <n v="34372048"/>
    <n v="34372048"/>
    <x v="0"/>
    <x v="1"/>
    <x v="0"/>
    <x v="0"/>
    <x v="0"/>
    <s v="Secretaría General - GIT Control Disciplinario"/>
    <x v="0"/>
    <s v="Coordinador GIT Control Disciplinario"/>
    <x v="0"/>
    <x v="0"/>
    <s v="N/A"/>
    <s v="N/A"/>
    <n v="17"/>
    <d v="2021-01-07T00:00:00"/>
    <n v="3124731"/>
    <n v="34372041"/>
    <n v="34372041"/>
    <x v="0"/>
    <s v="SERGIO  CALDERON HERNANDEZ"/>
    <n v="7"/>
    <x v="0"/>
    <n v="24175"/>
    <x v="0"/>
    <x v="0"/>
  </r>
  <r>
    <x v="1"/>
    <n v="10"/>
    <x v="1"/>
    <x v="1"/>
    <x v="0"/>
    <x v="0"/>
    <x v="0"/>
    <x v="1"/>
    <s v="Servicios secretariales o de administración de oficinas  "/>
    <x v="0"/>
    <n v="80161501"/>
    <s v="Prestación de servicios profesionales para conceptuar y dar la orientación jurídica para la adecuada interpretación y aplicación de las normas en materia de derecho laboral administrativo que le sean requeridos"/>
    <x v="1"/>
    <x v="1"/>
    <n v="11"/>
    <x v="0"/>
    <x v="0"/>
    <x v="0"/>
    <n v="56650000"/>
    <n v="56650000"/>
    <x v="0"/>
    <x v="2"/>
    <x v="0"/>
    <x v="0"/>
    <x v="1"/>
    <s v="Despacho"/>
    <x v="0"/>
    <s v="Secretaria General"/>
    <x v="0"/>
    <x v="0"/>
    <s v="N/A"/>
    <s v="N/A"/>
    <n v="55"/>
    <d v="2021-01-14T00:00:00"/>
    <n v="5000000"/>
    <n v="55000000"/>
    <n v="55000000"/>
    <x v="0"/>
    <s v="ANDRES MURCIA VARGAS ABOGADOS ASOCIADOS SAS"/>
    <n v="1650000"/>
    <x v="0"/>
    <n v="24215"/>
    <x v="0"/>
    <x v="0"/>
  </r>
  <r>
    <x v="0"/>
    <n v="2"/>
    <x v="0"/>
    <x v="0"/>
    <x v="2"/>
    <x v="2"/>
    <x v="0"/>
    <x v="1"/>
    <s v="Servicios secretariales o de administración de oficinas  "/>
    <x v="0"/>
    <n v="80161501"/>
    <s v="Prestación de servicios profesionales para adelantar actividades de revisión y elaboración y publicación de documentos en la etapa preparatoria, precontractual, contractual y post contractual en los procesos de selección "/>
    <x v="1"/>
    <x v="1"/>
    <n v="11"/>
    <x v="0"/>
    <x v="0"/>
    <x v="0"/>
    <n v="161268052"/>
    <n v="161268052"/>
    <x v="0"/>
    <x v="1"/>
    <x v="2"/>
    <x v="0"/>
    <x v="2"/>
    <s v="Secretaría General - GIT Gestión Contractual"/>
    <x v="0"/>
    <s v="Coordinador GIT Gestión Contractual"/>
    <x v="0"/>
    <x v="0"/>
    <s v="N/A"/>
    <s v="N/A"/>
    <n v="4"/>
    <d v="2021-01-07T00:00:00"/>
    <n v="7330366"/>
    <n v="80634026"/>
    <n v="161268052"/>
    <x v="0"/>
    <s v="ADRIANA PAOLA ALVAREZ MORENO_x000a_ORLANDO  RAMIREZ OLAYA"/>
    <n v="0"/>
    <x v="0"/>
    <s v="24163_x000a_24170"/>
    <x v="0"/>
    <x v="2"/>
  </r>
  <r>
    <x v="0"/>
    <n v="61"/>
    <x v="0"/>
    <x v="0"/>
    <x v="0"/>
    <x v="0"/>
    <x v="0"/>
    <x v="2"/>
    <s v="Servicios secretariales o de administración de oficinas  "/>
    <x v="0"/>
    <n v="80161501"/>
    <s v="Prestar servicios profesionales especializados al GIT Gestión Contractual del Instituto Geográfico Agustín Codazzi, para la apoyar la revisión y trámite de los asuntos jurídicos y contractuales de la Entidad."/>
    <x v="2"/>
    <x v="2"/>
    <n v="10"/>
    <x v="0"/>
    <x v="0"/>
    <x v="1"/>
    <n v="102877526"/>
    <n v="102877526"/>
    <x v="0"/>
    <x v="2"/>
    <x v="0"/>
    <x v="0"/>
    <x v="2"/>
    <s v="Secretaría General - GIT Gestión Contractual"/>
    <x v="0"/>
    <s v="Coordinador GIT Gestión Contractual"/>
    <x v="0"/>
    <x v="0"/>
    <s v="N/A"/>
    <s v="N/A"/>
    <n v="520"/>
    <d v="2021-04-12T00:00:00"/>
    <n v="11022592"/>
    <n v="95529131"/>
    <n v="95529131"/>
    <x v="0"/>
    <s v="BRENDA VIVIANA JIMENEZ DIAZ"/>
    <n v="7348395"/>
    <x v="0"/>
    <n v="24653"/>
    <x v="0"/>
    <x v="0"/>
  </r>
  <r>
    <x v="0"/>
    <n v="10"/>
    <x v="0"/>
    <x v="0"/>
    <x v="0"/>
    <x v="0"/>
    <x v="0"/>
    <x v="1"/>
    <s v="Servicios secretariales o de administración de oficinas  "/>
    <x v="0"/>
    <n v="80161501"/>
    <s v="Prestación de servicios profesionales para actividades de consolidación, análisis, conciliación contable y depuración de acuerdo con la información generada por el sistema de información de inventarios de elementos devolutivos de la entidad a nivel nacional "/>
    <x v="1"/>
    <x v="1"/>
    <n v="11"/>
    <x v="0"/>
    <x v="0"/>
    <x v="0"/>
    <n v="41110377"/>
    <n v="41110377"/>
    <x v="0"/>
    <x v="1"/>
    <x v="0"/>
    <x v="0"/>
    <x v="2"/>
    <s v="Secretaría General - GIT Gestión Contractual"/>
    <x v="0"/>
    <s v="Coordinador GIT Gestión Contractual"/>
    <x v="0"/>
    <x v="0"/>
    <s v="N/A"/>
    <s v="N/A"/>
    <n v="10"/>
    <d v="2021-01-07T00:00:00"/>
    <n v="3737307"/>
    <n v="41110377"/>
    <n v="41110377"/>
    <x v="0"/>
    <s v="CRISTIAN CAMILO ROJAS MORALES"/>
    <n v="0"/>
    <x v="0"/>
    <n v="24154"/>
    <x v="0"/>
    <x v="0"/>
  </r>
  <r>
    <x v="0"/>
    <n v="9"/>
    <x v="0"/>
    <x v="0"/>
    <x v="1"/>
    <x v="1"/>
    <x v="0"/>
    <x v="1"/>
    <s v="Servicios secretariales o de administración de oficinas  "/>
    <x v="0"/>
    <n v="80161501"/>
    <s v="Prestación de servicios personales para adelantar actividades relacionadas con el ingreso, egreso y baja de bienes del IGAV. "/>
    <x v="1"/>
    <x v="1"/>
    <n v="11"/>
    <x v="0"/>
    <x v="0"/>
    <x v="0"/>
    <n v="85591209"/>
    <n v="85591209"/>
    <x v="0"/>
    <x v="1"/>
    <x v="1"/>
    <x v="0"/>
    <x v="2"/>
    <s v="Secretaría General - GIT Gestión Contractual"/>
    <x v="0"/>
    <s v="Coordinador GIT Gestión Contractual"/>
    <x v="0"/>
    <x v="0"/>
    <s v="N/A"/>
    <s v="N/A"/>
    <n v="9"/>
    <d v="2021-01-07T00:00:00"/>
    <n v="2593673"/>
    <n v="28530403"/>
    <n v="85591209"/>
    <x v="0"/>
    <s v="DANNY ADALBERTO GUARNIZO MOLINA_x000a_DANIELA FERNANDA CASAS SIERRA_x000a_WILLIAM  SANCHEZ SANDOVAL_x000a_"/>
    <n v="0"/>
    <x v="0"/>
    <s v="24152_x000a_24156_x000a_24158_x000a_"/>
    <x v="0"/>
    <x v="1"/>
  </r>
  <r>
    <x v="0"/>
    <n v="7"/>
    <x v="0"/>
    <x v="0"/>
    <x v="0"/>
    <x v="0"/>
    <x v="0"/>
    <x v="1"/>
    <s v="Servicios secretariales o de administración de oficinas  "/>
    <x v="0"/>
    <n v="80161501"/>
    <s v="Prestación de servicios profesionales para realizar contratación directa"/>
    <x v="1"/>
    <x v="1"/>
    <n v="5"/>
    <x v="0"/>
    <x v="0"/>
    <x v="0"/>
    <n v="24157400"/>
    <n v="24157400"/>
    <x v="0"/>
    <x v="1"/>
    <x v="0"/>
    <x v="0"/>
    <x v="2"/>
    <s v="Secretaría General - GIT Gestión Contractual"/>
    <x v="0"/>
    <s v="Coordinador GIT Gestión Contractual"/>
    <x v="0"/>
    <x v="0"/>
    <s v="N/A"/>
    <s v="N/A"/>
    <n v="7"/>
    <d v="2021-01-08T00:00:00"/>
    <n v="4831480"/>
    <n v="24157400"/>
    <n v="24157400"/>
    <x v="0"/>
    <s v="ERIKA PAOLA SERRANO RICAURTE"/>
    <n v="0"/>
    <x v="0"/>
    <n v="24177"/>
    <x v="0"/>
    <x v="0"/>
  </r>
  <r>
    <x v="0"/>
    <n v="1"/>
    <x v="0"/>
    <x v="0"/>
    <x v="2"/>
    <x v="2"/>
    <x v="0"/>
    <x v="1"/>
    <s v="Servicios secretariales o de administración de oficinas  "/>
    <x v="0"/>
    <n v="80161501"/>
    <s v="Prestación de servicios profesionales para poyar en los procesos sancionatorios contractuales, así como la revisión, formulación y elaboración en las solicitudes de bienes y servicios y en los diferentes trámites que se adelanten en la etapa preparatoria, precontractual, contractual y post contractual de los procesos de contratación."/>
    <x v="1"/>
    <x v="1"/>
    <n v="11"/>
    <x v="0"/>
    <x v="0"/>
    <x v="1"/>
    <n v="209000000"/>
    <n v="209000000"/>
    <x v="0"/>
    <x v="1"/>
    <x v="2"/>
    <x v="0"/>
    <x v="2"/>
    <s v="Secretaría General - GIT Gestión Contractual"/>
    <x v="0"/>
    <s v="Coordinador GIT Gestión Contractual"/>
    <x v="0"/>
    <x v="0"/>
    <s v="N/A"/>
    <s v="N/A"/>
    <n v="1"/>
    <d v="2021-01-07T00:00:00"/>
    <n v="9500000"/>
    <n v="104500000"/>
    <n v="209000000"/>
    <x v="0"/>
    <s v="GINNA PAOLA GARCIA BOHORQUEZ_x000a_BRENDA VIVIANA JIMENEZ DIAZ"/>
    <n v="0"/>
    <x v="0"/>
    <s v="24165_x000a_24169"/>
    <x v="0"/>
    <x v="2"/>
  </r>
  <r>
    <x v="0"/>
    <n v="4"/>
    <x v="0"/>
    <x v="0"/>
    <x v="0"/>
    <x v="0"/>
    <x v="0"/>
    <x v="1"/>
    <s v="Servicios secretariales o de administración de oficinas  "/>
    <x v="0"/>
    <n v="80161501"/>
    <s v="Prestación de servicios profesionales para realizar actividades relacionadas con el plan de compras y elaboración de informes."/>
    <x v="1"/>
    <x v="1"/>
    <n v="11"/>
    <x v="0"/>
    <x v="0"/>
    <x v="1"/>
    <n v="80634026"/>
    <n v="80634026"/>
    <x v="0"/>
    <x v="1"/>
    <x v="0"/>
    <x v="0"/>
    <x v="2"/>
    <s v="Secretaría General - GIT Gestión Contractual"/>
    <x v="0"/>
    <s v="Coordinador GIT Gestión Contractual"/>
    <x v="0"/>
    <x v="0"/>
    <s v="N/A"/>
    <s v="N/A"/>
    <n v="5"/>
    <d v="2021-01-07T00:00:00"/>
    <n v="7330366"/>
    <n v="80634026"/>
    <n v="80634026"/>
    <x v="0"/>
    <s v="HECTOR MAURICIO CUBIDES GARZON"/>
    <n v="0"/>
    <x v="0"/>
    <n v="24161"/>
    <x v="0"/>
    <x v="0"/>
  </r>
  <r>
    <x v="0"/>
    <n v="47"/>
    <x v="0"/>
    <x v="0"/>
    <x v="0"/>
    <x v="0"/>
    <x v="0"/>
    <x v="3"/>
    <s v="Servicios de subastas"/>
    <x v="0"/>
    <n v="80141705"/>
    <s v="Prestación de servicios de un intermediario comercial para que tramite, gestione y lidere la enajenación de bienes muebles obsoletos o inservibles o no utilizables tanto en la sede central como en las Direcciones Territoriales del Instituto Geográfico Agustín Codazzi.  "/>
    <x v="1"/>
    <x v="1"/>
    <n v="12"/>
    <x v="0"/>
    <x v="1"/>
    <x v="0"/>
    <n v="0"/>
    <n v="0"/>
    <x v="0"/>
    <x v="1"/>
    <x v="0"/>
    <x v="0"/>
    <x v="2"/>
    <s v="Secretaría General - GIT Gestión Contractual"/>
    <x v="0"/>
    <s v="Coordinador GIT Gestión Contractual"/>
    <x v="0"/>
    <x v="0"/>
    <s v="N/A"/>
    <s v="N/A"/>
    <n v="82"/>
    <d v="2021-01-22T00:00:00"/>
    <e v="#N/A"/>
    <e v="#N/A"/>
    <e v="#N/A"/>
    <x v="1"/>
    <s v="INICIO PROCESO"/>
    <n v="0"/>
    <x v="0"/>
    <m/>
    <x v="0"/>
    <x v="0"/>
  </r>
  <r>
    <x v="0"/>
    <n v="6"/>
    <x v="0"/>
    <x v="0"/>
    <x v="3"/>
    <x v="3"/>
    <x v="0"/>
    <x v="1"/>
    <s v="Servicios secretariales o de administración de oficinas  "/>
    <x v="0"/>
    <n v="80161501"/>
    <s v="Prestación de servicios profesionales para realizar actividades relacionadas con la elaboración, revisión y trámite de procesos de contratación para las modalidades de contratación directa, mínima cuantía y selección abreviada  en las etapas preparatoria, precontractual y contractual de las diferentes áreas del instituto "/>
    <x v="1"/>
    <x v="1"/>
    <n v="11"/>
    <x v="0"/>
    <x v="0"/>
    <x v="1"/>
    <n v="283746760"/>
    <n v="283746760"/>
    <x v="0"/>
    <x v="1"/>
    <x v="3"/>
    <x v="0"/>
    <x v="2"/>
    <s v="Secretaría General - GIT Gestión Contractual"/>
    <x v="0"/>
    <s v="Coordinador GIT Gestión Contractual"/>
    <x v="0"/>
    <x v="0"/>
    <s v="N/A"/>
    <s v="N/A"/>
    <n v="2"/>
    <d v="2021-01-07T00:00:00"/>
    <n v="6448790"/>
    <n v="70936690"/>
    <n v="283746760"/>
    <x v="0"/>
    <s v="JAVIER ENRIQUE GUTIERREZ ROCHA_x000a_JUAN MANUEL CORDOBA MARTINEZ_x000a_MARIA MERCEDES GONZALEZ VARGAS_x000a_VIVIANA DEL PILAR RAMIREZ ROZO_x000a_"/>
    <n v="0"/>
    <x v="0"/>
    <s v="24153_x000a_24155_x000a_24157_x000a_24159_x000a_"/>
    <x v="0"/>
    <x v="3"/>
  </r>
  <r>
    <x v="0"/>
    <n v="11"/>
    <x v="0"/>
    <x v="0"/>
    <x v="0"/>
    <x v="0"/>
    <x v="0"/>
    <x v="1"/>
    <s v="Servicios secretariales o de administración de oficinas  "/>
    <x v="0"/>
    <n v="80161501"/>
    <s v="Prestación de servicios profesionales para adelantar la revisión de los procesos de contratación que ingresan al área para asignación posterior."/>
    <x v="1"/>
    <x v="1"/>
    <n v="11"/>
    <x v="0"/>
    <x v="0"/>
    <x v="0"/>
    <n v="31417067"/>
    <n v="31417067"/>
    <x v="0"/>
    <x v="1"/>
    <x v="0"/>
    <x v="0"/>
    <x v="2"/>
    <s v="Secretaría General - GIT Gestión Contractual"/>
    <x v="0"/>
    <s v="Coordinador GIT Gestión Contractual"/>
    <x v="0"/>
    <x v="0"/>
    <s v="N/A"/>
    <s v="N/A"/>
    <n v="3"/>
    <d v="2021-01-07T00:00:00"/>
    <n v="2856097"/>
    <n v="31417067"/>
    <n v="31417067"/>
    <x v="0"/>
    <s v="KARIME ESPERANZA ARENAS DOMINGUEZ"/>
    <n v="0"/>
    <x v="0"/>
    <n v="24162"/>
    <x v="0"/>
    <x v="0"/>
  </r>
  <r>
    <x v="0"/>
    <n v="5"/>
    <x v="0"/>
    <x v="0"/>
    <x v="0"/>
    <x v="0"/>
    <x v="0"/>
    <x v="1"/>
    <s v="Servicios secretariales o de administración de oficinas  "/>
    <x v="0"/>
    <n v="80161501"/>
    <s v="Prestación de servicios profesionales para realizar actividades relacionadas con la planeación, seguimiento y control de la información generada por el grupo interno de trabajo de contratos de egresos. "/>
    <x v="1"/>
    <x v="1"/>
    <n v="11"/>
    <x v="0"/>
    <x v="0"/>
    <x v="0"/>
    <n v="80634026"/>
    <n v="80634026"/>
    <x v="0"/>
    <x v="1"/>
    <x v="0"/>
    <x v="0"/>
    <x v="2"/>
    <s v="Secretaría General - GIT Gestión Contractual"/>
    <x v="0"/>
    <s v="Coordinador GIT Gestión Contractual"/>
    <x v="0"/>
    <x v="0"/>
    <s v="N/A"/>
    <s v="N/A"/>
    <n v="6"/>
    <d v="2021-01-07T00:00:00"/>
    <n v="7330366"/>
    <n v="80634026"/>
    <n v="80634026"/>
    <x v="0"/>
    <s v="MARIA VICTORIA MOLINA MELO"/>
    <n v="0"/>
    <x v="0"/>
    <n v="24160"/>
    <x v="0"/>
    <x v="0"/>
  </r>
  <r>
    <x v="2"/>
    <s v="6-7-8-9-10-11-12-13-14-15-16-17-18"/>
    <x v="0"/>
    <x v="0"/>
    <x v="0"/>
    <x v="0"/>
    <x v="0"/>
    <x v="4"/>
    <s v="Suministros de escritorio"/>
    <x v="0"/>
    <n v="44121600"/>
    <s v="Adquisición de elementos de papelería e insumos"/>
    <x v="0"/>
    <x v="0"/>
    <n v="1"/>
    <x v="0"/>
    <x v="2"/>
    <x v="0"/>
    <n v="8531146"/>
    <n v="8531146"/>
    <x v="0"/>
    <x v="2"/>
    <x v="0"/>
    <x v="0"/>
    <x v="2"/>
    <s v="Secretaría General - GIT Gestión Contractual"/>
    <x v="0"/>
    <s v="Coordinador GIT Gestión Contractual"/>
    <x v="0"/>
    <x v="0"/>
    <s v="N/A"/>
    <s v="N/A"/>
    <n v="552"/>
    <d v="2021-04-27T00:00:00"/>
    <e v="#N/A"/>
    <n v="8531146"/>
    <n v="8531146"/>
    <x v="0"/>
    <s v="PANAMERICANA LIBRERIA Y PAPELERIA SA"/>
    <n v="0"/>
    <x v="0"/>
    <n v="24694"/>
    <x v="0"/>
    <x v="0"/>
  </r>
  <r>
    <x v="0"/>
    <n v="8"/>
    <x v="0"/>
    <x v="0"/>
    <x v="2"/>
    <x v="2"/>
    <x v="0"/>
    <x v="1"/>
    <s v="Servicios secretariales o de administración de oficinas  "/>
    <x v="0"/>
    <n v="80161501"/>
    <s v="Prestación de servicios personales de apoyo en la gestión para la etapa preparatoria y post contractual en los procesos de contratación, en el registro, verificación y publicación del sigep y secop ii"/>
    <x v="1"/>
    <x v="1"/>
    <n v="11"/>
    <x v="0"/>
    <x v="0"/>
    <x v="0"/>
    <n v="58772630"/>
    <n v="58772630"/>
    <x v="0"/>
    <x v="1"/>
    <x v="2"/>
    <x v="0"/>
    <x v="2"/>
    <s v="Secretaría General - GIT Gestión Contractual"/>
    <x v="0"/>
    <s v="Coordinador GIT Gestión Contractual"/>
    <x v="0"/>
    <x v="0"/>
    <s v="N/A"/>
    <s v="N/A"/>
    <n v="8"/>
    <d v="2021-01-07T00:00:00"/>
    <n v="2671483"/>
    <n v="29386313"/>
    <n v="58772626"/>
    <x v="0"/>
    <s v="SANDRA YANETH CELEMIN_x000a_BIBIANA ANDREA CASAS SIERRA_x000a_"/>
    <n v="4"/>
    <x v="0"/>
    <s v="24164_x000a_24167_x000a_"/>
    <x v="0"/>
    <x v="2"/>
  </r>
  <r>
    <x v="2"/>
    <n v="5"/>
    <x v="0"/>
    <x v="0"/>
    <x v="0"/>
    <x v="0"/>
    <x v="0"/>
    <x v="4"/>
    <s v="Papel de imprenta y papel de escribir"/>
    <x v="0"/>
    <n v="14111500"/>
    <s v="Adquisición de productos derivados del papel, cartón y corrugados en Colombia"/>
    <x v="0"/>
    <x v="0"/>
    <n v="1"/>
    <x v="0"/>
    <x v="2"/>
    <x v="0"/>
    <n v="230000000"/>
    <n v="230000000"/>
    <x v="0"/>
    <x v="2"/>
    <x v="0"/>
    <x v="0"/>
    <x v="2"/>
    <s v="Secretaría General - GIT Gestión Contractual"/>
    <x v="0"/>
    <s v="Coordinador GIT Gestión Contractual"/>
    <x v="0"/>
    <x v="0"/>
    <s v="N/A"/>
    <s v="N/A"/>
    <n v="583"/>
    <d v="2021-04-27T00:00:00"/>
    <m/>
    <n v="16879994.82"/>
    <n v="16879994.82"/>
    <x v="0"/>
    <s v="SUMIMAS SAS"/>
    <n v="213120005.18000001"/>
    <x v="0"/>
    <n v="24723"/>
    <x v="0"/>
    <x v="0"/>
  </r>
  <r>
    <x v="0"/>
    <n v="3"/>
    <x v="0"/>
    <x v="0"/>
    <x v="0"/>
    <x v="0"/>
    <x v="0"/>
    <x v="1"/>
    <s v="Servicios secretariales o de administración de oficinas  "/>
    <x v="0"/>
    <n v="80161501"/>
    <s v="Prestación de servicios profesionales para realizar el seguimiento y control de los expedientes electrónicos a nivel nacional, así como proyectar los documentos jurídicos necesarios en materia de actuaciones administrativas y contratación estatal"/>
    <x v="1"/>
    <x v="1"/>
    <n v="11"/>
    <x v="0"/>
    <x v="0"/>
    <x v="0"/>
    <n v="70936690"/>
    <n v="70936690"/>
    <x v="0"/>
    <x v="1"/>
    <x v="0"/>
    <x v="0"/>
    <x v="2"/>
    <s v="Secretaría General - GIT Gestión Contractual"/>
    <x v="0"/>
    <s v="Coordinador GIT Gestión Contractual"/>
    <x v="0"/>
    <x v="0"/>
    <s v="N/A"/>
    <s v="N/A"/>
    <n v="11"/>
    <d v="2021-01-07T00:00:00"/>
    <n v="6448790"/>
    <n v="70936690"/>
    <n v="70936690"/>
    <x v="0"/>
    <s v="WILDER ANDRES GONZALEZ ROJAS"/>
    <n v="0"/>
    <x v="0"/>
    <n v="24172"/>
    <x v="0"/>
    <x v="0"/>
  </r>
  <r>
    <x v="0"/>
    <m/>
    <x v="0"/>
    <x v="0"/>
    <x v="0"/>
    <x v="4"/>
    <x v="1"/>
    <x v="5"/>
    <s v="Servicios secretariales o de administración de oficinas  "/>
    <x v="1"/>
    <n v="80161501"/>
    <s v="Prestación de servicios profesionales para realizar contratación directa"/>
    <x v="3"/>
    <x v="3"/>
    <n v="204"/>
    <x v="1"/>
    <x v="0"/>
    <x v="0"/>
    <n v="33839683.199999996"/>
    <n v="33839683.199999996"/>
    <x v="0"/>
    <x v="1"/>
    <x v="0"/>
    <x v="0"/>
    <x v="2"/>
    <s v="Secretaría General - GIT Gestión Contractual"/>
    <x v="0"/>
    <s v="Coordinador GIT Gestión Contractual"/>
    <x v="0"/>
    <x v="0"/>
    <s v="N/A"/>
    <s v="N/A"/>
    <m/>
    <m/>
    <e v="#N/A"/>
    <e v="#N/A"/>
    <e v="#N/A"/>
    <x v="1"/>
    <m/>
    <n v="0"/>
    <x v="0"/>
    <m/>
    <x v="1"/>
    <x v="4"/>
  </r>
  <r>
    <x v="0"/>
    <m/>
    <x v="0"/>
    <x v="0"/>
    <x v="0"/>
    <x v="4"/>
    <x v="1"/>
    <x v="6"/>
    <s v="Tóner para impresoras o fax"/>
    <x v="0"/>
    <n v="44103103"/>
    <s v="Adquisición de consumibles de impresión a nivel nacional "/>
    <x v="4"/>
    <x v="4"/>
    <n v="1"/>
    <x v="0"/>
    <x v="2"/>
    <x v="0"/>
    <n v="265600000"/>
    <n v="265600000"/>
    <x v="0"/>
    <x v="1"/>
    <x v="0"/>
    <x v="0"/>
    <x v="2"/>
    <s v="Secretaría General - GIT Gestión Contractual"/>
    <x v="0"/>
    <s v="Coordinador GIT Gestión Contractual"/>
    <x v="0"/>
    <x v="0"/>
    <s v="N/A"/>
    <s v="N/A"/>
    <m/>
    <m/>
    <e v="#N/A"/>
    <e v="#N/A"/>
    <e v="#N/A"/>
    <x v="1"/>
    <m/>
    <n v="0"/>
    <x v="0"/>
    <m/>
    <x v="1"/>
    <x v="4"/>
  </r>
  <r>
    <x v="0"/>
    <n v="48"/>
    <x v="0"/>
    <x v="0"/>
    <x v="0"/>
    <x v="0"/>
    <x v="0"/>
    <x v="7"/>
    <s v="Servicios secretariales o de administración de oficinas  "/>
    <x v="0"/>
    <n v="80161501"/>
    <s v="Prestación de servicios personales para apoyar la implementación del sistema de gestión documental de la entidad de acuerdo a las normas vigentes."/>
    <x v="5"/>
    <x v="5"/>
    <n v="11"/>
    <x v="0"/>
    <x v="0"/>
    <x v="0"/>
    <n v="29566233.890000001"/>
    <n v="29566233.890000001"/>
    <x v="0"/>
    <x v="2"/>
    <x v="0"/>
    <x v="0"/>
    <x v="3"/>
    <s v="Secretaría General - GIT Gestión Documental"/>
    <x v="0"/>
    <s v="Coordinador GIT Gestión Documental"/>
    <x v="0"/>
    <x v="0"/>
    <s v="N/A"/>
    <s v="N/A"/>
    <n v="235"/>
    <d v="2021-02-03T00:00:00"/>
    <n v="2593673"/>
    <n v="27406478"/>
    <n v="27406478"/>
    <x v="0"/>
    <s v="EDWIN DIDIER CASAS ARDILA"/>
    <n v="2159755.8900000006"/>
    <x v="0"/>
    <n v="24418"/>
    <x v="0"/>
    <x v="0"/>
  </r>
  <r>
    <x v="0"/>
    <n v="49"/>
    <x v="0"/>
    <x v="0"/>
    <x v="2"/>
    <x v="2"/>
    <x v="0"/>
    <x v="7"/>
    <s v="Servicios secretariales o de administración de oficinas  "/>
    <x v="0"/>
    <n v="80161501"/>
    <s v="Prestación de servicios personales para la aplicación de los procesos archvísticos  de acuerdo a las directrices de la entidad y las normas del archivo general de la nación. "/>
    <x v="5"/>
    <x v="5"/>
    <n v="11"/>
    <x v="0"/>
    <x v="0"/>
    <x v="0"/>
    <n v="43614654"/>
    <n v="43614653.780000001"/>
    <x v="0"/>
    <x v="2"/>
    <x v="2"/>
    <x v="0"/>
    <x v="3"/>
    <s v="Secretaría General - GIT Gestión Documental"/>
    <x v="0"/>
    <s v="Coordinador GIT Gestión Documental"/>
    <x v="0"/>
    <x v="0"/>
    <s v="N/A"/>
    <s v="N/A"/>
    <n v="196"/>
    <d v="2021-02-03T00:00:00"/>
    <n v="1924742"/>
    <n v="20402265"/>
    <n v="40804530"/>
    <x v="0"/>
    <s v="JENNY ALEXANDRA PEREZ GONZALEZ_x000a_RAFAEL ALIRIO GONZALEZ "/>
    <n v="2810123.7800000012"/>
    <x v="0"/>
    <s v="24380_x000a_24382"/>
    <x v="0"/>
    <x v="2"/>
  </r>
  <r>
    <x v="0"/>
    <m/>
    <x v="0"/>
    <x v="0"/>
    <x v="0"/>
    <x v="5"/>
    <x v="1"/>
    <x v="0"/>
    <s v="Servicios de envío, recogida o entrega de correo"/>
    <x v="0"/>
    <n v="78102203"/>
    <s v="Prestación de Servicios de administración, curso y entrega de toda clase de  correspondencia y demás envíos postales. "/>
    <x v="4"/>
    <x v="4"/>
    <n v="9"/>
    <x v="0"/>
    <x v="0"/>
    <x v="0"/>
    <n v="898185726"/>
    <n v="898185726"/>
    <x v="0"/>
    <x v="0"/>
    <x v="0"/>
    <x v="0"/>
    <x v="3"/>
    <s v="Secretaría General - GIT Gestión Documental"/>
    <x v="0"/>
    <s v="Coordinador GIT Gestión Documental"/>
    <x v="0"/>
    <x v="0"/>
    <s v="N/A"/>
    <s v="N/A"/>
    <m/>
    <m/>
    <e v="#N/A"/>
    <e v="#N/A"/>
    <e v="#N/A"/>
    <x v="1"/>
    <m/>
    <n v="0"/>
    <x v="0"/>
    <m/>
    <x v="1"/>
    <x v="5"/>
  </r>
  <r>
    <x v="0"/>
    <m/>
    <x v="0"/>
    <x v="0"/>
    <x v="0"/>
    <x v="4"/>
    <x v="1"/>
    <x v="6"/>
    <s v="Servicios secretariales o de administración de oficinas  "/>
    <x v="0"/>
    <n v="80161501"/>
    <s v="Prestación de servicios profesionales para gestionar y apoyar el proceso de convalidación de las tablas de retención documental de la entidad."/>
    <x v="3"/>
    <x v="3"/>
    <n v="6"/>
    <x v="0"/>
    <x v="0"/>
    <x v="1"/>
    <n v="29894545.5"/>
    <n v="29894545.5"/>
    <x v="0"/>
    <x v="2"/>
    <x v="0"/>
    <x v="0"/>
    <x v="1"/>
    <s v="Secretaria General-GIT Gestión Documental"/>
    <x v="0"/>
    <s v="Coordinadora GIT Gestión Documental"/>
    <x v="0"/>
    <x v="0"/>
    <s v="N/A"/>
    <s v="N/A"/>
    <m/>
    <m/>
    <e v="#N/A"/>
    <e v="#N/A"/>
    <e v="#N/A"/>
    <x v="1"/>
    <m/>
    <n v="0"/>
    <x v="0"/>
    <m/>
    <x v="1"/>
    <x v="4"/>
  </r>
  <r>
    <x v="0"/>
    <n v="27"/>
    <x v="0"/>
    <x v="0"/>
    <x v="2"/>
    <x v="2"/>
    <x v="0"/>
    <x v="1"/>
    <s v="Servicios secretariales o de administración de oficinas  "/>
    <x v="0"/>
    <n v="80161501"/>
    <s v="Prestación de servicios profesionales para realizar la gestión de la tesorería del Instituto Geográfico Agustín Codazzi."/>
    <x v="1"/>
    <x v="1"/>
    <n v="11"/>
    <x v="0"/>
    <x v="0"/>
    <x v="0"/>
    <n v="147035981"/>
    <n v="147035981"/>
    <x v="0"/>
    <x v="1"/>
    <x v="2"/>
    <x v="0"/>
    <x v="4"/>
    <s v="Secretaría General - GIT Gestión Financiera"/>
    <x v="0"/>
    <s v="Coordinador GIT Gestión Financiera"/>
    <x v="0"/>
    <x v="0"/>
    <s v="N/A"/>
    <s v="N/A"/>
    <n v="31"/>
    <d v="2021-01-13T00:00:00"/>
    <n v="6683453"/>
    <n v="73517983"/>
    <n v="147035966"/>
    <x v="0"/>
    <s v="ALICIA PAOLA GARCIA MUÑOZ_x000a_ANGELA  MORALES RONCANCIO_x000a_"/>
    <n v="15"/>
    <x v="0"/>
    <s v="24191_x000a_24194"/>
    <x v="0"/>
    <x v="2"/>
  </r>
  <r>
    <x v="0"/>
    <n v="28"/>
    <x v="0"/>
    <x v="0"/>
    <x v="0"/>
    <x v="0"/>
    <x v="0"/>
    <x v="1"/>
    <s v="Servicios secretariales o de administración de oficinas  "/>
    <x v="0"/>
    <n v="80161501"/>
    <s v="Prestación de servicios profesionales para realizar las actividades relacionadas con el manejo del presupuesto del Instituto Geográfico Agustín Codazzi."/>
    <x v="1"/>
    <x v="1"/>
    <n v="11"/>
    <x v="0"/>
    <x v="0"/>
    <x v="0"/>
    <n v="73517991"/>
    <n v="73517991"/>
    <x v="0"/>
    <x v="1"/>
    <x v="0"/>
    <x v="0"/>
    <x v="4"/>
    <s v="Secretaría General - GIT Gestión Financiera"/>
    <x v="0"/>
    <s v="Coordinador GIT Gestión Financiera"/>
    <x v="0"/>
    <x v="0"/>
    <s v="N/A"/>
    <s v="N/A"/>
    <n v="28"/>
    <d v="2021-01-13T00:00:00"/>
    <n v="6683453"/>
    <n v="73517983"/>
    <n v="73517983"/>
    <x v="0"/>
    <s v="BRENDA LUCIA FONSECA ROJAS"/>
    <n v="8"/>
    <x v="0"/>
    <n v="24187"/>
    <x v="0"/>
    <x v="0"/>
  </r>
  <r>
    <x v="0"/>
    <n v="29"/>
    <x v="0"/>
    <x v="0"/>
    <x v="0"/>
    <x v="0"/>
    <x v="0"/>
    <x v="1"/>
    <s v="Servicios secretariales o de administración de oficinas  "/>
    <x v="0"/>
    <n v="80161501"/>
    <s v="Prestación de servicios profesionales especializados para apoyar los temas tributarios, contables y financieros del Instituto Geográfico Agustín Codazzi a nivel nacional"/>
    <x v="1"/>
    <x v="1"/>
    <n v="4"/>
    <x v="0"/>
    <x v="0"/>
    <x v="0"/>
    <n v="34831906"/>
    <n v="34831906"/>
    <x v="0"/>
    <x v="1"/>
    <x v="0"/>
    <x v="0"/>
    <x v="4"/>
    <s v="Secretaría General - GIT Gestión Financiera"/>
    <x v="0"/>
    <s v="Coordinador GIT Gestión Financiera"/>
    <x v="0"/>
    <x v="0"/>
    <s v="N/A"/>
    <s v="N/A"/>
    <n v="27"/>
    <d v="2021-01-12T00:00:00"/>
    <n v="8707976"/>
    <n v="34831904"/>
    <n v="34831904"/>
    <x v="0"/>
    <s v="CARLOS JULIO AGUILAR RUIZ"/>
    <n v="2"/>
    <x v="0"/>
    <n v="24186"/>
    <x v="0"/>
    <x v="0"/>
  </r>
  <r>
    <x v="0"/>
    <n v="75"/>
    <x v="0"/>
    <x v="0"/>
    <x v="0"/>
    <x v="0"/>
    <x v="0"/>
    <x v="8"/>
    <s v="Servicios secretariales o de administración de oficinas  "/>
    <x v="0"/>
    <n v="80161501"/>
    <s v="Prestación de servicios para apoyar en la gestión de procesos financieros, contables y de Tesoreria a cargo de la Secretaria General "/>
    <x v="0"/>
    <x v="0"/>
    <n v="8"/>
    <x v="0"/>
    <x v="0"/>
    <x v="0"/>
    <n v="42743728"/>
    <n v="42743728"/>
    <x v="0"/>
    <x v="0"/>
    <x v="0"/>
    <x v="0"/>
    <x v="5"/>
    <m/>
    <x v="0"/>
    <m/>
    <x v="0"/>
    <x v="0"/>
    <s v="N/A"/>
    <s v="N/A"/>
    <n v="576"/>
    <d v="2021-05-04T00:00:00"/>
    <n v="4263522"/>
    <n v="29844654"/>
    <n v="29844654"/>
    <x v="0"/>
    <s v="DAVID AUGUSTO ZABARAIN COGOLLO"/>
    <n v="12899074"/>
    <x v="0"/>
    <n v="24708"/>
    <x v="0"/>
    <x v="0"/>
  </r>
  <r>
    <x v="0"/>
    <n v="23"/>
    <x v="0"/>
    <x v="0"/>
    <x v="0"/>
    <x v="0"/>
    <x v="0"/>
    <x v="1"/>
    <s v="Servicios secretariales o de administración de oficinas  "/>
    <x v="0"/>
    <n v="80161501"/>
    <s v="Prestación de servicios profesionales para la elaboración, control, revisión y seguimiento de las cuentas por pagar y las obligaciones de personas jurídicas y naturales, previa verificación de los documentos soporte."/>
    <x v="1"/>
    <x v="1"/>
    <n v="11"/>
    <x v="0"/>
    <x v="0"/>
    <x v="0"/>
    <n v="63335720"/>
    <n v="63335720"/>
    <x v="0"/>
    <x v="1"/>
    <x v="0"/>
    <x v="0"/>
    <x v="4"/>
    <s v="Secretaría General - GIT Gestión Financiera"/>
    <x v="0"/>
    <s v="Coordinador GIT Gestión Financiera"/>
    <x v="0"/>
    <x v="0"/>
    <s v="N/A"/>
    <s v="N/A"/>
    <n v="26"/>
    <d v="2021-01-12T00:00:00"/>
    <n v="5757792"/>
    <n v="63335712"/>
    <n v="63335712"/>
    <x v="0"/>
    <s v="DIANA MARCELA SANDOVAL HERRERA"/>
    <n v="8"/>
    <x v="0"/>
    <n v="24185"/>
    <x v="0"/>
    <x v="0"/>
  </r>
  <r>
    <x v="0"/>
    <n v="25"/>
    <x v="0"/>
    <x v="0"/>
    <x v="0"/>
    <x v="0"/>
    <x v="0"/>
    <x v="1"/>
    <s v="Servicios secretariales o de administración de oficinas  "/>
    <x v="0"/>
    <n v="80161501"/>
    <s v="Prestación de servicios profesionales para el registro y depuración de las cuentas del balance de impuestos, elaboración y consolidación de la información para la presentacion de las declaraciones tributarias."/>
    <x v="1"/>
    <x v="1"/>
    <n v="11"/>
    <x v="0"/>
    <x v="0"/>
    <x v="1"/>
    <n v="73517991"/>
    <n v="73517991"/>
    <x v="0"/>
    <x v="1"/>
    <x v="0"/>
    <x v="0"/>
    <x v="4"/>
    <s v="Secretaría General - GIT Gestión Financiera"/>
    <x v="0"/>
    <s v="Coordinador GIT Gestión Financiera"/>
    <x v="0"/>
    <x v="0"/>
    <s v="N/A"/>
    <s v="N/A"/>
    <n v="35"/>
    <d v="2021-01-13T00:00:00"/>
    <n v="6683454"/>
    <n v="73295212"/>
    <n v="73295212"/>
    <x v="0"/>
    <s v="EDGAR GERMAN CAICEDO GONZALEZ"/>
    <n v="222779"/>
    <x v="0"/>
    <n v="24192"/>
    <x v="0"/>
    <x v="0"/>
  </r>
  <r>
    <x v="0"/>
    <n v="30"/>
    <x v="0"/>
    <x v="0"/>
    <x v="0"/>
    <x v="0"/>
    <x v="0"/>
    <x v="1"/>
    <s v="Servicios secretariales o de administración de oficinas  "/>
    <x v="0"/>
    <n v="80161501"/>
    <s v="Prestación de servicios personales para apoyar la gestión de la tesorería del Instituto Geográfico Agustín Codazzi."/>
    <x v="1"/>
    <x v="1"/>
    <n v="11"/>
    <x v="0"/>
    <x v="0"/>
    <x v="0"/>
    <n v="29386316"/>
    <n v="29386316"/>
    <x v="0"/>
    <x v="1"/>
    <x v="0"/>
    <x v="0"/>
    <x v="4"/>
    <s v="Secretaría General - GIT Gestión Financiera"/>
    <x v="0"/>
    <s v="Coordinador GIT Gestión Financiera"/>
    <x v="0"/>
    <x v="0"/>
    <s v="N/A"/>
    <s v="N/A"/>
    <n v="34"/>
    <d v="2021-01-13T00:00:00"/>
    <n v="2671483"/>
    <n v="29386313"/>
    <n v="29386313"/>
    <x v="0"/>
    <s v="LEONARDO  SEGURA CAMELO"/>
    <n v="3"/>
    <x v="0"/>
    <n v="24188"/>
    <x v="0"/>
    <x v="0"/>
  </r>
  <r>
    <x v="0"/>
    <n v="24"/>
    <x v="0"/>
    <x v="0"/>
    <x v="0"/>
    <x v="0"/>
    <x v="0"/>
    <x v="1"/>
    <s v="Servicios secretariales o de administración de oficinas  "/>
    <x v="0"/>
    <n v="80161501"/>
    <s v="Prestación de servicios personales para la recepción, revisión y elaboración de las cuentas por pagar y obligaciones del instituto en el sistema SIIF Nación."/>
    <x v="1"/>
    <x v="1"/>
    <n v="11"/>
    <x v="0"/>
    <x v="0"/>
    <x v="1"/>
    <n v="29386316"/>
    <n v="29386316"/>
    <x v="0"/>
    <x v="1"/>
    <x v="0"/>
    <x v="0"/>
    <x v="4"/>
    <s v="Secretaría General - GIT Gestión Financiera"/>
    <x v="0"/>
    <s v="Coordinador GIT Gestión Financiera"/>
    <x v="0"/>
    <x v="0"/>
    <s v="N/A"/>
    <s v="N/A"/>
    <n v="33"/>
    <d v="2021-01-13T00:00:00"/>
    <n v="2671483"/>
    <n v="29386313"/>
    <n v="29386313"/>
    <x v="0"/>
    <s v="MIREYA  ARTUNDUAGA CALDERON"/>
    <n v="3"/>
    <x v="0"/>
    <n v="24190"/>
    <x v="0"/>
    <x v="0"/>
  </r>
  <r>
    <x v="0"/>
    <n v="26"/>
    <x v="0"/>
    <x v="0"/>
    <x v="0"/>
    <x v="0"/>
    <x v="0"/>
    <x v="1"/>
    <s v="Servicios secretariales o de administración de oficinas  "/>
    <x v="0"/>
    <n v="80161501"/>
    <s v="Prestación de servicios profesionales para la elaboración de las cuentas por pagar, obligaciones de personas naturales, viáticos y gastos de manutención, previa verificación de los documentos soporte"/>
    <x v="1"/>
    <x v="1"/>
    <n v="11"/>
    <x v="0"/>
    <x v="0"/>
    <x v="0"/>
    <n v="40042599"/>
    <n v="40042599"/>
    <x v="0"/>
    <x v="1"/>
    <x v="0"/>
    <x v="0"/>
    <x v="4"/>
    <s v="Secretaría General - GIT Gestión Financiera"/>
    <x v="0"/>
    <s v="Coordinador GIT Gestión Financiera"/>
    <x v="0"/>
    <x v="0"/>
    <s v="N/A"/>
    <s v="N/A"/>
    <n v="32"/>
    <d v="2021-01-13T00:00:00"/>
    <n v="3640236"/>
    <n v="40042596"/>
    <n v="40042596"/>
    <x v="0"/>
    <s v="YOLI ANDREA MARTINEZ MOLINA"/>
    <n v="3"/>
    <x v="0"/>
    <n v="24189"/>
    <x v="0"/>
    <x v="0"/>
  </r>
  <r>
    <x v="0"/>
    <m/>
    <x v="0"/>
    <x v="0"/>
    <x v="0"/>
    <x v="5"/>
    <x v="1"/>
    <x v="1"/>
    <s v="Software de servidor de autenticación"/>
    <x v="0"/>
    <n v="43233201"/>
    <s v="Adquisición certificados digitales acceso a SIIF"/>
    <x v="6"/>
    <x v="6"/>
    <n v="1"/>
    <x v="0"/>
    <x v="3"/>
    <x v="0"/>
    <n v="10000000"/>
    <n v="10000000"/>
    <x v="0"/>
    <x v="1"/>
    <x v="0"/>
    <x v="0"/>
    <x v="4"/>
    <s v="Secretaria General - GIT Gestión Financiera"/>
    <x v="0"/>
    <s v="Coordinador GIT Gestión Financiera"/>
    <x v="0"/>
    <x v="0"/>
    <s v="N/A"/>
    <s v="N/A"/>
    <m/>
    <m/>
    <e v="#N/A"/>
    <e v="#N/A"/>
    <e v="#N/A"/>
    <x v="1"/>
    <m/>
    <n v="0"/>
    <x v="0"/>
    <m/>
    <x v="1"/>
    <x v="5"/>
  </r>
  <r>
    <x v="1"/>
    <n v="29"/>
    <x v="1"/>
    <x v="2"/>
    <x v="0"/>
    <x v="0"/>
    <x v="0"/>
    <x v="1"/>
    <s v="Servicios secretariales o de administración de oficinas  "/>
    <x v="0"/>
    <n v="80161501"/>
    <s v="Prestación de servicios profesionales en el área penal, actuando en representación y defensa del IGAC a nivel Nacional."/>
    <x v="1"/>
    <x v="1"/>
    <n v="11"/>
    <x v="0"/>
    <x v="0"/>
    <x v="0"/>
    <n v="83053047"/>
    <n v="83053047"/>
    <x v="0"/>
    <x v="2"/>
    <x v="0"/>
    <x v="0"/>
    <x v="6"/>
    <s v="Oficina Asesora Jurídica"/>
    <x v="0"/>
    <s v="Jefe Oficina Asesora Jurídica"/>
    <x v="0"/>
    <x v="0"/>
    <s v="N/A"/>
    <s v="N/A"/>
    <n v="117"/>
    <d v="2021-01-26T00:00:00"/>
    <n v="7550277"/>
    <n v="83053047"/>
    <n v="83053047"/>
    <x v="0"/>
    <s v="ALDEMAR GUARNIZO GARCÍA"/>
    <n v="0"/>
    <x v="0"/>
    <n v="24262"/>
    <x v="0"/>
    <x v="0"/>
  </r>
  <r>
    <x v="1"/>
    <n v="11"/>
    <x v="1"/>
    <x v="2"/>
    <x v="0"/>
    <x v="0"/>
    <x v="0"/>
    <x v="1"/>
    <s v="Servicios secretariales o de administración de oficinas  "/>
    <x v="0"/>
    <n v="80161501"/>
    <s v="Prestación de servicios profesionales para realizar acompañamiento jurídico, emisión de conceptos jurídicos, interpretación y aplicación de las normas en las cuales se encuentra enmarcado el funcionamiento de la entidad y la Ley 1474 de 2011, así como representar en los asuntos judiciales, extrajudiciales y administrativos que sea parte el IGAC."/>
    <x v="1"/>
    <x v="1"/>
    <n v="11"/>
    <x v="0"/>
    <x v="0"/>
    <x v="0"/>
    <n v="269654000"/>
    <n v="269654000"/>
    <x v="0"/>
    <x v="2"/>
    <x v="0"/>
    <x v="0"/>
    <x v="6"/>
    <s v="Oficina Asesora Jurídica"/>
    <x v="0"/>
    <s v="Jefe Oficina Asesora Jurídica"/>
    <x v="0"/>
    <x v="0"/>
    <s v="N/A"/>
    <s v="N/A"/>
    <n v="36"/>
    <d v="2021-01-14T00:00:00"/>
    <n v="24514000"/>
    <n v="269654000"/>
    <n v="269654000"/>
    <x v="0"/>
    <s v="CARLOS EDUARDO MEDELLIN BECERRA"/>
    <n v="0"/>
    <x v="0"/>
    <n v="24197"/>
    <x v="0"/>
    <x v="0"/>
  </r>
  <r>
    <x v="1"/>
    <n v="26"/>
    <x v="1"/>
    <x v="2"/>
    <x v="0"/>
    <x v="0"/>
    <x v="0"/>
    <x v="1"/>
    <s v="Servicios secretariales o de administración de oficinas  "/>
    <x v="0"/>
    <n v="80161501"/>
    <s v="Prestación de servicios profesionales a la Oficina Asesora Jurídica en la gestión jurídica en las fases contractuales y pos contractuales asignadas, así como los asuntos de derecho disciplinario que le sean asignados."/>
    <x v="1"/>
    <x v="1"/>
    <n v="11"/>
    <x v="0"/>
    <x v="0"/>
    <x v="0"/>
    <n v="95787741"/>
    <n v="95787741"/>
    <x v="0"/>
    <x v="2"/>
    <x v="0"/>
    <x v="0"/>
    <x v="6"/>
    <s v="Oficina Asesora Jurídica"/>
    <x v="0"/>
    <s v="Jefe Oficina Asesora Jurídica"/>
    <x v="0"/>
    <x v="0"/>
    <s v="N/A"/>
    <s v="N/A"/>
    <n v="148"/>
    <d v="2021-01-26T00:00:00"/>
    <n v="8707975"/>
    <n v="95787736"/>
    <n v="95787736"/>
    <x v="0"/>
    <s v="DIANA KARIME VELEZ GONAZALE"/>
    <n v="5"/>
    <x v="0"/>
    <n v="24287"/>
    <x v="0"/>
    <x v="0"/>
  </r>
  <r>
    <x v="1"/>
    <n v="33"/>
    <x v="1"/>
    <x v="2"/>
    <x v="2"/>
    <x v="2"/>
    <x v="0"/>
    <x v="1"/>
    <s v="Servicios secretariales o de administración de oficinas  "/>
    <x v="0"/>
    <n v="80161501"/>
    <s v="Prestación de servicios profesionales para realizar la representación ante las autoridades administrativas y judiciales a nivel nacional en los que sea parte el igac; así como apoyar en todos los trámites jurídicos encaminados a la oficina asesora jurídica."/>
    <x v="1"/>
    <x v="1"/>
    <n v="8"/>
    <x v="0"/>
    <x v="0"/>
    <x v="0"/>
    <n v="121357412"/>
    <n v="121357412"/>
    <x v="0"/>
    <x v="2"/>
    <x v="2"/>
    <x v="0"/>
    <x v="6"/>
    <s v="Oficina Asesora Jurídica"/>
    <x v="0"/>
    <s v="Jefe Oficina Asesora Jurídica"/>
    <x v="0"/>
    <x v="0"/>
    <s v="N/A"/>
    <s v="N/A"/>
    <n v="128"/>
    <d v="2021-01-26T00:00:00"/>
    <n v="7550277"/>
    <n v="60402216"/>
    <n v="120804432"/>
    <x v="0"/>
    <s v="ENIRQUE LESMES RODRIGUEZ_x000a_CAROLINA CARDONA BUENO"/>
    <n v="552980"/>
    <x v="0"/>
    <s v="24267_x000a_24268"/>
    <x v="0"/>
    <x v="2"/>
  </r>
  <r>
    <x v="1"/>
    <n v="31"/>
    <x v="1"/>
    <x v="2"/>
    <x v="0"/>
    <x v="0"/>
    <x v="0"/>
    <x v="1"/>
    <s v="Servicios secretariales o de administración de oficinas  "/>
    <x v="0"/>
    <n v="80161501"/>
    <s v="Prestación de servicios profesionales para apoyar a la Oficina Asesora Jurídica en la gestión jurídica y de regulación, en la revisión legal de los actos administrativos, elaboración de conceptos y documentos que requiera el Instituto Geográfico Agustín Codazzi."/>
    <x v="1"/>
    <x v="1"/>
    <n v="11"/>
    <x v="0"/>
    <x v="0"/>
    <x v="0"/>
    <n v="95787741"/>
    <n v="95787741"/>
    <x v="0"/>
    <x v="2"/>
    <x v="0"/>
    <x v="0"/>
    <x v="6"/>
    <s v="Oficina Asesora Jurídica"/>
    <x v="0"/>
    <s v="Jefe Oficina Asesora Jurídica"/>
    <x v="0"/>
    <x v="0"/>
    <s v="N/A"/>
    <s v="N/A"/>
    <n v="147"/>
    <d v="2021-01-26T00:00:00"/>
    <n v="8707976"/>
    <n v="95787736"/>
    <n v="95787736"/>
    <x v="0"/>
    <s v="JULIO CESAR AMAYA MENDEZ"/>
    <n v="5"/>
    <x v="0"/>
    <n v="24286"/>
    <x v="0"/>
    <x v="0"/>
  </r>
  <r>
    <x v="1"/>
    <n v="32"/>
    <x v="1"/>
    <x v="2"/>
    <x v="0"/>
    <x v="0"/>
    <x v="0"/>
    <x v="1"/>
    <s v="Servicios secretariales o de administración de oficinas  "/>
    <x v="0"/>
    <n v="80161501"/>
    <s v="Prestación de servicios profesionales en los asuntos legales y de propiedad intelectual que le sean asignados por la Oficina Asesora Jurídica; así como realizar representación judicial y extrajudicial del IGAC a nivel nacional."/>
    <x v="1"/>
    <x v="1"/>
    <n v="11"/>
    <x v="0"/>
    <x v="0"/>
    <x v="0"/>
    <n v="95787741"/>
    <n v="95787741"/>
    <x v="0"/>
    <x v="2"/>
    <x v="0"/>
    <x v="0"/>
    <x v="6"/>
    <s v="Oficina Asesora Jurídica"/>
    <x v="0"/>
    <s v="Jefe Oficina Asesora Jurídica"/>
    <x v="0"/>
    <x v="0"/>
    <s v="N/A"/>
    <s v="N/A"/>
    <n v="138"/>
    <d v="2021-01-26T00:00:00"/>
    <n v="8707976"/>
    <n v="95787736"/>
    <n v="95787736"/>
    <x v="0"/>
    <s v="LAURA VILLARRAGA ALBINO,"/>
    <n v="5"/>
    <x v="0"/>
    <n v="24271"/>
    <x v="0"/>
    <x v="0"/>
  </r>
  <r>
    <x v="1"/>
    <n v="28"/>
    <x v="1"/>
    <x v="2"/>
    <x v="0"/>
    <x v="0"/>
    <x v="0"/>
    <x v="1"/>
    <s v="Servicios secretariales o de administración de oficinas  "/>
    <x v="0"/>
    <n v="80161501"/>
    <s v="Prestación de servicios profesionales en los asuntos legales y contractuales que le sean asignados por la Oficina Asesora Jurídica."/>
    <x v="1"/>
    <x v="1"/>
    <n v="11"/>
    <x v="0"/>
    <x v="0"/>
    <x v="1"/>
    <n v="121248517"/>
    <n v="121248517"/>
    <x v="0"/>
    <x v="2"/>
    <x v="0"/>
    <x v="0"/>
    <x v="6"/>
    <s v="Oficina Asesora Jurídica"/>
    <x v="0"/>
    <s v="Jefe Oficina Asesora Jurídica"/>
    <x v="0"/>
    <x v="0"/>
    <s v="N/A"/>
    <s v="N/A"/>
    <n v="125"/>
    <d v="2021-01-26T00:00:00"/>
    <n v="11022592"/>
    <n v="121248512"/>
    <n v="121248512"/>
    <x v="0"/>
    <s v="LUZ ÁNGELA VILLALBA PACHÓ"/>
    <n v="5"/>
    <x v="0"/>
    <n v="24263"/>
    <x v="0"/>
    <x v="0"/>
  </r>
  <r>
    <x v="1"/>
    <n v="30"/>
    <x v="1"/>
    <x v="2"/>
    <x v="0"/>
    <x v="0"/>
    <x v="0"/>
    <x v="1"/>
    <s v="Servicios secretariales o de administración de oficinas  "/>
    <x v="0"/>
    <n v="80161501"/>
    <s v="Prestación de servicios profesionales para apoyar a la Oficina Asesora Jurídica en la estructuración de gestión jurídica, elaboración y revisión de conceptos, actos administrativos, doctrina y demás temas transversales que sean requeridos por el supervisor; así como realizar representación judicial y extrajudicial del IGAC a nivel nacional. "/>
    <x v="1"/>
    <x v="1"/>
    <n v="8"/>
    <x v="0"/>
    <x v="0"/>
    <x v="0"/>
    <n v="60678706"/>
    <n v="60678706"/>
    <x v="0"/>
    <x v="2"/>
    <x v="0"/>
    <x v="0"/>
    <x v="6"/>
    <s v="Oficina Asesora Jurídica"/>
    <x v="0"/>
    <s v="Jefe Oficina Asesora Jurídica"/>
    <x v="0"/>
    <x v="0"/>
    <s v="N/A"/>
    <s v="N/A"/>
    <n v="146"/>
    <d v="2021-01-26T00:00:00"/>
    <n v="7550277"/>
    <n v="60402216"/>
    <n v="60402216"/>
    <x v="0"/>
    <s v="SANDRA MAGALLY SALGADO LEYV"/>
    <n v="276490"/>
    <x v="0"/>
    <n v="24285"/>
    <x v="0"/>
    <x v="0"/>
  </r>
  <r>
    <x v="0"/>
    <n v="45"/>
    <x v="0"/>
    <x v="0"/>
    <x v="0"/>
    <x v="0"/>
    <x v="0"/>
    <x v="3"/>
    <s v="Servicios secretariales o de administración de oficinas  "/>
    <x v="0"/>
    <n v="80161501"/>
    <s v="Prestación de servicios profesionales para apoyar la gestión de atención al ciudadano en Sede Central y a nivel nacional."/>
    <x v="1"/>
    <x v="1"/>
    <n v="11"/>
    <x v="0"/>
    <x v="0"/>
    <x v="0"/>
    <n v="40042596"/>
    <n v="40042596"/>
    <x v="0"/>
    <x v="2"/>
    <x v="0"/>
    <x v="0"/>
    <x v="7"/>
    <s v="Secretaría General - Grupo Interno de Trabajo Servicio al Ciudadano"/>
    <x v="0"/>
    <s v="Coordinador Grupo Interno de Trabajo Servicio al Ciudadano"/>
    <x v="0"/>
    <x v="0"/>
    <s v="N/A"/>
    <s v="N/A"/>
    <n v="81"/>
    <d v="2021-01-22T00:00:00"/>
    <n v="3640236"/>
    <n v="40042596"/>
    <n v="40042596"/>
    <x v="0"/>
    <s v="ANYI MARCELA LEON RUBIANO"/>
    <n v="0"/>
    <x v="0"/>
    <n v="24239"/>
    <x v="0"/>
    <x v="0"/>
  </r>
  <r>
    <x v="0"/>
    <n v="46"/>
    <x v="0"/>
    <x v="0"/>
    <x v="0"/>
    <x v="0"/>
    <x v="0"/>
    <x v="3"/>
    <s v="Servicios secretariales o de administración de oficinas  "/>
    <x v="0"/>
    <n v="80161501"/>
    <s v="Prestación de servicios profesionales para apoyar la gestión administrativa del servicio al ciudadano en Sede Central y a nivel nacional."/>
    <x v="1"/>
    <x v="1"/>
    <n v="11"/>
    <x v="0"/>
    <x v="0"/>
    <x v="0"/>
    <n v="29386313"/>
    <n v="29386313"/>
    <x v="0"/>
    <x v="2"/>
    <x v="0"/>
    <x v="0"/>
    <x v="7"/>
    <s v="Secretaría General - Grupo Interno de Trabajo Servicio al Ciudadano"/>
    <x v="0"/>
    <s v="Coordinador Grupo Interno de Trabajo Servicio al Ciudadano"/>
    <x v="0"/>
    <x v="0"/>
    <s v="N/A"/>
    <s v="N/A"/>
    <n v="86"/>
    <d v="2021-01-22T00:00:00"/>
    <n v="2671483"/>
    <n v="29386313"/>
    <n v="29386313"/>
    <x v="0"/>
    <s v="JUAN DAVID DIAZ BUENDIA"/>
    <n v="0"/>
    <x v="0"/>
    <n v="24241"/>
    <x v="0"/>
    <x v="0"/>
  </r>
  <r>
    <x v="0"/>
    <n v="44"/>
    <x v="0"/>
    <x v="0"/>
    <x v="0"/>
    <x v="0"/>
    <x v="0"/>
    <x v="1"/>
    <s v="Servicios secretariales o de administración de oficinas  "/>
    <x v="0"/>
    <n v="80161501"/>
    <s v="Prestación de servicios profesionales para apoyar la gestión del servicio al ciudadano en Sede Central y a nivel nacional."/>
    <x v="1"/>
    <x v="1"/>
    <n v="11"/>
    <x v="0"/>
    <x v="0"/>
    <x v="0"/>
    <n v="46898742"/>
    <n v="46898742"/>
    <x v="0"/>
    <x v="2"/>
    <x v="0"/>
    <x v="0"/>
    <x v="7"/>
    <s v="Secretaría General - Grupo Interno de Trabajo Servicio al Ciudadano"/>
    <x v="0"/>
    <s v="Coordinador Grupo Interno de Trabajo Servicio al Ciudadano"/>
    <x v="0"/>
    <x v="0"/>
    <s v="N/A"/>
    <s v="N/A"/>
    <n v="75"/>
    <d v="2021-01-20T00:00:00"/>
    <n v="4263522"/>
    <n v="46898742"/>
    <n v="46898742"/>
    <x v="0"/>
    <s v="KAROL VIVIANA MORALES ALZATE"/>
    <n v="0"/>
    <x v="0"/>
    <n v="24229"/>
    <x v="0"/>
    <x v="0"/>
  </r>
  <r>
    <x v="0"/>
    <n v="32"/>
    <x v="0"/>
    <x v="0"/>
    <x v="0"/>
    <x v="0"/>
    <x v="0"/>
    <x v="1"/>
    <s v="Servicios secretariales o de administración de oficinas  "/>
    <x v="0"/>
    <n v="80161501"/>
    <s v="Prestación de servicios profesionales para apoyar la gestión jurídica del servicio al ciudadano en Sede Central y a nivel nacional."/>
    <x v="1"/>
    <x v="1"/>
    <n v="11"/>
    <x v="0"/>
    <x v="0"/>
    <x v="1"/>
    <n v="66214619"/>
    <n v="66214619"/>
    <x v="0"/>
    <x v="2"/>
    <x v="0"/>
    <x v="0"/>
    <x v="7"/>
    <s v="Secretaría General - Grupo Interno de Trabajo Servicio al Ciudadano"/>
    <x v="0"/>
    <s v="Coordinador Grupo Interno de Trabajo Servicio al Ciudadano"/>
    <x v="0"/>
    <x v="0"/>
    <s v="N/A"/>
    <s v="N/A"/>
    <n v="38"/>
    <d v="2021-01-19T00:00:00"/>
    <n v="5757793"/>
    <n v="63335723"/>
    <n v="63335723"/>
    <x v="0"/>
    <s v="MARIA PATRICIA ALDANA OSPINA"/>
    <n v="2878896"/>
    <x v="0"/>
    <n v="24214"/>
    <x v="0"/>
    <x v="0"/>
  </r>
  <r>
    <x v="0"/>
    <n v="36"/>
    <x v="0"/>
    <x v="0"/>
    <x v="0"/>
    <x v="0"/>
    <x v="0"/>
    <x v="1"/>
    <s v="Servicios secretariales o de administración de oficinas  "/>
    <x v="0"/>
    <n v="80161501"/>
    <s v="Prestación de servicios profesionales para apoyar las estrategias, procesos, procedimientos y actividades del servicio al ciudadano en Sede Central y a nivel nacional."/>
    <x v="1"/>
    <x v="1"/>
    <n v="11"/>
    <x v="0"/>
    <x v="0"/>
    <x v="0"/>
    <n v="63335720"/>
    <n v="63335720"/>
    <x v="0"/>
    <x v="2"/>
    <x v="0"/>
    <x v="0"/>
    <x v="8"/>
    <s v="Secretaria General - GIT Servicio al Ciudadano"/>
    <x v="0"/>
    <s v="Coordinador GIT Servicio al Ciudadano"/>
    <x v="0"/>
    <x v="0"/>
    <s v="N/A"/>
    <s v="N/A"/>
    <n v="36"/>
    <d v="2021-01-15T00:00:00"/>
    <n v="5757792"/>
    <n v="63335712"/>
    <n v="63335712"/>
    <x v="0"/>
    <s v="SHADIA  GENE BELTRAN"/>
    <n v="8"/>
    <x v="0"/>
    <n v="24228"/>
    <x v="0"/>
    <x v="0"/>
  </r>
  <r>
    <x v="0"/>
    <m/>
    <x v="0"/>
    <x v="0"/>
    <x v="0"/>
    <x v="4"/>
    <x v="1"/>
    <x v="9"/>
    <s v="Máquinas clasificadoras"/>
    <x v="0"/>
    <n v="44102500"/>
    <s v="Realizar el mantenimiento y/o adecuación de los digiturnos que tiene el IGAC a nivel nacional"/>
    <x v="3"/>
    <x v="3"/>
    <n v="7"/>
    <x v="0"/>
    <x v="0"/>
    <x v="0"/>
    <n v="120000000"/>
    <n v="120000000"/>
    <x v="0"/>
    <x v="1"/>
    <x v="0"/>
    <x v="0"/>
    <x v="8"/>
    <s v="Secretaria General - GIT Servicio al Ciudadano"/>
    <x v="0"/>
    <s v="Coordinador GIT Servicio al Ciudadano"/>
    <x v="0"/>
    <x v="0"/>
    <s v="N/A"/>
    <s v="N/A"/>
    <m/>
    <m/>
    <e v="#N/A"/>
    <e v="#N/A"/>
    <e v="#N/A"/>
    <x v="1"/>
    <m/>
    <n v="0"/>
    <x v="0"/>
    <m/>
    <x v="1"/>
    <x v="4"/>
  </r>
  <r>
    <x v="0"/>
    <n v="56"/>
    <x v="0"/>
    <x v="0"/>
    <x v="0"/>
    <x v="0"/>
    <x v="0"/>
    <x v="10"/>
    <s v="Servicios secretariales o de administración de oficinas  "/>
    <x v="0"/>
    <n v="80161501"/>
    <s v="Prestar servicios profesionales  en materia jurídica para acompañar a la secretaria general del IGAC a través de la emisión, análisis, revisión, acompañamiento y proyección de conceptos jurídicos que requiera la secretaria general"/>
    <x v="5"/>
    <x v="5"/>
    <n v="11"/>
    <x v="0"/>
    <x v="0"/>
    <x v="0"/>
    <n v="83053047"/>
    <n v="83053047"/>
    <x v="0"/>
    <x v="2"/>
    <x v="0"/>
    <x v="0"/>
    <x v="1"/>
    <s v="Secretaría General"/>
    <x v="0"/>
    <s v="Secretaria General"/>
    <x v="0"/>
    <x v="0"/>
    <s v="N/A"/>
    <s v="N/A"/>
    <n v="265"/>
    <d v="2021-02-15T00:00:00"/>
    <n v="7550277"/>
    <n v="79277909"/>
    <n v="79277909"/>
    <x v="0"/>
    <s v="JULIAN ALEJANDRO CRUZ ALARCON"/>
    <n v="3775138"/>
    <x v="0"/>
    <n v="24430"/>
    <x v="0"/>
    <x v="0"/>
  </r>
  <r>
    <x v="0"/>
    <n v="63"/>
    <x v="0"/>
    <x v="0"/>
    <x v="0"/>
    <x v="0"/>
    <x v="0"/>
    <x v="2"/>
    <s v="Servicios secretariales o de administración de oficinas  "/>
    <x v="0"/>
    <n v="80161501"/>
    <s v="Prestación de servicios profesionales para brindar apoyo jurídico a las supervisiones que sean designadas en cabeza de los funcionarios del GIT de Servicios Administrativos y a lo procesos contractuales en cualquiera de las etapas "/>
    <x v="2"/>
    <x v="2"/>
    <n v="9"/>
    <x v="0"/>
    <x v="0"/>
    <x v="0"/>
    <n v="40500000"/>
    <n v="40500000"/>
    <x v="0"/>
    <x v="0"/>
    <x v="0"/>
    <x v="0"/>
    <x v="9"/>
    <s v="Secretaria General - GIT servicios administrativos"/>
    <x v="0"/>
    <s v="Coordinador GIT GIT servicios administrativos"/>
    <x v="1"/>
    <x v="1"/>
    <m/>
    <m/>
    <n v="504"/>
    <d v="2021-03-25T00:00:00"/>
    <n v="4382339"/>
    <n v="39441051"/>
    <n v="39441051"/>
    <x v="0"/>
    <s v="ASTRID ANGELICA VELA MARTINEZ"/>
    <n v="1058949"/>
    <x v="0"/>
    <n v="24638"/>
    <x v="0"/>
    <x v="0"/>
  </r>
  <r>
    <x v="0"/>
    <n v="67"/>
    <x v="0"/>
    <x v="0"/>
    <x v="0"/>
    <x v="0"/>
    <x v="0"/>
    <x v="8"/>
    <s v="Servicios de mantenimiento y reparación de vehículos"/>
    <x v="0"/>
    <n v="78181500"/>
    <s v="Prestación de servicios para el mantenimiento preventivo, correctivo y suministro e instalación de repuestos, para los vehículos livianos y unidades móviles del parque automotor del IGAC a nivel nacional."/>
    <x v="0"/>
    <x v="0"/>
    <n v="8"/>
    <x v="0"/>
    <x v="4"/>
    <x v="0"/>
    <n v="117600000"/>
    <n v="117600000"/>
    <x v="0"/>
    <x v="2"/>
    <x v="0"/>
    <x v="0"/>
    <x v="10"/>
    <s v="Secretaria General - GIT servicios administrativos"/>
    <x v="0"/>
    <s v="Coordinador GIT Servicios Administrativos"/>
    <x v="0"/>
    <x v="0"/>
    <s v="N/A"/>
    <s v="N/A"/>
    <n v="542"/>
    <d v="2021-04-14T00:00:00"/>
    <e v="#N/A"/>
    <e v="#N/A"/>
    <e v="#N/A"/>
    <x v="1"/>
    <s v="INICIO PROCESO"/>
    <n v="0"/>
    <x v="0"/>
    <m/>
    <x v="0"/>
    <x v="0"/>
  </r>
  <r>
    <x v="0"/>
    <n v="55"/>
    <x v="0"/>
    <x v="0"/>
    <x v="0"/>
    <x v="0"/>
    <x v="0"/>
    <x v="7"/>
    <s v="Servicios de mantenimiento y reparación de vehículos"/>
    <x v="0"/>
    <n v="78181500"/>
    <s v="Prestación de servicios para la revision tecnico mecanica de los vehiculos de propiedad del IGAC C "/>
    <x v="5"/>
    <x v="5"/>
    <n v="12"/>
    <x v="0"/>
    <x v="3"/>
    <x v="0"/>
    <n v="16000000"/>
    <n v="16000000"/>
    <x v="0"/>
    <x v="2"/>
    <x v="0"/>
    <x v="0"/>
    <x v="10"/>
    <s v="Secretaria General - GIT servicios administrativos"/>
    <x v="0"/>
    <s v="Coordinador GIT Servicios Administrativos"/>
    <x v="0"/>
    <x v="0"/>
    <s v="N/A"/>
    <s v="N/A"/>
    <n v="312"/>
    <d v="2021-02-15T00:00:00"/>
    <n v="0"/>
    <n v="13492673"/>
    <n v="13492673"/>
    <x v="0"/>
    <s v="INSPECCION TECNICA AUTOMOTRIZ INTECO SAS"/>
    <n v="2507327"/>
    <x v="0"/>
    <n v="24534"/>
    <x v="0"/>
    <x v="0"/>
  </r>
  <r>
    <x v="0"/>
    <n v="42"/>
    <x v="0"/>
    <x v="0"/>
    <x v="2"/>
    <x v="2"/>
    <x v="0"/>
    <x v="3"/>
    <s v="Servicios secretariales o de administración de oficinas  "/>
    <x v="0"/>
    <n v="80161501"/>
    <s v=" Prestación de servicios profesionales para recibir, programar y controlar solicitudes que deba tramitar el git de servicios administrativos."/>
    <x v="1"/>
    <x v="1"/>
    <n v="11"/>
    <x v="0"/>
    <x v="0"/>
    <x v="0"/>
    <n v="68744104"/>
    <n v="68744104"/>
    <x v="0"/>
    <x v="2"/>
    <x v="2"/>
    <x v="0"/>
    <x v="11"/>
    <s v="Secretaría General - Servicios Administrativos"/>
    <x v="0"/>
    <s v="N/A"/>
    <x v="0"/>
    <x v="0"/>
    <s v="N/A"/>
    <s v="N/A"/>
    <n v="87"/>
    <d v="2021-01-20T00:00:00"/>
    <n v="3124732"/>
    <n v="34372052"/>
    <n v="68744104"/>
    <x v="0"/>
    <s v="LIESEL STEFHANIE CASTIBLANCO ROMERO_x000a_ANDRES LEONARDO RACHE MOYANO"/>
    <n v="0"/>
    <x v="0"/>
    <s v="24242_x000a_24245"/>
    <x v="0"/>
    <x v="2"/>
  </r>
  <r>
    <x v="2"/>
    <n v="2"/>
    <x v="0"/>
    <x v="0"/>
    <x v="0"/>
    <x v="0"/>
    <x v="0"/>
    <x v="7"/>
    <s v="Servicio de abastecimiento de combustible para vehículos"/>
    <x v="0"/>
    <n v="78181701"/>
    <s v="Suministro de combustible para el funcionamiento de los vehículos del Instituto Geográfico Agustín Codazzi a nivel nacional"/>
    <x v="5"/>
    <x v="5"/>
    <n v="11"/>
    <x v="0"/>
    <x v="2"/>
    <x v="0"/>
    <n v="175709558"/>
    <n v="175709558"/>
    <x v="0"/>
    <x v="2"/>
    <x v="0"/>
    <x v="0"/>
    <x v="10"/>
    <s v="Secretaria General - GIT servicios administrativos"/>
    <x v="0"/>
    <s v="Coordinador GIT Servicios Administrativos"/>
    <x v="0"/>
    <x v="0"/>
    <s v="N/A"/>
    <s v="N/A"/>
    <n v="158"/>
    <d v="2021-02-03T00:00:00"/>
    <m/>
    <n v="175709558"/>
    <n v="175709558"/>
    <x v="0"/>
    <s v="ORGANIZACION TERPEL S.A."/>
    <n v="0"/>
    <x v="0"/>
    <n v="24342"/>
    <x v="0"/>
    <x v="0"/>
  </r>
  <r>
    <x v="0"/>
    <n v="50"/>
    <x v="0"/>
    <x v="0"/>
    <x v="0"/>
    <x v="0"/>
    <x v="0"/>
    <x v="7"/>
    <s v="Servicios secretariales o de administración de oficinas  "/>
    <x v="0"/>
    <n v="80161501"/>
    <s v="Prestación de servicios personales  para apoyar los asuntos  y las supervisiones que sean designadas en cabeza de los funcionarios del GIT de Servicios Administrativos"/>
    <x v="5"/>
    <x v="5"/>
    <n v="11"/>
    <x v="0"/>
    <x v="0"/>
    <x v="0"/>
    <n v="34372052"/>
    <n v="34372052"/>
    <x v="0"/>
    <x v="2"/>
    <x v="0"/>
    <x v="0"/>
    <x v="11"/>
    <s v="Secretaría General - Servicios Administrativos"/>
    <x v="0"/>
    <s v="N/A"/>
    <x v="0"/>
    <x v="0"/>
    <s v="N/A"/>
    <s v="N/A"/>
    <n v="176"/>
    <d v="2021-02-03T00:00:00"/>
    <n v="2671483"/>
    <n v="29386313"/>
    <n v="29386313"/>
    <x v="0"/>
    <s v="SONIA BAUTISTA CIFUENTE"/>
    <n v="4985739"/>
    <x v="0"/>
    <n v="24377"/>
    <x v="0"/>
    <x v="0"/>
  </r>
  <r>
    <x v="0"/>
    <n v="37"/>
    <x v="0"/>
    <x v="0"/>
    <x v="0"/>
    <x v="0"/>
    <x v="0"/>
    <x v="1"/>
    <s v="Viajes en aviones comerciales"/>
    <x v="0"/>
    <n v="78111502"/>
    <s v="Suministro de tiquetes aéreos nacionales e internacionales para el Instituto Geográfico Agustín Codazzi."/>
    <x v="1"/>
    <x v="1"/>
    <n v="12"/>
    <x v="0"/>
    <x v="2"/>
    <x v="0"/>
    <n v="739850240"/>
    <n v="739850240"/>
    <x v="0"/>
    <x v="2"/>
    <x v="0"/>
    <x v="0"/>
    <x v="10"/>
    <s v="Secretaria General - GIT servicios administrativos"/>
    <x v="0"/>
    <s v="Coordinador GIT Servicios Administrativos"/>
    <x v="0"/>
    <x v="0"/>
    <s v="N/A"/>
    <s v="N/A"/>
    <n v="72"/>
    <d v="2021-01-15T00:00:00"/>
    <n v="0"/>
    <n v="739850240"/>
    <n v="739850240"/>
    <x v="0"/>
    <s v="SUBATOURS LTDA"/>
    <n v="0"/>
    <x v="0"/>
    <n v="24331"/>
    <x v="0"/>
    <x v="0"/>
  </r>
  <r>
    <x v="0"/>
    <n v="68"/>
    <x v="0"/>
    <x v="0"/>
    <x v="0"/>
    <x v="0"/>
    <x v="0"/>
    <x v="8"/>
    <s v="Servicios de mantenimiento y reparación de vehículos"/>
    <x v="0"/>
    <n v="78181500"/>
    <s v="Prestación de servicios para el mantenimiento preventivo, correctivo y suministro e instalación de repuestos, para los vehículos livianos y unidades móviles del parque automotor del IGAC a nivel nacional."/>
    <x v="0"/>
    <x v="0"/>
    <n v="8"/>
    <x v="0"/>
    <x v="2"/>
    <x v="1"/>
    <n v="346300000"/>
    <n v="346300000"/>
    <x v="0"/>
    <x v="2"/>
    <x v="0"/>
    <x v="0"/>
    <x v="10"/>
    <s v="Secretaria General - GIT servicios administrativos"/>
    <x v="0"/>
    <s v="Coordinador GIT Servicios Administrativos"/>
    <x v="0"/>
    <x v="0"/>
    <s v="N/A"/>
    <s v="N/A"/>
    <n v="528"/>
    <d v="2021-04-14T00:00:00"/>
    <n v="0"/>
    <n v="346223527"/>
    <n v="346223527"/>
    <x v="0"/>
    <s v="UNION TEMPORAL AUTOMOTRIZ 2020_x000a_AUTO INVERSIONES COLOMBIA S.A AUTOINVERCOL_x000a_CENTRO INTEGRAL DE MANTENIMIENTO ATOCARS SAS_x000a_"/>
    <n v="76473"/>
    <x v="0"/>
    <s v="24711_x000a_24712_x000a_24713_x000a_24735"/>
    <x v="0"/>
    <x v="0"/>
  </r>
  <r>
    <x v="0"/>
    <n v="54"/>
    <x v="0"/>
    <x v="0"/>
    <x v="0"/>
    <x v="0"/>
    <x v="0"/>
    <x v="7"/>
    <s v="Transporte de personal"/>
    <x v="0"/>
    <n v="20102301"/>
    <s v="Servicio de Transporte Especial de Pasajeros y de carga a Nivel Nacional del Instituto Geográfico Agustín Codazzi. "/>
    <x v="5"/>
    <x v="5"/>
    <n v="11"/>
    <x v="0"/>
    <x v="2"/>
    <x v="0"/>
    <n v="1421305246"/>
    <n v="1421305246"/>
    <x v="0"/>
    <x v="2"/>
    <x v="0"/>
    <x v="0"/>
    <x v="10"/>
    <s v="Secretaria General - GIT servicios administrativos"/>
    <x v="0"/>
    <s v="Coordinador GIT Servicios Administrativos"/>
    <x v="0"/>
    <x v="0"/>
    <s v="N/A"/>
    <s v="N/A"/>
    <n v="210"/>
    <d v="2021-02-08T00:00:00"/>
    <n v="1421305246"/>
    <n v="1421305246"/>
    <n v="1421305246"/>
    <x v="0"/>
    <s v="UNION TEMPORAL UT G3 IGAC 2021"/>
    <n v="0"/>
    <x v="0"/>
    <n v="24738"/>
    <x v="0"/>
    <x v="0"/>
  </r>
  <r>
    <x v="0"/>
    <m/>
    <x v="0"/>
    <x v="0"/>
    <x v="0"/>
    <x v="4"/>
    <x v="1"/>
    <x v="6"/>
    <s v="Desinfección"/>
    <x v="0"/>
    <n v="76101500"/>
    <s v="Prestación de servicios para saneamiento básico de la sede central IGAC"/>
    <x v="3"/>
    <x v="3"/>
    <n v="7"/>
    <x v="0"/>
    <x v="3"/>
    <x v="0"/>
    <n v="15000000"/>
    <n v="15000000"/>
    <x v="0"/>
    <x v="1"/>
    <x v="0"/>
    <x v="0"/>
    <x v="12"/>
    <s v="sertvcios admnistrativos "/>
    <x v="0"/>
    <s v="Coordinador GIT Talento Humano"/>
    <x v="0"/>
    <x v="0"/>
    <s v="N/A"/>
    <s v="N/A"/>
    <m/>
    <m/>
    <e v="#N/A"/>
    <e v="#N/A"/>
    <e v="#N/A"/>
    <x v="1"/>
    <m/>
    <n v="0"/>
    <x v="0"/>
    <m/>
    <x v="1"/>
    <x v="4"/>
  </r>
  <r>
    <x v="0"/>
    <n v="69"/>
    <x v="0"/>
    <x v="0"/>
    <x v="0"/>
    <x v="0"/>
    <x v="0"/>
    <x v="11"/>
    <s v="Publicidad en periódicos"/>
    <x v="0"/>
    <n v="82101504"/>
    <s v="Prestación de servicios para realizar la publicación de avisos en un diario de circulación nacional"/>
    <x v="0"/>
    <x v="0"/>
    <n v="9"/>
    <x v="0"/>
    <x v="3"/>
    <x v="0"/>
    <n v="7000000"/>
    <n v="7000000"/>
    <x v="0"/>
    <x v="0"/>
    <x v="0"/>
    <x v="0"/>
    <x v="12"/>
    <s v="Secretaria General - GIT Talento Humano"/>
    <x v="0"/>
    <s v="Coordinador GIT Talento Humano"/>
    <x v="0"/>
    <x v="0"/>
    <s v="N/A"/>
    <s v="N/A"/>
    <n v="538"/>
    <d v="2021-04-20T00:00:00"/>
    <e v="#N/A"/>
    <n v="7000000"/>
    <n v="7000000"/>
    <x v="0"/>
    <s v="BIG MEDIA PUBLICIDAD S.A.S"/>
    <n v="0"/>
    <x v="0"/>
    <n v="24719"/>
    <x v="0"/>
    <x v="0"/>
  </r>
  <r>
    <x v="2"/>
    <s v="3--4"/>
    <x v="0"/>
    <x v="0"/>
    <x v="0"/>
    <x v="0"/>
    <x v="0"/>
    <x v="0"/>
    <s v="Ropa de seguridad"/>
    <x v="0"/>
    <n v="46181500"/>
    <s v="Adquisición de elementos de Protección Personal (EPP) para la protección de los colaboradores del IGAC a nivel nacional en el marco de la emergencia declarada&quot; COVD-19&quot;"/>
    <x v="2"/>
    <x v="2"/>
    <n v="1"/>
    <x v="0"/>
    <x v="2"/>
    <x v="0"/>
    <n v="100000000"/>
    <n v="100000000"/>
    <x v="0"/>
    <x v="0"/>
    <x v="0"/>
    <x v="0"/>
    <x v="12"/>
    <s v="Secretaria General - GIT Talento Humano"/>
    <x v="0"/>
    <s v="Coordinador GIT Talento Humano"/>
    <x v="0"/>
    <x v="0"/>
    <s v="N/A"/>
    <s v="N/A"/>
    <n v="487"/>
    <d v="2021-03-18T00:00:00"/>
    <e v="#N/A"/>
    <n v="84103190"/>
    <n v="84103190"/>
    <x v="0"/>
    <s v="BON SANTE SAS_x000a_LOGISTICA Y GESTION DE NEGOCIOS SAS"/>
    <n v="15896810"/>
    <x v="0"/>
    <s v="24621_x000a_24635"/>
    <x v="0"/>
    <x v="0"/>
  </r>
  <r>
    <x v="0"/>
    <n v="62"/>
    <x v="0"/>
    <x v="0"/>
    <x v="0"/>
    <x v="0"/>
    <x v="0"/>
    <x v="0"/>
    <s v="Centros o servicios móviles de atención de salud"/>
    <x v="0"/>
    <n v="85101508"/>
    <s v="Prestación de servicios de apoyo a la Gestión para llevar a cabo los programas y proyectos Institucionales que forman  parte del plan de bienestar  y estímulos, capacitación, seguridad y salud en el trabajo dirigido a los funcionarios del Instituto Geográfico Agustín Codazzi,  y que de acuerdo con las normas vigentes esté en la obligación de garantizar."/>
    <x v="2"/>
    <x v="2"/>
    <n v="9"/>
    <x v="0"/>
    <x v="0"/>
    <x v="0"/>
    <n v="250000000"/>
    <n v="250000000"/>
    <x v="0"/>
    <x v="0"/>
    <x v="0"/>
    <x v="0"/>
    <x v="12"/>
    <s v="Secretaria General - GIT Talento Humano"/>
    <x v="0"/>
    <s v="Coordinador GIT Talento Humano"/>
    <x v="0"/>
    <x v="0"/>
    <s v="N/A"/>
    <s v="N/A"/>
    <n v="499"/>
    <d v="2021-03-25T00:00:00"/>
    <n v="0"/>
    <n v="142694916"/>
    <n v="142694916"/>
    <x v="0"/>
    <s v="CAFAM"/>
    <n v="107305084"/>
    <x v="0"/>
    <n v="24632"/>
    <x v="0"/>
    <x v="0"/>
  </r>
  <r>
    <x v="2"/>
    <s v="19-20-21-22-23-24-25-26-27-28-29-30-31-32-33-34-35-36-37-38"/>
    <x v="0"/>
    <x v="0"/>
    <x v="0"/>
    <x v="0"/>
    <x v="0"/>
    <x v="12"/>
    <s v="Batas protectoras"/>
    <x v="0"/>
    <n v="46181533"/>
    <s v="Adquisición de elementos de seguridad industrial "/>
    <x v="7"/>
    <x v="7"/>
    <n v="11"/>
    <x v="0"/>
    <x v="2"/>
    <x v="0"/>
    <n v="400000000"/>
    <n v="400000000"/>
    <x v="0"/>
    <x v="1"/>
    <x v="0"/>
    <x v="0"/>
    <x v="12"/>
    <s v="Secretaria General - GIT Talento Humano"/>
    <x v="0"/>
    <s v="Coordinador GIT Talento Humano"/>
    <x v="0"/>
    <x v="0"/>
    <s v="N/A"/>
    <s v="N/A"/>
    <n v="603"/>
    <d v="2021-05-21T00:00:00"/>
    <n v="39174441"/>
    <n v="39174441"/>
    <n v="39174441"/>
    <x v="0"/>
    <s v="CENCOSUD_x000a_PANAMERICANA LIBRERIA Y PAPELERIA SA_x000a_PROVEER INSTITUCIONAL SAS_x000a_ALMACENES EXITO S A"/>
    <n v="360825559"/>
    <x v="0"/>
    <s v="24739_x000a_24740_x000a_24741_x000a_24742"/>
    <x v="0"/>
    <x v="0"/>
  </r>
  <r>
    <x v="0"/>
    <n v="64"/>
    <x v="0"/>
    <x v="0"/>
    <x v="0"/>
    <x v="0"/>
    <x v="0"/>
    <x v="0"/>
    <s v="Servicios secretariales o de administración de oficinas  "/>
    <x v="0"/>
    <n v="80161501"/>
    <s v="prestación de servicios personales para realizar actividades relacionadas con la elaboración de novedades administrativas de los funcionarios  de la entidad"/>
    <x v="2"/>
    <x v="2"/>
    <n v="4"/>
    <x v="0"/>
    <x v="0"/>
    <x v="0"/>
    <n v="10685932"/>
    <n v="10685932"/>
    <x v="0"/>
    <x v="0"/>
    <x v="0"/>
    <x v="0"/>
    <x v="12"/>
    <s v="Secretaria General - GIT Talento Humano"/>
    <x v="0"/>
    <s v="Coordinador GIT Talento Humano"/>
    <x v="1"/>
    <x v="1"/>
    <m/>
    <m/>
    <n v="558"/>
    <d v="2021-04-28T00:00:00"/>
    <n v="2671483"/>
    <n v="10685932"/>
    <n v="10685932"/>
    <x v="0"/>
    <s v="DAIRO JAVIER MARINEZ ACHURY"/>
    <n v="0"/>
    <x v="0"/>
    <n v="24703"/>
    <x v="0"/>
    <x v="0"/>
  </r>
  <r>
    <x v="0"/>
    <n v="66"/>
    <x v="0"/>
    <x v="0"/>
    <x v="2"/>
    <x v="2"/>
    <x v="0"/>
    <x v="0"/>
    <s v="Servicios secretariales o de administración de oficinas  "/>
    <x v="0"/>
    <n v="80161501"/>
    <s v="prestación de servicios personales para la actualización y el mantenimiento de la información generada desde el proc eso  de talento humano"/>
    <x v="2"/>
    <x v="2"/>
    <n v="4"/>
    <x v="0"/>
    <x v="0"/>
    <x v="0"/>
    <n v="16785720"/>
    <n v="16785720"/>
    <x v="0"/>
    <x v="0"/>
    <x v="2"/>
    <x v="0"/>
    <x v="5"/>
    <m/>
    <x v="1"/>
    <m/>
    <x v="1"/>
    <x v="1"/>
    <m/>
    <m/>
    <n v="562"/>
    <d v="2021-04-28T00:00:00"/>
    <e v="#N/A"/>
    <e v="#N/A"/>
    <e v="#N/A"/>
    <x v="1"/>
    <s v="GINA VANESSA CRUZ GARCIA_x000a_YEISON FABIÁN MORALES BOTACHE"/>
    <n v="0"/>
    <x v="0"/>
    <m/>
    <x v="0"/>
    <x v="2"/>
  </r>
  <r>
    <x v="2"/>
    <n v="1"/>
    <x v="0"/>
    <x v="0"/>
    <x v="0"/>
    <x v="0"/>
    <x v="0"/>
    <x v="12"/>
    <s v="Desfibrilador cardiovertidor implantable icd o desfibrilador para terapia de re sincronización cardíaca crt-d"/>
    <x v="0"/>
    <n v="42203505"/>
    <s v="Adquisición de desfibrilador para las direcciones territoriales"/>
    <x v="7"/>
    <x v="7"/>
    <n v="1"/>
    <x v="0"/>
    <x v="3"/>
    <x v="0"/>
    <n v="20000000"/>
    <n v="20000000"/>
    <x v="0"/>
    <x v="1"/>
    <x v="0"/>
    <x v="0"/>
    <x v="12"/>
    <s v="Secretaria General - GIT Talento Humano"/>
    <x v="0"/>
    <s v="Coordinador GIT Talento Humano"/>
    <x v="0"/>
    <x v="0"/>
    <s v="N/A"/>
    <s v="N/A"/>
    <m/>
    <d v="2021-05-19T00:00:00"/>
    <n v="20000000"/>
    <n v="20000000"/>
    <n v="20000000"/>
    <x v="0"/>
    <s v="INICIO PROCESO"/>
    <n v="0"/>
    <x v="0"/>
    <m/>
    <x v="0"/>
    <x v="0"/>
  </r>
  <r>
    <x v="0"/>
    <n v="22"/>
    <x v="0"/>
    <x v="0"/>
    <x v="0"/>
    <x v="0"/>
    <x v="0"/>
    <x v="1"/>
    <s v="Servicios secretariales o de administración de oficinas  "/>
    <x v="0"/>
    <n v="80161501"/>
    <s v="Prestación de servicios profesionales de soporte jurídico al GIT Gestión del Talento Humano, para la gestión contractual y administrativa que requiera la Coordinación, así como la proyección y revisión de respuestas a derechos de petición, recursos y actos administrativos, requerimientos de los entes de control y demás temas trasversales del área._x000a_"/>
    <x v="1"/>
    <x v="1"/>
    <n v="345"/>
    <x v="1"/>
    <x v="0"/>
    <x v="1"/>
    <n v="32845116"/>
    <n v="32845116"/>
    <x v="0"/>
    <x v="1"/>
    <x v="0"/>
    <x v="0"/>
    <x v="13"/>
    <s v="Secretaría General - GIT de Talento Humano"/>
    <x v="0"/>
    <s v="Coordinador GIT de Talento Humano"/>
    <x v="0"/>
    <x v="0"/>
    <s v="N/A"/>
    <s v="N/A"/>
    <n v="22"/>
    <d v="2021-01-08T00:00:00"/>
    <n v="2856097"/>
    <n v="32845116"/>
    <n v="32845116"/>
    <x v="0"/>
    <s v="MARIA FERNANDA CELY VARGAS"/>
    <n v="0"/>
    <x v="0"/>
    <n v="24183"/>
    <x v="0"/>
    <x v="0"/>
  </r>
  <r>
    <x v="0"/>
    <n v="21"/>
    <x v="0"/>
    <x v="0"/>
    <x v="3"/>
    <x v="3"/>
    <x v="0"/>
    <x v="1"/>
    <s v="Servicios secretariales o de administración de oficinas  "/>
    <x v="0"/>
    <n v="80161501"/>
    <s v="Prestación de servicios profesionales para dar cumplimiento a los procesos de Capacitacion, Bienestar e Incentivos. Carrera Administrativa, Seguridad y  Salud en el Trabajo, Nomina  y demas temas transversales  del Grupo Interno de Trabajo Gestión del Talento Humano en cumplimiento de sus objetivos institucionales."/>
    <x v="1"/>
    <x v="1"/>
    <n v="345"/>
    <x v="1"/>
    <x v="0"/>
    <x v="0"/>
    <n v="267858460"/>
    <n v="267858460"/>
    <x v="0"/>
    <x v="1"/>
    <x v="3"/>
    <x v="0"/>
    <x v="13"/>
    <s v="Secretaría General - GIT de Talento Humano"/>
    <x v="0"/>
    <s v="Coordinador GIT de Talento Humano"/>
    <x v="0"/>
    <x v="0"/>
    <s v="N/A"/>
    <s v="N/A"/>
    <n v="19"/>
    <d v="2021-01-08T00:00:00"/>
    <n v="5823010"/>
    <n v="66964615"/>
    <n v="267858460"/>
    <x v="0"/>
    <s v="NELSON ENRIQUE ARAQUE RODRIGUEZ_x000a_DIANA CRISTINA HENRIQUEZ RUIZ_x000a_DIANA MARLEN GÁMEZ BELLO_x000a_NATALIA MARIA CHAVEZ NAVARRETE_x000a_"/>
    <n v="0"/>
    <x v="0"/>
    <s v="24178_x000a_24179_x000a_24180_x000a_24181_x000a_"/>
    <x v="0"/>
    <x v="3"/>
  </r>
  <r>
    <x v="0"/>
    <n v="19"/>
    <x v="0"/>
    <x v="0"/>
    <x v="0"/>
    <x v="0"/>
    <x v="0"/>
    <x v="1"/>
    <s v="Servicios secretariales o de administración de oficinas  "/>
    <x v="0"/>
    <n v="80161501"/>
    <s v="Prestación de servicios profesionales para el desarrollo, implementación  y seguimiento del plan estratégico del Grupo Interno de Trabajo Gestion del Talento Humano bajo los parametros del modelo integrado de planeacion y gestion MIPG  "/>
    <x v="1"/>
    <x v="1"/>
    <n v="345"/>
    <x v="1"/>
    <x v="0"/>
    <x v="0"/>
    <n v="92327704"/>
    <n v="92327704"/>
    <x v="0"/>
    <x v="1"/>
    <x v="0"/>
    <x v="0"/>
    <x v="13"/>
    <s v="Secretaría General - GIT de Talento Humano"/>
    <x v="0"/>
    <s v="Coordinador GIT de Talento Humano"/>
    <x v="0"/>
    <x v="0"/>
    <s v="N/A"/>
    <s v="N/A"/>
    <n v="20"/>
    <d v="2021-01-12T00:00:00"/>
    <n v="8028496"/>
    <n v="92327704"/>
    <n v="92327704"/>
    <x v="0"/>
    <s v="NYDIA MARCELA RIVERA RODRIGUEZ"/>
    <n v="0"/>
    <x v="0"/>
    <n v="24184"/>
    <x v="0"/>
    <x v="0"/>
  </r>
  <r>
    <x v="0"/>
    <n v="20"/>
    <x v="0"/>
    <x v="0"/>
    <x v="0"/>
    <x v="0"/>
    <x v="0"/>
    <x v="1"/>
    <s v="Servicios secretariales o de administración de oficinas  "/>
    <x v="0"/>
    <n v="80161501"/>
    <s v="Prestación de servicios profesionales para brindar asesoría, acompañamiento y soporte jurídico en los temas relacionados con carrera administrativa, regimen prestacional, laboral individual y colectivo y demás asuntos inherentes al proceso de Gestion de Talento Humano del Instituto. "/>
    <x v="1"/>
    <x v="1"/>
    <n v="345"/>
    <x v="1"/>
    <x v="0"/>
    <x v="1"/>
    <n v="92327704"/>
    <n v="92327704"/>
    <x v="0"/>
    <x v="1"/>
    <x v="0"/>
    <x v="0"/>
    <x v="13"/>
    <s v="Secretaría General - GIT de Talento Humano"/>
    <x v="0"/>
    <s v="Coordinador GIT de Talento Humano"/>
    <x v="0"/>
    <x v="0"/>
    <s v="N/A"/>
    <s v="N/A"/>
    <n v="21"/>
    <d v="2021-01-07T00:00:00"/>
    <n v="8028496"/>
    <n v="92327704"/>
    <n v="92327704"/>
    <x v="0"/>
    <s v="YENNY ZULEIMA CARREÑO CONTRERAS"/>
    <n v="0"/>
    <x v="0"/>
    <n v="24168"/>
    <x v="0"/>
    <x v="0"/>
  </r>
  <r>
    <x v="0"/>
    <n v="65"/>
    <x v="0"/>
    <x v="0"/>
    <x v="2"/>
    <x v="2"/>
    <x v="0"/>
    <x v="2"/>
    <s v="Servicios secretariales o de administración de oficinas  "/>
    <x v="0"/>
    <n v="80161501"/>
    <s v="prestación de servicios profesionales  para realizar actividades de  actualización, revisión valoración y proyección de actos administrativos del Git de Talento humano  y el mantenimiento de la información generada desde el proceso  de talento humano"/>
    <x v="2"/>
    <x v="2"/>
    <n v="4"/>
    <x v="0"/>
    <x v="0"/>
    <x v="0"/>
    <n v="34108176"/>
    <n v="34108176"/>
    <x v="0"/>
    <x v="0"/>
    <x v="2"/>
    <x v="0"/>
    <x v="12"/>
    <s v="Secretaria General - GIT Talento Humano"/>
    <x v="0"/>
    <s v="Coordinador GIT Talento Humano"/>
    <x v="1"/>
    <x v="1"/>
    <m/>
    <m/>
    <n v="511"/>
    <d v="2021-03-29T00:00:00"/>
    <n v="4263522"/>
    <n v="17054088"/>
    <n v="34108176"/>
    <x v="0"/>
    <s v="YESED ALEJANDRA RODRIGUEZ ROJAS_x000a_DIANAMARCELA RAMIREZ CASTILLO"/>
    <n v="0"/>
    <x v="0"/>
    <s v="24646_x000a_24648"/>
    <x v="0"/>
    <x v="2"/>
  </r>
  <r>
    <x v="0"/>
    <m/>
    <x v="0"/>
    <x v="0"/>
    <x v="0"/>
    <x v="4"/>
    <x v="1"/>
    <x v="6"/>
    <s v="Servicios de compra de vestuario"/>
    <x v="0"/>
    <n v="91111703"/>
    <s v="Adquisición de dotación de vestuario de calle para los funcionarios a nivel nacional "/>
    <x v="3"/>
    <x v="3"/>
    <n v="5"/>
    <x v="0"/>
    <x v="2"/>
    <x v="0"/>
    <n v="400000000"/>
    <n v="400000000"/>
    <x v="0"/>
    <x v="1"/>
    <x v="0"/>
    <x v="0"/>
    <x v="12"/>
    <s v="Secretaria General - GIT Talento Humano"/>
    <x v="0"/>
    <s v="Coordinador GIT Talento Humano"/>
    <x v="0"/>
    <x v="0"/>
    <s v="N/A"/>
    <s v="N/A"/>
    <m/>
    <m/>
    <e v="#N/A"/>
    <e v="#N/A"/>
    <e v="#N/A"/>
    <x v="1"/>
    <m/>
    <n v="0"/>
    <x v="0"/>
    <m/>
    <x v="1"/>
    <x v="4"/>
  </r>
  <r>
    <x v="0"/>
    <m/>
    <x v="0"/>
    <x v="0"/>
    <x v="0"/>
    <x v="4"/>
    <x v="1"/>
    <x v="5"/>
    <s v="Batas protectoras"/>
    <x v="1"/>
    <n v="46181533"/>
    <s v="Adquisición de elementos de protección personal para el personal que desarrolla actividades a nivel territorial en el desarrollo de la misionalidad del IGAC. "/>
    <x v="3"/>
    <x v="3"/>
    <n v="16"/>
    <x v="0"/>
    <x v="2"/>
    <x v="0"/>
    <n v="40000000"/>
    <n v="40000000"/>
    <x v="0"/>
    <x v="1"/>
    <x v="0"/>
    <x v="0"/>
    <x v="12"/>
    <s v="Secretaria General - GIT Talento Humano"/>
    <x v="0"/>
    <s v="Coordinador GIT Talento Humano"/>
    <x v="0"/>
    <x v="0"/>
    <s v="N/A"/>
    <s v="N/A"/>
    <m/>
    <m/>
    <e v="#N/A"/>
    <e v="#N/A"/>
    <e v="#N/A"/>
    <x v="1"/>
    <m/>
    <n v="0"/>
    <x v="0"/>
    <m/>
    <x v="1"/>
    <x v="4"/>
  </r>
  <r>
    <x v="0"/>
    <m/>
    <x v="0"/>
    <x v="0"/>
    <x v="0"/>
    <x v="4"/>
    <x v="1"/>
    <x v="5"/>
    <s v="Servicios de compra de vestuario"/>
    <x v="1"/>
    <n v="91111703"/>
    <s v="Adquición de zapatos y elementos de vestuario de protección "/>
    <x v="3"/>
    <x v="3"/>
    <n v="16"/>
    <x v="0"/>
    <x v="2"/>
    <x v="0"/>
    <n v="20000000"/>
    <n v="20000000"/>
    <x v="0"/>
    <x v="1"/>
    <x v="0"/>
    <x v="0"/>
    <x v="12"/>
    <s v="Secretaria General - GIT Talento Humano"/>
    <x v="0"/>
    <s v="Coordinador GIT Talento Humano"/>
    <x v="0"/>
    <x v="0"/>
    <s v="N/A"/>
    <s v="N/A"/>
    <m/>
    <m/>
    <e v="#N/A"/>
    <e v="#N/A"/>
    <e v="#N/A"/>
    <x v="1"/>
    <m/>
    <n v="0"/>
    <x v="0"/>
    <m/>
    <x v="1"/>
    <x v="4"/>
  </r>
  <r>
    <x v="0"/>
    <m/>
    <x v="0"/>
    <x v="0"/>
    <x v="0"/>
    <x v="4"/>
    <x v="1"/>
    <x v="12"/>
    <s v="Centros o servicios móviles de atención de salud"/>
    <x v="0"/>
    <n v="85101508"/>
    <s v="Prestación de servicios para la realización de los exámenes ocupacionales para los funcionarios de la entidad a nivel nacional"/>
    <x v="3"/>
    <x v="3"/>
    <n v="7"/>
    <x v="0"/>
    <x v="4"/>
    <x v="0"/>
    <n v="80000000"/>
    <n v="80000000"/>
    <x v="0"/>
    <x v="1"/>
    <x v="0"/>
    <x v="0"/>
    <x v="12"/>
    <s v="Secretaria General - GIT Talento Humano"/>
    <x v="0"/>
    <s v="Coordinador GIT Talento Humano"/>
    <x v="0"/>
    <x v="0"/>
    <s v="N/A"/>
    <s v="N/A"/>
    <m/>
    <m/>
    <e v="#N/A"/>
    <e v="#N/A"/>
    <e v="#N/A"/>
    <x v="1"/>
    <m/>
    <n v="0"/>
    <x v="0"/>
    <m/>
    <x v="1"/>
    <x v="4"/>
  </r>
  <r>
    <x v="3"/>
    <n v="25"/>
    <x v="2"/>
    <x v="3"/>
    <x v="2"/>
    <x v="2"/>
    <x v="0"/>
    <x v="1"/>
    <s v="Servicios de formación profesional en ingeniería"/>
    <x v="0"/>
    <n v="86101610"/>
    <s v="Prestación de servicios personales para realizar el lavado y alistamiento de la instrumentación requerida para la ejecución de análisis en el GIT Laboratorio Nacional de Suelos."/>
    <x v="1"/>
    <x v="1"/>
    <n v="7"/>
    <x v="0"/>
    <x v="0"/>
    <x v="1"/>
    <n v="28519428"/>
    <n v="28519428"/>
    <x v="0"/>
    <x v="2"/>
    <x v="2"/>
    <x v="1"/>
    <x v="14"/>
    <s v="Subdirección de Agrología"/>
    <x v="2"/>
    <s v="Subdirector de Agrología "/>
    <x v="2"/>
    <x v="2"/>
    <s v="Análisis físicos, químicos, biológicos y mineralógicos de suelos"/>
    <s v="Pruebas químicas, físicas, mineralógicas y biológicas de suelos realizadas"/>
    <n v="129"/>
    <d v="2021-01-22T00:00:00"/>
    <n v="2004904"/>
    <n v="14034328"/>
    <n v="28068656"/>
    <x v="0"/>
    <s v=" GLADYS VELANDIA  _x000a_ANA JAZMÍN OTALORA RODRÍGUEZ"/>
    <n v="450772"/>
    <x v="0"/>
    <s v="24353_x000a_24354"/>
    <x v="0"/>
    <x v="2"/>
  </r>
  <r>
    <x v="3"/>
    <n v="14"/>
    <x v="2"/>
    <x v="3"/>
    <x v="2"/>
    <x v="2"/>
    <x v="0"/>
    <x v="1"/>
    <s v="Servicios de formación profesional en ingeniería"/>
    <x v="0"/>
    <n v="86101610"/>
    <s v="Prestación de servicios profesionales para avalar la consolidación y calidad de los productos generados de  cobertura y uso de la tierra de acuerdo los lineamientos y metas de la Subdirección de Agrología."/>
    <x v="1"/>
    <x v="1"/>
    <n v="7"/>
    <x v="0"/>
    <x v="0"/>
    <x v="1"/>
    <n v="67640720"/>
    <n v="67640720"/>
    <x v="0"/>
    <x v="2"/>
    <x v="2"/>
    <x v="1"/>
    <x v="14"/>
    <s v="Subdirección de Agrología"/>
    <x v="3"/>
    <s v="Subdirector de Agrología "/>
    <x v="2"/>
    <x v="3"/>
    <s v="Geomorfología aplicada a levantamientos de suelos, Levantamientos de Coberturas, Uso de la tierra, Conflictos biofísicos de uso del territorio, difusión y disposición de la información generada."/>
    <s v="Sistema de información agrologica actualizado"/>
    <n v="143"/>
    <d v="2021-01-22T00:00:00"/>
    <n v="4738790"/>
    <n v="33171530"/>
    <n v="66343060"/>
    <x v="0"/>
    <s v="_x000a_MARIA ELENA REBOLLO_x000a_WILMER  GUZMAN MARTINEZ"/>
    <n v="1297660"/>
    <x v="0"/>
    <s v="24368_x000a_24499"/>
    <x v="0"/>
    <x v="2"/>
  </r>
  <r>
    <x v="3"/>
    <n v="1"/>
    <x v="2"/>
    <x v="3"/>
    <x v="0"/>
    <x v="0"/>
    <x v="0"/>
    <x v="1"/>
    <s v="Servicios de formación profesional en ingeniería"/>
    <x v="0"/>
    <n v="86101610"/>
    <s v="Prestación de servicios profesionales para gestionar la etapa preparatoria de las solicitudes de bienes, servicios y/o obras públicas, así como registro, verificación y publicación de los trámites contractuales dentro de las plataformas."/>
    <x v="1"/>
    <x v="1"/>
    <n v="7"/>
    <x v="0"/>
    <x v="0"/>
    <x v="1"/>
    <n v="51312562"/>
    <n v="51312562"/>
    <x v="0"/>
    <x v="2"/>
    <x v="0"/>
    <x v="1"/>
    <x v="14"/>
    <s v="Subdirección de Agrología"/>
    <x v="4"/>
    <s v="Subdirector de Agrología "/>
    <x v="2"/>
    <x v="3"/>
    <s v="Estudio de suelos como insumo para el ordenamiento integral del territorio."/>
    <s v="Sistema de información agrologica actualizado"/>
    <n v="105"/>
    <d v="2021-01-22T00:00:00"/>
    <n v="7261336"/>
    <n v="50829352"/>
    <n v="50829352"/>
    <x v="0"/>
    <s v="ADRIANA CAROLINA RIVADENEIRA PISCIOTTI"/>
    <n v="483210"/>
    <x v="0"/>
    <n v="24307"/>
    <x v="0"/>
    <x v="0"/>
  </r>
  <r>
    <x v="3"/>
    <n v="6"/>
    <x v="2"/>
    <x v="3"/>
    <x v="0"/>
    <x v="0"/>
    <x v="0"/>
    <x v="1"/>
    <s v="Servicios de formación profesional en ingeniería"/>
    <x v="0"/>
    <n v="86101610"/>
    <s v="Prestación de servicios para el manejo de la información que genere la subdirección de agrología en el desarrollo de sus proyectos."/>
    <x v="1"/>
    <x v="1"/>
    <n v="7"/>
    <x v="0"/>
    <x v="0"/>
    <x v="1"/>
    <n v="18155711"/>
    <n v="18155711"/>
    <x v="0"/>
    <x v="2"/>
    <x v="0"/>
    <x v="1"/>
    <x v="14"/>
    <s v="Subdirección de Agrología"/>
    <x v="4"/>
    <s v="Subdirector de Agrología "/>
    <x v="2"/>
    <x v="3"/>
    <s v="Estudio de suelos como insumo para el ordenamiento integral del territorio."/>
    <s v="Sistema de información agrologica actualizado"/>
    <n v="119"/>
    <d v="2021-01-22T00:00:00"/>
    <n v="2575938"/>
    <n v="18031566"/>
    <n v="18031566"/>
    <x v="0"/>
    <s v="ANDREA PILAR SINTURA HUERTA"/>
    <n v="124145"/>
    <x v="0"/>
    <n v="24309"/>
    <x v="0"/>
    <x v="0"/>
  </r>
  <r>
    <x v="3"/>
    <n v="9"/>
    <x v="2"/>
    <x v="3"/>
    <x v="4"/>
    <x v="6"/>
    <x v="0"/>
    <x v="1"/>
    <s v="Servicios de formación profesional en ingeniería"/>
    <x v="0"/>
    <n v="86101610"/>
    <s v="Prestación de servicios profesionales para realizar el levantamiento de suelos  y capacidad de uso de las tierras en los proyectos que adelanta la Subdirección de Agrología"/>
    <x v="1"/>
    <x v="1"/>
    <n v="7"/>
    <x v="0"/>
    <x v="0"/>
    <x v="1"/>
    <n v="202827758"/>
    <n v="202827758"/>
    <x v="0"/>
    <x v="2"/>
    <x v="4"/>
    <x v="1"/>
    <x v="14"/>
    <s v="Subdirección de Agrología"/>
    <x v="4"/>
    <s v="Subdirector de Agrología "/>
    <x v="2"/>
    <x v="3"/>
    <s v="Estudio de suelos como insumo para el ordenamiento integral del territorio."/>
    <s v="Sistema de información agrologica actualizado"/>
    <n v="107"/>
    <d v="2021-01-22T00:00:00"/>
    <n v="4112781"/>
    <n v="28789467"/>
    <n v="201526269"/>
    <x v="0"/>
    <s v="BEATRIZ OLARTE ALCANTAR_x000a_PATRCIA ROZO RODRIGUEZ_x000a_LORENA PATRICIA SALAMANCA GONZALEZ_x000a_REINALDO RIOS PUENTES_x000a_DIEGO LEONARDO CORTES DELGADILLO_x000a_EDWIN BENAVIDES RODRIGUEZ_x000a_CLAUDIA MARCELA PRORRAS VANEGAS"/>
    <n v="1301489"/>
    <x v="0"/>
    <s v="24320_x000a_24325_x000a_24326_x000a_24327_x000a_24328_x000a_24329_x000a_24330"/>
    <x v="0"/>
    <x v="6"/>
  </r>
  <r>
    <x v="3"/>
    <n v="19"/>
    <x v="2"/>
    <x v="3"/>
    <x v="1"/>
    <x v="1"/>
    <x v="0"/>
    <x v="1"/>
    <s v="Servicios de formación profesional en ingeniería"/>
    <x v="0"/>
    <n v="86101610"/>
    <s v="Prestación de servicios personales para la ejecución de análisis básicos y aplicación de controles de calidad en el GIT Laboratorio Nacional de Suelos."/>
    <x v="1"/>
    <x v="1"/>
    <n v="7"/>
    <x v="0"/>
    <x v="0"/>
    <x v="1"/>
    <n v="54467133"/>
    <n v="54467133"/>
    <x v="0"/>
    <x v="2"/>
    <x v="1"/>
    <x v="1"/>
    <x v="14"/>
    <s v="Subdirección de Agrología"/>
    <x v="2"/>
    <s v="Subdirector de Agrología "/>
    <x v="2"/>
    <x v="2"/>
    <s v="Análisis físicos, químicos, biológicos y mineralógicos de suelos"/>
    <s v="Pruebas químicas, físicas, mineralógicas y biológicas de suelos realizadas"/>
    <n v="118"/>
    <d v="2021-01-22T00:00:00"/>
    <n v="2575938"/>
    <n v="18031566"/>
    <n v="54094698"/>
    <x v="0"/>
    <s v="DAVID LEONARDO CACERES_x000a_ANGELICA MARIA  SANCHEZ  ORDOÑEZ  _x000a_MARY  LESVIA  ARDILA  QUINTANA"/>
    <n v="372435"/>
    <x v="0"/>
    <s v="24317_x000a_24318_x000a_24319"/>
    <x v="0"/>
    <x v="1"/>
  </r>
  <r>
    <x v="3"/>
    <n v="13"/>
    <x v="2"/>
    <x v="3"/>
    <x v="2"/>
    <x v="2"/>
    <x v="0"/>
    <x v="1"/>
    <s v="Servicios de formación profesional en ingeniería"/>
    <x v="0"/>
    <n v="86101610"/>
    <s v="Prestación de servicios profesionales para la implementación de sistemas de información geográfica en la estructuración y consolidación de productos cartográficos de los diferentes proyectos que adelante la Subdirección de Agrología."/>
    <x v="1"/>
    <x v="1"/>
    <n v="7"/>
    <x v="0"/>
    <x v="0"/>
    <x v="1"/>
    <n v="57950788"/>
    <n v="57950788"/>
    <x v="0"/>
    <x v="2"/>
    <x v="2"/>
    <x v="1"/>
    <x v="14"/>
    <s v="Subdirección de Agrología"/>
    <x v="3"/>
    <s v="Subdirector de Agrología "/>
    <x v="2"/>
    <x v="3"/>
    <s v="Geomorfología aplicada a levantamientos de suelos, Levantamientos de Coberturas, Uso de la tierra, Conflictos biofísicos de uso del territorio, difusión y disposición de la información generada."/>
    <s v="Sistema de información agrologica actualizado"/>
    <n v="141"/>
    <d v="2021-01-22T00:00:00"/>
    <n v="4112781"/>
    <n v="28789467"/>
    <n v="57578934"/>
    <x v="0"/>
    <s v="DIANA PATRICIA MERA GARZON _x000a_ LIZBETH GONZÁLEZ"/>
    <n v="371854"/>
    <x v="0"/>
    <s v="24343_x000a_24456"/>
    <x v="0"/>
    <x v="2"/>
  </r>
  <r>
    <x v="3"/>
    <n v="24"/>
    <x v="2"/>
    <x v="3"/>
    <x v="0"/>
    <x v="0"/>
    <x v="0"/>
    <x v="1"/>
    <s v="Servicios de formación profesional en ingeniería"/>
    <x v="0"/>
    <n v="86101610"/>
    <s v="Prestación de servicios profesionales para el seguimiento y control de la validez de los resultados analíticos, confirmación y validación  de las metodologías de acuerdo con la normatividad vigente de competencia técnica en el GIT Laboratorio Nacional de Suelos."/>
    <x v="1"/>
    <x v="1"/>
    <n v="7"/>
    <x v="0"/>
    <x v="0"/>
    <x v="1"/>
    <n v="33820360"/>
    <n v="33820360"/>
    <x v="0"/>
    <x v="2"/>
    <x v="0"/>
    <x v="1"/>
    <x v="14"/>
    <s v="Subdirección de Agrología"/>
    <x v="2"/>
    <s v="Subdirector de Agrología "/>
    <x v="2"/>
    <x v="2"/>
    <s v="Análisis físicos, químicos, biológicos y mineralógicos de suelos"/>
    <s v="Pruebas químicas, físicas, mineralógicas y biológicas de suelos realizadas"/>
    <n v="139"/>
    <d v="2021-01-22T00:00:00"/>
    <n v="4738790"/>
    <n v="33171530"/>
    <n v="33171530"/>
    <x v="0"/>
    <s v="ELSA MATILDE GONZÁLEZ"/>
    <n v="648830"/>
    <x v="0"/>
    <n v="24337"/>
    <x v="0"/>
    <x v="0"/>
  </r>
  <r>
    <x v="3"/>
    <n v="18"/>
    <x v="2"/>
    <x v="3"/>
    <x v="2"/>
    <x v="2"/>
    <x v="0"/>
    <x v="1"/>
    <s v="Servicios de formación profesional en ingeniería"/>
    <x v="0"/>
    <n v="86101610"/>
    <s v="Prestación de servicios Profesionales para la ejecución de análisis de mediana complejidad, registro de información y aplicación de controles de calidad en el GIT Laboratorio Nacional de Suelos."/>
    <x v="1"/>
    <x v="1"/>
    <n v="7"/>
    <x v="0"/>
    <x v="0"/>
    <x v="1"/>
    <n v="42472080"/>
    <n v="42472080"/>
    <x v="0"/>
    <x v="2"/>
    <x v="2"/>
    <x v="1"/>
    <x v="14"/>
    <s v="Subdirección de Agrología"/>
    <x v="2"/>
    <s v="Subdirector de Agrología "/>
    <x v="2"/>
    <x v="2"/>
    <s v="Análisis físicos, químicos, biológicos y mineralógicos de suelos"/>
    <s v="Pruebas químicas, físicas, mineralógicas y biológicas de suelos realizadas"/>
    <n v="106"/>
    <d v="2021-01-22T00:00:00"/>
    <n v="3033256"/>
    <n v="21232792"/>
    <n v="42465584"/>
    <x v="0"/>
    <s v="GREGORY STEVEN PUENTES GONZALEZ _x000a_ JUAN GÓMEZ GÓMEZ"/>
    <n v="6496"/>
    <x v="0"/>
    <s v="24298_x000a_24301"/>
    <x v="0"/>
    <x v="2"/>
  </r>
  <r>
    <x v="3"/>
    <n v="26"/>
    <x v="2"/>
    <x v="3"/>
    <x v="0"/>
    <x v="0"/>
    <x v="0"/>
    <x v="7"/>
    <s v="Servicios temporales de ingeniería  "/>
    <x v="0"/>
    <n v="80111614"/>
    <s v="Prestación de servicios profesionales para realizar el enlace entre los git gestión de suelos y aplicaciones agrológicas y laboratorio nacional de suelos y ejercer el control de calidad de los datos analíticos de levantamientos de suelos."/>
    <x v="5"/>
    <x v="5"/>
    <n v="7"/>
    <x v="0"/>
    <x v="0"/>
    <x v="1"/>
    <n v="21446236"/>
    <n v="21446236"/>
    <x v="0"/>
    <x v="2"/>
    <x v="0"/>
    <x v="1"/>
    <x v="14"/>
    <s v="Subdirección de Agrología"/>
    <x v="0"/>
    <s v="Subdriector de Agrología"/>
    <x v="2"/>
    <x v="3"/>
    <s v="Estudio de suelos como insumo para el ordenamiento integral del territorio."/>
    <s v="Sistema de información agrologica actualizado"/>
    <n v="151"/>
    <d v="2021-02-01T00:00:00"/>
    <n v="3063748"/>
    <n v="21446236"/>
    <n v="21446236"/>
    <x v="0"/>
    <s v="GUERTHY ADRIANA MORENO SÁNCHEZ"/>
    <n v="0"/>
    <x v="0"/>
    <n v="24431"/>
    <x v="0"/>
    <x v="0"/>
  </r>
  <r>
    <x v="3"/>
    <n v="12"/>
    <x v="2"/>
    <x v="3"/>
    <x v="0"/>
    <x v="0"/>
    <x v="0"/>
    <x v="1"/>
    <s v="Servicios de formación profesional en ingeniería"/>
    <x v="0"/>
    <n v="86101610"/>
    <s v="Prestación de servicios profesionales para avalar la calidad de la información cartográfica, alfanumérica y geoespacial, en los diferentes proyectos que adelante la Subdirección de Agrología, bajo estándares de la Infraestructura de Datos Espaciales."/>
    <x v="1"/>
    <x v="1"/>
    <n v="7"/>
    <x v="0"/>
    <x v="0"/>
    <x v="1"/>
    <n v="33820360"/>
    <n v="33820360"/>
    <x v="0"/>
    <x v="2"/>
    <x v="0"/>
    <x v="1"/>
    <x v="14"/>
    <s v="Subdirección de Agrología"/>
    <x v="3"/>
    <s v="Subdirector de Agrología "/>
    <x v="2"/>
    <x v="3"/>
    <s v="Geomorfología aplicada a levantamientos de suelos, Levantamientos de Coberturas, Uso de la tierra, Conflictos biofísicos de uso del territorio, difusión y disposición de la información generada."/>
    <s v="Sistema de información agrologica actualizado"/>
    <n v="142"/>
    <d v="2021-01-22T00:00:00"/>
    <n v="4738790"/>
    <n v="33171530"/>
    <n v="33171530"/>
    <x v="0"/>
    <s v="JENNIFER LORENA TÉLLEZ"/>
    <n v="648830"/>
    <x v="0"/>
    <n v="24344"/>
    <x v="0"/>
    <x v="0"/>
  </r>
  <r>
    <x v="3"/>
    <n v="40"/>
    <x v="2"/>
    <x v="3"/>
    <x v="0"/>
    <x v="0"/>
    <x v="0"/>
    <x v="13"/>
    <s v="Servicios de formación profesional en ingeniería"/>
    <x v="0"/>
    <n v="86101610"/>
    <s v="Prestación de servicios profesionales para realizar la estructuración final de la información cartográfica y alfanumérica y revisión digital de la información espacial temática de Áreas Homogéneas de Tierra con fines de Catastro Multipropósito, en el marco de la actualización catastral de Popayán."/>
    <x v="2"/>
    <x v="2"/>
    <n v="3"/>
    <x v="0"/>
    <x v="0"/>
    <x v="0"/>
    <n v="14929272"/>
    <n v="14929272"/>
    <x v="0"/>
    <x v="2"/>
    <x v="0"/>
    <x v="1"/>
    <x v="14"/>
    <s v="Subdirección de Agrología"/>
    <x v="0"/>
    <s v="Subdirector de Agrología "/>
    <x v="2"/>
    <x v="3"/>
    <s v="Actualización, Homologación y Correlación de áreas homogéneas de tierras con fines múltiples."/>
    <s v="Sistema de Información Agrológica Actualizado"/>
    <n v="556"/>
    <d v="2021-04-28T00:00:00"/>
    <n v="4976424"/>
    <n v="14929272"/>
    <n v="14929272"/>
    <x v="0"/>
    <s v="JERSSON ANDRES MARTINEZ BERMUDEZ"/>
    <n v="0"/>
    <x v="0"/>
    <n v="24699"/>
    <x v="0"/>
    <x v="0"/>
  </r>
  <r>
    <x v="3"/>
    <n v="5"/>
    <x v="2"/>
    <x v="3"/>
    <x v="0"/>
    <x v="0"/>
    <x v="0"/>
    <x v="1"/>
    <s v="Servicios de formación profesional en ingeniería"/>
    <x v="0"/>
    <n v="86101610"/>
    <s v="Prestación de servicios profesionales para apoyar las actividades de fortalecimiento institucional del proceso agrologico mediante la formulación e implementación de lineamientos de ejecución, seguimiento y control. "/>
    <x v="1"/>
    <x v="1"/>
    <n v="7"/>
    <x v="0"/>
    <x v="0"/>
    <x v="1"/>
    <n v="28975394"/>
    <n v="28975394"/>
    <x v="0"/>
    <x v="2"/>
    <x v="0"/>
    <x v="1"/>
    <x v="14"/>
    <s v="Subdirección de Agrología"/>
    <x v="4"/>
    <s v="Subdirector de Agrología "/>
    <x v="2"/>
    <x v="3"/>
    <s v="Estudio de suelos como insumo para el ordenamiento integral del territorio."/>
    <s v="Sistema de información agrologica actualizado"/>
    <n v="258"/>
    <d v="2021-01-22T00:00:00"/>
    <n v="4112781"/>
    <n v="28789467"/>
    <n v="28789467"/>
    <x v="0"/>
    <s v="JOHANNA KATERINE CORDERO CASALLAS"/>
    <n v="185927"/>
    <x v="0"/>
    <n v="24434"/>
    <x v="0"/>
    <x v="0"/>
  </r>
  <r>
    <x v="3"/>
    <n v="23"/>
    <x v="2"/>
    <x v="3"/>
    <x v="0"/>
    <x v="0"/>
    <x v="0"/>
    <x v="1"/>
    <s v="Servicios de formación profesional en ingeniería"/>
    <x v="0"/>
    <n v="86101610"/>
    <s v="Prestación de servicios personales para ejecutar el programa de aseguramiento metrológico de los equipos e instrumentos  conforme a los requisitos de la Norma ISO 17025, en el GIT Laboratorio Nacional de Suelos."/>
    <x v="1"/>
    <x v="1"/>
    <n v="7"/>
    <x v="0"/>
    <x v="0"/>
    <x v="1"/>
    <n v="18155711"/>
    <n v="18155711"/>
    <x v="0"/>
    <x v="2"/>
    <x v="0"/>
    <x v="1"/>
    <x v="14"/>
    <s v="Subdirección de Agrología"/>
    <x v="2"/>
    <s v="Subdirector de Agrología "/>
    <x v="2"/>
    <x v="2"/>
    <s v="Análisis físicos, químicos, biológicos y mineralógicos de suelos"/>
    <s v="Pruebas químicas, físicas, mineralógicas y biológicas de suelos realizadas"/>
    <n v="135"/>
    <d v="2021-01-22T00:00:00"/>
    <n v="2575938"/>
    <n v="18031566"/>
    <n v="18031566"/>
    <x v="0"/>
    <s v="JOHN JAIRO YATE ALAPE"/>
    <n v="124145"/>
    <x v="0"/>
    <n v="24350"/>
    <x v="0"/>
    <x v="0"/>
  </r>
  <r>
    <x v="3"/>
    <n v="22"/>
    <x v="2"/>
    <x v="3"/>
    <x v="0"/>
    <x v="0"/>
    <x v="0"/>
    <x v="1"/>
    <s v="Servicios de formación profesional en ingeniería"/>
    <x v="0"/>
    <n v="86101610"/>
    <s v="Prestación de servicios personales para realizar la preparación y manejo de muestras de suelos, aguas, compost y tejido vegetal en el GIT Laboratorio Nacional de Suelos. "/>
    <x v="1"/>
    <x v="1"/>
    <n v="7"/>
    <x v="0"/>
    <x v="0"/>
    <x v="1"/>
    <n v="16296816"/>
    <n v="16296816"/>
    <x v="0"/>
    <x v="2"/>
    <x v="0"/>
    <x v="1"/>
    <x v="14"/>
    <s v="Subdirección de Agrología"/>
    <x v="2"/>
    <s v="Subdirector de Agrología "/>
    <x v="2"/>
    <x v="2"/>
    <s v="Análisis físicos, químicos, biológicos y mineralógicos de suelos"/>
    <s v="Pruebas químicas, físicas, mineralógicas y biológicas de suelos realizadas"/>
    <n v="132"/>
    <d v="2021-01-22T00:00:00"/>
    <n v="2004904"/>
    <n v="16039232"/>
    <n v="16039232"/>
    <x v="0"/>
    <s v="JUAN FELIPE RUEDA CALDERON"/>
    <n v="257584"/>
    <x v="0"/>
    <n v="24349"/>
    <x v="0"/>
    <x v="0"/>
  </r>
  <r>
    <x v="3"/>
    <n v="7"/>
    <x v="2"/>
    <x v="3"/>
    <x v="0"/>
    <x v="0"/>
    <x v="0"/>
    <x v="1"/>
    <s v="Servicios de formación profesional en ingeniería"/>
    <x v="0"/>
    <n v="86101610"/>
    <s v="Prestación de servicios profesionales para realizar el control de calidad de la interacción de la información de los levantamientos de suelos y aplicaciones agrologicas a nivel nacional"/>
    <x v="1"/>
    <x v="1"/>
    <n v="7"/>
    <x v="0"/>
    <x v="0"/>
    <x v="1"/>
    <n v="33820360"/>
    <n v="33820360"/>
    <x v="0"/>
    <x v="2"/>
    <x v="0"/>
    <x v="1"/>
    <x v="14"/>
    <s v="Subdirección de Agrología"/>
    <x v="4"/>
    <s v="Subdirector de Agrología "/>
    <x v="2"/>
    <x v="3"/>
    <s v="Estudio de suelos como insumo para el ordenamiento integral del territorio."/>
    <s v="Sistema de información agrologica actualizado"/>
    <n v="258"/>
    <d v="2021-01-22T00:00:00"/>
    <n v="4738790"/>
    <n v="33171530"/>
    <n v="33171530"/>
    <x v="0"/>
    <s v="JULIANA YAMILE CUY TORRES"/>
    <n v="648830"/>
    <x v="0"/>
    <n v="24434"/>
    <x v="0"/>
    <x v="0"/>
  </r>
  <r>
    <x v="3"/>
    <n v="16"/>
    <x v="2"/>
    <x v="3"/>
    <x v="0"/>
    <x v="0"/>
    <x v="0"/>
    <x v="2"/>
    <s v="Servicios de formación profesional en ingeniería"/>
    <x v="0"/>
    <n v="86101610"/>
    <s v="Prestación de servicios profesionales para la gestión, planeación, preparación y control de calidad de la producción cartográfica y alfanumérica de los diferentes proyectos que se adelantan en la Subdirección de Agrología"/>
    <x v="2"/>
    <x v="2"/>
    <n v="10"/>
    <x v="0"/>
    <x v="0"/>
    <x v="1"/>
    <n v="28975394"/>
    <n v="28975394"/>
    <x v="0"/>
    <x v="2"/>
    <x v="0"/>
    <x v="1"/>
    <x v="14"/>
    <s v="Subdirección de Agrología"/>
    <x v="3"/>
    <s v="Subdirector de Agrología "/>
    <x v="2"/>
    <x v="3"/>
    <s v="Geomorfología aplicada a levantamientos de suelos, Levantamientos de Coberturas, Uso de la tierra, Conflictos biofísicos de uso del territorio, difusión y disposición de la información generada."/>
    <s v="Sistema de información agrologica actualizado"/>
    <m/>
    <d v="2021-03-03T00:00:00"/>
    <n v="4112781"/>
    <n v="28789467"/>
    <n v="28789467"/>
    <x v="0"/>
    <s v="KATHERINE GÓMEZ RODRIGUEZ"/>
    <n v="185927"/>
    <x v="0"/>
    <n v="24550"/>
    <x v="0"/>
    <x v="0"/>
  </r>
  <r>
    <x v="3"/>
    <n v="3"/>
    <x v="2"/>
    <x v="3"/>
    <x v="0"/>
    <x v="0"/>
    <x v="0"/>
    <x v="1"/>
    <s v="Servicios de formación profesional en ingeniería"/>
    <x v="0"/>
    <n v="86101610"/>
    <s v="Prestación de servicios personales para realizar la digitación y consolidación de la información agrológica, acorde con los estándares de control de calidad de la entidad."/>
    <x v="1"/>
    <x v="1"/>
    <n v="7"/>
    <x v="0"/>
    <x v="0"/>
    <x v="1"/>
    <n v="13473194"/>
    <n v="13473194"/>
    <x v="0"/>
    <x v="2"/>
    <x v="0"/>
    <x v="1"/>
    <x v="14"/>
    <s v="Subdirección de Agrología"/>
    <x v="4"/>
    <s v="Subdirector de Agrología "/>
    <x v="2"/>
    <x v="3"/>
    <s v="Estudio de suelos como insumo para el ordenamiento integral del territorio."/>
    <s v="Sistema de información agrologica actualizado"/>
    <n v="226"/>
    <d v="2021-01-22T00:00:00"/>
    <n v="1873015"/>
    <n v="13111105"/>
    <n v="13111105"/>
    <x v="0"/>
    <s v="MARÍA PAULA ROJAS"/>
    <n v="362089"/>
    <x v="0"/>
    <n v="24420"/>
    <x v="0"/>
    <x v="0"/>
  </r>
  <r>
    <x v="3"/>
    <n v="39"/>
    <x v="2"/>
    <x v="3"/>
    <x v="0"/>
    <x v="0"/>
    <x v="0"/>
    <x v="11"/>
    <s v="Servicios de formación profesional en ingeniería"/>
    <x v="0"/>
    <n v="86101610"/>
    <s v="Prestación de servicios profesionales para ejecutar las diferentes etapas de la actualización de Áreas Homogéneas de Tierras con fines de catastro multipropósito, en el marco de la actualización catastral de Popayán."/>
    <x v="2"/>
    <x v="2"/>
    <n v="3"/>
    <x v="0"/>
    <x v="0"/>
    <x v="0"/>
    <n v="12790566"/>
    <n v="12790566"/>
    <x v="0"/>
    <x v="2"/>
    <x v="0"/>
    <x v="1"/>
    <x v="14"/>
    <s v="Subdirección de Agrología"/>
    <x v="0"/>
    <s v="Subdirector de Agrología "/>
    <x v="2"/>
    <x v="3"/>
    <s v="Actualización, Homologación y Correlación de áreas homogéneas de tierras con fines múltiples."/>
    <s v="Sistema de Información Agrológica Actualizado"/>
    <n v="567"/>
    <d v="2021-04-28T00:00:00"/>
    <n v="4263522"/>
    <n v="12790566"/>
    <n v="12790566"/>
    <x v="0"/>
    <s v="MIGUEL OCTAVIO BERNAL BOTIVA"/>
    <n v="0"/>
    <x v="0"/>
    <n v="24702"/>
    <x v="0"/>
    <x v="0"/>
  </r>
  <r>
    <x v="3"/>
    <n v="8"/>
    <x v="2"/>
    <x v="3"/>
    <x v="1"/>
    <x v="1"/>
    <x v="0"/>
    <x v="7"/>
    <s v="Servicios de formación profesional en ingeniería"/>
    <x v="0"/>
    <n v="86101610"/>
    <s v="Prestación de servicios profesionales para realizar el levantamientos del suelo y diligenciamiento  de la base de datos de observaciones de suelos de los proyectos de la Subdirección de Agrología"/>
    <x v="5"/>
    <x v="5"/>
    <n v="7"/>
    <x v="0"/>
    <x v="0"/>
    <x v="1"/>
    <n v="63708120"/>
    <n v="63708120"/>
    <x v="0"/>
    <x v="2"/>
    <x v="1"/>
    <x v="1"/>
    <x v="14"/>
    <s v="Subdirección de Agrología"/>
    <x v="0"/>
    <s v="Subdriector de Agrología"/>
    <x v="2"/>
    <x v="3"/>
    <s v="Estudio de suelos como insumo para el cumplimiento de los acuerdos de paz"/>
    <s v="Sistema de información agrologica actualizado"/>
    <n v="126"/>
    <d v="2021-02-18T00:00:00"/>
    <n v="3033256"/>
    <n v="21232792"/>
    <n v="63698376"/>
    <x v="0"/>
    <s v="SANDRA JULIANA DIAZ WAGNER_x000a_TITO LEONARDO FANDIÑO _x000a_LEYDER ECHEVERRY "/>
    <n v="9744"/>
    <x v="0"/>
    <s v="24480_x000a_24578_x000a_24579"/>
    <x v="0"/>
    <x v="1"/>
  </r>
  <r>
    <x v="3"/>
    <n v="20"/>
    <x v="2"/>
    <x v="3"/>
    <x v="0"/>
    <x v="0"/>
    <x v="0"/>
    <x v="1"/>
    <s v="Servicios de formación profesional en ingeniería"/>
    <x v="0"/>
    <n v="86101610"/>
    <s v="Prestación de servicios personales para implementar y ejecutar las actividades de control ambiental bajo la Norma ISO 14001 y manejo de residuos en el GIT Laboratorio Nacional de Suelos"/>
    <x v="1"/>
    <x v="1"/>
    <n v="7"/>
    <x v="0"/>
    <x v="0"/>
    <x v="1"/>
    <n v="18155711"/>
    <n v="18155711"/>
    <x v="0"/>
    <x v="2"/>
    <x v="0"/>
    <x v="1"/>
    <x v="14"/>
    <s v="Subdirección de Agrología"/>
    <x v="2"/>
    <s v="Subdirector de Agrología "/>
    <x v="2"/>
    <x v="2"/>
    <s v="Análisis físicos, químicos, biológicos y mineralógicos de suelos"/>
    <s v="Pruebas químicas, físicas, mineralógicas y biológicas de suelos realizadas"/>
    <n v="204"/>
    <d v="2021-01-22T00:00:00"/>
    <n v="2575938"/>
    <n v="18031566"/>
    <n v="18031566"/>
    <x v="0"/>
    <s v="SERGIO ANDRÉS ARENAS ENMOGA"/>
    <n v="124145"/>
    <x v="0"/>
    <n v="24392"/>
    <x v="0"/>
    <x v="0"/>
  </r>
  <r>
    <x v="3"/>
    <n v="4"/>
    <x v="2"/>
    <x v="3"/>
    <x v="0"/>
    <x v="0"/>
    <x v="0"/>
    <x v="1"/>
    <s v="Servicios de formación profesional en ingeniería"/>
    <x v="0"/>
    <n v="86101610"/>
    <s v="Prestación de servicios personales para la organización de información edafológica y de capacidad de uso de las tierras dentro de los procesos de levantamientos de suelos y aplicaciones agrológicas."/>
    <x v="1"/>
    <x v="1"/>
    <n v="7"/>
    <x v="0"/>
    <x v="0"/>
    <x v="1"/>
    <n v="13473194"/>
    <n v="13473194"/>
    <x v="0"/>
    <x v="2"/>
    <x v="0"/>
    <x v="1"/>
    <x v="14"/>
    <s v="Subdirección de Agrología"/>
    <x v="4"/>
    <s v="Subdirector de Agrología "/>
    <x v="2"/>
    <x v="3"/>
    <s v="Estudio de suelos como insumo para el ordenamiento integral del territorio."/>
    <s v="Sistema de información agrologica actualizado"/>
    <n v="140"/>
    <d v="2021-01-22T00:00:00"/>
    <n v="1911592"/>
    <n v="13381144"/>
    <n v="13381144"/>
    <x v="0"/>
    <s v="VALENTINA ROJAS"/>
    <n v="92050"/>
    <x v="0"/>
    <n v="24338"/>
    <x v="0"/>
    <x v="0"/>
  </r>
  <r>
    <x v="3"/>
    <n v="2"/>
    <x v="2"/>
    <x v="3"/>
    <x v="0"/>
    <x v="0"/>
    <x v="0"/>
    <x v="1"/>
    <s v="Servicios de formación profesional en ingeniería"/>
    <x v="0"/>
    <n v="86101610"/>
    <s v="Prestación de servicios profesionales para realizar actividades de apoyo a los procesos administrativos que adelanta la Subdirección de Agrología"/>
    <x v="1"/>
    <x v="1"/>
    <n v="7"/>
    <x v="0"/>
    <x v="0"/>
    <x v="1"/>
    <n v="21236040"/>
    <n v="21236040"/>
    <x v="0"/>
    <x v="2"/>
    <x v="0"/>
    <x v="1"/>
    <x v="14"/>
    <s v="Subdirección de Agrología"/>
    <x v="4"/>
    <s v="Subdirector de Agrología "/>
    <x v="2"/>
    <x v="3"/>
    <s v="Estudio de suelos como insumo para el ordenamiento integral del territorio."/>
    <s v="Sistema de información agrologica actualizado"/>
    <n v="114"/>
    <d v="2021-01-22T00:00:00"/>
    <n v="3033256"/>
    <n v="21232792"/>
    <n v="21232792"/>
    <x v="0"/>
    <s v="VIVIANA ANDREA RUEDA CALDERÓN"/>
    <n v="3248"/>
    <x v="0"/>
    <n v="24308"/>
    <x v="0"/>
    <x v="0"/>
  </r>
  <r>
    <x v="3"/>
    <n v="21"/>
    <x v="2"/>
    <x v="3"/>
    <x v="0"/>
    <x v="0"/>
    <x v="0"/>
    <x v="1"/>
    <s v="Servicios de formación profesional en ingeniería"/>
    <x v="0"/>
    <n v="86101610"/>
    <s v="Prestación de servicios profesionales para realizar el control de calidad, seguimiento, validación y programación analítica garantizando el cumplimiento oportuno de la prestación de servicios de análisis en el área de biología del GIT Laboratorio Nacional de Suelos."/>
    <x v="1"/>
    <x v="1"/>
    <n v="7"/>
    <x v="0"/>
    <x v="0"/>
    <x v="1"/>
    <n v="28975394"/>
    <n v="28975394"/>
    <x v="0"/>
    <x v="2"/>
    <x v="0"/>
    <x v="1"/>
    <x v="14"/>
    <s v="Subdirección de Agrología"/>
    <x v="2"/>
    <s v="Subdirector de Agrología "/>
    <x v="2"/>
    <x v="2"/>
    <s v="Análisis físicos, químicos, biológicos y mineralógicos de suelos"/>
    <s v="Pruebas químicas, físicas, mineralógicas y biológicas de suelos realizadas"/>
    <n v="137"/>
    <d v="2021-01-22T00:00:00"/>
    <n v="4112781"/>
    <n v="28789467"/>
    <n v="28789467"/>
    <x v="0"/>
    <s v="VLADIMIR PAEZ FONSECA"/>
    <n v="185927"/>
    <x v="0"/>
    <n v="24336"/>
    <x v="0"/>
    <x v="0"/>
  </r>
  <r>
    <x v="3"/>
    <n v="10"/>
    <x v="2"/>
    <x v="3"/>
    <x v="5"/>
    <x v="7"/>
    <x v="0"/>
    <x v="1"/>
    <s v="Servicios de formación profesional en ingeniería"/>
    <x v="0"/>
    <n v="86101610"/>
    <s v="Prestación de servicios profesionales para la interpretación de cobertura y uso de la tierra, geomorfología y elaboración de cartografía temática de los proyectos de la Subdirección de Agrología."/>
    <x v="1"/>
    <x v="1"/>
    <n v="7"/>
    <x v="0"/>
    <x v="0"/>
    <x v="1"/>
    <n v="144876970"/>
    <n v="144876970"/>
    <x v="0"/>
    <x v="2"/>
    <x v="5"/>
    <x v="1"/>
    <x v="14"/>
    <s v="Subdirección de Agrología"/>
    <x v="3"/>
    <s v="Subdirector de Agrología "/>
    <x v="2"/>
    <x v="3"/>
    <s v="Geomorfología aplicada a levantamientos de suelos, Levantamientos de Coberturas, Uso de la tierra, Conflictos biofísicos de uso del territorio, difusión y disposición de la información generada."/>
    <s v="Sistema de información agrologica actualizado"/>
    <n v="136"/>
    <d v="2021-01-22T00:00:00"/>
    <n v="4112781"/>
    <n v="28789467"/>
    <n v="143947335"/>
    <x v="0"/>
    <s v="WALTER HERRERA  _x000a_RICARDO VALBUENA _x000a_ANDRÉS FELIPE PICÓN _x000a_ADELINA MONTEALEGRE _x000a_JUAN MEDINA AVELLANEDA _x000a_"/>
    <n v="929635"/>
    <x v="0"/>
    <s v="24345_x000a_24457_x000a_24458_x000a_24540_x000a_24584"/>
    <x v="0"/>
    <x v="7"/>
  </r>
  <r>
    <x v="3"/>
    <n v="17"/>
    <x v="2"/>
    <x v="3"/>
    <x v="0"/>
    <x v="0"/>
    <x v="0"/>
    <x v="1"/>
    <s v="Servicios de formación profesional en ingeniería"/>
    <x v="0"/>
    <n v="86101610"/>
    <s v="Prestación de servicios profesionales para la interpretación, control de calidad inicial y consolidación de información de cobertura de la tierra o geomorfología, de acuerdo a los lineamientos y metas de la Subdirección de Agrología."/>
    <x v="1"/>
    <x v="1"/>
    <n v="7"/>
    <x v="0"/>
    <x v="0"/>
    <x v="1"/>
    <n v="33820360"/>
    <n v="33820360"/>
    <x v="0"/>
    <x v="2"/>
    <x v="0"/>
    <x v="1"/>
    <x v="14"/>
    <s v="Subdirección de Agrología"/>
    <x v="3"/>
    <s v="Subdirector de Agrología "/>
    <x v="2"/>
    <x v="3"/>
    <s v="Geomorfología aplicada a levantamientos de suelos, Levantamientos de Coberturas, Uso de la tierra, Conflictos biofísicos de uso del territorio, difusión y disposición de la información generada."/>
    <s v="Sistema de información agrologica actualizado"/>
    <n v="310"/>
    <d v="2021-01-22T00:00:00"/>
    <n v="4738790"/>
    <n v="33171530"/>
    <n v="33171530"/>
    <x v="0"/>
    <s v="WVEIMAR SAMACA TORRES"/>
    <n v="648830"/>
    <x v="0"/>
    <n v="24472"/>
    <x v="0"/>
    <x v="0"/>
  </r>
  <r>
    <x v="3"/>
    <n v="11"/>
    <x v="2"/>
    <x v="3"/>
    <x v="2"/>
    <x v="2"/>
    <x v="0"/>
    <x v="1"/>
    <s v="Servicios de formación profesional en ingeniería"/>
    <x v="0"/>
    <n v="86101610"/>
    <s v="Prestación de servicios personales para la delineación y depuración digital de información cartográfica y alfanumérica generada en los proyectos que se desarrollan en la Subdirección de Agrología"/>
    <x v="1"/>
    <x v="1"/>
    <n v="7"/>
    <x v="0"/>
    <x v="0"/>
    <x v="1"/>
    <n v="36311422"/>
    <n v="36311422"/>
    <x v="0"/>
    <x v="2"/>
    <x v="2"/>
    <x v="1"/>
    <x v="14"/>
    <s v="Subdirección de Agrología"/>
    <x v="3"/>
    <s v="Subdirector de Agrología "/>
    <x v="2"/>
    <x v="3"/>
    <s v="Geomorfología aplicada a levantamientos de suelos, Levantamientos de Coberturas, Uso de la tierra, Conflictos biofísicos de uso del territorio, difusión y disposición de la información generada."/>
    <s v="Sistema de información agrologica actualizado"/>
    <n v="314"/>
    <d v="2021-01-22T00:00:00"/>
    <n v="2575938"/>
    <n v="18031566"/>
    <n v="36063132"/>
    <x v="0"/>
    <s v="YONATAN HERRERA _x000a_ HERNAN GUILLERMO BENITEZ"/>
    <n v="248290"/>
    <x v="0"/>
    <s v="24476_x000a_24585"/>
    <x v="0"/>
    <x v="2"/>
  </r>
  <r>
    <x v="3"/>
    <n v="15"/>
    <x v="2"/>
    <x v="3"/>
    <x v="0"/>
    <x v="0"/>
    <x v="0"/>
    <x v="1"/>
    <s v="Servicios de formación profesional en ingeniería"/>
    <x v="0"/>
    <n v="86101610"/>
    <s v="Prestación de servicios profesionales para asignación, elaboración y consolidación de información fotogramétrica de los diferentes proyectos que adelante la subdirección de Agrología."/>
    <x v="1"/>
    <x v="1"/>
    <n v="7"/>
    <x v="0"/>
    <x v="0"/>
    <x v="1"/>
    <n v="28975394"/>
    <n v="28975394"/>
    <x v="0"/>
    <x v="2"/>
    <x v="0"/>
    <x v="1"/>
    <x v="14"/>
    <s v="Subdirección de Agrología"/>
    <x v="3"/>
    <s v="Subdirector de Agrología "/>
    <x v="2"/>
    <x v="3"/>
    <s v="Geomorfología aplicada a levantamientos de suelos, Levantamientos de Coberturas, Uso de la tierra, Conflictos biofísicos de uso del territorio, difusión y disposición de la información generada."/>
    <s v="Sistema de información agrologica actualizado"/>
    <n v="298"/>
    <d v="2021-01-22T00:00:00"/>
    <n v="4112781"/>
    <n v="28789467"/>
    <n v="28789467"/>
    <x v="0"/>
    <s v="ZULY YESENIA OLAYA ACOSTA"/>
    <n v="185927"/>
    <x v="0"/>
    <n v="24467"/>
    <x v="0"/>
    <x v="0"/>
  </r>
  <r>
    <x v="3"/>
    <m/>
    <x v="2"/>
    <x v="3"/>
    <x v="0"/>
    <x v="4"/>
    <x v="1"/>
    <x v="12"/>
    <s v="Servicios de formación profesional en ingeniería"/>
    <x v="0"/>
    <n v="86101610"/>
    <s v="Prestación de servicios profesionales para realizar el control de calidad, en tema de geomatica aplicados al levantamiento de suelos, y aplicaciones agrologicas."/>
    <x v="8"/>
    <x v="8"/>
    <n v="5"/>
    <x v="0"/>
    <x v="0"/>
    <x v="0"/>
    <n v="33820360"/>
    <n v="33820360"/>
    <x v="0"/>
    <x v="1"/>
    <x v="0"/>
    <x v="1"/>
    <x v="14"/>
    <s v="Subdirección de Agrología"/>
    <x v="3"/>
    <s v="Subdirector de Agrología "/>
    <x v="2"/>
    <x v="3"/>
    <s v="Geomorfología aplicada a levantamientos de suelos, Levantamientos de Coberturas, Uso de la tierra, Conflictos biofísicos de uso del territorio, difusión y disposición de la información generada."/>
    <s v="Sistema de información agrologica actualizado"/>
    <m/>
    <m/>
    <e v="#N/A"/>
    <e v="#N/A"/>
    <e v="#N/A"/>
    <x v="1"/>
    <m/>
    <n v="0"/>
    <x v="0"/>
    <m/>
    <x v="1"/>
    <x v="4"/>
  </r>
  <r>
    <x v="3"/>
    <m/>
    <x v="2"/>
    <x v="3"/>
    <x v="0"/>
    <x v="4"/>
    <x v="1"/>
    <x v="12"/>
    <s v="Servicios de formación profesional en ingeniería"/>
    <x v="0"/>
    <n v="86101610"/>
    <s v="Prestación de servicios profesionales la revisión y aval de las bases de datos alfanumérica y grafica de los proyectos que adelanta la subdirección de agrología."/>
    <x v="8"/>
    <x v="8"/>
    <n v="5"/>
    <x v="0"/>
    <x v="0"/>
    <x v="0"/>
    <n v="28975394"/>
    <n v="28975394"/>
    <x v="0"/>
    <x v="1"/>
    <x v="0"/>
    <x v="1"/>
    <x v="14"/>
    <s v="Subdirección de Agrología"/>
    <x v="3"/>
    <s v="Subdirector de Agrología "/>
    <x v="2"/>
    <x v="3"/>
    <s v="Geomorfología aplicada a levantamientos de suelos, Levantamientos de Coberturas, Uso de la tierra, Conflictos biofísicos de uso del territorio, difusión y disposición de la información generada."/>
    <s v="Sistema de información agrologica actualizado"/>
    <m/>
    <m/>
    <e v="#N/A"/>
    <e v="#N/A"/>
    <e v="#N/A"/>
    <x v="1"/>
    <m/>
    <n v="0"/>
    <x v="0"/>
    <m/>
    <x v="1"/>
    <x v="4"/>
  </r>
  <r>
    <x v="3"/>
    <m/>
    <x v="2"/>
    <x v="3"/>
    <x v="3"/>
    <x v="4"/>
    <x v="2"/>
    <x v="12"/>
    <s v="Servicios de formación profesional en ingeniería"/>
    <x v="0"/>
    <n v="86101610"/>
    <s v="Prestación de servicios profesionales para realizar el levantamiento de suelos   en los proyectos que adelanta la Subdirección de Agrología"/>
    <x v="8"/>
    <x v="8"/>
    <n v="4"/>
    <x v="0"/>
    <x v="0"/>
    <x v="0"/>
    <n v="115901576"/>
    <n v="115901576"/>
    <x v="0"/>
    <x v="1"/>
    <x v="3"/>
    <x v="1"/>
    <x v="14"/>
    <s v="Subdirección de Agrología"/>
    <x v="4"/>
    <s v="Subdirector de Agrología "/>
    <x v="2"/>
    <x v="3"/>
    <s v="Estudio de suelos como insumo para el ordenamiento integral del territorio."/>
    <s v="Sistema de información agrologica actualizado"/>
    <m/>
    <m/>
    <e v="#N/A"/>
    <e v="#N/A"/>
    <e v="#N/A"/>
    <x v="1"/>
    <m/>
    <n v="0"/>
    <x v="0"/>
    <m/>
    <x v="1"/>
    <x v="4"/>
  </r>
  <r>
    <x v="3"/>
    <m/>
    <x v="2"/>
    <x v="3"/>
    <x v="0"/>
    <x v="4"/>
    <x v="1"/>
    <x v="12"/>
    <s v="Servicios de formación profesional en ingeniería"/>
    <x v="0"/>
    <n v="86101610"/>
    <s v="Prestación de servicios para adelantar y gestionar acciones e Innovación en aplicaciones agrológicas"/>
    <x v="8"/>
    <x v="8"/>
    <n v="4"/>
    <x v="0"/>
    <x v="0"/>
    <x v="0"/>
    <n v="33820360"/>
    <n v="33820360"/>
    <x v="0"/>
    <x v="1"/>
    <x v="0"/>
    <x v="1"/>
    <x v="14"/>
    <s v="Subdirección de Agrología"/>
    <x v="4"/>
    <s v="Subdirector de Agrología "/>
    <x v="2"/>
    <x v="3"/>
    <s v="Estudio de suelos como insumo para el ordenamiento integral del territorio."/>
    <s v="Sistema de información agrologica actualizado"/>
    <m/>
    <m/>
    <e v="#N/A"/>
    <e v="#N/A"/>
    <e v="#N/A"/>
    <x v="1"/>
    <m/>
    <n v="0"/>
    <x v="0"/>
    <m/>
    <x v="1"/>
    <x v="4"/>
  </r>
  <r>
    <x v="3"/>
    <m/>
    <x v="2"/>
    <x v="3"/>
    <x v="0"/>
    <x v="4"/>
    <x v="1"/>
    <x v="12"/>
    <s v="Servicios de formación profesional en ingeniería"/>
    <x v="0"/>
    <n v="86101610"/>
    <s v="Prestación de servicios profesionales para realizar la caracterización climática y la correlación de los suelos en los proyectos de levantamientos de la Subdirección de Agrología"/>
    <x v="8"/>
    <x v="8"/>
    <n v="7"/>
    <x v="0"/>
    <x v="0"/>
    <x v="0"/>
    <n v="28975394"/>
    <n v="28975394"/>
    <x v="0"/>
    <x v="1"/>
    <x v="0"/>
    <x v="1"/>
    <x v="14"/>
    <s v="Subdirección de Agrología"/>
    <x v="4"/>
    <s v="Subdirector de Agrología "/>
    <x v="2"/>
    <x v="3"/>
    <s v="Estudio de suelos como insumo para el ordenamiento integral del territorio."/>
    <s v="Sistema de información agrologica actualizado"/>
    <m/>
    <m/>
    <e v="#N/A"/>
    <e v="#N/A"/>
    <e v="#N/A"/>
    <x v="1"/>
    <m/>
    <n v="0"/>
    <x v="0"/>
    <m/>
    <x v="1"/>
    <x v="4"/>
  </r>
  <r>
    <x v="3"/>
    <m/>
    <x v="2"/>
    <x v="3"/>
    <x v="0"/>
    <x v="4"/>
    <x v="1"/>
    <x v="5"/>
    <s v="Servicios de formación profesional en ingeniería"/>
    <x v="1"/>
    <n v="86101610"/>
    <s v="Prestación de servicios profesionales para elaborar las bases de datos de información agrológica de los convenios que desarrolla la Subdirección de Agrología"/>
    <x v="8"/>
    <x v="8"/>
    <n v="5"/>
    <x v="0"/>
    <x v="0"/>
    <x v="0"/>
    <n v="15623660"/>
    <n v="15623660"/>
    <x v="0"/>
    <x v="1"/>
    <x v="0"/>
    <x v="1"/>
    <x v="14"/>
    <s v="Subdirección de Agrología"/>
    <x v="4"/>
    <s v="Subdirector de Agrología "/>
    <x v="2"/>
    <x v="3"/>
    <s v="Estudio de suelos como insumo para el ordenamiento integral del territorio."/>
    <s v="Sistema de información agrologica actualizado"/>
    <m/>
    <m/>
    <e v="#N/A"/>
    <e v="#N/A"/>
    <e v="#N/A"/>
    <x v="1"/>
    <m/>
    <n v="0"/>
    <x v="0"/>
    <m/>
    <x v="1"/>
    <x v="4"/>
  </r>
  <r>
    <x v="3"/>
    <m/>
    <x v="2"/>
    <x v="3"/>
    <x v="0"/>
    <x v="4"/>
    <x v="1"/>
    <x v="5"/>
    <s v="Servicios de formación profesional en ingeniería"/>
    <x v="1"/>
    <n v="86101610"/>
    <s v="Prestación de servicios profesionales para el desarrollo de las aplicaciones agrológicas requeridas en los proyectos que desarrolla la Subdirección de Agrología"/>
    <x v="8"/>
    <x v="8"/>
    <n v="5"/>
    <x v="0"/>
    <x v="0"/>
    <x v="0"/>
    <n v="21317610"/>
    <n v="21317610"/>
    <x v="0"/>
    <x v="1"/>
    <x v="0"/>
    <x v="1"/>
    <x v="14"/>
    <s v="Subdirección de Agrología"/>
    <x v="4"/>
    <s v="Subdirector de Agrología "/>
    <x v="2"/>
    <x v="3"/>
    <s v="Estudio de suelos como insumo para el ordenamiento integral del territorio."/>
    <s v="Sistema de información agrologica actualizado"/>
    <m/>
    <m/>
    <e v="#N/A"/>
    <e v="#N/A"/>
    <e v="#N/A"/>
    <x v="1"/>
    <m/>
    <n v="0"/>
    <x v="0"/>
    <m/>
    <x v="1"/>
    <x v="4"/>
  </r>
  <r>
    <x v="3"/>
    <m/>
    <x v="2"/>
    <x v="3"/>
    <x v="0"/>
    <x v="4"/>
    <x v="1"/>
    <x v="5"/>
    <s v="Servicios de formación profesional en ingeniería"/>
    <x v="1"/>
    <n v="86101610"/>
    <s v="Prestación de servicios personales para garantizar que los materiales utilizados en la ejecución de los análisis de los diferentes temas disponibles en  momento requerido, realizar el lavado y alistamiento de los mismos en el GIT del LNS."/>
    <x v="8"/>
    <x v="8"/>
    <n v="5"/>
    <x v="0"/>
    <x v="0"/>
    <x v="0"/>
    <n v="10491075"/>
    <n v="10491075"/>
    <x v="0"/>
    <x v="1"/>
    <x v="0"/>
    <x v="1"/>
    <x v="14"/>
    <s v="Subdirección de Agrología"/>
    <x v="2"/>
    <s v="Subdirector de Agrología "/>
    <x v="2"/>
    <x v="2"/>
    <s v="Análisis físicos, químicos, biológicos y mineralógicos de suelos"/>
    <s v="Pruebas químicas, físicas, mineralógicas y biológicas de suelos realizadas"/>
    <m/>
    <m/>
    <e v="#N/A"/>
    <e v="#N/A"/>
    <e v="#N/A"/>
    <x v="1"/>
    <m/>
    <n v="0"/>
    <x v="0"/>
    <m/>
    <x v="1"/>
    <x v="4"/>
  </r>
  <r>
    <x v="3"/>
    <m/>
    <x v="2"/>
    <x v="3"/>
    <x v="0"/>
    <x v="4"/>
    <x v="1"/>
    <x v="6"/>
    <s v="Servicio de ingeniería y diseño para sistemas de control de procesos"/>
    <x v="0"/>
    <n v="81102702"/>
    <s v="Adquisición para la inscripción de participación en ensayos de aptitud  (Interlaboratorios) con WEPAL"/>
    <x v="4"/>
    <x v="4"/>
    <n v="6"/>
    <x v="0"/>
    <x v="0"/>
    <x v="0"/>
    <n v="6000000"/>
    <n v="6000000"/>
    <x v="0"/>
    <x v="1"/>
    <x v="0"/>
    <x v="1"/>
    <x v="14"/>
    <s v="Subdirección de Agrología"/>
    <x v="2"/>
    <s v="Subdirector de Agrología "/>
    <x v="2"/>
    <x v="2"/>
    <s v="Análisis físicos, químicos, biológicos y mineralógicos de suelos"/>
    <s v="P+A4:Z5ruebas químicas, físicas, mineralógicas y biológicas de suelos realizadas"/>
    <m/>
    <m/>
    <e v="#N/A"/>
    <e v="#N/A"/>
    <e v="#N/A"/>
    <x v="1"/>
    <m/>
    <n v="0"/>
    <x v="0"/>
    <m/>
    <x v="1"/>
    <x v="4"/>
  </r>
  <r>
    <x v="3"/>
    <m/>
    <x v="2"/>
    <x v="3"/>
    <x v="2"/>
    <x v="4"/>
    <x v="3"/>
    <x v="6"/>
    <s v="Servicios de formación profesional en ingeniería"/>
    <x v="0"/>
    <n v="86101610"/>
    <s v="Prestación de servicios profesionales para la interpretación de imágenes para obtener la capa de cobertura y uso de la tierra en los proyectos de la Subdirección de Agrología."/>
    <x v="4"/>
    <x v="4"/>
    <n v="6"/>
    <x v="0"/>
    <x v="0"/>
    <x v="0"/>
    <n v="57950788"/>
    <n v="57950788"/>
    <x v="0"/>
    <x v="1"/>
    <x v="2"/>
    <x v="1"/>
    <x v="14"/>
    <s v="Subdirección de Agrología"/>
    <x v="3"/>
    <s v="Subdirector de Agrología "/>
    <x v="2"/>
    <x v="3"/>
    <s v="Geomorfología aplicada a levantamientos de suelos, Levantamientos de Coberturas, Uso de la tierra, Conflictos biofísicos de uso del territorio, difusión y disposición de la información generada."/>
    <s v="Sistema de información agrologica actualizado"/>
    <m/>
    <m/>
    <e v="#N/A"/>
    <e v="#N/A"/>
    <e v="#N/A"/>
    <x v="1"/>
    <m/>
    <n v="0"/>
    <x v="0"/>
    <m/>
    <x v="1"/>
    <x v="4"/>
  </r>
  <r>
    <x v="3"/>
    <m/>
    <x v="2"/>
    <x v="3"/>
    <x v="2"/>
    <x v="4"/>
    <x v="3"/>
    <x v="5"/>
    <s v="Servicios de formación profesional en ingeniería"/>
    <x v="1"/>
    <n v="86101610"/>
    <s v="Prestación de servicios profesionales para la interpretación de cobertura y uso de la tierra y elaboración de cartografía temática de los convenios que desarrolla de la Subdirección de Agrología."/>
    <x v="4"/>
    <x v="4"/>
    <n v="6"/>
    <x v="0"/>
    <x v="0"/>
    <x v="0"/>
    <n v="42635220"/>
    <n v="42635220"/>
    <x v="0"/>
    <x v="1"/>
    <x v="2"/>
    <x v="1"/>
    <x v="14"/>
    <s v="Subdirección de Agrología"/>
    <x v="3"/>
    <s v="Subdirector de Agrología "/>
    <x v="2"/>
    <x v="3"/>
    <s v="Geomorfología aplicada a levantamientos de suelos, Levantamientos de Coberturas, Uso de la tierra, Conflictos biofísicos de uso del territorio, difusión y disposición de la información generada."/>
    <s v="Sistema de información agrologica actualizado"/>
    <m/>
    <m/>
    <e v="#N/A"/>
    <e v="#N/A"/>
    <e v="#N/A"/>
    <x v="1"/>
    <m/>
    <n v="0"/>
    <x v="0"/>
    <m/>
    <x v="1"/>
    <x v="4"/>
  </r>
  <r>
    <x v="3"/>
    <m/>
    <x v="2"/>
    <x v="3"/>
    <x v="0"/>
    <x v="4"/>
    <x v="1"/>
    <x v="5"/>
    <s v="Servicios de formación profesional en ingeniería"/>
    <x v="1"/>
    <n v="86101610"/>
    <s v="Prestación de servicios personales para preparar y controlar las muestras de suelo, agua y tejido vegetal que serán entregadas a los analistas de los diferentes temas para su análisis en el GIT del LNS."/>
    <x v="4"/>
    <x v="4"/>
    <n v="6"/>
    <x v="0"/>
    <x v="0"/>
    <x v="0"/>
    <n v="12589290"/>
    <n v="12589290"/>
    <x v="0"/>
    <x v="1"/>
    <x v="0"/>
    <x v="1"/>
    <x v="14"/>
    <s v="Subdirección de Agrología"/>
    <x v="2"/>
    <s v="Subdirector de Agrología "/>
    <x v="2"/>
    <x v="2"/>
    <s v="Análisis físicos, químicos, biológicos y mineralógicos de suelos"/>
    <s v="Pruebas químicas, físicas, mineralógicas y biológicas de suelos realizadas"/>
    <m/>
    <m/>
    <e v="#N/A"/>
    <e v="#N/A"/>
    <e v="#N/A"/>
    <x v="1"/>
    <m/>
    <n v="0"/>
    <x v="0"/>
    <m/>
    <x v="1"/>
    <x v="4"/>
  </r>
  <r>
    <x v="3"/>
    <m/>
    <x v="2"/>
    <x v="3"/>
    <x v="0"/>
    <x v="4"/>
    <x v="1"/>
    <x v="8"/>
    <s v="Servicios de formación profesional en ingeniería"/>
    <x v="0"/>
    <n v="86101610"/>
    <s v="Prestación de servicios profesionales para ejecutar las diferentes etapas de la actualización de Áreas Homogéneas de Tierras con fines de catastro multipropósito, en el marco de la actualización catastral de Arauquita."/>
    <x v="3"/>
    <x v="3"/>
    <n v="4"/>
    <x v="0"/>
    <x v="0"/>
    <x v="0"/>
    <n v="17054088"/>
    <n v="17054088"/>
    <x v="0"/>
    <x v="2"/>
    <x v="0"/>
    <x v="1"/>
    <x v="15"/>
    <s v="Subdirección de Catastro"/>
    <x v="0"/>
    <s v="Subdirectora de Catastro"/>
    <x v="2"/>
    <x v="3"/>
    <s v="Actualización, Homologación y Correlación de áreas homogéneas de tierras con fines múltiples."/>
    <s v="Sistema de Información Agrológica Actualizado"/>
    <m/>
    <m/>
    <e v="#N/A"/>
    <e v="#N/A"/>
    <e v="#N/A"/>
    <x v="1"/>
    <m/>
    <n v="0"/>
    <x v="0"/>
    <m/>
    <x v="1"/>
    <x v="4"/>
  </r>
  <r>
    <x v="3"/>
    <m/>
    <x v="2"/>
    <x v="3"/>
    <x v="0"/>
    <x v="4"/>
    <x v="1"/>
    <x v="8"/>
    <s v="Servicios de formación profesional en ingeniería"/>
    <x v="0"/>
    <n v="86101610"/>
    <s v="Prestación de servicios profesionales para realizar la estructuración final de la información cartográfica y alfanumérica y revisión digital de la información espacial temática de Áreas Homogéneas de Tierra con fines de Catastro Multipropósito, en el marco de la actualización catastral de Arauquita."/>
    <x v="3"/>
    <x v="3"/>
    <n v="4"/>
    <x v="0"/>
    <x v="0"/>
    <x v="0"/>
    <n v="17054088"/>
    <n v="17054088"/>
    <x v="0"/>
    <x v="2"/>
    <x v="0"/>
    <x v="1"/>
    <x v="14"/>
    <s v="Subdirección de Agrología"/>
    <x v="0"/>
    <s v="Subdirector de Agrología "/>
    <x v="2"/>
    <x v="3"/>
    <s v="Actualización, Homologación y Correlación de áreas homogéneas de tierras con fines múltiples."/>
    <s v="Sistema de Información Agrológica Actualizado"/>
    <m/>
    <m/>
    <e v="#N/A"/>
    <e v="#N/A"/>
    <e v="#N/A"/>
    <x v="1"/>
    <m/>
    <n v="0"/>
    <x v="0"/>
    <m/>
    <x v="1"/>
    <x v="4"/>
  </r>
  <r>
    <x v="3"/>
    <m/>
    <x v="2"/>
    <x v="3"/>
    <x v="0"/>
    <x v="4"/>
    <x v="1"/>
    <x v="8"/>
    <s v="Servicios de formación profesional en ingeniería"/>
    <x v="0"/>
    <n v="86101610"/>
    <s v="Prestación de servicios profesionales para realizar el control de calidad de la interacción de la información de la geomorfología y las Áreas Homogéneas de Tierra con fines de Catastro Multipropósito, en el marco de la actualización catastral de Arauquita."/>
    <x v="3"/>
    <x v="3"/>
    <n v="4"/>
    <x v="0"/>
    <x v="0"/>
    <x v="0"/>
    <n v="19905696"/>
    <n v="19905696"/>
    <x v="0"/>
    <x v="2"/>
    <x v="0"/>
    <x v="1"/>
    <x v="14"/>
    <s v="Subdirección de Agrología"/>
    <x v="0"/>
    <s v="Subdirector de Agrología "/>
    <x v="2"/>
    <x v="3"/>
    <s v="Actualización, Homologación y Correlación de áreas homogéneas de tierras con fines múltiples."/>
    <s v="Sistema de Información Agrológica Actualizado"/>
    <m/>
    <m/>
    <e v="#N/A"/>
    <e v="#N/A"/>
    <e v="#N/A"/>
    <x v="1"/>
    <m/>
    <n v="0"/>
    <x v="0"/>
    <m/>
    <x v="1"/>
    <x v="4"/>
  </r>
  <r>
    <x v="3"/>
    <m/>
    <x v="2"/>
    <x v="3"/>
    <x v="0"/>
    <x v="4"/>
    <x v="1"/>
    <x v="6"/>
    <s v="Servicios de formación profesional en ingeniería"/>
    <x v="0"/>
    <n v="86101610"/>
    <s v="Prestación de servicios profesionales en control de calidad  de productos de sensores remotos en temas relacionados con aplicaciones agrologicas."/>
    <x v="6"/>
    <x v="6"/>
    <n v="4"/>
    <x v="0"/>
    <x v="0"/>
    <x v="0"/>
    <n v="33820360"/>
    <n v="33820360"/>
    <x v="0"/>
    <x v="1"/>
    <x v="0"/>
    <x v="1"/>
    <x v="14"/>
    <s v="Subdirección de Agrología"/>
    <x v="3"/>
    <s v="Subdirector de Agrología "/>
    <x v="2"/>
    <x v="3"/>
    <s v="Geomorfología aplicada a levantamientos de suelos, Levantamientos de Coberturas, Uso de la tierra, Conflictos biofísicos de uso del territorio, difusión y disposición de la información generada."/>
    <s v="Sistema de información agrologica actualizado"/>
    <m/>
    <m/>
    <e v="#N/A"/>
    <e v="#N/A"/>
    <e v="#N/A"/>
    <x v="1"/>
    <m/>
    <n v="0"/>
    <x v="0"/>
    <m/>
    <x v="1"/>
    <x v="4"/>
  </r>
  <r>
    <x v="3"/>
    <m/>
    <x v="2"/>
    <x v="3"/>
    <x v="0"/>
    <x v="4"/>
    <x v="1"/>
    <x v="5"/>
    <s v="Gases naturales y gases mixtos"/>
    <x v="1"/>
    <n v="12142100"/>
    <s v="Suministro de Gases especiales para la ejecución de análisis para el Laboratorio Nacional de Suelos. "/>
    <x v="4"/>
    <x v="4"/>
    <n v="6"/>
    <x v="0"/>
    <x v="4"/>
    <x v="0"/>
    <n v="10000000"/>
    <n v="10000000"/>
    <x v="0"/>
    <x v="1"/>
    <x v="0"/>
    <x v="1"/>
    <x v="14"/>
    <s v="Subdirección de Agrología"/>
    <x v="2"/>
    <s v="Subdirector de Agrología "/>
    <x v="2"/>
    <x v="2"/>
    <s v="Análisis físicos, químicos, biológicos y mineralógicos de suelos"/>
    <s v="Pruebas químicas, físicas, mineralógicas y biológicas de suelos realizadas"/>
    <m/>
    <m/>
    <e v="#N/A"/>
    <e v="#N/A"/>
    <e v="#N/A"/>
    <x v="1"/>
    <m/>
    <n v="0"/>
    <x v="0"/>
    <m/>
    <x v="1"/>
    <x v="4"/>
  </r>
  <r>
    <x v="3"/>
    <m/>
    <x v="2"/>
    <x v="3"/>
    <x v="0"/>
    <x v="4"/>
    <x v="1"/>
    <x v="6"/>
    <s v="Servicios de formación profesional en ingeniería"/>
    <x v="0"/>
    <n v="86101610"/>
    <s v="Prestación del servicio de mantenimiento preventivo y correctivo, con suministro de repuestos y consumibles para los equipos no exclusivos del Laboratorio Nacional de Suelos."/>
    <x v="9"/>
    <x v="9"/>
    <n v="2"/>
    <x v="0"/>
    <x v="4"/>
    <x v="0"/>
    <n v="260000000"/>
    <n v="260000000"/>
    <x v="0"/>
    <x v="1"/>
    <x v="0"/>
    <x v="1"/>
    <x v="14"/>
    <s v="Subdirección de Agrología"/>
    <x v="2"/>
    <s v="Subdirector de Agrología "/>
    <x v="2"/>
    <x v="2"/>
    <s v="Análisis físicos, químicos, biológicos y mineralógicos de suelos"/>
    <s v="Pruebas químicas, físicas, mineralógicas y biológicas de suelos realizadas"/>
    <m/>
    <m/>
    <e v="#N/A"/>
    <e v="#N/A"/>
    <e v="#N/A"/>
    <x v="1"/>
    <m/>
    <n v="0"/>
    <x v="0"/>
    <m/>
    <x v="1"/>
    <x v="4"/>
  </r>
  <r>
    <x v="3"/>
    <m/>
    <x v="2"/>
    <x v="3"/>
    <x v="0"/>
    <x v="4"/>
    <x v="1"/>
    <x v="5"/>
    <s v="Servicios de formación profesional en ingeniería"/>
    <x v="1"/>
    <n v="86101610"/>
    <s v="Adquisición de reactivos y materiales para el GIT Laboratorio Nacional de Suelos."/>
    <x v="9"/>
    <x v="9"/>
    <n v="2"/>
    <x v="0"/>
    <x v="4"/>
    <x v="0"/>
    <n v="250000000"/>
    <n v="250000000"/>
    <x v="0"/>
    <x v="1"/>
    <x v="0"/>
    <x v="1"/>
    <x v="14"/>
    <s v="Subdirección de Agrología"/>
    <x v="2"/>
    <s v="Subdirector de Agrología "/>
    <x v="2"/>
    <x v="2"/>
    <s v="Análisis físicos, químicos, biológicos y mineralógicos de suelos"/>
    <s v="Pruebas químicas, físicas, mineralógicas y biológicas de suelos realizadas"/>
    <m/>
    <m/>
    <e v="#N/A"/>
    <e v="#N/A"/>
    <e v="#N/A"/>
    <x v="1"/>
    <m/>
    <n v="0"/>
    <x v="0"/>
    <m/>
    <x v="1"/>
    <x v="4"/>
  </r>
  <r>
    <x v="3"/>
    <m/>
    <x v="2"/>
    <x v="3"/>
    <x v="0"/>
    <x v="4"/>
    <x v="1"/>
    <x v="6"/>
    <s v="Servicios de formación profesional en ingeniería"/>
    <x v="0"/>
    <n v="86101610"/>
    <s v="Prestación del servicio de calibración acreditada de equipos e instrumentos del Laboratorio Nacional de Suelos."/>
    <x v="6"/>
    <x v="6"/>
    <n v="4"/>
    <x v="0"/>
    <x v="4"/>
    <x v="0"/>
    <n v="90000000"/>
    <n v="90000000"/>
    <x v="0"/>
    <x v="1"/>
    <x v="0"/>
    <x v="1"/>
    <x v="14"/>
    <s v="Subdirección de Agrología"/>
    <x v="2"/>
    <s v="Subdirector de Agrología "/>
    <x v="2"/>
    <x v="2"/>
    <s v="Análisis físicos, químicos, biológicos y mineralógicos de suelos"/>
    <s v="Pruebas químicas, físicas, mineralógicas y biológicas de suelos realizadas"/>
    <m/>
    <m/>
    <e v="#N/A"/>
    <e v="#N/A"/>
    <e v="#N/A"/>
    <x v="1"/>
    <m/>
    <n v="0"/>
    <x v="0"/>
    <m/>
    <x v="1"/>
    <x v="4"/>
  </r>
  <r>
    <x v="3"/>
    <m/>
    <x v="2"/>
    <x v="3"/>
    <x v="0"/>
    <x v="4"/>
    <x v="1"/>
    <x v="5"/>
    <s v="Mantenimiento de equipos de laboratorio"/>
    <x v="1"/>
    <n v="81101706"/>
    <s v="Prestación de servicios para sistema recolectora de desechos de laboratorio"/>
    <x v="6"/>
    <x v="6"/>
    <n v="4"/>
    <x v="0"/>
    <x v="4"/>
    <x v="0"/>
    <n v="10000000"/>
    <n v="10000000"/>
    <x v="0"/>
    <x v="1"/>
    <x v="0"/>
    <x v="1"/>
    <x v="14"/>
    <s v="Subdirección de Agrología"/>
    <x v="2"/>
    <s v="Subdirector de Agrología "/>
    <x v="2"/>
    <x v="2"/>
    <s v="Análisis físicos, químicos, biológicos y mineralógicos de suelos"/>
    <s v="Pruebas químicas, físicas, mineralógicas y biológicas de suelos realizadas"/>
    <m/>
    <m/>
    <e v="#N/A"/>
    <e v="#N/A"/>
    <e v="#N/A"/>
    <x v="1"/>
    <m/>
    <n v="0"/>
    <x v="0"/>
    <m/>
    <x v="1"/>
    <x v="4"/>
  </r>
  <r>
    <x v="3"/>
    <n v="38"/>
    <x v="2"/>
    <x v="3"/>
    <x v="0"/>
    <x v="0"/>
    <x v="0"/>
    <x v="2"/>
    <s v="Servicios de formación profesional en ingeniería"/>
    <x v="0"/>
    <n v="86101610"/>
    <s v="Prestación de servicios profesionales para realizar el control de calidad temático en las diferentes etapas de la actualización de las Áreas Homogéneas de Tierra con fines de Catastro Multipropósito para garantizar la entrega oportuna de municipios con base en la metodología vigente y los lineamientos establecidos en el Sistema de Gestión Integrado de Calidad."/>
    <x v="2"/>
    <x v="2"/>
    <n v="10"/>
    <x v="0"/>
    <x v="0"/>
    <x v="2"/>
    <n v="53900000"/>
    <n v="53900000"/>
    <x v="0"/>
    <x v="2"/>
    <x v="0"/>
    <x v="1"/>
    <x v="14"/>
    <s v="Subdirección de Agrología"/>
    <x v="0"/>
    <s v="Subdirector de Agrología "/>
    <x v="3"/>
    <x v="4"/>
    <s v="Generar los productos agrológicos como insumos para el Catastro multipropósito"/>
    <s v="Sistema de Información Predial Actualizado_x000a_"/>
    <n v="471"/>
    <d v="2021-03-15T00:00:00"/>
    <n v="4976424"/>
    <n v="47276028"/>
    <n v="47276028"/>
    <x v="0"/>
    <s v="ANA MARIA DEL ROSARIO PALACINO DE WALTEROS"/>
    <n v="6623972"/>
    <x v="0"/>
    <n v="24606"/>
    <x v="0"/>
    <x v="0"/>
  </r>
  <r>
    <x v="3"/>
    <n v="28"/>
    <x v="2"/>
    <x v="3"/>
    <x v="0"/>
    <x v="0"/>
    <x v="0"/>
    <x v="1"/>
    <s v="Servicios de formación profesional en ingeniería"/>
    <x v="0"/>
    <n v="86101610"/>
    <s v="Prestación de servicios profesionales para realizar procesos de aerotriangulación y construcción de bloques fotogramétricos."/>
    <x v="5"/>
    <x v="5"/>
    <n v="11"/>
    <x v="0"/>
    <x v="0"/>
    <x v="2"/>
    <n v="44000000"/>
    <n v="44000000"/>
    <x v="0"/>
    <x v="2"/>
    <x v="0"/>
    <x v="1"/>
    <x v="14"/>
    <s v="Subdirección de Agrología"/>
    <x v="0"/>
    <s v="Subdirector de Agrología "/>
    <x v="3"/>
    <x v="4"/>
    <s v="Generar los productos agrológicos como insumos para el Catastro multipropósito"/>
    <s v="Sistema de Información Predial Actualizado_x000a_"/>
    <n v="468"/>
    <d v="2021-03-15T00:00:00"/>
    <n v="4263522"/>
    <n v="40503459"/>
    <n v="40503459"/>
    <x v="0"/>
    <s v="ANDRES EMILIO MORENO CASTRO"/>
    <n v="3496541"/>
    <x v="0"/>
    <n v="24613"/>
    <x v="0"/>
    <x v="0"/>
  </r>
  <r>
    <x v="3"/>
    <n v="27"/>
    <x v="2"/>
    <x v="3"/>
    <x v="0"/>
    <x v="0"/>
    <x v="0"/>
    <x v="1"/>
    <s v="Servicios de formación profesional en ingeniería"/>
    <x v="0"/>
    <n v="86101610"/>
    <s v="Prestación de servicios para realizar la preparación y alistamiento de equipos, reactivos y materiales y apoyo en los diferentes procesos de análisis del Laboratorio Nacional de Suelos."/>
    <x v="5"/>
    <x v="5"/>
    <n v="11"/>
    <x v="0"/>
    <x v="0"/>
    <x v="2"/>
    <n v="28600000"/>
    <n v="28600000"/>
    <x v="0"/>
    <x v="2"/>
    <x v="0"/>
    <x v="1"/>
    <x v="14"/>
    <s v="Subdirección de Agrología"/>
    <x v="0"/>
    <s v="Subdirector de Agrología "/>
    <x v="3"/>
    <x v="4"/>
    <s v="Generar los productos agrológicos como insumos para el Catastro multipropósito"/>
    <s v="Sistema de Información Predial Actualizado_x000a_"/>
    <n v="479"/>
    <d v="2021-03-15T00:00:00"/>
    <n v="2671483"/>
    <n v="25379089"/>
    <n v="25379089"/>
    <x v="0"/>
    <s v="ANGIE LORENA CARDENAS PUERTO"/>
    <n v="3220911"/>
    <x v="0"/>
    <n v="24624"/>
    <x v="0"/>
    <x v="0"/>
  </r>
  <r>
    <x v="3"/>
    <n v="29"/>
    <x v="2"/>
    <x v="3"/>
    <x v="0"/>
    <x v="0"/>
    <x v="0"/>
    <x v="1"/>
    <s v="Servicios de formación profesional en ingeniería"/>
    <x v="0"/>
    <n v="86101610"/>
    <s v="Prestación de servicios profesionales para realizar procesos de aerotriangulación y construcción de bloques fotogramétricos."/>
    <x v="5"/>
    <x v="5"/>
    <n v="11"/>
    <x v="0"/>
    <x v="0"/>
    <x v="2"/>
    <n v="44000000"/>
    <n v="44000000"/>
    <x v="0"/>
    <x v="2"/>
    <x v="0"/>
    <x v="1"/>
    <x v="14"/>
    <s v="Subdirección de Agrología"/>
    <x v="0"/>
    <s v="Subdirector de Agrología "/>
    <x v="3"/>
    <x v="4"/>
    <s v="Generar los productos agrológicos como insumos para el Catastro multipropósito"/>
    <s v="Sistema de Información Predial Actualizado_x000a_"/>
    <n v="463"/>
    <d v="2021-03-15T00:00:00"/>
    <n v="4263522"/>
    <n v="40503459"/>
    <n v="40503459"/>
    <x v="0"/>
    <s v="DANIEL JOSE MORALES MEJIA"/>
    <n v="3496541"/>
    <x v="0"/>
    <n v="24602"/>
    <x v="0"/>
    <x v="0"/>
  </r>
  <r>
    <x v="3"/>
    <n v="36"/>
    <x v="2"/>
    <x v="3"/>
    <x v="0"/>
    <x v="0"/>
    <x v="0"/>
    <x v="1"/>
    <s v="Servicios de formación profesional en ingeniería"/>
    <x v="0"/>
    <n v="86101610"/>
    <s v="Prestación de servicios profesionales para realizar procesos de aerotriangulación y construcción de bloques fotogramétricos."/>
    <x v="5"/>
    <x v="5"/>
    <n v="11"/>
    <x v="0"/>
    <x v="0"/>
    <x v="2"/>
    <n v="44000000"/>
    <n v="44000000"/>
    <x v="0"/>
    <x v="2"/>
    <x v="0"/>
    <x v="1"/>
    <x v="14"/>
    <s v="Subdirección de Agrología"/>
    <x v="0"/>
    <s v="Subdirector de Agrología "/>
    <x v="3"/>
    <x v="4"/>
    <s v="Generar los productos agrológicos como insumos para el Catastro multipropósito"/>
    <s v="Sistema de Información Predial Actualizado_x000a_"/>
    <n v="485"/>
    <d v="2021-03-15T00:00:00"/>
    <n v="4263522"/>
    <n v="40503459"/>
    <n v="40503459"/>
    <x v="0"/>
    <s v="EDWIN ALFONSO PERILLA"/>
    <n v="3496541"/>
    <x v="0"/>
    <n v="24619"/>
    <x v="0"/>
    <x v="0"/>
  </r>
  <r>
    <x v="3"/>
    <n v="35"/>
    <x v="2"/>
    <x v="3"/>
    <x v="0"/>
    <x v="0"/>
    <x v="0"/>
    <x v="1"/>
    <s v="Servicios de formación profesional en ingeniería"/>
    <x v="0"/>
    <n v="86101610"/>
    <s v="Prestación de servicios profesionales para la elaboración de cartografía geomorfológica con base en la interpretación de sensores remotos con un detalle de unidades hasta nivel de forma del terreno, con un rendimiento avanzado."/>
    <x v="5"/>
    <x v="5"/>
    <n v="11"/>
    <x v="0"/>
    <x v="0"/>
    <x v="2"/>
    <n v="49500000"/>
    <n v="49500000"/>
    <x v="0"/>
    <x v="2"/>
    <x v="0"/>
    <x v="1"/>
    <x v="14"/>
    <s v="Subdirección de Agrología"/>
    <x v="0"/>
    <s v="Subdirector de Agrología "/>
    <x v="3"/>
    <x v="4"/>
    <s v="Generar los productos agrológicos como insumos para el Catastro multipropósito"/>
    <s v="Sistema de Información Predial Actualizado_x000a_"/>
    <n v="453"/>
    <d v="2021-03-15T00:00:00"/>
    <n v="4263522"/>
    <n v="38798050"/>
    <n v="38798050"/>
    <x v="0"/>
    <s v="GERSE DAVID RUIZ"/>
    <n v="10701950"/>
    <x v="0"/>
    <n v="24590"/>
    <x v="0"/>
    <x v="0"/>
  </r>
  <r>
    <x v="3"/>
    <n v="34"/>
    <x v="2"/>
    <x v="3"/>
    <x v="0"/>
    <x v="0"/>
    <x v="0"/>
    <x v="1"/>
    <s v="Servicios de formación profesional en ingeniería"/>
    <x v="0"/>
    <n v="86101610"/>
    <s v="Prestación de servicios profesionales para la elaboración de cartografía geomorfológica con base en la interpretación de sensores remotos con un detalle de unidades hasta nivel de forma del terreno, con un rendimiento avanzado."/>
    <x v="5"/>
    <x v="5"/>
    <n v="11"/>
    <x v="0"/>
    <x v="0"/>
    <x v="2"/>
    <n v="49500000"/>
    <n v="49500000"/>
    <x v="0"/>
    <x v="2"/>
    <x v="0"/>
    <x v="1"/>
    <x v="14"/>
    <s v="Subdirección de Agrología"/>
    <x v="0"/>
    <s v="Subdirector de Agrología "/>
    <x v="3"/>
    <x v="4"/>
    <s v="Generar los productos agrológicos como insumos para el Catastro multipropósito"/>
    <s v="Sistema de Información Predial Actualizado_x000a_"/>
    <n v="465"/>
    <d v="2021-03-15T00:00:00"/>
    <n v="4976424"/>
    <n v="47276028"/>
    <n v="47276028"/>
    <x v="0"/>
    <s v="JAIME ANDRES NEIRA"/>
    <n v="2223972"/>
    <x v="0"/>
    <n v="24604"/>
    <x v="0"/>
    <x v="0"/>
  </r>
  <r>
    <x v="3"/>
    <n v="33"/>
    <x v="2"/>
    <x v="3"/>
    <x v="0"/>
    <x v="0"/>
    <x v="0"/>
    <x v="1"/>
    <s v="Servicios de formación profesional en ingeniería"/>
    <x v="0"/>
    <n v="86101610"/>
    <s v="Prestación de servicios profesionales para realizar la estructuración final de la información cartográfica y alfanumérica y revisión digital de la información espacial temática de Áreas Homogéneas de Tierra con fines de Catastro Multipropósito."/>
    <x v="5"/>
    <x v="5"/>
    <n v="11"/>
    <x v="0"/>
    <x v="0"/>
    <x v="2"/>
    <n v="44000000"/>
    <n v="44000000"/>
    <x v="0"/>
    <x v="2"/>
    <x v="0"/>
    <x v="1"/>
    <x v="14"/>
    <s v="Subdirección de Agrología"/>
    <x v="0"/>
    <s v="Subdirector de Agrología "/>
    <x v="3"/>
    <x v="4"/>
    <s v="Generar los productos agrológicos como insumos para el Catastro multipropósito"/>
    <s v="Sistema de Información Predial Actualizado_x000a_"/>
    <n v="473"/>
    <d v="2021-03-15T00:00:00"/>
    <n v="4263522"/>
    <n v="40503459"/>
    <n v="40503459"/>
    <x v="0"/>
    <s v="MARCO ANTONIO SUAREZ GALEANO"/>
    <n v="3496541"/>
    <x v="0"/>
    <n v="24607"/>
    <x v="0"/>
    <x v="0"/>
  </r>
  <r>
    <x v="3"/>
    <n v="37"/>
    <x v="2"/>
    <x v="3"/>
    <x v="0"/>
    <x v="0"/>
    <x v="0"/>
    <x v="1"/>
    <s v="Servicios de formación profesional en ingeniería"/>
    <x v="0"/>
    <n v="86101610"/>
    <s v="Prestación de servicios para realizar el apoyo a las laborales de campo y manejo logístico durante el levantamiento de la información de Áreas Homogéneas de Tierra con fines de Catastro Multipropósito de acuerdo a las necesidades del proceso."/>
    <x v="5"/>
    <x v="5"/>
    <n v="11"/>
    <x v="0"/>
    <x v="0"/>
    <x v="2"/>
    <n v="28600000"/>
    <n v="28600000"/>
    <x v="0"/>
    <x v="2"/>
    <x v="0"/>
    <x v="1"/>
    <x v="14"/>
    <s v="Subdirección de Agrología"/>
    <x v="0"/>
    <s v="Subdirector de Agrología "/>
    <x v="3"/>
    <x v="4"/>
    <s v="Generar los productos agrológicos como insumos para el Catastro multipropósito"/>
    <s v="Sistema de Información Predial Actualizado_x000a_"/>
    <n v="476"/>
    <d v="2021-03-15T00:00:00"/>
    <n v="2671483"/>
    <n v="25379089"/>
    <n v="25379089"/>
    <x v="0"/>
    <s v="MARISOL  ARDILA CUBIDES"/>
    <n v="3220911"/>
    <x v="0"/>
    <n v="24611"/>
    <x v="0"/>
    <x v="0"/>
  </r>
  <r>
    <x v="3"/>
    <n v="32"/>
    <x v="2"/>
    <x v="3"/>
    <x v="0"/>
    <x v="0"/>
    <x v="0"/>
    <x v="1"/>
    <s v="Servicios de formación profesional en ingeniería"/>
    <x v="0"/>
    <n v="86101610"/>
    <s v="Prestación de servicios para realizar la generación de cartografía temática y demás información espacial temática de Áreas Homogéneas de Tierra con fines de Catastro Multipropósito según estándares establecidos."/>
    <x v="5"/>
    <x v="5"/>
    <n v="11"/>
    <x v="0"/>
    <x v="0"/>
    <x v="2"/>
    <n v="28600000"/>
    <n v="28600000"/>
    <x v="0"/>
    <x v="2"/>
    <x v="0"/>
    <x v="1"/>
    <x v="14"/>
    <s v="Subdirección de Agrología"/>
    <x v="0"/>
    <s v="Subdirector de Agrología "/>
    <x v="3"/>
    <x v="4"/>
    <s v="Generar los productos agrológicos como insumos para el Catastro multipropósito"/>
    <s v="Sistema de Información Predial Actualizado_x000a_"/>
    <n v="459"/>
    <d v="2021-03-15T00:00:00"/>
    <n v="2671483"/>
    <n v="25379089"/>
    <n v="25379089"/>
    <x v="0"/>
    <s v="MONICA ANDREA GARCIA"/>
    <n v="3220911"/>
    <x v="0"/>
    <n v="24600"/>
    <x v="0"/>
    <x v="0"/>
  </r>
  <r>
    <x v="3"/>
    <n v="31"/>
    <x v="2"/>
    <x v="3"/>
    <x v="0"/>
    <x v="0"/>
    <x v="0"/>
    <x v="1"/>
    <s v="Servicios de formación profesional en ingeniería"/>
    <x v="0"/>
    <n v="86101610"/>
    <s v="Prestación de servicios profesionales para realizar la actualización y empalme de las Áreas Homogéneas de Tierra con fines de Catastro Multipropósito, acorde con los requerimientos agrológicos, digitales, cartográficos y documentales determinados por la metodología vigente."/>
    <x v="5"/>
    <x v="5"/>
    <n v="11"/>
    <x v="0"/>
    <x v="0"/>
    <x v="2"/>
    <n v="47300000"/>
    <n v="47300000"/>
    <x v="0"/>
    <x v="2"/>
    <x v="0"/>
    <x v="1"/>
    <x v="14"/>
    <s v="Subdirección de Agrología"/>
    <x v="0"/>
    <s v="Subdirector de Agrología "/>
    <x v="3"/>
    <x v="4"/>
    <s v="Generar los productos agrológicos como insumos para el Catastro multipropósito"/>
    <s v="Sistema de Información Predial Actualizado_x000a_"/>
    <n v="481"/>
    <d v="2021-03-15T00:00:00"/>
    <n v="4976424"/>
    <n v="46280743"/>
    <n v="46280743"/>
    <x v="0"/>
    <s v="NATALIA PRECIADO"/>
    <n v="1019257"/>
    <x v="0"/>
    <n v="24616"/>
    <x v="0"/>
    <x v="0"/>
  </r>
  <r>
    <x v="4"/>
    <n v="1"/>
    <x v="3"/>
    <x v="4"/>
    <x v="0"/>
    <x v="0"/>
    <x v="0"/>
    <x v="1"/>
    <s v="Servicios de asesoramiento sobre planificación estratégica"/>
    <x v="0"/>
    <n v="80101504"/>
    <s v="Apoyar al Instituto Geográfico Agustín Codazzi como Especialista de Salvaguardas Ambientales en el marco del Proyecto denominado “Programa para la adopción e implementación de un Catastro Multipropósito-sito Urbano – Rural”, "/>
    <x v="1"/>
    <x v="1"/>
    <n v="345"/>
    <x v="1"/>
    <x v="0"/>
    <x v="2"/>
    <n v="94300000"/>
    <n v="94300000"/>
    <x v="0"/>
    <x v="2"/>
    <x v="0"/>
    <x v="1"/>
    <x v="15"/>
    <s v="Subdirección de Catastro"/>
    <x v="0"/>
    <s v="Subdirectora de Catastro"/>
    <x v="3"/>
    <x v="4"/>
    <s v="Gestionar técnicamente la operación del proyecto de catastro multipropósito, en lo correspondiente al IGAC"/>
    <s v="Sistema de Información Predial Actualizado_x000a_"/>
    <n v="53"/>
    <d v="2021-01-14T00:00:00"/>
    <n v="7550277"/>
    <n v="85569806"/>
    <n v="85569806"/>
    <x v="0"/>
    <s v="MARIA VIVIANA BORDA CALVACHE"/>
    <n v="8730194"/>
    <x v="0"/>
    <n v="24219"/>
    <x v="0"/>
    <x v="0"/>
  </r>
  <r>
    <x v="4"/>
    <m/>
    <x v="3"/>
    <x v="4"/>
    <x v="0"/>
    <x v="5"/>
    <x v="1"/>
    <x v="13"/>
    <s v="Servicios de sistemas de información geográfica (sig)"/>
    <x v="0"/>
    <n v="81101512"/>
    <s v="Prestación de servicios de operadores, para adelantar los procesos de actualización catastral en los municipios priorizados para el año 2021, financiado con recursos del Contrato de Préstamo BIRF No.89370 – OC."/>
    <x v="4"/>
    <x v="4"/>
    <n v="12"/>
    <x v="0"/>
    <x v="0"/>
    <x v="2"/>
    <n v="25027258562"/>
    <n v="25027258562"/>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n v="0"/>
    <x v="0"/>
    <m/>
    <x v="1"/>
    <x v="5"/>
  </r>
  <r>
    <x v="4"/>
    <m/>
    <x v="3"/>
    <x v="4"/>
    <x v="0"/>
    <x v="5"/>
    <x v="1"/>
    <x v="13"/>
    <s v="Servicios de sistemas de información geográfica (sig)"/>
    <x v="0"/>
    <n v="81101512"/>
    <s v="Adelantar el proceso de actualización catastral de los municipios de Mahates y María La Baja en el  del Departamento de Bolívar, en conjunto con la Agencia Nacional de Tierras - ANT."/>
    <x v="7"/>
    <x v="7"/>
    <n v="9"/>
    <x v="0"/>
    <x v="0"/>
    <x v="2"/>
    <n v="1148985120"/>
    <n v="114898512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
    <m/>
    <x v="1"/>
    <x v="5"/>
  </r>
  <r>
    <x v="4"/>
    <m/>
    <x v="3"/>
    <x v="4"/>
    <x v="0"/>
    <x v="5"/>
    <x v="1"/>
    <x v="13"/>
    <s v="Servicios de sistemas de información geográfica (sig)"/>
    <x v="0"/>
    <n v="81101512"/>
    <s v="Adelantar el proceso de actualización catastral de los municipios de San Juan de Nepomuceno, Zambrano, Palmito, San Onofre y Mercaderes, en conjunto con la Agencia Nacional de Tierras - ANT."/>
    <x v="7"/>
    <x v="7"/>
    <n v="9"/>
    <x v="0"/>
    <x v="0"/>
    <x v="2"/>
    <n v="2114430486"/>
    <n v="2114430486"/>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
    <m/>
    <x v="1"/>
    <x v="5"/>
  </r>
  <r>
    <x v="4"/>
    <m/>
    <x v="3"/>
    <x v="4"/>
    <x v="0"/>
    <x v="5"/>
    <x v="1"/>
    <x v="13"/>
    <s v="Servicios de sistemas de información geográfica (sig)"/>
    <x v="0"/>
    <n v="81101512"/>
    <s v="Adelantar el proceso de actualización catastral de los municipios de Morales y Piendamó en el  del Departamento del Cauca, en conjunto con la Agencia Nacional de Tierras - ANT."/>
    <x v="7"/>
    <x v="7"/>
    <n v="9"/>
    <x v="0"/>
    <x v="5"/>
    <x v="2"/>
    <n v="884523002"/>
    <n v="884523002"/>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n v="0"/>
    <x v="0"/>
    <m/>
    <x v="1"/>
    <x v="5"/>
  </r>
  <r>
    <x v="4"/>
    <m/>
    <x v="3"/>
    <x v="4"/>
    <x v="0"/>
    <x v="5"/>
    <x v="1"/>
    <x v="13"/>
    <s v="Servicios de sistemas de información geográfica (sig)"/>
    <x v="0"/>
    <n v="81101512"/>
    <s v="Adelantar el proceso de actualización catastral de los municipios de Cajibío, Piamonte, Sucre y Almaguer, en conjunto con la Agencia Nacional de Tierras - ANT."/>
    <x v="7"/>
    <x v="7"/>
    <n v="9"/>
    <x v="0"/>
    <x v="5"/>
    <x v="2"/>
    <n v="781026077"/>
    <n v="781026077"/>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n v="0"/>
    <x v="0"/>
    <m/>
    <x v="1"/>
    <x v="5"/>
  </r>
  <r>
    <x v="4"/>
    <n v="67"/>
    <x v="3"/>
    <x v="4"/>
    <x v="2"/>
    <x v="2"/>
    <x v="0"/>
    <x v="14"/>
    <s v="Servicios secretariales o de administración de oficinas  "/>
    <x v="0"/>
    <n v="80161501"/>
    <s v="Prestación de servicios personales para realizar actividades de apoyo operativo  del proceso de actualización catastral  multipropósito de Arauquita - Arauca"/>
    <x v="7"/>
    <x v="7"/>
    <n v="180"/>
    <x v="1"/>
    <x v="0"/>
    <x v="0"/>
    <n v="20414916"/>
    <n v="20414916"/>
    <x v="0"/>
    <x v="2"/>
    <x v="2"/>
    <x v="1"/>
    <x v="15"/>
    <s v="Subdirección de Catastro"/>
    <x v="5"/>
    <s v="Subdirectora de Catastro"/>
    <x v="3"/>
    <x v="4"/>
    <s v="Ejecutar procesos de actualización catastral a nivel nacional"/>
    <s v="Predios actualizados catastralmente"/>
    <n v="590"/>
    <d v="2021-05-18T00:00:00"/>
    <n v="1701243"/>
    <n v="10207458"/>
    <n v="20414916"/>
    <x v="0"/>
    <s v="DIANA CAROLINA HERNANDEZ_x000a_YARLY JOHANNA MARIN TINEO"/>
    <n v="0"/>
    <x v="0"/>
    <n v="24731"/>
    <x v="0"/>
    <x v="0"/>
  </r>
  <r>
    <x v="4"/>
    <n v="58"/>
    <x v="3"/>
    <x v="4"/>
    <x v="0"/>
    <x v="0"/>
    <x v="0"/>
    <x v="13"/>
    <s v="Servicios secretariales o de administración de oficinas  "/>
    <x v="0"/>
    <n v="80161501"/>
    <s v="Prestación de servicios profesionales para el seguimiento y control de las actividades de la etapa operativa del proyecto de gestión catastral multipropósito de Arauquita - Arauca"/>
    <x v="0"/>
    <x v="0"/>
    <n v="240"/>
    <x v="1"/>
    <x v="0"/>
    <x v="0"/>
    <n v="69663808"/>
    <n v="69663808"/>
    <x v="0"/>
    <x v="2"/>
    <x v="0"/>
    <x v="1"/>
    <x v="15"/>
    <s v="Subdirección de Catastro"/>
    <x v="5"/>
    <s v="Subdirectora de Catastro"/>
    <x v="3"/>
    <x v="4"/>
    <s v="Ejecutar procesos de actualización catastral a nivel nacional"/>
    <s v="Predios actualizados catastralmente"/>
    <n v="523"/>
    <d v="2021-04-12T00:00:00"/>
    <n v="8707976"/>
    <n v="66761149"/>
    <n v="66761149"/>
    <x v="0"/>
    <s v="ELMO ADOLFO SANCHEZ CALDERON"/>
    <n v="2902659"/>
    <x v="0"/>
    <n v="24665"/>
    <x v="0"/>
    <x v="0"/>
  </r>
  <r>
    <x v="4"/>
    <n v="51"/>
    <x v="3"/>
    <x v="4"/>
    <x v="0"/>
    <x v="0"/>
    <x v="0"/>
    <x v="0"/>
    <s v="Servicios secretariales o de administración de oficinas  "/>
    <x v="0"/>
    <n v="80161501"/>
    <s v="Prestación de servicios profesionales para realizar los procesos de planeación y seguimiento al plan de acción de la dirección territorial casanare, en el marco de los lineamientos institucionales vigentes"/>
    <x v="2"/>
    <x v="2"/>
    <n v="6"/>
    <x v="0"/>
    <x v="0"/>
    <x v="1"/>
    <n v="18748392"/>
    <n v="18748392"/>
    <x v="0"/>
    <x v="2"/>
    <x v="0"/>
    <x v="1"/>
    <x v="15"/>
    <s v="DT Casanare"/>
    <x v="6"/>
    <s v="HERMES SALCEDO RODRIGUEZ"/>
    <x v="3"/>
    <x v="4"/>
    <s v="Ejecutar procesos de conservación catastral a nivel nacional"/>
    <s v="Mutaciones realizadas"/>
    <n v="512"/>
    <d v="2021-03-30T00:00:00"/>
    <n v="3124732"/>
    <n v="18748392"/>
    <n v="18748392"/>
    <x v="0"/>
    <s v="HONOFRE QUINTERO CABICHE"/>
    <n v="0"/>
    <x v="0"/>
    <n v="24645"/>
    <x v="0"/>
    <x v="0"/>
  </r>
  <r>
    <x v="0"/>
    <n v="41"/>
    <x v="0"/>
    <x v="0"/>
    <x v="0"/>
    <x v="0"/>
    <x v="0"/>
    <x v="3"/>
    <s v="Alquiler y arrendamiento de propiedades o edificaciones"/>
    <x v="0"/>
    <n v="80131500"/>
    <s v="Arrendamiento de bien inmueble para el funcionamiento de la dirección territorial casanare del instituto geográfico agustín codazzi-igac."/>
    <x v="1"/>
    <x v="1"/>
    <n v="11"/>
    <x v="0"/>
    <x v="0"/>
    <x v="1"/>
    <n v="162316000"/>
    <n v="162316000"/>
    <x v="0"/>
    <x v="2"/>
    <x v="0"/>
    <x v="1"/>
    <x v="16"/>
    <s v="DT Casanare"/>
    <x v="6"/>
    <s v="HERMES SALCEDO RODRIGUEZ"/>
    <x v="4"/>
    <x v="5"/>
    <s v="Realizar actividades preliminares"/>
    <s v="Sedes adecuadas"/>
    <n v="70"/>
    <d v="2021-01-19T00:00:00"/>
    <n v="14756000"/>
    <n v="162316000"/>
    <n v="162316000"/>
    <x v="0"/>
    <s v="INMOBILIARIA ROYALS COMPANY SAS"/>
    <n v="0"/>
    <x v="0"/>
    <n v="24234"/>
    <x v="0"/>
    <x v="0"/>
  </r>
  <r>
    <x v="4"/>
    <n v="53"/>
    <x v="3"/>
    <x v="4"/>
    <x v="0"/>
    <x v="0"/>
    <x v="0"/>
    <x v="0"/>
    <s v="Servicios secretariales o de administración de oficinas  "/>
    <x v="0"/>
    <n v="80161501"/>
    <s v="Prestación de servicios de apoyo a la gestión en ventanilla para atencion al usuario presencial y virtual en los procesos catastrales de la dirección territorial casanare"/>
    <x v="2"/>
    <x v="2"/>
    <n v="6"/>
    <x v="0"/>
    <x v="0"/>
    <x v="1"/>
    <n v="12589290"/>
    <n v="12589290"/>
    <x v="0"/>
    <x v="2"/>
    <x v="0"/>
    <x v="1"/>
    <x v="15"/>
    <s v="DT Casanare"/>
    <x v="6"/>
    <s v="HERMES SALCEDO RODRIGUEZ"/>
    <x v="3"/>
    <x v="4"/>
    <s v="Ejecutar procesos de conservación catastral a nivel nacional"/>
    <s v="Mutaciones realizadas"/>
    <n v="508"/>
    <d v="2021-03-30T00:00:00"/>
    <n v="2098215"/>
    <n v="12589290"/>
    <n v="12589290"/>
    <x v="0"/>
    <s v="JOSE LEONIDAS VEGA PEREZ_x000a_"/>
    <n v="0"/>
    <x v="0"/>
    <n v="24641"/>
    <x v="0"/>
    <x v="0"/>
  </r>
  <r>
    <x v="4"/>
    <n v="62"/>
    <x v="3"/>
    <x v="4"/>
    <x v="0"/>
    <x v="0"/>
    <x v="0"/>
    <x v="8"/>
    <s v="Servicios secretariales o de administración de oficinas  "/>
    <x v="0"/>
    <n v="80161501"/>
    <s v="Prestación de servicios personales para realizar actividades de reconocimiento predial urbano y rural para la atención de trámites en los procesos catastrales de la dirección territorial casanare"/>
    <x v="0"/>
    <x v="0"/>
    <n v="150"/>
    <x v="1"/>
    <x v="0"/>
    <x v="1"/>
    <n v="15623660"/>
    <n v="15623660"/>
    <x v="0"/>
    <x v="2"/>
    <x v="0"/>
    <x v="1"/>
    <x v="15"/>
    <s v="DT Casanare"/>
    <x v="6"/>
    <s v="HERMES SALCEDO RODRIGUEZ"/>
    <x v="3"/>
    <x v="4"/>
    <s v="Ejecutar procesos de conservación catastral a nivel nacional"/>
    <s v="Mutaciones realizadas"/>
    <n v="548"/>
    <d v="2021-04-23T00:00:00"/>
    <n v="3124732"/>
    <n v="15623660"/>
    <n v="15623660"/>
    <x v="0"/>
    <s v="LILIANA  ALFONSO CHAVITA"/>
    <n v="0"/>
    <x v="0"/>
    <n v="24692"/>
    <x v="0"/>
    <x v="0"/>
  </r>
  <r>
    <x v="4"/>
    <n v="66"/>
    <x v="3"/>
    <x v="4"/>
    <x v="6"/>
    <x v="3"/>
    <x v="3"/>
    <x v="14"/>
    <s v="Servicios secretariales o de administración de oficinas  "/>
    <x v="0"/>
    <n v="80161501"/>
    <s v="Prestación de servicios personales para realizar actividades de reconocimiento predial en el proceso de actualización catastral multipropósito de Arauquita - Arauca"/>
    <x v="7"/>
    <x v="7"/>
    <n v="180"/>
    <x v="1"/>
    <x v="0"/>
    <x v="0"/>
    <n v="112490352"/>
    <n v="112490352"/>
    <x v="0"/>
    <x v="2"/>
    <x v="6"/>
    <x v="1"/>
    <x v="15"/>
    <s v="Subdirección de Catastro"/>
    <x v="5"/>
    <s v="Subdirectora de Catastro"/>
    <x v="3"/>
    <x v="4"/>
    <s v="Ejecutar procesos de actualización catastral a nivel nacional"/>
    <s v="Predios actualizados catastralmente"/>
    <n v="581"/>
    <d v="2021-05-07T00:00:00"/>
    <n v="3124732"/>
    <n v="18748392"/>
    <n v="112490352"/>
    <x v="0"/>
    <s v="MARIA ERMINDA QUIRIFE PABON _x000a_DESIDERIO  RINCON CALDERON_x000a_LUIS ALBERTO MORENO_x000a_JULIO ROBERTO SANTIAGO MIÑOZ"/>
    <n v="0"/>
    <x v="0"/>
    <s v="24721_x000a_24724"/>
    <x v="0"/>
    <x v="3"/>
  </r>
  <r>
    <x v="4"/>
    <n v="68"/>
    <x v="3"/>
    <x v="4"/>
    <x v="0"/>
    <x v="0"/>
    <x v="0"/>
    <x v="12"/>
    <s v="Servicios secretariales o de administración de oficinas  "/>
    <x v="0"/>
    <n v="80161501"/>
    <s v="Prestación de servicios profesionales para realizar actividades de digitalización, depuración cartográfica catastral y generación de productos de la información catastral en la Dirección Territorial Casanare."/>
    <x v="7"/>
    <x v="7"/>
    <n v="225"/>
    <x v="1"/>
    <x v="0"/>
    <x v="0"/>
    <n v="20036123"/>
    <n v="20036122.5"/>
    <x v="0"/>
    <x v="1"/>
    <x v="0"/>
    <x v="1"/>
    <x v="15"/>
    <s v="DT Casanare"/>
    <x v="6"/>
    <s v="HERMES SALCEDO RODRIGUEZ"/>
    <x v="3"/>
    <x v="4"/>
    <s v="Ejecutar procesos de conservación catastral a nivel nacional"/>
    <s v="Mutaciones realizadas"/>
    <m/>
    <d v="2021-05-27T00:00:00"/>
    <n v="2671483"/>
    <n v="18700381"/>
    <n v="18700381"/>
    <x v="0"/>
    <s v="OSCAR FABIAN VILLARRAGA MALLUNGO"/>
    <n v="1335741.5"/>
    <x v="0"/>
    <m/>
    <x v="0"/>
    <x v="0"/>
  </r>
  <r>
    <x v="4"/>
    <n v="59"/>
    <x v="3"/>
    <x v="4"/>
    <x v="0"/>
    <x v="0"/>
    <x v="0"/>
    <x v="13"/>
    <s v="Servicios secretariales o de administración de oficinas  "/>
    <x v="0"/>
    <n v="80161501"/>
    <s v="Prestación de servicios profesionales para realizar las socializaciones requeridas en el proceso de actualización catastral multipropósito de Arauquita - Arauca"/>
    <x v="0"/>
    <x v="0"/>
    <n v="240"/>
    <x v="1"/>
    <x v="0"/>
    <x v="0"/>
    <n v="29121888"/>
    <n v="29121888"/>
    <x v="0"/>
    <x v="2"/>
    <x v="0"/>
    <x v="1"/>
    <x v="15"/>
    <s v="Subdirección de Catastro"/>
    <x v="5"/>
    <s v="Subdirectora de Catastro"/>
    <x v="3"/>
    <x v="4"/>
    <s v="Ejecutar procesos de actualización catastral a nivel nacional"/>
    <s v="Predios actualizados catastralmente"/>
    <n v="526"/>
    <d v="2021-04-14T00:00:00"/>
    <n v="3640236"/>
    <n v="27301770"/>
    <n v="27301770"/>
    <x v="0"/>
    <s v="YECNNY PATRICIA CASTELLANOS GONZALEZ"/>
    <n v="1820118"/>
    <x v="0"/>
    <n v="24668"/>
    <x v="0"/>
    <x v="0"/>
  </r>
  <r>
    <x v="4"/>
    <n v="52"/>
    <x v="3"/>
    <x v="4"/>
    <x v="0"/>
    <x v="0"/>
    <x v="0"/>
    <x v="0"/>
    <s v="Servicios secretariales o de administración de oficinas  "/>
    <x v="0"/>
    <n v="80161501"/>
    <s v="Prestación de servicios de apoyo a la gestión desarrollada en procesos catastrales de la dirección territorial casanare "/>
    <x v="2"/>
    <x v="2"/>
    <n v="6"/>
    <x v="0"/>
    <x v="0"/>
    <x v="1"/>
    <n v="10207458"/>
    <n v="10207458"/>
    <x v="0"/>
    <x v="2"/>
    <x v="0"/>
    <x v="1"/>
    <x v="15"/>
    <s v="DT Casanare"/>
    <x v="6"/>
    <s v="HERMES SALCEDO RODRIGUEZ"/>
    <x v="3"/>
    <x v="4"/>
    <s v="Ejecutar procesos de conservación catastral a nivel nacional"/>
    <s v="Mutaciones realizadas"/>
    <n v="513"/>
    <d v="2021-03-30T00:00:00"/>
    <n v="1701243"/>
    <n v="10207458"/>
    <n v="10207458"/>
    <x v="0"/>
    <s v="YULY MARICELA ROJAS PACAGUI_x000a_"/>
    <n v="0"/>
    <x v="0"/>
    <n v="24650"/>
    <x v="0"/>
    <x v="0"/>
  </r>
  <r>
    <x v="0"/>
    <m/>
    <x v="0"/>
    <x v="0"/>
    <x v="0"/>
    <x v="4"/>
    <x v="1"/>
    <x v="6"/>
    <s v="Servicios de construcción de edificios comerciales y de oficina"/>
    <x v="0"/>
    <n v="72121100"/>
    <s v="Adecuación física e instalación del sistema de cableado estructurado, corriente regulada y normal y sistema de climatización para las oficinas del IGAC en la ciudad de Yopal"/>
    <x v="4"/>
    <x v="4"/>
    <n v="6"/>
    <x v="0"/>
    <x v="1"/>
    <x v="0"/>
    <n v="245135741"/>
    <n v="245135741"/>
    <x v="0"/>
    <x v="1"/>
    <x v="0"/>
    <x v="1"/>
    <x v="1"/>
    <s v="Secretaría General"/>
    <x v="0"/>
    <s v="Secretaria General"/>
    <x v="4"/>
    <x v="5"/>
    <s v="Realizar actividades preliminares"/>
    <s v="Sedes adecuadas"/>
    <m/>
    <m/>
    <e v="#N/A"/>
    <e v="#N/A"/>
    <e v="#N/A"/>
    <x v="1"/>
    <m/>
    <n v="0"/>
    <x v="0"/>
    <m/>
    <x v="1"/>
    <x v="4"/>
  </r>
  <r>
    <x v="4"/>
    <n v="18"/>
    <x v="3"/>
    <x v="4"/>
    <x v="3"/>
    <x v="3"/>
    <x v="0"/>
    <x v="1"/>
    <s v="Servicios secretariales o de administración de oficinas  "/>
    <x v="0"/>
    <n v="80161501"/>
    <s v="Prestación de servicios profesionales para apoyar en la evaluación, seguimiento, control, planeación y ejecución de los proyectos programados en el marco de la &quot;Actualización y Gestión Catastral Nacional&quot;."/>
    <x v="1"/>
    <x v="1"/>
    <n v="11"/>
    <x v="0"/>
    <x v="0"/>
    <x v="1"/>
    <n v="434072513"/>
    <n v="434072513"/>
    <x v="0"/>
    <x v="2"/>
    <x v="3"/>
    <x v="1"/>
    <x v="15"/>
    <s v="Subdirección de Catastro"/>
    <x v="5"/>
    <s v="Subdirectora de Catastro"/>
    <x v="3"/>
    <x v="4"/>
    <s v="Ejecutar procesos de actualización catastral a nivel nacional"/>
    <s v="Predios actualizados catastralmente"/>
    <n v="89"/>
    <d v="2021-01-25T00:00:00"/>
    <n v="9865284"/>
    <n v="108518124"/>
    <n v="434072496"/>
    <x v="0"/>
    <s v=" CECILIA MARIA OCAMPO BOHORQUEZ _x000a_DIANA CAROLINA NARANJO OLARTE_x000a_GLORIA MARCELA HERNÁNDEZ ARDILA _x000a_VICTOR MANUEL RAMOS PEÑUELA"/>
    <n v="17"/>
    <x v="0"/>
    <s v="24244_x000a_24314_x000a_24315_x000a_24321"/>
    <x v="0"/>
    <x v="3"/>
  </r>
  <r>
    <x v="4"/>
    <n v="15"/>
    <x v="3"/>
    <x v="4"/>
    <x v="0"/>
    <x v="0"/>
    <x v="0"/>
    <x v="7"/>
    <s v="Servicios de formación profesional en derecho"/>
    <x v="0"/>
    <n v="86101713"/>
    <s v="Prestación de servicios profesionales para orientar el desarrollo de los proyectos programados para la gestión catastral, incluyendo los relacionados con la ejecución de los recursos de cooperación internacional."/>
    <x v="5"/>
    <x v="5"/>
    <n v="325"/>
    <x v="1"/>
    <x v="0"/>
    <x v="1"/>
    <n v="144486420"/>
    <n v="144486420"/>
    <x v="0"/>
    <x v="2"/>
    <x v="0"/>
    <x v="1"/>
    <x v="15"/>
    <s v="Subdirección de Catastro"/>
    <x v="5"/>
    <s v="Subdirectora de Catastro"/>
    <x v="3"/>
    <x v="4"/>
    <s v="Ejecutar procesos de actualización catastral a nivel nacional"/>
    <s v="Predios actualizados catastralmente"/>
    <n v="88"/>
    <d v="2021-01-22T00:00:00"/>
    <n v="13337208"/>
    <n v="120034872"/>
    <n v="120034872"/>
    <x v="0"/>
    <s v=" CLAUDIA PATRICIA RODRÍGUEZ RODRÍGUEZ"/>
    <n v="24451548"/>
    <x v="0"/>
    <n v="24300"/>
    <x v="0"/>
    <x v="0"/>
  </r>
  <r>
    <x v="4"/>
    <n v="9"/>
    <x v="3"/>
    <x v="4"/>
    <x v="3"/>
    <x v="3"/>
    <x v="0"/>
    <x v="1"/>
    <s v="Servicios secretariales o de administración de oficinas  "/>
    <x v="0"/>
    <n v="80161501"/>
    <s v="Prestación de servicios de apoyo orientados a la gestión y enrutamiento de la información derivada de los procesos catastrales."/>
    <x v="1"/>
    <x v="1"/>
    <n v="11"/>
    <x v="0"/>
    <x v="0"/>
    <x v="1"/>
    <n v="92321463"/>
    <n v="92321463"/>
    <x v="0"/>
    <x v="2"/>
    <x v="3"/>
    <x v="1"/>
    <x v="15"/>
    <s v="Subdirección de Catastro"/>
    <x v="5"/>
    <s v="Subdirectora de Catastro"/>
    <x v="3"/>
    <x v="4"/>
    <s v="Ejecutar procesos de actualización catastral a nivel nacional"/>
    <s v="Predios actualizados catastralmente"/>
    <n v="56"/>
    <d v="2021-01-19T00:00:00"/>
    <n v="2098215"/>
    <n v="23080365"/>
    <n v="92321460"/>
    <x v="0"/>
    <s v=" LEIDY PATRICIA CORREA MARTINEZ_x000a_ OSCAR EDUARDO CHAPARRO RODRIGUEZ _x000a_ PAULA CAROLINA TACHA LOPEZ_x000a_ROCIO ANGELICA TORRES MANRIQUE"/>
    <n v="3"/>
    <x v="0"/>
    <s v="24216_x000a_24217_x000a_24218_x000a_24292"/>
    <x v="0"/>
    <x v="3"/>
  </r>
  <r>
    <x v="4"/>
    <n v="37"/>
    <x v="3"/>
    <x v="4"/>
    <x v="2"/>
    <x v="2"/>
    <x v="0"/>
    <x v="10"/>
    <s v="Servicios de sistemas de información geográfica (sig)"/>
    <x v="0"/>
    <n v="81101512"/>
    <s v="Prestación de servicios profesionales para la gestión, control y seguimiento a los procesos catastrales de formación, actualización y conservación catastral con enfoque multipropósito"/>
    <x v="5"/>
    <x v="5"/>
    <n v="325"/>
    <x v="1"/>
    <x v="0"/>
    <x v="1"/>
    <n v="124752182"/>
    <n v="124752182"/>
    <x v="0"/>
    <x v="1"/>
    <x v="2"/>
    <x v="1"/>
    <x v="15"/>
    <s v="Subdirección de Catastro"/>
    <x v="5"/>
    <s v="Subdirectora de Catastro"/>
    <x v="3"/>
    <x v="4"/>
    <s v="Ejecutar procesos de actualización catastral a nivel nacional"/>
    <s v="Predios actualizados catastralmente"/>
    <n v="317"/>
    <d v="2021-02-12T00:00:00"/>
    <n v="5757793"/>
    <n v="59881047"/>
    <n v="119762094"/>
    <x v="0"/>
    <s v=" MAYELYN LORENA BECERRA SORAIDA _x000a_MARIA TARAZONA DOMINGUEZ"/>
    <n v="4990088"/>
    <x v="0"/>
    <s v="24478_x000a_24479"/>
    <x v="0"/>
    <x v="2"/>
  </r>
  <r>
    <x v="4"/>
    <n v="14"/>
    <x v="3"/>
    <x v="4"/>
    <x v="0"/>
    <x v="0"/>
    <x v="0"/>
    <x v="7"/>
    <s v="Servicios secretariales o de administración de oficinas  "/>
    <x v="0"/>
    <n v="80161501"/>
    <s v="Prestación de servicios profesionales para apoyar la formulación, actualización, seguimiento y  reporte del proyecto de inversión &quot;Actualización y gestión catastral Nacional&quot; y las metas de su competencia."/>
    <x v="5"/>
    <x v="5"/>
    <n v="325"/>
    <x v="1"/>
    <x v="0"/>
    <x v="1"/>
    <n v="81794668"/>
    <n v="81794668"/>
    <x v="0"/>
    <x v="2"/>
    <x v="0"/>
    <x v="1"/>
    <x v="15"/>
    <s v="Subdirección de Catastro"/>
    <x v="5"/>
    <s v="Subdirectora de Catastro"/>
    <x v="3"/>
    <x v="4"/>
    <s v="Ejecutar procesos de actualización catastral a nivel nacional"/>
    <s v="Predios actualizados catastralmente"/>
    <n v="193"/>
    <d v="2021-02-03T00:00:00"/>
    <n v="7550277"/>
    <n v="80536288"/>
    <n v="80536288"/>
    <x v="0"/>
    <s v="ADRIANA MARIA MARTINEZ BUSTOS"/>
    <n v="1258380"/>
    <x v="0"/>
    <n v="24376"/>
    <x v="0"/>
    <x v="0"/>
  </r>
  <r>
    <x v="4"/>
    <n v="20"/>
    <x v="3"/>
    <x v="4"/>
    <x v="0"/>
    <x v="0"/>
    <x v="0"/>
    <x v="3"/>
    <s v="Servicios de sistemas de información geográfica (sig)"/>
    <x v="0"/>
    <n v="81101512"/>
    <s v="Prestación de servicios profesionales para el desarrollo del componente tecnológico requerido de los procesos de gestión catastral desarrollados por el IGAC"/>
    <x v="1"/>
    <x v="1"/>
    <n v="11"/>
    <x v="0"/>
    <x v="0"/>
    <x v="0"/>
    <n v="108518124"/>
    <n v="108518124"/>
    <x v="1"/>
    <x v="1"/>
    <x v="0"/>
    <x v="1"/>
    <x v="15"/>
    <s v="Subdirección de Catastro"/>
    <x v="5"/>
    <s v="Subdirectora de Catastro"/>
    <x v="3"/>
    <x v="4"/>
    <s v="Ejecutar procesos de actualización catastral a nivel nacional"/>
    <s v="Predios actualizados catastralmente"/>
    <n v="104"/>
    <d v="2021-01-25T00:00:00"/>
    <n v="9865284"/>
    <n v="108518124"/>
    <n v="108518124"/>
    <x v="0"/>
    <s v="ALDEMAR  GUZMAN YARA"/>
    <n v="0"/>
    <x v="0"/>
    <n v="24252"/>
    <x v="0"/>
    <x v="0"/>
  </r>
  <r>
    <x v="4"/>
    <n v="33"/>
    <x v="3"/>
    <x v="4"/>
    <x v="0"/>
    <x v="0"/>
    <x v="0"/>
    <x v="7"/>
    <s v="Servicios secretariales o de administración de oficinas  "/>
    <x v="0"/>
    <n v="80161501"/>
    <s v="Prestación de servicios para la generación de productos de la información alfanumérica catastral en el marco del Proyecto de &quot;Actualización y gestión catastral Nacional&quot;"/>
    <x v="5"/>
    <x v="5"/>
    <n v="6"/>
    <x v="0"/>
    <x v="0"/>
    <x v="1"/>
    <n v="16028900"/>
    <n v="16028900"/>
    <x v="0"/>
    <x v="2"/>
    <x v="0"/>
    <x v="1"/>
    <x v="15"/>
    <s v="Subdirección de Catastro"/>
    <x v="5"/>
    <s v="Subdirectora de Catastro"/>
    <x v="3"/>
    <x v="4"/>
    <s v="Estandarizar las coberturas de información del proceso de catastro"/>
    <s v="Sistema de Información predial actualizado"/>
    <n v="259"/>
    <d v="2021-02-09T00:00:00"/>
    <n v="2671483"/>
    <n v="16028898"/>
    <n v="16028898"/>
    <x v="0"/>
    <s v="ALEJANDRO ORTIZ BARON"/>
    <n v="2"/>
    <x v="0"/>
    <n v="24438"/>
    <x v="0"/>
    <x v="0"/>
  </r>
  <r>
    <x v="4"/>
    <n v="2"/>
    <x v="3"/>
    <x v="4"/>
    <x v="0"/>
    <x v="0"/>
    <x v="0"/>
    <x v="1"/>
    <s v="Servicios secretariales o de administración de oficinas  "/>
    <x v="0"/>
    <n v="80161501"/>
    <s v="Prestación de servicios profesionales para apoyar desde el componente social, el desarrollo de los proyectos programados para la gestión catastral."/>
    <x v="1"/>
    <x v="1"/>
    <n v="11"/>
    <x v="0"/>
    <x v="0"/>
    <x v="1"/>
    <n v="121248517"/>
    <n v="121248517"/>
    <x v="0"/>
    <x v="2"/>
    <x v="0"/>
    <x v="1"/>
    <x v="15"/>
    <s v="Subdirección de Catastro"/>
    <x v="5"/>
    <s v="Subdirectora de Catastro"/>
    <x v="3"/>
    <x v="4"/>
    <s v="Ejecutar procesos de actualización catastral a nivel nacional"/>
    <s v="Predios actualizados catastralmente"/>
    <n v="45"/>
    <d v="2021-01-18T00:00:00"/>
    <n v="11022592"/>
    <n v="121248517"/>
    <n v="121248517"/>
    <x v="0"/>
    <s v="ANA MARIA SANTOFIMIO MAHECHA"/>
    <n v="0"/>
    <x v="0"/>
    <n v="24205"/>
    <x v="0"/>
    <x v="0"/>
  </r>
  <r>
    <x v="4"/>
    <n v="50"/>
    <x v="3"/>
    <x v="4"/>
    <x v="1"/>
    <x v="1"/>
    <x v="0"/>
    <x v="0"/>
    <s v="Servicios secretariales o de administración de oficinas  "/>
    <x v="0"/>
    <n v="80161501"/>
    <s v="Prestar servicios profesionales para realizar los cruces de información de la base catastral en lo que respecta al componente jurídico, con otras fuentes de información, a fin de identificar los cambios respectivos en el marco de los procesos de fomación y actualización catastral a cargo del instituto"/>
    <x v="2"/>
    <x v="2"/>
    <n v="300"/>
    <x v="1"/>
    <x v="0"/>
    <x v="0"/>
    <n v="230579163"/>
    <n v="230579163"/>
    <x v="0"/>
    <x v="2"/>
    <x v="1"/>
    <x v="1"/>
    <x v="15"/>
    <s v="Subdirección de Catastro"/>
    <x v="5"/>
    <s v="Subdirectora de Catastro"/>
    <x v="3"/>
    <x v="4"/>
    <s v="Ejecutar procesos de actualización catastral a nivel nacional"/>
    <s v="Predios actualizados catastralmente"/>
    <n v="490"/>
    <d v="2021-03-23T00:00:00"/>
    <n v="6683454"/>
    <n v="61487777"/>
    <n v="184463331"/>
    <x v="0"/>
    <s v="ASTRITH TERESA GALLO ALFONSO_x000a_JONATHAN SMITH AGUILERA DIAZ_x000a_LILIANA MARCELA SOCHA RINCON_x000a_"/>
    <n v="46115832"/>
    <x v="0"/>
    <s v="24625_x000a_24674_x000a_24678"/>
    <x v="0"/>
    <x v="1"/>
  </r>
  <r>
    <x v="4"/>
    <n v="32"/>
    <x v="3"/>
    <x v="4"/>
    <x v="0"/>
    <x v="0"/>
    <x v="0"/>
    <x v="7"/>
    <s v="Servicios de sistemas de información geográfica (sig)"/>
    <x v="0"/>
    <n v="81101512"/>
    <s v="Prestación de servicios profesionales para el seguimiento y control de los proyectos de gestión catastral con enforque multipropósito."/>
    <x v="5"/>
    <x v="5"/>
    <n v="325"/>
    <x v="1"/>
    <x v="0"/>
    <x v="0"/>
    <n v="131948917"/>
    <n v="131948917"/>
    <x v="0"/>
    <x v="2"/>
    <x v="0"/>
    <x v="1"/>
    <x v="15"/>
    <s v="Subdirección de Catastro"/>
    <x v="5"/>
    <s v="Subdirectora de Catastro"/>
    <x v="3"/>
    <x v="4"/>
    <s v="Ejecutar procesos de actualización catastral a nivel nacional"/>
    <s v="Predios actualizados catastralmente"/>
    <n v="183"/>
    <d v="2021-02-05T00:00:00"/>
    <n v="12179900"/>
    <n v="129918933"/>
    <n v="129918933"/>
    <x v="0"/>
    <s v="AVIER ENRIQUE ZULUAGA GONZALEZ"/>
    <n v="2029984"/>
    <x v="0"/>
    <n v="24371"/>
    <x v="0"/>
    <x v="0"/>
  </r>
  <r>
    <x v="4"/>
    <n v="27"/>
    <x v="3"/>
    <x v="4"/>
    <x v="0"/>
    <x v="0"/>
    <x v="0"/>
    <x v="7"/>
    <s v="Servicios secretariales o de administración de oficinas  "/>
    <x v="0"/>
    <n v="80161501"/>
    <s v="Prestación de servicios profesionales para adelantar los análisis estadísticos requeridos para el desarrollo de los procesos de catastro multipropósito."/>
    <x v="5"/>
    <x v="5"/>
    <n v="325"/>
    <x v="1"/>
    <x v="0"/>
    <x v="1"/>
    <n v="106873910"/>
    <n v="106873910"/>
    <x v="0"/>
    <x v="2"/>
    <x v="0"/>
    <x v="1"/>
    <x v="15"/>
    <s v="Subdirección de Catastro"/>
    <x v="5"/>
    <s v="Subdirectora de Catastro"/>
    <x v="3"/>
    <x v="4"/>
    <s v="Ejecutar procesos de actualización catastral a nivel nacional"/>
    <s v="Predios actualizados catastralmente"/>
    <n v="180"/>
    <d v="2021-02-04T00:00:00"/>
    <n v="9865284"/>
    <n v="105229696"/>
    <n v="105229696"/>
    <x v="0"/>
    <s v="BRAYAN ARTURO CAMARGO LOZANO"/>
    <n v="1644214"/>
    <x v="0"/>
    <n v="24366"/>
    <x v="0"/>
    <x v="0"/>
  </r>
  <r>
    <x v="4"/>
    <n v="44"/>
    <x v="3"/>
    <x v="4"/>
    <x v="0"/>
    <x v="0"/>
    <x v="0"/>
    <x v="15"/>
    <s v="Servicios secretariales o de administración de oficinas  "/>
    <x v="0"/>
    <n v="80161501"/>
    <s v="Prestar servicios profesionales para coordinar y gestionar la consecución de fuentes de información, así como el diseño y análisis de los cruces de ésta con la base catastral, a fin de servir de insumo para la optimización de los procesos de formación y actualización catastral a cargo"/>
    <x v="2"/>
    <x v="2"/>
    <n v="300"/>
    <x v="1"/>
    <x v="0"/>
    <x v="0"/>
    <n v="113450766"/>
    <n v="113450766"/>
    <x v="0"/>
    <x v="2"/>
    <x v="0"/>
    <x v="1"/>
    <x v="15"/>
    <s v="Subdirección de Catastro"/>
    <x v="5"/>
    <s v="Subdirectora de Catastro"/>
    <x v="3"/>
    <x v="4"/>
    <s v="Ejecutar procesos de actualización catastral a nivel nacional"/>
    <s v="Predios actualizados catastralmente"/>
    <n v="445"/>
    <d v="2021-02-25T00:00:00"/>
    <n v="12179900"/>
    <n v="109619100"/>
    <n v="109619100"/>
    <x v="0"/>
    <s v="CLAUDIA CECILIA PUENTES RIAÑO"/>
    <n v="3831666"/>
    <x v="0"/>
    <m/>
    <x v="0"/>
    <x v="0"/>
  </r>
  <r>
    <x v="4"/>
    <n v="41"/>
    <x v="3"/>
    <x v="4"/>
    <x v="0"/>
    <x v="0"/>
    <x v="0"/>
    <x v="10"/>
    <s v="Servicios de sistemas de información geográfica (sig)"/>
    <x v="0"/>
    <n v="81101512"/>
    <s v="Prestación de servicios profesionales para administrar y realizar mantenimiento a los modelos y submodelos LADMCOL requeridos en la implementación de la política de catastro multipropósito, de acuerdo con los lineamientos."/>
    <x v="5"/>
    <x v="5"/>
    <n v="325"/>
    <x v="1"/>
    <x v="0"/>
    <x v="1"/>
    <n v="81794668"/>
    <n v="81794668"/>
    <x v="0"/>
    <x v="1"/>
    <x v="0"/>
    <x v="1"/>
    <x v="15"/>
    <s v="Subdirección de Catastro"/>
    <x v="5"/>
    <s v="Subdirectora de Catastro"/>
    <x v="3"/>
    <x v="4"/>
    <s v="Ejecutar procesos de actualización catastral a nivel nacional"/>
    <s v="Predios actualizados catastralmente"/>
    <n v="350"/>
    <d v="2021-02-19T00:00:00"/>
    <n v="7550277"/>
    <n v="77012825"/>
    <n v="77012825"/>
    <x v="0"/>
    <s v="DANIEL MUÑOZ CASTRO"/>
    <n v="4781843"/>
    <x v="0"/>
    <n v="24506"/>
    <x v="0"/>
    <x v="0"/>
  </r>
  <r>
    <x v="4"/>
    <n v="21"/>
    <x v="3"/>
    <x v="4"/>
    <x v="0"/>
    <x v="0"/>
    <x v="0"/>
    <x v="1"/>
    <s v="Servicios de sistemas de información geográfica (sig)"/>
    <x v="0"/>
    <n v="81101512"/>
    <s v="Prestación de servicios profesionales para adelantar las actividades asociadas al cumplimiento de la Política de Atención y Reparación Integral a las Victimas, Restitución de Tierras en el marco de las competencias del IGAC, desde el componente técnico."/>
    <x v="1"/>
    <x v="1"/>
    <n v="11"/>
    <x v="0"/>
    <x v="0"/>
    <x v="1"/>
    <n v="54740669"/>
    <n v="54740669"/>
    <x v="0"/>
    <x v="2"/>
    <x v="0"/>
    <x v="1"/>
    <x v="15"/>
    <s v="Subdirección de Catastro"/>
    <x v="5"/>
    <s v="Subdirectora de Catastro"/>
    <x v="3"/>
    <x v="4"/>
    <s v="Atender las solicitudes en materia de Política de Restitución de Tierras y Ley de Víctimas"/>
    <s v="Solicitudes atendidas"/>
    <n v="124"/>
    <d v="2021-01-25T00:00:00"/>
    <n v="4976424"/>
    <n v="54740664"/>
    <n v="54740664"/>
    <x v="0"/>
    <s v="DANILO BERNAL DIAZ"/>
    <n v="5"/>
    <x v="0"/>
    <n v="24264"/>
    <x v="0"/>
    <x v="0"/>
  </r>
  <r>
    <x v="4"/>
    <n v="36"/>
    <x v="3"/>
    <x v="4"/>
    <x v="0"/>
    <x v="0"/>
    <x v="0"/>
    <x v="7"/>
    <s v="Servicios de sistemas de información geográfica (sig)"/>
    <x v="0"/>
    <n v="81101512"/>
    <s v="Prestación de servicios profesionales para realizar los análisis estadísticos y econométricos de información catastral requeridos para el desarrollo del Proyecto de &quot;Actualización y gestión catastral Nacional&quot;."/>
    <x v="5"/>
    <x v="5"/>
    <n v="6"/>
    <x v="0"/>
    <x v="0"/>
    <x v="1"/>
    <n v="29858547"/>
    <n v="29858547"/>
    <x v="0"/>
    <x v="2"/>
    <x v="0"/>
    <x v="1"/>
    <x v="15"/>
    <s v="Subdirección de Catastro"/>
    <x v="5"/>
    <s v="Subdirectora de Catastro"/>
    <x v="3"/>
    <x v="4"/>
    <s v="Estandarizar las coberturas de información del proceso de catastro"/>
    <s v="Sistema de Información predial actualizado"/>
    <n v="294"/>
    <d v="2021-02-11T00:00:00"/>
    <n v="4976424"/>
    <n v="29858544"/>
    <n v="29858544"/>
    <x v="0"/>
    <s v="DIEGO FERNANDO GRISALES RAMIREZ"/>
    <n v="3"/>
    <x v="0"/>
    <n v="24462"/>
    <x v="0"/>
    <x v="0"/>
  </r>
  <r>
    <x v="4"/>
    <n v="28"/>
    <x v="3"/>
    <x v="4"/>
    <x v="0"/>
    <x v="0"/>
    <x v="0"/>
    <x v="7"/>
    <s v="Servicios de formación profesional en derecho"/>
    <x v="0"/>
    <n v="86101713"/>
    <s v="Prestación de servicios profesionales para realizar la elaboración y revisión de los documentos requeridos en el aspecto juridico, para el desarrollo de las competencias del Instituto Geográfico Agustin Codazzi-IGAC"/>
    <x v="5"/>
    <x v="5"/>
    <n v="325"/>
    <x v="1"/>
    <x v="0"/>
    <x v="0"/>
    <n v="106873910"/>
    <n v="106873910"/>
    <x v="0"/>
    <x v="2"/>
    <x v="0"/>
    <x v="1"/>
    <x v="15"/>
    <s v="Subdirección de Catastro"/>
    <x v="5"/>
    <s v="Subdirectora de Catastro"/>
    <x v="3"/>
    <x v="4"/>
    <s v="Ejecutar procesos de actualización catastral a nivel nacional"/>
    <s v="Predios actualizados catastralmente"/>
    <n v="177"/>
    <d v="2021-02-04T00:00:00"/>
    <n v="9865284"/>
    <n v="105229696"/>
    <n v="105229696"/>
    <x v="0"/>
    <s v="ELENA ROCÍO VERÁSTEGUI NIÑO"/>
    <n v="1644214"/>
    <x v="0"/>
    <n v="24361"/>
    <x v="0"/>
    <x v="0"/>
  </r>
  <r>
    <x v="4"/>
    <n v="22"/>
    <x v="3"/>
    <x v="4"/>
    <x v="0"/>
    <x v="0"/>
    <x v="0"/>
    <x v="7"/>
    <s v="Servicios de sistemas de información geográfica (sig)"/>
    <x v="0"/>
    <n v="81101512"/>
    <s v="Prestación de servicios profesionales para realizar las actividades requeridas en cuanto a la documentación, seguimiento y reporte de la implementación la política de atención y reparación integral a las víctimas, restitución de tierras, y política catastral de acuerdo a las competencias del IGAC."/>
    <x v="5"/>
    <x v="5"/>
    <n v="325"/>
    <x v="1"/>
    <x v="0"/>
    <x v="1"/>
    <n v="53911260"/>
    <n v="53911260"/>
    <x v="0"/>
    <x v="2"/>
    <x v="0"/>
    <x v="1"/>
    <x v="15"/>
    <s v="Subdirección de Catastro"/>
    <x v="5"/>
    <s v="Subdirectora de Catastro"/>
    <x v="3"/>
    <x v="4"/>
    <s v="Atender las solicitudes en materia de Política de Restitución de Tierras y Ley de Víctimas"/>
    <s v="Solicitudes atendidas"/>
    <n v="134"/>
    <d v="2021-01-25T00:00:00"/>
    <n v="4976424"/>
    <n v="54740664"/>
    <n v="54740664"/>
    <x v="2"/>
    <s v="ELIZABETH HERNANDEZ SANTAMARIA"/>
    <n v="0"/>
    <x v="0"/>
    <n v="24372"/>
    <x v="0"/>
    <x v="0"/>
  </r>
  <r>
    <x v="4"/>
    <n v="10"/>
    <x v="3"/>
    <x v="4"/>
    <x v="0"/>
    <x v="0"/>
    <x v="0"/>
    <x v="1"/>
    <s v="Servicios secretariales o de administración de oficinas  "/>
    <x v="0"/>
    <n v="80161501"/>
    <s v="Prestación de servicios profesionales para el desarrollo de procesos estadísticos en el marco de la gestión catastral a cargo del IGAC."/>
    <x v="1"/>
    <x v="1"/>
    <n v="11"/>
    <x v="0"/>
    <x v="0"/>
    <x v="1"/>
    <n v="164285000"/>
    <n v="164285000"/>
    <x v="0"/>
    <x v="2"/>
    <x v="0"/>
    <x v="1"/>
    <x v="15"/>
    <s v="Subdirección de Catastro"/>
    <x v="5"/>
    <s v="Subdirectora de Catastro"/>
    <x v="3"/>
    <x v="4"/>
    <s v="Ejecutar procesos de actualización catastral a nivel nacional"/>
    <s v="Predios actualizados catastralmente"/>
    <n v="57"/>
    <d v="2021-01-20T00:00:00"/>
    <n v="14935000"/>
    <n v="164285000"/>
    <n v="164285000"/>
    <x v="0"/>
    <s v="GABRIEL ANTONIO VALLEJO HERNANDEZ"/>
    <n v="0"/>
    <x v="0"/>
    <n v="24220"/>
    <x v="0"/>
    <x v="0"/>
  </r>
  <r>
    <x v="4"/>
    <n v="7"/>
    <x v="3"/>
    <x v="4"/>
    <x v="0"/>
    <x v="0"/>
    <x v="0"/>
    <x v="1"/>
    <s v="Servicios de formación profesional en derecho"/>
    <x v="0"/>
    <n v="86101713"/>
    <s v="Prestación de servicios profesionales para el desarrollo del componente social requerido de los procesos de gestión catastral desarrollados por el IGAC"/>
    <x v="1"/>
    <x v="1"/>
    <n v="11"/>
    <x v="0"/>
    <x v="0"/>
    <x v="0"/>
    <n v="63335720"/>
    <n v="63335720"/>
    <x v="0"/>
    <x v="2"/>
    <x v="0"/>
    <x v="1"/>
    <x v="15"/>
    <s v="Subdirección de Catastro"/>
    <x v="5"/>
    <s v="Subdirectora de Catastro"/>
    <x v="3"/>
    <x v="4"/>
    <s v="Ejecutar procesos de actualización catastral a nivel nacional"/>
    <s v="Predios actualizados catastralmente"/>
    <n v="54"/>
    <d v="2021-01-19T00:00:00"/>
    <n v="5757793"/>
    <n v="63143797"/>
    <n v="63143797"/>
    <x v="0"/>
    <s v="GERMAN ANDRES HERRERA SIERRA"/>
    <n v="191923"/>
    <x v="0"/>
    <n v="24213"/>
    <x v="0"/>
    <x v="0"/>
  </r>
  <r>
    <x v="4"/>
    <n v="65"/>
    <x v="3"/>
    <x v="4"/>
    <x v="6"/>
    <x v="0"/>
    <x v="4"/>
    <x v="14"/>
    <s v="Servicios de sistemas de información geográfica (sig)"/>
    <x v="0"/>
    <n v="81101512"/>
    <s v="Prestación de servicios profesionales para elaborar los avalúos comerciales de bienes inmuebles tanto urbanos como rurales a nivel nacional, de acuerdo con los contratos suscritos por el IGAC"/>
    <x v="7"/>
    <x v="7"/>
    <n v="255"/>
    <x v="1"/>
    <x v="0"/>
    <x v="0"/>
    <n v="293647443"/>
    <n v="293647443"/>
    <x v="0"/>
    <x v="2"/>
    <x v="6"/>
    <x v="1"/>
    <x v="15"/>
    <s v="Subdirección de Catastro"/>
    <x v="5"/>
    <s v="Subdirectora de Catastro"/>
    <x v="3"/>
    <x v="6"/>
    <s v="Realizar avalúos comerciales, de acuerdo a las solicitudes recibidas."/>
    <s v="Avalúos realizados"/>
    <n v="565"/>
    <d v="2021-04-28T00:00:00"/>
    <n v="5757793"/>
    <n v="40304551"/>
    <n v="40304551"/>
    <x v="0"/>
    <s v="HUGO ENRIQUE JIMENEZ CASTELLANOS"/>
    <n v="51820137"/>
    <x v="0"/>
    <n v="24700"/>
    <x v="2"/>
    <x v="0"/>
  </r>
  <r>
    <x v="4"/>
    <n v="49"/>
    <x v="3"/>
    <x v="4"/>
    <x v="0"/>
    <x v="0"/>
    <x v="0"/>
    <x v="0"/>
    <s v="Publicidad en periódicos"/>
    <x v="0"/>
    <n v="82101504"/>
    <s v="Prestación de servicios para la publicación de los actos administrativos de la entidad en el diario oficial"/>
    <x v="2"/>
    <x v="2"/>
    <n v="9"/>
    <x v="0"/>
    <x v="0"/>
    <x v="1"/>
    <n v="30000000"/>
    <n v="30000000"/>
    <x v="0"/>
    <x v="2"/>
    <x v="0"/>
    <x v="1"/>
    <x v="15"/>
    <s v="Subdirección de Catastro"/>
    <x v="5"/>
    <s v="Subdirectora de Catastro"/>
    <x v="3"/>
    <x v="4"/>
    <s v="Ejecutar procesos de actualización catastral a nivel nacional"/>
    <s v="Predios actualizados catastralmente"/>
    <n v="491"/>
    <d v="2021-03-19T00:00:00"/>
    <n v="0"/>
    <n v="30000000"/>
    <n v="30000000"/>
    <x v="0"/>
    <s v="IMPRENTA NACIONAL"/>
    <n v="0"/>
    <x v="0"/>
    <n v="24626"/>
    <x v="0"/>
    <x v="0"/>
  </r>
  <r>
    <x v="4"/>
    <n v="57"/>
    <x v="3"/>
    <x v="4"/>
    <x v="5"/>
    <x v="7"/>
    <x v="0"/>
    <x v="13"/>
    <s v="Servicios secretariales o de administración de oficinas  "/>
    <x v="0"/>
    <n v="80161501"/>
    <s v="Prestación de servicios profesionales para generar productos de Aplicaciones Agrológicas, derivados de Levantamientos de suelos, para apoyar los procesos de Catastro Multipropósito."/>
    <x v="0"/>
    <x v="0"/>
    <n v="270"/>
    <x v="1"/>
    <x v="0"/>
    <x v="0"/>
    <n v="227115000"/>
    <n v="227115000"/>
    <x v="0"/>
    <x v="2"/>
    <x v="5"/>
    <x v="1"/>
    <x v="15"/>
    <s v="Subdirección de Catastro"/>
    <x v="5"/>
    <s v="Subdirectora de Catastro"/>
    <x v="3"/>
    <x v="4"/>
    <s v="Ejecutar procesos de actualización catastral a nivel nacional"/>
    <s v="Predios actualizados catastralmente"/>
    <n v="522"/>
    <d v="2021-04-09T00:00:00"/>
    <n v="4976424"/>
    <n v="34834968"/>
    <n v="174174840"/>
    <x v="0"/>
    <s v="JOSE  ELIAS  ELIZALDE  MUÑOZ_x000a_JUAN PABLO  FERNANDEZ  RODRIGUEZ_x000a_YAMID  MANUEL  MORENO_x000a_LEIDY  JOHANNA  ESCOBAR  QUEMBA_x000a_WILLIAM HERNAN GONZALEZ MARTINEZ"/>
    <n v="52940160"/>
    <x v="0"/>
    <s v="24657_x000a_24658_x000a_24659_x000a_24660_x000a_24661"/>
    <x v="0"/>
    <x v="7"/>
  </r>
  <r>
    <x v="4"/>
    <n v="23"/>
    <x v="3"/>
    <x v="4"/>
    <x v="0"/>
    <x v="0"/>
    <x v="0"/>
    <x v="1"/>
    <s v="Servicios secretariales o de administración de oficinas  "/>
    <x v="0"/>
    <n v="80161501"/>
    <s v="Prestación de servicios profesionales para adelantar el control de calidad de los avalúos asignados, así como la elaboración de avalúos comerciales e IVP."/>
    <x v="1"/>
    <x v="1"/>
    <n v="11"/>
    <x v="0"/>
    <x v="0"/>
    <x v="1"/>
    <n v="83053047"/>
    <n v="83053047"/>
    <x v="0"/>
    <x v="2"/>
    <x v="0"/>
    <x v="1"/>
    <x v="15"/>
    <s v="Subdirección de Catastro"/>
    <x v="5"/>
    <s v="Subdirectora de Catastro"/>
    <x v="3"/>
    <x v="6"/>
    <s v="Realizar avalúos IVP"/>
    <s v="Avalúos realizados"/>
    <n v="110"/>
    <d v="2021-01-27T00:00:00"/>
    <n v="7550277"/>
    <n v="83053047"/>
    <n v="83053047"/>
    <x v="0"/>
    <s v="JULIO CESAR DIAZ"/>
    <n v="0"/>
    <x v="0"/>
    <n v="24255"/>
    <x v="0"/>
    <x v="0"/>
  </r>
  <r>
    <x v="4"/>
    <n v="54"/>
    <x v="3"/>
    <x v="4"/>
    <x v="1"/>
    <x v="1"/>
    <x v="0"/>
    <x v="2"/>
    <s v="Servicios de sistemas de información geográfica (sig)"/>
    <x v="0"/>
    <n v="81101512"/>
    <s v="Prestación de servicios profesionales para el desarrollo, validación e implementación de las metodologías de valoración, aplicables a los procesos de catastrales con enfoque multipropósito"/>
    <x v="2"/>
    <x v="2"/>
    <n v="300"/>
    <x v="1"/>
    <x v="0"/>
    <x v="0"/>
    <n v="226508310"/>
    <n v="226508310"/>
    <x v="0"/>
    <x v="2"/>
    <x v="1"/>
    <x v="1"/>
    <x v="15"/>
    <s v="Subdirección de Catastro"/>
    <x v="5"/>
    <s v="Subdirectora de Catastro"/>
    <x v="3"/>
    <x v="4"/>
    <s v="Ejecutar procesos de actualización catastral a nivel nacional"/>
    <s v="Predios actualizados catastralmente"/>
    <n v="510"/>
    <d v="2021-03-30T00:00:00"/>
    <n v="7550277"/>
    <n v="67952493"/>
    <n v="203857479"/>
    <x v="0"/>
    <s v="JULY MARCELA RODRIGUEZ MUSTAFA_x000a_JOHANNA ALEXANDRA RAMIREZ BELTRAN_x000a_SERGIO MAURICIO ARDILA QUINTERO"/>
    <n v="22650831"/>
    <x v="0"/>
    <s v="24643_x000a_24647_x000a_24649"/>
    <x v="0"/>
    <x v="1"/>
  </r>
  <r>
    <x v="4"/>
    <n v="47"/>
    <x v="3"/>
    <x v="4"/>
    <x v="0"/>
    <x v="0"/>
    <x v="0"/>
    <x v="0"/>
    <s v="Servicios secretariales o de administración de oficinas  "/>
    <x v="0"/>
    <n v="80161501"/>
    <s v="Prestación de servicios profesionales para realizar los análisis estadísticos requeridos en el marco de los procesos de formación y actualización catastral a cargo de Instituto "/>
    <x v="0"/>
    <x v="0"/>
    <n v="270"/>
    <x v="1"/>
    <x v="0"/>
    <x v="0"/>
    <n v="86828186"/>
    <n v="86828186"/>
    <x v="0"/>
    <x v="2"/>
    <x v="0"/>
    <x v="1"/>
    <x v="15"/>
    <s v="Subdirección de Catastro"/>
    <x v="5"/>
    <s v="Subdirectora de Catastro"/>
    <x v="3"/>
    <x v="4"/>
    <s v="Ejecutar procesos de actualización catastral a nivel nacional"/>
    <s v="Predios actualizados catastralmente"/>
    <n v="451"/>
    <d v="2021-03-15T00:00:00"/>
    <n v="7550277"/>
    <n v="64177355"/>
    <n v="64177355"/>
    <x v="0"/>
    <s v="KAREN ROSANA CÓRDOBA PÉROZO"/>
    <n v="22650831"/>
    <x v="0"/>
    <n v="24680"/>
    <x v="0"/>
    <x v="0"/>
  </r>
  <r>
    <x v="4"/>
    <n v="48"/>
    <x v="3"/>
    <x v="4"/>
    <x v="0"/>
    <x v="0"/>
    <x v="0"/>
    <x v="2"/>
    <s v="Servicios secretariales o de administración de oficinas  "/>
    <x v="0"/>
    <n v="80161501"/>
    <s v="Prestación de servicios profesionales para el procesamiento, análisis y generación de productos geográficos que apoyen el proceso de actualización catastral"/>
    <x v="2"/>
    <x v="2"/>
    <n v="285"/>
    <x v="1"/>
    <x v="0"/>
    <x v="0"/>
    <n v="25379089"/>
    <n v="25379089"/>
    <x v="0"/>
    <x v="2"/>
    <x v="0"/>
    <x v="1"/>
    <x v="15"/>
    <s v="Subdirección de Catastro"/>
    <x v="5"/>
    <s v="Subdirectora de Catastro"/>
    <x v="3"/>
    <x v="4"/>
    <s v="Ejecutar procesos de actualización catastral a nivel nacional"/>
    <s v="Predios actualizados catastralmente"/>
    <n v="470"/>
    <d v="2021-03-18T00:00:00"/>
    <n v="2671483"/>
    <n v="24577644"/>
    <n v="24577644"/>
    <x v="0"/>
    <s v="LAURA ALEJANDRA MARTINEZ CONDE"/>
    <n v="801445"/>
    <x v="0"/>
    <n v="24681"/>
    <x v="0"/>
    <x v="0"/>
  </r>
  <r>
    <x v="4"/>
    <n v="26"/>
    <x v="3"/>
    <x v="4"/>
    <x v="0"/>
    <x v="0"/>
    <x v="0"/>
    <x v="7"/>
    <s v="Servicios de formación profesional en derecho"/>
    <x v="0"/>
    <n v="86101713"/>
    <s v="Prestación de servicios profesionales para gestionar la etapa preparatoria, registro, verificación y publicación de los trámites contractuales programados en el marco del proyecto de inversión &quot;Actualización y gestión catastral Nacional&quot;."/>
    <x v="5"/>
    <x v="5"/>
    <n v="325"/>
    <x v="1"/>
    <x v="0"/>
    <x v="1"/>
    <n v="81794668"/>
    <n v="81794668"/>
    <x v="0"/>
    <x v="2"/>
    <x v="0"/>
    <x v="1"/>
    <x v="15"/>
    <s v="Subdirección de Catastro"/>
    <x v="5"/>
    <s v="Subdirectora de Catastro"/>
    <x v="3"/>
    <x v="4"/>
    <s v="Ejecutar procesos de actualización catastral a nivel nacional"/>
    <s v="Predios actualizados catastralmente"/>
    <n v="171"/>
    <d v="2021-02-04T00:00:00"/>
    <n v="7550277"/>
    <n v="81794668"/>
    <n v="81794668"/>
    <x v="0"/>
    <s v="LAURA FERNANDA PARRA PINZON"/>
    <n v="0"/>
    <x v="0"/>
    <n v="24356"/>
    <x v="0"/>
    <x v="0"/>
  </r>
  <r>
    <x v="4"/>
    <n v="17"/>
    <x v="3"/>
    <x v="4"/>
    <x v="0"/>
    <x v="0"/>
    <x v="0"/>
    <x v="7"/>
    <s v="Servicios secretariales o de administración de oficinas  "/>
    <x v="0"/>
    <n v="80161501"/>
    <s v="Prestación de servicios profesionales para la programación, control y seguimiento presupuestal y financiero del proyecto de inversión &quot;Actualización y gestión catastral Nacional&quot;"/>
    <x v="5"/>
    <x v="5"/>
    <n v="325"/>
    <x v="1"/>
    <x v="0"/>
    <x v="1"/>
    <n v="72404085"/>
    <n v="72404085"/>
    <x v="0"/>
    <x v="2"/>
    <x v="0"/>
    <x v="1"/>
    <x v="15"/>
    <s v="Subdirección de Catastro"/>
    <x v="5"/>
    <s v="Subdirectora de Catastro"/>
    <x v="3"/>
    <x v="4"/>
    <s v="Ejecutar procesos de actualización catastral a nivel nacional"/>
    <s v="Predios actualizados catastralmente"/>
    <n v="115"/>
    <d v="2021-02-04T00:00:00"/>
    <n v="6683454"/>
    <n v="71290176"/>
    <n v="71290176"/>
    <x v="0"/>
    <s v="LEIDY ANDREA GUZMAN_x000a_CAMELO"/>
    <n v="1113909"/>
    <x v="0"/>
    <n v="24367"/>
    <x v="0"/>
    <x v="0"/>
  </r>
  <r>
    <x v="4"/>
    <n v="4"/>
    <x v="3"/>
    <x v="4"/>
    <x v="0"/>
    <x v="0"/>
    <x v="0"/>
    <x v="1"/>
    <s v="Servicios de formación profesional en derecho"/>
    <x v="0"/>
    <n v="86101713"/>
    <s v="Prestación de servicios profesionales para apoyar el componente jurídico en los proyectos de Gestión Catastral desarrollados por el IGAC"/>
    <x v="1"/>
    <x v="1"/>
    <n v="11"/>
    <x v="0"/>
    <x v="0"/>
    <x v="0"/>
    <n v="95787741"/>
    <n v="95787741"/>
    <x v="0"/>
    <x v="2"/>
    <x v="0"/>
    <x v="1"/>
    <x v="15"/>
    <s v="Subdirección de Catastro"/>
    <x v="5"/>
    <s v="Subdirectora de Catastro"/>
    <x v="3"/>
    <x v="4"/>
    <s v="Ejecutar procesos de actualización catastral a nivel nacional"/>
    <s v="Predios actualizados catastralmente"/>
    <n v="48"/>
    <d v="2021-01-18T00:00:00"/>
    <n v="8707976"/>
    <n v="95787736"/>
    <n v="95787736"/>
    <x v="0"/>
    <s v="LIZZY KAROLAY RINCON CAMELO"/>
    <n v="5"/>
    <x v="0"/>
    <n v="24206"/>
    <x v="0"/>
    <x v="0"/>
  </r>
  <r>
    <x v="4"/>
    <n v="12"/>
    <x v="3"/>
    <x v="4"/>
    <x v="1"/>
    <x v="1"/>
    <x v="0"/>
    <x v="7"/>
    <s v="Servicios de sistemas de información geográfica (sig)"/>
    <x v="0"/>
    <n v="81101512"/>
    <s v="Prestación de servicios profesionales para apoyar la gestión requerida para la habilitación de gestores catastrales."/>
    <x v="5"/>
    <x v="5"/>
    <n v="325"/>
    <x v="1"/>
    <x v="0"/>
    <x v="1"/>
    <n v="187128273"/>
    <n v="187128273"/>
    <x v="0"/>
    <x v="2"/>
    <x v="1"/>
    <x v="1"/>
    <x v="15"/>
    <s v="Subdirección de Catastro"/>
    <x v="5"/>
    <s v="Subdirectora de Catastro"/>
    <x v="3"/>
    <x v="4"/>
    <s v="Implementar el modelo de habilitación de gestores catastrales a nivel nacional"/>
    <s v="Sistema de Información predial actualizado"/>
    <n v="74"/>
    <d v="2021-02-04T00:00:00"/>
    <n v="5757793"/>
    <n v="63143797"/>
    <n v="189431391"/>
    <x v="2"/>
    <s v="LUZ ANGELA MUÑOZ LOPEZ  _x000a_RAUL RINCON PIÑEROS_x000a_YESNITH LUIDINA PEREZ AREVALO"/>
    <n v="0"/>
    <x v="0"/>
    <s v="24362_x000a_24364_x000a_24365"/>
    <x v="0"/>
    <x v="1"/>
  </r>
  <r>
    <x v="4"/>
    <n v="13"/>
    <x v="3"/>
    <x v="4"/>
    <x v="0"/>
    <x v="0"/>
    <x v="0"/>
    <x v="7"/>
    <s v="Servicios de formación profesional en derecho"/>
    <x v="0"/>
    <n v="86101713"/>
    <s v="Prestación de servicios profesionales para apoyar el desarrollo de los proyectos programados en el marco de la habilitación de gestores catastrales."/>
    <x v="5"/>
    <x v="5"/>
    <n v="325"/>
    <x v="1"/>
    <x v="0"/>
    <x v="1"/>
    <n v="144486420"/>
    <n v="144486420"/>
    <x v="0"/>
    <x v="2"/>
    <x v="0"/>
    <x v="1"/>
    <x v="15"/>
    <s v="Subdirección de Catastro"/>
    <x v="5"/>
    <s v="Subdirectora de Catastro"/>
    <x v="3"/>
    <x v="4"/>
    <s v="Implementar el modelo de habilitación de gestores catastrales a nivel nacional"/>
    <s v="Sistema de Información predial actualizado"/>
    <n v="79"/>
    <d v="2021-01-21T00:00:00"/>
    <n v="13337208"/>
    <n v="144486420"/>
    <n v="144486420"/>
    <x v="0"/>
    <s v="LUZ DARY LEON SANCHEZ"/>
    <n v="0"/>
    <x v="0"/>
    <n v="24357"/>
    <x v="0"/>
    <x v="0"/>
  </r>
  <r>
    <x v="4"/>
    <n v="63"/>
    <x v="3"/>
    <x v="4"/>
    <x v="2"/>
    <x v="2"/>
    <x v="0"/>
    <x v="12"/>
    <s v="Servicios secretariales o de administración de oficinas  "/>
    <x v="0"/>
    <n v="80161501"/>
    <s v="Prestación de servicios  para identificar, localizar,revisar,analizar, consolidar documentos técnicos y cartografia tematica relacionada con zonificación de usos suelos y clasificación del suelo."/>
    <x v="7"/>
    <x v="7"/>
    <n v="240"/>
    <x v="1"/>
    <x v="0"/>
    <x v="0"/>
    <n v="106935264"/>
    <n v="106935264"/>
    <x v="0"/>
    <x v="2"/>
    <x v="2"/>
    <x v="1"/>
    <x v="15"/>
    <s v="Subdirección de Catastro"/>
    <x v="5"/>
    <s v="Subdirectora de Catastro"/>
    <x v="3"/>
    <x v="4"/>
    <s v="Ejecutar procesos de actualización catastral a nivel nacional"/>
    <s v="Predios actualizados catastralmente"/>
    <n v="572"/>
    <d v="2021-04-27T00:00:00"/>
    <n v="6683454"/>
    <n v="46784178"/>
    <n v="93568356"/>
    <x v="0"/>
    <s v="LUZ MARY ROSERO DELGADO_x000a_FABIAN ESTEBAN SUAREZ BURBANO_x000a_"/>
    <n v="13366908"/>
    <x v="0"/>
    <s v="24706_x000a_24722"/>
    <x v="0"/>
    <x v="2"/>
  </r>
  <r>
    <x v="4"/>
    <n v="16"/>
    <x v="3"/>
    <x v="4"/>
    <x v="0"/>
    <x v="0"/>
    <x v="0"/>
    <x v="7"/>
    <s v="Servicios secretariales o de administración de oficinas  "/>
    <x v="0"/>
    <n v="80161501"/>
    <s v="Prestación de servicios profesionales para adelantar análisis económicos y financieros en el desarrollo de metodologías masivas de valoración de predios, en la implementación del catastro multipropósito."/>
    <x v="5"/>
    <x v="5"/>
    <n v="325"/>
    <x v="1"/>
    <x v="0"/>
    <x v="1"/>
    <n v="131948917"/>
    <n v="131948917"/>
    <x v="0"/>
    <x v="2"/>
    <x v="0"/>
    <x v="1"/>
    <x v="15"/>
    <s v="Subdirección de Catastro"/>
    <x v="5"/>
    <s v="Subdirectora de Catastro"/>
    <x v="3"/>
    <x v="4"/>
    <s v="Ejecutar procesos de actualización catastral a nivel nacional"/>
    <s v="Predios actualizados catastralmente"/>
    <n v="121"/>
    <d v="2021-01-22T00:00:00"/>
    <n v="12179900"/>
    <n v="121799000"/>
    <n v="121799000"/>
    <x v="0"/>
    <s v="MAGDA JOHANNA RAMIREZ PARDO"/>
    <n v="10149917"/>
    <x v="0"/>
    <n v="24370"/>
    <x v="0"/>
    <x v="0"/>
  </r>
  <r>
    <x v="4"/>
    <n v="46"/>
    <x v="3"/>
    <x v="4"/>
    <x v="0"/>
    <x v="0"/>
    <x v="0"/>
    <x v="0"/>
    <s v="Servicios secretariales o de administración de oficinas  "/>
    <x v="0"/>
    <n v="80161501"/>
    <s v="Prestación de servicios para apoyar la atención y trámite de las solicitudes de avalúos y de requerimientos de información relacionados con  la ejecución de avalúos."/>
    <x v="2"/>
    <x v="2"/>
    <n v="300"/>
    <x v="1"/>
    <x v="0"/>
    <x v="0"/>
    <n v="28941066"/>
    <n v="28941066"/>
    <x v="0"/>
    <x v="2"/>
    <x v="0"/>
    <x v="1"/>
    <x v="15"/>
    <s v="Subdirección de Catastro"/>
    <x v="5"/>
    <s v="Subdirectora de Catastro"/>
    <x v="3"/>
    <x v="6"/>
    <s v="Realizar avalúos comerciales, de acuerdo a las solicitudes recibidas."/>
    <s v="Avalúos realizados"/>
    <n v="433"/>
    <d v="2021-03-08T00:00:00"/>
    <n v="2671483"/>
    <n v="26269583"/>
    <n v="26269583"/>
    <x v="0"/>
    <s v="MARIA NIRIAM URREA"/>
    <n v="2671483"/>
    <x v="0"/>
    <n v="24562"/>
    <x v="0"/>
    <x v="0"/>
  </r>
  <r>
    <x v="4"/>
    <n v="24"/>
    <x v="3"/>
    <x v="4"/>
    <x v="3"/>
    <x v="3"/>
    <x v="0"/>
    <x v="1"/>
    <s v="Servicios de sistemas de información geográfica (sig)"/>
    <x v="0"/>
    <n v="81101512"/>
    <s v="Prestación de servicios profesionales para adelantar los avalúos comerciales asignados, de acuerdo a la programación establecida. "/>
    <x v="1"/>
    <x v="1"/>
    <n v="11"/>
    <x v="0"/>
    <x v="0"/>
    <x v="0"/>
    <n v="253342879"/>
    <n v="253342879"/>
    <x v="0"/>
    <x v="2"/>
    <x v="3"/>
    <x v="1"/>
    <x v="15"/>
    <s v="Subdirección de Catastro"/>
    <x v="5"/>
    <s v="Subdirectora de Catastro"/>
    <x v="3"/>
    <x v="6"/>
    <s v="Realizar avalúos comerciales, de acuerdo a las solicitudes recibidas."/>
    <s v="Avalúos realizados"/>
    <n v="120"/>
    <d v="2021-01-28T00:00:00"/>
    <n v="5757793"/>
    <n v="63143797"/>
    <n v="252575188"/>
    <x v="0"/>
    <s v="MARITZA LIZBETH MAYORAL AZUERO_x000a_PEDRO ENRIQUE RAMIREZ OSPINA_x000a_ DIANA MARCELA GALINDO ALAVA _x000a_ JOSE ALFREDO RIAÑO_x000a_"/>
    <n v="767691"/>
    <x v="0"/>
    <s v="24258_x000a_24450_x000a_24453_x000a_24494"/>
    <x v="0"/>
    <x v="3"/>
  </r>
  <r>
    <x v="4"/>
    <n v="11"/>
    <x v="3"/>
    <x v="4"/>
    <x v="0"/>
    <x v="0"/>
    <x v="0"/>
    <x v="1"/>
    <s v="Servicios secretariales o de administración de oficinas  "/>
    <x v="0"/>
    <n v="80161501"/>
    <s v="Prestación de servicios profesionales para la atención, control y seguimiento a las peticiones presentadas en el área asignada."/>
    <x v="1"/>
    <x v="1"/>
    <n v="11"/>
    <x v="0"/>
    <x v="0"/>
    <x v="1"/>
    <n v="63335720"/>
    <n v="63335720"/>
    <x v="0"/>
    <x v="2"/>
    <x v="0"/>
    <x v="1"/>
    <x v="15"/>
    <s v="Subdirección de Catastro"/>
    <x v="5"/>
    <s v="Subdirectora de Catastro"/>
    <x v="3"/>
    <x v="4"/>
    <s v="Ejecutar procesos de actualización catastral a nivel nacional"/>
    <s v="Predios actualizados catastralmente"/>
    <n v="68"/>
    <d v="2021-01-20T00:00:00"/>
    <n v="5757793"/>
    <n v="63143797"/>
    <n v="63143797"/>
    <x v="0"/>
    <s v="MARTHA YANET DIAZ AYALA"/>
    <n v="191923"/>
    <x v="0"/>
    <n v="24225"/>
    <x v="0"/>
    <x v="0"/>
  </r>
  <r>
    <x v="4"/>
    <n v="43"/>
    <x v="3"/>
    <x v="4"/>
    <x v="5"/>
    <x v="7"/>
    <x v="0"/>
    <x v="2"/>
    <s v="Servicios secretariales o de administración de oficinas  "/>
    <x v="0"/>
    <n v="80161501"/>
    <s v="Prestación de servicios profesionales para adelantar los avalúos comerciales que le sean asignados a nivel nacional."/>
    <x v="2"/>
    <x v="2"/>
    <n v="300"/>
    <x v="1"/>
    <x v="0"/>
    <x v="0"/>
    <n v="300000000"/>
    <n v="300000000"/>
    <x v="0"/>
    <x v="2"/>
    <x v="5"/>
    <x v="1"/>
    <x v="15"/>
    <s v="Subdirección de Catastro"/>
    <x v="5"/>
    <s v="Subdirectora de Catastro"/>
    <x v="3"/>
    <x v="6"/>
    <s v="Realizar avalúos comerciales, de acuerdo a las solicitudes recibidas."/>
    <s v="Avalúos realizados"/>
    <n v="398"/>
    <d v="2021-02-25T00:00:00"/>
    <n v="6000000"/>
    <n v="60000000"/>
    <n v="300000000"/>
    <x v="0"/>
    <s v="MARY CRISTINA GUEVARA CAMACHO _x000a_ROBINSON MIGUEL CACERES PARRA _x000a_ ANGEL ESTEYNER RODRIGUEZ VEGA_x000a_LISANDRO CASTAÑEDA SALAZAR_x000a_PEDRO GABRIEL CASTELBLANCO OYOLA"/>
    <n v="0"/>
    <x v="0"/>
    <s v="24535_x000a_24536_x000a_24537_x000a_24539_x000a_24589"/>
    <x v="0"/>
    <x v="7"/>
  </r>
  <r>
    <x v="4"/>
    <n v="6"/>
    <x v="3"/>
    <x v="4"/>
    <x v="0"/>
    <x v="0"/>
    <x v="0"/>
    <x v="1"/>
    <s v="Servicios de sistemas de información geográfica (sig)"/>
    <x v="0"/>
    <n v="81101512"/>
    <s v="Prestación de servicios profesionales para realizar el análisis de la información generada en los proyectos adelantados por el área, que permitan la implementación de mejoras en los aspectos técnicos y operativos del proceso de gestión catastral. "/>
    <x v="1"/>
    <x v="1"/>
    <n v="11"/>
    <x v="0"/>
    <x v="0"/>
    <x v="0"/>
    <n v="108518129"/>
    <n v="108518129"/>
    <x v="0"/>
    <x v="2"/>
    <x v="0"/>
    <x v="1"/>
    <x v="15"/>
    <s v="Subdirección de Catastro"/>
    <x v="5"/>
    <s v="Subdirectora de Catastro"/>
    <x v="3"/>
    <x v="4"/>
    <s v="Ejecutar procesos de actualización catastral a nivel nacional"/>
    <s v="Predios actualizados catastralmente"/>
    <n v="61"/>
    <d v="2021-01-19T00:00:00"/>
    <n v="9865284"/>
    <n v="108518124"/>
    <n v="108518124"/>
    <x v="0"/>
    <s v="MARYSOL  RUIZ CANO"/>
    <n v="5"/>
    <x v="0"/>
    <n v="24223"/>
    <x v="0"/>
    <x v="0"/>
  </r>
  <r>
    <x v="4"/>
    <n v="8"/>
    <x v="3"/>
    <x v="4"/>
    <x v="2"/>
    <x v="2"/>
    <x v="0"/>
    <x v="1"/>
    <s v="Servicios secretariales o de administración de oficinas  "/>
    <x v="0"/>
    <n v="80161501"/>
    <s v="Prestación de servicios para apoyar las actividades técnicas y operativas para la habilitación de gestores catastrales."/>
    <x v="1"/>
    <x v="1"/>
    <n v="11"/>
    <x v="0"/>
    <x v="0"/>
    <x v="1"/>
    <n v="58772631"/>
    <n v="58772631"/>
    <x v="0"/>
    <x v="2"/>
    <x v="2"/>
    <x v="1"/>
    <x v="15"/>
    <s v="Subdirección de Catastro"/>
    <x v="5"/>
    <s v="Subdirectora de Catastro"/>
    <x v="3"/>
    <x v="4"/>
    <s v="Implementar el modelo de habilitación de gestores catastrales a nivel nacional"/>
    <s v="Sistema de Información predial actualizado"/>
    <n v="47"/>
    <d v="2021-01-19T00:00:00"/>
    <n v="2671483"/>
    <n v="29386313"/>
    <n v="58772626"/>
    <x v="0"/>
    <s v="MAX HENRY SALAZAR GARCIA_x000a_CAMILO ALFONSO ESCOBAR GIRALDO"/>
    <n v="5"/>
    <x v="0"/>
    <s v="24212_x000a_24347_x000a_"/>
    <x v="0"/>
    <x v="2"/>
  </r>
  <r>
    <x v="4"/>
    <n v="60"/>
    <x v="3"/>
    <x v="4"/>
    <x v="5"/>
    <x v="1"/>
    <x v="3"/>
    <x v="0"/>
    <s v="Servicios secretariales o de administración de oficinas  "/>
    <x v="0"/>
    <n v="80161501"/>
    <s v="Prestar servicios profesionales para incorporar de forma puntual en la base catastral, los cambios en la información jurídica de los predios,  en el marco de los procesos de fomación y actualización catastral a cargo del Instituto"/>
    <x v="0"/>
    <x v="0"/>
    <n v="270"/>
    <x v="1"/>
    <x v="0"/>
    <x v="0"/>
    <n v="331073098"/>
    <n v="331073098"/>
    <x v="0"/>
    <x v="2"/>
    <x v="5"/>
    <x v="1"/>
    <x v="15"/>
    <s v="Subdirección de Catastro"/>
    <x v="5"/>
    <s v="Subdirectora de Catastro"/>
    <x v="3"/>
    <x v="4"/>
    <s v="Ejecutar procesos de actualización catastral a nivel nacional"/>
    <s v="Predios actualizados catastralmente"/>
    <n v="536"/>
    <d v="2021-04-19T00:00:00"/>
    <n v="5757793"/>
    <n v="41264183"/>
    <n v="123792549"/>
    <x v="0"/>
    <s v="MEYBES DIANA SOSSA RODRIGUEZ_x000a_DAVID ERNESTO NEGRETE CABRA_x000a_OSCAR YESID QUINTERO DELGADO"/>
    <n v="184249377"/>
    <x v="0"/>
    <s v="24679_x000a_24680_x000a_24681"/>
    <x v="3"/>
    <x v="1"/>
  </r>
  <r>
    <x v="4"/>
    <n v="39"/>
    <x v="3"/>
    <x v="4"/>
    <x v="0"/>
    <x v="0"/>
    <x v="0"/>
    <x v="7"/>
    <s v="Servicios de sistemas de información geográfica (sig)"/>
    <x v="0"/>
    <n v="81101512"/>
    <s v="Prestación de servicios profesionales para gestionar, controlar y hacer seguimiento de la información  alfanumérica y gráfica de los procesos catastrales."/>
    <x v="5"/>
    <x v="5"/>
    <n v="6"/>
    <x v="0"/>
    <x v="0"/>
    <x v="1"/>
    <n v="29858547"/>
    <n v="29858547"/>
    <x v="0"/>
    <x v="2"/>
    <x v="0"/>
    <x v="1"/>
    <x v="15"/>
    <s v="Subdirección de Catastro"/>
    <x v="5"/>
    <s v="Subdirectora de Catastro"/>
    <x v="3"/>
    <x v="4"/>
    <s v="Estandarizar las coberturas de información del proceso de catastro"/>
    <s v="Sistema de Información predial actualizado"/>
    <n v="316"/>
    <d v="2021-02-16T00:00:00"/>
    <n v="4976424"/>
    <n v="29858544"/>
    <n v="29858544"/>
    <x v="0"/>
    <s v="NANCY YOLANDA LÓPEZ FORERO"/>
    <n v="3"/>
    <x v="0"/>
    <n v="24477"/>
    <x v="0"/>
    <x v="0"/>
  </r>
  <r>
    <x v="4"/>
    <n v="42"/>
    <x v="3"/>
    <x v="4"/>
    <x v="3"/>
    <x v="3"/>
    <x v="0"/>
    <x v="7"/>
    <s v="Servicios secretariales o de administración de oficinas  "/>
    <x v="0"/>
    <n v="80161501"/>
    <s v="Prestación de servicios profesionales para ejercer como auxiliares de la justicia y en la elaboración de avalúos comerciales que le sean asignados en el marco del Proyecto de inversión &quot;Actualización y gestión catastral Nacional&quot;."/>
    <x v="5"/>
    <x v="5"/>
    <n v="325"/>
    <x v="1"/>
    <x v="0"/>
    <x v="0"/>
    <n v="127477133"/>
    <n v="127477133"/>
    <x v="0"/>
    <x v="2"/>
    <x v="3"/>
    <x v="1"/>
    <x v="15"/>
    <s v="Subdirección de Catastro"/>
    <x v="5"/>
    <s v="Subdirectora de Catastro"/>
    <x v="3"/>
    <x v="6"/>
    <s v="Realizar avalúos comerciales, de acuerdo a las solicitudes recibidas."/>
    <s v="Avalúos realizados"/>
    <n v="351"/>
    <d v="2021-02-19T00:00:00"/>
    <n v="2941780"/>
    <n v="30006156"/>
    <n v="120024624"/>
    <x v="0"/>
    <s v="NATALIA ROMAN LAFUENTE_x000a_LUIS EDUARDO GOMEZ DAZA _x000a_LAURA DANIELA RODRIGUEZ TORRES _x000a_JESSICA GONZALEZ ROMERO"/>
    <n v="7452509"/>
    <x v="0"/>
    <s v="24509_x000a_24510_x000a_24511_x000a_24512"/>
    <x v="0"/>
    <x v="3"/>
  </r>
  <r>
    <x v="4"/>
    <n v="56"/>
    <x v="3"/>
    <x v="4"/>
    <x v="1"/>
    <x v="1"/>
    <x v="0"/>
    <x v="11"/>
    <s v="Servicios secretariales o de administración de oficinas  "/>
    <x v="0"/>
    <n v="80161501"/>
    <s v="Prestar servicios profesionales para realizar los cruces de información de las diferentes fuentes con la base catastral y sus respectivos análisis, como insumo para la optimización de los procesos de formación y actualización catastral a cargo del Instituto"/>
    <x v="0"/>
    <x v="0"/>
    <n v="300"/>
    <x v="1"/>
    <x v="0"/>
    <x v="0"/>
    <n v="230579163"/>
    <n v="230579163"/>
    <x v="0"/>
    <x v="2"/>
    <x v="1"/>
    <x v="1"/>
    <x v="15"/>
    <s v="Subdirección de Catastro"/>
    <x v="5"/>
    <s v="Subdirectora de Catastro"/>
    <x v="3"/>
    <x v="4"/>
    <s v="Ejecutar procesos de actualización catastral a nivel nacional"/>
    <s v="Predios actualizados catastralmente"/>
    <n v="521"/>
    <d v="2021-04-09T00:00:00"/>
    <n v="6683454"/>
    <n v="53467632"/>
    <n v="160402896"/>
    <x v="0"/>
    <s v="OSCAR DANILO ANGULO_x000a_DIEGO FERNANADO MONTEZ LOPEZ_x000a_ANDRES RESTREPO JIMENEZ_x000a_"/>
    <n v="70176267"/>
    <x v="0"/>
    <s v="24654_x000a_24655_x000a_24687_x000a_"/>
    <x v="0"/>
    <x v="1"/>
  </r>
  <r>
    <x v="4"/>
    <n v="25"/>
    <x v="3"/>
    <x v="4"/>
    <x v="5"/>
    <x v="7"/>
    <x v="0"/>
    <x v="7"/>
    <s v="Servicios secretariales o de administración de oficinas  "/>
    <x v="0"/>
    <n v="80161501"/>
    <s v="Prestación de servicios profesionales para realizar el control de calidad y el apoyo técnico de los avalúos adelantados por el IGAC."/>
    <x v="5"/>
    <x v="5"/>
    <n v="325"/>
    <x v="1"/>
    <x v="0"/>
    <x v="0"/>
    <n v="408973338"/>
    <n v="408973338"/>
    <x v="0"/>
    <x v="2"/>
    <x v="5"/>
    <x v="1"/>
    <x v="15"/>
    <s v="Subdirección de Catastro"/>
    <x v="5"/>
    <s v="Subdirectora de Catastro"/>
    <x v="3"/>
    <x v="6"/>
    <s v="Realizar avalúos comerciales, de acuerdo a las solicitudes recibidas."/>
    <s v="Avalúos realizados"/>
    <n v="195"/>
    <d v="2021-02-03T00:00:00"/>
    <n v="7550277"/>
    <n v="80536288"/>
    <n v="402681440"/>
    <x v="0"/>
    <s v="OSCAR OMAR NAVARRO_x000a_HUGO PHERNEY SOLTELO YAGAMA_x000a_CARLOS JAVIER ALAPE COCOMA_x000a_LUIS FERNANDO COTE VEGA_x000a_OMAR AUGUSTO MUÑOZ IBARRA"/>
    <n v="6291898"/>
    <x v="0"/>
    <s v="24379_x000a_24393_x000a_24465_x000a_24470_x000a_24481"/>
    <x v="0"/>
    <x v="7"/>
  </r>
  <r>
    <x v="4"/>
    <n v="19"/>
    <x v="3"/>
    <x v="4"/>
    <x v="2"/>
    <x v="2"/>
    <x v="0"/>
    <x v="7"/>
    <s v="Servicios de sistemas de información geográfica (sig)"/>
    <x v="0"/>
    <n v="81101512"/>
    <s v="Prestación de servicios profesionales para orientar y controlar, la operación de los proyectos de Gestión Catastral adelantados por el IGAC"/>
    <x v="5"/>
    <x v="5"/>
    <n v="325"/>
    <x v="1"/>
    <x v="0"/>
    <x v="0"/>
    <n v="188672813"/>
    <n v="188672813"/>
    <x v="0"/>
    <x v="2"/>
    <x v="2"/>
    <x v="1"/>
    <x v="15"/>
    <s v="Subdirección de Catastro"/>
    <x v="5"/>
    <s v="Subdirectora de Catastro"/>
    <x v="3"/>
    <x v="4"/>
    <s v="Ejecutar procesos de actualización catastral a nivel nacional"/>
    <s v="Predios actualizados catastralmente"/>
    <n v="242"/>
    <d v="2021-01-25T00:00:00"/>
    <n v="8707976"/>
    <n v="91433748"/>
    <n v="182867496"/>
    <x v="0"/>
    <s v="PAOLA ANDREA MARTÍNEZ PÉREZ _x000a_ OSCAR ALEXANDER PEREZ PINEDA"/>
    <n v="5805317"/>
    <x v="0"/>
    <s v="24417_x000a_24482"/>
    <x v="0"/>
    <x v="2"/>
  </r>
  <r>
    <x v="4"/>
    <n v="5"/>
    <x v="3"/>
    <x v="4"/>
    <x v="0"/>
    <x v="0"/>
    <x v="0"/>
    <x v="1"/>
    <s v="Servicios de formación profesional en derecho"/>
    <x v="0"/>
    <n v="86101713"/>
    <s v="Prestación de servicios profesionales para ejecutar las actividades requeridas para el cumplimiento del IGAC en los temas relacionados con la política de atención y reparación a víctimas, restitución de tierras y formalización de acuerdo a las competencias del IGAC, desde el componente jurídico."/>
    <x v="1"/>
    <x v="1"/>
    <n v="11"/>
    <x v="0"/>
    <x v="0"/>
    <x v="1"/>
    <n v="83053047"/>
    <n v="83053047"/>
    <x v="0"/>
    <x v="2"/>
    <x v="0"/>
    <x v="1"/>
    <x v="15"/>
    <s v="Subdirección de Catastro"/>
    <x v="5"/>
    <s v="Subdirectora de Catastro"/>
    <x v="3"/>
    <x v="4"/>
    <s v="Atender las solicitudes en materia de Política de Restitución de Tierras y Ley de Víctimas"/>
    <s v="Solicitudes atendidas"/>
    <n v="46"/>
    <d v="2021-01-19T00:00:00"/>
    <n v="7550277"/>
    <n v="83053047"/>
    <n v="83053047"/>
    <x v="0"/>
    <s v="ROBERTH ANDRES BELTRAN MARTINEZ"/>
    <n v="0"/>
    <x v="0"/>
    <n v="24211"/>
    <x v="0"/>
    <x v="0"/>
  </r>
  <r>
    <x v="4"/>
    <n v="45"/>
    <x v="3"/>
    <x v="4"/>
    <x v="0"/>
    <x v="0"/>
    <x v="0"/>
    <x v="0"/>
    <s v="Servicios de sistemas de información geográfica (sig)"/>
    <x v="0"/>
    <n v="81101512"/>
    <s v="Prestación de servicios profesionales para la coordinación y ejecución de actividades de procesamiento, análisis y generación de productos geográficos y alfanuméricos requeridos para la gestión catastral, así como la documentación de los procedimientos asociados"/>
    <x v="2"/>
    <x v="2"/>
    <n v="300"/>
    <x v="1"/>
    <x v="0"/>
    <x v="0"/>
    <n v="62376091"/>
    <n v="62376091"/>
    <x v="0"/>
    <x v="2"/>
    <x v="0"/>
    <x v="1"/>
    <x v="15"/>
    <s v="Subdirección de Catastro"/>
    <x v="5"/>
    <s v="Subdirectora de Catastro"/>
    <x v="3"/>
    <x v="4"/>
    <s v="Ejecutar procesos de actualización catastral a nivel nacional"/>
    <s v="Predios actualizados catastralmente"/>
    <n v="433"/>
    <d v="2021-03-04T00:00:00"/>
    <n v="5757793"/>
    <n v="54699033"/>
    <n v="54699033"/>
    <x v="0"/>
    <s v="SANDRA MILENA BELALCAZAR BENAVIDES"/>
    <n v="7677058"/>
    <x v="0"/>
    <n v="24580"/>
    <x v="0"/>
    <x v="0"/>
  </r>
  <r>
    <x v="4"/>
    <n v="30"/>
    <x v="3"/>
    <x v="4"/>
    <x v="0"/>
    <x v="0"/>
    <x v="0"/>
    <x v="7"/>
    <s v="Servicios secretariales o de administración de oficinas  "/>
    <x v="0"/>
    <n v="80161501"/>
    <s v="Prestación de servicios profesionales para apoyar los análisis estadísticos requeridos para los procesos de gestión catastral con enfoque multipropósito."/>
    <x v="5"/>
    <x v="5"/>
    <n v="325"/>
    <x v="1"/>
    <x v="0"/>
    <x v="1"/>
    <n v="81794668"/>
    <n v="81794668"/>
    <x v="0"/>
    <x v="2"/>
    <x v="0"/>
    <x v="1"/>
    <x v="15"/>
    <s v="Subdirección de Catastro"/>
    <x v="5"/>
    <s v="Subdirectora de Catastro"/>
    <x v="3"/>
    <x v="4"/>
    <s v="Ejecutar procesos de actualización catastral a nivel nacional"/>
    <s v="Predios actualizados catastralmente"/>
    <n v="215"/>
    <d v="2021-02-10T00:00:00"/>
    <n v="7550277"/>
    <n v="80536288"/>
    <n v="80536288"/>
    <x v="0"/>
    <s v="SANTIAGO ANDRES BARRAGAN LOPEZ"/>
    <n v="1258380"/>
    <x v="0"/>
    <n v="24398"/>
    <x v="0"/>
    <x v="0"/>
  </r>
  <r>
    <x v="4"/>
    <n v="35"/>
    <x v="3"/>
    <x v="4"/>
    <x v="2"/>
    <x v="2"/>
    <x v="0"/>
    <x v="7"/>
    <s v="Servicios de sistemas de información geográfica (sig)"/>
    <x v="0"/>
    <n v="81101512"/>
    <s v="Prestación de servicios profesionales para el seguimiento, control, análisis y generación de informes del estado de la información gráfica digital y catastral y la verificación de la calidad de las bases catastrales corporativas."/>
    <x v="5"/>
    <x v="5"/>
    <n v="6"/>
    <x v="0"/>
    <x v="0"/>
    <x v="1"/>
    <n v="69093513"/>
    <n v="69093513"/>
    <x v="0"/>
    <x v="2"/>
    <x v="2"/>
    <x v="1"/>
    <x v="15"/>
    <s v="Subdirección de Catastro"/>
    <x v="5"/>
    <s v="Subdirectora de Catastro"/>
    <x v="3"/>
    <x v="4"/>
    <s v="Estandarizar las coberturas de información del proceso de catastro"/>
    <s v="Sistema de Información predial actualizado"/>
    <n v="239"/>
    <d v="2021-02-11T00:00:00"/>
    <n v="5757793"/>
    <n v="34354832"/>
    <n v="68709664"/>
    <x v="0"/>
    <s v="SONIA ELIZABETH ERASO HANRRYR_x000a_CLAUDIA ALEJANDRA BELTRAN FERNADEZ"/>
    <n v="383849"/>
    <x v="0"/>
    <s v="24415_x000a_24416"/>
    <x v="0"/>
    <x v="2"/>
  </r>
  <r>
    <x v="4"/>
    <n v="40"/>
    <x v="3"/>
    <x v="4"/>
    <x v="2"/>
    <x v="2"/>
    <x v="0"/>
    <x v="7"/>
    <s v="Servicios secretariales o de administración de oficinas  "/>
    <x v="0"/>
    <n v="80161501"/>
    <s v="Prestación de servicios profesionales para actuar como auxiliares de la justicia y en la ejecución de avalúos IVP, de acuerdo a los procesos que le sean asignados."/>
    <x v="5"/>
    <x v="5"/>
    <n v="325"/>
    <x v="1"/>
    <x v="0"/>
    <x v="1"/>
    <n v="63738567"/>
    <n v="63738567"/>
    <x v="0"/>
    <x v="2"/>
    <x v="2"/>
    <x v="1"/>
    <x v="15"/>
    <s v="Subdirección de Catastro"/>
    <x v="5"/>
    <s v="Subdirectora de Catastro"/>
    <x v="3"/>
    <x v="6"/>
    <s v="Realizar avalúos IVP"/>
    <s v="Avalúos realizados"/>
    <n v="342"/>
    <d v="2021-02-16T00:00:00"/>
    <n v="2941780"/>
    <n v="30398393"/>
    <n v="60796786"/>
    <x v="0"/>
    <s v="STEFANNYE BUITRAGO MARULANDA _x000a_YEISON ALEJANDRO SÁNCHEZ GONZALEZ"/>
    <n v="2941781"/>
    <x v="0"/>
    <s v="24504_x000a_24507"/>
    <x v="0"/>
    <x v="2"/>
  </r>
  <r>
    <x v="5"/>
    <n v="1"/>
    <x v="3"/>
    <x v="4"/>
    <x v="0"/>
    <x v="0"/>
    <x v="0"/>
    <x v="0"/>
    <s v="Cintas métricas"/>
    <x v="0"/>
    <n v="27111801"/>
    <s v="Compra y calibración de cintas métricas (patrón) metálicas de 20 metros por un ente acreditado"/>
    <x v="2"/>
    <x v="2"/>
    <n v="1"/>
    <x v="0"/>
    <x v="3"/>
    <x v="1"/>
    <n v="40000000"/>
    <n v="40000000"/>
    <x v="0"/>
    <x v="2"/>
    <x v="0"/>
    <x v="1"/>
    <x v="15"/>
    <s v="Subdirección de Catastro"/>
    <x v="5"/>
    <s v="Subdirectora de Catastro"/>
    <x v="3"/>
    <x v="4"/>
    <s v="Ejecutar procesos de actualización catastral a nivel nacional"/>
    <s v="Predios actualizados catastralmente"/>
    <n v="448"/>
    <d v="2021-03-04T00:00:00"/>
    <m/>
    <n v="19230400"/>
    <n v="19230400"/>
    <x v="0"/>
    <s v="SUMINISTROS INDUSTRIALES DE COLOMBIA SOCIEDAD POR ACCIONES SIMPLIFICADA SAS"/>
    <n v="20769600"/>
    <x v="0"/>
    <n v="24644"/>
    <x v="0"/>
    <x v="0"/>
  </r>
  <r>
    <x v="4"/>
    <n v="34"/>
    <x v="3"/>
    <x v="4"/>
    <x v="2"/>
    <x v="2"/>
    <x v="0"/>
    <x v="7"/>
    <s v="Servicios secretariales o de administración de oficinas  "/>
    <x v="0"/>
    <n v="80161501"/>
    <s v="Prestación de servicios profesionales para adelantar la ejecución de los procesos de gestión catastral a cargo del IGAC, programados en la vigencia"/>
    <x v="5"/>
    <x v="5"/>
    <n v="325"/>
    <x v="1"/>
    <x v="0"/>
    <x v="0"/>
    <n v="213747820"/>
    <n v="213747820"/>
    <x v="0"/>
    <x v="2"/>
    <x v="2"/>
    <x v="1"/>
    <x v="15"/>
    <s v="Subdirección de Catastro"/>
    <x v="5"/>
    <s v="Subdirectora de Catastro"/>
    <x v="3"/>
    <x v="4"/>
    <s v="Ejecutar procesos de actualización catastral a nivel nacional"/>
    <s v="Predios actualizados catastralmente"/>
    <n v="221"/>
    <d v="2021-02-10T00:00:00"/>
    <n v="9865284"/>
    <n v="104572010"/>
    <n v="209144020"/>
    <x v="0"/>
    <s v="WILMER OSWALDO GUTIERREZ GUTIERREZ_x000a_CARLOS ARTURO FERNANDEZ HERNANDEZ_x000a_"/>
    <n v="4603800"/>
    <x v="0"/>
    <s v="24399_x000a_24469"/>
    <x v="0"/>
    <x v="2"/>
  </r>
  <r>
    <x v="4"/>
    <n v="38"/>
    <x v="3"/>
    <x v="4"/>
    <x v="0"/>
    <x v="0"/>
    <x v="0"/>
    <x v="7"/>
    <s v="Servicios secretariales o de administración de oficinas  "/>
    <x v="0"/>
    <n v="80161501"/>
    <s v="Prestación de servicios profesionales para realizar el seguimiento y control a la ejecución de avalúos, así como el desarrollo de las actividades requeridas para el cumplimiento de los contratos de avalúos suscritos."/>
    <x v="5"/>
    <x v="5"/>
    <n v="325"/>
    <x v="1"/>
    <x v="0"/>
    <x v="1"/>
    <n v="28941066"/>
    <n v="28941066"/>
    <x v="0"/>
    <x v="2"/>
    <x v="0"/>
    <x v="1"/>
    <x v="15"/>
    <s v="Subdirección de Catastro"/>
    <x v="5"/>
    <s v="Subdirectora de Catastro"/>
    <x v="3"/>
    <x v="6"/>
    <s v="Realizar avalúos IVP"/>
    <s v="Avalúos realizados"/>
    <n v="332"/>
    <d v="2021-02-16T00:00:00"/>
    <n v="2671483"/>
    <n v="27694374"/>
    <n v="27694374"/>
    <x v="0"/>
    <s v="WILSON JAVIER NUÑEZ BARRERA"/>
    <n v="1246692"/>
    <x v="0"/>
    <n v="24492"/>
    <x v="0"/>
    <x v="0"/>
  </r>
  <r>
    <x v="4"/>
    <n v="64"/>
    <x v="3"/>
    <x v="4"/>
    <x v="2"/>
    <x v="2"/>
    <x v="0"/>
    <x v="8"/>
    <s v="Servicios secretariales o de administración de oficinas  "/>
    <x v="0"/>
    <n v="80161501"/>
    <s v="Prestación de servicios  para identificar, localizar, editar, integrar,estructurar en GDB y validar, la cartografía básica y temática de Ordenamiento Territorial."/>
    <x v="0"/>
    <x v="0"/>
    <n v="240"/>
    <x v="1"/>
    <x v="0"/>
    <x v="0"/>
    <n v="58243776"/>
    <n v="58243776"/>
    <x v="0"/>
    <x v="2"/>
    <x v="2"/>
    <x v="1"/>
    <x v="15"/>
    <s v="Subdirección de Catastro"/>
    <x v="5"/>
    <s v="Subdirectora de Catastro"/>
    <x v="3"/>
    <x v="4"/>
    <s v="Ejecutar procesos de actualización catastral a nivel nacional"/>
    <s v="Predios actualizados catastralmente"/>
    <n v="564"/>
    <d v="2021-05-10T00:00:00"/>
    <n v="3640236"/>
    <n v="25481652"/>
    <n v="50963304"/>
    <x v="0"/>
    <s v="YIMI TOBIAS MORA CHAMORRO_x000a_JULIAN DAVID MORENO GALVIS"/>
    <n v="7280472"/>
    <x v="0"/>
    <s v="24720_x000a_24707"/>
    <x v="0"/>
    <x v="2"/>
  </r>
  <r>
    <x v="4"/>
    <m/>
    <x v="3"/>
    <x v="4"/>
    <x v="0"/>
    <x v="4"/>
    <x v="1"/>
    <x v="12"/>
    <s v="Servicios secretariales o de administración de oficinas  "/>
    <x v="0"/>
    <n v="80161501"/>
    <s v="Prestación de servicios técnicos de apoyo al seguimiento, planeación y gestión del reconocimiento predial  en el proceso de actualización catastral multiproposito de El Guamo y Córdoba (Bolivar)  y Río Blanco (Tolima)"/>
    <x v="3"/>
    <x v="3"/>
    <n v="150"/>
    <x v="1"/>
    <x v="0"/>
    <x v="1"/>
    <n v="18025000"/>
    <n v="18025000"/>
    <x v="0"/>
    <x v="1"/>
    <x v="0"/>
    <x v="1"/>
    <x v="15"/>
    <s v="Subdirección de Catastro"/>
    <x v="5"/>
    <s v="Subdirectora de Catastro"/>
    <x v="3"/>
    <x v="4"/>
    <s v="Ejecutar procesos de actualización catastral a nivel nacional"/>
    <s v="Predios actualizados catastralmente"/>
    <m/>
    <m/>
    <e v="#N/A"/>
    <e v="#N/A"/>
    <e v="#N/A"/>
    <x v="1"/>
    <m/>
    <n v="0"/>
    <x v="0"/>
    <m/>
    <x v="1"/>
    <x v="4"/>
  </r>
  <r>
    <x v="4"/>
    <m/>
    <x v="3"/>
    <x v="4"/>
    <x v="5"/>
    <x v="4"/>
    <x v="4"/>
    <x v="12"/>
    <s v="Servicios secretariales o de administración de oficinas  "/>
    <x v="0"/>
    <n v="80161501"/>
    <s v="Prestación de servicios personales para realizar actividades de reconocimiento predial en el proceso de actualización catastra multiproposito de El Guamo y Córdoba (Bolivar)  y Río Blanco (Tolima)"/>
    <x v="3"/>
    <x v="3"/>
    <n v="120"/>
    <x v="1"/>
    <x v="0"/>
    <x v="1"/>
    <n v="62494640"/>
    <n v="62494640"/>
    <x v="0"/>
    <x v="1"/>
    <x v="5"/>
    <x v="1"/>
    <x v="15"/>
    <s v="Subdirección de Catastro"/>
    <x v="5"/>
    <s v="Subdirectora de Catastro"/>
    <x v="3"/>
    <x v="4"/>
    <s v="Ejecutar procesos de actualización catastral a nivel nacional"/>
    <s v="Predios actualizados catastralmente"/>
    <m/>
    <m/>
    <e v="#N/A"/>
    <e v="#N/A"/>
    <e v="#N/A"/>
    <x v="1"/>
    <m/>
    <n v="0"/>
    <x v="0"/>
    <m/>
    <x v="1"/>
    <x v="4"/>
  </r>
  <r>
    <x v="4"/>
    <m/>
    <x v="3"/>
    <x v="4"/>
    <x v="0"/>
    <x v="4"/>
    <x v="1"/>
    <x v="12"/>
    <s v="Servicios secretariales o de administración de oficinas  "/>
    <x v="0"/>
    <n v="80161501"/>
    <s v="Prestación de servicios profesionales para apoyar el componente jurídico en los proyectos de los procesos de actualización catastral multiproposito de El Guamo y Córdoba (Bolivar)  y Río Blanco (Tolima)"/>
    <x v="3"/>
    <x v="3"/>
    <n v="150"/>
    <x v="1"/>
    <x v="0"/>
    <x v="1"/>
    <n v="13357415"/>
    <n v="13357415"/>
    <x v="0"/>
    <x v="1"/>
    <x v="0"/>
    <x v="1"/>
    <x v="15"/>
    <s v="Subdirección de Catastro"/>
    <x v="5"/>
    <s v="Subdirectora de Catastro"/>
    <x v="3"/>
    <x v="4"/>
    <s v="Ejecutar procesos de actualización catastral a nivel nacional"/>
    <s v="Predios actualizados catastralmente"/>
    <m/>
    <m/>
    <e v="#N/A"/>
    <e v="#N/A"/>
    <e v="#N/A"/>
    <x v="1"/>
    <m/>
    <n v="0"/>
    <x v="0"/>
    <m/>
    <x v="1"/>
    <x v="4"/>
  </r>
  <r>
    <x v="4"/>
    <m/>
    <x v="3"/>
    <x v="4"/>
    <x v="0"/>
    <x v="4"/>
    <x v="1"/>
    <x v="12"/>
    <s v="Servicios secretariales o de administración de oficinas  "/>
    <x v="0"/>
    <n v="80161501"/>
    <s v="Prestación de servicios personales para realizar actividades de digitalización y generación de productos resultantes del proceso de actualización catastral multiproposito de El Guamo y Córdoba (Bolivar)  y Río Blanco (Tolima)"/>
    <x v="3"/>
    <x v="3"/>
    <n v="150"/>
    <x v="1"/>
    <x v="0"/>
    <x v="1"/>
    <n v="13357415"/>
    <n v="13357415"/>
    <x v="0"/>
    <x v="1"/>
    <x v="0"/>
    <x v="1"/>
    <x v="15"/>
    <s v="Subdirección de Catastro"/>
    <x v="5"/>
    <s v="Subdirectora de Catastro"/>
    <x v="3"/>
    <x v="4"/>
    <s v="Ejecutar procesos de actualización catastral a nivel nacional"/>
    <s v="Predios actualizados catastralmente"/>
    <m/>
    <m/>
    <e v="#N/A"/>
    <e v="#N/A"/>
    <e v="#N/A"/>
    <x v="1"/>
    <m/>
    <n v="0"/>
    <x v="0"/>
    <m/>
    <x v="1"/>
    <x v="4"/>
  </r>
  <r>
    <x v="4"/>
    <m/>
    <x v="3"/>
    <x v="4"/>
    <x v="0"/>
    <x v="4"/>
    <x v="1"/>
    <x v="12"/>
    <s v="Servicios secretariales o de administración de oficinas  "/>
    <x v="0"/>
    <n v="80161501"/>
    <s v="Prestación de servicios para realizar la edición, depuración y consolidación de los productos cartográficos requeridos para el componente geográfico de los procesos de actualización catastral multiproposito de El Guamo y Córdoba (Bolivar)  y Río Blanco (Tolima)"/>
    <x v="3"/>
    <x v="3"/>
    <n v="150"/>
    <x v="1"/>
    <x v="0"/>
    <x v="1"/>
    <n v="24882120"/>
    <n v="24882120"/>
    <x v="0"/>
    <x v="1"/>
    <x v="0"/>
    <x v="1"/>
    <x v="15"/>
    <s v="Subdirección de Catastro"/>
    <x v="5"/>
    <s v="Subdirectora de Catastro"/>
    <x v="3"/>
    <x v="4"/>
    <s v="Ejecutar procesos de actualización catastral a nivel nacional"/>
    <s v="Predios actualizados catastralmente"/>
    <m/>
    <m/>
    <e v="#N/A"/>
    <e v="#N/A"/>
    <e v="#N/A"/>
    <x v="1"/>
    <m/>
    <n v="0"/>
    <x v="0"/>
    <m/>
    <x v="1"/>
    <x v="4"/>
  </r>
  <r>
    <x v="4"/>
    <m/>
    <x v="3"/>
    <x v="4"/>
    <x v="0"/>
    <x v="4"/>
    <x v="1"/>
    <x v="5"/>
    <s v="Servicios secretariales o de administración de oficinas  "/>
    <x v="1"/>
    <n v="80161501"/>
    <s v="Prestación de servicios técnicos de apoyo para realizar el seguimiento, planeación y gestión del reconocimiento predial  en el proceso de actualización catastral multiproposito de los municipios de El Guamo y Córdoba (Bolivar)  y Río Blanco (Tolima)"/>
    <x v="3"/>
    <x v="3"/>
    <n v="150"/>
    <x v="1"/>
    <x v="0"/>
    <x v="1"/>
    <n v="18025000"/>
    <n v="18025000"/>
    <x v="0"/>
    <x v="2"/>
    <x v="0"/>
    <x v="1"/>
    <x v="15"/>
    <s v="Subdirección de Catastro"/>
    <x v="5"/>
    <s v="Subdirectora de Catastro"/>
    <x v="3"/>
    <x v="4"/>
    <s v="Ejecutar procesos de actualización catastral a nivel nacional"/>
    <s v="Predios actualizados catastralmente"/>
    <m/>
    <m/>
    <e v="#N/A"/>
    <e v="#N/A"/>
    <e v="#N/A"/>
    <x v="1"/>
    <m/>
    <n v="0"/>
    <x v="0"/>
    <m/>
    <x v="1"/>
    <x v="4"/>
  </r>
  <r>
    <x v="4"/>
    <m/>
    <x v="3"/>
    <x v="4"/>
    <x v="0"/>
    <x v="4"/>
    <x v="1"/>
    <x v="5"/>
    <s v="Servicios secretariales o de administración de oficinas  "/>
    <x v="1"/>
    <n v="80161501"/>
    <s v="Prestación de servicios personales para desarrollar las  actividades de reconocimiento predial en el proceso de actualización catastral multiproposito de los municipios de El Guamo y Córdoba (Bolivar)  y Río Blanco (Tolima)"/>
    <x v="3"/>
    <x v="3"/>
    <n v="120"/>
    <x v="1"/>
    <x v="0"/>
    <x v="1"/>
    <n v="12498928"/>
    <n v="12498928"/>
    <x v="0"/>
    <x v="2"/>
    <x v="0"/>
    <x v="1"/>
    <x v="15"/>
    <s v="Subdirección de Catastro"/>
    <x v="5"/>
    <s v="Subdirectora de Catastro"/>
    <x v="3"/>
    <x v="4"/>
    <s v="Ejecutar procesos de actualización catastral a nivel nacional"/>
    <s v="Predios actualizados catastralmente"/>
    <m/>
    <m/>
    <e v="#N/A"/>
    <e v="#N/A"/>
    <e v="#N/A"/>
    <x v="1"/>
    <m/>
    <n v="0"/>
    <x v="0"/>
    <m/>
    <x v="1"/>
    <x v="4"/>
  </r>
  <r>
    <x v="4"/>
    <m/>
    <x v="3"/>
    <x v="4"/>
    <x v="5"/>
    <x v="4"/>
    <x v="4"/>
    <x v="5"/>
    <s v="Servicios secretariales o de administración de oficinas  "/>
    <x v="1"/>
    <n v="80161501"/>
    <s v="Prestación de servicios profesionales para realizar avalúos comerciales, a nivel nacional de los bienes urbanos y rurales."/>
    <x v="3"/>
    <x v="3"/>
    <n v="210"/>
    <x v="1"/>
    <x v="0"/>
    <x v="0"/>
    <n v="200000000"/>
    <n v="200000000"/>
    <x v="0"/>
    <x v="2"/>
    <x v="5"/>
    <x v="1"/>
    <x v="15"/>
    <s v="Subdirección de Catastro"/>
    <x v="5"/>
    <s v="Subdirectora de Catastro"/>
    <x v="3"/>
    <x v="6"/>
    <s v="Realizar avalúos comerciales, de acuerdo a las solicitudes recibidas."/>
    <s v="Avalúos realizados"/>
    <m/>
    <m/>
    <e v="#N/A"/>
    <e v="#N/A"/>
    <e v="#N/A"/>
    <x v="1"/>
    <m/>
    <n v="0"/>
    <x v="0"/>
    <m/>
    <x v="1"/>
    <x v="4"/>
  </r>
  <r>
    <x v="4"/>
    <m/>
    <x v="3"/>
    <x v="4"/>
    <x v="0"/>
    <x v="4"/>
    <x v="1"/>
    <x v="5"/>
    <s v="Servicios secretariales o de administración de oficinas  "/>
    <x v="1"/>
    <n v="80161501"/>
    <s v="Prestación de servicios profesionales para realizar, estructurar, implementar y aprobar metodologías para la actualización del componente económico."/>
    <x v="3"/>
    <x v="3"/>
    <n v="210"/>
    <x v="1"/>
    <x v="0"/>
    <x v="0"/>
    <n v="40304551"/>
    <n v="40304551"/>
    <x v="0"/>
    <x v="2"/>
    <x v="0"/>
    <x v="1"/>
    <x v="15"/>
    <s v="Subdirección de Catastro"/>
    <x v="5"/>
    <s v="Subdirectora de Catastro"/>
    <x v="3"/>
    <x v="4"/>
    <s v="Ejecutar procesos de actualización catastral a nivel nacional"/>
    <s v="Predios actualizados catastralmente"/>
    <m/>
    <m/>
    <e v="#N/A"/>
    <e v="#N/A"/>
    <e v="#N/A"/>
    <x v="1"/>
    <m/>
    <n v="0"/>
    <x v="0"/>
    <m/>
    <x v="1"/>
    <x v="4"/>
  </r>
  <r>
    <x v="4"/>
    <m/>
    <x v="3"/>
    <x v="4"/>
    <x v="0"/>
    <x v="5"/>
    <x v="1"/>
    <x v="2"/>
    <s v="Servicios secretariales o de administración de oficinas  "/>
    <x v="0"/>
    <n v="80161501"/>
    <s v="Realizar recomendaciones y proponer ajustes al Documento Metodológico para la Participación de las comunidades Negras, Afrocolombianas, Raizales y Palenqueras en la implementación del Catastro Multipropósito, en el marco de la competencia de la Comisón Consultiva de Alto Nivel establecida en el Decreto 1640 de 2020"/>
    <x v="7"/>
    <x v="7"/>
    <n v="8"/>
    <x v="0"/>
    <x v="0"/>
    <x v="2"/>
    <n v="714000000"/>
    <n v="71400000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
    <m/>
    <x v="1"/>
    <x v="5"/>
  </r>
  <r>
    <x v="4"/>
    <m/>
    <x v="3"/>
    <x v="4"/>
    <x v="0"/>
    <x v="4"/>
    <x v="1"/>
    <x v="12"/>
    <s v="Servicios secretariales o de administración de oficinas  "/>
    <x v="0"/>
    <n v="80161501"/>
    <s v="Prestación de servicios profesionales para realizar las socializaciones requeridas en el proceso de actualización catastral multiproposito de El Guamo y Córdoba (Bolivar)  y Río Blanco (Tolima)"/>
    <x v="7"/>
    <x v="7"/>
    <n v="6.5"/>
    <x v="1"/>
    <x v="0"/>
    <x v="1"/>
    <n v="23661534"/>
    <n v="23661534"/>
    <x v="0"/>
    <x v="1"/>
    <x v="0"/>
    <x v="1"/>
    <x v="15"/>
    <s v="Subdirección de Catastro"/>
    <x v="5"/>
    <s v="Subdirectora de Catastro"/>
    <x v="3"/>
    <x v="4"/>
    <s v="Ejecutar procesos de actualización catastral a nivel nacional"/>
    <s v="Predios actualizados catastralmente"/>
    <m/>
    <m/>
    <e v="#N/A"/>
    <e v="#N/A"/>
    <e v="#N/A"/>
    <x v="1"/>
    <m/>
    <m/>
    <x v="2"/>
    <m/>
    <x v="1"/>
    <x v="4"/>
  </r>
  <r>
    <x v="4"/>
    <m/>
    <x v="3"/>
    <x v="4"/>
    <x v="0"/>
    <x v="4"/>
    <x v="1"/>
    <x v="12"/>
    <s v="Servicios secretariales o de administración de oficinas  "/>
    <x v="0"/>
    <n v="80161501"/>
    <s v="Prestación de servicios para realizar la edición, depuración y consolidación de los productos cartográficos requeridos para el componente geográfico de los procesos de actualización catastral multiproposito de El Guamo y Bolivar (Cordobá) y Río Blanco (Tolima)"/>
    <x v="7"/>
    <x v="7"/>
    <n v="5.5"/>
    <x v="1"/>
    <x v="0"/>
    <x v="1"/>
    <n v="27370332"/>
    <n v="27370332"/>
    <x v="0"/>
    <x v="1"/>
    <x v="0"/>
    <x v="1"/>
    <x v="15"/>
    <s v="Subdirección de Catastro"/>
    <x v="5"/>
    <s v="Subdirectora de Catastro"/>
    <x v="3"/>
    <x v="4"/>
    <s v="Ejecutar procesos de actualización catastral a nivel nacional"/>
    <s v="Predios actualizados catastralmente"/>
    <m/>
    <m/>
    <e v="#N/A"/>
    <e v="#N/A"/>
    <e v="#N/A"/>
    <x v="1"/>
    <m/>
    <m/>
    <x v="3"/>
    <m/>
    <x v="1"/>
    <x v="4"/>
  </r>
  <r>
    <x v="4"/>
    <m/>
    <x v="3"/>
    <x v="4"/>
    <x v="0"/>
    <x v="4"/>
    <x v="1"/>
    <x v="12"/>
    <s v="Servicios secretariales o de administración de oficinas  "/>
    <x v="0"/>
    <n v="80161501"/>
    <s v="Prestación de servicios profesionales para apoyar la gestión de los procesos catastrales de formación, actualización y conservación catastral."/>
    <x v="7"/>
    <x v="7"/>
    <n v="8"/>
    <x v="1"/>
    <x v="0"/>
    <x v="0"/>
    <n v="29121888"/>
    <n v="29121888"/>
    <x v="0"/>
    <x v="2"/>
    <x v="0"/>
    <x v="1"/>
    <x v="15"/>
    <s v="Subdirección de Catastro"/>
    <x v="5"/>
    <s v="Subdirectora de Catastro"/>
    <x v="3"/>
    <x v="4"/>
    <s v="Ejecutar procesos de actualización catastral a nivel nacional"/>
    <s v="Predios actualizados catastralmente"/>
    <m/>
    <m/>
    <e v="#N/A"/>
    <e v="#N/A"/>
    <e v="#N/A"/>
    <x v="1"/>
    <m/>
    <m/>
    <x v="2"/>
    <m/>
    <x v="1"/>
    <x v="4"/>
  </r>
  <r>
    <x v="4"/>
    <m/>
    <x v="3"/>
    <x v="4"/>
    <x v="0"/>
    <x v="4"/>
    <x v="1"/>
    <x v="12"/>
    <s v="Servicios secretariales o de administración de oficinas  "/>
    <x v="0"/>
    <n v="80161501"/>
    <s v="Prestación de servicios profesionales para el seguimiento y control de las actividades tecnicas de la etapa operativa del proyecto de gestión catastral multiproposito de El Guamo y Córdoba (Bolivar)  y Río Blanco (Tolima)"/>
    <x v="7"/>
    <x v="7"/>
    <n v="6.5"/>
    <x v="1"/>
    <x v="0"/>
    <x v="1"/>
    <n v="37425655"/>
    <n v="37425655"/>
    <x v="0"/>
    <x v="1"/>
    <x v="0"/>
    <x v="1"/>
    <x v="15"/>
    <s v="Subdirección de Catastro"/>
    <x v="5"/>
    <s v="Subdirectora de Catastro"/>
    <x v="3"/>
    <x v="4"/>
    <s v="Ejecutar procesos de actualización catastral a nivel nacional"/>
    <s v="Predios actualizados catastralmente"/>
    <m/>
    <m/>
    <e v="#N/A"/>
    <e v="#N/A"/>
    <e v="#N/A"/>
    <x v="1"/>
    <m/>
    <m/>
    <x v="4"/>
    <m/>
    <x v="1"/>
    <x v="4"/>
  </r>
  <r>
    <x v="4"/>
    <m/>
    <x v="3"/>
    <x v="4"/>
    <x v="0"/>
    <x v="4"/>
    <x v="1"/>
    <x v="12"/>
    <s v="Servicios secretariales o de administración de oficinas  "/>
    <x v="0"/>
    <n v="80161501"/>
    <s v="Prestación de servicios profesionales para realizar levantamiento y análisis de requerimientos funcionales y técnicos para sistemas de información, diagramación y diseño conceptual de procesos y pruebas de sistemas de infomación."/>
    <x v="7"/>
    <x v="7"/>
    <n v="8"/>
    <x v="1"/>
    <x v="0"/>
    <x v="0"/>
    <n v="46062344"/>
    <n v="46062344"/>
    <x v="0"/>
    <x v="1"/>
    <x v="0"/>
    <x v="1"/>
    <x v="15"/>
    <s v="Subdirección de Catastro"/>
    <x v="5"/>
    <s v="Subdirectora de Catastro"/>
    <x v="3"/>
    <x v="4"/>
    <s v="Ejecutar procesos de actualización catastral a nivel nacional"/>
    <s v="Predios actualizados catastralmente"/>
    <m/>
    <m/>
    <e v="#N/A"/>
    <e v="#N/A"/>
    <e v="#N/A"/>
    <x v="1"/>
    <m/>
    <m/>
    <x v="5"/>
    <m/>
    <x v="1"/>
    <x v="4"/>
  </r>
  <r>
    <x v="4"/>
    <m/>
    <x v="3"/>
    <x v="4"/>
    <x v="0"/>
    <x v="4"/>
    <x v="1"/>
    <x v="12"/>
    <s v="Servicios secretariales o de administración de oficinas  "/>
    <x v="0"/>
    <n v="80161501"/>
    <s v="Prestación de servicios profesionales para apoyar en la estructuración, planeación y seguimiento de los proyectos desarrollados en el marco de la &quot;Actualización y Gestión Catastral Nacional&quot; "/>
    <x v="7"/>
    <x v="7"/>
    <n v="8"/>
    <x v="1"/>
    <x v="0"/>
    <x v="0"/>
    <n v="69663808"/>
    <n v="69663808"/>
    <x v="0"/>
    <x v="2"/>
    <x v="0"/>
    <x v="1"/>
    <x v="15"/>
    <s v="Subdirección de Catastro"/>
    <x v="5"/>
    <s v="Subdirectora de Catastro"/>
    <x v="3"/>
    <x v="4"/>
    <s v="Ejecutar procesos de actualización catastral a nivel nacional"/>
    <s v="Predios actualizados catastralmente"/>
    <m/>
    <m/>
    <e v="#N/A"/>
    <e v="#N/A"/>
    <e v="#N/A"/>
    <x v="1"/>
    <m/>
    <m/>
    <x v="6"/>
    <m/>
    <x v="1"/>
    <x v="4"/>
  </r>
  <r>
    <x v="4"/>
    <m/>
    <x v="3"/>
    <x v="4"/>
    <x v="0"/>
    <x v="4"/>
    <x v="1"/>
    <x v="12"/>
    <s v="Servicios secretariales o de administración de oficinas  "/>
    <x v="0"/>
    <n v="80161501"/>
    <s v="Prestación de servicios profesionales para llevar a cabo el seguimiento, planeación y control de los proyectos desarrollados en el marco de la &quot;Actualización y Gestión Catastral Nacional&quot; con enfoque multipropósito"/>
    <x v="7"/>
    <x v="7"/>
    <n v="8"/>
    <x v="1"/>
    <x v="0"/>
    <x v="0"/>
    <n v="97439200"/>
    <n v="97439200"/>
    <x v="0"/>
    <x v="2"/>
    <x v="0"/>
    <x v="1"/>
    <x v="15"/>
    <s v="Subdirección de Catastro"/>
    <x v="5"/>
    <s v="Subdirectora de Catastro"/>
    <x v="3"/>
    <x v="4"/>
    <s v="Ejecutar procesos de actualización catastral a nivel nacional"/>
    <s v="Predios actualizados catastralmente"/>
    <m/>
    <m/>
    <e v="#N/A"/>
    <e v="#N/A"/>
    <e v="#N/A"/>
    <x v="1"/>
    <m/>
    <m/>
    <x v="7"/>
    <m/>
    <x v="1"/>
    <x v="4"/>
  </r>
  <r>
    <x v="4"/>
    <m/>
    <x v="3"/>
    <x v="4"/>
    <x v="3"/>
    <x v="4"/>
    <x v="2"/>
    <x v="14"/>
    <s v="Servicios secretariales o de administración de oficinas  "/>
    <x v="0"/>
    <n v="80161501"/>
    <s v="Prestación de servicios profesionales enfocados en la elaboración de avalúos comerciales de los bienes inmuebles tanto urbanos como rurales a nivel nacional y para ejercer como auxiliares de la justicia"/>
    <x v="7"/>
    <x v="7"/>
    <n v="8.5"/>
    <x v="1"/>
    <x v="0"/>
    <x v="0"/>
    <n v="100020520"/>
    <n v="100020520"/>
    <x v="0"/>
    <x v="2"/>
    <x v="3"/>
    <x v="1"/>
    <x v="15"/>
    <s v="Subdirección de Catastro"/>
    <x v="5"/>
    <s v="Subdirectora de Catastro"/>
    <x v="3"/>
    <x v="6"/>
    <s v="Realizar avalúos comerciales, de acuerdo a las solicitudes recibidas."/>
    <s v="Avalúos realizados"/>
    <m/>
    <m/>
    <e v="#N/A"/>
    <e v="#N/A"/>
    <e v="#N/A"/>
    <x v="1"/>
    <m/>
    <m/>
    <x v="8"/>
    <m/>
    <x v="1"/>
    <x v="4"/>
  </r>
  <r>
    <x v="4"/>
    <m/>
    <x v="3"/>
    <x v="4"/>
    <x v="2"/>
    <x v="4"/>
    <x v="3"/>
    <x v="14"/>
    <s v="Servicios secretariales o de administración de oficinas  "/>
    <x v="0"/>
    <n v="80161501"/>
    <s v="Prestación de servicios profesionales encaminados a desarrollar el apoyo técnico y control de calidad de los avalúos de bienes inmuebles tanto urbanos como rurales a nivel nacional"/>
    <x v="7"/>
    <x v="7"/>
    <n v="8.5"/>
    <x v="1"/>
    <x v="0"/>
    <x v="0"/>
    <n v="128354709"/>
    <n v="128354709"/>
    <x v="0"/>
    <x v="2"/>
    <x v="2"/>
    <x v="1"/>
    <x v="15"/>
    <s v="Subdirección de Catastro"/>
    <x v="5"/>
    <s v="Subdirectora de Catastro"/>
    <x v="3"/>
    <x v="6"/>
    <s v="Realizar avalúos comerciales, de acuerdo a las solicitudes recibidas."/>
    <s v="Avalúos realizados"/>
    <m/>
    <m/>
    <e v="#N/A"/>
    <e v="#N/A"/>
    <e v="#N/A"/>
    <x v="1"/>
    <m/>
    <m/>
    <x v="9"/>
    <m/>
    <x v="1"/>
    <x v="4"/>
  </r>
  <r>
    <x v="4"/>
    <n v="29"/>
    <x v="3"/>
    <x v="4"/>
    <x v="0"/>
    <x v="0"/>
    <x v="0"/>
    <x v="7"/>
    <s v="Servicios de sistemas de información geográfica (sig)"/>
    <x v="0"/>
    <n v="81101512"/>
    <s v="Adelantar los procesos de actualización catastral de 4 municipios del departamento de Boyacá financiados con recursos del Banco Interamericano de Desarrollo"/>
    <x v="5"/>
    <x v="5"/>
    <n v="8"/>
    <x v="0"/>
    <x v="5"/>
    <x v="2"/>
    <n v="2901108715"/>
    <n v="2901108715"/>
    <x v="0"/>
    <x v="2"/>
    <x v="0"/>
    <x v="1"/>
    <x v="15"/>
    <s v="Subdirección de Catastro"/>
    <x v="0"/>
    <s v="Subdirectora de Catastro"/>
    <x v="3"/>
    <x v="4"/>
    <s v="Realizar el levantamiento catastral en los municipios priorizados para la conformación del catastro multipropósito"/>
    <s v="Sistema de Información Predial Actualizado_x000a_"/>
    <n v="178"/>
    <d v="2021-02-05T00:00:00"/>
    <n v="0"/>
    <n v="2901108715"/>
    <n v="2901108715"/>
    <x v="0"/>
    <s v="TELESPAZIO ARGENTINA S.A"/>
    <n v="0"/>
    <x v="0"/>
    <n v="24360"/>
    <x v="0"/>
    <x v="0"/>
  </r>
  <r>
    <x v="4"/>
    <n v="31"/>
    <x v="3"/>
    <x v="4"/>
    <x v="0"/>
    <x v="0"/>
    <x v="0"/>
    <x v="7"/>
    <s v="Servicios de sistemas de información geográfica (sig)"/>
    <x v="0"/>
    <n v="81101512"/>
    <s v="Adelantar los procesos de actualización catastral de 4 municipios del departamento de Boyacá financiados con recursos del Banco Mundial -BM"/>
    <x v="5"/>
    <x v="5"/>
    <n v="8"/>
    <x v="0"/>
    <x v="5"/>
    <x v="2"/>
    <n v="4875235099"/>
    <n v="4875235099"/>
    <x v="0"/>
    <x v="2"/>
    <x v="0"/>
    <x v="1"/>
    <x v="15"/>
    <s v="Subdirección de Catastro"/>
    <x v="5"/>
    <s v="Subdirectora de Catastro"/>
    <x v="3"/>
    <x v="4"/>
    <s v="Realizar el levantamiento catastral en los municipios priorizados para la conformación del catastro multipropósito"/>
    <s v="Sistema de Información Predial Actualizado_x000a_"/>
    <n v="179"/>
    <d v="2021-02-05T00:00:00"/>
    <n v="0"/>
    <n v="4875235099"/>
    <n v="4875235099"/>
    <x v="0"/>
    <s v="TELESPAZIO ARGENTINA S.A"/>
    <n v="0"/>
    <x v="0"/>
    <n v="24363"/>
    <x v="0"/>
    <x v="0"/>
  </r>
  <r>
    <x v="4"/>
    <m/>
    <x v="3"/>
    <x v="4"/>
    <x v="0"/>
    <x v="5"/>
    <x v="1"/>
    <x v="14"/>
    <s v="Servicios secretariales o de administración de oficinas  "/>
    <x v="0"/>
    <n v="80161501"/>
    <s v="Apoyar al IGAC como Coordinador  Operativo en el marco del Proyecto denominado &quot;CONSULTA PREVIA&quot;, el cual es financiado con recursos del Contrato de Préstamo BIRF N. 8937-CO en el marco de lo establecido en el Reglamento Operativo  del Proyecto y el Acuerdo Interistitucional suscrito entre las entidades ejecutoras."/>
    <x v="7"/>
    <x v="7"/>
    <n v="8"/>
    <x v="1"/>
    <x v="0"/>
    <x v="2"/>
    <n v="88180736"/>
    <n v="88180736"/>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
    <m/>
    <x v="1"/>
    <x v="5"/>
  </r>
  <r>
    <x v="4"/>
    <m/>
    <x v="3"/>
    <x v="4"/>
    <x v="7"/>
    <x v="4"/>
    <x v="5"/>
    <x v="14"/>
    <s v="Servicios secretariales o de administración de oficinas  "/>
    <x v="0"/>
    <n v="80161501"/>
    <s v="Apoyar al Instituto  Geográfico Agustin Codazzi  como especialista social para la ejecución de la ruta de consulta previa con grupos étnicos para el Catastro Multipropósito, el cual es financiado parcialmente con recursos del Contrato de Préstamo BIRF N. 8937-CO en el marco de lo establecido en el Reglamento Operativo  del Proyecto y el Acuerdo Interistitucional suscrito entre las entidades ejecutoras."/>
    <x v="7"/>
    <x v="7"/>
    <n v="2"/>
    <x v="1"/>
    <x v="0"/>
    <x v="2"/>
    <n v="106935264"/>
    <n v="106935264"/>
    <x v="0"/>
    <x v="2"/>
    <x v="7"/>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
    <m/>
    <x v="1"/>
    <x v="4"/>
  </r>
  <r>
    <x v="4"/>
    <m/>
    <x v="3"/>
    <x v="4"/>
    <x v="0"/>
    <x v="5"/>
    <x v="1"/>
    <x v="0"/>
    <s v="Servicios de asesoramiento sobre planificación estratégica"/>
    <x v="0"/>
    <n v="80101504"/>
    <s v="Apoyar al Instituto Geográfico Agustín Codazzi (IGAC), desde el aspecto técnico y operativo, en la elaboración, estructuración de las especificaciones técnicas desde el componente catastral en el desarrollo de los procesos de contratación requeridos en el marco del Proyecto denominad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7"/>
    <x v="7"/>
    <n v="11.5"/>
    <x v="1"/>
    <x v="0"/>
    <x v="2"/>
    <n v="116150000"/>
    <n v="116150000"/>
    <x v="0"/>
    <x v="2"/>
    <x v="0"/>
    <x v="1"/>
    <x v="15"/>
    <s v="Subdirección de Catastro"/>
    <x v="0"/>
    <s v="Subdirectora de Catastro"/>
    <x v="3"/>
    <x v="4"/>
    <s v="Gestionar técnicamente la operación del proyecto de catastro multipropósito, en lo correspondiente al IGAC"/>
    <s v="Sistema de Información Predial Actualizado_x000a_"/>
    <m/>
    <m/>
    <e v="#N/A"/>
    <e v="#N/A"/>
    <e v="#N/A"/>
    <x v="1"/>
    <m/>
    <m/>
    <x v="1"/>
    <m/>
    <x v="1"/>
    <x v="5"/>
  </r>
  <r>
    <x v="4"/>
    <m/>
    <x v="3"/>
    <x v="4"/>
    <x v="0"/>
    <x v="5"/>
    <x v="1"/>
    <x v="0"/>
    <s v="Planificación o administración de proyectos"/>
    <x v="0"/>
    <n v="80101604"/>
    <s v="Diseñar e implementar el componente de aseguramiento de la calidad requerida en el Catastro Multipropósito en 2021, para los productos de la gestión catastral generados por los operadores."/>
    <x v="7"/>
    <x v="7"/>
    <n v="6"/>
    <x v="0"/>
    <x v="0"/>
    <x v="2"/>
    <n v="200000000"/>
    <n v="20000000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
    <m/>
    <x v="1"/>
    <x v="5"/>
  </r>
  <r>
    <x v="4"/>
    <m/>
    <x v="3"/>
    <x v="4"/>
    <x v="0"/>
    <x v="4"/>
    <x v="1"/>
    <x v="8"/>
    <s v="Servicios secretariales o de administración de oficinas  "/>
    <x v="0"/>
    <n v="80161501"/>
    <s v="Realizar la sistematización y gestión del conocimiento de las actividades desarrolladas en el marco de la Consulta Previa, especialmente la relacionada con las fases de unificación, concertación y protocolización."/>
    <x v="7"/>
    <x v="7"/>
    <n v="8"/>
    <x v="1"/>
    <x v="0"/>
    <x v="2"/>
    <n v="210000000"/>
    <n v="21000000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
    <m/>
    <x v="1"/>
    <x v="4"/>
  </r>
  <r>
    <x v="4"/>
    <m/>
    <x v="3"/>
    <x v="4"/>
    <x v="0"/>
    <x v="5"/>
    <x v="1"/>
    <x v="0"/>
    <s v="Planificación o administración de proyectos"/>
    <x v="0"/>
    <n v="80101604"/>
    <s v="Prestación de servicios profesionales para realizar los procesos de aseguramiento de la calidad del componente social y documental de los productos generados por los operadores catastrales contratados en el marco del Contrato de Préstamo BIRF  No.89370 – OC"/>
    <x v="7"/>
    <x v="7"/>
    <n v="6"/>
    <x v="0"/>
    <x v="0"/>
    <x v="2"/>
    <n v="28988880"/>
    <n v="2898888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0"/>
    <m/>
    <x v="1"/>
    <x v="5"/>
  </r>
  <r>
    <x v="4"/>
    <m/>
    <x v="3"/>
    <x v="4"/>
    <x v="0"/>
    <x v="5"/>
    <x v="1"/>
    <x v="0"/>
    <s v="Planificación o administración de proyectos"/>
    <x v="0"/>
    <n v="80101604"/>
    <s v="Prestación de servicios profesionales para realizar los procesos de aseguramiento de la calidad del componente económico de los productos generados por los operadores catastrales contratados en el marco del Contrato de Préstamo BIRF  No.89370 – OC"/>
    <x v="7"/>
    <x v="7"/>
    <n v="4"/>
    <x v="0"/>
    <x v="0"/>
    <x v="2"/>
    <n v="29321464"/>
    <n v="29321464"/>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1"/>
    <m/>
    <x v="1"/>
    <x v="5"/>
  </r>
  <r>
    <x v="4"/>
    <m/>
    <x v="3"/>
    <x v="4"/>
    <x v="0"/>
    <x v="5"/>
    <x v="1"/>
    <x v="0"/>
    <s v="Planificación o administración de proyectos"/>
    <x v="0"/>
    <n v="80101604"/>
    <s v="Prestación de servicios profesionales para realizar los procesos de aseguramiento de la calidad del componente económico de los productos generados por los operadores catastrales contratados en el marco del Contrato de Préstamo BID No.4856/OC-CO"/>
    <x v="7"/>
    <x v="7"/>
    <n v="4"/>
    <x v="0"/>
    <x v="0"/>
    <x v="2"/>
    <n v="29321464"/>
    <n v="29321464"/>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1"/>
    <m/>
    <x v="1"/>
    <x v="5"/>
  </r>
  <r>
    <x v="4"/>
    <m/>
    <x v="3"/>
    <x v="4"/>
    <x v="0"/>
    <x v="4"/>
    <x v="1"/>
    <x v="12"/>
    <s v="Planificación o administración de proyectos"/>
    <x v="0"/>
    <n v="80101604"/>
    <s v="Prestación de servicios profesionales para realizar los procesos de aseguramiento de la calidad del componente social y documental de los productos generados por los operadores catastrales para la implementación del Catastro Multipropósito."/>
    <x v="7"/>
    <x v="7"/>
    <n v="6"/>
    <x v="0"/>
    <x v="0"/>
    <x v="2"/>
    <n v="29858544"/>
    <n v="29858544"/>
    <x v="0"/>
    <x v="1"/>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3"/>
    <m/>
    <x v="1"/>
    <x v="4"/>
  </r>
  <r>
    <x v="4"/>
    <m/>
    <x v="3"/>
    <x v="4"/>
    <x v="0"/>
    <x v="5"/>
    <x v="1"/>
    <x v="0"/>
    <s v="Planificación o administración de proyectos"/>
    <x v="0"/>
    <n v="80101604"/>
    <s v="Prestación de servicios profesionales para realizar los procesos de aseguramiento de la calidad en campo, requeridos en la revisión de los productos generados por los operadores catastrales contratados en el marco del Contrato de Préstamo BIRF  No.89370 – OC. Profesional 1"/>
    <x v="7"/>
    <x v="7"/>
    <n v="6"/>
    <x v="0"/>
    <x v="0"/>
    <x v="2"/>
    <n v="33540540"/>
    <n v="3354054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2"/>
    <m/>
    <x v="1"/>
    <x v="5"/>
  </r>
  <r>
    <x v="4"/>
    <m/>
    <x v="3"/>
    <x v="4"/>
    <x v="0"/>
    <x v="5"/>
    <x v="1"/>
    <x v="0"/>
    <s v="Planificación o administración de proyectos"/>
    <x v="0"/>
    <n v="80101604"/>
    <s v="Prestación de servicios profesionales para realizar los procesos de aseguramiento de la calidad en campo, requeridos en la revisión de los productos generados por los operadores catastrales contratados en el marco del Contrato de Préstamo BIRF  No.89370 – OC. Profesional 2"/>
    <x v="7"/>
    <x v="7"/>
    <n v="6"/>
    <x v="0"/>
    <x v="0"/>
    <x v="2"/>
    <n v="33540540"/>
    <n v="3354054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2"/>
    <m/>
    <x v="1"/>
    <x v="5"/>
  </r>
  <r>
    <x v="4"/>
    <m/>
    <x v="3"/>
    <x v="4"/>
    <x v="0"/>
    <x v="5"/>
    <x v="1"/>
    <x v="0"/>
    <s v="Planificación o administración de proyectos"/>
    <x v="0"/>
    <n v="80101604"/>
    <s v="Prestación de servicios profesionales para realizar los procesos de aseguramiento de la calidad en campo, requeridos en la revisión de los productos generados por los operadores catastrales contratados en el marco del Contrato de Préstamo BIRF  No.89370 – OC. Profesional 3"/>
    <x v="7"/>
    <x v="7"/>
    <n v="6"/>
    <x v="0"/>
    <x v="0"/>
    <x v="2"/>
    <n v="33540540"/>
    <n v="3354054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2"/>
    <m/>
    <x v="1"/>
    <x v="5"/>
  </r>
  <r>
    <x v="4"/>
    <m/>
    <x v="3"/>
    <x v="4"/>
    <x v="0"/>
    <x v="5"/>
    <x v="1"/>
    <x v="0"/>
    <s v="Planificación o administración de proyectos"/>
    <x v="0"/>
    <n v="80101604"/>
    <s v="Prestación de servicios profesionales para realizar los procesos de aseguramiento de la calidad en campo, requeridos en la revisión de los productos generados por los operadores catastrales contratados en el marco del Contrato de Préstamo BIRF  No.89370 – OC. Profesional 4"/>
    <x v="7"/>
    <x v="7"/>
    <n v="6"/>
    <x v="0"/>
    <x v="0"/>
    <x v="2"/>
    <n v="33540540"/>
    <n v="3354054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2"/>
    <m/>
    <x v="1"/>
    <x v="5"/>
  </r>
  <r>
    <x v="4"/>
    <m/>
    <x v="3"/>
    <x v="4"/>
    <x v="0"/>
    <x v="5"/>
    <x v="1"/>
    <x v="0"/>
    <s v="Planificación o administración de proyectos"/>
    <x v="0"/>
    <n v="80101604"/>
    <s v="Prestación de servicios profesionales para realizar los procesos de aseguramiento de la calidad en campo, requeridos en la revisión de los productos generados por los operadores catastrales contratados en el marco del Contrato de Préstamo BIRF  No.89370 – OC. Profesional 5"/>
    <x v="7"/>
    <x v="7"/>
    <n v="6"/>
    <x v="0"/>
    <x v="0"/>
    <x v="2"/>
    <n v="33540540"/>
    <n v="3354054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2"/>
    <m/>
    <x v="1"/>
    <x v="5"/>
  </r>
  <r>
    <x v="4"/>
    <m/>
    <x v="3"/>
    <x v="4"/>
    <x v="0"/>
    <x v="5"/>
    <x v="1"/>
    <x v="0"/>
    <s v="Planificación o administración de proyectos"/>
    <x v="0"/>
    <n v="80101604"/>
    <s v="Prestación de servicios profesionales para realizar los procesos de aseguramiento de la calidad en campo, requeridos en la revisión de los productos generados por los operadores catastrales contratados en el marco del Contrato de Préstamo BID No.4856/OC-CO. Profesional 1"/>
    <x v="7"/>
    <x v="7"/>
    <n v="6"/>
    <x v="0"/>
    <x v="0"/>
    <x v="2"/>
    <n v="33540540"/>
    <n v="3354054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2"/>
    <m/>
    <x v="1"/>
    <x v="5"/>
  </r>
  <r>
    <x v="4"/>
    <m/>
    <x v="3"/>
    <x v="4"/>
    <x v="0"/>
    <x v="5"/>
    <x v="1"/>
    <x v="0"/>
    <s v="Planificación o administración de proyectos"/>
    <x v="0"/>
    <n v="80101604"/>
    <s v="Prestación de servicios profesionales para realizar los procesos de aseguramiento de la calidad en campo, requeridos en la revisión de los productos generados por los operadores catastrales contratados en el marco del Contrato de Préstamo BID No.4856/OC-CO. Profesional 2"/>
    <x v="7"/>
    <x v="7"/>
    <n v="6"/>
    <x v="0"/>
    <x v="0"/>
    <x v="2"/>
    <n v="33540540"/>
    <n v="3354054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2"/>
    <m/>
    <x v="1"/>
    <x v="5"/>
  </r>
  <r>
    <x v="4"/>
    <m/>
    <x v="3"/>
    <x v="4"/>
    <x v="0"/>
    <x v="5"/>
    <x v="1"/>
    <x v="0"/>
    <s v="Planificación o administración de proyectos"/>
    <x v="0"/>
    <n v="80101604"/>
    <s v="Prestación de servicios profesionales para realizar los procesos de aseguramiento de la calidad en campo, requeridos en la revisión de los productos generados por los operadores catastrales contratados en el marco del Contrato de Préstamo BID No.4856/OC-CO. Profesional 3"/>
    <x v="7"/>
    <x v="7"/>
    <n v="6"/>
    <x v="0"/>
    <x v="0"/>
    <x v="2"/>
    <n v="33540540"/>
    <n v="3354054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2"/>
    <m/>
    <x v="1"/>
    <x v="5"/>
  </r>
  <r>
    <x v="4"/>
    <m/>
    <x v="3"/>
    <x v="4"/>
    <x v="0"/>
    <x v="5"/>
    <x v="1"/>
    <x v="0"/>
    <s v="Planificación o administración de proyectos"/>
    <x v="0"/>
    <n v="80101604"/>
    <s v="Prestación de servicios profesionales para realizar los procesos de aseguramiento de la calidad en campo, requeridos en la revisión de los productos generados por los operadores catastrales contratados en el marco del Contrato de Préstamo BID No.4856/OC-CO. Profesional 4"/>
    <x v="7"/>
    <x v="7"/>
    <n v="6"/>
    <x v="0"/>
    <x v="0"/>
    <x v="2"/>
    <n v="33540540"/>
    <n v="3354054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2"/>
    <m/>
    <x v="1"/>
    <x v="5"/>
  </r>
  <r>
    <x v="4"/>
    <m/>
    <x v="3"/>
    <x v="4"/>
    <x v="0"/>
    <x v="5"/>
    <x v="1"/>
    <x v="0"/>
    <s v="Planificación o administración de proyectos"/>
    <x v="0"/>
    <n v="80101604"/>
    <s v="Prestación de servicios profesionales para realizar los procesos de aseguramiento de la calidad en campo, requeridos en la revisión de los productos generados por los operadores catastrales contratados en el marco del Contrato de Préstamo BID No.4856/OC-CO. Profesional 5"/>
    <x v="7"/>
    <x v="7"/>
    <n v="6"/>
    <x v="0"/>
    <x v="0"/>
    <x v="2"/>
    <n v="33540540"/>
    <n v="3354054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2"/>
    <m/>
    <x v="1"/>
    <x v="5"/>
  </r>
  <r>
    <x v="4"/>
    <m/>
    <x v="3"/>
    <x v="4"/>
    <x v="0"/>
    <x v="5"/>
    <x v="1"/>
    <x v="0"/>
    <s v="Planificación o administración de proyectos"/>
    <x v="0"/>
    <n v="80101604"/>
    <s v="Prestación de servicios profesionales para realizar los procesos de aseguramiento de la calidad requeridos en la revisión de los productos generados por los operadores catastrales contratados en el marco del Contrato de Préstamo BIRF  No.89370 – OC. Profesional 1."/>
    <x v="7"/>
    <x v="7"/>
    <n v="6"/>
    <x v="0"/>
    <x v="0"/>
    <x v="2"/>
    <n v="38932740"/>
    <n v="3893274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3"/>
    <m/>
    <x v="1"/>
    <x v="5"/>
  </r>
  <r>
    <x v="4"/>
    <m/>
    <x v="3"/>
    <x v="4"/>
    <x v="0"/>
    <x v="5"/>
    <x v="1"/>
    <x v="0"/>
    <s v="Planificación o administración de proyectos"/>
    <x v="0"/>
    <n v="80101604"/>
    <s v="Prestación de servicios profesionales para realizar los procesos de aseguramiento de la calidad requeridos en la revisión de los productos generados por los operadores catastrales contratados en el marco del Contrato de Préstamo BIRF  No.89370 – OC. Profesional 2."/>
    <x v="7"/>
    <x v="7"/>
    <n v="6"/>
    <x v="0"/>
    <x v="0"/>
    <x v="2"/>
    <n v="38932740"/>
    <n v="3893274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3"/>
    <m/>
    <x v="1"/>
    <x v="5"/>
  </r>
  <r>
    <x v="4"/>
    <m/>
    <x v="3"/>
    <x v="4"/>
    <x v="0"/>
    <x v="5"/>
    <x v="1"/>
    <x v="0"/>
    <s v="Planificación o administración de proyectos"/>
    <x v="0"/>
    <n v="80101604"/>
    <s v="Prestación de servicios profesionales para realizar los procesos de aseguramiento de la calidad requeridos en la revisión de los productos generados por los operadores catastrales contratados en el marco del Contrato de Préstamo BIRF  No.89370 – OC. Profesional 3."/>
    <x v="7"/>
    <x v="7"/>
    <n v="6"/>
    <x v="0"/>
    <x v="0"/>
    <x v="2"/>
    <n v="38932740"/>
    <n v="3893274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3"/>
    <m/>
    <x v="1"/>
    <x v="5"/>
  </r>
  <r>
    <x v="4"/>
    <m/>
    <x v="3"/>
    <x v="4"/>
    <x v="0"/>
    <x v="5"/>
    <x v="1"/>
    <x v="0"/>
    <s v="Planificación o administración de proyectos"/>
    <x v="0"/>
    <n v="80101604"/>
    <s v="Prestación de servicios profesionales para realizar los procesos de aseguramiento de la calidad requeridos en la revisión de los productos generados por los operadores catastrales contratados en el marco del Contrato de Préstamo BID No.4856/OC-CO. Profesional 1."/>
    <x v="7"/>
    <x v="7"/>
    <n v="6"/>
    <x v="0"/>
    <x v="0"/>
    <x v="2"/>
    <n v="38932740"/>
    <n v="3893274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3"/>
    <m/>
    <x v="1"/>
    <x v="5"/>
  </r>
  <r>
    <x v="4"/>
    <m/>
    <x v="3"/>
    <x v="4"/>
    <x v="0"/>
    <x v="5"/>
    <x v="1"/>
    <x v="0"/>
    <s v="Planificación o administración de proyectos"/>
    <x v="0"/>
    <n v="80101604"/>
    <s v="Prestación de servicios profesionales para realizar los procesos de aseguramiento de la calidad requeridos en la revisión de los productos generados por los operadores catastrales contratados en el marco del Contrato de Préstamo BID No.4856/OC-CO. Profesional 2."/>
    <x v="7"/>
    <x v="7"/>
    <n v="6"/>
    <x v="0"/>
    <x v="0"/>
    <x v="2"/>
    <n v="38932740"/>
    <n v="3893274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3"/>
    <m/>
    <x v="1"/>
    <x v="5"/>
  </r>
  <r>
    <x v="4"/>
    <m/>
    <x v="3"/>
    <x v="4"/>
    <x v="0"/>
    <x v="5"/>
    <x v="1"/>
    <x v="0"/>
    <s v="Planificación o administración de proyectos"/>
    <x v="0"/>
    <n v="80101604"/>
    <s v="Prestación de servicios profesionales para realizar los procesos de aseguramiento de la calidad requeridos en la revisión de los productos generados por los operadores catastrales contratados en el marco del Contrato de Préstamo BID No.4856/OC-CO. Profesional 3."/>
    <x v="7"/>
    <x v="7"/>
    <n v="6"/>
    <x v="0"/>
    <x v="0"/>
    <x v="2"/>
    <n v="38932740"/>
    <n v="38932740"/>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3"/>
    <m/>
    <x v="1"/>
    <x v="5"/>
  </r>
  <r>
    <x v="4"/>
    <m/>
    <x v="3"/>
    <x v="4"/>
    <x v="0"/>
    <x v="4"/>
    <x v="1"/>
    <x v="12"/>
    <s v="Planificación o administración de proyectos"/>
    <x v="0"/>
    <n v="80101604"/>
    <s v="Prestación de servicios profesionales para apoyar desde el componente jurídicos la supervisión de los contratos suscritos por el IGAC, con los operadores catastrales  para la implementación del Catastro Multipropósito."/>
    <x v="7"/>
    <x v="7"/>
    <n v="6"/>
    <x v="0"/>
    <x v="0"/>
    <x v="2"/>
    <n v="45301662"/>
    <n v="45301662"/>
    <x v="0"/>
    <x v="1"/>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4"/>
    <m/>
    <x v="1"/>
    <x v="4"/>
  </r>
  <r>
    <x v="4"/>
    <m/>
    <x v="3"/>
    <x v="4"/>
    <x v="0"/>
    <x v="4"/>
    <x v="1"/>
    <x v="12"/>
    <s v="Planificación o administración de proyectos"/>
    <x v="0"/>
    <n v="80101604"/>
    <s v="Prestación de servicios profesionales para apoyar desde el componente financiero la supervisión de los contratos suscritos por el IGAC, con los operadores catastrales  para la implementación del Catastro Multipropósito."/>
    <x v="7"/>
    <x v="7"/>
    <n v="6"/>
    <x v="0"/>
    <x v="0"/>
    <x v="2"/>
    <n v="45301662"/>
    <n v="45301662"/>
    <x v="0"/>
    <x v="1"/>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4"/>
    <m/>
    <x v="1"/>
    <x v="4"/>
  </r>
  <r>
    <x v="4"/>
    <m/>
    <x v="3"/>
    <x v="4"/>
    <x v="0"/>
    <x v="5"/>
    <x v="1"/>
    <x v="14"/>
    <s v="Servicios secretariales o de administración de oficinas  "/>
    <x v="0"/>
    <n v="80161501"/>
    <s v="Apoyar al IGAC como Consultor Administrativo en el marco del Proyecto denominado &quot;CONSULTA PREVIA&quot;, el cual es financiado con recursos del Contrato de Préstamo BIRF N. 8937-CO en el marco de lo establecido en el Reglamento Operativo  del Proyecto y el Acuerdo Interistitucional suscrito entre las entidades ejecutoras."/>
    <x v="7"/>
    <x v="7"/>
    <n v="8"/>
    <x v="1"/>
    <x v="0"/>
    <x v="2"/>
    <n v="46062344"/>
    <n v="46062344"/>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5"/>
    <m/>
    <x v="1"/>
    <x v="5"/>
  </r>
  <r>
    <x v="4"/>
    <m/>
    <x v="3"/>
    <x v="4"/>
    <x v="0"/>
    <x v="5"/>
    <x v="1"/>
    <x v="0"/>
    <s v="Planificación o administración de proyectos"/>
    <x v="0"/>
    <n v="80101604"/>
    <s v="Prestación de servicios profesionales para coordinar el componente de aseguramiento de la calidad en la revisión de los productos generados por los operadores catastrales en el marco del Contrato de Préstamo BID No.4856/OC-CO"/>
    <x v="7"/>
    <x v="7"/>
    <n v="6"/>
    <x v="0"/>
    <x v="0"/>
    <x v="2"/>
    <n v="57467676"/>
    <n v="57467676"/>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5"/>
    <m/>
    <x v="1"/>
    <x v="5"/>
  </r>
  <r>
    <x v="4"/>
    <m/>
    <x v="3"/>
    <x v="4"/>
    <x v="0"/>
    <x v="5"/>
    <x v="1"/>
    <x v="0"/>
    <s v="Planificación o administración de proyectos"/>
    <x v="0"/>
    <n v="80101604"/>
    <s v="Prestación de servicios profesionales para adelantar la automatización del aseguramiento de la calidad de los procesos de gestión catastral realizados en el marco del Contrato de Préstamo BIRF No.89370 – OC"/>
    <x v="7"/>
    <x v="7"/>
    <n v="6"/>
    <x v="0"/>
    <x v="0"/>
    <x v="2"/>
    <n v="57467676"/>
    <n v="57467676"/>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5"/>
    <m/>
    <x v="1"/>
    <x v="5"/>
  </r>
  <r>
    <x v="4"/>
    <m/>
    <x v="3"/>
    <x v="4"/>
    <x v="0"/>
    <x v="5"/>
    <x v="1"/>
    <x v="0"/>
    <s v="Planificación o administración de proyectos"/>
    <x v="0"/>
    <n v="80101604"/>
    <s v="Prestación de servicios profesionales para adelantar la automatización del aseguramiento de la calidad de los procesos de gestión catastral realizados en el marco del Contrato de Préstamo BID No.4856/OC-CO"/>
    <x v="7"/>
    <x v="7"/>
    <n v="6"/>
    <x v="0"/>
    <x v="0"/>
    <x v="2"/>
    <n v="57467676"/>
    <n v="57467676"/>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5"/>
    <m/>
    <x v="1"/>
    <x v="5"/>
  </r>
  <r>
    <x v="4"/>
    <m/>
    <x v="3"/>
    <x v="4"/>
    <x v="0"/>
    <x v="4"/>
    <x v="1"/>
    <x v="12"/>
    <s v="Planificación o administración de proyectos"/>
    <x v="0"/>
    <n v="80101604"/>
    <s v="Prestación de servicios profesionales para coordinar el componente de aseguramiento de la calidad en la revisión de los productos generados por los operadores catastrales para la implementación del Catastro Multipropósito."/>
    <x v="7"/>
    <x v="7"/>
    <n v="6"/>
    <x v="0"/>
    <x v="0"/>
    <x v="2"/>
    <n v="59191704"/>
    <n v="59191704"/>
    <x v="0"/>
    <x v="1"/>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6"/>
    <m/>
    <x v="1"/>
    <x v="4"/>
  </r>
  <r>
    <x v="4"/>
    <m/>
    <x v="3"/>
    <x v="4"/>
    <x v="0"/>
    <x v="5"/>
    <x v="1"/>
    <x v="0"/>
    <s v="Planificación o administración de proyectos"/>
    <x v="0"/>
    <n v="80101604"/>
    <s v="Prestación de servicios profesionales para apoyar desde el componente jurídicos la supervisión de los contratos suscritos por el IGAC, con los operadores catastrales  en el marco del Contrato de Préstamo BID No.4856/OC-CO"/>
    <x v="7"/>
    <x v="7"/>
    <n v="11"/>
    <x v="0"/>
    <x v="0"/>
    <x v="2"/>
    <n v="80634026"/>
    <n v="80634026"/>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1"/>
    <m/>
    <x v="1"/>
    <x v="5"/>
  </r>
  <r>
    <x v="4"/>
    <m/>
    <x v="3"/>
    <x v="4"/>
    <x v="0"/>
    <x v="5"/>
    <x v="1"/>
    <x v="0"/>
    <s v="Planificación o administración de proyectos"/>
    <x v="0"/>
    <n v="80101604"/>
    <s v="Prestación de servicios profesionales para apoyar desde el componente financiero la supervisión de los contratos suscritos por el IGAC, con los operadores catastrales  en el marco del Contrato de Préstamo BIRF  No.89370 – OC"/>
    <x v="7"/>
    <x v="7"/>
    <n v="11"/>
    <x v="0"/>
    <x v="0"/>
    <x v="2"/>
    <n v="80634026"/>
    <n v="80634026"/>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1"/>
    <m/>
    <x v="1"/>
    <x v="5"/>
  </r>
  <r>
    <x v="4"/>
    <m/>
    <x v="3"/>
    <x v="4"/>
    <x v="0"/>
    <x v="5"/>
    <x v="1"/>
    <x v="0"/>
    <s v="Planificación o administración de proyectos"/>
    <x v="0"/>
    <n v="80101604"/>
    <s v="Prestación de servicios profesionales para el seguimiento a la ejecución de los procesos de actualización catastral de los municipios priorizados en 2021, del Proyecto financiado con recursos del Contrato de Préstamo BIRF  No.89370 – OC."/>
    <x v="7"/>
    <x v="7"/>
    <n v="8"/>
    <x v="0"/>
    <x v="0"/>
    <x v="2"/>
    <n v="94601168"/>
    <n v="94601168"/>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7"/>
    <m/>
    <x v="1"/>
    <x v="5"/>
  </r>
  <r>
    <x v="4"/>
    <m/>
    <x v="3"/>
    <x v="4"/>
    <x v="0"/>
    <x v="5"/>
    <x v="1"/>
    <x v="0"/>
    <s v="Planificación o administración de proyectos"/>
    <x v="0"/>
    <n v="80101604"/>
    <s v="Prestación de servicios profesionales para el seguimiento a la ejecución de los procesos de actualización catastral de los municipios priorizados en 2021, del Proyecto financiado con recursos del Contrato de Préstamo  BID No.4856/OC-CO"/>
    <x v="7"/>
    <x v="7"/>
    <n v="8"/>
    <x v="0"/>
    <x v="0"/>
    <x v="2"/>
    <n v="94601168"/>
    <n v="94601168"/>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7"/>
    <m/>
    <x v="1"/>
    <x v="5"/>
  </r>
  <r>
    <x v="4"/>
    <m/>
    <x v="3"/>
    <x v="4"/>
    <x v="0"/>
    <x v="5"/>
    <x v="1"/>
    <x v="0"/>
    <s v="Planificación o administración de proyectos"/>
    <x v="0"/>
    <n v="80101604"/>
    <s v="Prestación de servicios profesionales para el seguimiento a la ejecución de los procesos de actualización catastral de los municipios priorizados en 2021, del Proyecto financiado con recursos del Contrato de Préstamo BIRF  No.89370 – OC."/>
    <x v="7"/>
    <x v="7"/>
    <n v="11"/>
    <x v="0"/>
    <x v="0"/>
    <x v="2"/>
    <n v="130076606"/>
    <n v="130076606"/>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7"/>
    <m/>
    <x v="1"/>
    <x v="5"/>
  </r>
  <r>
    <x v="4"/>
    <m/>
    <x v="3"/>
    <x v="4"/>
    <x v="0"/>
    <x v="5"/>
    <x v="1"/>
    <x v="0"/>
    <s v="Planificación o administración de proyectos"/>
    <x v="0"/>
    <n v="80101604"/>
    <s v="Prestación de servicios profesionales para el seguimiento a la ejecución de los procesos de actualización catastral de los municipios priorizados en 2021, financiado con recursos del Préstamo BID No.4856/OC-CO"/>
    <x v="7"/>
    <x v="7"/>
    <n v="11"/>
    <x v="0"/>
    <x v="0"/>
    <x v="2"/>
    <n v="130076606"/>
    <n v="130076606"/>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m/>
    <x v="17"/>
    <m/>
    <x v="1"/>
    <x v="5"/>
  </r>
  <r>
    <x v="4"/>
    <m/>
    <x v="3"/>
    <x v="4"/>
    <x v="0"/>
    <x v="5"/>
    <x v="1"/>
    <x v="13"/>
    <s v="Servicios de sistemas de información geográfica (sig)"/>
    <x v="0"/>
    <n v="81101512"/>
    <s v="Prestación de servicios de operadores, para adelantar los procesos de actualización catastral en los municipios priorizados para el año 2021, financiado con recursos del Contrato de Préstamo  BID No.4856/OC-CO."/>
    <x v="4"/>
    <x v="4"/>
    <n v="12"/>
    <x v="0"/>
    <x v="5"/>
    <x v="2"/>
    <n v="24975982389"/>
    <n v="24975982389"/>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n v="0"/>
    <x v="0"/>
    <m/>
    <x v="1"/>
    <x v="5"/>
  </r>
  <r>
    <x v="4"/>
    <m/>
    <x v="3"/>
    <x v="4"/>
    <x v="0"/>
    <x v="5"/>
    <x v="1"/>
    <x v="2"/>
    <s v="Servicio de consultoría de energía o servicios públicos"/>
    <x v="0"/>
    <n v="81101522"/>
    <s v="Adelantar la actualización catastral de los municipios a ser intervenidos con recursos del Banco Mundial-BM, priorizados para el primer semestre de 2021 en el marco del Crédito de Catastro Multipropósito"/>
    <x v="7"/>
    <x v="7"/>
    <n v="240"/>
    <x v="1"/>
    <x v="5"/>
    <x v="2"/>
    <n v="14382386381"/>
    <n v="14382386381"/>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n v="0"/>
    <x v="0"/>
    <m/>
    <x v="1"/>
    <x v="5"/>
  </r>
  <r>
    <x v="4"/>
    <m/>
    <x v="3"/>
    <x v="4"/>
    <x v="0"/>
    <x v="5"/>
    <x v="1"/>
    <x v="2"/>
    <s v="Servicio de consultoría de energía o servicios públicos"/>
    <x v="0"/>
    <n v="81101522"/>
    <s v="Adelantar la actualización catastral de los municipios a ser intervenidos con recursos del Banco Interamericano de Desarrollo BID, priorizados para el primer semestre de 2021 en el marco del Crédito de Catastro Multipropósito"/>
    <x v="7"/>
    <x v="7"/>
    <n v="240"/>
    <x v="1"/>
    <x v="5"/>
    <x v="2"/>
    <n v="12442023704"/>
    <n v="12442023704"/>
    <x v="0"/>
    <x v="2"/>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n v="0"/>
    <x v="0"/>
    <m/>
    <x v="1"/>
    <x v="5"/>
  </r>
  <r>
    <x v="4"/>
    <m/>
    <x v="3"/>
    <x v="4"/>
    <x v="0"/>
    <x v="4"/>
    <x v="1"/>
    <x v="12"/>
    <s v="Servicios de sistemas de información geográfica (sig)"/>
    <x v="0"/>
    <n v="81101512"/>
    <s v="Adelantar la actualización catastral de los municipios a ser intervenidos con recursos del Banco Mundial -BM, priorizados para el primer semestre de 2021 en el marco del Crédito de Catastro Multipropósito "/>
    <x v="7"/>
    <x v="7"/>
    <n v="240"/>
    <x v="1"/>
    <x v="5"/>
    <x v="2"/>
    <n v="17901027671"/>
    <n v="17901027671"/>
    <x v="0"/>
    <x v="1"/>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n v="0"/>
    <x v="0"/>
    <m/>
    <x v="1"/>
    <x v="4"/>
  </r>
  <r>
    <x v="4"/>
    <m/>
    <x v="3"/>
    <x v="4"/>
    <x v="0"/>
    <x v="4"/>
    <x v="1"/>
    <x v="12"/>
    <s v="Servicios de sistemas de información geográfica (sig)"/>
    <x v="0"/>
    <n v="81101512"/>
    <s v="Adelantar la actualización catastral de los municipios a ser intervenidos con recursos del Banco Interamericano de Desarrollo - BID, priorizados para el primer semestre de 2021 en el marco del Crédito de Catastro Multipropósito "/>
    <x v="7"/>
    <x v="7"/>
    <n v="240"/>
    <x v="1"/>
    <x v="5"/>
    <x v="2"/>
    <n v="13351728657"/>
    <n v="13351728657"/>
    <x v="0"/>
    <x v="1"/>
    <x v="0"/>
    <x v="1"/>
    <x v="15"/>
    <s v="Subdirección de Catastro"/>
    <x v="0"/>
    <s v="Subdirectora de Catastro"/>
    <x v="3"/>
    <x v="4"/>
    <s v="Realizar el levantamiento catastral en los municipios priorizados para la conformación del catastro multipropósito"/>
    <s v="Sistema de Información Predial Actualizado_x000a_"/>
    <m/>
    <m/>
    <e v="#N/A"/>
    <e v="#N/A"/>
    <e v="#N/A"/>
    <x v="1"/>
    <m/>
    <n v="0"/>
    <x v="0"/>
    <m/>
    <x v="1"/>
    <x v="4"/>
  </r>
  <r>
    <x v="4"/>
    <m/>
    <x v="3"/>
    <x v="4"/>
    <x v="0"/>
    <x v="4"/>
    <x v="1"/>
    <x v="12"/>
    <s v="Servicios de sistemas de información geográfica (sig)"/>
    <x v="0"/>
    <n v="81101512"/>
    <s v="Prestar servicios para realizar la planeación, la organización, la administración, la producción, la ejecución y las demás acciones logísticas requeridas para adelantar las actividades estipuladas en el marco de la consulta previa con las comunidades Negras, Afros, Raizales y Palenqueras NARP sobre la metodología de participación de esta comunidades en el Catastro Multipropósito."/>
    <x v="7"/>
    <x v="7"/>
    <n v="240"/>
    <x v="1"/>
    <x v="5"/>
    <x v="2"/>
    <n v="7000000000"/>
    <n v="7000000000"/>
    <x v="0"/>
    <x v="1"/>
    <x v="0"/>
    <x v="1"/>
    <x v="15"/>
    <s v="Subdirección de Catastro"/>
    <x v="5"/>
    <s v="Subdirectora de Catastro"/>
    <x v="3"/>
    <x v="4"/>
    <s v="Realizar el levantamiento catastral en los municipios priorizados para la conformación del catastro multipropósito"/>
    <s v="Sistema de Información Predial Actualizado_x000a_"/>
    <m/>
    <m/>
    <e v="#N/A"/>
    <e v="#N/A"/>
    <e v="#N/A"/>
    <x v="1"/>
    <m/>
    <n v="0"/>
    <x v="0"/>
    <m/>
    <x v="1"/>
    <x v="4"/>
  </r>
  <r>
    <x v="6"/>
    <n v="19"/>
    <x v="4"/>
    <x v="5"/>
    <x v="0"/>
    <x v="0"/>
    <x v="0"/>
    <x v="2"/>
    <s v="Servicios de sistemas de información geográfica (sig)"/>
    <x v="0"/>
    <n v="81101512"/>
    <s v="Prestación de servicios profesionales para la generación de productos técnicos en las etapas de planificación, diseño, implementación, seguimiento y soporte de los proyectos de desarrollo de aplicaciones en tecnologías de la información geográfica a cargo de la Oficina CIAF."/>
    <x v="2"/>
    <x v="2"/>
    <n v="5"/>
    <x v="0"/>
    <x v="0"/>
    <x v="0"/>
    <n v="36651830"/>
    <n v="36651830"/>
    <x v="0"/>
    <x v="2"/>
    <x v="0"/>
    <x v="1"/>
    <x v="17"/>
    <s v="Oficina CIAF"/>
    <x v="0"/>
    <s v="Jefe Oficina CIAF"/>
    <x v="5"/>
    <x v="7"/>
    <s v="Desarrollar la asistencia técnica, asesoría y/o consultoría"/>
    <s v="Entidades Asistidas"/>
    <n v="496"/>
    <d v="2021-03-23T00:00:00"/>
    <n v="7330366"/>
    <n v="36651830"/>
    <n v="36651830"/>
    <x v="0"/>
    <s v=" LINA MARGARITA LORA MATIZ"/>
    <n v="0"/>
    <x v="0"/>
    <n v="24631"/>
    <x v="0"/>
    <x v="0"/>
  </r>
  <r>
    <x v="6"/>
    <n v="1"/>
    <x v="4"/>
    <x v="5"/>
    <x v="0"/>
    <x v="0"/>
    <x v="0"/>
    <x v="1"/>
    <s v="Servicios de sistemas de información geográfica (sig)"/>
    <x v="0"/>
    <n v="81101512"/>
    <s v="Prestación de servicios profesionales especializados en la planeación estratégica y ejecución de los proyectos de la oficina CIAF"/>
    <x v="1"/>
    <x v="1"/>
    <n v="4"/>
    <x v="0"/>
    <x v="0"/>
    <x v="1"/>
    <n v="42806184"/>
    <n v="42806184"/>
    <x v="0"/>
    <x v="2"/>
    <x v="0"/>
    <x v="1"/>
    <x v="17"/>
    <s v="Oficina CIAF"/>
    <x v="0"/>
    <s v="Jefe Oficina CIAF"/>
    <x v="5"/>
    <x v="7"/>
    <s v="Realizar el desarrollo y soporte del sistemas de información geográfica para grupos étnicos"/>
    <s v="Entidades Asistidas"/>
    <n v="23"/>
    <d v="2021-01-08T00:00:00"/>
    <n v="10701546"/>
    <n v="21403092"/>
    <n v="21403092"/>
    <x v="0"/>
    <s v="ALEXANDER  MONTEALEGRE TRUJILLO"/>
    <n v="21403092"/>
    <x v="0"/>
    <n v="24193"/>
    <x v="0"/>
    <x v="0"/>
  </r>
  <r>
    <x v="6"/>
    <n v="3"/>
    <x v="4"/>
    <x v="5"/>
    <x v="0"/>
    <x v="0"/>
    <x v="0"/>
    <x v="1"/>
    <s v="Servicios de sistemas de información geográfica (sig)"/>
    <x v="0"/>
    <n v="81101512"/>
    <s v="Prestación de servicios profesionales para formular, desarrollar y controlar proyectos relacionados con desarrollo de aplicaciones de tecnologías de información geográfica a cargo de la oficina CIAF."/>
    <x v="1"/>
    <x v="1"/>
    <n v="165"/>
    <x v="1"/>
    <x v="0"/>
    <x v="0"/>
    <n v="105357406"/>
    <n v="105357406"/>
    <x v="0"/>
    <x v="2"/>
    <x v="0"/>
    <x v="1"/>
    <x v="17"/>
    <s v="Oficina CIAF"/>
    <x v="0"/>
    <s v="Jefe Oficina CIAF"/>
    <x v="5"/>
    <x v="7"/>
    <s v="Planear la asistencia técnica, asesoría, análisis y/o consultoría a desarrollar"/>
    <s v="Entidades Asistidas"/>
    <n v="25"/>
    <d v="2021-01-08T00:00:00"/>
    <n v="9577946"/>
    <n v="52678703"/>
    <n v="52678703"/>
    <x v="0"/>
    <s v="ANA JULIA SARRIA ALVAREZ"/>
    <n v="52678703"/>
    <x v="0"/>
    <n v="24196"/>
    <x v="0"/>
    <x v="0"/>
  </r>
  <r>
    <x v="6"/>
    <n v="4"/>
    <x v="4"/>
    <x v="5"/>
    <x v="0"/>
    <x v="0"/>
    <x v="0"/>
    <x v="1"/>
    <s v="Servicios de sistemas de información geográfica (sig)"/>
    <x v="0"/>
    <n v="81101512"/>
    <s v="Prestación de servicios profesionales para realizar actividades de gestión requerida en el desarrollo del proyecto de inversión y actividades a cargo de la jefatura de la oficina CIAF."/>
    <x v="1"/>
    <x v="1"/>
    <n v="195"/>
    <x v="1"/>
    <x v="0"/>
    <x v="1"/>
    <n v="17031787"/>
    <n v="17031787"/>
    <x v="0"/>
    <x v="2"/>
    <x v="0"/>
    <x v="1"/>
    <x v="17"/>
    <s v="Oficina CIAF"/>
    <x v="0"/>
    <s v="Jefe Oficina CIAF"/>
    <x v="5"/>
    <x v="7"/>
    <s v="Planear la asistencia técnica, asesoría, análisis y/o consultoría a desarrollar"/>
    <s v="Entidades Asistidas"/>
    <n v="44"/>
    <d v="2021-01-18T00:00:00"/>
    <n v="2671483"/>
    <n v="17031787"/>
    <n v="17031787"/>
    <x v="0"/>
    <s v="ANDRES FELIPE LOPEZ ORTIZ"/>
    <n v="0"/>
    <x v="0"/>
    <n v="24203"/>
    <x v="0"/>
    <x v="0"/>
  </r>
  <r>
    <x v="6"/>
    <n v="23"/>
    <x v="4"/>
    <x v="5"/>
    <x v="0"/>
    <x v="0"/>
    <x v="0"/>
    <x v="2"/>
    <s v="Servicios de sistemas de información geográfica (sig)"/>
    <x v="0"/>
    <n v="81101512"/>
    <s v="Prestación de servicios profesionales para la implementación de métodos y herramientas estadísticas que permitan optimizar los procesos de producción de información misional de acuerdo con los proyectos de innovación de la oficina CIAF y requerimientos y lineamientos establecidos."/>
    <x v="0"/>
    <x v="0"/>
    <n v="9"/>
    <x v="0"/>
    <x v="0"/>
    <x v="0"/>
    <n v="51820137"/>
    <n v="51820137"/>
    <x v="0"/>
    <x v="2"/>
    <x v="0"/>
    <x v="1"/>
    <x v="17"/>
    <s v="Oficina CIAF"/>
    <x v="0"/>
    <s v="Jefe Oficina CIAF"/>
    <x v="5"/>
    <x v="8"/>
    <s v="Desarrollar estudios e investigaciones aplicadas a través de ciencia de datos y prospectiva para fortalecer los procesos institucionales"/>
    <s v="Modelos de gestión Implementados"/>
    <n v="540"/>
    <d v="2021-04-19T00:00:00"/>
    <n v="5757793"/>
    <n v="46830050"/>
    <n v="46830050"/>
    <x v="0"/>
    <s v="ANIBAL MONTERO LEGUIZAMON"/>
    <n v="4990087"/>
    <x v="0"/>
    <n v="24685"/>
    <x v="0"/>
    <x v="0"/>
  </r>
  <r>
    <x v="6"/>
    <n v="5"/>
    <x v="4"/>
    <x v="5"/>
    <x v="0"/>
    <x v="0"/>
    <x v="0"/>
    <x v="1"/>
    <s v="Servicios de sistemas de información geográfica (sig)"/>
    <x v="0"/>
    <n v="81101512"/>
    <s v="Prestación de servicios profesionales para el análisis y levantamiento de requerimientos de los proyectos de desarrollo de aplicaciones en tecnologías de información geográfica a cargo de la oficina CIAF."/>
    <x v="1"/>
    <x v="1"/>
    <n v="7"/>
    <x v="0"/>
    <x v="0"/>
    <x v="0"/>
    <n v="39130630"/>
    <n v="39130630"/>
    <x v="0"/>
    <x v="2"/>
    <x v="0"/>
    <x v="1"/>
    <x v="18"/>
    <s v="CENTRO DE INVESTIGACIÓN Y DESARROLLO EN INFORMACIÓN GEOGRÁFICA - CIAF"/>
    <x v="0"/>
    <s v="Diana Rocio Galindo - Jefe CIAF"/>
    <x v="5"/>
    <x v="7"/>
    <s v="Desarrollar la asistencia técnica, asesoría y/o consultoría"/>
    <s v="Entidades Asistidas"/>
    <n v="77"/>
    <d v="2021-01-21T00:00:00"/>
    <n v="4976424"/>
    <n v="34834968"/>
    <n v="34834968"/>
    <x v="0"/>
    <s v="CLAUDIA VIVIANA GOMEZ TENJO"/>
    <n v="4295662"/>
    <x v="0"/>
    <n v="24232"/>
    <x v="0"/>
    <x v="0"/>
  </r>
  <r>
    <x v="6"/>
    <n v="6"/>
    <x v="4"/>
    <x v="5"/>
    <x v="0"/>
    <x v="0"/>
    <x v="0"/>
    <x v="1"/>
    <s v="Servicios de sistemas de información geográfica (sig)"/>
    <x v="0"/>
    <n v="81101512"/>
    <s v="Prestación de servicios profesionales para realizar la  construcción de las funcionalidades, plan de pruebas, capacitación, integración de componentes e implementación de las aplicaciones en tecnologías de información geográfica a cargo de la oficina CIAF."/>
    <x v="5"/>
    <x v="5"/>
    <n v="10"/>
    <x v="0"/>
    <x v="0"/>
    <x v="0"/>
    <n v="73303660"/>
    <n v="73303660"/>
    <x v="0"/>
    <x v="2"/>
    <x v="0"/>
    <x v="1"/>
    <x v="18"/>
    <s v="CENTRO DE INVESTIGACIÓN Y DESARROLLO EN INFORMACIÓN GEOGRÁFICA - CIAF"/>
    <x v="0"/>
    <s v="Diana Rocio Galindo - Jefe CIAF"/>
    <x v="5"/>
    <x v="7"/>
    <s v="Desarrollar la asistencia técnica, asesoría y/o consultoría"/>
    <s v="Entidades Asistidas"/>
    <n v="156"/>
    <d v="2021-01-26T00:00:00"/>
    <n v="7330366"/>
    <n v="51312562"/>
    <n v="51312562"/>
    <x v="0"/>
    <s v="FERNANDO IVAN CAMARGO"/>
    <n v="21991098"/>
    <x v="0"/>
    <n v="24333"/>
    <x v="0"/>
    <x v="0"/>
  </r>
  <r>
    <x v="6"/>
    <n v="18"/>
    <x v="4"/>
    <x v="5"/>
    <x v="0"/>
    <x v="0"/>
    <x v="0"/>
    <x v="7"/>
    <s v="Servicios de sistemas de información geográfica (sig)"/>
    <x v="0"/>
    <n v="81101512"/>
    <s v="Prestación de servicios profesionales para generación de código fuente y documentación en el desarrollo de aplicaciones  de los proyectos de tecnologías de información  Geográfica que adelante la oficina CIAF. "/>
    <x v="2"/>
    <x v="2"/>
    <n v="9"/>
    <x v="0"/>
    <x v="0"/>
    <x v="0"/>
    <n v="44787816"/>
    <n v="44787816"/>
    <x v="0"/>
    <x v="2"/>
    <x v="0"/>
    <x v="1"/>
    <x v="18"/>
    <s v="CENTRO DE INVESTIGACIÓN Y DESARROLLO EN INFORMACIÓN GEOGRÁFICA - CIAF"/>
    <x v="0"/>
    <s v="Diana Rocio Galindo - Jefe CIAF"/>
    <x v="5"/>
    <x v="7"/>
    <s v="Desarrollar la asistencia técnica, asesoría y/o consultoría"/>
    <s v="Entidades Asistidas"/>
    <n v="495"/>
    <d v="2021-03-17T00:00:00"/>
    <n v="4263522"/>
    <n v="38371698"/>
    <n v="38371698"/>
    <x v="0"/>
    <s v="FERNEYALONSO MORENO PINEDA"/>
    <n v="6416118"/>
    <x v="0"/>
    <n v="24630"/>
    <x v="0"/>
    <x v="0"/>
  </r>
  <r>
    <x v="6"/>
    <n v="13"/>
    <x v="4"/>
    <x v="5"/>
    <x v="0"/>
    <x v="0"/>
    <x v="0"/>
    <x v="7"/>
    <s v="Servicios de sistemas de información geográfica (sig)"/>
    <x v="0"/>
    <n v="81101512"/>
    <s v="Prestación de servicios profesionales para la realización del modelamiento y desarrollo de la arquitectura, definiendo modelo conceptual, lógico, arquitectura física y estructura de la base de datos para la solución de software de los proyectos en tecnologías de información geográfica a cargo de la oficina CIAF."/>
    <x v="5"/>
    <x v="5"/>
    <n v="4"/>
    <x v="0"/>
    <x v="0"/>
    <x v="0"/>
    <n v="29321464"/>
    <n v="29321464"/>
    <x v="0"/>
    <x v="2"/>
    <x v="0"/>
    <x v="1"/>
    <x v="18"/>
    <s v="CENTRO DE INVESTIGACIÓN Y DESARROLLO EN INFORMACIÓN GEOGRÁFICA - CIAF"/>
    <x v="0"/>
    <s v="Diana Rocio Galindo - Jefe CIAF"/>
    <x v="5"/>
    <x v="7"/>
    <s v="Planear la asistencia técnica, asesoría y/o consultoría a desarrollar"/>
    <s v="Entidades Asistidas"/>
    <n v="374"/>
    <d v="2021-02-24T00:00:00"/>
    <n v="7330366"/>
    <n v="29321464"/>
    <n v="29321464"/>
    <x v="0"/>
    <s v="GASTON ANTONIO MEJIA ARIAS"/>
    <n v="0"/>
    <x v="0"/>
    <n v="24528"/>
    <x v="0"/>
    <x v="0"/>
  </r>
  <r>
    <x v="6"/>
    <n v="21"/>
    <x v="4"/>
    <x v="5"/>
    <x v="0"/>
    <x v="0"/>
    <x v="0"/>
    <x v="2"/>
    <s v="Servicios de sistemas de información geográfica (sig)"/>
    <x v="0"/>
    <n v="81101512"/>
    <s v="Prestación de servicios profesionales para la implementación y administración de las herramientas y  servicios de integración de las aplicaciones para permitir la interoperabilidad de RENARE"/>
    <x v="0"/>
    <x v="0"/>
    <n v="7"/>
    <x v="0"/>
    <x v="0"/>
    <x v="0"/>
    <n v="45421530"/>
    <n v="45421530"/>
    <x v="0"/>
    <x v="2"/>
    <x v="0"/>
    <x v="1"/>
    <x v="17"/>
    <s v="Oficina CIAF"/>
    <x v="0"/>
    <s v="Jefe Oficina CIAF"/>
    <x v="5"/>
    <x v="7"/>
    <s v="Desarrollar la asistencia técnica, asesoría y/o consultoría"/>
    <s v="Entidades Asistidas"/>
    <n v="524"/>
    <d v="2021-04-09T00:00:00"/>
    <n v="3124732"/>
    <n v="21873124"/>
    <n v="21873124"/>
    <x v="0"/>
    <s v="HUGO ARMANDO CENDALES PRIETO"/>
    <n v="23548406"/>
    <x v="0"/>
    <n v="24662"/>
    <x v="0"/>
    <x v="0"/>
  </r>
  <r>
    <x v="6"/>
    <n v="20"/>
    <x v="4"/>
    <x v="5"/>
    <x v="0"/>
    <x v="0"/>
    <x v="0"/>
    <x v="7"/>
    <s v="Servicios de sistemas de información geográfica (sig)"/>
    <x v="0"/>
    <n v="81101512"/>
    <s v="Prestación de servicios profesioanales para el desarrollo, ajuste y documentación de las aplicaciones en tecnologías de información geográfica a cargo de la oficina CIAF."/>
    <x v="2"/>
    <x v="2"/>
    <n v="7"/>
    <x v="0"/>
    <x v="0"/>
    <x v="0"/>
    <n v="45421530"/>
    <n v="45421530"/>
    <x v="0"/>
    <x v="2"/>
    <x v="0"/>
    <x v="1"/>
    <x v="18"/>
    <s v="CENTRO DE INVESTIGACIÓN Y DESARROLLO EN INFORMACIÓN GEOGRÁFICA - CIAF"/>
    <x v="0"/>
    <s v="Diana Rocio Galindo - Jefe CIAF"/>
    <x v="5"/>
    <x v="7"/>
    <s v="Desarrollar la asistencia técnica, asesoría y/o consultoría"/>
    <s v="Entidades Asistidas"/>
    <n v="515"/>
    <d v="2021-03-31T00:00:00"/>
    <n v="6488790"/>
    <n v="25955160"/>
    <n v="25955160"/>
    <x v="0"/>
    <s v="JAIME ALBERTO GUITIERREZ"/>
    <n v="19466370"/>
    <x v="0"/>
    <n v="24651"/>
    <x v="0"/>
    <x v="0"/>
  </r>
  <r>
    <x v="6"/>
    <n v="17"/>
    <x v="4"/>
    <x v="5"/>
    <x v="0"/>
    <x v="0"/>
    <x v="0"/>
    <x v="2"/>
    <s v="Servicios de sistemas de información geográfica (sig)"/>
    <x v="0"/>
    <n v="81101512"/>
    <s v="Prestación de servicios profesionales para el procesamiento y análisis de datos de observación de la tierra y análisis de información geográfica requeridos en los proyectos a cargo de la Oficina CIAF."/>
    <x v="2"/>
    <x v="2"/>
    <n v="285"/>
    <x v="1"/>
    <x v="0"/>
    <x v="0"/>
    <n v="53105855"/>
    <n v="53105855"/>
    <x v="0"/>
    <x v="2"/>
    <x v="0"/>
    <x v="1"/>
    <x v="17"/>
    <s v="Oficina CIAF"/>
    <x v="0"/>
    <s v="Jefe Oficina CIAF"/>
    <x v="5"/>
    <x v="8"/>
    <s v="Desarrollar estudios e investigaciones aplicadas a través de ciencia de datos y prospectiva para fortalecer los procesos institucionales"/>
    <s v="Modelos de gestión Implementados"/>
    <n v="458"/>
    <d v="2021-03-16T00:00:00"/>
    <n v="5590090"/>
    <n v="52733182"/>
    <n v="52733182"/>
    <x v="0"/>
    <s v="JOAN SEBANTIAN  GUTIERREZ"/>
    <n v="372673"/>
    <x v="0"/>
    <n v="24598"/>
    <x v="0"/>
    <x v="0"/>
  </r>
  <r>
    <x v="6"/>
    <n v="8"/>
    <x v="4"/>
    <x v="5"/>
    <x v="0"/>
    <x v="0"/>
    <x v="0"/>
    <x v="1"/>
    <s v="Servicios de sistemas de información geográfica (sig)"/>
    <x v="0"/>
    <n v="81101512"/>
    <s v="Prestación de servicios profesionales para realizar actividades de gestión y desarrollo de los proyectos de tecnologías geoespaciales que adelante la oficina CIAF."/>
    <x v="5"/>
    <x v="5"/>
    <n v="315"/>
    <x v="1"/>
    <x v="0"/>
    <x v="0"/>
    <n v="68132295"/>
    <n v="68132295"/>
    <x v="0"/>
    <x v="2"/>
    <x v="0"/>
    <x v="1"/>
    <x v="17"/>
    <s v="Oficina CIAF"/>
    <x v="0"/>
    <s v="Jefe Oficina CIAF"/>
    <x v="5"/>
    <x v="7"/>
    <s v="Desarrollar la asistencia técnica, asesoría y/o consultoría"/>
    <s v="Entidades Asistidas"/>
    <n v="205"/>
    <d v="2021-02-09T00:00:00"/>
    <n v="6488790"/>
    <n v="68132295"/>
    <n v="68132295"/>
    <x v="0"/>
    <s v="JUAN CARLOS MELO"/>
    <n v="0"/>
    <x v="0"/>
    <n v="24389"/>
    <x v="0"/>
    <x v="0"/>
  </r>
  <r>
    <x v="6"/>
    <n v="14"/>
    <x v="4"/>
    <x v="5"/>
    <x v="0"/>
    <x v="0"/>
    <x v="0"/>
    <x v="10"/>
    <s v="Servicios de sistemas de información geográfica (sig)"/>
    <x v="0"/>
    <n v="81101512"/>
    <s v="Prestación de servicios profesionales para conceptualizar, implementar y monitorear las bases de datos de los proyectos  de tecnologías de información geográfica a cargo de la oficina CIAF."/>
    <x v="2"/>
    <x v="2"/>
    <n v="8"/>
    <x v="0"/>
    <x v="0"/>
    <x v="0"/>
    <n v="58642928"/>
    <n v="58642928"/>
    <x v="0"/>
    <x v="2"/>
    <x v="0"/>
    <x v="1"/>
    <x v="18"/>
    <s v="CENTRO DE INVESTIGACIÓN Y DESARROLLO EN INFORMACIÓN GEOGRÁFICA - CIAF"/>
    <x v="0"/>
    <s v="Diana Rocio Galindo - Jefe CIAF"/>
    <x v="5"/>
    <x v="7"/>
    <s v="Desarrollar la asistencia técnica, asesoría, análisis y/o consultoría"/>
    <s v="Entidades Asistidas"/>
    <n v="404"/>
    <d v="2021-03-01T00:00:00"/>
    <n v="7330366"/>
    <n v="58642928"/>
    <n v="58642928"/>
    <x v="0"/>
    <s v="JULIO CESAR MENDOZA JIMENEZ"/>
    <n v="0"/>
    <x v="0"/>
    <n v="24547"/>
    <x v="0"/>
    <x v="0"/>
  </r>
  <r>
    <x v="6"/>
    <n v="7"/>
    <x v="4"/>
    <x v="5"/>
    <x v="0"/>
    <x v="0"/>
    <x v="0"/>
    <x v="1"/>
    <s v="Servicios de sistemas de información geográfica (sig)"/>
    <x v="0"/>
    <n v="81101512"/>
    <s v="Prestación de servicios profesionales para definir, proponer e implementar metodologías, procedimientos y técnicas que incorporen el componente geoespacial en los proyectos de la jefatura CIAF."/>
    <x v="5"/>
    <x v="5"/>
    <n v="11"/>
    <x v="0"/>
    <x v="0"/>
    <x v="0"/>
    <n v="61490990"/>
    <n v="61490990"/>
    <x v="0"/>
    <x v="2"/>
    <x v="0"/>
    <x v="1"/>
    <x v="17"/>
    <s v="Oficina CIAF"/>
    <x v="0"/>
    <s v="Jefe Oficina CIAF"/>
    <x v="5"/>
    <x v="7"/>
    <s v="Desarrollar la asistencia técnica, asesoría y/o consultoría"/>
    <s v="Entidades Asistidas"/>
    <n v="145"/>
    <d v="2021-01-29T00:00:00"/>
    <n v="5590090"/>
    <n v="61490990"/>
    <n v="61490990"/>
    <x v="0"/>
    <s v="MANUEL CAMILO REYES GONZALEZ"/>
    <n v="0"/>
    <x v="0"/>
    <n v="24284"/>
    <x v="0"/>
    <x v="0"/>
  </r>
  <r>
    <x v="6"/>
    <n v="9"/>
    <x v="4"/>
    <x v="5"/>
    <x v="2"/>
    <x v="2"/>
    <x v="0"/>
    <x v="1"/>
    <s v="Servicios de sistemas de información geográfica (sig)"/>
    <x v="0"/>
    <n v="81101512"/>
    <s v="Prestación de servicios profesionales para el desarrollo, ajuste y documentación de las aplicaciones en tecnologías de información geográfica a cargo de la oficina CIAF."/>
    <x v="5"/>
    <x v="5"/>
    <n v="9"/>
    <x v="0"/>
    <x v="0"/>
    <x v="0"/>
    <n v="116798220"/>
    <n v="116798220"/>
    <x v="0"/>
    <x v="2"/>
    <x v="2"/>
    <x v="1"/>
    <x v="18"/>
    <s v="CENTRO DE INVESTIGACIÓN Y DESARROLLO EN INFORMACIÓN GEOGRÁFICA - CIAF"/>
    <x v="0"/>
    <s v="Diana Rocio Galindo - Jefe CIAF"/>
    <x v="5"/>
    <x v="7"/>
    <s v="Desarrollar la asistencia técnica, asesoría y/o consultoría"/>
    <s v="Entidades Asistidas"/>
    <n v="231"/>
    <d v="2021-02-10T00:00:00"/>
    <n v="6488790"/>
    <n v="38932740"/>
    <n v="77865480"/>
    <x v="0"/>
    <s v="MONICA ANDREA NIÑO_x000a_JUAN FELIPE MOLINA"/>
    <n v="38932740"/>
    <x v="0"/>
    <s v="24426_x000a_24427"/>
    <x v="0"/>
    <x v="2"/>
  </r>
  <r>
    <x v="6"/>
    <n v="10"/>
    <x v="4"/>
    <x v="5"/>
    <x v="0"/>
    <x v="0"/>
    <x v="0"/>
    <x v="1"/>
    <s v="Servicios de sistemas de información geográfica (sig)"/>
    <x v="0"/>
    <n v="81101512"/>
    <s v="Prestación de servicios profesionales para realizar desarrollo, integración, mantenimiento y soporte de las  aplicaciones de los proyectos en Tecnologías de Información Geográfica de la Oficina CIAF "/>
    <x v="5"/>
    <x v="5"/>
    <n v="11"/>
    <x v="0"/>
    <x v="0"/>
    <x v="0"/>
    <n v="80634026"/>
    <n v="80634026"/>
    <x v="0"/>
    <x v="2"/>
    <x v="0"/>
    <x v="1"/>
    <x v="18"/>
    <s v="CENTRO DE INVESTIGACIÓN Y DESARROLLO EN INFORMACIÓN GEOGRÁFICA - CIAF"/>
    <x v="0"/>
    <s v="Diana Rocio Galindo - Jefe CIAF"/>
    <x v="5"/>
    <x v="7"/>
    <s v="Desarrollar la asistencia técnica, asesoría y/o consultoría"/>
    <s v="Entidades Asistidas"/>
    <n v="271"/>
    <d v="2021-02-15T00:00:00"/>
    <n v="7330366"/>
    <n v="58642928"/>
    <n v="58642928"/>
    <x v="0"/>
    <s v="MONICA CORTES"/>
    <n v="21991098"/>
    <x v="0"/>
    <n v="24454"/>
    <x v="0"/>
    <x v="0"/>
  </r>
  <r>
    <x v="6"/>
    <n v="2"/>
    <x v="4"/>
    <x v="5"/>
    <x v="0"/>
    <x v="0"/>
    <x v="0"/>
    <x v="1"/>
    <s v="Servicios de sistemas de información geográfica (sig)"/>
    <x v="0"/>
    <n v="81101512"/>
    <s v="Prestación de servicios  profesionales para realizar la verificación, control, seguimiento y  gestión de los proyectos de tecnologías de la información geográfica a cargo de la oficina CIAF"/>
    <x v="1"/>
    <x v="1"/>
    <n v="234"/>
    <x v="1"/>
    <x v="0"/>
    <x v="1"/>
    <n v="57152855"/>
    <n v="57152855"/>
    <x v="0"/>
    <x v="2"/>
    <x v="0"/>
    <x v="1"/>
    <x v="17"/>
    <s v="Oficina CIAF"/>
    <x v="0"/>
    <s v="Jefe Oficina CIAF"/>
    <x v="5"/>
    <x v="7"/>
    <s v="Realizar el desarrollo y soporte del sistemas de información geográfica para grupos étnicos"/>
    <s v="Entidades Asistidas"/>
    <n v="24"/>
    <d v="2021-01-08T00:00:00"/>
    <n v="7330366"/>
    <n v="56932509"/>
    <n v="56932509"/>
    <x v="0"/>
    <s v="YESENIA  VARGAS TEJEDOR"/>
    <n v="220346"/>
    <x v="0"/>
    <n v="24195"/>
    <x v="0"/>
    <x v="0"/>
  </r>
  <r>
    <x v="6"/>
    <n v="26"/>
    <x v="4"/>
    <x v="5"/>
    <x v="0"/>
    <x v="0"/>
    <x v="0"/>
    <x v="12"/>
    <s v="Servicios de sistemas de información geográfica (sig)"/>
    <x v="0"/>
    <n v="81101512"/>
    <s v="Prestación de servicios profesionales para desarrollar el componente geográfico y elaborar la respectiva documentación en los proyectos de tecnologías de la información geográfica a cargo de la oficina CIAF."/>
    <x v="7"/>
    <x v="7"/>
    <n v="3"/>
    <x v="0"/>
    <x v="0"/>
    <x v="0"/>
    <n v="19466370"/>
    <n v="19466370"/>
    <x v="0"/>
    <x v="2"/>
    <x v="0"/>
    <x v="1"/>
    <x v="17"/>
    <s v="Oficina CIAF"/>
    <x v="0"/>
    <s v="Jefe Oficina CIAF"/>
    <x v="5"/>
    <x v="7"/>
    <s v="Desarrollar la asistencia técnica, asesoría, análisis y/o consultoría"/>
    <s v="Entidades Asistidas"/>
    <n v="588"/>
    <d v="2021-05-13T00:00:00"/>
    <n v="6488790"/>
    <n v="19466370"/>
    <n v="19466370"/>
    <x v="0"/>
    <s v="YESSICA NATALIA RAMIREZ YARA"/>
    <n v="0"/>
    <x v="0"/>
    <n v="24729"/>
    <x v="0"/>
    <x v="0"/>
  </r>
  <r>
    <x v="6"/>
    <m/>
    <x v="4"/>
    <x v="5"/>
    <x v="0"/>
    <x v="4"/>
    <x v="1"/>
    <x v="8"/>
    <s v="Servicios de sistemas de información geográfica (sig)"/>
    <x v="0"/>
    <n v="81101512"/>
    <s v="Prestación de servicios profesionales para realizar la planeación, desarrollo, soporte y seguimiento a los proyectos relacionados con desarrollo de aplicaciones de tecnologías de información geográfica a cargo de la oficina CIAF."/>
    <x v="4"/>
    <x v="4"/>
    <n v="165"/>
    <x v="1"/>
    <x v="0"/>
    <x v="0"/>
    <n v="52678703"/>
    <n v="52678703"/>
    <x v="0"/>
    <x v="2"/>
    <x v="0"/>
    <x v="1"/>
    <x v="17"/>
    <s v="Oficina CIAF"/>
    <x v="0"/>
    <s v="Jefe Oficina CIAF"/>
    <x v="5"/>
    <x v="7"/>
    <s v="Planear la asistencia técnica, asesoría, análisis y/o consultoría a desarrollar"/>
    <s v="Entidades Asistidas"/>
    <m/>
    <m/>
    <e v="#N/A"/>
    <e v="#N/A"/>
    <e v="#N/A"/>
    <x v="1"/>
    <m/>
    <n v="0"/>
    <x v="0"/>
    <m/>
    <x v="1"/>
    <x v="4"/>
  </r>
  <r>
    <x v="6"/>
    <m/>
    <x v="4"/>
    <x v="5"/>
    <x v="0"/>
    <x v="4"/>
    <x v="1"/>
    <x v="8"/>
    <s v="Servicios de sistemas de información geográfica (sig)"/>
    <x v="0"/>
    <n v="81101512"/>
    <s v="Prestación de servicios profesionales para desarrollar proyectos de analítica de datos que integren fuentes de información alfanumérica y geoespacial para el aprovechamiento de la información producida por la entidad."/>
    <x v="3"/>
    <x v="3"/>
    <n v="6"/>
    <x v="0"/>
    <x v="0"/>
    <x v="0"/>
    <n v="38932740"/>
    <n v="38932740"/>
    <x v="0"/>
    <x v="2"/>
    <x v="0"/>
    <x v="1"/>
    <x v="17"/>
    <s v="Oficina CIAF"/>
    <x v="0"/>
    <s v="Jefe Oficina CIAF"/>
    <x v="5"/>
    <x v="8"/>
    <s v="Desarrollar estudios e investigaciones aplicadas a través de ciencia de datos y prospectiva para fortalecer los procesos institucionales"/>
    <s v="Modelos de gestión Implementados"/>
    <m/>
    <m/>
    <e v="#N/A"/>
    <e v="#N/A"/>
    <e v="#N/A"/>
    <x v="1"/>
    <m/>
    <n v="0"/>
    <x v="0"/>
    <m/>
    <x v="1"/>
    <x v="4"/>
  </r>
  <r>
    <x v="6"/>
    <m/>
    <x v="4"/>
    <x v="5"/>
    <x v="0"/>
    <x v="4"/>
    <x v="1"/>
    <x v="6"/>
    <s v="Servicios de sistemas de información geográfica (sig)"/>
    <x v="0"/>
    <n v="81101512"/>
    <s v="Prestación de servicios profesionales para desarrollar herramientas asociadas a la transferencia de conocimiento técnico especializado de acuerdos con los requerimientos y necesidades de la oficina CIAF."/>
    <x v="3"/>
    <x v="3"/>
    <n v="7"/>
    <x v="0"/>
    <x v="0"/>
    <x v="0"/>
    <n v="33820360"/>
    <n v="33820360"/>
    <x v="0"/>
    <x v="2"/>
    <x v="0"/>
    <x v="1"/>
    <x v="17"/>
    <s v="Oficina CIAF"/>
    <x v="0"/>
    <s v="Jefe Oficina CIAF"/>
    <x v="5"/>
    <x v="8"/>
    <s v="Desarrollar estudios e investigaciones aplicadas a través de ciencia de datos y prospectiva para fortalecer los procesos institucionales"/>
    <s v="Modelos de gestión Implementados"/>
    <m/>
    <m/>
    <e v="#N/A"/>
    <e v="#N/A"/>
    <e v="#N/A"/>
    <x v="1"/>
    <m/>
    <n v="0"/>
    <x v="0"/>
    <m/>
    <x v="1"/>
    <x v="4"/>
  </r>
  <r>
    <x v="6"/>
    <n v="22"/>
    <x v="4"/>
    <x v="5"/>
    <x v="0"/>
    <x v="0"/>
    <x v="0"/>
    <x v="7"/>
    <s v="Servicios de asesoramiento sobre planificación estratégica"/>
    <x v="0"/>
    <n v="80101504"/>
    <s v="Apoyar al Instituto Geográfico Agustín Codazzi (IGAC), para desarrollar las actividades de planeación estratégica para el fortalecimiento de la ICDE en el marc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2"/>
    <x v="2"/>
    <s v="9.5"/>
    <x v="0"/>
    <x v="0"/>
    <x v="2"/>
    <n v="120000000"/>
    <n v="120000000"/>
    <x v="0"/>
    <x v="2"/>
    <x v="0"/>
    <x v="1"/>
    <x v="17"/>
    <s v="Oficina CIAF"/>
    <x v="0"/>
    <s v="Jefe Oficina CIAF"/>
    <x v="3"/>
    <x v="4"/>
    <s v="Gestionar técnicamente la operación del proyecto de catastro multipropósito, en lo correspondiente al IGAC"/>
    <s v="Sistema de Información Predial Actualizado_x000a_"/>
    <n v="529"/>
    <d v="2021-04-15T00:00:00"/>
    <n v="11022592"/>
    <n v="93692032"/>
    <n v="93692032"/>
    <x v="0"/>
    <s v="ALEXANDER  MONTEALEGRE TRUJILLO"/>
    <n v="26307968"/>
    <x v="0"/>
    <n v="24673"/>
    <x v="0"/>
    <x v="0"/>
  </r>
  <r>
    <x v="6"/>
    <n v="25"/>
    <x v="4"/>
    <x v="5"/>
    <x v="0"/>
    <x v="0"/>
    <x v="0"/>
    <x v="2"/>
    <s v="Servicio de análisis de sistemas"/>
    <x v="0"/>
    <n v="81111808"/>
    <s v="Prestación de servicios profesionales para implementar procesos de innovación tecnológica en el análisis y explotación de datos en el marco de la implementación de la política de catastro multipropósito"/>
    <x v="2"/>
    <x v="2"/>
    <n v="285"/>
    <x v="1"/>
    <x v="0"/>
    <x v="2"/>
    <n v="82725772"/>
    <n v="82725772"/>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n v="580"/>
    <d v="2021-05-04T00:00:00"/>
    <n v="8707976"/>
    <n v="67922213"/>
    <n v="67922213"/>
    <x v="0"/>
    <s v="ANDRES ENRIQUE ROSSO MATEUS"/>
    <n v="14803559"/>
    <x v="0"/>
    <n v="24717"/>
    <x v="0"/>
    <x v="0"/>
  </r>
  <r>
    <x v="6"/>
    <m/>
    <x v="4"/>
    <x v="5"/>
    <x v="0"/>
    <x v="0"/>
    <x v="0"/>
    <x v="7"/>
    <s v="Servicios de sistemas de información geográfica (sig)"/>
    <x v="0"/>
    <n v="81101512"/>
    <s v="Prestación de servicios profesionales para diseñar y construir servicios de información, de procesamiento y de disposición de información para el catastro multipropósito desde el fortalecimiento de la ICDE"/>
    <x v="5"/>
    <x v="5"/>
    <n v="11"/>
    <x v="0"/>
    <x v="0"/>
    <x v="2"/>
    <n v="108518128"/>
    <n v="108518128"/>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n v="328"/>
    <d v="2021-02-16T00:00:00"/>
    <e v="#N/A"/>
    <e v="#N/A"/>
    <e v="#N/A"/>
    <x v="1"/>
    <s v="ANGEL FORERO ( no continua con el proceso)"/>
    <n v="0"/>
    <x v="0"/>
    <m/>
    <x v="0"/>
    <x v="5"/>
  </r>
  <r>
    <x v="6"/>
    <n v="27"/>
    <x v="4"/>
    <x v="5"/>
    <x v="0"/>
    <x v="0"/>
    <x v="0"/>
    <x v="2"/>
    <s v="Servicios de procesamiento o preparación de datos "/>
    <x v="0"/>
    <n v="81112002"/>
    <s v="Prestación de servicios profesionales para implementar los modelos de las bases de datos requeridas en el marco de la política de catastral multipropósito y el fortalecimiento de la ICDE"/>
    <x v="2"/>
    <x v="2"/>
    <n v="285"/>
    <x v="1"/>
    <x v="0"/>
    <x v="2"/>
    <n v="82725772"/>
    <n v="82725772"/>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n v="595"/>
    <d v="2021-05-14T00:00:00"/>
    <n v="8707976"/>
    <n v="62407161.333333328"/>
    <n v="62407161.333333328"/>
    <x v="0"/>
    <s v="CAMILO ANDRES HERNANDEZ BARAJAS"/>
    <n v="20318610.666666672"/>
    <x v="0"/>
    <n v="24734"/>
    <x v="0"/>
    <x v="0"/>
  </r>
  <r>
    <x v="6"/>
    <n v="15"/>
    <x v="4"/>
    <x v="5"/>
    <x v="0"/>
    <x v="0"/>
    <x v="0"/>
    <x v="1"/>
    <s v="Servicios de asesoramiento sobre tecnologías de la información"/>
    <x v="0"/>
    <n v="80101507"/>
    <s v="Prestación de servicios profesionales para diseñar la estrategia de fortalecimiento y aprovechamiento de la información geoespacial dispuesta por la ICDE para de los municipios priorizados en el marco de la política de catastro multipropósito."/>
    <x v="5"/>
    <x v="5"/>
    <n v="11"/>
    <x v="0"/>
    <x v="0"/>
    <x v="2"/>
    <n v="105357406"/>
    <n v="105357406"/>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_x000a_"/>
    <n v="420"/>
    <d v="2021-03-02T00:00:00"/>
    <n v="9865284"/>
    <n v="93720198"/>
    <n v="93720198"/>
    <x v="0"/>
    <s v="DANIEL RICARDO INFANTE"/>
    <n v="11637208"/>
    <x v="0"/>
    <n v="24571"/>
    <x v="0"/>
    <x v="0"/>
  </r>
  <r>
    <x v="6"/>
    <n v="30"/>
    <x v="4"/>
    <x v="5"/>
    <x v="0"/>
    <x v="0"/>
    <x v="0"/>
    <x v="12"/>
    <s v="Servicios de sistemas de información geográfica (sig)"/>
    <x v="0"/>
    <n v="81101512"/>
    <s v="Prestación de servicios profesionales para diseñar los servicios de información, de procesamiento y disposición de información para el catastro multipropósito"/>
    <x v="3"/>
    <x v="3"/>
    <n v="7"/>
    <x v="0"/>
    <x v="0"/>
    <x v="2"/>
    <n v="69056988"/>
    <n v="69056988"/>
    <x v="0"/>
    <x v="1"/>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d v="2021-05-27T00:00:00"/>
    <n v="9865284"/>
    <n v="69056988"/>
    <n v="69056988"/>
    <x v="0"/>
    <s v="EDUIN YEZID CARRILLO VEGA"/>
    <n v="0"/>
    <x v="0"/>
    <m/>
    <x v="0"/>
    <x v="0"/>
  </r>
  <r>
    <x v="6"/>
    <n v="28"/>
    <x v="4"/>
    <x v="5"/>
    <x v="0"/>
    <x v="0"/>
    <x v="0"/>
    <x v="2"/>
    <s v="Servicios de sistemas de información geográfica (sig)"/>
    <x v="0"/>
    <n v="81101512"/>
    <s v="Prestación de servicios profesionales para realizar el diseño web de la plataforma tecnológica  de la ICDE y su correspondiente implementación, en el marco de la política de catastro multipropósito"/>
    <x v="2"/>
    <x v="2"/>
    <n v="285"/>
    <x v="1"/>
    <x v="0"/>
    <x v="2"/>
    <n v="71727632"/>
    <n v="71727632"/>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d v="2021-05-19T00:00:00"/>
    <n v="7550277"/>
    <n v="64177354.5"/>
    <n v="64177354.5"/>
    <x v="0"/>
    <s v="FABIAN ROBERTO PEÑA CLAVIJO"/>
    <n v="7550277.5"/>
    <x v="0"/>
    <m/>
    <x v="0"/>
    <x v="0"/>
  </r>
  <r>
    <x v="6"/>
    <n v="29"/>
    <x v="4"/>
    <x v="5"/>
    <x v="0"/>
    <x v="0"/>
    <x v="0"/>
    <x v="12"/>
    <s v="Servicio de análisis de sistemas"/>
    <x v="0"/>
    <n v="81111808"/>
    <s v="Prestación de servicios profesionales para implementar y poner en operación el sistema de gestión de contenidos de la plataforma tecnológica de la ICDE de conformidad con los lineamientos definidos"/>
    <x v="3"/>
    <x v="3"/>
    <n v="7"/>
    <x v="0"/>
    <x v="0"/>
    <x v="2"/>
    <n v="52851939"/>
    <n v="52851939"/>
    <x v="0"/>
    <x v="1"/>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n v="598"/>
    <d v="2021-05-20T00:00:00"/>
    <n v="7550277"/>
    <n v="52851939"/>
    <n v="52851939"/>
    <x v="0"/>
    <s v="JULIAN DAVID MANCERA"/>
    <n v="0"/>
    <x v="0"/>
    <n v="24736"/>
    <x v="0"/>
    <x v="0"/>
  </r>
  <r>
    <x v="6"/>
    <n v="12"/>
    <x v="4"/>
    <x v="5"/>
    <x v="0"/>
    <x v="0"/>
    <x v="0"/>
    <x v="7"/>
    <s v="Servicios de asesoramiento para asuntos gubernamentales y de relaciones comunitarias"/>
    <x v="0"/>
    <n v="80101509"/>
    <s v="Prestación de servicios profesionales para implementar la estrategia de comunicación de la ICDE de conformidad con su marco de referencia y las recomendaciones del IGIF en línea con los objetivos de la política de catastro multipropósito"/>
    <x v="5"/>
    <x v="5"/>
    <n v="11"/>
    <x v="0"/>
    <x v="0"/>
    <x v="2"/>
    <n v="108518128"/>
    <n v="108518128"/>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n v="325"/>
    <d v="2021-02-19T00:00:00"/>
    <n v="9865284"/>
    <n v="103585482"/>
    <n v="103585482"/>
    <x v="0"/>
    <s v="LORENA FORTICH"/>
    <n v="4932646"/>
    <x v="0"/>
    <n v="24489"/>
    <x v="0"/>
    <x v="0"/>
  </r>
  <r>
    <x v="6"/>
    <n v="16"/>
    <x v="4"/>
    <x v="5"/>
    <x v="0"/>
    <x v="0"/>
    <x v="0"/>
    <x v="7"/>
    <s v="Servicios de sistemas de información geográfica (sig)"/>
    <x v="0"/>
    <n v="81101512"/>
    <s v="Prestación de servicios profesionales para gestionar y disponer la información geoespacial fundamental insumo en el marco de la implementación de la política de catastro multipropósito a través de la ICDE"/>
    <x v="5"/>
    <x v="5"/>
    <n v="11"/>
    <x v="0"/>
    <x v="0"/>
    <x v="2"/>
    <n v="95787740"/>
    <n v="95787740"/>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n v="421"/>
    <d v="2021-03-03T00:00:00"/>
    <n v="8707976"/>
    <n v="87079760"/>
    <n v="87079760"/>
    <x v="0"/>
    <s v="NATALIA DIAZ"/>
    <n v="8707980"/>
    <x v="0"/>
    <n v="24554"/>
    <x v="0"/>
    <x v="0"/>
  </r>
  <r>
    <x v="6"/>
    <n v="24"/>
    <x v="4"/>
    <x v="5"/>
    <x v="0"/>
    <x v="0"/>
    <x v="0"/>
    <x v="2"/>
    <s v="Servicios de asesoramiento para asuntos gubernamentales y de relaciones comunitarias"/>
    <x v="0"/>
    <n v="80101509"/>
    <s v="Prestación de servicios profesionales para poner en operación el modelo de gobernanza de la ICDE como apoyo a la implementación de la política de catastro multipropósito."/>
    <x v="2"/>
    <x v="2"/>
    <n v="285"/>
    <x v="1"/>
    <x v="0"/>
    <x v="2"/>
    <n v="82725772"/>
    <n v="82725772"/>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n v="579"/>
    <d v="2021-05-05T00:00:00"/>
    <n v="8707976"/>
    <n v="67922213"/>
    <n v="67922213"/>
    <x v="0"/>
    <s v="ROBERTO CAJAMARCA"/>
    <n v="14803559"/>
    <x v="0"/>
    <n v="24714"/>
    <x v="0"/>
    <x v="0"/>
  </r>
  <r>
    <x v="6"/>
    <m/>
    <x v="4"/>
    <x v="5"/>
    <x v="0"/>
    <x v="4"/>
    <x v="1"/>
    <x v="12"/>
    <s v="Servicios de sistemas de información geográfica (sig)"/>
    <x v="0"/>
    <n v="81101512"/>
    <s v="Prestación de servicios profesionales para el desarrollo de procesos de analítica de datos en el marco de los métodos indirectos del catastro multipropósito"/>
    <x v="8"/>
    <x v="8"/>
    <n v="5"/>
    <x v="0"/>
    <x v="0"/>
    <x v="2"/>
    <n v="18201180"/>
    <n v="18201180"/>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m/>
    <e v="#N/A"/>
    <e v="#N/A"/>
    <e v="#N/A"/>
    <x v="1"/>
    <m/>
    <n v="0"/>
    <x v="0"/>
    <m/>
    <x v="1"/>
    <x v="4"/>
  </r>
  <r>
    <x v="6"/>
    <m/>
    <x v="4"/>
    <x v="5"/>
    <x v="0"/>
    <x v="4"/>
    <x v="1"/>
    <x v="12"/>
    <s v="Servicio de gestión de publicidad cooperativa o compartida"/>
    <x v="0"/>
    <n v="80141627"/>
    <s v="Implementar la estrategia de comunicaciones de la ICDE para fortalecer el uso de la información geográfica en el marco del “Programa para la adopción e implementación de un Catastro Multipropósito Urbano – Rural”"/>
    <x v="8"/>
    <x v="8"/>
    <n v="5"/>
    <x v="0"/>
    <x v="0"/>
    <x v="2"/>
    <n v="50726076"/>
    <n v="50726076"/>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m/>
    <e v="#N/A"/>
    <e v="#N/A"/>
    <e v="#N/A"/>
    <x v="1"/>
    <m/>
    <n v="0"/>
    <x v="0"/>
    <m/>
    <x v="1"/>
    <x v="4"/>
  </r>
  <r>
    <x v="6"/>
    <m/>
    <x v="4"/>
    <x v="5"/>
    <x v="0"/>
    <x v="4"/>
    <x v="1"/>
    <x v="12"/>
    <s v="Servicios de diseño de gráficos o gráficas"/>
    <x v="0"/>
    <n v="82141504"/>
    <s v="Prestación de servicios profesionales para generar contenidos graficos y multimedia apoyo a la implementación de la estrategia de fortalecimiento territorio virtual"/>
    <x v="4"/>
    <x v="4"/>
    <n v="82"/>
    <x v="1"/>
    <x v="0"/>
    <x v="2"/>
    <n v="11637208"/>
    <n v="11637208"/>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m/>
    <e v="#N/A"/>
    <e v="#N/A"/>
    <e v="#N/A"/>
    <x v="1"/>
    <m/>
    <n v="0"/>
    <x v="0"/>
    <m/>
    <x v="1"/>
    <x v="4"/>
  </r>
  <r>
    <x v="6"/>
    <m/>
    <x v="4"/>
    <x v="5"/>
    <x v="0"/>
    <x v="4"/>
    <x v="1"/>
    <x v="12"/>
    <s v="Servicios de sistemas de información geográfica (sig)"/>
    <x v="0"/>
    <n v="81101512"/>
    <s v="Prestación de servicios profesionales para realizar la implementación de estándares sobre los datos fundamentales de la ICDE"/>
    <x v="4"/>
    <x v="4"/>
    <n v="6"/>
    <x v="0"/>
    <x v="0"/>
    <x v="2"/>
    <n v="40100724"/>
    <n v="40100724"/>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m/>
    <e v="#N/A"/>
    <e v="#N/A"/>
    <e v="#N/A"/>
    <x v="1"/>
    <m/>
    <n v="0"/>
    <x v="0"/>
    <m/>
    <x v="1"/>
    <x v="4"/>
  </r>
  <r>
    <x v="6"/>
    <m/>
    <x v="4"/>
    <x v="5"/>
    <x v="0"/>
    <x v="4"/>
    <x v="1"/>
    <x v="12"/>
    <s v="Servicios de sistemas de información geográfica (sig)"/>
    <x v="0"/>
    <n v="81101512"/>
    <s v="Prestación de servicios profesionales para identificar e integrar los modelos de objetos geográficos territoriales en el marco de la administración del territorio"/>
    <x v="4"/>
    <x v="4"/>
    <n v="6"/>
    <x v="0"/>
    <x v="0"/>
    <x v="2"/>
    <n v="40100724"/>
    <n v="40100724"/>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m/>
    <e v="#N/A"/>
    <e v="#N/A"/>
    <e v="#N/A"/>
    <x v="1"/>
    <m/>
    <n v="0"/>
    <x v="0"/>
    <m/>
    <x v="1"/>
    <x v="4"/>
  </r>
  <r>
    <x v="6"/>
    <m/>
    <x v="4"/>
    <x v="5"/>
    <x v="0"/>
    <x v="4"/>
    <x v="1"/>
    <x v="12"/>
    <s v="Servicios de sistemas de información geográfica (sig)"/>
    <x v="0"/>
    <n v="81101512"/>
    <s v="Prestación de servicios profesionales para realizar la gestión de los datos abiertos en el marco de la ICDE"/>
    <x v="4"/>
    <x v="4"/>
    <n v="6"/>
    <x v="0"/>
    <x v="0"/>
    <x v="2"/>
    <n v="40100724"/>
    <n v="40100724"/>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m/>
    <e v="#N/A"/>
    <e v="#N/A"/>
    <e v="#N/A"/>
    <x v="1"/>
    <m/>
    <n v="0"/>
    <x v="0"/>
    <m/>
    <x v="1"/>
    <x v="4"/>
  </r>
  <r>
    <x v="6"/>
    <m/>
    <x v="4"/>
    <x v="5"/>
    <x v="0"/>
    <x v="4"/>
    <x v="1"/>
    <x v="12"/>
    <s v="Servicios de sistemas de información geográfica (sig)"/>
    <x v="0"/>
    <n v="81101512"/>
    <s v="Prestación de servicios profesionales para diseñar y construir servicios de información, de procesamiento y de disposición de información para el catastro multipropósito desde el fortalecimiento de la ICDE"/>
    <x v="3"/>
    <x v="3"/>
    <n v="7"/>
    <x v="0"/>
    <x v="0"/>
    <x v="2"/>
    <n v="69056988"/>
    <n v="69056988"/>
    <x v="0"/>
    <x v="1"/>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m/>
    <e v="#N/A"/>
    <e v="#N/A"/>
    <e v="#N/A"/>
    <x v="1"/>
    <m/>
    <n v="0"/>
    <x v="0"/>
    <m/>
    <x v="1"/>
    <x v="4"/>
  </r>
  <r>
    <x v="6"/>
    <m/>
    <x v="4"/>
    <x v="5"/>
    <x v="0"/>
    <x v="4"/>
    <x v="1"/>
    <x v="12"/>
    <s v="Servicio de análisis de sistemas"/>
    <x v="0"/>
    <n v="81111808"/>
    <s v="Prestación de servicios profesionales como arquitecto de solución en la implementación de una plataforma tecnológica que soporte la operación de la ICDE  apoyo a la política de catastro multipropósito"/>
    <x v="3"/>
    <x v="3"/>
    <n v="7"/>
    <x v="0"/>
    <x v="0"/>
    <x v="2"/>
    <n v="69056988"/>
    <n v="69056988"/>
    <x v="0"/>
    <x v="1"/>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m/>
    <e v="#N/A"/>
    <e v="#N/A"/>
    <e v="#N/A"/>
    <x v="1"/>
    <m/>
    <n v="0"/>
    <x v="0"/>
    <m/>
    <x v="1"/>
    <x v="4"/>
  </r>
  <r>
    <x v="6"/>
    <m/>
    <x v="4"/>
    <x v="5"/>
    <x v="0"/>
    <x v="4"/>
    <x v="1"/>
    <x v="12"/>
    <s v="Servicio de análisis de sistemas"/>
    <x v="0"/>
    <n v="81111808"/>
    <s v="Servicios profesionales para realizar el diseño e implementación de la experiencia de usuario de la plataforma tecnológica de la ICDE en la implementación de la política de catastro multipropósito"/>
    <x v="3"/>
    <x v="3"/>
    <n v="7"/>
    <x v="0"/>
    <x v="0"/>
    <x v="2"/>
    <n v="52851939"/>
    <n v="52851939"/>
    <x v="0"/>
    <x v="1"/>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m/>
    <e v="#N/A"/>
    <e v="#N/A"/>
    <e v="#N/A"/>
    <x v="1"/>
    <m/>
    <n v="0"/>
    <x v="0"/>
    <m/>
    <x v="1"/>
    <x v="4"/>
  </r>
  <r>
    <x v="6"/>
    <m/>
    <x v="4"/>
    <x v="5"/>
    <x v="0"/>
    <x v="4"/>
    <x v="1"/>
    <x v="12"/>
    <s v="Servicios de sistemas de información geográfica (sig)"/>
    <x v="0"/>
    <n v="81101512"/>
    <s v="Prestación de servicios profesionales para el diseño e implementación de los servicios tecnológicos requeridos para el catastro multipropósito en el marco del fortalecimiento de la ICDE"/>
    <x v="3"/>
    <x v="3"/>
    <n v="7"/>
    <x v="0"/>
    <x v="0"/>
    <x v="2"/>
    <n v="69056988"/>
    <n v="69056988"/>
    <x v="0"/>
    <x v="1"/>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m/>
    <e v="#N/A"/>
    <e v="#N/A"/>
    <e v="#N/A"/>
    <x v="1"/>
    <m/>
    <n v="0"/>
    <x v="0"/>
    <m/>
    <x v="1"/>
    <x v="4"/>
  </r>
  <r>
    <x v="6"/>
    <m/>
    <x v="4"/>
    <x v="5"/>
    <x v="0"/>
    <x v="4"/>
    <x v="1"/>
    <x v="12"/>
    <s v="Servicios de sistemas de información geográfica (sig)"/>
    <x v="0"/>
    <n v="81101512"/>
    <s v="Prestación de servicios profesionales para realizar los estudios técnicos y económicos de implementación de datos de observación de la tierra en la política de catastro multipropósito"/>
    <x v="3"/>
    <x v="3"/>
    <n v="195"/>
    <x v="1"/>
    <x v="0"/>
    <x v="2"/>
    <n v="56601844"/>
    <n v="56601844"/>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m/>
    <e v="#N/A"/>
    <e v="#N/A"/>
    <e v="#N/A"/>
    <x v="1"/>
    <m/>
    <n v="0"/>
    <x v="0"/>
    <m/>
    <x v="1"/>
    <x v="4"/>
  </r>
  <r>
    <x v="6"/>
    <m/>
    <x v="4"/>
    <x v="5"/>
    <x v="0"/>
    <x v="4"/>
    <x v="1"/>
    <x v="12"/>
    <s v="Servicios de sistemas de información geográfica (sig)"/>
    <x v="0"/>
    <n v="81101512"/>
    <s v="Prestación de servicios profesionales para realizar el análisis y acompañamiento técnico en la implementación de tecnologías geoespaciales en la política de catastro multipropósito."/>
    <x v="3"/>
    <x v="3"/>
    <n v="195"/>
    <x v="1"/>
    <x v="0"/>
    <x v="2"/>
    <n v="56601844"/>
    <n v="56601844"/>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m/>
    <e v="#N/A"/>
    <e v="#N/A"/>
    <e v="#N/A"/>
    <x v="1"/>
    <m/>
    <n v="0"/>
    <x v="0"/>
    <m/>
    <x v="1"/>
    <x v="4"/>
  </r>
  <r>
    <x v="6"/>
    <m/>
    <x v="4"/>
    <x v="5"/>
    <x v="0"/>
    <x v="4"/>
    <x v="1"/>
    <x v="12"/>
    <s v="Servicios de sistemas de información geográfica (sig)"/>
    <x v="0"/>
    <n v="81101512"/>
    <s v="Prestación de servicios profesionales el desarrollo de procesos de inteligencia artificial en el marco de los métodos indirectos del catastro multipropósito"/>
    <x v="3"/>
    <x v="3"/>
    <n v="195"/>
    <x v="1"/>
    <x v="0"/>
    <x v="2"/>
    <n v="49076800"/>
    <n v="49076800"/>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m/>
    <e v="#N/A"/>
    <e v="#N/A"/>
    <e v="#N/A"/>
    <x v="1"/>
    <m/>
    <n v="0"/>
    <x v="0"/>
    <m/>
    <x v="1"/>
    <x v="4"/>
  </r>
  <r>
    <x v="6"/>
    <m/>
    <x v="4"/>
    <x v="5"/>
    <x v="0"/>
    <x v="4"/>
    <x v="1"/>
    <x v="12"/>
    <s v="Servicios de sistemas de información geográfica (sig)"/>
    <x v="0"/>
    <n v="81101512"/>
    <s v="Prestación de servicios profesionales para realizar el análisis de la información espacial y alfanumérica del IGAC, en el marco en el marco del fortalecimiento de la ICDE y la implementación de la política de catastro multipropósito."/>
    <x v="3"/>
    <x v="3"/>
    <n v="195"/>
    <x v="1"/>
    <x v="0"/>
    <x v="2"/>
    <n v="43442451"/>
    <n v="43442451"/>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m/>
    <e v="#N/A"/>
    <e v="#N/A"/>
    <e v="#N/A"/>
    <x v="1"/>
    <m/>
    <n v="0"/>
    <x v="0"/>
    <m/>
    <x v="1"/>
    <x v="4"/>
  </r>
  <r>
    <x v="6"/>
    <m/>
    <x v="4"/>
    <x v="5"/>
    <x v="0"/>
    <x v="4"/>
    <x v="1"/>
    <x v="12"/>
    <s v="Servicios de sistemas de información geográfica (sig)"/>
    <x v="0"/>
    <n v="81101512"/>
    <s v="Prestación de servicios profesionales como desarrollador frontend para la Plataforma Tecnológica de la ICDE en el marco de su fortalecimiento y de la implementación de la política de catastro multipropósito"/>
    <x v="3"/>
    <x v="3"/>
    <n v="7"/>
    <x v="0"/>
    <x v="0"/>
    <x v="2"/>
    <n v="52851939"/>
    <n v="52851939"/>
    <x v="0"/>
    <x v="2"/>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m/>
    <e v="#N/A"/>
    <e v="#N/A"/>
    <e v="#N/A"/>
    <x v="1"/>
    <m/>
    <n v="0"/>
    <x v="0"/>
    <m/>
    <x v="1"/>
    <x v="4"/>
  </r>
  <r>
    <x v="6"/>
    <m/>
    <x v="4"/>
    <x v="5"/>
    <x v="2"/>
    <x v="4"/>
    <x v="3"/>
    <x v="6"/>
    <s v="Servicios de sistemas de información geográfica (sig)"/>
    <x v="0"/>
    <n v="81101512"/>
    <s v="Prestación de servicios profesionales para gestionar y disponer información geoespacial y datos de observación de la tierra a través de la ICDE en el marco de la implementación de la política de CM"/>
    <x v="3"/>
    <x v="3"/>
    <n v="195"/>
    <x v="1"/>
    <x v="0"/>
    <x v="2"/>
    <n v="113203688"/>
    <n v="113203688"/>
    <x v="0"/>
    <x v="2"/>
    <x v="2"/>
    <x v="1"/>
    <x v="17"/>
    <s v="Oficina CIAF"/>
    <x v="0"/>
    <s v="Jefe Oficina CIAF"/>
    <x v="3"/>
    <x v="4"/>
    <s v="Fortalecer la Infraestructura Colombiana de Datos Espaciales - ICDE, para su incorporación en el sistema de e-gobierno y su interoperabilidad con el nodo de tierras"/>
    <s v="Sistema de Información predial actualizado"/>
    <m/>
    <m/>
    <e v="#N/A"/>
    <e v="#N/A"/>
    <e v="#N/A"/>
    <x v="1"/>
    <m/>
    <n v="0"/>
    <x v="0"/>
    <m/>
    <x v="1"/>
    <x v="4"/>
  </r>
  <r>
    <x v="6"/>
    <m/>
    <x v="4"/>
    <x v="5"/>
    <x v="0"/>
    <x v="4"/>
    <x v="1"/>
    <x v="12"/>
    <s v="Servicios de sistemas de información geográfica (sig)"/>
    <x v="0"/>
    <n v="81101512"/>
    <s v="Servicios especializados para el suministro de datos de observación de la tierra y la generación de productos derivados para implementación de la política de catastro multipropósito "/>
    <x v="9"/>
    <x v="9"/>
    <n v="7"/>
    <x v="0"/>
    <x v="5"/>
    <x v="2"/>
    <n v="100000000"/>
    <n v="100000000"/>
    <x v="2"/>
    <x v="3"/>
    <x v="0"/>
    <x v="1"/>
    <x v="17"/>
    <s v="Oficina CIAF"/>
    <x v="0"/>
    <s v="Jefe Oficina CIAF"/>
    <x v="3"/>
    <x v="4"/>
    <s v="Fortalecer la Infraestructura Colombiana de Datos Espaciales - ICDE, para su incorporación en el sistema de e-gobierno y su interoperabilidad con el nodo de tierras"/>
    <s v="Sistema de Información predial actualizado"/>
    <m/>
    <m/>
    <e v="#N/A"/>
    <e v="#N/A"/>
    <e v="#N/A"/>
    <x v="1"/>
    <m/>
    <n v="0"/>
    <x v="0"/>
    <m/>
    <x v="1"/>
    <x v="4"/>
  </r>
  <r>
    <x v="1"/>
    <n v="25"/>
    <x v="1"/>
    <x v="6"/>
    <x v="3"/>
    <x v="3"/>
    <x v="0"/>
    <x v="1"/>
    <s v="Servicios secretariales o de administración de oficinas  "/>
    <x v="0"/>
    <n v="80161501"/>
    <s v="Prestación de servicios profesionales para la planeación, ejecución, y seguimiento de las evaluaciones al sistema de control interno de los procesos de la entidad de conformidad a la normatividad y procedimientos Institucionales vigentes"/>
    <x v="5"/>
    <x v="5"/>
    <n v="11"/>
    <x v="0"/>
    <x v="0"/>
    <x v="0"/>
    <n v="253342879"/>
    <n v="253342879"/>
    <x v="0"/>
    <x v="2"/>
    <x v="3"/>
    <x v="1"/>
    <x v="19"/>
    <s v="Control interno"/>
    <x v="0"/>
    <s v="Jefe Oficina de Control Interno"/>
    <x v="6"/>
    <x v="9"/>
    <s v="Ejecutar el programa de auditoria"/>
    <s v="Sistema de Gestión implementado_x000a_"/>
    <n v="144"/>
    <d v="2021-01-22T00:00:00"/>
    <n v="5757793"/>
    <n v="63143797"/>
    <n v="252575188"/>
    <x v="0"/>
    <s v="IVAN LEONARDO RAMOS TOCARRUNCHO 24289_x000a_RUBBY LILIANA ALCAZAR CABALLERO _x000a_CARLOS ARTURO SERRANO AVILA _x000a_AURA CAROLINA ARIAS ZAMORA"/>
    <n v="767691"/>
    <x v="0"/>
    <s v="24289_x000a_24290_x000a_24291_x000a_24293"/>
    <x v="0"/>
    <x v="3"/>
  </r>
  <r>
    <x v="1"/>
    <n v="95"/>
    <x v="1"/>
    <x v="1"/>
    <x v="0"/>
    <x v="0"/>
    <x v="0"/>
    <x v="12"/>
    <s v="Servicios de formación profesional en derecho"/>
    <x v="0"/>
    <n v="86101713"/>
    <s v="Prestación de servicios profesionales para adelantar actividades de elaboración y/o revisión jurídica de los documentos que se desarrollen en el marco de la misionalidad y de los compromisos institucionales del Instituto Geográfico Agustín Codazzi-IGAC._x000a_"/>
    <x v="7"/>
    <x v="7"/>
    <n v="8"/>
    <x v="0"/>
    <x v="0"/>
    <x v="0"/>
    <n v="121248517"/>
    <n v="121248517"/>
    <x v="0"/>
    <x v="2"/>
    <x v="0"/>
    <x v="1"/>
    <x v="19"/>
    <s v="Dirección General"/>
    <x v="0"/>
    <s v="Directora General "/>
    <x v="6"/>
    <x v="10"/>
    <s v="Actualizar planes institucionales"/>
    <s v="Documentos de planeación realizados_x000a__x000a_Documentos de planeación con seguimientos realizados_x000a_"/>
    <n v="586"/>
    <d v="2021-05-12T00:00:00"/>
    <n v="10701546"/>
    <n v="82401904.200000003"/>
    <n v="82401904.200000003"/>
    <x v="0"/>
    <s v="RAFAEL MAURICIO CLAVO"/>
    <n v="38846612.799999997"/>
    <x v="0"/>
    <n v="24726"/>
    <x v="0"/>
    <x v="0"/>
  </r>
  <r>
    <x v="1"/>
    <n v="7"/>
    <x v="1"/>
    <x v="7"/>
    <x v="0"/>
    <x v="0"/>
    <x v="0"/>
    <x v="1"/>
    <s v="Servicios de consultoría de negocios y administración corporativa"/>
    <x v="0"/>
    <n v="80101500"/>
    <s v="Prestación de servicios profesionales para la diagramación, desarrollo, concepto gráfico, e ilustración de piezas de comunicación externa contempladas en el plan de comunicaciones de la entidad."/>
    <x v="5"/>
    <x v="5"/>
    <n v="315"/>
    <x v="1"/>
    <x v="0"/>
    <x v="0"/>
    <n v="43463091"/>
    <n v="43463091"/>
    <x v="0"/>
    <x v="2"/>
    <x v="0"/>
    <x v="1"/>
    <x v="19"/>
    <s v="Oficina de Difusión y Mercadeo"/>
    <x v="0"/>
    <s v="Jefe Oficina de Difusión y Mercadeo de Información "/>
    <x v="7"/>
    <x v="11"/>
    <s v="Realizar campañas en medios digitales y/o presenciales sobre los productos y servicios que genera la entidad."/>
    <s v="Sistemas de información implementados"/>
    <n v="62"/>
    <d v="2021-01-08T00:00:00"/>
    <n v="4139342"/>
    <n v="43463091"/>
    <n v="43463091"/>
    <x v="0"/>
    <s v="ALBA ESPERANZA GIRALDO VASQUEZ"/>
    <n v="0"/>
    <x v="0"/>
    <n v="24266"/>
    <x v="0"/>
    <x v="0"/>
  </r>
  <r>
    <x v="1"/>
    <n v="85"/>
    <x v="1"/>
    <x v="7"/>
    <x v="0"/>
    <x v="0"/>
    <x v="0"/>
    <x v="1"/>
    <s v="Servicios de consultoría de negocios y administración corporativa"/>
    <x v="0"/>
    <n v="80101500"/>
    <s v="Prestación de servicios profesionales para llevar a cabo el escaneo, la reposición y organización del material cartográfico y aerofotográfico utilizado por los usuarios que consultan la información en los CIG del instituto a nivel nacional."/>
    <x v="2"/>
    <x v="2"/>
    <n v="8"/>
    <x v="0"/>
    <x v="0"/>
    <x v="0"/>
    <n v="28193680"/>
    <n v="28193680"/>
    <x v="0"/>
    <x v="2"/>
    <x v="0"/>
    <x v="1"/>
    <x v="19"/>
    <s v="Oficina de Difusión y Mercadeo"/>
    <x v="0"/>
    <s v="Jefe Oficina de Difusión y Mercadeo de Información "/>
    <x v="7"/>
    <x v="11"/>
    <s v="Diseñar y divulgar diferentes contenidos digitales, análogos  y de apoyo a los servicios requeridos por los usuarios internos y externos. "/>
    <s v="Sistemas de información implementados"/>
    <n v="457"/>
    <d v="2021-03-16T00:00:00"/>
    <n v="3524210"/>
    <n v="28193680"/>
    <n v="28193680"/>
    <x v="0"/>
    <s v="ANGIE TATIANA BERNAL SUAREZ"/>
    <n v="0"/>
    <x v="0"/>
    <n v="24599"/>
    <x v="0"/>
    <x v="0"/>
  </r>
  <r>
    <x v="1"/>
    <n v="3"/>
    <x v="1"/>
    <x v="7"/>
    <x v="0"/>
    <x v="0"/>
    <x v="0"/>
    <x v="1"/>
    <s v="Servicios de consultoría de negocios y administración corporativa"/>
    <x v="0"/>
    <n v="80101500"/>
    <s v="Prestación de servicios personales para organizar y desarrollar las ferias, congresos, convenciones, conferencias y/o eventos tanto virtuales como presenciales requeridos por la entidad."/>
    <x v="5"/>
    <x v="5"/>
    <n v="9"/>
    <x v="0"/>
    <x v="0"/>
    <x v="0"/>
    <n v="23343057"/>
    <n v="23343057"/>
    <x v="0"/>
    <x v="2"/>
    <x v="0"/>
    <x v="1"/>
    <x v="20"/>
    <s v="Oficina de Difusión y Mercadeo"/>
    <x v="0"/>
    <s v="Yira Paola Perez-Jefe de Oficina"/>
    <x v="7"/>
    <x v="11"/>
    <s v="Realizar campañas en medios digitales y/o presenciales sobre los productos y servicios que genera la entidad."/>
    <s v="Servicios de información implementados"/>
    <n v="60"/>
    <d v="2021-01-31T00:00:00"/>
    <n v="2593673"/>
    <n v="23343057"/>
    <n v="23343057"/>
    <x v="0"/>
    <s v="ASCENED  TRUJILLO RODRIGUEZ"/>
    <n v="0"/>
    <x v="0"/>
    <n v="24269"/>
    <x v="0"/>
    <x v="0"/>
  </r>
  <r>
    <x v="1"/>
    <n v="86"/>
    <x v="1"/>
    <x v="7"/>
    <x v="0"/>
    <x v="0"/>
    <x v="0"/>
    <x v="1"/>
    <s v="Servicios de consultoría de negocios y administración corporativa"/>
    <x v="0"/>
    <n v="80101500"/>
    <s v="Prestación de servicios profesionales para la atención de solicitudes de cartografía topográfica, cartografía de suelos y aerofotografías en el centro de información geográfica del IGAC."/>
    <x v="2"/>
    <x v="2"/>
    <n v="8"/>
    <x v="0"/>
    <x v="0"/>
    <x v="0"/>
    <n v="28193680"/>
    <n v="28193680"/>
    <x v="0"/>
    <x v="2"/>
    <x v="0"/>
    <x v="1"/>
    <x v="19"/>
    <s v="Oficina de Difusión y Mercadeo"/>
    <x v="0"/>
    <s v="Jefe Oficina de Difusión y Mercadeo de Información "/>
    <x v="7"/>
    <x v="11"/>
    <s v="Diseñar y divulgar diferentes contenidos digitales, análogos  y de apoyo a los servicios requeridos por los usuarios internos y externos. "/>
    <s v="Sistemas de información implementados"/>
    <n v="472"/>
    <d v="2021-03-16T00:00:00"/>
    <n v="3524210"/>
    <n v="28193680"/>
    <n v="28193680"/>
    <x v="0"/>
    <s v="CATHERINE  GALEANO RIVERA"/>
    <n v="0"/>
    <x v="0"/>
    <n v="24608"/>
    <x v="0"/>
    <x v="0"/>
  </r>
  <r>
    <x v="1"/>
    <n v="89"/>
    <x v="1"/>
    <x v="7"/>
    <x v="0"/>
    <x v="0"/>
    <x v="0"/>
    <x v="2"/>
    <s v="Servicios de consultoría de negocios y administración corporativa"/>
    <x v="0"/>
    <n v="80101500"/>
    <s v="Prestación de servicios profesionales para realizar actividades de gestión y seguimiento a la comercialización de los productos y servicios generados por las áreas técnicas del instituto.  "/>
    <x v="2"/>
    <x v="2"/>
    <n v="255"/>
    <x v="1"/>
    <x v="0"/>
    <x v="0"/>
    <n v="36239937"/>
    <n v="36239937"/>
    <x v="0"/>
    <x v="2"/>
    <x v="0"/>
    <x v="1"/>
    <x v="19"/>
    <s v="Oficina de Difusión y Mercadeo de Información "/>
    <x v="0"/>
    <s v="Jefe Oficina de Difusión y Mercadeo de Información "/>
    <x v="7"/>
    <x v="11"/>
    <s v="Generar alianzas estratégicas con diferentes entidades del sector público y privado a nivel nacional que requieran la información de la Entidad."/>
    <s v="Sistemas de información implementados"/>
    <n v="492"/>
    <d v="2021-03-17T00:00:00"/>
    <n v="4263522"/>
    <n v="36239937"/>
    <n v="36239937"/>
    <x v="0"/>
    <s v="CRISTIAM RAUL CALDERON MALDONADO"/>
    <n v="0"/>
    <x v="0"/>
    <n v="24629"/>
    <x v="0"/>
    <x v="0"/>
  </r>
  <r>
    <x v="1"/>
    <n v="1"/>
    <x v="1"/>
    <x v="7"/>
    <x v="0"/>
    <x v="0"/>
    <x v="0"/>
    <x v="1"/>
    <s v="Servicios de consultoría de negocios y administración corporativa"/>
    <x v="0"/>
    <n v="80101500"/>
    <s v="Prestación de servicios profesionales para gestionar la etapa preparatoria de las solicitudes de bienes, servicios y obras públicas incluyendo la proyección de estudios de mercado, condiciones de contratación y análisis del sector, así como registro, verificación y publicación de los trámites contractuales dentro de las plataformas y consolidación de la documentación correspondiente."/>
    <x v="5"/>
    <x v="5"/>
    <n v="11"/>
    <x v="0"/>
    <x v="0"/>
    <x v="0"/>
    <n v="80634026"/>
    <n v="80634026"/>
    <x v="0"/>
    <x v="2"/>
    <x v="0"/>
    <x v="1"/>
    <x v="19"/>
    <s v="Oficina de Difusión y Mercadeo"/>
    <x v="0"/>
    <s v="Jefe Oficina de Difusión y Mercadeo de Información "/>
    <x v="7"/>
    <x v="12"/>
    <s v="Realizar seguimiento al plan de mercadeo y/o estudios priorizados por la entidad"/>
    <s v="Documentos de lineamientos técnicos"/>
    <n v="122"/>
    <d v="2021-01-08T00:00:00"/>
    <n v="7330366"/>
    <n v="80634026"/>
    <n v="80634026"/>
    <x v="0"/>
    <s v="DANIEL OSWALDO BUITRAGO CARRILLO"/>
    <n v="0"/>
    <x v="0"/>
    <n v="24265"/>
    <x v="0"/>
    <x v="0"/>
  </r>
  <r>
    <x v="1"/>
    <n v="90"/>
    <x v="1"/>
    <x v="7"/>
    <x v="0"/>
    <x v="0"/>
    <x v="0"/>
    <x v="2"/>
    <s v="Servicios de consultoría de negocios y administración corporativa"/>
    <x v="0"/>
    <n v="80101500"/>
    <s v="Prestación de servicios profesionales para desarrollar actividades de articulación entre la sede central y las Direcciones Territoriales a nivel nacional, así como la elaboración de ofertas técnico económicas."/>
    <x v="2"/>
    <x v="2"/>
    <n v="255"/>
    <x v="1"/>
    <x v="0"/>
    <x v="0"/>
    <n v="48941241"/>
    <n v="48941241"/>
    <x v="0"/>
    <x v="2"/>
    <x v="0"/>
    <x v="1"/>
    <x v="19"/>
    <s v="Oficina de Difusión y Mercadeo"/>
    <x v="0"/>
    <s v="Jefe Oficina de Difusión y Mercadeo de Información "/>
    <x v="7"/>
    <x v="11"/>
    <s v="Generar alianzas estratégicas con diferentes entidades del sector público y privado a nivel nacional que requieran la información de la Entidad."/>
    <s v="Sistemas de información implementados"/>
    <n v="486"/>
    <d v="2021-03-18T00:00:00"/>
    <n v="5757793"/>
    <n v="48941241"/>
    <n v="48941241"/>
    <x v="0"/>
    <s v="DIANA CAROLINA DIOSA VELASQUEZ"/>
    <n v="0"/>
    <x v="0"/>
    <n v="24623"/>
    <x v="0"/>
    <x v="0"/>
  </r>
  <r>
    <x v="1"/>
    <n v="91"/>
    <x v="1"/>
    <x v="7"/>
    <x v="0"/>
    <x v="0"/>
    <x v="0"/>
    <x v="2"/>
    <s v="Servicios de consultoría de negocios y administración corporativa"/>
    <x v="0"/>
    <n v="80101500"/>
    <s v="Prestación de servicios profesionales para ejecutar las estrategias de marketing digital de los productos del IGAC, asi como el seguimiento a las ventas directas por ventanilla para toda el área comercial, incluidas las Direcciones Territoriales a nivel nacional."/>
    <x v="2"/>
    <x v="2"/>
    <n v="10"/>
    <x v="0"/>
    <x v="0"/>
    <x v="0"/>
    <n v="36402360"/>
    <n v="36402360"/>
    <x v="0"/>
    <x v="2"/>
    <x v="0"/>
    <x v="1"/>
    <x v="19"/>
    <s v="Oficina de Difusión y Mercadeo"/>
    <x v="0"/>
    <s v="Jefe Oficina de Difusión y Mercadeo de Información "/>
    <x v="7"/>
    <x v="11"/>
    <s v="Diseñar y divulgar diferentes contenidos digitales, análogos  y de apoyo a los servicios requeridos por los usuarios internos y externos. "/>
    <s v="Sistemas de información implementados"/>
    <n v="500"/>
    <d v="2021-03-18T00:00:00"/>
    <n v="3640236"/>
    <n v="33368830"/>
    <n v="33368830"/>
    <x v="0"/>
    <s v="DIANA MABEL LEON CHAMORRO"/>
    <n v="3033530"/>
    <x v="0"/>
    <n v="24634"/>
    <x v="0"/>
    <x v="0"/>
  </r>
  <r>
    <x v="1"/>
    <n v="12"/>
    <x v="1"/>
    <x v="7"/>
    <x v="0"/>
    <x v="0"/>
    <x v="0"/>
    <x v="1"/>
    <s v="Servicios de consultoría de negocios y administración corporativa"/>
    <x v="0"/>
    <n v="80101500"/>
    <s v="Prestación de servicios profesionales para diagramar y producir las piezas de comunicación interna contempladas en el plan de comunicaciones de la entidad"/>
    <x v="5"/>
    <x v="5"/>
    <n v="10"/>
    <x v="0"/>
    <x v="0"/>
    <x v="0"/>
    <n v="48314800"/>
    <n v="48314800"/>
    <x v="0"/>
    <x v="2"/>
    <x v="0"/>
    <x v="1"/>
    <x v="20"/>
    <s v="Oficina de Difusión y Mercadeo"/>
    <x v="0"/>
    <s v="Yira Paola Perez-Jefe de Oficina"/>
    <x v="7"/>
    <x v="11"/>
    <s v="Realizar campañas en medios digitales y/o presenciales sobre los productos y servicios que genera la entidad."/>
    <s v="Servicios de información implementados"/>
    <n v="65"/>
    <d v="2021-02-03T00:00:00"/>
    <n v="4831480"/>
    <n v="48314800"/>
    <n v="48314800"/>
    <x v="0"/>
    <s v="DIEGO HENAN LINARES AROCA"/>
    <n v="0"/>
    <x v="0"/>
    <n v="24280"/>
    <x v="0"/>
    <x v="0"/>
  </r>
  <r>
    <x v="1"/>
    <n v="84"/>
    <x v="1"/>
    <x v="7"/>
    <x v="0"/>
    <x v="0"/>
    <x v="0"/>
    <x v="2"/>
    <s v="Servicios de consultoría de negocios y administración corporativa"/>
    <x v="0"/>
    <n v="80101500"/>
    <s v="Prestación de servicios profesionales para adelantar el mantenimiento, seguimiento, control y vigilancia del avance y tiempos de la ejecucion de los proyectos en curso, junto con el area tecnica y el cliente."/>
    <x v="2"/>
    <x v="2"/>
    <n v="10"/>
    <x v="0"/>
    <x v="0"/>
    <x v="0"/>
    <n v="36402360"/>
    <n v="36402360"/>
    <x v="0"/>
    <x v="2"/>
    <x v="0"/>
    <x v="1"/>
    <x v="19"/>
    <s v="Oficina de Difusión y Mercadeo"/>
    <x v="0"/>
    <s v="Jefe Oficina de Difusión y Mercadeo de Información "/>
    <x v="7"/>
    <x v="12"/>
    <s v="Realizar el plan de mercadeo y/o estudios priorizados por la entidad"/>
    <s v="Documentos de lineamientos técnicos"/>
    <n v="462"/>
    <d v="2021-03-16T00:00:00"/>
    <n v="3640236"/>
    <n v="36402360"/>
    <n v="36402360"/>
    <x v="0"/>
    <s v="ELVER ALEXANDER PINEDA"/>
    <n v="0"/>
    <x v="0"/>
    <n v="24603"/>
    <x v="0"/>
    <x v="0"/>
  </r>
  <r>
    <x v="1"/>
    <n v="2"/>
    <x v="1"/>
    <x v="7"/>
    <x v="0"/>
    <x v="0"/>
    <x v="0"/>
    <x v="1"/>
    <s v="Servicios de consultoría de negocios y administración corporativa"/>
    <x v="0"/>
    <n v="80101500"/>
    <s v="Prestación de servicios profesionales para la permanente actualización de contenidos e información en la página web institucional, redacción y divulgación de las estrategias de comunicación interna y externa."/>
    <x v="5"/>
    <x v="5"/>
    <n v="315"/>
    <x v="1"/>
    <x v="0"/>
    <x v="0"/>
    <n v="58695945"/>
    <n v="58695945"/>
    <x v="0"/>
    <x v="2"/>
    <x v="0"/>
    <x v="1"/>
    <x v="19"/>
    <s v="Oficina de Difusión y Mercadeo"/>
    <x v="0"/>
    <s v="Jefe Oficina de Difusión y Mercadeo de Información "/>
    <x v="7"/>
    <x v="11"/>
    <s v="Diseñar y divulgar diferentes contenidos digitales, análogos  y de apoyo a los servicios requeridos por los usuarios internos y externos. "/>
    <s v="Sistemas de información implementados"/>
    <n v="66"/>
    <d v="2021-01-08T00:00:00"/>
    <n v="5590090"/>
    <n v="58695945"/>
    <n v="58695945"/>
    <x v="0"/>
    <s v="HELBERT MAURICIO SANCHEZ CIFUENTES"/>
    <n v="0"/>
    <x v="0"/>
    <n v="24281"/>
    <x v="0"/>
    <x v="0"/>
  </r>
  <r>
    <x v="1"/>
    <n v="96"/>
    <x v="1"/>
    <x v="7"/>
    <x v="0"/>
    <x v="0"/>
    <x v="0"/>
    <x v="12"/>
    <s v="Servicios de consultoría de negocios y administración corporativa"/>
    <x v="0"/>
    <n v="80101500"/>
    <s v="Prestación de servicios profesionales para desarrollar actividades de articulación y coordinación entre la sede central y las Direcciones Territoriales a nivel nacional, así como el apoyo en la gestión comercial, estrategias, presentación y elaboración de ofertas técnico-económicas ,y en el seguimiento a las ventas directas para toda el área comercial."/>
    <x v="7"/>
    <x v="7"/>
    <n v="212"/>
    <x v="1"/>
    <x v="0"/>
    <x v="0"/>
    <n v="91574258"/>
    <n v="91574258"/>
    <x v="0"/>
    <x v="2"/>
    <x v="0"/>
    <x v="1"/>
    <x v="19"/>
    <s v="Oficina de Difusión y Mercadeo"/>
    <x v="0"/>
    <s v="Jefe Oficina de Difusión y Mercadeo de Información "/>
    <x v="7"/>
    <x v="11"/>
    <s v="Ampliar y/o actualizar la oferta de los productos de la entidad atráves de: biblioteca virtual, tienda virtual y del ecosistema digital. "/>
    <s v="Sistemas de información implementados"/>
    <n v="587"/>
    <d v="2021-05-13T00:00:00"/>
    <n v="12958621"/>
    <n v="91574255.066666663"/>
    <n v="91574255.066666663"/>
    <x v="0"/>
    <s v="JOHN FERNEY ORTIZ BONILLA"/>
    <n v="2.9333333373069763"/>
    <x v="0"/>
    <n v="24728"/>
    <x v="0"/>
    <x v="0"/>
  </r>
  <r>
    <x v="1"/>
    <n v="58"/>
    <x v="1"/>
    <x v="7"/>
    <x v="0"/>
    <x v="0"/>
    <x v="0"/>
    <x v="10"/>
    <s v="Servicios de consultoría de negocios y administración corporativa"/>
    <x v="0"/>
    <n v="80101500"/>
    <s v="Prestación de servicios profesionales para difundir, promocionar y comercializar los productos y servicios del IGAC a nivel Nacional. "/>
    <x v="5"/>
    <x v="5"/>
    <n v="11"/>
    <x v="0"/>
    <x v="0"/>
    <x v="0"/>
    <n v="54740664"/>
    <n v="54740664"/>
    <x v="0"/>
    <x v="2"/>
    <x v="0"/>
    <x v="1"/>
    <x v="19"/>
    <s v="Oficina de Difusión y Mercadeo de Información "/>
    <x v="0"/>
    <s v="Yira Paola Perez-Jefe de Oficina"/>
    <x v="7"/>
    <x v="11"/>
    <s v="Generar alianzas estratégicas con diferentes entidades del sector público y privado a nivel nacional que requieran la información de la Entidad. "/>
    <s v="Sistemas de información implementados"/>
    <n v="291"/>
    <d v="2021-02-16T00:00:00"/>
    <n v="4976424"/>
    <n v="54740664"/>
    <n v="54740664"/>
    <x v="0"/>
    <s v="LEYDI LOZANO"/>
    <n v="0"/>
    <x v="0"/>
    <n v="24455"/>
    <x v="0"/>
    <x v="0"/>
  </r>
  <r>
    <x v="1"/>
    <n v="87"/>
    <x v="1"/>
    <x v="7"/>
    <x v="0"/>
    <x v="0"/>
    <x v="0"/>
    <x v="0"/>
    <s v="Etiquetas de códigos de barra"/>
    <x v="0"/>
    <n v="55121608"/>
    <s v="Adquisición del derecho de uso del sistema de codificación EAN/UCC."/>
    <x v="2"/>
    <x v="2"/>
    <n v="1"/>
    <x v="0"/>
    <x v="0"/>
    <x v="1"/>
    <n v="8131000"/>
    <n v="8131000"/>
    <x v="0"/>
    <x v="2"/>
    <x v="8"/>
    <x v="1"/>
    <x v="19"/>
    <s v="Oficina de Difusión y Mercadeo"/>
    <x v="0"/>
    <s v="Jefe Oficina de Difusión y Mercadeo de Información "/>
    <x v="7"/>
    <x v="11"/>
    <s v="Ampliar y/o actualizar la oferta de los productos de la entidad atráves de: biblioteca virtual, tienda virtual y del ecosistema digital. "/>
    <s v="Servicios de información implementados"/>
    <n v="501"/>
    <d v="2021-03-16T00:00:00"/>
    <n v="0"/>
    <n v="8131000"/>
    <n v="8131000"/>
    <x v="0"/>
    <s v="LOGYCA ASOCIACION"/>
    <n v="0"/>
    <x v="0"/>
    <n v="24636"/>
    <x v="4"/>
    <x v="0"/>
  </r>
  <r>
    <x v="1"/>
    <n v="4"/>
    <x v="1"/>
    <x v="7"/>
    <x v="0"/>
    <x v="0"/>
    <x v="0"/>
    <x v="1"/>
    <s v="Servicios de consultoría de negocios y administración corporativa"/>
    <x v="0"/>
    <n v="80101500"/>
    <s v="Prestación de servicios profesionales para ejecutar la estrategia de comunicaciones externas de la entidad y la redacción, desarrollo y revisión de contenidos editoriales."/>
    <x v="5"/>
    <x v="5"/>
    <n v="11"/>
    <x v="0"/>
    <x v="0"/>
    <x v="0"/>
    <n v="92997806"/>
    <n v="92997806"/>
    <x v="0"/>
    <x v="2"/>
    <x v="0"/>
    <x v="1"/>
    <x v="19"/>
    <s v="Oficina de Difusión y Mercadeo"/>
    <x v="0"/>
    <s v="Jefe Oficina de Difusión y Mercadeo de Información "/>
    <x v="7"/>
    <x v="11"/>
    <s v="Realizar campañas en medios digitales y/o presenciales sobre los productos y servicios que genera la entidad."/>
    <s v="Sistemas de información implementados"/>
    <n v="64"/>
    <d v="2021-01-08T00:00:00"/>
    <n v="8454346"/>
    <n v="92997806"/>
    <n v="92997806"/>
    <x v="0"/>
    <s v="MARIA ALEJANDRA SANCHEZ"/>
    <n v="0"/>
    <x v="0"/>
    <n v="24282"/>
    <x v="0"/>
    <x v="0"/>
  </r>
  <r>
    <x v="1"/>
    <n v="83"/>
    <x v="1"/>
    <x v="7"/>
    <x v="0"/>
    <x v="0"/>
    <x v="0"/>
    <x v="2"/>
    <s v="Servicios de consultoría de negocios y administración corporativa"/>
    <x v="0"/>
    <n v="80101500"/>
    <s v="Prestación de servicios profesionales para realizar la  medicion de satisfaccion, retroalimentacion y seguimiento con las areas de las PQRs que se hayan tramitado. "/>
    <x v="2"/>
    <x v="2"/>
    <n v="10"/>
    <x v="0"/>
    <x v="0"/>
    <x v="0"/>
    <n v="29417800"/>
    <n v="29417800"/>
    <x v="0"/>
    <x v="2"/>
    <x v="0"/>
    <x v="1"/>
    <x v="19"/>
    <s v="Oficina de Difusión y Mercadeo"/>
    <x v="0"/>
    <s v="Jefe Oficina de Difusión y Mercadeo de Información "/>
    <x v="7"/>
    <x v="12"/>
    <s v="Realizar el plan de mercadeo y/o estudios priorizados por la entidad"/>
    <s v="Documentos de lineamientos técnicos"/>
    <n v="461"/>
    <d v="2021-03-16T00:00:00"/>
    <n v="2941780"/>
    <n v="29417800"/>
    <n v="29417800"/>
    <x v="0"/>
    <s v="MARIA CAMILA PALOMARES"/>
    <n v="0"/>
    <x v="0"/>
    <n v="24601"/>
    <x v="0"/>
    <x v="0"/>
  </r>
  <r>
    <x v="1"/>
    <n v="8"/>
    <x v="1"/>
    <x v="7"/>
    <x v="0"/>
    <x v="0"/>
    <x v="0"/>
    <x v="1"/>
    <s v="Servicios de consultoría de negocios y administración corporativa"/>
    <x v="0"/>
    <n v="80101500"/>
    <s v="Prestación de servicios profesionales para la realización y registro de productos audiovisuales en las actividades y eventos del IGAC."/>
    <x v="5"/>
    <x v="5"/>
    <n v="315"/>
    <x v="1"/>
    <x v="0"/>
    <x v="0"/>
    <n v="58695945"/>
    <n v="58695945"/>
    <x v="0"/>
    <x v="2"/>
    <x v="0"/>
    <x v="1"/>
    <x v="19"/>
    <s v="Oficina de Difusión y Mercadeo"/>
    <x v="0"/>
    <s v="Jefe Oficina de Difusión y Mercadeo de Información "/>
    <x v="7"/>
    <x v="11"/>
    <s v="Realizar campañas en medios digitales y/o presenciales sobre los productos y servicios que genera la entidad."/>
    <s v="Sistemas de información implementados"/>
    <n v="30"/>
    <d v="2021-01-08T00:00:00"/>
    <n v="5590090"/>
    <n v="58695945"/>
    <n v="58695945"/>
    <x v="0"/>
    <s v="MARIA CAMILA RODRIGUEZ GARZON"/>
    <n v="0"/>
    <x v="0"/>
    <n v="24310"/>
    <x v="0"/>
    <x v="0"/>
  </r>
  <r>
    <x v="1"/>
    <n v="39"/>
    <x v="1"/>
    <x v="7"/>
    <x v="0"/>
    <x v="0"/>
    <x v="0"/>
    <x v="7"/>
    <s v="Servicios de consultoría de negocios y administración corporativa"/>
    <x v="0"/>
    <n v="80101500"/>
    <s v="Prestación de servicios profesionales para generar informes de ventas y  garantizar la calidad y entrega oportuna de los productos y servicios ofertados por el Instituto."/>
    <x v="5"/>
    <x v="5"/>
    <n v="11"/>
    <x v="0"/>
    <x v="0"/>
    <x v="0"/>
    <n v="63335723"/>
    <n v="63335723"/>
    <x v="0"/>
    <x v="2"/>
    <x v="0"/>
    <x v="1"/>
    <x v="20"/>
    <s v="Oficina de Difusión y Mercadeo"/>
    <x v="0"/>
    <s v="Yira Paola Perez-Jefe de Oficina"/>
    <x v="7"/>
    <x v="11"/>
    <s v="Diseñar y divulgar diferentes contenidos digitales, análogos  y de apoyo a los servicios requeridos por los usuarios. "/>
    <s v="Servicios de información implementados"/>
    <n v="202"/>
    <d v="2021-02-08T00:00:00"/>
    <n v="5757793"/>
    <n v="61416459"/>
    <n v="61416459"/>
    <x v="0"/>
    <s v="MARIA CONSTANZA MESIAS"/>
    <n v="1919264"/>
    <x v="0"/>
    <n v="24391"/>
    <x v="0"/>
    <x v="0"/>
  </r>
  <r>
    <x v="1"/>
    <n v="5"/>
    <x v="1"/>
    <x v="7"/>
    <x v="0"/>
    <x v="0"/>
    <x v="0"/>
    <x v="1"/>
    <s v="Servicios de consultoría de negocios y administración corporativa"/>
    <x v="0"/>
    <n v="80101500"/>
    <s v="Prestación de servicios profesionales para desarrollar y ejecutar la estrategia de comunicaciones internas de la entidad, así como hacer control y seguimiento a los planes y estrategias del proceso de comunicaciones garantizando el fortalecimiento del clima organizacional."/>
    <x v="5"/>
    <x v="5"/>
    <n v="11"/>
    <x v="0"/>
    <x v="0"/>
    <x v="0"/>
    <n v="53146280"/>
    <n v="53146280"/>
    <x v="0"/>
    <x v="2"/>
    <x v="0"/>
    <x v="1"/>
    <x v="19"/>
    <s v="Oficina de Difusión y Mercadeo"/>
    <x v="0"/>
    <s v="Jefe Oficina de Difusión y Mercadeo de Información "/>
    <x v="7"/>
    <x v="11"/>
    <s v="Realizar campañas en medios digitales y/o presenciales sobre los productos y servicios que genera la entidad."/>
    <s v="Sistemas de información implementados"/>
    <n v="63"/>
    <d v="2021-01-08T00:00:00"/>
    <n v="4831480"/>
    <n v="53146280"/>
    <n v="53146280"/>
    <x v="0"/>
    <s v="MELANIE PAOLA PEREZ NARVAEZ"/>
    <n v="0"/>
    <x v="0"/>
    <n v="24283"/>
    <x v="0"/>
    <x v="0"/>
  </r>
  <r>
    <x v="1"/>
    <m/>
    <x v="1"/>
    <x v="7"/>
    <x v="0"/>
    <x v="4"/>
    <x v="1"/>
    <x v="12"/>
    <s v="Servicios de consultoría de negocios y administración corporativa"/>
    <x v="0"/>
    <n v="80101500"/>
    <s v="Prestación de servicios profesionales para realizar seguimiento y ejecución a los trámites y servicios solicitados por los usuarios internos y externos del IGAC. "/>
    <x v="7"/>
    <x v="7"/>
    <n v="8"/>
    <x v="0"/>
    <x v="0"/>
    <x v="0"/>
    <n v="11637208"/>
    <n v="11637208"/>
    <x v="0"/>
    <x v="2"/>
    <x v="0"/>
    <x v="1"/>
    <x v="19"/>
    <s v="Oficina de Difusión y Mercadeo"/>
    <x v="0"/>
    <s v="Jefe Oficina de Difusión y Mercadeo de Información "/>
    <x v="7"/>
    <x v="12"/>
    <s v="Realizar seguimiento al plan de mercadeo y/o estudios priorizados por la entidad"/>
    <s v="Documentos de lineamientos técnicos"/>
    <m/>
    <m/>
    <e v="#N/A"/>
    <e v="#N/A"/>
    <e v="#N/A"/>
    <x v="1"/>
    <m/>
    <m/>
    <x v="18"/>
    <m/>
    <x v="1"/>
    <x v="4"/>
  </r>
  <r>
    <x v="1"/>
    <m/>
    <x v="1"/>
    <x v="7"/>
    <x v="0"/>
    <x v="4"/>
    <x v="1"/>
    <x v="12"/>
    <s v="Servicios de consultoría de negocios y administración corporativa"/>
    <x v="0"/>
    <n v="80101500"/>
    <s v="Prestación de servicios profesionales para catalogar y clasificar en formato MARC los libros de la colección, informes técnicos, tesis y realizar los procesos logísticos de la Biblioteca virtual y presencial del Instituto."/>
    <x v="7"/>
    <x v="7"/>
    <n v="8"/>
    <x v="0"/>
    <x v="0"/>
    <x v="1"/>
    <n v="20666849"/>
    <n v="20666849"/>
    <x v="0"/>
    <x v="2"/>
    <x v="0"/>
    <x v="1"/>
    <x v="19"/>
    <s v="Oficina de Difusión y Mercadeo"/>
    <x v="0"/>
    <s v="Jefe Oficina de Difusión y Mercadeo de Información "/>
    <x v="7"/>
    <x v="11"/>
    <s v="Fortalecer la Infraestructura Colombiana de Datos Espaciales - ICDE, para su incorporación en el sistema de e-gobierno y su interoperabilidad con el nodo de tierras"/>
    <s v="Sistemas de información implementados"/>
    <m/>
    <m/>
    <e v="#N/A"/>
    <e v="#N/A"/>
    <e v="#N/A"/>
    <x v="1"/>
    <m/>
    <m/>
    <x v="19"/>
    <m/>
    <x v="1"/>
    <x v="4"/>
  </r>
  <r>
    <x v="1"/>
    <m/>
    <x v="1"/>
    <x v="7"/>
    <x v="0"/>
    <x v="4"/>
    <x v="1"/>
    <x v="12"/>
    <s v="Software de servidor de autenticación"/>
    <x v="0"/>
    <n v="43233201"/>
    <s v="Adquisición Firma Digital"/>
    <x v="3"/>
    <x v="3"/>
    <n v="2"/>
    <x v="0"/>
    <x v="3"/>
    <x v="0"/>
    <n v="5000000"/>
    <n v="5000000"/>
    <x v="0"/>
    <x v="1"/>
    <x v="0"/>
    <x v="1"/>
    <x v="19"/>
    <s v="Oficina de Difusión y Mercadeo"/>
    <x v="0"/>
    <s v="Jefe Oficina de Difusión y Mercadeo de Información"/>
    <x v="7"/>
    <x v="11"/>
    <s v="Diseñar y divulgar diferentes contenidos digitales, análogos  y de apoyo a los servicios requeridos por los usuarios internos y externos. "/>
    <s v="Sistemas de información implementados"/>
    <m/>
    <m/>
    <e v="#N/A"/>
    <e v="#N/A"/>
    <e v="#N/A"/>
    <x v="1"/>
    <m/>
    <n v="0"/>
    <x v="0"/>
    <m/>
    <x v="1"/>
    <x v="4"/>
  </r>
  <r>
    <x v="1"/>
    <m/>
    <x v="1"/>
    <x v="7"/>
    <x v="0"/>
    <x v="5"/>
    <x v="1"/>
    <x v="1"/>
    <s v="Software de edición y creación de contenidos"/>
    <x v="0"/>
    <n v="43232100"/>
    <s v="Adquisición Licenciamiento Adobe "/>
    <x v="9"/>
    <x v="9"/>
    <n v="1"/>
    <x v="0"/>
    <x v="3"/>
    <x v="1"/>
    <n v="17000000"/>
    <n v="17000000"/>
    <x v="0"/>
    <x v="2"/>
    <x v="0"/>
    <x v="1"/>
    <x v="19"/>
    <s v="Oficina de Difusión y Mercadeo"/>
    <x v="0"/>
    <s v="Jefe Oficina de Difusión y Mercadeo de Información "/>
    <x v="7"/>
    <x v="11"/>
    <s v="Realizar campañas en medios digitales y/o presenciales sobre los productos y servicios que genera la entidad."/>
    <s v="Servicios de información implementados"/>
    <m/>
    <m/>
    <e v="#N/A"/>
    <e v="#N/A"/>
    <e v="#N/A"/>
    <x v="1"/>
    <m/>
    <n v="0"/>
    <x v="0"/>
    <m/>
    <x v="1"/>
    <x v="5"/>
  </r>
  <r>
    <x v="7"/>
    <n v="58"/>
    <x v="5"/>
    <x v="8"/>
    <x v="8"/>
    <x v="8"/>
    <x v="0"/>
    <x v="7"/>
    <s v="Cartografía"/>
    <x v="0"/>
    <n v="81151600"/>
    <s v="Prestación de servicios para elaborar mapas y demás insumos a diferentes escalas, de conformidad con las especificaciones técnicas y rendimientos establecidos"/>
    <x v="2"/>
    <x v="2"/>
    <n v="10"/>
    <x v="0"/>
    <x v="0"/>
    <x v="0"/>
    <n v="388763100"/>
    <n v="388763100"/>
    <x v="0"/>
    <x v="2"/>
    <x v="9"/>
    <x v="1"/>
    <x v="21"/>
    <s v="Subdirección de Geografía y Cartografía "/>
    <x v="5"/>
    <s v="Subdirector de Geografía y Cartografía "/>
    <x v="8"/>
    <x v="13"/>
    <s v="Generar insumos y/o productos cartográficos"/>
    <s v="Cartografía escalas Medianas generada (1:10,000, 1:25,000)"/>
    <n v="437"/>
    <d v="2021-03-05T00:00:00"/>
    <n v="3640236"/>
    <n v="34582242"/>
    <n v="311240178"/>
    <x v="0"/>
    <s v=" MARY HEILYN CONTRERAS MARTÍNEZ_x000a_EDGAR FELIPE MUÑOZ IDROBO_x000a_ALISSON VIVIANA BARRETO NIETO _x000a_LUIS ADRIÁN RIVERA GALVIS_x000a_MARIA  CAMILA  DIAZ OROZCO_x000a_DANIEL  AVENDAÑO  MENDEZ_x000a__x000a_NATALIA  FORERO  PATIÑO_x000a_MARIA FERNANDA ESLAVA VARGAS_x000a_DIANA MARCELA VÁSQUEZ APONTE_x000a_JHON CHAVEZ_x000a_"/>
    <n v="77522922"/>
    <x v="0"/>
    <s v="24572_x000a_24573_x000a_24574_x000a_24575_x000a_24669_x000a__x000a_24671_x000a_24672"/>
    <x v="0"/>
    <x v="8"/>
  </r>
  <r>
    <x v="7"/>
    <n v="20"/>
    <x v="5"/>
    <x v="8"/>
    <x v="0"/>
    <x v="0"/>
    <x v="0"/>
    <x v="7"/>
    <s v="Cartografía"/>
    <x v="0"/>
    <n v="81151600"/>
    <s v="Prestación de servicios para realizar actividades que promuevan la gestión y disposición de los datos geográficos, cartográficos y geodésicos."/>
    <x v="5"/>
    <x v="5"/>
    <n v="11"/>
    <x v="0"/>
    <x v="0"/>
    <x v="1"/>
    <n v="45518000"/>
    <n v="45518000"/>
    <x v="0"/>
    <x v="2"/>
    <x v="0"/>
    <x v="1"/>
    <x v="21"/>
    <s v="Subdirección de Geografía y Cartografía "/>
    <x v="5"/>
    <s v="Subdirector de Geografía y Cartografía "/>
    <x v="8"/>
    <x v="14"/>
    <s v="Implementar servicios transaccionales en Colombia en Mapas que permitan la generación y pago de certificaciones y demás productos."/>
    <s v="Datos publicados de información geográfica, geodésica y cartográfica"/>
    <n v="174"/>
    <d v="2021-02-04T00:00:00"/>
    <n v="4263522"/>
    <n v="45477568"/>
    <n v="45477568"/>
    <x v="0"/>
    <s v=" MAYCOL ALEJANDRO ZARAZA AGUILERA"/>
    <n v="40432"/>
    <x v="0"/>
    <n v="24358"/>
    <x v="0"/>
    <x v="0"/>
  </r>
  <r>
    <x v="7"/>
    <n v="62"/>
    <x v="5"/>
    <x v="8"/>
    <x v="1"/>
    <x v="1"/>
    <x v="0"/>
    <x v="10"/>
    <s v="Cartografía"/>
    <x v="0"/>
    <n v="81151600"/>
    <s v="Prestación de servicios para analizar, elaborar y consolidar la caracterización territorial para los municipios priorizados, desde cada uno de los procesos asignados y de conformidad con la metodología establecida."/>
    <x v="2"/>
    <x v="2"/>
    <n v="6"/>
    <x v="0"/>
    <x v="0"/>
    <x v="0"/>
    <n v="116798220"/>
    <n v="116798220"/>
    <x v="0"/>
    <x v="2"/>
    <x v="1"/>
    <x v="1"/>
    <x v="21"/>
    <s v="Subdirección de Geografía y Cartografía "/>
    <x v="5"/>
    <s v="Subdirector de Geografía y Cartografía "/>
    <x v="9"/>
    <x v="15"/>
    <s v="Elaborar y publicar documentos de caracterización territorial con fines de Catastro Multipropósito, conforme a metodología establecida."/>
    <s v="Documentos de estudios técnicos sobre geografía elaborados"/>
    <n v="435"/>
    <d v="2021-03-09T00:00:00"/>
    <n v="6683454"/>
    <n v="38764033"/>
    <n v="116292099"/>
    <x v="0"/>
    <s v=" UBEIMAR JOSE MARTINEZ SIERRA _x000a_NADEZHDY GINOVA HORTUA CORTÉS_x000a_MAURICIO MESA"/>
    <n v="506121"/>
    <x v="0"/>
    <s v="24569_x000a_24570_x000a_24637"/>
    <x v="0"/>
    <x v="1"/>
  </r>
  <r>
    <x v="7"/>
    <n v="33"/>
    <x v="5"/>
    <x v="8"/>
    <x v="0"/>
    <x v="0"/>
    <x v="0"/>
    <x v="15"/>
    <s v="Fotogrametría"/>
    <x v="0"/>
    <n v="81151603"/>
    <s v="Prestación de servicios para el copiado, control  y organización de información resultante de los procesos de la subdirección"/>
    <x v="5"/>
    <x v="5"/>
    <n v="11"/>
    <x v="0"/>
    <x v="0"/>
    <x v="0"/>
    <n v="31417067"/>
    <n v="31417067"/>
    <x v="0"/>
    <x v="2"/>
    <x v="0"/>
    <x v="1"/>
    <x v="21"/>
    <s v="Subdirección de Geografía y Cartografía "/>
    <x v="5"/>
    <s v="Subdirector de Geografía y Cartografía "/>
    <x v="8"/>
    <x v="14"/>
    <s v="Generar y disponer nuevos productos asociados a la información cartográfica geográfica y geodésica "/>
    <s v="Datos publicados de información geográfica, geodésica y cartográfica"/>
    <n v="243"/>
    <s v="_x000a_4/03/2021"/>
    <n v="2941780"/>
    <n v="28927503"/>
    <n v="28927503"/>
    <x v="0"/>
    <s v="_x000a_MONICA SOFIA RONCANCIO BLANCO"/>
    <n v="2489564"/>
    <x v="0"/>
    <n v="24563"/>
    <x v="0"/>
    <x v="0"/>
  </r>
  <r>
    <x v="7"/>
    <n v="15"/>
    <x v="5"/>
    <x v="8"/>
    <x v="1"/>
    <x v="1"/>
    <x v="0"/>
    <x v="1"/>
    <s v="Cartografía"/>
    <x v="0"/>
    <n v="81151600"/>
    <s v="Prestación de servicios para realizar el proceso de aerotriangulación, de conformidad con las especificaciones técnicas y rendimientos establecidos."/>
    <x v="1"/>
    <x v="1"/>
    <n v="11"/>
    <x v="0"/>
    <x v="0"/>
    <x v="1"/>
    <n v="116628930"/>
    <n v="116628930"/>
    <x v="0"/>
    <x v="2"/>
    <x v="1"/>
    <x v="1"/>
    <x v="21"/>
    <s v="Subdirección de Geografía y Cartografía "/>
    <x v="5"/>
    <s v="Subdirector de Geografía y Cartografía "/>
    <x v="8"/>
    <x v="13"/>
    <s v="Generar insumos y/o productos cartográficos"/>
    <s v="Cartografía escalas Medianas generada (1:10,000, 1:25,000)"/>
    <n v="109"/>
    <d v="2021-01-26T00:00:00"/>
    <n v="3640236"/>
    <n v="38829184"/>
    <n v="116487552"/>
    <x v="0"/>
    <s v="ABRIEL ANDRES PUENTES GUTIERREZ_x000a_DANNY STIVENS MORENO SANCHEZ _x000a_ANGIE LORENA AVENDAÑO GOMEZ"/>
    <n v="141378"/>
    <x v="0"/>
    <s v="24256_x000a_24254_x000a_24256"/>
    <x v="0"/>
    <x v="1"/>
  </r>
  <r>
    <x v="7"/>
    <n v="13"/>
    <x v="5"/>
    <x v="8"/>
    <x v="5"/>
    <x v="7"/>
    <x v="0"/>
    <x v="1"/>
    <s v="Cartografía"/>
    <x v="0"/>
    <n v="81151600"/>
    <s v="Prestación de servicios para la captura y procesamiento de coordenadas, elaboración de levantamientos topográficos y clasificación de campo, de acuerdo con las especificaciones de conformidad con los lineamientos establecidos."/>
    <x v="1"/>
    <x v="1"/>
    <n v="11"/>
    <x v="0"/>
    <x v="0"/>
    <x v="1"/>
    <n v="142652015"/>
    <n v="142652015"/>
    <x v="0"/>
    <x v="2"/>
    <x v="5"/>
    <x v="1"/>
    <x v="21"/>
    <s v="Subdirección de Geografía y Cartografía "/>
    <x v="5"/>
    <s v="Subdirector de Geografía y Cartografía "/>
    <x v="8"/>
    <x v="16"/>
    <s v="Densificar el marco de referencia terrestre"/>
    <s v="Puntos Geodésicos Materializados"/>
    <n v="90"/>
    <d v="2021-01-26T00:00:00"/>
    <n v="2671483"/>
    <n v="28495819"/>
    <n v="142479095"/>
    <x v="0"/>
    <s v="ADRIANA LIZETH RICAURTE MENESES _x000a_BRIGITTE DAYANA VEGA BERNAL_x000a_SONIA CASTILLO_x000a_NUBIA STELLA REYES MESA_x000a_JUAN CARLOS LOSADA"/>
    <n v="172920"/>
    <x v="0"/>
    <s v="24246_x000a_24247_x000a_24272_x000a_24273_x000a_24274"/>
    <x v="0"/>
    <x v="7"/>
  </r>
  <r>
    <x v="7"/>
    <n v="19"/>
    <x v="5"/>
    <x v="8"/>
    <x v="0"/>
    <x v="0"/>
    <x v="0"/>
    <x v="7"/>
    <s v="Cartografía"/>
    <x v="0"/>
    <n v="81151600"/>
    <s v="Prestación de servicios para gestionar y orientar el cumplimiento de los proyectos liderados por la Subdirección de Geografía y Cartografía"/>
    <x v="5"/>
    <x v="5"/>
    <n v="11"/>
    <x v="0"/>
    <x v="0"/>
    <x v="0"/>
    <n v="117717006"/>
    <n v="117717006"/>
    <x v="0"/>
    <x v="2"/>
    <x v="0"/>
    <x v="1"/>
    <x v="21"/>
    <s v="Subdirección de Geografía y Cartografía "/>
    <x v="5"/>
    <s v="Subdirector de Geografía y Cartografía "/>
    <x v="8"/>
    <x v="16"/>
    <s v="Densificar el marco de referencia terrestre"/>
    <s v="Puntos Geodésicos Materializados"/>
    <n v="131"/>
    <d v="2021-02-04T00:00:00"/>
    <n v="11022592"/>
    <n v="117574315"/>
    <n v="117574315"/>
    <x v="0"/>
    <s v="ADRIANA PACHON LOZANO"/>
    <n v="142691"/>
    <x v="0"/>
    <n v="24359"/>
    <x v="0"/>
    <x v="0"/>
  </r>
  <r>
    <x v="7"/>
    <n v="24"/>
    <x v="5"/>
    <x v="8"/>
    <x v="2"/>
    <x v="2"/>
    <x v="0"/>
    <x v="7"/>
    <s v="Cartografía"/>
    <x v="0"/>
    <n v="81151600"/>
    <s v="Prestación de servicio para realizar actividades de mantenimiento, materialización y cálculo de redes geodésicas locales y estaciones de mantenimiento continuo."/>
    <x v="5"/>
    <x v="5"/>
    <n v="11"/>
    <x v="0"/>
    <x v="0"/>
    <x v="1"/>
    <n v="62834134"/>
    <n v="62834134"/>
    <x v="0"/>
    <x v="2"/>
    <x v="2"/>
    <x v="1"/>
    <x v="21"/>
    <s v="Subdirección de Geografía y Cartografía "/>
    <x v="5"/>
    <s v="Subdirector de Geografía y Cartografía "/>
    <x v="8"/>
    <x v="16"/>
    <s v="Densificar el marco de referencia terrestre"/>
    <s v="Datos Rinex de las estaciones permanentes generados"/>
    <n v="198"/>
    <d v="2021-02-05T00:00:00"/>
    <n v="2941780"/>
    <n v="31378987"/>
    <n v="62757974"/>
    <x v="0"/>
    <s v="ALEJANDRO RODRÍGUEZ URREA _x000a_DIEGO ANDRÉS GARCÍA CASTAÑEDA"/>
    <n v="76160"/>
    <x v="0"/>
    <s v="24385_x000a_24387"/>
    <x v="0"/>
    <x v="2"/>
  </r>
  <r>
    <x v="7"/>
    <n v="42"/>
    <x v="5"/>
    <x v="8"/>
    <x v="0"/>
    <x v="0"/>
    <x v="0"/>
    <x v="7"/>
    <s v="Cartografía"/>
    <x v="0"/>
    <n v="81151600"/>
    <s v="Prestación de servicios para realizar la gestión, control y seguimiento del sistema y marco de referencia geodésico nacional con GNSS"/>
    <x v="5"/>
    <x v="5"/>
    <n v="11"/>
    <x v="0"/>
    <x v="0"/>
    <x v="1"/>
    <n v="53146280"/>
    <n v="53146280"/>
    <x v="0"/>
    <x v="2"/>
    <x v="0"/>
    <x v="1"/>
    <x v="21"/>
    <s v="Subdirección de Geografía y Cartografía "/>
    <x v="5"/>
    <s v="Subdirector de Geografía y Cartografía "/>
    <x v="8"/>
    <x v="16"/>
    <s v="Densificar el marco de referencia terrestre"/>
    <s v="Puntos Geodésicos Materializados"/>
    <n v="326"/>
    <d v="2021-02-18T00:00:00"/>
    <n v="4976424"/>
    <n v="50925406"/>
    <n v="50925406"/>
    <x v="0"/>
    <s v="ANDRÉS FELIPE BELTRÁN ZAMUDIO"/>
    <n v="2220874"/>
    <x v="0"/>
    <n v="24487"/>
    <x v="0"/>
    <x v="0"/>
  </r>
  <r>
    <x v="7"/>
    <n v="35"/>
    <x v="5"/>
    <x v="8"/>
    <x v="1"/>
    <x v="1"/>
    <x v="0"/>
    <x v="10"/>
    <s v="Cartografía"/>
    <x v="0"/>
    <n v="81151600"/>
    <s v="Prestación de servicios para apoyar la generación de ortoimágenes a diferentes escalas, de conformidad con las especificaciones técnicas y rendimientos establecidos."/>
    <x v="5"/>
    <x v="5"/>
    <n v="10"/>
    <x v="0"/>
    <x v="0"/>
    <x v="0"/>
    <n v="80144490"/>
    <n v="80144490"/>
    <x v="0"/>
    <x v="2"/>
    <x v="1"/>
    <x v="1"/>
    <x v="21"/>
    <s v="Subdirección de Geografía y Cartografía "/>
    <x v="5"/>
    <s v="Subdirector de Geografía y Cartografía "/>
    <x v="8"/>
    <x v="13"/>
    <s v="Generar insumos y/o productos cartográficos"/>
    <s v="Cartografía escalas Medianas generada (1:10,000, 1:25,000)"/>
    <n v="300"/>
    <d v="2021-02-12T00:00:00"/>
    <n v="2671483"/>
    <n v="26714830"/>
    <n v="80144490"/>
    <x v="0"/>
    <s v="ÁNGELA MELISA CALLEJAS GARCÉS_x000a_MIKE ALEJANDRO LAVADO BARÓN _x000a_JOHN ALEJANDRO SEGURA TRIANA"/>
    <n v="0"/>
    <x v="0"/>
    <s v="24471_x000a_24474_x000a_24475_x000a_"/>
    <x v="0"/>
    <x v="1"/>
  </r>
  <r>
    <x v="7"/>
    <n v="46"/>
    <x v="5"/>
    <x v="8"/>
    <x v="0"/>
    <x v="0"/>
    <x v="0"/>
    <x v="1"/>
    <s v="Cartografía"/>
    <x v="0"/>
    <n v="81151600"/>
    <s v="Prestación de servicios para apoyar el análisis, evaluación y atención de requerimientos cartográficos relacionados con resguardos y territorios colectivos."/>
    <x v="5"/>
    <x v="5"/>
    <n v="10"/>
    <x v="0"/>
    <x v="0"/>
    <x v="1"/>
    <n v="48314800"/>
    <n v="48314800"/>
    <x v="0"/>
    <x v="2"/>
    <x v="0"/>
    <x v="1"/>
    <x v="21"/>
    <s v="Subdirección de Geografía y Cartografía "/>
    <x v="5"/>
    <s v="Subdirector de Geografía y Cartografía "/>
    <x v="9"/>
    <x v="17"/>
    <s v="Atender los requerimientos de ciudadanos, organizaciones, autoridades judiciales u otras entidades públicas, relacionados con asuntos étnicos."/>
    <s v="Documentos de estudios técnicos de deslindes y de Territorios Indígenas"/>
    <n v="331"/>
    <d v="2021-02-22T00:00:00"/>
    <n v="4976424"/>
    <n v="48271313"/>
    <n v="48271313"/>
    <x v="0"/>
    <s v="ÁNGELA PATRICIA MORENO MONTERO"/>
    <n v="43487"/>
    <x v="0"/>
    <n v="24491"/>
    <x v="0"/>
    <x v="0"/>
  </r>
  <r>
    <x v="7"/>
    <n v="30"/>
    <x v="5"/>
    <x v="8"/>
    <x v="2"/>
    <x v="2"/>
    <x v="0"/>
    <x v="7"/>
    <s v="Cartografía"/>
    <x v="0"/>
    <n v="81151600"/>
    <s v="Prestación de servicios profesionales para gestionar, controlar y hacer seguimiento de los procesos de producción cartográfica, asignados de conformidad con los lineamientos establecidos."/>
    <x v="5"/>
    <x v="5"/>
    <n v="315"/>
    <x v="1"/>
    <x v="0"/>
    <x v="1"/>
    <n v="140352534"/>
    <n v="140352534"/>
    <x v="0"/>
    <x v="2"/>
    <x v="2"/>
    <x v="1"/>
    <x v="21"/>
    <s v="Subdirección de Geografía y Cartografía "/>
    <x v="5"/>
    <s v="Subdirector de Geografía y Cartografía "/>
    <x v="8"/>
    <x v="13"/>
    <s v="Generar insumos y/o productos cartográficos"/>
    <s v="Cartografía escalas Medianas generada (1:10,000, 1:25,000)"/>
    <n v="206"/>
    <d v="2021-02-10T00:00:00"/>
    <n v="6683454"/>
    <n v="70176267"/>
    <n v="140352534"/>
    <x v="0"/>
    <s v="CARLOS ALBERTO SEDANO ARIZA  _x000a_CARLOS  EDUARDO  PLATA  CABRERA"/>
    <n v="0"/>
    <x v="0"/>
    <s v="24394_x000a_24395"/>
    <x v="0"/>
    <x v="2"/>
  </r>
  <r>
    <x v="7"/>
    <n v="38"/>
    <x v="5"/>
    <x v="8"/>
    <x v="3"/>
    <x v="3"/>
    <x v="0"/>
    <x v="7"/>
    <s v="Cartografía"/>
    <x v="0"/>
    <n v="81151600"/>
    <s v="Prestación de servicios para la generación e integración de modelos digitales de elevación, de conformidad con las especificaciones técnicas y rendimientos establecidos."/>
    <x v="5"/>
    <x v="5"/>
    <n v="11"/>
    <x v="0"/>
    <x v="0"/>
    <x v="0"/>
    <n v="194381550"/>
    <n v="194381550"/>
    <x v="0"/>
    <x v="2"/>
    <x v="3"/>
    <x v="1"/>
    <x v="21"/>
    <s v="Subdirección de Geografía y Cartografía "/>
    <x v="5"/>
    <s v="Subdirector de Geografía y Cartografía "/>
    <x v="8"/>
    <x v="13"/>
    <s v="Generar insumos y/o productos cartográficos"/>
    <s v="Cartografía escalas Medianas generada (1:10,000, 1:25,000)"/>
    <n v="272"/>
    <d v="2021-02-15T00:00:00"/>
    <n v="3640236"/>
    <n v="37615772"/>
    <n v="150463088"/>
    <x v="0"/>
    <s v="CAROLINA SILVA TORRES_x000a_ JUAN PABLO RODRIGUEZ RODRÍGUEZ_x000a_NATALI RODRIGUEZ ROJAS _x000a_ PABLO ARTURO MONTENEGRO CANO"/>
    <n v="43918462"/>
    <x v="0"/>
    <s v="24441_x000a_24444_x000a_24446_x000a_24447_x000a_"/>
    <x v="0"/>
    <x v="3"/>
  </r>
  <r>
    <x v="7"/>
    <n v="47"/>
    <x v="5"/>
    <x v="8"/>
    <x v="1"/>
    <x v="1"/>
    <x v="0"/>
    <x v="1"/>
    <s v="Cartografía"/>
    <x v="0"/>
    <n v="81151600"/>
    <s v="Prestación de servicios profesionales para realizar los diagnósticos de los límites de las entidades territoriales."/>
    <x v="5"/>
    <x v="5"/>
    <n v="10"/>
    <x v="0"/>
    <x v="0"/>
    <x v="1"/>
    <n v="85682910"/>
    <n v="85682910"/>
    <x v="0"/>
    <x v="2"/>
    <x v="1"/>
    <x v="1"/>
    <x v="21"/>
    <s v="Subdirección de Geografía y Cartografía "/>
    <x v="5"/>
    <s v="Subdirector de Geografía y Cartografía "/>
    <x v="9"/>
    <x v="17"/>
    <s v="Elaborar, remitir y publicar el diagnóstico de  límites de 100 entidades territoriales como insumo para la caracterización territorial y levantamiento catastral."/>
    <s v="Documentos de estudios técnicos de deslindes y de Territorios Indígenas"/>
    <n v="379"/>
    <d v="2021-02-22T00:00:00"/>
    <n v="2941780"/>
    <n v="28535266"/>
    <n v="85605798"/>
    <x v="0"/>
    <s v="CÉSAR ERNESTO MALPICA RODRÍGUEZ _x000a_JULY   PAOLA   PIÑEROS   CORREA_x000a_ALEJANDRAREGINAALCARCELMORALES"/>
    <n v="77112"/>
    <x v="0"/>
    <s v="24529_x000a_24530_x000a_24531"/>
    <x v="0"/>
    <x v="1"/>
  </r>
  <r>
    <x v="7"/>
    <n v="66"/>
    <x v="5"/>
    <x v="8"/>
    <x v="0"/>
    <x v="0"/>
    <x v="0"/>
    <x v="0"/>
    <s v="Cartografía"/>
    <x v="0"/>
    <n v="81151600"/>
    <s v="Prestación de servicios para gestionar desde el componente administrativo, procesos y proyectos misionales de la Subdirección de Geografía y Cartografía."/>
    <x v="2"/>
    <x v="2"/>
    <n v="10"/>
    <x v="0"/>
    <x v="0"/>
    <x v="0"/>
    <n v="31247320"/>
    <n v="31247320"/>
    <x v="0"/>
    <x v="2"/>
    <x v="0"/>
    <x v="1"/>
    <x v="21"/>
    <s v="Subdirección de Geografía y Cartografía "/>
    <x v="5"/>
    <s v="Subdirector de Geografía y Cartografía "/>
    <x v="8"/>
    <x v="13"/>
    <s v="Generar insumos y/o productos cartográficos"/>
    <s v="Cartografía escalas Medianas generada (1:10,000, 1:25,000)"/>
    <n v="456"/>
    <d v="2021-03-15T00:00:00"/>
    <n v="3124732"/>
    <n v="29164165"/>
    <n v="29164165"/>
    <x v="0"/>
    <s v="CINDY JINETH FLOREZ MOLINA"/>
    <n v="2083155"/>
    <x v="0"/>
    <n v="24596"/>
    <x v="0"/>
    <x v="0"/>
  </r>
  <r>
    <x v="7"/>
    <n v="31"/>
    <x v="5"/>
    <x v="8"/>
    <x v="6"/>
    <x v="9"/>
    <x v="0"/>
    <x v="7"/>
    <s v="Cartografía"/>
    <x v="0"/>
    <n v="81151600"/>
    <s v="Prestación de servicios para la captura o digitalización de elementos vectoriales a diferentes escalas y dimensiones, de conformidad con las especificaciones técnicas y rendimientos establecidos."/>
    <x v="5"/>
    <x v="5"/>
    <n v="11"/>
    <x v="0"/>
    <x v="0"/>
    <x v="1"/>
    <n v="381694680"/>
    <n v="381694680"/>
    <x v="0"/>
    <x v="2"/>
    <x v="6"/>
    <x v="1"/>
    <x v="21"/>
    <s v="Subdirección de Geografía y Cartografía "/>
    <x v="5"/>
    <s v="Subdirector de Geografía y Cartografía "/>
    <x v="8"/>
    <x v="13"/>
    <s v="Generar insumos y/o productos cartográficos"/>
    <s v="Cartografía escalas Medianas generada (1:10,000, 1:25,000)"/>
    <n v="217"/>
    <d v="2021-02-10T00:00:00"/>
    <n v="0"/>
    <n v="63615780"/>
    <n v="381694680"/>
    <x v="0"/>
    <s v="CLAUDIA  ARANGUREN PEÑA_x000a_REMY FERNANDO MATEUS SALINAS_x000a_MÓNICA ALEJANDRA CRUZ BARRETO_x000a_LUIS ALBA _x000a_WILLIAM ALFONSO MORA HERNÁNDEZ_x000a_NOHORA MARIA AYALA QUINTANA"/>
    <n v="0"/>
    <x v="0"/>
    <s v="24407_x000a_24412_x000a_24411_x000a_24413_x000a_24676"/>
    <x v="0"/>
    <x v="9"/>
  </r>
  <r>
    <x v="7"/>
    <n v="65"/>
    <x v="5"/>
    <x v="8"/>
    <x v="0"/>
    <x v="0"/>
    <x v="0"/>
    <x v="0"/>
    <s v="Cartografía"/>
    <x v="0"/>
    <n v="81151600"/>
    <s v="Prestación de servicios para realizar estudios y análisis de información geológica como apoyo a los procesos de la Subdirección."/>
    <x v="2"/>
    <x v="2"/>
    <n v="10"/>
    <x v="0"/>
    <x v="0"/>
    <x v="1"/>
    <n v="30337200"/>
    <n v="30337200"/>
    <x v="0"/>
    <x v="2"/>
    <x v="0"/>
    <x v="1"/>
    <x v="21"/>
    <s v="Subdirección de Geografía y Cartografía "/>
    <x v="5"/>
    <s v="Subdirector de Geografía y Cartografía "/>
    <x v="9"/>
    <x v="17"/>
    <s v="Realizar la apertura y expedición del acta de deslinde de tres (3) procesos"/>
    <s v="Documentos de estudios técnicos de deslindes y de Territorios Indígenas"/>
    <n v="483"/>
    <d v="2021-03-15T00:00:00"/>
    <n v="3124732"/>
    <n v="28851692"/>
    <n v="28851692"/>
    <x v="0"/>
    <s v="DANIEL ESTEBAN GONGORA BLANCO"/>
    <n v="1485508"/>
    <x v="0"/>
    <n v="24617"/>
    <x v="0"/>
    <x v="0"/>
  </r>
  <r>
    <x v="7"/>
    <n v="55"/>
    <x v="5"/>
    <x v="8"/>
    <x v="2"/>
    <x v="2"/>
    <x v="0"/>
    <x v="1"/>
    <s v="Cartografía"/>
    <x v="0"/>
    <n v="81151600"/>
    <s v="Prestación de servicios profesionales para preparar, organizar diagnosticar y levantar información en campo georreferenciada y amojonamiento en aspectos relacionados con los procesos de delimitación de fronteras y límites de entidades territoriales en el país."/>
    <x v="5"/>
    <x v="5"/>
    <n v="9"/>
    <x v="0"/>
    <x v="0"/>
    <x v="1"/>
    <n v="51409746"/>
    <n v="51409746"/>
    <x v="0"/>
    <x v="2"/>
    <x v="2"/>
    <x v="1"/>
    <x v="21"/>
    <s v="Subdirección de Geografía y Cartografía "/>
    <x v="5"/>
    <s v="Subdirector de Geografía y Cartografía "/>
    <x v="9"/>
    <x v="17"/>
    <s v="Realizar la apertura y expedición del acta de deslinde de tres (3) procesos"/>
    <s v="Documentos de estudios técnicos de deslindes y de Territorios Indígenas"/>
    <n v="377"/>
    <d v="2021-02-25T00:00:00"/>
    <n v="2941780"/>
    <n v="25593486"/>
    <n v="51186972"/>
    <x v="0"/>
    <s v="DANIEL LÓPEZ PINZÓN _x000a_ JOSÉ FERNANDO CORTÉS MOLANO"/>
    <n v="222774"/>
    <x v="0"/>
    <s v="24527_x000a_24533_x000a_"/>
    <x v="0"/>
    <x v="2"/>
  </r>
  <r>
    <x v="7"/>
    <n v="28"/>
    <x v="5"/>
    <x v="8"/>
    <x v="0"/>
    <x v="0"/>
    <x v="0"/>
    <x v="7"/>
    <s v="Cartografía"/>
    <x v="0"/>
    <n v="81151600"/>
    <s v="Prestación de servicios profesionales para la gestión, análisis y respuesta oportuna asociada con los procesos y proyectos de la Subdirección"/>
    <x v="5"/>
    <x v="5"/>
    <n v="10"/>
    <x v="0"/>
    <x v="0"/>
    <x v="0"/>
    <n v="84543460"/>
    <n v="84543460"/>
    <x v="0"/>
    <x v="2"/>
    <x v="0"/>
    <x v="1"/>
    <x v="21"/>
    <s v="Subdirección de Geografía y Cartografía "/>
    <x v="5"/>
    <s v="Subdirector de Geografía y Cartografía "/>
    <x v="9"/>
    <x v="18"/>
    <s v="Gestionar la actualización, validación y disposición de información de ordenamiento territorial de los nodos regionales y locales e integrar al sistema único."/>
    <s v="Datos publicados de información geográfica, geodésica y cartográfica"/>
    <n v="229"/>
    <d v="2021-02-08T00:00:00"/>
    <n v="8707976"/>
    <n v="84467367"/>
    <n v="84467367"/>
    <x v="0"/>
    <s v="DANIEL OJEDA  CRUZ"/>
    <n v="76093"/>
    <x v="0"/>
    <n v="24409"/>
    <x v="0"/>
    <x v="0"/>
  </r>
  <r>
    <x v="7"/>
    <n v="60"/>
    <x v="5"/>
    <x v="8"/>
    <x v="3"/>
    <x v="3"/>
    <x v="0"/>
    <x v="0"/>
    <s v="Cartografía"/>
    <x v="0"/>
    <n v="81151600"/>
    <s v="Prestacion de servicios para estructurar, integrar y validar la cartografía para los estudios y/o investigaciones geográficas asignadas"/>
    <x v="2"/>
    <x v="2"/>
    <n v="285"/>
    <x v="1"/>
    <x v="0"/>
    <x v="0"/>
    <n v="138328968"/>
    <n v="138328968"/>
    <x v="0"/>
    <x v="2"/>
    <x v="3"/>
    <x v="1"/>
    <x v="21"/>
    <s v="Subdirección de Geografía y Cartografía "/>
    <x v="0"/>
    <s v="Subdirector de Geografía y Cartografía "/>
    <x v="8"/>
    <x v="13"/>
    <s v="Generar insumos y/o productos cartográficos"/>
    <s v="Cartografía escalas Medianas generada (1:10,000, 1:25,000)"/>
    <n v="419"/>
    <d v="2021-03-08T00:00:00"/>
    <n v="3640236"/>
    <n v="34582242"/>
    <n v="138328968"/>
    <x v="0"/>
    <s v="DANIEL STEVEN MOLINA MONTAÑEZ_x000a_DAVID ALEJANDRO ORTEGA GONZÁLEZ_x000a_KAREN TATIANA DUARTE JIMENEZ _x000a_LADY CATTERINE MORENO RAMÍREZ "/>
    <n v="0"/>
    <x v="0"/>
    <s v="24564_x000a_24565_x000a_24566_x000a_24567"/>
    <x v="0"/>
    <x v="3"/>
  </r>
  <r>
    <x v="7"/>
    <n v="9"/>
    <x v="5"/>
    <x v="8"/>
    <x v="0"/>
    <x v="0"/>
    <x v="0"/>
    <x v="1"/>
    <s v="Cartografía"/>
    <x v="0"/>
    <n v="81151600"/>
    <s v="Prestación de servicios para la revisión, compilación y validación de los datos de campo y calculados de gravimetría y geomagnetismo para su vinculación a la base de datos unificados"/>
    <x v="1"/>
    <x v="1"/>
    <n v="11"/>
    <x v="0"/>
    <x v="0"/>
    <x v="1"/>
    <n v="38876310"/>
    <n v="38876310"/>
    <x v="0"/>
    <x v="2"/>
    <x v="0"/>
    <x v="1"/>
    <x v="21"/>
    <s v="Subdirección de Geografía y Cartografía "/>
    <x v="5"/>
    <s v="Subdirector de Geografía y Cartografía "/>
    <x v="8"/>
    <x v="16"/>
    <s v="Densificar el marco de referencia gravimétricos"/>
    <s v="Valores gravimétricos generados"/>
    <n v="83"/>
    <d v="2021-01-22T00:00:00"/>
    <n v="3640236"/>
    <n v="38829184"/>
    <n v="38829184"/>
    <x v="0"/>
    <s v="DANIELA ANDREA HERNÁNDEZ BELTRÁN"/>
    <n v="47126"/>
    <x v="0"/>
    <n v="24236"/>
    <x v="0"/>
    <x v="0"/>
  </r>
  <r>
    <x v="7"/>
    <n v="10"/>
    <x v="5"/>
    <x v="8"/>
    <x v="1"/>
    <x v="1"/>
    <x v="0"/>
    <x v="1"/>
    <s v="Cartografía"/>
    <x v="0"/>
    <n v="81151600"/>
    <s v="Prestación de servicios para la organización, administración y disposición de los productos cartográficos, geográficos y geodésicos de la subdirección de geografía y cartografía. "/>
    <x v="1"/>
    <x v="1"/>
    <n v="11"/>
    <x v="0"/>
    <x v="0"/>
    <x v="1"/>
    <n v="85591209"/>
    <n v="85591209"/>
    <x v="0"/>
    <x v="2"/>
    <x v="1"/>
    <x v="1"/>
    <x v="21"/>
    <s v="Subdirección de Geografía y Cartografía "/>
    <x v="5"/>
    <s v="Subdirector de Geografía y Cartografía "/>
    <x v="8"/>
    <x v="14"/>
    <s v="Generar y disponer nuevos productos asociados a la información cartográfica geográfica y geodésica "/>
    <s v="Datos publicados de información geográfica, geodésica y cartográfica"/>
    <n v="84"/>
    <d v="2021-01-22T00:00:00"/>
    <n v="2671483"/>
    <n v="28495819"/>
    <n v="85487457"/>
    <x v="0"/>
    <s v="DANIELA MARIN LOPEZ _x000a_CAROL TATIANA CHICUAZUQUE GUTIERREZ_x000a_MARLON RICARDO RUIZ"/>
    <n v="103752"/>
    <x v="0"/>
    <s v="23237_x000a_23238_x000a_24552"/>
    <x v="0"/>
    <x v="1"/>
  </r>
  <r>
    <x v="7"/>
    <n v="2"/>
    <x v="5"/>
    <x v="8"/>
    <x v="0"/>
    <x v="0"/>
    <x v="0"/>
    <x v="1"/>
    <s v="Cartografía"/>
    <x v="0"/>
    <n v="81151600"/>
    <s v="Prestación de servicios para la  gestión e integración de productos y aplicaciones de la subdirección de geografía y cartografía "/>
    <x v="1"/>
    <x v="1"/>
    <n v="10"/>
    <x v="0"/>
    <x v="0"/>
    <x v="0"/>
    <n v="169086920"/>
    <n v="169086920"/>
    <x v="0"/>
    <x v="2"/>
    <x v="0"/>
    <x v="1"/>
    <x v="21"/>
    <s v="Subdirección de Geografía y Cartografía "/>
    <x v="5"/>
    <s v="Subdirector de Geografía y Cartografía "/>
    <x v="9"/>
    <x v="18"/>
    <s v="Robustecer el sistema de información única de información geográfica, cartográfica y geodésica &quot;Colombia en Mapas&quot;"/>
    <s v="Datos publicados de información geográfica, geodésica y cartográfica"/>
    <n v="41"/>
    <d v="2021-01-15T00:00:00"/>
    <n v="8707976"/>
    <n v="84467367"/>
    <n v="84467367"/>
    <x v="0"/>
    <s v="DAVID HERNANDO BELLO LADINO"/>
    <n v="84619553"/>
    <x v="0"/>
    <n v="24202"/>
    <x v="0"/>
    <x v="0"/>
  </r>
  <r>
    <x v="7"/>
    <n v="32"/>
    <x v="5"/>
    <x v="8"/>
    <x v="0"/>
    <x v="0"/>
    <x v="0"/>
    <x v="7"/>
    <s v="Servicios de formación profesional en ingeniería"/>
    <x v="0"/>
    <n v="86101610"/>
    <s v="Prestación de servicios para  la preparación y trámite de información requerida para el desarrollo de los proyectos."/>
    <x v="5"/>
    <x v="5"/>
    <n v="11"/>
    <x v="0"/>
    <x v="0"/>
    <x v="0"/>
    <n v="38876310"/>
    <n v="38876310"/>
    <x v="0"/>
    <x v="2"/>
    <x v="0"/>
    <x v="1"/>
    <x v="21"/>
    <s v="Subdirección de Geografía y Cartografía "/>
    <x v="5"/>
    <s v="Subdirector de Geografía y Cartografía "/>
    <x v="8"/>
    <x v="14"/>
    <s v="Generar y disponer nuevos productos asociados a la información cartográfica geográfica y geodésica "/>
    <s v="Datos publicados de información geográfica, geodésica y cartográfica"/>
    <n v="238"/>
    <d v="2021-02-11T00:00:00"/>
    <n v="3640236"/>
    <n v="37615772"/>
    <n v="37615772"/>
    <x v="0"/>
    <s v="DELY  JOAN  DELGADO SALINAS"/>
    <n v="1260538"/>
    <x v="0"/>
    <n v="24414"/>
    <x v="0"/>
    <x v="0"/>
  </r>
  <r>
    <x v="7"/>
    <n v="7"/>
    <x v="5"/>
    <x v="8"/>
    <x v="0"/>
    <x v="0"/>
    <x v="0"/>
    <x v="1"/>
    <s v="Cartografía"/>
    <x v="0"/>
    <n v="81151600"/>
    <s v="Prestación de servicios profesionales para gestión de proyectos y atención a los requerimientos de la cancillería, en el marco de la demarcación de las fronteras del país."/>
    <x v="5"/>
    <x v="5"/>
    <n v="10"/>
    <x v="0"/>
    <x v="0"/>
    <x v="1"/>
    <n v="55900900"/>
    <n v="55900900"/>
    <x v="0"/>
    <x v="2"/>
    <x v="0"/>
    <x v="1"/>
    <x v="21"/>
    <s v="Subdirección de Geografía y Cartografía "/>
    <x v="5"/>
    <s v="Subdirector de Geografía y Cartografía "/>
    <x v="9"/>
    <x v="17"/>
    <s v="Realizar la apertura y expedición del acta de deslinde de tres (3) procesos"/>
    <s v="Documentos de estudios técnicos de deslindes y de Territorios Indígenas"/>
    <n v="78"/>
    <d v="2021-01-21T00:00:00"/>
    <n v="5757793"/>
    <n v="55850592"/>
    <n v="55850592"/>
    <x v="0"/>
    <s v="DEYBI LIBARDO MORA CASTAÑEDA"/>
    <n v="50308"/>
    <x v="0"/>
    <n v="24316"/>
    <x v="0"/>
    <x v="0"/>
  </r>
  <r>
    <x v="7"/>
    <n v="37"/>
    <x v="5"/>
    <x v="8"/>
    <x v="2"/>
    <x v="2"/>
    <x v="0"/>
    <x v="7"/>
    <s v="Cartografía"/>
    <x v="0"/>
    <n v="81151600"/>
    <s v="Prestación de servicios para  realizar la evaluación y procesamiento de las  imágenes adquiridas o gestionadas por el IGAC."/>
    <x v="5"/>
    <x v="5"/>
    <n v="11"/>
    <x v="0"/>
    <x v="0"/>
    <x v="1"/>
    <n v="57060806"/>
    <n v="57060806"/>
    <x v="0"/>
    <x v="2"/>
    <x v="2"/>
    <x v="1"/>
    <x v="21"/>
    <s v="Subdirección de Geografía y Cartografía "/>
    <x v="5"/>
    <s v="Subdirector de Geografía y Cartografía "/>
    <x v="8"/>
    <x v="13"/>
    <s v="Capturar y/o gestionar imágenes del territorio colombiano e incorporarlas en el Banco Nacional de Imágenes, a escalas y temporalidad requerida para fines catastrales"/>
    <s v="Imágenes incorporadas al Banco Nacional de imágenes"/>
    <n v="344"/>
    <d v="2021-02-15T00:00:00"/>
    <n v="2671483"/>
    <n v="27160077"/>
    <n v="54320154"/>
    <x v="0"/>
    <s v="DIANA CAROLINA BENITEZ CASTRO _x000a_ DEISY LORENA MORA MORENO"/>
    <n v="2740652"/>
    <x v="0"/>
    <s v="24500_x000a_24501"/>
    <x v="0"/>
    <x v="2"/>
  </r>
  <r>
    <x v="7"/>
    <n v="64"/>
    <x v="5"/>
    <x v="8"/>
    <x v="2"/>
    <x v="2"/>
    <x v="0"/>
    <x v="0"/>
    <s v="Cartografía"/>
    <x v="0"/>
    <n v="81151600"/>
    <s v="Prestación de servicios para la captura de coordenadas, compilación toponímica y demás procesos en campo, de acuerdo con las especificaciones de conformidad con los lineamientos establecidos."/>
    <x v="2"/>
    <x v="2"/>
    <n v="10"/>
    <x v="0"/>
    <x v="0"/>
    <x v="0"/>
    <n v="53429660"/>
    <n v="53429660"/>
    <x v="0"/>
    <x v="2"/>
    <x v="2"/>
    <x v="1"/>
    <x v="21"/>
    <s v="Subdirección de Geografía y Cartografía "/>
    <x v="5"/>
    <s v="Subdirector de Geografía y Cartografía "/>
    <x v="8"/>
    <x v="16"/>
    <s v="Densificar el marco de referencia terrestre"/>
    <s v="Puntos Geodésicos Materializados"/>
    <n v="454"/>
    <d v="2021-03-10T00:00:00"/>
    <n v="2671483"/>
    <n v="25379089"/>
    <n v="50758178"/>
    <x v="0"/>
    <s v="DUVÁN DARIO TAVERA BERMÚDEZ  _x000a_ARELIS MONTENEGRO MENDIETA "/>
    <n v="2671482"/>
    <x v="0"/>
    <s v="24591_x000a_24592"/>
    <x v="0"/>
    <x v="2"/>
  </r>
  <r>
    <x v="7"/>
    <n v="69"/>
    <x v="5"/>
    <x v="8"/>
    <x v="0"/>
    <x v="0"/>
    <x v="0"/>
    <x v="7"/>
    <s v="Sistemas y equipo de apoyo para transporte aéreo"/>
    <x v="0"/>
    <n v="25191500"/>
    <s v="Servicio de mantenimiento preventivo y correctivo, incluidos los repuestos del dron ebee plus Rta/ppk"/>
    <x v="2"/>
    <x v="2"/>
    <n v="10"/>
    <x v="0"/>
    <x v="0"/>
    <x v="1"/>
    <n v="45000000"/>
    <n v="45000000"/>
    <x v="0"/>
    <x v="2"/>
    <x v="0"/>
    <x v="1"/>
    <x v="21"/>
    <s v="Subdirección de Geografía y Cartografía "/>
    <x v="5"/>
    <s v="Subdirector de Geografía y Cartografía "/>
    <x v="8"/>
    <x v="13"/>
    <s v="Capturar y/o gestionar imágenes del territorio colombiano e incorporarlas en el Banco Nacional de Imágenes, a escalas y temporalidad requerida para fines catastrales"/>
    <s v="Imágenes incorporadas al Banco Nacional de imágenes"/>
    <n v="498"/>
    <d v="2021-03-23T00:00:00"/>
    <n v="0"/>
    <n v="4491067"/>
    <n v="4491067"/>
    <x v="0"/>
    <s v="ECOMPASS SAS"/>
    <n v="40508933"/>
    <x v="0"/>
    <n v="24633"/>
    <x v="0"/>
    <x v="0"/>
  </r>
  <r>
    <x v="7"/>
    <n v="29"/>
    <x v="5"/>
    <x v="8"/>
    <x v="0"/>
    <x v="0"/>
    <x v="0"/>
    <x v="7"/>
    <s v="Cartografía"/>
    <x v="0"/>
    <n v="81151600"/>
    <s v="Prestación de servicios para gestionar los requerimientos y procesos jurídicos que lidere la subdirección de geografía y cartografía"/>
    <x v="5"/>
    <x v="5"/>
    <n v="11"/>
    <x v="0"/>
    <x v="0"/>
    <x v="0"/>
    <n v="80634026"/>
    <n v="80634026"/>
    <x v="0"/>
    <x v="2"/>
    <x v="0"/>
    <x v="1"/>
    <x v="21"/>
    <s v="Subdirección de Geografía y Cartografía "/>
    <x v="5"/>
    <s v="Subdirector de Geografía y Cartografía "/>
    <x v="8"/>
    <x v="13"/>
    <s v="Generar insumos y/o productos cartográficos"/>
    <s v="Cartografía escalas Medianas generada (1:10,000, 1:25,000)"/>
    <n v="218"/>
    <d v="2021-02-09T00:00:00"/>
    <n v="7550277"/>
    <n v="79277909"/>
    <n v="79277909"/>
    <x v="0"/>
    <s v="EDGAR CAMILO GUTIÉRREZ RODRÍGUEZ"/>
    <n v="1356117"/>
    <x v="0"/>
    <n v="24408"/>
    <x v="0"/>
    <x v="0"/>
  </r>
  <r>
    <x v="7"/>
    <n v="53"/>
    <x v="5"/>
    <x v="8"/>
    <x v="0"/>
    <x v="0"/>
    <x v="0"/>
    <x v="1"/>
    <s v="Servicios de implementación de aplicaciones"/>
    <x v="0"/>
    <n v="81111508"/>
    <s v="Prestación de servicios para procesar y analizar información geográfica requerida para los estudios e investigaciones asignadas."/>
    <x v="5"/>
    <x v="5"/>
    <n v="255"/>
    <x v="1"/>
    <x v="0"/>
    <x v="0"/>
    <n v="24276825"/>
    <n v="24276825"/>
    <x v="0"/>
    <x v="2"/>
    <x v="0"/>
    <x v="1"/>
    <x v="21"/>
    <s v="Subdirección de Geografía y Cartografía "/>
    <x v="5"/>
    <s v="Subdirector de Geografía y Cartografía "/>
    <x v="9"/>
    <x v="15"/>
    <s v="Elaborar y publicar documentos de caracterización territorial con fines de Catastro Multipropósito, conforme a metodología establecida."/>
    <s v="Documentos de estudios técnicos sobre geografía elaborados"/>
    <n v="405"/>
    <d v="2021-02-23T00:00:00"/>
    <n v="2941780"/>
    <n v="24220655"/>
    <n v="24220655"/>
    <x v="0"/>
    <s v="FERNANDO ANDRES DIAZ"/>
    <n v="56170"/>
    <x v="0"/>
    <n v="24548"/>
    <x v="0"/>
    <x v="0"/>
  </r>
  <r>
    <x v="7"/>
    <n v="22"/>
    <x v="5"/>
    <x v="8"/>
    <x v="0"/>
    <x v="0"/>
    <x v="0"/>
    <x v="7"/>
    <s v="Cartografía"/>
    <x v="0"/>
    <n v="81151600"/>
    <s v="Prestación de servicios para gestionar,  realizar el control  y seguimiento a la toma de fotografía aérea y consecución de insumos necesarios para producción cartográfica."/>
    <x v="5"/>
    <x v="5"/>
    <n v="11"/>
    <x v="0"/>
    <x v="0"/>
    <x v="1"/>
    <n v="92997806"/>
    <n v="92997806"/>
    <x v="0"/>
    <x v="2"/>
    <x v="0"/>
    <x v="1"/>
    <x v="21"/>
    <s v="Subdirección de Geografía y Cartografía "/>
    <x v="5"/>
    <s v="Subdirector de Geografía y Cartografía "/>
    <x v="8"/>
    <x v="13"/>
    <s v="Capturar y/o gestionar imágenes del territorio colombiano e incorporarlas en el Banco Nacional de Imágenes, a escalas y temporalidad requerida para fines catastrales"/>
    <s v="Imágenes incorporadas al Banco Nacional de imágenes"/>
    <n v="163"/>
    <d v="2021-02-04T00:00:00"/>
    <n v="8707976"/>
    <n v="92885077"/>
    <n v="92885077"/>
    <x v="0"/>
    <s v="GABRIEL CADENA"/>
    <n v="112729"/>
    <x v="0"/>
    <n v="24351"/>
    <x v="0"/>
    <x v="0"/>
  </r>
  <r>
    <x v="7"/>
    <n v="61"/>
    <x v="5"/>
    <x v="8"/>
    <x v="0"/>
    <x v="0"/>
    <x v="0"/>
    <x v="0"/>
    <s v="Cartografía"/>
    <x v="0"/>
    <n v="81151600"/>
    <s v="Prestación de servicios para la gestión, inventario y verificación de los equipos de medición de la subdirección de geografía y cartografía"/>
    <x v="2"/>
    <x v="2"/>
    <n v="315"/>
    <x v="1"/>
    <x v="0"/>
    <x v="1"/>
    <n v="28050571.5"/>
    <n v="28050571.5"/>
    <x v="0"/>
    <x v="2"/>
    <x v="0"/>
    <x v="1"/>
    <x v="21"/>
    <s v="Subdirección de Geografía y Cartografía "/>
    <x v="5"/>
    <s v="Subdirector de Geografía y Cartografía "/>
    <x v="8"/>
    <x v="16"/>
    <s v="Densificar el marco de referencia terrestre"/>
    <s v="Puntos Geodésicos Materializados"/>
    <n v="430"/>
    <d v="2021-03-08T00:00:00"/>
    <n v="2671483"/>
    <n v="26714830"/>
    <n v="26714830"/>
    <x v="0"/>
    <s v="GABRIEL ENRIQUE MEJIA ZAMORA"/>
    <n v="1335741.5"/>
    <x v="0"/>
    <n v="24560"/>
    <x v="0"/>
    <x v="0"/>
  </r>
  <r>
    <x v="7"/>
    <n v="11"/>
    <x v="5"/>
    <x v="8"/>
    <x v="5"/>
    <x v="7"/>
    <x v="0"/>
    <x v="1"/>
    <s v="Cartografía"/>
    <x v="0"/>
    <n v="81151600"/>
    <s v="Prestación de servicios para realizar la asignación , seguimiento y control de calidad de los procesos de producción cartográfica, de conformidad con las especificaciones técnicas y rendimientos establecidos."/>
    <x v="1"/>
    <x v="1"/>
    <n v="11"/>
    <x v="0"/>
    <x v="0"/>
    <x v="1"/>
    <n v="265731400"/>
    <n v="265731400"/>
    <x v="0"/>
    <x v="2"/>
    <x v="5"/>
    <x v="1"/>
    <x v="21"/>
    <s v="Subdirección de Geografía y Cartografía "/>
    <x v="5"/>
    <s v="Subdirector de Geografía y Cartografía "/>
    <x v="8"/>
    <x v="13"/>
    <s v="Generar insumos y/o productos cartográficos"/>
    <s v="Cartografía escalas Medianas generada (1:10,000, 1:25,000)"/>
    <n v="152"/>
    <d v="2021-01-22T00:00:00"/>
    <n v="4976424"/>
    <n v="53081856"/>
    <n v="265409280"/>
    <x v="0"/>
    <s v="GIZELA ANDREA GUZMAN LUGO_x000a_HERMAN FELIPE ZAPATA SERRANO _x000a_FABIAN GUZMAN PATIÑO_x000a_CARLOS ANDRES VELASCO PEÑA_x000a_RAFAEL HUMBERTO CUADROS ROMERO_x000a_"/>
    <n v="322120"/>
    <x v="0"/>
    <s v="24312_x000a_24313_x000a_24322_x000a_24323_x000a_24324"/>
    <x v="0"/>
    <x v="7"/>
  </r>
  <r>
    <x v="7"/>
    <n v="74"/>
    <x v="5"/>
    <x v="8"/>
    <x v="0"/>
    <x v="0"/>
    <x v="0"/>
    <x v="8"/>
    <s v="Cartografía"/>
    <x v="0"/>
    <n v="81151600"/>
    <s v="Contratar el servicio anual de rastreo y seguimiento satelital para los equipos de localización satelital SPOT GEN3"/>
    <x v="0"/>
    <x v="0"/>
    <n v="45"/>
    <x v="1"/>
    <x v="3"/>
    <x v="0"/>
    <n v="18000000"/>
    <n v="18000000"/>
    <x v="0"/>
    <x v="2"/>
    <x v="0"/>
    <x v="1"/>
    <x v="22"/>
    <s v="Subdirección de Geografia y Cartografia "/>
    <x v="0"/>
    <s v="Subdirector de Geografia y Cartografia "/>
    <x v="8"/>
    <x v="13"/>
    <s v="Generar insumos y/o productos cartográficos"/>
    <s v="Cartografía escalas Medianas generada (1:10,000, 1:25,000)"/>
    <n v="559"/>
    <d v="2021-04-22T00:00:00"/>
    <n v="11774115"/>
    <n v="11774115"/>
    <n v="11774115"/>
    <x v="0"/>
    <s v="GLOBALSAT COLOMBIA TELECOMUNICACIONES LTDA"/>
    <n v="6225885"/>
    <x v="0"/>
    <n v="24730"/>
    <x v="0"/>
    <x v="0"/>
  </r>
  <r>
    <x v="7"/>
    <n v="71"/>
    <x v="5"/>
    <x v="8"/>
    <x v="0"/>
    <x v="0"/>
    <x v="0"/>
    <x v="0"/>
    <s v="Servicios de mantenimiento y reparación de instalación de máquinas"/>
    <x v="0"/>
    <n v="72151800"/>
    <s v="Realizar el mantenimiento de los escáneres fotogramétricos del IGAC."/>
    <x v="2"/>
    <x v="2"/>
    <n v="10"/>
    <x v="0"/>
    <x v="0"/>
    <x v="0"/>
    <n v="218640604"/>
    <n v="218640604"/>
    <x v="0"/>
    <x v="2"/>
    <x v="0"/>
    <x v="1"/>
    <x v="21"/>
    <s v="Subdirección de Geografía y Cartografía "/>
    <x v="5"/>
    <s v="Subdirector de Geografía y Cartografía "/>
    <x v="8"/>
    <x v="13"/>
    <s v="Capturar y/o gestionar imágenes del territorio colombiano e incorporarlas en el Banco Nacional de Imágenes, a escalas y temporalidad requerida para fines catastrales"/>
    <s v="Imágenes incorporadas al Banco Nacional de imágenes"/>
    <n v="509"/>
    <d v="2021-03-25T00:00:00"/>
    <n v="0"/>
    <n v="218640604"/>
    <n v="218640604"/>
    <x v="0"/>
    <s v="GTBIBERICA"/>
    <n v="0"/>
    <x v="0"/>
    <n v="24642"/>
    <x v="0"/>
    <x v="0"/>
  </r>
  <r>
    <x v="7"/>
    <n v="51"/>
    <x v="5"/>
    <x v="8"/>
    <x v="1"/>
    <x v="1"/>
    <x v="0"/>
    <x v="1"/>
    <s v="Cartografía"/>
    <x v="0"/>
    <n v="81151600"/>
    <s v="Prestación de servicios para elaborar los mapas temáticos y salidas gráficas requeridas para los estudios y/o investigaciones geográficas asignadas, de conformidad con los lineamientos técnicos."/>
    <x v="5"/>
    <x v="5"/>
    <n v="255"/>
    <x v="1"/>
    <x v="0"/>
    <x v="0"/>
    <n v="66138662"/>
    <n v="66138662"/>
    <x v="0"/>
    <x v="2"/>
    <x v="1"/>
    <x v="1"/>
    <x v="21"/>
    <s v="Subdirección de Geografía y Cartografía "/>
    <x v="5"/>
    <s v="Subdirector de Geografía y Cartografía "/>
    <x v="9"/>
    <x v="15"/>
    <s v="Elaborar y publicar documentos de caracterización territorial con fines de Catastro Multipropósito, conforme a metodología establecida."/>
    <s v="Documentos de estudios técnicos sobre geografía elaborados"/>
    <n v="403"/>
    <d v="2021-02-23T00:00:00"/>
    <n v="2671483"/>
    <n v="21995210"/>
    <n v="65985630"/>
    <x v="0"/>
    <s v="HUGO ALBEIRO GARAY SOTO_x000a_NATALIA LORENA MONTOYA PAEZ _x000a_NATHALIA RODRIGUEZ BERMUDEZ"/>
    <n v="153032"/>
    <x v="0"/>
    <s v="24541_x000a_24542_x000a_24546"/>
    <x v="0"/>
    <x v="1"/>
  </r>
  <r>
    <x v="8"/>
    <n v="2"/>
    <x v="5"/>
    <x v="8"/>
    <x v="0"/>
    <x v="0"/>
    <x v="0"/>
    <x v="12"/>
    <s v="Placa de acero inoxidable"/>
    <x v="0"/>
    <n v="30102205"/>
    <s v="Adquisición de placas metálicas para materialización de puntos geodésicos."/>
    <x v="7"/>
    <x v="7"/>
    <n v="3"/>
    <x v="0"/>
    <x v="3"/>
    <x v="0"/>
    <n v="10000000"/>
    <n v="10000000"/>
    <x v="0"/>
    <x v="2"/>
    <x v="0"/>
    <x v="1"/>
    <x v="21"/>
    <s v="Subdirección de Geografía y Cartografía "/>
    <x v="5"/>
    <s v="Subdirector de Geografía y Cartografía "/>
    <x v="8"/>
    <x v="16"/>
    <s v="Densificar el marco de referencia terrestre"/>
    <s v="Puntos Geodésicos Materializados"/>
    <m/>
    <d v="2021-05-19T00:00:00"/>
    <n v="3659250"/>
    <n v="3659250"/>
    <n v="3659250"/>
    <x v="0"/>
    <s v="INICIO PROCESO"/>
    <n v="6340750"/>
    <x v="0"/>
    <m/>
    <x v="0"/>
    <x v="0"/>
  </r>
  <r>
    <x v="8"/>
    <n v="2"/>
    <x v="5"/>
    <x v="8"/>
    <x v="0"/>
    <x v="0"/>
    <x v="0"/>
    <x v="12"/>
    <s v="Cartografía"/>
    <x v="0"/>
    <n v="81151600"/>
    <s v="Adquisición de estaciones de funcionamiento continua, con sus respectivos accesorios, sistemas de comunicación y de alimentación, para el fortalecimiento de la Red Geodésica Nacional. "/>
    <x v="7"/>
    <x v="7"/>
    <n v="60"/>
    <x v="1"/>
    <x v="4"/>
    <x v="0"/>
    <n v="400000000"/>
    <n v="400000000"/>
    <x v="0"/>
    <x v="1"/>
    <x v="0"/>
    <x v="1"/>
    <x v="21"/>
    <s v="Subdirección de Geografía y Cartografía "/>
    <x v="0"/>
    <s v="Subdirector de Geografía y Cartografía "/>
    <x v="8"/>
    <x v="16"/>
    <s v="Densificar el marco de referencia terrestre"/>
    <s v="Datos Rinex de las estaciones permanentes generados"/>
    <m/>
    <d v="2021-05-21T00:00:00"/>
    <n v="366698967"/>
    <n v="366698967"/>
    <n v="366698967"/>
    <x v="0"/>
    <s v="INICIO PROCESO"/>
    <n v="33301033"/>
    <x v="0"/>
    <m/>
    <x v="0"/>
    <x v="0"/>
  </r>
  <r>
    <x v="7"/>
    <n v="59"/>
    <x v="5"/>
    <x v="8"/>
    <x v="0"/>
    <x v="0"/>
    <x v="0"/>
    <x v="0"/>
    <s v="Cartografía"/>
    <x v="0"/>
    <n v="81151600"/>
    <s v="Prestación de servicios para la preparación de insumos, validación, y digitación de la información levantada en campo"/>
    <x v="2"/>
    <x v="2"/>
    <n v="315"/>
    <x v="1"/>
    <x v="0"/>
    <x v="1"/>
    <n v="57060806"/>
    <n v="57060806"/>
    <x v="0"/>
    <x v="2"/>
    <x v="0"/>
    <x v="1"/>
    <x v="21"/>
    <s v="Subdirección de Geografía y Cartografía "/>
    <x v="5"/>
    <s v="Subdirector de Geografía y Cartografía "/>
    <x v="8"/>
    <x v="16"/>
    <s v="Densificar el marco de referencia terrestre"/>
    <s v="Puntos Geodésicos Materializados"/>
    <n v="425"/>
    <d v="2021-03-08T00:00:00"/>
    <n v="2671483"/>
    <n v="26714830"/>
    <n v="26714830"/>
    <x v="0"/>
    <s v="JEISSON FERNANDO HERRERA GÓMEZ"/>
    <n v="30345976"/>
    <x v="0"/>
    <n v="24558"/>
    <x v="0"/>
    <x v="0"/>
  </r>
  <r>
    <x v="7"/>
    <n v="68"/>
    <x v="5"/>
    <x v="8"/>
    <x v="0"/>
    <x v="0"/>
    <x v="0"/>
    <x v="1"/>
    <s v="Servicios de formación profesional en ingeniería"/>
    <x v="0"/>
    <n v="86101610"/>
    <s v="Prestación de servicios como técnico tla para realizar el control y seguimiento de los procesos de mantenimiento aeronáutico y suministro de combustible del avión twin turbocommander 690a con matricula hk1771g, propiedad del igac."/>
    <x v="2"/>
    <x v="2"/>
    <n v="10"/>
    <x v="0"/>
    <x v="0"/>
    <x v="1"/>
    <n v="55000000"/>
    <n v="55000000"/>
    <x v="0"/>
    <x v="2"/>
    <x v="0"/>
    <x v="1"/>
    <x v="21"/>
    <s v="Subdirección de Geografía y Cartografía "/>
    <x v="5"/>
    <s v="Subdirector de Geografía y Cartografía "/>
    <x v="8"/>
    <x v="13"/>
    <s v="Capturar y/o gestionar imágenes del territorio colombiano e incorporarlas en el Banco Nacional de Imágenes, a escalas y temporalidad requerida para fines catastrales"/>
    <s v="Imágenes incorporadas al Banco Nacional de imágenes"/>
    <n v="482"/>
    <d v="2021-03-16T00:00:00"/>
    <n v="5660050"/>
    <n v="52261128"/>
    <n v="52261128"/>
    <x v="0"/>
    <s v="JOHAN JOSE GARCIA"/>
    <n v="2738872"/>
    <x v="0"/>
    <n v="24620"/>
    <x v="0"/>
    <x v="0"/>
  </r>
  <r>
    <x v="7"/>
    <n v="21"/>
    <x v="5"/>
    <x v="8"/>
    <x v="0"/>
    <x v="0"/>
    <x v="0"/>
    <x v="7"/>
    <s v="Servicios de formación profesional en ingeniería"/>
    <x v="0"/>
    <n v="86101610"/>
    <s v="Prestación de servicios profesionales para el acompañamiento y seguimiento a la ejecución de los  proyectos  y procesos de la Subdirección de Geografía y Cartografía."/>
    <x v="5"/>
    <x v="5"/>
    <n v="11"/>
    <x v="0"/>
    <x v="0"/>
    <x v="1"/>
    <n v="92997806"/>
    <n v="92997806"/>
    <x v="0"/>
    <x v="2"/>
    <x v="0"/>
    <x v="1"/>
    <x v="21"/>
    <s v="Subdirección de Geografía y Cartografía "/>
    <x v="5"/>
    <s v="Subdirector de Geografía y Cartografía "/>
    <x v="8"/>
    <x v="13"/>
    <s v="Generar insumos y/o productos cartográficos"/>
    <s v="Cartografía escalas Medianas generada (1:10,000, 1:25,000)"/>
    <n v="170"/>
    <d v="2021-02-04T00:00:00"/>
    <n v="8707976"/>
    <n v="92885077"/>
    <n v="92885077"/>
    <x v="0"/>
    <s v="JOHANNA MARÍA DÍAZ DÍAZ_x000a_"/>
    <n v="112729"/>
    <x v="0"/>
    <n v="24355"/>
    <x v="0"/>
    <x v="0"/>
  </r>
  <r>
    <x v="7"/>
    <n v="44"/>
    <x v="5"/>
    <x v="8"/>
    <x v="6"/>
    <x v="9"/>
    <x v="0"/>
    <x v="7"/>
    <s v="Cartografía"/>
    <x v="0"/>
    <n v="81151600"/>
    <s v="Prestación de servicios para implementar y optimizar los procesos de aseguramiento de la calidad de productos cartográficos, de conformidad con las especificaciones técnicas y rendimientos establecidos."/>
    <x v="5"/>
    <x v="5"/>
    <n v="10"/>
    <x v="0"/>
    <x v="0"/>
    <x v="0"/>
    <n v="212052600"/>
    <n v="212052600"/>
    <x v="0"/>
    <x v="2"/>
    <x v="6"/>
    <x v="1"/>
    <x v="21"/>
    <s v="Subdirección de Geografía y Cartografía "/>
    <x v="5"/>
    <s v="Subdirector de Geografía y Cartografía "/>
    <x v="8"/>
    <x v="13"/>
    <s v="Oficializar e integrar la información cartográfica producida por terceros  a las bases de datos oficiales del País "/>
    <s v="Cartografía escalas Medianas generada (1:10,000, 1:25,000)"/>
    <n v="371"/>
    <d v="2021-02-19T00:00:00"/>
    <n v="3640236"/>
    <n v="35310289"/>
    <n v="211861734"/>
    <x v="0"/>
    <s v="JONNY ALEXANDER TORRES ROBLES_x000a_ANGELICA MARIA JENNIFER DEMETRIO ROMERO_x000a_DEICY CAROLINA GALINDO MUÑOZ_x000a_LUIS FERNANDO MOLINA GARCÍA_x000a_JOHAN SEBASTIAN ALTUZARRA HERNÁNDEZ _x000a_HECTOR JAVIER AVELLANEDA PORTILLA"/>
    <n v="190866"/>
    <x v="0"/>
    <s v="24526_x000a_24587_x000a_24588_x000a_24593_x000a_24594_x000a_24595"/>
    <x v="0"/>
    <x v="9"/>
  </r>
  <r>
    <x v="7"/>
    <n v="72"/>
    <x v="5"/>
    <x v="8"/>
    <x v="5"/>
    <x v="3"/>
    <x v="1"/>
    <x v="11"/>
    <s v="Cartografía"/>
    <x v="0"/>
    <n v="81151600"/>
    <s v="Prestación de servicios profesionales para la toma de datos en campo de exploración, materialización , gnss, nivelación geodésica y gravimetría"/>
    <x v="0"/>
    <x v="0"/>
    <n v="260"/>
    <x v="1"/>
    <x v="0"/>
    <x v="1"/>
    <n v="156236600"/>
    <n v="156236600"/>
    <x v="0"/>
    <x v="2"/>
    <x v="5"/>
    <x v="1"/>
    <x v="21"/>
    <s v="Subdirección de Geografía y Cartografía "/>
    <x v="5"/>
    <s v="Subdirector de Geografía y Cartografía "/>
    <x v="8"/>
    <x v="16"/>
    <s v="Densificar el marco de referencia terrestre"/>
    <s v="Datos altimétricos generados"/>
    <n v="535"/>
    <d v="2021-04-20T00:00:00"/>
    <n v="3124732"/>
    <n v="25518645"/>
    <n v="102074580"/>
    <x v="0"/>
    <s v="JORGE ERNESTO CORRADINE ACOSTA _x000a_NATHALIA YEPES GOMEZ_x000a_JOSE IGNACIO DUARTE_x000a_CESAR IVAN CHITIVA SANCHEZ _x000a_"/>
    <n v="47912556"/>
    <x v="0"/>
    <s v="24684_x000a_24727_x000a_24732"/>
    <x v="0"/>
    <x v="3"/>
  </r>
  <r>
    <x v="7"/>
    <n v="17"/>
    <x v="5"/>
    <x v="8"/>
    <x v="0"/>
    <x v="0"/>
    <x v="0"/>
    <x v="1"/>
    <s v="Cartografía"/>
    <x v="0"/>
    <n v="81151600"/>
    <s v="Prestación de servicios profesionales para el seguimiento al proceso de implementación de los servicios ntrip vrs"/>
    <x v="1"/>
    <x v="1"/>
    <n v="11"/>
    <x v="0"/>
    <x v="0"/>
    <x v="1"/>
    <n v="28530403"/>
    <n v="28530403"/>
    <x v="0"/>
    <x v="2"/>
    <x v="0"/>
    <x v="1"/>
    <x v="21"/>
    <s v="Subdirección de Geografía y Cartografía "/>
    <x v="5"/>
    <s v="Subdirector de Geografía y Cartografía "/>
    <x v="8"/>
    <x v="16"/>
    <s v="Densificar el marco de referencia terrestre"/>
    <s v="Datos altimétricos generados"/>
    <n v="123"/>
    <d v="2021-01-27T00:00:00"/>
    <n v="2671483"/>
    <n v="28495819"/>
    <n v="28495819"/>
    <x v="0"/>
    <s v="JUAN DAVID HURTADO JAIMES"/>
    <n v="34584"/>
    <x v="0"/>
    <n v="24261"/>
    <x v="0"/>
    <x v="0"/>
  </r>
  <r>
    <x v="7"/>
    <n v="43"/>
    <x v="5"/>
    <x v="8"/>
    <x v="0"/>
    <x v="0"/>
    <x v="0"/>
    <x v="15"/>
    <s v="Cartografía"/>
    <x v="0"/>
    <n v="81151600"/>
    <s v="Prestación de servicios profesionales para la evaluación del control y seguimiento al funcionamiento y modernización efectiva de la red geodésica nacional."/>
    <x v="5"/>
    <x v="5"/>
    <n v="11"/>
    <x v="0"/>
    <x v="0"/>
    <x v="1"/>
    <n v="45532762"/>
    <n v="45532762"/>
    <x v="0"/>
    <x v="2"/>
    <x v="0"/>
    <x v="1"/>
    <x v="21"/>
    <s v="Subdirección de Geografía y Cartografía "/>
    <x v="5"/>
    <s v="Subdirector de Geografía y Cartografía "/>
    <x v="8"/>
    <x v="16"/>
    <s v="Densificar el marco de referencia terrestre"/>
    <s v="Datos Rinex de las estaciones permanentes generados"/>
    <n v="320"/>
    <d v="2021-03-10T00:00:00"/>
    <n v="4263522"/>
    <n v="40503459"/>
    <n v="40503459"/>
    <x v="0"/>
    <s v="JUAN PABLO NARVAEZ SALAMANCA"/>
    <n v="5029303"/>
    <x v="0"/>
    <n v="24576"/>
    <x v="0"/>
    <x v="0"/>
  </r>
  <r>
    <x v="7"/>
    <n v="63"/>
    <x v="5"/>
    <x v="8"/>
    <x v="1"/>
    <x v="1"/>
    <x v="0"/>
    <x v="0"/>
    <s v="Cartografía"/>
    <x v="0"/>
    <n v="81151600"/>
    <s v="Prestación de servicios para la estandarización,  integración y disposición de información de ordenamiento territorial de los nodos regionales y locales al sistema de información geográfica definido para tal fin."/>
    <x v="2"/>
    <x v="2"/>
    <n v="255"/>
    <x v="1"/>
    <x v="0"/>
    <x v="1"/>
    <n v="75015390"/>
    <n v="75015390"/>
    <x v="0"/>
    <x v="2"/>
    <x v="1"/>
    <x v="1"/>
    <x v="21"/>
    <s v="Subdirección de Geografía y Cartografía "/>
    <x v="5"/>
    <s v="Subdirector de Geografía y Cartografía "/>
    <x v="9"/>
    <x v="19"/>
    <s v="Gestionar la actualización, validación y disposición de información de ordenamiento territorial de los nodos regionales y locales e integrar al sistema único."/>
    <s v="Datos publicados de información geográfica, geodésica y cartográfica"/>
    <n v="436"/>
    <d v="2021-03-09T00:00:00"/>
    <n v="2941780"/>
    <n v="25005130"/>
    <n v="75015390"/>
    <x v="0"/>
    <s v="JULIAN ESTEBAN PEÑA AGUDELO_x000a_FRANCISCO IVAN FRANCO RODRIGUEZ _x000a_MARIA ALEJANDRA GUERRERO MORILLO"/>
    <n v="0"/>
    <x v="0"/>
    <s v="24581_x000a_24582_x000a_24583"/>
    <x v="0"/>
    <x v="1"/>
  </r>
  <r>
    <x v="7"/>
    <n v="34"/>
    <x v="5"/>
    <x v="8"/>
    <x v="0"/>
    <x v="0"/>
    <x v="0"/>
    <x v="2"/>
    <s v="Cartografía"/>
    <x v="0"/>
    <n v="81151600"/>
    <s v="Prestación de servicios para realizar apoyo a la gestión administrativa de los procesos y proyectos misionales de la Subdirección de Geografía y Cartografía"/>
    <x v="2"/>
    <x v="2"/>
    <n v="10"/>
    <x v="0"/>
    <x v="0"/>
    <x v="1"/>
    <n v="26714830"/>
    <n v="26714830"/>
    <x v="0"/>
    <x v="2"/>
    <x v="0"/>
    <x v="1"/>
    <x v="21"/>
    <s v="Subdirección de Geografía y Cartografía "/>
    <x v="5"/>
    <s v="Subdirector de Geografía y Cartografía "/>
    <x v="8"/>
    <x v="13"/>
    <s v="Generar insumos y/o productos cartográficos"/>
    <s v="Cartografía escalas Medianas generada (1:10,000, 1:25,000)"/>
    <n v="441"/>
    <d v="2021-03-11T00:00:00"/>
    <e v="#N/A"/>
    <e v="#N/A"/>
    <e v="#N/A"/>
    <x v="1"/>
    <s v="JULIE ALEXANDRA PARRA SANTA"/>
    <n v="0"/>
    <x v="0"/>
    <n v="24577"/>
    <x v="0"/>
    <x v="0"/>
  </r>
  <r>
    <x v="7"/>
    <n v="70"/>
    <x v="5"/>
    <x v="8"/>
    <x v="0"/>
    <x v="0"/>
    <x v="0"/>
    <x v="0"/>
    <s v="Cartografía"/>
    <x v="0"/>
    <n v="81151600"/>
    <s v="Prestación de servicios para apoyar la gestión logística de la Subdirección de Geografía y Cartografía"/>
    <x v="2"/>
    <x v="2"/>
    <n v="10"/>
    <x v="0"/>
    <x v="0"/>
    <x v="0"/>
    <n v="26714830"/>
    <n v="26714830"/>
    <x v="0"/>
    <x v="2"/>
    <x v="0"/>
    <x v="1"/>
    <x v="21"/>
    <s v="Subdirección de Geografía y Cartografía "/>
    <x v="5"/>
    <s v="Subdirector de Geografía y Cartografía "/>
    <x v="8"/>
    <x v="13"/>
    <s v="Generar insumos y/o productos cartográficos"/>
    <s v="Cartografía escalas Medianas generada (1:10,000, 1:25,000)"/>
    <n v="506"/>
    <d v="2021-03-24T00:00:00"/>
    <n v="2671483"/>
    <n v="24132396"/>
    <n v="24132396"/>
    <x v="0"/>
    <s v="JULIE ALEXANDRA PARRA SANTA"/>
    <n v="2582434"/>
    <x v="0"/>
    <n v="24639"/>
    <x v="0"/>
    <x v="0"/>
  </r>
  <r>
    <x v="7"/>
    <n v="67"/>
    <x v="5"/>
    <x v="8"/>
    <x v="2"/>
    <x v="2"/>
    <x v="0"/>
    <x v="7"/>
    <s v="Fotogrametría"/>
    <x v="0"/>
    <n v="81151603"/>
    <s v="Prestación de servicios para apoyar el proceso de escaneo fotogramétrico  de rollos de aerofotografías análogas y compresión de imágenes."/>
    <x v="2"/>
    <x v="2"/>
    <n v="10"/>
    <x v="0"/>
    <x v="0"/>
    <x v="0"/>
    <n v="57060806"/>
    <n v="57060806"/>
    <x v="0"/>
    <x v="2"/>
    <x v="2"/>
    <x v="1"/>
    <x v="21"/>
    <s v="Subdirección de Geografía y Cartografía "/>
    <x v="5"/>
    <s v="Subdirector de Geografía y Cartografía "/>
    <x v="8"/>
    <x v="14"/>
    <s v="Generar y disponer nuevos productos asociados a la información cartográfica geográfica y geodésica "/>
    <s v="Datos publicados de información geográfica, geodésica y cartográfica"/>
    <n v="478"/>
    <d v="2021-03-16T00:00:00"/>
    <n v="2671483"/>
    <n v="24933841"/>
    <n v="24933841"/>
    <x v="0"/>
    <s v="KAREN DANIELA SABOGAL CRUZ_x000a_EDISON SEBASTIAN MAYORGA CIFUENTES_x000a_"/>
    <n v="24112516"/>
    <x v="0"/>
    <s v="24614_x000a_24733"/>
    <x v="0"/>
    <x v="0"/>
  </r>
  <r>
    <x v="7"/>
    <n v="41"/>
    <x v="5"/>
    <x v="8"/>
    <x v="2"/>
    <x v="2"/>
    <x v="0"/>
    <x v="7"/>
    <s v="Cartografía"/>
    <x v="0"/>
    <n v="81151600"/>
    <s v="Prestación de servicios para la toma de datos en campo de gravimetría y geomagnetismo."/>
    <x v="5"/>
    <x v="5"/>
    <n v="11"/>
    <x v="0"/>
    <x v="0"/>
    <x v="1"/>
    <n v="57060806"/>
    <n v="57060806"/>
    <x v="0"/>
    <x v="2"/>
    <x v="2"/>
    <x v="1"/>
    <x v="21"/>
    <s v="Subdirección de Geografía y Cartografía "/>
    <x v="5"/>
    <s v="Subdirector de Geografía y Cartografía "/>
    <x v="8"/>
    <x v="16"/>
    <s v="Densificar el marco de referencia geomagnéticos"/>
    <s v="Valores geomagnéticos generados"/>
    <n v="324"/>
    <d v="2021-02-17T00:00:00"/>
    <n v="2671483"/>
    <n v="27338176"/>
    <n v="54676352"/>
    <x v="0"/>
    <s v="KAREN MILENA SIERRA GONZÁLEZ _x000a_DEIBID STIVEEN RINCÓN VEGA"/>
    <n v="2384454"/>
    <x v="0"/>
    <s v="24485_x000a_24487"/>
    <x v="0"/>
    <x v="2"/>
  </r>
  <r>
    <x v="7"/>
    <n v="18"/>
    <x v="5"/>
    <x v="8"/>
    <x v="0"/>
    <x v="0"/>
    <x v="0"/>
    <x v="1"/>
    <s v="Cartografía"/>
    <x v="0"/>
    <n v="81151600"/>
    <s v="Prestación de servicios para el análisis, procesamiento y caracterización de imágenes insumo para la producción cartográfica."/>
    <x v="1"/>
    <x v="1"/>
    <n v="11"/>
    <x v="0"/>
    <x v="0"/>
    <x v="1"/>
    <n v="28530403"/>
    <n v="28530403"/>
    <x v="0"/>
    <x v="2"/>
    <x v="0"/>
    <x v="1"/>
    <x v="21"/>
    <s v="Subdirección de Geografía y Cartografía "/>
    <x v="5"/>
    <s v="Subdirector de Geografía y Cartografía "/>
    <x v="8"/>
    <x v="13"/>
    <s v="Capturar y/o gestionar imágenes del territorio colombiano e incorporarlas en el Banco Nacional de Imágenes, a escalas y temporalidad requerida para fines catastrales"/>
    <s v="Imágenes incorporadas al Banco Nacional de imágenes"/>
    <n v="116"/>
    <d v="2021-01-27T00:00:00"/>
    <n v="2671483"/>
    <n v="28495819"/>
    <n v="28495819"/>
    <x v="0"/>
    <s v="KAREN TATIANA BASTIDAS MENDEZ"/>
    <n v="34584"/>
    <x v="0"/>
    <n v="24259"/>
    <x v="0"/>
    <x v="0"/>
  </r>
  <r>
    <x v="7"/>
    <n v="52"/>
    <x v="5"/>
    <x v="8"/>
    <x v="2"/>
    <x v="2"/>
    <x v="0"/>
    <x v="1"/>
    <s v="Cartografía"/>
    <x v="0"/>
    <n v="81151600"/>
    <s v="Prestación de servicios para gestionar, organizar y procesar información geográfica requerida para los estudios e investigaciones asignadas."/>
    <x v="5"/>
    <x v="5"/>
    <n v="255"/>
    <x v="1"/>
    <x v="0"/>
    <x v="1"/>
    <n v="48553649"/>
    <n v="48553649"/>
    <x v="0"/>
    <x v="2"/>
    <x v="2"/>
    <x v="1"/>
    <x v="21"/>
    <s v="Subdirección de Geografía y Cartografía "/>
    <x v="5"/>
    <s v="Subdirector de Geografía y Cartografía "/>
    <x v="9"/>
    <x v="15"/>
    <s v="Elaborar y publicar documentos de caracterización territorial con fines de Catastro Multipropósito, conforme a metodología establecida."/>
    <s v="Documentos de estudios técnicos sobre geografía elaborados"/>
    <n v="368"/>
    <d v="2021-02-23T00:00:00"/>
    <n v="2941780"/>
    <n v="24220655"/>
    <n v="48441310"/>
    <x v="0"/>
    <s v="LAURA ALEJANDRA CANO ESPINEL_x000a_LUISA FERNANDA HERNANDEZ GUZMAN"/>
    <n v="112339"/>
    <x v="0"/>
    <s v="24522_x000a_24523"/>
    <x v="0"/>
    <x v="2"/>
  </r>
  <r>
    <x v="7"/>
    <n v="48"/>
    <x v="5"/>
    <x v="8"/>
    <x v="0"/>
    <x v="0"/>
    <x v="0"/>
    <x v="1"/>
    <s v="Cartografía"/>
    <x v="0"/>
    <n v="81151600"/>
    <s v="Prestación de servicios profesionales para realizar el control de calidad de los diagnósticos de los límites de las entidades territoriales y demás proyectos asociados"/>
    <x v="5"/>
    <x v="5"/>
    <n v="10"/>
    <x v="0"/>
    <x v="0"/>
    <x v="1"/>
    <n v="35342100"/>
    <n v="35342100"/>
    <x v="0"/>
    <x v="2"/>
    <x v="0"/>
    <x v="1"/>
    <x v="21"/>
    <s v="Subdirección de Geografía y Cartografía "/>
    <x v="5"/>
    <s v="Subdirector de Geografía y Cartografía "/>
    <x v="9"/>
    <x v="17"/>
    <s v="Elaborar, remitir y publicar el diagnóstico de  límites de 100 entidades territoriales como insumo para la caracterización territorial y levantamiento catastral."/>
    <s v="Documentos de estudios técnicos de deslindes y de Territorios Indígenas"/>
    <n v="360"/>
    <d v="2021-02-22T00:00:00"/>
    <n v="3640236"/>
    <n v="35310289"/>
    <n v="35310289"/>
    <x v="0"/>
    <s v="LEIBY  VIVIANA  LÓPEZ URRUTIA"/>
    <n v="31811"/>
    <x v="0"/>
    <n v="24516"/>
    <x v="0"/>
    <x v="0"/>
  </r>
  <r>
    <x v="7"/>
    <n v="50"/>
    <x v="5"/>
    <x v="8"/>
    <x v="1"/>
    <x v="1"/>
    <x v="0"/>
    <x v="1"/>
    <s v="Cartografía"/>
    <x v="0"/>
    <n v="81151600"/>
    <s v="Prestación de servicios para analizar, consolidar e integrar los documentos técnicos de los estudios e investigaciones geográficas, de conformidad con la metodología establecida."/>
    <x v="5"/>
    <x v="5"/>
    <n v="255"/>
    <x v="1"/>
    <x v="0"/>
    <x v="1"/>
    <n v="165464145"/>
    <n v="165464145"/>
    <x v="0"/>
    <x v="2"/>
    <x v="1"/>
    <x v="1"/>
    <x v="21"/>
    <s v="Subdirección de Geografía y Cartografía "/>
    <x v="5"/>
    <s v="Subdirector de Geografía y Cartografía "/>
    <x v="9"/>
    <x v="15"/>
    <s v="Elaborar y publicar documentos de caracterización territorial con fines de Catastro Multipropósito, conforme a metodología establecida."/>
    <s v="Documentos de estudios técnicos sobre geografía elaborados"/>
    <n v="402"/>
    <d v="2021-02-22T00:00:00"/>
    <n v="6683454"/>
    <n v="55027105"/>
    <n v="165081315"/>
    <x v="0"/>
    <s v="LEIDY MARITZA BERNAL VARGAS_x000a_AURA LORENA PINEDA JAIMES _x000a_MARGARITA MARÍA GALVIS"/>
    <n v="382830"/>
    <x v="0"/>
    <s v="24543_x000a_24544_x000a_24545"/>
    <x v="0"/>
    <x v="1"/>
  </r>
  <r>
    <x v="7"/>
    <n v="27"/>
    <x v="5"/>
    <x v="8"/>
    <x v="0"/>
    <x v="0"/>
    <x v="0"/>
    <x v="7"/>
    <s v="Cartografía"/>
    <x v="0"/>
    <n v="81151600"/>
    <s v="Prestación de servicios para realizar la preparación, revisión y consolidación de datos de campo para el cálculo y ajuste de la línea de nivelación"/>
    <x v="5"/>
    <x v="5"/>
    <n v="315"/>
    <x v="1"/>
    <x v="0"/>
    <x v="0"/>
    <n v="106292560"/>
    <n v="106292560"/>
    <x v="0"/>
    <x v="2"/>
    <x v="0"/>
    <x v="1"/>
    <x v="21"/>
    <s v="Subdirección de Geografía y Cartografía "/>
    <x v="5"/>
    <s v="Subdirector de Geografía y Cartografía "/>
    <x v="8"/>
    <x v="16"/>
    <s v="Densificar el marco de referencia gravimétricos"/>
    <s v="Valores gravimétricos generados"/>
    <n v="252"/>
    <d v="2021-02-08T00:00:00"/>
    <n v="4976424"/>
    <n v="52252452"/>
    <n v="52252452"/>
    <x v="0"/>
    <s v="LEYDI JOHANNA MOISÉS SEPÚLVEDA"/>
    <n v="54040108"/>
    <x v="0"/>
    <n v="24428"/>
    <x v="0"/>
    <x v="0"/>
  </r>
  <r>
    <x v="7"/>
    <n v="54"/>
    <x v="5"/>
    <x v="8"/>
    <x v="0"/>
    <x v="0"/>
    <x v="0"/>
    <x v="1"/>
    <s v="Cartografía"/>
    <x v="0"/>
    <n v="81151600"/>
    <s v="Prestación de servicios profesionales para la gestión y estructuración de la información de límites y fronteras."/>
    <x v="5"/>
    <x v="5"/>
    <n v="10"/>
    <x v="0"/>
    <x v="0"/>
    <x v="0"/>
    <n v="48314800"/>
    <n v="48314800"/>
    <x v="0"/>
    <x v="2"/>
    <x v="0"/>
    <x v="1"/>
    <x v="21"/>
    <s v="Subdirección de Geografía y Cartografía "/>
    <x v="5"/>
    <s v="Subdirector de Geografía y Cartografía "/>
    <x v="9"/>
    <x v="19"/>
    <s v="Gestionar la actualización, validación y disposición de información de ordenamiento territorial de los nodos regionales y locales e integrar al sistema único."/>
    <s v="Datos publicados de información geográfica, geodésica y cartográfica"/>
    <n v="370"/>
    <d v="2021-02-25T00:00:00"/>
    <n v="4976424"/>
    <n v="48271313"/>
    <n v="48271313"/>
    <x v="0"/>
    <s v="LUIS MIGUEL CHOCONTA MORALES "/>
    <n v="43487"/>
    <x v="0"/>
    <n v="24521"/>
    <x v="0"/>
    <x v="0"/>
  </r>
  <r>
    <x v="7"/>
    <n v="56"/>
    <x v="5"/>
    <x v="8"/>
    <x v="0"/>
    <x v="0"/>
    <x v="0"/>
    <x v="15"/>
    <s v="Cartografía"/>
    <x v="0"/>
    <n v="81151600"/>
    <s v="Prestación de servicios para realizar procesos de generalización de información cartográfica para los diferentes fines."/>
    <x v="5"/>
    <x v="5"/>
    <n v="8"/>
    <x v="0"/>
    <x v="0"/>
    <x v="0"/>
    <n v="21371864"/>
    <n v="21371864"/>
    <x v="0"/>
    <x v="2"/>
    <x v="0"/>
    <x v="1"/>
    <x v="21"/>
    <s v="Subdirección de Geografía y Cartografía "/>
    <x v="5"/>
    <s v="Subdirector de Geografía y Cartografía "/>
    <x v="8"/>
    <x v="13"/>
    <s v="Generar insumos y/o productos cartográficos"/>
    <s v="Cartografía escalas Medianas generada (1:10,000, 1:25,000)"/>
    <n v="399"/>
    <d v="2021-02-25T00:00:00"/>
    <n v="2671483"/>
    <n v="21371864"/>
    <n v="21371864"/>
    <x v="0"/>
    <s v="LUZ KELLY GARCÍA CONDE"/>
    <n v="0"/>
    <x v="0"/>
    <n v="24538"/>
    <x v="0"/>
    <x v="0"/>
  </r>
  <r>
    <x v="7"/>
    <n v="8"/>
    <x v="5"/>
    <x v="8"/>
    <x v="2"/>
    <x v="2"/>
    <x v="0"/>
    <x v="1"/>
    <s v="Cartografía"/>
    <x v="0"/>
    <n v="81151600"/>
    <s v="Prestación de servicios para el fortalecimiento de los productos y servicios de información geográfica, cartográfica y geodésica, promoviendo su descubrimiento y uso."/>
    <x v="1"/>
    <x v="1"/>
    <n v="10"/>
    <x v="0"/>
    <x v="0"/>
    <x v="0"/>
    <n v="146607320"/>
    <n v="146607320"/>
    <x v="0"/>
    <x v="2"/>
    <x v="2"/>
    <x v="1"/>
    <x v="21"/>
    <s v="Subdirección de Geografía y Cartografía "/>
    <x v="5"/>
    <s v="Subdirector de Geografía y Cartografía "/>
    <x v="9"/>
    <x v="18"/>
    <s v="Robustecer el sistema de información única de información geográfica, cartográfica y geodésica &quot;Colombia en Mapas&quot;"/>
    <s v="Datos publicados de información geográfica, geodésica y cartográfica"/>
    <n v="76"/>
    <d v="2021-01-21T00:00:00"/>
    <n v="7550277"/>
    <n v="73237687"/>
    <n v="146475374"/>
    <x v="0"/>
    <s v="MARIA ANDREA GONZALEZ MURGUEITIO  _x000a_JULIÁN FRANKY TOBÓN"/>
    <n v="131946"/>
    <x v="0"/>
    <s v="24230_x000a_24233"/>
    <x v="0"/>
    <x v="2"/>
  </r>
  <r>
    <x v="7"/>
    <n v="45"/>
    <x v="5"/>
    <x v="8"/>
    <x v="0"/>
    <x v="0"/>
    <x v="0"/>
    <x v="7"/>
    <s v="Cartografía"/>
    <x v="0"/>
    <n v="81151600"/>
    <s v="Prestación de servicios profesionales para el apoyo en la gestión de procesamiento de estaciones y control de calidad en la obtención de coordenadas, de acuerdo con las especificaciones y prioridades establecidas"/>
    <x v="5"/>
    <x v="5"/>
    <n v="11"/>
    <x v="0"/>
    <x v="0"/>
    <x v="1"/>
    <n v="31417067"/>
    <n v="31417067"/>
    <x v="0"/>
    <x v="2"/>
    <x v="0"/>
    <x v="1"/>
    <x v="21"/>
    <s v="Subdirección de Geografía y Cartografía "/>
    <x v="5"/>
    <s v="Subdirector de Geografía y Cartografía "/>
    <x v="8"/>
    <x v="16"/>
    <s v="Densificar el marco de referencia terrestre"/>
    <s v="Datos Rinex de las estaciones permanentes generados"/>
    <n v="361"/>
    <d v="2021-02-19T00:00:00"/>
    <n v="2941780"/>
    <n v="29417800"/>
    <n v="29417800"/>
    <x v="0"/>
    <s v="MARIA CAMILA BAUTISTA"/>
    <n v="1999267"/>
    <x v="0"/>
    <n v="24517"/>
    <x v="0"/>
    <x v="0"/>
  </r>
  <r>
    <x v="7"/>
    <n v="3"/>
    <x v="5"/>
    <x v="8"/>
    <x v="0"/>
    <x v="0"/>
    <x v="0"/>
    <x v="1"/>
    <s v="Cartografía"/>
    <x v="0"/>
    <n v="81151600"/>
    <s v="Prestación de servicios para apoyar la implementación de métodos estadísticos en la subdirección y generación de nuevos productos."/>
    <x v="5"/>
    <x v="5"/>
    <n v="9"/>
    <x v="0"/>
    <x v="0"/>
    <x v="0"/>
    <n v="65973294"/>
    <n v="65973294"/>
    <x v="0"/>
    <x v="2"/>
    <x v="0"/>
    <x v="1"/>
    <x v="21"/>
    <s v="Subdirección de Geografía y Cartografía "/>
    <x v="5"/>
    <s v="Subdirector de Geografía y Cartografía "/>
    <x v="9"/>
    <x v="18"/>
    <s v="Gestionar la actualización, validación y disposición de información de ordenamiento territorial de los nodos regionales y locales e integrar al sistema único."/>
    <s v="Datos publicados de información geográfica, geodésica y cartográfica"/>
    <n v="50"/>
    <d v="2021-01-19T00:00:00"/>
    <n v="7550277"/>
    <n v="65939086"/>
    <n v="65939086"/>
    <x v="0"/>
    <s v="MARIA PAULA DUEÑAS HERRERA"/>
    <n v="34208"/>
    <x v="0"/>
    <n v="24207"/>
    <x v="0"/>
    <x v="0"/>
  </r>
  <r>
    <x v="7"/>
    <n v="1"/>
    <x v="5"/>
    <x v="8"/>
    <x v="0"/>
    <x v="0"/>
    <x v="0"/>
    <x v="1"/>
    <s v="Servicios de formación profesional en ingeniería"/>
    <x v="0"/>
    <n v="86101610"/>
    <s v="Prestación de servicios para apoyar la actualización de los procesos de la Subdirección de Geografía y Cartografía"/>
    <x v="1"/>
    <x v="1"/>
    <n v="11"/>
    <x v="0"/>
    <x v="0"/>
    <x v="1"/>
    <n v="45518000"/>
    <n v="45518000"/>
    <x v="0"/>
    <x v="2"/>
    <x v="0"/>
    <x v="1"/>
    <x v="21"/>
    <s v="Subdirección de Geografía y Cartografía "/>
    <x v="5"/>
    <s v="Subdirector de Geografía y Cartografía "/>
    <x v="8"/>
    <x v="13"/>
    <s v="Generar insumos y/o productos cartográficos"/>
    <s v="Cartografía escalas Medianas generada (1:10,000, 1:25,000)"/>
    <n v="42"/>
    <d v="2021-01-25T00:00:00"/>
    <n v="4263522"/>
    <n v="45477568"/>
    <n v="45477568"/>
    <x v="0"/>
    <s v="MARIANA  JARAMILLO RAMIREZ"/>
    <n v="40432"/>
    <x v="0"/>
    <n v="24243"/>
    <x v="0"/>
    <x v="0"/>
  </r>
  <r>
    <x v="7"/>
    <n v="25"/>
    <x v="5"/>
    <x v="8"/>
    <x v="2"/>
    <x v="2"/>
    <x v="0"/>
    <x v="7"/>
    <s v="Cartografía"/>
    <x v="0"/>
    <n v="81151600"/>
    <s v="Prestación de servicios profesionales para orientar y optimizar los procesos de producción cartográfica, asignados de conformidad con los lineamientos establecidos."/>
    <x v="5"/>
    <x v="5"/>
    <n v="315"/>
    <x v="1"/>
    <x v="0"/>
    <x v="1"/>
    <n v="120913653"/>
    <n v="120913653"/>
    <x v="0"/>
    <x v="2"/>
    <x v="2"/>
    <x v="1"/>
    <x v="21"/>
    <s v="Subdirección de Geografía y Cartografía "/>
    <x v="5"/>
    <s v="Subdirector de Geografía y Cartografía "/>
    <x v="8"/>
    <x v="13"/>
    <s v="Generar insumos y/o productos cartográficos"/>
    <s v="Cartografía escalas Medianas generada (1:10,000, 1:25,000)"/>
    <n v="199"/>
    <d v="2021-02-05T00:00:00"/>
    <n v="5757793"/>
    <n v="60456826"/>
    <n v="120913652"/>
    <x v="0"/>
    <s v="MIGUEL ANGEL RAMÍREZ GUTIÉRREZ_x000a_VICTOR ANDRÉS MARTÍNEZ RUÍZ"/>
    <n v="1"/>
    <x v="0"/>
    <s v="24386_x000a_24388"/>
    <x v="0"/>
    <x v="2"/>
  </r>
  <r>
    <x v="7"/>
    <n v="40"/>
    <x v="5"/>
    <x v="8"/>
    <x v="0"/>
    <x v="0"/>
    <x v="0"/>
    <x v="7"/>
    <s v="Cartografía"/>
    <x v="0"/>
    <n v="81151600"/>
    <s v="Prestación de servicios para realizar el seguimiento y control de calidad de los proyectos de producción cartográfica, de acuerdo con las priorizaciones"/>
    <x v="5"/>
    <x v="5"/>
    <n v="11"/>
    <x v="0"/>
    <x v="0"/>
    <x v="0"/>
    <n v="53146280"/>
    <n v="53146280"/>
    <x v="0"/>
    <x v="2"/>
    <x v="0"/>
    <x v="1"/>
    <x v="21"/>
    <s v="Subdirección de Geografía y Cartografía "/>
    <x v="5"/>
    <s v="Subdirector de Geografía y Cartografía "/>
    <x v="8"/>
    <x v="13"/>
    <s v="Oficializar e integrar la información cartográfica producida por terceros  a las bases de datos oficiales del País "/>
    <s v="Cartografía escalas Medianas generada (1:10,000, 1:25,000)"/>
    <n v="305"/>
    <d v="2021-02-16T00:00:00"/>
    <n v="4976424"/>
    <n v="51423048"/>
    <n v="51423048"/>
    <x v="0"/>
    <s v="MILTON FERNEY NUÑEZ RODRIGUEZ "/>
    <n v="1723232"/>
    <x v="0"/>
    <n v="24473"/>
    <x v="0"/>
    <x v="0"/>
  </r>
  <r>
    <x v="7"/>
    <n v="12"/>
    <x v="5"/>
    <x v="8"/>
    <x v="7"/>
    <x v="10"/>
    <x v="0"/>
    <x v="1"/>
    <s v="Cartografía"/>
    <x v="0"/>
    <n v="81151600"/>
    <s v="Prestación de servicios para la captura de información vectorial, de conformidad con las especificaciones técnicas y rendimientos establecidos."/>
    <x v="1"/>
    <x v="1"/>
    <n v="11"/>
    <x v="0"/>
    <x v="0"/>
    <x v="0"/>
    <n v="352739640"/>
    <n v="352739640"/>
    <x v="0"/>
    <x v="2"/>
    <x v="7"/>
    <x v="1"/>
    <x v="21"/>
    <s v="Subdirección de Geografía y Cartografía "/>
    <x v="5"/>
    <s v="Subdirector de Geografía y Cartografía "/>
    <x v="8"/>
    <x v="13"/>
    <s v="Generar insumos y/o productos cartográficos"/>
    <s v="Cartografía escalas Medianas generada (1:10,000, 1:25,000)"/>
    <n v="96"/>
    <d v="2021-01-26T00:00:00"/>
    <n v="0"/>
    <n v="44092455"/>
    <n v="352739640"/>
    <x v="0"/>
    <s v="NORMA LUCERO DEL CARMEN SARMIENTO FONSECA  _x000a_JAVIER HERNANDO CABREJO CALDERON_x000a_OMAR FREDY SANDOVAL CUARTAS _x000a_ORLANDO WILLIAM BARRERA ESCOBAR_x000a_ GABRIEL ENRIQUE RUIZ RIAÑO_x000a_LUIS ENRIQUE CUSPOCA FONSECA  _x000a_CARLOS AUGUSTO CABREJO CALDERON_x000a_FERNANDO DARIO FULA VARGAS"/>
    <n v="0"/>
    <x v="0"/>
    <s v="24248_x000a_24249_x000a_24275_x000a_24276_x000a_24277_x000a_24278_x000a_24279_x000a_24677"/>
    <x v="0"/>
    <x v="10"/>
  </r>
  <r>
    <x v="7"/>
    <n v="5"/>
    <x v="5"/>
    <x v="8"/>
    <x v="0"/>
    <x v="0"/>
    <x v="0"/>
    <x v="1"/>
    <s v="Cartografía"/>
    <x v="0"/>
    <n v="81151600"/>
    <s v="Prestación de servicios para la generación de contenidos asociados a los procesos geográficos, cartográficos y geodésicos"/>
    <x v="5"/>
    <x v="5"/>
    <n v="9"/>
    <x v="0"/>
    <x v="0"/>
    <x v="0"/>
    <n v="50310810"/>
    <n v="50310810"/>
    <x v="0"/>
    <x v="2"/>
    <x v="0"/>
    <x v="1"/>
    <x v="21"/>
    <s v="Subdirección de Geografía y Cartografía "/>
    <x v="5"/>
    <s v="Subdirector de Geografía y Cartografía "/>
    <x v="9"/>
    <x v="19"/>
    <s v="Robustecer el sistema de información única de información geográfica, cartográfica y geodésica &quot;Colombia en Mapas&quot;"/>
    <s v="Datos publicados de información geográfica, geodésica y cartográfica"/>
    <n v="58"/>
    <d v="2021-01-20T00:00:00"/>
    <n v="5757793"/>
    <n v="50284725"/>
    <n v="50284725"/>
    <x v="0"/>
    <s v="PABLO ALEJANDRO MENDEZ HERNANDEZ"/>
    <n v="26085"/>
    <x v="0"/>
    <n v="24339"/>
    <x v="0"/>
    <x v="0"/>
  </r>
  <r>
    <x v="7"/>
    <n v="16"/>
    <x v="5"/>
    <x v="8"/>
    <x v="2"/>
    <x v="2"/>
    <x v="0"/>
    <x v="1"/>
    <s v="Cartografía"/>
    <x v="0"/>
    <n v="81151600"/>
    <s v="Prestación de servicios profesionales para realizar las actividades de cálculo de proyectos GNSS y demás asignados."/>
    <x v="1"/>
    <x v="1"/>
    <n v="11"/>
    <x v="0"/>
    <x v="0"/>
    <x v="1"/>
    <n v="66741840"/>
    <n v="66741840"/>
    <x v="0"/>
    <x v="2"/>
    <x v="2"/>
    <x v="1"/>
    <x v="21"/>
    <s v="Subdirección de Geografía y Cartografía "/>
    <x v="5"/>
    <s v="Subdirector de Geografía y Cartografía "/>
    <x v="8"/>
    <x v="16"/>
    <s v="Densificar el marco de referencia terrestre"/>
    <s v="Datos Rinex de las estaciones permanentes generados"/>
    <n v="108"/>
    <d v="2021-01-27T00:00:00"/>
    <n v="3124732"/>
    <n v="33330475"/>
    <n v="66660950"/>
    <x v="0"/>
    <s v="PABLO ALEJANDRO MENDEZ HERNANDEZ_x000a_JENNY AZUCENA HERRERA GARZON"/>
    <n v="80890"/>
    <x v="0"/>
    <s v="24250_x000a_24251"/>
    <x v="0"/>
    <x v="2"/>
  </r>
  <r>
    <x v="8"/>
    <n v="1"/>
    <x v="5"/>
    <x v="8"/>
    <x v="0"/>
    <x v="0"/>
    <x v="0"/>
    <x v="11"/>
    <s v="Cartografía"/>
    <x v="0"/>
    <n v="81151600"/>
    <s v="Capturar y/o adquirir imágenes para la producción cartográfica de proyectos específicos del IGAC"/>
    <x v="0"/>
    <x v="0"/>
    <n v="8"/>
    <x v="0"/>
    <x v="0"/>
    <x v="0"/>
    <n v="536446618"/>
    <n v="536446618"/>
    <x v="0"/>
    <x v="2"/>
    <x v="0"/>
    <x v="1"/>
    <x v="21"/>
    <s v="Subdirección de Geografía y Cartografía "/>
    <x v="0"/>
    <s v="Subdirector de Geografía y Cartografía "/>
    <x v="8"/>
    <x v="13"/>
    <s v="Capturar y/o gestionar imágenes del territorio colombiano e incorporarlas en el Banco Nacional de Imágenes, a escalas y temporalidad requerida para fines catastrales"/>
    <s v="Imágenes incorporadas al Banco Nacional de imágenes"/>
    <n v="532"/>
    <d v="2021-04-14T00:00:00"/>
    <m/>
    <n v="495677770.72000003"/>
    <n v="495677770.72000003"/>
    <x v="0"/>
    <s v="PROCALCULO PROSIS S.A.S"/>
    <n v="40768847.279999971"/>
    <x v="0"/>
    <n v="24682"/>
    <x v="0"/>
    <x v="0"/>
  </r>
  <r>
    <x v="8"/>
    <n v="1"/>
    <x v="5"/>
    <x v="8"/>
    <x v="0"/>
    <x v="0"/>
    <x v="0"/>
    <x v="7"/>
    <s v="Placa de acero inoxidable"/>
    <x v="0"/>
    <n v="30102205"/>
    <s v="Adquisición de placas metálicas para materialización de puntos geodésicos."/>
    <x v="0"/>
    <x v="0"/>
    <n v="3"/>
    <x v="0"/>
    <x v="3"/>
    <x v="0"/>
    <n v="10000000"/>
    <n v="10000000"/>
    <x v="0"/>
    <x v="2"/>
    <x v="0"/>
    <x v="1"/>
    <x v="21"/>
    <s v="Subdirección de Geografía y Cartografía "/>
    <x v="5"/>
    <s v="Subdirector de Geografía y Cartografía "/>
    <x v="8"/>
    <x v="16"/>
    <s v="Densificar el marco de referencia terrestre"/>
    <s v="Puntos Geodésicos Materializados"/>
    <n v="544"/>
    <d v="2021-04-21T00:00:00"/>
    <n v="3659250"/>
    <n v="3659250"/>
    <n v="3659250"/>
    <x v="0"/>
    <s v="PROCESO DECLARADO DESIERTO"/>
    <n v="6340750"/>
    <x v="0"/>
    <m/>
    <x v="0"/>
    <x v="0"/>
  </r>
  <r>
    <x v="7"/>
    <n v="6"/>
    <x v="5"/>
    <x v="8"/>
    <x v="1"/>
    <x v="1"/>
    <x v="0"/>
    <x v="1"/>
    <s v="Cartografía"/>
    <x v="0"/>
    <n v="81151600"/>
    <s v="Prestación de servicios profesionales para apoyar la gestión técnica de los procesos de deslindes, de conformidad con los criterios técnicos y normatividad establecida"/>
    <x v="5"/>
    <x v="5"/>
    <n v="10"/>
    <x v="0"/>
    <x v="0"/>
    <x v="1"/>
    <n v="106026300"/>
    <n v="106026300"/>
    <x v="0"/>
    <x v="2"/>
    <x v="1"/>
    <x v="1"/>
    <x v="21"/>
    <s v="Subdirección de Geografía y Cartografía "/>
    <x v="5"/>
    <s v="Subdirector de Geografía y Cartografía "/>
    <x v="9"/>
    <x v="17"/>
    <s v="Realizar la apertura y expedición del acta de deslinde de tres (3) procesos"/>
    <s v="Documentos de estudios técnicos de deslindes y de Territorios Indígenas"/>
    <n v="69"/>
    <d v="2021-01-21T00:00:00"/>
    <n v="3640236"/>
    <n v="35310289"/>
    <n v="105930867"/>
    <x v="0"/>
    <s v="SAIDY CAROLINA CASTRO VASQUEZ_x000a_HUGO ANDRES CERON BERMUDEZ_x000a_DIANA ALEXANDRA CHINGATE CACERES_x000a_"/>
    <n v="95433"/>
    <x v="0"/>
    <s v="24224_x000a_24226_x000a_24227"/>
    <x v="0"/>
    <x v="1"/>
  </r>
  <r>
    <x v="7"/>
    <n v="49"/>
    <x v="5"/>
    <x v="8"/>
    <x v="3"/>
    <x v="3"/>
    <x v="0"/>
    <x v="7"/>
    <s v="Cartografía"/>
    <x v="0"/>
    <n v="81151600"/>
    <s v="Prestación de servicios para analizar y desarrollar el componente temático de los estudios y/o investigaciones geográficas asignadas, de conformidad con la metodología establecida."/>
    <x v="5"/>
    <x v="5"/>
    <n v="255"/>
    <x v="1"/>
    <x v="0"/>
    <x v="1"/>
    <n v="120163140"/>
    <n v="120163140"/>
    <x v="0"/>
    <x v="2"/>
    <x v="3"/>
    <x v="1"/>
    <x v="21"/>
    <s v="Subdirección de Geografía y Cartografía "/>
    <x v="5"/>
    <s v="Subdirector de Geografía y Cartografía "/>
    <x v="9"/>
    <x v="15"/>
    <s v="Elaborar y publicar documentos de caracterización territorial con fines de Catastro Multipropósito, conforme a metodología establecida."/>
    <s v="Documentos de estudios técnicos sobre geografía elaborados"/>
    <n v="349"/>
    <d v="2021-02-22T00:00:00"/>
    <n v="3640236"/>
    <n v="29971276"/>
    <n v="119885104"/>
    <x v="0"/>
    <s v="SANDRA MIREYA ROMERO RODRIGUEZ_x000a_DIANA ALEJANDRA ESQUIVEL PERDOMO_x000a_YURY DHUSLEY ENTRADA TOBAR _x000a_LEIDY VANESSA ALBA AYALA "/>
    <n v="278036"/>
    <x v="0"/>
    <s v="24508_x000a_24513_x000a_24514_x000a_24515"/>
    <x v="0"/>
    <x v="3"/>
  </r>
  <r>
    <x v="7"/>
    <n v="75"/>
    <x v="5"/>
    <x v="8"/>
    <x v="2"/>
    <x v="2"/>
    <x v="0"/>
    <x v="8"/>
    <s v="Servicios de comercio internacional"/>
    <x v="0"/>
    <n v="80151600"/>
    <s v="Prestación de servicio para apoyar la organización, digitalización, control y seguimiento de los productos y servicios de la Subdirección de Geografía y Cartografía."/>
    <x v="0"/>
    <x v="0"/>
    <n v="8"/>
    <x v="0"/>
    <x v="0"/>
    <x v="1"/>
    <n v="33571440"/>
    <n v="33571440"/>
    <x v="0"/>
    <x v="2"/>
    <x v="2"/>
    <x v="1"/>
    <x v="21"/>
    <s v="Subdirección de Geografía y Cartografía "/>
    <x v="5"/>
    <s v="Subdirector de Geografía y Cartografía "/>
    <x v="8"/>
    <x v="13"/>
    <s v="Capturar y/o gestionar imágenes del territorio colombiano e incorporarlas en el Banco Nacional de Imágenes, a escalas y temporalidad requerida para fines catastrales"/>
    <s v="Imágenes incorporadas al Banco Nacional de imágenes"/>
    <n v="546"/>
    <d v="2021-04-23T00:00:00"/>
    <n v="2098215"/>
    <n v="16785720"/>
    <n v="33571440"/>
    <x v="0"/>
    <s v="SANTIAGO ANDRADE GIL _x000a_NUBIA ESPERAZA MONTALVE PATIÑO"/>
    <n v="0"/>
    <x v="0"/>
    <s v="24688_x000a_24689"/>
    <x v="0"/>
    <x v="2"/>
  </r>
  <r>
    <x v="7"/>
    <n v="73"/>
    <x v="5"/>
    <x v="8"/>
    <x v="2"/>
    <x v="2"/>
    <x v="0"/>
    <x v="8"/>
    <s v="Servicios de comercio internacional"/>
    <x v="0"/>
    <n v="80151600"/>
    <s v="Prestación de servicios para estructurar y elaborar cartografía temática de los proyectos asignados, de conformidad con las especificaciones técnicas y los tiempos establecidos."/>
    <x v="0"/>
    <x v="0"/>
    <n v="8"/>
    <x v="0"/>
    <x v="0"/>
    <x v="1"/>
    <n v="42743728"/>
    <n v="42743728"/>
    <x v="0"/>
    <x v="2"/>
    <x v="2"/>
    <x v="1"/>
    <x v="21"/>
    <s v="Subdirección de Geografía y Cartografía "/>
    <x v="5"/>
    <s v="Subdirector de Geografía y Cartografía "/>
    <x v="8"/>
    <x v="13"/>
    <s v="Generar insumos y/o productos cartográficos"/>
    <s v="Cartografía escalas Medianas generada (1:10,000, 1:25,000)"/>
    <n v="541"/>
    <d v="2021-04-22T00:00:00"/>
    <n v="2671483"/>
    <n v="21371864"/>
    <n v="42743728"/>
    <x v="0"/>
    <s v="SANTIAGO DÍAZ BOLÍVAR _x000a_LINA PAOLA FANDIÑO HERRERA"/>
    <n v="0"/>
    <x v="0"/>
    <s v="24686_x000a_24691"/>
    <x v="0"/>
    <x v="2"/>
  </r>
  <r>
    <x v="7"/>
    <n v="36"/>
    <x v="5"/>
    <x v="8"/>
    <x v="0"/>
    <x v="0"/>
    <x v="0"/>
    <x v="7"/>
    <s v="Cartografía"/>
    <x v="0"/>
    <n v="81151600"/>
    <s v="Prestación de servicios profesionales para gestionar la etapa preparatoria de las solicitudes de bienes, servicio y/o obras publicas así como registro, verificación y publicación de los tramites contractuales dentro de las plataformas"/>
    <x v="5"/>
    <x v="5"/>
    <n v="11"/>
    <x v="0"/>
    <x v="0"/>
    <x v="1"/>
    <n v="80634026"/>
    <n v="80634026"/>
    <x v="0"/>
    <x v="2"/>
    <x v="0"/>
    <x v="1"/>
    <x v="21"/>
    <s v="Subdirección de Geografía y Cartografía "/>
    <x v="5"/>
    <s v="Subdirector de Geografía y Cartografía "/>
    <x v="8"/>
    <x v="13"/>
    <s v="Generar insumos y/o productos cartográficos"/>
    <s v="Cartografía escalas Medianas generada (1:10,000, 1:25,000)"/>
    <n v="286"/>
    <d v="2021-02-15T00:00:00"/>
    <n v="7550277"/>
    <n v="80536288"/>
    <n v="80536288"/>
    <x v="0"/>
    <s v="SONIA BELTRAN"/>
    <n v="97738"/>
    <x v="0"/>
    <n v="24451"/>
    <x v="0"/>
    <x v="0"/>
  </r>
  <r>
    <x v="7"/>
    <n v="26"/>
    <x v="5"/>
    <x v="8"/>
    <x v="4"/>
    <x v="6"/>
    <x v="0"/>
    <x v="7"/>
    <s v="Cartografía"/>
    <x v="0"/>
    <n v="81151600"/>
    <s v="Prestación de servicios para elaborar ortoimágenes a diferentes escalas, de conformidad con las especificaciones técnicas y rendimientos establecidos."/>
    <x v="5"/>
    <x v="5"/>
    <n v="315"/>
    <x v="1"/>
    <x v="0"/>
    <x v="1"/>
    <n v="194381550"/>
    <n v="194381550"/>
    <x v="0"/>
    <x v="2"/>
    <x v="4"/>
    <x v="1"/>
    <x v="21"/>
    <s v="Subdirección de Geografía y Cartografía "/>
    <x v="5"/>
    <s v="Subdirector de Geografía y Cartografía "/>
    <x v="8"/>
    <x v="13"/>
    <s v="Generar insumos y/o productos cartográficos"/>
    <s v="Cartografía escalas Medianas generada (1:10,000, 1:25,000)"/>
    <n v="214"/>
    <d v="2021-02-08T00:00:00"/>
    <n v="2671483"/>
    <n v="27605324"/>
    <n v="193237268"/>
    <x v="0"/>
    <s v="YEISSON  ANDRÉS PORTILLA  IBAÑEZ _x000a_LAURA  VIVIANA  BUITRAGO  MARTÍNEZ_x000a_ DIEGO  JOAQUIN  RUGELES MARTÍNEZ_x000a_DANIEL FERNANDO SILVA ÁVILA_x000a_ANDREA DEL PILAR MERCHÁN CANTOR _x000a_RIKY ERIK RICARDO ANDRADE_x000a_LAURA URREGO HINCAPIE"/>
    <n v="1144282"/>
    <x v="0"/>
    <s v="24400_x000a_24401_x000a_24402_x000a_24403_x000a_24404_x000a_24405_x000a_24406_x000a_"/>
    <x v="0"/>
    <x v="6"/>
  </r>
  <r>
    <x v="7"/>
    <n v="23"/>
    <x v="5"/>
    <x v="8"/>
    <x v="0"/>
    <x v="0"/>
    <x v="0"/>
    <x v="7"/>
    <s v="Cartografía"/>
    <x v="0"/>
    <n v="81151600"/>
    <s v="Prestación de servicio para realizar la revisión y reparación de los componentes eléctricos y electrónicos de las estaciones magna-eco para su instalación en campo"/>
    <x v="5"/>
    <x v="5"/>
    <n v="11"/>
    <x v="0"/>
    <x v="0"/>
    <x v="1"/>
    <n v="31417067"/>
    <n v="31417067"/>
    <x v="0"/>
    <x v="2"/>
    <x v="0"/>
    <x v="1"/>
    <x v="21"/>
    <s v="Subdirección de Geografía y Cartografía "/>
    <x v="5"/>
    <s v="Subdirector de Geografía y Cartografía "/>
    <x v="8"/>
    <x v="16"/>
    <s v="Densificar el marco de referencia terrestre"/>
    <s v="Datos Rinex de las estaciones permanentes generados"/>
    <n v="184"/>
    <d v="2021-02-04T00:00:00"/>
    <n v="2671483"/>
    <n v="28495819"/>
    <n v="28495819"/>
    <x v="0"/>
    <s v="YIMMY FERNEY LONDOÑO HERNANDEZ"/>
    <n v="2921248"/>
    <x v="0"/>
    <n v="24369"/>
    <x v="0"/>
    <x v="0"/>
  </r>
  <r>
    <x v="7"/>
    <n v="14"/>
    <x v="5"/>
    <x v="8"/>
    <x v="8"/>
    <x v="8"/>
    <x v="0"/>
    <x v="1"/>
    <s v="Cartografía"/>
    <x v="0"/>
    <n v="81151600"/>
    <s v="Prestación de servicios para realizar la edición, estructuración e integración de la cartografía básica, de conformidad con las especificaciones técnicas establecidas."/>
    <x v="1"/>
    <x v="1"/>
    <n v="11"/>
    <x v="0"/>
    <x v="0"/>
    <x v="1"/>
    <n v="388763100"/>
    <n v="388763100"/>
    <x v="0"/>
    <x v="2"/>
    <x v="9"/>
    <x v="1"/>
    <x v="21"/>
    <s v="Subdirección de Geografía y Cartografía "/>
    <x v="5"/>
    <s v="Subdirector de Geografía y Cartografía "/>
    <x v="8"/>
    <x v="13"/>
    <s v="Generar insumos y/o productos cartográficos"/>
    <s v="Cartografía escalas Medianas generada (1:10,000, 1:25,000)"/>
    <n v="111"/>
    <d v="2021-01-26T00:00:00"/>
    <n v="3640236"/>
    <n v="38829184"/>
    <n v="388291840"/>
    <x v="0"/>
    <s v="YUDY PAOLA FAGUA MERCHAN  _x000a_LESLY JINETH GARCIA CANTILLO_x000a_ASTRID CAROLINA SANDOVAL ROJAS_x000a_WILLIAM DIDIER BENAVIDES MENDIVELSO_x000a_ LINA MARIA BARRERA AVELLANEDA_x000a_ÁNGELA VIVIANA MARTÍNEZ CHITIVA_x000a_KAREN DAHYAN ÑUSTEZ PORTES_x000a_EDWIN ANDRÉS NIÑO NIÑO_x000a_NELSON ANDRÉS BUITRAGO GARCÍA _x000a_ LAURA NATALY TIUSABÁ QUIROGA"/>
    <n v="471260"/>
    <x v="0"/>
    <s v="24257_x000a_24311_x000a_24374_x000a_24397_x000a_24375_x000a_24381_x000a_24383_x000a_24384_x000a_24390_x000a_24396"/>
    <x v="0"/>
    <x v="8"/>
  </r>
  <r>
    <x v="7"/>
    <m/>
    <x v="5"/>
    <x v="8"/>
    <x v="0"/>
    <x v="4"/>
    <x v="1"/>
    <x v="6"/>
    <s v="Sistemas y equipo de apoyo para transporte aéreo"/>
    <x v="0"/>
    <n v="25191500"/>
    <s v="Prestación de servicios de mantenimiento preventivo programado de rutina y de imprevistos, incluyendo repuestos para mantener la aeronavegabilidad del avión Twinn Commander 690A con matrícula HK117G propiedad del IGAC."/>
    <x v="4"/>
    <x v="4"/>
    <n v="5"/>
    <x v="0"/>
    <x v="0"/>
    <x v="0"/>
    <n v="550000000"/>
    <n v="550000000"/>
    <x v="0"/>
    <x v="2"/>
    <x v="0"/>
    <x v="1"/>
    <x v="21"/>
    <s v="Subdirección de Geografía y Cartografía "/>
    <x v="5"/>
    <s v="Subdirector de Geografía y Cartografía "/>
    <x v="8"/>
    <x v="13"/>
    <s v="Capturar y/o gestionar imágenes del territorio colombiano e incorporarlas en el Banco Nacional de Imágenes, a escalas y temporalidad requerida para fines catastrales"/>
    <s v="Imágenes incorporadas al Banco Nacional de imágenes"/>
    <m/>
    <m/>
    <e v="#N/A"/>
    <e v="#N/A"/>
    <e v="#N/A"/>
    <x v="1"/>
    <m/>
    <n v="0"/>
    <x v="0"/>
    <m/>
    <x v="1"/>
    <x v="4"/>
  </r>
  <r>
    <x v="7"/>
    <m/>
    <x v="5"/>
    <x v="8"/>
    <x v="0"/>
    <x v="4"/>
    <x v="1"/>
    <x v="6"/>
    <s v="Cartografía"/>
    <x v="0"/>
    <n v="81151600"/>
    <s v="Prestación de servicios profesionales para orientar técnicamente la ejecución de los  proyectos  y procesos de la Subdirección de Geografía y Cartografía."/>
    <x v="3"/>
    <x v="3"/>
    <n v="7"/>
    <x v="0"/>
    <x v="0"/>
    <x v="1"/>
    <n v="52851939"/>
    <n v="52851939"/>
    <x v="0"/>
    <x v="2"/>
    <x v="0"/>
    <x v="1"/>
    <x v="21"/>
    <s v="Subdirección de Geografía y Cartografía "/>
    <x v="0"/>
    <s v="Subdirector de Geografía y Cartografía "/>
    <x v="8"/>
    <x v="20"/>
    <s v="Generar insumos y/o productos cartográficos "/>
    <s v="Cartografía escalas Medianas generada (1:10,000, 1:25,000)"/>
    <m/>
    <m/>
    <e v="#N/A"/>
    <e v="#N/A"/>
    <e v="#N/A"/>
    <x v="1"/>
    <m/>
    <n v="0"/>
    <x v="0"/>
    <m/>
    <x v="1"/>
    <x v="4"/>
  </r>
  <r>
    <x v="7"/>
    <m/>
    <x v="5"/>
    <x v="8"/>
    <x v="0"/>
    <x v="4"/>
    <x v="1"/>
    <x v="6"/>
    <s v="Servicios de comercio internacional"/>
    <x v="0"/>
    <n v="80151600"/>
    <s v="Prestar el servicio de intermediación aduanero, con el  fin de realizar los trámites relacionados con la importación, nacionalización y demás trámites necesarios involucrados en los procesos aduaneros, relacionados con los bienes adquiridos por el IGAC."/>
    <x v="3"/>
    <x v="3"/>
    <n v="2"/>
    <x v="0"/>
    <x v="0"/>
    <x v="2"/>
    <n v="355564593"/>
    <n v="355564593"/>
    <x v="0"/>
    <x v="2"/>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1"/>
    <s v="Cartografía"/>
    <x v="0"/>
    <n v="81151600"/>
    <s v="Realizar el  mantenimiento, patronamiento y verificación de equipos geodésicos para el fortalecimiento de la red activa, red magna eco y red de nivelación nacional."/>
    <x v="8"/>
    <x v="8"/>
    <n v="5"/>
    <x v="0"/>
    <x v="1"/>
    <x v="0"/>
    <n v="57121940"/>
    <n v="57121940"/>
    <x v="0"/>
    <x v="2"/>
    <x v="0"/>
    <x v="1"/>
    <x v="21"/>
    <s v="Subdirección de Geografía y Cartografía "/>
    <x v="5"/>
    <s v="Subdirector de Geografía y Cartografía "/>
    <x v="8"/>
    <x v="16"/>
    <s v="Densificar el marco de referencia terrestre"/>
    <s v="Puntos Geodésicos Materializados"/>
    <m/>
    <m/>
    <e v="#N/A"/>
    <e v="#N/A"/>
    <e v="#N/A"/>
    <x v="1"/>
    <m/>
    <n v="0"/>
    <x v="0"/>
    <m/>
    <x v="1"/>
    <x v="4"/>
  </r>
  <r>
    <x v="7"/>
    <m/>
    <x v="5"/>
    <x v="8"/>
    <x v="0"/>
    <x v="4"/>
    <x v="1"/>
    <x v="6"/>
    <s v="Cartografía"/>
    <x v="0"/>
    <n v="81151600"/>
    <s v="Realizar el mantenimiento, patronamiento y verificación de equipos geodésicos hiper sr -hiper v y estación total os 101, incluido los respuestos,  para dar cumplimiento a las labores de fotocontrol y rastreo de coordenadas."/>
    <x v="3"/>
    <x v="3"/>
    <n v="7"/>
    <x v="0"/>
    <x v="1"/>
    <x v="0"/>
    <n v="76844250"/>
    <n v="76844250"/>
    <x v="0"/>
    <x v="2"/>
    <x v="0"/>
    <x v="1"/>
    <x v="21"/>
    <s v="Subdirección de Geografía y Cartografía "/>
    <x v="5"/>
    <s v="Subdirector de Geografía y Cartografía "/>
    <x v="8"/>
    <x v="16"/>
    <s v="Densificar el marco de referencia terrestre"/>
    <s v="Puntos Geodésicos Materializados"/>
    <m/>
    <m/>
    <e v="#N/A"/>
    <e v="#N/A"/>
    <e v="#N/A"/>
    <x v="1"/>
    <m/>
    <n v="0"/>
    <x v="0"/>
    <m/>
    <x v="1"/>
    <x v="4"/>
  </r>
  <r>
    <x v="7"/>
    <n v="76"/>
    <x v="5"/>
    <x v="8"/>
    <x v="0"/>
    <x v="0"/>
    <x v="0"/>
    <x v="1"/>
    <s v="Estudios geofísicos"/>
    <x v="0"/>
    <n v="81151901"/>
    <s v="Establecimiento y puesta en operación de Estaciones de Referencia de Operación Continua CORS (Continuously Operating Reference Station) y fortalecimiento del Centro de Control de la Red geodésica de la República de Colombia de conformidad con las especificaciones técnicas establecidas  por el Instituto Geográfico Agustín Codazzi –IGAC."/>
    <x v="1"/>
    <x v="5"/>
    <n v="12"/>
    <x v="0"/>
    <x v="5"/>
    <x v="2"/>
    <n v="9767257014"/>
    <n v="9767257014"/>
    <x v="2"/>
    <x v="4"/>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d v="2021-04-27T00:00:00"/>
    <e v="#N/A"/>
    <n v="0"/>
    <n v="0"/>
    <x v="0"/>
    <s v="CONSORCIO IGN FI- LEICA GEOSYSTEMS"/>
    <n v="0"/>
    <x v="0"/>
    <m/>
    <x v="0"/>
    <x v="0"/>
  </r>
  <r>
    <x v="8"/>
    <n v="3"/>
    <x v="5"/>
    <x v="8"/>
    <x v="0"/>
    <x v="0"/>
    <x v="0"/>
    <x v="7"/>
    <s v="Cartografía"/>
    <x v="0"/>
    <n v="81151601"/>
    <s v="Adquirir imágenes satelitales de la República de Colombia, como insumo para la generación de cartografía básica oficial del país e implementación del catastro multipropósito, de conformidad con las especificaciones técnicas establecidas por el Instituto Geográfico Agustín Codazzi. "/>
    <x v="7"/>
    <x v="7"/>
    <n v="3"/>
    <x v="0"/>
    <x v="5"/>
    <x v="2"/>
    <n v="9485236200"/>
    <n v="9485236200"/>
    <x v="0"/>
    <x v="2"/>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d v="2021-05-26T00:00:00"/>
    <n v="1749300000"/>
    <n v="1749300000"/>
    <n v="1749300000"/>
    <x v="0"/>
    <s v="DATUM"/>
    <n v="7735936200"/>
    <x v="0"/>
    <m/>
    <x v="0"/>
    <x v="0"/>
  </r>
  <r>
    <x v="7"/>
    <n v="57"/>
    <x v="5"/>
    <x v="8"/>
    <x v="0"/>
    <x v="0"/>
    <x v="0"/>
    <x v="7"/>
    <s v="Servicios de asesoramiento sobre planificación estratégica"/>
    <x v="0"/>
    <n v="80101504"/>
    <s v="Apoyar al Instituto Geográfico Agustín Codazzi (IGAC), desde el aspecto técnico y operativo, en la elaboración, estructuración de las especificaciones técnicas desde el componente de Cartográfica y Geodesia en el desarrollo de los procesos de contratación requeridos en el marco del Proyecto denominad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5"/>
    <x v="5"/>
    <n v="315"/>
    <x v="1"/>
    <x v="0"/>
    <x v="2"/>
    <n v="103585482"/>
    <n v="103585482"/>
    <x v="0"/>
    <x v="2"/>
    <x v="0"/>
    <x v="1"/>
    <x v="21"/>
    <s v="Subdirección de Geografía y Cartografía "/>
    <x v="0"/>
    <s v="Subdirector de Geografía y Cartografía "/>
    <x v="3"/>
    <x v="4"/>
    <s v="Gestionar técnicamente la operación del proyecto de catastro multipropósito, en lo correspondiente al IGAC"/>
    <s v="Sistema de Información Predial Actualizado_x000a_"/>
    <n v="516"/>
    <d v="2021-04-06T00:00:00"/>
    <n v="9865284"/>
    <n v="93720198"/>
    <n v="93720198"/>
    <x v="0"/>
    <s v="JORGE MANUEL SANCHEZ OROZCO"/>
    <n v="9865284"/>
    <x v="0"/>
    <n v="24652"/>
    <x v="0"/>
    <x v="0"/>
  </r>
  <r>
    <x v="7"/>
    <m/>
    <x v="5"/>
    <x v="8"/>
    <x v="0"/>
    <x v="4"/>
    <x v="1"/>
    <x v="12"/>
    <s v="Servicios de sistemas de información geográfica (sig)"/>
    <x v="0"/>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x v="4"/>
    <x v="4"/>
    <n v="6"/>
    <x v="0"/>
    <x v="0"/>
    <x v="2"/>
    <n v="29858544"/>
    <n v="29858544"/>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x v="4"/>
    <x v="4"/>
    <n v="6"/>
    <x v="0"/>
    <x v="0"/>
    <x v="2"/>
    <n v="29858544"/>
    <n v="29858544"/>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x v="4"/>
    <x v="4"/>
    <n v="6"/>
    <x v="0"/>
    <x v="0"/>
    <x v="2"/>
    <n v="29858544"/>
    <n v="29858544"/>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1"/>
    <x v="0"/>
    <x v="1"/>
    <x v="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1"/>
    <x v="0"/>
    <x v="1"/>
    <x v="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1"/>
    <x v="0"/>
    <x v="1"/>
    <x v="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1"/>
    <x v="0"/>
    <x v="1"/>
    <x v="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1"/>
    <x v="0"/>
    <x v="1"/>
    <x v="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4"/>
    <x v="4"/>
    <n v="6"/>
    <x v="0"/>
    <x v="0"/>
    <x v="2"/>
    <n v="21841416"/>
    <n v="21841416"/>
    <x v="0"/>
    <x v="1"/>
    <x v="0"/>
    <x v="1"/>
    <x v="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formación profesional en ingeniería"/>
    <x v="0"/>
    <n v="86101610"/>
    <s v="Prestación de servicios como copiloto de la aeronave hk 1771-g y la gestión de apoyo en el seguimiento y continuidad de los procesos y procedimientos de operaciones aéreas de los equipos tripulados y no tripulados del igac"/>
    <x v="4"/>
    <x v="4"/>
    <n v="6"/>
    <x v="0"/>
    <x v="0"/>
    <x v="0"/>
    <n v="49200000"/>
    <n v="49200000"/>
    <x v="0"/>
    <x v="1"/>
    <x v="0"/>
    <x v="1"/>
    <x v="21"/>
    <s v="Subdirección de Geografía y Cartografía "/>
    <x v="5"/>
    <s v="Subdirector de Geografía y Cartografía "/>
    <x v="8"/>
    <x v="13"/>
    <s v="Capturar y/o gestionar imágenes del territorio colombiano e incorporarlas en el Banco Nacional de Imágenes, a escalas y temporalidad requerida para fines catastrales"/>
    <s v="Imágenes incorporadas al Banco Nacional de imágenes"/>
    <m/>
    <m/>
    <e v="#N/A"/>
    <e v="#N/A"/>
    <e v="#N/A"/>
    <x v="1"/>
    <m/>
    <n v="0"/>
    <x v="0"/>
    <m/>
    <x v="1"/>
    <x v="4"/>
  </r>
  <r>
    <x v="7"/>
    <m/>
    <x v="5"/>
    <x v="8"/>
    <x v="0"/>
    <x v="4"/>
    <x v="1"/>
    <x v="12"/>
    <s v="Servicios de formación profesional en ingeniería"/>
    <x v="0"/>
    <n v="86101610"/>
    <s v="Prestación de servicios como piloto al mando de la aeronave hk 1771-g y la gestión de seguimiento, control y continuidad de los procesos y procedimientos de operaciones aéreas de los equipos tripulados y no tripulados del igac"/>
    <x v="4"/>
    <x v="4"/>
    <n v="6"/>
    <x v="0"/>
    <x v="0"/>
    <x v="0"/>
    <n v="78000000"/>
    <n v="78000000"/>
    <x v="0"/>
    <x v="1"/>
    <x v="0"/>
    <x v="1"/>
    <x v="21"/>
    <s v="Subdirección de Geografía y Cartografía "/>
    <x v="5"/>
    <s v="Subdirector de Geografía y Cartografía "/>
    <x v="8"/>
    <x v="13"/>
    <s v="Capturar y/o gestionar imágenes del territorio colombiano e incorporarlas en el Banco Nacional de Imágenes, a escalas y temporalidad requerida para fines catastrales"/>
    <s v="Imágenes incorporadas al Banco Nacional de imágenes"/>
    <m/>
    <m/>
    <e v="#N/A"/>
    <e v="#N/A"/>
    <e v="#N/A"/>
    <x v="1"/>
    <m/>
    <n v="0"/>
    <x v="0"/>
    <m/>
    <x v="1"/>
    <x v="4"/>
  </r>
  <r>
    <x v="7"/>
    <m/>
    <x v="5"/>
    <x v="8"/>
    <x v="0"/>
    <x v="4"/>
    <x v="1"/>
    <x v="12"/>
    <s v="Servicios de sistemas de información geográfica (sig)"/>
    <x v="0"/>
    <n v="81101512"/>
    <s v="Apoyar al IGAC, desde el aspecto técnico y operativo, en el seguimiento y revisión de los productos geodésicos del Proyecto “Programa para la adopción e implementación de un Catastro Multipropósito Urbano – Rural”."/>
    <x v="3"/>
    <x v="3"/>
    <n v="6"/>
    <x v="0"/>
    <x v="0"/>
    <x v="2"/>
    <n v="59191704"/>
    <n v="59191704"/>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3"/>
    <x v="3"/>
    <n v="6"/>
    <x v="0"/>
    <x v="0"/>
    <x v="2"/>
    <n v="21841416"/>
    <n v="21841416"/>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3"/>
    <x v="3"/>
    <n v="6"/>
    <x v="0"/>
    <x v="0"/>
    <x v="2"/>
    <n v="21841416"/>
    <n v="21841416"/>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3"/>
    <x v="3"/>
    <n v="6"/>
    <x v="0"/>
    <x v="0"/>
    <x v="2"/>
    <n v="21841416"/>
    <n v="21841416"/>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3"/>
    <x v="3"/>
    <n v="6"/>
    <x v="0"/>
    <x v="0"/>
    <x v="2"/>
    <n v="21841416"/>
    <n v="21841416"/>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Servicios de sistemas de información geográfica (sig)"/>
    <x v="0"/>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3"/>
    <x v="3"/>
    <n v="6"/>
    <x v="0"/>
    <x v="0"/>
    <x v="2"/>
    <n v="21841416"/>
    <n v="21841416"/>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7"/>
    <m/>
    <x v="5"/>
    <x v="8"/>
    <x v="0"/>
    <x v="4"/>
    <x v="1"/>
    <x v="12"/>
    <s v="Cartografía"/>
    <x v="0"/>
    <n v="81151601"/>
    <s v="Generar productos cartográficos de municipios de la República de Colombia para la actualización de la información geográfica oficial e implementación del catastro multipropósito, de conformidad con las especificaciones técnicas establecidas por el Instituto Geográfico Agustín Codazzi. "/>
    <x v="4"/>
    <x v="4"/>
    <n v="12"/>
    <x v="0"/>
    <x v="5"/>
    <x v="2"/>
    <n v="13671130281"/>
    <n v="13671130281"/>
    <x v="0"/>
    <x v="1"/>
    <x v="0"/>
    <x v="1"/>
    <x v="21"/>
    <s v="Subdirección de Geografía y Cartografía "/>
    <x v="0"/>
    <s v="Subdirector de Geografía y Cartografía "/>
    <x v="3"/>
    <x v="4"/>
    <s v="Densificar la red geodésica y generar los insumos cartográficos en los municipios priorizados para la conformación del catastro multipropósito"/>
    <s v="Sistema de Información Predial Actualizado_x000a_"/>
    <m/>
    <m/>
    <e v="#N/A"/>
    <e v="#N/A"/>
    <e v="#N/A"/>
    <x v="1"/>
    <m/>
    <n v="0"/>
    <x v="0"/>
    <m/>
    <x v="1"/>
    <x v="4"/>
  </r>
  <r>
    <x v="4"/>
    <n v="55"/>
    <x v="3"/>
    <x v="4"/>
    <x v="5"/>
    <x v="7"/>
    <x v="0"/>
    <x v="13"/>
    <s v="Servicios secretariales o de administración de oficinas  "/>
    <x v="0"/>
    <n v="80161501"/>
    <s v="Prestación de servicios profesionales con el fin de apoyar los trámites juridicos que se requieran para llevar a cabo la contratación de ingreso y egreso del Instituto Geográfico Agustín Codazzi"/>
    <x v="0"/>
    <x v="0"/>
    <n v="270"/>
    <x v="1"/>
    <x v="0"/>
    <x v="0"/>
    <n v="339762465"/>
    <n v="339762465"/>
    <x v="0"/>
    <x v="2"/>
    <x v="5"/>
    <x v="1"/>
    <x v="15"/>
    <s v="Subdirección de Catastro"/>
    <x v="5"/>
    <s v="Subdirectora de Catastro"/>
    <x v="3"/>
    <x v="4"/>
    <s v="Ejecutar procesos de actualización catastral a nivel nacional"/>
    <s v="Predios actualizados catastralmente"/>
    <n v="519"/>
    <d v="2021-04-09T00:00:00"/>
    <n v="7550277"/>
    <n v="64932382"/>
    <n v="324661910"/>
    <x v="0"/>
    <s v="JUAN SEBASTIAN VELASCO SUAREZ_x000a_DARIO FERNANDO NARVAEZ DORADO_x000a_MARCELA DEL CARMEN MATERA VEGA_x000a_SONIA MARCELA TRONCOSO GUATAQUI_x000a_ADRIANA KATHERINE PEÑA PEREIRA_x000a_"/>
    <n v="15100555"/>
    <x v="0"/>
    <s v="24656_x000a_24663_x000a_24664_x000a_24666_x000a_24667"/>
    <x v="0"/>
    <x v="7"/>
  </r>
  <r>
    <x v="0"/>
    <n v="57"/>
    <x v="0"/>
    <x v="0"/>
    <x v="0"/>
    <x v="0"/>
    <x v="0"/>
    <x v="7"/>
    <s v="Servicios secretariales o de administración de oficinas  "/>
    <x v="0"/>
    <n v="80161501"/>
    <s v="prestación de servicios profesionales para la implementación y seguimiento del proceso de gestión documental conforme a los lineamienos dados por la entidad y el agn."/>
    <x v="5"/>
    <x v="5"/>
    <n v="11"/>
    <x v="0"/>
    <x v="0"/>
    <x v="1"/>
    <n v="51970000"/>
    <n v="51970000"/>
    <x v="0"/>
    <x v="2"/>
    <x v="0"/>
    <x v="1"/>
    <x v="1"/>
    <s v="Secretaria General- Gestión documental"/>
    <x v="0"/>
    <s v="Coordinador GIT Gestión Documental"/>
    <x v="10"/>
    <x v="21"/>
    <s v="Actualizar los instrumentos archivísticos y de gestión de la información bajo la normatividad vigente y necesidad del instrumento."/>
    <s v="Sistema de gestión documental implementado"/>
    <n v="356"/>
    <d v="2021-02-16T00:00:00"/>
    <n v="5197000"/>
    <n v="51970000"/>
    <n v="51970000"/>
    <x v="0"/>
    <s v="EDWAR FABIAN CASTAÑEDA"/>
    <n v="0"/>
    <x v="0"/>
    <n v="24518"/>
    <x v="0"/>
    <x v="0"/>
  </r>
  <r>
    <x v="0"/>
    <n v="39"/>
    <x v="0"/>
    <x v="0"/>
    <x v="1"/>
    <x v="1"/>
    <x v="0"/>
    <x v="1"/>
    <s v="Servicios secretariales o de administración de oficinas  "/>
    <x v="0"/>
    <n v="80161501"/>
    <s v="Prestación de servicios personales para la organización de los archivos de gestión y archivo central, de acuerdo a las directrices de la entidad y las normas del Archivo General de la Nación. "/>
    <x v="1"/>
    <x v="1"/>
    <n v="9"/>
    <x v="0"/>
    <x v="0"/>
    <x v="1"/>
    <n v="53527075"/>
    <n v="53527075"/>
    <x v="0"/>
    <x v="2"/>
    <x v="1"/>
    <x v="1"/>
    <x v="1"/>
    <s v="Secretaria General- Gestión documental"/>
    <x v="0"/>
    <s v="Coordinador GIT Gestión Documental"/>
    <x v="10"/>
    <x v="21"/>
    <s v="Aplicar los procedimientos para la conservación documental de 30 Metro lineal."/>
    <s v="Aplicar los procesos archivísticos al acervo documental."/>
    <n v="49"/>
    <d v="2021-01-19T00:00:00"/>
    <n v="1924742"/>
    <n v="17322678"/>
    <n v="51968034"/>
    <x v="0"/>
    <s v="FRANCISCO ROJAS UNDAGAMA_x000a_LAURA LILIANA VELA CRUZ_x000a_ROSA FARIAS"/>
    <n v="1559041"/>
    <x v="0"/>
    <s v="24208_x000a_24209_x000a_24210"/>
    <x v="0"/>
    <x v="1"/>
  </r>
  <r>
    <x v="0"/>
    <n v="40"/>
    <x v="0"/>
    <x v="0"/>
    <x v="0"/>
    <x v="0"/>
    <x v="0"/>
    <x v="1"/>
    <s v="Servicios secretariales o de administración de oficinas  "/>
    <x v="0"/>
    <n v="80161501"/>
    <s v="Prestación de servicios personales para el acompañamiento y seguimiento de las actividades del procesos de gestión documental de la entidad de acuerdo a las normas vigentes."/>
    <x v="1"/>
    <x v="1"/>
    <n v="9"/>
    <x v="0"/>
    <x v="0"/>
    <x v="1"/>
    <n v="24043349"/>
    <n v="24043349"/>
    <x v="0"/>
    <x v="2"/>
    <x v="0"/>
    <x v="1"/>
    <x v="1"/>
    <s v="Secretaria General- Gestión documental"/>
    <x v="0"/>
    <s v="Coordinador GIT Gestión Documental"/>
    <x v="10"/>
    <x v="21"/>
    <s v="Realizar los procesos de organización al acervo documental de  30 metros lineales."/>
    <s v="Aplicar los procesos archivísticos al acervo documental."/>
    <n v="59"/>
    <d v="2021-01-19T00:00:00"/>
    <n v="2593673"/>
    <n v="23343057"/>
    <n v="23343057"/>
    <x v="0"/>
    <s v="MARTHA LUCIA ROCHA AREVALO"/>
    <n v="700292"/>
    <x v="0"/>
    <n v="24222"/>
    <x v="0"/>
    <x v="0"/>
  </r>
  <r>
    <x v="0"/>
    <n v="59"/>
    <x v="0"/>
    <x v="0"/>
    <x v="0"/>
    <x v="0"/>
    <x v="0"/>
    <x v="1"/>
    <s v="Servicios secretariales o de administración de oficinas  "/>
    <x v="0"/>
    <n v="80161501"/>
    <s v="Prestación de servicios profesionales para la implementación del sistema de gestión documental SIGAC a nivel nacional."/>
    <x v="5"/>
    <x v="5"/>
    <n v="10"/>
    <x v="0"/>
    <x v="0"/>
    <x v="1"/>
    <n v="36402363"/>
    <n v="36402363"/>
    <x v="0"/>
    <x v="2"/>
    <x v="0"/>
    <x v="1"/>
    <x v="1"/>
    <s v="Secretaria General- Gestión documental"/>
    <x v="0"/>
    <s v="Coordinador GIT Gestión Documental"/>
    <x v="10"/>
    <x v="11"/>
    <s v="Dar soporte a la fase 1 del Sistema de Gestión de Documento Electrónico de Archivo   "/>
    <s v="Automatizar los procedimientos para la gestión de la información."/>
    <n v="422"/>
    <d v="2021-02-24T00:00:00"/>
    <n v="3640236"/>
    <n v="36402360"/>
    <n v="36402360"/>
    <x v="0"/>
    <s v="PIEDAD  AMPARO MARTINEZ REDONDO"/>
    <n v="3"/>
    <x v="0"/>
    <n v="24556"/>
    <x v="0"/>
    <x v="0"/>
  </r>
  <r>
    <x v="0"/>
    <m/>
    <x v="0"/>
    <x v="0"/>
    <x v="0"/>
    <x v="4"/>
    <x v="1"/>
    <x v="5"/>
    <s v="Servicios secretariales o de administración de oficinas  "/>
    <x v="1"/>
    <n v="80161501"/>
    <s v="Prestación de servicios para el soporte tecnico, mantenimiento y actualización del Sistema de Gestión Documental -SIGAC sobre la plataforma BPM/FOREST."/>
    <x v="3"/>
    <x v="3"/>
    <n v="6"/>
    <x v="0"/>
    <x v="0"/>
    <x v="1"/>
    <n v="154403359"/>
    <n v="154403359"/>
    <x v="0"/>
    <x v="2"/>
    <x v="0"/>
    <x v="1"/>
    <x v="1"/>
    <s v="Secretaria General-GIT Gestión Documental"/>
    <x v="0"/>
    <s v="Coordinadora GIT Gestión Documental"/>
    <x v="10"/>
    <x v="11"/>
    <s v="Implementar las funcionalidades de la fase 2 del Sistema de Gestión de Documento Electrónico de Archivo  "/>
    <s v="Automatizar los procedimientos para la gestión de la información."/>
    <m/>
    <m/>
    <e v="#N/A"/>
    <e v="#N/A"/>
    <e v="#N/A"/>
    <x v="1"/>
    <m/>
    <n v="0"/>
    <x v="0"/>
    <m/>
    <x v="1"/>
    <x v="4"/>
  </r>
  <r>
    <x v="1"/>
    <n v="65"/>
    <x v="1"/>
    <x v="9"/>
    <x v="0"/>
    <x v="0"/>
    <x v="0"/>
    <x v="1"/>
    <s v="Servicios de implementación de aplicaciones"/>
    <x v="0"/>
    <n v="81111508"/>
    <s v="Prestación de servicios profesionales para orientar y ejecutar  las tareas de análisis y diseño en la construcción de los sistemas de información para la operación del Sistema Nacional de Catastro."/>
    <x v="5"/>
    <x v="5"/>
    <n v="11"/>
    <x v="0"/>
    <x v="0"/>
    <x v="0"/>
    <n v="73517991"/>
    <n v="73517991"/>
    <x v="0"/>
    <x v="2"/>
    <x v="0"/>
    <x v="1"/>
    <x v="15"/>
    <s v="Informática y Telecomunicaciones"/>
    <x v="0"/>
    <s v="Jefe Oficina de Informática y Telecomunicaciones"/>
    <x v="3"/>
    <x v="4"/>
    <s v="Alinear el componente tecnológico de las nuevas y mejores prácticas catastrales definidas para la operación"/>
    <s v="Sistema de Información Predial Actualizado_x000a_"/>
    <n v="346"/>
    <d v="2021-02-19T00:00:00"/>
    <n v="6683454"/>
    <n v="67948449"/>
    <n v="67948449"/>
    <x v="0"/>
    <s v="ANGEL VIVIANA GUZMAN CHACON"/>
    <n v="5569542"/>
    <x v="0"/>
    <n v="24503"/>
    <x v="0"/>
    <x v="0"/>
  </r>
  <r>
    <x v="1"/>
    <n v="55"/>
    <x v="1"/>
    <x v="9"/>
    <x v="0"/>
    <x v="0"/>
    <x v="0"/>
    <x v="1"/>
    <s v="Servicios de implementación de aplicaciones"/>
    <x v="0"/>
    <n v="81111508"/>
    <s v="Prestación de servicios profesionales para llevar a cabo las actividades de definición, control y seguimiento, encaminados a  la construcción de nuevas  funcionalidades para la operación del Sistema Nacional de Catastro."/>
    <x v="5"/>
    <x v="5"/>
    <n v="11"/>
    <x v="0"/>
    <x v="0"/>
    <x v="0"/>
    <n v="95787741"/>
    <n v="95787741"/>
    <x v="0"/>
    <x v="2"/>
    <x v="0"/>
    <x v="1"/>
    <x v="15"/>
    <s v="Informática y Telecomunicaciones"/>
    <x v="0"/>
    <s v="Jefe Oficina de Informática y Telecomunicaciones"/>
    <x v="3"/>
    <x v="4"/>
    <s v="Alinear el componente tecnológico de las nuevas y mejores prácticas catastrales definidas para la operación"/>
    <s v="Sistema de Información Predial Actualizado_x000a_"/>
    <n v="341"/>
    <d v="2021-02-15T00:00:00"/>
    <n v="8707976"/>
    <n v="89111621"/>
    <n v="89111621"/>
    <x v="0"/>
    <s v="CLARA INES PEREZ CACERES"/>
    <n v="6676120"/>
    <x v="0"/>
    <n v="24496"/>
    <x v="0"/>
    <x v="0"/>
  </r>
  <r>
    <x v="1"/>
    <n v="68"/>
    <x v="1"/>
    <x v="9"/>
    <x v="0"/>
    <x v="0"/>
    <x v="0"/>
    <x v="7"/>
    <s v="Servicios de implementación de aplicaciones"/>
    <x v="0"/>
    <n v="81111508"/>
    <s v="Prestación de servicios profesionales para el soporte, mantenimiento, análisis, diseño y desarrollo de los componentes de software en plataforma Oracle de los sistemas de la Institución."/>
    <x v="5"/>
    <x v="5"/>
    <n v="9"/>
    <x v="0"/>
    <x v="0"/>
    <x v="0"/>
    <n v="60151086"/>
    <n v="60151086"/>
    <x v="0"/>
    <x v="2"/>
    <x v="0"/>
    <x v="1"/>
    <x v="23"/>
    <s v="Oficina de Informática y Telecomunicaciones"/>
    <x v="0"/>
    <s v="José Luis Ariza Vargas (Jefe OIT)"/>
    <x v="6"/>
    <x v="22"/>
    <s v="Implementar y mantener sistemas de información, portales y aplicaciones"/>
    <s v="Índice de capacidad en la prestación de servicios de tecnología."/>
    <n v="336"/>
    <d v="2021-02-22T00:00:00"/>
    <n v="6683454"/>
    <n v="60151086"/>
    <n v="60151086"/>
    <x v="0"/>
    <s v="CLAUDIA MILENA TOVAR"/>
    <n v="0"/>
    <x v="0"/>
    <n v="24505"/>
    <x v="0"/>
    <x v="0"/>
  </r>
  <r>
    <x v="1"/>
    <n v="49"/>
    <x v="1"/>
    <x v="9"/>
    <x v="0"/>
    <x v="0"/>
    <x v="0"/>
    <x v="1"/>
    <s v="Servicios de soporte técnico o de mesa de ayuda"/>
    <x v="0"/>
    <n v="81111811"/>
    <s v="Prestación de servicios para realizar actividades de operación, soporte de solicitudes, incidentes,  requerimientos  y pruebas técnicas según los niveles de servicio establecidos."/>
    <x v="5"/>
    <x v="5"/>
    <n v="9"/>
    <x v="0"/>
    <x v="0"/>
    <x v="0"/>
    <n v="26476020"/>
    <n v="26476020"/>
    <x v="0"/>
    <x v="2"/>
    <x v="0"/>
    <x v="1"/>
    <x v="19"/>
    <s v="Informática y Telecomunicaciones"/>
    <x v="0"/>
    <s v="Jefe Oficina de Informática y Telecomunicaciones"/>
    <x v="6"/>
    <x v="22"/>
    <s v="Implementar y mantener sistemas de información, portales y aplicaciones"/>
    <s v="Índice de capacidad en la prestación de servicios de tecnología."/>
    <n v="274"/>
    <d v="2021-02-11T00:00:00"/>
    <n v="2941780"/>
    <n v="26476020"/>
    <n v="26476020"/>
    <x v="0"/>
    <s v="DARWIN JAVID GONZAÑEZ ORTEGA"/>
    <n v="0"/>
    <x v="0"/>
    <n v="24440"/>
    <x v="0"/>
    <x v="0"/>
  </r>
  <r>
    <x v="1"/>
    <n v="97"/>
    <x v="1"/>
    <x v="9"/>
    <x v="0"/>
    <x v="0"/>
    <x v="0"/>
    <x v="12"/>
    <s v="Servicios de implementación de aplicaciones"/>
    <x v="0"/>
    <n v="81111508"/>
    <s v="Prestación de servicios profesionales para soportar, mantener, desarrollar y documentar los componentes de software de los sistemas de información requeridos por el Instituto."/>
    <x v="7"/>
    <x v="7"/>
    <n v="8"/>
    <x v="0"/>
    <x v="0"/>
    <x v="0"/>
    <n v="69663808"/>
    <n v="69663808"/>
    <x v="0"/>
    <x v="2"/>
    <x v="0"/>
    <x v="1"/>
    <x v="23"/>
    <s v="Oficina de Informática y Telecomunicaciones"/>
    <x v="0"/>
    <s v="José Luis Ariza Vargas (Jefe OIT)"/>
    <x v="11"/>
    <x v="22"/>
    <s v="Implementar y mantener sistemas de información, portales y aplicaciones"/>
    <s v="Índice de capacidad en la prestación de servicios de tecnología."/>
    <m/>
    <d v="2021-05-18T00:00:00"/>
    <n v="8707976"/>
    <n v="65309819.999999993"/>
    <n v="65309819.999999993"/>
    <x v="0"/>
    <s v="DARZEE YULI TORRES MORALES"/>
    <n v="4353988.0000000075"/>
    <x v="0"/>
    <m/>
    <x v="0"/>
    <x v="0"/>
  </r>
  <r>
    <x v="1"/>
    <n v="44"/>
    <x v="1"/>
    <x v="9"/>
    <x v="0"/>
    <x v="0"/>
    <x v="0"/>
    <x v="1"/>
    <s v="Servicios de implementación de aplicaciones"/>
    <x v="0"/>
    <n v="81111508"/>
    <s v="Prestación de servicios profesionales para diseñar, construir y mantener  nuevas funcionalidades   en PL/SQL para la operación del Sistema Nacional de Catastro."/>
    <x v="5"/>
    <x v="5"/>
    <n v="11"/>
    <x v="0"/>
    <x v="0"/>
    <x v="0"/>
    <n v="83053047"/>
    <n v="83053047"/>
    <x v="0"/>
    <x v="2"/>
    <x v="0"/>
    <x v="1"/>
    <x v="15"/>
    <s v="Informática y Telecomunicaciones"/>
    <x v="0"/>
    <s v="Jefe Oficina de Informática y Telecomunicaciones"/>
    <x v="3"/>
    <x v="4"/>
    <s v="Alinear el componente tecnológico de las nuevas y mejores prácticas catastrales definidas para la operación"/>
    <s v="Sistema de Información Predial Actualizado_x000a_"/>
    <n v="289"/>
    <d v="2021-02-11T00:00:00"/>
    <n v="7550277"/>
    <n v="79277908"/>
    <n v="79277908"/>
    <x v="0"/>
    <s v="DAVID ANDRES MURCIA CASTRO"/>
    <n v="3775139"/>
    <x v="0"/>
    <n v="24463"/>
    <x v="0"/>
    <x v="0"/>
  </r>
  <r>
    <x v="1"/>
    <n v="64"/>
    <x v="1"/>
    <x v="9"/>
    <x v="0"/>
    <x v="0"/>
    <x v="0"/>
    <x v="1"/>
    <s v="Servicios de implementación de aplicaciones"/>
    <x v="0"/>
    <n v="81111508"/>
    <s v="Prestación de servicios profesionales para soportar, mantener, analizar, diseñar, desarrollar e integrar componentes de software en el marco de la implementación de la política de catastro multipropósito."/>
    <x v="5"/>
    <x v="5"/>
    <n v="9"/>
    <x v="0"/>
    <x v="0"/>
    <x v="0"/>
    <n v="44787820"/>
    <n v="44787820"/>
    <x v="0"/>
    <x v="2"/>
    <x v="0"/>
    <x v="1"/>
    <x v="19"/>
    <s v="Informática y Telecomunicaciones"/>
    <x v="0"/>
    <s v="Jefe Oficina de Informática y Telecomunicaciones"/>
    <x v="6"/>
    <x v="22"/>
    <s v="Implementar y soportar plataforma de TI"/>
    <s v="Índice de capacidad en la prestación de servicios de tecnología."/>
    <n v="339"/>
    <d v="2021-02-19T00:00:00"/>
    <n v="4976424"/>
    <n v="44787816"/>
    <n v="44787816"/>
    <x v="0"/>
    <s v="DIEGO FERNANDO CAICEDO"/>
    <n v="4"/>
    <x v="0"/>
    <n v="24497"/>
    <x v="0"/>
    <x v="0"/>
  </r>
  <r>
    <x v="1"/>
    <n v="47"/>
    <x v="1"/>
    <x v="9"/>
    <x v="0"/>
    <x v="0"/>
    <x v="0"/>
    <x v="1"/>
    <s v="Servicios de implementación de aplicaciones"/>
    <x v="0"/>
    <n v="81111508"/>
    <s v="Prestación de servicios profesionales para especificar, mantener y/o desarrollar funcionalidades para el sistema de captura de información en campo y ajustes a los sistemas de información de la entidad"/>
    <x v="5"/>
    <x v="5"/>
    <n v="11"/>
    <x v="0"/>
    <x v="0"/>
    <x v="0"/>
    <n v="63335720"/>
    <n v="63335720"/>
    <x v="0"/>
    <x v="2"/>
    <x v="0"/>
    <x v="1"/>
    <x v="15"/>
    <s v="Informática y Telecomunicaciones"/>
    <x v="0"/>
    <s v="Jefe Oficina de Informática y Telecomunicaciones"/>
    <x v="3"/>
    <x v="4"/>
    <s v="Alinear el componente tecnológico de las nuevas y mejores prácticas catastrales definidas para la operación"/>
    <s v="Sistema de Información Predial Actualizado_x000a_"/>
    <n v="279"/>
    <d v="2021-02-11T00:00:00"/>
    <n v="5757793"/>
    <n v="60072974"/>
    <n v="60072974"/>
    <x v="0"/>
    <s v="EDISON ANDRES MONDRAGON"/>
    <n v="3262746"/>
    <x v="0"/>
    <n v="24445"/>
    <x v="0"/>
    <x v="0"/>
  </r>
  <r>
    <x v="1"/>
    <n v="98"/>
    <x v="1"/>
    <x v="9"/>
    <x v="0"/>
    <x v="0"/>
    <x v="0"/>
    <x v="12"/>
    <s v="Servicios de implementación de aplicaciones"/>
    <x v="0"/>
    <n v="81111508"/>
    <s v="Prestación de servicios profesionales para orientar y realizar actividades de desarrollo, administración e integración de los componentes de software de los sistemas relacionados para la operación del Sistema Nacional Catastral."/>
    <x v="7"/>
    <x v="7"/>
    <n v="225"/>
    <x v="1"/>
    <x v="0"/>
    <x v="0"/>
    <n v="98376633.599999994"/>
    <n v="98376633.599999994"/>
    <x v="0"/>
    <x v="1"/>
    <x v="0"/>
    <x v="1"/>
    <x v="15"/>
    <s v="Informática y Telecomunicaciones"/>
    <x v="0"/>
    <s v="Jefe Oficina de Informática y Telecomunicaciones"/>
    <x v="3"/>
    <x v="4"/>
    <s v="Alinear el componente tecnológico de las nuevas y mejores prácticas catastrales definidas para la operación"/>
    <s v="Sistema de Información Predial Actualizado_x000a_"/>
    <m/>
    <d v="2021-05-19T00:00:00"/>
    <n v="13116884"/>
    <n v="98376630"/>
    <n v="98376630"/>
    <x v="0"/>
    <s v="ELIAS REINALDO GAMEZ PINILLA"/>
    <n v="3.5999999940395355"/>
    <x v="0"/>
    <m/>
    <x v="0"/>
    <x v="0"/>
  </r>
  <r>
    <x v="1"/>
    <n v="56"/>
    <x v="1"/>
    <x v="9"/>
    <x v="0"/>
    <x v="0"/>
    <x v="0"/>
    <x v="1"/>
    <s v="Servicios de implementación de aplicaciones"/>
    <x v="0"/>
    <n v="81111508"/>
    <s v="Prestación de servicios profesionales para  el soporte, mantenimiento, análisis, diseño  y desarrollo de los componentes web  para la operación del sistema catastral."/>
    <x v="5"/>
    <x v="5"/>
    <n v="9"/>
    <x v="0"/>
    <x v="0"/>
    <x v="0"/>
    <n v="67952493"/>
    <n v="67952493"/>
    <x v="0"/>
    <x v="2"/>
    <x v="0"/>
    <x v="1"/>
    <x v="19"/>
    <s v="Informática y Telecomunicaciones"/>
    <x v="0"/>
    <s v="Jefe Oficina de Informática y Telecomunicaciones"/>
    <x v="6"/>
    <x v="22"/>
    <s v="Implementar y mantener sistemas de información, portales y aplicaciones"/>
    <s v="Índice de capacidad en la prestación de servicios de tecnología."/>
    <n v="343"/>
    <d v="2021-02-15T00:00:00"/>
    <n v="7550277"/>
    <n v="67952493"/>
    <n v="67952493"/>
    <x v="0"/>
    <s v="FELIPE ANDRES CADENA MOLANO"/>
    <n v="0"/>
    <x v="0"/>
    <n v="24498"/>
    <x v="0"/>
    <x v="0"/>
  </r>
  <r>
    <x v="1"/>
    <n v="70"/>
    <x v="1"/>
    <x v="9"/>
    <x v="0"/>
    <x v="0"/>
    <x v="0"/>
    <x v="1"/>
    <s v="Servicios de implementación de aplicaciones"/>
    <x v="0"/>
    <n v="81111508"/>
    <s v="Prestación de servicios profesionales para llevar a cabo la administración y monitoreo de servicios de ti y plataformas basadas en software libre adoptadas por la entidad."/>
    <x v="5"/>
    <x v="5"/>
    <n v="9"/>
    <x v="0"/>
    <x v="0"/>
    <x v="0"/>
    <n v="26476020"/>
    <n v="26476020"/>
    <x v="0"/>
    <x v="2"/>
    <x v="0"/>
    <x v="1"/>
    <x v="19"/>
    <s v="Informática y Telecomunicaciones"/>
    <x v="0"/>
    <s v="Jefe Oficina de Informática y Telecomunicaciones"/>
    <x v="6"/>
    <x v="22"/>
    <s v="Implementar y soportar plataforma de TI"/>
    <s v="Índice de capacidad en la prestación de servicios de tecnología."/>
    <n v="408"/>
    <d v="2021-02-25T00:00:00"/>
    <n v="2941780"/>
    <n v="26476020"/>
    <n v="26476020"/>
    <x v="0"/>
    <s v="FERNANDO DAVID VILLANUEVA"/>
    <n v="0"/>
    <x v="0"/>
    <n v="24549"/>
    <x v="0"/>
    <x v="0"/>
  </r>
  <r>
    <x v="1"/>
    <n v="38"/>
    <x v="1"/>
    <x v="9"/>
    <x v="2"/>
    <x v="2"/>
    <x v="0"/>
    <x v="1"/>
    <s v="Servicios de implementación de aplicaciones"/>
    <x v="0"/>
    <n v="81111508"/>
    <s v="Prestación de servicios profesionales para  soportar, mantener  y desarrollar componentes de software de los sistemas de información de la entidad."/>
    <x v="5"/>
    <x v="5"/>
    <n v="9"/>
    <x v="0"/>
    <x v="0"/>
    <x v="0"/>
    <n v="156743575"/>
    <n v="156743575"/>
    <x v="0"/>
    <x v="2"/>
    <x v="2"/>
    <x v="1"/>
    <x v="19"/>
    <s v="Informática y Telecomunicaciones"/>
    <x v="0"/>
    <s v="Jefe Oficina de Informática y Telecomunicaciones"/>
    <x v="6"/>
    <x v="22"/>
    <s v="Implementar y mantener sistemas de información, portales y aplicaciones"/>
    <s v="Índice de capacidad en la prestación de servicios de tecnología."/>
    <n v="38"/>
    <d v="2021-01-28T00:00:00"/>
    <n v="8707976"/>
    <n v="78371784"/>
    <n v="156743568"/>
    <x v="0"/>
    <s v="GERMAN CAMACHO _x000a_SANDRA VILLARUEL"/>
    <n v="7"/>
    <x v="0"/>
    <s v="24334_x000a_24335"/>
    <x v="0"/>
    <x v="2"/>
  </r>
  <r>
    <x v="1"/>
    <n v="34"/>
    <x v="1"/>
    <x v="9"/>
    <x v="0"/>
    <x v="0"/>
    <x v="0"/>
    <x v="1"/>
    <s v="Servicios de implementación de aplicaciones"/>
    <x v="0"/>
    <n v="81111508"/>
    <s v="Prestación de servicios profesionales para desarrollar actividades referentes a la gestión y aseguramiento del cumplimiento de la estrategia de gobierno digital."/>
    <x v="5"/>
    <x v="5"/>
    <n v="9"/>
    <x v="0"/>
    <x v="0"/>
    <x v="0"/>
    <n v="67952493"/>
    <n v="67952493"/>
    <x v="0"/>
    <x v="2"/>
    <x v="0"/>
    <x v="1"/>
    <x v="19"/>
    <s v="Informática y Telecomunicaciones"/>
    <x v="0"/>
    <s v="Jefe Oficina de Informática y Telecomunicaciones"/>
    <x v="6"/>
    <x v="22"/>
    <s v="Establecer la estrategia y gobierno de TI"/>
    <s v="Índice de capacidad en la prestación de servicios de tecnología."/>
    <n v="165"/>
    <d v="2021-01-26T00:00:00"/>
    <n v="7550277"/>
    <n v="67952493"/>
    <n v="67952493"/>
    <x v="0"/>
    <s v="GUILLERMO ANTONIO GOMEZ BOLAÑOZ"/>
    <n v="0"/>
    <x v="0"/>
    <n v="24352"/>
    <x v="0"/>
    <x v="0"/>
  </r>
  <r>
    <x v="1"/>
    <n v="35"/>
    <x v="1"/>
    <x v="9"/>
    <x v="0"/>
    <x v="0"/>
    <x v="0"/>
    <x v="1"/>
    <s v="Servicios de implementación de aplicaciones"/>
    <x v="0"/>
    <n v="81111508"/>
    <s v="Prestación de servicios profesionales para orientar y realizar las actividades de soporte técnico de las plataformas de la oficina de informática y telecomunicaciones"/>
    <x v="5"/>
    <x v="5"/>
    <n v="9"/>
    <x v="0"/>
    <x v="0"/>
    <x v="0"/>
    <n v="60151084"/>
    <n v="60151084"/>
    <x v="0"/>
    <x v="2"/>
    <x v="0"/>
    <x v="1"/>
    <x v="19"/>
    <s v="Informática y Telecomunicaciones"/>
    <x v="0"/>
    <s v="Jefe Oficina de Informática y Telecomunicaciones"/>
    <x v="6"/>
    <x v="22"/>
    <s v="Implementar y soportar plataforma de TI"/>
    <s v="Índice de capacidad en la prestación de servicios de tecnología."/>
    <n v="162"/>
    <d v="2021-01-26T00:00:00"/>
    <n v="6683453"/>
    <n v="60151077"/>
    <n v="60151077"/>
    <x v="0"/>
    <s v="HENRY MAURICIO ROJAS PINEDA"/>
    <n v="7"/>
    <x v="0"/>
    <n v="24348"/>
    <x v="0"/>
    <x v="0"/>
  </r>
  <r>
    <x v="1"/>
    <n v="43"/>
    <x v="1"/>
    <x v="9"/>
    <x v="0"/>
    <x v="0"/>
    <x v="0"/>
    <x v="1"/>
    <s v="Servicios de implementación de aplicaciones"/>
    <x v="0"/>
    <n v="81111508"/>
    <s v="Prestación de servicios profesionales para llevar a cabo la operación, monitoreo y soporte técnico a las infraestructuras tecnológicas asignadas por la oficina de informática y telecomunicaciones."/>
    <x v="5"/>
    <x v="5"/>
    <n v="9"/>
    <x v="0"/>
    <x v="0"/>
    <x v="0"/>
    <n v="51820134"/>
    <n v="51820134"/>
    <x v="0"/>
    <x v="2"/>
    <x v="0"/>
    <x v="1"/>
    <x v="19"/>
    <s v="Informática y Telecomunicaciones"/>
    <x v="0"/>
    <s v="Jefe Oficina de Informática y Telecomunicaciones"/>
    <x v="6"/>
    <x v="22"/>
    <s v="Implementar y soportar plataforma de TI"/>
    <s v="Índice de capacidad en la prestación de servicios de tecnología."/>
    <n v="295"/>
    <d v="2021-02-11T00:00:00"/>
    <n v="5757792"/>
    <n v="51820134"/>
    <n v="51820134"/>
    <x v="0"/>
    <s v="HERMES  RAMIREZ AROCA"/>
    <n v="0"/>
    <x v="0"/>
    <n v="24464"/>
    <x v="0"/>
    <x v="0"/>
  </r>
  <r>
    <x v="1"/>
    <n v="41"/>
    <x v="1"/>
    <x v="9"/>
    <x v="0"/>
    <x v="0"/>
    <x v="0"/>
    <x v="1"/>
    <s v="Servicios de implementación de aplicaciones"/>
    <x v="0"/>
    <n v="81111508"/>
    <s v="Prestación de servicios profesionales para implementar, mantener, proponer y aplicar mejoras al sistema de gestión de seguridad de la información del igac"/>
    <x v="5"/>
    <x v="5"/>
    <n v="9"/>
    <x v="0"/>
    <x v="0"/>
    <x v="0"/>
    <n v="67952493"/>
    <n v="67952493"/>
    <x v="0"/>
    <x v="2"/>
    <x v="0"/>
    <x v="1"/>
    <x v="19"/>
    <s v="Informática y Telecomunicaciones"/>
    <x v="0"/>
    <s v="Jefe Oficina de Informática y Telecomunicaciones"/>
    <x v="6"/>
    <x v="22"/>
    <s v="Implementar el sistema de gestión de seguridad de la información "/>
    <s v="Índice de capacidad en la prestación de servicios de tecnología."/>
    <n v="262"/>
    <d v="2021-02-11T00:00:00"/>
    <n v="7550277"/>
    <n v="67952493"/>
    <n v="67952493"/>
    <x v="0"/>
    <s v="ISIS JOHANNA GOMEZ PERALTA"/>
    <n v="0"/>
    <x v="0"/>
    <n v="24483"/>
    <x v="0"/>
    <x v="0"/>
  </r>
  <r>
    <x v="1"/>
    <n v="36"/>
    <x v="1"/>
    <x v="9"/>
    <x v="0"/>
    <x v="0"/>
    <x v="0"/>
    <x v="1"/>
    <s v="Servicios de implementación de aplicaciones"/>
    <x v="0"/>
    <n v="81111508"/>
    <s v="Prestación de servicios profesionales para gestionar la etapa preparatoria de las solicitudes de bienes, servicios y/o obras Públicas, así como registro, verificación y publicación de los trámites contractuales dentro de las Plataformas"/>
    <x v="5"/>
    <x v="5"/>
    <n v="9"/>
    <x v="0"/>
    <x v="0"/>
    <x v="0"/>
    <n v="67952493"/>
    <n v="67952493"/>
    <x v="0"/>
    <x v="2"/>
    <x v="0"/>
    <x v="1"/>
    <x v="19"/>
    <s v="Informática y Telecomunicaciones"/>
    <x v="0"/>
    <s v="Jefe Oficina de Informática y Telecomunicaciones"/>
    <x v="6"/>
    <x v="22"/>
    <s v="Establecer la estrategia y gobierno de TI"/>
    <s v="Índice de capacidad en la prestación de servicios de tecnología."/>
    <n v="157"/>
    <d v="2021-01-26T00:00:00"/>
    <n v="7550277"/>
    <n v="67952493"/>
    <n v="67952493"/>
    <x v="0"/>
    <s v="JAIME ENRIQUE CARDENAS"/>
    <n v="0"/>
    <x v="0"/>
    <n v="24346"/>
    <x v="0"/>
    <x v="0"/>
  </r>
  <r>
    <x v="1"/>
    <n v="54"/>
    <x v="1"/>
    <x v="9"/>
    <x v="2"/>
    <x v="2"/>
    <x v="0"/>
    <x v="1"/>
    <s v="Servicios de implementación de aplicaciones"/>
    <x v="0"/>
    <n v="81111508"/>
    <s v="Prestación de servicios profesionales para analizar y desarrollar componentes de software en plataforma ORACLE."/>
    <x v="5"/>
    <x v="5"/>
    <n v="9"/>
    <x v="0"/>
    <x v="0"/>
    <x v="0"/>
    <n v="120302167"/>
    <n v="120302167"/>
    <x v="0"/>
    <x v="2"/>
    <x v="2"/>
    <x v="1"/>
    <x v="19"/>
    <s v="Informática y Telecomunicaciones"/>
    <x v="0"/>
    <s v="Jefe Oficina de Informática y Telecomunicaciones"/>
    <x v="6"/>
    <x v="22"/>
    <s v="Implementar y mantener sistemas de información, portales y aplicaciones"/>
    <s v="Índice de capacidad en la prestación de servicios de tecnología."/>
    <n v="292"/>
    <d v="2021-02-12T00:00:00"/>
    <n v="6683454"/>
    <n v="59928304"/>
    <n v="119856608"/>
    <x v="0"/>
    <s v="JAIME VERA_x000a_WILSON NIÑO"/>
    <n v="445559"/>
    <x v="0"/>
    <s v="24459_x000a_24460"/>
    <x v="0"/>
    <x v="2"/>
  </r>
  <r>
    <x v="1"/>
    <n v="69"/>
    <x v="1"/>
    <x v="9"/>
    <x v="0"/>
    <x v="0"/>
    <x v="0"/>
    <x v="1"/>
    <s v="Servicios de implementación de aplicaciones"/>
    <x v="0"/>
    <n v="81111508"/>
    <s v="Prestación de servicios profesionales para gestionar, administrar y operar la infraestructura tecnológica de las plataformas Windows, virtualización y almacenamiento de la entidad."/>
    <x v="5"/>
    <x v="5"/>
    <n v="9"/>
    <x v="0"/>
    <x v="0"/>
    <x v="0"/>
    <n v="67952493"/>
    <n v="67952493"/>
    <x v="0"/>
    <x v="2"/>
    <x v="0"/>
    <x v="1"/>
    <x v="19"/>
    <s v="Informática y Telecomunicaciones"/>
    <x v="0"/>
    <s v="Jefe Oficina de Informática y Telecomunicaciones"/>
    <x v="6"/>
    <x v="22"/>
    <s v="Implementar y soportar plataforma de TI"/>
    <s v="Índice de capacidad en la prestación de servicios de tecnología."/>
    <n v="369"/>
    <d v="2021-03-30T00:00:00"/>
    <n v="7550277"/>
    <n v="67952493"/>
    <n v="67952493"/>
    <x v="0"/>
    <s v="JAMES YESID JARAMILLO"/>
    <n v="0"/>
    <x v="0"/>
    <n v="24640"/>
    <x v="0"/>
    <x v="0"/>
  </r>
  <r>
    <x v="1"/>
    <n v="42"/>
    <x v="1"/>
    <x v="9"/>
    <x v="0"/>
    <x v="0"/>
    <x v="0"/>
    <x v="1"/>
    <s v="Servicios de implementación de aplicaciones"/>
    <x v="0"/>
    <n v="81111508"/>
    <s v="Prestación de servicios profesionales para orientar, ejecutar, tramitar y controlar las tareas relativas al soporte técnico y temático de los sistemas de información para la operación del Sistema Nacional de Catastro."/>
    <x v="5"/>
    <x v="5"/>
    <n v="11"/>
    <x v="0"/>
    <x v="0"/>
    <x v="0"/>
    <n v="83053047"/>
    <n v="83053047"/>
    <x v="0"/>
    <x v="2"/>
    <x v="0"/>
    <x v="1"/>
    <x v="15"/>
    <s v="Informática y Telecomunicaciones"/>
    <x v="0"/>
    <s v="Jefe Oficina de Informática y Telecomunicaciones"/>
    <x v="3"/>
    <x v="4"/>
    <s v="Alinear el componente tecnológico de las nuevas y mejores prácticas catastrales definidas para la operación"/>
    <s v="Sistema de Información Predial Actualizado_x000a_"/>
    <n v="297"/>
    <d v="2021-02-11T00:00:00"/>
    <n v="7550277"/>
    <n v="79277908"/>
    <n v="79277908"/>
    <x v="0"/>
    <s v="JENIFER PAOLA ESPINDOLA"/>
    <n v="3775139"/>
    <x v="0"/>
    <n v="24466"/>
    <x v="0"/>
    <x v="0"/>
  </r>
  <r>
    <x v="1"/>
    <n v="76"/>
    <x v="1"/>
    <x v="9"/>
    <x v="0"/>
    <x v="0"/>
    <x v="0"/>
    <x v="0"/>
    <s v="Servicios de implementación de aplicaciones"/>
    <x v="0"/>
    <n v="81111508"/>
    <s v="Prestación de servicios profesionales para elaborar las historias de usuarios y prototipado de las funcionalidades requeridas por el instituto."/>
    <x v="2"/>
    <x v="2"/>
    <n v="9"/>
    <x v="0"/>
    <x v="0"/>
    <x v="0"/>
    <n v="51820137"/>
    <n v="51820137"/>
    <x v="0"/>
    <x v="2"/>
    <x v="0"/>
    <x v="1"/>
    <x v="23"/>
    <s v="Oficina de Informática y Telecomunicaciones"/>
    <x v="0"/>
    <s v="José Luis Ariza Vargas (Jefe OIT)"/>
    <x v="6"/>
    <x v="22"/>
    <s v="Implementar y mantener sistemas de información, portales y aplicaciones"/>
    <s v="Índice de capacidad en la prestación de servicios de tecnología."/>
    <n v="467"/>
    <d v="2021-03-15T00:00:00"/>
    <n v="5757793"/>
    <n v="51820137"/>
    <n v="51820137"/>
    <x v="0"/>
    <s v="JENNIFER PAOLA RODRIGUEZ RINCON"/>
    <n v="0"/>
    <x v="0"/>
    <n v="24605"/>
    <x v="0"/>
    <x v="0"/>
  </r>
  <r>
    <x v="1"/>
    <n v="50"/>
    <x v="1"/>
    <x v="9"/>
    <x v="2"/>
    <x v="2"/>
    <x v="0"/>
    <x v="1"/>
    <s v="Servicios de implementación de aplicaciones"/>
    <x v="0"/>
    <n v="81111508"/>
    <s v="Prestación de servicios de apoyo para ejecutar actividades de soporte técnico en la mesa de servicio del Sistema Nacional Catastro."/>
    <x v="5"/>
    <x v="5"/>
    <n v="11"/>
    <x v="0"/>
    <x v="0"/>
    <x v="0"/>
    <n v="58772631"/>
    <n v="58772631"/>
    <x v="0"/>
    <x v="2"/>
    <x v="2"/>
    <x v="1"/>
    <x v="15"/>
    <s v="Informática y Telecomunicaciones"/>
    <x v="0"/>
    <s v="Jefe Oficina de Informática y Telecomunicaciones"/>
    <x v="3"/>
    <x v="4"/>
    <s v="Alinear el componente tecnológico de las nuevas y mejores prácticas catastrales definidas para la operación"/>
    <s v="Sistema de Información Predial Actualizado_x000a_"/>
    <n v="270"/>
    <d v="2021-02-11T00:00:00"/>
    <n v="2671483"/>
    <n v="29386313"/>
    <n v="58772626"/>
    <x v="0"/>
    <s v="JHON SEBASTIAN CARRILLO MESA_x000a_JUAN CARLOS MESA SIMBAQUEBA"/>
    <n v="5"/>
    <x v="0"/>
    <s v="24435_x000a_24437"/>
    <x v="0"/>
    <x v="2"/>
  </r>
  <r>
    <x v="1"/>
    <n v="52"/>
    <x v="1"/>
    <x v="9"/>
    <x v="0"/>
    <x v="0"/>
    <x v="0"/>
    <x v="1"/>
    <s v="Servicios de implementación de aplicaciones"/>
    <x v="0"/>
    <n v="81111508"/>
    <s v="Prestación de servicios profesionales  para realizar actividades de  operación, soporte  y desarrollo relacionados con la  gestión del Sistema Nacional de Catastro."/>
    <x v="5"/>
    <x v="5"/>
    <n v="11"/>
    <x v="0"/>
    <x v="0"/>
    <x v="0"/>
    <n v="46898746"/>
    <n v="46898746"/>
    <x v="0"/>
    <x v="2"/>
    <x v="0"/>
    <x v="1"/>
    <x v="15"/>
    <s v="Informática y Telecomunicaciones"/>
    <x v="0"/>
    <s v="Jefe Oficina de Informática y Telecomunicaciones"/>
    <x v="3"/>
    <x v="4"/>
    <s v="Alinear el componente tecnológico de las nuevas y mejores prácticas catastrales definidas para la operación"/>
    <s v="Sistema de Información Predial Actualizado_x000a_"/>
    <n v="273"/>
    <d v="2021-02-11T00:00:00"/>
    <n v="4263522"/>
    <n v="46898742"/>
    <n v="46898742"/>
    <x v="0"/>
    <s v="JONATHAN HORTS RODRIGUEZ QUIROGA"/>
    <n v="4"/>
    <x v="0"/>
    <n v="24439"/>
    <x v="0"/>
    <x v="0"/>
  </r>
  <r>
    <x v="1"/>
    <n v="63"/>
    <x v="1"/>
    <x v="9"/>
    <x v="0"/>
    <x v="0"/>
    <x v="0"/>
    <x v="1"/>
    <s v="Servicios de implementación de aplicaciones"/>
    <x v="0"/>
    <n v="81111508"/>
    <s v="Prestación de servicios profesionales para realizar la gestión de la seguridad informática y Perimetral de los sistemas de la entidad."/>
    <x v="5"/>
    <x v="5"/>
    <n v="9"/>
    <x v="0"/>
    <x v="0"/>
    <x v="0"/>
    <n v="67952493"/>
    <n v="67952493"/>
    <x v="0"/>
    <x v="2"/>
    <x v="0"/>
    <x v="1"/>
    <x v="19"/>
    <s v="Informática y Telecomunicaciones"/>
    <x v="0"/>
    <s v="Jefe Oficina de Informática y Telecomunicaciones"/>
    <x v="6"/>
    <x v="22"/>
    <s v="Implementar el sistema de gestión de seguridad de la información "/>
    <s v="Índice de capacidad en la prestación de servicios de tecnología."/>
    <n v="327"/>
    <d v="2021-02-19T00:00:00"/>
    <n v="7550277"/>
    <n v="67952493"/>
    <n v="67952493"/>
    <x v="0"/>
    <s v="JORGE SANDOVAL GONZALEZ"/>
    <n v="0"/>
    <x v="0"/>
    <n v="24488"/>
    <x v="0"/>
    <x v="0"/>
  </r>
  <r>
    <x v="1"/>
    <n v="51"/>
    <x v="1"/>
    <x v="9"/>
    <x v="0"/>
    <x v="0"/>
    <x v="0"/>
    <x v="1"/>
    <s v="Servicios de implementación de aplicaciones"/>
    <x v="0"/>
    <n v="81111508"/>
    <s v="Prestación de servicios profesionales para desarrollar, administrar y dar soporte a los componentes de los portales web y micro sitios de la entidad."/>
    <x v="5"/>
    <x v="5"/>
    <n v="9"/>
    <x v="0"/>
    <x v="0"/>
    <x v="0"/>
    <n v="51820134"/>
    <n v="51820134"/>
    <x v="0"/>
    <x v="2"/>
    <x v="0"/>
    <x v="1"/>
    <x v="19"/>
    <s v="Informática y Telecomunicaciones"/>
    <x v="0"/>
    <s v="Jefe Oficina de Informática y Telecomunicaciones"/>
    <x v="6"/>
    <x v="22"/>
    <s v="Implementar y mantener sistemas de información, portales y aplicaciones"/>
    <s v="Índice de capacidad en la prestación de servicios de tecnología."/>
    <n v="275"/>
    <d v="2021-02-11T00:00:00"/>
    <n v="5757793"/>
    <n v="51628211"/>
    <n v="51628211"/>
    <x v="0"/>
    <s v="JOSE  LUIS SANABRIA CASIANO"/>
    <n v="191923"/>
    <x v="0"/>
    <n v="24443"/>
    <x v="0"/>
    <x v="0"/>
  </r>
  <r>
    <x v="1"/>
    <n v="88"/>
    <x v="1"/>
    <x v="9"/>
    <x v="0"/>
    <x v="0"/>
    <x v="0"/>
    <x v="2"/>
    <s v="Servicios de implementación de aplicaciones"/>
    <x v="0"/>
    <n v="81111508"/>
    <s v="Prestación de servicios para realizar actividades de operación, soporte, mantenimiento y monitoreo a las plataformas tecnológicas, equipos  periféricos (Impresoras, Plotter, Escáner entre otros), según lo niveles de servicio establecidos."/>
    <x v="2"/>
    <x v="2"/>
    <n v="9"/>
    <x v="0"/>
    <x v="0"/>
    <x v="0"/>
    <n v="24043349"/>
    <n v="24043349"/>
    <x v="0"/>
    <x v="2"/>
    <x v="0"/>
    <x v="1"/>
    <x v="19"/>
    <s v="Informática y Telecomunicaciones"/>
    <x v="0"/>
    <s v="Jefe Oficina de Informática y Telecomunicaciones"/>
    <x v="6"/>
    <x v="22"/>
    <s v="Implementar y soportar plataforma de TI"/>
    <s v="Índice de capacidad en la prestación de servicios de tecnología."/>
    <n v="484"/>
    <d v="2021-03-17T00:00:00"/>
    <n v="2671483"/>
    <n v="24043347"/>
    <n v="24043347"/>
    <x v="0"/>
    <s v="JOSE GREGORIO MATEUS MALAGON"/>
    <n v="2"/>
    <x v="0"/>
    <n v="24618"/>
    <x v="0"/>
    <x v="0"/>
  </r>
  <r>
    <x v="1"/>
    <n v="53"/>
    <x v="1"/>
    <x v="9"/>
    <x v="0"/>
    <x v="0"/>
    <x v="0"/>
    <x v="1"/>
    <s v="Servicios de implementación de aplicaciones"/>
    <x v="0"/>
    <n v="81111508"/>
    <s v="Prestación de Servicios Profesionales para realizar actividades de operación, soporte, mantenimiento y monitoreo a las plataformas tecnológicas."/>
    <x v="5"/>
    <x v="5"/>
    <n v="9"/>
    <x v="0"/>
    <x v="0"/>
    <x v="0"/>
    <n v="38371701"/>
    <n v="38371701"/>
    <x v="0"/>
    <x v="2"/>
    <x v="0"/>
    <x v="1"/>
    <x v="19"/>
    <s v="Informática y Telecomunicaciones"/>
    <x v="0"/>
    <s v="Jefe Oficina de Informática y Telecomunicaciones"/>
    <x v="6"/>
    <x v="22"/>
    <s v="Implementar y soportar plataforma de TI"/>
    <s v="Índice de capacidad en la prestación de servicios de tecnología."/>
    <n v="277"/>
    <d v="2021-02-11T00:00:00"/>
    <n v="4263522"/>
    <n v="38371698"/>
    <n v="38371698"/>
    <x v="0"/>
    <s v="JUAN CARLOS BEJARANO BAYONA"/>
    <n v="3"/>
    <x v="0"/>
    <n v="24442"/>
    <x v="0"/>
    <x v="0"/>
  </r>
  <r>
    <x v="1"/>
    <n v="71"/>
    <x v="1"/>
    <x v="9"/>
    <x v="0"/>
    <x v="0"/>
    <x v="0"/>
    <x v="0"/>
    <s v="Servicios de implementación de aplicaciones"/>
    <x v="0"/>
    <n v="81111508"/>
    <s v="Prestación de servicios profesionales para analizar e implementar  la arquitectura de sistemas de información georreferenciados  de la entidad y para la operación del sistema de catastro multipropósito."/>
    <x v="2"/>
    <x v="2"/>
    <n v="10"/>
    <x v="0"/>
    <x v="0"/>
    <x v="0"/>
    <n v="95787741"/>
    <n v="95787741"/>
    <x v="0"/>
    <x v="2"/>
    <x v="0"/>
    <x v="1"/>
    <x v="15"/>
    <s v="Informática y Telecomunicaciones"/>
    <x v="0"/>
    <s v="Jefe Oficina de Informática y Telecomunicaciones"/>
    <x v="3"/>
    <x v="4"/>
    <s v="Alinear el componente tecnológico de las nuevas y mejores prácticas catastrales definidas para la operación"/>
    <s v="Sistema de Información Predial Actualizado"/>
    <m/>
    <d v="2021-03-09T00:00:00"/>
    <n v="8707976"/>
    <n v="84177101"/>
    <n v="84177101"/>
    <x v="0"/>
    <s v="JUAN CARLOS MENDEZ MELO"/>
    <n v="11610640"/>
    <x v="0"/>
    <n v="24555"/>
    <x v="0"/>
    <x v="0"/>
  </r>
  <r>
    <x v="1"/>
    <n v="59"/>
    <x v="1"/>
    <x v="9"/>
    <x v="0"/>
    <x v="0"/>
    <x v="0"/>
    <x v="1"/>
    <s v="Servicios de implementación de aplicaciones"/>
    <x v="0"/>
    <n v="81111508"/>
    <s v="Prestación de servicios  para realizar actividades de administración, soporte y monitoreo de las plataformas basadas en software libre adoptadas por la entidad."/>
    <x v="5"/>
    <x v="5"/>
    <n v="9"/>
    <x v="0"/>
    <x v="0"/>
    <x v="0"/>
    <n v="24043349"/>
    <n v="24043349"/>
    <x v="0"/>
    <x v="2"/>
    <x v="0"/>
    <x v="1"/>
    <x v="19"/>
    <s v="Informática y Telecomunicaciones"/>
    <x v="0"/>
    <s v="Jefe Oficina de Informática y Telecomunicaciones"/>
    <x v="6"/>
    <x v="22"/>
    <s v="Implementar y soportar plataforma de TI"/>
    <s v="Índice de capacidad en la prestación de servicios de tecnología."/>
    <n v="330"/>
    <d v="2021-02-17T00:00:00"/>
    <n v="2671483"/>
    <n v="24043347"/>
    <n v="24043347"/>
    <x v="0"/>
    <s v="JULIAN DAVID TETE MILES"/>
    <n v="2"/>
    <x v="0"/>
    <n v="24490"/>
    <x v="0"/>
    <x v="0"/>
  </r>
  <r>
    <x v="1"/>
    <n v="73"/>
    <x v="1"/>
    <x v="9"/>
    <x v="0"/>
    <x v="0"/>
    <x v="0"/>
    <x v="0"/>
    <s v="Servicios de implementación de aplicaciones"/>
    <x v="0"/>
    <n v="81111508"/>
    <s v="Prestación de servicios profesionales para brindar soporte de primer nivel, generar estadísticas de operación y realizar pruebas a los sistemas de información de la oficina de informática y telecomunicaciones"/>
    <x v="2"/>
    <x v="2"/>
    <n v="9"/>
    <x v="0"/>
    <x v="0"/>
    <x v="0"/>
    <n v="26476020"/>
    <n v="26476020"/>
    <x v="0"/>
    <x v="2"/>
    <x v="0"/>
    <x v="1"/>
    <x v="19"/>
    <s v="Informática y Telecomunicaciones"/>
    <x v="0"/>
    <s v="Jefe Oficina de Informática y Telecomunicaciones"/>
    <x v="6"/>
    <x v="22"/>
    <s v="Implementar y mantener sistemas de información, portales y aplicaciones"/>
    <s v="Índice de capacidad en la prestación de servicios de tecnología."/>
    <n v="431"/>
    <d v="2021-03-08T00:00:00"/>
    <n v="2941780"/>
    <n v="26476020"/>
    <n v="26476020"/>
    <x v="0"/>
    <s v="KATHERINE ANDREA CEPEDA ZUÑIGA"/>
    <n v="0"/>
    <x v="0"/>
    <n v="24561"/>
    <x v="0"/>
    <x v="0"/>
  </r>
  <r>
    <x v="1"/>
    <n v="72"/>
    <x v="1"/>
    <x v="9"/>
    <x v="0"/>
    <x v="0"/>
    <x v="0"/>
    <x v="0"/>
    <s v="Servicios de implementación de aplicaciones"/>
    <x v="0"/>
    <n v="81111508"/>
    <s v="Prestación de servicios profesionales para  orientar y ejecutar  actividades  de  levantamiento de información, desarrollo y mantenimiento  del gestor de procesos y del componente web de los sistemas de información y aplicativos para la operación del Sistema Nacional de Catastro."/>
    <x v="2"/>
    <x v="2"/>
    <n v="10"/>
    <x v="0"/>
    <x v="0"/>
    <x v="0"/>
    <n v="95787741"/>
    <n v="95787741"/>
    <x v="0"/>
    <x v="2"/>
    <x v="0"/>
    <x v="1"/>
    <x v="15"/>
    <s v="Informática y Telecomunicaciones"/>
    <x v="0"/>
    <s v="Jefe Oficina de Informática y Telecomunicaciones"/>
    <x v="3"/>
    <x v="4"/>
    <s v="Alinear el componente tecnológico de las nuevas y mejores prácticas catastrales definidas para la operación"/>
    <s v="Sistema de Información Predial Actualizado_x000a_"/>
    <n v="418"/>
    <d v="2021-03-04T00:00:00"/>
    <n v="8707976"/>
    <n v="85628431"/>
    <n v="85628431"/>
    <x v="0"/>
    <s v="LEIDY NATHALY GONZALEZ DIAZ"/>
    <n v="10159310"/>
    <x v="0"/>
    <n v="24553"/>
    <x v="0"/>
    <x v="0"/>
  </r>
  <r>
    <x v="1"/>
    <n v="74"/>
    <x v="1"/>
    <x v="9"/>
    <x v="0"/>
    <x v="0"/>
    <x v="0"/>
    <x v="0"/>
    <s v="Servicios de implementación de aplicaciones"/>
    <x v="0"/>
    <n v="81111508"/>
    <s v="Prestación de servicios de apoyo para ejecutar actividades de soporte técnico de primer nivel en la mesa de servicio del Sistema Nacional de Catastro."/>
    <x v="2"/>
    <x v="2"/>
    <n v="5"/>
    <x v="0"/>
    <x v="0"/>
    <x v="0"/>
    <n v="13357415"/>
    <n v="13357415"/>
    <x v="0"/>
    <x v="2"/>
    <x v="0"/>
    <x v="1"/>
    <x v="15"/>
    <s v="Oficina de Informática y Telecomunicaciones"/>
    <x v="0"/>
    <s v="José Luis Ariza Vargas (Jefe OIT)"/>
    <x v="3"/>
    <x v="4"/>
    <s v="Ejecutar procesos de actualización catastral a nivel nacional"/>
    <s v="Predios actualizados catastralmente"/>
    <n v="429"/>
    <d v="2021-03-08T00:00:00"/>
    <n v="2671483"/>
    <n v="13357415"/>
    <n v="13357415"/>
    <x v="0"/>
    <s v="LEIDY PAOLA ABRIL CANTOR"/>
    <n v="0"/>
    <x v="0"/>
    <n v="24559"/>
    <x v="0"/>
    <x v="0"/>
  </r>
  <r>
    <x v="1"/>
    <n v="40"/>
    <x v="1"/>
    <x v="9"/>
    <x v="0"/>
    <x v="0"/>
    <x v="0"/>
    <x v="1"/>
    <s v="Servicios de implementación de aplicaciones"/>
    <x v="0"/>
    <n v="81111508"/>
    <s v="Prestación de servicios profesionales para gestionar, administrar y monitorear la red regulada y el cableado estructurado de la entidad a nivel nacional."/>
    <x v="5"/>
    <x v="5"/>
    <n v="9"/>
    <x v="0"/>
    <x v="0"/>
    <x v="0"/>
    <n v="60151084"/>
    <n v="60151084"/>
    <x v="0"/>
    <x v="2"/>
    <x v="0"/>
    <x v="1"/>
    <x v="19"/>
    <s v="Informática y Telecomunicaciones"/>
    <x v="0"/>
    <s v="Jefe Oficina de Informática y Telecomunicaciones"/>
    <x v="6"/>
    <x v="22"/>
    <s v="Implementar y soportar plataforma de TI"/>
    <s v="Índice de capacidad en la prestación de servicios de tecnología."/>
    <n v="269"/>
    <d v="2021-02-11T00:00:00"/>
    <n v="6683454"/>
    <n v="59928304"/>
    <n v="59928304"/>
    <x v="0"/>
    <s v="LEONARDO LIZARAZO SIERRA"/>
    <n v="222780"/>
    <x v="0"/>
    <n v="24452"/>
    <x v="0"/>
    <x v="0"/>
  </r>
  <r>
    <x v="1"/>
    <n v="61"/>
    <x v="1"/>
    <x v="9"/>
    <x v="0"/>
    <x v="0"/>
    <x v="0"/>
    <x v="1"/>
    <s v="Servicios de implementación de aplicaciones"/>
    <x v="0"/>
    <n v="81111508"/>
    <s v="Prestación de servicios profesionales para orientar y ejecutar actividades relacionadas con el componente geográfico de los sistemas de información y para la operación del Sistema Nacional de Catastro."/>
    <x v="5"/>
    <x v="5"/>
    <n v="11"/>
    <x v="0"/>
    <x v="0"/>
    <x v="0"/>
    <n v="108518129"/>
    <n v="108518129"/>
    <x v="0"/>
    <x v="2"/>
    <x v="0"/>
    <x v="1"/>
    <x v="15"/>
    <s v="Informática y Telecomunicaciones"/>
    <x v="0"/>
    <s v="Jefe Oficina de Informática y Telecomunicaciones"/>
    <x v="3"/>
    <x v="4"/>
    <s v="Alinear el componente tecnológico de las nuevas y mejores prácticas catastrales definidas para la operación"/>
    <s v="Sistema de Información Predial Actualizado_x000a_"/>
    <n v="340"/>
    <d v="2021-02-17T00:00:00"/>
    <n v="9865284"/>
    <n v="100297054"/>
    <n v="100297054"/>
    <x v="0"/>
    <s v="LUIS ALBERTO MORENO VEGA"/>
    <n v="8221075"/>
    <x v="0"/>
    <n v="24495"/>
    <x v="0"/>
    <x v="0"/>
  </r>
  <r>
    <x v="1"/>
    <n v="92"/>
    <x v="1"/>
    <x v="9"/>
    <x v="0"/>
    <x v="0"/>
    <x v="0"/>
    <x v="8"/>
    <s v="Servicios de implementación de aplicaciones"/>
    <x v="0"/>
    <n v="81111508"/>
    <s v="Prestación de servicios profesionales para configurar, administrar, gestionar, monitorear y soportar las bases de datos de la entidad."/>
    <x v="0"/>
    <x v="0"/>
    <n v="255"/>
    <x v="1"/>
    <x v="0"/>
    <x v="0"/>
    <n v="74017796"/>
    <n v="74017796"/>
    <x v="0"/>
    <x v="2"/>
    <x v="0"/>
    <x v="1"/>
    <x v="23"/>
    <s v="Oficina de Informática y Telecomunicaciones"/>
    <x v="0"/>
    <s v="José Luis Ariza Vargas (Jefe OIT)"/>
    <x v="6"/>
    <x v="22"/>
    <s v="Establecer la estratégia y gobierno de TI"/>
    <s v="Índice de capacidad en la prestación de servicios de tecnología."/>
    <n v="531"/>
    <d v="2021-04-15T00:00:00"/>
    <n v="8707976"/>
    <n v="73146998"/>
    <n v="73146998"/>
    <x v="0"/>
    <s v="LUIS ALEXANDER DUARTE PAREJA"/>
    <n v="870798"/>
    <x v="0"/>
    <n v="24675"/>
    <x v="0"/>
    <x v="0"/>
  </r>
  <r>
    <x v="1"/>
    <n v="67"/>
    <x v="1"/>
    <x v="9"/>
    <x v="0"/>
    <x v="0"/>
    <x v="0"/>
    <x v="1"/>
    <s v="Servicios de implementación de aplicaciones"/>
    <x v="0"/>
    <n v="81111508"/>
    <s v="Prestación de servicios profesionales para gestionar, ejecutar y hacer seguimiento a las tareas de mantenimiento y atención de incidentes relacionadas con el editor gráfico de los sistemas de información de la oficina de informática y telecomunicaciones"/>
    <x v="5"/>
    <x v="5"/>
    <n v="9"/>
    <x v="0"/>
    <x v="0"/>
    <x v="0"/>
    <n v="51820134"/>
    <n v="51820134"/>
    <x v="0"/>
    <x v="2"/>
    <x v="0"/>
    <x v="1"/>
    <x v="15"/>
    <s v="Informática y Telecomunicaciones"/>
    <x v="0"/>
    <s v="Jefe Oficina de Informática y Telecomunicaciones"/>
    <x v="3"/>
    <x v="4"/>
    <s v="Alinear el componente tecnológico de las nuevas y mejores prácticas catastrales definidas para la operación"/>
    <s v="Sistema de Información Predial Actualizado_x000a_"/>
    <n v="338"/>
    <d v="2021-02-22T00:00:00"/>
    <n v="5757793"/>
    <n v="51820134"/>
    <n v="51820134"/>
    <x v="0"/>
    <s v="LUIS FERNANADO ALEXANDER BARROS"/>
    <n v="0"/>
    <x v="0"/>
    <n v="24525"/>
    <x v="0"/>
    <x v="0"/>
  </r>
  <r>
    <x v="1"/>
    <n v="77"/>
    <x v="1"/>
    <x v="9"/>
    <x v="0"/>
    <x v="0"/>
    <x v="0"/>
    <x v="0"/>
    <s v="Servicios de implementación de aplicaciones"/>
    <x v="0"/>
    <n v="81111508"/>
    <s v="Prestación de servicios profesionales para documentar, diseñar e implementar los flujos de información requeridos en el marco de la implementación de la política de catastro multipropósito."/>
    <x v="2"/>
    <x v="2"/>
    <n v="9"/>
    <x v="0"/>
    <x v="0"/>
    <x v="0"/>
    <n v="78371788"/>
    <n v="78371788"/>
    <x v="0"/>
    <x v="2"/>
    <x v="0"/>
    <x v="1"/>
    <x v="19"/>
    <s v="Informática y Telecomunicaciones"/>
    <x v="0"/>
    <s v="Jefe Oficina de Informática y Telecomunicaciones"/>
    <x v="6"/>
    <x v="22"/>
    <s v="Implementar y soportar plataforma de TI"/>
    <s v="Índice de capacidad en la prestación de servicios de tecnología."/>
    <n v="452"/>
    <d v="2021-03-15T00:00:00"/>
    <n v="8707976"/>
    <n v="78371784"/>
    <n v="78371784"/>
    <x v="0"/>
    <s v="LUISA FERNANDA CAMACHO"/>
    <n v="4"/>
    <x v="0"/>
    <n v="24586"/>
    <x v="0"/>
    <x v="0"/>
  </r>
  <r>
    <x v="1"/>
    <n v="75"/>
    <x v="1"/>
    <x v="9"/>
    <x v="0"/>
    <x v="0"/>
    <x v="0"/>
    <x v="0"/>
    <s v="Servicios de implementación de aplicaciones"/>
    <x v="0"/>
    <n v="81111508"/>
    <s v="Prestación de servicios profesionales para realizar actividades de soporte técnico de segundo nivel en la mesa de servicio del Sistema Nacional de Catastro."/>
    <x v="2"/>
    <x v="2"/>
    <n v="5"/>
    <x v="0"/>
    <x v="0"/>
    <x v="0"/>
    <n v="24882120"/>
    <n v="24882120"/>
    <x v="0"/>
    <x v="2"/>
    <x v="0"/>
    <x v="1"/>
    <x v="15"/>
    <s v="Oficina de Informática y Telecomunicaciones"/>
    <x v="0"/>
    <s v="José Luis Ariza Vargas (Jefe OIT)"/>
    <x v="3"/>
    <x v="4"/>
    <s v="Ejecutar procesos de actualización catastral a nivel nacional"/>
    <s v="Predios actualizados catastralmente"/>
    <n v="431"/>
    <d v="2021-03-08T00:00:00"/>
    <n v="4976424"/>
    <n v="24882120"/>
    <n v="24882120"/>
    <x v="0"/>
    <s v="MARCELA PATRICIA HERRAN ALVAREZ"/>
    <n v="0"/>
    <x v="0"/>
    <n v="24561"/>
    <x v="0"/>
    <x v="0"/>
  </r>
  <r>
    <x v="1"/>
    <n v="46"/>
    <x v="1"/>
    <x v="9"/>
    <x v="0"/>
    <x v="0"/>
    <x v="0"/>
    <x v="1"/>
    <s v="Servicios de soporte técnico o de mesa de ayuda"/>
    <x v="0"/>
    <n v="81111811"/>
    <s v="Prestación de servicios de apoyo para ejecutar actividades de soporte, mantenimiento y monitoreo a la infraestructura tecnológica donde se alojan los servicios web e interoperabilidad de la entidad"/>
    <x v="5"/>
    <x v="5"/>
    <n v="9"/>
    <x v="0"/>
    <x v="0"/>
    <x v="0"/>
    <n v="24043349"/>
    <n v="24043349"/>
    <x v="0"/>
    <x v="2"/>
    <x v="0"/>
    <x v="1"/>
    <x v="19"/>
    <s v="Informática y Telecomunicaciones"/>
    <x v="0"/>
    <s v="Jefe Oficina de Informática y Telecomunicaciones"/>
    <x v="6"/>
    <x v="22"/>
    <s v="Implementar y mantener sistemas de información, portales y aplicaciones"/>
    <s v="Índice de capacidad en la prestación de servicios de tecnología."/>
    <n v="46"/>
    <d v="2021-02-11T00:00:00"/>
    <n v="2671483"/>
    <n v="24043347"/>
    <n v="24043347"/>
    <x v="0"/>
    <s v="MIGUEL ANGEL TORRES ROMERO"/>
    <n v="2"/>
    <x v="0"/>
    <n v="24448"/>
    <x v="0"/>
    <x v="0"/>
  </r>
  <r>
    <x v="1"/>
    <n v="57"/>
    <x v="1"/>
    <x v="9"/>
    <x v="0"/>
    <x v="0"/>
    <x v="0"/>
    <x v="1"/>
    <s v="Servicios de implementación de aplicaciones"/>
    <x v="0"/>
    <n v="81111508"/>
    <s v="Prestación de servicios profesionales para gestionar la infraestructura tecnológica, plataforma de inteligencia de negocios y bases de datos de la entidad."/>
    <x v="5"/>
    <x v="5"/>
    <n v="9"/>
    <x v="0"/>
    <x v="0"/>
    <x v="0"/>
    <n v="88787560"/>
    <n v="88787560"/>
    <x v="0"/>
    <x v="2"/>
    <x v="0"/>
    <x v="1"/>
    <x v="19"/>
    <s v="Informática y Telecomunicaciones"/>
    <x v="0"/>
    <s v="Jefe Oficina de Informática y Telecomunicaciones"/>
    <x v="6"/>
    <x v="22"/>
    <s v="Implementar y soportar plataforma de TI"/>
    <s v="Índice de capacidad en la prestación de servicios de tecnología."/>
    <n v="293"/>
    <d v="2021-02-16T00:00:00"/>
    <n v="9865284"/>
    <n v="88787556"/>
    <n v="88787556"/>
    <x v="0"/>
    <s v="NESTOR ALONSO ESPITIA DIAZ"/>
    <n v="4"/>
    <x v="0"/>
    <n v="24461"/>
    <x v="0"/>
    <x v="0"/>
  </r>
  <r>
    <x v="1"/>
    <n v="60"/>
    <x v="1"/>
    <x v="9"/>
    <x v="0"/>
    <x v="0"/>
    <x v="0"/>
    <x v="1"/>
    <s v="Servicios de implementación de aplicaciones"/>
    <x v="0"/>
    <n v="81111508"/>
    <s v="Prestación de servicios profesionales para realizar el mantenimiento de la red regulada y el cableado estructurado de la entidad a nivel nacional."/>
    <x v="5"/>
    <x v="5"/>
    <n v="9"/>
    <x v="0"/>
    <x v="0"/>
    <x v="0"/>
    <n v="32762127"/>
    <n v="32762127"/>
    <x v="0"/>
    <x v="2"/>
    <x v="0"/>
    <x v="1"/>
    <x v="19"/>
    <s v="Informática y Telecomunicaciones"/>
    <x v="0"/>
    <s v="Jefe Oficina de Informática y Telecomunicaciones"/>
    <x v="6"/>
    <x v="22"/>
    <s v="Implementar y soportar plataforma de TI"/>
    <s v="Índice de capacidad en la prestación de servicios de tecnología."/>
    <n v="334"/>
    <d v="2021-02-17T00:00:00"/>
    <n v="3640236"/>
    <n v="32762124"/>
    <n v="32762124"/>
    <x v="0"/>
    <s v="RUBEN DARIO MARTINEZ MELLIZO"/>
    <n v="3"/>
    <x v="0"/>
    <n v="24493"/>
    <x v="0"/>
    <x v="0"/>
  </r>
  <r>
    <x v="1"/>
    <n v="45"/>
    <x v="1"/>
    <x v="9"/>
    <x v="2"/>
    <x v="2"/>
    <x v="0"/>
    <x v="1"/>
    <s v="Servicios de implementación de aplicaciones"/>
    <x v="0"/>
    <n v="81111508"/>
    <s v="Prestación de servicios profesionales para realizar actividades de soporte técnico y temático de los sistemas de información para la operación del Sistema Nacional de Catastro."/>
    <x v="5"/>
    <x v="5"/>
    <n v="11"/>
    <x v="0"/>
    <x v="0"/>
    <x v="0"/>
    <n v="109481337"/>
    <n v="109481337"/>
    <x v="0"/>
    <x v="2"/>
    <x v="2"/>
    <x v="1"/>
    <x v="15"/>
    <s v="Informática y Telecomunicaciones"/>
    <x v="0"/>
    <s v="Jefe Oficina de Informática y Telecomunicaciones"/>
    <x v="3"/>
    <x v="4"/>
    <s v="Alinear el componente tecnológico de las nuevas y mejores prácticas catastrales definidas para la operación"/>
    <s v="Sistema de Información Predial Actualizado_x000a_"/>
    <n v="268"/>
    <d v="2021-02-11T00:00:00"/>
    <n v="4976424"/>
    <n v="52252452"/>
    <n v="104504904"/>
    <x v="0"/>
    <s v="SANDRA PATRICIA MORENO_x000a_DANIEL RICO BONILLA"/>
    <n v="4976433"/>
    <x v="0"/>
    <s v="24433_x000a_24436"/>
    <x v="0"/>
    <x v="2"/>
  </r>
  <r>
    <x v="1"/>
    <n v="48"/>
    <x v="1"/>
    <x v="9"/>
    <x v="5"/>
    <x v="7"/>
    <x v="0"/>
    <x v="1"/>
    <s v="Servicios de soporte técnico o de mesa de ayuda"/>
    <x v="0"/>
    <n v="81111811"/>
    <s v="Prestación de servicios para realizar actividades de  operación, soporte  de solicitudes, incidentes y requerimientos  según los niveles de servicio establecidos."/>
    <x v="5"/>
    <x v="5"/>
    <n v="9"/>
    <x v="0"/>
    <x v="0"/>
    <x v="0"/>
    <n v="120216744"/>
    <n v="120216744"/>
    <x v="0"/>
    <x v="2"/>
    <x v="5"/>
    <x v="1"/>
    <x v="19"/>
    <s v="Informática y Telecomunicaciones"/>
    <x v="0"/>
    <s v="Jefe Oficina de Informática y Telecomunicaciones"/>
    <x v="6"/>
    <x v="22"/>
    <s v="Implementar y mantener sistemas de información, portales y aplicaciones"/>
    <s v="Índice de capacidad en la prestación de servicios de tecnología."/>
    <n v="241"/>
    <d v="2021-02-11T00:00:00"/>
    <n v="2671483"/>
    <n v="24043347"/>
    <n v="120216735"/>
    <x v="0"/>
    <s v="URIEL ANTONIO SIERRA OSPINA_x000a_URIEL HERRERA RODRIGUEZ _x000a_CESAR ESTIVEN HERNANDEZ_x000a_CESAR JAIR RODRIGUEZ_x000a_RICARDO ANDRES GONZALEZ"/>
    <n v="9"/>
    <x v="0"/>
    <s v="24419_x000a_24422_x000a_24423_x000a_24424_x000a_24425"/>
    <x v="0"/>
    <x v="7"/>
  </r>
  <r>
    <x v="1"/>
    <n v="66"/>
    <x v="1"/>
    <x v="9"/>
    <x v="0"/>
    <x v="0"/>
    <x v="0"/>
    <x v="1"/>
    <s v="Servicios de implementación de aplicaciones"/>
    <x v="0"/>
    <n v="81111508"/>
    <s v="Prestación de servicios profesionales para realizar actividades de desarrollo, soporte y mantenimiento en los componentes WEB - JAVA y de procesos, de los sistemas de información de la Oficina de Informática y Telecomunicaciones."/>
    <x v="5"/>
    <x v="5"/>
    <n v="9"/>
    <x v="0"/>
    <x v="0"/>
    <x v="0"/>
    <n v="67952493"/>
    <n v="67952493"/>
    <x v="0"/>
    <x v="2"/>
    <x v="0"/>
    <x v="1"/>
    <x v="19"/>
    <s v="Informática y Telecomunicaciones"/>
    <x v="0"/>
    <s v="Jefe Oficina de Informática y Telecomunicaciones"/>
    <x v="6"/>
    <x v="22"/>
    <s v="Implementar y mantener sistemas de información, portales y aplicaciones"/>
    <s v="Índice de capacidad en la prestación de servicios de tecnología."/>
    <n v="337"/>
    <d v="2021-02-22T00:00:00"/>
    <n v="7550277"/>
    <n v="67952493"/>
    <n v="67952493"/>
    <x v="0"/>
    <s v="VIRGILIO SANTANDER SOCARRAS"/>
    <n v="0"/>
    <x v="0"/>
    <m/>
    <x v="0"/>
    <x v="0"/>
  </r>
  <r>
    <x v="1"/>
    <n v="37"/>
    <x v="1"/>
    <x v="9"/>
    <x v="0"/>
    <x v="0"/>
    <x v="0"/>
    <x v="1"/>
    <s v="Servicios de implementación de aplicaciones"/>
    <x v="0"/>
    <n v="81111508"/>
    <s v="Prestación de servicios profesionales para orientar y realizar la gestión de la infraestructura tecnológica y seguridad informática que soportan los sistemas de la entidad."/>
    <x v="5"/>
    <x v="5"/>
    <n v="9"/>
    <x v="0"/>
    <x v="0"/>
    <x v="0"/>
    <n v="99203332"/>
    <n v="99203332"/>
    <x v="0"/>
    <x v="2"/>
    <x v="0"/>
    <x v="1"/>
    <x v="19"/>
    <s v="Informática y Telecomunicaciones"/>
    <x v="0"/>
    <s v="Jefe Oficina de Informática y Telecomunicaciones"/>
    <x v="6"/>
    <x v="22"/>
    <s v="Implementar y soportar plataforma de TI"/>
    <s v="Índice de capacidad en la prestación de servicios de tecnología."/>
    <n v="154"/>
    <d v="2021-01-28T00:00:00"/>
    <n v="11022592"/>
    <n v="99203328"/>
    <n v="99203328"/>
    <x v="0"/>
    <s v="WILMER ESPITIA MUÑOZ"/>
    <n v="4"/>
    <x v="0"/>
    <n v="24332"/>
    <x v="0"/>
    <x v="0"/>
  </r>
  <r>
    <x v="1"/>
    <m/>
    <x v="1"/>
    <x v="9"/>
    <x v="0"/>
    <x v="4"/>
    <x v="1"/>
    <x v="6"/>
    <s v="Servicios de implementación de aplicaciones"/>
    <x v="0"/>
    <n v="81111508"/>
    <s v="Prestación de servicios profesionales para soportar, mantener, analizar, diseñar, desarrollar e integrar componentes de software para el instituto."/>
    <x v="3"/>
    <x v="3"/>
    <n v="195"/>
    <x v="1"/>
    <x v="0"/>
    <x v="0"/>
    <n v="39811392"/>
    <n v="39811392"/>
    <x v="0"/>
    <x v="2"/>
    <x v="0"/>
    <x v="1"/>
    <x v="23"/>
    <s v="Oficina de Informática y Telecomunicaciones"/>
    <x v="0"/>
    <s v="Guillermo Gómez Gómez (Jefe OIT)"/>
    <x v="6"/>
    <x v="22"/>
    <s v="Implementar y soportar plataformas de TI"/>
    <s v="Índice de capacidad en la prestación de servicios de tecnología."/>
    <m/>
    <m/>
    <e v="#N/A"/>
    <e v="#N/A"/>
    <e v="#N/A"/>
    <x v="1"/>
    <m/>
    <n v="0"/>
    <x v="0"/>
    <m/>
    <x v="1"/>
    <x v="4"/>
  </r>
  <r>
    <x v="1"/>
    <m/>
    <x v="1"/>
    <x v="9"/>
    <x v="0"/>
    <x v="4"/>
    <x v="1"/>
    <x v="5"/>
    <s v="Servicios de implementación de aplicaciones"/>
    <x v="1"/>
    <n v="81111508"/>
    <s v="Prestación de servicios profesionales para implementar, mantener, proponer y aplicar mejoras al sistema de gestión de seguridad de la información del IGAC"/>
    <x v="3"/>
    <x v="3"/>
    <n v="7"/>
    <x v="0"/>
    <x v="0"/>
    <x v="0"/>
    <n v="77158144"/>
    <n v="77158144"/>
    <x v="0"/>
    <x v="2"/>
    <x v="0"/>
    <x v="1"/>
    <x v="23"/>
    <s v="Oficina de Informática y Telecomunicaciones"/>
    <x v="0"/>
    <s v="Guillermo Gómez Gómez (Jefe OIT)"/>
    <x v="6"/>
    <x v="22"/>
    <s v="Implementar el sistema de gestión de seguridad de la información "/>
    <s v="Índice de capacidad en la prestación de servicios de tecnología."/>
    <m/>
    <m/>
    <e v="#N/A"/>
    <e v="#N/A"/>
    <e v="#N/A"/>
    <x v="1"/>
    <m/>
    <n v="0"/>
    <x v="0"/>
    <m/>
    <x v="1"/>
    <x v="4"/>
  </r>
  <r>
    <x v="1"/>
    <m/>
    <x v="1"/>
    <x v="9"/>
    <x v="0"/>
    <x v="4"/>
    <x v="1"/>
    <x v="12"/>
    <s v="Servicios de alquiler o arrendamiento de licencias de software de computador"/>
    <x v="0"/>
    <n v="81112500"/>
    <s v="Adquisición de productos y servicios Microsoft"/>
    <x v="4"/>
    <x v="4"/>
    <n v="12"/>
    <x v="0"/>
    <x v="2"/>
    <x v="1"/>
    <n v="1454161872.5999999"/>
    <n v="1454161872.5999999"/>
    <x v="0"/>
    <x v="1"/>
    <x v="0"/>
    <x v="1"/>
    <x v="23"/>
    <s v="Oficina de Informática y Telecomunicaciones"/>
    <x v="0"/>
    <s v="José Luis Ariza Vargas (Jefe OIT)"/>
    <x v="6"/>
    <x v="22"/>
    <s v="Implementar y soportar plataformas de TI"/>
    <s v="Índice de capacidad en la prestación de servicios de tecnología."/>
    <m/>
    <m/>
    <e v="#N/A"/>
    <e v="#N/A"/>
    <e v="#N/A"/>
    <x v="1"/>
    <m/>
    <n v="0"/>
    <x v="0"/>
    <m/>
    <x v="1"/>
    <x v="4"/>
  </r>
  <r>
    <x v="1"/>
    <m/>
    <x v="1"/>
    <x v="9"/>
    <x v="0"/>
    <x v="4"/>
    <x v="1"/>
    <x v="6"/>
    <s v="Ingeniería de software o hardware"/>
    <x v="0"/>
    <n v="81111500"/>
    <s v="Contratar los servicios de soporte técnicoproactivo, reactivo, de configuración, actualización, afinamiento y parametrización para productos ORACLE con los que cuenta el IGAC."/>
    <x v="3"/>
    <x v="3"/>
    <n v="3"/>
    <x v="0"/>
    <x v="2"/>
    <x v="1"/>
    <n v="162242850"/>
    <n v="162242850"/>
    <x v="0"/>
    <x v="5"/>
    <x v="0"/>
    <x v="1"/>
    <x v="23"/>
    <s v="Oficina de Informática y Telecomunicaciones"/>
    <x v="0"/>
    <s v="Guillermo Gómez Gómez (Jefe OIT)"/>
    <x v="11"/>
    <x v="22"/>
    <s v="Implementar y mantener sistemas de información, portales y aplicaciones"/>
    <s v="índice de capacidad en la prestación de servicios de tecnología."/>
    <m/>
    <m/>
    <e v="#N/A"/>
    <e v="#N/A"/>
    <e v="#N/A"/>
    <x v="1"/>
    <m/>
    <n v="0"/>
    <x v="0"/>
    <m/>
    <x v="1"/>
    <x v="4"/>
  </r>
  <r>
    <x v="1"/>
    <m/>
    <x v="1"/>
    <x v="9"/>
    <x v="0"/>
    <x v="4"/>
    <x v="1"/>
    <x v="6"/>
    <s v="Servicio de mantenimiento de energía de emergencia o de reserva"/>
    <x v="0"/>
    <n v="72151514"/>
    <s v="Mantenimiento preventivo y correctivo de UPS en las direcciones territoriales del IGAC"/>
    <x v="3"/>
    <x v="3"/>
    <n v="6"/>
    <x v="0"/>
    <x v="4"/>
    <x v="1"/>
    <n v="60000000"/>
    <n v="60000000"/>
    <x v="0"/>
    <x v="2"/>
    <x v="0"/>
    <x v="1"/>
    <x v="23"/>
    <s v="Oficina de Informática y Telecomunicaciones"/>
    <x v="0"/>
    <s v="Guillermo Gómez Gómez (Jefe OIT)"/>
    <x v="6"/>
    <x v="22"/>
    <s v="Implementar y soportar plataformas de TI"/>
    <s v="Índice de capacidad en la prestación de servicios de tecnología."/>
    <m/>
    <m/>
    <e v="#N/A"/>
    <e v="#N/A"/>
    <e v="#N/A"/>
    <x v="1"/>
    <m/>
    <n v="0"/>
    <x v="0"/>
    <m/>
    <x v="1"/>
    <x v="4"/>
  </r>
  <r>
    <x v="1"/>
    <n v="81"/>
    <x v="1"/>
    <x v="9"/>
    <x v="0"/>
    <x v="0"/>
    <x v="0"/>
    <x v="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n v="480"/>
    <d v="2021-03-17T00:00:00"/>
    <n v="7550277"/>
    <n v="71727632"/>
    <n v="71727632"/>
    <x v="0"/>
    <s v="DANIEL EDUARDO IREGUI MAYORGA"/>
    <n v="3408618"/>
    <x v="0"/>
    <n v="24615"/>
    <x v="0"/>
    <x v="0"/>
  </r>
  <r>
    <x v="1"/>
    <n v="24"/>
    <x v="1"/>
    <x v="9"/>
    <x v="0"/>
    <x v="0"/>
    <x v="0"/>
    <x v="1"/>
    <s v="Servicios de asesoramiento sobre planificación estratégica"/>
    <x v="0"/>
    <n v="80101504"/>
    <s v="Apoyar al Instituto Geográfico Agustín Codazzi (IGAC), desde el aspecto técnico y operativo, en la estructuración, elaboración de los términos de referencia y en el desarrollo de los procesos de contratación para adquisición de tecnología, requeridos  , en el marco del Proyecto denominado “Programa para la adopción e implementación de un Catastro Multipropósito Urbano – Rural”"/>
    <x v="1"/>
    <x v="1"/>
    <n v="345"/>
    <x v="1"/>
    <x v="0"/>
    <x v="2"/>
    <n v="116150000"/>
    <n v="116150000"/>
    <x v="0"/>
    <x v="2"/>
    <x v="0"/>
    <x v="1"/>
    <x v="24"/>
    <s v="Informática y Telecomunicaciones"/>
    <x v="0"/>
    <s v="Jefe Oficina de Informática y Telecomunicaciones"/>
    <x v="3"/>
    <x v="4"/>
    <s v="Gestionar técnicamente la operación del proyecto de catastro multipropósito, en lo correspondiente al IGAC"/>
    <s v="Sistema de Información Predial Actualizado_x000a_"/>
    <n v="345"/>
    <d v="2021-01-10T00:00:00"/>
    <n v="9865284"/>
    <n v="103585482"/>
    <n v="103585482"/>
    <x v="0"/>
    <s v="ELIECER VANEGAS MURCIA"/>
    <n v="12564518"/>
    <x v="0"/>
    <n v="24502"/>
    <x v="0"/>
    <x v="0"/>
  </r>
  <r>
    <x v="1"/>
    <n v="78"/>
    <x v="1"/>
    <x v="9"/>
    <x v="0"/>
    <x v="0"/>
    <x v="0"/>
    <x v="1"/>
    <s v="Servicios de sistemas de información geográfica (sig)"/>
    <x v="0"/>
    <n v="81101512"/>
    <s v="Prestación de servicios profesionales para soportar, analizar, diseñar e implementar la arquitectura de sistemas de información georreferenciados de la entidad y para la operación y cumplimiento de los objetivos de catastro multipropósito."/>
    <x v="5"/>
    <x v="5"/>
    <n v="10"/>
    <x v="0"/>
    <x v="0"/>
    <x v="2"/>
    <n v="84543460"/>
    <n v="8454346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n v="493"/>
    <d v="2021-03-17T00:00:00"/>
    <n v="8707976"/>
    <n v="82725772"/>
    <n v="82725772"/>
    <x v="0"/>
    <s v="KAREN NATALY GARZON"/>
    <n v="1817688"/>
    <x v="0"/>
    <n v="24627"/>
    <x v="0"/>
    <x v="0"/>
  </r>
  <r>
    <x v="1"/>
    <n v="79"/>
    <x v="1"/>
    <x v="9"/>
    <x v="0"/>
    <x v="0"/>
    <x v="0"/>
    <x v="1"/>
    <s v="Servicios de sistemas de información geográfica (sig)"/>
    <x v="0"/>
    <n v="81101512"/>
    <s v="Prestación de los servicios profesionales para elaborar, diseñar plantillas, flujos de navegación, estándares de diseño y componentes de software requeridos por la entidad para el cumplimiento de los objetivos del catastro multipropósito."/>
    <x v="5"/>
    <x v="5"/>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n v="475"/>
    <d v="2021-03-17T00:00:00"/>
    <n v="7550277"/>
    <n v="71727632"/>
    <n v="71727632"/>
    <x v="0"/>
    <s v="MARIA CATALINA PEREZ COHELLO"/>
    <n v="3408618"/>
    <x v="0"/>
    <n v="24610"/>
    <x v="0"/>
    <x v="0"/>
  </r>
  <r>
    <x v="1"/>
    <n v="80"/>
    <x v="1"/>
    <x v="9"/>
    <x v="0"/>
    <x v="0"/>
    <x v="0"/>
    <x v="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n v="494"/>
    <d v="2021-03-17T00:00:00"/>
    <n v="7550277"/>
    <n v="71727632"/>
    <n v="71727632"/>
    <x v="0"/>
    <s v="WALTER EDUARDO BECERRA LEANDRO"/>
    <n v="3408618"/>
    <x v="0"/>
    <n v="24628"/>
    <x v="0"/>
    <x v="0"/>
  </r>
  <r>
    <x v="1"/>
    <m/>
    <x v="1"/>
    <x v="9"/>
    <x v="0"/>
    <x v="4"/>
    <x v="1"/>
    <x v="11"/>
    <s v="Servicios de sistemas de información geográfica (sig)"/>
    <x v="0"/>
    <n v="81101512"/>
    <s v="Prestación de servicios profesionales para elaborar las historias de usuarios y prototipado de las funcionalidades requeridas en el marco de la implementación de la política de catastro multipropósito."/>
    <x v="7"/>
    <x v="7"/>
    <n v="10"/>
    <x v="0"/>
    <x v="0"/>
    <x v="2"/>
    <n v="57298420"/>
    <n v="5729842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0"/>
    <m/>
    <x v="1"/>
    <x v="4"/>
  </r>
  <r>
    <x v="1"/>
    <m/>
    <x v="1"/>
    <x v="9"/>
    <x v="0"/>
    <x v="4"/>
    <x v="1"/>
    <x v="11"/>
    <s v="Servicios de sistemas de información geográfica (sig)"/>
    <x v="0"/>
    <n v="81101512"/>
    <s v="Prestación de servicios profesionales para elaborar las historias de usuarios y prototipado de las funcionalidades requeridas en el marco de la implementación de la política de catastro multipropósito."/>
    <x v="7"/>
    <x v="7"/>
    <n v="10"/>
    <x v="0"/>
    <x v="0"/>
    <x v="2"/>
    <n v="57298420"/>
    <n v="5729842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0"/>
    <m/>
    <x v="1"/>
    <x v="4"/>
  </r>
  <r>
    <x v="1"/>
    <m/>
    <x v="1"/>
    <x v="9"/>
    <x v="0"/>
    <x v="4"/>
    <x v="1"/>
    <x v="11"/>
    <s v="Servicios de sistemas de información geográfica (sig)"/>
    <x v="0"/>
    <n v="81101512"/>
    <s v="Prestación de servicios profesionales para elaborar las historias de usuarios y prototipado de las funcionalidades requeridas en el marco de la implementación de la política de catastro multipropósito."/>
    <x v="7"/>
    <x v="7"/>
    <n v="10"/>
    <x v="0"/>
    <x v="0"/>
    <x v="2"/>
    <n v="57298420"/>
    <n v="5729842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0"/>
    <m/>
    <x v="1"/>
    <x v="4"/>
  </r>
  <r>
    <x v="1"/>
    <m/>
    <x v="1"/>
    <x v="9"/>
    <x v="0"/>
    <x v="4"/>
    <x v="1"/>
    <x v="11"/>
    <s v="Servicios de sistemas de información geográfica (sig)"/>
    <x v="0"/>
    <n v="81101512"/>
    <s v="Prestación de servicios profesionales para soportar, mantener, analizar, diseñar, desarrollar e integrar componentes de software geográficos en el marco de la implementación de la política de catastro multipropósito."/>
    <x v="7"/>
    <x v="7"/>
    <n v="10"/>
    <x v="0"/>
    <x v="0"/>
    <x v="2"/>
    <n v="57298420"/>
    <n v="5729842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0"/>
    <m/>
    <x v="1"/>
    <x v="4"/>
  </r>
  <r>
    <x v="1"/>
    <m/>
    <x v="1"/>
    <x v="9"/>
    <x v="0"/>
    <x v="4"/>
    <x v="1"/>
    <x v="11"/>
    <s v="Servicios de sistemas de información geográfica (sig)"/>
    <x v="0"/>
    <n v="81101512"/>
    <s v="Prestación de servicios profesionales para elaborar las historias de usuarios y prototipado de las funcionalidades requeridas en el marco de la implementación de la política de catastro multipropósito."/>
    <x v="7"/>
    <x v="7"/>
    <n v="10"/>
    <x v="0"/>
    <x v="0"/>
    <x v="2"/>
    <n v="57298420"/>
    <n v="5729842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0"/>
    <m/>
    <x v="1"/>
    <x v="4"/>
  </r>
  <r>
    <x v="1"/>
    <m/>
    <x v="1"/>
    <x v="9"/>
    <x v="0"/>
    <x v="4"/>
    <x v="1"/>
    <x v="11"/>
    <s v="Servicios de sistemas de información geográfica (sig)"/>
    <x v="0"/>
    <n v="81101512"/>
    <s v="Prestación de servicios profesionales para elaborar las historias de usuarios y prototipado de las funcionalidades requeridas en el marco de la implementación de la política de catastro multipropósito."/>
    <x v="7"/>
    <x v="7"/>
    <n v="10"/>
    <x v="0"/>
    <x v="0"/>
    <x v="2"/>
    <n v="57298420"/>
    <n v="5729842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0"/>
    <m/>
    <x v="1"/>
    <x v="4"/>
  </r>
  <r>
    <x v="1"/>
    <m/>
    <x v="1"/>
    <x v="9"/>
    <x v="0"/>
    <x v="4"/>
    <x v="1"/>
    <x v="11"/>
    <s v="Servicios de sistemas de información geográfica (sig)"/>
    <x v="0"/>
    <n v="81101512"/>
    <s v="Prestación de servicios profesionales para soportar, mantener, analizar, diseñar, desarrollar e integrar componentes de software geográficos en el marco de la implementación de la política de catastro multipropósito."/>
    <x v="7"/>
    <x v="7"/>
    <n v="10"/>
    <x v="0"/>
    <x v="0"/>
    <x v="2"/>
    <n v="57298420"/>
    <n v="5729842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0"/>
    <m/>
    <x v="1"/>
    <x v="4"/>
  </r>
  <r>
    <x v="1"/>
    <m/>
    <x v="1"/>
    <x v="9"/>
    <x v="0"/>
    <x v="4"/>
    <x v="1"/>
    <x v="11"/>
    <s v="Servicios de sistemas de información geográfica (sig)"/>
    <x v="0"/>
    <n v="81101512"/>
    <s v="Prestación de servicios profesionales para gestionar la infraestructura tecnológica, plataforma de inteligencia de negocios y bases de datos de la Entidad, en el marco de la implementación de la política de catastro multipropósito. "/>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analizar y diseñar los procesos y flujos de información, elaborar historias de usuarios y prototipado de las funcionalidades requeridas en el marco de la implementación de la política de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analizar y diseñar los procesos y flujos de información, elaborar historias de usuarios y prototipado de las funcionalidades requeridas en el marco de la implementación de la política de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analizar y diseñar los procesos y flujos de información, elaborar historias de usuarios y prototipado de las funcionalidades requeridas en el marco de la implementación de la política de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y pruebas automatizadas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y pruebas automatizadas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y pruebas automatizadas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analizar, diseñar, desarrollar, implantar y/o mantener los sistemas de información requeridos por la entidad,  de acuerdo a la metodología, políticas y estándares de gobierno digital en el marco de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analizar y diseñar los procesos y flujos de información, elaborar historias de usuarios y prototipado de las funcionalidades requeridas en el marco de la implementación de la política de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analizar y diseñar los procesos y flujos de información, elaborar historias de usuarios y prototipado de las funcionalidades requeridas en el marco de la implementación de la política de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y pruebas automatizadas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y pruebas automatizadas requeridos por la entidad para el cumplimiento de los objetivos del catastro multipropósito."/>
    <x v="7"/>
    <x v="7"/>
    <n v="10"/>
    <x v="0"/>
    <x v="0"/>
    <x v="2"/>
    <n v="75136250"/>
    <n v="751362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1"/>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260"/>
    <n v="7513626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2"/>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270"/>
    <n v="7513627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3"/>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280"/>
    <n v="7513628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4"/>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290"/>
    <n v="7513629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5"/>
    <m/>
    <x v="1"/>
    <x v="4"/>
  </r>
  <r>
    <x v="1"/>
    <m/>
    <x v="1"/>
    <x v="9"/>
    <x v="0"/>
    <x v="4"/>
    <x v="1"/>
    <x v="11"/>
    <s v="Servicios de sistemas de información geográfica (sig)"/>
    <x v="0"/>
    <n v="81101512"/>
    <s v="Prestación de servicios profesionales para soportar, mantener, actualizar, analizar, diseñar y desarrollar componentes de software requeridos por la entidad para el cumplimiento de los objetivos del catastro multipropósito."/>
    <x v="7"/>
    <x v="7"/>
    <n v="10"/>
    <x v="0"/>
    <x v="0"/>
    <x v="2"/>
    <n v="75136300"/>
    <n v="7513630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6"/>
    <m/>
    <x v="1"/>
    <x v="4"/>
  </r>
  <r>
    <x v="1"/>
    <m/>
    <x v="1"/>
    <x v="9"/>
    <x v="0"/>
    <x v="4"/>
    <x v="1"/>
    <x v="11"/>
    <s v="Servicios de sistemas de información geográfica (sig)"/>
    <x v="0"/>
    <n v="81101512"/>
    <s v="Prestación de servicios profesionales para soportar, analizar, diseñar e implementar la arquitectura de sistemas de información georreferenciados de la entidad y para la operación y cumplimiento de los objetivos de catastro multipropósito. (2)"/>
    <x v="7"/>
    <x v="7"/>
    <n v="10"/>
    <x v="0"/>
    <x v="0"/>
    <x v="2"/>
    <n v="84543460"/>
    <n v="8454346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7"/>
    <m/>
    <x v="1"/>
    <x v="4"/>
  </r>
  <r>
    <x v="1"/>
    <m/>
    <x v="1"/>
    <x v="9"/>
    <x v="0"/>
    <x v="4"/>
    <x v="1"/>
    <x v="11"/>
    <s v="Servicios de sistemas de información geográfica (sig)"/>
    <x v="0"/>
    <n v="81101512"/>
    <s v="Prestación de servicios profesionales para soportar, analizar, diseñar e implementar la arquitectura de sistemas de información georreferenciados de la entidad y para la operación y cumplimiento de los objetivos de catastro multipropósito. (3)"/>
    <x v="7"/>
    <x v="7"/>
    <n v="10"/>
    <x v="0"/>
    <x v="0"/>
    <x v="2"/>
    <n v="84543460"/>
    <n v="8454346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7"/>
    <m/>
    <x v="1"/>
    <x v="4"/>
  </r>
  <r>
    <x v="1"/>
    <m/>
    <x v="1"/>
    <x v="9"/>
    <x v="0"/>
    <x v="4"/>
    <x v="1"/>
    <x v="11"/>
    <s v="Servicios de sistemas de información geográfica (sig)"/>
    <x v="0"/>
    <n v="81101512"/>
    <s v="Prestación de servicios profesionales para soportar, analizar, diseñar e implementar la arquitectura de sistemas de información georreferenciados de la entidad y para la operación y cumplimiento de los objetivos de catastro multipropósito."/>
    <x v="7"/>
    <x v="7"/>
    <n v="10"/>
    <x v="0"/>
    <x v="0"/>
    <x v="2"/>
    <n v="84543460"/>
    <n v="8454346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7"/>
    <m/>
    <x v="1"/>
    <x v="4"/>
  </r>
  <r>
    <x v="1"/>
    <m/>
    <x v="1"/>
    <x v="9"/>
    <x v="0"/>
    <x v="4"/>
    <x v="1"/>
    <x v="11"/>
    <s v="Servicios de sistemas de información geográfica (sig)"/>
    <x v="0"/>
    <n v="81101512"/>
    <s v="Prestación de servicios profesionales para soportar, analizar, diseñar e implementar la arquitectura de sistemas de información georreferenciados de la entidad y para la operación y cumplimiento de los objetivos de catastro multipropósito."/>
    <x v="7"/>
    <x v="7"/>
    <n v="10"/>
    <x v="0"/>
    <x v="0"/>
    <x v="2"/>
    <n v="84543460"/>
    <n v="8454346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7"/>
    <m/>
    <x v="1"/>
    <x v="4"/>
  </r>
  <r>
    <x v="1"/>
    <m/>
    <x v="1"/>
    <x v="9"/>
    <x v="0"/>
    <x v="4"/>
    <x v="1"/>
    <x v="11"/>
    <s v="Servicios de sistemas de información geográfica (sig)"/>
    <x v="0"/>
    <n v="81101512"/>
    <s v="Prestación de servicios profesionales para realizar la gestión de la infraestructura tecnológica contratada en la nube publica que soportan los sistemas de información catastral con enfoque multipropósito. "/>
    <x v="7"/>
    <x v="7"/>
    <n v="10"/>
    <x v="0"/>
    <x v="0"/>
    <x v="2"/>
    <n v="86657050"/>
    <n v="866570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8"/>
    <m/>
    <x v="1"/>
    <x v="4"/>
  </r>
  <r>
    <x v="1"/>
    <m/>
    <x v="1"/>
    <x v="9"/>
    <x v="0"/>
    <x v="4"/>
    <x v="1"/>
    <x v="11"/>
    <s v="Servicios de sistemas de información geográfica (sig)"/>
    <x v="0"/>
    <n v="81101512"/>
    <s v="Prestación de servicios profesionales para analizar, diseñar, desarrollar, implantar y/o mantener los sistemas de información requeridos por la entidad, de acuerdo a la metodología, políticas y estándares documentales de gobierno digital en el marco de catastro multipropósito."/>
    <x v="7"/>
    <x v="7"/>
    <n v="10"/>
    <x v="0"/>
    <x v="0"/>
    <x v="2"/>
    <n v="86657050"/>
    <n v="866570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8"/>
    <m/>
    <x v="1"/>
    <x v="4"/>
  </r>
  <r>
    <x v="1"/>
    <m/>
    <x v="1"/>
    <x v="9"/>
    <x v="0"/>
    <x v="4"/>
    <x v="1"/>
    <x v="11"/>
    <s v="Servicios de sistemas de información geográfica (sig)"/>
    <x v="0"/>
    <n v="81101512"/>
    <s v="Prestación de servicios profesionales para liderar la gestión y seguimiento a proyectos de diseño e implementación de sistemas de información para el cumplimiento de los objetivos de catastro multipropósito."/>
    <x v="7"/>
    <x v="7"/>
    <n v="10"/>
    <x v="0"/>
    <x v="0"/>
    <x v="2"/>
    <n v="86657050"/>
    <n v="8665705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28"/>
    <m/>
    <x v="1"/>
    <x v="4"/>
  </r>
  <r>
    <x v="1"/>
    <m/>
    <x v="1"/>
    <x v="9"/>
    <x v="0"/>
    <x v="4"/>
    <x v="1"/>
    <x v="11"/>
    <s v="Servicios de sistemas de información geográfica (sig)"/>
    <x v="0"/>
    <n v="81101512"/>
    <s v="Prestación de servicios profesionales para liderar  los lineamientos de arquitectura de solución, diseño, formulación, implementación, seguimiento y evaluación de proyectos, de los sistemas de información y la implantación de estos en la infraestructura de la entidad en el marco de catastro multipropósito."/>
    <x v="7"/>
    <x v="7"/>
    <n v="10"/>
    <x v="0"/>
    <x v="0"/>
    <x v="2"/>
    <n v="95779460"/>
    <n v="9577946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15"/>
    <m/>
    <x v="1"/>
    <x v="4"/>
  </r>
  <r>
    <x v="1"/>
    <m/>
    <x v="1"/>
    <x v="9"/>
    <x v="0"/>
    <x v="4"/>
    <x v="1"/>
    <x v="11"/>
    <s v="Servicios de sistemas de información geográfica (sig)"/>
    <x v="0"/>
    <n v="81101512"/>
    <s v="Prestación de servicios profesionales para liderar  los lineamientos de arquitectura de solución, diseño, formulación, implementación, seguimiento y evaluación de proyectos, de los sistemas de información y la implantación de estos en la infraestructura de la entidad en el marco de catastro multipropósito."/>
    <x v="7"/>
    <x v="7"/>
    <n v="10"/>
    <x v="0"/>
    <x v="0"/>
    <x v="2"/>
    <n v="95779460"/>
    <n v="9577946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m/>
    <x v="15"/>
    <m/>
    <x v="1"/>
    <x v="4"/>
  </r>
  <r>
    <x v="1"/>
    <m/>
    <x v="1"/>
    <x v="9"/>
    <x v="0"/>
    <x v="4"/>
    <x v="1"/>
    <x v="11"/>
    <s v="Cartografía"/>
    <x v="0"/>
    <n v="81151600"/>
    <s v="Renovar los servicios de software update support y Oracle premie support for systems"/>
    <x v="4"/>
    <x v="8"/>
    <n v="12"/>
    <x v="0"/>
    <x v="5"/>
    <x v="2"/>
    <n v="2200000000"/>
    <n v="2200000000"/>
    <x v="2"/>
    <x v="4"/>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n v="0"/>
    <x v="0"/>
    <m/>
    <x v="1"/>
    <x v="4"/>
  </r>
  <r>
    <x v="1"/>
    <m/>
    <x v="1"/>
    <x v="9"/>
    <x v="0"/>
    <x v="4"/>
    <x v="1"/>
    <x v="11"/>
    <s v="Diseño del intercambio electrónico de datos (ied)"/>
    <x v="0"/>
    <n v="81111703"/>
    <s v="Adquirir el suministro, instalación y configuración de una solución integral de gestión de copias de respaldo para las diferentes plataformas de la entidad, con soporte preventivo  y correctivo."/>
    <x v="3"/>
    <x v="4"/>
    <n v="6"/>
    <x v="0"/>
    <x v="5"/>
    <x v="2"/>
    <n v="3000000000"/>
    <n v="300000000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n v="0"/>
    <x v="0"/>
    <m/>
    <x v="1"/>
    <x v="4"/>
  </r>
  <r>
    <x v="1"/>
    <m/>
    <x v="1"/>
    <x v="9"/>
    <x v="0"/>
    <x v="4"/>
    <x v="1"/>
    <x v="11"/>
    <s v="Servicios de sistemas de información geográfica (sig)"/>
    <x v="0"/>
    <n v="81101512"/>
    <s v="Adquirir e implementar una solución integral de comunicaciones, gestionada por software que contemple equipos de redes LAN y WLAN, con soporte y mantenimiento preventivo y correctivo para la entidad a nivel nacional."/>
    <x v="7"/>
    <x v="3"/>
    <n v="6"/>
    <x v="0"/>
    <x v="5"/>
    <x v="2"/>
    <n v="5000000000"/>
    <n v="500000000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n v="0"/>
    <x v="0"/>
    <m/>
    <x v="1"/>
    <x v="4"/>
  </r>
  <r>
    <x v="1"/>
    <m/>
    <x v="1"/>
    <x v="9"/>
    <x v="0"/>
    <x v="4"/>
    <x v="1"/>
    <x v="11"/>
    <s v="Mantenimiento de sistemas de almacenamiento de discos"/>
    <x v="0"/>
    <n v="81112301"/>
    <s v="Adquirir servicio de outsourcing para la mesa de servicios y los componentes de impresión, escáner para la digitalización de documentos, plotter y equipos de computo, con los respectivos mantenimientos preventivos y correctivos."/>
    <x v="7"/>
    <x v="3"/>
    <n v="3"/>
    <x v="0"/>
    <x v="5"/>
    <x v="2"/>
    <n v="4000000000"/>
    <n v="4000000000"/>
    <x v="0"/>
    <x v="2"/>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n v="0"/>
    <x v="0"/>
    <m/>
    <x v="1"/>
    <x v="4"/>
  </r>
  <r>
    <x v="1"/>
    <m/>
    <x v="1"/>
    <x v="9"/>
    <x v="0"/>
    <x v="4"/>
    <x v="1"/>
    <x v="11"/>
    <s v="Servicios de implementación de aplicaciones"/>
    <x v="0"/>
    <n v="81111508"/>
    <s v="Prestar los servicios de fabrica de software para  la construcción de un nuevo sistema de información nacional catastral, requerido por el IGAC"/>
    <x v="6"/>
    <x v="10"/>
    <n v="12"/>
    <x v="0"/>
    <x v="5"/>
    <x v="2"/>
    <n v="9000000000"/>
    <n v="9000000000"/>
    <x v="2"/>
    <x v="4"/>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n v="0"/>
    <x v="0"/>
    <m/>
    <x v="1"/>
    <x v="4"/>
  </r>
  <r>
    <x v="1"/>
    <m/>
    <x v="1"/>
    <x v="9"/>
    <x v="0"/>
    <x v="4"/>
    <x v="1"/>
    <x v="11"/>
    <s v="Servicios de implementación de aplicaciones"/>
    <x v="0"/>
    <n v="81111508"/>
    <s v="Prestar los servicios de Fabrica de Software para el Análisis, Diseño, Desarrollo, pruebas y puesta en producción del Repositorio de Datos Maestro RDM, requerido por el IGAC."/>
    <x v="6"/>
    <x v="10"/>
    <n v="12"/>
    <x v="0"/>
    <x v="5"/>
    <x v="2"/>
    <n v="3387012110"/>
    <n v="3387012110"/>
    <x v="2"/>
    <x v="4"/>
    <x v="0"/>
    <x v="1"/>
    <x v="24"/>
    <s v="Informática y Telecomunicaciones"/>
    <x v="0"/>
    <s v="Jefe Oficina de Informática y Telecomunicaciones"/>
    <x v="3"/>
    <x v="4"/>
    <s v="Implementar el componente tecnológico para el catastro multipropósito y su integración con el registro de la propiedad"/>
    <s v="Sistema de Información Predial Actualizado_x000a_"/>
    <m/>
    <m/>
    <e v="#N/A"/>
    <e v="#N/A"/>
    <e v="#N/A"/>
    <x v="1"/>
    <m/>
    <n v="0"/>
    <x v="0"/>
    <m/>
    <x v="1"/>
    <x v="4"/>
  </r>
  <r>
    <x v="1"/>
    <n v="27"/>
    <x v="1"/>
    <x v="2"/>
    <x v="0"/>
    <x v="0"/>
    <x v="0"/>
    <x v="1"/>
    <s v="Servicios secretariales o de administración de oficinas  "/>
    <x v="0"/>
    <n v="80161501"/>
    <s v="Prestación de servicios profesionales para apoyar a la Oficina Asesora Jurídica como enlace de la oficina asesora de planeación, en la estructuración de la defensa judicial y prevención del daño antijurídico del Instituto Geográfico Agustín Codazzi."/>
    <x v="1"/>
    <x v="1"/>
    <n v="11"/>
    <x v="0"/>
    <x v="0"/>
    <x v="0"/>
    <n v="73517994"/>
    <n v="73517994"/>
    <x v="0"/>
    <x v="2"/>
    <x v="0"/>
    <x v="1"/>
    <x v="19"/>
    <s v="Oficina Asesora Jurídica"/>
    <x v="0"/>
    <s v="Jefe Oficina Asesora de Planeación"/>
    <x v="6"/>
    <x v="10"/>
    <s v="Realizar el seguimiento de los planes de acción anual"/>
    <s v="Documentos de planeación realizados_x000a__x000a_Documentos de planeación con seguimientos realizados_x000a_"/>
    <n v="127"/>
    <d v="2021-01-26T00:00:00"/>
    <n v="6683454"/>
    <n v="73517994"/>
    <n v="73517994"/>
    <x v="0"/>
    <s v="ESTEFANÍA DUQUE RINCÓN"/>
    <n v="0"/>
    <x v="0"/>
    <n v="24270"/>
    <x v="0"/>
    <x v="0"/>
  </r>
  <r>
    <x v="1"/>
    <n v="16"/>
    <x v="1"/>
    <x v="10"/>
    <x v="0"/>
    <x v="0"/>
    <x v="0"/>
    <x v="1"/>
    <s v="Servicios secretariales o de administración de oficinas  "/>
    <x v="0"/>
    <n v="80161501"/>
    <s v="Prestación de servicios profesionales para apoyar el proceso de direccionamiento estratégico y planeación, para apoyar la revisión y ajuste del Sistema Integrado de Gestión, así como realizar acciones tendientes al cumplimiento del plan para su implementación y todo lo relacionado con procesos de certificación y recertificación de calidad."/>
    <x v="5"/>
    <x v="5"/>
    <n v="11"/>
    <x v="0"/>
    <x v="0"/>
    <x v="0"/>
    <n v="108518128"/>
    <n v="108518128"/>
    <x v="0"/>
    <x v="2"/>
    <x v="0"/>
    <x v="1"/>
    <x v="19"/>
    <s v="Oficina Asesora de Planeación"/>
    <x v="0"/>
    <s v="Jefe Oficina Asesora de Planeación"/>
    <x v="6"/>
    <x v="9"/>
    <s v="Actualizar e implementar los planes de trabajo y/o mejoramiento anual"/>
    <s v="Sistema de Gestión implementado_x000a_"/>
    <n v="92"/>
    <d v="2021-01-19T00:00:00"/>
    <n v="9865284"/>
    <n v="108518124"/>
    <n v="108518124"/>
    <x v="0"/>
    <s v="CARLOS RAFAEL GONZÁLEZ CONTRERAS"/>
    <n v="4"/>
    <x v="0"/>
    <n v="24288"/>
    <x v="0"/>
    <x v="0"/>
  </r>
  <r>
    <x v="1"/>
    <n v="22"/>
    <x v="1"/>
    <x v="10"/>
    <x v="0"/>
    <x v="0"/>
    <x v="0"/>
    <x v="1"/>
    <s v="Servicios de auditoría"/>
    <x v="0"/>
    <n v="84111600"/>
    <s v="Prestación de servicios profesionales para realizar las actividades del sistema de gestión ambiental del instituto en el marco del modelo de planeación y gestión vigente para la nación "/>
    <x v="1"/>
    <x v="1"/>
    <n v="11"/>
    <x v="0"/>
    <x v="0"/>
    <x v="0"/>
    <n v="73517991"/>
    <n v="73517991"/>
    <x v="0"/>
    <x v="2"/>
    <x v="0"/>
    <x v="1"/>
    <x v="19"/>
    <s v="Oficina Asesora de Planeación"/>
    <x v="0"/>
    <s v="Jefe Oficina Asesora de Planeación"/>
    <x v="6"/>
    <x v="9"/>
    <s v="Actualizar e implementar los planes de trabajo y/o mejoramiento anual"/>
    <s v="Sistema de Gestión implementado_x000a_"/>
    <n v="94"/>
    <d v="2021-01-19T00:00:00"/>
    <n v="6683453"/>
    <n v="73517983"/>
    <n v="73517983"/>
    <x v="0"/>
    <s v="DANIEL ALEJANDRO VELASQUEZ PIRA"/>
    <n v="8"/>
    <x v="0"/>
    <n v="24260"/>
    <x v="0"/>
    <x v="0"/>
  </r>
  <r>
    <x v="1"/>
    <n v="17"/>
    <x v="1"/>
    <x v="10"/>
    <x v="0"/>
    <x v="0"/>
    <x v="0"/>
    <x v="1"/>
    <s v="Servicios secretariales o de administración de oficinas  "/>
    <x v="0"/>
    <n v="80161501"/>
    <s v="Prestación de servicios profesionales para apoyar el proceso de direccionamiento estratégico y planeación, por medio de la gestión de procesos de parametrización administración manejo y montaje de bases de datos."/>
    <x v="5"/>
    <x v="5"/>
    <n v="11"/>
    <x v="0"/>
    <x v="0"/>
    <x v="0"/>
    <n v="54740668"/>
    <n v="54740668"/>
    <x v="0"/>
    <x v="2"/>
    <x v="0"/>
    <x v="1"/>
    <x v="19"/>
    <s v="Oficina Asesora de Planeación"/>
    <x v="0"/>
    <s v="Jefe Oficina Asesora de Planeación"/>
    <x v="6"/>
    <x v="10"/>
    <s v="Realizar el seguimiento de los planes de acción anual"/>
    <s v="Documentos de planeación con seguimientos realizados"/>
    <n v="93"/>
    <d v="2021-01-19T00:00:00"/>
    <n v="4976424"/>
    <n v="54740664"/>
    <n v="54740664"/>
    <x v="0"/>
    <s v="DANIEL FERNANDO GALLEGO MORENO"/>
    <n v="4"/>
    <x v="0"/>
    <n v="24294"/>
    <x v="0"/>
    <x v="0"/>
  </r>
  <r>
    <x v="1"/>
    <n v="18"/>
    <x v="1"/>
    <x v="10"/>
    <x v="0"/>
    <x v="0"/>
    <x v="0"/>
    <x v="1"/>
    <s v="Servicios secretariales o de administración de oficinas  "/>
    <x v="0"/>
    <n v="80161501"/>
    <s v="Prestar servicios profesionales a la Oficina Asesora de Planeación para apoyar la implementación del Modelo Integrado de Planeación y Gestión (MIPG) en la entidad y realizar las acciones tendientes al cumplimiento de los requisitos, promoción y divulgación de este. De igual manera, brindar apoyo al proceso de Direccionamiento Estratégico y Planeación."/>
    <x v="5"/>
    <x v="5"/>
    <n v="11"/>
    <x v="0"/>
    <x v="0"/>
    <x v="0"/>
    <n v="83053047"/>
    <n v="83053047"/>
    <x v="0"/>
    <x v="2"/>
    <x v="0"/>
    <x v="1"/>
    <x v="19"/>
    <s v="Oficina Asesora de Planeación"/>
    <x v="0"/>
    <s v="Jefe Oficina Asesora de Planeación"/>
    <x v="6"/>
    <x v="9"/>
    <s v="Actualizar e implementar los planes de trabajo y/o mejoramiento anual"/>
    <s v="Sistema de Gestión implementado_x000a_"/>
    <n v="95"/>
    <d v="2021-01-19T00:00:00"/>
    <n v="7550277"/>
    <n v="83053047"/>
    <n v="83053047"/>
    <x v="0"/>
    <s v="DAVID LEONARDO CARO PEDREROS"/>
    <n v="0"/>
    <x v="0"/>
    <n v="24295"/>
    <x v="0"/>
    <x v="0"/>
  </r>
  <r>
    <x v="1"/>
    <n v="19"/>
    <x v="1"/>
    <x v="10"/>
    <x v="0"/>
    <x v="0"/>
    <x v="0"/>
    <x v="1"/>
    <s v="Servicios secretariales o de administración de oficinas  "/>
    <x v="0"/>
    <n v="80161501"/>
    <s v="Prestación de servicios profesionales para apoyar el proceso de direccionamiento estratégico y planeación, fortalecimiento del Modelo Integrado de Planeación y Gestión y apoyo en lo referente a cooperación internacional y los lineamientos nacionales vigentes."/>
    <x v="5"/>
    <x v="5"/>
    <n v="11"/>
    <x v="0"/>
    <x v="0"/>
    <x v="1"/>
    <n v="83053047"/>
    <n v="83053047"/>
    <x v="0"/>
    <x v="2"/>
    <x v="0"/>
    <x v="1"/>
    <x v="19"/>
    <s v="Oficina Asesora de Planeación"/>
    <x v="0"/>
    <s v="Jefe Oficina Asesora de Planeación"/>
    <x v="6"/>
    <x v="10"/>
    <s v="Actualizar planes institucionales"/>
    <s v="Documentos de planeación realizados_x000a__x000a_Documentos de planeación con seguimientos realizados_x000a_"/>
    <n v="98"/>
    <d v="2021-01-19T00:00:00"/>
    <n v="7550277"/>
    <n v="79277909"/>
    <n v="79277909"/>
    <x v="0"/>
    <s v="DIANA XIMENA SIERRA MÉNDEZ"/>
    <n v="3775138"/>
    <x v="0"/>
    <n v="24429"/>
    <x v="0"/>
    <x v="0"/>
  </r>
  <r>
    <x v="1"/>
    <n v="15"/>
    <x v="1"/>
    <x v="10"/>
    <x v="0"/>
    <x v="0"/>
    <x v="0"/>
    <x v="7"/>
    <s v="Servicios secretariales o de administración de oficinas  "/>
    <x v="0"/>
    <n v="80161501"/>
    <s v="Prestación de servicios profesionales para apoyar la implementación del Modelo Integrado de Planeación y Gestión en el Instituto, con énfasis en la actualización documental."/>
    <x v="5"/>
    <x v="5"/>
    <n v="11"/>
    <x v="0"/>
    <x v="0"/>
    <x v="0"/>
    <n v="46898742"/>
    <n v="46898742"/>
    <x v="0"/>
    <x v="2"/>
    <x v="0"/>
    <x v="1"/>
    <x v="19"/>
    <s v="Oficina Asesora de Planeación"/>
    <x v="0"/>
    <s v="Jefe Oficina Asesora de Planeación"/>
    <x v="6"/>
    <x v="9"/>
    <s v="Actualizar e implementar los planes de trabajo y/o mejoramiento anual"/>
    <s v="Sistema de Gestión implementado_x000a_"/>
    <n v="100"/>
    <d v="2021-01-19T00:00:00"/>
    <n v="4263522"/>
    <n v="46472390"/>
    <n v="46472390"/>
    <x v="0"/>
    <s v="LAURA ISABEL GONZALEZ"/>
    <n v="426352"/>
    <x v="0"/>
    <n v="24340"/>
    <x v="0"/>
    <x v="0"/>
  </r>
  <r>
    <x v="1"/>
    <n v="93"/>
    <x v="1"/>
    <x v="10"/>
    <x v="0"/>
    <x v="0"/>
    <x v="0"/>
    <x v="2"/>
    <s v="Servicios secretariales o de administración de oficinas  "/>
    <x v="0"/>
    <n v="80161501"/>
    <s v="Prestación de servicios profesionales para apoyar las actividades de programación, actualización y seguimiento al presupuesto de ingresos por recursos propios, del Instituto Geográfico Agustín Codazzi, en el marco del Modelo Integrado de Planeación y Gestión."/>
    <x v="2"/>
    <x v="2"/>
    <n v="285"/>
    <x v="1"/>
    <x v="0"/>
    <x v="1"/>
    <n v="63492813"/>
    <n v="63492813"/>
    <x v="0"/>
    <x v="1"/>
    <x v="0"/>
    <x v="1"/>
    <x v="25"/>
    <s v="Oficina Asesora de Planeación"/>
    <x v="0"/>
    <s v="Jefe Oficina Asesora de Planeación"/>
    <x v="6"/>
    <x v="10"/>
    <s v="Realizar el seguimiento de los planes de acción anual"/>
    <s v="Documentos de planeación realizados_x000a__x000a_Documentos de planeación con seguimientos realizados_x000a_"/>
    <n v="550"/>
    <d v="2021-04-22T00:00:00"/>
    <n v="6683454"/>
    <n v="53467632"/>
    <n v="53467632"/>
    <x v="0"/>
    <s v="MARIO ALEJANDRO LASSO LEDESMA"/>
    <n v="10025181"/>
    <x v="0"/>
    <n v="24693"/>
    <x v="0"/>
    <x v="0"/>
  </r>
  <r>
    <x v="1"/>
    <n v="21"/>
    <x v="1"/>
    <x v="10"/>
    <x v="1"/>
    <x v="1"/>
    <x v="0"/>
    <x v="1"/>
    <s v="Servicios secretariales o de administración de oficinas  "/>
    <x v="0"/>
    <n v="80161501"/>
    <s v="Prestación de servicios profesionales para apoyar la formulación, actualización y seguimiento físico y financiero de los planes, programas y proyectos de los procesos asignados en el marco del Modelo Integrado de Planeación y Gestión."/>
    <x v="5"/>
    <x v="5"/>
    <n v="11"/>
    <x v="0"/>
    <x v="0"/>
    <x v="0"/>
    <n v="249159141"/>
    <n v="249159141"/>
    <x v="0"/>
    <x v="2"/>
    <x v="1"/>
    <x v="1"/>
    <x v="19"/>
    <s v="Oficina Asesora de Planeación"/>
    <x v="0"/>
    <s v="Jefe Oficina Asesora de Planeación"/>
    <x v="6"/>
    <x v="10"/>
    <s v="Realizar el seguimiento de los planes de acción anual"/>
    <s v="Documentos de planeación realizados_x000a__x000a_Documentos de planeación con seguimientos realizados_x000a_"/>
    <n v="99"/>
    <d v="2021-01-19T00:00:00"/>
    <n v="7550277"/>
    <n v="83053047"/>
    <n v="249159141"/>
    <x v="0"/>
    <s v="NASLY ESPERANZA MAYORGA_x000a_DIEGO CASTIBLANCO_x000a_ORLANDO AMAYA"/>
    <n v="0"/>
    <x v="0"/>
    <s v="24304_x000a_24305_x000a_24306"/>
    <x v="0"/>
    <x v="1"/>
  </r>
  <r>
    <x v="1"/>
    <n v="94"/>
    <x v="1"/>
    <x v="10"/>
    <x v="0"/>
    <x v="0"/>
    <x v="0"/>
    <x v="7"/>
    <s v="Servicios secretariales o de administración de oficinas  "/>
    <x v="0"/>
    <n v="80161501"/>
    <s v="Prestación de servicios profesionales para realizar el seguimiento y fortalecimiento del sistema de medición de la entidad acorde con el Plan Estratégico Institucional y los requerimientos del orden nacional y sectorial."/>
    <x v="7"/>
    <x v="7"/>
    <n v="8"/>
    <x v="0"/>
    <x v="0"/>
    <x v="1"/>
    <n v="60402216"/>
    <n v="60402216"/>
    <x v="0"/>
    <x v="2"/>
    <x v="0"/>
    <x v="1"/>
    <x v="19"/>
    <s v="Oficina Asesora de Planeación"/>
    <x v="0"/>
    <s v="Jefe Oficina Asesora de Planeación"/>
    <x v="6"/>
    <x v="10"/>
    <s v="Actualizar planes institucionales"/>
    <s v="Documentos de planeación realizados_x000a__x000a_Documentos de planeación con seguimientos realizados_x000a_"/>
    <n v="571"/>
    <d v="2021-04-15T00:00:00"/>
    <n v="7550277"/>
    <n v="60402216"/>
    <n v="60402216"/>
    <x v="0"/>
    <s v="NATALIA MARIA PINEDA BETANCOURT"/>
    <n v="0"/>
    <x v="0"/>
    <n v="24704"/>
    <x v="0"/>
    <x v="0"/>
  </r>
  <r>
    <x v="1"/>
    <n v="13"/>
    <x v="1"/>
    <x v="10"/>
    <x v="3"/>
    <x v="3"/>
    <x v="0"/>
    <x v="1"/>
    <s v="Servicios secretariales o de administración de oficinas  "/>
    <x v="0"/>
    <n v="80161501"/>
    <s v="Prestación de servicios profesionales para apoyar la formulación, actualización, control, seguimiento y programación financiera y presupuestal  de los proyectos de inversión del IGAC y la elaboración de los informes de gestión, en el marco del Modelo Integrado de Planeación y Gestión y los lineamientos nacionales vigentes."/>
    <x v="5"/>
    <x v="5"/>
    <n v="11"/>
    <x v="0"/>
    <x v="0"/>
    <x v="1"/>
    <n v="332212188"/>
    <n v="332212188"/>
    <x v="0"/>
    <x v="2"/>
    <x v="3"/>
    <x v="1"/>
    <x v="19"/>
    <s v="Oficina Asesora de Planeación"/>
    <x v="0"/>
    <s v="Jefe Oficina Asesora de Planeación"/>
    <x v="6"/>
    <x v="10"/>
    <s v="Actualizar planes institucionales"/>
    <s v="Documentos de planeación realizados_x000a__x000a_Documentos de planeación con seguimientos realizados_x000a_"/>
    <n v="97"/>
    <d v="2021-01-19T00:00:00"/>
    <n v="7550277"/>
    <n v="83053047"/>
    <n v="332212188"/>
    <x v="0"/>
    <s v="ROSA NATACHA CALDERON LUNG_x000a_MIGUEL COLLAZOS COLLAZOS_x000a_DIANA MILENA CALDERÓN SANCHEZ_x000a_GINA MARCELA POPAYAN"/>
    <n v="0"/>
    <x v="0"/>
    <s v="24296_x000a_24297_x000a_24299_x000a_24302"/>
    <x v="0"/>
    <x v="3"/>
  </r>
  <r>
    <x v="0"/>
    <m/>
    <x v="1"/>
    <x v="10"/>
    <x v="0"/>
    <x v="5"/>
    <x v="1"/>
    <x v="1"/>
    <s v="Servicios de auditoría"/>
    <x v="0"/>
    <n v="84111600"/>
    <s v="Contratación de auditoria externa de seguimiento y auditoria con fines de certificación de calidad bajo la norma ISO 9001:2015, gestión ambiental bajo la norma ISO 14001:2015"/>
    <x v="9"/>
    <x v="9"/>
    <n v="11"/>
    <x v="0"/>
    <x v="0"/>
    <x v="0"/>
    <n v="20000000"/>
    <n v="20000000"/>
    <x v="0"/>
    <x v="2"/>
    <x v="0"/>
    <x v="1"/>
    <x v="19"/>
    <s v="Oficina Asesora de Planeación"/>
    <x v="0"/>
    <s v="Jefe Oficina Asesora de Planeación"/>
    <x v="6"/>
    <x v="9"/>
    <s v="Ejecutar el programa de auditoria"/>
    <s v="Sistema de Gestión implementado_x000a_"/>
    <m/>
    <m/>
    <e v="#N/A"/>
    <e v="#N/A"/>
    <e v="#N/A"/>
    <x v="1"/>
    <m/>
    <n v="0"/>
    <x v="0"/>
    <m/>
    <x v="1"/>
    <x v="5"/>
  </r>
  <r>
    <x v="1"/>
    <n v="23"/>
    <x v="1"/>
    <x v="10"/>
    <x v="0"/>
    <x v="0"/>
    <x v="0"/>
    <x v="1"/>
    <s v="Servicios de asesoramiento sobre planificación estratégica"/>
    <x v="0"/>
    <n v="80101504"/>
    <s v="Prestar servicios profesionales para realizar el análisis y alineación de los procesos de la Entidad a su estructura organizacional, con el fin de identificar dentro de los mismos procesos reglas de negocio y puntos de validación."/>
    <x v="5"/>
    <x v="5"/>
    <n v="11"/>
    <x v="0"/>
    <x v="0"/>
    <x v="2"/>
    <n v="146709293"/>
    <n v="146709293"/>
    <x v="0"/>
    <x v="2"/>
    <x v="0"/>
    <x v="1"/>
    <x v="25"/>
    <s v="Oficina Asesora de Planeación "/>
    <x v="0"/>
    <s v="Jefe Oficina Asesora de Planeación"/>
    <x v="3"/>
    <x v="4"/>
    <s v="Fortalecer al IGAC para la implementación del sistema de administración de tierras"/>
    <s v="Sistema de Información Predial Actualizado_x000a_"/>
    <n v="267"/>
    <d v="2021-01-27T00:00:00"/>
    <n v="13337208"/>
    <n v="140040684"/>
    <n v="140040684"/>
    <x v="0"/>
    <s v="MARIA JULIANA MARTINZ GONZALEZ"/>
    <n v="6668609"/>
    <x v="0"/>
    <n v="24432"/>
    <x v="0"/>
    <x v="0"/>
  </r>
  <r>
    <x v="1"/>
    <m/>
    <x v="1"/>
    <x v="10"/>
    <x v="0"/>
    <x v="4"/>
    <x v="1"/>
    <x v="6"/>
    <s v="Servicios de asesoramiento sobre tecnologías de la información"/>
    <x v="0"/>
    <n v="80101507"/>
    <s v="Análisis y asesoría en el modelamiento BPMN 2.0, optimización, instalación, parametrización, diseño y soporte de los procesos de la Entidad en la plataforma BPMS Bizagi."/>
    <x v="8"/>
    <x v="8"/>
    <n v="3"/>
    <x v="0"/>
    <x v="0"/>
    <x v="2"/>
    <n v="852290000"/>
    <n v="852290000"/>
    <x v="0"/>
    <x v="2"/>
    <x v="0"/>
    <x v="1"/>
    <x v="25"/>
    <s v="Oficina Asesora de Planeación "/>
    <x v="0"/>
    <s v="Jefe Oficina Asesora de Planeación"/>
    <x v="3"/>
    <x v="4"/>
    <s v="Fortalecer al IGAC para la implementación del sistema de administración de tierras"/>
    <s v="Sistema de Información Predial Actualizado_x000a_"/>
    <m/>
    <m/>
    <e v="#N/A"/>
    <e v="#N/A"/>
    <e v="#N/A"/>
    <x v="1"/>
    <m/>
    <n v="0"/>
    <x v="0"/>
    <m/>
    <x v="1"/>
    <x v="4"/>
  </r>
  <r>
    <x v="0"/>
    <m/>
    <x v="0"/>
    <x v="0"/>
    <x v="0"/>
    <x v="4"/>
    <x v="1"/>
    <x v="5"/>
    <s v="Centros o servicios móviles de atención de salud"/>
    <x v="1"/>
    <n v="85101508"/>
    <s v="Promover la inclusión social y el goce efectivo de derechos de la población sorda, en el desarrollo de sensibilizaciones y aproximaciones con enfoque de servicio a la ciudadanía que permite reconocer la lengua de señas colombiana."/>
    <x v="3"/>
    <x v="3"/>
    <n v="6"/>
    <x v="0"/>
    <x v="0"/>
    <x v="0"/>
    <n v="14000000"/>
    <n v="14000000"/>
    <x v="0"/>
    <x v="2"/>
    <x v="0"/>
    <x v="1"/>
    <x v="12"/>
    <s v="Secretaria General - GIT Talento Humano"/>
    <x v="0"/>
    <s v="Coordinador GIT Talento Humano"/>
    <x v="6"/>
    <x v="23"/>
    <s v="Desarrollar actividades de educación informal en competencias laborales y socioemocionales virtuales y presenciales"/>
    <s v="Personas Capacitadas"/>
    <m/>
    <m/>
    <e v="#N/A"/>
    <e v="#N/A"/>
    <e v="#N/A"/>
    <x v="1"/>
    <m/>
    <n v="0"/>
    <x v="0"/>
    <m/>
    <x v="1"/>
    <x v="4"/>
  </r>
  <r>
    <x v="0"/>
    <n v="70"/>
    <x v="0"/>
    <x v="0"/>
    <x v="0"/>
    <x v="0"/>
    <x v="0"/>
    <x v="0"/>
    <s v="Servicios secretariales o de administración de oficinas  "/>
    <x v="0"/>
    <n v="80161501"/>
    <s v="Adquisición del seguro de casco avión y seguro vehículo aéreo no tripulado que ampare los bienes e intereses patrimoniales del IGAC"/>
    <x v="0"/>
    <x v="3"/>
    <n v="12"/>
    <x v="0"/>
    <x v="1"/>
    <x v="0"/>
    <n v="800000000"/>
    <n v="800000000"/>
    <x v="0"/>
    <x v="0"/>
    <x v="0"/>
    <x v="1"/>
    <x v="21"/>
    <s v="Secretaría General"/>
    <x v="5"/>
    <s v="Secretaría General"/>
    <x v="8"/>
    <x v="13"/>
    <s v="Capturar y/o gestionar imágenes del territorio colombiano e incorporarlas en el Banco Nacional de Imágenes, a escalas y temporalidad requerida para fines catastrales"/>
    <s v="Imágenes incorporadas al Banco Nacional de imágenes"/>
    <n v="557"/>
    <d v="2021-04-20T00:00:00"/>
    <e v="#N/A"/>
    <e v="#N/A"/>
    <e v="#N/A"/>
    <x v="1"/>
    <s v="CENTRO INTEGRAL DE MANTENIMIENTO ATOCARS SAS"/>
    <n v="0"/>
    <x v="0"/>
    <m/>
    <x v="0"/>
    <x v="0"/>
  </r>
  <r>
    <x v="0"/>
    <n v="76"/>
    <x v="0"/>
    <x v="0"/>
    <x v="0"/>
    <x v="0"/>
    <x v="0"/>
    <x v="12"/>
    <s v="Servicios secretariales o de administración de oficinas  "/>
    <x v="0"/>
    <n v="80161501"/>
    <s v="Prestación de servicios profesionales al IGAC apoyando la vinculación del personal requerido por la entidad, de conformidad con las solicitudes efectuadas por el supervisor del contrato."/>
    <x v="7"/>
    <x v="7"/>
    <n v="6"/>
    <x v="0"/>
    <x v="0"/>
    <x v="1"/>
    <n v="34546758"/>
    <n v="34546758"/>
    <x v="0"/>
    <x v="1"/>
    <x v="0"/>
    <x v="1"/>
    <x v="26"/>
    <s v="Secretaria General "/>
    <x v="0"/>
    <s v="María del Pilar Gonzalez Moreno"/>
    <x v="6"/>
    <x v="23"/>
    <s v="Desarrollar, hacer seguimiento y evaluar el avance en el proceso de gestión del conocimiento en la entidad."/>
    <s v="Personas capacitadas"/>
    <n v="584"/>
    <d v="2021-05-12T00:00:00"/>
    <n v="5757793"/>
    <n v="34546758"/>
    <n v="34546758"/>
    <x v="0"/>
    <s v="CLAUDIA EDITH MEJIA MEJIA"/>
    <n v="0"/>
    <x v="0"/>
    <n v="24725"/>
    <x v="0"/>
    <x v="0"/>
  </r>
  <r>
    <x v="0"/>
    <n v="51"/>
    <x v="0"/>
    <x v="0"/>
    <x v="0"/>
    <x v="0"/>
    <x v="0"/>
    <x v="1"/>
    <s v="Servicios secretariales o de administración de oficinas  "/>
    <x v="0"/>
    <n v="80161501"/>
    <s v="Prestación de servicios profesionales para la gestión y atención de los asuntos jurídicos y contractuales que sean competencia de la Secretaria General del Instituto Geográfico Agustín Codazzi"/>
    <x v="5"/>
    <x v="5"/>
    <n v="11"/>
    <x v="0"/>
    <x v="0"/>
    <x v="0"/>
    <n v="83053047"/>
    <n v="83053047"/>
    <x v="0"/>
    <x v="2"/>
    <x v="0"/>
    <x v="1"/>
    <x v="1"/>
    <s v="Secretaría General"/>
    <x v="0"/>
    <s v="Secretaria General"/>
    <x v="6"/>
    <x v="10"/>
    <s v="Realizar el seguimiento de los planes de acción anual"/>
    <s v="Documentos de planeación con seguimientos realizados"/>
    <n v="287"/>
    <d v="2021-02-15T00:00:00"/>
    <n v="7550277"/>
    <n v="79026233"/>
    <n v="79026233"/>
    <x v="0"/>
    <s v="HELVIN IVAN CIFUENTES GONZALEZ"/>
    <n v="4026814"/>
    <x v="0"/>
    <n v="24449"/>
    <x v="0"/>
    <x v="0"/>
  </r>
  <r>
    <x v="0"/>
    <n v="52"/>
    <x v="0"/>
    <x v="0"/>
    <x v="0"/>
    <x v="0"/>
    <x v="0"/>
    <x v="1"/>
    <s v="Servicios secretariales o de administración de oficinas  "/>
    <x v="0"/>
    <n v="80161501"/>
    <s v="Prestación de servicios profesionales para la gestión y atención de las actividades relacionadas con la programación, control y seguimiento, presupuestal de los rubros de funcionamiento de la Entidad"/>
    <x v="5"/>
    <x v="5"/>
    <n v="11"/>
    <x v="0"/>
    <x v="0"/>
    <x v="0"/>
    <n v="73517991"/>
    <n v="73517991"/>
    <x v="0"/>
    <x v="2"/>
    <x v="0"/>
    <x v="1"/>
    <x v="1"/>
    <s v="Secretaría General"/>
    <x v="0"/>
    <s v="Secretaria General"/>
    <x v="6"/>
    <x v="10"/>
    <s v="Realizar el seguimiento de los planes de acción anual"/>
    <s v="Documentos de planeación con seguimientos realizados"/>
    <n v="194"/>
    <d v="2021-02-08T00:00:00"/>
    <n v="6683454"/>
    <n v="71290173"/>
    <n v="71290173"/>
    <x v="0"/>
    <s v="JENNFER  ABRIL"/>
    <n v="2227818"/>
    <x v="0"/>
    <n v="24378"/>
    <x v="0"/>
    <x v="0"/>
  </r>
  <r>
    <x v="0"/>
    <m/>
    <x v="0"/>
    <x v="0"/>
    <x v="0"/>
    <x v="4"/>
    <x v="1"/>
    <x v="6"/>
    <s v="Centros o servicios móviles de atención de salud"/>
    <x v="0"/>
    <n v="85101508"/>
    <s v="Capacitar a los funcionarios en el manejo y operación técnica de las aeronaves no tripuladas tipo UAS, propiedad del IGAC"/>
    <x v="3"/>
    <x v="3"/>
    <n v="8"/>
    <x v="0"/>
    <x v="3"/>
    <x v="0"/>
    <n v="10000000"/>
    <n v="10000000"/>
    <x v="0"/>
    <x v="1"/>
    <x v="0"/>
    <x v="1"/>
    <x v="1"/>
    <s v="Secretaría General - GIT de Talento Humano"/>
    <x v="0"/>
    <s v="Coordinador GIT Talento Humano"/>
    <x v="6"/>
    <x v="23"/>
    <s v="Desarrollar actividades de educación informal en competencias laborales y socioemocionales virtuales y presenciales"/>
    <s v="Personas Capacitadas"/>
    <m/>
    <m/>
    <e v="#N/A"/>
    <e v="#N/A"/>
    <e v="#N/A"/>
    <x v="1"/>
    <m/>
    <n v="0"/>
    <x v="0"/>
    <m/>
    <x v="1"/>
    <x v="4"/>
  </r>
  <r>
    <x v="0"/>
    <n v="35"/>
    <x v="0"/>
    <x v="0"/>
    <x v="0"/>
    <x v="0"/>
    <x v="0"/>
    <x v="1"/>
    <s v="Servicios de asesoramiento sobre planificación estratégica"/>
    <x v="0"/>
    <n v="80101504"/>
    <s v="Apoyar al Instituto Geográfico Agustín Codazzi, como Coordinador Administrativo en el marco del  Programa para la adopción e implementación de un Catastro Multipropósito Urbano Rural "/>
    <x v="1"/>
    <x v="1"/>
    <n v="345"/>
    <x v="1"/>
    <x v="0"/>
    <x v="2"/>
    <n v="201400000"/>
    <n v="201400000"/>
    <x v="0"/>
    <x v="2"/>
    <x v="0"/>
    <x v="1"/>
    <x v="1"/>
    <s v="Secretaría General"/>
    <x v="0"/>
    <s v="Secretaria General"/>
    <x v="3"/>
    <x v="4"/>
    <s v="Gestionar técnicamente la operación del proyecto de catastro multipropósito, en lo correspondiente al IGAC"/>
    <s v="Sistema de Información Predial Actualizado_x000a_"/>
    <n v="37"/>
    <d v="2021-01-14T00:00:00"/>
    <n v="16480000"/>
    <n v="189520000"/>
    <n v="189520000"/>
    <x v="0"/>
    <s v="ALEXANDER  AYALA RODRIGUEZ"/>
    <n v="11880000"/>
    <x v="0"/>
    <n v="24198"/>
    <x v="0"/>
    <x v="0"/>
  </r>
  <r>
    <x v="0"/>
    <n v="34"/>
    <x v="0"/>
    <x v="0"/>
    <x v="0"/>
    <x v="0"/>
    <x v="0"/>
    <x v="1"/>
    <s v="Servicios de asesoramiento sobre planificación estratégica"/>
    <x v="0"/>
    <n v="80101504"/>
    <s v="Apoyar Instituto Geográfico Agustín Codazzi (IGAC), desde el aspecto jurídico, en las actividades administrativas y de gestión de los procesos de selección y contratación financiados, total o parcialmente, con recursos de Banca Multilateral."/>
    <x v="1"/>
    <x v="1"/>
    <n v="345"/>
    <x v="1"/>
    <x v="0"/>
    <x v="2"/>
    <n v="116150000"/>
    <n v="116150000"/>
    <x v="0"/>
    <x v="2"/>
    <x v="0"/>
    <x v="1"/>
    <x v="1"/>
    <s v="Secretaría General"/>
    <x v="0"/>
    <s v="Secretaria General"/>
    <x v="3"/>
    <x v="4"/>
    <s v="Gestionar técnicamente la operación del proyecto de catastro multipropósito, en lo correspondiente al IGAC"/>
    <s v="Sistema de Información Predial Actualizado_x000a_"/>
    <n v="43"/>
    <d v="2021-01-14T00:00:00"/>
    <n v="9865284"/>
    <n v="113450770"/>
    <n v="113450770"/>
    <x v="0"/>
    <s v="CONSTANZA  BARROS PULIDO"/>
    <n v="2699230"/>
    <x v="0"/>
    <n v="24201"/>
    <x v="0"/>
    <x v="0"/>
  </r>
  <r>
    <x v="0"/>
    <n v="71"/>
    <x v="0"/>
    <x v="0"/>
    <x v="0"/>
    <x v="0"/>
    <x v="0"/>
    <x v="0"/>
    <s v="Servicios de asesoramiento sobre planificación estratégica"/>
    <x v="0"/>
    <n v="80101504"/>
    <s v="Apoyar al Instituto Geográfico Agustín Codazzi como Especialista de Salvaguardas sociales en el marco del Proyecto denominado “Programa para la adopción e implementación de un Catastro Multipropósito-sito Urbano – Rural”, "/>
    <x v="2"/>
    <x v="2"/>
    <n v="9"/>
    <x v="0"/>
    <x v="0"/>
    <x v="2"/>
    <n v="94300000"/>
    <n v="94300000"/>
    <x v="0"/>
    <x v="0"/>
    <x v="0"/>
    <x v="1"/>
    <x v="1"/>
    <s v="Secretaría General"/>
    <x v="0"/>
    <s v="Secretaria General"/>
    <x v="3"/>
    <x v="4"/>
    <s v="Gestionar técnicamente la operación del proyecto de catastro multipropósito, en lo correspondiente al IGAC"/>
    <s v="Sistema de Información Predial Actualizado_x000a_"/>
    <n v="547"/>
    <d v="2021-04-26T00:00:00"/>
    <n v="7550277"/>
    <n v="61157244"/>
    <n v="61157244"/>
    <x v="0"/>
    <s v="FABIAN ANDRE DACCARETT DELGADO"/>
    <n v="33142756"/>
    <x v="0"/>
    <n v="24690"/>
    <x v="0"/>
    <x v="0"/>
  </r>
  <r>
    <x v="0"/>
    <n v="33"/>
    <x v="0"/>
    <x v="0"/>
    <x v="0"/>
    <x v="0"/>
    <x v="0"/>
    <x v="1"/>
    <s v="Servicios de asesoramiento sobre planificación estratégica"/>
    <x v="0"/>
    <n v="80101504"/>
    <s v="Apoyar al Instituto Geográfico Agustín Codazzi, como especialista en planificación, seguimiento y monitoreo de las actividades previstas dentro del Programa para la adopción e implementación de un Catastro Multipropósito Urbano Rural "/>
    <x v="1"/>
    <x v="1"/>
    <n v="345"/>
    <x v="1"/>
    <x v="0"/>
    <x v="2"/>
    <n v="167000000"/>
    <n v="167000000"/>
    <x v="0"/>
    <x v="2"/>
    <x v="0"/>
    <x v="1"/>
    <x v="1"/>
    <s v="Secretaría General"/>
    <x v="0"/>
    <s v="Secretaria General"/>
    <x v="3"/>
    <x v="4"/>
    <s v="Gestionar técnicamente la operación del proyecto de catastro multipropósito, en lo correspondiente al IGAC"/>
    <s v="Sistema de Información Predial Actualizado_x000a_"/>
    <n v="39"/>
    <d v="2021-01-14T00:00:00"/>
    <n v="12700000"/>
    <n v="144780000"/>
    <n v="144780000"/>
    <x v="0"/>
    <s v="LUIS EDDY ACERO CAMACHO"/>
    <n v="22220000"/>
    <x v="0"/>
    <n v="24200"/>
    <x v="0"/>
    <x v="0"/>
  </r>
  <r>
    <x v="1"/>
    <n v="82"/>
    <x v="0"/>
    <x v="0"/>
    <x v="0"/>
    <x v="0"/>
    <x v="0"/>
    <x v="10"/>
    <s v="Servicios de asesoramiento sobre planificación estratégica"/>
    <x v="0"/>
    <n v="80101504"/>
    <s v="Apoyar al Instituto Geográfico Agustín Codazzi (IGAC), como Profesional de Adquisiciones para adelantar los procesos de selección y contratación del “Programa para la adopción e implementación de un Catastro Multipropósito Urbano – Rural”, el cual es financiado con recursos de los Contratos de Préstamo BIRF 8937-OC y BID 4856/OC-CO."/>
    <x v="5"/>
    <x v="5"/>
    <n v="315"/>
    <x v="1"/>
    <x v="0"/>
    <x v="2"/>
    <n v="103585482"/>
    <n v="103585482"/>
    <x v="0"/>
    <x v="2"/>
    <x v="0"/>
    <x v="1"/>
    <x v="1"/>
    <s v="Secretaria General"/>
    <x v="0"/>
    <s v="Secretaria General"/>
    <x v="12"/>
    <x v="4"/>
    <s v="Gestionar técnicamente la operación del proyecto de catastro multipropósito, en lo correspondiente al IGAC"/>
    <s v="Sistema de Información predial actualizado"/>
    <n v="488"/>
    <d v="2021-03-16T00:00:00"/>
    <n v="9865284"/>
    <n v="93720198"/>
    <n v="93720198"/>
    <x v="0"/>
    <s v="MARIA CONSUELO BERNAL"/>
    <n v="9865284"/>
    <x v="0"/>
    <n v="24622"/>
    <x v="0"/>
    <x v="0"/>
  </r>
  <r>
    <x v="0"/>
    <n v="60"/>
    <x v="0"/>
    <x v="0"/>
    <x v="0"/>
    <x v="0"/>
    <x v="0"/>
    <x v="2"/>
    <s v="Servicios de asesoramiento sobre planificación estratégica"/>
    <x v="0"/>
    <n v="80101504"/>
    <s v="Apoyar al Instituto Geográfico Agustín Codazzi (IGAC), como especialista financiero, en la planificación, ejecución, seguimiento y control financiero y contable de los recursos y compromisos adquiridos con la Banca Multilateral, en el marco del Proyecto denominado “Programa para la adopción e implementación de un Catastro Multipropósito Urbano – Rural”, el cual es financiado con recursos del Contrato de Préstamo 8937-OC"/>
    <x v="2"/>
    <x v="2"/>
    <n v="10"/>
    <x v="0"/>
    <x v="0"/>
    <x v="2"/>
    <n v="144200000"/>
    <n v="144200000"/>
    <x v="0"/>
    <x v="2"/>
    <x v="0"/>
    <x v="1"/>
    <x v="1"/>
    <s v="Secretaria General"/>
    <x v="0"/>
    <s v="Maria del Pilar Gonzalez Moreno"/>
    <x v="3"/>
    <x v="4"/>
    <s v="Gestionar técnicamente la operación del proyecto de catastro multipropósito, en lo correspondiente al IGAC"/>
    <s v="Predios actualizados catastralmente "/>
    <n v="474"/>
    <d v="2021-03-16T00:00:00"/>
    <n v="14420000"/>
    <n v="136990000"/>
    <n v="136990000"/>
    <x v="0"/>
    <s v="YANETH EUGENIA BRAVO CASTRO"/>
    <n v="7210000"/>
    <x v="0"/>
    <n v="24609"/>
    <x v="0"/>
    <x v="0"/>
  </r>
  <r>
    <x v="0"/>
    <m/>
    <x v="0"/>
    <x v="0"/>
    <x v="0"/>
    <x v="4"/>
    <x v="1"/>
    <x v="12"/>
    <s v="Servicios de asesoramiento sobre planificación estratégica"/>
    <x v="0"/>
    <n v="80101504"/>
    <s v="Apoyar al Instituto Geográfico Agustín Codazzi, como especialista en adquisiciones, en los procesos de selección y contratación de bienes y servicios dentro del Programa para la adopción e implementación de un Catastro Multipropósito Urbano Rural"/>
    <x v="7"/>
    <x v="7"/>
    <n v="9"/>
    <x v="0"/>
    <x v="0"/>
    <x v="2"/>
    <n v="178250000"/>
    <n v="178250000"/>
    <x v="0"/>
    <x v="1"/>
    <x v="0"/>
    <x v="1"/>
    <x v="1"/>
    <s v="Secretaría General"/>
    <x v="0"/>
    <s v="Secretaria General"/>
    <x v="3"/>
    <x v="4"/>
    <s v="Gestionar técnicamente la operación del proyecto de catastro multipropósito, en lo correspondiente al IGAC"/>
    <s v="Sistema de Información Predial Actualizado_x000a_"/>
    <m/>
    <m/>
    <e v="#N/A"/>
    <e v="#N/A"/>
    <e v="#N/A"/>
    <x v="1"/>
    <m/>
    <m/>
    <x v="1"/>
    <m/>
    <x v="1"/>
    <x v="4"/>
  </r>
  <r>
    <x v="0"/>
    <n v="73"/>
    <x v="0"/>
    <x v="0"/>
    <x v="0"/>
    <x v="0"/>
    <x v="0"/>
    <x v="16"/>
    <s v="Servicios de mantenimiento de ascensores"/>
    <x v="0"/>
    <n v="72101506"/>
    <s v="Prestación de servicios para el mantenimiento correctivo y preventivo ascensores sede central "/>
    <x v="0"/>
    <x v="0"/>
    <n v="8"/>
    <x v="0"/>
    <x v="0"/>
    <x v="0"/>
    <n v="60000000"/>
    <n v="60000000"/>
    <x v="0"/>
    <x v="0"/>
    <x v="0"/>
    <x v="1"/>
    <x v="12"/>
    <s v="Secretaria General - GIT Talento Humano"/>
    <x v="0"/>
    <s v="Coordinador GIT Talento Humano"/>
    <x v="4"/>
    <x v="24"/>
    <s v="Dotar de equipamientos las sedes"/>
    <s v="Sedes Mantenidas"/>
    <n v="555"/>
    <d v="2021-04-26T00:00:00"/>
    <n v="0"/>
    <n v="18329600"/>
    <n v="18329600"/>
    <x v="0"/>
    <s v="OTIS ELEVATOR COMPANY COLOMBIA SAS"/>
    <n v="41670400"/>
    <x v="0"/>
    <n v="24698"/>
    <x v="0"/>
    <x v="0"/>
  </r>
  <r>
    <x v="0"/>
    <n v="53"/>
    <x v="0"/>
    <x v="0"/>
    <x v="0"/>
    <x v="0"/>
    <x v="0"/>
    <x v="7"/>
    <s v="Ingeniería civil y arquitectura"/>
    <x v="0"/>
    <n v="81101500"/>
    <s v="Prestación de servicios profesionales para formular, estructurar, evaluar y realizar el seguimiento a los planes, programas y proyectos de infraestructura física y garantizar los objetivos planteados a nivel nacional."/>
    <x v="5"/>
    <x v="5"/>
    <n v="11"/>
    <x v="0"/>
    <x v="0"/>
    <x v="1"/>
    <n v="80634026"/>
    <n v="80634026"/>
    <x v="0"/>
    <x v="2"/>
    <x v="0"/>
    <x v="1"/>
    <x v="11"/>
    <s v="Secretaría General - Servicios Administrativos"/>
    <x v="0"/>
    <s v="Coordinador(a) GIT Servicios Administrativos"/>
    <x v="13"/>
    <x v="24"/>
    <s v="Dotar de equipamentos las sedes"/>
    <s v="Sedes Mantenidas"/>
    <n v="192"/>
    <d v="2021-02-08T00:00:00"/>
    <n v="7330366"/>
    <n v="78190571"/>
    <n v="78190571"/>
    <x v="0"/>
    <s v="WILSON BENITES CORREA"/>
    <n v="2443455"/>
    <x v="0"/>
    <n v="24373"/>
    <x v="0"/>
    <x v="0"/>
  </r>
  <r>
    <x v="0"/>
    <n v="72"/>
    <x v="0"/>
    <x v="0"/>
    <x v="2"/>
    <x v="2"/>
    <x v="0"/>
    <x v="8"/>
    <s v="Servicios de capacitación vocacional científica"/>
    <x v="0"/>
    <n v="86101600"/>
    <s v="Prestación de servicios de apoyo a la Gestión para llevar a cabo los programas y proyectos del Plan Institucional de Capacitación de la entidad."/>
    <x v="0"/>
    <x v="0"/>
    <n v="8"/>
    <x v="0"/>
    <x v="0"/>
    <x v="0"/>
    <n v="374494211"/>
    <n v="374494211"/>
    <x v="0"/>
    <x v="2"/>
    <x v="2"/>
    <x v="1"/>
    <x v="1"/>
    <s v="Secretaría General - GIT de Talento Humano"/>
    <x v="0"/>
    <s v="Coordinador GIT Talento Humano"/>
    <x v="6"/>
    <x v="23"/>
    <s v="Desarrollar actividades de educación informal en competencias laborales y socioemocionales virtuales y presenciales"/>
    <s v="Personas Capacitadas"/>
    <n v="576"/>
    <d v="2021-04-26T00:00:00"/>
    <n v="0"/>
    <n v="320700000"/>
    <n v="320700000"/>
    <x v="0"/>
    <s v="UNIVERSIDAD NACIONAL _x000a_UNIVERSIDAD DISTRITAL"/>
    <n v="53794211"/>
    <x v="0"/>
    <s v="24709_x000a_24715"/>
    <x v="0"/>
    <x v="2"/>
  </r>
  <r>
    <x v="0"/>
    <n v="38"/>
    <x v="0"/>
    <x v="0"/>
    <x v="0"/>
    <x v="0"/>
    <x v="0"/>
    <x v="1"/>
    <s v="Servicios secretariales o de administración de oficinas  "/>
    <x v="0"/>
    <n v="80161501"/>
    <s v="Prestación de servicios profesionales al IGAC apoyando la vinculación del personal requerido por la entidad, de conformidad con las solicitudes efectuadas por el supervisor del contrato"/>
    <x v="1"/>
    <x v="1"/>
    <n v="345"/>
    <x v="1"/>
    <x v="0"/>
    <x v="1"/>
    <n v="123067779"/>
    <n v="123067779"/>
    <x v="0"/>
    <x v="2"/>
    <x v="0"/>
    <x v="1"/>
    <x v="5"/>
    <m/>
    <x v="1"/>
    <m/>
    <x v="1"/>
    <x v="1"/>
    <m/>
    <m/>
    <n v="40"/>
    <d v="2021-01-15T00:00:00"/>
    <n v="10701546"/>
    <n v="122354343"/>
    <n v="122354343"/>
    <x v="0"/>
    <s v="LINDA CRISTINA SANTOS MEJIA"/>
    <n v="713436"/>
    <x v="0"/>
    <n v="24199"/>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ACA2F1F-2742-45A1-93BD-F3E9766209E7}" name="TablaDinámica1" cacheId="26626" applyNumberFormats="0" applyBorderFormats="0" applyFontFormats="0" applyPatternFormats="0" applyAlignmentFormats="0" applyWidthHeightFormats="1" dataCaption="Valores" updatedVersion="7" minRefreshableVersion="3" useAutoFormatting="1" itemPrintTitles="1" createdVersion="6" indent="0" outline="1" outlineData="1" multipleFieldFilters="0">
  <location ref="A1:I59" firstHeaderRow="0" firstDataRow="1" firstDataCol="1"/>
  <pivotFields count="32">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5">
        <item n="Recursos corrientes" x="0"/>
        <item n="Ingresos corrientes" x="1"/>
        <item n="Otros recursos del tesoro" x="2"/>
        <item n="Prestamos destinación específica" x="3"/>
        <item t="default"/>
      </items>
    </pivotField>
    <pivotField showAll="0"/>
    <pivotField axis="axisRow" showAll="0">
      <items count="21">
        <item x="13"/>
        <item x="3"/>
        <item x="7"/>
        <item x="1"/>
        <item x="9"/>
        <item x="14"/>
        <item x="15"/>
        <item x="16"/>
        <item x="18"/>
        <item x="12"/>
        <item x="10"/>
        <item x="17"/>
        <item x="8"/>
        <item x="5"/>
        <item x="11"/>
        <item x="2"/>
        <item x="0"/>
        <item x="6"/>
        <item m="1" x="19"/>
        <item x="4"/>
        <item t="default"/>
      </items>
    </pivotField>
    <pivotField numFmtId="168" showAll="0"/>
    <pivotField numFmtId="168" showAll="0"/>
    <pivotField numFmtId="168" showAll="0"/>
    <pivotField dataField="1" numFmtId="168" showAll="0"/>
    <pivotField dataField="1" numFmtId="168" showAll="0"/>
    <pivotField dataField="1" numFmtId="168" showAll="0"/>
    <pivotField dataField="1" numFmtId="168" showAll="0"/>
    <pivotField dataField="1" numFmtId="168" showAll="0"/>
    <pivotField dataField="1" numFmtId="168" showAll="0"/>
    <pivotField numFmtId="168" showAll="0"/>
    <pivotField dataField="1" numFmtId="168" showAll="0"/>
    <pivotField showAll="0" sortType="ascending">
      <items count="12">
        <item n="1 Gastos de Personal" x="5"/>
        <item n="2. Adquisición de Bienes y Servicios" x="0"/>
        <item n="3. Transferencias corrientes" x="6"/>
        <item n="8. Gastos por Tributos, Multas, Sanciones e Intereses de Mora" x="9"/>
        <item n="Oficina CIAF" x="3"/>
        <item n="Oficina de Difusión y Mercadeo" x="4"/>
        <item x="10"/>
        <item n="Secretaría General" x="8"/>
        <item n="Subdirección de Agrología" x="1"/>
        <item n="Subdirección de Catastro" x="2"/>
        <item n="Subdirección de Geografía y Cartografía" x="7"/>
        <item t="default"/>
      </items>
    </pivotField>
    <pivotField axis="axisRow" showAll="0" defaultSubtotal="0">
      <items count="5">
        <item x="1"/>
        <item x="2"/>
        <item n="3. Transferencias corrientes" x="4"/>
        <item x="3"/>
        <item n="Inversión" x="0"/>
      </items>
    </pivotField>
    <pivotField dataField="1" dragToRow="0" dragToCol="0" dragToPage="0" showAll="0" defaultSubtotal="0"/>
    <pivotField showAll="0">
      <items count="4">
        <item n="Funcionamiento" x="1"/>
        <item n="Inversión" x="0"/>
        <item x="2"/>
        <item t="default"/>
      </items>
    </pivotField>
    <pivotField axis="axisRow" showAll="0">
      <items count="3">
        <item n="Funcionamiento" x="1"/>
        <item n="Inversión" x="0"/>
        <item t="default"/>
      </items>
    </pivotField>
  </pivotFields>
  <rowFields count="4">
    <field x="31"/>
    <field x="28"/>
    <field x="15"/>
    <field x="13"/>
  </rowFields>
  <rowItems count="58">
    <i>
      <x/>
    </i>
    <i r="1">
      <x/>
    </i>
    <i r="2">
      <x v="3"/>
    </i>
    <i r="3">
      <x/>
    </i>
    <i r="2">
      <x v="15"/>
    </i>
    <i r="3">
      <x/>
    </i>
    <i r="2">
      <x v="16"/>
    </i>
    <i r="3">
      <x/>
    </i>
    <i r="1">
      <x v="1"/>
    </i>
    <i r="2">
      <x v="1"/>
    </i>
    <i r="3">
      <x/>
    </i>
    <i r="3">
      <x v="1"/>
    </i>
    <i r="1">
      <x v="2"/>
    </i>
    <i r="2">
      <x v="2"/>
    </i>
    <i r="3">
      <x v="1"/>
    </i>
    <i r="2">
      <x v="13"/>
    </i>
    <i r="3">
      <x/>
    </i>
    <i r="2">
      <x v="17"/>
    </i>
    <i r="3">
      <x v="1"/>
    </i>
    <i r="2">
      <x v="19"/>
    </i>
    <i r="3">
      <x/>
    </i>
    <i r="3">
      <x v="2"/>
    </i>
    <i r="1">
      <x v="3"/>
    </i>
    <i r="2">
      <x v="4"/>
    </i>
    <i r="3">
      <x v="1"/>
    </i>
    <i r="2">
      <x v="12"/>
    </i>
    <i r="3">
      <x/>
    </i>
    <i r="3">
      <x v="1"/>
    </i>
    <i>
      <x v="1"/>
    </i>
    <i r="1">
      <x v="4"/>
    </i>
    <i r="2">
      <x/>
    </i>
    <i r="3">
      <x v="1"/>
    </i>
    <i r="3">
      <x v="2"/>
    </i>
    <i r="3">
      <x v="3"/>
    </i>
    <i r="2">
      <x v="5"/>
    </i>
    <i r="3">
      <x v="1"/>
    </i>
    <i r="3">
      <x v="2"/>
    </i>
    <i r="2">
      <x v="6"/>
    </i>
    <i r="3">
      <x v="1"/>
    </i>
    <i r="3">
      <x v="2"/>
    </i>
    <i r="2">
      <x v="7"/>
    </i>
    <i r="3">
      <x v="1"/>
    </i>
    <i r="3">
      <x v="2"/>
    </i>
    <i r="2">
      <x v="8"/>
    </i>
    <i r="3">
      <x v="1"/>
    </i>
    <i r="3">
      <x v="2"/>
    </i>
    <i r="2">
      <x v="9"/>
    </i>
    <i r="3">
      <x v="1"/>
    </i>
    <i r="3">
      <x v="2"/>
    </i>
    <i r="2">
      <x v="10"/>
    </i>
    <i r="3">
      <x v="1"/>
    </i>
    <i r="3">
      <x v="2"/>
    </i>
    <i r="2">
      <x v="11"/>
    </i>
    <i r="3">
      <x v="2"/>
    </i>
    <i r="2">
      <x v="14"/>
    </i>
    <i r="3">
      <x v="1"/>
    </i>
    <i r="3">
      <x v="2"/>
    </i>
    <i t="grand">
      <x/>
    </i>
  </rowItems>
  <colFields count="1">
    <field x="-2"/>
  </colFields>
  <colItems count="8">
    <i>
      <x/>
    </i>
    <i i="1">
      <x v="1"/>
    </i>
    <i i="2">
      <x v="2"/>
    </i>
    <i i="3">
      <x v="3"/>
    </i>
    <i i="4">
      <x v="4"/>
    </i>
    <i i="5">
      <x v="5"/>
    </i>
    <i i="6">
      <x v="6"/>
    </i>
    <i i="7">
      <x v="7"/>
    </i>
  </colItems>
  <dataFields count="8">
    <dataField name="Apropiación vigente" fld="19" baseField="15" baseItem="13" numFmtId="169"/>
    <dataField name="Apropiación bloqueada" fld="20" baseField="15" baseItem="12" numFmtId="169"/>
    <dataField name="CDP " fld="21" baseField="15" baseItem="12" numFmtId="169"/>
    <dataField name="Apropiación disponible" fld="22" baseField="15" baseItem="17" numFmtId="169"/>
    <dataField name="Compromisos" fld="23" baseField="15" baseItem="9" numFmtId="169"/>
    <dataField name="CDP por registrar" fld="29" baseField="15" baseItem="9" numFmtId="170"/>
    <dataField name="Obligaciones" fld="24" baseField="15" baseItem="9" numFmtId="169"/>
    <dataField name="Pagos " fld="26" baseField="15" baseItem="9" numFmtId="169"/>
  </dataFields>
  <formats count="6">
    <format dxfId="63">
      <pivotArea dataOnly="0" labelOnly="1" fieldPosition="0">
        <references count="2">
          <reference field="28" count="1">
            <x v="3"/>
          </reference>
          <reference field="31" count="0" selected="0"/>
        </references>
      </pivotArea>
    </format>
    <format dxfId="64">
      <pivotArea dataOnly="0" labelOnly="1" fieldPosition="0">
        <references count="1">
          <reference field="31" count="0"/>
        </references>
      </pivotArea>
    </format>
    <format dxfId="65">
      <pivotArea dataOnly="0" labelOnly="1" fieldPosition="0">
        <references count="2">
          <reference field="28" count="4">
            <x v="0"/>
            <x v="1"/>
            <x v="2"/>
            <x v="3"/>
          </reference>
          <reference field="31" count="0" selected="0"/>
        </references>
      </pivotArea>
    </format>
    <format dxfId="66">
      <pivotArea dataOnly="0" labelOnly="1" outline="0" fieldPosition="0">
        <references count="1">
          <reference field="4294967294" count="8">
            <x v="0"/>
            <x v="1"/>
            <x v="2"/>
            <x v="3"/>
            <x v="4"/>
            <x v="5"/>
            <x v="6"/>
            <x v="7"/>
          </reference>
        </references>
      </pivotArea>
    </format>
    <format dxfId="67">
      <pivotArea dataOnly="0" labelOnly="1" outline="0" fieldPosition="0">
        <references count="1">
          <reference field="4294967294" count="8">
            <x v="0"/>
            <x v="1"/>
            <x v="2"/>
            <x v="3"/>
            <x v="4"/>
            <x v="5"/>
            <x v="6"/>
            <x v="7"/>
          </reference>
        </references>
      </pivotArea>
    </format>
    <format dxfId="68">
      <pivotArea dataOnly="0" labelOnly="1" outline="0" fieldPosition="0">
        <references count="1">
          <reference field="4294967294" count="8">
            <x v="0"/>
            <x v="1"/>
            <x v="2"/>
            <x v="3"/>
            <x v="4"/>
            <x v="5"/>
            <x v="6"/>
            <x v="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B2DBB9B0-3C6E-40BA-82EF-E956BF0D2489}" name="TablaDinámica3" cacheId="26617"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rowHeaderCaption="Dependencia de Destino">
  <location ref="B71:D83" firstHeaderRow="0" firstDataRow="1" firstDataCol="1"/>
  <pivotFields count="45">
    <pivotField showAll="0"/>
    <pivotField showAll="0"/>
    <pivotField showAll="0"/>
    <pivotField axis="axisRow" showAll="0" sortType="ascending">
      <items count="27">
        <item x="0"/>
        <item m="1" x="12"/>
        <item m="1" x="19"/>
        <item m="1" x="25"/>
        <item x="1"/>
        <item x="2"/>
        <item m="1" x="20"/>
        <item x="10"/>
        <item m="1" x="14"/>
        <item x="4"/>
        <item x="3"/>
        <item x="5"/>
        <item m="1" x="22"/>
        <item m="1" x="21"/>
        <item m="1" x="24"/>
        <item x="6"/>
        <item m="1" x="18"/>
        <item x="7"/>
        <item x="8"/>
        <item m="1" x="23"/>
        <item m="1" x="15"/>
        <item m="1" x="17"/>
        <item x="9"/>
        <item m="1" x="16"/>
        <item m="1" x="13"/>
        <item m="1" x="11"/>
        <item t="default"/>
      </items>
    </pivotField>
    <pivotField showAll="0"/>
    <pivotField showAll="0"/>
    <pivotField showAll="0"/>
    <pivotField numFmtId="14" showAll="0"/>
    <pivotField showAll="0"/>
    <pivotField showAll="0"/>
    <pivotField showAll="0"/>
    <pivotField showAll="0"/>
    <pivotField showAll="0"/>
    <pivotField showAll="0"/>
    <pivotField showAll="0"/>
    <pivotField showAll="0"/>
    <pivotField showAll="0">
      <items count="7">
        <item x="0"/>
        <item m="1" x="4"/>
        <item m="1" x="5"/>
        <item x="2"/>
        <item m="1" x="3"/>
        <item x="1"/>
        <item t="default"/>
      </items>
    </pivotField>
    <pivotField numFmtId="175" showAll="0"/>
    <pivotField numFmtId="175" showAll="0"/>
    <pivotField showAll="0"/>
    <pivotField showAll="0"/>
    <pivotField showAll="0"/>
    <pivotField showAll="0">
      <items count="4">
        <item x="1"/>
        <item x="0"/>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s>
  <rowFields count="1">
    <field x="3"/>
  </rowFields>
  <rowItems count="12">
    <i>
      <x/>
    </i>
    <i>
      <x v="4"/>
    </i>
    <i>
      <x v="5"/>
    </i>
    <i>
      <x v="7"/>
    </i>
    <i>
      <x v="9"/>
    </i>
    <i>
      <x v="10"/>
    </i>
    <i>
      <x v="11"/>
    </i>
    <i>
      <x v="15"/>
    </i>
    <i>
      <x v="17"/>
    </i>
    <i>
      <x v="18"/>
    </i>
    <i>
      <x v="22"/>
    </i>
    <i t="grand">
      <x/>
    </i>
  </rowItems>
  <colFields count="1">
    <field x="-2"/>
  </colFields>
  <colItems count="2">
    <i>
      <x/>
    </i>
    <i i="1">
      <x v="1"/>
    </i>
  </colItems>
  <dataFields count="2">
    <dataField name=" Ahorro con proceso" fld="43" baseField="0" baseItem="0"/>
    <dataField name=" Ahorro sin proceso" fld="44" baseField="0" baseItem="0"/>
  </dataFields>
  <formats count="3">
    <format dxfId="44">
      <pivotArea outline="0" collapsedLevelsAreSubtotals="1" fieldPosition="0"/>
    </format>
    <format dxfId="45">
      <pivotArea field="3" type="button" dataOnly="0" labelOnly="1" outline="0" axis="axisRow" fieldPosition="0"/>
    </format>
    <format dxfId="46">
      <pivotArea dataOnly="0" labelOnly="1" outline="0" fieldPosition="0">
        <references count="1">
          <reference field="4294967294" count="2">
            <x v="0"/>
            <x v="1"/>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6482F645-FFC0-4A58-BD25-9CC5A64F2224}" name="TablaDinámica10" cacheId="26625" applyNumberFormats="0" applyBorderFormats="0" applyFontFormats="0" applyPatternFormats="0" applyAlignmentFormats="0" applyWidthHeightFormats="1" dataCaption="Valores" updatedVersion="7" minRefreshableVersion="3" useAutoFormatting="1" itemPrintTitles="1" createdVersion="6" indent="0" outline="1" outlineData="1" multipleFieldFilters="0" rowHeaderCaption="Producto">
  <location ref="A7:E36" firstHeaderRow="0" firstDataRow="1" firstDataCol="1" rowPageCount="1" colPageCount="1"/>
  <pivotFields count="28">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4">
        <item x="0"/>
        <item x="1"/>
        <item x="2"/>
        <item t="default"/>
      </items>
    </pivotField>
    <pivotField showAll="0"/>
    <pivotField axis="axisRow" showAll="0">
      <items count="29">
        <item x="0"/>
        <item x="1"/>
        <item x="2"/>
        <item x="3"/>
        <item x="4"/>
        <item x="6"/>
        <item x="8"/>
        <item x="9"/>
        <item x="10"/>
        <item x="11"/>
        <item x="12"/>
        <item x="13"/>
        <item x="14"/>
        <item x="15"/>
        <item x="16"/>
        <item x="17"/>
        <item x="18"/>
        <item x="19"/>
        <item x="20"/>
        <item x="21"/>
        <item x="22"/>
        <item x="7"/>
        <item x="5"/>
        <item x="23"/>
        <item x="24"/>
        <item x="25"/>
        <item x="26"/>
        <item x="27"/>
        <item t="default"/>
      </items>
    </pivotField>
    <pivotField showAll="0">
      <items count="13">
        <item x="6"/>
        <item x="10"/>
        <item x="11"/>
        <item x="3"/>
        <item x="2"/>
        <item x="4"/>
        <item x="1"/>
        <item x="5"/>
        <item x="8"/>
        <item x="0"/>
        <item x="7"/>
        <item x="9"/>
        <item t="default"/>
      </items>
    </pivotField>
    <pivotField showAll="0"/>
    <pivotField showAll="0"/>
    <pivotField showAll="0"/>
    <pivotField showAll="0"/>
    <pivotField numFmtId="168" showAll="0"/>
    <pivotField dataField="1" numFmtId="168" showAll="0"/>
    <pivotField showAll="0"/>
    <pivotField dataField="1" numFmtId="168" showAll="0"/>
    <pivotField dataField="1" numFmtId="168" showAll="0"/>
    <pivotField numFmtId="168" showAll="0"/>
    <pivotField dataField="1" numFmtId="168" showAll="0"/>
  </pivotFields>
  <rowFields count="1">
    <field x="15"/>
  </rowFields>
  <rowItems count="29">
    <i>
      <x/>
    </i>
    <i>
      <x v="1"/>
    </i>
    <i>
      <x v="2"/>
    </i>
    <i>
      <x v="3"/>
    </i>
    <i>
      <x v="4"/>
    </i>
    <i>
      <x v="5"/>
    </i>
    <i>
      <x v="6"/>
    </i>
    <i>
      <x v="7"/>
    </i>
    <i>
      <x v="8"/>
    </i>
    <i>
      <x v="9"/>
    </i>
    <i>
      <x v="10"/>
    </i>
    <i>
      <x v="11"/>
    </i>
    <i>
      <x v="12"/>
    </i>
    <i>
      <x v="13"/>
    </i>
    <i>
      <x v="14"/>
    </i>
    <i>
      <x v="15"/>
    </i>
    <i>
      <x v="16"/>
    </i>
    <i>
      <x v="17"/>
    </i>
    <i>
      <x v="18"/>
    </i>
    <i>
      <x v="19"/>
    </i>
    <i>
      <x v="20"/>
    </i>
    <i>
      <x v="21"/>
    </i>
    <i>
      <x v="22"/>
    </i>
    <i>
      <x v="23"/>
    </i>
    <i>
      <x v="24"/>
    </i>
    <i>
      <x v="25"/>
    </i>
    <i>
      <x v="26"/>
    </i>
    <i>
      <x v="27"/>
    </i>
    <i t="grand">
      <x/>
    </i>
  </rowItems>
  <colFields count="1">
    <field x="-2"/>
  </colFields>
  <colItems count="4">
    <i>
      <x/>
    </i>
    <i i="1">
      <x v="1"/>
    </i>
    <i i="2">
      <x v="2"/>
    </i>
    <i i="3">
      <x v="3"/>
    </i>
  </colItems>
  <pageFields count="1">
    <pageField fld="13" hier="-1"/>
  </pageFields>
  <dataFields count="4">
    <dataField name=" CDP´S" fld="22" baseField="15" baseItem="6" numFmtId="169"/>
    <dataField name=" COMPROMISOS" fld="24" baseField="15" baseItem="10" numFmtId="169"/>
    <dataField name="OBLIGACIONES" fld="25" baseField="15" baseItem="8" numFmtId="169"/>
    <dataField name="PAGOS " fld="27" baseField="15" baseItem="15" numFmtId="169"/>
  </dataFields>
  <formats count="5">
    <format dxfId="39">
      <pivotArea field="15" type="button" dataOnly="0" labelOnly="1" outline="0" axis="axisRow" fieldPosition="0"/>
    </format>
    <format dxfId="40">
      <pivotArea outline="0" fieldPosition="0">
        <references count="1">
          <reference field="4294967294" count="1">
            <x v="0"/>
          </reference>
        </references>
      </pivotArea>
    </format>
    <format dxfId="41">
      <pivotArea outline="0" fieldPosition="0">
        <references count="1">
          <reference field="4294967294" count="1">
            <x v="1"/>
          </reference>
        </references>
      </pivotArea>
    </format>
    <format dxfId="42">
      <pivotArea outline="0" fieldPosition="0">
        <references count="1">
          <reference field="4294967294" count="1">
            <x v="2"/>
          </reference>
        </references>
      </pivotArea>
    </format>
    <format dxfId="43">
      <pivotArea outline="0" fieldPosition="0">
        <references count="1">
          <reference field="4294967294" count="1">
            <x v="3"/>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BFAE4CBD-7C47-4113-93FD-1D7988DDB384}" name="TablaDinámica1" cacheId="26615" applyNumberFormats="0" applyBorderFormats="0" applyFontFormats="0" applyPatternFormats="0" applyAlignmentFormats="0" applyWidthHeightFormats="1" dataCaption="Valores" updatedVersion="7" minRefreshableVersion="3" itemPrintTitles="1" createdVersion="6" indent="0" outline="1" outlineData="1" multipleFieldFilters="0" rowHeaderCaption="Tipo de gasto y rubro o proyecto">
  <location ref="B13:F19" firstHeaderRow="0" firstDataRow="1" firstDataCol="1"/>
  <pivotFields count="32">
    <pivotField showAll="0"/>
    <pivotField showAll="0"/>
    <pivotField showAll="0"/>
    <pivotField showAll="0"/>
    <pivotField showAll="0"/>
    <pivotField showAll="0"/>
    <pivotField showAll="0">
      <items count="30">
        <item h="1" x="24"/>
        <item h="1" x="21"/>
        <item h="1" x="22"/>
        <item h="1" x="25"/>
        <item h="1" x="13"/>
        <item h="1" x="23"/>
        <item h="1" x="20"/>
        <item h="1" x="19"/>
        <item h="1" x="0"/>
        <item h="1" x="1"/>
        <item h="1" x="2"/>
        <item h="1" x="3"/>
        <item h="1" x="4"/>
        <item h="1" x="5"/>
        <item h="1" x="6"/>
        <item h="1" x="7"/>
        <item h="1" x="8"/>
        <item h="1" x="9"/>
        <item h="1" x="10"/>
        <item h="1" x="11"/>
        <item h="1" x="12"/>
        <item h="1" x="14"/>
        <item x="15"/>
        <item h="1" x="16"/>
        <item h="1" x="17"/>
        <item h="1" x="18"/>
        <item h="1" x="26"/>
        <item h="1" x="27"/>
        <item h="1" x="28"/>
        <item t="default"/>
      </items>
    </pivotField>
    <pivotField showAll="0">
      <items count="96">
        <item x="8"/>
        <item x="53"/>
        <item x="6"/>
        <item x="3"/>
        <item x="26"/>
        <item x="9"/>
        <item x="41"/>
        <item x="4"/>
        <item x="28"/>
        <item x="11"/>
        <item x="13"/>
        <item x="70"/>
        <item x="16"/>
        <item x="15"/>
        <item x="14"/>
        <item x="12"/>
        <item x="10"/>
        <item x="37"/>
        <item x="7"/>
        <item x="5"/>
        <item x="42"/>
        <item x="88"/>
        <item x="81"/>
        <item x="61"/>
        <item x="35"/>
        <item x="79"/>
        <item x="59"/>
        <item x="57"/>
        <item x="18"/>
        <item x="66"/>
        <item x="0"/>
        <item x="33"/>
        <item x="31"/>
        <item x="62"/>
        <item x="17"/>
        <item x="1"/>
        <item x="56"/>
        <item x="76"/>
        <item x="58"/>
        <item x="60"/>
        <item x="2"/>
        <item x="82"/>
        <item x="19"/>
        <item x="21"/>
        <item x="34"/>
        <item x="20"/>
        <item x="87"/>
        <item x="86"/>
        <item x="85"/>
        <item x="75"/>
        <item x="65"/>
        <item x="40"/>
        <item x="84"/>
        <item x="78"/>
        <item x="77"/>
        <item x="38"/>
        <item x="54"/>
        <item x="68"/>
        <item x="74"/>
        <item x="22"/>
        <item x="44"/>
        <item x="23"/>
        <item x="72"/>
        <item x="67"/>
        <item x="73"/>
        <item x="69"/>
        <item x="83"/>
        <item x="25"/>
        <item x="55"/>
        <item x="63"/>
        <item x="32"/>
        <item x="27"/>
        <item x="29"/>
        <item x="80"/>
        <item x="71"/>
        <item x="64"/>
        <item x="24"/>
        <item x="45"/>
        <item x="46"/>
        <item x="47"/>
        <item x="36"/>
        <item x="39"/>
        <item x="43"/>
        <item x="30"/>
        <item x="48"/>
        <item x="49"/>
        <item x="50"/>
        <item x="51"/>
        <item x="52"/>
        <item x="89"/>
        <item x="90"/>
        <item x="91"/>
        <item x="92"/>
        <item x="93"/>
        <item x="94"/>
        <item t="default"/>
      </items>
    </pivotField>
    <pivotField showAll="0"/>
    <pivotField showAll="0"/>
    <pivotField showAll="0">
      <items count="5">
        <item h="1" x="1"/>
        <item h="1" x="2"/>
        <item h="1" x="3"/>
        <item x="0"/>
        <item t="default"/>
      </items>
    </pivotField>
    <pivotField showAll="0"/>
    <pivotField numFmtId="170" showAll="0"/>
    <pivotField numFmtId="170" showAll="0"/>
    <pivotField dataField="1" numFmtId="170" showAll="0"/>
    <pivotField dataField="1" numFmtId="170" showAll="0"/>
    <pivotField showAll="0"/>
    <pivotField showAll="0"/>
    <pivotField showAll="0"/>
    <pivotField showAll="0"/>
    <pivotField showAll="0"/>
    <pivotField showAll="0"/>
    <pivotField showAll="0"/>
    <pivotField axis="axisRow" showAll="0">
      <items count="3">
        <item x="0"/>
        <item x="1"/>
        <item t="default"/>
      </items>
    </pivotField>
    <pivotField showAll="0">
      <items count="30">
        <item h="1" x="25"/>
        <item h="1" x="8"/>
        <item h="1" x="1"/>
        <item h="1" x="2"/>
        <item h="1" x="17"/>
        <item h="1" x="24"/>
        <item h="1" x="23"/>
        <item h="1" x="3"/>
        <item h="1" x="0"/>
        <item h="1" x="4"/>
        <item h="1" x="5"/>
        <item h="1" x="6"/>
        <item h="1" x="7"/>
        <item h="1" x="9"/>
        <item h="1" x="10"/>
        <item h="1" x="11"/>
        <item h="1" x="12"/>
        <item h="1" x="13"/>
        <item h="1" x="14"/>
        <item h="1" x="15"/>
        <item h="1" x="16"/>
        <item h="1" x="18"/>
        <item x="19"/>
        <item h="1" x="20"/>
        <item h="1" x="21"/>
        <item h="1" x="22"/>
        <item h="1" x="26"/>
        <item h="1" x="27"/>
        <item h="1" x="28"/>
        <item t="default"/>
      </items>
    </pivotField>
    <pivotField dataField="1" dragToRow="0" dragToCol="0" dragToPage="0" showAll="0" defaultSubtotal="0"/>
    <pivotField showAll="0">
      <items count="33">
        <item n="1 Gastos de Personal" sd="0" x="0"/>
        <item n="2. Adquisición de Bienes y Servicios" sd="0" x="1"/>
        <item n="3. Transferencias corrientes" sd="0" x="2"/>
        <item n="8. Gastos por Tributos, Multas, Sanciones e Intereses de Mora" sd="0" x="3"/>
        <item n="GENERACIÓN DE ESTUDIOS GEOGRÁFICOS E INVESTIGACIONES PARA LA CARACTERIZACIÓN, ANÁLISIS Y DELIMITACIÓN GEOGRÁFICA DEL TERRITORIO NACIONAL" sd="0" x="11"/>
        <item n="AMIENTO, GENERACIÓN Y ACTUALIZACIÓN DE LA RED GEODÉSICA Y LA CARTOGRAFÍA BÁSICA A NIVEL NACIONAL" sd="0" x="12"/>
        <item n="GENERACIÓN DE ESTUDIOS DE SUELOS, TIERRAS Y APLICACIONES AGROLÓGICAS COMO INSUMO PARA EL ORDENAMIENTO INTEGRAL Y EL MANEJO SOSTENIBLE DEL TERRITORIO A NIVEL  NACIONAL" sd="0" x="9"/>
        <item n="ACTUALIZACIÓN  Y GESTIÓN CATASTRAL NACIONAL" sd="0" x="10"/>
        <item n="FORTALECIMIENTO DE LA GESTIÓN DEL CONOCIMIENTO Y LA INNOVACIÓN EN EL ÁMBITO GEOGRÁFICO DEL TERRITORIO NACIONAL" sd="0" x="4"/>
        <item n="FORTALECIMIENTO DE LA GESTIÓN INSTITUCIONAL DEL IGAC A NIVEL NACIONAL" sd="0" x="6"/>
        <item n="FORTALECIMIENTO DE LA INFRAESTRUCTURA FÍSICA DEL IGAC A NIVEL  NACIONAL" sd="0" x="7"/>
        <item n="IMPLEMENTACIÓN DE UN SISTEMA DE GESTIÓN DOCUMENTAL EN EL IGAC A NIVEL NACIONAL" sd="0" x="8"/>
        <item n="FORTALECIMIENTO DE LOS PROCESOS DE DIFUSIÓN Y ACCESO A LA INFORMACIÓN GEOGRÁFICA A NIVEL NACIONAL" sd="0" x="5"/>
        <item x="13"/>
        <item x="14"/>
        <item x="15"/>
        <item x="16"/>
        <item x="17"/>
        <item x="18"/>
        <item x="19"/>
        <item x="20"/>
        <item x="21"/>
        <item x="22"/>
        <item x="23"/>
        <item x="24"/>
        <item x="25"/>
        <item x="26"/>
        <item x="27"/>
        <item x="28"/>
        <item x="29"/>
        <item x="30"/>
        <item x="31"/>
        <item t="default" sd="0"/>
      </items>
    </pivotField>
    <pivotField showAll="0">
      <items count="25">
        <item n="1 Gastos de Personal" sd="0" x="8"/>
        <item n="2. Adquisición de Bienes y Servicios" sd="0" x="9"/>
        <item n="3. Transferencias corrientes" sd="0" x="10"/>
        <item n="8. Gastos por Tributos, Multas, Sanciones e Intereses de Mora" sd="0" x="11"/>
        <item n="GENERACIÓN DE ESTUDIOS GEOGRÁFICOS E INVESTIGACIONES PARA LA CARACTERIZACIÓN, ANÁLISIS Y DELIMITACIÓN GEOGRÁFICA DEL TERRITORIO NACIONAL" sd="0" x="6"/>
        <item n="AMIENTO, GENERACIÓN Y ACTUALIZACIÓN DE LA RED GEODÉSICA Y LA CARTOGRAFÍA BÁSICA A NIVEL NACIONAL" sd="0" x="7"/>
        <item n="GENERACIÓN DE ESTUDIOS DE SUELOS, TIERRAS Y APLICACIONES AGROLÓGICAS COMO INSUMO PARA EL ORDENAMIENTO INTEGRAL Y EL MANEJO SOSTENIBLE DEL TERRITORIO A NIVEL  NACIONAL" sd="0" x="5"/>
        <item n="ACTUALIZACIÓN  Y GESTIÓN CATASTRAL NACIONAL" x="12"/>
        <item n="FORTALECIMIENTO DE LA GESTIÓN DEL CONOCIMIENTO Y LA INNOVACIÓN EN EL ÁMBITO GEOGRÁFICO DEL TERRITORIO NACIONAL" sd="0" x="0"/>
        <item n="FORTALECIMIENTO DE LA GESTIÓN INSTITUCIONAL DEL IGAC A NIVEL NACIONAL" sd="0" x="2"/>
        <item n="FORTALECIMIENTO DE LA INFRAESTRUCTURA FÍSICA DEL IGAC A NIVEL  NACIONAL" sd="0" x="3"/>
        <item n="IMPLEMENTACIÓN DE UN SISTEMA DE GESTIÓN DOCUMENTAL EN EL IGAC A NIVEL NACIONAL" sd="0" x="4"/>
        <item n="FORTALECIMIENTO DE LOS PROCESOS DE DIFUSIÓN Y ACCESO A LA INFORMACIÓN GEOGRÁFICA A NIVEL NACIONAL" sd="0" x="1"/>
        <item x="13"/>
        <item x="14"/>
        <item x="15"/>
        <item x="16"/>
        <item x="17"/>
        <item x="18"/>
        <item x="19"/>
        <item x="20"/>
        <item x="21"/>
        <item x="22"/>
        <item x="23"/>
        <item t="default" sd="0"/>
      </items>
    </pivotField>
    <pivotField showAll="0">
      <items count="23">
        <item n="1 Gastos de Personal" sd="0" x="8"/>
        <item n="2. Adquisición de Bienes y Servicios" sd="0" x="9"/>
        <item n="3. Transferencias corrientes" sd="0" x="10"/>
        <item n="8. Gastos por Tributos, Multas, Sanciones e Intereses de Mora" x="16"/>
        <item n="GENERACIÓN DE ESTUDIOS GEOGRÁFICOS E INVESTIGACIONES PARA LA CARACTERIZACIÓN, ANÁLISIS Y DELIMITACIÓN GEOGRÁFICA DEL TERRITORIO NACIONAL" sd="0" x="6"/>
        <item n="AMIENTO, GENERACIÓN Y ACTUALIZACIÓN DE LA RED GEODÉSICA Y LA CARTOGRAFÍA BÁSICA A NIVEL NACIONAL" sd="0" x="7"/>
        <item n="GENERACIÓN DE ESTUDIOS DE SUELOS, TIERRAS Y APLICACIONES AGROLÓGICAS COMO INSUMO PARA EL ORDENAMIENTO INTEGRAL Y EL MANEJO SOSTENIBLE DEL TERRITORIO A NIVEL  NACIONAL" sd="0" x="5"/>
        <item n="ACTUALIZACIÓN  Y GESTIÓN CATASTRAL NACIONAL" x="11"/>
        <item n="FORTALECIMIENTO DE LA GESTIÓN DEL CONOCIMIENTO Y LA INNOVACIÓN EN EL ÁMBITO GEOGRÁFICO DEL TERRITORIO NACIONAL" sd="0" x="0"/>
        <item n="FORTALECIMIENTO DE LA GESTIÓN INSTITUCIONAL DEL IGAC A NIVEL NACIONAL" sd="0" x="2"/>
        <item n="FORTALECIMIENTO DE LA INFRAESTRUCTURA FÍSICA DEL IGAC A NIVEL  NACIONAL" sd="0" x="3"/>
        <item n="IMPLEMENTACIÓN DE UN SISTEMA DE GESTIÓN DOCUMENTAL EN EL IGAC A NIVEL NACIONAL" sd="0" x="4"/>
        <item n="FORTALECIMIENTO DE LOS PROCESOS DE DIFUSIÓN Y ACCESO A LA INFORMACIÓN GEOGRÁFICA A NIVEL NACIONAL" sd="0" x="1"/>
        <item x="12"/>
        <item x="13"/>
        <item x="14"/>
        <item x="15"/>
        <item x="17"/>
        <item x="18"/>
        <item x="19"/>
        <item x="20"/>
        <item x="21"/>
        <item t="default"/>
      </items>
    </pivotField>
    <pivotField showAll="0">
      <items count="16">
        <item n="1 Gastos de Personal" sd="0" x="8"/>
        <item n="2. Adquisición de Bienes y Servicios" x="11"/>
        <item n="3. Transferencias corrientes" sd="0" x="9"/>
        <item n="8. Gastos por Tributos, Multas, Sanciones e Intereses de Mora" x="14"/>
        <item n="GENERACIÓN DE ESTUDIOS GEOGRÁFICOS E INVESTIGACIONES PARA LA CARACTERIZACIÓN, ANÁLISIS Y DELIMITACIÓN GEOGRÁFICA DEL TERRITORIO NACIONAL" sd="0" x="6"/>
        <item n="LEVANTAMIENTO, GENERACIÓN Y ACTUALIZACIÓN DE LA RED GEODÉSICA Y LA CARTOGRAFÍA BÁSICA A NIVEL NACIONAL" sd="0" x="7"/>
        <item n="GENERACIÓN DE ESTUDIOS DE SUELOS, TIERRAS Y APLICACIONES AGROLÓGICAS COMO INSUMO PARA EL ORDENAMIENTO INTEGRAL Y EL MANEJO SOSTENIBLE DEL TERRITORIO A NIVEL  NACIONAL" sd="0" x="5"/>
        <item n="ACTUALIZACIÓN  Y GESTIÓN CATASTRAL NACIONAL" x="10"/>
        <item n="FORTALECIMIENTO DE LA GESTIÓN DEL CONOCIMIENTO Y LA INNOVACIÓN EN EL ÁMBITO GEOGRÁFICO DEL TERRITORIO NACIONAL" sd="0" x="0"/>
        <item n="FORTALECIMIENTO DE LA GESTIÓN INSTITUCIONAL DEL IGAC A NIVEL NACIONAL" sd="0" x="2"/>
        <item n="FORTALECIMIENTO DE LA INFRAESTRUCTURA FÍSICA DEL IGAC A NIVEL  NACIONAL" sd="0" x="3"/>
        <item n="IMPLEMENTACIÓN DE UN SISTEMA DE GESTIÓN DOCUMENTAL EN EL IGAC A NIVEL NACIONAL" sd="0" x="4"/>
        <item n="FORTALECIMIENTO DE LOS PROCESOS DE DIFUSIÓN Y ACCESO A LA INFORMACIÓN GEOGRÁFICA A NIVEL NACIONAL" sd="0" x="1"/>
        <item x="12"/>
        <item x="13"/>
        <item t="default"/>
      </items>
    </pivotField>
    <pivotField dataField="1" dragToRow="0" dragToCol="0" dragToPage="0" showAll="0" defaultSubtotal="0"/>
    <pivotField axis="axisRow" showAll="0">
      <items count="14">
        <item n="1 Gastos de Personal" sd="0" x="8"/>
        <item n="2. Adquisición de Bienes y Servicios" x="12"/>
        <item n="3. Transferencias corrientes" sd="0" x="9"/>
        <item n="8. Gastos por Tributos, Multas, Sanciones e Intereses de Mora" x="11"/>
        <item n="GENERACIÓN DE ESTUDIOS GEOGRÁFICOS E INVESTIGACIONES PARA LA CARACTERIZACIÓN, ANÁLISIS Y DELIMITACIÓN GEOGRÁFICA DEL TERRITORIO NACIONAL" sd="0" x="6"/>
        <item n="LEVANTAMIENTO, GENERACIÓN Y ACTUALIZACIÓN DE LA RED GEODÉSICA Y LA CARTOGRAFÍA BÁSICA A NIVEL NACIONAL" sd="0" x="7"/>
        <item n="GENERACIÓN DE ESTUDIOS DE SUELOS, TIERRAS Y APLICACIONES AGROLÓGICAS COMO INSUMO PARA EL ORDENAMIENTO INTEGRAL Y EL MANEJO SOSTENIBLE DEL TERRITORIO A NIVEL  NACIONAL" sd="0" x="5"/>
        <item n="ACTUALIZACIÓN  Y GESTIÓN CATASTRAL NACIONAL" x="10"/>
        <item n="FORTALECIMIENTO DE LA GESTIÓN DEL CONOCIMIENTO Y LA INNOVACIÓN EN EL ÁMBITO GEOGRÁFICO DEL TERRITORIO NACIONAL" sd="0" x="0"/>
        <item n="FORTALECIMIENTO DE LA GESTIÓN INSTITUCIONAL DEL IGAC A NIVEL NACIONAL" sd="0" x="2"/>
        <item n="FORTALECIMIENTO DE LA INFRAESTRUCTURA FÍSICA DEL IGAC A NIVEL  NACIONAL" sd="0" x="3"/>
        <item n="IMPLEMENTACIÓN DE UN SISTEMA DE GESTIÓN DOCUMENTAL EN EL IGAC A NIVEL NACIONAL" sd="0" x="4"/>
        <item n="FORTALECIMIENTO DE LOS PROCESOS DE DIFUSIÓN Y ACCESO A LA INFORMACIÓN GEOGRÁFICA A NIVEL NACIONAL" sd="0" x="1"/>
        <item t="default"/>
      </items>
    </pivotField>
  </pivotFields>
  <rowFields count="2">
    <field x="23"/>
    <field x="31"/>
  </rowFields>
  <rowItems count="6">
    <i>
      <x/>
    </i>
    <i r="1">
      <x/>
    </i>
    <i r="1">
      <x v="1"/>
    </i>
    <i r="1">
      <x v="2"/>
    </i>
    <i r="1">
      <x v="3"/>
    </i>
    <i t="grand">
      <x/>
    </i>
  </rowItems>
  <colFields count="1">
    <field x="-2"/>
  </colFields>
  <colItems count="4">
    <i>
      <x/>
    </i>
    <i i="1">
      <x v="1"/>
    </i>
    <i i="2">
      <x v="2"/>
    </i>
    <i i="3">
      <x v="3"/>
    </i>
  </colItems>
  <dataFields count="4">
    <dataField name="Valor CDP" fld="14" baseField="23" baseItem="0" numFmtId="169"/>
    <dataField name="Valor por Comprometer" fld="15" baseField="23" baseItem="0" numFmtId="169"/>
    <dataField name="Suma de Comprometido" fld="30" baseField="0" baseItem="0" numFmtId="170"/>
    <dataField name="% por ejecutar" fld="25" baseField="23" baseItem="0" numFmtId="10"/>
  </dataFields>
  <formats count="4">
    <format dxfId="35">
      <pivotArea field="23" type="button" dataOnly="0" labelOnly="1" outline="0" axis="axisRow" fieldPosition="0"/>
    </format>
    <format dxfId="36">
      <pivotArea dataOnly="0" labelOnly="1" outline="0" fieldPosition="0">
        <references count="1">
          <reference field="4294967294" count="3">
            <x v="0"/>
            <x v="1"/>
            <x v="3"/>
          </reference>
        </references>
      </pivotArea>
    </format>
    <format dxfId="37">
      <pivotArea field="23" type="button" dataOnly="0" labelOnly="1" outline="0" axis="axisRow" fieldPosition="0"/>
    </format>
    <format dxfId="38">
      <pivotArea dataOnly="0" labelOnly="1" outline="0" fieldPosition="0">
        <references count="1">
          <reference field="4294967294" count="3">
            <x v="0"/>
            <x v="1"/>
            <x v="3"/>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CDDD32A7-B0EC-4F58-B6AA-1E84725B67C5}" name="TablaDinámica2" cacheId="26616" applyNumberFormats="0" applyBorderFormats="0" applyFontFormats="0" applyPatternFormats="0" applyAlignmentFormats="0" applyWidthHeightFormats="1" dataCaption="Valores" updatedVersion="6" minRefreshableVersion="3" useAutoFormatting="1" itemPrintTitles="1" createdVersion="6" indent="0" compact="0" compactData="0" multipleFieldFilters="0" chartFormat="1" rowHeaderCaption=" ">
  <location ref="B7:J46" firstHeaderRow="0" firstDataRow="1" firstDataCol="3"/>
  <pivotFields count="24">
    <pivotField compact="0" outline="0" showAll="0"/>
    <pivotField compact="0" outline="0" showAll="0"/>
    <pivotField compact="0" outline="0" showAll="0"/>
    <pivotField axis="axisRow" compact="0" outline="0" showAll="0">
      <items count="3">
        <item n="Funcionamiento" x="0"/>
        <item n="Inversión" x="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3">
        <item x="0"/>
        <item x="1"/>
        <item t="default"/>
      </items>
    </pivotField>
    <pivotField compact="0" outline="0" showAll="0"/>
    <pivotField compact="0" outline="0" showAll="0"/>
    <pivotField compact="0" outline="0" showAll="0"/>
    <pivotField dataField="1" compact="0" numFmtId="168" outline="0" showAll="0"/>
    <pivotField dataField="1" compact="0" numFmtId="168" outline="0" showAll="0"/>
    <pivotField dataField="1" compact="0" numFmtId="168" outline="0" showAll="0"/>
    <pivotField compact="0" outline="0" showAll="0">
      <items count="18">
        <item x="0"/>
        <item x="1"/>
        <item x="2"/>
        <item x="3"/>
        <item x="4"/>
        <item x="5"/>
        <item x="8"/>
        <item x="9"/>
        <item x="10"/>
        <item x="11"/>
        <item x="12"/>
        <item x="13"/>
        <item x="14"/>
        <item x="15"/>
        <item x="16"/>
        <item x="6"/>
        <item x="7"/>
        <item t="default"/>
      </items>
    </pivotField>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axis="axisRow" compact="0" outline="0" showAll="0">
      <items count="14">
        <item n="1 Gastos de Personal" x="10"/>
        <item n="2. Adquisición de Bienes y Servicios" x="11"/>
        <item n="3. Transferencias corrientes" x="0"/>
        <item n="Generación de estudios geográficos e investigaciones para la caracterización, análisis y delimitación geográfica del territorio nacional " x="1"/>
        <item n="Levantamiento, generación y actualización de la red geodésica y la cartografía básica a nivel nacional " x="2"/>
        <item n="Generación de estudios de suelos, tierras y aplicaciones agrológicas como insumo para el ordenamiento integral y el manejo sostenible del territorio a nivel nacional " x="3"/>
        <item n="Actualización y gestión catastral nacional " x="4"/>
        <item n="Fortalecimiento de la gestión del conocimiento y la innovación en el ámbito geográfico del territorio nacional " x="5"/>
        <item n="Fortalecimiento de la gestión institucional del igac a nivel nacional " x="6"/>
        <item n="Fortalecimiento de la infraestructura física del igac a nivel nacional " x="7"/>
        <item n="Implementación de un sistema de gestión documental en el igac a nivel nacional " x="8"/>
        <item n="Fortalecimiento de los procesos de difusión y acceso a la información geográfica a nivel nacional " x="9"/>
        <item n="8. Gastos por Tributos, Multas, Sanciones e Intereses de Mora" x="12"/>
        <item t="default"/>
      </items>
    </pivotField>
  </pivotFields>
  <rowFields count="3">
    <field x="3"/>
    <field x="23"/>
    <field x="12"/>
  </rowFields>
  <rowItems count="39">
    <i>
      <x/>
      <x/>
      <x/>
    </i>
    <i t="default" r="1">
      <x/>
    </i>
    <i r="1">
      <x v="1"/>
      <x/>
    </i>
    <i r="2">
      <x v="1"/>
    </i>
    <i t="default" r="1">
      <x v="1"/>
    </i>
    <i r="1">
      <x v="2"/>
      <x/>
    </i>
    <i t="default" r="1">
      <x v="2"/>
    </i>
    <i r="1">
      <x v="12"/>
      <x/>
    </i>
    <i r="2">
      <x v="1"/>
    </i>
    <i t="default" r="1">
      <x v="12"/>
    </i>
    <i t="default">
      <x/>
    </i>
    <i>
      <x v="1"/>
      <x v="3"/>
      <x/>
    </i>
    <i r="2">
      <x v="1"/>
    </i>
    <i t="default" r="1">
      <x v="3"/>
    </i>
    <i r="1">
      <x v="4"/>
      <x/>
    </i>
    <i r="2">
      <x v="1"/>
    </i>
    <i t="default" r="1">
      <x v="4"/>
    </i>
    <i r="1">
      <x v="5"/>
      <x/>
    </i>
    <i r="2">
      <x v="1"/>
    </i>
    <i t="default" r="1">
      <x v="5"/>
    </i>
    <i r="1">
      <x v="6"/>
      <x/>
    </i>
    <i r="2">
      <x v="1"/>
    </i>
    <i t="default" r="1">
      <x v="6"/>
    </i>
    <i r="1">
      <x v="7"/>
      <x/>
    </i>
    <i r="2">
      <x v="1"/>
    </i>
    <i t="default" r="1">
      <x v="7"/>
    </i>
    <i r="1">
      <x v="8"/>
      <x/>
    </i>
    <i r="2">
      <x v="1"/>
    </i>
    <i t="default" r="1">
      <x v="8"/>
    </i>
    <i r="1">
      <x v="9"/>
      <x/>
    </i>
    <i r="2">
      <x v="1"/>
    </i>
    <i t="default" r="1">
      <x v="9"/>
    </i>
    <i r="1">
      <x v="10"/>
      <x/>
    </i>
    <i t="default" r="1">
      <x v="10"/>
    </i>
    <i r="1">
      <x v="11"/>
      <x/>
    </i>
    <i r="2">
      <x v="1"/>
    </i>
    <i t="default" r="1">
      <x v="11"/>
    </i>
    <i t="default">
      <x v="1"/>
    </i>
    <i t="grand">
      <x/>
    </i>
  </rowItems>
  <colFields count="1">
    <field x="-2"/>
  </colFields>
  <colItems count="6">
    <i>
      <x/>
    </i>
    <i i="1">
      <x v="1"/>
    </i>
    <i i="2">
      <x v="2"/>
    </i>
    <i i="3">
      <x v="3"/>
    </i>
    <i i="4">
      <x v="4"/>
    </i>
    <i i="5">
      <x v="5"/>
    </i>
  </colItems>
  <dataFields count="6">
    <dataField name="Compromisos" fld="16" baseField="12" baseItem="0" numFmtId="169"/>
    <dataField name="Obligaciones" fld="17" baseField="12" baseItem="1" numFmtId="169"/>
    <dataField name="% Obligación" fld="20" baseField="3" baseItem="1" numFmtId="10"/>
    <dataField name="Pagos " fld="18" baseField="12" baseItem="0" numFmtId="169"/>
    <dataField name="% Pagos" fld="21" baseField="12" baseItem="0" numFmtId="10"/>
    <dataField name="Saldo" fld="22" baseField="3" baseItem="0" numFmtId="169"/>
  </dataFields>
  <formats count="2">
    <format dxfId="33">
      <pivotArea field="3" type="button" dataOnly="0" labelOnly="1" outline="0" axis="axisRow" fieldPosition="0"/>
    </format>
    <format dxfId="34">
      <pivotArea dataOnly="0" labelOnly="1" outline="0" fieldPosition="0">
        <references count="1">
          <reference field="4294967294" count="6">
            <x v="0"/>
            <x v="1"/>
            <x v="2"/>
            <x v="3"/>
            <x v="4"/>
            <x v="5"/>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TablaDinámica5" cacheId="26614"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location ref="B9:E16" firstHeaderRow="1" firstDataRow="1" firstDataCol="4" rowPageCount="1" colPageCount="1"/>
  <pivotFields count="9">
    <pivotField axis="axisPage" compact="0" outline="0" multipleItemSelectionAllowed="1" showAll="0" defaultSubtotal="0">
      <items count="5">
        <item h="1" x="1"/>
        <item x="2"/>
        <item h="1" x="0"/>
        <item h="1" m="1" x="3"/>
        <item h="1" m="1" x="4"/>
      </items>
    </pivotField>
    <pivotField compact="0" outline="0" showAll="0" defaultSubtotal="0"/>
    <pivotField compact="0" outline="0" showAll="0" defaultSubtotal="0"/>
    <pivotField name="Meta Escrita" axis="axisRow" compact="0" outline="0" showAll="0" defaultSubtotal="0">
      <items count="84">
        <item m="1" x="67"/>
        <item m="1" x="70"/>
        <item x="39"/>
        <item x="60"/>
        <item x="59"/>
        <item m="1" x="79"/>
        <item x="62"/>
        <item x="25"/>
        <item x="6"/>
        <item x="5"/>
        <item x="56"/>
        <item x="57"/>
        <item x="29"/>
        <item x="11"/>
        <item x="54"/>
        <item x="46"/>
        <item m="1" x="77"/>
        <item x="53"/>
        <item m="1" x="66"/>
        <item x="43"/>
        <item x="40"/>
        <item x="41"/>
        <item x="33"/>
        <item m="1" x="69"/>
        <item x="13"/>
        <item x="45"/>
        <item x="10"/>
        <item x="18"/>
        <item m="1" x="80"/>
        <item x="9"/>
        <item m="1" x="73"/>
        <item x="65"/>
        <item x="64"/>
        <item x="55"/>
        <item m="1" x="71"/>
        <item x="63"/>
        <item m="1" x="76"/>
        <item x="8"/>
        <item x="2"/>
        <item x="0"/>
        <item m="1" x="75"/>
        <item x="16"/>
        <item m="1" x="81"/>
        <item m="1" x="82"/>
        <item m="1" x="72"/>
        <item m="1" x="78"/>
        <item m="1" x="83"/>
        <item x="1"/>
        <item x="36"/>
        <item x="50"/>
        <item x="42"/>
        <item x="20"/>
        <item x="27"/>
        <item x="26"/>
        <item x="28"/>
        <item x="48"/>
        <item x="15"/>
        <item x="37"/>
        <item x="4"/>
        <item x="7"/>
        <item m="1" x="68"/>
        <item x="32"/>
        <item x="3"/>
        <item x="44"/>
        <item x="21"/>
        <item x="51"/>
        <item x="52"/>
        <item m="1" x="74"/>
        <item x="12"/>
        <item x="14"/>
        <item x="17"/>
        <item x="19"/>
        <item x="22"/>
        <item x="23"/>
        <item x="24"/>
        <item x="30"/>
        <item x="31"/>
        <item x="34"/>
        <item x="35"/>
        <item x="38"/>
        <item x="47"/>
        <item x="49"/>
        <item x="58"/>
        <item x="61"/>
      </items>
    </pivotField>
    <pivotField name="Meta" axis="axisRow" compact="0" outline="0" showAll="0" defaultSubtotal="0">
      <items count="39">
        <item x="36"/>
        <item x="35"/>
        <item x="33"/>
        <item x="25"/>
        <item x="37"/>
        <item x="34"/>
        <item x="8"/>
        <item x="3"/>
        <item x="0"/>
        <item x="15"/>
        <item x="12"/>
        <item x="7"/>
        <item x="6"/>
        <item x="11"/>
        <item x="14"/>
        <item x="23"/>
        <item x="10"/>
        <item x="29"/>
        <item x="27"/>
        <item x="20"/>
        <item x="22"/>
        <item x="24"/>
        <item x="9"/>
        <item m="1" x="38"/>
        <item x="5"/>
        <item x="13"/>
        <item x="4"/>
        <item x="28"/>
        <item x="1"/>
        <item x="19"/>
        <item x="21"/>
        <item x="16"/>
        <item x="31"/>
        <item x="2"/>
        <item x="17"/>
        <item x="30"/>
        <item x="26"/>
        <item x="18"/>
        <item x="32"/>
      </items>
    </pivotField>
    <pivotField name="Ejecutado" axis="axisRow" compact="0" outline="0" showAll="0" defaultSubtotal="0">
      <items count="37">
        <item x="1"/>
        <item m="1" x="35"/>
        <item m="1" x="33"/>
        <item x="22"/>
        <item x="21"/>
        <item x="10"/>
        <item m="1" x="34"/>
        <item x="9"/>
        <item x="14"/>
        <item x="26"/>
        <item x="6"/>
        <item x="15"/>
        <item x="4"/>
        <item x="8"/>
        <item x="7"/>
        <item x="0"/>
        <item x="11"/>
        <item x="16"/>
        <item x="19"/>
        <item x="13"/>
        <item m="1" x="36"/>
        <item x="20"/>
        <item x="5"/>
        <item m="1" x="32"/>
        <item x="3"/>
        <item x="23"/>
        <item x="17"/>
        <item x="12"/>
        <item x="25"/>
        <item x="2"/>
        <item x="24"/>
        <item x="18"/>
        <item x="27"/>
        <item x="28"/>
        <item x="29"/>
        <item x="30"/>
        <item x="31"/>
      </items>
    </pivotField>
    <pivotField axis="axisRow" compact="0" outline="0" showAll="0" defaultSubtotal="0">
      <items count="40">
        <item x="1"/>
        <item x="26"/>
        <item x="5"/>
        <item x="6"/>
        <item x="19"/>
        <item x="29"/>
        <item m="1" x="36"/>
        <item m="1" x="39"/>
        <item x="28"/>
        <item x="21"/>
        <item x="24"/>
        <item x="8"/>
        <item x="9"/>
        <item x="12"/>
        <item x="25"/>
        <item x="27"/>
        <item x="2"/>
        <item x="3"/>
        <item x="11"/>
        <item x="16"/>
        <item x="22"/>
        <item x="20"/>
        <item x="7"/>
        <item x="23"/>
        <item x="17"/>
        <item x="18"/>
        <item x="4"/>
        <item x="14"/>
        <item x="0"/>
        <item x="15"/>
        <item m="1" x="37"/>
        <item x="10"/>
        <item x="30"/>
        <item m="1" x="38"/>
        <item x="13"/>
        <item x="31"/>
        <item x="32"/>
        <item x="33"/>
        <item x="34"/>
        <item x="35"/>
      </items>
    </pivotField>
    <pivotField compact="0" outline="0" showAll="0" defaultSubtotal="0"/>
    <pivotField compact="0" outline="0" showAll="0" defaultSubtotal="0"/>
  </pivotFields>
  <rowFields count="4">
    <field x="3"/>
    <field x="4"/>
    <field x="5"/>
    <field x="6"/>
  </rowFields>
  <rowItems count="7">
    <i>
      <x v="3"/>
      <x v="5"/>
      <x v="33"/>
      <x v="36"/>
    </i>
    <i>
      <x v="4"/>
      <x v="2"/>
      <x v="32"/>
      <x v="35"/>
    </i>
    <i>
      <x v="6"/>
      <x/>
      <x/>
      <x/>
    </i>
    <i>
      <x v="31"/>
      <x v="21"/>
      <x v="36"/>
      <x v="39"/>
    </i>
    <i>
      <x v="32"/>
      <x v="11"/>
      <x v="35"/>
      <x v="38"/>
    </i>
    <i>
      <x v="35"/>
      <x v="4"/>
      <x v="34"/>
      <x v="37"/>
    </i>
    <i>
      <x v="83"/>
      <x v="1"/>
      <x/>
      <x/>
    </i>
  </rowItems>
  <colItems count="1">
    <i/>
  </colItems>
  <pageFields count="1">
    <pageField fld="0" hier="-1"/>
  </pageFields>
  <formats count="29">
    <format dxfId="4">
      <pivotArea field="3" type="button" dataOnly="0" labelOnly="1" outline="0" axis="axisRow" fieldPosition="0"/>
    </format>
    <format dxfId="5">
      <pivotArea dataOnly="0" labelOnly="1" outline="0" fieldPosition="0">
        <references count="4">
          <reference field="3" count="1" selected="0">
            <x v="3"/>
          </reference>
          <reference field="4" count="1" selected="0">
            <x v="5"/>
          </reference>
          <reference field="5" count="1" selected="0">
            <x v="2"/>
          </reference>
          <reference field="6" count="1">
            <x v="7"/>
          </reference>
        </references>
      </pivotArea>
    </format>
    <format dxfId="6">
      <pivotArea dataOnly="0" labelOnly="1" outline="0" fieldPosition="0">
        <references count="4">
          <reference field="3" count="1" selected="0">
            <x v="4"/>
          </reference>
          <reference field="4" count="1" selected="0">
            <x v="2"/>
          </reference>
          <reference field="5" count="1" selected="0">
            <x v="1"/>
          </reference>
          <reference field="6" count="1">
            <x v="6"/>
          </reference>
        </references>
      </pivotArea>
    </format>
    <format dxfId="7">
      <pivotArea dataOnly="0" labelOnly="1" outline="0" fieldPosition="0">
        <references count="4">
          <reference field="3" count="1" selected="0">
            <x v="5"/>
          </reference>
          <reference field="4" count="1" selected="0">
            <x v="1"/>
          </reference>
          <reference field="5" count="1" selected="0">
            <x v="0"/>
          </reference>
          <reference field="6" count="1">
            <x v="0"/>
          </reference>
        </references>
      </pivotArea>
    </format>
    <format dxfId="8">
      <pivotArea dataOnly="0" labelOnly="1" outline="0" fieldPosition="0">
        <references count="4">
          <reference field="3" count="1" selected="0">
            <x v="31"/>
          </reference>
          <reference field="4" count="1" selected="0">
            <x v="21"/>
          </reference>
          <reference field="5" count="1" selected="0">
            <x v="23"/>
          </reference>
          <reference field="6" count="1">
            <x v="33"/>
          </reference>
        </references>
      </pivotArea>
    </format>
    <format dxfId="9">
      <pivotArea dataOnly="0" labelOnly="1" outline="0" fieldPosition="0">
        <references count="4">
          <reference field="3" count="1" selected="0">
            <x v="32"/>
          </reference>
          <reference field="4" count="1" selected="0">
            <x v="11"/>
          </reference>
          <reference field="5" count="1" selected="0">
            <x v="20"/>
          </reference>
          <reference field="6" count="1">
            <x v="34"/>
          </reference>
        </references>
      </pivotArea>
    </format>
    <format dxfId="10">
      <pivotArea dataOnly="0" labelOnly="1" outline="0" fieldPosition="0">
        <references count="4">
          <reference field="3" count="1" selected="0">
            <x v="35"/>
          </reference>
          <reference field="4" count="1" selected="0">
            <x v="4"/>
          </reference>
          <reference field="5" count="1" selected="0">
            <x v="6"/>
          </reference>
          <reference field="6" count="1">
            <x v="30"/>
          </reference>
        </references>
      </pivotArea>
    </format>
    <format dxfId="11">
      <pivotArea dataOnly="0" labelOnly="1" outline="0" fieldPosition="0">
        <references count="2">
          <reference field="3" count="1" selected="0">
            <x v="3"/>
          </reference>
          <reference field="4" count="1">
            <x v="5"/>
          </reference>
        </references>
      </pivotArea>
    </format>
    <format dxfId="12">
      <pivotArea dataOnly="0" labelOnly="1" outline="0" fieldPosition="0">
        <references count="2">
          <reference field="3" count="1" selected="0">
            <x v="4"/>
          </reference>
          <reference field="4" count="1">
            <x v="2"/>
          </reference>
        </references>
      </pivotArea>
    </format>
    <format dxfId="13">
      <pivotArea dataOnly="0" labelOnly="1" outline="0" fieldPosition="0">
        <references count="2">
          <reference field="3" count="1" selected="0">
            <x v="5"/>
          </reference>
          <reference field="4" count="1">
            <x v="1"/>
          </reference>
        </references>
      </pivotArea>
    </format>
    <format dxfId="14">
      <pivotArea dataOnly="0" labelOnly="1" outline="0" fieldPosition="0">
        <references count="2">
          <reference field="3" count="1" selected="0">
            <x v="6"/>
          </reference>
          <reference field="4" count="1">
            <x v="0"/>
          </reference>
        </references>
      </pivotArea>
    </format>
    <format dxfId="15">
      <pivotArea dataOnly="0" labelOnly="1" outline="0" fieldPosition="0">
        <references count="3">
          <reference field="3" count="1" selected="0">
            <x v="3"/>
          </reference>
          <reference field="4" count="1" selected="0">
            <x v="5"/>
          </reference>
          <reference field="5" count="1">
            <x v="2"/>
          </reference>
        </references>
      </pivotArea>
    </format>
    <format dxfId="16">
      <pivotArea dataOnly="0" labelOnly="1" outline="0" fieldPosition="0">
        <references count="3">
          <reference field="3" count="1" selected="0">
            <x v="4"/>
          </reference>
          <reference field="4" count="1" selected="0">
            <x v="2"/>
          </reference>
          <reference field="5" count="1">
            <x v="1"/>
          </reference>
        </references>
      </pivotArea>
    </format>
    <format dxfId="17">
      <pivotArea dataOnly="0" labelOnly="1" outline="0" fieldPosition="0">
        <references count="3">
          <reference field="3" count="1" selected="0">
            <x v="5"/>
          </reference>
          <reference field="4" count="1" selected="0">
            <x v="1"/>
          </reference>
          <reference field="5" count="1">
            <x v="0"/>
          </reference>
        </references>
      </pivotArea>
    </format>
    <format dxfId="18">
      <pivotArea dataOnly="0" labelOnly="1" outline="0" fieldPosition="0">
        <references count="2">
          <reference field="3" count="1" selected="0">
            <x v="35"/>
          </reference>
          <reference field="4" count="1">
            <x v="4"/>
          </reference>
        </references>
      </pivotArea>
    </format>
    <format dxfId="19">
      <pivotArea dataOnly="0" labelOnly="1" outline="0" fieldPosition="0">
        <references count="3">
          <reference field="3" count="1" selected="0">
            <x v="35"/>
          </reference>
          <reference field="4" count="1" selected="0">
            <x v="4"/>
          </reference>
          <reference field="5" count="1">
            <x v="6"/>
          </reference>
        </references>
      </pivotArea>
    </format>
    <format dxfId="20">
      <pivotArea dataOnly="0" labelOnly="1" outline="0" fieldPosition="0">
        <references count="3">
          <reference field="3" count="1" selected="0">
            <x v="3"/>
          </reference>
          <reference field="4" count="1" selected="0">
            <x v="5"/>
          </reference>
          <reference field="5" count="1">
            <x v="33"/>
          </reference>
        </references>
      </pivotArea>
    </format>
    <format dxfId="21">
      <pivotArea dataOnly="0" labelOnly="1" outline="0" fieldPosition="0">
        <references count="3">
          <reference field="3" count="1" selected="0">
            <x v="4"/>
          </reference>
          <reference field="4" count="1" selected="0">
            <x v="2"/>
          </reference>
          <reference field="5" count="1">
            <x v="32"/>
          </reference>
        </references>
      </pivotArea>
    </format>
    <format dxfId="22">
      <pivotArea dataOnly="0" labelOnly="1" outline="0" fieldPosition="0">
        <references count="3">
          <reference field="3" count="1" selected="0">
            <x v="6"/>
          </reference>
          <reference field="4" count="1" selected="0">
            <x v="0"/>
          </reference>
          <reference field="5" count="1">
            <x v="0"/>
          </reference>
        </references>
      </pivotArea>
    </format>
    <format dxfId="23">
      <pivotArea dataOnly="0" labelOnly="1" outline="0" fieldPosition="0">
        <references count="4">
          <reference field="3" count="1" selected="0">
            <x v="3"/>
          </reference>
          <reference field="4" count="1" selected="0">
            <x v="5"/>
          </reference>
          <reference field="5" count="1" selected="0">
            <x v="33"/>
          </reference>
          <reference field="6" count="1">
            <x v="36"/>
          </reference>
        </references>
      </pivotArea>
    </format>
    <format dxfId="24">
      <pivotArea dataOnly="0" labelOnly="1" outline="0" fieldPosition="0">
        <references count="4">
          <reference field="3" count="1" selected="0">
            <x v="4"/>
          </reference>
          <reference field="4" count="1" selected="0">
            <x v="2"/>
          </reference>
          <reference field="5" count="1" selected="0">
            <x v="32"/>
          </reference>
          <reference field="6" count="1">
            <x v="35"/>
          </reference>
        </references>
      </pivotArea>
    </format>
    <format dxfId="25">
      <pivotArea dataOnly="0" labelOnly="1" outline="0" fieldPosition="0">
        <references count="4">
          <reference field="3" count="1" selected="0">
            <x v="6"/>
          </reference>
          <reference field="4" count="1" selected="0">
            <x v="0"/>
          </reference>
          <reference field="5" count="1" selected="0">
            <x v="0"/>
          </reference>
          <reference field="6" count="1">
            <x v="0"/>
          </reference>
        </references>
      </pivotArea>
    </format>
    <format dxfId="26">
      <pivotArea dataOnly="0" labelOnly="1" outline="0" fieldPosition="0">
        <references count="3">
          <reference field="3" count="1" selected="0">
            <x v="35"/>
          </reference>
          <reference field="4" count="1" selected="0">
            <x v="4"/>
          </reference>
          <reference field="5" count="1">
            <x v="34"/>
          </reference>
        </references>
      </pivotArea>
    </format>
    <format dxfId="27">
      <pivotArea dataOnly="0" labelOnly="1" outline="0" fieldPosition="0">
        <references count="4">
          <reference field="3" count="1" selected="0">
            <x v="31"/>
          </reference>
          <reference field="4" count="1" selected="0">
            <x v="21"/>
          </reference>
          <reference field="5" count="1" selected="0">
            <x v="36"/>
          </reference>
          <reference field="6" count="1">
            <x v="39"/>
          </reference>
        </references>
      </pivotArea>
    </format>
    <format dxfId="28">
      <pivotArea dataOnly="0" labelOnly="1" outline="0" fieldPosition="0">
        <references count="4">
          <reference field="3" count="1" selected="0">
            <x v="32"/>
          </reference>
          <reference field="4" count="1" selected="0">
            <x v="11"/>
          </reference>
          <reference field="5" count="1" selected="0">
            <x v="35"/>
          </reference>
          <reference field="6" count="1">
            <x v="38"/>
          </reference>
        </references>
      </pivotArea>
    </format>
    <format dxfId="29">
      <pivotArea dataOnly="0" labelOnly="1" outline="0" fieldPosition="0">
        <references count="4">
          <reference field="3" count="1" selected="0">
            <x v="35"/>
          </reference>
          <reference field="4" count="1" selected="0">
            <x v="4"/>
          </reference>
          <reference field="5" count="1" selected="0">
            <x v="34"/>
          </reference>
          <reference field="6" count="1">
            <x v="37"/>
          </reference>
        </references>
      </pivotArea>
    </format>
    <format dxfId="30">
      <pivotArea dataOnly="0" labelOnly="1" outline="0" fieldPosition="0">
        <references count="4">
          <reference field="3" count="1" selected="0">
            <x v="83"/>
          </reference>
          <reference field="4" count="1" selected="0">
            <x v="1"/>
          </reference>
          <reference field="5" count="1" selected="0">
            <x v="0"/>
          </reference>
          <reference field="6" count="1">
            <x v="0"/>
          </reference>
        </references>
      </pivotArea>
    </format>
    <format dxfId="31">
      <pivotArea dataOnly="0" labelOnly="1" outline="0" fieldPosition="0">
        <references count="2">
          <reference field="3" count="1" selected="0">
            <x v="83"/>
          </reference>
          <reference field="4" count="1">
            <x v="1"/>
          </reference>
        </references>
      </pivotArea>
    </format>
    <format dxfId="32">
      <pivotArea dataOnly="0" labelOnly="1" outline="0" fieldPosition="0">
        <references count="3">
          <reference field="3" count="1" selected="0">
            <x v="83"/>
          </reference>
          <reference field="4" count="1" selected="0">
            <x v="1"/>
          </reference>
          <reference field="5" count="1">
            <x v="0"/>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480D401-99CF-4295-A582-2ED4EF7F8BC0}" name="TablaDinámica3" cacheId="26618" applyNumberFormats="0" applyBorderFormats="0" applyFontFormats="0" applyPatternFormats="0" applyAlignmentFormats="0" applyWidthHeightFormats="1" dataCaption="Valores" updatedVersion="7" minRefreshableVersion="3" useAutoFormatting="1" itemPrintTitles="1" createdVersion="6" indent="0" outline="1" outlineData="1" multipleFieldFilters="0" rowHeaderCaption="Proceso">
  <location ref="B13:H34" firstHeaderRow="0" firstDataRow="1" firstDataCol="1"/>
  <pivotFields count="54">
    <pivotField showAll="0"/>
    <pivotField axis="axisRow" dataField="1" showAll="0">
      <items count="21">
        <item x="0"/>
        <item x="1"/>
        <item x="2"/>
        <item x="3"/>
        <item x="4"/>
        <item x="5"/>
        <item x="6"/>
        <item x="7"/>
        <item x="8"/>
        <item x="9"/>
        <item x="10"/>
        <item x="11"/>
        <item x="12"/>
        <item x="13"/>
        <item x="14"/>
        <item x="15"/>
        <item x="16"/>
        <item x="17"/>
        <item x="18"/>
        <item x="19"/>
        <item t="default"/>
      </items>
    </pivotField>
    <pivotField showAll="0"/>
    <pivotField showAll="0"/>
    <pivotField showAll="0"/>
    <pivotField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10"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items count="4">
        <item x="0"/>
        <item x="2"/>
        <item x="1"/>
        <item t="default"/>
      </items>
    </pivotField>
    <pivotField showAll="0">
      <items count="2">
        <item x="0"/>
        <item t="default"/>
      </items>
    </pivotField>
    <pivotField showAll="0">
      <items count="2">
        <item x="0"/>
        <item t="default"/>
      </items>
    </pivotField>
    <pivotField showAll="0">
      <items count="2">
        <item x="0"/>
        <item t="default"/>
      </items>
    </pivotField>
    <pivotField showAll="0"/>
    <pivotField showAll="0"/>
    <pivotField showAll="0"/>
    <pivotField showAll="0"/>
  </pivotFields>
  <rowFields count="1">
    <field x="1"/>
  </rowFields>
  <rowItems count="21">
    <i>
      <x/>
    </i>
    <i>
      <x v="1"/>
    </i>
    <i>
      <x v="2"/>
    </i>
    <i>
      <x v="3"/>
    </i>
    <i>
      <x v="4"/>
    </i>
    <i>
      <x v="5"/>
    </i>
    <i>
      <x v="6"/>
    </i>
    <i>
      <x v="7"/>
    </i>
    <i>
      <x v="8"/>
    </i>
    <i>
      <x v="9"/>
    </i>
    <i>
      <x v="10"/>
    </i>
    <i>
      <x v="11"/>
    </i>
    <i>
      <x v="12"/>
    </i>
    <i>
      <x v="13"/>
    </i>
    <i>
      <x v="14"/>
    </i>
    <i>
      <x v="15"/>
    </i>
    <i>
      <x v="16"/>
    </i>
    <i>
      <x v="17"/>
    </i>
    <i>
      <x v="18"/>
    </i>
    <i>
      <x v="19"/>
    </i>
    <i t="grand">
      <x/>
    </i>
  </rowItems>
  <colFields count="1">
    <field x="-2"/>
  </colFields>
  <colItems count="6">
    <i>
      <x/>
    </i>
    <i i="1">
      <x v="1"/>
    </i>
    <i i="2">
      <x v="2"/>
    </i>
    <i i="3">
      <x v="3"/>
    </i>
    <i i="4">
      <x v="4"/>
    </i>
    <i i="5">
      <x v="5"/>
    </i>
  </colItems>
  <dataFields count="6">
    <dataField name="Actividades " fld="1" subtotal="count" baseField="0" baseItem="0"/>
    <dataField name="Avance General" fld="33" subtotal="average" baseField="1" baseItem="7" numFmtId="10"/>
    <dataField name="% Avance 1er Trimestre" fld="34" subtotal="average" baseField="1" baseItem="9" numFmtId="10"/>
    <dataField name="% Avance 2do Trimestre" fld="35" subtotal="average" baseField="1" baseItem="5" numFmtId="10"/>
    <dataField name="% Avance 3er Trimestre" fld="36" subtotal="average" baseField="1" baseItem="8" numFmtId="10"/>
    <dataField name="% Avance 4to Trimestre" fld="37" subtotal="average" baseField="1" baseItem="10" numFmtId="10"/>
  </dataField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72DDDAC3-AA45-4BE6-AC38-6F917C094E28}" name="TablaDinámica3" cacheId="26619" applyNumberFormats="0" applyBorderFormats="0" applyFontFormats="0" applyPatternFormats="0" applyAlignmentFormats="0" applyWidthHeightFormats="1" dataCaption="Valores" updatedVersion="7" minRefreshableVersion="3" useAutoFormatting="1" itemPrintTitles="1" createdVersion="6" indent="0" outline="1" outlineData="1" multipleFieldFilters="0" rowHeaderCaption="Proceso">
  <location ref="B13:G36" firstHeaderRow="0" firstDataRow="1" firstDataCol="1"/>
  <pivotFields count="56">
    <pivotField showAll="0"/>
    <pivotField axis="axisRow" showAll="0">
      <items count="23">
        <item x="0"/>
        <item x="1"/>
        <item x="2"/>
        <item x="3"/>
        <item x="4"/>
        <item x="5"/>
        <item x="6"/>
        <item x="7"/>
        <item x="8"/>
        <item x="9"/>
        <item x="10"/>
        <item x="11"/>
        <item x="12"/>
        <item x="13"/>
        <item x="14"/>
        <item x="15"/>
        <item x="16"/>
        <item x="17"/>
        <item x="18"/>
        <item x="19"/>
        <item x="20"/>
        <item x="21"/>
        <item t="default"/>
      </items>
    </pivotField>
    <pivotField showAll="0"/>
    <pivotField showAll="0"/>
    <pivotField showAll="0"/>
    <pivotField showAll="0"/>
    <pivotField showAll="0"/>
    <pivotField showAll="0"/>
    <pivotField showAll="0"/>
    <pivotField numFmtId="14" showAll="0"/>
    <pivotField numFmtId="14" showAll="0"/>
    <pivotField showAll="0"/>
    <pivotField showAll="0"/>
    <pivotField showAll="0"/>
    <pivotField showAll="0"/>
    <pivotField showAll="0"/>
    <pivotField numFmtId="10"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10"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items count="5">
        <item x="0"/>
        <item x="1"/>
        <item x="2"/>
        <item x="3"/>
        <item t="default"/>
      </items>
    </pivotField>
    <pivotField showAll="0">
      <items count="2">
        <item x="0"/>
        <item t="default"/>
      </items>
    </pivotField>
    <pivotField showAll="0">
      <items count="2">
        <item x="0"/>
        <item t="default"/>
      </items>
    </pivotField>
    <pivotField showAll="0">
      <items count="2">
        <item x="0"/>
        <item t="default"/>
      </items>
    </pivotField>
    <pivotField showAll="0"/>
    <pivotField showAll="0"/>
    <pivotField showAll="0"/>
    <pivotField showAll="0"/>
  </pivotFields>
  <rowFields count="1">
    <field x="1"/>
  </rowFields>
  <rowItems count="23">
    <i>
      <x/>
    </i>
    <i>
      <x v="1"/>
    </i>
    <i>
      <x v="2"/>
    </i>
    <i>
      <x v="3"/>
    </i>
    <i>
      <x v="4"/>
    </i>
    <i>
      <x v="5"/>
    </i>
    <i>
      <x v="6"/>
    </i>
    <i>
      <x v="7"/>
    </i>
    <i>
      <x v="8"/>
    </i>
    <i>
      <x v="9"/>
    </i>
    <i>
      <x v="10"/>
    </i>
    <i>
      <x v="11"/>
    </i>
    <i>
      <x v="12"/>
    </i>
    <i>
      <x v="13"/>
    </i>
    <i>
      <x v="14"/>
    </i>
    <i>
      <x v="15"/>
    </i>
    <i>
      <x v="16"/>
    </i>
    <i>
      <x v="17"/>
    </i>
    <i>
      <x v="18"/>
    </i>
    <i>
      <x v="19"/>
    </i>
    <i>
      <x v="20"/>
    </i>
    <i>
      <x v="21"/>
    </i>
    <i t="grand">
      <x/>
    </i>
  </rowItems>
  <colFields count="1">
    <field x="-2"/>
  </colFields>
  <colItems count="5">
    <i>
      <x/>
    </i>
    <i i="1">
      <x v="1"/>
    </i>
    <i i="2">
      <x v="2"/>
    </i>
    <i i="3">
      <x v="3"/>
    </i>
    <i i="4">
      <x v="4"/>
    </i>
  </colItems>
  <dataFields count="5">
    <dataField name="Avance General" fld="35" subtotal="average" baseField="1" baseItem="10" numFmtId="10"/>
    <dataField name="% Avance 1er Trimestre" fld="36" subtotal="average" baseField="1" baseItem="9" numFmtId="10"/>
    <dataField name="% Avance 2do Trimestre" fld="37" subtotal="average" baseField="1" baseItem="5" numFmtId="10"/>
    <dataField name="% Avance 3er Trimestre" fld="38" subtotal="average" baseField="1" baseItem="8" numFmtId="10"/>
    <dataField name="% Avance 4to Trimestre" fld="39" subtotal="average" baseField="1" baseItem="10" numFmtId="10"/>
  </dataField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88F46796-661D-D54A-B7BF-CFEF96C383B3}" name="TablaDinámica3" cacheId="26624" applyNumberFormats="0" applyBorderFormats="0" applyFontFormats="0" applyPatternFormats="0" applyAlignmentFormats="0" applyWidthHeightFormats="1" dataCaption="Valores" updatedVersion="7" minRefreshableVersion="3" useAutoFormatting="1" itemPrintTitles="1" createdVersion="6" indent="0" compact="0" compactData="0" multipleFieldFilters="0">
  <location ref="BF3:BU11" firstHeaderRow="1" firstDataRow="3" firstDataCol="1" rowPageCount="1" colPageCount="1"/>
  <pivotFields count="28">
    <pivotField compact="0" outline="0" showAll="0"/>
    <pivotField compact="0" outline="0" showAll="0"/>
    <pivotField compact="0" outline="0" showAll="0"/>
    <pivotField axis="axisPage" compact="0" outline="0" showAll="0">
      <items count="3">
        <item h="1" x="0"/>
        <item x="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Col" compact="0" outline="0" showAll="0">
      <items count="4">
        <item x="0"/>
        <item x="1"/>
        <item x="2"/>
        <item t="default"/>
      </items>
    </pivotField>
    <pivotField compact="0" outline="0" showAll="0"/>
    <pivotField compact="0" outline="0" showAll="0"/>
    <pivotField axis="axisRow" compact="0" outline="0" showAll="0">
      <items count="7">
        <item x="3"/>
        <item x="2"/>
        <item x="4"/>
        <item x="0"/>
        <item x="1"/>
        <item x="5"/>
        <item t="default"/>
      </items>
    </pivotField>
    <pivotField compact="0" numFmtId="172" outline="0" showAll="0"/>
    <pivotField compact="0" numFmtId="172" outline="0" showAll="0"/>
    <pivotField compact="0" numFmtId="172" outline="0" showAll="0"/>
    <pivotField dataField="1" compact="0" numFmtId="172" outline="0" showAll="0"/>
    <pivotField compact="0" numFmtId="172" outline="0" showAll="0"/>
    <pivotField dataField="1" compact="0" numFmtId="172" outline="0" showAll="0"/>
    <pivotField compact="0" numFmtId="172" outline="0" showAll="0"/>
    <pivotField dataField="1" compact="0" numFmtId="172" outline="0" showAll="0"/>
    <pivotField dataField="1" compact="0" numFmtId="172" outline="0" showAll="0"/>
    <pivotField compact="0" numFmtId="172" outline="0" showAll="0"/>
    <pivotField dataField="1" compact="0" numFmtId="172" outline="0" showAll="0"/>
  </pivotFields>
  <rowFields count="1">
    <field x="16"/>
  </rowFields>
  <rowItems count="6">
    <i>
      <x/>
    </i>
    <i>
      <x v="1"/>
    </i>
    <i>
      <x v="2"/>
    </i>
    <i>
      <x v="4"/>
    </i>
    <i>
      <x v="5"/>
    </i>
    <i t="grand">
      <x/>
    </i>
  </rowItems>
  <colFields count="2">
    <field x="-2"/>
    <field x="13"/>
  </colFields>
  <colItems count="15">
    <i>
      <x/>
      <x v="1"/>
    </i>
    <i r="1">
      <x v="2"/>
    </i>
    <i i="1">
      <x v="1"/>
      <x v="1"/>
    </i>
    <i r="1" i="1">
      <x v="2"/>
    </i>
    <i i="2">
      <x v="2"/>
      <x v="1"/>
    </i>
    <i r="1" i="2">
      <x v="2"/>
    </i>
    <i i="3">
      <x v="3"/>
      <x v="1"/>
    </i>
    <i r="1" i="3">
      <x v="2"/>
    </i>
    <i i="4">
      <x v="4"/>
      <x v="1"/>
    </i>
    <i r="1" i="4">
      <x v="2"/>
    </i>
    <i t="grand">
      <x/>
    </i>
    <i t="grand" i="1">
      <x/>
    </i>
    <i t="grand" i="2">
      <x/>
    </i>
    <i t="grand" i="3">
      <x/>
    </i>
    <i t="grand" i="4">
      <x/>
    </i>
  </colItems>
  <pageFields count="1">
    <pageField fld="3" item="1" hier="-1"/>
  </pageFields>
  <dataFields count="5">
    <dataField name="Suma de APR. VIGENTE" fld="20" baseField="0" baseItem="0"/>
    <dataField name="Suma de CDP" fld="22" baseField="0" baseItem="0"/>
    <dataField name="Suma de COMPROMISO" fld="24" baseField="0" baseItem="0"/>
    <dataField name="Suma de OBLIGACION" fld="25" baseField="0" baseItem="0"/>
    <dataField name="Suma de PAGOS" fld="2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000-000002000000}" name="TablaDinámica6" cacheId="26613"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location ref="AM3:AQ44" firstHeaderRow="1" firstDataRow="1" firstDataCol="5" rowPageCount="1" colPageCount="1"/>
  <pivotFields count="10">
    <pivotField axis="axisPage" compact="0" outline="0" multipleItemSelectionAllowed="1" showAll="0" defaultSubtotal="0">
      <items count="3">
        <item h="1" x="1"/>
        <item h="1" x="2"/>
        <item x="0"/>
      </items>
      <extLst>
        <ext xmlns:x14="http://schemas.microsoft.com/office/spreadsheetml/2009/9/main" uri="{2946ED86-A175-432a-8AC1-64E0C546D7DE}">
          <x14:pivotField fillDownLabels="1"/>
        </ext>
      </extLst>
    </pivotField>
    <pivotField compact="0" outline="0" showAll="0" defaultSubtotal="0">
      <items count="11">
        <item x="0"/>
        <item x="1"/>
        <item x="2"/>
        <item m="1" x="10"/>
        <item x="3"/>
        <item x="4"/>
        <item x="5"/>
        <item x="6"/>
        <item x="7"/>
        <item x="8"/>
        <item x="9"/>
      </items>
      <extLst>
        <ext xmlns:x14="http://schemas.microsoft.com/office/spreadsheetml/2009/9/main" uri="{2946ED86-A175-432a-8AC1-64E0C546D7DE}">
          <x14:pivotField fillDownLabels="1"/>
        </ext>
      </extLst>
    </pivotField>
    <pivotField axis="axisRow" compact="0" outline="0" showAll="0" sortType="ascending" defaultSubtotal="0">
      <items count="29">
        <item x="17"/>
        <item x="20"/>
        <item x="21"/>
        <item x="18"/>
        <item x="19"/>
        <item x="14"/>
        <item x="7"/>
        <item x="23"/>
        <item x="5"/>
        <item x="11"/>
        <item x="10"/>
        <item x="12"/>
        <item x="15"/>
        <item x="22"/>
        <item x="4"/>
        <item x="1"/>
        <item x="9"/>
        <item x="3"/>
        <item x="25"/>
        <item x="8"/>
        <item x="16"/>
        <item x="28"/>
        <item x="0"/>
        <item x="24"/>
        <item x="27"/>
        <item x="26"/>
        <item x="13"/>
        <item x="6"/>
        <item x="2"/>
      </items>
      <extLst>
        <ext xmlns:x14="http://schemas.microsoft.com/office/spreadsheetml/2009/9/main" uri="{2946ED86-A175-432a-8AC1-64E0C546D7DE}">
          <x14:pivotField fillDownLabels="1"/>
        </ext>
      </extLst>
    </pivotField>
    <pivotField axis="axisRow" compact="0" outline="0" showAll="0" defaultSubtotal="0">
      <items count="86">
        <item m="1" x="76"/>
        <item m="1" x="84"/>
        <item x="39"/>
        <item x="60"/>
        <item x="59"/>
        <item m="1" x="85"/>
        <item x="62"/>
        <item x="25"/>
        <item x="6"/>
        <item x="5"/>
        <item x="56"/>
        <item x="57"/>
        <item x="29"/>
        <item x="11"/>
        <item x="54"/>
        <item x="46"/>
        <item m="1" x="80"/>
        <item x="53"/>
        <item m="1" x="71"/>
        <item x="43"/>
        <item x="40"/>
        <item x="41"/>
        <item x="33"/>
        <item m="1" x="67"/>
        <item x="13"/>
        <item x="45"/>
        <item x="10"/>
        <item x="18"/>
        <item m="1" x="75"/>
        <item x="9"/>
        <item m="1" x="77"/>
        <item x="65"/>
        <item x="64"/>
        <item x="55"/>
        <item m="1" x="78"/>
        <item x="63"/>
        <item m="1" x="83"/>
        <item x="8"/>
        <item x="2"/>
        <item x="0"/>
        <item m="1" x="81"/>
        <item x="16"/>
        <item m="1" x="82"/>
        <item m="1" x="68"/>
        <item m="1" x="69"/>
        <item m="1" x="70"/>
        <item m="1" x="79"/>
        <item x="1"/>
        <item x="36"/>
        <item x="50"/>
        <item x="42"/>
        <item x="20"/>
        <item x="27"/>
        <item x="26"/>
        <item x="28"/>
        <item x="48"/>
        <item x="15"/>
        <item x="37"/>
        <item x="4"/>
        <item x="7"/>
        <item m="1" x="74"/>
        <item x="32"/>
        <item x="3"/>
        <item x="44"/>
        <item x="21"/>
        <item x="51"/>
        <item x="52"/>
        <item m="1" x="73"/>
        <item m="1" x="66"/>
        <item x="38"/>
        <item m="1" x="72"/>
        <item x="34"/>
        <item x="24"/>
        <item x="47"/>
        <item x="58"/>
        <item x="12"/>
        <item x="14"/>
        <item x="17"/>
        <item x="19"/>
        <item x="22"/>
        <item x="23"/>
        <item x="30"/>
        <item x="31"/>
        <item x="49"/>
        <item x="35"/>
        <item x="61"/>
      </items>
      <extLst>
        <ext xmlns:x14="http://schemas.microsoft.com/office/spreadsheetml/2009/9/main" uri="{2946ED86-A175-432a-8AC1-64E0C546D7DE}">
          <x14:pivotField fillDownLabels="1"/>
        </ext>
      </extLst>
    </pivotField>
    <pivotField axis="axisRow" compact="0" outline="0" showAll="0" defaultSubtotal="0">
      <items count="38">
        <item x="36"/>
        <item x="35"/>
        <item x="33"/>
        <item x="25"/>
        <item x="37"/>
        <item x="34"/>
        <item x="8"/>
        <item x="3"/>
        <item x="0"/>
        <item x="15"/>
        <item x="12"/>
        <item x="7"/>
        <item x="6"/>
        <item x="11"/>
        <item x="14"/>
        <item x="23"/>
        <item x="10"/>
        <item x="29"/>
        <item x="27"/>
        <item x="20"/>
        <item x="22"/>
        <item x="24"/>
        <item x="9"/>
        <item x="5"/>
        <item x="13"/>
        <item x="4"/>
        <item x="28"/>
        <item x="1"/>
        <item x="19"/>
        <item x="21"/>
        <item x="16"/>
        <item x="31"/>
        <item x="2"/>
        <item x="17"/>
        <item x="30"/>
        <item x="26"/>
        <item x="18"/>
        <item x="32"/>
      </items>
      <extLst>
        <ext xmlns:x14="http://schemas.microsoft.com/office/spreadsheetml/2009/9/main" uri="{2946ED86-A175-432a-8AC1-64E0C546D7DE}">
          <x14:pivotField fillDownLabels="1"/>
        </ext>
      </extLst>
    </pivotField>
    <pivotField axis="axisRow" compact="0" outline="0" showAll="0" defaultSubtotal="0">
      <items count="32">
        <item x="1"/>
        <item x="27"/>
        <item x="28"/>
        <item x="22"/>
        <item x="21"/>
        <item x="10"/>
        <item x="29"/>
        <item x="9"/>
        <item x="14"/>
        <item x="26"/>
        <item x="6"/>
        <item x="15"/>
        <item x="4"/>
        <item x="8"/>
        <item x="7"/>
        <item x="0"/>
        <item x="11"/>
        <item x="16"/>
        <item x="19"/>
        <item x="13"/>
        <item x="30"/>
        <item x="20"/>
        <item x="5"/>
        <item x="31"/>
        <item x="3"/>
        <item x="23"/>
        <item x="17"/>
        <item x="12"/>
        <item x="25"/>
        <item x="2"/>
        <item x="24"/>
        <item x="18"/>
      </items>
      <extLst>
        <ext xmlns:x14="http://schemas.microsoft.com/office/spreadsheetml/2009/9/main" uri="{2946ED86-A175-432a-8AC1-64E0C546D7DE}">
          <x14:pivotField fillDownLabels="1"/>
        </ext>
      </extLst>
    </pivotField>
    <pivotField axis="axisRow" compact="0" outline="0" showAll="0" defaultSubtotal="0">
      <items count="35">
        <item x="1"/>
        <item x="26"/>
        <item x="5"/>
        <item x="6"/>
        <item x="19"/>
        <item x="29"/>
        <item x="31"/>
        <item x="32"/>
        <item x="28"/>
        <item x="21"/>
        <item x="24"/>
        <item x="8"/>
        <item x="9"/>
        <item x="12"/>
        <item x="25"/>
        <item x="27"/>
        <item x="2"/>
        <item x="3"/>
        <item x="11"/>
        <item x="16"/>
        <item x="22"/>
        <item x="20"/>
        <item x="7"/>
        <item x="23"/>
        <item x="17"/>
        <item x="18"/>
        <item x="4"/>
        <item x="14"/>
        <item x="0"/>
        <item x="15"/>
        <item x="33"/>
        <item x="10"/>
        <item x="30"/>
        <item x="34"/>
        <item x="1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13">
        <item x="3"/>
        <item x="1"/>
        <item x="8"/>
        <item x="6"/>
        <item x="2"/>
        <item x="7"/>
        <item x="12"/>
        <item x="5"/>
        <item x="9"/>
        <item x="4"/>
        <item x="10"/>
        <item x="0"/>
        <item x="1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5">
    <field x="2"/>
    <field x="3"/>
    <field x="4"/>
    <field x="5"/>
    <field x="6"/>
  </rowFields>
  <rowItems count="41">
    <i>
      <x v="1"/>
      <x v="50"/>
      <x v="29"/>
      <x/>
      <x/>
    </i>
    <i>
      <x v="2"/>
      <x v="19"/>
      <x v="20"/>
      <x v="21"/>
      <x v="20"/>
    </i>
    <i>
      <x v="3"/>
      <x v="20"/>
      <x v="19"/>
      <x v="18"/>
      <x v="9"/>
    </i>
    <i>
      <x v="4"/>
      <x v="21"/>
      <x v="8"/>
      <x/>
      <x/>
    </i>
    <i>
      <x v="5"/>
      <x v="22"/>
      <x v="8"/>
      <x v="11"/>
      <x v="24"/>
    </i>
    <i>
      <x v="6"/>
      <x v="24"/>
      <x v="8"/>
      <x/>
      <x/>
    </i>
    <i r="1">
      <x v="76"/>
      <x v="8"/>
      <x/>
      <x/>
    </i>
    <i>
      <x v="7"/>
      <x v="25"/>
      <x v="19"/>
      <x v="18"/>
      <x v="9"/>
    </i>
    <i>
      <x v="8"/>
      <x v="26"/>
      <x v="8"/>
      <x/>
      <x/>
    </i>
    <i>
      <x v="9"/>
      <x v="52"/>
      <x v="8"/>
      <x/>
      <x/>
    </i>
    <i>
      <x v="10"/>
      <x v="53"/>
      <x v="8"/>
      <x/>
      <x/>
    </i>
    <i>
      <x v="11"/>
      <x v="54"/>
      <x v="14"/>
      <x v="19"/>
      <x v="29"/>
    </i>
    <i>
      <x v="12"/>
      <x v="48"/>
      <x v="30"/>
      <x v="26"/>
      <x v="4"/>
    </i>
    <i>
      <x v="13"/>
      <x v="63"/>
      <x v="15"/>
      <x v="17"/>
      <x v="23"/>
    </i>
    <i>
      <x v="14"/>
      <x v="29"/>
      <x v="12"/>
      <x v="14"/>
      <x v="11"/>
    </i>
    <i>
      <x v="15"/>
      <x v="9"/>
      <x v="25"/>
      <x v="22"/>
      <x v="2"/>
    </i>
    <i>
      <x v="16"/>
      <x v="41"/>
      <x v="22"/>
      <x/>
      <x/>
    </i>
    <i>
      <x v="17"/>
      <x v="37"/>
      <x v="7"/>
      <x v="10"/>
      <x v="22"/>
    </i>
    <i>
      <x v="18"/>
      <x v="55"/>
      <x v="7"/>
      <x v="4"/>
      <x v="10"/>
    </i>
    <i>
      <x v="19"/>
      <x v="56"/>
      <x v="7"/>
      <x/>
      <x/>
    </i>
    <i>
      <x v="20"/>
      <x v="57"/>
      <x v="33"/>
      <x v="31"/>
      <x v="21"/>
    </i>
    <i>
      <x v="21"/>
      <x v="10"/>
      <x v="31"/>
      <x/>
      <x/>
    </i>
    <i r="1">
      <x v="11"/>
      <x v="34"/>
      <x v="28"/>
      <x v="5"/>
    </i>
    <i r="1">
      <x v="33"/>
      <x v="34"/>
      <x v="30"/>
      <x v="8"/>
    </i>
    <i r="1">
      <x v="59"/>
      <x v="7"/>
      <x/>
      <x/>
    </i>
    <i>
      <x v="22"/>
      <x v="38"/>
      <x v="32"/>
      <x v="29"/>
      <x v="16"/>
    </i>
    <i r="1">
      <x v="39"/>
      <x v="8"/>
      <x v="15"/>
      <x v="28"/>
    </i>
    <i r="1">
      <x v="47"/>
      <x v="27"/>
      <x/>
      <x/>
    </i>
    <i r="1">
      <x v="58"/>
      <x v="7"/>
      <x v="12"/>
      <x v="26"/>
    </i>
    <i r="1">
      <x v="62"/>
      <x v="7"/>
      <x v="24"/>
      <x v="17"/>
    </i>
    <i>
      <x v="23"/>
      <x v="15"/>
      <x v="21"/>
      <x/>
      <x/>
    </i>
    <i>
      <x v="24"/>
      <x v="14"/>
      <x v="17"/>
      <x/>
      <x/>
    </i>
    <i r="1">
      <x v="17"/>
      <x v="26"/>
      <x v="25"/>
      <x v="15"/>
    </i>
    <i r="1">
      <x v="49"/>
      <x v="18"/>
      <x/>
      <x/>
    </i>
    <i r="1">
      <x v="59"/>
      <x v="7"/>
      <x/>
      <x/>
    </i>
    <i r="1">
      <x v="65"/>
      <x v="13"/>
      <x/>
      <x/>
    </i>
    <i r="1">
      <x v="66"/>
      <x v="13"/>
      <x/>
      <x/>
    </i>
    <i>
      <x v="25"/>
      <x v="15"/>
      <x v="35"/>
      <x v="25"/>
      <x v="1"/>
    </i>
    <i>
      <x v="26"/>
      <x v="61"/>
      <x v="7"/>
      <x/>
      <x/>
    </i>
    <i r="2">
      <x v="9"/>
      <x v="8"/>
      <x v="19"/>
    </i>
    <i>
      <x v="27"/>
      <x v="75"/>
      <x v="6"/>
      <x v="13"/>
      <x v="31"/>
    </i>
  </rowItems>
  <colItems count="1">
    <i/>
  </colItems>
  <pageFields count="1">
    <pageField fld="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A31132CB-DC3D-6A44-A516-9ED026661227}" name="TablaDinámica2" cacheId="26624" applyNumberFormats="0" applyBorderFormats="0" applyFontFormats="0" applyPatternFormats="0" applyAlignmentFormats="0" applyWidthHeightFormats="1" dataCaption="Valores" updatedVersion="7" minRefreshableVersion="3" useAutoFormatting="1" itemPrintTitles="1" createdVersion="6" indent="0" outline="1" outlineData="1" multipleFieldFilters="0" rowHeaderCaption="TERRITORIAL ">
  <location ref="AV5:BD6" firstHeaderRow="0" firstDataRow="1" firstDataCol="0" rowPageCount="3" colPageCount="1"/>
  <pivotFields count="28">
    <pivotField showAll="0"/>
    <pivotField name="Territorial" axis="axisPage" showAll="0">
      <items count="23">
        <item x="0"/>
        <item x="1"/>
        <item x="2"/>
        <item x="3"/>
        <item x="4"/>
        <item x="5"/>
        <item x="6"/>
        <item x="7"/>
        <item x="8"/>
        <item x="9"/>
        <item x="10"/>
        <item x="11"/>
        <item x="12"/>
        <item x="13"/>
        <item x="14"/>
        <item x="15"/>
        <item x="16"/>
        <item x="17"/>
        <item x="18"/>
        <item x="19"/>
        <item x="21"/>
        <item x="20"/>
        <item t="default"/>
      </items>
    </pivotField>
    <pivotField showAll="0"/>
    <pivotField axis="axisPage" showAll="0">
      <items count="3">
        <item n="Funcionamiento" x="0"/>
        <item n="Inversión" x="1"/>
        <item t="default"/>
      </items>
    </pivotField>
    <pivotField showAll="0"/>
    <pivotField showAll="0"/>
    <pivotField showAll="0"/>
    <pivotField showAll="0"/>
    <pivotField showAll="0"/>
    <pivotField showAll="0"/>
    <pivotField showAll="0"/>
    <pivotField showAll="0"/>
    <pivotField showAll="0"/>
    <pivotField axis="axisPage" showAll="0">
      <items count="4">
        <item x="0"/>
        <item x="1"/>
        <item x="2"/>
        <item t="default"/>
      </items>
    </pivotField>
    <pivotField showAll="0"/>
    <pivotField showAll="0"/>
    <pivotField showAll="0"/>
    <pivotField dataField="1" numFmtId="168" showAll="0"/>
    <pivotField dataField="1" numFmtId="168" showAll="0"/>
    <pivotField dataField="1" numFmtId="168" showAll="0"/>
    <pivotField dataField="1" numFmtId="168" showAll="0"/>
    <pivotField numFmtId="168" showAll="0"/>
    <pivotField dataField="1" numFmtId="168" showAll="0"/>
    <pivotField dataField="1" numFmtId="168" showAll="0"/>
    <pivotField dataField="1" numFmtId="168" showAll="0"/>
    <pivotField dataField="1" numFmtId="168" showAll="0"/>
    <pivotField numFmtId="168" showAll="0"/>
    <pivotField dataField="1" numFmtId="168" showAll="0"/>
  </pivotFields>
  <rowItems count="1">
    <i/>
  </rowItems>
  <colFields count="1">
    <field x="-2"/>
  </colFields>
  <colItems count="9">
    <i>
      <x/>
    </i>
    <i i="1">
      <x v="1"/>
    </i>
    <i i="2">
      <x v="2"/>
    </i>
    <i i="3">
      <x v="3"/>
    </i>
    <i i="4">
      <x v="4"/>
    </i>
    <i i="5">
      <x v="5"/>
    </i>
    <i i="6">
      <x v="6"/>
    </i>
    <i i="7">
      <x v="7"/>
    </i>
    <i i="8">
      <x v="8"/>
    </i>
  </colItems>
  <pageFields count="3">
    <pageField fld="3" hier="-1"/>
    <pageField fld="1" hier="-1"/>
    <pageField fld="13" hier="-1"/>
  </pageFields>
  <dataFields count="9">
    <dataField name="APR. INICIAL " fld="17" baseField="1" baseItem="0" numFmtId="169"/>
    <dataField name=" APR. ADICIONADA" fld="18" baseField="1" baseItem="9" numFmtId="169"/>
    <dataField name="APR. REDUCIDA " fld="19" baseField="1" baseItem="20" numFmtId="169"/>
    <dataField name="APR. VIGENTE " fld="20" baseField="1" baseItem="12" numFmtId="169"/>
    <dataField name="CDP´s" fld="22" baseField="1" baseItem="2" numFmtId="169"/>
    <dataField name="DISPONIBLE" fld="23" baseField="1" baseItem="9" numFmtId="169"/>
    <dataField name="COMPROMISOS" fld="24" baseField="1" baseItem="10" numFmtId="169"/>
    <dataField name="OBLIGACIÓN" fld="25" baseField="1" baseItem="15" numFmtId="169"/>
    <dataField name=" PAGOS" fld="27" baseField="1" baseItem="10" numFmtId="169"/>
  </dataFields>
  <formats count="4">
    <format dxfId="59">
      <pivotArea field="1" type="button" dataOnly="0" labelOnly="1" outline="0" axis="axisPage" fieldPosition="1"/>
    </format>
    <format dxfId="60">
      <pivotArea field="1" type="button" dataOnly="0" labelOnly="1" outline="0" axis="axisPage" fieldPosition="1"/>
    </format>
    <format dxfId="61">
      <pivotArea dataOnly="0" labelOnly="1" outline="0" fieldPosition="0">
        <references count="1">
          <reference field="4294967294" count="9">
            <x v="0"/>
            <x v="1"/>
            <x v="2"/>
            <x v="3"/>
            <x v="4"/>
            <x v="5"/>
            <x v="6"/>
            <x v="7"/>
            <x v="8"/>
          </reference>
        </references>
      </pivotArea>
    </format>
    <format dxfId="62">
      <pivotArea dataOnly="0" labelOnly="1" outline="0" fieldPosition="0">
        <references count="1">
          <reference field="4294967294" count="9">
            <x v="0"/>
            <x v="1"/>
            <x v="2"/>
            <x v="3"/>
            <x v="4"/>
            <x v="5"/>
            <x v="6"/>
            <x v="7"/>
            <x v="8"/>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000-000001000000}" name="TablaDinámica4" cacheId="26613"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location ref="AC3:AG25" firstHeaderRow="1" firstDataRow="1" firstDataCol="5" rowPageCount="1" colPageCount="1"/>
  <pivotFields count="10">
    <pivotField axis="axisPage" compact="0" outline="0" multipleItemSelectionAllowed="1" showAll="0" defaultSubtotal="0">
      <items count="3">
        <item x="1"/>
        <item h="1" x="2"/>
        <item h="1" x="0"/>
      </items>
    </pivotField>
    <pivotField compact="0" outline="0" showAll="0" defaultSubtotal="0">
      <items count="11">
        <item x="0"/>
        <item x="1"/>
        <item x="2"/>
        <item m="1" x="10"/>
        <item x="3"/>
        <item x="4"/>
        <item x="5"/>
        <item x="6"/>
        <item x="7"/>
        <item x="8"/>
        <item x="9"/>
      </items>
    </pivotField>
    <pivotField compact="0" outline="0" showAll="0" defaultSubtotal="0"/>
    <pivotField axis="axisRow" compact="0" outline="0" showAll="0" sortType="ascending" defaultSubtotal="0">
      <items count="86">
        <item m="1" x="76"/>
        <item m="1" x="84"/>
        <item x="24"/>
        <item m="1" x="66"/>
        <item x="39"/>
        <item x="60"/>
        <item x="59"/>
        <item x="61"/>
        <item m="1" x="85"/>
        <item x="62"/>
        <item x="25"/>
        <item x="6"/>
        <item x="5"/>
        <item x="56"/>
        <item x="57"/>
        <item x="29"/>
        <item x="11"/>
        <item x="54"/>
        <item x="46"/>
        <item m="1" x="80"/>
        <item x="53"/>
        <item x="23"/>
        <item m="1" x="72"/>
        <item m="1" x="71"/>
        <item x="43"/>
        <item x="40"/>
        <item x="41"/>
        <item x="33"/>
        <item m="1" x="67"/>
        <item x="14"/>
        <item x="13"/>
        <item x="45"/>
        <item x="10"/>
        <item x="18"/>
        <item x="17"/>
        <item m="1" x="75"/>
        <item x="9"/>
        <item x="34"/>
        <item m="1" x="77"/>
        <item x="65"/>
        <item x="64"/>
        <item x="38"/>
        <item x="55"/>
        <item x="49"/>
        <item m="1" x="78"/>
        <item x="63"/>
        <item x="12"/>
        <item m="1" x="83"/>
        <item x="8"/>
        <item x="2"/>
        <item x="0"/>
        <item x="31"/>
        <item m="1" x="81"/>
        <item x="16"/>
        <item x="19"/>
        <item m="1" x="82"/>
        <item x="22"/>
        <item m="1" x="68"/>
        <item x="58"/>
        <item m="1" x="69"/>
        <item x="35"/>
        <item m="1" x="70"/>
        <item m="1" x="79"/>
        <item x="47"/>
        <item x="1"/>
        <item x="36"/>
        <item x="50"/>
        <item x="42"/>
        <item x="20"/>
        <item x="27"/>
        <item x="26"/>
        <item x="28"/>
        <item x="48"/>
        <item x="15"/>
        <item x="37"/>
        <item x="4"/>
        <item x="7"/>
        <item m="1" x="74"/>
        <item x="32"/>
        <item x="3"/>
        <item x="44"/>
        <item x="21"/>
        <item x="51"/>
        <item x="52"/>
        <item x="30"/>
        <item m="1" x="73"/>
      </items>
    </pivotField>
    <pivotField axis="axisRow" compact="0" outline="0" showAll="0" defaultSubtotal="0">
      <items count="38">
        <item x="36"/>
        <item x="35"/>
        <item x="33"/>
        <item x="25"/>
        <item x="37"/>
        <item x="34"/>
        <item x="8"/>
        <item x="3"/>
        <item x="0"/>
        <item x="15"/>
        <item x="12"/>
        <item x="7"/>
        <item x="6"/>
        <item x="11"/>
        <item x="14"/>
        <item x="23"/>
        <item x="10"/>
        <item x="29"/>
        <item x="27"/>
        <item x="20"/>
        <item x="22"/>
        <item x="24"/>
        <item x="9"/>
        <item x="5"/>
        <item x="13"/>
        <item x="4"/>
        <item x="28"/>
        <item x="1"/>
        <item x="19"/>
        <item x="21"/>
        <item x="16"/>
        <item x="31"/>
        <item x="2"/>
        <item x="17"/>
        <item x="30"/>
        <item x="26"/>
        <item x="18"/>
        <item x="32"/>
      </items>
    </pivotField>
    <pivotField axis="axisRow" compact="0" outline="0" showAll="0" defaultSubtotal="0">
      <items count="32">
        <item x="1"/>
        <item x="27"/>
        <item x="28"/>
        <item x="22"/>
        <item x="21"/>
        <item x="10"/>
        <item x="29"/>
        <item x="9"/>
        <item x="14"/>
        <item x="26"/>
        <item x="6"/>
        <item x="15"/>
        <item x="4"/>
        <item x="8"/>
        <item x="7"/>
        <item x="0"/>
        <item x="11"/>
        <item x="16"/>
        <item x="19"/>
        <item x="13"/>
        <item x="30"/>
        <item x="20"/>
        <item x="5"/>
        <item x="31"/>
        <item x="3"/>
        <item x="23"/>
        <item x="17"/>
        <item x="12"/>
        <item x="25"/>
        <item x="2"/>
        <item x="24"/>
        <item x="18"/>
      </items>
    </pivotField>
    <pivotField axis="axisRow" compact="0" outline="0" showAll="0" defaultSubtotal="0">
      <items count="35">
        <item x="1"/>
        <item x="26"/>
        <item x="5"/>
        <item x="6"/>
        <item x="19"/>
        <item x="29"/>
        <item x="31"/>
        <item x="32"/>
        <item x="28"/>
        <item x="21"/>
        <item x="24"/>
        <item x="8"/>
        <item x="9"/>
        <item x="12"/>
        <item x="25"/>
        <item x="27"/>
        <item x="2"/>
        <item x="3"/>
        <item x="11"/>
        <item x="16"/>
        <item x="22"/>
        <item x="20"/>
        <item x="7"/>
        <item x="23"/>
        <item x="17"/>
        <item x="18"/>
        <item x="4"/>
        <item x="14"/>
        <item x="0"/>
        <item x="15"/>
        <item x="33"/>
        <item x="10"/>
        <item x="30"/>
        <item x="34"/>
        <item x="13"/>
      </items>
    </pivotField>
    <pivotField compact="0" outline="0" showAll="0" defaultSubtotal="0"/>
    <pivotField compact="0" outline="0" showAll="0" defaultSubtotal="0">
      <items count="13">
        <item x="3"/>
        <item x="1"/>
        <item x="8"/>
        <item x="6"/>
        <item x="2"/>
        <item x="7"/>
        <item x="12"/>
        <item x="5"/>
        <item x="9"/>
        <item x="4"/>
        <item x="10"/>
        <item x="0"/>
        <item x="11"/>
      </items>
    </pivotField>
    <pivotField axis="axisRow" compact="0" outline="0" showAll="0" defaultSubtotal="0">
      <items count="3">
        <item x="0"/>
        <item m="1" x="2"/>
        <item x="1"/>
      </items>
    </pivotField>
  </pivotFields>
  <rowFields count="5">
    <field x="3"/>
    <field x="4"/>
    <field x="5"/>
    <field x="6"/>
    <field x="9"/>
  </rowFields>
  <rowItems count="22">
    <i>
      <x v="2"/>
      <x v="24"/>
      <x v="27"/>
      <x v="27"/>
      <x/>
    </i>
    <i>
      <x v="4"/>
      <x v="28"/>
      <x/>
      <x/>
      <x/>
    </i>
    <i>
      <x v="10"/>
      <x v="7"/>
      <x/>
      <x/>
      <x/>
    </i>
    <i>
      <x v="11"/>
      <x v="23"/>
      <x v="22"/>
      <x v="3"/>
      <x/>
    </i>
    <i>
      <x v="15"/>
      <x v="8"/>
      <x/>
      <x/>
      <x/>
    </i>
    <i>
      <x v="16"/>
      <x v="11"/>
      <x v="14"/>
      <x v="12"/>
      <x/>
    </i>
    <i>
      <x v="21"/>
      <x v="10"/>
      <x v="16"/>
      <x v="34"/>
      <x/>
    </i>
    <i>
      <x v="33"/>
      <x v="16"/>
      <x/>
      <x/>
      <x/>
    </i>
    <i>
      <x v="34"/>
      <x v="11"/>
      <x v="15"/>
      <x v="22"/>
      <x/>
    </i>
    <i>
      <x v="37"/>
      <x v="14"/>
      <x v="17"/>
      <x v="25"/>
      <x/>
    </i>
    <i>
      <x v="41"/>
      <x v="36"/>
      <x/>
      <x/>
      <x/>
    </i>
    <i>
      <x v="43"/>
      <x v="3"/>
      <x v="3"/>
      <x v="14"/>
      <x v="2"/>
    </i>
    <i>
      <x v="51"/>
      <x v="8"/>
      <x/>
      <x/>
      <x/>
    </i>
    <i>
      <x v="54"/>
      <x v="7"/>
      <x v="7"/>
      <x v="18"/>
      <x v="2"/>
    </i>
    <i>
      <x v="56"/>
      <x v="6"/>
      <x v="5"/>
      <x v="13"/>
      <x v="2"/>
    </i>
    <i>
      <x v="58"/>
      <x v="37"/>
      <x v="9"/>
      <x v="32"/>
      <x/>
    </i>
    <i>
      <x v="60"/>
      <x v="6"/>
      <x/>
      <x/>
      <x v="2"/>
    </i>
    <i>
      <x v="63"/>
      <x v="7"/>
      <x v="10"/>
      <x v="22"/>
      <x v="2"/>
    </i>
    <i>
      <x v="68"/>
      <x v="8"/>
      <x/>
      <x/>
      <x/>
    </i>
    <i>
      <x v="76"/>
      <x v="7"/>
      <x v="12"/>
      <x v="26"/>
      <x/>
    </i>
    <i>
      <x v="81"/>
      <x v="13"/>
      <x/>
      <x/>
      <x/>
    </i>
    <i>
      <x v="84"/>
      <x v="14"/>
      <x v="19"/>
      <x v="29"/>
      <x/>
    </i>
  </rowItems>
  <colItems count="1">
    <i/>
  </colItems>
  <pageFields count="1">
    <pageField fld="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91F8CA8E-A197-4ACA-A227-D8636ECDB53E}" name="TablaDinámica4" cacheId="26621"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rowHeaderCaption="Dependencia de Destino">
  <location ref="B39:D51" firstHeaderRow="0" firstDataRow="1" firstDataCol="1"/>
  <pivotFields count="44">
    <pivotField showAll="0"/>
    <pivotField showAll="0"/>
    <pivotField showAll="0"/>
    <pivotField axis="axisRow" showAll="0" sortType="ascending">
      <items count="12">
        <item x="3"/>
        <item x="4"/>
        <item x="5"/>
        <item x="6"/>
        <item x="7"/>
        <item x="1"/>
        <item x="8"/>
        <item x="9"/>
        <item x="2"/>
        <item x="10"/>
        <item x="0"/>
        <item t="default"/>
      </items>
    </pivotField>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items count="4">
        <item x="1"/>
        <item x="2"/>
        <item x="0"/>
        <item t="default"/>
      </items>
    </pivotField>
    <pivotField numFmtId="175" showAll="0"/>
    <pivotField numFmtId="175" showAll="0"/>
    <pivotField showAll="0"/>
    <pivotField showAll="0"/>
    <pivotField showAll="0"/>
    <pivotField showAll="0">
      <items count="4">
        <item x="0"/>
        <item x="1"/>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s>
  <rowFields count="1">
    <field x="3"/>
  </rowFields>
  <rowItems count="12">
    <i>
      <x/>
    </i>
    <i>
      <x v="1"/>
    </i>
    <i>
      <x v="2"/>
    </i>
    <i>
      <x v="3"/>
    </i>
    <i>
      <x v="4"/>
    </i>
    <i>
      <x v="5"/>
    </i>
    <i>
      <x v="6"/>
    </i>
    <i>
      <x v="7"/>
    </i>
    <i>
      <x v="8"/>
    </i>
    <i>
      <x v="9"/>
    </i>
    <i>
      <x v="10"/>
    </i>
    <i t="grand">
      <x/>
    </i>
  </rowItems>
  <colFields count="1">
    <field x="-2"/>
  </colFields>
  <colItems count="2">
    <i>
      <x/>
    </i>
    <i i="1">
      <x v="1"/>
    </i>
  </colItems>
  <dataFields count="2">
    <dataField name=" Ahorro con proceso " fld="39" baseField="0" baseItem="0"/>
    <dataField name="Ahorro sin proceso " fld="40" baseField="0" baseItem="0"/>
  </dataFields>
  <formats count="3">
    <format dxfId="56">
      <pivotArea outline="0" collapsedLevelsAreSubtotals="1" fieldPosition="0"/>
    </format>
    <format dxfId="57">
      <pivotArea field="3" type="button" dataOnly="0" labelOnly="1" outline="0" axis="axisRow" fieldPosition="0"/>
    </format>
    <format dxfId="58">
      <pivotArea dataOnly="0" labelOnly="1" outline="0" fieldPosition="0">
        <references count="1">
          <reference field="4294967294" count="2">
            <x v="0"/>
            <x v="1"/>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C188AA62-B454-4824-BB51-7FB7289CC5FA}" name="TablaDinámica9" cacheId="26622"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rowHeaderCaption="Dependencia de Destino">
  <location ref="B24:D35" firstHeaderRow="0" firstDataRow="1" firstDataCol="1"/>
  <pivotFields count="44">
    <pivotField showAll="0"/>
    <pivotField showAll="0"/>
    <pivotField showAll="0"/>
    <pivotField showAll="0"/>
    <pivotField axis="axisRow" showAll="0" sortType="ascending">
      <items count="11">
        <item x="0"/>
        <item x="1"/>
        <item x="3"/>
        <item x="5"/>
        <item x="4"/>
        <item x="6"/>
        <item x="7"/>
        <item x="8"/>
        <item x="9"/>
        <item x="2"/>
        <item t="default"/>
      </items>
    </pivotField>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items count="4">
        <item x="0"/>
        <item x="2"/>
        <item x="1"/>
        <item t="default"/>
      </items>
    </pivotField>
    <pivotField numFmtId="175" showAll="0"/>
    <pivotField numFmtId="175" showAll="0"/>
    <pivotField showAll="0"/>
    <pivotField showAll="0"/>
    <pivotField showAll="0">
      <items count="4">
        <item x="1"/>
        <item x="0"/>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s>
  <rowFields count="1">
    <field x="4"/>
  </rowFields>
  <rowItems count="11">
    <i>
      <x/>
    </i>
    <i>
      <x v="1"/>
    </i>
    <i>
      <x v="2"/>
    </i>
    <i>
      <x v="3"/>
    </i>
    <i>
      <x v="4"/>
    </i>
    <i>
      <x v="5"/>
    </i>
    <i>
      <x v="6"/>
    </i>
    <i>
      <x v="7"/>
    </i>
    <i>
      <x v="8"/>
    </i>
    <i>
      <x v="9"/>
    </i>
    <i t="grand">
      <x/>
    </i>
  </rowItems>
  <colFields count="1">
    <field x="-2"/>
  </colFields>
  <colItems count="2">
    <i>
      <x/>
    </i>
    <i i="1">
      <x v="1"/>
    </i>
  </colItems>
  <dataFields count="2">
    <dataField name=" Ahorro con proceso " fld="39" baseField="0" baseItem="0"/>
    <dataField name="Ahorro sin proceso " fld="40" baseField="0" baseItem="0"/>
  </dataFields>
  <formats count="3">
    <format dxfId="53">
      <pivotArea outline="0" collapsedLevelsAreSubtotals="1" fieldPosition="0"/>
    </format>
    <format dxfId="54">
      <pivotArea field="4" type="button" dataOnly="0" labelOnly="1" outline="0" axis="axisRow" fieldPosition="0"/>
    </format>
    <format dxfId="55">
      <pivotArea dataOnly="0" labelOnly="1" outline="0" fieldPosition="0">
        <references count="1">
          <reference field="4294967294" count="2">
            <x v="0"/>
            <x v="1"/>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BF5FC8BA-412B-4A38-AC76-67C8FC509974}" name="TablaDinámica5" cacheId="26623"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rowHeaderCaption="Dependencia de Destino">
  <location ref="B9:D20" firstHeaderRow="0" firstDataRow="1" firstDataCol="1"/>
  <pivotFields count="43">
    <pivotField showAll="0"/>
    <pivotField showAll="0"/>
    <pivotField showAll="0"/>
    <pivotField axis="axisRow" showAll="0" sortType="ascending">
      <items count="11">
        <item x="0"/>
        <item x="1"/>
        <item x="3"/>
        <item x="4"/>
        <item x="9"/>
        <item x="5"/>
        <item x="6"/>
        <item x="7"/>
        <item x="8"/>
        <item x="2"/>
        <item t="default"/>
      </items>
    </pivotField>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items count="5">
        <item x="0"/>
        <item x="1"/>
        <item x="2"/>
        <item m="1" x="3"/>
        <item t="default"/>
      </items>
    </pivotField>
    <pivotField numFmtId="175" showAll="0"/>
    <pivotField numFmtId="175" showAll="0"/>
    <pivotField showAll="0"/>
    <pivotField showAll="0"/>
    <pivotField showAll="0"/>
    <pivotField showAll="0">
      <items count="4">
        <item x="1"/>
        <item x="0"/>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s>
  <rowFields count="1">
    <field x="3"/>
  </rowFields>
  <rowItems count="11">
    <i>
      <x/>
    </i>
    <i>
      <x v="1"/>
    </i>
    <i>
      <x v="2"/>
    </i>
    <i>
      <x v="3"/>
    </i>
    <i>
      <x v="4"/>
    </i>
    <i>
      <x v="5"/>
    </i>
    <i>
      <x v="6"/>
    </i>
    <i>
      <x v="7"/>
    </i>
    <i>
      <x v="8"/>
    </i>
    <i>
      <x v="9"/>
    </i>
    <i t="grand">
      <x/>
    </i>
  </rowItems>
  <colFields count="1">
    <field x="-2"/>
  </colFields>
  <colItems count="2">
    <i>
      <x/>
    </i>
    <i i="1">
      <x v="1"/>
    </i>
  </colItems>
  <dataFields count="2">
    <dataField name=" Ahorro con proceso " fld="39" baseField="0" baseItem="0"/>
    <dataField name="Ahorro sin proceso " fld="40" baseField="0" baseItem="0"/>
  </dataFields>
  <formats count="3">
    <format dxfId="50">
      <pivotArea outline="0" collapsedLevelsAreSubtotals="1" fieldPosition="0"/>
    </format>
    <format dxfId="51">
      <pivotArea field="3" type="button" dataOnly="0" labelOnly="1" outline="0" axis="axisRow" fieldPosition="0"/>
    </format>
    <format dxfId="52">
      <pivotArea dataOnly="0" labelOnly="1" outline="0" fieldPosition="0">
        <references count="1">
          <reference field="4294967294" count="2">
            <x v="0"/>
            <x v="1"/>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D407A124-F128-469B-8F15-4EB75909B1CA}" name="TablaDinámica2" cacheId="26620"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rowHeaderCaption="Dependencia de Destino">
  <location ref="B55:D67" firstHeaderRow="0" firstDataRow="1" firstDataCol="1"/>
  <pivotFields count="44">
    <pivotField showAll="0"/>
    <pivotField showAll="0"/>
    <pivotField showAll="0"/>
    <pivotField axis="axisRow" showAll="0" sortType="ascending">
      <items count="12">
        <item x="4"/>
        <item x="0"/>
        <item x="6"/>
        <item x="9"/>
        <item x="5"/>
        <item x="10"/>
        <item x="1"/>
        <item x="2"/>
        <item x="7"/>
        <item x="8"/>
        <item x="3"/>
        <item t="default"/>
      </items>
    </pivotField>
    <pivotField showAll="0"/>
    <pivotField showAll="0"/>
    <pivotField showAll="0"/>
    <pivotField numFmtId="14" showAll="0"/>
    <pivotField showAll="0"/>
    <pivotField showAll="0"/>
    <pivotField showAll="0"/>
    <pivotField showAll="0"/>
    <pivotField showAll="0"/>
    <pivotField showAll="0"/>
    <pivotField showAll="0"/>
    <pivotField showAll="0"/>
    <pivotField showAll="0">
      <items count="4">
        <item x="2"/>
        <item x="1"/>
        <item x="0"/>
        <item t="default"/>
      </items>
    </pivotField>
    <pivotField numFmtId="175" showAll="0"/>
    <pivotField numFmtId="175" showAll="0"/>
    <pivotField showAll="0"/>
    <pivotField showAll="0"/>
    <pivotField showAll="0"/>
    <pivotField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s>
  <rowFields count="1">
    <field x="3"/>
  </rowFields>
  <rowItems count="12">
    <i>
      <x/>
    </i>
    <i>
      <x v="1"/>
    </i>
    <i>
      <x v="2"/>
    </i>
    <i>
      <x v="3"/>
    </i>
    <i>
      <x v="4"/>
    </i>
    <i>
      <x v="5"/>
    </i>
    <i>
      <x v="6"/>
    </i>
    <i>
      <x v="7"/>
    </i>
    <i>
      <x v="8"/>
    </i>
    <i>
      <x v="9"/>
    </i>
    <i>
      <x v="10"/>
    </i>
    <i t="grand">
      <x/>
    </i>
  </rowItems>
  <colFields count="1">
    <field x="-2"/>
  </colFields>
  <colItems count="2">
    <i>
      <x/>
    </i>
    <i i="1">
      <x v="1"/>
    </i>
  </colItems>
  <dataFields count="2">
    <dataField name=" Ahorro con proceso " fld="38" baseField="0" baseItem="0"/>
    <dataField name="Ahorro sin proceso " fld="39" baseField="0" baseItem="0"/>
  </dataFields>
  <formats count="3">
    <format dxfId="47">
      <pivotArea outline="0" collapsedLevelsAreSubtotals="1" fieldPosition="0"/>
    </format>
    <format dxfId="48">
      <pivotArea field="3" type="button" dataOnly="0" labelOnly="1" outline="0" axis="axisRow" fieldPosition="0"/>
    </format>
    <format dxfId="49">
      <pivotArea dataOnly="0" labelOnly="1" outline="0" fieldPosition="0">
        <references count="1">
          <reference field="4294967294" count="2">
            <x v="0"/>
            <x v="1"/>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REC" xr10:uid="{00000000-0013-0000-FFFF-FFFF01000000}" sourceName="REC">
  <pivotTables>
    <pivotTable tabId="6" name="TablaDinámica1"/>
  </pivotTables>
  <data>
    <tabular pivotCacheId="173487889">
      <items count="4">
        <i x="1" s="1"/>
        <i x="2" s="1"/>
        <i x="3" s="1"/>
        <i x="0" s="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REC1" xr10:uid="{7B777A2A-A3DB-4722-85FD-DF08B50AAACA}" sourceName="REC">
  <pivotTables>
    <pivotTable tabId="21" name="TablaDinámica10"/>
  </pivotTables>
  <data>
    <tabular pivotCacheId="1493451275">
      <items count="3">
        <i x="0" s="1"/>
        <i x="2" s="1"/>
        <i x="1" s="1"/>
      </items>
    </tabular>
  </data>
  <extLst>
    <x:ext xmlns:x15="http://schemas.microsoft.com/office/spreadsheetml/2010/11/main" uri="{470722E0-AACD-4C17-9CDC-17EF765DBC7E}">
      <x15:slicerCacheHideItemsWithNoData/>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NOMBRE_UEJ" xr10:uid="{D8751C19-A555-40F5-ABD1-7AE3AF7212B0}" sourceName="NOMBRE UEJ">
  <pivotTables>
    <pivotTable tabId="6" name="TablaDinámica2"/>
  </pivotTables>
  <data>
    <tabular pivotCacheId="1637883956">
      <items count="22">
        <i x="21" s="1"/>
        <i x="0" s="1"/>
        <i x="1" s="1"/>
        <i x="2" s="1"/>
        <i x="3" s="1"/>
        <i x="4" s="1"/>
        <i x="5" s="1"/>
        <i x="6" s="1"/>
        <i x="7" s="1"/>
        <i x="8" s="1"/>
        <i x="9" s="1"/>
        <i x="10" s="1"/>
        <i x="11" s="1"/>
        <i x="12" s="1"/>
        <i x="13" s="1"/>
        <i x="14" s="1"/>
        <i x="15" s="1"/>
        <i x="16" s="1"/>
        <i x="17" s="1"/>
        <i x="18" s="1"/>
        <i x="19" s="1"/>
        <i x="20" s="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Fuente_dependencia" xr10:uid="{A04F648F-4161-4E19-861A-038DAEB87160}" sourceName="Fuente dependencia">
  <pivotTables>
    <pivotTable tabId="30" name="TablaDinámica1"/>
  </pivotTables>
  <data>
    <tabular pivotCacheId="1609543904">
      <items count="29">
        <i x="1"/>
        <i x="3"/>
        <i x="19" s="1"/>
        <i x="25" nd="1"/>
        <i x="8" nd="1"/>
        <i x="2" nd="1"/>
        <i x="17" nd="1"/>
        <i x="24" nd="1"/>
        <i x="23" nd="1"/>
        <i x="0" nd="1"/>
        <i x="4" nd="1"/>
        <i x="5" nd="1"/>
        <i x="6" nd="1"/>
        <i x="7" nd="1"/>
        <i x="9" nd="1"/>
        <i x="10" nd="1"/>
        <i x="11" nd="1"/>
        <i x="12" nd="1"/>
        <i x="13" nd="1"/>
        <i x="14" nd="1"/>
        <i x="15" nd="1"/>
        <i x="16" nd="1"/>
        <i x="18" nd="1"/>
        <i x="20" nd="1"/>
        <i x="21" nd="1"/>
        <i x="22" nd="1"/>
        <i x="26" nd="1"/>
        <i x="27" nd="1"/>
        <i x="28" nd="1"/>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ESCRIPCION5" xr10:uid="{003DFDCF-BB37-4B79-95FC-B327C0811B98}" sourceName="DESCRIPCION5">
  <pivotTables>
    <pivotTable tabId="6" name="TablaDinámica1"/>
  </pivotTables>
  <data>
    <tabular pivotCacheId="173487889">
      <items count="2">
        <i x="1" s="1"/>
        <i x="0" s="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ESCRIPCION2" xr10:uid="{00000000-0013-0000-FFFF-FFFF03000000}" sourceName="DESCRIPCION2">
  <pivotTables>
    <pivotTable tabId="6" name="TablaDinámica1"/>
  </pivotTables>
  <data>
    <tabular pivotCacheId="173487889">
      <items count="11">
        <i x="5" s="1"/>
        <i x="0" s="1"/>
        <i x="6" s="1"/>
        <i x="9" s="1"/>
        <i x="3" s="1"/>
        <i x="4" s="1"/>
        <i x="10" s="1"/>
        <i x="8" s="1"/>
        <i x="1" s="1"/>
        <i x="2" s="1"/>
        <i x="7" s="1"/>
      </items>
    </tabular>
  </data>
  <extLst>
    <x:ext xmlns:x15="http://schemas.microsoft.com/office/spreadsheetml/2010/11/main" uri="{470722E0-AACD-4C17-9CDC-17EF765DBC7E}">
      <x15:slicerCacheHideItemsWithNoData/>
    </x:ext>
  </extLst>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probación_OCI_1" xr10:uid="{F0BFC978-C595-45A9-8F18-971F7174B038}" sourceName="Aprobación OCI 1">
  <pivotTables>
    <pivotTable tabId="45" name="TablaDinámica3"/>
  </pivotTables>
  <data>
    <tabular pivotCacheId="324976071">
      <items count="3">
        <i x="0" s="1"/>
        <i x="2" s="1"/>
        <i x="1" s="1"/>
      </items>
    </tabular>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probación_OCI_2" xr10:uid="{80810241-D3F0-46AD-A790-A81E91A9063E}" sourceName="Aprobación OCI 2">
  <pivotTables>
    <pivotTable tabId="45" name="TablaDinámica3"/>
  </pivotTables>
  <data>
    <tabular pivotCacheId="324976071">
      <items count="1">
        <i x="0" s="1"/>
      </items>
    </tabular>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probación_OCI_3" xr10:uid="{CF53E177-CA2C-4CA1-AB8F-FF9EE07AF006}" sourceName="Aprobación OCI 3">
  <pivotTables>
    <pivotTable tabId="45" name="TablaDinámica3"/>
  </pivotTables>
  <data>
    <tabular pivotCacheId="324976071">
      <items count="1">
        <i x="0" s="1"/>
      </items>
    </tabular>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probación_OCI_4" xr10:uid="{5ACAFA20-E084-4737-90AB-553B776348C7}" sourceName="Aprobación OCI 4">
  <pivotTables>
    <pivotTable tabId="45" name="TablaDinámica3"/>
  </pivotTables>
  <data>
    <tabular pivotCacheId="324976071">
      <items count="1">
        <i x="0" s="1"/>
      </items>
    </tabular>
  </data>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probación_OCI_11" xr10:uid="{57C0D820-D759-459F-9E2C-70242E7253CF}" sourceName="Aprobación OCI 1">
  <pivotTables>
    <pivotTable tabId="51" name="TablaDinámica3"/>
  </pivotTables>
  <data>
    <tabular pivotCacheId="773771739">
      <items count="4">
        <i x="0" s="1"/>
        <i x="1" s="1"/>
        <i x="2" s="1"/>
        <i x="3"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ESCRIPCION" xr10:uid="{00000000-0013-0000-FFFF-FFFF02000000}" sourceName="DESCRIPCION">
  <pivotTables>
    <pivotTable tabId="6" name="TablaDinámica1"/>
  </pivotTables>
  <data>
    <tabular pivotCacheId="173487889">
      <items count="20">
        <i x="13" s="1"/>
        <i x="3" s="1"/>
        <i x="7" s="1"/>
        <i x="1" s="1"/>
        <i x="9" s="1"/>
        <i x="14" s="1"/>
        <i x="15" s="1"/>
        <i x="16" s="1"/>
        <i x="18" s="1"/>
        <i x="12" s="1"/>
        <i x="10" s="1"/>
        <i x="17" s="1"/>
        <i x="8" s="1"/>
        <i x="5" s="1"/>
        <i x="11" s="1"/>
        <i x="4" s="1"/>
        <i x="2" s="1"/>
        <i x="0" s="1"/>
        <i x="6" s="1"/>
        <i x="19" s="1" nd="1"/>
      </items>
    </tabular>
  </data>
  <extLst>
    <x:ext xmlns:x15="http://schemas.microsoft.com/office/spreadsheetml/2010/11/main" uri="{470722E0-AACD-4C17-9CDC-17EF765DBC7E}">
      <x15:slicerCacheHideItemsWithNoData/>
    </x:ext>
  </extLst>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probación_OCI_21" xr10:uid="{97893091-A2CB-4F22-A1D7-BBB5BC14DEDB}" sourceName="Aprobación OCI 2">
  <pivotTables>
    <pivotTable tabId="51" name="TablaDinámica3"/>
  </pivotTables>
  <data>
    <tabular pivotCacheId="773771739">
      <items count="1">
        <i x="0" s="1"/>
      </items>
    </tabular>
  </data>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probación_OCI_31" xr10:uid="{C55D3166-224E-4A1B-905C-5B48ECB7B04D}" sourceName="Aprobación OCI 3">
  <pivotTables>
    <pivotTable tabId="51" name="TablaDinámica3"/>
  </pivotTables>
  <data>
    <tabular pivotCacheId="773771739">
      <items count="1">
        <i x="0" s="1"/>
      </items>
    </tabular>
  </data>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probación_OCI_41" xr10:uid="{4D6150DB-1FE7-46C9-95F4-31B2443D0280}" sourceName="Aprobación OCI 4">
  <pivotTables>
    <pivotTable tabId="51" name="TablaDinámica3"/>
  </pivotTables>
  <data>
    <tabular pivotCacheId="773771739">
      <items count="1">
        <i x="0" s="1"/>
      </items>
    </tabular>
  </data>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FUENTE_DE_LOS_RECURSOS" xr10:uid="{2A23EF79-4E9A-4CDC-86BC-F8D2498D7F6D}" sourceName="FUENTE DE LOS RECURSOS">
  <data>
    <tabular pivotCacheId="76411028">
      <items count="6">
        <i x="0" s="1"/>
        <i x="4" s="1"/>
        <i x="5" s="1"/>
        <i x="2" s="1"/>
        <i x="3" s="1"/>
        <i x="1" s="1"/>
      </items>
    </tabular>
  </data>
  <extLst>
    <x:ext xmlns:x15="http://schemas.microsoft.com/office/spreadsheetml/2010/11/main" uri="{470722E0-AACD-4C17-9CDC-17EF765DBC7E}">
      <x15:slicerCacheHideItemsWithNoData/>
    </x:ext>
  </extLst>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ipo_de_Recurso" xr10:uid="{99CBA0B8-C38D-40A5-8D4E-D215DB617D34}" sourceName="Tipo de Recurso">
  <data>
    <tabular pivotCacheId="76411028">
      <items count="3">
        <i x="1" s="1"/>
        <i x="0" s="1"/>
        <i x="2" s="1"/>
      </items>
    </tabular>
  </data>
  <extLst>
    <x:ext xmlns:x15="http://schemas.microsoft.com/office/spreadsheetml/2010/11/main" uri="{470722E0-AACD-4C17-9CDC-17EF765DBC7E}">
      <x15:slicerCacheHideItemsWithNoData/>
    </x:ext>
  </extLst>
</slicerCacheDefinition>
</file>

<file path=xl/slicerCaches/slicerCache2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FUENTE_DE_LOS_RECURSOS1" xr10:uid="{3662A07F-BD59-4F0F-A4B6-BD8E19521048}" sourceName="FUENTE DE LOS RECURSOS">
  <pivotTables>
    <pivotTable tabId="50" name="TablaDinámica2"/>
  </pivotTables>
  <data>
    <tabular pivotCacheId="97376498">
      <items count="3">
        <i x="2" s="1"/>
        <i x="1" s="1"/>
        <i x="0" s="1"/>
      </items>
    </tabular>
  </data>
</slicerCacheDefinition>
</file>

<file path=xl/slicerCaches/slicerCache2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ipo_de_Recurso1" xr10:uid="{0C57ABA4-0D6A-485A-8969-ED598531EF3D}" sourceName="Tipo de Recurso">
  <pivotTables>
    <pivotTable tabId="50" name="TablaDinámica2"/>
  </pivotTables>
  <data>
    <tabular pivotCacheId="97376498">
      <items count="3">
        <i x="1" s="1"/>
        <i x="0" s="1"/>
        <i x="2" s="1"/>
      </items>
    </tabular>
  </data>
</slicerCacheDefinition>
</file>

<file path=xl/slicerCaches/slicerCache2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FUENTE_DE_LOS_RECURSOS2" xr10:uid="{A9638C9E-9A7C-44AE-BF24-801FEAE09230}" sourceName="FUENTE DE LOS RECURSOS">
  <pivotTables>
    <pivotTable tabId="50" name="TablaDinámica4"/>
  </pivotTables>
  <data>
    <tabular pivotCacheId="119575548">
      <items count="3">
        <i x="1" s="1"/>
        <i x="2" s="1"/>
        <i x="0" s="1"/>
      </items>
    </tabular>
  </data>
  <extLst>
    <x:ext xmlns:x15="http://schemas.microsoft.com/office/spreadsheetml/2010/11/main" uri="{470722E0-AACD-4C17-9CDC-17EF765DBC7E}">
      <x15:slicerCacheHideItemsWithNoData/>
    </x:ext>
  </extLst>
</slicerCacheDefinition>
</file>

<file path=xl/slicerCaches/slicerCache2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ipo_de_Recurso2" xr10:uid="{498BA40B-28A0-43BB-ABC4-18E3EF9C038C}" sourceName="Tipo de Recurso">
  <pivotTables>
    <pivotTable tabId="50" name="TablaDinámica4"/>
  </pivotTables>
  <data>
    <tabular pivotCacheId="119575548">
      <items count="3">
        <i x="0" s="1"/>
        <i x="1" s="1"/>
        <i x="2" s="1" nd="1"/>
      </items>
    </tabular>
  </data>
  <extLst>
    <x:ext xmlns:x15="http://schemas.microsoft.com/office/spreadsheetml/2010/11/main" uri="{470722E0-AACD-4C17-9CDC-17EF765DBC7E}">
      <x15:slicerCacheHideItemsWithNoData/>
    </x:ext>
  </extLst>
</slicerCacheDefinition>
</file>

<file path=xl/slicerCaches/slicerCache2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FUENTE_DE_LOS_RECURSOS3" xr10:uid="{B0D4FDDF-3644-45DB-A4C4-1134040D8297}" sourceName="FUENTE DE LOS RECURSOS">
  <pivotTables>
    <pivotTable tabId="50" name="TablaDinámica9"/>
  </pivotTables>
  <data>
    <tabular pivotCacheId="1803688463">
      <items count="3">
        <i x="0" s="1"/>
        <i x="2" s="1"/>
        <i x="1"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IPO1" xr10:uid="{00000000-0013-0000-FFFF-FFFF05000000}" sourceName="TIPO">
  <pivotTables>
    <pivotTable tabId="6" name="TablaDinámica2"/>
  </pivotTables>
  <data>
    <tabular pivotCacheId="1637883956">
      <items count="2">
        <i x="0" s="1"/>
        <i x="1" s="1"/>
      </items>
    </tabular>
  </data>
  <extLst>
    <x:ext xmlns:x15="http://schemas.microsoft.com/office/spreadsheetml/2010/11/main" uri="{470722E0-AACD-4C17-9CDC-17EF765DBC7E}">
      <x15:slicerCacheHideItemsWithNoData/>
    </x:ext>
  </extLst>
</slicerCacheDefinition>
</file>

<file path=xl/slicerCaches/slicerCache3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ipo_de_Recurso3" xr10:uid="{DFB8AE2F-4F63-489A-8376-FD8442ABD2CA}" sourceName="Tipo de Recurso">
  <pivotTables>
    <pivotTable tabId="50" name="TablaDinámica9"/>
  </pivotTables>
  <data>
    <tabular pivotCacheId="1803688463">
      <items count="3">
        <i x="1" s="1"/>
        <i x="0" s="1"/>
        <i x="2" s="1" nd="1"/>
      </items>
    </tabular>
  </data>
  <extLst>
    <x:ext xmlns:x15="http://schemas.microsoft.com/office/spreadsheetml/2010/11/main" uri="{470722E0-AACD-4C17-9CDC-17EF765DBC7E}">
      <x15:slicerCacheHideItemsWithNoData/>
    </x:ext>
  </extLst>
</slicerCacheDefinition>
</file>

<file path=xl/slicerCaches/slicerCache3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FUENTE_DE_LOS_RECURSOS4" xr10:uid="{8426566A-CDCA-4190-B7F0-1762D30E1984}" sourceName="FUENTE DE LOS RECURSOS">
  <pivotTables>
    <pivotTable tabId="50" name="TablaDinámica5"/>
  </pivotTables>
  <data>
    <tabular pivotCacheId="1202735562">
      <items count="4">
        <i x="0" s="1"/>
        <i x="1" s="1"/>
        <i x="2" s="1"/>
        <i x="3" s="1" nd="1"/>
      </items>
    </tabular>
  </data>
  <extLst>
    <x:ext xmlns:x15="http://schemas.microsoft.com/office/spreadsheetml/2010/11/main" uri="{470722E0-AACD-4C17-9CDC-17EF765DBC7E}">
      <x15:slicerCacheHideItemsWithNoData/>
    </x:ext>
  </extLst>
</slicerCacheDefinition>
</file>

<file path=xl/slicerCaches/slicerCache3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ipo_de_Recurso4" xr10:uid="{7BC3802C-54D6-43A8-9FB0-0F7B0875282D}" sourceName="Tipo de Recurso">
  <pivotTables>
    <pivotTable tabId="50" name="TablaDinámica5"/>
  </pivotTables>
  <data>
    <tabular pivotCacheId="1202735562">
      <items count="3">
        <i x="1" s="1"/>
        <i x="0" s="1"/>
        <i x="2" s="1"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REC2" xr10:uid="{00000000-0013-0000-FFFF-FFFF06000000}" sourceName="REC">
  <pivotTables>
    <pivotTable tabId="6" name="TablaDinámica2"/>
  </pivotTables>
  <data>
    <tabular pivotCacheId="1637883956">
      <items count="3">
        <i x="0" s="1"/>
        <i x="2" s="1"/>
        <i x="1" s="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Proyecto" xr10:uid="{00000000-0013-0000-FFFF-FFFF07000000}" sourceName="Proyecto">
  <pivotTables>
    <pivotTable tabId="6" name="TablaDinámica4"/>
    <pivotTable tabId="6" name="TablaDinámica6"/>
  </pivotTables>
  <data>
    <tabular pivotCacheId="7">
      <items count="11">
        <i x="0" s="1"/>
        <i x="1" s="1"/>
        <i x="2" s="1"/>
        <i x="3" s="1"/>
        <i x="4" s="1"/>
        <i x="5" s="1"/>
        <i x="6" s="1"/>
        <i x="7" s="1"/>
        <i x="8" s="1"/>
        <i x="10" s="1" nd="1"/>
        <i x="9" s="1"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Área" xr10:uid="{00000000-0013-0000-FFFF-FFFF08000000}" sourceName="Área">
  <pivotTables>
    <pivotTable tabId="6" name="TablaDinámica4"/>
    <pivotTable tabId="6" name="TablaDinámica6"/>
  </pivotTables>
  <data>
    <tabular pivotCacheId="7">
      <items count="13">
        <i x="3" s="1"/>
        <i x="1" s="1"/>
        <i x="8" s="1"/>
        <i x="6" s="1"/>
        <i x="2" s="1"/>
        <i x="7" s="1"/>
        <i x="12" s="1"/>
        <i x="5" s="1"/>
        <i x="9" s="1"/>
        <i x="4" s="1"/>
        <i x="10" s="1"/>
        <i x="0" s="1"/>
        <i x="11" s="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Proyecto1" xr10:uid="{00000000-0013-0000-FFFF-FFFF09000000}" sourceName="Proyecto">
  <pivotTables>
    <pivotTable tabId="21" name="TablaDinámica10"/>
  </pivotTables>
  <data>
    <tabular pivotCacheId="1493451275">
      <items count="12">
        <i x="6" s="1"/>
        <i x="10" s="1"/>
        <i x="11" s="1"/>
        <i x="3" s="1"/>
        <i x="2" s="1"/>
        <i x="4" s="1"/>
        <i x="1" s="1"/>
        <i x="5" s="1"/>
        <i x="8" s="1"/>
        <i x="0" s="1"/>
        <i x="7" s="1"/>
        <i x="9" s="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ependencia_Descripcion" xr10:uid="{D9F80F83-F73D-420F-A10A-D096CBD3C622}" sourceName="Dependencia Descripcion">
  <pivotTables>
    <pivotTable tabId="30" name="TablaDinámica1"/>
  </pivotTables>
  <data>
    <tabular pivotCacheId="1609543904">
      <items count="29">
        <i x="15" s="1"/>
        <i x="24" nd="1"/>
        <i x="21" nd="1"/>
        <i x="22" nd="1"/>
        <i x="25" nd="1"/>
        <i x="13" nd="1"/>
        <i x="23" nd="1"/>
        <i x="20" nd="1"/>
        <i x="19" nd="1"/>
        <i x="0" nd="1"/>
        <i x="1" nd="1"/>
        <i x="2" nd="1"/>
        <i x="3" nd="1"/>
        <i x="4" nd="1"/>
        <i x="5" nd="1"/>
        <i x="6" nd="1"/>
        <i x="7" nd="1"/>
        <i x="8" nd="1"/>
        <i x="9" nd="1"/>
        <i x="10" nd="1"/>
        <i x="11" nd="1"/>
        <i x="12" nd="1"/>
        <i x="14" nd="1"/>
        <i x="16" nd="1"/>
        <i x="17" nd="1"/>
        <i x="18" nd="1"/>
        <i x="26" nd="1"/>
        <i x="27" nd="1"/>
        <i x="28" nd="1"/>
      </items>
    </tabular>
  </data>
  <extLs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Recurso" xr10:uid="{7B1FAD98-A32E-44FD-A16B-6037D10AFA9D}" sourceName="Recurso">
  <pivotTables>
    <pivotTable tabId="30" name="TablaDinámica1"/>
  </pivotTables>
  <data>
    <tabular pivotCacheId="1609543904">
      <items count="4">
        <i x="0" s="1"/>
        <i x="1" nd="1"/>
        <i x="2" nd="1"/>
        <i x="3"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UENTE DE LOS RECURSOS" xr10:uid="{5DB39072-A15B-4532-B64C-027192BC0204}" cache="SegmentaciónDeDatos_FUENTE_DE_LOS_RECURSOS" caption="FUENTE DE LOS RECURSOS" style="SlicerStyleDark1" rowHeight="257175"/>
  <slicer name="Tipo de Recurso" xr10:uid="{78BF7420-F0C5-4A42-A4D4-57DE466437C1}" cache="SegmentaciónDeDatos_Tipo_de_Recurso" caption="Tipo de Recurso" style="SlicerStyleDark1" rowHeight="257175"/>
  <slicer name="FUENTE DE LOS RECURSOS 1" xr10:uid="{B3BB85B6-F7ED-49A1-B809-813C05AB598F}" cache="SegmentaciónDeDatos_FUENTE_DE_LOS_RECURSOS1" caption="FUENTE DE LOS RECURSOS" style="SlicerStyleDark1" rowHeight="257175"/>
  <slicer name="Tipo de Recurso 1" xr10:uid="{24985136-5EAE-4F2A-A349-949CB3FC51F5}" cache="SegmentaciónDeDatos_Tipo_de_Recurso1" caption="Tipo de Recurso" style="SlicerStyleDark1" rowHeight="257175"/>
  <slicer name="FUENTE DE LOS RECURSOS 2" xr10:uid="{BA8D6DA7-DB87-41EC-8647-A15F1FB804AE}" cache="SegmentaciónDeDatos_FUENTE_DE_LOS_RECURSOS2" caption="FUENTE DE LOS RECURSOS" style="SlicerStyleDark1" rowHeight="257175"/>
  <slicer name="Tipo de Recurso 2" xr10:uid="{593DD420-7D2E-4CA0-9391-CF6FED75504C}" cache="SegmentaciónDeDatos_Tipo_de_Recurso2" caption="Tipo de Recurso" style="SlicerStyleDark1" rowHeight="257175"/>
  <slicer name="FUENTE DE LOS RECURSOS 3" xr10:uid="{0839FA81-53BE-48F2-955D-9AC0222118FA}" cache="SegmentaciónDeDatos_FUENTE_DE_LOS_RECURSOS3" caption="FUENTE DE LOS RECURSOS" style="SlicerStyleDark1" rowHeight="257175"/>
  <slicer name="Tipo de Recurso 3" xr10:uid="{3AE922A3-B823-41C9-AD9D-AF4B7ADEA039}" cache="SegmentaciónDeDatos_Tipo_de_Recurso3" caption="Tipo de Recurso" style="SlicerStyleDark1" rowHeight="257175"/>
  <slicer name="FUENTE DE LOS RECURSOS 4" xr10:uid="{2484F2FC-BADF-4DCE-A1E9-261035D90241}" cache="SegmentaciónDeDatos_FUENTE_DE_LOS_RECURSOS4" caption="FUENTE DE LOS RECURSOS" style="SlicerStyleDark1" rowHeight="257175"/>
  <slicer name="Tipo de Recurso 4" xr10:uid="{13B572DA-D7A7-4557-A903-4E24F2B1A2A9}" cache="SegmentaciónDeDatos_Tipo_de_Recurso4" caption="Tipo de Recurso" style="SlicerStyleDark1" rowHeight="257175"/>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C" xr10:uid="{00000000-0014-0000-FFFF-FFFF01000000}" cache="SegmentaciónDeDatos_REC" caption="Fuentes Recursos" style="SlicerStyleDark1" rowHeight="257175"/>
  <slicer name="DESCRIPCION" xr10:uid="{00000000-0014-0000-FFFF-FFFF02000000}" cache="SegmentaciónDeDatos_DESCRIPCION" caption="Descripción" style="SlicerStyleDark1" rowHeight="257175"/>
  <slicer name="DESCRIPCION5" xr10:uid="{502653FF-C311-4C04-BE46-F728DC2C1B87}" cache="SegmentaciónDeDatos_DESCRIPCION5" caption="Tipo de Gasto" style="SlicerStyleDark1" rowHeight="257175"/>
  <slicer name="DESCRIPCION2" xr10:uid="{00000000-0014-0000-FFFF-FFFF03000000}" cache="SegmentaciónDeDatos_DESCRIPCION2" caption="Rubro" style="SlicerStyleDark1" rowHeight="257175"/>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IPO 1" xr10:uid="{00000000-0014-0000-FFFF-FFFF05000000}" cache="SegmentaciónDeDatos_TIPO1" caption="Tipo de gasto" columnCount="2" style="SlicerStyleDark1" rowHeight="241300"/>
  <slicer name="REC 1" xr10:uid="{00000000-0014-0000-FFFF-FFFF06000000}" cache="SegmentaciónDeDatos_REC2" caption="Fuentes Recursos" columnCount="3" style="SlicerStyleDark1" rowHeight="241300"/>
  <slicer name="Territorial" xr10:uid="{A647C047-4D04-402C-9E27-EB445808C987}" cache="SegmentaciónDeDatos_NOMBRE_UEJ" caption="Territorial" style="SlicerStyleDark1" rowHeight="257175"/>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royecto 1" xr10:uid="{00000000-0014-0000-FFFF-FFFF07000000}" cache="SegmentaciónDeDatos_Proyecto1" caption="Proyecto" style="SlicerStyleDark1" rowHeight="257175"/>
  <slicer name="REC 2" xr10:uid="{5D90084A-932A-4EC7-835F-F853A442B81F}" cache="SegmentaciónDeDatos_REC1" caption="Fuente Recursos" columnCount="2" style="SlicerStyleDark1" rowHeight="257175"/>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pendencia Descripcion" xr10:uid="{5AAE3A9A-BCD7-465B-B0F4-22D279018BA7}" cache="SegmentaciónDeDatos_Dependencia_Descripcion" caption="Dependencia" columnCount="3" style="SlicerStyleDark1" rowHeight="257175"/>
  <slicer name="Recurso" xr10:uid="{820BEEED-B9DD-492D-BCAD-0490E509AB0A}" cache="SegmentaciónDeDatos_Recurso" caption="Recurso" columnCount="2" style="SlicerStyleDark1" rowHeight="257175"/>
  <slicer name="Fuente dependencia" xr10:uid="{9D42D0D9-29D3-4659-936C-7E9CE85E516D}" cache="SegmentaciónDeDatos_Fuente_dependencia" caption="Fuente traslado de recursos" columnCount="3" style="SlicerStyleDark1" rowHeight="257175"/>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royecto" xr10:uid="{00000000-0014-0000-FFFF-FFFF08000000}" cache="SegmentaciónDeDatos_Proyecto" caption="Proyecto" style="SlicerStyleDark1" rowHeight="257175"/>
  <slicer name="Área" xr10:uid="{00000000-0014-0000-FFFF-FFFF09000000}" cache="SegmentaciónDeDatos_Área" caption="Área" style="SlicerStyleDark1" rowHeight="257175"/>
</slicers>
</file>

<file path=xl/slicers/slicer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probación OCI 1" xr10:uid="{3A752ACB-F857-44C6-9EF8-4E1338DC8288}" cache="SegmentaciónDeDatos_Aprobación_OCI_1" caption="Aprobación OCI trimestre 1" style="SlicerStyleDark1" rowHeight="257175"/>
  <slicer name="Aprobación OCI 2" xr10:uid="{2E258FD9-923B-4B88-998D-596A68BC8CD5}" cache="SegmentaciónDeDatos_Aprobación_OCI_2" caption="Aprobación OCI trimestre 2" style="SlicerStyleDark1" rowHeight="257175"/>
  <slicer name="Aprobación OCI 3" xr10:uid="{5D46E86F-C3F7-44DE-81AB-2018BFFD4ED9}" cache="SegmentaciónDeDatos_Aprobación_OCI_3" caption="Aprobación OCI trimestre 3" style="SlicerStyleDark1" rowHeight="257175"/>
  <slicer name="Aprobación OCI 4" xr10:uid="{6A02FD9C-38AF-477D-A2F5-A297F38B3900}" cache="SegmentaciónDeDatos_Aprobación_OCI_4" caption="Aprobación OCI trimestre 4" style="SlicerStyleDark1" rowHeight="257175"/>
</slicers>
</file>

<file path=xl/slicers/slicer8.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probación OCI 5" xr10:uid="{C40591AF-BE1A-436B-B47B-05C376386C35}" cache="SegmentaciónDeDatos_Aprobación_OCI_11" caption="Aprobación OCI trimestre 1" style="SlicerStyleDark1" rowHeight="257175"/>
  <slicer name="Aprobación OCI 6" xr10:uid="{359F242E-E76F-4A32-8F03-549E66931F88}" cache="SegmentaciónDeDatos_Aprobación_OCI_21" caption="Aprobación OCI trimestre 2" style="SlicerStyleDark1" rowHeight="257175"/>
  <slicer name="Aprobación OCI 7" xr10:uid="{11832F10-7060-4ACF-BD6F-4797BF52E909}" cache="SegmentaciónDeDatos_Aprobación_OCI_31" caption="Aprobación OCI trimestre 3" style="SlicerStyleDark1" rowHeight="257175"/>
  <slicer name="Aprobación OCI 8" xr10:uid="{D8F849C0-B494-489F-8DED-8C2A564C8914}" cache="SegmentaciónDeDatos_Aprobación_OCI_41" caption="Aprobación OCI trimestre 4" style="SlicerStyleDark1" rowHeight="257175"/>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rinterSettings" Target="../printerSettings/printerSettings1.bin"/><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3" Type="http://schemas.openxmlformats.org/officeDocument/2006/relationships/pivotTable" Target="../pivotTables/pivotTable8.xml"/><Relationship Id="rId7" Type="http://schemas.microsoft.com/office/2007/relationships/slicer" Target="../slicers/slicer1.xml"/><Relationship Id="rId2" Type="http://schemas.openxmlformats.org/officeDocument/2006/relationships/pivotTable" Target="../pivotTables/pivotTable7.xml"/><Relationship Id="rId1" Type="http://schemas.openxmlformats.org/officeDocument/2006/relationships/pivotTable" Target="../pivotTables/pivotTable6.xml"/><Relationship Id="rId6" Type="http://schemas.openxmlformats.org/officeDocument/2006/relationships/drawing" Target="../drawings/drawing2.xml"/><Relationship Id="rId5" Type="http://schemas.openxmlformats.org/officeDocument/2006/relationships/pivotTable" Target="../pivotTables/pivotTable10.xml"/><Relationship Id="rId4" Type="http://schemas.openxmlformats.org/officeDocument/2006/relationships/pivotTable" Target="../pivotTables/pivotTable9.xml"/></Relationships>
</file>

<file path=xl/worksheets/_rels/sheet14.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4.bin"/><Relationship Id="rId1" Type="http://schemas.openxmlformats.org/officeDocument/2006/relationships/pivotTable" Target="../pivotTables/pivotTable11.xml"/><Relationship Id="rId4" Type="http://schemas.microsoft.com/office/2007/relationships/slicer" Target="../slicers/slicer4.xml"/></Relationships>
</file>

<file path=xl/worksheets/_rels/sheet17.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10.xml"/><Relationship Id="rId1" Type="http://schemas.openxmlformats.org/officeDocument/2006/relationships/pivotTable" Target="../pivotTables/pivotTable12.x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5.bin"/><Relationship Id="rId1" Type="http://schemas.openxmlformats.org/officeDocument/2006/relationships/pivotTable" Target="../pivotTables/pivotTable13.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0.xml.rels><?xml version="1.0" encoding="UTF-8" standalone="yes"?>
<Relationships xmlns="http://schemas.openxmlformats.org/package/2006/relationships"><Relationship Id="rId2" Type="http://schemas.microsoft.com/office/2007/relationships/slicer" Target="../slicers/slicer6.xml"/><Relationship Id="rId1" Type="http://schemas.openxmlformats.org/officeDocument/2006/relationships/drawing" Target="../drawings/drawing13.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ivotTable" Target="../pivotTables/pivotTable14.xml"/></Relationships>
</file>

<file path=xl/worksheets/_rels/sheet22.xml.rels><?xml version="1.0" encoding="UTF-8" standalone="yes"?>
<Relationships xmlns="http://schemas.openxmlformats.org/package/2006/relationships"><Relationship Id="rId3" Type="http://schemas.microsoft.com/office/2007/relationships/slicer" Target="../slicers/slicer7.xml"/><Relationship Id="rId2" Type="http://schemas.openxmlformats.org/officeDocument/2006/relationships/drawing" Target="../drawings/drawing15.xml"/><Relationship Id="rId1" Type="http://schemas.openxmlformats.org/officeDocument/2006/relationships/pivotTable" Target="../pivotTables/pivotTable15.xml"/></Relationships>
</file>

<file path=xl/worksheets/_rels/sheet23.xml.rels><?xml version="1.0" encoding="UTF-8" standalone="yes"?>
<Relationships xmlns="http://schemas.openxmlformats.org/package/2006/relationships"><Relationship Id="rId3" Type="http://schemas.microsoft.com/office/2007/relationships/slicer" Target="../slicers/slicer8.xml"/><Relationship Id="rId2" Type="http://schemas.openxmlformats.org/officeDocument/2006/relationships/drawing" Target="../drawings/drawing16.xml"/><Relationship Id="rId1" Type="http://schemas.openxmlformats.org/officeDocument/2006/relationships/pivotTable" Target="../pivotTables/pivotTable1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BU71"/>
  <sheetViews>
    <sheetView topLeftCell="B11" zoomScale="70" zoomScaleNormal="70" workbookViewId="0">
      <selection activeCell="A11" sqref="A11"/>
    </sheetView>
  </sheetViews>
  <sheetFormatPr defaultColWidth="11" defaultRowHeight="15.95"/>
  <cols>
    <col min="1" max="1" width="173" bestFit="1" customWidth="1"/>
    <col min="2" max="2" width="18" bestFit="1" customWidth="1"/>
    <col min="3" max="3" width="20.625" bestFit="1" customWidth="1"/>
    <col min="4" max="4" width="16.375" bestFit="1" customWidth="1"/>
    <col min="5" max="5" width="20.5" bestFit="1" customWidth="1"/>
    <col min="6" max="6" width="15.125" bestFit="1" customWidth="1"/>
    <col min="7" max="7" width="17.625" hidden="1" customWidth="1"/>
    <col min="8" max="9" width="15.125" bestFit="1" customWidth="1"/>
    <col min="29" max="29" width="116.125" bestFit="1" customWidth="1"/>
    <col min="30" max="31" width="36.625" bestFit="1" customWidth="1"/>
    <col min="32" max="32" width="11.875" customWidth="1"/>
    <col min="33" max="33" width="16.5" bestFit="1" customWidth="1"/>
    <col min="37" max="37" width="11.875" bestFit="1" customWidth="1"/>
    <col min="42" max="43" width="11.875" bestFit="1" customWidth="1"/>
    <col min="48" max="48" width="15.125" bestFit="1" customWidth="1"/>
    <col min="49" max="49" width="16.625" bestFit="1" customWidth="1"/>
    <col min="50" max="50" width="14.5" bestFit="1" customWidth="1"/>
    <col min="51" max="56" width="15.125" bestFit="1" customWidth="1"/>
    <col min="57" max="57" width="16.125" bestFit="1" customWidth="1"/>
    <col min="58" max="58" width="136.5" bestFit="1" customWidth="1"/>
    <col min="59" max="68" width="21" bestFit="1" customWidth="1"/>
    <col min="69" max="69" width="25.5" bestFit="1" customWidth="1"/>
    <col min="70" max="70" width="17" bestFit="1" customWidth="1"/>
    <col min="71" max="71" width="25.875" bestFit="1" customWidth="1"/>
    <col min="72" max="72" width="24.375" bestFit="1" customWidth="1"/>
    <col min="73" max="73" width="19.5" bestFit="1" customWidth="1"/>
    <col min="74" max="74" width="25.625" bestFit="1" customWidth="1"/>
    <col min="75" max="75" width="17.125" bestFit="1" customWidth="1"/>
    <col min="76" max="76" width="26.375" bestFit="1" customWidth="1"/>
    <col min="77" max="77" width="24.5" bestFit="1" customWidth="1"/>
    <col min="78" max="78" width="19.625" bestFit="1" customWidth="1"/>
  </cols>
  <sheetData>
    <row r="1" spans="1:73" ht="17.100000000000001">
      <c r="A1" s="5" t="s">
        <v>0</v>
      </c>
      <c r="B1" s="169" t="s">
        <v>1</v>
      </c>
      <c r="C1" s="169" t="s">
        <v>2</v>
      </c>
      <c r="D1" s="169" t="s">
        <v>3</v>
      </c>
      <c r="E1" s="169" t="s">
        <v>4</v>
      </c>
      <c r="F1" s="169" t="s">
        <v>5</v>
      </c>
      <c r="G1" s="169" t="s">
        <v>6</v>
      </c>
      <c r="H1" s="169" t="s">
        <v>7</v>
      </c>
      <c r="I1" s="169" t="s">
        <v>8</v>
      </c>
      <c r="P1" s="13" t="s">
        <v>9</v>
      </c>
      <c r="Q1" s="13" t="s">
        <v>10</v>
      </c>
      <c r="R1" s="14" t="s">
        <v>11</v>
      </c>
      <c r="S1" s="13" t="s">
        <v>12</v>
      </c>
      <c r="T1" s="13" t="s">
        <v>13</v>
      </c>
      <c r="U1" s="13" t="s">
        <v>14</v>
      </c>
      <c r="V1" s="15" t="s">
        <v>15</v>
      </c>
      <c r="W1" s="14" t="s">
        <v>16</v>
      </c>
      <c r="X1" s="14" t="s">
        <v>17</v>
      </c>
      <c r="Y1" s="14" t="s">
        <v>18</v>
      </c>
      <c r="AC1" s="5" t="s">
        <v>9</v>
      </c>
      <c r="AD1" t="s">
        <v>19</v>
      </c>
      <c r="AM1" s="5" t="s">
        <v>9</v>
      </c>
      <c r="AN1" t="s">
        <v>11</v>
      </c>
      <c r="AV1" s="5" t="s">
        <v>20</v>
      </c>
      <c r="AW1" t="s">
        <v>21</v>
      </c>
      <c r="AX1" s="3"/>
      <c r="AY1" s="3"/>
      <c r="AZ1" s="3"/>
      <c r="BA1" s="3"/>
      <c r="BB1" s="3"/>
      <c r="BC1" s="3"/>
      <c r="BD1" s="3"/>
      <c r="BE1" s="3"/>
      <c r="BF1" s="5" t="s">
        <v>20</v>
      </c>
      <c r="BG1" t="s">
        <v>22</v>
      </c>
    </row>
    <row r="2" spans="1:73" ht="15.75" hidden="1" customHeight="1">
      <c r="A2" s="168" t="s">
        <v>23</v>
      </c>
      <c r="B2" s="4">
        <v>85428256866</v>
      </c>
      <c r="C2" s="4">
        <v>16410256866</v>
      </c>
      <c r="D2" s="4">
        <v>40711069156.470001</v>
      </c>
      <c r="E2" s="4">
        <v>28306930843.529999</v>
      </c>
      <c r="F2" s="4">
        <v>37261395921.199997</v>
      </c>
      <c r="G2" s="7">
        <v>3449673235.2700043</v>
      </c>
      <c r="H2" s="4">
        <v>30073066950.459999</v>
      </c>
      <c r="I2" s="4">
        <v>29985403497.459999</v>
      </c>
      <c r="P2" s="16" t="s">
        <v>11</v>
      </c>
      <c r="Q2" s="17" t="s">
        <v>24</v>
      </c>
      <c r="R2" s="18" t="s">
        <v>25</v>
      </c>
      <c r="S2" s="18" t="s">
        <v>26</v>
      </c>
      <c r="T2" s="19">
        <v>2</v>
      </c>
      <c r="U2" s="16">
        <v>2</v>
      </c>
      <c r="V2" s="20">
        <v>0.4</v>
      </c>
      <c r="W2" s="26" t="s">
        <v>27</v>
      </c>
      <c r="X2" s="44" t="s">
        <v>28</v>
      </c>
      <c r="Y2" t="s">
        <v>29</v>
      </c>
      <c r="AV2" s="40" t="s">
        <v>30</v>
      </c>
      <c r="AW2" t="s">
        <v>21</v>
      </c>
      <c r="AX2" s="3"/>
      <c r="AY2" s="3"/>
      <c r="AZ2" s="3"/>
      <c r="BA2" s="3"/>
      <c r="BB2" s="3"/>
      <c r="BC2" s="3"/>
      <c r="BD2" s="3"/>
      <c r="BE2" s="3"/>
    </row>
    <row r="3" spans="1:73" ht="15.75" customHeight="1">
      <c r="A3" s="170" t="s">
        <v>31</v>
      </c>
      <c r="B3" s="4"/>
      <c r="C3" s="4"/>
      <c r="D3" s="4"/>
      <c r="E3" s="4"/>
      <c r="F3" s="4"/>
      <c r="G3" s="7"/>
      <c r="H3" s="4"/>
      <c r="I3" s="4"/>
      <c r="P3" s="16" t="s">
        <v>11</v>
      </c>
      <c r="Q3" s="17" t="s">
        <v>24</v>
      </c>
      <c r="R3" s="18" t="s">
        <v>25</v>
      </c>
      <c r="S3" s="18" t="s">
        <v>32</v>
      </c>
      <c r="T3" s="19">
        <v>14037</v>
      </c>
      <c r="U3" s="16">
        <v>0</v>
      </c>
      <c r="V3" s="20">
        <v>0</v>
      </c>
      <c r="W3" s="26" t="s">
        <v>33</v>
      </c>
      <c r="X3" s="44" t="s">
        <v>28</v>
      </c>
      <c r="Y3" t="s">
        <v>29</v>
      </c>
      <c r="AC3" s="5" t="s">
        <v>12</v>
      </c>
      <c r="AD3" s="5" t="s">
        <v>13</v>
      </c>
      <c r="AE3" s="5" t="s">
        <v>14</v>
      </c>
      <c r="AF3" s="5" t="s">
        <v>15</v>
      </c>
      <c r="AG3" s="5" t="s">
        <v>18</v>
      </c>
      <c r="AM3" s="5" t="s">
        <v>11</v>
      </c>
      <c r="AN3" s="5" t="s">
        <v>12</v>
      </c>
      <c r="AO3" s="5" t="s">
        <v>13</v>
      </c>
      <c r="AP3" s="5" t="s">
        <v>14</v>
      </c>
      <c r="AQ3" s="5" t="s">
        <v>15</v>
      </c>
      <c r="AV3" s="5" t="s">
        <v>34</v>
      </c>
      <c r="AW3" t="s">
        <v>21</v>
      </c>
      <c r="AX3" s="3"/>
      <c r="AY3" s="3"/>
      <c r="AZ3" s="3"/>
      <c r="BA3" s="3"/>
      <c r="BB3" s="3"/>
      <c r="BC3" s="3"/>
      <c r="BD3" s="3"/>
      <c r="BE3" s="3"/>
      <c r="BG3" s="5" t="s">
        <v>35</v>
      </c>
      <c r="BH3" s="5" t="s">
        <v>34</v>
      </c>
    </row>
    <row r="4" spans="1:73" ht="15.75" customHeight="1">
      <c r="A4" s="9" t="s">
        <v>36</v>
      </c>
      <c r="B4" s="4">
        <v>11004000000</v>
      </c>
      <c r="C4" s="4">
        <v>0</v>
      </c>
      <c r="D4" s="4">
        <v>5619437850</v>
      </c>
      <c r="E4" s="4">
        <v>5384562150</v>
      </c>
      <c r="F4" s="4">
        <v>5603186850</v>
      </c>
      <c r="G4" s="7">
        <v>16251000</v>
      </c>
      <c r="H4" s="4">
        <v>5603186850</v>
      </c>
      <c r="I4" s="4">
        <v>5603186850</v>
      </c>
      <c r="P4" s="16" t="s">
        <v>11</v>
      </c>
      <c r="Q4" s="17" t="s">
        <v>24</v>
      </c>
      <c r="R4" s="18" t="s">
        <v>25</v>
      </c>
      <c r="S4" s="18" t="s">
        <v>37</v>
      </c>
      <c r="T4" s="19">
        <v>1000684</v>
      </c>
      <c r="U4" s="25">
        <v>133742</v>
      </c>
      <c r="V4" s="20">
        <v>0.1336</v>
      </c>
      <c r="W4" s="26" t="s">
        <v>38</v>
      </c>
      <c r="X4" s="44" t="s">
        <v>28</v>
      </c>
      <c r="Y4" t="s">
        <v>29</v>
      </c>
      <c r="AC4" t="s">
        <v>39</v>
      </c>
      <c r="AD4">
        <v>8000</v>
      </c>
      <c r="AE4">
        <v>2980</v>
      </c>
      <c r="AF4">
        <v>0.3725</v>
      </c>
      <c r="AG4" t="s">
        <v>29</v>
      </c>
      <c r="AM4" t="s">
        <v>40</v>
      </c>
      <c r="AN4" t="s">
        <v>41</v>
      </c>
      <c r="AO4">
        <v>60000</v>
      </c>
      <c r="AP4">
        <v>0</v>
      </c>
      <c r="AQ4">
        <v>0</v>
      </c>
      <c r="BG4" t="s">
        <v>42</v>
      </c>
      <c r="BI4" t="s">
        <v>43</v>
      </c>
      <c r="BK4" t="s">
        <v>44</v>
      </c>
      <c r="BM4" t="s">
        <v>45</v>
      </c>
      <c r="BO4" t="s">
        <v>46</v>
      </c>
      <c r="BQ4" t="s">
        <v>47</v>
      </c>
      <c r="BR4" t="s">
        <v>48</v>
      </c>
      <c r="BS4" t="s">
        <v>49</v>
      </c>
      <c r="BT4" t="s">
        <v>50</v>
      </c>
      <c r="BU4" t="s">
        <v>51</v>
      </c>
    </row>
    <row r="5" spans="1:73" ht="15.75" customHeight="1">
      <c r="A5" s="10" t="s">
        <v>52</v>
      </c>
      <c r="B5" s="4">
        <v>11004000000</v>
      </c>
      <c r="C5" s="4">
        <v>0</v>
      </c>
      <c r="D5" s="4">
        <v>5619437850</v>
      </c>
      <c r="E5" s="4">
        <v>5384562150</v>
      </c>
      <c r="F5" s="4">
        <v>5603186850</v>
      </c>
      <c r="G5" s="7">
        <v>16251000</v>
      </c>
      <c r="H5" s="4">
        <v>5603186850</v>
      </c>
      <c r="I5" s="4">
        <v>5603186850</v>
      </c>
      <c r="P5" s="16" t="s">
        <v>11</v>
      </c>
      <c r="Q5" s="17" t="s">
        <v>24</v>
      </c>
      <c r="R5" s="18" t="s">
        <v>25</v>
      </c>
      <c r="S5" s="18" t="s">
        <v>53</v>
      </c>
      <c r="T5" s="22">
        <v>1</v>
      </c>
      <c r="U5" s="16">
        <v>545</v>
      </c>
      <c r="V5" s="20">
        <v>0.155</v>
      </c>
      <c r="W5" s="26" t="s">
        <v>54</v>
      </c>
      <c r="X5" s="44" t="s">
        <v>28</v>
      </c>
      <c r="Y5" t="s">
        <v>55</v>
      </c>
      <c r="AC5" t="s">
        <v>56</v>
      </c>
      <c r="AD5">
        <v>45000</v>
      </c>
      <c r="AE5">
        <v>0</v>
      </c>
      <c r="AF5">
        <v>0</v>
      </c>
      <c r="AG5" t="s">
        <v>29</v>
      </c>
      <c r="AM5" t="s">
        <v>57</v>
      </c>
      <c r="AN5" t="s">
        <v>57</v>
      </c>
      <c r="AO5">
        <v>158</v>
      </c>
      <c r="AP5">
        <v>30</v>
      </c>
      <c r="AQ5">
        <v>0.18990000000000001</v>
      </c>
      <c r="AV5" s="41" t="s">
        <v>58</v>
      </c>
      <c r="AW5" s="41" t="s">
        <v>59</v>
      </c>
      <c r="AX5" s="41" t="s">
        <v>60</v>
      </c>
      <c r="AY5" s="41" t="s">
        <v>61</v>
      </c>
      <c r="AZ5" s="41" t="s">
        <v>62</v>
      </c>
      <c r="BA5" s="41" t="s">
        <v>63</v>
      </c>
      <c r="BB5" s="41" t="s">
        <v>64</v>
      </c>
      <c r="BC5" s="41" t="s">
        <v>65</v>
      </c>
      <c r="BD5" s="41" t="s">
        <v>66</v>
      </c>
      <c r="BF5" s="5" t="s">
        <v>67</v>
      </c>
      <c r="BG5" t="s">
        <v>68</v>
      </c>
      <c r="BH5" t="s">
        <v>69</v>
      </c>
      <c r="BI5" t="s">
        <v>68</v>
      </c>
      <c r="BJ5" t="s">
        <v>69</v>
      </c>
      <c r="BK5" t="s">
        <v>68</v>
      </c>
      <c r="BL5" t="s">
        <v>69</v>
      </c>
      <c r="BM5" t="s">
        <v>68</v>
      </c>
      <c r="BN5" t="s">
        <v>69</v>
      </c>
      <c r="BO5" t="s">
        <v>68</v>
      </c>
      <c r="BP5" t="s">
        <v>69</v>
      </c>
    </row>
    <row r="6" spans="1:73" ht="15.75" customHeight="1">
      <c r="A6" s="9" t="s">
        <v>70</v>
      </c>
      <c r="B6" s="4">
        <v>3488000000</v>
      </c>
      <c r="C6" s="4">
        <v>0</v>
      </c>
      <c r="D6" s="4">
        <v>1226289457</v>
      </c>
      <c r="E6" s="4">
        <v>2261710543</v>
      </c>
      <c r="F6" s="4">
        <v>1226289457</v>
      </c>
      <c r="G6" s="7">
        <v>0</v>
      </c>
      <c r="H6" s="4">
        <v>1226238174</v>
      </c>
      <c r="I6" s="4">
        <v>1226238174</v>
      </c>
      <c r="P6" s="16" t="s">
        <v>11</v>
      </c>
      <c r="Q6" s="17" t="s">
        <v>24</v>
      </c>
      <c r="R6" s="18" t="s">
        <v>25</v>
      </c>
      <c r="S6" s="18" t="s">
        <v>71</v>
      </c>
      <c r="T6" s="19">
        <v>1</v>
      </c>
      <c r="U6" s="32">
        <v>0.3</v>
      </c>
      <c r="V6" s="20">
        <v>0.3</v>
      </c>
      <c r="W6" s="26" t="s">
        <v>72</v>
      </c>
      <c r="X6" s="44" t="s">
        <v>28</v>
      </c>
      <c r="Y6" t="s">
        <v>29</v>
      </c>
      <c r="AC6" t="s">
        <v>73</v>
      </c>
      <c r="AD6">
        <v>1</v>
      </c>
      <c r="AE6">
        <v>0</v>
      </c>
      <c r="AF6">
        <v>0</v>
      </c>
      <c r="AG6" t="s">
        <v>29</v>
      </c>
      <c r="AM6" t="s">
        <v>74</v>
      </c>
      <c r="AN6" t="s">
        <v>75</v>
      </c>
      <c r="AO6">
        <v>100</v>
      </c>
      <c r="AP6">
        <v>7</v>
      </c>
      <c r="AQ6">
        <v>7.0000000000000007E-2</v>
      </c>
      <c r="AV6" s="4">
        <v>24529053778</v>
      </c>
      <c r="AW6" s="4">
        <v>13191960739.32</v>
      </c>
      <c r="AX6" s="4">
        <v>813645763</v>
      </c>
      <c r="AY6" s="4">
        <v>36907368754.32</v>
      </c>
      <c r="AZ6" s="4">
        <v>24513077701.650002</v>
      </c>
      <c r="BA6" s="4">
        <v>12394291052.67</v>
      </c>
      <c r="BB6" s="4">
        <v>22137018438.57</v>
      </c>
      <c r="BC6" s="4">
        <v>16389681522.340002</v>
      </c>
      <c r="BD6" s="4">
        <v>16371550202.340002</v>
      </c>
      <c r="BF6" t="s">
        <v>76</v>
      </c>
      <c r="BG6" s="228">
        <v>6286593524</v>
      </c>
      <c r="BH6" s="228">
        <v>4969770852</v>
      </c>
      <c r="BI6" s="228">
        <v>6160499399</v>
      </c>
      <c r="BJ6" s="228">
        <v>4922236506</v>
      </c>
      <c r="BK6" s="228">
        <v>4697807729</v>
      </c>
      <c r="BL6" s="228">
        <v>4398330427</v>
      </c>
      <c r="BM6" s="228">
        <v>1825597897.9400001</v>
      </c>
      <c r="BN6" s="228">
        <v>1913881256.2</v>
      </c>
      <c r="BO6" s="228">
        <v>1807976950.9400001</v>
      </c>
      <c r="BP6" s="228">
        <v>1913370883.2</v>
      </c>
      <c r="BQ6" s="228">
        <v>11256364376</v>
      </c>
      <c r="BR6" s="228">
        <v>11082735905</v>
      </c>
      <c r="BS6" s="228">
        <v>9096138156</v>
      </c>
      <c r="BT6" s="228">
        <v>3739479154.1400003</v>
      </c>
      <c r="BU6" s="228">
        <v>3721347834.1400003</v>
      </c>
    </row>
    <row r="7" spans="1:73" ht="15" customHeight="1">
      <c r="A7" s="10" t="s">
        <v>52</v>
      </c>
      <c r="B7" s="4">
        <v>3488000000</v>
      </c>
      <c r="C7" s="4">
        <v>0</v>
      </c>
      <c r="D7" s="4">
        <v>1226289457</v>
      </c>
      <c r="E7" s="4">
        <v>2261710543</v>
      </c>
      <c r="F7" s="4">
        <v>1226289457</v>
      </c>
      <c r="G7" s="7">
        <v>0</v>
      </c>
      <c r="H7" s="4">
        <v>1226238174</v>
      </c>
      <c r="I7" s="4">
        <v>1226238174</v>
      </c>
      <c r="P7" s="16" t="s">
        <v>11</v>
      </c>
      <c r="Q7" s="17" t="s">
        <v>24</v>
      </c>
      <c r="R7" s="18" t="s">
        <v>77</v>
      </c>
      <c r="S7" s="18" t="s">
        <v>78</v>
      </c>
      <c r="T7" s="19">
        <v>8078</v>
      </c>
      <c r="U7" s="16">
        <v>110</v>
      </c>
      <c r="V7" s="20">
        <v>1.3599999999999999E-2</v>
      </c>
      <c r="W7" s="26" t="s">
        <v>79</v>
      </c>
      <c r="X7" s="44" t="s">
        <v>28</v>
      </c>
      <c r="Y7" t="s">
        <v>29</v>
      </c>
      <c r="AC7" t="s">
        <v>80</v>
      </c>
      <c r="AD7">
        <v>7055</v>
      </c>
      <c r="AE7">
        <v>110</v>
      </c>
      <c r="AF7">
        <v>1.5599999999999999E-2</v>
      </c>
      <c r="AG7" t="s">
        <v>29</v>
      </c>
      <c r="AM7" t="s">
        <v>81</v>
      </c>
      <c r="AN7" t="s">
        <v>82</v>
      </c>
      <c r="AO7">
        <v>2</v>
      </c>
      <c r="AP7">
        <v>0</v>
      </c>
      <c r="AQ7">
        <v>0</v>
      </c>
      <c r="BF7" t="s">
        <v>83</v>
      </c>
      <c r="BG7" s="228">
        <v>3300000</v>
      </c>
      <c r="BH7" s="228">
        <v>95658994</v>
      </c>
      <c r="BI7" s="228">
        <v>0</v>
      </c>
      <c r="BJ7" s="228">
        <v>93658994</v>
      </c>
      <c r="BK7" s="228">
        <v>0</v>
      </c>
      <c r="BL7" s="228">
        <v>69492249</v>
      </c>
      <c r="BM7" s="228">
        <v>0</v>
      </c>
      <c r="BN7" s="228">
        <v>42598249</v>
      </c>
      <c r="BO7" s="228">
        <v>0</v>
      </c>
      <c r="BP7" s="228">
        <v>42598249</v>
      </c>
      <c r="BQ7" s="228">
        <v>98958994</v>
      </c>
      <c r="BR7" s="228">
        <v>93658994</v>
      </c>
      <c r="BS7" s="228">
        <v>69492249</v>
      </c>
      <c r="BT7" s="228">
        <v>42598249</v>
      </c>
      <c r="BU7" s="228">
        <v>42598249</v>
      </c>
    </row>
    <row r="8" spans="1:73" ht="15.75" customHeight="1">
      <c r="A8" s="9" t="s">
        <v>84</v>
      </c>
      <c r="B8" s="4">
        <v>32535000000</v>
      </c>
      <c r="C8" s="4">
        <v>0</v>
      </c>
      <c r="D8" s="4">
        <v>15298017139</v>
      </c>
      <c r="E8" s="4">
        <v>17236982861</v>
      </c>
      <c r="F8" s="4">
        <v>15297901913</v>
      </c>
      <c r="G8" s="7">
        <v>115226</v>
      </c>
      <c r="H8" s="4">
        <v>15273707762</v>
      </c>
      <c r="I8" s="4">
        <v>15273707762</v>
      </c>
      <c r="P8" s="23" t="s">
        <v>19</v>
      </c>
      <c r="Q8" s="17" t="s">
        <v>24</v>
      </c>
      <c r="R8" s="18"/>
      <c r="S8" s="18" t="s">
        <v>80</v>
      </c>
      <c r="T8" s="19">
        <v>7055</v>
      </c>
      <c r="U8" s="16">
        <v>110</v>
      </c>
      <c r="V8" s="20">
        <v>1.5599999999999999E-2</v>
      </c>
      <c r="W8" s="26" t="s">
        <v>79</v>
      </c>
      <c r="X8" s="44" t="s">
        <v>28</v>
      </c>
      <c r="Y8" t="s">
        <v>29</v>
      </c>
      <c r="AC8" t="s">
        <v>85</v>
      </c>
      <c r="AD8">
        <v>2</v>
      </c>
      <c r="AE8">
        <v>0</v>
      </c>
      <c r="AF8">
        <v>0</v>
      </c>
      <c r="AG8" t="s">
        <v>29</v>
      </c>
      <c r="AM8" t="s">
        <v>86</v>
      </c>
      <c r="AN8" t="s">
        <v>87</v>
      </c>
      <c r="AO8">
        <v>2</v>
      </c>
      <c r="AP8">
        <v>0.25</v>
      </c>
      <c r="AQ8">
        <v>0.25</v>
      </c>
      <c r="BF8" t="s">
        <v>88</v>
      </c>
      <c r="BG8" s="228">
        <v>1866167</v>
      </c>
      <c r="BH8" s="228">
        <v>9781037</v>
      </c>
      <c r="BI8" s="228">
        <v>1866167</v>
      </c>
      <c r="BJ8" s="228">
        <v>9086443</v>
      </c>
      <c r="BK8" s="228">
        <v>0</v>
      </c>
      <c r="BL8" s="228">
        <v>9086443</v>
      </c>
      <c r="BM8" s="228">
        <v>0</v>
      </c>
      <c r="BN8" s="228">
        <v>9086443</v>
      </c>
      <c r="BO8" s="228">
        <v>0</v>
      </c>
      <c r="BP8" s="228">
        <v>9086443</v>
      </c>
      <c r="BQ8" s="228">
        <v>11647204</v>
      </c>
      <c r="BR8" s="228">
        <v>10952610</v>
      </c>
      <c r="BS8" s="228">
        <v>9086443</v>
      </c>
      <c r="BT8" s="228">
        <v>9086443</v>
      </c>
      <c r="BU8" s="228">
        <v>9086443</v>
      </c>
    </row>
    <row r="9" spans="1:73" ht="15" customHeight="1">
      <c r="A9" s="10" t="s">
        <v>52</v>
      </c>
      <c r="B9" s="4">
        <v>32535000000</v>
      </c>
      <c r="C9" s="4">
        <v>0</v>
      </c>
      <c r="D9" s="4">
        <v>15298017139</v>
      </c>
      <c r="E9" s="4">
        <v>17236982861</v>
      </c>
      <c r="F9" s="4">
        <v>15297901913</v>
      </c>
      <c r="G9" s="7">
        <v>115226</v>
      </c>
      <c r="H9" s="4">
        <v>15273707762</v>
      </c>
      <c r="I9" s="4">
        <v>15273707762</v>
      </c>
      <c r="P9" s="23" t="s">
        <v>19</v>
      </c>
      <c r="Q9" s="17" t="s">
        <v>24</v>
      </c>
      <c r="R9" s="18"/>
      <c r="S9" s="18" t="s">
        <v>89</v>
      </c>
      <c r="T9" s="19">
        <v>1</v>
      </c>
      <c r="U9" s="32">
        <v>0.3</v>
      </c>
      <c r="V9" s="20">
        <v>0.3</v>
      </c>
      <c r="W9" s="26" t="s">
        <v>72</v>
      </c>
      <c r="X9" s="44" t="s">
        <v>28</v>
      </c>
      <c r="Y9" t="s">
        <v>29</v>
      </c>
      <c r="AC9" t="s">
        <v>90</v>
      </c>
      <c r="AD9">
        <v>10</v>
      </c>
      <c r="AE9">
        <v>1</v>
      </c>
      <c r="AF9">
        <v>0.1</v>
      </c>
      <c r="AG9" t="s">
        <v>29</v>
      </c>
      <c r="AM9" t="s">
        <v>91</v>
      </c>
      <c r="AN9" t="s">
        <v>92</v>
      </c>
      <c r="AO9">
        <v>2</v>
      </c>
      <c r="AP9">
        <v>0</v>
      </c>
      <c r="AQ9">
        <v>0</v>
      </c>
      <c r="BF9" t="s">
        <v>93</v>
      </c>
      <c r="BG9" s="228"/>
      <c r="BH9" s="228">
        <v>1042773</v>
      </c>
      <c r="BI9" s="228"/>
      <c r="BJ9" s="228">
        <v>947773</v>
      </c>
      <c r="BK9" s="228"/>
      <c r="BL9" s="228">
        <v>947773</v>
      </c>
      <c r="BM9" s="228"/>
      <c r="BN9" s="228">
        <v>947773</v>
      </c>
      <c r="BO9" s="228"/>
      <c r="BP9" s="228">
        <v>947773</v>
      </c>
      <c r="BQ9" s="228">
        <v>1042773</v>
      </c>
      <c r="BR9" s="228">
        <v>947773</v>
      </c>
      <c r="BS9" s="228">
        <v>947773</v>
      </c>
      <c r="BT9" s="228">
        <v>947773</v>
      </c>
      <c r="BU9" s="228">
        <v>947773</v>
      </c>
    </row>
    <row r="10" spans="1:73" ht="15" customHeight="1">
      <c r="A10" s="170" t="s">
        <v>94</v>
      </c>
      <c r="B10" s="4"/>
      <c r="C10" s="4"/>
      <c r="D10" s="4"/>
      <c r="E10" s="4"/>
      <c r="F10" s="4"/>
      <c r="G10" s="7"/>
      <c r="H10" s="4"/>
      <c r="I10" s="4"/>
      <c r="P10" s="16" t="s">
        <v>11</v>
      </c>
      <c r="Q10" s="17" t="s">
        <v>95</v>
      </c>
      <c r="R10" s="18" t="s">
        <v>96</v>
      </c>
      <c r="S10" s="18" t="s">
        <v>97</v>
      </c>
      <c r="T10" s="19">
        <v>1</v>
      </c>
      <c r="U10" s="27">
        <v>0.2</v>
      </c>
      <c r="V10" s="28">
        <v>0.2</v>
      </c>
      <c r="W10" s="26"/>
      <c r="X10" s="23" t="s">
        <v>98</v>
      </c>
      <c r="Y10" t="s">
        <v>29</v>
      </c>
      <c r="AC10" t="s">
        <v>99</v>
      </c>
      <c r="AD10">
        <v>5</v>
      </c>
      <c r="AE10">
        <v>5</v>
      </c>
      <c r="AF10">
        <v>1</v>
      </c>
      <c r="AG10" t="s">
        <v>29</v>
      </c>
      <c r="AM10" t="s">
        <v>91</v>
      </c>
      <c r="AN10" t="s">
        <v>100</v>
      </c>
      <c r="AO10">
        <v>2</v>
      </c>
      <c r="AP10">
        <v>0</v>
      </c>
      <c r="AQ10">
        <v>0</v>
      </c>
      <c r="BF10" t="s">
        <v>101</v>
      </c>
      <c r="BG10" s="228"/>
      <c r="BH10" s="228">
        <v>27301770</v>
      </c>
      <c r="BI10" s="228"/>
      <c r="BJ10" s="228">
        <v>27301770</v>
      </c>
      <c r="BK10" s="228"/>
      <c r="BL10" s="228">
        <v>25481652</v>
      </c>
      <c r="BM10" s="228"/>
      <c r="BN10" s="228">
        <v>0</v>
      </c>
      <c r="BO10" s="228"/>
      <c r="BP10" s="228">
        <v>0</v>
      </c>
      <c r="BQ10" s="228">
        <v>27301770</v>
      </c>
      <c r="BR10" s="228">
        <v>27301770</v>
      </c>
      <c r="BS10" s="228">
        <v>25481652</v>
      </c>
      <c r="BT10" s="228">
        <v>0</v>
      </c>
      <c r="BU10" s="228">
        <v>0</v>
      </c>
    </row>
    <row r="11" spans="1:73" ht="15" customHeight="1">
      <c r="A11" s="9" t="s">
        <v>102</v>
      </c>
      <c r="B11" s="4">
        <v>18507000000</v>
      </c>
      <c r="C11" s="4">
        <v>0</v>
      </c>
      <c r="D11" s="4">
        <v>16750309286.469999</v>
      </c>
      <c r="E11" s="4">
        <v>1756690713.53</v>
      </c>
      <c r="F11" s="4">
        <v>14653155027.200001</v>
      </c>
      <c r="G11" s="7">
        <v>2097154259.2699986</v>
      </c>
      <c r="H11" s="4">
        <v>7493832473.4599991</v>
      </c>
      <c r="I11" s="4">
        <v>7406488240.4599991</v>
      </c>
      <c r="P11" s="16" t="s">
        <v>11</v>
      </c>
      <c r="Q11" s="17" t="s">
        <v>95</v>
      </c>
      <c r="R11" s="18" t="s">
        <v>103</v>
      </c>
      <c r="S11" s="18" t="s">
        <v>104</v>
      </c>
      <c r="T11" s="19">
        <v>11</v>
      </c>
      <c r="U11" s="23">
        <v>1</v>
      </c>
      <c r="V11" s="24">
        <f>1/11</f>
        <v>9.0909090909090912E-2</v>
      </c>
      <c r="W11" s="26"/>
      <c r="X11" s="23" t="s">
        <v>98</v>
      </c>
      <c r="Y11" t="s">
        <v>29</v>
      </c>
      <c r="AC11" t="s">
        <v>105</v>
      </c>
      <c r="AD11">
        <v>30</v>
      </c>
      <c r="AE11">
        <v>0</v>
      </c>
      <c r="AF11">
        <v>0</v>
      </c>
      <c r="AG11" t="s">
        <v>29</v>
      </c>
      <c r="AM11" t="s">
        <v>106</v>
      </c>
      <c r="AN11" t="s">
        <v>107</v>
      </c>
      <c r="AO11">
        <v>100</v>
      </c>
      <c r="AP11">
        <v>7</v>
      </c>
      <c r="AQ11">
        <v>7.0000000000000007E-2</v>
      </c>
      <c r="BF11" t="s">
        <v>108</v>
      </c>
      <c r="BG11" s="228">
        <v>6291759691</v>
      </c>
      <c r="BH11" s="228">
        <v>5103555426</v>
      </c>
      <c r="BI11" s="228">
        <v>6162365566</v>
      </c>
      <c r="BJ11" s="228">
        <v>5053231486</v>
      </c>
      <c r="BK11" s="228">
        <v>4697807729</v>
      </c>
      <c r="BL11" s="228">
        <v>4503338544</v>
      </c>
      <c r="BM11" s="228">
        <v>1825597897.9400001</v>
      </c>
      <c r="BN11" s="228">
        <v>1966513721.2</v>
      </c>
      <c r="BO11" s="228">
        <v>1807976950.9400001</v>
      </c>
      <c r="BP11" s="228">
        <v>1966003348.2</v>
      </c>
      <c r="BQ11" s="228">
        <v>11395315117</v>
      </c>
      <c r="BR11" s="228">
        <v>11215597052</v>
      </c>
      <c r="BS11" s="228">
        <v>9201146273</v>
      </c>
      <c r="BT11" s="228">
        <v>3792111619.1400003</v>
      </c>
      <c r="BU11" s="228">
        <v>3773980299.1400003</v>
      </c>
    </row>
    <row r="12" spans="1:73" ht="15" customHeight="1">
      <c r="A12" s="10" t="s">
        <v>52</v>
      </c>
      <c r="B12" s="4">
        <v>10770000000</v>
      </c>
      <c r="C12" s="4">
        <v>0</v>
      </c>
      <c r="D12" s="4">
        <v>10404037752.469999</v>
      </c>
      <c r="E12" s="4">
        <v>365962247.52999997</v>
      </c>
      <c r="F12" s="4">
        <v>9335005216.2000008</v>
      </c>
      <c r="G12" s="7">
        <v>1069032536.2699986</v>
      </c>
      <c r="H12" s="4">
        <v>4694967346.4399996</v>
      </c>
      <c r="I12" s="4">
        <v>4647136374.4399996</v>
      </c>
      <c r="P12" s="16" t="s">
        <v>11</v>
      </c>
      <c r="Q12" s="17" t="s">
        <v>95</v>
      </c>
      <c r="R12" s="18" t="s">
        <v>109</v>
      </c>
      <c r="S12" s="18" t="s">
        <v>110</v>
      </c>
      <c r="T12" s="19">
        <v>2</v>
      </c>
      <c r="U12" s="23">
        <v>0</v>
      </c>
      <c r="V12" s="20">
        <v>0</v>
      </c>
      <c r="W12" s="17"/>
      <c r="X12" s="23" t="s">
        <v>98</v>
      </c>
      <c r="Y12" t="s">
        <v>29</v>
      </c>
      <c r="AC12" t="s">
        <v>111</v>
      </c>
      <c r="AD12">
        <v>10</v>
      </c>
      <c r="AE12">
        <v>2</v>
      </c>
      <c r="AF12">
        <v>0.2</v>
      </c>
      <c r="AG12" t="s">
        <v>29</v>
      </c>
      <c r="AM12" t="s">
        <v>109</v>
      </c>
      <c r="AN12" t="s">
        <v>110</v>
      </c>
      <c r="AO12">
        <v>2</v>
      </c>
      <c r="AP12">
        <v>0</v>
      </c>
      <c r="AQ12">
        <v>0</v>
      </c>
    </row>
    <row r="13" spans="1:73" ht="15" customHeight="1">
      <c r="A13" s="10" t="s">
        <v>112</v>
      </c>
      <c r="B13" s="4">
        <v>7737000000</v>
      </c>
      <c r="C13" s="4">
        <v>0</v>
      </c>
      <c r="D13" s="4">
        <v>6346271534</v>
      </c>
      <c r="E13" s="4">
        <v>1390728466</v>
      </c>
      <c r="F13" s="4">
        <v>5318149811</v>
      </c>
      <c r="G13" s="7">
        <v>1028121723</v>
      </c>
      <c r="H13" s="4">
        <v>2798865127.02</v>
      </c>
      <c r="I13" s="4">
        <v>2759351866.02</v>
      </c>
      <c r="P13" s="23" t="s">
        <v>19</v>
      </c>
      <c r="Q13" s="17" t="s">
        <v>95</v>
      </c>
      <c r="R13" s="18"/>
      <c r="S13" s="18" t="s">
        <v>90</v>
      </c>
      <c r="T13" s="19">
        <v>10</v>
      </c>
      <c r="U13" s="19">
        <v>1</v>
      </c>
      <c r="V13" s="24">
        <f>1/10</f>
        <v>0.1</v>
      </c>
      <c r="W13" s="17"/>
      <c r="X13" s="23" t="s">
        <v>98</v>
      </c>
      <c r="Y13" t="s">
        <v>29</v>
      </c>
      <c r="AC13" t="s">
        <v>113</v>
      </c>
      <c r="AD13">
        <v>22</v>
      </c>
      <c r="AE13">
        <v>6</v>
      </c>
      <c r="AF13">
        <v>0.2727</v>
      </c>
      <c r="AG13" t="s">
        <v>29</v>
      </c>
      <c r="AM13" t="s">
        <v>114</v>
      </c>
      <c r="AN13" t="s">
        <v>114</v>
      </c>
      <c r="AO13">
        <v>2</v>
      </c>
      <c r="AP13">
        <v>0</v>
      </c>
      <c r="AQ13">
        <v>0</v>
      </c>
    </row>
    <row r="14" spans="1:73" ht="15" customHeight="1">
      <c r="A14" s="170" t="s">
        <v>115</v>
      </c>
      <c r="B14" s="4"/>
      <c r="C14" s="4"/>
      <c r="D14" s="4"/>
      <c r="E14" s="4"/>
      <c r="F14" s="4"/>
      <c r="G14" s="7"/>
      <c r="H14" s="4"/>
      <c r="I14" s="4"/>
      <c r="P14" s="16" t="s">
        <v>11</v>
      </c>
      <c r="Q14" s="17" t="s">
        <v>116</v>
      </c>
      <c r="R14" s="18" t="s">
        <v>117</v>
      </c>
      <c r="S14" s="18" t="s">
        <v>118</v>
      </c>
      <c r="T14" s="22">
        <v>0.9</v>
      </c>
      <c r="U14" s="46">
        <v>0.495</v>
      </c>
      <c r="V14" s="22">
        <f t="shared" ref="V14:V33" si="0">(U14/T14)</f>
        <v>0.54999999999999993</v>
      </c>
      <c r="W14" s="17"/>
      <c r="X14" s="44" t="s">
        <v>119</v>
      </c>
      <c r="Y14" t="s">
        <v>55</v>
      </c>
      <c r="AC14" t="s">
        <v>120</v>
      </c>
      <c r="AD14">
        <v>6100000</v>
      </c>
      <c r="AE14">
        <v>0</v>
      </c>
      <c r="AF14">
        <v>0</v>
      </c>
      <c r="AG14" t="s">
        <v>29</v>
      </c>
      <c r="AM14" t="s">
        <v>121</v>
      </c>
      <c r="AN14" t="s">
        <v>121</v>
      </c>
      <c r="AO14">
        <v>2</v>
      </c>
      <c r="AP14">
        <v>0</v>
      </c>
      <c r="AQ14">
        <v>0</v>
      </c>
    </row>
    <row r="15" spans="1:73" ht="15" customHeight="1">
      <c r="A15" s="9" t="s">
        <v>122</v>
      </c>
      <c r="B15" s="4">
        <v>52000000</v>
      </c>
      <c r="C15" s="4">
        <v>0</v>
      </c>
      <c r="D15" s="4">
        <v>0</v>
      </c>
      <c r="E15" s="4">
        <v>52000000</v>
      </c>
      <c r="F15" s="4">
        <v>0</v>
      </c>
      <c r="G15" s="7">
        <v>0</v>
      </c>
      <c r="H15" s="4">
        <v>0</v>
      </c>
      <c r="I15" s="4">
        <v>0</v>
      </c>
      <c r="P15" s="16" t="s">
        <v>11</v>
      </c>
      <c r="Q15" s="17" t="s">
        <v>116</v>
      </c>
      <c r="R15" s="18" t="s">
        <v>91</v>
      </c>
      <c r="S15" s="18" t="s">
        <v>92</v>
      </c>
      <c r="T15" s="19">
        <v>2</v>
      </c>
      <c r="U15" s="19">
        <v>0</v>
      </c>
      <c r="V15" s="22">
        <f t="shared" si="0"/>
        <v>0</v>
      </c>
      <c r="W15" s="17"/>
      <c r="X15" s="44" t="s">
        <v>123</v>
      </c>
      <c r="Y15" t="s">
        <v>29</v>
      </c>
      <c r="AC15" t="s">
        <v>124</v>
      </c>
      <c r="AD15">
        <v>0.25</v>
      </c>
      <c r="AE15">
        <v>0.03</v>
      </c>
      <c r="AF15">
        <v>0.12</v>
      </c>
      <c r="AG15" t="s">
        <v>55</v>
      </c>
      <c r="AM15" t="s">
        <v>125</v>
      </c>
      <c r="AN15" t="s">
        <v>125</v>
      </c>
      <c r="AO15">
        <v>22</v>
      </c>
      <c r="AP15">
        <v>9</v>
      </c>
      <c r="AQ15">
        <v>0.40909090909090912</v>
      </c>
    </row>
    <row r="16" spans="1:73" ht="15" customHeight="1">
      <c r="A16" s="10" t="s">
        <v>112</v>
      </c>
      <c r="B16" s="4">
        <v>52000000</v>
      </c>
      <c r="C16" s="4">
        <v>0</v>
      </c>
      <c r="D16" s="4">
        <v>0</v>
      </c>
      <c r="E16" s="4">
        <v>52000000</v>
      </c>
      <c r="F16" s="4">
        <v>0</v>
      </c>
      <c r="G16" s="7">
        <v>0</v>
      </c>
      <c r="H16" s="4">
        <v>0</v>
      </c>
      <c r="I16" s="4">
        <v>0</v>
      </c>
      <c r="P16" s="16" t="s">
        <v>11</v>
      </c>
      <c r="Q16" s="17" t="s">
        <v>116</v>
      </c>
      <c r="R16" s="18" t="s">
        <v>91</v>
      </c>
      <c r="S16" s="18" t="s">
        <v>100</v>
      </c>
      <c r="T16" s="19">
        <v>2</v>
      </c>
      <c r="U16" s="19">
        <v>0</v>
      </c>
      <c r="V16" s="22">
        <f t="shared" si="0"/>
        <v>0</v>
      </c>
      <c r="W16" s="17"/>
      <c r="X16" s="44" t="s">
        <v>123</v>
      </c>
      <c r="Y16" t="s">
        <v>29</v>
      </c>
      <c r="AC16" t="s">
        <v>126</v>
      </c>
      <c r="AD16">
        <v>2</v>
      </c>
      <c r="AE16">
        <v>0</v>
      </c>
      <c r="AF16">
        <v>0</v>
      </c>
      <c r="AG16" t="s">
        <v>29</v>
      </c>
      <c r="AM16" t="s">
        <v>127</v>
      </c>
      <c r="AN16" t="s">
        <v>128</v>
      </c>
      <c r="AO16">
        <v>120000</v>
      </c>
      <c r="AP16">
        <v>2241</v>
      </c>
      <c r="AQ16">
        <v>1.8675000000000001E-2</v>
      </c>
    </row>
    <row r="17" spans="1:43" ht="15" customHeight="1">
      <c r="A17" s="9" t="s">
        <v>129</v>
      </c>
      <c r="B17" s="4">
        <v>207000000</v>
      </c>
      <c r="C17" s="4">
        <v>0</v>
      </c>
      <c r="D17" s="4">
        <v>72486655</v>
      </c>
      <c r="E17" s="4">
        <v>134513345</v>
      </c>
      <c r="F17" s="4">
        <v>68960139</v>
      </c>
      <c r="G17" s="7">
        <v>3526516</v>
      </c>
      <c r="H17" s="4">
        <v>64199156</v>
      </c>
      <c r="I17" s="4">
        <v>64199156</v>
      </c>
      <c r="P17" s="16" t="s">
        <v>11</v>
      </c>
      <c r="Q17" s="17" t="s">
        <v>116</v>
      </c>
      <c r="R17" s="18" t="s">
        <v>130</v>
      </c>
      <c r="S17" s="18" t="s">
        <v>131</v>
      </c>
      <c r="T17" s="19">
        <v>1</v>
      </c>
      <c r="U17" s="19">
        <v>0</v>
      </c>
      <c r="V17" s="22">
        <f t="shared" si="0"/>
        <v>0</v>
      </c>
      <c r="W17" s="17"/>
      <c r="X17" s="44" t="s">
        <v>123</v>
      </c>
      <c r="Y17" t="s">
        <v>29</v>
      </c>
      <c r="AC17" t="s">
        <v>132</v>
      </c>
      <c r="AD17">
        <v>1</v>
      </c>
      <c r="AE17">
        <v>0.16250000000000001</v>
      </c>
      <c r="AF17">
        <v>0.16250000000000001</v>
      </c>
      <c r="AG17" t="s">
        <v>55</v>
      </c>
      <c r="AM17" t="s">
        <v>133</v>
      </c>
      <c r="AN17" t="s">
        <v>134</v>
      </c>
      <c r="AO17">
        <v>28</v>
      </c>
      <c r="AP17">
        <v>6</v>
      </c>
      <c r="AQ17">
        <v>0.21429999999999999</v>
      </c>
    </row>
    <row r="18" spans="1:43" ht="15" customHeight="1">
      <c r="A18" s="10" t="s">
        <v>52</v>
      </c>
      <c r="B18" s="4">
        <v>207000000</v>
      </c>
      <c r="C18" s="4">
        <v>0</v>
      </c>
      <c r="D18" s="4">
        <v>72486655</v>
      </c>
      <c r="E18" s="4">
        <v>134513345</v>
      </c>
      <c r="F18" s="4">
        <v>68960139</v>
      </c>
      <c r="G18" s="7">
        <v>3526516</v>
      </c>
      <c r="H18" s="4">
        <v>64199156</v>
      </c>
      <c r="I18" s="4">
        <v>64199156</v>
      </c>
      <c r="P18" s="16" t="s">
        <v>11</v>
      </c>
      <c r="Q18" s="17" t="s">
        <v>116</v>
      </c>
      <c r="R18" s="18" t="s">
        <v>135</v>
      </c>
      <c r="S18" s="18" t="s">
        <v>136</v>
      </c>
      <c r="T18" s="19">
        <v>677</v>
      </c>
      <c r="U18" s="19">
        <v>0</v>
      </c>
      <c r="V18" s="22">
        <f t="shared" si="0"/>
        <v>0</v>
      </c>
      <c r="W18" s="17"/>
      <c r="X18" s="44" t="s">
        <v>137</v>
      </c>
      <c r="Y18" t="s">
        <v>29</v>
      </c>
      <c r="AC18" t="s">
        <v>138</v>
      </c>
      <c r="AD18">
        <v>0.9</v>
      </c>
      <c r="AE18">
        <v>0.1</v>
      </c>
      <c r="AF18">
        <v>0.11111111111111112</v>
      </c>
      <c r="AG18" t="s">
        <v>55</v>
      </c>
      <c r="AM18" t="s">
        <v>103</v>
      </c>
      <c r="AN18" t="s">
        <v>104</v>
      </c>
      <c r="AO18">
        <v>11</v>
      </c>
      <c r="AP18">
        <v>1</v>
      </c>
      <c r="AQ18">
        <v>9.0909090909090912E-2</v>
      </c>
    </row>
    <row r="19" spans="1:43" ht="15" customHeight="1">
      <c r="A19" s="9" t="s">
        <v>139</v>
      </c>
      <c r="B19" s="4">
        <v>721000000</v>
      </c>
      <c r="C19" s="4">
        <v>0</v>
      </c>
      <c r="D19" s="4">
        <v>0</v>
      </c>
      <c r="E19" s="4">
        <v>721000000</v>
      </c>
      <c r="F19" s="4">
        <v>0</v>
      </c>
      <c r="G19" s="7">
        <v>0</v>
      </c>
      <c r="H19" s="4">
        <v>0</v>
      </c>
      <c r="I19" s="4">
        <v>0</v>
      </c>
      <c r="P19" s="23" t="s">
        <v>19</v>
      </c>
      <c r="Q19" s="17" t="s">
        <v>116</v>
      </c>
      <c r="R19" s="18"/>
      <c r="S19" s="18" t="s">
        <v>111</v>
      </c>
      <c r="T19" s="19">
        <v>10</v>
      </c>
      <c r="U19" s="19">
        <v>2</v>
      </c>
      <c r="V19" s="22">
        <f t="shared" si="0"/>
        <v>0.2</v>
      </c>
      <c r="W19" s="17"/>
      <c r="X19" s="44" t="s">
        <v>140</v>
      </c>
      <c r="Y19" t="s">
        <v>29</v>
      </c>
      <c r="AC19" t="s">
        <v>141</v>
      </c>
      <c r="AD19">
        <v>25</v>
      </c>
      <c r="AE19">
        <v>0.17499999999999999</v>
      </c>
      <c r="AF19">
        <v>0.7</v>
      </c>
      <c r="AG19" t="s">
        <v>29</v>
      </c>
      <c r="AM19" t="s">
        <v>77</v>
      </c>
      <c r="AN19" t="s">
        <v>78</v>
      </c>
      <c r="AO19">
        <v>8078</v>
      </c>
      <c r="AP19">
        <v>110</v>
      </c>
      <c r="AQ19">
        <v>1.3599999999999999E-2</v>
      </c>
    </row>
    <row r="20" spans="1:43" ht="15" customHeight="1">
      <c r="A20" s="10" t="s">
        <v>112</v>
      </c>
      <c r="B20" s="4">
        <v>721000000</v>
      </c>
      <c r="C20" s="4">
        <v>0</v>
      </c>
      <c r="D20" s="4">
        <v>0</v>
      </c>
      <c r="E20" s="4">
        <v>721000000</v>
      </c>
      <c r="F20" s="4">
        <v>0</v>
      </c>
      <c r="G20" s="7">
        <v>0</v>
      </c>
      <c r="H20" s="4">
        <v>0</v>
      </c>
      <c r="I20" s="4">
        <v>0</v>
      </c>
      <c r="P20" s="23" t="s">
        <v>19</v>
      </c>
      <c r="Q20" s="17" t="s">
        <v>116</v>
      </c>
      <c r="R20" s="18"/>
      <c r="S20" s="18" t="s">
        <v>105</v>
      </c>
      <c r="T20" s="19">
        <v>30</v>
      </c>
      <c r="U20" s="19">
        <v>0</v>
      </c>
      <c r="V20" s="22">
        <f t="shared" si="0"/>
        <v>0</v>
      </c>
      <c r="W20" s="17"/>
      <c r="X20" s="44" t="s">
        <v>123</v>
      </c>
      <c r="Y20" t="s">
        <v>29</v>
      </c>
      <c r="AC20" t="s">
        <v>142</v>
      </c>
      <c r="AD20">
        <v>0.9</v>
      </c>
      <c r="AE20">
        <v>0</v>
      </c>
      <c r="AF20">
        <v>0</v>
      </c>
      <c r="AG20" t="s">
        <v>55</v>
      </c>
      <c r="AM20" t="s">
        <v>135</v>
      </c>
      <c r="AN20" t="s">
        <v>136</v>
      </c>
      <c r="AO20">
        <v>677</v>
      </c>
      <c r="AP20">
        <v>0</v>
      </c>
      <c r="AQ20">
        <v>0</v>
      </c>
    </row>
    <row r="21" spans="1:43" ht="15" customHeight="1">
      <c r="A21" s="9" t="s">
        <v>143</v>
      </c>
      <c r="B21" s="4">
        <v>17740256866</v>
      </c>
      <c r="C21" s="4">
        <v>16410256866</v>
      </c>
      <c r="D21" s="4">
        <v>1330000000</v>
      </c>
      <c r="E21" s="4">
        <v>0</v>
      </c>
      <c r="F21" s="4">
        <v>0</v>
      </c>
      <c r="G21" s="7">
        <v>1330000000</v>
      </c>
      <c r="H21" s="4">
        <v>0</v>
      </c>
      <c r="I21" s="4">
        <v>0</v>
      </c>
      <c r="P21" s="23" t="s">
        <v>19</v>
      </c>
      <c r="Q21" s="17" t="s">
        <v>116</v>
      </c>
      <c r="R21" s="18"/>
      <c r="S21" s="18" t="s">
        <v>132</v>
      </c>
      <c r="T21" s="22">
        <v>1</v>
      </c>
      <c r="U21" s="24">
        <v>0.16250000000000001</v>
      </c>
      <c r="V21" s="24">
        <f t="shared" si="0"/>
        <v>0.16250000000000001</v>
      </c>
      <c r="W21" s="17"/>
      <c r="X21" s="44" t="s">
        <v>144</v>
      </c>
      <c r="Y21" t="s">
        <v>55</v>
      </c>
      <c r="AC21" t="s">
        <v>145</v>
      </c>
      <c r="AD21">
        <v>1</v>
      </c>
      <c r="AE21">
        <v>0.2</v>
      </c>
      <c r="AF21">
        <v>0.2</v>
      </c>
      <c r="AG21" t="s">
        <v>55</v>
      </c>
      <c r="AM21" t="s">
        <v>96</v>
      </c>
      <c r="AN21" t="s">
        <v>97</v>
      </c>
      <c r="AO21">
        <v>1</v>
      </c>
      <c r="AP21">
        <v>0.2</v>
      </c>
      <c r="AQ21">
        <v>0.2</v>
      </c>
    </row>
    <row r="22" spans="1:43" ht="15" customHeight="1">
      <c r="A22" s="10" t="s">
        <v>52</v>
      </c>
      <c r="B22" s="4">
        <v>14148984173</v>
      </c>
      <c r="C22" s="4">
        <v>14148984173</v>
      </c>
      <c r="D22" s="4">
        <v>0</v>
      </c>
      <c r="E22" s="4">
        <v>0</v>
      </c>
      <c r="F22" s="4">
        <v>0</v>
      </c>
      <c r="G22" s="7">
        <v>0</v>
      </c>
      <c r="H22" s="4">
        <v>0</v>
      </c>
      <c r="I22" s="4">
        <v>0</v>
      </c>
      <c r="P22" s="23" t="s">
        <v>19</v>
      </c>
      <c r="Q22" s="17" t="s">
        <v>116</v>
      </c>
      <c r="R22" s="18"/>
      <c r="S22" s="18" t="s">
        <v>146</v>
      </c>
      <c r="T22" s="19">
        <v>2</v>
      </c>
      <c r="U22" s="19">
        <v>0</v>
      </c>
      <c r="V22" s="22">
        <f t="shared" si="0"/>
        <v>0</v>
      </c>
      <c r="W22" s="17"/>
      <c r="X22" s="44" t="s">
        <v>140</v>
      </c>
      <c r="Y22" t="s">
        <v>29</v>
      </c>
      <c r="AC22" t="s">
        <v>146</v>
      </c>
      <c r="AD22">
        <v>2</v>
      </c>
      <c r="AE22">
        <v>0</v>
      </c>
      <c r="AF22">
        <v>0</v>
      </c>
      <c r="AG22" t="s">
        <v>29</v>
      </c>
      <c r="AM22" t="s">
        <v>147</v>
      </c>
      <c r="AN22" t="s">
        <v>148</v>
      </c>
      <c r="AO22">
        <v>1</v>
      </c>
      <c r="AP22">
        <v>0.09</v>
      </c>
      <c r="AQ22">
        <v>0.09</v>
      </c>
    </row>
    <row r="23" spans="1:43" ht="15" customHeight="1">
      <c r="A23" s="10" t="s">
        <v>149</v>
      </c>
      <c r="B23" s="4">
        <v>3591272693</v>
      </c>
      <c r="C23" s="4">
        <v>2261272693</v>
      </c>
      <c r="D23" s="4">
        <v>1330000000</v>
      </c>
      <c r="E23" s="4">
        <v>0</v>
      </c>
      <c r="F23" s="4">
        <v>0</v>
      </c>
      <c r="G23" s="7">
        <v>1330000000</v>
      </c>
      <c r="H23" s="4">
        <v>0</v>
      </c>
      <c r="I23" s="4">
        <v>0</v>
      </c>
      <c r="P23" s="23" t="s">
        <v>19</v>
      </c>
      <c r="Q23" s="17" t="s">
        <v>116</v>
      </c>
      <c r="R23" s="18"/>
      <c r="S23" s="18" t="s">
        <v>150</v>
      </c>
      <c r="T23" s="19">
        <v>20</v>
      </c>
      <c r="U23" s="19">
        <v>0</v>
      </c>
      <c r="V23" s="22">
        <f t="shared" si="0"/>
        <v>0</v>
      </c>
      <c r="W23" s="17"/>
      <c r="X23" s="44" t="s">
        <v>151</v>
      </c>
      <c r="Y23" t="s">
        <v>29</v>
      </c>
      <c r="AC23" t="s">
        <v>89</v>
      </c>
      <c r="AD23">
        <v>1</v>
      </c>
      <c r="AE23">
        <v>0.3</v>
      </c>
      <c r="AF23">
        <v>0.3</v>
      </c>
      <c r="AG23" t="s">
        <v>29</v>
      </c>
      <c r="AM23" t="s">
        <v>130</v>
      </c>
      <c r="AN23" t="s">
        <v>131</v>
      </c>
      <c r="AO23">
        <v>1</v>
      </c>
      <c r="AP23">
        <v>0</v>
      </c>
      <c r="AQ23">
        <v>0</v>
      </c>
    </row>
    <row r="24" spans="1:43" ht="15.75" customHeight="1">
      <c r="A24" s="227" t="s">
        <v>152</v>
      </c>
      <c r="B24" s="4"/>
      <c r="C24" s="4"/>
      <c r="D24" s="4"/>
      <c r="E24" s="4"/>
      <c r="F24" s="4"/>
      <c r="G24" s="7"/>
      <c r="H24" s="4"/>
      <c r="I24" s="4"/>
      <c r="P24" s="23" t="s">
        <v>19</v>
      </c>
      <c r="Q24" s="17" t="s">
        <v>116</v>
      </c>
      <c r="R24" s="18"/>
      <c r="S24" s="18" t="s">
        <v>138</v>
      </c>
      <c r="T24" s="22">
        <v>0.9</v>
      </c>
      <c r="U24" s="22">
        <v>0.1</v>
      </c>
      <c r="V24" s="24">
        <f t="shared" si="0"/>
        <v>0.11111111111111112</v>
      </c>
      <c r="W24" s="17"/>
      <c r="X24" s="44" t="s">
        <v>123</v>
      </c>
      <c r="Y24" t="s">
        <v>55</v>
      </c>
      <c r="AC24" t="s">
        <v>150</v>
      </c>
      <c r="AD24">
        <v>20</v>
      </c>
      <c r="AE24">
        <v>0</v>
      </c>
      <c r="AF24">
        <v>0</v>
      </c>
      <c r="AG24" t="s">
        <v>29</v>
      </c>
      <c r="AM24" t="s">
        <v>153</v>
      </c>
      <c r="AN24" t="s">
        <v>154</v>
      </c>
      <c r="AO24">
        <v>3050000</v>
      </c>
      <c r="AP24">
        <v>590400</v>
      </c>
      <c r="AQ24">
        <v>0.19357377049180327</v>
      </c>
    </row>
    <row r="25" spans="1:43" ht="15" customHeight="1">
      <c r="A25" s="9" t="s">
        <v>155</v>
      </c>
      <c r="B25" s="4">
        <v>280000000</v>
      </c>
      <c r="C25" s="4">
        <v>0</v>
      </c>
      <c r="D25" s="4">
        <v>0</v>
      </c>
      <c r="E25" s="4">
        <v>280000000</v>
      </c>
      <c r="F25" s="4">
        <v>0</v>
      </c>
      <c r="G25" s="7">
        <v>0</v>
      </c>
      <c r="H25" s="4">
        <v>0</v>
      </c>
      <c r="I25" s="4">
        <v>0</v>
      </c>
      <c r="P25" s="23" t="s">
        <v>19</v>
      </c>
      <c r="Q25" s="17" t="s">
        <v>116</v>
      </c>
      <c r="R25" s="18"/>
      <c r="S25" s="18" t="s">
        <v>99</v>
      </c>
      <c r="T25" s="19">
        <v>5</v>
      </c>
      <c r="U25" s="19">
        <v>5</v>
      </c>
      <c r="V25" s="22">
        <f t="shared" si="0"/>
        <v>1</v>
      </c>
      <c r="W25" s="17"/>
      <c r="X25" s="44" t="s">
        <v>119</v>
      </c>
      <c r="Y25" t="s">
        <v>29</v>
      </c>
      <c r="AC25" t="s">
        <v>156</v>
      </c>
      <c r="AD25">
        <v>22</v>
      </c>
      <c r="AE25">
        <v>9</v>
      </c>
      <c r="AF25">
        <v>0.40909090909090912</v>
      </c>
      <c r="AG25" t="s">
        <v>29</v>
      </c>
      <c r="AM25" t="s">
        <v>157</v>
      </c>
      <c r="AN25" t="s">
        <v>158</v>
      </c>
      <c r="AO25">
        <v>283000</v>
      </c>
      <c r="AP25">
        <v>0</v>
      </c>
      <c r="AQ25">
        <v>0</v>
      </c>
    </row>
    <row r="26" spans="1:43" ht="15" customHeight="1">
      <c r="A26" s="10" t="s">
        <v>112</v>
      </c>
      <c r="B26" s="4">
        <v>280000000</v>
      </c>
      <c r="C26" s="4">
        <v>0</v>
      </c>
      <c r="D26" s="4">
        <v>0</v>
      </c>
      <c r="E26" s="4">
        <v>280000000</v>
      </c>
      <c r="F26" s="4">
        <v>0</v>
      </c>
      <c r="G26" s="7">
        <v>0</v>
      </c>
      <c r="H26" s="4">
        <v>0</v>
      </c>
      <c r="I26" s="4">
        <v>0</v>
      </c>
      <c r="P26" s="23" t="s">
        <v>19</v>
      </c>
      <c r="Q26" s="17" t="s">
        <v>116</v>
      </c>
      <c r="R26" s="18"/>
      <c r="S26" s="18" t="s">
        <v>39</v>
      </c>
      <c r="T26" s="19">
        <v>8000</v>
      </c>
      <c r="U26" s="54">
        <v>2980</v>
      </c>
      <c r="V26" s="24">
        <f t="shared" si="0"/>
        <v>0.3725</v>
      </c>
      <c r="W26" s="17"/>
      <c r="X26" s="44" t="s">
        <v>119</v>
      </c>
      <c r="Y26" t="s">
        <v>29</v>
      </c>
      <c r="AM26" t="s">
        <v>157</v>
      </c>
      <c r="AN26" t="s">
        <v>159</v>
      </c>
      <c r="AO26">
        <v>5000000</v>
      </c>
      <c r="AP26">
        <v>101437.34</v>
      </c>
      <c r="AQ26">
        <v>2.0299999999999999E-2</v>
      </c>
    </row>
    <row r="27" spans="1:43" ht="15" customHeight="1">
      <c r="A27" s="9" t="s">
        <v>160</v>
      </c>
      <c r="B27" s="4">
        <v>894000000</v>
      </c>
      <c r="C27" s="4">
        <v>0</v>
      </c>
      <c r="D27" s="4">
        <v>414528769</v>
      </c>
      <c r="E27" s="4">
        <v>479471231</v>
      </c>
      <c r="F27" s="4">
        <v>411902535</v>
      </c>
      <c r="G27" s="7">
        <v>2626234</v>
      </c>
      <c r="H27" s="4">
        <v>411902535</v>
      </c>
      <c r="I27" s="4">
        <v>411583315</v>
      </c>
      <c r="P27" s="23" t="s">
        <v>19</v>
      </c>
      <c r="Q27" s="17" t="s">
        <v>116</v>
      </c>
      <c r="R27" s="18"/>
      <c r="S27" s="18" t="s">
        <v>73</v>
      </c>
      <c r="T27" s="19">
        <v>1</v>
      </c>
      <c r="U27" s="19">
        <v>0</v>
      </c>
      <c r="V27" s="56">
        <f t="shared" si="0"/>
        <v>0</v>
      </c>
      <c r="W27" s="17"/>
      <c r="X27" s="44" t="s">
        <v>161</v>
      </c>
      <c r="Y27" t="s">
        <v>29</v>
      </c>
      <c r="AM27" t="s">
        <v>157</v>
      </c>
      <c r="AN27" t="s">
        <v>162</v>
      </c>
      <c r="AO27">
        <v>5000000</v>
      </c>
      <c r="AP27">
        <v>244705.47</v>
      </c>
      <c r="AQ27">
        <v>4.8899999999999999E-2</v>
      </c>
    </row>
    <row r="28" spans="1:43" ht="15" customHeight="1">
      <c r="A28" s="10" t="s">
        <v>52</v>
      </c>
      <c r="B28" s="4">
        <v>425000000</v>
      </c>
      <c r="C28" s="4">
        <v>0</v>
      </c>
      <c r="D28" s="4">
        <v>304085788</v>
      </c>
      <c r="E28" s="4">
        <v>120914212</v>
      </c>
      <c r="F28" s="4">
        <v>304081554</v>
      </c>
      <c r="G28" s="7">
        <v>4234</v>
      </c>
      <c r="H28" s="4">
        <v>304081554</v>
      </c>
      <c r="I28" s="4">
        <v>303762334</v>
      </c>
      <c r="P28" s="16" t="s">
        <v>11</v>
      </c>
      <c r="Q28" s="17" t="s">
        <v>163</v>
      </c>
      <c r="R28" s="18" t="s">
        <v>121</v>
      </c>
      <c r="S28" s="18" t="s">
        <v>121</v>
      </c>
      <c r="T28" s="19">
        <v>2</v>
      </c>
      <c r="U28" s="19">
        <v>0</v>
      </c>
      <c r="V28" s="56">
        <f t="shared" si="0"/>
        <v>0</v>
      </c>
      <c r="W28" s="17"/>
      <c r="X28" s="44" t="s">
        <v>164</v>
      </c>
      <c r="Y28" t="s">
        <v>29</v>
      </c>
      <c r="AM28" t="s">
        <v>157</v>
      </c>
      <c r="AN28" t="s">
        <v>89</v>
      </c>
      <c r="AO28">
        <v>1</v>
      </c>
      <c r="AP28">
        <v>0</v>
      </c>
      <c r="AQ28">
        <v>0</v>
      </c>
    </row>
    <row r="29" spans="1:43" ht="15" customHeight="1">
      <c r="A29" s="10" t="s">
        <v>112</v>
      </c>
      <c r="B29" s="4">
        <v>469000000</v>
      </c>
      <c r="C29" s="4">
        <v>0</v>
      </c>
      <c r="D29" s="4">
        <v>110442981</v>
      </c>
      <c r="E29" s="4">
        <v>358557019</v>
      </c>
      <c r="F29" s="4">
        <v>107820981</v>
      </c>
      <c r="G29" s="7">
        <v>2622000</v>
      </c>
      <c r="H29" s="4">
        <v>107820981</v>
      </c>
      <c r="I29" s="4">
        <v>107820981</v>
      </c>
      <c r="P29" s="16" t="s">
        <v>11</v>
      </c>
      <c r="Q29" s="17" t="s">
        <v>163</v>
      </c>
      <c r="R29" s="18" t="s">
        <v>114</v>
      </c>
      <c r="S29" s="18" t="s">
        <v>114</v>
      </c>
      <c r="T29" s="19">
        <v>2</v>
      </c>
      <c r="U29" s="19">
        <v>0</v>
      </c>
      <c r="V29" s="56">
        <f t="shared" si="0"/>
        <v>0</v>
      </c>
      <c r="W29" s="17"/>
      <c r="X29" s="44" t="s">
        <v>164</v>
      </c>
      <c r="Y29" t="s">
        <v>29</v>
      </c>
      <c r="AM29" t="s">
        <v>25</v>
      </c>
      <c r="AN29" t="s">
        <v>37</v>
      </c>
      <c r="AO29">
        <v>1000684</v>
      </c>
      <c r="AP29">
        <v>133742</v>
      </c>
      <c r="AQ29">
        <v>0.1336</v>
      </c>
    </row>
    <row r="30" spans="1:43" ht="15" customHeight="1">
      <c r="A30" s="168" t="s">
        <v>165</v>
      </c>
      <c r="B30" s="4">
        <v>210063832018</v>
      </c>
      <c r="C30" s="4">
        <v>0</v>
      </c>
      <c r="D30" s="4">
        <v>78191203287.76001</v>
      </c>
      <c r="E30" s="4">
        <v>131872628730.23999</v>
      </c>
      <c r="F30" s="4">
        <v>54587048420.430008</v>
      </c>
      <c r="G30" s="7">
        <v>23604154867.330002</v>
      </c>
      <c r="H30" s="4">
        <v>15878381619.389999</v>
      </c>
      <c r="I30" s="4">
        <v>13956904859.84</v>
      </c>
      <c r="P30" s="16" t="s">
        <v>11</v>
      </c>
      <c r="Q30" s="17" t="s">
        <v>163</v>
      </c>
      <c r="R30" s="18" t="s">
        <v>125</v>
      </c>
      <c r="S30" s="18" t="s">
        <v>125</v>
      </c>
      <c r="T30" s="19">
        <v>22</v>
      </c>
      <c r="U30" s="55">
        <v>9</v>
      </c>
      <c r="V30" s="57">
        <f t="shared" si="0"/>
        <v>0.40909090909090912</v>
      </c>
      <c r="W30" s="17"/>
      <c r="X30" s="44" t="s">
        <v>164</v>
      </c>
      <c r="Y30" t="s">
        <v>29</v>
      </c>
      <c r="AM30" t="s">
        <v>25</v>
      </c>
      <c r="AN30" t="s">
        <v>26</v>
      </c>
      <c r="AO30">
        <v>2</v>
      </c>
      <c r="AP30">
        <v>2</v>
      </c>
      <c r="AQ30">
        <v>0.4</v>
      </c>
    </row>
    <row r="31" spans="1:43" ht="15" customHeight="1">
      <c r="A31" s="8" t="s">
        <v>165</v>
      </c>
      <c r="B31" s="4"/>
      <c r="C31" s="4"/>
      <c r="D31" s="4"/>
      <c r="E31" s="4"/>
      <c r="F31" s="4"/>
      <c r="G31" s="7"/>
      <c r="H31" s="4"/>
      <c r="I31" s="4"/>
      <c r="P31" s="23" t="s">
        <v>19</v>
      </c>
      <c r="Q31" s="17" t="s">
        <v>163</v>
      </c>
      <c r="R31" s="18"/>
      <c r="S31" s="18" t="s">
        <v>85</v>
      </c>
      <c r="T31" s="19">
        <v>2</v>
      </c>
      <c r="U31" s="19">
        <v>0</v>
      </c>
      <c r="V31" s="56">
        <f t="shared" si="0"/>
        <v>0</v>
      </c>
      <c r="W31" s="17"/>
      <c r="X31" s="44" t="s">
        <v>164</v>
      </c>
      <c r="Y31" t="s">
        <v>29</v>
      </c>
      <c r="AM31" t="s">
        <v>25</v>
      </c>
      <c r="AN31" t="s">
        <v>32</v>
      </c>
      <c r="AO31">
        <v>14037</v>
      </c>
      <c r="AP31">
        <v>0</v>
      </c>
      <c r="AQ31">
        <v>0</v>
      </c>
    </row>
    <row r="32" spans="1:43" ht="15" customHeight="1">
      <c r="A32" s="9" t="s">
        <v>166</v>
      </c>
      <c r="B32" s="4">
        <v>173295099562</v>
      </c>
      <c r="C32" s="4">
        <v>0</v>
      </c>
      <c r="D32" s="4">
        <v>58013844861.82</v>
      </c>
      <c r="E32" s="4">
        <v>115281254700.17999</v>
      </c>
      <c r="F32" s="4">
        <v>38486283645.470001</v>
      </c>
      <c r="G32" s="7">
        <v>19527561216.349998</v>
      </c>
      <c r="H32" s="4">
        <v>9365842353.0300007</v>
      </c>
      <c r="I32" s="4">
        <v>7635018233.7399998</v>
      </c>
      <c r="P32" s="23" t="s">
        <v>19</v>
      </c>
      <c r="Q32" s="17" t="s">
        <v>163</v>
      </c>
      <c r="R32" s="18"/>
      <c r="S32" s="18" t="s">
        <v>156</v>
      </c>
      <c r="T32" s="19">
        <v>22</v>
      </c>
      <c r="U32" s="55">
        <v>9</v>
      </c>
      <c r="V32" s="57">
        <f t="shared" si="0"/>
        <v>0.40909090909090912</v>
      </c>
      <c r="W32" s="17"/>
      <c r="X32" s="44" t="s">
        <v>164</v>
      </c>
      <c r="Y32" t="s">
        <v>29</v>
      </c>
      <c r="AM32" t="s">
        <v>25</v>
      </c>
      <c r="AN32" t="s">
        <v>71</v>
      </c>
      <c r="AO32">
        <v>1</v>
      </c>
      <c r="AP32">
        <v>0.3</v>
      </c>
      <c r="AQ32">
        <v>0.3</v>
      </c>
    </row>
    <row r="33" spans="1:43" ht="15" customHeight="1">
      <c r="A33" s="10" t="s">
        <v>112</v>
      </c>
      <c r="B33" s="4">
        <v>28514586583</v>
      </c>
      <c r="C33" s="4">
        <v>0</v>
      </c>
      <c r="D33" s="4">
        <v>14626810621</v>
      </c>
      <c r="E33" s="4">
        <v>13887775962</v>
      </c>
      <c r="F33" s="4">
        <v>10813513019.969999</v>
      </c>
      <c r="G33" s="7">
        <v>3813297601.0300007</v>
      </c>
      <c r="H33" s="4">
        <v>3441982590.9400001</v>
      </c>
      <c r="I33" s="4">
        <v>3366582611.9400001</v>
      </c>
      <c r="P33" s="23" t="s">
        <v>19</v>
      </c>
      <c r="Q33" s="17" t="s">
        <v>163</v>
      </c>
      <c r="R33" s="18"/>
      <c r="S33" s="18" t="s">
        <v>126</v>
      </c>
      <c r="T33" s="19">
        <v>2</v>
      </c>
      <c r="U33" s="19">
        <v>0</v>
      </c>
      <c r="V33" s="56">
        <f t="shared" si="0"/>
        <v>0</v>
      </c>
      <c r="W33" s="17"/>
      <c r="X33" s="44" t="s">
        <v>164</v>
      </c>
      <c r="Y33" t="s">
        <v>29</v>
      </c>
      <c r="AM33" t="s">
        <v>25</v>
      </c>
      <c r="AN33" t="s">
        <v>53</v>
      </c>
      <c r="AO33">
        <v>1</v>
      </c>
      <c r="AP33">
        <v>545</v>
      </c>
      <c r="AQ33">
        <v>0.155</v>
      </c>
    </row>
    <row r="34" spans="1:43" ht="15" customHeight="1">
      <c r="A34" s="10" t="s">
        <v>149</v>
      </c>
      <c r="B34" s="4">
        <v>10334515783</v>
      </c>
      <c r="C34" s="4">
        <v>0</v>
      </c>
      <c r="D34" s="4">
        <v>8721652092</v>
      </c>
      <c r="E34" s="4">
        <v>1612863691</v>
      </c>
      <c r="F34" s="4">
        <v>7745757389.5</v>
      </c>
      <c r="G34" s="7">
        <v>975894702.5</v>
      </c>
      <c r="H34" s="4">
        <v>3136403899.4899998</v>
      </c>
      <c r="I34" s="4">
        <v>3096493378.1999998</v>
      </c>
      <c r="P34" s="16" t="s">
        <v>11</v>
      </c>
      <c r="Q34" s="17" t="s">
        <v>167</v>
      </c>
      <c r="R34" s="33" t="s">
        <v>168</v>
      </c>
      <c r="S34" s="18" t="s">
        <v>169</v>
      </c>
      <c r="T34" s="19">
        <v>3</v>
      </c>
      <c r="U34" s="16">
        <v>0.17</v>
      </c>
      <c r="V34" s="20">
        <v>0.17330000000000001</v>
      </c>
      <c r="W34" s="17"/>
      <c r="X34" s="44" t="s">
        <v>144</v>
      </c>
      <c r="Y34" t="s">
        <v>29</v>
      </c>
      <c r="AM34" t="s">
        <v>170</v>
      </c>
      <c r="AN34" t="s">
        <v>171</v>
      </c>
      <c r="AO34">
        <v>200</v>
      </c>
      <c r="AP34">
        <v>0</v>
      </c>
      <c r="AQ34">
        <v>0</v>
      </c>
    </row>
    <row r="35" spans="1:43" ht="15" customHeight="1">
      <c r="A35" s="10" t="s">
        <v>172</v>
      </c>
      <c r="B35" s="4">
        <v>134445997196</v>
      </c>
      <c r="C35" s="4">
        <v>0</v>
      </c>
      <c r="D35" s="4">
        <v>34665382148.82</v>
      </c>
      <c r="E35" s="4">
        <v>99780615047.179993</v>
      </c>
      <c r="F35" s="4">
        <v>19927013236</v>
      </c>
      <c r="G35" s="7">
        <v>14738368912.82</v>
      </c>
      <c r="H35" s="4">
        <v>2787455862.5999999</v>
      </c>
      <c r="I35" s="4">
        <v>1171942243.5999999</v>
      </c>
      <c r="P35" s="16" t="s">
        <v>11</v>
      </c>
      <c r="Q35" s="17" t="s">
        <v>167</v>
      </c>
      <c r="R35" s="18" t="s">
        <v>86</v>
      </c>
      <c r="S35" s="18" t="s">
        <v>87</v>
      </c>
      <c r="T35" s="19">
        <v>2</v>
      </c>
      <c r="U35" s="16">
        <v>0.25</v>
      </c>
      <c r="V35" s="20">
        <v>0.25</v>
      </c>
      <c r="W35" s="21"/>
      <c r="X35" s="44" t="s">
        <v>144</v>
      </c>
      <c r="Y35" t="s">
        <v>29</v>
      </c>
      <c r="AM35" t="s">
        <v>173</v>
      </c>
      <c r="AN35" t="s">
        <v>174</v>
      </c>
      <c r="AO35">
        <v>32</v>
      </c>
      <c r="AP35">
        <v>0</v>
      </c>
      <c r="AQ35">
        <v>0</v>
      </c>
    </row>
    <row r="36" spans="1:43" ht="15" customHeight="1">
      <c r="A36" s="9" t="s">
        <v>175</v>
      </c>
      <c r="B36" s="4">
        <v>3791745803</v>
      </c>
      <c r="C36" s="4">
        <v>0</v>
      </c>
      <c r="D36" s="4">
        <v>1027736647</v>
      </c>
      <c r="E36" s="4">
        <v>2764009156</v>
      </c>
      <c r="F36" s="4">
        <v>892752660.82000005</v>
      </c>
      <c r="G36" s="7">
        <v>134983986.17999995</v>
      </c>
      <c r="H36" s="4">
        <v>445234826</v>
      </c>
      <c r="I36" s="4">
        <v>418495214</v>
      </c>
      <c r="P36" s="23" t="s">
        <v>19</v>
      </c>
      <c r="Q36" s="17" t="s">
        <v>167</v>
      </c>
      <c r="R36" s="18"/>
      <c r="S36" s="18" t="s">
        <v>113</v>
      </c>
      <c r="T36" s="19">
        <v>22</v>
      </c>
      <c r="U36" s="16">
        <v>6</v>
      </c>
      <c r="V36" s="20">
        <v>0.2727</v>
      </c>
      <c r="W36" s="17"/>
      <c r="X36" s="44" t="s">
        <v>144</v>
      </c>
      <c r="Y36" t="s">
        <v>29</v>
      </c>
      <c r="AM36" t="s">
        <v>173</v>
      </c>
      <c r="AN36" t="s">
        <v>176</v>
      </c>
      <c r="AO36">
        <v>12960</v>
      </c>
      <c r="AP36">
        <v>1647</v>
      </c>
      <c r="AQ36">
        <v>0.12709999999999999</v>
      </c>
    </row>
    <row r="37" spans="1:43" ht="15" customHeight="1">
      <c r="A37" s="10" t="s">
        <v>112</v>
      </c>
      <c r="B37" s="4">
        <v>3673814716</v>
      </c>
      <c r="C37" s="4">
        <v>0</v>
      </c>
      <c r="D37" s="4">
        <v>921667713</v>
      </c>
      <c r="E37" s="4">
        <v>2752147003</v>
      </c>
      <c r="F37" s="4">
        <v>786683726.82000005</v>
      </c>
      <c r="G37" s="7">
        <v>134983986.17999995</v>
      </c>
      <c r="H37" s="4">
        <v>362543203</v>
      </c>
      <c r="I37" s="4">
        <v>343133957</v>
      </c>
      <c r="P37" s="23" t="s">
        <v>19</v>
      </c>
      <c r="Q37" s="17" t="s">
        <v>167</v>
      </c>
      <c r="R37" s="18"/>
      <c r="S37" s="18" t="s">
        <v>142</v>
      </c>
      <c r="T37" s="22">
        <v>0.9</v>
      </c>
      <c r="U37" s="20">
        <v>0</v>
      </c>
      <c r="V37" s="20">
        <v>0</v>
      </c>
      <c r="W37" s="17"/>
      <c r="X37" s="44" t="s">
        <v>144</v>
      </c>
      <c r="Y37" t="s">
        <v>55</v>
      </c>
      <c r="AM37" t="s">
        <v>173</v>
      </c>
      <c r="AN37" t="s">
        <v>177</v>
      </c>
      <c r="AO37">
        <v>52</v>
      </c>
      <c r="AP37">
        <v>0</v>
      </c>
      <c r="AQ37">
        <v>0</v>
      </c>
    </row>
    <row r="38" spans="1:43" ht="15" customHeight="1">
      <c r="A38" s="10" t="s">
        <v>149</v>
      </c>
      <c r="B38" s="4">
        <v>117931087</v>
      </c>
      <c r="C38" s="4">
        <v>0</v>
      </c>
      <c r="D38" s="4">
        <v>106068934</v>
      </c>
      <c r="E38" s="4">
        <v>11862153</v>
      </c>
      <c r="F38" s="4">
        <v>106068934</v>
      </c>
      <c r="G38" s="7">
        <v>0</v>
      </c>
      <c r="H38" s="4">
        <v>82691623</v>
      </c>
      <c r="I38" s="4">
        <v>75361257</v>
      </c>
      <c r="P38" s="16" t="s">
        <v>11</v>
      </c>
      <c r="Q38" s="17" t="s">
        <v>178</v>
      </c>
      <c r="R38" s="18" t="s">
        <v>127</v>
      </c>
      <c r="S38" s="18" t="s">
        <v>128</v>
      </c>
      <c r="T38" s="25">
        <v>120000</v>
      </c>
      <c r="U38" s="16">
        <v>2241</v>
      </c>
      <c r="V38" s="24">
        <f>U38/T38</f>
        <v>1.8675000000000001E-2</v>
      </c>
      <c r="W38" s="17"/>
      <c r="X38" s="44" t="s">
        <v>179</v>
      </c>
      <c r="Y38" t="s">
        <v>29</v>
      </c>
      <c r="AM38" t="s">
        <v>173</v>
      </c>
      <c r="AN38" t="s">
        <v>89</v>
      </c>
      <c r="AO38">
        <v>1</v>
      </c>
      <c r="AP38">
        <v>0</v>
      </c>
      <c r="AQ38">
        <v>0</v>
      </c>
    </row>
    <row r="39" spans="1:43" ht="15" customHeight="1">
      <c r="A39" s="9" t="s">
        <v>180</v>
      </c>
      <c r="B39" s="4">
        <v>5965250338</v>
      </c>
      <c r="C39" s="4">
        <v>0</v>
      </c>
      <c r="D39" s="4">
        <v>5850936312</v>
      </c>
      <c r="E39" s="4">
        <v>114314026</v>
      </c>
      <c r="F39" s="4">
        <v>4040800494.04</v>
      </c>
      <c r="G39" s="7">
        <v>1810135817.96</v>
      </c>
      <c r="H39" s="4">
        <v>1332744318</v>
      </c>
      <c r="I39" s="4">
        <v>1216762785</v>
      </c>
      <c r="P39" s="16" t="s">
        <v>11</v>
      </c>
      <c r="Q39" s="17" t="s">
        <v>178</v>
      </c>
      <c r="R39" s="18" t="s">
        <v>153</v>
      </c>
      <c r="S39" s="18" t="s">
        <v>154</v>
      </c>
      <c r="T39" s="30">
        <v>3050000</v>
      </c>
      <c r="U39" s="16">
        <v>590400</v>
      </c>
      <c r="V39" s="24">
        <f>U39/T39</f>
        <v>0.19357377049180327</v>
      </c>
      <c r="W39" s="17"/>
      <c r="X39" s="44" t="s">
        <v>179</v>
      </c>
      <c r="Y39" t="s">
        <v>29</v>
      </c>
      <c r="AM39" t="s">
        <v>173</v>
      </c>
      <c r="AN39" t="s">
        <v>181</v>
      </c>
      <c r="AO39">
        <v>20</v>
      </c>
      <c r="AP39">
        <v>0</v>
      </c>
      <c r="AQ39">
        <v>0</v>
      </c>
    </row>
    <row r="40" spans="1:43" ht="15" customHeight="1">
      <c r="A40" s="10" t="s">
        <v>112</v>
      </c>
      <c r="B40" s="4">
        <v>3402445240</v>
      </c>
      <c r="C40" s="4">
        <v>0</v>
      </c>
      <c r="D40" s="4">
        <v>3349838244</v>
      </c>
      <c r="E40" s="4">
        <v>52606996</v>
      </c>
      <c r="F40" s="4">
        <v>3224092364</v>
      </c>
      <c r="G40" s="7">
        <v>125745880</v>
      </c>
      <c r="H40" s="4">
        <v>1129059342</v>
      </c>
      <c r="I40" s="4">
        <v>1040619610</v>
      </c>
      <c r="P40" s="23" t="s">
        <v>19</v>
      </c>
      <c r="Q40" s="17" t="s">
        <v>178</v>
      </c>
      <c r="R40" s="18"/>
      <c r="S40" s="18" t="s">
        <v>120</v>
      </c>
      <c r="T40" s="19">
        <v>6100000</v>
      </c>
      <c r="U40" s="16">
        <v>0</v>
      </c>
      <c r="V40" s="20">
        <v>0</v>
      </c>
      <c r="W40" s="45"/>
      <c r="X40" s="44" t="s">
        <v>179</v>
      </c>
      <c r="Y40" t="s">
        <v>29</v>
      </c>
      <c r="AM40" t="s">
        <v>173</v>
      </c>
      <c r="AN40" t="s">
        <v>182</v>
      </c>
      <c r="AO40">
        <v>20</v>
      </c>
      <c r="AP40">
        <v>0</v>
      </c>
      <c r="AQ40">
        <v>0</v>
      </c>
    </row>
    <row r="41" spans="1:43" ht="15" customHeight="1">
      <c r="A41" s="10" t="s">
        <v>149</v>
      </c>
      <c r="B41" s="4">
        <v>2562805098</v>
      </c>
      <c r="C41" s="4">
        <v>0</v>
      </c>
      <c r="D41" s="4">
        <v>2501098068</v>
      </c>
      <c r="E41" s="4">
        <v>61707030</v>
      </c>
      <c r="F41" s="4">
        <v>816708130.03999996</v>
      </c>
      <c r="G41" s="7">
        <v>1684389937.96</v>
      </c>
      <c r="H41" s="4">
        <v>203684976</v>
      </c>
      <c r="I41" s="4">
        <v>176143175</v>
      </c>
      <c r="P41" s="23" t="s">
        <v>19</v>
      </c>
      <c r="Q41" s="17" t="s">
        <v>178</v>
      </c>
      <c r="R41" s="18" t="s">
        <v>183</v>
      </c>
      <c r="S41" s="18" t="s">
        <v>56</v>
      </c>
      <c r="T41" s="19">
        <v>45000</v>
      </c>
      <c r="U41" s="16">
        <v>0</v>
      </c>
      <c r="V41" s="20">
        <v>0</v>
      </c>
      <c r="W41" s="26"/>
      <c r="X41" s="44" t="s">
        <v>179</v>
      </c>
      <c r="Y41" t="s">
        <v>29</v>
      </c>
      <c r="AM41" t="s">
        <v>184</v>
      </c>
      <c r="AN41" t="s">
        <v>171</v>
      </c>
      <c r="AO41">
        <v>5012960</v>
      </c>
      <c r="AP41">
        <v>1647</v>
      </c>
      <c r="AQ41">
        <v>2.9999999999999997E-4</v>
      </c>
    </row>
    <row r="42" spans="1:43" ht="15" customHeight="1">
      <c r="A42" s="9" t="s">
        <v>185</v>
      </c>
      <c r="B42" s="4">
        <v>1793530741</v>
      </c>
      <c r="C42" s="4">
        <v>0</v>
      </c>
      <c r="D42" s="4">
        <v>380516529</v>
      </c>
      <c r="E42" s="4">
        <v>1413014212</v>
      </c>
      <c r="F42" s="4">
        <v>356349784</v>
      </c>
      <c r="G42" s="7">
        <v>24166745</v>
      </c>
      <c r="H42" s="4">
        <v>176408878</v>
      </c>
      <c r="I42" s="4">
        <v>169078512</v>
      </c>
      <c r="P42" s="16" t="s">
        <v>11</v>
      </c>
      <c r="Q42" s="17" t="s">
        <v>186</v>
      </c>
      <c r="R42" s="18" t="s">
        <v>74</v>
      </c>
      <c r="S42" s="18" t="s">
        <v>75</v>
      </c>
      <c r="T42" s="19">
        <v>100</v>
      </c>
      <c r="U42" s="16">
        <v>7</v>
      </c>
      <c r="V42" s="20">
        <v>7.0000000000000007E-2</v>
      </c>
      <c r="W42" s="17"/>
      <c r="X42" s="44" t="s">
        <v>187</v>
      </c>
      <c r="Y42" t="s">
        <v>29</v>
      </c>
      <c r="AM42" t="s">
        <v>168</v>
      </c>
      <c r="AN42" t="s">
        <v>169</v>
      </c>
      <c r="AO42">
        <v>1</v>
      </c>
      <c r="AP42">
        <v>0</v>
      </c>
      <c r="AQ42">
        <v>0</v>
      </c>
    </row>
    <row r="43" spans="1:43" ht="15" customHeight="1">
      <c r="A43" s="10" t="s">
        <v>112</v>
      </c>
      <c r="B43" s="4">
        <v>793530741</v>
      </c>
      <c r="C43" s="4">
        <v>0</v>
      </c>
      <c r="D43" s="4">
        <v>104087600</v>
      </c>
      <c r="E43" s="4">
        <v>689443141</v>
      </c>
      <c r="F43" s="4">
        <v>104087600</v>
      </c>
      <c r="G43" s="7">
        <v>0</v>
      </c>
      <c r="H43" s="4">
        <v>59024000</v>
      </c>
      <c r="I43" s="4">
        <v>59024000</v>
      </c>
      <c r="P43" s="16" t="s">
        <v>11</v>
      </c>
      <c r="Q43" s="17" t="s">
        <v>186</v>
      </c>
      <c r="R43" s="18" t="s">
        <v>81</v>
      </c>
      <c r="S43" s="18" t="s">
        <v>82</v>
      </c>
      <c r="T43" s="19">
        <v>2</v>
      </c>
      <c r="U43" s="16">
        <v>0</v>
      </c>
      <c r="V43" s="20">
        <v>0</v>
      </c>
      <c r="W43" s="17"/>
      <c r="X43" s="44" t="s">
        <v>187</v>
      </c>
      <c r="Y43" t="s">
        <v>29</v>
      </c>
      <c r="AM43" t="s">
        <v>168</v>
      </c>
      <c r="AN43" t="s">
        <v>169</v>
      </c>
      <c r="AO43">
        <v>3</v>
      </c>
      <c r="AP43">
        <v>0.17</v>
      </c>
      <c r="AQ43">
        <v>0.17330000000000001</v>
      </c>
    </row>
    <row r="44" spans="1:43" ht="15" customHeight="1">
      <c r="A44" s="10" t="s">
        <v>149</v>
      </c>
      <c r="B44" s="4">
        <v>1000000000</v>
      </c>
      <c r="C44" s="4">
        <v>0</v>
      </c>
      <c r="D44" s="4">
        <v>276428929</v>
      </c>
      <c r="E44" s="4">
        <v>723571071</v>
      </c>
      <c r="F44" s="4">
        <v>252262184</v>
      </c>
      <c r="G44" s="7">
        <v>24166745</v>
      </c>
      <c r="H44" s="4">
        <v>117384878</v>
      </c>
      <c r="I44" s="4">
        <v>110054512</v>
      </c>
      <c r="P44" s="16" t="s">
        <v>11</v>
      </c>
      <c r="Q44" s="17" t="s">
        <v>186</v>
      </c>
      <c r="R44" s="18" t="s">
        <v>40</v>
      </c>
      <c r="S44" s="18" t="s">
        <v>41</v>
      </c>
      <c r="T44" s="19">
        <v>60000</v>
      </c>
      <c r="U44" s="16">
        <v>0</v>
      </c>
      <c r="V44" s="20">
        <v>0</v>
      </c>
      <c r="W44" s="17"/>
      <c r="X44" s="44" t="s">
        <v>187</v>
      </c>
      <c r="Y44" t="s">
        <v>29</v>
      </c>
      <c r="AM44" t="s">
        <v>117</v>
      </c>
      <c r="AN44" t="s">
        <v>118</v>
      </c>
      <c r="AO44">
        <v>0.9</v>
      </c>
      <c r="AP44">
        <v>0.495</v>
      </c>
      <c r="AQ44">
        <v>0.54999999999999993</v>
      </c>
    </row>
    <row r="45" spans="1:43" ht="15" customHeight="1">
      <c r="A45" s="9" t="s">
        <v>188</v>
      </c>
      <c r="B45" s="4">
        <v>1023047918</v>
      </c>
      <c r="C45" s="4">
        <v>0</v>
      </c>
      <c r="D45" s="4">
        <v>931671934</v>
      </c>
      <c r="E45" s="4">
        <v>91375984</v>
      </c>
      <c r="F45" s="4">
        <v>922802208</v>
      </c>
      <c r="G45" s="7">
        <v>8869726</v>
      </c>
      <c r="H45" s="4">
        <v>330769060</v>
      </c>
      <c r="I45" s="4">
        <v>330769060</v>
      </c>
      <c r="P45" s="16" t="s">
        <v>11</v>
      </c>
      <c r="Q45" s="17" t="s">
        <v>186</v>
      </c>
      <c r="R45" s="18" t="s">
        <v>57</v>
      </c>
      <c r="S45" s="18" t="s">
        <v>57</v>
      </c>
      <c r="T45" s="19">
        <v>158</v>
      </c>
      <c r="U45" s="16">
        <v>30</v>
      </c>
      <c r="V45" s="20">
        <v>0.18990000000000001</v>
      </c>
      <c r="W45" s="17"/>
      <c r="X45" s="44" t="s">
        <v>187</v>
      </c>
      <c r="Y45" t="s">
        <v>29</v>
      </c>
    </row>
    <row r="46" spans="1:43" ht="15" customHeight="1">
      <c r="A46" s="10" t="s">
        <v>112</v>
      </c>
      <c r="B46" s="4">
        <v>969041818</v>
      </c>
      <c r="C46" s="4">
        <v>0</v>
      </c>
      <c r="D46" s="4">
        <v>916733960</v>
      </c>
      <c r="E46" s="4">
        <v>52307858</v>
      </c>
      <c r="F46" s="4">
        <v>909111380</v>
      </c>
      <c r="G46" s="7">
        <v>7622580</v>
      </c>
      <c r="H46" s="4">
        <v>322028520</v>
      </c>
      <c r="I46" s="4">
        <v>322028520</v>
      </c>
      <c r="P46" s="16" t="s">
        <v>11</v>
      </c>
      <c r="Q46" s="17" t="s">
        <v>186</v>
      </c>
      <c r="R46" s="18" t="s">
        <v>133</v>
      </c>
      <c r="S46" s="18" t="s">
        <v>134</v>
      </c>
      <c r="T46" s="19">
        <v>28</v>
      </c>
      <c r="U46" s="16">
        <v>6</v>
      </c>
      <c r="V46" s="20">
        <v>0.21429999999999999</v>
      </c>
      <c r="W46" s="17"/>
      <c r="X46" s="44" t="s">
        <v>187</v>
      </c>
      <c r="Y46" t="s">
        <v>29</v>
      </c>
    </row>
    <row r="47" spans="1:43" ht="15" customHeight="1">
      <c r="A47" s="10" t="s">
        <v>149</v>
      </c>
      <c r="B47" s="4">
        <v>54006100</v>
      </c>
      <c r="C47" s="4">
        <v>0</v>
      </c>
      <c r="D47" s="4">
        <v>14937974</v>
      </c>
      <c r="E47" s="4">
        <v>39068126</v>
      </c>
      <c r="F47" s="4">
        <v>13690828</v>
      </c>
      <c r="G47" s="7">
        <v>1247146</v>
      </c>
      <c r="H47" s="4">
        <v>8740540</v>
      </c>
      <c r="I47" s="4">
        <v>8740540</v>
      </c>
      <c r="P47" s="16" t="s">
        <v>11</v>
      </c>
      <c r="Q47" s="17" t="s">
        <v>186</v>
      </c>
      <c r="R47" s="18" t="s">
        <v>106</v>
      </c>
      <c r="S47" s="18" t="s">
        <v>107</v>
      </c>
      <c r="T47" s="19">
        <v>100</v>
      </c>
      <c r="U47" s="16">
        <v>7</v>
      </c>
      <c r="V47" s="20">
        <v>7.0000000000000007E-2</v>
      </c>
      <c r="W47" s="17"/>
      <c r="X47" s="44" t="s">
        <v>187</v>
      </c>
      <c r="Y47" t="s">
        <v>29</v>
      </c>
    </row>
    <row r="48" spans="1:43" ht="15" customHeight="1">
      <c r="A48" s="9" t="s">
        <v>189</v>
      </c>
      <c r="B48" s="4">
        <v>12286987159</v>
      </c>
      <c r="C48" s="4">
        <v>0</v>
      </c>
      <c r="D48" s="4">
        <v>1311430586</v>
      </c>
      <c r="E48" s="4">
        <v>10975556573</v>
      </c>
      <c r="F48" s="4">
        <v>1268601159</v>
      </c>
      <c r="G48" s="7">
        <v>42829427</v>
      </c>
      <c r="H48" s="4">
        <v>694910005.39999998</v>
      </c>
      <c r="I48" s="4">
        <v>694910005.39999998</v>
      </c>
      <c r="P48" s="16" t="s">
        <v>11</v>
      </c>
      <c r="Q48" s="17" t="s">
        <v>186</v>
      </c>
      <c r="R48" s="18" t="s">
        <v>170</v>
      </c>
      <c r="S48" s="18" t="s">
        <v>171</v>
      </c>
      <c r="T48" s="19">
        <v>200</v>
      </c>
      <c r="U48" s="16">
        <v>0</v>
      </c>
      <c r="V48" s="20">
        <v>0</v>
      </c>
      <c r="W48" s="17"/>
      <c r="X48" s="44" t="s">
        <v>187</v>
      </c>
      <c r="Y48" t="s">
        <v>29</v>
      </c>
    </row>
    <row r="49" spans="1:25" ht="15" customHeight="1">
      <c r="A49" s="10" t="s">
        <v>112</v>
      </c>
      <c r="B49" s="4">
        <v>11116476893</v>
      </c>
      <c r="C49" s="4">
        <v>0</v>
      </c>
      <c r="D49" s="4">
        <v>171388474</v>
      </c>
      <c r="E49" s="4">
        <v>10945088419</v>
      </c>
      <c r="F49" s="4">
        <v>130897686</v>
      </c>
      <c r="G49" s="7">
        <v>40490788</v>
      </c>
      <c r="H49" s="4">
        <v>113791904</v>
      </c>
      <c r="I49" s="4">
        <v>113791904</v>
      </c>
      <c r="P49" s="23" t="s">
        <v>19</v>
      </c>
      <c r="Q49" s="17" t="s">
        <v>186</v>
      </c>
      <c r="R49" s="18"/>
      <c r="S49" s="18" t="s">
        <v>145</v>
      </c>
      <c r="T49" s="22">
        <v>1</v>
      </c>
      <c r="U49" s="32">
        <v>0.2</v>
      </c>
      <c r="V49" s="20">
        <v>0.2</v>
      </c>
      <c r="W49" s="17"/>
      <c r="X49" s="44" t="s">
        <v>187</v>
      </c>
      <c r="Y49" t="s">
        <v>55</v>
      </c>
    </row>
    <row r="50" spans="1:25" ht="15" customHeight="1">
      <c r="A50" s="10" t="s">
        <v>149</v>
      </c>
      <c r="B50" s="4">
        <v>1170510266</v>
      </c>
      <c r="C50" s="4">
        <v>0</v>
      </c>
      <c r="D50" s="4">
        <v>1140042112</v>
      </c>
      <c r="E50" s="4">
        <v>30468154</v>
      </c>
      <c r="F50" s="4">
        <v>1137703473</v>
      </c>
      <c r="G50" s="7">
        <v>2338639</v>
      </c>
      <c r="H50" s="4">
        <v>581118101.39999998</v>
      </c>
      <c r="I50" s="4">
        <v>581118101.39999998</v>
      </c>
      <c r="P50" s="16" t="s">
        <v>11</v>
      </c>
      <c r="Q50" s="17" t="s">
        <v>190</v>
      </c>
      <c r="R50" s="18" t="s">
        <v>147</v>
      </c>
      <c r="S50" s="18" t="s">
        <v>148</v>
      </c>
      <c r="T50" s="19">
        <v>1</v>
      </c>
      <c r="U50" s="29">
        <v>0.09</v>
      </c>
      <c r="V50" s="24">
        <f>(U50/T50)</f>
        <v>0.09</v>
      </c>
      <c r="W50" s="17"/>
      <c r="X50" s="44" t="s">
        <v>191</v>
      </c>
      <c r="Y50" t="s">
        <v>29</v>
      </c>
    </row>
    <row r="51" spans="1:25" ht="15" customHeight="1">
      <c r="A51" s="9" t="s">
        <v>192</v>
      </c>
      <c r="B51" s="4">
        <v>1871337794</v>
      </c>
      <c r="C51" s="4">
        <v>0</v>
      </c>
      <c r="D51" s="4">
        <v>1540857477</v>
      </c>
      <c r="E51" s="4">
        <v>330480317</v>
      </c>
      <c r="F51" s="4">
        <v>1524431422</v>
      </c>
      <c r="G51" s="7">
        <v>16426055</v>
      </c>
      <c r="H51" s="4">
        <v>672873712</v>
      </c>
      <c r="I51" s="4">
        <v>672873712</v>
      </c>
      <c r="P51" s="16" t="s">
        <v>11</v>
      </c>
      <c r="Q51" s="17" t="s">
        <v>190</v>
      </c>
      <c r="R51" s="18" t="s">
        <v>168</v>
      </c>
      <c r="S51" s="18" t="s">
        <v>169</v>
      </c>
      <c r="T51" s="19">
        <v>1</v>
      </c>
      <c r="U51" s="19">
        <v>0</v>
      </c>
      <c r="V51" s="22">
        <f>(U51/T51)</f>
        <v>0</v>
      </c>
      <c r="W51" s="17"/>
      <c r="X51" s="44" t="s">
        <v>191</v>
      </c>
      <c r="Y51" t="s">
        <v>29</v>
      </c>
    </row>
    <row r="52" spans="1:25" ht="15" customHeight="1">
      <c r="A52" s="10" t="s">
        <v>112</v>
      </c>
      <c r="B52" s="4">
        <v>834778626</v>
      </c>
      <c r="C52" s="4">
        <v>0</v>
      </c>
      <c r="D52" s="4">
        <v>700819855</v>
      </c>
      <c r="E52" s="4">
        <v>133958771</v>
      </c>
      <c r="F52" s="4">
        <v>686403616</v>
      </c>
      <c r="G52" s="7">
        <v>14416239</v>
      </c>
      <c r="H52" s="4">
        <v>323741029</v>
      </c>
      <c r="I52" s="4">
        <v>323741029</v>
      </c>
      <c r="P52" s="23" t="s">
        <v>19</v>
      </c>
      <c r="Q52" s="17" t="s">
        <v>190</v>
      </c>
      <c r="R52" s="18"/>
      <c r="S52" s="18" t="s">
        <v>124</v>
      </c>
      <c r="T52" s="22">
        <v>0.25</v>
      </c>
      <c r="U52" s="16">
        <v>0.03</v>
      </c>
      <c r="V52" s="22">
        <f>U52/T52</f>
        <v>0.12</v>
      </c>
      <c r="W52" s="17"/>
      <c r="X52" s="44" t="s">
        <v>191</v>
      </c>
      <c r="Y52" t="s">
        <v>55</v>
      </c>
    </row>
    <row r="53" spans="1:25" ht="15" customHeight="1">
      <c r="A53" s="10" t="s">
        <v>149</v>
      </c>
      <c r="B53" s="4">
        <v>1036559168</v>
      </c>
      <c r="C53" s="4">
        <v>0</v>
      </c>
      <c r="D53" s="4">
        <v>840037622</v>
      </c>
      <c r="E53" s="4">
        <v>196521546</v>
      </c>
      <c r="F53" s="4">
        <v>838027806</v>
      </c>
      <c r="G53" s="7">
        <v>2009816</v>
      </c>
      <c r="H53" s="4">
        <v>349132683</v>
      </c>
      <c r="I53" s="4">
        <v>349132683</v>
      </c>
      <c r="P53" s="16" t="s">
        <v>11</v>
      </c>
      <c r="Q53" s="17" t="s">
        <v>193</v>
      </c>
      <c r="R53" s="18" t="s">
        <v>184</v>
      </c>
      <c r="S53" s="18" t="s">
        <v>171</v>
      </c>
      <c r="T53" s="19">
        <v>5012960</v>
      </c>
      <c r="U53" s="25">
        <v>1647</v>
      </c>
      <c r="V53" s="20">
        <v>2.9999999999999997E-4</v>
      </c>
      <c r="W53" s="17"/>
      <c r="X53" s="44" t="s">
        <v>187</v>
      </c>
      <c r="Y53" t="s">
        <v>29</v>
      </c>
    </row>
    <row r="54" spans="1:25" ht="15" customHeight="1">
      <c r="A54" s="9" t="s">
        <v>194</v>
      </c>
      <c r="B54" s="4">
        <v>206818844</v>
      </c>
      <c r="C54" s="4">
        <v>0</v>
      </c>
      <c r="D54" s="4">
        <v>206818844</v>
      </c>
      <c r="E54" s="4">
        <v>0</v>
      </c>
      <c r="F54" s="4">
        <v>163683451</v>
      </c>
      <c r="G54" s="7">
        <v>43135393</v>
      </c>
      <c r="H54" s="4">
        <v>66029459</v>
      </c>
      <c r="I54" s="4">
        <v>66029459</v>
      </c>
      <c r="P54" s="16" t="s">
        <v>11</v>
      </c>
      <c r="Q54" s="17" t="s">
        <v>193</v>
      </c>
      <c r="R54" s="18" t="s">
        <v>173</v>
      </c>
      <c r="S54" s="18" t="s">
        <v>89</v>
      </c>
      <c r="T54" s="23">
        <v>1</v>
      </c>
      <c r="U54" s="16">
        <v>0</v>
      </c>
      <c r="V54" s="20">
        <v>0</v>
      </c>
      <c r="W54" s="17"/>
      <c r="X54" s="44" t="s">
        <v>187</v>
      </c>
      <c r="Y54" t="s">
        <v>29</v>
      </c>
    </row>
    <row r="55" spans="1:25" ht="15" customHeight="1">
      <c r="A55" s="10" t="s">
        <v>149</v>
      </c>
      <c r="B55" s="4">
        <v>206818844</v>
      </c>
      <c r="C55" s="4">
        <v>0</v>
      </c>
      <c r="D55" s="4">
        <v>206818844</v>
      </c>
      <c r="E55" s="4">
        <v>0</v>
      </c>
      <c r="F55" s="4">
        <v>163683451</v>
      </c>
      <c r="G55" s="7">
        <v>43135393</v>
      </c>
      <c r="H55" s="4">
        <v>66029459</v>
      </c>
      <c r="I55" s="4">
        <v>66029459</v>
      </c>
      <c r="P55" s="16" t="s">
        <v>11</v>
      </c>
      <c r="Q55" s="17" t="s">
        <v>193</v>
      </c>
      <c r="R55" s="18" t="s">
        <v>173</v>
      </c>
      <c r="S55" s="18" t="s">
        <v>177</v>
      </c>
      <c r="T55" s="23">
        <v>52</v>
      </c>
      <c r="U55" s="16">
        <v>0</v>
      </c>
      <c r="V55" s="20">
        <v>0</v>
      </c>
      <c r="W55" s="17"/>
      <c r="X55" s="44" t="s">
        <v>187</v>
      </c>
      <c r="Y55" t="s">
        <v>29</v>
      </c>
    </row>
    <row r="56" spans="1:25" ht="15" customHeight="1">
      <c r="A56" s="9" t="s">
        <v>195</v>
      </c>
      <c r="B56" s="4">
        <v>9830013859</v>
      </c>
      <c r="C56" s="4">
        <v>0</v>
      </c>
      <c r="D56" s="4">
        <v>8927390096.9399986</v>
      </c>
      <c r="E56" s="4">
        <v>902623762.05999994</v>
      </c>
      <c r="F56" s="4">
        <v>6931343596.1000004</v>
      </c>
      <c r="G56" s="7">
        <v>1996046500.8399982</v>
      </c>
      <c r="H56" s="4">
        <v>2793569007.96</v>
      </c>
      <c r="I56" s="4">
        <v>2752967878.6999998</v>
      </c>
      <c r="P56" s="16" t="s">
        <v>11</v>
      </c>
      <c r="Q56" s="17" t="s">
        <v>193</v>
      </c>
      <c r="R56" s="18" t="s">
        <v>173</v>
      </c>
      <c r="S56" s="18" t="s">
        <v>181</v>
      </c>
      <c r="T56" s="23">
        <v>20</v>
      </c>
      <c r="U56" s="16">
        <v>0</v>
      </c>
      <c r="V56" s="20">
        <v>0</v>
      </c>
      <c r="W56" s="17"/>
      <c r="X56" s="44" t="s">
        <v>187</v>
      </c>
      <c r="Y56" t="s">
        <v>29</v>
      </c>
    </row>
    <row r="57" spans="1:25" ht="15" customHeight="1">
      <c r="A57" s="10" t="s">
        <v>112</v>
      </c>
      <c r="B57" s="4">
        <v>5990764260</v>
      </c>
      <c r="C57" s="4">
        <v>0</v>
      </c>
      <c r="D57" s="4">
        <v>5578392418.9399996</v>
      </c>
      <c r="E57" s="4">
        <v>412371841.06</v>
      </c>
      <c r="F57" s="4">
        <v>3756630336.1599998</v>
      </c>
      <c r="G57" s="7">
        <v>1821762082.7799997</v>
      </c>
      <c r="H57" s="4">
        <v>1467344023.1600001</v>
      </c>
      <c r="I57" s="4">
        <v>1438307261.1600001</v>
      </c>
      <c r="P57" s="16" t="s">
        <v>11</v>
      </c>
      <c r="Q57" s="17" t="s">
        <v>193</v>
      </c>
      <c r="R57" s="18" t="s">
        <v>173</v>
      </c>
      <c r="S57" s="18" t="s">
        <v>182</v>
      </c>
      <c r="T57" s="23">
        <v>20</v>
      </c>
      <c r="U57" s="16">
        <v>0</v>
      </c>
      <c r="V57" s="20">
        <v>0</v>
      </c>
      <c r="W57" s="17"/>
      <c r="X57" s="44" t="s">
        <v>187</v>
      </c>
      <c r="Y57" t="s">
        <v>29</v>
      </c>
    </row>
    <row r="58" spans="1:25" ht="15" customHeight="1">
      <c r="A58" s="10" t="s">
        <v>149</v>
      </c>
      <c r="B58" s="4">
        <v>3839249599</v>
      </c>
      <c r="C58" s="4">
        <v>0</v>
      </c>
      <c r="D58" s="4">
        <v>3348997678</v>
      </c>
      <c r="E58" s="4">
        <v>490251921</v>
      </c>
      <c r="F58" s="4">
        <v>3174713259.9400001</v>
      </c>
      <c r="G58" s="7">
        <v>174284418.05999994</v>
      </c>
      <c r="H58" s="4">
        <v>1326224984.8</v>
      </c>
      <c r="I58" s="4">
        <v>1314660617.54</v>
      </c>
      <c r="P58" s="16" t="s">
        <v>11</v>
      </c>
      <c r="Q58" s="17" t="s">
        <v>193</v>
      </c>
      <c r="R58" s="18" t="s">
        <v>173</v>
      </c>
      <c r="S58" s="18" t="s">
        <v>176</v>
      </c>
      <c r="T58" s="19">
        <v>12960</v>
      </c>
      <c r="U58" s="25">
        <v>1647</v>
      </c>
      <c r="V58" s="20">
        <v>0.12709999999999999</v>
      </c>
      <c r="W58" s="17"/>
      <c r="X58" s="44" t="s">
        <v>187</v>
      </c>
      <c r="Y58" t="s">
        <v>29</v>
      </c>
    </row>
    <row r="59" spans="1:25" ht="15" customHeight="1">
      <c r="A59" s="6" t="s">
        <v>108</v>
      </c>
      <c r="B59" s="4">
        <v>295492088884</v>
      </c>
      <c r="C59" s="4">
        <v>16410256866</v>
      </c>
      <c r="D59" s="4">
        <v>118902272444.23001</v>
      </c>
      <c r="E59" s="4">
        <v>160179559573.76999</v>
      </c>
      <c r="F59" s="4">
        <v>91848444341.630005</v>
      </c>
      <c r="G59" s="7">
        <v>27053828102.600006</v>
      </c>
      <c r="H59" s="4">
        <v>45951448569.850006</v>
      </c>
      <c r="I59" s="4">
        <v>43942308357.300003</v>
      </c>
      <c r="P59" s="16" t="s">
        <v>11</v>
      </c>
      <c r="Q59" s="17" t="s">
        <v>193</v>
      </c>
      <c r="R59" s="18" t="s">
        <v>173</v>
      </c>
      <c r="S59" s="18" t="s">
        <v>174</v>
      </c>
      <c r="T59" s="23">
        <v>32</v>
      </c>
      <c r="U59" s="16">
        <v>0</v>
      </c>
      <c r="V59" s="20">
        <v>0</v>
      </c>
      <c r="W59" s="17"/>
      <c r="X59" s="44" t="s">
        <v>187</v>
      </c>
      <c r="Y59" t="s">
        <v>29</v>
      </c>
    </row>
    <row r="60" spans="1:25" ht="15" customHeight="1">
      <c r="P60" s="16" t="s">
        <v>11</v>
      </c>
      <c r="Q60" s="17" t="s">
        <v>193</v>
      </c>
      <c r="R60" s="18" t="s">
        <v>157</v>
      </c>
      <c r="S60" s="18" t="s">
        <v>89</v>
      </c>
      <c r="T60" s="19">
        <v>1</v>
      </c>
      <c r="U60" s="16">
        <v>0</v>
      </c>
      <c r="V60" s="20">
        <v>0</v>
      </c>
      <c r="W60" s="17"/>
      <c r="X60" s="44" t="s">
        <v>187</v>
      </c>
      <c r="Y60" t="s">
        <v>29</v>
      </c>
    </row>
    <row r="61" spans="1:25" ht="15" customHeight="1">
      <c r="P61" s="16" t="s">
        <v>11</v>
      </c>
      <c r="Q61" s="17" t="s">
        <v>193</v>
      </c>
      <c r="R61" s="18" t="s">
        <v>157</v>
      </c>
      <c r="S61" s="18" t="s">
        <v>162</v>
      </c>
      <c r="T61" s="19">
        <v>5000000</v>
      </c>
      <c r="U61" s="31">
        <v>244705.47</v>
      </c>
      <c r="V61" s="20">
        <v>4.8899999999999999E-2</v>
      </c>
      <c r="W61" s="17"/>
      <c r="X61" s="44" t="s">
        <v>187</v>
      </c>
      <c r="Y61" t="s">
        <v>29</v>
      </c>
    </row>
    <row r="62" spans="1:25" ht="15" customHeight="1">
      <c r="P62" s="16" t="s">
        <v>11</v>
      </c>
      <c r="Q62" s="17" t="s">
        <v>193</v>
      </c>
      <c r="R62" s="18" t="s">
        <v>157</v>
      </c>
      <c r="S62" s="18" t="s">
        <v>158</v>
      </c>
      <c r="T62" s="19">
        <v>283000</v>
      </c>
      <c r="U62" s="16">
        <v>0</v>
      </c>
      <c r="V62" s="20">
        <v>0</v>
      </c>
      <c r="W62" s="17"/>
      <c r="X62" s="44" t="s">
        <v>187</v>
      </c>
      <c r="Y62" t="s">
        <v>29</v>
      </c>
    </row>
    <row r="63" spans="1:25" ht="15" customHeight="1">
      <c r="P63" s="16" t="s">
        <v>11</v>
      </c>
      <c r="Q63" s="17" t="s">
        <v>193</v>
      </c>
      <c r="R63" s="18" t="s">
        <v>157</v>
      </c>
      <c r="S63" s="18" t="s">
        <v>159</v>
      </c>
      <c r="T63" s="19">
        <v>5000000</v>
      </c>
      <c r="U63" s="31">
        <v>101437.34</v>
      </c>
      <c r="V63" s="20">
        <v>2.0299999999999999E-2</v>
      </c>
      <c r="W63" s="17"/>
      <c r="X63" s="44" t="s">
        <v>187</v>
      </c>
      <c r="Y63" t="s">
        <v>29</v>
      </c>
    </row>
    <row r="64" spans="1:25" ht="15" customHeight="1">
      <c r="P64" s="23" t="s">
        <v>19</v>
      </c>
      <c r="Q64" s="17" t="s">
        <v>193</v>
      </c>
      <c r="R64" s="18"/>
      <c r="S64" s="18" t="s">
        <v>141</v>
      </c>
      <c r="T64" s="23">
        <v>25</v>
      </c>
      <c r="U64" s="20">
        <v>0.17499999999999999</v>
      </c>
      <c r="V64" s="20">
        <v>0.7</v>
      </c>
      <c r="W64" s="17"/>
      <c r="X64" s="44" t="s">
        <v>187</v>
      </c>
      <c r="Y64" t="s">
        <v>29</v>
      </c>
    </row>
    <row r="65" spans="16:25" ht="15" customHeight="1">
      <c r="P65" s="23" t="s">
        <v>196</v>
      </c>
      <c r="Q65" s="17"/>
      <c r="R65" s="18"/>
      <c r="S65" s="18" t="s">
        <v>197</v>
      </c>
      <c r="T65" s="22">
        <v>0.23</v>
      </c>
      <c r="U65" s="81">
        <v>2.6372038361293898E-2</v>
      </c>
      <c r="V65" s="22">
        <f>+U65/T65</f>
        <v>0.11466103635345172</v>
      </c>
      <c r="W65" s="34" t="s">
        <v>198</v>
      </c>
      <c r="X65" s="44" t="s">
        <v>187</v>
      </c>
      <c r="Y65" t="s">
        <v>55</v>
      </c>
    </row>
    <row r="66" spans="16:25" ht="15" customHeight="1">
      <c r="P66" s="23" t="s">
        <v>196</v>
      </c>
      <c r="Q66" s="17"/>
      <c r="R66" s="18"/>
      <c r="S66" s="33" t="s">
        <v>199</v>
      </c>
      <c r="T66" s="22">
        <v>0.37</v>
      </c>
      <c r="U66" s="82">
        <v>0.10393128881049657</v>
      </c>
      <c r="V66" s="22">
        <f>+U66/T66</f>
        <v>0.28089537516350427</v>
      </c>
      <c r="W66" s="34" t="s">
        <v>200</v>
      </c>
      <c r="X66" s="44" t="s">
        <v>187</v>
      </c>
      <c r="Y66" t="s">
        <v>55</v>
      </c>
    </row>
    <row r="67" spans="16:25" ht="15" customHeight="1">
      <c r="P67" s="23" t="s">
        <v>196</v>
      </c>
      <c r="Q67" s="17"/>
      <c r="R67" s="18"/>
      <c r="S67" s="35" t="s">
        <v>201</v>
      </c>
      <c r="T67" s="24">
        <v>0.20100000000000001</v>
      </c>
      <c r="U67" s="83">
        <v>0</v>
      </c>
      <c r="V67" s="16">
        <v>0</v>
      </c>
      <c r="W67" s="36" t="s">
        <v>202</v>
      </c>
      <c r="X67" s="44" t="s">
        <v>28</v>
      </c>
      <c r="Y67" t="s">
        <v>55</v>
      </c>
    </row>
    <row r="68" spans="16:25" ht="15" customHeight="1">
      <c r="P68" s="23" t="s">
        <v>196</v>
      </c>
      <c r="Q68" s="17"/>
      <c r="R68" s="18"/>
      <c r="S68" s="35" t="s">
        <v>203</v>
      </c>
      <c r="T68" s="24">
        <v>0.19900000000000001</v>
      </c>
      <c r="U68" s="83">
        <v>0</v>
      </c>
      <c r="V68" s="16">
        <v>0</v>
      </c>
      <c r="W68" s="26" t="s">
        <v>204</v>
      </c>
      <c r="X68" s="44" t="s">
        <v>28</v>
      </c>
      <c r="Y68" t="s">
        <v>55</v>
      </c>
    </row>
    <row r="69" spans="16:25" ht="15" customHeight="1">
      <c r="P69" s="23" t="s">
        <v>196</v>
      </c>
      <c r="Q69" s="17"/>
      <c r="R69" s="18"/>
      <c r="S69" s="37" t="s">
        <v>205</v>
      </c>
      <c r="T69" s="38">
        <v>0.3</v>
      </c>
      <c r="U69" s="84">
        <v>0.15</v>
      </c>
      <c r="V69" s="38">
        <f>U69/T69</f>
        <v>0.5</v>
      </c>
      <c r="W69" s="34" t="s">
        <v>206</v>
      </c>
      <c r="X69" s="44" t="s">
        <v>28</v>
      </c>
      <c r="Y69" t="s">
        <v>55</v>
      </c>
    </row>
    <row r="70" spans="16:25" ht="15" customHeight="1">
      <c r="P70" s="16" t="s">
        <v>196</v>
      </c>
      <c r="Q70" s="17"/>
      <c r="R70" s="33"/>
      <c r="S70" s="33" t="s">
        <v>207</v>
      </c>
      <c r="T70" s="16">
        <v>10</v>
      </c>
      <c r="U70" s="85">
        <v>11</v>
      </c>
      <c r="V70" s="22">
        <f>U70/T70</f>
        <v>1.1000000000000001</v>
      </c>
      <c r="W70" s="17"/>
      <c r="X70" s="44" t="s">
        <v>28</v>
      </c>
      <c r="Y70" t="s">
        <v>29</v>
      </c>
    </row>
    <row r="71" spans="16:25" ht="15" customHeight="1">
      <c r="P71" s="16" t="s">
        <v>196</v>
      </c>
      <c r="Q71" s="17"/>
      <c r="R71" s="33"/>
      <c r="S71" s="33" t="s">
        <v>208</v>
      </c>
      <c r="T71" s="16">
        <v>200</v>
      </c>
      <c r="U71" s="16">
        <v>218</v>
      </c>
      <c r="V71" s="22">
        <f>U71/T71</f>
        <v>1.0900000000000001</v>
      </c>
      <c r="W71" s="21"/>
      <c r="X71" s="44" t="s">
        <v>98</v>
      </c>
      <c r="Y71" t="s">
        <v>29</v>
      </c>
    </row>
  </sheetData>
  <pageMargins left="0.7" right="0.7" top="0.75" bottom="0.75" header="0.3" footer="0.3"/>
  <pageSetup orientation="portrait" horizontalDpi="300" verticalDpi="300"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H1:K28"/>
  <sheetViews>
    <sheetView showGridLines="0" showRowColHeaders="0" zoomScale="90" zoomScaleNormal="90" workbookViewId="0">
      <selection activeCell="H12" sqref="H12:K12"/>
    </sheetView>
  </sheetViews>
  <sheetFormatPr defaultColWidth="11" defaultRowHeight="15.95" zeroHeight="1"/>
  <cols>
    <col min="1" max="16" width="11" customWidth="1"/>
  </cols>
  <sheetData>
    <row r="1" spans="8:11"/>
    <row r="2" spans="8:11"/>
    <row r="3" spans="8:11"/>
    <row r="4" spans="8:11">
      <c r="H4" s="232" t="s">
        <v>14129</v>
      </c>
      <c r="I4" s="232"/>
      <c r="J4" s="232"/>
      <c r="K4" s="232"/>
    </row>
    <row r="5" spans="8:11"/>
    <row r="6" spans="8:11">
      <c r="H6" s="232" t="s">
        <v>14130</v>
      </c>
      <c r="I6" s="232"/>
      <c r="J6" s="232"/>
      <c r="K6" s="232"/>
    </row>
    <row r="7" spans="8:11"/>
    <row r="8" spans="8:11">
      <c r="H8" s="232" t="s">
        <v>14131</v>
      </c>
      <c r="I8" s="232"/>
      <c r="J8" s="232"/>
      <c r="K8" s="232"/>
    </row>
    <row r="9" spans="8:11"/>
    <row r="10" spans="8:11">
      <c r="H10" s="232" t="s">
        <v>14132</v>
      </c>
      <c r="I10" s="232"/>
      <c r="J10" s="232"/>
      <c r="K10" s="232"/>
    </row>
    <row r="11" spans="8:11"/>
    <row r="12" spans="8:11">
      <c r="H12" s="232" t="s">
        <v>14133</v>
      </c>
      <c r="I12" s="232"/>
      <c r="J12" s="232"/>
      <c r="K12" s="232"/>
    </row>
    <row r="13" spans="8:11"/>
    <row r="14" spans="8:11">
      <c r="H14" s="232" t="s">
        <v>14134</v>
      </c>
      <c r="I14" s="232"/>
      <c r="J14" s="232"/>
      <c r="K14" s="232"/>
    </row>
    <row r="15" spans="8:11"/>
    <row r="16" spans="8:11">
      <c r="H16" s="232" t="s">
        <v>14135</v>
      </c>
      <c r="I16" s="232"/>
      <c r="J16" s="232"/>
      <c r="K16" s="232"/>
    </row>
    <row r="17" spans="8:11"/>
    <row r="18" spans="8:11">
      <c r="H18" s="232" t="s">
        <v>14136</v>
      </c>
      <c r="I18" s="232"/>
      <c r="J18" s="232"/>
      <c r="K18" s="232"/>
    </row>
    <row r="19" spans="8:11"/>
    <row r="20" spans="8:11">
      <c r="H20" s="232" t="s">
        <v>14137</v>
      </c>
      <c r="I20" s="232"/>
      <c r="J20" s="232"/>
      <c r="K20" s="232"/>
    </row>
    <row r="21" spans="8:11"/>
    <row r="22" spans="8:11">
      <c r="H22" s="232" t="s">
        <v>14138</v>
      </c>
      <c r="I22" s="232"/>
      <c r="J22" s="232"/>
      <c r="K22" s="232"/>
    </row>
    <row r="23" spans="8:11"/>
    <row r="24" spans="8:11"/>
    <row r="25" spans="8:11"/>
    <row r="26" spans="8:11"/>
    <row r="27" spans="8:11"/>
    <row r="28" spans="8:11"/>
  </sheetData>
  <mergeCells count="10">
    <mergeCell ref="H12:K12"/>
    <mergeCell ref="H8:K8"/>
    <mergeCell ref="H4:K4"/>
    <mergeCell ref="H6:K6"/>
    <mergeCell ref="H10:K10"/>
    <mergeCell ref="H16:K16"/>
    <mergeCell ref="H18:K18"/>
    <mergeCell ref="H20:K20"/>
    <mergeCell ref="H22:K22"/>
    <mergeCell ref="H14:K14"/>
  </mergeCells>
  <hyperlinks>
    <hyperlink ref="H4:K4" location="'Proyectos'!A1" display="Ejecución Presupuestal Proyectos" xr:uid="{2522F3A7-C092-402B-BE43-AD1CD7AB8A5B}"/>
    <hyperlink ref="H6:K6" location="Territoriales!A1" display="Ejecución Presupuestal Territoriales" xr:uid="{68D2C63D-8737-4A59-90A1-95E0B76FE61A}"/>
    <hyperlink ref="H8:K8" location="Productos!A1" display="Ejecución Presupuestal Productos" xr:uid="{5C1FF0AD-342D-4D6A-A853-E7323227057C}"/>
    <hyperlink ref="H10:K10" location="Reservas!A1" display="Ejecución de Reservas Presupuestales" xr:uid="{14479685-587C-4891-833D-4EB89FE17F1D}"/>
    <hyperlink ref="H12:K12" location="'Ejecución presupuestal'!A1" display="Informe Ejecución Comité Reducido" xr:uid="{60993A7A-D264-4290-BF94-9D61931D03C2}"/>
    <hyperlink ref="H14:K14" location="'Reservas reducido'!A1" display="Informe Reservas Comité Reducido" xr:uid="{61E714A8-9643-4505-BC46-AF3C38C1584F}"/>
    <hyperlink ref="H16:K16" location="'Resumen Ingresos'!A1" display="Informe Ingresos" xr:uid="{3146F5B4-7BFA-4FDB-9727-62050E5DCEFA}"/>
    <hyperlink ref="H18:K18" location="'Plan de compras'!A1" display="Ahorros Plan de Compra" xr:uid="{CD7B084A-09B1-4899-8676-6E2A8C99ECD3}"/>
    <hyperlink ref="H20:K20" location="'PAA procesos'!A1" display="Avance Plan Anual de Acción Sede Central" xr:uid="{50E9FCB1-FBCA-4837-A99B-AE76878C0696}"/>
    <hyperlink ref="H22:K22" location="'PAA terri'!A1" display="Avance Plan Anual de Acción Territoriales" xr:uid="{4E75C0D5-79FE-4E2B-9F41-6A4E10D8FECB}"/>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2B605-D29B-4511-9D3D-ACF6E9DE8894}">
  <dimension ref="A1:T88"/>
  <sheetViews>
    <sheetView showGridLines="0" topLeftCell="A2" zoomScale="80" zoomScaleNormal="80" workbookViewId="0">
      <selection activeCell="D16" sqref="D16"/>
    </sheetView>
  </sheetViews>
  <sheetFormatPr defaultColWidth="0" defaultRowHeight="15.95" zeroHeight="1"/>
  <cols>
    <col min="1" max="1" width="2.125" customWidth="1"/>
    <col min="2" max="2" width="34.625" bestFit="1" customWidth="1"/>
    <col min="3" max="3" width="17.875" bestFit="1" customWidth="1"/>
    <col min="4" max="4" width="16.625" bestFit="1" customWidth="1"/>
    <col min="5" max="11" width="11" customWidth="1"/>
    <col min="12" max="12" width="2.125" customWidth="1"/>
    <col min="13" max="20" width="0" hidden="1" customWidth="1"/>
    <col min="21" max="16384" width="11" hidden="1"/>
  </cols>
  <sheetData>
    <row r="1" spans="2:11"/>
    <row r="2" spans="2:11"/>
    <row r="3" spans="2:11"/>
    <row r="4" spans="2:11"/>
    <row r="5" spans="2:11"/>
    <row r="6" spans="2:11"/>
    <row r="7" spans="2:11">
      <c r="B7" s="233" t="s">
        <v>14139</v>
      </c>
      <c r="C7" s="233"/>
      <c r="D7" s="233"/>
      <c r="E7" s="233"/>
      <c r="F7" s="233"/>
      <c r="G7" s="233"/>
      <c r="H7" s="233"/>
      <c r="I7" s="233"/>
      <c r="J7" s="233"/>
      <c r="K7" s="233"/>
    </row>
    <row r="8" spans="2:11"/>
    <row r="9" spans="2:11">
      <c r="B9" s="39" t="s">
        <v>14140</v>
      </c>
      <c r="C9" s="51" t="s">
        <v>14141</v>
      </c>
      <c r="D9" s="51" t="s">
        <v>14142</v>
      </c>
    </row>
    <row r="10" spans="2:11">
      <c r="B10" s="6" t="s">
        <v>8913</v>
      </c>
      <c r="C10" s="4">
        <v>54116067</v>
      </c>
      <c r="D10" s="4">
        <v>11252890</v>
      </c>
    </row>
    <row r="11" spans="2:11">
      <c r="B11" s="6" t="s">
        <v>14143</v>
      </c>
      <c r="C11" s="4">
        <v>848608179.66666675</v>
      </c>
      <c r="D11" s="4">
        <v>295049031.37362641</v>
      </c>
    </row>
    <row r="12" spans="2:11">
      <c r="B12" s="6" t="s">
        <v>8911</v>
      </c>
      <c r="C12" s="4">
        <v>325368201.16666669</v>
      </c>
      <c r="D12" s="4">
        <v>87568592.435897425</v>
      </c>
    </row>
    <row r="13" spans="2:11">
      <c r="B13" s="6" t="s">
        <v>14144</v>
      </c>
      <c r="C13" s="4">
        <v>4952796.9333333373</v>
      </c>
      <c r="D13" s="4">
        <v>4322788.333333333</v>
      </c>
    </row>
    <row r="14" spans="2:11">
      <c r="B14" s="6" t="s">
        <v>14145</v>
      </c>
      <c r="C14" s="4">
        <v>41264303.799999997</v>
      </c>
      <c r="D14" s="4">
        <v>0</v>
      </c>
    </row>
    <row r="15" spans="2:11">
      <c r="B15" s="6" t="s">
        <v>14146</v>
      </c>
      <c r="C15" s="4">
        <v>8286755936.7799997</v>
      </c>
      <c r="D15" s="4">
        <v>0</v>
      </c>
    </row>
    <row r="16" spans="2:11">
      <c r="B16" s="6" t="s">
        <v>14147</v>
      </c>
      <c r="C16" s="4">
        <v>88719315.599999994</v>
      </c>
      <c r="D16" s="4">
        <v>14289517.948717948</v>
      </c>
    </row>
    <row r="17" spans="2:11">
      <c r="B17" s="6" t="s">
        <v>14148</v>
      </c>
      <c r="C17" s="4">
        <v>829490</v>
      </c>
      <c r="D17" s="4">
        <v>0</v>
      </c>
    </row>
    <row r="18" spans="2:11">
      <c r="B18" s="6" t="s">
        <v>14149</v>
      </c>
      <c r="C18" s="4">
        <v>20895296</v>
      </c>
      <c r="D18" s="4">
        <v>0</v>
      </c>
    </row>
    <row r="19" spans="2:11">
      <c r="B19" s="6" t="s">
        <v>3241</v>
      </c>
      <c r="C19" s="4">
        <v>1098021141.0699999</v>
      </c>
      <c r="D19" s="4">
        <v>13404156.960470086</v>
      </c>
    </row>
    <row r="20" spans="2:11">
      <c r="B20" s="6" t="s">
        <v>108</v>
      </c>
      <c r="C20" s="4">
        <v>10769530728.016666</v>
      </c>
      <c r="D20" s="4">
        <v>425886977.05204517</v>
      </c>
    </row>
    <row r="21" spans="2:11"/>
    <row r="22" spans="2:11">
      <c r="B22" s="233" t="s">
        <v>14150</v>
      </c>
      <c r="C22" s="233"/>
      <c r="D22" s="233"/>
      <c r="E22" s="233"/>
      <c r="F22" s="233"/>
      <c r="G22" s="233"/>
      <c r="H22" s="233"/>
      <c r="I22" s="233"/>
      <c r="J22" s="233"/>
      <c r="K22" s="233"/>
    </row>
    <row r="23" spans="2:11"/>
    <row r="24" spans="2:11">
      <c r="B24" s="39" t="s">
        <v>14140</v>
      </c>
      <c r="C24" s="51" t="s">
        <v>14141</v>
      </c>
      <c r="D24" s="51" t="s">
        <v>14142</v>
      </c>
    </row>
    <row r="25" spans="2:11">
      <c r="B25" s="6" t="s">
        <v>8913</v>
      </c>
      <c r="C25" s="4">
        <v>54116067</v>
      </c>
      <c r="D25" s="4">
        <v>0</v>
      </c>
    </row>
    <row r="26" spans="2:11">
      <c r="B26" s="6" t="s">
        <v>14143</v>
      </c>
      <c r="C26" s="4">
        <v>491724609.5</v>
      </c>
      <c r="D26" s="4">
        <v>0</v>
      </c>
    </row>
    <row r="27" spans="2:11">
      <c r="B27" s="6" t="s">
        <v>8911</v>
      </c>
      <c r="C27" s="4">
        <v>325368201.16666669</v>
      </c>
      <c r="D27" s="4">
        <v>0</v>
      </c>
    </row>
    <row r="28" spans="2:11">
      <c r="B28" s="6" t="s">
        <v>14144</v>
      </c>
      <c r="C28" s="4">
        <v>4952796.9333333373</v>
      </c>
      <c r="D28" s="4">
        <v>4038007.125</v>
      </c>
    </row>
    <row r="29" spans="2:11">
      <c r="B29" s="6" t="s">
        <v>14145</v>
      </c>
      <c r="C29" s="4">
        <v>41264303.799999997</v>
      </c>
      <c r="D29" s="4">
        <v>0</v>
      </c>
    </row>
    <row r="30" spans="2:11">
      <c r="B30" s="6" t="s">
        <v>14146</v>
      </c>
      <c r="C30" s="4">
        <v>8160106789.7799997</v>
      </c>
      <c r="D30" s="4">
        <v>0</v>
      </c>
    </row>
    <row r="31" spans="2:11">
      <c r="B31" s="6" t="s">
        <v>14147</v>
      </c>
      <c r="C31" s="4">
        <v>88719315.599999994</v>
      </c>
      <c r="D31" s="4">
        <v>0</v>
      </c>
    </row>
    <row r="32" spans="2:11">
      <c r="B32" s="6" t="s">
        <v>14148</v>
      </c>
      <c r="C32" s="4">
        <v>829490</v>
      </c>
      <c r="D32" s="4">
        <v>0</v>
      </c>
    </row>
    <row r="33" spans="2:11">
      <c r="B33" s="6" t="s">
        <v>14149</v>
      </c>
      <c r="C33" s="4">
        <v>20895296</v>
      </c>
      <c r="D33" s="4">
        <v>0</v>
      </c>
    </row>
    <row r="34" spans="2:11">
      <c r="B34" s="6" t="s">
        <v>3241</v>
      </c>
      <c r="C34" s="4">
        <v>1098021140.8499999</v>
      </c>
      <c r="D34" s="4">
        <v>0</v>
      </c>
    </row>
    <row r="35" spans="2:11">
      <c r="B35" s="6" t="s">
        <v>108</v>
      </c>
      <c r="C35" s="4">
        <v>10285998010.630001</v>
      </c>
      <c r="D35" s="4">
        <v>4038007.125</v>
      </c>
    </row>
    <row r="36" spans="2:11"/>
    <row r="37" spans="2:11">
      <c r="B37" s="233" t="s">
        <v>14151</v>
      </c>
      <c r="C37" s="233"/>
      <c r="D37" s="233"/>
      <c r="E37" s="233"/>
      <c r="F37" s="233"/>
      <c r="G37" s="233"/>
      <c r="H37" s="233"/>
      <c r="I37" s="233"/>
      <c r="J37" s="233"/>
      <c r="K37" s="233"/>
    </row>
    <row r="38" spans="2:11"/>
    <row r="39" spans="2:11">
      <c r="B39" s="39" t="s">
        <v>14140</v>
      </c>
      <c r="C39" s="51" t="s">
        <v>14141</v>
      </c>
      <c r="D39" s="51" t="s">
        <v>14142</v>
      </c>
    </row>
    <row r="40" spans="2:11">
      <c r="B40" s="6" t="s">
        <v>8913</v>
      </c>
      <c r="C40" s="4">
        <v>54116067</v>
      </c>
      <c r="D40" s="4"/>
    </row>
    <row r="41" spans="2:11">
      <c r="B41" s="6" t="s">
        <v>14143</v>
      </c>
      <c r="C41" s="4">
        <v>620091242.5</v>
      </c>
      <c r="D41" s="4">
        <v>312249093.07692307</v>
      </c>
    </row>
    <row r="42" spans="2:11">
      <c r="B42" s="6" t="s">
        <v>8911</v>
      </c>
      <c r="C42" s="4">
        <v>325368201.16666669</v>
      </c>
      <c r="D42" s="4"/>
    </row>
    <row r="43" spans="2:11">
      <c r="B43" s="6" t="s">
        <v>14152</v>
      </c>
      <c r="C43" s="4">
        <v>767691</v>
      </c>
      <c r="D43" s="4"/>
    </row>
    <row r="44" spans="2:11">
      <c r="B44" s="6" t="s">
        <v>14144</v>
      </c>
      <c r="C44" s="4">
        <v>4952796.9333333373</v>
      </c>
      <c r="D44" s="4">
        <v>4038007.125</v>
      </c>
    </row>
    <row r="45" spans="2:11">
      <c r="B45" s="6" t="s">
        <v>14145</v>
      </c>
      <c r="C45" s="4">
        <v>40496612.799999997</v>
      </c>
      <c r="D45" s="4"/>
    </row>
    <row r="46" spans="2:11">
      <c r="B46" s="6" t="s">
        <v>14146</v>
      </c>
      <c r="C46" s="4">
        <v>8284470162.7799997</v>
      </c>
      <c r="D46" s="4"/>
    </row>
    <row r="47" spans="2:11">
      <c r="B47" s="6" t="s">
        <v>14147</v>
      </c>
      <c r="C47" s="4">
        <v>88719315.599999994</v>
      </c>
      <c r="D47" s="4">
        <v>344488050</v>
      </c>
    </row>
    <row r="48" spans="2:11">
      <c r="B48" s="6" t="s">
        <v>14148</v>
      </c>
      <c r="C48" s="4">
        <v>829490</v>
      </c>
      <c r="D48" s="4"/>
    </row>
    <row r="49" spans="2:11">
      <c r="B49" s="6" t="s">
        <v>14149</v>
      </c>
      <c r="C49" s="4">
        <v>20895296</v>
      </c>
      <c r="D49" s="4"/>
    </row>
    <row r="50" spans="2:11">
      <c r="B50" s="6" t="s">
        <v>3241</v>
      </c>
      <c r="C50" s="4">
        <v>1012020573.85</v>
      </c>
      <c r="D50" s="4">
        <v>0</v>
      </c>
    </row>
    <row r="51" spans="2:11">
      <c r="B51" s="6" t="s">
        <v>108</v>
      </c>
      <c r="C51" s="4">
        <v>10452727449.630001</v>
      </c>
      <c r="D51" s="4">
        <v>660775150.20192313</v>
      </c>
    </row>
    <row r="52" spans="2:11"/>
    <row r="53" spans="2:11">
      <c r="B53" s="233" t="s">
        <v>14153</v>
      </c>
      <c r="C53" s="233"/>
      <c r="D53" s="233"/>
      <c r="E53" s="233"/>
      <c r="F53" s="233"/>
      <c r="G53" s="233"/>
      <c r="H53" s="233"/>
      <c r="I53" s="233"/>
      <c r="J53" s="233"/>
      <c r="K53" s="233"/>
    </row>
    <row r="54" spans="2:11"/>
    <row r="55" spans="2:11">
      <c r="B55" s="39" t="s">
        <v>14140</v>
      </c>
      <c r="C55" s="51" t="s">
        <v>14141</v>
      </c>
      <c r="D55" s="51" t="s">
        <v>14142</v>
      </c>
    </row>
    <row r="56" spans="2:11">
      <c r="B56" s="6" t="s">
        <v>8913</v>
      </c>
      <c r="C56" s="4">
        <v>54116067</v>
      </c>
      <c r="D56" s="4">
        <v>0</v>
      </c>
    </row>
    <row r="57" spans="2:11">
      <c r="B57" s="6" t="s">
        <v>14143</v>
      </c>
      <c r="C57" s="4">
        <v>569683786</v>
      </c>
      <c r="D57" s="4">
        <v>371637829.25897437</v>
      </c>
    </row>
    <row r="58" spans="2:11">
      <c r="B58" s="6" t="s">
        <v>8911</v>
      </c>
      <c r="C58" s="4">
        <v>364829338.62121212</v>
      </c>
      <c r="D58" s="4">
        <v>18183709.936363637</v>
      </c>
    </row>
    <row r="59" spans="2:11">
      <c r="B59" s="6" t="s">
        <v>14152</v>
      </c>
      <c r="C59" s="4">
        <v>767691</v>
      </c>
      <c r="D59" s="4">
        <v>0</v>
      </c>
    </row>
    <row r="60" spans="2:11">
      <c r="B60" s="6" t="s">
        <v>14144</v>
      </c>
      <c r="C60" s="4">
        <v>4952796.9333333373</v>
      </c>
      <c r="D60" s="4">
        <v>8701011.25</v>
      </c>
    </row>
    <row r="61" spans="2:11">
      <c r="B61" s="6" t="s">
        <v>14145</v>
      </c>
      <c r="C61" s="4">
        <v>40496612.799999997</v>
      </c>
      <c r="D61" s="4">
        <v>0</v>
      </c>
    </row>
    <row r="62" spans="2:11">
      <c r="B62" s="6" t="s">
        <v>14146</v>
      </c>
      <c r="C62" s="4">
        <v>467087206.77999997</v>
      </c>
      <c r="D62" s="4">
        <v>20259909.949999999</v>
      </c>
    </row>
    <row r="63" spans="2:11">
      <c r="B63" s="6" t="s">
        <v>14147</v>
      </c>
      <c r="C63" s="4">
        <v>88719315.599999994</v>
      </c>
      <c r="D63" s="4">
        <v>352255321.60000002</v>
      </c>
    </row>
    <row r="64" spans="2:11">
      <c r="B64" s="6" t="s">
        <v>14148</v>
      </c>
      <c r="C64" s="4">
        <v>829490</v>
      </c>
      <c r="D64" s="4">
        <v>0</v>
      </c>
    </row>
    <row r="65" spans="2:11">
      <c r="B65" s="6" t="s">
        <v>14149</v>
      </c>
      <c r="C65" s="4">
        <v>20895296</v>
      </c>
      <c r="D65" s="4">
        <v>0</v>
      </c>
    </row>
    <row r="66" spans="2:11">
      <c r="B66" s="6" t="s">
        <v>3241</v>
      </c>
      <c r="C66" s="4">
        <v>651195015.06999993</v>
      </c>
      <c r="D66" s="4">
        <v>58398450.010101005</v>
      </c>
    </row>
    <row r="67" spans="2:11">
      <c r="B67" s="6" t="s">
        <v>108</v>
      </c>
      <c r="C67" s="4">
        <v>2263572615.8045454</v>
      </c>
      <c r="D67" s="4">
        <v>829436232.00543892</v>
      </c>
    </row>
    <row r="68" spans="2:11"/>
    <row r="69" spans="2:11">
      <c r="B69" s="233" t="s">
        <v>14154</v>
      </c>
      <c r="C69" s="233"/>
      <c r="D69" s="233"/>
      <c r="E69" s="233"/>
      <c r="F69" s="233"/>
      <c r="G69" s="233"/>
      <c r="H69" s="233"/>
      <c r="I69" s="233"/>
      <c r="J69" s="233"/>
      <c r="K69" s="233"/>
    </row>
    <row r="70" spans="2:11"/>
    <row r="71" spans="2:11">
      <c r="B71" s="39" t="s">
        <v>14140</v>
      </c>
      <c r="C71" s="51" t="s">
        <v>14155</v>
      </c>
      <c r="D71" s="51" t="s">
        <v>14156</v>
      </c>
    </row>
    <row r="72" spans="2:11">
      <c r="B72" s="6" t="s">
        <v>8913</v>
      </c>
      <c r="C72" s="4">
        <v>22781389.333333328</v>
      </c>
      <c r="D72" s="4">
        <v>157256306.57142857</v>
      </c>
    </row>
    <row r="73" spans="2:11">
      <c r="B73" s="6" t="s">
        <v>14143</v>
      </c>
      <c r="C73" s="4">
        <v>302447000.97407401</v>
      </c>
      <c r="D73" s="4"/>
    </row>
    <row r="74" spans="2:11">
      <c r="B74" s="6" t="s">
        <v>8911</v>
      </c>
      <c r="C74" s="4">
        <v>263309203</v>
      </c>
      <c r="D74" s="4">
        <v>225343935.30143541</v>
      </c>
    </row>
    <row r="75" spans="2:11">
      <c r="B75" s="6" t="s">
        <v>14152</v>
      </c>
      <c r="C75" s="4">
        <v>31</v>
      </c>
      <c r="D75" s="4"/>
    </row>
    <row r="76" spans="2:11">
      <c r="B76" s="6" t="s">
        <v>14144</v>
      </c>
      <c r="C76" s="4">
        <v>0.5</v>
      </c>
      <c r="D76" s="4">
        <v>14338949</v>
      </c>
    </row>
    <row r="77" spans="2:11">
      <c r="B77" s="6" t="s">
        <v>14145</v>
      </c>
      <c r="C77" s="4">
        <v>1650000</v>
      </c>
      <c r="D77" s="4">
        <v>44090369.81818182</v>
      </c>
    </row>
    <row r="78" spans="2:11">
      <c r="B78" s="6" t="s">
        <v>14146</v>
      </c>
      <c r="C78" s="4">
        <v>5043257046.5707407</v>
      </c>
      <c r="D78" s="4">
        <v>25890698.666666664</v>
      </c>
    </row>
    <row r="79" spans="2:11">
      <c r="B79" s="6" t="s">
        <v>14147</v>
      </c>
      <c r="C79" s="4">
        <v>66858618.100000054</v>
      </c>
      <c r="D79" s="4">
        <v>13116884.48</v>
      </c>
    </row>
    <row r="80" spans="2:11">
      <c r="B80" s="6" t="s">
        <v>14148</v>
      </c>
      <c r="C80" s="4">
        <v>829490</v>
      </c>
      <c r="D80" s="4"/>
    </row>
    <row r="81" spans="2:11">
      <c r="B81" s="6" t="s">
        <v>14149</v>
      </c>
      <c r="C81" s="4">
        <v>8911293</v>
      </c>
      <c r="D81" s="4"/>
    </row>
    <row r="82" spans="2:11">
      <c r="B82" s="6" t="s">
        <v>3241</v>
      </c>
      <c r="C82" s="4">
        <v>254765236.95787877</v>
      </c>
      <c r="D82" s="4">
        <v>83749182.396464646</v>
      </c>
    </row>
    <row r="83" spans="2:11">
      <c r="B83" s="6" t="s">
        <v>108</v>
      </c>
      <c r="C83" s="4">
        <v>5964809309.4360275</v>
      </c>
      <c r="D83" s="4">
        <v>563786326.23417711</v>
      </c>
    </row>
    <row r="84" spans="2:11"/>
    <row r="85" spans="2:11"/>
    <row r="86" spans="2:11">
      <c r="B86" s="234" t="s">
        <v>14157</v>
      </c>
      <c r="C86" s="234"/>
      <c r="D86" s="234"/>
      <c r="E86" s="234"/>
      <c r="F86" s="234"/>
      <c r="G86" s="234"/>
      <c r="H86" s="234"/>
      <c r="I86" s="234"/>
      <c r="J86" s="234"/>
      <c r="K86" s="234"/>
    </row>
    <row r="87" spans="2:11"/>
    <row r="88" spans="2:11"/>
  </sheetData>
  <mergeCells count="6">
    <mergeCell ref="B7:K7"/>
    <mergeCell ref="B86:K86"/>
    <mergeCell ref="B69:K69"/>
    <mergeCell ref="B53:K53"/>
    <mergeCell ref="B37:K37"/>
    <mergeCell ref="B22:K22"/>
  </mergeCells>
  <pageMargins left="0.7" right="0.7" top="0.75" bottom="0.75" header="0.3" footer="0.3"/>
  <drawing r:id="rId6"/>
  <extLst>
    <ext xmlns:x14="http://schemas.microsoft.com/office/spreadsheetml/2009/9/main" uri="{A8765BA9-456A-4dab-B4F3-ACF838C121DE}">
      <x14:slicerList>
        <x14:slicer r:id="rId7"/>
      </x14:slicerList>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FE96DA-BA03-47B5-A635-A2925E5D204E}">
  <dimension ref="B2:P71"/>
  <sheetViews>
    <sheetView tabSelected="1" topLeftCell="B39" workbookViewId="0">
      <selection activeCell="L42" sqref="L42"/>
    </sheetView>
  </sheetViews>
  <sheetFormatPr defaultColWidth="8.875" defaultRowHeight="15.95"/>
  <cols>
    <col min="1" max="1" width="2.625" customWidth="1"/>
    <col min="2" max="2" width="17.125" bestFit="1" customWidth="1"/>
    <col min="3" max="3" width="15.125" bestFit="1" customWidth="1"/>
    <col min="4" max="4" width="18.625" style="145" bestFit="1" customWidth="1"/>
    <col min="5" max="5" width="17.125" style="145" bestFit="1" customWidth="1"/>
    <col min="6" max="6" width="16.625" style="145" bestFit="1" customWidth="1"/>
    <col min="7" max="7" width="18.625" style="145" bestFit="1" customWidth="1"/>
    <col min="8" max="8" width="16.375" customWidth="1"/>
    <col min="9" max="9" width="7.875" bestFit="1" customWidth="1"/>
    <col min="10" max="10" width="16.125" bestFit="1" customWidth="1"/>
    <col min="11" max="11" width="7.875" bestFit="1" customWidth="1"/>
    <col min="12" max="12" width="16.125" bestFit="1" customWidth="1"/>
    <col min="13" max="13" width="7.875" bestFit="1" customWidth="1"/>
    <col min="14" max="14" width="16.125" bestFit="1" customWidth="1"/>
  </cols>
  <sheetData>
    <row r="2" spans="2:16" ht="32.1">
      <c r="B2" s="235" t="s">
        <v>3076</v>
      </c>
      <c r="C2" s="235"/>
      <c r="D2" s="231" t="s">
        <v>3060</v>
      </c>
      <c r="E2" s="159" t="s">
        <v>14158</v>
      </c>
      <c r="F2" s="159" t="s">
        <v>14159</v>
      </c>
      <c r="G2" s="159" t="s">
        <v>14160</v>
      </c>
      <c r="H2" s="159" t="s">
        <v>234</v>
      </c>
      <c r="I2" s="231" t="s">
        <v>14161</v>
      </c>
      <c r="J2" s="160" t="s">
        <v>5</v>
      </c>
      <c r="K2" s="231" t="s">
        <v>14161</v>
      </c>
      <c r="L2" s="160" t="s">
        <v>7</v>
      </c>
      <c r="M2" s="231" t="s">
        <v>14161</v>
      </c>
      <c r="N2" s="160" t="s">
        <v>14162</v>
      </c>
      <c r="O2" s="231" t="s">
        <v>14161</v>
      </c>
      <c r="P2" s="121"/>
    </row>
    <row r="3" spans="2:16">
      <c r="B3" s="236" t="s">
        <v>23</v>
      </c>
      <c r="C3" s="236"/>
      <c r="D3" s="151" t="s">
        <v>246</v>
      </c>
      <c r="E3" s="152">
        <f>SUMIFS(archivo_ejec!T:T,archivo_ejec!D:D,"A",archivo_ejec!N:N,10)+SUMIFS(archivo_ejec!T:T,archivo_ejec!D:D,"A",archivo_ejec!N:N,11)</f>
        <v>76169256866</v>
      </c>
      <c r="F3" s="152">
        <f>SUMIFS(archivo_ejec!U:U,archivo_ejec!D:D,"A",archivo_ejec!N:N,10)+SUMIFS(archivo_ejec!U:U,archivo_ejec!D:D,"A",archivo_ejec!N:N,11)</f>
        <v>16410256866</v>
      </c>
      <c r="G3" s="152">
        <f>E3-F3</f>
        <v>59759000000</v>
      </c>
      <c r="H3" s="152">
        <f>SUMIFS(archivo_ejec!V:V,archivo_ejec!D:D,"A",archivo_ejec!N:N,10)+SUMIFS(archivo_ejec!V:V,archivo_ejec!D:D,"A",archivo_ejec!N:N,11)</f>
        <v>34254354641.470001</v>
      </c>
      <c r="I3" s="153">
        <f>H3/G3</f>
        <v>0.57320829735219803</v>
      </c>
      <c r="J3" s="154">
        <f>SUMIFS(archivo_ejec!X:X,archivo_ejec!D:D,"A",archivo_ejec!N:N,10)+SUMIFS(archivo_ejec!X:X,archivo_ejec!D:D,"A",archivo_ejec!N:N,11)</f>
        <v>31835425129.200001</v>
      </c>
      <c r="K3" s="153">
        <f>J3/E3</f>
        <v>0.41795635718497492</v>
      </c>
      <c r="L3" s="154">
        <f>SUMIFS(archivo_ejec!Y:Y,archivo_ejec!D:D,"A",archivo_ejec!N:N,10)+SUMIFS(archivo_ejec!Y:Y,archivo_ejec!D:D,"A",archivo_ejec!N:N,11)</f>
        <v>27166380842.439999</v>
      </c>
      <c r="M3" s="153">
        <f>L3/E3</f>
        <v>0.35665807912806846</v>
      </c>
      <c r="N3" s="154">
        <f>SUMIFS(archivo_ejec!AA:AA,archivo_ejec!D:D,"A",archivo_ejec!N:N,10)+SUMIFS(archivo_ejec!A:A,archivo_ejec!D:D,"A",archivo_ejec!N:N,11)</f>
        <v>27118230650.439999</v>
      </c>
      <c r="O3" s="153">
        <f>N3/E3</f>
        <v>0.35602593180274128</v>
      </c>
    </row>
    <row r="4" spans="2:16">
      <c r="B4" s="236"/>
      <c r="C4" s="236"/>
      <c r="D4" s="151" t="s">
        <v>253</v>
      </c>
      <c r="E4" s="152">
        <f>SUMIFS(archivo_ejec!T:T,archivo_ejec!D:D,"A",archivo_ejec!N:N,20)</f>
        <v>9259000000</v>
      </c>
      <c r="F4" s="152">
        <f>SUMIFS(archivo_ejec!U:U,archivo_ejec!D:D,"A",archivo_ejec!N:N,20)</f>
        <v>0</v>
      </c>
      <c r="G4" s="152">
        <f>E4-F4</f>
        <v>9259000000</v>
      </c>
      <c r="H4" s="152">
        <f>SUMIFS(archivo_ejec!V:V,archivo_ejec!D:D,"A",archivo_ejec!N:N,20)</f>
        <v>6456714515</v>
      </c>
      <c r="I4" s="153">
        <f>H4/E4</f>
        <v>0.69734469327141158</v>
      </c>
      <c r="J4" s="154">
        <f>SUMIFS(archivo_ejec!X:X,archivo_ejec!D:D,"A",archivo_ejec!N:N,20)</f>
        <v>5425970792</v>
      </c>
      <c r="K4" s="153">
        <f t="shared" ref="K4:K13" si="0">J4/E4</f>
        <v>0.58602125413111572</v>
      </c>
      <c r="L4" s="154">
        <f>SUMIFS(archivo_ejec!Y:Y,archivo_ejec!D:D,"A",archivo_ejec!N:N,20)</f>
        <v>2906686108.02</v>
      </c>
      <c r="M4" s="153">
        <f t="shared" ref="M4:M13" si="1">L4/E4</f>
        <v>0.31393088973107247</v>
      </c>
      <c r="N4" s="154">
        <f>SUMIFS(archivo_ejec!AA:AA,archivo_ejec!D:D,"A",archivo_ejec!N:N,20)</f>
        <v>2867172847.02</v>
      </c>
      <c r="O4" s="153">
        <f t="shared" ref="O4:O13" si="2">N4/E4</f>
        <v>0.30966333805162544</v>
      </c>
    </row>
    <row r="5" spans="2:16">
      <c r="B5" s="236"/>
      <c r="C5" s="236"/>
      <c r="D5" s="155" t="s">
        <v>14163</v>
      </c>
      <c r="E5" s="156">
        <f>SUM(E3:E4)</f>
        <v>85428256866</v>
      </c>
      <c r="F5" s="156">
        <f>SUM(F3:F4)</f>
        <v>16410256866</v>
      </c>
      <c r="G5" s="156">
        <f>E5-F5</f>
        <v>69018000000</v>
      </c>
      <c r="H5" s="156">
        <f>SUM(H3:H4)</f>
        <v>40711069156.470001</v>
      </c>
      <c r="I5" s="157">
        <f>H5/G5</f>
        <v>0.58986161807745807</v>
      </c>
      <c r="J5" s="158">
        <f t="shared" ref="J5:N5" si="3">SUM(J3:J4)</f>
        <v>37261395921.199997</v>
      </c>
      <c r="K5" s="157">
        <f t="shared" si="0"/>
        <v>0.43617179242749876</v>
      </c>
      <c r="L5" s="158">
        <f t="shared" si="3"/>
        <v>30073066950.459999</v>
      </c>
      <c r="M5" s="157">
        <f t="shared" si="1"/>
        <v>0.35202716353713781</v>
      </c>
      <c r="N5" s="158">
        <f t="shared" si="3"/>
        <v>29985403497.459999</v>
      </c>
      <c r="O5" s="157">
        <f t="shared" si="2"/>
        <v>0.35100099893755449</v>
      </c>
    </row>
    <row r="6" spans="2:16">
      <c r="B6" s="236" t="s">
        <v>165</v>
      </c>
      <c r="C6" s="236"/>
      <c r="D6" s="151" t="s">
        <v>246</v>
      </c>
      <c r="E6" s="152">
        <f>SUMIFS(archivo_ejec!T:T,archivo_ejec!D:D,"C",archivo_ejec!N:N,11)</f>
        <v>20322395945</v>
      </c>
      <c r="F6" s="152">
        <f>SUMIFS(archivo_ejec!U:U,archivo_ejec!D:D,"C",archivo_ejec!N:N,11)</f>
        <v>0</v>
      </c>
      <c r="G6" s="152">
        <f t="shared" ref="G6:G12" si="4">E6-F6</f>
        <v>20322395945</v>
      </c>
      <c r="H6" s="152">
        <f>SUMIFS(archivo_ejec!V:V,archivo_ejec!D:D,"C",archivo_ejec!N:N,11)</f>
        <v>17156082253</v>
      </c>
      <c r="I6" s="153">
        <f>H6/E6</f>
        <v>0.84419584676092185</v>
      </c>
      <c r="J6" s="154">
        <f>SUMIFS(archivo_ejec!X:X,archivo_ejec!D:D,"C",archivo_ejec!N:N,11)</f>
        <v>14248615455.48</v>
      </c>
      <c r="K6" s="153">
        <f t="shared" si="0"/>
        <v>0.7011287199620595</v>
      </c>
      <c r="L6" s="154">
        <f>SUMIFS(archivo_ejec!Y:Y,archivo_ejec!D:D,"C",archivo_ejec!N:N,11)+SUMIFS(archivo_ejec!Y:Y,archivo_ejec!D:D,"C",archivo_ejec!N:N,10)</f>
        <v>5871411144.6899996</v>
      </c>
      <c r="M6" s="153">
        <f t="shared" si="1"/>
        <v>0.28891333288556292</v>
      </c>
      <c r="N6" s="154">
        <f>SUMIFS(archivo_ejec!AA:AA,archivo_ejec!D:D,"C",archivo_ejec!N:N,11)</f>
        <v>5777733723.1399994</v>
      </c>
      <c r="O6" s="153">
        <f t="shared" si="2"/>
        <v>0.28430376707435023</v>
      </c>
    </row>
    <row r="7" spans="2:16">
      <c r="B7" s="236"/>
      <c r="C7" s="236"/>
      <c r="D7" s="151" t="s">
        <v>253</v>
      </c>
      <c r="E7" s="152">
        <f>SUMIFS(archivo_ejec!T:T,archivo_ejec!D:D,"C",archivo_ejec!N:N,20)</f>
        <v>55295438877</v>
      </c>
      <c r="F7" s="152">
        <f>SUMIFS(archivo_ejec!U:U,archivo_ejec!D:D,"C",archivo_ejec!N:N,20)</f>
        <v>0</v>
      </c>
      <c r="G7" s="152">
        <f t="shared" si="4"/>
        <v>55295438877</v>
      </c>
      <c r="H7" s="152">
        <f>SUMIFS(archivo_ejec!V:V,archivo_ejec!D:D,"C",archivo_ejec!N:N,20)</f>
        <v>26369738885.939999</v>
      </c>
      <c r="I7" s="153">
        <f t="shared" ref="I7:I13" si="5">H7/E7</f>
        <v>0.47688813799990337</v>
      </c>
      <c r="J7" s="154">
        <f>SUMIFS(archivo_ejec!X:X,archivo_ejec!D:D,"C",archivo_ejec!N:N,20)</f>
        <v>20411419728.949997</v>
      </c>
      <c r="K7" s="153">
        <f t="shared" si="0"/>
        <v>0.3691338769252463</v>
      </c>
      <c r="L7" s="154">
        <f>SUMIFS(archivo_ejec!Y:Y,archivo_ejec!D:D,"C",archivo_ejec!N:N,20)</f>
        <v>7219514612.1000004</v>
      </c>
      <c r="M7" s="153">
        <f t="shared" si="1"/>
        <v>0.13056257005499489</v>
      </c>
      <c r="N7" s="154">
        <f>SUMIFS(archivo_ejec!AA:AA,archivo_ejec!D:D,"C",archivo_ejec!N:N,20)</f>
        <v>7007228893.1000004</v>
      </c>
      <c r="O7" s="153">
        <f t="shared" si="2"/>
        <v>0.12672345197742232</v>
      </c>
    </row>
    <row r="8" spans="2:16">
      <c r="B8" s="236"/>
      <c r="C8" s="236"/>
      <c r="D8" s="151" t="s">
        <v>14164</v>
      </c>
      <c r="E8" s="152">
        <f>SUMIFS(archivo_ejec!T:T,archivo_ejec!D:D,"C",archivo_ejec!N:N,14)</f>
        <v>134445997196</v>
      </c>
      <c r="F8" s="152">
        <f>SUMIFS(archivo_ejec!U:U,archivo_ejec!D:D,"C",archivo_ejec!N:N,14)</f>
        <v>0</v>
      </c>
      <c r="G8" s="152">
        <f t="shared" si="4"/>
        <v>134445997196</v>
      </c>
      <c r="H8" s="152">
        <f>SUMIFS(archivo_ejec!V:V,archivo_ejec!D:D,"C",archivo_ejec!N:N,14)</f>
        <v>34665382148.82</v>
      </c>
      <c r="I8" s="153">
        <f t="shared" si="5"/>
        <v>0.25783870752420851</v>
      </c>
      <c r="J8" s="154">
        <f>SUMIFS(archivo_ejec!X:X,archivo_ejec!D:D,"C",archivo_ejec!N:N,14)</f>
        <v>19927013236</v>
      </c>
      <c r="K8" s="153">
        <f t="shared" si="0"/>
        <v>0.14821574201982166</v>
      </c>
      <c r="L8" s="154">
        <f>SUMIFS(archivo_ejec!Y:Y,archivo_ejec!D:D,"C",archivo_ejec!N:N,14)</f>
        <v>2787455862.5999999</v>
      </c>
      <c r="M8" s="153">
        <f t="shared" si="1"/>
        <v>2.0732903327247081E-2</v>
      </c>
      <c r="N8" s="154">
        <f>SUMIFS(archivo_ejec!AA:AA,archivo_ejec!D:D,"C",archivo_ejec!N:N,14)</f>
        <v>1171942243.5999999</v>
      </c>
      <c r="O8" s="153">
        <f t="shared" si="2"/>
        <v>8.7168251048151488E-3</v>
      </c>
    </row>
    <row r="9" spans="2:16">
      <c r="B9" s="236"/>
      <c r="C9" s="236"/>
      <c r="D9" s="155" t="s">
        <v>14163</v>
      </c>
      <c r="E9" s="156">
        <f>SUM(E6:E8)</f>
        <v>210063832018</v>
      </c>
      <c r="F9" s="156">
        <f>SUM(F6:F8)</f>
        <v>0</v>
      </c>
      <c r="G9" s="156">
        <f>E9-F9</f>
        <v>210063832018</v>
      </c>
      <c r="H9" s="156">
        <f t="shared" ref="H9:N9" si="6">SUM(H6:H8)</f>
        <v>78191203287.76001</v>
      </c>
      <c r="I9" s="157">
        <f t="shared" si="5"/>
        <v>0.37222592074327171</v>
      </c>
      <c r="J9" s="158">
        <f t="shared" si="6"/>
        <v>54587048420.429993</v>
      </c>
      <c r="K9" s="157">
        <f t="shared" si="0"/>
        <v>0.25985933844981235</v>
      </c>
      <c r="L9" s="158">
        <f t="shared" si="6"/>
        <v>15878381619.390001</v>
      </c>
      <c r="M9" s="157">
        <f t="shared" si="1"/>
        <v>7.5588365054815393E-2</v>
      </c>
      <c r="N9" s="158">
        <f t="shared" si="6"/>
        <v>13956904859.84</v>
      </c>
      <c r="O9" s="157">
        <f t="shared" si="2"/>
        <v>6.64412560970708E-2</v>
      </c>
    </row>
    <row r="10" spans="2:16">
      <c r="B10" s="236" t="s">
        <v>14163</v>
      </c>
      <c r="C10" s="236"/>
      <c r="D10" s="151" t="s">
        <v>246</v>
      </c>
      <c r="E10" s="152">
        <f>E3+E6</f>
        <v>96491652811</v>
      </c>
      <c r="F10" s="152">
        <f>F3+F6</f>
        <v>16410256866</v>
      </c>
      <c r="G10" s="152">
        <f t="shared" si="4"/>
        <v>80081395945</v>
      </c>
      <c r="H10" s="152">
        <f t="shared" ref="H10:N10" si="7">H3+H6</f>
        <v>51410436894.470001</v>
      </c>
      <c r="I10" s="153">
        <f t="shared" si="5"/>
        <v>0.53279672797364741</v>
      </c>
      <c r="J10" s="154">
        <f t="shared" si="7"/>
        <v>46084040584.68</v>
      </c>
      <c r="K10" s="153">
        <f t="shared" si="0"/>
        <v>0.47759613647561483</v>
      </c>
      <c r="L10" s="154">
        <f>L3+L6</f>
        <v>33037791987.129997</v>
      </c>
      <c r="M10" s="153">
        <f t="shared" si="1"/>
        <v>0.34239015525873245</v>
      </c>
      <c r="N10" s="154">
        <f t="shared" si="7"/>
        <v>32895964373.579998</v>
      </c>
      <c r="O10" s="153">
        <f t="shared" si="2"/>
        <v>0.34092031191562172</v>
      </c>
    </row>
    <row r="11" spans="2:16">
      <c r="B11" s="236"/>
      <c r="C11" s="236"/>
      <c r="D11" s="151" t="s">
        <v>253</v>
      </c>
      <c r="E11" s="152">
        <f t="shared" ref="E11:N11" si="8">E4+E7</f>
        <v>64554438877</v>
      </c>
      <c r="F11" s="152">
        <f t="shared" ref="F11" si="9">F4+F7</f>
        <v>0</v>
      </c>
      <c r="G11" s="152">
        <f t="shared" si="4"/>
        <v>64554438877</v>
      </c>
      <c r="H11" s="152">
        <f t="shared" si="8"/>
        <v>32826453400.939999</v>
      </c>
      <c r="I11" s="153">
        <f t="shared" si="5"/>
        <v>0.50850807430123424</v>
      </c>
      <c r="J11" s="154">
        <f t="shared" si="8"/>
        <v>25837390520.949997</v>
      </c>
      <c r="K11" s="153">
        <f t="shared" si="0"/>
        <v>0.40024188840336372</v>
      </c>
      <c r="L11" s="154">
        <f t="shared" si="8"/>
        <v>10126200720.120001</v>
      </c>
      <c r="M11" s="153">
        <f t="shared" si="1"/>
        <v>0.15686296552610651</v>
      </c>
      <c r="N11" s="154">
        <f t="shared" si="8"/>
        <v>9874401740.1200008</v>
      </c>
      <c r="O11" s="153">
        <f t="shared" si="2"/>
        <v>0.15296239750351445</v>
      </c>
    </row>
    <row r="12" spans="2:16">
      <c r="B12" s="236"/>
      <c r="C12" s="236"/>
      <c r="D12" s="151" t="s">
        <v>14164</v>
      </c>
      <c r="E12" s="152">
        <f>E8</f>
        <v>134445997196</v>
      </c>
      <c r="F12" s="152">
        <f>F8</f>
        <v>0</v>
      </c>
      <c r="G12" s="152">
        <f t="shared" si="4"/>
        <v>134445997196</v>
      </c>
      <c r="H12" s="152">
        <f t="shared" ref="H12:N12" si="10">H8</f>
        <v>34665382148.82</v>
      </c>
      <c r="I12" s="153">
        <f t="shared" si="5"/>
        <v>0.25783870752420851</v>
      </c>
      <c r="J12" s="154">
        <f t="shared" si="10"/>
        <v>19927013236</v>
      </c>
      <c r="K12" s="153">
        <f t="shared" si="0"/>
        <v>0.14821574201982166</v>
      </c>
      <c r="L12" s="154">
        <f t="shared" si="10"/>
        <v>2787455862.5999999</v>
      </c>
      <c r="M12" s="153">
        <f t="shared" si="1"/>
        <v>2.0732903327247081E-2</v>
      </c>
      <c r="N12" s="154">
        <f t="shared" si="10"/>
        <v>1171942243.5999999</v>
      </c>
      <c r="O12" s="153">
        <f t="shared" si="2"/>
        <v>8.7168251048151488E-3</v>
      </c>
    </row>
    <row r="13" spans="2:16">
      <c r="B13" s="236"/>
      <c r="C13" s="236"/>
      <c r="D13" s="155" t="s">
        <v>14163</v>
      </c>
      <c r="E13" s="156">
        <f>SUM(E10:E12)</f>
        <v>295492088884</v>
      </c>
      <c r="F13" s="156">
        <f>F5+F9</f>
        <v>16410256866</v>
      </c>
      <c r="G13" s="156">
        <f>E13-F13</f>
        <v>279081832018</v>
      </c>
      <c r="H13" s="156">
        <f t="shared" ref="H13:N13" si="11">SUM(H10:H12)</f>
        <v>118902272444.23001</v>
      </c>
      <c r="I13" s="157">
        <f t="shared" si="5"/>
        <v>0.40238732919481623</v>
      </c>
      <c r="J13" s="158">
        <f t="shared" si="11"/>
        <v>91848444341.630005</v>
      </c>
      <c r="K13" s="157">
        <f t="shared" si="0"/>
        <v>0.310832160307637</v>
      </c>
      <c r="L13" s="158">
        <f t="shared" si="11"/>
        <v>45951448569.849998</v>
      </c>
      <c r="M13" s="157">
        <f t="shared" si="1"/>
        <v>0.15550821933472794</v>
      </c>
      <c r="N13" s="158">
        <f t="shared" si="11"/>
        <v>43942308357.299995</v>
      </c>
      <c r="O13" s="157">
        <f t="shared" si="2"/>
        <v>0.14870891644936807</v>
      </c>
    </row>
    <row r="14" spans="2:16">
      <c r="D14" s="138"/>
      <c r="E14" s="138"/>
      <c r="F14" s="138"/>
      <c r="G14" s="138"/>
      <c r="I14" s="124"/>
      <c r="K14" s="124"/>
      <c r="L14" s="125"/>
      <c r="M14" s="124"/>
      <c r="N14" s="125"/>
    </row>
    <row r="15" spans="2:16" ht="32.1">
      <c r="B15" s="126" t="s">
        <v>3055</v>
      </c>
      <c r="C15" s="126" t="s">
        <v>3060</v>
      </c>
      <c r="D15" s="139" t="s">
        <v>14165</v>
      </c>
      <c r="E15" s="135" t="s">
        <v>14166</v>
      </c>
      <c r="F15" s="135" t="s">
        <v>14167</v>
      </c>
      <c r="G15" s="135" t="s">
        <v>1</v>
      </c>
      <c r="H15" s="139" t="s">
        <v>234</v>
      </c>
      <c r="I15" s="126" t="s">
        <v>14161</v>
      </c>
      <c r="J15" s="139" t="s">
        <v>5</v>
      </c>
      <c r="K15" s="126" t="s">
        <v>14161</v>
      </c>
      <c r="L15" s="139" t="s">
        <v>7</v>
      </c>
      <c r="M15" s="126" t="s">
        <v>14161</v>
      </c>
      <c r="N15" s="139" t="s">
        <v>14162</v>
      </c>
      <c r="O15" s="126" t="s">
        <v>14161</v>
      </c>
    </row>
    <row r="16" spans="2:16">
      <c r="B16" s="237" t="s">
        <v>28</v>
      </c>
      <c r="C16" s="133" t="s">
        <v>246</v>
      </c>
      <c r="D16" s="140">
        <v>10334515783</v>
      </c>
      <c r="E16" s="140"/>
      <c r="F16" s="140">
        <f>GETPIVOTDATA("Suma de APR. VIGENTE",Validaciones!$BF$3,"REC","11","PROYECTO"," ACTUALIZACIÓN  Y GESTIÓN CATASTRAL  NACIONAL")</f>
        <v>4969770852</v>
      </c>
      <c r="G16" s="140">
        <f>(D16+E16)-F16</f>
        <v>5364744931</v>
      </c>
      <c r="H16" s="140">
        <f>GETPIVOTDATA("CDP ",Validaciones!$A$1,"REC","Otros recursos del tesoro","DESCRIPCION","ACTUALIZACIÓN  Y GESTIÓN CATASTRAL  NACIONAL","DESCRIPCION3","Inversión","DESCRIPCION5","Inversión")-GETPIVOTDATA("Suma de CDP",Validaciones!$BF$3,"REC","11","PROYECTO"," ACTUALIZACIÓN  Y GESTIÓN CATASTRAL  NACIONAL")</f>
        <v>3799415586</v>
      </c>
      <c r="I16" s="127">
        <f>IFERROR(H16/G16,0)</f>
        <v>0.70821924152352589</v>
      </c>
      <c r="J16" s="140">
        <f>GETPIVOTDATA("compromisos",Validaciones!$A$1,"REC","Otros recursos del tesoro","DESCRIPCION","ACTUALIZACIÓN  Y GESTIÓN CATASTRAL  NACIONAL","DESCRIPCION3","Inversión","DESCRIPCION5","Inversión")-GETPIVOTDATA("Suma de COMPROMISO",Validaciones!$BF$3,"REC","11","PROYECTO"," ACTUALIZACIÓN  Y GESTIÓN CATASTRAL  NACIONAL")</f>
        <v>3347426962.5</v>
      </c>
      <c r="K16" s="127">
        <f>IFERROR(J16/G16,0)</f>
        <v>0.62396758942946284</v>
      </c>
      <c r="L16" s="140">
        <f>GETPIVOTDATA("obligaciones",Validaciones!$A$1,"REC","Otros recursos del tesoro","DESCRIPCION","ACTUALIZACIÓN  Y GESTIÓN CATASTRAL  NACIONAL","DESCRIPCION3","Inversión","DESCRIPCION5","Inversión")-GETPIVOTDATA("Suma de OBLIGACION",Validaciones!$BF$3,"REC","11","PROYECTO"," ACTUALIZACIÓN  Y GESTIÓN CATASTRAL  NACIONAL")</f>
        <v>1222522643.2899997</v>
      </c>
      <c r="M16" s="128">
        <f>IFERROR(L16/G16,0)</f>
        <v>0.22788085156214852</v>
      </c>
      <c r="N16" s="140">
        <f>GETPIVOTDATA("pagos",Validaciones!$A$1,"REC","Otros recursos del tesoro","DESCRIPCION","ACTUALIZACIÓN  Y GESTIÓN CATASTRAL  NACIONAL","DESCRIPCION3","Inversión","DESCRIPCION5","Inversión")-GETPIVOTDATA("Suma de PAGOS",Validaciones!$BF$3,"REC","11","PROYECTO"," ACTUALIZACIÓN  Y GESTIÓN CATASTRAL  NACIONAL")</f>
        <v>1183122494.9999998</v>
      </c>
      <c r="O16" s="128">
        <f>IFERROR(N16/G16,0)</f>
        <v>0.22053657913228378</v>
      </c>
    </row>
    <row r="17" spans="2:15">
      <c r="B17" s="238"/>
      <c r="C17" s="133" t="s">
        <v>253</v>
      </c>
      <c r="D17" s="140">
        <v>28514586583</v>
      </c>
      <c r="E17" s="140"/>
      <c r="F17" s="140">
        <f>GETPIVOTDATA("Suma de APR. VIGENTE",Validaciones!$BF$3,"REC","20","PROYECTO"," ACTUALIZACIÓN  Y GESTIÓN CATASTRAL  NACIONAL")</f>
        <v>6286593524</v>
      </c>
      <c r="G17" s="140">
        <f t="shared" ref="G17:G63" si="12">(D17+E17)-F17</f>
        <v>22227993059</v>
      </c>
      <c r="H17" s="140">
        <f>GETPIVOTDATA("CDP ",Validaciones!$A$1,"REC","Ingresos corrientes","DESCRIPCION","ACTUALIZACIÓN  Y GESTIÓN CATASTRAL  NACIONAL","DESCRIPCION3","Inversión","DESCRIPCION5","Inversión")-GETPIVOTDATA("Suma de CDP",Validaciones!$BF$3,"REC","20","PROYECTO"," ACTUALIZACIÓN  Y GESTIÓN CATASTRAL  NACIONAL")</f>
        <v>8466311222</v>
      </c>
      <c r="I17" s="127">
        <f t="shared" ref="I17:I63" si="13">IFERROR(H17/G17,0)</f>
        <v>0.38088509383315799</v>
      </c>
      <c r="J17" s="140">
        <f>GETPIVOTDATA("compromisos",Validaciones!$A$1,"REC","Ingresos corrientes","DESCRIPCION","ACTUALIZACIÓN  Y GESTIÓN CATASTRAL  NACIONAL","DESCRIPCION3","Inversión","DESCRIPCION5","Inversión")-GETPIVOTDATA("Suma de COMPROMISO",Validaciones!$BF$3,"REC","20","PROYECTO"," ACTUALIZACIÓN  Y GESTIÓN CATASTRAL  NACIONAL")</f>
        <v>6115705290.9699993</v>
      </c>
      <c r="K17" s="127">
        <f t="shared" ref="K17:K63" si="14">IFERROR(J17/G17,0)</f>
        <v>0.27513528885567928</v>
      </c>
      <c r="L17" s="140">
        <f>GETPIVOTDATA("obligaciones",Validaciones!$A$1,"REC","Ingresos corrientes","DESCRIPCION","ACTUALIZACIÓN  Y GESTIÓN CATASTRAL  NACIONAL","DESCRIPCION3","Inversión","DESCRIPCION5","Inversión")-GETPIVOTDATA("Suma de OBLIGACION",Validaciones!$BF$3,"REC","20","PROYECTO"," ACTUALIZACIÓN  Y GESTIÓN CATASTRAL  NACIONAL")</f>
        <v>1616384693</v>
      </c>
      <c r="M17" s="128">
        <f t="shared" ref="M17:M63" si="15">IFERROR(L17/G17,0)</f>
        <v>7.2718427107189246E-2</v>
      </c>
      <c r="N17" s="140">
        <f>GETPIVOTDATA("pagos",Validaciones!$A$1,"REC","Ingresos corrientes","DESCRIPCION","ACTUALIZACIÓN  Y GESTIÓN CATASTRAL  NACIONAL","DESCRIPCION3","Inversión","DESCRIPCION5","Inversión")-GETPIVOTDATA("Suma de PAGOS",Validaciones!$BF$3,"REC","20","PROYECTO"," ACTUALIZACIÓN  Y GESTIÓN CATASTRAL  NACIONAL")</f>
        <v>1558605661</v>
      </c>
      <c r="O17" s="128">
        <f t="shared" ref="O17:O63" si="16">IFERROR(N17/G17,0)</f>
        <v>7.0119045694452764E-2</v>
      </c>
    </row>
    <row r="18" spans="2:15">
      <c r="B18" s="238"/>
      <c r="C18" s="134" t="s">
        <v>14164</v>
      </c>
      <c r="D18" s="141">
        <v>61901296036</v>
      </c>
      <c r="E18" s="141"/>
      <c r="F18" s="141">
        <v>0</v>
      </c>
      <c r="G18" s="141">
        <f t="shared" si="12"/>
        <v>61901296036</v>
      </c>
      <c r="H18" s="141">
        <v>9561887680</v>
      </c>
      <c r="I18" s="129">
        <f t="shared" si="13"/>
        <v>0.15446991084708603</v>
      </c>
      <c r="J18" s="141">
        <v>7776343814</v>
      </c>
      <c r="K18" s="129">
        <f t="shared" si="14"/>
        <v>0.12562489498568016</v>
      </c>
      <c r="L18" s="141"/>
      <c r="M18" s="129">
        <f t="shared" si="15"/>
        <v>0</v>
      </c>
      <c r="N18" s="141">
        <v>0</v>
      </c>
      <c r="O18" s="129">
        <f t="shared" si="16"/>
        <v>0</v>
      </c>
    </row>
    <row r="19" spans="2:15">
      <c r="B19" s="239"/>
      <c r="C19" s="132" t="s">
        <v>14163</v>
      </c>
      <c r="D19" s="137">
        <f>SUM(D16:D18)</f>
        <v>100750398402</v>
      </c>
      <c r="E19" s="137">
        <f t="shared" ref="E19:F19" si="17">SUM(E16:E18)</f>
        <v>0</v>
      </c>
      <c r="F19" s="137">
        <f t="shared" si="17"/>
        <v>11256364376</v>
      </c>
      <c r="G19" s="137">
        <f t="shared" si="12"/>
        <v>89494034026</v>
      </c>
      <c r="H19" s="137">
        <f t="shared" ref="H19" si="18">SUM(H16:H18)</f>
        <v>21827614488</v>
      </c>
      <c r="I19" s="123">
        <f t="shared" si="13"/>
        <v>0.24390021888675389</v>
      </c>
      <c r="J19" s="137">
        <f t="shared" ref="J19" si="19">SUM(J16:J18)</f>
        <v>17239476067.470001</v>
      </c>
      <c r="K19" s="123">
        <f t="shared" si="14"/>
        <v>0.19263268501743425</v>
      </c>
      <c r="L19" s="137">
        <f t="shared" ref="L19" si="20">SUM(L16:L18)</f>
        <v>2838907336.29</v>
      </c>
      <c r="M19" s="123">
        <f t="shared" si="15"/>
        <v>3.1721749580147819E-2</v>
      </c>
      <c r="N19" s="137">
        <f t="shared" ref="N19" si="21">SUM(N16:N18)</f>
        <v>2741728156</v>
      </c>
      <c r="O19" s="123">
        <f t="shared" si="16"/>
        <v>3.0635876299904719E-2</v>
      </c>
    </row>
    <row r="20" spans="2:15">
      <c r="B20" s="237" t="s">
        <v>14168</v>
      </c>
      <c r="C20" s="133" t="s">
        <v>246</v>
      </c>
      <c r="D20" s="140">
        <v>4875808767</v>
      </c>
      <c r="E20" s="140"/>
      <c r="F20" s="140">
        <f>GETPIVOTDATA("Suma de APR. VIGENTE",Validaciones!$BF$3,"REC","11","PROYECTO"," LEVANTAMIENTO , GENERACIÓN Y ACTUALIZACIÓN DE LA RED GEODÉSICA Y LA CARTOGRAFÍA BÁSICA A NIVEL   NACIONAL")</f>
        <v>9781037</v>
      </c>
      <c r="G20" s="140">
        <f t="shared" si="12"/>
        <v>4866027730</v>
      </c>
      <c r="H20" s="140">
        <f>GETPIVOTDATA("CDP ",Validaciones!$A$1,"REC","Otros recursos del tesoro","DESCRIPCION","GENERACIÓN DE ESTUDIOS GEOGRÁFICOS E INVESTIGACIONES PARA LA CARACTERIZACIÓN, ANÁLISIS Y DELIMITACIÓN GEOGRÁFICA DEL TERRITORIO  NACIONAL","DESCRIPCION3","Inversión","DESCRIPCION5","Inversión")+GETPIVOTDATA("CDP ",Validaciones!$A$1,"REC","Otros recursos del tesoro","DESCRIPCION","LEVANTAMIENTO , GENERACIÓN Y ACTUALIZACIÓN DE LA RED GEODÉSICA Y LA CARTOGRAFÍA BÁSICA A NIVEL   NACIONAL","DESCRIPCION3","Inversión","DESCRIPCION5","Inversión")-GETPIVOTDATA("Suma de CDP",Validaciones!$BF$3,"REC","11","PROYECTO"," LEVANTAMIENTO , GENERACIÓN Y ACTUALIZACIÓN DE LA RED GEODÉSICA Y LA CARTOGRAFÍA BÁSICA A NIVEL   NACIONAL")-GETPIVOTDATA("Suma de CDP",Validaciones!$BF$3,"REC","11","PROYECTO"," GENERACIÓN DE ESTUDIOS GEOGRÁFICOS E INVESTIGACIONES PARA LA CARACTERIZACIÓN, ANÁLISIS Y DELIMITACIÓN GEOGRÁFICA DEL TERRITORIO  NACIONAL")</f>
        <v>4179001084</v>
      </c>
      <c r="I20" s="127">
        <f t="shared" si="13"/>
        <v>0.85881160484056673</v>
      </c>
      <c r="J20" s="140">
        <f>GETPIVOTDATA("compromisos",Validaciones!$A$1,"REC","Otros recursos del tesoro","DESCRIPCION","GENERACIÓN DE ESTUDIOS GEOGRÁFICOS E INVESTIGACIONES PARA LA CARACTERIZACIÓN, ANÁLISIS Y DELIMITACIÓN GEOGRÁFICA DEL TERRITORIO  NACIONAL","DESCRIPCION3","Inversión","DESCRIPCION5","Inversión")+GETPIVOTDATA("compromisos",Validaciones!$A$1,"REC","Otros recursos del tesoro","DESCRIPCION","LEVANTAMIENTO , GENERACIÓN Y ACTUALIZACIÓN DE LA RED GEODÉSICA Y LA CARTOGRAFÍA BÁSICA A NIVEL   NACIONAL","DESCRIPCION3","Inversión","DESCRIPCION5","Inversión")-GETPIVOTDATA("Suma de COMPROMISO",Validaciones!$BF$3,"REC","11","PROYECTO"," LEVANTAMIENTO , GENERACIÓN Y ACTUALIZACIÓN DE LA RED GEODÉSICA Y LA CARTOGRAFÍA BÁSICA A NIVEL   NACIONAL")-GETPIVOTDATA("Suma de COMPROMISO",Validaciones!$BF$3,"REC","11","PROYECTO"," GENERACIÓN DE ESTUDIOS GEOGRÁFICOS E INVESTIGACIONES PARA LA CARACTERIZACIÓN, ANÁLISIS Y DELIMITACIÓN GEOGRÁFICA DEL TERRITORIO  NACIONAL")</f>
        <v>4002706849.9400001</v>
      </c>
      <c r="K20" s="127">
        <f t="shared" si="14"/>
        <v>0.82258200570098272</v>
      </c>
      <c r="L20" s="140">
        <f>GETPIVOTDATA("obligaciones",Validaciones!$A$1,"REC","Otros recursos del tesoro","DESCRIPCION","GENERACIÓN DE ESTUDIOS GEOGRÁFICOS E INVESTIGACIONES PARA LA CARACTERIZACIÓN, ANÁLISIS Y DELIMITACIÓN GEOGRÁFICA DEL TERRITORIO  NACIONAL","DESCRIPCION3","Inversión","DESCRIPCION5","Inversión")+GETPIVOTDATA("obligaciones",Validaciones!$A$1,"REC","Otros recursos del tesoro","DESCRIPCION","LEVANTAMIENTO , GENERACIÓN Y ACTUALIZACIÓN DE LA RED GEODÉSICA Y LA CARTOGRAFÍA BÁSICA A NIVEL   NACIONAL","DESCRIPCION3","Inversión","DESCRIPCION5","Inversión")-GETPIVOTDATA("Suma de OBLIGACION",Validaciones!$BF$3,"REC","11","PROYECTO"," LEVANTAMIENTO , GENERACIÓN Y ACTUALIZACIÓN DE LA RED GEODÉSICA Y LA CARTOGRAFÍA BÁSICA A NIVEL   NACIONAL")-GETPIVOTDATA("Suma de OBLIGACION",Validaciones!$BF$3,"REC","11","PROYECTO"," GENERACIÓN DE ESTUDIOS GEOGRÁFICOS E INVESTIGACIONES PARA LA CARACTERIZACIÓN, ANÁLISIS Y DELIMITACIÓN GEOGRÁFICA DEL TERRITORIO  NACIONAL")</f>
        <v>1665323451.8</v>
      </c>
      <c r="M20" s="127">
        <f t="shared" si="15"/>
        <v>0.34223468179865879</v>
      </c>
      <c r="N20" s="140">
        <f>GETPIVOTDATA("pagos",Validaciones!$A$1,"REC","Otros recursos del tesoro","DESCRIPCION","GENERACIÓN DE ESTUDIOS GEOGRÁFICOS E INVESTIGACIONES PARA LA CARACTERIZACIÓN, ANÁLISIS Y DELIMITACIÓN GEOGRÁFICA DEL TERRITORIO  NACIONAL","DESCRIPCION3","Inversión","DESCRIPCION5","Inversión")+GETPIVOTDATA("pagos",Validaciones!$A$1,"REC","Otros recursos del tesoro","DESCRIPCION","LEVANTAMIENTO , GENERACIÓN Y ACTUALIZACIÓN DE LA RED GEODÉSICA Y LA CARTOGRAFÍA BÁSICA A NIVEL   NACIONAL","DESCRIPCION3","Inversión","DESCRIPCION5","Inversión")-GETPIVOTDATA("Suma de PAGOS",Validaciones!$BF$3,"REC","11","PROYECTO"," LEVANTAMIENTO , GENERACIÓN Y ACTUALIZACIÓN DE LA RED GEODÉSICA Y LA CARTOGRAFÍA BÁSICA A NIVEL   NACIONAL")-GETPIVOTDATA("Suma de PAGOS",Validaciones!$BF$3,"REC","11","PROYECTO"," GENERACIÓN DE ESTUDIOS GEOGRÁFICOS E INVESTIGACIONES PARA LA CARACTERIZACIÓN, ANÁLISIS Y DELIMITACIÓN GEOGRÁFICA DEL TERRITORIO  NACIONAL")</f>
        <v>1653759084.54</v>
      </c>
      <c r="O20" s="127">
        <f t="shared" si="16"/>
        <v>0.33985812993712633</v>
      </c>
    </row>
    <row r="21" spans="2:15">
      <c r="B21" s="238"/>
      <c r="C21" s="133" t="s">
        <v>253</v>
      </c>
      <c r="D21" s="140">
        <v>6825542886</v>
      </c>
      <c r="E21" s="140"/>
      <c r="F21" s="140">
        <f>GETPIVOTDATA("Suma de APR. VIGENTE",Validaciones!$BF$3,"REC","20","PROYECTO"," LEVANTAMIENTO , GENERACIÓN Y ACTUALIZACIÓN DE LA RED GEODÉSICA Y LA CARTOGRAFÍA BÁSICA A NIVEL   NACIONAL")</f>
        <v>1866167</v>
      </c>
      <c r="G21" s="140">
        <f t="shared" si="12"/>
        <v>6823676719</v>
      </c>
      <c r="H21" s="140">
        <f>GETPIVOTDATA("CDP ",Validaciones!$A$1,"REC","Ingresos corrientes","DESCRIPCION","GENERACIÓN DE ESTUDIOS GEOGRÁFICOS E INVESTIGACIONES PARA LA CARACTERIZACIÓN, ANÁLISIS Y DELIMITACIÓN GEOGRÁFICA DEL TERRITORIO  NACIONAL","DESCRIPCION3","Inversión","DESCRIPCION5","Inversión")+GETPIVOTDATA("CDP ",Validaciones!$A$1,"REC","Ingresos corrientes","DESCRIPCION","LEVANTAMIENTO , GENERACIÓN Y ACTUALIZACIÓN DE LA RED GEODÉSICA Y LA CARTOGRAFÍA BÁSICA A NIVEL   NACIONAL","DESCRIPCION3","Inversión","DESCRIPCION5","Inversión")-GETPIVOTDATA("Suma de CDP",Validaciones!$BF$3,"REC","20","PROYECTO"," LEVANTAMIENTO , GENERACIÓN Y ACTUALIZACIÓN DE LA RED GEODÉSICA Y LA CARTOGRAFÍA BÁSICA A NIVEL   NACIONAL")</f>
        <v>6277346106.9399996</v>
      </c>
      <c r="I21" s="127">
        <f t="shared" si="13"/>
        <v>0.91993603528449919</v>
      </c>
      <c r="J21" s="140">
        <f>GETPIVOTDATA("compromisos",Validaciones!$A$1,"REC","Ingresos corrientes","DESCRIPCION","GENERACIÓN DE ESTUDIOS GEOGRÁFICOS E INVESTIGACIONES PARA LA CARACTERIZACIÓN, ANÁLISIS Y DELIMITACIÓN GEOGRÁFICA DEL TERRITORIO  NACIONAL","DESCRIPCION3","Inversión","DESCRIPCION5","Inversión")+GETPIVOTDATA("compromisos",Validaciones!$A$1,"REC","Ingresos corrientes","DESCRIPCION","LEVANTAMIENTO , GENERACIÓN Y ACTUALIZACIÓN DE LA RED GEODÉSICA Y LA CARTOGRAFÍA BÁSICA A NIVEL   NACIONAL","DESCRIPCION3","Inversión","DESCRIPCION5","Inversión")-GETPIVOTDATA("Suma de COMPROMISO",Validaciones!$BF$3,"REC","20","PROYECTO"," LEVANTAMIENTO , GENERACIÓN Y ACTUALIZACIÓN DE LA RED GEODÉSICA Y LA CARTOGRAFÍA BÁSICA A NIVEL   NACIONAL")</f>
        <v>4443033952.1599998</v>
      </c>
      <c r="K21" s="127">
        <f t="shared" si="14"/>
        <v>0.65112022962470006</v>
      </c>
      <c r="L21" s="140">
        <f>GETPIVOTDATA("obligaciones",Validaciones!$A$1,"REC","Ingresos corrientes","DESCRIPCION","GENERACIÓN DE ESTUDIOS GEOGRÁFICOS E INVESTIGACIONES PARA LA CARACTERIZACIÓN, ANÁLISIS Y DELIMITACIÓN GEOGRÁFICA DEL TERRITORIO  NACIONAL","DESCRIPCION3","Inversión","DESCRIPCION5","Inversión")+GETPIVOTDATA("obligaciones",Validaciones!$A$1,"REC","Ingresos corrientes","DESCRIPCION","LEVANTAMIENTO , GENERACIÓN Y ACTUALIZACIÓN DE LA RED GEODÉSICA Y LA CARTOGRAFÍA BÁSICA A NIVEL   NACIONAL","DESCRIPCION3","Inversión","DESCRIPCION5","Inversión")-GETPIVOTDATA("Suma de OBLIGACION",Validaciones!$BF$3,"REC","20","PROYECTO"," LEVANTAMIENTO , GENERACIÓN Y ACTUALIZACIÓN DE LA RED GEODÉSICA Y LA CARTOGRAFÍA BÁSICA A NIVEL   NACIONAL")</f>
        <v>1791085052.1600001</v>
      </c>
      <c r="M21" s="127">
        <f t="shared" si="15"/>
        <v>0.26248093599933631</v>
      </c>
      <c r="N21" s="140">
        <f>GETPIVOTDATA("pagos",Validaciones!$A$1,"REC","Ingresos corrientes","DESCRIPCION","GENERACIÓN DE ESTUDIOS GEOGRÁFICOS E INVESTIGACIONES PARA LA CARACTERIZACIÓN, ANÁLISIS Y DELIMITACIÓN GEOGRÁFICA DEL TERRITORIO  NACIONAL","DESCRIPCION3","Inversión","DESCRIPCION5","Inversión")+GETPIVOTDATA("pagos",Validaciones!$A$1,"REC","Ingresos corrientes","DESCRIPCION","LEVANTAMIENTO , GENERACIÓN Y ACTUALIZACIÓN DE LA RED GEODÉSICA Y LA CARTOGRAFÍA BÁSICA A NIVEL   NACIONAL","DESCRIPCION3","Inversión","DESCRIPCION5","Inversión")-GETPIVOTDATA("Suma de PAGOS",Validaciones!$BF$3,"REC","20","PROYECTO"," LEVANTAMIENTO , GENERACIÓN Y ACTUALIZACIÓN DE LA RED GEODÉSICA Y LA CARTOGRAFÍA BÁSICA A NIVEL   NACIONAL")</f>
        <v>1762048290.1600001</v>
      </c>
      <c r="O21" s="127">
        <f t="shared" si="16"/>
        <v>0.25822564032872675</v>
      </c>
    </row>
    <row r="22" spans="2:15">
      <c r="B22" s="238"/>
      <c r="C22" s="134" t="s">
        <v>14164</v>
      </c>
      <c r="D22" s="141">
        <v>30734260738</v>
      </c>
      <c r="E22" s="141"/>
      <c r="F22" s="141">
        <v>0</v>
      </c>
      <c r="G22" s="141">
        <f t="shared" si="12"/>
        <v>30734260738</v>
      </c>
      <c r="H22" s="141">
        <v>18894401468</v>
      </c>
      <c r="I22" s="129">
        <f t="shared" si="13"/>
        <v>0.61476674611011106</v>
      </c>
      <c r="J22" s="141">
        <v>7214040462</v>
      </c>
      <c r="K22" s="129">
        <f t="shared" si="14"/>
        <v>0.23472308390618041</v>
      </c>
      <c r="L22" s="141">
        <v>499852220</v>
      </c>
      <c r="M22" s="129">
        <f t="shared" si="15"/>
        <v>1.6263681246836699E-2</v>
      </c>
      <c r="N22" s="141">
        <v>1421172</v>
      </c>
      <c r="O22" s="129">
        <f t="shared" si="16"/>
        <v>4.6240643694509158E-5</v>
      </c>
    </row>
    <row r="23" spans="2:15">
      <c r="B23" s="239"/>
      <c r="C23" s="132" t="s">
        <v>14163</v>
      </c>
      <c r="D23" s="137">
        <f>SUM(D20:D22)</f>
        <v>42435612391</v>
      </c>
      <c r="E23" s="137">
        <f t="shared" ref="E23:F23" si="22">SUM(E20:E22)</f>
        <v>0</v>
      </c>
      <c r="F23" s="137">
        <f t="shared" si="22"/>
        <v>11647204</v>
      </c>
      <c r="G23" s="137">
        <f t="shared" si="12"/>
        <v>42423965187</v>
      </c>
      <c r="H23" s="137">
        <f t="shared" ref="H23" si="23">SUM(H20:H22)</f>
        <v>29350748658.939999</v>
      </c>
      <c r="I23" s="123">
        <f t="shared" si="13"/>
        <v>0.69184359664555739</v>
      </c>
      <c r="J23" s="137">
        <f t="shared" ref="J23" si="24">SUM(J20:J22)</f>
        <v>15659781264.1</v>
      </c>
      <c r="K23" s="123">
        <f t="shared" si="14"/>
        <v>0.36912582770312652</v>
      </c>
      <c r="L23" s="137">
        <f t="shared" ref="L23" si="25">SUM(L20:L22)</f>
        <v>3956260723.96</v>
      </c>
      <c r="M23" s="123">
        <f t="shared" si="15"/>
        <v>9.3255326476939487E-2</v>
      </c>
      <c r="N23" s="137">
        <f t="shared" ref="N23" si="26">SUM(N20:N22)</f>
        <v>3417228546.6999998</v>
      </c>
      <c r="O23" s="123">
        <f t="shared" si="16"/>
        <v>8.0549484981831523E-2</v>
      </c>
    </row>
    <row r="24" spans="2:15">
      <c r="B24" s="237" t="s">
        <v>495</v>
      </c>
      <c r="C24" s="133" t="s">
        <v>246</v>
      </c>
      <c r="D24" s="140">
        <v>1170510266</v>
      </c>
      <c r="E24" s="140"/>
      <c r="F24" s="140"/>
      <c r="G24" s="140">
        <f t="shared" si="12"/>
        <v>1170510266</v>
      </c>
      <c r="H24" s="140">
        <f>GETPIVOTDATA("CDP ",Validaciones!$A$1,"REC","Otros recursos del tesoro","DESCRIPCION","GENERACIÓN DE ESTUDIOS DE SUELOS, TIERRAS Y APLICACIONES AGROLÓGICAS COMO INSUMO PARA EL ORDENAMIENTO INTEGRAL Y EL MANEJO SOSTENIBLE DEL TERRITORIO A NIVEL  NACIONAL","DESCRIPCION3","Inversión","DESCRIPCION5","Inversión")</f>
        <v>1140042112</v>
      </c>
      <c r="I24" s="127">
        <f t="shared" si="13"/>
        <v>0.97397019497819592</v>
      </c>
      <c r="J24" s="140">
        <f>GETPIVOTDATA("compromisos",Validaciones!$A$1,"REC","Otros recursos del tesoro","DESCRIPCION","GENERACIÓN DE ESTUDIOS DE SUELOS, TIERRAS Y APLICACIONES AGROLÓGICAS COMO INSUMO PARA EL ORDENAMIENTO INTEGRAL Y EL MANEJO SOSTENIBLE DEL TERRITORIO A NIVEL  NACIONAL","DESCRIPCION3","Inversión","DESCRIPCION5","Inversión")</f>
        <v>1137703473</v>
      </c>
      <c r="K24" s="127">
        <f t="shared" si="14"/>
        <v>0.97197222958828799</v>
      </c>
      <c r="L24" s="140">
        <f>GETPIVOTDATA("obligaciones",Validaciones!$A$1,"REC","Otros recursos del tesoro","DESCRIPCION","GENERACIÓN DE ESTUDIOS DE SUELOS, TIERRAS Y APLICACIONES AGROLÓGICAS COMO INSUMO PARA EL ORDENAMIENTO INTEGRAL Y EL MANEJO SOSTENIBLE DEL TERRITORIO A NIVEL  NACIONAL","DESCRIPCION3","Inversión","DESCRIPCION5","Inversión")</f>
        <v>581118101.39999998</v>
      </c>
      <c r="M24" s="127">
        <f t="shared" si="15"/>
        <v>0.49646561698759162</v>
      </c>
      <c r="N24" s="140">
        <f>GETPIVOTDATA("pagos",Validaciones!$A$1,"REC","Otros recursos del tesoro","DESCRIPCION","GENERACIÓN DE ESTUDIOS DE SUELOS, TIERRAS Y APLICACIONES AGROLÓGICAS COMO INSUMO PARA EL ORDENAMIENTO INTEGRAL Y EL MANEJO SOSTENIBLE DEL TERRITORIO A NIVEL  NACIONAL","DESCRIPCION3","Inversión","DESCRIPCION5","Inversión")</f>
        <v>581118101.39999998</v>
      </c>
      <c r="O24" s="127">
        <f t="shared" si="16"/>
        <v>0.49646561698759162</v>
      </c>
    </row>
    <row r="25" spans="2:15">
      <c r="B25" s="238"/>
      <c r="C25" s="133" t="s">
        <v>253</v>
      </c>
      <c r="D25" s="140">
        <v>11116476893</v>
      </c>
      <c r="E25" s="140"/>
      <c r="F25" s="140"/>
      <c r="G25" s="140">
        <f t="shared" si="12"/>
        <v>11116476893</v>
      </c>
      <c r="H25" s="140">
        <f>GETPIVOTDATA("CDP ",Validaciones!$A$1,"REC","Ingresos corrientes","DESCRIPCION","GENERACIÓN DE ESTUDIOS DE SUELOS, TIERRAS Y APLICACIONES AGROLÓGICAS COMO INSUMO PARA EL ORDENAMIENTO INTEGRAL Y EL MANEJO SOSTENIBLE DEL TERRITORIO A NIVEL  NACIONAL","DESCRIPCION3","Inversión","DESCRIPCION5","Inversión")</f>
        <v>171388474</v>
      </c>
      <c r="I25" s="127">
        <f t="shared" si="13"/>
        <v>1.5417517226876315E-2</v>
      </c>
      <c r="J25" s="140">
        <f>GETPIVOTDATA("compromisos",Validaciones!$A$1,"REC","Ingresos corrientes","DESCRIPCION","GENERACIÓN DE ESTUDIOS DE SUELOS, TIERRAS Y APLICACIONES AGROLÓGICAS COMO INSUMO PARA EL ORDENAMIENTO INTEGRAL Y EL MANEJO SOSTENIBLE DEL TERRITORIO A NIVEL  NACIONAL","DESCRIPCION3","Inversión","DESCRIPCION5","Inversión")</f>
        <v>130897686</v>
      </c>
      <c r="K25" s="127">
        <f t="shared" si="14"/>
        <v>1.1775105301790869E-2</v>
      </c>
      <c r="L25" s="140">
        <f>GETPIVOTDATA("obligaciones",Validaciones!$A$1,"REC","Ingresos corrientes","DESCRIPCION","GENERACIÓN DE ESTUDIOS DE SUELOS, TIERRAS Y APLICACIONES AGROLÓGICAS COMO INSUMO PARA EL ORDENAMIENTO INTEGRAL Y EL MANEJO SOSTENIBLE DEL TERRITORIO A NIVEL  NACIONAL","DESCRIPCION3","Inversión","DESCRIPCION5","Inversión")</f>
        <v>113791904</v>
      </c>
      <c r="M25" s="127">
        <f t="shared" si="15"/>
        <v>1.0236328028680948E-2</v>
      </c>
      <c r="N25" s="140">
        <f>GETPIVOTDATA("pagos",Validaciones!$A$1,"REC","Ingresos corrientes","DESCRIPCION","GENERACIÓN DE ESTUDIOS DE SUELOS, TIERRAS Y APLICACIONES AGROLÓGICAS COMO INSUMO PARA EL ORDENAMIENTO INTEGRAL Y EL MANEJO SOSTENIBLE DEL TERRITORIO A NIVEL  NACIONAL","DESCRIPCION3","Inversión","DESCRIPCION5","Inversión")</f>
        <v>113791904</v>
      </c>
      <c r="O25" s="127">
        <f t="shared" si="16"/>
        <v>1.0236328028680948E-2</v>
      </c>
    </row>
    <row r="26" spans="2:15">
      <c r="B26" s="238"/>
      <c r="C26" s="134" t="s">
        <v>14164</v>
      </c>
      <c r="D26" s="141">
        <v>3705794144</v>
      </c>
      <c r="E26" s="141"/>
      <c r="F26" s="141"/>
      <c r="G26" s="141">
        <f t="shared" si="12"/>
        <v>3705794144</v>
      </c>
      <c r="H26" s="141">
        <v>493164000</v>
      </c>
      <c r="I26" s="129">
        <f t="shared" si="13"/>
        <v>0.13307916760526889</v>
      </c>
      <c r="J26" s="141">
        <v>417781952</v>
      </c>
      <c r="K26" s="129">
        <f t="shared" si="14"/>
        <v>0.1127374958688477</v>
      </c>
      <c r="L26" s="141">
        <v>94833527</v>
      </c>
      <c r="M26" s="129">
        <f t="shared" si="15"/>
        <v>2.5590608467430293E-2</v>
      </c>
      <c r="N26" s="141">
        <v>90740872</v>
      </c>
      <c r="O26" s="129">
        <f t="shared" si="16"/>
        <v>2.4486214957977977E-2</v>
      </c>
    </row>
    <row r="27" spans="2:15">
      <c r="B27" s="238"/>
      <c r="C27" s="132" t="s">
        <v>14163</v>
      </c>
      <c r="D27" s="137">
        <f>SUM(D24:D26)</f>
        <v>15992781303</v>
      </c>
      <c r="E27" s="137">
        <f t="shared" ref="E27:F27" si="27">SUM(E24:E26)</f>
        <v>0</v>
      </c>
      <c r="F27" s="137">
        <f t="shared" si="27"/>
        <v>0</v>
      </c>
      <c r="G27" s="137">
        <f t="shared" si="12"/>
        <v>15992781303</v>
      </c>
      <c r="H27" s="137">
        <f t="shared" ref="H27" si="28">SUM(H24:H26)</f>
        <v>1804594586</v>
      </c>
      <c r="I27" s="123">
        <f t="shared" si="13"/>
        <v>0.11283807061511469</v>
      </c>
      <c r="J27" s="137">
        <f t="shared" ref="J27" si="29">SUM(J24:J26)</f>
        <v>1686383111</v>
      </c>
      <c r="K27" s="123">
        <f t="shared" si="14"/>
        <v>0.10544651859171365</v>
      </c>
      <c r="L27" s="137">
        <f t="shared" ref="L27" si="30">SUM(L24:L26)</f>
        <v>789743532.39999998</v>
      </c>
      <c r="M27" s="123">
        <f t="shared" si="15"/>
        <v>4.9381250042596171E-2</v>
      </c>
      <c r="N27" s="137">
        <f t="shared" ref="N27" si="31">SUM(N24:N26)</f>
        <v>785650877.39999998</v>
      </c>
      <c r="O27" s="123">
        <f t="shared" si="16"/>
        <v>4.9125343648176063E-2</v>
      </c>
    </row>
    <row r="28" spans="2:15">
      <c r="B28" s="240" t="s">
        <v>14169</v>
      </c>
      <c r="C28" s="146" t="s">
        <v>246</v>
      </c>
      <c r="D28" s="140">
        <v>0</v>
      </c>
      <c r="E28" s="140">
        <f>GETPIVOTDATA("Suma de APR. VIGENTE",Validaciones!$BF$3,"REC","11")</f>
        <v>5103555426</v>
      </c>
      <c r="F28" s="140"/>
      <c r="G28" s="140">
        <f t="shared" si="12"/>
        <v>5103555426</v>
      </c>
      <c r="H28" s="140">
        <f>GETPIVOTDATA("Suma de CDP",Validaciones!$BF$3,"REC","11")</f>
        <v>5053231486</v>
      </c>
      <c r="I28" s="127">
        <f t="shared" si="13"/>
        <v>0.99013943500179791</v>
      </c>
      <c r="J28" s="140">
        <f>GETPIVOTDATA("Suma de COMPROMISO",Validaciones!$BF$3,"REC","11")</f>
        <v>4503338544</v>
      </c>
      <c r="K28" s="127">
        <f t="shared" si="14"/>
        <v>0.88239240452994738</v>
      </c>
      <c r="L28" s="140">
        <f>GETPIVOTDATA("Suma de OBLIGACION",Validaciones!$BF$3,"REC","11")</f>
        <v>1966513721.2</v>
      </c>
      <c r="M28" s="127">
        <f t="shared" si="15"/>
        <v>0.38532230122977018</v>
      </c>
      <c r="N28" s="140">
        <f>GETPIVOTDATA("Suma de PAGOS",Validaciones!$BF$3,"REC","11")</f>
        <v>1966003348.2</v>
      </c>
      <c r="O28" s="127">
        <f t="shared" si="16"/>
        <v>0.38522229780913525</v>
      </c>
    </row>
    <row r="29" spans="2:15">
      <c r="B29" s="240"/>
      <c r="C29" s="146" t="s">
        <v>253</v>
      </c>
      <c r="D29" s="140">
        <v>0</v>
      </c>
      <c r="E29" s="140">
        <f>GETPIVOTDATA("Suma de APR. VIGENTE",Validaciones!$BF$3,"REC","20")</f>
        <v>6291759691</v>
      </c>
      <c r="F29" s="140"/>
      <c r="G29" s="140">
        <f t="shared" si="12"/>
        <v>6291759691</v>
      </c>
      <c r="H29" s="140">
        <f>GETPIVOTDATA("Suma de CDP",Validaciones!$BF$3,"REC","20")</f>
        <v>6162365566</v>
      </c>
      <c r="I29" s="127">
        <f t="shared" si="13"/>
        <v>0.97943435042741844</v>
      </c>
      <c r="J29" s="140">
        <f>GETPIVOTDATA("Suma de COMPROMISO",Validaciones!$BF$3,"REC","20")</f>
        <v>4697807729</v>
      </c>
      <c r="K29" s="127">
        <f t="shared" si="14"/>
        <v>0.74666038750970476</v>
      </c>
      <c r="L29" s="140">
        <f>GETPIVOTDATA("Suma de OBLIGACION",Validaciones!$BF$3,"REC","20")</f>
        <v>1825597897.9400001</v>
      </c>
      <c r="M29" s="127">
        <f t="shared" si="15"/>
        <v>0.29015696523683393</v>
      </c>
      <c r="N29" s="140">
        <f>GETPIVOTDATA("Suma de PAGOS",Validaciones!$BF$3,"REC","20")</f>
        <v>1807976950.9400001</v>
      </c>
      <c r="O29" s="127">
        <f t="shared" si="16"/>
        <v>0.28735632632730823</v>
      </c>
    </row>
    <row r="30" spans="2:15">
      <c r="B30" s="240"/>
      <c r="C30" s="147" t="s">
        <v>14164</v>
      </c>
      <c r="D30" s="141">
        <v>0</v>
      </c>
      <c r="E30" s="141"/>
      <c r="F30" s="141"/>
      <c r="G30" s="141">
        <f t="shared" si="12"/>
        <v>0</v>
      </c>
      <c r="H30" s="141"/>
      <c r="I30" s="129">
        <f t="shared" si="13"/>
        <v>0</v>
      </c>
      <c r="J30" s="141"/>
      <c r="K30" s="129">
        <f t="shared" si="14"/>
        <v>0</v>
      </c>
      <c r="L30" s="141"/>
      <c r="M30" s="129">
        <f t="shared" si="15"/>
        <v>0</v>
      </c>
      <c r="N30" s="141"/>
      <c r="O30" s="129">
        <f t="shared" si="16"/>
        <v>0</v>
      </c>
    </row>
    <row r="31" spans="2:15">
      <c r="B31" s="240"/>
      <c r="C31" s="148" t="s">
        <v>14163</v>
      </c>
      <c r="D31" s="137">
        <f>SUM(D28:D30)</f>
        <v>0</v>
      </c>
      <c r="E31" s="137">
        <f t="shared" ref="E31:F31" si="32">SUM(E28:E30)</f>
        <v>11395315117</v>
      </c>
      <c r="F31" s="137">
        <f t="shared" si="32"/>
        <v>0</v>
      </c>
      <c r="G31" s="137">
        <f t="shared" si="12"/>
        <v>11395315117</v>
      </c>
      <c r="H31" s="137">
        <f t="shared" ref="H31" si="33">SUM(H28:H30)</f>
        <v>11215597052</v>
      </c>
      <c r="I31" s="123">
        <f t="shared" si="13"/>
        <v>0.98422877619839677</v>
      </c>
      <c r="J31" s="137">
        <f t="shared" ref="J31" si="34">SUM(J28:J30)</f>
        <v>9201146273</v>
      </c>
      <c r="K31" s="123">
        <f t="shared" si="14"/>
        <v>0.80744991942112698</v>
      </c>
      <c r="L31" s="137">
        <f t="shared" ref="L31" si="35">SUM(L28:L30)</f>
        <v>3792111619.1400003</v>
      </c>
      <c r="M31" s="123">
        <f t="shared" si="15"/>
        <v>0.3327781268183424</v>
      </c>
      <c r="N31" s="137">
        <f t="shared" ref="N31" si="36">SUM(N28:N30)</f>
        <v>3773980299.1400003</v>
      </c>
      <c r="O31" s="123">
        <f t="shared" si="16"/>
        <v>0.33118700627329045</v>
      </c>
    </row>
    <row r="32" spans="2:15">
      <c r="B32" s="238" t="s">
        <v>8911</v>
      </c>
      <c r="C32" s="133" t="s">
        <v>246</v>
      </c>
      <c r="D32" s="140">
        <v>117931087</v>
      </c>
      <c r="E32" s="140"/>
      <c r="F32" s="140"/>
      <c r="G32" s="140">
        <f t="shared" si="12"/>
        <v>117931087</v>
      </c>
      <c r="H32" s="140">
        <f>GETPIVOTDATA("CDP ",Validaciones!$A$1,"REC","Otros recursos del tesoro","DESCRIPCION","FORTALECIMIENTO DE LA GESTIÓN DEL CONOCIMIENTO Y LA INNOVACIÓN EN EL ÁMBITO GEOGRÁFICO DEL  TERRITORIO   NACIONAL","DESCRIPCION3","Inversión","DESCRIPCION5","Inversión")</f>
        <v>106068934</v>
      </c>
      <c r="I32" s="127">
        <f t="shared" si="13"/>
        <v>0.89941453689814632</v>
      </c>
      <c r="J32" s="140">
        <f>GETPIVOTDATA("compromiso",Validaciones!$A$1,"REC","Otros recursos del tesoro","DESCRIPCION","FORTALECIMIENTO DE LA GESTIÓN DEL CONOCIMIENTO Y LA INNOVACIÓN EN EL ÁMBITO GEOGRÁFICO DEL  TERRITORIO   NACIONAL","DESCRIPCION3","Inversión","DESCRIPCION5","Inversión")</f>
        <v>106068934</v>
      </c>
      <c r="K32" s="127">
        <f t="shared" si="14"/>
        <v>0.89941453689814632</v>
      </c>
      <c r="L32" s="140">
        <f>GETPIVOTDATA("obligaciones",Validaciones!$A$1,"REC","Otros recursos del tesoro","DESCRIPCION","FORTALECIMIENTO DE LA GESTIÓN DEL CONOCIMIENTO Y LA INNOVACIÓN EN EL ÁMBITO GEOGRÁFICO DEL  TERRITORIO   NACIONAL","DESCRIPCION3","Inversión","DESCRIPCION5","Inversión")</f>
        <v>82691623</v>
      </c>
      <c r="M32" s="127">
        <f t="shared" si="15"/>
        <v>0.70118596464730287</v>
      </c>
      <c r="N32" s="140">
        <f>GETPIVOTDATA("pagos",Validaciones!$A$1,"REC","Otros recursos del tesoro","DESCRIPCION","FORTALECIMIENTO DE LA GESTIÓN DEL CONOCIMIENTO Y LA INNOVACIÓN EN EL ÁMBITO GEOGRÁFICO DEL  TERRITORIO   NACIONAL","DESCRIPCION3","Inversión","DESCRIPCION5","Inversión")</f>
        <v>75361257</v>
      </c>
      <c r="O32" s="127">
        <f t="shared" si="16"/>
        <v>0.63902791805862014</v>
      </c>
    </row>
    <row r="33" spans="2:15">
      <c r="B33" s="238"/>
      <c r="C33" s="133" t="s">
        <v>253</v>
      </c>
      <c r="D33" s="140">
        <v>3673814716</v>
      </c>
      <c r="E33" s="140"/>
      <c r="F33" s="140"/>
      <c r="G33" s="140">
        <f t="shared" si="12"/>
        <v>3673814716</v>
      </c>
      <c r="H33" s="140">
        <f>GETPIVOTDATA("CDP ",Validaciones!$A$1,"REC","Ingresos corrientes","DESCRIPCION","FORTALECIMIENTO DE LA GESTIÓN DEL CONOCIMIENTO Y LA INNOVACIÓN EN EL ÁMBITO GEOGRÁFICO DEL  TERRITORIO   NACIONAL","DESCRIPCION3","Inversión","DESCRIPCION5","Inversión")</f>
        <v>921667713</v>
      </c>
      <c r="I33" s="127">
        <f t="shared" si="13"/>
        <v>0.25087484923668102</v>
      </c>
      <c r="J33" s="140">
        <f>GETPIVOTDATA("compromisos",Validaciones!$A$1,"REC","Ingresos corrientes","DESCRIPCION","FORTALECIMIENTO DE LA GESTIÓN DEL CONOCIMIENTO Y LA INNOVACIÓN EN EL ÁMBITO GEOGRÁFICO DEL  TERRITORIO   NACIONAL","DESCRIPCION3","Inversión","DESCRIPCION5","Inversión")</f>
        <v>786683726.82000005</v>
      </c>
      <c r="K33" s="127">
        <f t="shared" si="14"/>
        <v>0.21413266254116667</v>
      </c>
      <c r="L33" s="140">
        <f>GETPIVOTDATA("obligaciones",Validaciones!$A$1,"REC","Ingresos corrientes","DESCRIPCION","FORTALECIMIENTO DE LA GESTIÓN DEL CONOCIMIENTO Y LA INNOVACIÓN EN EL ÁMBITO GEOGRÁFICO DEL  TERRITORIO   NACIONAL","DESCRIPCION3","Inversión","DESCRIPCION5","Inversión")</f>
        <v>362543203</v>
      </c>
      <c r="M33" s="127">
        <f t="shared" si="15"/>
        <v>9.8683039572211237E-2</v>
      </c>
      <c r="N33" s="140">
        <f>GETPIVOTDATA("pagos",Validaciones!$A$1,"REC","Ingresos corrientes","DESCRIPCION","FORTALECIMIENTO DE LA GESTIÓN DEL CONOCIMIENTO Y LA INNOVACIÓN EN EL ÁMBITO GEOGRÁFICO DEL  TERRITORIO   NACIONAL","DESCRIPCION3","Inversión","DESCRIPCION5","Inversión")</f>
        <v>343133957</v>
      </c>
      <c r="O33" s="127">
        <f t="shared" si="16"/>
        <v>9.3399908140604226E-2</v>
      </c>
    </row>
    <row r="34" spans="2:15">
      <c r="B34" s="238"/>
      <c r="C34" s="133" t="s">
        <v>14164</v>
      </c>
      <c r="D34" s="140">
        <v>3369646278</v>
      </c>
      <c r="E34" s="140"/>
      <c r="F34" s="140"/>
      <c r="G34" s="140">
        <f t="shared" si="12"/>
        <v>3369646278</v>
      </c>
      <c r="H34" s="140">
        <f>SUMIFS(Archivo_prd!W:W,Archivo_prd!N:N,14,Archivo_prd!P:P,"FORTALECIMIENTO DE LA ICDE ")</f>
        <v>1663498142</v>
      </c>
      <c r="I34" s="127">
        <f t="shared" si="13"/>
        <v>0.49367144345706898</v>
      </c>
      <c r="J34" s="140">
        <f>SUMIFS(Archivo_prd!Y:Y,Archivo_prd!N:N,14,Archivo_prd!P:P,"FORTALECIMIENTO DE LA ICDE ")</f>
        <v>663320663</v>
      </c>
      <c r="K34" s="127">
        <f t="shared" si="14"/>
        <v>0.1968517192236876</v>
      </c>
      <c r="L34" s="140">
        <f>SUMIFS(Archivo_prd!Z:Z,Archivo_prd!N:N,14,Archivo_prd!P:P,"FORTALECIMIENTO DE LA ICDE ")</f>
        <v>89923185.189999998</v>
      </c>
      <c r="M34" s="127">
        <f t="shared" si="15"/>
        <v>2.668623878331006E-2</v>
      </c>
      <c r="N34" s="140">
        <f>SUMIFS(Archivo_prd!AB:AB,Archivo_prd!N:N,14,Archivo_prd!P:P,"FORTALECIMIENTO DE LA ICDE ")</f>
        <v>89923185.189999998</v>
      </c>
      <c r="O34" s="127">
        <f t="shared" si="16"/>
        <v>2.668623878331006E-2</v>
      </c>
    </row>
    <row r="35" spans="2:15">
      <c r="B35" s="239"/>
      <c r="C35" s="132" t="s">
        <v>14163</v>
      </c>
      <c r="D35" s="137">
        <f>SUM(D32:D34)</f>
        <v>7161392081</v>
      </c>
      <c r="E35" s="137">
        <f t="shared" ref="E35:F35" si="37">SUM(E32:E34)</f>
        <v>0</v>
      </c>
      <c r="F35" s="137">
        <f t="shared" si="37"/>
        <v>0</v>
      </c>
      <c r="G35" s="137">
        <f t="shared" si="12"/>
        <v>7161392081</v>
      </c>
      <c r="H35" s="137">
        <f t="shared" ref="H35" si="38">SUM(H32:H34)</f>
        <v>2691234789</v>
      </c>
      <c r="I35" s="123">
        <f t="shared" si="13"/>
        <v>0.37579771622058744</v>
      </c>
      <c r="J35" s="137">
        <f t="shared" ref="J35" si="39">SUM(J32:J34)</f>
        <v>1556073323.8200002</v>
      </c>
      <c r="K35" s="123">
        <f t="shared" si="14"/>
        <v>0.21728643065758715</v>
      </c>
      <c r="L35" s="137">
        <f t="shared" ref="L35" si="40">SUM(L32:L34)</f>
        <v>535158011.19</v>
      </c>
      <c r="M35" s="123">
        <f t="shared" si="15"/>
        <v>7.4728209981664878E-2</v>
      </c>
      <c r="N35" s="137">
        <f t="shared" ref="N35" si="41">SUM(N32:N34)</f>
        <v>508418399.19</v>
      </c>
      <c r="O35" s="123">
        <f t="shared" si="16"/>
        <v>7.0994353254151904E-2</v>
      </c>
    </row>
    <row r="36" spans="2:15">
      <c r="B36" s="237" t="s">
        <v>14170</v>
      </c>
      <c r="C36" s="133" t="s">
        <v>246</v>
      </c>
      <c r="D36" s="140">
        <v>1941191365</v>
      </c>
      <c r="E36" s="140"/>
      <c r="F36" s="140"/>
      <c r="G36" s="140">
        <f t="shared" si="12"/>
        <v>1941191365</v>
      </c>
      <c r="H36" s="140">
        <f>SUMIFS(Archivo_prd!W:W,Archivo_prd!N:N,11,Archivo_prd!P:P," SERVICIOS TECNOLÓGICOS ")-27301770.3600159</f>
        <v>1913889594.6399841</v>
      </c>
      <c r="I36" s="127">
        <f t="shared" si="13"/>
        <v>0.98593555954746592</v>
      </c>
      <c r="J36" s="140">
        <f>SUMIFS(Archivo_prd!Y:Y,Archivo_prd!N:N,11,Archivo_prd!P:P," SERVICIOS TECNOLÓGICOS ")</f>
        <v>256801427.03999999</v>
      </c>
      <c r="K36" s="127">
        <f t="shared" si="14"/>
        <v>0.13229062918276477</v>
      </c>
      <c r="L36" s="140">
        <f>SUMIFS(Archivo_prd!Z:Z,Archivo_prd!N:N,11,Archivo_prd!P:P," SERVICIOS TECNOLÓGICOS ")</f>
        <v>6622944</v>
      </c>
      <c r="M36" s="127">
        <f t="shared" si="15"/>
        <v>3.411793458085983E-3</v>
      </c>
      <c r="N36" s="140">
        <f>SUMIFS(Archivo_prd!AB:AB,Archivo_prd!N:N,11,Archivo_prd!P:P," SERVICIOS TECNOLÓGICOS ")</f>
        <v>6622944</v>
      </c>
      <c r="O36" s="127">
        <f t="shared" si="16"/>
        <v>3.411793458085983E-3</v>
      </c>
    </row>
    <row r="37" spans="2:15">
      <c r="B37" s="238"/>
      <c r="C37" s="133" t="s">
        <v>253</v>
      </c>
      <c r="D37" s="140">
        <v>1975710478</v>
      </c>
      <c r="E37" s="140"/>
      <c r="F37" s="140"/>
      <c r="G37" s="140">
        <f t="shared" si="12"/>
        <v>1975710478</v>
      </c>
      <c r="H37" s="140">
        <f>SUMIFS(Archivo_prd!W:W,Archivo_prd!N:N,20,Archivo_prd!P:P," SERVICIOS TECNOLÓGICOS ")</f>
        <v>2001071192</v>
      </c>
      <c r="I37" s="127">
        <f t="shared" si="13"/>
        <v>1.0128362501907022</v>
      </c>
      <c r="J37" s="140">
        <f>SUMIFS(Archivo_prd!Y:Y,Archivo_prd!N:N,20,Archivo_prd!P:P," SERVICIOS TECNOLÓGICOS ")</f>
        <v>1875928548</v>
      </c>
      <c r="K37" s="127">
        <f t="shared" si="14"/>
        <v>0.94949567200706009</v>
      </c>
      <c r="L37" s="140">
        <f>SUMIFS(Archivo_prd!Z:Z,Archivo_prd!N:N,20,Archivo_prd!P:P," SERVICIOS TECNOLÓGICOS ")</f>
        <v>673526132</v>
      </c>
      <c r="M37" s="127">
        <f t="shared" si="15"/>
        <v>0.34090325455063969</v>
      </c>
      <c r="N37" s="140">
        <f>SUMIFS(Archivo_prd!AB:AB,Archivo_prd!N:N,20,Archivo_prd!P:P," SERVICIOS TECNOLÓGICOS ")</f>
        <v>614017547</v>
      </c>
      <c r="O37" s="127">
        <f t="shared" si="16"/>
        <v>0.31078316070964318</v>
      </c>
    </row>
    <row r="38" spans="2:15">
      <c r="B38" s="238"/>
      <c r="C38" s="133" t="s">
        <v>14164</v>
      </c>
      <c r="D38" s="140">
        <v>31890000000</v>
      </c>
      <c r="E38" s="140"/>
      <c r="F38" s="140"/>
      <c r="G38" s="140">
        <f t="shared" si="12"/>
        <v>31890000000</v>
      </c>
      <c r="H38" s="140">
        <f>SUMIFS(Archivo_prd!W:W,Archivo_prd!N:N,14,Archivo_prd!P:P,"FORTALECIMIENTO TECNOLÓGICO DEL IGAC Y CREACIÓN DEL RMD ")</f>
        <v>2507324319</v>
      </c>
      <c r="I38" s="127">
        <f t="shared" si="13"/>
        <v>7.8624155503292562E-2</v>
      </c>
      <c r="J38" s="140">
        <f>SUMIFS(Archivo_prd!Y:Y,Archivo_prd!N:N,14,Archivo_prd!P:P,"FORTALECIMIENTO TECNOLÓGICO DEL IGAC Y CREACIÓN DEL RMD ")</f>
        <v>2420144527</v>
      </c>
      <c r="K38" s="127">
        <f t="shared" si="14"/>
        <v>7.5890389683286291E-2</v>
      </c>
      <c r="L38" s="140">
        <f>SUMIFS(Archivo_prd!Z:Z,Archivo_prd!N:N,14,Archivo_prd!P:P,"FORTALECIMIENTO TECNOLÓGICO DEL IGAC Y CREACIÓN DEL RMD ")</f>
        <v>1780248060</v>
      </c>
      <c r="M38" s="127">
        <f t="shared" si="15"/>
        <v>5.5824649106302915E-2</v>
      </c>
      <c r="N38" s="140">
        <f>SUMIFS(Archivo_prd!AB:AB,Archivo_prd!N:N,14,Archivo_prd!P:P,"FORTALECIMIENTO TECNOLÓGICO DEL IGAC Y CREACIÓN DEL RMD ")</f>
        <v>703468712</v>
      </c>
      <c r="O38" s="127">
        <f t="shared" si="16"/>
        <v>2.2059225838820948E-2</v>
      </c>
    </row>
    <row r="39" spans="2:15">
      <c r="B39" s="239"/>
      <c r="C39" s="132" t="s">
        <v>14163</v>
      </c>
      <c r="D39" s="137">
        <f>SUM(D36:D38)</f>
        <v>35806901843</v>
      </c>
      <c r="E39" s="137">
        <f t="shared" ref="E39:F39" si="42">SUM(E36:E38)</f>
        <v>0</v>
      </c>
      <c r="F39" s="137">
        <f t="shared" si="42"/>
        <v>0</v>
      </c>
      <c r="G39" s="137">
        <f t="shared" si="12"/>
        <v>35806901843</v>
      </c>
      <c r="H39" s="137">
        <f t="shared" ref="H39" si="43">SUM(H36:H38)</f>
        <v>6422285105.6399841</v>
      </c>
      <c r="I39" s="123">
        <f t="shared" si="13"/>
        <v>0.17935886030574008</v>
      </c>
      <c r="J39" s="137">
        <f t="shared" ref="J39" si="44">SUM(J36:J38)</f>
        <v>4552874502.04</v>
      </c>
      <c r="K39" s="123">
        <f t="shared" si="14"/>
        <v>0.12715075216511801</v>
      </c>
      <c r="L39" s="137">
        <f t="shared" ref="L39" si="45">SUM(L36:L38)</f>
        <v>2460397136</v>
      </c>
      <c r="M39" s="123">
        <f t="shared" si="15"/>
        <v>6.8712929892341151E-2</v>
      </c>
      <c r="N39" s="137">
        <f t="shared" ref="N39" si="46">SUM(N36:N38)</f>
        <v>1324109203</v>
      </c>
      <c r="O39" s="123">
        <f t="shared" si="16"/>
        <v>3.6979161414347671E-2</v>
      </c>
    </row>
    <row r="40" spans="2:15">
      <c r="B40" s="237" t="s">
        <v>144</v>
      </c>
      <c r="C40" s="133" t="s">
        <v>246</v>
      </c>
      <c r="D40" s="140">
        <v>54006100</v>
      </c>
      <c r="E40" s="140"/>
      <c r="F40" s="140"/>
      <c r="G40" s="140">
        <f t="shared" si="12"/>
        <v>54006100</v>
      </c>
      <c r="H40" s="140">
        <f>GETPIVOTDATA("CDP ",Validaciones!$A$1,"REC","Otros recursos del tesoro","DESCRIPCION","FORTALECIMIENTO DE LOS PROCESOS DE DIFUSIÓN Y ACCESO A LA INFORMACIÓN GEOGRÁFICA A NIVEL   NACIONAL","DESCRIPCION3","Inversión","DESCRIPCION5","Inversión")</f>
        <v>14937974</v>
      </c>
      <c r="I40" s="127">
        <f t="shared" si="13"/>
        <v>0.2765979028294952</v>
      </c>
      <c r="J40" s="140">
        <f>GETPIVOTDATA("compromisos",Validaciones!$A$1,"REC","Otros recursos del tesoro","DESCRIPCION","FORTALECIMIENTO DE LOS PROCESOS DE DIFUSIÓN Y ACCESO A LA INFORMACIÓN GEOGRÁFICA A NIVEL   NACIONAL","DESCRIPCION3","Inversión","DESCRIPCION5","Inversión")</f>
        <v>13690828</v>
      </c>
      <c r="K40" s="127">
        <f t="shared" si="14"/>
        <v>0.25350521515162178</v>
      </c>
      <c r="L40" s="140">
        <f>GETPIVOTDATA("obligaciones",Validaciones!$A$1,"REC","Otros recursos del tesoro","DESCRIPCION","FORTALECIMIENTO DE LOS PROCESOS DE DIFUSIÓN Y ACCESO A LA INFORMACIÓN GEOGRÁFICA A NIVEL   NACIONAL","DESCRIPCION3","Inversión","DESCRIPCION5","Inversión")</f>
        <v>8740540</v>
      </c>
      <c r="M40" s="127">
        <f t="shared" si="15"/>
        <v>0.16184356952270207</v>
      </c>
      <c r="N40" s="140">
        <f>GETPIVOTDATA("pagos",Validaciones!$A$1,"REC","Otros recursos del tesoro","DESCRIPCION","FORTALECIMIENTO DE LOS PROCESOS DE DIFUSIÓN Y ACCESO A LA INFORMACIÓN GEOGRÁFICA A NIVEL   NACIONAL","DESCRIPCION3","Inversión","DESCRIPCION5","Inversión")</f>
        <v>8740540</v>
      </c>
      <c r="O40" s="127">
        <f t="shared" si="16"/>
        <v>0.16184356952270207</v>
      </c>
    </row>
    <row r="41" spans="2:15">
      <c r="B41" s="238"/>
      <c r="C41" s="133" t="s">
        <v>253</v>
      </c>
      <c r="D41" s="140">
        <v>969041818</v>
      </c>
      <c r="E41" s="140"/>
      <c r="F41" s="140"/>
      <c r="G41" s="140">
        <f t="shared" si="12"/>
        <v>969041818</v>
      </c>
      <c r="H41" s="140">
        <f>GETPIVOTDATA("CDP ",Validaciones!$A$1,"REC","Ingresos corrientes","DESCRIPCION","FORTALECIMIENTO DE LOS PROCESOS DE DIFUSIÓN Y ACCESO A LA INFORMACIÓN GEOGRÁFICA A NIVEL   NACIONAL","DESCRIPCION3","Inversión","DESCRIPCION5","Inversión")</f>
        <v>916733960</v>
      </c>
      <c r="I41" s="127">
        <f t="shared" si="13"/>
        <v>0.94602105190056929</v>
      </c>
      <c r="J41" s="140">
        <f>GETPIVOTDATA("compromisos",Validaciones!$A$1,"REC","Ingresos corrientes","DESCRIPCION","FORTALECIMIENTO DE LOS PROCESOS DE DIFUSIÓN Y ACCESO A LA INFORMACIÓN GEOGRÁFICA A NIVEL   NACIONAL","DESCRIPCION3","Inversión","DESCRIPCION5","Inversión")</f>
        <v>909111380</v>
      </c>
      <c r="K41" s="127">
        <f t="shared" si="14"/>
        <v>0.93815495174017349</v>
      </c>
      <c r="L41" s="140">
        <f>GETPIVOTDATA("obligaciones",Validaciones!$A$1,"REC","Ingresos corrientes","DESCRIPCION","FORTALECIMIENTO DE LOS PROCESOS DE DIFUSIÓN Y ACCESO A LA INFORMACIÓN GEOGRÁFICA A NIVEL   NACIONAL","DESCRIPCION3","Inversión","DESCRIPCION5","Inversión")</f>
        <v>322028520</v>
      </c>
      <c r="M41" s="127">
        <f t="shared" si="15"/>
        <v>0.3323164326020861</v>
      </c>
      <c r="N41" s="140">
        <f>GETPIVOTDATA("pagos",Validaciones!$A$1,"REC","Ingresos corrientes","DESCRIPCION","FORTALECIMIENTO DE LOS PROCESOS DE DIFUSIÓN Y ACCESO A LA INFORMACIÓN GEOGRÁFICA A NIVEL   NACIONAL","DESCRIPCION3","Inversión","DESCRIPCION5","Inversión")</f>
        <v>322028520</v>
      </c>
      <c r="O41" s="127">
        <f t="shared" si="16"/>
        <v>0.3323164326020861</v>
      </c>
    </row>
    <row r="42" spans="2:15">
      <c r="B42" s="238"/>
      <c r="C42" s="131" t="s">
        <v>14164</v>
      </c>
      <c r="D42" s="142">
        <v>0</v>
      </c>
      <c r="E42" s="142"/>
      <c r="F42" s="142"/>
      <c r="G42" s="142">
        <f t="shared" si="12"/>
        <v>0</v>
      </c>
      <c r="H42" s="142"/>
      <c r="I42" s="130">
        <f t="shared" si="13"/>
        <v>0</v>
      </c>
      <c r="J42" s="142"/>
      <c r="K42" s="130">
        <f t="shared" si="14"/>
        <v>0</v>
      </c>
      <c r="L42" s="142"/>
      <c r="M42" s="130">
        <f t="shared" si="15"/>
        <v>0</v>
      </c>
      <c r="N42" s="142"/>
      <c r="O42" s="130">
        <f t="shared" si="16"/>
        <v>0</v>
      </c>
    </row>
    <row r="43" spans="2:15">
      <c r="B43" s="239"/>
      <c r="C43" s="132" t="s">
        <v>14163</v>
      </c>
      <c r="D43" s="137">
        <f>SUM(D40:D42)</f>
        <v>1023047918</v>
      </c>
      <c r="E43" s="137">
        <f t="shared" ref="E43:F43" si="47">SUM(E40:E42)</f>
        <v>0</v>
      </c>
      <c r="F43" s="137">
        <f t="shared" si="47"/>
        <v>0</v>
      </c>
      <c r="G43" s="137">
        <f t="shared" si="12"/>
        <v>1023047918</v>
      </c>
      <c r="H43" s="137">
        <f t="shared" ref="H43" si="48">SUM(H40:H42)</f>
        <v>931671934</v>
      </c>
      <c r="I43" s="123">
        <f t="shared" si="13"/>
        <v>0.91068259619878333</v>
      </c>
      <c r="J43" s="137">
        <f t="shared" ref="J43" si="49">SUM(J40:J42)</f>
        <v>922802208</v>
      </c>
      <c r="K43" s="123">
        <f t="shared" si="14"/>
        <v>0.90201269340738743</v>
      </c>
      <c r="L43" s="137">
        <f t="shared" ref="L43" si="50">SUM(L40:L42)</f>
        <v>330769060</v>
      </c>
      <c r="M43" s="123">
        <f t="shared" si="15"/>
        <v>0.32331727007141026</v>
      </c>
      <c r="N43" s="137">
        <f t="shared" ref="N43" si="51">SUM(N40:N42)</f>
        <v>330769060</v>
      </c>
      <c r="O43" s="123">
        <f t="shared" si="16"/>
        <v>0.32331727007141026</v>
      </c>
    </row>
    <row r="44" spans="2:15">
      <c r="B44" s="237" t="s">
        <v>2841</v>
      </c>
      <c r="C44" s="131" t="s">
        <v>246</v>
      </c>
      <c r="D44" s="136">
        <v>0</v>
      </c>
      <c r="E44" s="136"/>
      <c r="F44" s="136"/>
      <c r="G44" s="136">
        <f t="shared" si="12"/>
        <v>0</v>
      </c>
      <c r="H44" s="136"/>
      <c r="I44" s="122">
        <f t="shared" si="13"/>
        <v>0</v>
      </c>
      <c r="J44" s="136"/>
      <c r="K44" s="122">
        <f t="shared" si="14"/>
        <v>0</v>
      </c>
      <c r="L44" s="136"/>
      <c r="M44" s="122">
        <f t="shared" si="15"/>
        <v>0</v>
      </c>
      <c r="N44" s="136"/>
      <c r="O44" s="122">
        <f t="shared" si="16"/>
        <v>0</v>
      </c>
    </row>
    <row r="45" spans="2:15">
      <c r="B45" s="238"/>
      <c r="C45" s="134" t="s">
        <v>253</v>
      </c>
      <c r="D45" s="141">
        <v>73517994</v>
      </c>
      <c r="E45" s="141"/>
      <c r="F45" s="141"/>
      <c r="G45" s="141">
        <f t="shared" si="12"/>
        <v>73517994</v>
      </c>
      <c r="H45" s="141">
        <v>73517994</v>
      </c>
      <c r="I45" s="129">
        <f t="shared" si="13"/>
        <v>1</v>
      </c>
      <c r="J45" s="141">
        <v>73517994</v>
      </c>
      <c r="K45" s="129">
        <f t="shared" si="14"/>
        <v>1</v>
      </c>
      <c r="L45" s="141">
        <v>29629979</v>
      </c>
      <c r="M45" s="129">
        <f t="shared" si="15"/>
        <v>0.40303029758945819</v>
      </c>
      <c r="N45" s="141">
        <v>29629979</v>
      </c>
      <c r="O45" s="129">
        <f t="shared" si="16"/>
        <v>0.40303029758945819</v>
      </c>
    </row>
    <row r="46" spans="2:15">
      <c r="B46" s="238"/>
      <c r="C46" s="131" t="s">
        <v>14164</v>
      </c>
      <c r="D46" s="136">
        <v>0</v>
      </c>
      <c r="E46" s="136"/>
      <c r="F46" s="136"/>
      <c r="G46" s="136">
        <f t="shared" si="12"/>
        <v>0</v>
      </c>
      <c r="H46" s="136"/>
      <c r="I46" s="122">
        <f t="shared" si="13"/>
        <v>0</v>
      </c>
      <c r="J46" s="136"/>
      <c r="K46" s="122">
        <f t="shared" si="14"/>
        <v>0</v>
      </c>
      <c r="L46" s="136"/>
      <c r="M46" s="122">
        <f t="shared" si="15"/>
        <v>0</v>
      </c>
      <c r="N46" s="136"/>
      <c r="O46" s="122">
        <f t="shared" si="16"/>
        <v>0</v>
      </c>
    </row>
    <row r="47" spans="2:15">
      <c r="B47" s="239"/>
      <c r="C47" s="132" t="s">
        <v>14163</v>
      </c>
      <c r="D47" s="137">
        <f>SUM(D44:D46)</f>
        <v>73517994</v>
      </c>
      <c r="E47" s="137">
        <f t="shared" ref="E47:F47" si="52">SUM(E44:E46)</f>
        <v>0</v>
      </c>
      <c r="F47" s="137">
        <f t="shared" si="52"/>
        <v>0</v>
      </c>
      <c r="G47" s="137">
        <f t="shared" si="12"/>
        <v>73517994</v>
      </c>
      <c r="H47" s="137">
        <f t="shared" ref="H47" si="53">SUM(H44:H46)</f>
        <v>73517994</v>
      </c>
      <c r="I47" s="123">
        <f t="shared" si="13"/>
        <v>1</v>
      </c>
      <c r="J47" s="137">
        <f t="shared" ref="J47" si="54">SUM(J44:J46)</f>
        <v>73517994</v>
      </c>
      <c r="K47" s="123">
        <f t="shared" si="14"/>
        <v>1</v>
      </c>
      <c r="L47" s="137">
        <f t="shared" ref="L47" si="55">SUM(L44:L46)</f>
        <v>29629979</v>
      </c>
      <c r="M47" s="123">
        <f t="shared" si="15"/>
        <v>0.40303029758945819</v>
      </c>
      <c r="N47" s="137">
        <f t="shared" ref="N47" si="56">SUM(N44:N46)</f>
        <v>29629979</v>
      </c>
      <c r="O47" s="123">
        <f t="shared" si="16"/>
        <v>0.40303029758945819</v>
      </c>
    </row>
    <row r="48" spans="2:15">
      <c r="B48" s="237" t="s">
        <v>14171</v>
      </c>
      <c r="C48" s="133" t="s">
        <v>246</v>
      </c>
      <c r="D48" s="140">
        <v>621613733</v>
      </c>
      <c r="E48" s="140"/>
      <c r="F48" s="140">
        <v>34546758</v>
      </c>
      <c r="G48" s="140">
        <f t="shared" si="12"/>
        <v>587066975</v>
      </c>
      <c r="H48" s="140">
        <f>SUMIFS(Archivo_prd!W:W,Archivo_prd!N:N,11,Archivo_prd!P:P," DOCUMENTOS DE PLANEACIÓN ")</f>
        <v>525359945</v>
      </c>
      <c r="I48" s="127">
        <f t="shared" si="13"/>
        <v>0.89488928414002511</v>
      </c>
      <c r="J48" s="140">
        <f>SUMIFS(Archivo_prd!Y:Y,Archivo_prd!N:N,11,Archivo_prd!P:P," DOCUMENTOS DE PLANEACIÓN ")</f>
        <v>525359945</v>
      </c>
      <c r="K48" s="127">
        <f t="shared" si="14"/>
        <v>0.89488928414002511</v>
      </c>
      <c r="L48" s="140">
        <f>SUMIFS(Archivo_prd!Z:Z,Archivo_prd!N:N,11,Archivo_prd!P:P," DOCUMENTOS DE PLANEACIÓN ")</f>
        <v>190728460</v>
      </c>
      <c r="M48" s="127">
        <f t="shared" si="15"/>
        <v>0.32488364721929724</v>
      </c>
      <c r="N48" s="140">
        <f>SUMIFS(Archivo_prd!AB:AB,Archivo_prd!N:N,11,Archivo_prd!P:P," DOCUMENTOS DE PLANEACIÓN ")</f>
        <v>168944452</v>
      </c>
      <c r="O48" s="127">
        <f t="shared" si="16"/>
        <v>0.28777713479795042</v>
      </c>
    </row>
    <row r="49" spans="2:15">
      <c r="B49" s="238"/>
      <c r="C49" s="134" t="s">
        <v>253</v>
      </c>
      <c r="D49" s="141">
        <v>629031574</v>
      </c>
      <c r="E49" s="141"/>
      <c r="F49" s="141"/>
      <c r="G49" s="141">
        <f t="shared" si="12"/>
        <v>629031574</v>
      </c>
      <c r="H49" s="141">
        <v>615461349</v>
      </c>
      <c r="I49" s="129">
        <f t="shared" si="13"/>
        <v>0.97842679833429158</v>
      </c>
      <c r="J49" s="141">
        <v>615461349</v>
      </c>
      <c r="K49" s="129">
        <f t="shared" si="14"/>
        <v>0.97842679833429158</v>
      </c>
      <c r="L49" s="141">
        <v>253745923</v>
      </c>
      <c r="M49" s="129">
        <f t="shared" si="15"/>
        <v>0.40339139319578893</v>
      </c>
      <c r="N49" s="141">
        <v>236330362</v>
      </c>
      <c r="O49" s="129">
        <f t="shared" si="16"/>
        <v>0.37570508662574703</v>
      </c>
    </row>
    <row r="50" spans="2:15">
      <c r="B50" s="238"/>
      <c r="C50" s="134" t="s">
        <v>14164</v>
      </c>
      <c r="D50" s="141">
        <v>1291709292</v>
      </c>
      <c r="E50" s="141"/>
      <c r="F50" s="141"/>
      <c r="G50" s="141">
        <f t="shared" si="12"/>
        <v>1291709292</v>
      </c>
      <c r="H50" s="141">
        <v>146709292.18000001</v>
      </c>
      <c r="I50" s="129">
        <f t="shared" si="13"/>
        <v>0.1135776394027829</v>
      </c>
      <c r="J50" s="141">
        <v>140040684</v>
      </c>
      <c r="K50" s="129">
        <f t="shared" si="14"/>
        <v>0.1084150163409988</v>
      </c>
      <c r="L50" s="141">
        <v>42679066</v>
      </c>
      <c r="M50" s="129">
        <f t="shared" si="15"/>
        <v>3.3040767194543026E-2</v>
      </c>
      <c r="N50" s="141">
        <v>42679066</v>
      </c>
      <c r="O50" s="129">
        <f t="shared" si="16"/>
        <v>3.3040767194543026E-2</v>
      </c>
    </row>
    <row r="51" spans="2:15">
      <c r="B51" s="239"/>
      <c r="C51" s="132" t="s">
        <v>14163</v>
      </c>
      <c r="D51" s="137">
        <f>SUM(D48:D50)</f>
        <v>2542354599</v>
      </c>
      <c r="E51" s="137">
        <f t="shared" ref="E51:F51" si="57">SUM(E48:E50)</f>
        <v>0</v>
      </c>
      <c r="F51" s="137">
        <f t="shared" si="57"/>
        <v>34546758</v>
      </c>
      <c r="G51" s="137">
        <f t="shared" si="12"/>
        <v>2507807841</v>
      </c>
      <c r="H51" s="137">
        <f t="shared" ref="H51" si="58">SUM(H48:H50)</f>
        <v>1287530586.1800001</v>
      </c>
      <c r="I51" s="123">
        <f t="shared" si="13"/>
        <v>0.51340878879563245</v>
      </c>
      <c r="J51" s="137">
        <f t="shared" ref="J51" si="59">SUM(J48:J50)</f>
        <v>1280861978</v>
      </c>
      <c r="K51" s="123">
        <f t="shared" si="14"/>
        <v>0.51074965037562459</v>
      </c>
      <c r="L51" s="137">
        <f t="shared" ref="L51" si="60">SUM(L48:L50)</f>
        <v>487153449</v>
      </c>
      <c r="M51" s="123">
        <f t="shared" si="15"/>
        <v>0.19425469568902268</v>
      </c>
      <c r="N51" s="137">
        <f t="shared" ref="N51" si="61">SUM(N48:N50)</f>
        <v>447953880</v>
      </c>
      <c r="O51" s="123">
        <f t="shared" si="16"/>
        <v>0.17862368586477356</v>
      </c>
    </row>
    <row r="52" spans="2:15">
      <c r="B52" s="237" t="s">
        <v>161</v>
      </c>
      <c r="C52" s="131" t="s">
        <v>246</v>
      </c>
      <c r="D52" s="136">
        <v>0</v>
      </c>
      <c r="E52" s="136"/>
      <c r="F52" s="136"/>
      <c r="G52" s="136">
        <f t="shared" si="12"/>
        <v>0</v>
      </c>
      <c r="H52" s="136"/>
      <c r="I52" s="122">
        <f t="shared" si="13"/>
        <v>0</v>
      </c>
      <c r="J52" s="136"/>
      <c r="K52" s="122">
        <f t="shared" si="14"/>
        <v>0</v>
      </c>
      <c r="L52" s="136"/>
      <c r="M52" s="122">
        <f t="shared" si="15"/>
        <v>0</v>
      </c>
      <c r="N52" s="136"/>
      <c r="O52" s="122">
        <f t="shared" si="16"/>
        <v>0</v>
      </c>
    </row>
    <row r="53" spans="2:15">
      <c r="B53" s="238"/>
      <c r="C53" s="134" t="s">
        <v>253</v>
      </c>
      <c r="D53" s="141">
        <v>253342879</v>
      </c>
      <c r="E53" s="141"/>
      <c r="F53" s="141"/>
      <c r="G53" s="141">
        <f t="shared" si="12"/>
        <v>253342879</v>
      </c>
      <c r="H53" s="141">
        <v>252575188</v>
      </c>
      <c r="I53" s="129">
        <f t="shared" si="13"/>
        <v>0.99696975496990381</v>
      </c>
      <c r="J53" s="141">
        <v>252575188</v>
      </c>
      <c r="K53" s="129">
        <f t="shared" si="14"/>
        <v>0.99696975496990381</v>
      </c>
      <c r="L53" s="141">
        <v>104407980</v>
      </c>
      <c r="M53" s="129">
        <f t="shared" si="15"/>
        <v>0.41212123432133257</v>
      </c>
      <c r="N53" s="141">
        <v>92892394</v>
      </c>
      <c r="O53" s="129">
        <f t="shared" si="16"/>
        <v>0.36666668653433909</v>
      </c>
    </row>
    <row r="54" spans="2:15">
      <c r="B54" s="238"/>
      <c r="C54" s="131" t="s">
        <v>14164</v>
      </c>
      <c r="D54" s="136">
        <v>0</v>
      </c>
      <c r="E54" s="136"/>
      <c r="F54" s="136"/>
      <c r="G54" s="136">
        <f t="shared" si="12"/>
        <v>0</v>
      </c>
      <c r="H54" s="136"/>
      <c r="I54" s="122">
        <f t="shared" si="13"/>
        <v>0</v>
      </c>
      <c r="J54" s="136"/>
      <c r="K54" s="122">
        <f t="shared" si="14"/>
        <v>0</v>
      </c>
      <c r="L54" s="136"/>
      <c r="M54" s="122">
        <f t="shared" si="15"/>
        <v>0</v>
      </c>
      <c r="N54" s="136"/>
      <c r="O54" s="122">
        <f t="shared" si="16"/>
        <v>0</v>
      </c>
    </row>
    <row r="55" spans="2:15">
      <c r="B55" s="239"/>
      <c r="C55" s="132" t="s">
        <v>14163</v>
      </c>
      <c r="D55" s="137">
        <f>SUM(D52:D54)</f>
        <v>253342879</v>
      </c>
      <c r="E55" s="137">
        <f t="shared" ref="E55:F55" si="62">SUM(E52:E54)</f>
        <v>0</v>
      </c>
      <c r="F55" s="137">
        <f t="shared" si="62"/>
        <v>0</v>
      </c>
      <c r="G55" s="137">
        <f t="shared" si="12"/>
        <v>253342879</v>
      </c>
      <c r="H55" s="137">
        <f t="shared" ref="H55" si="63">SUM(H52:H54)</f>
        <v>252575188</v>
      </c>
      <c r="I55" s="123">
        <f t="shared" si="13"/>
        <v>0.99696975496990381</v>
      </c>
      <c r="J55" s="137">
        <f t="shared" ref="J55" si="64">SUM(J52:J54)</f>
        <v>252575188</v>
      </c>
      <c r="K55" s="123">
        <f t="shared" si="14"/>
        <v>0.99696975496990381</v>
      </c>
      <c r="L55" s="137">
        <f t="shared" ref="L55" si="65">SUM(L52:L54)</f>
        <v>104407980</v>
      </c>
      <c r="M55" s="123">
        <f t="shared" si="15"/>
        <v>0.41212123432133257</v>
      </c>
      <c r="N55" s="137">
        <f t="shared" ref="N55" si="66">SUM(N52:N54)</f>
        <v>92892394</v>
      </c>
      <c r="O55" s="123">
        <f t="shared" si="16"/>
        <v>0.36666668653433909</v>
      </c>
    </row>
    <row r="56" spans="2:15">
      <c r="B56" s="237" t="s">
        <v>14172</v>
      </c>
      <c r="C56" s="133" t="s">
        <v>246</v>
      </c>
      <c r="D56" s="140">
        <v>1206818844</v>
      </c>
      <c r="E56" s="140">
        <v>34546758</v>
      </c>
      <c r="F56" s="143">
        <f>GETPIVOTDATA("Suma de APR. VIGENTE",Validaciones!$BF$3,"REC","11","PROYECTO"," FORTALECIMIENTO DE LA INFRAESTRUCTURA FÍSICA DEL IGAC A NIVEL  NACIONAL")</f>
        <v>95658994</v>
      </c>
      <c r="G56" s="144">
        <f t="shared" si="12"/>
        <v>1145706608</v>
      </c>
      <c r="H56" s="140">
        <f>GETPIVOTDATA("CDP ",Validaciones!$A$1,"REC","Otros recursos del tesoro","DESCRIPCION","FORTALECIMIENTO DE LA INFRAESTRUCTURA FÍSICA DEL IGAC A NIVEL  NACIONAL","DESCRIPCION3","Inversión","DESCRIPCION5","Inversión")+GETPIVOTDATA("CDP ",Validaciones!$A$1,"REC","Otros recursos del tesoro","DESCRIPCION","IMPLEMENTACIÓN DE UN SISTEMA DE GESTIÓN DOCUMENTAL EN EL IGAC A NIVEL   NACIONAL","DESCRIPCION3","Inversión","DESCRIPCION5","Inversión")-GETPIVOTDATA("Suma de CDP",Validaciones!$BF$3,"REC","11","PROYECTO"," FORTALECIMIENTO DE LA INFRAESTRUCTURA FÍSICA DEL IGAC A NIVEL  NACIONAL")+SUMIFS(Archivo_prd!W:W,Archivo_prd!N:N,11,Archivo_prd!P:P," SERVICIO DE EDUCACIÓN INFORMAL PARA LA GESTIÓN ADMINISTRATIVA ")</f>
        <v>424135537</v>
      </c>
      <c r="I56" s="127">
        <f t="shared" si="13"/>
        <v>0.3701955928668258</v>
      </c>
      <c r="J56" s="140">
        <f>GETPIVOTDATA("compromisos",Validaciones!$A$1,"REC","Otros recursos del tesoro","DESCRIPCION","FORTALECIMIENTO DE LA INFRAESTRUCTURA FÍSICA DEL IGAC A NIVEL  NACIONAL","DESCRIPCION3","Inversión","DESCRIPCION5","Inversión")+GETPIVOTDATA("compromisos",Validaciones!$A$1,"REC","Otros recursos del tesoro","DESCRIPCION","IMPLEMENTACIÓN DE UN SISTEMA DE GESTIÓN DOCUMENTAL EN EL IGAC A NIVEL   NACIONAL","DESCRIPCION3","Inversión","DESCRIPCION5","Inversión")-GETPIVOTDATA("Suma de COMPROMISO",Validaciones!$BF$3,"REC","11","PROYECTO"," FORTALECIMIENTO DE LA INFRAESTRUCTURA FÍSICA DEL IGAC A NIVEL  NACIONAL")+34546757.9999981-25481652</f>
        <v>355518491.99999809</v>
      </c>
      <c r="K56" s="127">
        <f t="shared" si="14"/>
        <v>0.31030500262244981</v>
      </c>
      <c r="L56" s="140">
        <f>GETPIVOTDATA("obligaciones",Validaciones!$A$1,"REC","Otros recursos del tesoro","DESCRIPCION","FORTALECIMIENTO DE LA INFRAESTRUCTURA FÍSICA DEL IGAC A NIVEL  NACIONAL","DESCRIPCION3","Inversión","DESCRIPCION5","Inversión")+GETPIVOTDATA("obligaciones",Validaciones!$A$1,"REC","Otros recursos del tesoro","DESCRIPCION","IMPLEMENTACIÓN DE UN SISTEMA DE GESTIÓN DOCUMENTAL EN EL IGAC A NIVEL   NACIONAL","DESCRIPCION3","Inversión","DESCRIPCION5","Inversión")-GETPIVOTDATA("Suma de OBLIGACION",Validaciones!$BF$3,"REC","11","PROYECTO"," FORTALECIMIENTO DE LA INFRAESTRUCTURA FÍSICA DEL IGAC A NIVEL  NACIONAL")+575779.000000477</f>
        <v>141391867.00000048</v>
      </c>
      <c r="M56" s="127">
        <f t="shared" si="15"/>
        <v>0.12341018722657178</v>
      </c>
      <c r="N56" s="140">
        <f>GETPIVOTDATA("pagos",Validaciones!$A$1,"REC","Otros recursos del tesoro","DESCRIPCION","FORTALECIMIENTO DE LA INFRAESTRUCTURA FÍSICA DEL IGAC A NIVEL  NACIONAL","DESCRIPCION3","Inversión","DESCRIPCION5","Inversión")+GETPIVOTDATA("pagos",Validaciones!$A$1,"REC","Otros recursos del tesoro","DESCRIPCION","IMPLEMENTACIÓN DE UN SISTEMA DE GESTIÓN DOCUMENTAL EN EL IGAC A NIVEL   NACIONAL","DESCRIPCION3","Inversión","DESCRIPCION5","Inversión")-GETPIVOTDATA("Suma de PAGOS",Validaciones!$BF$3,"REC","11","PROYECTO"," FORTALECIMIENTO DE LA INFRAESTRUCTURA FÍSICA DEL IGAC A NIVEL  NACIONAL")+575779.000000477</f>
        <v>134061501.00000048</v>
      </c>
      <c r="O56" s="127">
        <f t="shared" si="16"/>
        <v>0.11701206928885975</v>
      </c>
    </row>
    <row r="57" spans="2:15" ht="15.75">
      <c r="B57" s="238"/>
      <c r="C57" s="134" t="s">
        <v>253</v>
      </c>
      <c r="D57" s="141">
        <v>1264373056</v>
      </c>
      <c r="E57" s="141"/>
      <c r="F57" s="143">
        <f>GETPIVOTDATA("Suma de APR. VIGENTE",Validaciones!$BF$3,"REC","20","PROYECTO"," FORTALECIMIENTO DE LA INFRAESTRUCTURA FÍSICA DEL IGAC A NIVEL  NACIONAL")</f>
        <v>3300000</v>
      </c>
      <c r="G57" s="141">
        <f t="shared" si="12"/>
        <v>1261073056</v>
      </c>
      <c r="H57" s="141">
        <v>511300121</v>
      </c>
      <c r="I57" s="129">
        <f t="shared" si="13"/>
        <v>0.40544845405054791</v>
      </c>
      <c r="J57" s="166">
        <f>511200237-503352</f>
        <v>510696885</v>
      </c>
      <c r="K57" s="129">
        <f t="shared" si="14"/>
        <v>0.40497010269958539</v>
      </c>
      <c r="L57" s="166">
        <v>126773328</v>
      </c>
      <c r="M57" s="129">
        <f t="shared" si="15"/>
        <v>0.10052813942604766</v>
      </c>
      <c r="N57" s="166">
        <v>126773328</v>
      </c>
      <c r="O57" s="129">
        <f t="shared" si="16"/>
        <v>0.10052813942604766</v>
      </c>
    </row>
    <row r="58" spans="2:15">
      <c r="B58" s="238"/>
      <c r="C58" s="134" t="s">
        <v>14164</v>
      </c>
      <c r="D58" s="141">
        <v>1553290708</v>
      </c>
      <c r="E58" s="141"/>
      <c r="F58" s="141"/>
      <c r="G58" s="141">
        <f t="shared" si="12"/>
        <v>1553290708</v>
      </c>
      <c r="H58" s="141">
        <v>1398397248</v>
      </c>
      <c r="I58" s="129">
        <f t="shared" si="13"/>
        <v>0.90028044383305483</v>
      </c>
      <c r="J58" s="141">
        <v>1295341134</v>
      </c>
      <c r="K58" s="129">
        <f t="shared" si="14"/>
        <v>0.83393348542454548</v>
      </c>
      <c r="L58" s="141">
        <v>279919804</v>
      </c>
      <c r="M58" s="129">
        <f t="shared" si="15"/>
        <v>0.18021082760510532</v>
      </c>
      <c r="N58" s="141">
        <v>243709236</v>
      </c>
      <c r="O58" s="129">
        <f t="shared" si="16"/>
        <v>0.15689866342778638</v>
      </c>
    </row>
    <row r="59" spans="2:15">
      <c r="B59" s="239"/>
      <c r="C59" s="132" t="s">
        <v>14163</v>
      </c>
      <c r="D59" s="137">
        <f>SUM(D56:D58)</f>
        <v>4024482608</v>
      </c>
      <c r="E59" s="137">
        <f t="shared" ref="E59:F59" si="67">SUM(E56:E58)</f>
        <v>34546758</v>
      </c>
      <c r="F59" s="137">
        <f t="shared" si="67"/>
        <v>98958994</v>
      </c>
      <c r="G59" s="137">
        <f t="shared" si="12"/>
        <v>3960070372</v>
      </c>
      <c r="H59" s="137">
        <f t="shared" ref="H59" si="68">SUM(H56:H58)</f>
        <v>2333832906</v>
      </c>
      <c r="I59" s="123">
        <f t="shared" si="13"/>
        <v>0.58934127092830357</v>
      </c>
      <c r="J59" s="137">
        <f t="shared" ref="J59" si="69">SUM(J56:J58)</f>
        <v>2161556510.9999981</v>
      </c>
      <c r="K59" s="123">
        <f t="shared" si="14"/>
        <v>0.54583790386238062</v>
      </c>
      <c r="L59" s="137">
        <f t="shared" ref="L59" si="70">SUM(L56:L58)</f>
        <v>548084999.00000048</v>
      </c>
      <c r="M59" s="123">
        <f t="shared" si="15"/>
        <v>0.13840284326139254</v>
      </c>
      <c r="N59" s="137">
        <f t="shared" ref="N59" si="71">SUM(N56:N58)</f>
        <v>504544065.00000048</v>
      </c>
      <c r="O59" s="123">
        <f t="shared" si="16"/>
        <v>0.12740785329660309</v>
      </c>
    </row>
    <row r="60" spans="2:15">
      <c r="B60" s="237" t="s">
        <v>14163</v>
      </c>
      <c r="C60" s="131" t="s">
        <v>246</v>
      </c>
      <c r="D60" s="136">
        <f>D16+D20+D24+D28+D32+D36+D40+D44+D48+D52+D56</f>
        <v>20322395945</v>
      </c>
      <c r="E60" s="136">
        <f t="shared" ref="E60" si="72">E16+E20+E24+E28+E32+E36+E40+E44+E48+E52+E56</f>
        <v>5138102184</v>
      </c>
      <c r="F60" s="136">
        <f>F16+F20+F24+F28+F32+F36+F40+F44+F48+F52+F56</f>
        <v>5109757641</v>
      </c>
      <c r="G60" s="136">
        <f>G16+G20+G24+G28+G32+G36+G40+G44+G48+G52+G56</f>
        <v>20350740488</v>
      </c>
      <c r="H60" s="136">
        <f>H16+H20+H24+H28+H32+H36+H40+H44+H48+H52+H56</f>
        <v>17156082252.639984</v>
      </c>
      <c r="I60" s="122">
        <f t="shared" si="13"/>
        <v>0.84302004945501741</v>
      </c>
      <c r="J60" s="136">
        <f>J16+J20+J24+J28+J32+J36+J40+J44+J48+J52+J56</f>
        <v>14248615455.48</v>
      </c>
      <c r="K60" s="122">
        <f t="shared" si="14"/>
        <v>0.70015218679054092</v>
      </c>
      <c r="L60" s="136">
        <f>L16+L20+L24+L28+L32+L36+L40+L44+L48+L52+L56</f>
        <v>5865653351.6900005</v>
      </c>
      <c r="M60" s="122">
        <f t="shared" si="15"/>
        <v>0.28822800601033344</v>
      </c>
      <c r="N60" s="136">
        <f>N16+N20+N24+N28+N32+N36+N40+N44+N48+N52+N56</f>
        <v>5777733723.1400013</v>
      </c>
      <c r="O60" s="122">
        <f t="shared" si="16"/>
        <v>0.28390778834543612</v>
      </c>
    </row>
    <row r="61" spans="2:15">
      <c r="B61" s="238"/>
      <c r="C61" s="131" t="s">
        <v>253</v>
      </c>
      <c r="D61" s="136">
        <f>D17+D21+D25+D29+D33+D37+D41+D45+D49+D53+D57</f>
        <v>55295438877</v>
      </c>
      <c r="E61" s="136">
        <f t="shared" ref="E61:F61" si="73">E17+E21+E25+E29+E33+E37+E41+E45+E49+E53+E57</f>
        <v>6291759691</v>
      </c>
      <c r="F61" s="136">
        <f t="shared" si="73"/>
        <v>6291759691</v>
      </c>
      <c r="G61" s="136">
        <f t="shared" ref="G61:H61" si="74">G17+G21+G25+G29+G33+G37+G41+G45+G49+G53+G57</f>
        <v>55295438877</v>
      </c>
      <c r="H61" s="136">
        <f t="shared" si="74"/>
        <v>26369738885.939999</v>
      </c>
      <c r="I61" s="122">
        <f t="shared" si="13"/>
        <v>0.47688813799990337</v>
      </c>
      <c r="J61" s="136">
        <f t="shared" ref="J61" si="75">J17+J21+J25+J29+J33+J37+J41+J45+J49+J53+J57</f>
        <v>20411419728.949997</v>
      </c>
      <c r="K61" s="122">
        <f t="shared" si="14"/>
        <v>0.3691338769252463</v>
      </c>
      <c r="L61" s="136">
        <f t="shared" ref="L61" si="76">L17+L21+L25+L29+L33+L37+L41+L45+L49+L53+L57</f>
        <v>7219514612.1000004</v>
      </c>
      <c r="M61" s="122">
        <f t="shared" si="15"/>
        <v>0.13056257005499489</v>
      </c>
      <c r="N61" s="136">
        <f t="shared" ref="N61" si="77">N17+N21+N25+N29+N33+N37+N41+N45+N49+N53+N57</f>
        <v>7007228893.1000004</v>
      </c>
      <c r="O61" s="122">
        <f t="shared" si="16"/>
        <v>0.12672345197742232</v>
      </c>
    </row>
    <row r="62" spans="2:15">
      <c r="B62" s="238"/>
      <c r="C62" s="131" t="s">
        <v>14164</v>
      </c>
      <c r="D62" s="136">
        <f>D18+D22+D26+D30+D34+D38+D42+D46+D50+D54+D58</f>
        <v>134445997196</v>
      </c>
      <c r="E62" s="136">
        <f t="shared" ref="E62:F62" si="78">E18+E22+E26+E30+E34+E38+E42+E46+E50+E54+E58</f>
        <v>0</v>
      </c>
      <c r="F62" s="136">
        <f t="shared" si="78"/>
        <v>0</v>
      </c>
      <c r="G62" s="136">
        <f t="shared" ref="G62:H62" si="79">G18+G22+G26+G30+G34+G38+G42+G46+G50+G54+G58</f>
        <v>134445997196</v>
      </c>
      <c r="H62" s="136">
        <f t="shared" si="79"/>
        <v>34665382149.18</v>
      </c>
      <c r="I62" s="122">
        <f t="shared" si="13"/>
        <v>0.25783870752688615</v>
      </c>
      <c r="J62" s="136">
        <f t="shared" ref="J62" si="80">J18+J22+J26+J30+J34+J38+J42+J46+J50+J54+J58</f>
        <v>19927013236</v>
      </c>
      <c r="K62" s="122">
        <f t="shared" si="14"/>
        <v>0.14821574201982166</v>
      </c>
      <c r="L62" s="136">
        <f t="shared" ref="L62" si="81">L18+L22+L26+L30+L34+L38+L42+L46+L50+L54+L58</f>
        <v>2787455862.1900001</v>
      </c>
      <c r="M62" s="122">
        <f t="shared" si="15"/>
        <v>2.073290332419753E-2</v>
      </c>
      <c r="N62" s="136">
        <f t="shared" ref="N62" si="82">N18+N22+N26+N30+N34+N38+N42+N46+N50+N54+N58</f>
        <v>1171942243.1900001</v>
      </c>
      <c r="O62" s="122">
        <f t="shared" si="16"/>
        <v>8.7168251017655986E-3</v>
      </c>
    </row>
    <row r="63" spans="2:15">
      <c r="B63" s="239"/>
      <c r="C63" s="132" t="s">
        <v>14163</v>
      </c>
      <c r="D63" s="137">
        <f>SUM(D60:D62)</f>
        <v>210063832018</v>
      </c>
      <c r="E63" s="137">
        <f>SUM(E60:E62)</f>
        <v>11429861875</v>
      </c>
      <c r="F63" s="137">
        <f>SUM(F60:F62)</f>
        <v>11401517332</v>
      </c>
      <c r="G63" s="137">
        <f t="shared" si="12"/>
        <v>210092176561</v>
      </c>
      <c r="H63" s="137">
        <f t="shared" ref="H63" si="83">SUM(H60:H62)</f>
        <v>78191203287.759979</v>
      </c>
      <c r="I63" s="123">
        <f t="shared" si="13"/>
        <v>0.37217570195936001</v>
      </c>
      <c r="J63" s="137">
        <f t="shared" ref="J63" si="84">SUM(J60:J62)</f>
        <v>54587048420.429993</v>
      </c>
      <c r="K63" s="123">
        <f t="shared" si="14"/>
        <v>0.25982427958035226</v>
      </c>
      <c r="L63" s="137">
        <f t="shared" ref="L63" si="85">SUM(L60:L62)</f>
        <v>15872623825.980001</v>
      </c>
      <c r="M63" s="123">
        <f t="shared" si="15"/>
        <v>7.5550761031653188E-2</v>
      </c>
      <c r="N63" s="137">
        <f t="shared" ref="N63" si="86">SUM(N60:N62)</f>
        <v>13956904859.430002</v>
      </c>
      <c r="O63" s="123">
        <f t="shared" si="16"/>
        <v>6.6432292186651851E-2</v>
      </c>
    </row>
    <row r="65" spans="8:14">
      <c r="H65" s="145">
        <f>H60-H6</f>
        <v>-0.360015869140625</v>
      </c>
      <c r="J65" s="145">
        <f>J60-J6</f>
        <v>0</v>
      </c>
      <c r="L65" s="145">
        <f>L60-L6</f>
        <v>-5757792.9999990463</v>
      </c>
      <c r="N65" s="145">
        <f>N60-N6</f>
        <v>0</v>
      </c>
    </row>
    <row r="66" spans="8:14">
      <c r="H66" s="145">
        <f>H61-H7</f>
        <v>0</v>
      </c>
      <c r="J66" s="145">
        <f t="shared" ref="J66:J68" si="87">J61-J7</f>
        <v>0</v>
      </c>
      <c r="L66" s="145">
        <f>L61-L7</f>
        <v>0</v>
      </c>
      <c r="N66" s="145">
        <f>N61-N7</f>
        <v>0</v>
      </c>
    </row>
    <row r="67" spans="8:14">
      <c r="H67" s="145">
        <f>H62-H8</f>
        <v>0.3600006103515625</v>
      </c>
      <c r="J67" s="145">
        <f>J62-J8</f>
        <v>0</v>
      </c>
      <c r="L67" s="145">
        <f>L62-L8</f>
        <v>-0.40999984741210938</v>
      </c>
      <c r="N67" s="145">
        <f>N62-N8</f>
        <v>-0.40999984741210938</v>
      </c>
    </row>
    <row r="68" spans="8:14">
      <c r="H68" s="145">
        <f>H63-H9</f>
        <v>0</v>
      </c>
      <c r="J68" s="145">
        <f t="shared" si="87"/>
        <v>0</v>
      </c>
      <c r="L68" s="145">
        <f t="shared" ref="L68" si="88">L63-L9</f>
        <v>-5757793.4099998474</v>
      </c>
      <c r="N68" s="145">
        <f t="shared" ref="N68" si="89">N63-N9</f>
        <v>-0.40999794006347656</v>
      </c>
    </row>
    <row r="70" spans="8:14">
      <c r="H70" s="145"/>
    </row>
    <row r="71" spans="8:14">
      <c r="J71" s="145"/>
    </row>
  </sheetData>
  <mergeCells count="16">
    <mergeCell ref="B2:C2"/>
    <mergeCell ref="B3:C5"/>
    <mergeCell ref="B52:B55"/>
    <mergeCell ref="B56:B59"/>
    <mergeCell ref="B60:B63"/>
    <mergeCell ref="B28:B31"/>
    <mergeCell ref="B32:B35"/>
    <mergeCell ref="B36:B39"/>
    <mergeCell ref="B40:B43"/>
    <mergeCell ref="B44:B47"/>
    <mergeCell ref="B48:B51"/>
    <mergeCell ref="B24:B27"/>
    <mergeCell ref="B16:B19"/>
    <mergeCell ref="B20:B23"/>
    <mergeCell ref="B6:C9"/>
    <mergeCell ref="B10:C13"/>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C9B6E-A14C-452A-863E-5101280B98CF}">
  <dimension ref="B3:N15"/>
  <sheetViews>
    <sheetView workbookViewId="0">
      <selection activeCell="F7" sqref="F7"/>
    </sheetView>
  </sheetViews>
  <sheetFormatPr defaultColWidth="8.875" defaultRowHeight="15.95"/>
  <cols>
    <col min="1" max="1" width="2.125" customWidth="1"/>
    <col min="2" max="2" width="38.375" bestFit="1" customWidth="1"/>
    <col min="3" max="4" width="14.125" bestFit="1" customWidth="1"/>
    <col min="5" max="5" width="17.625" customWidth="1"/>
    <col min="6" max="7" width="14.125" bestFit="1" customWidth="1"/>
    <col min="8" max="8" width="6.875" bestFit="1" customWidth="1"/>
    <col min="9" max="9" width="14.125" bestFit="1" customWidth="1"/>
    <col min="10" max="10" width="12.625" bestFit="1" customWidth="1"/>
    <col min="11" max="11" width="7.875" bestFit="1" customWidth="1"/>
    <col min="12" max="12" width="12.5" bestFit="1" customWidth="1"/>
    <col min="13" max="13" width="15.625" customWidth="1"/>
    <col min="14" max="14" width="8.625" customWidth="1"/>
  </cols>
  <sheetData>
    <row r="3" spans="2:14">
      <c r="C3" s="241" t="s">
        <v>14163</v>
      </c>
      <c r="D3" s="242"/>
      <c r="E3" s="243"/>
      <c r="F3" s="244" t="s">
        <v>52</v>
      </c>
      <c r="G3" s="245"/>
      <c r="H3" s="246"/>
      <c r="I3" s="247" t="s">
        <v>14173</v>
      </c>
      <c r="J3" s="248"/>
      <c r="K3" s="249"/>
      <c r="L3" s="250" t="s">
        <v>14174</v>
      </c>
      <c r="M3" s="251"/>
      <c r="N3" s="252"/>
    </row>
    <row r="4" spans="2:14">
      <c r="B4" s="163" t="s">
        <v>3055</v>
      </c>
      <c r="C4" s="164" t="s">
        <v>14175</v>
      </c>
      <c r="D4" s="164" t="s">
        <v>14176</v>
      </c>
      <c r="E4" s="165" t="s">
        <v>14161</v>
      </c>
      <c r="F4" s="164" t="s">
        <v>14175</v>
      </c>
      <c r="G4" s="164" t="s">
        <v>14176</v>
      </c>
      <c r="H4" s="165" t="s">
        <v>14161</v>
      </c>
      <c r="I4" s="164" t="s">
        <v>14175</v>
      </c>
      <c r="J4" s="164" t="s">
        <v>14176</v>
      </c>
      <c r="K4" s="165" t="s">
        <v>14161</v>
      </c>
      <c r="L4" s="164" t="s">
        <v>14175</v>
      </c>
      <c r="M4" s="164" t="s">
        <v>14176</v>
      </c>
      <c r="N4" s="165" t="s">
        <v>14161</v>
      </c>
    </row>
    <row r="5" spans="2:14" ht="15" customHeight="1">
      <c r="B5" s="161" t="s">
        <v>28</v>
      </c>
      <c r="C5" s="136">
        <f t="shared" ref="C5:C14" si="0">F5+I5+L5</f>
        <v>3237967018</v>
      </c>
      <c r="D5" s="136">
        <f t="shared" ref="D5:D14" si="1">G5+J5+M5</f>
        <v>2628280200</v>
      </c>
      <c r="E5" s="149">
        <f t="shared" ref="E5:E14" si="2">IFERROR(D5/C5,0)</f>
        <v>0.8117069091158976</v>
      </c>
      <c r="F5" s="136">
        <v>2534816246</v>
      </c>
      <c r="G5" s="136">
        <v>1937083310</v>
      </c>
      <c r="H5" s="149">
        <f t="shared" ref="H5:H14" si="3">IFERROR(G5/F5,0)</f>
        <v>0.76419082174369179</v>
      </c>
      <c r="I5" s="136">
        <v>315615252</v>
      </c>
      <c r="J5" s="136">
        <v>315615252</v>
      </c>
      <c r="K5" s="149">
        <f t="shared" ref="K5:K14" si="4">IFERROR(J5/I5,0)</f>
        <v>1</v>
      </c>
      <c r="L5" s="136">
        <v>387535520</v>
      </c>
      <c r="M5" s="136">
        <v>375581638</v>
      </c>
      <c r="N5" s="149">
        <f t="shared" ref="N5:N15" si="5">IFERROR(M5/L5,0)</f>
        <v>0.96915409973258704</v>
      </c>
    </row>
    <row r="6" spans="2:14" ht="15" customHeight="1">
      <c r="B6" s="161" t="s">
        <v>14168</v>
      </c>
      <c r="C6" s="136">
        <f t="shared" si="0"/>
        <v>2505344069</v>
      </c>
      <c r="D6" s="136">
        <f t="shared" si="1"/>
        <v>2048601187</v>
      </c>
      <c r="E6" s="149">
        <f t="shared" si="2"/>
        <v>0.81769255263118112</v>
      </c>
      <c r="F6" s="136">
        <v>1968706289</v>
      </c>
      <c r="G6" s="136">
        <v>1511963407</v>
      </c>
      <c r="H6" s="149">
        <f t="shared" si="3"/>
        <v>0.76799846449822562</v>
      </c>
      <c r="I6" s="136">
        <v>536637780</v>
      </c>
      <c r="J6" s="136">
        <v>536637780</v>
      </c>
      <c r="K6" s="149">
        <f t="shared" si="4"/>
        <v>1</v>
      </c>
      <c r="L6" s="136"/>
      <c r="M6" s="136"/>
      <c r="N6" s="149">
        <f t="shared" si="5"/>
        <v>0</v>
      </c>
    </row>
    <row r="7" spans="2:14" ht="15" customHeight="1">
      <c r="B7" s="161" t="s">
        <v>495</v>
      </c>
      <c r="C7" s="136">
        <f t="shared" si="0"/>
        <v>444967405</v>
      </c>
      <c r="D7" s="136">
        <f t="shared" si="1"/>
        <v>370444603</v>
      </c>
      <c r="E7" s="149">
        <f t="shared" si="2"/>
        <v>0.83252076182973445</v>
      </c>
      <c r="F7" s="136">
        <v>444967405</v>
      </c>
      <c r="G7" s="136">
        <v>370444603</v>
      </c>
      <c r="H7" s="149">
        <f t="shared" si="3"/>
        <v>0.83252076182973445</v>
      </c>
      <c r="I7" s="136"/>
      <c r="J7" s="136"/>
      <c r="K7" s="149">
        <f t="shared" si="4"/>
        <v>0</v>
      </c>
      <c r="L7" s="136"/>
      <c r="M7" s="136"/>
      <c r="N7" s="149">
        <f t="shared" si="5"/>
        <v>0</v>
      </c>
    </row>
    <row r="8" spans="2:14" ht="15" customHeight="1">
      <c r="B8" s="161" t="s">
        <v>8911</v>
      </c>
      <c r="C8" s="136">
        <f t="shared" si="0"/>
        <v>485247745</v>
      </c>
      <c r="D8" s="136">
        <f t="shared" si="1"/>
        <v>252390648</v>
      </c>
      <c r="E8" s="149">
        <f t="shared" si="2"/>
        <v>0.52012740007684111</v>
      </c>
      <c r="F8" s="136">
        <v>465134059</v>
      </c>
      <c r="G8" s="136">
        <v>232276962</v>
      </c>
      <c r="H8" s="149">
        <f t="shared" si="3"/>
        <v>0.49937637871407736</v>
      </c>
      <c r="I8" s="136">
        <v>20113686</v>
      </c>
      <c r="J8" s="136">
        <v>20113686</v>
      </c>
      <c r="K8" s="149">
        <f t="shared" si="4"/>
        <v>1</v>
      </c>
      <c r="L8" s="136"/>
      <c r="M8" s="136"/>
      <c r="N8" s="149">
        <f t="shared" si="5"/>
        <v>0</v>
      </c>
    </row>
    <row r="9" spans="2:14" ht="15" customHeight="1">
      <c r="B9" s="161" t="s">
        <v>14170</v>
      </c>
      <c r="C9" s="136">
        <f t="shared" si="0"/>
        <v>5745008992</v>
      </c>
      <c r="D9" s="136">
        <f t="shared" si="1"/>
        <v>5454206956</v>
      </c>
      <c r="E9" s="149">
        <f t="shared" si="2"/>
        <v>0.94938179619823992</v>
      </c>
      <c r="F9" s="136">
        <v>612036442</v>
      </c>
      <c r="G9" s="136">
        <v>546234406</v>
      </c>
      <c r="H9" s="149">
        <f t="shared" si="3"/>
        <v>0.89248673529149103</v>
      </c>
      <c r="I9" s="136">
        <v>5132972550</v>
      </c>
      <c r="J9" s="167">
        <v>4907972550</v>
      </c>
      <c r="K9" s="149">
        <f t="shared" si="4"/>
        <v>0.95616575038960616</v>
      </c>
      <c r="L9" s="136"/>
      <c r="M9" s="136"/>
      <c r="N9" s="149">
        <f t="shared" si="5"/>
        <v>0</v>
      </c>
    </row>
    <row r="10" spans="2:14" ht="15" customHeight="1">
      <c r="B10" s="161" t="s">
        <v>144</v>
      </c>
      <c r="C10" s="136">
        <f t="shared" si="0"/>
        <v>75071349</v>
      </c>
      <c r="D10" s="136">
        <f t="shared" si="1"/>
        <v>29712882</v>
      </c>
      <c r="E10" s="149">
        <f t="shared" si="2"/>
        <v>0.39579523207981782</v>
      </c>
      <c r="F10" s="136">
        <v>75071349</v>
      </c>
      <c r="G10" s="136">
        <v>29712882</v>
      </c>
      <c r="H10" s="149">
        <f t="shared" si="3"/>
        <v>0.39579523207981782</v>
      </c>
      <c r="I10" s="136"/>
      <c r="J10" s="136"/>
      <c r="K10" s="149">
        <f t="shared" si="4"/>
        <v>0</v>
      </c>
      <c r="L10" s="136"/>
      <c r="M10" s="136"/>
      <c r="N10" s="149">
        <f t="shared" si="5"/>
        <v>0</v>
      </c>
    </row>
    <row r="11" spans="2:14" ht="15" customHeight="1">
      <c r="B11" s="161" t="s">
        <v>2841</v>
      </c>
      <c r="C11" s="136">
        <f t="shared" si="0"/>
        <v>0</v>
      </c>
      <c r="D11" s="136">
        <f t="shared" si="1"/>
        <v>0</v>
      </c>
      <c r="E11" s="149">
        <f t="shared" si="2"/>
        <v>0</v>
      </c>
      <c r="F11" s="136"/>
      <c r="G11" s="136"/>
      <c r="H11" s="149">
        <f t="shared" si="3"/>
        <v>0</v>
      </c>
      <c r="I11" s="136"/>
      <c r="J11" s="136"/>
      <c r="K11" s="149">
        <f t="shared" si="4"/>
        <v>0</v>
      </c>
      <c r="L11" s="136"/>
      <c r="M11" s="136"/>
      <c r="N11" s="149">
        <f t="shared" si="5"/>
        <v>0</v>
      </c>
    </row>
    <row r="12" spans="2:14" ht="15" customHeight="1">
      <c r="B12" s="161" t="s">
        <v>14171</v>
      </c>
      <c r="C12" s="136">
        <f t="shared" si="0"/>
        <v>468278240</v>
      </c>
      <c r="D12" s="136">
        <f t="shared" si="1"/>
        <v>468149550</v>
      </c>
      <c r="E12" s="149">
        <f t="shared" si="2"/>
        <v>0.99972518475340644</v>
      </c>
      <c r="F12" s="136">
        <v>468278240</v>
      </c>
      <c r="G12" s="136">
        <v>468149550</v>
      </c>
      <c r="H12" s="149">
        <f t="shared" si="3"/>
        <v>0.99972518475340644</v>
      </c>
      <c r="I12" s="136"/>
      <c r="J12" s="136"/>
      <c r="K12" s="149">
        <f t="shared" si="4"/>
        <v>0</v>
      </c>
      <c r="L12" s="136"/>
      <c r="M12" s="136"/>
      <c r="N12" s="149">
        <f t="shared" si="5"/>
        <v>0</v>
      </c>
    </row>
    <row r="13" spans="2:14" ht="15" customHeight="1">
      <c r="B13" s="161" t="s">
        <v>161</v>
      </c>
      <c r="C13" s="136">
        <f t="shared" si="0"/>
        <v>0</v>
      </c>
      <c r="D13" s="136">
        <f t="shared" si="1"/>
        <v>0</v>
      </c>
      <c r="E13" s="149">
        <f t="shared" si="2"/>
        <v>0</v>
      </c>
      <c r="F13" s="136"/>
      <c r="G13" s="136"/>
      <c r="H13" s="149">
        <f t="shared" si="3"/>
        <v>0</v>
      </c>
      <c r="I13" s="136"/>
      <c r="J13" s="136"/>
      <c r="K13" s="149">
        <f t="shared" si="4"/>
        <v>0</v>
      </c>
      <c r="L13" s="136"/>
      <c r="M13" s="136"/>
      <c r="N13" s="149">
        <f t="shared" si="5"/>
        <v>0</v>
      </c>
    </row>
    <row r="14" spans="2:14" ht="15" customHeight="1">
      <c r="B14" s="161" t="s">
        <v>14172</v>
      </c>
      <c r="C14" s="136">
        <f t="shared" si="0"/>
        <v>1674940461</v>
      </c>
      <c r="D14" s="136">
        <f t="shared" si="1"/>
        <v>1396166405</v>
      </c>
      <c r="E14" s="149">
        <f t="shared" si="2"/>
        <v>0.83356181160400067</v>
      </c>
      <c r="F14" s="136">
        <v>1610800410</v>
      </c>
      <c r="G14" s="136">
        <v>1333026354</v>
      </c>
      <c r="H14" s="149">
        <f t="shared" si="3"/>
        <v>0.82755526117602618</v>
      </c>
      <c r="I14" s="136">
        <v>46000000</v>
      </c>
      <c r="J14" s="136">
        <v>45000000</v>
      </c>
      <c r="K14" s="149">
        <f t="shared" si="4"/>
        <v>0.97826086956521741</v>
      </c>
      <c r="L14" s="136">
        <v>18140051</v>
      </c>
      <c r="M14" s="136">
        <v>18140051</v>
      </c>
      <c r="N14" s="149">
        <f t="shared" si="5"/>
        <v>1</v>
      </c>
    </row>
    <row r="15" spans="2:14" ht="15" customHeight="1">
      <c r="B15" s="132" t="s">
        <v>14163</v>
      </c>
      <c r="C15" s="162">
        <f>SUM(C5:C14)</f>
        <v>14636825279</v>
      </c>
      <c r="D15" s="162">
        <f>SUM(D5:D14)</f>
        <v>12647952431</v>
      </c>
      <c r="E15" s="150">
        <f>D15/C15</f>
        <v>0.86411856327522674</v>
      </c>
      <c r="F15" s="162">
        <f>SUM(F5:F14)</f>
        <v>8179810440</v>
      </c>
      <c r="G15" s="162">
        <f>SUM(G5:G14)</f>
        <v>6428891474</v>
      </c>
      <c r="H15" s="150">
        <f>G15/F15</f>
        <v>0.78594626625601849</v>
      </c>
      <c r="I15" s="162">
        <f>SUM(I5:I14)</f>
        <v>6051339268</v>
      </c>
      <c r="J15" s="162">
        <f>SUM(J5:J14)</f>
        <v>5825339268</v>
      </c>
      <c r="K15" s="150">
        <f>J15/I15</f>
        <v>0.96265289550114841</v>
      </c>
      <c r="L15" s="162">
        <f>SUM(L5:L14)</f>
        <v>405675571</v>
      </c>
      <c r="M15" s="162">
        <f>SUM(M5:M14)</f>
        <v>393721689</v>
      </c>
      <c r="N15" s="150">
        <f t="shared" si="5"/>
        <v>0.97053339452870335</v>
      </c>
    </row>
  </sheetData>
  <mergeCells count="4">
    <mergeCell ref="C3:E3"/>
    <mergeCell ref="F3:H3"/>
    <mergeCell ref="I3:K3"/>
    <mergeCell ref="L3:N3"/>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U55"/>
  <sheetViews>
    <sheetView showGridLines="0" zoomScale="80" zoomScaleNormal="80" workbookViewId="0">
      <selection activeCell="B16" sqref="B16:C16"/>
    </sheetView>
  </sheetViews>
  <sheetFormatPr defaultColWidth="0" defaultRowHeight="15.95" zeroHeight="1"/>
  <cols>
    <col min="1" max="1" width="3.875" customWidth="1"/>
    <col min="2" max="2" width="11" customWidth="1"/>
    <col min="3" max="3" width="8.625" customWidth="1"/>
    <col min="4" max="13" width="11" customWidth="1"/>
    <col min="14" max="14" width="4.125" customWidth="1"/>
    <col min="15" max="17" width="11" customWidth="1"/>
    <col min="18" max="18" width="16.125" bestFit="1" customWidth="1"/>
    <col min="19" max="19" width="5.875" customWidth="1"/>
    <col min="20" max="20" width="5.625" customWidth="1"/>
    <col min="21" max="21" width="3" customWidth="1"/>
    <col min="22" max="16384" width="11" hidden="1"/>
  </cols>
  <sheetData>
    <row r="1" spans="1:21"/>
    <row r="2" spans="1:21"/>
    <row r="3" spans="1:21"/>
    <row r="4" spans="1:21"/>
    <row r="5" spans="1:21" ht="17.100000000000001" thickBot="1">
      <c r="A5" s="118"/>
      <c r="B5" s="118"/>
      <c r="C5" s="118"/>
      <c r="D5" s="118"/>
      <c r="E5" s="118"/>
      <c r="F5" s="118"/>
      <c r="G5" s="118"/>
      <c r="H5" s="118"/>
      <c r="I5" s="118"/>
      <c r="J5" s="118"/>
      <c r="K5" s="118"/>
      <c r="L5" s="118"/>
      <c r="M5" s="118"/>
      <c r="N5" s="118"/>
      <c r="O5" s="118"/>
      <c r="P5" s="118"/>
      <c r="Q5" s="118"/>
      <c r="R5" s="118"/>
      <c r="S5" s="118"/>
      <c r="T5" s="118"/>
      <c r="U5" s="118"/>
    </row>
    <row r="6" spans="1:21"/>
    <row r="7" spans="1:21"/>
    <row r="8" spans="1:21"/>
    <row r="9" spans="1:21"/>
    <row r="10" spans="1:21"/>
    <row r="11" spans="1:21"/>
    <row r="12" spans="1:21"/>
    <row r="13" spans="1:21"/>
    <row r="14" spans="1:21" ht="17.100000000000001" thickBot="1">
      <c r="B14" s="119"/>
      <c r="C14" s="119"/>
    </row>
    <row r="15" spans="1:21" ht="8.1" customHeight="1">
      <c r="T15" t="s">
        <v>14177</v>
      </c>
    </row>
    <row r="16" spans="1:21">
      <c r="B16" s="254" t="s">
        <v>14178</v>
      </c>
      <c r="C16" s="255"/>
    </row>
    <row r="17" spans="4:20"/>
    <row r="18" spans="4:20" ht="17.100000000000001" thickBot="1"/>
    <row r="19" spans="4:20">
      <c r="D19" s="4"/>
      <c r="E19" s="4"/>
      <c r="F19" s="4"/>
      <c r="N19" s="110"/>
      <c r="O19" s="111"/>
      <c r="P19" s="111"/>
      <c r="Q19" s="111"/>
      <c r="R19" s="111"/>
      <c r="S19" s="111"/>
      <c r="T19" s="112"/>
    </row>
    <row r="20" spans="4:20">
      <c r="N20" s="11"/>
      <c r="O20" s="253" t="s">
        <v>14179</v>
      </c>
      <c r="P20" s="253"/>
      <c r="Q20" s="253"/>
      <c r="R20" s="253"/>
      <c r="S20" s="253"/>
      <c r="T20" s="113"/>
    </row>
    <row r="21" spans="4:20">
      <c r="N21" s="11"/>
      <c r="O21" s="103" t="s">
        <v>14180</v>
      </c>
      <c r="P21" s="103"/>
      <c r="Q21" s="103"/>
      <c r="R21" s="104">
        <f>E50-G50</f>
        <v>27053828102.600006</v>
      </c>
      <c r="S21" s="103"/>
      <c r="T21" s="113"/>
    </row>
    <row r="22" spans="4:20">
      <c r="N22" s="11"/>
      <c r="O22" s="103" t="s">
        <v>14181</v>
      </c>
      <c r="P22" s="103"/>
      <c r="Q22" s="103"/>
      <c r="R22" s="104">
        <f>E50-I50</f>
        <v>72950823874.380005</v>
      </c>
      <c r="S22" s="103"/>
      <c r="T22" s="113"/>
    </row>
    <row r="23" spans="4:20">
      <c r="N23" s="11"/>
      <c r="O23" s="103" t="s">
        <v>14182</v>
      </c>
      <c r="P23" s="103"/>
      <c r="Q23" s="103"/>
      <c r="R23" s="104">
        <f>E50-J50</f>
        <v>74959964086.930008</v>
      </c>
      <c r="S23" s="103"/>
      <c r="T23" s="113"/>
    </row>
    <row r="24" spans="4:20">
      <c r="N24" s="11"/>
      <c r="O24" s="103"/>
      <c r="P24" s="103"/>
      <c r="Q24" s="103"/>
      <c r="R24" s="103"/>
      <c r="S24" s="103"/>
      <c r="T24" s="113"/>
    </row>
    <row r="25" spans="4:20">
      <c r="N25" s="11"/>
      <c r="T25" s="113"/>
    </row>
    <row r="26" spans="4:20">
      <c r="N26" s="11"/>
      <c r="O26" s="253" t="s">
        <v>14183</v>
      </c>
      <c r="P26" s="253"/>
      <c r="Q26" s="253"/>
      <c r="R26" s="253"/>
      <c r="S26" s="253"/>
      <c r="T26" s="113"/>
    </row>
    <row r="27" spans="4:20">
      <c r="N27" s="11"/>
      <c r="O27" s="103" t="s">
        <v>14184</v>
      </c>
      <c r="P27" s="103"/>
      <c r="Q27" s="103"/>
      <c r="R27" s="12">
        <f>G50/E50</f>
        <v>0.77247005001280067</v>
      </c>
      <c r="S27" s="103"/>
      <c r="T27" s="113"/>
    </row>
    <row r="28" spans="4:20">
      <c r="N28" s="11"/>
      <c r="O28" s="103" t="s">
        <v>14185</v>
      </c>
      <c r="P28" s="103"/>
      <c r="Q28" s="103"/>
      <c r="R28" s="12">
        <f>I50/E50</f>
        <v>0.38646400632421135</v>
      </c>
      <c r="S28" s="103"/>
      <c r="T28" s="113"/>
    </row>
    <row r="29" spans="4:20">
      <c r="N29" s="11"/>
      <c r="O29" s="103" t="s">
        <v>14186</v>
      </c>
      <c r="P29" s="103"/>
      <c r="Q29" s="103"/>
      <c r="R29" s="12">
        <f>J50/E50</f>
        <v>0.36956659829954663</v>
      </c>
      <c r="S29" s="103"/>
      <c r="T29" s="113"/>
    </row>
    <row r="30" spans="4:20">
      <c r="N30" s="11"/>
      <c r="O30" s="103"/>
      <c r="P30" s="103"/>
      <c r="Q30" s="103"/>
      <c r="R30" s="12"/>
      <c r="S30" s="103"/>
      <c r="T30" s="113"/>
    </row>
    <row r="31" spans="4:20">
      <c r="N31" s="11"/>
      <c r="T31" s="113"/>
    </row>
    <row r="32" spans="4:20" ht="17.100000000000001" thickBot="1">
      <c r="N32" s="114"/>
      <c r="O32" s="115"/>
      <c r="P32" s="115"/>
      <c r="Q32" s="115"/>
      <c r="R32" s="115"/>
      <c r="S32" s="115"/>
      <c r="T32" s="116"/>
    </row>
    <row r="33" spans="2:20"/>
    <row r="34" spans="2:20"/>
    <row r="35" spans="2:20"/>
    <row r="36" spans="2:20"/>
    <row r="37" spans="2:20"/>
    <row r="38" spans="2:20"/>
    <row r="39" spans="2:20"/>
    <row r="40" spans="2:20">
      <c r="C40" s="12">
        <f>$E$53</f>
        <v>0.310832160307637</v>
      </c>
    </row>
    <row r="41" spans="2:20"/>
    <row r="42" spans="2:20"/>
    <row r="43" spans="2:20"/>
    <row r="44" spans="2:20"/>
    <row r="45" spans="2:20"/>
    <row r="46" spans="2:20"/>
    <row r="47" spans="2:20"/>
    <row r="48" spans="2:20">
      <c r="B48" s="234" t="s">
        <v>14157</v>
      </c>
      <c r="C48" s="234"/>
      <c r="D48" s="234"/>
      <c r="E48" s="234"/>
      <c r="F48" s="234"/>
      <c r="G48" s="234"/>
      <c r="H48" s="234"/>
      <c r="I48" s="234"/>
      <c r="J48" s="234"/>
      <c r="K48" s="234"/>
      <c r="L48" s="234"/>
      <c r="M48" s="234"/>
      <c r="N48" s="234"/>
      <c r="O48" s="234"/>
      <c r="P48" s="234"/>
      <c r="Q48" s="234"/>
      <c r="R48" s="234"/>
      <c r="S48" s="234"/>
      <c r="T48" s="234"/>
    </row>
    <row r="49" spans="3:11" ht="0.95" customHeight="1">
      <c r="C49" t="s">
        <v>14187</v>
      </c>
      <c r="D49" t="s">
        <v>2</v>
      </c>
      <c r="E49" t="s">
        <v>62</v>
      </c>
      <c r="F49" t="s">
        <v>4</v>
      </c>
      <c r="G49" t="s">
        <v>14188</v>
      </c>
      <c r="H49" t="s">
        <v>6</v>
      </c>
      <c r="I49" t="s">
        <v>14189</v>
      </c>
      <c r="J49" t="s">
        <v>14162</v>
      </c>
      <c r="K49" t="s">
        <v>14190</v>
      </c>
    </row>
    <row r="50" spans="3:11" ht="0.95" customHeight="1">
      <c r="C50" s="4">
        <f>GETPIVOTDATA("Apropiación vigente",Validaciones!$A$1)</f>
        <v>295492088884</v>
      </c>
      <c r="D50" s="4">
        <f>GETPIVOTDATA("Apropiación bloqueada",Validaciones!$A$1)</f>
        <v>16410256866</v>
      </c>
      <c r="E50" s="4">
        <f>GETPIVOTDATA("CDP ",Validaciones!$A$1)</f>
        <v>118902272444.23001</v>
      </c>
      <c r="F50" s="4">
        <f>GETPIVOTDATA("Apropiación disponible",Validaciones!$A$1)</f>
        <v>160179559573.76999</v>
      </c>
      <c r="G50" s="4">
        <f>GETPIVOTDATA("Compromisos",Validaciones!$A$1)</f>
        <v>91848444341.630005</v>
      </c>
      <c r="H50" s="4">
        <f>GETPIVOTDATA("CDP por registrar",Validaciones!$A$1)</f>
        <v>27053828102.600006</v>
      </c>
      <c r="I50" s="4">
        <f>GETPIVOTDATA("Obligaciones",Validaciones!$A$1)</f>
        <v>45951448569.850006</v>
      </c>
      <c r="J50" s="4">
        <f>GETPIVOTDATA("Pagos ",Validaciones!$A$1)</f>
        <v>43942308357.300003</v>
      </c>
      <c r="K50" s="4">
        <f>C50-D50</f>
        <v>279081832018</v>
      </c>
    </row>
    <row r="51" spans="3:11" ht="0.95" customHeight="1">
      <c r="D51" t="s">
        <v>14191</v>
      </c>
      <c r="E51" t="s">
        <v>14192</v>
      </c>
    </row>
    <row r="52" spans="3:11" ht="0.95" customHeight="1">
      <c r="C52" s="11" t="s">
        <v>14193</v>
      </c>
      <c r="D52" s="12">
        <f>1-E52</f>
        <v>0.59761267080518377</v>
      </c>
      <c r="E52" s="12">
        <f>IFERROR(IF(B16="SI",E50/K50,E50/C50),0)</f>
        <v>0.40238732919481623</v>
      </c>
      <c r="G52" s="12">
        <f>D50/C50</f>
        <v>5.5535350973278004E-2</v>
      </c>
    </row>
    <row r="53" spans="3:11" ht="0.95" customHeight="1">
      <c r="C53" s="11" t="s">
        <v>14194</v>
      </c>
      <c r="D53" s="12">
        <f>1-E53</f>
        <v>0.68916783969236306</v>
      </c>
      <c r="E53" s="12">
        <f>IFERROR(IF(B16="SI",G50/K50,G50/C50),0)</f>
        <v>0.310832160307637</v>
      </c>
      <c r="G53" s="12">
        <f>E50/C50</f>
        <v>0.40238732919481623</v>
      </c>
    </row>
    <row r="54" spans="3:11" ht="0.95" customHeight="1">
      <c r="C54" s="11" t="s">
        <v>14195</v>
      </c>
      <c r="D54" s="12">
        <f>1-E54</f>
        <v>0.84449178066527208</v>
      </c>
      <c r="E54" s="12">
        <f>IFERROR(IF(B16="SI",I50/K50,I50/C50),0)</f>
        <v>0.15550821933472797</v>
      </c>
      <c r="G54" s="12">
        <f>F50/C50</f>
        <v>0.54207731983190577</v>
      </c>
    </row>
    <row r="55" spans="3:11" ht="0.95" customHeight="1">
      <c r="C55" s="11" t="s">
        <v>14196</v>
      </c>
      <c r="D55" s="12">
        <f>1-E55</f>
        <v>0.85129108355063188</v>
      </c>
      <c r="E55" s="12">
        <f>IFERROR(IF(B16="SI",J50/K50,J50/C50),0)</f>
        <v>0.14870891644936809</v>
      </c>
    </row>
  </sheetData>
  <mergeCells count="4">
    <mergeCell ref="B48:T48"/>
    <mergeCell ref="O20:S20"/>
    <mergeCell ref="O26:S26"/>
    <mergeCell ref="B16:C16"/>
  </mergeCells>
  <dataValidations count="1">
    <dataValidation type="list" allowBlank="1" showInputMessage="1" showErrorMessage="1" sqref="B16:C16" xr:uid="{CEEA8CB1-B814-4E25-B0C2-88AED1C14381}">
      <formula1>"SI,NO"</formula1>
    </dataValidation>
  </dataValidations>
  <pageMargins left="0.7" right="0.7" top="0.75" bottom="0.75" header="0.3" footer="0.3"/>
  <pageSetup orientation="portrait" horizontalDpi="300" verticalDpi="300" r:id="rId1"/>
  <drawing r:id="rId2"/>
  <extLst>
    <ext xmlns:x14="http://schemas.microsoft.com/office/spreadsheetml/2009/9/main" uri="{A8765BA9-456A-4dab-B4F3-ACF838C121DE}">
      <x14:slicerList>
        <x14:slicer r:id="rId3"/>
      </x14:slicerList>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dimension ref="A1:R34"/>
  <sheetViews>
    <sheetView showGridLines="0" topLeftCell="A3" zoomScale="85" zoomScaleNormal="85" workbookViewId="0"/>
  </sheetViews>
  <sheetFormatPr defaultColWidth="0" defaultRowHeight="15" zeroHeight="1"/>
  <cols>
    <col min="1" max="1" width="2" style="3" customWidth="1"/>
    <col min="2" max="2" width="14.875" style="3" bestFit="1" customWidth="1"/>
    <col min="3" max="3" width="16.375" style="3" bestFit="1" customWidth="1"/>
    <col min="4" max="4" width="4.625" style="3" customWidth="1"/>
    <col min="5" max="6" width="14.875" style="3" bestFit="1" customWidth="1"/>
    <col min="7" max="7" width="13.875" style="3" bestFit="1" customWidth="1"/>
    <col min="8" max="10" width="14.875" style="3" bestFit="1" customWidth="1"/>
    <col min="11" max="11" width="11.625" style="3" customWidth="1"/>
    <col min="12" max="12" width="22.5" style="3" customWidth="1"/>
    <col min="13" max="13" width="2.375" style="3" customWidth="1"/>
    <col min="14" max="14" width="11" style="3" hidden="1" customWidth="1"/>
    <col min="15" max="16384" width="11" style="3" hidden="1"/>
  </cols>
  <sheetData>
    <row r="1" spans="5:12"/>
    <row r="2" spans="5:12"/>
    <row r="3" spans="5:12"/>
    <row r="5" spans="5:12" s="86" customFormat="1" ht="15.95" thickBot="1"/>
    <row r="6" spans="5:12"/>
    <row r="7" spans="5:12"/>
    <row r="8" spans="5:12"/>
    <row r="9" spans="5:12" ht="15.95" thickBot="1"/>
    <row r="10" spans="5:12" ht="8.25" customHeight="1">
      <c r="E10" s="87"/>
      <c r="F10" s="88"/>
      <c r="G10" s="88"/>
      <c r="H10" s="88"/>
      <c r="I10" s="88"/>
      <c r="J10" s="88"/>
      <c r="K10" s="88"/>
      <c r="L10" s="88"/>
    </row>
    <row r="11" spans="5:12">
      <c r="E11" s="89"/>
    </row>
    <row r="12" spans="5:12">
      <c r="E12" s="89"/>
    </row>
    <row r="13" spans="5:12">
      <c r="E13" s="89"/>
    </row>
    <row r="14" spans="5:12">
      <c r="E14" s="89"/>
    </row>
    <row r="15" spans="5:12">
      <c r="E15" s="89"/>
    </row>
    <row r="16" spans="5:12">
      <c r="E16" s="89"/>
    </row>
    <row r="17" spans="5:12">
      <c r="E17" s="89"/>
    </row>
    <row r="18" spans="5:12">
      <c r="E18" s="89"/>
    </row>
    <row r="19" spans="5:12">
      <c r="E19" s="89"/>
    </row>
    <row r="20" spans="5:12">
      <c r="E20" s="89"/>
    </row>
    <row r="21" spans="5:12" ht="15.95">
      <c r="E21" s="89"/>
      <c r="I21" s="53"/>
      <c r="J21" s="52" t="s">
        <v>14191</v>
      </c>
      <c r="K21" s="52" t="s">
        <v>14192</v>
      </c>
      <c r="L21" s="53"/>
    </row>
    <row r="22" spans="5:12" ht="15.95">
      <c r="E22" s="89"/>
      <c r="I22" s="52" t="s">
        <v>14193</v>
      </c>
      <c r="J22" s="90">
        <f>1-K22</f>
        <v>0.3358215844422463</v>
      </c>
      <c r="K22" s="90">
        <f>IFERROR(Validaciones!AZ6/Validaciones!AY6,0)</f>
        <v>0.6641784155577537</v>
      </c>
      <c r="L22" s="53"/>
    </row>
    <row r="23" spans="5:12" ht="15.95">
      <c r="E23" s="89"/>
      <c r="I23" s="52" t="s">
        <v>14194</v>
      </c>
      <c r="J23" s="90">
        <f>1-K23</f>
        <v>0.40020057821166499</v>
      </c>
      <c r="K23" s="90">
        <f>IFERROR(Validaciones!BB6/Validaciones!AY6,0)</f>
        <v>0.59979942178833501</v>
      </c>
      <c r="L23" s="53"/>
    </row>
    <row r="24" spans="5:12" ht="15.95">
      <c r="E24" s="89"/>
      <c r="I24" s="52" t="s">
        <v>14195</v>
      </c>
      <c r="J24" s="90">
        <f>1-K24</f>
        <v>0.55592386898560486</v>
      </c>
      <c r="K24" s="90">
        <f>IFERROR(Validaciones!BC6/Validaciones!AY6,0)</f>
        <v>0.44407613101439514</v>
      </c>
      <c r="L24" s="53"/>
    </row>
    <row r="25" spans="5:12" ht="15.95">
      <c r="E25" s="89"/>
      <c r="I25" s="52" t="s">
        <v>14196</v>
      </c>
      <c r="J25" s="90">
        <f>1-K25</f>
        <v>0.55641513456784386</v>
      </c>
      <c r="K25" s="90">
        <f>IFERROR(Validaciones!BD6/Validaciones!AY6,0)</f>
        <v>0.44358486543215614</v>
      </c>
      <c r="L25" s="53"/>
    </row>
    <row r="26" spans="5:12">
      <c r="E26" s="89"/>
      <c r="I26" s="53"/>
      <c r="J26" s="53"/>
      <c r="K26" s="53"/>
      <c r="L26" s="53"/>
    </row>
    <row r="27" spans="5:12">
      <c r="E27" s="89"/>
      <c r="I27" s="53"/>
      <c r="J27" s="53"/>
      <c r="K27" s="53"/>
      <c r="L27" s="53"/>
    </row>
    <row r="28" spans="5:12">
      <c r="E28" s="89"/>
      <c r="I28" s="53"/>
      <c r="J28" s="53"/>
      <c r="K28" s="53"/>
      <c r="L28" s="53"/>
    </row>
    <row r="29" spans="5:12">
      <c r="E29" s="89"/>
    </row>
    <row r="30" spans="5:12">
      <c r="E30" s="89"/>
    </row>
    <row r="31" spans="5:12">
      <c r="E31" s="89"/>
    </row>
    <row r="32" spans="5:12"/>
    <row r="34" spans="1:18" ht="15.95">
      <c r="A34" s="234" t="s">
        <v>14157</v>
      </c>
      <c r="B34" s="234"/>
      <c r="C34" s="234"/>
      <c r="D34" s="234"/>
      <c r="E34" s="234"/>
      <c r="F34" s="234"/>
      <c r="G34" s="234"/>
      <c r="H34" s="234"/>
      <c r="I34" s="234"/>
      <c r="J34" s="234"/>
      <c r="K34" s="234"/>
      <c r="L34" s="234"/>
      <c r="M34" s="234"/>
      <c r="N34" s="234"/>
      <c r="O34" s="234"/>
      <c r="P34" s="234"/>
      <c r="Q34" s="234"/>
      <c r="R34" s="234"/>
    </row>
  </sheetData>
  <mergeCells count="1">
    <mergeCell ref="A34:R34"/>
  </mergeCells>
  <pageMargins left="0.7" right="0.7" top="0.75" bottom="0.75" header="0.3" footer="0.3"/>
  <pageSetup paperSize="9" orientation="portrait" r:id="rId1"/>
  <drawing r:id="rId2"/>
  <extLst>
    <ext xmlns:x14="http://schemas.microsoft.com/office/spreadsheetml/2009/9/main" uri="{A8765BA9-456A-4dab-B4F3-ACF838C121DE}">
      <x14:slicerList>
        <x14:slicer r:id="rId3"/>
      </x14:slicerList>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1"/>
  <dimension ref="A1:CO52"/>
  <sheetViews>
    <sheetView showGridLines="0" zoomScale="70" zoomScaleNormal="70" workbookViewId="0">
      <selection activeCell="D11" sqref="D11"/>
    </sheetView>
  </sheetViews>
  <sheetFormatPr defaultColWidth="0" defaultRowHeight="15" customHeight="1" zeroHeight="1"/>
  <cols>
    <col min="1" max="1" width="74.5" style="3" bestFit="1" customWidth="1"/>
    <col min="2" max="5" width="15.125" style="3" bestFit="1" customWidth="1"/>
    <col min="6" max="6" width="6.375" style="3" bestFit="1" customWidth="1"/>
    <col min="7" max="7" width="14.5" style="3" hidden="1" customWidth="1"/>
    <col min="8" max="8" width="10.625" style="3" hidden="1" customWidth="1"/>
    <col min="9" max="9" width="13.5" style="3" hidden="1" customWidth="1"/>
    <col min="10" max="10" width="7.125" style="3" hidden="1" customWidth="1"/>
    <col min="11" max="12" width="14.625" style="3" customWidth="1"/>
    <col min="13" max="17" width="11" style="3" customWidth="1"/>
    <col min="18" max="93" width="0" style="3" hidden="1" customWidth="1"/>
    <col min="94" max="16384" width="11" style="3" hidden="1"/>
  </cols>
  <sheetData>
    <row r="1" spans="1:17"/>
    <row r="2" spans="1:17"/>
    <row r="3" spans="1:17"/>
    <row r="4" spans="1:17" ht="15.95">
      <c r="A4"/>
      <c r="B4"/>
    </row>
    <row r="5" spans="1:17" ht="17.100000000000001" thickBot="1">
      <c r="A5" s="5" t="s">
        <v>34</v>
      </c>
      <c r="B5" t="s">
        <v>21</v>
      </c>
      <c r="C5" s="86"/>
      <c r="D5" s="86"/>
      <c r="E5" s="86"/>
      <c r="F5" s="86"/>
      <c r="G5" s="86"/>
      <c r="H5" s="86"/>
      <c r="I5" s="86"/>
      <c r="J5" s="86"/>
      <c r="K5" s="86"/>
      <c r="L5" s="86"/>
      <c r="M5" s="86"/>
      <c r="N5" s="86"/>
      <c r="O5" s="86"/>
      <c r="P5" s="86"/>
      <c r="Q5" s="86"/>
    </row>
    <row r="6" spans="1:17"/>
    <row r="7" spans="1:17" ht="15.95">
      <c r="A7" s="39" t="s">
        <v>11</v>
      </c>
      <c r="B7" t="s">
        <v>14197</v>
      </c>
      <c r="C7" t="s">
        <v>14198</v>
      </c>
      <c r="D7" t="s">
        <v>14199</v>
      </c>
      <c r="E7" t="s">
        <v>14200</v>
      </c>
      <c r="F7"/>
      <c r="G7"/>
      <c r="H7"/>
      <c r="I7"/>
      <c r="J7"/>
      <c r="K7"/>
      <c r="L7"/>
    </row>
    <row r="8" spans="1:17" ht="15.95">
      <c r="A8" s="6" t="s">
        <v>424</v>
      </c>
      <c r="B8" s="4">
        <v>428623476</v>
      </c>
      <c r="C8" s="4">
        <v>426613660</v>
      </c>
      <c r="D8" s="4">
        <v>181481051</v>
      </c>
      <c r="E8" s="4">
        <v>181481051</v>
      </c>
      <c r="F8"/>
      <c r="G8"/>
      <c r="H8"/>
      <c r="I8"/>
      <c r="J8"/>
      <c r="K8"/>
      <c r="L8"/>
    </row>
    <row r="9" spans="1:17" ht="15.95">
      <c r="A9" s="6" t="s">
        <v>504</v>
      </c>
      <c r="B9" s="4">
        <v>540079025</v>
      </c>
      <c r="C9" s="4">
        <v>540079025</v>
      </c>
      <c r="D9" s="4">
        <v>234655948</v>
      </c>
      <c r="E9" s="4">
        <v>234655948</v>
      </c>
      <c r="F9"/>
      <c r="G9"/>
      <c r="H9"/>
      <c r="I9"/>
      <c r="J9"/>
      <c r="K9"/>
      <c r="L9"/>
    </row>
    <row r="10" spans="1:17" ht="15.95">
      <c r="A10" s="6" t="s">
        <v>507</v>
      </c>
      <c r="B10" s="4">
        <v>146454186</v>
      </c>
      <c r="C10" s="4">
        <v>146454186</v>
      </c>
      <c r="D10" s="4">
        <v>52368724</v>
      </c>
      <c r="E10" s="4">
        <v>52368724</v>
      </c>
      <c r="F10"/>
      <c r="G10"/>
      <c r="H10"/>
      <c r="I10"/>
      <c r="J10"/>
      <c r="K10"/>
      <c r="L10"/>
    </row>
    <row r="11" spans="1:17" ht="15.95">
      <c r="A11" s="6" t="s">
        <v>511</v>
      </c>
      <c r="B11" s="4">
        <v>1135496054</v>
      </c>
      <c r="C11" s="4">
        <v>1134892818</v>
      </c>
      <c r="D11" s="4">
        <v>414438081</v>
      </c>
      <c r="E11" s="4">
        <v>392654073</v>
      </c>
      <c r="F11"/>
      <c r="G11"/>
      <c r="H11"/>
      <c r="I11"/>
      <c r="J11"/>
      <c r="K11"/>
      <c r="L11"/>
    </row>
    <row r="12" spans="1:17" ht="15.95">
      <c r="A12" s="6" t="s">
        <v>514</v>
      </c>
      <c r="B12" s="4">
        <v>0</v>
      </c>
      <c r="C12" s="4">
        <v>0</v>
      </c>
      <c r="D12" s="4">
        <v>0</v>
      </c>
      <c r="E12" s="4">
        <v>0</v>
      </c>
      <c r="F12"/>
      <c r="G12"/>
      <c r="H12"/>
      <c r="I12"/>
      <c r="J12"/>
      <c r="K12"/>
      <c r="L12"/>
    </row>
    <row r="13" spans="1:17" ht="15.95">
      <c r="A13" s="6" t="s">
        <v>427</v>
      </c>
      <c r="B13" s="4">
        <v>204914249</v>
      </c>
      <c r="C13" s="4">
        <v>204914249</v>
      </c>
      <c r="D13" s="4">
        <v>116378249</v>
      </c>
      <c r="E13" s="4">
        <v>116378249</v>
      </c>
      <c r="F13"/>
      <c r="G13"/>
      <c r="H13"/>
      <c r="I13"/>
      <c r="J13"/>
      <c r="K13"/>
      <c r="L13"/>
    </row>
    <row r="14" spans="1:17" ht="15.95">
      <c r="A14" s="6" t="s">
        <v>430</v>
      </c>
      <c r="B14" s="4">
        <v>175602280</v>
      </c>
      <c r="C14" s="4">
        <v>151435535</v>
      </c>
      <c r="D14" s="4">
        <v>60030629</v>
      </c>
      <c r="E14" s="4">
        <v>52700263</v>
      </c>
      <c r="F14"/>
      <c r="G14"/>
      <c r="H14"/>
      <c r="I14"/>
      <c r="J14"/>
      <c r="K14"/>
      <c r="L14"/>
    </row>
    <row r="15" spans="1:17" ht="15.95">
      <c r="A15" s="6" t="s">
        <v>524</v>
      </c>
      <c r="B15" s="4">
        <v>238692299</v>
      </c>
      <c r="C15" s="4">
        <v>238692299</v>
      </c>
      <c r="D15" s="4">
        <v>138658157</v>
      </c>
      <c r="E15" s="4">
        <v>138658157</v>
      </c>
      <c r="F15"/>
      <c r="G15"/>
      <c r="H15"/>
      <c r="I15"/>
      <c r="J15"/>
      <c r="K15"/>
      <c r="L15"/>
    </row>
    <row r="16" spans="1:17" ht="15.95">
      <c r="A16" s="6" t="s">
        <v>528</v>
      </c>
      <c r="B16" s="4">
        <v>885263235</v>
      </c>
      <c r="C16" s="4">
        <v>780189428.82000005</v>
      </c>
      <c r="D16" s="4">
        <v>419975073</v>
      </c>
      <c r="E16" s="4">
        <v>393235461</v>
      </c>
      <c r="F16"/>
      <c r="G16"/>
      <c r="H16"/>
      <c r="I16"/>
      <c r="J16"/>
      <c r="K16"/>
      <c r="L16"/>
    </row>
    <row r="17" spans="1:12" ht="15.95">
      <c r="A17" s="6" t="s">
        <v>433</v>
      </c>
      <c r="B17" s="4">
        <v>2905824309</v>
      </c>
      <c r="C17" s="4">
        <v>2175658154.9700003</v>
      </c>
      <c r="D17" s="4">
        <v>583918514</v>
      </c>
      <c r="E17" s="4">
        <v>583918514</v>
      </c>
      <c r="F17"/>
      <c r="G17"/>
      <c r="H17"/>
      <c r="I17"/>
      <c r="J17"/>
      <c r="K17"/>
      <c r="L17"/>
    </row>
    <row r="18" spans="1:12" ht="15.95">
      <c r="A18" s="6" t="s">
        <v>531</v>
      </c>
      <c r="B18" s="4">
        <v>209040969</v>
      </c>
      <c r="C18" s="4">
        <v>209040969</v>
      </c>
      <c r="D18" s="4">
        <v>6333572</v>
      </c>
      <c r="E18" s="4">
        <v>575779</v>
      </c>
      <c r="F18"/>
      <c r="G18"/>
      <c r="H18"/>
      <c r="I18"/>
      <c r="J18"/>
      <c r="K18"/>
      <c r="L18"/>
    </row>
    <row r="19" spans="1:12" ht="15.95">
      <c r="A19" s="6" t="s">
        <v>534</v>
      </c>
      <c r="B19" s="4">
        <v>142473412</v>
      </c>
      <c r="C19" s="4">
        <v>112563232</v>
      </c>
      <c r="D19" s="4">
        <v>25259753</v>
      </c>
      <c r="E19" s="4">
        <v>25259753</v>
      </c>
      <c r="F19"/>
      <c r="G19"/>
      <c r="H19"/>
      <c r="I19"/>
      <c r="J19"/>
      <c r="K19"/>
      <c r="L19"/>
    </row>
    <row r="20" spans="1:12" ht="15.95">
      <c r="A20" s="6" t="s">
        <v>537</v>
      </c>
      <c r="B20" s="4">
        <v>127281091</v>
      </c>
      <c r="C20" s="4">
        <v>127281091</v>
      </c>
      <c r="D20" s="4">
        <v>53773998</v>
      </c>
      <c r="E20" s="4">
        <v>53773998</v>
      </c>
      <c r="F20"/>
      <c r="G20"/>
      <c r="H20"/>
      <c r="I20"/>
      <c r="J20"/>
      <c r="K20"/>
      <c r="L20"/>
    </row>
    <row r="21" spans="1:12" ht="15.95">
      <c r="A21" s="6" t="s">
        <v>541</v>
      </c>
      <c r="B21" s="4">
        <v>564136732</v>
      </c>
      <c r="C21" s="4">
        <v>564136732</v>
      </c>
      <c r="D21" s="4">
        <v>231823589</v>
      </c>
      <c r="E21" s="4">
        <v>202892442</v>
      </c>
      <c r="F21"/>
      <c r="G21"/>
      <c r="H21"/>
      <c r="I21"/>
      <c r="J21"/>
      <c r="K21"/>
      <c r="L21"/>
    </row>
    <row r="22" spans="1:12" ht="15.95">
      <c r="A22" s="6" t="s">
        <v>544</v>
      </c>
      <c r="B22" s="4">
        <v>1072738287</v>
      </c>
      <c r="C22" s="4">
        <v>1029908860</v>
      </c>
      <c r="D22" s="4">
        <v>556251848.39999998</v>
      </c>
      <c r="E22" s="4">
        <v>556251848.39999998</v>
      </c>
      <c r="F22"/>
      <c r="G22"/>
      <c r="H22"/>
      <c r="I22"/>
      <c r="J22"/>
      <c r="K22"/>
      <c r="L22"/>
    </row>
    <row r="23" spans="1:12" ht="15.95">
      <c r="A23" s="6" t="s">
        <v>436</v>
      </c>
      <c r="B23" s="4">
        <v>6967431831.3999996</v>
      </c>
      <c r="C23" s="4">
        <v>5635919448.7399998</v>
      </c>
      <c r="D23" s="4">
        <v>2137983797.5999999</v>
      </c>
      <c r="E23" s="4">
        <v>2102590554.3400002</v>
      </c>
      <c r="F23"/>
      <c r="G23"/>
      <c r="H23"/>
      <c r="I23"/>
      <c r="J23"/>
      <c r="K23"/>
      <c r="L23"/>
    </row>
    <row r="24" spans="1:12" ht="15.95">
      <c r="A24" s="6" t="s">
        <v>439</v>
      </c>
      <c r="B24" s="4">
        <v>20442638404</v>
      </c>
      <c r="C24" s="4">
        <v>16383612254.5</v>
      </c>
      <c r="D24" s="4">
        <v>5994467976.4300003</v>
      </c>
      <c r="E24" s="4">
        <v>5879157476.1399994</v>
      </c>
      <c r="F24"/>
      <c r="G24"/>
      <c r="H24"/>
      <c r="I24"/>
      <c r="J24"/>
      <c r="K24"/>
      <c r="L24"/>
    </row>
    <row r="25" spans="1:12" ht="15.95">
      <c r="A25" s="6" t="s">
        <v>548</v>
      </c>
      <c r="B25" s="4">
        <v>683668214.5</v>
      </c>
      <c r="C25" s="4">
        <v>668806728</v>
      </c>
      <c r="D25" s="4">
        <v>290599918</v>
      </c>
      <c r="E25" s="4">
        <v>290599918</v>
      </c>
      <c r="F25"/>
      <c r="G25"/>
      <c r="H25"/>
      <c r="I25"/>
      <c r="J25"/>
      <c r="K25"/>
      <c r="L25"/>
    </row>
    <row r="26" spans="1:12" ht="15.95">
      <c r="A26" s="6" t="s">
        <v>442</v>
      </c>
      <c r="B26" s="4">
        <v>1848445027.04</v>
      </c>
      <c r="C26" s="4">
        <v>1184356156.3600001</v>
      </c>
      <c r="D26" s="4">
        <v>621722005.36000001</v>
      </c>
      <c r="E26" s="4">
        <v>616514119.36000001</v>
      </c>
      <c r="F26"/>
      <c r="G26"/>
      <c r="H26"/>
      <c r="I26"/>
      <c r="J26"/>
      <c r="K26"/>
      <c r="L26"/>
    </row>
    <row r="27" spans="1:12" ht="15.95">
      <c r="A27" s="6" t="s">
        <v>552</v>
      </c>
      <c r="B27" s="4">
        <v>864755501</v>
      </c>
      <c r="C27" s="4">
        <v>812750382</v>
      </c>
      <c r="D27" s="4">
        <v>290655797</v>
      </c>
      <c r="E27" s="4">
        <v>290655797</v>
      </c>
      <c r="F27"/>
      <c r="G27"/>
      <c r="H27"/>
      <c r="I27"/>
      <c r="J27"/>
      <c r="K27"/>
      <c r="L27"/>
    </row>
    <row r="28" spans="1:12" ht="15.95">
      <c r="A28" s="6" t="s">
        <v>445</v>
      </c>
      <c r="B28" s="4">
        <v>3942262557</v>
      </c>
      <c r="C28" s="4">
        <v>2132729975.04</v>
      </c>
      <c r="D28" s="4">
        <v>680149076</v>
      </c>
      <c r="E28" s="4">
        <v>620640491</v>
      </c>
      <c r="F28"/>
      <c r="G28"/>
      <c r="H28"/>
      <c r="I28"/>
      <c r="J28"/>
      <c r="K28"/>
      <c r="L28"/>
    </row>
    <row r="29" spans="1:12" ht="15.95">
      <c r="A29" s="6" t="s">
        <v>521</v>
      </c>
      <c r="B29" s="4">
        <v>0</v>
      </c>
      <c r="C29" s="4">
        <v>0</v>
      </c>
      <c r="D29" s="4">
        <v>0</v>
      </c>
      <c r="E29" s="4">
        <v>0</v>
      </c>
      <c r="F29"/>
      <c r="G29"/>
      <c r="H29"/>
      <c r="I29"/>
      <c r="J29"/>
      <c r="K29"/>
      <c r="L29"/>
    </row>
    <row r="30" spans="1:12" ht="15.95">
      <c r="A30" s="6" t="s">
        <v>518</v>
      </c>
      <c r="B30" s="4">
        <v>0</v>
      </c>
      <c r="C30" s="4">
        <v>0</v>
      </c>
      <c r="D30" s="4">
        <v>0</v>
      </c>
      <c r="E30" s="4">
        <v>0</v>
      </c>
      <c r="F30"/>
      <c r="G30"/>
      <c r="H30"/>
      <c r="I30"/>
      <c r="J30"/>
      <c r="K30"/>
      <c r="L30"/>
    </row>
    <row r="31" spans="1:12" ht="15.95">
      <c r="A31" s="6" t="s">
        <v>557</v>
      </c>
      <c r="B31" s="4">
        <v>1663498142</v>
      </c>
      <c r="C31" s="4">
        <v>663320663</v>
      </c>
      <c r="D31" s="4">
        <v>89923185.189999998</v>
      </c>
      <c r="E31" s="4">
        <v>89923185.189999998</v>
      </c>
      <c r="F31"/>
      <c r="G31"/>
      <c r="H31"/>
      <c r="I31"/>
      <c r="J31"/>
      <c r="K31"/>
      <c r="L31"/>
    </row>
    <row r="32" spans="1:12" ht="15.95">
      <c r="A32" s="6" t="s">
        <v>564</v>
      </c>
      <c r="B32" s="4">
        <v>146709292.18000001</v>
      </c>
      <c r="C32" s="4">
        <v>140040684</v>
      </c>
      <c r="D32" s="4">
        <v>42679066</v>
      </c>
      <c r="E32" s="4">
        <v>42679066</v>
      </c>
      <c r="F32"/>
      <c r="G32"/>
      <c r="H32"/>
      <c r="I32"/>
      <c r="J32"/>
      <c r="K32"/>
      <c r="L32"/>
    </row>
    <row r="33" spans="1:12" ht="15.95">
      <c r="A33" s="6" t="s">
        <v>567</v>
      </c>
      <c r="B33" s="4">
        <v>2507324319</v>
      </c>
      <c r="C33" s="4">
        <v>2420144527</v>
      </c>
      <c r="D33" s="4">
        <v>1780248060</v>
      </c>
      <c r="E33" s="4">
        <v>703468712</v>
      </c>
      <c r="F33"/>
      <c r="G33"/>
      <c r="H33"/>
      <c r="I33"/>
      <c r="J33"/>
      <c r="K33"/>
      <c r="L33"/>
    </row>
    <row r="34" spans="1:12" ht="15.95">
      <c r="A34" s="6" t="s">
        <v>572</v>
      </c>
      <c r="B34" s="4">
        <v>1398397247.6400001</v>
      </c>
      <c r="C34" s="4">
        <v>1295341134</v>
      </c>
      <c r="D34" s="4">
        <v>279919804.41000003</v>
      </c>
      <c r="E34" s="4">
        <v>243709236.41</v>
      </c>
      <c r="F34"/>
      <c r="G34"/>
      <c r="H34"/>
      <c r="I34"/>
      <c r="J34"/>
      <c r="K34"/>
      <c r="L34"/>
    </row>
    <row r="35" spans="1:12" ht="15.95">
      <c r="A35" s="6" t="s">
        <v>575</v>
      </c>
      <c r="B35" s="4">
        <v>28949453148</v>
      </c>
      <c r="C35" s="4">
        <v>15408166228</v>
      </c>
      <c r="D35" s="4">
        <v>594685747</v>
      </c>
      <c r="E35" s="4">
        <v>92162044</v>
      </c>
      <c r="F35"/>
      <c r="G35"/>
      <c r="H35"/>
      <c r="I35"/>
      <c r="J35"/>
      <c r="K35"/>
      <c r="L35"/>
    </row>
    <row r="36" spans="1:12" ht="15.95">
      <c r="A36" s="6" t="s">
        <v>108</v>
      </c>
      <c r="B36" s="4">
        <v>78191203287.76001</v>
      </c>
      <c r="C36" s="4">
        <v>54587048420.43</v>
      </c>
      <c r="D36" s="4">
        <v>15878381619.390001</v>
      </c>
      <c r="E36" s="4">
        <v>13956904859.84</v>
      </c>
      <c r="F36"/>
      <c r="G36"/>
      <c r="H36"/>
      <c r="I36"/>
      <c r="J36"/>
      <c r="K36"/>
      <c r="L36"/>
    </row>
    <row r="37" spans="1:12" ht="15.95">
      <c r="A37"/>
      <c r="B37"/>
      <c r="C37"/>
    </row>
    <row r="38" spans="1:12" ht="15.95">
      <c r="A38"/>
      <c r="B38"/>
      <c r="C38"/>
    </row>
    <row r="39" spans="1:12" ht="15.95">
      <c r="A39"/>
      <c r="B39"/>
      <c r="C39"/>
    </row>
    <row r="40" spans="1:12" ht="15.95">
      <c r="A40"/>
      <c r="B40"/>
      <c r="C40"/>
    </row>
    <row r="41" spans="1:12" ht="15.95">
      <c r="A41"/>
      <c r="B41"/>
      <c r="C41"/>
    </row>
    <row r="42" spans="1:12" ht="15.95">
      <c r="A42"/>
      <c r="B42"/>
      <c r="C42"/>
    </row>
    <row r="43" spans="1:12"/>
    <row r="44" spans="1:12"/>
    <row r="45" spans="1:12"/>
    <row r="46" spans="1:12"/>
    <row r="47" spans="1:12"/>
    <row r="48" spans="1:12"/>
    <row r="49" spans="1:20"/>
    <row r="50" spans="1:20"/>
    <row r="51" spans="1:20"/>
    <row r="52" spans="1:20" ht="15.95">
      <c r="A52" s="234" t="s">
        <v>14157</v>
      </c>
      <c r="B52" s="234"/>
      <c r="C52" s="234"/>
      <c r="D52" s="234"/>
      <c r="E52" s="234"/>
      <c r="F52" s="234"/>
      <c r="G52" s="234"/>
      <c r="H52" s="234"/>
      <c r="I52" s="234"/>
      <c r="J52" s="234"/>
      <c r="K52" s="234"/>
      <c r="L52" s="234"/>
      <c r="M52" s="234"/>
      <c r="N52" s="234"/>
      <c r="O52" s="234"/>
      <c r="P52" s="234"/>
      <c r="Q52" s="234"/>
      <c r="R52" s="234"/>
      <c r="S52" s="234"/>
      <c r="T52" s="234"/>
    </row>
  </sheetData>
  <mergeCells count="1">
    <mergeCell ref="A52:T52"/>
  </mergeCells>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95790-D0F3-46F2-8ECB-6606FADC363B}">
  <sheetPr codeName="Hoja13"/>
  <dimension ref="A5:H19"/>
  <sheetViews>
    <sheetView showGridLines="0" zoomScale="70" zoomScaleNormal="70" workbookViewId="0">
      <selection activeCell="B13" sqref="B13"/>
    </sheetView>
  </sheetViews>
  <sheetFormatPr defaultColWidth="0" defaultRowHeight="15.95"/>
  <cols>
    <col min="1" max="1" width="2" customWidth="1"/>
    <col min="2" max="2" width="148" customWidth="1"/>
    <col min="3" max="3" width="20" bestFit="1" customWidth="1"/>
    <col min="4" max="4" width="19.875" bestFit="1" customWidth="1"/>
    <col min="5" max="5" width="21.5" bestFit="1" customWidth="1"/>
    <col min="6" max="6" width="19.625" customWidth="1"/>
    <col min="7" max="7" width="5.125" customWidth="1"/>
    <col min="8" max="8" width="19.625" hidden="1" customWidth="1"/>
    <col min="9" max="16384" width="11" hidden="1"/>
  </cols>
  <sheetData>
    <row r="5" spans="1:7" ht="17.100000000000001" thickBot="1">
      <c r="A5" s="61"/>
      <c r="B5" s="61"/>
      <c r="C5" s="61"/>
      <c r="D5" s="61"/>
      <c r="E5" s="61"/>
      <c r="F5" s="61"/>
      <c r="G5" s="61"/>
    </row>
    <row r="13" spans="1:7">
      <c r="B13" s="58" t="s">
        <v>14201</v>
      </c>
      <c r="C13" s="59" t="s">
        <v>14202</v>
      </c>
      <c r="D13" s="59" t="s">
        <v>14203</v>
      </c>
      <c r="E13" t="s">
        <v>14204</v>
      </c>
      <c r="F13" s="59" t="s">
        <v>14205</v>
      </c>
    </row>
    <row r="14" spans="1:7">
      <c r="B14" s="6" t="s">
        <v>23</v>
      </c>
      <c r="C14" s="4">
        <v>1233987051</v>
      </c>
      <c r="D14" s="4">
        <v>0</v>
      </c>
      <c r="E14" s="7">
        <v>1233987051</v>
      </c>
      <c r="F14" s="12">
        <v>0</v>
      </c>
    </row>
    <row r="15" spans="1:7">
      <c r="B15" s="8" t="s">
        <v>31</v>
      </c>
      <c r="C15" s="4">
        <v>1067410656</v>
      </c>
      <c r="D15" s="4">
        <v>0</v>
      </c>
      <c r="E15" s="7">
        <v>1067410656</v>
      </c>
      <c r="F15" s="12">
        <v>0</v>
      </c>
    </row>
    <row r="16" spans="1:7">
      <c r="B16" s="8" t="s">
        <v>94</v>
      </c>
      <c r="C16" s="4">
        <v>138726454</v>
      </c>
      <c r="D16" s="4">
        <v>0</v>
      </c>
      <c r="E16" s="7">
        <v>138726454</v>
      </c>
      <c r="F16" s="12">
        <v>0</v>
      </c>
    </row>
    <row r="17" spans="2:6">
      <c r="B17" s="8" t="s">
        <v>115</v>
      </c>
      <c r="C17" s="4">
        <v>3651541</v>
      </c>
      <c r="D17" s="4">
        <v>0</v>
      </c>
      <c r="E17" s="7">
        <v>3651541</v>
      </c>
      <c r="F17" s="12">
        <v>0</v>
      </c>
    </row>
    <row r="18" spans="2:6">
      <c r="B18" s="8" t="s">
        <v>152</v>
      </c>
      <c r="C18" s="4">
        <v>24198400</v>
      </c>
      <c r="D18" s="4">
        <v>0</v>
      </c>
      <c r="E18" s="7">
        <v>24198400</v>
      </c>
      <c r="F18" s="12">
        <v>0</v>
      </c>
    </row>
    <row r="19" spans="2:6">
      <c r="B19" s="6" t="s">
        <v>14206</v>
      </c>
      <c r="C19" s="4">
        <v>1233987051</v>
      </c>
      <c r="D19" s="4">
        <v>0</v>
      </c>
      <c r="E19" s="7">
        <v>1233987051</v>
      </c>
      <c r="F19" s="12">
        <v>0</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B992E-7734-4910-A7B2-AAB76DD0F186}">
  <sheetPr codeName="Hoja12"/>
  <dimension ref="A1:Q70"/>
  <sheetViews>
    <sheetView showGridLines="0" topLeftCell="B1" zoomScale="80" zoomScaleNormal="80" workbookViewId="0"/>
  </sheetViews>
  <sheetFormatPr defaultColWidth="0" defaultRowHeight="15" customHeight="1" zeroHeight="1"/>
  <cols>
    <col min="1" max="1" width="3.125" style="3" customWidth="1"/>
    <col min="2" max="2" width="13.875" style="3" customWidth="1"/>
    <col min="3" max="3" width="89.875" style="3" customWidth="1"/>
    <col min="4" max="4" width="9.875" style="3" bestFit="1" customWidth="1"/>
    <col min="5" max="5" width="16.125" style="3" bestFit="1" customWidth="1"/>
    <col min="6" max="6" width="15" style="3" bestFit="1" customWidth="1"/>
    <col min="7" max="7" width="12.5" style="3" bestFit="1" customWidth="1"/>
    <col min="8" max="8" width="15" style="3" bestFit="1" customWidth="1"/>
    <col min="9" max="9" width="8.125" style="3" bestFit="1" customWidth="1"/>
    <col min="10" max="10" width="16.125" style="3" bestFit="1" customWidth="1"/>
    <col min="11" max="11" width="14.875" style="3" bestFit="1" customWidth="1"/>
    <col min="12" max="12" width="13.875" style="3" customWidth="1"/>
    <col min="13" max="17" width="0" style="3" hidden="1" customWidth="1"/>
    <col min="18" max="16384" width="11" style="3" hidden="1"/>
  </cols>
  <sheetData>
    <row r="1" spans="1:12"/>
    <row r="2" spans="1:12"/>
    <row r="3" spans="1:12"/>
    <row r="4" spans="1:12"/>
    <row r="5" spans="1:12"/>
    <row r="6" spans="1:12"/>
    <row r="7" spans="1:12" ht="15.95">
      <c r="A7"/>
      <c r="B7" s="39" t="s">
        <v>20</v>
      </c>
      <c r="C7" s="5" t="s">
        <v>14207</v>
      </c>
      <c r="D7" s="5" t="s">
        <v>226</v>
      </c>
      <c r="E7" s="51" t="s">
        <v>5</v>
      </c>
      <c r="F7" s="51" t="s">
        <v>7</v>
      </c>
      <c r="G7" s="51" t="s">
        <v>14208</v>
      </c>
      <c r="H7" s="51" t="s">
        <v>8</v>
      </c>
      <c r="I7" s="51" t="s">
        <v>14209</v>
      </c>
      <c r="J7" s="51" t="s">
        <v>14210</v>
      </c>
      <c r="K7"/>
      <c r="L7"/>
    </row>
    <row r="8" spans="1:12" ht="15.95">
      <c r="A8"/>
      <c r="B8" t="s">
        <v>23</v>
      </c>
      <c r="C8" t="s">
        <v>31</v>
      </c>
      <c r="D8" t="s">
        <v>246</v>
      </c>
      <c r="E8" s="4">
        <v>0</v>
      </c>
      <c r="F8" s="4">
        <v>0</v>
      </c>
      <c r="G8" s="12">
        <v>0</v>
      </c>
      <c r="H8" s="4">
        <v>0</v>
      </c>
      <c r="I8" s="12">
        <v>0</v>
      </c>
      <c r="J8" s="4">
        <v>0</v>
      </c>
      <c r="K8"/>
      <c r="L8"/>
    </row>
    <row r="9" spans="1:12" ht="15.95">
      <c r="A9"/>
      <c r="B9"/>
      <c r="C9" t="s">
        <v>14211</v>
      </c>
      <c r="D9"/>
      <c r="E9" s="4">
        <v>0</v>
      </c>
      <c r="F9" s="4">
        <v>0</v>
      </c>
      <c r="G9" s="12">
        <v>0</v>
      </c>
      <c r="H9" s="4">
        <v>0</v>
      </c>
      <c r="I9" s="12">
        <v>0</v>
      </c>
      <c r="J9" s="4">
        <v>0</v>
      </c>
      <c r="K9"/>
      <c r="L9"/>
    </row>
    <row r="10" spans="1:12" ht="15.95">
      <c r="A10"/>
      <c r="B10"/>
      <c r="C10" t="s">
        <v>94</v>
      </c>
      <c r="D10" t="s">
        <v>246</v>
      </c>
      <c r="E10" s="4">
        <v>442449985.99999994</v>
      </c>
      <c r="F10" s="4">
        <v>153486355.21000001</v>
      </c>
      <c r="G10" s="12">
        <v>0.3469010285153451</v>
      </c>
      <c r="H10" s="4">
        <v>126890728.20999999</v>
      </c>
      <c r="I10" s="12">
        <v>0.28679112266939932</v>
      </c>
      <c r="J10" s="4">
        <v>315559257.78999996</v>
      </c>
      <c r="K10"/>
      <c r="L10"/>
    </row>
    <row r="11" spans="1:12" ht="15.95">
      <c r="A11"/>
      <c r="B11"/>
      <c r="C11"/>
      <c r="D11" t="s">
        <v>253</v>
      </c>
      <c r="E11" s="4">
        <v>458093912.79000008</v>
      </c>
      <c r="F11" s="4">
        <v>169220282</v>
      </c>
      <c r="G11" s="12">
        <v>0.36940085269715023</v>
      </c>
      <c r="H11" s="4">
        <v>0</v>
      </c>
      <c r="I11" s="12">
        <v>0</v>
      </c>
      <c r="J11" s="4">
        <v>458093912.79000008</v>
      </c>
      <c r="K11"/>
      <c r="L11"/>
    </row>
    <row r="12" spans="1:12" ht="15.95">
      <c r="A12"/>
      <c r="B12"/>
      <c r="C12" t="s">
        <v>14212</v>
      </c>
      <c r="D12"/>
      <c r="E12" s="4">
        <v>900543898.78999996</v>
      </c>
      <c r="F12" s="4">
        <v>322706637.21000004</v>
      </c>
      <c r="G12" s="12">
        <v>0.3583463700588046</v>
      </c>
      <c r="H12" s="4">
        <v>126890728.20999999</v>
      </c>
      <c r="I12" s="12">
        <v>0.1409045448872559</v>
      </c>
      <c r="J12" s="4">
        <v>773653170.57999992</v>
      </c>
      <c r="K12"/>
      <c r="L12"/>
    </row>
    <row r="13" spans="1:12" ht="15.95">
      <c r="A13"/>
      <c r="B13"/>
      <c r="C13" t="s">
        <v>115</v>
      </c>
      <c r="D13" t="s">
        <v>246</v>
      </c>
      <c r="E13" s="4">
        <v>0</v>
      </c>
      <c r="F13" s="4">
        <v>0</v>
      </c>
      <c r="G13" s="12">
        <v>0</v>
      </c>
      <c r="H13" s="4">
        <v>0</v>
      </c>
      <c r="I13" s="12">
        <v>0</v>
      </c>
      <c r="J13" s="4">
        <v>0</v>
      </c>
      <c r="K13"/>
      <c r="L13"/>
    </row>
    <row r="14" spans="1:12" ht="15.95">
      <c r="A14"/>
      <c r="B14"/>
      <c r="C14" t="s">
        <v>14213</v>
      </c>
      <c r="D14"/>
      <c r="E14" s="4">
        <v>0</v>
      </c>
      <c r="F14" s="4">
        <v>0</v>
      </c>
      <c r="G14" s="12">
        <v>0</v>
      </c>
      <c r="H14" s="4">
        <v>0</v>
      </c>
      <c r="I14" s="12">
        <v>0</v>
      </c>
      <c r="J14" s="4">
        <v>0</v>
      </c>
      <c r="K14"/>
      <c r="L14"/>
    </row>
    <row r="15" spans="1:12" ht="15.95">
      <c r="A15"/>
      <c r="B15"/>
      <c r="C15" t="s">
        <v>152</v>
      </c>
      <c r="D15" t="s">
        <v>246</v>
      </c>
      <c r="E15" s="4">
        <v>0</v>
      </c>
      <c r="F15" s="4">
        <v>0</v>
      </c>
      <c r="G15" s="12">
        <v>0</v>
      </c>
      <c r="H15" s="4">
        <v>0</v>
      </c>
      <c r="I15" s="12">
        <v>0</v>
      </c>
      <c r="J15" s="4">
        <v>0</v>
      </c>
      <c r="K15"/>
      <c r="L15"/>
    </row>
    <row r="16" spans="1:12" ht="15.95">
      <c r="A16"/>
      <c r="B16"/>
      <c r="C16"/>
      <c r="D16" t="s">
        <v>253</v>
      </c>
      <c r="E16" s="4">
        <v>0</v>
      </c>
      <c r="F16" s="4">
        <v>0</v>
      </c>
      <c r="G16" s="12">
        <v>0</v>
      </c>
      <c r="H16" s="4">
        <v>0</v>
      </c>
      <c r="I16" s="12">
        <v>0</v>
      </c>
      <c r="J16" s="4">
        <v>0</v>
      </c>
      <c r="K16"/>
      <c r="L16"/>
    </row>
    <row r="17" spans="1:12" ht="15.95">
      <c r="A17"/>
      <c r="B17"/>
      <c r="C17" t="s">
        <v>14214</v>
      </c>
      <c r="D17"/>
      <c r="E17" s="4">
        <v>0</v>
      </c>
      <c r="F17" s="4">
        <v>0</v>
      </c>
      <c r="G17" s="12">
        <v>0</v>
      </c>
      <c r="H17" s="4">
        <v>0</v>
      </c>
      <c r="I17" s="12">
        <v>0</v>
      </c>
      <c r="J17" s="4">
        <v>0</v>
      </c>
      <c r="K17"/>
      <c r="L17"/>
    </row>
    <row r="18" spans="1:12" ht="15.95">
      <c r="A18"/>
      <c r="B18" t="s">
        <v>14215</v>
      </c>
      <c r="C18"/>
      <c r="D18"/>
      <c r="E18" s="4">
        <v>900543898.78999996</v>
      </c>
      <c r="F18" s="4">
        <v>322706637.21000004</v>
      </c>
      <c r="G18" s="12">
        <v>0.3583463700588046</v>
      </c>
      <c r="H18" s="4">
        <v>126890728.20999999</v>
      </c>
      <c r="I18" s="12">
        <v>0.1409045448872559</v>
      </c>
      <c r="J18" s="4">
        <v>773653170.57999992</v>
      </c>
      <c r="K18"/>
      <c r="L18"/>
    </row>
    <row r="19" spans="1:12" ht="15.95">
      <c r="A19"/>
      <c r="B19" t="s">
        <v>165</v>
      </c>
      <c r="C19" t="s">
        <v>14216</v>
      </c>
      <c r="D19" t="s">
        <v>246</v>
      </c>
      <c r="E19" s="4">
        <v>764995528</v>
      </c>
      <c r="F19" s="4">
        <v>135628122</v>
      </c>
      <c r="G19" s="12">
        <v>0.1772926991541838</v>
      </c>
      <c r="H19" s="4">
        <v>100755794</v>
      </c>
      <c r="I19" s="12">
        <v>0.13170769019188305</v>
      </c>
      <c r="J19" s="4">
        <v>664239734</v>
      </c>
      <c r="K19"/>
      <c r="L19"/>
    </row>
    <row r="20" spans="1:12" ht="15.95">
      <c r="A20"/>
      <c r="B20"/>
      <c r="C20"/>
      <c r="D20" t="s">
        <v>253</v>
      </c>
      <c r="E20" s="4">
        <v>91115550</v>
      </c>
      <c r="F20" s="4">
        <v>0</v>
      </c>
      <c r="G20" s="12">
        <v>0</v>
      </c>
      <c r="H20" s="4">
        <v>0</v>
      </c>
      <c r="I20" s="12">
        <v>0</v>
      </c>
      <c r="J20" s="4">
        <v>91115550</v>
      </c>
      <c r="K20"/>
      <c r="L20"/>
    </row>
    <row r="21" spans="1:12" ht="15.95">
      <c r="A21"/>
      <c r="B21"/>
      <c r="C21" t="s">
        <v>14217</v>
      </c>
      <c r="D21"/>
      <c r="E21" s="4">
        <v>856111078</v>
      </c>
      <c r="F21" s="4">
        <v>135628122</v>
      </c>
      <c r="G21" s="12">
        <v>0.15842351008568539</v>
      </c>
      <c r="H21" s="4">
        <v>100755794</v>
      </c>
      <c r="I21" s="12">
        <v>0.11769009488275772</v>
      </c>
      <c r="J21" s="4">
        <v>755355284</v>
      </c>
      <c r="K21"/>
      <c r="L21"/>
    </row>
    <row r="22" spans="1:12" ht="15.95">
      <c r="A22"/>
      <c r="B22"/>
      <c r="C22" t="s">
        <v>14218</v>
      </c>
      <c r="D22" t="s">
        <v>246</v>
      </c>
      <c r="E22" s="4">
        <v>1023217577</v>
      </c>
      <c r="F22" s="4">
        <v>262445780</v>
      </c>
      <c r="G22" s="12">
        <v>0.25649068770834849</v>
      </c>
      <c r="H22" s="4">
        <v>191837531</v>
      </c>
      <c r="I22" s="12">
        <v>0.18748459302512549</v>
      </c>
      <c r="J22" s="4">
        <v>831380046</v>
      </c>
      <c r="K22"/>
      <c r="L22"/>
    </row>
    <row r="23" spans="1:12" ht="15.95">
      <c r="A23"/>
      <c r="B23"/>
      <c r="C23"/>
      <c r="D23" t="s">
        <v>253</v>
      </c>
      <c r="E23" s="4">
        <v>92612026</v>
      </c>
      <c r="F23" s="4">
        <v>0</v>
      </c>
      <c r="G23" s="12">
        <v>0</v>
      </c>
      <c r="H23" s="4">
        <v>0</v>
      </c>
      <c r="I23" s="12">
        <v>0</v>
      </c>
      <c r="J23" s="4">
        <v>92612026</v>
      </c>
      <c r="K23"/>
      <c r="L23"/>
    </row>
    <row r="24" spans="1:12" ht="15.95">
      <c r="A24"/>
      <c r="B24"/>
      <c r="C24" t="s">
        <v>14219</v>
      </c>
      <c r="D24"/>
      <c r="E24" s="4">
        <v>1115829603</v>
      </c>
      <c r="F24" s="4">
        <v>262445780</v>
      </c>
      <c r="G24" s="12">
        <v>0.23520238152348069</v>
      </c>
      <c r="H24" s="4">
        <v>191837531</v>
      </c>
      <c r="I24" s="12">
        <v>0.17192367946165701</v>
      </c>
      <c r="J24" s="4">
        <v>923992072</v>
      </c>
      <c r="K24"/>
      <c r="L24"/>
    </row>
    <row r="25" spans="1:12" ht="15.95">
      <c r="A25"/>
      <c r="B25"/>
      <c r="C25" t="s">
        <v>14220</v>
      </c>
      <c r="D25" t="s">
        <v>246</v>
      </c>
      <c r="E25" s="4">
        <v>190842943</v>
      </c>
      <c r="F25" s="4">
        <v>105183599</v>
      </c>
      <c r="G25" s="12">
        <v>0.55115267741390883</v>
      </c>
      <c r="H25" s="4">
        <v>85223834</v>
      </c>
      <c r="I25" s="12">
        <v>0.44656528902931453</v>
      </c>
      <c r="J25" s="4">
        <v>105619109</v>
      </c>
      <c r="K25"/>
      <c r="L25"/>
    </row>
    <row r="26" spans="1:12" ht="15.95">
      <c r="A26"/>
      <c r="B26"/>
      <c r="C26"/>
      <c r="D26" t="s">
        <v>253</v>
      </c>
      <c r="E26" s="4">
        <v>254124462.02000001</v>
      </c>
      <c r="F26" s="4">
        <v>23836833.82</v>
      </c>
      <c r="G26" s="12">
        <v>9.3799839773488644E-2</v>
      </c>
      <c r="H26" s="4">
        <v>0</v>
      </c>
      <c r="I26" s="12">
        <v>0</v>
      </c>
      <c r="J26" s="4">
        <v>254124462.02000001</v>
      </c>
      <c r="K26"/>
      <c r="L26"/>
    </row>
    <row r="27" spans="1:12" ht="15.95">
      <c r="A27"/>
      <c r="B27"/>
      <c r="C27" t="s">
        <v>14221</v>
      </c>
      <c r="D27"/>
      <c r="E27" s="4">
        <v>444967405.01999998</v>
      </c>
      <c r="F27" s="4">
        <v>129020432.81999999</v>
      </c>
      <c r="G27" s="12">
        <v>0.28995479526011775</v>
      </c>
      <c r="H27" s="4">
        <v>85223834</v>
      </c>
      <c r="I27" s="12">
        <v>0.19152826260649236</v>
      </c>
      <c r="J27" s="4">
        <v>359743571.01999998</v>
      </c>
      <c r="K27"/>
      <c r="L27"/>
    </row>
    <row r="28" spans="1:12" ht="15.95">
      <c r="A28"/>
      <c r="B28"/>
      <c r="C28" t="s">
        <v>14222</v>
      </c>
      <c r="D28" t="s">
        <v>246</v>
      </c>
      <c r="E28" s="4">
        <v>7691130650.8100004</v>
      </c>
      <c r="F28" s="4">
        <v>5873875100.1400003</v>
      </c>
      <c r="G28" s="12">
        <v>0.76372062403092666</v>
      </c>
      <c r="H28" s="4">
        <v>3255446712.3299999</v>
      </c>
      <c r="I28" s="12">
        <v>0.42327283986355746</v>
      </c>
      <c r="J28" s="4">
        <v>4435683938.4800005</v>
      </c>
      <c r="K28"/>
      <c r="L28"/>
    </row>
    <row r="29" spans="1:12" ht="15.95">
      <c r="A29" t="s">
        <v>210</v>
      </c>
      <c r="B29"/>
      <c r="C29"/>
      <c r="D29" t="s">
        <v>253</v>
      </c>
      <c r="E29" s="4">
        <v>1288345278</v>
      </c>
      <c r="F29" s="4">
        <v>362527158</v>
      </c>
      <c r="G29" s="12">
        <v>0.28138975179291958</v>
      </c>
      <c r="H29" s="4">
        <v>0</v>
      </c>
      <c r="I29" s="12">
        <v>0</v>
      </c>
      <c r="J29" s="4">
        <v>1288345278</v>
      </c>
      <c r="K29"/>
      <c r="L29"/>
    </row>
    <row r="30" spans="1:12" ht="15.95">
      <c r="A30"/>
      <c r="B30"/>
      <c r="C30" t="s">
        <v>14223</v>
      </c>
      <c r="D30"/>
      <c r="E30" s="4">
        <v>8979475928.8100014</v>
      </c>
      <c r="F30" s="4">
        <v>6236402258.1400003</v>
      </c>
      <c r="G30" s="12">
        <v>0.69451739807341684</v>
      </c>
      <c r="H30" s="4">
        <v>3255446712.3299999</v>
      </c>
      <c r="I30" s="12">
        <v>0.36254306355286658</v>
      </c>
      <c r="J30" s="4">
        <v>5724029216.4800014</v>
      </c>
      <c r="K30"/>
      <c r="L30"/>
    </row>
    <row r="31" spans="1:12" ht="15.95">
      <c r="A31"/>
      <c r="B31"/>
      <c r="C31" t="s">
        <v>14224</v>
      </c>
      <c r="D31" t="s">
        <v>246</v>
      </c>
      <c r="E31" s="4">
        <v>420090208</v>
      </c>
      <c r="F31" s="4">
        <v>176647746</v>
      </c>
      <c r="G31" s="12">
        <v>0.42049955613342932</v>
      </c>
      <c r="H31" s="4">
        <v>50668476</v>
      </c>
      <c r="I31" s="12">
        <v>0.12061332312701752</v>
      </c>
      <c r="J31" s="4">
        <v>369421732</v>
      </c>
      <c r="K31"/>
      <c r="L31"/>
    </row>
    <row r="32" spans="1:12" ht="15.95">
      <c r="A32"/>
      <c r="B32"/>
      <c r="C32"/>
      <c r="D32" t="s">
        <v>253</v>
      </c>
      <c r="E32" s="4">
        <v>45043851</v>
      </c>
      <c r="F32" s="4">
        <v>0</v>
      </c>
      <c r="G32" s="12">
        <v>0</v>
      </c>
      <c r="H32" s="4">
        <v>0</v>
      </c>
      <c r="I32" s="12">
        <v>0</v>
      </c>
      <c r="J32" s="4">
        <v>45043851</v>
      </c>
      <c r="K32"/>
      <c r="L32"/>
    </row>
    <row r="33" spans="1:12" ht="15.95">
      <c r="A33"/>
      <c r="B33"/>
      <c r="C33" t="s">
        <v>14225</v>
      </c>
      <c r="D33"/>
      <c r="E33" s="4">
        <v>465134059</v>
      </c>
      <c r="F33" s="4">
        <v>176647746</v>
      </c>
      <c r="G33" s="12">
        <v>0.37977813617815503</v>
      </c>
      <c r="H33" s="4">
        <v>50668476</v>
      </c>
      <c r="I33" s="12">
        <v>0.10893305923228469</v>
      </c>
      <c r="J33" s="4">
        <v>414465583</v>
      </c>
      <c r="K33"/>
      <c r="L33"/>
    </row>
    <row r="34" spans="1:12" ht="15.95">
      <c r="A34"/>
      <c r="B34"/>
      <c r="C34" t="s">
        <v>14226</v>
      </c>
      <c r="D34" t="s">
        <v>246</v>
      </c>
      <c r="E34" s="4">
        <v>930865329.39999998</v>
      </c>
      <c r="F34" s="4">
        <v>587669603.81999993</v>
      </c>
      <c r="G34" s="12">
        <v>0.63131538500718376</v>
      </c>
      <c r="H34" s="4">
        <v>521740169.69999999</v>
      </c>
      <c r="I34" s="12">
        <v>0.56048942121014822</v>
      </c>
      <c r="J34" s="4">
        <v>409125159.69999999</v>
      </c>
      <c r="K34"/>
      <c r="L34"/>
    </row>
    <row r="35" spans="1:12" ht="15.95">
      <c r="A35"/>
      <c r="B35"/>
      <c r="C35"/>
      <c r="D35" t="s">
        <v>253</v>
      </c>
      <c r="E35" s="4">
        <v>190601000.88</v>
      </c>
      <c r="F35" s="4">
        <v>67036507.880000003</v>
      </c>
      <c r="G35" s="12">
        <v>0.35171120597737759</v>
      </c>
      <c r="H35" s="4">
        <v>9577946</v>
      </c>
      <c r="I35" s="12">
        <v>5.0251289110649293E-2</v>
      </c>
      <c r="J35" s="4">
        <v>181023054.88</v>
      </c>
      <c r="K35"/>
      <c r="L35"/>
    </row>
    <row r="36" spans="1:12" ht="15.95">
      <c r="A36"/>
      <c r="B36"/>
      <c r="C36" t="s">
        <v>14227</v>
      </c>
      <c r="D36"/>
      <c r="E36" s="4">
        <v>1121466330.28</v>
      </c>
      <c r="F36" s="4">
        <v>654706111.69999993</v>
      </c>
      <c r="G36" s="12">
        <v>0.58379471057016707</v>
      </c>
      <c r="H36" s="4">
        <v>531318115.69999999</v>
      </c>
      <c r="I36" s="12">
        <v>0.47377090274956729</v>
      </c>
      <c r="J36" s="4">
        <v>590148214.57999992</v>
      </c>
      <c r="K36"/>
      <c r="L36"/>
    </row>
    <row r="37" spans="1:12" ht="15.95">
      <c r="A37"/>
      <c r="B37"/>
      <c r="C37" t="s">
        <v>14228</v>
      </c>
      <c r="D37" t="s">
        <v>246</v>
      </c>
      <c r="E37" s="4">
        <v>692744222.5</v>
      </c>
      <c r="F37" s="4">
        <v>110124188</v>
      </c>
      <c r="G37" s="12">
        <v>0.15896803527654105</v>
      </c>
      <c r="H37" s="4">
        <v>97175442</v>
      </c>
      <c r="I37" s="12">
        <v>0.14027607714909524</v>
      </c>
      <c r="J37" s="4">
        <v>595568780.5</v>
      </c>
      <c r="K37"/>
      <c r="L37"/>
    </row>
    <row r="38" spans="1:12" ht="15.95">
      <c r="A38"/>
      <c r="B38"/>
      <c r="C38"/>
      <c r="D38" t="s">
        <v>253</v>
      </c>
      <c r="E38" s="4">
        <v>0</v>
      </c>
      <c r="F38" s="4">
        <v>0</v>
      </c>
      <c r="G38" s="12">
        <v>0</v>
      </c>
      <c r="H38" s="4">
        <v>0</v>
      </c>
      <c r="I38" s="12">
        <v>0</v>
      </c>
      <c r="J38" s="4">
        <v>0</v>
      </c>
      <c r="K38"/>
      <c r="L38"/>
    </row>
    <row r="39" spans="1:12" ht="15.95">
      <c r="A39"/>
      <c r="B39"/>
      <c r="C39" t="s">
        <v>14229</v>
      </c>
      <c r="D39"/>
      <c r="E39" s="4">
        <v>692744222.5</v>
      </c>
      <c r="F39" s="4">
        <v>110124188</v>
      </c>
      <c r="G39" s="12">
        <v>0.15896803527654105</v>
      </c>
      <c r="H39" s="4">
        <v>97175442</v>
      </c>
      <c r="I39" s="12">
        <v>0.14027607714909524</v>
      </c>
      <c r="J39" s="4">
        <v>595568780.5</v>
      </c>
      <c r="K39"/>
      <c r="L39"/>
    </row>
    <row r="40" spans="1:12" ht="15.95">
      <c r="A40"/>
      <c r="B40"/>
      <c r="C40" t="s">
        <v>14230</v>
      </c>
      <c r="D40" t="s">
        <v>246</v>
      </c>
      <c r="E40" s="4">
        <v>7400716</v>
      </c>
      <c r="F40" s="4">
        <v>1924742</v>
      </c>
      <c r="G40" s="12">
        <v>0.26007510624647667</v>
      </c>
      <c r="H40" s="4">
        <v>1924742</v>
      </c>
      <c r="I40" s="12">
        <v>0.26007510624647667</v>
      </c>
      <c r="J40" s="4">
        <v>5475974</v>
      </c>
      <c r="K40"/>
      <c r="L40"/>
    </row>
    <row r="41" spans="1:12" ht="15.95">
      <c r="A41"/>
      <c r="B41"/>
      <c r="C41" t="s">
        <v>14231</v>
      </c>
      <c r="D41"/>
      <c r="E41" s="4">
        <v>7400716</v>
      </c>
      <c r="F41" s="4">
        <v>1924742</v>
      </c>
      <c r="G41" s="12">
        <v>0.26007510624647667</v>
      </c>
      <c r="H41" s="4">
        <v>1924742</v>
      </c>
      <c r="I41" s="12">
        <v>0.26007510624647667</v>
      </c>
      <c r="J41" s="4">
        <v>5475974</v>
      </c>
      <c r="K41"/>
      <c r="L41"/>
    </row>
    <row r="42" spans="1:12" ht="15.95">
      <c r="A42"/>
      <c r="B42"/>
      <c r="C42" t="s">
        <v>14232</v>
      </c>
      <c r="D42" t="s">
        <v>246</v>
      </c>
      <c r="E42" s="4">
        <v>44340570</v>
      </c>
      <c r="F42" s="4">
        <v>18853970</v>
      </c>
      <c r="G42" s="12">
        <v>0.42520811076628018</v>
      </c>
      <c r="H42" s="4">
        <v>18853970</v>
      </c>
      <c r="I42" s="12">
        <v>0.42520811076628018</v>
      </c>
      <c r="J42" s="4">
        <v>25486600</v>
      </c>
      <c r="K42"/>
      <c r="L42"/>
    </row>
    <row r="43" spans="1:12" ht="15.95">
      <c r="A43"/>
      <c r="B43"/>
      <c r="C43"/>
      <c r="D43" t="s">
        <v>253</v>
      </c>
      <c r="E43" s="4">
        <v>30730778.960000001</v>
      </c>
      <c r="F43" s="4">
        <v>0</v>
      </c>
      <c r="G43" s="12">
        <v>0</v>
      </c>
      <c r="H43" s="4">
        <v>0</v>
      </c>
      <c r="I43" s="12">
        <v>0</v>
      </c>
      <c r="J43" s="4">
        <v>30730778.960000001</v>
      </c>
      <c r="K43"/>
      <c r="L43"/>
    </row>
    <row r="44" spans="1:12" ht="15.95">
      <c r="A44"/>
      <c r="B44"/>
      <c r="C44" t="s">
        <v>14233</v>
      </c>
      <c r="D44"/>
      <c r="E44" s="4">
        <v>75071348.960000008</v>
      </c>
      <c r="F44" s="4">
        <v>18853970</v>
      </c>
      <c r="G44" s="12">
        <v>0.25114734530807342</v>
      </c>
      <c r="H44" s="4">
        <v>18853970</v>
      </c>
      <c r="I44" s="12">
        <v>0.25114734530807342</v>
      </c>
      <c r="J44" s="4">
        <v>56217378.960000008</v>
      </c>
      <c r="K44"/>
      <c r="L44"/>
    </row>
    <row r="45" spans="1:12" ht="15.95">
      <c r="A45"/>
      <c r="B45" t="s">
        <v>14234</v>
      </c>
      <c r="C45"/>
      <c r="D45"/>
      <c r="E45" s="4">
        <v>13758200691.569998</v>
      </c>
      <c r="F45" s="4">
        <v>7725753350.6599998</v>
      </c>
      <c r="G45" s="12">
        <v>0.561538061833461</v>
      </c>
      <c r="H45" s="4">
        <v>4333204617.0299997</v>
      </c>
      <c r="I45" s="12">
        <v>0.31495431082678316</v>
      </c>
      <c r="J45" s="4">
        <v>9424996074.5399971</v>
      </c>
      <c r="K45"/>
      <c r="L45"/>
    </row>
    <row r="46" spans="1:12" ht="15.95">
      <c r="A46"/>
      <c r="B46" t="s">
        <v>108</v>
      </c>
      <c r="C46"/>
      <c r="D46"/>
      <c r="E46" s="4">
        <v>14658744590.359999</v>
      </c>
      <c r="F46" s="4">
        <v>8048459987.8699999</v>
      </c>
      <c r="G46" s="12">
        <v>0.54905520307399946</v>
      </c>
      <c r="H46" s="4">
        <v>4460095345.2399998</v>
      </c>
      <c r="I46" s="12">
        <v>0.30426175432329206</v>
      </c>
      <c r="J46" s="4">
        <v>10198649245.119997</v>
      </c>
      <c r="K46"/>
      <c r="L46"/>
    </row>
    <row r="47" spans="1:12" ht="15.95">
      <c r="A47"/>
      <c r="B47"/>
      <c r="C47"/>
      <c r="D47"/>
      <c r="E47"/>
      <c r="F47"/>
      <c r="G47"/>
      <c r="H47"/>
      <c r="I47"/>
      <c r="J47"/>
      <c r="K47"/>
      <c r="L47"/>
    </row>
    <row r="48" spans="1:12" ht="15.95">
      <c r="A48"/>
      <c r="B48"/>
      <c r="C48"/>
      <c r="D48"/>
      <c r="E48"/>
      <c r="F48"/>
      <c r="G48"/>
      <c r="H48"/>
      <c r="I48"/>
      <c r="J48"/>
      <c r="K48"/>
      <c r="L48"/>
    </row>
    <row r="49" spans="1:12" ht="15.95" hidden="1">
      <c r="A49"/>
      <c r="B49"/>
      <c r="C49"/>
      <c r="D49"/>
      <c r="E49"/>
      <c r="F49"/>
      <c r="G49"/>
      <c r="H49"/>
      <c r="I49"/>
      <c r="J49"/>
      <c r="K49"/>
      <c r="L49"/>
    </row>
    <row r="50" spans="1:12" ht="15.95" hidden="1">
      <c r="A50"/>
      <c r="B50"/>
      <c r="C50"/>
      <c r="D50"/>
      <c r="E50"/>
      <c r="F50"/>
      <c r="G50"/>
      <c r="H50"/>
      <c r="I50"/>
      <c r="J50"/>
      <c r="K50"/>
      <c r="L50"/>
    </row>
    <row r="51" spans="1:12" ht="15.95" hidden="1">
      <c r="A51"/>
      <c r="B51"/>
      <c r="C51"/>
      <c r="D51"/>
      <c r="E51"/>
      <c r="F51"/>
      <c r="G51"/>
      <c r="H51"/>
      <c r="I51"/>
      <c r="J51"/>
      <c r="K51"/>
      <c r="L51"/>
    </row>
    <row r="52" spans="1:12" ht="15.95" hidden="1">
      <c r="A52"/>
      <c r="B52"/>
      <c r="C52"/>
      <c r="D52"/>
      <c r="E52"/>
      <c r="F52"/>
      <c r="G52"/>
      <c r="H52"/>
      <c r="I52"/>
      <c r="J52"/>
      <c r="K52"/>
      <c r="L52"/>
    </row>
    <row r="53" spans="1:12" ht="15.95" hidden="1">
      <c r="A53"/>
      <c r="B53"/>
      <c r="C53"/>
      <c r="D53"/>
      <c r="E53"/>
      <c r="F53"/>
      <c r="G53"/>
      <c r="H53"/>
      <c r="I53"/>
      <c r="J53"/>
      <c r="K53"/>
      <c r="L53"/>
    </row>
    <row r="54" spans="1:12" ht="15.95" hidden="1">
      <c r="A54"/>
      <c r="B54"/>
      <c r="C54"/>
      <c r="D54"/>
      <c r="E54"/>
      <c r="F54"/>
      <c r="G54"/>
      <c r="H54"/>
      <c r="I54"/>
      <c r="J54"/>
      <c r="K54"/>
      <c r="L54"/>
    </row>
    <row r="55" spans="1:12" ht="15.95" hidden="1">
      <c r="A55"/>
      <c r="B55"/>
      <c r="C55"/>
      <c r="D55"/>
      <c r="E55"/>
      <c r="F55"/>
      <c r="G55"/>
      <c r="H55"/>
      <c r="I55"/>
      <c r="J55"/>
      <c r="K55"/>
      <c r="L55"/>
    </row>
    <row r="56" spans="1:12" ht="15.95" hidden="1">
      <c r="A56"/>
      <c r="B56"/>
      <c r="C56"/>
      <c r="D56"/>
      <c r="E56"/>
      <c r="F56"/>
      <c r="G56"/>
      <c r="H56"/>
      <c r="I56"/>
      <c r="J56"/>
      <c r="K56"/>
      <c r="L56"/>
    </row>
    <row r="57" spans="1:12" ht="15.95" hidden="1">
      <c r="A57"/>
      <c r="B57"/>
      <c r="C57"/>
      <c r="D57"/>
      <c r="E57"/>
      <c r="F57"/>
      <c r="G57"/>
      <c r="H57"/>
      <c r="I57"/>
      <c r="J57"/>
      <c r="K57"/>
      <c r="L57"/>
    </row>
    <row r="58" spans="1:12" ht="15.95" hidden="1">
      <c r="A58"/>
      <c r="B58"/>
      <c r="C58"/>
      <c r="D58"/>
      <c r="E58"/>
      <c r="F58"/>
      <c r="G58"/>
      <c r="H58"/>
      <c r="I58"/>
      <c r="J58"/>
      <c r="K58"/>
      <c r="L58"/>
    </row>
    <row r="59" spans="1:12" ht="15.95" hidden="1">
      <c r="A59"/>
      <c r="B59"/>
      <c r="C59"/>
      <c r="D59"/>
      <c r="E59"/>
      <c r="F59"/>
      <c r="G59"/>
      <c r="H59"/>
      <c r="I59"/>
      <c r="J59"/>
      <c r="K59"/>
      <c r="L59"/>
    </row>
    <row r="60" spans="1:12" ht="15.95" hidden="1">
      <c r="A60"/>
      <c r="B60"/>
      <c r="C60"/>
      <c r="D60"/>
      <c r="E60"/>
      <c r="F60"/>
      <c r="G60"/>
      <c r="H60"/>
      <c r="I60"/>
      <c r="J60"/>
      <c r="K60"/>
      <c r="L60"/>
    </row>
    <row r="61" spans="1:12" ht="15.95" hidden="1">
      <c r="A61"/>
      <c r="B61"/>
      <c r="C61"/>
      <c r="D61"/>
      <c r="E61"/>
      <c r="F61"/>
      <c r="G61"/>
      <c r="H61"/>
      <c r="I61"/>
      <c r="J61"/>
      <c r="K61"/>
      <c r="L61"/>
    </row>
    <row r="62" spans="1:12" ht="15.95" hidden="1">
      <c r="A62"/>
      <c r="B62"/>
      <c r="C62"/>
      <c r="D62"/>
      <c r="E62"/>
      <c r="F62"/>
      <c r="G62"/>
      <c r="H62"/>
      <c r="I62"/>
      <c r="J62"/>
      <c r="K62"/>
      <c r="L62"/>
    </row>
    <row r="63" spans="1:12" ht="15.95" hidden="1">
      <c r="A63"/>
      <c r="B63"/>
      <c r="C63"/>
      <c r="D63"/>
      <c r="E63"/>
      <c r="F63"/>
      <c r="G63"/>
      <c r="H63"/>
      <c r="I63"/>
      <c r="J63"/>
      <c r="K63"/>
      <c r="L63"/>
    </row>
    <row r="64" spans="1:12" ht="15.95" hidden="1">
      <c r="A64"/>
      <c r="B64"/>
      <c r="C64"/>
      <c r="D64"/>
      <c r="E64"/>
      <c r="F64"/>
      <c r="G64"/>
      <c r="H64"/>
      <c r="I64"/>
      <c r="J64"/>
      <c r="K64"/>
      <c r="L64"/>
    </row>
    <row r="65" spans="1:12" ht="15.95" hidden="1">
      <c r="A65"/>
      <c r="B65"/>
      <c r="C65"/>
      <c r="D65"/>
      <c r="E65"/>
      <c r="F65"/>
      <c r="G65"/>
      <c r="H65"/>
      <c r="I65"/>
      <c r="J65"/>
      <c r="K65"/>
      <c r="L65"/>
    </row>
    <row r="66" spans="1:12" ht="15.95" hidden="1">
      <c r="A66"/>
      <c r="B66"/>
      <c r="C66"/>
      <c r="D66"/>
      <c r="E66"/>
      <c r="F66"/>
      <c r="G66"/>
      <c r="H66"/>
      <c r="I66"/>
      <c r="J66"/>
      <c r="K66"/>
      <c r="L66"/>
    </row>
    <row r="67" spans="1:12" ht="15.95" hidden="1">
      <c r="A67"/>
      <c r="B67"/>
      <c r="C67"/>
      <c r="D67"/>
      <c r="E67"/>
      <c r="F67"/>
      <c r="G67"/>
      <c r="H67"/>
      <c r="I67"/>
      <c r="J67"/>
      <c r="K67"/>
      <c r="L67"/>
    </row>
    <row r="68" spans="1:12" ht="15.95" hidden="1">
      <c r="A68"/>
      <c r="B68"/>
      <c r="C68"/>
      <c r="D68"/>
      <c r="E68"/>
      <c r="F68"/>
      <c r="G68"/>
      <c r="H68"/>
      <c r="I68"/>
      <c r="J68"/>
      <c r="K68"/>
      <c r="L68"/>
    </row>
    <row r="69" spans="1:12" ht="15.95" hidden="1">
      <c r="A69"/>
      <c r="B69"/>
      <c r="C69"/>
      <c r="D69"/>
      <c r="E69"/>
      <c r="F69"/>
      <c r="G69"/>
      <c r="H69"/>
      <c r="I69"/>
      <c r="J69"/>
      <c r="K69"/>
      <c r="L69"/>
    </row>
    <row r="70" spans="1:12" ht="15.95" hidden="1">
      <c r="A70"/>
      <c r="B70"/>
      <c r="C70"/>
      <c r="D70"/>
      <c r="E70"/>
      <c r="F70"/>
      <c r="G70"/>
      <c r="H70"/>
      <c r="I70"/>
      <c r="J70"/>
      <c r="K70"/>
      <c r="L70"/>
    </row>
  </sheetData>
  <pageMargins left="0.7" right="0.7" top="0.75" bottom="0.75" header="0.3" footer="0.3"/>
  <pageSetup paperSize="9" orientation="portrait"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F88D6-EED3-4236-B725-B5DA0414A20E}">
  <sheetPr codeName="Hoja18"/>
  <dimension ref="A4:N58"/>
  <sheetViews>
    <sheetView showGridLines="0" workbookViewId="0"/>
  </sheetViews>
  <sheetFormatPr defaultColWidth="0" defaultRowHeight="15.95" outlineLevelRow="1"/>
  <cols>
    <col min="1" max="1" width="3" customWidth="1"/>
    <col min="2" max="2" width="28.625" bestFit="1" customWidth="1"/>
    <col min="3" max="3" width="20.625" customWidth="1"/>
    <col min="4" max="4" width="19.125" customWidth="1"/>
    <col min="5" max="5" width="19.5" customWidth="1"/>
    <col min="6" max="6" width="15.5" bestFit="1" customWidth="1"/>
    <col min="7" max="7" width="17" bestFit="1" customWidth="1"/>
    <col min="8" max="12" width="11" customWidth="1"/>
    <col min="13" max="14" width="0" hidden="1" customWidth="1"/>
    <col min="15" max="16384" width="11" hidden="1"/>
  </cols>
  <sheetData>
    <row r="4" spans="1:14" ht="17.100000000000001" thickBot="1">
      <c r="A4" s="95"/>
      <c r="B4" s="95"/>
      <c r="C4" s="95"/>
      <c r="D4" s="95"/>
      <c r="E4" s="95"/>
      <c r="F4" s="95"/>
      <c r="G4" s="95"/>
      <c r="H4" s="95"/>
      <c r="I4" s="95"/>
      <c r="J4" s="95"/>
      <c r="K4" s="95"/>
      <c r="L4" s="95"/>
      <c r="M4" s="95"/>
      <c r="N4" s="95"/>
    </row>
    <row r="5" spans="1:14" ht="9.9499999999999993" customHeight="1" thickTop="1"/>
    <row r="6" spans="1:14" ht="33.950000000000003">
      <c r="C6" s="96" t="s">
        <v>692</v>
      </c>
      <c r="D6" s="96" t="s">
        <v>14235</v>
      </c>
      <c r="E6" s="96" t="s">
        <v>14236</v>
      </c>
      <c r="F6" s="96" t="s">
        <v>14237</v>
      </c>
    </row>
    <row r="7" spans="1:14">
      <c r="B7" s="97" t="s">
        <v>14238</v>
      </c>
      <c r="C7" s="4">
        <f>SUM('Tablas Ingresos'!C26)</f>
        <v>3200000004</v>
      </c>
      <c r="D7" s="4">
        <f>'Tablas Ingresos'!F26</f>
        <v>2663193188.52</v>
      </c>
      <c r="E7" s="4">
        <f>C7-D7</f>
        <v>536806815.48000002</v>
      </c>
      <c r="F7" s="94">
        <f>D7/C7</f>
        <v>0.83224787037219017</v>
      </c>
    </row>
    <row r="8" spans="1:14">
      <c r="B8" s="97" t="s">
        <v>14239</v>
      </c>
      <c r="C8" s="4">
        <f>'Tablas Ingresos'!C60</f>
        <v>11432000000</v>
      </c>
      <c r="D8" s="4">
        <f>'Tablas Ingresos'!F60</f>
        <v>7245811949</v>
      </c>
      <c r="E8" s="4">
        <f>C8-D8</f>
        <v>4186188051</v>
      </c>
      <c r="F8" s="94">
        <f>D8/C8</f>
        <v>0.63381840001749479</v>
      </c>
    </row>
    <row r="9" spans="1:14" ht="6.95" customHeight="1" thickBot="1">
      <c r="B9" s="4"/>
      <c r="C9" s="4"/>
      <c r="D9" s="4"/>
      <c r="E9" s="4"/>
      <c r="F9" s="94"/>
    </row>
    <row r="10" spans="1:14" ht="17.100000000000001" thickTop="1">
      <c r="B10" s="98" t="s">
        <v>14240</v>
      </c>
      <c r="C10" s="99">
        <f>SUM(C7:C8)</f>
        <v>14632000004</v>
      </c>
      <c r="D10" s="99">
        <f>SUM(D7:D8)</f>
        <v>9909005137.5200005</v>
      </c>
      <c r="E10" s="99">
        <f>C10-D10</f>
        <v>4722994866.4799995</v>
      </c>
      <c r="F10" s="102">
        <f>D10/C10</f>
        <v>0.67721467569786375</v>
      </c>
    </row>
    <row r="11" spans="1:14">
      <c r="B11" s="103"/>
      <c r="C11" s="104"/>
      <c r="D11" s="104"/>
      <c r="E11" s="4"/>
    </row>
    <row r="12" spans="1:14">
      <c r="B12" s="103"/>
      <c r="C12" s="104"/>
      <c r="D12" s="104"/>
      <c r="E12" s="105"/>
    </row>
    <row r="14" spans="1:14" ht="33.950000000000003">
      <c r="C14" s="96" t="s">
        <v>14241</v>
      </c>
      <c r="D14" s="96" t="s">
        <v>14242</v>
      </c>
      <c r="E14" s="96" t="s">
        <v>14243</v>
      </c>
      <c r="F14" s="96" t="s">
        <v>14244</v>
      </c>
    </row>
    <row r="15" spans="1:14">
      <c r="B15" s="97" t="s">
        <v>23</v>
      </c>
      <c r="C15" s="4">
        <f>SUMIFS(archivo_ejec!V:V,archivo_ejec!D:D,"A",archivo_ejec!N:N,"20")</f>
        <v>6456714515</v>
      </c>
      <c r="D15" s="4">
        <f>SUMIFS(archivo_ejec!X:X,archivo_ejec!D:D,"A",archivo_ejec!N:N,"20")</f>
        <v>5425970792</v>
      </c>
      <c r="E15" s="4">
        <f>SUMIFS(archivo_ejec!Y:Y,archivo_ejec!D:D,"A",archivo_ejec!N:N,"20")</f>
        <v>2906686108.02</v>
      </c>
      <c r="F15" s="4">
        <f>SUMIFS(archivo_ejec!AA:AA,archivo_ejec!D:D,"A",archivo_ejec!N:N,"20")</f>
        <v>2867172847.02</v>
      </c>
    </row>
    <row r="16" spans="1:14">
      <c r="B16" s="97" t="s">
        <v>165</v>
      </c>
      <c r="C16" s="4">
        <f>SUMIFS(archivo_ejec!V:V,archivo_ejec!D:D,"C",archivo_ejec!N:N,"20")</f>
        <v>26369738885.939999</v>
      </c>
      <c r="D16" s="4">
        <f>SUMIFS(archivo_ejec!X:X,archivo_ejec!D:D,"C",archivo_ejec!N:N,"20")</f>
        <v>20411419728.949997</v>
      </c>
      <c r="E16" s="4">
        <f>SUMIFS(archivo_ejec!Y:Y,archivo_ejec!D:D,"C",archivo_ejec!N:N,"20")</f>
        <v>7219514612.1000004</v>
      </c>
      <c r="F16" s="4">
        <f>SUMIFS(archivo_ejec!AA:AA,archivo_ejec!D:D,"C",archivo_ejec!N:N,"20")</f>
        <v>7007228893.1000004</v>
      </c>
    </row>
    <row r="17" spans="2:7" ht="6.95" customHeight="1" thickBot="1">
      <c r="B17" s="4"/>
      <c r="C17" s="4"/>
      <c r="D17" s="4"/>
      <c r="E17" s="4"/>
      <c r="F17" s="4"/>
    </row>
    <row r="18" spans="2:7" ht="17.100000000000001" thickTop="1">
      <c r="B18" s="100" t="s">
        <v>14245</v>
      </c>
      <c r="C18" s="99">
        <f>SUM(C15:C16)</f>
        <v>32826453400.939999</v>
      </c>
      <c r="D18" s="99">
        <f t="shared" ref="D18:F18" si="0">SUM(D15:D16)</f>
        <v>25837390520.949997</v>
      </c>
      <c r="E18" s="99">
        <f t="shared" si="0"/>
        <v>10126200720.120001</v>
      </c>
      <c r="F18" s="99">
        <f t="shared" si="0"/>
        <v>9874401740.1200008</v>
      </c>
    </row>
    <row r="19" spans="2:7" ht="17.100000000000001" thickBot="1"/>
    <row r="20" spans="2:7" ht="17.100000000000001" thickTop="1">
      <c r="B20" s="98" t="s">
        <v>14246</v>
      </c>
      <c r="C20" s="101">
        <f>D10-C18</f>
        <v>-22917448263.419998</v>
      </c>
      <c r="D20" s="101">
        <f>D10-D18</f>
        <v>-15928385383.429996</v>
      </c>
      <c r="E20" s="101">
        <f>D10-E18</f>
        <v>-217195582.60000038</v>
      </c>
      <c r="F20" s="101">
        <f>D10-F18</f>
        <v>34603397.399999619</v>
      </c>
    </row>
    <row r="21" spans="2:7" ht="17.100000000000001" thickBot="1"/>
    <row r="22" spans="2:7" ht="17.100000000000001" thickTop="1">
      <c r="B22" s="98" t="s">
        <v>14247</v>
      </c>
      <c r="C22" s="102">
        <f>C18/D10</f>
        <v>3.3127900273907533</v>
      </c>
      <c r="D22" s="102">
        <f>D18/D10</f>
        <v>2.607465649918566</v>
      </c>
      <c r="E22" s="102">
        <f>E18/D10</f>
        <v>1.0219190099899735</v>
      </c>
      <c r="F22" s="102">
        <f>F18/D10</f>
        <v>0.99650788379663102</v>
      </c>
    </row>
    <row r="25" spans="2:7">
      <c r="B25" s="233" t="s">
        <v>14248</v>
      </c>
      <c r="C25" s="233"/>
      <c r="D25" s="233"/>
      <c r="E25" s="233"/>
      <c r="F25" s="233"/>
      <c r="G25" s="233"/>
    </row>
    <row r="26" spans="2:7" ht="8.1" customHeight="1"/>
    <row r="27" spans="2:7">
      <c r="B27" s="229" t="s">
        <v>14249</v>
      </c>
      <c r="C27" s="229" t="s">
        <v>14250</v>
      </c>
      <c r="D27" s="229" t="s">
        <v>14251</v>
      </c>
      <c r="E27" s="229" t="s">
        <v>14192</v>
      </c>
      <c r="F27" s="229" t="s">
        <v>14252</v>
      </c>
      <c r="G27" s="229" t="s">
        <v>14253</v>
      </c>
    </row>
    <row r="28" spans="2:7">
      <c r="B28" s="108" t="s">
        <v>14254</v>
      </c>
      <c r="C28" s="109">
        <f>SUM(C29:C34)</f>
        <v>7225408654</v>
      </c>
      <c r="D28" s="109">
        <f>SUM(D29:D34)</f>
        <v>7225408654</v>
      </c>
      <c r="E28" s="109">
        <f>SUM(E29:E34)</f>
        <v>7861134725.3800001</v>
      </c>
      <c r="F28" s="109">
        <f>D28-E28</f>
        <v>-635726071.38000011</v>
      </c>
      <c r="G28" s="109">
        <v>597054169.59999847</v>
      </c>
    </row>
    <row r="29" spans="2:7" hidden="1" outlineLevel="1">
      <c r="B29" s="107" t="s">
        <v>8913</v>
      </c>
      <c r="C29" s="106">
        <v>1679163063</v>
      </c>
      <c r="D29" s="106">
        <v>1679163063</v>
      </c>
      <c r="E29" s="106">
        <v>590272150</v>
      </c>
      <c r="F29" s="106">
        <f t="shared" ref="F29:F55" si="1">D29-E29</f>
        <v>1088890913</v>
      </c>
      <c r="G29" s="106"/>
    </row>
    <row r="30" spans="2:7" hidden="1" outlineLevel="1">
      <c r="B30" s="107" t="s">
        <v>14143</v>
      </c>
      <c r="C30" s="106">
        <v>4867956204</v>
      </c>
      <c r="D30" s="106">
        <v>4867956204</v>
      </c>
      <c r="E30" s="106">
        <v>3677038990.5</v>
      </c>
      <c r="F30" s="106">
        <f t="shared" si="1"/>
        <v>1190917213.5</v>
      </c>
      <c r="G30" s="106"/>
    </row>
    <row r="31" spans="2:7" hidden="1" outlineLevel="1">
      <c r="B31" s="107" t="s">
        <v>8911</v>
      </c>
      <c r="C31" s="106">
        <v>452452039</v>
      </c>
      <c r="D31" s="106">
        <v>452452039</v>
      </c>
      <c r="E31" s="106">
        <v>204733133</v>
      </c>
      <c r="F31" s="106">
        <f t="shared" si="1"/>
        <v>247718906</v>
      </c>
      <c r="G31" s="106"/>
    </row>
    <row r="32" spans="2:7" hidden="1" outlineLevel="1">
      <c r="B32" s="107" t="s">
        <v>14255</v>
      </c>
      <c r="C32" s="106">
        <v>0</v>
      </c>
      <c r="D32" s="106">
        <v>0</v>
      </c>
      <c r="E32" s="106">
        <v>31296615</v>
      </c>
      <c r="F32" s="106">
        <f t="shared" si="1"/>
        <v>-31296615</v>
      </c>
      <c r="G32" s="106"/>
    </row>
    <row r="33" spans="2:7" hidden="1" outlineLevel="1">
      <c r="B33" s="107" t="s">
        <v>14256</v>
      </c>
      <c r="C33" s="106">
        <v>93896639</v>
      </c>
      <c r="D33" s="106">
        <v>93896639</v>
      </c>
      <c r="E33" s="106">
        <v>725178675</v>
      </c>
      <c r="F33" s="106">
        <f t="shared" si="1"/>
        <v>-631282036</v>
      </c>
      <c r="G33" s="106"/>
    </row>
    <row r="34" spans="2:7" hidden="1" outlineLevel="1">
      <c r="B34" s="107" t="s">
        <v>14257</v>
      </c>
      <c r="C34" s="106">
        <v>131940709</v>
      </c>
      <c r="D34" s="106">
        <v>131940709</v>
      </c>
      <c r="E34" s="106">
        <v>2632615161.8800001</v>
      </c>
      <c r="F34" s="106">
        <f t="shared" si="1"/>
        <v>-2500674452.8800001</v>
      </c>
      <c r="G34" s="106"/>
    </row>
    <row r="35" spans="2:7" collapsed="1">
      <c r="B35" s="108" t="s">
        <v>14258</v>
      </c>
      <c r="C35" s="109">
        <f>SUM(C36:C41)</f>
        <v>604429472.50420165</v>
      </c>
      <c r="D35" s="109">
        <f>SUM(D36:D41)</f>
        <v>0</v>
      </c>
      <c r="E35" s="109" t="e">
        <f>SUM(E36:E41)</f>
        <v>#REF!</v>
      </c>
      <c r="F35" s="109" t="e">
        <f>D35-E35</f>
        <v>#REF!</v>
      </c>
      <c r="G35" s="109">
        <v>0</v>
      </c>
    </row>
    <row r="36" spans="2:7" hidden="1" outlineLevel="1">
      <c r="B36" s="107" t="s">
        <v>8913</v>
      </c>
      <c r="C36" s="106">
        <v>81402168.067226902</v>
      </c>
      <c r="D36" s="106"/>
      <c r="E36" s="106" t="e">
        <f>(GETPIVOTDATA("Compromisos",Validaciones!$A$1,"REC","Ingresos corrientes","DESCRIPCION","GENERACIÓN DE ESTUDIOS DE SUELOS, TIERRAS Y APLICACIONES AGROLÓGICAS COMO INSUMO PARA EL ORDENAMIENTO INTEGRAL Y EL MANEJO SOSTENIBLE DEL TERRITORIO A NIVEL  NACIONAL","DESCRIPCION2","Subdirección de Agrología","DESCRIPCION4","Inversión"))-E29</f>
        <v>#REF!</v>
      </c>
      <c r="F36" s="106" t="e">
        <f t="shared" si="1"/>
        <v>#REF!</v>
      </c>
      <c r="G36" s="106"/>
    </row>
    <row r="37" spans="2:7" hidden="1" outlineLevel="1">
      <c r="B37" s="107" t="s">
        <v>14143</v>
      </c>
      <c r="C37" s="106">
        <v>159619363.86554623</v>
      </c>
      <c r="D37" s="106"/>
      <c r="E37" s="106" t="e">
        <f>(GETPIVOTDATA("Compromisos",Validaciones!$A$1,"REC","Ingresos corrientes","DESCRIPCION","ACTUALIZACIÓN  Y GESTIÓN CATASTRAL  NACIONAL","DESCRIPCION2","Subdirección de Catastro","DESCRIPCION4","Inversión"))-E30</f>
        <v>#REF!</v>
      </c>
      <c r="F37" s="106" t="e">
        <f t="shared" si="1"/>
        <v>#REF!</v>
      </c>
      <c r="G37" s="106"/>
    </row>
    <row r="38" spans="2:7" hidden="1" outlineLevel="1">
      <c r="B38" s="107" t="s">
        <v>8911</v>
      </c>
      <c r="C38" s="106">
        <v>142016806.72268909</v>
      </c>
      <c r="D38" s="106"/>
      <c r="E38" s="106" t="e">
        <f>(GETPIVOTDATA("Compromisos",Validaciones!$A$1,"REC","Ingresos corrientes","DESCRIPCION","FORTALECIMIENTO DE LA GESTIÓN DEL CONOCIMIENTO Y LA INNOVACIÓN EN EL ÁMBITO GEOGRÁFICO DEL  TERRITORIO   NACIONAL","DESCRIPCION2","Oficina CIAF","DESCRIPCION4","Inversión"))-E31</f>
        <v>#REF!</v>
      </c>
      <c r="F38" s="106" t="e">
        <f t="shared" si="1"/>
        <v>#REF!</v>
      </c>
      <c r="G38" s="106"/>
    </row>
    <row r="39" spans="2:7" hidden="1" outlineLevel="1">
      <c r="B39" s="107" t="s">
        <v>14255</v>
      </c>
      <c r="C39" s="106">
        <v>0</v>
      </c>
      <c r="D39" s="106"/>
      <c r="E39" s="106" t="e">
        <f>(GETPIVOTDATA("Compromisos",Validaciones!$A$1,"REC","Ingresos corrientes","DESCRIPCION","FORTALECIMIENTO DE LOS PROCESOS DE DIFUSIÓN Y ACCESO A LA INFORMACIÓN GEOGRÁFICA A NIVEL   NACIONAL","DESCRIPCION2","Oficina de Difusión y Mercadeo","DESCRIPCION4","Inversión"))-E32</f>
        <v>#REF!</v>
      </c>
      <c r="F39" s="106" t="e">
        <f t="shared" si="1"/>
        <v>#REF!</v>
      </c>
      <c r="G39" s="106"/>
    </row>
    <row r="40" spans="2:7" hidden="1" outlineLevel="1">
      <c r="B40" s="107" t="s">
        <v>14256</v>
      </c>
      <c r="C40" s="106">
        <v>221204021.8487395</v>
      </c>
      <c r="D40" s="106"/>
      <c r="E40" s="106" t="e">
        <f>(GETPIVOTDATA("Compromisos",Validaciones!$A$1,"REC","Ingresos corrientes","DESCRIPCION","GENERACIÓN DE ESTUDIOS GEOGRÁFICOS E INVESTIGACIONES PARA LA CARACTERIZACIÓN, ANÁLISIS Y DELIMITACIÓN GEOGRÁFICA DEL TERRITORIO  NACIONAL","DESCRIPCION2","Subdirección de Geografía y Cartografía","DESCRIPCION4","Inversión")+GETPIVOTDATA("Compromisos",Validaciones!$A$1,"REC","Ingresos corrientes","DESCRIPCION","LEVANTAMIENTO , GENERACIÓN Y ACTUALIZACIÓN DE LA RED GEODÉSICA Y LA CARTOGRAFÍA BÁSICA A NIVEL   NACIONAL","DESCRIPCION2","Subdirección de Geografía y Cartografía","DESCRIPCION4","Inversión"))-E33</f>
        <v>#REF!</v>
      </c>
      <c r="F40" s="106" t="e">
        <f t="shared" si="1"/>
        <v>#REF!</v>
      </c>
      <c r="G40" s="106"/>
    </row>
    <row r="41" spans="2:7" hidden="1" outlineLevel="1">
      <c r="B41" s="107" t="s">
        <v>14257</v>
      </c>
      <c r="C41" s="106">
        <v>187112</v>
      </c>
      <c r="D41" s="106"/>
      <c r="E41" s="106" t="e">
        <f>(GETPIVOTDATA("Compromisos",Validaciones!$A$1,"REC","Ingresos corrientes","DESCRIPCION","FORTALECIMIENTO DE LA GESTIÓN INSTITUCIONAL DEL IGAC A NIVEL   NACIONAL","DESCRIPCION2","Secretaría General","DESCRIPCION4","Inversión")+GETPIVOTDATA("Compromisos",Validaciones!$A$1,"REC","Ingresos corrientes","DESCRIPCION","FORTALECIMIENTO DE LA INFRAESTRUCTURA FÍSICA DEL IGAC A NIVEL  NACIONAL","DESCRIPCION2","Secretaría General","DESCRIPCION4","Inversión"))-E34</f>
        <v>#REF!</v>
      </c>
      <c r="F41" s="106" t="e">
        <f t="shared" si="1"/>
        <v>#REF!</v>
      </c>
      <c r="G41" s="106"/>
    </row>
    <row r="42" spans="2:7" collapsed="1">
      <c r="B42" s="108" t="s">
        <v>14259</v>
      </c>
      <c r="C42" s="109">
        <f>SUM(C43:C48)</f>
        <v>1974732093.5126052</v>
      </c>
      <c r="D42" s="109">
        <f>SUM(D43:D48)</f>
        <v>0</v>
      </c>
      <c r="E42" s="109">
        <f>SUM(E43:E48)</f>
        <v>0</v>
      </c>
      <c r="F42" s="109">
        <f t="shared" si="1"/>
        <v>0</v>
      </c>
      <c r="G42" s="109">
        <v>0</v>
      </c>
    </row>
    <row r="43" spans="2:7" hidden="1" outlineLevel="1">
      <c r="B43" s="107" t="s">
        <v>8913</v>
      </c>
      <c r="C43" s="106">
        <v>0</v>
      </c>
      <c r="D43" s="106"/>
      <c r="E43" s="106"/>
      <c r="F43" s="106">
        <f t="shared" si="1"/>
        <v>0</v>
      </c>
      <c r="G43" s="106"/>
    </row>
    <row r="44" spans="2:7" hidden="1" outlineLevel="1">
      <c r="B44" s="107" t="s">
        <v>14143</v>
      </c>
      <c r="C44" s="106">
        <v>525404705.04201686</v>
      </c>
      <c r="D44" s="106"/>
      <c r="E44" s="106"/>
      <c r="F44" s="106">
        <f t="shared" si="1"/>
        <v>0</v>
      </c>
      <c r="G44" s="106"/>
    </row>
    <row r="45" spans="2:7" hidden="1" outlineLevel="1">
      <c r="B45" s="107" t="s">
        <v>8911</v>
      </c>
      <c r="C45" s="106">
        <v>0</v>
      </c>
      <c r="D45" s="106"/>
      <c r="E45" s="106"/>
      <c r="F45" s="106">
        <f t="shared" si="1"/>
        <v>0</v>
      </c>
      <c r="G45" s="106"/>
    </row>
    <row r="46" spans="2:7" hidden="1" outlineLevel="1">
      <c r="B46" s="107" t="s">
        <v>14255</v>
      </c>
      <c r="C46" s="106">
        <v>0</v>
      </c>
      <c r="D46" s="106"/>
      <c r="E46" s="106"/>
      <c r="F46" s="106">
        <f t="shared" si="1"/>
        <v>0</v>
      </c>
      <c r="G46" s="106"/>
    </row>
    <row r="47" spans="2:7" hidden="1" outlineLevel="1">
      <c r="B47" s="107" t="s">
        <v>14256</v>
      </c>
      <c r="C47" s="106">
        <v>1449140276.4705882</v>
      </c>
      <c r="D47" s="106"/>
      <c r="E47" s="106"/>
      <c r="F47" s="106">
        <f t="shared" si="1"/>
        <v>0</v>
      </c>
      <c r="G47" s="106"/>
    </row>
    <row r="48" spans="2:7" hidden="1" outlineLevel="1">
      <c r="B48" s="107" t="s">
        <v>14257</v>
      </c>
      <c r="C48" s="106">
        <v>187112</v>
      </c>
      <c r="D48" s="106"/>
      <c r="E48" s="106"/>
      <c r="F48" s="106">
        <f t="shared" si="1"/>
        <v>0</v>
      </c>
      <c r="G48" s="106"/>
    </row>
    <row r="49" spans="2:7" collapsed="1">
      <c r="B49" s="108" t="s">
        <v>14260</v>
      </c>
      <c r="C49" s="109">
        <f>SUM(C50:C55)</f>
        <v>3139542180.9075632</v>
      </c>
      <c r="D49" s="109">
        <f>SUM(D50:D55)</f>
        <v>0</v>
      </c>
      <c r="E49" s="109">
        <f>SUM(E50:E55)</f>
        <v>0</v>
      </c>
      <c r="F49" s="109">
        <f t="shared" si="1"/>
        <v>0</v>
      </c>
      <c r="G49" s="109">
        <v>0</v>
      </c>
    </row>
    <row r="50" spans="2:7" hidden="1" outlineLevel="1">
      <c r="B50" s="107" t="s">
        <v>8913</v>
      </c>
      <c r="C50" s="106">
        <v>0</v>
      </c>
      <c r="D50" s="106"/>
      <c r="E50" s="106"/>
      <c r="F50" s="106">
        <f t="shared" si="1"/>
        <v>0</v>
      </c>
      <c r="G50" s="106"/>
    </row>
    <row r="51" spans="2:7" hidden="1" outlineLevel="1">
      <c r="B51" s="107" t="s">
        <v>14143</v>
      </c>
      <c r="C51" s="106">
        <v>1428556595.7983193</v>
      </c>
      <c r="D51" s="106"/>
      <c r="E51" s="106"/>
      <c r="F51" s="106">
        <f t="shared" si="1"/>
        <v>0</v>
      </c>
      <c r="G51" s="106"/>
    </row>
    <row r="52" spans="2:7" hidden="1" outlineLevel="1">
      <c r="B52" s="107" t="s">
        <v>8911</v>
      </c>
      <c r="C52" s="106">
        <v>210924369.74789917</v>
      </c>
      <c r="D52" s="106"/>
      <c r="E52" s="106"/>
      <c r="F52" s="106">
        <f t="shared" si="1"/>
        <v>0</v>
      </c>
      <c r="G52" s="106"/>
    </row>
    <row r="53" spans="2:7" hidden="1" outlineLevel="1">
      <c r="B53" s="107" t="s">
        <v>14255</v>
      </c>
      <c r="C53" s="106">
        <v>0</v>
      </c>
      <c r="D53" s="106"/>
      <c r="E53" s="106"/>
      <c r="F53" s="106">
        <f t="shared" si="1"/>
        <v>0</v>
      </c>
      <c r="G53" s="106"/>
    </row>
    <row r="54" spans="2:7" hidden="1" outlineLevel="1">
      <c r="B54" s="107" t="s">
        <v>14256</v>
      </c>
      <c r="C54" s="106">
        <v>1499874103.3613446</v>
      </c>
      <c r="D54" s="106"/>
      <c r="E54" s="106"/>
      <c r="F54" s="106">
        <f t="shared" si="1"/>
        <v>0</v>
      </c>
      <c r="G54" s="106"/>
    </row>
    <row r="55" spans="2:7" hidden="1" outlineLevel="1">
      <c r="B55" s="107" t="s">
        <v>14257</v>
      </c>
      <c r="C55" s="106">
        <v>187112</v>
      </c>
      <c r="D55" s="106"/>
      <c r="E55" s="106"/>
      <c r="F55" s="106">
        <f t="shared" si="1"/>
        <v>0</v>
      </c>
      <c r="G55" s="106"/>
    </row>
    <row r="56" spans="2:7" ht="17.100000000000001" collapsed="1" thickBot="1">
      <c r="C56" s="106"/>
      <c r="D56" s="106"/>
      <c r="E56" s="106"/>
      <c r="F56" s="106"/>
      <c r="G56" s="106"/>
    </row>
    <row r="57" spans="2:7" ht="17.100000000000001" thickTop="1">
      <c r="B57" s="100" t="s">
        <v>14261</v>
      </c>
      <c r="C57" s="101">
        <f>C49+C42+C35+C28</f>
        <v>12944112400.92437</v>
      </c>
      <c r="D57" s="101">
        <f>D49+D42+D35+D28</f>
        <v>7225408654</v>
      </c>
      <c r="E57" s="101" t="e">
        <f>E49+E42+E35+E28</f>
        <v>#REF!</v>
      </c>
      <c r="F57" s="101" t="e">
        <f>D57-E57</f>
        <v>#REF!</v>
      </c>
    </row>
    <row r="58" spans="2:7">
      <c r="C58" s="106"/>
      <c r="D58" s="106"/>
      <c r="E58" s="106"/>
      <c r="F58" s="106"/>
      <c r="G58" s="106"/>
    </row>
  </sheetData>
  <dataConsolidate/>
  <mergeCells count="1">
    <mergeCell ref="B25:G25"/>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C35"/>
  <sheetViews>
    <sheetView showGridLines="0" zoomScale="42" zoomScaleNormal="42" workbookViewId="0">
      <selection activeCell="N5" sqref="N5"/>
    </sheetView>
  </sheetViews>
  <sheetFormatPr defaultColWidth="11.5" defaultRowHeight="15"/>
  <cols>
    <col min="1" max="1" width="13.5" style="3" customWidth="1"/>
    <col min="2" max="2" width="27" style="3" customWidth="1"/>
    <col min="3" max="3" width="21.5" style="3" customWidth="1"/>
    <col min="4" max="11" width="5.5" style="3" customWidth="1"/>
    <col min="12" max="12" width="7" style="3" customWidth="1"/>
    <col min="13" max="13" width="9.5" style="3" customWidth="1"/>
    <col min="14" max="14" width="8" style="3" customWidth="1"/>
    <col min="15" max="15" width="9.5" style="3" customWidth="1"/>
    <col min="16" max="16" width="27.5" style="3" customWidth="1"/>
    <col min="17" max="27" width="18.875" style="3" customWidth="1"/>
    <col min="28" max="28" width="14.625" style="3" bestFit="1" customWidth="1"/>
    <col min="29" max="29" width="13.125" style="3" bestFit="1" customWidth="1"/>
    <col min="30" max="16384" width="11.5" style="3"/>
  </cols>
  <sheetData>
    <row r="1" spans="1:29">
      <c r="A1" s="1" t="s">
        <v>209</v>
      </c>
      <c r="B1" s="1">
        <v>2020</v>
      </c>
      <c r="C1" s="2" t="s">
        <v>210</v>
      </c>
      <c r="D1" s="2" t="s">
        <v>210</v>
      </c>
      <c r="E1" s="2" t="s">
        <v>210</v>
      </c>
      <c r="F1" s="2" t="s">
        <v>210</v>
      </c>
      <c r="G1" s="2" t="s">
        <v>210</v>
      </c>
      <c r="H1" s="2" t="s">
        <v>210</v>
      </c>
      <c r="I1" s="2" t="s">
        <v>210</v>
      </c>
      <c r="J1" s="2" t="s">
        <v>210</v>
      </c>
      <c r="K1" s="2" t="s">
        <v>210</v>
      </c>
      <c r="L1" s="2" t="s">
        <v>210</v>
      </c>
      <c r="M1" s="2" t="s">
        <v>210</v>
      </c>
      <c r="N1" s="2" t="s">
        <v>210</v>
      </c>
      <c r="O1" s="2" t="s">
        <v>210</v>
      </c>
      <c r="P1" s="2" t="s">
        <v>210</v>
      </c>
      <c r="Q1" s="2" t="s">
        <v>210</v>
      </c>
      <c r="R1" s="2" t="s">
        <v>210</v>
      </c>
      <c r="S1" s="2" t="s">
        <v>210</v>
      </c>
      <c r="T1" s="2" t="s">
        <v>210</v>
      </c>
      <c r="U1" s="2" t="s">
        <v>210</v>
      </c>
      <c r="V1" s="2" t="s">
        <v>210</v>
      </c>
      <c r="W1" s="2" t="s">
        <v>210</v>
      </c>
      <c r="X1" s="2" t="s">
        <v>210</v>
      </c>
      <c r="Y1" s="2" t="s">
        <v>210</v>
      </c>
      <c r="Z1" s="2" t="s">
        <v>210</v>
      </c>
      <c r="AA1" s="2" t="s">
        <v>210</v>
      </c>
    </row>
    <row r="2" spans="1:29">
      <c r="A2" s="1" t="s">
        <v>211</v>
      </c>
      <c r="B2" s="1" t="s">
        <v>212</v>
      </c>
      <c r="C2" s="2" t="s">
        <v>210</v>
      </c>
      <c r="D2" s="2" t="s">
        <v>210</v>
      </c>
      <c r="E2" s="2" t="s">
        <v>210</v>
      </c>
      <c r="F2" s="2" t="s">
        <v>210</v>
      </c>
      <c r="G2" s="2" t="s">
        <v>210</v>
      </c>
      <c r="H2" s="2" t="s">
        <v>210</v>
      </c>
      <c r="I2" s="2" t="s">
        <v>210</v>
      </c>
      <c r="J2" s="2" t="s">
        <v>210</v>
      </c>
      <c r="K2" s="2" t="s">
        <v>210</v>
      </c>
      <c r="L2" s="2" t="s">
        <v>210</v>
      </c>
      <c r="M2" s="2" t="s">
        <v>210</v>
      </c>
      <c r="N2" s="2" t="s">
        <v>210</v>
      </c>
      <c r="O2" s="2" t="s">
        <v>210</v>
      </c>
      <c r="P2" s="2" t="s">
        <v>210</v>
      </c>
      <c r="Q2" s="2" t="s">
        <v>210</v>
      </c>
      <c r="R2" s="2" t="s">
        <v>210</v>
      </c>
      <c r="S2" s="2" t="s">
        <v>210</v>
      </c>
      <c r="T2" s="2" t="s">
        <v>210</v>
      </c>
      <c r="U2" s="2" t="s">
        <v>210</v>
      </c>
      <c r="V2" s="2" t="s">
        <v>210</v>
      </c>
      <c r="W2" s="2" t="s">
        <v>210</v>
      </c>
      <c r="X2" s="2" t="s">
        <v>210</v>
      </c>
      <c r="Y2" s="2" t="s">
        <v>210</v>
      </c>
      <c r="Z2" s="2" t="s">
        <v>210</v>
      </c>
      <c r="AA2" s="2" t="s">
        <v>210</v>
      </c>
    </row>
    <row r="3" spans="1:29">
      <c r="A3" s="1" t="s">
        <v>213</v>
      </c>
      <c r="B3" s="1" t="s">
        <v>214</v>
      </c>
      <c r="C3" s="2" t="s">
        <v>210</v>
      </c>
      <c r="D3" s="2" t="s">
        <v>210</v>
      </c>
      <c r="E3" s="2" t="s">
        <v>210</v>
      </c>
      <c r="F3" s="2" t="s">
        <v>210</v>
      </c>
      <c r="G3" s="2" t="s">
        <v>210</v>
      </c>
      <c r="H3" s="2" t="s">
        <v>210</v>
      </c>
      <c r="I3" s="2" t="s">
        <v>210</v>
      </c>
      <c r="J3" s="2" t="s">
        <v>210</v>
      </c>
      <c r="K3" s="2" t="s">
        <v>210</v>
      </c>
      <c r="L3" s="2" t="s">
        <v>210</v>
      </c>
      <c r="M3" s="2" t="s">
        <v>210</v>
      </c>
      <c r="N3" s="2" t="s">
        <v>210</v>
      </c>
      <c r="O3" s="2" t="s">
        <v>210</v>
      </c>
      <c r="P3" s="2" t="s">
        <v>210</v>
      </c>
      <c r="Q3" s="2" t="s">
        <v>210</v>
      </c>
      <c r="R3" s="2" t="s">
        <v>210</v>
      </c>
      <c r="S3" s="2" t="s">
        <v>210</v>
      </c>
      <c r="T3" s="2" t="s">
        <v>210</v>
      </c>
      <c r="U3" s="2" t="s">
        <v>210</v>
      </c>
      <c r="V3" s="2" t="s">
        <v>210</v>
      </c>
      <c r="W3" s="2" t="s">
        <v>210</v>
      </c>
      <c r="X3" s="2" t="s">
        <v>210</v>
      </c>
      <c r="Y3" s="2" t="s">
        <v>210</v>
      </c>
      <c r="Z3" s="2" t="s">
        <v>210</v>
      </c>
      <c r="AA3" s="2" t="s">
        <v>210</v>
      </c>
    </row>
    <row r="4" spans="1:29" ht="26.1">
      <c r="A4" s="1" t="s">
        <v>215</v>
      </c>
      <c r="B4" s="1" t="s">
        <v>216</v>
      </c>
      <c r="C4" s="1" t="s">
        <v>217</v>
      </c>
      <c r="D4" s="1" t="s">
        <v>20</v>
      </c>
      <c r="E4" s="1" t="s">
        <v>218</v>
      </c>
      <c r="F4" s="1" t="s">
        <v>219</v>
      </c>
      <c r="G4" s="1" t="s">
        <v>220</v>
      </c>
      <c r="H4" s="1" t="s">
        <v>221</v>
      </c>
      <c r="I4" s="1" t="s">
        <v>222</v>
      </c>
      <c r="J4" s="1" t="s">
        <v>223</v>
      </c>
      <c r="K4" s="1" t="s">
        <v>224</v>
      </c>
      <c r="L4" s="1" t="s">
        <v>225</v>
      </c>
      <c r="M4" s="1" t="s">
        <v>226</v>
      </c>
      <c r="N4" s="1" t="s">
        <v>34</v>
      </c>
      <c r="O4" s="1" t="s">
        <v>227</v>
      </c>
      <c r="P4" s="1" t="s">
        <v>228</v>
      </c>
      <c r="Q4" s="1" t="s">
        <v>229</v>
      </c>
      <c r="R4" s="1" t="s">
        <v>230</v>
      </c>
      <c r="S4" s="1" t="s">
        <v>231</v>
      </c>
      <c r="T4" s="1" t="s">
        <v>232</v>
      </c>
      <c r="U4" s="1" t="s">
        <v>233</v>
      </c>
      <c r="V4" s="1" t="s">
        <v>234</v>
      </c>
      <c r="W4" s="1" t="s">
        <v>235</v>
      </c>
      <c r="X4" s="1" t="s">
        <v>236</v>
      </c>
      <c r="Y4" s="1" t="s">
        <v>237</v>
      </c>
      <c r="Z4" s="1" t="s">
        <v>238</v>
      </c>
      <c r="AA4" s="1" t="s">
        <v>239</v>
      </c>
      <c r="AB4" s="1" t="s">
        <v>240</v>
      </c>
    </row>
    <row r="5" spans="1:29" ht="15" customHeight="1">
      <c r="A5" s="47" t="s">
        <v>241</v>
      </c>
      <c r="B5" s="48" t="s">
        <v>242</v>
      </c>
      <c r="C5" s="49" t="s">
        <v>243</v>
      </c>
      <c r="D5" s="47" t="s">
        <v>244</v>
      </c>
      <c r="E5" s="47" t="s">
        <v>245</v>
      </c>
      <c r="F5" s="47" t="s">
        <v>245</v>
      </c>
      <c r="G5" s="47" t="s">
        <v>245</v>
      </c>
      <c r="H5" s="47"/>
      <c r="I5" s="47"/>
      <c r="J5" s="47"/>
      <c r="K5" s="47"/>
      <c r="L5" s="47"/>
      <c r="M5" s="47" t="s">
        <v>246</v>
      </c>
      <c r="N5" s="47">
        <v>10</v>
      </c>
      <c r="O5" s="47" t="s">
        <v>247</v>
      </c>
      <c r="P5" s="48" t="s">
        <v>84</v>
      </c>
      <c r="Q5" s="79">
        <v>33040000000</v>
      </c>
      <c r="R5" s="79">
        <v>0</v>
      </c>
      <c r="S5" s="79">
        <v>505000000</v>
      </c>
      <c r="T5" s="79">
        <v>32535000000</v>
      </c>
      <c r="U5" s="79">
        <v>0</v>
      </c>
      <c r="V5" s="79">
        <v>15298017139</v>
      </c>
      <c r="W5" s="79">
        <v>17236982861</v>
      </c>
      <c r="X5" s="79">
        <v>15297901913</v>
      </c>
      <c r="Y5" s="79">
        <v>15273707762</v>
      </c>
      <c r="Z5" s="79">
        <v>15273707762</v>
      </c>
      <c r="AA5" s="79">
        <v>15273707762</v>
      </c>
      <c r="AB5" s="79">
        <f>T5-U5</f>
        <v>32535000000</v>
      </c>
    </row>
    <row r="6" spans="1:29" ht="15" customHeight="1">
      <c r="A6" s="47" t="s">
        <v>241</v>
      </c>
      <c r="B6" s="48" t="s">
        <v>242</v>
      </c>
      <c r="C6" s="49" t="s">
        <v>248</v>
      </c>
      <c r="D6" s="47" t="s">
        <v>244</v>
      </c>
      <c r="E6" s="47" t="s">
        <v>245</v>
      </c>
      <c r="F6" s="47" t="s">
        <v>245</v>
      </c>
      <c r="G6" s="47" t="s">
        <v>249</v>
      </c>
      <c r="H6" s="47"/>
      <c r="I6" s="47"/>
      <c r="J6" s="47"/>
      <c r="K6" s="47"/>
      <c r="L6" s="47"/>
      <c r="M6" s="47" t="s">
        <v>246</v>
      </c>
      <c r="N6" s="47">
        <v>10</v>
      </c>
      <c r="O6" s="47" t="s">
        <v>247</v>
      </c>
      <c r="P6" s="48" t="s">
        <v>36</v>
      </c>
      <c r="Q6" s="79">
        <v>11004000000</v>
      </c>
      <c r="R6" s="79">
        <v>0</v>
      </c>
      <c r="S6" s="79">
        <v>0</v>
      </c>
      <c r="T6" s="79">
        <v>11004000000</v>
      </c>
      <c r="U6" s="79">
        <v>0</v>
      </c>
      <c r="V6" s="79">
        <v>5619437850</v>
      </c>
      <c r="W6" s="79">
        <v>5384562150</v>
      </c>
      <c r="X6" s="79">
        <v>5603186850</v>
      </c>
      <c r="Y6" s="79">
        <v>5603186850</v>
      </c>
      <c r="Z6" s="79">
        <v>5603186850</v>
      </c>
      <c r="AA6" s="79">
        <v>5603186850</v>
      </c>
      <c r="AB6" s="79">
        <f t="shared" ref="AB6:AB35" si="0">T6-U6</f>
        <v>11004000000</v>
      </c>
    </row>
    <row r="7" spans="1:29" ht="15" customHeight="1">
      <c r="A7" s="47" t="s">
        <v>241</v>
      </c>
      <c r="B7" s="48" t="s">
        <v>242</v>
      </c>
      <c r="C7" s="49" t="s">
        <v>250</v>
      </c>
      <c r="D7" s="47" t="s">
        <v>244</v>
      </c>
      <c r="E7" s="47" t="s">
        <v>245</v>
      </c>
      <c r="F7" s="47" t="s">
        <v>245</v>
      </c>
      <c r="G7" s="47" t="s">
        <v>251</v>
      </c>
      <c r="H7" s="47"/>
      <c r="I7" s="47"/>
      <c r="J7" s="47"/>
      <c r="K7" s="47"/>
      <c r="L7" s="47"/>
      <c r="M7" s="47" t="s">
        <v>246</v>
      </c>
      <c r="N7" s="47">
        <v>10</v>
      </c>
      <c r="O7" s="47" t="s">
        <v>247</v>
      </c>
      <c r="P7" s="48" t="s">
        <v>70</v>
      </c>
      <c r="Q7" s="79">
        <v>2983000000</v>
      </c>
      <c r="R7" s="79">
        <v>505000000</v>
      </c>
      <c r="S7" s="79">
        <v>0</v>
      </c>
      <c r="T7" s="79">
        <v>3488000000</v>
      </c>
      <c r="U7" s="79">
        <v>0</v>
      </c>
      <c r="V7" s="79">
        <v>1226289457</v>
      </c>
      <c r="W7" s="79">
        <v>2261710543</v>
      </c>
      <c r="X7" s="79">
        <v>1226289457</v>
      </c>
      <c r="Y7" s="79">
        <v>1226238174</v>
      </c>
      <c r="Z7" s="79">
        <v>1226238174</v>
      </c>
      <c r="AA7" s="79">
        <v>1226238174</v>
      </c>
      <c r="AB7" s="79">
        <f t="shared" si="0"/>
        <v>3488000000</v>
      </c>
    </row>
    <row r="8" spans="1:29" ht="15" customHeight="1">
      <c r="A8" s="47" t="s">
        <v>241</v>
      </c>
      <c r="B8" s="48" t="s">
        <v>242</v>
      </c>
      <c r="C8" s="49" t="s">
        <v>252</v>
      </c>
      <c r="D8" s="47" t="s">
        <v>244</v>
      </c>
      <c r="E8" s="47" t="s">
        <v>249</v>
      </c>
      <c r="F8" s="47" t="s">
        <v>249</v>
      </c>
      <c r="G8" s="47"/>
      <c r="H8" s="47"/>
      <c r="I8" s="47"/>
      <c r="J8" s="47"/>
      <c r="K8" s="47"/>
      <c r="L8" s="47"/>
      <c r="M8" s="47" t="s">
        <v>246</v>
      </c>
      <c r="N8" s="47">
        <v>10</v>
      </c>
      <c r="O8" s="47" t="s">
        <v>247</v>
      </c>
      <c r="P8" s="48" t="s">
        <v>102</v>
      </c>
      <c r="Q8" s="79">
        <v>10770000000</v>
      </c>
      <c r="R8" s="79">
        <v>0</v>
      </c>
      <c r="S8" s="79">
        <v>0</v>
      </c>
      <c r="T8" s="79">
        <v>10770000000</v>
      </c>
      <c r="U8" s="79">
        <v>0</v>
      </c>
      <c r="V8" s="79">
        <v>10404037752.469999</v>
      </c>
      <c r="W8" s="79">
        <v>365962247.52999997</v>
      </c>
      <c r="X8" s="79">
        <v>9335005216.2000008</v>
      </c>
      <c r="Y8" s="79">
        <v>4694967346.4399996</v>
      </c>
      <c r="Z8" s="79">
        <v>4684880814.4399996</v>
      </c>
      <c r="AA8" s="79">
        <v>4647136374.4399996</v>
      </c>
      <c r="AB8" s="79">
        <f t="shared" si="0"/>
        <v>10770000000</v>
      </c>
    </row>
    <row r="9" spans="1:29" ht="15" customHeight="1">
      <c r="A9" s="47" t="s">
        <v>241</v>
      </c>
      <c r="B9" s="48" t="s">
        <v>242</v>
      </c>
      <c r="C9" s="49" t="s">
        <v>252</v>
      </c>
      <c r="D9" s="47" t="s">
        <v>244</v>
      </c>
      <c r="E9" s="47" t="s">
        <v>249</v>
      </c>
      <c r="F9" s="47" t="s">
        <v>249</v>
      </c>
      <c r="G9" s="47"/>
      <c r="H9" s="47"/>
      <c r="I9" s="47"/>
      <c r="J9" s="47"/>
      <c r="K9" s="47"/>
      <c r="L9" s="47"/>
      <c r="M9" s="47" t="s">
        <v>253</v>
      </c>
      <c r="N9" s="47">
        <v>20</v>
      </c>
      <c r="O9" s="47" t="s">
        <v>247</v>
      </c>
      <c r="P9" s="48" t="s">
        <v>102</v>
      </c>
      <c r="Q9" s="79">
        <v>7737000000</v>
      </c>
      <c r="R9" s="79">
        <v>0</v>
      </c>
      <c r="S9" s="79">
        <v>0</v>
      </c>
      <c r="T9" s="79">
        <v>7737000000</v>
      </c>
      <c r="U9" s="79">
        <v>0</v>
      </c>
      <c r="V9" s="79">
        <v>6346271534</v>
      </c>
      <c r="W9" s="79">
        <v>1390728466</v>
      </c>
      <c r="X9" s="79">
        <v>5318149811</v>
      </c>
      <c r="Y9" s="79">
        <v>2798865127.02</v>
      </c>
      <c r="Z9" s="79">
        <v>2760972716.02</v>
      </c>
      <c r="AA9" s="79">
        <v>2759351866.02</v>
      </c>
      <c r="AB9" s="79">
        <f t="shared" si="0"/>
        <v>7737000000</v>
      </c>
      <c r="AC9" s="117"/>
    </row>
    <row r="10" spans="1:29" ht="15" customHeight="1">
      <c r="A10" s="47" t="s">
        <v>241</v>
      </c>
      <c r="B10" s="48" t="s">
        <v>242</v>
      </c>
      <c r="C10" s="49" t="s">
        <v>254</v>
      </c>
      <c r="D10" s="47" t="s">
        <v>244</v>
      </c>
      <c r="E10" s="47" t="s">
        <v>251</v>
      </c>
      <c r="F10" s="47" t="s">
        <v>251</v>
      </c>
      <c r="G10" s="47" t="s">
        <v>245</v>
      </c>
      <c r="H10" s="47" t="s">
        <v>255</v>
      </c>
      <c r="I10" s="47"/>
      <c r="J10" s="47"/>
      <c r="K10" s="47"/>
      <c r="L10" s="47"/>
      <c r="M10" s="47" t="s">
        <v>246</v>
      </c>
      <c r="N10" s="47">
        <v>10</v>
      </c>
      <c r="O10" s="47" t="s">
        <v>247</v>
      </c>
      <c r="P10" s="48" t="s">
        <v>143</v>
      </c>
      <c r="Q10" s="79">
        <v>14148984173</v>
      </c>
      <c r="R10" s="79">
        <v>0</v>
      </c>
      <c r="S10" s="79">
        <v>0</v>
      </c>
      <c r="T10" s="79">
        <v>14148984173</v>
      </c>
      <c r="U10" s="79">
        <v>14148984173</v>
      </c>
      <c r="V10" s="79">
        <v>0</v>
      </c>
      <c r="W10" s="79">
        <v>0</v>
      </c>
      <c r="X10" s="79">
        <v>0</v>
      </c>
      <c r="Y10" s="79">
        <v>0</v>
      </c>
      <c r="Z10" s="79">
        <v>0</v>
      </c>
      <c r="AA10" s="79">
        <v>0</v>
      </c>
      <c r="AB10" s="79">
        <f t="shared" si="0"/>
        <v>0</v>
      </c>
    </row>
    <row r="11" spans="1:29" ht="15" customHeight="1">
      <c r="A11" s="47" t="s">
        <v>241</v>
      </c>
      <c r="B11" s="48" t="s">
        <v>242</v>
      </c>
      <c r="C11" s="49" t="s">
        <v>254</v>
      </c>
      <c r="D11" s="47" t="s">
        <v>244</v>
      </c>
      <c r="E11" s="47" t="s">
        <v>251</v>
      </c>
      <c r="F11" s="47" t="s">
        <v>251</v>
      </c>
      <c r="G11" s="47" t="s">
        <v>245</v>
      </c>
      <c r="H11" s="47" t="s">
        <v>255</v>
      </c>
      <c r="I11" s="47"/>
      <c r="J11" s="47"/>
      <c r="K11" s="47"/>
      <c r="L11" s="47"/>
      <c r="M11" s="47" t="s">
        <v>246</v>
      </c>
      <c r="N11" s="47">
        <v>11</v>
      </c>
      <c r="O11" s="47" t="s">
        <v>247</v>
      </c>
      <c r="P11" s="48" t="s">
        <v>143</v>
      </c>
      <c r="Q11" s="79">
        <v>3591272693</v>
      </c>
      <c r="R11" s="79">
        <v>0</v>
      </c>
      <c r="S11" s="79">
        <v>0</v>
      </c>
      <c r="T11" s="79">
        <v>3591272693</v>
      </c>
      <c r="U11" s="79">
        <v>2261272693</v>
      </c>
      <c r="V11" s="79">
        <v>1330000000</v>
      </c>
      <c r="W11" s="79">
        <v>0</v>
      </c>
      <c r="X11" s="79">
        <v>0</v>
      </c>
      <c r="Y11" s="79">
        <v>0</v>
      </c>
      <c r="Z11" s="79">
        <v>0</v>
      </c>
      <c r="AA11" s="79">
        <v>0</v>
      </c>
      <c r="AB11" s="79">
        <f t="shared" si="0"/>
        <v>1330000000</v>
      </c>
    </row>
    <row r="12" spans="1:29" ht="15" customHeight="1">
      <c r="A12" s="47" t="s">
        <v>241</v>
      </c>
      <c r="B12" s="48" t="s">
        <v>242</v>
      </c>
      <c r="C12" s="49" t="s">
        <v>256</v>
      </c>
      <c r="D12" s="47" t="s">
        <v>244</v>
      </c>
      <c r="E12" s="47" t="s">
        <v>251</v>
      </c>
      <c r="F12" s="47" t="s">
        <v>257</v>
      </c>
      <c r="G12" s="47" t="s">
        <v>249</v>
      </c>
      <c r="H12" s="47" t="s">
        <v>258</v>
      </c>
      <c r="I12" s="47"/>
      <c r="J12" s="47"/>
      <c r="K12" s="47"/>
      <c r="L12" s="47"/>
      <c r="M12" s="47" t="s">
        <v>246</v>
      </c>
      <c r="N12" s="47">
        <v>10</v>
      </c>
      <c r="O12" s="47" t="s">
        <v>247</v>
      </c>
      <c r="P12" s="48" t="s">
        <v>129</v>
      </c>
      <c r="Q12" s="79">
        <v>207000000</v>
      </c>
      <c r="R12" s="79">
        <v>0</v>
      </c>
      <c r="S12" s="79">
        <v>0</v>
      </c>
      <c r="T12" s="79">
        <v>207000000</v>
      </c>
      <c r="U12" s="79">
        <v>0</v>
      </c>
      <c r="V12" s="79">
        <v>72486655</v>
      </c>
      <c r="W12" s="79">
        <v>134513345</v>
      </c>
      <c r="X12" s="79">
        <v>68960139</v>
      </c>
      <c r="Y12" s="79">
        <v>64199156</v>
      </c>
      <c r="Z12" s="79">
        <v>64199156</v>
      </c>
      <c r="AA12" s="79">
        <v>64199156</v>
      </c>
      <c r="AB12" s="79">
        <f t="shared" si="0"/>
        <v>207000000</v>
      </c>
    </row>
    <row r="13" spans="1:29" ht="15" customHeight="1">
      <c r="A13" s="47" t="s">
        <v>241</v>
      </c>
      <c r="B13" s="48" t="s">
        <v>242</v>
      </c>
      <c r="C13" s="49" t="s">
        <v>259</v>
      </c>
      <c r="D13" s="47" t="s">
        <v>244</v>
      </c>
      <c r="E13" s="47" t="s">
        <v>251</v>
      </c>
      <c r="F13" s="47" t="s">
        <v>260</v>
      </c>
      <c r="G13" s="47" t="s">
        <v>245</v>
      </c>
      <c r="H13" s="47" t="s">
        <v>261</v>
      </c>
      <c r="I13" s="47"/>
      <c r="J13" s="47"/>
      <c r="K13" s="47"/>
      <c r="L13" s="47"/>
      <c r="M13" s="47" t="s">
        <v>253</v>
      </c>
      <c r="N13" s="47">
        <v>20</v>
      </c>
      <c r="O13" s="47" t="s">
        <v>247</v>
      </c>
      <c r="P13" s="48" t="s">
        <v>139</v>
      </c>
      <c r="Q13" s="79">
        <v>721000000</v>
      </c>
      <c r="R13" s="79">
        <v>0</v>
      </c>
      <c r="S13" s="79">
        <v>0</v>
      </c>
      <c r="T13" s="79">
        <v>721000000</v>
      </c>
      <c r="U13" s="79">
        <v>0</v>
      </c>
      <c r="V13" s="79">
        <v>0</v>
      </c>
      <c r="W13" s="79">
        <v>721000000</v>
      </c>
      <c r="X13" s="79">
        <v>0</v>
      </c>
      <c r="Y13" s="79">
        <v>0</v>
      </c>
      <c r="Z13" s="79">
        <v>0</v>
      </c>
      <c r="AA13" s="79">
        <v>0</v>
      </c>
      <c r="AB13" s="79">
        <f t="shared" si="0"/>
        <v>721000000</v>
      </c>
    </row>
    <row r="14" spans="1:29" ht="15" customHeight="1">
      <c r="A14" s="47" t="s">
        <v>241</v>
      </c>
      <c r="B14" s="48" t="s">
        <v>242</v>
      </c>
      <c r="C14" s="49" t="s">
        <v>262</v>
      </c>
      <c r="D14" s="47" t="s">
        <v>244</v>
      </c>
      <c r="E14" s="47" t="s">
        <v>251</v>
      </c>
      <c r="F14" s="47" t="s">
        <v>260</v>
      </c>
      <c r="G14" s="47" t="s">
        <v>245</v>
      </c>
      <c r="H14" s="47" t="s">
        <v>263</v>
      </c>
      <c r="I14" s="47"/>
      <c r="J14" s="47"/>
      <c r="K14" s="47"/>
      <c r="L14" s="47"/>
      <c r="M14" s="47" t="s">
        <v>253</v>
      </c>
      <c r="N14" s="47">
        <v>20</v>
      </c>
      <c r="O14" s="47" t="s">
        <v>247</v>
      </c>
      <c r="P14" s="48" t="s">
        <v>122</v>
      </c>
      <c r="Q14" s="79">
        <v>52000000</v>
      </c>
      <c r="R14" s="79">
        <v>0</v>
      </c>
      <c r="S14" s="79">
        <v>0</v>
      </c>
      <c r="T14" s="79">
        <v>52000000</v>
      </c>
      <c r="U14" s="79">
        <v>0</v>
      </c>
      <c r="V14" s="79">
        <v>0</v>
      </c>
      <c r="W14" s="79">
        <v>52000000</v>
      </c>
      <c r="X14" s="79">
        <v>0</v>
      </c>
      <c r="Y14" s="79">
        <v>0</v>
      </c>
      <c r="Z14" s="79">
        <v>0</v>
      </c>
      <c r="AA14" s="79">
        <v>0</v>
      </c>
      <c r="AB14" s="79">
        <f t="shared" si="0"/>
        <v>52000000</v>
      </c>
    </row>
    <row r="15" spans="1:29" ht="15" customHeight="1">
      <c r="A15" s="47" t="s">
        <v>241</v>
      </c>
      <c r="B15" s="48" t="s">
        <v>242</v>
      </c>
      <c r="C15" s="49" t="s">
        <v>264</v>
      </c>
      <c r="D15" s="47" t="s">
        <v>244</v>
      </c>
      <c r="E15" s="47" t="s">
        <v>265</v>
      </c>
      <c r="F15" s="47" t="s">
        <v>245</v>
      </c>
      <c r="G15" s="47"/>
      <c r="H15" s="47"/>
      <c r="I15" s="47"/>
      <c r="J15" s="47"/>
      <c r="K15" s="47"/>
      <c r="L15" s="47"/>
      <c r="M15" s="47" t="s">
        <v>246</v>
      </c>
      <c r="N15" s="47">
        <v>10</v>
      </c>
      <c r="O15" s="47" t="s">
        <v>247</v>
      </c>
      <c r="P15" s="48" t="s">
        <v>160</v>
      </c>
      <c r="Q15" s="79">
        <v>425000000</v>
      </c>
      <c r="R15" s="79">
        <v>0</v>
      </c>
      <c r="S15" s="79">
        <v>0</v>
      </c>
      <c r="T15" s="79">
        <v>425000000</v>
      </c>
      <c r="U15" s="79">
        <v>0</v>
      </c>
      <c r="V15" s="79">
        <v>304085788</v>
      </c>
      <c r="W15" s="79">
        <v>120914212</v>
      </c>
      <c r="X15" s="79">
        <v>304081554</v>
      </c>
      <c r="Y15" s="79">
        <v>304081554</v>
      </c>
      <c r="Z15" s="79">
        <v>304081554</v>
      </c>
      <c r="AA15" s="79">
        <v>303762334</v>
      </c>
      <c r="AB15" s="79">
        <f t="shared" si="0"/>
        <v>425000000</v>
      </c>
    </row>
    <row r="16" spans="1:29" ht="15" customHeight="1">
      <c r="A16" s="47" t="s">
        <v>241</v>
      </c>
      <c r="B16" s="48" t="s">
        <v>242</v>
      </c>
      <c r="C16" s="49" t="s">
        <v>264</v>
      </c>
      <c r="D16" s="47" t="s">
        <v>244</v>
      </c>
      <c r="E16" s="47" t="s">
        <v>265</v>
      </c>
      <c r="F16" s="47" t="s">
        <v>245</v>
      </c>
      <c r="G16" s="47"/>
      <c r="H16" s="47"/>
      <c r="I16" s="47"/>
      <c r="J16" s="47"/>
      <c r="K16" s="47"/>
      <c r="L16" s="47"/>
      <c r="M16" s="47" t="s">
        <v>253</v>
      </c>
      <c r="N16" s="47">
        <v>20</v>
      </c>
      <c r="O16" s="47" t="s">
        <v>247</v>
      </c>
      <c r="P16" s="48" t="s">
        <v>160</v>
      </c>
      <c r="Q16" s="79">
        <v>469000000</v>
      </c>
      <c r="R16" s="79">
        <v>0</v>
      </c>
      <c r="S16" s="79">
        <v>0</v>
      </c>
      <c r="T16" s="79">
        <v>469000000</v>
      </c>
      <c r="U16" s="79">
        <v>0</v>
      </c>
      <c r="V16" s="79">
        <v>110442981</v>
      </c>
      <c r="W16" s="79">
        <v>358557019</v>
      </c>
      <c r="X16" s="79">
        <v>107820981</v>
      </c>
      <c r="Y16" s="79">
        <v>107820981</v>
      </c>
      <c r="Z16" s="79">
        <v>107820981</v>
      </c>
      <c r="AA16" s="79">
        <v>107820981</v>
      </c>
      <c r="AB16" s="79">
        <f t="shared" si="0"/>
        <v>469000000</v>
      </c>
    </row>
    <row r="17" spans="1:28" ht="15" customHeight="1">
      <c r="A17" s="47" t="s">
        <v>241</v>
      </c>
      <c r="B17" s="48" t="s">
        <v>242</v>
      </c>
      <c r="C17" s="49" t="s">
        <v>266</v>
      </c>
      <c r="D17" s="47" t="s">
        <v>244</v>
      </c>
      <c r="E17" s="47" t="s">
        <v>265</v>
      </c>
      <c r="F17" s="47" t="s">
        <v>257</v>
      </c>
      <c r="G17" s="47" t="s">
        <v>245</v>
      </c>
      <c r="H17" s="47"/>
      <c r="I17" s="47"/>
      <c r="J17" s="47"/>
      <c r="K17" s="47"/>
      <c r="L17" s="47"/>
      <c r="M17" s="47" t="s">
        <v>253</v>
      </c>
      <c r="N17" s="47">
        <v>20</v>
      </c>
      <c r="O17" s="47" t="s">
        <v>247</v>
      </c>
      <c r="P17" s="48" t="s">
        <v>155</v>
      </c>
      <c r="Q17" s="79">
        <v>280000000</v>
      </c>
      <c r="R17" s="79">
        <v>0</v>
      </c>
      <c r="S17" s="79">
        <v>0</v>
      </c>
      <c r="T17" s="79">
        <v>280000000</v>
      </c>
      <c r="U17" s="79">
        <v>0</v>
      </c>
      <c r="V17" s="79">
        <v>0</v>
      </c>
      <c r="W17" s="79">
        <v>280000000</v>
      </c>
      <c r="X17" s="79">
        <v>0</v>
      </c>
      <c r="Y17" s="79">
        <v>0</v>
      </c>
      <c r="Z17" s="79">
        <v>0</v>
      </c>
      <c r="AA17" s="79">
        <v>0</v>
      </c>
      <c r="AB17" s="79">
        <f t="shared" si="0"/>
        <v>280000000</v>
      </c>
    </row>
    <row r="18" spans="1:28" ht="15" customHeight="1">
      <c r="A18" s="47" t="s">
        <v>241</v>
      </c>
      <c r="B18" s="48" t="s">
        <v>242</v>
      </c>
      <c r="C18" s="49" t="s">
        <v>267</v>
      </c>
      <c r="D18" s="47" t="s">
        <v>22</v>
      </c>
      <c r="E18" s="47" t="s">
        <v>268</v>
      </c>
      <c r="F18" s="47" t="s">
        <v>269</v>
      </c>
      <c r="G18" s="47" t="s">
        <v>270</v>
      </c>
      <c r="H18" s="47"/>
      <c r="I18" s="47"/>
      <c r="J18" s="47"/>
      <c r="K18" s="47"/>
      <c r="L18" s="47"/>
      <c r="M18" s="47" t="s">
        <v>246</v>
      </c>
      <c r="N18" s="47">
        <v>11</v>
      </c>
      <c r="O18" s="47" t="s">
        <v>247</v>
      </c>
      <c r="P18" s="48" t="s">
        <v>192</v>
      </c>
      <c r="Q18" s="79">
        <v>1036559168</v>
      </c>
      <c r="R18" s="79">
        <v>0</v>
      </c>
      <c r="S18" s="79">
        <v>0</v>
      </c>
      <c r="T18" s="79">
        <v>1036559168</v>
      </c>
      <c r="U18" s="79">
        <v>0</v>
      </c>
      <c r="V18" s="79">
        <v>840037622</v>
      </c>
      <c r="W18" s="79">
        <v>196521546</v>
      </c>
      <c r="X18" s="79">
        <v>838027806</v>
      </c>
      <c r="Y18" s="79">
        <v>349132683</v>
      </c>
      <c r="Z18" s="79">
        <v>349132683</v>
      </c>
      <c r="AA18" s="79">
        <v>349132683</v>
      </c>
      <c r="AB18" s="79">
        <f t="shared" si="0"/>
        <v>1036559168</v>
      </c>
    </row>
    <row r="19" spans="1:28" ht="15" customHeight="1">
      <c r="A19" s="47" t="s">
        <v>241</v>
      </c>
      <c r="B19" s="48" t="s">
        <v>242</v>
      </c>
      <c r="C19" s="49" t="s">
        <v>267</v>
      </c>
      <c r="D19" s="47" t="s">
        <v>22</v>
      </c>
      <c r="E19" s="47" t="s">
        <v>268</v>
      </c>
      <c r="F19" s="47" t="s">
        <v>269</v>
      </c>
      <c r="G19" s="47" t="s">
        <v>270</v>
      </c>
      <c r="H19" s="47"/>
      <c r="I19" s="47"/>
      <c r="J19" s="47"/>
      <c r="K19" s="47"/>
      <c r="L19" s="47"/>
      <c r="M19" s="47" t="s">
        <v>253</v>
      </c>
      <c r="N19" s="47">
        <v>20</v>
      </c>
      <c r="O19" s="47" t="s">
        <v>247</v>
      </c>
      <c r="P19" s="48" t="s">
        <v>192</v>
      </c>
      <c r="Q19" s="79">
        <v>834778626</v>
      </c>
      <c r="R19" s="79">
        <v>0</v>
      </c>
      <c r="S19" s="79">
        <v>0</v>
      </c>
      <c r="T19" s="79">
        <v>834778626</v>
      </c>
      <c r="U19" s="79">
        <v>0</v>
      </c>
      <c r="V19" s="79">
        <v>700819855</v>
      </c>
      <c r="W19" s="79">
        <v>133958771</v>
      </c>
      <c r="X19" s="79">
        <v>686403616</v>
      </c>
      <c r="Y19" s="79">
        <v>323741029</v>
      </c>
      <c r="Z19" s="79">
        <v>323741029</v>
      </c>
      <c r="AA19" s="79">
        <v>323741029</v>
      </c>
      <c r="AB19" s="79">
        <f t="shared" si="0"/>
        <v>834778626</v>
      </c>
    </row>
    <row r="20" spans="1:28" ht="15" customHeight="1">
      <c r="A20" s="47" t="s">
        <v>241</v>
      </c>
      <c r="B20" s="48" t="s">
        <v>242</v>
      </c>
      <c r="C20" s="49" t="s">
        <v>271</v>
      </c>
      <c r="D20" s="47" t="s">
        <v>22</v>
      </c>
      <c r="E20" s="47" t="s">
        <v>268</v>
      </c>
      <c r="F20" s="47" t="s">
        <v>269</v>
      </c>
      <c r="G20" s="47" t="s">
        <v>272</v>
      </c>
      <c r="H20" s="47"/>
      <c r="I20" s="47"/>
      <c r="J20" s="47"/>
      <c r="K20" s="47"/>
      <c r="L20" s="47"/>
      <c r="M20" s="47" t="s">
        <v>246</v>
      </c>
      <c r="N20" s="47">
        <v>11</v>
      </c>
      <c r="O20" s="47" t="s">
        <v>247</v>
      </c>
      <c r="P20" s="48" t="s">
        <v>195</v>
      </c>
      <c r="Q20" s="79">
        <v>3839249599</v>
      </c>
      <c r="R20" s="79">
        <v>0</v>
      </c>
      <c r="S20" s="79">
        <v>0</v>
      </c>
      <c r="T20" s="79">
        <v>3839249599</v>
      </c>
      <c r="U20" s="79">
        <v>0</v>
      </c>
      <c r="V20" s="79">
        <v>3348997678</v>
      </c>
      <c r="W20" s="79">
        <v>490251921</v>
      </c>
      <c r="X20" s="79">
        <v>3174713259.9400001</v>
      </c>
      <c r="Y20" s="79">
        <v>1326224984.8</v>
      </c>
      <c r="Z20" s="79">
        <v>1314660617.54</v>
      </c>
      <c r="AA20" s="79">
        <v>1314660617.54</v>
      </c>
      <c r="AB20" s="79">
        <f t="shared" si="0"/>
        <v>3839249599</v>
      </c>
    </row>
    <row r="21" spans="1:28" ht="15" customHeight="1">
      <c r="A21" s="47" t="s">
        <v>241</v>
      </c>
      <c r="B21" s="48" t="s">
        <v>242</v>
      </c>
      <c r="C21" s="49" t="s">
        <v>271</v>
      </c>
      <c r="D21" s="47" t="s">
        <v>22</v>
      </c>
      <c r="E21" s="47" t="s">
        <v>268</v>
      </c>
      <c r="F21" s="47" t="s">
        <v>269</v>
      </c>
      <c r="G21" s="47" t="s">
        <v>272</v>
      </c>
      <c r="H21" s="47"/>
      <c r="I21" s="47"/>
      <c r="J21" s="47"/>
      <c r="K21" s="47"/>
      <c r="L21" s="47"/>
      <c r="M21" s="47" t="s">
        <v>253</v>
      </c>
      <c r="N21" s="47">
        <v>20</v>
      </c>
      <c r="O21" s="47" t="s">
        <v>247</v>
      </c>
      <c r="P21" s="48" t="s">
        <v>195</v>
      </c>
      <c r="Q21" s="79">
        <v>5990764260</v>
      </c>
      <c r="R21" s="79">
        <v>0</v>
      </c>
      <c r="S21" s="79">
        <v>0</v>
      </c>
      <c r="T21" s="79">
        <v>5990764260</v>
      </c>
      <c r="U21" s="79">
        <v>0</v>
      </c>
      <c r="V21" s="79">
        <v>5578392418.9399996</v>
      </c>
      <c r="W21" s="79">
        <v>412371841.06</v>
      </c>
      <c r="X21" s="79">
        <v>3756630336.1599998</v>
      </c>
      <c r="Y21" s="79">
        <v>1467344023.1600001</v>
      </c>
      <c r="Z21" s="79">
        <v>1438307261.1600001</v>
      </c>
      <c r="AA21" s="79">
        <v>1438307261.1600001</v>
      </c>
      <c r="AB21" s="79">
        <f t="shared" si="0"/>
        <v>5990764260</v>
      </c>
    </row>
    <row r="22" spans="1:28" ht="15" customHeight="1">
      <c r="A22" s="47" t="s">
        <v>241</v>
      </c>
      <c r="B22" s="48" t="s">
        <v>242</v>
      </c>
      <c r="C22" s="49" t="s">
        <v>273</v>
      </c>
      <c r="D22" s="47" t="s">
        <v>22</v>
      </c>
      <c r="E22" s="47" t="s">
        <v>274</v>
      </c>
      <c r="F22" s="47" t="s">
        <v>269</v>
      </c>
      <c r="G22" s="47" t="s">
        <v>275</v>
      </c>
      <c r="H22" s="47"/>
      <c r="I22" s="47"/>
      <c r="J22" s="47"/>
      <c r="K22" s="47"/>
      <c r="L22" s="47"/>
      <c r="M22" s="47" t="s">
        <v>246</v>
      </c>
      <c r="N22" s="47">
        <v>11</v>
      </c>
      <c r="O22" s="47" t="s">
        <v>247</v>
      </c>
      <c r="P22" s="48" t="s">
        <v>189</v>
      </c>
      <c r="Q22" s="79">
        <v>1170510266</v>
      </c>
      <c r="R22" s="79">
        <v>0</v>
      </c>
      <c r="S22" s="79">
        <v>0</v>
      </c>
      <c r="T22" s="79">
        <v>1170510266</v>
      </c>
      <c r="U22" s="79">
        <v>0</v>
      </c>
      <c r="V22" s="79">
        <v>1140042112</v>
      </c>
      <c r="W22" s="79">
        <v>30468154</v>
      </c>
      <c r="X22" s="79">
        <v>1137703473</v>
      </c>
      <c r="Y22" s="79">
        <v>581118101.39999998</v>
      </c>
      <c r="Z22" s="79">
        <v>581118101.39999998</v>
      </c>
      <c r="AA22" s="79">
        <v>581118101.39999998</v>
      </c>
      <c r="AB22" s="79">
        <f t="shared" si="0"/>
        <v>1170510266</v>
      </c>
    </row>
    <row r="23" spans="1:28" ht="15" customHeight="1">
      <c r="A23" s="47" t="s">
        <v>241</v>
      </c>
      <c r="B23" s="48" t="s">
        <v>242</v>
      </c>
      <c r="C23" s="49" t="s">
        <v>273</v>
      </c>
      <c r="D23" s="47" t="s">
        <v>22</v>
      </c>
      <c r="E23" s="47" t="s">
        <v>274</v>
      </c>
      <c r="F23" s="47" t="s">
        <v>269</v>
      </c>
      <c r="G23" s="47" t="s">
        <v>275</v>
      </c>
      <c r="H23" s="47"/>
      <c r="I23" s="47"/>
      <c r="J23" s="47"/>
      <c r="K23" s="47"/>
      <c r="L23" s="47"/>
      <c r="M23" s="47" t="s">
        <v>253</v>
      </c>
      <c r="N23" s="47">
        <v>20</v>
      </c>
      <c r="O23" s="47" t="s">
        <v>247</v>
      </c>
      <c r="P23" s="48" t="s">
        <v>189</v>
      </c>
      <c r="Q23" s="79">
        <v>11116476893</v>
      </c>
      <c r="R23" s="79">
        <v>0</v>
      </c>
      <c r="S23" s="79">
        <v>0</v>
      </c>
      <c r="T23" s="79">
        <v>11116476893</v>
      </c>
      <c r="U23" s="79">
        <v>0</v>
      </c>
      <c r="V23" s="79">
        <v>171388474</v>
      </c>
      <c r="W23" s="79">
        <v>10945088419</v>
      </c>
      <c r="X23" s="79">
        <v>130897686</v>
      </c>
      <c r="Y23" s="79">
        <v>113791904</v>
      </c>
      <c r="Z23" s="79">
        <v>113791904</v>
      </c>
      <c r="AA23" s="79">
        <v>113791904</v>
      </c>
      <c r="AB23" s="79">
        <f t="shared" si="0"/>
        <v>11116476893</v>
      </c>
    </row>
    <row r="24" spans="1:28" ht="15" customHeight="1">
      <c r="A24" s="47" t="s">
        <v>241</v>
      </c>
      <c r="B24" s="48" t="s">
        <v>242</v>
      </c>
      <c r="C24" s="49" t="s">
        <v>276</v>
      </c>
      <c r="D24" s="47" t="s">
        <v>22</v>
      </c>
      <c r="E24" s="47" t="s">
        <v>277</v>
      </c>
      <c r="F24" s="47" t="s">
        <v>269</v>
      </c>
      <c r="G24" s="47" t="s">
        <v>275</v>
      </c>
      <c r="H24" s="47"/>
      <c r="I24" s="47"/>
      <c r="J24" s="47"/>
      <c r="K24" s="47"/>
      <c r="L24" s="47"/>
      <c r="M24" s="47" t="s">
        <v>246</v>
      </c>
      <c r="N24" s="47">
        <v>11</v>
      </c>
      <c r="O24" s="47" t="s">
        <v>247</v>
      </c>
      <c r="P24" s="48" t="s">
        <v>166</v>
      </c>
      <c r="Q24" s="79">
        <v>10334515783</v>
      </c>
      <c r="R24" s="79">
        <v>0</v>
      </c>
      <c r="S24" s="79">
        <v>0</v>
      </c>
      <c r="T24" s="79">
        <v>10334515783</v>
      </c>
      <c r="U24" s="79">
        <v>0</v>
      </c>
      <c r="V24" s="79">
        <v>8721652092</v>
      </c>
      <c r="W24" s="79">
        <v>1612863691</v>
      </c>
      <c r="X24" s="79">
        <v>7745757389.5</v>
      </c>
      <c r="Y24" s="79">
        <v>3136403899.4899998</v>
      </c>
      <c r="Z24" s="79">
        <v>3097003751.1999998</v>
      </c>
      <c r="AA24" s="79">
        <v>3096493378.1999998</v>
      </c>
      <c r="AB24" s="79">
        <f t="shared" si="0"/>
        <v>10334515783</v>
      </c>
    </row>
    <row r="25" spans="1:28" ht="15" customHeight="1">
      <c r="A25" s="47" t="s">
        <v>241</v>
      </c>
      <c r="B25" s="48" t="s">
        <v>242</v>
      </c>
      <c r="C25" s="49" t="s">
        <v>276</v>
      </c>
      <c r="D25" s="47" t="s">
        <v>22</v>
      </c>
      <c r="E25" s="47" t="s">
        <v>277</v>
      </c>
      <c r="F25" s="47" t="s">
        <v>269</v>
      </c>
      <c r="G25" s="47" t="s">
        <v>275</v>
      </c>
      <c r="H25" s="47"/>
      <c r="I25" s="47"/>
      <c r="J25" s="47"/>
      <c r="K25" s="47"/>
      <c r="L25" s="47"/>
      <c r="M25" s="47" t="s">
        <v>246</v>
      </c>
      <c r="N25" s="47">
        <v>14</v>
      </c>
      <c r="O25" s="47" t="s">
        <v>247</v>
      </c>
      <c r="P25" s="48" t="s">
        <v>166</v>
      </c>
      <c r="Q25" s="79">
        <v>134445997196</v>
      </c>
      <c r="R25" s="79">
        <v>0</v>
      </c>
      <c r="S25" s="79">
        <v>0</v>
      </c>
      <c r="T25" s="79">
        <v>134445997196</v>
      </c>
      <c r="U25" s="79">
        <v>0</v>
      </c>
      <c r="V25" s="79">
        <v>34665382148.82</v>
      </c>
      <c r="W25" s="79">
        <v>99780615047.179993</v>
      </c>
      <c r="X25" s="79">
        <v>19927013236</v>
      </c>
      <c r="Y25" s="79">
        <v>2787455862.5999999</v>
      </c>
      <c r="Z25" s="79">
        <v>1171942243.5999999</v>
      </c>
      <c r="AA25" s="79">
        <v>1171942243.5999999</v>
      </c>
      <c r="AB25" s="79">
        <f t="shared" si="0"/>
        <v>134445997196</v>
      </c>
    </row>
    <row r="26" spans="1:28" ht="15" customHeight="1">
      <c r="A26" s="47" t="s">
        <v>241</v>
      </c>
      <c r="B26" s="48" t="s">
        <v>242</v>
      </c>
      <c r="C26" s="49" t="s">
        <v>276</v>
      </c>
      <c r="D26" s="47" t="s">
        <v>22</v>
      </c>
      <c r="E26" s="47" t="s">
        <v>277</v>
      </c>
      <c r="F26" s="47" t="s">
        <v>269</v>
      </c>
      <c r="G26" s="47" t="s">
        <v>275</v>
      </c>
      <c r="H26" s="47"/>
      <c r="I26" s="47"/>
      <c r="J26" s="47"/>
      <c r="K26" s="47"/>
      <c r="L26" s="47"/>
      <c r="M26" s="47" t="s">
        <v>253</v>
      </c>
      <c r="N26" s="47">
        <v>20</v>
      </c>
      <c r="O26" s="47" t="s">
        <v>247</v>
      </c>
      <c r="P26" s="48" t="s">
        <v>166</v>
      </c>
      <c r="Q26" s="79">
        <v>28514586583</v>
      </c>
      <c r="R26" s="79">
        <v>0</v>
      </c>
      <c r="S26" s="79">
        <v>0</v>
      </c>
      <c r="T26" s="79">
        <v>28514586583</v>
      </c>
      <c r="U26" s="79">
        <v>0</v>
      </c>
      <c r="V26" s="79">
        <v>14626810621</v>
      </c>
      <c r="W26" s="79">
        <v>13887775962</v>
      </c>
      <c r="X26" s="79">
        <v>10813513019.969999</v>
      </c>
      <c r="Y26" s="79">
        <v>3441982590.9400001</v>
      </c>
      <c r="Z26" s="79">
        <v>3366582611.9400001</v>
      </c>
      <c r="AA26" s="79">
        <v>3366582611.9400001</v>
      </c>
      <c r="AB26" s="79">
        <f t="shared" si="0"/>
        <v>28514586583</v>
      </c>
    </row>
    <row r="27" spans="1:28" ht="15" customHeight="1">
      <c r="A27" s="47" t="s">
        <v>241</v>
      </c>
      <c r="B27" s="48" t="s">
        <v>242</v>
      </c>
      <c r="C27" s="49" t="s">
        <v>278</v>
      </c>
      <c r="D27" s="47" t="s">
        <v>22</v>
      </c>
      <c r="E27" s="47" t="s">
        <v>279</v>
      </c>
      <c r="F27" s="47" t="s">
        <v>269</v>
      </c>
      <c r="G27" s="47" t="s">
        <v>280</v>
      </c>
      <c r="H27" s="47"/>
      <c r="I27" s="47"/>
      <c r="J27" s="47"/>
      <c r="K27" s="47"/>
      <c r="L27" s="47"/>
      <c r="M27" s="47" t="s">
        <v>246</v>
      </c>
      <c r="N27" s="47">
        <v>11</v>
      </c>
      <c r="O27" s="47" t="s">
        <v>247</v>
      </c>
      <c r="P27" s="48" t="s">
        <v>175</v>
      </c>
      <c r="Q27" s="79">
        <v>117931087</v>
      </c>
      <c r="R27" s="79">
        <v>0</v>
      </c>
      <c r="S27" s="79">
        <v>0</v>
      </c>
      <c r="T27" s="79">
        <v>117931087</v>
      </c>
      <c r="U27" s="79">
        <v>0</v>
      </c>
      <c r="V27" s="79">
        <v>106068934</v>
      </c>
      <c r="W27" s="79">
        <v>11862153</v>
      </c>
      <c r="X27" s="79">
        <v>106068934</v>
      </c>
      <c r="Y27" s="79">
        <v>82691623</v>
      </c>
      <c r="Z27" s="79">
        <v>75361257</v>
      </c>
      <c r="AA27" s="79">
        <v>75361257</v>
      </c>
      <c r="AB27" s="79">
        <f t="shared" si="0"/>
        <v>117931087</v>
      </c>
    </row>
    <row r="28" spans="1:28" ht="15" customHeight="1">
      <c r="A28" s="47" t="s">
        <v>241</v>
      </c>
      <c r="B28" s="48" t="s">
        <v>242</v>
      </c>
      <c r="C28" s="49" t="s">
        <v>278</v>
      </c>
      <c r="D28" s="47" t="s">
        <v>22</v>
      </c>
      <c r="E28" s="47" t="s">
        <v>279</v>
      </c>
      <c r="F28" s="47" t="s">
        <v>269</v>
      </c>
      <c r="G28" s="47" t="s">
        <v>280</v>
      </c>
      <c r="H28" s="47"/>
      <c r="I28" s="47"/>
      <c r="J28" s="47"/>
      <c r="K28" s="47"/>
      <c r="L28" s="47"/>
      <c r="M28" s="47" t="s">
        <v>253</v>
      </c>
      <c r="N28" s="47">
        <v>20</v>
      </c>
      <c r="O28" s="47" t="s">
        <v>247</v>
      </c>
      <c r="P28" s="48" t="s">
        <v>175</v>
      </c>
      <c r="Q28" s="79">
        <v>3673814716</v>
      </c>
      <c r="R28" s="79">
        <v>0</v>
      </c>
      <c r="S28" s="79">
        <v>0</v>
      </c>
      <c r="T28" s="79">
        <v>3673814716</v>
      </c>
      <c r="U28" s="79">
        <v>0</v>
      </c>
      <c r="V28" s="79">
        <v>921667713</v>
      </c>
      <c r="W28" s="79">
        <v>2752147003</v>
      </c>
      <c r="X28" s="79">
        <v>786683726.82000005</v>
      </c>
      <c r="Y28" s="79">
        <v>362543203</v>
      </c>
      <c r="Z28" s="79">
        <v>343133957</v>
      </c>
      <c r="AA28" s="79">
        <v>343133957</v>
      </c>
      <c r="AB28" s="79">
        <f t="shared" si="0"/>
        <v>3673814716</v>
      </c>
    </row>
    <row r="29" spans="1:28" ht="15" customHeight="1">
      <c r="A29" s="47" t="s">
        <v>241</v>
      </c>
      <c r="B29" s="48" t="s">
        <v>242</v>
      </c>
      <c r="C29" s="49" t="s">
        <v>281</v>
      </c>
      <c r="D29" s="47" t="s">
        <v>22</v>
      </c>
      <c r="E29" s="47" t="s">
        <v>282</v>
      </c>
      <c r="F29" s="47" t="s">
        <v>269</v>
      </c>
      <c r="G29" s="47" t="s">
        <v>283</v>
      </c>
      <c r="H29" s="47"/>
      <c r="I29" s="47"/>
      <c r="J29" s="47"/>
      <c r="K29" s="47"/>
      <c r="L29" s="47"/>
      <c r="M29" s="47" t="s">
        <v>246</v>
      </c>
      <c r="N29" s="47">
        <v>11</v>
      </c>
      <c r="O29" s="47" t="s">
        <v>247</v>
      </c>
      <c r="P29" s="48" t="s">
        <v>180</v>
      </c>
      <c r="Q29" s="79">
        <v>2562805098</v>
      </c>
      <c r="R29" s="79">
        <v>0</v>
      </c>
      <c r="S29" s="79">
        <v>0</v>
      </c>
      <c r="T29" s="79">
        <v>2562805098</v>
      </c>
      <c r="U29" s="79">
        <v>0</v>
      </c>
      <c r="V29" s="79">
        <v>2501098068</v>
      </c>
      <c r="W29" s="79">
        <v>61707030</v>
      </c>
      <c r="X29" s="79">
        <v>816708130.03999996</v>
      </c>
      <c r="Y29" s="79">
        <v>203684976</v>
      </c>
      <c r="Z29" s="79">
        <v>176143175</v>
      </c>
      <c r="AA29" s="79">
        <v>176143175</v>
      </c>
      <c r="AB29" s="79">
        <f t="shared" si="0"/>
        <v>2562805098</v>
      </c>
    </row>
    <row r="30" spans="1:28" ht="15" customHeight="1">
      <c r="A30" s="47" t="s">
        <v>241</v>
      </c>
      <c r="B30" s="48" t="s">
        <v>242</v>
      </c>
      <c r="C30" s="49" t="s">
        <v>281</v>
      </c>
      <c r="D30" s="47" t="s">
        <v>22</v>
      </c>
      <c r="E30" s="47" t="s">
        <v>282</v>
      </c>
      <c r="F30" s="47" t="s">
        <v>269</v>
      </c>
      <c r="G30" s="47" t="s">
        <v>283</v>
      </c>
      <c r="H30" s="47"/>
      <c r="I30" s="47"/>
      <c r="J30" s="47"/>
      <c r="K30" s="47"/>
      <c r="L30" s="47"/>
      <c r="M30" s="47" t="s">
        <v>253</v>
      </c>
      <c r="N30" s="47">
        <v>20</v>
      </c>
      <c r="O30" s="47" t="s">
        <v>247</v>
      </c>
      <c r="P30" s="48" t="s">
        <v>180</v>
      </c>
      <c r="Q30" s="79">
        <v>3402445240</v>
      </c>
      <c r="R30" s="79">
        <v>0</v>
      </c>
      <c r="S30" s="79">
        <v>0</v>
      </c>
      <c r="T30" s="79">
        <v>3402445240</v>
      </c>
      <c r="U30" s="79">
        <v>0</v>
      </c>
      <c r="V30" s="79">
        <v>3349838244</v>
      </c>
      <c r="W30" s="79">
        <v>52606996</v>
      </c>
      <c r="X30" s="79">
        <v>3224092364</v>
      </c>
      <c r="Y30" s="79">
        <v>1129059342</v>
      </c>
      <c r="Z30" s="79">
        <v>1040619610</v>
      </c>
      <c r="AA30" s="79">
        <v>1040619610</v>
      </c>
      <c r="AB30" s="79">
        <f t="shared" si="0"/>
        <v>3402445240</v>
      </c>
    </row>
    <row r="31" spans="1:28" ht="15" customHeight="1">
      <c r="A31" s="47" t="s">
        <v>241</v>
      </c>
      <c r="B31" s="48" t="s">
        <v>242</v>
      </c>
      <c r="C31" s="49" t="s">
        <v>284</v>
      </c>
      <c r="D31" s="47" t="s">
        <v>22</v>
      </c>
      <c r="E31" s="47" t="s">
        <v>282</v>
      </c>
      <c r="F31" s="47" t="s">
        <v>269</v>
      </c>
      <c r="G31" s="47" t="s">
        <v>285</v>
      </c>
      <c r="H31" s="47"/>
      <c r="I31" s="47"/>
      <c r="J31" s="47"/>
      <c r="K31" s="47"/>
      <c r="L31" s="47"/>
      <c r="M31" s="47" t="s">
        <v>246</v>
      </c>
      <c r="N31" s="47">
        <v>11</v>
      </c>
      <c r="O31" s="47" t="s">
        <v>247</v>
      </c>
      <c r="P31" s="48" t="s">
        <v>185</v>
      </c>
      <c r="Q31" s="79">
        <v>1000000000</v>
      </c>
      <c r="R31" s="79">
        <v>0</v>
      </c>
      <c r="S31" s="79">
        <v>0</v>
      </c>
      <c r="T31" s="79">
        <v>1000000000</v>
      </c>
      <c r="U31" s="79">
        <v>0</v>
      </c>
      <c r="V31" s="79">
        <v>276428929</v>
      </c>
      <c r="W31" s="79">
        <v>723571071</v>
      </c>
      <c r="X31" s="79">
        <v>252262184</v>
      </c>
      <c r="Y31" s="79">
        <v>117384878</v>
      </c>
      <c r="Z31" s="79">
        <v>110054512</v>
      </c>
      <c r="AA31" s="79">
        <v>110054512</v>
      </c>
      <c r="AB31" s="79">
        <f t="shared" si="0"/>
        <v>1000000000</v>
      </c>
    </row>
    <row r="32" spans="1:28" ht="15" customHeight="1">
      <c r="A32" s="47" t="s">
        <v>241</v>
      </c>
      <c r="B32" s="48" t="s">
        <v>242</v>
      </c>
      <c r="C32" s="49" t="s">
        <v>284</v>
      </c>
      <c r="D32" s="47" t="s">
        <v>22</v>
      </c>
      <c r="E32" s="47" t="s">
        <v>282</v>
      </c>
      <c r="F32" s="47" t="s">
        <v>269</v>
      </c>
      <c r="G32" s="47" t="s">
        <v>285</v>
      </c>
      <c r="H32" s="47"/>
      <c r="I32" s="47"/>
      <c r="J32" s="47"/>
      <c r="K32" s="47"/>
      <c r="L32" s="47"/>
      <c r="M32" s="47" t="s">
        <v>253</v>
      </c>
      <c r="N32" s="47">
        <v>20</v>
      </c>
      <c r="O32" s="47" t="s">
        <v>247</v>
      </c>
      <c r="P32" s="48" t="s">
        <v>185</v>
      </c>
      <c r="Q32" s="79">
        <v>793530741</v>
      </c>
      <c r="R32" s="79">
        <v>0</v>
      </c>
      <c r="S32" s="79">
        <v>0</v>
      </c>
      <c r="T32" s="79">
        <v>793530741</v>
      </c>
      <c r="U32" s="79">
        <v>0</v>
      </c>
      <c r="V32" s="79">
        <v>104087600</v>
      </c>
      <c r="W32" s="79">
        <v>689443141</v>
      </c>
      <c r="X32" s="79">
        <v>104087600</v>
      </c>
      <c r="Y32" s="79">
        <v>59024000</v>
      </c>
      <c r="Z32" s="79">
        <v>59024000</v>
      </c>
      <c r="AA32" s="79">
        <v>59024000</v>
      </c>
      <c r="AB32" s="79">
        <f t="shared" si="0"/>
        <v>793530741</v>
      </c>
    </row>
    <row r="33" spans="1:28" ht="15" customHeight="1">
      <c r="A33" s="47" t="s">
        <v>241</v>
      </c>
      <c r="B33" s="48" t="s">
        <v>242</v>
      </c>
      <c r="C33" s="49" t="s">
        <v>286</v>
      </c>
      <c r="D33" s="47" t="s">
        <v>22</v>
      </c>
      <c r="E33" s="47" t="s">
        <v>282</v>
      </c>
      <c r="F33" s="47" t="s">
        <v>269</v>
      </c>
      <c r="G33" s="47" t="s">
        <v>270</v>
      </c>
      <c r="H33" s="47"/>
      <c r="I33" s="47"/>
      <c r="J33" s="47"/>
      <c r="K33" s="47"/>
      <c r="L33" s="47"/>
      <c r="M33" s="47" t="s">
        <v>246</v>
      </c>
      <c r="N33" s="47">
        <v>11</v>
      </c>
      <c r="O33" s="47" t="s">
        <v>247</v>
      </c>
      <c r="P33" s="48" t="s">
        <v>194</v>
      </c>
      <c r="Q33" s="79">
        <v>206818844</v>
      </c>
      <c r="R33" s="79">
        <v>0</v>
      </c>
      <c r="S33" s="79">
        <v>0</v>
      </c>
      <c r="T33" s="79">
        <v>206818844</v>
      </c>
      <c r="U33" s="79">
        <v>0</v>
      </c>
      <c r="V33" s="79">
        <v>206818844</v>
      </c>
      <c r="W33" s="79">
        <v>0</v>
      </c>
      <c r="X33" s="79">
        <v>163683451</v>
      </c>
      <c r="Y33" s="79">
        <v>66029459</v>
      </c>
      <c r="Z33" s="79">
        <v>66029459</v>
      </c>
      <c r="AA33" s="79">
        <v>66029459</v>
      </c>
      <c r="AB33" s="79">
        <f t="shared" si="0"/>
        <v>206818844</v>
      </c>
    </row>
    <row r="34" spans="1:28" ht="15" customHeight="1">
      <c r="A34" s="47" t="s">
        <v>241</v>
      </c>
      <c r="B34" s="48" t="s">
        <v>242</v>
      </c>
      <c r="C34" s="49" t="s">
        <v>287</v>
      </c>
      <c r="D34" s="47" t="s">
        <v>22</v>
      </c>
      <c r="E34" s="47" t="s">
        <v>282</v>
      </c>
      <c r="F34" s="47" t="s">
        <v>269</v>
      </c>
      <c r="G34" s="47" t="s">
        <v>272</v>
      </c>
      <c r="H34" s="47"/>
      <c r="I34" s="47"/>
      <c r="J34" s="47"/>
      <c r="K34" s="47"/>
      <c r="L34" s="47"/>
      <c r="M34" s="47" t="s">
        <v>246</v>
      </c>
      <c r="N34" s="47">
        <v>11</v>
      </c>
      <c r="O34" s="47" t="s">
        <v>247</v>
      </c>
      <c r="P34" s="48" t="s">
        <v>188</v>
      </c>
      <c r="Q34" s="79">
        <v>54006100</v>
      </c>
      <c r="R34" s="79">
        <v>0</v>
      </c>
      <c r="S34" s="79">
        <v>0</v>
      </c>
      <c r="T34" s="79">
        <v>54006100</v>
      </c>
      <c r="U34" s="79">
        <v>0</v>
      </c>
      <c r="V34" s="79">
        <v>14937974</v>
      </c>
      <c r="W34" s="79">
        <v>39068126</v>
      </c>
      <c r="X34" s="79">
        <v>13690828</v>
      </c>
      <c r="Y34" s="79">
        <v>8740540</v>
      </c>
      <c r="Z34" s="79">
        <v>8740540</v>
      </c>
      <c r="AA34" s="79">
        <v>8740540</v>
      </c>
      <c r="AB34" s="79">
        <f t="shared" si="0"/>
        <v>54006100</v>
      </c>
    </row>
    <row r="35" spans="1:28" ht="15" customHeight="1">
      <c r="A35" s="47" t="s">
        <v>241</v>
      </c>
      <c r="B35" s="48" t="s">
        <v>242</v>
      </c>
      <c r="C35" s="49" t="s">
        <v>287</v>
      </c>
      <c r="D35" s="47" t="s">
        <v>22</v>
      </c>
      <c r="E35" s="47" t="s">
        <v>282</v>
      </c>
      <c r="F35" s="47" t="s">
        <v>269</v>
      </c>
      <c r="G35" s="47" t="s">
        <v>272</v>
      </c>
      <c r="H35" s="47"/>
      <c r="I35" s="47"/>
      <c r="J35" s="47"/>
      <c r="K35" s="47"/>
      <c r="L35" s="47"/>
      <c r="M35" s="47" t="s">
        <v>253</v>
      </c>
      <c r="N35" s="47">
        <v>20</v>
      </c>
      <c r="O35" s="47" t="s">
        <v>247</v>
      </c>
      <c r="P35" s="48" t="s">
        <v>188</v>
      </c>
      <c r="Q35" s="79">
        <v>969041818</v>
      </c>
      <c r="R35" s="79">
        <v>0</v>
      </c>
      <c r="S35" s="79">
        <v>0</v>
      </c>
      <c r="T35" s="79">
        <v>969041818</v>
      </c>
      <c r="U35" s="79">
        <v>0</v>
      </c>
      <c r="V35" s="79">
        <v>916733960</v>
      </c>
      <c r="W35" s="79">
        <v>52307858</v>
      </c>
      <c r="X35" s="79">
        <v>909111380</v>
      </c>
      <c r="Y35" s="79">
        <v>322028520</v>
      </c>
      <c r="Z35" s="79">
        <v>322028520</v>
      </c>
      <c r="AA35" s="79">
        <v>322028520</v>
      </c>
      <c r="AB35" s="79">
        <f t="shared" si="0"/>
        <v>969041818</v>
      </c>
    </row>
  </sheetData>
  <autoFilter ref="A4:AC4" xr:uid="{00000000-0001-0000-0100-000000000000}"/>
  <pageMargins left="0.78740157480314998" right="0.78740157480314998" top="0.78740157480314998" bottom="0.78740157480314998" header="0.78740157480314998" footer="0.78740157480314998"/>
  <pageSetup paperSize="5" orientation="landscape" horizontalDpi="300" verticalDpi="300"/>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4"/>
  <dimension ref="A1:R57"/>
  <sheetViews>
    <sheetView showGridLines="0" workbookViewId="0">
      <pane ySplit="13" topLeftCell="A14" activePane="bottomLeft" state="frozen"/>
      <selection pane="bottomLeft"/>
      <selection activeCell="B20" sqref="B20"/>
    </sheetView>
  </sheetViews>
  <sheetFormatPr defaultColWidth="0" defaultRowHeight="15.95" zeroHeight="1"/>
  <cols>
    <col min="1" max="1" width="2.125" customWidth="1"/>
    <col min="2" max="2" width="53.375" customWidth="1"/>
    <col min="3" max="4" width="11" customWidth="1"/>
    <col min="5" max="5" width="7.625" bestFit="1" customWidth="1"/>
    <col min="6" max="6" width="3.875" customWidth="1"/>
    <col min="7" max="7" width="50.625" customWidth="1"/>
    <col min="8" max="8" width="44.125" customWidth="1"/>
    <col min="9" max="11" width="11" customWidth="1"/>
    <col min="12" max="12" width="4.625" customWidth="1"/>
    <col min="13" max="16384" width="11" hidden="1"/>
  </cols>
  <sheetData>
    <row r="1" spans="2:11"/>
    <row r="2" spans="2:11"/>
    <row r="3" spans="2:11"/>
    <row r="4" spans="2:11"/>
    <row r="5" spans="2:11"/>
    <row r="6" spans="2:11"/>
    <row r="7" spans="2:11"/>
    <row r="8" spans="2:11"/>
    <row r="9" spans="2:11"/>
    <row r="10" spans="2:11"/>
    <row r="11" spans="2:11">
      <c r="B11" s="234" t="s">
        <v>14262</v>
      </c>
      <c r="C11" s="234"/>
      <c r="D11" s="234"/>
      <c r="E11" s="234"/>
      <c r="G11" s="234" t="s">
        <v>14263</v>
      </c>
      <c r="H11" s="234"/>
      <c r="I11" s="234"/>
      <c r="J11" s="234"/>
      <c r="K11" s="234"/>
    </row>
    <row r="12" spans="2:11" ht="5.0999999999999996" customHeight="1"/>
    <row r="13" spans="2:11">
      <c r="B13" s="230" t="s">
        <v>12</v>
      </c>
      <c r="C13" s="230" t="s">
        <v>480</v>
      </c>
      <c r="D13" s="230" t="s">
        <v>14192</v>
      </c>
      <c r="E13" s="230" t="s">
        <v>14264</v>
      </c>
      <c r="G13" s="230" t="s">
        <v>11</v>
      </c>
      <c r="H13" s="230" t="s">
        <v>12</v>
      </c>
      <c r="I13" s="230" t="s">
        <v>480</v>
      </c>
      <c r="J13" s="230" t="s">
        <v>14192</v>
      </c>
      <c r="K13" s="230" t="s">
        <v>14264</v>
      </c>
    </row>
    <row r="14" spans="2:11">
      <c r="B14" t="str">
        <f>IF(Validaciones!AC4="","",Validaciones!AC4)</f>
        <v>Actividades de soporte realizadas</v>
      </c>
      <c r="C14">
        <f>IF(Validaciones!AD4="","",Validaciones!AD4)</f>
        <v>8000</v>
      </c>
      <c r="D14">
        <f>IF(Validaciones!AE4="","",Validaciones!AE4)</f>
        <v>2980</v>
      </c>
      <c r="E14" s="12">
        <f>IF(Validaciones!AF4="","",Validaciones!AF4)</f>
        <v>0.3725</v>
      </c>
      <c r="G14" t="str">
        <f>IF(Validaciones!AM4="","",Validaciones!AM4)</f>
        <v>Base de Datos del Diccionario geográfico</v>
      </c>
      <c r="H14" t="str">
        <f>IF(Validaciones!AN4="","",Validaciones!AN4)</f>
        <v>Registros del diccionario geográfico revisados</v>
      </c>
      <c r="I14">
        <f>IF(Validaciones!AO4="","",Validaciones!AO4)</f>
        <v>60000</v>
      </c>
      <c r="J14">
        <f>IF(Validaciones!AP4="","",Validaciones!AP4)</f>
        <v>0</v>
      </c>
      <c r="K14" s="12">
        <f>IF(Validaciones!AQ4="","",Validaciones!AQ4)</f>
        <v>0</v>
      </c>
    </row>
    <row r="15" spans="2:11">
      <c r="B15" t="str">
        <f>IF(Validaciones!AC5="","",Validaciones!AC5)</f>
        <v>Análisis geomorfológicos realizados</v>
      </c>
      <c r="C15">
        <f>IF(Validaciones!AD5="","",Validaciones!AD5)</f>
        <v>45000</v>
      </c>
      <c r="D15">
        <f>IF(Validaciones!AE5="","",Validaciones!AE5)</f>
        <v>0</v>
      </c>
      <c r="E15" s="12">
        <f>IF(Validaciones!AF5="","",Validaciones!AF5)</f>
        <v>0</v>
      </c>
      <c r="G15" t="str">
        <f>IF(Validaciones!AM5="","",Validaciones!AM5)</f>
        <v>Documentos de estudios técnicos de deslindes y de Territorios Indígenas</v>
      </c>
      <c r="H15" t="str">
        <f>IF(Validaciones!AN5="","",Validaciones!AN5)</f>
        <v>Documentos de estudios técnicos de deslindes y de Territorios Indígenas</v>
      </c>
      <c r="I15">
        <f>IF(Validaciones!AO5="","",Validaciones!AO5)</f>
        <v>158</v>
      </c>
      <c r="J15">
        <f>IF(Validaciones!AP5="","",Validaciones!AP5)</f>
        <v>30</v>
      </c>
      <c r="K15" s="12">
        <f>IF(Validaciones!AQ5="","",Validaciones!AQ5)</f>
        <v>0.18990000000000001</v>
      </c>
    </row>
    <row r="16" spans="2:11">
      <c r="B16" t="str">
        <f>IF(Validaciones!AC6="","",Validaciones!AC6)</f>
        <v>Auditorias internas de calidad</v>
      </c>
      <c r="C16">
        <f>IF(Validaciones!AD6="","",Validaciones!AD6)</f>
        <v>1</v>
      </c>
      <c r="D16">
        <f>IF(Validaciones!AE6="","",Validaciones!AE6)</f>
        <v>0</v>
      </c>
      <c r="E16" s="12">
        <f>IF(Validaciones!AF6="","",Validaciones!AF6)</f>
        <v>0</v>
      </c>
      <c r="G16" t="str">
        <f>IF(Validaciones!AM6="","",Validaciones!AM6)</f>
        <v>Documentos de estudios técnicos sobre geografía</v>
      </c>
      <c r="H16" t="str">
        <f>IF(Validaciones!AN6="","",Validaciones!AN6)</f>
        <v>Documentos de estudios técnicos sobre geografía elaborados</v>
      </c>
      <c r="I16">
        <f>IF(Validaciones!AO6="","",Validaciones!AO6)</f>
        <v>100</v>
      </c>
      <c r="J16">
        <f>IF(Validaciones!AP6="","",Validaciones!AP6)</f>
        <v>7</v>
      </c>
      <c r="K16" s="12">
        <f>IF(Validaciones!AQ6="","",Validaciones!AQ6)</f>
        <v>7.0000000000000007E-2</v>
      </c>
    </row>
    <row r="17" spans="2:11">
      <c r="B17" t="str">
        <f>IF(Validaciones!AC7="","",Validaciones!AC7)</f>
        <v>Avaluos comerciales realizados</v>
      </c>
      <c r="C17">
        <f>IF(Validaciones!AD7="","",Validaciones!AD7)</f>
        <v>7055</v>
      </c>
      <c r="D17">
        <f>IF(Validaciones!AE7="","",Validaciones!AE7)</f>
        <v>110</v>
      </c>
      <c r="E17" s="12">
        <f>IF(Validaciones!AF7="","",Validaciones!AF7)</f>
        <v>1.5599999999999999E-2</v>
      </c>
      <c r="G17" t="str">
        <f>IF(Validaciones!AM7="","",Validaciones!AM7)</f>
        <v>Documentos de Investigación</v>
      </c>
      <c r="H17" t="str">
        <f>IF(Validaciones!AN7="","",Validaciones!AN7)</f>
        <v>Documentos de Investigación generados</v>
      </c>
      <c r="I17">
        <f>IF(Validaciones!AO7="","",Validaciones!AO7)</f>
        <v>2</v>
      </c>
      <c r="J17">
        <f>IF(Validaciones!AP7="","",Validaciones!AP7)</f>
        <v>0</v>
      </c>
      <c r="K17" s="12">
        <f>IF(Validaciones!AQ7="","",Validaciones!AQ7)</f>
        <v>0</v>
      </c>
    </row>
    <row r="18" spans="2:11">
      <c r="B18" t="str">
        <f>IF(Validaciones!AC8="","",Validaciones!AC8)</f>
        <v>Contratos de obra física celebrados</v>
      </c>
      <c r="C18">
        <f>IF(Validaciones!AD8="","",Validaciones!AD8)</f>
        <v>2</v>
      </c>
      <c r="D18">
        <f>IF(Validaciones!AE8="","",Validaciones!AE8)</f>
        <v>0</v>
      </c>
      <c r="E18" s="12">
        <f>IF(Validaciones!AF8="","",Validaciones!AF8)</f>
        <v>0</v>
      </c>
      <c r="G18" t="str">
        <f>IF(Validaciones!AM8="","",Validaciones!AM8)</f>
        <v>Documentos de lineamientos técnicos</v>
      </c>
      <c r="H18" t="str">
        <f>IF(Validaciones!AN8="","",Validaciones!AN8)</f>
        <v>Documentos de lineamientos técnicos realizados</v>
      </c>
      <c r="I18">
        <f>IF(Validaciones!AO8="","",Validaciones!AO8)</f>
        <v>2</v>
      </c>
      <c r="J18">
        <f>IF(Validaciones!AP8="","",Validaciones!AP8)</f>
        <v>0.25</v>
      </c>
      <c r="K18" s="12">
        <f>IF(Validaciones!AQ8="","",Validaciones!AQ8)</f>
        <v>0.25</v>
      </c>
    </row>
    <row r="19" spans="2:11">
      <c r="B19" t="str">
        <f>IF(Validaciones!AC9="","",Validaciones!AC9)</f>
        <v>Convenios nuevos o en implementación</v>
      </c>
      <c r="C19">
        <f>IF(Validaciones!AD9="","",Validaciones!AD9)</f>
        <v>10</v>
      </c>
      <c r="D19">
        <f>IF(Validaciones!AE9="","",Validaciones!AE9)</f>
        <v>1</v>
      </c>
      <c r="E19" s="12">
        <f>IF(Validaciones!AF9="","",Validaciones!AF9)</f>
        <v>0.1</v>
      </c>
      <c r="G19" t="str">
        <f>IF(Validaciones!AM9="","",Validaciones!AM9)</f>
        <v>Documentos de planeación</v>
      </c>
      <c r="H19" t="str">
        <f>IF(Validaciones!AN9="","",Validaciones!AN9)</f>
        <v>Documentos de planeación realizados</v>
      </c>
      <c r="I19">
        <f>IF(Validaciones!AO9="","",Validaciones!AO9)</f>
        <v>2</v>
      </c>
      <c r="J19">
        <f>IF(Validaciones!AP9="","",Validaciones!AP9)</f>
        <v>0</v>
      </c>
      <c r="K19" s="12">
        <f>IF(Validaciones!AQ9="","",Validaciones!AQ9)</f>
        <v>0</v>
      </c>
    </row>
    <row r="20" spans="2:11">
      <c r="B20" t="str">
        <f>IF(Validaciones!AC10="","",Validaciones!AC10)</f>
        <v>Desarrollos informáticos adquiridos o actualizados</v>
      </c>
      <c r="C20">
        <f>IF(Validaciones!AD10="","",Validaciones!AD10)</f>
        <v>5</v>
      </c>
      <c r="D20">
        <f>IF(Validaciones!AE10="","",Validaciones!AE10)</f>
        <v>5</v>
      </c>
      <c r="E20" s="12">
        <f>IF(Validaciones!AF10="","",Validaciones!AF10)</f>
        <v>1</v>
      </c>
      <c r="G20" t="str">
        <f>IF(Validaciones!AM10="","",Validaciones!AM10)</f>
        <v>Documentos de planeación</v>
      </c>
      <c r="H20" t="str">
        <f>IF(Validaciones!AN10="","",Validaciones!AN10)</f>
        <v>Documentos de planeación con seguimientos realizados</v>
      </c>
      <c r="I20">
        <f>IF(Validaciones!AO10="","",Validaciones!AO10)</f>
        <v>2</v>
      </c>
      <c r="J20">
        <f>IF(Validaciones!AP10="","",Validaciones!AP10)</f>
        <v>0</v>
      </c>
      <c r="K20" s="12">
        <f>IF(Validaciones!AQ10="","",Validaciones!AQ10)</f>
        <v>0</v>
      </c>
    </row>
    <row r="21" spans="2:11">
      <c r="B21" t="str">
        <f>IF(Validaciones!AC11="","",Validaciones!AC11)</f>
        <v>Ejercicio de cooperación internacional</v>
      </c>
      <c r="C21">
        <f>IF(Validaciones!AD11="","",Validaciones!AD11)</f>
        <v>30</v>
      </c>
      <c r="D21">
        <f>IF(Validaciones!AE11="","",Validaciones!AE11)</f>
        <v>0</v>
      </c>
      <c r="E21" s="12">
        <f>IF(Validaciones!AF11="","",Validaciones!AF11)</f>
        <v>0</v>
      </c>
      <c r="G21" t="str">
        <f>IF(Validaciones!AM11="","",Validaciones!AM11)</f>
        <v>Documentos metodológicos</v>
      </c>
      <c r="H21" t="str">
        <f>IF(Validaciones!AN11="","",Validaciones!AN11)</f>
        <v>Documentos metodológicos realizados</v>
      </c>
      <c r="I21">
        <f>IF(Validaciones!AO11="","",Validaciones!AO11)</f>
        <v>100</v>
      </c>
      <c r="J21">
        <f>IF(Validaciones!AP11="","",Validaciones!AP11)</f>
        <v>7</v>
      </c>
      <c r="K21" s="12">
        <f>IF(Validaciones!AQ11="","",Validaciones!AQ11)</f>
        <v>7.0000000000000007E-2</v>
      </c>
    </row>
    <row r="22" spans="2:11">
      <c r="B22" t="str">
        <f>IF(Validaciones!AC12="","",Validaciones!AC12)</f>
        <v>Ejercicios de participación</v>
      </c>
      <c r="C22">
        <f>IF(Validaciones!AD12="","",Validaciones!AD12)</f>
        <v>10</v>
      </c>
      <c r="D22">
        <f>IF(Validaciones!AE12="","",Validaciones!AE12)</f>
        <v>2</v>
      </c>
      <c r="E22" s="12">
        <f>IF(Validaciones!AF12="","",Validaciones!AF12)</f>
        <v>0.2</v>
      </c>
      <c r="G22" t="str">
        <f>IF(Validaciones!AM12="","",Validaciones!AM12)</f>
        <v>Documentos normativos</v>
      </c>
      <c r="H22" t="str">
        <f>IF(Validaciones!AN12="","",Validaciones!AN12)</f>
        <v>Documentos normativos elaborados</v>
      </c>
      <c r="I22">
        <f>IF(Validaciones!AO12="","",Validaciones!AO12)</f>
        <v>2</v>
      </c>
      <c r="J22">
        <f>IF(Validaciones!AP12="","",Validaciones!AP12)</f>
        <v>0</v>
      </c>
      <c r="K22" s="12">
        <f>IF(Validaciones!AQ12="","",Validaciones!AQ12)</f>
        <v>0</v>
      </c>
    </row>
    <row r="23" spans="2:11">
      <c r="B23" t="str">
        <f>IF(Validaciones!AC13="","",Validaciones!AC13)</f>
        <v>Eventos realizados para la promoción y avance de la geografía</v>
      </c>
      <c r="C23">
        <f>IF(Validaciones!AD13="","",Validaciones!AD13)</f>
        <v>22</v>
      </c>
      <c r="D23">
        <f>IF(Validaciones!AE13="","",Validaciones!AE13)</f>
        <v>6</v>
      </c>
      <c r="E23" s="12">
        <f>IF(Validaciones!AF13="","",Validaciones!AF13)</f>
        <v>0.2727</v>
      </c>
      <c r="G23" t="str">
        <f>IF(Validaciones!AM13="","",Validaciones!AM13)</f>
        <v>Sedes adecuadas</v>
      </c>
      <c r="H23" t="str">
        <f>IF(Validaciones!AN13="","",Validaciones!AN13)</f>
        <v>Sedes adecuadas</v>
      </c>
      <c r="I23">
        <f>IF(Validaciones!AO13="","",Validaciones!AO13)</f>
        <v>2</v>
      </c>
      <c r="J23">
        <f>IF(Validaciones!AP13="","",Validaciones!AP13)</f>
        <v>0</v>
      </c>
      <c r="K23" s="12">
        <f>IF(Validaciones!AQ13="","",Validaciones!AQ13)</f>
        <v>0</v>
      </c>
    </row>
    <row r="24" spans="2:11">
      <c r="B24" t="str">
        <f>IF(Validaciones!AC14="","",Validaciones!AC14)</f>
        <v>Hectareas monitoreadas</v>
      </c>
      <c r="C24">
        <f>IF(Validaciones!AD14="","",Validaciones!AD14)</f>
        <v>6100000</v>
      </c>
      <c r="D24">
        <f>IF(Validaciones!AE14="","",Validaciones!AE14)</f>
        <v>0</v>
      </c>
      <c r="E24" s="12">
        <f>IF(Validaciones!AF14="","",Validaciones!AF14)</f>
        <v>0</v>
      </c>
      <c r="G24" t="str">
        <f>IF(Validaciones!AM14="","",Validaciones!AM14)</f>
        <v>Sedes ampliadas</v>
      </c>
      <c r="H24" t="str">
        <f>IF(Validaciones!AN14="","",Validaciones!AN14)</f>
        <v>Sedes ampliadas</v>
      </c>
      <c r="I24">
        <f>IF(Validaciones!AO14="","",Validaciones!AO14)</f>
        <v>2</v>
      </c>
      <c r="J24">
        <f>IF(Validaciones!AP14="","",Validaciones!AP14)</f>
        <v>0</v>
      </c>
      <c r="K24" s="12">
        <f>IF(Validaciones!AQ14="","",Validaciones!AQ14)</f>
        <v>0</v>
      </c>
    </row>
    <row r="25" spans="2:11">
      <c r="B25" t="str">
        <f>IF(Validaciones!AC15="","",Validaciones!AC15)</f>
        <v>Implementación del sistema de gestión</v>
      </c>
      <c r="C25">
        <f>IF(Validaciones!AD15="","",Validaciones!AD15)</f>
        <v>0.25</v>
      </c>
      <c r="D25">
        <f>IF(Validaciones!AE15="","",Validaciones!AE15)</f>
        <v>0.03</v>
      </c>
      <c r="E25" s="12">
        <f>IF(Validaciones!AF15="","",Validaciones!AF15)</f>
        <v>0.12</v>
      </c>
      <c r="G25" t="str">
        <f>IF(Validaciones!AM15="","",Validaciones!AM15)</f>
        <v>Sedes mantenidas</v>
      </c>
      <c r="H25" t="str">
        <f>IF(Validaciones!AN15="","",Validaciones!AN15)</f>
        <v>Sedes mantenidas</v>
      </c>
      <c r="I25">
        <f>IF(Validaciones!AO15="","",Validaciones!AO15)</f>
        <v>22</v>
      </c>
      <c r="J25">
        <f>IF(Validaciones!AP15="","",Validaciones!AP15)</f>
        <v>9</v>
      </c>
      <c r="K25" s="12">
        <f>IF(Validaciones!AQ15="","",Validaciones!AQ15)</f>
        <v>0.40909090909090912</v>
      </c>
    </row>
    <row r="26" spans="2:11">
      <c r="B26" t="str">
        <f>IF(Validaciones!AC16="","",Validaciones!AC16)</f>
        <v>Obras vigiladas a través de interventoría</v>
      </c>
      <c r="C26">
        <f>IF(Validaciones!AD16="","",Validaciones!AD16)</f>
        <v>2</v>
      </c>
      <c r="D26">
        <f>IF(Validaciones!AE16="","",Validaciones!AE16)</f>
        <v>0</v>
      </c>
      <c r="E26" s="12">
        <f>IF(Validaciones!AF16="","",Validaciones!AF16)</f>
        <v>0</v>
      </c>
      <c r="G26" t="str">
        <f>IF(Validaciones!AM16="","",Validaciones!AM16)</f>
        <v>Servicio de análisis químicos, físicos, mineralógicos y biológicos de suelos</v>
      </c>
      <c r="H26" t="str">
        <f>IF(Validaciones!AN16="","",Validaciones!AN16)</f>
        <v>Pruebas químicas, físicas, mineralógicas y biológicas de suelos realizadas</v>
      </c>
      <c r="I26">
        <f>IF(Validaciones!AO16="","",Validaciones!AO16)</f>
        <v>120000</v>
      </c>
      <c r="J26">
        <f>IF(Validaciones!AP16="","",Validaciones!AP16)</f>
        <v>2241</v>
      </c>
      <c r="K26" s="12">
        <f>IF(Validaciones!AQ16="","",Validaciones!AQ16)</f>
        <v>1.8675000000000001E-2</v>
      </c>
    </row>
    <row r="27" spans="2:11">
      <c r="B27" t="str">
        <f>IF(Validaciones!AC17="","",Validaciones!AC17)</f>
        <v>Porcentaje de avance en la implementación de la estrategia de comunicaciones</v>
      </c>
      <c r="C27">
        <f>IF(Validaciones!AD17="","",Validaciones!AD17)</f>
        <v>1</v>
      </c>
      <c r="D27">
        <f>IF(Validaciones!AE17="","",Validaciones!AE17)</f>
        <v>0.16250000000000001</v>
      </c>
      <c r="E27" s="12">
        <f>IF(Validaciones!AF17="","",Validaciones!AF17)</f>
        <v>0.16250000000000001</v>
      </c>
      <c r="G27" t="str">
        <f>IF(Validaciones!AM17="","",Validaciones!AM17)</f>
        <v>Servicio de apoyo técnico a las solicitudes recibidas por la cancillería en temas fronterizos</v>
      </c>
      <c r="H27" t="str">
        <f>IF(Validaciones!AN17="","",Validaciones!AN17)</f>
        <v>Solicitudes recibidas a través de la cancillería atendidas</v>
      </c>
      <c r="I27">
        <f>IF(Validaciones!AO17="","",Validaciones!AO17)</f>
        <v>28</v>
      </c>
      <c r="J27">
        <f>IF(Validaciones!AP17="","",Validaciones!AP17)</f>
        <v>6</v>
      </c>
      <c r="K27" s="12">
        <f>IF(Validaciones!AQ17="","",Validaciones!AQ17)</f>
        <v>0.21429999999999999</v>
      </c>
    </row>
    <row r="28" spans="2:11">
      <c r="B28" t="str">
        <f>IF(Validaciones!AC18="","",Validaciones!AC18)</f>
        <v xml:space="preserve">Porcentaje de avance en la implementación de sistemas de calidad de la gestión
</v>
      </c>
      <c r="C28">
        <f>IF(Validaciones!AD18="","",Validaciones!AD18)</f>
        <v>0.9</v>
      </c>
      <c r="D28">
        <f>IF(Validaciones!AE18="","",Validaciones!AE18)</f>
        <v>0.1</v>
      </c>
      <c r="E28" s="12">
        <f>IF(Validaciones!AF18="","",Validaciones!AF18)</f>
        <v>0.11111111111111112</v>
      </c>
      <c r="G28" t="str">
        <f>IF(Validaciones!AM18="","",Validaciones!AM18)</f>
        <v>Servicio de asistencia técnica para la gestión de los recursos geográficos</v>
      </c>
      <c r="H28" t="str">
        <f>IF(Validaciones!AN18="","",Validaciones!AN18)</f>
        <v>Entidades asistidas</v>
      </c>
      <c r="I28">
        <f>IF(Validaciones!AO18="","",Validaciones!AO18)</f>
        <v>11</v>
      </c>
      <c r="J28">
        <f>IF(Validaciones!AP18="","",Validaciones!AP18)</f>
        <v>1</v>
      </c>
      <c r="K28" s="12">
        <f>IF(Validaciones!AQ18="","",Validaciones!AQ18)</f>
        <v>9.0909090909090912E-2</v>
      </c>
    </row>
    <row r="29" spans="2:11">
      <c r="B29" t="str">
        <f>IF(Validaciones!AC19="","",Validaciones!AC19)</f>
        <v xml:space="preserve">Porcentaje de avance en la realización e implementación del sistema de información geográfica para la consulta de magna-sirgas
</v>
      </c>
      <c r="C29">
        <f>IF(Validaciones!AD19="","",Validaciones!AD19)</f>
        <v>25</v>
      </c>
      <c r="D29">
        <f>IF(Validaciones!AE19="","",Validaciones!AE19)</f>
        <v>0.17499999999999999</v>
      </c>
      <c r="E29" s="12">
        <f>IF(Validaciones!AF19="","",Validaciones!AF19)</f>
        <v>0.7</v>
      </c>
      <c r="G29" t="str">
        <f>IF(Validaciones!AM19="","",Validaciones!AM19)</f>
        <v>Servicio de avalúos</v>
      </c>
      <c r="H29" t="str">
        <f>IF(Validaciones!AN19="","",Validaciones!AN19)</f>
        <v>Avalúos realizados</v>
      </c>
      <c r="I29">
        <f>IF(Validaciones!AO19="","",Validaciones!AO19)</f>
        <v>8078</v>
      </c>
      <c r="J29">
        <f>IF(Validaciones!AP19="","",Validaciones!AP19)</f>
        <v>110</v>
      </c>
      <c r="K29" s="12">
        <f>IF(Validaciones!AQ19="","",Validaciones!AQ19)</f>
        <v>1.3599999999999999E-2</v>
      </c>
    </row>
    <row r="30" spans="2:11">
      <c r="B30" t="str">
        <f>IF(Validaciones!AC20="","",Validaciones!AC20)</f>
        <v>Porcentaje de encuestas con calificación satisfactoria</v>
      </c>
      <c r="C30">
        <f>IF(Validaciones!AD20="","",Validaciones!AD20)</f>
        <v>0.9</v>
      </c>
      <c r="D30">
        <f>IF(Validaciones!AE20="","",Validaciones!AE20)</f>
        <v>0</v>
      </c>
      <c r="E30" s="12">
        <f>IF(Validaciones!AF20="","",Validaciones!AF20)</f>
        <v>0</v>
      </c>
      <c r="G30" t="str">
        <f>IF(Validaciones!AM20="","",Validaciones!AM20)</f>
        <v>Servicio de Educación informal para la gestión Administrativa</v>
      </c>
      <c r="H30" t="str">
        <f>IF(Validaciones!AN20="","",Validaciones!AN20)</f>
        <v>Personas capacitadas</v>
      </c>
      <c r="I30">
        <f>IF(Validaciones!AO20="","",Validaciones!AO20)</f>
        <v>677</v>
      </c>
      <c r="J30">
        <f>IF(Validaciones!AP20="","",Validaciones!AP20)</f>
        <v>0</v>
      </c>
      <c r="K30" s="12">
        <f>IF(Validaciones!AQ20="","",Validaciones!AQ20)</f>
        <v>0</v>
      </c>
    </row>
    <row r="31" spans="2:11">
      <c r="B31" t="str">
        <f>IF(Validaciones!AC21="","",Validaciones!AC21)</f>
        <v xml:space="preserve">Porcentaje de solicitudes atendidas para el apoyo de los procesos de ordenamiento territorial planificación integral del desarrollo
</v>
      </c>
      <c r="C31">
        <f>IF(Validaciones!AD21="","",Validaciones!AD21)</f>
        <v>1</v>
      </c>
      <c r="D31">
        <f>IF(Validaciones!AE21="","",Validaciones!AE21)</f>
        <v>0.2</v>
      </c>
      <c r="E31" s="12">
        <f>IF(Validaciones!AF21="","",Validaciones!AF21)</f>
        <v>0.2</v>
      </c>
      <c r="G31" t="str">
        <f>IF(Validaciones!AM21="","",Validaciones!AM21)</f>
        <v>Servicio de Gestión del conocimiento e Innovación Geográfica</v>
      </c>
      <c r="H31" t="str">
        <f>IF(Validaciones!AN21="","",Validaciones!AN21)</f>
        <v>Modelos de gestión implementados</v>
      </c>
      <c r="I31">
        <f>IF(Validaciones!AO21="","",Validaciones!AO21)</f>
        <v>1</v>
      </c>
      <c r="J31">
        <f>IF(Validaciones!AP21="","",Validaciones!AP21)</f>
        <v>0.2</v>
      </c>
      <c r="K31" s="12">
        <f>IF(Validaciones!AQ21="","",Validaciones!AQ21)</f>
        <v>0.2</v>
      </c>
    </row>
    <row r="32" spans="2:11">
      <c r="B32" t="str">
        <f>IF(Validaciones!AC22="","",Validaciones!AC22)</f>
        <v>Rendiciones de cuentas realizadas</v>
      </c>
      <c r="C32">
        <f>IF(Validaciones!AD22="","",Validaciones!AD22)</f>
        <v>2</v>
      </c>
      <c r="D32">
        <f>IF(Validaciones!AE22="","",Validaciones!AE22)</f>
        <v>0</v>
      </c>
      <c r="E32" s="12">
        <f>IF(Validaciones!AF22="","",Validaciones!AF22)</f>
        <v>0</v>
      </c>
      <c r="G32" t="str">
        <f>IF(Validaciones!AM22="","",Validaciones!AM22)</f>
        <v>Servicio de Gestión Documental</v>
      </c>
      <c r="H32" t="str">
        <f>IF(Validaciones!AN22="","",Validaciones!AN22)</f>
        <v>Sistema de gestión documental implementado</v>
      </c>
      <c r="I32">
        <f>IF(Validaciones!AO22="","",Validaciones!AO22)</f>
        <v>1</v>
      </c>
      <c r="J32">
        <f>IF(Validaciones!AP22="","",Validaciones!AP22)</f>
        <v>0.09</v>
      </c>
      <c r="K32" s="12">
        <f>IF(Validaciones!AQ22="","",Validaciones!AQ22)</f>
        <v>0.09</v>
      </c>
    </row>
    <row r="33" spans="2:11">
      <c r="B33" t="str">
        <f>IF(Validaciones!AC23="","",Validaciones!AC23)</f>
        <v>Sistemas de información actualizados</v>
      </c>
      <c r="C33">
        <f>IF(Validaciones!AD23="","",Validaciones!AD23)</f>
        <v>1</v>
      </c>
      <c r="D33">
        <f>IF(Validaciones!AE23="","",Validaciones!AE23)</f>
        <v>0.3</v>
      </c>
      <c r="E33" s="12">
        <f>IF(Validaciones!AF23="","",Validaciones!AF23)</f>
        <v>0.3</v>
      </c>
      <c r="G33" t="str">
        <f>IF(Validaciones!AM23="","",Validaciones!AM23)</f>
        <v>Servicio de Implementación Sistemas de Gestión</v>
      </c>
      <c r="H33" t="str">
        <f>IF(Validaciones!AN23="","",Validaciones!AN23)</f>
        <v>Sistema de Gestión implementado</v>
      </c>
      <c r="I33">
        <f>IF(Validaciones!AO23="","",Validaciones!AO23)</f>
        <v>1</v>
      </c>
      <c r="J33">
        <f>IF(Validaciones!AP23="","",Validaciones!AP23)</f>
        <v>0</v>
      </c>
      <c r="K33" s="12">
        <f>IF(Validaciones!AQ23="","",Validaciones!AQ23)</f>
        <v>0</v>
      </c>
    </row>
    <row r="34" spans="2:11">
      <c r="B34" t="str">
        <f>IF(Validaciones!AC24="","",Validaciones!AC24)</f>
        <v>Talleres o actividades de capacitación realizados</v>
      </c>
      <c r="C34">
        <f>IF(Validaciones!AD24="","",Validaciones!AD24)</f>
        <v>20</v>
      </c>
      <c r="D34">
        <f>IF(Validaciones!AE24="","",Validaciones!AE24)</f>
        <v>0</v>
      </c>
      <c r="E34" s="12">
        <f>IF(Validaciones!AF24="","",Validaciones!AF24)</f>
        <v>0</v>
      </c>
      <c r="G34" t="str">
        <f>IF(Validaciones!AM24="","",Validaciones!AM24)</f>
        <v>Servicio de Información agrológica</v>
      </c>
      <c r="H34" t="str">
        <f>IF(Validaciones!AN24="","",Validaciones!AN24)</f>
        <v>Sistema de información agrologica actualizado</v>
      </c>
      <c r="I34">
        <f>IF(Validaciones!AO24="","",Validaciones!AO24)</f>
        <v>3050000</v>
      </c>
      <c r="J34">
        <f>IF(Validaciones!AP24="","",Validaciones!AP24)</f>
        <v>590400</v>
      </c>
      <c r="K34" s="12">
        <f>IF(Validaciones!AQ24="","",Validaciones!AQ24)</f>
        <v>0.19357377049180327</v>
      </c>
    </row>
    <row r="35" spans="2:11">
      <c r="B35" t="str">
        <f>IF(Validaciones!AC25="","",Validaciones!AC25)</f>
        <v>Visitas de evaluación y seguimiento realizadas</v>
      </c>
      <c r="C35">
        <f>IF(Validaciones!AD25="","",Validaciones!AD25)</f>
        <v>22</v>
      </c>
      <c r="D35">
        <f>IF(Validaciones!AE25="","",Validaciones!AE25)</f>
        <v>9</v>
      </c>
      <c r="E35" s="12">
        <f>IF(Validaciones!AF25="","",Validaciones!AF25)</f>
        <v>0.40909090909090912</v>
      </c>
      <c r="G35" t="str">
        <f>IF(Validaciones!AM25="","",Validaciones!AM25)</f>
        <v>Servicio de información Cartográfica actualizado</v>
      </c>
      <c r="H35" t="str">
        <f>IF(Validaciones!AN25="","",Validaciones!AN25)</f>
        <v>Cartografía escalas grandes generada (1:1.000, 1:2,000, 1:5,000)</v>
      </c>
      <c r="I35">
        <f>IF(Validaciones!AO25="","",Validaciones!AO25)</f>
        <v>283000</v>
      </c>
      <c r="J35">
        <f>IF(Validaciones!AP25="","",Validaciones!AP25)</f>
        <v>0</v>
      </c>
      <c r="K35" s="12">
        <f>IF(Validaciones!AQ25="","",Validaciones!AQ25)</f>
        <v>0</v>
      </c>
    </row>
    <row r="36" spans="2:11">
      <c r="E36" s="12"/>
      <c r="G36" t="str">
        <f>IF(Validaciones!AM26="","",Validaciones!AM26)</f>
        <v>Servicio de información Cartográfica actualizado</v>
      </c>
      <c r="H36" t="str">
        <f>IF(Validaciones!AN26="","",Validaciones!AN26)</f>
        <v>Cartografía escalas medianas generada (1:10,000, 1:25,000)</v>
      </c>
      <c r="I36">
        <f>IF(Validaciones!AO26="","",Validaciones!AO26)</f>
        <v>5000000</v>
      </c>
      <c r="J36">
        <f>IF(Validaciones!AP26="","",Validaciones!AP26)</f>
        <v>101437.34</v>
      </c>
      <c r="K36" s="12">
        <f>IF(Validaciones!AQ26="","",Validaciones!AQ26)</f>
        <v>2.0299999999999999E-2</v>
      </c>
    </row>
    <row r="37" spans="2:11">
      <c r="E37" s="12"/>
      <c r="G37" t="str">
        <f>IF(Validaciones!AM27="","",Validaciones!AM27)</f>
        <v>Servicio de información Cartográfica actualizado</v>
      </c>
      <c r="H37" t="str">
        <f>IF(Validaciones!AN27="","",Validaciones!AN27)</f>
        <v>Imágenes incorporadas al Banco Nacional de imágenes</v>
      </c>
      <c r="I37">
        <f>IF(Validaciones!AO27="","",Validaciones!AO27)</f>
        <v>5000000</v>
      </c>
      <c r="J37">
        <f>IF(Validaciones!AP27="","",Validaciones!AP27)</f>
        <v>244705.47</v>
      </c>
      <c r="K37" s="12">
        <f>IF(Validaciones!AQ27="","",Validaciones!AQ27)</f>
        <v>4.8899999999999999E-2</v>
      </c>
    </row>
    <row r="38" spans="2:11">
      <c r="E38" s="12"/>
      <c r="G38" t="str">
        <f>IF(Validaciones!AM28="","",Validaciones!AM28)</f>
        <v>Servicio de información Cartográfica actualizado</v>
      </c>
      <c r="H38" t="str">
        <f>IF(Validaciones!AN28="","",Validaciones!AN28)</f>
        <v>Sistemas de información actualizados</v>
      </c>
      <c r="I38">
        <f>IF(Validaciones!AO28="","",Validaciones!AO28)</f>
        <v>1</v>
      </c>
      <c r="J38">
        <f>IF(Validaciones!AP28="","",Validaciones!AP28)</f>
        <v>0</v>
      </c>
      <c r="K38" s="12">
        <f>IF(Validaciones!AQ28="","",Validaciones!AQ28)</f>
        <v>0</v>
      </c>
    </row>
    <row r="39" spans="2:11">
      <c r="G39" t="str">
        <f>IF(Validaciones!AM29="","",Validaciones!AM29)</f>
        <v>Servicio de Información Catastral</v>
      </c>
      <c r="H39" t="str">
        <f>IF(Validaciones!AN29="","",Validaciones!AN29)</f>
        <v>Mutaciones realizadas</v>
      </c>
      <c r="I39">
        <f>IF(Validaciones!AO29="","",Validaciones!AO29)</f>
        <v>1000684</v>
      </c>
      <c r="J39">
        <f>IF(Validaciones!AP29="","",Validaciones!AP29)</f>
        <v>133742</v>
      </c>
      <c r="K39" s="12">
        <f>IF(Validaciones!AQ29="","",Validaciones!AQ29)</f>
        <v>0.1336</v>
      </c>
    </row>
    <row r="40" spans="2:11">
      <c r="G40" t="str">
        <f>IF(Validaciones!AM30="","",Validaciones!AM30)</f>
        <v>Servicio de Información Catastral</v>
      </c>
      <c r="H40" t="str">
        <f>IF(Validaciones!AN30="","",Validaciones!AN30)</f>
        <v>Nuevas prácticas incorporadas</v>
      </c>
      <c r="I40">
        <f>IF(Validaciones!AO30="","",Validaciones!AO30)</f>
        <v>2</v>
      </c>
      <c r="J40">
        <f>IF(Validaciones!AP30="","",Validaciones!AP30)</f>
        <v>2</v>
      </c>
      <c r="K40" s="12">
        <f>IF(Validaciones!AQ30="","",Validaciones!AQ30)</f>
        <v>0.4</v>
      </c>
    </row>
    <row r="41" spans="2:11">
      <c r="G41" t="str">
        <f>IF(Validaciones!AM31="","",Validaciones!AM31)</f>
        <v>Servicio de Información Catastral</v>
      </c>
      <c r="H41" t="str">
        <f>IF(Validaciones!AN31="","",Validaciones!AN31)</f>
        <v>Predios actualizados catastralmente</v>
      </c>
      <c r="I41">
        <f>IF(Validaciones!AO31="","",Validaciones!AO31)</f>
        <v>14037</v>
      </c>
      <c r="J41">
        <f>IF(Validaciones!AP31="","",Validaciones!AP31)</f>
        <v>0</v>
      </c>
      <c r="K41" s="12">
        <f>IF(Validaciones!AQ31="","",Validaciones!AQ31)</f>
        <v>0</v>
      </c>
    </row>
    <row r="42" spans="2:11">
      <c r="G42" t="str">
        <f>IF(Validaciones!AM32="","",Validaciones!AM32)</f>
        <v>Servicio de Información Catastral</v>
      </c>
      <c r="H42" t="str">
        <f>IF(Validaciones!AN32="","",Validaciones!AN32)</f>
        <v>Sistema de información predial actualizado</v>
      </c>
      <c r="I42">
        <f>IF(Validaciones!AO32="","",Validaciones!AO32)</f>
        <v>1</v>
      </c>
      <c r="J42">
        <f>IF(Validaciones!AP32="","",Validaciones!AP32)</f>
        <v>0.3</v>
      </c>
      <c r="K42" s="12">
        <f>IF(Validaciones!AQ32="","",Validaciones!AQ32)</f>
        <v>0.3</v>
      </c>
    </row>
    <row r="43" spans="2:11">
      <c r="G43" t="str">
        <f>IF(Validaciones!AM33="","",Validaciones!AM33)</f>
        <v>Servicio de Información Catastral</v>
      </c>
      <c r="H43" t="str">
        <f>IF(Validaciones!AN33="","",Validaciones!AN33)</f>
        <v>Solicitudes atendidas</v>
      </c>
      <c r="I43">
        <f>IF(Validaciones!AO33="","",Validaciones!AO33)</f>
        <v>1</v>
      </c>
      <c r="J43">
        <f>IF(Validaciones!AP33="","",Validaciones!AP33)</f>
        <v>545</v>
      </c>
      <c r="K43" s="12">
        <f>IF(Validaciones!AQ33="","",Validaciones!AQ33)</f>
        <v>0.155</v>
      </c>
    </row>
    <row r="44" spans="2:11">
      <c r="G44" t="str">
        <f>IF(Validaciones!AM34="","",Validaciones!AM34)</f>
        <v xml:space="preserve">Servicio de información geográfica, geodésica y cartográfica </v>
      </c>
      <c r="H44" t="str">
        <f>IF(Validaciones!AN34="","",Validaciones!AN34)</f>
        <v>Datos publicados de información geográfica, geodésica y cartográfica</v>
      </c>
      <c r="I44">
        <f>IF(Validaciones!AO34="","",Validaciones!AO34)</f>
        <v>200</v>
      </c>
      <c r="J44">
        <f>IF(Validaciones!AP34="","",Validaciones!AP34)</f>
        <v>0</v>
      </c>
      <c r="K44" s="12">
        <f>IF(Validaciones!AQ34="","",Validaciones!AQ34)</f>
        <v>0</v>
      </c>
    </row>
    <row r="45" spans="2:11">
      <c r="G45" t="str">
        <f>IF(Validaciones!AM35="","",Validaciones!AM35)</f>
        <v>Servicios de Información Geodésica actualizado</v>
      </c>
      <c r="H45" t="str">
        <f>IF(Validaciones!AN35="","",Validaciones!AN35)</f>
        <v>Datos altimétricos generados</v>
      </c>
      <c r="I45">
        <f>IF(Validaciones!AO35="","",Validaciones!AO35)</f>
        <v>32</v>
      </c>
      <c r="J45">
        <f>IF(Validaciones!AP35="","",Validaciones!AP35)</f>
        <v>0</v>
      </c>
      <c r="K45" s="12">
        <f>IF(Validaciones!AQ35="","",Validaciones!AQ35)</f>
        <v>0</v>
      </c>
    </row>
    <row r="46" spans="2:11">
      <c r="G46" t="str">
        <f>IF(Validaciones!AM36="","",Validaciones!AM36)</f>
        <v>Servicios de Información Geodésica actualizado</v>
      </c>
      <c r="H46" t="str">
        <f>IF(Validaciones!AN36="","",Validaciones!AN36)</f>
        <v>Datos Rinex de las estaciones permanentes generados</v>
      </c>
      <c r="I46">
        <f>IF(Validaciones!AO36="","",Validaciones!AO36)</f>
        <v>12960</v>
      </c>
      <c r="J46">
        <f>IF(Validaciones!AP36="","",Validaciones!AP36)</f>
        <v>1647</v>
      </c>
      <c r="K46" s="12">
        <f>IF(Validaciones!AQ36="","",Validaciones!AQ36)</f>
        <v>0.12709999999999999</v>
      </c>
    </row>
    <row r="47" spans="2:11">
      <c r="G47" t="str">
        <f>IF(Validaciones!AM37="","",Validaciones!AM37)</f>
        <v>Servicios de Información Geodésica actualizado</v>
      </c>
      <c r="H47" t="str">
        <f>IF(Validaciones!AN37="","",Validaciones!AN37)</f>
        <v>Puntos geodésicos materializados</v>
      </c>
      <c r="I47">
        <f>IF(Validaciones!AO37="","",Validaciones!AO37)</f>
        <v>52</v>
      </c>
      <c r="J47">
        <f>IF(Validaciones!AP37="","",Validaciones!AP37)</f>
        <v>0</v>
      </c>
      <c r="K47" s="12">
        <f>IF(Validaciones!AQ37="","",Validaciones!AQ37)</f>
        <v>0</v>
      </c>
    </row>
    <row r="48" spans="2:11">
      <c r="G48" t="str">
        <f>IF(Validaciones!AM38="","",Validaciones!AM38)</f>
        <v>Servicios de Información Geodésica actualizado</v>
      </c>
      <c r="H48" t="str">
        <f>IF(Validaciones!AN38="","",Validaciones!AN38)</f>
        <v>Sistemas de información actualizados</v>
      </c>
      <c r="I48">
        <f>IF(Validaciones!AO38="","",Validaciones!AO38)</f>
        <v>1</v>
      </c>
      <c r="J48">
        <f>IF(Validaciones!AP38="","",Validaciones!AP38)</f>
        <v>0</v>
      </c>
      <c r="K48" s="12">
        <f>IF(Validaciones!AQ38="","",Validaciones!AQ38)</f>
        <v>0</v>
      </c>
    </row>
    <row r="49" spans="1:18">
      <c r="G49" t="str">
        <f>IF(Validaciones!AM39="","",Validaciones!AM39)</f>
        <v>Servicios de Información Geodésica actualizado</v>
      </c>
      <c r="H49" t="str">
        <f>IF(Validaciones!AN39="","",Validaciones!AN39)</f>
        <v>Valores geomagnéticos generados</v>
      </c>
      <c r="I49">
        <f>IF(Validaciones!AO39="","",Validaciones!AO39)</f>
        <v>20</v>
      </c>
      <c r="J49">
        <f>IF(Validaciones!AP39="","",Validaciones!AP39)</f>
        <v>0</v>
      </c>
      <c r="K49" s="12">
        <f>IF(Validaciones!AQ39="","",Validaciones!AQ39)</f>
        <v>0</v>
      </c>
    </row>
    <row r="50" spans="1:18">
      <c r="G50" t="str">
        <f>IF(Validaciones!AM40="","",Validaciones!AM40)</f>
        <v>Servicios de Información Geodésica actualizado</v>
      </c>
      <c r="H50" t="str">
        <f>IF(Validaciones!AN40="","",Validaciones!AN40)</f>
        <v>Valores gravimétricos generados</v>
      </c>
      <c r="I50">
        <f>IF(Validaciones!AO40="","",Validaciones!AO40)</f>
        <v>20</v>
      </c>
      <c r="J50">
        <f>IF(Validaciones!AP40="","",Validaciones!AP40)</f>
        <v>0</v>
      </c>
      <c r="K50" s="12">
        <f>IF(Validaciones!AQ40="","",Validaciones!AQ40)</f>
        <v>0</v>
      </c>
    </row>
    <row r="51" spans="1:18">
      <c r="G51" t="str">
        <f>IF(Validaciones!AM41="","",Validaciones!AM41)</f>
        <v xml:space="preserve">Servicios de Información Geográfica, geodésica y cartográfica </v>
      </c>
      <c r="H51" t="str">
        <f>IF(Validaciones!AN41="","",Validaciones!AN41)</f>
        <v>Datos publicados de información geográfica, geodésica y cartográfica</v>
      </c>
      <c r="I51">
        <f>IF(Validaciones!AO41="","",Validaciones!AO41)</f>
        <v>5012960</v>
      </c>
      <c r="J51">
        <f>IF(Validaciones!AP41="","",Validaciones!AP41)</f>
        <v>1647</v>
      </c>
      <c r="K51" s="12">
        <f>IF(Validaciones!AQ41="","",Validaciones!AQ41)</f>
        <v>2.9999999999999997E-4</v>
      </c>
    </row>
    <row r="52" spans="1:18">
      <c r="G52" t="str">
        <f>IF(Validaciones!AM42="","",Validaciones!AM42)</f>
        <v>Servicios de información implementados</v>
      </c>
      <c r="H52" t="str">
        <f>IF(Validaciones!AN42="","",Validaciones!AN42)</f>
        <v>Sistemas de información implementados</v>
      </c>
      <c r="I52">
        <f>IF(Validaciones!AO42="","",Validaciones!AO42)</f>
        <v>1</v>
      </c>
      <c r="J52">
        <f>IF(Validaciones!AP42="","",Validaciones!AP42)</f>
        <v>0</v>
      </c>
      <c r="K52" s="12">
        <f>IF(Validaciones!AQ42="","",Validaciones!AQ42)</f>
        <v>0</v>
      </c>
    </row>
    <row r="53" spans="1:18">
      <c r="G53" t="str">
        <f>IF(Validaciones!AM43="","",Validaciones!AM43)</f>
        <v>Servicios de información implementados</v>
      </c>
      <c r="H53" t="str">
        <f>IF(Validaciones!AN43="","",Validaciones!AN43)</f>
        <v>Sistemas de información implementados</v>
      </c>
      <c r="I53">
        <f>IF(Validaciones!AO43="","",Validaciones!AO43)</f>
        <v>3</v>
      </c>
      <c r="J53">
        <f>IF(Validaciones!AP43="","",Validaciones!AP43)</f>
        <v>0.17</v>
      </c>
      <c r="K53" s="12">
        <f>IF(Validaciones!AQ43="","",Validaciones!AQ43)</f>
        <v>0.17330000000000001</v>
      </c>
    </row>
    <row r="54" spans="1:18">
      <c r="G54" t="str">
        <f>IF(Validaciones!AM44="","",Validaciones!AM44)</f>
        <v>Servicios tecnológicos</v>
      </c>
      <c r="H54" t="str">
        <f>IF(Validaciones!AN44="","",Validaciones!AN44)</f>
        <v>Índice de capacidad en la prestación de servicios de tecnología</v>
      </c>
      <c r="I54">
        <f>IF(Validaciones!AO44="","",Validaciones!AO44)</f>
        <v>0.9</v>
      </c>
      <c r="J54">
        <f>IF(Validaciones!AP44="","",Validaciones!AP44)</f>
        <v>0.495</v>
      </c>
      <c r="K54" s="12">
        <f>IF(Validaciones!AQ44="","",Validaciones!AQ44)</f>
        <v>0.54999999999999993</v>
      </c>
    </row>
    <row r="55" spans="1:18"/>
    <row r="56" spans="1:18"/>
    <row r="57" spans="1:18">
      <c r="A57" s="234" t="s">
        <v>14157</v>
      </c>
      <c r="B57" s="234"/>
      <c r="C57" s="234"/>
      <c r="D57" s="234"/>
      <c r="E57" s="234"/>
      <c r="F57" s="234"/>
      <c r="G57" s="234"/>
      <c r="H57" s="234"/>
      <c r="I57" s="234"/>
      <c r="J57" s="234"/>
      <c r="K57" s="234"/>
      <c r="L57" s="234"/>
      <c r="M57" s="234"/>
      <c r="N57" s="234"/>
      <c r="O57" s="234"/>
      <c r="P57" s="234"/>
      <c r="Q57" s="234"/>
      <c r="R57" s="234"/>
    </row>
  </sheetData>
  <mergeCells count="3">
    <mergeCell ref="B11:E11"/>
    <mergeCell ref="G11:K11"/>
    <mergeCell ref="A57:R57"/>
  </mergeCells>
  <conditionalFormatting sqref="C14:D35">
    <cfRule type="cellIs" dxfId="3" priority="3" operator="greaterThan">
      <formula>1</formula>
    </cfRule>
    <cfRule type="cellIs" dxfId="2" priority="4" operator="lessThan">
      <formula>1</formula>
    </cfRule>
  </conditionalFormatting>
  <conditionalFormatting sqref="I14:J54">
    <cfRule type="cellIs" dxfId="1" priority="1" operator="greaterThan">
      <formula>1</formula>
    </cfRule>
    <cfRule type="cellIs" dxfId="0" priority="2" operator="lessThan">
      <formula>1</formula>
    </cfRule>
  </conditionalFormatting>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5"/>
  <dimension ref="A1:R22"/>
  <sheetViews>
    <sheetView showGridLines="0" workbookViewId="0">
      <selection activeCell="F19" sqref="F19"/>
    </sheetView>
  </sheetViews>
  <sheetFormatPr defaultColWidth="0" defaultRowHeight="15" customHeight="1" zeroHeight="1"/>
  <cols>
    <col min="1" max="1" width="2.375" style="3" customWidth="1"/>
    <col min="2" max="2" width="76.125" style="3" bestFit="1" customWidth="1"/>
    <col min="3" max="3" width="16.375" style="3" bestFit="1" customWidth="1"/>
    <col min="4" max="4" width="14.125" style="3" bestFit="1" customWidth="1"/>
    <col min="5" max="5" width="12.125" style="3" bestFit="1" customWidth="1"/>
    <col min="6" max="6" width="1.125" style="3" customWidth="1"/>
    <col min="7" max="7" width="6.875" style="3" customWidth="1"/>
    <col min="8" max="8" width="7.125" style="3" hidden="1" customWidth="1"/>
    <col min="9" max="10" width="14.875" style="3" hidden="1" customWidth="1"/>
    <col min="11" max="18" width="11" style="3" hidden="1" customWidth="1"/>
    <col min="19" max="16384" width="0" style="3" hidden="1"/>
  </cols>
  <sheetData>
    <row r="1" spans="2:6"/>
    <row r="2" spans="2:6"/>
    <row r="3" spans="2:6"/>
    <row r="4" spans="2:6"/>
    <row r="5" spans="2:6"/>
    <row r="6" spans="2:6"/>
    <row r="7" spans="2:6" ht="15.95">
      <c r="B7" s="5" t="s">
        <v>9</v>
      </c>
      <c r="C7" t="s">
        <v>196</v>
      </c>
      <c r="D7"/>
      <c r="E7"/>
    </row>
    <row r="8" spans="2:6" ht="15.95">
      <c r="B8"/>
      <c r="C8"/>
      <c r="D8"/>
      <c r="E8"/>
    </row>
    <row r="9" spans="2:6" ht="15.95">
      <c r="B9" s="39" t="s">
        <v>12</v>
      </c>
      <c r="C9" s="5" t="s">
        <v>480</v>
      </c>
      <c r="D9" s="5" t="s">
        <v>14192</v>
      </c>
      <c r="E9" s="5" t="s">
        <v>15</v>
      </c>
      <c r="F9"/>
    </row>
    <row r="10" spans="2:6" ht="15.95">
      <c r="B10" t="s">
        <v>199</v>
      </c>
      <c r="C10" s="12">
        <v>0.37</v>
      </c>
      <c r="D10" s="12">
        <v>0.10393128881049657</v>
      </c>
      <c r="E10" s="12">
        <v>0.28089537516350427</v>
      </c>
      <c r="F10"/>
    </row>
    <row r="11" spans="2:6" ht="15.95">
      <c r="B11" t="s">
        <v>197</v>
      </c>
      <c r="C11" s="12">
        <v>0.23</v>
      </c>
      <c r="D11" s="12">
        <v>2.6372038361293898E-2</v>
      </c>
      <c r="E11" s="12">
        <v>0.11466103635345172</v>
      </c>
      <c r="F11"/>
    </row>
    <row r="12" spans="2:6" ht="15.95">
      <c r="B12" t="s">
        <v>203</v>
      </c>
      <c r="C12" s="12">
        <v>0.19900000000000001</v>
      </c>
      <c r="D12" s="12">
        <v>0</v>
      </c>
      <c r="E12" s="12">
        <v>0</v>
      </c>
      <c r="F12"/>
    </row>
    <row r="13" spans="2:6" ht="15.95">
      <c r="B13" t="s">
        <v>208</v>
      </c>
      <c r="C13">
        <v>200</v>
      </c>
      <c r="D13">
        <v>218</v>
      </c>
      <c r="E13" s="12">
        <v>1.0900000000000001</v>
      </c>
      <c r="F13"/>
    </row>
    <row r="14" spans="2:6" ht="15.95">
      <c r="B14" t="s">
        <v>207</v>
      </c>
      <c r="C14">
        <v>10</v>
      </c>
      <c r="D14">
        <v>11</v>
      </c>
      <c r="E14" s="12">
        <v>1.1000000000000001</v>
      </c>
      <c r="F14"/>
    </row>
    <row r="15" spans="2:6" ht="15.95">
      <c r="B15" t="s">
        <v>205</v>
      </c>
      <c r="C15" s="12">
        <v>0.3</v>
      </c>
      <c r="D15" s="12">
        <v>0.15</v>
      </c>
      <c r="E15" s="12">
        <v>0.5</v>
      </c>
      <c r="F15"/>
    </row>
    <row r="16" spans="2:6" ht="15.95">
      <c r="B16" t="s">
        <v>201</v>
      </c>
      <c r="C16" s="12">
        <v>0.20100000000000001</v>
      </c>
      <c r="D16" s="12">
        <v>0</v>
      </c>
      <c r="E16" s="12">
        <v>0</v>
      </c>
      <c r="F16"/>
    </row>
    <row r="17" spans="1:18"/>
    <row r="18" spans="1:18"/>
    <row r="19" spans="1:18"/>
    <row r="20" spans="1:18"/>
    <row r="21" spans="1:18"/>
    <row r="22" spans="1:18" ht="15.95">
      <c r="A22" s="234" t="s">
        <v>14157</v>
      </c>
      <c r="B22" s="234"/>
      <c r="C22" s="234"/>
      <c r="D22" s="234"/>
      <c r="E22" s="234"/>
      <c r="F22" s="234"/>
      <c r="G22" s="234"/>
      <c r="H22" s="234"/>
      <c r="I22" s="234"/>
      <c r="J22" s="234"/>
      <c r="K22" s="234"/>
      <c r="L22" s="234"/>
      <c r="M22" s="234"/>
      <c r="N22" s="234"/>
      <c r="O22" s="234"/>
      <c r="P22" s="234"/>
      <c r="Q22" s="234"/>
      <c r="R22" s="234"/>
    </row>
  </sheetData>
  <mergeCells count="1">
    <mergeCell ref="A22:R22"/>
  </mergeCells>
  <pageMargins left="0.7" right="0.7" top="0.75" bottom="0.75" header="0.3" footer="0.3"/>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DC4DF-2A29-401F-8CBE-70F215153E89}">
  <sheetPr codeName="Hoja16"/>
  <dimension ref="A1:S36"/>
  <sheetViews>
    <sheetView showGridLines="0" zoomScale="90" zoomScaleNormal="90" workbookViewId="0"/>
  </sheetViews>
  <sheetFormatPr defaultColWidth="0" defaultRowHeight="15.95" zeroHeight="1"/>
  <cols>
    <col min="1" max="1" width="2.625" customWidth="1"/>
    <col min="2" max="2" width="45.125" bestFit="1" customWidth="1"/>
    <col min="3" max="3" width="10.625" bestFit="1" customWidth="1"/>
    <col min="4" max="4" width="13.625" bestFit="1" customWidth="1"/>
    <col min="5" max="5" width="20.125" bestFit="1" customWidth="1"/>
    <col min="6" max="6" width="20.5" bestFit="1" customWidth="1"/>
    <col min="7" max="8" width="20.125" bestFit="1" customWidth="1"/>
    <col min="9" max="9" width="2" customWidth="1"/>
    <col min="10" max="16384" width="11" hidden="1"/>
  </cols>
  <sheetData>
    <row r="1" spans="2:8"/>
    <row r="2" spans="2:8"/>
    <row r="3" spans="2:8"/>
    <row r="4" spans="2:8"/>
    <row r="5" spans="2:8" s="61" customFormat="1" ht="17.100000000000001" thickBot="1"/>
    <row r="6" spans="2:8"/>
    <row r="7" spans="2:8"/>
    <row r="8" spans="2:8"/>
    <row r="9" spans="2:8"/>
    <row r="10" spans="2:8"/>
    <row r="11" spans="2:8"/>
    <row r="12" spans="2:8"/>
    <row r="13" spans="2:8">
      <c r="B13" s="5" t="s">
        <v>1424</v>
      </c>
      <c r="C13" t="s">
        <v>14265</v>
      </c>
      <c r="D13" t="s">
        <v>14266</v>
      </c>
      <c r="E13" t="s">
        <v>14267</v>
      </c>
      <c r="F13" t="s">
        <v>14268</v>
      </c>
      <c r="G13" t="s">
        <v>14269</v>
      </c>
      <c r="H13" t="s">
        <v>14270</v>
      </c>
    </row>
    <row r="14" spans="2:8">
      <c r="B14" s="6" t="s">
        <v>1426</v>
      </c>
      <c r="C14">
        <v>10</v>
      </c>
      <c r="D14" s="12">
        <v>0.1525</v>
      </c>
      <c r="E14" s="12">
        <v>1</v>
      </c>
      <c r="F14" s="12">
        <v>0</v>
      </c>
      <c r="G14" s="12">
        <v>0</v>
      </c>
      <c r="H14" s="12">
        <v>0</v>
      </c>
    </row>
    <row r="15" spans="2:8">
      <c r="B15" s="6" t="s">
        <v>1455</v>
      </c>
      <c r="C15">
        <v>29</v>
      </c>
      <c r="D15" s="12">
        <v>0.19655172413793101</v>
      </c>
      <c r="E15" s="12">
        <v>0.92307692307692313</v>
      </c>
      <c r="F15" s="12">
        <v>0</v>
      </c>
      <c r="G15" s="12">
        <v>0</v>
      </c>
      <c r="H15" s="12">
        <v>0</v>
      </c>
    </row>
    <row r="16" spans="2:8">
      <c r="B16" s="6" t="s">
        <v>1596</v>
      </c>
      <c r="C16">
        <v>34</v>
      </c>
      <c r="D16" s="12">
        <v>0.1062615493697479</v>
      </c>
      <c r="E16" s="12">
        <v>0.49628352017947031</v>
      </c>
      <c r="F16" s="12">
        <v>0</v>
      </c>
      <c r="G16" s="12">
        <v>0</v>
      </c>
      <c r="H16" s="12">
        <v>0</v>
      </c>
    </row>
    <row r="17" spans="2:8">
      <c r="B17" s="6" t="s">
        <v>1696</v>
      </c>
      <c r="C17">
        <v>22</v>
      </c>
      <c r="D17" s="12">
        <v>0.13092740324675325</v>
      </c>
      <c r="E17" s="12">
        <v>0.54324188421052633</v>
      </c>
      <c r="F17" s="12">
        <v>0</v>
      </c>
      <c r="G17" s="12">
        <v>0</v>
      </c>
      <c r="H17" s="12">
        <v>0</v>
      </c>
    </row>
    <row r="18" spans="2:8">
      <c r="B18" s="6" t="s">
        <v>1811</v>
      </c>
      <c r="C18">
        <v>24</v>
      </c>
      <c r="D18" s="12">
        <v>0.24527846395135269</v>
      </c>
      <c r="E18" s="12">
        <v>0.91680623582766441</v>
      </c>
      <c r="F18" s="12">
        <v>0</v>
      </c>
      <c r="G18" s="12">
        <v>0</v>
      </c>
      <c r="H18" s="12">
        <v>0</v>
      </c>
    </row>
    <row r="19" spans="2:8">
      <c r="B19" s="6" t="s">
        <v>1942</v>
      </c>
      <c r="C19">
        <v>18</v>
      </c>
      <c r="D19" s="12">
        <v>0.31805555555555554</v>
      </c>
      <c r="E19" s="12">
        <v>1</v>
      </c>
      <c r="F19" s="12">
        <v>0</v>
      </c>
      <c r="G19" s="12">
        <v>0</v>
      </c>
      <c r="H19" s="12">
        <v>0</v>
      </c>
    </row>
    <row r="20" spans="2:8">
      <c r="B20" s="6" t="s">
        <v>2018</v>
      </c>
      <c r="C20">
        <v>23</v>
      </c>
      <c r="D20" s="12">
        <v>0.3463109354413702</v>
      </c>
      <c r="E20" s="12">
        <v>1</v>
      </c>
      <c r="F20" s="12">
        <v>0</v>
      </c>
      <c r="G20" s="12">
        <v>0</v>
      </c>
      <c r="H20" s="12">
        <v>0</v>
      </c>
    </row>
    <row r="21" spans="2:8">
      <c r="B21" s="6" t="s">
        <v>2108</v>
      </c>
      <c r="C21">
        <v>14</v>
      </c>
      <c r="D21" s="12">
        <v>0.21428571428571427</v>
      </c>
      <c r="E21" s="12">
        <v>1</v>
      </c>
      <c r="F21" s="12">
        <v>0</v>
      </c>
      <c r="G21" s="12">
        <v>0</v>
      </c>
      <c r="H21" s="12">
        <v>0</v>
      </c>
    </row>
    <row r="22" spans="2:8">
      <c r="B22" s="6" t="s">
        <v>2150</v>
      </c>
      <c r="C22">
        <v>30</v>
      </c>
      <c r="D22" s="12">
        <v>0.19606060606060607</v>
      </c>
      <c r="E22" s="12">
        <v>1</v>
      </c>
      <c r="F22" s="12">
        <v>0</v>
      </c>
      <c r="G22" s="12">
        <v>0</v>
      </c>
      <c r="H22" s="12">
        <v>0</v>
      </c>
    </row>
    <row r="23" spans="2:8">
      <c r="B23" s="6" t="s">
        <v>2241</v>
      </c>
      <c r="C23">
        <v>24</v>
      </c>
      <c r="D23" s="12">
        <v>8.5416666666666655E-2</v>
      </c>
      <c r="E23" s="12">
        <v>0.9375</v>
      </c>
      <c r="F23" s="12">
        <v>0</v>
      </c>
      <c r="G23" s="12">
        <v>0</v>
      </c>
      <c r="H23" s="12">
        <v>0</v>
      </c>
    </row>
    <row r="24" spans="2:8">
      <c r="B24" s="6" t="s">
        <v>2349</v>
      </c>
      <c r="C24">
        <v>23</v>
      </c>
      <c r="D24" s="12">
        <v>0.42124038814273435</v>
      </c>
      <c r="E24" s="12">
        <v>0.86838361668524711</v>
      </c>
      <c r="F24" s="12">
        <v>0</v>
      </c>
      <c r="G24" s="12">
        <v>0</v>
      </c>
      <c r="H24" s="12">
        <v>0</v>
      </c>
    </row>
    <row r="25" spans="2:8">
      <c r="B25" s="6" t="s">
        <v>2448</v>
      </c>
      <c r="C25">
        <v>12</v>
      </c>
      <c r="D25" s="12">
        <v>0.11180555555555556</v>
      </c>
      <c r="E25" s="12">
        <v>1</v>
      </c>
      <c r="F25" s="12">
        <v>0</v>
      </c>
      <c r="G25" s="12">
        <v>0</v>
      </c>
      <c r="H25" s="12">
        <v>0</v>
      </c>
    </row>
    <row r="26" spans="2:8">
      <c r="B26" s="6" t="s">
        <v>2491</v>
      </c>
      <c r="C26">
        <v>28</v>
      </c>
      <c r="D26" s="12">
        <v>0.20357142857142857</v>
      </c>
      <c r="E26" s="12">
        <v>0.90909090909090906</v>
      </c>
      <c r="F26" s="12">
        <v>0</v>
      </c>
      <c r="G26" s="12">
        <v>0</v>
      </c>
      <c r="H26" s="12">
        <v>0</v>
      </c>
    </row>
    <row r="27" spans="2:8">
      <c r="B27" s="6" t="s">
        <v>2613</v>
      </c>
      <c r="C27">
        <v>17</v>
      </c>
      <c r="D27" s="12">
        <v>0.14467736546619461</v>
      </c>
      <c r="E27" s="12">
        <v>0.66661111111111115</v>
      </c>
      <c r="F27" s="12">
        <v>0</v>
      </c>
      <c r="G27" s="12">
        <v>0</v>
      </c>
      <c r="H27" s="12">
        <v>0</v>
      </c>
    </row>
    <row r="28" spans="2:8">
      <c r="B28" s="6" t="s">
        <v>2692</v>
      </c>
      <c r="C28">
        <v>26</v>
      </c>
      <c r="D28" s="12">
        <v>9.792988368792041E-2</v>
      </c>
      <c r="E28" s="12">
        <v>0.64189576500270118</v>
      </c>
      <c r="F28" s="12">
        <v>0</v>
      </c>
      <c r="G28" s="12">
        <v>0</v>
      </c>
      <c r="H28" s="12">
        <v>0</v>
      </c>
    </row>
    <row r="29" spans="2:8">
      <c r="B29" s="6" t="s">
        <v>2799</v>
      </c>
      <c r="C29">
        <v>13</v>
      </c>
      <c r="D29" s="12">
        <v>9.6153846153846159E-2</v>
      </c>
      <c r="E29" s="12">
        <v>1</v>
      </c>
      <c r="F29" s="12">
        <v>0</v>
      </c>
      <c r="G29" s="12">
        <v>0</v>
      </c>
      <c r="H29" s="12">
        <v>0</v>
      </c>
    </row>
    <row r="30" spans="2:8">
      <c r="B30" s="6" t="s">
        <v>2837</v>
      </c>
      <c r="C30">
        <v>16</v>
      </c>
      <c r="D30" s="12">
        <v>0.15937499999999999</v>
      </c>
      <c r="E30" s="12">
        <v>1</v>
      </c>
      <c r="F30" s="12">
        <v>0</v>
      </c>
      <c r="G30" s="12">
        <v>0</v>
      </c>
      <c r="H30" s="12">
        <v>0</v>
      </c>
    </row>
    <row r="31" spans="2:8">
      <c r="B31" s="6" t="s">
        <v>2896</v>
      </c>
      <c r="C31">
        <v>13</v>
      </c>
      <c r="D31" s="12">
        <v>0.11538461538461539</v>
      </c>
      <c r="E31" s="12">
        <v>1</v>
      </c>
      <c r="F31" s="12">
        <v>0</v>
      </c>
      <c r="G31" s="12">
        <v>0</v>
      </c>
      <c r="H31" s="12">
        <v>0</v>
      </c>
    </row>
    <row r="32" spans="2:8">
      <c r="B32" s="6" t="s">
        <v>2941</v>
      </c>
      <c r="C32">
        <v>6</v>
      </c>
      <c r="D32" s="12">
        <v>0.16630923202614378</v>
      </c>
      <c r="E32" s="12">
        <v>0.91666666666666663</v>
      </c>
      <c r="F32" s="12">
        <v>0</v>
      </c>
      <c r="G32" s="12">
        <v>0</v>
      </c>
      <c r="H32" s="12">
        <v>0</v>
      </c>
    </row>
    <row r="33" spans="1:19">
      <c r="B33" s="6" t="s">
        <v>2971</v>
      </c>
      <c r="C33">
        <v>23</v>
      </c>
      <c r="D33" s="12">
        <v>0.12608695652173912</v>
      </c>
      <c r="E33" s="12">
        <v>1</v>
      </c>
      <c r="F33" s="12">
        <v>0</v>
      </c>
      <c r="G33" s="12">
        <v>0</v>
      </c>
      <c r="H33" s="12">
        <v>0</v>
      </c>
    </row>
    <row r="34" spans="1:19">
      <c r="B34" s="6" t="s">
        <v>108</v>
      </c>
      <c r="C34">
        <v>405</v>
      </c>
      <c r="D34" s="12">
        <v>0.18558195446103681</v>
      </c>
      <c r="E34" s="12">
        <v>0.83151559122371344</v>
      </c>
      <c r="F34" s="12">
        <v>0</v>
      </c>
      <c r="G34" s="12">
        <v>0</v>
      </c>
      <c r="H34" s="12">
        <v>0</v>
      </c>
    </row>
    <row r="35" spans="1:19"/>
    <row r="36" spans="1:19">
      <c r="A36" s="234" t="s">
        <v>14157</v>
      </c>
      <c r="B36" s="234"/>
      <c r="C36" s="234"/>
      <c r="D36" s="234"/>
      <c r="E36" s="234"/>
      <c r="F36" s="234"/>
      <c r="G36" s="234"/>
      <c r="H36" s="234"/>
      <c r="I36" s="234"/>
      <c r="J36" s="80"/>
      <c r="K36" s="80"/>
      <c r="L36" s="80"/>
      <c r="M36" s="80"/>
      <c r="N36" s="80"/>
      <c r="O36" s="80"/>
      <c r="P36" s="80"/>
      <c r="Q36" s="80"/>
      <c r="R36" s="80"/>
      <c r="S36" s="80"/>
    </row>
  </sheetData>
  <mergeCells count="1">
    <mergeCell ref="A36:I36"/>
  </mergeCell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8AD20-2635-4EF4-8B70-5E54E60C08BF}">
  <dimension ref="A1:S46"/>
  <sheetViews>
    <sheetView showGridLines="0" zoomScale="90" zoomScaleNormal="90" workbookViewId="0">
      <selection activeCell="J18" sqref="J18"/>
    </sheetView>
  </sheetViews>
  <sheetFormatPr defaultColWidth="0" defaultRowHeight="15.75" customHeight="1" zeroHeight="1"/>
  <cols>
    <col min="1" max="1" width="2.625" customWidth="1"/>
    <col min="2" max="2" width="16.625" bestFit="1" customWidth="1"/>
    <col min="3" max="3" width="13.625" bestFit="1" customWidth="1"/>
    <col min="4" max="4" width="20.125" bestFit="1" customWidth="1"/>
    <col min="5" max="5" width="20.5" bestFit="1" customWidth="1"/>
    <col min="6" max="8" width="20.125" bestFit="1" customWidth="1"/>
    <col min="9" max="9" width="2" customWidth="1"/>
    <col min="10" max="10" width="11" customWidth="1"/>
    <col min="11" max="16384" width="11" hidden="1"/>
  </cols>
  <sheetData>
    <row r="1" spans="2:7" ht="15.95"/>
    <row r="2" spans="2:7" ht="15.95"/>
    <row r="3" spans="2:7" ht="15.95"/>
    <row r="4" spans="2:7" ht="15.95"/>
    <row r="5" spans="2:7" s="61" customFormat="1" ht="17.100000000000001" thickBot="1"/>
    <row r="6" spans="2:7" ht="15.95"/>
    <row r="7" spans="2:7" ht="15.95"/>
    <row r="8" spans="2:7" ht="15.95"/>
    <row r="9" spans="2:7" ht="15.95"/>
    <row r="10" spans="2:7" ht="15.95"/>
    <row r="11" spans="2:7" ht="15.95"/>
    <row r="12" spans="2:7" ht="15.95"/>
    <row r="13" spans="2:7" ht="15.95">
      <c r="B13" s="5" t="s">
        <v>1424</v>
      </c>
      <c r="C13" t="s">
        <v>14266</v>
      </c>
      <c r="D13" t="s">
        <v>14267</v>
      </c>
      <c r="E13" t="s">
        <v>14268</v>
      </c>
      <c r="F13" t="s">
        <v>14269</v>
      </c>
      <c r="G13" t="s">
        <v>14270</v>
      </c>
    </row>
    <row r="14" spans="2:7" ht="15.95">
      <c r="B14" s="6" t="s">
        <v>467</v>
      </c>
      <c r="C14" s="12">
        <v>0.30637017954930784</v>
      </c>
      <c r="D14" s="12">
        <v>0.97714285714285709</v>
      </c>
      <c r="E14" s="12">
        <v>0</v>
      </c>
      <c r="F14" s="12">
        <v>0</v>
      </c>
      <c r="G14" s="12">
        <v>0</v>
      </c>
    </row>
    <row r="15" spans="2:7" ht="15.95">
      <c r="B15" s="6" t="s">
        <v>468</v>
      </c>
      <c r="C15" s="12">
        <v>0.20259804893292396</v>
      </c>
      <c r="D15" s="12">
        <v>0.66857142857142848</v>
      </c>
      <c r="E15" s="12">
        <v>0</v>
      </c>
      <c r="F15" s="12">
        <v>0</v>
      </c>
      <c r="G15" s="12">
        <v>0</v>
      </c>
    </row>
    <row r="16" spans="2:7" ht="15.95">
      <c r="B16" s="6" t="s">
        <v>469</v>
      </c>
      <c r="C16" s="12">
        <v>0.28121956694518485</v>
      </c>
      <c r="D16" s="12">
        <v>1</v>
      </c>
      <c r="E16" s="12">
        <v>0</v>
      </c>
      <c r="F16" s="12">
        <v>0</v>
      </c>
      <c r="G16" s="12">
        <v>0</v>
      </c>
    </row>
    <row r="17" spans="2:7" ht="15.95">
      <c r="B17" s="6" t="s">
        <v>470</v>
      </c>
      <c r="C17" s="12">
        <v>0.25937175588951683</v>
      </c>
      <c r="D17" s="12">
        <v>0.68571428571428572</v>
      </c>
      <c r="E17" s="12">
        <v>0</v>
      </c>
      <c r="F17" s="12">
        <v>0</v>
      </c>
      <c r="G17" s="12">
        <v>0</v>
      </c>
    </row>
    <row r="18" spans="2:7" ht="15.95">
      <c r="B18" s="6" t="s">
        <v>471</v>
      </c>
      <c r="C18" s="12">
        <v>0.26810060777382799</v>
      </c>
      <c r="D18" s="12">
        <v>0.8571428571428571</v>
      </c>
      <c r="E18" s="12">
        <v>0</v>
      </c>
      <c r="F18" s="12">
        <v>0</v>
      </c>
      <c r="G18" s="12">
        <v>0</v>
      </c>
    </row>
    <row r="19" spans="2:7" ht="15.95">
      <c r="B19" s="6" t="s">
        <v>472</v>
      </c>
      <c r="C19" s="12">
        <v>0.20183121767748002</v>
      </c>
      <c r="D19" s="12">
        <v>0.81142857142857139</v>
      </c>
      <c r="E19" s="12">
        <v>0</v>
      </c>
      <c r="F19" s="12">
        <v>0</v>
      </c>
      <c r="G19" s="12">
        <v>0</v>
      </c>
    </row>
    <row r="20" spans="2:7" ht="15.95">
      <c r="B20" s="6" t="s">
        <v>473</v>
      </c>
      <c r="C20" s="12">
        <v>0.19917142684946951</v>
      </c>
      <c r="D20" s="12">
        <v>0.7985714285714286</v>
      </c>
      <c r="E20" s="12">
        <v>0</v>
      </c>
      <c r="F20" s="12">
        <v>0</v>
      </c>
      <c r="G20" s="12">
        <v>0</v>
      </c>
    </row>
    <row r="21" spans="2:7" ht="15.95">
      <c r="B21" s="6" t="s">
        <v>474</v>
      </c>
      <c r="C21" s="12">
        <v>0.22953248530733258</v>
      </c>
      <c r="D21" s="12">
        <v>0.75600000000000001</v>
      </c>
      <c r="E21" s="12">
        <v>0</v>
      </c>
      <c r="F21" s="12">
        <v>0</v>
      </c>
      <c r="G21" s="12">
        <v>0</v>
      </c>
    </row>
    <row r="22" spans="2:7" ht="15.95">
      <c r="B22" s="6" t="s">
        <v>475</v>
      </c>
      <c r="C22" s="12">
        <v>0.23626548969142377</v>
      </c>
      <c r="D22" s="12">
        <v>0.70857142857142852</v>
      </c>
      <c r="E22" s="12">
        <v>0</v>
      </c>
      <c r="F22" s="12">
        <v>0</v>
      </c>
      <c r="G22" s="12">
        <v>0</v>
      </c>
    </row>
    <row r="23" spans="2:7" ht="15.95">
      <c r="B23" s="6" t="s">
        <v>476</v>
      </c>
      <c r="C23" s="12">
        <v>0.27628853759320432</v>
      </c>
      <c r="D23" s="12">
        <v>1</v>
      </c>
      <c r="E23" s="12">
        <v>0</v>
      </c>
      <c r="F23" s="12">
        <v>0</v>
      </c>
      <c r="G23" s="12">
        <v>0</v>
      </c>
    </row>
    <row r="24" spans="2:7" ht="15.95">
      <c r="B24" s="6" t="s">
        <v>477</v>
      </c>
      <c r="C24" s="12">
        <v>0.200385429393999</v>
      </c>
      <c r="D24" s="12">
        <v>0.5714285714285714</v>
      </c>
      <c r="E24" s="12">
        <v>0</v>
      </c>
      <c r="F24" s="12">
        <v>0</v>
      </c>
      <c r="G24" s="12">
        <v>0</v>
      </c>
    </row>
    <row r="25" spans="2:7" ht="15.95">
      <c r="B25" s="6" t="s">
        <v>478</v>
      </c>
      <c r="C25" s="12">
        <v>0.30202311426698059</v>
      </c>
      <c r="D25" s="12">
        <v>1</v>
      </c>
      <c r="E25" s="12">
        <v>0</v>
      </c>
      <c r="F25" s="12">
        <v>0</v>
      </c>
      <c r="G25" s="12">
        <v>0</v>
      </c>
    </row>
    <row r="26" spans="2:7" ht="15.95">
      <c r="B26" s="6" t="s">
        <v>479</v>
      </c>
      <c r="C26" s="12">
        <v>0.20771847356406181</v>
      </c>
      <c r="D26" s="12">
        <v>0.66857142857142848</v>
      </c>
      <c r="E26" s="12">
        <v>0</v>
      </c>
      <c r="F26" s="12">
        <v>0</v>
      </c>
      <c r="G26" s="12">
        <v>0</v>
      </c>
    </row>
    <row r="27" spans="2:7" ht="15.95">
      <c r="B27" s="6" t="s">
        <v>480</v>
      </c>
      <c r="C27" s="12">
        <v>0.30740768859112427</v>
      </c>
      <c r="D27" s="12">
        <v>0.7142857142857143</v>
      </c>
      <c r="E27" s="12">
        <v>0</v>
      </c>
      <c r="F27" s="12">
        <v>0</v>
      </c>
      <c r="G27" s="12">
        <v>0</v>
      </c>
    </row>
    <row r="28" spans="2:7" ht="15.95">
      <c r="B28" s="6" t="s">
        <v>481</v>
      </c>
      <c r="C28" s="12">
        <v>0.25649058622443477</v>
      </c>
      <c r="D28" s="12">
        <v>0.82346109175377458</v>
      </c>
      <c r="E28" s="12">
        <v>0</v>
      </c>
      <c r="F28" s="12">
        <v>0</v>
      </c>
      <c r="G28" s="12">
        <v>0</v>
      </c>
    </row>
    <row r="29" spans="2:7" ht="15.95">
      <c r="B29" s="6" t="s">
        <v>1229</v>
      </c>
      <c r="C29" s="12">
        <v>0.25009537182122993</v>
      </c>
      <c r="D29" s="12">
        <v>0.84</v>
      </c>
      <c r="E29" s="12">
        <v>0</v>
      </c>
      <c r="F29" s="12">
        <v>0</v>
      </c>
      <c r="G29" s="12">
        <v>0</v>
      </c>
    </row>
    <row r="30" spans="2:7" ht="15.95">
      <c r="B30" s="6" t="s">
        <v>483</v>
      </c>
      <c r="C30" s="12">
        <v>0.23121670099220548</v>
      </c>
      <c r="D30" s="12">
        <v>0.7142857142857143</v>
      </c>
      <c r="E30" s="12">
        <v>0</v>
      </c>
      <c r="F30" s="12">
        <v>0</v>
      </c>
      <c r="G30" s="12">
        <v>0</v>
      </c>
    </row>
    <row r="31" spans="2:7" ht="15.95">
      <c r="B31" s="6" t="s">
        <v>484</v>
      </c>
      <c r="C31" s="12">
        <v>0.24813627187646972</v>
      </c>
      <c r="D31" s="12">
        <v>0.8571428571428571</v>
      </c>
      <c r="E31" s="12">
        <v>0</v>
      </c>
      <c r="F31" s="12">
        <v>0</v>
      </c>
      <c r="G31" s="12">
        <v>0</v>
      </c>
    </row>
    <row r="32" spans="2:7" ht="15.95">
      <c r="B32" s="6" t="s">
        <v>485</v>
      </c>
      <c r="C32" s="12">
        <v>0.2452496563610202</v>
      </c>
      <c r="D32" s="12">
        <v>0.8571428571428571</v>
      </c>
      <c r="E32" s="12">
        <v>0</v>
      </c>
      <c r="F32" s="12">
        <v>0</v>
      </c>
      <c r="G32" s="12">
        <v>0</v>
      </c>
    </row>
    <row r="33" spans="1:19" ht="15.95">
      <c r="B33" s="6" t="s">
        <v>1341</v>
      </c>
      <c r="C33" s="12">
        <v>0</v>
      </c>
      <c r="D33" s="12">
        <v>0</v>
      </c>
      <c r="E33" s="12">
        <v>0</v>
      </c>
      <c r="F33" s="12">
        <v>0</v>
      </c>
      <c r="G33" s="12">
        <v>0</v>
      </c>
    </row>
    <row r="34" spans="1:19" ht="15.95">
      <c r="B34" s="6" t="s">
        <v>487</v>
      </c>
      <c r="C34" s="12">
        <v>0.18819148333782343</v>
      </c>
      <c r="D34" s="12">
        <v>0.58285714285714285</v>
      </c>
      <c r="E34" s="12">
        <v>0</v>
      </c>
      <c r="F34" s="12">
        <v>0</v>
      </c>
      <c r="G34" s="12">
        <v>0</v>
      </c>
    </row>
    <row r="35" spans="1:19" ht="15.95">
      <c r="B35" s="6" t="s">
        <v>1400</v>
      </c>
      <c r="C35" s="12">
        <v>0.25017255271196914</v>
      </c>
      <c r="D35" s="12">
        <v>0.6331231148889499</v>
      </c>
      <c r="E35" s="12">
        <v>0</v>
      </c>
      <c r="F35" s="12">
        <v>0</v>
      </c>
      <c r="G35" s="12">
        <v>0</v>
      </c>
    </row>
    <row r="36" spans="1:19" ht="15.95">
      <c r="B36" s="6" t="s">
        <v>108</v>
      </c>
      <c r="C36" s="12">
        <v>0.23218569713399426</v>
      </c>
      <c r="D36" s="12">
        <v>0.75115642497726687</v>
      </c>
      <c r="E36" s="12">
        <v>0</v>
      </c>
      <c r="F36" s="12">
        <v>0</v>
      </c>
      <c r="G36" s="12">
        <v>0</v>
      </c>
    </row>
    <row r="37" spans="1:19" ht="15.95"/>
    <row r="44" spans="1:19" ht="15.95"/>
    <row r="45" spans="1:19" ht="15.95"/>
    <row r="46" spans="1:19" ht="15.95">
      <c r="A46" s="234" t="s">
        <v>14157</v>
      </c>
      <c r="B46" s="234"/>
      <c r="C46" s="234"/>
      <c r="D46" s="234"/>
      <c r="E46" s="234"/>
      <c r="F46" s="234"/>
      <c r="G46" s="234"/>
      <c r="H46" s="234"/>
      <c r="I46" s="234"/>
      <c r="J46" s="80"/>
      <c r="K46" s="80"/>
      <c r="L46" s="80"/>
      <c r="M46" s="80"/>
      <c r="N46" s="80"/>
      <c r="O46" s="80"/>
      <c r="P46" s="80"/>
      <c r="Q46" s="80"/>
      <c r="R46" s="80"/>
      <c r="S46" s="80"/>
    </row>
  </sheetData>
  <mergeCells count="1">
    <mergeCell ref="A46:I46"/>
  </mergeCell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B706"/>
  <sheetViews>
    <sheetView showGridLines="0" topLeftCell="A5" workbookViewId="0">
      <selection activeCell="A5" sqref="A5"/>
    </sheetView>
  </sheetViews>
  <sheetFormatPr defaultColWidth="11" defaultRowHeight="15"/>
  <cols>
    <col min="1" max="1" width="11.625" style="3" customWidth="1"/>
    <col min="2" max="2" width="23.5" style="3" customWidth="1"/>
    <col min="3" max="3" width="18.875" style="3" customWidth="1"/>
    <col min="4" max="11" width="4.625" style="3" customWidth="1"/>
    <col min="12" max="12" width="6.125" style="3" customWidth="1"/>
    <col min="13" max="13" width="8.5" style="3" customWidth="1"/>
    <col min="14" max="14" width="7.125" style="3" customWidth="1"/>
    <col min="15" max="15" width="8.5" style="3" customWidth="1"/>
    <col min="16" max="17" width="24.125" style="3" customWidth="1"/>
    <col min="18" max="28" width="16.5" style="3" customWidth="1"/>
    <col min="29" max="29" width="0" style="3" hidden="1" customWidth="1"/>
    <col min="30" max="30" width="5.625" style="3" customWidth="1"/>
    <col min="31" max="16384" width="11" style="3"/>
  </cols>
  <sheetData>
    <row r="1" spans="1:28">
      <c r="A1" s="1" t="s">
        <v>209</v>
      </c>
      <c r="B1" s="1">
        <v>2020</v>
      </c>
      <c r="C1" s="2" t="s">
        <v>210</v>
      </c>
      <c r="D1" s="2" t="s">
        <v>210</v>
      </c>
      <c r="E1" s="2" t="s">
        <v>210</v>
      </c>
      <c r="F1" s="2" t="s">
        <v>210</v>
      </c>
      <c r="G1" s="2" t="s">
        <v>210</v>
      </c>
      <c r="H1" s="2" t="s">
        <v>210</v>
      </c>
      <c r="I1" s="2" t="s">
        <v>210</v>
      </c>
      <c r="J1" s="2" t="s">
        <v>210</v>
      </c>
      <c r="K1" s="2" t="s">
        <v>210</v>
      </c>
      <c r="L1" s="2" t="s">
        <v>210</v>
      </c>
      <c r="M1" s="2" t="s">
        <v>210</v>
      </c>
      <c r="N1" s="2" t="s">
        <v>210</v>
      </c>
      <c r="O1" s="2" t="s">
        <v>210</v>
      </c>
      <c r="P1" s="2" t="s">
        <v>210</v>
      </c>
      <c r="Q1" s="2"/>
      <c r="R1" s="2" t="s">
        <v>210</v>
      </c>
      <c r="S1" s="2" t="s">
        <v>210</v>
      </c>
      <c r="T1" s="2" t="s">
        <v>210</v>
      </c>
      <c r="U1" s="2" t="s">
        <v>210</v>
      </c>
      <c r="V1" s="2" t="s">
        <v>210</v>
      </c>
      <c r="W1" s="2" t="s">
        <v>210</v>
      </c>
      <c r="X1" s="2" t="s">
        <v>210</v>
      </c>
      <c r="Y1" s="2" t="s">
        <v>210</v>
      </c>
      <c r="Z1" s="2" t="s">
        <v>210</v>
      </c>
      <c r="AA1" s="2" t="s">
        <v>210</v>
      </c>
      <c r="AB1" s="2" t="s">
        <v>210</v>
      </c>
    </row>
    <row r="2" spans="1:28">
      <c r="A2" s="1" t="s">
        <v>211</v>
      </c>
      <c r="B2" s="1" t="s">
        <v>212</v>
      </c>
      <c r="C2" s="2" t="s">
        <v>210</v>
      </c>
      <c r="D2" s="2" t="s">
        <v>210</v>
      </c>
      <c r="E2" s="2" t="s">
        <v>210</v>
      </c>
      <c r="F2" s="2" t="s">
        <v>210</v>
      </c>
      <c r="G2" s="2" t="s">
        <v>210</v>
      </c>
      <c r="H2" s="2" t="s">
        <v>210</v>
      </c>
      <c r="I2" s="2" t="s">
        <v>210</v>
      </c>
      <c r="J2" s="2" t="s">
        <v>210</v>
      </c>
      <c r="K2" s="2" t="s">
        <v>210</v>
      </c>
      <c r="L2" s="2" t="s">
        <v>210</v>
      </c>
      <c r="M2" s="2" t="s">
        <v>210</v>
      </c>
      <c r="N2" s="2" t="s">
        <v>210</v>
      </c>
      <c r="O2" s="2" t="s">
        <v>210</v>
      </c>
      <c r="P2" s="2" t="s">
        <v>210</v>
      </c>
      <c r="Q2" s="2"/>
      <c r="R2" s="2" t="s">
        <v>210</v>
      </c>
      <c r="S2" s="2" t="s">
        <v>210</v>
      </c>
      <c r="T2" s="2" t="s">
        <v>210</v>
      </c>
      <c r="U2" s="2" t="s">
        <v>210</v>
      </c>
      <c r="V2" s="2" t="s">
        <v>210</v>
      </c>
      <c r="W2" s="2" t="s">
        <v>210</v>
      </c>
      <c r="X2" s="2" t="s">
        <v>210</v>
      </c>
      <c r="Y2" s="2" t="s">
        <v>210</v>
      </c>
      <c r="Z2" s="2" t="s">
        <v>210</v>
      </c>
      <c r="AA2" s="2" t="s">
        <v>210</v>
      </c>
      <c r="AB2" s="2" t="s">
        <v>210</v>
      </c>
    </row>
    <row r="3" spans="1:28">
      <c r="A3" s="1" t="s">
        <v>213</v>
      </c>
      <c r="B3" s="1" t="s">
        <v>288</v>
      </c>
      <c r="C3" s="2" t="s">
        <v>210</v>
      </c>
      <c r="D3" s="2" t="s">
        <v>210</v>
      </c>
      <c r="E3" s="2" t="s">
        <v>210</v>
      </c>
      <c r="F3" s="2" t="s">
        <v>210</v>
      </c>
      <c r="G3" s="2" t="s">
        <v>210</v>
      </c>
      <c r="H3" s="2" t="s">
        <v>210</v>
      </c>
      <c r="I3" s="2" t="s">
        <v>210</v>
      </c>
      <c r="J3" s="2" t="s">
        <v>210</v>
      </c>
      <c r="K3" s="2" t="s">
        <v>210</v>
      </c>
      <c r="L3" s="2" t="s">
        <v>210</v>
      </c>
      <c r="M3" s="2" t="s">
        <v>210</v>
      </c>
      <c r="N3" s="2" t="s">
        <v>210</v>
      </c>
      <c r="O3" s="2" t="s">
        <v>210</v>
      </c>
      <c r="P3" s="2" t="s">
        <v>210</v>
      </c>
      <c r="Q3" s="2"/>
      <c r="R3" s="2" t="s">
        <v>210</v>
      </c>
      <c r="S3" s="2" t="s">
        <v>210</v>
      </c>
      <c r="T3" s="2" t="s">
        <v>210</v>
      </c>
      <c r="U3" s="2" t="s">
        <v>210</v>
      </c>
      <c r="V3" s="2" t="s">
        <v>210</v>
      </c>
      <c r="W3" s="2" t="s">
        <v>210</v>
      </c>
      <c r="X3" s="2" t="s">
        <v>210</v>
      </c>
      <c r="Y3" s="2" t="s">
        <v>210</v>
      </c>
      <c r="Z3" s="2" t="s">
        <v>210</v>
      </c>
      <c r="AA3" s="2" t="s">
        <v>210</v>
      </c>
      <c r="AB3" s="2" t="s">
        <v>210</v>
      </c>
    </row>
    <row r="4" spans="1:28" ht="39">
      <c r="A4" s="1" t="s">
        <v>215</v>
      </c>
      <c r="B4" s="1" t="s">
        <v>216</v>
      </c>
      <c r="C4" s="1" t="s">
        <v>217</v>
      </c>
      <c r="D4" s="1" t="s">
        <v>20</v>
      </c>
      <c r="E4" s="1" t="s">
        <v>218</v>
      </c>
      <c r="F4" s="1" t="s">
        <v>219</v>
      </c>
      <c r="G4" s="1" t="s">
        <v>220</v>
      </c>
      <c r="H4" s="1" t="s">
        <v>221</v>
      </c>
      <c r="I4" s="1" t="s">
        <v>222</v>
      </c>
      <c r="J4" s="1" t="s">
        <v>223</v>
      </c>
      <c r="K4" s="1" t="s">
        <v>224</v>
      </c>
      <c r="L4" s="1" t="s">
        <v>225</v>
      </c>
      <c r="M4" s="1" t="s">
        <v>226</v>
      </c>
      <c r="N4" s="1" t="s">
        <v>34</v>
      </c>
      <c r="O4" s="1" t="s">
        <v>227</v>
      </c>
      <c r="P4" s="1" t="s">
        <v>289</v>
      </c>
      <c r="Q4" s="1" t="s">
        <v>67</v>
      </c>
      <c r="R4" s="1" t="s">
        <v>229</v>
      </c>
      <c r="S4" s="1" t="s">
        <v>230</v>
      </c>
      <c r="T4" s="1" t="s">
        <v>231</v>
      </c>
      <c r="U4" s="1" t="s">
        <v>232</v>
      </c>
      <c r="V4" s="1" t="s">
        <v>233</v>
      </c>
      <c r="W4" s="1" t="s">
        <v>234</v>
      </c>
      <c r="X4" s="1" t="s">
        <v>235</v>
      </c>
      <c r="Y4" s="1" t="s">
        <v>236</v>
      </c>
      <c r="Z4" s="1" t="s">
        <v>237</v>
      </c>
      <c r="AA4" s="1" t="s">
        <v>238</v>
      </c>
      <c r="AB4" s="1" t="s">
        <v>239</v>
      </c>
    </row>
    <row r="5" spans="1:28" ht="15" customHeight="1">
      <c r="A5" s="47" t="s">
        <v>290</v>
      </c>
      <c r="B5" s="48" t="s">
        <v>291</v>
      </c>
      <c r="C5" s="49" t="s">
        <v>292</v>
      </c>
      <c r="D5" s="47" t="s">
        <v>244</v>
      </c>
      <c r="E5" s="47" t="s">
        <v>245</v>
      </c>
      <c r="F5" s="47" t="s">
        <v>245</v>
      </c>
      <c r="G5" s="47" t="s">
        <v>245</v>
      </c>
      <c r="H5" s="47" t="s">
        <v>261</v>
      </c>
      <c r="I5" s="47" t="s">
        <v>261</v>
      </c>
      <c r="J5" s="47"/>
      <c r="K5" s="47"/>
      <c r="L5" s="47"/>
      <c r="M5" s="47" t="s">
        <v>246</v>
      </c>
      <c r="N5" s="47" t="s">
        <v>260</v>
      </c>
      <c r="O5" s="47" t="s">
        <v>247</v>
      </c>
      <c r="P5" s="48" t="s">
        <v>293</v>
      </c>
      <c r="Q5" s="48"/>
      <c r="R5" s="79">
        <v>660000000</v>
      </c>
      <c r="S5" s="79">
        <v>0</v>
      </c>
      <c r="T5" s="79">
        <v>0</v>
      </c>
      <c r="U5" s="79">
        <v>660000000</v>
      </c>
      <c r="V5" s="79">
        <v>0</v>
      </c>
      <c r="W5" s="79">
        <v>331035861</v>
      </c>
      <c r="X5" s="79">
        <v>328964139</v>
      </c>
      <c r="Y5" s="79">
        <v>331035861</v>
      </c>
      <c r="Z5" s="79">
        <v>331015961</v>
      </c>
      <c r="AA5" s="79">
        <v>331015961</v>
      </c>
      <c r="AB5" s="79">
        <v>331015961</v>
      </c>
    </row>
    <row r="6" spans="1:28" ht="15" customHeight="1">
      <c r="A6" s="47" t="s">
        <v>290</v>
      </c>
      <c r="B6" s="48" t="s">
        <v>291</v>
      </c>
      <c r="C6" s="49" t="s">
        <v>294</v>
      </c>
      <c r="D6" s="47" t="s">
        <v>244</v>
      </c>
      <c r="E6" s="47" t="s">
        <v>245</v>
      </c>
      <c r="F6" s="47" t="s">
        <v>245</v>
      </c>
      <c r="G6" s="47" t="s">
        <v>245</v>
      </c>
      <c r="H6" s="47" t="s">
        <v>261</v>
      </c>
      <c r="I6" s="47" t="s">
        <v>295</v>
      </c>
      <c r="J6" s="47"/>
      <c r="K6" s="47"/>
      <c r="L6" s="47"/>
      <c r="M6" s="47" t="s">
        <v>246</v>
      </c>
      <c r="N6" s="47" t="s">
        <v>260</v>
      </c>
      <c r="O6" s="47" t="s">
        <v>247</v>
      </c>
      <c r="P6" s="48" t="s">
        <v>296</v>
      </c>
      <c r="Q6" s="48"/>
      <c r="R6" s="79">
        <v>15000000</v>
      </c>
      <c r="S6" s="79">
        <v>0</v>
      </c>
      <c r="T6" s="79">
        <v>0</v>
      </c>
      <c r="U6" s="79">
        <v>15000000</v>
      </c>
      <c r="V6" s="79">
        <v>0</v>
      </c>
      <c r="W6" s="79">
        <v>7643134</v>
      </c>
      <c r="X6" s="79">
        <v>7356866</v>
      </c>
      <c r="Y6" s="79">
        <v>7643134</v>
      </c>
      <c r="Z6" s="79">
        <v>7643134</v>
      </c>
      <c r="AA6" s="79">
        <v>7643134</v>
      </c>
      <c r="AB6" s="79">
        <v>7643134</v>
      </c>
    </row>
    <row r="7" spans="1:28" ht="15" customHeight="1">
      <c r="A7" s="47" t="s">
        <v>290</v>
      </c>
      <c r="B7" s="48" t="s">
        <v>291</v>
      </c>
      <c r="C7" s="49" t="s">
        <v>297</v>
      </c>
      <c r="D7" s="47" t="s">
        <v>244</v>
      </c>
      <c r="E7" s="47" t="s">
        <v>245</v>
      </c>
      <c r="F7" s="47" t="s">
        <v>245</v>
      </c>
      <c r="G7" s="47" t="s">
        <v>245</v>
      </c>
      <c r="H7" s="47" t="s">
        <v>261</v>
      </c>
      <c r="I7" s="47" t="s">
        <v>298</v>
      </c>
      <c r="J7" s="47"/>
      <c r="K7" s="47"/>
      <c r="L7" s="47"/>
      <c r="M7" s="47" t="s">
        <v>246</v>
      </c>
      <c r="N7" s="47" t="s">
        <v>260</v>
      </c>
      <c r="O7" s="47" t="s">
        <v>247</v>
      </c>
      <c r="P7" s="48" t="s">
        <v>299</v>
      </c>
      <c r="Q7" s="48"/>
      <c r="R7" s="79">
        <v>10166000</v>
      </c>
      <c r="S7" s="79">
        <v>0</v>
      </c>
      <c r="T7" s="79">
        <v>10166000</v>
      </c>
      <c r="U7" s="79">
        <v>0</v>
      </c>
      <c r="V7" s="79">
        <v>0</v>
      </c>
      <c r="W7" s="79">
        <v>0</v>
      </c>
      <c r="X7" s="79">
        <v>0</v>
      </c>
      <c r="Y7" s="79">
        <v>0</v>
      </c>
      <c r="Z7" s="79">
        <v>0</v>
      </c>
      <c r="AA7" s="79">
        <v>0</v>
      </c>
      <c r="AB7" s="79">
        <v>0</v>
      </c>
    </row>
    <row r="8" spans="1:28" ht="15" customHeight="1">
      <c r="A8" s="47" t="s">
        <v>290</v>
      </c>
      <c r="B8" s="48" t="s">
        <v>291</v>
      </c>
      <c r="C8" s="49" t="s">
        <v>300</v>
      </c>
      <c r="D8" s="47" t="s">
        <v>244</v>
      </c>
      <c r="E8" s="47" t="s">
        <v>245</v>
      </c>
      <c r="F8" s="47" t="s">
        <v>245</v>
      </c>
      <c r="G8" s="47" t="s">
        <v>245</v>
      </c>
      <c r="H8" s="47" t="s">
        <v>261</v>
      </c>
      <c r="I8" s="47" t="s">
        <v>301</v>
      </c>
      <c r="J8" s="47"/>
      <c r="K8" s="47"/>
      <c r="L8" s="47"/>
      <c r="M8" s="47" t="s">
        <v>246</v>
      </c>
      <c r="N8" s="47" t="s">
        <v>260</v>
      </c>
      <c r="O8" s="47" t="s">
        <v>247</v>
      </c>
      <c r="P8" s="48" t="s">
        <v>302</v>
      </c>
      <c r="Q8" s="48"/>
      <c r="R8" s="79">
        <v>66300000</v>
      </c>
      <c r="S8" s="79">
        <v>1116150</v>
      </c>
      <c r="T8" s="79">
        <v>28</v>
      </c>
      <c r="U8" s="79">
        <v>67416122</v>
      </c>
      <c r="V8" s="79">
        <v>0</v>
      </c>
      <c r="W8" s="79">
        <v>67416122</v>
      </c>
      <c r="X8" s="79">
        <v>0</v>
      </c>
      <c r="Y8" s="79">
        <v>67416122</v>
      </c>
      <c r="Z8" s="79">
        <v>67416122</v>
      </c>
      <c r="AA8" s="79">
        <v>67416122</v>
      </c>
      <c r="AB8" s="79">
        <v>67416122</v>
      </c>
    </row>
    <row r="9" spans="1:28" ht="15" customHeight="1">
      <c r="A9" s="47" t="s">
        <v>290</v>
      </c>
      <c r="B9" s="48" t="s">
        <v>291</v>
      </c>
      <c r="C9" s="49" t="s">
        <v>303</v>
      </c>
      <c r="D9" s="47" t="s">
        <v>244</v>
      </c>
      <c r="E9" s="47" t="s">
        <v>245</v>
      </c>
      <c r="F9" s="47" t="s">
        <v>245</v>
      </c>
      <c r="G9" s="47" t="s">
        <v>245</v>
      </c>
      <c r="H9" s="47" t="s">
        <v>261</v>
      </c>
      <c r="I9" s="47" t="s">
        <v>304</v>
      </c>
      <c r="J9" s="47"/>
      <c r="K9" s="47"/>
      <c r="L9" s="47"/>
      <c r="M9" s="47" t="s">
        <v>246</v>
      </c>
      <c r="N9" s="47" t="s">
        <v>260</v>
      </c>
      <c r="O9" s="47" t="s">
        <v>247</v>
      </c>
      <c r="P9" s="48" t="s">
        <v>305</v>
      </c>
      <c r="Q9" s="48"/>
      <c r="R9" s="79">
        <v>25000000</v>
      </c>
      <c r="S9" s="79">
        <v>0</v>
      </c>
      <c r="T9" s="79">
        <v>0</v>
      </c>
      <c r="U9" s="79">
        <v>25000000</v>
      </c>
      <c r="V9" s="79">
        <v>0</v>
      </c>
      <c r="W9" s="79">
        <v>14410125</v>
      </c>
      <c r="X9" s="79">
        <v>10589875</v>
      </c>
      <c r="Y9" s="79">
        <v>14410125</v>
      </c>
      <c r="Z9" s="79">
        <v>13777894</v>
      </c>
      <c r="AA9" s="79">
        <v>13777894</v>
      </c>
      <c r="AB9" s="79">
        <v>13777894</v>
      </c>
    </row>
    <row r="10" spans="1:28" ht="15" customHeight="1">
      <c r="A10" s="47" t="s">
        <v>290</v>
      </c>
      <c r="B10" s="48" t="s">
        <v>291</v>
      </c>
      <c r="C10" s="49" t="s">
        <v>306</v>
      </c>
      <c r="D10" s="47" t="s">
        <v>244</v>
      </c>
      <c r="E10" s="47" t="s">
        <v>245</v>
      </c>
      <c r="F10" s="47" t="s">
        <v>245</v>
      </c>
      <c r="G10" s="47" t="s">
        <v>245</v>
      </c>
      <c r="H10" s="47" t="s">
        <v>261</v>
      </c>
      <c r="I10" s="47" t="s">
        <v>307</v>
      </c>
      <c r="J10" s="47"/>
      <c r="K10" s="47"/>
      <c r="L10" s="47"/>
      <c r="M10" s="47" t="s">
        <v>246</v>
      </c>
      <c r="N10" s="47" t="s">
        <v>260</v>
      </c>
      <c r="O10" s="47" t="s">
        <v>247</v>
      </c>
      <c r="P10" s="48" t="s">
        <v>308</v>
      </c>
      <c r="Q10" s="48"/>
      <c r="R10" s="79">
        <v>84000000</v>
      </c>
      <c r="S10" s="79">
        <v>0</v>
      </c>
      <c r="T10" s="79">
        <v>0</v>
      </c>
      <c r="U10" s="79">
        <v>84000000</v>
      </c>
      <c r="V10" s="79">
        <v>0</v>
      </c>
      <c r="W10" s="79">
        <v>0</v>
      </c>
      <c r="X10" s="79">
        <v>84000000</v>
      </c>
      <c r="Y10" s="79">
        <v>0</v>
      </c>
      <c r="Z10" s="79">
        <v>0</v>
      </c>
      <c r="AA10" s="79">
        <v>0</v>
      </c>
      <c r="AB10" s="79">
        <v>0</v>
      </c>
    </row>
    <row r="11" spans="1:28" ht="15" customHeight="1">
      <c r="A11" s="47" t="s">
        <v>290</v>
      </c>
      <c r="B11" s="48" t="s">
        <v>291</v>
      </c>
      <c r="C11" s="49" t="s">
        <v>309</v>
      </c>
      <c r="D11" s="47" t="s">
        <v>244</v>
      </c>
      <c r="E11" s="47" t="s">
        <v>245</v>
      </c>
      <c r="F11" s="47" t="s">
        <v>245</v>
      </c>
      <c r="G11" s="47" t="s">
        <v>245</v>
      </c>
      <c r="H11" s="47" t="s">
        <v>261</v>
      </c>
      <c r="I11" s="47" t="s">
        <v>310</v>
      </c>
      <c r="J11" s="47"/>
      <c r="K11" s="47"/>
      <c r="L11" s="47"/>
      <c r="M11" s="47" t="s">
        <v>246</v>
      </c>
      <c r="N11" s="47" t="s">
        <v>260</v>
      </c>
      <c r="O11" s="47" t="s">
        <v>247</v>
      </c>
      <c r="P11" s="48" t="s">
        <v>311</v>
      </c>
      <c r="Q11" s="48"/>
      <c r="R11" s="79">
        <v>49000000</v>
      </c>
      <c r="S11" s="79">
        <v>0</v>
      </c>
      <c r="T11" s="79">
        <v>0</v>
      </c>
      <c r="U11" s="79">
        <v>49000000</v>
      </c>
      <c r="V11" s="79">
        <v>0</v>
      </c>
      <c r="W11" s="79">
        <v>22768218</v>
      </c>
      <c r="X11" s="79">
        <v>26231782</v>
      </c>
      <c r="Y11" s="79">
        <v>22768218</v>
      </c>
      <c r="Z11" s="79">
        <v>22757418</v>
      </c>
      <c r="AA11" s="79">
        <v>22757418</v>
      </c>
      <c r="AB11" s="79">
        <v>22757418</v>
      </c>
    </row>
    <row r="12" spans="1:28" ht="15" customHeight="1">
      <c r="A12" s="47" t="s">
        <v>290</v>
      </c>
      <c r="B12" s="48" t="s">
        <v>291</v>
      </c>
      <c r="C12" s="49" t="s">
        <v>312</v>
      </c>
      <c r="D12" s="47" t="s">
        <v>244</v>
      </c>
      <c r="E12" s="47" t="s">
        <v>245</v>
      </c>
      <c r="F12" s="47" t="s">
        <v>245</v>
      </c>
      <c r="G12" s="47" t="s">
        <v>245</v>
      </c>
      <c r="H12" s="47" t="s">
        <v>261</v>
      </c>
      <c r="I12" s="47" t="s">
        <v>258</v>
      </c>
      <c r="J12" s="47"/>
      <c r="K12" s="47"/>
      <c r="L12" s="47"/>
      <c r="M12" s="47" t="s">
        <v>246</v>
      </c>
      <c r="N12" s="47" t="s">
        <v>260</v>
      </c>
      <c r="O12" s="47" t="s">
        <v>247</v>
      </c>
      <c r="P12" s="48" t="s">
        <v>313</v>
      </c>
      <c r="Q12" s="48"/>
      <c r="R12" s="79">
        <v>10000000</v>
      </c>
      <c r="S12" s="79">
        <v>10000000</v>
      </c>
      <c r="T12" s="79">
        <v>0</v>
      </c>
      <c r="U12" s="79">
        <v>20000000</v>
      </c>
      <c r="V12" s="79">
        <v>0</v>
      </c>
      <c r="W12" s="79">
        <v>10546045</v>
      </c>
      <c r="X12" s="79">
        <v>9453955</v>
      </c>
      <c r="Y12" s="79">
        <v>10546045</v>
      </c>
      <c r="Z12" s="79">
        <v>10546045</v>
      </c>
      <c r="AA12" s="79">
        <v>10546045</v>
      </c>
      <c r="AB12" s="79">
        <v>10546045</v>
      </c>
    </row>
    <row r="13" spans="1:28" ht="15" customHeight="1">
      <c r="A13" s="47" t="s">
        <v>290</v>
      </c>
      <c r="B13" s="48" t="s">
        <v>291</v>
      </c>
      <c r="C13" s="49" t="s">
        <v>314</v>
      </c>
      <c r="D13" s="47" t="s">
        <v>244</v>
      </c>
      <c r="E13" s="47" t="s">
        <v>245</v>
      </c>
      <c r="F13" s="47" t="s">
        <v>245</v>
      </c>
      <c r="G13" s="47" t="s">
        <v>249</v>
      </c>
      <c r="H13" s="47" t="s">
        <v>261</v>
      </c>
      <c r="I13" s="47"/>
      <c r="J13" s="47"/>
      <c r="K13" s="47"/>
      <c r="L13" s="47"/>
      <c r="M13" s="47" t="s">
        <v>246</v>
      </c>
      <c r="N13" s="47" t="s">
        <v>260</v>
      </c>
      <c r="O13" s="47" t="s">
        <v>247</v>
      </c>
      <c r="P13" s="48" t="s">
        <v>315</v>
      </c>
      <c r="Q13" s="48"/>
      <c r="R13" s="79">
        <v>80000000</v>
      </c>
      <c r="S13" s="79">
        <v>0</v>
      </c>
      <c r="T13" s="79">
        <v>0</v>
      </c>
      <c r="U13" s="79">
        <v>80000000</v>
      </c>
      <c r="V13" s="79">
        <v>0</v>
      </c>
      <c r="W13" s="79">
        <v>44126000</v>
      </c>
      <c r="X13" s="79">
        <v>35874000</v>
      </c>
      <c r="Y13" s="79">
        <v>44126000</v>
      </c>
      <c r="Z13" s="79">
        <v>44126000</v>
      </c>
      <c r="AA13" s="79">
        <v>44126000</v>
      </c>
      <c r="AB13" s="79">
        <v>44126000</v>
      </c>
    </row>
    <row r="14" spans="1:28" ht="15" customHeight="1">
      <c r="A14" s="47" t="s">
        <v>290</v>
      </c>
      <c r="B14" s="48" t="s">
        <v>291</v>
      </c>
      <c r="C14" s="49" t="s">
        <v>316</v>
      </c>
      <c r="D14" s="47" t="s">
        <v>244</v>
      </c>
      <c r="E14" s="47" t="s">
        <v>245</v>
      </c>
      <c r="F14" s="47" t="s">
        <v>245</v>
      </c>
      <c r="G14" s="47" t="s">
        <v>249</v>
      </c>
      <c r="H14" s="47" t="s">
        <v>263</v>
      </c>
      <c r="I14" s="47"/>
      <c r="J14" s="47"/>
      <c r="K14" s="47"/>
      <c r="L14" s="47"/>
      <c r="M14" s="47" t="s">
        <v>246</v>
      </c>
      <c r="N14" s="47" t="s">
        <v>260</v>
      </c>
      <c r="O14" s="47" t="s">
        <v>247</v>
      </c>
      <c r="P14" s="48" t="s">
        <v>317</v>
      </c>
      <c r="Q14" s="48"/>
      <c r="R14" s="79">
        <v>62000000</v>
      </c>
      <c r="S14" s="79">
        <v>0</v>
      </c>
      <c r="T14" s="79">
        <v>0</v>
      </c>
      <c r="U14" s="79">
        <v>62000000</v>
      </c>
      <c r="V14" s="79">
        <v>0</v>
      </c>
      <c r="W14" s="79">
        <v>31752900</v>
      </c>
      <c r="X14" s="79">
        <v>30247100</v>
      </c>
      <c r="Y14" s="79">
        <v>31752900</v>
      </c>
      <c r="Z14" s="79">
        <v>31752900</v>
      </c>
      <c r="AA14" s="79">
        <v>31752900</v>
      </c>
      <c r="AB14" s="79">
        <v>31752900</v>
      </c>
    </row>
    <row r="15" spans="1:28" ht="15" customHeight="1">
      <c r="A15" s="47" t="s">
        <v>290</v>
      </c>
      <c r="B15" s="48" t="s">
        <v>291</v>
      </c>
      <c r="C15" s="49" t="s">
        <v>318</v>
      </c>
      <c r="D15" s="47" t="s">
        <v>244</v>
      </c>
      <c r="E15" s="47" t="s">
        <v>245</v>
      </c>
      <c r="F15" s="47" t="s">
        <v>245</v>
      </c>
      <c r="G15" s="47" t="s">
        <v>249</v>
      </c>
      <c r="H15" s="47" t="s">
        <v>295</v>
      </c>
      <c r="I15" s="47"/>
      <c r="J15" s="47"/>
      <c r="K15" s="47"/>
      <c r="L15" s="47"/>
      <c r="M15" s="47" t="s">
        <v>246</v>
      </c>
      <c r="N15" s="47" t="s">
        <v>260</v>
      </c>
      <c r="O15" s="47" t="s">
        <v>247</v>
      </c>
      <c r="P15" s="48" t="s">
        <v>319</v>
      </c>
      <c r="Q15" s="48"/>
      <c r="R15" s="79">
        <v>35000000</v>
      </c>
      <c r="S15" s="79">
        <v>0</v>
      </c>
      <c r="T15" s="79">
        <v>0</v>
      </c>
      <c r="U15" s="79">
        <v>35000000</v>
      </c>
      <c r="V15" s="79">
        <v>0</v>
      </c>
      <c r="W15" s="79">
        <v>19219700</v>
      </c>
      <c r="X15" s="79">
        <v>15780300</v>
      </c>
      <c r="Y15" s="79">
        <v>19219700</v>
      </c>
      <c r="Z15" s="79">
        <v>19219700</v>
      </c>
      <c r="AA15" s="79">
        <v>19219700</v>
      </c>
      <c r="AB15" s="79">
        <v>19219700</v>
      </c>
    </row>
    <row r="16" spans="1:28" ht="15" customHeight="1">
      <c r="A16" s="47" t="s">
        <v>290</v>
      </c>
      <c r="B16" s="48" t="s">
        <v>291</v>
      </c>
      <c r="C16" s="49" t="s">
        <v>320</v>
      </c>
      <c r="D16" s="47" t="s">
        <v>244</v>
      </c>
      <c r="E16" s="47" t="s">
        <v>245</v>
      </c>
      <c r="F16" s="47" t="s">
        <v>245</v>
      </c>
      <c r="G16" s="47" t="s">
        <v>249</v>
      </c>
      <c r="H16" s="47" t="s">
        <v>298</v>
      </c>
      <c r="I16" s="47"/>
      <c r="J16" s="47"/>
      <c r="K16" s="47"/>
      <c r="L16" s="47"/>
      <c r="M16" s="47" t="s">
        <v>246</v>
      </c>
      <c r="N16" s="47" t="s">
        <v>260</v>
      </c>
      <c r="O16" s="47" t="s">
        <v>247</v>
      </c>
      <c r="P16" s="48" t="s">
        <v>321</v>
      </c>
      <c r="Q16" s="48"/>
      <c r="R16" s="79">
        <v>7000000</v>
      </c>
      <c r="S16" s="79">
        <v>0</v>
      </c>
      <c r="T16" s="79">
        <v>0</v>
      </c>
      <c r="U16" s="79">
        <v>7000000</v>
      </c>
      <c r="V16" s="79">
        <v>0</v>
      </c>
      <c r="W16" s="79">
        <v>3991100</v>
      </c>
      <c r="X16" s="79">
        <v>3008900</v>
      </c>
      <c r="Y16" s="79">
        <v>3991100</v>
      </c>
      <c r="Z16" s="79">
        <v>3991100</v>
      </c>
      <c r="AA16" s="79">
        <v>3991100</v>
      </c>
      <c r="AB16" s="79">
        <v>3991100</v>
      </c>
    </row>
    <row r="17" spans="1:28" ht="15" customHeight="1">
      <c r="A17" s="47" t="s">
        <v>290</v>
      </c>
      <c r="B17" s="48" t="s">
        <v>291</v>
      </c>
      <c r="C17" s="49" t="s">
        <v>322</v>
      </c>
      <c r="D17" s="47" t="s">
        <v>244</v>
      </c>
      <c r="E17" s="47" t="s">
        <v>245</v>
      </c>
      <c r="F17" s="47" t="s">
        <v>245</v>
      </c>
      <c r="G17" s="47" t="s">
        <v>249</v>
      </c>
      <c r="H17" s="47" t="s">
        <v>301</v>
      </c>
      <c r="I17" s="47"/>
      <c r="J17" s="47"/>
      <c r="K17" s="47"/>
      <c r="L17" s="47"/>
      <c r="M17" s="47" t="s">
        <v>246</v>
      </c>
      <c r="N17" s="47" t="s">
        <v>260</v>
      </c>
      <c r="O17" s="47" t="s">
        <v>247</v>
      </c>
      <c r="P17" s="48" t="s">
        <v>323</v>
      </c>
      <c r="Q17" s="48"/>
      <c r="R17" s="79">
        <v>27000000</v>
      </c>
      <c r="S17" s="79">
        <v>0</v>
      </c>
      <c r="T17" s="79">
        <v>0</v>
      </c>
      <c r="U17" s="79">
        <v>27000000</v>
      </c>
      <c r="V17" s="79">
        <v>0</v>
      </c>
      <c r="W17" s="79">
        <v>14416500</v>
      </c>
      <c r="X17" s="79">
        <v>12583500</v>
      </c>
      <c r="Y17" s="79">
        <v>14416500</v>
      </c>
      <c r="Z17" s="79">
        <v>14416500</v>
      </c>
      <c r="AA17" s="79">
        <v>14416500</v>
      </c>
      <c r="AB17" s="79">
        <v>14416500</v>
      </c>
    </row>
    <row r="18" spans="1:28" ht="15" customHeight="1">
      <c r="A18" s="47" t="s">
        <v>290</v>
      </c>
      <c r="B18" s="48" t="s">
        <v>291</v>
      </c>
      <c r="C18" s="49" t="s">
        <v>324</v>
      </c>
      <c r="D18" s="47" t="s">
        <v>244</v>
      </c>
      <c r="E18" s="47" t="s">
        <v>245</v>
      </c>
      <c r="F18" s="47" t="s">
        <v>245</v>
      </c>
      <c r="G18" s="47" t="s">
        <v>249</v>
      </c>
      <c r="H18" s="47" t="s">
        <v>304</v>
      </c>
      <c r="I18" s="47"/>
      <c r="J18" s="47"/>
      <c r="K18" s="47"/>
      <c r="L18" s="47"/>
      <c r="M18" s="47" t="s">
        <v>246</v>
      </c>
      <c r="N18" s="47" t="s">
        <v>260</v>
      </c>
      <c r="O18" s="47" t="s">
        <v>247</v>
      </c>
      <c r="P18" s="48" t="s">
        <v>325</v>
      </c>
      <c r="Q18" s="48"/>
      <c r="R18" s="79">
        <v>4000000</v>
      </c>
      <c r="S18" s="79">
        <v>12000000</v>
      </c>
      <c r="T18" s="79">
        <v>0</v>
      </c>
      <c r="U18" s="79">
        <v>16000000</v>
      </c>
      <c r="V18" s="79">
        <v>0</v>
      </c>
      <c r="W18" s="79">
        <v>9615500</v>
      </c>
      <c r="X18" s="79">
        <v>6384500</v>
      </c>
      <c r="Y18" s="79">
        <v>9615500</v>
      </c>
      <c r="Z18" s="79">
        <v>9615500</v>
      </c>
      <c r="AA18" s="79">
        <v>9615500</v>
      </c>
      <c r="AB18" s="79">
        <v>9615500</v>
      </c>
    </row>
    <row r="19" spans="1:28" ht="15" customHeight="1">
      <c r="A19" s="47" t="s">
        <v>290</v>
      </c>
      <c r="B19" s="48" t="s">
        <v>291</v>
      </c>
      <c r="C19" s="49" t="s">
        <v>326</v>
      </c>
      <c r="D19" s="47" t="s">
        <v>244</v>
      </c>
      <c r="E19" s="47" t="s">
        <v>245</v>
      </c>
      <c r="F19" s="47" t="s">
        <v>245</v>
      </c>
      <c r="G19" s="47" t="s">
        <v>249</v>
      </c>
      <c r="H19" s="47" t="s">
        <v>327</v>
      </c>
      <c r="I19" s="47"/>
      <c r="J19" s="47"/>
      <c r="K19" s="47"/>
      <c r="L19" s="47"/>
      <c r="M19" s="47" t="s">
        <v>246</v>
      </c>
      <c r="N19" s="47" t="s">
        <v>260</v>
      </c>
      <c r="O19" s="47" t="s">
        <v>247</v>
      </c>
      <c r="P19" s="48" t="s">
        <v>328</v>
      </c>
      <c r="Q19" s="48"/>
      <c r="R19" s="79">
        <v>4000000</v>
      </c>
      <c r="S19" s="79">
        <v>0</v>
      </c>
      <c r="T19" s="79">
        <v>4000000</v>
      </c>
      <c r="U19" s="79">
        <v>0</v>
      </c>
      <c r="V19" s="79">
        <v>0</v>
      </c>
      <c r="W19" s="79">
        <v>0</v>
      </c>
      <c r="X19" s="79">
        <v>0</v>
      </c>
      <c r="Y19" s="79">
        <v>0</v>
      </c>
      <c r="Z19" s="79">
        <v>0</v>
      </c>
      <c r="AA19" s="79">
        <v>0</v>
      </c>
      <c r="AB19" s="79">
        <v>0</v>
      </c>
    </row>
    <row r="20" spans="1:28" ht="15" customHeight="1">
      <c r="A20" s="47" t="s">
        <v>290</v>
      </c>
      <c r="B20" s="48" t="s">
        <v>291</v>
      </c>
      <c r="C20" s="49" t="s">
        <v>329</v>
      </c>
      <c r="D20" s="47" t="s">
        <v>244</v>
      </c>
      <c r="E20" s="47" t="s">
        <v>245</v>
      </c>
      <c r="F20" s="47" t="s">
        <v>245</v>
      </c>
      <c r="G20" s="47" t="s">
        <v>249</v>
      </c>
      <c r="H20" s="47" t="s">
        <v>307</v>
      </c>
      <c r="I20" s="47"/>
      <c r="J20" s="47"/>
      <c r="K20" s="47"/>
      <c r="L20" s="47"/>
      <c r="M20" s="47" t="s">
        <v>246</v>
      </c>
      <c r="N20" s="47" t="s">
        <v>260</v>
      </c>
      <c r="O20" s="47" t="s">
        <v>247</v>
      </c>
      <c r="P20" s="48" t="s">
        <v>330</v>
      </c>
      <c r="Q20" s="48"/>
      <c r="R20" s="79">
        <v>8000000</v>
      </c>
      <c r="S20" s="79">
        <v>0</v>
      </c>
      <c r="T20" s="79">
        <v>8000000</v>
      </c>
      <c r="U20" s="79">
        <v>0</v>
      </c>
      <c r="V20" s="79">
        <v>0</v>
      </c>
      <c r="W20" s="79">
        <v>0</v>
      </c>
      <c r="X20" s="79">
        <v>0</v>
      </c>
      <c r="Y20" s="79">
        <v>0</v>
      </c>
      <c r="Z20" s="79">
        <v>0</v>
      </c>
      <c r="AA20" s="79">
        <v>0</v>
      </c>
      <c r="AB20" s="79">
        <v>0</v>
      </c>
    </row>
    <row r="21" spans="1:28" ht="15" customHeight="1">
      <c r="A21" s="47" t="s">
        <v>290</v>
      </c>
      <c r="B21" s="48" t="s">
        <v>291</v>
      </c>
      <c r="C21" s="49" t="s">
        <v>331</v>
      </c>
      <c r="D21" s="47" t="s">
        <v>244</v>
      </c>
      <c r="E21" s="47" t="s">
        <v>245</v>
      </c>
      <c r="F21" s="47" t="s">
        <v>245</v>
      </c>
      <c r="G21" s="47" t="s">
        <v>251</v>
      </c>
      <c r="H21" s="47" t="s">
        <v>261</v>
      </c>
      <c r="I21" s="47" t="s">
        <v>261</v>
      </c>
      <c r="J21" s="47"/>
      <c r="K21" s="47"/>
      <c r="L21" s="47"/>
      <c r="M21" s="47" t="s">
        <v>246</v>
      </c>
      <c r="N21" s="47" t="s">
        <v>260</v>
      </c>
      <c r="O21" s="47" t="s">
        <v>247</v>
      </c>
      <c r="P21" s="48" t="s">
        <v>332</v>
      </c>
      <c r="Q21" s="48"/>
      <c r="R21" s="79">
        <v>52000000</v>
      </c>
      <c r="S21" s="79">
        <v>0</v>
      </c>
      <c r="T21" s="79">
        <v>0</v>
      </c>
      <c r="U21" s="79">
        <v>52000000</v>
      </c>
      <c r="V21" s="79">
        <v>0</v>
      </c>
      <c r="W21" s="79">
        <v>24307887</v>
      </c>
      <c r="X21" s="79">
        <v>27692113</v>
      </c>
      <c r="Y21" s="79">
        <v>24307887</v>
      </c>
      <c r="Z21" s="79">
        <v>24297447</v>
      </c>
      <c r="AA21" s="79">
        <v>24297447</v>
      </c>
      <c r="AB21" s="79">
        <v>24297447</v>
      </c>
    </row>
    <row r="22" spans="1:28" ht="15" customHeight="1">
      <c r="A22" s="47" t="s">
        <v>290</v>
      </c>
      <c r="B22" s="48" t="s">
        <v>291</v>
      </c>
      <c r="C22" s="49" t="s">
        <v>333</v>
      </c>
      <c r="D22" s="47" t="s">
        <v>244</v>
      </c>
      <c r="E22" s="47" t="s">
        <v>245</v>
      </c>
      <c r="F22" s="47" t="s">
        <v>245</v>
      </c>
      <c r="G22" s="47" t="s">
        <v>251</v>
      </c>
      <c r="H22" s="47" t="s">
        <v>261</v>
      </c>
      <c r="I22" s="47" t="s">
        <v>334</v>
      </c>
      <c r="J22" s="47"/>
      <c r="K22" s="47"/>
      <c r="L22" s="47"/>
      <c r="M22" s="47" t="s">
        <v>246</v>
      </c>
      <c r="N22" s="47" t="s">
        <v>260</v>
      </c>
      <c r="O22" s="47" t="s">
        <v>247</v>
      </c>
      <c r="P22" s="48" t="s">
        <v>335</v>
      </c>
      <c r="Q22" s="48"/>
      <c r="R22" s="79">
        <v>4000000</v>
      </c>
      <c r="S22" s="79">
        <v>0</v>
      </c>
      <c r="T22" s="79">
        <v>0</v>
      </c>
      <c r="U22" s="79">
        <v>4000000</v>
      </c>
      <c r="V22" s="79">
        <v>0</v>
      </c>
      <c r="W22" s="79">
        <v>1788515</v>
      </c>
      <c r="X22" s="79">
        <v>2211485</v>
      </c>
      <c r="Y22" s="79">
        <v>1788515</v>
      </c>
      <c r="Z22" s="79">
        <v>1788515</v>
      </c>
      <c r="AA22" s="79">
        <v>1788515</v>
      </c>
      <c r="AB22" s="79">
        <v>1788515</v>
      </c>
    </row>
    <row r="23" spans="1:28" ht="15" customHeight="1">
      <c r="A23" s="47" t="s">
        <v>290</v>
      </c>
      <c r="B23" s="48" t="s">
        <v>291</v>
      </c>
      <c r="C23" s="49" t="s">
        <v>336</v>
      </c>
      <c r="D23" s="47" t="s">
        <v>244</v>
      </c>
      <c r="E23" s="47" t="s">
        <v>245</v>
      </c>
      <c r="F23" s="47" t="s">
        <v>245</v>
      </c>
      <c r="G23" s="47" t="s">
        <v>251</v>
      </c>
      <c r="H23" s="47" t="s">
        <v>263</v>
      </c>
      <c r="I23" s="47"/>
      <c r="J23" s="47"/>
      <c r="K23" s="47"/>
      <c r="L23" s="47"/>
      <c r="M23" s="47" t="s">
        <v>246</v>
      </c>
      <c r="N23" s="47" t="s">
        <v>260</v>
      </c>
      <c r="O23" s="47" t="s">
        <v>247</v>
      </c>
      <c r="P23" s="48" t="s">
        <v>337</v>
      </c>
      <c r="Q23" s="48"/>
      <c r="R23" s="79">
        <v>29000000</v>
      </c>
      <c r="S23" s="79">
        <v>0</v>
      </c>
      <c r="T23" s="79">
        <v>0</v>
      </c>
      <c r="U23" s="79">
        <v>29000000</v>
      </c>
      <c r="V23" s="79">
        <v>0</v>
      </c>
      <c r="W23" s="79">
        <v>14129802</v>
      </c>
      <c r="X23" s="79">
        <v>14870198</v>
      </c>
      <c r="Y23" s="79">
        <v>14129802</v>
      </c>
      <c r="Z23" s="79">
        <v>14129802</v>
      </c>
      <c r="AA23" s="79">
        <v>14129802</v>
      </c>
      <c r="AB23" s="79">
        <v>14129802</v>
      </c>
    </row>
    <row r="24" spans="1:28" ht="15" customHeight="1">
      <c r="A24" s="47" t="s">
        <v>290</v>
      </c>
      <c r="B24" s="48" t="s">
        <v>291</v>
      </c>
      <c r="C24" s="49" t="s">
        <v>338</v>
      </c>
      <c r="D24" s="47" t="s">
        <v>244</v>
      </c>
      <c r="E24" s="47" t="s">
        <v>249</v>
      </c>
      <c r="F24" s="47" t="s">
        <v>249</v>
      </c>
      <c r="G24" s="47" t="s">
        <v>249</v>
      </c>
      <c r="H24" s="47" t="s">
        <v>301</v>
      </c>
      <c r="I24" s="47" t="s">
        <v>295</v>
      </c>
      <c r="J24" s="47"/>
      <c r="K24" s="47"/>
      <c r="L24" s="47"/>
      <c r="M24" s="47" t="s">
        <v>253</v>
      </c>
      <c r="N24" s="47" t="s">
        <v>68</v>
      </c>
      <c r="O24" s="47" t="s">
        <v>247</v>
      </c>
      <c r="P24" s="48" t="s">
        <v>339</v>
      </c>
      <c r="Q24" s="48"/>
      <c r="R24" s="79">
        <v>0</v>
      </c>
      <c r="S24" s="79">
        <v>30000</v>
      </c>
      <c r="T24" s="79">
        <v>0</v>
      </c>
      <c r="U24" s="79">
        <v>30000</v>
      </c>
      <c r="V24" s="79">
        <v>0</v>
      </c>
      <c r="W24" s="79">
        <v>30000</v>
      </c>
      <c r="X24" s="79">
        <v>0</v>
      </c>
      <c r="Y24" s="79">
        <v>30000</v>
      </c>
      <c r="Z24" s="79">
        <v>0</v>
      </c>
      <c r="AA24" s="79">
        <v>0</v>
      </c>
      <c r="AB24" s="79">
        <v>0</v>
      </c>
    </row>
    <row r="25" spans="1:28" ht="15" customHeight="1">
      <c r="A25" s="47" t="s">
        <v>290</v>
      </c>
      <c r="B25" s="48" t="s">
        <v>291</v>
      </c>
      <c r="C25" s="49" t="s">
        <v>340</v>
      </c>
      <c r="D25" s="47" t="s">
        <v>244</v>
      </c>
      <c r="E25" s="47" t="s">
        <v>249</v>
      </c>
      <c r="F25" s="47" t="s">
        <v>249</v>
      </c>
      <c r="G25" s="47" t="s">
        <v>249</v>
      </c>
      <c r="H25" s="47" t="s">
        <v>301</v>
      </c>
      <c r="I25" s="47" t="s">
        <v>307</v>
      </c>
      <c r="J25" s="47"/>
      <c r="K25" s="47"/>
      <c r="L25" s="47"/>
      <c r="M25" s="47" t="s">
        <v>246</v>
      </c>
      <c r="N25" s="47" t="s">
        <v>260</v>
      </c>
      <c r="O25" s="47" t="s">
        <v>247</v>
      </c>
      <c r="P25" s="48" t="s">
        <v>341</v>
      </c>
      <c r="Q25" s="48"/>
      <c r="R25" s="79">
        <v>61000000</v>
      </c>
      <c r="S25" s="79">
        <v>20000000</v>
      </c>
      <c r="T25" s="79">
        <v>0</v>
      </c>
      <c r="U25" s="79">
        <v>81000000</v>
      </c>
      <c r="V25" s="79">
        <v>0</v>
      </c>
      <c r="W25" s="79">
        <v>61000000</v>
      </c>
      <c r="X25" s="79">
        <v>20000000</v>
      </c>
      <c r="Y25" s="79">
        <v>53027319</v>
      </c>
      <c r="Z25" s="79">
        <v>53027289</v>
      </c>
      <c r="AA25" s="79">
        <v>53027289</v>
      </c>
      <c r="AB25" s="79">
        <v>53027289</v>
      </c>
    </row>
    <row r="26" spans="1:28" ht="15" customHeight="1">
      <c r="A26" s="47" t="s">
        <v>290</v>
      </c>
      <c r="B26" s="48" t="s">
        <v>291</v>
      </c>
      <c r="C26" s="49" t="s">
        <v>342</v>
      </c>
      <c r="D26" s="47" t="s">
        <v>244</v>
      </c>
      <c r="E26" s="47" t="s">
        <v>249</v>
      </c>
      <c r="F26" s="47" t="s">
        <v>249</v>
      </c>
      <c r="G26" s="47" t="s">
        <v>249</v>
      </c>
      <c r="H26" s="47" t="s">
        <v>327</v>
      </c>
      <c r="I26" s="47" t="s">
        <v>295</v>
      </c>
      <c r="J26" s="47"/>
      <c r="K26" s="47"/>
      <c r="L26" s="47"/>
      <c r="M26" s="47" t="s">
        <v>246</v>
      </c>
      <c r="N26" s="47" t="s">
        <v>260</v>
      </c>
      <c r="O26" s="47" t="s">
        <v>247</v>
      </c>
      <c r="P26" s="48" t="s">
        <v>343</v>
      </c>
      <c r="Q26" s="48"/>
      <c r="R26" s="79">
        <v>400000</v>
      </c>
      <c r="S26" s="79">
        <v>0</v>
      </c>
      <c r="T26" s="79">
        <v>0</v>
      </c>
      <c r="U26" s="79">
        <v>400000</v>
      </c>
      <c r="V26" s="79">
        <v>0</v>
      </c>
      <c r="W26" s="79">
        <v>0</v>
      </c>
      <c r="X26" s="79">
        <v>400000</v>
      </c>
      <c r="Y26" s="79">
        <v>0</v>
      </c>
      <c r="Z26" s="79">
        <v>0</v>
      </c>
      <c r="AA26" s="79">
        <v>0</v>
      </c>
      <c r="AB26" s="79">
        <v>0</v>
      </c>
    </row>
    <row r="27" spans="1:28" ht="15" customHeight="1">
      <c r="A27" s="47" t="s">
        <v>290</v>
      </c>
      <c r="B27" s="48" t="s">
        <v>291</v>
      </c>
      <c r="C27" s="49" t="s">
        <v>344</v>
      </c>
      <c r="D27" s="47" t="s">
        <v>244</v>
      </c>
      <c r="E27" s="47" t="s">
        <v>249</v>
      </c>
      <c r="F27" s="47" t="s">
        <v>249</v>
      </c>
      <c r="G27" s="47" t="s">
        <v>249</v>
      </c>
      <c r="H27" s="47" t="s">
        <v>307</v>
      </c>
      <c r="I27" s="47" t="s">
        <v>295</v>
      </c>
      <c r="J27" s="47"/>
      <c r="K27" s="47"/>
      <c r="L27" s="47"/>
      <c r="M27" s="47" t="s">
        <v>246</v>
      </c>
      <c r="N27" s="47" t="s">
        <v>260</v>
      </c>
      <c r="O27" s="47" t="s">
        <v>247</v>
      </c>
      <c r="P27" s="48" t="s">
        <v>345</v>
      </c>
      <c r="Q27" s="48"/>
      <c r="R27" s="79">
        <v>1500000</v>
      </c>
      <c r="S27" s="79">
        <v>10264400</v>
      </c>
      <c r="T27" s="79">
        <v>9264400</v>
      </c>
      <c r="U27" s="79">
        <v>2500000</v>
      </c>
      <c r="V27" s="79">
        <v>0</v>
      </c>
      <c r="W27" s="79">
        <v>2500000</v>
      </c>
      <c r="X27" s="79">
        <v>0</v>
      </c>
      <c r="Y27" s="79">
        <v>1642573</v>
      </c>
      <c r="Z27" s="79">
        <v>1640376</v>
      </c>
      <c r="AA27" s="79">
        <v>1640376</v>
      </c>
      <c r="AB27" s="79">
        <v>1640376</v>
      </c>
    </row>
    <row r="28" spans="1:28" ht="15" customHeight="1">
      <c r="A28" s="47" t="s">
        <v>290</v>
      </c>
      <c r="B28" s="48" t="s">
        <v>291</v>
      </c>
      <c r="C28" s="49" t="s">
        <v>346</v>
      </c>
      <c r="D28" s="47" t="s">
        <v>244</v>
      </c>
      <c r="E28" s="47" t="s">
        <v>249</v>
      </c>
      <c r="F28" s="47" t="s">
        <v>249</v>
      </c>
      <c r="G28" s="47" t="s">
        <v>249</v>
      </c>
      <c r="H28" s="47" t="s">
        <v>310</v>
      </c>
      <c r="I28" s="47"/>
      <c r="J28" s="47"/>
      <c r="K28" s="47"/>
      <c r="L28" s="47"/>
      <c r="M28" s="47" t="s">
        <v>246</v>
      </c>
      <c r="N28" s="47" t="s">
        <v>260</v>
      </c>
      <c r="O28" s="47" t="s">
        <v>247</v>
      </c>
      <c r="P28" s="48" t="s">
        <v>347</v>
      </c>
      <c r="Q28" s="48"/>
      <c r="R28" s="79">
        <v>0</v>
      </c>
      <c r="S28" s="79">
        <v>271546</v>
      </c>
      <c r="T28" s="79">
        <v>0</v>
      </c>
      <c r="U28" s="79">
        <v>271546</v>
      </c>
      <c r="V28" s="79">
        <v>0</v>
      </c>
      <c r="W28" s="79">
        <v>271546</v>
      </c>
      <c r="X28" s="79">
        <v>0</v>
      </c>
      <c r="Y28" s="79">
        <v>271546</v>
      </c>
      <c r="Z28" s="79">
        <v>0</v>
      </c>
      <c r="AA28" s="79">
        <v>0</v>
      </c>
      <c r="AB28" s="79">
        <v>0</v>
      </c>
    </row>
    <row r="29" spans="1:28" ht="15" customHeight="1">
      <c r="A29" s="47" t="s">
        <v>290</v>
      </c>
      <c r="B29" s="48" t="s">
        <v>291</v>
      </c>
      <c r="C29" s="49" t="s">
        <v>348</v>
      </c>
      <c r="D29" s="47" t="s">
        <v>244</v>
      </c>
      <c r="E29" s="47" t="s">
        <v>251</v>
      </c>
      <c r="F29" s="47" t="s">
        <v>257</v>
      </c>
      <c r="G29" s="47" t="s">
        <v>249</v>
      </c>
      <c r="H29" s="47" t="s">
        <v>258</v>
      </c>
      <c r="I29" s="47" t="s">
        <v>261</v>
      </c>
      <c r="J29" s="47"/>
      <c r="K29" s="47"/>
      <c r="L29" s="47"/>
      <c r="M29" s="47" t="s">
        <v>246</v>
      </c>
      <c r="N29" s="47" t="s">
        <v>260</v>
      </c>
      <c r="O29" s="47" t="s">
        <v>247</v>
      </c>
      <c r="P29" s="48" t="s">
        <v>349</v>
      </c>
      <c r="Q29" s="48"/>
      <c r="R29" s="79">
        <v>0</v>
      </c>
      <c r="S29" s="79">
        <v>1136000</v>
      </c>
      <c r="T29" s="79">
        <v>0</v>
      </c>
      <c r="U29" s="79">
        <v>1136000</v>
      </c>
      <c r="V29" s="79">
        <v>0</v>
      </c>
      <c r="W29" s="79">
        <v>1072722</v>
      </c>
      <c r="X29" s="79">
        <v>63278</v>
      </c>
      <c r="Y29" s="79">
        <v>1072722</v>
      </c>
      <c r="Z29" s="79">
        <v>1072722</v>
      </c>
      <c r="AA29" s="79">
        <v>1072722</v>
      </c>
      <c r="AB29" s="79">
        <v>1072722</v>
      </c>
    </row>
    <row r="30" spans="1:28" ht="15" customHeight="1">
      <c r="A30" s="47" t="s">
        <v>290</v>
      </c>
      <c r="B30" s="48" t="s">
        <v>291</v>
      </c>
      <c r="C30" s="49" t="s">
        <v>350</v>
      </c>
      <c r="D30" s="47" t="s">
        <v>244</v>
      </c>
      <c r="E30" s="47" t="s">
        <v>265</v>
      </c>
      <c r="F30" s="47" t="s">
        <v>245</v>
      </c>
      <c r="G30" s="47" t="s">
        <v>249</v>
      </c>
      <c r="H30" s="47" t="s">
        <v>261</v>
      </c>
      <c r="I30" s="47"/>
      <c r="J30" s="47"/>
      <c r="K30" s="47"/>
      <c r="L30" s="47"/>
      <c r="M30" s="47" t="s">
        <v>246</v>
      </c>
      <c r="N30" s="47" t="s">
        <v>260</v>
      </c>
      <c r="O30" s="47" t="s">
        <v>247</v>
      </c>
      <c r="P30" s="48" t="s">
        <v>351</v>
      </c>
      <c r="Q30" s="48"/>
      <c r="R30" s="79">
        <v>0</v>
      </c>
      <c r="S30" s="79">
        <v>18286020</v>
      </c>
      <c r="T30" s="79">
        <v>0</v>
      </c>
      <c r="U30" s="79">
        <v>18286020</v>
      </c>
      <c r="V30" s="79">
        <v>0</v>
      </c>
      <c r="W30" s="79">
        <v>18286020</v>
      </c>
      <c r="X30" s="79">
        <v>0</v>
      </c>
      <c r="Y30" s="79">
        <v>18286020</v>
      </c>
      <c r="Z30" s="79">
        <v>18286020</v>
      </c>
      <c r="AA30" s="79">
        <v>18286020</v>
      </c>
      <c r="AB30" s="79">
        <v>18286020</v>
      </c>
    </row>
    <row r="31" spans="1:28" ht="15" customHeight="1">
      <c r="A31" s="47" t="s">
        <v>290</v>
      </c>
      <c r="B31" s="48" t="s">
        <v>291</v>
      </c>
      <c r="C31" s="49" t="s">
        <v>352</v>
      </c>
      <c r="D31" s="47" t="s">
        <v>244</v>
      </c>
      <c r="E31" s="47" t="s">
        <v>265</v>
      </c>
      <c r="F31" s="47" t="s">
        <v>245</v>
      </c>
      <c r="G31" s="47" t="s">
        <v>249</v>
      </c>
      <c r="H31" s="47" t="s">
        <v>334</v>
      </c>
      <c r="I31" s="47"/>
      <c r="J31" s="47"/>
      <c r="K31" s="47"/>
      <c r="L31" s="47"/>
      <c r="M31" s="47" t="s">
        <v>253</v>
      </c>
      <c r="N31" s="47" t="s">
        <v>68</v>
      </c>
      <c r="O31" s="47" t="s">
        <v>247</v>
      </c>
      <c r="P31" s="48" t="s">
        <v>353</v>
      </c>
      <c r="Q31" s="48"/>
      <c r="R31" s="79">
        <v>0</v>
      </c>
      <c r="S31" s="79">
        <v>295793</v>
      </c>
      <c r="T31" s="79">
        <v>0</v>
      </c>
      <c r="U31" s="79">
        <v>295793</v>
      </c>
      <c r="V31" s="79">
        <v>0</v>
      </c>
      <c r="W31" s="79">
        <v>295793</v>
      </c>
      <c r="X31" s="79">
        <v>0</v>
      </c>
      <c r="Y31" s="79">
        <v>295793</v>
      </c>
      <c r="Z31" s="79">
        <v>295793</v>
      </c>
      <c r="AA31" s="79">
        <v>295793</v>
      </c>
      <c r="AB31" s="79">
        <v>295793</v>
      </c>
    </row>
    <row r="32" spans="1:28" ht="15" customHeight="1">
      <c r="A32" s="47" t="s">
        <v>290</v>
      </c>
      <c r="B32" s="48" t="s">
        <v>291</v>
      </c>
      <c r="C32" s="49" t="s">
        <v>354</v>
      </c>
      <c r="D32" s="47" t="s">
        <v>244</v>
      </c>
      <c r="E32" s="47" t="s">
        <v>265</v>
      </c>
      <c r="F32" s="47" t="s">
        <v>245</v>
      </c>
      <c r="G32" s="47" t="s">
        <v>249</v>
      </c>
      <c r="H32" s="47" t="s">
        <v>301</v>
      </c>
      <c r="I32" s="47"/>
      <c r="J32" s="47"/>
      <c r="K32" s="47"/>
      <c r="L32" s="47"/>
      <c r="M32" s="47" t="s">
        <v>246</v>
      </c>
      <c r="N32" s="47" t="s">
        <v>260</v>
      </c>
      <c r="O32" s="47" t="s">
        <v>247</v>
      </c>
      <c r="P32" s="48" t="s">
        <v>355</v>
      </c>
      <c r="Q32" s="48"/>
      <c r="R32" s="79">
        <v>0</v>
      </c>
      <c r="S32" s="79">
        <v>687399</v>
      </c>
      <c r="T32" s="79">
        <v>0</v>
      </c>
      <c r="U32" s="79">
        <v>687399</v>
      </c>
      <c r="V32" s="79">
        <v>0</v>
      </c>
      <c r="W32" s="79">
        <v>687399</v>
      </c>
      <c r="X32" s="79">
        <v>0</v>
      </c>
      <c r="Y32" s="79">
        <v>687399</v>
      </c>
      <c r="Z32" s="79">
        <v>687399</v>
      </c>
      <c r="AA32" s="79">
        <v>687399</v>
      </c>
      <c r="AB32" s="79">
        <v>687399</v>
      </c>
    </row>
    <row r="33" spans="1:28" ht="15" customHeight="1">
      <c r="A33" s="47" t="s">
        <v>356</v>
      </c>
      <c r="B33" s="48" t="s">
        <v>357</v>
      </c>
      <c r="C33" s="49" t="s">
        <v>292</v>
      </c>
      <c r="D33" s="47" t="s">
        <v>244</v>
      </c>
      <c r="E33" s="47" t="s">
        <v>245</v>
      </c>
      <c r="F33" s="47" t="s">
        <v>245</v>
      </c>
      <c r="G33" s="47" t="s">
        <v>245</v>
      </c>
      <c r="H33" s="47" t="s">
        <v>261</v>
      </c>
      <c r="I33" s="47" t="s">
        <v>261</v>
      </c>
      <c r="J33" s="47"/>
      <c r="K33" s="47"/>
      <c r="L33" s="47"/>
      <c r="M33" s="47" t="s">
        <v>246</v>
      </c>
      <c r="N33" s="47" t="s">
        <v>260</v>
      </c>
      <c r="O33" s="47" t="s">
        <v>247</v>
      </c>
      <c r="P33" s="48" t="s">
        <v>293</v>
      </c>
      <c r="Q33" s="48"/>
      <c r="R33" s="79">
        <v>529000000</v>
      </c>
      <c r="S33" s="79">
        <v>0</v>
      </c>
      <c r="T33" s="79">
        <v>0</v>
      </c>
      <c r="U33" s="79">
        <v>529000000</v>
      </c>
      <c r="V33" s="79">
        <v>0</v>
      </c>
      <c r="W33" s="79">
        <v>229780504</v>
      </c>
      <c r="X33" s="79">
        <v>299219496</v>
      </c>
      <c r="Y33" s="79">
        <v>229780504</v>
      </c>
      <c r="Z33" s="79">
        <v>229780504</v>
      </c>
      <c r="AA33" s="79">
        <v>229780504</v>
      </c>
      <c r="AB33" s="79">
        <v>229780504</v>
      </c>
    </row>
    <row r="34" spans="1:28" ht="15" customHeight="1">
      <c r="A34" s="47" t="s">
        <v>356</v>
      </c>
      <c r="B34" s="48" t="s">
        <v>357</v>
      </c>
      <c r="C34" s="49" t="s">
        <v>294</v>
      </c>
      <c r="D34" s="47" t="s">
        <v>244</v>
      </c>
      <c r="E34" s="47" t="s">
        <v>245</v>
      </c>
      <c r="F34" s="47" t="s">
        <v>245</v>
      </c>
      <c r="G34" s="47" t="s">
        <v>245</v>
      </c>
      <c r="H34" s="47" t="s">
        <v>261</v>
      </c>
      <c r="I34" s="47" t="s">
        <v>295</v>
      </c>
      <c r="J34" s="47"/>
      <c r="K34" s="47"/>
      <c r="L34" s="47"/>
      <c r="M34" s="47" t="s">
        <v>246</v>
      </c>
      <c r="N34" s="47" t="s">
        <v>260</v>
      </c>
      <c r="O34" s="47" t="s">
        <v>247</v>
      </c>
      <c r="P34" s="48" t="s">
        <v>296</v>
      </c>
      <c r="Q34" s="48"/>
      <c r="R34" s="79">
        <v>9665000</v>
      </c>
      <c r="S34" s="79">
        <v>0</v>
      </c>
      <c r="T34" s="79">
        <v>0</v>
      </c>
      <c r="U34" s="79">
        <v>9665000</v>
      </c>
      <c r="V34" s="79">
        <v>0</v>
      </c>
      <c r="W34" s="79">
        <v>4393314</v>
      </c>
      <c r="X34" s="79">
        <v>5271686</v>
      </c>
      <c r="Y34" s="79">
        <v>4393314</v>
      </c>
      <c r="Z34" s="79">
        <v>4393314</v>
      </c>
      <c r="AA34" s="79">
        <v>4393314</v>
      </c>
      <c r="AB34" s="79">
        <v>4393314</v>
      </c>
    </row>
    <row r="35" spans="1:28" ht="15" customHeight="1">
      <c r="A35" s="47" t="s">
        <v>356</v>
      </c>
      <c r="B35" s="48" t="s">
        <v>357</v>
      </c>
      <c r="C35" s="49" t="s">
        <v>297</v>
      </c>
      <c r="D35" s="47" t="s">
        <v>244</v>
      </c>
      <c r="E35" s="47" t="s">
        <v>245</v>
      </c>
      <c r="F35" s="47" t="s">
        <v>245</v>
      </c>
      <c r="G35" s="47" t="s">
        <v>245</v>
      </c>
      <c r="H35" s="47" t="s">
        <v>261</v>
      </c>
      <c r="I35" s="47" t="s">
        <v>298</v>
      </c>
      <c r="J35" s="47"/>
      <c r="K35" s="47"/>
      <c r="L35" s="47"/>
      <c r="M35" s="47" t="s">
        <v>246</v>
      </c>
      <c r="N35" s="47" t="s">
        <v>260</v>
      </c>
      <c r="O35" s="47" t="s">
        <v>247</v>
      </c>
      <c r="P35" s="48" t="s">
        <v>299</v>
      </c>
      <c r="Q35" s="48"/>
      <c r="R35" s="79">
        <v>6508000</v>
      </c>
      <c r="S35" s="79">
        <v>0</v>
      </c>
      <c r="T35" s="79">
        <v>6508000</v>
      </c>
      <c r="U35" s="79">
        <v>0</v>
      </c>
      <c r="V35" s="79">
        <v>0</v>
      </c>
      <c r="W35" s="79">
        <v>0</v>
      </c>
      <c r="X35" s="79">
        <v>0</v>
      </c>
      <c r="Y35" s="79">
        <v>0</v>
      </c>
      <c r="Z35" s="79">
        <v>0</v>
      </c>
      <c r="AA35" s="79">
        <v>0</v>
      </c>
      <c r="AB35" s="79">
        <v>0</v>
      </c>
    </row>
    <row r="36" spans="1:28" ht="15" customHeight="1">
      <c r="A36" s="47" t="s">
        <v>356</v>
      </c>
      <c r="B36" s="48" t="s">
        <v>357</v>
      </c>
      <c r="C36" s="49" t="s">
        <v>300</v>
      </c>
      <c r="D36" s="47" t="s">
        <v>244</v>
      </c>
      <c r="E36" s="47" t="s">
        <v>245</v>
      </c>
      <c r="F36" s="47" t="s">
        <v>245</v>
      </c>
      <c r="G36" s="47" t="s">
        <v>245</v>
      </c>
      <c r="H36" s="47" t="s">
        <v>261</v>
      </c>
      <c r="I36" s="47" t="s">
        <v>301</v>
      </c>
      <c r="J36" s="47"/>
      <c r="K36" s="47"/>
      <c r="L36" s="47"/>
      <c r="M36" s="47" t="s">
        <v>246</v>
      </c>
      <c r="N36" s="47" t="s">
        <v>260</v>
      </c>
      <c r="O36" s="47" t="s">
        <v>247</v>
      </c>
      <c r="P36" s="48" t="s">
        <v>302</v>
      </c>
      <c r="Q36" s="48"/>
      <c r="R36" s="79">
        <v>53000000</v>
      </c>
      <c r="S36" s="79">
        <v>0</v>
      </c>
      <c r="T36" s="79">
        <v>8196372</v>
      </c>
      <c r="U36" s="79">
        <v>44803628</v>
      </c>
      <c r="V36" s="79">
        <v>0</v>
      </c>
      <c r="W36" s="79">
        <v>44803628</v>
      </c>
      <c r="X36" s="79">
        <v>0</v>
      </c>
      <c r="Y36" s="79">
        <v>44803628</v>
      </c>
      <c r="Z36" s="79">
        <v>44803628</v>
      </c>
      <c r="AA36" s="79">
        <v>44803628</v>
      </c>
      <c r="AB36" s="79">
        <v>44803628</v>
      </c>
    </row>
    <row r="37" spans="1:28" ht="15" customHeight="1">
      <c r="A37" s="47" t="s">
        <v>356</v>
      </c>
      <c r="B37" s="48" t="s">
        <v>357</v>
      </c>
      <c r="C37" s="49" t="s">
        <v>303</v>
      </c>
      <c r="D37" s="47" t="s">
        <v>244</v>
      </c>
      <c r="E37" s="47" t="s">
        <v>245</v>
      </c>
      <c r="F37" s="47" t="s">
        <v>245</v>
      </c>
      <c r="G37" s="47" t="s">
        <v>245</v>
      </c>
      <c r="H37" s="47" t="s">
        <v>261</v>
      </c>
      <c r="I37" s="47" t="s">
        <v>304</v>
      </c>
      <c r="J37" s="47"/>
      <c r="K37" s="47"/>
      <c r="L37" s="47"/>
      <c r="M37" s="47" t="s">
        <v>246</v>
      </c>
      <c r="N37" s="47" t="s">
        <v>260</v>
      </c>
      <c r="O37" s="47" t="s">
        <v>247</v>
      </c>
      <c r="P37" s="48" t="s">
        <v>305</v>
      </c>
      <c r="Q37" s="48"/>
      <c r="R37" s="79">
        <v>18000000</v>
      </c>
      <c r="S37" s="79">
        <v>0</v>
      </c>
      <c r="T37" s="79">
        <v>0</v>
      </c>
      <c r="U37" s="79">
        <v>18000000</v>
      </c>
      <c r="V37" s="79">
        <v>0</v>
      </c>
      <c r="W37" s="79">
        <v>2768217</v>
      </c>
      <c r="X37" s="79">
        <v>15231783</v>
      </c>
      <c r="Y37" s="79">
        <v>2768217</v>
      </c>
      <c r="Z37" s="79">
        <v>2768217</v>
      </c>
      <c r="AA37" s="79">
        <v>2768217</v>
      </c>
      <c r="AB37" s="79">
        <v>2768217</v>
      </c>
    </row>
    <row r="38" spans="1:28" ht="15" customHeight="1">
      <c r="A38" s="47" t="s">
        <v>356</v>
      </c>
      <c r="B38" s="48" t="s">
        <v>357</v>
      </c>
      <c r="C38" s="49" t="s">
        <v>306</v>
      </c>
      <c r="D38" s="47" t="s">
        <v>244</v>
      </c>
      <c r="E38" s="47" t="s">
        <v>245</v>
      </c>
      <c r="F38" s="47" t="s">
        <v>245</v>
      </c>
      <c r="G38" s="47" t="s">
        <v>245</v>
      </c>
      <c r="H38" s="47" t="s">
        <v>261</v>
      </c>
      <c r="I38" s="47" t="s">
        <v>307</v>
      </c>
      <c r="J38" s="47"/>
      <c r="K38" s="47"/>
      <c r="L38" s="47"/>
      <c r="M38" s="47" t="s">
        <v>246</v>
      </c>
      <c r="N38" s="47" t="s">
        <v>260</v>
      </c>
      <c r="O38" s="47" t="s">
        <v>247</v>
      </c>
      <c r="P38" s="48" t="s">
        <v>308</v>
      </c>
      <c r="Q38" s="48"/>
      <c r="R38" s="79">
        <v>67000000</v>
      </c>
      <c r="S38" s="79">
        <v>0</v>
      </c>
      <c r="T38" s="79">
        <v>0</v>
      </c>
      <c r="U38" s="79">
        <v>67000000</v>
      </c>
      <c r="V38" s="79">
        <v>0</v>
      </c>
      <c r="W38" s="79">
        <v>0</v>
      </c>
      <c r="X38" s="79">
        <v>67000000</v>
      </c>
      <c r="Y38" s="79">
        <v>0</v>
      </c>
      <c r="Z38" s="79">
        <v>0</v>
      </c>
      <c r="AA38" s="79">
        <v>0</v>
      </c>
      <c r="AB38" s="79">
        <v>0</v>
      </c>
    </row>
    <row r="39" spans="1:28" ht="15" customHeight="1">
      <c r="A39" s="47" t="s">
        <v>356</v>
      </c>
      <c r="B39" s="48" t="s">
        <v>357</v>
      </c>
      <c r="C39" s="49" t="s">
        <v>309</v>
      </c>
      <c r="D39" s="47" t="s">
        <v>244</v>
      </c>
      <c r="E39" s="47" t="s">
        <v>245</v>
      </c>
      <c r="F39" s="47" t="s">
        <v>245</v>
      </c>
      <c r="G39" s="47" t="s">
        <v>245</v>
      </c>
      <c r="H39" s="47" t="s">
        <v>261</v>
      </c>
      <c r="I39" s="47" t="s">
        <v>310</v>
      </c>
      <c r="J39" s="47"/>
      <c r="K39" s="47"/>
      <c r="L39" s="47"/>
      <c r="M39" s="47" t="s">
        <v>246</v>
      </c>
      <c r="N39" s="47" t="s">
        <v>260</v>
      </c>
      <c r="O39" s="47" t="s">
        <v>247</v>
      </c>
      <c r="P39" s="48" t="s">
        <v>311</v>
      </c>
      <c r="Q39" s="48"/>
      <c r="R39" s="79">
        <v>34000000</v>
      </c>
      <c r="S39" s="79">
        <v>0</v>
      </c>
      <c r="T39" s="79">
        <v>0</v>
      </c>
      <c r="U39" s="79">
        <v>34000000</v>
      </c>
      <c r="V39" s="79">
        <v>0</v>
      </c>
      <c r="W39" s="79">
        <v>5740880</v>
      </c>
      <c r="X39" s="79">
        <v>28259120</v>
      </c>
      <c r="Y39" s="79">
        <v>5740880</v>
      </c>
      <c r="Z39" s="79">
        <v>5740880</v>
      </c>
      <c r="AA39" s="79">
        <v>5740880</v>
      </c>
      <c r="AB39" s="79">
        <v>5740880</v>
      </c>
    </row>
    <row r="40" spans="1:28" ht="15" customHeight="1">
      <c r="A40" s="47" t="s">
        <v>356</v>
      </c>
      <c r="B40" s="48" t="s">
        <v>357</v>
      </c>
      <c r="C40" s="49" t="s">
        <v>312</v>
      </c>
      <c r="D40" s="47" t="s">
        <v>244</v>
      </c>
      <c r="E40" s="47" t="s">
        <v>245</v>
      </c>
      <c r="F40" s="47" t="s">
        <v>245</v>
      </c>
      <c r="G40" s="47" t="s">
        <v>245</v>
      </c>
      <c r="H40" s="47" t="s">
        <v>261</v>
      </c>
      <c r="I40" s="47" t="s">
        <v>258</v>
      </c>
      <c r="J40" s="47"/>
      <c r="K40" s="47"/>
      <c r="L40" s="47"/>
      <c r="M40" s="47" t="s">
        <v>246</v>
      </c>
      <c r="N40" s="47" t="s">
        <v>260</v>
      </c>
      <c r="O40" s="47" t="s">
        <v>247</v>
      </c>
      <c r="P40" s="48" t="s">
        <v>313</v>
      </c>
      <c r="Q40" s="48"/>
      <c r="R40" s="79">
        <v>6000000</v>
      </c>
      <c r="S40" s="79">
        <v>2000000</v>
      </c>
      <c r="T40" s="79">
        <v>0</v>
      </c>
      <c r="U40" s="79">
        <v>8000000</v>
      </c>
      <c r="V40" s="79">
        <v>0</v>
      </c>
      <c r="W40" s="79">
        <v>5869163</v>
      </c>
      <c r="X40" s="79">
        <v>2130837</v>
      </c>
      <c r="Y40" s="79">
        <v>5869163</v>
      </c>
      <c r="Z40" s="79">
        <v>5869163</v>
      </c>
      <c r="AA40" s="79">
        <v>5869163</v>
      </c>
      <c r="AB40" s="79">
        <v>5869163</v>
      </c>
    </row>
    <row r="41" spans="1:28" ht="15" customHeight="1">
      <c r="A41" s="47" t="s">
        <v>356</v>
      </c>
      <c r="B41" s="48" t="s">
        <v>357</v>
      </c>
      <c r="C41" s="49" t="s">
        <v>314</v>
      </c>
      <c r="D41" s="47" t="s">
        <v>244</v>
      </c>
      <c r="E41" s="47" t="s">
        <v>245</v>
      </c>
      <c r="F41" s="47" t="s">
        <v>245</v>
      </c>
      <c r="G41" s="47" t="s">
        <v>249</v>
      </c>
      <c r="H41" s="47" t="s">
        <v>261</v>
      </c>
      <c r="I41" s="47"/>
      <c r="J41" s="47"/>
      <c r="K41" s="47"/>
      <c r="L41" s="47"/>
      <c r="M41" s="47" t="s">
        <v>246</v>
      </c>
      <c r="N41" s="47" t="s">
        <v>260</v>
      </c>
      <c r="O41" s="47" t="s">
        <v>247</v>
      </c>
      <c r="P41" s="48" t="s">
        <v>315</v>
      </c>
      <c r="Q41" s="48"/>
      <c r="R41" s="79">
        <v>70000000</v>
      </c>
      <c r="S41" s="79">
        <v>0</v>
      </c>
      <c r="T41" s="79">
        <v>0</v>
      </c>
      <c r="U41" s="79">
        <v>70000000</v>
      </c>
      <c r="V41" s="79">
        <v>0</v>
      </c>
      <c r="W41" s="79">
        <v>29538400</v>
      </c>
      <c r="X41" s="79">
        <v>40461600</v>
      </c>
      <c r="Y41" s="79">
        <v>29538400</v>
      </c>
      <c r="Z41" s="79">
        <v>29538400</v>
      </c>
      <c r="AA41" s="79">
        <v>29538400</v>
      </c>
      <c r="AB41" s="79">
        <v>29538400</v>
      </c>
    </row>
    <row r="42" spans="1:28" ht="15" customHeight="1">
      <c r="A42" s="47" t="s">
        <v>356</v>
      </c>
      <c r="B42" s="48" t="s">
        <v>357</v>
      </c>
      <c r="C42" s="49" t="s">
        <v>316</v>
      </c>
      <c r="D42" s="47" t="s">
        <v>244</v>
      </c>
      <c r="E42" s="47" t="s">
        <v>245</v>
      </c>
      <c r="F42" s="47" t="s">
        <v>245</v>
      </c>
      <c r="G42" s="47" t="s">
        <v>249</v>
      </c>
      <c r="H42" s="47" t="s">
        <v>263</v>
      </c>
      <c r="I42" s="47"/>
      <c r="J42" s="47"/>
      <c r="K42" s="47"/>
      <c r="L42" s="47"/>
      <c r="M42" s="47" t="s">
        <v>246</v>
      </c>
      <c r="N42" s="47" t="s">
        <v>260</v>
      </c>
      <c r="O42" s="47" t="s">
        <v>247</v>
      </c>
      <c r="P42" s="48" t="s">
        <v>317</v>
      </c>
      <c r="Q42" s="48"/>
      <c r="R42" s="79">
        <v>49000000</v>
      </c>
      <c r="S42" s="79">
        <v>0</v>
      </c>
      <c r="T42" s="79">
        <v>0</v>
      </c>
      <c r="U42" s="79">
        <v>49000000</v>
      </c>
      <c r="V42" s="79">
        <v>0</v>
      </c>
      <c r="W42" s="79">
        <v>20924900</v>
      </c>
      <c r="X42" s="79">
        <v>28075100</v>
      </c>
      <c r="Y42" s="79">
        <v>20924900</v>
      </c>
      <c r="Z42" s="79">
        <v>20924900</v>
      </c>
      <c r="AA42" s="79">
        <v>20924900</v>
      </c>
      <c r="AB42" s="79">
        <v>20924900</v>
      </c>
    </row>
    <row r="43" spans="1:28" ht="15" customHeight="1">
      <c r="A43" s="47" t="s">
        <v>356</v>
      </c>
      <c r="B43" s="48" t="s">
        <v>357</v>
      </c>
      <c r="C43" s="49" t="s">
        <v>318</v>
      </c>
      <c r="D43" s="47" t="s">
        <v>244</v>
      </c>
      <c r="E43" s="47" t="s">
        <v>245</v>
      </c>
      <c r="F43" s="47" t="s">
        <v>245</v>
      </c>
      <c r="G43" s="47" t="s">
        <v>249</v>
      </c>
      <c r="H43" s="47" t="s">
        <v>295</v>
      </c>
      <c r="I43" s="47"/>
      <c r="J43" s="47"/>
      <c r="K43" s="47"/>
      <c r="L43" s="47"/>
      <c r="M43" s="47" t="s">
        <v>246</v>
      </c>
      <c r="N43" s="47" t="s">
        <v>260</v>
      </c>
      <c r="O43" s="47" t="s">
        <v>247</v>
      </c>
      <c r="P43" s="48" t="s">
        <v>319</v>
      </c>
      <c r="Q43" s="48"/>
      <c r="R43" s="79">
        <v>28000000</v>
      </c>
      <c r="S43" s="79">
        <v>0</v>
      </c>
      <c r="T43" s="79">
        <v>0</v>
      </c>
      <c r="U43" s="79">
        <v>28000000</v>
      </c>
      <c r="V43" s="79">
        <v>0</v>
      </c>
      <c r="W43" s="79">
        <v>12178000</v>
      </c>
      <c r="X43" s="79">
        <v>15822000</v>
      </c>
      <c r="Y43" s="79">
        <v>12178000</v>
      </c>
      <c r="Z43" s="79">
        <v>12178000</v>
      </c>
      <c r="AA43" s="79">
        <v>12178000</v>
      </c>
      <c r="AB43" s="79">
        <v>12178000</v>
      </c>
    </row>
    <row r="44" spans="1:28" ht="15" customHeight="1">
      <c r="A44" s="47" t="s">
        <v>356</v>
      </c>
      <c r="B44" s="48" t="s">
        <v>357</v>
      </c>
      <c r="C44" s="49" t="s">
        <v>320</v>
      </c>
      <c r="D44" s="47" t="s">
        <v>244</v>
      </c>
      <c r="E44" s="47" t="s">
        <v>245</v>
      </c>
      <c r="F44" s="47" t="s">
        <v>245</v>
      </c>
      <c r="G44" s="47" t="s">
        <v>249</v>
      </c>
      <c r="H44" s="47" t="s">
        <v>298</v>
      </c>
      <c r="I44" s="47"/>
      <c r="J44" s="47"/>
      <c r="K44" s="47"/>
      <c r="L44" s="47"/>
      <c r="M44" s="47" t="s">
        <v>246</v>
      </c>
      <c r="N44" s="47" t="s">
        <v>260</v>
      </c>
      <c r="O44" s="47" t="s">
        <v>247</v>
      </c>
      <c r="P44" s="48" t="s">
        <v>321</v>
      </c>
      <c r="Q44" s="48"/>
      <c r="R44" s="79">
        <v>7000000</v>
      </c>
      <c r="S44" s="79">
        <v>0</v>
      </c>
      <c r="T44" s="79">
        <v>0</v>
      </c>
      <c r="U44" s="79">
        <v>7000000</v>
      </c>
      <c r="V44" s="79">
        <v>0</v>
      </c>
      <c r="W44" s="79">
        <v>2963300</v>
      </c>
      <c r="X44" s="79">
        <v>4036700</v>
      </c>
      <c r="Y44" s="79">
        <v>2963300</v>
      </c>
      <c r="Z44" s="79">
        <v>2963300</v>
      </c>
      <c r="AA44" s="79">
        <v>2963300</v>
      </c>
      <c r="AB44" s="79">
        <v>2963300</v>
      </c>
    </row>
    <row r="45" spans="1:28" ht="15" customHeight="1">
      <c r="A45" s="47" t="s">
        <v>356</v>
      </c>
      <c r="B45" s="48" t="s">
        <v>357</v>
      </c>
      <c r="C45" s="49" t="s">
        <v>322</v>
      </c>
      <c r="D45" s="47" t="s">
        <v>244</v>
      </c>
      <c r="E45" s="47" t="s">
        <v>245</v>
      </c>
      <c r="F45" s="47" t="s">
        <v>245</v>
      </c>
      <c r="G45" s="47" t="s">
        <v>249</v>
      </c>
      <c r="H45" s="47" t="s">
        <v>301</v>
      </c>
      <c r="I45" s="47"/>
      <c r="J45" s="47"/>
      <c r="K45" s="47"/>
      <c r="L45" s="47"/>
      <c r="M45" s="47" t="s">
        <v>246</v>
      </c>
      <c r="N45" s="47" t="s">
        <v>260</v>
      </c>
      <c r="O45" s="47" t="s">
        <v>247</v>
      </c>
      <c r="P45" s="48" t="s">
        <v>323</v>
      </c>
      <c r="Q45" s="48"/>
      <c r="R45" s="79">
        <v>21000000</v>
      </c>
      <c r="S45" s="79">
        <v>0</v>
      </c>
      <c r="T45" s="79">
        <v>0</v>
      </c>
      <c r="U45" s="79">
        <v>21000000</v>
      </c>
      <c r="V45" s="79">
        <v>0</v>
      </c>
      <c r="W45" s="79">
        <v>9135500</v>
      </c>
      <c r="X45" s="79">
        <v>11864500</v>
      </c>
      <c r="Y45" s="79">
        <v>9135500</v>
      </c>
      <c r="Z45" s="79">
        <v>9135500</v>
      </c>
      <c r="AA45" s="79">
        <v>9135500</v>
      </c>
      <c r="AB45" s="79">
        <v>9135500</v>
      </c>
    </row>
    <row r="46" spans="1:28" ht="15" customHeight="1">
      <c r="A46" s="47" t="s">
        <v>356</v>
      </c>
      <c r="B46" s="48" t="s">
        <v>357</v>
      </c>
      <c r="C46" s="49" t="s">
        <v>324</v>
      </c>
      <c r="D46" s="47" t="s">
        <v>244</v>
      </c>
      <c r="E46" s="47" t="s">
        <v>245</v>
      </c>
      <c r="F46" s="47" t="s">
        <v>245</v>
      </c>
      <c r="G46" s="47" t="s">
        <v>249</v>
      </c>
      <c r="H46" s="47" t="s">
        <v>304</v>
      </c>
      <c r="I46" s="47"/>
      <c r="J46" s="47"/>
      <c r="K46" s="47"/>
      <c r="L46" s="47"/>
      <c r="M46" s="47" t="s">
        <v>246</v>
      </c>
      <c r="N46" s="47" t="s">
        <v>260</v>
      </c>
      <c r="O46" s="47" t="s">
        <v>247</v>
      </c>
      <c r="P46" s="48" t="s">
        <v>325</v>
      </c>
      <c r="Q46" s="48"/>
      <c r="R46" s="79">
        <v>3000000</v>
      </c>
      <c r="S46" s="79">
        <v>9000000</v>
      </c>
      <c r="T46" s="79">
        <v>0</v>
      </c>
      <c r="U46" s="79">
        <v>12000000</v>
      </c>
      <c r="V46" s="79">
        <v>0</v>
      </c>
      <c r="W46" s="79">
        <v>6091900</v>
      </c>
      <c r="X46" s="79">
        <v>5908100</v>
      </c>
      <c r="Y46" s="79">
        <v>6091900</v>
      </c>
      <c r="Z46" s="79">
        <v>6091900</v>
      </c>
      <c r="AA46" s="79">
        <v>6091900</v>
      </c>
      <c r="AB46" s="79">
        <v>6091900</v>
      </c>
    </row>
    <row r="47" spans="1:28" ht="15" customHeight="1">
      <c r="A47" s="47" t="s">
        <v>356</v>
      </c>
      <c r="B47" s="48" t="s">
        <v>357</v>
      </c>
      <c r="C47" s="49" t="s">
        <v>326</v>
      </c>
      <c r="D47" s="47" t="s">
        <v>244</v>
      </c>
      <c r="E47" s="47" t="s">
        <v>245</v>
      </c>
      <c r="F47" s="47" t="s">
        <v>245</v>
      </c>
      <c r="G47" s="47" t="s">
        <v>249</v>
      </c>
      <c r="H47" s="47" t="s">
        <v>327</v>
      </c>
      <c r="I47" s="47"/>
      <c r="J47" s="47"/>
      <c r="K47" s="47"/>
      <c r="L47" s="47"/>
      <c r="M47" s="47" t="s">
        <v>246</v>
      </c>
      <c r="N47" s="47" t="s">
        <v>260</v>
      </c>
      <c r="O47" s="47" t="s">
        <v>247</v>
      </c>
      <c r="P47" s="48" t="s">
        <v>328</v>
      </c>
      <c r="Q47" s="48"/>
      <c r="R47" s="79">
        <v>3000000</v>
      </c>
      <c r="S47" s="79">
        <v>0</v>
      </c>
      <c r="T47" s="79">
        <v>3000000</v>
      </c>
      <c r="U47" s="79">
        <v>0</v>
      </c>
      <c r="V47" s="79">
        <v>0</v>
      </c>
      <c r="W47" s="79">
        <v>0</v>
      </c>
      <c r="X47" s="79">
        <v>0</v>
      </c>
      <c r="Y47" s="79">
        <v>0</v>
      </c>
      <c r="Z47" s="79">
        <v>0</v>
      </c>
      <c r="AA47" s="79">
        <v>0</v>
      </c>
      <c r="AB47" s="79">
        <v>0</v>
      </c>
    </row>
    <row r="48" spans="1:28" ht="15" customHeight="1">
      <c r="A48" s="47" t="s">
        <v>356</v>
      </c>
      <c r="B48" s="48" t="s">
        <v>357</v>
      </c>
      <c r="C48" s="49" t="s">
        <v>329</v>
      </c>
      <c r="D48" s="47" t="s">
        <v>244</v>
      </c>
      <c r="E48" s="47" t="s">
        <v>245</v>
      </c>
      <c r="F48" s="47" t="s">
        <v>245</v>
      </c>
      <c r="G48" s="47" t="s">
        <v>249</v>
      </c>
      <c r="H48" s="47" t="s">
        <v>307</v>
      </c>
      <c r="I48" s="47"/>
      <c r="J48" s="47"/>
      <c r="K48" s="47"/>
      <c r="L48" s="47"/>
      <c r="M48" s="47" t="s">
        <v>246</v>
      </c>
      <c r="N48" s="47" t="s">
        <v>260</v>
      </c>
      <c r="O48" s="47" t="s">
        <v>247</v>
      </c>
      <c r="P48" s="48" t="s">
        <v>330</v>
      </c>
      <c r="Q48" s="48"/>
      <c r="R48" s="79">
        <v>6000000</v>
      </c>
      <c r="S48" s="79">
        <v>0</v>
      </c>
      <c r="T48" s="79">
        <v>6000000</v>
      </c>
      <c r="U48" s="79">
        <v>0</v>
      </c>
      <c r="V48" s="79">
        <v>0</v>
      </c>
      <c r="W48" s="79">
        <v>0</v>
      </c>
      <c r="X48" s="79">
        <v>0</v>
      </c>
      <c r="Y48" s="79">
        <v>0</v>
      </c>
      <c r="Z48" s="79">
        <v>0</v>
      </c>
      <c r="AA48" s="79">
        <v>0</v>
      </c>
      <c r="AB48" s="79">
        <v>0</v>
      </c>
    </row>
    <row r="49" spans="1:28" ht="15" customHeight="1">
      <c r="A49" s="47" t="s">
        <v>356</v>
      </c>
      <c r="B49" s="48" t="s">
        <v>357</v>
      </c>
      <c r="C49" s="49" t="s">
        <v>331</v>
      </c>
      <c r="D49" s="47" t="s">
        <v>244</v>
      </c>
      <c r="E49" s="47" t="s">
        <v>245</v>
      </c>
      <c r="F49" s="47" t="s">
        <v>245</v>
      </c>
      <c r="G49" s="47" t="s">
        <v>251</v>
      </c>
      <c r="H49" s="47" t="s">
        <v>261</v>
      </c>
      <c r="I49" s="47" t="s">
        <v>261</v>
      </c>
      <c r="J49" s="47"/>
      <c r="K49" s="47"/>
      <c r="L49" s="47"/>
      <c r="M49" s="47" t="s">
        <v>246</v>
      </c>
      <c r="N49" s="47" t="s">
        <v>260</v>
      </c>
      <c r="O49" s="47" t="s">
        <v>247</v>
      </c>
      <c r="P49" s="48" t="s">
        <v>332</v>
      </c>
      <c r="Q49" s="48"/>
      <c r="R49" s="79">
        <v>40000000</v>
      </c>
      <c r="S49" s="79">
        <v>0</v>
      </c>
      <c r="T49" s="79">
        <v>0</v>
      </c>
      <c r="U49" s="79">
        <v>40000000</v>
      </c>
      <c r="V49" s="79">
        <v>0</v>
      </c>
      <c r="W49" s="79">
        <v>4991435</v>
      </c>
      <c r="X49" s="79">
        <v>35008565</v>
      </c>
      <c r="Y49" s="79">
        <v>4991435</v>
      </c>
      <c r="Z49" s="79">
        <v>4991435</v>
      </c>
      <c r="AA49" s="79">
        <v>4991435</v>
      </c>
      <c r="AB49" s="79">
        <v>4991435</v>
      </c>
    </row>
    <row r="50" spans="1:28" ht="15" customHeight="1">
      <c r="A50" s="47" t="s">
        <v>356</v>
      </c>
      <c r="B50" s="48" t="s">
        <v>357</v>
      </c>
      <c r="C50" s="49" t="s">
        <v>358</v>
      </c>
      <c r="D50" s="47" t="s">
        <v>244</v>
      </c>
      <c r="E50" s="47" t="s">
        <v>245</v>
      </c>
      <c r="F50" s="47" t="s">
        <v>245</v>
      </c>
      <c r="G50" s="47" t="s">
        <v>251</v>
      </c>
      <c r="H50" s="47" t="s">
        <v>261</v>
      </c>
      <c r="I50" s="47" t="s">
        <v>263</v>
      </c>
      <c r="J50" s="47"/>
      <c r="K50" s="47"/>
      <c r="L50" s="47"/>
      <c r="M50" s="47" t="s">
        <v>246</v>
      </c>
      <c r="N50" s="47" t="s">
        <v>260</v>
      </c>
      <c r="O50" s="47" t="s">
        <v>247</v>
      </c>
      <c r="P50" s="48" t="s">
        <v>359</v>
      </c>
      <c r="Q50" s="48"/>
      <c r="R50" s="79">
        <v>0</v>
      </c>
      <c r="S50" s="79">
        <v>1170035</v>
      </c>
      <c r="T50" s="79">
        <v>0</v>
      </c>
      <c r="U50" s="79">
        <v>1170035</v>
      </c>
      <c r="V50" s="79">
        <v>0</v>
      </c>
      <c r="W50" s="79">
        <v>1170035</v>
      </c>
      <c r="X50" s="79">
        <v>0</v>
      </c>
      <c r="Y50" s="79">
        <v>1170035</v>
      </c>
      <c r="Z50" s="79">
        <v>1170035</v>
      </c>
      <c r="AA50" s="79">
        <v>1170035</v>
      </c>
      <c r="AB50" s="79">
        <v>1170035</v>
      </c>
    </row>
    <row r="51" spans="1:28" ht="15" customHeight="1">
      <c r="A51" s="47" t="s">
        <v>356</v>
      </c>
      <c r="B51" s="48" t="s">
        <v>357</v>
      </c>
      <c r="C51" s="49" t="s">
        <v>333</v>
      </c>
      <c r="D51" s="47" t="s">
        <v>244</v>
      </c>
      <c r="E51" s="47" t="s">
        <v>245</v>
      </c>
      <c r="F51" s="47" t="s">
        <v>245</v>
      </c>
      <c r="G51" s="47" t="s">
        <v>251</v>
      </c>
      <c r="H51" s="47" t="s">
        <v>261</v>
      </c>
      <c r="I51" s="47" t="s">
        <v>334</v>
      </c>
      <c r="J51" s="47"/>
      <c r="K51" s="47"/>
      <c r="L51" s="47"/>
      <c r="M51" s="47" t="s">
        <v>246</v>
      </c>
      <c r="N51" s="47" t="s">
        <v>260</v>
      </c>
      <c r="O51" s="47" t="s">
        <v>247</v>
      </c>
      <c r="P51" s="48" t="s">
        <v>335</v>
      </c>
      <c r="Q51" s="48"/>
      <c r="R51" s="79">
        <v>3000000</v>
      </c>
      <c r="S51" s="79">
        <v>0</v>
      </c>
      <c r="T51" s="79">
        <v>0</v>
      </c>
      <c r="U51" s="79">
        <v>3000000</v>
      </c>
      <c r="V51" s="79">
        <v>0</v>
      </c>
      <c r="W51" s="79">
        <v>478430</v>
      </c>
      <c r="X51" s="79">
        <v>2521570</v>
      </c>
      <c r="Y51" s="79">
        <v>478430</v>
      </c>
      <c r="Z51" s="79">
        <v>478430</v>
      </c>
      <c r="AA51" s="79">
        <v>478430</v>
      </c>
      <c r="AB51" s="79">
        <v>478430</v>
      </c>
    </row>
    <row r="52" spans="1:28" ht="15" customHeight="1">
      <c r="A52" s="47" t="s">
        <v>356</v>
      </c>
      <c r="B52" s="48" t="s">
        <v>357</v>
      </c>
      <c r="C52" s="49" t="s">
        <v>336</v>
      </c>
      <c r="D52" s="47" t="s">
        <v>244</v>
      </c>
      <c r="E52" s="47" t="s">
        <v>245</v>
      </c>
      <c r="F52" s="47" t="s">
        <v>245</v>
      </c>
      <c r="G52" s="47" t="s">
        <v>251</v>
      </c>
      <c r="H52" s="47" t="s">
        <v>263</v>
      </c>
      <c r="I52" s="47"/>
      <c r="J52" s="47"/>
      <c r="K52" s="47"/>
      <c r="L52" s="47"/>
      <c r="M52" s="47" t="s">
        <v>246</v>
      </c>
      <c r="N52" s="47" t="s">
        <v>260</v>
      </c>
      <c r="O52" s="47" t="s">
        <v>247</v>
      </c>
      <c r="P52" s="48" t="s">
        <v>337</v>
      </c>
      <c r="Q52" s="48"/>
      <c r="R52" s="79">
        <v>29000000</v>
      </c>
      <c r="S52" s="79">
        <v>0</v>
      </c>
      <c r="T52" s="79">
        <v>0</v>
      </c>
      <c r="U52" s="79">
        <v>29000000</v>
      </c>
      <c r="V52" s="79">
        <v>0</v>
      </c>
      <c r="W52" s="79">
        <v>14129802</v>
      </c>
      <c r="X52" s="79">
        <v>14870198</v>
      </c>
      <c r="Y52" s="79">
        <v>14129802</v>
      </c>
      <c r="Z52" s="79">
        <v>14129802</v>
      </c>
      <c r="AA52" s="79">
        <v>14129802</v>
      </c>
      <c r="AB52" s="79">
        <v>14129802</v>
      </c>
    </row>
    <row r="53" spans="1:28" ht="15" customHeight="1">
      <c r="A53" s="47" t="s">
        <v>356</v>
      </c>
      <c r="B53" s="48" t="s">
        <v>357</v>
      </c>
      <c r="C53" s="49" t="s">
        <v>338</v>
      </c>
      <c r="D53" s="47" t="s">
        <v>244</v>
      </c>
      <c r="E53" s="47" t="s">
        <v>249</v>
      </c>
      <c r="F53" s="47" t="s">
        <v>249</v>
      </c>
      <c r="G53" s="47" t="s">
        <v>249</v>
      </c>
      <c r="H53" s="47" t="s">
        <v>301</v>
      </c>
      <c r="I53" s="47" t="s">
        <v>295</v>
      </c>
      <c r="J53" s="47"/>
      <c r="K53" s="47"/>
      <c r="L53" s="47"/>
      <c r="M53" s="47" t="s">
        <v>253</v>
      </c>
      <c r="N53" s="47" t="s">
        <v>68</v>
      </c>
      <c r="O53" s="47" t="s">
        <v>247</v>
      </c>
      <c r="P53" s="48" t="s">
        <v>339</v>
      </c>
      <c r="Q53" s="48"/>
      <c r="R53" s="79">
        <v>0</v>
      </c>
      <c r="S53" s="79">
        <v>856600</v>
      </c>
      <c r="T53" s="79">
        <v>0</v>
      </c>
      <c r="U53" s="79">
        <v>856600</v>
      </c>
      <c r="V53" s="79">
        <v>0</v>
      </c>
      <c r="W53" s="79">
        <v>856600</v>
      </c>
      <c r="X53" s="79">
        <v>0</v>
      </c>
      <c r="Y53" s="79">
        <v>856600</v>
      </c>
      <c r="Z53" s="79">
        <v>856600</v>
      </c>
      <c r="AA53" s="79">
        <v>856600</v>
      </c>
      <c r="AB53" s="79">
        <v>856600</v>
      </c>
    </row>
    <row r="54" spans="1:28" ht="15" customHeight="1">
      <c r="A54" s="47" t="s">
        <v>356</v>
      </c>
      <c r="B54" s="48" t="s">
        <v>357</v>
      </c>
      <c r="C54" s="49" t="s">
        <v>340</v>
      </c>
      <c r="D54" s="47" t="s">
        <v>244</v>
      </c>
      <c r="E54" s="47" t="s">
        <v>249</v>
      </c>
      <c r="F54" s="47" t="s">
        <v>249</v>
      </c>
      <c r="G54" s="47" t="s">
        <v>249</v>
      </c>
      <c r="H54" s="47" t="s">
        <v>301</v>
      </c>
      <c r="I54" s="47" t="s">
        <v>307</v>
      </c>
      <c r="J54" s="47"/>
      <c r="K54" s="47"/>
      <c r="L54" s="47"/>
      <c r="M54" s="47" t="s">
        <v>246</v>
      </c>
      <c r="N54" s="47" t="s">
        <v>260</v>
      </c>
      <c r="O54" s="47" t="s">
        <v>247</v>
      </c>
      <c r="P54" s="48" t="s">
        <v>341</v>
      </c>
      <c r="Q54" s="48"/>
      <c r="R54" s="79">
        <v>53000000</v>
      </c>
      <c r="S54" s="79">
        <v>0</v>
      </c>
      <c r="T54" s="79">
        <v>0</v>
      </c>
      <c r="U54" s="79">
        <v>53000000</v>
      </c>
      <c r="V54" s="79">
        <v>0</v>
      </c>
      <c r="W54" s="79">
        <v>53000000</v>
      </c>
      <c r="X54" s="79">
        <v>0</v>
      </c>
      <c r="Y54" s="79">
        <v>32397062</v>
      </c>
      <c r="Z54" s="79">
        <v>32397062</v>
      </c>
      <c r="AA54" s="79">
        <v>32397062</v>
      </c>
      <c r="AB54" s="79">
        <v>32397062</v>
      </c>
    </row>
    <row r="55" spans="1:28" ht="15" customHeight="1">
      <c r="A55" s="47" t="s">
        <v>356</v>
      </c>
      <c r="B55" s="48" t="s">
        <v>357</v>
      </c>
      <c r="C55" s="49" t="s">
        <v>360</v>
      </c>
      <c r="D55" s="47" t="s">
        <v>244</v>
      </c>
      <c r="E55" s="47" t="s">
        <v>249</v>
      </c>
      <c r="F55" s="47" t="s">
        <v>249</v>
      </c>
      <c r="G55" s="47" t="s">
        <v>249</v>
      </c>
      <c r="H55" s="47" t="s">
        <v>304</v>
      </c>
      <c r="I55" s="47" t="s">
        <v>263</v>
      </c>
      <c r="J55" s="47"/>
      <c r="K55" s="47"/>
      <c r="L55" s="47"/>
      <c r="M55" s="47" t="s">
        <v>246</v>
      </c>
      <c r="N55" s="47" t="s">
        <v>260</v>
      </c>
      <c r="O55" s="47" t="s">
        <v>247</v>
      </c>
      <c r="P55" s="48" t="s">
        <v>361</v>
      </c>
      <c r="Q55" s="48"/>
      <c r="R55" s="79">
        <v>80000000</v>
      </c>
      <c r="S55" s="79">
        <v>10878162.67</v>
      </c>
      <c r="T55" s="79">
        <v>0</v>
      </c>
      <c r="U55" s="79">
        <v>90878162.670000002</v>
      </c>
      <c r="V55" s="79">
        <v>0</v>
      </c>
      <c r="W55" s="79">
        <v>80000000</v>
      </c>
      <c r="X55" s="79">
        <v>10878162.67</v>
      </c>
      <c r="Y55" s="79">
        <v>78715860.329999998</v>
      </c>
      <c r="Z55" s="79">
        <v>40513019</v>
      </c>
      <c r="AA55" s="79">
        <v>40513019</v>
      </c>
      <c r="AB55" s="79">
        <v>40513019</v>
      </c>
    </row>
    <row r="56" spans="1:28" ht="15" customHeight="1">
      <c r="A56" s="47" t="s">
        <v>356</v>
      </c>
      <c r="B56" s="48" t="s">
        <v>357</v>
      </c>
      <c r="C56" s="49" t="s">
        <v>342</v>
      </c>
      <c r="D56" s="47" t="s">
        <v>244</v>
      </c>
      <c r="E56" s="47" t="s">
        <v>249</v>
      </c>
      <c r="F56" s="47" t="s">
        <v>249</v>
      </c>
      <c r="G56" s="47" t="s">
        <v>249</v>
      </c>
      <c r="H56" s="47" t="s">
        <v>327</v>
      </c>
      <c r="I56" s="47" t="s">
        <v>295</v>
      </c>
      <c r="J56" s="47"/>
      <c r="K56" s="47"/>
      <c r="L56" s="47"/>
      <c r="M56" s="47" t="s">
        <v>246</v>
      </c>
      <c r="N56" s="47" t="s">
        <v>260</v>
      </c>
      <c r="O56" s="47" t="s">
        <v>247</v>
      </c>
      <c r="P56" s="48" t="s">
        <v>343</v>
      </c>
      <c r="Q56" s="48"/>
      <c r="R56" s="79">
        <v>3000000</v>
      </c>
      <c r="S56" s="79">
        <v>2300000</v>
      </c>
      <c r="T56" s="79">
        <v>0</v>
      </c>
      <c r="U56" s="79">
        <v>5300000</v>
      </c>
      <c r="V56" s="79">
        <v>0</v>
      </c>
      <c r="W56" s="79">
        <v>5300000</v>
      </c>
      <c r="X56" s="79">
        <v>0</v>
      </c>
      <c r="Y56" s="79">
        <v>3234130</v>
      </c>
      <c r="Z56" s="79">
        <v>3234130</v>
      </c>
      <c r="AA56" s="79">
        <v>3234130</v>
      </c>
      <c r="AB56" s="79">
        <v>3234130</v>
      </c>
    </row>
    <row r="57" spans="1:28" ht="15" customHeight="1">
      <c r="A57" s="47" t="s">
        <v>356</v>
      </c>
      <c r="B57" s="48" t="s">
        <v>357</v>
      </c>
      <c r="C57" s="49" t="s">
        <v>344</v>
      </c>
      <c r="D57" s="47" t="s">
        <v>244</v>
      </c>
      <c r="E57" s="47" t="s">
        <v>249</v>
      </c>
      <c r="F57" s="47" t="s">
        <v>249</v>
      </c>
      <c r="G57" s="47" t="s">
        <v>249</v>
      </c>
      <c r="H57" s="47" t="s">
        <v>307</v>
      </c>
      <c r="I57" s="47" t="s">
        <v>295</v>
      </c>
      <c r="J57" s="47"/>
      <c r="K57" s="47"/>
      <c r="L57" s="47"/>
      <c r="M57" s="47" t="s">
        <v>246</v>
      </c>
      <c r="N57" s="47" t="s">
        <v>260</v>
      </c>
      <c r="O57" s="47" t="s">
        <v>247</v>
      </c>
      <c r="P57" s="48" t="s">
        <v>345</v>
      </c>
      <c r="Q57" s="48"/>
      <c r="R57" s="79">
        <v>2000000</v>
      </c>
      <c r="S57" s="79">
        <v>570000</v>
      </c>
      <c r="T57" s="79">
        <v>0</v>
      </c>
      <c r="U57" s="79">
        <v>2570000</v>
      </c>
      <c r="V57" s="79">
        <v>0</v>
      </c>
      <c r="W57" s="79">
        <v>2570000</v>
      </c>
      <c r="X57" s="79">
        <v>0</v>
      </c>
      <c r="Y57" s="79">
        <v>1669909</v>
      </c>
      <c r="Z57" s="79">
        <v>1669909</v>
      </c>
      <c r="AA57" s="79">
        <v>1669909</v>
      </c>
      <c r="AB57" s="79">
        <v>1669909</v>
      </c>
    </row>
    <row r="58" spans="1:28" ht="15" customHeight="1">
      <c r="A58" s="47" t="s">
        <v>356</v>
      </c>
      <c r="B58" s="48" t="s">
        <v>357</v>
      </c>
      <c r="C58" s="49" t="s">
        <v>346</v>
      </c>
      <c r="D58" s="47" t="s">
        <v>244</v>
      </c>
      <c r="E58" s="47" t="s">
        <v>249</v>
      </c>
      <c r="F58" s="47" t="s">
        <v>249</v>
      </c>
      <c r="G58" s="47" t="s">
        <v>249</v>
      </c>
      <c r="H58" s="47" t="s">
        <v>310</v>
      </c>
      <c r="I58" s="47"/>
      <c r="J58" s="47"/>
      <c r="K58" s="47"/>
      <c r="L58" s="47"/>
      <c r="M58" s="47" t="s">
        <v>246</v>
      </c>
      <c r="N58" s="47" t="s">
        <v>260</v>
      </c>
      <c r="O58" s="47" t="s">
        <v>247</v>
      </c>
      <c r="P58" s="48" t="s">
        <v>347</v>
      </c>
      <c r="Q58" s="48"/>
      <c r="R58" s="79">
        <v>0</v>
      </c>
      <c r="S58" s="79">
        <v>765959</v>
      </c>
      <c r="T58" s="79">
        <v>0</v>
      </c>
      <c r="U58" s="79">
        <v>765959</v>
      </c>
      <c r="V58" s="79">
        <v>0</v>
      </c>
      <c r="W58" s="79">
        <v>765959</v>
      </c>
      <c r="X58" s="79">
        <v>0</v>
      </c>
      <c r="Y58" s="79">
        <v>765959</v>
      </c>
      <c r="Z58" s="79">
        <v>630186</v>
      </c>
      <c r="AA58" s="79">
        <v>630186</v>
      </c>
      <c r="AB58" s="79">
        <v>630186</v>
      </c>
    </row>
    <row r="59" spans="1:28" ht="15" customHeight="1">
      <c r="A59" s="47" t="s">
        <v>356</v>
      </c>
      <c r="B59" s="48" t="s">
        <v>357</v>
      </c>
      <c r="C59" s="49" t="s">
        <v>346</v>
      </c>
      <c r="D59" s="47" t="s">
        <v>244</v>
      </c>
      <c r="E59" s="47" t="s">
        <v>249</v>
      </c>
      <c r="F59" s="47" t="s">
        <v>249</v>
      </c>
      <c r="G59" s="47" t="s">
        <v>249</v>
      </c>
      <c r="H59" s="47" t="s">
        <v>310</v>
      </c>
      <c r="I59" s="47"/>
      <c r="J59" s="47"/>
      <c r="K59" s="47"/>
      <c r="L59" s="47"/>
      <c r="M59" s="47" t="s">
        <v>253</v>
      </c>
      <c r="N59" s="47" t="s">
        <v>68</v>
      </c>
      <c r="O59" s="47" t="s">
        <v>247</v>
      </c>
      <c r="P59" s="48" t="s">
        <v>347</v>
      </c>
      <c r="Q59" s="48"/>
      <c r="R59" s="79">
        <v>0</v>
      </c>
      <c r="S59" s="79">
        <v>1243189</v>
      </c>
      <c r="T59" s="79">
        <v>0</v>
      </c>
      <c r="U59" s="79">
        <v>1243189</v>
      </c>
      <c r="V59" s="79">
        <v>0</v>
      </c>
      <c r="W59" s="79">
        <v>1243189</v>
      </c>
      <c r="X59" s="79">
        <v>0</v>
      </c>
      <c r="Y59" s="79">
        <v>1243189</v>
      </c>
      <c r="Z59" s="79">
        <v>1243189</v>
      </c>
      <c r="AA59" s="79">
        <v>1243189</v>
      </c>
      <c r="AB59" s="79">
        <v>1243189</v>
      </c>
    </row>
    <row r="60" spans="1:28" ht="15" customHeight="1">
      <c r="A60" s="47" t="s">
        <v>356</v>
      </c>
      <c r="B60" s="48" t="s">
        <v>357</v>
      </c>
      <c r="C60" s="49" t="s">
        <v>348</v>
      </c>
      <c r="D60" s="47" t="s">
        <v>244</v>
      </c>
      <c r="E60" s="47" t="s">
        <v>251</v>
      </c>
      <c r="F60" s="47" t="s">
        <v>257</v>
      </c>
      <c r="G60" s="47" t="s">
        <v>249</v>
      </c>
      <c r="H60" s="47" t="s">
        <v>258</v>
      </c>
      <c r="I60" s="47" t="s">
        <v>261</v>
      </c>
      <c r="J60" s="47"/>
      <c r="K60" s="47"/>
      <c r="L60" s="47"/>
      <c r="M60" s="47" t="s">
        <v>246</v>
      </c>
      <c r="N60" s="47" t="s">
        <v>260</v>
      </c>
      <c r="O60" s="47" t="s">
        <v>247</v>
      </c>
      <c r="P60" s="48" t="s">
        <v>349</v>
      </c>
      <c r="Q60" s="48"/>
      <c r="R60" s="79">
        <v>0</v>
      </c>
      <c r="S60" s="79">
        <v>2974128</v>
      </c>
      <c r="T60" s="79">
        <v>0</v>
      </c>
      <c r="U60" s="79">
        <v>2974128</v>
      </c>
      <c r="V60" s="79">
        <v>0</v>
      </c>
      <c r="W60" s="79">
        <v>1356039</v>
      </c>
      <c r="X60" s="79">
        <v>1618089</v>
      </c>
      <c r="Y60" s="79">
        <v>1356039</v>
      </c>
      <c r="Z60" s="79">
        <v>1356039</v>
      </c>
      <c r="AA60" s="79">
        <v>1356039</v>
      </c>
      <c r="AB60" s="79">
        <v>1356039</v>
      </c>
    </row>
    <row r="61" spans="1:28" ht="15" customHeight="1">
      <c r="A61" s="47" t="s">
        <v>356</v>
      </c>
      <c r="B61" s="48" t="s">
        <v>357</v>
      </c>
      <c r="C61" s="49" t="s">
        <v>350</v>
      </c>
      <c r="D61" s="47" t="s">
        <v>244</v>
      </c>
      <c r="E61" s="47" t="s">
        <v>265</v>
      </c>
      <c r="F61" s="47" t="s">
        <v>245</v>
      </c>
      <c r="G61" s="47" t="s">
        <v>249</v>
      </c>
      <c r="H61" s="47" t="s">
        <v>261</v>
      </c>
      <c r="I61" s="47"/>
      <c r="J61" s="47"/>
      <c r="K61" s="47"/>
      <c r="L61" s="47"/>
      <c r="M61" s="47" t="s">
        <v>246</v>
      </c>
      <c r="N61" s="47" t="s">
        <v>260</v>
      </c>
      <c r="O61" s="47" t="s">
        <v>247</v>
      </c>
      <c r="P61" s="48" t="s">
        <v>351</v>
      </c>
      <c r="Q61" s="48"/>
      <c r="R61" s="79">
        <v>0</v>
      </c>
      <c r="S61" s="79">
        <v>50701699</v>
      </c>
      <c r="T61" s="79">
        <v>0</v>
      </c>
      <c r="U61" s="79">
        <v>50701699</v>
      </c>
      <c r="V61" s="79">
        <v>0</v>
      </c>
      <c r="W61" s="79">
        <v>50701699</v>
      </c>
      <c r="X61" s="79">
        <v>0</v>
      </c>
      <c r="Y61" s="79">
        <v>50701699</v>
      </c>
      <c r="Z61" s="79">
        <v>50701699</v>
      </c>
      <c r="AA61" s="79">
        <v>50701699</v>
      </c>
      <c r="AB61" s="79">
        <v>50701699</v>
      </c>
    </row>
    <row r="62" spans="1:28" ht="15" customHeight="1">
      <c r="A62" s="47" t="s">
        <v>356</v>
      </c>
      <c r="B62" s="48" t="s">
        <v>357</v>
      </c>
      <c r="C62" s="49" t="s">
        <v>352</v>
      </c>
      <c r="D62" s="47" t="s">
        <v>244</v>
      </c>
      <c r="E62" s="47" t="s">
        <v>265</v>
      </c>
      <c r="F62" s="47" t="s">
        <v>245</v>
      </c>
      <c r="G62" s="47" t="s">
        <v>249</v>
      </c>
      <c r="H62" s="47" t="s">
        <v>334</v>
      </c>
      <c r="I62" s="47"/>
      <c r="J62" s="47"/>
      <c r="K62" s="47"/>
      <c r="L62" s="47"/>
      <c r="M62" s="47" t="s">
        <v>253</v>
      </c>
      <c r="N62" s="47" t="s">
        <v>68</v>
      </c>
      <c r="O62" s="47" t="s">
        <v>247</v>
      </c>
      <c r="P62" s="48" t="s">
        <v>353</v>
      </c>
      <c r="Q62" s="48"/>
      <c r="R62" s="79">
        <v>0</v>
      </c>
      <c r="S62" s="79">
        <v>1520000</v>
      </c>
      <c r="T62" s="79">
        <v>0</v>
      </c>
      <c r="U62" s="79">
        <v>1520000</v>
      </c>
      <c r="V62" s="79">
        <v>0</v>
      </c>
      <c r="W62" s="79">
        <v>1520000</v>
      </c>
      <c r="X62" s="79">
        <v>0</v>
      </c>
      <c r="Y62" s="79">
        <v>1520000</v>
      </c>
      <c r="Z62" s="79">
        <v>1520000</v>
      </c>
      <c r="AA62" s="79">
        <v>1520000</v>
      </c>
      <c r="AB62" s="79">
        <v>1520000</v>
      </c>
    </row>
    <row r="63" spans="1:28" ht="15" customHeight="1">
      <c r="A63" s="47" t="s">
        <v>362</v>
      </c>
      <c r="B63" s="48" t="s">
        <v>363</v>
      </c>
      <c r="C63" s="49" t="s">
        <v>292</v>
      </c>
      <c r="D63" s="47" t="s">
        <v>244</v>
      </c>
      <c r="E63" s="47" t="s">
        <v>245</v>
      </c>
      <c r="F63" s="47" t="s">
        <v>245</v>
      </c>
      <c r="G63" s="47" t="s">
        <v>245</v>
      </c>
      <c r="H63" s="47" t="s">
        <v>261</v>
      </c>
      <c r="I63" s="47" t="s">
        <v>261</v>
      </c>
      <c r="J63" s="47"/>
      <c r="K63" s="47"/>
      <c r="L63" s="47"/>
      <c r="M63" s="47" t="s">
        <v>246</v>
      </c>
      <c r="N63" s="47" t="s">
        <v>260</v>
      </c>
      <c r="O63" s="47" t="s">
        <v>247</v>
      </c>
      <c r="P63" s="48" t="s">
        <v>293</v>
      </c>
      <c r="Q63" s="48"/>
      <c r="R63" s="79">
        <v>932000000</v>
      </c>
      <c r="S63" s="79">
        <v>0</v>
      </c>
      <c r="T63" s="79">
        <v>0</v>
      </c>
      <c r="U63" s="79">
        <v>932000000</v>
      </c>
      <c r="V63" s="79">
        <v>0</v>
      </c>
      <c r="W63" s="79">
        <v>446396499</v>
      </c>
      <c r="X63" s="79">
        <v>485603501</v>
      </c>
      <c r="Y63" s="79">
        <v>446396499</v>
      </c>
      <c r="Z63" s="79">
        <v>446396499</v>
      </c>
      <c r="AA63" s="79">
        <v>446396499</v>
      </c>
      <c r="AB63" s="79">
        <v>446396499</v>
      </c>
    </row>
    <row r="64" spans="1:28" ht="15" customHeight="1">
      <c r="A64" s="47" t="s">
        <v>362</v>
      </c>
      <c r="B64" s="48" t="s">
        <v>363</v>
      </c>
      <c r="C64" s="49" t="s">
        <v>294</v>
      </c>
      <c r="D64" s="47" t="s">
        <v>244</v>
      </c>
      <c r="E64" s="47" t="s">
        <v>245</v>
      </c>
      <c r="F64" s="47" t="s">
        <v>245</v>
      </c>
      <c r="G64" s="47" t="s">
        <v>245</v>
      </c>
      <c r="H64" s="47" t="s">
        <v>261</v>
      </c>
      <c r="I64" s="47" t="s">
        <v>295</v>
      </c>
      <c r="J64" s="47"/>
      <c r="K64" s="47"/>
      <c r="L64" s="47"/>
      <c r="M64" s="47" t="s">
        <v>246</v>
      </c>
      <c r="N64" s="47" t="s">
        <v>260</v>
      </c>
      <c r="O64" s="47" t="s">
        <v>247</v>
      </c>
      <c r="P64" s="48" t="s">
        <v>296</v>
      </c>
      <c r="Q64" s="48"/>
      <c r="R64" s="79">
        <v>23000000</v>
      </c>
      <c r="S64" s="79">
        <v>0</v>
      </c>
      <c r="T64" s="79">
        <v>0</v>
      </c>
      <c r="U64" s="79">
        <v>23000000</v>
      </c>
      <c r="V64" s="79">
        <v>0</v>
      </c>
      <c r="W64" s="79">
        <v>10304678</v>
      </c>
      <c r="X64" s="79">
        <v>12695322</v>
      </c>
      <c r="Y64" s="79">
        <v>10304678</v>
      </c>
      <c r="Z64" s="79">
        <v>10304678</v>
      </c>
      <c r="AA64" s="79">
        <v>10304678</v>
      </c>
      <c r="AB64" s="79">
        <v>10304678</v>
      </c>
    </row>
    <row r="65" spans="1:28" ht="15" customHeight="1">
      <c r="A65" s="47" t="s">
        <v>362</v>
      </c>
      <c r="B65" s="48" t="s">
        <v>363</v>
      </c>
      <c r="C65" s="49" t="s">
        <v>297</v>
      </c>
      <c r="D65" s="47" t="s">
        <v>244</v>
      </c>
      <c r="E65" s="47" t="s">
        <v>245</v>
      </c>
      <c r="F65" s="47" t="s">
        <v>245</v>
      </c>
      <c r="G65" s="47" t="s">
        <v>245</v>
      </c>
      <c r="H65" s="47" t="s">
        <v>261</v>
      </c>
      <c r="I65" s="47" t="s">
        <v>298</v>
      </c>
      <c r="J65" s="47"/>
      <c r="K65" s="47"/>
      <c r="L65" s="47"/>
      <c r="M65" s="47" t="s">
        <v>246</v>
      </c>
      <c r="N65" s="47" t="s">
        <v>260</v>
      </c>
      <c r="O65" s="47" t="s">
        <v>247</v>
      </c>
      <c r="P65" s="48" t="s">
        <v>299</v>
      </c>
      <c r="Q65" s="48"/>
      <c r="R65" s="79">
        <v>18896000</v>
      </c>
      <c r="S65" s="79">
        <v>0</v>
      </c>
      <c r="T65" s="79">
        <v>18896000</v>
      </c>
      <c r="U65" s="79">
        <v>0</v>
      </c>
      <c r="V65" s="79">
        <v>0</v>
      </c>
      <c r="W65" s="79">
        <v>0</v>
      </c>
      <c r="X65" s="79">
        <v>0</v>
      </c>
      <c r="Y65" s="79">
        <v>0</v>
      </c>
      <c r="Z65" s="79">
        <v>0</v>
      </c>
      <c r="AA65" s="79">
        <v>0</v>
      </c>
      <c r="AB65" s="79">
        <v>0</v>
      </c>
    </row>
    <row r="66" spans="1:28" ht="15" customHeight="1">
      <c r="A66" s="47" t="s">
        <v>362</v>
      </c>
      <c r="B66" s="48" t="s">
        <v>363</v>
      </c>
      <c r="C66" s="49" t="s">
        <v>300</v>
      </c>
      <c r="D66" s="47" t="s">
        <v>244</v>
      </c>
      <c r="E66" s="47" t="s">
        <v>245</v>
      </c>
      <c r="F66" s="47" t="s">
        <v>245</v>
      </c>
      <c r="G66" s="47" t="s">
        <v>245</v>
      </c>
      <c r="H66" s="47" t="s">
        <v>261</v>
      </c>
      <c r="I66" s="47" t="s">
        <v>301</v>
      </c>
      <c r="J66" s="47"/>
      <c r="K66" s="47"/>
      <c r="L66" s="47"/>
      <c r="M66" s="47" t="s">
        <v>246</v>
      </c>
      <c r="N66" s="47" t="s">
        <v>260</v>
      </c>
      <c r="O66" s="47" t="s">
        <v>247</v>
      </c>
      <c r="P66" s="48" t="s">
        <v>302</v>
      </c>
      <c r="Q66" s="48"/>
      <c r="R66" s="79">
        <v>90000000</v>
      </c>
      <c r="S66" s="79">
        <v>920000</v>
      </c>
      <c r="T66" s="79">
        <v>875</v>
      </c>
      <c r="U66" s="79">
        <v>90919125</v>
      </c>
      <c r="V66" s="79">
        <v>0</v>
      </c>
      <c r="W66" s="79">
        <v>90919125</v>
      </c>
      <c r="X66" s="79">
        <v>0</v>
      </c>
      <c r="Y66" s="79">
        <v>90919125</v>
      </c>
      <c r="Z66" s="79">
        <v>90919125</v>
      </c>
      <c r="AA66" s="79">
        <v>90919125</v>
      </c>
      <c r="AB66" s="79">
        <v>90919125</v>
      </c>
    </row>
    <row r="67" spans="1:28" ht="15" customHeight="1">
      <c r="A67" s="47" t="s">
        <v>362</v>
      </c>
      <c r="B67" s="48" t="s">
        <v>363</v>
      </c>
      <c r="C67" s="49" t="s">
        <v>303</v>
      </c>
      <c r="D67" s="47" t="s">
        <v>244</v>
      </c>
      <c r="E67" s="47" t="s">
        <v>245</v>
      </c>
      <c r="F67" s="47" t="s">
        <v>245</v>
      </c>
      <c r="G67" s="47" t="s">
        <v>245</v>
      </c>
      <c r="H67" s="47" t="s">
        <v>261</v>
      </c>
      <c r="I67" s="47" t="s">
        <v>304</v>
      </c>
      <c r="J67" s="47"/>
      <c r="K67" s="47"/>
      <c r="L67" s="47"/>
      <c r="M67" s="47" t="s">
        <v>246</v>
      </c>
      <c r="N67" s="47" t="s">
        <v>260</v>
      </c>
      <c r="O67" s="47" t="s">
        <v>247</v>
      </c>
      <c r="P67" s="48" t="s">
        <v>305</v>
      </c>
      <c r="Q67" s="48"/>
      <c r="R67" s="79">
        <v>35000000</v>
      </c>
      <c r="S67" s="79">
        <v>0</v>
      </c>
      <c r="T67" s="79">
        <v>0</v>
      </c>
      <c r="U67" s="79">
        <v>35000000</v>
      </c>
      <c r="V67" s="79">
        <v>0</v>
      </c>
      <c r="W67" s="79">
        <v>20007952</v>
      </c>
      <c r="X67" s="79">
        <v>14992048</v>
      </c>
      <c r="Y67" s="79">
        <v>20007952</v>
      </c>
      <c r="Z67" s="79">
        <v>20007952</v>
      </c>
      <c r="AA67" s="79">
        <v>20007952</v>
      </c>
      <c r="AB67" s="79">
        <v>20007952</v>
      </c>
    </row>
    <row r="68" spans="1:28" ht="15" customHeight="1">
      <c r="A68" s="47" t="s">
        <v>362</v>
      </c>
      <c r="B68" s="48" t="s">
        <v>363</v>
      </c>
      <c r="C68" s="49" t="s">
        <v>306</v>
      </c>
      <c r="D68" s="47" t="s">
        <v>244</v>
      </c>
      <c r="E68" s="47" t="s">
        <v>245</v>
      </c>
      <c r="F68" s="47" t="s">
        <v>245</v>
      </c>
      <c r="G68" s="47" t="s">
        <v>245</v>
      </c>
      <c r="H68" s="47" t="s">
        <v>261</v>
      </c>
      <c r="I68" s="47" t="s">
        <v>307</v>
      </c>
      <c r="J68" s="47"/>
      <c r="K68" s="47"/>
      <c r="L68" s="47"/>
      <c r="M68" s="47" t="s">
        <v>246</v>
      </c>
      <c r="N68" s="47" t="s">
        <v>260</v>
      </c>
      <c r="O68" s="47" t="s">
        <v>247</v>
      </c>
      <c r="P68" s="48" t="s">
        <v>308</v>
      </c>
      <c r="Q68" s="48"/>
      <c r="R68" s="79">
        <v>122000000</v>
      </c>
      <c r="S68" s="79">
        <v>0</v>
      </c>
      <c r="T68" s="79">
        <v>0</v>
      </c>
      <c r="U68" s="79">
        <v>122000000</v>
      </c>
      <c r="V68" s="79">
        <v>0</v>
      </c>
      <c r="W68" s="79">
        <v>0</v>
      </c>
      <c r="X68" s="79">
        <v>122000000</v>
      </c>
      <c r="Y68" s="79">
        <v>0</v>
      </c>
      <c r="Z68" s="79">
        <v>0</v>
      </c>
      <c r="AA68" s="79">
        <v>0</v>
      </c>
      <c r="AB68" s="79">
        <v>0</v>
      </c>
    </row>
    <row r="69" spans="1:28" ht="15" customHeight="1">
      <c r="A69" s="47" t="s">
        <v>362</v>
      </c>
      <c r="B69" s="48" t="s">
        <v>363</v>
      </c>
      <c r="C69" s="49" t="s">
        <v>309</v>
      </c>
      <c r="D69" s="47" t="s">
        <v>244</v>
      </c>
      <c r="E69" s="47" t="s">
        <v>245</v>
      </c>
      <c r="F69" s="47" t="s">
        <v>245</v>
      </c>
      <c r="G69" s="47" t="s">
        <v>245</v>
      </c>
      <c r="H69" s="47" t="s">
        <v>261</v>
      </c>
      <c r="I69" s="47" t="s">
        <v>310</v>
      </c>
      <c r="J69" s="47"/>
      <c r="K69" s="47"/>
      <c r="L69" s="47"/>
      <c r="M69" s="47" t="s">
        <v>246</v>
      </c>
      <c r="N69" s="47" t="s">
        <v>260</v>
      </c>
      <c r="O69" s="47" t="s">
        <v>247</v>
      </c>
      <c r="P69" s="48" t="s">
        <v>311</v>
      </c>
      <c r="Q69" s="48"/>
      <c r="R69" s="79">
        <v>57000000</v>
      </c>
      <c r="S69" s="79">
        <v>0</v>
      </c>
      <c r="T69" s="79">
        <v>0</v>
      </c>
      <c r="U69" s="79">
        <v>57000000</v>
      </c>
      <c r="V69" s="79">
        <v>0</v>
      </c>
      <c r="W69" s="79">
        <v>29421949</v>
      </c>
      <c r="X69" s="79">
        <v>27578051</v>
      </c>
      <c r="Y69" s="79">
        <v>29421949</v>
      </c>
      <c r="Z69" s="79">
        <v>29421949</v>
      </c>
      <c r="AA69" s="79">
        <v>29421949</v>
      </c>
      <c r="AB69" s="79">
        <v>29421949</v>
      </c>
    </row>
    <row r="70" spans="1:28" ht="15" customHeight="1">
      <c r="A70" s="47" t="s">
        <v>362</v>
      </c>
      <c r="B70" s="48" t="s">
        <v>363</v>
      </c>
      <c r="C70" s="49" t="s">
        <v>312</v>
      </c>
      <c r="D70" s="47" t="s">
        <v>244</v>
      </c>
      <c r="E70" s="47" t="s">
        <v>245</v>
      </c>
      <c r="F70" s="47" t="s">
        <v>245</v>
      </c>
      <c r="G70" s="47" t="s">
        <v>245</v>
      </c>
      <c r="H70" s="47" t="s">
        <v>261</v>
      </c>
      <c r="I70" s="47" t="s">
        <v>258</v>
      </c>
      <c r="J70" s="47"/>
      <c r="K70" s="47"/>
      <c r="L70" s="47"/>
      <c r="M70" s="47" t="s">
        <v>246</v>
      </c>
      <c r="N70" s="47" t="s">
        <v>260</v>
      </c>
      <c r="O70" s="47" t="s">
        <v>247</v>
      </c>
      <c r="P70" s="48" t="s">
        <v>313</v>
      </c>
      <c r="Q70" s="48"/>
      <c r="R70" s="79">
        <v>18000000</v>
      </c>
      <c r="S70" s="79">
        <v>0</v>
      </c>
      <c r="T70" s="79">
        <v>0</v>
      </c>
      <c r="U70" s="79">
        <v>18000000</v>
      </c>
      <c r="V70" s="79">
        <v>0</v>
      </c>
      <c r="W70" s="79">
        <v>16035521</v>
      </c>
      <c r="X70" s="79">
        <v>1964479</v>
      </c>
      <c r="Y70" s="79">
        <v>16035521</v>
      </c>
      <c r="Z70" s="79">
        <v>16035521</v>
      </c>
      <c r="AA70" s="79">
        <v>16035521</v>
      </c>
      <c r="AB70" s="79">
        <v>16035521</v>
      </c>
    </row>
    <row r="71" spans="1:28" ht="15" customHeight="1">
      <c r="A71" s="47" t="s">
        <v>362</v>
      </c>
      <c r="B71" s="48" t="s">
        <v>363</v>
      </c>
      <c r="C71" s="49" t="s">
        <v>314</v>
      </c>
      <c r="D71" s="47" t="s">
        <v>244</v>
      </c>
      <c r="E71" s="47" t="s">
        <v>245</v>
      </c>
      <c r="F71" s="47" t="s">
        <v>245</v>
      </c>
      <c r="G71" s="47" t="s">
        <v>249</v>
      </c>
      <c r="H71" s="47" t="s">
        <v>261</v>
      </c>
      <c r="I71" s="47"/>
      <c r="J71" s="47"/>
      <c r="K71" s="47"/>
      <c r="L71" s="47"/>
      <c r="M71" s="47" t="s">
        <v>246</v>
      </c>
      <c r="N71" s="47" t="s">
        <v>260</v>
      </c>
      <c r="O71" s="47" t="s">
        <v>247</v>
      </c>
      <c r="P71" s="48" t="s">
        <v>315</v>
      </c>
      <c r="Q71" s="48"/>
      <c r="R71" s="79">
        <v>115000000</v>
      </c>
      <c r="S71" s="79">
        <v>0</v>
      </c>
      <c r="T71" s="79">
        <v>0</v>
      </c>
      <c r="U71" s="79">
        <v>115000000</v>
      </c>
      <c r="V71" s="79">
        <v>0</v>
      </c>
      <c r="W71" s="79">
        <v>60198900</v>
      </c>
      <c r="X71" s="79">
        <v>54801100</v>
      </c>
      <c r="Y71" s="79">
        <v>60198900</v>
      </c>
      <c r="Z71" s="79">
        <v>60198900</v>
      </c>
      <c r="AA71" s="79">
        <v>60198900</v>
      </c>
      <c r="AB71" s="79">
        <v>60198900</v>
      </c>
    </row>
    <row r="72" spans="1:28" ht="15" customHeight="1">
      <c r="A72" s="47" t="s">
        <v>362</v>
      </c>
      <c r="B72" s="48" t="s">
        <v>363</v>
      </c>
      <c r="C72" s="49" t="s">
        <v>316</v>
      </c>
      <c r="D72" s="47" t="s">
        <v>244</v>
      </c>
      <c r="E72" s="47" t="s">
        <v>245</v>
      </c>
      <c r="F72" s="47" t="s">
        <v>245</v>
      </c>
      <c r="G72" s="47" t="s">
        <v>249</v>
      </c>
      <c r="H72" s="47" t="s">
        <v>263</v>
      </c>
      <c r="I72" s="47"/>
      <c r="J72" s="47"/>
      <c r="K72" s="47"/>
      <c r="L72" s="47"/>
      <c r="M72" s="47" t="s">
        <v>246</v>
      </c>
      <c r="N72" s="47" t="s">
        <v>260</v>
      </c>
      <c r="O72" s="47" t="s">
        <v>247</v>
      </c>
      <c r="P72" s="48" t="s">
        <v>317</v>
      </c>
      <c r="Q72" s="48"/>
      <c r="R72" s="79">
        <v>86000000</v>
      </c>
      <c r="S72" s="79">
        <v>0</v>
      </c>
      <c r="T72" s="79">
        <v>0</v>
      </c>
      <c r="U72" s="79">
        <v>86000000</v>
      </c>
      <c r="V72" s="79">
        <v>0</v>
      </c>
      <c r="W72" s="79">
        <v>42646000</v>
      </c>
      <c r="X72" s="79">
        <v>43354000</v>
      </c>
      <c r="Y72" s="79">
        <v>42646000</v>
      </c>
      <c r="Z72" s="79">
        <v>42646000</v>
      </c>
      <c r="AA72" s="79">
        <v>42646000</v>
      </c>
      <c r="AB72" s="79">
        <v>42646000</v>
      </c>
    </row>
    <row r="73" spans="1:28" ht="15" customHeight="1">
      <c r="A73" s="47" t="s">
        <v>362</v>
      </c>
      <c r="B73" s="48" t="s">
        <v>363</v>
      </c>
      <c r="C73" s="49" t="s">
        <v>318</v>
      </c>
      <c r="D73" s="47" t="s">
        <v>244</v>
      </c>
      <c r="E73" s="47" t="s">
        <v>245</v>
      </c>
      <c r="F73" s="47" t="s">
        <v>245</v>
      </c>
      <c r="G73" s="47" t="s">
        <v>249</v>
      </c>
      <c r="H73" s="47" t="s">
        <v>295</v>
      </c>
      <c r="I73" s="47"/>
      <c r="J73" s="47"/>
      <c r="K73" s="47"/>
      <c r="L73" s="47"/>
      <c r="M73" s="47" t="s">
        <v>246</v>
      </c>
      <c r="N73" s="47" t="s">
        <v>260</v>
      </c>
      <c r="O73" s="47" t="s">
        <v>247</v>
      </c>
      <c r="P73" s="48" t="s">
        <v>319</v>
      </c>
      <c r="Q73" s="48"/>
      <c r="R73" s="79">
        <v>51000000</v>
      </c>
      <c r="S73" s="79">
        <v>0</v>
      </c>
      <c r="T73" s="79">
        <v>0</v>
      </c>
      <c r="U73" s="79">
        <v>51000000</v>
      </c>
      <c r="V73" s="79">
        <v>0</v>
      </c>
      <c r="W73" s="79">
        <v>26325100</v>
      </c>
      <c r="X73" s="79">
        <v>24674900</v>
      </c>
      <c r="Y73" s="79">
        <v>26325100</v>
      </c>
      <c r="Z73" s="79">
        <v>26325100</v>
      </c>
      <c r="AA73" s="79">
        <v>26325100</v>
      </c>
      <c r="AB73" s="79">
        <v>26325100</v>
      </c>
    </row>
    <row r="74" spans="1:28" ht="15" customHeight="1">
      <c r="A74" s="47" t="s">
        <v>362</v>
      </c>
      <c r="B74" s="48" t="s">
        <v>363</v>
      </c>
      <c r="C74" s="49" t="s">
        <v>320</v>
      </c>
      <c r="D74" s="47" t="s">
        <v>244</v>
      </c>
      <c r="E74" s="47" t="s">
        <v>245</v>
      </c>
      <c r="F74" s="47" t="s">
        <v>245</v>
      </c>
      <c r="G74" s="47" t="s">
        <v>249</v>
      </c>
      <c r="H74" s="47" t="s">
        <v>298</v>
      </c>
      <c r="I74" s="47"/>
      <c r="J74" s="47"/>
      <c r="K74" s="47"/>
      <c r="L74" s="47"/>
      <c r="M74" s="47" t="s">
        <v>246</v>
      </c>
      <c r="N74" s="47" t="s">
        <v>260</v>
      </c>
      <c r="O74" s="47" t="s">
        <v>247</v>
      </c>
      <c r="P74" s="48" t="s">
        <v>321</v>
      </c>
      <c r="Q74" s="48"/>
      <c r="R74" s="79">
        <v>16000000</v>
      </c>
      <c r="S74" s="79">
        <v>0</v>
      </c>
      <c r="T74" s="79">
        <v>0</v>
      </c>
      <c r="U74" s="79">
        <v>16000000</v>
      </c>
      <c r="V74" s="79">
        <v>0</v>
      </c>
      <c r="W74" s="79">
        <v>7930100</v>
      </c>
      <c r="X74" s="79">
        <v>8069900</v>
      </c>
      <c r="Y74" s="79">
        <v>7930100</v>
      </c>
      <c r="Z74" s="79">
        <v>7930100</v>
      </c>
      <c r="AA74" s="79">
        <v>7930100</v>
      </c>
      <c r="AB74" s="79">
        <v>7930100</v>
      </c>
    </row>
    <row r="75" spans="1:28" ht="15" customHeight="1">
      <c r="A75" s="47" t="s">
        <v>362</v>
      </c>
      <c r="B75" s="48" t="s">
        <v>363</v>
      </c>
      <c r="C75" s="49" t="s">
        <v>322</v>
      </c>
      <c r="D75" s="47" t="s">
        <v>244</v>
      </c>
      <c r="E75" s="47" t="s">
        <v>245</v>
      </c>
      <c r="F75" s="47" t="s">
        <v>245</v>
      </c>
      <c r="G75" s="47" t="s">
        <v>249</v>
      </c>
      <c r="H75" s="47" t="s">
        <v>301</v>
      </c>
      <c r="I75" s="47"/>
      <c r="J75" s="47"/>
      <c r="K75" s="47"/>
      <c r="L75" s="47"/>
      <c r="M75" s="47" t="s">
        <v>246</v>
      </c>
      <c r="N75" s="47" t="s">
        <v>260</v>
      </c>
      <c r="O75" s="47" t="s">
        <v>247</v>
      </c>
      <c r="P75" s="48" t="s">
        <v>323</v>
      </c>
      <c r="Q75" s="48"/>
      <c r="R75" s="79">
        <v>38000000</v>
      </c>
      <c r="S75" s="79">
        <v>0</v>
      </c>
      <c r="T75" s="79">
        <v>0</v>
      </c>
      <c r="U75" s="79">
        <v>38000000</v>
      </c>
      <c r="V75" s="79">
        <v>0</v>
      </c>
      <c r="W75" s="79">
        <v>19748200</v>
      </c>
      <c r="X75" s="79">
        <v>18251800</v>
      </c>
      <c r="Y75" s="79">
        <v>19748200</v>
      </c>
      <c r="Z75" s="79">
        <v>19748200</v>
      </c>
      <c r="AA75" s="79">
        <v>19748200</v>
      </c>
      <c r="AB75" s="79">
        <v>19748200</v>
      </c>
    </row>
    <row r="76" spans="1:28" ht="15" customHeight="1">
      <c r="A76" s="47" t="s">
        <v>362</v>
      </c>
      <c r="B76" s="48" t="s">
        <v>363</v>
      </c>
      <c r="C76" s="49" t="s">
        <v>324</v>
      </c>
      <c r="D76" s="47" t="s">
        <v>244</v>
      </c>
      <c r="E76" s="47" t="s">
        <v>245</v>
      </c>
      <c r="F76" s="47" t="s">
        <v>245</v>
      </c>
      <c r="G76" s="47" t="s">
        <v>249</v>
      </c>
      <c r="H76" s="47" t="s">
        <v>304</v>
      </c>
      <c r="I76" s="47"/>
      <c r="J76" s="47"/>
      <c r="K76" s="47"/>
      <c r="L76" s="47"/>
      <c r="M76" s="47" t="s">
        <v>246</v>
      </c>
      <c r="N76" s="47" t="s">
        <v>260</v>
      </c>
      <c r="O76" s="47" t="s">
        <v>247</v>
      </c>
      <c r="P76" s="48" t="s">
        <v>325</v>
      </c>
      <c r="Q76" s="48"/>
      <c r="R76" s="79">
        <v>5000000</v>
      </c>
      <c r="S76" s="79">
        <v>15000000</v>
      </c>
      <c r="T76" s="79">
        <v>0</v>
      </c>
      <c r="U76" s="79">
        <v>20000000</v>
      </c>
      <c r="V76" s="79">
        <v>0</v>
      </c>
      <c r="W76" s="79">
        <v>13169700</v>
      </c>
      <c r="X76" s="79">
        <v>6830300</v>
      </c>
      <c r="Y76" s="79">
        <v>13169700</v>
      </c>
      <c r="Z76" s="79">
        <v>13169700</v>
      </c>
      <c r="AA76" s="79">
        <v>13169700</v>
      </c>
      <c r="AB76" s="79">
        <v>13169700</v>
      </c>
    </row>
    <row r="77" spans="1:28" ht="15" customHeight="1">
      <c r="A77" s="47" t="s">
        <v>362</v>
      </c>
      <c r="B77" s="48" t="s">
        <v>363</v>
      </c>
      <c r="C77" s="49" t="s">
        <v>326</v>
      </c>
      <c r="D77" s="47" t="s">
        <v>244</v>
      </c>
      <c r="E77" s="47" t="s">
        <v>245</v>
      </c>
      <c r="F77" s="47" t="s">
        <v>245</v>
      </c>
      <c r="G77" s="47" t="s">
        <v>249</v>
      </c>
      <c r="H77" s="47" t="s">
        <v>327</v>
      </c>
      <c r="I77" s="47"/>
      <c r="J77" s="47"/>
      <c r="K77" s="47"/>
      <c r="L77" s="47"/>
      <c r="M77" s="47" t="s">
        <v>246</v>
      </c>
      <c r="N77" s="47" t="s">
        <v>260</v>
      </c>
      <c r="O77" s="47" t="s">
        <v>247</v>
      </c>
      <c r="P77" s="48" t="s">
        <v>328</v>
      </c>
      <c r="Q77" s="48"/>
      <c r="R77" s="79">
        <v>5000000</v>
      </c>
      <c r="S77" s="79">
        <v>0</v>
      </c>
      <c r="T77" s="79">
        <v>5000000</v>
      </c>
      <c r="U77" s="79">
        <v>0</v>
      </c>
      <c r="V77" s="79">
        <v>0</v>
      </c>
      <c r="W77" s="79">
        <v>0</v>
      </c>
      <c r="X77" s="79">
        <v>0</v>
      </c>
      <c r="Y77" s="79">
        <v>0</v>
      </c>
      <c r="Z77" s="79">
        <v>0</v>
      </c>
      <c r="AA77" s="79">
        <v>0</v>
      </c>
      <c r="AB77" s="79">
        <v>0</v>
      </c>
    </row>
    <row r="78" spans="1:28" ht="15" customHeight="1">
      <c r="A78" s="47" t="s">
        <v>362</v>
      </c>
      <c r="B78" s="48" t="s">
        <v>363</v>
      </c>
      <c r="C78" s="49" t="s">
        <v>329</v>
      </c>
      <c r="D78" s="47" t="s">
        <v>244</v>
      </c>
      <c r="E78" s="47" t="s">
        <v>245</v>
      </c>
      <c r="F78" s="47" t="s">
        <v>245</v>
      </c>
      <c r="G78" s="47" t="s">
        <v>249</v>
      </c>
      <c r="H78" s="47" t="s">
        <v>307</v>
      </c>
      <c r="I78" s="47"/>
      <c r="J78" s="47"/>
      <c r="K78" s="47"/>
      <c r="L78" s="47"/>
      <c r="M78" s="47" t="s">
        <v>246</v>
      </c>
      <c r="N78" s="47" t="s">
        <v>260</v>
      </c>
      <c r="O78" s="47" t="s">
        <v>247</v>
      </c>
      <c r="P78" s="48" t="s">
        <v>330</v>
      </c>
      <c r="Q78" s="48"/>
      <c r="R78" s="79">
        <v>10000000</v>
      </c>
      <c r="S78" s="79">
        <v>0</v>
      </c>
      <c r="T78" s="79">
        <v>10000000</v>
      </c>
      <c r="U78" s="79">
        <v>0</v>
      </c>
      <c r="V78" s="79">
        <v>0</v>
      </c>
      <c r="W78" s="79">
        <v>0</v>
      </c>
      <c r="X78" s="79">
        <v>0</v>
      </c>
      <c r="Y78" s="79">
        <v>0</v>
      </c>
      <c r="Z78" s="79">
        <v>0</v>
      </c>
      <c r="AA78" s="79">
        <v>0</v>
      </c>
      <c r="AB78" s="79">
        <v>0</v>
      </c>
    </row>
    <row r="79" spans="1:28" ht="15" customHeight="1">
      <c r="A79" s="47" t="s">
        <v>362</v>
      </c>
      <c r="B79" s="48" t="s">
        <v>363</v>
      </c>
      <c r="C79" s="49" t="s">
        <v>331</v>
      </c>
      <c r="D79" s="47" t="s">
        <v>244</v>
      </c>
      <c r="E79" s="47" t="s">
        <v>245</v>
      </c>
      <c r="F79" s="47" t="s">
        <v>245</v>
      </c>
      <c r="G79" s="47" t="s">
        <v>251</v>
      </c>
      <c r="H79" s="47" t="s">
        <v>261</v>
      </c>
      <c r="I79" s="47" t="s">
        <v>261</v>
      </c>
      <c r="J79" s="47"/>
      <c r="K79" s="47"/>
      <c r="L79" s="47"/>
      <c r="M79" s="47" t="s">
        <v>246</v>
      </c>
      <c r="N79" s="47" t="s">
        <v>260</v>
      </c>
      <c r="O79" s="47" t="s">
        <v>247</v>
      </c>
      <c r="P79" s="48" t="s">
        <v>332</v>
      </c>
      <c r="Q79" s="48"/>
      <c r="R79" s="79">
        <v>63000000</v>
      </c>
      <c r="S79" s="79">
        <v>0</v>
      </c>
      <c r="T79" s="79">
        <v>0</v>
      </c>
      <c r="U79" s="79">
        <v>63000000</v>
      </c>
      <c r="V79" s="79">
        <v>0</v>
      </c>
      <c r="W79" s="79">
        <v>30652577</v>
      </c>
      <c r="X79" s="79">
        <v>32347423</v>
      </c>
      <c r="Y79" s="79">
        <v>30652577</v>
      </c>
      <c r="Z79" s="79">
        <v>30652577</v>
      </c>
      <c r="AA79" s="79">
        <v>30652577</v>
      </c>
      <c r="AB79" s="79">
        <v>30652577</v>
      </c>
    </row>
    <row r="80" spans="1:28" ht="15" customHeight="1">
      <c r="A80" s="47" t="s">
        <v>362</v>
      </c>
      <c r="B80" s="48" t="s">
        <v>363</v>
      </c>
      <c r="C80" s="49" t="s">
        <v>358</v>
      </c>
      <c r="D80" s="47" t="s">
        <v>244</v>
      </c>
      <c r="E80" s="47" t="s">
        <v>245</v>
      </c>
      <c r="F80" s="47" t="s">
        <v>245</v>
      </c>
      <c r="G80" s="47" t="s">
        <v>251</v>
      </c>
      <c r="H80" s="47" t="s">
        <v>261</v>
      </c>
      <c r="I80" s="47" t="s">
        <v>263</v>
      </c>
      <c r="J80" s="47"/>
      <c r="K80" s="47"/>
      <c r="L80" s="47"/>
      <c r="M80" s="47" t="s">
        <v>246</v>
      </c>
      <c r="N80" s="47" t="s">
        <v>260</v>
      </c>
      <c r="O80" s="47" t="s">
        <v>247</v>
      </c>
      <c r="P80" s="48" t="s">
        <v>359</v>
      </c>
      <c r="Q80" s="48"/>
      <c r="R80" s="79">
        <v>0</v>
      </c>
      <c r="S80" s="79">
        <v>5881692</v>
      </c>
      <c r="T80" s="79">
        <v>0</v>
      </c>
      <c r="U80" s="79">
        <v>5881692</v>
      </c>
      <c r="V80" s="79">
        <v>0</v>
      </c>
      <c r="W80" s="79">
        <v>5881692</v>
      </c>
      <c r="X80" s="79">
        <v>0</v>
      </c>
      <c r="Y80" s="79">
        <v>5881692</v>
      </c>
      <c r="Z80" s="79">
        <v>5881692</v>
      </c>
      <c r="AA80" s="79">
        <v>5881692</v>
      </c>
      <c r="AB80" s="79">
        <v>5881692</v>
      </c>
    </row>
    <row r="81" spans="1:28" ht="15" customHeight="1">
      <c r="A81" s="47" t="s">
        <v>362</v>
      </c>
      <c r="B81" s="48" t="s">
        <v>363</v>
      </c>
      <c r="C81" s="49" t="s">
        <v>333</v>
      </c>
      <c r="D81" s="47" t="s">
        <v>244</v>
      </c>
      <c r="E81" s="47" t="s">
        <v>245</v>
      </c>
      <c r="F81" s="47" t="s">
        <v>245</v>
      </c>
      <c r="G81" s="47" t="s">
        <v>251</v>
      </c>
      <c r="H81" s="47" t="s">
        <v>261</v>
      </c>
      <c r="I81" s="47" t="s">
        <v>334</v>
      </c>
      <c r="J81" s="47"/>
      <c r="K81" s="47"/>
      <c r="L81" s="47"/>
      <c r="M81" s="47" t="s">
        <v>246</v>
      </c>
      <c r="N81" s="47" t="s">
        <v>260</v>
      </c>
      <c r="O81" s="47" t="s">
        <v>247</v>
      </c>
      <c r="P81" s="48" t="s">
        <v>335</v>
      </c>
      <c r="Q81" s="48"/>
      <c r="R81" s="79">
        <v>5000000</v>
      </c>
      <c r="S81" s="79">
        <v>0</v>
      </c>
      <c r="T81" s="79">
        <v>0</v>
      </c>
      <c r="U81" s="79">
        <v>5000000</v>
      </c>
      <c r="V81" s="79">
        <v>0</v>
      </c>
      <c r="W81" s="79">
        <v>2582515</v>
      </c>
      <c r="X81" s="79">
        <v>2417485</v>
      </c>
      <c r="Y81" s="79">
        <v>2582515</v>
      </c>
      <c r="Z81" s="79">
        <v>2582515</v>
      </c>
      <c r="AA81" s="79">
        <v>2582515</v>
      </c>
      <c r="AB81" s="79">
        <v>2582515</v>
      </c>
    </row>
    <row r="82" spans="1:28" ht="15" customHeight="1">
      <c r="A82" s="47" t="s">
        <v>362</v>
      </c>
      <c r="B82" s="48" t="s">
        <v>363</v>
      </c>
      <c r="C82" s="49" t="s">
        <v>336</v>
      </c>
      <c r="D82" s="47" t="s">
        <v>244</v>
      </c>
      <c r="E82" s="47" t="s">
        <v>245</v>
      </c>
      <c r="F82" s="47" t="s">
        <v>245</v>
      </c>
      <c r="G82" s="47" t="s">
        <v>251</v>
      </c>
      <c r="H82" s="47" t="s">
        <v>263</v>
      </c>
      <c r="I82" s="47"/>
      <c r="J82" s="47"/>
      <c r="K82" s="47"/>
      <c r="L82" s="47"/>
      <c r="M82" s="47" t="s">
        <v>246</v>
      </c>
      <c r="N82" s="47" t="s">
        <v>260</v>
      </c>
      <c r="O82" s="47" t="s">
        <v>247</v>
      </c>
      <c r="P82" s="48" t="s">
        <v>337</v>
      </c>
      <c r="Q82" s="48"/>
      <c r="R82" s="79">
        <v>29000000</v>
      </c>
      <c r="S82" s="79">
        <v>0</v>
      </c>
      <c r="T82" s="79">
        <v>0</v>
      </c>
      <c r="U82" s="79">
        <v>29000000</v>
      </c>
      <c r="V82" s="79">
        <v>0</v>
      </c>
      <c r="W82" s="79">
        <v>14129802</v>
      </c>
      <c r="X82" s="79">
        <v>14870198</v>
      </c>
      <c r="Y82" s="79">
        <v>14129802</v>
      </c>
      <c r="Z82" s="79">
        <v>14129802</v>
      </c>
      <c r="AA82" s="79">
        <v>14129802</v>
      </c>
      <c r="AB82" s="79">
        <v>14129802</v>
      </c>
    </row>
    <row r="83" spans="1:28" ht="15" customHeight="1">
      <c r="A83" s="47" t="s">
        <v>362</v>
      </c>
      <c r="B83" s="48" t="s">
        <v>363</v>
      </c>
      <c r="C83" s="49" t="s">
        <v>338</v>
      </c>
      <c r="D83" s="47" t="s">
        <v>244</v>
      </c>
      <c r="E83" s="47" t="s">
        <v>249</v>
      </c>
      <c r="F83" s="47" t="s">
        <v>249</v>
      </c>
      <c r="G83" s="47" t="s">
        <v>249</v>
      </c>
      <c r="H83" s="47" t="s">
        <v>301</v>
      </c>
      <c r="I83" s="47" t="s">
        <v>295</v>
      </c>
      <c r="J83" s="47"/>
      <c r="K83" s="47"/>
      <c r="L83" s="47"/>
      <c r="M83" s="47" t="s">
        <v>253</v>
      </c>
      <c r="N83" s="47" t="s">
        <v>68</v>
      </c>
      <c r="O83" s="47" t="s">
        <v>247</v>
      </c>
      <c r="P83" s="48" t="s">
        <v>339</v>
      </c>
      <c r="Q83" s="48"/>
      <c r="R83" s="79">
        <v>1440000</v>
      </c>
      <c r="S83" s="79">
        <v>2527000</v>
      </c>
      <c r="T83" s="79">
        <v>0</v>
      </c>
      <c r="U83" s="79">
        <v>3967000</v>
      </c>
      <c r="V83" s="79">
        <v>0</v>
      </c>
      <c r="W83" s="79">
        <v>3967000</v>
      </c>
      <c r="X83" s="79">
        <v>0</v>
      </c>
      <c r="Y83" s="79">
        <v>3234000</v>
      </c>
      <c r="Z83" s="79">
        <v>3234000</v>
      </c>
      <c r="AA83" s="79">
        <v>3234000</v>
      </c>
      <c r="AB83" s="79">
        <v>3234000</v>
      </c>
    </row>
    <row r="84" spans="1:28" ht="15" customHeight="1">
      <c r="A84" s="47" t="s">
        <v>362</v>
      </c>
      <c r="B84" s="48" t="s">
        <v>363</v>
      </c>
      <c r="C84" s="49" t="s">
        <v>340</v>
      </c>
      <c r="D84" s="47" t="s">
        <v>244</v>
      </c>
      <c r="E84" s="47" t="s">
        <v>249</v>
      </c>
      <c r="F84" s="47" t="s">
        <v>249</v>
      </c>
      <c r="G84" s="47" t="s">
        <v>249</v>
      </c>
      <c r="H84" s="47" t="s">
        <v>301</v>
      </c>
      <c r="I84" s="47" t="s">
        <v>307</v>
      </c>
      <c r="J84" s="47"/>
      <c r="K84" s="47"/>
      <c r="L84" s="47"/>
      <c r="M84" s="47" t="s">
        <v>246</v>
      </c>
      <c r="N84" s="47" t="s">
        <v>260</v>
      </c>
      <c r="O84" s="47" t="s">
        <v>247</v>
      </c>
      <c r="P84" s="48" t="s">
        <v>341</v>
      </c>
      <c r="Q84" s="48"/>
      <c r="R84" s="79">
        <v>11600000</v>
      </c>
      <c r="S84" s="79">
        <v>0</v>
      </c>
      <c r="T84" s="79">
        <v>0</v>
      </c>
      <c r="U84" s="79">
        <v>11600000</v>
      </c>
      <c r="V84" s="79">
        <v>0</v>
      </c>
      <c r="W84" s="79">
        <v>11600000</v>
      </c>
      <c r="X84" s="79">
        <v>0</v>
      </c>
      <c r="Y84" s="79">
        <v>8176310</v>
      </c>
      <c r="Z84" s="79">
        <v>8136760</v>
      </c>
      <c r="AA84" s="79">
        <v>8136760</v>
      </c>
      <c r="AB84" s="79">
        <v>8136760</v>
      </c>
    </row>
    <row r="85" spans="1:28" ht="15" customHeight="1">
      <c r="A85" s="47" t="s">
        <v>362</v>
      </c>
      <c r="B85" s="48" t="s">
        <v>363</v>
      </c>
      <c r="C85" s="49" t="s">
        <v>360</v>
      </c>
      <c r="D85" s="47" t="s">
        <v>244</v>
      </c>
      <c r="E85" s="47" t="s">
        <v>249</v>
      </c>
      <c r="F85" s="47" t="s">
        <v>249</v>
      </c>
      <c r="G85" s="47" t="s">
        <v>249</v>
      </c>
      <c r="H85" s="47" t="s">
        <v>304</v>
      </c>
      <c r="I85" s="47" t="s">
        <v>263</v>
      </c>
      <c r="J85" s="47"/>
      <c r="K85" s="47"/>
      <c r="L85" s="47"/>
      <c r="M85" s="47" t="s">
        <v>246</v>
      </c>
      <c r="N85" s="47" t="s">
        <v>260</v>
      </c>
      <c r="O85" s="47" t="s">
        <v>247</v>
      </c>
      <c r="P85" s="48" t="s">
        <v>361</v>
      </c>
      <c r="Q85" s="48"/>
      <c r="R85" s="79">
        <v>4000000</v>
      </c>
      <c r="S85" s="79">
        <v>666975</v>
      </c>
      <c r="T85" s="79">
        <v>0</v>
      </c>
      <c r="U85" s="79">
        <v>4666975</v>
      </c>
      <c r="V85" s="79">
        <v>0</v>
      </c>
      <c r="W85" s="79">
        <v>4666975</v>
      </c>
      <c r="X85" s="79">
        <v>0</v>
      </c>
      <c r="Y85" s="79">
        <v>4666970</v>
      </c>
      <c r="Z85" s="79">
        <v>0</v>
      </c>
      <c r="AA85" s="79">
        <v>0</v>
      </c>
      <c r="AB85" s="79">
        <v>0</v>
      </c>
    </row>
    <row r="86" spans="1:28" ht="15" customHeight="1">
      <c r="A86" s="47" t="s">
        <v>362</v>
      </c>
      <c r="B86" s="48" t="s">
        <v>363</v>
      </c>
      <c r="C86" s="49" t="s">
        <v>360</v>
      </c>
      <c r="D86" s="47" t="s">
        <v>244</v>
      </c>
      <c r="E86" s="47" t="s">
        <v>249</v>
      </c>
      <c r="F86" s="47" t="s">
        <v>249</v>
      </c>
      <c r="G86" s="47" t="s">
        <v>249</v>
      </c>
      <c r="H86" s="47" t="s">
        <v>304</v>
      </c>
      <c r="I86" s="47" t="s">
        <v>263</v>
      </c>
      <c r="J86" s="47"/>
      <c r="K86" s="47"/>
      <c r="L86" s="47"/>
      <c r="M86" s="47" t="s">
        <v>253</v>
      </c>
      <c r="N86" s="47" t="s">
        <v>68</v>
      </c>
      <c r="O86" s="47" t="s">
        <v>247</v>
      </c>
      <c r="P86" s="48" t="s">
        <v>361</v>
      </c>
      <c r="Q86" s="48"/>
      <c r="R86" s="79">
        <v>0</v>
      </c>
      <c r="S86" s="79">
        <v>38500000</v>
      </c>
      <c r="T86" s="79">
        <v>0</v>
      </c>
      <c r="U86" s="79">
        <v>38500000</v>
      </c>
      <c r="V86" s="79">
        <v>0</v>
      </c>
      <c r="W86" s="79">
        <v>38500000</v>
      </c>
      <c r="X86" s="79">
        <v>0</v>
      </c>
      <c r="Y86" s="79">
        <v>38500000</v>
      </c>
      <c r="Z86" s="79">
        <v>17150000</v>
      </c>
      <c r="AA86" s="79">
        <v>17150000</v>
      </c>
      <c r="AB86" s="79">
        <v>17150000</v>
      </c>
    </row>
    <row r="87" spans="1:28" ht="15" customHeight="1">
      <c r="A87" s="47" t="s">
        <v>362</v>
      </c>
      <c r="B87" s="48" t="s">
        <v>363</v>
      </c>
      <c r="C87" s="49" t="s">
        <v>342</v>
      </c>
      <c r="D87" s="47" t="s">
        <v>244</v>
      </c>
      <c r="E87" s="47" t="s">
        <v>249</v>
      </c>
      <c r="F87" s="47" t="s">
        <v>249</v>
      </c>
      <c r="G87" s="47" t="s">
        <v>249</v>
      </c>
      <c r="H87" s="47" t="s">
        <v>327</v>
      </c>
      <c r="I87" s="47" t="s">
        <v>295</v>
      </c>
      <c r="J87" s="47"/>
      <c r="K87" s="47"/>
      <c r="L87" s="47"/>
      <c r="M87" s="47" t="s">
        <v>246</v>
      </c>
      <c r="N87" s="47" t="s">
        <v>260</v>
      </c>
      <c r="O87" s="47" t="s">
        <v>247</v>
      </c>
      <c r="P87" s="48" t="s">
        <v>343</v>
      </c>
      <c r="Q87" s="48"/>
      <c r="R87" s="79">
        <v>2800000</v>
      </c>
      <c r="S87" s="79">
        <v>0</v>
      </c>
      <c r="T87" s="79">
        <v>0</v>
      </c>
      <c r="U87" s="79">
        <v>2800000</v>
      </c>
      <c r="V87" s="79">
        <v>0</v>
      </c>
      <c r="W87" s="79">
        <v>2800000</v>
      </c>
      <c r="X87" s="79">
        <v>0</v>
      </c>
      <c r="Y87" s="79">
        <v>1192046</v>
      </c>
      <c r="Z87" s="79">
        <v>1192046</v>
      </c>
      <c r="AA87" s="79">
        <v>1192046</v>
      </c>
      <c r="AB87" s="79">
        <v>1192046</v>
      </c>
    </row>
    <row r="88" spans="1:28" ht="15" customHeight="1">
      <c r="A88" s="47" t="s">
        <v>362</v>
      </c>
      <c r="B88" s="48" t="s">
        <v>363</v>
      </c>
      <c r="C88" s="49" t="s">
        <v>344</v>
      </c>
      <c r="D88" s="47" t="s">
        <v>244</v>
      </c>
      <c r="E88" s="47" t="s">
        <v>249</v>
      </c>
      <c r="F88" s="47" t="s">
        <v>249</v>
      </c>
      <c r="G88" s="47" t="s">
        <v>249</v>
      </c>
      <c r="H88" s="47" t="s">
        <v>307</v>
      </c>
      <c r="I88" s="47" t="s">
        <v>295</v>
      </c>
      <c r="J88" s="47"/>
      <c r="K88" s="47"/>
      <c r="L88" s="47"/>
      <c r="M88" s="47" t="s">
        <v>246</v>
      </c>
      <c r="N88" s="47" t="s">
        <v>260</v>
      </c>
      <c r="O88" s="47" t="s">
        <v>247</v>
      </c>
      <c r="P88" s="48" t="s">
        <v>345</v>
      </c>
      <c r="Q88" s="48"/>
      <c r="R88" s="79">
        <v>1500000</v>
      </c>
      <c r="S88" s="79">
        <v>0</v>
      </c>
      <c r="T88" s="79">
        <v>0</v>
      </c>
      <c r="U88" s="79">
        <v>1500000</v>
      </c>
      <c r="V88" s="79">
        <v>0</v>
      </c>
      <c r="W88" s="79">
        <v>1500000</v>
      </c>
      <c r="X88" s="79">
        <v>0</v>
      </c>
      <c r="Y88" s="79">
        <v>909401</v>
      </c>
      <c r="Z88" s="79">
        <v>909401</v>
      </c>
      <c r="AA88" s="79">
        <v>909401</v>
      </c>
      <c r="AB88" s="79">
        <v>909401</v>
      </c>
    </row>
    <row r="89" spans="1:28" ht="15" customHeight="1">
      <c r="A89" s="47" t="s">
        <v>362</v>
      </c>
      <c r="B89" s="48" t="s">
        <v>363</v>
      </c>
      <c r="C89" s="49" t="s">
        <v>346</v>
      </c>
      <c r="D89" s="47" t="s">
        <v>244</v>
      </c>
      <c r="E89" s="47" t="s">
        <v>249</v>
      </c>
      <c r="F89" s="47" t="s">
        <v>249</v>
      </c>
      <c r="G89" s="47" t="s">
        <v>249</v>
      </c>
      <c r="H89" s="47" t="s">
        <v>310</v>
      </c>
      <c r="I89" s="47"/>
      <c r="J89" s="47"/>
      <c r="K89" s="47"/>
      <c r="L89" s="47"/>
      <c r="M89" s="47" t="s">
        <v>246</v>
      </c>
      <c r="N89" s="47" t="s">
        <v>260</v>
      </c>
      <c r="O89" s="47" t="s">
        <v>247</v>
      </c>
      <c r="P89" s="48" t="s">
        <v>347</v>
      </c>
      <c r="Q89" s="48"/>
      <c r="R89" s="79">
        <v>0</v>
      </c>
      <c r="S89" s="79">
        <v>271546</v>
      </c>
      <c r="T89" s="79">
        <v>0</v>
      </c>
      <c r="U89" s="79">
        <v>271546</v>
      </c>
      <c r="V89" s="79">
        <v>0</v>
      </c>
      <c r="W89" s="79">
        <v>271546</v>
      </c>
      <c r="X89" s="79">
        <v>0</v>
      </c>
      <c r="Y89" s="79">
        <v>271546</v>
      </c>
      <c r="Z89" s="79">
        <v>0</v>
      </c>
      <c r="AA89" s="79">
        <v>0</v>
      </c>
      <c r="AB89" s="79">
        <v>0</v>
      </c>
    </row>
    <row r="90" spans="1:28" ht="15" customHeight="1">
      <c r="A90" s="47" t="s">
        <v>362</v>
      </c>
      <c r="B90" s="48" t="s">
        <v>363</v>
      </c>
      <c r="C90" s="49" t="s">
        <v>346</v>
      </c>
      <c r="D90" s="47" t="s">
        <v>244</v>
      </c>
      <c r="E90" s="47" t="s">
        <v>249</v>
      </c>
      <c r="F90" s="47" t="s">
        <v>249</v>
      </c>
      <c r="G90" s="47" t="s">
        <v>249</v>
      </c>
      <c r="H90" s="47" t="s">
        <v>310</v>
      </c>
      <c r="I90" s="47"/>
      <c r="J90" s="47"/>
      <c r="K90" s="47"/>
      <c r="L90" s="47"/>
      <c r="M90" s="47" t="s">
        <v>253</v>
      </c>
      <c r="N90" s="47" t="s">
        <v>68</v>
      </c>
      <c r="O90" s="47" t="s">
        <v>247</v>
      </c>
      <c r="P90" s="48" t="s">
        <v>347</v>
      </c>
      <c r="Q90" s="48"/>
      <c r="R90" s="79">
        <v>1706531</v>
      </c>
      <c r="S90" s="79">
        <v>0</v>
      </c>
      <c r="T90" s="79">
        <v>0</v>
      </c>
      <c r="U90" s="79">
        <v>1706531</v>
      </c>
      <c r="V90" s="79">
        <v>0</v>
      </c>
      <c r="W90" s="79">
        <v>1706531</v>
      </c>
      <c r="X90" s="79">
        <v>0</v>
      </c>
      <c r="Y90" s="79">
        <v>1706531</v>
      </c>
      <c r="Z90" s="79">
        <v>1706531</v>
      </c>
      <c r="AA90" s="79">
        <v>1706531</v>
      </c>
      <c r="AB90" s="79">
        <v>1706531</v>
      </c>
    </row>
    <row r="91" spans="1:28" ht="15" customHeight="1">
      <c r="A91" s="47" t="s">
        <v>362</v>
      </c>
      <c r="B91" s="48" t="s">
        <v>363</v>
      </c>
      <c r="C91" s="49" t="s">
        <v>348</v>
      </c>
      <c r="D91" s="47" t="s">
        <v>244</v>
      </c>
      <c r="E91" s="47" t="s">
        <v>251</v>
      </c>
      <c r="F91" s="47" t="s">
        <v>257</v>
      </c>
      <c r="G91" s="47" t="s">
        <v>249</v>
      </c>
      <c r="H91" s="47" t="s">
        <v>258</v>
      </c>
      <c r="I91" s="47" t="s">
        <v>261</v>
      </c>
      <c r="J91" s="47"/>
      <c r="K91" s="47"/>
      <c r="L91" s="47"/>
      <c r="M91" s="47" t="s">
        <v>246</v>
      </c>
      <c r="N91" s="47" t="s">
        <v>260</v>
      </c>
      <c r="O91" s="47" t="s">
        <v>247</v>
      </c>
      <c r="P91" s="48" t="s">
        <v>349</v>
      </c>
      <c r="Q91" s="48"/>
      <c r="R91" s="79">
        <v>0</v>
      </c>
      <c r="S91" s="79">
        <v>2516468</v>
      </c>
      <c r="T91" s="79">
        <v>0</v>
      </c>
      <c r="U91" s="79">
        <v>2516468</v>
      </c>
      <c r="V91" s="79">
        <v>0</v>
      </c>
      <c r="W91" s="79">
        <v>2516012</v>
      </c>
      <c r="X91" s="79">
        <v>456</v>
      </c>
      <c r="Y91" s="79">
        <v>2516012</v>
      </c>
      <c r="Z91" s="79">
        <v>2516012</v>
      </c>
      <c r="AA91" s="79">
        <v>2516012</v>
      </c>
      <c r="AB91" s="79">
        <v>2516012</v>
      </c>
    </row>
    <row r="92" spans="1:28" ht="15" customHeight="1">
      <c r="A92" s="47" t="s">
        <v>362</v>
      </c>
      <c r="B92" s="48" t="s">
        <v>363</v>
      </c>
      <c r="C92" s="49" t="s">
        <v>350</v>
      </c>
      <c r="D92" s="47" t="s">
        <v>244</v>
      </c>
      <c r="E92" s="47" t="s">
        <v>265</v>
      </c>
      <c r="F92" s="47" t="s">
        <v>245</v>
      </c>
      <c r="G92" s="47" t="s">
        <v>249</v>
      </c>
      <c r="H92" s="47" t="s">
        <v>261</v>
      </c>
      <c r="I92" s="47"/>
      <c r="J92" s="47"/>
      <c r="K92" s="47"/>
      <c r="L92" s="47"/>
      <c r="M92" s="47" t="s">
        <v>246</v>
      </c>
      <c r="N92" s="47" t="s">
        <v>260</v>
      </c>
      <c r="O92" s="47" t="s">
        <v>247</v>
      </c>
      <c r="P92" s="48" t="s">
        <v>351</v>
      </c>
      <c r="Q92" s="48"/>
      <c r="R92" s="79">
        <v>0</v>
      </c>
      <c r="S92" s="79">
        <v>33208000</v>
      </c>
      <c r="T92" s="79">
        <v>0</v>
      </c>
      <c r="U92" s="79">
        <v>33208000</v>
      </c>
      <c r="V92" s="79">
        <v>0</v>
      </c>
      <c r="W92" s="79">
        <v>33208000</v>
      </c>
      <c r="X92" s="79">
        <v>0</v>
      </c>
      <c r="Y92" s="79">
        <v>33208000</v>
      </c>
      <c r="Z92" s="79">
        <v>33208000</v>
      </c>
      <c r="AA92" s="79">
        <v>33208000</v>
      </c>
      <c r="AB92" s="79">
        <v>33208000</v>
      </c>
    </row>
    <row r="93" spans="1:28" ht="15" customHeight="1">
      <c r="A93" s="47" t="s">
        <v>362</v>
      </c>
      <c r="B93" s="48" t="s">
        <v>363</v>
      </c>
      <c r="C93" s="49" t="s">
        <v>352</v>
      </c>
      <c r="D93" s="47" t="s">
        <v>244</v>
      </c>
      <c r="E93" s="47" t="s">
        <v>265</v>
      </c>
      <c r="F93" s="47" t="s">
        <v>245</v>
      </c>
      <c r="G93" s="47" t="s">
        <v>249</v>
      </c>
      <c r="H93" s="47" t="s">
        <v>334</v>
      </c>
      <c r="I93" s="47"/>
      <c r="J93" s="47"/>
      <c r="K93" s="47"/>
      <c r="L93" s="47"/>
      <c r="M93" s="47" t="s">
        <v>253</v>
      </c>
      <c r="N93" s="47" t="s">
        <v>68</v>
      </c>
      <c r="O93" s="47" t="s">
        <v>247</v>
      </c>
      <c r="P93" s="48" t="s">
        <v>353</v>
      </c>
      <c r="Q93" s="48"/>
      <c r="R93" s="79">
        <v>0</v>
      </c>
      <c r="S93" s="79">
        <v>3542000</v>
      </c>
      <c r="T93" s="79">
        <v>0</v>
      </c>
      <c r="U93" s="79">
        <v>3542000</v>
      </c>
      <c r="V93" s="79">
        <v>0</v>
      </c>
      <c r="W93" s="79">
        <v>3542000</v>
      </c>
      <c r="X93" s="79">
        <v>0</v>
      </c>
      <c r="Y93" s="79">
        <v>2780000</v>
      </c>
      <c r="Z93" s="79">
        <v>2780000</v>
      </c>
      <c r="AA93" s="79">
        <v>2780000</v>
      </c>
      <c r="AB93" s="79">
        <v>2780000</v>
      </c>
    </row>
    <row r="94" spans="1:28" ht="15" customHeight="1">
      <c r="A94" s="47" t="s">
        <v>364</v>
      </c>
      <c r="B94" s="48" t="s">
        <v>365</v>
      </c>
      <c r="C94" s="49" t="s">
        <v>292</v>
      </c>
      <c r="D94" s="47" t="s">
        <v>244</v>
      </c>
      <c r="E94" s="47" t="s">
        <v>245</v>
      </c>
      <c r="F94" s="47" t="s">
        <v>245</v>
      </c>
      <c r="G94" s="47" t="s">
        <v>245</v>
      </c>
      <c r="H94" s="47" t="s">
        <v>261</v>
      </c>
      <c r="I94" s="47" t="s">
        <v>261</v>
      </c>
      <c r="J94" s="47"/>
      <c r="K94" s="47"/>
      <c r="L94" s="47"/>
      <c r="M94" s="47" t="s">
        <v>246</v>
      </c>
      <c r="N94" s="47" t="s">
        <v>260</v>
      </c>
      <c r="O94" s="47" t="s">
        <v>247</v>
      </c>
      <c r="P94" s="48" t="s">
        <v>293</v>
      </c>
      <c r="Q94" s="48"/>
      <c r="R94" s="79">
        <v>445000000</v>
      </c>
      <c r="S94" s="79">
        <v>0</v>
      </c>
      <c r="T94" s="79">
        <v>0</v>
      </c>
      <c r="U94" s="79">
        <v>445000000</v>
      </c>
      <c r="V94" s="79">
        <v>0</v>
      </c>
      <c r="W94" s="79">
        <v>245598460</v>
      </c>
      <c r="X94" s="79">
        <v>199401540</v>
      </c>
      <c r="Y94" s="79">
        <v>245598460</v>
      </c>
      <c r="Z94" s="79">
        <v>245598460</v>
      </c>
      <c r="AA94" s="79">
        <v>245598460</v>
      </c>
      <c r="AB94" s="79">
        <v>245598460</v>
      </c>
    </row>
    <row r="95" spans="1:28" ht="15" customHeight="1">
      <c r="A95" s="47" t="s">
        <v>364</v>
      </c>
      <c r="B95" s="48" t="s">
        <v>365</v>
      </c>
      <c r="C95" s="49" t="s">
        <v>294</v>
      </c>
      <c r="D95" s="47" t="s">
        <v>244</v>
      </c>
      <c r="E95" s="47" t="s">
        <v>245</v>
      </c>
      <c r="F95" s="47" t="s">
        <v>245</v>
      </c>
      <c r="G95" s="47" t="s">
        <v>245</v>
      </c>
      <c r="H95" s="47" t="s">
        <v>261</v>
      </c>
      <c r="I95" s="47" t="s">
        <v>295</v>
      </c>
      <c r="J95" s="47"/>
      <c r="K95" s="47"/>
      <c r="L95" s="47"/>
      <c r="M95" s="47" t="s">
        <v>246</v>
      </c>
      <c r="N95" s="47" t="s">
        <v>260</v>
      </c>
      <c r="O95" s="47" t="s">
        <v>247</v>
      </c>
      <c r="P95" s="48" t="s">
        <v>296</v>
      </c>
      <c r="Q95" s="48"/>
      <c r="R95" s="79">
        <v>9000000</v>
      </c>
      <c r="S95" s="79">
        <v>0</v>
      </c>
      <c r="T95" s="79">
        <v>0</v>
      </c>
      <c r="U95" s="79">
        <v>9000000</v>
      </c>
      <c r="V95" s="79">
        <v>0</v>
      </c>
      <c r="W95" s="79">
        <v>5023448</v>
      </c>
      <c r="X95" s="79">
        <v>3976552</v>
      </c>
      <c r="Y95" s="79">
        <v>5023448</v>
      </c>
      <c r="Z95" s="79">
        <v>5023448</v>
      </c>
      <c r="AA95" s="79">
        <v>5023448</v>
      </c>
      <c r="AB95" s="79">
        <v>5023448</v>
      </c>
    </row>
    <row r="96" spans="1:28" ht="15" customHeight="1">
      <c r="A96" s="47" t="s">
        <v>364</v>
      </c>
      <c r="B96" s="48" t="s">
        <v>365</v>
      </c>
      <c r="C96" s="49" t="s">
        <v>297</v>
      </c>
      <c r="D96" s="47" t="s">
        <v>244</v>
      </c>
      <c r="E96" s="47" t="s">
        <v>245</v>
      </c>
      <c r="F96" s="47" t="s">
        <v>245</v>
      </c>
      <c r="G96" s="47" t="s">
        <v>245</v>
      </c>
      <c r="H96" s="47" t="s">
        <v>261</v>
      </c>
      <c r="I96" s="47" t="s">
        <v>298</v>
      </c>
      <c r="J96" s="47"/>
      <c r="K96" s="47"/>
      <c r="L96" s="47"/>
      <c r="M96" s="47" t="s">
        <v>246</v>
      </c>
      <c r="N96" s="47" t="s">
        <v>260</v>
      </c>
      <c r="O96" s="47" t="s">
        <v>247</v>
      </c>
      <c r="P96" s="48" t="s">
        <v>299</v>
      </c>
      <c r="Q96" s="48"/>
      <c r="R96" s="79">
        <v>5771000</v>
      </c>
      <c r="S96" s="79">
        <v>0</v>
      </c>
      <c r="T96" s="79">
        <v>5771000</v>
      </c>
      <c r="U96" s="79">
        <v>0</v>
      </c>
      <c r="V96" s="79">
        <v>0</v>
      </c>
      <c r="W96" s="79">
        <v>0</v>
      </c>
      <c r="X96" s="79">
        <v>0</v>
      </c>
      <c r="Y96" s="79">
        <v>0</v>
      </c>
      <c r="Z96" s="79">
        <v>0</v>
      </c>
      <c r="AA96" s="79">
        <v>0</v>
      </c>
      <c r="AB96" s="79">
        <v>0</v>
      </c>
    </row>
    <row r="97" spans="1:28" ht="15" customHeight="1">
      <c r="A97" s="47" t="s">
        <v>364</v>
      </c>
      <c r="B97" s="48" t="s">
        <v>365</v>
      </c>
      <c r="C97" s="49" t="s">
        <v>300</v>
      </c>
      <c r="D97" s="47" t="s">
        <v>244</v>
      </c>
      <c r="E97" s="47" t="s">
        <v>245</v>
      </c>
      <c r="F97" s="47" t="s">
        <v>245</v>
      </c>
      <c r="G97" s="47" t="s">
        <v>245</v>
      </c>
      <c r="H97" s="47" t="s">
        <v>261</v>
      </c>
      <c r="I97" s="47" t="s">
        <v>301</v>
      </c>
      <c r="J97" s="47"/>
      <c r="K97" s="47"/>
      <c r="L97" s="47"/>
      <c r="M97" s="47" t="s">
        <v>246</v>
      </c>
      <c r="N97" s="47" t="s">
        <v>260</v>
      </c>
      <c r="O97" s="47" t="s">
        <v>247</v>
      </c>
      <c r="P97" s="48" t="s">
        <v>302</v>
      </c>
      <c r="Q97" s="48"/>
      <c r="R97" s="79">
        <v>41000000</v>
      </c>
      <c r="S97" s="79">
        <v>6541610</v>
      </c>
      <c r="T97" s="79">
        <v>6</v>
      </c>
      <c r="U97" s="79">
        <v>47541604</v>
      </c>
      <c r="V97" s="79">
        <v>0</v>
      </c>
      <c r="W97" s="79">
        <v>47541604</v>
      </c>
      <c r="X97" s="79">
        <v>0</v>
      </c>
      <c r="Y97" s="79">
        <v>47541604</v>
      </c>
      <c r="Z97" s="79">
        <v>47541604</v>
      </c>
      <c r="AA97" s="79">
        <v>47541604</v>
      </c>
      <c r="AB97" s="79">
        <v>47541604</v>
      </c>
    </row>
    <row r="98" spans="1:28" ht="15" customHeight="1">
      <c r="A98" s="47" t="s">
        <v>364</v>
      </c>
      <c r="B98" s="48" t="s">
        <v>365</v>
      </c>
      <c r="C98" s="49" t="s">
        <v>303</v>
      </c>
      <c r="D98" s="47" t="s">
        <v>244</v>
      </c>
      <c r="E98" s="47" t="s">
        <v>245</v>
      </c>
      <c r="F98" s="47" t="s">
        <v>245</v>
      </c>
      <c r="G98" s="47" t="s">
        <v>245</v>
      </c>
      <c r="H98" s="47" t="s">
        <v>261</v>
      </c>
      <c r="I98" s="47" t="s">
        <v>304</v>
      </c>
      <c r="J98" s="47"/>
      <c r="K98" s="47"/>
      <c r="L98" s="47"/>
      <c r="M98" s="47" t="s">
        <v>246</v>
      </c>
      <c r="N98" s="47" t="s">
        <v>260</v>
      </c>
      <c r="O98" s="47" t="s">
        <v>247</v>
      </c>
      <c r="P98" s="48" t="s">
        <v>305</v>
      </c>
      <c r="Q98" s="48"/>
      <c r="R98" s="79">
        <v>14000000</v>
      </c>
      <c r="S98" s="79">
        <v>0</v>
      </c>
      <c r="T98" s="79">
        <v>0</v>
      </c>
      <c r="U98" s="79">
        <v>14000000</v>
      </c>
      <c r="V98" s="79">
        <v>0</v>
      </c>
      <c r="W98" s="79">
        <v>9051809</v>
      </c>
      <c r="X98" s="79">
        <v>4948191</v>
      </c>
      <c r="Y98" s="79">
        <v>9051809</v>
      </c>
      <c r="Z98" s="79">
        <v>9051809</v>
      </c>
      <c r="AA98" s="79">
        <v>9051809</v>
      </c>
      <c r="AB98" s="79">
        <v>9051809</v>
      </c>
    </row>
    <row r="99" spans="1:28" ht="15" customHeight="1">
      <c r="A99" s="47" t="s">
        <v>364</v>
      </c>
      <c r="B99" s="48" t="s">
        <v>365</v>
      </c>
      <c r="C99" s="49" t="s">
        <v>306</v>
      </c>
      <c r="D99" s="47" t="s">
        <v>244</v>
      </c>
      <c r="E99" s="47" t="s">
        <v>245</v>
      </c>
      <c r="F99" s="47" t="s">
        <v>245</v>
      </c>
      <c r="G99" s="47" t="s">
        <v>245</v>
      </c>
      <c r="H99" s="47" t="s">
        <v>261</v>
      </c>
      <c r="I99" s="47" t="s">
        <v>307</v>
      </c>
      <c r="J99" s="47"/>
      <c r="K99" s="47"/>
      <c r="L99" s="47"/>
      <c r="M99" s="47" t="s">
        <v>246</v>
      </c>
      <c r="N99" s="47" t="s">
        <v>260</v>
      </c>
      <c r="O99" s="47" t="s">
        <v>247</v>
      </c>
      <c r="P99" s="48" t="s">
        <v>308</v>
      </c>
      <c r="Q99" s="48"/>
      <c r="R99" s="79">
        <v>53000000</v>
      </c>
      <c r="S99" s="79">
        <v>0</v>
      </c>
      <c r="T99" s="79">
        <v>0</v>
      </c>
      <c r="U99" s="79">
        <v>53000000</v>
      </c>
      <c r="V99" s="79">
        <v>0</v>
      </c>
      <c r="W99" s="79">
        <v>0</v>
      </c>
      <c r="X99" s="79">
        <v>53000000</v>
      </c>
      <c r="Y99" s="79">
        <v>0</v>
      </c>
      <c r="Z99" s="79">
        <v>0</v>
      </c>
      <c r="AA99" s="79">
        <v>0</v>
      </c>
      <c r="AB99" s="79">
        <v>0</v>
      </c>
    </row>
    <row r="100" spans="1:28" ht="15" customHeight="1">
      <c r="A100" s="47" t="s">
        <v>364</v>
      </c>
      <c r="B100" s="48" t="s">
        <v>365</v>
      </c>
      <c r="C100" s="49" t="s">
        <v>309</v>
      </c>
      <c r="D100" s="47" t="s">
        <v>244</v>
      </c>
      <c r="E100" s="47" t="s">
        <v>245</v>
      </c>
      <c r="F100" s="47" t="s">
        <v>245</v>
      </c>
      <c r="G100" s="47" t="s">
        <v>245</v>
      </c>
      <c r="H100" s="47" t="s">
        <v>261</v>
      </c>
      <c r="I100" s="47" t="s">
        <v>310</v>
      </c>
      <c r="J100" s="47"/>
      <c r="K100" s="47"/>
      <c r="L100" s="47"/>
      <c r="M100" s="47" t="s">
        <v>246</v>
      </c>
      <c r="N100" s="47" t="s">
        <v>260</v>
      </c>
      <c r="O100" s="47" t="s">
        <v>247</v>
      </c>
      <c r="P100" s="48" t="s">
        <v>311</v>
      </c>
      <c r="Q100" s="48"/>
      <c r="R100" s="79">
        <v>28000000</v>
      </c>
      <c r="S100" s="79">
        <v>0</v>
      </c>
      <c r="T100" s="79">
        <v>0</v>
      </c>
      <c r="U100" s="79">
        <v>28000000</v>
      </c>
      <c r="V100" s="79">
        <v>0</v>
      </c>
      <c r="W100" s="79">
        <v>11416254</v>
      </c>
      <c r="X100" s="79">
        <v>16583746</v>
      </c>
      <c r="Y100" s="79">
        <v>11416254</v>
      </c>
      <c r="Z100" s="79">
        <v>11416254</v>
      </c>
      <c r="AA100" s="79">
        <v>11416254</v>
      </c>
      <c r="AB100" s="79">
        <v>11416254</v>
      </c>
    </row>
    <row r="101" spans="1:28" ht="15" customHeight="1">
      <c r="A101" s="47" t="s">
        <v>364</v>
      </c>
      <c r="B101" s="48" t="s">
        <v>365</v>
      </c>
      <c r="C101" s="49" t="s">
        <v>312</v>
      </c>
      <c r="D101" s="47" t="s">
        <v>244</v>
      </c>
      <c r="E101" s="47" t="s">
        <v>245</v>
      </c>
      <c r="F101" s="47" t="s">
        <v>245</v>
      </c>
      <c r="G101" s="47" t="s">
        <v>245</v>
      </c>
      <c r="H101" s="47" t="s">
        <v>261</v>
      </c>
      <c r="I101" s="47" t="s">
        <v>258</v>
      </c>
      <c r="J101" s="47"/>
      <c r="K101" s="47"/>
      <c r="L101" s="47"/>
      <c r="M101" s="47" t="s">
        <v>246</v>
      </c>
      <c r="N101" s="47" t="s">
        <v>260</v>
      </c>
      <c r="O101" s="47" t="s">
        <v>247</v>
      </c>
      <c r="P101" s="48" t="s">
        <v>313</v>
      </c>
      <c r="Q101" s="48"/>
      <c r="R101" s="79">
        <v>5000000</v>
      </c>
      <c r="S101" s="79">
        <v>5000000</v>
      </c>
      <c r="T101" s="79">
        <v>0</v>
      </c>
      <c r="U101" s="79">
        <v>10000000</v>
      </c>
      <c r="V101" s="79">
        <v>0</v>
      </c>
      <c r="W101" s="79">
        <v>7029512</v>
      </c>
      <c r="X101" s="79">
        <v>2970488</v>
      </c>
      <c r="Y101" s="79">
        <v>7029512</v>
      </c>
      <c r="Z101" s="79">
        <v>7029512</v>
      </c>
      <c r="AA101" s="79">
        <v>7029512</v>
      </c>
      <c r="AB101" s="79">
        <v>7029512</v>
      </c>
    </row>
    <row r="102" spans="1:28" ht="15" customHeight="1">
      <c r="A102" s="47" t="s">
        <v>364</v>
      </c>
      <c r="B102" s="48" t="s">
        <v>365</v>
      </c>
      <c r="C102" s="49" t="s">
        <v>314</v>
      </c>
      <c r="D102" s="47" t="s">
        <v>244</v>
      </c>
      <c r="E102" s="47" t="s">
        <v>245</v>
      </c>
      <c r="F102" s="47" t="s">
        <v>245</v>
      </c>
      <c r="G102" s="47" t="s">
        <v>249</v>
      </c>
      <c r="H102" s="47" t="s">
        <v>261</v>
      </c>
      <c r="I102" s="47"/>
      <c r="J102" s="47"/>
      <c r="K102" s="47"/>
      <c r="L102" s="47"/>
      <c r="M102" s="47" t="s">
        <v>246</v>
      </c>
      <c r="N102" s="47" t="s">
        <v>260</v>
      </c>
      <c r="O102" s="47" t="s">
        <v>247</v>
      </c>
      <c r="P102" s="48" t="s">
        <v>315</v>
      </c>
      <c r="Q102" s="48"/>
      <c r="R102" s="79">
        <v>57000000</v>
      </c>
      <c r="S102" s="79">
        <v>0</v>
      </c>
      <c r="T102" s="79">
        <v>0</v>
      </c>
      <c r="U102" s="79">
        <v>57000000</v>
      </c>
      <c r="V102" s="79">
        <v>0</v>
      </c>
      <c r="W102" s="79">
        <v>31862800</v>
      </c>
      <c r="X102" s="79">
        <v>25137200</v>
      </c>
      <c r="Y102" s="79">
        <v>31862800</v>
      </c>
      <c r="Z102" s="79">
        <v>31862800</v>
      </c>
      <c r="AA102" s="79">
        <v>31862800</v>
      </c>
      <c r="AB102" s="79">
        <v>31862800</v>
      </c>
    </row>
    <row r="103" spans="1:28" ht="15" customHeight="1">
      <c r="A103" s="47" t="s">
        <v>364</v>
      </c>
      <c r="B103" s="48" t="s">
        <v>365</v>
      </c>
      <c r="C103" s="49" t="s">
        <v>316</v>
      </c>
      <c r="D103" s="47" t="s">
        <v>244</v>
      </c>
      <c r="E103" s="47" t="s">
        <v>245</v>
      </c>
      <c r="F103" s="47" t="s">
        <v>245</v>
      </c>
      <c r="G103" s="47" t="s">
        <v>249</v>
      </c>
      <c r="H103" s="47" t="s">
        <v>263</v>
      </c>
      <c r="I103" s="47"/>
      <c r="J103" s="47"/>
      <c r="K103" s="47"/>
      <c r="L103" s="47"/>
      <c r="M103" s="47" t="s">
        <v>246</v>
      </c>
      <c r="N103" s="47" t="s">
        <v>260</v>
      </c>
      <c r="O103" s="47" t="s">
        <v>247</v>
      </c>
      <c r="P103" s="48" t="s">
        <v>317</v>
      </c>
      <c r="Q103" s="48"/>
      <c r="R103" s="79">
        <v>40000000</v>
      </c>
      <c r="S103" s="79">
        <v>0</v>
      </c>
      <c r="T103" s="79">
        <v>0</v>
      </c>
      <c r="U103" s="79">
        <v>40000000</v>
      </c>
      <c r="V103" s="79">
        <v>0</v>
      </c>
      <c r="W103" s="79">
        <v>22572200</v>
      </c>
      <c r="X103" s="79">
        <v>17427800</v>
      </c>
      <c r="Y103" s="79">
        <v>22572200</v>
      </c>
      <c r="Z103" s="79">
        <v>22572200</v>
      </c>
      <c r="AA103" s="79">
        <v>22572200</v>
      </c>
      <c r="AB103" s="79">
        <v>22572200</v>
      </c>
    </row>
    <row r="104" spans="1:28" ht="15" customHeight="1">
      <c r="A104" s="47" t="s">
        <v>364</v>
      </c>
      <c r="B104" s="48" t="s">
        <v>365</v>
      </c>
      <c r="C104" s="49" t="s">
        <v>318</v>
      </c>
      <c r="D104" s="47" t="s">
        <v>244</v>
      </c>
      <c r="E104" s="47" t="s">
        <v>245</v>
      </c>
      <c r="F104" s="47" t="s">
        <v>245</v>
      </c>
      <c r="G104" s="47" t="s">
        <v>249</v>
      </c>
      <c r="H104" s="47" t="s">
        <v>295</v>
      </c>
      <c r="I104" s="47"/>
      <c r="J104" s="47"/>
      <c r="K104" s="47"/>
      <c r="L104" s="47"/>
      <c r="M104" s="47" t="s">
        <v>246</v>
      </c>
      <c r="N104" s="47" t="s">
        <v>260</v>
      </c>
      <c r="O104" s="47" t="s">
        <v>247</v>
      </c>
      <c r="P104" s="48" t="s">
        <v>319</v>
      </c>
      <c r="Q104" s="48"/>
      <c r="R104" s="79">
        <v>23000000</v>
      </c>
      <c r="S104" s="79">
        <v>0</v>
      </c>
      <c r="T104" s="79">
        <v>0</v>
      </c>
      <c r="U104" s="79">
        <v>23000000</v>
      </c>
      <c r="V104" s="79">
        <v>0</v>
      </c>
      <c r="W104" s="79">
        <v>13542800</v>
      </c>
      <c r="X104" s="79">
        <v>9457200</v>
      </c>
      <c r="Y104" s="79">
        <v>13542800</v>
      </c>
      <c r="Z104" s="79">
        <v>13542800</v>
      </c>
      <c r="AA104" s="79">
        <v>13542800</v>
      </c>
      <c r="AB104" s="79">
        <v>13542800</v>
      </c>
    </row>
    <row r="105" spans="1:28" ht="15" customHeight="1">
      <c r="A105" s="47" t="s">
        <v>364</v>
      </c>
      <c r="B105" s="48" t="s">
        <v>365</v>
      </c>
      <c r="C105" s="49" t="s">
        <v>320</v>
      </c>
      <c r="D105" s="47" t="s">
        <v>244</v>
      </c>
      <c r="E105" s="47" t="s">
        <v>245</v>
      </c>
      <c r="F105" s="47" t="s">
        <v>245</v>
      </c>
      <c r="G105" s="47" t="s">
        <v>249</v>
      </c>
      <c r="H105" s="47" t="s">
        <v>298</v>
      </c>
      <c r="I105" s="47"/>
      <c r="J105" s="47"/>
      <c r="K105" s="47"/>
      <c r="L105" s="47"/>
      <c r="M105" s="47" t="s">
        <v>246</v>
      </c>
      <c r="N105" s="47" t="s">
        <v>260</v>
      </c>
      <c r="O105" s="47" t="s">
        <v>247</v>
      </c>
      <c r="P105" s="48" t="s">
        <v>321</v>
      </c>
      <c r="Q105" s="48"/>
      <c r="R105" s="79">
        <v>5000000</v>
      </c>
      <c r="S105" s="79">
        <v>0</v>
      </c>
      <c r="T105" s="79">
        <v>0</v>
      </c>
      <c r="U105" s="79">
        <v>5000000</v>
      </c>
      <c r="V105" s="79">
        <v>0</v>
      </c>
      <c r="W105" s="79">
        <v>3246400</v>
      </c>
      <c r="X105" s="79">
        <v>1753600</v>
      </c>
      <c r="Y105" s="79">
        <v>3246400</v>
      </c>
      <c r="Z105" s="79">
        <v>3246400</v>
      </c>
      <c r="AA105" s="79">
        <v>3246400</v>
      </c>
      <c r="AB105" s="79">
        <v>3246400</v>
      </c>
    </row>
    <row r="106" spans="1:28" ht="15" customHeight="1">
      <c r="A106" s="47" t="s">
        <v>364</v>
      </c>
      <c r="B106" s="48" t="s">
        <v>365</v>
      </c>
      <c r="C106" s="49" t="s">
        <v>322</v>
      </c>
      <c r="D106" s="47" t="s">
        <v>244</v>
      </c>
      <c r="E106" s="47" t="s">
        <v>245</v>
      </c>
      <c r="F106" s="47" t="s">
        <v>245</v>
      </c>
      <c r="G106" s="47" t="s">
        <v>249</v>
      </c>
      <c r="H106" s="47" t="s">
        <v>301</v>
      </c>
      <c r="I106" s="47"/>
      <c r="J106" s="47"/>
      <c r="K106" s="47"/>
      <c r="L106" s="47"/>
      <c r="M106" s="47" t="s">
        <v>246</v>
      </c>
      <c r="N106" s="47" t="s">
        <v>260</v>
      </c>
      <c r="O106" s="47" t="s">
        <v>247</v>
      </c>
      <c r="P106" s="48" t="s">
        <v>323</v>
      </c>
      <c r="Q106" s="48"/>
      <c r="R106" s="79">
        <v>17000000</v>
      </c>
      <c r="S106" s="79">
        <v>0</v>
      </c>
      <c r="T106" s="79">
        <v>0</v>
      </c>
      <c r="U106" s="79">
        <v>17000000</v>
      </c>
      <c r="V106" s="79">
        <v>0</v>
      </c>
      <c r="W106" s="79">
        <v>10159000</v>
      </c>
      <c r="X106" s="79">
        <v>6841000</v>
      </c>
      <c r="Y106" s="79">
        <v>10159000</v>
      </c>
      <c r="Z106" s="79">
        <v>10159000</v>
      </c>
      <c r="AA106" s="79">
        <v>10159000</v>
      </c>
      <c r="AB106" s="79">
        <v>10159000</v>
      </c>
    </row>
    <row r="107" spans="1:28" ht="15" customHeight="1">
      <c r="A107" s="47" t="s">
        <v>364</v>
      </c>
      <c r="B107" s="48" t="s">
        <v>365</v>
      </c>
      <c r="C107" s="49" t="s">
        <v>324</v>
      </c>
      <c r="D107" s="47" t="s">
        <v>244</v>
      </c>
      <c r="E107" s="47" t="s">
        <v>245</v>
      </c>
      <c r="F107" s="47" t="s">
        <v>245</v>
      </c>
      <c r="G107" s="47" t="s">
        <v>249</v>
      </c>
      <c r="H107" s="47" t="s">
        <v>304</v>
      </c>
      <c r="I107" s="47"/>
      <c r="J107" s="47"/>
      <c r="K107" s="47"/>
      <c r="L107" s="47"/>
      <c r="M107" s="47" t="s">
        <v>246</v>
      </c>
      <c r="N107" s="47" t="s">
        <v>260</v>
      </c>
      <c r="O107" s="47" t="s">
        <v>247</v>
      </c>
      <c r="P107" s="48" t="s">
        <v>325</v>
      </c>
      <c r="Q107" s="48"/>
      <c r="R107" s="79">
        <v>2500000</v>
      </c>
      <c r="S107" s="79">
        <v>7500000</v>
      </c>
      <c r="T107" s="79">
        <v>0</v>
      </c>
      <c r="U107" s="79">
        <v>10000000</v>
      </c>
      <c r="V107" s="79">
        <v>0</v>
      </c>
      <c r="W107" s="79">
        <v>6775700</v>
      </c>
      <c r="X107" s="79">
        <v>3224300</v>
      </c>
      <c r="Y107" s="79">
        <v>6775700</v>
      </c>
      <c r="Z107" s="79">
        <v>6775700</v>
      </c>
      <c r="AA107" s="79">
        <v>6775700</v>
      </c>
      <c r="AB107" s="79">
        <v>6775700</v>
      </c>
    </row>
    <row r="108" spans="1:28" ht="15" customHeight="1">
      <c r="A108" s="47" t="s">
        <v>364</v>
      </c>
      <c r="B108" s="48" t="s">
        <v>365</v>
      </c>
      <c r="C108" s="49" t="s">
        <v>326</v>
      </c>
      <c r="D108" s="47" t="s">
        <v>244</v>
      </c>
      <c r="E108" s="47" t="s">
        <v>245</v>
      </c>
      <c r="F108" s="47" t="s">
        <v>245</v>
      </c>
      <c r="G108" s="47" t="s">
        <v>249</v>
      </c>
      <c r="H108" s="47" t="s">
        <v>327</v>
      </c>
      <c r="I108" s="47"/>
      <c r="J108" s="47"/>
      <c r="K108" s="47"/>
      <c r="L108" s="47"/>
      <c r="M108" s="47" t="s">
        <v>246</v>
      </c>
      <c r="N108" s="47" t="s">
        <v>260</v>
      </c>
      <c r="O108" s="47" t="s">
        <v>247</v>
      </c>
      <c r="P108" s="48" t="s">
        <v>328</v>
      </c>
      <c r="Q108" s="48"/>
      <c r="R108" s="79">
        <v>2500000</v>
      </c>
      <c r="S108" s="79">
        <v>0</v>
      </c>
      <c r="T108" s="79">
        <v>2500000</v>
      </c>
      <c r="U108" s="79">
        <v>0</v>
      </c>
      <c r="V108" s="79">
        <v>0</v>
      </c>
      <c r="W108" s="79">
        <v>0</v>
      </c>
      <c r="X108" s="79">
        <v>0</v>
      </c>
      <c r="Y108" s="79">
        <v>0</v>
      </c>
      <c r="Z108" s="79">
        <v>0</v>
      </c>
      <c r="AA108" s="79">
        <v>0</v>
      </c>
      <c r="AB108" s="79">
        <v>0</v>
      </c>
    </row>
    <row r="109" spans="1:28" ht="15" customHeight="1">
      <c r="A109" s="47" t="s">
        <v>364</v>
      </c>
      <c r="B109" s="48" t="s">
        <v>365</v>
      </c>
      <c r="C109" s="49" t="s">
        <v>329</v>
      </c>
      <c r="D109" s="47" t="s">
        <v>244</v>
      </c>
      <c r="E109" s="47" t="s">
        <v>245</v>
      </c>
      <c r="F109" s="47" t="s">
        <v>245</v>
      </c>
      <c r="G109" s="47" t="s">
        <v>249</v>
      </c>
      <c r="H109" s="47" t="s">
        <v>307</v>
      </c>
      <c r="I109" s="47"/>
      <c r="J109" s="47"/>
      <c r="K109" s="47"/>
      <c r="L109" s="47"/>
      <c r="M109" s="47" t="s">
        <v>246</v>
      </c>
      <c r="N109" s="47" t="s">
        <v>260</v>
      </c>
      <c r="O109" s="47" t="s">
        <v>247</v>
      </c>
      <c r="P109" s="48" t="s">
        <v>330</v>
      </c>
      <c r="Q109" s="48"/>
      <c r="R109" s="79">
        <v>5000000</v>
      </c>
      <c r="S109" s="79">
        <v>0</v>
      </c>
      <c r="T109" s="79">
        <v>5000000</v>
      </c>
      <c r="U109" s="79">
        <v>0</v>
      </c>
      <c r="V109" s="79">
        <v>0</v>
      </c>
      <c r="W109" s="79">
        <v>0</v>
      </c>
      <c r="X109" s="79">
        <v>0</v>
      </c>
      <c r="Y109" s="79">
        <v>0</v>
      </c>
      <c r="Z109" s="79">
        <v>0</v>
      </c>
      <c r="AA109" s="79">
        <v>0</v>
      </c>
      <c r="AB109" s="79">
        <v>0</v>
      </c>
    </row>
    <row r="110" spans="1:28" ht="15" customHeight="1">
      <c r="A110" s="47" t="s">
        <v>364</v>
      </c>
      <c r="B110" s="48" t="s">
        <v>365</v>
      </c>
      <c r="C110" s="49" t="s">
        <v>331</v>
      </c>
      <c r="D110" s="47" t="s">
        <v>244</v>
      </c>
      <c r="E110" s="47" t="s">
        <v>245</v>
      </c>
      <c r="F110" s="47" t="s">
        <v>245</v>
      </c>
      <c r="G110" s="47" t="s">
        <v>251</v>
      </c>
      <c r="H110" s="47" t="s">
        <v>261</v>
      </c>
      <c r="I110" s="47" t="s">
        <v>261</v>
      </c>
      <c r="J110" s="47"/>
      <c r="K110" s="47"/>
      <c r="L110" s="47"/>
      <c r="M110" s="47" t="s">
        <v>246</v>
      </c>
      <c r="N110" s="47" t="s">
        <v>260</v>
      </c>
      <c r="O110" s="47" t="s">
        <v>247</v>
      </c>
      <c r="P110" s="48" t="s">
        <v>332</v>
      </c>
      <c r="Q110" s="48"/>
      <c r="R110" s="79">
        <v>25000000</v>
      </c>
      <c r="S110" s="79">
        <v>0</v>
      </c>
      <c r="T110" s="79">
        <v>0</v>
      </c>
      <c r="U110" s="79">
        <v>25000000</v>
      </c>
      <c r="V110" s="79">
        <v>0</v>
      </c>
      <c r="W110" s="79">
        <v>11852264</v>
      </c>
      <c r="X110" s="79">
        <v>13147736</v>
      </c>
      <c r="Y110" s="79">
        <v>11852264</v>
      </c>
      <c r="Z110" s="79">
        <v>11852264</v>
      </c>
      <c r="AA110" s="79">
        <v>11852264</v>
      </c>
      <c r="AB110" s="79">
        <v>11852264</v>
      </c>
    </row>
    <row r="111" spans="1:28" ht="15" customHeight="1">
      <c r="A111" s="47" t="s">
        <v>364</v>
      </c>
      <c r="B111" s="48" t="s">
        <v>365</v>
      </c>
      <c r="C111" s="49" t="s">
        <v>358</v>
      </c>
      <c r="D111" s="47" t="s">
        <v>244</v>
      </c>
      <c r="E111" s="47" t="s">
        <v>245</v>
      </c>
      <c r="F111" s="47" t="s">
        <v>245</v>
      </c>
      <c r="G111" s="47" t="s">
        <v>251</v>
      </c>
      <c r="H111" s="47" t="s">
        <v>261</v>
      </c>
      <c r="I111" s="47" t="s">
        <v>263</v>
      </c>
      <c r="J111" s="47"/>
      <c r="K111" s="47"/>
      <c r="L111" s="47"/>
      <c r="M111" s="47" t="s">
        <v>246</v>
      </c>
      <c r="N111" s="47" t="s">
        <v>260</v>
      </c>
      <c r="O111" s="47" t="s">
        <v>247</v>
      </c>
      <c r="P111" s="48" t="s">
        <v>359</v>
      </c>
      <c r="Q111" s="48"/>
      <c r="R111" s="79">
        <v>0</v>
      </c>
      <c r="S111" s="79">
        <v>1433678</v>
      </c>
      <c r="T111" s="79">
        <v>0</v>
      </c>
      <c r="U111" s="79">
        <v>1433678</v>
      </c>
      <c r="V111" s="79">
        <v>0</v>
      </c>
      <c r="W111" s="79">
        <v>1433678</v>
      </c>
      <c r="X111" s="79">
        <v>0</v>
      </c>
      <c r="Y111" s="79">
        <v>1433678</v>
      </c>
      <c r="Z111" s="79">
        <v>1433678</v>
      </c>
      <c r="AA111" s="79">
        <v>1433678</v>
      </c>
      <c r="AB111" s="79">
        <v>1433678</v>
      </c>
    </row>
    <row r="112" spans="1:28" ht="15" customHeight="1">
      <c r="A112" s="47" t="s">
        <v>364</v>
      </c>
      <c r="B112" s="48" t="s">
        <v>365</v>
      </c>
      <c r="C112" s="49" t="s">
        <v>333</v>
      </c>
      <c r="D112" s="47" t="s">
        <v>244</v>
      </c>
      <c r="E112" s="47" t="s">
        <v>245</v>
      </c>
      <c r="F112" s="47" t="s">
        <v>245</v>
      </c>
      <c r="G112" s="47" t="s">
        <v>251</v>
      </c>
      <c r="H112" s="47" t="s">
        <v>261</v>
      </c>
      <c r="I112" s="47" t="s">
        <v>334</v>
      </c>
      <c r="J112" s="47"/>
      <c r="K112" s="47"/>
      <c r="L112" s="47"/>
      <c r="M112" s="47" t="s">
        <v>246</v>
      </c>
      <c r="N112" s="47" t="s">
        <v>260</v>
      </c>
      <c r="O112" s="47" t="s">
        <v>247</v>
      </c>
      <c r="P112" s="48" t="s">
        <v>335</v>
      </c>
      <c r="Q112" s="48"/>
      <c r="R112" s="79">
        <v>2000000</v>
      </c>
      <c r="S112" s="79">
        <v>0</v>
      </c>
      <c r="T112" s="79">
        <v>0</v>
      </c>
      <c r="U112" s="79">
        <v>2000000</v>
      </c>
      <c r="V112" s="79">
        <v>0</v>
      </c>
      <c r="W112" s="79">
        <v>1003180</v>
      </c>
      <c r="X112" s="79">
        <v>996820</v>
      </c>
      <c r="Y112" s="79">
        <v>1003180</v>
      </c>
      <c r="Z112" s="79">
        <v>1003180</v>
      </c>
      <c r="AA112" s="79">
        <v>1003180</v>
      </c>
      <c r="AB112" s="79">
        <v>1003180</v>
      </c>
    </row>
    <row r="113" spans="1:28" ht="15" customHeight="1">
      <c r="A113" s="47" t="s">
        <v>364</v>
      </c>
      <c r="B113" s="48" t="s">
        <v>365</v>
      </c>
      <c r="C113" s="49" t="s">
        <v>336</v>
      </c>
      <c r="D113" s="47" t="s">
        <v>244</v>
      </c>
      <c r="E113" s="47" t="s">
        <v>245</v>
      </c>
      <c r="F113" s="47" t="s">
        <v>245</v>
      </c>
      <c r="G113" s="47" t="s">
        <v>251</v>
      </c>
      <c r="H113" s="47" t="s">
        <v>263</v>
      </c>
      <c r="I113" s="47"/>
      <c r="J113" s="47"/>
      <c r="K113" s="47"/>
      <c r="L113" s="47"/>
      <c r="M113" s="47" t="s">
        <v>246</v>
      </c>
      <c r="N113" s="47" t="s">
        <v>260</v>
      </c>
      <c r="O113" s="47" t="s">
        <v>247</v>
      </c>
      <c r="P113" s="48" t="s">
        <v>337</v>
      </c>
      <c r="Q113" s="48"/>
      <c r="R113" s="79">
        <v>14000000</v>
      </c>
      <c r="S113" s="79">
        <v>129802</v>
      </c>
      <c r="T113" s="79">
        <v>0</v>
      </c>
      <c r="U113" s="79">
        <v>14129802</v>
      </c>
      <c r="V113" s="79">
        <v>0</v>
      </c>
      <c r="W113" s="79">
        <v>14129802</v>
      </c>
      <c r="X113" s="79">
        <v>0</v>
      </c>
      <c r="Y113" s="79">
        <v>14129802</v>
      </c>
      <c r="Z113" s="79">
        <v>14129802</v>
      </c>
      <c r="AA113" s="79">
        <v>14129802</v>
      </c>
      <c r="AB113" s="79">
        <v>14129802</v>
      </c>
    </row>
    <row r="114" spans="1:28" ht="15" customHeight="1">
      <c r="A114" s="47" t="s">
        <v>364</v>
      </c>
      <c r="B114" s="48" t="s">
        <v>365</v>
      </c>
      <c r="C114" s="49" t="s">
        <v>338</v>
      </c>
      <c r="D114" s="47" t="s">
        <v>244</v>
      </c>
      <c r="E114" s="47" t="s">
        <v>249</v>
      </c>
      <c r="F114" s="47" t="s">
        <v>249</v>
      </c>
      <c r="G114" s="47" t="s">
        <v>249</v>
      </c>
      <c r="H114" s="47" t="s">
        <v>301</v>
      </c>
      <c r="I114" s="47" t="s">
        <v>295</v>
      </c>
      <c r="J114" s="47"/>
      <c r="K114" s="47"/>
      <c r="L114" s="47"/>
      <c r="M114" s="47" t="s">
        <v>253</v>
      </c>
      <c r="N114" s="47" t="s">
        <v>68</v>
      </c>
      <c r="O114" s="47" t="s">
        <v>247</v>
      </c>
      <c r="P114" s="48" t="s">
        <v>339</v>
      </c>
      <c r="Q114" s="48"/>
      <c r="R114" s="79">
        <v>0</v>
      </c>
      <c r="S114" s="79">
        <v>30000</v>
      </c>
      <c r="T114" s="79">
        <v>0</v>
      </c>
      <c r="U114" s="79">
        <v>30000</v>
      </c>
      <c r="V114" s="79">
        <v>0</v>
      </c>
      <c r="W114" s="79">
        <v>0</v>
      </c>
      <c r="X114" s="79">
        <v>30000</v>
      </c>
      <c r="Y114" s="79">
        <v>0</v>
      </c>
      <c r="Z114" s="79">
        <v>0</v>
      </c>
      <c r="AA114" s="79">
        <v>0</v>
      </c>
      <c r="AB114" s="79">
        <v>0</v>
      </c>
    </row>
    <row r="115" spans="1:28" ht="15" customHeight="1">
      <c r="A115" s="47" t="s">
        <v>364</v>
      </c>
      <c r="B115" s="48" t="s">
        <v>365</v>
      </c>
      <c r="C115" s="49" t="s">
        <v>340</v>
      </c>
      <c r="D115" s="47" t="s">
        <v>244</v>
      </c>
      <c r="E115" s="47" t="s">
        <v>249</v>
      </c>
      <c r="F115" s="47" t="s">
        <v>249</v>
      </c>
      <c r="G115" s="47" t="s">
        <v>249</v>
      </c>
      <c r="H115" s="47" t="s">
        <v>301</v>
      </c>
      <c r="I115" s="47" t="s">
        <v>307</v>
      </c>
      <c r="J115" s="47"/>
      <c r="K115" s="47"/>
      <c r="L115" s="47"/>
      <c r="M115" s="47" t="s">
        <v>246</v>
      </c>
      <c r="N115" s="47" t="s">
        <v>260</v>
      </c>
      <c r="O115" s="47" t="s">
        <v>247</v>
      </c>
      <c r="P115" s="48" t="s">
        <v>341</v>
      </c>
      <c r="Q115" s="48"/>
      <c r="R115" s="79">
        <v>16000000</v>
      </c>
      <c r="S115" s="79">
        <v>6000000</v>
      </c>
      <c r="T115" s="79">
        <v>0</v>
      </c>
      <c r="U115" s="79">
        <v>22000000</v>
      </c>
      <c r="V115" s="79">
        <v>0</v>
      </c>
      <c r="W115" s="79">
        <v>16000000</v>
      </c>
      <c r="X115" s="79">
        <v>6000000</v>
      </c>
      <c r="Y115" s="79">
        <v>11414700</v>
      </c>
      <c r="Z115" s="79">
        <v>11414700</v>
      </c>
      <c r="AA115" s="79">
        <v>11414700</v>
      </c>
      <c r="AB115" s="79">
        <v>11414700</v>
      </c>
    </row>
    <row r="116" spans="1:28" ht="15" customHeight="1">
      <c r="A116" s="47" t="s">
        <v>364</v>
      </c>
      <c r="B116" s="48" t="s">
        <v>365</v>
      </c>
      <c r="C116" s="49" t="s">
        <v>360</v>
      </c>
      <c r="D116" s="47" t="s">
        <v>244</v>
      </c>
      <c r="E116" s="47" t="s">
        <v>249</v>
      </c>
      <c r="F116" s="47" t="s">
        <v>249</v>
      </c>
      <c r="G116" s="47" t="s">
        <v>249</v>
      </c>
      <c r="H116" s="47" t="s">
        <v>304</v>
      </c>
      <c r="I116" s="47" t="s">
        <v>263</v>
      </c>
      <c r="J116" s="47"/>
      <c r="K116" s="47"/>
      <c r="L116" s="47"/>
      <c r="M116" s="47" t="s">
        <v>246</v>
      </c>
      <c r="N116" s="47" t="s">
        <v>260</v>
      </c>
      <c r="O116" s="47" t="s">
        <v>247</v>
      </c>
      <c r="P116" s="48" t="s">
        <v>361</v>
      </c>
      <c r="Q116" s="48"/>
      <c r="R116" s="79">
        <v>57000000</v>
      </c>
      <c r="S116" s="79">
        <v>12000</v>
      </c>
      <c r="T116" s="79">
        <v>0</v>
      </c>
      <c r="U116" s="79">
        <v>57012000</v>
      </c>
      <c r="V116" s="79">
        <v>0</v>
      </c>
      <c r="W116" s="79">
        <v>57000000</v>
      </c>
      <c r="X116" s="79">
        <v>12000</v>
      </c>
      <c r="Y116" s="79">
        <v>28506000</v>
      </c>
      <c r="Z116" s="79">
        <v>28506000</v>
      </c>
      <c r="AA116" s="79">
        <v>28506000</v>
      </c>
      <c r="AB116" s="79">
        <v>28506000</v>
      </c>
    </row>
    <row r="117" spans="1:28" ht="15" customHeight="1">
      <c r="A117" s="47" t="s">
        <v>364</v>
      </c>
      <c r="B117" s="48" t="s">
        <v>365</v>
      </c>
      <c r="C117" s="49" t="s">
        <v>342</v>
      </c>
      <c r="D117" s="47" t="s">
        <v>244</v>
      </c>
      <c r="E117" s="47" t="s">
        <v>249</v>
      </c>
      <c r="F117" s="47" t="s">
        <v>249</v>
      </c>
      <c r="G117" s="47" t="s">
        <v>249</v>
      </c>
      <c r="H117" s="47" t="s">
        <v>327</v>
      </c>
      <c r="I117" s="47" t="s">
        <v>295</v>
      </c>
      <c r="J117" s="47"/>
      <c r="K117" s="47"/>
      <c r="L117" s="47"/>
      <c r="M117" s="47" t="s">
        <v>246</v>
      </c>
      <c r="N117" s="47" t="s">
        <v>260</v>
      </c>
      <c r="O117" s="47" t="s">
        <v>247</v>
      </c>
      <c r="P117" s="48" t="s">
        <v>343</v>
      </c>
      <c r="Q117" s="48"/>
      <c r="R117" s="79">
        <v>4000000</v>
      </c>
      <c r="S117" s="79">
        <v>1000000</v>
      </c>
      <c r="T117" s="79">
        <v>0</v>
      </c>
      <c r="U117" s="79">
        <v>5000000</v>
      </c>
      <c r="V117" s="79">
        <v>0</v>
      </c>
      <c r="W117" s="79">
        <v>4000000</v>
      </c>
      <c r="X117" s="79">
        <v>1000000</v>
      </c>
      <c r="Y117" s="79">
        <v>3037788</v>
      </c>
      <c r="Z117" s="79">
        <v>3037788</v>
      </c>
      <c r="AA117" s="79">
        <v>3037788</v>
      </c>
      <c r="AB117" s="79">
        <v>3037788</v>
      </c>
    </row>
    <row r="118" spans="1:28" ht="15" customHeight="1">
      <c r="A118" s="47" t="s">
        <v>364</v>
      </c>
      <c r="B118" s="48" t="s">
        <v>365</v>
      </c>
      <c r="C118" s="49" t="s">
        <v>344</v>
      </c>
      <c r="D118" s="47" t="s">
        <v>244</v>
      </c>
      <c r="E118" s="47" t="s">
        <v>249</v>
      </c>
      <c r="F118" s="47" t="s">
        <v>249</v>
      </c>
      <c r="G118" s="47" t="s">
        <v>249</v>
      </c>
      <c r="H118" s="47" t="s">
        <v>307</v>
      </c>
      <c r="I118" s="47" t="s">
        <v>295</v>
      </c>
      <c r="J118" s="47"/>
      <c r="K118" s="47"/>
      <c r="L118" s="47"/>
      <c r="M118" s="47" t="s">
        <v>246</v>
      </c>
      <c r="N118" s="47" t="s">
        <v>260</v>
      </c>
      <c r="O118" s="47" t="s">
        <v>247</v>
      </c>
      <c r="P118" s="48" t="s">
        <v>345</v>
      </c>
      <c r="Q118" s="48"/>
      <c r="R118" s="79">
        <v>500000</v>
      </c>
      <c r="S118" s="79">
        <v>0</v>
      </c>
      <c r="T118" s="79">
        <v>500000</v>
      </c>
      <c r="U118" s="79">
        <v>0</v>
      </c>
      <c r="V118" s="79">
        <v>0</v>
      </c>
      <c r="W118" s="79">
        <v>0</v>
      </c>
      <c r="X118" s="79">
        <v>0</v>
      </c>
      <c r="Y118" s="79">
        <v>0</v>
      </c>
      <c r="Z118" s="79">
        <v>0</v>
      </c>
      <c r="AA118" s="79">
        <v>0</v>
      </c>
      <c r="AB118" s="79">
        <v>0</v>
      </c>
    </row>
    <row r="119" spans="1:28" ht="15" customHeight="1">
      <c r="A119" s="47" t="s">
        <v>364</v>
      </c>
      <c r="B119" s="48" t="s">
        <v>365</v>
      </c>
      <c r="C119" s="49" t="s">
        <v>346</v>
      </c>
      <c r="D119" s="47" t="s">
        <v>244</v>
      </c>
      <c r="E119" s="47" t="s">
        <v>249</v>
      </c>
      <c r="F119" s="47" t="s">
        <v>249</v>
      </c>
      <c r="G119" s="47" t="s">
        <v>249</v>
      </c>
      <c r="H119" s="47" t="s">
        <v>310</v>
      </c>
      <c r="I119" s="47"/>
      <c r="J119" s="47"/>
      <c r="K119" s="47"/>
      <c r="L119" s="47"/>
      <c r="M119" s="47" t="s">
        <v>246</v>
      </c>
      <c r="N119" s="47" t="s">
        <v>260</v>
      </c>
      <c r="O119" s="47" t="s">
        <v>247</v>
      </c>
      <c r="P119" s="48" t="s">
        <v>347</v>
      </c>
      <c r="Q119" s="48"/>
      <c r="R119" s="79">
        <v>0</v>
      </c>
      <c r="S119" s="79">
        <v>271546</v>
      </c>
      <c r="T119" s="79">
        <v>0</v>
      </c>
      <c r="U119" s="79">
        <v>271546</v>
      </c>
      <c r="V119" s="79">
        <v>0</v>
      </c>
      <c r="W119" s="79">
        <v>271546</v>
      </c>
      <c r="X119" s="79">
        <v>0</v>
      </c>
      <c r="Y119" s="79">
        <v>271546</v>
      </c>
      <c r="Z119" s="79">
        <v>0</v>
      </c>
      <c r="AA119" s="79">
        <v>0</v>
      </c>
      <c r="AB119" s="79">
        <v>0</v>
      </c>
    </row>
    <row r="120" spans="1:28" ht="15" customHeight="1">
      <c r="A120" s="47" t="s">
        <v>364</v>
      </c>
      <c r="B120" s="48" t="s">
        <v>365</v>
      </c>
      <c r="C120" s="49" t="s">
        <v>348</v>
      </c>
      <c r="D120" s="47" t="s">
        <v>244</v>
      </c>
      <c r="E120" s="47" t="s">
        <v>251</v>
      </c>
      <c r="F120" s="47" t="s">
        <v>257</v>
      </c>
      <c r="G120" s="47" t="s">
        <v>249</v>
      </c>
      <c r="H120" s="47" t="s">
        <v>258</v>
      </c>
      <c r="I120" s="47" t="s">
        <v>261</v>
      </c>
      <c r="J120" s="47"/>
      <c r="K120" s="47"/>
      <c r="L120" s="47"/>
      <c r="M120" s="47" t="s">
        <v>246</v>
      </c>
      <c r="N120" s="47" t="s">
        <v>260</v>
      </c>
      <c r="O120" s="47" t="s">
        <v>247</v>
      </c>
      <c r="P120" s="48" t="s">
        <v>349</v>
      </c>
      <c r="Q120" s="48"/>
      <c r="R120" s="79">
        <v>0</v>
      </c>
      <c r="S120" s="79">
        <v>781206</v>
      </c>
      <c r="T120" s="79">
        <v>0</v>
      </c>
      <c r="U120" s="79">
        <v>781206</v>
      </c>
      <c r="V120" s="79">
        <v>0</v>
      </c>
      <c r="W120" s="79">
        <v>724970</v>
      </c>
      <c r="X120" s="79">
        <v>56236</v>
      </c>
      <c r="Y120" s="79">
        <v>724970</v>
      </c>
      <c r="Z120" s="79">
        <v>724970</v>
      </c>
      <c r="AA120" s="79">
        <v>724970</v>
      </c>
      <c r="AB120" s="79">
        <v>724970</v>
      </c>
    </row>
    <row r="121" spans="1:28" ht="15" customHeight="1">
      <c r="A121" s="47" t="s">
        <v>364</v>
      </c>
      <c r="B121" s="48" t="s">
        <v>365</v>
      </c>
      <c r="C121" s="49" t="s">
        <v>350</v>
      </c>
      <c r="D121" s="47" t="s">
        <v>244</v>
      </c>
      <c r="E121" s="47" t="s">
        <v>265</v>
      </c>
      <c r="F121" s="47" t="s">
        <v>245</v>
      </c>
      <c r="G121" s="47" t="s">
        <v>249</v>
      </c>
      <c r="H121" s="47" t="s">
        <v>261</v>
      </c>
      <c r="I121" s="47"/>
      <c r="J121" s="47"/>
      <c r="K121" s="47"/>
      <c r="L121" s="47"/>
      <c r="M121" s="47" t="s">
        <v>246</v>
      </c>
      <c r="N121" s="47" t="s">
        <v>260</v>
      </c>
      <c r="O121" s="47" t="s">
        <v>247</v>
      </c>
      <c r="P121" s="48" t="s">
        <v>351</v>
      </c>
      <c r="Q121" s="48"/>
      <c r="R121" s="79">
        <v>0</v>
      </c>
      <c r="S121" s="79">
        <v>8800000</v>
      </c>
      <c r="T121" s="79">
        <v>258800</v>
      </c>
      <c r="U121" s="79">
        <v>8541200</v>
      </c>
      <c r="V121" s="79">
        <v>0</v>
      </c>
      <c r="W121" s="79">
        <v>8541200</v>
      </c>
      <c r="X121" s="79">
        <v>0</v>
      </c>
      <c r="Y121" s="79">
        <v>8541200</v>
      </c>
      <c r="Z121" s="79">
        <v>8541200</v>
      </c>
      <c r="AA121" s="79">
        <v>8541200</v>
      </c>
      <c r="AB121" s="79">
        <v>8541200</v>
      </c>
    </row>
    <row r="122" spans="1:28" ht="15" customHeight="1">
      <c r="A122" s="47" t="s">
        <v>364</v>
      </c>
      <c r="B122" s="48" t="s">
        <v>365</v>
      </c>
      <c r="C122" s="49" t="s">
        <v>352</v>
      </c>
      <c r="D122" s="47" t="s">
        <v>244</v>
      </c>
      <c r="E122" s="47" t="s">
        <v>265</v>
      </c>
      <c r="F122" s="47" t="s">
        <v>245</v>
      </c>
      <c r="G122" s="47" t="s">
        <v>249</v>
      </c>
      <c r="H122" s="47" t="s">
        <v>334</v>
      </c>
      <c r="I122" s="47"/>
      <c r="J122" s="47"/>
      <c r="K122" s="47"/>
      <c r="L122" s="47"/>
      <c r="M122" s="47" t="s">
        <v>253</v>
      </c>
      <c r="N122" s="47" t="s">
        <v>68</v>
      </c>
      <c r="O122" s="47" t="s">
        <v>247</v>
      </c>
      <c r="P122" s="48" t="s">
        <v>353</v>
      </c>
      <c r="Q122" s="48"/>
      <c r="R122" s="79">
        <v>0</v>
      </c>
      <c r="S122" s="79">
        <v>785000</v>
      </c>
      <c r="T122" s="79">
        <v>158000</v>
      </c>
      <c r="U122" s="79">
        <v>627000</v>
      </c>
      <c r="V122" s="79">
        <v>0</v>
      </c>
      <c r="W122" s="79">
        <v>627000</v>
      </c>
      <c r="X122" s="79">
        <v>0</v>
      </c>
      <c r="Y122" s="79">
        <v>627000</v>
      </c>
      <c r="Z122" s="79">
        <v>627000</v>
      </c>
      <c r="AA122" s="79">
        <v>627000</v>
      </c>
      <c r="AB122" s="79">
        <v>627000</v>
      </c>
    </row>
    <row r="123" spans="1:28" ht="15" customHeight="1">
      <c r="A123" s="47" t="s">
        <v>366</v>
      </c>
      <c r="B123" s="48" t="s">
        <v>367</v>
      </c>
      <c r="C123" s="49" t="s">
        <v>292</v>
      </c>
      <c r="D123" s="47" t="s">
        <v>244</v>
      </c>
      <c r="E123" s="47" t="s">
        <v>245</v>
      </c>
      <c r="F123" s="47" t="s">
        <v>245</v>
      </c>
      <c r="G123" s="47" t="s">
        <v>245</v>
      </c>
      <c r="H123" s="47" t="s">
        <v>261</v>
      </c>
      <c r="I123" s="47" t="s">
        <v>261</v>
      </c>
      <c r="J123" s="47"/>
      <c r="K123" s="47"/>
      <c r="L123" s="47"/>
      <c r="M123" s="47" t="s">
        <v>246</v>
      </c>
      <c r="N123" s="47" t="s">
        <v>260</v>
      </c>
      <c r="O123" s="47" t="s">
        <v>247</v>
      </c>
      <c r="P123" s="48" t="s">
        <v>293</v>
      </c>
      <c r="Q123" s="48"/>
      <c r="R123" s="79">
        <v>409000000</v>
      </c>
      <c r="S123" s="79">
        <v>0</v>
      </c>
      <c r="T123" s="79">
        <v>0</v>
      </c>
      <c r="U123" s="79">
        <v>409000000</v>
      </c>
      <c r="V123" s="79">
        <v>0</v>
      </c>
      <c r="W123" s="79">
        <v>211959539</v>
      </c>
      <c r="X123" s="79">
        <v>197040461</v>
      </c>
      <c r="Y123" s="79">
        <v>211959539</v>
      </c>
      <c r="Z123" s="79">
        <v>211959539</v>
      </c>
      <c r="AA123" s="79">
        <v>211959539</v>
      </c>
      <c r="AB123" s="79">
        <v>211959539</v>
      </c>
    </row>
    <row r="124" spans="1:28" ht="15" customHeight="1">
      <c r="A124" s="47" t="s">
        <v>366</v>
      </c>
      <c r="B124" s="48" t="s">
        <v>367</v>
      </c>
      <c r="C124" s="49" t="s">
        <v>294</v>
      </c>
      <c r="D124" s="47" t="s">
        <v>244</v>
      </c>
      <c r="E124" s="47" t="s">
        <v>245</v>
      </c>
      <c r="F124" s="47" t="s">
        <v>245</v>
      </c>
      <c r="G124" s="47" t="s">
        <v>245</v>
      </c>
      <c r="H124" s="47" t="s">
        <v>261</v>
      </c>
      <c r="I124" s="47" t="s">
        <v>295</v>
      </c>
      <c r="J124" s="47"/>
      <c r="K124" s="47"/>
      <c r="L124" s="47"/>
      <c r="M124" s="47" t="s">
        <v>246</v>
      </c>
      <c r="N124" s="47" t="s">
        <v>260</v>
      </c>
      <c r="O124" s="47" t="s">
        <v>247</v>
      </c>
      <c r="P124" s="48" t="s">
        <v>296</v>
      </c>
      <c r="Q124" s="48"/>
      <c r="R124" s="79">
        <v>5000000</v>
      </c>
      <c r="S124" s="79">
        <v>0</v>
      </c>
      <c r="T124" s="79">
        <v>0</v>
      </c>
      <c r="U124" s="79">
        <v>5000000</v>
      </c>
      <c r="V124" s="79">
        <v>0</v>
      </c>
      <c r="W124" s="79">
        <v>3276257</v>
      </c>
      <c r="X124" s="79">
        <v>1723743</v>
      </c>
      <c r="Y124" s="79">
        <v>3276257</v>
      </c>
      <c r="Z124" s="79">
        <v>3276257</v>
      </c>
      <c r="AA124" s="79">
        <v>3276257</v>
      </c>
      <c r="AB124" s="79">
        <v>3276257</v>
      </c>
    </row>
    <row r="125" spans="1:28" ht="15" customHeight="1">
      <c r="A125" s="47" t="s">
        <v>366</v>
      </c>
      <c r="B125" s="48" t="s">
        <v>367</v>
      </c>
      <c r="C125" s="49" t="s">
        <v>297</v>
      </c>
      <c r="D125" s="47" t="s">
        <v>244</v>
      </c>
      <c r="E125" s="47" t="s">
        <v>245</v>
      </c>
      <c r="F125" s="47" t="s">
        <v>245</v>
      </c>
      <c r="G125" s="47" t="s">
        <v>245</v>
      </c>
      <c r="H125" s="47" t="s">
        <v>261</v>
      </c>
      <c r="I125" s="47" t="s">
        <v>298</v>
      </c>
      <c r="J125" s="47"/>
      <c r="K125" s="47"/>
      <c r="L125" s="47"/>
      <c r="M125" s="47" t="s">
        <v>246</v>
      </c>
      <c r="N125" s="47" t="s">
        <v>260</v>
      </c>
      <c r="O125" s="47" t="s">
        <v>247</v>
      </c>
      <c r="P125" s="48" t="s">
        <v>299</v>
      </c>
      <c r="Q125" s="48"/>
      <c r="R125" s="79">
        <v>2712000</v>
      </c>
      <c r="S125" s="79">
        <v>0</v>
      </c>
      <c r="T125" s="79">
        <v>2712000</v>
      </c>
      <c r="U125" s="79">
        <v>0</v>
      </c>
      <c r="V125" s="79">
        <v>0</v>
      </c>
      <c r="W125" s="79">
        <v>0</v>
      </c>
      <c r="X125" s="79">
        <v>0</v>
      </c>
      <c r="Y125" s="79">
        <v>0</v>
      </c>
      <c r="Z125" s="79">
        <v>0</v>
      </c>
      <c r="AA125" s="79">
        <v>0</v>
      </c>
      <c r="AB125" s="79">
        <v>0</v>
      </c>
    </row>
    <row r="126" spans="1:28" ht="15" customHeight="1">
      <c r="A126" s="47" t="s">
        <v>366</v>
      </c>
      <c r="B126" s="48" t="s">
        <v>367</v>
      </c>
      <c r="C126" s="49" t="s">
        <v>300</v>
      </c>
      <c r="D126" s="47" t="s">
        <v>244</v>
      </c>
      <c r="E126" s="47" t="s">
        <v>245</v>
      </c>
      <c r="F126" s="47" t="s">
        <v>245</v>
      </c>
      <c r="G126" s="47" t="s">
        <v>245</v>
      </c>
      <c r="H126" s="47" t="s">
        <v>261</v>
      </c>
      <c r="I126" s="47" t="s">
        <v>301</v>
      </c>
      <c r="J126" s="47"/>
      <c r="K126" s="47"/>
      <c r="L126" s="47"/>
      <c r="M126" s="47" t="s">
        <v>246</v>
      </c>
      <c r="N126" s="47" t="s">
        <v>260</v>
      </c>
      <c r="O126" s="47" t="s">
        <v>247</v>
      </c>
      <c r="P126" s="48" t="s">
        <v>302</v>
      </c>
      <c r="Q126" s="48"/>
      <c r="R126" s="79">
        <v>39000000</v>
      </c>
      <c r="S126" s="79">
        <v>1443166</v>
      </c>
      <c r="T126" s="79">
        <v>0</v>
      </c>
      <c r="U126" s="79">
        <v>40443166</v>
      </c>
      <c r="V126" s="79">
        <v>0</v>
      </c>
      <c r="W126" s="79">
        <v>40443166</v>
      </c>
      <c r="X126" s="79">
        <v>0</v>
      </c>
      <c r="Y126" s="79">
        <v>40443166</v>
      </c>
      <c r="Z126" s="79">
        <v>40443166</v>
      </c>
      <c r="AA126" s="79">
        <v>40443166</v>
      </c>
      <c r="AB126" s="79">
        <v>40443166</v>
      </c>
    </row>
    <row r="127" spans="1:28" ht="15" customHeight="1">
      <c r="A127" s="47" t="s">
        <v>366</v>
      </c>
      <c r="B127" s="48" t="s">
        <v>367</v>
      </c>
      <c r="C127" s="49" t="s">
        <v>303</v>
      </c>
      <c r="D127" s="47" t="s">
        <v>244</v>
      </c>
      <c r="E127" s="47" t="s">
        <v>245</v>
      </c>
      <c r="F127" s="47" t="s">
        <v>245</v>
      </c>
      <c r="G127" s="47" t="s">
        <v>245</v>
      </c>
      <c r="H127" s="47" t="s">
        <v>261</v>
      </c>
      <c r="I127" s="47" t="s">
        <v>304</v>
      </c>
      <c r="J127" s="47"/>
      <c r="K127" s="47"/>
      <c r="L127" s="47"/>
      <c r="M127" s="47" t="s">
        <v>246</v>
      </c>
      <c r="N127" s="47" t="s">
        <v>260</v>
      </c>
      <c r="O127" s="47" t="s">
        <v>247</v>
      </c>
      <c r="P127" s="48" t="s">
        <v>305</v>
      </c>
      <c r="Q127" s="48"/>
      <c r="R127" s="79">
        <v>14000000</v>
      </c>
      <c r="S127" s="79">
        <v>0</v>
      </c>
      <c r="T127" s="79">
        <v>0</v>
      </c>
      <c r="U127" s="79">
        <v>14000000</v>
      </c>
      <c r="V127" s="79">
        <v>0</v>
      </c>
      <c r="W127" s="79">
        <v>6731688</v>
      </c>
      <c r="X127" s="79">
        <v>7268312</v>
      </c>
      <c r="Y127" s="79">
        <v>6731688</v>
      </c>
      <c r="Z127" s="79">
        <v>6731688</v>
      </c>
      <c r="AA127" s="79">
        <v>6731688</v>
      </c>
      <c r="AB127" s="79">
        <v>6731688</v>
      </c>
    </row>
    <row r="128" spans="1:28" ht="15" customHeight="1">
      <c r="A128" s="47" t="s">
        <v>366</v>
      </c>
      <c r="B128" s="48" t="s">
        <v>367</v>
      </c>
      <c r="C128" s="49" t="s">
        <v>306</v>
      </c>
      <c r="D128" s="47" t="s">
        <v>244</v>
      </c>
      <c r="E128" s="47" t="s">
        <v>245</v>
      </c>
      <c r="F128" s="47" t="s">
        <v>245</v>
      </c>
      <c r="G128" s="47" t="s">
        <v>245</v>
      </c>
      <c r="H128" s="47" t="s">
        <v>261</v>
      </c>
      <c r="I128" s="47" t="s">
        <v>307</v>
      </c>
      <c r="J128" s="47"/>
      <c r="K128" s="47"/>
      <c r="L128" s="47"/>
      <c r="M128" s="47" t="s">
        <v>246</v>
      </c>
      <c r="N128" s="47" t="s">
        <v>260</v>
      </c>
      <c r="O128" s="47" t="s">
        <v>247</v>
      </c>
      <c r="P128" s="48" t="s">
        <v>308</v>
      </c>
      <c r="Q128" s="48"/>
      <c r="R128" s="79">
        <v>50000000</v>
      </c>
      <c r="S128" s="79">
        <v>0</v>
      </c>
      <c r="T128" s="79">
        <v>0</v>
      </c>
      <c r="U128" s="79">
        <v>50000000</v>
      </c>
      <c r="V128" s="79">
        <v>0</v>
      </c>
      <c r="W128" s="79">
        <v>0</v>
      </c>
      <c r="X128" s="79">
        <v>50000000</v>
      </c>
      <c r="Y128" s="79">
        <v>0</v>
      </c>
      <c r="Z128" s="79">
        <v>0</v>
      </c>
      <c r="AA128" s="79">
        <v>0</v>
      </c>
      <c r="AB128" s="79">
        <v>0</v>
      </c>
    </row>
    <row r="129" spans="1:28" ht="15" customHeight="1">
      <c r="A129" s="47" t="s">
        <v>366</v>
      </c>
      <c r="B129" s="48" t="s">
        <v>367</v>
      </c>
      <c r="C129" s="49" t="s">
        <v>309</v>
      </c>
      <c r="D129" s="47" t="s">
        <v>244</v>
      </c>
      <c r="E129" s="47" t="s">
        <v>245</v>
      </c>
      <c r="F129" s="47" t="s">
        <v>245</v>
      </c>
      <c r="G129" s="47" t="s">
        <v>245</v>
      </c>
      <c r="H129" s="47" t="s">
        <v>261</v>
      </c>
      <c r="I129" s="47" t="s">
        <v>310</v>
      </c>
      <c r="J129" s="47"/>
      <c r="K129" s="47"/>
      <c r="L129" s="47"/>
      <c r="M129" s="47" t="s">
        <v>246</v>
      </c>
      <c r="N129" s="47" t="s">
        <v>260</v>
      </c>
      <c r="O129" s="47" t="s">
        <v>247</v>
      </c>
      <c r="P129" s="48" t="s">
        <v>311</v>
      </c>
      <c r="Q129" s="48"/>
      <c r="R129" s="79">
        <v>15000000</v>
      </c>
      <c r="S129" s="79">
        <v>10000000</v>
      </c>
      <c r="T129" s="79">
        <v>0</v>
      </c>
      <c r="U129" s="79">
        <v>25000000</v>
      </c>
      <c r="V129" s="79">
        <v>0</v>
      </c>
      <c r="W129" s="79">
        <v>18079199</v>
      </c>
      <c r="X129" s="79">
        <v>6920801</v>
      </c>
      <c r="Y129" s="79">
        <v>18079199</v>
      </c>
      <c r="Z129" s="79">
        <v>18079199</v>
      </c>
      <c r="AA129" s="79">
        <v>18079199</v>
      </c>
      <c r="AB129" s="79">
        <v>18079199</v>
      </c>
    </row>
    <row r="130" spans="1:28" ht="15" customHeight="1">
      <c r="A130" s="47" t="s">
        <v>366</v>
      </c>
      <c r="B130" s="48" t="s">
        <v>367</v>
      </c>
      <c r="C130" s="49" t="s">
        <v>312</v>
      </c>
      <c r="D130" s="47" t="s">
        <v>244</v>
      </c>
      <c r="E130" s="47" t="s">
        <v>245</v>
      </c>
      <c r="F130" s="47" t="s">
        <v>245</v>
      </c>
      <c r="G130" s="47" t="s">
        <v>245</v>
      </c>
      <c r="H130" s="47" t="s">
        <v>261</v>
      </c>
      <c r="I130" s="47" t="s">
        <v>258</v>
      </c>
      <c r="J130" s="47"/>
      <c r="K130" s="47"/>
      <c r="L130" s="47"/>
      <c r="M130" s="47" t="s">
        <v>246</v>
      </c>
      <c r="N130" s="47" t="s">
        <v>260</v>
      </c>
      <c r="O130" s="47" t="s">
        <v>247</v>
      </c>
      <c r="P130" s="48" t="s">
        <v>313</v>
      </c>
      <c r="Q130" s="48"/>
      <c r="R130" s="79">
        <v>3000000</v>
      </c>
      <c r="S130" s="79">
        <v>4860000</v>
      </c>
      <c r="T130" s="79">
        <v>0</v>
      </c>
      <c r="U130" s="79">
        <v>7860000</v>
      </c>
      <c r="V130" s="79">
        <v>0</v>
      </c>
      <c r="W130" s="79">
        <v>4080736</v>
      </c>
      <c r="X130" s="79">
        <v>3779264</v>
      </c>
      <c r="Y130" s="79">
        <v>4080736</v>
      </c>
      <c r="Z130" s="79">
        <v>4080736</v>
      </c>
      <c r="AA130" s="79">
        <v>4080736</v>
      </c>
      <c r="AB130" s="79">
        <v>4080736</v>
      </c>
    </row>
    <row r="131" spans="1:28" ht="15" customHeight="1">
      <c r="A131" s="47" t="s">
        <v>366</v>
      </c>
      <c r="B131" s="48" t="s">
        <v>367</v>
      </c>
      <c r="C131" s="49" t="s">
        <v>314</v>
      </c>
      <c r="D131" s="47" t="s">
        <v>244</v>
      </c>
      <c r="E131" s="47" t="s">
        <v>245</v>
      </c>
      <c r="F131" s="47" t="s">
        <v>245</v>
      </c>
      <c r="G131" s="47" t="s">
        <v>249</v>
      </c>
      <c r="H131" s="47" t="s">
        <v>261</v>
      </c>
      <c r="I131" s="47"/>
      <c r="J131" s="47"/>
      <c r="K131" s="47"/>
      <c r="L131" s="47"/>
      <c r="M131" s="47" t="s">
        <v>246</v>
      </c>
      <c r="N131" s="47" t="s">
        <v>260</v>
      </c>
      <c r="O131" s="47" t="s">
        <v>247</v>
      </c>
      <c r="P131" s="48" t="s">
        <v>315</v>
      </c>
      <c r="Q131" s="48"/>
      <c r="R131" s="79">
        <v>50000000</v>
      </c>
      <c r="S131" s="79">
        <v>0</v>
      </c>
      <c r="T131" s="79">
        <v>0</v>
      </c>
      <c r="U131" s="79">
        <v>50000000</v>
      </c>
      <c r="V131" s="79">
        <v>0</v>
      </c>
      <c r="W131" s="79">
        <v>27467600</v>
      </c>
      <c r="X131" s="79">
        <v>22532400</v>
      </c>
      <c r="Y131" s="79">
        <v>27467600</v>
      </c>
      <c r="Z131" s="79">
        <v>27467600</v>
      </c>
      <c r="AA131" s="79">
        <v>27467600</v>
      </c>
      <c r="AB131" s="79">
        <v>27467600</v>
      </c>
    </row>
    <row r="132" spans="1:28" ht="15" customHeight="1">
      <c r="A132" s="47" t="s">
        <v>366</v>
      </c>
      <c r="B132" s="48" t="s">
        <v>367</v>
      </c>
      <c r="C132" s="49" t="s">
        <v>316</v>
      </c>
      <c r="D132" s="47" t="s">
        <v>244</v>
      </c>
      <c r="E132" s="47" t="s">
        <v>245</v>
      </c>
      <c r="F132" s="47" t="s">
        <v>245</v>
      </c>
      <c r="G132" s="47" t="s">
        <v>249</v>
      </c>
      <c r="H132" s="47" t="s">
        <v>263</v>
      </c>
      <c r="I132" s="47"/>
      <c r="J132" s="47"/>
      <c r="K132" s="47"/>
      <c r="L132" s="47"/>
      <c r="M132" s="47" t="s">
        <v>246</v>
      </c>
      <c r="N132" s="47" t="s">
        <v>260</v>
      </c>
      <c r="O132" s="47" t="s">
        <v>247</v>
      </c>
      <c r="P132" s="48" t="s">
        <v>317</v>
      </c>
      <c r="Q132" s="48"/>
      <c r="R132" s="79">
        <v>37000000</v>
      </c>
      <c r="S132" s="79">
        <v>0</v>
      </c>
      <c r="T132" s="79">
        <v>0</v>
      </c>
      <c r="U132" s="79">
        <v>37000000</v>
      </c>
      <c r="V132" s="79">
        <v>0</v>
      </c>
      <c r="W132" s="79">
        <v>19409700</v>
      </c>
      <c r="X132" s="79">
        <v>17590300</v>
      </c>
      <c r="Y132" s="79">
        <v>19409700</v>
      </c>
      <c r="Z132" s="79">
        <v>19409700</v>
      </c>
      <c r="AA132" s="79">
        <v>19409700</v>
      </c>
      <c r="AB132" s="79">
        <v>19409700</v>
      </c>
    </row>
    <row r="133" spans="1:28" ht="15" customHeight="1">
      <c r="A133" s="47" t="s">
        <v>366</v>
      </c>
      <c r="B133" s="48" t="s">
        <v>367</v>
      </c>
      <c r="C133" s="49" t="s">
        <v>318</v>
      </c>
      <c r="D133" s="47" t="s">
        <v>244</v>
      </c>
      <c r="E133" s="47" t="s">
        <v>245</v>
      </c>
      <c r="F133" s="47" t="s">
        <v>245</v>
      </c>
      <c r="G133" s="47" t="s">
        <v>249</v>
      </c>
      <c r="H133" s="47" t="s">
        <v>295</v>
      </c>
      <c r="I133" s="47"/>
      <c r="J133" s="47"/>
      <c r="K133" s="47"/>
      <c r="L133" s="47"/>
      <c r="M133" s="47" t="s">
        <v>246</v>
      </c>
      <c r="N133" s="47" t="s">
        <v>260</v>
      </c>
      <c r="O133" s="47" t="s">
        <v>247</v>
      </c>
      <c r="P133" s="48" t="s">
        <v>319</v>
      </c>
      <c r="Q133" s="48"/>
      <c r="R133" s="79">
        <v>22000000</v>
      </c>
      <c r="S133" s="79">
        <v>0</v>
      </c>
      <c r="T133" s="79">
        <v>0</v>
      </c>
      <c r="U133" s="79">
        <v>22000000</v>
      </c>
      <c r="V133" s="79">
        <v>0</v>
      </c>
      <c r="W133" s="79">
        <v>12107200</v>
      </c>
      <c r="X133" s="79">
        <v>9892800</v>
      </c>
      <c r="Y133" s="79">
        <v>12107200</v>
      </c>
      <c r="Z133" s="79">
        <v>12107200</v>
      </c>
      <c r="AA133" s="79">
        <v>12107200</v>
      </c>
      <c r="AB133" s="79">
        <v>12107200</v>
      </c>
    </row>
    <row r="134" spans="1:28" ht="15" customHeight="1">
      <c r="A134" s="47" t="s">
        <v>366</v>
      </c>
      <c r="B134" s="48" t="s">
        <v>367</v>
      </c>
      <c r="C134" s="49" t="s">
        <v>320</v>
      </c>
      <c r="D134" s="47" t="s">
        <v>244</v>
      </c>
      <c r="E134" s="47" t="s">
        <v>245</v>
      </c>
      <c r="F134" s="47" t="s">
        <v>245</v>
      </c>
      <c r="G134" s="47" t="s">
        <v>249</v>
      </c>
      <c r="H134" s="47" t="s">
        <v>298</v>
      </c>
      <c r="I134" s="47"/>
      <c r="J134" s="47"/>
      <c r="K134" s="47"/>
      <c r="L134" s="47"/>
      <c r="M134" s="47" t="s">
        <v>246</v>
      </c>
      <c r="N134" s="47" t="s">
        <v>260</v>
      </c>
      <c r="O134" s="47" t="s">
        <v>247</v>
      </c>
      <c r="P134" s="48" t="s">
        <v>321</v>
      </c>
      <c r="Q134" s="48"/>
      <c r="R134" s="79">
        <v>5000000</v>
      </c>
      <c r="S134" s="79">
        <v>0</v>
      </c>
      <c r="T134" s="79">
        <v>0</v>
      </c>
      <c r="U134" s="79">
        <v>5000000</v>
      </c>
      <c r="V134" s="79">
        <v>0</v>
      </c>
      <c r="W134" s="79">
        <v>3007100</v>
      </c>
      <c r="X134" s="79">
        <v>1992900</v>
      </c>
      <c r="Y134" s="79">
        <v>3007100</v>
      </c>
      <c r="Z134" s="79">
        <v>3007100</v>
      </c>
      <c r="AA134" s="79">
        <v>3007100</v>
      </c>
      <c r="AB134" s="79">
        <v>3007100</v>
      </c>
    </row>
    <row r="135" spans="1:28" ht="15" customHeight="1">
      <c r="A135" s="47" t="s">
        <v>366</v>
      </c>
      <c r="B135" s="48" t="s">
        <v>367</v>
      </c>
      <c r="C135" s="49" t="s">
        <v>322</v>
      </c>
      <c r="D135" s="47" t="s">
        <v>244</v>
      </c>
      <c r="E135" s="47" t="s">
        <v>245</v>
      </c>
      <c r="F135" s="47" t="s">
        <v>245</v>
      </c>
      <c r="G135" s="47" t="s">
        <v>249</v>
      </c>
      <c r="H135" s="47" t="s">
        <v>301</v>
      </c>
      <c r="I135" s="47"/>
      <c r="J135" s="47"/>
      <c r="K135" s="47"/>
      <c r="L135" s="47"/>
      <c r="M135" s="47" t="s">
        <v>246</v>
      </c>
      <c r="N135" s="47" t="s">
        <v>260</v>
      </c>
      <c r="O135" s="47" t="s">
        <v>247</v>
      </c>
      <c r="P135" s="48" t="s">
        <v>323</v>
      </c>
      <c r="Q135" s="48"/>
      <c r="R135" s="79">
        <v>16000000</v>
      </c>
      <c r="S135" s="79">
        <v>0</v>
      </c>
      <c r="T135" s="79">
        <v>0</v>
      </c>
      <c r="U135" s="79">
        <v>16000000</v>
      </c>
      <c r="V135" s="79">
        <v>0</v>
      </c>
      <c r="W135" s="79">
        <v>9081000</v>
      </c>
      <c r="X135" s="79">
        <v>6919000</v>
      </c>
      <c r="Y135" s="79">
        <v>9081000</v>
      </c>
      <c r="Z135" s="79">
        <v>9081000</v>
      </c>
      <c r="AA135" s="79">
        <v>9081000</v>
      </c>
      <c r="AB135" s="79">
        <v>9081000</v>
      </c>
    </row>
    <row r="136" spans="1:28" ht="15" customHeight="1">
      <c r="A136" s="47" t="s">
        <v>366</v>
      </c>
      <c r="B136" s="48" t="s">
        <v>367</v>
      </c>
      <c r="C136" s="49" t="s">
        <v>324</v>
      </c>
      <c r="D136" s="47" t="s">
        <v>244</v>
      </c>
      <c r="E136" s="47" t="s">
        <v>245</v>
      </c>
      <c r="F136" s="47" t="s">
        <v>245</v>
      </c>
      <c r="G136" s="47" t="s">
        <v>249</v>
      </c>
      <c r="H136" s="47" t="s">
        <v>304</v>
      </c>
      <c r="I136" s="47"/>
      <c r="J136" s="47"/>
      <c r="K136" s="47"/>
      <c r="L136" s="47"/>
      <c r="M136" s="47" t="s">
        <v>246</v>
      </c>
      <c r="N136" s="47" t="s">
        <v>260</v>
      </c>
      <c r="O136" s="47" t="s">
        <v>247</v>
      </c>
      <c r="P136" s="48" t="s">
        <v>325</v>
      </c>
      <c r="Q136" s="48"/>
      <c r="R136" s="79">
        <v>2500000</v>
      </c>
      <c r="S136" s="79">
        <v>7500000</v>
      </c>
      <c r="T136" s="79">
        <v>0</v>
      </c>
      <c r="U136" s="79">
        <v>10000000</v>
      </c>
      <c r="V136" s="79">
        <v>0</v>
      </c>
      <c r="W136" s="79">
        <v>6056100</v>
      </c>
      <c r="X136" s="79">
        <v>3943900</v>
      </c>
      <c r="Y136" s="79">
        <v>6056100</v>
      </c>
      <c r="Z136" s="79">
        <v>6056100</v>
      </c>
      <c r="AA136" s="79">
        <v>6056100</v>
      </c>
      <c r="AB136" s="79">
        <v>6056100</v>
      </c>
    </row>
    <row r="137" spans="1:28" ht="15" customHeight="1">
      <c r="A137" s="47" t="s">
        <v>366</v>
      </c>
      <c r="B137" s="48" t="s">
        <v>367</v>
      </c>
      <c r="C137" s="49" t="s">
        <v>326</v>
      </c>
      <c r="D137" s="47" t="s">
        <v>244</v>
      </c>
      <c r="E137" s="47" t="s">
        <v>245</v>
      </c>
      <c r="F137" s="47" t="s">
        <v>245</v>
      </c>
      <c r="G137" s="47" t="s">
        <v>249</v>
      </c>
      <c r="H137" s="47" t="s">
        <v>327</v>
      </c>
      <c r="I137" s="47"/>
      <c r="J137" s="47"/>
      <c r="K137" s="47"/>
      <c r="L137" s="47"/>
      <c r="M137" s="47" t="s">
        <v>246</v>
      </c>
      <c r="N137" s="47" t="s">
        <v>260</v>
      </c>
      <c r="O137" s="47" t="s">
        <v>247</v>
      </c>
      <c r="P137" s="48" t="s">
        <v>328</v>
      </c>
      <c r="Q137" s="48"/>
      <c r="R137" s="79">
        <v>2500000</v>
      </c>
      <c r="S137" s="79">
        <v>0</v>
      </c>
      <c r="T137" s="79">
        <v>2500000</v>
      </c>
      <c r="U137" s="79">
        <v>0</v>
      </c>
      <c r="V137" s="79">
        <v>0</v>
      </c>
      <c r="W137" s="79">
        <v>0</v>
      </c>
      <c r="X137" s="79">
        <v>0</v>
      </c>
      <c r="Y137" s="79">
        <v>0</v>
      </c>
      <c r="Z137" s="79">
        <v>0</v>
      </c>
      <c r="AA137" s="79">
        <v>0</v>
      </c>
      <c r="AB137" s="79">
        <v>0</v>
      </c>
    </row>
    <row r="138" spans="1:28" ht="15" customHeight="1">
      <c r="A138" s="47" t="s">
        <v>366</v>
      </c>
      <c r="B138" s="48" t="s">
        <v>367</v>
      </c>
      <c r="C138" s="49" t="s">
        <v>329</v>
      </c>
      <c r="D138" s="47" t="s">
        <v>244</v>
      </c>
      <c r="E138" s="47" t="s">
        <v>245</v>
      </c>
      <c r="F138" s="47" t="s">
        <v>245</v>
      </c>
      <c r="G138" s="47" t="s">
        <v>249</v>
      </c>
      <c r="H138" s="47" t="s">
        <v>307</v>
      </c>
      <c r="I138" s="47"/>
      <c r="J138" s="47"/>
      <c r="K138" s="47"/>
      <c r="L138" s="47"/>
      <c r="M138" s="47" t="s">
        <v>246</v>
      </c>
      <c r="N138" s="47" t="s">
        <v>260</v>
      </c>
      <c r="O138" s="47" t="s">
        <v>247</v>
      </c>
      <c r="P138" s="48" t="s">
        <v>330</v>
      </c>
      <c r="Q138" s="48"/>
      <c r="R138" s="79">
        <v>5000000</v>
      </c>
      <c r="S138" s="79">
        <v>0</v>
      </c>
      <c r="T138" s="79">
        <v>5000000</v>
      </c>
      <c r="U138" s="79">
        <v>0</v>
      </c>
      <c r="V138" s="79">
        <v>0</v>
      </c>
      <c r="W138" s="79">
        <v>0</v>
      </c>
      <c r="X138" s="79">
        <v>0</v>
      </c>
      <c r="Y138" s="79">
        <v>0</v>
      </c>
      <c r="Z138" s="79">
        <v>0</v>
      </c>
      <c r="AA138" s="79">
        <v>0</v>
      </c>
      <c r="AB138" s="79">
        <v>0</v>
      </c>
    </row>
    <row r="139" spans="1:28" ht="15" customHeight="1">
      <c r="A139" s="47" t="s">
        <v>366</v>
      </c>
      <c r="B139" s="48" t="s">
        <v>367</v>
      </c>
      <c r="C139" s="49" t="s">
        <v>331</v>
      </c>
      <c r="D139" s="47" t="s">
        <v>244</v>
      </c>
      <c r="E139" s="47" t="s">
        <v>245</v>
      </c>
      <c r="F139" s="47" t="s">
        <v>245</v>
      </c>
      <c r="G139" s="47" t="s">
        <v>251</v>
      </c>
      <c r="H139" s="47" t="s">
        <v>261</v>
      </c>
      <c r="I139" s="47" t="s">
        <v>261</v>
      </c>
      <c r="J139" s="47"/>
      <c r="K139" s="47"/>
      <c r="L139" s="47"/>
      <c r="M139" s="47" t="s">
        <v>246</v>
      </c>
      <c r="N139" s="47" t="s">
        <v>260</v>
      </c>
      <c r="O139" s="47" t="s">
        <v>247</v>
      </c>
      <c r="P139" s="48" t="s">
        <v>332</v>
      </c>
      <c r="Q139" s="48"/>
      <c r="R139" s="79">
        <v>19000000</v>
      </c>
      <c r="S139" s="79">
        <v>0</v>
      </c>
      <c r="T139" s="79">
        <v>0</v>
      </c>
      <c r="U139" s="79">
        <v>19000000</v>
      </c>
      <c r="V139" s="79">
        <v>0</v>
      </c>
      <c r="W139" s="79">
        <v>14243967</v>
      </c>
      <c r="X139" s="79">
        <v>4756033</v>
      </c>
      <c r="Y139" s="79">
        <v>14243967</v>
      </c>
      <c r="Z139" s="79">
        <v>14243967</v>
      </c>
      <c r="AA139" s="79">
        <v>14243967</v>
      </c>
      <c r="AB139" s="79">
        <v>14243967</v>
      </c>
    </row>
    <row r="140" spans="1:28" ht="15" customHeight="1">
      <c r="A140" s="47" t="s">
        <v>366</v>
      </c>
      <c r="B140" s="48" t="s">
        <v>367</v>
      </c>
      <c r="C140" s="49" t="s">
        <v>358</v>
      </c>
      <c r="D140" s="47" t="s">
        <v>244</v>
      </c>
      <c r="E140" s="47" t="s">
        <v>245</v>
      </c>
      <c r="F140" s="47" t="s">
        <v>245</v>
      </c>
      <c r="G140" s="47" t="s">
        <v>251</v>
      </c>
      <c r="H140" s="47" t="s">
        <v>261</v>
      </c>
      <c r="I140" s="47" t="s">
        <v>263</v>
      </c>
      <c r="J140" s="47"/>
      <c r="K140" s="47"/>
      <c r="L140" s="47"/>
      <c r="M140" s="47" t="s">
        <v>246</v>
      </c>
      <c r="N140" s="47" t="s">
        <v>260</v>
      </c>
      <c r="O140" s="47" t="s">
        <v>247</v>
      </c>
      <c r="P140" s="48" t="s">
        <v>359</v>
      </c>
      <c r="Q140" s="48"/>
      <c r="R140" s="79">
        <v>0</v>
      </c>
      <c r="S140" s="79">
        <v>8504000</v>
      </c>
      <c r="T140" s="79">
        <v>0</v>
      </c>
      <c r="U140" s="79">
        <v>8504000</v>
      </c>
      <c r="V140" s="79">
        <v>0</v>
      </c>
      <c r="W140" s="79">
        <v>8204745</v>
      </c>
      <c r="X140" s="79">
        <v>299255</v>
      </c>
      <c r="Y140" s="79">
        <v>8204745</v>
      </c>
      <c r="Z140" s="79">
        <v>8204745</v>
      </c>
      <c r="AA140" s="79">
        <v>8204745</v>
      </c>
      <c r="AB140" s="79">
        <v>8204745</v>
      </c>
    </row>
    <row r="141" spans="1:28" ht="15" customHeight="1">
      <c r="A141" s="47" t="s">
        <v>366</v>
      </c>
      <c r="B141" s="48" t="s">
        <v>367</v>
      </c>
      <c r="C141" s="49" t="s">
        <v>333</v>
      </c>
      <c r="D141" s="47" t="s">
        <v>244</v>
      </c>
      <c r="E141" s="47" t="s">
        <v>245</v>
      </c>
      <c r="F141" s="47" t="s">
        <v>245</v>
      </c>
      <c r="G141" s="47" t="s">
        <v>251</v>
      </c>
      <c r="H141" s="47" t="s">
        <v>261</v>
      </c>
      <c r="I141" s="47" t="s">
        <v>334</v>
      </c>
      <c r="J141" s="47"/>
      <c r="K141" s="47"/>
      <c r="L141" s="47"/>
      <c r="M141" s="47" t="s">
        <v>246</v>
      </c>
      <c r="N141" s="47" t="s">
        <v>260</v>
      </c>
      <c r="O141" s="47" t="s">
        <v>247</v>
      </c>
      <c r="P141" s="48" t="s">
        <v>335</v>
      </c>
      <c r="Q141" s="48"/>
      <c r="R141" s="79">
        <v>1000000</v>
      </c>
      <c r="S141" s="79">
        <v>800000</v>
      </c>
      <c r="T141" s="79">
        <v>0</v>
      </c>
      <c r="U141" s="79">
        <v>1800000</v>
      </c>
      <c r="V141" s="79">
        <v>0</v>
      </c>
      <c r="W141" s="79">
        <v>1785447</v>
      </c>
      <c r="X141" s="79">
        <v>14553</v>
      </c>
      <c r="Y141" s="79">
        <v>1785447</v>
      </c>
      <c r="Z141" s="79">
        <v>1785447</v>
      </c>
      <c r="AA141" s="79">
        <v>1785447</v>
      </c>
      <c r="AB141" s="79">
        <v>1785447</v>
      </c>
    </row>
    <row r="142" spans="1:28" ht="15" customHeight="1">
      <c r="A142" s="47" t="s">
        <v>366</v>
      </c>
      <c r="B142" s="48" t="s">
        <v>367</v>
      </c>
      <c r="C142" s="49" t="s">
        <v>336</v>
      </c>
      <c r="D142" s="47" t="s">
        <v>244</v>
      </c>
      <c r="E142" s="47" t="s">
        <v>245</v>
      </c>
      <c r="F142" s="47" t="s">
        <v>245</v>
      </c>
      <c r="G142" s="47" t="s">
        <v>251</v>
      </c>
      <c r="H142" s="47" t="s">
        <v>263</v>
      </c>
      <c r="I142" s="47"/>
      <c r="J142" s="47"/>
      <c r="K142" s="47"/>
      <c r="L142" s="47"/>
      <c r="M142" s="47" t="s">
        <v>246</v>
      </c>
      <c r="N142" s="47" t="s">
        <v>260</v>
      </c>
      <c r="O142" s="47" t="s">
        <v>247</v>
      </c>
      <c r="P142" s="48" t="s">
        <v>337</v>
      </c>
      <c r="Q142" s="48"/>
      <c r="R142" s="79">
        <v>29000000</v>
      </c>
      <c r="S142" s="79">
        <v>0</v>
      </c>
      <c r="T142" s="79">
        <v>0</v>
      </c>
      <c r="U142" s="79">
        <v>29000000</v>
      </c>
      <c r="V142" s="79">
        <v>0</v>
      </c>
      <c r="W142" s="79">
        <v>14129802</v>
      </c>
      <c r="X142" s="79">
        <v>14870198</v>
      </c>
      <c r="Y142" s="79">
        <v>14129802</v>
      </c>
      <c r="Z142" s="79">
        <v>14129802</v>
      </c>
      <c r="AA142" s="79">
        <v>14129802</v>
      </c>
      <c r="AB142" s="79">
        <v>14129802</v>
      </c>
    </row>
    <row r="143" spans="1:28" ht="15" customHeight="1">
      <c r="A143" s="47" t="s">
        <v>366</v>
      </c>
      <c r="B143" s="48" t="s">
        <v>367</v>
      </c>
      <c r="C143" s="49" t="s">
        <v>338</v>
      </c>
      <c r="D143" s="47" t="s">
        <v>244</v>
      </c>
      <c r="E143" s="47" t="s">
        <v>249</v>
      </c>
      <c r="F143" s="47" t="s">
        <v>249</v>
      </c>
      <c r="G143" s="47" t="s">
        <v>249</v>
      </c>
      <c r="H143" s="47" t="s">
        <v>301</v>
      </c>
      <c r="I143" s="47" t="s">
        <v>295</v>
      </c>
      <c r="J143" s="47"/>
      <c r="K143" s="47"/>
      <c r="L143" s="47"/>
      <c r="M143" s="47" t="s">
        <v>253</v>
      </c>
      <c r="N143" s="47" t="s">
        <v>68</v>
      </c>
      <c r="O143" s="47" t="s">
        <v>247</v>
      </c>
      <c r="P143" s="48" t="s">
        <v>339</v>
      </c>
      <c r="Q143" s="48"/>
      <c r="R143" s="79">
        <v>0</v>
      </c>
      <c r="S143" s="79">
        <v>189000</v>
      </c>
      <c r="T143" s="79">
        <v>0</v>
      </c>
      <c r="U143" s="79">
        <v>189000</v>
      </c>
      <c r="V143" s="79">
        <v>0</v>
      </c>
      <c r="W143" s="79">
        <v>0</v>
      </c>
      <c r="X143" s="79">
        <v>189000</v>
      </c>
      <c r="Y143" s="79">
        <v>0</v>
      </c>
      <c r="Z143" s="79">
        <v>0</v>
      </c>
      <c r="AA143" s="79">
        <v>0</v>
      </c>
      <c r="AB143" s="79">
        <v>0</v>
      </c>
    </row>
    <row r="144" spans="1:28" ht="15" customHeight="1">
      <c r="A144" s="47" t="s">
        <v>366</v>
      </c>
      <c r="B144" s="48" t="s">
        <v>367</v>
      </c>
      <c r="C144" s="49" t="s">
        <v>340</v>
      </c>
      <c r="D144" s="47" t="s">
        <v>244</v>
      </c>
      <c r="E144" s="47" t="s">
        <v>249</v>
      </c>
      <c r="F144" s="47" t="s">
        <v>249</v>
      </c>
      <c r="G144" s="47" t="s">
        <v>249</v>
      </c>
      <c r="H144" s="47" t="s">
        <v>301</v>
      </c>
      <c r="I144" s="47" t="s">
        <v>307</v>
      </c>
      <c r="J144" s="47"/>
      <c r="K144" s="47"/>
      <c r="L144" s="47"/>
      <c r="M144" s="47" t="s">
        <v>246</v>
      </c>
      <c r="N144" s="47" t="s">
        <v>260</v>
      </c>
      <c r="O144" s="47" t="s">
        <v>247</v>
      </c>
      <c r="P144" s="48" t="s">
        <v>341</v>
      </c>
      <c r="Q144" s="48"/>
      <c r="R144" s="79">
        <v>20500000</v>
      </c>
      <c r="S144" s="79">
        <v>7000000</v>
      </c>
      <c r="T144" s="79">
        <v>0</v>
      </c>
      <c r="U144" s="79">
        <v>27500000</v>
      </c>
      <c r="V144" s="79">
        <v>0</v>
      </c>
      <c r="W144" s="79">
        <v>13725327</v>
      </c>
      <c r="X144" s="79">
        <v>13774673</v>
      </c>
      <c r="Y144" s="79">
        <v>13725327</v>
      </c>
      <c r="Z144" s="79">
        <v>13725327</v>
      </c>
      <c r="AA144" s="79">
        <v>13725327</v>
      </c>
      <c r="AB144" s="79">
        <v>13725327</v>
      </c>
    </row>
    <row r="145" spans="1:28" ht="15" customHeight="1">
      <c r="A145" s="47" t="s">
        <v>366</v>
      </c>
      <c r="B145" s="48" t="s">
        <v>367</v>
      </c>
      <c r="C145" s="49" t="s">
        <v>342</v>
      </c>
      <c r="D145" s="47" t="s">
        <v>244</v>
      </c>
      <c r="E145" s="47" t="s">
        <v>249</v>
      </c>
      <c r="F145" s="47" t="s">
        <v>249</v>
      </c>
      <c r="G145" s="47" t="s">
        <v>249</v>
      </c>
      <c r="H145" s="47" t="s">
        <v>327</v>
      </c>
      <c r="I145" s="47" t="s">
        <v>295</v>
      </c>
      <c r="J145" s="47"/>
      <c r="K145" s="47"/>
      <c r="L145" s="47"/>
      <c r="M145" s="47" t="s">
        <v>246</v>
      </c>
      <c r="N145" s="47" t="s">
        <v>260</v>
      </c>
      <c r="O145" s="47" t="s">
        <v>247</v>
      </c>
      <c r="P145" s="48" t="s">
        <v>343</v>
      </c>
      <c r="Q145" s="48"/>
      <c r="R145" s="79">
        <v>0</v>
      </c>
      <c r="S145" s="79">
        <v>597000</v>
      </c>
      <c r="T145" s="79">
        <v>597000</v>
      </c>
      <c r="U145" s="79">
        <v>0</v>
      </c>
      <c r="V145" s="79">
        <v>0</v>
      </c>
      <c r="W145" s="79">
        <v>0</v>
      </c>
      <c r="X145" s="79">
        <v>0</v>
      </c>
      <c r="Y145" s="79">
        <v>0</v>
      </c>
      <c r="Z145" s="79">
        <v>0</v>
      </c>
      <c r="AA145" s="79">
        <v>0</v>
      </c>
      <c r="AB145" s="79">
        <v>0</v>
      </c>
    </row>
    <row r="146" spans="1:28" ht="15" customHeight="1">
      <c r="A146" s="47" t="s">
        <v>366</v>
      </c>
      <c r="B146" s="48" t="s">
        <v>367</v>
      </c>
      <c r="C146" s="49" t="s">
        <v>344</v>
      </c>
      <c r="D146" s="47" t="s">
        <v>244</v>
      </c>
      <c r="E146" s="47" t="s">
        <v>249</v>
      </c>
      <c r="F146" s="47" t="s">
        <v>249</v>
      </c>
      <c r="G146" s="47" t="s">
        <v>249</v>
      </c>
      <c r="H146" s="47" t="s">
        <v>307</v>
      </c>
      <c r="I146" s="47" t="s">
        <v>295</v>
      </c>
      <c r="J146" s="47"/>
      <c r="K146" s="47"/>
      <c r="L146" s="47"/>
      <c r="M146" s="47" t="s">
        <v>246</v>
      </c>
      <c r="N146" s="47" t="s">
        <v>260</v>
      </c>
      <c r="O146" s="47" t="s">
        <v>247</v>
      </c>
      <c r="P146" s="48" t="s">
        <v>345</v>
      </c>
      <c r="Q146" s="48"/>
      <c r="R146" s="79">
        <v>500000</v>
      </c>
      <c r="S146" s="79">
        <v>597000</v>
      </c>
      <c r="T146" s="79">
        <v>0</v>
      </c>
      <c r="U146" s="79">
        <v>1097000</v>
      </c>
      <c r="V146" s="79">
        <v>0</v>
      </c>
      <c r="W146" s="79">
        <v>527780</v>
      </c>
      <c r="X146" s="79">
        <v>569220</v>
      </c>
      <c r="Y146" s="79">
        <v>527780</v>
      </c>
      <c r="Z146" s="79">
        <v>527780</v>
      </c>
      <c r="AA146" s="79">
        <v>527780</v>
      </c>
      <c r="AB146" s="79">
        <v>527780</v>
      </c>
    </row>
    <row r="147" spans="1:28" ht="15" customHeight="1">
      <c r="A147" s="47" t="s">
        <v>366</v>
      </c>
      <c r="B147" s="48" t="s">
        <v>367</v>
      </c>
      <c r="C147" s="49" t="s">
        <v>346</v>
      </c>
      <c r="D147" s="47" t="s">
        <v>244</v>
      </c>
      <c r="E147" s="47" t="s">
        <v>249</v>
      </c>
      <c r="F147" s="47" t="s">
        <v>249</v>
      </c>
      <c r="G147" s="47" t="s">
        <v>249</v>
      </c>
      <c r="H147" s="47" t="s">
        <v>310</v>
      </c>
      <c r="I147" s="47"/>
      <c r="J147" s="47"/>
      <c r="K147" s="47"/>
      <c r="L147" s="47"/>
      <c r="M147" s="47" t="s">
        <v>246</v>
      </c>
      <c r="N147" s="47" t="s">
        <v>260</v>
      </c>
      <c r="O147" s="47" t="s">
        <v>247</v>
      </c>
      <c r="P147" s="48" t="s">
        <v>347</v>
      </c>
      <c r="Q147" s="48"/>
      <c r="R147" s="79">
        <v>0</v>
      </c>
      <c r="S147" s="79">
        <v>1304376</v>
      </c>
      <c r="T147" s="79">
        <v>0</v>
      </c>
      <c r="U147" s="79">
        <v>1304376</v>
      </c>
      <c r="V147" s="79">
        <v>0</v>
      </c>
      <c r="W147" s="79">
        <v>271546</v>
      </c>
      <c r="X147" s="79">
        <v>1032830</v>
      </c>
      <c r="Y147" s="79">
        <v>271546</v>
      </c>
      <c r="Z147" s="79">
        <v>0</v>
      </c>
      <c r="AA147" s="79">
        <v>0</v>
      </c>
      <c r="AB147" s="79">
        <v>0</v>
      </c>
    </row>
    <row r="148" spans="1:28" ht="15" customHeight="1">
      <c r="A148" s="47" t="s">
        <v>366</v>
      </c>
      <c r="B148" s="48" t="s">
        <v>367</v>
      </c>
      <c r="C148" s="49" t="s">
        <v>346</v>
      </c>
      <c r="D148" s="47" t="s">
        <v>244</v>
      </c>
      <c r="E148" s="47" t="s">
        <v>249</v>
      </c>
      <c r="F148" s="47" t="s">
        <v>249</v>
      </c>
      <c r="G148" s="47" t="s">
        <v>249</v>
      </c>
      <c r="H148" s="47" t="s">
        <v>310</v>
      </c>
      <c r="I148" s="47"/>
      <c r="J148" s="47"/>
      <c r="K148" s="47"/>
      <c r="L148" s="47"/>
      <c r="M148" s="47" t="s">
        <v>253</v>
      </c>
      <c r="N148" s="47" t="s">
        <v>68</v>
      </c>
      <c r="O148" s="47" t="s">
        <v>247</v>
      </c>
      <c r="P148" s="48" t="s">
        <v>347</v>
      </c>
      <c r="Q148" s="48"/>
      <c r="R148" s="79">
        <v>0</v>
      </c>
      <c r="S148" s="79">
        <v>990292</v>
      </c>
      <c r="T148" s="79">
        <v>0</v>
      </c>
      <c r="U148" s="79">
        <v>990292</v>
      </c>
      <c r="V148" s="79">
        <v>0</v>
      </c>
      <c r="W148" s="79">
        <v>0</v>
      </c>
      <c r="X148" s="79">
        <v>990292</v>
      </c>
      <c r="Y148" s="79">
        <v>0</v>
      </c>
      <c r="Z148" s="79">
        <v>0</v>
      </c>
      <c r="AA148" s="79">
        <v>0</v>
      </c>
      <c r="AB148" s="79">
        <v>0</v>
      </c>
    </row>
    <row r="149" spans="1:28" ht="15" customHeight="1">
      <c r="A149" s="47" t="s">
        <v>366</v>
      </c>
      <c r="B149" s="48" t="s">
        <v>367</v>
      </c>
      <c r="C149" s="49" t="s">
        <v>350</v>
      </c>
      <c r="D149" s="47" t="s">
        <v>244</v>
      </c>
      <c r="E149" s="47" t="s">
        <v>265</v>
      </c>
      <c r="F149" s="47" t="s">
        <v>245</v>
      </c>
      <c r="G149" s="47" t="s">
        <v>249</v>
      </c>
      <c r="H149" s="47" t="s">
        <v>261</v>
      </c>
      <c r="I149" s="47"/>
      <c r="J149" s="47"/>
      <c r="K149" s="47"/>
      <c r="L149" s="47"/>
      <c r="M149" s="47" t="s">
        <v>246</v>
      </c>
      <c r="N149" s="47" t="s">
        <v>260</v>
      </c>
      <c r="O149" s="47" t="s">
        <v>247</v>
      </c>
      <c r="P149" s="48" t="s">
        <v>351</v>
      </c>
      <c r="Q149" s="48"/>
      <c r="R149" s="79">
        <v>0</v>
      </c>
      <c r="S149" s="79">
        <v>8793814</v>
      </c>
      <c r="T149" s="79">
        <v>0</v>
      </c>
      <c r="U149" s="79">
        <v>8793814</v>
      </c>
      <c r="V149" s="79">
        <v>0</v>
      </c>
      <c r="W149" s="79">
        <v>8793814</v>
      </c>
      <c r="X149" s="79">
        <v>0</v>
      </c>
      <c r="Y149" s="79">
        <v>8793814</v>
      </c>
      <c r="Z149" s="79">
        <v>8793814</v>
      </c>
      <c r="AA149" s="79">
        <v>8793814</v>
      </c>
      <c r="AB149" s="79">
        <v>8793814</v>
      </c>
    </row>
    <row r="150" spans="1:28" ht="15" customHeight="1">
      <c r="A150" s="47" t="s">
        <v>366</v>
      </c>
      <c r="B150" s="48" t="s">
        <v>367</v>
      </c>
      <c r="C150" s="49" t="s">
        <v>352</v>
      </c>
      <c r="D150" s="47" t="s">
        <v>244</v>
      </c>
      <c r="E150" s="47" t="s">
        <v>265</v>
      </c>
      <c r="F150" s="47" t="s">
        <v>245</v>
      </c>
      <c r="G150" s="47" t="s">
        <v>249</v>
      </c>
      <c r="H150" s="47" t="s">
        <v>334</v>
      </c>
      <c r="I150" s="47"/>
      <c r="J150" s="47"/>
      <c r="K150" s="47"/>
      <c r="L150" s="47"/>
      <c r="M150" s="47" t="s">
        <v>253</v>
      </c>
      <c r="N150" s="47" t="s">
        <v>68</v>
      </c>
      <c r="O150" s="47" t="s">
        <v>247</v>
      </c>
      <c r="P150" s="48" t="s">
        <v>353</v>
      </c>
      <c r="Q150" s="48"/>
      <c r="R150" s="79">
        <v>0</v>
      </c>
      <c r="S150" s="79">
        <v>132000</v>
      </c>
      <c r="T150" s="79">
        <v>0</v>
      </c>
      <c r="U150" s="79">
        <v>132000</v>
      </c>
      <c r="V150" s="79">
        <v>0</v>
      </c>
      <c r="W150" s="79">
        <v>132000</v>
      </c>
      <c r="X150" s="79">
        <v>0</v>
      </c>
      <c r="Y150" s="79">
        <v>132000</v>
      </c>
      <c r="Z150" s="79">
        <v>132000</v>
      </c>
      <c r="AA150" s="79">
        <v>132000</v>
      </c>
      <c r="AB150" s="79">
        <v>132000</v>
      </c>
    </row>
    <row r="151" spans="1:28" ht="15" customHeight="1">
      <c r="A151" s="47" t="s">
        <v>368</v>
      </c>
      <c r="B151" s="48" t="s">
        <v>369</v>
      </c>
      <c r="C151" s="49" t="s">
        <v>292</v>
      </c>
      <c r="D151" s="47" t="s">
        <v>244</v>
      </c>
      <c r="E151" s="47" t="s">
        <v>245</v>
      </c>
      <c r="F151" s="47" t="s">
        <v>245</v>
      </c>
      <c r="G151" s="47" t="s">
        <v>245</v>
      </c>
      <c r="H151" s="47" t="s">
        <v>261</v>
      </c>
      <c r="I151" s="47" t="s">
        <v>261</v>
      </c>
      <c r="J151" s="47"/>
      <c r="K151" s="47"/>
      <c r="L151" s="47"/>
      <c r="M151" s="47" t="s">
        <v>246</v>
      </c>
      <c r="N151" s="47" t="s">
        <v>260</v>
      </c>
      <c r="O151" s="47" t="s">
        <v>247</v>
      </c>
      <c r="P151" s="48" t="s">
        <v>293</v>
      </c>
      <c r="Q151" s="48"/>
      <c r="R151" s="79">
        <v>506000000</v>
      </c>
      <c r="S151" s="79">
        <v>0</v>
      </c>
      <c r="T151" s="79">
        <v>0</v>
      </c>
      <c r="U151" s="79">
        <v>506000000</v>
      </c>
      <c r="V151" s="79">
        <v>0</v>
      </c>
      <c r="W151" s="79">
        <v>197606280</v>
      </c>
      <c r="X151" s="79">
        <v>308393720</v>
      </c>
      <c r="Y151" s="79">
        <v>197606280</v>
      </c>
      <c r="Z151" s="79">
        <v>197606280</v>
      </c>
      <c r="AA151" s="79">
        <v>197606280</v>
      </c>
      <c r="AB151" s="79">
        <v>197606280</v>
      </c>
    </row>
    <row r="152" spans="1:28" ht="15" customHeight="1">
      <c r="A152" s="47" t="s">
        <v>368</v>
      </c>
      <c r="B152" s="48" t="s">
        <v>369</v>
      </c>
      <c r="C152" s="49" t="s">
        <v>294</v>
      </c>
      <c r="D152" s="47" t="s">
        <v>244</v>
      </c>
      <c r="E152" s="47" t="s">
        <v>245</v>
      </c>
      <c r="F152" s="47" t="s">
        <v>245</v>
      </c>
      <c r="G152" s="47" t="s">
        <v>245</v>
      </c>
      <c r="H152" s="47" t="s">
        <v>261</v>
      </c>
      <c r="I152" s="47" t="s">
        <v>295</v>
      </c>
      <c r="J152" s="47"/>
      <c r="K152" s="47"/>
      <c r="L152" s="47"/>
      <c r="M152" s="47" t="s">
        <v>246</v>
      </c>
      <c r="N152" s="47" t="s">
        <v>260</v>
      </c>
      <c r="O152" s="47" t="s">
        <v>247</v>
      </c>
      <c r="P152" s="48" t="s">
        <v>296</v>
      </c>
      <c r="Q152" s="48"/>
      <c r="R152" s="79">
        <v>11640000</v>
      </c>
      <c r="S152" s="79">
        <v>0</v>
      </c>
      <c r="T152" s="79">
        <v>0</v>
      </c>
      <c r="U152" s="79">
        <v>11640000</v>
      </c>
      <c r="V152" s="79">
        <v>0</v>
      </c>
      <c r="W152" s="79">
        <v>4787700</v>
      </c>
      <c r="X152" s="79">
        <v>6852300</v>
      </c>
      <c r="Y152" s="79">
        <v>4787700</v>
      </c>
      <c r="Z152" s="79">
        <v>4787700</v>
      </c>
      <c r="AA152" s="79">
        <v>4787700</v>
      </c>
      <c r="AB152" s="79">
        <v>4787700</v>
      </c>
    </row>
    <row r="153" spans="1:28" ht="15" customHeight="1">
      <c r="A153" s="47" t="s">
        <v>368</v>
      </c>
      <c r="B153" s="48" t="s">
        <v>369</v>
      </c>
      <c r="C153" s="49" t="s">
        <v>297</v>
      </c>
      <c r="D153" s="47" t="s">
        <v>244</v>
      </c>
      <c r="E153" s="47" t="s">
        <v>245</v>
      </c>
      <c r="F153" s="47" t="s">
        <v>245</v>
      </c>
      <c r="G153" s="47" t="s">
        <v>245</v>
      </c>
      <c r="H153" s="47" t="s">
        <v>261</v>
      </c>
      <c r="I153" s="47" t="s">
        <v>298</v>
      </c>
      <c r="J153" s="47"/>
      <c r="K153" s="47"/>
      <c r="L153" s="47"/>
      <c r="M153" s="47" t="s">
        <v>246</v>
      </c>
      <c r="N153" s="47" t="s">
        <v>260</v>
      </c>
      <c r="O153" s="47" t="s">
        <v>247</v>
      </c>
      <c r="P153" s="48" t="s">
        <v>299</v>
      </c>
      <c r="Q153" s="48"/>
      <c r="R153" s="79">
        <v>7852000</v>
      </c>
      <c r="S153" s="79">
        <v>0</v>
      </c>
      <c r="T153" s="79">
        <v>7852000</v>
      </c>
      <c r="U153" s="79">
        <v>0</v>
      </c>
      <c r="V153" s="79">
        <v>0</v>
      </c>
      <c r="W153" s="79">
        <v>0</v>
      </c>
      <c r="X153" s="79">
        <v>0</v>
      </c>
      <c r="Y153" s="79">
        <v>0</v>
      </c>
      <c r="Z153" s="79">
        <v>0</v>
      </c>
      <c r="AA153" s="79">
        <v>0</v>
      </c>
      <c r="AB153" s="79">
        <v>0</v>
      </c>
    </row>
    <row r="154" spans="1:28" ht="15" customHeight="1">
      <c r="A154" s="47" t="s">
        <v>368</v>
      </c>
      <c r="B154" s="48" t="s">
        <v>369</v>
      </c>
      <c r="C154" s="49" t="s">
        <v>300</v>
      </c>
      <c r="D154" s="47" t="s">
        <v>244</v>
      </c>
      <c r="E154" s="47" t="s">
        <v>245</v>
      </c>
      <c r="F154" s="47" t="s">
        <v>245</v>
      </c>
      <c r="G154" s="47" t="s">
        <v>245</v>
      </c>
      <c r="H154" s="47" t="s">
        <v>261</v>
      </c>
      <c r="I154" s="47" t="s">
        <v>301</v>
      </c>
      <c r="J154" s="47"/>
      <c r="K154" s="47"/>
      <c r="L154" s="47"/>
      <c r="M154" s="47" t="s">
        <v>246</v>
      </c>
      <c r="N154" s="47" t="s">
        <v>260</v>
      </c>
      <c r="O154" s="47" t="s">
        <v>247</v>
      </c>
      <c r="P154" s="48" t="s">
        <v>302</v>
      </c>
      <c r="Q154" s="48"/>
      <c r="R154" s="79">
        <v>57000000</v>
      </c>
      <c r="S154" s="79">
        <v>0</v>
      </c>
      <c r="T154" s="79">
        <v>17737340</v>
      </c>
      <c r="U154" s="79">
        <v>39262660</v>
      </c>
      <c r="V154" s="79">
        <v>0</v>
      </c>
      <c r="W154" s="79">
        <v>39262660</v>
      </c>
      <c r="X154" s="79">
        <v>0</v>
      </c>
      <c r="Y154" s="79">
        <v>39262660</v>
      </c>
      <c r="Z154" s="79">
        <v>39262660</v>
      </c>
      <c r="AA154" s="79">
        <v>39262660</v>
      </c>
      <c r="AB154" s="79">
        <v>39262660</v>
      </c>
    </row>
    <row r="155" spans="1:28" ht="15" customHeight="1">
      <c r="A155" s="47" t="s">
        <v>368</v>
      </c>
      <c r="B155" s="48" t="s">
        <v>369</v>
      </c>
      <c r="C155" s="49" t="s">
        <v>303</v>
      </c>
      <c r="D155" s="47" t="s">
        <v>244</v>
      </c>
      <c r="E155" s="47" t="s">
        <v>245</v>
      </c>
      <c r="F155" s="47" t="s">
        <v>245</v>
      </c>
      <c r="G155" s="47" t="s">
        <v>245</v>
      </c>
      <c r="H155" s="47" t="s">
        <v>261</v>
      </c>
      <c r="I155" s="47" t="s">
        <v>304</v>
      </c>
      <c r="J155" s="47"/>
      <c r="K155" s="47"/>
      <c r="L155" s="47"/>
      <c r="M155" s="47" t="s">
        <v>246</v>
      </c>
      <c r="N155" s="47" t="s">
        <v>260</v>
      </c>
      <c r="O155" s="47" t="s">
        <v>247</v>
      </c>
      <c r="P155" s="48" t="s">
        <v>305</v>
      </c>
      <c r="Q155" s="48"/>
      <c r="R155" s="79">
        <v>21000000</v>
      </c>
      <c r="S155" s="79">
        <v>0</v>
      </c>
      <c r="T155" s="79">
        <v>0</v>
      </c>
      <c r="U155" s="79">
        <v>21000000</v>
      </c>
      <c r="V155" s="79">
        <v>0</v>
      </c>
      <c r="W155" s="79">
        <v>4082155</v>
      </c>
      <c r="X155" s="79">
        <v>16917845</v>
      </c>
      <c r="Y155" s="79">
        <v>4082155</v>
      </c>
      <c r="Z155" s="79">
        <v>4082155</v>
      </c>
      <c r="AA155" s="79">
        <v>4082155</v>
      </c>
      <c r="AB155" s="79">
        <v>4082155</v>
      </c>
    </row>
    <row r="156" spans="1:28" ht="15" customHeight="1">
      <c r="A156" s="47" t="s">
        <v>368</v>
      </c>
      <c r="B156" s="48" t="s">
        <v>369</v>
      </c>
      <c r="C156" s="49" t="s">
        <v>306</v>
      </c>
      <c r="D156" s="47" t="s">
        <v>244</v>
      </c>
      <c r="E156" s="47" t="s">
        <v>245</v>
      </c>
      <c r="F156" s="47" t="s">
        <v>245</v>
      </c>
      <c r="G156" s="47" t="s">
        <v>245</v>
      </c>
      <c r="H156" s="47" t="s">
        <v>261</v>
      </c>
      <c r="I156" s="47" t="s">
        <v>307</v>
      </c>
      <c r="J156" s="47"/>
      <c r="K156" s="47"/>
      <c r="L156" s="47"/>
      <c r="M156" s="47" t="s">
        <v>246</v>
      </c>
      <c r="N156" s="47" t="s">
        <v>260</v>
      </c>
      <c r="O156" s="47" t="s">
        <v>247</v>
      </c>
      <c r="P156" s="48" t="s">
        <v>308</v>
      </c>
      <c r="Q156" s="48"/>
      <c r="R156" s="79">
        <v>59000000</v>
      </c>
      <c r="S156" s="79">
        <v>0</v>
      </c>
      <c r="T156" s="79">
        <v>0</v>
      </c>
      <c r="U156" s="79">
        <v>59000000</v>
      </c>
      <c r="V156" s="79">
        <v>0</v>
      </c>
      <c r="W156" s="79">
        <v>0</v>
      </c>
      <c r="X156" s="79">
        <v>59000000</v>
      </c>
      <c r="Y156" s="79">
        <v>0</v>
      </c>
      <c r="Z156" s="79">
        <v>0</v>
      </c>
      <c r="AA156" s="79">
        <v>0</v>
      </c>
      <c r="AB156" s="79">
        <v>0</v>
      </c>
    </row>
    <row r="157" spans="1:28" ht="15" customHeight="1">
      <c r="A157" s="47" t="s">
        <v>368</v>
      </c>
      <c r="B157" s="48" t="s">
        <v>369</v>
      </c>
      <c r="C157" s="49" t="s">
        <v>309</v>
      </c>
      <c r="D157" s="47" t="s">
        <v>244</v>
      </c>
      <c r="E157" s="47" t="s">
        <v>245</v>
      </c>
      <c r="F157" s="47" t="s">
        <v>245</v>
      </c>
      <c r="G157" s="47" t="s">
        <v>245</v>
      </c>
      <c r="H157" s="47" t="s">
        <v>261</v>
      </c>
      <c r="I157" s="47" t="s">
        <v>310</v>
      </c>
      <c r="J157" s="47"/>
      <c r="K157" s="47"/>
      <c r="L157" s="47"/>
      <c r="M157" s="47" t="s">
        <v>246</v>
      </c>
      <c r="N157" s="47" t="s">
        <v>260</v>
      </c>
      <c r="O157" s="47" t="s">
        <v>247</v>
      </c>
      <c r="P157" s="48" t="s">
        <v>311</v>
      </c>
      <c r="Q157" s="48"/>
      <c r="R157" s="79">
        <v>38000000</v>
      </c>
      <c r="S157" s="79">
        <v>0</v>
      </c>
      <c r="T157" s="79">
        <v>0</v>
      </c>
      <c r="U157" s="79">
        <v>38000000</v>
      </c>
      <c r="V157" s="79">
        <v>0</v>
      </c>
      <c r="W157" s="79">
        <v>23190547</v>
      </c>
      <c r="X157" s="79">
        <v>14809453</v>
      </c>
      <c r="Y157" s="79">
        <v>23190547</v>
      </c>
      <c r="Z157" s="79">
        <v>23190547</v>
      </c>
      <c r="AA157" s="79">
        <v>23190547</v>
      </c>
      <c r="AB157" s="79">
        <v>23190547</v>
      </c>
    </row>
    <row r="158" spans="1:28" ht="15" customHeight="1">
      <c r="A158" s="47" t="s">
        <v>368</v>
      </c>
      <c r="B158" s="48" t="s">
        <v>369</v>
      </c>
      <c r="C158" s="49" t="s">
        <v>312</v>
      </c>
      <c r="D158" s="47" t="s">
        <v>244</v>
      </c>
      <c r="E158" s="47" t="s">
        <v>245</v>
      </c>
      <c r="F158" s="47" t="s">
        <v>245</v>
      </c>
      <c r="G158" s="47" t="s">
        <v>245</v>
      </c>
      <c r="H158" s="47" t="s">
        <v>261</v>
      </c>
      <c r="I158" s="47" t="s">
        <v>258</v>
      </c>
      <c r="J158" s="47"/>
      <c r="K158" s="47"/>
      <c r="L158" s="47"/>
      <c r="M158" s="47" t="s">
        <v>246</v>
      </c>
      <c r="N158" s="47" t="s">
        <v>260</v>
      </c>
      <c r="O158" s="47" t="s">
        <v>247</v>
      </c>
      <c r="P158" s="48" t="s">
        <v>313</v>
      </c>
      <c r="Q158" s="48"/>
      <c r="R158" s="79">
        <v>8000000</v>
      </c>
      <c r="S158" s="79">
        <v>0</v>
      </c>
      <c r="T158" s="79">
        <v>0</v>
      </c>
      <c r="U158" s="79">
        <v>8000000</v>
      </c>
      <c r="V158" s="79">
        <v>0</v>
      </c>
      <c r="W158" s="79">
        <v>6067879</v>
      </c>
      <c r="X158" s="79">
        <v>1932121</v>
      </c>
      <c r="Y158" s="79">
        <v>6067879</v>
      </c>
      <c r="Z158" s="79">
        <v>6067879</v>
      </c>
      <c r="AA158" s="79">
        <v>6067879</v>
      </c>
      <c r="AB158" s="79">
        <v>6067879</v>
      </c>
    </row>
    <row r="159" spans="1:28" ht="15" customHeight="1">
      <c r="A159" s="47" t="s">
        <v>368</v>
      </c>
      <c r="B159" s="48" t="s">
        <v>369</v>
      </c>
      <c r="C159" s="49" t="s">
        <v>314</v>
      </c>
      <c r="D159" s="47" t="s">
        <v>244</v>
      </c>
      <c r="E159" s="47" t="s">
        <v>245</v>
      </c>
      <c r="F159" s="47" t="s">
        <v>245</v>
      </c>
      <c r="G159" s="47" t="s">
        <v>249</v>
      </c>
      <c r="H159" s="47" t="s">
        <v>261</v>
      </c>
      <c r="I159" s="47"/>
      <c r="J159" s="47"/>
      <c r="K159" s="47"/>
      <c r="L159" s="47"/>
      <c r="M159" s="47" t="s">
        <v>246</v>
      </c>
      <c r="N159" s="47" t="s">
        <v>260</v>
      </c>
      <c r="O159" s="47" t="s">
        <v>247</v>
      </c>
      <c r="P159" s="48" t="s">
        <v>315</v>
      </c>
      <c r="Q159" s="48"/>
      <c r="R159" s="79">
        <v>60000000</v>
      </c>
      <c r="S159" s="79">
        <v>0</v>
      </c>
      <c r="T159" s="79">
        <v>0</v>
      </c>
      <c r="U159" s="79">
        <v>60000000</v>
      </c>
      <c r="V159" s="79">
        <v>0</v>
      </c>
      <c r="W159" s="79">
        <v>25603300</v>
      </c>
      <c r="X159" s="79">
        <v>34396700</v>
      </c>
      <c r="Y159" s="79">
        <v>25603300</v>
      </c>
      <c r="Z159" s="79">
        <v>25603300</v>
      </c>
      <c r="AA159" s="79">
        <v>25603300</v>
      </c>
      <c r="AB159" s="79">
        <v>25603300</v>
      </c>
    </row>
    <row r="160" spans="1:28" ht="15" customHeight="1">
      <c r="A160" s="47" t="s">
        <v>368</v>
      </c>
      <c r="B160" s="48" t="s">
        <v>369</v>
      </c>
      <c r="C160" s="49" t="s">
        <v>316</v>
      </c>
      <c r="D160" s="47" t="s">
        <v>244</v>
      </c>
      <c r="E160" s="47" t="s">
        <v>245</v>
      </c>
      <c r="F160" s="47" t="s">
        <v>245</v>
      </c>
      <c r="G160" s="47" t="s">
        <v>249</v>
      </c>
      <c r="H160" s="47" t="s">
        <v>263</v>
      </c>
      <c r="I160" s="47"/>
      <c r="J160" s="47"/>
      <c r="K160" s="47"/>
      <c r="L160" s="47"/>
      <c r="M160" s="47" t="s">
        <v>246</v>
      </c>
      <c r="N160" s="47" t="s">
        <v>260</v>
      </c>
      <c r="O160" s="47" t="s">
        <v>247</v>
      </c>
      <c r="P160" s="48" t="s">
        <v>317</v>
      </c>
      <c r="Q160" s="48"/>
      <c r="R160" s="79">
        <v>48000000</v>
      </c>
      <c r="S160" s="79">
        <v>0</v>
      </c>
      <c r="T160" s="79">
        <v>0</v>
      </c>
      <c r="U160" s="79">
        <v>48000000</v>
      </c>
      <c r="V160" s="79">
        <v>0</v>
      </c>
      <c r="W160" s="79">
        <v>18135600</v>
      </c>
      <c r="X160" s="79">
        <v>29864400</v>
      </c>
      <c r="Y160" s="79">
        <v>18135600</v>
      </c>
      <c r="Z160" s="79">
        <v>18135600</v>
      </c>
      <c r="AA160" s="79">
        <v>18135600</v>
      </c>
      <c r="AB160" s="79">
        <v>18135600</v>
      </c>
    </row>
    <row r="161" spans="1:28" ht="15" customHeight="1">
      <c r="A161" s="47" t="s">
        <v>368</v>
      </c>
      <c r="B161" s="48" t="s">
        <v>369</v>
      </c>
      <c r="C161" s="49" t="s">
        <v>318</v>
      </c>
      <c r="D161" s="47" t="s">
        <v>244</v>
      </c>
      <c r="E161" s="47" t="s">
        <v>245</v>
      </c>
      <c r="F161" s="47" t="s">
        <v>245</v>
      </c>
      <c r="G161" s="47" t="s">
        <v>249</v>
      </c>
      <c r="H161" s="47" t="s">
        <v>295</v>
      </c>
      <c r="I161" s="47"/>
      <c r="J161" s="47"/>
      <c r="K161" s="47"/>
      <c r="L161" s="47"/>
      <c r="M161" s="47" t="s">
        <v>246</v>
      </c>
      <c r="N161" s="47" t="s">
        <v>260</v>
      </c>
      <c r="O161" s="47" t="s">
        <v>247</v>
      </c>
      <c r="P161" s="48" t="s">
        <v>319</v>
      </c>
      <c r="Q161" s="48"/>
      <c r="R161" s="79">
        <v>28000000</v>
      </c>
      <c r="S161" s="79">
        <v>0</v>
      </c>
      <c r="T161" s="79">
        <v>0</v>
      </c>
      <c r="U161" s="79">
        <v>28000000</v>
      </c>
      <c r="V161" s="79">
        <v>0</v>
      </c>
      <c r="W161" s="79">
        <v>11133900</v>
      </c>
      <c r="X161" s="79">
        <v>16866100</v>
      </c>
      <c r="Y161" s="79">
        <v>11133900</v>
      </c>
      <c r="Z161" s="79">
        <v>11133900</v>
      </c>
      <c r="AA161" s="79">
        <v>11133900</v>
      </c>
      <c r="AB161" s="79">
        <v>11133900</v>
      </c>
    </row>
    <row r="162" spans="1:28" ht="15" customHeight="1">
      <c r="A162" s="47" t="s">
        <v>368</v>
      </c>
      <c r="B162" s="48" t="s">
        <v>369</v>
      </c>
      <c r="C162" s="49" t="s">
        <v>320</v>
      </c>
      <c r="D162" s="47" t="s">
        <v>244</v>
      </c>
      <c r="E162" s="47" t="s">
        <v>245</v>
      </c>
      <c r="F162" s="47" t="s">
        <v>245</v>
      </c>
      <c r="G162" s="47" t="s">
        <v>249</v>
      </c>
      <c r="H162" s="47" t="s">
        <v>298</v>
      </c>
      <c r="I162" s="47"/>
      <c r="J162" s="47"/>
      <c r="K162" s="47"/>
      <c r="L162" s="47"/>
      <c r="M162" s="47" t="s">
        <v>246</v>
      </c>
      <c r="N162" s="47" t="s">
        <v>260</v>
      </c>
      <c r="O162" s="47" t="s">
        <v>247</v>
      </c>
      <c r="P162" s="48" t="s">
        <v>321</v>
      </c>
      <c r="Q162" s="48"/>
      <c r="R162" s="79">
        <v>8000000</v>
      </c>
      <c r="S162" s="79">
        <v>0</v>
      </c>
      <c r="T162" s="79">
        <v>0</v>
      </c>
      <c r="U162" s="79">
        <v>8000000</v>
      </c>
      <c r="V162" s="79">
        <v>0</v>
      </c>
      <c r="W162" s="79">
        <v>3104600</v>
      </c>
      <c r="X162" s="79">
        <v>4895400</v>
      </c>
      <c r="Y162" s="79">
        <v>3104600</v>
      </c>
      <c r="Z162" s="79">
        <v>3104600</v>
      </c>
      <c r="AA162" s="79">
        <v>3104600</v>
      </c>
      <c r="AB162" s="79">
        <v>3104600</v>
      </c>
    </row>
    <row r="163" spans="1:28" ht="15" customHeight="1">
      <c r="A163" s="47" t="s">
        <v>368</v>
      </c>
      <c r="B163" s="48" t="s">
        <v>369</v>
      </c>
      <c r="C163" s="49" t="s">
        <v>322</v>
      </c>
      <c r="D163" s="47" t="s">
        <v>244</v>
      </c>
      <c r="E163" s="47" t="s">
        <v>245</v>
      </c>
      <c r="F163" s="47" t="s">
        <v>245</v>
      </c>
      <c r="G163" s="47" t="s">
        <v>249</v>
      </c>
      <c r="H163" s="47" t="s">
        <v>301</v>
      </c>
      <c r="I163" s="47"/>
      <c r="J163" s="47"/>
      <c r="K163" s="47"/>
      <c r="L163" s="47"/>
      <c r="M163" s="47" t="s">
        <v>246</v>
      </c>
      <c r="N163" s="47" t="s">
        <v>260</v>
      </c>
      <c r="O163" s="47" t="s">
        <v>247</v>
      </c>
      <c r="P163" s="48" t="s">
        <v>323</v>
      </c>
      <c r="Q163" s="48"/>
      <c r="R163" s="79">
        <v>21000000</v>
      </c>
      <c r="S163" s="79">
        <v>0</v>
      </c>
      <c r="T163" s="79">
        <v>0</v>
      </c>
      <c r="U163" s="79">
        <v>21000000</v>
      </c>
      <c r="V163" s="79">
        <v>0</v>
      </c>
      <c r="W163" s="79">
        <v>8352500</v>
      </c>
      <c r="X163" s="79">
        <v>12647500</v>
      </c>
      <c r="Y163" s="79">
        <v>8352500</v>
      </c>
      <c r="Z163" s="79">
        <v>8352500</v>
      </c>
      <c r="AA163" s="79">
        <v>8352500</v>
      </c>
      <c r="AB163" s="79">
        <v>8352500</v>
      </c>
    </row>
    <row r="164" spans="1:28" ht="15" customHeight="1">
      <c r="A164" s="47" t="s">
        <v>368</v>
      </c>
      <c r="B164" s="48" t="s">
        <v>369</v>
      </c>
      <c r="C164" s="49" t="s">
        <v>324</v>
      </c>
      <c r="D164" s="47" t="s">
        <v>244</v>
      </c>
      <c r="E164" s="47" t="s">
        <v>245</v>
      </c>
      <c r="F164" s="47" t="s">
        <v>245</v>
      </c>
      <c r="G164" s="47" t="s">
        <v>249</v>
      </c>
      <c r="H164" s="47" t="s">
        <v>304</v>
      </c>
      <c r="I164" s="47"/>
      <c r="J164" s="47"/>
      <c r="K164" s="47"/>
      <c r="L164" s="47"/>
      <c r="M164" s="47" t="s">
        <v>246</v>
      </c>
      <c r="N164" s="47" t="s">
        <v>260</v>
      </c>
      <c r="O164" s="47" t="s">
        <v>247</v>
      </c>
      <c r="P164" s="48" t="s">
        <v>325</v>
      </c>
      <c r="Q164" s="48"/>
      <c r="R164" s="79">
        <v>3000000</v>
      </c>
      <c r="S164" s="79">
        <v>9000000</v>
      </c>
      <c r="T164" s="79">
        <v>0</v>
      </c>
      <c r="U164" s="79">
        <v>12000000</v>
      </c>
      <c r="V164" s="79">
        <v>0</v>
      </c>
      <c r="W164" s="79">
        <v>5570200</v>
      </c>
      <c r="X164" s="79">
        <v>6429800</v>
      </c>
      <c r="Y164" s="79">
        <v>5570200</v>
      </c>
      <c r="Z164" s="79">
        <v>5570200</v>
      </c>
      <c r="AA164" s="79">
        <v>5570200</v>
      </c>
      <c r="AB164" s="79">
        <v>5570200</v>
      </c>
    </row>
    <row r="165" spans="1:28" ht="15" customHeight="1">
      <c r="A165" s="47" t="s">
        <v>368</v>
      </c>
      <c r="B165" s="48" t="s">
        <v>369</v>
      </c>
      <c r="C165" s="49" t="s">
        <v>326</v>
      </c>
      <c r="D165" s="47" t="s">
        <v>244</v>
      </c>
      <c r="E165" s="47" t="s">
        <v>245</v>
      </c>
      <c r="F165" s="47" t="s">
        <v>245</v>
      </c>
      <c r="G165" s="47" t="s">
        <v>249</v>
      </c>
      <c r="H165" s="47" t="s">
        <v>327</v>
      </c>
      <c r="I165" s="47"/>
      <c r="J165" s="47"/>
      <c r="K165" s="47"/>
      <c r="L165" s="47"/>
      <c r="M165" s="47" t="s">
        <v>246</v>
      </c>
      <c r="N165" s="47" t="s">
        <v>260</v>
      </c>
      <c r="O165" s="47" t="s">
        <v>247</v>
      </c>
      <c r="P165" s="48" t="s">
        <v>328</v>
      </c>
      <c r="Q165" s="48"/>
      <c r="R165" s="79">
        <v>3000000</v>
      </c>
      <c r="S165" s="79">
        <v>0</v>
      </c>
      <c r="T165" s="79">
        <v>3000000</v>
      </c>
      <c r="U165" s="79">
        <v>0</v>
      </c>
      <c r="V165" s="79">
        <v>0</v>
      </c>
      <c r="W165" s="79">
        <v>0</v>
      </c>
      <c r="X165" s="79">
        <v>0</v>
      </c>
      <c r="Y165" s="79">
        <v>0</v>
      </c>
      <c r="Z165" s="79">
        <v>0</v>
      </c>
      <c r="AA165" s="79">
        <v>0</v>
      </c>
      <c r="AB165" s="79">
        <v>0</v>
      </c>
    </row>
    <row r="166" spans="1:28" ht="15" customHeight="1">
      <c r="A166" s="47" t="s">
        <v>368</v>
      </c>
      <c r="B166" s="48" t="s">
        <v>369</v>
      </c>
      <c r="C166" s="49" t="s">
        <v>329</v>
      </c>
      <c r="D166" s="47" t="s">
        <v>244</v>
      </c>
      <c r="E166" s="47" t="s">
        <v>245</v>
      </c>
      <c r="F166" s="47" t="s">
        <v>245</v>
      </c>
      <c r="G166" s="47" t="s">
        <v>249</v>
      </c>
      <c r="H166" s="47" t="s">
        <v>307</v>
      </c>
      <c r="I166" s="47"/>
      <c r="J166" s="47"/>
      <c r="K166" s="47"/>
      <c r="L166" s="47"/>
      <c r="M166" s="47" t="s">
        <v>246</v>
      </c>
      <c r="N166" s="47" t="s">
        <v>260</v>
      </c>
      <c r="O166" s="47" t="s">
        <v>247</v>
      </c>
      <c r="P166" s="48" t="s">
        <v>330</v>
      </c>
      <c r="Q166" s="48"/>
      <c r="R166" s="79">
        <v>6000000</v>
      </c>
      <c r="S166" s="79">
        <v>0</v>
      </c>
      <c r="T166" s="79">
        <v>6000000</v>
      </c>
      <c r="U166" s="79">
        <v>0</v>
      </c>
      <c r="V166" s="79">
        <v>0</v>
      </c>
      <c r="W166" s="79">
        <v>0</v>
      </c>
      <c r="X166" s="79">
        <v>0</v>
      </c>
      <c r="Y166" s="79">
        <v>0</v>
      </c>
      <c r="Z166" s="79">
        <v>0</v>
      </c>
      <c r="AA166" s="79">
        <v>0</v>
      </c>
      <c r="AB166" s="79">
        <v>0</v>
      </c>
    </row>
    <row r="167" spans="1:28" ht="15" customHeight="1">
      <c r="A167" s="47" t="s">
        <v>368</v>
      </c>
      <c r="B167" s="48" t="s">
        <v>369</v>
      </c>
      <c r="C167" s="49" t="s">
        <v>331</v>
      </c>
      <c r="D167" s="47" t="s">
        <v>244</v>
      </c>
      <c r="E167" s="47" t="s">
        <v>245</v>
      </c>
      <c r="F167" s="47" t="s">
        <v>245</v>
      </c>
      <c r="G167" s="47" t="s">
        <v>251</v>
      </c>
      <c r="H167" s="47" t="s">
        <v>261</v>
      </c>
      <c r="I167" s="47" t="s">
        <v>261</v>
      </c>
      <c r="J167" s="47"/>
      <c r="K167" s="47"/>
      <c r="L167" s="47"/>
      <c r="M167" s="47" t="s">
        <v>246</v>
      </c>
      <c r="N167" s="47" t="s">
        <v>260</v>
      </c>
      <c r="O167" s="47" t="s">
        <v>247</v>
      </c>
      <c r="P167" s="48" t="s">
        <v>332</v>
      </c>
      <c r="Q167" s="48"/>
      <c r="R167" s="79">
        <v>35000000</v>
      </c>
      <c r="S167" s="79">
        <v>0</v>
      </c>
      <c r="T167" s="79">
        <v>0</v>
      </c>
      <c r="U167" s="79">
        <v>35000000</v>
      </c>
      <c r="V167" s="79">
        <v>0</v>
      </c>
      <c r="W167" s="79">
        <v>14332443</v>
      </c>
      <c r="X167" s="79">
        <v>20667557</v>
      </c>
      <c r="Y167" s="79">
        <v>14332443</v>
      </c>
      <c r="Z167" s="79">
        <v>14332443</v>
      </c>
      <c r="AA167" s="79">
        <v>14332443</v>
      </c>
      <c r="AB167" s="79">
        <v>14332443</v>
      </c>
    </row>
    <row r="168" spans="1:28" ht="15" customHeight="1">
      <c r="A168" s="47" t="s">
        <v>368</v>
      </c>
      <c r="B168" s="48" t="s">
        <v>369</v>
      </c>
      <c r="C168" s="49" t="s">
        <v>358</v>
      </c>
      <c r="D168" s="47" t="s">
        <v>244</v>
      </c>
      <c r="E168" s="47" t="s">
        <v>245</v>
      </c>
      <c r="F168" s="47" t="s">
        <v>245</v>
      </c>
      <c r="G168" s="47" t="s">
        <v>251</v>
      </c>
      <c r="H168" s="47" t="s">
        <v>261</v>
      </c>
      <c r="I168" s="47" t="s">
        <v>263</v>
      </c>
      <c r="J168" s="47"/>
      <c r="K168" s="47"/>
      <c r="L168" s="47"/>
      <c r="M168" s="47" t="s">
        <v>246</v>
      </c>
      <c r="N168" s="47" t="s">
        <v>260</v>
      </c>
      <c r="O168" s="47" t="s">
        <v>247</v>
      </c>
      <c r="P168" s="48" t="s">
        <v>359</v>
      </c>
      <c r="Q168" s="48"/>
      <c r="R168" s="79">
        <v>0</v>
      </c>
      <c r="S168" s="79">
        <v>9173258</v>
      </c>
      <c r="T168" s="79">
        <v>0</v>
      </c>
      <c r="U168" s="79">
        <v>9173258</v>
      </c>
      <c r="V168" s="79">
        <v>0</v>
      </c>
      <c r="W168" s="79">
        <v>9173258</v>
      </c>
      <c r="X168" s="79">
        <v>0</v>
      </c>
      <c r="Y168" s="79">
        <v>9173258</v>
      </c>
      <c r="Z168" s="79">
        <v>9173258</v>
      </c>
      <c r="AA168" s="79">
        <v>9173258</v>
      </c>
      <c r="AB168" s="79">
        <v>9173258</v>
      </c>
    </row>
    <row r="169" spans="1:28" ht="15" customHeight="1">
      <c r="A169" s="47" t="s">
        <v>368</v>
      </c>
      <c r="B169" s="48" t="s">
        <v>369</v>
      </c>
      <c r="C169" s="49" t="s">
        <v>333</v>
      </c>
      <c r="D169" s="47" t="s">
        <v>244</v>
      </c>
      <c r="E169" s="47" t="s">
        <v>245</v>
      </c>
      <c r="F169" s="47" t="s">
        <v>245</v>
      </c>
      <c r="G169" s="47" t="s">
        <v>251</v>
      </c>
      <c r="H169" s="47" t="s">
        <v>261</v>
      </c>
      <c r="I169" s="47" t="s">
        <v>334</v>
      </c>
      <c r="J169" s="47"/>
      <c r="K169" s="47"/>
      <c r="L169" s="47"/>
      <c r="M169" s="47" t="s">
        <v>246</v>
      </c>
      <c r="N169" s="47" t="s">
        <v>260</v>
      </c>
      <c r="O169" s="47" t="s">
        <v>247</v>
      </c>
      <c r="P169" s="48" t="s">
        <v>335</v>
      </c>
      <c r="Q169" s="48"/>
      <c r="R169" s="79">
        <v>3000000</v>
      </c>
      <c r="S169" s="79">
        <v>0</v>
      </c>
      <c r="T169" s="79">
        <v>0</v>
      </c>
      <c r="U169" s="79">
        <v>3000000</v>
      </c>
      <c r="V169" s="79">
        <v>0</v>
      </c>
      <c r="W169" s="79">
        <v>1929488</v>
      </c>
      <c r="X169" s="79">
        <v>1070512</v>
      </c>
      <c r="Y169" s="79">
        <v>1929488</v>
      </c>
      <c r="Z169" s="79">
        <v>1929488</v>
      </c>
      <c r="AA169" s="79">
        <v>1929488</v>
      </c>
      <c r="AB169" s="79">
        <v>1929488</v>
      </c>
    </row>
    <row r="170" spans="1:28" ht="15" customHeight="1">
      <c r="A170" s="47" t="s">
        <v>368</v>
      </c>
      <c r="B170" s="48" t="s">
        <v>369</v>
      </c>
      <c r="C170" s="49" t="s">
        <v>336</v>
      </c>
      <c r="D170" s="47" t="s">
        <v>244</v>
      </c>
      <c r="E170" s="47" t="s">
        <v>245</v>
      </c>
      <c r="F170" s="47" t="s">
        <v>245</v>
      </c>
      <c r="G170" s="47" t="s">
        <v>251</v>
      </c>
      <c r="H170" s="47" t="s">
        <v>263</v>
      </c>
      <c r="I170" s="47"/>
      <c r="J170" s="47"/>
      <c r="K170" s="47"/>
      <c r="L170" s="47"/>
      <c r="M170" s="47" t="s">
        <v>246</v>
      </c>
      <c r="N170" s="47" t="s">
        <v>260</v>
      </c>
      <c r="O170" s="47" t="s">
        <v>247</v>
      </c>
      <c r="P170" s="48" t="s">
        <v>337</v>
      </c>
      <c r="Q170" s="48"/>
      <c r="R170" s="79">
        <v>25000000</v>
      </c>
      <c r="S170" s="79">
        <v>0</v>
      </c>
      <c r="T170" s="79">
        <v>0</v>
      </c>
      <c r="U170" s="79">
        <v>25000000</v>
      </c>
      <c r="V170" s="79">
        <v>0</v>
      </c>
      <c r="W170" s="79">
        <v>0</v>
      </c>
      <c r="X170" s="79">
        <v>25000000</v>
      </c>
      <c r="Y170" s="79">
        <v>0</v>
      </c>
      <c r="Z170" s="79">
        <v>0</v>
      </c>
      <c r="AA170" s="79">
        <v>0</v>
      </c>
      <c r="AB170" s="79">
        <v>0</v>
      </c>
    </row>
    <row r="171" spans="1:28" ht="15" customHeight="1">
      <c r="A171" s="47" t="s">
        <v>368</v>
      </c>
      <c r="B171" s="48" t="s">
        <v>369</v>
      </c>
      <c r="C171" s="49" t="s">
        <v>370</v>
      </c>
      <c r="D171" s="47" t="s">
        <v>244</v>
      </c>
      <c r="E171" s="47" t="s">
        <v>249</v>
      </c>
      <c r="F171" s="47" t="s">
        <v>249</v>
      </c>
      <c r="G171" s="47" t="s">
        <v>245</v>
      </c>
      <c r="H171" s="47" t="s">
        <v>334</v>
      </c>
      <c r="I171" s="47" t="s">
        <v>334</v>
      </c>
      <c r="J171" s="47"/>
      <c r="K171" s="47"/>
      <c r="L171" s="47"/>
      <c r="M171" s="47" t="s">
        <v>246</v>
      </c>
      <c r="N171" s="47" t="s">
        <v>260</v>
      </c>
      <c r="O171" s="47" t="s">
        <v>247</v>
      </c>
      <c r="P171" s="48" t="s">
        <v>371</v>
      </c>
      <c r="Q171" s="48"/>
      <c r="R171" s="79">
        <v>0</v>
      </c>
      <c r="S171" s="79">
        <v>257000</v>
      </c>
      <c r="T171" s="79">
        <v>257000</v>
      </c>
      <c r="U171" s="79">
        <v>0</v>
      </c>
      <c r="V171" s="79">
        <v>0</v>
      </c>
      <c r="W171" s="79">
        <v>0</v>
      </c>
      <c r="X171" s="79">
        <v>0</v>
      </c>
      <c r="Y171" s="79">
        <v>0</v>
      </c>
      <c r="Z171" s="79">
        <v>0</v>
      </c>
      <c r="AA171" s="79">
        <v>0</v>
      </c>
      <c r="AB171" s="79">
        <v>0</v>
      </c>
    </row>
    <row r="172" spans="1:28" ht="15" customHeight="1">
      <c r="A172" s="47" t="s">
        <v>368</v>
      </c>
      <c r="B172" s="48" t="s">
        <v>369</v>
      </c>
      <c r="C172" s="49" t="s">
        <v>340</v>
      </c>
      <c r="D172" s="47" t="s">
        <v>244</v>
      </c>
      <c r="E172" s="47" t="s">
        <v>249</v>
      </c>
      <c r="F172" s="47" t="s">
        <v>249</v>
      </c>
      <c r="G172" s="47" t="s">
        <v>249</v>
      </c>
      <c r="H172" s="47" t="s">
        <v>301</v>
      </c>
      <c r="I172" s="47" t="s">
        <v>307</v>
      </c>
      <c r="J172" s="47"/>
      <c r="K172" s="47"/>
      <c r="L172" s="47"/>
      <c r="M172" s="47" t="s">
        <v>246</v>
      </c>
      <c r="N172" s="47" t="s">
        <v>260</v>
      </c>
      <c r="O172" s="47" t="s">
        <v>247</v>
      </c>
      <c r="P172" s="48" t="s">
        <v>341</v>
      </c>
      <c r="Q172" s="48"/>
      <c r="R172" s="79">
        <v>18360000</v>
      </c>
      <c r="S172" s="79">
        <v>0</v>
      </c>
      <c r="T172" s="79">
        <v>0</v>
      </c>
      <c r="U172" s="79">
        <v>18360000</v>
      </c>
      <c r="V172" s="79">
        <v>0</v>
      </c>
      <c r="W172" s="79">
        <v>18360000</v>
      </c>
      <c r="X172" s="79">
        <v>0</v>
      </c>
      <c r="Y172" s="79">
        <v>18359999.059999999</v>
      </c>
      <c r="Z172" s="79">
        <v>9110838</v>
      </c>
      <c r="AA172" s="79">
        <v>9110838</v>
      </c>
      <c r="AB172" s="79">
        <v>9110838</v>
      </c>
    </row>
    <row r="173" spans="1:28" ht="15" customHeight="1">
      <c r="A173" s="47" t="s">
        <v>368</v>
      </c>
      <c r="B173" s="48" t="s">
        <v>369</v>
      </c>
      <c r="C173" s="49" t="s">
        <v>360</v>
      </c>
      <c r="D173" s="47" t="s">
        <v>244</v>
      </c>
      <c r="E173" s="47" t="s">
        <v>249</v>
      </c>
      <c r="F173" s="47" t="s">
        <v>249</v>
      </c>
      <c r="G173" s="47" t="s">
        <v>249</v>
      </c>
      <c r="H173" s="47" t="s">
        <v>304</v>
      </c>
      <c r="I173" s="47" t="s">
        <v>263</v>
      </c>
      <c r="J173" s="47"/>
      <c r="K173" s="47"/>
      <c r="L173" s="47"/>
      <c r="M173" s="47" t="s">
        <v>246</v>
      </c>
      <c r="N173" s="47" t="s">
        <v>260</v>
      </c>
      <c r="O173" s="47" t="s">
        <v>247</v>
      </c>
      <c r="P173" s="48" t="s">
        <v>361</v>
      </c>
      <c r="Q173" s="48"/>
      <c r="R173" s="79">
        <v>0</v>
      </c>
      <c r="S173" s="79">
        <v>33600000</v>
      </c>
      <c r="T173" s="79">
        <v>0</v>
      </c>
      <c r="U173" s="79">
        <v>33600000</v>
      </c>
      <c r="V173" s="79">
        <v>0</v>
      </c>
      <c r="W173" s="79">
        <v>33600000</v>
      </c>
      <c r="X173" s="79">
        <v>0</v>
      </c>
      <c r="Y173" s="79">
        <v>30800000</v>
      </c>
      <c r="Z173" s="79">
        <v>11200000</v>
      </c>
      <c r="AA173" s="79">
        <v>11200000</v>
      </c>
      <c r="AB173" s="79">
        <v>11200000</v>
      </c>
    </row>
    <row r="174" spans="1:28" ht="15" customHeight="1">
      <c r="A174" s="47" t="s">
        <v>368</v>
      </c>
      <c r="B174" s="48" t="s">
        <v>369</v>
      </c>
      <c r="C174" s="49" t="s">
        <v>342</v>
      </c>
      <c r="D174" s="47" t="s">
        <v>244</v>
      </c>
      <c r="E174" s="47" t="s">
        <v>249</v>
      </c>
      <c r="F174" s="47" t="s">
        <v>249</v>
      </c>
      <c r="G174" s="47" t="s">
        <v>249</v>
      </c>
      <c r="H174" s="47" t="s">
        <v>327</v>
      </c>
      <c r="I174" s="47" t="s">
        <v>295</v>
      </c>
      <c r="J174" s="47"/>
      <c r="K174" s="47"/>
      <c r="L174" s="47"/>
      <c r="M174" s="47" t="s">
        <v>246</v>
      </c>
      <c r="N174" s="47" t="s">
        <v>260</v>
      </c>
      <c r="O174" s="47" t="s">
        <v>247</v>
      </c>
      <c r="P174" s="48" t="s">
        <v>343</v>
      </c>
      <c r="Q174" s="48"/>
      <c r="R174" s="79">
        <v>800000</v>
      </c>
      <c r="S174" s="79">
        <v>0</v>
      </c>
      <c r="T174" s="79">
        <v>0</v>
      </c>
      <c r="U174" s="79">
        <v>800000</v>
      </c>
      <c r="V174" s="79">
        <v>0</v>
      </c>
      <c r="W174" s="79">
        <v>800000</v>
      </c>
      <c r="X174" s="79">
        <v>0</v>
      </c>
      <c r="Y174" s="79">
        <v>800000</v>
      </c>
      <c r="Z174" s="79">
        <v>270090</v>
      </c>
      <c r="AA174" s="79">
        <v>270090</v>
      </c>
      <c r="AB174" s="79">
        <v>270090</v>
      </c>
    </row>
    <row r="175" spans="1:28" ht="15" customHeight="1">
      <c r="A175" s="47" t="s">
        <v>368</v>
      </c>
      <c r="B175" s="48" t="s">
        <v>369</v>
      </c>
      <c r="C175" s="49" t="s">
        <v>344</v>
      </c>
      <c r="D175" s="47" t="s">
        <v>244</v>
      </c>
      <c r="E175" s="47" t="s">
        <v>249</v>
      </c>
      <c r="F175" s="47" t="s">
        <v>249</v>
      </c>
      <c r="G175" s="47" t="s">
        <v>249</v>
      </c>
      <c r="H175" s="47" t="s">
        <v>307</v>
      </c>
      <c r="I175" s="47" t="s">
        <v>295</v>
      </c>
      <c r="J175" s="47"/>
      <c r="K175" s="47"/>
      <c r="L175" s="47"/>
      <c r="M175" s="47" t="s">
        <v>246</v>
      </c>
      <c r="N175" s="47" t="s">
        <v>260</v>
      </c>
      <c r="O175" s="47" t="s">
        <v>247</v>
      </c>
      <c r="P175" s="48" t="s">
        <v>345</v>
      </c>
      <c r="Q175" s="48"/>
      <c r="R175" s="79">
        <v>900000</v>
      </c>
      <c r="S175" s="79">
        <v>500000</v>
      </c>
      <c r="T175" s="79">
        <v>0</v>
      </c>
      <c r="U175" s="79">
        <v>1400000</v>
      </c>
      <c r="V175" s="79">
        <v>0</v>
      </c>
      <c r="W175" s="79">
        <v>900000</v>
      </c>
      <c r="X175" s="79">
        <v>500000</v>
      </c>
      <c r="Y175" s="79">
        <v>900000</v>
      </c>
      <c r="Z175" s="79">
        <v>850492</v>
      </c>
      <c r="AA175" s="79">
        <v>850492</v>
      </c>
      <c r="AB175" s="79">
        <v>850492</v>
      </c>
    </row>
    <row r="176" spans="1:28" ht="15" customHeight="1">
      <c r="A176" s="47" t="s">
        <v>368</v>
      </c>
      <c r="B176" s="48" t="s">
        <v>369</v>
      </c>
      <c r="C176" s="49" t="s">
        <v>346</v>
      </c>
      <c r="D176" s="47" t="s">
        <v>244</v>
      </c>
      <c r="E176" s="47" t="s">
        <v>249</v>
      </c>
      <c r="F176" s="47" t="s">
        <v>249</v>
      </c>
      <c r="G176" s="47" t="s">
        <v>249</v>
      </c>
      <c r="H176" s="47" t="s">
        <v>310</v>
      </c>
      <c r="I176" s="47"/>
      <c r="J176" s="47"/>
      <c r="K176" s="47"/>
      <c r="L176" s="47"/>
      <c r="M176" s="47" t="s">
        <v>246</v>
      </c>
      <c r="N176" s="47" t="s">
        <v>260</v>
      </c>
      <c r="O176" s="47" t="s">
        <v>247</v>
      </c>
      <c r="P176" s="48" t="s">
        <v>347</v>
      </c>
      <c r="Q176" s="48"/>
      <c r="R176" s="79">
        <v>0</v>
      </c>
      <c r="S176" s="79">
        <v>407319</v>
      </c>
      <c r="T176" s="79">
        <v>0</v>
      </c>
      <c r="U176" s="79">
        <v>407319</v>
      </c>
      <c r="V176" s="79">
        <v>0</v>
      </c>
      <c r="W176" s="79">
        <v>407319</v>
      </c>
      <c r="X176" s="79">
        <v>0</v>
      </c>
      <c r="Y176" s="79">
        <v>0</v>
      </c>
      <c r="Z176" s="79">
        <v>0</v>
      </c>
      <c r="AA176" s="79">
        <v>0</v>
      </c>
      <c r="AB176" s="79">
        <v>0</v>
      </c>
    </row>
    <row r="177" spans="1:28" ht="15" customHeight="1">
      <c r="A177" s="47" t="s">
        <v>368</v>
      </c>
      <c r="B177" s="48" t="s">
        <v>369</v>
      </c>
      <c r="C177" s="49" t="s">
        <v>348</v>
      </c>
      <c r="D177" s="47" t="s">
        <v>244</v>
      </c>
      <c r="E177" s="47" t="s">
        <v>251</v>
      </c>
      <c r="F177" s="47" t="s">
        <v>257</v>
      </c>
      <c r="G177" s="47" t="s">
        <v>249</v>
      </c>
      <c r="H177" s="47" t="s">
        <v>258</v>
      </c>
      <c r="I177" s="47" t="s">
        <v>261</v>
      </c>
      <c r="J177" s="47"/>
      <c r="K177" s="47"/>
      <c r="L177" s="47"/>
      <c r="M177" s="47" t="s">
        <v>246</v>
      </c>
      <c r="N177" s="47" t="s">
        <v>260</v>
      </c>
      <c r="O177" s="47" t="s">
        <v>247</v>
      </c>
      <c r="P177" s="48" t="s">
        <v>349</v>
      </c>
      <c r="Q177" s="48"/>
      <c r="R177" s="79">
        <v>0</v>
      </c>
      <c r="S177" s="79">
        <v>435307</v>
      </c>
      <c r="T177" s="79">
        <v>0</v>
      </c>
      <c r="U177" s="79">
        <v>435307</v>
      </c>
      <c r="V177" s="79">
        <v>0</v>
      </c>
      <c r="W177" s="79">
        <v>435307</v>
      </c>
      <c r="X177" s="79">
        <v>0</v>
      </c>
      <c r="Y177" s="79">
        <v>435307</v>
      </c>
      <c r="Z177" s="79">
        <v>435307</v>
      </c>
      <c r="AA177" s="79">
        <v>435307</v>
      </c>
      <c r="AB177" s="79">
        <v>435307</v>
      </c>
    </row>
    <row r="178" spans="1:28" ht="15" customHeight="1">
      <c r="A178" s="47" t="s">
        <v>368</v>
      </c>
      <c r="B178" s="48" t="s">
        <v>369</v>
      </c>
      <c r="C178" s="49" t="s">
        <v>350</v>
      </c>
      <c r="D178" s="47" t="s">
        <v>244</v>
      </c>
      <c r="E178" s="47" t="s">
        <v>265</v>
      </c>
      <c r="F178" s="47" t="s">
        <v>245</v>
      </c>
      <c r="G178" s="47" t="s">
        <v>249</v>
      </c>
      <c r="H178" s="47" t="s">
        <v>261</v>
      </c>
      <c r="I178" s="47"/>
      <c r="J178" s="47"/>
      <c r="K178" s="47"/>
      <c r="L178" s="47"/>
      <c r="M178" s="47" t="s">
        <v>246</v>
      </c>
      <c r="N178" s="47" t="s">
        <v>260</v>
      </c>
      <c r="O178" s="47" t="s">
        <v>247</v>
      </c>
      <c r="P178" s="48" t="s">
        <v>351</v>
      </c>
      <c r="Q178" s="48"/>
      <c r="R178" s="79">
        <v>0</v>
      </c>
      <c r="S178" s="79">
        <v>6787000</v>
      </c>
      <c r="T178" s="79">
        <v>0</v>
      </c>
      <c r="U178" s="79">
        <v>6787000</v>
      </c>
      <c r="V178" s="79">
        <v>0</v>
      </c>
      <c r="W178" s="79">
        <v>6787000</v>
      </c>
      <c r="X178" s="79">
        <v>0</v>
      </c>
      <c r="Y178" s="79">
        <v>6787000</v>
      </c>
      <c r="Z178" s="79">
        <v>6787000</v>
      </c>
      <c r="AA178" s="79">
        <v>6787000</v>
      </c>
      <c r="AB178" s="79">
        <v>6787000</v>
      </c>
    </row>
    <row r="179" spans="1:28" ht="15" customHeight="1">
      <c r="A179" s="47" t="s">
        <v>372</v>
      </c>
      <c r="B179" s="48" t="s">
        <v>373</v>
      </c>
      <c r="C179" s="49" t="s">
        <v>292</v>
      </c>
      <c r="D179" s="47" t="s">
        <v>244</v>
      </c>
      <c r="E179" s="47" t="s">
        <v>245</v>
      </c>
      <c r="F179" s="47" t="s">
        <v>245</v>
      </c>
      <c r="G179" s="47" t="s">
        <v>245</v>
      </c>
      <c r="H179" s="47" t="s">
        <v>261</v>
      </c>
      <c r="I179" s="47" t="s">
        <v>261</v>
      </c>
      <c r="J179" s="47"/>
      <c r="K179" s="47"/>
      <c r="L179" s="47"/>
      <c r="M179" s="47" t="s">
        <v>246</v>
      </c>
      <c r="N179" s="47" t="s">
        <v>260</v>
      </c>
      <c r="O179" s="47" t="s">
        <v>247</v>
      </c>
      <c r="P179" s="48" t="s">
        <v>293</v>
      </c>
      <c r="Q179" s="48"/>
      <c r="R179" s="79">
        <v>530000000</v>
      </c>
      <c r="S179" s="79">
        <v>0</v>
      </c>
      <c r="T179" s="79">
        <v>0</v>
      </c>
      <c r="U179" s="79">
        <v>530000000</v>
      </c>
      <c r="V179" s="79">
        <v>0</v>
      </c>
      <c r="W179" s="79">
        <v>278755136</v>
      </c>
      <c r="X179" s="79">
        <v>251244864</v>
      </c>
      <c r="Y179" s="79">
        <v>278755136</v>
      </c>
      <c r="Z179" s="79">
        <v>278755136</v>
      </c>
      <c r="AA179" s="79">
        <v>278755136</v>
      </c>
      <c r="AB179" s="79">
        <v>278755136</v>
      </c>
    </row>
    <row r="180" spans="1:28" ht="15" customHeight="1">
      <c r="A180" s="47" t="s">
        <v>372</v>
      </c>
      <c r="B180" s="48" t="s">
        <v>373</v>
      </c>
      <c r="C180" s="49" t="s">
        <v>294</v>
      </c>
      <c r="D180" s="47" t="s">
        <v>244</v>
      </c>
      <c r="E180" s="47" t="s">
        <v>245</v>
      </c>
      <c r="F180" s="47" t="s">
        <v>245</v>
      </c>
      <c r="G180" s="47" t="s">
        <v>245</v>
      </c>
      <c r="H180" s="47" t="s">
        <v>261</v>
      </c>
      <c r="I180" s="47" t="s">
        <v>295</v>
      </c>
      <c r="J180" s="47"/>
      <c r="K180" s="47"/>
      <c r="L180" s="47"/>
      <c r="M180" s="47" t="s">
        <v>246</v>
      </c>
      <c r="N180" s="47" t="s">
        <v>260</v>
      </c>
      <c r="O180" s="47" t="s">
        <v>247</v>
      </c>
      <c r="P180" s="48" t="s">
        <v>296</v>
      </c>
      <c r="Q180" s="48"/>
      <c r="R180" s="79">
        <v>13000000</v>
      </c>
      <c r="S180" s="79">
        <v>0</v>
      </c>
      <c r="T180" s="79">
        <v>0</v>
      </c>
      <c r="U180" s="79">
        <v>13000000</v>
      </c>
      <c r="V180" s="79">
        <v>0</v>
      </c>
      <c r="W180" s="79">
        <v>6341001</v>
      </c>
      <c r="X180" s="79">
        <v>6658999</v>
      </c>
      <c r="Y180" s="79">
        <v>6341001</v>
      </c>
      <c r="Z180" s="79">
        <v>6341001</v>
      </c>
      <c r="AA180" s="79">
        <v>6341001</v>
      </c>
      <c r="AB180" s="79">
        <v>6341001</v>
      </c>
    </row>
    <row r="181" spans="1:28" ht="15" customHeight="1">
      <c r="A181" s="47" t="s">
        <v>372</v>
      </c>
      <c r="B181" s="48" t="s">
        <v>373</v>
      </c>
      <c r="C181" s="49" t="s">
        <v>297</v>
      </c>
      <c r="D181" s="47" t="s">
        <v>244</v>
      </c>
      <c r="E181" s="47" t="s">
        <v>245</v>
      </c>
      <c r="F181" s="47" t="s">
        <v>245</v>
      </c>
      <c r="G181" s="47" t="s">
        <v>245</v>
      </c>
      <c r="H181" s="47" t="s">
        <v>261</v>
      </c>
      <c r="I181" s="47" t="s">
        <v>298</v>
      </c>
      <c r="J181" s="47"/>
      <c r="K181" s="47"/>
      <c r="L181" s="47"/>
      <c r="M181" s="47" t="s">
        <v>246</v>
      </c>
      <c r="N181" s="47" t="s">
        <v>260</v>
      </c>
      <c r="O181" s="47" t="s">
        <v>247</v>
      </c>
      <c r="P181" s="48" t="s">
        <v>299</v>
      </c>
      <c r="Q181" s="48"/>
      <c r="R181" s="79">
        <v>7605000</v>
      </c>
      <c r="S181" s="79">
        <v>0</v>
      </c>
      <c r="T181" s="79">
        <v>7605000</v>
      </c>
      <c r="U181" s="79">
        <v>0</v>
      </c>
      <c r="V181" s="79">
        <v>0</v>
      </c>
      <c r="W181" s="79">
        <v>0</v>
      </c>
      <c r="X181" s="79">
        <v>0</v>
      </c>
      <c r="Y181" s="79">
        <v>0</v>
      </c>
      <c r="Z181" s="79">
        <v>0</v>
      </c>
      <c r="AA181" s="79">
        <v>0</v>
      </c>
      <c r="AB181" s="79">
        <v>0</v>
      </c>
    </row>
    <row r="182" spans="1:28" ht="15" customHeight="1">
      <c r="A182" s="47" t="s">
        <v>372</v>
      </c>
      <c r="B182" s="48" t="s">
        <v>373</v>
      </c>
      <c r="C182" s="49" t="s">
        <v>300</v>
      </c>
      <c r="D182" s="47" t="s">
        <v>244</v>
      </c>
      <c r="E182" s="47" t="s">
        <v>245</v>
      </c>
      <c r="F182" s="47" t="s">
        <v>245</v>
      </c>
      <c r="G182" s="47" t="s">
        <v>245</v>
      </c>
      <c r="H182" s="47" t="s">
        <v>261</v>
      </c>
      <c r="I182" s="47" t="s">
        <v>301</v>
      </c>
      <c r="J182" s="47"/>
      <c r="K182" s="47"/>
      <c r="L182" s="47"/>
      <c r="M182" s="47" t="s">
        <v>246</v>
      </c>
      <c r="N182" s="47" t="s">
        <v>260</v>
      </c>
      <c r="O182" s="47" t="s">
        <v>247</v>
      </c>
      <c r="P182" s="48" t="s">
        <v>302</v>
      </c>
      <c r="Q182" s="48"/>
      <c r="R182" s="79">
        <v>52000000</v>
      </c>
      <c r="S182" s="79">
        <v>4445441</v>
      </c>
      <c r="T182" s="79">
        <v>0</v>
      </c>
      <c r="U182" s="79">
        <v>56445441</v>
      </c>
      <c r="V182" s="79">
        <v>0</v>
      </c>
      <c r="W182" s="79">
        <v>56445441</v>
      </c>
      <c r="X182" s="79">
        <v>0</v>
      </c>
      <c r="Y182" s="79">
        <v>56445441</v>
      </c>
      <c r="Z182" s="79">
        <v>56445441</v>
      </c>
      <c r="AA182" s="79">
        <v>56445441</v>
      </c>
      <c r="AB182" s="79">
        <v>56445441</v>
      </c>
    </row>
    <row r="183" spans="1:28" ht="15" customHeight="1">
      <c r="A183" s="47" t="s">
        <v>372</v>
      </c>
      <c r="B183" s="48" t="s">
        <v>373</v>
      </c>
      <c r="C183" s="49" t="s">
        <v>303</v>
      </c>
      <c r="D183" s="47" t="s">
        <v>244</v>
      </c>
      <c r="E183" s="47" t="s">
        <v>245</v>
      </c>
      <c r="F183" s="47" t="s">
        <v>245</v>
      </c>
      <c r="G183" s="47" t="s">
        <v>245</v>
      </c>
      <c r="H183" s="47" t="s">
        <v>261</v>
      </c>
      <c r="I183" s="47" t="s">
        <v>304</v>
      </c>
      <c r="J183" s="47"/>
      <c r="K183" s="47"/>
      <c r="L183" s="47"/>
      <c r="M183" s="47" t="s">
        <v>246</v>
      </c>
      <c r="N183" s="47" t="s">
        <v>260</v>
      </c>
      <c r="O183" s="47" t="s">
        <v>247</v>
      </c>
      <c r="P183" s="48" t="s">
        <v>305</v>
      </c>
      <c r="Q183" s="48"/>
      <c r="R183" s="79">
        <v>21000000</v>
      </c>
      <c r="S183" s="79">
        <v>0</v>
      </c>
      <c r="T183" s="79">
        <v>0</v>
      </c>
      <c r="U183" s="79">
        <v>21000000</v>
      </c>
      <c r="V183" s="79">
        <v>0</v>
      </c>
      <c r="W183" s="79">
        <v>8320533</v>
      </c>
      <c r="X183" s="79">
        <v>12679467</v>
      </c>
      <c r="Y183" s="79">
        <v>8320533</v>
      </c>
      <c r="Z183" s="79">
        <v>8320533</v>
      </c>
      <c r="AA183" s="79">
        <v>8320533</v>
      </c>
      <c r="AB183" s="79">
        <v>8320533</v>
      </c>
    </row>
    <row r="184" spans="1:28" ht="15" customHeight="1">
      <c r="A184" s="47" t="s">
        <v>372</v>
      </c>
      <c r="B184" s="48" t="s">
        <v>373</v>
      </c>
      <c r="C184" s="49" t="s">
        <v>306</v>
      </c>
      <c r="D184" s="47" t="s">
        <v>244</v>
      </c>
      <c r="E184" s="47" t="s">
        <v>245</v>
      </c>
      <c r="F184" s="47" t="s">
        <v>245</v>
      </c>
      <c r="G184" s="47" t="s">
        <v>245</v>
      </c>
      <c r="H184" s="47" t="s">
        <v>261</v>
      </c>
      <c r="I184" s="47" t="s">
        <v>307</v>
      </c>
      <c r="J184" s="47"/>
      <c r="K184" s="47"/>
      <c r="L184" s="47"/>
      <c r="M184" s="47" t="s">
        <v>246</v>
      </c>
      <c r="N184" s="47" t="s">
        <v>260</v>
      </c>
      <c r="O184" s="47" t="s">
        <v>247</v>
      </c>
      <c r="P184" s="48" t="s">
        <v>308</v>
      </c>
      <c r="Q184" s="48"/>
      <c r="R184" s="79">
        <v>68000000</v>
      </c>
      <c r="S184" s="79">
        <v>0</v>
      </c>
      <c r="T184" s="79">
        <v>0</v>
      </c>
      <c r="U184" s="79">
        <v>68000000</v>
      </c>
      <c r="V184" s="79">
        <v>0</v>
      </c>
      <c r="W184" s="79">
        <v>0</v>
      </c>
      <c r="X184" s="79">
        <v>68000000</v>
      </c>
      <c r="Y184" s="79">
        <v>0</v>
      </c>
      <c r="Z184" s="79">
        <v>0</v>
      </c>
      <c r="AA184" s="79">
        <v>0</v>
      </c>
      <c r="AB184" s="79">
        <v>0</v>
      </c>
    </row>
    <row r="185" spans="1:28" ht="15" customHeight="1">
      <c r="A185" s="47" t="s">
        <v>372</v>
      </c>
      <c r="B185" s="48" t="s">
        <v>373</v>
      </c>
      <c r="C185" s="49" t="s">
        <v>309</v>
      </c>
      <c r="D185" s="47" t="s">
        <v>244</v>
      </c>
      <c r="E185" s="47" t="s">
        <v>245</v>
      </c>
      <c r="F185" s="47" t="s">
        <v>245</v>
      </c>
      <c r="G185" s="47" t="s">
        <v>245</v>
      </c>
      <c r="H185" s="47" t="s">
        <v>261</v>
      </c>
      <c r="I185" s="47" t="s">
        <v>310</v>
      </c>
      <c r="J185" s="47"/>
      <c r="K185" s="47"/>
      <c r="L185" s="47"/>
      <c r="M185" s="47" t="s">
        <v>246</v>
      </c>
      <c r="N185" s="47" t="s">
        <v>260</v>
      </c>
      <c r="O185" s="47" t="s">
        <v>247</v>
      </c>
      <c r="P185" s="48" t="s">
        <v>311</v>
      </c>
      <c r="Q185" s="48"/>
      <c r="R185" s="79">
        <v>31000000</v>
      </c>
      <c r="S185" s="79">
        <v>0</v>
      </c>
      <c r="T185" s="79">
        <v>0</v>
      </c>
      <c r="U185" s="79">
        <v>31000000</v>
      </c>
      <c r="V185" s="79">
        <v>0</v>
      </c>
      <c r="W185" s="79">
        <v>7402506</v>
      </c>
      <c r="X185" s="79">
        <v>23597494</v>
      </c>
      <c r="Y185" s="79">
        <v>7402506</v>
      </c>
      <c r="Z185" s="79">
        <v>7402506</v>
      </c>
      <c r="AA185" s="79">
        <v>7402506</v>
      </c>
      <c r="AB185" s="79">
        <v>7402506</v>
      </c>
    </row>
    <row r="186" spans="1:28" ht="15" customHeight="1">
      <c r="A186" s="47" t="s">
        <v>372</v>
      </c>
      <c r="B186" s="48" t="s">
        <v>373</v>
      </c>
      <c r="C186" s="49" t="s">
        <v>312</v>
      </c>
      <c r="D186" s="47" t="s">
        <v>244</v>
      </c>
      <c r="E186" s="47" t="s">
        <v>245</v>
      </c>
      <c r="F186" s="47" t="s">
        <v>245</v>
      </c>
      <c r="G186" s="47" t="s">
        <v>245</v>
      </c>
      <c r="H186" s="47" t="s">
        <v>261</v>
      </c>
      <c r="I186" s="47" t="s">
        <v>258</v>
      </c>
      <c r="J186" s="47"/>
      <c r="K186" s="47"/>
      <c r="L186" s="47"/>
      <c r="M186" s="47" t="s">
        <v>246</v>
      </c>
      <c r="N186" s="47" t="s">
        <v>260</v>
      </c>
      <c r="O186" s="47" t="s">
        <v>247</v>
      </c>
      <c r="P186" s="48" t="s">
        <v>313</v>
      </c>
      <c r="Q186" s="48"/>
      <c r="R186" s="79">
        <v>8000000</v>
      </c>
      <c r="S186" s="79">
        <v>2500000</v>
      </c>
      <c r="T186" s="79">
        <v>0</v>
      </c>
      <c r="U186" s="79">
        <v>10500000</v>
      </c>
      <c r="V186" s="79">
        <v>0</v>
      </c>
      <c r="W186" s="79">
        <v>8374380</v>
      </c>
      <c r="X186" s="79">
        <v>2125620</v>
      </c>
      <c r="Y186" s="79">
        <v>8374380</v>
      </c>
      <c r="Z186" s="79">
        <v>8374380</v>
      </c>
      <c r="AA186" s="79">
        <v>8374380</v>
      </c>
      <c r="AB186" s="79">
        <v>8374380</v>
      </c>
    </row>
    <row r="187" spans="1:28" ht="15" customHeight="1">
      <c r="A187" s="47" t="s">
        <v>372</v>
      </c>
      <c r="B187" s="48" t="s">
        <v>373</v>
      </c>
      <c r="C187" s="49" t="s">
        <v>314</v>
      </c>
      <c r="D187" s="47" t="s">
        <v>244</v>
      </c>
      <c r="E187" s="47" t="s">
        <v>245</v>
      </c>
      <c r="F187" s="47" t="s">
        <v>245</v>
      </c>
      <c r="G187" s="47" t="s">
        <v>249</v>
      </c>
      <c r="H187" s="47" t="s">
        <v>261</v>
      </c>
      <c r="I187" s="47"/>
      <c r="J187" s="47"/>
      <c r="K187" s="47"/>
      <c r="L187" s="47"/>
      <c r="M187" s="47" t="s">
        <v>246</v>
      </c>
      <c r="N187" s="47" t="s">
        <v>260</v>
      </c>
      <c r="O187" s="47" t="s">
        <v>247</v>
      </c>
      <c r="P187" s="48" t="s">
        <v>315</v>
      </c>
      <c r="Q187" s="48"/>
      <c r="R187" s="79">
        <v>73000000</v>
      </c>
      <c r="S187" s="79">
        <v>0</v>
      </c>
      <c r="T187" s="79">
        <v>0</v>
      </c>
      <c r="U187" s="79">
        <v>73000000</v>
      </c>
      <c r="V187" s="79">
        <v>0</v>
      </c>
      <c r="W187" s="79">
        <v>37193100</v>
      </c>
      <c r="X187" s="79">
        <v>35806900</v>
      </c>
      <c r="Y187" s="79">
        <v>37193100</v>
      </c>
      <c r="Z187" s="79">
        <v>37193100</v>
      </c>
      <c r="AA187" s="79">
        <v>37193100</v>
      </c>
      <c r="AB187" s="79">
        <v>37193100</v>
      </c>
    </row>
    <row r="188" spans="1:28" ht="15" customHeight="1">
      <c r="A188" s="47" t="s">
        <v>372</v>
      </c>
      <c r="B188" s="48" t="s">
        <v>373</v>
      </c>
      <c r="C188" s="49" t="s">
        <v>316</v>
      </c>
      <c r="D188" s="47" t="s">
        <v>244</v>
      </c>
      <c r="E188" s="47" t="s">
        <v>245</v>
      </c>
      <c r="F188" s="47" t="s">
        <v>245</v>
      </c>
      <c r="G188" s="47" t="s">
        <v>249</v>
      </c>
      <c r="H188" s="47" t="s">
        <v>263</v>
      </c>
      <c r="I188" s="47"/>
      <c r="J188" s="47"/>
      <c r="K188" s="47"/>
      <c r="L188" s="47"/>
      <c r="M188" s="47" t="s">
        <v>246</v>
      </c>
      <c r="N188" s="47" t="s">
        <v>260</v>
      </c>
      <c r="O188" s="47" t="s">
        <v>247</v>
      </c>
      <c r="P188" s="48" t="s">
        <v>317</v>
      </c>
      <c r="Q188" s="48"/>
      <c r="R188" s="79">
        <v>52000000</v>
      </c>
      <c r="S188" s="79">
        <v>0</v>
      </c>
      <c r="T188" s="79">
        <v>0</v>
      </c>
      <c r="U188" s="79">
        <v>52000000</v>
      </c>
      <c r="V188" s="79">
        <v>0</v>
      </c>
      <c r="W188" s="79">
        <v>26347700</v>
      </c>
      <c r="X188" s="79">
        <v>25652300</v>
      </c>
      <c r="Y188" s="79">
        <v>26347700</v>
      </c>
      <c r="Z188" s="79">
        <v>26347700</v>
      </c>
      <c r="AA188" s="79">
        <v>26347700</v>
      </c>
      <c r="AB188" s="79">
        <v>26347700</v>
      </c>
    </row>
    <row r="189" spans="1:28" ht="15" customHeight="1">
      <c r="A189" s="47" t="s">
        <v>372</v>
      </c>
      <c r="B189" s="48" t="s">
        <v>373</v>
      </c>
      <c r="C189" s="49" t="s">
        <v>318</v>
      </c>
      <c r="D189" s="47" t="s">
        <v>244</v>
      </c>
      <c r="E189" s="47" t="s">
        <v>245</v>
      </c>
      <c r="F189" s="47" t="s">
        <v>245</v>
      </c>
      <c r="G189" s="47" t="s">
        <v>249</v>
      </c>
      <c r="H189" s="47" t="s">
        <v>295</v>
      </c>
      <c r="I189" s="47"/>
      <c r="J189" s="47"/>
      <c r="K189" s="47"/>
      <c r="L189" s="47"/>
      <c r="M189" s="47" t="s">
        <v>246</v>
      </c>
      <c r="N189" s="47" t="s">
        <v>260</v>
      </c>
      <c r="O189" s="47" t="s">
        <v>247</v>
      </c>
      <c r="P189" s="48" t="s">
        <v>319</v>
      </c>
      <c r="Q189" s="48"/>
      <c r="R189" s="79">
        <v>28000000</v>
      </c>
      <c r="S189" s="79">
        <v>0</v>
      </c>
      <c r="T189" s="79">
        <v>0</v>
      </c>
      <c r="U189" s="79">
        <v>28000000</v>
      </c>
      <c r="V189" s="79">
        <v>0</v>
      </c>
      <c r="W189" s="79">
        <v>15519500</v>
      </c>
      <c r="X189" s="79">
        <v>12480500</v>
      </c>
      <c r="Y189" s="79">
        <v>15519500</v>
      </c>
      <c r="Z189" s="79">
        <v>15519500</v>
      </c>
      <c r="AA189" s="79">
        <v>15519500</v>
      </c>
      <c r="AB189" s="79">
        <v>15519500</v>
      </c>
    </row>
    <row r="190" spans="1:28" ht="15" customHeight="1">
      <c r="A190" s="47" t="s">
        <v>372</v>
      </c>
      <c r="B190" s="48" t="s">
        <v>373</v>
      </c>
      <c r="C190" s="49" t="s">
        <v>320</v>
      </c>
      <c r="D190" s="47" t="s">
        <v>244</v>
      </c>
      <c r="E190" s="47" t="s">
        <v>245</v>
      </c>
      <c r="F190" s="47" t="s">
        <v>245</v>
      </c>
      <c r="G190" s="47" t="s">
        <v>249</v>
      </c>
      <c r="H190" s="47" t="s">
        <v>298</v>
      </c>
      <c r="I190" s="47"/>
      <c r="J190" s="47"/>
      <c r="K190" s="47"/>
      <c r="L190" s="47"/>
      <c r="M190" s="47" t="s">
        <v>246</v>
      </c>
      <c r="N190" s="47" t="s">
        <v>260</v>
      </c>
      <c r="O190" s="47" t="s">
        <v>247</v>
      </c>
      <c r="P190" s="48" t="s">
        <v>321</v>
      </c>
      <c r="Q190" s="48"/>
      <c r="R190" s="79">
        <v>8000000</v>
      </c>
      <c r="S190" s="79">
        <v>0</v>
      </c>
      <c r="T190" s="79">
        <v>0</v>
      </c>
      <c r="U190" s="79">
        <v>8000000</v>
      </c>
      <c r="V190" s="79">
        <v>0</v>
      </c>
      <c r="W190" s="79">
        <v>4891200</v>
      </c>
      <c r="X190" s="79">
        <v>3108800</v>
      </c>
      <c r="Y190" s="79">
        <v>4891200</v>
      </c>
      <c r="Z190" s="79">
        <v>4891200</v>
      </c>
      <c r="AA190" s="79">
        <v>4891200</v>
      </c>
      <c r="AB190" s="79">
        <v>4891200</v>
      </c>
    </row>
    <row r="191" spans="1:28" ht="15" customHeight="1">
      <c r="A191" s="47" t="s">
        <v>372</v>
      </c>
      <c r="B191" s="48" t="s">
        <v>373</v>
      </c>
      <c r="C191" s="49" t="s">
        <v>322</v>
      </c>
      <c r="D191" s="47" t="s">
        <v>244</v>
      </c>
      <c r="E191" s="47" t="s">
        <v>245</v>
      </c>
      <c r="F191" s="47" t="s">
        <v>245</v>
      </c>
      <c r="G191" s="47" t="s">
        <v>249</v>
      </c>
      <c r="H191" s="47" t="s">
        <v>301</v>
      </c>
      <c r="I191" s="47"/>
      <c r="J191" s="47"/>
      <c r="K191" s="47"/>
      <c r="L191" s="47"/>
      <c r="M191" s="47" t="s">
        <v>246</v>
      </c>
      <c r="N191" s="47" t="s">
        <v>260</v>
      </c>
      <c r="O191" s="47" t="s">
        <v>247</v>
      </c>
      <c r="P191" s="48" t="s">
        <v>323</v>
      </c>
      <c r="Q191" s="48"/>
      <c r="R191" s="79">
        <v>21000000</v>
      </c>
      <c r="S191" s="79">
        <v>0</v>
      </c>
      <c r="T191" s="79">
        <v>0</v>
      </c>
      <c r="U191" s="79">
        <v>21000000</v>
      </c>
      <c r="V191" s="79">
        <v>0</v>
      </c>
      <c r="W191" s="79">
        <v>11641600</v>
      </c>
      <c r="X191" s="79">
        <v>9358400</v>
      </c>
      <c r="Y191" s="79">
        <v>11641600</v>
      </c>
      <c r="Z191" s="79">
        <v>11641600</v>
      </c>
      <c r="AA191" s="79">
        <v>11641600</v>
      </c>
      <c r="AB191" s="79">
        <v>11641600</v>
      </c>
    </row>
    <row r="192" spans="1:28" ht="15" customHeight="1">
      <c r="A192" s="47" t="s">
        <v>372</v>
      </c>
      <c r="B192" s="48" t="s">
        <v>373</v>
      </c>
      <c r="C192" s="49" t="s">
        <v>324</v>
      </c>
      <c r="D192" s="47" t="s">
        <v>244</v>
      </c>
      <c r="E192" s="47" t="s">
        <v>245</v>
      </c>
      <c r="F192" s="47" t="s">
        <v>245</v>
      </c>
      <c r="G192" s="47" t="s">
        <v>249</v>
      </c>
      <c r="H192" s="47" t="s">
        <v>304</v>
      </c>
      <c r="I192" s="47"/>
      <c r="J192" s="47"/>
      <c r="K192" s="47"/>
      <c r="L192" s="47"/>
      <c r="M192" s="47" t="s">
        <v>246</v>
      </c>
      <c r="N192" s="47" t="s">
        <v>260</v>
      </c>
      <c r="O192" s="47" t="s">
        <v>247</v>
      </c>
      <c r="P192" s="48" t="s">
        <v>325</v>
      </c>
      <c r="Q192" s="48"/>
      <c r="R192" s="79">
        <v>3000000</v>
      </c>
      <c r="S192" s="79">
        <v>9000000</v>
      </c>
      <c r="T192" s="79">
        <v>0</v>
      </c>
      <c r="U192" s="79">
        <v>12000000</v>
      </c>
      <c r="V192" s="79">
        <v>0</v>
      </c>
      <c r="W192" s="79">
        <v>7557150</v>
      </c>
      <c r="X192" s="79">
        <v>4442850</v>
      </c>
      <c r="Y192" s="79">
        <v>7557150</v>
      </c>
      <c r="Z192" s="79">
        <v>7557150</v>
      </c>
      <c r="AA192" s="79">
        <v>7557150</v>
      </c>
      <c r="AB192" s="79">
        <v>7557150</v>
      </c>
    </row>
    <row r="193" spans="1:28" ht="15" customHeight="1">
      <c r="A193" s="47" t="s">
        <v>372</v>
      </c>
      <c r="B193" s="48" t="s">
        <v>373</v>
      </c>
      <c r="C193" s="49" t="s">
        <v>326</v>
      </c>
      <c r="D193" s="47" t="s">
        <v>244</v>
      </c>
      <c r="E193" s="47" t="s">
        <v>245</v>
      </c>
      <c r="F193" s="47" t="s">
        <v>245</v>
      </c>
      <c r="G193" s="47" t="s">
        <v>249</v>
      </c>
      <c r="H193" s="47" t="s">
        <v>327</v>
      </c>
      <c r="I193" s="47"/>
      <c r="J193" s="47"/>
      <c r="K193" s="47"/>
      <c r="L193" s="47"/>
      <c r="M193" s="47" t="s">
        <v>246</v>
      </c>
      <c r="N193" s="47" t="s">
        <v>260</v>
      </c>
      <c r="O193" s="47" t="s">
        <v>247</v>
      </c>
      <c r="P193" s="48" t="s">
        <v>328</v>
      </c>
      <c r="Q193" s="48"/>
      <c r="R193" s="79">
        <v>3000000</v>
      </c>
      <c r="S193" s="79">
        <v>0</v>
      </c>
      <c r="T193" s="79">
        <v>3000000</v>
      </c>
      <c r="U193" s="79">
        <v>0</v>
      </c>
      <c r="V193" s="79">
        <v>0</v>
      </c>
      <c r="W193" s="79">
        <v>0</v>
      </c>
      <c r="X193" s="79">
        <v>0</v>
      </c>
      <c r="Y193" s="79">
        <v>0</v>
      </c>
      <c r="Z193" s="79">
        <v>0</v>
      </c>
      <c r="AA193" s="79">
        <v>0</v>
      </c>
      <c r="AB193" s="79">
        <v>0</v>
      </c>
    </row>
    <row r="194" spans="1:28" ht="15" customHeight="1">
      <c r="A194" s="47" t="s">
        <v>372</v>
      </c>
      <c r="B194" s="48" t="s">
        <v>373</v>
      </c>
      <c r="C194" s="49" t="s">
        <v>329</v>
      </c>
      <c r="D194" s="47" t="s">
        <v>244</v>
      </c>
      <c r="E194" s="47" t="s">
        <v>245</v>
      </c>
      <c r="F194" s="47" t="s">
        <v>245</v>
      </c>
      <c r="G194" s="47" t="s">
        <v>249</v>
      </c>
      <c r="H194" s="47" t="s">
        <v>307</v>
      </c>
      <c r="I194" s="47"/>
      <c r="J194" s="47"/>
      <c r="K194" s="47"/>
      <c r="L194" s="47"/>
      <c r="M194" s="47" t="s">
        <v>246</v>
      </c>
      <c r="N194" s="47" t="s">
        <v>260</v>
      </c>
      <c r="O194" s="47" t="s">
        <v>247</v>
      </c>
      <c r="P194" s="48" t="s">
        <v>330</v>
      </c>
      <c r="Q194" s="48"/>
      <c r="R194" s="79">
        <v>6000000</v>
      </c>
      <c r="S194" s="79">
        <v>0</v>
      </c>
      <c r="T194" s="79">
        <v>6000000</v>
      </c>
      <c r="U194" s="79">
        <v>0</v>
      </c>
      <c r="V194" s="79">
        <v>0</v>
      </c>
      <c r="W194" s="79">
        <v>0</v>
      </c>
      <c r="X194" s="79">
        <v>0</v>
      </c>
      <c r="Y194" s="79">
        <v>0</v>
      </c>
      <c r="Z194" s="79">
        <v>0</v>
      </c>
      <c r="AA194" s="79">
        <v>0</v>
      </c>
      <c r="AB194" s="79">
        <v>0</v>
      </c>
    </row>
    <row r="195" spans="1:28" ht="15" customHeight="1">
      <c r="A195" s="47" t="s">
        <v>372</v>
      </c>
      <c r="B195" s="48" t="s">
        <v>373</v>
      </c>
      <c r="C195" s="49" t="s">
        <v>331</v>
      </c>
      <c r="D195" s="47" t="s">
        <v>244</v>
      </c>
      <c r="E195" s="47" t="s">
        <v>245</v>
      </c>
      <c r="F195" s="47" t="s">
        <v>245</v>
      </c>
      <c r="G195" s="47" t="s">
        <v>251</v>
      </c>
      <c r="H195" s="47" t="s">
        <v>261</v>
      </c>
      <c r="I195" s="47" t="s">
        <v>261</v>
      </c>
      <c r="J195" s="47"/>
      <c r="K195" s="47"/>
      <c r="L195" s="47"/>
      <c r="M195" s="47" t="s">
        <v>246</v>
      </c>
      <c r="N195" s="47" t="s">
        <v>260</v>
      </c>
      <c r="O195" s="47" t="s">
        <v>247</v>
      </c>
      <c r="P195" s="48" t="s">
        <v>332</v>
      </c>
      <c r="Q195" s="48"/>
      <c r="R195" s="79">
        <v>34000000</v>
      </c>
      <c r="S195" s="79">
        <v>0</v>
      </c>
      <c r="T195" s="79">
        <v>0</v>
      </c>
      <c r="U195" s="79">
        <v>34000000</v>
      </c>
      <c r="V195" s="79">
        <v>0</v>
      </c>
      <c r="W195" s="79">
        <v>8722183</v>
      </c>
      <c r="X195" s="79">
        <v>25277817</v>
      </c>
      <c r="Y195" s="79">
        <v>8722183</v>
      </c>
      <c r="Z195" s="79">
        <v>8722183</v>
      </c>
      <c r="AA195" s="79">
        <v>8722183</v>
      </c>
      <c r="AB195" s="79">
        <v>8722183</v>
      </c>
    </row>
    <row r="196" spans="1:28" ht="15" customHeight="1">
      <c r="A196" s="47" t="s">
        <v>372</v>
      </c>
      <c r="B196" s="48" t="s">
        <v>373</v>
      </c>
      <c r="C196" s="49" t="s">
        <v>333</v>
      </c>
      <c r="D196" s="47" t="s">
        <v>244</v>
      </c>
      <c r="E196" s="47" t="s">
        <v>245</v>
      </c>
      <c r="F196" s="47" t="s">
        <v>245</v>
      </c>
      <c r="G196" s="47" t="s">
        <v>251</v>
      </c>
      <c r="H196" s="47" t="s">
        <v>261</v>
      </c>
      <c r="I196" s="47" t="s">
        <v>334</v>
      </c>
      <c r="J196" s="47"/>
      <c r="K196" s="47"/>
      <c r="L196" s="47"/>
      <c r="M196" s="47" t="s">
        <v>246</v>
      </c>
      <c r="N196" s="47" t="s">
        <v>260</v>
      </c>
      <c r="O196" s="47" t="s">
        <v>247</v>
      </c>
      <c r="P196" s="48" t="s">
        <v>335</v>
      </c>
      <c r="Q196" s="48"/>
      <c r="R196" s="79">
        <v>3000000</v>
      </c>
      <c r="S196" s="79">
        <v>0</v>
      </c>
      <c r="T196" s="79">
        <v>0</v>
      </c>
      <c r="U196" s="79">
        <v>3000000</v>
      </c>
      <c r="V196" s="79">
        <v>0</v>
      </c>
      <c r="W196" s="79">
        <v>692179</v>
      </c>
      <c r="X196" s="79">
        <v>2307821</v>
      </c>
      <c r="Y196" s="79">
        <v>692179</v>
      </c>
      <c r="Z196" s="79">
        <v>692179</v>
      </c>
      <c r="AA196" s="79">
        <v>692179</v>
      </c>
      <c r="AB196" s="79">
        <v>692179</v>
      </c>
    </row>
    <row r="197" spans="1:28" ht="15" customHeight="1">
      <c r="A197" s="47" t="s">
        <v>372</v>
      </c>
      <c r="B197" s="48" t="s">
        <v>373</v>
      </c>
      <c r="C197" s="49" t="s">
        <v>336</v>
      </c>
      <c r="D197" s="47" t="s">
        <v>244</v>
      </c>
      <c r="E197" s="47" t="s">
        <v>245</v>
      </c>
      <c r="F197" s="47" t="s">
        <v>245</v>
      </c>
      <c r="G197" s="47" t="s">
        <v>251</v>
      </c>
      <c r="H197" s="47" t="s">
        <v>263</v>
      </c>
      <c r="I197" s="47"/>
      <c r="J197" s="47"/>
      <c r="K197" s="47"/>
      <c r="L197" s="47"/>
      <c r="M197" s="47" t="s">
        <v>246</v>
      </c>
      <c r="N197" s="47" t="s">
        <v>260</v>
      </c>
      <c r="O197" s="47" t="s">
        <v>247</v>
      </c>
      <c r="P197" s="48" t="s">
        <v>337</v>
      </c>
      <c r="Q197" s="48"/>
      <c r="R197" s="79">
        <v>15000000</v>
      </c>
      <c r="S197" s="79">
        <v>0</v>
      </c>
      <c r="T197" s="79">
        <v>0</v>
      </c>
      <c r="U197" s="79">
        <v>15000000</v>
      </c>
      <c r="V197" s="79">
        <v>0</v>
      </c>
      <c r="W197" s="79">
        <v>14129802</v>
      </c>
      <c r="X197" s="79">
        <v>870198</v>
      </c>
      <c r="Y197" s="79">
        <v>14129802</v>
      </c>
      <c r="Z197" s="79">
        <v>14129802</v>
      </c>
      <c r="AA197" s="79">
        <v>14129802</v>
      </c>
      <c r="AB197" s="79">
        <v>14129802</v>
      </c>
    </row>
    <row r="198" spans="1:28" ht="15" customHeight="1">
      <c r="A198" s="47" t="s">
        <v>372</v>
      </c>
      <c r="B198" s="48" t="s">
        <v>373</v>
      </c>
      <c r="C198" s="49" t="s">
        <v>370</v>
      </c>
      <c r="D198" s="47" t="s">
        <v>244</v>
      </c>
      <c r="E198" s="47" t="s">
        <v>249</v>
      </c>
      <c r="F198" s="47" t="s">
        <v>249</v>
      </c>
      <c r="G198" s="47" t="s">
        <v>245</v>
      </c>
      <c r="H198" s="47" t="s">
        <v>334</v>
      </c>
      <c r="I198" s="47" t="s">
        <v>334</v>
      </c>
      <c r="J198" s="47"/>
      <c r="K198" s="47"/>
      <c r="L198" s="47"/>
      <c r="M198" s="47" t="s">
        <v>246</v>
      </c>
      <c r="N198" s="47" t="s">
        <v>260</v>
      </c>
      <c r="O198" s="47" t="s">
        <v>247</v>
      </c>
      <c r="P198" s="48" t="s">
        <v>371</v>
      </c>
      <c r="Q198" s="48"/>
      <c r="R198" s="79">
        <v>1000000</v>
      </c>
      <c r="S198" s="79">
        <v>0</v>
      </c>
      <c r="T198" s="79">
        <v>0</v>
      </c>
      <c r="U198" s="79">
        <v>1000000</v>
      </c>
      <c r="V198" s="79">
        <v>0</v>
      </c>
      <c r="W198" s="79">
        <v>0</v>
      </c>
      <c r="X198" s="79">
        <v>1000000</v>
      </c>
      <c r="Y198" s="79">
        <v>0</v>
      </c>
      <c r="Z198" s="79">
        <v>0</v>
      </c>
      <c r="AA198" s="79">
        <v>0</v>
      </c>
      <c r="AB198" s="79">
        <v>0</v>
      </c>
    </row>
    <row r="199" spans="1:28" ht="15" customHeight="1">
      <c r="A199" s="47" t="s">
        <v>372</v>
      </c>
      <c r="B199" s="48" t="s">
        <v>373</v>
      </c>
      <c r="C199" s="49" t="s">
        <v>338</v>
      </c>
      <c r="D199" s="47" t="s">
        <v>244</v>
      </c>
      <c r="E199" s="47" t="s">
        <v>249</v>
      </c>
      <c r="F199" s="47" t="s">
        <v>249</v>
      </c>
      <c r="G199" s="47" t="s">
        <v>249</v>
      </c>
      <c r="H199" s="47" t="s">
        <v>301</v>
      </c>
      <c r="I199" s="47" t="s">
        <v>295</v>
      </c>
      <c r="J199" s="47"/>
      <c r="K199" s="47"/>
      <c r="L199" s="47"/>
      <c r="M199" s="47" t="s">
        <v>253</v>
      </c>
      <c r="N199" s="47" t="s">
        <v>68</v>
      </c>
      <c r="O199" s="47" t="s">
        <v>247</v>
      </c>
      <c r="P199" s="48" t="s">
        <v>339</v>
      </c>
      <c r="Q199" s="48"/>
      <c r="R199" s="79">
        <v>70000</v>
      </c>
      <c r="S199" s="79">
        <v>458000</v>
      </c>
      <c r="T199" s="79">
        <v>0</v>
      </c>
      <c r="U199" s="79">
        <v>528000</v>
      </c>
      <c r="V199" s="79">
        <v>0</v>
      </c>
      <c r="W199" s="79">
        <v>70000</v>
      </c>
      <c r="X199" s="79">
        <v>458000</v>
      </c>
      <c r="Y199" s="79">
        <v>70000</v>
      </c>
      <c r="Z199" s="79">
        <v>70000</v>
      </c>
      <c r="AA199" s="79">
        <v>70000</v>
      </c>
      <c r="AB199" s="79">
        <v>70000</v>
      </c>
    </row>
    <row r="200" spans="1:28" ht="15" customHeight="1">
      <c r="A200" s="47" t="s">
        <v>372</v>
      </c>
      <c r="B200" s="48" t="s">
        <v>373</v>
      </c>
      <c r="C200" s="49" t="s">
        <v>340</v>
      </c>
      <c r="D200" s="47" t="s">
        <v>244</v>
      </c>
      <c r="E200" s="47" t="s">
        <v>249</v>
      </c>
      <c r="F200" s="47" t="s">
        <v>249</v>
      </c>
      <c r="G200" s="47" t="s">
        <v>249</v>
      </c>
      <c r="H200" s="47" t="s">
        <v>301</v>
      </c>
      <c r="I200" s="47" t="s">
        <v>307</v>
      </c>
      <c r="J200" s="47"/>
      <c r="K200" s="47"/>
      <c r="L200" s="47"/>
      <c r="M200" s="47" t="s">
        <v>246</v>
      </c>
      <c r="N200" s="47" t="s">
        <v>260</v>
      </c>
      <c r="O200" s="47" t="s">
        <v>247</v>
      </c>
      <c r="P200" s="48" t="s">
        <v>341</v>
      </c>
      <c r="Q200" s="48"/>
      <c r="R200" s="79">
        <v>32900000</v>
      </c>
      <c r="S200" s="79">
        <v>0</v>
      </c>
      <c r="T200" s="79">
        <v>0</v>
      </c>
      <c r="U200" s="79">
        <v>32900000</v>
      </c>
      <c r="V200" s="79">
        <v>0</v>
      </c>
      <c r="W200" s="79">
        <v>32900000</v>
      </c>
      <c r="X200" s="79">
        <v>0</v>
      </c>
      <c r="Y200" s="79">
        <v>32900000</v>
      </c>
      <c r="Z200" s="79">
        <v>24854783</v>
      </c>
      <c r="AA200" s="79">
        <v>24854783</v>
      </c>
      <c r="AB200" s="79">
        <v>24854783</v>
      </c>
    </row>
    <row r="201" spans="1:28" ht="15" customHeight="1">
      <c r="A201" s="47" t="s">
        <v>372</v>
      </c>
      <c r="B201" s="48" t="s">
        <v>373</v>
      </c>
      <c r="C201" s="49" t="s">
        <v>360</v>
      </c>
      <c r="D201" s="47" t="s">
        <v>244</v>
      </c>
      <c r="E201" s="47" t="s">
        <v>249</v>
      </c>
      <c r="F201" s="47" t="s">
        <v>249</v>
      </c>
      <c r="G201" s="47" t="s">
        <v>249</v>
      </c>
      <c r="H201" s="47" t="s">
        <v>304</v>
      </c>
      <c r="I201" s="47" t="s">
        <v>263</v>
      </c>
      <c r="J201" s="47"/>
      <c r="K201" s="47"/>
      <c r="L201" s="47"/>
      <c r="M201" s="47" t="s">
        <v>246</v>
      </c>
      <c r="N201" s="47" t="s">
        <v>260</v>
      </c>
      <c r="O201" s="47" t="s">
        <v>247</v>
      </c>
      <c r="P201" s="48" t="s">
        <v>361</v>
      </c>
      <c r="Q201" s="48"/>
      <c r="R201" s="79">
        <v>8500000</v>
      </c>
      <c r="S201" s="79">
        <v>0</v>
      </c>
      <c r="T201" s="79">
        <v>0</v>
      </c>
      <c r="U201" s="79">
        <v>8500000</v>
      </c>
      <c r="V201" s="79">
        <v>0</v>
      </c>
      <c r="W201" s="79">
        <v>8500000</v>
      </c>
      <c r="X201" s="79">
        <v>0</v>
      </c>
      <c r="Y201" s="79">
        <v>8500000</v>
      </c>
      <c r="Z201" s="79">
        <v>5164800</v>
      </c>
      <c r="AA201" s="79">
        <v>5164800</v>
      </c>
      <c r="AB201" s="79">
        <v>5164800</v>
      </c>
    </row>
    <row r="202" spans="1:28" ht="15" customHeight="1">
      <c r="A202" s="47" t="s">
        <v>372</v>
      </c>
      <c r="B202" s="48" t="s">
        <v>373</v>
      </c>
      <c r="C202" s="49" t="s">
        <v>360</v>
      </c>
      <c r="D202" s="47" t="s">
        <v>244</v>
      </c>
      <c r="E202" s="47" t="s">
        <v>249</v>
      </c>
      <c r="F202" s="47" t="s">
        <v>249</v>
      </c>
      <c r="G202" s="47" t="s">
        <v>249</v>
      </c>
      <c r="H202" s="47" t="s">
        <v>304</v>
      </c>
      <c r="I202" s="47" t="s">
        <v>263</v>
      </c>
      <c r="J202" s="47"/>
      <c r="K202" s="47"/>
      <c r="L202" s="47"/>
      <c r="M202" s="47" t="s">
        <v>253</v>
      </c>
      <c r="N202" s="47" t="s">
        <v>68</v>
      </c>
      <c r="O202" s="47" t="s">
        <v>247</v>
      </c>
      <c r="P202" s="48" t="s">
        <v>361</v>
      </c>
      <c r="Q202" s="48"/>
      <c r="R202" s="79">
        <v>2600000</v>
      </c>
      <c r="S202" s="79">
        <v>26180000</v>
      </c>
      <c r="T202" s="79">
        <v>0</v>
      </c>
      <c r="U202" s="79">
        <v>28780000</v>
      </c>
      <c r="V202" s="79">
        <v>0</v>
      </c>
      <c r="W202" s="79">
        <v>28780000</v>
      </c>
      <c r="X202" s="79">
        <v>0</v>
      </c>
      <c r="Y202" s="79">
        <v>22000000</v>
      </c>
      <c r="Z202" s="79">
        <v>6600000.0199999996</v>
      </c>
      <c r="AA202" s="79">
        <v>6600000.0199999996</v>
      </c>
      <c r="AB202" s="79">
        <v>6600000.0199999996</v>
      </c>
    </row>
    <row r="203" spans="1:28" ht="15" customHeight="1">
      <c r="A203" s="47" t="s">
        <v>372</v>
      </c>
      <c r="B203" s="48" t="s">
        <v>373</v>
      </c>
      <c r="C203" s="49" t="s">
        <v>374</v>
      </c>
      <c r="D203" s="47" t="s">
        <v>244</v>
      </c>
      <c r="E203" s="47" t="s">
        <v>249</v>
      </c>
      <c r="F203" s="47" t="s">
        <v>249</v>
      </c>
      <c r="G203" s="47" t="s">
        <v>249</v>
      </c>
      <c r="H203" s="47" t="s">
        <v>327</v>
      </c>
      <c r="I203" s="47" t="s">
        <v>263</v>
      </c>
      <c r="J203" s="47"/>
      <c r="K203" s="47"/>
      <c r="L203" s="47"/>
      <c r="M203" s="47" t="s">
        <v>253</v>
      </c>
      <c r="N203" s="47" t="s">
        <v>68</v>
      </c>
      <c r="O203" s="47" t="s">
        <v>247</v>
      </c>
      <c r="P203" s="48" t="s">
        <v>375</v>
      </c>
      <c r="Q203" s="48"/>
      <c r="R203" s="79">
        <v>0</v>
      </c>
      <c r="S203" s="79">
        <v>15623660</v>
      </c>
      <c r="T203" s="79">
        <v>0</v>
      </c>
      <c r="U203" s="79">
        <v>15623660</v>
      </c>
      <c r="V203" s="79">
        <v>0</v>
      </c>
      <c r="W203" s="79">
        <v>15623660</v>
      </c>
      <c r="X203" s="79">
        <v>0</v>
      </c>
      <c r="Y203" s="79">
        <v>15623660</v>
      </c>
      <c r="Z203" s="79">
        <v>4166302</v>
      </c>
      <c r="AA203" s="79">
        <v>4166302</v>
      </c>
      <c r="AB203" s="79">
        <v>4166302</v>
      </c>
    </row>
    <row r="204" spans="1:28" ht="15" customHeight="1">
      <c r="A204" s="47" t="s">
        <v>372</v>
      </c>
      <c r="B204" s="48" t="s">
        <v>373</v>
      </c>
      <c r="C204" s="49" t="s">
        <v>342</v>
      </c>
      <c r="D204" s="47" t="s">
        <v>244</v>
      </c>
      <c r="E204" s="47" t="s">
        <v>249</v>
      </c>
      <c r="F204" s="47" t="s">
        <v>249</v>
      </c>
      <c r="G204" s="47" t="s">
        <v>249</v>
      </c>
      <c r="H204" s="47" t="s">
        <v>327</v>
      </c>
      <c r="I204" s="47" t="s">
        <v>295</v>
      </c>
      <c r="J204" s="47"/>
      <c r="K204" s="47"/>
      <c r="L204" s="47"/>
      <c r="M204" s="47" t="s">
        <v>246</v>
      </c>
      <c r="N204" s="47" t="s">
        <v>260</v>
      </c>
      <c r="O204" s="47" t="s">
        <v>247</v>
      </c>
      <c r="P204" s="48" t="s">
        <v>343</v>
      </c>
      <c r="Q204" s="48"/>
      <c r="R204" s="79">
        <v>700000</v>
      </c>
      <c r="S204" s="79">
        <v>0</v>
      </c>
      <c r="T204" s="79">
        <v>0</v>
      </c>
      <c r="U204" s="79">
        <v>700000</v>
      </c>
      <c r="V204" s="79">
        <v>0</v>
      </c>
      <c r="W204" s="79">
        <v>700000</v>
      </c>
      <c r="X204" s="79">
        <v>0</v>
      </c>
      <c r="Y204" s="79">
        <v>700000</v>
      </c>
      <c r="Z204" s="79">
        <v>39269</v>
      </c>
      <c r="AA204" s="79">
        <v>39269</v>
      </c>
      <c r="AB204" s="79">
        <v>39269</v>
      </c>
    </row>
    <row r="205" spans="1:28" ht="15" customHeight="1">
      <c r="A205" s="47" t="s">
        <v>372</v>
      </c>
      <c r="B205" s="48" t="s">
        <v>373</v>
      </c>
      <c r="C205" s="49" t="s">
        <v>344</v>
      </c>
      <c r="D205" s="47" t="s">
        <v>244</v>
      </c>
      <c r="E205" s="47" t="s">
        <v>249</v>
      </c>
      <c r="F205" s="47" t="s">
        <v>249</v>
      </c>
      <c r="G205" s="47" t="s">
        <v>249</v>
      </c>
      <c r="H205" s="47" t="s">
        <v>307</v>
      </c>
      <c r="I205" s="47" t="s">
        <v>295</v>
      </c>
      <c r="J205" s="47"/>
      <c r="K205" s="47"/>
      <c r="L205" s="47"/>
      <c r="M205" s="47" t="s">
        <v>246</v>
      </c>
      <c r="N205" s="47" t="s">
        <v>260</v>
      </c>
      <c r="O205" s="47" t="s">
        <v>247</v>
      </c>
      <c r="P205" s="48" t="s">
        <v>345</v>
      </c>
      <c r="Q205" s="48"/>
      <c r="R205" s="79">
        <v>100000</v>
      </c>
      <c r="S205" s="79">
        <v>0</v>
      </c>
      <c r="T205" s="79">
        <v>0</v>
      </c>
      <c r="U205" s="79">
        <v>100000</v>
      </c>
      <c r="V205" s="79">
        <v>0</v>
      </c>
      <c r="W205" s="79">
        <v>0</v>
      </c>
      <c r="X205" s="79">
        <v>100000</v>
      </c>
      <c r="Y205" s="79">
        <v>0</v>
      </c>
      <c r="Z205" s="79">
        <v>0</v>
      </c>
      <c r="AA205" s="79">
        <v>0</v>
      </c>
      <c r="AB205" s="79">
        <v>0</v>
      </c>
    </row>
    <row r="206" spans="1:28" ht="15" customHeight="1">
      <c r="A206" s="47" t="s">
        <v>372</v>
      </c>
      <c r="B206" s="48" t="s">
        <v>373</v>
      </c>
      <c r="C206" s="49" t="s">
        <v>346</v>
      </c>
      <c r="D206" s="47" t="s">
        <v>244</v>
      </c>
      <c r="E206" s="47" t="s">
        <v>249</v>
      </c>
      <c r="F206" s="47" t="s">
        <v>249</v>
      </c>
      <c r="G206" s="47" t="s">
        <v>249</v>
      </c>
      <c r="H206" s="47" t="s">
        <v>310</v>
      </c>
      <c r="I206" s="47"/>
      <c r="J206" s="47"/>
      <c r="K206" s="47"/>
      <c r="L206" s="47"/>
      <c r="M206" s="47" t="s">
        <v>246</v>
      </c>
      <c r="N206" s="47" t="s">
        <v>260</v>
      </c>
      <c r="O206" s="47" t="s">
        <v>247</v>
      </c>
      <c r="P206" s="48" t="s">
        <v>347</v>
      </c>
      <c r="Q206" s="48"/>
      <c r="R206" s="79">
        <v>0</v>
      </c>
      <c r="S206" s="79">
        <v>407319</v>
      </c>
      <c r="T206" s="79">
        <v>0</v>
      </c>
      <c r="U206" s="79">
        <v>407319</v>
      </c>
      <c r="V206" s="79">
        <v>0</v>
      </c>
      <c r="W206" s="79">
        <v>0</v>
      </c>
      <c r="X206" s="79">
        <v>407319</v>
      </c>
      <c r="Y206" s="79">
        <v>0</v>
      </c>
      <c r="Z206" s="79">
        <v>0</v>
      </c>
      <c r="AA206" s="79">
        <v>0</v>
      </c>
      <c r="AB206" s="79">
        <v>0</v>
      </c>
    </row>
    <row r="207" spans="1:28" ht="15" customHeight="1">
      <c r="A207" s="47" t="s">
        <v>372</v>
      </c>
      <c r="B207" s="48" t="s">
        <v>373</v>
      </c>
      <c r="C207" s="49" t="s">
        <v>346</v>
      </c>
      <c r="D207" s="47" t="s">
        <v>244</v>
      </c>
      <c r="E207" s="47" t="s">
        <v>249</v>
      </c>
      <c r="F207" s="47" t="s">
        <v>249</v>
      </c>
      <c r="G207" s="47" t="s">
        <v>249</v>
      </c>
      <c r="H207" s="47" t="s">
        <v>310</v>
      </c>
      <c r="I207" s="47"/>
      <c r="J207" s="47"/>
      <c r="K207" s="47"/>
      <c r="L207" s="47"/>
      <c r="M207" s="47" t="s">
        <v>253</v>
      </c>
      <c r="N207" s="47" t="s">
        <v>68</v>
      </c>
      <c r="O207" s="47" t="s">
        <v>247</v>
      </c>
      <c r="P207" s="48" t="s">
        <v>347</v>
      </c>
      <c r="Q207" s="48"/>
      <c r="R207" s="79">
        <v>74197</v>
      </c>
      <c r="S207" s="79">
        <v>0</v>
      </c>
      <c r="T207" s="79">
        <v>0</v>
      </c>
      <c r="U207" s="79">
        <v>74197</v>
      </c>
      <c r="V207" s="79">
        <v>0</v>
      </c>
      <c r="W207" s="79">
        <v>74197</v>
      </c>
      <c r="X207" s="79">
        <v>0</v>
      </c>
      <c r="Y207" s="79">
        <v>74197</v>
      </c>
      <c r="Z207" s="79">
        <v>74197</v>
      </c>
      <c r="AA207" s="79">
        <v>74197</v>
      </c>
      <c r="AB207" s="79">
        <v>74197</v>
      </c>
    </row>
    <row r="208" spans="1:28" ht="15" customHeight="1">
      <c r="A208" s="47" t="s">
        <v>372</v>
      </c>
      <c r="B208" s="48" t="s">
        <v>373</v>
      </c>
      <c r="C208" s="49" t="s">
        <v>350</v>
      </c>
      <c r="D208" s="47" t="s">
        <v>244</v>
      </c>
      <c r="E208" s="47" t="s">
        <v>265</v>
      </c>
      <c r="F208" s="47" t="s">
        <v>245</v>
      </c>
      <c r="G208" s="47" t="s">
        <v>249</v>
      </c>
      <c r="H208" s="47" t="s">
        <v>261</v>
      </c>
      <c r="I208" s="47"/>
      <c r="J208" s="47"/>
      <c r="K208" s="47"/>
      <c r="L208" s="47"/>
      <c r="M208" s="47" t="s">
        <v>246</v>
      </c>
      <c r="N208" s="47" t="s">
        <v>260</v>
      </c>
      <c r="O208" s="47" t="s">
        <v>247</v>
      </c>
      <c r="P208" s="48" t="s">
        <v>351</v>
      </c>
      <c r="Q208" s="48"/>
      <c r="R208" s="79">
        <v>4756050</v>
      </c>
      <c r="S208" s="79">
        <v>0</v>
      </c>
      <c r="T208" s="79">
        <v>0</v>
      </c>
      <c r="U208" s="79">
        <v>4756050</v>
      </c>
      <c r="V208" s="79">
        <v>0</v>
      </c>
      <c r="W208" s="79">
        <v>4756050</v>
      </c>
      <c r="X208" s="79">
        <v>0</v>
      </c>
      <c r="Y208" s="79">
        <v>4756050</v>
      </c>
      <c r="Z208" s="79">
        <v>4756050</v>
      </c>
      <c r="AA208" s="79">
        <v>4756050</v>
      </c>
      <c r="AB208" s="79">
        <v>4756050</v>
      </c>
    </row>
    <row r="209" spans="1:28" ht="15" customHeight="1">
      <c r="A209" s="47" t="s">
        <v>376</v>
      </c>
      <c r="B209" s="48" t="s">
        <v>377</v>
      </c>
      <c r="C209" s="49" t="s">
        <v>292</v>
      </c>
      <c r="D209" s="47" t="s">
        <v>244</v>
      </c>
      <c r="E209" s="47" t="s">
        <v>245</v>
      </c>
      <c r="F209" s="47" t="s">
        <v>245</v>
      </c>
      <c r="G209" s="47" t="s">
        <v>245</v>
      </c>
      <c r="H209" s="47" t="s">
        <v>261</v>
      </c>
      <c r="I209" s="47" t="s">
        <v>261</v>
      </c>
      <c r="J209" s="47"/>
      <c r="K209" s="47"/>
      <c r="L209" s="47"/>
      <c r="M209" s="47" t="s">
        <v>246</v>
      </c>
      <c r="N209" s="47" t="s">
        <v>260</v>
      </c>
      <c r="O209" s="47" t="s">
        <v>247</v>
      </c>
      <c r="P209" s="48" t="s">
        <v>293</v>
      </c>
      <c r="Q209" s="48"/>
      <c r="R209" s="79">
        <v>571000000</v>
      </c>
      <c r="S209" s="79">
        <v>0</v>
      </c>
      <c r="T209" s="79">
        <v>0</v>
      </c>
      <c r="U209" s="79">
        <v>571000000</v>
      </c>
      <c r="V209" s="79">
        <v>0</v>
      </c>
      <c r="W209" s="79">
        <v>286953255</v>
      </c>
      <c r="X209" s="79">
        <v>284046745</v>
      </c>
      <c r="Y209" s="79">
        <v>286953255</v>
      </c>
      <c r="Z209" s="79">
        <v>286953255</v>
      </c>
      <c r="AA209" s="79">
        <v>286953255</v>
      </c>
      <c r="AB209" s="79">
        <v>286953255</v>
      </c>
    </row>
    <row r="210" spans="1:28" ht="15" customHeight="1">
      <c r="A210" s="47" t="s">
        <v>376</v>
      </c>
      <c r="B210" s="48" t="s">
        <v>377</v>
      </c>
      <c r="C210" s="49" t="s">
        <v>294</v>
      </c>
      <c r="D210" s="47" t="s">
        <v>244</v>
      </c>
      <c r="E210" s="47" t="s">
        <v>245</v>
      </c>
      <c r="F210" s="47" t="s">
        <v>245</v>
      </c>
      <c r="G210" s="47" t="s">
        <v>245</v>
      </c>
      <c r="H210" s="47" t="s">
        <v>261</v>
      </c>
      <c r="I210" s="47" t="s">
        <v>295</v>
      </c>
      <c r="J210" s="47"/>
      <c r="K210" s="47"/>
      <c r="L210" s="47"/>
      <c r="M210" s="47" t="s">
        <v>246</v>
      </c>
      <c r="N210" s="47" t="s">
        <v>260</v>
      </c>
      <c r="O210" s="47" t="s">
        <v>247</v>
      </c>
      <c r="P210" s="48" t="s">
        <v>296</v>
      </c>
      <c r="Q210" s="48"/>
      <c r="R210" s="79">
        <v>16000000</v>
      </c>
      <c r="S210" s="79">
        <v>0</v>
      </c>
      <c r="T210" s="79">
        <v>0</v>
      </c>
      <c r="U210" s="79">
        <v>16000000</v>
      </c>
      <c r="V210" s="79">
        <v>0</v>
      </c>
      <c r="W210" s="79">
        <v>7521951</v>
      </c>
      <c r="X210" s="79">
        <v>8478049</v>
      </c>
      <c r="Y210" s="79">
        <v>7521951</v>
      </c>
      <c r="Z210" s="79">
        <v>7521951</v>
      </c>
      <c r="AA210" s="79">
        <v>7521951</v>
      </c>
      <c r="AB210" s="79">
        <v>7521951</v>
      </c>
    </row>
    <row r="211" spans="1:28" ht="15" customHeight="1">
      <c r="A211" s="47" t="s">
        <v>376</v>
      </c>
      <c r="B211" s="48" t="s">
        <v>377</v>
      </c>
      <c r="C211" s="49" t="s">
        <v>297</v>
      </c>
      <c r="D211" s="47" t="s">
        <v>244</v>
      </c>
      <c r="E211" s="47" t="s">
        <v>245</v>
      </c>
      <c r="F211" s="47" t="s">
        <v>245</v>
      </c>
      <c r="G211" s="47" t="s">
        <v>245</v>
      </c>
      <c r="H211" s="47" t="s">
        <v>261</v>
      </c>
      <c r="I211" s="47" t="s">
        <v>298</v>
      </c>
      <c r="J211" s="47"/>
      <c r="K211" s="47"/>
      <c r="L211" s="47"/>
      <c r="M211" s="47" t="s">
        <v>246</v>
      </c>
      <c r="N211" s="47" t="s">
        <v>260</v>
      </c>
      <c r="O211" s="47" t="s">
        <v>247</v>
      </c>
      <c r="P211" s="48" t="s">
        <v>299</v>
      </c>
      <c r="Q211" s="48"/>
      <c r="R211" s="79">
        <v>10100000</v>
      </c>
      <c r="S211" s="79">
        <v>0</v>
      </c>
      <c r="T211" s="79">
        <v>10100000</v>
      </c>
      <c r="U211" s="79">
        <v>0</v>
      </c>
      <c r="V211" s="79">
        <v>0</v>
      </c>
      <c r="W211" s="79">
        <v>0</v>
      </c>
      <c r="X211" s="79">
        <v>0</v>
      </c>
      <c r="Y211" s="79">
        <v>0</v>
      </c>
      <c r="Z211" s="79">
        <v>0</v>
      </c>
      <c r="AA211" s="79">
        <v>0</v>
      </c>
      <c r="AB211" s="79">
        <v>0</v>
      </c>
    </row>
    <row r="212" spans="1:28" ht="15" customHeight="1">
      <c r="A212" s="47" t="s">
        <v>376</v>
      </c>
      <c r="B212" s="48" t="s">
        <v>377</v>
      </c>
      <c r="C212" s="49" t="s">
        <v>300</v>
      </c>
      <c r="D212" s="47" t="s">
        <v>244</v>
      </c>
      <c r="E212" s="47" t="s">
        <v>245</v>
      </c>
      <c r="F212" s="47" t="s">
        <v>245</v>
      </c>
      <c r="G212" s="47" t="s">
        <v>245</v>
      </c>
      <c r="H212" s="47" t="s">
        <v>261</v>
      </c>
      <c r="I212" s="47" t="s">
        <v>301</v>
      </c>
      <c r="J212" s="47"/>
      <c r="K212" s="47"/>
      <c r="L212" s="47"/>
      <c r="M212" s="47" t="s">
        <v>246</v>
      </c>
      <c r="N212" s="47" t="s">
        <v>260</v>
      </c>
      <c r="O212" s="47" t="s">
        <v>247</v>
      </c>
      <c r="P212" s="48" t="s">
        <v>302</v>
      </c>
      <c r="Q212" s="48"/>
      <c r="R212" s="79">
        <v>61000000</v>
      </c>
      <c r="S212" s="79">
        <v>0</v>
      </c>
      <c r="T212" s="79">
        <v>4003179</v>
      </c>
      <c r="U212" s="79">
        <v>56996821</v>
      </c>
      <c r="V212" s="79">
        <v>0</v>
      </c>
      <c r="W212" s="79">
        <v>56996821</v>
      </c>
      <c r="X212" s="79">
        <v>0</v>
      </c>
      <c r="Y212" s="79">
        <v>56996821</v>
      </c>
      <c r="Z212" s="79">
        <v>56996821</v>
      </c>
      <c r="AA212" s="79">
        <v>56996821</v>
      </c>
      <c r="AB212" s="79">
        <v>56996821</v>
      </c>
    </row>
    <row r="213" spans="1:28" ht="15" customHeight="1">
      <c r="A213" s="47" t="s">
        <v>376</v>
      </c>
      <c r="B213" s="48" t="s">
        <v>377</v>
      </c>
      <c r="C213" s="49" t="s">
        <v>303</v>
      </c>
      <c r="D213" s="47" t="s">
        <v>244</v>
      </c>
      <c r="E213" s="47" t="s">
        <v>245</v>
      </c>
      <c r="F213" s="47" t="s">
        <v>245</v>
      </c>
      <c r="G213" s="47" t="s">
        <v>245</v>
      </c>
      <c r="H213" s="47" t="s">
        <v>261</v>
      </c>
      <c r="I213" s="47" t="s">
        <v>304</v>
      </c>
      <c r="J213" s="47"/>
      <c r="K213" s="47"/>
      <c r="L213" s="47"/>
      <c r="M213" s="47" t="s">
        <v>246</v>
      </c>
      <c r="N213" s="47" t="s">
        <v>260</v>
      </c>
      <c r="O213" s="47" t="s">
        <v>247</v>
      </c>
      <c r="P213" s="48" t="s">
        <v>305</v>
      </c>
      <c r="Q213" s="48"/>
      <c r="R213" s="79">
        <v>24000000</v>
      </c>
      <c r="S213" s="79">
        <v>0</v>
      </c>
      <c r="T213" s="79">
        <v>0</v>
      </c>
      <c r="U213" s="79">
        <v>24000000</v>
      </c>
      <c r="V213" s="79">
        <v>0</v>
      </c>
      <c r="W213" s="79">
        <v>9805234</v>
      </c>
      <c r="X213" s="79">
        <v>14194766</v>
      </c>
      <c r="Y213" s="79">
        <v>9805234</v>
      </c>
      <c r="Z213" s="79">
        <v>9805234</v>
      </c>
      <c r="AA213" s="79">
        <v>9805234</v>
      </c>
      <c r="AB213" s="79">
        <v>9805234</v>
      </c>
    </row>
    <row r="214" spans="1:28" ht="15" customHeight="1">
      <c r="A214" s="47" t="s">
        <v>376</v>
      </c>
      <c r="B214" s="48" t="s">
        <v>377</v>
      </c>
      <c r="C214" s="49" t="s">
        <v>306</v>
      </c>
      <c r="D214" s="47" t="s">
        <v>244</v>
      </c>
      <c r="E214" s="47" t="s">
        <v>245</v>
      </c>
      <c r="F214" s="47" t="s">
        <v>245</v>
      </c>
      <c r="G214" s="47" t="s">
        <v>245</v>
      </c>
      <c r="H214" s="47" t="s">
        <v>261</v>
      </c>
      <c r="I214" s="47" t="s">
        <v>307</v>
      </c>
      <c r="J214" s="47"/>
      <c r="K214" s="47"/>
      <c r="L214" s="47"/>
      <c r="M214" s="47" t="s">
        <v>246</v>
      </c>
      <c r="N214" s="47" t="s">
        <v>260</v>
      </c>
      <c r="O214" s="47" t="s">
        <v>247</v>
      </c>
      <c r="P214" s="48" t="s">
        <v>308</v>
      </c>
      <c r="Q214" s="48"/>
      <c r="R214" s="79">
        <v>71000000</v>
      </c>
      <c r="S214" s="79">
        <v>0</v>
      </c>
      <c r="T214" s="79">
        <v>0</v>
      </c>
      <c r="U214" s="79">
        <v>71000000</v>
      </c>
      <c r="V214" s="79">
        <v>0</v>
      </c>
      <c r="W214" s="79">
        <v>0</v>
      </c>
      <c r="X214" s="79">
        <v>71000000</v>
      </c>
      <c r="Y214" s="79">
        <v>0</v>
      </c>
      <c r="Z214" s="79">
        <v>0</v>
      </c>
      <c r="AA214" s="79">
        <v>0</v>
      </c>
      <c r="AB214" s="79">
        <v>0</v>
      </c>
    </row>
    <row r="215" spans="1:28" ht="15" customHeight="1">
      <c r="A215" s="47" t="s">
        <v>376</v>
      </c>
      <c r="B215" s="48" t="s">
        <v>377</v>
      </c>
      <c r="C215" s="49" t="s">
        <v>309</v>
      </c>
      <c r="D215" s="47" t="s">
        <v>244</v>
      </c>
      <c r="E215" s="47" t="s">
        <v>245</v>
      </c>
      <c r="F215" s="47" t="s">
        <v>245</v>
      </c>
      <c r="G215" s="47" t="s">
        <v>245</v>
      </c>
      <c r="H215" s="47" t="s">
        <v>261</v>
      </c>
      <c r="I215" s="47" t="s">
        <v>310</v>
      </c>
      <c r="J215" s="47"/>
      <c r="K215" s="47"/>
      <c r="L215" s="47"/>
      <c r="M215" s="47" t="s">
        <v>246</v>
      </c>
      <c r="N215" s="47" t="s">
        <v>260</v>
      </c>
      <c r="O215" s="47" t="s">
        <v>247</v>
      </c>
      <c r="P215" s="48" t="s">
        <v>311</v>
      </c>
      <c r="Q215" s="48"/>
      <c r="R215" s="79">
        <v>45000000</v>
      </c>
      <c r="S215" s="79">
        <v>0</v>
      </c>
      <c r="T215" s="79">
        <v>0</v>
      </c>
      <c r="U215" s="79">
        <v>45000000</v>
      </c>
      <c r="V215" s="79">
        <v>0</v>
      </c>
      <c r="W215" s="79">
        <v>14641835</v>
      </c>
      <c r="X215" s="79">
        <v>30358165</v>
      </c>
      <c r="Y215" s="79">
        <v>14641835</v>
      </c>
      <c r="Z215" s="79">
        <v>14641835</v>
      </c>
      <c r="AA215" s="79">
        <v>14641835</v>
      </c>
      <c r="AB215" s="79">
        <v>14641835</v>
      </c>
    </row>
    <row r="216" spans="1:28" ht="15" customHeight="1">
      <c r="A216" s="47" t="s">
        <v>376</v>
      </c>
      <c r="B216" s="48" t="s">
        <v>377</v>
      </c>
      <c r="C216" s="49" t="s">
        <v>312</v>
      </c>
      <c r="D216" s="47" t="s">
        <v>244</v>
      </c>
      <c r="E216" s="47" t="s">
        <v>245</v>
      </c>
      <c r="F216" s="47" t="s">
        <v>245</v>
      </c>
      <c r="G216" s="47" t="s">
        <v>245</v>
      </c>
      <c r="H216" s="47" t="s">
        <v>261</v>
      </c>
      <c r="I216" s="47" t="s">
        <v>258</v>
      </c>
      <c r="J216" s="47"/>
      <c r="K216" s="47"/>
      <c r="L216" s="47"/>
      <c r="M216" s="47" t="s">
        <v>246</v>
      </c>
      <c r="N216" s="47" t="s">
        <v>260</v>
      </c>
      <c r="O216" s="47" t="s">
        <v>247</v>
      </c>
      <c r="P216" s="48" t="s">
        <v>313</v>
      </c>
      <c r="Q216" s="48"/>
      <c r="R216" s="79">
        <v>10000000</v>
      </c>
      <c r="S216" s="79">
        <v>5000000</v>
      </c>
      <c r="T216" s="79">
        <v>0</v>
      </c>
      <c r="U216" s="79">
        <v>15000000</v>
      </c>
      <c r="V216" s="79">
        <v>0</v>
      </c>
      <c r="W216" s="79">
        <v>10287004</v>
      </c>
      <c r="X216" s="79">
        <v>4712996</v>
      </c>
      <c r="Y216" s="79">
        <v>10287004</v>
      </c>
      <c r="Z216" s="79">
        <v>10287004</v>
      </c>
      <c r="AA216" s="79">
        <v>10287004</v>
      </c>
      <c r="AB216" s="79">
        <v>10287004</v>
      </c>
    </row>
    <row r="217" spans="1:28" ht="15" customHeight="1">
      <c r="A217" s="47" t="s">
        <v>376</v>
      </c>
      <c r="B217" s="48" t="s">
        <v>377</v>
      </c>
      <c r="C217" s="49" t="s">
        <v>314</v>
      </c>
      <c r="D217" s="47" t="s">
        <v>244</v>
      </c>
      <c r="E217" s="47" t="s">
        <v>245</v>
      </c>
      <c r="F217" s="47" t="s">
        <v>245</v>
      </c>
      <c r="G217" s="47" t="s">
        <v>249</v>
      </c>
      <c r="H217" s="47" t="s">
        <v>261</v>
      </c>
      <c r="I217" s="47"/>
      <c r="J217" s="47"/>
      <c r="K217" s="47"/>
      <c r="L217" s="47"/>
      <c r="M217" s="47" t="s">
        <v>246</v>
      </c>
      <c r="N217" s="47" t="s">
        <v>260</v>
      </c>
      <c r="O217" s="47" t="s">
        <v>247</v>
      </c>
      <c r="P217" s="48" t="s">
        <v>315</v>
      </c>
      <c r="Q217" s="48"/>
      <c r="R217" s="79">
        <v>70000000</v>
      </c>
      <c r="S217" s="79">
        <v>0</v>
      </c>
      <c r="T217" s="79">
        <v>0</v>
      </c>
      <c r="U217" s="79">
        <v>70000000</v>
      </c>
      <c r="V217" s="79">
        <v>0</v>
      </c>
      <c r="W217" s="79">
        <v>37749100</v>
      </c>
      <c r="X217" s="79">
        <v>32250900</v>
      </c>
      <c r="Y217" s="79">
        <v>37749100</v>
      </c>
      <c r="Z217" s="79">
        <v>37749100</v>
      </c>
      <c r="AA217" s="79">
        <v>37749100</v>
      </c>
      <c r="AB217" s="79">
        <v>37749100</v>
      </c>
    </row>
    <row r="218" spans="1:28" ht="15" customHeight="1">
      <c r="A218" s="47" t="s">
        <v>376</v>
      </c>
      <c r="B218" s="48" t="s">
        <v>377</v>
      </c>
      <c r="C218" s="49" t="s">
        <v>316</v>
      </c>
      <c r="D218" s="47" t="s">
        <v>244</v>
      </c>
      <c r="E218" s="47" t="s">
        <v>245</v>
      </c>
      <c r="F218" s="47" t="s">
        <v>245</v>
      </c>
      <c r="G218" s="47" t="s">
        <v>249</v>
      </c>
      <c r="H218" s="47" t="s">
        <v>263</v>
      </c>
      <c r="I218" s="47"/>
      <c r="J218" s="47"/>
      <c r="K218" s="47"/>
      <c r="L218" s="47"/>
      <c r="M218" s="47" t="s">
        <v>246</v>
      </c>
      <c r="N218" s="47" t="s">
        <v>260</v>
      </c>
      <c r="O218" s="47" t="s">
        <v>247</v>
      </c>
      <c r="P218" s="48" t="s">
        <v>317</v>
      </c>
      <c r="Q218" s="48"/>
      <c r="R218" s="79">
        <v>55000000</v>
      </c>
      <c r="S218" s="79">
        <v>0</v>
      </c>
      <c r="T218" s="79">
        <v>0</v>
      </c>
      <c r="U218" s="79">
        <v>55000000</v>
      </c>
      <c r="V218" s="79">
        <v>0</v>
      </c>
      <c r="W218" s="79">
        <v>26741400</v>
      </c>
      <c r="X218" s="79">
        <v>28258600</v>
      </c>
      <c r="Y218" s="79">
        <v>26741400</v>
      </c>
      <c r="Z218" s="79">
        <v>26741400</v>
      </c>
      <c r="AA218" s="79">
        <v>26741400</v>
      </c>
      <c r="AB218" s="79">
        <v>26741400</v>
      </c>
    </row>
    <row r="219" spans="1:28" ht="15" customHeight="1">
      <c r="A219" s="47" t="s">
        <v>376</v>
      </c>
      <c r="B219" s="48" t="s">
        <v>377</v>
      </c>
      <c r="C219" s="49" t="s">
        <v>318</v>
      </c>
      <c r="D219" s="47" t="s">
        <v>244</v>
      </c>
      <c r="E219" s="47" t="s">
        <v>245</v>
      </c>
      <c r="F219" s="47" t="s">
        <v>245</v>
      </c>
      <c r="G219" s="47" t="s">
        <v>249</v>
      </c>
      <c r="H219" s="47" t="s">
        <v>295</v>
      </c>
      <c r="I219" s="47"/>
      <c r="J219" s="47"/>
      <c r="K219" s="47"/>
      <c r="L219" s="47"/>
      <c r="M219" s="47" t="s">
        <v>246</v>
      </c>
      <c r="N219" s="47" t="s">
        <v>260</v>
      </c>
      <c r="O219" s="47" t="s">
        <v>247</v>
      </c>
      <c r="P219" s="48" t="s">
        <v>319</v>
      </c>
      <c r="Q219" s="48"/>
      <c r="R219" s="79">
        <v>31000000</v>
      </c>
      <c r="S219" s="79">
        <v>0</v>
      </c>
      <c r="T219" s="79">
        <v>0</v>
      </c>
      <c r="U219" s="79">
        <v>31000000</v>
      </c>
      <c r="V219" s="79">
        <v>0</v>
      </c>
      <c r="W219" s="79">
        <v>16002400</v>
      </c>
      <c r="X219" s="79">
        <v>14997600</v>
      </c>
      <c r="Y219" s="79">
        <v>16002400</v>
      </c>
      <c r="Z219" s="79">
        <v>16002400</v>
      </c>
      <c r="AA219" s="79">
        <v>16002400</v>
      </c>
      <c r="AB219" s="79">
        <v>16002400</v>
      </c>
    </row>
    <row r="220" spans="1:28" ht="15" customHeight="1">
      <c r="A220" s="47" t="s">
        <v>376</v>
      </c>
      <c r="B220" s="48" t="s">
        <v>377</v>
      </c>
      <c r="C220" s="49" t="s">
        <v>320</v>
      </c>
      <c r="D220" s="47" t="s">
        <v>244</v>
      </c>
      <c r="E220" s="47" t="s">
        <v>245</v>
      </c>
      <c r="F220" s="47" t="s">
        <v>245</v>
      </c>
      <c r="G220" s="47" t="s">
        <v>249</v>
      </c>
      <c r="H220" s="47" t="s">
        <v>298</v>
      </c>
      <c r="I220" s="47"/>
      <c r="J220" s="47"/>
      <c r="K220" s="47"/>
      <c r="L220" s="47"/>
      <c r="M220" s="47" t="s">
        <v>246</v>
      </c>
      <c r="N220" s="47" t="s">
        <v>260</v>
      </c>
      <c r="O220" s="47" t="s">
        <v>247</v>
      </c>
      <c r="P220" s="48" t="s">
        <v>321</v>
      </c>
      <c r="Q220" s="48"/>
      <c r="R220" s="79">
        <v>7000000</v>
      </c>
      <c r="S220" s="79">
        <v>0</v>
      </c>
      <c r="T220" s="79">
        <v>0</v>
      </c>
      <c r="U220" s="79">
        <v>7000000</v>
      </c>
      <c r="V220" s="79">
        <v>0</v>
      </c>
      <c r="W220" s="79">
        <v>3358200</v>
      </c>
      <c r="X220" s="79">
        <v>3641800</v>
      </c>
      <c r="Y220" s="79">
        <v>3358200</v>
      </c>
      <c r="Z220" s="79">
        <v>3358200</v>
      </c>
      <c r="AA220" s="79">
        <v>3358200</v>
      </c>
      <c r="AB220" s="79">
        <v>3358200</v>
      </c>
    </row>
    <row r="221" spans="1:28" ht="15" customHeight="1">
      <c r="A221" s="47" t="s">
        <v>376</v>
      </c>
      <c r="B221" s="48" t="s">
        <v>377</v>
      </c>
      <c r="C221" s="49" t="s">
        <v>322</v>
      </c>
      <c r="D221" s="47" t="s">
        <v>244</v>
      </c>
      <c r="E221" s="47" t="s">
        <v>245</v>
      </c>
      <c r="F221" s="47" t="s">
        <v>245</v>
      </c>
      <c r="G221" s="47" t="s">
        <v>249</v>
      </c>
      <c r="H221" s="47" t="s">
        <v>301</v>
      </c>
      <c r="I221" s="47"/>
      <c r="J221" s="47"/>
      <c r="K221" s="47"/>
      <c r="L221" s="47"/>
      <c r="M221" s="47" t="s">
        <v>246</v>
      </c>
      <c r="N221" s="47" t="s">
        <v>260</v>
      </c>
      <c r="O221" s="47" t="s">
        <v>247</v>
      </c>
      <c r="P221" s="48" t="s">
        <v>323</v>
      </c>
      <c r="Q221" s="48"/>
      <c r="R221" s="79">
        <v>23000000</v>
      </c>
      <c r="S221" s="79">
        <v>0</v>
      </c>
      <c r="T221" s="79">
        <v>0</v>
      </c>
      <c r="U221" s="79">
        <v>23000000</v>
      </c>
      <c r="V221" s="79">
        <v>0</v>
      </c>
      <c r="W221" s="79">
        <v>12004200</v>
      </c>
      <c r="X221" s="79">
        <v>10995800</v>
      </c>
      <c r="Y221" s="79">
        <v>12004200</v>
      </c>
      <c r="Z221" s="79">
        <v>12004200</v>
      </c>
      <c r="AA221" s="79">
        <v>12004200</v>
      </c>
      <c r="AB221" s="79">
        <v>12004200</v>
      </c>
    </row>
    <row r="222" spans="1:28" ht="15" customHeight="1">
      <c r="A222" s="47" t="s">
        <v>376</v>
      </c>
      <c r="B222" s="48" t="s">
        <v>377</v>
      </c>
      <c r="C222" s="49" t="s">
        <v>324</v>
      </c>
      <c r="D222" s="47" t="s">
        <v>244</v>
      </c>
      <c r="E222" s="47" t="s">
        <v>245</v>
      </c>
      <c r="F222" s="47" t="s">
        <v>245</v>
      </c>
      <c r="G222" s="47" t="s">
        <v>249</v>
      </c>
      <c r="H222" s="47" t="s">
        <v>304</v>
      </c>
      <c r="I222" s="47"/>
      <c r="J222" s="47"/>
      <c r="K222" s="47"/>
      <c r="L222" s="47"/>
      <c r="M222" s="47" t="s">
        <v>246</v>
      </c>
      <c r="N222" s="47" t="s">
        <v>260</v>
      </c>
      <c r="O222" s="47" t="s">
        <v>247</v>
      </c>
      <c r="P222" s="48" t="s">
        <v>325</v>
      </c>
      <c r="Q222" s="48"/>
      <c r="R222" s="79">
        <v>4000000</v>
      </c>
      <c r="S222" s="79">
        <v>12000000</v>
      </c>
      <c r="T222" s="79">
        <v>0</v>
      </c>
      <c r="U222" s="79">
        <v>16000000</v>
      </c>
      <c r="V222" s="79">
        <v>0</v>
      </c>
      <c r="W222" s="79">
        <v>8005500</v>
      </c>
      <c r="X222" s="79">
        <v>7994500</v>
      </c>
      <c r="Y222" s="79">
        <v>8005500</v>
      </c>
      <c r="Z222" s="79">
        <v>8005500</v>
      </c>
      <c r="AA222" s="79">
        <v>8005500</v>
      </c>
      <c r="AB222" s="79">
        <v>8005500</v>
      </c>
    </row>
    <row r="223" spans="1:28" ht="15" customHeight="1">
      <c r="A223" s="47" t="s">
        <v>376</v>
      </c>
      <c r="B223" s="48" t="s">
        <v>377</v>
      </c>
      <c r="C223" s="49" t="s">
        <v>326</v>
      </c>
      <c r="D223" s="47" t="s">
        <v>244</v>
      </c>
      <c r="E223" s="47" t="s">
        <v>245</v>
      </c>
      <c r="F223" s="47" t="s">
        <v>245</v>
      </c>
      <c r="G223" s="47" t="s">
        <v>249</v>
      </c>
      <c r="H223" s="47" t="s">
        <v>327</v>
      </c>
      <c r="I223" s="47"/>
      <c r="J223" s="47"/>
      <c r="K223" s="47"/>
      <c r="L223" s="47"/>
      <c r="M223" s="47" t="s">
        <v>246</v>
      </c>
      <c r="N223" s="47" t="s">
        <v>260</v>
      </c>
      <c r="O223" s="47" t="s">
        <v>247</v>
      </c>
      <c r="P223" s="48" t="s">
        <v>328</v>
      </c>
      <c r="Q223" s="48"/>
      <c r="R223" s="79">
        <v>4000000</v>
      </c>
      <c r="S223" s="79">
        <v>0</v>
      </c>
      <c r="T223" s="79">
        <v>4000000</v>
      </c>
      <c r="U223" s="79">
        <v>0</v>
      </c>
      <c r="V223" s="79">
        <v>0</v>
      </c>
      <c r="W223" s="79">
        <v>0</v>
      </c>
      <c r="X223" s="79">
        <v>0</v>
      </c>
      <c r="Y223" s="79">
        <v>0</v>
      </c>
      <c r="Z223" s="79">
        <v>0</v>
      </c>
      <c r="AA223" s="79">
        <v>0</v>
      </c>
      <c r="AB223" s="79">
        <v>0</v>
      </c>
    </row>
    <row r="224" spans="1:28" ht="15" customHeight="1">
      <c r="A224" s="47" t="s">
        <v>376</v>
      </c>
      <c r="B224" s="48" t="s">
        <v>377</v>
      </c>
      <c r="C224" s="49" t="s">
        <v>329</v>
      </c>
      <c r="D224" s="47" t="s">
        <v>244</v>
      </c>
      <c r="E224" s="47" t="s">
        <v>245</v>
      </c>
      <c r="F224" s="47" t="s">
        <v>245</v>
      </c>
      <c r="G224" s="47" t="s">
        <v>249</v>
      </c>
      <c r="H224" s="47" t="s">
        <v>307</v>
      </c>
      <c r="I224" s="47"/>
      <c r="J224" s="47"/>
      <c r="K224" s="47"/>
      <c r="L224" s="47"/>
      <c r="M224" s="47" t="s">
        <v>246</v>
      </c>
      <c r="N224" s="47" t="s">
        <v>260</v>
      </c>
      <c r="O224" s="47" t="s">
        <v>247</v>
      </c>
      <c r="P224" s="48" t="s">
        <v>330</v>
      </c>
      <c r="Q224" s="48"/>
      <c r="R224" s="79">
        <v>8000000</v>
      </c>
      <c r="S224" s="79">
        <v>0</v>
      </c>
      <c r="T224" s="79">
        <v>8000000</v>
      </c>
      <c r="U224" s="79">
        <v>0</v>
      </c>
      <c r="V224" s="79">
        <v>0</v>
      </c>
      <c r="W224" s="79">
        <v>0</v>
      </c>
      <c r="X224" s="79">
        <v>0</v>
      </c>
      <c r="Y224" s="79">
        <v>0</v>
      </c>
      <c r="Z224" s="79">
        <v>0</v>
      </c>
      <c r="AA224" s="79">
        <v>0</v>
      </c>
      <c r="AB224" s="79">
        <v>0</v>
      </c>
    </row>
    <row r="225" spans="1:28" ht="15" customHeight="1">
      <c r="A225" s="47" t="s">
        <v>376</v>
      </c>
      <c r="B225" s="48" t="s">
        <v>377</v>
      </c>
      <c r="C225" s="49" t="s">
        <v>331</v>
      </c>
      <c r="D225" s="47" t="s">
        <v>244</v>
      </c>
      <c r="E225" s="47" t="s">
        <v>245</v>
      </c>
      <c r="F225" s="47" t="s">
        <v>245</v>
      </c>
      <c r="G225" s="47" t="s">
        <v>251</v>
      </c>
      <c r="H225" s="47" t="s">
        <v>261</v>
      </c>
      <c r="I225" s="47" t="s">
        <v>261</v>
      </c>
      <c r="J225" s="47"/>
      <c r="K225" s="47"/>
      <c r="L225" s="47"/>
      <c r="M225" s="47" t="s">
        <v>246</v>
      </c>
      <c r="N225" s="47" t="s">
        <v>260</v>
      </c>
      <c r="O225" s="47" t="s">
        <v>247</v>
      </c>
      <c r="P225" s="48" t="s">
        <v>332</v>
      </c>
      <c r="Q225" s="48"/>
      <c r="R225" s="79">
        <v>40000000</v>
      </c>
      <c r="S225" s="79">
        <v>0</v>
      </c>
      <c r="T225" s="79">
        <v>0</v>
      </c>
      <c r="U225" s="79">
        <v>40000000</v>
      </c>
      <c r="V225" s="79">
        <v>0</v>
      </c>
      <c r="W225" s="79">
        <v>10646828</v>
      </c>
      <c r="X225" s="79">
        <v>29353172</v>
      </c>
      <c r="Y225" s="79">
        <v>10646828</v>
      </c>
      <c r="Z225" s="79">
        <v>10646828</v>
      </c>
      <c r="AA225" s="79">
        <v>10646828</v>
      </c>
      <c r="AB225" s="79">
        <v>10646828</v>
      </c>
    </row>
    <row r="226" spans="1:28" ht="15" customHeight="1">
      <c r="A226" s="47" t="s">
        <v>376</v>
      </c>
      <c r="B226" s="48" t="s">
        <v>377</v>
      </c>
      <c r="C226" s="49" t="s">
        <v>358</v>
      </c>
      <c r="D226" s="47" t="s">
        <v>244</v>
      </c>
      <c r="E226" s="47" t="s">
        <v>245</v>
      </c>
      <c r="F226" s="47" t="s">
        <v>245</v>
      </c>
      <c r="G226" s="47" t="s">
        <v>251</v>
      </c>
      <c r="H226" s="47" t="s">
        <v>261</v>
      </c>
      <c r="I226" s="47" t="s">
        <v>263</v>
      </c>
      <c r="J226" s="47"/>
      <c r="K226" s="47"/>
      <c r="L226" s="47"/>
      <c r="M226" s="47" t="s">
        <v>246</v>
      </c>
      <c r="N226" s="47" t="s">
        <v>260</v>
      </c>
      <c r="O226" s="47" t="s">
        <v>247</v>
      </c>
      <c r="P226" s="48" t="s">
        <v>359</v>
      </c>
      <c r="Q226" s="48"/>
      <c r="R226" s="79">
        <v>0</v>
      </c>
      <c r="S226" s="79">
        <v>4328319</v>
      </c>
      <c r="T226" s="79">
        <v>0</v>
      </c>
      <c r="U226" s="79">
        <v>4328319</v>
      </c>
      <c r="V226" s="79">
        <v>0</v>
      </c>
      <c r="W226" s="79">
        <v>4201840</v>
      </c>
      <c r="X226" s="79">
        <v>126479</v>
      </c>
      <c r="Y226" s="79">
        <v>4201840</v>
      </c>
      <c r="Z226" s="79">
        <v>4201840</v>
      </c>
      <c r="AA226" s="79">
        <v>4201840</v>
      </c>
      <c r="AB226" s="79">
        <v>4201840</v>
      </c>
    </row>
    <row r="227" spans="1:28" ht="15" customHeight="1">
      <c r="A227" s="47" t="s">
        <v>376</v>
      </c>
      <c r="B227" s="48" t="s">
        <v>377</v>
      </c>
      <c r="C227" s="49" t="s">
        <v>333</v>
      </c>
      <c r="D227" s="47" t="s">
        <v>244</v>
      </c>
      <c r="E227" s="47" t="s">
        <v>245</v>
      </c>
      <c r="F227" s="47" t="s">
        <v>245</v>
      </c>
      <c r="G227" s="47" t="s">
        <v>251</v>
      </c>
      <c r="H227" s="47" t="s">
        <v>261</v>
      </c>
      <c r="I227" s="47" t="s">
        <v>334</v>
      </c>
      <c r="J227" s="47"/>
      <c r="K227" s="47"/>
      <c r="L227" s="47"/>
      <c r="M227" s="47" t="s">
        <v>246</v>
      </c>
      <c r="N227" s="47" t="s">
        <v>260</v>
      </c>
      <c r="O227" s="47" t="s">
        <v>247</v>
      </c>
      <c r="P227" s="48" t="s">
        <v>335</v>
      </c>
      <c r="Q227" s="48"/>
      <c r="R227" s="79">
        <v>4000000</v>
      </c>
      <c r="S227" s="79">
        <v>0</v>
      </c>
      <c r="T227" s="79">
        <v>0</v>
      </c>
      <c r="U227" s="79">
        <v>4000000</v>
      </c>
      <c r="V227" s="79">
        <v>0</v>
      </c>
      <c r="W227" s="79">
        <v>1169665</v>
      </c>
      <c r="X227" s="79">
        <v>2830335</v>
      </c>
      <c r="Y227" s="79">
        <v>1169665</v>
      </c>
      <c r="Z227" s="79">
        <v>1169665</v>
      </c>
      <c r="AA227" s="79">
        <v>1169665</v>
      </c>
      <c r="AB227" s="79">
        <v>1169665</v>
      </c>
    </row>
    <row r="228" spans="1:28" ht="15" customHeight="1">
      <c r="A228" s="47" t="s">
        <v>376</v>
      </c>
      <c r="B228" s="48" t="s">
        <v>377</v>
      </c>
      <c r="C228" s="49" t="s">
        <v>336</v>
      </c>
      <c r="D228" s="47" t="s">
        <v>244</v>
      </c>
      <c r="E228" s="47" t="s">
        <v>245</v>
      </c>
      <c r="F228" s="47" t="s">
        <v>245</v>
      </c>
      <c r="G228" s="47" t="s">
        <v>251</v>
      </c>
      <c r="H228" s="47" t="s">
        <v>263</v>
      </c>
      <c r="I228" s="47"/>
      <c r="J228" s="47"/>
      <c r="K228" s="47"/>
      <c r="L228" s="47"/>
      <c r="M228" s="47" t="s">
        <v>246</v>
      </c>
      <c r="N228" s="47" t="s">
        <v>260</v>
      </c>
      <c r="O228" s="47" t="s">
        <v>247</v>
      </c>
      <c r="P228" s="48" t="s">
        <v>337</v>
      </c>
      <c r="Q228" s="48"/>
      <c r="R228" s="79">
        <v>29000000</v>
      </c>
      <c r="S228" s="79">
        <v>0</v>
      </c>
      <c r="T228" s="79">
        <v>0</v>
      </c>
      <c r="U228" s="79">
        <v>29000000</v>
      </c>
      <c r="V228" s="79">
        <v>0</v>
      </c>
      <c r="W228" s="79">
        <v>14129802</v>
      </c>
      <c r="X228" s="79">
        <v>14870198</v>
      </c>
      <c r="Y228" s="79">
        <v>14129802</v>
      </c>
      <c r="Z228" s="79">
        <v>14129802</v>
      </c>
      <c r="AA228" s="79">
        <v>14129802</v>
      </c>
      <c r="AB228" s="79">
        <v>14129802</v>
      </c>
    </row>
    <row r="229" spans="1:28" ht="15" customHeight="1">
      <c r="A229" s="47" t="s">
        <v>376</v>
      </c>
      <c r="B229" s="48" t="s">
        <v>377</v>
      </c>
      <c r="C229" s="49" t="s">
        <v>378</v>
      </c>
      <c r="D229" s="47" t="s">
        <v>244</v>
      </c>
      <c r="E229" s="47" t="s">
        <v>249</v>
      </c>
      <c r="F229" s="47" t="s">
        <v>249</v>
      </c>
      <c r="G229" s="47" t="s">
        <v>245</v>
      </c>
      <c r="H229" s="47" t="s">
        <v>295</v>
      </c>
      <c r="I229" s="47" t="s">
        <v>334</v>
      </c>
      <c r="J229" s="47"/>
      <c r="K229" s="47"/>
      <c r="L229" s="47"/>
      <c r="M229" s="47" t="s">
        <v>253</v>
      </c>
      <c r="N229" s="47" t="s">
        <v>68</v>
      </c>
      <c r="O229" s="47" t="s">
        <v>247</v>
      </c>
      <c r="P229" s="48" t="s">
        <v>379</v>
      </c>
      <c r="Q229" s="48"/>
      <c r="R229" s="79">
        <v>680000</v>
      </c>
      <c r="S229" s="79">
        <v>0</v>
      </c>
      <c r="T229" s="79">
        <v>680000</v>
      </c>
      <c r="U229" s="79">
        <v>0</v>
      </c>
      <c r="V229" s="79">
        <v>0</v>
      </c>
      <c r="W229" s="79">
        <v>0</v>
      </c>
      <c r="X229" s="79">
        <v>0</v>
      </c>
      <c r="Y229" s="79">
        <v>0</v>
      </c>
      <c r="Z229" s="79">
        <v>0</v>
      </c>
      <c r="AA229" s="79">
        <v>0</v>
      </c>
      <c r="AB229" s="79">
        <v>0</v>
      </c>
    </row>
    <row r="230" spans="1:28" ht="15" customHeight="1">
      <c r="A230" s="47" t="s">
        <v>376</v>
      </c>
      <c r="B230" s="48" t="s">
        <v>377</v>
      </c>
      <c r="C230" s="49" t="s">
        <v>338</v>
      </c>
      <c r="D230" s="47" t="s">
        <v>244</v>
      </c>
      <c r="E230" s="47" t="s">
        <v>249</v>
      </c>
      <c r="F230" s="47" t="s">
        <v>249</v>
      </c>
      <c r="G230" s="47" t="s">
        <v>249</v>
      </c>
      <c r="H230" s="47" t="s">
        <v>301</v>
      </c>
      <c r="I230" s="47" t="s">
        <v>295</v>
      </c>
      <c r="J230" s="47"/>
      <c r="K230" s="47"/>
      <c r="L230" s="47"/>
      <c r="M230" s="47" t="s">
        <v>253</v>
      </c>
      <c r="N230" s="47" t="s">
        <v>68</v>
      </c>
      <c r="O230" s="47" t="s">
        <v>247</v>
      </c>
      <c r="P230" s="48" t="s">
        <v>339</v>
      </c>
      <c r="Q230" s="48"/>
      <c r="R230" s="79">
        <v>0</v>
      </c>
      <c r="S230" s="79">
        <v>60000</v>
      </c>
      <c r="T230" s="79">
        <v>0</v>
      </c>
      <c r="U230" s="79">
        <v>60000</v>
      </c>
      <c r="V230" s="79">
        <v>0</v>
      </c>
      <c r="W230" s="79">
        <v>60000</v>
      </c>
      <c r="X230" s="79">
        <v>0</v>
      </c>
      <c r="Y230" s="79">
        <v>0</v>
      </c>
      <c r="Z230" s="79">
        <v>0</v>
      </c>
      <c r="AA230" s="79">
        <v>0</v>
      </c>
      <c r="AB230" s="79">
        <v>0</v>
      </c>
    </row>
    <row r="231" spans="1:28" ht="15" customHeight="1">
      <c r="A231" s="47" t="s">
        <v>376</v>
      </c>
      <c r="B231" s="48" t="s">
        <v>377</v>
      </c>
      <c r="C231" s="49" t="s">
        <v>340</v>
      </c>
      <c r="D231" s="47" t="s">
        <v>244</v>
      </c>
      <c r="E231" s="47" t="s">
        <v>249</v>
      </c>
      <c r="F231" s="47" t="s">
        <v>249</v>
      </c>
      <c r="G231" s="47" t="s">
        <v>249</v>
      </c>
      <c r="H231" s="47" t="s">
        <v>301</v>
      </c>
      <c r="I231" s="47" t="s">
        <v>307</v>
      </c>
      <c r="J231" s="47"/>
      <c r="K231" s="47"/>
      <c r="L231" s="47"/>
      <c r="M231" s="47" t="s">
        <v>246</v>
      </c>
      <c r="N231" s="47" t="s">
        <v>260</v>
      </c>
      <c r="O231" s="47" t="s">
        <v>247</v>
      </c>
      <c r="P231" s="48" t="s">
        <v>341</v>
      </c>
      <c r="Q231" s="48"/>
      <c r="R231" s="79">
        <v>40000000</v>
      </c>
      <c r="S231" s="79">
        <v>0</v>
      </c>
      <c r="T231" s="79">
        <v>0</v>
      </c>
      <c r="U231" s="79">
        <v>40000000</v>
      </c>
      <c r="V231" s="79">
        <v>0</v>
      </c>
      <c r="W231" s="79">
        <v>40000000</v>
      </c>
      <c r="X231" s="79">
        <v>0</v>
      </c>
      <c r="Y231" s="79">
        <v>29539746</v>
      </c>
      <c r="Z231" s="79">
        <v>29539746</v>
      </c>
      <c r="AA231" s="79">
        <v>29539746</v>
      </c>
      <c r="AB231" s="79">
        <v>29539746</v>
      </c>
    </row>
    <row r="232" spans="1:28" ht="15" customHeight="1">
      <c r="A232" s="47" t="s">
        <v>376</v>
      </c>
      <c r="B232" s="48" t="s">
        <v>377</v>
      </c>
      <c r="C232" s="49" t="s">
        <v>342</v>
      </c>
      <c r="D232" s="47" t="s">
        <v>244</v>
      </c>
      <c r="E232" s="47" t="s">
        <v>249</v>
      </c>
      <c r="F232" s="47" t="s">
        <v>249</v>
      </c>
      <c r="G232" s="47" t="s">
        <v>249</v>
      </c>
      <c r="H232" s="47" t="s">
        <v>327</v>
      </c>
      <c r="I232" s="47" t="s">
        <v>295</v>
      </c>
      <c r="J232" s="47"/>
      <c r="K232" s="47"/>
      <c r="L232" s="47"/>
      <c r="M232" s="47" t="s">
        <v>246</v>
      </c>
      <c r="N232" s="47" t="s">
        <v>260</v>
      </c>
      <c r="O232" s="47" t="s">
        <v>247</v>
      </c>
      <c r="P232" s="48" t="s">
        <v>343</v>
      </c>
      <c r="Q232" s="48"/>
      <c r="R232" s="79">
        <v>600000</v>
      </c>
      <c r="S232" s="79">
        <v>0</v>
      </c>
      <c r="T232" s="79">
        <v>0</v>
      </c>
      <c r="U232" s="79">
        <v>600000</v>
      </c>
      <c r="V232" s="79">
        <v>0</v>
      </c>
      <c r="W232" s="79">
        <v>600000</v>
      </c>
      <c r="X232" s="79">
        <v>0</v>
      </c>
      <c r="Y232" s="79">
        <v>550232</v>
      </c>
      <c r="Z232" s="79">
        <v>422171</v>
      </c>
      <c r="AA232" s="79">
        <v>422171</v>
      </c>
      <c r="AB232" s="79">
        <v>422171</v>
      </c>
    </row>
    <row r="233" spans="1:28" ht="15" customHeight="1">
      <c r="A233" s="47" t="s">
        <v>376</v>
      </c>
      <c r="B233" s="48" t="s">
        <v>377</v>
      </c>
      <c r="C233" s="49" t="s">
        <v>344</v>
      </c>
      <c r="D233" s="47" t="s">
        <v>244</v>
      </c>
      <c r="E233" s="47" t="s">
        <v>249</v>
      </c>
      <c r="F233" s="47" t="s">
        <v>249</v>
      </c>
      <c r="G233" s="47" t="s">
        <v>249</v>
      </c>
      <c r="H233" s="47" t="s">
        <v>307</v>
      </c>
      <c r="I233" s="47" t="s">
        <v>295</v>
      </c>
      <c r="J233" s="47"/>
      <c r="K233" s="47"/>
      <c r="L233" s="47"/>
      <c r="M233" s="47" t="s">
        <v>246</v>
      </c>
      <c r="N233" s="47" t="s">
        <v>260</v>
      </c>
      <c r="O233" s="47" t="s">
        <v>247</v>
      </c>
      <c r="P233" s="48" t="s">
        <v>345</v>
      </c>
      <c r="Q233" s="48"/>
      <c r="R233" s="79">
        <v>1500000</v>
      </c>
      <c r="S233" s="79">
        <v>0</v>
      </c>
      <c r="T233" s="79">
        <v>0</v>
      </c>
      <c r="U233" s="79">
        <v>1500000</v>
      </c>
      <c r="V233" s="79">
        <v>0</v>
      </c>
      <c r="W233" s="79">
        <v>1500000</v>
      </c>
      <c r="X233" s="79">
        <v>0</v>
      </c>
      <c r="Y233" s="79">
        <v>291825</v>
      </c>
      <c r="Z233" s="79">
        <v>291825</v>
      </c>
      <c r="AA233" s="79">
        <v>291825</v>
      </c>
      <c r="AB233" s="79">
        <v>291825</v>
      </c>
    </row>
    <row r="234" spans="1:28" ht="15" customHeight="1">
      <c r="A234" s="47" t="s">
        <v>376</v>
      </c>
      <c r="B234" s="48" t="s">
        <v>377</v>
      </c>
      <c r="C234" s="49" t="s">
        <v>346</v>
      </c>
      <c r="D234" s="47" t="s">
        <v>244</v>
      </c>
      <c r="E234" s="47" t="s">
        <v>249</v>
      </c>
      <c r="F234" s="47" t="s">
        <v>249</v>
      </c>
      <c r="G234" s="47" t="s">
        <v>249</v>
      </c>
      <c r="H234" s="47" t="s">
        <v>310</v>
      </c>
      <c r="I234" s="47"/>
      <c r="J234" s="47"/>
      <c r="K234" s="47"/>
      <c r="L234" s="47"/>
      <c r="M234" s="47" t="s">
        <v>246</v>
      </c>
      <c r="N234" s="47" t="s">
        <v>260</v>
      </c>
      <c r="O234" s="47" t="s">
        <v>247</v>
      </c>
      <c r="P234" s="48" t="s">
        <v>347</v>
      </c>
      <c r="Q234" s="48"/>
      <c r="R234" s="79">
        <v>0</v>
      </c>
      <c r="S234" s="79">
        <v>271546</v>
      </c>
      <c r="T234" s="79">
        <v>0</v>
      </c>
      <c r="U234" s="79">
        <v>271546</v>
      </c>
      <c r="V234" s="79">
        <v>0</v>
      </c>
      <c r="W234" s="79">
        <v>271546</v>
      </c>
      <c r="X234" s="79">
        <v>0</v>
      </c>
      <c r="Y234" s="79">
        <v>0</v>
      </c>
      <c r="Z234" s="79">
        <v>0</v>
      </c>
      <c r="AA234" s="79">
        <v>0</v>
      </c>
      <c r="AB234" s="79">
        <v>0</v>
      </c>
    </row>
    <row r="235" spans="1:28" ht="15" customHeight="1">
      <c r="A235" s="47" t="s">
        <v>376</v>
      </c>
      <c r="B235" s="48" t="s">
        <v>377</v>
      </c>
      <c r="C235" s="49" t="s">
        <v>348</v>
      </c>
      <c r="D235" s="47" t="s">
        <v>244</v>
      </c>
      <c r="E235" s="47" t="s">
        <v>251</v>
      </c>
      <c r="F235" s="47" t="s">
        <v>257</v>
      </c>
      <c r="G235" s="47" t="s">
        <v>249</v>
      </c>
      <c r="H235" s="47" t="s">
        <v>258</v>
      </c>
      <c r="I235" s="47" t="s">
        <v>261</v>
      </c>
      <c r="J235" s="47"/>
      <c r="K235" s="47"/>
      <c r="L235" s="47"/>
      <c r="M235" s="47" t="s">
        <v>246</v>
      </c>
      <c r="N235" s="47" t="s">
        <v>260</v>
      </c>
      <c r="O235" s="47" t="s">
        <v>247</v>
      </c>
      <c r="P235" s="48" t="s">
        <v>349</v>
      </c>
      <c r="Q235" s="48"/>
      <c r="R235" s="79">
        <v>0</v>
      </c>
      <c r="S235" s="79">
        <v>2771000</v>
      </c>
      <c r="T235" s="79">
        <v>0</v>
      </c>
      <c r="U235" s="79">
        <v>2771000</v>
      </c>
      <c r="V235" s="79">
        <v>0</v>
      </c>
      <c r="W235" s="79">
        <v>2769559</v>
      </c>
      <c r="X235" s="79">
        <v>1441</v>
      </c>
      <c r="Y235" s="79">
        <v>2769559</v>
      </c>
      <c r="Z235" s="79">
        <v>2769559</v>
      </c>
      <c r="AA235" s="79">
        <v>2769559</v>
      </c>
      <c r="AB235" s="79">
        <v>2769559</v>
      </c>
    </row>
    <row r="236" spans="1:28" ht="15" customHeight="1">
      <c r="A236" s="47" t="s">
        <v>376</v>
      </c>
      <c r="B236" s="48" t="s">
        <v>377</v>
      </c>
      <c r="C236" s="49" t="s">
        <v>350</v>
      </c>
      <c r="D236" s="47" t="s">
        <v>244</v>
      </c>
      <c r="E236" s="47" t="s">
        <v>265</v>
      </c>
      <c r="F236" s="47" t="s">
        <v>245</v>
      </c>
      <c r="G236" s="47" t="s">
        <v>249</v>
      </c>
      <c r="H236" s="47" t="s">
        <v>261</v>
      </c>
      <c r="I236" s="47"/>
      <c r="J236" s="47"/>
      <c r="K236" s="47"/>
      <c r="L236" s="47"/>
      <c r="M236" s="47" t="s">
        <v>246</v>
      </c>
      <c r="N236" s="47" t="s">
        <v>260</v>
      </c>
      <c r="O236" s="47" t="s">
        <v>247</v>
      </c>
      <c r="P236" s="48" t="s">
        <v>351</v>
      </c>
      <c r="Q236" s="48"/>
      <c r="R236" s="79">
        <v>0</v>
      </c>
      <c r="S236" s="79">
        <v>19099207</v>
      </c>
      <c r="T236" s="79">
        <v>0</v>
      </c>
      <c r="U236" s="79">
        <v>19099207</v>
      </c>
      <c r="V236" s="79">
        <v>0</v>
      </c>
      <c r="W236" s="79">
        <v>19099207</v>
      </c>
      <c r="X236" s="79">
        <v>0</v>
      </c>
      <c r="Y236" s="79">
        <v>19099207</v>
      </c>
      <c r="Z236" s="79">
        <v>19099207</v>
      </c>
      <c r="AA236" s="79">
        <v>19099207</v>
      </c>
      <c r="AB236" s="79">
        <v>19099207</v>
      </c>
    </row>
    <row r="237" spans="1:28" ht="15" customHeight="1">
      <c r="A237" s="47" t="s">
        <v>376</v>
      </c>
      <c r="B237" s="48" t="s">
        <v>377</v>
      </c>
      <c r="C237" s="49" t="s">
        <v>352</v>
      </c>
      <c r="D237" s="47" t="s">
        <v>244</v>
      </c>
      <c r="E237" s="47" t="s">
        <v>265</v>
      </c>
      <c r="F237" s="47" t="s">
        <v>245</v>
      </c>
      <c r="G237" s="47" t="s">
        <v>249</v>
      </c>
      <c r="H237" s="47" t="s">
        <v>334</v>
      </c>
      <c r="I237" s="47"/>
      <c r="J237" s="47"/>
      <c r="K237" s="47"/>
      <c r="L237" s="47"/>
      <c r="M237" s="47" t="s">
        <v>253</v>
      </c>
      <c r="N237" s="47" t="s">
        <v>68</v>
      </c>
      <c r="O237" s="47" t="s">
        <v>247</v>
      </c>
      <c r="P237" s="48" t="s">
        <v>353</v>
      </c>
      <c r="Q237" s="48"/>
      <c r="R237" s="79">
        <v>0</v>
      </c>
      <c r="S237" s="79">
        <v>1649000</v>
      </c>
      <c r="T237" s="79">
        <v>0</v>
      </c>
      <c r="U237" s="79">
        <v>1649000</v>
      </c>
      <c r="V237" s="79">
        <v>0</v>
      </c>
      <c r="W237" s="79">
        <v>1649000</v>
      </c>
      <c r="X237" s="79">
        <v>0</v>
      </c>
      <c r="Y237" s="79">
        <v>1649000</v>
      </c>
      <c r="Z237" s="79">
        <v>1649000</v>
      </c>
      <c r="AA237" s="79">
        <v>1649000</v>
      </c>
      <c r="AB237" s="79">
        <v>1649000</v>
      </c>
    </row>
    <row r="238" spans="1:28" ht="15" customHeight="1">
      <c r="A238" s="47" t="s">
        <v>380</v>
      </c>
      <c r="B238" s="48" t="s">
        <v>381</v>
      </c>
      <c r="C238" s="49" t="s">
        <v>292</v>
      </c>
      <c r="D238" s="47" t="s">
        <v>244</v>
      </c>
      <c r="E238" s="47" t="s">
        <v>245</v>
      </c>
      <c r="F238" s="47" t="s">
        <v>245</v>
      </c>
      <c r="G238" s="47" t="s">
        <v>245</v>
      </c>
      <c r="H238" s="47" t="s">
        <v>261</v>
      </c>
      <c r="I238" s="47" t="s">
        <v>261</v>
      </c>
      <c r="J238" s="47"/>
      <c r="K238" s="47"/>
      <c r="L238" s="47"/>
      <c r="M238" s="47" t="s">
        <v>246</v>
      </c>
      <c r="N238" s="47" t="s">
        <v>260</v>
      </c>
      <c r="O238" s="47" t="s">
        <v>247</v>
      </c>
      <c r="P238" s="48" t="s">
        <v>293</v>
      </c>
      <c r="Q238" s="48"/>
      <c r="R238" s="79">
        <v>944000000</v>
      </c>
      <c r="S238" s="79">
        <v>0</v>
      </c>
      <c r="T238" s="79">
        <v>0</v>
      </c>
      <c r="U238" s="79">
        <v>944000000</v>
      </c>
      <c r="V238" s="79">
        <v>0</v>
      </c>
      <c r="W238" s="79">
        <v>465061621</v>
      </c>
      <c r="X238" s="79">
        <v>478938379</v>
      </c>
      <c r="Y238" s="79">
        <v>465061621</v>
      </c>
      <c r="Z238" s="79">
        <v>465061621</v>
      </c>
      <c r="AA238" s="79">
        <v>465061621</v>
      </c>
      <c r="AB238" s="79">
        <v>465061621</v>
      </c>
    </row>
    <row r="239" spans="1:28" ht="15" customHeight="1">
      <c r="A239" s="47" t="s">
        <v>380</v>
      </c>
      <c r="B239" s="48" t="s">
        <v>381</v>
      </c>
      <c r="C239" s="49" t="s">
        <v>294</v>
      </c>
      <c r="D239" s="47" t="s">
        <v>244</v>
      </c>
      <c r="E239" s="47" t="s">
        <v>245</v>
      </c>
      <c r="F239" s="47" t="s">
        <v>245</v>
      </c>
      <c r="G239" s="47" t="s">
        <v>245</v>
      </c>
      <c r="H239" s="47" t="s">
        <v>261</v>
      </c>
      <c r="I239" s="47" t="s">
        <v>295</v>
      </c>
      <c r="J239" s="47"/>
      <c r="K239" s="47"/>
      <c r="L239" s="47"/>
      <c r="M239" s="47" t="s">
        <v>246</v>
      </c>
      <c r="N239" s="47" t="s">
        <v>260</v>
      </c>
      <c r="O239" s="47" t="s">
        <v>247</v>
      </c>
      <c r="P239" s="48" t="s">
        <v>296</v>
      </c>
      <c r="Q239" s="48"/>
      <c r="R239" s="79">
        <v>24000000</v>
      </c>
      <c r="S239" s="79">
        <v>0</v>
      </c>
      <c r="T239" s="79">
        <v>0</v>
      </c>
      <c r="U239" s="79">
        <v>24000000</v>
      </c>
      <c r="V239" s="79">
        <v>0</v>
      </c>
      <c r="W239" s="79">
        <v>10484145</v>
      </c>
      <c r="X239" s="79">
        <v>13515855</v>
      </c>
      <c r="Y239" s="79">
        <v>10484145</v>
      </c>
      <c r="Z239" s="79">
        <v>10484145</v>
      </c>
      <c r="AA239" s="79">
        <v>10484145</v>
      </c>
      <c r="AB239" s="79">
        <v>10484145</v>
      </c>
    </row>
    <row r="240" spans="1:28" ht="15" customHeight="1">
      <c r="A240" s="47" t="s">
        <v>380</v>
      </c>
      <c r="B240" s="48" t="s">
        <v>381</v>
      </c>
      <c r="C240" s="49" t="s">
        <v>297</v>
      </c>
      <c r="D240" s="47" t="s">
        <v>244</v>
      </c>
      <c r="E240" s="47" t="s">
        <v>245</v>
      </c>
      <c r="F240" s="47" t="s">
        <v>245</v>
      </c>
      <c r="G240" s="47" t="s">
        <v>245</v>
      </c>
      <c r="H240" s="47" t="s">
        <v>261</v>
      </c>
      <c r="I240" s="47" t="s">
        <v>298</v>
      </c>
      <c r="J240" s="47"/>
      <c r="K240" s="47"/>
      <c r="L240" s="47"/>
      <c r="M240" s="47" t="s">
        <v>246</v>
      </c>
      <c r="N240" s="47" t="s">
        <v>260</v>
      </c>
      <c r="O240" s="47" t="s">
        <v>247</v>
      </c>
      <c r="P240" s="48" t="s">
        <v>299</v>
      </c>
      <c r="Q240" s="48"/>
      <c r="R240" s="79">
        <v>16992000</v>
      </c>
      <c r="S240" s="79">
        <v>0</v>
      </c>
      <c r="T240" s="79">
        <v>16992000</v>
      </c>
      <c r="U240" s="79">
        <v>0</v>
      </c>
      <c r="V240" s="79">
        <v>0</v>
      </c>
      <c r="W240" s="79">
        <v>0</v>
      </c>
      <c r="X240" s="79">
        <v>0</v>
      </c>
      <c r="Y240" s="79">
        <v>0</v>
      </c>
      <c r="Z240" s="79">
        <v>0</v>
      </c>
      <c r="AA240" s="79">
        <v>0</v>
      </c>
      <c r="AB240" s="79">
        <v>0</v>
      </c>
    </row>
    <row r="241" spans="1:28" ht="15" customHeight="1">
      <c r="A241" s="47" t="s">
        <v>380</v>
      </c>
      <c r="B241" s="48" t="s">
        <v>381</v>
      </c>
      <c r="C241" s="49" t="s">
        <v>300</v>
      </c>
      <c r="D241" s="47" t="s">
        <v>244</v>
      </c>
      <c r="E241" s="47" t="s">
        <v>245</v>
      </c>
      <c r="F241" s="47" t="s">
        <v>245</v>
      </c>
      <c r="G241" s="47" t="s">
        <v>245</v>
      </c>
      <c r="H241" s="47" t="s">
        <v>261</v>
      </c>
      <c r="I241" s="47" t="s">
        <v>301</v>
      </c>
      <c r="J241" s="47"/>
      <c r="K241" s="47"/>
      <c r="L241" s="47"/>
      <c r="M241" s="47" t="s">
        <v>246</v>
      </c>
      <c r="N241" s="47" t="s">
        <v>260</v>
      </c>
      <c r="O241" s="47" t="s">
        <v>247</v>
      </c>
      <c r="P241" s="48" t="s">
        <v>302</v>
      </c>
      <c r="Q241" s="48"/>
      <c r="R241" s="79">
        <v>95000000</v>
      </c>
      <c r="S241" s="79">
        <v>0</v>
      </c>
      <c r="T241" s="79">
        <v>861192</v>
      </c>
      <c r="U241" s="79">
        <v>94138808</v>
      </c>
      <c r="V241" s="79">
        <v>0</v>
      </c>
      <c r="W241" s="79">
        <v>94138808</v>
      </c>
      <c r="X241" s="79">
        <v>0</v>
      </c>
      <c r="Y241" s="79">
        <v>94138808</v>
      </c>
      <c r="Z241" s="79">
        <v>94138808</v>
      </c>
      <c r="AA241" s="79">
        <v>94138808</v>
      </c>
      <c r="AB241" s="79">
        <v>94138808</v>
      </c>
    </row>
    <row r="242" spans="1:28" ht="15" customHeight="1">
      <c r="A242" s="47" t="s">
        <v>380</v>
      </c>
      <c r="B242" s="48" t="s">
        <v>381</v>
      </c>
      <c r="C242" s="49" t="s">
        <v>303</v>
      </c>
      <c r="D242" s="47" t="s">
        <v>244</v>
      </c>
      <c r="E242" s="47" t="s">
        <v>245</v>
      </c>
      <c r="F242" s="47" t="s">
        <v>245</v>
      </c>
      <c r="G242" s="47" t="s">
        <v>245</v>
      </c>
      <c r="H242" s="47" t="s">
        <v>261</v>
      </c>
      <c r="I242" s="47" t="s">
        <v>304</v>
      </c>
      <c r="J242" s="47"/>
      <c r="K242" s="47"/>
      <c r="L242" s="47"/>
      <c r="M242" s="47" t="s">
        <v>246</v>
      </c>
      <c r="N242" s="47" t="s">
        <v>260</v>
      </c>
      <c r="O242" s="47" t="s">
        <v>247</v>
      </c>
      <c r="P242" s="48" t="s">
        <v>305</v>
      </c>
      <c r="Q242" s="48"/>
      <c r="R242" s="79">
        <v>35000000</v>
      </c>
      <c r="S242" s="79">
        <v>0</v>
      </c>
      <c r="T242" s="79">
        <v>0</v>
      </c>
      <c r="U242" s="79">
        <v>35000000</v>
      </c>
      <c r="V242" s="79">
        <v>0</v>
      </c>
      <c r="W242" s="79">
        <v>13839941</v>
      </c>
      <c r="X242" s="79">
        <v>21160059</v>
      </c>
      <c r="Y242" s="79">
        <v>13839941</v>
      </c>
      <c r="Z242" s="79">
        <v>13839941</v>
      </c>
      <c r="AA242" s="79">
        <v>13839941</v>
      </c>
      <c r="AB242" s="79">
        <v>13839941</v>
      </c>
    </row>
    <row r="243" spans="1:28" ht="15" customHeight="1">
      <c r="A243" s="47" t="s">
        <v>380</v>
      </c>
      <c r="B243" s="48" t="s">
        <v>381</v>
      </c>
      <c r="C243" s="49" t="s">
        <v>306</v>
      </c>
      <c r="D243" s="47" t="s">
        <v>244</v>
      </c>
      <c r="E243" s="47" t="s">
        <v>245</v>
      </c>
      <c r="F243" s="47" t="s">
        <v>245</v>
      </c>
      <c r="G243" s="47" t="s">
        <v>245</v>
      </c>
      <c r="H243" s="47" t="s">
        <v>261</v>
      </c>
      <c r="I243" s="47" t="s">
        <v>307</v>
      </c>
      <c r="J243" s="47"/>
      <c r="K243" s="47"/>
      <c r="L243" s="47"/>
      <c r="M243" s="47" t="s">
        <v>246</v>
      </c>
      <c r="N243" s="47" t="s">
        <v>260</v>
      </c>
      <c r="O243" s="47" t="s">
        <v>247</v>
      </c>
      <c r="P243" s="48" t="s">
        <v>308</v>
      </c>
      <c r="Q243" s="48"/>
      <c r="R243" s="79">
        <v>114000000</v>
      </c>
      <c r="S243" s="79">
        <v>0</v>
      </c>
      <c r="T243" s="79">
        <v>0</v>
      </c>
      <c r="U243" s="79">
        <v>114000000</v>
      </c>
      <c r="V243" s="79">
        <v>0</v>
      </c>
      <c r="W243" s="79">
        <v>0</v>
      </c>
      <c r="X243" s="79">
        <v>114000000</v>
      </c>
      <c r="Y243" s="79">
        <v>0</v>
      </c>
      <c r="Z243" s="79">
        <v>0</v>
      </c>
      <c r="AA243" s="79">
        <v>0</v>
      </c>
      <c r="AB243" s="79">
        <v>0</v>
      </c>
    </row>
    <row r="244" spans="1:28" ht="15" customHeight="1">
      <c r="A244" s="47" t="s">
        <v>380</v>
      </c>
      <c r="B244" s="48" t="s">
        <v>381</v>
      </c>
      <c r="C244" s="49" t="s">
        <v>309</v>
      </c>
      <c r="D244" s="47" t="s">
        <v>244</v>
      </c>
      <c r="E244" s="47" t="s">
        <v>245</v>
      </c>
      <c r="F244" s="47" t="s">
        <v>245</v>
      </c>
      <c r="G244" s="47" t="s">
        <v>245</v>
      </c>
      <c r="H244" s="47" t="s">
        <v>261</v>
      </c>
      <c r="I244" s="47" t="s">
        <v>310</v>
      </c>
      <c r="J244" s="47"/>
      <c r="K244" s="47"/>
      <c r="L244" s="47"/>
      <c r="M244" s="47" t="s">
        <v>246</v>
      </c>
      <c r="N244" s="47" t="s">
        <v>260</v>
      </c>
      <c r="O244" s="47" t="s">
        <v>247</v>
      </c>
      <c r="P244" s="48" t="s">
        <v>311</v>
      </c>
      <c r="Q244" s="48"/>
      <c r="R244" s="79">
        <v>43000000</v>
      </c>
      <c r="S244" s="79">
        <v>0</v>
      </c>
      <c r="T244" s="79">
        <v>0</v>
      </c>
      <c r="U244" s="79">
        <v>43000000</v>
      </c>
      <c r="V244" s="79">
        <v>0</v>
      </c>
      <c r="W244" s="79">
        <v>30253539</v>
      </c>
      <c r="X244" s="79">
        <v>12746461</v>
      </c>
      <c r="Y244" s="79">
        <v>30253539</v>
      </c>
      <c r="Z244" s="79">
        <v>30253539</v>
      </c>
      <c r="AA244" s="79">
        <v>30253539</v>
      </c>
      <c r="AB244" s="79">
        <v>30253539</v>
      </c>
    </row>
    <row r="245" spans="1:28" ht="15" customHeight="1">
      <c r="A245" s="47" t="s">
        <v>380</v>
      </c>
      <c r="B245" s="48" t="s">
        <v>381</v>
      </c>
      <c r="C245" s="49" t="s">
        <v>312</v>
      </c>
      <c r="D245" s="47" t="s">
        <v>244</v>
      </c>
      <c r="E245" s="47" t="s">
        <v>245</v>
      </c>
      <c r="F245" s="47" t="s">
        <v>245</v>
      </c>
      <c r="G245" s="47" t="s">
        <v>245</v>
      </c>
      <c r="H245" s="47" t="s">
        <v>261</v>
      </c>
      <c r="I245" s="47" t="s">
        <v>258</v>
      </c>
      <c r="J245" s="47"/>
      <c r="K245" s="47"/>
      <c r="L245" s="47"/>
      <c r="M245" s="47" t="s">
        <v>246</v>
      </c>
      <c r="N245" s="47" t="s">
        <v>260</v>
      </c>
      <c r="O245" s="47" t="s">
        <v>247</v>
      </c>
      <c r="P245" s="48" t="s">
        <v>313</v>
      </c>
      <c r="Q245" s="48"/>
      <c r="R245" s="79">
        <v>16000000</v>
      </c>
      <c r="S245" s="79">
        <v>4500000</v>
      </c>
      <c r="T245" s="79">
        <v>0</v>
      </c>
      <c r="U245" s="79">
        <v>20500000</v>
      </c>
      <c r="V245" s="79">
        <v>0</v>
      </c>
      <c r="W245" s="79">
        <v>15293892</v>
      </c>
      <c r="X245" s="79">
        <v>5206108</v>
      </c>
      <c r="Y245" s="79">
        <v>15293892</v>
      </c>
      <c r="Z245" s="79">
        <v>15293892</v>
      </c>
      <c r="AA245" s="79">
        <v>15293892</v>
      </c>
      <c r="AB245" s="79">
        <v>15293892</v>
      </c>
    </row>
    <row r="246" spans="1:28" ht="15" customHeight="1">
      <c r="A246" s="47" t="s">
        <v>380</v>
      </c>
      <c r="B246" s="48" t="s">
        <v>381</v>
      </c>
      <c r="C246" s="49" t="s">
        <v>314</v>
      </c>
      <c r="D246" s="47" t="s">
        <v>244</v>
      </c>
      <c r="E246" s="47" t="s">
        <v>245</v>
      </c>
      <c r="F246" s="47" t="s">
        <v>245</v>
      </c>
      <c r="G246" s="47" t="s">
        <v>249</v>
      </c>
      <c r="H246" s="47" t="s">
        <v>261</v>
      </c>
      <c r="I246" s="47"/>
      <c r="J246" s="47"/>
      <c r="K246" s="47"/>
      <c r="L246" s="47"/>
      <c r="M246" s="47" t="s">
        <v>246</v>
      </c>
      <c r="N246" s="47" t="s">
        <v>260</v>
      </c>
      <c r="O246" s="47" t="s">
        <v>247</v>
      </c>
      <c r="P246" s="48" t="s">
        <v>315</v>
      </c>
      <c r="Q246" s="48"/>
      <c r="R246" s="79">
        <v>120000000</v>
      </c>
      <c r="S246" s="79">
        <v>0</v>
      </c>
      <c r="T246" s="79">
        <v>0</v>
      </c>
      <c r="U246" s="79">
        <v>120000000</v>
      </c>
      <c r="V246" s="79">
        <v>0</v>
      </c>
      <c r="W246" s="79">
        <v>61378300</v>
      </c>
      <c r="X246" s="79">
        <v>58621700</v>
      </c>
      <c r="Y246" s="79">
        <v>61378300</v>
      </c>
      <c r="Z246" s="79">
        <v>61378300</v>
      </c>
      <c r="AA246" s="79">
        <v>61378300</v>
      </c>
      <c r="AB246" s="79">
        <v>61378300</v>
      </c>
    </row>
    <row r="247" spans="1:28" ht="15" customHeight="1">
      <c r="A247" s="47" t="s">
        <v>380</v>
      </c>
      <c r="B247" s="48" t="s">
        <v>381</v>
      </c>
      <c r="C247" s="49" t="s">
        <v>316</v>
      </c>
      <c r="D247" s="47" t="s">
        <v>244</v>
      </c>
      <c r="E247" s="47" t="s">
        <v>245</v>
      </c>
      <c r="F247" s="47" t="s">
        <v>245</v>
      </c>
      <c r="G247" s="47" t="s">
        <v>249</v>
      </c>
      <c r="H247" s="47" t="s">
        <v>263</v>
      </c>
      <c r="I247" s="47"/>
      <c r="J247" s="47"/>
      <c r="K247" s="47"/>
      <c r="L247" s="47"/>
      <c r="M247" s="47" t="s">
        <v>246</v>
      </c>
      <c r="N247" s="47" t="s">
        <v>260</v>
      </c>
      <c r="O247" s="47" t="s">
        <v>247</v>
      </c>
      <c r="P247" s="48" t="s">
        <v>317</v>
      </c>
      <c r="Q247" s="48"/>
      <c r="R247" s="79">
        <v>88000000</v>
      </c>
      <c r="S247" s="79">
        <v>0</v>
      </c>
      <c r="T247" s="79">
        <v>0</v>
      </c>
      <c r="U247" s="79">
        <v>88000000</v>
      </c>
      <c r="V247" s="79">
        <v>0</v>
      </c>
      <c r="W247" s="79">
        <v>43444900</v>
      </c>
      <c r="X247" s="79">
        <v>44555100</v>
      </c>
      <c r="Y247" s="79">
        <v>43444900</v>
      </c>
      <c r="Z247" s="79">
        <v>43444900</v>
      </c>
      <c r="AA247" s="79">
        <v>43444900</v>
      </c>
      <c r="AB247" s="79">
        <v>43444900</v>
      </c>
    </row>
    <row r="248" spans="1:28" ht="15" customHeight="1">
      <c r="A248" s="47" t="s">
        <v>380</v>
      </c>
      <c r="B248" s="48" t="s">
        <v>381</v>
      </c>
      <c r="C248" s="49" t="s">
        <v>318</v>
      </c>
      <c r="D248" s="47" t="s">
        <v>244</v>
      </c>
      <c r="E248" s="47" t="s">
        <v>245</v>
      </c>
      <c r="F248" s="47" t="s">
        <v>245</v>
      </c>
      <c r="G248" s="47" t="s">
        <v>249</v>
      </c>
      <c r="H248" s="47" t="s">
        <v>295</v>
      </c>
      <c r="I248" s="47"/>
      <c r="J248" s="47"/>
      <c r="K248" s="47"/>
      <c r="L248" s="47"/>
      <c r="M248" s="47" t="s">
        <v>246</v>
      </c>
      <c r="N248" s="47" t="s">
        <v>260</v>
      </c>
      <c r="O248" s="47" t="s">
        <v>247</v>
      </c>
      <c r="P248" s="48" t="s">
        <v>319</v>
      </c>
      <c r="Q248" s="48"/>
      <c r="R248" s="79">
        <v>48000000</v>
      </c>
      <c r="S248" s="79">
        <v>0</v>
      </c>
      <c r="T248" s="79">
        <v>0</v>
      </c>
      <c r="U248" s="79">
        <v>48000000</v>
      </c>
      <c r="V248" s="79">
        <v>0</v>
      </c>
      <c r="W248" s="79">
        <v>26476000</v>
      </c>
      <c r="X248" s="79">
        <v>21524000</v>
      </c>
      <c r="Y248" s="79">
        <v>26476000</v>
      </c>
      <c r="Z248" s="79">
        <v>26476000</v>
      </c>
      <c r="AA248" s="79">
        <v>26476000</v>
      </c>
      <c r="AB248" s="79">
        <v>26476000</v>
      </c>
    </row>
    <row r="249" spans="1:28" ht="15" customHeight="1">
      <c r="A249" s="47" t="s">
        <v>380</v>
      </c>
      <c r="B249" s="48" t="s">
        <v>381</v>
      </c>
      <c r="C249" s="49" t="s">
        <v>320</v>
      </c>
      <c r="D249" s="47" t="s">
        <v>244</v>
      </c>
      <c r="E249" s="47" t="s">
        <v>245</v>
      </c>
      <c r="F249" s="47" t="s">
        <v>245</v>
      </c>
      <c r="G249" s="47" t="s">
        <v>249</v>
      </c>
      <c r="H249" s="47" t="s">
        <v>298</v>
      </c>
      <c r="I249" s="47"/>
      <c r="J249" s="47"/>
      <c r="K249" s="47"/>
      <c r="L249" s="47"/>
      <c r="M249" s="47" t="s">
        <v>246</v>
      </c>
      <c r="N249" s="47" t="s">
        <v>260</v>
      </c>
      <c r="O249" s="47" t="s">
        <v>247</v>
      </c>
      <c r="P249" s="48" t="s">
        <v>321</v>
      </c>
      <c r="Q249" s="48"/>
      <c r="R249" s="79">
        <v>16000000</v>
      </c>
      <c r="S249" s="79">
        <v>0</v>
      </c>
      <c r="T249" s="79">
        <v>0</v>
      </c>
      <c r="U249" s="79">
        <v>16000000</v>
      </c>
      <c r="V249" s="79">
        <v>0</v>
      </c>
      <c r="W249" s="79">
        <v>7243800</v>
      </c>
      <c r="X249" s="79">
        <v>8756200</v>
      </c>
      <c r="Y249" s="79">
        <v>7243800</v>
      </c>
      <c r="Z249" s="79">
        <v>7243800</v>
      </c>
      <c r="AA249" s="79">
        <v>7243800</v>
      </c>
      <c r="AB249" s="79">
        <v>7243800</v>
      </c>
    </row>
    <row r="250" spans="1:28" ht="15" customHeight="1">
      <c r="A250" s="47" t="s">
        <v>380</v>
      </c>
      <c r="B250" s="48" t="s">
        <v>381</v>
      </c>
      <c r="C250" s="49" t="s">
        <v>322</v>
      </c>
      <c r="D250" s="47" t="s">
        <v>244</v>
      </c>
      <c r="E250" s="47" t="s">
        <v>245</v>
      </c>
      <c r="F250" s="47" t="s">
        <v>245</v>
      </c>
      <c r="G250" s="47" t="s">
        <v>249</v>
      </c>
      <c r="H250" s="47" t="s">
        <v>301</v>
      </c>
      <c r="I250" s="47"/>
      <c r="J250" s="47"/>
      <c r="K250" s="47"/>
      <c r="L250" s="47"/>
      <c r="M250" s="47" t="s">
        <v>246</v>
      </c>
      <c r="N250" s="47" t="s">
        <v>260</v>
      </c>
      <c r="O250" s="47" t="s">
        <v>247</v>
      </c>
      <c r="P250" s="48" t="s">
        <v>323</v>
      </c>
      <c r="Q250" s="48"/>
      <c r="R250" s="79">
        <v>36000000</v>
      </c>
      <c r="S250" s="79">
        <v>0</v>
      </c>
      <c r="T250" s="79">
        <v>0</v>
      </c>
      <c r="U250" s="79">
        <v>36000000</v>
      </c>
      <c r="V250" s="79">
        <v>0</v>
      </c>
      <c r="W250" s="79">
        <v>19860300</v>
      </c>
      <c r="X250" s="79">
        <v>16139700</v>
      </c>
      <c r="Y250" s="79">
        <v>19860300</v>
      </c>
      <c r="Z250" s="79">
        <v>19860300</v>
      </c>
      <c r="AA250" s="79">
        <v>19860300</v>
      </c>
      <c r="AB250" s="79">
        <v>19860300</v>
      </c>
    </row>
    <row r="251" spans="1:28" ht="15" customHeight="1">
      <c r="A251" s="47" t="s">
        <v>380</v>
      </c>
      <c r="B251" s="48" t="s">
        <v>381</v>
      </c>
      <c r="C251" s="49" t="s">
        <v>324</v>
      </c>
      <c r="D251" s="47" t="s">
        <v>244</v>
      </c>
      <c r="E251" s="47" t="s">
        <v>245</v>
      </c>
      <c r="F251" s="47" t="s">
        <v>245</v>
      </c>
      <c r="G251" s="47" t="s">
        <v>249</v>
      </c>
      <c r="H251" s="47" t="s">
        <v>304</v>
      </c>
      <c r="I251" s="47"/>
      <c r="J251" s="47"/>
      <c r="K251" s="47"/>
      <c r="L251" s="47"/>
      <c r="M251" s="47" t="s">
        <v>246</v>
      </c>
      <c r="N251" s="47" t="s">
        <v>260</v>
      </c>
      <c r="O251" s="47" t="s">
        <v>247</v>
      </c>
      <c r="P251" s="48" t="s">
        <v>325</v>
      </c>
      <c r="Q251" s="48"/>
      <c r="R251" s="79">
        <v>5000000</v>
      </c>
      <c r="S251" s="79">
        <v>15000000</v>
      </c>
      <c r="T251" s="79">
        <v>0</v>
      </c>
      <c r="U251" s="79">
        <v>20000000</v>
      </c>
      <c r="V251" s="79">
        <v>0</v>
      </c>
      <c r="W251" s="79">
        <v>13243500</v>
      </c>
      <c r="X251" s="79">
        <v>6756500</v>
      </c>
      <c r="Y251" s="79">
        <v>13243500</v>
      </c>
      <c r="Z251" s="79">
        <v>13243500</v>
      </c>
      <c r="AA251" s="79">
        <v>13243500</v>
      </c>
      <c r="AB251" s="79">
        <v>13243500</v>
      </c>
    </row>
    <row r="252" spans="1:28" ht="15" customHeight="1">
      <c r="A252" s="47" t="s">
        <v>380</v>
      </c>
      <c r="B252" s="48" t="s">
        <v>381</v>
      </c>
      <c r="C252" s="49" t="s">
        <v>326</v>
      </c>
      <c r="D252" s="47" t="s">
        <v>244</v>
      </c>
      <c r="E252" s="47" t="s">
        <v>245</v>
      </c>
      <c r="F252" s="47" t="s">
        <v>245</v>
      </c>
      <c r="G252" s="47" t="s">
        <v>249</v>
      </c>
      <c r="H252" s="47" t="s">
        <v>327</v>
      </c>
      <c r="I252" s="47"/>
      <c r="J252" s="47"/>
      <c r="K252" s="47"/>
      <c r="L252" s="47"/>
      <c r="M252" s="47" t="s">
        <v>246</v>
      </c>
      <c r="N252" s="47" t="s">
        <v>260</v>
      </c>
      <c r="O252" s="47" t="s">
        <v>247</v>
      </c>
      <c r="P252" s="48" t="s">
        <v>328</v>
      </c>
      <c r="Q252" s="48"/>
      <c r="R252" s="79">
        <v>5000000</v>
      </c>
      <c r="S252" s="79">
        <v>0</v>
      </c>
      <c r="T252" s="79">
        <v>5000000</v>
      </c>
      <c r="U252" s="79">
        <v>0</v>
      </c>
      <c r="V252" s="79">
        <v>0</v>
      </c>
      <c r="W252" s="79">
        <v>0</v>
      </c>
      <c r="X252" s="79">
        <v>0</v>
      </c>
      <c r="Y252" s="79">
        <v>0</v>
      </c>
      <c r="Z252" s="79">
        <v>0</v>
      </c>
      <c r="AA252" s="79">
        <v>0</v>
      </c>
      <c r="AB252" s="79">
        <v>0</v>
      </c>
    </row>
    <row r="253" spans="1:28" ht="15" customHeight="1">
      <c r="A253" s="47" t="s">
        <v>380</v>
      </c>
      <c r="B253" s="48" t="s">
        <v>381</v>
      </c>
      <c r="C253" s="49" t="s">
        <v>329</v>
      </c>
      <c r="D253" s="47" t="s">
        <v>244</v>
      </c>
      <c r="E253" s="47" t="s">
        <v>245</v>
      </c>
      <c r="F253" s="47" t="s">
        <v>245</v>
      </c>
      <c r="G253" s="47" t="s">
        <v>249</v>
      </c>
      <c r="H253" s="47" t="s">
        <v>307</v>
      </c>
      <c r="I253" s="47"/>
      <c r="J253" s="47"/>
      <c r="K253" s="47"/>
      <c r="L253" s="47"/>
      <c r="M253" s="47" t="s">
        <v>246</v>
      </c>
      <c r="N253" s="47" t="s">
        <v>260</v>
      </c>
      <c r="O253" s="47" t="s">
        <v>247</v>
      </c>
      <c r="P253" s="48" t="s">
        <v>330</v>
      </c>
      <c r="Q253" s="48"/>
      <c r="R253" s="79">
        <v>10000000</v>
      </c>
      <c r="S253" s="79">
        <v>0</v>
      </c>
      <c r="T253" s="79">
        <v>10000000</v>
      </c>
      <c r="U253" s="79">
        <v>0</v>
      </c>
      <c r="V253" s="79">
        <v>0</v>
      </c>
      <c r="W253" s="79">
        <v>0</v>
      </c>
      <c r="X253" s="79">
        <v>0</v>
      </c>
      <c r="Y253" s="79">
        <v>0</v>
      </c>
      <c r="Z253" s="79">
        <v>0</v>
      </c>
      <c r="AA253" s="79">
        <v>0</v>
      </c>
      <c r="AB253" s="79">
        <v>0</v>
      </c>
    </row>
    <row r="254" spans="1:28" ht="15" customHeight="1">
      <c r="A254" s="47" t="s">
        <v>380</v>
      </c>
      <c r="B254" s="48" t="s">
        <v>381</v>
      </c>
      <c r="C254" s="49" t="s">
        <v>331</v>
      </c>
      <c r="D254" s="47" t="s">
        <v>244</v>
      </c>
      <c r="E254" s="47" t="s">
        <v>245</v>
      </c>
      <c r="F254" s="47" t="s">
        <v>245</v>
      </c>
      <c r="G254" s="47" t="s">
        <v>251</v>
      </c>
      <c r="H254" s="47" t="s">
        <v>261</v>
      </c>
      <c r="I254" s="47" t="s">
        <v>261</v>
      </c>
      <c r="J254" s="47"/>
      <c r="K254" s="47"/>
      <c r="L254" s="47"/>
      <c r="M254" s="47" t="s">
        <v>246</v>
      </c>
      <c r="N254" s="47" t="s">
        <v>260</v>
      </c>
      <c r="O254" s="47" t="s">
        <v>247</v>
      </c>
      <c r="P254" s="48" t="s">
        <v>332</v>
      </c>
      <c r="Q254" s="48"/>
      <c r="R254" s="79">
        <v>44000000</v>
      </c>
      <c r="S254" s="79">
        <v>0</v>
      </c>
      <c r="T254" s="79">
        <v>0</v>
      </c>
      <c r="U254" s="79">
        <v>44000000</v>
      </c>
      <c r="V254" s="79">
        <v>0</v>
      </c>
      <c r="W254" s="79">
        <v>30083510</v>
      </c>
      <c r="X254" s="79">
        <v>13916490</v>
      </c>
      <c r="Y254" s="79">
        <v>30083510</v>
      </c>
      <c r="Z254" s="79">
        <v>30083510</v>
      </c>
      <c r="AA254" s="79">
        <v>30083510</v>
      </c>
      <c r="AB254" s="79">
        <v>30083510</v>
      </c>
    </row>
    <row r="255" spans="1:28" ht="15" customHeight="1">
      <c r="A255" s="47" t="s">
        <v>380</v>
      </c>
      <c r="B255" s="48" t="s">
        <v>381</v>
      </c>
      <c r="C255" s="49" t="s">
        <v>358</v>
      </c>
      <c r="D255" s="47" t="s">
        <v>244</v>
      </c>
      <c r="E255" s="47" t="s">
        <v>245</v>
      </c>
      <c r="F255" s="47" t="s">
        <v>245</v>
      </c>
      <c r="G255" s="47" t="s">
        <v>251</v>
      </c>
      <c r="H255" s="47" t="s">
        <v>261</v>
      </c>
      <c r="I255" s="47" t="s">
        <v>263</v>
      </c>
      <c r="J255" s="47"/>
      <c r="K255" s="47"/>
      <c r="L255" s="47"/>
      <c r="M255" s="47" t="s">
        <v>246</v>
      </c>
      <c r="N255" s="47" t="s">
        <v>260</v>
      </c>
      <c r="O255" s="47" t="s">
        <v>247</v>
      </c>
      <c r="P255" s="48" t="s">
        <v>359</v>
      </c>
      <c r="Q255" s="48"/>
      <c r="R255" s="79">
        <v>0</v>
      </c>
      <c r="S255" s="79">
        <v>8400000</v>
      </c>
      <c r="T255" s="79">
        <v>4200000</v>
      </c>
      <c r="U255" s="79">
        <v>4200000</v>
      </c>
      <c r="V255" s="79">
        <v>0</v>
      </c>
      <c r="W255" s="79">
        <v>3476269</v>
      </c>
      <c r="X255" s="79">
        <v>723731</v>
      </c>
      <c r="Y255" s="79">
        <v>3476269</v>
      </c>
      <c r="Z255" s="79">
        <v>3476269</v>
      </c>
      <c r="AA255" s="79">
        <v>3476269</v>
      </c>
      <c r="AB255" s="79">
        <v>3476269</v>
      </c>
    </row>
    <row r="256" spans="1:28" ht="15" customHeight="1">
      <c r="A256" s="47" t="s">
        <v>380</v>
      </c>
      <c r="B256" s="48" t="s">
        <v>381</v>
      </c>
      <c r="C256" s="49" t="s">
        <v>333</v>
      </c>
      <c r="D256" s="47" t="s">
        <v>244</v>
      </c>
      <c r="E256" s="47" t="s">
        <v>245</v>
      </c>
      <c r="F256" s="47" t="s">
        <v>245</v>
      </c>
      <c r="G256" s="47" t="s">
        <v>251</v>
      </c>
      <c r="H256" s="47" t="s">
        <v>261</v>
      </c>
      <c r="I256" s="47" t="s">
        <v>334</v>
      </c>
      <c r="J256" s="47"/>
      <c r="K256" s="47"/>
      <c r="L256" s="47"/>
      <c r="M256" s="47" t="s">
        <v>246</v>
      </c>
      <c r="N256" s="47" t="s">
        <v>260</v>
      </c>
      <c r="O256" s="47" t="s">
        <v>247</v>
      </c>
      <c r="P256" s="48" t="s">
        <v>335</v>
      </c>
      <c r="Q256" s="48"/>
      <c r="R256" s="79">
        <v>4000000</v>
      </c>
      <c r="S256" s="79">
        <v>0</v>
      </c>
      <c r="T256" s="79">
        <v>0</v>
      </c>
      <c r="U256" s="79">
        <v>4000000</v>
      </c>
      <c r="V256" s="79">
        <v>0</v>
      </c>
      <c r="W256" s="79">
        <v>2592094</v>
      </c>
      <c r="X256" s="79">
        <v>1407906</v>
      </c>
      <c r="Y256" s="79">
        <v>2592094</v>
      </c>
      <c r="Z256" s="79">
        <v>2592094</v>
      </c>
      <c r="AA256" s="79">
        <v>2592094</v>
      </c>
      <c r="AB256" s="79">
        <v>2592094</v>
      </c>
    </row>
    <row r="257" spans="1:28" ht="15" customHeight="1">
      <c r="A257" s="47" t="s">
        <v>380</v>
      </c>
      <c r="B257" s="48" t="s">
        <v>381</v>
      </c>
      <c r="C257" s="49" t="s">
        <v>336</v>
      </c>
      <c r="D257" s="47" t="s">
        <v>244</v>
      </c>
      <c r="E257" s="47" t="s">
        <v>245</v>
      </c>
      <c r="F257" s="47" t="s">
        <v>245</v>
      </c>
      <c r="G257" s="47" t="s">
        <v>251</v>
      </c>
      <c r="H257" s="47" t="s">
        <v>263</v>
      </c>
      <c r="I257" s="47"/>
      <c r="J257" s="47"/>
      <c r="K257" s="47"/>
      <c r="L257" s="47"/>
      <c r="M257" s="47" t="s">
        <v>246</v>
      </c>
      <c r="N257" s="47" t="s">
        <v>260</v>
      </c>
      <c r="O257" s="47" t="s">
        <v>247</v>
      </c>
      <c r="P257" s="48" t="s">
        <v>337</v>
      </c>
      <c r="Q257" s="48"/>
      <c r="R257" s="79">
        <v>0</v>
      </c>
      <c r="S257" s="79">
        <v>23235674</v>
      </c>
      <c r="T257" s="79">
        <v>0</v>
      </c>
      <c r="U257" s="79">
        <v>23235674</v>
      </c>
      <c r="V257" s="79">
        <v>0</v>
      </c>
      <c r="W257" s="79">
        <v>6750905</v>
      </c>
      <c r="X257" s="79">
        <v>16484769</v>
      </c>
      <c r="Y257" s="79">
        <v>6750905</v>
      </c>
      <c r="Z257" s="79">
        <v>6750905</v>
      </c>
      <c r="AA257" s="79">
        <v>6750905</v>
      </c>
      <c r="AB257" s="79">
        <v>6750905</v>
      </c>
    </row>
    <row r="258" spans="1:28" ht="15" customHeight="1">
      <c r="A258" s="47" t="s">
        <v>380</v>
      </c>
      <c r="B258" s="48" t="s">
        <v>381</v>
      </c>
      <c r="C258" s="49" t="s">
        <v>338</v>
      </c>
      <c r="D258" s="47" t="s">
        <v>244</v>
      </c>
      <c r="E258" s="47" t="s">
        <v>249</v>
      </c>
      <c r="F258" s="47" t="s">
        <v>249</v>
      </c>
      <c r="G258" s="47" t="s">
        <v>249</v>
      </c>
      <c r="H258" s="47" t="s">
        <v>301</v>
      </c>
      <c r="I258" s="47" t="s">
        <v>295</v>
      </c>
      <c r="J258" s="47"/>
      <c r="K258" s="47"/>
      <c r="L258" s="47"/>
      <c r="M258" s="47" t="s">
        <v>253</v>
      </c>
      <c r="N258" s="47" t="s">
        <v>68</v>
      </c>
      <c r="O258" s="47" t="s">
        <v>247</v>
      </c>
      <c r="P258" s="48" t="s">
        <v>339</v>
      </c>
      <c r="Q258" s="48"/>
      <c r="R258" s="79">
        <v>0</v>
      </c>
      <c r="S258" s="79">
        <v>36400</v>
      </c>
      <c r="T258" s="79">
        <v>0</v>
      </c>
      <c r="U258" s="79">
        <v>36400</v>
      </c>
      <c r="V258" s="79">
        <v>0</v>
      </c>
      <c r="W258" s="79">
        <v>36400</v>
      </c>
      <c r="X258" s="79">
        <v>0</v>
      </c>
      <c r="Y258" s="79">
        <v>36400</v>
      </c>
      <c r="Z258" s="79">
        <v>36400</v>
      </c>
      <c r="AA258" s="79">
        <v>36400</v>
      </c>
      <c r="AB258" s="79">
        <v>36400</v>
      </c>
    </row>
    <row r="259" spans="1:28" ht="15" customHeight="1">
      <c r="A259" s="47" t="s">
        <v>380</v>
      </c>
      <c r="B259" s="48" t="s">
        <v>381</v>
      </c>
      <c r="C259" s="49" t="s">
        <v>340</v>
      </c>
      <c r="D259" s="47" t="s">
        <v>244</v>
      </c>
      <c r="E259" s="47" t="s">
        <v>249</v>
      </c>
      <c r="F259" s="47" t="s">
        <v>249</v>
      </c>
      <c r="G259" s="47" t="s">
        <v>249</v>
      </c>
      <c r="H259" s="47" t="s">
        <v>301</v>
      </c>
      <c r="I259" s="47" t="s">
        <v>307</v>
      </c>
      <c r="J259" s="47"/>
      <c r="K259" s="47"/>
      <c r="L259" s="47"/>
      <c r="M259" s="47" t="s">
        <v>246</v>
      </c>
      <c r="N259" s="47" t="s">
        <v>260</v>
      </c>
      <c r="O259" s="47" t="s">
        <v>247</v>
      </c>
      <c r="P259" s="48" t="s">
        <v>341</v>
      </c>
      <c r="Q259" s="48"/>
      <c r="R259" s="79">
        <v>1100000</v>
      </c>
      <c r="S259" s="79">
        <v>900000</v>
      </c>
      <c r="T259" s="79">
        <v>0</v>
      </c>
      <c r="U259" s="79">
        <v>2000000</v>
      </c>
      <c r="V259" s="79">
        <v>0</v>
      </c>
      <c r="W259" s="79">
        <v>2000000</v>
      </c>
      <c r="X259" s="79">
        <v>0</v>
      </c>
      <c r="Y259" s="79">
        <v>1570437</v>
      </c>
      <c r="Z259" s="79">
        <v>1476007</v>
      </c>
      <c r="AA259" s="79">
        <v>1476007</v>
      </c>
      <c r="AB259" s="79">
        <v>1476007</v>
      </c>
    </row>
    <row r="260" spans="1:28" ht="15" customHeight="1">
      <c r="A260" s="47" t="s">
        <v>380</v>
      </c>
      <c r="B260" s="48" t="s">
        <v>381</v>
      </c>
      <c r="C260" s="49" t="s">
        <v>382</v>
      </c>
      <c r="D260" s="47" t="s">
        <v>244</v>
      </c>
      <c r="E260" s="47" t="s">
        <v>249</v>
      </c>
      <c r="F260" s="47" t="s">
        <v>249</v>
      </c>
      <c r="G260" s="47" t="s">
        <v>249</v>
      </c>
      <c r="H260" s="47" t="s">
        <v>304</v>
      </c>
      <c r="I260" s="47" t="s">
        <v>261</v>
      </c>
      <c r="J260" s="47"/>
      <c r="K260" s="47"/>
      <c r="L260" s="47"/>
      <c r="M260" s="47" t="s">
        <v>246</v>
      </c>
      <c r="N260" s="47" t="s">
        <v>260</v>
      </c>
      <c r="O260" s="47" t="s">
        <v>247</v>
      </c>
      <c r="P260" s="48" t="s">
        <v>383</v>
      </c>
      <c r="Q260" s="48"/>
      <c r="R260" s="79">
        <v>0</v>
      </c>
      <c r="S260" s="79">
        <v>280000</v>
      </c>
      <c r="T260" s="79">
        <v>0</v>
      </c>
      <c r="U260" s="79">
        <v>280000</v>
      </c>
      <c r="V260" s="79">
        <v>0</v>
      </c>
      <c r="W260" s="79">
        <v>280000</v>
      </c>
      <c r="X260" s="79">
        <v>0</v>
      </c>
      <c r="Y260" s="79">
        <v>0</v>
      </c>
      <c r="Z260" s="79">
        <v>0</v>
      </c>
      <c r="AA260" s="79">
        <v>0</v>
      </c>
      <c r="AB260" s="79">
        <v>0</v>
      </c>
    </row>
    <row r="261" spans="1:28" ht="15" customHeight="1">
      <c r="A261" s="47" t="s">
        <v>380</v>
      </c>
      <c r="B261" s="48" t="s">
        <v>381</v>
      </c>
      <c r="C261" s="49" t="s">
        <v>342</v>
      </c>
      <c r="D261" s="47" t="s">
        <v>244</v>
      </c>
      <c r="E261" s="47" t="s">
        <v>249</v>
      </c>
      <c r="F261" s="47" t="s">
        <v>249</v>
      </c>
      <c r="G261" s="47" t="s">
        <v>249</v>
      </c>
      <c r="H261" s="47" t="s">
        <v>327</v>
      </c>
      <c r="I261" s="47" t="s">
        <v>295</v>
      </c>
      <c r="J261" s="47"/>
      <c r="K261" s="47"/>
      <c r="L261" s="47"/>
      <c r="M261" s="47" t="s">
        <v>246</v>
      </c>
      <c r="N261" s="47" t="s">
        <v>260</v>
      </c>
      <c r="O261" s="47" t="s">
        <v>247</v>
      </c>
      <c r="P261" s="48" t="s">
        <v>343</v>
      </c>
      <c r="Q261" s="48"/>
      <c r="R261" s="79">
        <v>300000</v>
      </c>
      <c r="S261" s="79">
        <v>290000</v>
      </c>
      <c r="T261" s="79">
        <v>0</v>
      </c>
      <c r="U261" s="79">
        <v>590000</v>
      </c>
      <c r="V261" s="79">
        <v>0</v>
      </c>
      <c r="W261" s="79">
        <v>590000</v>
      </c>
      <c r="X261" s="79">
        <v>0</v>
      </c>
      <c r="Y261" s="79">
        <v>577494</v>
      </c>
      <c r="Z261" s="79">
        <v>577494</v>
      </c>
      <c r="AA261" s="79">
        <v>577494</v>
      </c>
      <c r="AB261" s="79">
        <v>577494</v>
      </c>
    </row>
    <row r="262" spans="1:28" ht="15" customHeight="1">
      <c r="A262" s="47" t="s">
        <v>380</v>
      </c>
      <c r="B262" s="48" t="s">
        <v>381</v>
      </c>
      <c r="C262" s="49" t="s">
        <v>344</v>
      </c>
      <c r="D262" s="47" t="s">
        <v>244</v>
      </c>
      <c r="E262" s="47" t="s">
        <v>249</v>
      </c>
      <c r="F262" s="47" t="s">
        <v>249</v>
      </c>
      <c r="G262" s="47" t="s">
        <v>249</v>
      </c>
      <c r="H262" s="47" t="s">
        <v>307</v>
      </c>
      <c r="I262" s="47" t="s">
        <v>295</v>
      </c>
      <c r="J262" s="47"/>
      <c r="K262" s="47"/>
      <c r="L262" s="47"/>
      <c r="M262" s="47" t="s">
        <v>246</v>
      </c>
      <c r="N262" s="47" t="s">
        <v>260</v>
      </c>
      <c r="O262" s="47" t="s">
        <v>247</v>
      </c>
      <c r="P262" s="48" t="s">
        <v>345</v>
      </c>
      <c r="Q262" s="48"/>
      <c r="R262" s="79">
        <v>150000</v>
      </c>
      <c r="S262" s="79">
        <v>200000</v>
      </c>
      <c r="T262" s="79">
        <v>0</v>
      </c>
      <c r="U262" s="79">
        <v>350000</v>
      </c>
      <c r="V262" s="79">
        <v>0</v>
      </c>
      <c r="W262" s="79">
        <v>350000</v>
      </c>
      <c r="X262" s="79">
        <v>0</v>
      </c>
      <c r="Y262" s="79">
        <v>167394</v>
      </c>
      <c r="Z262" s="79">
        <v>167394</v>
      </c>
      <c r="AA262" s="79">
        <v>167394</v>
      </c>
      <c r="AB262" s="79">
        <v>167394</v>
      </c>
    </row>
    <row r="263" spans="1:28" ht="15" customHeight="1">
      <c r="A263" s="47" t="s">
        <v>380</v>
      </c>
      <c r="B263" s="48" t="s">
        <v>381</v>
      </c>
      <c r="C263" s="49" t="s">
        <v>348</v>
      </c>
      <c r="D263" s="47" t="s">
        <v>244</v>
      </c>
      <c r="E263" s="47" t="s">
        <v>251</v>
      </c>
      <c r="F263" s="47" t="s">
        <v>257</v>
      </c>
      <c r="G263" s="47" t="s">
        <v>249</v>
      </c>
      <c r="H263" s="47" t="s">
        <v>258</v>
      </c>
      <c r="I263" s="47" t="s">
        <v>261</v>
      </c>
      <c r="J263" s="47"/>
      <c r="K263" s="47"/>
      <c r="L263" s="47"/>
      <c r="M263" s="47" t="s">
        <v>246</v>
      </c>
      <c r="N263" s="47" t="s">
        <v>260</v>
      </c>
      <c r="O263" s="47" t="s">
        <v>247</v>
      </c>
      <c r="P263" s="48" t="s">
        <v>349</v>
      </c>
      <c r="Q263" s="48"/>
      <c r="R263" s="79">
        <v>0</v>
      </c>
      <c r="S263" s="79">
        <v>3000000</v>
      </c>
      <c r="T263" s="79">
        <v>0</v>
      </c>
      <c r="U263" s="79">
        <v>3000000</v>
      </c>
      <c r="V263" s="79">
        <v>0</v>
      </c>
      <c r="W263" s="79">
        <v>1234314</v>
      </c>
      <c r="X263" s="79">
        <v>1765686</v>
      </c>
      <c r="Y263" s="79">
        <v>1234314</v>
      </c>
      <c r="Z263" s="79">
        <v>1234314</v>
      </c>
      <c r="AA263" s="79">
        <v>1234314</v>
      </c>
      <c r="AB263" s="79">
        <v>1234314</v>
      </c>
    </row>
    <row r="264" spans="1:28" ht="15" customHeight="1">
      <c r="A264" s="47" t="s">
        <v>384</v>
      </c>
      <c r="B264" s="48" t="s">
        <v>385</v>
      </c>
      <c r="C264" s="49" t="s">
        <v>292</v>
      </c>
      <c r="D264" s="47" t="s">
        <v>244</v>
      </c>
      <c r="E264" s="47" t="s">
        <v>245</v>
      </c>
      <c r="F264" s="47" t="s">
        <v>245</v>
      </c>
      <c r="G264" s="47" t="s">
        <v>245</v>
      </c>
      <c r="H264" s="47" t="s">
        <v>261</v>
      </c>
      <c r="I264" s="47" t="s">
        <v>261</v>
      </c>
      <c r="J264" s="47"/>
      <c r="K264" s="47"/>
      <c r="L264" s="47"/>
      <c r="M264" s="47" t="s">
        <v>246</v>
      </c>
      <c r="N264" s="47" t="s">
        <v>260</v>
      </c>
      <c r="O264" s="47" t="s">
        <v>247</v>
      </c>
      <c r="P264" s="48" t="s">
        <v>293</v>
      </c>
      <c r="Q264" s="48"/>
      <c r="R264" s="79">
        <v>364000000</v>
      </c>
      <c r="S264" s="79">
        <v>0</v>
      </c>
      <c r="T264" s="79">
        <v>0</v>
      </c>
      <c r="U264" s="79">
        <v>364000000</v>
      </c>
      <c r="V264" s="79">
        <v>0</v>
      </c>
      <c r="W264" s="79">
        <v>169813682</v>
      </c>
      <c r="X264" s="79">
        <v>194186318</v>
      </c>
      <c r="Y264" s="79">
        <v>169813682</v>
      </c>
      <c r="Z264" s="79">
        <v>169813682</v>
      </c>
      <c r="AA264" s="79">
        <v>169813682</v>
      </c>
      <c r="AB264" s="79">
        <v>169813682</v>
      </c>
    </row>
    <row r="265" spans="1:28" ht="15" customHeight="1">
      <c r="A265" s="47" t="s">
        <v>384</v>
      </c>
      <c r="B265" s="48" t="s">
        <v>385</v>
      </c>
      <c r="C265" s="49" t="s">
        <v>294</v>
      </c>
      <c r="D265" s="47" t="s">
        <v>244</v>
      </c>
      <c r="E265" s="47" t="s">
        <v>245</v>
      </c>
      <c r="F265" s="47" t="s">
        <v>245</v>
      </c>
      <c r="G265" s="47" t="s">
        <v>245</v>
      </c>
      <c r="H265" s="47" t="s">
        <v>261</v>
      </c>
      <c r="I265" s="47" t="s">
        <v>295</v>
      </c>
      <c r="J265" s="47"/>
      <c r="K265" s="47"/>
      <c r="L265" s="47"/>
      <c r="M265" s="47" t="s">
        <v>246</v>
      </c>
      <c r="N265" s="47" t="s">
        <v>260</v>
      </c>
      <c r="O265" s="47" t="s">
        <v>247</v>
      </c>
      <c r="P265" s="48" t="s">
        <v>296</v>
      </c>
      <c r="Q265" s="48"/>
      <c r="R265" s="79">
        <v>6450000</v>
      </c>
      <c r="S265" s="79">
        <v>0</v>
      </c>
      <c r="T265" s="79">
        <v>0</v>
      </c>
      <c r="U265" s="79">
        <v>6450000</v>
      </c>
      <c r="V265" s="79">
        <v>0</v>
      </c>
      <c r="W265" s="79">
        <v>2628498</v>
      </c>
      <c r="X265" s="79">
        <v>3821502</v>
      </c>
      <c r="Y265" s="79">
        <v>2628498</v>
      </c>
      <c r="Z265" s="79">
        <v>2628498</v>
      </c>
      <c r="AA265" s="79">
        <v>2628498</v>
      </c>
      <c r="AB265" s="79">
        <v>2628498</v>
      </c>
    </row>
    <row r="266" spans="1:28" ht="15" customHeight="1">
      <c r="A266" s="47" t="s">
        <v>384</v>
      </c>
      <c r="B266" s="48" t="s">
        <v>385</v>
      </c>
      <c r="C266" s="49" t="s">
        <v>297</v>
      </c>
      <c r="D266" s="47" t="s">
        <v>244</v>
      </c>
      <c r="E266" s="47" t="s">
        <v>245</v>
      </c>
      <c r="F266" s="47" t="s">
        <v>245</v>
      </c>
      <c r="G266" s="47" t="s">
        <v>245</v>
      </c>
      <c r="H266" s="47" t="s">
        <v>261</v>
      </c>
      <c r="I266" s="47" t="s">
        <v>298</v>
      </c>
      <c r="J266" s="47"/>
      <c r="K266" s="47"/>
      <c r="L266" s="47"/>
      <c r="M266" s="47" t="s">
        <v>246</v>
      </c>
      <c r="N266" s="47" t="s">
        <v>260</v>
      </c>
      <c r="O266" s="47" t="s">
        <v>247</v>
      </c>
      <c r="P266" s="48" t="s">
        <v>299</v>
      </c>
      <c r="Q266" s="48"/>
      <c r="R266" s="79">
        <v>3767000</v>
      </c>
      <c r="S266" s="79">
        <v>0</v>
      </c>
      <c r="T266" s="79">
        <v>3767000</v>
      </c>
      <c r="U266" s="79">
        <v>0</v>
      </c>
      <c r="V266" s="79">
        <v>0</v>
      </c>
      <c r="W266" s="79">
        <v>0</v>
      </c>
      <c r="X266" s="79">
        <v>0</v>
      </c>
      <c r="Y266" s="79">
        <v>0</v>
      </c>
      <c r="Z266" s="79">
        <v>0</v>
      </c>
      <c r="AA266" s="79">
        <v>0</v>
      </c>
      <c r="AB266" s="79">
        <v>0</v>
      </c>
    </row>
    <row r="267" spans="1:28" ht="15" customHeight="1">
      <c r="A267" s="47" t="s">
        <v>384</v>
      </c>
      <c r="B267" s="48" t="s">
        <v>385</v>
      </c>
      <c r="C267" s="49" t="s">
        <v>300</v>
      </c>
      <c r="D267" s="47" t="s">
        <v>244</v>
      </c>
      <c r="E267" s="47" t="s">
        <v>245</v>
      </c>
      <c r="F267" s="47" t="s">
        <v>245</v>
      </c>
      <c r="G267" s="47" t="s">
        <v>245</v>
      </c>
      <c r="H267" s="47" t="s">
        <v>261</v>
      </c>
      <c r="I267" s="47" t="s">
        <v>301</v>
      </c>
      <c r="J267" s="47"/>
      <c r="K267" s="47"/>
      <c r="L267" s="47"/>
      <c r="M267" s="47" t="s">
        <v>246</v>
      </c>
      <c r="N267" s="47" t="s">
        <v>260</v>
      </c>
      <c r="O267" s="47" t="s">
        <v>247</v>
      </c>
      <c r="P267" s="48" t="s">
        <v>302</v>
      </c>
      <c r="Q267" s="48"/>
      <c r="R267" s="79">
        <v>36000000</v>
      </c>
      <c r="S267" s="79">
        <v>0</v>
      </c>
      <c r="T267" s="79">
        <v>3429612</v>
      </c>
      <c r="U267" s="79">
        <v>32570388</v>
      </c>
      <c r="V267" s="79">
        <v>0</v>
      </c>
      <c r="W267" s="79">
        <v>32570388</v>
      </c>
      <c r="X267" s="79">
        <v>0</v>
      </c>
      <c r="Y267" s="79">
        <v>32570388</v>
      </c>
      <c r="Z267" s="79">
        <v>32570388</v>
      </c>
      <c r="AA267" s="79">
        <v>32570388</v>
      </c>
      <c r="AB267" s="79">
        <v>32570388</v>
      </c>
    </row>
    <row r="268" spans="1:28" ht="15" customHeight="1">
      <c r="A268" s="47" t="s">
        <v>384</v>
      </c>
      <c r="B268" s="48" t="s">
        <v>385</v>
      </c>
      <c r="C268" s="49" t="s">
        <v>303</v>
      </c>
      <c r="D268" s="47" t="s">
        <v>244</v>
      </c>
      <c r="E268" s="47" t="s">
        <v>245</v>
      </c>
      <c r="F268" s="47" t="s">
        <v>245</v>
      </c>
      <c r="G268" s="47" t="s">
        <v>245</v>
      </c>
      <c r="H268" s="47" t="s">
        <v>261</v>
      </c>
      <c r="I268" s="47" t="s">
        <v>304</v>
      </c>
      <c r="J268" s="47"/>
      <c r="K268" s="47"/>
      <c r="L268" s="47"/>
      <c r="M268" s="47" t="s">
        <v>246</v>
      </c>
      <c r="N268" s="47" t="s">
        <v>260</v>
      </c>
      <c r="O268" s="47" t="s">
        <v>247</v>
      </c>
      <c r="P268" s="48" t="s">
        <v>305</v>
      </c>
      <c r="Q268" s="48"/>
      <c r="R268" s="79">
        <v>14000000</v>
      </c>
      <c r="S268" s="79">
        <v>0</v>
      </c>
      <c r="T268" s="79">
        <v>0</v>
      </c>
      <c r="U268" s="79">
        <v>14000000</v>
      </c>
      <c r="V268" s="79">
        <v>0</v>
      </c>
      <c r="W268" s="79">
        <v>5548106</v>
      </c>
      <c r="X268" s="79">
        <v>8451894</v>
      </c>
      <c r="Y268" s="79">
        <v>5548106</v>
      </c>
      <c r="Z268" s="79">
        <v>5548106</v>
      </c>
      <c r="AA268" s="79">
        <v>5548106</v>
      </c>
      <c r="AB268" s="79">
        <v>5548106</v>
      </c>
    </row>
    <row r="269" spans="1:28" ht="15" customHeight="1">
      <c r="A269" s="47" t="s">
        <v>384</v>
      </c>
      <c r="B269" s="48" t="s">
        <v>385</v>
      </c>
      <c r="C269" s="49" t="s">
        <v>306</v>
      </c>
      <c r="D269" s="47" t="s">
        <v>244</v>
      </c>
      <c r="E269" s="47" t="s">
        <v>245</v>
      </c>
      <c r="F269" s="47" t="s">
        <v>245</v>
      </c>
      <c r="G269" s="47" t="s">
        <v>245</v>
      </c>
      <c r="H269" s="47" t="s">
        <v>261</v>
      </c>
      <c r="I269" s="47" t="s">
        <v>307</v>
      </c>
      <c r="J269" s="47"/>
      <c r="K269" s="47"/>
      <c r="L269" s="47"/>
      <c r="M269" s="47" t="s">
        <v>246</v>
      </c>
      <c r="N269" s="47" t="s">
        <v>260</v>
      </c>
      <c r="O269" s="47" t="s">
        <v>247</v>
      </c>
      <c r="P269" s="48" t="s">
        <v>308</v>
      </c>
      <c r="Q269" s="48"/>
      <c r="R269" s="79">
        <v>46000000</v>
      </c>
      <c r="S269" s="79">
        <v>0</v>
      </c>
      <c r="T269" s="79">
        <v>0</v>
      </c>
      <c r="U269" s="79">
        <v>46000000</v>
      </c>
      <c r="V269" s="79">
        <v>0</v>
      </c>
      <c r="W269" s="79">
        <v>0</v>
      </c>
      <c r="X269" s="79">
        <v>46000000</v>
      </c>
      <c r="Y269" s="79">
        <v>0</v>
      </c>
      <c r="Z269" s="79">
        <v>0</v>
      </c>
      <c r="AA269" s="79">
        <v>0</v>
      </c>
      <c r="AB269" s="79">
        <v>0</v>
      </c>
    </row>
    <row r="270" spans="1:28" ht="15" customHeight="1">
      <c r="A270" s="47" t="s">
        <v>384</v>
      </c>
      <c r="B270" s="48" t="s">
        <v>385</v>
      </c>
      <c r="C270" s="49" t="s">
        <v>309</v>
      </c>
      <c r="D270" s="47" t="s">
        <v>244</v>
      </c>
      <c r="E270" s="47" t="s">
        <v>245</v>
      </c>
      <c r="F270" s="47" t="s">
        <v>245</v>
      </c>
      <c r="G270" s="47" t="s">
        <v>245</v>
      </c>
      <c r="H270" s="47" t="s">
        <v>261</v>
      </c>
      <c r="I270" s="47" t="s">
        <v>310</v>
      </c>
      <c r="J270" s="47"/>
      <c r="K270" s="47"/>
      <c r="L270" s="47"/>
      <c r="M270" s="47" t="s">
        <v>246</v>
      </c>
      <c r="N270" s="47" t="s">
        <v>260</v>
      </c>
      <c r="O270" s="47" t="s">
        <v>247</v>
      </c>
      <c r="P270" s="48" t="s">
        <v>311</v>
      </c>
      <c r="Q270" s="48"/>
      <c r="R270" s="79">
        <v>20000000</v>
      </c>
      <c r="S270" s="79">
        <v>0</v>
      </c>
      <c r="T270" s="79">
        <v>0</v>
      </c>
      <c r="U270" s="79">
        <v>20000000</v>
      </c>
      <c r="V270" s="79">
        <v>0</v>
      </c>
      <c r="W270" s="79">
        <v>5465780</v>
      </c>
      <c r="X270" s="79">
        <v>14534220</v>
      </c>
      <c r="Y270" s="79">
        <v>5465780</v>
      </c>
      <c r="Z270" s="79">
        <v>5465780</v>
      </c>
      <c r="AA270" s="79">
        <v>5465780</v>
      </c>
      <c r="AB270" s="79">
        <v>5465780</v>
      </c>
    </row>
    <row r="271" spans="1:28" ht="15" customHeight="1">
      <c r="A271" s="47" t="s">
        <v>384</v>
      </c>
      <c r="B271" s="48" t="s">
        <v>385</v>
      </c>
      <c r="C271" s="49" t="s">
        <v>312</v>
      </c>
      <c r="D271" s="47" t="s">
        <v>244</v>
      </c>
      <c r="E271" s="47" t="s">
        <v>245</v>
      </c>
      <c r="F271" s="47" t="s">
        <v>245</v>
      </c>
      <c r="G271" s="47" t="s">
        <v>245</v>
      </c>
      <c r="H271" s="47" t="s">
        <v>261</v>
      </c>
      <c r="I271" s="47" t="s">
        <v>258</v>
      </c>
      <c r="J271" s="47"/>
      <c r="K271" s="47"/>
      <c r="L271" s="47"/>
      <c r="M271" s="47" t="s">
        <v>246</v>
      </c>
      <c r="N271" s="47" t="s">
        <v>260</v>
      </c>
      <c r="O271" s="47" t="s">
        <v>247</v>
      </c>
      <c r="P271" s="48" t="s">
        <v>313</v>
      </c>
      <c r="Q271" s="48"/>
      <c r="R271" s="79">
        <v>5000000</v>
      </c>
      <c r="S271" s="79">
        <v>0</v>
      </c>
      <c r="T271" s="79">
        <v>0</v>
      </c>
      <c r="U271" s="79">
        <v>5000000</v>
      </c>
      <c r="V271" s="79">
        <v>0</v>
      </c>
      <c r="W271" s="79">
        <v>3594598</v>
      </c>
      <c r="X271" s="79">
        <v>1405402</v>
      </c>
      <c r="Y271" s="79">
        <v>3594598</v>
      </c>
      <c r="Z271" s="79">
        <v>3594598</v>
      </c>
      <c r="AA271" s="79">
        <v>3594598</v>
      </c>
      <c r="AB271" s="79">
        <v>3594598</v>
      </c>
    </row>
    <row r="272" spans="1:28" ht="15" customHeight="1">
      <c r="A272" s="47" t="s">
        <v>384</v>
      </c>
      <c r="B272" s="48" t="s">
        <v>385</v>
      </c>
      <c r="C272" s="49" t="s">
        <v>314</v>
      </c>
      <c r="D272" s="47" t="s">
        <v>244</v>
      </c>
      <c r="E272" s="47" t="s">
        <v>245</v>
      </c>
      <c r="F272" s="47" t="s">
        <v>245</v>
      </c>
      <c r="G272" s="47" t="s">
        <v>249</v>
      </c>
      <c r="H272" s="47" t="s">
        <v>261</v>
      </c>
      <c r="I272" s="47"/>
      <c r="J272" s="47"/>
      <c r="K272" s="47"/>
      <c r="L272" s="47"/>
      <c r="M272" s="47" t="s">
        <v>246</v>
      </c>
      <c r="N272" s="47" t="s">
        <v>260</v>
      </c>
      <c r="O272" s="47" t="s">
        <v>247</v>
      </c>
      <c r="P272" s="48" t="s">
        <v>315</v>
      </c>
      <c r="Q272" s="48"/>
      <c r="R272" s="79">
        <v>48000000</v>
      </c>
      <c r="S272" s="79">
        <v>0</v>
      </c>
      <c r="T272" s="79">
        <v>0</v>
      </c>
      <c r="U272" s="79">
        <v>48000000</v>
      </c>
      <c r="V272" s="79">
        <v>0</v>
      </c>
      <c r="W272" s="79">
        <v>21885200</v>
      </c>
      <c r="X272" s="79">
        <v>26114800</v>
      </c>
      <c r="Y272" s="79">
        <v>21885200</v>
      </c>
      <c r="Z272" s="79">
        <v>21885200</v>
      </c>
      <c r="AA272" s="79">
        <v>21885200</v>
      </c>
      <c r="AB272" s="79">
        <v>21885200</v>
      </c>
    </row>
    <row r="273" spans="1:28" ht="15" customHeight="1">
      <c r="A273" s="47" t="s">
        <v>384</v>
      </c>
      <c r="B273" s="48" t="s">
        <v>385</v>
      </c>
      <c r="C273" s="49" t="s">
        <v>316</v>
      </c>
      <c r="D273" s="47" t="s">
        <v>244</v>
      </c>
      <c r="E273" s="47" t="s">
        <v>245</v>
      </c>
      <c r="F273" s="47" t="s">
        <v>245</v>
      </c>
      <c r="G273" s="47" t="s">
        <v>249</v>
      </c>
      <c r="H273" s="47" t="s">
        <v>263</v>
      </c>
      <c r="I273" s="47"/>
      <c r="J273" s="47"/>
      <c r="K273" s="47"/>
      <c r="L273" s="47"/>
      <c r="M273" s="47" t="s">
        <v>246</v>
      </c>
      <c r="N273" s="47" t="s">
        <v>260</v>
      </c>
      <c r="O273" s="47" t="s">
        <v>247</v>
      </c>
      <c r="P273" s="48" t="s">
        <v>317</v>
      </c>
      <c r="Q273" s="48"/>
      <c r="R273" s="79">
        <v>33000000</v>
      </c>
      <c r="S273" s="79">
        <v>0</v>
      </c>
      <c r="T273" s="79">
        <v>0</v>
      </c>
      <c r="U273" s="79">
        <v>33000000</v>
      </c>
      <c r="V273" s="79">
        <v>0</v>
      </c>
      <c r="W273" s="79">
        <v>15504100</v>
      </c>
      <c r="X273" s="79">
        <v>17495900</v>
      </c>
      <c r="Y273" s="79">
        <v>15504100</v>
      </c>
      <c r="Z273" s="79">
        <v>15504100</v>
      </c>
      <c r="AA273" s="79">
        <v>15504100</v>
      </c>
      <c r="AB273" s="79">
        <v>15504100</v>
      </c>
    </row>
    <row r="274" spans="1:28" ht="15" customHeight="1">
      <c r="A274" s="47" t="s">
        <v>384</v>
      </c>
      <c r="B274" s="48" t="s">
        <v>385</v>
      </c>
      <c r="C274" s="49" t="s">
        <v>318</v>
      </c>
      <c r="D274" s="47" t="s">
        <v>244</v>
      </c>
      <c r="E274" s="47" t="s">
        <v>245</v>
      </c>
      <c r="F274" s="47" t="s">
        <v>245</v>
      </c>
      <c r="G274" s="47" t="s">
        <v>249</v>
      </c>
      <c r="H274" s="47" t="s">
        <v>295</v>
      </c>
      <c r="I274" s="47"/>
      <c r="J274" s="47"/>
      <c r="K274" s="47"/>
      <c r="L274" s="47"/>
      <c r="M274" s="47" t="s">
        <v>246</v>
      </c>
      <c r="N274" s="47" t="s">
        <v>260</v>
      </c>
      <c r="O274" s="47" t="s">
        <v>247</v>
      </c>
      <c r="P274" s="48" t="s">
        <v>319</v>
      </c>
      <c r="Q274" s="48"/>
      <c r="R274" s="79">
        <v>18000000</v>
      </c>
      <c r="S274" s="79">
        <v>0</v>
      </c>
      <c r="T274" s="79">
        <v>0</v>
      </c>
      <c r="U274" s="79">
        <v>18000000</v>
      </c>
      <c r="V274" s="79">
        <v>0</v>
      </c>
      <c r="W274" s="79">
        <v>9068800</v>
      </c>
      <c r="X274" s="79">
        <v>8931200</v>
      </c>
      <c r="Y274" s="79">
        <v>9068800</v>
      </c>
      <c r="Z274" s="79">
        <v>9068800</v>
      </c>
      <c r="AA274" s="79">
        <v>9068800</v>
      </c>
      <c r="AB274" s="79">
        <v>9068800</v>
      </c>
    </row>
    <row r="275" spans="1:28" ht="15" customHeight="1">
      <c r="A275" s="47" t="s">
        <v>384</v>
      </c>
      <c r="B275" s="48" t="s">
        <v>385</v>
      </c>
      <c r="C275" s="49" t="s">
        <v>320</v>
      </c>
      <c r="D275" s="47" t="s">
        <v>244</v>
      </c>
      <c r="E275" s="47" t="s">
        <v>245</v>
      </c>
      <c r="F275" s="47" t="s">
        <v>245</v>
      </c>
      <c r="G275" s="47" t="s">
        <v>249</v>
      </c>
      <c r="H275" s="47" t="s">
        <v>298</v>
      </c>
      <c r="I275" s="47"/>
      <c r="J275" s="47"/>
      <c r="K275" s="47"/>
      <c r="L275" s="47"/>
      <c r="M275" s="47" t="s">
        <v>246</v>
      </c>
      <c r="N275" s="47" t="s">
        <v>260</v>
      </c>
      <c r="O275" s="47" t="s">
        <v>247</v>
      </c>
      <c r="P275" s="48" t="s">
        <v>321</v>
      </c>
      <c r="Q275" s="48"/>
      <c r="R275" s="79">
        <v>5000000</v>
      </c>
      <c r="S275" s="79">
        <v>0</v>
      </c>
      <c r="T275" s="79">
        <v>0</v>
      </c>
      <c r="U275" s="79">
        <v>5000000</v>
      </c>
      <c r="V275" s="79">
        <v>0</v>
      </c>
      <c r="W275" s="79">
        <v>2020100</v>
      </c>
      <c r="X275" s="79">
        <v>2979900</v>
      </c>
      <c r="Y275" s="79">
        <v>2020100</v>
      </c>
      <c r="Z275" s="79">
        <v>2020100</v>
      </c>
      <c r="AA275" s="79">
        <v>2020100</v>
      </c>
      <c r="AB275" s="79">
        <v>2020100</v>
      </c>
    </row>
    <row r="276" spans="1:28" ht="15" customHeight="1">
      <c r="A276" s="47" t="s">
        <v>384</v>
      </c>
      <c r="B276" s="48" t="s">
        <v>385</v>
      </c>
      <c r="C276" s="49" t="s">
        <v>322</v>
      </c>
      <c r="D276" s="47" t="s">
        <v>244</v>
      </c>
      <c r="E276" s="47" t="s">
        <v>245</v>
      </c>
      <c r="F276" s="47" t="s">
        <v>245</v>
      </c>
      <c r="G276" s="47" t="s">
        <v>249</v>
      </c>
      <c r="H276" s="47" t="s">
        <v>301</v>
      </c>
      <c r="I276" s="47"/>
      <c r="J276" s="47"/>
      <c r="K276" s="47"/>
      <c r="L276" s="47"/>
      <c r="M276" s="47" t="s">
        <v>246</v>
      </c>
      <c r="N276" s="47" t="s">
        <v>260</v>
      </c>
      <c r="O276" s="47" t="s">
        <v>247</v>
      </c>
      <c r="P276" s="48" t="s">
        <v>323</v>
      </c>
      <c r="Q276" s="48"/>
      <c r="R276" s="79">
        <v>14000000</v>
      </c>
      <c r="S276" s="79">
        <v>0</v>
      </c>
      <c r="T276" s="79">
        <v>0</v>
      </c>
      <c r="U276" s="79">
        <v>14000000</v>
      </c>
      <c r="V276" s="79">
        <v>0</v>
      </c>
      <c r="W276" s="79">
        <v>6803500</v>
      </c>
      <c r="X276" s="79">
        <v>7196500</v>
      </c>
      <c r="Y276" s="79">
        <v>6803500</v>
      </c>
      <c r="Z276" s="79">
        <v>6803500</v>
      </c>
      <c r="AA276" s="79">
        <v>6803500</v>
      </c>
      <c r="AB276" s="79">
        <v>6803500</v>
      </c>
    </row>
    <row r="277" spans="1:28" ht="15" customHeight="1">
      <c r="A277" s="47" t="s">
        <v>384</v>
      </c>
      <c r="B277" s="48" t="s">
        <v>385</v>
      </c>
      <c r="C277" s="49" t="s">
        <v>324</v>
      </c>
      <c r="D277" s="47" t="s">
        <v>244</v>
      </c>
      <c r="E277" s="47" t="s">
        <v>245</v>
      </c>
      <c r="F277" s="47" t="s">
        <v>245</v>
      </c>
      <c r="G277" s="47" t="s">
        <v>249</v>
      </c>
      <c r="H277" s="47" t="s">
        <v>304</v>
      </c>
      <c r="I277" s="47"/>
      <c r="J277" s="47"/>
      <c r="K277" s="47"/>
      <c r="L277" s="47"/>
      <c r="M277" s="47" t="s">
        <v>246</v>
      </c>
      <c r="N277" s="47" t="s">
        <v>260</v>
      </c>
      <c r="O277" s="47" t="s">
        <v>247</v>
      </c>
      <c r="P277" s="48" t="s">
        <v>325</v>
      </c>
      <c r="Q277" s="48"/>
      <c r="R277" s="79">
        <v>2000000</v>
      </c>
      <c r="S277" s="79">
        <v>6000000</v>
      </c>
      <c r="T277" s="79">
        <v>0</v>
      </c>
      <c r="U277" s="79">
        <v>8000000</v>
      </c>
      <c r="V277" s="79">
        <v>0</v>
      </c>
      <c r="W277" s="79">
        <v>4536800</v>
      </c>
      <c r="X277" s="79">
        <v>3463200</v>
      </c>
      <c r="Y277" s="79">
        <v>4536800</v>
      </c>
      <c r="Z277" s="79">
        <v>4536800</v>
      </c>
      <c r="AA277" s="79">
        <v>4536800</v>
      </c>
      <c r="AB277" s="79">
        <v>4536800</v>
      </c>
    </row>
    <row r="278" spans="1:28" ht="15" customHeight="1">
      <c r="A278" s="47" t="s">
        <v>384</v>
      </c>
      <c r="B278" s="48" t="s">
        <v>385</v>
      </c>
      <c r="C278" s="49" t="s">
        <v>326</v>
      </c>
      <c r="D278" s="47" t="s">
        <v>244</v>
      </c>
      <c r="E278" s="47" t="s">
        <v>245</v>
      </c>
      <c r="F278" s="47" t="s">
        <v>245</v>
      </c>
      <c r="G278" s="47" t="s">
        <v>249</v>
      </c>
      <c r="H278" s="47" t="s">
        <v>327</v>
      </c>
      <c r="I278" s="47"/>
      <c r="J278" s="47"/>
      <c r="K278" s="47"/>
      <c r="L278" s="47"/>
      <c r="M278" s="47" t="s">
        <v>246</v>
      </c>
      <c r="N278" s="47" t="s">
        <v>260</v>
      </c>
      <c r="O278" s="47" t="s">
        <v>247</v>
      </c>
      <c r="P278" s="48" t="s">
        <v>328</v>
      </c>
      <c r="Q278" s="48"/>
      <c r="R278" s="79">
        <v>2000000</v>
      </c>
      <c r="S278" s="79">
        <v>0</v>
      </c>
      <c r="T278" s="79">
        <v>2000000</v>
      </c>
      <c r="U278" s="79">
        <v>0</v>
      </c>
      <c r="V278" s="79">
        <v>0</v>
      </c>
      <c r="W278" s="79">
        <v>0</v>
      </c>
      <c r="X278" s="79">
        <v>0</v>
      </c>
      <c r="Y278" s="79">
        <v>0</v>
      </c>
      <c r="Z278" s="79">
        <v>0</v>
      </c>
      <c r="AA278" s="79">
        <v>0</v>
      </c>
      <c r="AB278" s="79">
        <v>0</v>
      </c>
    </row>
    <row r="279" spans="1:28" ht="15" customHeight="1">
      <c r="A279" s="47" t="s">
        <v>384</v>
      </c>
      <c r="B279" s="48" t="s">
        <v>385</v>
      </c>
      <c r="C279" s="49" t="s">
        <v>329</v>
      </c>
      <c r="D279" s="47" t="s">
        <v>244</v>
      </c>
      <c r="E279" s="47" t="s">
        <v>245</v>
      </c>
      <c r="F279" s="47" t="s">
        <v>245</v>
      </c>
      <c r="G279" s="47" t="s">
        <v>249</v>
      </c>
      <c r="H279" s="47" t="s">
        <v>307</v>
      </c>
      <c r="I279" s="47"/>
      <c r="J279" s="47"/>
      <c r="K279" s="47"/>
      <c r="L279" s="47"/>
      <c r="M279" s="47" t="s">
        <v>246</v>
      </c>
      <c r="N279" s="47" t="s">
        <v>260</v>
      </c>
      <c r="O279" s="47" t="s">
        <v>247</v>
      </c>
      <c r="P279" s="48" t="s">
        <v>330</v>
      </c>
      <c r="Q279" s="48"/>
      <c r="R279" s="79">
        <v>4000000</v>
      </c>
      <c r="S279" s="79">
        <v>0</v>
      </c>
      <c r="T279" s="79">
        <v>4000000</v>
      </c>
      <c r="U279" s="79">
        <v>0</v>
      </c>
      <c r="V279" s="79">
        <v>0</v>
      </c>
      <c r="W279" s="79">
        <v>0</v>
      </c>
      <c r="X279" s="79">
        <v>0</v>
      </c>
      <c r="Y279" s="79">
        <v>0</v>
      </c>
      <c r="Z279" s="79">
        <v>0</v>
      </c>
      <c r="AA279" s="79">
        <v>0</v>
      </c>
      <c r="AB279" s="79">
        <v>0</v>
      </c>
    </row>
    <row r="280" spans="1:28" ht="15" customHeight="1">
      <c r="A280" s="47" t="s">
        <v>384</v>
      </c>
      <c r="B280" s="48" t="s">
        <v>385</v>
      </c>
      <c r="C280" s="49" t="s">
        <v>331</v>
      </c>
      <c r="D280" s="47" t="s">
        <v>244</v>
      </c>
      <c r="E280" s="47" t="s">
        <v>245</v>
      </c>
      <c r="F280" s="47" t="s">
        <v>245</v>
      </c>
      <c r="G280" s="47" t="s">
        <v>251</v>
      </c>
      <c r="H280" s="47" t="s">
        <v>261</v>
      </c>
      <c r="I280" s="47" t="s">
        <v>261</v>
      </c>
      <c r="J280" s="47"/>
      <c r="K280" s="47"/>
      <c r="L280" s="47"/>
      <c r="M280" s="47" t="s">
        <v>246</v>
      </c>
      <c r="N280" s="47" t="s">
        <v>260</v>
      </c>
      <c r="O280" s="47" t="s">
        <v>247</v>
      </c>
      <c r="P280" s="48" t="s">
        <v>332</v>
      </c>
      <c r="Q280" s="48"/>
      <c r="R280" s="79">
        <v>19000000</v>
      </c>
      <c r="S280" s="79">
        <v>0</v>
      </c>
      <c r="T280" s="79">
        <v>0</v>
      </c>
      <c r="U280" s="79">
        <v>19000000</v>
      </c>
      <c r="V280" s="79">
        <v>0</v>
      </c>
      <c r="W280" s="79">
        <v>5711136</v>
      </c>
      <c r="X280" s="79">
        <v>13288864</v>
      </c>
      <c r="Y280" s="79">
        <v>5711136</v>
      </c>
      <c r="Z280" s="79">
        <v>5711136</v>
      </c>
      <c r="AA280" s="79">
        <v>5711136</v>
      </c>
      <c r="AB280" s="79">
        <v>5711136</v>
      </c>
    </row>
    <row r="281" spans="1:28" ht="15" customHeight="1">
      <c r="A281" s="47" t="s">
        <v>384</v>
      </c>
      <c r="B281" s="48" t="s">
        <v>385</v>
      </c>
      <c r="C281" s="49" t="s">
        <v>333</v>
      </c>
      <c r="D281" s="47" t="s">
        <v>244</v>
      </c>
      <c r="E281" s="47" t="s">
        <v>245</v>
      </c>
      <c r="F281" s="47" t="s">
        <v>245</v>
      </c>
      <c r="G281" s="47" t="s">
        <v>251</v>
      </c>
      <c r="H281" s="47" t="s">
        <v>261</v>
      </c>
      <c r="I281" s="47" t="s">
        <v>334</v>
      </c>
      <c r="J281" s="47"/>
      <c r="K281" s="47"/>
      <c r="L281" s="47"/>
      <c r="M281" s="47" t="s">
        <v>246</v>
      </c>
      <c r="N281" s="47" t="s">
        <v>260</v>
      </c>
      <c r="O281" s="47" t="s">
        <v>247</v>
      </c>
      <c r="P281" s="48" t="s">
        <v>335</v>
      </c>
      <c r="Q281" s="48"/>
      <c r="R281" s="79">
        <v>2000000</v>
      </c>
      <c r="S281" s="79">
        <v>0</v>
      </c>
      <c r="T281" s="79">
        <v>0</v>
      </c>
      <c r="U281" s="79">
        <v>2000000</v>
      </c>
      <c r="V281" s="79">
        <v>0</v>
      </c>
      <c r="W281" s="79">
        <v>464693</v>
      </c>
      <c r="X281" s="79">
        <v>1535307</v>
      </c>
      <c r="Y281" s="79">
        <v>464693</v>
      </c>
      <c r="Z281" s="79">
        <v>464693</v>
      </c>
      <c r="AA281" s="79">
        <v>464693</v>
      </c>
      <c r="AB281" s="79">
        <v>464693</v>
      </c>
    </row>
    <row r="282" spans="1:28" ht="15" customHeight="1">
      <c r="A282" s="47" t="s">
        <v>384</v>
      </c>
      <c r="B282" s="48" t="s">
        <v>385</v>
      </c>
      <c r="C282" s="49" t="s">
        <v>336</v>
      </c>
      <c r="D282" s="47" t="s">
        <v>244</v>
      </c>
      <c r="E282" s="47" t="s">
        <v>245</v>
      </c>
      <c r="F282" s="47" t="s">
        <v>245</v>
      </c>
      <c r="G282" s="47" t="s">
        <v>251</v>
      </c>
      <c r="H282" s="47" t="s">
        <v>263</v>
      </c>
      <c r="I282" s="47"/>
      <c r="J282" s="47"/>
      <c r="K282" s="47"/>
      <c r="L282" s="47"/>
      <c r="M282" s="47" t="s">
        <v>246</v>
      </c>
      <c r="N282" s="47" t="s">
        <v>260</v>
      </c>
      <c r="O282" s="47" t="s">
        <v>247</v>
      </c>
      <c r="P282" s="48" t="s">
        <v>337</v>
      </c>
      <c r="Q282" s="48"/>
      <c r="R282" s="79">
        <v>29000000</v>
      </c>
      <c r="S282" s="79">
        <v>0</v>
      </c>
      <c r="T282" s="79">
        <v>0</v>
      </c>
      <c r="U282" s="79">
        <v>29000000</v>
      </c>
      <c r="V282" s="79">
        <v>0</v>
      </c>
      <c r="W282" s="79">
        <v>14129802</v>
      </c>
      <c r="X282" s="79">
        <v>14870198</v>
      </c>
      <c r="Y282" s="79">
        <v>14129802</v>
      </c>
      <c r="Z282" s="79">
        <v>14129802</v>
      </c>
      <c r="AA282" s="79">
        <v>14129802</v>
      </c>
      <c r="AB282" s="79">
        <v>14129802</v>
      </c>
    </row>
    <row r="283" spans="1:28" ht="15" customHeight="1">
      <c r="A283" s="47" t="s">
        <v>384</v>
      </c>
      <c r="B283" s="48" t="s">
        <v>385</v>
      </c>
      <c r="C283" s="49" t="s">
        <v>338</v>
      </c>
      <c r="D283" s="47" t="s">
        <v>244</v>
      </c>
      <c r="E283" s="47" t="s">
        <v>249</v>
      </c>
      <c r="F283" s="47" t="s">
        <v>249</v>
      </c>
      <c r="G283" s="47" t="s">
        <v>249</v>
      </c>
      <c r="H283" s="47" t="s">
        <v>301</v>
      </c>
      <c r="I283" s="47" t="s">
        <v>295</v>
      </c>
      <c r="J283" s="47"/>
      <c r="K283" s="47"/>
      <c r="L283" s="47"/>
      <c r="M283" s="47" t="s">
        <v>253</v>
      </c>
      <c r="N283" s="47" t="s">
        <v>68</v>
      </c>
      <c r="O283" s="47" t="s">
        <v>247</v>
      </c>
      <c r="P283" s="48" t="s">
        <v>339</v>
      </c>
      <c r="Q283" s="48"/>
      <c r="R283" s="79">
        <v>0</v>
      </c>
      <c r="S283" s="79">
        <v>100000</v>
      </c>
      <c r="T283" s="79">
        <v>70000</v>
      </c>
      <c r="U283" s="79">
        <v>30000</v>
      </c>
      <c r="V283" s="79">
        <v>0</v>
      </c>
      <c r="W283" s="79">
        <v>30000</v>
      </c>
      <c r="X283" s="79">
        <v>0</v>
      </c>
      <c r="Y283" s="79">
        <v>0</v>
      </c>
      <c r="Z283" s="79">
        <v>0</v>
      </c>
      <c r="AA283" s="79">
        <v>0</v>
      </c>
      <c r="AB283" s="79">
        <v>0</v>
      </c>
    </row>
    <row r="284" spans="1:28" ht="15" customHeight="1">
      <c r="A284" s="47" t="s">
        <v>384</v>
      </c>
      <c r="B284" s="48" t="s">
        <v>385</v>
      </c>
      <c r="C284" s="49" t="s">
        <v>340</v>
      </c>
      <c r="D284" s="47" t="s">
        <v>244</v>
      </c>
      <c r="E284" s="47" t="s">
        <v>249</v>
      </c>
      <c r="F284" s="47" t="s">
        <v>249</v>
      </c>
      <c r="G284" s="47" t="s">
        <v>249</v>
      </c>
      <c r="H284" s="47" t="s">
        <v>301</v>
      </c>
      <c r="I284" s="47" t="s">
        <v>307</v>
      </c>
      <c r="J284" s="47"/>
      <c r="K284" s="47"/>
      <c r="L284" s="47"/>
      <c r="M284" s="47" t="s">
        <v>246</v>
      </c>
      <c r="N284" s="47" t="s">
        <v>260</v>
      </c>
      <c r="O284" s="47" t="s">
        <v>247</v>
      </c>
      <c r="P284" s="48" t="s">
        <v>341</v>
      </c>
      <c r="Q284" s="48"/>
      <c r="R284" s="79">
        <v>15500000</v>
      </c>
      <c r="S284" s="79">
        <v>10000000</v>
      </c>
      <c r="T284" s="79">
        <v>0</v>
      </c>
      <c r="U284" s="79">
        <v>25500000</v>
      </c>
      <c r="V284" s="79">
        <v>0</v>
      </c>
      <c r="W284" s="79">
        <v>25500000</v>
      </c>
      <c r="X284" s="79">
        <v>0</v>
      </c>
      <c r="Y284" s="79">
        <v>16435113</v>
      </c>
      <c r="Z284" s="79">
        <v>16435113</v>
      </c>
      <c r="AA284" s="79">
        <v>16435113</v>
      </c>
      <c r="AB284" s="79">
        <v>16435113</v>
      </c>
    </row>
    <row r="285" spans="1:28" ht="15" customHeight="1">
      <c r="A285" s="47" t="s">
        <v>384</v>
      </c>
      <c r="B285" s="48" t="s">
        <v>385</v>
      </c>
      <c r="C285" s="49" t="s">
        <v>342</v>
      </c>
      <c r="D285" s="47" t="s">
        <v>244</v>
      </c>
      <c r="E285" s="47" t="s">
        <v>249</v>
      </c>
      <c r="F285" s="47" t="s">
        <v>249</v>
      </c>
      <c r="G285" s="47" t="s">
        <v>249</v>
      </c>
      <c r="H285" s="47" t="s">
        <v>327</v>
      </c>
      <c r="I285" s="47" t="s">
        <v>295</v>
      </c>
      <c r="J285" s="47"/>
      <c r="K285" s="47"/>
      <c r="L285" s="47"/>
      <c r="M285" s="47" t="s">
        <v>246</v>
      </c>
      <c r="N285" s="47" t="s">
        <v>260</v>
      </c>
      <c r="O285" s="47" t="s">
        <v>247</v>
      </c>
      <c r="P285" s="48" t="s">
        <v>343</v>
      </c>
      <c r="Q285" s="48"/>
      <c r="R285" s="79">
        <v>1500000</v>
      </c>
      <c r="S285" s="79">
        <v>400000</v>
      </c>
      <c r="T285" s="79">
        <v>0</v>
      </c>
      <c r="U285" s="79">
        <v>1900000</v>
      </c>
      <c r="V285" s="79">
        <v>0</v>
      </c>
      <c r="W285" s="79">
        <v>1900000</v>
      </c>
      <c r="X285" s="79">
        <v>0</v>
      </c>
      <c r="Y285" s="79">
        <v>1184105</v>
      </c>
      <c r="Z285" s="79">
        <v>1184105</v>
      </c>
      <c r="AA285" s="79">
        <v>1184105</v>
      </c>
      <c r="AB285" s="79">
        <v>1184105</v>
      </c>
    </row>
    <row r="286" spans="1:28" ht="15" customHeight="1">
      <c r="A286" s="47" t="s">
        <v>384</v>
      </c>
      <c r="B286" s="48" t="s">
        <v>385</v>
      </c>
      <c r="C286" s="49" t="s">
        <v>344</v>
      </c>
      <c r="D286" s="47" t="s">
        <v>244</v>
      </c>
      <c r="E286" s="47" t="s">
        <v>249</v>
      </c>
      <c r="F286" s="47" t="s">
        <v>249</v>
      </c>
      <c r="G286" s="47" t="s">
        <v>249</v>
      </c>
      <c r="H286" s="47" t="s">
        <v>307</v>
      </c>
      <c r="I286" s="47" t="s">
        <v>295</v>
      </c>
      <c r="J286" s="47"/>
      <c r="K286" s="47"/>
      <c r="L286" s="47"/>
      <c r="M286" s="47" t="s">
        <v>246</v>
      </c>
      <c r="N286" s="47" t="s">
        <v>260</v>
      </c>
      <c r="O286" s="47" t="s">
        <v>247</v>
      </c>
      <c r="P286" s="48" t="s">
        <v>345</v>
      </c>
      <c r="Q286" s="48"/>
      <c r="R286" s="79">
        <v>100000</v>
      </c>
      <c r="S286" s="79">
        <v>385600</v>
      </c>
      <c r="T286" s="79">
        <v>0</v>
      </c>
      <c r="U286" s="79">
        <v>485600</v>
      </c>
      <c r="V286" s="79">
        <v>0</v>
      </c>
      <c r="W286" s="79">
        <v>485600</v>
      </c>
      <c r="X286" s="79">
        <v>0</v>
      </c>
      <c r="Y286" s="79">
        <v>145285</v>
      </c>
      <c r="Z286" s="79">
        <v>145285</v>
      </c>
      <c r="AA286" s="79">
        <v>145285</v>
      </c>
      <c r="AB286" s="79">
        <v>145285</v>
      </c>
    </row>
    <row r="287" spans="1:28" ht="15" customHeight="1">
      <c r="A287" s="47" t="s">
        <v>384</v>
      </c>
      <c r="B287" s="48" t="s">
        <v>385</v>
      </c>
      <c r="C287" s="49" t="s">
        <v>346</v>
      </c>
      <c r="D287" s="47" t="s">
        <v>244</v>
      </c>
      <c r="E287" s="47" t="s">
        <v>249</v>
      </c>
      <c r="F287" s="47" t="s">
        <v>249</v>
      </c>
      <c r="G287" s="47" t="s">
        <v>249</v>
      </c>
      <c r="H287" s="47" t="s">
        <v>310</v>
      </c>
      <c r="I287" s="47"/>
      <c r="J287" s="47"/>
      <c r="K287" s="47"/>
      <c r="L287" s="47"/>
      <c r="M287" s="47" t="s">
        <v>246</v>
      </c>
      <c r="N287" s="47" t="s">
        <v>260</v>
      </c>
      <c r="O287" s="47" t="s">
        <v>247</v>
      </c>
      <c r="P287" s="48" t="s">
        <v>347</v>
      </c>
      <c r="Q287" s="48"/>
      <c r="R287" s="79">
        <v>0</v>
      </c>
      <c r="S287" s="79">
        <v>271546</v>
      </c>
      <c r="T287" s="79">
        <v>0</v>
      </c>
      <c r="U287" s="79">
        <v>271546</v>
      </c>
      <c r="V287" s="79">
        <v>0</v>
      </c>
      <c r="W287" s="79">
        <v>271546</v>
      </c>
      <c r="X287" s="79">
        <v>0</v>
      </c>
      <c r="Y287" s="79">
        <v>0</v>
      </c>
      <c r="Z287" s="79">
        <v>0</v>
      </c>
      <c r="AA287" s="79">
        <v>0</v>
      </c>
      <c r="AB287" s="79">
        <v>0</v>
      </c>
    </row>
    <row r="288" spans="1:28" ht="15" customHeight="1">
      <c r="A288" s="47" t="s">
        <v>384</v>
      </c>
      <c r="B288" s="48" t="s">
        <v>385</v>
      </c>
      <c r="C288" s="49" t="s">
        <v>346</v>
      </c>
      <c r="D288" s="47" t="s">
        <v>244</v>
      </c>
      <c r="E288" s="47" t="s">
        <v>249</v>
      </c>
      <c r="F288" s="47" t="s">
        <v>249</v>
      </c>
      <c r="G288" s="47" t="s">
        <v>249</v>
      </c>
      <c r="H288" s="47" t="s">
        <v>310</v>
      </c>
      <c r="I288" s="47"/>
      <c r="J288" s="47"/>
      <c r="K288" s="47"/>
      <c r="L288" s="47"/>
      <c r="M288" s="47" t="s">
        <v>253</v>
      </c>
      <c r="N288" s="47" t="s">
        <v>68</v>
      </c>
      <c r="O288" s="47" t="s">
        <v>247</v>
      </c>
      <c r="P288" s="48" t="s">
        <v>347</v>
      </c>
      <c r="Q288" s="48"/>
      <c r="R288" s="79">
        <v>0</v>
      </c>
      <c r="S288" s="79">
        <v>74197</v>
      </c>
      <c r="T288" s="79">
        <v>74197</v>
      </c>
      <c r="U288" s="79">
        <v>0</v>
      </c>
      <c r="V288" s="79">
        <v>0</v>
      </c>
      <c r="W288" s="79">
        <v>0</v>
      </c>
      <c r="X288" s="79">
        <v>0</v>
      </c>
      <c r="Y288" s="79">
        <v>0</v>
      </c>
      <c r="Z288" s="79">
        <v>0</v>
      </c>
      <c r="AA288" s="79">
        <v>0</v>
      </c>
      <c r="AB288" s="79">
        <v>0</v>
      </c>
    </row>
    <row r="289" spans="1:28" ht="15" customHeight="1">
      <c r="A289" s="47" t="s">
        <v>384</v>
      </c>
      <c r="B289" s="48" t="s">
        <v>385</v>
      </c>
      <c r="C289" s="49" t="s">
        <v>350</v>
      </c>
      <c r="D289" s="47" t="s">
        <v>244</v>
      </c>
      <c r="E289" s="47" t="s">
        <v>265</v>
      </c>
      <c r="F289" s="47" t="s">
        <v>245</v>
      </c>
      <c r="G289" s="47" t="s">
        <v>249</v>
      </c>
      <c r="H289" s="47" t="s">
        <v>261</v>
      </c>
      <c r="I289" s="47"/>
      <c r="J289" s="47"/>
      <c r="K289" s="47"/>
      <c r="L289" s="47"/>
      <c r="M289" s="47" t="s">
        <v>246</v>
      </c>
      <c r="N289" s="47" t="s">
        <v>260</v>
      </c>
      <c r="O289" s="47" t="s">
        <v>247</v>
      </c>
      <c r="P289" s="48" t="s">
        <v>351</v>
      </c>
      <c r="Q289" s="48"/>
      <c r="R289" s="79">
        <v>6400000</v>
      </c>
      <c r="S289" s="79">
        <v>0</v>
      </c>
      <c r="T289" s="79">
        <v>407990</v>
      </c>
      <c r="U289" s="79">
        <v>5992010</v>
      </c>
      <c r="V289" s="79">
        <v>0</v>
      </c>
      <c r="W289" s="79">
        <v>5992010</v>
      </c>
      <c r="X289" s="79">
        <v>0</v>
      </c>
      <c r="Y289" s="79">
        <v>5992010</v>
      </c>
      <c r="Z289" s="79">
        <v>5992010</v>
      </c>
      <c r="AA289" s="79">
        <v>5992010</v>
      </c>
      <c r="AB289" s="79">
        <v>5992010</v>
      </c>
    </row>
    <row r="290" spans="1:28" ht="15" customHeight="1">
      <c r="A290" s="47" t="s">
        <v>384</v>
      </c>
      <c r="B290" s="48" t="s">
        <v>385</v>
      </c>
      <c r="C290" s="49" t="s">
        <v>352</v>
      </c>
      <c r="D290" s="47" t="s">
        <v>244</v>
      </c>
      <c r="E290" s="47" t="s">
        <v>265</v>
      </c>
      <c r="F290" s="47" t="s">
        <v>245</v>
      </c>
      <c r="G290" s="47" t="s">
        <v>249</v>
      </c>
      <c r="H290" s="47" t="s">
        <v>334</v>
      </c>
      <c r="I290" s="47"/>
      <c r="J290" s="47"/>
      <c r="K290" s="47"/>
      <c r="L290" s="47"/>
      <c r="M290" s="47" t="s">
        <v>253</v>
      </c>
      <c r="N290" s="47" t="s">
        <v>68</v>
      </c>
      <c r="O290" s="47" t="s">
        <v>247</v>
      </c>
      <c r="P290" s="48" t="s">
        <v>353</v>
      </c>
      <c r="Q290" s="48"/>
      <c r="R290" s="79">
        <v>0</v>
      </c>
      <c r="S290" s="79">
        <v>987000</v>
      </c>
      <c r="T290" s="79">
        <v>0</v>
      </c>
      <c r="U290" s="79">
        <v>987000</v>
      </c>
      <c r="V290" s="79">
        <v>0</v>
      </c>
      <c r="W290" s="79">
        <v>987000</v>
      </c>
      <c r="X290" s="79">
        <v>0</v>
      </c>
      <c r="Y290" s="79">
        <v>644000</v>
      </c>
      <c r="Z290" s="79">
        <v>644000</v>
      </c>
      <c r="AA290" s="79">
        <v>644000</v>
      </c>
      <c r="AB290" s="79">
        <v>644000</v>
      </c>
    </row>
    <row r="291" spans="1:28" ht="15" customHeight="1">
      <c r="A291" s="47" t="s">
        <v>386</v>
      </c>
      <c r="B291" s="48" t="s">
        <v>387</v>
      </c>
      <c r="C291" s="49" t="s">
        <v>292</v>
      </c>
      <c r="D291" s="47" t="s">
        <v>244</v>
      </c>
      <c r="E291" s="47" t="s">
        <v>245</v>
      </c>
      <c r="F291" s="47" t="s">
        <v>245</v>
      </c>
      <c r="G291" s="47" t="s">
        <v>245</v>
      </c>
      <c r="H291" s="47" t="s">
        <v>261</v>
      </c>
      <c r="I291" s="47" t="s">
        <v>261</v>
      </c>
      <c r="J291" s="47"/>
      <c r="K291" s="47"/>
      <c r="L291" s="47"/>
      <c r="M291" s="47" t="s">
        <v>246</v>
      </c>
      <c r="N291" s="47" t="s">
        <v>260</v>
      </c>
      <c r="O291" s="47" t="s">
        <v>247</v>
      </c>
      <c r="P291" s="48" t="s">
        <v>293</v>
      </c>
      <c r="Q291" s="48"/>
      <c r="R291" s="79">
        <v>593000000</v>
      </c>
      <c r="S291" s="79">
        <v>0</v>
      </c>
      <c r="T291" s="79">
        <v>0</v>
      </c>
      <c r="U291" s="79">
        <v>593000000</v>
      </c>
      <c r="V291" s="79">
        <v>0</v>
      </c>
      <c r="W291" s="79">
        <v>292338980</v>
      </c>
      <c r="X291" s="79">
        <v>300661020</v>
      </c>
      <c r="Y291" s="79">
        <v>292338980</v>
      </c>
      <c r="Z291" s="79">
        <v>292338980</v>
      </c>
      <c r="AA291" s="79">
        <v>292338980</v>
      </c>
      <c r="AB291" s="79">
        <v>292338980</v>
      </c>
    </row>
    <row r="292" spans="1:28" ht="15" customHeight="1">
      <c r="A292" s="47" t="s">
        <v>386</v>
      </c>
      <c r="B292" s="48" t="s">
        <v>387</v>
      </c>
      <c r="C292" s="49" t="s">
        <v>294</v>
      </c>
      <c r="D292" s="47" t="s">
        <v>244</v>
      </c>
      <c r="E292" s="47" t="s">
        <v>245</v>
      </c>
      <c r="F292" s="47" t="s">
        <v>245</v>
      </c>
      <c r="G292" s="47" t="s">
        <v>245</v>
      </c>
      <c r="H292" s="47" t="s">
        <v>261</v>
      </c>
      <c r="I292" s="47" t="s">
        <v>295</v>
      </c>
      <c r="J292" s="47"/>
      <c r="K292" s="47"/>
      <c r="L292" s="47"/>
      <c r="M292" s="47" t="s">
        <v>246</v>
      </c>
      <c r="N292" s="47" t="s">
        <v>260</v>
      </c>
      <c r="O292" s="47" t="s">
        <v>247</v>
      </c>
      <c r="P292" s="48" t="s">
        <v>296</v>
      </c>
      <c r="Q292" s="48"/>
      <c r="R292" s="79">
        <v>11323000</v>
      </c>
      <c r="S292" s="79">
        <v>0</v>
      </c>
      <c r="T292" s="79">
        <v>0</v>
      </c>
      <c r="U292" s="79">
        <v>11323000</v>
      </c>
      <c r="V292" s="79">
        <v>0</v>
      </c>
      <c r="W292" s="79">
        <v>5598501</v>
      </c>
      <c r="X292" s="79">
        <v>5724499</v>
      </c>
      <c r="Y292" s="79">
        <v>5598501</v>
      </c>
      <c r="Z292" s="79">
        <v>5598501</v>
      </c>
      <c r="AA292" s="79">
        <v>5598501</v>
      </c>
      <c r="AB292" s="79">
        <v>5598501</v>
      </c>
    </row>
    <row r="293" spans="1:28" ht="15" customHeight="1">
      <c r="A293" s="47" t="s">
        <v>386</v>
      </c>
      <c r="B293" s="48" t="s">
        <v>387</v>
      </c>
      <c r="C293" s="49" t="s">
        <v>297</v>
      </c>
      <c r="D293" s="47" t="s">
        <v>244</v>
      </c>
      <c r="E293" s="47" t="s">
        <v>245</v>
      </c>
      <c r="F293" s="47" t="s">
        <v>245</v>
      </c>
      <c r="G293" s="47" t="s">
        <v>245</v>
      </c>
      <c r="H293" s="47" t="s">
        <v>261</v>
      </c>
      <c r="I293" s="47" t="s">
        <v>298</v>
      </c>
      <c r="J293" s="47"/>
      <c r="K293" s="47"/>
      <c r="L293" s="47"/>
      <c r="M293" s="47" t="s">
        <v>246</v>
      </c>
      <c r="N293" s="47" t="s">
        <v>260</v>
      </c>
      <c r="O293" s="47" t="s">
        <v>247</v>
      </c>
      <c r="P293" s="48" t="s">
        <v>299</v>
      </c>
      <c r="Q293" s="48"/>
      <c r="R293" s="79">
        <v>8047000</v>
      </c>
      <c r="S293" s="79">
        <v>0</v>
      </c>
      <c r="T293" s="79">
        <v>5328874</v>
      </c>
      <c r="U293" s="79">
        <v>2718126</v>
      </c>
      <c r="V293" s="79">
        <v>0</v>
      </c>
      <c r="W293" s="79">
        <v>2718126</v>
      </c>
      <c r="X293" s="79">
        <v>0</v>
      </c>
      <c r="Y293" s="79">
        <v>2718126</v>
      </c>
      <c r="Z293" s="79">
        <v>2718126</v>
      </c>
      <c r="AA293" s="79">
        <v>2718126</v>
      </c>
      <c r="AB293" s="79">
        <v>2718126</v>
      </c>
    </row>
    <row r="294" spans="1:28" ht="15" customHeight="1">
      <c r="A294" s="47" t="s">
        <v>386</v>
      </c>
      <c r="B294" s="48" t="s">
        <v>387</v>
      </c>
      <c r="C294" s="49" t="s">
        <v>300</v>
      </c>
      <c r="D294" s="47" t="s">
        <v>244</v>
      </c>
      <c r="E294" s="47" t="s">
        <v>245</v>
      </c>
      <c r="F294" s="47" t="s">
        <v>245</v>
      </c>
      <c r="G294" s="47" t="s">
        <v>245</v>
      </c>
      <c r="H294" s="47" t="s">
        <v>261</v>
      </c>
      <c r="I294" s="47" t="s">
        <v>301</v>
      </c>
      <c r="J294" s="47"/>
      <c r="K294" s="47"/>
      <c r="L294" s="47"/>
      <c r="M294" s="47" t="s">
        <v>246</v>
      </c>
      <c r="N294" s="47" t="s">
        <v>260</v>
      </c>
      <c r="O294" s="47" t="s">
        <v>247</v>
      </c>
      <c r="P294" s="48" t="s">
        <v>302</v>
      </c>
      <c r="Q294" s="48"/>
      <c r="R294" s="79">
        <v>59000000</v>
      </c>
      <c r="S294" s="79">
        <v>304989</v>
      </c>
      <c r="T294" s="79">
        <v>0</v>
      </c>
      <c r="U294" s="79">
        <v>59304989</v>
      </c>
      <c r="V294" s="79">
        <v>0</v>
      </c>
      <c r="W294" s="79">
        <v>59304989</v>
      </c>
      <c r="X294" s="79">
        <v>0</v>
      </c>
      <c r="Y294" s="79">
        <v>59304989</v>
      </c>
      <c r="Z294" s="79">
        <v>59304989</v>
      </c>
      <c r="AA294" s="79">
        <v>59304989</v>
      </c>
      <c r="AB294" s="79">
        <v>59304989</v>
      </c>
    </row>
    <row r="295" spans="1:28" ht="15" customHeight="1">
      <c r="A295" s="47" t="s">
        <v>386</v>
      </c>
      <c r="B295" s="48" t="s">
        <v>387</v>
      </c>
      <c r="C295" s="49" t="s">
        <v>303</v>
      </c>
      <c r="D295" s="47" t="s">
        <v>244</v>
      </c>
      <c r="E295" s="47" t="s">
        <v>245</v>
      </c>
      <c r="F295" s="47" t="s">
        <v>245</v>
      </c>
      <c r="G295" s="47" t="s">
        <v>245</v>
      </c>
      <c r="H295" s="47" t="s">
        <v>261</v>
      </c>
      <c r="I295" s="47" t="s">
        <v>304</v>
      </c>
      <c r="J295" s="47"/>
      <c r="K295" s="47"/>
      <c r="L295" s="47"/>
      <c r="M295" s="47" t="s">
        <v>246</v>
      </c>
      <c r="N295" s="47" t="s">
        <v>260</v>
      </c>
      <c r="O295" s="47" t="s">
        <v>247</v>
      </c>
      <c r="P295" s="48" t="s">
        <v>305</v>
      </c>
      <c r="Q295" s="48"/>
      <c r="R295" s="79">
        <v>22000000</v>
      </c>
      <c r="S295" s="79">
        <v>0</v>
      </c>
      <c r="T295" s="79">
        <v>0</v>
      </c>
      <c r="U295" s="79">
        <v>22000000</v>
      </c>
      <c r="V295" s="79">
        <v>0</v>
      </c>
      <c r="W295" s="79">
        <v>14105752</v>
      </c>
      <c r="X295" s="79">
        <v>7894248</v>
      </c>
      <c r="Y295" s="79">
        <v>14105752</v>
      </c>
      <c r="Z295" s="79">
        <v>14105752</v>
      </c>
      <c r="AA295" s="79">
        <v>14105752</v>
      </c>
      <c r="AB295" s="79">
        <v>14105752</v>
      </c>
    </row>
    <row r="296" spans="1:28" ht="15" customHeight="1">
      <c r="A296" s="47" t="s">
        <v>386</v>
      </c>
      <c r="B296" s="48" t="s">
        <v>387</v>
      </c>
      <c r="C296" s="49" t="s">
        <v>306</v>
      </c>
      <c r="D296" s="47" t="s">
        <v>244</v>
      </c>
      <c r="E296" s="47" t="s">
        <v>245</v>
      </c>
      <c r="F296" s="47" t="s">
        <v>245</v>
      </c>
      <c r="G296" s="47" t="s">
        <v>245</v>
      </c>
      <c r="H296" s="47" t="s">
        <v>261</v>
      </c>
      <c r="I296" s="47" t="s">
        <v>307</v>
      </c>
      <c r="J296" s="47"/>
      <c r="K296" s="47"/>
      <c r="L296" s="47"/>
      <c r="M296" s="47" t="s">
        <v>246</v>
      </c>
      <c r="N296" s="47" t="s">
        <v>260</v>
      </c>
      <c r="O296" s="47" t="s">
        <v>247</v>
      </c>
      <c r="P296" s="48" t="s">
        <v>308</v>
      </c>
      <c r="Q296" s="48"/>
      <c r="R296" s="79">
        <v>72000000</v>
      </c>
      <c r="S296" s="79">
        <v>0</v>
      </c>
      <c r="T296" s="79">
        <v>0</v>
      </c>
      <c r="U296" s="79">
        <v>72000000</v>
      </c>
      <c r="V296" s="79">
        <v>0</v>
      </c>
      <c r="W296" s="79">
        <v>0</v>
      </c>
      <c r="X296" s="79">
        <v>72000000</v>
      </c>
      <c r="Y296" s="79">
        <v>0</v>
      </c>
      <c r="Z296" s="79">
        <v>0</v>
      </c>
      <c r="AA296" s="79">
        <v>0</v>
      </c>
      <c r="AB296" s="79">
        <v>0</v>
      </c>
    </row>
    <row r="297" spans="1:28" ht="15" customHeight="1">
      <c r="A297" s="47" t="s">
        <v>386</v>
      </c>
      <c r="B297" s="48" t="s">
        <v>387</v>
      </c>
      <c r="C297" s="49" t="s">
        <v>309</v>
      </c>
      <c r="D297" s="47" t="s">
        <v>244</v>
      </c>
      <c r="E297" s="47" t="s">
        <v>245</v>
      </c>
      <c r="F297" s="47" t="s">
        <v>245</v>
      </c>
      <c r="G297" s="47" t="s">
        <v>245</v>
      </c>
      <c r="H297" s="47" t="s">
        <v>261</v>
      </c>
      <c r="I297" s="47" t="s">
        <v>310</v>
      </c>
      <c r="J297" s="47"/>
      <c r="K297" s="47"/>
      <c r="L297" s="47"/>
      <c r="M297" s="47" t="s">
        <v>246</v>
      </c>
      <c r="N297" s="47" t="s">
        <v>260</v>
      </c>
      <c r="O297" s="47" t="s">
        <v>247</v>
      </c>
      <c r="P297" s="48" t="s">
        <v>311</v>
      </c>
      <c r="Q297" s="48"/>
      <c r="R297" s="79">
        <v>46000000</v>
      </c>
      <c r="S297" s="79">
        <v>0</v>
      </c>
      <c r="T297" s="79">
        <v>0</v>
      </c>
      <c r="U297" s="79">
        <v>46000000</v>
      </c>
      <c r="V297" s="79">
        <v>0</v>
      </c>
      <c r="W297" s="79">
        <v>14720381</v>
      </c>
      <c r="X297" s="79">
        <v>31279619</v>
      </c>
      <c r="Y297" s="79">
        <v>14720381</v>
      </c>
      <c r="Z297" s="79">
        <v>14720381</v>
      </c>
      <c r="AA297" s="79">
        <v>14720381</v>
      </c>
      <c r="AB297" s="79">
        <v>14720381</v>
      </c>
    </row>
    <row r="298" spans="1:28" ht="15" customHeight="1">
      <c r="A298" s="47" t="s">
        <v>386</v>
      </c>
      <c r="B298" s="48" t="s">
        <v>387</v>
      </c>
      <c r="C298" s="49" t="s">
        <v>312</v>
      </c>
      <c r="D298" s="47" t="s">
        <v>244</v>
      </c>
      <c r="E298" s="47" t="s">
        <v>245</v>
      </c>
      <c r="F298" s="47" t="s">
        <v>245</v>
      </c>
      <c r="G298" s="47" t="s">
        <v>245</v>
      </c>
      <c r="H298" s="47" t="s">
        <v>261</v>
      </c>
      <c r="I298" s="47" t="s">
        <v>258</v>
      </c>
      <c r="J298" s="47"/>
      <c r="K298" s="47"/>
      <c r="L298" s="47"/>
      <c r="M298" s="47" t="s">
        <v>246</v>
      </c>
      <c r="N298" s="47" t="s">
        <v>260</v>
      </c>
      <c r="O298" s="47" t="s">
        <v>247</v>
      </c>
      <c r="P298" s="48" t="s">
        <v>313</v>
      </c>
      <c r="Q298" s="48"/>
      <c r="R298" s="79">
        <v>8000000</v>
      </c>
      <c r="S298" s="79">
        <v>0</v>
      </c>
      <c r="T298" s="79">
        <v>0</v>
      </c>
      <c r="U298" s="79">
        <v>8000000</v>
      </c>
      <c r="V298" s="79">
        <v>0</v>
      </c>
      <c r="W298" s="79">
        <v>5095600</v>
      </c>
      <c r="X298" s="79">
        <v>2904400</v>
      </c>
      <c r="Y298" s="79">
        <v>5095600</v>
      </c>
      <c r="Z298" s="79">
        <v>5095600</v>
      </c>
      <c r="AA298" s="79">
        <v>5095600</v>
      </c>
      <c r="AB298" s="79">
        <v>5095600</v>
      </c>
    </row>
    <row r="299" spans="1:28" ht="15" customHeight="1">
      <c r="A299" s="47" t="s">
        <v>386</v>
      </c>
      <c r="B299" s="48" t="s">
        <v>387</v>
      </c>
      <c r="C299" s="49" t="s">
        <v>314</v>
      </c>
      <c r="D299" s="47" t="s">
        <v>244</v>
      </c>
      <c r="E299" s="47" t="s">
        <v>245</v>
      </c>
      <c r="F299" s="47" t="s">
        <v>245</v>
      </c>
      <c r="G299" s="47" t="s">
        <v>249</v>
      </c>
      <c r="H299" s="47" t="s">
        <v>261</v>
      </c>
      <c r="I299" s="47"/>
      <c r="J299" s="47"/>
      <c r="K299" s="47"/>
      <c r="L299" s="47"/>
      <c r="M299" s="47" t="s">
        <v>246</v>
      </c>
      <c r="N299" s="47" t="s">
        <v>260</v>
      </c>
      <c r="O299" s="47" t="s">
        <v>247</v>
      </c>
      <c r="P299" s="48" t="s">
        <v>315</v>
      </c>
      <c r="Q299" s="48"/>
      <c r="R299" s="79">
        <v>78000000</v>
      </c>
      <c r="S299" s="79">
        <v>0</v>
      </c>
      <c r="T299" s="79">
        <v>0</v>
      </c>
      <c r="U299" s="79">
        <v>78000000</v>
      </c>
      <c r="V299" s="79">
        <v>0</v>
      </c>
      <c r="W299" s="79">
        <v>39967300</v>
      </c>
      <c r="X299" s="79">
        <v>38032700</v>
      </c>
      <c r="Y299" s="79">
        <v>39967300</v>
      </c>
      <c r="Z299" s="79">
        <v>39967300</v>
      </c>
      <c r="AA299" s="79">
        <v>39967300</v>
      </c>
      <c r="AB299" s="79">
        <v>39967300</v>
      </c>
    </row>
    <row r="300" spans="1:28" ht="15" customHeight="1">
      <c r="A300" s="47" t="s">
        <v>386</v>
      </c>
      <c r="B300" s="48" t="s">
        <v>387</v>
      </c>
      <c r="C300" s="49" t="s">
        <v>316</v>
      </c>
      <c r="D300" s="47" t="s">
        <v>244</v>
      </c>
      <c r="E300" s="47" t="s">
        <v>245</v>
      </c>
      <c r="F300" s="47" t="s">
        <v>245</v>
      </c>
      <c r="G300" s="47" t="s">
        <v>249</v>
      </c>
      <c r="H300" s="47" t="s">
        <v>263</v>
      </c>
      <c r="I300" s="47"/>
      <c r="J300" s="47"/>
      <c r="K300" s="47"/>
      <c r="L300" s="47"/>
      <c r="M300" s="47" t="s">
        <v>246</v>
      </c>
      <c r="N300" s="47" t="s">
        <v>260</v>
      </c>
      <c r="O300" s="47" t="s">
        <v>247</v>
      </c>
      <c r="P300" s="48" t="s">
        <v>317</v>
      </c>
      <c r="Q300" s="48"/>
      <c r="R300" s="79">
        <v>55000000</v>
      </c>
      <c r="S300" s="79">
        <v>0</v>
      </c>
      <c r="T300" s="79">
        <v>0</v>
      </c>
      <c r="U300" s="79">
        <v>55000000</v>
      </c>
      <c r="V300" s="79">
        <v>0</v>
      </c>
      <c r="W300" s="79">
        <v>28312000</v>
      </c>
      <c r="X300" s="79">
        <v>26688000</v>
      </c>
      <c r="Y300" s="79">
        <v>28312000</v>
      </c>
      <c r="Z300" s="79">
        <v>28312000</v>
      </c>
      <c r="AA300" s="79">
        <v>28312000</v>
      </c>
      <c r="AB300" s="79">
        <v>28312000</v>
      </c>
    </row>
    <row r="301" spans="1:28" ht="15" customHeight="1">
      <c r="A301" s="47" t="s">
        <v>386</v>
      </c>
      <c r="B301" s="48" t="s">
        <v>387</v>
      </c>
      <c r="C301" s="49" t="s">
        <v>318</v>
      </c>
      <c r="D301" s="47" t="s">
        <v>244</v>
      </c>
      <c r="E301" s="47" t="s">
        <v>245</v>
      </c>
      <c r="F301" s="47" t="s">
        <v>245</v>
      </c>
      <c r="G301" s="47" t="s">
        <v>249</v>
      </c>
      <c r="H301" s="47" t="s">
        <v>295</v>
      </c>
      <c r="I301" s="47"/>
      <c r="J301" s="47"/>
      <c r="K301" s="47"/>
      <c r="L301" s="47"/>
      <c r="M301" s="47" t="s">
        <v>246</v>
      </c>
      <c r="N301" s="47" t="s">
        <v>260</v>
      </c>
      <c r="O301" s="47" t="s">
        <v>247</v>
      </c>
      <c r="P301" s="48" t="s">
        <v>319</v>
      </c>
      <c r="Q301" s="48"/>
      <c r="R301" s="79">
        <v>31000000</v>
      </c>
      <c r="S301" s="79">
        <v>0</v>
      </c>
      <c r="T301" s="79">
        <v>0</v>
      </c>
      <c r="U301" s="79">
        <v>31000000</v>
      </c>
      <c r="V301" s="79">
        <v>0</v>
      </c>
      <c r="W301" s="79">
        <v>16567700</v>
      </c>
      <c r="X301" s="79">
        <v>14432300</v>
      </c>
      <c r="Y301" s="79">
        <v>16567700</v>
      </c>
      <c r="Z301" s="79">
        <v>16567700</v>
      </c>
      <c r="AA301" s="79">
        <v>16567700</v>
      </c>
      <c r="AB301" s="79">
        <v>16567700</v>
      </c>
    </row>
    <row r="302" spans="1:28" ht="15" customHeight="1">
      <c r="A302" s="47" t="s">
        <v>386</v>
      </c>
      <c r="B302" s="48" t="s">
        <v>387</v>
      </c>
      <c r="C302" s="49" t="s">
        <v>320</v>
      </c>
      <c r="D302" s="47" t="s">
        <v>244</v>
      </c>
      <c r="E302" s="47" t="s">
        <v>245</v>
      </c>
      <c r="F302" s="47" t="s">
        <v>245</v>
      </c>
      <c r="G302" s="47" t="s">
        <v>249</v>
      </c>
      <c r="H302" s="47" t="s">
        <v>298</v>
      </c>
      <c r="I302" s="47"/>
      <c r="J302" s="47"/>
      <c r="K302" s="47"/>
      <c r="L302" s="47"/>
      <c r="M302" s="47" t="s">
        <v>246</v>
      </c>
      <c r="N302" s="47" t="s">
        <v>260</v>
      </c>
      <c r="O302" s="47" t="s">
        <v>247</v>
      </c>
      <c r="P302" s="48" t="s">
        <v>321</v>
      </c>
      <c r="Q302" s="48"/>
      <c r="R302" s="79">
        <v>8000000</v>
      </c>
      <c r="S302" s="79">
        <v>0</v>
      </c>
      <c r="T302" s="79">
        <v>0</v>
      </c>
      <c r="U302" s="79">
        <v>8000000</v>
      </c>
      <c r="V302" s="79">
        <v>0</v>
      </c>
      <c r="W302" s="79">
        <v>4073100</v>
      </c>
      <c r="X302" s="79">
        <v>3926900</v>
      </c>
      <c r="Y302" s="79">
        <v>4073100</v>
      </c>
      <c r="Z302" s="79">
        <v>4073100</v>
      </c>
      <c r="AA302" s="79">
        <v>4073100</v>
      </c>
      <c r="AB302" s="79">
        <v>4073100</v>
      </c>
    </row>
    <row r="303" spans="1:28" ht="15" customHeight="1">
      <c r="A303" s="47" t="s">
        <v>386</v>
      </c>
      <c r="B303" s="48" t="s">
        <v>387</v>
      </c>
      <c r="C303" s="49" t="s">
        <v>322</v>
      </c>
      <c r="D303" s="47" t="s">
        <v>244</v>
      </c>
      <c r="E303" s="47" t="s">
        <v>245</v>
      </c>
      <c r="F303" s="47" t="s">
        <v>245</v>
      </c>
      <c r="G303" s="47" t="s">
        <v>249</v>
      </c>
      <c r="H303" s="47" t="s">
        <v>301</v>
      </c>
      <c r="I303" s="47"/>
      <c r="J303" s="47"/>
      <c r="K303" s="47"/>
      <c r="L303" s="47"/>
      <c r="M303" s="47" t="s">
        <v>246</v>
      </c>
      <c r="N303" s="47" t="s">
        <v>260</v>
      </c>
      <c r="O303" s="47" t="s">
        <v>247</v>
      </c>
      <c r="P303" s="48" t="s">
        <v>323</v>
      </c>
      <c r="Q303" s="48"/>
      <c r="R303" s="79">
        <v>23000000</v>
      </c>
      <c r="S303" s="79">
        <v>0</v>
      </c>
      <c r="T303" s="79">
        <v>0</v>
      </c>
      <c r="U303" s="79">
        <v>23000000</v>
      </c>
      <c r="V303" s="79">
        <v>0</v>
      </c>
      <c r="W303" s="79">
        <v>12428800</v>
      </c>
      <c r="X303" s="79">
        <v>10571200</v>
      </c>
      <c r="Y303" s="79">
        <v>12428800</v>
      </c>
      <c r="Z303" s="79">
        <v>12428800</v>
      </c>
      <c r="AA303" s="79">
        <v>12428800</v>
      </c>
      <c r="AB303" s="79">
        <v>12428800</v>
      </c>
    </row>
    <row r="304" spans="1:28" ht="15" customHeight="1">
      <c r="A304" s="47" t="s">
        <v>386</v>
      </c>
      <c r="B304" s="48" t="s">
        <v>387</v>
      </c>
      <c r="C304" s="49" t="s">
        <v>324</v>
      </c>
      <c r="D304" s="47" t="s">
        <v>244</v>
      </c>
      <c r="E304" s="47" t="s">
        <v>245</v>
      </c>
      <c r="F304" s="47" t="s">
        <v>245</v>
      </c>
      <c r="G304" s="47" t="s">
        <v>249</v>
      </c>
      <c r="H304" s="47" t="s">
        <v>304</v>
      </c>
      <c r="I304" s="47"/>
      <c r="J304" s="47"/>
      <c r="K304" s="47"/>
      <c r="L304" s="47"/>
      <c r="M304" s="47" t="s">
        <v>246</v>
      </c>
      <c r="N304" s="47" t="s">
        <v>260</v>
      </c>
      <c r="O304" s="47" t="s">
        <v>247</v>
      </c>
      <c r="P304" s="48" t="s">
        <v>325</v>
      </c>
      <c r="Q304" s="48"/>
      <c r="R304" s="79">
        <v>3000000</v>
      </c>
      <c r="S304" s="79">
        <v>9000000</v>
      </c>
      <c r="T304" s="79">
        <v>0</v>
      </c>
      <c r="U304" s="79">
        <v>12000000</v>
      </c>
      <c r="V304" s="79">
        <v>0</v>
      </c>
      <c r="W304" s="79">
        <v>8288600</v>
      </c>
      <c r="X304" s="79">
        <v>3711400</v>
      </c>
      <c r="Y304" s="79">
        <v>8288600</v>
      </c>
      <c r="Z304" s="79">
        <v>8288600</v>
      </c>
      <c r="AA304" s="79">
        <v>8288600</v>
      </c>
      <c r="AB304" s="79">
        <v>8288600</v>
      </c>
    </row>
    <row r="305" spans="1:28" ht="15" customHeight="1">
      <c r="A305" s="47" t="s">
        <v>386</v>
      </c>
      <c r="B305" s="48" t="s">
        <v>387</v>
      </c>
      <c r="C305" s="49" t="s">
        <v>326</v>
      </c>
      <c r="D305" s="47" t="s">
        <v>244</v>
      </c>
      <c r="E305" s="47" t="s">
        <v>245</v>
      </c>
      <c r="F305" s="47" t="s">
        <v>245</v>
      </c>
      <c r="G305" s="47" t="s">
        <v>249</v>
      </c>
      <c r="H305" s="47" t="s">
        <v>327</v>
      </c>
      <c r="I305" s="47"/>
      <c r="J305" s="47"/>
      <c r="K305" s="47"/>
      <c r="L305" s="47"/>
      <c r="M305" s="47" t="s">
        <v>246</v>
      </c>
      <c r="N305" s="47" t="s">
        <v>260</v>
      </c>
      <c r="O305" s="47" t="s">
        <v>247</v>
      </c>
      <c r="P305" s="48" t="s">
        <v>328</v>
      </c>
      <c r="Q305" s="48"/>
      <c r="R305" s="79">
        <v>3000000</v>
      </c>
      <c r="S305" s="79">
        <v>0</v>
      </c>
      <c r="T305" s="79">
        <v>3000000</v>
      </c>
      <c r="U305" s="79">
        <v>0</v>
      </c>
      <c r="V305" s="79">
        <v>0</v>
      </c>
      <c r="W305" s="79">
        <v>0</v>
      </c>
      <c r="X305" s="79">
        <v>0</v>
      </c>
      <c r="Y305" s="79">
        <v>0</v>
      </c>
      <c r="Z305" s="79">
        <v>0</v>
      </c>
      <c r="AA305" s="79">
        <v>0</v>
      </c>
      <c r="AB305" s="79">
        <v>0</v>
      </c>
    </row>
    <row r="306" spans="1:28" ht="15" customHeight="1">
      <c r="A306" s="47" t="s">
        <v>386</v>
      </c>
      <c r="B306" s="48" t="s">
        <v>387</v>
      </c>
      <c r="C306" s="49" t="s">
        <v>329</v>
      </c>
      <c r="D306" s="47" t="s">
        <v>244</v>
      </c>
      <c r="E306" s="47" t="s">
        <v>245</v>
      </c>
      <c r="F306" s="47" t="s">
        <v>245</v>
      </c>
      <c r="G306" s="47" t="s">
        <v>249</v>
      </c>
      <c r="H306" s="47" t="s">
        <v>307</v>
      </c>
      <c r="I306" s="47"/>
      <c r="J306" s="47"/>
      <c r="K306" s="47"/>
      <c r="L306" s="47"/>
      <c r="M306" s="47" t="s">
        <v>246</v>
      </c>
      <c r="N306" s="47" t="s">
        <v>260</v>
      </c>
      <c r="O306" s="47" t="s">
        <v>247</v>
      </c>
      <c r="P306" s="48" t="s">
        <v>330</v>
      </c>
      <c r="Q306" s="48"/>
      <c r="R306" s="79">
        <v>6000000</v>
      </c>
      <c r="S306" s="79">
        <v>0</v>
      </c>
      <c r="T306" s="79">
        <v>6000000</v>
      </c>
      <c r="U306" s="79">
        <v>0</v>
      </c>
      <c r="V306" s="79">
        <v>0</v>
      </c>
      <c r="W306" s="79">
        <v>0</v>
      </c>
      <c r="X306" s="79">
        <v>0</v>
      </c>
      <c r="Y306" s="79">
        <v>0</v>
      </c>
      <c r="Z306" s="79">
        <v>0</v>
      </c>
      <c r="AA306" s="79">
        <v>0</v>
      </c>
      <c r="AB306" s="79">
        <v>0</v>
      </c>
    </row>
    <row r="307" spans="1:28" ht="15" customHeight="1">
      <c r="A307" s="47" t="s">
        <v>386</v>
      </c>
      <c r="B307" s="48" t="s">
        <v>387</v>
      </c>
      <c r="C307" s="49" t="s">
        <v>331</v>
      </c>
      <c r="D307" s="47" t="s">
        <v>244</v>
      </c>
      <c r="E307" s="47" t="s">
        <v>245</v>
      </c>
      <c r="F307" s="47" t="s">
        <v>245</v>
      </c>
      <c r="G307" s="47" t="s">
        <v>251</v>
      </c>
      <c r="H307" s="47" t="s">
        <v>261</v>
      </c>
      <c r="I307" s="47" t="s">
        <v>261</v>
      </c>
      <c r="J307" s="47"/>
      <c r="K307" s="47"/>
      <c r="L307" s="47"/>
      <c r="M307" s="47" t="s">
        <v>246</v>
      </c>
      <c r="N307" s="47" t="s">
        <v>260</v>
      </c>
      <c r="O307" s="47" t="s">
        <v>247</v>
      </c>
      <c r="P307" s="48" t="s">
        <v>332</v>
      </c>
      <c r="Q307" s="48"/>
      <c r="R307" s="79">
        <v>35000000</v>
      </c>
      <c r="S307" s="79">
        <v>0</v>
      </c>
      <c r="T307" s="79">
        <v>0</v>
      </c>
      <c r="U307" s="79">
        <v>35000000</v>
      </c>
      <c r="V307" s="79">
        <v>0</v>
      </c>
      <c r="W307" s="79">
        <v>16278561</v>
      </c>
      <c r="X307" s="79">
        <v>18721439</v>
      </c>
      <c r="Y307" s="79">
        <v>16278561</v>
      </c>
      <c r="Z307" s="79">
        <v>16278561</v>
      </c>
      <c r="AA307" s="79">
        <v>16278561</v>
      </c>
      <c r="AB307" s="79">
        <v>16278561</v>
      </c>
    </row>
    <row r="308" spans="1:28" ht="15" customHeight="1">
      <c r="A308" s="47" t="s">
        <v>386</v>
      </c>
      <c r="B308" s="48" t="s">
        <v>387</v>
      </c>
      <c r="C308" s="49" t="s">
        <v>333</v>
      </c>
      <c r="D308" s="47" t="s">
        <v>244</v>
      </c>
      <c r="E308" s="47" t="s">
        <v>245</v>
      </c>
      <c r="F308" s="47" t="s">
        <v>245</v>
      </c>
      <c r="G308" s="47" t="s">
        <v>251</v>
      </c>
      <c r="H308" s="47" t="s">
        <v>261</v>
      </c>
      <c r="I308" s="47" t="s">
        <v>334</v>
      </c>
      <c r="J308" s="47"/>
      <c r="K308" s="47"/>
      <c r="L308" s="47"/>
      <c r="M308" s="47" t="s">
        <v>246</v>
      </c>
      <c r="N308" s="47" t="s">
        <v>260</v>
      </c>
      <c r="O308" s="47" t="s">
        <v>247</v>
      </c>
      <c r="P308" s="48" t="s">
        <v>335</v>
      </c>
      <c r="Q308" s="48"/>
      <c r="R308" s="79">
        <v>4000000</v>
      </c>
      <c r="S308" s="79">
        <v>0</v>
      </c>
      <c r="T308" s="79">
        <v>0</v>
      </c>
      <c r="U308" s="79">
        <v>4000000</v>
      </c>
      <c r="V308" s="79">
        <v>0</v>
      </c>
      <c r="W308" s="79">
        <v>1277211</v>
      </c>
      <c r="X308" s="79">
        <v>2722789</v>
      </c>
      <c r="Y308" s="79">
        <v>1277211</v>
      </c>
      <c r="Z308" s="79">
        <v>1277211</v>
      </c>
      <c r="AA308" s="79">
        <v>1277211</v>
      </c>
      <c r="AB308" s="79">
        <v>1277211</v>
      </c>
    </row>
    <row r="309" spans="1:28" ht="15" customHeight="1">
      <c r="A309" s="47" t="s">
        <v>386</v>
      </c>
      <c r="B309" s="48" t="s">
        <v>387</v>
      </c>
      <c r="C309" s="49" t="s">
        <v>336</v>
      </c>
      <c r="D309" s="47" t="s">
        <v>244</v>
      </c>
      <c r="E309" s="47" t="s">
        <v>245</v>
      </c>
      <c r="F309" s="47" t="s">
        <v>245</v>
      </c>
      <c r="G309" s="47" t="s">
        <v>251</v>
      </c>
      <c r="H309" s="47" t="s">
        <v>263</v>
      </c>
      <c r="I309" s="47"/>
      <c r="J309" s="47"/>
      <c r="K309" s="47"/>
      <c r="L309" s="47"/>
      <c r="M309" s="47" t="s">
        <v>246</v>
      </c>
      <c r="N309" s="47" t="s">
        <v>260</v>
      </c>
      <c r="O309" s="47" t="s">
        <v>247</v>
      </c>
      <c r="P309" s="48" t="s">
        <v>337</v>
      </c>
      <c r="Q309" s="48"/>
      <c r="R309" s="79">
        <v>20000000</v>
      </c>
      <c r="S309" s="79">
        <v>0</v>
      </c>
      <c r="T309" s="79">
        <v>0</v>
      </c>
      <c r="U309" s="79">
        <v>20000000</v>
      </c>
      <c r="V309" s="79">
        <v>0</v>
      </c>
      <c r="W309" s="79">
        <v>14129802</v>
      </c>
      <c r="X309" s="79">
        <v>5870198</v>
      </c>
      <c r="Y309" s="79">
        <v>14129802</v>
      </c>
      <c r="Z309" s="79">
        <v>14129802</v>
      </c>
      <c r="AA309" s="79">
        <v>14129802</v>
      </c>
      <c r="AB309" s="79">
        <v>14129802</v>
      </c>
    </row>
    <row r="310" spans="1:28" ht="15" customHeight="1">
      <c r="A310" s="47" t="s">
        <v>386</v>
      </c>
      <c r="B310" s="48" t="s">
        <v>387</v>
      </c>
      <c r="C310" s="49" t="s">
        <v>338</v>
      </c>
      <c r="D310" s="47" t="s">
        <v>244</v>
      </c>
      <c r="E310" s="47" t="s">
        <v>249</v>
      </c>
      <c r="F310" s="47" t="s">
        <v>249</v>
      </c>
      <c r="G310" s="47" t="s">
        <v>249</v>
      </c>
      <c r="H310" s="47" t="s">
        <v>301</v>
      </c>
      <c r="I310" s="47" t="s">
        <v>295</v>
      </c>
      <c r="J310" s="47"/>
      <c r="K310" s="47"/>
      <c r="L310" s="47"/>
      <c r="M310" s="47" t="s">
        <v>253</v>
      </c>
      <c r="N310" s="47" t="s">
        <v>68</v>
      </c>
      <c r="O310" s="47" t="s">
        <v>247</v>
      </c>
      <c r="P310" s="48" t="s">
        <v>339</v>
      </c>
      <c r="Q310" s="48"/>
      <c r="R310" s="79">
        <v>0</v>
      </c>
      <c r="S310" s="79">
        <v>580000</v>
      </c>
      <c r="T310" s="79">
        <v>0</v>
      </c>
      <c r="U310" s="79">
        <v>580000</v>
      </c>
      <c r="V310" s="79">
        <v>0</v>
      </c>
      <c r="W310" s="79">
        <v>580000</v>
      </c>
      <c r="X310" s="79">
        <v>0</v>
      </c>
      <c r="Y310" s="79">
        <v>580000</v>
      </c>
      <c r="Z310" s="79">
        <v>580000</v>
      </c>
      <c r="AA310" s="79">
        <v>580000</v>
      </c>
      <c r="AB310" s="79">
        <v>580000</v>
      </c>
    </row>
    <row r="311" spans="1:28" ht="15" customHeight="1">
      <c r="A311" s="47" t="s">
        <v>386</v>
      </c>
      <c r="B311" s="48" t="s">
        <v>387</v>
      </c>
      <c r="C311" s="49" t="s">
        <v>340</v>
      </c>
      <c r="D311" s="47" t="s">
        <v>244</v>
      </c>
      <c r="E311" s="47" t="s">
        <v>249</v>
      </c>
      <c r="F311" s="47" t="s">
        <v>249</v>
      </c>
      <c r="G311" s="47" t="s">
        <v>249</v>
      </c>
      <c r="H311" s="47" t="s">
        <v>301</v>
      </c>
      <c r="I311" s="47" t="s">
        <v>307</v>
      </c>
      <c r="J311" s="47"/>
      <c r="K311" s="47"/>
      <c r="L311" s="47"/>
      <c r="M311" s="47" t="s">
        <v>246</v>
      </c>
      <c r="N311" s="47" t="s">
        <v>260</v>
      </c>
      <c r="O311" s="47" t="s">
        <v>247</v>
      </c>
      <c r="P311" s="48" t="s">
        <v>341</v>
      </c>
      <c r="Q311" s="48"/>
      <c r="R311" s="79">
        <v>20360000</v>
      </c>
      <c r="S311" s="79">
        <v>10000000</v>
      </c>
      <c r="T311" s="79">
        <v>0</v>
      </c>
      <c r="U311" s="79">
        <v>30360000</v>
      </c>
      <c r="V311" s="79">
        <v>0</v>
      </c>
      <c r="W311" s="79">
        <v>20360000</v>
      </c>
      <c r="X311" s="79">
        <v>10000000</v>
      </c>
      <c r="Y311" s="79">
        <v>19661674</v>
      </c>
      <c r="Z311" s="79">
        <v>19661674</v>
      </c>
      <c r="AA311" s="79">
        <v>19661674</v>
      </c>
      <c r="AB311" s="79">
        <v>19661674</v>
      </c>
    </row>
    <row r="312" spans="1:28" ht="15" customHeight="1">
      <c r="A312" s="47" t="s">
        <v>386</v>
      </c>
      <c r="B312" s="48" t="s">
        <v>387</v>
      </c>
      <c r="C312" s="49" t="s">
        <v>342</v>
      </c>
      <c r="D312" s="47" t="s">
        <v>244</v>
      </c>
      <c r="E312" s="47" t="s">
        <v>249</v>
      </c>
      <c r="F312" s="47" t="s">
        <v>249</v>
      </c>
      <c r="G312" s="47" t="s">
        <v>249</v>
      </c>
      <c r="H312" s="47" t="s">
        <v>327</v>
      </c>
      <c r="I312" s="47" t="s">
        <v>295</v>
      </c>
      <c r="J312" s="47"/>
      <c r="K312" s="47"/>
      <c r="L312" s="47"/>
      <c r="M312" s="47" t="s">
        <v>246</v>
      </c>
      <c r="N312" s="47" t="s">
        <v>260</v>
      </c>
      <c r="O312" s="47" t="s">
        <v>247</v>
      </c>
      <c r="P312" s="48" t="s">
        <v>343</v>
      </c>
      <c r="Q312" s="48"/>
      <c r="R312" s="79">
        <v>400000</v>
      </c>
      <c r="S312" s="79">
        <v>0</v>
      </c>
      <c r="T312" s="79">
        <v>0</v>
      </c>
      <c r="U312" s="79">
        <v>400000</v>
      </c>
      <c r="V312" s="79">
        <v>0</v>
      </c>
      <c r="W312" s="79">
        <v>400000</v>
      </c>
      <c r="X312" s="79">
        <v>0</v>
      </c>
      <c r="Y312" s="79">
        <v>257962</v>
      </c>
      <c r="Z312" s="79">
        <v>257962</v>
      </c>
      <c r="AA312" s="79">
        <v>257962</v>
      </c>
      <c r="AB312" s="79">
        <v>257962</v>
      </c>
    </row>
    <row r="313" spans="1:28" ht="15" customHeight="1">
      <c r="A313" s="47" t="s">
        <v>386</v>
      </c>
      <c r="B313" s="48" t="s">
        <v>387</v>
      </c>
      <c r="C313" s="49" t="s">
        <v>344</v>
      </c>
      <c r="D313" s="47" t="s">
        <v>244</v>
      </c>
      <c r="E313" s="47" t="s">
        <v>249</v>
      </c>
      <c r="F313" s="47" t="s">
        <v>249</v>
      </c>
      <c r="G313" s="47" t="s">
        <v>249</v>
      </c>
      <c r="H313" s="47" t="s">
        <v>307</v>
      </c>
      <c r="I313" s="47" t="s">
        <v>295</v>
      </c>
      <c r="J313" s="47"/>
      <c r="K313" s="47"/>
      <c r="L313" s="47"/>
      <c r="M313" s="47" t="s">
        <v>246</v>
      </c>
      <c r="N313" s="47" t="s">
        <v>260</v>
      </c>
      <c r="O313" s="47" t="s">
        <v>247</v>
      </c>
      <c r="P313" s="48" t="s">
        <v>345</v>
      </c>
      <c r="Q313" s="48"/>
      <c r="R313" s="79">
        <v>500000</v>
      </c>
      <c r="S313" s="79">
        <v>250000</v>
      </c>
      <c r="T313" s="79">
        <v>0</v>
      </c>
      <c r="U313" s="79">
        <v>750000</v>
      </c>
      <c r="V313" s="79">
        <v>0</v>
      </c>
      <c r="W313" s="79">
        <v>500000</v>
      </c>
      <c r="X313" s="79">
        <v>250000</v>
      </c>
      <c r="Y313" s="79">
        <v>466750</v>
      </c>
      <c r="Z313" s="79">
        <v>466750</v>
      </c>
      <c r="AA313" s="79">
        <v>466750</v>
      </c>
      <c r="AB313" s="79">
        <v>466750</v>
      </c>
    </row>
    <row r="314" spans="1:28" ht="15" customHeight="1">
      <c r="A314" s="47" t="s">
        <v>386</v>
      </c>
      <c r="B314" s="48" t="s">
        <v>387</v>
      </c>
      <c r="C314" s="49" t="s">
        <v>346</v>
      </c>
      <c r="D314" s="47" t="s">
        <v>244</v>
      </c>
      <c r="E314" s="47" t="s">
        <v>249</v>
      </c>
      <c r="F314" s="47" t="s">
        <v>249</v>
      </c>
      <c r="G314" s="47" t="s">
        <v>249</v>
      </c>
      <c r="H314" s="47" t="s">
        <v>310</v>
      </c>
      <c r="I314" s="47"/>
      <c r="J314" s="47"/>
      <c r="K314" s="47"/>
      <c r="L314" s="47"/>
      <c r="M314" s="47" t="s">
        <v>246</v>
      </c>
      <c r="N314" s="47" t="s">
        <v>260</v>
      </c>
      <c r="O314" s="47" t="s">
        <v>247</v>
      </c>
      <c r="P314" s="48" t="s">
        <v>347</v>
      </c>
      <c r="Q314" s="48"/>
      <c r="R314" s="79">
        <v>0</v>
      </c>
      <c r="S314" s="79">
        <v>271546</v>
      </c>
      <c r="T314" s="79">
        <v>0</v>
      </c>
      <c r="U314" s="79">
        <v>271546</v>
      </c>
      <c r="V314" s="79">
        <v>0</v>
      </c>
      <c r="W314" s="79">
        <v>0</v>
      </c>
      <c r="X314" s="79">
        <v>271546</v>
      </c>
      <c r="Y314" s="79">
        <v>0</v>
      </c>
      <c r="Z314" s="79">
        <v>0</v>
      </c>
      <c r="AA314" s="79">
        <v>0</v>
      </c>
      <c r="AB314" s="79">
        <v>0</v>
      </c>
    </row>
    <row r="315" spans="1:28" ht="15" customHeight="1">
      <c r="A315" s="47" t="s">
        <v>386</v>
      </c>
      <c r="B315" s="48" t="s">
        <v>387</v>
      </c>
      <c r="C315" s="49" t="s">
        <v>346</v>
      </c>
      <c r="D315" s="47" t="s">
        <v>244</v>
      </c>
      <c r="E315" s="47" t="s">
        <v>249</v>
      </c>
      <c r="F315" s="47" t="s">
        <v>249</v>
      </c>
      <c r="G315" s="47" t="s">
        <v>249</v>
      </c>
      <c r="H315" s="47" t="s">
        <v>310</v>
      </c>
      <c r="I315" s="47"/>
      <c r="J315" s="47"/>
      <c r="K315" s="47"/>
      <c r="L315" s="47"/>
      <c r="M315" s="47" t="s">
        <v>253</v>
      </c>
      <c r="N315" s="47" t="s">
        <v>68</v>
      </c>
      <c r="O315" s="47" t="s">
        <v>247</v>
      </c>
      <c r="P315" s="48" t="s">
        <v>347</v>
      </c>
      <c r="Q315" s="48"/>
      <c r="R315" s="79">
        <v>0</v>
      </c>
      <c r="S315" s="79">
        <v>1361278</v>
      </c>
      <c r="T315" s="79">
        <v>0</v>
      </c>
      <c r="U315" s="79">
        <v>1361278</v>
      </c>
      <c r="V315" s="79">
        <v>0</v>
      </c>
      <c r="W315" s="79">
        <v>1361278</v>
      </c>
      <c r="X315" s="79">
        <v>0</v>
      </c>
      <c r="Y315" s="79">
        <v>1361278</v>
      </c>
      <c r="Z315" s="79">
        <v>1361278</v>
      </c>
      <c r="AA315" s="79">
        <v>1361278</v>
      </c>
      <c r="AB315" s="79">
        <v>1361278</v>
      </c>
    </row>
    <row r="316" spans="1:28" ht="15" customHeight="1">
      <c r="A316" s="47" t="s">
        <v>386</v>
      </c>
      <c r="B316" s="48" t="s">
        <v>387</v>
      </c>
      <c r="C316" s="49" t="s">
        <v>348</v>
      </c>
      <c r="D316" s="47" t="s">
        <v>244</v>
      </c>
      <c r="E316" s="47" t="s">
        <v>251</v>
      </c>
      <c r="F316" s="47" t="s">
        <v>257</v>
      </c>
      <c r="G316" s="47" t="s">
        <v>249</v>
      </c>
      <c r="H316" s="47" t="s">
        <v>258</v>
      </c>
      <c r="I316" s="47" t="s">
        <v>261</v>
      </c>
      <c r="J316" s="47"/>
      <c r="K316" s="47"/>
      <c r="L316" s="47"/>
      <c r="M316" s="47" t="s">
        <v>246</v>
      </c>
      <c r="N316" s="47" t="s">
        <v>260</v>
      </c>
      <c r="O316" s="47" t="s">
        <v>247</v>
      </c>
      <c r="P316" s="48" t="s">
        <v>349</v>
      </c>
      <c r="Q316" s="48"/>
      <c r="R316" s="79">
        <v>0</v>
      </c>
      <c r="S316" s="79">
        <v>3500000</v>
      </c>
      <c r="T316" s="79">
        <v>0</v>
      </c>
      <c r="U316" s="79">
        <v>3500000</v>
      </c>
      <c r="V316" s="79">
        <v>0</v>
      </c>
      <c r="W316" s="79">
        <v>3399258</v>
      </c>
      <c r="X316" s="79">
        <v>100742</v>
      </c>
      <c r="Y316" s="79">
        <v>3399258</v>
      </c>
      <c r="Z316" s="79">
        <v>2365722</v>
      </c>
      <c r="AA316" s="79">
        <v>2365722</v>
      </c>
      <c r="AB316" s="79">
        <v>2365722</v>
      </c>
    </row>
    <row r="317" spans="1:28" ht="15" customHeight="1">
      <c r="A317" s="47" t="s">
        <v>386</v>
      </c>
      <c r="B317" s="48" t="s">
        <v>387</v>
      </c>
      <c r="C317" s="49" t="s">
        <v>350</v>
      </c>
      <c r="D317" s="47" t="s">
        <v>244</v>
      </c>
      <c r="E317" s="47" t="s">
        <v>265</v>
      </c>
      <c r="F317" s="47" t="s">
        <v>245</v>
      </c>
      <c r="G317" s="47" t="s">
        <v>249</v>
      </c>
      <c r="H317" s="47" t="s">
        <v>261</v>
      </c>
      <c r="I317" s="47"/>
      <c r="J317" s="47"/>
      <c r="K317" s="47"/>
      <c r="L317" s="47"/>
      <c r="M317" s="47" t="s">
        <v>246</v>
      </c>
      <c r="N317" s="47" t="s">
        <v>260</v>
      </c>
      <c r="O317" s="47" t="s">
        <v>247</v>
      </c>
      <c r="P317" s="48" t="s">
        <v>351</v>
      </c>
      <c r="Q317" s="48"/>
      <c r="R317" s="79">
        <v>0</v>
      </c>
      <c r="S317" s="79">
        <v>6745500</v>
      </c>
      <c r="T317" s="79">
        <v>0</v>
      </c>
      <c r="U317" s="79">
        <v>6745500</v>
      </c>
      <c r="V317" s="79">
        <v>0</v>
      </c>
      <c r="W317" s="79">
        <v>6745500</v>
      </c>
      <c r="X317" s="79">
        <v>0</v>
      </c>
      <c r="Y317" s="79">
        <v>6745500</v>
      </c>
      <c r="Z317" s="79">
        <v>6745500</v>
      </c>
      <c r="AA317" s="79">
        <v>6745500</v>
      </c>
      <c r="AB317" s="79">
        <v>6745500</v>
      </c>
    </row>
    <row r="318" spans="1:28" ht="15" customHeight="1">
      <c r="A318" s="47" t="s">
        <v>386</v>
      </c>
      <c r="B318" s="48" t="s">
        <v>387</v>
      </c>
      <c r="C318" s="49" t="s">
        <v>352</v>
      </c>
      <c r="D318" s="47" t="s">
        <v>244</v>
      </c>
      <c r="E318" s="47" t="s">
        <v>265</v>
      </c>
      <c r="F318" s="47" t="s">
        <v>245</v>
      </c>
      <c r="G318" s="47" t="s">
        <v>249</v>
      </c>
      <c r="H318" s="47" t="s">
        <v>334</v>
      </c>
      <c r="I318" s="47"/>
      <c r="J318" s="47"/>
      <c r="K318" s="47"/>
      <c r="L318" s="47"/>
      <c r="M318" s="47" t="s">
        <v>253</v>
      </c>
      <c r="N318" s="47" t="s">
        <v>68</v>
      </c>
      <c r="O318" s="47" t="s">
        <v>247</v>
      </c>
      <c r="P318" s="48" t="s">
        <v>353</v>
      </c>
      <c r="Q318" s="48"/>
      <c r="R318" s="79">
        <v>0</v>
      </c>
      <c r="S318" s="79">
        <v>4840500</v>
      </c>
      <c r="T318" s="79">
        <v>0</v>
      </c>
      <c r="U318" s="79">
        <v>4840500</v>
      </c>
      <c r="V318" s="79">
        <v>0</v>
      </c>
      <c r="W318" s="79">
        <v>4094700</v>
      </c>
      <c r="X318" s="79">
        <v>745800</v>
      </c>
      <c r="Y318" s="79">
        <v>4094700</v>
      </c>
      <c r="Z318" s="79">
        <v>4094700</v>
      </c>
      <c r="AA318" s="79">
        <v>4094700</v>
      </c>
      <c r="AB318" s="79">
        <v>4094700</v>
      </c>
    </row>
    <row r="319" spans="1:28" ht="15" customHeight="1">
      <c r="A319" s="47" t="s">
        <v>388</v>
      </c>
      <c r="B319" s="48" t="s">
        <v>389</v>
      </c>
      <c r="C319" s="49" t="s">
        <v>292</v>
      </c>
      <c r="D319" s="47" t="s">
        <v>244</v>
      </c>
      <c r="E319" s="47" t="s">
        <v>245</v>
      </c>
      <c r="F319" s="47" t="s">
        <v>245</v>
      </c>
      <c r="G319" s="47" t="s">
        <v>245</v>
      </c>
      <c r="H319" s="47" t="s">
        <v>261</v>
      </c>
      <c r="I319" s="47" t="s">
        <v>261</v>
      </c>
      <c r="J319" s="47"/>
      <c r="K319" s="47"/>
      <c r="L319" s="47"/>
      <c r="M319" s="47" t="s">
        <v>246</v>
      </c>
      <c r="N319" s="47" t="s">
        <v>260</v>
      </c>
      <c r="O319" s="47" t="s">
        <v>247</v>
      </c>
      <c r="P319" s="48" t="s">
        <v>293</v>
      </c>
      <c r="Q319" s="48"/>
      <c r="R319" s="79">
        <v>560000000</v>
      </c>
      <c r="S319" s="79">
        <v>0</v>
      </c>
      <c r="T319" s="79">
        <v>0</v>
      </c>
      <c r="U319" s="79">
        <v>560000000</v>
      </c>
      <c r="V319" s="79">
        <v>0</v>
      </c>
      <c r="W319" s="79">
        <v>250017381</v>
      </c>
      <c r="X319" s="79">
        <v>309982619</v>
      </c>
      <c r="Y319" s="79">
        <v>250017381</v>
      </c>
      <c r="Z319" s="79">
        <v>250017381</v>
      </c>
      <c r="AA319" s="79">
        <v>250017381</v>
      </c>
      <c r="AB319" s="79">
        <v>250017381</v>
      </c>
    </row>
    <row r="320" spans="1:28" ht="15" customHeight="1">
      <c r="A320" s="47" t="s">
        <v>388</v>
      </c>
      <c r="B320" s="48" t="s">
        <v>389</v>
      </c>
      <c r="C320" s="49" t="s">
        <v>294</v>
      </c>
      <c r="D320" s="47" t="s">
        <v>244</v>
      </c>
      <c r="E320" s="47" t="s">
        <v>245</v>
      </c>
      <c r="F320" s="47" t="s">
        <v>245</v>
      </c>
      <c r="G320" s="47" t="s">
        <v>245</v>
      </c>
      <c r="H320" s="47" t="s">
        <v>261</v>
      </c>
      <c r="I320" s="47" t="s">
        <v>295</v>
      </c>
      <c r="J320" s="47"/>
      <c r="K320" s="47"/>
      <c r="L320" s="47"/>
      <c r="M320" s="47" t="s">
        <v>246</v>
      </c>
      <c r="N320" s="47" t="s">
        <v>260</v>
      </c>
      <c r="O320" s="47" t="s">
        <v>247</v>
      </c>
      <c r="P320" s="48" t="s">
        <v>296</v>
      </c>
      <c r="Q320" s="48"/>
      <c r="R320" s="79">
        <v>9751000</v>
      </c>
      <c r="S320" s="79">
        <v>0</v>
      </c>
      <c r="T320" s="79">
        <v>0</v>
      </c>
      <c r="U320" s="79">
        <v>9751000</v>
      </c>
      <c r="V320" s="79">
        <v>0</v>
      </c>
      <c r="W320" s="79">
        <v>4146548</v>
      </c>
      <c r="X320" s="79">
        <v>5604452</v>
      </c>
      <c r="Y320" s="79">
        <v>4146548</v>
      </c>
      <c r="Z320" s="79">
        <v>4146548</v>
      </c>
      <c r="AA320" s="79">
        <v>4146548</v>
      </c>
      <c r="AB320" s="79">
        <v>4146548</v>
      </c>
    </row>
    <row r="321" spans="1:28" ht="15" customHeight="1">
      <c r="A321" s="47" t="s">
        <v>388</v>
      </c>
      <c r="B321" s="48" t="s">
        <v>389</v>
      </c>
      <c r="C321" s="49" t="s">
        <v>297</v>
      </c>
      <c r="D321" s="47" t="s">
        <v>244</v>
      </c>
      <c r="E321" s="47" t="s">
        <v>245</v>
      </c>
      <c r="F321" s="47" t="s">
        <v>245</v>
      </c>
      <c r="G321" s="47" t="s">
        <v>245</v>
      </c>
      <c r="H321" s="47" t="s">
        <v>261</v>
      </c>
      <c r="I321" s="47" t="s">
        <v>298</v>
      </c>
      <c r="J321" s="47"/>
      <c r="K321" s="47"/>
      <c r="L321" s="47"/>
      <c r="M321" s="47" t="s">
        <v>246</v>
      </c>
      <c r="N321" s="47" t="s">
        <v>260</v>
      </c>
      <c r="O321" s="47" t="s">
        <v>247</v>
      </c>
      <c r="P321" s="48" t="s">
        <v>299</v>
      </c>
      <c r="Q321" s="48"/>
      <c r="R321" s="79">
        <v>5940000</v>
      </c>
      <c r="S321" s="79">
        <v>0</v>
      </c>
      <c r="T321" s="79">
        <v>5940000</v>
      </c>
      <c r="U321" s="79">
        <v>0</v>
      </c>
      <c r="V321" s="79">
        <v>0</v>
      </c>
      <c r="W321" s="79">
        <v>0</v>
      </c>
      <c r="X321" s="79">
        <v>0</v>
      </c>
      <c r="Y321" s="79">
        <v>0</v>
      </c>
      <c r="Z321" s="79">
        <v>0</v>
      </c>
      <c r="AA321" s="79">
        <v>0</v>
      </c>
      <c r="AB321" s="79">
        <v>0</v>
      </c>
    </row>
    <row r="322" spans="1:28" ht="15" customHeight="1">
      <c r="A322" s="47" t="s">
        <v>388</v>
      </c>
      <c r="B322" s="48" t="s">
        <v>389</v>
      </c>
      <c r="C322" s="49" t="s">
        <v>300</v>
      </c>
      <c r="D322" s="47" t="s">
        <v>244</v>
      </c>
      <c r="E322" s="47" t="s">
        <v>245</v>
      </c>
      <c r="F322" s="47" t="s">
        <v>245</v>
      </c>
      <c r="G322" s="47" t="s">
        <v>245</v>
      </c>
      <c r="H322" s="47" t="s">
        <v>261</v>
      </c>
      <c r="I322" s="47" t="s">
        <v>301</v>
      </c>
      <c r="J322" s="47"/>
      <c r="K322" s="47"/>
      <c r="L322" s="47"/>
      <c r="M322" s="47" t="s">
        <v>246</v>
      </c>
      <c r="N322" s="47" t="s">
        <v>260</v>
      </c>
      <c r="O322" s="47" t="s">
        <v>247</v>
      </c>
      <c r="P322" s="48" t="s">
        <v>302</v>
      </c>
      <c r="Q322" s="48"/>
      <c r="R322" s="79">
        <v>55000000</v>
      </c>
      <c r="S322" s="79">
        <v>0</v>
      </c>
      <c r="T322" s="79">
        <v>5877170</v>
      </c>
      <c r="U322" s="79">
        <v>49122830</v>
      </c>
      <c r="V322" s="79">
        <v>0</v>
      </c>
      <c r="W322" s="79">
        <v>49122830</v>
      </c>
      <c r="X322" s="79">
        <v>0</v>
      </c>
      <c r="Y322" s="79">
        <v>49122830</v>
      </c>
      <c r="Z322" s="79">
        <v>49122830</v>
      </c>
      <c r="AA322" s="79">
        <v>49122830</v>
      </c>
      <c r="AB322" s="79">
        <v>49122830</v>
      </c>
    </row>
    <row r="323" spans="1:28" ht="15" customHeight="1">
      <c r="A323" s="47" t="s">
        <v>388</v>
      </c>
      <c r="B323" s="48" t="s">
        <v>389</v>
      </c>
      <c r="C323" s="49" t="s">
        <v>303</v>
      </c>
      <c r="D323" s="47" t="s">
        <v>244</v>
      </c>
      <c r="E323" s="47" t="s">
        <v>245</v>
      </c>
      <c r="F323" s="47" t="s">
        <v>245</v>
      </c>
      <c r="G323" s="47" t="s">
        <v>245</v>
      </c>
      <c r="H323" s="47" t="s">
        <v>261</v>
      </c>
      <c r="I323" s="47" t="s">
        <v>304</v>
      </c>
      <c r="J323" s="47"/>
      <c r="K323" s="47"/>
      <c r="L323" s="47"/>
      <c r="M323" s="47" t="s">
        <v>246</v>
      </c>
      <c r="N323" s="47" t="s">
        <v>260</v>
      </c>
      <c r="O323" s="47" t="s">
        <v>247</v>
      </c>
      <c r="P323" s="48" t="s">
        <v>305</v>
      </c>
      <c r="Q323" s="48"/>
      <c r="R323" s="79">
        <v>21000000</v>
      </c>
      <c r="S323" s="79">
        <v>0</v>
      </c>
      <c r="T323" s="79">
        <v>0</v>
      </c>
      <c r="U323" s="79">
        <v>21000000</v>
      </c>
      <c r="V323" s="79">
        <v>0</v>
      </c>
      <c r="W323" s="79">
        <v>8131507</v>
      </c>
      <c r="X323" s="79">
        <v>12868493</v>
      </c>
      <c r="Y323" s="79">
        <v>8131507</v>
      </c>
      <c r="Z323" s="79">
        <v>8131507</v>
      </c>
      <c r="AA323" s="79">
        <v>8131507</v>
      </c>
      <c r="AB323" s="79">
        <v>8131507</v>
      </c>
    </row>
    <row r="324" spans="1:28" ht="15" customHeight="1">
      <c r="A324" s="47" t="s">
        <v>388</v>
      </c>
      <c r="B324" s="48" t="s">
        <v>389</v>
      </c>
      <c r="C324" s="49" t="s">
        <v>306</v>
      </c>
      <c r="D324" s="47" t="s">
        <v>244</v>
      </c>
      <c r="E324" s="47" t="s">
        <v>245</v>
      </c>
      <c r="F324" s="47" t="s">
        <v>245</v>
      </c>
      <c r="G324" s="47" t="s">
        <v>245</v>
      </c>
      <c r="H324" s="47" t="s">
        <v>261</v>
      </c>
      <c r="I324" s="47" t="s">
        <v>307</v>
      </c>
      <c r="J324" s="47"/>
      <c r="K324" s="47"/>
      <c r="L324" s="47"/>
      <c r="M324" s="47" t="s">
        <v>246</v>
      </c>
      <c r="N324" s="47" t="s">
        <v>260</v>
      </c>
      <c r="O324" s="47" t="s">
        <v>247</v>
      </c>
      <c r="P324" s="48" t="s">
        <v>308</v>
      </c>
      <c r="Q324" s="48"/>
      <c r="R324" s="79">
        <v>71000000</v>
      </c>
      <c r="S324" s="79">
        <v>0</v>
      </c>
      <c r="T324" s="79">
        <v>0</v>
      </c>
      <c r="U324" s="79">
        <v>71000000</v>
      </c>
      <c r="V324" s="79">
        <v>0</v>
      </c>
      <c r="W324" s="79">
        <v>0</v>
      </c>
      <c r="X324" s="79">
        <v>71000000</v>
      </c>
      <c r="Y324" s="79">
        <v>0</v>
      </c>
      <c r="Z324" s="79">
        <v>0</v>
      </c>
      <c r="AA324" s="79">
        <v>0</v>
      </c>
      <c r="AB324" s="79">
        <v>0</v>
      </c>
    </row>
    <row r="325" spans="1:28" ht="15" customHeight="1">
      <c r="A325" s="47" t="s">
        <v>388</v>
      </c>
      <c r="B325" s="48" t="s">
        <v>389</v>
      </c>
      <c r="C325" s="49" t="s">
        <v>309</v>
      </c>
      <c r="D325" s="47" t="s">
        <v>244</v>
      </c>
      <c r="E325" s="47" t="s">
        <v>245</v>
      </c>
      <c r="F325" s="47" t="s">
        <v>245</v>
      </c>
      <c r="G325" s="47" t="s">
        <v>245</v>
      </c>
      <c r="H325" s="47" t="s">
        <v>261</v>
      </c>
      <c r="I325" s="47" t="s">
        <v>310</v>
      </c>
      <c r="J325" s="47"/>
      <c r="K325" s="47"/>
      <c r="L325" s="47"/>
      <c r="M325" s="47" t="s">
        <v>246</v>
      </c>
      <c r="N325" s="47" t="s">
        <v>260</v>
      </c>
      <c r="O325" s="47" t="s">
        <v>247</v>
      </c>
      <c r="P325" s="48" t="s">
        <v>311</v>
      </c>
      <c r="Q325" s="48"/>
      <c r="R325" s="79">
        <v>37000000</v>
      </c>
      <c r="S325" s="79">
        <v>0</v>
      </c>
      <c r="T325" s="79">
        <v>0</v>
      </c>
      <c r="U325" s="79">
        <v>37000000</v>
      </c>
      <c r="V325" s="79">
        <v>0</v>
      </c>
      <c r="W325" s="79">
        <v>15397562</v>
      </c>
      <c r="X325" s="79">
        <v>21602438</v>
      </c>
      <c r="Y325" s="79">
        <v>15397562</v>
      </c>
      <c r="Z325" s="79">
        <v>15397562</v>
      </c>
      <c r="AA325" s="79">
        <v>15397562</v>
      </c>
      <c r="AB325" s="79">
        <v>15397562</v>
      </c>
    </row>
    <row r="326" spans="1:28" ht="15" customHeight="1">
      <c r="A326" s="47" t="s">
        <v>388</v>
      </c>
      <c r="B326" s="48" t="s">
        <v>389</v>
      </c>
      <c r="C326" s="49" t="s">
        <v>312</v>
      </c>
      <c r="D326" s="47" t="s">
        <v>244</v>
      </c>
      <c r="E326" s="47" t="s">
        <v>245</v>
      </c>
      <c r="F326" s="47" t="s">
        <v>245</v>
      </c>
      <c r="G326" s="47" t="s">
        <v>245</v>
      </c>
      <c r="H326" s="47" t="s">
        <v>261</v>
      </c>
      <c r="I326" s="47" t="s">
        <v>258</v>
      </c>
      <c r="J326" s="47"/>
      <c r="K326" s="47"/>
      <c r="L326" s="47"/>
      <c r="M326" s="47" t="s">
        <v>246</v>
      </c>
      <c r="N326" s="47" t="s">
        <v>260</v>
      </c>
      <c r="O326" s="47" t="s">
        <v>247</v>
      </c>
      <c r="P326" s="48" t="s">
        <v>313</v>
      </c>
      <c r="Q326" s="48"/>
      <c r="R326" s="79">
        <v>6000000</v>
      </c>
      <c r="S326" s="79">
        <v>0</v>
      </c>
      <c r="T326" s="79">
        <v>0</v>
      </c>
      <c r="U326" s="79">
        <v>6000000</v>
      </c>
      <c r="V326" s="79">
        <v>0</v>
      </c>
      <c r="W326" s="79">
        <v>4829464</v>
      </c>
      <c r="X326" s="79">
        <v>1170536</v>
      </c>
      <c r="Y326" s="79">
        <v>4829464</v>
      </c>
      <c r="Z326" s="79">
        <v>4829464</v>
      </c>
      <c r="AA326" s="79">
        <v>4829464</v>
      </c>
      <c r="AB326" s="79">
        <v>4829464</v>
      </c>
    </row>
    <row r="327" spans="1:28" ht="15" customHeight="1">
      <c r="A327" s="47" t="s">
        <v>388</v>
      </c>
      <c r="B327" s="48" t="s">
        <v>389</v>
      </c>
      <c r="C327" s="49" t="s">
        <v>314</v>
      </c>
      <c r="D327" s="47" t="s">
        <v>244</v>
      </c>
      <c r="E327" s="47" t="s">
        <v>245</v>
      </c>
      <c r="F327" s="47" t="s">
        <v>245</v>
      </c>
      <c r="G327" s="47" t="s">
        <v>249</v>
      </c>
      <c r="H327" s="47" t="s">
        <v>261</v>
      </c>
      <c r="I327" s="47"/>
      <c r="J327" s="47"/>
      <c r="K327" s="47"/>
      <c r="L327" s="47"/>
      <c r="M327" s="47" t="s">
        <v>246</v>
      </c>
      <c r="N327" s="47" t="s">
        <v>260</v>
      </c>
      <c r="O327" s="47" t="s">
        <v>247</v>
      </c>
      <c r="P327" s="48" t="s">
        <v>315</v>
      </c>
      <c r="Q327" s="48"/>
      <c r="R327" s="79">
        <v>73000000</v>
      </c>
      <c r="S327" s="79">
        <v>0</v>
      </c>
      <c r="T327" s="79">
        <v>0</v>
      </c>
      <c r="U327" s="79">
        <v>73000000</v>
      </c>
      <c r="V327" s="79">
        <v>0</v>
      </c>
      <c r="W327" s="79">
        <v>33118200</v>
      </c>
      <c r="X327" s="79">
        <v>39881800</v>
      </c>
      <c r="Y327" s="79">
        <v>33118200</v>
      </c>
      <c r="Z327" s="79">
        <v>33118200</v>
      </c>
      <c r="AA327" s="79">
        <v>33118200</v>
      </c>
      <c r="AB327" s="79">
        <v>33118200</v>
      </c>
    </row>
    <row r="328" spans="1:28" ht="15" customHeight="1">
      <c r="A328" s="47" t="s">
        <v>388</v>
      </c>
      <c r="B328" s="48" t="s">
        <v>389</v>
      </c>
      <c r="C328" s="49" t="s">
        <v>316</v>
      </c>
      <c r="D328" s="47" t="s">
        <v>244</v>
      </c>
      <c r="E328" s="47" t="s">
        <v>245</v>
      </c>
      <c r="F328" s="47" t="s">
        <v>245</v>
      </c>
      <c r="G328" s="47" t="s">
        <v>249</v>
      </c>
      <c r="H328" s="47" t="s">
        <v>263</v>
      </c>
      <c r="I328" s="47"/>
      <c r="J328" s="47"/>
      <c r="K328" s="47"/>
      <c r="L328" s="47"/>
      <c r="M328" s="47" t="s">
        <v>246</v>
      </c>
      <c r="N328" s="47" t="s">
        <v>260</v>
      </c>
      <c r="O328" s="47" t="s">
        <v>247</v>
      </c>
      <c r="P328" s="48" t="s">
        <v>317</v>
      </c>
      <c r="Q328" s="48"/>
      <c r="R328" s="79">
        <v>51000000</v>
      </c>
      <c r="S328" s="79">
        <v>0</v>
      </c>
      <c r="T328" s="79">
        <v>0</v>
      </c>
      <c r="U328" s="79">
        <v>51000000</v>
      </c>
      <c r="V328" s="79">
        <v>0</v>
      </c>
      <c r="W328" s="79">
        <v>23459000</v>
      </c>
      <c r="X328" s="79">
        <v>27541000</v>
      </c>
      <c r="Y328" s="79">
        <v>23459000</v>
      </c>
      <c r="Z328" s="79">
        <v>23459000</v>
      </c>
      <c r="AA328" s="79">
        <v>23459000</v>
      </c>
      <c r="AB328" s="79">
        <v>23459000</v>
      </c>
    </row>
    <row r="329" spans="1:28" ht="15" customHeight="1">
      <c r="A329" s="47" t="s">
        <v>388</v>
      </c>
      <c r="B329" s="48" t="s">
        <v>389</v>
      </c>
      <c r="C329" s="49" t="s">
        <v>318</v>
      </c>
      <c r="D329" s="47" t="s">
        <v>244</v>
      </c>
      <c r="E329" s="47" t="s">
        <v>245</v>
      </c>
      <c r="F329" s="47" t="s">
        <v>245</v>
      </c>
      <c r="G329" s="47" t="s">
        <v>249</v>
      </c>
      <c r="H329" s="47" t="s">
        <v>295</v>
      </c>
      <c r="I329" s="47"/>
      <c r="J329" s="47"/>
      <c r="K329" s="47"/>
      <c r="L329" s="47"/>
      <c r="M329" s="47" t="s">
        <v>246</v>
      </c>
      <c r="N329" s="47" t="s">
        <v>260</v>
      </c>
      <c r="O329" s="47" t="s">
        <v>247</v>
      </c>
      <c r="P329" s="48" t="s">
        <v>319</v>
      </c>
      <c r="Q329" s="48"/>
      <c r="R329" s="79">
        <v>29000000</v>
      </c>
      <c r="S329" s="79">
        <v>0</v>
      </c>
      <c r="T329" s="79">
        <v>0</v>
      </c>
      <c r="U329" s="79">
        <v>29000000</v>
      </c>
      <c r="V329" s="79">
        <v>0</v>
      </c>
      <c r="W329" s="79">
        <v>13947200</v>
      </c>
      <c r="X329" s="79">
        <v>15052800</v>
      </c>
      <c r="Y329" s="79">
        <v>13947200</v>
      </c>
      <c r="Z329" s="79">
        <v>13947200</v>
      </c>
      <c r="AA329" s="79">
        <v>13947200</v>
      </c>
      <c r="AB329" s="79">
        <v>13947200</v>
      </c>
    </row>
    <row r="330" spans="1:28" ht="15" customHeight="1">
      <c r="A330" s="47" t="s">
        <v>388</v>
      </c>
      <c r="B330" s="48" t="s">
        <v>389</v>
      </c>
      <c r="C330" s="49" t="s">
        <v>320</v>
      </c>
      <c r="D330" s="47" t="s">
        <v>244</v>
      </c>
      <c r="E330" s="47" t="s">
        <v>245</v>
      </c>
      <c r="F330" s="47" t="s">
        <v>245</v>
      </c>
      <c r="G330" s="47" t="s">
        <v>249</v>
      </c>
      <c r="H330" s="47" t="s">
        <v>298</v>
      </c>
      <c r="I330" s="47"/>
      <c r="J330" s="47"/>
      <c r="K330" s="47"/>
      <c r="L330" s="47"/>
      <c r="M330" s="47" t="s">
        <v>246</v>
      </c>
      <c r="N330" s="47" t="s">
        <v>260</v>
      </c>
      <c r="O330" s="47" t="s">
        <v>247</v>
      </c>
      <c r="P330" s="48" t="s">
        <v>321</v>
      </c>
      <c r="Q330" s="48"/>
      <c r="R330" s="79">
        <v>7000000</v>
      </c>
      <c r="S330" s="79">
        <v>0</v>
      </c>
      <c r="T330" s="79">
        <v>0</v>
      </c>
      <c r="U330" s="79">
        <v>7000000</v>
      </c>
      <c r="V330" s="79">
        <v>0</v>
      </c>
      <c r="W330" s="79">
        <v>2709700</v>
      </c>
      <c r="X330" s="79">
        <v>4290300</v>
      </c>
      <c r="Y330" s="79">
        <v>2709700</v>
      </c>
      <c r="Z330" s="79">
        <v>2709700</v>
      </c>
      <c r="AA330" s="79">
        <v>2709700</v>
      </c>
      <c r="AB330" s="79">
        <v>2709700</v>
      </c>
    </row>
    <row r="331" spans="1:28" ht="15" customHeight="1">
      <c r="A331" s="47" t="s">
        <v>388</v>
      </c>
      <c r="B331" s="48" t="s">
        <v>389</v>
      </c>
      <c r="C331" s="49" t="s">
        <v>322</v>
      </c>
      <c r="D331" s="47" t="s">
        <v>244</v>
      </c>
      <c r="E331" s="47" t="s">
        <v>245</v>
      </c>
      <c r="F331" s="47" t="s">
        <v>245</v>
      </c>
      <c r="G331" s="47" t="s">
        <v>249</v>
      </c>
      <c r="H331" s="47" t="s">
        <v>301</v>
      </c>
      <c r="I331" s="47"/>
      <c r="J331" s="47"/>
      <c r="K331" s="47"/>
      <c r="L331" s="47"/>
      <c r="M331" s="47" t="s">
        <v>246</v>
      </c>
      <c r="N331" s="47" t="s">
        <v>260</v>
      </c>
      <c r="O331" s="47" t="s">
        <v>247</v>
      </c>
      <c r="P331" s="48" t="s">
        <v>323</v>
      </c>
      <c r="Q331" s="48"/>
      <c r="R331" s="79">
        <v>22000000</v>
      </c>
      <c r="S331" s="79">
        <v>0</v>
      </c>
      <c r="T331" s="79">
        <v>0</v>
      </c>
      <c r="U331" s="79">
        <v>22000000</v>
      </c>
      <c r="V331" s="79">
        <v>0</v>
      </c>
      <c r="W331" s="79">
        <v>10462200</v>
      </c>
      <c r="X331" s="79">
        <v>11537800</v>
      </c>
      <c r="Y331" s="79">
        <v>10462200</v>
      </c>
      <c r="Z331" s="79">
        <v>10462200</v>
      </c>
      <c r="AA331" s="79">
        <v>10462200</v>
      </c>
      <c r="AB331" s="79">
        <v>10462200</v>
      </c>
    </row>
    <row r="332" spans="1:28" ht="15" customHeight="1">
      <c r="A332" s="47" t="s">
        <v>388</v>
      </c>
      <c r="B332" s="48" t="s">
        <v>389</v>
      </c>
      <c r="C332" s="49" t="s">
        <v>324</v>
      </c>
      <c r="D332" s="47" t="s">
        <v>244</v>
      </c>
      <c r="E332" s="47" t="s">
        <v>245</v>
      </c>
      <c r="F332" s="47" t="s">
        <v>245</v>
      </c>
      <c r="G332" s="47" t="s">
        <v>249</v>
      </c>
      <c r="H332" s="47" t="s">
        <v>304</v>
      </c>
      <c r="I332" s="47"/>
      <c r="J332" s="47"/>
      <c r="K332" s="47"/>
      <c r="L332" s="47"/>
      <c r="M332" s="47" t="s">
        <v>246</v>
      </c>
      <c r="N332" s="47" t="s">
        <v>260</v>
      </c>
      <c r="O332" s="47" t="s">
        <v>247</v>
      </c>
      <c r="P332" s="48" t="s">
        <v>325</v>
      </c>
      <c r="Q332" s="48"/>
      <c r="R332" s="79">
        <v>4000000</v>
      </c>
      <c r="S332" s="79">
        <v>12000000</v>
      </c>
      <c r="T332" s="79">
        <v>0</v>
      </c>
      <c r="U332" s="79">
        <v>16000000</v>
      </c>
      <c r="V332" s="79">
        <v>0</v>
      </c>
      <c r="W332" s="79">
        <v>6977100</v>
      </c>
      <c r="X332" s="79">
        <v>9022900</v>
      </c>
      <c r="Y332" s="79">
        <v>6977100</v>
      </c>
      <c r="Z332" s="79">
        <v>6977100</v>
      </c>
      <c r="AA332" s="79">
        <v>6977100</v>
      </c>
      <c r="AB332" s="79">
        <v>6977100</v>
      </c>
    </row>
    <row r="333" spans="1:28" ht="15" customHeight="1">
      <c r="A333" s="47" t="s">
        <v>388</v>
      </c>
      <c r="B333" s="48" t="s">
        <v>389</v>
      </c>
      <c r="C333" s="49" t="s">
        <v>326</v>
      </c>
      <c r="D333" s="47" t="s">
        <v>244</v>
      </c>
      <c r="E333" s="47" t="s">
        <v>245</v>
      </c>
      <c r="F333" s="47" t="s">
        <v>245</v>
      </c>
      <c r="G333" s="47" t="s">
        <v>249</v>
      </c>
      <c r="H333" s="47" t="s">
        <v>327</v>
      </c>
      <c r="I333" s="47"/>
      <c r="J333" s="47"/>
      <c r="K333" s="47"/>
      <c r="L333" s="47"/>
      <c r="M333" s="47" t="s">
        <v>246</v>
      </c>
      <c r="N333" s="47" t="s">
        <v>260</v>
      </c>
      <c r="O333" s="47" t="s">
        <v>247</v>
      </c>
      <c r="P333" s="48" t="s">
        <v>328</v>
      </c>
      <c r="Q333" s="48"/>
      <c r="R333" s="79">
        <v>4000000</v>
      </c>
      <c r="S333" s="79">
        <v>0</v>
      </c>
      <c r="T333" s="79">
        <v>4000000</v>
      </c>
      <c r="U333" s="79">
        <v>0</v>
      </c>
      <c r="V333" s="79">
        <v>0</v>
      </c>
      <c r="W333" s="79">
        <v>0</v>
      </c>
      <c r="X333" s="79">
        <v>0</v>
      </c>
      <c r="Y333" s="79">
        <v>0</v>
      </c>
      <c r="Z333" s="79">
        <v>0</v>
      </c>
      <c r="AA333" s="79">
        <v>0</v>
      </c>
      <c r="AB333" s="79">
        <v>0</v>
      </c>
    </row>
    <row r="334" spans="1:28" ht="15" customHeight="1">
      <c r="A334" s="47" t="s">
        <v>388</v>
      </c>
      <c r="B334" s="48" t="s">
        <v>389</v>
      </c>
      <c r="C334" s="49" t="s">
        <v>329</v>
      </c>
      <c r="D334" s="47" t="s">
        <v>244</v>
      </c>
      <c r="E334" s="47" t="s">
        <v>245</v>
      </c>
      <c r="F334" s="47" t="s">
        <v>245</v>
      </c>
      <c r="G334" s="47" t="s">
        <v>249</v>
      </c>
      <c r="H334" s="47" t="s">
        <v>307</v>
      </c>
      <c r="I334" s="47"/>
      <c r="J334" s="47"/>
      <c r="K334" s="47"/>
      <c r="L334" s="47"/>
      <c r="M334" s="47" t="s">
        <v>246</v>
      </c>
      <c r="N334" s="47" t="s">
        <v>260</v>
      </c>
      <c r="O334" s="47" t="s">
        <v>247</v>
      </c>
      <c r="P334" s="48" t="s">
        <v>330</v>
      </c>
      <c r="Q334" s="48"/>
      <c r="R334" s="79">
        <v>8000000</v>
      </c>
      <c r="S334" s="79">
        <v>0</v>
      </c>
      <c r="T334" s="79">
        <v>8000000</v>
      </c>
      <c r="U334" s="79">
        <v>0</v>
      </c>
      <c r="V334" s="79">
        <v>0</v>
      </c>
      <c r="W334" s="79">
        <v>0</v>
      </c>
      <c r="X334" s="79">
        <v>0</v>
      </c>
      <c r="Y334" s="79">
        <v>0</v>
      </c>
      <c r="Z334" s="79">
        <v>0</v>
      </c>
      <c r="AA334" s="79">
        <v>0</v>
      </c>
      <c r="AB334" s="79">
        <v>0</v>
      </c>
    </row>
    <row r="335" spans="1:28" ht="15" customHeight="1">
      <c r="A335" s="47" t="s">
        <v>388</v>
      </c>
      <c r="B335" s="48" t="s">
        <v>389</v>
      </c>
      <c r="C335" s="49" t="s">
        <v>331</v>
      </c>
      <c r="D335" s="47" t="s">
        <v>244</v>
      </c>
      <c r="E335" s="47" t="s">
        <v>245</v>
      </c>
      <c r="F335" s="47" t="s">
        <v>245</v>
      </c>
      <c r="G335" s="47" t="s">
        <v>251</v>
      </c>
      <c r="H335" s="47" t="s">
        <v>261</v>
      </c>
      <c r="I335" s="47" t="s">
        <v>261</v>
      </c>
      <c r="J335" s="47"/>
      <c r="K335" s="47"/>
      <c r="L335" s="47"/>
      <c r="M335" s="47" t="s">
        <v>246</v>
      </c>
      <c r="N335" s="47" t="s">
        <v>260</v>
      </c>
      <c r="O335" s="47" t="s">
        <v>247</v>
      </c>
      <c r="P335" s="48" t="s">
        <v>332</v>
      </c>
      <c r="Q335" s="48"/>
      <c r="R335" s="79">
        <v>35000000</v>
      </c>
      <c r="S335" s="79">
        <v>0</v>
      </c>
      <c r="T335" s="79">
        <v>0</v>
      </c>
      <c r="U335" s="79">
        <v>35000000</v>
      </c>
      <c r="V335" s="79">
        <v>0</v>
      </c>
      <c r="W335" s="79">
        <v>15466592</v>
      </c>
      <c r="X335" s="79">
        <v>19533408</v>
      </c>
      <c r="Y335" s="79">
        <v>15466592</v>
      </c>
      <c r="Z335" s="79">
        <v>15466592</v>
      </c>
      <c r="AA335" s="79">
        <v>15466592</v>
      </c>
      <c r="AB335" s="79">
        <v>15466592</v>
      </c>
    </row>
    <row r="336" spans="1:28" ht="15" customHeight="1">
      <c r="A336" s="47" t="s">
        <v>388</v>
      </c>
      <c r="B336" s="48" t="s">
        <v>389</v>
      </c>
      <c r="C336" s="49" t="s">
        <v>358</v>
      </c>
      <c r="D336" s="47" t="s">
        <v>244</v>
      </c>
      <c r="E336" s="47" t="s">
        <v>245</v>
      </c>
      <c r="F336" s="47" t="s">
        <v>245</v>
      </c>
      <c r="G336" s="47" t="s">
        <v>251</v>
      </c>
      <c r="H336" s="47" t="s">
        <v>261</v>
      </c>
      <c r="I336" s="47" t="s">
        <v>263</v>
      </c>
      <c r="J336" s="47"/>
      <c r="K336" s="47"/>
      <c r="L336" s="47"/>
      <c r="M336" s="47" t="s">
        <v>246</v>
      </c>
      <c r="N336" s="47" t="s">
        <v>260</v>
      </c>
      <c r="O336" s="47" t="s">
        <v>247</v>
      </c>
      <c r="P336" s="48" t="s">
        <v>359</v>
      </c>
      <c r="Q336" s="48"/>
      <c r="R336" s="79">
        <v>0</v>
      </c>
      <c r="S336" s="79">
        <v>2160810</v>
      </c>
      <c r="T336" s="79">
        <v>0</v>
      </c>
      <c r="U336" s="79">
        <v>2160810</v>
      </c>
      <c r="V336" s="79">
        <v>0</v>
      </c>
      <c r="W336" s="79">
        <v>565688</v>
      </c>
      <c r="X336" s="79">
        <v>1595122</v>
      </c>
      <c r="Y336" s="79">
        <v>565688</v>
      </c>
      <c r="Z336" s="79">
        <v>565688</v>
      </c>
      <c r="AA336" s="79">
        <v>565688</v>
      </c>
      <c r="AB336" s="79">
        <v>565688</v>
      </c>
    </row>
    <row r="337" spans="1:28" ht="15" customHeight="1">
      <c r="A337" s="47" t="s">
        <v>388</v>
      </c>
      <c r="B337" s="48" t="s">
        <v>389</v>
      </c>
      <c r="C337" s="49" t="s">
        <v>333</v>
      </c>
      <c r="D337" s="47" t="s">
        <v>244</v>
      </c>
      <c r="E337" s="47" t="s">
        <v>245</v>
      </c>
      <c r="F337" s="47" t="s">
        <v>245</v>
      </c>
      <c r="G337" s="47" t="s">
        <v>251</v>
      </c>
      <c r="H337" s="47" t="s">
        <v>261</v>
      </c>
      <c r="I337" s="47" t="s">
        <v>334</v>
      </c>
      <c r="J337" s="47"/>
      <c r="K337" s="47"/>
      <c r="L337" s="47"/>
      <c r="M337" s="47" t="s">
        <v>246</v>
      </c>
      <c r="N337" s="47" t="s">
        <v>260</v>
      </c>
      <c r="O337" s="47" t="s">
        <v>247</v>
      </c>
      <c r="P337" s="48" t="s">
        <v>335</v>
      </c>
      <c r="Q337" s="48"/>
      <c r="R337" s="79">
        <v>3000000</v>
      </c>
      <c r="S337" s="79">
        <v>0</v>
      </c>
      <c r="T337" s="79">
        <v>0</v>
      </c>
      <c r="U337" s="79">
        <v>3000000</v>
      </c>
      <c r="V337" s="79">
        <v>0</v>
      </c>
      <c r="W337" s="79">
        <v>1266674</v>
      </c>
      <c r="X337" s="79">
        <v>1733326</v>
      </c>
      <c r="Y337" s="79">
        <v>1266674</v>
      </c>
      <c r="Z337" s="79">
        <v>1266674</v>
      </c>
      <c r="AA337" s="79">
        <v>1266674</v>
      </c>
      <c r="AB337" s="79">
        <v>1266674</v>
      </c>
    </row>
    <row r="338" spans="1:28" ht="15" customHeight="1">
      <c r="A338" s="47" t="s">
        <v>388</v>
      </c>
      <c r="B338" s="48" t="s">
        <v>389</v>
      </c>
      <c r="C338" s="49" t="s">
        <v>336</v>
      </c>
      <c r="D338" s="47" t="s">
        <v>244</v>
      </c>
      <c r="E338" s="47" t="s">
        <v>245</v>
      </c>
      <c r="F338" s="47" t="s">
        <v>245</v>
      </c>
      <c r="G338" s="47" t="s">
        <v>251</v>
      </c>
      <c r="H338" s="47" t="s">
        <v>263</v>
      </c>
      <c r="I338" s="47"/>
      <c r="J338" s="47"/>
      <c r="K338" s="47"/>
      <c r="L338" s="47"/>
      <c r="M338" s="47" t="s">
        <v>246</v>
      </c>
      <c r="N338" s="47" t="s">
        <v>260</v>
      </c>
      <c r="O338" s="47" t="s">
        <v>247</v>
      </c>
      <c r="P338" s="48" t="s">
        <v>337</v>
      </c>
      <c r="Q338" s="48"/>
      <c r="R338" s="79">
        <v>29000000</v>
      </c>
      <c r="S338" s="79">
        <v>0</v>
      </c>
      <c r="T338" s="79">
        <v>0</v>
      </c>
      <c r="U338" s="79">
        <v>29000000</v>
      </c>
      <c r="V338" s="79">
        <v>0</v>
      </c>
      <c r="W338" s="79">
        <v>14129802</v>
      </c>
      <c r="X338" s="79">
        <v>14870198</v>
      </c>
      <c r="Y338" s="79">
        <v>14129802</v>
      </c>
      <c r="Z338" s="79">
        <v>14129802</v>
      </c>
      <c r="AA338" s="79">
        <v>14129802</v>
      </c>
      <c r="AB338" s="79">
        <v>14129802</v>
      </c>
    </row>
    <row r="339" spans="1:28" ht="15" customHeight="1">
      <c r="A339" s="47" t="s">
        <v>388</v>
      </c>
      <c r="B339" s="48" t="s">
        <v>389</v>
      </c>
      <c r="C339" s="49" t="s">
        <v>390</v>
      </c>
      <c r="D339" s="47" t="s">
        <v>244</v>
      </c>
      <c r="E339" s="47" t="s">
        <v>245</v>
      </c>
      <c r="F339" s="47" t="s">
        <v>245</v>
      </c>
      <c r="G339" s="47" t="s">
        <v>251</v>
      </c>
      <c r="H339" s="47" t="s">
        <v>391</v>
      </c>
      <c r="I339" s="47"/>
      <c r="J339" s="47"/>
      <c r="K339" s="47"/>
      <c r="L339" s="47"/>
      <c r="M339" s="47" t="s">
        <v>246</v>
      </c>
      <c r="N339" s="47" t="s">
        <v>260</v>
      </c>
      <c r="O339" s="47" t="s">
        <v>247</v>
      </c>
      <c r="P339" s="48" t="s">
        <v>392</v>
      </c>
      <c r="Q339" s="48"/>
      <c r="R339" s="79">
        <v>8000000</v>
      </c>
      <c r="S339" s="79">
        <v>0</v>
      </c>
      <c r="T339" s="79">
        <v>0</v>
      </c>
      <c r="U339" s="79">
        <v>8000000</v>
      </c>
      <c r="V339" s="79">
        <v>0</v>
      </c>
      <c r="W339" s="79">
        <v>4426184</v>
      </c>
      <c r="X339" s="79">
        <v>3573816</v>
      </c>
      <c r="Y339" s="79">
        <v>4426184</v>
      </c>
      <c r="Z339" s="79">
        <v>4426184</v>
      </c>
      <c r="AA339" s="79">
        <v>4426184</v>
      </c>
      <c r="AB339" s="79">
        <v>4426184</v>
      </c>
    </row>
    <row r="340" spans="1:28" ht="15" customHeight="1">
      <c r="A340" s="47" t="s">
        <v>388</v>
      </c>
      <c r="B340" s="48" t="s">
        <v>389</v>
      </c>
      <c r="C340" s="49" t="s">
        <v>338</v>
      </c>
      <c r="D340" s="47" t="s">
        <v>244</v>
      </c>
      <c r="E340" s="47" t="s">
        <v>249</v>
      </c>
      <c r="F340" s="47" t="s">
        <v>249</v>
      </c>
      <c r="G340" s="47" t="s">
        <v>249</v>
      </c>
      <c r="H340" s="47" t="s">
        <v>301</v>
      </c>
      <c r="I340" s="47" t="s">
        <v>295</v>
      </c>
      <c r="J340" s="47"/>
      <c r="K340" s="47"/>
      <c r="L340" s="47"/>
      <c r="M340" s="47" t="s">
        <v>253</v>
      </c>
      <c r="N340" s="47" t="s">
        <v>68</v>
      </c>
      <c r="O340" s="47" t="s">
        <v>247</v>
      </c>
      <c r="P340" s="48" t="s">
        <v>339</v>
      </c>
      <c r="Q340" s="48"/>
      <c r="R340" s="79">
        <v>0</v>
      </c>
      <c r="S340" s="79">
        <v>30000</v>
      </c>
      <c r="T340" s="79">
        <v>0</v>
      </c>
      <c r="U340" s="79">
        <v>30000</v>
      </c>
      <c r="V340" s="79">
        <v>0</v>
      </c>
      <c r="W340" s="79">
        <v>0</v>
      </c>
      <c r="X340" s="79">
        <v>30000</v>
      </c>
      <c r="Y340" s="79">
        <v>0</v>
      </c>
      <c r="Z340" s="79">
        <v>0</v>
      </c>
      <c r="AA340" s="79">
        <v>0</v>
      </c>
      <c r="AB340" s="79">
        <v>0</v>
      </c>
    </row>
    <row r="341" spans="1:28" ht="15" customHeight="1">
      <c r="A341" s="47" t="s">
        <v>388</v>
      </c>
      <c r="B341" s="48" t="s">
        <v>389</v>
      </c>
      <c r="C341" s="49" t="s">
        <v>340</v>
      </c>
      <c r="D341" s="47" t="s">
        <v>244</v>
      </c>
      <c r="E341" s="47" t="s">
        <v>249</v>
      </c>
      <c r="F341" s="47" t="s">
        <v>249</v>
      </c>
      <c r="G341" s="47" t="s">
        <v>249</v>
      </c>
      <c r="H341" s="47" t="s">
        <v>301</v>
      </c>
      <c r="I341" s="47" t="s">
        <v>307</v>
      </c>
      <c r="J341" s="47"/>
      <c r="K341" s="47"/>
      <c r="L341" s="47"/>
      <c r="M341" s="47" t="s">
        <v>246</v>
      </c>
      <c r="N341" s="47" t="s">
        <v>260</v>
      </c>
      <c r="O341" s="47" t="s">
        <v>247</v>
      </c>
      <c r="P341" s="48" t="s">
        <v>341</v>
      </c>
      <c r="Q341" s="48"/>
      <c r="R341" s="79">
        <v>31000000</v>
      </c>
      <c r="S341" s="79">
        <v>3400000</v>
      </c>
      <c r="T341" s="79">
        <v>0</v>
      </c>
      <c r="U341" s="79">
        <v>34400000</v>
      </c>
      <c r="V341" s="79">
        <v>0</v>
      </c>
      <c r="W341" s="79">
        <v>34400000</v>
      </c>
      <c r="X341" s="79">
        <v>0</v>
      </c>
      <c r="Y341" s="79">
        <v>34400000</v>
      </c>
      <c r="Z341" s="79">
        <v>19014240</v>
      </c>
      <c r="AA341" s="79">
        <v>19014240</v>
      </c>
      <c r="AB341" s="79">
        <v>19014240</v>
      </c>
    </row>
    <row r="342" spans="1:28" ht="15" customHeight="1">
      <c r="A342" s="47" t="s">
        <v>388</v>
      </c>
      <c r="B342" s="48" t="s">
        <v>389</v>
      </c>
      <c r="C342" s="49" t="s">
        <v>360</v>
      </c>
      <c r="D342" s="47" t="s">
        <v>244</v>
      </c>
      <c r="E342" s="47" t="s">
        <v>249</v>
      </c>
      <c r="F342" s="47" t="s">
        <v>249</v>
      </c>
      <c r="G342" s="47" t="s">
        <v>249</v>
      </c>
      <c r="H342" s="47" t="s">
        <v>304</v>
      </c>
      <c r="I342" s="47" t="s">
        <v>263</v>
      </c>
      <c r="J342" s="47"/>
      <c r="K342" s="47"/>
      <c r="L342" s="47"/>
      <c r="M342" s="47" t="s">
        <v>246</v>
      </c>
      <c r="N342" s="47" t="s">
        <v>260</v>
      </c>
      <c r="O342" s="47" t="s">
        <v>247</v>
      </c>
      <c r="P342" s="48" t="s">
        <v>361</v>
      </c>
      <c r="Q342" s="48"/>
      <c r="R342" s="79">
        <v>35000000</v>
      </c>
      <c r="S342" s="79">
        <v>2400000</v>
      </c>
      <c r="T342" s="79">
        <v>0</v>
      </c>
      <c r="U342" s="79">
        <v>37400000</v>
      </c>
      <c r="V342" s="79">
        <v>0</v>
      </c>
      <c r="W342" s="79">
        <v>37400000</v>
      </c>
      <c r="X342" s="79">
        <v>0</v>
      </c>
      <c r="Y342" s="79">
        <v>35000000</v>
      </c>
      <c r="Z342" s="79">
        <v>19456816</v>
      </c>
      <c r="AA342" s="79">
        <v>19456816</v>
      </c>
      <c r="AB342" s="79">
        <v>19456816</v>
      </c>
    </row>
    <row r="343" spans="1:28" ht="15" customHeight="1">
      <c r="A343" s="47" t="s">
        <v>388</v>
      </c>
      <c r="B343" s="48" t="s">
        <v>389</v>
      </c>
      <c r="C343" s="49" t="s">
        <v>360</v>
      </c>
      <c r="D343" s="47" t="s">
        <v>244</v>
      </c>
      <c r="E343" s="47" t="s">
        <v>249</v>
      </c>
      <c r="F343" s="47" t="s">
        <v>249</v>
      </c>
      <c r="G343" s="47" t="s">
        <v>249</v>
      </c>
      <c r="H343" s="47" t="s">
        <v>304</v>
      </c>
      <c r="I343" s="47" t="s">
        <v>263</v>
      </c>
      <c r="J343" s="47"/>
      <c r="K343" s="47"/>
      <c r="L343" s="47"/>
      <c r="M343" s="47" t="s">
        <v>253</v>
      </c>
      <c r="N343" s="47" t="s">
        <v>68</v>
      </c>
      <c r="O343" s="47" t="s">
        <v>247</v>
      </c>
      <c r="P343" s="48" t="s">
        <v>361</v>
      </c>
      <c r="Q343" s="48"/>
      <c r="R343" s="79">
        <v>26000000</v>
      </c>
      <c r="S343" s="79">
        <v>0</v>
      </c>
      <c r="T343" s="79">
        <v>0</v>
      </c>
      <c r="U343" s="79">
        <v>26000000</v>
      </c>
      <c r="V343" s="79">
        <v>0</v>
      </c>
      <c r="W343" s="79">
        <v>26000000</v>
      </c>
      <c r="X343" s="79">
        <v>0</v>
      </c>
      <c r="Y343" s="79">
        <v>26000000</v>
      </c>
      <c r="Z343" s="79">
        <v>13000000</v>
      </c>
      <c r="AA343" s="79">
        <v>13000000</v>
      </c>
      <c r="AB343" s="79">
        <v>13000000</v>
      </c>
    </row>
    <row r="344" spans="1:28" ht="15" customHeight="1">
      <c r="A344" s="47" t="s">
        <v>388</v>
      </c>
      <c r="B344" s="48" t="s">
        <v>389</v>
      </c>
      <c r="C344" s="49" t="s">
        <v>342</v>
      </c>
      <c r="D344" s="47" t="s">
        <v>244</v>
      </c>
      <c r="E344" s="47" t="s">
        <v>249</v>
      </c>
      <c r="F344" s="47" t="s">
        <v>249</v>
      </c>
      <c r="G344" s="47" t="s">
        <v>249</v>
      </c>
      <c r="H344" s="47" t="s">
        <v>327</v>
      </c>
      <c r="I344" s="47" t="s">
        <v>295</v>
      </c>
      <c r="J344" s="47"/>
      <c r="K344" s="47"/>
      <c r="L344" s="47"/>
      <c r="M344" s="47" t="s">
        <v>246</v>
      </c>
      <c r="N344" s="47" t="s">
        <v>260</v>
      </c>
      <c r="O344" s="47" t="s">
        <v>247</v>
      </c>
      <c r="P344" s="48" t="s">
        <v>343</v>
      </c>
      <c r="Q344" s="48"/>
      <c r="R344" s="79">
        <v>400000</v>
      </c>
      <c r="S344" s="79">
        <v>70000</v>
      </c>
      <c r="T344" s="79">
        <v>0</v>
      </c>
      <c r="U344" s="79">
        <v>470000</v>
      </c>
      <c r="V344" s="79">
        <v>0</v>
      </c>
      <c r="W344" s="79">
        <v>470000</v>
      </c>
      <c r="X344" s="79">
        <v>0</v>
      </c>
      <c r="Y344" s="79">
        <v>470000</v>
      </c>
      <c r="Z344" s="79">
        <v>301168</v>
      </c>
      <c r="AA344" s="79">
        <v>301168</v>
      </c>
      <c r="AB344" s="79">
        <v>301168</v>
      </c>
    </row>
    <row r="345" spans="1:28" ht="15" customHeight="1">
      <c r="A345" s="47" t="s">
        <v>388</v>
      </c>
      <c r="B345" s="48" t="s">
        <v>389</v>
      </c>
      <c r="C345" s="49" t="s">
        <v>344</v>
      </c>
      <c r="D345" s="47" t="s">
        <v>244</v>
      </c>
      <c r="E345" s="47" t="s">
        <v>249</v>
      </c>
      <c r="F345" s="47" t="s">
        <v>249</v>
      </c>
      <c r="G345" s="47" t="s">
        <v>249</v>
      </c>
      <c r="H345" s="47" t="s">
        <v>307</v>
      </c>
      <c r="I345" s="47" t="s">
        <v>295</v>
      </c>
      <c r="J345" s="47"/>
      <c r="K345" s="47"/>
      <c r="L345" s="47"/>
      <c r="M345" s="47" t="s">
        <v>246</v>
      </c>
      <c r="N345" s="47" t="s">
        <v>260</v>
      </c>
      <c r="O345" s="47" t="s">
        <v>247</v>
      </c>
      <c r="P345" s="48" t="s">
        <v>345</v>
      </c>
      <c r="Q345" s="48"/>
      <c r="R345" s="79">
        <v>200000</v>
      </c>
      <c r="S345" s="79">
        <v>150000</v>
      </c>
      <c r="T345" s="79">
        <v>0</v>
      </c>
      <c r="U345" s="79">
        <v>350000</v>
      </c>
      <c r="V345" s="79">
        <v>0</v>
      </c>
      <c r="W345" s="79">
        <v>350000</v>
      </c>
      <c r="X345" s="79">
        <v>0</v>
      </c>
      <c r="Y345" s="79">
        <v>350000</v>
      </c>
      <c r="Z345" s="79">
        <v>200000</v>
      </c>
      <c r="AA345" s="79">
        <v>200000</v>
      </c>
      <c r="AB345" s="79">
        <v>200000</v>
      </c>
    </row>
    <row r="346" spans="1:28" ht="15" customHeight="1">
      <c r="A346" s="47" t="s">
        <v>388</v>
      </c>
      <c r="B346" s="48" t="s">
        <v>389</v>
      </c>
      <c r="C346" s="49" t="s">
        <v>346</v>
      </c>
      <c r="D346" s="47" t="s">
        <v>244</v>
      </c>
      <c r="E346" s="47" t="s">
        <v>249</v>
      </c>
      <c r="F346" s="47" t="s">
        <v>249</v>
      </c>
      <c r="G346" s="47" t="s">
        <v>249</v>
      </c>
      <c r="H346" s="47" t="s">
        <v>310</v>
      </c>
      <c r="I346" s="47"/>
      <c r="J346" s="47"/>
      <c r="K346" s="47"/>
      <c r="L346" s="47"/>
      <c r="M346" s="47" t="s">
        <v>246</v>
      </c>
      <c r="N346" s="47" t="s">
        <v>260</v>
      </c>
      <c r="O346" s="47" t="s">
        <v>247</v>
      </c>
      <c r="P346" s="48" t="s">
        <v>347</v>
      </c>
      <c r="Q346" s="48"/>
      <c r="R346" s="79">
        <v>0</v>
      </c>
      <c r="S346" s="79">
        <v>135773</v>
      </c>
      <c r="T346" s="79">
        <v>0</v>
      </c>
      <c r="U346" s="79">
        <v>135773</v>
      </c>
      <c r="V346" s="79">
        <v>0</v>
      </c>
      <c r="W346" s="79">
        <v>0</v>
      </c>
      <c r="X346" s="79">
        <v>135773</v>
      </c>
      <c r="Y346" s="79">
        <v>0</v>
      </c>
      <c r="Z346" s="79">
        <v>0</v>
      </c>
      <c r="AA346" s="79">
        <v>0</v>
      </c>
      <c r="AB346" s="79">
        <v>0</v>
      </c>
    </row>
    <row r="347" spans="1:28" ht="15" customHeight="1">
      <c r="A347" s="47" t="s">
        <v>388</v>
      </c>
      <c r="B347" s="48" t="s">
        <v>389</v>
      </c>
      <c r="C347" s="49" t="s">
        <v>350</v>
      </c>
      <c r="D347" s="47" t="s">
        <v>244</v>
      </c>
      <c r="E347" s="47" t="s">
        <v>265</v>
      </c>
      <c r="F347" s="47" t="s">
        <v>245</v>
      </c>
      <c r="G347" s="47" t="s">
        <v>249</v>
      </c>
      <c r="H347" s="47" t="s">
        <v>261</v>
      </c>
      <c r="I347" s="47"/>
      <c r="J347" s="47"/>
      <c r="K347" s="47"/>
      <c r="L347" s="47"/>
      <c r="M347" s="47" t="s">
        <v>246</v>
      </c>
      <c r="N347" s="47" t="s">
        <v>260</v>
      </c>
      <c r="O347" s="47" t="s">
        <v>247</v>
      </c>
      <c r="P347" s="48" t="s">
        <v>351</v>
      </c>
      <c r="Q347" s="48"/>
      <c r="R347" s="79">
        <v>0</v>
      </c>
      <c r="S347" s="79">
        <v>9274626</v>
      </c>
      <c r="T347" s="79">
        <v>0</v>
      </c>
      <c r="U347" s="79">
        <v>9274626</v>
      </c>
      <c r="V347" s="79">
        <v>0</v>
      </c>
      <c r="W347" s="79">
        <v>7743600</v>
      </c>
      <c r="X347" s="79">
        <v>1531026</v>
      </c>
      <c r="Y347" s="79">
        <v>7743600</v>
      </c>
      <c r="Z347" s="79">
        <v>7743600</v>
      </c>
      <c r="AA347" s="79">
        <v>7743600</v>
      </c>
      <c r="AB347" s="79">
        <v>7743600</v>
      </c>
    </row>
    <row r="348" spans="1:28" ht="15" customHeight="1">
      <c r="A348" s="47" t="s">
        <v>393</v>
      </c>
      <c r="B348" s="48" t="s">
        <v>394</v>
      </c>
      <c r="C348" s="49" t="s">
        <v>292</v>
      </c>
      <c r="D348" s="47" t="s">
        <v>244</v>
      </c>
      <c r="E348" s="47" t="s">
        <v>245</v>
      </c>
      <c r="F348" s="47" t="s">
        <v>245</v>
      </c>
      <c r="G348" s="47" t="s">
        <v>245</v>
      </c>
      <c r="H348" s="47" t="s">
        <v>261</v>
      </c>
      <c r="I348" s="47" t="s">
        <v>261</v>
      </c>
      <c r="J348" s="47"/>
      <c r="K348" s="47"/>
      <c r="L348" s="47"/>
      <c r="M348" s="47" t="s">
        <v>246</v>
      </c>
      <c r="N348" s="47" t="s">
        <v>260</v>
      </c>
      <c r="O348" s="47" t="s">
        <v>247</v>
      </c>
      <c r="P348" s="48" t="s">
        <v>293</v>
      </c>
      <c r="Q348" s="48"/>
      <c r="R348" s="79">
        <v>628000000</v>
      </c>
      <c r="S348" s="79">
        <v>0</v>
      </c>
      <c r="T348" s="79">
        <v>0</v>
      </c>
      <c r="U348" s="79">
        <v>628000000</v>
      </c>
      <c r="V348" s="79">
        <v>0</v>
      </c>
      <c r="W348" s="79">
        <v>315350174</v>
      </c>
      <c r="X348" s="79">
        <v>312649826</v>
      </c>
      <c r="Y348" s="79">
        <v>315350174</v>
      </c>
      <c r="Z348" s="79">
        <v>315350174</v>
      </c>
      <c r="AA348" s="79">
        <v>315350174</v>
      </c>
      <c r="AB348" s="79">
        <v>315350174</v>
      </c>
    </row>
    <row r="349" spans="1:28" ht="15" customHeight="1">
      <c r="A349" s="47" t="s">
        <v>393</v>
      </c>
      <c r="B349" s="48" t="s">
        <v>394</v>
      </c>
      <c r="C349" s="49" t="s">
        <v>294</v>
      </c>
      <c r="D349" s="47" t="s">
        <v>244</v>
      </c>
      <c r="E349" s="47" t="s">
        <v>245</v>
      </c>
      <c r="F349" s="47" t="s">
        <v>245</v>
      </c>
      <c r="G349" s="47" t="s">
        <v>245</v>
      </c>
      <c r="H349" s="47" t="s">
        <v>261</v>
      </c>
      <c r="I349" s="47" t="s">
        <v>295</v>
      </c>
      <c r="J349" s="47"/>
      <c r="K349" s="47"/>
      <c r="L349" s="47"/>
      <c r="M349" s="47" t="s">
        <v>246</v>
      </c>
      <c r="N349" s="47" t="s">
        <v>260</v>
      </c>
      <c r="O349" s="47" t="s">
        <v>247</v>
      </c>
      <c r="P349" s="48" t="s">
        <v>296</v>
      </c>
      <c r="Q349" s="48"/>
      <c r="R349" s="79">
        <v>10539000</v>
      </c>
      <c r="S349" s="79">
        <v>0</v>
      </c>
      <c r="T349" s="79">
        <v>0</v>
      </c>
      <c r="U349" s="79">
        <v>10539000</v>
      </c>
      <c r="V349" s="79">
        <v>0</v>
      </c>
      <c r="W349" s="79">
        <v>5193100</v>
      </c>
      <c r="X349" s="79">
        <v>5345900</v>
      </c>
      <c r="Y349" s="79">
        <v>5193100</v>
      </c>
      <c r="Z349" s="79">
        <v>5193100</v>
      </c>
      <c r="AA349" s="79">
        <v>5193100</v>
      </c>
      <c r="AB349" s="79">
        <v>5193100</v>
      </c>
    </row>
    <row r="350" spans="1:28" ht="15" customHeight="1">
      <c r="A350" s="47" t="s">
        <v>393</v>
      </c>
      <c r="B350" s="48" t="s">
        <v>394</v>
      </c>
      <c r="C350" s="49" t="s">
        <v>297</v>
      </c>
      <c r="D350" s="47" t="s">
        <v>244</v>
      </c>
      <c r="E350" s="47" t="s">
        <v>245</v>
      </c>
      <c r="F350" s="47" t="s">
        <v>245</v>
      </c>
      <c r="G350" s="47" t="s">
        <v>245</v>
      </c>
      <c r="H350" s="47" t="s">
        <v>261</v>
      </c>
      <c r="I350" s="47" t="s">
        <v>298</v>
      </c>
      <c r="J350" s="47"/>
      <c r="K350" s="47"/>
      <c r="L350" s="47"/>
      <c r="M350" s="47" t="s">
        <v>246</v>
      </c>
      <c r="N350" s="47" t="s">
        <v>260</v>
      </c>
      <c r="O350" s="47" t="s">
        <v>247</v>
      </c>
      <c r="P350" s="48" t="s">
        <v>299</v>
      </c>
      <c r="Q350" s="48"/>
      <c r="R350" s="79">
        <v>6816000</v>
      </c>
      <c r="S350" s="79">
        <v>0</v>
      </c>
      <c r="T350" s="79">
        <v>6816000</v>
      </c>
      <c r="U350" s="79">
        <v>0</v>
      </c>
      <c r="V350" s="79">
        <v>0</v>
      </c>
      <c r="W350" s="79">
        <v>0</v>
      </c>
      <c r="X350" s="79">
        <v>0</v>
      </c>
      <c r="Y350" s="79">
        <v>0</v>
      </c>
      <c r="Z350" s="79">
        <v>0</v>
      </c>
      <c r="AA350" s="79">
        <v>0</v>
      </c>
      <c r="AB350" s="79">
        <v>0</v>
      </c>
    </row>
    <row r="351" spans="1:28" ht="15" customHeight="1">
      <c r="A351" s="47" t="s">
        <v>393</v>
      </c>
      <c r="B351" s="48" t="s">
        <v>394</v>
      </c>
      <c r="C351" s="49" t="s">
        <v>300</v>
      </c>
      <c r="D351" s="47" t="s">
        <v>244</v>
      </c>
      <c r="E351" s="47" t="s">
        <v>245</v>
      </c>
      <c r="F351" s="47" t="s">
        <v>245</v>
      </c>
      <c r="G351" s="47" t="s">
        <v>245</v>
      </c>
      <c r="H351" s="47" t="s">
        <v>261</v>
      </c>
      <c r="I351" s="47" t="s">
        <v>301</v>
      </c>
      <c r="J351" s="47"/>
      <c r="K351" s="47"/>
      <c r="L351" s="47"/>
      <c r="M351" s="47" t="s">
        <v>246</v>
      </c>
      <c r="N351" s="47" t="s">
        <v>260</v>
      </c>
      <c r="O351" s="47" t="s">
        <v>247</v>
      </c>
      <c r="P351" s="48" t="s">
        <v>302</v>
      </c>
      <c r="Q351" s="48"/>
      <c r="R351" s="79">
        <v>60000000</v>
      </c>
      <c r="S351" s="79">
        <v>537168</v>
      </c>
      <c r="T351" s="79">
        <v>0</v>
      </c>
      <c r="U351" s="79">
        <v>60537168</v>
      </c>
      <c r="V351" s="79">
        <v>0</v>
      </c>
      <c r="W351" s="79">
        <v>60537168</v>
      </c>
      <c r="X351" s="79">
        <v>0</v>
      </c>
      <c r="Y351" s="79">
        <v>60537168</v>
      </c>
      <c r="Z351" s="79">
        <v>60537168</v>
      </c>
      <c r="AA351" s="79">
        <v>60537168</v>
      </c>
      <c r="AB351" s="79">
        <v>60537168</v>
      </c>
    </row>
    <row r="352" spans="1:28" ht="15" customHeight="1">
      <c r="A352" s="47" t="s">
        <v>393</v>
      </c>
      <c r="B352" s="48" t="s">
        <v>394</v>
      </c>
      <c r="C352" s="49" t="s">
        <v>303</v>
      </c>
      <c r="D352" s="47" t="s">
        <v>244</v>
      </c>
      <c r="E352" s="47" t="s">
        <v>245</v>
      </c>
      <c r="F352" s="47" t="s">
        <v>245</v>
      </c>
      <c r="G352" s="47" t="s">
        <v>245</v>
      </c>
      <c r="H352" s="47" t="s">
        <v>261</v>
      </c>
      <c r="I352" s="47" t="s">
        <v>304</v>
      </c>
      <c r="J352" s="47"/>
      <c r="K352" s="47"/>
      <c r="L352" s="47"/>
      <c r="M352" s="47" t="s">
        <v>246</v>
      </c>
      <c r="N352" s="47" t="s">
        <v>260</v>
      </c>
      <c r="O352" s="47" t="s">
        <v>247</v>
      </c>
      <c r="P352" s="48" t="s">
        <v>305</v>
      </c>
      <c r="Q352" s="48"/>
      <c r="R352" s="79">
        <v>23000000</v>
      </c>
      <c r="S352" s="79">
        <v>0</v>
      </c>
      <c r="T352" s="79">
        <v>0</v>
      </c>
      <c r="U352" s="79">
        <v>23000000</v>
      </c>
      <c r="V352" s="79">
        <v>0</v>
      </c>
      <c r="W352" s="79">
        <v>11512845</v>
      </c>
      <c r="X352" s="79">
        <v>11487155</v>
      </c>
      <c r="Y352" s="79">
        <v>11512845</v>
      </c>
      <c r="Z352" s="79">
        <v>11512845</v>
      </c>
      <c r="AA352" s="79">
        <v>11512845</v>
      </c>
      <c r="AB352" s="79">
        <v>11512845</v>
      </c>
    </row>
    <row r="353" spans="1:28" ht="15" customHeight="1">
      <c r="A353" s="47" t="s">
        <v>393</v>
      </c>
      <c r="B353" s="48" t="s">
        <v>394</v>
      </c>
      <c r="C353" s="49" t="s">
        <v>395</v>
      </c>
      <c r="D353" s="47" t="s">
        <v>244</v>
      </c>
      <c r="E353" s="47" t="s">
        <v>245</v>
      </c>
      <c r="F353" s="47" t="s">
        <v>245</v>
      </c>
      <c r="G353" s="47" t="s">
        <v>245</v>
      </c>
      <c r="H353" s="47" t="s">
        <v>261</v>
      </c>
      <c r="I353" s="47" t="s">
        <v>327</v>
      </c>
      <c r="J353" s="47"/>
      <c r="K353" s="47"/>
      <c r="L353" s="47"/>
      <c r="M353" s="47" t="s">
        <v>246</v>
      </c>
      <c r="N353" s="47" t="s">
        <v>260</v>
      </c>
      <c r="O353" s="47" t="s">
        <v>247</v>
      </c>
      <c r="P353" s="48" t="s">
        <v>396</v>
      </c>
      <c r="Q353" s="48"/>
      <c r="R353" s="79">
        <v>0</v>
      </c>
      <c r="S353" s="79">
        <v>195870</v>
      </c>
      <c r="T353" s="79">
        <v>0</v>
      </c>
      <c r="U353" s="79">
        <v>195870</v>
      </c>
      <c r="V353" s="79">
        <v>0</v>
      </c>
      <c r="W353" s="79">
        <v>95870</v>
      </c>
      <c r="X353" s="79">
        <v>100000</v>
      </c>
      <c r="Y353" s="79">
        <v>95870</v>
      </c>
      <c r="Z353" s="79">
        <v>95870</v>
      </c>
      <c r="AA353" s="79">
        <v>95870</v>
      </c>
      <c r="AB353" s="79">
        <v>95870</v>
      </c>
    </row>
    <row r="354" spans="1:28" ht="15" customHeight="1">
      <c r="A354" s="47" t="s">
        <v>393</v>
      </c>
      <c r="B354" s="48" t="s">
        <v>394</v>
      </c>
      <c r="C354" s="49" t="s">
        <v>306</v>
      </c>
      <c r="D354" s="47" t="s">
        <v>244</v>
      </c>
      <c r="E354" s="47" t="s">
        <v>245</v>
      </c>
      <c r="F354" s="47" t="s">
        <v>245</v>
      </c>
      <c r="G354" s="47" t="s">
        <v>245</v>
      </c>
      <c r="H354" s="47" t="s">
        <v>261</v>
      </c>
      <c r="I354" s="47" t="s">
        <v>307</v>
      </c>
      <c r="J354" s="47"/>
      <c r="K354" s="47"/>
      <c r="L354" s="47"/>
      <c r="M354" s="47" t="s">
        <v>246</v>
      </c>
      <c r="N354" s="47" t="s">
        <v>260</v>
      </c>
      <c r="O354" s="47" t="s">
        <v>247</v>
      </c>
      <c r="P354" s="48" t="s">
        <v>308</v>
      </c>
      <c r="Q354" s="48"/>
      <c r="R354" s="79">
        <v>77000000</v>
      </c>
      <c r="S354" s="79">
        <v>0</v>
      </c>
      <c r="T354" s="79">
        <v>0</v>
      </c>
      <c r="U354" s="79">
        <v>77000000</v>
      </c>
      <c r="V354" s="79">
        <v>0</v>
      </c>
      <c r="W354" s="79">
        <v>0</v>
      </c>
      <c r="X354" s="79">
        <v>77000000</v>
      </c>
      <c r="Y354" s="79">
        <v>0</v>
      </c>
      <c r="Z354" s="79">
        <v>0</v>
      </c>
      <c r="AA354" s="79">
        <v>0</v>
      </c>
      <c r="AB354" s="79">
        <v>0</v>
      </c>
    </row>
    <row r="355" spans="1:28" ht="15" customHeight="1">
      <c r="A355" s="47" t="s">
        <v>393</v>
      </c>
      <c r="B355" s="48" t="s">
        <v>394</v>
      </c>
      <c r="C355" s="49" t="s">
        <v>309</v>
      </c>
      <c r="D355" s="47" t="s">
        <v>244</v>
      </c>
      <c r="E355" s="47" t="s">
        <v>245</v>
      </c>
      <c r="F355" s="47" t="s">
        <v>245</v>
      </c>
      <c r="G355" s="47" t="s">
        <v>245</v>
      </c>
      <c r="H355" s="47" t="s">
        <v>261</v>
      </c>
      <c r="I355" s="47" t="s">
        <v>310</v>
      </c>
      <c r="J355" s="47"/>
      <c r="K355" s="47"/>
      <c r="L355" s="47"/>
      <c r="M355" s="47" t="s">
        <v>246</v>
      </c>
      <c r="N355" s="47" t="s">
        <v>260</v>
      </c>
      <c r="O355" s="47" t="s">
        <v>247</v>
      </c>
      <c r="P355" s="48" t="s">
        <v>311</v>
      </c>
      <c r="Q355" s="48"/>
      <c r="R355" s="79">
        <v>37000000</v>
      </c>
      <c r="S355" s="79">
        <v>0</v>
      </c>
      <c r="T355" s="79">
        <v>0</v>
      </c>
      <c r="U355" s="79">
        <v>37000000</v>
      </c>
      <c r="V355" s="79">
        <v>0</v>
      </c>
      <c r="W355" s="79">
        <v>12720970</v>
      </c>
      <c r="X355" s="79">
        <v>24279030</v>
      </c>
      <c r="Y355" s="79">
        <v>12720970</v>
      </c>
      <c r="Z355" s="79">
        <v>12720970</v>
      </c>
      <c r="AA355" s="79">
        <v>12720970</v>
      </c>
      <c r="AB355" s="79">
        <v>12720970</v>
      </c>
    </row>
    <row r="356" spans="1:28" ht="15" customHeight="1">
      <c r="A356" s="47" t="s">
        <v>393</v>
      </c>
      <c r="B356" s="48" t="s">
        <v>394</v>
      </c>
      <c r="C356" s="49" t="s">
        <v>312</v>
      </c>
      <c r="D356" s="47" t="s">
        <v>244</v>
      </c>
      <c r="E356" s="47" t="s">
        <v>245</v>
      </c>
      <c r="F356" s="47" t="s">
        <v>245</v>
      </c>
      <c r="G356" s="47" t="s">
        <v>245</v>
      </c>
      <c r="H356" s="47" t="s">
        <v>261</v>
      </c>
      <c r="I356" s="47" t="s">
        <v>258</v>
      </c>
      <c r="J356" s="47"/>
      <c r="K356" s="47"/>
      <c r="L356" s="47"/>
      <c r="M356" s="47" t="s">
        <v>246</v>
      </c>
      <c r="N356" s="47" t="s">
        <v>260</v>
      </c>
      <c r="O356" s="47" t="s">
        <v>247</v>
      </c>
      <c r="P356" s="48" t="s">
        <v>313</v>
      </c>
      <c r="Q356" s="48"/>
      <c r="R356" s="79">
        <v>7000000</v>
      </c>
      <c r="S356" s="79">
        <v>2000000</v>
      </c>
      <c r="T356" s="79">
        <v>0</v>
      </c>
      <c r="U356" s="79">
        <v>9000000</v>
      </c>
      <c r="V356" s="79">
        <v>0</v>
      </c>
      <c r="W356" s="79">
        <v>7153709</v>
      </c>
      <c r="X356" s="79">
        <v>1846291</v>
      </c>
      <c r="Y356" s="79">
        <v>7153709</v>
      </c>
      <c r="Z356" s="79">
        <v>7153709</v>
      </c>
      <c r="AA356" s="79">
        <v>7153709</v>
      </c>
      <c r="AB356" s="79">
        <v>7153709</v>
      </c>
    </row>
    <row r="357" spans="1:28" ht="15" customHeight="1">
      <c r="A357" s="47" t="s">
        <v>393</v>
      </c>
      <c r="B357" s="48" t="s">
        <v>394</v>
      </c>
      <c r="C357" s="49" t="s">
        <v>314</v>
      </c>
      <c r="D357" s="47" t="s">
        <v>244</v>
      </c>
      <c r="E357" s="47" t="s">
        <v>245</v>
      </c>
      <c r="F357" s="47" t="s">
        <v>245</v>
      </c>
      <c r="G357" s="47" t="s">
        <v>249</v>
      </c>
      <c r="H357" s="47" t="s">
        <v>261</v>
      </c>
      <c r="I357" s="47"/>
      <c r="J357" s="47"/>
      <c r="K357" s="47"/>
      <c r="L357" s="47"/>
      <c r="M357" s="47" t="s">
        <v>246</v>
      </c>
      <c r="N357" s="47" t="s">
        <v>260</v>
      </c>
      <c r="O357" s="47" t="s">
        <v>247</v>
      </c>
      <c r="P357" s="48" t="s">
        <v>315</v>
      </c>
      <c r="Q357" s="48"/>
      <c r="R357" s="79">
        <v>80000000</v>
      </c>
      <c r="S357" s="79">
        <v>0</v>
      </c>
      <c r="T357" s="79">
        <v>0</v>
      </c>
      <c r="U357" s="79">
        <v>80000000</v>
      </c>
      <c r="V357" s="79">
        <v>0</v>
      </c>
      <c r="W357" s="79">
        <v>41092900</v>
      </c>
      <c r="X357" s="79">
        <v>38907100</v>
      </c>
      <c r="Y357" s="79">
        <v>41092900</v>
      </c>
      <c r="Z357" s="79">
        <v>41092900</v>
      </c>
      <c r="AA357" s="79">
        <v>41092900</v>
      </c>
      <c r="AB357" s="79">
        <v>41092900</v>
      </c>
    </row>
    <row r="358" spans="1:28" ht="15" customHeight="1">
      <c r="A358" s="47" t="s">
        <v>393</v>
      </c>
      <c r="B358" s="48" t="s">
        <v>394</v>
      </c>
      <c r="C358" s="49" t="s">
        <v>316</v>
      </c>
      <c r="D358" s="47" t="s">
        <v>244</v>
      </c>
      <c r="E358" s="47" t="s">
        <v>245</v>
      </c>
      <c r="F358" s="47" t="s">
        <v>245</v>
      </c>
      <c r="G358" s="47" t="s">
        <v>249</v>
      </c>
      <c r="H358" s="47" t="s">
        <v>263</v>
      </c>
      <c r="I358" s="47"/>
      <c r="J358" s="47"/>
      <c r="K358" s="47"/>
      <c r="L358" s="47"/>
      <c r="M358" s="47" t="s">
        <v>246</v>
      </c>
      <c r="N358" s="47" t="s">
        <v>260</v>
      </c>
      <c r="O358" s="47" t="s">
        <v>247</v>
      </c>
      <c r="P358" s="48" t="s">
        <v>317</v>
      </c>
      <c r="Q358" s="48"/>
      <c r="R358" s="79">
        <v>58000000</v>
      </c>
      <c r="S358" s="79">
        <v>0</v>
      </c>
      <c r="T358" s="79">
        <v>0</v>
      </c>
      <c r="U358" s="79">
        <v>58000000</v>
      </c>
      <c r="V358" s="79">
        <v>0</v>
      </c>
      <c r="W358" s="79">
        <v>29109400</v>
      </c>
      <c r="X358" s="79">
        <v>28890600</v>
      </c>
      <c r="Y358" s="79">
        <v>29109400</v>
      </c>
      <c r="Z358" s="79">
        <v>29109400</v>
      </c>
      <c r="AA358" s="79">
        <v>29109400</v>
      </c>
      <c r="AB358" s="79">
        <v>29109400</v>
      </c>
    </row>
    <row r="359" spans="1:28" ht="15" customHeight="1">
      <c r="A359" s="47" t="s">
        <v>393</v>
      </c>
      <c r="B359" s="48" t="s">
        <v>394</v>
      </c>
      <c r="C359" s="49" t="s">
        <v>318</v>
      </c>
      <c r="D359" s="47" t="s">
        <v>244</v>
      </c>
      <c r="E359" s="47" t="s">
        <v>245</v>
      </c>
      <c r="F359" s="47" t="s">
        <v>245</v>
      </c>
      <c r="G359" s="47" t="s">
        <v>249</v>
      </c>
      <c r="H359" s="47" t="s">
        <v>295</v>
      </c>
      <c r="I359" s="47"/>
      <c r="J359" s="47"/>
      <c r="K359" s="47"/>
      <c r="L359" s="47"/>
      <c r="M359" s="47" t="s">
        <v>246</v>
      </c>
      <c r="N359" s="47" t="s">
        <v>260</v>
      </c>
      <c r="O359" s="47" t="s">
        <v>247</v>
      </c>
      <c r="P359" s="48" t="s">
        <v>319</v>
      </c>
      <c r="Q359" s="48"/>
      <c r="R359" s="79">
        <v>40000000</v>
      </c>
      <c r="S359" s="79">
        <v>0</v>
      </c>
      <c r="T359" s="79">
        <v>0</v>
      </c>
      <c r="U359" s="79">
        <v>40000000</v>
      </c>
      <c r="V359" s="79">
        <v>0</v>
      </c>
      <c r="W359" s="79">
        <v>18731000</v>
      </c>
      <c r="X359" s="79">
        <v>21269000</v>
      </c>
      <c r="Y359" s="79">
        <v>18731000</v>
      </c>
      <c r="Z359" s="79">
        <v>18731000</v>
      </c>
      <c r="AA359" s="79">
        <v>18731000</v>
      </c>
      <c r="AB359" s="79">
        <v>18731000</v>
      </c>
    </row>
    <row r="360" spans="1:28" ht="15" customHeight="1">
      <c r="A360" s="47" t="s">
        <v>393</v>
      </c>
      <c r="B360" s="48" t="s">
        <v>394</v>
      </c>
      <c r="C360" s="49" t="s">
        <v>320</v>
      </c>
      <c r="D360" s="47" t="s">
        <v>244</v>
      </c>
      <c r="E360" s="47" t="s">
        <v>245</v>
      </c>
      <c r="F360" s="47" t="s">
        <v>245</v>
      </c>
      <c r="G360" s="47" t="s">
        <v>249</v>
      </c>
      <c r="H360" s="47" t="s">
        <v>298</v>
      </c>
      <c r="I360" s="47"/>
      <c r="J360" s="47"/>
      <c r="K360" s="47"/>
      <c r="L360" s="47"/>
      <c r="M360" s="47" t="s">
        <v>246</v>
      </c>
      <c r="N360" s="47" t="s">
        <v>260</v>
      </c>
      <c r="O360" s="47" t="s">
        <v>247</v>
      </c>
      <c r="P360" s="48" t="s">
        <v>321</v>
      </c>
      <c r="Q360" s="48"/>
      <c r="R360" s="79">
        <v>8000000</v>
      </c>
      <c r="S360" s="79">
        <v>0</v>
      </c>
      <c r="T360" s="79">
        <v>0</v>
      </c>
      <c r="U360" s="79">
        <v>8000000</v>
      </c>
      <c r="V360" s="79">
        <v>0</v>
      </c>
      <c r="W360" s="79">
        <v>4259200</v>
      </c>
      <c r="X360" s="79">
        <v>3740800</v>
      </c>
      <c r="Y360" s="79">
        <v>4259200</v>
      </c>
      <c r="Z360" s="79">
        <v>4259200</v>
      </c>
      <c r="AA360" s="79">
        <v>4259200</v>
      </c>
      <c r="AB360" s="79">
        <v>4259200</v>
      </c>
    </row>
    <row r="361" spans="1:28" ht="15" customHeight="1">
      <c r="A361" s="47" t="s">
        <v>393</v>
      </c>
      <c r="B361" s="48" t="s">
        <v>394</v>
      </c>
      <c r="C361" s="49" t="s">
        <v>322</v>
      </c>
      <c r="D361" s="47" t="s">
        <v>244</v>
      </c>
      <c r="E361" s="47" t="s">
        <v>245</v>
      </c>
      <c r="F361" s="47" t="s">
        <v>245</v>
      </c>
      <c r="G361" s="47" t="s">
        <v>249</v>
      </c>
      <c r="H361" s="47" t="s">
        <v>301</v>
      </c>
      <c r="I361" s="47"/>
      <c r="J361" s="47"/>
      <c r="K361" s="47"/>
      <c r="L361" s="47"/>
      <c r="M361" s="47" t="s">
        <v>246</v>
      </c>
      <c r="N361" s="47" t="s">
        <v>260</v>
      </c>
      <c r="O361" s="47" t="s">
        <v>247</v>
      </c>
      <c r="P361" s="48" t="s">
        <v>323</v>
      </c>
      <c r="Q361" s="48"/>
      <c r="R361" s="79">
        <v>30000000</v>
      </c>
      <c r="S361" s="79">
        <v>0</v>
      </c>
      <c r="T361" s="79">
        <v>0</v>
      </c>
      <c r="U361" s="79">
        <v>30000000</v>
      </c>
      <c r="V361" s="79">
        <v>0</v>
      </c>
      <c r="W361" s="79">
        <v>14050100</v>
      </c>
      <c r="X361" s="79">
        <v>15949900</v>
      </c>
      <c r="Y361" s="79">
        <v>14050100</v>
      </c>
      <c r="Z361" s="79">
        <v>14050100</v>
      </c>
      <c r="AA361" s="79">
        <v>14050100</v>
      </c>
      <c r="AB361" s="79">
        <v>14050100</v>
      </c>
    </row>
    <row r="362" spans="1:28" ht="15" customHeight="1">
      <c r="A362" s="47" t="s">
        <v>393</v>
      </c>
      <c r="B362" s="48" t="s">
        <v>394</v>
      </c>
      <c r="C362" s="49" t="s">
        <v>324</v>
      </c>
      <c r="D362" s="47" t="s">
        <v>244</v>
      </c>
      <c r="E362" s="47" t="s">
        <v>245</v>
      </c>
      <c r="F362" s="47" t="s">
        <v>245</v>
      </c>
      <c r="G362" s="47" t="s">
        <v>249</v>
      </c>
      <c r="H362" s="47" t="s">
        <v>304</v>
      </c>
      <c r="I362" s="47"/>
      <c r="J362" s="47"/>
      <c r="K362" s="47"/>
      <c r="L362" s="47"/>
      <c r="M362" s="47" t="s">
        <v>246</v>
      </c>
      <c r="N362" s="47" t="s">
        <v>260</v>
      </c>
      <c r="O362" s="47" t="s">
        <v>247</v>
      </c>
      <c r="P362" s="48" t="s">
        <v>325</v>
      </c>
      <c r="Q362" s="48"/>
      <c r="R362" s="79">
        <v>5000000</v>
      </c>
      <c r="S362" s="79">
        <v>15000000</v>
      </c>
      <c r="T362" s="79">
        <v>0</v>
      </c>
      <c r="U362" s="79">
        <v>20000000</v>
      </c>
      <c r="V362" s="79">
        <v>0</v>
      </c>
      <c r="W362" s="79">
        <v>9370400</v>
      </c>
      <c r="X362" s="79">
        <v>10629600</v>
      </c>
      <c r="Y362" s="79">
        <v>9370400</v>
      </c>
      <c r="Z362" s="79">
        <v>9370400</v>
      </c>
      <c r="AA362" s="79">
        <v>9370400</v>
      </c>
      <c r="AB362" s="79">
        <v>9370400</v>
      </c>
    </row>
    <row r="363" spans="1:28" ht="15" customHeight="1">
      <c r="A363" s="47" t="s">
        <v>393</v>
      </c>
      <c r="B363" s="48" t="s">
        <v>394</v>
      </c>
      <c r="C363" s="49" t="s">
        <v>326</v>
      </c>
      <c r="D363" s="47" t="s">
        <v>244</v>
      </c>
      <c r="E363" s="47" t="s">
        <v>245</v>
      </c>
      <c r="F363" s="47" t="s">
        <v>245</v>
      </c>
      <c r="G363" s="47" t="s">
        <v>249</v>
      </c>
      <c r="H363" s="47" t="s">
        <v>327</v>
      </c>
      <c r="I363" s="47"/>
      <c r="J363" s="47"/>
      <c r="K363" s="47"/>
      <c r="L363" s="47"/>
      <c r="M363" s="47" t="s">
        <v>246</v>
      </c>
      <c r="N363" s="47" t="s">
        <v>260</v>
      </c>
      <c r="O363" s="47" t="s">
        <v>247</v>
      </c>
      <c r="P363" s="48" t="s">
        <v>328</v>
      </c>
      <c r="Q363" s="48"/>
      <c r="R363" s="79">
        <v>5000000</v>
      </c>
      <c r="S363" s="79">
        <v>0</v>
      </c>
      <c r="T363" s="79">
        <v>5000000</v>
      </c>
      <c r="U363" s="79">
        <v>0</v>
      </c>
      <c r="V363" s="79">
        <v>0</v>
      </c>
      <c r="W363" s="79">
        <v>0</v>
      </c>
      <c r="X363" s="79">
        <v>0</v>
      </c>
      <c r="Y363" s="79">
        <v>0</v>
      </c>
      <c r="Z363" s="79">
        <v>0</v>
      </c>
      <c r="AA363" s="79">
        <v>0</v>
      </c>
      <c r="AB363" s="79">
        <v>0</v>
      </c>
    </row>
    <row r="364" spans="1:28" ht="15" customHeight="1">
      <c r="A364" s="47" t="s">
        <v>393</v>
      </c>
      <c r="B364" s="48" t="s">
        <v>394</v>
      </c>
      <c r="C364" s="49" t="s">
        <v>329</v>
      </c>
      <c r="D364" s="47" t="s">
        <v>244</v>
      </c>
      <c r="E364" s="47" t="s">
        <v>245</v>
      </c>
      <c r="F364" s="47" t="s">
        <v>245</v>
      </c>
      <c r="G364" s="47" t="s">
        <v>249</v>
      </c>
      <c r="H364" s="47" t="s">
        <v>307</v>
      </c>
      <c r="I364" s="47"/>
      <c r="J364" s="47"/>
      <c r="K364" s="47"/>
      <c r="L364" s="47"/>
      <c r="M364" s="47" t="s">
        <v>246</v>
      </c>
      <c r="N364" s="47" t="s">
        <v>260</v>
      </c>
      <c r="O364" s="47" t="s">
        <v>247</v>
      </c>
      <c r="P364" s="48" t="s">
        <v>330</v>
      </c>
      <c r="Q364" s="48"/>
      <c r="R364" s="79">
        <v>10000000</v>
      </c>
      <c r="S364" s="79">
        <v>0</v>
      </c>
      <c r="T364" s="79">
        <v>10000000</v>
      </c>
      <c r="U364" s="79">
        <v>0</v>
      </c>
      <c r="V364" s="79">
        <v>0</v>
      </c>
      <c r="W364" s="79">
        <v>0</v>
      </c>
      <c r="X364" s="79">
        <v>0</v>
      </c>
      <c r="Y364" s="79">
        <v>0</v>
      </c>
      <c r="Z364" s="79">
        <v>0</v>
      </c>
      <c r="AA364" s="79">
        <v>0</v>
      </c>
      <c r="AB364" s="79">
        <v>0</v>
      </c>
    </row>
    <row r="365" spans="1:28" ht="15" customHeight="1">
      <c r="A365" s="47" t="s">
        <v>393</v>
      </c>
      <c r="B365" s="48" t="s">
        <v>394</v>
      </c>
      <c r="C365" s="49" t="s">
        <v>331</v>
      </c>
      <c r="D365" s="47" t="s">
        <v>244</v>
      </c>
      <c r="E365" s="47" t="s">
        <v>245</v>
      </c>
      <c r="F365" s="47" t="s">
        <v>245</v>
      </c>
      <c r="G365" s="47" t="s">
        <v>251</v>
      </c>
      <c r="H365" s="47" t="s">
        <v>261</v>
      </c>
      <c r="I365" s="47" t="s">
        <v>261</v>
      </c>
      <c r="J365" s="47"/>
      <c r="K365" s="47"/>
      <c r="L365" s="47"/>
      <c r="M365" s="47" t="s">
        <v>246</v>
      </c>
      <c r="N365" s="47" t="s">
        <v>260</v>
      </c>
      <c r="O365" s="47" t="s">
        <v>247</v>
      </c>
      <c r="P365" s="48" t="s">
        <v>332</v>
      </c>
      <c r="Q365" s="48"/>
      <c r="R365" s="79">
        <v>31000000</v>
      </c>
      <c r="S365" s="79">
        <v>0</v>
      </c>
      <c r="T365" s="79">
        <v>0</v>
      </c>
      <c r="U365" s="79">
        <v>31000000</v>
      </c>
      <c r="V365" s="79">
        <v>0</v>
      </c>
      <c r="W365" s="79">
        <v>11953252</v>
      </c>
      <c r="X365" s="79">
        <v>19046748</v>
      </c>
      <c r="Y365" s="79">
        <v>11953252</v>
      </c>
      <c r="Z365" s="79">
        <v>11953252</v>
      </c>
      <c r="AA365" s="79">
        <v>11953252</v>
      </c>
      <c r="AB365" s="79">
        <v>11953252</v>
      </c>
    </row>
    <row r="366" spans="1:28" ht="15" customHeight="1">
      <c r="A366" s="47" t="s">
        <v>393</v>
      </c>
      <c r="B366" s="48" t="s">
        <v>394</v>
      </c>
      <c r="C366" s="49" t="s">
        <v>333</v>
      </c>
      <c r="D366" s="47" t="s">
        <v>244</v>
      </c>
      <c r="E366" s="47" t="s">
        <v>245</v>
      </c>
      <c r="F366" s="47" t="s">
        <v>245</v>
      </c>
      <c r="G366" s="47" t="s">
        <v>251</v>
      </c>
      <c r="H366" s="47" t="s">
        <v>261</v>
      </c>
      <c r="I366" s="47" t="s">
        <v>334</v>
      </c>
      <c r="J366" s="47"/>
      <c r="K366" s="47"/>
      <c r="L366" s="47"/>
      <c r="M366" s="47" t="s">
        <v>246</v>
      </c>
      <c r="N366" s="47" t="s">
        <v>260</v>
      </c>
      <c r="O366" s="47" t="s">
        <v>247</v>
      </c>
      <c r="P366" s="48" t="s">
        <v>335</v>
      </c>
      <c r="Q366" s="48"/>
      <c r="R366" s="79">
        <v>3000000</v>
      </c>
      <c r="S366" s="79">
        <v>0</v>
      </c>
      <c r="T366" s="79">
        <v>0</v>
      </c>
      <c r="U366" s="79">
        <v>3000000</v>
      </c>
      <c r="V366" s="79">
        <v>0</v>
      </c>
      <c r="W366" s="79">
        <v>954752</v>
      </c>
      <c r="X366" s="79">
        <v>2045248</v>
      </c>
      <c r="Y366" s="79">
        <v>954752</v>
      </c>
      <c r="Z366" s="79">
        <v>954752</v>
      </c>
      <c r="AA366" s="79">
        <v>954752</v>
      </c>
      <c r="AB366" s="79">
        <v>954752</v>
      </c>
    </row>
    <row r="367" spans="1:28" ht="15" customHeight="1">
      <c r="A367" s="47" t="s">
        <v>393</v>
      </c>
      <c r="B367" s="48" t="s">
        <v>394</v>
      </c>
      <c r="C367" s="49" t="s">
        <v>336</v>
      </c>
      <c r="D367" s="47" t="s">
        <v>244</v>
      </c>
      <c r="E367" s="47" t="s">
        <v>245</v>
      </c>
      <c r="F367" s="47" t="s">
        <v>245</v>
      </c>
      <c r="G367" s="47" t="s">
        <v>251</v>
      </c>
      <c r="H367" s="47" t="s">
        <v>263</v>
      </c>
      <c r="I367" s="47"/>
      <c r="J367" s="47"/>
      <c r="K367" s="47"/>
      <c r="L367" s="47"/>
      <c r="M367" s="47" t="s">
        <v>246</v>
      </c>
      <c r="N367" s="47" t="s">
        <v>260</v>
      </c>
      <c r="O367" s="47" t="s">
        <v>247</v>
      </c>
      <c r="P367" s="48" t="s">
        <v>337</v>
      </c>
      <c r="Q367" s="48"/>
      <c r="R367" s="79">
        <v>29000000</v>
      </c>
      <c r="S367" s="79">
        <v>0</v>
      </c>
      <c r="T367" s="79">
        <v>0</v>
      </c>
      <c r="U367" s="79">
        <v>29000000</v>
      </c>
      <c r="V367" s="79">
        <v>0</v>
      </c>
      <c r="W367" s="79">
        <v>14129802</v>
      </c>
      <c r="X367" s="79">
        <v>14870198</v>
      </c>
      <c r="Y367" s="79">
        <v>14129802</v>
      </c>
      <c r="Z367" s="79">
        <v>14129802</v>
      </c>
      <c r="AA367" s="79">
        <v>14129802</v>
      </c>
      <c r="AB367" s="79">
        <v>14129802</v>
      </c>
    </row>
    <row r="368" spans="1:28" ht="15" customHeight="1">
      <c r="A368" s="47" t="s">
        <v>393</v>
      </c>
      <c r="B368" s="48" t="s">
        <v>394</v>
      </c>
      <c r="C368" s="49" t="s">
        <v>338</v>
      </c>
      <c r="D368" s="47" t="s">
        <v>244</v>
      </c>
      <c r="E368" s="47" t="s">
        <v>249</v>
      </c>
      <c r="F368" s="47" t="s">
        <v>249</v>
      </c>
      <c r="G368" s="47" t="s">
        <v>249</v>
      </c>
      <c r="H368" s="47" t="s">
        <v>301</v>
      </c>
      <c r="I368" s="47" t="s">
        <v>295</v>
      </c>
      <c r="J368" s="47"/>
      <c r="K368" s="47"/>
      <c r="L368" s="47"/>
      <c r="M368" s="47" t="s">
        <v>253</v>
      </c>
      <c r="N368" s="47" t="s">
        <v>68</v>
      </c>
      <c r="O368" s="47" t="s">
        <v>247</v>
      </c>
      <c r="P368" s="48" t="s">
        <v>339</v>
      </c>
      <c r="Q368" s="48"/>
      <c r="R368" s="79">
        <v>400000</v>
      </c>
      <c r="S368" s="79">
        <v>176800</v>
      </c>
      <c r="T368" s="79">
        <v>3900</v>
      </c>
      <c r="U368" s="79">
        <v>572900</v>
      </c>
      <c r="V368" s="79">
        <v>0</v>
      </c>
      <c r="W368" s="79">
        <v>572900</v>
      </c>
      <c r="X368" s="79">
        <v>0</v>
      </c>
      <c r="Y368" s="79">
        <v>572900</v>
      </c>
      <c r="Z368" s="79">
        <v>482900</v>
      </c>
      <c r="AA368" s="79">
        <v>482900</v>
      </c>
      <c r="AB368" s="79">
        <v>482900</v>
      </c>
    </row>
    <row r="369" spans="1:28" ht="15" customHeight="1">
      <c r="A369" s="47" t="s">
        <v>393</v>
      </c>
      <c r="B369" s="48" t="s">
        <v>394</v>
      </c>
      <c r="C369" s="49" t="s">
        <v>340</v>
      </c>
      <c r="D369" s="47" t="s">
        <v>244</v>
      </c>
      <c r="E369" s="47" t="s">
        <v>249</v>
      </c>
      <c r="F369" s="47" t="s">
        <v>249</v>
      </c>
      <c r="G369" s="47" t="s">
        <v>249</v>
      </c>
      <c r="H369" s="47" t="s">
        <v>301</v>
      </c>
      <c r="I369" s="47" t="s">
        <v>307</v>
      </c>
      <c r="J369" s="47"/>
      <c r="K369" s="47"/>
      <c r="L369" s="47"/>
      <c r="M369" s="47" t="s">
        <v>246</v>
      </c>
      <c r="N369" s="47" t="s">
        <v>260</v>
      </c>
      <c r="O369" s="47" t="s">
        <v>247</v>
      </c>
      <c r="P369" s="48" t="s">
        <v>341</v>
      </c>
      <c r="Q369" s="48"/>
      <c r="R369" s="79">
        <v>26200000</v>
      </c>
      <c r="S369" s="79">
        <v>50000000</v>
      </c>
      <c r="T369" s="79">
        <v>0</v>
      </c>
      <c r="U369" s="79">
        <v>76200000</v>
      </c>
      <c r="V369" s="79">
        <v>0</v>
      </c>
      <c r="W369" s="79">
        <v>76200000</v>
      </c>
      <c r="X369" s="79">
        <v>0</v>
      </c>
      <c r="Y369" s="79">
        <v>41544633</v>
      </c>
      <c r="Z369" s="79">
        <v>41544633</v>
      </c>
      <c r="AA369" s="79">
        <v>41544633</v>
      </c>
      <c r="AB369" s="79">
        <v>41544633</v>
      </c>
    </row>
    <row r="370" spans="1:28" ht="15" customHeight="1">
      <c r="A370" s="47" t="s">
        <v>393</v>
      </c>
      <c r="B370" s="48" t="s">
        <v>394</v>
      </c>
      <c r="C370" s="49" t="s">
        <v>360</v>
      </c>
      <c r="D370" s="47" t="s">
        <v>244</v>
      </c>
      <c r="E370" s="47" t="s">
        <v>249</v>
      </c>
      <c r="F370" s="47" t="s">
        <v>249</v>
      </c>
      <c r="G370" s="47" t="s">
        <v>249</v>
      </c>
      <c r="H370" s="47" t="s">
        <v>304</v>
      </c>
      <c r="I370" s="47" t="s">
        <v>263</v>
      </c>
      <c r="J370" s="47"/>
      <c r="K370" s="47"/>
      <c r="L370" s="47"/>
      <c r="M370" s="47" t="s">
        <v>246</v>
      </c>
      <c r="N370" s="47" t="s">
        <v>260</v>
      </c>
      <c r="O370" s="47" t="s">
        <v>247</v>
      </c>
      <c r="P370" s="48" t="s">
        <v>361</v>
      </c>
      <c r="Q370" s="48"/>
      <c r="R370" s="79">
        <v>22000000</v>
      </c>
      <c r="S370" s="79">
        <v>0</v>
      </c>
      <c r="T370" s="79">
        <v>0</v>
      </c>
      <c r="U370" s="79">
        <v>22000000</v>
      </c>
      <c r="V370" s="79">
        <v>0</v>
      </c>
      <c r="W370" s="79">
        <v>22000000</v>
      </c>
      <c r="X370" s="79">
        <v>0</v>
      </c>
      <c r="Y370" s="79">
        <v>11487792</v>
      </c>
      <c r="Z370" s="79">
        <v>11487792</v>
      </c>
      <c r="AA370" s="79">
        <v>11487792</v>
      </c>
      <c r="AB370" s="79">
        <v>11487792</v>
      </c>
    </row>
    <row r="371" spans="1:28" ht="15" customHeight="1">
      <c r="A371" s="47" t="s">
        <v>393</v>
      </c>
      <c r="B371" s="48" t="s">
        <v>394</v>
      </c>
      <c r="C371" s="49" t="s">
        <v>342</v>
      </c>
      <c r="D371" s="47" t="s">
        <v>244</v>
      </c>
      <c r="E371" s="47" t="s">
        <v>249</v>
      </c>
      <c r="F371" s="47" t="s">
        <v>249</v>
      </c>
      <c r="G371" s="47" t="s">
        <v>249</v>
      </c>
      <c r="H371" s="47" t="s">
        <v>327</v>
      </c>
      <c r="I371" s="47" t="s">
        <v>295</v>
      </c>
      <c r="J371" s="47"/>
      <c r="K371" s="47"/>
      <c r="L371" s="47"/>
      <c r="M371" s="47" t="s">
        <v>246</v>
      </c>
      <c r="N371" s="47" t="s">
        <v>260</v>
      </c>
      <c r="O371" s="47" t="s">
        <v>247</v>
      </c>
      <c r="P371" s="48" t="s">
        <v>343</v>
      </c>
      <c r="Q371" s="48"/>
      <c r="R371" s="79">
        <v>1500000</v>
      </c>
      <c r="S371" s="79">
        <v>2532000</v>
      </c>
      <c r="T371" s="79">
        <v>0</v>
      </c>
      <c r="U371" s="79">
        <v>4032000</v>
      </c>
      <c r="V371" s="79">
        <v>0</v>
      </c>
      <c r="W371" s="79">
        <v>4032000</v>
      </c>
      <c r="X371" s="79">
        <v>0</v>
      </c>
      <c r="Y371" s="79">
        <v>2550979</v>
      </c>
      <c r="Z371" s="79">
        <v>2550979</v>
      </c>
      <c r="AA371" s="79">
        <v>2550979</v>
      </c>
      <c r="AB371" s="79">
        <v>2550979</v>
      </c>
    </row>
    <row r="372" spans="1:28" ht="15" customHeight="1">
      <c r="A372" s="47" t="s">
        <v>393</v>
      </c>
      <c r="B372" s="48" t="s">
        <v>394</v>
      </c>
      <c r="C372" s="49" t="s">
        <v>344</v>
      </c>
      <c r="D372" s="47" t="s">
        <v>244</v>
      </c>
      <c r="E372" s="47" t="s">
        <v>249</v>
      </c>
      <c r="F372" s="47" t="s">
        <v>249</v>
      </c>
      <c r="G372" s="47" t="s">
        <v>249</v>
      </c>
      <c r="H372" s="47" t="s">
        <v>307</v>
      </c>
      <c r="I372" s="47" t="s">
        <v>295</v>
      </c>
      <c r="J372" s="47"/>
      <c r="K372" s="47"/>
      <c r="L372" s="47"/>
      <c r="M372" s="47" t="s">
        <v>246</v>
      </c>
      <c r="N372" s="47" t="s">
        <v>260</v>
      </c>
      <c r="O372" s="47" t="s">
        <v>247</v>
      </c>
      <c r="P372" s="48" t="s">
        <v>345</v>
      </c>
      <c r="Q372" s="48"/>
      <c r="R372" s="79">
        <v>4000000</v>
      </c>
      <c r="S372" s="79">
        <v>0</v>
      </c>
      <c r="T372" s="79">
        <v>0</v>
      </c>
      <c r="U372" s="79">
        <v>4000000</v>
      </c>
      <c r="V372" s="79">
        <v>0</v>
      </c>
      <c r="W372" s="79">
        <v>4000000</v>
      </c>
      <c r="X372" s="79">
        <v>0</v>
      </c>
      <c r="Y372" s="79">
        <v>1789403</v>
      </c>
      <c r="Z372" s="79">
        <v>1789403</v>
      </c>
      <c r="AA372" s="79">
        <v>1789403</v>
      </c>
      <c r="AB372" s="79">
        <v>1789403</v>
      </c>
    </row>
    <row r="373" spans="1:28" ht="15" customHeight="1">
      <c r="A373" s="47" t="s">
        <v>393</v>
      </c>
      <c r="B373" s="48" t="s">
        <v>394</v>
      </c>
      <c r="C373" s="49" t="s">
        <v>346</v>
      </c>
      <c r="D373" s="47" t="s">
        <v>244</v>
      </c>
      <c r="E373" s="47" t="s">
        <v>249</v>
      </c>
      <c r="F373" s="47" t="s">
        <v>249</v>
      </c>
      <c r="G373" s="47" t="s">
        <v>249</v>
      </c>
      <c r="H373" s="47" t="s">
        <v>310</v>
      </c>
      <c r="I373" s="47"/>
      <c r="J373" s="47"/>
      <c r="K373" s="47"/>
      <c r="L373" s="47"/>
      <c r="M373" s="47" t="s">
        <v>246</v>
      </c>
      <c r="N373" s="47" t="s">
        <v>260</v>
      </c>
      <c r="O373" s="47" t="s">
        <v>247</v>
      </c>
      <c r="P373" s="48" t="s">
        <v>347</v>
      </c>
      <c r="Q373" s="48"/>
      <c r="R373" s="79">
        <v>0</v>
      </c>
      <c r="S373" s="79">
        <v>271546</v>
      </c>
      <c r="T373" s="79">
        <v>0</v>
      </c>
      <c r="U373" s="79">
        <v>271546</v>
      </c>
      <c r="V373" s="79">
        <v>0</v>
      </c>
      <c r="W373" s="79">
        <v>271546</v>
      </c>
      <c r="X373" s="79">
        <v>0</v>
      </c>
      <c r="Y373" s="79">
        <v>271546</v>
      </c>
      <c r="Z373" s="79">
        <v>0</v>
      </c>
      <c r="AA373" s="79">
        <v>0</v>
      </c>
      <c r="AB373" s="79">
        <v>0</v>
      </c>
    </row>
    <row r="374" spans="1:28" ht="15" customHeight="1">
      <c r="A374" s="47" t="s">
        <v>393</v>
      </c>
      <c r="B374" s="48" t="s">
        <v>394</v>
      </c>
      <c r="C374" s="49" t="s">
        <v>346</v>
      </c>
      <c r="D374" s="47" t="s">
        <v>244</v>
      </c>
      <c r="E374" s="47" t="s">
        <v>249</v>
      </c>
      <c r="F374" s="47" t="s">
        <v>249</v>
      </c>
      <c r="G374" s="47" t="s">
        <v>249</v>
      </c>
      <c r="H374" s="47" t="s">
        <v>310</v>
      </c>
      <c r="I374" s="47"/>
      <c r="J374" s="47"/>
      <c r="K374" s="47"/>
      <c r="L374" s="47"/>
      <c r="M374" s="47" t="s">
        <v>253</v>
      </c>
      <c r="N374" s="47" t="s">
        <v>68</v>
      </c>
      <c r="O374" s="47" t="s">
        <v>247</v>
      </c>
      <c r="P374" s="48" t="s">
        <v>347</v>
      </c>
      <c r="Q374" s="48"/>
      <c r="R374" s="79">
        <v>0</v>
      </c>
      <c r="S374" s="79">
        <v>54290</v>
      </c>
      <c r="T374" s="79">
        <v>0</v>
      </c>
      <c r="U374" s="79">
        <v>54290</v>
      </c>
      <c r="V374" s="79">
        <v>0</v>
      </c>
      <c r="W374" s="79">
        <v>54290</v>
      </c>
      <c r="X374" s="79">
        <v>0</v>
      </c>
      <c r="Y374" s="79">
        <v>54290</v>
      </c>
      <c r="Z374" s="79">
        <v>54290</v>
      </c>
      <c r="AA374" s="79">
        <v>54290</v>
      </c>
      <c r="AB374" s="79">
        <v>54290</v>
      </c>
    </row>
    <row r="375" spans="1:28" ht="15" customHeight="1">
      <c r="A375" s="47" t="s">
        <v>393</v>
      </c>
      <c r="B375" s="48" t="s">
        <v>394</v>
      </c>
      <c r="C375" s="49" t="s">
        <v>348</v>
      </c>
      <c r="D375" s="47" t="s">
        <v>244</v>
      </c>
      <c r="E375" s="47" t="s">
        <v>251</v>
      </c>
      <c r="F375" s="47" t="s">
        <v>257</v>
      </c>
      <c r="G375" s="47" t="s">
        <v>249</v>
      </c>
      <c r="H375" s="47" t="s">
        <v>258</v>
      </c>
      <c r="I375" s="47" t="s">
        <v>261</v>
      </c>
      <c r="J375" s="47"/>
      <c r="K375" s="47"/>
      <c r="L375" s="47"/>
      <c r="M375" s="47" t="s">
        <v>246</v>
      </c>
      <c r="N375" s="47" t="s">
        <v>260</v>
      </c>
      <c r="O375" s="47" t="s">
        <v>247</v>
      </c>
      <c r="P375" s="48" t="s">
        <v>349</v>
      </c>
      <c r="Q375" s="48"/>
      <c r="R375" s="79">
        <v>900000</v>
      </c>
      <c r="S375" s="79">
        <v>1153000</v>
      </c>
      <c r="T375" s="79">
        <v>0</v>
      </c>
      <c r="U375" s="79">
        <v>2053000</v>
      </c>
      <c r="V375" s="79">
        <v>0</v>
      </c>
      <c r="W375" s="79">
        <v>1997495</v>
      </c>
      <c r="X375" s="79">
        <v>55505</v>
      </c>
      <c r="Y375" s="79">
        <v>1997495</v>
      </c>
      <c r="Z375" s="79">
        <v>1997495</v>
      </c>
      <c r="AA375" s="79">
        <v>1997495</v>
      </c>
      <c r="AB375" s="79">
        <v>1997495</v>
      </c>
    </row>
    <row r="376" spans="1:28" ht="15" customHeight="1">
      <c r="A376" s="47" t="s">
        <v>393</v>
      </c>
      <c r="B376" s="48" t="s">
        <v>394</v>
      </c>
      <c r="C376" s="49" t="s">
        <v>350</v>
      </c>
      <c r="D376" s="47" t="s">
        <v>244</v>
      </c>
      <c r="E376" s="47" t="s">
        <v>265</v>
      </c>
      <c r="F376" s="47" t="s">
        <v>245</v>
      </c>
      <c r="G376" s="47" t="s">
        <v>249</v>
      </c>
      <c r="H376" s="47" t="s">
        <v>261</v>
      </c>
      <c r="I376" s="47"/>
      <c r="J376" s="47"/>
      <c r="K376" s="47"/>
      <c r="L376" s="47"/>
      <c r="M376" s="47" t="s">
        <v>246</v>
      </c>
      <c r="N376" s="47" t="s">
        <v>260</v>
      </c>
      <c r="O376" s="47" t="s">
        <v>247</v>
      </c>
      <c r="P376" s="48" t="s">
        <v>351</v>
      </c>
      <c r="Q376" s="48"/>
      <c r="R376" s="79">
        <v>0</v>
      </c>
      <c r="S376" s="79">
        <v>7697871</v>
      </c>
      <c r="T376" s="79">
        <v>0</v>
      </c>
      <c r="U376" s="79">
        <v>7697871</v>
      </c>
      <c r="V376" s="79">
        <v>0</v>
      </c>
      <c r="W376" s="79">
        <v>7697871</v>
      </c>
      <c r="X376" s="79">
        <v>0</v>
      </c>
      <c r="Y376" s="79">
        <v>7697871</v>
      </c>
      <c r="Z376" s="79">
        <v>7697871</v>
      </c>
      <c r="AA376" s="79">
        <v>7697871</v>
      </c>
      <c r="AB376" s="79">
        <v>7697871</v>
      </c>
    </row>
    <row r="377" spans="1:28" ht="15" customHeight="1">
      <c r="A377" s="47" t="s">
        <v>393</v>
      </c>
      <c r="B377" s="48" t="s">
        <v>394</v>
      </c>
      <c r="C377" s="49" t="s">
        <v>352</v>
      </c>
      <c r="D377" s="47" t="s">
        <v>244</v>
      </c>
      <c r="E377" s="47" t="s">
        <v>265</v>
      </c>
      <c r="F377" s="47" t="s">
        <v>245</v>
      </c>
      <c r="G377" s="47" t="s">
        <v>249</v>
      </c>
      <c r="H377" s="47" t="s">
        <v>334</v>
      </c>
      <c r="I377" s="47"/>
      <c r="J377" s="47"/>
      <c r="K377" s="47"/>
      <c r="L377" s="47"/>
      <c r="M377" s="47" t="s">
        <v>253</v>
      </c>
      <c r="N377" s="47" t="s">
        <v>68</v>
      </c>
      <c r="O377" s="47" t="s">
        <v>247</v>
      </c>
      <c r="P377" s="48" t="s">
        <v>353</v>
      </c>
      <c r="Q377" s="48"/>
      <c r="R377" s="79">
        <v>0</v>
      </c>
      <c r="S377" s="79">
        <v>15400000</v>
      </c>
      <c r="T377" s="79">
        <v>0</v>
      </c>
      <c r="U377" s="79">
        <v>15400000</v>
      </c>
      <c r="V377" s="79">
        <v>0</v>
      </c>
      <c r="W377" s="79">
        <v>15400000</v>
      </c>
      <c r="X377" s="79">
        <v>0</v>
      </c>
      <c r="Y377" s="79">
        <v>14254000</v>
      </c>
      <c r="Z377" s="79">
        <v>14254000</v>
      </c>
      <c r="AA377" s="79">
        <v>14254000</v>
      </c>
      <c r="AB377" s="79">
        <v>14254000</v>
      </c>
    </row>
    <row r="378" spans="1:28" ht="15" customHeight="1">
      <c r="A378" s="47" t="s">
        <v>397</v>
      </c>
      <c r="B378" s="48" t="s">
        <v>398</v>
      </c>
      <c r="C378" s="49" t="s">
        <v>292</v>
      </c>
      <c r="D378" s="47" t="s">
        <v>244</v>
      </c>
      <c r="E378" s="47" t="s">
        <v>245</v>
      </c>
      <c r="F378" s="47" t="s">
        <v>245</v>
      </c>
      <c r="G378" s="47" t="s">
        <v>245</v>
      </c>
      <c r="H378" s="47" t="s">
        <v>261</v>
      </c>
      <c r="I378" s="47" t="s">
        <v>261</v>
      </c>
      <c r="J378" s="47"/>
      <c r="K378" s="47"/>
      <c r="L378" s="47"/>
      <c r="M378" s="47" t="s">
        <v>246</v>
      </c>
      <c r="N378" s="47" t="s">
        <v>260</v>
      </c>
      <c r="O378" s="47" t="s">
        <v>247</v>
      </c>
      <c r="P378" s="48" t="s">
        <v>293</v>
      </c>
      <c r="Q378" s="48"/>
      <c r="R378" s="79">
        <v>644000000</v>
      </c>
      <c r="S378" s="79">
        <v>0</v>
      </c>
      <c r="T378" s="79">
        <v>0</v>
      </c>
      <c r="U378" s="79">
        <v>644000000</v>
      </c>
      <c r="V378" s="79">
        <v>0</v>
      </c>
      <c r="W378" s="79">
        <v>331653382</v>
      </c>
      <c r="X378" s="79">
        <v>312346618</v>
      </c>
      <c r="Y378" s="79">
        <v>331653382</v>
      </c>
      <c r="Z378" s="79">
        <v>331653382</v>
      </c>
      <c r="AA378" s="79">
        <v>331653382</v>
      </c>
      <c r="AB378" s="79">
        <v>331653382</v>
      </c>
    </row>
    <row r="379" spans="1:28" ht="15" customHeight="1">
      <c r="A379" s="47" t="s">
        <v>397</v>
      </c>
      <c r="B379" s="48" t="s">
        <v>398</v>
      </c>
      <c r="C379" s="49" t="s">
        <v>294</v>
      </c>
      <c r="D379" s="47" t="s">
        <v>244</v>
      </c>
      <c r="E379" s="47" t="s">
        <v>245</v>
      </c>
      <c r="F379" s="47" t="s">
        <v>245</v>
      </c>
      <c r="G379" s="47" t="s">
        <v>245</v>
      </c>
      <c r="H379" s="47" t="s">
        <v>261</v>
      </c>
      <c r="I379" s="47" t="s">
        <v>295</v>
      </c>
      <c r="J379" s="47"/>
      <c r="K379" s="47"/>
      <c r="L379" s="47"/>
      <c r="M379" s="47" t="s">
        <v>246</v>
      </c>
      <c r="N379" s="47" t="s">
        <v>260</v>
      </c>
      <c r="O379" s="47" t="s">
        <v>247</v>
      </c>
      <c r="P379" s="48" t="s">
        <v>296</v>
      </c>
      <c r="Q379" s="48"/>
      <c r="R379" s="79">
        <v>16382000</v>
      </c>
      <c r="S379" s="79">
        <v>0</v>
      </c>
      <c r="T379" s="79">
        <v>0</v>
      </c>
      <c r="U379" s="79">
        <v>16382000</v>
      </c>
      <c r="V379" s="79">
        <v>0</v>
      </c>
      <c r="W379" s="79">
        <v>8121242</v>
      </c>
      <c r="X379" s="79">
        <v>8260758</v>
      </c>
      <c r="Y379" s="79">
        <v>8121242</v>
      </c>
      <c r="Z379" s="79">
        <v>8121242</v>
      </c>
      <c r="AA379" s="79">
        <v>8121242</v>
      </c>
      <c r="AB379" s="79">
        <v>8121242</v>
      </c>
    </row>
    <row r="380" spans="1:28" ht="15" customHeight="1">
      <c r="A380" s="47" t="s">
        <v>397</v>
      </c>
      <c r="B380" s="48" t="s">
        <v>398</v>
      </c>
      <c r="C380" s="49" t="s">
        <v>297</v>
      </c>
      <c r="D380" s="47" t="s">
        <v>244</v>
      </c>
      <c r="E380" s="47" t="s">
        <v>245</v>
      </c>
      <c r="F380" s="47" t="s">
        <v>245</v>
      </c>
      <c r="G380" s="47" t="s">
        <v>245</v>
      </c>
      <c r="H380" s="47" t="s">
        <v>261</v>
      </c>
      <c r="I380" s="47" t="s">
        <v>298</v>
      </c>
      <c r="J380" s="47"/>
      <c r="K380" s="47"/>
      <c r="L380" s="47"/>
      <c r="M380" s="47" t="s">
        <v>246</v>
      </c>
      <c r="N380" s="47" t="s">
        <v>260</v>
      </c>
      <c r="O380" s="47" t="s">
        <v>247</v>
      </c>
      <c r="P380" s="48" t="s">
        <v>299</v>
      </c>
      <c r="Q380" s="48"/>
      <c r="R380" s="79">
        <v>12305000</v>
      </c>
      <c r="S380" s="79">
        <v>0</v>
      </c>
      <c r="T380" s="79">
        <v>12305000</v>
      </c>
      <c r="U380" s="79">
        <v>0</v>
      </c>
      <c r="V380" s="79">
        <v>0</v>
      </c>
      <c r="W380" s="79">
        <v>0</v>
      </c>
      <c r="X380" s="79">
        <v>0</v>
      </c>
      <c r="Y380" s="79">
        <v>0</v>
      </c>
      <c r="Z380" s="79">
        <v>0</v>
      </c>
      <c r="AA380" s="79">
        <v>0</v>
      </c>
      <c r="AB380" s="79">
        <v>0</v>
      </c>
    </row>
    <row r="381" spans="1:28" ht="15" customHeight="1">
      <c r="A381" s="47" t="s">
        <v>397</v>
      </c>
      <c r="B381" s="48" t="s">
        <v>398</v>
      </c>
      <c r="C381" s="49" t="s">
        <v>300</v>
      </c>
      <c r="D381" s="47" t="s">
        <v>244</v>
      </c>
      <c r="E381" s="47" t="s">
        <v>245</v>
      </c>
      <c r="F381" s="47" t="s">
        <v>245</v>
      </c>
      <c r="G381" s="47" t="s">
        <v>245</v>
      </c>
      <c r="H381" s="47" t="s">
        <v>261</v>
      </c>
      <c r="I381" s="47" t="s">
        <v>301</v>
      </c>
      <c r="J381" s="47"/>
      <c r="K381" s="47"/>
      <c r="L381" s="47"/>
      <c r="M381" s="47" t="s">
        <v>246</v>
      </c>
      <c r="N381" s="47" t="s">
        <v>260</v>
      </c>
      <c r="O381" s="47" t="s">
        <v>247</v>
      </c>
      <c r="P381" s="48" t="s">
        <v>302</v>
      </c>
      <c r="Q381" s="48"/>
      <c r="R381" s="79">
        <v>64000000</v>
      </c>
      <c r="S381" s="79">
        <v>4800000</v>
      </c>
      <c r="T381" s="79">
        <v>2099033</v>
      </c>
      <c r="U381" s="79">
        <v>66700967</v>
      </c>
      <c r="V381" s="79">
        <v>0</v>
      </c>
      <c r="W381" s="79">
        <v>66700967</v>
      </c>
      <c r="X381" s="79">
        <v>0</v>
      </c>
      <c r="Y381" s="79">
        <v>66700967</v>
      </c>
      <c r="Z381" s="79">
        <v>66700967</v>
      </c>
      <c r="AA381" s="79">
        <v>66700967</v>
      </c>
      <c r="AB381" s="79">
        <v>66700967</v>
      </c>
    </row>
    <row r="382" spans="1:28" ht="15" customHeight="1">
      <c r="A382" s="47" t="s">
        <v>397</v>
      </c>
      <c r="B382" s="48" t="s">
        <v>398</v>
      </c>
      <c r="C382" s="49" t="s">
        <v>303</v>
      </c>
      <c r="D382" s="47" t="s">
        <v>244</v>
      </c>
      <c r="E382" s="47" t="s">
        <v>245</v>
      </c>
      <c r="F382" s="47" t="s">
        <v>245</v>
      </c>
      <c r="G382" s="47" t="s">
        <v>245</v>
      </c>
      <c r="H382" s="47" t="s">
        <v>261</v>
      </c>
      <c r="I382" s="47" t="s">
        <v>304</v>
      </c>
      <c r="J382" s="47"/>
      <c r="K382" s="47"/>
      <c r="L382" s="47"/>
      <c r="M382" s="47" t="s">
        <v>246</v>
      </c>
      <c r="N382" s="47" t="s">
        <v>260</v>
      </c>
      <c r="O382" s="47" t="s">
        <v>247</v>
      </c>
      <c r="P382" s="48" t="s">
        <v>305</v>
      </c>
      <c r="Q382" s="48"/>
      <c r="R382" s="79">
        <v>24000000</v>
      </c>
      <c r="S382" s="79">
        <v>0</v>
      </c>
      <c r="T382" s="79">
        <v>0</v>
      </c>
      <c r="U382" s="79">
        <v>24000000</v>
      </c>
      <c r="V382" s="79">
        <v>0</v>
      </c>
      <c r="W382" s="79">
        <v>12036108</v>
      </c>
      <c r="X382" s="79">
        <v>11963892</v>
      </c>
      <c r="Y382" s="79">
        <v>12036108</v>
      </c>
      <c r="Z382" s="79">
        <v>12036108</v>
      </c>
      <c r="AA382" s="79">
        <v>12036108</v>
      </c>
      <c r="AB382" s="79">
        <v>12036108</v>
      </c>
    </row>
    <row r="383" spans="1:28" ht="15" customHeight="1">
      <c r="A383" s="47" t="s">
        <v>397</v>
      </c>
      <c r="B383" s="48" t="s">
        <v>398</v>
      </c>
      <c r="C383" s="49" t="s">
        <v>306</v>
      </c>
      <c r="D383" s="47" t="s">
        <v>244</v>
      </c>
      <c r="E383" s="47" t="s">
        <v>245</v>
      </c>
      <c r="F383" s="47" t="s">
        <v>245</v>
      </c>
      <c r="G383" s="47" t="s">
        <v>245</v>
      </c>
      <c r="H383" s="47" t="s">
        <v>261</v>
      </c>
      <c r="I383" s="47" t="s">
        <v>307</v>
      </c>
      <c r="J383" s="47"/>
      <c r="K383" s="47"/>
      <c r="L383" s="47"/>
      <c r="M383" s="47" t="s">
        <v>246</v>
      </c>
      <c r="N383" s="47" t="s">
        <v>260</v>
      </c>
      <c r="O383" s="47" t="s">
        <v>247</v>
      </c>
      <c r="P383" s="48" t="s">
        <v>308</v>
      </c>
      <c r="Q383" s="48"/>
      <c r="R383" s="79">
        <v>82000000</v>
      </c>
      <c r="S383" s="79">
        <v>0</v>
      </c>
      <c r="T383" s="79">
        <v>0</v>
      </c>
      <c r="U383" s="79">
        <v>82000000</v>
      </c>
      <c r="V383" s="79">
        <v>0</v>
      </c>
      <c r="W383" s="79">
        <v>0</v>
      </c>
      <c r="X383" s="79">
        <v>82000000</v>
      </c>
      <c r="Y383" s="79">
        <v>0</v>
      </c>
      <c r="Z383" s="79">
        <v>0</v>
      </c>
      <c r="AA383" s="79">
        <v>0</v>
      </c>
      <c r="AB383" s="79">
        <v>0</v>
      </c>
    </row>
    <row r="384" spans="1:28" ht="15" customHeight="1">
      <c r="A384" s="47" t="s">
        <v>397</v>
      </c>
      <c r="B384" s="48" t="s">
        <v>398</v>
      </c>
      <c r="C384" s="49" t="s">
        <v>309</v>
      </c>
      <c r="D384" s="47" t="s">
        <v>244</v>
      </c>
      <c r="E384" s="47" t="s">
        <v>245</v>
      </c>
      <c r="F384" s="47" t="s">
        <v>245</v>
      </c>
      <c r="G384" s="47" t="s">
        <v>245</v>
      </c>
      <c r="H384" s="47" t="s">
        <v>261</v>
      </c>
      <c r="I384" s="47" t="s">
        <v>310</v>
      </c>
      <c r="J384" s="47"/>
      <c r="K384" s="47"/>
      <c r="L384" s="47"/>
      <c r="M384" s="47" t="s">
        <v>246</v>
      </c>
      <c r="N384" s="47" t="s">
        <v>260</v>
      </c>
      <c r="O384" s="47" t="s">
        <v>247</v>
      </c>
      <c r="P384" s="48" t="s">
        <v>311</v>
      </c>
      <c r="Q384" s="48"/>
      <c r="R384" s="79">
        <v>48000000</v>
      </c>
      <c r="S384" s="79">
        <v>0</v>
      </c>
      <c r="T384" s="79">
        <v>0</v>
      </c>
      <c r="U384" s="79">
        <v>48000000</v>
      </c>
      <c r="V384" s="79">
        <v>0</v>
      </c>
      <c r="W384" s="79">
        <v>15364901</v>
      </c>
      <c r="X384" s="79">
        <v>32635099</v>
      </c>
      <c r="Y384" s="79">
        <v>15364901</v>
      </c>
      <c r="Z384" s="79">
        <v>15364901</v>
      </c>
      <c r="AA384" s="79">
        <v>15364901</v>
      </c>
      <c r="AB384" s="79">
        <v>15364901</v>
      </c>
    </row>
    <row r="385" spans="1:28" ht="15" customHeight="1">
      <c r="A385" s="47" t="s">
        <v>397</v>
      </c>
      <c r="B385" s="48" t="s">
        <v>398</v>
      </c>
      <c r="C385" s="49" t="s">
        <v>312</v>
      </c>
      <c r="D385" s="47" t="s">
        <v>244</v>
      </c>
      <c r="E385" s="47" t="s">
        <v>245</v>
      </c>
      <c r="F385" s="47" t="s">
        <v>245</v>
      </c>
      <c r="G385" s="47" t="s">
        <v>245</v>
      </c>
      <c r="H385" s="47" t="s">
        <v>261</v>
      </c>
      <c r="I385" s="47" t="s">
        <v>258</v>
      </c>
      <c r="J385" s="47"/>
      <c r="K385" s="47"/>
      <c r="L385" s="47"/>
      <c r="M385" s="47" t="s">
        <v>246</v>
      </c>
      <c r="N385" s="47" t="s">
        <v>260</v>
      </c>
      <c r="O385" s="47" t="s">
        <v>247</v>
      </c>
      <c r="P385" s="48" t="s">
        <v>313</v>
      </c>
      <c r="Q385" s="48"/>
      <c r="R385" s="79">
        <v>12000000</v>
      </c>
      <c r="S385" s="79">
        <v>3000000</v>
      </c>
      <c r="T385" s="79">
        <v>0</v>
      </c>
      <c r="U385" s="79">
        <v>15000000</v>
      </c>
      <c r="V385" s="79">
        <v>0</v>
      </c>
      <c r="W385" s="79">
        <v>12469314</v>
      </c>
      <c r="X385" s="79">
        <v>2530686</v>
      </c>
      <c r="Y385" s="79">
        <v>12469314</v>
      </c>
      <c r="Z385" s="79">
        <v>12469314</v>
      </c>
      <c r="AA385" s="79">
        <v>12469314</v>
      </c>
      <c r="AB385" s="79">
        <v>12469314</v>
      </c>
    </row>
    <row r="386" spans="1:28" ht="15" customHeight="1">
      <c r="A386" s="47" t="s">
        <v>397</v>
      </c>
      <c r="B386" s="48" t="s">
        <v>398</v>
      </c>
      <c r="C386" s="49" t="s">
        <v>314</v>
      </c>
      <c r="D386" s="47" t="s">
        <v>244</v>
      </c>
      <c r="E386" s="47" t="s">
        <v>245</v>
      </c>
      <c r="F386" s="47" t="s">
        <v>245</v>
      </c>
      <c r="G386" s="47" t="s">
        <v>249</v>
      </c>
      <c r="H386" s="47" t="s">
        <v>261</v>
      </c>
      <c r="I386" s="47"/>
      <c r="J386" s="47"/>
      <c r="K386" s="47"/>
      <c r="L386" s="47"/>
      <c r="M386" s="47" t="s">
        <v>246</v>
      </c>
      <c r="N386" s="47" t="s">
        <v>260</v>
      </c>
      <c r="O386" s="47" t="s">
        <v>247</v>
      </c>
      <c r="P386" s="48" t="s">
        <v>315</v>
      </c>
      <c r="Q386" s="48"/>
      <c r="R386" s="79">
        <v>80000000</v>
      </c>
      <c r="S386" s="79">
        <v>0</v>
      </c>
      <c r="T386" s="79">
        <v>0</v>
      </c>
      <c r="U386" s="79">
        <v>80000000</v>
      </c>
      <c r="V386" s="79">
        <v>0</v>
      </c>
      <c r="W386" s="79">
        <v>43636300</v>
      </c>
      <c r="X386" s="79">
        <v>36363700</v>
      </c>
      <c r="Y386" s="79">
        <v>43636300</v>
      </c>
      <c r="Z386" s="79">
        <v>43636300</v>
      </c>
      <c r="AA386" s="79">
        <v>43636300</v>
      </c>
      <c r="AB386" s="79">
        <v>43636300</v>
      </c>
    </row>
    <row r="387" spans="1:28" ht="15" customHeight="1">
      <c r="A387" s="47" t="s">
        <v>397</v>
      </c>
      <c r="B387" s="48" t="s">
        <v>398</v>
      </c>
      <c r="C387" s="49" t="s">
        <v>316</v>
      </c>
      <c r="D387" s="47" t="s">
        <v>244</v>
      </c>
      <c r="E387" s="47" t="s">
        <v>245</v>
      </c>
      <c r="F387" s="47" t="s">
        <v>245</v>
      </c>
      <c r="G387" s="47" t="s">
        <v>249</v>
      </c>
      <c r="H387" s="47" t="s">
        <v>263</v>
      </c>
      <c r="I387" s="47"/>
      <c r="J387" s="47"/>
      <c r="K387" s="47"/>
      <c r="L387" s="47"/>
      <c r="M387" s="47" t="s">
        <v>246</v>
      </c>
      <c r="N387" s="47" t="s">
        <v>260</v>
      </c>
      <c r="O387" s="47" t="s">
        <v>247</v>
      </c>
      <c r="P387" s="48" t="s">
        <v>317</v>
      </c>
      <c r="Q387" s="48"/>
      <c r="R387" s="79">
        <v>60000000</v>
      </c>
      <c r="S387" s="79">
        <v>0</v>
      </c>
      <c r="T387" s="79">
        <v>0</v>
      </c>
      <c r="U387" s="79">
        <v>60000000</v>
      </c>
      <c r="V387" s="79">
        <v>0</v>
      </c>
      <c r="W387" s="79">
        <v>30910400</v>
      </c>
      <c r="X387" s="79">
        <v>29089600</v>
      </c>
      <c r="Y387" s="79">
        <v>30910400</v>
      </c>
      <c r="Z387" s="79">
        <v>30910400</v>
      </c>
      <c r="AA387" s="79">
        <v>30910400</v>
      </c>
      <c r="AB387" s="79">
        <v>30910400</v>
      </c>
    </row>
    <row r="388" spans="1:28" ht="15" customHeight="1">
      <c r="A388" s="47" t="s">
        <v>397</v>
      </c>
      <c r="B388" s="48" t="s">
        <v>398</v>
      </c>
      <c r="C388" s="49" t="s">
        <v>318</v>
      </c>
      <c r="D388" s="47" t="s">
        <v>244</v>
      </c>
      <c r="E388" s="47" t="s">
        <v>245</v>
      </c>
      <c r="F388" s="47" t="s">
        <v>245</v>
      </c>
      <c r="G388" s="47" t="s">
        <v>249</v>
      </c>
      <c r="H388" s="47" t="s">
        <v>295</v>
      </c>
      <c r="I388" s="47"/>
      <c r="J388" s="47"/>
      <c r="K388" s="47"/>
      <c r="L388" s="47"/>
      <c r="M388" s="47" t="s">
        <v>246</v>
      </c>
      <c r="N388" s="47" t="s">
        <v>260</v>
      </c>
      <c r="O388" s="47" t="s">
        <v>247</v>
      </c>
      <c r="P388" s="48" t="s">
        <v>319</v>
      </c>
      <c r="Q388" s="48"/>
      <c r="R388" s="79">
        <v>36000000</v>
      </c>
      <c r="S388" s="79">
        <v>0</v>
      </c>
      <c r="T388" s="79">
        <v>0</v>
      </c>
      <c r="U388" s="79">
        <v>36000000</v>
      </c>
      <c r="V388" s="79">
        <v>0</v>
      </c>
      <c r="W388" s="79">
        <v>18476200</v>
      </c>
      <c r="X388" s="79">
        <v>17523800</v>
      </c>
      <c r="Y388" s="79">
        <v>18476200</v>
      </c>
      <c r="Z388" s="79">
        <v>18476200</v>
      </c>
      <c r="AA388" s="79">
        <v>18476200</v>
      </c>
      <c r="AB388" s="79">
        <v>18476200</v>
      </c>
    </row>
    <row r="389" spans="1:28" ht="15" customHeight="1">
      <c r="A389" s="47" t="s">
        <v>397</v>
      </c>
      <c r="B389" s="48" t="s">
        <v>398</v>
      </c>
      <c r="C389" s="49" t="s">
        <v>320</v>
      </c>
      <c r="D389" s="47" t="s">
        <v>244</v>
      </c>
      <c r="E389" s="47" t="s">
        <v>245</v>
      </c>
      <c r="F389" s="47" t="s">
        <v>245</v>
      </c>
      <c r="G389" s="47" t="s">
        <v>249</v>
      </c>
      <c r="H389" s="47" t="s">
        <v>298</v>
      </c>
      <c r="I389" s="47"/>
      <c r="J389" s="47"/>
      <c r="K389" s="47"/>
      <c r="L389" s="47"/>
      <c r="M389" s="47" t="s">
        <v>246</v>
      </c>
      <c r="N389" s="47" t="s">
        <v>260</v>
      </c>
      <c r="O389" s="47" t="s">
        <v>247</v>
      </c>
      <c r="P389" s="48" t="s">
        <v>321</v>
      </c>
      <c r="Q389" s="48"/>
      <c r="R389" s="79">
        <v>10000000</v>
      </c>
      <c r="S389" s="79">
        <v>0</v>
      </c>
      <c r="T389" s="79">
        <v>0</v>
      </c>
      <c r="U389" s="79">
        <v>10000000</v>
      </c>
      <c r="V389" s="79">
        <v>0</v>
      </c>
      <c r="W389" s="79">
        <v>5278200</v>
      </c>
      <c r="X389" s="79">
        <v>4721800</v>
      </c>
      <c r="Y389" s="79">
        <v>5278200</v>
      </c>
      <c r="Z389" s="79">
        <v>5278200</v>
      </c>
      <c r="AA389" s="79">
        <v>5278200</v>
      </c>
      <c r="AB389" s="79">
        <v>5278200</v>
      </c>
    </row>
    <row r="390" spans="1:28" ht="15" customHeight="1">
      <c r="A390" s="47" t="s">
        <v>397</v>
      </c>
      <c r="B390" s="48" t="s">
        <v>398</v>
      </c>
      <c r="C390" s="49" t="s">
        <v>322</v>
      </c>
      <c r="D390" s="47" t="s">
        <v>244</v>
      </c>
      <c r="E390" s="47" t="s">
        <v>245</v>
      </c>
      <c r="F390" s="47" t="s">
        <v>245</v>
      </c>
      <c r="G390" s="47" t="s">
        <v>249</v>
      </c>
      <c r="H390" s="47" t="s">
        <v>301</v>
      </c>
      <c r="I390" s="47"/>
      <c r="J390" s="47"/>
      <c r="K390" s="47"/>
      <c r="L390" s="47"/>
      <c r="M390" s="47" t="s">
        <v>246</v>
      </c>
      <c r="N390" s="47" t="s">
        <v>260</v>
      </c>
      <c r="O390" s="47" t="s">
        <v>247</v>
      </c>
      <c r="P390" s="48" t="s">
        <v>323</v>
      </c>
      <c r="Q390" s="48"/>
      <c r="R390" s="79">
        <v>26000000</v>
      </c>
      <c r="S390" s="79">
        <v>0</v>
      </c>
      <c r="T390" s="79">
        <v>0</v>
      </c>
      <c r="U390" s="79">
        <v>26000000</v>
      </c>
      <c r="V390" s="79">
        <v>0</v>
      </c>
      <c r="W390" s="79">
        <v>13859400</v>
      </c>
      <c r="X390" s="79">
        <v>12140600</v>
      </c>
      <c r="Y390" s="79">
        <v>13859400</v>
      </c>
      <c r="Z390" s="79">
        <v>13859400</v>
      </c>
      <c r="AA390" s="79">
        <v>13859400</v>
      </c>
      <c r="AB390" s="79">
        <v>13859400</v>
      </c>
    </row>
    <row r="391" spans="1:28" ht="15" customHeight="1">
      <c r="A391" s="47" t="s">
        <v>397</v>
      </c>
      <c r="B391" s="48" t="s">
        <v>398</v>
      </c>
      <c r="C391" s="49" t="s">
        <v>324</v>
      </c>
      <c r="D391" s="47" t="s">
        <v>244</v>
      </c>
      <c r="E391" s="47" t="s">
        <v>245</v>
      </c>
      <c r="F391" s="47" t="s">
        <v>245</v>
      </c>
      <c r="G391" s="47" t="s">
        <v>249</v>
      </c>
      <c r="H391" s="47" t="s">
        <v>304</v>
      </c>
      <c r="I391" s="47"/>
      <c r="J391" s="47"/>
      <c r="K391" s="47"/>
      <c r="L391" s="47"/>
      <c r="M391" s="47" t="s">
        <v>246</v>
      </c>
      <c r="N391" s="47" t="s">
        <v>260</v>
      </c>
      <c r="O391" s="47" t="s">
        <v>247</v>
      </c>
      <c r="P391" s="48" t="s">
        <v>325</v>
      </c>
      <c r="Q391" s="48"/>
      <c r="R391" s="79">
        <v>5000000</v>
      </c>
      <c r="S391" s="79">
        <v>15000000</v>
      </c>
      <c r="T391" s="79">
        <v>0</v>
      </c>
      <c r="U391" s="79">
        <v>20000000</v>
      </c>
      <c r="V391" s="79">
        <v>0</v>
      </c>
      <c r="W391" s="79">
        <v>9243500</v>
      </c>
      <c r="X391" s="79">
        <v>10756500</v>
      </c>
      <c r="Y391" s="79">
        <v>9243500</v>
      </c>
      <c r="Z391" s="79">
        <v>9243500</v>
      </c>
      <c r="AA391" s="79">
        <v>9243500</v>
      </c>
      <c r="AB391" s="79">
        <v>9243500</v>
      </c>
    </row>
    <row r="392" spans="1:28" ht="15" customHeight="1">
      <c r="A392" s="47" t="s">
        <v>397</v>
      </c>
      <c r="B392" s="48" t="s">
        <v>398</v>
      </c>
      <c r="C392" s="49" t="s">
        <v>326</v>
      </c>
      <c r="D392" s="47" t="s">
        <v>244</v>
      </c>
      <c r="E392" s="47" t="s">
        <v>245</v>
      </c>
      <c r="F392" s="47" t="s">
        <v>245</v>
      </c>
      <c r="G392" s="47" t="s">
        <v>249</v>
      </c>
      <c r="H392" s="47" t="s">
        <v>327</v>
      </c>
      <c r="I392" s="47"/>
      <c r="J392" s="47"/>
      <c r="K392" s="47"/>
      <c r="L392" s="47"/>
      <c r="M392" s="47" t="s">
        <v>246</v>
      </c>
      <c r="N392" s="47" t="s">
        <v>260</v>
      </c>
      <c r="O392" s="47" t="s">
        <v>247</v>
      </c>
      <c r="P392" s="48" t="s">
        <v>328</v>
      </c>
      <c r="Q392" s="48"/>
      <c r="R392" s="79">
        <v>5000000</v>
      </c>
      <c r="S392" s="79">
        <v>0</v>
      </c>
      <c r="T392" s="79">
        <v>5000000</v>
      </c>
      <c r="U392" s="79">
        <v>0</v>
      </c>
      <c r="V392" s="79">
        <v>0</v>
      </c>
      <c r="W392" s="79">
        <v>0</v>
      </c>
      <c r="X392" s="79">
        <v>0</v>
      </c>
      <c r="Y392" s="79">
        <v>0</v>
      </c>
      <c r="Z392" s="79">
        <v>0</v>
      </c>
      <c r="AA392" s="79">
        <v>0</v>
      </c>
      <c r="AB392" s="79">
        <v>0</v>
      </c>
    </row>
    <row r="393" spans="1:28" ht="15" customHeight="1">
      <c r="A393" s="47" t="s">
        <v>397</v>
      </c>
      <c r="B393" s="48" t="s">
        <v>398</v>
      </c>
      <c r="C393" s="49" t="s">
        <v>329</v>
      </c>
      <c r="D393" s="47" t="s">
        <v>244</v>
      </c>
      <c r="E393" s="47" t="s">
        <v>245</v>
      </c>
      <c r="F393" s="47" t="s">
        <v>245</v>
      </c>
      <c r="G393" s="47" t="s">
        <v>249</v>
      </c>
      <c r="H393" s="47" t="s">
        <v>307</v>
      </c>
      <c r="I393" s="47"/>
      <c r="J393" s="47"/>
      <c r="K393" s="47"/>
      <c r="L393" s="47"/>
      <c r="M393" s="47" t="s">
        <v>246</v>
      </c>
      <c r="N393" s="47" t="s">
        <v>260</v>
      </c>
      <c r="O393" s="47" t="s">
        <v>247</v>
      </c>
      <c r="P393" s="48" t="s">
        <v>330</v>
      </c>
      <c r="Q393" s="48"/>
      <c r="R393" s="79">
        <v>10000000</v>
      </c>
      <c r="S393" s="79">
        <v>0</v>
      </c>
      <c r="T393" s="79">
        <v>10000000</v>
      </c>
      <c r="U393" s="79">
        <v>0</v>
      </c>
      <c r="V393" s="79">
        <v>0</v>
      </c>
      <c r="W393" s="79">
        <v>0</v>
      </c>
      <c r="X393" s="79">
        <v>0</v>
      </c>
      <c r="Y393" s="79">
        <v>0</v>
      </c>
      <c r="Z393" s="79">
        <v>0</v>
      </c>
      <c r="AA393" s="79">
        <v>0</v>
      </c>
      <c r="AB393" s="79">
        <v>0</v>
      </c>
    </row>
    <row r="394" spans="1:28" ht="15" customHeight="1">
      <c r="A394" s="47" t="s">
        <v>397</v>
      </c>
      <c r="B394" s="48" t="s">
        <v>398</v>
      </c>
      <c r="C394" s="49" t="s">
        <v>331</v>
      </c>
      <c r="D394" s="47" t="s">
        <v>244</v>
      </c>
      <c r="E394" s="47" t="s">
        <v>245</v>
      </c>
      <c r="F394" s="47" t="s">
        <v>245</v>
      </c>
      <c r="G394" s="47" t="s">
        <v>251</v>
      </c>
      <c r="H394" s="47" t="s">
        <v>261</v>
      </c>
      <c r="I394" s="47" t="s">
        <v>261</v>
      </c>
      <c r="J394" s="47"/>
      <c r="K394" s="47"/>
      <c r="L394" s="47"/>
      <c r="M394" s="47" t="s">
        <v>246</v>
      </c>
      <c r="N394" s="47" t="s">
        <v>260</v>
      </c>
      <c r="O394" s="47" t="s">
        <v>247</v>
      </c>
      <c r="P394" s="48" t="s">
        <v>332</v>
      </c>
      <c r="Q394" s="48"/>
      <c r="R394" s="79">
        <v>46000000</v>
      </c>
      <c r="S394" s="79">
        <v>0</v>
      </c>
      <c r="T394" s="79">
        <v>0</v>
      </c>
      <c r="U394" s="79">
        <v>46000000</v>
      </c>
      <c r="V394" s="79">
        <v>0</v>
      </c>
      <c r="W394" s="79">
        <v>15643360</v>
      </c>
      <c r="X394" s="79">
        <v>30356640</v>
      </c>
      <c r="Y394" s="79">
        <v>15643360</v>
      </c>
      <c r="Z394" s="79">
        <v>15643360</v>
      </c>
      <c r="AA394" s="79">
        <v>15643360</v>
      </c>
      <c r="AB394" s="79">
        <v>15643360</v>
      </c>
    </row>
    <row r="395" spans="1:28" ht="15" customHeight="1">
      <c r="A395" s="47" t="s">
        <v>397</v>
      </c>
      <c r="B395" s="48" t="s">
        <v>398</v>
      </c>
      <c r="C395" s="49" t="s">
        <v>358</v>
      </c>
      <c r="D395" s="47" t="s">
        <v>244</v>
      </c>
      <c r="E395" s="47" t="s">
        <v>245</v>
      </c>
      <c r="F395" s="47" t="s">
        <v>245</v>
      </c>
      <c r="G395" s="47" t="s">
        <v>251</v>
      </c>
      <c r="H395" s="47" t="s">
        <v>261</v>
      </c>
      <c r="I395" s="47" t="s">
        <v>263</v>
      </c>
      <c r="J395" s="47"/>
      <c r="K395" s="47"/>
      <c r="L395" s="47"/>
      <c r="M395" s="47" t="s">
        <v>246</v>
      </c>
      <c r="N395" s="47" t="s">
        <v>260</v>
      </c>
      <c r="O395" s="47" t="s">
        <v>247</v>
      </c>
      <c r="P395" s="48" t="s">
        <v>359</v>
      </c>
      <c r="Q395" s="48"/>
      <c r="R395" s="79">
        <v>0</v>
      </c>
      <c r="S395" s="79">
        <v>2100000</v>
      </c>
      <c r="T395" s="79">
        <v>0</v>
      </c>
      <c r="U395" s="79">
        <v>2100000</v>
      </c>
      <c r="V395" s="79">
        <v>0</v>
      </c>
      <c r="W395" s="79">
        <v>2090947</v>
      </c>
      <c r="X395" s="79">
        <v>9053</v>
      </c>
      <c r="Y395" s="79">
        <v>2090947</v>
      </c>
      <c r="Z395" s="79">
        <v>2090947</v>
      </c>
      <c r="AA395" s="79">
        <v>2090947</v>
      </c>
      <c r="AB395" s="79">
        <v>2090947</v>
      </c>
    </row>
    <row r="396" spans="1:28" ht="15" customHeight="1">
      <c r="A396" s="47" t="s">
        <v>397</v>
      </c>
      <c r="B396" s="48" t="s">
        <v>398</v>
      </c>
      <c r="C396" s="49" t="s">
        <v>333</v>
      </c>
      <c r="D396" s="47" t="s">
        <v>244</v>
      </c>
      <c r="E396" s="47" t="s">
        <v>245</v>
      </c>
      <c r="F396" s="47" t="s">
        <v>245</v>
      </c>
      <c r="G396" s="47" t="s">
        <v>251</v>
      </c>
      <c r="H396" s="47" t="s">
        <v>261</v>
      </c>
      <c r="I396" s="47" t="s">
        <v>334</v>
      </c>
      <c r="J396" s="47"/>
      <c r="K396" s="47"/>
      <c r="L396" s="47"/>
      <c r="M396" s="47" t="s">
        <v>246</v>
      </c>
      <c r="N396" s="47" t="s">
        <v>260</v>
      </c>
      <c r="O396" s="47" t="s">
        <v>247</v>
      </c>
      <c r="P396" s="48" t="s">
        <v>335</v>
      </c>
      <c r="Q396" s="48"/>
      <c r="R396" s="79">
        <v>4000000</v>
      </c>
      <c r="S396" s="79">
        <v>0</v>
      </c>
      <c r="T396" s="79">
        <v>0</v>
      </c>
      <c r="U396" s="79">
        <v>4000000</v>
      </c>
      <c r="V396" s="79">
        <v>0</v>
      </c>
      <c r="W396" s="79">
        <v>1271715</v>
      </c>
      <c r="X396" s="79">
        <v>2728285</v>
      </c>
      <c r="Y396" s="79">
        <v>1271715</v>
      </c>
      <c r="Z396" s="79">
        <v>1271715</v>
      </c>
      <c r="AA396" s="79">
        <v>1271715</v>
      </c>
      <c r="AB396" s="79">
        <v>1271715</v>
      </c>
    </row>
    <row r="397" spans="1:28" ht="15" customHeight="1">
      <c r="A397" s="47" t="s">
        <v>397</v>
      </c>
      <c r="B397" s="48" t="s">
        <v>398</v>
      </c>
      <c r="C397" s="49" t="s">
        <v>336</v>
      </c>
      <c r="D397" s="47" t="s">
        <v>244</v>
      </c>
      <c r="E397" s="47" t="s">
        <v>245</v>
      </c>
      <c r="F397" s="47" t="s">
        <v>245</v>
      </c>
      <c r="G397" s="47" t="s">
        <v>251</v>
      </c>
      <c r="H397" s="47" t="s">
        <v>263</v>
      </c>
      <c r="I397" s="47"/>
      <c r="J397" s="47"/>
      <c r="K397" s="47"/>
      <c r="L397" s="47"/>
      <c r="M397" s="47" t="s">
        <v>246</v>
      </c>
      <c r="N397" s="47" t="s">
        <v>260</v>
      </c>
      <c r="O397" s="47" t="s">
        <v>247</v>
      </c>
      <c r="P397" s="48" t="s">
        <v>337</v>
      </c>
      <c r="Q397" s="48"/>
      <c r="R397" s="79">
        <v>29000000</v>
      </c>
      <c r="S397" s="79">
        <v>3000000</v>
      </c>
      <c r="T397" s="79">
        <v>0</v>
      </c>
      <c r="U397" s="79">
        <v>32000000</v>
      </c>
      <c r="V397" s="79">
        <v>0</v>
      </c>
      <c r="W397" s="79">
        <v>14129802</v>
      </c>
      <c r="X397" s="79">
        <v>17870198</v>
      </c>
      <c r="Y397" s="79">
        <v>14129802</v>
      </c>
      <c r="Z397" s="79">
        <v>14129802</v>
      </c>
      <c r="AA397" s="79">
        <v>14129802</v>
      </c>
      <c r="AB397" s="79">
        <v>14129802</v>
      </c>
    </row>
    <row r="398" spans="1:28" ht="15" customHeight="1">
      <c r="A398" s="47" t="s">
        <v>397</v>
      </c>
      <c r="B398" s="48" t="s">
        <v>398</v>
      </c>
      <c r="C398" s="49" t="s">
        <v>370</v>
      </c>
      <c r="D398" s="47" t="s">
        <v>244</v>
      </c>
      <c r="E398" s="47" t="s">
        <v>249</v>
      </c>
      <c r="F398" s="47" t="s">
        <v>249</v>
      </c>
      <c r="G398" s="47" t="s">
        <v>245</v>
      </c>
      <c r="H398" s="47" t="s">
        <v>334</v>
      </c>
      <c r="I398" s="47" t="s">
        <v>334</v>
      </c>
      <c r="J398" s="47"/>
      <c r="K398" s="47"/>
      <c r="L398" s="47"/>
      <c r="M398" s="47" t="s">
        <v>246</v>
      </c>
      <c r="N398" s="47" t="s">
        <v>260</v>
      </c>
      <c r="O398" s="47" t="s">
        <v>247</v>
      </c>
      <c r="P398" s="48" t="s">
        <v>371</v>
      </c>
      <c r="Q398" s="48"/>
      <c r="R398" s="79">
        <v>0</v>
      </c>
      <c r="S398" s="79">
        <v>1000000</v>
      </c>
      <c r="T398" s="79">
        <v>0</v>
      </c>
      <c r="U398" s="79">
        <v>1000000</v>
      </c>
      <c r="V398" s="79">
        <v>0</v>
      </c>
      <c r="W398" s="79">
        <v>1000000</v>
      </c>
      <c r="X398" s="79">
        <v>0</v>
      </c>
      <c r="Y398" s="79">
        <v>0</v>
      </c>
      <c r="Z398" s="79">
        <v>0</v>
      </c>
      <c r="AA398" s="79">
        <v>0</v>
      </c>
      <c r="AB398" s="79">
        <v>0</v>
      </c>
    </row>
    <row r="399" spans="1:28" ht="15" customHeight="1">
      <c r="A399" s="47" t="s">
        <v>397</v>
      </c>
      <c r="B399" s="48" t="s">
        <v>398</v>
      </c>
      <c r="C399" s="49" t="s">
        <v>338</v>
      </c>
      <c r="D399" s="47" t="s">
        <v>244</v>
      </c>
      <c r="E399" s="47" t="s">
        <v>249</v>
      </c>
      <c r="F399" s="47" t="s">
        <v>249</v>
      </c>
      <c r="G399" s="47" t="s">
        <v>249</v>
      </c>
      <c r="H399" s="47" t="s">
        <v>301</v>
      </c>
      <c r="I399" s="47" t="s">
        <v>295</v>
      </c>
      <c r="J399" s="47"/>
      <c r="K399" s="47"/>
      <c r="L399" s="47"/>
      <c r="M399" s="47" t="s">
        <v>253</v>
      </c>
      <c r="N399" s="47" t="s">
        <v>68</v>
      </c>
      <c r="O399" s="47" t="s">
        <v>247</v>
      </c>
      <c r="P399" s="48" t="s">
        <v>339</v>
      </c>
      <c r="Q399" s="48"/>
      <c r="R399" s="79">
        <v>0</v>
      </c>
      <c r="S399" s="79">
        <v>4170000</v>
      </c>
      <c r="T399" s="79">
        <v>0</v>
      </c>
      <c r="U399" s="79">
        <v>4170000</v>
      </c>
      <c r="V399" s="79">
        <v>0</v>
      </c>
      <c r="W399" s="79">
        <v>4170000</v>
      </c>
      <c r="X399" s="79">
        <v>0</v>
      </c>
      <c r="Y399" s="79">
        <v>4110000</v>
      </c>
      <c r="Z399" s="79">
        <v>4110000</v>
      </c>
      <c r="AA399" s="79">
        <v>4110000</v>
      </c>
      <c r="AB399" s="79">
        <v>4110000</v>
      </c>
    </row>
    <row r="400" spans="1:28" ht="15" customHeight="1">
      <c r="A400" s="47" t="s">
        <v>397</v>
      </c>
      <c r="B400" s="48" t="s">
        <v>398</v>
      </c>
      <c r="C400" s="49" t="s">
        <v>340</v>
      </c>
      <c r="D400" s="47" t="s">
        <v>244</v>
      </c>
      <c r="E400" s="47" t="s">
        <v>249</v>
      </c>
      <c r="F400" s="47" t="s">
        <v>249</v>
      </c>
      <c r="G400" s="47" t="s">
        <v>249</v>
      </c>
      <c r="H400" s="47" t="s">
        <v>301</v>
      </c>
      <c r="I400" s="47" t="s">
        <v>307</v>
      </c>
      <c r="J400" s="47"/>
      <c r="K400" s="47"/>
      <c r="L400" s="47"/>
      <c r="M400" s="47" t="s">
        <v>246</v>
      </c>
      <c r="N400" s="47" t="s">
        <v>260</v>
      </c>
      <c r="O400" s="47" t="s">
        <v>247</v>
      </c>
      <c r="P400" s="48" t="s">
        <v>341</v>
      </c>
      <c r="Q400" s="48"/>
      <c r="R400" s="79">
        <v>23200000</v>
      </c>
      <c r="S400" s="79">
        <v>0</v>
      </c>
      <c r="T400" s="79">
        <v>0</v>
      </c>
      <c r="U400" s="79">
        <v>23200000</v>
      </c>
      <c r="V400" s="79">
        <v>0</v>
      </c>
      <c r="W400" s="79">
        <v>23200000</v>
      </c>
      <c r="X400" s="79">
        <v>0</v>
      </c>
      <c r="Y400" s="79">
        <v>14066816</v>
      </c>
      <c r="Z400" s="79">
        <v>14066816</v>
      </c>
      <c r="AA400" s="79">
        <v>14066816</v>
      </c>
      <c r="AB400" s="79">
        <v>14066816</v>
      </c>
    </row>
    <row r="401" spans="1:28" ht="15" customHeight="1">
      <c r="A401" s="47" t="s">
        <v>397</v>
      </c>
      <c r="B401" s="48" t="s">
        <v>398</v>
      </c>
      <c r="C401" s="49" t="s">
        <v>360</v>
      </c>
      <c r="D401" s="47" t="s">
        <v>244</v>
      </c>
      <c r="E401" s="47" t="s">
        <v>249</v>
      </c>
      <c r="F401" s="47" t="s">
        <v>249</v>
      </c>
      <c r="G401" s="47" t="s">
        <v>249</v>
      </c>
      <c r="H401" s="47" t="s">
        <v>304</v>
      </c>
      <c r="I401" s="47" t="s">
        <v>263</v>
      </c>
      <c r="J401" s="47"/>
      <c r="K401" s="47"/>
      <c r="L401" s="47"/>
      <c r="M401" s="47" t="s">
        <v>246</v>
      </c>
      <c r="N401" s="47" t="s">
        <v>260</v>
      </c>
      <c r="O401" s="47" t="s">
        <v>247</v>
      </c>
      <c r="P401" s="48" t="s">
        <v>361</v>
      </c>
      <c r="Q401" s="48"/>
      <c r="R401" s="79">
        <v>30000000</v>
      </c>
      <c r="S401" s="79">
        <v>7984350</v>
      </c>
      <c r="T401" s="79">
        <v>0</v>
      </c>
      <c r="U401" s="79">
        <v>37984350</v>
      </c>
      <c r="V401" s="79">
        <v>0</v>
      </c>
      <c r="W401" s="79">
        <v>30000000</v>
      </c>
      <c r="X401" s="79">
        <v>7984350</v>
      </c>
      <c r="Y401" s="79">
        <v>16208628</v>
      </c>
      <c r="Z401" s="79">
        <v>16208628</v>
      </c>
      <c r="AA401" s="79">
        <v>16208628</v>
      </c>
      <c r="AB401" s="79">
        <v>16208628</v>
      </c>
    </row>
    <row r="402" spans="1:28" ht="15" customHeight="1">
      <c r="A402" s="47" t="s">
        <v>397</v>
      </c>
      <c r="B402" s="48" t="s">
        <v>398</v>
      </c>
      <c r="C402" s="49" t="s">
        <v>360</v>
      </c>
      <c r="D402" s="47" t="s">
        <v>244</v>
      </c>
      <c r="E402" s="47" t="s">
        <v>249</v>
      </c>
      <c r="F402" s="47" t="s">
        <v>249</v>
      </c>
      <c r="G402" s="47" t="s">
        <v>249</v>
      </c>
      <c r="H402" s="47" t="s">
        <v>304</v>
      </c>
      <c r="I402" s="47" t="s">
        <v>263</v>
      </c>
      <c r="J402" s="47"/>
      <c r="K402" s="47"/>
      <c r="L402" s="47"/>
      <c r="M402" s="47" t="s">
        <v>253</v>
      </c>
      <c r="N402" s="47" t="s">
        <v>68</v>
      </c>
      <c r="O402" s="47" t="s">
        <v>247</v>
      </c>
      <c r="P402" s="48" t="s">
        <v>361</v>
      </c>
      <c r="Q402" s="48"/>
      <c r="R402" s="79">
        <v>3800000</v>
      </c>
      <c r="S402" s="79">
        <v>45700000</v>
      </c>
      <c r="T402" s="79">
        <v>0</v>
      </c>
      <c r="U402" s="79">
        <v>49500000</v>
      </c>
      <c r="V402" s="79">
        <v>0</v>
      </c>
      <c r="W402" s="79">
        <v>49500000</v>
      </c>
      <c r="X402" s="79">
        <v>0</v>
      </c>
      <c r="Y402" s="79">
        <v>49500000</v>
      </c>
      <c r="Z402" s="79">
        <v>22500000</v>
      </c>
      <c r="AA402" s="79">
        <v>22500000</v>
      </c>
      <c r="AB402" s="79">
        <v>22500000</v>
      </c>
    </row>
    <row r="403" spans="1:28" ht="15" customHeight="1">
      <c r="A403" s="47" t="s">
        <v>397</v>
      </c>
      <c r="B403" s="48" t="s">
        <v>398</v>
      </c>
      <c r="C403" s="49" t="s">
        <v>342</v>
      </c>
      <c r="D403" s="47" t="s">
        <v>244</v>
      </c>
      <c r="E403" s="47" t="s">
        <v>249</v>
      </c>
      <c r="F403" s="47" t="s">
        <v>249</v>
      </c>
      <c r="G403" s="47" t="s">
        <v>249</v>
      </c>
      <c r="H403" s="47" t="s">
        <v>327</v>
      </c>
      <c r="I403" s="47" t="s">
        <v>295</v>
      </c>
      <c r="J403" s="47"/>
      <c r="K403" s="47"/>
      <c r="L403" s="47"/>
      <c r="M403" s="47" t="s">
        <v>246</v>
      </c>
      <c r="N403" s="47" t="s">
        <v>260</v>
      </c>
      <c r="O403" s="47" t="s">
        <v>247</v>
      </c>
      <c r="P403" s="48" t="s">
        <v>343</v>
      </c>
      <c r="Q403" s="48"/>
      <c r="R403" s="79">
        <v>2800000</v>
      </c>
      <c r="S403" s="79">
        <v>0</v>
      </c>
      <c r="T403" s="79">
        <v>0</v>
      </c>
      <c r="U403" s="79">
        <v>2800000</v>
      </c>
      <c r="V403" s="79">
        <v>0</v>
      </c>
      <c r="W403" s="79">
        <v>2800000</v>
      </c>
      <c r="X403" s="79">
        <v>0</v>
      </c>
      <c r="Y403" s="79">
        <v>1760813</v>
      </c>
      <c r="Z403" s="79">
        <v>1491592</v>
      </c>
      <c r="AA403" s="79">
        <v>1491592</v>
      </c>
      <c r="AB403" s="79">
        <v>1491592</v>
      </c>
    </row>
    <row r="404" spans="1:28" ht="15" customHeight="1">
      <c r="A404" s="47" t="s">
        <v>397</v>
      </c>
      <c r="B404" s="48" t="s">
        <v>398</v>
      </c>
      <c r="C404" s="49" t="s">
        <v>344</v>
      </c>
      <c r="D404" s="47" t="s">
        <v>244</v>
      </c>
      <c r="E404" s="47" t="s">
        <v>249</v>
      </c>
      <c r="F404" s="47" t="s">
        <v>249</v>
      </c>
      <c r="G404" s="47" t="s">
        <v>249</v>
      </c>
      <c r="H404" s="47" t="s">
        <v>307</v>
      </c>
      <c r="I404" s="47" t="s">
        <v>295</v>
      </c>
      <c r="J404" s="47"/>
      <c r="K404" s="47"/>
      <c r="L404" s="47"/>
      <c r="M404" s="47" t="s">
        <v>246</v>
      </c>
      <c r="N404" s="47" t="s">
        <v>260</v>
      </c>
      <c r="O404" s="47" t="s">
        <v>247</v>
      </c>
      <c r="P404" s="48" t="s">
        <v>345</v>
      </c>
      <c r="Q404" s="48"/>
      <c r="R404" s="79">
        <v>1200000</v>
      </c>
      <c r="S404" s="79">
        <v>500000</v>
      </c>
      <c r="T404" s="79">
        <v>0</v>
      </c>
      <c r="U404" s="79">
        <v>1700000</v>
      </c>
      <c r="V404" s="79">
        <v>0</v>
      </c>
      <c r="W404" s="79">
        <v>1600000</v>
      </c>
      <c r="X404" s="79">
        <v>100000</v>
      </c>
      <c r="Y404" s="79">
        <v>1296520</v>
      </c>
      <c r="Z404" s="79">
        <v>1296520</v>
      </c>
      <c r="AA404" s="79">
        <v>1296520</v>
      </c>
      <c r="AB404" s="79">
        <v>1296520</v>
      </c>
    </row>
    <row r="405" spans="1:28" ht="15" customHeight="1">
      <c r="A405" s="47" t="s">
        <v>397</v>
      </c>
      <c r="B405" s="48" t="s">
        <v>398</v>
      </c>
      <c r="C405" s="49" t="s">
        <v>346</v>
      </c>
      <c r="D405" s="47" t="s">
        <v>244</v>
      </c>
      <c r="E405" s="47" t="s">
        <v>249</v>
      </c>
      <c r="F405" s="47" t="s">
        <v>249</v>
      </c>
      <c r="G405" s="47" t="s">
        <v>249</v>
      </c>
      <c r="H405" s="47" t="s">
        <v>310</v>
      </c>
      <c r="I405" s="47"/>
      <c r="J405" s="47"/>
      <c r="K405" s="47"/>
      <c r="L405" s="47"/>
      <c r="M405" s="47" t="s">
        <v>246</v>
      </c>
      <c r="N405" s="47" t="s">
        <v>260</v>
      </c>
      <c r="O405" s="47" t="s">
        <v>247</v>
      </c>
      <c r="P405" s="48" t="s">
        <v>347</v>
      </c>
      <c r="Q405" s="48"/>
      <c r="R405" s="79">
        <v>0</v>
      </c>
      <c r="S405" s="79">
        <v>543092</v>
      </c>
      <c r="T405" s="79">
        <v>0</v>
      </c>
      <c r="U405" s="79">
        <v>543092</v>
      </c>
      <c r="V405" s="79">
        <v>0</v>
      </c>
      <c r="W405" s="79">
        <v>543092</v>
      </c>
      <c r="X405" s="79">
        <v>0</v>
      </c>
      <c r="Y405" s="79">
        <v>0</v>
      </c>
      <c r="Z405" s="79">
        <v>0</v>
      </c>
      <c r="AA405" s="79">
        <v>0</v>
      </c>
      <c r="AB405" s="79">
        <v>0</v>
      </c>
    </row>
    <row r="406" spans="1:28" ht="15" customHeight="1">
      <c r="A406" s="47" t="s">
        <v>397</v>
      </c>
      <c r="B406" s="48" t="s">
        <v>398</v>
      </c>
      <c r="C406" s="49" t="s">
        <v>346</v>
      </c>
      <c r="D406" s="47" t="s">
        <v>244</v>
      </c>
      <c r="E406" s="47" t="s">
        <v>249</v>
      </c>
      <c r="F406" s="47" t="s">
        <v>249</v>
      </c>
      <c r="G406" s="47" t="s">
        <v>249</v>
      </c>
      <c r="H406" s="47" t="s">
        <v>310</v>
      </c>
      <c r="I406" s="47"/>
      <c r="J406" s="47"/>
      <c r="K406" s="47"/>
      <c r="L406" s="47"/>
      <c r="M406" s="47" t="s">
        <v>253</v>
      </c>
      <c r="N406" s="47" t="s">
        <v>68</v>
      </c>
      <c r="O406" s="47" t="s">
        <v>247</v>
      </c>
      <c r="P406" s="48" t="s">
        <v>347</v>
      </c>
      <c r="Q406" s="48"/>
      <c r="R406" s="79">
        <v>0</v>
      </c>
      <c r="S406" s="79">
        <v>144317</v>
      </c>
      <c r="T406" s="79">
        <v>0</v>
      </c>
      <c r="U406" s="79">
        <v>144317</v>
      </c>
      <c r="V406" s="79">
        <v>0</v>
      </c>
      <c r="W406" s="79">
        <v>144317</v>
      </c>
      <c r="X406" s="79">
        <v>0</v>
      </c>
      <c r="Y406" s="79">
        <v>144317</v>
      </c>
      <c r="Z406" s="79">
        <v>144317</v>
      </c>
      <c r="AA406" s="79">
        <v>144317</v>
      </c>
      <c r="AB406" s="79">
        <v>144317</v>
      </c>
    </row>
    <row r="407" spans="1:28" ht="15" customHeight="1">
      <c r="A407" s="47" t="s">
        <v>397</v>
      </c>
      <c r="B407" s="48" t="s">
        <v>398</v>
      </c>
      <c r="C407" s="49" t="s">
        <v>348</v>
      </c>
      <c r="D407" s="47" t="s">
        <v>244</v>
      </c>
      <c r="E407" s="47" t="s">
        <v>251</v>
      </c>
      <c r="F407" s="47" t="s">
        <v>257</v>
      </c>
      <c r="G407" s="47" t="s">
        <v>249</v>
      </c>
      <c r="H407" s="47" t="s">
        <v>258</v>
      </c>
      <c r="I407" s="47" t="s">
        <v>261</v>
      </c>
      <c r="J407" s="47"/>
      <c r="K407" s="47"/>
      <c r="L407" s="47"/>
      <c r="M407" s="47" t="s">
        <v>246</v>
      </c>
      <c r="N407" s="47" t="s">
        <v>260</v>
      </c>
      <c r="O407" s="47" t="s">
        <v>247</v>
      </c>
      <c r="P407" s="48" t="s">
        <v>349</v>
      </c>
      <c r="Q407" s="48"/>
      <c r="R407" s="79">
        <v>0</v>
      </c>
      <c r="S407" s="79">
        <v>4793253</v>
      </c>
      <c r="T407" s="79">
        <v>0</v>
      </c>
      <c r="U407" s="79">
        <v>4793253</v>
      </c>
      <c r="V407" s="79">
        <v>0</v>
      </c>
      <c r="W407" s="79">
        <v>1366182</v>
      </c>
      <c r="X407" s="79">
        <v>3427071</v>
      </c>
      <c r="Y407" s="79">
        <v>1366182</v>
      </c>
      <c r="Z407" s="79">
        <v>972708</v>
      </c>
      <c r="AA407" s="79">
        <v>972708</v>
      </c>
      <c r="AB407" s="79">
        <v>972708</v>
      </c>
    </row>
    <row r="408" spans="1:28" ht="15" customHeight="1">
      <c r="A408" s="47" t="s">
        <v>397</v>
      </c>
      <c r="B408" s="48" t="s">
        <v>398</v>
      </c>
      <c r="C408" s="49" t="s">
        <v>350</v>
      </c>
      <c r="D408" s="47" t="s">
        <v>244</v>
      </c>
      <c r="E408" s="47" t="s">
        <v>265</v>
      </c>
      <c r="F408" s="47" t="s">
        <v>245</v>
      </c>
      <c r="G408" s="47" t="s">
        <v>249</v>
      </c>
      <c r="H408" s="47" t="s">
        <v>261</v>
      </c>
      <c r="I408" s="47"/>
      <c r="J408" s="47"/>
      <c r="K408" s="47"/>
      <c r="L408" s="47"/>
      <c r="M408" s="47" t="s">
        <v>246</v>
      </c>
      <c r="N408" s="47" t="s">
        <v>260</v>
      </c>
      <c r="O408" s="47" t="s">
        <v>247</v>
      </c>
      <c r="P408" s="48" t="s">
        <v>351</v>
      </c>
      <c r="Q408" s="48"/>
      <c r="R408" s="79">
        <v>0</v>
      </c>
      <c r="S408" s="79">
        <v>9898547</v>
      </c>
      <c r="T408" s="79">
        <v>0</v>
      </c>
      <c r="U408" s="79">
        <v>9898547</v>
      </c>
      <c r="V408" s="79">
        <v>0</v>
      </c>
      <c r="W408" s="79">
        <v>9898547</v>
      </c>
      <c r="X408" s="79">
        <v>0</v>
      </c>
      <c r="Y408" s="79">
        <v>9898547</v>
      </c>
      <c r="Z408" s="79">
        <v>9898547</v>
      </c>
      <c r="AA408" s="79">
        <v>9898547</v>
      </c>
      <c r="AB408" s="79">
        <v>9898547</v>
      </c>
    </row>
    <row r="409" spans="1:28" ht="15" customHeight="1">
      <c r="A409" s="47" t="s">
        <v>399</v>
      </c>
      <c r="B409" s="48" t="s">
        <v>400</v>
      </c>
      <c r="C409" s="49" t="s">
        <v>292</v>
      </c>
      <c r="D409" s="47" t="s">
        <v>244</v>
      </c>
      <c r="E409" s="47" t="s">
        <v>245</v>
      </c>
      <c r="F409" s="47" t="s">
        <v>245</v>
      </c>
      <c r="G409" s="47" t="s">
        <v>245</v>
      </c>
      <c r="H409" s="47" t="s">
        <v>261</v>
      </c>
      <c r="I409" s="47" t="s">
        <v>261</v>
      </c>
      <c r="J409" s="47"/>
      <c r="K409" s="47"/>
      <c r="L409" s="47"/>
      <c r="M409" s="47" t="s">
        <v>246</v>
      </c>
      <c r="N409" s="47" t="s">
        <v>260</v>
      </c>
      <c r="O409" s="47" t="s">
        <v>247</v>
      </c>
      <c r="P409" s="48" t="s">
        <v>293</v>
      </c>
      <c r="Q409" s="48"/>
      <c r="R409" s="79">
        <v>582000000</v>
      </c>
      <c r="S409" s="79">
        <v>0</v>
      </c>
      <c r="T409" s="79">
        <v>0</v>
      </c>
      <c r="U409" s="79">
        <v>582000000</v>
      </c>
      <c r="V409" s="79">
        <v>0</v>
      </c>
      <c r="W409" s="79">
        <v>283514819</v>
      </c>
      <c r="X409" s="79">
        <v>298485181</v>
      </c>
      <c r="Y409" s="79">
        <v>283514819</v>
      </c>
      <c r="Z409" s="79">
        <v>283514819</v>
      </c>
      <c r="AA409" s="79">
        <v>283514819</v>
      </c>
      <c r="AB409" s="79">
        <v>283514819</v>
      </c>
    </row>
    <row r="410" spans="1:28" ht="15" customHeight="1">
      <c r="A410" s="47" t="s">
        <v>399</v>
      </c>
      <c r="B410" s="48" t="s">
        <v>400</v>
      </c>
      <c r="C410" s="49" t="s">
        <v>294</v>
      </c>
      <c r="D410" s="47" t="s">
        <v>244</v>
      </c>
      <c r="E410" s="47" t="s">
        <v>245</v>
      </c>
      <c r="F410" s="47" t="s">
        <v>245</v>
      </c>
      <c r="G410" s="47" t="s">
        <v>245</v>
      </c>
      <c r="H410" s="47" t="s">
        <v>261</v>
      </c>
      <c r="I410" s="47" t="s">
        <v>295</v>
      </c>
      <c r="J410" s="47"/>
      <c r="K410" s="47"/>
      <c r="L410" s="47"/>
      <c r="M410" s="47" t="s">
        <v>246</v>
      </c>
      <c r="N410" s="47" t="s">
        <v>260</v>
      </c>
      <c r="O410" s="47" t="s">
        <v>247</v>
      </c>
      <c r="P410" s="48" t="s">
        <v>296</v>
      </c>
      <c r="Q410" s="48"/>
      <c r="R410" s="79">
        <v>11000000</v>
      </c>
      <c r="S410" s="79">
        <v>0</v>
      </c>
      <c r="T410" s="79">
        <v>0</v>
      </c>
      <c r="U410" s="79">
        <v>11000000</v>
      </c>
      <c r="V410" s="79">
        <v>0</v>
      </c>
      <c r="W410" s="79">
        <v>6336595</v>
      </c>
      <c r="X410" s="79">
        <v>4663405</v>
      </c>
      <c r="Y410" s="79">
        <v>6336595</v>
      </c>
      <c r="Z410" s="79">
        <v>6336595</v>
      </c>
      <c r="AA410" s="79">
        <v>6336595</v>
      </c>
      <c r="AB410" s="79">
        <v>6336595</v>
      </c>
    </row>
    <row r="411" spans="1:28" ht="15" customHeight="1">
      <c r="A411" s="47" t="s">
        <v>399</v>
      </c>
      <c r="B411" s="48" t="s">
        <v>400</v>
      </c>
      <c r="C411" s="49" t="s">
        <v>297</v>
      </c>
      <c r="D411" s="47" t="s">
        <v>244</v>
      </c>
      <c r="E411" s="47" t="s">
        <v>245</v>
      </c>
      <c r="F411" s="47" t="s">
        <v>245</v>
      </c>
      <c r="G411" s="47" t="s">
        <v>245</v>
      </c>
      <c r="H411" s="47" t="s">
        <v>261</v>
      </c>
      <c r="I411" s="47" t="s">
        <v>298</v>
      </c>
      <c r="J411" s="47"/>
      <c r="K411" s="47"/>
      <c r="L411" s="47"/>
      <c r="M411" s="47" t="s">
        <v>246</v>
      </c>
      <c r="N411" s="47" t="s">
        <v>260</v>
      </c>
      <c r="O411" s="47" t="s">
        <v>247</v>
      </c>
      <c r="P411" s="48" t="s">
        <v>299</v>
      </c>
      <c r="Q411" s="48"/>
      <c r="R411" s="79">
        <v>9158000</v>
      </c>
      <c r="S411" s="79">
        <v>0</v>
      </c>
      <c r="T411" s="79">
        <v>9158000</v>
      </c>
      <c r="U411" s="79">
        <v>0</v>
      </c>
      <c r="V411" s="79">
        <v>0</v>
      </c>
      <c r="W411" s="79">
        <v>0</v>
      </c>
      <c r="X411" s="79">
        <v>0</v>
      </c>
      <c r="Y411" s="79">
        <v>0</v>
      </c>
      <c r="Z411" s="79">
        <v>0</v>
      </c>
      <c r="AA411" s="79">
        <v>0</v>
      </c>
      <c r="AB411" s="79">
        <v>0</v>
      </c>
    </row>
    <row r="412" spans="1:28" ht="15" customHeight="1">
      <c r="A412" s="47" t="s">
        <v>399</v>
      </c>
      <c r="B412" s="48" t="s">
        <v>400</v>
      </c>
      <c r="C412" s="49" t="s">
        <v>300</v>
      </c>
      <c r="D412" s="47" t="s">
        <v>244</v>
      </c>
      <c r="E412" s="47" t="s">
        <v>245</v>
      </c>
      <c r="F412" s="47" t="s">
        <v>245</v>
      </c>
      <c r="G412" s="47" t="s">
        <v>245</v>
      </c>
      <c r="H412" s="47" t="s">
        <v>261</v>
      </c>
      <c r="I412" s="47" t="s">
        <v>301</v>
      </c>
      <c r="J412" s="47"/>
      <c r="K412" s="47"/>
      <c r="L412" s="47"/>
      <c r="M412" s="47" t="s">
        <v>246</v>
      </c>
      <c r="N412" s="47" t="s">
        <v>260</v>
      </c>
      <c r="O412" s="47" t="s">
        <v>247</v>
      </c>
      <c r="P412" s="48" t="s">
        <v>302</v>
      </c>
      <c r="Q412" s="48"/>
      <c r="R412" s="79">
        <v>57000000</v>
      </c>
      <c r="S412" s="79">
        <v>0</v>
      </c>
      <c r="T412" s="79">
        <v>1865444</v>
      </c>
      <c r="U412" s="79">
        <v>55134556</v>
      </c>
      <c r="V412" s="79">
        <v>0</v>
      </c>
      <c r="W412" s="79">
        <v>55134556</v>
      </c>
      <c r="X412" s="79">
        <v>0</v>
      </c>
      <c r="Y412" s="79">
        <v>55134556</v>
      </c>
      <c r="Z412" s="79">
        <v>55134556</v>
      </c>
      <c r="AA412" s="79">
        <v>55134556</v>
      </c>
      <c r="AB412" s="79">
        <v>55134556</v>
      </c>
    </row>
    <row r="413" spans="1:28" ht="15" customHeight="1">
      <c r="A413" s="47" t="s">
        <v>399</v>
      </c>
      <c r="B413" s="48" t="s">
        <v>400</v>
      </c>
      <c r="C413" s="49" t="s">
        <v>303</v>
      </c>
      <c r="D413" s="47" t="s">
        <v>244</v>
      </c>
      <c r="E413" s="47" t="s">
        <v>245</v>
      </c>
      <c r="F413" s="47" t="s">
        <v>245</v>
      </c>
      <c r="G413" s="47" t="s">
        <v>245</v>
      </c>
      <c r="H413" s="47" t="s">
        <v>261</v>
      </c>
      <c r="I413" s="47" t="s">
        <v>304</v>
      </c>
      <c r="J413" s="47"/>
      <c r="K413" s="47"/>
      <c r="L413" s="47"/>
      <c r="M413" s="47" t="s">
        <v>246</v>
      </c>
      <c r="N413" s="47" t="s">
        <v>260</v>
      </c>
      <c r="O413" s="47" t="s">
        <v>247</v>
      </c>
      <c r="P413" s="48" t="s">
        <v>305</v>
      </c>
      <c r="Q413" s="48"/>
      <c r="R413" s="79">
        <v>21000000</v>
      </c>
      <c r="S413" s="79">
        <v>0</v>
      </c>
      <c r="T413" s="79">
        <v>0</v>
      </c>
      <c r="U413" s="79">
        <v>21000000</v>
      </c>
      <c r="V413" s="79">
        <v>0</v>
      </c>
      <c r="W413" s="79">
        <v>8353906</v>
      </c>
      <c r="X413" s="79">
        <v>12646094</v>
      </c>
      <c r="Y413" s="79">
        <v>8353906</v>
      </c>
      <c r="Z413" s="79">
        <v>8353906</v>
      </c>
      <c r="AA413" s="79">
        <v>8353906</v>
      </c>
      <c r="AB413" s="79">
        <v>8353906</v>
      </c>
    </row>
    <row r="414" spans="1:28" ht="15" customHeight="1">
      <c r="A414" s="47" t="s">
        <v>399</v>
      </c>
      <c r="B414" s="48" t="s">
        <v>400</v>
      </c>
      <c r="C414" s="49" t="s">
        <v>306</v>
      </c>
      <c r="D414" s="47" t="s">
        <v>244</v>
      </c>
      <c r="E414" s="47" t="s">
        <v>245</v>
      </c>
      <c r="F414" s="47" t="s">
        <v>245</v>
      </c>
      <c r="G414" s="47" t="s">
        <v>245</v>
      </c>
      <c r="H414" s="47" t="s">
        <v>261</v>
      </c>
      <c r="I414" s="47" t="s">
        <v>307</v>
      </c>
      <c r="J414" s="47"/>
      <c r="K414" s="47"/>
      <c r="L414" s="47"/>
      <c r="M414" s="47" t="s">
        <v>246</v>
      </c>
      <c r="N414" s="47" t="s">
        <v>260</v>
      </c>
      <c r="O414" s="47" t="s">
        <v>247</v>
      </c>
      <c r="P414" s="48" t="s">
        <v>308</v>
      </c>
      <c r="Q414" s="48"/>
      <c r="R414" s="79">
        <v>73000000</v>
      </c>
      <c r="S414" s="79">
        <v>0</v>
      </c>
      <c r="T414" s="79">
        <v>0</v>
      </c>
      <c r="U414" s="79">
        <v>73000000</v>
      </c>
      <c r="V414" s="79">
        <v>0</v>
      </c>
      <c r="W414" s="79">
        <v>0</v>
      </c>
      <c r="X414" s="79">
        <v>73000000</v>
      </c>
      <c r="Y414" s="79">
        <v>0</v>
      </c>
      <c r="Z414" s="79">
        <v>0</v>
      </c>
      <c r="AA414" s="79">
        <v>0</v>
      </c>
      <c r="AB414" s="79">
        <v>0</v>
      </c>
    </row>
    <row r="415" spans="1:28" ht="15" customHeight="1">
      <c r="A415" s="47" t="s">
        <v>399</v>
      </c>
      <c r="B415" s="48" t="s">
        <v>400</v>
      </c>
      <c r="C415" s="49" t="s">
        <v>309</v>
      </c>
      <c r="D415" s="47" t="s">
        <v>244</v>
      </c>
      <c r="E415" s="47" t="s">
        <v>245</v>
      </c>
      <c r="F415" s="47" t="s">
        <v>245</v>
      </c>
      <c r="G415" s="47" t="s">
        <v>245</v>
      </c>
      <c r="H415" s="47" t="s">
        <v>261</v>
      </c>
      <c r="I415" s="47" t="s">
        <v>310</v>
      </c>
      <c r="J415" s="47"/>
      <c r="K415" s="47"/>
      <c r="L415" s="47"/>
      <c r="M415" s="47" t="s">
        <v>246</v>
      </c>
      <c r="N415" s="47" t="s">
        <v>260</v>
      </c>
      <c r="O415" s="47" t="s">
        <v>247</v>
      </c>
      <c r="P415" s="48" t="s">
        <v>311</v>
      </c>
      <c r="Q415" s="48"/>
      <c r="R415" s="79">
        <v>32000000</v>
      </c>
      <c r="S415" s="79">
        <v>0</v>
      </c>
      <c r="T415" s="79">
        <v>0</v>
      </c>
      <c r="U415" s="79">
        <v>32000000</v>
      </c>
      <c r="V415" s="79">
        <v>0</v>
      </c>
      <c r="W415" s="79">
        <v>14893283</v>
      </c>
      <c r="X415" s="79">
        <v>17106717</v>
      </c>
      <c r="Y415" s="79">
        <v>14893283</v>
      </c>
      <c r="Z415" s="79">
        <v>14893283</v>
      </c>
      <c r="AA415" s="79">
        <v>14893283</v>
      </c>
      <c r="AB415" s="79">
        <v>14893283</v>
      </c>
    </row>
    <row r="416" spans="1:28" ht="15" customHeight="1">
      <c r="A416" s="47" t="s">
        <v>399</v>
      </c>
      <c r="B416" s="48" t="s">
        <v>400</v>
      </c>
      <c r="C416" s="49" t="s">
        <v>312</v>
      </c>
      <c r="D416" s="47" t="s">
        <v>244</v>
      </c>
      <c r="E416" s="47" t="s">
        <v>245</v>
      </c>
      <c r="F416" s="47" t="s">
        <v>245</v>
      </c>
      <c r="G416" s="47" t="s">
        <v>245</v>
      </c>
      <c r="H416" s="47" t="s">
        <v>261</v>
      </c>
      <c r="I416" s="47" t="s">
        <v>258</v>
      </c>
      <c r="J416" s="47"/>
      <c r="K416" s="47"/>
      <c r="L416" s="47"/>
      <c r="M416" s="47" t="s">
        <v>246</v>
      </c>
      <c r="N416" s="47" t="s">
        <v>260</v>
      </c>
      <c r="O416" s="47" t="s">
        <v>247</v>
      </c>
      <c r="P416" s="48" t="s">
        <v>313</v>
      </c>
      <c r="Q416" s="48"/>
      <c r="R416" s="79">
        <v>9000000</v>
      </c>
      <c r="S416" s="79">
        <v>5177002</v>
      </c>
      <c r="T416" s="79">
        <v>0</v>
      </c>
      <c r="U416" s="79">
        <v>14177002</v>
      </c>
      <c r="V416" s="79">
        <v>0</v>
      </c>
      <c r="W416" s="79">
        <v>10205390</v>
      </c>
      <c r="X416" s="79">
        <v>3971612</v>
      </c>
      <c r="Y416" s="79">
        <v>10205390</v>
      </c>
      <c r="Z416" s="79">
        <v>10205390</v>
      </c>
      <c r="AA416" s="79">
        <v>10205390</v>
      </c>
      <c r="AB416" s="79">
        <v>10205390</v>
      </c>
    </row>
    <row r="417" spans="1:28" ht="15" customHeight="1">
      <c r="A417" s="47" t="s">
        <v>399</v>
      </c>
      <c r="B417" s="48" t="s">
        <v>400</v>
      </c>
      <c r="C417" s="49" t="s">
        <v>314</v>
      </c>
      <c r="D417" s="47" t="s">
        <v>244</v>
      </c>
      <c r="E417" s="47" t="s">
        <v>245</v>
      </c>
      <c r="F417" s="47" t="s">
        <v>245</v>
      </c>
      <c r="G417" s="47" t="s">
        <v>249</v>
      </c>
      <c r="H417" s="47" t="s">
        <v>261</v>
      </c>
      <c r="I417" s="47"/>
      <c r="J417" s="47"/>
      <c r="K417" s="47"/>
      <c r="L417" s="47"/>
      <c r="M417" s="47" t="s">
        <v>246</v>
      </c>
      <c r="N417" s="47" t="s">
        <v>260</v>
      </c>
      <c r="O417" s="47" t="s">
        <v>247</v>
      </c>
      <c r="P417" s="48" t="s">
        <v>315</v>
      </c>
      <c r="Q417" s="48"/>
      <c r="R417" s="79">
        <v>78000000</v>
      </c>
      <c r="S417" s="79">
        <v>0</v>
      </c>
      <c r="T417" s="79">
        <v>0</v>
      </c>
      <c r="U417" s="79">
        <v>78000000</v>
      </c>
      <c r="V417" s="79">
        <v>0</v>
      </c>
      <c r="W417" s="79">
        <v>36460100</v>
      </c>
      <c r="X417" s="79">
        <v>41539900</v>
      </c>
      <c r="Y417" s="79">
        <v>36460100</v>
      </c>
      <c r="Z417" s="79">
        <v>36460100</v>
      </c>
      <c r="AA417" s="79">
        <v>36460100</v>
      </c>
      <c r="AB417" s="79">
        <v>36460100</v>
      </c>
    </row>
    <row r="418" spans="1:28" ht="15" customHeight="1">
      <c r="A418" s="47" t="s">
        <v>399</v>
      </c>
      <c r="B418" s="48" t="s">
        <v>400</v>
      </c>
      <c r="C418" s="49" t="s">
        <v>316</v>
      </c>
      <c r="D418" s="47" t="s">
        <v>244</v>
      </c>
      <c r="E418" s="47" t="s">
        <v>245</v>
      </c>
      <c r="F418" s="47" t="s">
        <v>245</v>
      </c>
      <c r="G418" s="47" t="s">
        <v>249</v>
      </c>
      <c r="H418" s="47" t="s">
        <v>263</v>
      </c>
      <c r="I418" s="47"/>
      <c r="J418" s="47"/>
      <c r="K418" s="47"/>
      <c r="L418" s="47"/>
      <c r="M418" s="47" t="s">
        <v>246</v>
      </c>
      <c r="N418" s="47" t="s">
        <v>260</v>
      </c>
      <c r="O418" s="47" t="s">
        <v>247</v>
      </c>
      <c r="P418" s="48" t="s">
        <v>317</v>
      </c>
      <c r="Q418" s="48"/>
      <c r="R418" s="79">
        <v>54000000</v>
      </c>
      <c r="S418" s="79">
        <v>0</v>
      </c>
      <c r="T418" s="79">
        <v>0</v>
      </c>
      <c r="U418" s="79">
        <v>54000000</v>
      </c>
      <c r="V418" s="79">
        <v>0</v>
      </c>
      <c r="W418" s="79">
        <v>25828700</v>
      </c>
      <c r="X418" s="79">
        <v>28171300</v>
      </c>
      <c r="Y418" s="79">
        <v>25828700</v>
      </c>
      <c r="Z418" s="79">
        <v>25828700</v>
      </c>
      <c r="AA418" s="79">
        <v>25828700</v>
      </c>
      <c r="AB418" s="79">
        <v>25828700</v>
      </c>
    </row>
    <row r="419" spans="1:28" ht="15" customHeight="1">
      <c r="A419" s="47" t="s">
        <v>399</v>
      </c>
      <c r="B419" s="48" t="s">
        <v>400</v>
      </c>
      <c r="C419" s="49" t="s">
        <v>318</v>
      </c>
      <c r="D419" s="47" t="s">
        <v>244</v>
      </c>
      <c r="E419" s="47" t="s">
        <v>245</v>
      </c>
      <c r="F419" s="47" t="s">
        <v>245</v>
      </c>
      <c r="G419" s="47" t="s">
        <v>249</v>
      </c>
      <c r="H419" s="47" t="s">
        <v>295</v>
      </c>
      <c r="I419" s="47"/>
      <c r="J419" s="47"/>
      <c r="K419" s="47"/>
      <c r="L419" s="47"/>
      <c r="M419" s="47" t="s">
        <v>246</v>
      </c>
      <c r="N419" s="47" t="s">
        <v>260</v>
      </c>
      <c r="O419" s="47" t="s">
        <v>247</v>
      </c>
      <c r="P419" s="48" t="s">
        <v>319</v>
      </c>
      <c r="Q419" s="48"/>
      <c r="R419" s="79">
        <v>31000000</v>
      </c>
      <c r="S419" s="79">
        <v>0</v>
      </c>
      <c r="T419" s="79">
        <v>0</v>
      </c>
      <c r="U419" s="79">
        <v>31000000</v>
      </c>
      <c r="V419" s="79">
        <v>0</v>
      </c>
      <c r="W419" s="79">
        <v>15636100</v>
      </c>
      <c r="X419" s="79">
        <v>15363900</v>
      </c>
      <c r="Y419" s="79">
        <v>15636100</v>
      </c>
      <c r="Z419" s="79">
        <v>15636100</v>
      </c>
      <c r="AA419" s="79">
        <v>15636100</v>
      </c>
      <c r="AB419" s="79">
        <v>15636100</v>
      </c>
    </row>
    <row r="420" spans="1:28" ht="15" customHeight="1">
      <c r="A420" s="47" t="s">
        <v>399</v>
      </c>
      <c r="B420" s="48" t="s">
        <v>400</v>
      </c>
      <c r="C420" s="49" t="s">
        <v>320</v>
      </c>
      <c r="D420" s="47" t="s">
        <v>244</v>
      </c>
      <c r="E420" s="47" t="s">
        <v>245</v>
      </c>
      <c r="F420" s="47" t="s">
        <v>245</v>
      </c>
      <c r="G420" s="47" t="s">
        <v>249</v>
      </c>
      <c r="H420" s="47" t="s">
        <v>298</v>
      </c>
      <c r="I420" s="47"/>
      <c r="J420" s="47"/>
      <c r="K420" s="47"/>
      <c r="L420" s="47"/>
      <c r="M420" s="47" t="s">
        <v>246</v>
      </c>
      <c r="N420" s="47" t="s">
        <v>260</v>
      </c>
      <c r="O420" s="47" t="s">
        <v>247</v>
      </c>
      <c r="P420" s="48" t="s">
        <v>321</v>
      </c>
      <c r="Q420" s="48"/>
      <c r="R420" s="79">
        <v>7000000</v>
      </c>
      <c r="S420" s="79">
        <v>0</v>
      </c>
      <c r="T420" s="79">
        <v>0</v>
      </c>
      <c r="U420" s="79">
        <v>7000000</v>
      </c>
      <c r="V420" s="79">
        <v>0</v>
      </c>
      <c r="W420" s="79">
        <v>3513800</v>
      </c>
      <c r="X420" s="79">
        <v>3486200</v>
      </c>
      <c r="Y420" s="79">
        <v>3513800</v>
      </c>
      <c r="Z420" s="79">
        <v>3513800</v>
      </c>
      <c r="AA420" s="79">
        <v>3513800</v>
      </c>
      <c r="AB420" s="79">
        <v>3513800</v>
      </c>
    </row>
    <row r="421" spans="1:28" ht="15" customHeight="1">
      <c r="A421" s="47" t="s">
        <v>399</v>
      </c>
      <c r="B421" s="48" t="s">
        <v>400</v>
      </c>
      <c r="C421" s="49" t="s">
        <v>322</v>
      </c>
      <c r="D421" s="47" t="s">
        <v>244</v>
      </c>
      <c r="E421" s="47" t="s">
        <v>245</v>
      </c>
      <c r="F421" s="47" t="s">
        <v>245</v>
      </c>
      <c r="G421" s="47" t="s">
        <v>249</v>
      </c>
      <c r="H421" s="47" t="s">
        <v>301</v>
      </c>
      <c r="I421" s="47"/>
      <c r="J421" s="47"/>
      <c r="K421" s="47"/>
      <c r="L421" s="47"/>
      <c r="M421" s="47" t="s">
        <v>246</v>
      </c>
      <c r="N421" s="47" t="s">
        <v>260</v>
      </c>
      <c r="O421" s="47" t="s">
        <v>247</v>
      </c>
      <c r="P421" s="48" t="s">
        <v>323</v>
      </c>
      <c r="Q421" s="48"/>
      <c r="R421" s="79">
        <v>23000000</v>
      </c>
      <c r="S421" s="79">
        <v>0</v>
      </c>
      <c r="T421" s="79">
        <v>0</v>
      </c>
      <c r="U421" s="79">
        <v>23000000</v>
      </c>
      <c r="V421" s="79">
        <v>0</v>
      </c>
      <c r="W421" s="79">
        <v>11730700</v>
      </c>
      <c r="X421" s="79">
        <v>11269300</v>
      </c>
      <c r="Y421" s="79">
        <v>11730700</v>
      </c>
      <c r="Z421" s="79">
        <v>11730700</v>
      </c>
      <c r="AA421" s="79">
        <v>11730700</v>
      </c>
      <c r="AB421" s="79">
        <v>11730700</v>
      </c>
    </row>
    <row r="422" spans="1:28" ht="15" customHeight="1">
      <c r="A422" s="47" t="s">
        <v>399</v>
      </c>
      <c r="B422" s="48" t="s">
        <v>400</v>
      </c>
      <c r="C422" s="49" t="s">
        <v>324</v>
      </c>
      <c r="D422" s="47" t="s">
        <v>244</v>
      </c>
      <c r="E422" s="47" t="s">
        <v>245</v>
      </c>
      <c r="F422" s="47" t="s">
        <v>245</v>
      </c>
      <c r="G422" s="47" t="s">
        <v>249</v>
      </c>
      <c r="H422" s="47" t="s">
        <v>304</v>
      </c>
      <c r="I422" s="47"/>
      <c r="J422" s="47"/>
      <c r="K422" s="47"/>
      <c r="L422" s="47"/>
      <c r="M422" s="47" t="s">
        <v>246</v>
      </c>
      <c r="N422" s="47" t="s">
        <v>260</v>
      </c>
      <c r="O422" s="47" t="s">
        <v>247</v>
      </c>
      <c r="P422" s="48" t="s">
        <v>325</v>
      </c>
      <c r="Q422" s="48"/>
      <c r="R422" s="79">
        <v>3000000</v>
      </c>
      <c r="S422" s="79">
        <v>9000000</v>
      </c>
      <c r="T422" s="79">
        <v>0</v>
      </c>
      <c r="U422" s="79">
        <v>12000000</v>
      </c>
      <c r="V422" s="79">
        <v>0</v>
      </c>
      <c r="W422" s="79">
        <v>7822800</v>
      </c>
      <c r="X422" s="79">
        <v>4177200</v>
      </c>
      <c r="Y422" s="79">
        <v>7822800</v>
      </c>
      <c r="Z422" s="79">
        <v>7822800</v>
      </c>
      <c r="AA422" s="79">
        <v>7822800</v>
      </c>
      <c r="AB422" s="79">
        <v>7822800</v>
      </c>
    </row>
    <row r="423" spans="1:28" ht="15" customHeight="1">
      <c r="A423" s="47" t="s">
        <v>399</v>
      </c>
      <c r="B423" s="48" t="s">
        <v>400</v>
      </c>
      <c r="C423" s="49" t="s">
        <v>326</v>
      </c>
      <c r="D423" s="47" t="s">
        <v>244</v>
      </c>
      <c r="E423" s="47" t="s">
        <v>245</v>
      </c>
      <c r="F423" s="47" t="s">
        <v>245</v>
      </c>
      <c r="G423" s="47" t="s">
        <v>249</v>
      </c>
      <c r="H423" s="47" t="s">
        <v>327</v>
      </c>
      <c r="I423" s="47"/>
      <c r="J423" s="47"/>
      <c r="K423" s="47"/>
      <c r="L423" s="47"/>
      <c r="M423" s="47" t="s">
        <v>246</v>
      </c>
      <c r="N423" s="47" t="s">
        <v>260</v>
      </c>
      <c r="O423" s="47" t="s">
        <v>247</v>
      </c>
      <c r="P423" s="48" t="s">
        <v>328</v>
      </c>
      <c r="Q423" s="48"/>
      <c r="R423" s="79">
        <v>3000000</v>
      </c>
      <c r="S423" s="79">
        <v>0</v>
      </c>
      <c r="T423" s="79">
        <v>3000000</v>
      </c>
      <c r="U423" s="79">
        <v>0</v>
      </c>
      <c r="V423" s="79">
        <v>0</v>
      </c>
      <c r="W423" s="79">
        <v>0</v>
      </c>
      <c r="X423" s="79">
        <v>0</v>
      </c>
      <c r="Y423" s="79">
        <v>0</v>
      </c>
      <c r="Z423" s="79">
        <v>0</v>
      </c>
      <c r="AA423" s="79">
        <v>0</v>
      </c>
      <c r="AB423" s="79">
        <v>0</v>
      </c>
    </row>
    <row r="424" spans="1:28" ht="15" customHeight="1">
      <c r="A424" s="47" t="s">
        <v>399</v>
      </c>
      <c r="B424" s="48" t="s">
        <v>400</v>
      </c>
      <c r="C424" s="49" t="s">
        <v>329</v>
      </c>
      <c r="D424" s="47" t="s">
        <v>244</v>
      </c>
      <c r="E424" s="47" t="s">
        <v>245</v>
      </c>
      <c r="F424" s="47" t="s">
        <v>245</v>
      </c>
      <c r="G424" s="47" t="s">
        <v>249</v>
      </c>
      <c r="H424" s="47" t="s">
        <v>307</v>
      </c>
      <c r="I424" s="47"/>
      <c r="J424" s="47"/>
      <c r="K424" s="47"/>
      <c r="L424" s="47"/>
      <c r="M424" s="47" t="s">
        <v>246</v>
      </c>
      <c r="N424" s="47" t="s">
        <v>260</v>
      </c>
      <c r="O424" s="47" t="s">
        <v>247</v>
      </c>
      <c r="P424" s="48" t="s">
        <v>330</v>
      </c>
      <c r="Q424" s="48"/>
      <c r="R424" s="79">
        <v>6000000</v>
      </c>
      <c r="S424" s="79">
        <v>0</v>
      </c>
      <c r="T424" s="79">
        <v>6000000</v>
      </c>
      <c r="U424" s="79">
        <v>0</v>
      </c>
      <c r="V424" s="79">
        <v>0</v>
      </c>
      <c r="W424" s="79">
        <v>0</v>
      </c>
      <c r="X424" s="79">
        <v>0</v>
      </c>
      <c r="Y424" s="79">
        <v>0</v>
      </c>
      <c r="Z424" s="79">
        <v>0</v>
      </c>
      <c r="AA424" s="79">
        <v>0</v>
      </c>
      <c r="AB424" s="79">
        <v>0</v>
      </c>
    </row>
    <row r="425" spans="1:28" ht="15" customHeight="1">
      <c r="A425" s="47" t="s">
        <v>399</v>
      </c>
      <c r="B425" s="48" t="s">
        <v>400</v>
      </c>
      <c r="C425" s="49" t="s">
        <v>331</v>
      </c>
      <c r="D425" s="47" t="s">
        <v>244</v>
      </c>
      <c r="E425" s="47" t="s">
        <v>245</v>
      </c>
      <c r="F425" s="47" t="s">
        <v>245</v>
      </c>
      <c r="G425" s="47" t="s">
        <v>251</v>
      </c>
      <c r="H425" s="47" t="s">
        <v>261</v>
      </c>
      <c r="I425" s="47" t="s">
        <v>261</v>
      </c>
      <c r="J425" s="47"/>
      <c r="K425" s="47"/>
      <c r="L425" s="47"/>
      <c r="M425" s="47" t="s">
        <v>246</v>
      </c>
      <c r="N425" s="47" t="s">
        <v>260</v>
      </c>
      <c r="O425" s="47" t="s">
        <v>247</v>
      </c>
      <c r="P425" s="48" t="s">
        <v>332</v>
      </c>
      <c r="Q425" s="48"/>
      <c r="R425" s="79">
        <v>35000000</v>
      </c>
      <c r="S425" s="79">
        <v>0</v>
      </c>
      <c r="T425" s="79">
        <v>0</v>
      </c>
      <c r="U425" s="79">
        <v>35000000</v>
      </c>
      <c r="V425" s="79">
        <v>0</v>
      </c>
      <c r="W425" s="79">
        <v>13693206</v>
      </c>
      <c r="X425" s="79">
        <v>21306794</v>
      </c>
      <c r="Y425" s="79">
        <v>13693206</v>
      </c>
      <c r="Z425" s="79">
        <v>13693206</v>
      </c>
      <c r="AA425" s="79">
        <v>13693206</v>
      </c>
      <c r="AB425" s="79">
        <v>13693206</v>
      </c>
    </row>
    <row r="426" spans="1:28" ht="15" customHeight="1">
      <c r="A426" s="47" t="s">
        <v>399</v>
      </c>
      <c r="B426" s="48" t="s">
        <v>400</v>
      </c>
      <c r="C426" s="49" t="s">
        <v>358</v>
      </c>
      <c r="D426" s="47" t="s">
        <v>244</v>
      </c>
      <c r="E426" s="47" t="s">
        <v>245</v>
      </c>
      <c r="F426" s="47" t="s">
        <v>245</v>
      </c>
      <c r="G426" s="47" t="s">
        <v>251</v>
      </c>
      <c r="H426" s="47" t="s">
        <v>261</v>
      </c>
      <c r="I426" s="47" t="s">
        <v>263</v>
      </c>
      <c r="J426" s="47"/>
      <c r="K426" s="47"/>
      <c r="L426" s="47"/>
      <c r="M426" s="47" t="s">
        <v>246</v>
      </c>
      <c r="N426" s="47" t="s">
        <v>260</v>
      </c>
      <c r="O426" s="47" t="s">
        <v>247</v>
      </c>
      <c r="P426" s="48" t="s">
        <v>359</v>
      </c>
      <c r="Q426" s="48"/>
      <c r="R426" s="79">
        <v>0</v>
      </c>
      <c r="S426" s="79">
        <v>1890000</v>
      </c>
      <c r="T426" s="79">
        <v>0</v>
      </c>
      <c r="U426" s="79">
        <v>1890000</v>
      </c>
      <c r="V426" s="79">
        <v>0</v>
      </c>
      <c r="W426" s="79">
        <v>1886614</v>
      </c>
      <c r="X426" s="79">
        <v>3386</v>
      </c>
      <c r="Y426" s="79">
        <v>1886614</v>
      </c>
      <c r="Z426" s="79">
        <v>1886614</v>
      </c>
      <c r="AA426" s="79">
        <v>1886614</v>
      </c>
      <c r="AB426" s="79">
        <v>1886614</v>
      </c>
    </row>
    <row r="427" spans="1:28" ht="15" customHeight="1">
      <c r="A427" s="47" t="s">
        <v>399</v>
      </c>
      <c r="B427" s="48" t="s">
        <v>400</v>
      </c>
      <c r="C427" s="49" t="s">
        <v>333</v>
      </c>
      <c r="D427" s="47" t="s">
        <v>244</v>
      </c>
      <c r="E427" s="47" t="s">
        <v>245</v>
      </c>
      <c r="F427" s="47" t="s">
        <v>245</v>
      </c>
      <c r="G427" s="47" t="s">
        <v>251</v>
      </c>
      <c r="H427" s="47" t="s">
        <v>261</v>
      </c>
      <c r="I427" s="47" t="s">
        <v>334</v>
      </c>
      <c r="J427" s="47"/>
      <c r="K427" s="47"/>
      <c r="L427" s="47"/>
      <c r="M427" s="47" t="s">
        <v>246</v>
      </c>
      <c r="N427" s="47" t="s">
        <v>260</v>
      </c>
      <c r="O427" s="47" t="s">
        <v>247</v>
      </c>
      <c r="P427" s="48" t="s">
        <v>335</v>
      </c>
      <c r="Q427" s="48"/>
      <c r="R427" s="79">
        <v>3000000</v>
      </c>
      <c r="S427" s="79">
        <v>0</v>
      </c>
      <c r="T427" s="79">
        <v>0</v>
      </c>
      <c r="U427" s="79">
        <v>3000000</v>
      </c>
      <c r="V427" s="79">
        <v>0</v>
      </c>
      <c r="W427" s="79">
        <v>1277913</v>
      </c>
      <c r="X427" s="79">
        <v>1722087</v>
      </c>
      <c r="Y427" s="79">
        <v>1277913</v>
      </c>
      <c r="Z427" s="79">
        <v>1277913</v>
      </c>
      <c r="AA427" s="79">
        <v>1277913</v>
      </c>
      <c r="AB427" s="79">
        <v>1277913</v>
      </c>
    </row>
    <row r="428" spans="1:28" ht="15" customHeight="1">
      <c r="A428" s="47" t="s">
        <v>399</v>
      </c>
      <c r="B428" s="48" t="s">
        <v>400</v>
      </c>
      <c r="C428" s="49" t="s">
        <v>336</v>
      </c>
      <c r="D428" s="47" t="s">
        <v>244</v>
      </c>
      <c r="E428" s="47" t="s">
        <v>245</v>
      </c>
      <c r="F428" s="47" t="s">
        <v>245</v>
      </c>
      <c r="G428" s="47" t="s">
        <v>251</v>
      </c>
      <c r="H428" s="47" t="s">
        <v>263</v>
      </c>
      <c r="I428" s="47"/>
      <c r="J428" s="47"/>
      <c r="K428" s="47"/>
      <c r="L428" s="47"/>
      <c r="M428" s="47" t="s">
        <v>246</v>
      </c>
      <c r="N428" s="47" t="s">
        <v>260</v>
      </c>
      <c r="O428" s="47" t="s">
        <v>247</v>
      </c>
      <c r="P428" s="48" t="s">
        <v>337</v>
      </c>
      <c r="Q428" s="48"/>
      <c r="R428" s="79">
        <v>29000000</v>
      </c>
      <c r="S428" s="79">
        <v>0</v>
      </c>
      <c r="T428" s="79">
        <v>0</v>
      </c>
      <c r="U428" s="79">
        <v>29000000</v>
      </c>
      <c r="V428" s="79">
        <v>0</v>
      </c>
      <c r="W428" s="79">
        <v>14129802</v>
      </c>
      <c r="X428" s="79">
        <v>14870198</v>
      </c>
      <c r="Y428" s="79">
        <v>14129802</v>
      </c>
      <c r="Z428" s="79">
        <v>14129802</v>
      </c>
      <c r="AA428" s="79">
        <v>14129802</v>
      </c>
      <c r="AB428" s="79">
        <v>14129802</v>
      </c>
    </row>
    <row r="429" spans="1:28" ht="15" customHeight="1">
      <c r="A429" s="47" t="s">
        <v>399</v>
      </c>
      <c r="B429" s="48" t="s">
        <v>400</v>
      </c>
      <c r="C429" s="49" t="s">
        <v>338</v>
      </c>
      <c r="D429" s="47" t="s">
        <v>244</v>
      </c>
      <c r="E429" s="47" t="s">
        <v>249</v>
      </c>
      <c r="F429" s="47" t="s">
        <v>249</v>
      </c>
      <c r="G429" s="47" t="s">
        <v>249</v>
      </c>
      <c r="H429" s="47" t="s">
        <v>301</v>
      </c>
      <c r="I429" s="47" t="s">
        <v>295</v>
      </c>
      <c r="J429" s="47"/>
      <c r="K429" s="47"/>
      <c r="L429" s="47"/>
      <c r="M429" s="47" t="s">
        <v>253</v>
      </c>
      <c r="N429" s="47" t="s">
        <v>68</v>
      </c>
      <c r="O429" s="47" t="s">
        <v>247</v>
      </c>
      <c r="P429" s="48" t="s">
        <v>339</v>
      </c>
      <c r="Q429" s="48"/>
      <c r="R429" s="79">
        <v>4600000</v>
      </c>
      <c r="S429" s="79">
        <v>4600000</v>
      </c>
      <c r="T429" s="79">
        <v>9200000</v>
      </c>
      <c r="U429" s="79">
        <v>0</v>
      </c>
      <c r="V429" s="79">
        <v>0</v>
      </c>
      <c r="W429" s="79">
        <v>0</v>
      </c>
      <c r="X429" s="79">
        <v>0</v>
      </c>
      <c r="Y429" s="79">
        <v>0</v>
      </c>
      <c r="Z429" s="79">
        <v>0</v>
      </c>
      <c r="AA429" s="79">
        <v>0</v>
      </c>
      <c r="AB429" s="79">
        <v>0</v>
      </c>
    </row>
    <row r="430" spans="1:28" ht="15" customHeight="1">
      <c r="A430" s="47" t="s">
        <v>399</v>
      </c>
      <c r="B430" s="48" t="s">
        <v>400</v>
      </c>
      <c r="C430" s="49" t="s">
        <v>340</v>
      </c>
      <c r="D430" s="47" t="s">
        <v>244</v>
      </c>
      <c r="E430" s="47" t="s">
        <v>249</v>
      </c>
      <c r="F430" s="47" t="s">
        <v>249</v>
      </c>
      <c r="G430" s="47" t="s">
        <v>249</v>
      </c>
      <c r="H430" s="47" t="s">
        <v>301</v>
      </c>
      <c r="I430" s="47" t="s">
        <v>307</v>
      </c>
      <c r="J430" s="47"/>
      <c r="K430" s="47"/>
      <c r="L430" s="47"/>
      <c r="M430" s="47" t="s">
        <v>246</v>
      </c>
      <c r="N430" s="47" t="s">
        <v>260</v>
      </c>
      <c r="O430" s="47" t="s">
        <v>247</v>
      </c>
      <c r="P430" s="48" t="s">
        <v>341</v>
      </c>
      <c r="Q430" s="48"/>
      <c r="R430" s="79">
        <v>50000000</v>
      </c>
      <c r="S430" s="79">
        <v>10215524</v>
      </c>
      <c r="T430" s="79">
        <v>0</v>
      </c>
      <c r="U430" s="79">
        <v>60215524</v>
      </c>
      <c r="V430" s="79">
        <v>0</v>
      </c>
      <c r="W430" s="79">
        <v>60215524</v>
      </c>
      <c r="X430" s="79">
        <v>0</v>
      </c>
      <c r="Y430" s="79">
        <v>37489510</v>
      </c>
      <c r="Z430" s="79">
        <v>37489510</v>
      </c>
      <c r="AA430" s="79">
        <v>37489510</v>
      </c>
      <c r="AB430" s="79">
        <v>37489510</v>
      </c>
    </row>
    <row r="431" spans="1:28" ht="15" customHeight="1">
      <c r="A431" s="47" t="s">
        <v>399</v>
      </c>
      <c r="B431" s="48" t="s">
        <v>400</v>
      </c>
      <c r="C431" s="49" t="s">
        <v>360</v>
      </c>
      <c r="D431" s="47" t="s">
        <v>244</v>
      </c>
      <c r="E431" s="47" t="s">
        <v>249</v>
      </c>
      <c r="F431" s="47" t="s">
        <v>249</v>
      </c>
      <c r="G431" s="47" t="s">
        <v>249</v>
      </c>
      <c r="H431" s="47" t="s">
        <v>304</v>
      </c>
      <c r="I431" s="47" t="s">
        <v>263</v>
      </c>
      <c r="J431" s="47"/>
      <c r="K431" s="47"/>
      <c r="L431" s="47"/>
      <c r="M431" s="47" t="s">
        <v>246</v>
      </c>
      <c r="N431" s="47" t="s">
        <v>260</v>
      </c>
      <c r="O431" s="47" t="s">
        <v>247</v>
      </c>
      <c r="P431" s="48" t="s">
        <v>361</v>
      </c>
      <c r="Q431" s="48"/>
      <c r="R431" s="79">
        <v>28500000</v>
      </c>
      <c r="S431" s="79">
        <v>10646947</v>
      </c>
      <c r="T431" s="79">
        <v>0</v>
      </c>
      <c r="U431" s="79">
        <v>39146947</v>
      </c>
      <c r="V431" s="79">
        <v>0</v>
      </c>
      <c r="W431" s="79">
        <v>39146947</v>
      </c>
      <c r="X431" s="79">
        <v>0</v>
      </c>
      <c r="Y431" s="79">
        <v>39146947</v>
      </c>
      <c r="Z431" s="79">
        <v>27940677</v>
      </c>
      <c r="AA431" s="79">
        <v>27940677</v>
      </c>
      <c r="AB431" s="79">
        <v>27940677</v>
      </c>
    </row>
    <row r="432" spans="1:28" ht="15" customHeight="1">
      <c r="A432" s="47" t="s">
        <v>399</v>
      </c>
      <c r="B432" s="48" t="s">
        <v>400</v>
      </c>
      <c r="C432" s="49" t="s">
        <v>360</v>
      </c>
      <c r="D432" s="47" t="s">
        <v>244</v>
      </c>
      <c r="E432" s="47" t="s">
        <v>249</v>
      </c>
      <c r="F432" s="47" t="s">
        <v>249</v>
      </c>
      <c r="G432" s="47" t="s">
        <v>249</v>
      </c>
      <c r="H432" s="47" t="s">
        <v>304</v>
      </c>
      <c r="I432" s="47" t="s">
        <v>263</v>
      </c>
      <c r="J432" s="47"/>
      <c r="K432" s="47"/>
      <c r="L432" s="47"/>
      <c r="M432" s="47" t="s">
        <v>253</v>
      </c>
      <c r="N432" s="47" t="s">
        <v>68</v>
      </c>
      <c r="O432" s="47" t="s">
        <v>247</v>
      </c>
      <c r="P432" s="48" t="s">
        <v>361</v>
      </c>
      <c r="Q432" s="48"/>
      <c r="R432" s="79">
        <v>35000000</v>
      </c>
      <c r="S432" s="79">
        <v>5100000</v>
      </c>
      <c r="T432" s="79">
        <v>5100000</v>
      </c>
      <c r="U432" s="79">
        <v>35000000</v>
      </c>
      <c r="V432" s="79">
        <v>0</v>
      </c>
      <c r="W432" s="79">
        <v>35000000</v>
      </c>
      <c r="X432" s="79">
        <v>0</v>
      </c>
      <c r="Y432" s="79">
        <v>20231448</v>
      </c>
      <c r="Z432" s="79">
        <v>7020448</v>
      </c>
      <c r="AA432" s="79">
        <v>7020448</v>
      </c>
      <c r="AB432" s="79">
        <v>7020448</v>
      </c>
    </row>
    <row r="433" spans="1:28" ht="15" customHeight="1">
      <c r="A433" s="47" t="s">
        <v>399</v>
      </c>
      <c r="B433" s="48" t="s">
        <v>400</v>
      </c>
      <c r="C433" s="49" t="s">
        <v>342</v>
      </c>
      <c r="D433" s="47" t="s">
        <v>244</v>
      </c>
      <c r="E433" s="47" t="s">
        <v>249</v>
      </c>
      <c r="F433" s="47" t="s">
        <v>249</v>
      </c>
      <c r="G433" s="47" t="s">
        <v>249</v>
      </c>
      <c r="H433" s="47" t="s">
        <v>327</v>
      </c>
      <c r="I433" s="47" t="s">
        <v>295</v>
      </c>
      <c r="J433" s="47"/>
      <c r="K433" s="47"/>
      <c r="L433" s="47"/>
      <c r="M433" s="47" t="s">
        <v>246</v>
      </c>
      <c r="N433" s="47" t="s">
        <v>260</v>
      </c>
      <c r="O433" s="47" t="s">
        <v>247</v>
      </c>
      <c r="P433" s="48" t="s">
        <v>343</v>
      </c>
      <c r="Q433" s="48"/>
      <c r="R433" s="79">
        <v>700000</v>
      </c>
      <c r="S433" s="79">
        <v>0</v>
      </c>
      <c r="T433" s="79">
        <v>215524</v>
      </c>
      <c r="U433" s="79">
        <v>484476</v>
      </c>
      <c r="V433" s="79">
        <v>0</v>
      </c>
      <c r="W433" s="79">
        <v>484476</v>
      </c>
      <c r="X433" s="79">
        <v>0</v>
      </c>
      <c r="Y433" s="79">
        <v>232620</v>
      </c>
      <c r="Z433" s="79">
        <v>232620</v>
      </c>
      <c r="AA433" s="79">
        <v>232620</v>
      </c>
      <c r="AB433" s="79">
        <v>232620</v>
      </c>
    </row>
    <row r="434" spans="1:28" ht="15" customHeight="1">
      <c r="A434" s="47" t="s">
        <v>399</v>
      </c>
      <c r="B434" s="48" t="s">
        <v>400</v>
      </c>
      <c r="C434" s="49" t="s">
        <v>346</v>
      </c>
      <c r="D434" s="47" t="s">
        <v>244</v>
      </c>
      <c r="E434" s="47" t="s">
        <v>249</v>
      </c>
      <c r="F434" s="47" t="s">
        <v>249</v>
      </c>
      <c r="G434" s="47" t="s">
        <v>249</v>
      </c>
      <c r="H434" s="47" t="s">
        <v>310</v>
      </c>
      <c r="I434" s="47"/>
      <c r="J434" s="47"/>
      <c r="K434" s="47"/>
      <c r="L434" s="47"/>
      <c r="M434" s="47" t="s">
        <v>246</v>
      </c>
      <c r="N434" s="47" t="s">
        <v>260</v>
      </c>
      <c r="O434" s="47" t="s">
        <v>247</v>
      </c>
      <c r="P434" s="48" t="s">
        <v>347</v>
      </c>
      <c r="Q434" s="48"/>
      <c r="R434" s="79">
        <v>0</v>
      </c>
      <c r="S434" s="79">
        <v>135773</v>
      </c>
      <c r="T434" s="79">
        <v>0</v>
      </c>
      <c r="U434" s="79">
        <v>135773</v>
      </c>
      <c r="V434" s="79">
        <v>0</v>
      </c>
      <c r="W434" s="79">
        <v>135773</v>
      </c>
      <c r="X434" s="79">
        <v>0</v>
      </c>
      <c r="Y434" s="79">
        <v>0</v>
      </c>
      <c r="Z434" s="79">
        <v>0</v>
      </c>
      <c r="AA434" s="79">
        <v>0</v>
      </c>
      <c r="AB434" s="79">
        <v>0</v>
      </c>
    </row>
    <row r="435" spans="1:28" ht="15" customHeight="1">
      <c r="A435" s="47" t="s">
        <v>399</v>
      </c>
      <c r="B435" s="48" t="s">
        <v>400</v>
      </c>
      <c r="C435" s="49" t="s">
        <v>348</v>
      </c>
      <c r="D435" s="47" t="s">
        <v>244</v>
      </c>
      <c r="E435" s="47" t="s">
        <v>251</v>
      </c>
      <c r="F435" s="47" t="s">
        <v>257</v>
      </c>
      <c r="G435" s="47" t="s">
        <v>249</v>
      </c>
      <c r="H435" s="47" t="s">
        <v>258</v>
      </c>
      <c r="I435" s="47" t="s">
        <v>261</v>
      </c>
      <c r="J435" s="47"/>
      <c r="K435" s="47"/>
      <c r="L435" s="47"/>
      <c r="M435" s="47" t="s">
        <v>246</v>
      </c>
      <c r="N435" s="47" t="s">
        <v>260</v>
      </c>
      <c r="O435" s="47" t="s">
        <v>247</v>
      </c>
      <c r="P435" s="48" t="s">
        <v>349</v>
      </c>
      <c r="Q435" s="48"/>
      <c r="R435" s="79">
        <v>0</v>
      </c>
      <c r="S435" s="79">
        <v>2615747</v>
      </c>
      <c r="T435" s="79">
        <v>0</v>
      </c>
      <c r="U435" s="79">
        <v>2615747</v>
      </c>
      <c r="V435" s="79">
        <v>0</v>
      </c>
      <c r="W435" s="79">
        <v>1821065</v>
      </c>
      <c r="X435" s="79">
        <v>794682</v>
      </c>
      <c r="Y435" s="79">
        <v>1821065</v>
      </c>
      <c r="Z435" s="79">
        <v>1821065</v>
      </c>
      <c r="AA435" s="79">
        <v>1821065</v>
      </c>
      <c r="AB435" s="79">
        <v>1821065</v>
      </c>
    </row>
    <row r="436" spans="1:28" ht="15" customHeight="1">
      <c r="A436" s="47" t="s">
        <v>399</v>
      </c>
      <c r="B436" s="48" t="s">
        <v>400</v>
      </c>
      <c r="C436" s="49" t="s">
        <v>350</v>
      </c>
      <c r="D436" s="47" t="s">
        <v>244</v>
      </c>
      <c r="E436" s="47" t="s">
        <v>265</v>
      </c>
      <c r="F436" s="47" t="s">
        <v>245</v>
      </c>
      <c r="G436" s="47" t="s">
        <v>249</v>
      </c>
      <c r="H436" s="47" t="s">
        <v>261</v>
      </c>
      <c r="I436" s="47"/>
      <c r="J436" s="47"/>
      <c r="K436" s="47"/>
      <c r="L436" s="47"/>
      <c r="M436" s="47" t="s">
        <v>246</v>
      </c>
      <c r="N436" s="47" t="s">
        <v>260</v>
      </c>
      <c r="O436" s="47" t="s">
        <v>247</v>
      </c>
      <c r="P436" s="48" t="s">
        <v>351</v>
      </c>
      <c r="Q436" s="48"/>
      <c r="R436" s="79">
        <v>0</v>
      </c>
      <c r="S436" s="79">
        <v>23942000</v>
      </c>
      <c r="T436" s="79">
        <v>0</v>
      </c>
      <c r="U436" s="79">
        <v>23942000</v>
      </c>
      <c r="V436" s="79">
        <v>0</v>
      </c>
      <c r="W436" s="79">
        <v>23942000</v>
      </c>
      <c r="X436" s="79">
        <v>0</v>
      </c>
      <c r="Y436" s="79">
        <v>23942000</v>
      </c>
      <c r="Z436" s="79">
        <v>23942000</v>
      </c>
      <c r="AA436" s="79">
        <v>23942000</v>
      </c>
      <c r="AB436" s="79">
        <v>23942000</v>
      </c>
    </row>
    <row r="437" spans="1:28" ht="15" customHeight="1">
      <c r="A437" s="47" t="s">
        <v>401</v>
      </c>
      <c r="B437" s="48" t="s">
        <v>402</v>
      </c>
      <c r="C437" s="49" t="s">
        <v>292</v>
      </c>
      <c r="D437" s="47" t="s">
        <v>244</v>
      </c>
      <c r="E437" s="47" t="s">
        <v>245</v>
      </c>
      <c r="F437" s="47" t="s">
        <v>245</v>
      </c>
      <c r="G437" s="47" t="s">
        <v>245</v>
      </c>
      <c r="H437" s="47" t="s">
        <v>261</v>
      </c>
      <c r="I437" s="47" t="s">
        <v>261</v>
      </c>
      <c r="J437" s="47"/>
      <c r="K437" s="47"/>
      <c r="L437" s="47"/>
      <c r="M437" s="47" t="s">
        <v>246</v>
      </c>
      <c r="N437" s="47" t="s">
        <v>260</v>
      </c>
      <c r="O437" s="47" t="s">
        <v>247</v>
      </c>
      <c r="P437" s="48" t="s">
        <v>293</v>
      </c>
      <c r="Q437" s="48"/>
      <c r="R437" s="79">
        <v>426000000</v>
      </c>
      <c r="S437" s="79">
        <v>0</v>
      </c>
      <c r="T437" s="79">
        <v>0</v>
      </c>
      <c r="U437" s="79">
        <v>426000000</v>
      </c>
      <c r="V437" s="79">
        <v>0</v>
      </c>
      <c r="W437" s="79">
        <v>209668193</v>
      </c>
      <c r="X437" s="79">
        <v>216331807</v>
      </c>
      <c r="Y437" s="79">
        <v>209668193</v>
      </c>
      <c r="Z437" s="79">
        <v>209668193</v>
      </c>
      <c r="AA437" s="79">
        <v>209668193</v>
      </c>
      <c r="AB437" s="79">
        <v>209668193</v>
      </c>
    </row>
    <row r="438" spans="1:28" ht="15" customHeight="1">
      <c r="A438" s="47" t="s">
        <v>401</v>
      </c>
      <c r="B438" s="48" t="s">
        <v>402</v>
      </c>
      <c r="C438" s="49" t="s">
        <v>294</v>
      </c>
      <c r="D438" s="47" t="s">
        <v>244</v>
      </c>
      <c r="E438" s="47" t="s">
        <v>245</v>
      </c>
      <c r="F438" s="47" t="s">
        <v>245</v>
      </c>
      <c r="G438" s="47" t="s">
        <v>245</v>
      </c>
      <c r="H438" s="47" t="s">
        <v>261</v>
      </c>
      <c r="I438" s="47" t="s">
        <v>295</v>
      </c>
      <c r="J438" s="47"/>
      <c r="K438" s="47"/>
      <c r="L438" s="47"/>
      <c r="M438" s="47" t="s">
        <v>246</v>
      </c>
      <c r="N438" s="47" t="s">
        <v>260</v>
      </c>
      <c r="O438" s="47" t="s">
        <v>247</v>
      </c>
      <c r="P438" s="48" t="s">
        <v>296</v>
      </c>
      <c r="Q438" s="48"/>
      <c r="R438" s="79">
        <v>7312000</v>
      </c>
      <c r="S438" s="79">
        <v>0</v>
      </c>
      <c r="T438" s="79">
        <v>0</v>
      </c>
      <c r="U438" s="79">
        <v>7312000</v>
      </c>
      <c r="V438" s="79">
        <v>0</v>
      </c>
      <c r="W438" s="79">
        <v>3487772</v>
      </c>
      <c r="X438" s="79">
        <v>3824228</v>
      </c>
      <c r="Y438" s="79">
        <v>3487772</v>
      </c>
      <c r="Z438" s="79">
        <v>3487772</v>
      </c>
      <c r="AA438" s="79">
        <v>3487772</v>
      </c>
      <c r="AB438" s="79">
        <v>3487772</v>
      </c>
    </row>
    <row r="439" spans="1:28" ht="15" customHeight="1">
      <c r="A439" s="47" t="s">
        <v>401</v>
      </c>
      <c r="B439" s="48" t="s">
        <v>402</v>
      </c>
      <c r="C439" s="49" t="s">
        <v>297</v>
      </c>
      <c r="D439" s="47" t="s">
        <v>244</v>
      </c>
      <c r="E439" s="47" t="s">
        <v>245</v>
      </c>
      <c r="F439" s="47" t="s">
        <v>245</v>
      </c>
      <c r="G439" s="47" t="s">
        <v>245</v>
      </c>
      <c r="H439" s="47" t="s">
        <v>261</v>
      </c>
      <c r="I439" s="47" t="s">
        <v>298</v>
      </c>
      <c r="J439" s="47"/>
      <c r="K439" s="47"/>
      <c r="L439" s="47"/>
      <c r="M439" s="47" t="s">
        <v>246</v>
      </c>
      <c r="N439" s="47" t="s">
        <v>260</v>
      </c>
      <c r="O439" s="47" t="s">
        <v>247</v>
      </c>
      <c r="P439" s="48" t="s">
        <v>299</v>
      </c>
      <c r="Q439" s="48"/>
      <c r="R439" s="79">
        <v>4680000</v>
      </c>
      <c r="S439" s="79">
        <v>0</v>
      </c>
      <c r="T439" s="79">
        <v>4680000</v>
      </c>
      <c r="U439" s="79">
        <v>0</v>
      </c>
      <c r="V439" s="79">
        <v>0</v>
      </c>
      <c r="W439" s="79">
        <v>0</v>
      </c>
      <c r="X439" s="79">
        <v>0</v>
      </c>
      <c r="Y439" s="79">
        <v>0</v>
      </c>
      <c r="Z439" s="79">
        <v>0</v>
      </c>
      <c r="AA439" s="79">
        <v>0</v>
      </c>
      <c r="AB439" s="79">
        <v>0</v>
      </c>
    </row>
    <row r="440" spans="1:28" ht="15" customHeight="1">
      <c r="A440" s="47" t="s">
        <v>401</v>
      </c>
      <c r="B440" s="48" t="s">
        <v>402</v>
      </c>
      <c r="C440" s="49" t="s">
        <v>300</v>
      </c>
      <c r="D440" s="47" t="s">
        <v>244</v>
      </c>
      <c r="E440" s="47" t="s">
        <v>245</v>
      </c>
      <c r="F440" s="47" t="s">
        <v>245</v>
      </c>
      <c r="G440" s="47" t="s">
        <v>245</v>
      </c>
      <c r="H440" s="47" t="s">
        <v>261</v>
      </c>
      <c r="I440" s="47" t="s">
        <v>301</v>
      </c>
      <c r="J440" s="47"/>
      <c r="K440" s="47"/>
      <c r="L440" s="47"/>
      <c r="M440" s="47" t="s">
        <v>246</v>
      </c>
      <c r="N440" s="47" t="s">
        <v>260</v>
      </c>
      <c r="O440" s="47" t="s">
        <v>247</v>
      </c>
      <c r="P440" s="48" t="s">
        <v>302</v>
      </c>
      <c r="Q440" s="48"/>
      <c r="R440" s="79">
        <v>40400000</v>
      </c>
      <c r="S440" s="79">
        <v>469380</v>
      </c>
      <c r="T440" s="79">
        <v>0</v>
      </c>
      <c r="U440" s="79">
        <v>40869380</v>
      </c>
      <c r="V440" s="79">
        <v>0</v>
      </c>
      <c r="W440" s="79">
        <v>40869380</v>
      </c>
      <c r="X440" s="79">
        <v>0</v>
      </c>
      <c r="Y440" s="79">
        <v>40869380</v>
      </c>
      <c r="Z440" s="79">
        <v>40869380</v>
      </c>
      <c r="AA440" s="79">
        <v>40869380</v>
      </c>
      <c r="AB440" s="79">
        <v>40869380</v>
      </c>
    </row>
    <row r="441" spans="1:28" ht="15" customHeight="1">
      <c r="A441" s="47" t="s">
        <v>401</v>
      </c>
      <c r="B441" s="48" t="s">
        <v>402</v>
      </c>
      <c r="C441" s="49" t="s">
        <v>303</v>
      </c>
      <c r="D441" s="47" t="s">
        <v>244</v>
      </c>
      <c r="E441" s="47" t="s">
        <v>245</v>
      </c>
      <c r="F441" s="47" t="s">
        <v>245</v>
      </c>
      <c r="G441" s="47" t="s">
        <v>245</v>
      </c>
      <c r="H441" s="47" t="s">
        <v>261</v>
      </c>
      <c r="I441" s="47" t="s">
        <v>304</v>
      </c>
      <c r="J441" s="47"/>
      <c r="K441" s="47"/>
      <c r="L441" s="47"/>
      <c r="M441" s="47" t="s">
        <v>246</v>
      </c>
      <c r="N441" s="47" t="s">
        <v>260</v>
      </c>
      <c r="O441" s="47" t="s">
        <v>247</v>
      </c>
      <c r="P441" s="48" t="s">
        <v>305</v>
      </c>
      <c r="Q441" s="48"/>
      <c r="R441" s="79">
        <v>16000000</v>
      </c>
      <c r="S441" s="79">
        <v>0</v>
      </c>
      <c r="T441" s="79">
        <v>0</v>
      </c>
      <c r="U441" s="79">
        <v>16000000</v>
      </c>
      <c r="V441" s="79">
        <v>0</v>
      </c>
      <c r="W441" s="79">
        <v>8663469</v>
      </c>
      <c r="X441" s="79">
        <v>7336531</v>
      </c>
      <c r="Y441" s="79">
        <v>8663469</v>
      </c>
      <c r="Z441" s="79">
        <v>8663469</v>
      </c>
      <c r="AA441" s="79">
        <v>8663469</v>
      </c>
      <c r="AB441" s="79">
        <v>8663469</v>
      </c>
    </row>
    <row r="442" spans="1:28" ht="15" customHeight="1">
      <c r="A442" s="47" t="s">
        <v>401</v>
      </c>
      <c r="B442" s="48" t="s">
        <v>402</v>
      </c>
      <c r="C442" s="49" t="s">
        <v>306</v>
      </c>
      <c r="D442" s="47" t="s">
        <v>244</v>
      </c>
      <c r="E442" s="47" t="s">
        <v>245</v>
      </c>
      <c r="F442" s="47" t="s">
        <v>245</v>
      </c>
      <c r="G442" s="47" t="s">
        <v>245</v>
      </c>
      <c r="H442" s="47" t="s">
        <v>261</v>
      </c>
      <c r="I442" s="47" t="s">
        <v>307</v>
      </c>
      <c r="J442" s="47"/>
      <c r="K442" s="47"/>
      <c r="L442" s="47"/>
      <c r="M442" s="47" t="s">
        <v>246</v>
      </c>
      <c r="N442" s="47" t="s">
        <v>260</v>
      </c>
      <c r="O442" s="47" t="s">
        <v>247</v>
      </c>
      <c r="P442" s="48" t="s">
        <v>308</v>
      </c>
      <c r="Q442" s="48"/>
      <c r="R442" s="79">
        <v>54000000</v>
      </c>
      <c r="S442" s="79">
        <v>0</v>
      </c>
      <c r="T442" s="79">
        <v>0</v>
      </c>
      <c r="U442" s="79">
        <v>54000000</v>
      </c>
      <c r="V442" s="79">
        <v>0</v>
      </c>
      <c r="W442" s="79">
        <v>0</v>
      </c>
      <c r="X442" s="79">
        <v>54000000</v>
      </c>
      <c r="Y442" s="79">
        <v>0</v>
      </c>
      <c r="Z442" s="79">
        <v>0</v>
      </c>
      <c r="AA442" s="79">
        <v>0</v>
      </c>
      <c r="AB442" s="79">
        <v>0</v>
      </c>
    </row>
    <row r="443" spans="1:28" ht="15" customHeight="1">
      <c r="A443" s="47" t="s">
        <v>401</v>
      </c>
      <c r="B443" s="48" t="s">
        <v>402</v>
      </c>
      <c r="C443" s="49" t="s">
        <v>309</v>
      </c>
      <c r="D443" s="47" t="s">
        <v>244</v>
      </c>
      <c r="E443" s="47" t="s">
        <v>245</v>
      </c>
      <c r="F443" s="47" t="s">
        <v>245</v>
      </c>
      <c r="G443" s="47" t="s">
        <v>245</v>
      </c>
      <c r="H443" s="47" t="s">
        <v>261</v>
      </c>
      <c r="I443" s="47" t="s">
        <v>310</v>
      </c>
      <c r="J443" s="47"/>
      <c r="K443" s="47"/>
      <c r="L443" s="47"/>
      <c r="M443" s="47" t="s">
        <v>246</v>
      </c>
      <c r="N443" s="47" t="s">
        <v>260</v>
      </c>
      <c r="O443" s="47" t="s">
        <v>247</v>
      </c>
      <c r="P443" s="48" t="s">
        <v>311</v>
      </c>
      <c r="Q443" s="48"/>
      <c r="R443" s="79">
        <v>33000000</v>
      </c>
      <c r="S443" s="79">
        <v>0</v>
      </c>
      <c r="T443" s="79">
        <v>0</v>
      </c>
      <c r="U443" s="79">
        <v>33000000</v>
      </c>
      <c r="V443" s="79">
        <v>0</v>
      </c>
      <c r="W443" s="79">
        <v>10952154</v>
      </c>
      <c r="X443" s="79">
        <v>22047846</v>
      </c>
      <c r="Y443" s="79">
        <v>10952154</v>
      </c>
      <c r="Z443" s="79">
        <v>10952154</v>
      </c>
      <c r="AA443" s="79">
        <v>10952154</v>
      </c>
      <c r="AB443" s="79">
        <v>10952154</v>
      </c>
    </row>
    <row r="444" spans="1:28" ht="15" customHeight="1">
      <c r="A444" s="47" t="s">
        <v>401</v>
      </c>
      <c r="B444" s="48" t="s">
        <v>402</v>
      </c>
      <c r="C444" s="49" t="s">
        <v>312</v>
      </c>
      <c r="D444" s="47" t="s">
        <v>244</v>
      </c>
      <c r="E444" s="47" t="s">
        <v>245</v>
      </c>
      <c r="F444" s="47" t="s">
        <v>245</v>
      </c>
      <c r="G444" s="47" t="s">
        <v>245</v>
      </c>
      <c r="H444" s="47" t="s">
        <v>261</v>
      </c>
      <c r="I444" s="47" t="s">
        <v>258</v>
      </c>
      <c r="J444" s="47"/>
      <c r="K444" s="47"/>
      <c r="L444" s="47"/>
      <c r="M444" s="47" t="s">
        <v>246</v>
      </c>
      <c r="N444" s="47" t="s">
        <v>260</v>
      </c>
      <c r="O444" s="47" t="s">
        <v>247</v>
      </c>
      <c r="P444" s="48" t="s">
        <v>313</v>
      </c>
      <c r="Q444" s="48"/>
      <c r="R444" s="79">
        <v>5000000</v>
      </c>
      <c r="S444" s="79">
        <v>0</v>
      </c>
      <c r="T444" s="79">
        <v>0</v>
      </c>
      <c r="U444" s="79">
        <v>5000000</v>
      </c>
      <c r="V444" s="79">
        <v>0</v>
      </c>
      <c r="W444" s="79">
        <v>4449778</v>
      </c>
      <c r="X444" s="79">
        <v>550222</v>
      </c>
      <c r="Y444" s="79">
        <v>4449778</v>
      </c>
      <c r="Z444" s="79">
        <v>4449778</v>
      </c>
      <c r="AA444" s="79">
        <v>4449778</v>
      </c>
      <c r="AB444" s="79">
        <v>4449778</v>
      </c>
    </row>
    <row r="445" spans="1:28" ht="15" customHeight="1">
      <c r="A445" s="47" t="s">
        <v>401</v>
      </c>
      <c r="B445" s="48" t="s">
        <v>402</v>
      </c>
      <c r="C445" s="49" t="s">
        <v>314</v>
      </c>
      <c r="D445" s="47" t="s">
        <v>244</v>
      </c>
      <c r="E445" s="47" t="s">
        <v>245</v>
      </c>
      <c r="F445" s="47" t="s">
        <v>245</v>
      </c>
      <c r="G445" s="47" t="s">
        <v>249</v>
      </c>
      <c r="H445" s="47" t="s">
        <v>261</v>
      </c>
      <c r="I445" s="47"/>
      <c r="J445" s="47"/>
      <c r="K445" s="47"/>
      <c r="L445" s="47"/>
      <c r="M445" s="47" t="s">
        <v>246</v>
      </c>
      <c r="N445" s="47" t="s">
        <v>260</v>
      </c>
      <c r="O445" s="47" t="s">
        <v>247</v>
      </c>
      <c r="P445" s="48" t="s">
        <v>315</v>
      </c>
      <c r="Q445" s="48"/>
      <c r="R445" s="79">
        <v>50000000</v>
      </c>
      <c r="S445" s="79">
        <v>0</v>
      </c>
      <c r="T445" s="79">
        <v>0</v>
      </c>
      <c r="U445" s="79">
        <v>50000000</v>
      </c>
      <c r="V445" s="79">
        <v>0</v>
      </c>
      <c r="W445" s="79">
        <v>28335600</v>
      </c>
      <c r="X445" s="79">
        <v>21664400</v>
      </c>
      <c r="Y445" s="79">
        <v>28335600</v>
      </c>
      <c r="Z445" s="79">
        <v>28335600</v>
      </c>
      <c r="AA445" s="79">
        <v>28335600</v>
      </c>
      <c r="AB445" s="79">
        <v>28335600</v>
      </c>
    </row>
    <row r="446" spans="1:28" ht="15" customHeight="1">
      <c r="A446" s="47" t="s">
        <v>401</v>
      </c>
      <c r="B446" s="48" t="s">
        <v>402</v>
      </c>
      <c r="C446" s="49" t="s">
        <v>316</v>
      </c>
      <c r="D446" s="47" t="s">
        <v>244</v>
      </c>
      <c r="E446" s="47" t="s">
        <v>245</v>
      </c>
      <c r="F446" s="47" t="s">
        <v>245</v>
      </c>
      <c r="G446" s="47" t="s">
        <v>249</v>
      </c>
      <c r="H446" s="47" t="s">
        <v>263</v>
      </c>
      <c r="I446" s="47"/>
      <c r="J446" s="47"/>
      <c r="K446" s="47"/>
      <c r="L446" s="47"/>
      <c r="M446" s="47" t="s">
        <v>246</v>
      </c>
      <c r="N446" s="47" t="s">
        <v>260</v>
      </c>
      <c r="O446" s="47" t="s">
        <v>247</v>
      </c>
      <c r="P446" s="48" t="s">
        <v>317</v>
      </c>
      <c r="Q446" s="48"/>
      <c r="R446" s="79">
        <v>40000000</v>
      </c>
      <c r="S446" s="79">
        <v>0</v>
      </c>
      <c r="T446" s="79">
        <v>0</v>
      </c>
      <c r="U446" s="79">
        <v>40000000</v>
      </c>
      <c r="V446" s="79">
        <v>0</v>
      </c>
      <c r="W446" s="79">
        <v>20072200</v>
      </c>
      <c r="X446" s="79">
        <v>19927800</v>
      </c>
      <c r="Y446" s="79">
        <v>20072200</v>
      </c>
      <c r="Z446" s="79">
        <v>20072200</v>
      </c>
      <c r="AA446" s="79">
        <v>20072200</v>
      </c>
      <c r="AB446" s="79">
        <v>20072200</v>
      </c>
    </row>
    <row r="447" spans="1:28" ht="15" customHeight="1">
      <c r="A447" s="47" t="s">
        <v>401</v>
      </c>
      <c r="B447" s="48" t="s">
        <v>402</v>
      </c>
      <c r="C447" s="49" t="s">
        <v>318</v>
      </c>
      <c r="D447" s="47" t="s">
        <v>244</v>
      </c>
      <c r="E447" s="47" t="s">
        <v>245</v>
      </c>
      <c r="F447" s="47" t="s">
        <v>245</v>
      </c>
      <c r="G447" s="47" t="s">
        <v>249</v>
      </c>
      <c r="H447" s="47" t="s">
        <v>295</v>
      </c>
      <c r="I447" s="47"/>
      <c r="J447" s="47"/>
      <c r="K447" s="47"/>
      <c r="L447" s="47"/>
      <c r="M447" s="47" t="s">
        <v>246</v>
      </c>
      <c r="N447" s="47" t="s">
        <v>260</v>
      </c>
      <c r="O447" s="47" t="s">
        <v>247</v>
      </c>
      <c r="P447" s="48" t="s">
        <v>319</v>
      </c>
      <c r="Q447" s="48"/>
      <c r="R447" s="79">
        <v>23000000</v>
      </c>
      <c r="S447" s="79">
        <v>0</v>
      </c>
      <c r="T447" s="79">
        <v>0</v>
      </c>
      <c r="U447" s="79">
        <v>23000000</v>
      </c>
      <c r="V447" s="79">
        <v>0</v>
      </c>
      <c r="W447" s="79">
        <v>11809500</v>
      </c>
      <c r="X447" s="79">
        <v>11190500</v>
      </c>
      <c r="Y447" s="79">
        <v>11809500</v>
      </c>
      <c r="Z447" s="79">
        <v>11809500</v>
      </c>
      <c r="AA447" s="79">
        <v>11809500</v>
      </c>
      <c r="AB447" s="79">
        <v>11809500</v>
      </c>
    </row>
    <row r="448" spans="1:28" ht="15" customHeight="1">
      <c r="A448" s="47" t="s">
        <v>401</v>
      </c>
      <c r="B448" s="48" t="s">
        <v>402</v>
      </c>
      <c r="C448" s="49" t="s">
        <v>320</v>
      </c>
      <c r="D448" s="47" t="s">
        <v>244</v>
      </c>
      <c r="E448" s="47" t="s">
        <v>245</v>
      </c>
      <c r="F448" s="47" t="s">
        <v>245</v>
      </c>
      <c r="G448" s="47" t="s">
        <v>249</v>
      </c>
      <c r="H448" s="47" t="s">
        <v>298</v>
      </c>
      <c r="I448" s="47"/>
      <c r="J448" s="47"/>
      <c r="K448" s="47"/>
      <c r="L448" s="47"/>
      <c r="M448" s="47" t="s">
        <v>246</v>
      </c>
      <c r="N448" s="47" t="s">
        <v>260</v>
      </c>
      <c r="O448" s="47" t="s">
        <v>247</v>
      </c>
      <c r="P448" s="48" t="s">
        <v>321</v>
      </c>
      <c r="Q448" s="48"/>
      <c r="R448" s="79">
        <v>6000000</v>
      </c>
      <c r="S448" s="79">
        <v>0</v>
      </c>
      <c r="T448" s="79">
        <v>0</v>
      </c>
      <c r="U448" s="79">
        <v>6000000</v>
      </c>
      <c r="V448" s="79">
        <v>0</v>
      </c>
      <c r="W448" s="79">
        <v>2797400</v>
      </c>
      <c r="X448" s="79">
        <v>3202600</v>
      </c>
      <c r="Y448" s="79">
        <v>2797400</v>
      </c>
      <c r="Z448" s="79">
        <v>2797400</v>
      </c>
      <c r="AA448" s="79">
        <v>2797400</v>
      </c>
      <c r="AB448" s="79">
        <v>2797400</v>
      </c>
    </row>
    <row r="449" spans="1:28" ht="15" customHeight="1">
      <c r="A449" s="47" t="s">
        <v>401</v>
      </c>
      <c r="B449" s="48" t="s">
        <v>402</v>
      </c>
      <c r="C449" s="49" t="s">
        <v>322</v>
      </c>
      <c r="D449" s="47" t="s">
        <v>244</v>
      </c>
      <c r="E449" s="47" t="s">
        <v>245</v>
      </c>
      <c r="F449" s="47" t="s">
        <v>245</v>
      </c>
      <c r="G449" s="47" t="s">
        <v>249</v>
      </c>
      <c r="H449" s="47" t="s">
        <v>301</v>
      </c>
      <c r="I449" s="47"/>
      <c r="J449" s="47"/>
      <c r="K449" s="47"/>
      <c r="L449" s="47"/>
      <c r="M449" s="47" t="s">
        <v>246</v>
      </c>
      <c r="N449" s="47" t="s">
        <v>260</v>
      </c>
      <c r="O449" s="47" t="s">
        <v>247</v>
      </c>
      <c r="P449" s="48" t="s">
        <v>323</v>
      </c>
      <c r="Q449" s="48"/>
      <c r="R449" s="79">
        <v>17000000</v>
      </c>
      <c r="S449" s="79">
        <v>0</v>
      </c>
      <c r="T449" s="79">
        <v>0</v>
      </c>
      <c r="U449" s="79">
        <v>17000000</v>
      </c>
      <c r="V449" s="79">
        <v>0</v>
      </c>
      <c r="W449" s="79">
        <v>8858000</v>
      </c>
      <c r="X449" s="79">
        <v>8142000</v>
      </c>
      <c r="Y449" s="79">
        <v>8858000</v>
      </c>
      <c r="Z449" s="79">
        <v>8858000</v>
      </c>
      <c r="AA449" s="79">
        <v>8858000</v>
      </c>
      <c r="AB449" s="79">
        <v>8858000</v>
      </c>
    </row>
    <row r="450" spans="1:28" ht="15" customHeight="1">
      <c r="A450" s="47" t="s">
        <v>401</v>
      </c>
      <c r="B450" s="48" t="s">
        <v>402</v>
      </c>
      <c r="C450" s="49" t="s">
        <v>324</v>
      </c>
      <c r="D450" s="47" t="s">
        <v>244</v>
      </c>
      <c r="E450" s="47" t="s">
        <v>245</v>
      </c>
      <c r="F450" s="47" t="s">
        <v>245</v>
      </c>
      <c r="G450" s="47" t="s">
        <v>249</v>
      </c>
      <c r="H450" s="47" t="s">
        <v>304</v>
      </c>
      <c r="I450" s="47"/>
      <c r="J450" s="47"/>
      <c r="K450" s="47"/>
      <c r="L450" s="47"/>
      <c r="M450" s="47" t="s">
        <v>246</v>
      </c>
      <c r="N450" s="47" t="s">
        <v>260</v>
      </c>
      <c r="O450" s="47" t="s">
        <v>247</v>
      </c>
      <c r="P450" s="48" t="s">
        <v>325</v>
      </c>
      <c r="Q450" s="48"/>
      <c r="R450" s="79">
        <v>3000000</v>
      </c>
      <c r="S450" s="79">
        <v>9000000</v>
      </c>
      <c r="T450" s="79">
        <v>0</v>
      </c>
      <c r="U450" s="79">
        <v>12000000</v>
      </c>
      <c r="V450" s="79">
        <v>0</v>
      </c>
      <c r="W450" s="79">
        <v>5907900</v>
      </c>
      <c r="X450" s="79">
        <v>6092100</v>
      </c>
      <c r="Y450" s="79">
        <v>5907900</v>
      </c>
      <c r="Z450" s="79">
        <v>5907900</v>
      </c>
      <c r="AA450" s="79">
        <v>5907900</v>
      </c>
      <c r="AB450" s="79">
        <v>5907900</v>
      </c>
    </row>
    <row r="451" spans="1:28" ht="15" customHeight="1">
      <c r="A451" s="47" t="s">
        <v>401</v>
      </c>
      <c r="B451" s="48" t="s">
        <v>402</v>
      </c>
      <c r="C451" s="49" t="s">
        <v>326</v>
      </c>
      <c r="D451" s="47" t="s">
        <v>244</v>
      </c>
      <c r="E451" s="47" t="s">
        <v>245</v>
      </c>
      <c r="F451" s="47" t="s">
        <v>245</v>
      </c>
      <c r="G451" s="47" t="s">
        <v>249</v>
      </c>
      <c r="H451" s="47" t="s">
        <v>327</v>
      </c>
      <c r="I451" s="47"/>
      <c r="J451" s="47"/>
      <c r="K451" s="47"/>
      <c r="L451" s="47"/>
      <c r="M451" s="47" t="s">
        <v>246</v>
      </c>
      <c r="N451" s="47" t="s">
        <v>260</v>
      </c>
      <c r="O451" s="47" t="s">
        <v>247</v>
      </c>
      <c r="P451" s="48" t="s">
        <v>328</v>
      </c>
      <c r="Q451" s="48"/>
      <c r="R451" s="79">
        <v>3000000</v>
      </c>
      <c r="S451" s="79">
        <v>0</v>
      </c>
      <c r="T451" s="79">
        <v>3000000</v>
      </c>
      <c r="U451" s="79">
        <v>0</v>
      </c>
      <c r="V451" s="79">
        <v>0</v>
      </c>
      <c r="W451" s="79">
        <v>0</v>
      </c>
      <c r="X451" s="79">
        <v>0</v>
      </c>
      <c r="Y451" s="79">
        <v>0</v>
      </c>
      <c r="Z451" s="79">
        <v>0</v>
      </c>
      <c r="AA451" s="79">
        <v>0</v>
      </c>
      <c r="AB451" s="79">
        <v>0</v>
      </c>
    </row>
    <row r="452" spans="1:28" ht="15" customHeight="1">
      <c r="A452" s="47" t="s">
        <v>401</v>
      </c>
      <c r="B452" s="48" t="s">
        <v>402</v>
      </c>
      <c r="C452" s="49" t="s">
        <v>329</v>
      </c>
      <c r="D452" s="47" t="s">
        <v>244</v>
      </c>
      <c r="E452" s="47" t="s">
        <v>245</v>
      </c>
      <c r="F452" s="47" t="s">
        <v>245</v>
      </c>
      <c r="G452" s="47" t="s">
        <v>249</v>
      </c>
      <c r="H452" s="47" t="s">
        <v>307</v>
      </c>
      <c r="I452" s="47"/>
      <c r="J452" s="47"/>
      <c r="K452" s="47"/>
      <c r="L452" s="47"/>
      <c r="M452" s="47" t="s">
        <v>246</v>
      </c>
      <c r="N452" s="47" t="s">
        <v>260</v>
      </c>
      <c r="O452" s="47" t="s">
        <v>247</v>
      </c>
      <c r="P452" s="48" t="s">
        <v>330</v>
      </c>
      <c r="Q452" s="48"/>
      <c r="R452" s="79">
        <v>6000000</v>
      </c>
      <c r="S452" s="79">
        <v>0</v>
      </c>
      <c r="T452" s="79">
        <v>6000000</v>
      </c>
      <c r="U452" s="79">
        <v>0</v>
      </c>
      <c r="V452" s="79">
        <v>0</v>
      </c>
      <c r="W452" s="79">
        <v>0</v>
      </c>
      <c r="X452" s="79">
        <v>0</v>
      </c>
      <c r="Y452" s="79">
        <v>0</v>
      </c>
      <c r="Z452" s="79">
        <v>0</v>
      </c>
      <c r="AA452" s="79">
        <v>0</v>
      </c>
      <c r="AB452" s="79">
        <v>0</v>
      </c>
    </row>
    <row r="453" spans="1:28" ht="15" customHeight="1">
      <c r="A453" s="47" t="s">
        <v>401</v>
      </c>
      <c r="B453" s="48" t="s">
        <v>402</v>
      </c>
      <c r="C453" s="49" t="s">
        <v>331</v>
      </c>
      <c r="D453" s="47" t="s">
        <v>244</v>
      </c>
      <c r="E453" s="47" t="s">
        <v>245</v>
      </c>
      <c r="F453" s="47" t="s">
        <v>245</v>
      </c>
      <c r="G453" s="47" t="s">
        <v>251</v>
      </c>
      <c r="H453" s="47" t="s">
        <v>261</v>
      </c>
      <c r="I453" s="47" t="s">
        <v>261</v>
      </c>
      <c r="J453" s="47"/>
      <c r="K453" s="47"/>
      <c r="L453" s="47"/>
      <c r="M453" s="47" t="s">
        <v>246</v>
      </c>
      <c r="N453" s="47" t="s">
        <v>260</v>
      </c>
      <c r="O453" s="47" t="s">
        <v>247</v>
      </c>
      <c r="P453" s="48" t="s">
        <v>332</v>
      </c>
      <c r="Q453" s="48"/>
      <c r="R453" s="79">
        <v>29000000</v>
      </c>
      <c r="S453" s="79">
        <v>0</v>
      </c>
      <c r="T453" s="79">
        <v>0</v>
      </c>
      <c r="U453" s="79">
        <v>29000000</v>
      </c>
      <c r="V453" s="79">
        <v>0</v>
      </c>
      <c r="W453" s="79">
        <v>11233621</v>
      </c>
      <c r="X453" s="79">
        <v>17766379</v>
      </c>
      <c r="Y453" s="79">
        <v>11233621</v>
      </c>
      <c r="Z453" s="79">
        <v>11233621</v>
      </c>
      <c r="AA453" s="79">
        <v>11233621</v>
      </c>
      <c r="AB453" s="79">
        <v>11233621</v>
      </c>
    </row>
    <row r="454" spans="1:28" ht="15" customHeight="1">
      <c r="A454" s="47" t="s">
        <v>401</v>
      </c>
      <c r="B454" s="48" t="s">
        <v>402</v>
      </c>
      <c r="C454" s="49" t="s">
        <v>358</v>
      </c>
      <c r="D454" s="47" t="s">
        <v>244</v>
      </c>
      <c r="E454" s="47" t="s">
        <v>245</v>
      </c>
      <c r="F454" s="47" t="s">
        <v>245</v>
      </c>
      <c r="G454" s="47" t="s">
        <v>251</v>
      </c>
      <c r="H454" s="47" t="s">
        <v>261</v>
      </c>
      <c r="I454" s="47" t="s">
        <v>263</v>
      </c>
      <c r="J454" s="47"/>
      <c r="K454" s="47"/>
      <c r="L454" s="47"/>
      <c r="M454" s="47" t="s">
        <v>246</v>
      </c>
      <c r="N454" s="47" t="s">
        <v>260</v>
      </c>
      <c r="O454" s="47" t="s">
        <v>247</v>
      </c>
      <c r="P454" s="48" t="s">
        <v>359</v>
      </c>
      <c r="Q454" s="48"/>
      <c r="R454" s="79">
        <v>0</v>
      </c>
      <c r="S454" s="79">
        <v>302941</v>
      </c>
      <c r="T454" s="79">
        <v>0</v>
      </c>
      <c r="U454" s="79">
        <v>302941</v>
      </c>
      <c r="V454" s="79">
        <v>0</v>
      </c>
      <c r="W454" s="79">
        <v>302941</v>
      </c>
      <c r="X454" s="79">
        <v>0</v>
      </c>
      <c r="Y454" s="79">
        <v>302941</v>
      </c>
      <c r="Z454" s="79">
        <v>302941</v>
      </c>
      <c r="AA454" s="79">
        <v>302941</v>
      </c>
      <c r="AB454" s="79">
        <v>302941</v>
      </c>
    </row>
    <row r="455" spans="1:28" ht="15" customHeight="1">
      <c r="A455" s="47" t="s">
        <v>401</v>
      </c>
      <c r="B455" s="48" t="s">
        <v>402</v>
      </c>
      <c r="C455" s="49" t="s">
        <v>333</v>
      </c>
      <c r="D455" s="47" t="s">
        <v>244</v>
      </c>
      <c r="E455" s="47" t="s">
        <v>245</v>
      </c>
      <c r="F455" s="47" t="s">
        <v>245</v>
      </c>
      <c r="G455" s="47" t="s">
        <v>251</v>
      </c>
      <c r="H455" s="47" t="s">
        <v>261</v>
      </c>
      <c r="I455" s="47" t="s">
        <v>334</v>
      </c>
      <c r="J455" s="47"/>
      <c r="K455" s="47"/>
      <c r="L455" s="47"/>
      <c r="M455" s="47" t="s">
        <v>246</v>
      </c>
      <c r="N455" s="47" t="s">
        <v>260</v>
      </c>
      <c r="O455" s="47" t="s">
        <v>247</v>
      </c>
      <c r="P455" s="48" t="s">
        <v>335</v>
      </c>
      <c r="Q455" s="48"/>
      <c r="R455" s="79">
        <v>3000000</v>
      </c>
      <c r="S455" s="79">
        <v>0</v>
      </c>
      <c r="T455" s="79">
        <v>0</v>
      </c>
      <c r="U455" s="79">
        <v>3000000</v>
      </c>
      <c r="V455" s="79">
        <v>0</v>
      </c>
      <c r="W455" s="79">
        <v>831104</v>
      </c>
      <c r="X455" s="79">
        <v>2168896</v>
      </c>
      <c r="Y455" s="79">
        <v>831104</v>
      </c>
      <c r="Z455" s="79">
        <v>831104</v>
      </c>
      <c r="AA455" s="79">
        <v>831104</v>
      </c>
      <c r="AB455" s="79">
        <v>831104</v>
      </c>
    </row>
    <row r="456" spans="1:28" ht="15" customHeight="1">
      <c r="A456" s="47" t="s">
        <v>401</v>
      </c>
      <c r="B456" s="48" t="s">
        <v>402</v>
      </c>
      <c r="C456" s="49" t="s">
        <v>336</v>
      </c>
      <c r="D456" s="47" t="s">
        <v>244</v>
      </c>
      <c r="E456" s="47" t="s">
        <v>245</v>
      </c>
      <c r="F456" s="47" t="s">
        <v>245</v>
      </c>
      <c r="G456" s="47" t="s">
        <v>251</v>
      </c>
      <c r="H456" s="47" t="s">
        <v>263</v>
      </c>
      <c r="I456" s="47"/>
      <c r="J456" s="47"/>
      <c r="K456" s="47"/>
      <c r="L456" s="47"/>
      <c r="M456" s="47" t="s">
        <v>246</v>
      </c>
      <c r="N456" s="47" t="s">
        <v>260</v>
      </c>
      <c r="O456" s="47" t="s">
        <v>247</v>
      </c>
      <c r="P456" s="48" t="s">
        <v>337</v>
      </c>
      <c r="Q456" s="48"/>
      <c r="R456" s="79">
        <v>29000000</v>
      </c>
      <c r="S456" s="79">
        <v>0</v>
      </c>
      <c r="T456" s="79">
        <v>0</v>
      </c>
      <c r="U456" s="79">
        <v>29000000</v>
      </c>
      <c r="V456" s="79">
        <v>0</v>
      </c>
      <c r="W456" s="79">
        <v>14129802</v>
      </c>
      <c r="X456" s="79">
        <v>14870198</v>
      </c>
      <c r="Y456" s="79">
        <v>14129802</v>
      </c>
      <c r="Z456" s="79">
        <v>14129802</v>
      </c>
      <c r="AA456" s="79">
        <v>14129802</v>
      </c>
      <c r="AB456" s="79">
        <v>14129802</v>
      </c>
    </row>
    <row r="457" spans="1:28" ht="15" customHeight="1">
      <c r="A457" s="47" t="s">
        <v>401</v>
      </c>
      <c r="B457" s="48" t="s">
        <v>402</v>
      </c>
      <c r="C457" s="49" t="s">
        <v>338</v>
      </c>
      <c r="D457" s="47" t="s">
        <v>244</v>
      </c>
      <c r="E457" s="47" t="s">
        <v>249</v>
      </c>
      <c r="F457" s="47" t="s">
        <v>249</v>
      </c>
      <c r="G457" s="47" t="s">
        <v>249</v>
      </c>
      <c r="H457" s="47" t="s">
        <v>301</v>
      </c>
      <c r="I457" s="47" t="s">
        <v>295</v>
      </c>
      <c r="J457" s="47"/>
      <c r="K457" s="47"/>
      <c r="L457" s="47"/>
      <c r="M457" s="47" t="s">
        <v>253</v>
      </c>
      <c r="N457" s="47" t="s">
        <v>68</v>
      </c>
      <c r="O457" s="47" t="s">
        <v>247</v>
      </c>
      <c r="P457" s="48" t="s">
        <v>339</v>
      </c>
      <c r="Q457" s="48"/>
      <c r="R457" s="79">
        <v>0</v>
      </c>
      <c r="S457" s="79">
        <v>30000</v>
      </c>
      <c r="T457" s="79">
        <v>0</v>
      </c>
      <c r="U457" s="79">
        <v>30000</v>
      </c>
      <c r="V457" s="79">
        <v>0</v>
      </c>
      <c r="W457" s="79">
        <v>30000</v>
      </c>
      <c r="X457" s="79">
        <v>0</v>
      </c>
      <c r="Y457" s="79">
        <v>0</v>
      </c>
      <c r="Z457" s="79">
        <v>0</v>
      </c>
      <c r="AA457" s="79">
        <v>0</v>
      </c>
      <c r="AB457" s="79">
        <v>0</v>
      </c>
    </row>
    <row r="458" spans="1:28" ht="15" customHeight="1">
      <c r="A458" s="47" t="s">
        <v>401</v>
      </c>
      <c r="B458" s="48" t="s">
        <v>402</v>
      </c>
      <c r="C458" s="49" t="s">
        <v>340</v>
      </c>
      <c r="D458" s="47" t="s">
        <v>244</v>
      </c>
      <c r="E458" s="47" t="s">
        <v>249</v>
      </c>
      <c r="F458" s="47" t="s">
        <v>249</v>
      </c>
      <c r="G458" s="47" t="s">
        <v>249</v>
      </c>
      <c r="H458" s="47" t="s">
        <v>301</v>
      </c>
      <c r="I458" s="47" t="s">
        <v>307</v>
      </c>
      <c r="J458" s="47"/>
      <c r="K458" s="47"/>
      <c r="L458" s="47"/>
      <c r="M458" s="47" t="s">
        <v>246</v>
      </c>
      <c r="N458" s="47" t="s">
        <v>260</v>
      </c>
      <c r="O458" s="47" t="s">
        <v>247</v>
      </c>
      <c r="P458" s="48" t="s">
        <v>341</v>
      </c>
      <c r="Q458" s="48"/>
      <c r="R458" s="79">
        <v>16500000</v>
      </c>
      <c r="S458" s="79">
        <v>0</v>
      </c>
      <c r="T458" s="79">
        <v>0</v>
      </c>
      <c r="U458" s="79">
        <v>16500000</v>
      </c>
      <c r="V458" s="79">
        <v>0</v>
      </c>
      <c r="W458" s="79">
        <v>16500000</v>
      </c>
      <c r="X458" s="79">
        <v>0</v>
      </c>
      <c r="Y458" s="79">
        <v>9543568</v>
      </c>
      <c r="Z458" s="79">
        <v>9543568</v>
      </c>
      <c r="AA458" s="79">
        <v>9543568</v>
      </c>
      <c r="AB458" s="79">
        <v>9543568</v>
      </c>
    </row>
    <row r="459" spans="1:28" ht="15" customHeight="1">
      <c r="A459" s="47" t="s">
        <v>401</v>
      </c>
      <c r="B459" s="48" t="s">
        <v>402</v>
      </c>
      <c r="C459" s="49" t="s">
        <v>360</v>
      </c>
      <c r="D459" s="47" t="s">
        <v>244</v>
      </c>
      <c r="E459" s="47" t="s">
        <v>249</v>
      </c>
      <c r="F459" s="47" t="s">
        <v>249</v>
      </c>
      <c r="G459" s="47" t="s">
        <v>249</v>
      </c>
      <c r="H459" s="47" t="s">
        <v>304</v>
      </c>
      <c r="I459" s="47" t="s">
        <v>263</v>
      </c>
      <c r="J459" s="47"/>
      <c r="K459" s="47"/>
      <c r="L459" s="47"/>
      <c r="M459" s="47" t="s">
        <v>246</v>
      </c>
      <c r="N459" s="47" t="s">
        <v>260</v>
      </c>
      <c r="O459" s="47" t="s">
        <v>247</v>
      </c>
      <c r="P459" s="48" t="s">
        <v>361</v>
      </c>
      <c r="Q459" s="48"/>
      <c r="R459" s="79">
        <v>12000000</v>
      </c>
      <c r="S459" s="79">
        <v>0</v>
      </c>
      <c r="T459" s="79">
        <v>0</v>
      </c>
      <c r="U459" s="79">
        <v>12000000</v>
      </c>
      <c r="V459" s="79">
        <v>0</v>
      </c>
      <c r="W459" s="79">
        <v>12000000</v>
      </c>
      <c r="X459" s="79">
        <v>0</v>
      </c>
      <c r="Y459" s="79">
        <v>0</v>
      </c>
      <c r="Z459" s="79">
        <v>0</v>
      </c>
      <c r="AA459" s="79">
        <v>0</v>
      </c>
      <c r="AB459" s="79">
        <v>0</v>
      </c>
    </row>
    <row r="460" spans="1:28" ht="15" customHeight="1">
      <c r="A460" s="47" t="s">
        <v>401</v>
      </c>
      <c r="B460" s="48" t="s">
        <v>402</v>
      </c>
      <c r="C460" s="49" t="s">
        <v>342</v>
      </c>
      <c r="D460" s="47" t="s">
        <v>244</v>
      </c>
      <c r="E460" s="47" t="s">
        <v>249</v>
      </c>
      <c r="F460" s="47" t="s">
        <v>249</v>
      </c>
      <c r="G460" s="47" t="s">
        <v>249</v>
      </c>
      <c r="H460" s="47" t="s">
        <v>327</v>
      </c>
      <c r="I460" s="47" t="s">
        <v>295</v>
      </c>
      <c r="J460" s="47"/>
      <c r="K460" s="47"/>
      <c r="L460" s="47"/>
      <c r="M460" s="47" t="s">
        <v>246</v>
      </c>
      <c r="N460" s="47" t="s">
        <v>260</v>
      </c>
      <c r="O460" s="47" t="s">
        <v>247</v>
      </c>
      <c r="P460" s="48" t="s">
        <v>343</v>
      </c>
      <c r="Q460" s="48"/>
      <c r="R460" s="79">
        <v>600000</v>
      </c>
      <c r="S460" s="79">
        <v>0</v>
      </c>
      <c r="T460" s="79">
        <v>0</v>
      </c>
      <c r="U460" s="79">
        <v>600000</v>
      </c>
      <c r="V460" s="79">
        <v>0</v>
      </c>
      <c r="W460" s="79">
        <v>600000</v>
      </c>
      <c r="X460" s="79">
        <v>0</v>
      </c>
      <c r="Y460" s="79">
        <v>455346</v>
      </c>
      <c r="Z460" s="79">
        <v>455346</v>
      </c>
      <c r="AA460" s="79">
        <v>455346</v>
      </c>
      <c r="AB460" s="79">
        <v>455346</v>
      </c>
    </row>
    <row r="461" spans="1:28" ht="15" customHeight="1">
      <c r="A461" s="47" t="s">
        <v>401</v>
      </c>
      <c r="B461" s="48" t="s">
        <v>402</v>
      </c>
      <c r="C461" s="49" t="s">
        <v>344</v>
      </c>
      <c r="D461" s="47" t="s">
        <v>244</v>
      </c>
      <c r="E461" s="47" t="s">
        <v>249</v>
      </c>
      <c r="F461" s="47" t="s">
        <v>249</v>
      </c>
      <c r="G461" s="47" t="s">
        <v>249</v>
      </c>
      <c r="H461" s="47" t="s">
        <v>307</v>
      </c>
      <c r="I461" s="47" t="s">
        <v>295</v>
      </c>
      <c r="J461" s="47"/>
      <c r="K461" s="47"/>
      <c r="L461" s="47"/>
      <c r="M461" s="47" t="s">
        <v>246</v>
      </c>
      <c r="N461" s="47" t="s">
        <v>260</v>
      </c>
      <c r="O461" s="47" t="s">
        <v>247</v>
      </c>
      <c r="P461" s="48" t="s">
        <v>345</v>
      </c>
      <c r="Q461" s="48"/>
      <c r="R461" s="79">
        <v>1000000</v>
      </c>
      <c r="S461" s="79">
        <v>0</v>
      </c>
      <c r="T461" s="79">
        <v>0</v>
      </c>
      <c r="U461" s="79">
        <v>1000000</v>
      </c>
      <c r="V461" s="79">
        <v>0</v>
      </c>
      <c r="W461" s="79">
        <v>1000000</v>
      </c>
      <c r="X461" s="79">
        <v>0</v>
      </c>
      <c r="Y461" s="79">
        <v>669617</v>
      </c>
      <c r="Z461" s="79">
        <v>669617</v>
      </c>
      <c r="AA461" s="79">
        <v>669617</v>
      </c>
      <c r="AB461" s="79">
        <v>669617</v>
      </c>
    </row>
    <row r="462" spans="1:28" ht="15" customHeight="1">
      <c r="A462" s="47" t="s">
        <v>401</v>
      </c>
      <c r="B462" s="48" t="s">
        <v>402</v>
      </c>
      <c r="C462" s="49" t="s">
        <v>346</v>
      </c>
      <c r="D462" s="47" t="s">
        <v>244</v>
      </c>
      <c r="E462" s="47" t="s">
        <v>249</v>
      </c>
      <c r="F462" s="47" t="s">
        <v>249</v>
      </c>
      <c r="G462" s="47" t="s">
        <v>249</v>
      </c>
      <c r="H462" s="47" t="s">
        <v>310</v>
      </c>
      <c r="I462" s="47"/>
      <c r="J462" s="47"/>
      <c r="K462" s="47"/>
      <c r="L462" s="47"/>
      <c r="M462" s="47" t="s">
        <v>246</v>
      </c>
      <c r="N462" s="47" t="s">
        <v>260</v>
      </c>
      <c r="O462" s="47" t="s">
        <v>247</v>
      </c>
      <c r="P462" s="48" t="s">
        <v>347</v>
      </c>
      <c r="Q462" s="48"/>
      <c r="R462" s="79">
        <v>0</v>
      </c>
      <c r="S462" s="79">
        <v>135773</v>
      </c>
      <c r="T462" s="79">
        <v>0</v>
      </c>
      <c r="U462" s="79">
        <v>135773</v>
      </c>
      <c r="V462" s="79">
        <v>0</v>
      </c>
      <c r="W462" s="79">
        <v>135773</v>
      </c>
      <c r="X462" s="79">
        <v>0</v>
      </c>
      <c r="Y462" s="79">
        <v>0</v>
      </c>
      <c r="Z462" s="79">
        <v>0</v>
      </c>
      <c r="AA462" s="79">
        <v>0</v>
      </c>
      <c r="AB462" s="79">
        <v>0</v>
      </c>
    </row>
    <row r="463" spans="1:28" ht="15" customHeight="1">
      <c r="A463" s="47" t="s">
        <v>401</v>
      </c>
      <c r="B463" s="48" t="s">
        <v>402</v>
      </c>
      <c r="C463" s="49" t="s">
        <v>348</v>
      </c>
      <c r="D463" s="47" t="s">
        <v>244</v>
      </c>
      <c r="E463" s="47" t="s">
        <v>251</v>
      </c>
      <c r="F463" s="47" t="s">
        <v>257</v>
      </c>
      <c r="G463" s="47" t="s">
        <v>249</v>
      </c>
      <c r="H463" s="47" t="s">
        <v>258</v>
      </c>
      <c r="I463" s="47" t="s">
        <v>261</v>
      </c>
      <c r="J463" s="47"/>
      <c r="K463" s="47"/>
      <c r="L463" s="47"/>
      <c r="M463" s="47" t="s">
        <v>246</v>
      </c>
      <c r="N463" s="47" t="s">
        <v>260</v>
      </c>
      <c r="O463" s="47" t="s">
        <v>247</v>
      </c>
      <c r="P463" s="48" t="s">
        <v>349</v>
      </c>
      <c r="Q463" s="48"/>
      <c r="R463" s="79">
        <v>0</v>
      </c>
      <c r="S463" s="79">
        <v>3100000</v>
      </c>
      <c r="T463" s="79">
        <v>0</v>
      </c>
      <c r="U463" s="79">
        <v>3100000</v>
      </c>
      <c r="V463" s="79">
        <v>0</v>
      </c>
      <c r="W463" s="79">
        <v>2920670</v>
      </c>
      <c r="X463" s="79">
        <v>179330</v>
      </c>
      <c r="Y463" s="79">
        <v>2920670</v>
      </c>
      <c r="Z463" s="79">
        <v>2920670</v>
      </c>
      <c r="AA463" s="79">
        <v>2920670</v>
      </c>
      <c r="AB463" s="79">
        <v>2920670</v>
      </c>
    </row>
    <row r="464" spans="1:28" ht="15" customHeight="1">
      <c r="A464" s="47" t="s">
        <v>401</v>
      </c>
      <c r="B464" s="48" t="s">
        <v>402</v>
      </c>
      <c r="C464" s="49" t="s">
        <v>350</v>
      </c>
      <c r="D464" s="47" t="s">
        <v>244</v>
      </c>
      <c r="E464" s="47" t="s">
        <v>265</v>
      </c>
      <c r="F464" s="47" t="s">
        <v>245</v>
      </c>
      <c r="G464" s="47" t="s">
        <v>249</v>
      </c>
      <c r="H464" s="47" t="s">
        <v>261</v>
      </c>
      <c r="I464" s="47"/>
      <c r="J464" s="47"/>
      <c r="K464" s="47"/>
      <c r="L464" s="47"/>
      <c r="M464" s="47" t="s">
        <v>246</v>
      </c>
      <c r="N464" s="47" t="s">
        <v>260</v>
      </c>
      <c r="O464" s="47" t="s">
        <v>247</v>
      </c>
      <c r="P464" s="48" t="s">
        <v>351</v>
      </c>
      <c r="Q464" s="48"/>
      <c r="R464" s="79">
        <v>0</v>
      </c>
      <c r="S464" s="79">
        <v>8000000</v>
      </c>
      <c r="T464" s="79">
        <v>570742</v>
      </c>
      <c r="U464" s="79">
        <v>7429258</v>
      </c>
      <c r="V464" s="79">
        <v>0</v>
      </c>
      <c r="W464" s="79">
        <v>7429258</v>
      </c>
      <c r="X464" s="79">
        <v>0</v>
      </c>
      <c r="Y464" s="79">
        <v>7429258</v>
      </c>
      <c r="Z464" s="79">
        <v>7429258</v>
      </c>
      <c r="AA464" s="79">
        <v>7429258</v>
      </c>
      <c r="AB464" s="79">
        <v>7429258</v>
      </c>
    </row>
    <row r="465" spans="1:28" ht="15" customHeight="1">
      <c r="A465" s="47" t="s">
        <v>401</v>
      </c>
      <c r="B465" s="48" t="s">
        <v>402</v>
      </c>
      <c r="C465" s="49" t="s">
        <v>352</v>
      </c>
      <c r="D465" s="47" t="s">
        <v>244</v>
      </c>
      <c r="E465" s="47" t="s">
        <v>265</v>
      </c>
      <c r="F465" s="47" t="s">
        <v>245</v>
      </c>
      <c r="G465" s="47" t="s">
        <v>249</v>
      </c>
      <c r="H465" s="47" t="s">
        <v>334</v>
      </c>
      <c r="I465" s="47"/>
      <c r="J465" s="47"/>
      <c r="K465" s="47"/>
      <c r="L465" s="47"/>
      <c r="M465" s="47" t="s">
        <v>253</v>
      </c>
      <c r="N465" s="47" t="s">
        <v>68</v>
      </c>
      <c r="O465" s="47" t="s">
        <v>247</v>
      </c>
      <c r="P465" s="48" t="s">
        <v>353</v>
      </c>
      <c r="Q465" s="48"/>
      <c r="R465" s="79">
        <v>0</v>
      </c>
      <c r="S465" s="79">
        <v>3500000</v>
      </c>
      <c r="T465" s="79">
        <v>2319127</v>
      </c>
      <c r="U465" s="79">
        <v>1180873</v>
      </c>
      <c r="V465" s="79">
        <v>0</v>
      </c>
      <c r="W465" s="79">
        <v>1180873</v>
      </c>
      <c r="X465" s="79">
        <v>0</v>
      </c>
      <c r="Y465" s="79">
        <v>1180873</v>
      </c>
      <c r="Z465" s="79">
        <v>1180873</v>
      </c>
      <c r="AA465" s="79">
        <v>1180873</v>
      </c>
      <c r="AB465" s="79">
        <v>1180873</v>
      </c>
    </row>
    <row r="466" spans="1:28" ht="15" customHeight="1">
      <c r="A466" s="47" t="s">
        <v>403</v>
      </c>
      <c r="B466" s="48" t="s">
        <v>404</v>
      </c>
      <c r="C466" s="49" t="s">
        <v>292</v>
      </c>
      <c r="D466" s="47" t="s">
        <v>244</v>
      </c>
      <c r="E466" s="47" t="s">
        <v>245</v>
      </c>
      <c r="F466" s="47" t="s">
        <v>245</v>
      </c>
      <c r="G466" s="47" t="s">
        <v>245</v>
      </c>
      <c r="H466" s="47" t="s">
        <v>261</v>
      </c>
      <c r="I466" s="47" t="s">
        <v>261</v>
      </c>
      <c r="J466" s="47"/>
      <c r="K466" s="47"/>
      <c r="L466" s="47"/>
      <c r="M466" s="47" t="s">
        <v>246</v>
      </c>
      <c r="N466" s="47" t="s">
        <v>260</v>
      </c>
      <c r="O466" s="47" t="s">
        <v>247</v>
      </c>
      <c r="P466" s="48" t="s">
        <v>293</v>
      </c>
      <c r="Q466" s="48"/>
      <c r="R466" s="79">
        <v>594000000</v>
      </c>
      <c r="S466" s="79">
        <v>0</v>
      </c>
      <c r="T466" s="79">
        <v>0</v>
      </c>
      <c r="U466" s="79">
        <v>594000000</v>
      </c>
      <c r="V466" s="79">
        <v>0</v>
      </c>
      <c r="W466" s="79">
        <v>321338797</v>
      </c>
      <c r="X466" s="79">
        <v>272661203</v>
      </c>
      <c r="Y466" s="79">
        <v>321338797</v>
      </c>
      <c r="Z466" s="79">
        <v>321338797</v>
      </c>
      <c r="AA466" s="79">
        <v>321338797</v>
      </c>
      <c r="AB466" s="79">
        <v>321338797</v>
      </c>
    </row>
    <row r="467" spans="1:28" ht="15" customHeight="1">
      <c r="A467" s="47" t="s">
        <v>403</v>
      </c>
      <c r="B467" s="48" t="s">
        <v>404</v>
      </c>
      <c r="C467" s="49" t="s">
        <v>294</v>
      </c>
      <c r="D467" s="47" t="s">
        <v>244</v>
      </c>
      <c r="E467" s="47" t="s">
        <v>245</v>
      </c>
      <c r="F467" s="47" t="s">
        <v>245</v>
      </c>
      <c r="G467" s="47" t="s">
        <v>245</v>
      </c>
      <c r="H467" s="47" t="s">
        <v>261</v>
      </c>
      <c r="I467" s="47" t="s">
        <v>295</v>
      </c>
      <c r="J467" s="47"/>
      <c r="K467" s="47"/>
      <c r="L467" s="47"/>
      <c r="M467" s="47" t="s">
        <v>246</v>
      </c>
      <c r="N467" s="47" t="s">
        <v>260</v>
      </c>
      <c r="O467" s="47" t="s">
        <v>247</v>
      </c>
      <c r="P467" s="48" t="s">
        <v>296</v>
      </c>
      <c r="Q467" s="48"/>
      <c r="R467" s="79">
        <v>12000000</v>
      </c>
      <c r="S467" s="79">
        <v>0</v>
      </c>
      <c r="T467" s="79">
        <v>0</v>
      </c>
      <c r="U467" s="79">
        <v>12000000</v>
      </c>
      <c r="V467" s="79">
        <v>0</v>
      </c>
      <c r="W467" s="79">
        <v>7731265</v>
      </c>
      <c r="X467" s="79">
        <v>4268735</v>
      </c>
      <c r="Y467" s="79">
        <v>7731265</v>
      </c>
      <c r="Z467" s="79">
        <v>7731265</v>
      </c>
      <c r="AA467" s="79">
        <v>7731265</v>
      </c>
      <c r="AB467" s="79">
        <v>7731265</v>
      </c>
    </row>
    <row r="468" spans="1:28" ht="15" customHeight="1">
      <c r="A468" s="47" t="s">
        <v>403</v>
      </c>
      <c r="B468" s="48" t="s">
        <v>404</v>
      </c>
      <c r="C468" s="49" t="s">
        <v>297</v>
      </c>
      <c r="D468" s="47" t="s">
        <v>244</v>
      </c>
      <c r="E468" s="47" t="s">
        <v>245</v>
      </c>
      <c r="F468" s="47" t="s">
        <v>245</v>
      </c>
      <c r="G468" s="47" t="s">
        <v>245</v>
      </c>
      <c r="H468" s="47" t="s">
        <v>261</v>
      </c>
      <c r="I468" s="47" t="s">
        <v>298</v>
      </c>
      <c r="J468" s="47"/>
      <c r="K468" s="47"/>
      <c r="L468" s="47"/>
      <c r="M468" s="47" t="s">
        <v>246</v>
      </c>
      <c r="N468" s="47" t="s">
        <v>260</v>
      </c>
      <c r="O468" s="47" t="s">
        <v>247</v>
      </c>
      <c r="P468" s="48" t="s">
        <v>299</v>
      </c>
      <c r="Q468" s="48"/>
      <c r="R468" s="79">
        <v>10060000</v>
      </c>
      <c r="S468" s="79">
        <v>0</v>
      </c>
      <c r="T468" s="79">
        <v>10060000</v>
      </c>
      <c r="U468" s="79">
        <v>0</v>
      </c>
      <c r="V468" s="79">
        <v>0</v>
      </c>
      <c r="W468" s="79">
        <v>0</v>
      </c>
      <c r="X468" s="79">
        <v>0</v>
      </c>
      <c r="Y468" s="79">
        <v>0</v>
      </c>
      <c r="Z468" s="79">
        <v>0</v>
      </c>
      <c r="AA468" s="79">
        <v>0</v>
      </c>
      <c r="AB468" s="79">
        <v>0</v>
      </c>
    </row>
    <row r="469" spans="1:28" ht="15" customHeight="1">
      <c r="A469" s="47" t="s">
        <v>403</v>
      </c>
      <c r="B469" s="48" t="s">
        <v>404</v>
      </c>
      <c r="C469" s="49" t="s">
        <v>300</v>
      </c>
      <c r="D469" s="47" t="s">
        <v>244</v>
      </c>
      <c r="E469" s="47" t="s">
        <v>245</v>
      </c>
      <c r="F469" s="47" t="s">
        <v>245</v>
      </c>
      <c r="G469" s="47" t="s">
        <v>245</v>
      </c>
      <c r="H469" s="47" t="s">
        <v>261</v>
      </c>
      <c r="I469" s="47" t="s">
        <v>301</v>
      </c>
      <c r="J469" s="47"/>
      <c r="K469" s="47"/>
      <c r="L469" s="47"/>
      <c r="M469" s="47" t="s">
        <v>246</v>
      </c>
      <c r="N469" s="47" t="s">
        <v>260</v>
      </c>
      <c r="O469" s="47" t="s">
        <v>247</v>
      </c>
      <c r="P469" s="48" t="s">
        <v>302</v>
      </c>
      <c r="Q469" s="48"/>
      <c r="R469" s="79">
        <v>57000000</v>
      </c>
      <c r="S469" s="79">
        <v>9792314</v>
      </c>
      <c r="T469" s="79">
        <v>0</v>
      </c>
      <c r="U469" s="79">
        <v>66792314</v>
      </c>
      <c r="V469" s="79">
        <v>0</v>
      </c>
      <c r="W469" s="79">
        <v>66792314</v>
      </c>
      <c r="X469" s="79">
        <v>0</v>
      </c>
      <c r="Y469" s="79">
        <v>66792314</v>
      </c>
      <c r="Z469" s="79">
        <v>66792314</v>
      </c>
      <c r="AA469" s="79">
        <v>66792314</v>
      </c>
      <c r="AB469" s="79">
        <v>66792314</v>
      </c>
    </row>
    <row r="470" spans="1:28" ht="15" customHeight="1">
      <c r="A470" s="47" t="s">
        <v>403</v>
      </c>
      <c r="B470" s="48" t="s">
        <v>404</v>
      </c>
      <c r="C470" s="49" t="s">
        <v>303</v>
      </c>
      <c r="D470" s="47" t="s">
        <v>244</v>
      </c>
      <c r="E470" s="47" t="s">
        <v>245</v>
      </c>
      <c r="F470" s="47" t="s">
        <v>245</v>
      </c>
      <c r="G470" s="47" t="s">
        <v>245</v>
      </c>
      <c r="H470" s="47" t="s">
        <v>261</v>
      </c>
      <c r="I470" s="47" t="s">
        <v>304</v>
      </c>
      <c r="J470" s="47"/>
      <c r="K470" s="47"/>
      <c r="L470" s="47"/>
      <c r="M470" s="47" t="s">
        <v>246</v>
      </c>
      <c r="N470" s="47" t="s">
        <v>260</v>
      </c>
      <c r="O470" s="47" t="s">
        <v>247</v>
      </c>
      <c r="P470" s="48" t="s">
        <v>305</v>
      </c>
      <c r="Q470" s="48"/>
      <c r="R470" s="79">
        <v>22000000</v>
      </c>
      <c r="S470" s="79">
        <v>0</v>
      </c>
      <c r="T470" s="79">
        <v>0</v>
      </c>
      <c r="U470" s="79">
        <v>22000000</v>
      </c>
      <c r="V470" s="79">
        <v>0</v>
      </c>
      <c r="W470" s="79">
        <v>10941299</v>
      </c>
      <c r="X470" s="79">
        <v>11058701</v>
      </c>
      <c r="Y470" s="79">
        <v>10941299</v>
      </c>
      <c r="Z470" s="79">
        <v>10941299</v>
      </c>
      <c r="AA470" s="79">
        <v>10941299</v>
      </c>
      <c r="AB470" s="79">
        <v>10941299</v>
      </c>
    </row>
    <row r="471" spans="1:28" ht="15" customHeight="1">
      <c r="A471" s="47" t="s">
        <v>403</v>
      </c>
      <c r="B471" s="48" t="s">
        <v>404</v>
      </c>
      <c r="C471" s="49" t="s">
        <v>306</v>
      </c>
      <c r="D471" s="47" t="s">
        <v>244</v>
      </c>
      <c r="E471" s="47" t="s">
        <v>245</v>
      </c>
      <c r="F471" s="47" t="s">
        <v>245</v>
      </c>
      <c r="G471" s="47" t="s">
        <v>245</v>
      </c>
      <c r="H471" s="47" t="s">
        <v>261</v>
      </c>
      <c r="I471" s="47" t="s">
        <v>307</v>
      </c>
      <c r="J471" s="47"/>
      <c r="K471" s="47"/>
      <c r="L471" s="47"/>
      <c r="M471" s="47" t="s">
        <v>246</v>
      </c>
      <c r="N471" s="47" t="s">
        <v>260</v>
      </c>
      <c r="O471" s="47" t="s">
        <v>247</v>
      </c>
      <c r="P471" s="48" t="s">
        <v>308</v>
      </c>
      <c r="Q471" s="48"/>
      <c r="R471" s="79">
        <v>75000000</v>
      </c>
      <c r="S471" s="79">
        <v>0</v>
      </c>
      <c r="T471" s="79">
        <v>0</v>
      </c>
      <c r="U471" s="79">
        <v>75000000</v>
      </c>
      <c r="V471" s="79">
        <v>0</v>
      </c>
      <c r="W471" s="79">
        <v>0</v>
      </c>
      <c r="X471" s="79">
        <v>75000000</v>
      </c>
      <c r="Y471" s="79">
        <v>0</v>
      </c>
      <c r="Z471" s="79">
        <v>0</v>
      </c>
      <c r="AA471" s="79">
        <v>0</v>
      </c>
      <c r="AB471" s="79">
        <v>0</v>
      </c>
    </row>
    <row r="472" spans="1:28" ht="15" customHeight="1">
      <c r="A472" s="47" t="s">
        <v>403</v>
      </c>
      <c r="B472" s="48" t="s">
        <v>404</v>
      </c>
      <c r="C472" s="49" t="s">
        <v>309</v>
      </c>
      <c r="D472" s="47" t="s">
        <v>244</v>
      </c>
      <c r="E472" s="47" t="s">
        <v>245</v>
      </c>
      <c r="F472" s="47" t="s">
        <v>245</v>
      </c>
      <c r="G472" s="47" t="s">
        <v>245</v>
      </c>
      <c r="H472" s="47" t="s">
        <v>261</v>
      </c>
      <c r="I472" s="47" t="s">
        <v>310</v>
      </c>
      <c r="J472" s="47"/>
      <c r="K472" s="47"/>
      <c r="L472" s="47"/>
      <c r="M472" s="47" t="s">
        <v>246</v>
      </c>
      <c r="N472" s="47" t="s">
        <v>260</v>
      </c>
      <c r="O472" s="47" t="s">
        <v>247</v>
      </c>
      <c r="P472" s="48" t="s">
        <v>311</v>
      </c>
      <c r="Q472" s="48"/>
      <c r="R472" s="79">
        <v>35000000</v>
      </c>
      <c r="S472" s="79">
        <v>0</v>
      </c>
      <c r="T472" s="79">
        <v>0</v>
      </c>
      <c r="U472" s="79">
        <v>35000000</v>
      </c>
      <c r="V472" s="79">
        <v>0</v>
      </c>
      <c r="W472" s="79">
        <v>22621974</v>
      </c>
      <c r="X472" s="79">
        <v>12378026</v>
      </c>
      <c r="Y472" s="79">
        <v>22621974</v>
      </c>
      <c r="Z472" s="79">
        <v>22621974</v>
      </c>
      <c r="AA472" s="79">
        <v>22621974</v>
      </c>
      <c r="AB472" s="79">
        <v>22621974</v>
      </c>
    </row>
    <row r="473" spans="1:28" ht="15" customHeight="1">
      <c r="A473" s="47" t="s">
        <v>403</v>
      </c>
      <c r="B473" s="48" t="s">
        <v>404</v>
      </c>
      <c r="C473" s="49" t="s">
        <v>312</v>
      </c>
      <c r="D473" s="47" t="s">
        <v>244</v>
      </c>
      <c r="E473" s="47" t="s">
        <v>245</v>
      </c>
      <c r="F473" s="47" t="s">
        <v>245</v>
      </c>
      <c r="G473" s="47" t="s">
        <v>245</v>
      </c>
      <c r="H473" s="47" t="s">
        <v>261</v>
      </c>
      <c r="I473" s="47" t="s">
        <v>258</v>
      </c>
      <c r="J473" s="47"/>
      <c r="K473" s="47"/>
      <c r="L473" s="47"/>
      <c r="M473" s="47" t="s">
        <v>246</v>
      </c>
      <c r="N473" s="47" t="s">
        <v>260</v>
      </c>
      <c r="O473" s="47" t="s">
        <v>247</v>
      </c>
      <c r="P473" s="48" t="s">
        <v>313</v>
      </c>
      <c r="Q473" s="48"/>
      <c r="R473" s="79">
        <v>8000000</v>
      </c>
      <c r="S473" s="79">
        <v>10060000</v>
      </c>
      <c r="T473" s="79">
        <v>0</v>
      </c>
      <c r="U473" s="79">
        <v>18060000</v>
      </c>
      <c r="V473" s="79">
        <v>0</v>
      </c>
      <c r="W473" s="79">
        <v>11323156</v>
      </c>
      <c r="X473" s="79">
        <v>6736844</v>
      </c>
      <c r="Y473" s="79">
        <v>11323156</v>
      </c>
      <c r="Z473" s="79">
        <v>11323156</v>
      </c>
      <c r="AA473" s="79">
        <v>11323156</v>
      </c>
      <c r="AB473" s="79">
        <v>11323156</v>
      </c>
    </row>
    <row r="474" spans="1:28" ht="15" customHeight="1">
      <c r="A474" s="47" t="s">
        <v>403</v>
      </c>
      <c r="B474" s="48" t="s">
        <v>404</v>
      </c>
      <c r="C474" s="49" t="s">
        <v>314</v>
      </c>
      <c r="D474" s="47" t="s">
        <v>244</v>
      </c>
      <c r="E474" s="47" t="s">
        <v>245</v>
      </c>
      <c r="F474" s="47" t="s">
        <v>245</v>
      </c>
      <c r="G474" s="47" t="s">
        <v>249</v>
      </c>
      <c r="H474" s="47" t="s">
        <v>261</v>
      </c>
      <c r="I474" s="47"/>
      <c r="J474" s="47"/>
      <c r="K474" s="47"/>
      <c r="L474" s="47"/>
      <c r="M474" s="47" t="s">
        <v>246</v>
      </c>
      <c r="N474" s="47" t="s">
        <v>260</v>
      </c>
      <c r="O474" s="47" t="s">
        <v>247</v>
      </c>
      <c r="P474" s="48" t="s">
        <v>315</v>
      </c>
      <c r="Q474" s="48"/>
      <c r="R474" s="79">
        <v>58000000</v>
      </c>
      <c r="S474" s="79">
        <v>0</v>
      </c>
      <c r="T474" s="79">
        <v>0</v>
      </c>
      <c r="U474" s="79">
        <v>58000000</v>
      </c>
      <c r="V474" s="79">
        <v>0</v>
      </c>
      <c r="W474" s="79">
        <v>46234400</v>
      </c>
      <c r="X474" s="79">
        <v>11765600</v>
      </c>
      <c r="Y474" s="79">
        <v>46234400</v>
      </c>
      <c r="Z474" s="79">
        <v>46234400</v>
      </c>
      <c r="AA474" s="79">
        <v>46234400</v>
      </c>
      <c r="AB474" s="79">
        <v>46234400</v>
      </c>
    </row>
    <row r="475" spans="1:28" ht="15" customHeight="1">
      <c r="A475" s="47" t="s">
        <v>403</v>
      </c>
      <c r="B475" s="48" t="s">
        <v>404</v>
      </c>
      <c r="C475" s="49" t="s">
        <v>316</v>
      </c>
      <c r="D475" s="47" t="s">
        <v>244</v>
      </c>
      <c r="E475" s="47" t="s">
        <v>245</v>
      </c>
      <c r="F475" s="47" t="s">
        <v>245</v>
      </c>
      <c r="G475" s="47" t="s">
        <v>249</v>
      </c>
      <c r="H475" s="47" t="s">
        <v>263</v>
      </c>
      <c r="I475" s="47"/>
      <c r="J475" s="47"/>
      <c r="K475" s="47"/>
      <c r="L475" s="47"/>
      <c r="M475" s="47" t="s">
        <v>246</v>
      </c>
      <c r="N475" s="47" t="s">
        <v>260</v>
      </c>
      <c r="O475" s="47" t="s">
        <v>247</v>
      </c>
      <c r="P475" s="48" t="s">
        <v>317</v>
      </c>
      <c r="Q475" s="48"/>
      <c r="R475" s="79">
        <v>55000000</v>
      </c>
      <c r="S475" s="79">
        <v>0</v>
      </c>
      <c r="T475" s="79">
        <v>0</v>
      </c>
      <c r="U475" s="79">
        <v>55000000</v>
      </c>
      <c r="V475" s="79">
        <v>0</v>
      </c>
      <c r="W475" s="79">
        <v>32751500</v>
      </c>
      <c r="X475" s="79">
        <v>22248500</v>
      </c>
      <c r="Y475" s="79">
        <v>32751500</v>
      </c>
      <c r="Z475" s="79">
        <v>32751500</v>
      </c>
      <c r="AA475" s="79">
        <v>32751500</v>
      </c>
      <c r="AB475" s="79">
        <v>32751500</v>
      </c>
    </row>
    <row r="476" spans="1:28" ht="15" customHeight="1">
      <c r="A476" s="47" t="s">
        <v>403</v>
      </c>
      <c r="B476" s="48" t="s">
        <v>404</v>
      </c>
      <c r="C476" s="49" t="s">
        <v>318</v>
      </c>
      <c r="D476" s="47" t="s">
        <v>244</v>
      </c>
      <c r="E476" s="47" t="s">
        <v>245</v>
      </c>
      <c r="F476" s="47" t="s">
        <v>245</v>
      </c>
      <c r="G476" s="47" t="s">
        <v>249</v>
      </c>
      <c r="H476" s="47" t="s">
        <v>295</v>
      </c>
      <c r="I476" s="47"/>
      <c r="J476" s="47"/>
      <c r="K476" s="47"/>
      <c r="L476" s="47"/>
      <c r="M476" s="47" t="s">
        <v>246</v>
      </c>
      <c r="N476" s="47" t="s">
        <v>260</v>
      </c>
      <c r="O476" s="47" t="s">
        <v>247</v>
      </c>
      <c r="P476" s="48" t="s">
        <v>319</v>
      </c>
      <c r="Q476" s="48"/>
      <c r="R476" s="79">
        <v>35000000</v>
      </c>
      <c r="S476" s="79">
        <v>0</v>
      </c>
      <c r="T476" s="79">
        <v>0</v>
      </c>
      <c r="U476" s="79">
        <v>35000000</v>
      </c>
      <c r="V476" s="79">
        <v>0</v>
      </c>
      <c r="W476" s="79">
        <v>20007600</v>
      </c>
      <c r="X476" s="79">
        <v>14992400</v>
      </c>
      <c r="Y476" s="79">
        <v>20007600</v>
      </c>
      <c r="Z476" s="79">
        <v>20007600</v>
      </c>
      <c r="AA476" s="79">
        <v>20007600</v>
      </c>
      <c r="AB476" s="79">
        <v>20007600</v>
      </c>
    </row>
    <row r="477" spans="1:28" ht="15" customHeight="1">
      <c r="A477" s="47" t="s">
        <v>403</v>
      </c>
      <c r="B477" s="48" t="s">
        <v>404</v>
      </c>
      <c r="C477" s="49" t="s">
        <v>320</v>
      </c>
      <c r="D477" s="47" t="s">
        <v>244</v>
      </c>
      <c r="E477" s="47" t="s">
        <v>245</v>
      </c>
      <c r="F477" s="47" t="s">
        <v>245</v>
      </c>
      <c r="G477" s="47" t="s">
        <v>249</v>
      </c>
      <c r="H477" s="47" t="s">
        <v>298</v>
      </c>
      <c r="I477" s="47"/>
      <c r="J477" s="47"/>
      <c r="K477" s="47"/>
      <c r="L477" s="47"/>
      <c r="M477" s="47" t="s">
        <v>246</v>
      </c>
      <c r="N477" s="47" t="s">
        <v>260</v>
      </c>
      <c r="O477" s="47" t="s">
        <v>247</v>
      </c>
      <c r="P477" s="48" t="s">
        <v>321</v>
      </c>
      <c r="Q477" s="48"/>
      <c r="R477" s="79">
        <v>8000000</v>
      </c>
      <c r="S477" s="79">
        <v>0</v>
      </c>
      <c r="T477" s="79">
        <v>0</v>
      </c>
      <c r="U477" s="79">
        <v>8000000</v>
      </c>
      <c r="V477" s="79">
        <v>0</v>
      </c>
      <c r="W477" s="79">
        <v>5179100</v>
      </c>
      <c r="X477" s="79">
        <v>2820900</v>
      </c>
      <c r="Y477" s="79">
        <v>5179100</v>
      </c>
      <c r="Z477" s="79">
        <v>5179100</v>
      </c>
      <c r="AA477" s="79">
        <v>5179100</v>
      </c>
      <c r="AB477" s="79">
        <v>5179100</v>
      </c>
    </row>
    <row r="478" spans="1:28" ht="15" customHeight="1">
      <c r="A478" s="47" t="s">
        <v>403</v>
      </c>
      <c r="B478" s="48" t="s">
        <v>404</v>
      </c>
      <c r="C478" s="49" t="s">
        <v>322</v>
      </c>
      <c r="D478" s="47" t="s">
        <v>244</v>
      </c>
      <c r="E478" s="47" t="s">
        <v>245</v>
      </c>
      <c r="F478" s="47" t="s">
        <v>245</v>
      </c>
      <c r="G478" s="47" t="s">
        <v>249</v>
      </c>
      <c r="H478" s="47" t="s">
        <v>301</v>
      </c>
      <c r="I478" s="47"/>
      <c r="J478" s="47"/>
      <c r="K478" s="47"/>
      <c r="L478" s="47"/>
      <c r="M478" s="47" t="s">
        <v>246</v>
      </c>
      <c r="N478" s="47" t="s">
        <v>260</v>
      </c>
      <c r="O478" s="47" t="s">
        <v>247</v>
      </c>
      <c r="P478" s="48" t="s">
        <v>323</v>
      </c>
      <c r="Q478" s="48"/>
      <c r="R478" s="79">
        <v>26000000</v>
      </c>
      <c r="S478" s="79">
        <v>0</v>
      </c>
      <c r="T478" s="79">
        <v>0</v>
      </c>
      <c r="U478" s="79">
        <v>26000000</v>
      </c>
      <c r="V478" s="79">
        <v>0</v>
      </c>
      <c r="W478" s="79">
        <v>15009200</v>
      </c>
      <c r="X478" s="79">
        <v>10990800</v>
      </c>
      <c r="Y478" s="79">
        <v>15009200</v>
      </c>
      <c r="Z478" s="79">
        <v>15009200</v>
      </c>
      <c r="AA478" s="79">
        <v>15009200</v>
      </c>
      <c r="AB478" s="79">
        <v>15009200</v>
      </c>
    </row>
    <row r="479" spans="1:28" ht="15" customHeight="1">
      <c r="A479" s="47" t="s">
        <v>403</v>
      </c>
      <c r="B479" s="48" t="s">
        <v>404</v>
      </c>
      <c r="C479" s="49" t="s">
        <v>324</v>
      </c>
      <c r="D479" s="47" t="s">
        <v>244</v>
      </c>
      <c r="E479" s="47" t="s">
        <v>245</v>
      </c>
      <c r="F479" s="47" t="s">
        <v>245</v>
      </c>
      <c r="G479" s="47" t="s">
        <v>249</v>
      </c>
      <c r="H479" s="47" t="s">
        <v>304</v>
      </c>
      <c r="I479" s="47"/>
      <c r="J479" s="47"/>
      <c r="K479" s="47"/>
      <c r="L479" s="47"/>
      <c r="M479" s="47" t="s">
        <v>246</v>
      </c>
      <c r="N479" s="47" t="s">
        <v>260</v>
      </c>
      <c r="O479" s="47" t="s">
        <v>247</v>
      </c>
      <c r="P479" s="48" t="s">
        <v>325</v>
      </c>
      <c r="Q479" s="48"/>
      <c r="R479" s="79">
        <v>3000000</v>
      </c>
      <c r="S479" s="79">
        <v>9000000</v>
      </c>
      <c r="T479" s="79">
        <v>0</v>
      </c>
      <c r="U479" s="79">
        <v>12000000</v>
      </c>
      <c r="V479" s="79">
        <v>0</v>
      </c>
      <c r="W479" s="79">
        <v>10009800</v>
      </c>
      <c r="X479" s="79">
        <v>1990200</v>
      </c>
      <c r="Y479" s="79">
        <v>10009800</v>
      </c>
      <c r="Z479" s="79">
        <v>10009800</v>
      </c>
      <c r="AA479" s="79">
        <v>10009800</v>
      </c>
      <c r="AB479" s="79">
        <v>10009800</v>
      </c>
    </row>
    <row r="480" spans="1:28" ht="15" customHeight="1">
      <c r="A480" s="47" t="s">
        <v>403</v>
      </c>
      <c r="B480" s="48" t="s">
        <v>404</v>
      </c>
      <c r="C480" s="49" t="s">
        <v>326</v>
      </c>
      <c r="D480" s="47" t="s">
        <v>244</v>
      </c>
      <c r="E480" s="47" t="s">
        <v>245</v>
      </c>
      <c r="F480" s="47" t="s">
        <v>245</v>
      </c>
      <c r="G480" s="47" t="s">
        <v>249</v>
      </c>
      <c r="H480" s="47" t="s">
        <v>327</v>
      </c>
      <c r="I480" s="47"/>
      <c r="J480" s="47"/>
      <c r="K480" s="47"/>
      <c r="L480" s="47"/>
      <c r="M480" s="47" t="s">
        <v>246</v>
      </c>
      <c r="N480" s="47" t="s">
        <v>260</v>
      </c>
      <c r="O480" s="47" t="s">
        <v>247</v>
      </c>
      <c r="P480" s="48" t="s">
        <v>328</v>
      </c>
      <c r="Q480" s="48"/>
      <c r="R480" s="79">
        <v>3000000</v>
      </c>
      <c r="S480" s="79">
        <v>0</v>
      </c>
      <c r="T480" s="79">
        <v>3000000</v>
      </c>
      <c r="U480" s="79">
        <v>0</v>
      </c>
      <c r="V480" s="79">
        <v>0</v>
      </c>
      <c r="W480" s="79">
        <v>0</v>
      </c>
      <c r="X480" s="79">
        <v>0</v>
      </c>
      <c r="Y480" s="79">
        <v>0</v>
      </c>
      <c r="Z480" s="79">
        <v>0</v>
      </c>
      <c r="AA480" s="79">
        <v>0</v>
      </c>
      <c r="AB480" s="79">
        <v>0</v>
      </c>
    </row>
    <row r="481" spans="1:28" ht="15" customHeight="1">
      <c r="A481" s="47" t="s">
        <v>403</v>
      </c>
      <c r="B481" s="48" t="s">
        <v>404</v>
      </c>
      <c r="C481" s="49" t="s">
        <v>329</v>
      </c>
      <c r="D481" s="47" t="s">
        <v>244</v>
      </c>
      <c r="E481" s="47" t="s">
        <v>245</v>
      </c>
      <c r="F481" s="47" t="s">
        <v>245</v>
      </c>
      <c r="G481" s="47" t="s">
        <v>249</v>
      </c>
      <c r="H481" s="47" t="s">
        <v>307</v>
      </c>
      <c r="I481" s="47"/>
      <c r="J481" s="47"/>
      <c r="K481" s="47"/>
      <c r="L481" s="47"/>
      <c r="M481" s="47" t="s">
        <v>246</v>
      </c>
      <c r="N481" s="47" t="s">
        <v>260</v>
      </c>
      <c r="O481" s="47" t="s">
        <v>247</v>
      </c>
      <c r="P481" s="48" t="s">
        <v>330</v>
      </c>
      <c r="Q481" s="48"/>
      <c r="R481" s="79">
        <v>6000000</v>
      </c>
      <c r="S481" s="79">
        <v>0</v>
      </c>
      <c r="T481" s="79">
        <v>6000000</v>
      </c>
      <c r="U481" s="79">
        <v>0</v>
      </c>
      <c r="V481" s="79">
        <v>0</v>
      </c>
      <c r="W481" s="79">
        <v>0</v>
      </c>
      <c r="X481" s="79">
        <v>0</v>
      </c>
      <c r="Y481" s="79">
        <v>0</v>
      </c>
      <c r="Z481" s="79">
        <v>0</v>
      </c>
      <c r="AA481" s="79">
        <v>0</v>
      </c>
      <c r="AB481" s="79">
        <v>0</v>
      </c>
    </row>
    <row r="482" spans="1:28" ht="15" customHeight="1">
      <c r="A482" s="47" t="s">
        <v>403</v>
      </c>
      <c r="B482" s="48" t="s">
        <v>404</v>
      </c>
      <c r="C482" s="49" t="s">
        <v>331</v>
      </c>
      <c r="D482" s="47" t="s">
        <v>244</v>
      </c>
      <c r="E482" s="47" t="s">
        <v>245</v>
      </c>
      <c r="F482" s="47" t="s">
        <v>245</v>
      </c>
      <c r="G482" s="47" t="s">
        <v>251</v>
      </c>
      <c r="H482" s="47" t="s">
        <v>261</v>
      </c>
      <c r="I482" s="47" t="s">
        <v>261</v>
      </c>
      <c r="J482" s="47"/>
      <c r="K482" s="47"/>
      <c r="L482" s="47"/>
      <c r="M482" s="47" t="s">
        <v>246</v>
      </c>
      <c r="N482" s="47" t="s">
        <v>260</v>
      </c>
      <c r="O482" s="47" t="s">
        <v>247</v>
      </c>
      <c r="P482" s="48" t="s">
        <v>332</v>
      </c>
      <c r="Q482" s="48"/>
      <c r="R482" s="79">
        <v>39000000</v>
      </c>
      <c r="S482" s="79">
        <v>0</v>
      </c>
      <c r="T482" s="79">
        <v>0</v>
      </c>
      <c r="U482" s="79">
        <v>39000000</v>
      </c>
      <c r="V482" s="79">
        <v>0</v>
      </c>
      <c r="W482" s="79">
        <v>25526962</v>
      </c>
      <c r="X482" s="79">
        <v>13473038</v>
      </c>
      <c r="Y482" s="79">
        <v>25526962</v>
      </c>
      <c r="Z482" s="79">
        <v>25526962</v>
      </c>
      <c r="AA482" s="79">
        <v>25526962</v>
      </c>
      <c r="AB482" s="79">
        <v>25526962</v>
      </c>
    </row>
    <row r="483" spans="1:28" ht="15" customHeight="1">
      <c r="A483" s="47" t="s">
        <v>403</v>
      </c>
      <c r="B483" s="48" t="s">
        <v>404</v>
      </c>
      <c r="C483" s="49" t="s">
        <v>358</v>
      </c>
      <c r="D483" s="47" t="s">
        <v>244</v>
      </c>
      <c r="E483" s="47" t="s">
        <v>245</v>
      </c>
      <c r="F483" s="47" t="s">
        <v>245</v>
      </c>
      <c r="G483" s="47" t="s">
        <v>251</v>
      </c>
      <c r="H483" s="47" t="s">
        <v>261</v>
      </c>
      <c r="I483" s="47" t="s">
        <v>263</v>
      </c>
      <c r="J483" s="47"/>
      <c r="K483" s="47"/>
      <c r="L483" s="47"/>
      <c r="M483" s="47" t="s">
        <v>246</v>
      </c>
      <c r="N483" s="47" t="s">
        <v>260</v>
      </c>
      <c r="O483" s="47" t="s">
        <v>247</v>
      </c>
      <c r="P483" s="48" t="s">
        <v>359</v>
      </c>
      <c r="Q483" s="48"/>
      <c r="R483" s="79">
        <v>0</v>
      </c>
      <c r="S483" s="79">
        <v>522470</v>
      </c>
      <c r="T483" s="79">
        <v>0</v>
      </c>
      <c r="U483" s="79">
        <v>522470</v>
      </c>
      <c r="V483" s="79">
        <v>0</v>
      </c>
      <c r="W483" s="79">
        <v>522470</v>
      </c>
      <c r="X483" s="79">
        <v>0</v>
      </c>
      <c r="Y483" s="79">
        <v>522470</v>
      </c>
      <c r="Z483" s="79">
        <v>522470</v>
      </c>
      <c r="AA483" s="79">
        <v>522470</v>
      </c>
      <c r="AB483" s="79">
        <v>522470</v>
      </c>
    </row>
    <row r="484" spans="1:28" ht="15" customHeight="1">
      <c r="A484" s="47" t="s">
        <v>403</v>
      </c>
      <c r="B484" s="48" t="s">
        <v>404</v>
      </c>
      <c r="C484" s="49" t="s">
        <v>333</v>
      </c>
      <c r="D484" s="47" t="s">
        <v>244</v>
      </c>
      <c r="E484" s="47" t="s">
        <v>245</v>
      </c>
      <c r="F484" s="47" t="s">
        <v>245</v>
      </c>
      <c r="G484" s="47" t="s">
        <v>251</v>
      </c>
      <c r="H484" s="47" t="s">
        <v>261</v>
      </c>
      <c r="I484" s="47" t="s">
        <v>334</v>
      </c>
      <c r="J484" s="47"/>
      <c r="K484" s="47"/>
      <c r="L484" s="47"/>
      <c r="M484" s="47" t="s">
        <v>246</v>
      </c>
      <c r="N484" s="47" t="s">
        <v>260</v>
      </c>
      <c r="O484" s="47" t="s">
        <v>247</v>
      </c>
      <c r="P484" s="48" t="s">
        <v>335</v>
      </c>
      <c r="Q484" s="48"/>
      <c r="R484" s="79">
        <v>3000000</v>
      </c>
      <c r="S484" s="79">
        <v>0</v>
      </c>
      <c r="T484" s="79">
        <v>0</v>
      </c>
      <c r="U484" s="79">
        <v>3000000</v>
      </c>
      <c r="V484" s="79">
        <v>0</v>
      </c>
      <c r="W484" s="79">
        <v>1830955</v>
      </c>
      <c r="X484" s="79">
        <v>1169045</v>
      </c>
      <c r="Y484" s="79">
        <v>1830955</v>
      </c>
      <c r="Z484" s="79">
        <v>1830955</v>
      </c>
      <c r="AA484" s="79">
        <v>1830955</v>
      </c>
      <c r="AB484" s="79">
        <v>1830955</v>
      </c>
    </row>
    <row r="485" spans="1:28" ht="15" customHeight="1">
      <c r="A485" s="47" t="s">
        <v>403</v>
      </c>
      <c r="B485" s="48" t="s">
        <v>404</v>
      </c>
      <c r="C485" s="49" t="s">
        <v>336</v>
      </c>
      <c r="D485" s="47" t="s">
        <v>244</v>
      </c>
      <c r="E485" s="47" t="s">
        <v>245</v>
      </c>
      <c r="F485" s="47" t="s">
        <v>245</v>
      </c>
      <c r="G485" s="47" t="s">
        <v>251</v>
      </c>
      <c r="H485" s="47" t="s">
        <v>263</v>
      </c>
      <c r="I485" s="47"/>
      <c r="J485" s="47"/>
      <c r="K485" s="47"/>
      <c r="L485" s="47"/>
      <c r="M485" s="47" t="s">
        <v>246</v>
      </c>
      <c r="N485" s="47" t="s">
        <v>260</v>
      </c>
      <c r="O485" s="47" t="s">
        <v>247</v>
      </c>
      <c r="P485" s="48" t="s">
        <v>337</v>
      </c>
      <c r="Q485" s="48"/>
      <c r="R485" s="79">
        <v>29000000</v>
      </c>
      <c r="S485" s="79">
        <v>0</v>
      </c>
      <c r="T485" s="79">
        <v>0</v>
      </c>
      <c r="U485" s="79">
        <v>29000000</v>
      </c>
      <c r="V485" s="79">
        <v>0</v>
      </c>
      <c r="W485" s="79">
        <v>14129802</v>
      </c>
      <c r="X485" s="79">
        <v>14870198</v>
      </c>
      <c r="Y485" s="79">
        <v>14129802</v>
      </c>
      <c r="Z485" s="79">
        <v>14129802</v>
      </c>
      <c r="AA485" s="79">
        <v>14129802</v>
      </c>
      <c r="AB485" s="79">
        <v>14129802</v>
      </c>
    </row>
    <row r="486" spans="1:28" ht="15" customHeight="1">
      <c r="A486" s="47" t="s">
        <v>403</v>
      </c>
      <c r="B486" s="48" t="s">
        <v>404</v>
      </c>
      <c r="C486" s="49" t="s">
        <v>340</v>
      </c>
      <c r="D486" s="47" t="s">
        <v>244</v>
      </c>
      <c r="E486" s="47" t="s">
        <v>249</v>
      </c>
      <c r="F486" s="47" t="s">
        <v>249</v>
      </c>
      <c r="G486" s="47" t="s">
        <v>249</v>
      </c>
      <c r="H486" s="47" t="s">
        <v>301</v>
      </c>
      <c r="I486" s="47" t="s">
        <v>307</v>
      </c>
      <c r="J486" s="47"/>
      <c r="K486" s="47"/>
      <c r="L486" s="47"/>
      <c r="M486" s="47" t="s">
        <v>246</v>
      </c>
      <c r="N486" s="47" t="s">
        <v>260</v>
      </c>
      <c r="O486" s="47" t="s">
        <v>247</v>
      </c>
      <c r="P486" s="48" t="s">
        <v>341</v>
      </c>
      <c r="Q486" s="48"/>
      <c r="R486" s="79">
        <v>14600000</v>
      </c>
      <c r="S486" s="79">
        <v>0</v>
      </c>
      <c r="T486" s="79">
        <v>0</v>
      </c>
      <c r="U486" s="79">
        <v>14600000</v>
      </c>
      <c r="V486" s="79">
        <v>0</v>
      </c>
      <c r="W486" s="79">
        <v>14600000</v>
      </c>
      <c r="X486" s="79">
        <v>0</v>
      </c>
      <c r="Y486" s="79">
        <v>10377029</v>
      </c>
      <c r="Z486" s="79">
        <v>10377029</v>
      </c>
      <c r="AA486" s="79">
        <v>10377029</v>
      </c>
      <c r="AB486" s="79">
        <v>10377029</v>
      </c>
    </row>
    <row r="487" spans="1:28" ht="15" customHeight="1">
      <c r="A487" s="47" t="s">
        <v>403</v>
      </c>
      <c r="B487" s="48" t="s">
        <v>404</v>
      </c>
      <c r="C487" s="49" t="s">
        <v>360</v>
      </c>
      <c r="D487" s="47" t="s">
        <v>244</v>
      </c>
      <c r="E487" s="47" t="s">
        <v>249</v>
      </c>
      <c r="F487" s="47" t="s">
        <v>249</v>
      </c>
      <c r="G487" s="47" t="s">
        <v>249</v>
      </c>
      <c r="H487" s="47" t="s">
        <v>304</v>
      </c>
      <c r="I487" s="47" t="s">
        <v>263</v>
      </c>
      <c r="J487" s="47"/>
      <c r="K487" s="47"/>
      <c r="L487" s="47"/>
      <c r="M487" s="47" t="s">
        <v>246</v>
      </c>
      <c r="N487" s="47" t="s">
        <v>260</v>
      </c>
      <c r="O487" s="47" t="s">
        <v>247</v>
      </c>
      <c r="P487" s="48" t="s">
        <v>361</v>
      </c>
      <c r="Q487" s="48"/>
      <c r="R487" s="79">
        <v>47000000</v>
      </c>
      <c r="S487" s="79">
        <v>0</v>
      </c>
      <c r="T487" s="79">
        <v>0</v>
      </c>
      <c r="U487" s="79">
        <v>47000000</v>
      </c>
      <c r="V487" s="79">
        <v>0</v>
      </c>
      <c r="W487" s="79">
        <v>43937800</v>
      </c>
      <c r="X487" s="79">
        <v>3062200</v>
      </c>
      <c r="Y487" s="79">
        <v>43937800</v>
      </c>
      <c r="Z487" s="79">
        <v>20006200</v>
      </c>
      <c r="AA487" s="79">
        <v>20006200</v>
      </c>
      <c r="AB487" s="79">
        <v>20006200</v>
      </c>
    </row>
    <row r="488" spans="1:28" ht="15" customHeight="1">
      <c r="A488" s="47" t="s">
        <v>403</v>
      </c>
      <c r="B488" s="48" t="s">
        <v>404</v>
      </c>
      <c r="C488" s="49" t="s">
        <v>360</v>
      </c>
      <c r="D488" s="47" t="s">
        <v>244</v>
      </c>
      <c r="E488" s="47" t="s">
        <v>249</v>
      </c>
      <c r="F488" s="47" t="s">
        <v>249</v>
      </c>
      <c r="G488" s="47" t="s">
        <v>249</v>
      </c>
      <c r="H488" s="47" t="s">
        <v>304</v>
      </c>
      <c r="I488" s="47" t="s">
        <v>263</v>
      </c>
      <c r="J488" s="47"/>
      <c r="K488" s="47"/>
      <c r="L488" s="47"/>
      <c r="M488" s="47" t="s">
        <v>253</v>
      </c>
      <c r="N488" s="47" t="s">
        <v>68</v>
      </c>
      <c r="O488" s="47" t="s">
        <v>247</v>
      </c>
      <c r="P488" s="48" t="s">
        <v>361</v>
      </c>
      <c r="Q488" s="48"/>
      <c r="R488" s="79">
        <v>12350000</v>
      </c>
      <c r="S488" s="79">
        <v>0</v>
      </c>
      <c r="T488" s="79">
        <v>0</v>
      </c>
      <c r="U488" s="79">
        <v>12350000</v>
      </c>
      <c r="V488" s="79">
        <v>0</v>
      </c>
      <c r="W488" s="79">
        <v>12350000</v>
      </c>
      <c r="X488" s="79">
        <v>0</v>
      </c>
      <c r="Y488" s="79">
        <v>12248000</v>
      </c>
      <c r="Z488" s="79">
        <v>3551300</v>
      </c>
      <c r="AA488" s="79">
        <v>3551300</v>
      </c>
      <c r="AB488" s="79">
        <v>3551300</v>
      </c>
    </row>
    <row r="489" spans="1:28" ht="15" customHeight="1">
      <c r="A489" s="47" t="s">
        <v>403</v>
      </c>
      <c r="B489" s="48" t="s">
        <v>404</v>
      </c>
      <c r="C489" s="49" t="s">
        <v>342</v>
      </c>
      <c r="D489" s="47" t="s">
        <v>244</v>
      </c>
      <c r="E489" s="47" t="s">
        <v>249</v>
      </c>
      <c r="F489" s="47" t="s">
        <v>249</v>
      </c>
      <c r="G489" s="47" t="s">
        <v>249</v>
      </c>
      <c r="H489" s="47" t="s">
        <v>327</v>
      </c>
      <c r="I489" s="47" t="s">
        <v>295</v>
      </c>
      <c r="J489" s="47"/>
      <c r="K489" s="47"/>
      <c r="L489" s="47"/>
      <c r="M489" s="47" t="s">
        <v>246</v>
      </c>
      <c r="N489" s="47" t="s">
        <v>260</v>
      </c>
      <c r="O489" s="47" t="s">
        <v>247</v>
      </c>
      <c r="P489" s="48" t="s">
        <v>343</v>
      </c>
      <c r="Q489" s="48"/>
      <c r="R489" s="79">
        <v>3200000</v>
      </c>
      <c r="S489" s="79">
        <v>0</v>
      </c>
      <c r="T489" s="79">
        <v>0</v>
      </c>
      <c r="U489" s="79">
        <v>3200000</v>
      </c>
      <c r="V489" s="79">
        <v>0</v>
      </c>
      <c r="W489" s="79">
        <v>3200000</v>
      </c>
      <c r="X489" s="79">
        <v>0</v>
      </c>
      <c r="Y489" s="79">
        <v>2097080</v>
      </c>
      <c r="Z489" s="79">
        <v>2097080</v>
      </c>
      <c r="AA489" s="79">
        <v>2097080</v>
      </c>
      <c r="AB489" s="79">
        <v>2097080</v>
      </c>
    </row>
    <row r="490" spans="1:28" ht="15" customHeight="1">
      <c r="A490" s="47" t="s">
        <v>403</v>
      </c>
      <c r="B490" s="48" t="s">
        <v>404</v>
      </c>
      <c r="C490" s="49" t="s">
        <v>344</v>
      </c>
      <c r="D490" s="47" t="s">
        <v>244</v>
      </c>
      <c r="E490" s="47" t="s">
        <v>249</v>
      </c>
      <c r="F490" s="47" t="s">
        <v>249</v>
      </c>
      <c r="G490" s="47" t="s">
        <v>249</v>
      </c>
      <c r="H490" s="47" t="s">
        <v>307</v>
      </c>
      <c r="I490" s="47" t="s">
        <v>295</v>
      </c>
      <c r="J490" s="47"/>
      <c r="K490" s="47"/>
      <c r="L490" s="47"/>
      <c r="M490" s="47" t="s">
        <v>246</v>
      </c>
      <c r="N490" s="47" t="s">
        <v>260</v>
      </c>
      <c r="O490" s="47" t="s">
        <v>247</v>
      </c>
      <c r="P490" s="48" t="s">
        <v>345</v>
      </c>
      <c r="Q490" s="48"/>
      <c r="R490" s="79">
        <v>1000000</v>
      </c>
      <c r="S490" s="79">
        <v>0</v>
      </c>
      <c r="T490" s="79">
        <v>0</v>
      </c>
      <c r="U490" s="79">
        <v>1000000</v>
      </c>
      <c r="V490" s="79">
        <v>0</v>
      </c>
      <c r="W490" s="79">
        <v>1000000</v>
      </c>
      <c r="X490" s="79">
        <v>0</v>
      </c>
      <c r="Y490" s="79">
        <v>721473</v>
      </c>
      <c r="Z490" s="79">
        <v>721473</v>
      </c>
      <c r="AA490" s="79">
        <v>721473</v>
      </c>
      <c r="AB490" s="79">
        <v>721473</v>
      </c>
    </row>
    <row r="491" spans="1:28" ht="15" customHeight="1">
      <c r="A491" s="47" t="s">
        <v>403</v>
      </c>
      <c r="B491" s="48" t="s">
        <v>404</v>
      </c>
      <c r="C491" s="49" t="s">
        <v>346</v>
      </c>
      <c r="D491" s="47" t="s">
        <v>244</v>
      </c>
      <c r="E491" s="47" t="s">
        <v>249</v>
      </c>
      <c r="F491" s="47" t="s">
        <v>249</v>
      </c>
      <c r="G491" s="47" t="s">
        <v>249</v>
      </c>
      <c r="H491" s="47" t="s">
        <v>310</v>
      </c>
      <c r="I491" s="47"/>
      <c r="J491" s="47"/>
      <c r="K491" s="47"/>
      <c r="L491" s="47"/>
      <c r="M491" s="47" t="s">
        <v>246</v>
      </c>
      <c r="N491" s="47" t="s">
        <v>260</v>
      </c>
      <c r="O491" s="47" t="s">
        <v>247</v>
      </c>
      <c r="P491" s="48" t="s">
        <v>347</v>
      </c>
      <c r="Q491" s="48"/>
      <c r="R491" s="79">
        <v>0</v>
      </c>
      <c r="S491" s="79">
        <v>135773</v>
      </c>
      <c r="T491" s="79">
        <v>0</v>
      </c>
      <c r="U491" s="79">
        <v>135773</v>
      </c>
      <c r="V491" s="79">
        <v>0</v>
      </c>
      <c r="W491" s="79">
        <v>135773</v>
      </c>
      <c r="X491" s="79">
        <v>0</v>
      </c>
      <c r="Y491" s="79">
        <v>0</v>
      </c>
      <c r="Z491" s="79">
        <v>0</v>
      </c>
      <c r="AA491" s="79">
        <v>0</v>
      </c>
      <c r="AB491" s="79">
        <v>0</v>
      </c>
    </row>
    <row r="492" spans="1:28" ht="15" customHeight="1">
      <c r="A492" s="47" t="s">
        <v>403</v>
      </c>
      <c r="B492" s="48" t="s">
        <v>404</v>
      </c>
      <c r="C492" s="49" t="s">
        <v>348</v>
      </c>
      <c r="D492" s="47" t="s">
        <v>244</v>
      </c>
      <c r="E492" s="47" t="s">
        <v>251</v>
      </c>
      <c r="F492" s="47" t="s">
        <v>257</v>
      </c>
      <c r="G492" s="47" t="s">
        <v>249</v>
      </c>
      <c r="H492" s="47" t="s">
        <v>258</v>
      </c>
      <c r="I492" s="47" t="s">
        <v>261</v>
      </c>
      <c r="J492" s="47"/>
      <c r="K492" s="47"/>
      <c r="L492" s="47"/>
      <c r="M492" s="47" t="s">
        <v>246</v>
      </c>
      <c r="N492" s="47" t="s">
        <v>260</v>
      </c>
      <c r="O492" s="47" t="s">
        <v>247</v>
      </c>
      <c r="P492" s="48" t="s">
        <v>349</v>
      </c>
      <c r="Q492" s="48"/>
      <c r="R492" s="79">
        <v>0</v>
      </c>
      <c r="S492" s="79">
        <v>1000000</v>
      </c>
      <c r="T492" s="79">
        <v>0</v>
      </c>
      <c r="U492" s="79">
        <v>1000000</v>
      </c>
      <c r="V492" s="79">
        <v>0</v>
      </c>
      <c r="W492" s="79">
        <v>490837</v>
      </c>
      <c r="X492" s="79">
        <v>509163</v>
      </c>
      <c r="Y492" s="79">
        <v>490837</v>
      </c>
      <c r="Z492" s="79">
        <v>490837</v>
      </c>
      <c r="AA492" s="79">
        <v>490837</v>
      </c>
      <c r="AB492" s="79">
        <v>490837</v>
      </c>
    </row>
    <row r="493" spans="1:28" ht="15" customHeight="1">
      <c r="A493" s="47" t="s">
        <v>403</v>
      </c>
      <c r="B493" s="48" t="s">
        <v>404</v>
      </c>
      <c r="C493" s="49" t="s">
        <v>405</v>
      </c>
      <c r="D493" s="47" t="s">
        <v>244</v>
      </c>
      <c r="E493" s="47" t="s">
        <v>251</v>
      </c>
      <c r="F493" s="47" t="s">
        <v>257</v>
      </c>
      <c r="G493" s="47" t="s">
        <v>249</v>
      </c>
      <c r="H493" s="47" t="s">
        <v>258</v>
      </c>
      <c r="I493" s="47" t="s">
        <v>263</v>
      </c>
      <c r="J493" s="47"/>
      <c r="K493" s="47"/>
      <c r="L493" s="47"/>
      <c r="M493" s="47" t="s">
        <v>246</v>
      </c>
      <c r="N493" s="47" t="s">
        <v>260</v>
      </c>
      <c r="O493" s="47" t="s">
        <v>247</v>
      </c>
      <c r="P493" s="48" t="s">
        <v>406</v>
      </c>
      <c r="Q493" s="48"/>
      <c r="R493" s="79">
        <v>0</v>
      </c>
      <c r="S493" s="79">
        <v>6590500</v>
      </c>
      <c r="T493" s="79">
        <v>5284705</v>
      </c>
      <c r="U493" s="79">
        <v>1305795</v>
      </c>
      <c r="V493" s="79">
        <v>0</v>
      </c>
      <c r="W493" s="79">
        <v>1305795</v>
      </c>
      <c r="X493" s="79">
        <v>0</v>
      </c>
      <c r="Y493" s="79">
        <v>1305795</v>
      </c>
      <c r="Z493" s="79">
        <v>1305795</v>
      </c>
      <c r="AA493" s="79">
        <v>1305795</v>
      </c>
      <c r="AB493" s="79">
        <v>1305795</v>
      </c>
    </row>
    <row r="494" spans="1:28" ht="15" customHeight="1">
      <c r="A494" s="47" t="s">
        <v>403</v>
      </c>
      <c r="B494" s="48" t="s">
        <v>404</v>
      </c>
      <c r="C494" s="49" t="s">
        <v>350</v>
      </c>
      <c r="D494" s="47" t="s">
        <v>244</v>
      </c>
      <c r="E494" s="47" t="s">
        <v>265</v>
      </c>
      <c r="F494" s="47" t="s">
        <v>245</v>
      </c>
      <c r="G494" s="47" t="s">
        <v>249</v>
      </c>
      <c r="H494" s="47" t="s">
        <v>261</v>
      </c>
      <c r="I494" s="47"/>
      <c r="J494" s="47"/>
      <c r="K494" s="47"/>
      <c r="L494" s="47"/>
      <c r="M494" s="47" t="s">
        <v>246</v>
      </c>
      <c r="N494" s="47" t="s">
        <v>260</v>
      </c>
      <c r="O494" s="47" t="s">
        <v>247</v>
      </c>
      <c r="P494" s="48" t="s">
        <v>351</v>
      </c>
      <c r="Q494" s="48"/>
      <c r="R494" s="79">
        <v>0</v>
      </c>
      <c r="S494" s="79">
        <v>17231949</v>
      </c>
      <c r="T494" s="79">
        <v>0</v>
      </c>
      <c r="U494" s="79">
        <v>17231949</v>
      </c>
      <c r="V494" s="79">
        <v>0</v>
      </c>
      <c r="W494" s="79">
        <v>17231949</v>
      </c>
      <c r="X494" s="79">
        <v>0</v>
      </c>
      <c r="Y494" s="79">
        <v>17231949</v>
      </c>
      <c r="Z494" s="79">
        <v>17231949</v>
      </c>
      <c r="AA494" s="79">
        <v>17231949</v>
      </c>
      <c r="AB494" s="79">
        <v>17231949</v>
      </c>
    </row>
    <row r="495" spans="1:28" ht="15" customHeight="1">
      <c r="A495" s="47" t="s">
        <v>403</v>
      </c>
      <c r="B495" s="48" t="s">
        <v>404</v>
      </c>
      <c r="C495" s="49" t="s">
        <v>352</v>
      </c>
      <c r="D495" s="47" t="s">
        <v>244</v>
      </c>
      <c r="E495" s="47" t="s">
        <v>265</v>
      </c>
      <c r="F495" s="47" t="s">
        <v>245</v>
      </c>
      <c r="G495" s="47" t="s">
        <v>249</v>
      </c>
      <c r="H495" s="47" t="s">
        <v>334</v>
      </c>
      <c r="I495" s="47"/>
      <c r="J495" s="47"/>
      <c r="K495" s="47"/>
      <c r="L495" s="47"/>
      <c r="M495" s="47" t="s">
        <v>253</v>
      </c>
      <c r="N495" s="47" t="s">
        <v>68</v>
      </c>
      <c r="O495" s="47" t="s">
        <v>247</v>
      </c>
      <c r="P495" s="48" t="s">
        <v>353</v>
      </c>
      <c r="Q495" s="48"/>
      <c r="R495" s="79">
        <v>0</v>
      </c>
      <c r="S495" s="79">
        <v>3962700</v>
      </c>
      <c r="T495" s="79">
        <v>0</v>
      </c>
      <c r="U495" s="79">
        <v>3962700</v>
      </c>
      <c r="V495" s="79">
        <v>0</v>
      </c>
      <c r="W495" s="79">
        <v>3962615</v>
      </c>
      <c r="X495" s="79">
        <v>85</v>
      </c>
      <c r="Y495" s="79">
        <v>3962615</v>
      </c>
      <c r="Z495" s="79">
        <v>3962615</v>
      </c>
      <c r="AA495" s="79">
        <v>3962615</v>
      </c>
      <c r="AB495" s="79">
        <v>3962615</v>
      </c>
    </row>
    <row r="496" spans="1:28" ht="15" customHeight="1">
      <c r="A496" s="47" t="s">
        <v>407</v>
      </c>
      <c r="B496" s="48" t="s">
        <v>408</v>
      </c>
      <c r="C496" s="49" t="s">
        <v>292</v>
      </c>
      <c r="D496" s="47" t="s">
        <v>244</v>
      </c>
      <c r="E496" s="47" t="s">
        <v>245</v>
      </c>
      <c r="F496" s="47" t="s">
        <v>245</v>
      </c>
      <c r="G496" s="47" t="s">
        <v>245</v>
      </c>
      <c r="H496" s="47" t="s">
        <v>261</v>
      </c>
      <c r="I496" s="47" t="s">
        <v>261</v>
      </c>
      <c r="J496" s="47"/>
      <c r="K496" s="47"/>
      <c r="L496" s="47"/>
      <c r="M496" s="47" t="s">
        <v>246</v>
      </c>
      <c r="N496" s="47" t="s">
        <v>260</v>
      </c>
      <c r="O496" s="47" t="s">
        <v>247</v>
      </c>
      <c r="P496" s="48" t="s">
        <v>293</v>
      </c>
      <c r="Q496" s="48"/>
      <c r="R496" s="79">
        <v>862000000</v>
      </c>
      <c r="S496" s="79">
        <v>0</v>
      </c>
      <c r="T496" s="79">
        <v>0</v>
      </c>
      <c r="U496" s="79">
        <v>862000000</v>
      </c>
      <c r="V496" s="79">
        <v>0</v>
      </c>
      <c r="W496" s="79">
        <v>393481646</v>
      </c>
      <c r="X496" s="79">
        <v>468518354</v>
      </c>
      <c r="Y496" s="79">
        <v>393481646</v>
      </c>
      <c r="Z496" s="79">
        <v>393481646</v>
      </c>
      <c r="AA496" s="79">
        <v>393481646</v>
      </c>
      <c r="AB496" s="79">
        <v>393481646</v>
      </c>
    </row>
    <row r="497" spans="1:28" ht="15" customHeight="1">
      <c r="A497" s="47" t="s">
        <v>407</v>
      </c>
      <c r="B497" s="48" t="s">
        <v>408</v>
      </c>
      <c r="C497" s="49" t="s">
        <v>294</v>
      </c>
      <c r="D497" s="47" t="s">
        <v>244</v>
      </c>
      <c r="E497" s="47" t="s">
        <v>245</v>
      </c>
      <c r="F497" s="47" t="s">
        <v>245</v>
      </c>
      <c r="G497" s="47" t="s">
        <v>245</v>
      </c>
      <c r="H497" s="47" t="s">
        <v>261</v>
      </c>
      <c r="I497" s="47" t="s">
        <v>295</v>
      </c>
      <c r="J497" s="47"/>
      <c r="K497" s="47"/>
      <c r="L497" s="47"/>
      <c r="M497" s="47" t="s">
        <v>246</v>
      </c>
      <c r="N497" s="47" t="s">
        <v>260</v>
      </c>
      <c r="O497" s="47" t="s">
        <v>247</v>
      </c>
      <c r="P497" s="48" t="s">
        <v>296</v>
      </c>
      <c r="Q497" s="48"/>
      <c r="R497" s="79">
        <v>22710000</v>
      </c>
      <c r="S497" s="79">
        <v>0</v>
      </c>
      <c r="T497" s="79">
        <v>0</v>
      </c>
      <c r="U497" s="79">
        <v>22710000</v>
      </c>
      <c r="V497" s="79">
        <v>0</v>
      </c>
      <c r="W497" s="79">
        <v>10412640</v>
      </c>
      <c r="X497" s="79">
        <v>12297360</v>
      </c>
      <c r="Y497" s="79">
        <v>10412640</v>
      </c>
      <c r="Z497" s="79">
        <v>10412640</v>
      </c>
      <c r="AA497" s="79">
        <v>10412640</v>
      </c>
      <c r="AB497" s="79">
        <v>10412640</v>
      </c>
    </row>
    <row r="498" spans="1:28" ht="15" customHeight="1">
      <c r="A498" s="47" t="s">
        <v>407</v>
      </c>
      <c r="B498" s="48" t="s">
        <v>408</v>
      </c>
      <c r="C498" s="49" t="s">
        <v>297</v>
      </c>
      <c r="D498" s="47" t="s">
        <v>244</v>
      </c>
      <c r="E498" s="47" t="s">
        <v>245</v>
      </c>
      <c r="F498" s="47" t="s">
        <v>245</v>
      </c>
      <c r="G498" s="47" t="s">
        <v>245</v>
      </c>
      <c r="H498" s="47" t="s">
        <v>261</v>
      </c>
      <c r="I498" s="47" t="s">
        <v>298</v>
      </c>
      <c r="J498" s="47"/>
      <c r="K498" s="47"/>
      <c r="L498" s="47"/>
      <c r="M498" s="47" t="s">
        <v>246</v>
      </c>
      <c r="N498" s="47" t="s">
        <v>260</v>
      </c>
      <c r="O498" s="47" t="s">
        <v>247</v>
      </c>
      <c r="P498" s="48" t="s">
        <v>299</v>
      </c>
      <c r="Q498" s="48"/>
      <c r="R498" s="79">
        <v>15395000</v>
      </c>
      <c r="S498" s="79">
        <v>0</v>
      </c>
      <c r="T498" s="79">
        <v>15395000</v>
      </c>
      <c r="U498" s="79">
        <v>0</v>
      </c>
      <c r="V498" s="79">
        <v>0</v>
      </c>
      <c r="W498" s="79">
        <v>0</v>
      </c>
      <c r="X498" s="79">
        <v>0</v>
      </c>
      <c r="Y498" s="79">
        <v>0</v>
      </c>
      <c r="Z498" s="79">
        <v>0</v>
      </c>
      <c r="AA498" s="79">
        <v>0</v>
      </c>
      <c r="AB498" s="79">
        <v>0</v>
      </c>
    </row>
    <row r="499" spans="1:28" ht="15" customHeight="1">
      <c r="A499" s="47" t="s">
        <v>407</v>
      </c>
      <c r="B499" s="48" t="s">
        <v>408</v>
      </c>
      <c r="C499" s="49" t="s">
        <v>300</v>
      </c>
      <c r="D499" s="47" t="s">
        <v>244</v>
      </c>
      <c r="E499" s="47" t="s">
        <v>245</v>
      </c>
      <c r="F499" s="47" t="s">
        <v>245</v>
      </c>
      <c r="G499" s="47" t="s">
        <v>245</v>
      </c>
      <c r="H499" s="47" t="s">
        <v>261</v>
      </c>
      <c r="I499" s="47" t="s">
        <v>301</v>
      </c>
      <c r="J499" s="47"/>
      <c r="K499" s="47"/>
      <c r="L499" s="47"/>
      <c r="M499" s="47" t="s">
        <v>246</v>
      </c>
      <c r="N499" s="47" t="s">
        <v>260</v>
      </c>
      <c r="O499" s="47" t="s">
        <v>247</v>
      </c>
      <c r="P499" s="48" t="s">
        <v>302</v>
      </c>
      <c r="Q499" s="48"/>
      <c r="R499" s="79">
        <v>85300000</v>
      </c>
      <c r="S499" s="79">
        <v>0</v>
      </c>
      <c r="T499" s="79">
        <v>3950382</v>
      </c>
      <c r="U499" s="79">
        <v>81349618</v>
      </c>
      <c r="V499" s="79">
        <v>0</v>
      </c>
      <c r="W499" s="79">
        <v>81349618</v>
      </c>
      <c r="X499" s="79">
        <v>0</v>
      </c>
      <c r="Y499" s="79">
        <v>81349618</v>
      </c>
      <c r="Z499" s="79">
        <v>81349618</v>
      </c>
      <c r="AA499" s="79">
        <v>81349618</v>
      </c>
      <c r="AB499" s="79">
        <v>81349618</v>
      </c>
    </row>
    <row r="500" spans="1:28" ht="15" customHeight="1">
      <c r="A500" s="47" t="s">
        <v>407</v>
      </c>
      <c r="B500" s="48" t="s">
        <v>408</v>
      </c>
      <c r="C500" s="49" t="s">
        <v>303</v>
      </c>
      <c r="D500" s="47" t="s">
        <v>244</v>
      </c>
      <c r="E500" s="47" t="s">
        <v>245</v>
      </c>
      <c r="F500" s="47" t="s">
        <v>245</v>
      </c>
      <c r="G500" s="47" t="s">
        <v>245</v>
      </c>
      <c r="H500" s="47" t="s">
        <v>261</v>
      </c>
      <c r="I500" s="47" t="s">
        <v>304</v>
      </c>
      <c r="J500" s="47"/>
      <c r="K500" s="47"/>
      <c r="L500" s="47"/>
      <c r="M500" s="47" t="s">
        <v>246</v>
      </c>
      <c r="N500" s="47" t="s">
        <v>260</v>
      </c>
      <c r="O500" s="47" t="s">
        <v>247</v>
      </c>
      <c r="P500" s="48" t="s">
        <v>305</v>
      </c>
      <c r="Q500" s="48"/>
      <c r="R500" s="79">
        <v>34000000</v>
      </c>
      <c r="S500" s="79">
        <v>0</v>
      </c>
      <c r="T500" s="79">
        <v>0</v>
      </c>
      <c r="U500" s="79">
        <v>34000000</v>
      </c>
      <c r="V500" s="79">
        <v>0</v>
      </c>
      <c r="W500" s="79">
        <v>16842414</v>
      </c>
      <c r="X500" s="79">
        <v>17157586</v>
      </c>
      <c r="Y500" s="79">
        <v>16842414</v>
      </c>
      <c r="Z500" s="79">
        <v>16842414</v>
      </c>
      <c r="AA500" s="79">
        <v>16842414</v>
      </c>
      <c r="AB500" s="79">
        <v>16842414</v>
      </c>
    </row>
    <row r="501" spans="1:28" ht="15" customHeight="1">
      <c r="A501" s="47" t="s">
        <v>407</v>
      </c>
      <c r="B501" s="48" t="s">
        <v>408</v>
      </c>
      <c r="C501" s="49" t="s">
        <v>306</v>
      </c>
      <c r="D501" s="47" t="s">
        <v>244</v>
      </c>
      <c r="E501" s="47" t="s">
        <v>245</v>
      </c>
      <c r="F501" s="47" t="s">
        <v>245</v>
      </c>
      <c r="G501" s="47" t="s">
        <v>245</v>
      </c>
      <c r="H501" s="47" t="s">
        <v>261</v>
      </c>
      <c r="I501" s="47" t="s">
        <v>307</v>
      </c>
      <c r="J501" s="47"/>
      <c r="K501" s="47"/>
      <c r="L501" s="47"/>
      <c r="M501" s="47" t="s">
        <v>246</v>
      </c>
      <c r="N501" s="47" t="s">
        <v>260</v>
      </c>
      <c r="O501" s="47" t="s">
        <v>247</v>
      </c>
      <c r="P501" s="48" t="s">
        <v>308</v>
      </c>
      <c r="Q501" s="48"/>
      <c r="R501" s="79">
        <v>114000000</v>
      </c>
      <c r="S501" s="79">
        <v>0</v>
      </c>
      <c r="T501" s="79">
        <v>0</v>
      </c>
      <c r="U501" s="79">
        <v>114000000</v>
      </c>
      <c r="V501" s="79">
        <v>0</v>
      </c>
      <c r="W501" s="79">
        <v>0</v>
      </c>
      <c r="X501" s="79">
        <v>114000000</v>
      </c>
      <c r="Y501" s="79">
        <v>0</v>
      </c>
      <c r="Z501" s="79">
        <v>0</v>
      </c>
      <c r="AA501" s="79">
        <v>0</v>
      </c>
      <c r="AB501" s="79">
        <v>0</v>
      </c>
    </row>
    <row r="502" spans="1:28" ht="15" customHeight="1">
      <c r="A502" s="47" t="s">
        <v>407</v>
      </c>
      <c r="B502" s="48" t="s">
        <v>408</v>
      </c>
      <c r="C502" s="49" t="s">
        <v>309</v>
      </c>
      <c r="D502" s="47" t="s">
        <v>244</v>
      </c>
      <c r="E502" s="47" t="s">
        <v>245</v>
      </c>
      <c r="F502" s="47" t="s">
        <v>245</v>
      </c>
      <c r="G502" s="47" t="s">
        <v>245</v>
      </c>
      <c r="H502" s="47" t="s">
        <v>261</v>
      </c>
      <c r="I502" s="47" t="s">
        <v>310</v>
      </c>
      <c r="J502" s="47"/>
      <c r="K502" s="47"/>
      <c r="L502" s="47"/>
      <c r="M502" s="47" t="s">
        <v>246</v>
      </c>
      <c r="N502" s="47" t="s">
        <v>260</v>
      </c>
      <c r="O502" s="47" t="s">
        <v>247</v>
      </c>
      <c r="P502" s="48" t="s">
        <v>311</v>
      </c>
      <c r="Q502" s="48"/>
      <c r="R502" s="79">
        <v>49000000</v>
      </c>
      <c r="S502" s="79">
        <v>0</v>
      </c>
      <c r="T502" s="79">
        <v>0</v>
      </c>
      <c r="U502" s="79">
        <v>49000000</v>
      </c>
      <c r="V502" s="79">
        <v>0</v>
      </c>
      <c r="W502" s="79">
        <v>43581160</v>
      </c>
      <c r="X502" s="79">
        <v>5418840</v>
      </c>
      <c r="Y502" s="79">
        <v>43581160</v>
      </c>
      <c r="Z502" s="79">
        <v>43581160</v>
      </c>
      <c r="AA502" s="79">
        <v>43581160</v>
      </c>
      <c r="AB502" s="79">
        <v>43581160</v>
      </c>
    </row>
    <row r="503" spans="1:28" ht="15" customHeight="1">
      <c r="A503" s="47" t="s">
        <v>407</v>
      </c>
      <c r="B503" s="48" t="s">
        <v>408</v>
      </c>
      <c r="C503" s="49" t="s">
        <v>312</v>
      </c>
      <c r="D503" s="47" t="s">
        <v>244</v>
      </c>
      <c r="E503" s="47" t="s">
        <v>245</v>
      </c>
      <c r="F503" s="47" t="s">
        <v>245</v>
      </c>
      <c r="G503" s="47" t="s">
        <v>245</v>
      </c>
      <c r="H503" s="47" t="s">
        <v>261</v>
      </c>
      <c r="I503" s="47" t="s">
        <v>258</v>
      </c>
      <c r="J503" s="47"/>
      <c r="K503" s="47"/>
      <c r="L503" s="47"/>
      <c r="M503" s="47" t="s">
        <v>246</v>
      </c>
      <c r="N503" s="47" t="s">
        <v>260</v>
      </c>
      <c r="O503" s="47" t="s">
        <v>247</v>
      </c>
      <c r="P503" s="48" t="s">
        <v>313</v>
      </c>
      <c r="Q503" s="48"/>
      <c r="R503" s="79">
        <v>17000000</v>
      </c>
      <c r="S503" s="79">
        <v>2000000</v>
      </c>
      <c r="T503" s="79">
        <v>0</v>
      </c>
      <c r="U503" s="79">
        <v>19000000</v>
      </c>
      <c r="V503" s="79">
        <v>0</v>
      </c>
      <c r="W503" s="79">
        <v>15308090</v>
      </c>
      <c r="X503" s="79">
        <v>3691910</v>
      </c>
      <c r="Y503" s="79">
        <v>15308090</v>
      </c>
      <c r="Z503" s="79">
        <v>15308090</v>
      </c>
      <c r="AA503" s="79">
        <v>15308090</v>
      </c>
      <c r="AB503" s="79">
        <v>15308090</v>
      </c>
    </row>
    <row r="504" spans="1:28" ht="15" customHeight="1">
      <c r="A504" s="47" t="s">
        <v>407</v>
      </c>
      <c r="B504" s="48" t="s">
        <v>408</v>
      </c>
      <c r="C504" s="49" t="s">
        <v>314</v>
      </c>
      <c r="D504" s="47" t="s">
        <v>244</v>
      </c>
      <c r="E504" s="47" t="s">
        <v>245</v>
      </c>
      <c r="F504" s="47" t="s">
        <v>245</v>
      </c>
      <c r="G504" s="47" t="s">
        <v>249</v>
      </c>
      <c r="H504" s="47" t="s">
        <v>261</v>
      </c>
      <c r="I504" s="47"/>
      <c r="J504" s="47"/>
      <c r="K504" s="47"/>
      <c r="L504" s="47"/>
      <c r="M504" s="47" t="s">
        <v>246</v>
      </c>
      <c r="N504" s="47" t="s">
        <v>260</v>
      </c>
      <c r="O504" s="47" t="s">
        <v>247</v>
      </c>
      <c r="P504" s="48" t="s">
        <v>315</v>
      </c>
      <c r="Q504" s="48"/>
      <c r="R504" s="79">
        <v>113000000</v>
      </c>
      <c r="S504" s="79">
        <v>0</v>
      </c>
      <c r="T504" s="79">
        <v>0</v>
      </c>
      <c r="U504" s="79">
        <v>113000000</v>
      </c>
      <c r="V504" s="79">
        <v>0</v>
      </c>
      <c r="W504" s="79">
        <v>55169400</v>
      </c>
      <c r="X504" s="79">
        <v>57830600</v>
      </c>
      <c r="Y504" s="79">
        <v>55169400</v>
      </c>
      <c r="Z504" s="79">
        <v>55169400</v>
      </c>
      <c r="AA504" s="79">
        <v>55169400</v>
      </c>
      <c r="AB504" s="79">
        <v>55169400</v>
      </c>
    </row>
    <row r="505" spans="1:28" ht="15" customHeight="1">
      <c r="A505" s="47" t="s">
        <v>407</v>
      </c>
      <c r="B505" s="48" t="s">
        <v>408</v>
      </c>
      <c r="C505" s="49" t="s">
        <v>316</v>
      </c>
      <c r="D505" s="47" t="s">
        <v>244</v>
      </c>
      <c r="E505" s="47" t="s">
        <v>245</v>
      </c>
      <c r="F505" s="47" t="s">
        <v>245</v>
      </c>
      <c r="G505" s="47" t="s">
        <v>249</v>
      </c>
      <c r="H505" s="47" t="s">
        <v>263</v>
      </c>
      <c r="I505" s="47"/>
      <c r="J505" s="47"/>
      <c r="K505" s="47"/>
      <c r="L505" s="47"/>
      <c r="M505" s="47" t="s">
        <v>246</v>
      </c>
      <c r="N505" s="47" t="s">
        <v>260</v>
      </c>
      <c r="O505" s="47" t="s">
        <v>247</v>
      </c>
      <c r="P505" s="48" t="s">
        <v>317</v>
      </c>
      <c r="Q505" s="48"/>
      <c r="R505" s="79">
        <v>81000000</v>
      </c>
      <c r="S505" s="79">
        <v>0</v>
      </c>
      <c r="T505" s="79">
        <v>0</v>
      </c>
      <c r="U505" s="79">
        <v>81000000</v>
      </c>
      <c r="V505" s="79">
        <v>0</v>
      </c>
      <c r="W505" s="79">
        <v>39082900</v>
      </c>
      <c r="X505" s="79">
        <v>41917100</v>
      </c>
      <c r="Y505" s="79">
        <v>39082900</v>
      </c>
      <c r="Z505" s="79">
        <v>39082900</v>
      </c>
      <c r="AA505" s="79">
        <v>39082900</v>
      </c>
      <c r="AB505" s="79">
        <v>39082900</v>
      </c>
    </row>
    <row r="506" spans="1:28" ht="15" customHeight="1">
      <c r="A506" s="47" t="s">
        <v>407</v>
      </c>
      <c r="B506" s="48" t="s">
        <v>408</v>
      </c>
      <c r="C506" s="49" t="s">
        <v>318</v>
      </c>
      <c r="D506" s="47" t="s">
        <v>244</v>
      </c>
      <c r="E506" s="47" t="s">
        <v>245</v>
      </c>
      <c r="F506" s="47" t="s">
        <v>245</v>
      </c>
      <c r="G506" s="47" t="s">
        <v>249</v>
      </c>
      <c r="H506" s="47" t="s">
        <v>295</v>
      </c>
      <c r="I506" s="47"/>
      <c r="J506" s="47"/>
      <c r="K506" s="47"/>
      <c r="L506" s="47"/>
      <c r="M506" s="47" t="s">
        <v>246</v>
      </c>
      <c r="N506" s="47" t="s">
        <v>260</v>
      </c>
      <c r="O506" s="47" t="s">
        <v>247</v>
      </c>
      <c r="P506" s="48" t="s">
        <v>319</v>
      </c>
      <c r="Q506" s="48"/>
      <c r="R506" s="79">
        <v>48000000</v>
      </c>
      <c r="S506" s="79">
        <v>0</v>
      </c>
      <c r="T506" s="79">
        <v>0</v>
      </c>
      <c r="U506" s="79">
        <v>48000000</v>
      </c>
      <c r="V506" s="79">
        <v>0</v>
      </c>
      <c r="W506" s="79">
        <v>24657200</v>
      </c>
      <c r="X506" s="79">
        <v>23342800</v>
      </c>
      <c r="Y506" s="79">
        <v>24657200</v>
      </c>
      <c r="Z506" s="79">
        <v>24657200</v>
      </c>
      <c r="AA506" s="79">
        <v>24657200</v>
      </c>
      <c r="AB506" s="79">
        <v>24657200</v>
      </c>
    </row>
    <row r="507" spans="1:28" ht="15" customHeight="1">
      <c r="A507" s="47" t="s">
        <v>407</v>
      </c>
      <c r="B507" s="48" t="s">
        <v>408</v>
      </c>
      <c r="C507" s="49" t="s">
        <v>320</v>
      </c>
      <c r="D507" s="47" t="s">
        <v>244</v>
      </c>
      <c r="E507" s="47" t="s">
        <v>245</v>
      </c>
      <c r="F507" s="47" t="s">
        <v>245</v>
      </c>
      <c r="G507" s="47" t="s">
        <v>249</v>
      </c>
      <c r="H507" s="47" t="s">
        <v>298</v>
      </c>
      <c r="I507" s="47"/>
      <c r="J507" s="47"/>
      <c r="K507" s="47"/>
      <c r="L507" s="47"/>
      <c r="M507" s="47" t="s">
        <v>246</v>
      </c>
      <c r="N507" s="47" t="s">
        <v>260</v>
      </c>
      <c r="O507" s="47" t="s">
        <v>247</v>
      </c>
      <c r="P507" s="48" t="s">
        <v>321</v>
      </c>
      <c r="Q507" s="48"/>
      <c r="R507" s="79">
        <v>16000000</v>
      </c>
      <c r="S507" s="79">
        <v>0</v>
      </c>
      <c r="T507" s="79">
        <v>0</v>
      </c>
      <c r="U507" s="79">
        <v>16000000</v>
      </c>
      <c r="V507" s="79">
        <v>0</v>
      </c>
      <c r="W507" s="79">
        <v>7187100</v>
      </c>
      <c r="X507" s="79">
        <v>8812900</v>
      </c>
      <c r="Y507" s="79">
        <v>7187100</v>
      </c>
      <c r="Z507" s="79">
        <v>7187100</v>
      </c>
      <c r="AA507" s="79">
        <v>7187100</v>
      </c>
      <c r="AB507" s="79">
        <v>7187100</v>
      </c>
    </row>
    <row r="508" spans="1:28" ht="15" customHeight="1">
      <c r="A508" s="47" t="s">
        <v>407</v>
      </c>
      <c r="B508" s="48" t="s">
        <v>408</v>
      </c>
      <c r="C508" s="49" t="s">
        <v>322</v>
      </c>
      <c r="D508" s="47" t="s">
        <v>244</v>
      </c>
      <c r="E508" s="47" t="s">
        <v>245</v>
      </c>
      <c r="F508" s="47" t="s">
        <v>245</v>
      </c>
      <c r="G508" s="47" t="s">
        <v>249</v>
      </c>
      <c r="H508" s="47" t="s">
        <v>301</v>
      </c>
      <c r="I508" s="47"/>
      <c r="J508" s="47"/>
      <c r="K508" s="47"/>
      <c r="L508" s="47"/>
      <c r="M508" s="47" t="s">
        <v>246</v>
      </c>
      <c r="N508" s="47" t="s">
        <v>260</v>
      </c>
      <c r="O508" s="47" t="s">
        <v>247</v>
      </c>
      <c r="P508" s="48" t="s">
        <v>323</v>
      </c>
      <c r="Q508" s="48"/>
      <c r="R508" s="79">
        <v>36000000</v>
      </c>
      <c r="S508" s="79">
        <v>0</v>
      </c>
      <c r="T508" s="79">
        <v>0</v>
      </c>
      <c r="U508" s="79">
        <v>36000000</v>
      </c>
      <c r="V508" s="79">
        <v>0</v>
      </c>
      <c r="W508" s="79">
        <v>18497600</v>
      </c>
      <c r="X508" s="79">
        <v>17502400</v>
      </c>
      <c r="Y508" s="79">
        <v>18497600</v>
      </c>
      <c r="Z508" s="79">
        <v>18497600</v>
      </c>
      <c r="AA508" s="79">
        <v>18497600</v>
      </c>
      <c r="AB508" s="79">
        <v>18497600</v>
      </c>
    </row>
    <row r="509" spans="1:28" ht="15" customHeight="1">
      <c r="A509" s="47" t="s">
        <v>407</v>
      </c>
      <c r="B509" s="48" t="s">
        <v>408</v>
      </c>
      <c r="C509" s="49" t="s">
        <v>324</v>
      </c>
      <c r="D509" s="47" t="s">
        <v>244</v>
      </c>
      <c r="E509" s="47" t="s">
        <v>245</v>
      </c>
      <c r="F509" s="47" t="s">
        <v>245</v>
      </c>
      <c r="G509" s="47" t="s">
        <v>249</v>
      </c>
      <c r="H509" s="47" t="s">
        <v>304</v>
      </c>
      <c r="I509" s="47"/>
      <c r="J509" s="47"/>
      <c r="K509" s="47"/>
      <c r="L509" s="47"/>
      <c r="M509" s="47" t="s">
        <v>246</v>
      </c>
      <c r="N509" s="47" t="s">
        <v>260</v>
      </c>
      <c r="O509" s="47" t="s">
        <v>247</v>
      </c>
      <c r="P509" s="48" t="s">
        <v>325</v>
      </c>
      <c r="Q509" s="48"/>
      <c r="R509" s="79">
        <v>5000000</v>
      </c>
      <c r="S509" s="79">
        <v>15000000</v>
      </c>
      <c r="T509" s="79">
        <v>0</v>
      </c>
      <c r="U509" s="79">
        <v>20000000</v>
      </c>
      <c r="V509" s="79">
        <v>0</v>
      </c>
      <c r="W509" s="79">
        <v>12335700</v>
      </c>
      <c r="X509" s="79">
        <v>7664300</v>
      </c>
      <c r="Y509" s="79">
        <v>12335700</v>
      </c>
      <c r="Z509" s="79">
        <v>12335700</v>
      </c>
      <c r="AA509" s="79">
        <v>12335700</v>
      </c>
      <c r="AB509" s="79">
        <v>12335700</v>
      </c>
    </row>
    <row r="510" spans="1:28" ht="15" customHeight="1">
      <c r="A510" s="47" t="s">
        <v>407</v>
      </c>
      <c r="B510" s="48" t="s">
        <v>408</v>
      </c>
      <c r="C510" s="49" t="s">
        <v>326</v>
      </c>
      <c r="D510" s="47" t="s">
        <v>244</v>
      </c>
      <c r="E510" s="47" t="s">
        <v>245</v>
      </c>
      <c r="F510" s="47" t="s">
        <v>245</v>
      </c>
      <c r="G510" s="47" t="s">
        <v>249</v>
      </c>
      <c r="H510" s="47" t="s">
        <v>327</v>
      </c>
      <c r="I510" s="47"/>
      <c r="J510" s="47"/>
      <c r="K510" s="47"/>
      <c r="L510" s="47"/>
      <c r="M510" s="47" t="s">
        <v>246</v>
      </c>
      <c r="N510" s="47" t="s">
        <v>260</v>
      </c>
      <c r="O510" s="47" t="s">
        <v>247</v>
      </c>
      <c r="P510" s="48" t="s">
        <v>328</v>
      </c>
      <c r="Q510" s="48"/>
      <c r="R510" s="79">
        <v>5000000</v>
      </c>
      <c r="S510" s="79">
        <v>0</v>
      </c>
      <c r="T510" s="79">
        <v>5000000</v>
      </c>
      <c r="U510" s="79">
        <v>0</v>
      </c>
      <c r="V510" s="79">
        <v>0</v>
      </c>
      <c r="W510" s="79">
        <v>0</v>
      </c>
      <c r="X510" s="79">
        <v>0</v>
      </c>
      <c r="Y510" s="79">
        <v>0</v>
      </c>
      <c r="Z510" s="79">
        <v>0</v>
      </c>
      <c r="AA510" s="79">
        <v>0</v>
      </c>
      <c r="AB510" s="79">
        <v>0</v>
      </c>
    </row>
    <row r="511" spans="1:28" ht="15" customHeight="1">
      <c r="A511" s="47" t="s">
        <v>407</v>
      </c>
      <c r="B511" s="48" t="s">
        <v>408</v>
      </c>
      <c r="C511" s="49" t="s">
        <v>329</v>
      </c>
      <c r="D511" s="47" t="s">
        <v>244</v>
      </c>
      <c r="E511" s="47" t="s">
        <v>245</v>
      </c>
      <c r="F511" s="47" t="s">
        <v>245</v>
      </c>
      <c r="G511" s="47" t="s">
        <v>249</v>
      </c>
      <c r="H511" s="47" t="s">
        <v>307</v>
      </c>
      <c r="I511" s="47"/>
      <c r="J511" s="47"/>
      <c r="K511" s="47"/>
      <c r="L511" s="47"/>
      <c r="M511" s="47" t="s">
        <v>246</v>
      </c>
      <c r="N511" s="47" t="s">
        <v>260</v>
      </c>
      <c r="O511" s="47" t="s">
        <v>247</v>
      </c>
      <c r="P511" s="48" t="s">
        <v>330</v>
      </c>
      <c r="Q511" s="48"/>
      <c r="R511" s="79">
        <v>10000000</v>
      </c>
      <c r="S511" s="79">
        <v>0</v>
      </c>
      <c r="T511" s="79">
        <v>10000000</v>
      </c>
      <c r="U511" s="79">
        <v>0</v>
      </c>
      <c r="V511" s="79">
        <v>0</v>
      </c>
      <c r="W511" s="79">
        <v>0</v>
      </c>
      <c r="X511" s="79">
        <v>0</v>
      </c>
      <c r="Y511" s="79">
        <v>0</v>
      </c>
      <c r="Z511" s="79">
        <v>0</v>
      </c>
      <c r="AA511" s="79">
        <v>0</v>
      </c>
      <c r="AB511" s="79">
        <v>0</v>
      </c>
    </row>
    <row r="512" spans="1:28" ht="15" customHeight="1">
      <c r="A512" s="47" t="s">
        <v>407</v>
      </c>
      <c r="B512" s="48" t="s">
        <v>408</v>
      </c>
      <c r="C512" s="49" t="s">
        <v>331</v>
      </c>
      <c r="D512" s="47" t="s">
        <v>244</v>
      </c>
      <c r="E512" s="47" t="s">
        <v>245</v>
      </c>
      <c r="F512" s="47" t="s">
        <v>245</v>
      </c>
      <c r="G512" s="47" t="s">
        <v>251</v>
      </c>
      <c r="H512" s="47" t="s">
        <v>261</v>
      </c>
      <c r="I512" s="47" t="s">
        <v>261</v>
      </c>
      <c r="J512" s="47"/>
      <c r="K512" s="47"/>
      <c r="L512" s="47"/>
      <c r="M512" s="47" t="s">
        <v>246</v>
      </c>
      <c r="N512" s="47" t="s">
        <v>260</v>
      </c>
      <c r="O512" s="47" t="s">
        <v>247</v>
      </c>
      <c r="P512" s="48" t="s">
        <v>332</v>
      </c>
      <c r="Q512" s="48"/>
      <c r="R512" s="79">
        <v>54000000</v>
      </c>
      <c r="S512" s="79">
        <v>0</v>
      </c>
      <c r="T512" s="79">
        <v>0</v>
      </c>
      <c r="U512" s="79">
        <v>54000000</v>
      </c>
      <c r="V512" s="79">
        <v>0</v>
      </c>
      <c r="W512" s="79">
        <v>48883979</v>
      </c>
      <c r="X512" s="79">
        <v>5116021</v>
      </c>
      <c r="Y512" s="79">
        <v>48883979</v>
      </c>
      <c r="Z512" s="79">
        <v>48883979</v>
      </c>
      <c r="AA512" s="79">
        <v>48883979</v>
      </c>
      <c r="AB512" s="79">
        <v>48883979</v>
      </c>
    </row>
    <row r="513" spans="1:28" ht="15" customHeight="1">
      <c r="A513" s="47" t="s">
        <v>407</v>
      </c>
      <c r="B513" s="48" t="s">
        <v>408</v>
      </c>
      <c r="C513" s="49" t="s">
        <v>358</v>
      </c>
      <c r="D513" s="47" t="s">
        <v>244</v>
      </c>
      <c r="E513" s="47" t="s">
        <v>245</v>
      </c>
      <c r="F513" s="47" t="s">
        <v>245</v>
      </c>
      <c r="G513" s="47" t="s">
        <v>251</v>
      </c>
      <c r="H513" s="47" t="s">
        <v>261</v>
      </c>
      <c r="I513" s="47" t="s">
        <v>263</v>
      </c>
      <c r="J513" s="47"/>
      <c r="K513" s="47"/>
      <c r="L513" s="47"/>
      <c r="M513" s="47" t="s">
        <v>246</v>
      </c>
      <c r="N513" s="47" t="s">
        <v>260</v>
      </c>
      <c r="O513" s="47" t="s">
        <v>247</v>
      </c>
      <c r="P513" s="48" t="s">
        <v>359</v>
      </c>
      <c r="Q513" s="48"/>
      <c r="R513" s="79">
        <v>0</v>
      </c>
      <c r="S513" s="79">
        <v>816941</v>
      </c>
      <c r="T513" s="79">
        <v>302941</v>
      </c>
      <c r="U513" s="79">
        <v>514000</v>
      </c>
      <c r="V513" s="79">
        <v>0</v>
      </c>
      <c r="W513" s="79">
        <v>510001</v>
      </c>
      <c r="X513" s="79">
        <v>3999</v>
      </c>
      <c r="Y513" s="79">
        <v>510001</v>
      </c>
      <c r="Z513" s="79">
        <v>510001</v>
      </c>
      <c r="AA513" s="79">
        <v>510001</v>
      </c>
      <c r="AB513" s="79">
        <v>510001</v>
      </c>
    </row>
    <row r="514" spans="1:28" ht="15" customHeight="1">
      <c r="A514" s="47" t="s">
        <v>407</v>
      </c>
      <c r="B514" s="48" t="s">
        <v>408</v>
      </c>
      <c r="C514" s="49" t="s">
        <v>333</v>
      </c>
      <c r="D514" s="47" t="s">
        <v>244</v>
      </c>
      <c r="E514" s="47" t="s">
        <v>245</v>
      </c>
      <c r="F514" s="47" t="s">
        <v>245</v>
      </c>
      <c r="G514" s="47" t="s">
        <v>251</v>
      </c>
      <c r="H514" s="47" t="s">
        <v>261</v>
      </c>
      <c r="I514" s="47" t="s">
        <v>334</v>
      </c>
      <c r="J514" s="47"/>
      <c r="K514" s="47"/>
      <c r="L514" s="47"/>
      <c r="M514" s="47" t="s">
        <v>246</v>
      </c>
      <c r="N514" s="47" t="s">
        <v>260</v>
      </c>
      <c r="O514" s="47" t="s">
        <v>247</v>
      </c>
      <c r="P514" s="48" t="s">
        <v>335</v>
      </c>
      <c r="Q514" s="48"/>
      <c r="R514" s="79">
        <v>5000000</v>
      </c>
      <c r="S514" s="79">
        <v>0</v>
      </c>
      <c r="T514" s="79">
        <v>0</v>
      </c>
      <c r="U514" s="79">
        <v>5000000</v>
      </c>
      <c r="V514" s="79">
        <v>0</v>
      </c>
      <c r="W514" s="79">
        <v>3609427</v>
      </c>
      <c r="X514" s="79">
        <v>1390573</v>
      </c>
      <c r="Y514" s="79">
        <v>3609427</v>
      </c>
      <c r="Z514" s="79">
        <v>3609427</v>
      </c>
      <c r="AA514" s="79">
        <v>3609427</v>
      </c>
      <c r="AB514" s="79">
        <v>3609427</v>
      </c>
    </row>
    <row r="515" spans="1:28" ht="15" customHeight="1">
      <c r="A515" s="47" t="s">
        <v>407</v>
      </c>
      <c r="B515" s="48" t="s">
        <v>408</v>
      </c>
      <c r="C515" s="49" t="s">
        <v>336</v>
      </c>
      <c r="D515" s="47" t="s">
        <v>244</v>
      </c>
      <c r="E515" s="47" t="s">
        <v>245</v>
      </c>
      <c r="F515" s="47" t="s">
        <v>245</v>
      </c>
      <c r="G515" s="47" t="s">
        <v>251</v>
      </c>
      <c r="H515" s="47" t="s">
        <v>263</v>
      </c>
      <c r="I515" s="47"/>
      <c r="J515" s="47"/>
      <c r="K515" s="47"/>
      <c r="L515" s="47"/>
      <c r="M515" s="47" t="s">
        <v>246</v>
      </c>
      <c r="N515" s="47" t="s">
        <v>260</v>
      </c>
      <c r="O515" s="47" t="s">
        <v>247</v>
      </c>
      <c r="P515" s="48" t="s">
        <v>337</v>
      </c>
      <c r="Q515" s="48"/>
      <c r="R515" s="79">
        <v>29000000</v>
      </c>
      <c r="S515" s="79">
        <v>0</v>
      </c>
      <c r="T515" s="79">
        <v>0</v>
      </c>
      <c r="U515" s="79">
        <v>29000000</v>
      </c>
      <c r="V515" s="79">
        <v>0</v>
      </c>
      <c r="W515" s="79">
        <v>14129802</v>
      </c>
      <c r="X515" s="79">
        <v>14870198</v>
      </c>
      <c r="Y515" s="79">
        <v>14129802</v>
      </c>
      <c r="Z515" s="79">
        <v>14129802</v>
      </c>
      <c r="AA515" s="79">
        <v>14129802</v>
      </c>
      <c r="AB515" s="79">
        <v>14129802</v>
      </c>
    </row>
    <row r="516" spans="1:28" ht="15" customHeight="1">
      <c r="A516" s="47" t="s">
        <v>407</v>
      </c>
      <c r="B516" s="48" t="s">
        <v>408</v>
      </c>
      <c r="C516" s="49" t="s">
        <v>338</v>
      </c>
      <c r="D516" s="47" t="s">
        <v>244</v>
      </c>
      <c r="E516" s="47" t="s">
        <v>249</v>
      </c>
      <c r="F516" s="47" t="s">
        <v>249</v>
      </c>
      <c r="G516" s="47" t="s">
        <v>249</v>
      </c>
      <c r="H516" s="47" t="s">
        <v>301</v>
      </c>
      <c r="I516" s="47" t="s">
        <v>295</v>
      </c>
      <c r="J516" s="47"/>
      <c r="K516" s="47"/>
      <c r="L516" s="47"/>
      <c r="M516" s="47" t="s">
        <v>253</v>
      </c>
      <c r="N516" s="47" t="s">
        <v>68</v>
      </c>
      <c r="O516" s="47" t="s">
        <v>247</v>
      </c>
      <c r="P516" s="48" t="s">
        <v>339</v>
      </c>
      <c r="Q516" s="48"/>
      <c r="R516" s="79">
        <v>0</v>
      </c>
      <c r="S516" s="79">
        <v>20760000</v>
      </c>
      <c r="T516" s="79">
        <v>458000</v>
      </c>
      <c r="U516" s="79">
        <v>20302000</v>
      </c>
      <c r="V516" s="79">
        <v>0</v>
      </c>
      <c r="W516" s="79">
        <v>20302000</v>
      </c>
      <c r="X516" s="79">
        <v>0</v>
      </c>
      <c r="Y516" s="79">
        <v>20272000</v>
      </c>
      <c r="Z516" s="79">
        <v>20272000</v>
      </c>
      <c r="AA516" s="79">
        <v>20272000</v>
      </c>
      <c r="AB516" s="79">
        <v>20272000</v>
      </c>
    </row>
    <row r="517" spans="1:28" ht="15" customHeight="1">
      <c r="A517" s="47" t="s">
        <v>407</v>
      </c>
      <c r="B517" s="48" t="s">
        <v>408</v>
      </c>
      <c r="C517" s="49" t="s">
        <v>340</v>
      </c>
      <c r="D517" s="47" t="s">
        <v>244</v>
      </c>
      <c r="E517" s="47" t="s">
        <v>249</v>
      </c>
      <c r="F517" s="47" t="s">
        <v>249</v>
      </c>
      <c r="G517" s="47" t="s">
        <v>249</v>
      </c>
      <c r="H517" s="47" t="s">
        <v>301</v>
      </c>
      <c r="I517" s="47" t="s">
        <v>307</v>
      </c>
      <c r="J517" s="47"/>
      <c r="K517" s="47"/>
      <c r="L517" s="47"/>
      <c r="M517" s="47" t="s">
        <v>246</v>
      </c>
      <c r="N517" s="47" t="s">
        <v>260</v>
      </c>
      <c r="O517" s="47" t="s">
        <v>247</v>
      </c>
      <c r="P517" s="48" t="s">
        <v>341</v>
      </c>
      <c r="Q517" s="48"/>
      <c r="R517" s="79">
        <v>41200000</v>
      </c>
      <c r="S517" s="79">
        <v>0</v>
      </c>
      <c r="T517" s="79">
        <v>0</v>
      </c>
      <c r="U517" s="79">
        <v>41200000</v>
      </c>
      <c r="V517" s="79">
        <v>0</v>
      </c>
      <c r="W517" s="79">
        <v>41200000</v>
      </c>
      <c r="X517" s="79">
        <v>0</v>
      </c>
      <c r="Y517" s="79">
        <v>21467380</v>
      </c>
      <c r="Z517" s="79">
        <v>21467380</v>
      </c>
      <c r="AA517" s="79">
        <v>21467380</v>
      </c>
      <c r="AB517" s="79">
        <v>21467380</v>
      </c>
    </row>
    <row r="518" spans="1:28" ht="15" customHeight="1">
      <c r="A518" s="47" t="s">
        <v>407</v>
      </c>
      <c r="B518" s="48" t="s">
        <v>408</v>
      </c>
      <c r="C518" s="49" t="s">
        <v>360</v>
      </c>
      <c r="D518" s="47" t="s">
        <v>244</v>
      </c>
      <c r="E518" s="47" t="s">
        <v>249</v>
      </c>
      <c r="F518" s="47" t="s">
        <v>249</v>
      </c>
      <c r="G518" s="47" t="s">
        <v>249</v>
      </c>
      <c r="H518" s="47" t="s">
        <v>304</v>
      </c>
      <c r="I518" s="47" t="s">
        <v>263</v>
      </c>
      <c r="J518" s="47"/>
      <c r="K518" s="47"/>
      <c r="L518" s="47"/>
      <c r="M518" s="47" t="s">
        <v>246</v>
      </c>
      <c r="N518" s="47" t="s">
        <v>260</v>
      </c>
      <c r="O518" s="47" t="s">
        <v>247</v>
      </c>
      <c r="P518" s="48" t="s">
        <v>361</v>
      </c>
      <c r="Q518" s="48"/>
      <c r="R518" s="79">
        <v>17000000</v>
      </c>
      <c r="S518" s="79">
        <v>3785870</v>
      </c>
      <c r="T518" s="79">
        <v>0</v>
      </c>
      <c r="U518" s="79">
        <v>20785870</v>
      </c>
      <c r="V518" s="79">
        <v>0</v>
      </c>
      <c r="W518" s="79">
        <v>20785870</v>
      </c>
      <c r="X518" s="79">
        <v>0</v>
      </c>
      <c r="Y518" s="79">
        <v>14057500</v>
      </c>
      <c r="Z518" s="79">
        <v>14057500</v>
      </c>
      <c r="AA518" s="79">
        <v>14057500</v>
      </c>
      <c r="AB518" s="79">
        <v>14057500</v>
      </c>
    </row>
    <row r="519" spans="1:28" ht="15" customHeight="1">
      <c r="A519" s="47" t="s">
        <v>407</v>
      </c>
      <c r="B519" s="48" t="s">
        <v>408</v>
      </c>
      <c r="C519" s="49" t="s">
        <v>342</v>
      </c>
      <c r="D519" s="47" t="s">
        <v>244</v>
      </c>
      <c r="E519" s="47" t="s">
        <v>249</v>
      </c>
      <c r="F519" s="47" t="s">
        <v>249</v>
      </c>
      <c r="G519" s="47" t="s">
        <v>249</v>
      </c>
      <c r="H519" s="47" t="s">
        <v>327</v>
      </c>
      <c r="I519" s="47" t="s">
        <v>295</v>
      </c>
      <c r="J519" s="47"/>
      <c r="K519" s="47"/>
      <c r="L519" s="47"/>
      <c r="M519" s="47" t="s">
        <v>246</v>
      </c>
      <c r="N519" s="47" t="s">
        <v>260</v>
      </c>
      <c r="O519" s="47" t="s">
        <v>247</v>
      </c>
      <c r="P519" s="48" t="s">
        <v>343</v>
      </c>
      <c r="Q519" s="48"/>
      <c r="R519" s="79">
        <v>3000000</v>
      </c>
      <c r="S519" s="79">
        <v>5000000</v>
      </c>
      <c r="T519" s="79">
        <v>0</v>
      </c>
      <c r="U519" s="79">
        <v>8000000</v>
      </c>
      <c r="V519" s="79">
        <v>0</v>
      </c>
      <c r="W519" s="79">
        <v>8000000</v>
      </c>
      <c r="X519" s="79">
        <v>0</v>
      </c>
      <c r="Y519" s="79">
        <v>3733303</v>
      </c>
      <c r="Z519" s="79">
        <v>3733303</v>
      </c>
      <c r="AA519" s="79">
        <v>3733303</v>
      </c>
      <c r="AB519" s="79">
        <v>3733303</v>
      </c>
    </row>
    <row r="520" spans="1:28" ht="15" customHeight="1">
      <c r="A520" s="47" t="s">
        <v>407</v>
      </c>
      <c r="B520" s="48" t="s">
        <v>408</v>
      </c>
      <c r="C520" s="49" t="s">
        <v>344</v>
      </c>
      <c r="D520" s="47" t="s">
        <v>244</v>
      </c>
      <c r="E520" s="47" t="s">
        <v>249</v>
      </c>
      <c r="F520" s="47" t="s">
        <v>249</v>
      </c>
      <c r="G520" s="47" t="s">
        <v>249</v>
      </c>
      <c r="H520" s="47" t="s">
        <v>307</v>
      </c>
      <c r="I520" s="47" t="s">
        <v>295</v>
      </c>
      <c r="J520" s="47"/>
      <c r="K520" s="47"/>
      <c r="L520" s="47"/>
      <c r="M520" s="47" t="s">
        <v>246</v>
      </c>
      <c r="N520" s="47" t="s">
        <v>260</v>
      </c>
      <c r="O520" s="47" t="s">
        <v>247</v>
      </c>
      <c r="P520" s="48" t="s">
        <v>345</v>
      </c>
      <c r="Q520" s="48"/>
      <c r="R520" s="79">
        <v>1800000</v>
      </c>
      <c r="S520" s="79">
        <v>1200000</v>
      </c>
      <c r="T520" s="79">
        <v>0</v>
      </c>
      <c r="U520" s="79">
        <v>3000000</v>
      </c>
      <c r="V520" s="79">
        <v>0</v>
      </c>
      <c r="W520" s="79">
        <v>3000000</v>
      </c>
      <c r="X520" s="79">
        <v>0</v>
      </c>
      <c r="Y520" s="79">
        <v>1567307</v>
      </c>
      <c r="Z520" s="79">
        <v>1567307</v>
      </c>
      <c r="AA520" s="79">
        <v>1567307</v>
      </c>
      <c r="AB520" s="79">
        <v>1567307</v>
      </c>
    </row>
    <row r="521" spans="1:28" ht="15" customHeight="1">
      <c r="A521" s="47" t="s">
        <v>407</v>
      </c>
      <c r="B521" s="48" t="s">
        <v>408</v>
      </c>
      <c r="C521" s="49" t="s">
        <v>346</v>
      </c>
      <c r="D521" s="47" t="s">
        <v>244</v>
      </c>
      <c r="E521" s="47" t="s">
        <v>249</v>
      </c>
      <c r="F521" s="47" t="s">
        <v>249</v>
      </c>
      <c r="G521" s="47" t="s">
        <v>249</v>
      </c>
      <c r="H521" s="47" t="s">
        <v>310</v>
      </c>
      <c r="I521" s="47"/>
      <c r="J521" s="47"/>
      <c r="K521" s="47"/>
      <c r="L521" s="47"/>
      <c r="M521" s="47" t="s">
        <v>246</v>
      </c>
      <c r="N521" s="47" t="s">
        <v>260</v>
      </c>
      <c r="O521" s="47" t="s">
        <v>247</v>
      </c>
      <c r="P521" s="48" t="s">
        <v>347</v>
      </c>
      <c r="Q521" s="48"/>
      <c r="R521" s="79">
        <v>0</v>
      </c>
      <c r="S521" s="79">
        <v>135773</v>
      </c>
      <c r="T521" s="79">
        <v>0</v>
      </c>
      <c r="U521" s="79">
        <v>135773</v>
      </c>
      <c r="V521" s="79">
        <v>0</v>
      </c>
      <c r="W521" s="79">
        <v>135773</v>
      </c>
      <c r="X521" s="79">
        <v>0</v>
      </c>
      <c r="Y521" s="79">
        <v>0</v>
      </c>
      <c r="Z521" s="79">
        <v>0</v>
      </c>
      <c r="AA521" s="79">
        <v>0</v>
      </c>
      <c r="AB521" s="79">
        <v>0</v>
      </c>
    </row>
    <row r="522" spans="1:28" ht="15" customHeight="1">
      <c r="A522" s="47" t="s">
        <v>407</v>
      </c>
      <c r="B522" s="48" t="s">
        <v>408</v>
      </c>
      <c r="C522" s="49" t="s">
        <v>346</v>
      </c>
      <c r="D522" s="47" t="s">
        <v>244</v>
      </c>
      <c r="E522" s="47" t="s">
        <v>249</v>
      </c>
      <c r="F522" s="47" t="s">
        <v>249</v>
      </c>
      <c r="G522" s="47" t="s">
        <v>249</v>
      </c>
      <c r="H522" s="47" t="s">
        <v>310</v>
      </c>
      <c r="I522" s="47"/>
      <c r="J522" s="47"/>
      <c r="K522" s="47"/>
      <c r="L522" s="47"/>
      <c r="M522" s="47" t="s">
        <v>253</v>
      </c>
      <c r="N522" s="47" t="s">
        <v>68</v>
      </c>
      <c r="O522" s="47" t="s">
        <v>247</v>
      </c>
      <c r="P522" s="48" t="s">
        <v>347</v>
      </c>
      <c r="Q522" s="48"/>
      <c r="R522" s="79">
        <v>0</v>
      </c>
      <c r="S522" s="79">
        <v>1462182</v>
      </c>
      <c r="T522" s="79">
        <v>328446</v>
      </c>
      <c r="U522" s="79">
        <v>1133736</v>
      </c>
      <c r="V522" s="79">
        <v>0</v>
      </c>
      <c r="W522" s="79">
        <v>1133736</v>
      </c>
      <c r="X522" s="79">
        <v>0</v>
      </c>
      <c r="Y522" s="79">
        <v>1133736</v>
      </c>
      <c r="Z522" s="79">
        <v>1133736</v>
      </c>
      <c r="AA522" s="79">
        <v>1133736</v>
      </c>
      <c r="AB522" s="79">
        <v>1133736</v>
      </c>
    </row>
    <row r="523" spans="1:28" ht="15" customHeight="1">
      <c r="A523" s="47" t="s">
        <v>407</v>
      </c>
      <c r="B523" s="48" t="s">
        <v>408</v>
      </c>
      <c r="C523" s="49" t="s">
        <v>348</v>
      </c>
      <c r="D523" s="47" t="s">
        <v>244</v>
      </c>
      <c r="E523" s="47" t="s">
        <v>251</v>
      </c>
      <c r="F523" s="47" t="s">
        <v>257</v>
      </c>
      <c r="G523" s="47" t="s">
        <v>249</v>
      </c>
      <c r="H523" s="47" t="s">
        <v>258</v>
      </c>
      <c r="I523" s="47" t="s">
        <v>261</v>
      </c>
      <c r="J523" s="47"/>
      <c r="K523" s="47"/>
      <c r="L523" s="47"/>
      <c r="M523" s="47" t="s">
        <v>246</v>
      </c>
      <c r="N523" s="47" t="s">
        <v>260</v>
      </c>
      <c r="O523" s="47" t="s">
        <v>247</v>
      </c>
      <c r="P523" s="48" t="s">
        <v>349</v>
      </c>
      <c r="Q523" s="48"/>
      <c r="R523" s="79">
        <v>0</v>
      </c>
      <c r="S523" s="79">
        <v>5158000</v>
      </c>
      <c r="T523" s="79">
        <v>0</v>
      </c>
      <c r="U523" s="79">
        <v>5158000</v>
      </c>
      <c r="V523" s="79">
        <v>0</v>
      </c>
      <c r="W523" s="79">
        <v>3298523</v>
      </c>
      <c r="X523" s="79">
        <v>1859477</v>
      </c>
      <c r="Y523" s="79">
        <v>3298523</v>
      </c>
      <c r="Z523" s="79">
        <v>3261523</v>
      </c>
      <c r="AA523" s="79">
        <v>3261523</v>
      </c>
      <c r="AB523" s="79">
        <v>3261523</v>
      </c>
    </row>
    <row r="524" spans="1:28" ht="15" customHeight="1">
      <c r="A524" s="47" t="s">
        <v>407</v>
      </c>
      <c r="B524" s="48" t="s">
        <v>408</v>
      </c>
      <c r="C524" s="49" t="s">
        <v>350</v>
      </c>
      <c r="D524" s="47" t="s">
        <v>244</v>
      </c>
      <c r="E524" s="47" t="s">
        <v>265</v>
      </c>
      <c r="F524" s="47" t="s">
        <v>245</v>
      </c>
      <c r="G524" s="47" t="s">
        <v>249</v>
      </c>
      <c r="H524" s="47" t="s">
        <v>261</v>
      </c>
      <c r="I524" s="47"/>
      <c r="J524" s="47"/>
      <c r="K524" s="47"/>
      <c r="L524" s="47"/>
      <c r="M524" s="47" t="s">
        <v>246</v>
      </c>
      <c r="N524" s="47" t="s">
        <v>260</v>
      </c>
      <c r="O524" s="47" t="s">
        <v>247</v>
      </c>
      <c r="P524" s="48" t="s">
        <v>351</v>
      </c>
      <c r="Q524" s="48"/>
      <c r="R524" s="79">
        <v>0</v>
      </c>
      <c r="S524" s="79">
        <v>18286000</v>
      </c>
      <c r="T524" s="79">
        <v>0</v>
      </c>
      <c r="U524" s="79">
        <v>18286000</v>
      </c>
      <c r="V524" s="79">
        <v>0</v>
      </c>
      <c r="W524" s="79">
        <v>18286000</v>
      </c>
      <c r="X524" s="79">
        <v>0</v>
      </c>
      <c r="Y524" s="79">
        <v>18286000</v>
      </c>
      <c r="Z524" s="79">
        <v>18286000</v>
      </c>
      <c r="AA524" s="79">
        <v>18286000</v>
      </c>
      <c r="AB524" s="79">
        <v>18286000</v>
      </c>
    </row>
    <row r="525" spans="1:28" ht="15" customHeight="1">
      <c r="A525" s="47" t="s">
        <v>407</v>
      </c>
      <c r="B525" s="48" t="s">
        <v>408</v>
      </c>
      <c r="C525" s="49" t="s">
        <v>352</v>
      </c>
      <c r="D525" s="47" t="s">
        <v>244</v>
      </c>
      <c r="E525" s="47" t="s">
        <v>265</v>
      </c>
      <c r="F525" s="47" t="s">
        <v>245</v>
      </c>
      <c r="G525" s="47" t="s">
        <v>249</v>
      </c>
      <c r="H525" s="47" t="s">
        <v>334</v>
      </c>
      <c r="I525" s="47"/>
      <c r="J525" s="47"/>
      <c r="K525" s="47"/>
      <c r="L525" s="47"/>
      <c r="M525" s="47" t="s">
        <v>253</v>
      </c>
      <c r="N525" s="47" t="s">
        <v>68</v>
      </c>
      <c r="O525" s="47" t="s">
        <v>247</v>
      </c>
      <c r="P525" s="48" t="s">
        <v>353</v>
      </c>
      <c r="Q525" s="48"/>
      <c r="R525" s="79">
        <v>0</v>
      </c>
      <c r="S525" s="79">
        <v>1758000</v>
      </c>
      <c r="T525" s="79">
        <v>0</v>
      </c>
      <c r="U525" s="79">
        <v>1758000</v>
      </c>
      <c r="V525" s="79">
        <v>0</v>
      </c>
      <c r="W525" s="79">
        <v>1758000</v>
      </c>
      <c r="X525" s="79">
        <v>0</v>
      </c>
      <c r="Y525" s="79">
        <v>1758000</v>
      </c>
      <c r="Z525" s="79">
        <v>1758000</v>
      </c>
      <c r="AA525" s="79">
        <v>1758000</v>
      </c>
      <c r="AB525" s="79">
        <v>1758000</v>
      </c>
    </row>
    <row r="526" spans="1:28" ht="15" customHeight="1">
      <c r="A526" s="47" t="s">
        <v>409</v>
      </c>
      <c r="B526" s="48" t="s">
        <v>410</v>
      </c>
      <c r="C526" s="49" t="s">
        <v>292</v>
      </c>
      <c r="D526" s="47" t="s">
        <v>244</v>
      </c>
      <c r="E526" s="47" t="s">
        <v>245</v>
      </c>
      <c r="F526" s="47" t="s">
        <v>245</v>
      </c>
      <c r="G526" s="47" t="s">
        <v>245</v>
      </c>
      <c r="H526" s="47" t="s">
        <v>261</v>
      </c>
      <c r="I526" s="47" t="s">
        <v>261</v>
      </c>
      <c r="J526" s="47"/>
      <c r="K526" s="47"/>
      <c r="L526" s="47"/>
      <c r="M526" s="47" t="s">
        <v>246</v>
      </c>
      <c r="N526" s="47" t="s">
        <v>260</v>
      </c>
      <c r="O526" s="47" t="s">
        <v>247</v>
      </c>
      <c r="P526" s="48" t="s">
        <v>293</v>
      </c>
      <c r="Q526" s="48"/>
      <c r="R526" s="79">
        <v>428000000</v>
      </c>
      <c r="S526" s="79">
        <v>0</v>
      </c>
      <c r="T526" s="79">
        <v>0</v>
      </c>
      <c r="U526" s="79">
        <v>428000000</v>
      </c>
      <c r="V526" s="79">
        <v>0</v>
      </c>
      <c r="W526" s="79">
        <v>231640553</v>
      </c>
      <c r="X526" s="79">
        <v>196359447</v>
      </c>
      <c r="Y526" s="79">
        <v>231572254</v>
      </c>
      <c r="Z526" s="79">
        <v>231572254</v>
      </c>
      <c r="AA526" s="79">
        <v>231572254</v>
      </c>
      <c r="AB526" s="79">
        <v>231572254</v>
      </c>
    </row>
    <row r="527" spans="1:28" ht="15" customHeight="1">
      <c r="A527" s="47" t="s">
        <v>409</v>
      </c>
      <c r="B527" s="48" t="s">
        <v>410</v>
      </c>
      <c r="C527" s="49" t="s">
        <v>294</v>
      </c>
      <c r="D527" s="47" t="s">
        <v>244</v>
      </c>
      <c r="E527" s="47" t="s">
        <v>245</v>
      </c>
      <c r="F527" s="47" t="s">
        <v>245</v>
      </c>
      <c r="G527" s="47" t="s">
        <v>245</v>
      </c>
      <c r="H527" s="47" t="s">
        <v>261</v>
      </c>
      <c r="I527" s="47" t="s">
        <v>295</v>
      </c>
      <c r="J527" s="47"/>
      <c r="K527" s="47"/>
      <c r="L527" s="47"/>
      <c r="M527" s="47" t="s">
        <v>246</v>
      </c>
      <c r="N527" s="47" t="s">
        <v>260</v>
      </c>
      <c r="O527" s="47" t="s">
        <v>247</v>
      </c>
      <c r="P527" s="48" t="s">
        <v>296</v>
      </c>
      <c r="Q527" s="48"/>
      <c r="R527" s="79">
        <v>7920000</v>
      </c>
      <c r="S527" s="79">
        <v>0</v>
      </c>
      <c r="T527" s="79">
        <v>0</v>
      </c>
      <c r="U527" s="79">
        <v>7920000</v>
      </c>
      <c r="V527" s="79">
        <v>0</v>
      </c>
      <c r="W527" s="79">
        <v>4560763</v>
      </c>
      <c r="X527" s="79">
        <v>3359237</v>
      </c>
      <c r="Y527" s="79">
        <v>4560763</v>
      </c>
      <c r="Z527" s="79">
        <v>4560763</v>
      </c>
      <c r="AA527" s="79">
        <v>4560763</v>
      </c>
      <c r="AB527" s="79">
        <v>4560763</v>
      </c>
    </row>
    <row r="528" spans="1:28" ht="15" customHeight="1">
      <c r="A528" s="47" t="s">
        <v>409</v>
      </c>
      <c r="B528" s="48" t="s">
        <v>410</v>
      </c>
      <c r="C528" s="49" t="s">
        <v>297</v>
      </c>
      <c r="D528" s="47" t="s">
        <v>244</v>
      </c>
      <c r="E528" s="47" t="s">
        <v>245</v>
      </c>
      <c r="F528" s="47" t="s">
        <v>245</v>
      </c>
      <c r="G528" s="47" t="s">
        <v>245</v>
      </c>
      <c r="H528" s="47" t="s">
        <v>261</v>
      </c>
      <c r="I528" s="47" t="s">
        <v>298</v>
      </c>
      <c r="J528" s="47"/>
      <c r="K528" s="47"/>
      <c r="L528" s="47"/>
      <c r="M528" s="47" t="s">
        <v>246</v>
      </c>
      <c r="N528" s="47" t="s">
        <v>260</v>
      </c>
      <c r="O528" s="47" t="s">
        <v>247</v>
      </c>
      <c r="P528" s="48" t="s">
        <v>299</v>
      </c>
      <c r="Q528" s="48"/>
      <c r="R528" s="79">
        <v>5870000</v>
      </c>
      <c r="S528" s="79">
        <v>0</v>
      </c>
      <c r="T528" s="79">
        <v>5870000</v>
      </c>
      <c r="U528" s="79">
        <v>0</v>
      </c>
      <c r="V528" s="79">
        <v>0</v>
      </c>
      <c r="W528" s="79">
        <v>0</v>
      </c>
      <c r="X528" s="79">
        <v>0</v>
      </c>
      <c r="Y528" s="79">
        <v>0</v>
      </c>
      <c r="Z528" s="79">
        <v>0</v>
      </c>
      <c r="AA528" s="79">
        <v>0</v>
      </c>
      <c r="AB528" s="79">
        <v>0</v>
      </c>
    </row>
    <row r="529" spans="1:28" ht="15" customHeight="1">
      <c r="A529" s="47" t="s">
        <v>409</v>
      </c>
      <c r="B529" s="48" t="s">
        <v>410</v>
      </c>
      <c r="C529" s="49" t="s">
        <v>300</v>
      </c>
      <c r="D529" s="47" t="s">
        <v>244</v>
      </c>
      <c r="E529" s="47" t="s">
        <v>245</v>
      </c>
      <c r="F529" s="47" t="s">
        <v>245</v>
      </c>
      <c r="G529" s="47" t="s">
        <v>245</v>
      </c>
      <c r="H529" s="47" t="s">
        <v>261</v>
      </c>
      <c r="I529" s="47" t="s">
        <v>301</v>
      </c>
      <c r="J529" s="47"/>
      <c r="K529" s="47"/>
      <c r="L529" s="47"/>
      <c r="M529" s="47" t="s">
        <v>246</v>
      </c>
      <c r="N529" s="47" t="s">
        <v>260</v>
      </c>
      <c r="O529" s="47" t="s">
        <v>247</v>
      </c>
      <c r="P529" s="48" t="s">
        <v>302</v>
      </c>
      <c r="Q529" s="48"/>
      <c r="R529" s="79">
        <v>40000000</v>
      </c>
      <c r="S529" s="79">
        <v>10000000</v>
      </c>
      <c r="T529" s="79">
        <v>3945404</v>
      </c>
      <c r="U529" s="79">
        <v>46054596</v>
      </c>
      <c r="V529" s="79">
        <v>0</v>
      </c>
      <c r="W529" s="79">
        <v>46054596</v>
      </c>
      <c r="X529" s="79">
        <v>0</v>
      </c>
      <c r="Y529" s="79">
        <v>46054596</v>
      </c>
      <c r="Z529" s="79">
        <v>46054596</v>
      </c>
      <c r="AA529" s="79">
        <v>46054596</v>
      </c>
      <c r="AB529" s="79">
        <v>46054596</v>
      </c>
    </row>
    <row r="530" spans="1:28" ht="15" customHeight="1">
      <c r="A530" s="47" t="s">
        <v>409</v>
      </c>
      <c r="B530" s="48" t="s">
        <v>410</v>
      </c>
      <c r="C530" s="49" t="s">
        <v>303</v>
      </c>
      <c r="D530" s="47" t="s">
        <v>244</v>
      </c>
      <c r="E530" s="47" t="s">
        <v>245</v>
      </c>
      <c r="F530" s="47" t="s">
        <v>245</v>
      </c>
      <c r="G530" s="47" t="s">
        <v>245</v>
      </c>
      <c r="H530" s="47" t="s">
        <v>261</v>
      </c>
      <c r="I530" s="47" t="s">
        <v>304</v>
      </c>
      <c r="J530" s="47"/>
      <c r="K530" s="47"/>
      <c r="L530" s="47"/>
      <c r="M530" s="47" t="s">
        <v>246</v>
      </c>
      <c r="N530" s="47" t="s">
        <v>260</v>
      </c>
      <c r="O530" s="47" t="s">
        <v>247</v>
      </c>
      <c r="P530" s="48" t="s">
        <v>305</v>
      </c>
      <c r="Q530" s="48"/>
      <c r="R530" s="79">
        <v>15000000</v>
      </c>
      <c r="S530" s="79">
        <v>0</v>
      </c>
      <c r="T530" s="79">
        <v>0</v>
      </c>
      <c r="U530" s="79">
        <v>15000000</v>
      </c>
      <c r="V530" s="79">
        <v>0</v>
      </c>
      <c r="W530" s="79">
        <v>6255161</v>
      </c>
      <c r="X530" s="79">
        <v>8744839</v>
      </c>
      <c r="Y530" s="79">
        <v>6255161</v>
      </c>
      <c r="Z530" s="79">
        <v>6255161</v>
      </c>
      <c r="AA530" s="79">
        <v>6255161</v>
      </c>
      <c r="AB530" s="79">
        <v>6255161</v>
      </c>
    </row>
    <row r="531" spans="1:28" ht="15" customHeight="1">
      <c r="A531" s="47" t="s">
        <v>409</v>
      </c>
      <c r="B531" s="48" t="s">
        <v>410</v>
      </c>
      <c r="C531" s="49" t="s">
        <v>306</v>
      </c>
      <c r="D531" s="47" t="s">
        <v>244</v>
      </c>
      <c r="E531" s="47" t="s">
        <v>245</v>
      </c>
      <c r="F531" s="47" t="s">
        <v>245</v>
      </c>
      <c r="G531" s="47" t="s">
        <v>245</v>
      </c>
      <c r="H531" s="47" t="s">
        <v>261</v>
      </c>
      <c r="I531" s="47" t="s">
        <v>307</v>
      </c>
      <c r="J531" s="47"/>
      <c r="K531" s="47"/>
      <c r="L531" s="47"/>
      <c r="M531" s="47" t="s">
        <v>246</v>
      </c>
      <c r="N531" s="47" t="s">
        <v>260</v>
      </c>
      <c r="O531" s="47" t="s">
        <v>247</v>
      </c>
      <c r="P531" s="48" t="s">
        <v>308</v>
      </c>
      <c r="Q531" s="48"/>
      <c r="R531" s="79">
        <v>52000000</v>
      </c>
      <c r="S531" s="79">
        <v>0</v>
      </c>
      <c r="T531" s="79">
        <v>0</v>
      </c>
      <c r="U531" s="79">
        <v>52000000</v>
      </c>
      <c r="V531" s="79">
        <v>0</v>
      </c>
      <c r="W531" s="79">
        <v>0</v>
      </c>
      <c r="X531" s="79">
        <v>52000000</v>
      </c>
      <c r="Y531" s="79">
        <v>0</v>
      </c>
      <c r="Z531" s="79">
        <v>0</v>
      </c>
      <c r="AA531" s="79">
        <v>0</v>
      </c>
      <c r="AB531" s="79">
        <v>0</v>
      </c>
    </row>
    <row r="532" spans="1:28" ht="15" customHeight="1">
      <c r="A532" s="47" t="s">
        <v>409</v>
      </c>
      <c r="B532" s="48" t="s">
        <v>410</v>
      </c>
      <c r="C532" s="49" t="s">
        <v>309</v>
      </c>
      <c r="D532" s="47" t="s">
        <v>244</v>
      </c>
      <c r="E532" s="47" t="s">
        <v>245</v>
      </c>
      <c r="F532" s="47" t="s">
        <v>245</v>
      </c>
      <c r="G532" s="47" t="s">
        <v>245</v>
      </c>
      <c r="H532" s="47" t="s">
        <v>261</v>
      </c>
      <c r="I532" s="47" t="s">
        <v>310</v>
      </c>
      <c r="J532" s="47"/>
      <c r="K532" s="47"/>
      <c r="L532" s="47"/>
      <c r="M532" s="47" t="s">
        <v>246</v>
      </c>
      <c r="N532" s="47" t="s">
        <v>260</v>
      </c>
      <c r="O532" s="47" t="s">
        <v>247</v>
      </c>
      <c r="P532" s="48" t="s">
        <v>311</v>
      </c>
      <c r="Q532" s="48"/>
      <c r="R532" s="79">
        <v>32000000</v>
      </c>
      <c r="S532" s="79">
        <v>0</v>
      </c>
      <c r="T532" s="79">
        <v>0</v>
      </c>
      <c r="U532" s="79">
        <v>32000000</v>
      </c>
      <c r="V532" s="79">
        <v>0</v>
      </c>
      <c r="W532" s="79">
        <v>6123581</v>
      </c>
      <c r="X532" s="79">
        <v>25876419</v>
      </c>
      <c r="Y532" s="79">
        <v>6123581</v>
      </c>
      <c r="Z532" s="79">
        <v>6123581</v>
      </c>
      <c r="AA532" s="79">
        <v>6123581</v>
      </c>
      <c r="AB532" s="79">
        <v>6123581</v>
      </c>
    </row>
    <row r="533" spans="1:28" ht="15" customHeight="1">
      <c r="A533" s="47" t="s">
        <v>409</v>
      </c>
      <c r="B533" s="48" t="s">
        <v>410</v>
      </c>
      <c r="C533" s="49" t="s">
        <v>312</v>
      </c>
      <c r="D533" s="47" t="s">
        <v>244</v>
      </c>
      <c r="E533" s="47" t="s">
        <v>245</v>
      </c>
      <c r="F533" s="47" t="s">
        <v>245</v>
      </c>
      <c r="G533" s="47" t="s">
        <v>245</v>
      </c>
      <c r="H533" s="47" t="s">
        <v>261</v>
      </c>
      <c r="I533" s="47" t="s">
        <v>258</v>
      </c>
      <c r="J533" s="47"/>
      <c r="K533" s="47"/>
      <c r="L533" s="47"/>
      <c r="M533" s="47" t="s">
        <v>246</v>
      </c>
      <c r="N533" s="47" t="s">
        <v>260</v>
      </c>
      <c r="O533" s="47" t="s">
        <v>247</v>
      </c>
      <c r="P533" s="48" t="s">
        <v>313</v>
      </c>
      <c r="Q533" s="48"/>
      <c r="R533" s="79">
        <v>6000000</v>
      </c>
      <c r="S533" s="79">
        <v>2000000</v>
      </c>
      <c r="T533" s="79">
        <v>0</v>
      </c>
      <c r="U533" s="79">
        <v>8000000</v>
      </c>
      <c r="V533" s="79">
        <v>0</v>
      </c>
      <c r="W533" s="79">
        <v>6067878</v>
      </c>
      <c r="X533" s="79">
        <v>1932122</v>
      </c>
      <c r="Y533" s="79">
        <v>6067878</v>
      </c>
      <c r="Z533" s="79">
        <v>6067878</v>
      </c>
      <c r="AA533" s="79">
        <v>6067878</v>
      </c>
      <c r="AB533" s="79">
        <v>6067878</v>
      </c>
    </row>
    <row r="534" spans="1:28" ht="15" customHeight="1">
      <c r="A534" s="47" t="s">
        <v>409</v>
      </c>
      <c r="B534" s="48" t="s">
        <v>410</v>
      </c>
      <c r="C534" s="49" t="s">
        <v>314</v>
      </c>
      <c r="D534" s="47" t="s">
        <v>244</v>
      </c>
      <c r="E534" s="47" t="s">
        <v>245</v>
      </c>
      <c r="F534" s="47" t="s">
        <v>245</v>
      </c>
      <c r="G534" s="47" t="s">
        <v>249</v>
      </c>
      <c r="H534" s="47" t="s">
        <v>261</v>
      </c>
      <c r="I534" s="47"/>
      <c r="J534" s="47"/>
      <c r="K534" s="47"/>
      <c r="L534" s="47"/>
      <c r="M534" s="47" t="s">
        <v>246</v>
      </c>
      <c r="N534" s="47" t="s">
        <v>260</v>
      </c>
      <c r="O534" s="47" t="s">
        <v>247</v>
      </c>
      <c r="P534" s="48" t="s">
        <v>315</v>
      </c>
      <c r="Q534" s="48"/>
      <c r="R534" s="79">
        <v>50000000</v>
      </c>
      <c r="S534" s="79">
        <v>0</v>
      </c>
      <c r="T534" s="79">
        <v>0</v>
      </c>
      <c r="U534" s="79">
        <v>50000000</v>
      </c>
      <c r="V534" s="79">
        <v>0</v>
      </c>
      <c r="W534" s="79">
        <v>30921200</v>
      </c>
      <c r="X534" s="79">
        <v>19078800</v>
      </c>
      <c r="Y534" s="79">
        <v>30921200</v>
      </c>
      <c r="Z534" s="79">
        <v>30921200</v>
      </c>
      <c r="AA534" s="79">
        <v>30921200</v>
      </c>
      <c r="AB534" s="79">
        <v>30921200</v>
      </c>
    </row>
    <row r="535" spans="1:28" ht="15" customHeight="1">
      <c r="A535" s="47" t="s">
        <v>409</v>
      </c>
      <c r="B535" s="48" t="s">
        <v>410</v>
      </c>
      <c r="C535" s="49" t="s">
        <v>316</v>
      </c>
      <c r="D535" s="47" t="s">
        <v>244</v>
      </c>
      <c r="E535" s="47" t="s">
        <v>245</v>
      </c>
      <c r="F535" s="47" t="s">
        <v>245</v>
      </c>
      <c r="G535" s="47" t="s">
        <v>249</v>
      </c>
      <c r="H535" s="47" t="s">
        <v>263</v>
      </c>
      <c r="I535" s="47"/>
      <c r="J535" s="47"/>
      <c r="K535" s="47"/>
      <c r="L535" s="47"/>
      <c r="M535" s="47" t="s">
        <v>246</v>
      </c>
      <c r="N535" s="47" t="s">
        <v>260</v>
      </c>
      <c r="O535" s="47" t="s">
        <v>247</v>
      </c>
      <c r="P535" s="48" t="s">
        <v>317</v>
      </c>
      <c r="Q535" s="48"/>
      <c r="R535" s="79">
        <v>40000000</v>
      </c>
      <c r="S535" s="79">
        <v>0</v>
      </c>
      <c r="T535" s="79">
        <v>0</v>
      </c>
      <c r="U535" s="79">
        <v>40000000</v>
      </c>
      <c r="V535" s="79">
        <v>0</v>
      </c>
      <c r="W535" s="79">
        <v>21904700</v>
      </c>
      <c r="X535" s="79">
        <v>18095300</v>
      </c>
      <c r="Y535" s="79">
        <v>21904700</v>
      </c>
      <c r="Z535" s="79">
        <v>21904700</v>
      </c>
      <c r="AA535" s="79">
        <v>21904700</v>
      </c>
      <c r="AB535" s="79">
        <v>21904700</v>
      </c>
    </row>
    <row r="536" spans="1:28" ht="15" customHeight="1">
      <c r="A536" s="47" t="s">
        <v>409</v>
      </c>
      <c r="B536" s="48" t="s">
        <v>410</v>
      </c>
      <c r="C536" s="49" t="s">
        <v>318</v>
      </c>
      <c r="D536" s="47" t="s">
        <v>244</v>
      </c>
      <c r="E536" s="47" t="s">
        <v>245</v>
      </c>
      <c r="F536" s="47" t="s">
        <v>245</v>
      </c>
      <c r="G536" s="47" t="s">
        <v>249</v>
      </c>
      <c r="H536" s="47" t="s">
        <v>295</v>
      </c>
      <c r="I536" s="47"/>
      <c r="J536" s="47"/>
      <c r="K536" s="47"/>
      <c r="L536" s="47"/>
      <c r="M536" s="47" t="s">
        <v>246</v>
      </c>
      <c r="N536" s="47" t="s">
        <v>260</v>
      </c>
      <c r="O536" s="47" t="s">
        <v>247</v>
      </c>
      <c r="P536" s="48" t="s">
        <v>319</v>
      </c>
      <c r="Q536" s="48"/>
      <c r="R536" s="79">
        <v>23000000</v>
      </c>
      <c r="S536" s="79">
        <v>0</v>
      </c>
      <c r="T536" s="79">
        <v>0</v>
      </c>
      <c r="U536" s="79">
        <v>23000000</v>
      </c>
      <c r="V536" s="79">
        <v>0</v>
      </c>
      <c r="W536" s="79">
        <v>12712000</v>
      </c>
      <c r="X536" s="79">
        <v>10288000</v>
      </c>
      <c r="Y536" s="79">
        <v>12712000</v>
      </c>
      <c r="Z536" s="79">
        <v>12712000</v>
      </c>
      <c r="AA536" s="79">
        <v>12712000</v>
      </c>
      <c r="AB536" s="79">
        <v>12712000</v>
      </c>
    </row>
    <row r="537" spans="1:28" ht="15" customHeight="1">
      <c r="A537" s="47" t="s">
        <v>409</v>
      </c>
      <c r="B537" s="48" t="s">
        <v>410</v>
      </c>
      <c r="C537" s="49" t="s">
        <v>320</v>
      </c>
      <c r="D537" s="47" t="s">
        <v>244</v>
      </c>
      <c r="E537" s="47" t="s">
        <v>245</v>
      </c>
      <c r="F537" s="47" t="s">
        <v>245</v>
      </c>
      <c r="G537" s="47" t="s">
        <v>249</v>
      </c>
      <c r="H537" s="47" t="s">
        <v>298</v>
      </c>
      <c r="I537" s="47"/>
      <c r="J537" s="47"/>
      <c r="K537" s="47"/>
      <c r="L537" s="47"/>
      <c r="M537" s="47" t="s">
        <v>246</v>
      </c>
      <c r="N537" s="47" t="s">
        <v>260</v>
      </c>
      <c r="O537" s="47" t="s">
        <v>247</v>
      </c>
      <c r="P537" s="48" t="s">
        <v>321</v>
      </c>
      <c r="Q537" s="48"/>
      <c r="R537" s="79">
        <v>5000000</v>
      </c>
      <c r="S537" s="79">
        <v>0</v>
      </c>
      <c r="T537" s="79">
        <v>0</v>
      </c>
      <c r="U537" s="79">
        <v>5000000</v>
      </c>
      <c r="V537" s="79">
        <v>0</v>
      </c>
      <c r="W537" s="79">
        <v>2794600</v>
      </c>
      <c r="X537" s="79">
        <v>2205400</v>
      </c>
      <c r="Y537" s="79">
        <v>2794600</v>
      </c>
      <c r="Z537" s="79">
        <v>2794600</v>
      </c>
      <c r="AA537" s="79">
        <v>2794600</v>
      </c>
      <c r="AB537" s="79">
        <v>2794600</v>
      </c>
    </row>
    <row r="538" spans="1:28" ht="15" customHeight="1">
      <c r="A538" s="47" t="s">
        <v>409</v>
      </c>
      <c r="B538" s="48" t="s">
        <v>410</v>
      </c>
      <c r="C538" s="49" t="s">
        <v>322</v>
      </c>
      <c r="D538" s="47" t="s">
        <v>244</v>
      </c>
      <c r="E538" s="47" t="s">
        <v>245</v>
      </c>
      <c r="F538" s="47" t="s">
        <v>245</v>
      </c>
      <c r="G538" s="47" t="s">
        <v>249</v>
      </c>
      <c r="H538" s="47" t="s">
        <v>301</v>
      </c>
      <c r="I538" s="47"/>
      <c r="J538" s="47"/>
      <c r="K538" s="47"/>
      <c r="L538" s="47"/>
      <c r="M538" s="47" t="s">
        <v>246</v>
      </c>
      <c r="N538" s="47" t="s">
        <v>260</v>
      </c>
      <c r="O538" s="47" t="s">
        <v>247</v>
      </c>
      <c r="P538" s="48" t="s">
        <v>323</v>
      </c>
      <c r="Q538" s="48"/>
      <c r="R538" s="79">
        <v>17000000</v>
      </c>
      <c r="S538" s="79">
        <v>0</v>
      </c>
      <c r="T538" s="79">
        <v>0</v>
      </c>
      <c r="U538" s="79">
        <v>17000000</v>
      </c>
      <c r="V538" s="79">
        <v>0</v>
      </c>
      <c r="W538" s="79">
        <v>9536300</v>
      </c>
      <c r="X538" s="79">
        <v>7463700</v>
      </c>
      <c r="Y538" s="79">
        <v>9536300</v>
      </c>
      <c r="Z538" s="79">
        <v>9536300</v>
      </c>
      <c r="AA538" s="79">
        <v>9536300</v>
      </c>
      <c r="AB538" s="79">
        <v>9536300</v>
      </c>
    </row>
    <row r="539" spans="1:28" ht="15" customHeight="1">
      <c r="A539" s="47" t="s">
        <v>409</v>
      </c>
      <c r="B539" s="48" t="s">
        <v>410</v>
      </c>
      <c r="C539" s="49" t="s">
        <v>324</v>
      </c>
      <c r="D539" s="47" t="s">
        <v>244</v>
      </c>
      <c r="E539" s="47" t="s">
        <v>245</v>
      </c>
      <c r="F539" s="47" t="s">
        <v>245</v>
      </c>
      <c r="G539" s="47" t="s">
        <v>249</v>
      </c>
      <c r="H539" s="47" t="s">
        <v>304</v>
      </c>
      <c r="I539" s="47"/>
      <c r="J539" s="47"/>
      <c r="K539" s="47"/>
      <c r="L539" s="47"/>
      <c r="M539" s="47" t="s">
        <v>246</v>
      </c>
      <c r="N539" s="47" t="s">
        <v>260</v>
      </c>
      <c r="O539" s="47" t="s">
        <v>247</v>
      </c>
      <c r="P539" s="48" t="s">
        <v>325</v>
      </c>
      <c r="Q539" s="48"/>
      <c r="R539" s="79">
        <v>3000000</v>
      </c>
      <c r="S539" s="79">
        <v>9000000</v>
      </c>
      <c r="T539" s="79">
        <v>0</v>
      </c>
      <c r="U539" s="79">
        <v>12000000</v>
      </c>
      <c r="V539" s="79">
        <v>0</v>
      </c>
      <c r="W539" s="79">
        <v>6359400</v>
      </c>
      <c r="X539" s="79">
        <v>5640600</v>
      </c>
      <c r="Y539" s="79">
        <v>6359400</v>
      </c>
      <c r="Z539" s="79">
        <v>6359400</v>
      </c>
      <c r="AA539" s="79">
        <v>6359400</v>
      </c>
      <c r="AB539" s="79">
        <v>6359400</v>
      </c>
    </row>
    <row r="540" spans="1:28" ht="15" customHeight="1">
      <c r="A540" s="47" t="s">
        <v>409</v>
      </c>
      <c r="B540" s="48" t="s">
        <v>410</v>
      </c>
      <c r="C540" s="49" t="s">
        <v>326</v>
      </c>
      <c r="D540" s="47" t="s">
        <v>244</v>
      </c>
      <c r="E540" s="47" t="s">
        <v>245</v>
      </c>
      <c r="F540" s="47" t="s">
        <v>245</v>
      </c>
      <c r="G540" s="47" t="s">
        <v>249</v>
      </c>
      <c r="H540" s="47" t="s">
        <v>327</v>
      </c>
      <c r="I540" s="47"/>
      <c r="J540" s="47"/>
      <c r="K540" s="47"/>
      <c r="L540" s="47"/>
      <c r="M540" s="47" t="s">
        <v>246</v>
      </c>
      <c r="N540" s="47" t="s">
        <v>260</v>
      </c>
      <c r="O540" s="47" t="s">
        <v>247</v>
      </c>
      <c r="P540" s="48" t="s">
        <v>328</v>
      </c>
      <c r="Q540" s="48"/>
      <c r="R540" s="79">
        <v>3000000</v>
      </c>
      <c r="S540" s="79">
        <v>0</v>
      </c>
      <c r="T540" s="79">
        <v>3000000</v>
      </c>
      <c r="U540" s="79">
        <v>0</v>
      </c>
      <c r="V540" s="79">
        <v>0</v>
      </c>
      <c r="W540" s="79">
        <v>0</v>
      </c>
      <c r="X540" s="79">
        <v>0</v>
      </c>
      <c r="Y540" s="79">
        <v>0</v>
      </c>
      <c r="Z540" s="79">
        <v>0</v>
      </c>
      <c r="AA540" s="79">
        <v>0</v>
      </c>
      <c r="AB540" s="79">
        <v>0</v>
      </c>
    </row>
    <row r="541" spans="1:28" ht="15" customHeight="1">
      <c r="A541" s="47" t="s">
        <v>409</v>
      </c>
      <c r="B541" s="48" t="s">
        <v>410</v>
      </c>
      <c r="C541" s="49" t="s">
        <v>329</v>
      </c>
      <c r="D541" s="47" t="s">
        <v>244</v>
      </c>
      <c r="E541" s="47" t="s">
        <v>245</v>
      </c>
      <c r="F541" s="47" t="s">
        <v>245</v>
      </c>
      <c r="G541" s="47" t="s">
        <v>249</v>
      </c>
      <c r="H541" s="47" t="s">
        <v>307</v>
      </c>
      <c r="I541" s="47"/>
      <c r="J541" s="47"/>
      <c r="K541" s="47"/>
      <c r="L541" s="47"/>
      <c r="M541" s="47" t="s">
        <v>246</v>
      </c>
      <c r="N541" s="47" t="s">
        <v>260</v>
      </c>
      <c r="O541" s="47" t="s">
        <v>247</v>
      </c>
      <c r="P541" s="48" t="s">
        <v>330</v>
      </c>
      <c r="Q541" s="48"/>
      <c r="R541" s="79">
        <v>6000000</v>
      </c>
      <c r="S541" s="79">
        <v>0</v>
      </c>
      <c r="T541" s="79">
        <v>6000000</v>
      </c>
      <c r="U541" s="79">
        <v>0</v>
      </c>
      <c r="V541" s="79">
        <v>0</v>
      </c>
      <c r="W541" s="79">
        <v>0</v>
      </c>
      <c r="X541" s="79">
        <v>0</v>
      </c>
      <c r="Y541" s="79">
        <v>0</v>
      </c>
      <c r="Z541" s="79">
        <v>0</v>
      </c>
      <c r="AA541" s="79">
        <v>0</v>
      </c>
      <c r="AB541" s="79">
        <v>0</v>
      </c>
    </row>
    <row r="542" spans="1:28" ht="15" customHeight="1">
      <c r="A542" s="47" t="s">
        <v>409</v>
      </c>
      <c r="B542" s="48" t="s">
        <v>410</v>
      </c>
      <c r="C542" s="49" t="s">
        <v>331</v>
      </c>
      <c r="D542" s="47" t="s">
        <v>244</v>
      </c>
      <c r="E542" s="47" t="s">
        <v>245</v>
      </c>
      <c r="F542" s="47" t="s">
        <v>245</v>
      </c>
      <c r="G542" s="47" t="s">
        <v>251</v>
      </c>
      <c r="H542" s="47" t="s">
        <v>261</v>
      </c>
      <c r="I542" s="47" t="s">
        <v>261</v>
      </c>
      <c r="J542" s="47"/>
      <c r="K542" s="47"/>
      <c r="L542" s="47"/>
      <c r="M542" s="47" t="s">
        <v>246</v>
      </c>
      <c r="N542" s="47" t="s">
        <v>260</v>
      </c>
      <c r="O542" s="47" t="s">
        <v>247</v>
      </c>
      <c r="P542" s="48" t="s">
        <v>332</v>
      </c>
      <c r="Q542" s="48"/>
      <c r="R542" s="79">
        <v>32000000</v>
      </c>
      <c r="S542" s="79">
        <v>0</v>
      </c>
      <c r="T542" s="79">
        <v>0</v>
      </c>
      <c r="U542" s="79">
        <v>32000000</v>
      </c>
      <c r="V542" s="79">
        <v>0</v>
      </c>
      <c r="W542" s="79">
        <v>5919992</v>
      </c>
      <c r="X542" s="79">
        <v>26080008</v>
      </c>
      <c r="Y542" s="79">
        <v>5919992</v>
      </c>
      <c r="Z542" s="79">
        <v>5919992</v>
      </c>
      <c r="AA542" s="79">
        <v>5919992</v>
      </c>
      <c r="AB542" s="79">
        <v>5919992</v>
      </c>
    </row>
    <row r="543" spans="1:28" ht="15" customHeight="1">
      <c r="A543" s="47" t="s">
        <v>409</v>
      </c>
      <c r="B543" s="48" t="s">
        <v>410</v>
      </c>
      <c r="C543" s="49" t="s">
        <v>333</v>
      </c>
      <c r="D543" s="47" t="s">
        <v>244</v>
      </c>
      <c r="E543" s="47" t="s">
        <v>245</v>
      </c>
      <c r="F543" s="47" t="s">
        <v>245</v>
      </c>
      <c r="G543" s="47" t="s">
        <v>251</v>
      </c>
      <c r="H543" s="47" t="s">
        <v>261</v>
      </c>
      <c r="I543" s="47" t="s">
        <v>334</v>
      </c>
      <c r="J543" s="47"/>
      <c r="K543" s="47"/>
      <c r="L543" s="47"/>
      <c r="M543" s="47" t="s">
        <v>246</v>
      </c>
      <c r="N543" s="47" t="s">
        <v>260</v>
      </c>
      <c r="O543" s="47" t="s">
        <v>247</v>
      </c>
      <c r="P543" s="48" t="s">
        <v>335</v>
      </c>
      <c r="Q543" s="48"/>
      <c r="R543" s="79">
        <v>3000000</v>
      </c>
      <c r="S543" s="79">
        <v>0</v>
      </c>
      <c r="T543" s="79">
        <v>0</v>
      </c>
      <c r="U543" s="79">
        <v>3000000</v>
      </c>
      <c r="V543" s="79">
        <v>0</v>
      </c>
      <c r="W543" s="79">
        <v>440733</v>
      </c>
      <c r="X543" s="79">
        <v>2559267</v>
      </c>
      <c r="Y543" s="79">
        <v>440733</v>
      </c>
      <c r="Z543" s="79">
        <v>440733</v>
      </c>
      <c r="AA543" s="79">
        <v>440733</v>
      </c>
      <c r="AB543" s="79">
        <v>440733</v>
      </c>
    </row>
    <row r="544" spans="1:28" ht="15" customHeight="1">
      <c r="A544" s="47" t="s">
        <v>409</v>
      </c>
      <c r="B544" s="48" t="s">
        <v>410</v>
      </c>
      <c r="C544" s="49" t="s">
        <v>336</v>
      </c>
      <c r="D544" s="47" t="s">
        <v>244</v>
      </c>
      <c r="E544" s="47" t="s">
        <v>245</v>
      </c>
      <c r="F544" s="47" t="s">
        <v>245</v>
      </c>
      <c r="G544" s="47" t="s">
        <v>251</v>
      </c>
      <c r="H544" s="47" t="s">
        <v>263</v>
      </c>
      <c r="I544" s="47"/>
      <c r="J544" s="47"/>
      <c r="K544" s="47"/>
      <c r="L544" s="47"/>
      <c r="M544" s="47" t="s">
        <v>246</v>
      </c>
      <c r="N544" s="47" t="s">
        <v>260</v>
      </c>
      <c r="O544" s="47" t="s">
        <v>247</v>
      </c>
      <c r="P544" s="48" t="s">
        <v>337</v>
      </c>
      <c r="Q544" s="48"/>
      <c r="R544" s="79">
        <v>29000000</v>
      </c>
      <c r="S544" s="79">
        <v>0</v>
      </c>
      <c r="T544" s="79">
        <v>0</v>
      </c>
      <c r="U544" s="79">
        <v>29000000</v>
      </c>
      <c r="V544" s="79">
        <v>0</v>
      </c>
      <c r="W544" s="79">
        <v>14129802</v>
      </c>
      <c r="X544" s="79">
        <v>14870198</v>
      </c>
      <c r="Y544" s="79">
        <v>14129802</v>
      </c>
      <c r="Z544" s="79">
        <v>14129802</v>
      </c>
      <c r="AA544" s="79">
        <v>14129802</v>
      </c>
      <c r="AB544" s="79">
        <v>14129802</v>
      </c>
    </row>
    <row r="545" spans="1:28" ht="15" customHeight="1">
      <c r="A545" s="47" t="s">
        <v>409</v>
      </c>
      <c r="B545" s="48" t="s">
        <v>410</v>
      </c>
      <c r="C545" s="49" t="s">
        <v>338</v>
      </c>
      <c r="D545" s="47" t="s">
        <v>244</v>
      </c>
      <c r="E545" s="47" t="s">
        <v>249</v>
      </c>
      <c r="F545" s="47" t="s">
        <v>249</v>
      </c>
      <c r="G545" s="47" t="s">
        <v>249</v>
      </c>
      <c r="H545" s="47" t="s">
        <v>301</v>
      </c>
      <c r="I545" s="47" t="s">
        <v>295</v>
      </c>
      <c r="J545" s="47"/>
      <c r="K545" s="47"/>
      <c r="L545" s="47"/>
      <c r="M545" s="47" t="s">
        <v>253</v>
      </c>
      <c r="N545" s="47" t="s">
        <v>68</v>
      </c>
      <c r="O545" s="47" t="s">
        <v>247</v>
      </c>
      <c r="P545" s="48" t="s">
        <v>339</v>
      </c>
      <c r="Q545" s="48"/>
      <c r="R545" s="79">
        <v>0</v>
      </c>
      <c r="S545" s="79">
        <v>130000</v>
      </c>
      <c r="T545" s="79">
        <v>0</v>
      </c>
      <c r="U545" s="79">
        <v>130000</v>
      </c>
      <c r="V545" s="79">
        <v>0</v>
      </c>
      <c r="W545" s="79">
        <v>0</v>
      </c>
      <c r="X545" s="79">
        <v>130000</v>
      </c>
      <c r="Y545" s="79">
        <v>0</v>
      </c>
      <c r="Z545" s="79">
        <v>0</v>
      </c>
      <c r="AA545" s="79">
        <v>0</v>
      </c>
      <c r="AB545" s="79">
        <v>0</v>
      </c>
    </row>
    <row r="546" spans="1:28" ht="15" customHeight="1">
      <c r="A546" s="47" t="s">
        <v>409</v>
      </c>
      <c r="B546" s="48" t="s">
        <v>410</v>
      </c>
      <c r="C546" s="49" t="s">
        <v>340</v>
      </c>
      <c r="D546" s="47" t="s">
        <v>244</v>
      </c>
      <c r="E546" s="47" t="s">
        <v>249</v>
      </c>
      <c r="F546" s="47" t="s">
        <v>249</v>
      </c>
      <c r="G546" s="47" t="s">
        <v>249</v>
      </c>
      <c r="H546" s="47" t="s">
        <v>301</v>
      </c>
      <c r="I546" s="47" t="s">
        <v>307</v>
      </c>
      <c r="J546" s="47"/>
      <c r="K546" s="47"/>
      <c r="L546" s="47"/>
      <c r="M546" s="47" t="s">
        <v>246</v>
      </c>
      <c r="N546" s="47" t="s">
        <v>260</v>
      </c>
      <c r="O546" s="47" t="s">
        <v>247</v>
      </c>
      <c r="P546" s="48" t="s">
        <v>341</v>
      </c>
      <c r="Q546" s="48"/>
      <c r="R546" s="79">
        <v>20180000</v>
      </c>
      <c r="S546" s="79">
        <v>0</v>
      </c>
      <c r="T546" s="79">
        <v>0</v>
      </c>
      <c r="U546" s="79">
        <v>20180000</v>
      </c>
      <c r="V546" s="79">
        <v>0</v>
      </c>
      <c r="W546" s="79">
        <v>20180000</v>
      </c>
      <c r="X546" s="79">
        <v>0</v>
      </c>
      <c r="Y546" s="79">
        <v>15693150</v>
      </c>
      <c r="Z546" s="79">
        <v>15693150</v>
      </c>
      <c r="AA546" s="79">
        <v>15693150</v>
      </c>
      <c r="AB546" s="79">
        <v>15693150</v>
      </c>
    </row>
    <row r="547" spans="1:28" ht="15" customHeight="1">
      <c r="A547" s="47" t="s">
        <v>409</v>
      </c>
      <c r="B547" s="48" t="s">
        <v>410</v>
      </c>
      <c r="C547" s="49" t="s">
        <v>360</v>
      </c>
      <c r="D547" s="47" t="s">
        <v>244</v>
      </c>
      <c r="E547" s="47" t="s">
        <v>249</v>
      </c>
      <c r="F547" s="47" t="s">
        <v>249</v>
      </c>
      <c r="G547" s="47" t="s">
        <v>249</v>
      </c>
      <c r="H547" s="47" t="s">
        <v>304</v>
      </c>
      <c r="I547" s="47" t="s">
        <v>263</v>
      </c>
      <c r="J547" s="47"/>
      <c r="K547" s="47"/>
      <c r="L547" s="47"/>
      <c r="M547" s="47" t="s">
        <v>246</v>
      </c>
      <c r="N547" s="47" t="s">
        <v>260</v>
      </c>
      <c r="O547" s="47" t="s">
        <v>247</v>
      </c>
      <c r="P547" s="48" t="s">
        <v>361</v>
      </c>
      <c r="Q547" s="48"/>
      <c r="R547" s="79">
        <v>24000000</v>
      </c>
      <c r="S547" s="79">
        <v>0</v>
      </c>
      <c r="T547" s="79">
        <v>0</v>
      </c>
      <c r="U547" s="79">
        <v>24000000</v>
      </c>
      <c r="V547" s="79">
        <v>0</v>
      </c>
      <c r="W547" s="79">
        <v>24000000</v>
      </c>
      <c r="X547" s="79">
        <v>0</v>
      </c>
      <c r="Y547" s="79">
        <v>12846000</v>
      </c>
      <c r="Z547" s="79">
        <v>12846000</v>
      </c>
      <c r="AA547" s="79">
        <v>12846000</v>
      </c>
      <c r="AB547" s="79">
        <v>12846000</v>
      </c>
    </row>
    <row r="548" spans="1:28" ht="15" customHeight="1">
      <c r="A548" s="47" t="s">
        <v>409</v>
      </c>
      <c r="B548" s="48" t="s">
        <v>410</v>
      </c>
      <c r="C548" s="49" t="s">
        <v>360</v>
      </c>
      <c r="D548" s="47" t="s">
        <v>244</v>
      </c>
      <c r="E548" s="47" t="s">
        <v>249</v>
      </c>
      <c r="F548" s="47" t="s">
        <v>249</v>
      </c>
      <c r="G548" s="47" t="s">
        <v>249</v>
      </c>
      <c r="H548" s="47" t="s">
        <v>304</v>
      </c>
      <c r="I548" s="47" t="s">
        <v>263</v>
      </c>
      <c r="J548" s="47"/>
      <c r="K548" s="47"/>
      <c r="L548" s="47"/>
      <c r="M548" s="47" t="s">
        <v>253</v>
      </c>
      <c r="N548" s="47" t="s">
        <v>68</v>
      </c>
      <c r="O548" s="47" t="s">
        <v>247</v>
      </c>
      <c r="P548" s="48" t="s">
        <v>361</v>
      </c>
      <c r="Q548" s="48"/>
      <c r="R548" s="79">
        <v>4000000</v>
      </c>
      <c r="S548" s="79">
        <v>950000</v>
      </c>
      <c r="T548" s="79">
        <v>0</v>
      </c>
      <c r="U548" s="79">
        <v>4950000</v>
      </c>
      <c r="V548" s="79">
        <v>0</v>
      </c>
      <c r="W548" s="79">
        <v>4950000</v>
      </c>
      <c r="X548" s="79">
        <v>0</v>
      </c>
      <c r="Y548" s="79">
        <v>4605000</v>
      </c>
      <c r="Z548" s="79">
        <v>1800000</v>
      </c>
      <c r="AA548" s="79">
        <v>1800000</v>
      </c>
      <c r="AB548" s="79">
        <v>1800000</v>
      </c>
    </row>
    <row r="549" spans="1:28" ht="15" customHeight="1">
      <c r="A549" s="47" t="s">
        <v>409</v>
      </c>
      <c r="B549" s="48" t="s">
        <v>410</v>
      </c>
      <c r="C549" s="49" t="s">
        <v>342</v>
      </c>
      <c r="D549" s="47" t="s">
        <v>244</v>
      </c>
      <c r="E549" s="47" t="s">
        <v>249</v>
      </c>
      <c r="F549" s="47" t="s">
        <v>249</v>
      </c>
      <c r="G549" s="47" t="s">
        <v>249</v>
      </c>
      <c r="H549" s="47" t="s">
        <v>327</v>
      </c>
      <c r="I549" s="47" t="s">
        <v>295</v>
      </c>
      <c r="J549" s="47"/>
      <c r="K549" s="47"/>
      <c r="L549" s="47"/>
      <c r="M549" s="47" t="s">
        <v>246</v>
      </c>
      <c r="N549" s="47" t="s">
        <v>260</v>
      </c>
      <c r="O549" s="47" t="s">
        <v>247</v>
      </c>
      <c r="P549" s="48" t="s">
        <v>343</v>
      </c>
      <c r="Q549" s="48"/>
      <c r="R549" s="79">
        <v>200000</v>
      </c>
      <c r="S549" s="79">
        <v>0</v>
      </c>
      <c r="T549" s="79">
        <v>0</v>
      </c>
      <c r="U549" s="79">
        <v>200000</v>
      </c>
      <c r="V549" s="79">
        <v>0</v>
      </c>
      <c r="W549" s="79">
        <v>200000</v>
      </c>
      <c r="X549" s="79">
        <v>0</v>
      </c>
      <c r="Y549" s="79">
        <v>166349</v>
      </c>
      <c r="Z549" s="79">
        <v>166349</v>
      </c>
      <c r="AA549" s="79">
        <v>166349</v>
      </c>
      <c r="AB549" s="79">
        <v>166349</v>
      </c>
    </row>
    <row r="550" spans="1:28" ht="15" customHeight="1">
      <c r="A550" s="47" t="s">
        <v>409</v>
      </c>
      <c r="B550" s="48" t="s">
        <v>410</v>
      </c>
      <c r="C550" s="49" t="s">
        <v>411</v>
      </c>
      <c r="D550" s="47" t="s">
        <v>244</v>
      </c>
      <c r="E550" s="47" t="s">
        <v>249</v>
      </c>
      <c r="F550" s="47" t="s">
        <v>249</v>
      </c>
      <c r="G550" s="47" t="s">
        <v>249</v>
      </c>
      <c r="H550" s="47" t="s">
        <v>327</v>
      </c>
      <c r="I550" s="47" t="s">
        <v>304</v>
      </c>
      <c r="J550" s="47"/>
      <c r="K550" s="47"/>
      <c r="L550" s="47"/>
      <c r="M550" s="47" t="s">
        <v>246</v>
      </c>
      <c r="N550" s="47" t="s">
        <v>260</v>
      </c>
      <c r="O550" s="47" t="s">
        <v>247</v>
      </c>
      <c r="P550" s="48" t="s">
        <v>412</v>
      </c>
      <c r="Q550" s="48"/>
      <c r="R550" s="79">
        <v>0</v>
      </c>
      <c r="S550" s="79">
        <v>10863693</v>
      </c>
      <c r="T550" s="79">
        <v>0</v>
      </c>
      <c r="U550" s="79">
        <v>10863693</v>
      </c>
      <c r="V550" s="79">
        <v>0</v>
      </c>
      <c r="W550" s="79">
        <v>10863693</v>
      </c>
      <c r="X550" s="79">
        <v>0</v>
      </c>
      <c r="Y550" s="79">
        <v>7104300</v>
      </c>
      <c r="Z550" s="79">
        <v>0</v>
      </c>
      <c r="AA550" s="79">
        <v>0</v>
      </c>
      <c r="AB550" s="79">
        <v>0</v>
      </c>
    </row>
    <row r="551" spans="1:28" ht="15" customHeight="1">
      <c r="A551" s="47" t="s">
        <v>409</v>
      </c>
      <c r="B551" s="48" t="s">
        <v>410</v>
      </c>
      <c r="C551" s="49" t="s">
        <v>344</v>
      </c>
      <c r="D551" s="47" t="s">
        <v>244</v>
      </c>
      <c r="E551" s="47" t="s">
        <v>249</v>
      </c>
      <c r="F551" s="47" t="s">
        <v>249</v>
      </c>
      <c r="G551" s="47" t="s">
        <v>249</v>
      </c>
      <c r="H551" s="47" t="s">
        <v>307</v>
      </c>
      <c r="I551" s="47" t="s">
        <v>295</v>
      </c>
      <c r="J551" s="47"/>
      <c r="K551" s="47"/>
      <c r="L551" s="47"/>
      <c r="M551" s="47" t="s">
        <v>246</v>
      </c>
      <c r="N551" s="47" t="s">
        <v>260</v>
      </c>
      <c r="O551" s="47" t="s">
        <v>247</v>
      </c>
      <c r="P551" s="48" t="s">
        <v>345</v>
      </c>
      <c r="Q551" s="48"/>
      <c r="R551" s="79">
        <v>900000</v>
      </c>
      <c r="S551" s="79">
        <v>0</v>
      </c>
      <c r="T551" s="79">
        <v>0</v>
      </c>
      <c r="U551" s="79">
        <v>900000</v>
      </c>
      <c r="V551" s="79">
        <v>0</v>
      </c>
      <c r="W551" s="79">
        <v>900000</v>
      </c>
      <c r="X551" s="79">
        <v>0</v>
      </c>
      <c r="Y551" s="79">
        <v>149569.53</v>
      </c>
      <c r="Z551" s="79">
        <v>149569.53</v>
      </c>
      <c r="AA551" s="79">
        <v>149569.53</v>
      </c>
      <c r="AB551" s="79">
        <v>149569.53</v>
      </c>
    </row>
    <row r="552" spans="1:28" ht="15" customHeight="1">
      <c r="A552" s="47" t="s">
        <v>409</v>
      </c>
      <c r="B552" s="48" t="s">
        <v>410</v>
      </c>
      <c r="C552" s="49" t="s">
        <v>346</v>
      </c>
      <c r="D552" s="47" t="s">
        <v>244</v>
      </c>
      <c r="E552" s="47" t="s">
        <v>249</v>
      </c>
      <c r="F552" s="47" t="s">
        <v>249</v>
      </c>
      <c r="G552" s="47" t="s">
        <v>249</v>
      </c>
      <c r="H552" s="47" t="s">
        <v>310</v>
      </c>
      <c r="I552" s="47"/>
      <c r="J552" s="47"/>
      <c r="K552" s="47"/>
      <c r="L552" s="47"/>
      <c r="M552" s="47" t="s">
        <v>246</v>
      </c>
      <c r="N552" s="47" t="s">
        <v>260</v>
      </c>
      <c r="O552" s="47" t="s">
        <v>247</v>
      </c>
      <c r="P552" s="48" t="s">
        <v>347</v>
      </c>
      <c r="Q552" s="48"/>
      <c r="R552" s="79">
        <v>0</v>
      </c>
      <c r="S552" s="79">
        <v>407319</v>
      </c>
      <c r="T552" s="79">
        <v>0</v>
      </c>
      <c r="U552" s="79">
        <v>407319</v>
      </c>
      <c r="V552" s="79">
        <v>0</v>
      </c>
      <c r="W552" s="79">
        <v>0</v>
      </c>
      <c r="X552" s="79">
        <v>407319</v>
      </c>
      <c r="Y552" s="79">
        <v>0</v>
      </c>
      <c r="Z552" s="79">
        <v>0</v>
      </c>
      <c r="AA552" s="79">
        <v>0</v>
      </c>
      <c r="AB552" s="79">
        <v>0</v>
      </c>
    </row>
    <row r="553" spans="1:28" ht="15" customHeight="1">
      <c r="A553" s="47" t="s">
        <v>409</v>
      </c>
      <c r="B553" s="48" t="s">
        <v>410</v>
      </c>
      <c r="C553" s="49" t="s">
        <v>348</v>
      </c>
      <c r="D553" s="47" t="s">
        <v>244</v>
      </c>
      <c r="E553" s="47" t="s">
        <v>251</v>
      </c>
      <c r="F553" s="47" t="s">
        <v>257</v>
      </c>
      <c r="G553" s="47" t="s">
        <v>249</v>
      </c>
      <c r="H553" s="47" t="s">
        <v>258</v>
      </c>
      <c r="I553" s="47" t="s">
        <v>261</v>
      </c>
      <c r="J553" s="47"/>
      <c r="K553" s="47"/>
      <c r="L553" s="47"/>
      <c r="M553" s="47" t="s">
        <v>246</v>
      </c>
      <c r="N553" s="47" t="s">
        <v>260</v>
      </c>
      <c r="O553" s="47" t="s">
        <v>247</v>
      </c>
      <c r="P553" s="48" t="s">
        <v>349</v>
      </c>
      <c r="Q553" s="48"/>
      <c r="R553" s="79">
        <v>0</v>
      </c>
      <c r="S553" s="79">
        <v>6160802</v>
      </c>
      <c r="T553" s="79">
        <v>0</v>
      </c>
      <c r="U553" s="79">
        <v>6160802</v>
      </c>
      <c r="V553" s="79">
        <v>0</v>
      </c>
      <c r="W553" s="79">
        <v>6159659</v>
      </c>
      <c r="X553" s="79">
        <v>1143</v>
      </c>
      <c r="Y553" s="79">
        <v>5003227</v>
      </c>
      <c r="Z553" s="79">
        <v>3450164</v>
      </c>
      <c r="AA553" s="79">
        <v>3450164</v>
      </c>
      <c r="AB553" s="79">
        <v>3450164</v>
      </c>
    </row>
    <row r="554" spans="1:28" ht="15" customHeight="1">
      <c r="A554" s="47" t="s">
        <v>409</v>
      </c>
      <c r="B554" s="48" t="s">
        <v>410</v>
      </c>
      <c r="C554" s="49" t="s">
        <v>350</v>
      </c>
      <c r="D554" s="47" t="s">
        <v>244</v>
      </c>
      <c r="E554" s="47" t="s">
        <v>265</v>
      </c>
      <c r="F554" s="47" t="s">
        <v>245</v>
      </c>
      <c r="G554" s="47" t="s">
        <v>249</v>
      </c>
      <c r="H554" s="47" t="s">
        <v>261</v>
      </c>
      <c r="I554" s="47"/>
      <c r="J554" s="47"/>
      <c r="K554" s="47"/>
      <c r="L554" s="47"/>
      <c r="M554" s="47" t="s">
        <v>246</v>
      </c>
      <c r="N554" s="47" t="s">
        <v>260</v>
      </c>
      <c r="O554" s="47" t="s">
        <v>247</v>
      </c>
      <c r="P554" s="48" t="s">
        <v>351</v>
      </c>
      <c r="Q554" s="48"/>
      <c r="R554" s="79">
        <v>0</v>
      </c>
      <c r="S554" s="79">
        <v>6500000</v>
      </c>
      <c r="T554" s="79">
        <v>0</v>
      </c>
      <c r="U554" s="79">
        <v>6500000</v>
      </c>
      <c r="V554" s="79">
        <v>0</v>
      </c>
      <c r="W554" s="79">
        <v>6115760</v>
      </c>
      <c r="X554" s="79">
        <v>384240</v>
      </c>
      <c r="Y554" s="79">
        <v>6115760</v>
      </c>
      <c r="Z554" s="79">
        <v>6115760</v>
      </c>
      <c r="AA554" s="79">
        <v>6115760</v>
      </c>
      <c r="AB554" s="79">
        <v>6115760</v>
      </c>
    </row>
    <row r="555" spans="1:28" ht="15" customHeight="1">
      <c r="A555" s="47" t="s">
        <v>413</v>
      </c>
      <c r="B555" s="48" t="s">
        <v>414</v>
      </c>
      <c r="C555" s="49" t="s">
        <v>292</v>
      </c>
      <c r="D555" s="47" t="s">
        <v>244</v>
      </c>
      <c r="E555" s="47" t="s">
        <v>245</v>
      </c>
      <c r="F555" s="47" t="s">
        <v>245</v>
      </c>
      <c r="G555" s="47" t="s">
        <v>245</v>
      </c>
      <c r="H555" s="47" t="s">
        <v>261</v>
      </c>
      <c r="I555" s="47" t="s">
        <v>261</v>
      </c>
      <c r="J555" s="47"/>
      <c r="K555" s="47"/>
      <c r="L555" s="47"/>
      <c r="M555" s="47" t="s">
        <v>246</v>
      </c>
      <c r="N555" s="47" t="s">
        <v>260</v>
      </c>
      <c r="O555" s="47" t="s">
        <v>247</v>
      </c>
      <c r="P555" s="48" t="s">
        <v>293</v>
      </c>
      <c r="Q555" s="48"/>
      <c r="R555" s="79">
        <v>587000000</v>
      </c>
      <c r="S555" s="79">
        <v>0</v>
      </c>
      <c r="T555" s="79">
        <v>0</v>
      </c>
      <c r="U555" s="79">
        <v>587000000</v>
      </c>
      <c r="V555" s="79">
        <v>0</v>
      </c>
      <c r="W555" s="79">
        <v>282782049</v>
      </c>
      <c r="X555" s="79">
        <v>304217951</v>
      </c>
      <c r="Y555" s="79">
        <v>282782049</v>
      </c>
      <c r="Z555" s="79">
        <v>282782049</v>
      </c>
      <c r="AA555" s="79">
        <v>282782049</v>
      </c>
      <c r="AB555" s="79">
        <v>282782049</v>
      </c>
    </row>
    <row r="556" spans="1:28" ht="15" customHeight="1">
      <c r="A556" s="47" t="s">
        <v>413</v>
      </c>
      <c r="B556" s="48" t="s">
        <v>414</v>
      </c>
      <c r="C556" s="49" t="s">
        <v>294</v>
      </c>
      <c r="D556" s="47" t="s">
        <v>244</v>
      </c>
      <c r="E556" s="47" t="s">
        <v>245</v>
      </c>
      <c r="F556" s="47" t="s">
        <v>245</v>
      </c>
      <c r="G556" s="47" t="s">
        <v>245</v>
      </c>
      <c r="H556" s="47" t="s">
        <v>261</v>
      </c>
      <c r="I556" s="47" t="s">
        <v>295</v>
      </c>
      <c r="J556" s="47"/>
      <c r="K556" s="47"/>
      <c r="L556" s="47"/>
      <c r="M556" s="47" t="s">
        <v>246</v>
      </c>
      <c r="N556" s="47" t="s">
        <v>260</v>
      </c>
      <c r="O556" s="47" t="s">
        <v>247</v>
      </c>
      <c r="P556" s="48" t="s">
        <v>296</v>
      </c>
      <c r="Q556" s="48"/>
      <c r="R556" s="79">
        <v>14408000</v>
      </c>
      <c r="S556" s="79">
        <v>0</v>
      </c>
      <c r="T556" s="79">
        <v>0</v>
      </c>
      <c r="U556" s="79">
        <v>14408000</v>
      </c>
      <c r="V556" s="79">
        <v>0</v>
      </c>
      <c r="W556" s="79">
        <v>6766233</v>
      </c>
      <c r="X556" s="79">
        <v>7641767</v>
      </c>
      <c r="Y556" s="79">
        <v>6766233</v>
      </c>
      <c r="Z556" s="79">
        <v>6766233</v>
      </c>
      <c r="AA556" s="79">
        <v>6766233</v>
      </c>
      <c r="AB556" s="79">
        <v>6766233</v>
      </c>
    </row>
    <row r="557" spans="1:28" ht="15" customHeight="1">
      <c r="A557" s="47" t="s">
        <v>413</v>
      </c>
      <c r="B557" s="48" t="s">
        <v>414</v>
      </c>
      <c r="C557" s="49" t="s">
        <v>297</v>
      </c>
      <c r="D557" s="47" t="s">
        <v>244</v>
      </c>
      <c r="E557" s="47" t="s">
        <v>245</v>
      </c>
      <c r="F557" s="47" t="s">
        <v>245</v>
      </c>
      <c r="G557" s="47" t="s">
        <v>245</v>
      </c>
      <c r="H557" s="47" t="s">
        <v>261</v>
      </c>
      <c r="I557" s="47" t="s">
        <v>298</v>
      </c>
      <c r="J557" s="47"/>
      <c r="K557" s="47"/>
      <c r="L557" s="47"/>
      <c r="M557" s="47" t="s">
        <v>246</v>
      </c>
      <c r="N557" s="47" t="s">
        <v>260</v>
      </c>
      <c r="O557" s="47" t="s">
        <v>247</v>
      </c>
      <c r="P557" s="48" t="s">
        <v>299</v>
      </c>
      <c r="Q557" s="48"/>
      <c r="R557" s="79">
        <v>10087000</v>
      </c>
      <c r="S557" s="79">
        <v>0</v>
      </c>
      <c r="T557" s="79">
        <v>10087000</v>
      </c>
      <c r="U557" s="79">
        <v>0</v>
      </c>
      <c r="V557" s="79">
        <v>0</v>
      </c>
      <c r="W557" s="79">
        <v>0</v>
      </c>
      <c r="X557" s="79">
        <v>0</v>
      </c>
      <c r="Y557" s="79">
        <v>0</v>
      </c>
      <c r="Z557" s="79">
        <v>0</v>
      </c>
      <c r="AA557" s="79">
        <v>0</v>
      </c>
      <c r="AB557" s="79">
        <v>0</v>
      </c>
    </row>
    <row r="558" spans="1:28" ht="15" customHeight="1">
      <c r="A558" s="47" t="s">
        <v>413</v>
      </c>
      <c r="B558" s="48" t="s">
        <v>414</v>
      </c>
      <c r="C558" s="49" t="s">
        <v>300</v>
      </c>
      <c r="D558" s="47" t="s">
        <v>244</v>
      </c>
      <c r="E558" s="47" t="s">
        <v>245</v>
      </c>
      <c r="F558" s="47" t="s">
        <v>245</v>
      </c>
      <c r="G558" s="47" t="s">
        <v>245</v>
      </c>
      <c r="H558" s="47" t="s">
        <v>261</v>
      </c>
      <c r="I558" s="47" t="s">
        <v>301</v>
      </c>
      <c r="J558" s="47"/>
      <c r="K558" s="47"/>
      <c r="L558" s="47"/>
      <c r="M558" s="47" t="s">
        <v>246</v>
      </c>
      <c r="N558" s="47" t="s">
        <v>260</v>
      </c>
      <c r="O558" s="47" t="s">
        <v>247</v>
      </c>
      <c r="P558" s="48" t="s">
        <v>302</v>
      </c>
      <c r="Q558" s="48"/>
      <c r="R558" s="79">
        <v>56000000</v>
      </c>
      <c r="S558" s="79">
        <v>290118</v>
      </c>
      <c r="T558" s="79">
        <v>0</v>
      </c>
      <c r="U558" s="79">
        <v>56290118</v>
      </c>
      <c r="V558" s="79">
        <v>0</v>
      </c>
      <c r="W558" s="79">
        <v>56290118</v>
      </c>
      <c r="X558" s="79">
        <v>0</v>
      </c>
      <c r="Y558" s="79">
        <v>56290118</v>
      </c>
      <c r="Z558" s="79">
        <v>56290118</v>
      </c>
      <c r="AA558" s="79">
        <v>56290118</v>
      </c>
      <c r="AB558" s="79">
        <v>56290118</v>
      </c>
    </row>
    <row r="559" spans="1:28" ht="15" customHeight="1">
      <c r="A559" s="47" t="s">
        <v>413</v>
      </c>
      <c r="B559" s="48" t="s">
        <v>414</v>
      </c>
      <c r="C559" s="49" t="s">
        <v>303</v>
      </c>
      <c r="D559" s="47" t="s">
        <v>244</v>
      </c>
      <c r="E559" s="47" t="s">
        <v>245</v>
      </c>
      <c r="F559" s="47" t="s">
        <v>245</v>
      </c>
      <c r="G559" s="47" t="s">
        <v>245</v>
      </c>
      <c r="H559" s="47" t="s">
        <v>261</v>
      </c>
      <c r="I559" s="47" t="s">
        <v>304</v>
      </c>
      <c r="J559" s="47"/>
      <c r="K559" s="47"/>
      <c r="L559" s="47"/>
      <c r="M559" s="47" t="s">
        <v>246</v>
      </c>
      <c r="N559" s="47" t="s">
        <v>260</v>
      </c>
      <c r="O559" s="47" t="s">
        <v>247</v>
      </c>
      <c r="P559" s="48" t="s">
        <v>305</v>
      </c>
      <c r="Q559" s="48"/>
      <c r="R559" s="79">
        <v>22000000</v>
      </c>
      <c r="S559" s="79">
        <v>0</v>
      </c>
      <c r="T559" s="79">
        <v>0</v>
      </c>
      <c r="U559" s="79">
        <v>22000000</v>
      </c>
      <c r="V559" s="79">
        <v>0</v>
      </c>
      <c r="W559" s="79">
        <v>10893524</v>
      </c>
      <c r="X559" s="79">
        <v>11106476</v>
      </c>
      <c r="Y559" s="79">
        <v>10893524</v>
      </c>
      <c r="Z559" s="79">
        <v>10893524</v>
      </c>
      <c r="AA559" s="79">
        <v>10893524</v>
      </c>
      <c r="AB559" s="79">
        <v>10893524</v>
      </c>
    </row>
    <row r="560" spans="1:28" ht="15" customHeight="1">
      <c r="A560" s="47" t="s">
        <v>413</v>
      </c>
      <c r="B560" s="48" t="s">
        <v>414</v>
      </c>
      <c r="C560" s="49" t="s">
        <v>306</v>
      </c>
      <c r="D560" s="47" t="s">
        <v>244</v>
      </c>
      <c r="E560" s="47" t="s">
        <v>245</v>
      </c>
      <c r="F560" s="47" t="s">
        <v>245</v>
      </c>
      <c r="G560" s="47" t="s">
        <v>245</v>
      </c>
      <c r="H560" s="47" t="s">
        <v>261</v>
      </c>
      <c r="I560" s="47" t="s">
        <v>307</v>
      </c>
      <c r="J560" s="47"/>
      <c r="K560" s="47"/>
      <c r="L560" s="47"/>
      <c r="M560" s="47" t="s">
        <v>246</v>
      </c>
      <c r="N560" s="47" t="s">
        <v>260</v>
      </c>
      <c r="O560" s="47" t="s">
        <v>247</v>
      </c>
      <c r="P560" s="48" t="s">
        <v>308</v>
      </c>
      <c r="Q560" s="48"/>
      <c r="R560" s="79">
        <v>73000000</v>
      </c>
      <c r="S560" s="79">
        <v>0</v>
      </c>
      <c r="T560" s="79">
        <v>0</v>
      </c>
      <c r="U560" s="79">
        <v>73000000</v>
      </c>
      <c r="V560" s="79">
        <v>0</v>
      </c>
      <c r="W560" s="79">
        <v>0</v>
      </c>
      <c r="X560" s="79">
        <v>73000000</v>
      </c>
      <c r="Y560" s="79">
        <v>0</v>
      </c>
      <c r="Z560" s="79">
        <v>0</v>
      </c>
      <c r="AA560" s="79">
        <v>0</v>
      </c>
      <c r="AB560" s="79">
        <v>0</v>
      </c>
    </row>
    <row r="561" spans="1:28" ht="15" customHeight="1">
      <c r="A561" s="47" t="s">
        <v>413</v>
      </c>
      <c r="B561" s="48" t="s">
        <v>414</v>
      </c>
      <c r="C561" s="49" t="s">
        <v>309</v>
      </c>
      <c r="D561" s="47" t="s">
        <v>244</v>
      </c>
      <c r="E561" s="47" t="s">
        <v>245</v>
      </c>
      <c r="F561" s="47" t="s">
        <v>245</v>
      </c>
      <c r="G561" s="47" t="s">
        <v>245</v>
      </c>
      <c r="H561" s="47" t="s">
        <v>261</v>
      </c>
      <c r="I561" s="47" t="s">
        <v>310</v>
      </c>
      <c r="J561" s="47"/>
      <c r="K561" s="47"/>
      <c r="L561" s="47"/>
      <c r="M561" s="47" t="s">
        <v>246</v>
      </c>
      <c r="N561" s="47" t="s">
        <v>260</v>
      </c>
      <c r="O561" s="47" t="s">
        <v>247</v>
      </c>
      <c r="P561" s="48" t="s">
        <v>311</v>
      </c>
      <c r="Q561" s="48"/>
      <c r="R561" s="79">
        <v>32000000</v>
      </c>
      <c r="S561" s="79">
        <v>0</v>
      </c>
      <c r="T561" s="79">
        <v>0</v>
      </c>
      <c r="U561" s="79">
        <v>32000000</v>
      </c>
      <c r="V561" s="79">
        <v>0</v>
      </c>
      <c r="W561" s="79">
        <v>19462632</v>
      </c>
      <c r="X561" s="79">
        <v>12537368</v>
      </c>
      <c r="Y561" s="79">
        <v>19462632</v>
      </c>
      <c r="Z561" s="79">
        <v>19462632</v>
      </c>
      <c r="AA561" s="79">
        <v>19462632</v>
      </c>
      <c r="AB561" s="79">
        <v>19462632</v>
      </c>
    </row>
    <row r="562" spans="1:28" ht="15" customHeight="1">
      <c r="A562" s="47" t="s">
        <v>413</v>
      </c>
      <c r="B562" s="48" t="s">
        <v>414</v>
      </c>
      <c r="C562" s="49" t="s">
        <v>312</v>
      </c>
      <c r="D562" s="47" t="s">
        <v>244</v>
      </c>
      <c r="E562" s="47" t="s">
        <v>245</v>
      </c>
      <c r="F562" s="47" t="s">
        <v>245</v>
      </c>
      <c r="G562" s="47" t="s">
        <v>245</v>
      </c>
      <c r="H562" s="47" t="s">
        <v>261</v>
      </c>
      <c r="I562" s="47" t="s">
        <v>258</v>
      </c>
      <c r="J562" s="47"/>
      <c r="K562" s="47"/>
      <c r="L562" s="47"/>
      <c r="M562" s="47" t="s">
        <v>246</v>
      </c>
      <c r="N562" s="47" t="s">
        <v>260</v>
      </c>
      <c r="O562" s="47" t="s">
        <v>247</v>
      </c>
      <c r="P562" s="48" t="s">
        <v>313</v>
      </c>
      <c r="Q562" s="48"/>
      <c r="R562" s="79">
        <v>10000000</v>
      </c>
      <c r="S562" s="79">
        <v>3000000</v>
      </c>
      <c r="T562" s="79">
        <v>0</v>
      </c>
      <c r="U562" s="79">
        <v>13000000</v>
      </c>
      <c r="V562" s="79">
        <v>0</v>
      </c>
      <c r="W562" s="79">
        <v>10258618</v>
      </c>
      <c r="X562" s="79">
        <v>2741382</v>
      </c>
      <c r="Y562" s="79">
        <v>10258618</v>
      </c>
      <c r="Z562" s="79">
        <v>10258618</v>
      </c>
      <c r="AA562" s="79">
        <v>10258618</v>
      </c>
      <c r="AB562" s="79">
        <v>10258618</v>
      </c>
    </row>
    <row r="563" spans="1:28" ht="15" customHeight="1">
      <c r="A563" s="47" t="s">
        <v>413</v>
      </c>
      <c r="B563" s="48" t="s">
        <v>414</v>
      </c>
      <c r="C563" s="49" t="s">
        <v>314</v>
      </c>
      <c r="D563" s="47" t="s">
        <v>244</v>
      </c>
      <c r="E563" s="47" t="s">
        <v>245</v>
      </c>
      <c r="F563" s="47" t="s">
        <v>245</v>
      </c>
      <c r="G563" s="47" t="s">
        <v>249</v>
      </c>
      <c r="H563" s="47" t="s">
        <v>261</v>
      </c>
      <c r="I563" s="47"/>
      <c r="J563" s="47"/>
      <c r="K563" s="47"/>
      <c r="L563" s="47"/>
      <c r="M563" s="47" t="s">
        <v>246</v>
      </c>
      <c r="N563" s="47" t="s">
        <v>260</v>
      </c>
      <c r="O563" s="47" t="s">
        <v>247</v>
      </c>
      <c r="P563" s="48" t="s">
        <v>315</v>
      </c>
      <c r="Q563" s="48"/>
      <c r="R563" s="79">
        <v>70000000</v>
      </c>
      <c r="S563" s="79">
        <v>0</v>
      </c>
      <c r="T563" s="79">
        <v>0</v>
      </c>
      <c r="U563" s="79">
        <v>70000000</v>
      </c>
      <c r="V563" s="79">
        <v>0</v>
      </c>
      <c r="W563" s="79">
        <v>37290200</v>
      </c>
      <c r="X563" s="79">
        <v>32709800</v>
      </c>
      <c r="Y563" s="79">
        <v>37290200</v>
      </c>
      <c r="Z563" s="79">
        <v>37290200</v>
      </c>
      <c r="AA563" s="79">
        <v>37290200</v>
      </c>
      <c r="AB563" s="79">
        <v>37290200</v>
      </c>
    </row>
    <row r="564" spans="1:28" ht="15" customHeight="1">
      <c r="A564" s="47" t="s">
        <v>413</v>
      </c>
      <c r="B564" s="48" t="s">
        <v>414</v>
      </c>
      <c r="C564" s="49" t="s">
        <v>316</v>
      </c>
      <c r="D564" s="47" t="s">
        <v>244</v>
      </c>
      <c r="E564" s="47" t="s">
        <v>245</v>
      </c>
      <c r="F564" s="47" t="s">
        <v>245</v>
      </c>
      <c r="G564" s="47" t="s">
        <v>249</v>
      </c>
      <c r="H564" s="47" t="s">
        <v>263</v>
      </c>
      <c r="I564" s="47"/>
      <c r="J564" s="47"/>
      <c r="K564" s="47"/>
      <c r="L564" s="47"/>
      <c r="M564" s="47" t="s">
        <v>246</v>
      </c>
      <c r="N564" s="47" t="s">
        <v>260</v>
      </c>
      <c r="O564" s="47" t="s">
        <v>247</v>
      </c>
      <c r="P564" s="48" t="s">
        <v>317</v>
      </c>
      <c r="Q564" s="48"/>
      <c r="R564" s="79">
        <v>55000000</v>
      </c>
      <c r="S564" s="79">
        <v>0</v>
      </c>
      <c r="T564" s="79">
        <v>0</v>
      </c>
      <c r="U564" s="79">
        <v>55000000</v>
      </c>
      <c r="V564" s="79">
        <v>0</v>
      </c>
      <c r="W564" s="79">
        <v>26415000</v>
      </c>
      <c r="X564" s="79">
        <v>28585000</v>
      </c>
      <c r="Y564" s="79">
        <v>26415000</v>
      </c>
      <c r="Z564" s="79">
        <v>26415000</v>
      </c>
      <c r="AA564" s="79">
        <v>26415000</v>
      </c>
      <c r="AB564" s="79">
        <v>26415000</v>
      </c>
    </row>
    <row r="565" spans="1:28" ht="15" customHeight="1">
      <c r="A565" s="47" t="s">
        <v>413</v>
      </c>
      <c r="B565" s="48" t="s">
        <v>414</v>
      </c>
      <c r="C565" s="49" t="s">
        <v>318</v>
      </c>
      <c r="D565" s="47" t="s">
        <v>244</v>
      </c>
      <c r="E565" s="47" t="s">
        <v>245</v>
      </c>
      <c r="F565" s="47" t="s">
        <v>245</v>
      </c>
      <c r="G565" s="47" t="s">
        <v>249</v>
      </c>
      <c r="H565" s="47" t="s">
        <v>295</v>
      </c>
      <c r="I565" s="47"/>
      <c r="J565" s="47"/>
      <c r="K565" s="47"/>
      <c r="L565" s="47"/>
      <c r="M565" s="47" t="s">
        <v>246</v>
      </c>
      <c r="N565" s="47" t="s">
        <v>260</v>
      </c>
      <c r="O565" s="47" t="s">
        <v>247</v>
      </c>
      <c r="P565" s="48" t="s">
        <v>319</v>
      </c>
      <c r="Q565" s="48"/>
      <c r="R565" s="79">
        <v>32000000</v>
      </c>
      <c r="S565" s="79">
        <v>0</v>
      </c>
      <c r="T565" s="79">
        <v>0</v>
      </c>
      <c r="U565" s="79">
        <v>32000000</v>
      </c>
      <c r="V565" s="79">
        <v>0</v>
      </c>
      <c r="W565" s="79">
        <v>16330700</v>
      </c>
      <c r="X565" s="79">
        <v>15669300</v>
      </c>
      <c r="Y565" s="79">
        <v>16330700</v>
      </c>
      <c r="Z565" s="79">
        <v>16330700</v>
      </c>
      <c r="AA565" s="79">
        <v>16330700</v>
      </c>
      <c r="AB565" s="79">
        <v>16330700</v>
      </c>
    </row>
    <row r="566" spans="1:28" ht="15" customHeight="1">
      <c r="A566" s="47" t="s">
        <v>413</v>
      </c>
      <c r="B566" s="48" t="s">
        <v>414</v>
      </c>
      <c r="C566" s="49" t="s">
        <v>320</v>
      </c>
      <c r="D566" s="47" t="s">
        <v>244</v>
      </c>
      <c r="E566" s="47" t="s">
        <v>245</v>
      </c>
      <c r="F566" s="47" t="s">
        <v>245</v>
      </c>
      <c r="G566" s="47" t="s">
        <v>249</v>
      </c>
      <c r="H566" s="47" t="s">
        <v>298</v>
      </c>
      <c r="I566" s="47"/>
      <c r="J566" s="47"/>
      <c r="K566" s="47"/>
      <c r="L566" s="47"/>
      <c r="M566" s="47" t="s">
        <v>246</v>
      </c>
      <c r="N566" s="47" t="s">
        <v>260</v>
      </c>
      <c r="O566" s="47" t="s">
        <v>247</v>
      </c>
      <c r="P566" s="48" t="s">
        <v>321</v>
      </c>
      <c r="Q566" s="48"/>
      <c r="R566" s="79">
        <v>9000000</v>
      </c>
      <c r="S566" s="79">
        <v>0</v>
      </c>
      <c r="T566" s="79">
        <v>0</v>
      </c>
      <c r="U566" s="79">
        <v>9000000</v>
      </c>
      <c r="V566" s="79">
        <v>0</v>
      </c>
      <c r="W566" s="79">
        <v>4265200</v>
      </c>
      <c r="X566" s="79">
        <v>4734800</v>
      </c>
      <c r="Y566" s="79">
        <v>4265200</v>
      </c>
      <c r="Z566" s="79">
        <v>4265200</v>
      </c>
      <c r="AA566" s="79">
        <v>4265200</v>
      </c>
      <c r="AB566" s="79">
        <v>4265200</v>
      </c>
    </row>
    <row r="567" spans="1:28" ht="15" customHeight="1">
      <c r="A567" s="47" t="s">
        <v>413</v>
      </c>
      <c r="B567" s="48" t="s">
        <v>414</v>
      </c>
      <c r="C567" s="49" t="s">
        <v>322</v>
      </c>
      <c r="D567" s="47" t="s">
        <v>244</v>
      </c>
      <c r="E567" s="47" t="s">
        <v>245</v>
      </c>
      <c r="F567" s="47" t="s">
        <v>245</v>
      </c>
      <c r="G567" s="47" t="s">
        <v>249</v>
      </c>
      <c r="H567" s="47" t="s">
        <v>301</v>
      </c>
      <c r="I567" s="47"/>
      <c r="J567" s="47"/>
      <c r="K567" s="47"/>
      <c r="L567" s="47"/>
      <c r="M567" s="47" t="s">
        <v>246</v>
      </c>
      <c r="N567" s="47" t="s">
        <v>260</v>
      </c>
      <c r="O567" s="47" t="s">
        <v>247</v>
      </c>
      <c r="P567" s="48" t="s">
        <v>323</v>
      </c>
      <c r="Q567" s="48"/>
      <c r="R567" s="79">
        <v>24000000</v>
      </c>
      <c r="S567" s="79">
        <v>0</v>
      </c>
      <c r="T567" s="79">
        <v>0</v>
      </c>
      <c r="U567" s="79">
        <v>24000000</v>
      </c>
      <c r="V567" s="79">
        <v>0</v>
      </c>
      <c r="W567" s="79">
        <v>12250800</v>
      </c>
      <c r="X567" s="79">
        <v>11749200</v>
      </c>
      <c r="Y567" s="79">
        <v>12250800</v>
      </c>
      <c r="Z567" s="79">
        <v>12250800</v>
      </c>
      <c r="AA567" s="79">
        <v>12250800</v>
      </c>
      <c r="AB567" s="79">
        <v>12250800</v>
      </c>
    </row>
    <row r="568" spans="1:28" ht="15" customHeight="1">
      <c r="A568" s="47" t="s">
        <v>413</v>
      </c>
      <c r="B568" s="48" t="s">
        <v>414</v>
      </c>
      <c r="C568" s="49" t="s">
        <v>324</v>
      </c>
      <c r="D568" s="47" t="s">
        <v>244</v>
      </c>
      <c r="E568" s="47" t="s">
        <v>245</v>
      </c>
      <c r="F568" s="47" t="s">
        <v>245</v>
      </c>
      <c r="G568" s="47" t="s">
        <v>249</v>
      </c>
      <c r="H568" s="47" t="s">
        <v>304</v>
      </c>
      <c r="I568" s="47"/>
      <c r="J568" s="47"/>
      <c r="K568" s="47"/>
      <c r="L568" s="47"/>
      <c r="M568" s="47" t="s">
        <v>246</v>
      </c>
      <c r="N568" s="47" t="s">
        <v>260</v>
      </c>
      <c r="O568" s="47" t="s">
        <v>247</v>
      </c>
      <c r="P568" s="48" t="s">
        <v>325</v>
      </c>
      <c r="Q568" s="48"/>
      <c r="R568" s="79">
        <v>4000000</v>
      </c>
      <c r="S568" s="79">
        <v>12000000</v>
      </c>
      <c r="T568" s="79">
        <v>0</v>
      </c>
      <c r="U568" s="79">
        <v>16000000</v>
      </c>
      <c r="V568" s="79">
        <v>0</v>
      </c>
      <c r="W568" s="79">
        <v>8169600</v>
      </c>
      <c r="X568" s="79">
        <v>7830400</v>
      </c>
      <c r="Y568" s="79">
        <v>8169600</v>
      </c>
      <c r="Z568" s="79">
        <v>8169600</v>
      </c>
      <c r="AA568" s="79">
        <v>8169600</v>
      </c>
      <c r="AB568" s="79">
        <v>8169600</v>
      </c>
    </row>
    <row r="569" spans="1:28" ht="15" customHeight="1">
      <c r="A569" s="47" t="s">
        <v>413</v>
      </c>
      <c r="B569" s="48" t="s">
        <v>414</v>
      </c>
      <c r="C569" s="49" t="s">
        <v>326</v>
      </c>
      <c r="D569" s="47" t="s">
        <v>244</v>
      </c>
      <c r="E569" s="47" t="s">
        <v>245</v>
      </c>
      <c r="F569" s="47" t="s">
        <v>245</v>
      </c>
      <c r="G569" s="47" t="s">
        <v>249</v>
      </c>
      <c r="H569" s="47" t="s">
        <v>327</v>
      </c>
      <c r="I569" s="47"/>
      <c r="J569" s="47"/>
      <c r="K569" s="47"/>
      <c r="L569" s="47"/>
      <c r="M569" s="47" t="s">
        <v>246</v>
      </c>
      <c r="N569" s="47" t="s">
        <v>260</v>
      </c>
      <c r="O569" s="47" t="s">
        <v>247</v>
      </c>
      <c r="P569" s="48" t="s">
        <v>328</v>
      </c>
      <c r="Q569" s="48"/>
      <c r="R569" s="79">
        <v>4000000</v>
      </c>
      <c r="S569" s="79">
        <v>0</v>
      </c>
      <c r="T569" s="79">
        <v>4000000</v>
      </c>
      <c r="U569" s="79">
        <v>0</v>
      </c>
      <c r="V569" s="79">
        <v>0</v>
      </c>
      <c r="W569" s="79">
        <v>0</v>
      </c>
      <c r="X569" s="79">
        <v>0</v>
      </c>
      <c r="Y569" s="79">
        <v>0</v>
      </c>
      <c r="Z569" s="79">
        <v>0</v>
      </c>
      <c r="AA569" s="79">
        <v>0</v>
      </c>
      <c r="AB569" s="79">
        <v>0</v>
      </c>
    </row>
    <row r="570" spans="1:28" ht="15" customHeight="1">
      <c r="A570" s="47" t="s">
        <v>413</v>
      </c>
      <c r="B570" s="48" t="s">
        <v>414</v>
      </c>
      <c r="C570" s="49" t="s">
        <v>329</v>
      </c>
      <c r="D570" s="47" t="s">
        <v>244</v>
      </c>
      <c r="E570" s="47" t="s">
        <v>245</v>
      </c>
      <c r="F570" s="47" t="s">
        <v>245</v>
      </c>
      <c r="G570" s="47" t="s">
        <v>249</v>
      </c>
      <c r="H570" s="47" t="s">
        <v>307</v>
      </c>
      <c r="I570" s="47"/>
      <c r="J570" s="47"/>
      <c r="K570" s="47"/>
      <c r="L570" s="47"/>
      <c r="M570" s="47" t="s">
        <v>246</v>
      </c>
      <c r="N570" s="47" t="s">
        <v>260</v>
      </c>
      <c r="O570" s="47" t="s">
        <v>247</v>
      </c>
      <c r="P570" s="48" t="s">
        <v>330</v>
      </c>
      <c r="Q570" s="48"/>
      <c r="R570" s="79">
        <v>8000000</v>
      </c>
      <c r="S570" s="79">
        <v>0</v>
      </c>
      <c r="T570" s="79">
        <v>8000000</v>
      </c>
      <c r="U570" s="79">
        <v>0</v>
      </c>
      <c r="V570" s="79">
        <v>0</v>
      </c>
      <c r="W570" s="79">
        <v>0</v>
      </c>
      <c r="X570" s="79">
        <v>0</v>
      </c>
      <c r="Y570" s="79">
        <v>0</v>
      </c>
      <c r="Z570" s="79">
        <v>0</v>
      </c>
      <c r="AA570" s="79">
        <v>0</v>
      </c>
      <c r="AB570" s="79">
        <v>0</v>
      </c>
    </row>
    <row r="571" spans="1:28" ht="15" customHeight="1">
      <c r="A571" s="47" t="s">
        <v>413</v>
      </c>
      <c r="B571" s="48" t="s">
        <v>414</v>
      </c>
      <c r="C571" s="49" t="s">
        <v>331</v>
      </c>
      <c r="D571" s="47" t="s">
        <v>244</v>
      </c>
      <c r="E571" s="47" t="s">
        <v>245</v>
      </c>
      <c r="F571" s="47" t="s">
        <v>245</v>
      </c>
      <c r="G571" s="47" t="s">
        <v>251</v>
      </c>
      <c r="H571" s="47" t="s">
        <v>261</v>
      </c>
      <c r="I571" s="47" t="s">
        <v>261</v>
      </c>
      <c r="J571" s="47"/>
      <c r="K571" s="47"/>
      <c r="L571" s="47"/>
      <c r="M571" s="47" t="s">
        <v>246</v>
      </c>
      <c r="N571" s="47" t="s">
        <v>260</v>
      </c>
      <c r="O571" s="47" t="s">
        <v>247</v>
      </c>
      <c r="P571" s="48" t="s">
        <v>332</v>
      </c>
      <c r="Q571" s="48"/>
      <c r="R571" s="79">
        <v>27000000</v>
      </c>
      <c r="S571" s="79">
        <v>0</v>
      </c>
      <c r="T571" s="79">
        <v>0</v>
      </c>
      <c r="U571" s="79">
        <v>27000000</v>
      </c>
      <c r="V571" s="79">
        <v>0</v>
      </c>
      <c r="W571" s="79">
        <v>18419002</v>
      </c>
      <c r="X571" s="79">
        <v>8580998</v>
      </c>
      <c r="Y571" s="79">
        <v>18419002</v>
      </c>
      <c r="Z571" s="79">
        <v>18419002</v>
      </c>
      <c r="AA571" s="79">
        <v>18419002</v>
      </c>
      <c r="AB571" s="79">
        <v>18419002</v>
      </c>
    </row>
    <row r="572" spans="1:28" ht="15" customHeight="1">
      <c r="A572" s="47" t="s">
        <v>413</v>
      </c>
      <c r="B572" s="48" t="s">
        <v>414</v>
      </c>
      <c r="C572" s="49" t="s">
        <v>358</v>
      </c>
      <c r="D572" s="47" t="s">
        <v>244</v>
      </c>
      <c r="E572" s="47" t="s">
        <v>245</v>
      </c>
      <c r="F572" s="47" t="s">
        <v>245</v>
      </c>
      <c r="G572" s="47" t="s">
        <v>251</v>
      </c>
      <c r="H572" s="47" t="s">
        <v>261</v>
      </c>
      <c r="I572" s="47" t="s">
        <v>263</v>
      </c>
      <c r="J572" s="47"/>
      <c r="K572" s="47"/>
      <c r="L572" s="47"/>
      <c r="M572" s="47" t="s">
        <v>246</v>
      </c>
      <c r="N572" s="47" t="s">
        <v>260</v>
      </c>
      <c r="O572" s="47" t="s">
        <v>247</v>
      </c>
      <c r="P572" s="48" t="s">
        <v>359</v>
      </c>
      <c r="Q572" s="48"/>
      <c r="R572" s="79">
        <v>0</v>
      </c>
      <c r="S572" s="79">
        <v>3200000</v>
      </c>
      <c r="T572" s="79">
        <v>0</v>
      </c>
      <c r="U572" s="79">
        <v>3200000</v>
      </c>
      <c r="V572" s="79">
        <v>0</v>
      </c>
      <c r="W572" s="79">
        <v>3120642</v>
      </c>
      <c r="X572" s="79">
        <v>79358</v>
      </c>
      <c r="Y572" s="79">
        <v>3120642</v>
      </c>
      <c r="Z572" s="79">
        <v>3120642</v>
      </c>
      <c r="AA572" s="79">
        <v>3120642</v>
      </c>
      <c r="AB572" s="79">
        <v>3120642</v>
      </c>
    </row>
    <row r="573" spans="1:28" ht="15" customHeight="1">
      <c r="A573" s="47" t="s">
        <v>413</v>
      </c>
      <c r="B573" s="48" t="s">
        <v>414</v>
      </c>
      <c r="C573" s="49" t="s">
        <v>333</v>
      </c>
      <c r="D573" s="47" t="s">
        <v>244</v>
      </c>
      <c r="E573" s="47" t="s">
        <v>245</v>
      </c>
      <c r="F573" s="47" t="s">
        <v>245</v>
      </c>
      <c r="G573" s="47" t="s">
        <v>251</v>
      </c>
      <c r="H573" s="47" t="s">
        <v>261</v>
      </c>
      <c r="I573" s="47" t="s">
        <v>334</v>
      </c>
      <c r="J573" s="47"/>
      <c r="K573" s="47"/>
      <c r="L573" s="47"/>
      <c r="M573" s="47" t="s">
        <v>246</v>
      </c>
      <c r="N573" s="47" t="s">
        <v>260</v>
      </c>
      <c r="O573" s="47" t="s">
        <v>247</v>
      </c>
      <c r="P573" s="48" t="s">
        <v>335</v>
      </c>
      <c r="Q573" s="48"/>
      <c r="R573" s="79">
        <v>3000000</v>
      </c>
      <c r="S573" s="79">
        <v>0</v>
      </c>
      <c r="T573" s="79">
        <v>0</v>
      </c>
      <c r="U573" s="79">
        <v>3000000</v>
      </c>
      <c r="V573" s="79">
        <v>0</v>
      </c>
      <c r="W573" s="79">
        <v>1731778</v>
      </c>
      <c r="X573" s="79">
        <v>1268222</v>
      </c>
      <c r="Y573" s="79">
        <v>1731778</v>
      </c>
      <c r="Z573" s="79">
        <v>1731778</v>
      </c>
      <c r="AA573" s="79">
        <v>1731778</v>
      </c>
      <c r="AB573" s="79">
        <v>1731778</v>
      </c>
    </row>
    <row r="574" spans="1:28" ht="15" customHeight="1">
      <c r="A574" s="47" t="s">
        <v>413</v>
      </c>
      <c r="B574" s="48" t="s">
        <v>414</v>
      </c>
      <c r="C574" s="49" t="s">
        <v>336</v>
      </c>
      <c r="D574" s="47" t="s">
        <v>244</v>
      </c>
      <c r="E574" s="47" t="s">
        <v>245</v>
      </c>
      <c r="F574" s="47" t="s">
        <v>245</v>
      </c>
      <c r="G574" s="47" t="s">
        <v>251</v>
      </c>
      <c r="H574" s="47" t="s">
        <v>263</v>
      </c>
      <c r="I574" s="47"/>
      <c r="J574" s="47"/>
      <c r="K574" s="47"/>
      <c r="L574" s="47"/>
      <c r="M574" s="47" t="s">
        <v>246</v>
      </c>
      <c r="N574" s="47" t="s">
        <v>260</v>
      </c>
      <c r="O574" s="47" t="s">
        <v>247</v>
      </c>
      <c r="P574" s="48" t="s">
        <v>337</v>
      </c>
      <c r="Q574" s="48"/>
      <c r="R574" s="79">
        <v>29000000</v>
      </c>
      <c r="S574" s="79">
        <v>0</v>
      </c>
      <c r="T574" s="79">
        <v>0</v>
      </c>
      <c r="U574" s="79">
        <v>29000000</v>
      </c>
      <c r="V574" s="79">
        <v>0</v>
      </c>
      <c r="W574" s="79">
        <v>14129802</v>
      </c>
      <c r="X574" s="79">
        <v>14870198</v>
      </c>
      <c r="Y574" s="79">
        <v>14129802</v>
      </c>
      <c r="Z574" s="79">
        <v>14129802</v>
      </c>
      <c r="AA574" s="79">
        <v>14129802</v>
      </c>
      <c r="AB574" s="79">
        <v>14129802</v>
      </c>
    </row>
    <row r="575" spans="1:28" ht="15" customHeight="1">
      <c r="A575" s="47" t="s">
        <v>413</v>
      </c>
      <c r="B575" s="48" t="s">
        <v>414</v>
      </c>
      <c r="C575" s="49" t="s">
        <v>338</v>
      </c>
      <c r="D575" s="47" t="s">
        <v>244</v>
      </c>
      <c r="E575" s="47" t="s">
        <v>249</v>
      </c>
      <c r="F575" s="47" t="s">
        <v>249</v>
      </c>
      <c r="G575" s="47" t="s">
        <v>249</v>
      </c>
      <c r="H575" s="47" t="s">
        <v>301</v>
      </c>
      <c r="I575" s="47" t="s">
        <v>295</v>
      </c>
      <c r="J575" s="47"/>
      <c r="K575" s="47"/>
      <c r="L575" s="47"/>
      <c r="M575" s="47" t="s">
        <v>253</v>
      </c>
      <c r="N575" s="47" t="s">
        <v>68</v>
      </c>
      <c r="O575" s="47" t="s">
        <v>247</v>
      </c>
      <c r="P575" s="48" t="s">
        <v>339</v>
      </c>
      <c r="Q575" s="48"/>
      <c r="R575" s="79">
        <v>0</v>
      </c>
      <c r="S575" s="79">
        <v>80000</v>
      </c>
      <c r="T575" s="79">
        <v>0</v>
      </c>
      <c r="U575" s="79">
        <v>80000</v>
      </c>
      <c r="V575" s="79">
        <v>0</v>
      </c>
      <c r="W575" s="79">
        <v>0</v>
      </c>
      <c r="X575" s="79">
        <v>80000</v>
      </c>
      <c r="Y575" s="79">
        <v>0</v>
      </c>
      <c r="Z575" s="79">
        <v>0</v>
      </c>
      <c r="AA575" s="79">
        <v>0</v>
      </c>
      <c r="AB575" s="79">
        <v>0</v>
      </c>
    </row>
    <row r="576" spans="1:28" ht="15" customHeight="1">
      <c r="A576" s="47" t="s">
        <v>413</v>
      </c>
      <c r="B576" s="48" t="s">
        <v>414</v>
      </c>
      <c r="C576" s="49" t="s">
        <v>340</v>
      </c>
      <c r="D576" s="47" t="s">
        <v>244</v>
      </c>
      <c r="E576" s="47" t="s">
        <v>249</v>
      </c>
      <c r="F576" s="47" t="s">
        <v>249</v>
      </c>
      <c r="G576" s="47" t="s">
        <v>249</v>
      </c>
      <c r="H576" s="47" t="s">
        <v>301</v>
      </c>
      <c r="I576" s="47" t="s">
        <v>307</v>
      </c>
      <c r="J576" s="47"/>
      <c r="K576" s="47"/>
      <c r="L576" s="47"/>
      <c r="M576" s="47" t="s">
        <v>246</v>
      </c>
      <c r="N576" s="47" t="s">
        <v>260</v>
      </c>
      <c r="O576" s="47" t="s">
        <v>247</v>
      </c>
      <c r="P576" s="48" t="s">
        <v>341</v>
      </c>
      <c r="Q576" s="48"/>
      <c r="R576" s="79">
        <v>10300000</v>
      </c>
      <c r="S576" s="79">
        <v>5700000</v>
      </c>
      <c r="T576" s="79">
        <v>0</v>
      </c>
      <c r="U576" s="79">
        <v>16000000</v>
      </c>
      <c r="V576" s="79">
        <v>0</v>
      </c>
      <c r="W576" s="79">
        <v>16000000</v>
      </c>
      <c r="X576" s="79">
        <v>0</v>
      </c>
      <c r="Y576" s="79">
        <v>10517198</v>
      </c>
      <c r="Z576" s="79">
        <v>10517198</v>
      </c>
      <c r="AA576" s="79">
        <v>10517198</v>
      </c>
      <c r="AB576" s="79">
        <v>10517198</v>
      </c>
    </row>
    <row r="577" spans="1:28" ht="15" customHeight="1">
      <c r="A577" s="47" t="s">
        <v>413</v>
      </c>
      <c r="B577" s="48" t="s">
        <v>414</v>
      </c>
      <c r="C577" s="49" t="s">
        <v>360</v>
      </c>
      <c r="D577" s="47" t="s">
        <v>244</v>
      </c>
      <c r="E577" s="47" t="s">
        <v>249</v>
      </c>
      <c r="F577" s="47" t="s">
        <v>249</v>
      </c>
      <c r="G577" s="47" t="s">
        <v>249</v>
      </c>
      <c r="H577" s="47" t="s">
        <v>304</v>
      </c>
      <c r="I577" s="47" t="s">
        <v>263</v>
      </c>
      <c r="J577" s="47"/>
      <c r="K577" s="47"/>
      <c r="L577" s="47"/>
      <c r="M577" s="47" t="s">
        <v>246</v>
      </c>
      <c r="N577" s="47" t="s">
        <v>260</v>
      </c>
      <c r="O577" s="47" t="s">
        <v>247</v>
      </c>
      <c r="P577" s="48" t="s">
        <v>361</v>
      </c>
      <c r="Q577" s="48"/>
      <c r="R577" s="79">
        <v>2600000</v>
      </c>
      <c r="S577" s="79">
        <v>333326</v>
      </c>
      <c r="T577" s="79">
        <v>0</v>
      </c>
      <c r="U577" s="79">
        <v>2933326</v>
      </c>
      <c r="V577" s="79">
        <v>0</v>
      </c>
      <c r="W577" s="79">
        <v>2933326</v>
      </c>
      <c r="X577" s="79">
        <v>0</v>
      </c>
      <c r="Y577" s="79">
        <v>2933326</v>
      </c>
      <c r="Z577" s="79">
        <v>0</v>
      </c>
      <c r="AA577" s="79">
        <v>0</v>
      </c>
      <c r="AB577" s="79">
        <v>0</v>
      </c>
    </row>
    <row r="578" spans="1:28" ht="15" customHeight="1">
      <c r="A578" s="47" t="s">
        <v>413</v>
      </c>
      <c r="B578" s="48" t="s">
        <v>414</v>
      </c>
      <c r="C578" s="49" t="s">
        <v>342</v>
      </c>
      <c r="D578" s="47" t="s">
        <v>244</v>
      </c>
      <c r="E578" s="47" t="s">
        <v>249</v>
      </c>
      <c r="F578" s="47" t="s">
        <v>249</v>
      </c>
      <c r="G578" s="47" t="s">
        <v>249</v>
      </c>
      <c r="H578" s="47" t="s">
        <v>327</v>
      </c>
      <c r="I578" s="47" t="s">
        <v>295</v>
      </c>
      <c r="J578" s="47"/>
      <c r="K578" s="47"/>
      <c r="L578" s="47"/>
      <c r="M578" s="47" t="s">
        <v>246</v>
      </c>
      <c r="N578" s="47" t="s">
        <v>260</v>
      </c>
      <c r="O578" s="47" t="s">
        <v>247</v>
      </c>
      <c r="P578" s="48" t="s">
        <v>343</v>
      </c>
      <c r="Q578" s="48"/>
      <c r="R578" s="79">
        <v>10000000</v>
      </c>
      <c r="S578" s="79">
        <v>0</v>
      </c>
      <c r="T578" s="79">
        <v>9000000</v>
      </c>
      <c r="U578" s="79">
        <v>1000000</v>
      </c>
      <c r="V578" s="79">
        <v>0</v>
      </c>
      <c r="W578" s="79">
        <v>1000000</v>
      </c>
      <c r="X578" s="79">
        <v>0</v>
      </c>
      <c r="Y578" s="79">
        <v>101501</v>
      </c>
      <c r="Z578" s="79">
        <v>101501</v>
      </c>
      <c r="AA578" s="79">
        <v>101501</v>
      </c>
      <c r="AB578" s="79">
        <v>101501</v>
      </c>
    </row>
    <row r="579" spans="1:28" ht="15" customHeight="1">
      <c r="A579" s="47" t="s">
        <v>413</v>
      </c>
      <c r="B579" s="48" t="s">
        <v>414</v>
      </c>
      <c r="C579" s="49" t="s">
        <v>344</v>
      </c>
      <c r="D579" s="47" t="s">
        <v>244</v>
      </c>
      <c r="E579" s="47" t="s">
        <v>249</v>
      </c>
      <c r="F579" s="47" t="s">
        <v>249</v>
      </c>
      <c r="G579" s="47" t="s">
        <v>249</v>
      </c>
      <c r="H579" s="47" t="s">
        <v>307</v>
      </c>
      <c r="I579" s="47" t="s">
        <v>295</v>
      </c>
      <c r="J579" s="47"/>
      <c r="K579" s="47"/>
      <c r="L579" s="47"/>
      <c r="M579" s="47" t="s">
        <v>246</v>
      </c>
      <c r="N579" s="47" t="s">
        <v>260</v>
      </c>
      <c r="O579" s="47" t="s">
        <v>247</v>
      </c>
      <c r="P579" s="48" t="s">
        <v>345</v>
      </c>
      <c r="Q579" s="48"/>
      <c r="R579" s="79">
        <v>500000</v>
      </c>
      <c r="S579" s="79">
        <v>400000</v>
      </c>
      <c r="T579" s="79">
        <v>0</v>
      </c>
      <c r="U579" s="79">
        <v>900000</v>
      </c>
      <c r="V579" s="79">
        <v>0</v>
      </c>
      <c r="W579" s="79">
        <v>900000</v>
      </c>
      <c r="X579" s="79">
        <v>0</v>
      </c>
      <c r="Y579" s="79">
        <v>519595</v>
      </c>
      <c r="Z579" s="79">
        <v>519595</v>
      </c>
      <c r="AA579" s="79">
        <v>519595</v>
      </c>
      <c r="AB579" s="79">
        <v>519595</v>
      </c>
    </row>
    <row r="580" spans="1:28" ht="15" customHeight="1">
      <c r="A580" s="47" t="s">
        <v>413</v>
      </c>
      <c r="B580" s="48" t="s">
        <v>414</v>
      </c>
      <c r="C580" s="49" t="s">
        <v>346</v>
      </c>
      <c r="D580" s="47" t="s">
        <v>244</v>
      </c>
      <c r="E580" s="47" t="s">
        <v>249</v>
      </c>
      <c r="F580" s="47" t="s">
        <v>249</v>
      </c>
      <c r="G580" s="47" t="s">
        <v>249</v>
      </c>
      <c r="H580" s="47" t="s">
        <v>310</v>
      </c>
      <c r="I580" s="47"/>
      <c r="J580" s="47"/>
      <c r="K580" s="47"/>
      <c r="L580" s="47"/>
      <c r="M580" s="47" t="s">
        <v>246</v>
      </c>
      <c r="N580" s="47" t="s">
        <v>260</v>
      </c>
      <c r="O580" s="47" t="s">
        <v>247</v>
      </c>
      <c r="P580" s="48" t="s">
        <v>347</v>
      </c>
      <c r="Q580" s="48"/>
      <c r="R580" s="79">
        <v>0</v>
      </c>
      <c r="S580" s="79">
        <v>407319</v>
      </c>
      <c r="T580" s="79">
        <v>0</v>
      </c>
      <c r="U580" s="79">
        <v>407319</v>
      </c>
      <c r="V580" s="79">
        <v>0</v>
      </c>
      <c r="W580" s="79">
        <v>407319</v>
      </c>
      <c r="X580" s="79">
        <v>0</v>
      </c>
      <c r="Y580" s="79">
        <v>0</v>
      </c>
      <c r="Z580" s="79">
        <v>0</v>
      </c>
      <c r="AA580" s="79">
        <v>0</v>
      </c>
      <c r="AB580" s="79">
        <v>0</v>
      </c>
    </row>
    <row r="581" spans="1:28" ht="15" customHeight="1">
      <c r="A581" s="47" t="s">
        <v>413</v>
      </c>
      <c r="B581" s="48" t="s">
        <v>414</v>
      </c>
      <c r="C581" s="49" t="s">
        <v>346</v>
      </c>
      <c r="D581" s="47" t="s">
        <v>244</v>
      </c>
      <c r="E581" s="47" t="s">
        <v>249</v>
      </c>
      <c r="F581" s="47" t="s">
        <v>249</v>
      </c>
      <c r="G581" s="47" t="s">
        <v>249</v>
      </c>
      <c r="H581" s="47" t="s">
        <v>310</v>
      </c>
      <c r="I581" s="47"/>
      <c r="J581" s="47"/>
      <c r="K581" s="47"/>
      <c r="L581" s="47"/>
      <c r="M581" s="47" t="s">
        <v>253</v>
      </c>
      <c r="N581" s="47" t="s">
        <v>68</v>
      </c>
      <c r="O581" s="47" t="s">
        <v>247</v>
      </c>
      <c r="P581" s="48" t="s">
        <v>347</v>
      </c>
      <c r="Q581" s="48"/>
      <c r="R581" s="79">
        <v>0</v>
      </c>
      <c r="S581" s="79">
        <v>256065</v>
      </c>
      <c r="T581" s="79">
        <v>0</v>
      </c>
      <c r="U581" s="79">
        <v>256065</v>
      </c>
      <c r="V581" s="79">
        <v>0</v>
      </c>
      <c r="W581" s="79">
        <v>256065</v>
      </c>
      <c r="X581" s="79">
        <v>0</v>
      </c>
      <c r="Y581" s="79">
        <v>256065</v>
      </c>
      <c r="Z581" s="79">
        <v>256065</v>
      </c>
      <c r="AA581" s="79">
        <v>256065</v>
      </c>
      <c r="AB581" s="79">
        <v>256065</v>
      </c>
    </row>
    <row r="582" spans="1:28" ht="15" customHeight="1">
      <c r="A582" s="47" t="s">
        <v>413</v>
      </c>
      <c r="B582" s="48" t="s">
        <v>414</v>
      </c>
      <c r="C582" s="49" t="s">
        <v>348</v>
      </c>
      <c r="D582" s="47" t="s">
        <v>244</v>
      </c>
      <c r="E582" s="47" t="s">
        <v>251</v>
      </c>
      <c r="F582" s="47" t="s">
        <v>257</v>
      </c>
      <c r="G582" s="47" t="s">
        <v>249</v>
      </c>
      <c r="H582" s="47" t="s">
        <v>258</v>
      </c>
      <c r="I582" s="47" t="s">
        <v>261</v>
      </c>
      <c r="J582" s="47"/>
      <c r="K582" s="47"/>
      <c r="L582" s="47"/>
      <c r="M582" s="47" t="s">
        <v>246</v>
      </c>
      <c r="N582" s="47" t="s">
        <v>260</v>
      </c>
      <c r="O582" s="47" t="s">
        <v>247</v>
      </c>
      <c r="P582" s="48" t="s">
        <v>349</v>
      </c>
      <c r="Q582" s="48"/>
      <c r="R582" s="79">
        <v>0</v>
      </c>
      <c r="S582" s="79">
        <v>3463000</v>
      </c>
      <c r="T582" s="79">
        <v>0</v>
      </c>
      <c r="U582" s="79">
        <v>3463000</v>
      </c>
      <c r="V582" s="79">
        <v>0</v>
      </c>
      <c r="W582" s="79">
        <v>3451969</v>
      </c>
      <c r="X582" s="79">
        <v>11031</v>
      </c>
      <c r="Y582" s="79">
        <v>3451969</v>
      </c>
      <c r="Z582" s="79">
        <v>3451969</v>
      </c>
      <c r="AA582" s="79">
        <v>3451969</v>
      </c>
      <c r="AB582" s="79">
        <v>3451969</v>
      </c>
    </row>
    <row r="583" spans="1:28" ht="15" customHeight="1">
      <c r="A583" s="47" t="s">
        <v>413</v>
      </c>
      <c r="B583" s="48" t="s">
        <v>414</v>
      </c>
      <c r="C583" s="49" t="s">
        <v>350</v>
      </c>
      <c r="D583" s="47" t="s">
        <v>244</v>
      </c>
      <c r="E583" s="47" t="s">
        <v>265</v>
      </c>
      <c r="F583" s="47" t="s">
        <v>245</v>
      </c>
      <c r="G583" s="47" t="s">
        <v>249</v>
      </c>
      <c r="H583" s="47" t="s">
        <v>261</v>
      </c>
      <c r="I583" s="47"/>
      <c r="J583" s="47"/>
      <c r="K583" s="47"/>
      <c r="L583" s="47"/>
      <c r="M583" s="47" t="s">
        <v>246</v>
      </c>
      <c r="N583" s="47" t="s">
        <v>260</v>
      </c>
      <c r="O583" s="47" t="s">
        <v>247</v>
      </c>
      <c r="P583" s="48" t="s">
        <v>351</v>
      </c>
      <c r="Q583" s="48"/>
      <c r="R583" s="79">
        <v>0</v>
      </c>
      <c r="S583" s="79">
        <v>12184000</v>
      </c>
      <c r="T583" s="79">
        <v>0</v>
      </c>
      <c r="U583" s="79">
        <v>12184000</v>
      </c>
      <c r="V583" s="79">
        <v>0</v>
      </c>
      <c r="W583" s="79">
        <v>12184000</v>
      </c>
      <c r="X583" s="79">
        <v>0</v>
      </c>
      <c r="Y583" s="79">
        <v>12184000</v>
      </c>
      <c r="Z583" s="79">
        <v>12184000</v>
      </c>
      <c r="AA583" s="79">
        <v>12184000</v>
      </c>
      <c r="AB583" s="79">
        <v>12184000</v>
      </c>
    </row>
    <row r="584" spans="1:28" ht="15" customHeight="1">
      <c r="A584" s="47" t="s">
        <v>413</v>
      </c>
      <c r="B584" s="48" t="s">
        <v>414</v>
      </c>
      <c r="C584" s="49" t="s">
        <v>352</v>
      </c>
      <c r="D584" s="47" t="s">
        <v>244</v>
      </c>
      <c r="E584" s="47" t="s">
        <v>265</v>
      </c>
      <c r="F584" s="47" t="s">
        <v>245</v>
      </c>
      <c r="G584" s="47" t="s">
        <v>249</v>
      </c>
      <c r="H584" s="47" t="s">
        <v>334</v>
      </c>
      <c r="I584" s="47"/>
      <c r="J584" s="47"/>
      <c r="K584" s="47"/>
      <c r="L584" s="47"/>
      <c r="M584" s="47" t="s">
        <v>253</v>
      </c>
      <c r="N584" s="47" t="s">
        <v>68</v>
      </c>
      <c r="O584" s="47" t="s">
        <v>247</v>
      </c>
      <c r="P584" s="48" t="s">
        <v>353</v>
      </c>
      <c r="Q584" s="48"/>
      <c r="R584" s="79">
        <v>0</v>
      </c>
      <c r="S584" s="79">
        <v>826000</v>
      </c>
      <c r="T584" s="79">
        <v>0</v>
      </c>
      <c r="U584" s="79">
        <v>826000</v>
      </c>
      <c r="V584" s="79">
        <v>0</v>
      </c>
      <c r="W584" s="79">
        <v>756000</v>
      </c>
      <c r="X584" s="79">
        <v>70000</v>
      </c>
      <c r="Y584" s="79">
        <v>756000</v>
      </c>
      <c r="Z584" s="79">
        <v>756000</v>
      </c>
      <c r="AA584" s="79">
        <v>756000</v>
      </c>
      <c r="AB584" s="79">
        <v>756000</v>
      </c>
    </row>
    <row r="585" spans="1:28" ht="15" customHeight="1">
      <c r="A585" s="47" t="s">
        <v>415</v>
      </c>
      <c r="B585" s="48" t="s">
        <v>416</v>
      </c>
      <c r="C585" s="49" t="s">
        <v>292</v>
      </c>
      <c r="D585" s="47" t="s">
        <v>244</v>
      </c>
      <c r="E585" s="47" t="s">
        <v>245</v>
      </c>
      <c r="F585" s="47" t="s">
        <v>245</v>
      </c>
      <c r="G585" s="47" t="s">
        <v>245</v>
      </c>
      <c r="H585" s="47" t="s">
        <v>261</v>
      </c>
      <c r="I585" s="47" t="s">
        <v>261</v>
      </c>
      <c r="J585" s="47"/>
      <c r="K585" s="47"/>
      <c r="L585" s="47"/>
      <c r="M585" s="47" t="s">
        <v>246</v>
      </c>
      <c r="N585" s="47" t="s">
        <v>260</v>
      </c>
      <c r="O585" s="47" t="s">
        <v>247</v>
      </c>
      <c r="P585" s="48" t="s">
        <v>293</v>
      </c>
      <c r="Q585" s="48"/>
      <c r="R585" s="79">
        <v>937000000</v>
      </c>
      <c r="S585" s="79">
        <v>0</v>
      </c>
      <c r="T585" s="79">
        <v>0</v>
      </c>
      <c r="U585" s="79">
        <v>937000000</v>
      </c>
      <c r="V585" s="79">
        <v>0</v>
      </c>
      <c r="W585" s="79">
        <v>441591388</v>
      </c>
      <c r="X585" s="79">
        <v>495408612</v>
      </c>
      <c r="Y585" s="79">
        <v>441591388</v>
      </c>
      <c r="Z585" s="79">
        <v>441591388</v>
      </c>
      <c r="AA585" s="79">
        <v>441591388</v>
      </c>
      <c r="AB585" s="79">
        <v>441591388</v>
      </c>
    </row>
    <row r="586" spans="1:28" ht="15" customHeight="1">
      <c r="A586" s="47" t="s">
        <v>415</v>
      </c>
      <c r="B586" s="48" t="s">
        <v>416</v>
      </c>
      <c r="C586" s="49" t="s">
        <v>294</v>
      </c>
      <c r="D586" s="47" t="s">
        <v>244</v>
      </c>
      <c r="E586" s="47" t="s">
        <v>245</v>
      </c>
      <c r="F586" s="47" t="s">
        <v>245</v>
      </c>
      <c r="G586" s="47" t="s">
        <v>245</v>
      </c>
      <c r="H586" s="47" t="s">
        <v>261</v>
      </c>
      <c r="I586" s="47" t="s">
        <v>295</v>
      </c>
      <c r="J586" s="47"/>
      <c r="K586" s="47"/>
      <c r="L586" s="47"/>
      <c r="M586" s="47" t="s">
        <v>246</v>
      </c>
      <c r="N586" s="47" t="s">
        <v>260</v>
      </c>
      <c r="O586" s="47" t="s">
        <v>247</v>
      </c>
      <c r="P586" s="48" t="s">
        <v>296</v>
      </c>
      <c r="Q586" s="48"/>
      <c r="R586" s="79">
        <v>24900000</v>
      </c>
      <c r="S586" s="79">
        <v>0</v>
      </c>
      <c r="T586" s="79">
        <v>0</v>
      </c>
      <c r="U586" s="79">
        <v>24900000</v>
      </c>
      <c r="V586" s="79">
        <v>0</v>
      </c>
      <c r="W586" s="79">
        <v>10606525</v>
      </c>
      <c r="X586" s="79">
        <v>14293475</v>
      </c>
      <c r="Y586" s="79">
        <v>10606525</v>
      </c>
      <c r="Z586" s="79">
        <v>10606525</v>
      </c>
      <c r="AA586" s="79">
        <v>10606525</v>
      </c>
      <c r="AB586" s="79">
        <v>10606525</v>
      </c>
    </row>
    <row r="587" spans="1:28" ht="15" customHeight="1">
      <c r="A587" s="47" t="s">
        <v>415</v>
      </c>
      <c r="B587" s="48" t="s">
        <v>416</v>
      </c>
      <c r="C587" s="49" t="s">
        <v>297</v>
      </c>
      <c r="D587" s="47" t="s">
        <v>244</v>
      </c>
      <c r="E587" s="47" t="s">
        <v>245</v>
      </c>
      <c r="F587" s="47" t="s">
        <v>245</v>
      </c>
      <c r="G587" s="47" t="s">
        <v>245</v>
      </c>
      <c r="H587" s="47" t="s">
        <v>261</v>
      </c>
      <c r="I587" s="47" t="s">
        <v>298</v>
      </c>
      <c r="J587" s="47"/>
      <c r="K587" s="47"/>
      <c r="L587" s="47"/>
      <c r="M587" s="47" t="s">
        <v>246</v>
      </c>
      <c r="N587" s="47" t="s">
        <v>260</v>
      </c>
      <c r="O587" s="47" t="s">
        <v>247</v>
      </c>
      <c r="P587" s="48" t="s">
        <v>299</v>
      </c>
      <c r="Q587" s="48"/>
      <c r="R587" s="79">
        <v>18000000</v>
      </c>
      <c r="S587" s="79">
        <v>0</v>
      </c>
      <c r="T587" s="79">
        <v>18000000</v>
      </c>
      <c r="U587" s="79">
        <v>0</v>
      </c>
      <c r="V587" s="79">
        <v>0</v>
      </c>
      <c r="W587" s="79">
        <v>0</v>
      </c>
      <c r="X587" s="79">
        <v>0</v>
      </c>
      <c r="Y587" s="79">
        <v>0</v>
      </c>
      <c r="Z587" s="79">
        <v>0</v>
      </c>
      <c r="AA587" s="79">
        <v>0</v>
      </c>
      <c r="AB587" s="79">
        <v>0</v>
      </c>
    </row>
    <row r="588" spans="1:28" ht="15" customHeight="1">
      <c r="A588" s="47" t="s">
        <v>415</v>
      </c>
      <c r="B588" s="48" t="s">
        <v>416</v>
      </c>
      <c r="C588" s="49" t="s">
        <v>300</v>
      </c>
      <c r="D588" s="47" t="s">
        <v>244</v>
      </c>
      <c r="E588" s="47" t="s">
        <v>245</v>
      </c>
      <c r="F588" s="47" t="s">
        <v>245</v>
      </c>
      <c r="G588" s="47" t="s">
        <v>245</v>
      </c>
      <c r="H588" s="47" t="s">
        <v>261</v>
      </c>
      <c r="I588" s="47" t="s">
        <v>301</v>
      </c>
      <c r="J588" s="47"/>
      <c r="K588" s="47"/>
      <c r="L588" s="47"/>
      <c r="M588" s="47" t="s">
        <v>246</v>
      </c>
      <c r="N588" s="47" t="s">
        <v>260</v>
      </c>
      <c r="O588" s="47" t="s">
        <v>247</v>
      </c>
      <c r="P588" s="48" t="s">
        <v>302</v>
      </c>
      <c r="Q588" s="48"/>
      <c r="R588" s="79">
        <v>94000000</v>
      </c>
      <c r="S588" s="79">
        <v>3500000</v>
      </c>
      <c r="T588" s="79">
        <v>7124401</v>
      </c>
      <c r="U588" s="79">
        <v>90375599</v>
      </c>
      <c r="V588" s="79">
        <v>0</v>
      </c>
      <c r="W588" s="79">
        <v>90375599</v>
      </c>
      <c r="X588" s="79">
        <v>0</v>
      </c>
      <c r="Y588" s="79">
        <v>90375599</v>
      </c>
      <c r="Z588" s="79">
        <v>90375599</v>
      </c>
      <c r="AA588" s="79">
        <v>90375599</v>
      </c>
      <c r="AB588" s="79">
        <v>90375599</v>
      </c>
    </row>
    <row r="589" spans="1:28" ht="15" customHeight="1">
      <c r="A589" s="47" t="s">
        <v>415</v>
      </c>
      <c r="B589" s="48" t="s">
        <v>416</v>
      </c>
      <c r="C589" s="49" t="s">
        <v>303</v>
      </c>
      <c r="D589" s="47" t="s">
        <v>244</v>
      </c>
      <c r="E589" s="47" t="s">
        <v>245</v>
      </c>
      <c r="F589" s="47" t="s">
        <v>245</v>
      </c>
      <c r="G589" s="47" t="s">
        <v>245</v>
      </c>
      <c r="H589" s="47" t="s">
        <v>261</v>
      </c>
      <c r="I589" s="47" t="s">
        <v>304</v>
      </c>
      <c r="J589" s="47"/>
      <c r="K589" s="47"/>
      <c r="L589" s="47"/>
      <c r="M589" s="47" t="s">
        <v>246</v>
      </c>
      <c r="N589" s="47" t="s">
        <v>260</v>
      </c>
      <c r="O589" s="47" t="s">
        <v>247</v>
      </c>
      <c r="P589" s="48" t="s">
        <v>305</v>
      </c>
      <c r="Q589" s="48"/>
      <c r="R589" s="79">
        <v>37000000</v>
      </c>
      <c r="S589" s="79">
        <v>0</v>
      </c>
      <c r="T589" s="79">
        <v>0</v>
      </c>
      <c r="U589" s="79">
        <v>37000000</v>
      </c>
      <c r="V589" s="79">
        <v>0</v>
      </c>
      <c r="W589" s="79">
        <v>14749958</v>
      </c>
      <c r="X589" s="79">
        <v>22250042</v>
      </c>
      <c r="Y589" s="79">
        <v>14749958</v>
      </c>
      <c r="Z589" s="79">
        <v>14749958</v>
      </c>
      <c r="AA589" s="79">
        <v>14749958</v>
      </c>
      <c r="AB589" s="79">
        <v>14749958</v>
      </c>
    </row>
    <row r="590" spans="1:28" ht="15" customHeight="1">
      <c r="A590" s="47" t="s">
        <v>415</v>
      </c>
      <c r="B590" s="48" t="s">
        <v>416</v>
      </c>
      <c r="C590" s="49" t="s">
        <v>395</v>
      </c>
      <c r="D590" s="47" t="s">
        <v>244</v>
      </c>
      <c r="E590" s="47" t="s">
        <v>245</v>
      </c>
      <c r="F590" s="47" t="s">
        <v>245</v>
      </c>
      <c r="G590" s="47" t="s">
        <v>245</v>
      </c>
      <c r="H590" s="47" t="s">
        <v>261</v>
      </c>
      <c r="I590" s="47" t="s">
        <v>327</v>
      </c>
      <c r="J590" s="47"/>
      <c r="K590" s="47"/>
      <c r="L590" s="47"/>
      <c r="M590" s="47" t="s">
        <v>246</v>
      </c>
      <c r="N590" s="47" t="s">
        <v>260</v>
      </c>
      <c r="O590" s="47" t="s">
        <v>247</v>
      </c>
      <c r="P590" s="48" t="s">
        <v>396</v>
      </c>
      <c r="Q590" s="48"/>
      <c r="R590" s="79">
        <v>0</v>
      </c>
      <c r="S590" s="79">
        <v>56868</v>
      </c>
      <c r="T590" s="79">
        <v>0</v>
      </c>
      <c r="U590" s="79">
        <v>56868</v>
      </c>
      <c r="V590" s="79">
        <v>0</v>
      </c>
      <c r="W590" s="79">
        <v>56868</v>
      </c>
      <c r="X590" s="79">
        <v>0</v>
      </c>
      <c r="Y590" s="79">
        <v>56868</v>
      </c>
      <c r="Z590" s="79">
        <v>56868</v>
      </c>
      <c r="AA590" s="79">
        <v>56868</v>
      </c>
      <c r="AB590" s="79">
        <v>56868</v>
      </c>
    </row>
    <row r="591" spans="1:28" ht="15" customHeight="1">
      <c r="A591" s="47" t="s">
        <v>415</v>
      </c>
      <c r="B591" s="48" t="s">
        <v>416</v>
      </c>
      <c r="C591" s="49" t="s">
        <v>306</v>
      </c>
      <c r="D591" s="47" t="s">
        <v>244</v>
      </c>
      <c r="E591" s="47" t="s">
        <v>245</v>
      </c>
      <c r="F591" s="47" t="s">
        <v>245</v>
      </c>
      <c r="G591" s="47" t="s">
        <v>245</v>
      </c>
      <c r="H591" s="47" t="s">
        <v>261</v>
      </c>
      <c r="I591" s="47" t="s">
        <v>307</v>
      </c>
      <c r="J591" s="47"/>
      <c r="K591" s="47"/>
      <c r="L591" s="47"/>
      <c r="M591" s="47" t="s">
        <v>246</v>
      </c>
      <c r="N591" s="47" t="s">
        <v>260</v>
      </c>
      <c r="O591" s="47" t="s">
        <v>247</v>
      </c>
      <c r="P591" s="48" t="s">
        <v>308</v>
      </c>
      <c r="Q591" s="48"/>
      <c r="R591" s="79">
        <v>120000000</v>
      </c>
      <c r="S591" s="79">
        <v>0</v>
      </c>
      <c r="T591" s="79">
        <v>0</v>
      </c>
      <c r="U591" s="79">
        <v>120000000</v>
      </c>
      <c r="V591" s="79">
        <v>0</v>
      </c>
      <c r="W591" s="79">
        <v>0</v>
      </c>
      <c r="X591" s="79">
        <v>120000000</v>
      </c>
      <c r="Y591" s="79">
        <v>0</v>
      </c>
      <c r="Z591" s="79">
        <v>0</v>
      </c>
      <c r="AA591" s="79">
        <v>0</v>
      </c>
      <c r="AB591" s="79">
        <v>0</v>
      </c>
    </row>
    <row r="592" spans="1:28" ht="15" customHeight="1">
      <c r="A592" s="47" t="s">
        <v>415</v>
      </c>
      <c r="B592" s="48" t="s">
        <v>416</v>
      </c>
      <c r="C592" s="49" t="s">
        <v>309</v>
      </c>
      <c r="D592" s="47" t="s">
        <v>244</v>
      </c>
      <c r="E592" s="47" t="s">
        <v>245</v>
      </c>
      <c r="F592" s="47" t="s">
        <v>245</v>
      </c>
      <c r="G592" s="47" t="s">
        <v>245</v>
      </c>
      <c r="H592" s="47" t="s">
        <v>261</v>
      </c>
      <c r="I592" s="47" t="s">
        <v>310</v>
      </c>
      <c r="J592" s="47"/>
      <c r="K592" s="47"/>
      <c r="L592" s="47"/>
      <c r="M592" s="47" t="s">
        <v>246</v>
      </c>
      <c r="N592" s="47" t="s">
        <v>260</v>
      </c>
      <c r="O592" s="47" t="s">
        <v>247</v>
      </c>
      <c r="P592" s="48" t="s">
        <v>311</v>
      </c>
      <c r="Q592" s="48"/>
      <c r="R592" s="79">
        <v>72000000</v>
      </c>
      <c r="S592" s="79">
        <v>0</v>
      </c>
      <c r="T592" s="79">
        <v>0</v>
      </c>
      <c r="U592" s="79">
        <v>72000000</v>
      </c>
      <c r="V592" s="79">
        <v>0</v>
      </c>
      <c r="W592" s="79">
        <v>36357402</v>
      </c>
      <c r="X592" s="79">
        <v>35642598</v>
      </c>
      <c r="Y592" s="79">
        <v>36357402</v>
      </c>
      <c r="Z592" s="79">
        <v>36357402</v>
      </c>
      <c r="AA592" s="79">
        <v>36357402</v>
      </c>
      <c r="AB592" s="79">
        <v>36357402</v>
      </c>
    </row>
    <row r="593" spans="1:28" ht="15" customHeight="1">
      <c r="A593" s="47" t="s">
        <v>415</v>
      </c>
      <c r="B593" s="48" t="s">
        <v>416</v>
      </c>
      <c r="C593" s="49" t="s">
        <v>312</v>
      </c>
      <c r="D593" s="47" t="s">
        <v>244</v>
      </c>
      <c r="E593" s="47" t="s">
        <v>245</v>
      </c>
      <c r="F593" s="47" t="s">
        <v>245</v>
      </c>
      <c r="G593" s="47" t="s">
        <v>245</v>
      </c>
      <c r="H593" s="47" t="s">
        <v>261</v>
      </c>
      <c r="I593" s="47" t="s">
        <v>258</v>
      </c>
      <c r="J593" s="47"/>
      <c r="K593" s="47"/>
      <c r="L593" s="47"/>
      <c r="M593" s="47" t="s">
        <v>246</v>
      </c>
      <c r="N593" s="47" t="s">
        <v>260</v>
      </c>
      <c r="O593" s="47" t="s">
        <v>247</v>
      </c>
      <c r="P593" s="48" t="s">
        <v>313</v>
      </c>
      <c r="Q593" s="48"/>
      <c r="R593" s="79">
        <v>19000000</v>
      </c>
      <c r="S593" s="79">
        <v>0</v>
      </c>
      <c r="T593" s="79">
        <v>0</v>
      </c>
      <c r="U593" s="79">
        <v>19000000</v>
      </c>
      <c r="V593" s="79">
        <v>0</v>
      </c>
      <c r="W593" s="79">
        <v>16127783</v>
      </c>
      <c r="X593" s="79">
        <v>2872217</v>
      </c>
      <c r="Y593" s="79">
        <v>16127783</v>
      </c>
      <c r="Z593" s="79">
        <v>16127783</v>
      </c>
      <c r="AA593" s="79">
        <v>16127783</v>
      </c>
      <c r="AB593" s="79">
        <v>16127783</v>
      </c>
    </row>
    <row r="594" spans="1:28" ht="15" customHeight="1">
      <c r="A594" s="47" t="s">
        <v>415</v>
      </c>
      <c r="B594" s="48" t="s">
        <v>416</v>
      </c>
      <c r="C594" s="49" t="s">
        <v>314</v>
      </c>
      <c r="D594" s="47" t="s">
        <v>244</v>
      </c>
      <c r="E594" s="47" t="s">
        <v>245</v>
      </c>
      <c r="F594" s="47" t="s">
        <v>245</v>
      </c>
      <c r="G594" s="47" t="s">
        <v>249</v>
      </c>
      <c r="H594" s="47" t="s">
        <v>261</v>
      </c>
      <c r="I594" s="47"/>
      <c r="J594" s="47"/>
      <c r="K594" s="47"/>
      <c r="L594" s="47"/>
      <c r="M594" s="47" t="s">
        <v>246</v>
      </c>
      <c r="N594" s="47" t="s">
        <v>260</v>
      </c>
      <c r="O594" s="47" t="s">
        <v>247</v>
      </c>
      <c r="P594" s="48" t="s">
        <v>315</v>
      </c>
      <c r="Q594" s="48"/>
      <c r="R594" s="79">
        <v>127000000</v>
      </c>
      <c r="S594" s="79">
        <v>0</v>
      </c>
      <c r="T594" s="79">
        <v>0</v>
      </c>
      <c r="U594" s="79">
        <v>127000000</v>
      </c>
      <c r="V594" s="79">
        <v>0</v>
      </c>
      <c r="W594" s="79">
        <v>59797000</v>
      </c>
      <c r="X594" s="79">
        <v>67203000</v>
      </c>
      <c r="Y594" s="79">
        <v>59797000</v>
      </c>
      <c r="Z594" s="79">
        <v>59797000</v>
      </c>
      <c r="AA594" s="79">
        <v>59797000</v>
      </c>
      <c r="AB594" s="79">
        <v>59797000</v>
      </c>
    </row>
    <row r="595" spans="1:28" ht="15" customHeight="1">
      <c r="A595" s="47" t="s">
        <v>415</v>
      </c>
      <c r="B595" s="48" t="s">
        <v>416</v>
      </c>
      <c r="C595" s="49" t="s">
        <v>316</v>
      </c>
      <c r="D595" s="47" t="s">
        <v>244</v>
      </c>
      <c r="E595" s="47" t="s">
        <v>245</v>
      </c>
      <c r="F595" s="47" t="s">
        <v>245</v>
      </c>
      <c r="G595" s="47" t="s">
        <v>249</v>
      </c>
      <c r="H595" s="47" t="s">
        <v>263</v>
      </c>
      <c r="I595" s="47"/>
      <c r="J595" s="47"/>
      <c r="K595" s="47"/>
      <c r="L595" s="47"/>
      <c r="M595" s="47" t="s">
        <v>246</v>
      </c>
      <c r="N595" s="47" t="s">
        <v>260</v>
      </c>
      <c r="O595" s="47" t="s">
        <v>247</v>
      </c>
      <c r="P595" s="48" t="s">
        <v>317</v>
      </c>
      <c r="Q595" s="48"/>
      <c r="R595" s="79">
        <v>88000000</v>
      </c>
      <c r="S595" s="79">
        <v>0</v>
      </c>
      <c r="T595" s="79">
        <v>0</v>
      </c>
      <c r="U595" s="79">
        <v>88000000</v>
      </c>
      <c r="V595" s="79">
        <v>0</v>
      </c>
      <c r="W595" s="79">
        <v>42364200</v>
      </c>
      <c r="X595" s="79">
        <v>45635800</v>
      </c>
      <c r="Y595" s="79">
        <v>42364200</v>
      </c>
      <c r="Z595" s="79">
        <v>42364200</v>
      </c>
      <c r="AA595" s="79">
        <v>42364200</v>
      </c>
      <c r="AB595" s="79">
        <v>42364200</v>
      </c>
    </row>
    <row r="596" spans="1:28" ht="15" customHeight="1">
      <c r="A596" s="47" t="s">
        <v>415</v>
      </c>
      <c r="B596" s="48" t="s">
        <v>416</v>
      </c>
      <c r="C596" s="49" t="s">
        <v>318</v>
      </c>
      <c r="D596" s="47" t="s">
        <v>244</v>
      </c>
      <c r="E596" s="47" t="s">
        <v>245</v>
      </c>
      <c r="F596" s="47" t="s">
        <v>245</v>
      </c>
      <c r="G596" s="47" t="s">
        <v>249</v>
      </c>
      <c r="H596" s="47" t="s">
        <v>295</v>
      </c>
      <c r="I596" s="47"/>
      <c r="J596" s="47"/>
      <c r="K596" s="47"/>
      <c r="L596" s="47"/>
      <c r="M596" s="47" t="s">
        <v>246</v>
      </c>
      <c r="N596" s="47" t="s">
        <v>260</v>
      </c>
      <c r="O596" s="47" t="s">
        <v>247</v>
      </c>
      <c r="P596" s="48" t="s">
        <v>319</v>
      </c>
      <c r="Q596" s="48"/>
      <c r="R596" s="79">
        <v>55000000</v>
      </c>
      <c r="S596" s="79">
        <v>0</v>
      </c>
      <c r="T596" s="79">
        <v>0</v>
      </c>
      <c r="U596" s="79">
        <v>55000000</v>
      </c>
      <c r="V596" s="79">
        <v>0</v>
      </c>
      <c r="W596" s="79">
        <v>27276100</v>
      </c>
      <c r="X596" s="79">
        <v>27723900</v>
      </c>
      <c r="Y596" s="79">
        <v>27275600</v>
      </c>
      <c r="Z596" s="79">
        <v>27275600</v>
      </c>
      <c r="AA596" s="79">
        <v>27275600</v>
      </c>
      <c r="AB596" s="79">
        <v>27275600</v>
      </c>
    </row>
    <row r="597" spans="1:28" ht="15" customHeight="1">
      <c r="A597" s="47" t="s">
        <v>415</v>
      </c>
      <c r="B597" s="48" t="s">
        <v>416</v>
      </c>
      <c r="C597" s="49" t="s">
        <v>320</v>
      </c>
      <c r="D597" s="47" t="s">
        <v>244</v>
      </c>
      <c r="E597" s="47" t="s">
        <v>245</v>
      </c>
      <c r="F597" s="47" t="s">
        <v>245</v>
      </c>
      <c r="G597" s="47" t="s">
        <v>249</v>
      </c>
      <c r="H597" s="47" t="s">
        <v>298</v>
      </c>
      <c r="I597" s="47"/>
      <c r="J597" s="47"/>
      <c r="K597" s="47"/>
      <c r="L597" s="47"/>
      <c r="M597" s="47" t="s">
        <v>246</v>
      </c>
      <c r="N597" s="47" t="s">
        <v>260</v>
      </c>
      <c r="O597" s="47" t="s">
        <v>247</v>
      </c>
      <c r="P597" s="48" t="s">
        <v>321</v>
      </c>
      <c r="Q597" s="48"/>
      <c r="R597" s="79">
        <v>16000000</v>
      </c>
      <c r="S597" s="79">
        <v>0</v>
      </c>
      <c r="T597" s="79">
        <v>0</v>
      </c>
      <c r="U597" s="79">
        <v>16000000</v>
      </c>
      <c r="V597" s="79">
        <v>0</v>
      </c>
      <c r="W597" s="79">
        <v>6863500</v>
      </c>
      <c r="X597" s="79">
        <v>9136500</v>
      </c>
      <c r="Y597" s="79">
        <v>6863500</v>
      </c>
      <c r="Z597" s="79">
        <v>6863500</v>
      </c>
      <c r="AA597" s="79">
        <v>6863500</v>
      </c>
      <c r="AB597" s="79">
        <v>6863500</v>
      </c>
    </row>
    <row r="598" spans="1:28" ht="15" customHeight="1">
      <c r="A598" s="47" t="s">
        <v>415</v>
      </c>
      <c r="B598" s="48" t="s">
        <v>416</v>
      </c>
      <c r="C598" s="49" t="s">
        <v>322</v>
      </c>
      <c r="D598" s="47" t="s">
        <v>244</v>
      </c>
      <c r="E598" s="47" t="s">
        <v>245</v>
      </c>
      <c r="F598" s="47" t="s">
        <v>245</v>
      </c>
      <c r="G598" s="47" t="s">
        <v>249</v>
      </c>
      <c r="H598" s="47" t="s">
        <v>301</v>
      </c>
      <c r="I598" s="47"/>
      <c r="J598" s="47"/>
      <c r="K598" s="47"/>
      <c r="L598" s="47"/>
      <c r="M598" s="47" t="s">
        <v>246</v>
      </c>
      <c r="N598" s="47" t="s">
        <v>260</v>
      </c>
      <c r="O598" s="47" t="s">
        <v>247</v>
      </c>
      <c r="P598" s="48" t="s">
        <v>323</v>
      </c>
      <c r="Q598" s="48"/>
      <c r="R598" s="79">
        <v>42000000</v>
      </c>
      <c r="S598" s="79">
        <v>0</v>
      </c>
      <c r="T598" s="79">
        <v>0</v>
      </c>
      <c r="U598" s="79">
        <v>42000000</v>
      </c>
      <c r="V598" s="79">
        <v>0</v>
      </c>
      <c r="W598" s="79">
        <v>20462300</v>
      </c>
      <c r="X598" s="79">
        <v>21537700</v>
      </c>
      <c r="Y598" s="79">
        <v>20462300</v>
      </c>
      <c r="Z598" s="79">
        <v>20462300</v>
      </c>
      <c r="AA598" s="79">
        <v>20462300</v>
      </c>
      <c r="AB598" s="79">
        <v>20462300</v>
      </c>
    </row>
    <row r="599" spans="1:28" ht="15" customHeight="1">
      <c r="A599" s="47" t="s">
        <v>415</v>
      </c>
      <c r="B599" s="48" t="s">
        <v>416</v>
      </c>
      <c r="C599" s="49" t="s">
        <v>324</v>
      </c>
      <c r="D599" s="47" t="s">
        <v>244</v>
      </c>
      <c r="E599" s="47" t="s">
        <v>245</v>
      </c>
      <c r="F599" s="47" t="s">
        <v>245</v>
      </c>
      <c r="G599" s="47" t="s">
        <v>249</v>
      </c>
      <c r="H599" s="47" t="s">
        <v>304</v>
      </c>
      <c r="I599" s="47"/>
      <c r="J599" s="47"/>
      <c r="K599" s="47"/>
      <c r="L599" s="47"/>
      <c r="M599" s="47" t="s">
        <v>246</v>
      </c>
      <c r="N599" s="47" t="s">
        <v>260</v>
      </c>
      <c r="O599" s="47" t="s">
        <v>247</v>
      </c>
      <c r="P599" s="48" t="s">
        <v>325</v>
      </c>
      <c r="Q599" s="48"/>
      <c r="R599" s="79">
        <v>6000000</v>
      </c>
      <c r="S599" s="79">
        <v>18000000</v>
      </c>
      <c r="T599" s="79">
        <v>0</v>
      </c>
      <c r="U599" s="79">
        <v>24000000</v>
      </c>
      <c r="V599" s="79">
        <v>0</v>
      </c>
      <c r="W599" s="79">
        <v>13646600</v>
      </c>
      <c r="X599" s="79">
        <v>10353400</v>
      </c>
      <c r="Y599" s="79">
        <v>13646600</v>
      </c>
      <c r="Z599" s="79">
        <v>13646600</v>
      </c>
      <c r="AA599" s="79">
        <v>13646600</v>
      </c>
      <c r="AB599" s="79">
        <v>13646600</v>
      </c>
    </row>
    <row r="600" spans="1:28" ht="15" customHeight="1">
      <c r="A600" s="47" t="s">
        <v>415</v>
      </c>
      <c r="B600" s="48" t="s">
        <v>416</v>
      </c>
      <c r="C600" s="49" t="s">
        <v>326</v>
      </c>
      <c r="D600" s="47" t="s">
        <v>244</v>
      </c>
      <c r="E600" s="47" t="s">
        <v>245</v>
      </c>
      <c r="F600" s="47" t="s">
        <v>245</v>
      </c>
      <c r="G600" s="47" t="s">
        <v>249</v>
      </c>
      <c r="H600" s="47" t="s">
        <v>327</v>
      </c>
      <c r="I600" s="47"/>
      <c r="J600" s="47"/>
      <c r="K600" s="47"/>
      <c r="L600" s="47"/>
      <c r="M600" s="47" t="s">
        <v>246</v>
      </c>
      <c r="N600" s="47" t="s">
        <v>260</v>
      </c>
      <c r="O600" s="47" t="s">
        <v>247</v>
      </c>
      <c r="P600" s="48" t="s">
        <v>328</v>
      </c>
      <c r="Q600" s="48"/>
      <c r="R600" s="79">
        <v>6000000</v>
      </c>
      <c r="S600" s="79">
        <v>0</v>
      </c>
      <c r="T600" s="79">
        <v>6000000</v>
      </c>
      <c r="U600" s="79">
        <v>0</v>
      </c>
      <c r="V600" s="79">
        <v>0</v>
      </c>
      <c r="W600" s="79">
        <v>0</v>
      </c>
      <c r="X600" s="79">
        <v>0</v>
      </c>
      <c r="Y600" s="79">
        <v>0</v>
      </c>
      <c r="Z600" s="79">
        <v>0</v>
      </c>
      <c r="AA600" s="79">
        <v>0</v>
      </c>
      <c r="AB600" s="79">
        <v>0</v>
      </c>
    </row>
    <row r="601" spans="1:28" ht="15" customHeight="1">
      <c r="A601" s="47" t="s">
        <v>415</v>
      </c>
      <c r="B601" s="48" t="s">
        <v>416</v>
      </c>
      <c r="C601" s="49" t="s">
        <v>329</v>
      </c>
      <c r="D601" s="47" t="s">
        <v>244</v>
      </c>
      <c r="E601" s="47" t="s">
        <v>245</v>
      </c>
      <c r="F601" s="47" t="s">
        <v>245</v>
      </c>
      <c r="G601" s="47" t="s">
        <v>249</v>
      </c>
      <c r="H601" s="47" t="s">
        <v>307</v>
      </c>
      <c r="I601" s="47"/>
      <c r="J601" s="47"/>
      <c r="K601" s="47"/>
      <c r="L601" s="47"/>
      <c r="M601" s="47" t="s">
        <v>246</v>
      </c>
      <c r="N601" s="47" t="s">
        <v>260</v>
      </c>
      <c r="O601" s="47" t="s">
        <v>247</v>
      </c>
      <c r="P601" s="48" t="s">
        <v>330</v>
      </c>
      <c r="Q601" s="48"/>
      <c r="R601" s="79">
        <v>12000000</v>
      </c>
      <c r="S601" s="79">
        <v>0</v>
      </c>
      <c r="T601" s="79">
        <v>12000000</v>
      </c>
      <c r="U601" s="79">
        <v>0</v>
      </c>
      <c r="V601" s="79">
        <v>0</v>
      </c>
      <c r="W601" s="79">
        <v>0</v>
      </c>
      <c r="X601" s="79">
        <v>0</v>
      </c>
      <c r="Y601" s="79">
        <v>0</v>
      </c>
      <c r="Z601" s="79">
        <v>0</v>
      </c>
      <c r="AA601" s="79">
        <v>0</v>
      </c>
      <c r="AB601" s="79">
        <v>0</v>
      </c>
    </row>
    <row r="602" spans="1:28" ht="15" customHeight="1">
      <c r="A602" s="47" t="s">
        <v>415</v>
      </c>
      <c r="B602" s="48" t="s">
        <v>416</v>
      </c>
      <c r="C602" s="49" t="s">
        <v>331</v>
      </c>
      <c r="D602" s="47" t="s">
        <v>244</v>
      </c>
      <c r="E602" s="47" t="s">
        <v>245</v>
      </c>
      <c r="F602" s="47" t="s">
        <v>245</v>
      </c>
      <c r="G602" s="47" t="s">
        <v>251</v>
      </c>
      <c r="H602" s="47" t="s">
        <v>261</v>
      </c>
      <c r="I602" s="47" t="s">
        <v>261</v>
      </c>
      <c r="J602" s="47"/>
      <c r="K602" s="47"/>
      <c r="L602" s="47"/>
      <c r="M602" s="47" t="s">
        <v>246</v>
      </c>
      <c r="N602" s="47" t="s">
        <v>260</v>
      </c>
      <c r="O602" s="47" t="s">
        <v>247</v>
      </c>
      <c r="P602" s="48" t="s">
        <v>332</v>
      </c>
      <c r="Q602" s="48"/>
      <c r="R602" s="79">
        <v>71000000</v>
      </c>
      <c r="S602" s="79">
        <v>0</v>
      </c>
      <c r="T602" s="79">
        <v>0</v>
      </c>
      <c r="U602" s="79">
        <v>71000000</v>
      </c>
      <c r="V602" s="79">
        <v>0</v>
      </c>
      <c r="W602" s="79">
        <v>33893814</v>
      </c>
      <c r="X602" s="79">
        <v>37106186</v>
      </c>
      <c r="Y602" s="79">
        <v>33893814</v>
      </c>
      <c r="Z602" s="79">
        <v>33893814</v>
      </c>
      <c r="AA602" s="79">
        <v>33893814</v>
      </c>
      <c r="AB602" s="79">
        <v>33893814</v>
      </c>
    </row>
    <row r="603" spans="1:28" ht="15" customHeight="1">
      <c r="A603" s="47" t="s">
        <v>415</v>
      </c>
      <c r="B603" s="48" t="s">
        <v>416</v>
      </c>
      <c r="C603" s="49" t="s">
        <v>358</v>
      </c>
      <c r="D603" s="47" t="s">
        <v>244</v>
      </c>
      <c r="E603" s="47" t="s">
        <v>245</v>
      </c>
      <c r="F603" s="47" t="s">
        <v>245</v>
      </c>
      <c r="G603" s="47" t="s">
        <v>251</v>
      </c>
      <c r="H603" s="47" t="s">
        <v>261</v>
      </c>
      <c r="I603" s="47" t="s">
        <v>263</v>
      </c>
      <c r="J603" s="47"/>
      <c r="K603" s="47"/>
      <c r="L603" s="47"/>
      <c r="M603" s="47" t="s">
        <v>246</v>
      </c>
      <c r="N603" s="47" t="s">
        <v>260</v>
      </c>
      <c r="O603" s="47" t="s">
        <v>247</v>
      </c>
      <c r="P603" s="48" t="s">
        <v>359</v>
      </c>
      <c r="Q603" s="48"/>
      <c r="R603" s="79">
        <v>0</v>
      </c>
      <c r="S603" s="79">
        <v>2650000</v>
      </c>
      <c r="T603" s="79">
        <v>0</v>
      </c>
      <c r="U603" s="79">
        <v>2650000</v>
      </c>
      <c r="V603" s="79">
        <v>0</v>
      </c>
      <c r="W603" s="79">
        <v>2158782</v>
      </c>
      <c r="X603" s="79">
        <v>491218</v>
      </c>
      <c r="Y603" s="79">
        <v>2158782</v>
      </c>
      <c r="Z603" s="79">
        <v>2158782</v>
      </c>
      <c r="AA603" s="79">
        <v>2158782</v>
      </c>
      <c r="AB603" s="79">
        <v>2158782</v>
      </c>
    </row>
    <row r="604" spans="1:28" ht="15" customHeight="1">
      <c r="A604" s="47" t="s">
        <v>415</v>
      </c>
      <c r="B604" s="48" t="s">
        <v>416</v>
      </c>
      <c r="C604" s="49" t="s">
        <v>333</v>
      </c>
      <c r="D604" s="47" t="s">
        <v>244</v>
      </c>
      <c r="E604" s="47" t="s">
        <v>245</v>
      </c>
      <c r="F604" s="47" t="s">
        <v>245</v>
      </c>
      <c r="G604" s="47" t="s">
        <v>251</v>
      </c>
      <c r="H604" s="47" t="s">
        <v>261</v>
      </c>
      <c r="I604" s="47" t="s">
        <v>334</v>
      </c>
      <c r="J604" s="47"/>
      <c r="K604" s="47"/>
      <c r="L604" s="47"/>
      <c r="M604" s="47" t="s">
        <v>246</v>
      </c>
      <c r="N604" s="47" t="s">
        <v>260</v>
      </c>
      <c r="O604" s="47" t="s">
        <v>247</v>
      </c>
      <c r="P604" s="48" t="s">
        <v>335</v>
      </c>
      <c r="Q604" s="48"/>
      <c r="R604" s="79">
        <v>6000000</v>
      </c>
      <c r="S604" s="79">
        <v>0</v>
      </c>
      <c r="T604" s="79">
        <v>0</v>
      </c>
      <c r="U604" s="79">
        <v>6000000</v>
      </c>
      <c r="V604" s="79">
        <v>0</v>
      </c>
      <c r="W604" s="79">
        <v>2843710</v>
      </c>
      <c r="X604" s="79">
        <v>3156290</v>
      </c>
      <c r="Y604" s="79">
        <v>2843710</v>
      </c>
      <c r="Z604" s="79">
        <v>2843710</v>
      </c>
      <c r="AA604" s="79">
        <v>2843710</v>
      </c>
      <c r="AB604" s="79">
        <v>2843710</v>
      </c>
    </row>
    <row r="605" spans="1:28" ht="15" customHeight="1">
      <c r="A605" s="47" t="s">
        <v>415</v>
      </c>
      <c r="B605" s="48" t="s">
        <v>416</v>
      </c>
      <c r="C605" s="49" t="s">
        <v>338</v>
      </c>
      <c r="D605" s="47" t="s">
        <v>244</v>
      </c>
      <c r="E605" s="47" t="s">
        <v>249</v>
      </c>
      <c r="F605" s="47" t="s">
        <v>249</v>
      </c>
      <c r="G605" s="47" t="s">
        <v>249</v>
      </c>
      <c r="H605" s="47" t="s">
        <v>301</v>
      </c>
      <c r="I605" s="47" t="s">
        <v>295</v>
      </c>
      <c r="J605" s="47"/>
      <c r="K605" s="47"/>
      <c r="L605" s="47"/>
      <c r="M605" s="47" t="s">
        <v>253</v>
      </c>
      <c r="N605" s="47" t="s">
        <v>68</v>
      </c>
      <c r="O605" s="47" t="s">
        <v>247</v>
      </c>
      <c r="P605" s="48" t="s">
        <v>339</v>
      </c>
      <c r="Q605" s="48"/>
      <c r="R605" s="79">
        <v>0</v>
      </c>
      <c r="S605" s="79">
        <v>2229500</v>
      </c>
      <c r="T605" s="79">
        <v>0</v>
      </c>
      <c r="U605" s="79">
        <v>2229500</v>
      </c>
      <c r="V605" s="79">
        <v>0</v>
      </c>
      <c r="W605" s="79">
        <v>2169500</v>
      </c>
      <c r="X605" s="79">
        <v>60000</v>
      </c>
      <c r="Y605" s="79">
        <v>1169500</v>
      </c>
      <c r="Z605" s="79">
        <v>1169500</v>
      </c>
      <c r="AA605" s="79">
        <v>1169500</v>
      </c>
      <c r="AB605" s="79">
        <v>1169500</v>
      </c>
    </row>
    <row r="606" spans="1:28" ht="15" customHeight="1">
      <c r="A606" s="47" t="s">
        <v>415</v>
      </c>
      <c r="B606" s="48" t="s">
        <v>416</v>
      </c>
      <c r="C606" s="49" t="s">
        <v>340</v>
      </c>
      <c r="D606" s="47" t="s">
        <v>244</v>
      </c>
      <c r="E606" s="47" t="s">
        <v>249</v>
      </c>
      <c r="F606" s="47" t="s">
        <v>249</v>
      </c>
      <c r="G606" s="47" t="s">
        <v>249</v>
      </c>
      <c r="H606" s="47" t="s">
        <v>301</v>
      </c>
      <c r="I606" s="47" t="s">
        <v>307</v>
      </c>
      <c r="J606" s="47"/>
      <c r="K606" s="47"/>
      <c r="L606" s="47"/>
      <c r="M606" s="47" t="s">
        <v>246</v>
      </c>
      <c r="N606" s="47" t="s">
        <v>260</v>
      </c>
      <c r="O606" s="47" t="s">
        <v>247</v>
      </c>
      <c r="P606" s="48" t="s">
        <v>341</v>
      </c>
      <c r="Q606" s="48"/>
      <c r="R606" s="79">
        <v>30500000</v>
      </c>
      <c r="S606" s="79">
        <v>0</v>
      </c>
      <c r="T606" s="79">
        <v>0</v>
      </c>
      <c r="U606" s="79">
        <v>30500000</v>
      </c>
      <c r="V606" s="79">
        <v>0</v>
      </c>
      <c r="W606" s="79">
        <v>30500000</v>
      </c>
      <c r="X606" s="79">
        <v>0</v>
      </c>
      <c r="Y606" s="79">
        <v>24387339</v>
      </c>
      <c r="Z606" s="79">
        <v>24387339</v>
      </c>
      <c r="AA606" s="79">
        <v>24387339</v>
      </c>
      <c r="AB606" s="79">
        <v>24387339</v>
      </c>
    </row>
    <row r="607" spans="1:28" ht="15" customHeight="1">
      <c r="A607" s="47" t="s">
        <v>415</v>
      </c>
      <c r="B607" s="48" t="s">
        <v>416</v>
      </c>
      <c r="C607" s="49" t="s">
        <v>382</v>
      </c>
      <c r="D607" s="47" t="s">
        <v>244</v>
      </c>
      <c r="E607" s="47" t="s">
        <v>249</v>
      </c>
      <c r="F607" s="47" t="s">
        <v>249</v>
      </c>
      <c r="G607" s="47" t="s">
        <v>249</v>
      </c>
      <c r="H607" s="47" t="s">
        <v>304</v>
      </c>
      <c r="I607" s="47" t="s">
        <v>261</v>
      </c>
      <c r="J607" s="47"/>
      <c r="K607" s="47"/>
      <c r="L607" s="47"/>
      <c r="M607" s="47" t="s">
        <v>246</v>
      </c>
      <c r="N607" s="47" t="s">
        <v>260</v>
      </c>
      <c r="O607" s="47" t="s">
        <v>247</v>
      </c>
      <c r="P607" s="48" t="s">
        <v>383</v>
      </c>
      <c r="Q607" s="48"/>
      <c r="R607" s="79">
        <v>0</v>
      </c>
      <c r="S607" s="79">
        <v>4145.6499999999996</v>
      </c>
      <c r="T607" s="79">
        <v>0</v>
      </c>
      <c r="U607" s="79">
        <v>4145.6499999999996</v>
      </c>
      <c r="V607" s="79">
        <v>0</v>
      </c>
      <c r="W607" s="79">
        <v>4145.6499999999996</v>
      </c>
      <c r="X607" s="79">
        <v>0</v>
      </c>
      <c r="Y607" s="79">
        <v>4145.6499999999996</v>
      </c>
      <c r="Z607" s="79">
        <v>4145.6499999999996</v>
      </c>
      <c r="AA607" s="79">
        <v>4145.6499999999996</v>
      </c>
      <c r="AB607" s="79">
        <v>4145.6499999999996</v>
      </c>
    </row>
    <row r="608" spans="1:28" ht="15" customHeight="1">
      <c r="A608" s="47" t="s">
        <v>415</v>
      </c>
      <c r="B608" s="48" t="s">
        <v>416</v>
      </c>
      <c r="C608" s="49" t="s">
        <v>382</v>
      </c>
      <c r="D608" s="47" t="s">
        <v>244</v>
      </c>
      <c r="E608" s="47" t="s">
        <v>249</v>
      </c>
      <c r="F608" s="47" t="s">
        <v>249</v>
      </c>
      <c r="G608" s="47" t="s">
        <v>249</v>
      </c>
      <c r="H608" s="47" t="s">
        <v>304</v>
      </c>
      <c r="I608" s="47" t="s">
        <v>261</v>
      </c>
      <c r="J608" s="47"/>
      <c r="K608" s="47"/>
      <c r="L608" s="47"/>
      <c r="M608" s="47" t="s">
        <v>253</v>
      </c>
      <c r="N608" s="47" t="s">
        <v>68</v>
      </c>
      <c r="O608" s="47" t="s">
        <v>247</v>
      </c>
      <c r="P608" s="48" t="s">
        <v>383</v>
      </c>
      <c r="Q608" s="48"/>
      <c r="R608" s="79">
        <v>0</v>
      </c>
      <c r="S608" s="79">
        <v>15804</v>
      </c>
      <c r="T608" s="79">
        <v>0</v>
      </c>
      <c r="U608" s="79">
        <v>15804</v>
      </c>
      <c r="V608" s="79">
        <v>0</v>
      </c>
      <c r="W608" s="79">
        <v>15804</v>
      </c>
      <c r="X608" s="79">
        <v>0</v>
      </c>
      <c r="Y608" s="79">
        <v>15804</v>
      </c>
      <c r="Z608" s="79">
        <v>15804</v>
      </c>
      <c r="AA608" s="79">
        <v>15804</v>
      </c>
      <c r="AB608" s="79">
        <v>15804</v>
      </c>
    </row>
    <row r="609" spans="1:28" ht="15" customHeight="1">
      <c r="A609" s="47" t="s">
        <v>415</v>
      </c>
      <c r="B609" s="48" t="s">
        <v>416</v>
      </c>
      <c r="C609" s="49" t="s">
        <v>360</v>
      </c>
      <c r="D609" s="47" t="s">
        <v>244</v>
      </c>
      <c r="E609" s="47" t="s">
        <v>249</v>
      </c>
      <c r="F609" s="47" t="s">
        <v>249</v>
      </c>
      <c r="G609" s="47" t="s">
        <v>249</v>
      </c>
      <c r="H609" s="47" t="s">
        <v>304</v>
      </c>
      <c r="I609" s="47" t="s">
        <v>263</v>
      </c>
      <c r="J609" s="47"/>
      <c r="K609" s="47"/>
      <c r="L609" s="47"/>
      <c r="M609" s="47" t="s">
        <v>246</v>
      </c>
      <c r="N609" s="47" t="s">
        <v>260</v>
      </c>
      <c r="O609" s="47" t="s">
        <v>247</v>
      </c>
      <c r="P609" s="48" t="s">
        <v>361</v>
      </c>
      <c r="Q609" s="48"/>
      <c r="R609" s="79">
        <v>0</v>
      </c>
      <c r="S609" s="79">
        <v>35306665</v>
      </c>
      <c r="T609" s="79">
        <v>0</v>
      </c>
      <c r="U609" s="79">
        <v>35306665</v>
      </c>
      <c r="V609" s="79">
        <v>0</v>
      </c>
      <c r="W609" s="79">
        <v>35306665</v>
      </c>
      <c r="X609" s="79">
        <v>0</v>
      </c>
      <c r="Y609" s="79">
        <v>35306665</v>
      </c>
      <c r="Z609" s="79">
        <v>15146674</v>
      </c>
      <c r="AA609" s="79">
        <v>15146674</v>
      </c>
      <c r="AB609" s="79">
        <v>15146674</v>
      </c>
    </row>
    <row r="610" spans="1:28" ht="15" customHeight="1">
      <c r="A610" s="47" t="s">
        <v>415</v>
      </c>
      <c r="B610" s="48" t="s">
        <v>416</v>
      </c>
      <c r="C610" s="49" t="s">
        <v>342</v>
      </c>
      <c r="D610" s="47" t="s">
        <v>244</v>
      </c>
      <c r="E610" s="47" t="s">
        <v>249</v>
      </c>
      <c r="F610" s="47" t="s">
        <v>249</v>
      </c>
      <c r="G610" s="47" t="s">
        <v>249</v>
      </c>
      <c r="H610" s="47" t="s">
        <v>327</v>
      </c>
      <c r="I610" s="47" t="s">
        <v>295</v>
      </c>
      <c r="J610" s="47"/>
      <c r="K610" s="47"/>
      <c r="L610" s="47"/>
      <c r="M610" s="47" t="s">
        <v>246</v>
      </c>
      <c r="N610" s="47" t="s">
        <v>260</v>
      </c>
      <c r="O610" s="47" t="s">
        <v>247</v>
      </c>
      <c r="P610" s="48" t="s">
        <v>343</v>
      </c>
      <c r="Q610" s="48"/>
      <c r="R610" s="79">
        <v>2000000</v>
      </c>
      <c r="S610" s="79">
        <v>0</v>
      </c>
      <c r="T610" s="79">
        <v>0</v>
      </c>
      <c r="U610" s="79">
        <v>2000000</v>
      </c>
      <c r="V610" s="79">
        <v>0</v>
      </c>
      <c r="W610" s="79">
        <v>2000000</v>
      </c>
      <c r="X610" s="79">
        <v>0</v>
      </c>
      <c r="Y610" s="79">
        <v>1459806</v>
      </c>
      <c r="Z610" s="79">
        <v>1459806</v>
      </c>
      <c r="AA610" s="79">
        <v>1459806</v>
      </c>
      <c r="AB610" s="79">
        <v>1459806</v>
      </c>
    </row>
    <row r="611" spans="1:28" ht="15" customHeight="1">
      <c r="A611" s="47" t="s">
        <v>415</v>
      </c>
      <c r="B611" s="48" t="s">
        <v>416</v>
      </c>
      <c r="C611" s="49" t="s">
        <v>344</v>
      </c>
      <c r="D611" s="47" t="s">
        <v>244</v>
      </c>
      <c r="E611" s="47" t="s">
        <v>249</v>
      </c>
      <c r="F611" s="47" t="s">
        <v>249</v>
      </c>
      <c r="G611" s="47" t="s">
        <v>249</v>
      </c>
      <c r="H611" s="47" t="s">
        <v>307</v>
      </c>
      <c r="I611" s="47" t="s">
        <v>295</v>
      </c>
      <c r="J611" s="47"/>
      <c r="K611" s="47"/>
      <c r="L611" s="47"/>
      <c r="M611" s="47" t="s">
        <v>246</v>
      </c>
      <c r="N611" s="47" t="s">
        <v>260</v>
      </c>
      <c r="O611" s="47" t="s">
        <v>247</v>
      </c>
      <c r="P611" s="48" t="s">
        <v>345</v>
      </c>
      <c r="Q611" s="48"/>
      <c r="R611" s="79">
        <v>1200000</v>
      </c>
      <c r="S611" s="79">
        <v>1100000</v>
      </c>
      <c r="T611" s="79">
        <v>0</v>
      </c>
      <c r="U611" s="79">
        <v>2300000</v>
      </c>
      <c r="V611" s="79">
        <v>0</v>
      </c>
      <c r="W611" s="79">
        <v>2300000</v>
      </c>
      <c r="X611" s="79">
        <v>0</v>
      </c>
      <c r="Y611" s="79">
        <v>1435642</v>
      </c>
      <c r="Z611" s="79">
        <v>1435642</v>
      </c>
      <c r="AA611" s="79">
        <v>1435642</v>
      </c>
      <c r="AB611" s="79">
        <v>1435642</v>
      </c>
    </row>
    <row r="612" spans="1:28" ht="15" customHeight="1">
      <c r="A612" s="47" t="s">
        <v>415</v>
      </c>
      <c r="B612" s="48" t="s">
        <v>416</v>
      </c>
      <c r="C612" s="49" t="s">
        <v>346</v>
      </c>
      <c r="D612" s="47" t="s">
        <v>244</v>
      </c>
      <c r="E612" s="47" t="s">
        <v>249</v>
      </c>
      <c r="F612" s="47" t="s">
        <v>249</v>
      </c>
      <c r="G612" s="47" t="s">
        <v>249</v>
      </c>
      <c r="H612" s="47" t="s">
        <v>310</v>
      </c>
      <c r="I612" s="47"/>
      <c r="J612" s="47"/>
      <c r="K612" s="47"/>
      <c r="L612" s="47"/>
      <c r="M612" s="47" t="s">
        <v>246</v>
      </c>
      <c r="N612" s="47" t="s">
        <v>260</v>
      </c>
      <c r="O612" s="47" t="s">
        <v>247</v>
      </c>
      <c r="P612" s="48" t="s">
        <v>347</v>
      </c>
      <c r="Q612" s="48"/>
      <c r="R612" s="79">
        <v>0</v>
      </c>
      <c r="S612" s="79">
        <v>135773</v>
      </c>
      <c r="T612" s="79">
        <v>0</v>
      </c>
      <c r="U612" s="79">
        <v>135773</v>
      </c>
      <c r="V612" s="79">
        <v>0</v>
      </c>
      <c r="W612" s="79">
        <v>0</v>
      </c>
      <c r="X612" s="79">
        <v>135773</v>
      </c>
      <c r="Y612" s="79">
        <v>0</v>
      </c>
      <c r="Z612" s="79">
        <v>0</v>
      </c>
      <c r="AA612" s="79">
        <v>0</v>
      </c>
      <c r="AB612" s="79">
        <v>0</v>
      </c>
    </row>
    <row r="613" spans="1:28" ht="15" customHeight="1">
      <c r="A613" s="47" t="s">
        <v>415</v>
      </c>
      <c r="B613" s="48" t="s">
        <v>416</v>
      </c>
      <c r="C613" s="49" t="s">
        <v>346</v>
      </c>
      <c r="D613" s="47" t="s">
        <v>244</v>
      </c>
      <c r="E613" s="47" t="s">
        <v>249</v>
      </c>
      <c r="F613" s="47" t="s">
        <v>249</v>
      </c>
      <c r="G613" s="47" t="s">
        <v>249</v>
      </c>
      <c r="H613" s="47" t="s">
        <v>310</v>
      </c>
      <c r="I613" s="47"/>
      <c r="J613" s="47"/>
      <c r="K613" s="47"/>
      <c r="L613" s="47"/>
      <c r="M613" s="47" t="s">
        <v>253</v>
      </c>
      <c r="N613" s="47" t="s">
        <v>68</v>
      </c>
      <c r="O613" s="47" t="s">
        <v>247</v>
      </c>
      <c r="P613" s="48" t="s">
        <v>347</v>
      </c>
      <c r="Q613" s="48"/>
      <c r="R613" s="79">
        <v>0</v>
      </c>
      <c r="S613" s="79">
        <v>6678315</v>
      </c>
      <c r="T613" s="79">
        <v>0</v>
      </c>
      <c r="U613" s="79">
        <v>6678315</v>
      </c>
      <c r="V613" s="79">
        <v>0</v>
      </c>
      <c r="W613" s="79">
        <v>6678315</v>
      </c>
      <c r="X613" s="79">
        <v>0</v>
      </c>
      <c r="Y613" s="79">
        <v>6678315</v>
      </c>
      <c r="Z613" s="79">
        <v>6678315</v>
      </c>
      <c r="AA613" s="79">
        <v>6678315</v>
      </c>
      <c r="AB613" s="79">
        <v>6678315</v>
      </c>
    </row>
    <row r="614" spans="1:28" ht="15" customHeight="1">
      <c r="A614" s="47" t="s">
        <v>415</v>
      </c>
      <c r="B614" s="48" t="s">
        <v>416</v>
      </c>
      <c r="C614" s="49" t="s">
        <v>348</v>
      </c>
      <c r="D614" s="47" t="s">
        <v>244</v>
      </c>
      <c r="E614" s="47" t="s">
        <v>251</v>
      </c>
      <c r="F614" s="47" t="s">
        <v>257</v>
      </c>
      <c r="G614" s="47" t="s">
        <v>249</v>
      </c>
      <c r="H614" s="47" t="s">
        <v>258</v>
      </c>
      <c r="I614" s="47" t="s">
        <v>261</v>
      </c>
      <c r="J614" s="47"/>
      <c r="K614" s="47"/>
      <c r="L614" s="47"/>
      <c r="M614" s="47" t="s">
        <v>246</v>
      </c>
      <c r="N614" s="47" t="s">
        <v>260</v>
      </c>
      <c r="O614" s="47" t="s">
        <v>247</v>
      </c>
      <c r="P614" s="48" t="s">
        <v>349</v>
      </c>
      <c r="Q614" s="48"/>
      <c r="R614" s="79">
        <v>0</v>
      </c>
      <c r="S614" s="79">
        <v>8460000</v>
      </c>
      <c r="T614" s="79">
        <v>0</v>
      </c>
      <c r="U614" s="79">
        <v>8460000</v>
      </c>
      <c r="V614" s="79">
        <v>0</v>
      </c>
      <c r="W614" s="79">
        <v>6422414</v>
      </c>
      <c r="X614" s="79">
        <v>2037586</v>
      </c>
      <c r="Y614" s="79">
        <v>6422414</v>
      </c>
      <c r="Z614" s="79">
        <v>6331561</v>
      </c>
      <c r="AA614" s="79">
        <v>6331561</v>
      </c>
      <c r="AB614" s="79">
        <v>6331561</v>
      </c>
    </row>
    <row r="615" spans="1:28" ht="15" customHeight="1">
      <c r="A615" s="47" t="s">
        <v>415</v>
      </c>
      <c r="B615" s="48" t="s">
        <v>416</v>
      </c>
      <c r="C615" s="49" t="s">
        <v>350</v>
      </c>
      <c r="D615" s="47" t="s">
        <v>244</v>
      </c>
      <c r="E615" s="47" t="s">
        <v>265</v>
      </c>
      <c r="F615" s="47" t="s">
        <v>245</v>
      </c>
      <c r="G615" s="47" t="s">
        <v>249</v>
      </c>
      <c r="H615" s="47" t="s">
        <v>261</v>
      </c>
      <c r="I615" s="47"/>
      <c r="J615" s="47"/>
      <c r="K615" s="47"/>
      <c r="L615" s="47"/>
      <c r="M615" s="47" t="s">
        <v>246</v>
      </c>
      <c r="N615" s="47" t="s">
        <v>260</v>
      </c>
      <c r="O615" s="47" t="s">
        <v>247</v>
      </c>
      <c r="P615" s="48" t="s">
        <v>351</v>
      </c>
      <c r="Q615" s="48"/>
      <c r="R615" s="79">
        <v>0</v>
      </c>
      <c r="S615" s="79">
        <v>29635450</v>
      </c>
      <c r="T615" s="79">
        <v>0</v>
      </c>
      <c r="U615" s="79">
        <v>29635450</v>
      </c>
      <c r="V615" s="79">
        <v>0</v>
      </c>
      <c r="W615" s="79">
        <v>29635450</v>
      </c>
      <c r="X615" s="79">
        <v>0</v>
      </c>
      <c r="Y615" s="79">
        <v>29635450</v>
      </c>
      <c r="Z615" s="79">
        <v>29635450</v>
      </c>
      <c r="AA615" s="79">
        <v>29635450</v>
      </c>
      <c r="AB615" s="79">
        <v>29635450</v>
      </c>
    </row>
    <row r="616" spans="1:28" ht="15" customHeight="1">
      <c r="A616" s="47" t="s">
        <v>415</v>
      </c>
      <c r="B616" s="48" t="s">
        <v>416</v>
      </c>
      <c r="C616" s="49" t="s">
        <v>352</v>
      </c>
      <c r="D616" s="47" t="s">
        <v>244</v>
      </c>
      <c r="E616" s="47" t="s">
        <v>265</v>
      </c>
      <c r="F616" s="47" t="s">
        <v>245</v>
      </c>
      <c r="G616" s="47" t="s">
        <v>249</v>
      </c>
      <c r="H616" s="47" t="s">
        <v>334</v>
      </c>
      <c r="I616" s="47"/>
      <c r="J616" s="47"/>
      <c r="K616" s="47"/>
      <c r="L616" s="47"/>
      <c r="M616" s="47" t="s">
        <v>253</v>
      </c>
      <c r="N616" s="47" t="s">
        <v>68</v>
      </c>
      <c r="O616" s="47" t="s">
        <v>247</v>
      </c>
      <c r="P616" s="48" t="s">
        <v>353</v>
      </c>
      <c r="Q616" s="48"/>
      <c r="R616" s="79">
        <v>0</v>
      </c>
      <c r="S616" s="79">
        <v>6200000</v>
      </c>
      <c r="T616" s="79">
        <v>0</v>
      </c>
      <c r="U616" s="79">
        <v>6200000</v>
      </c>
      <c r="V616" s="79">
        <v>0</v>
      </c>
      <c r="W616" s="79">
        <v>6200000</v>
      </c>
      <c r="X616" s="79">
        <v>0</v>
      </c>
      <c r="Y616" s="79">
        <v>5829000</v>
      </c>
      <c r="Z616" s="79">
        <v>5829000</v>
      </c>
      <c r="AA616" s="79">
        <v>5829000</v>
      </c>
      <c r="AB616" s="79">
        <v>5829000</v>
      </c>
    </row>
    <row r="617" spans="1:28" ht="15" customHeight="1">
      <c r="A617" s="47" t="s">
        <v>417</v>
      </c>
      <c r="B617" s="48" t="s">
        <v>418</v>
      </c>
      <c r="C617" s="49" t="s">
        <v>292</v>
      </c>
      <c r="D617" s="47" t="s">
        <v>244</v>
      </c>
      <c r="E617" s="47" t="s">
        <v>245</v>
      </c>
      <c r="F617" s="47" t="s">
        <v>245</v>
      </c>
      <c r="G617" s="47" t="s">
        <v>245</v>
      </c>
      <c r="H617" s="47" t="s">
        <v>261</v>
      </c>
      <c r="I617" s="47" t="s">
        <v>261</v>
      </c>
      <c r="J617" s="47"/>
      <c r="K617" s="47"/>
      <c r="L617" s="47"/>
      <c r="M617" s="47" t="s">
        <v>246</v>
      </c>
      <c r="N617" s="47" t="s">
        <v>260</v>
      </c>
      <c r="O617" s="47" t="s">
        <v>247</v>
      </c>
      <c r="P617" s="48" t="s">
        <v>293</v>
      </c>
      <c r="Q617" s="48"/>
      <c r="R617" s="79">
        <v>0</v>
      </c>
      <c r="S617" s="79">
        <v>120010000</v>
      </c>
      <c r="T617" s="79">
        <v>0</v>
      </c>
      <c r="U617" s="79">
        <v>120010000</v>
      </c>
      <c r="V617" s="79">
        <v>0</v>
      </c>
      <c r="W617" s="79">
        <v>21354946</v>
      </c>
      <c r="X617" s="79">
        <v>98655054</v>
      </c>
      <c r="Y617" s="79">
        <v>21354946</v>
      </c>
      <c r="Z617" s="79">
        <v>0</v>
      </c>
      <c r="AA617" s="79">
        <v>0</v>
      </c>
      <c r="AB617" s="79">
        <v>0</v>
      </c>
    </row>
    <row r="618" spans="1:28" ht="15" customHeight="1">
      <c r="A618" s="47" t="s">
        <v>417</v>
      </c>
      <c r="B618" s="48" t="s">
        <v>418</v>
      </c>
      <c r="C618" s="49" t="s">
        <v>294</v>
      </c>
      <c r="D618" s="47" t="s">
        <v>244</v>
      </c>
      <c r="E618" s="47" t="s">
        <v>245</v>
      </c>
      <c r="F618" s="47" t="s">
        <v>245</v>
      </c>
      <c r="G618" s="47" t="s">
        <v>245</v>
      </c>
      <c r="H618" s="47" t="s">
        <v>261</v>
      </c>
      <c r="I618" s="47" t="s">
        <v>295</v>
      </c>
      <c r="J618" s="47"/>
      <c r="K618" s="47"/>
      <c r="L618" s="47"/>
      <c r="M618" s="47" t="s">
        <v>246</v>
      </c>
      <c r="N618" s="47" t="s">
        <v>260</v>
      </c>
      <c r="O618" s="47" t="s">
        <v>247</v>
      </c>
      <c r="P618" s="48" t="s">
        <v>296</v>
      </c>
      <c r="Q618" s="48"/>
      <c r="R618" s="79">
        <v>0</v>
      </c>
      <c r="S618" s="79">
        <v>1200000</v>
      </c>
      <c r="T618" s="79">
        <v>0</v>
      </c>
      <c r="U618" s="79">
        <v>1200000</v>
      </c>
      <c r="V618" s="79">
        <v>0</v>
      </c>
      <c r="W618" s="79">
        <v>147619</v>
      </c>
      <c r="X618" s="79">
        <v>1052381</v>
      </c>
      <c r="Y618" s="79">
        <v>147619</v>
      </c>
      <c r="Z618" s="79">
        <v>0</v>
      </c>
      <c r="AA618" s="79">
        <v>0</v>
      </c>
      <c r="AB618" s="79">
        <v>0</v>
      </c>
    </row>
    <row r="619" spans="1:28" ht="15" customHeight="1">
      <c r="A619" s="47" t="s">
        <v>417</v>
      </c>
      <c r="B619" s="48" t="s">
        <v>418</v>
      </c>
      <c r="C619" s="49" t="s">
        <v>303</v>
      </c>
      <c r="D619" s="47" t="s">
        <v>244</v>
      </c>
      <c r="E619" s="47" t="s">
        <v>245</v>
      </c>
      <c r="F619" s="47" t="s">
        <v>245</v>
      </c>
      <c r="G619" s="47" t="s">
        <v>245</v>
      </c>
      <c r="H619" s="47" t="s">
        <v>261</v>
      </c>
      <c r="I619" s="47" t="s">
        <v>304</v>
      </c>
      <c r="J619" s="47"/>
      <c r="K619" s="47"/>
      <c r="L619" s="47"/>
      <c r="M619" s="47" t="s">
        <v>246</v>
      </c>
      <c r="N619" s="47" t="s">
        <v>260</v>
      </c>
      <c r="O619" s="47" t="s">
        <v>247</v>
      </c>
      <c r="P619" s="48" t="s">
        <v>305</v>
      </c>
      <c r="Q619" s="48"/>
      <c r="R619" s="79">
        <v>0</v>
      </c>
      <c r="S619" s="79">
        <v>13200000</v>
      </c>
      <c r="T619" s="79">
        <v>0</v>
      </c>
      <c r="U619" s="79">
        <v>13200000</v>
      </c>
      <c r="V619" s="79">
        <v>0</v>
      </c>
      <c r="W619" s="79">
        <v>1699304</v>
      </c>
      <c r="X619" s="79">
        <v>11500696</v>
      </c>
      <c r="Y619" s="79">
        <v>1699304</v>
      </c>
      <c r="Z619" s="79">
        <v>0</v>
      </c>
      <c r="AA619" s="79">
        <v>0</v>
      </c>
      <c r="AB619" s="79">
        <v>0</v>
      </c>
    </row>
    <row r="620" spans="1:28" ht="15" customHeight="1">
      <c r="A620" s="47" t="s">
        <v>417</v>
      </c>
      <c r="B620" s="48" t="s">
        <v>418</v>
      </c>
      <c r="C620" s="49" t="s">
        <v>306</v>
      </c>
      <c r="D620" s="47" t="s">
        <v>244</v>
      </c>
      <c r="E620" s="47" t="s">
        <v>245</v>
      </c>
      <c r="F620" s="47" t="s">
        <v>245</v>
      </c>
      <c r="G620" s="47" t="s">
        <v>245</v>
      </c>
      <c r="H620" s="47" t="s">
        <v>261</v>
      </c>
      <c r="I620" s="47" t="s">
        <v>307</v>
      </c>
      <c r="J620" s="47"/>
      <c r="K620" s="47"/>
      <c r="L620" s="47"/>
      <c r="M620" s="47" t="s">
        <v>246</v>
      </c>
      <c r="N620" s="47" t="s">
        <v>260</v>
      </c>
      <c r="O620" s="47" t="s">
        <v>247</v>
      </c>
      <c r="P620" s="48" t="s">
        <v>308</v>
      </c>
      <c r="Q620" s="48"/>
      <c r="R620" s="79">
        <v>0</v>
      </c>
      <c r="S620" s="79">
        <v>32000000</v>
      </c>
      <c r="T620" s="79">
        <v>0</v>
      </c>
      <c r="U620" s="79">
        <v>32000000</v>
      </c>
      <c r="V620" s="79">
        <v>0</v>
      </c>
      <c r="W620" s="79">
        <v>0</v>
      </c>
      <c r="X620" s="79">
        <v>32000000</v>
      </c>
      <c r="Y620" s="79">
        <v>0</v>
      </c>
      <c r="Z620" s="79">
        <v>0</v>
      </c>
      <c r="AA620" s="79">
        <v>0</v>
      </c>
      <c r="AB620" s="79">
        <v>0</v>
      </c>
    </row>
    <row r="621" spans="1:28" ht="15" customHeight="1">
      <c r="A621" s="47" t="s">
        <v>417</v>
      </c>
      <c r="B621" s="48" t="s">
        <v>418</v>
      </c>
      <c r="C621" s="49" t="s">
        <v>309</v>
      </c>
      <c r="D621" s="47" t="s">
        <v>244</v>
      </c>
      <c r="E621" s="47" t="s">
        <v>245</v>
      </c>
      <c r="F621" s="47" t="s">
        <v>245</v>
      </c>
      <c r="G621" s="47" t="s">
        <v>245</v>
      </c>
      <c r="H621" s="47" t="s">
        <v>261</v>
      </c>
      <c r="I621" s="47" t="s">
        <v>310</v>
      </c>
      <c r="J621" s="47"/>
      <c r="K621" s="47"/>
      <c r="L621" s="47"/>
      <c r="M621" s="47" t="s">
        <v>246</v>
      </c>
      <c r="N621" s="47" t="s">
        <v>260</v>
      </c>
      <c r="O621" s="47" t="s">
        <v>247</v>
      </c>
      <c r="P621" s="48" t="s">
        <v>311</v>
      </c>
      <c r="Q621" s="48"/>
      <c r="R621" s="79">
        <v>0</v>
      </c>
      <c r="S621" s="79">
        <v>1500000</v>
      </c>
      <c r="T621" s="79">
        <v>0</v>
      </c>
      <c r="U621" s="79">
        <v>1500000</v>
      </c>
      <c r="V621" s="79">
        <v>0</v>
      </c>
      <c r="W621" s="79">
        <v>91604</v>
      </c>
      <c r="X621" s="79">
        <v>1408396</v>
      </c>
      <c r="Y621" s="79">
        <v>91604</v>
      </c>
      <c r="Z621" s="79">
        <v>0</v>
      </c>
      <c r="AA621" s="79">
        <v>0</v>
      </c>
      <c r="AB621" s="79">
        <v>0</v>
      </c>
    </row>
    <row r="622" spans="1:28" ht="15" customHeight="1">
      <c r="A622" s="47" t="s">
        <v>417</v>
      </c>
      <c r="B622" s="48" t="s">
        <v>418</v>
      </c>
      <c r="C622" s="49" t="s">
        <v>312</v>
      </c>
      <c r="D622" s="47" t="s">
        <v>244</v>
      </c>
      <c r="E622" s="47" t="s">
        <v>245</v>
      </c>
      <c r="F622" s="47" t="s">
        <v>245</v>
      </c>
      <c r="G622" s="47" t="s">
        <v>245</v>
      </c>
      <c r="H622" s="47" t="s">
        <v>261</v>
      </c>
      <c r="I622" s="47" t="s">
        <v>258</v>
      </c>
      <c r="J622" s="47"/>
      <c r="K622" s="47"/>
      <c r="L622" s="47"/>
      <c r="M622" s="47" t="s">
        <v>246</v>
      </c>
      <c r="N622" s="47" t="s">
        <v>260</v>
      </c>
      <c r="O622" s="47" t="s">
        <v>247</v>
      </c>
      <c r="P622" s="48" t="s">
        <v>313</v>
      </c>
      <c r="Q622" s="48"/>
      <c r="R622" s="79">
        <v>0</v>
      </c>
      <c r="S622" s="79">
        <v>2200000</v>
      </c>
      <c r="T622" s="79">
        <v>0</v>
      </c>
      <c r="U622" s="79">
        <v>2200000</v>
      </c>
      <c r="V622" s="79">
        <v>0</v>
      </c>
      <c r="W622" s="79">
        <v>237747</v>
      </c>
      <c r="X622" s="79">
        <v>1962253</v>
      </c>
      <c r="Y622" s="79">
        <v>237747</v>
      </c>
      <c r="Z622" s="79">
        <v>0</v>
      </c>
      <c r="AA622" s="79">
        <v>0</v>
      </c>
      <c r="AB622" s="79">
        <v>0</v>
      </c>
    </row>
    <row r="623" spans="1:28" ht="15" customHeight="1">
      <c r="A623" s="47" t="s">
        <v>417</v>
      </c>
      <c r="B623" s="48" t="s">
        <v>418</v>
      </c>
      <c r="C623" s="49" t="s">
        <v>314</v>
      </c>
      <c r="D623" s="47" t="s">
        <v>244</v>
      </c>
      <c r="E623" s="47" t="s">
        <v>245</v>
      </c>
      <c r="F623" s="47" t="s">
        <v>245</v>
      </c>
      <c r="G623" s="47" t="s">
        <v>249</v>
      </c>
      <c r="H623" s="47" t="s">
        <v>261</v>
      </c>
      <c r="I623" s="47"/>
      <c r="J623" s="47"/>
      <c r="K623" s="47"/>
      <c r="L623" s="47"/>
      <c r="M623" s="47" t="s">
        <v>246</v>
      </c>
      <c r="N623" s="47" t="s">
        <v>260</v>
      </c>
      <c r="O623" s="47" t="s">
        <v>247</v>
      </c>
      <c r="P623" s="48" t="s">
        <v>315</v>
      </c>
      <c r="Q623" s="48"/>
      <c r="R623" s="79">
        <v>0</v>
      </c>
      <c r="S623" s="79">
        <v>5000000</v>
      </c>
      <c r="T623" s="79">
        <v>0</v>
      </c>
      <c r="U623" s="79">
        <v>5000000</v>
      </c>
      <c r="V623" s="79">
        <v>0</v>
      </c>
      <c r="W623" s="79">
        <v>4902000</v>
      </c>
      <c r="X623" s="79">
        <v>98000</v>
      </c>
      <c r="Y623" s="79">
        <v>0</v>
      </c>
      <c r="Z623" s="79">
        <v>0</v>
      </c>
      <c r="AA623" s="79">
        <v>0</v>
      </c>
      <c r="AB623" s="79">
        <v>0</v>
      </c>
    </row>
    <row r="624" spans="1:28" ht="15" customHeight="1">
      <c r="A624" s="47" t="s">
        <v>417</v>
      </c>
      <c r="B624" s="48" t="s">
        <v>418</v>
      </c>
      <c r="C624" s="49" t="s">
        <v>316</v>
      </c>
      <c r="D624" s="47" t="s">
        <v>244</v>
      </c>
      <c r="E624" s="47" t="s">
        <v>245</v>
      </c>
      <c r="F624" s="47" t="s">
        <v>245</v>
      </c>
      <c r="G624" s="47" t="s">
        <v>249</v>
      </c>
      <c r="H624" s="47" t="s">
        <v>263</v>
      </c>
      <c r="I624" s="47"/>
      <c r="J624" s="47"/>
      <c r="K624" s="47"/>
      <c r="L624" s="47"/>
      <c r="M624" s="47" t="s">
        <v>246</v>
      </c>
      <c r="N624" s="47" t="s">
        <v>260</v>
      </c>
      <c r="O624" s="47" t="s">
        <v>247</v>
      </c>
      <c r="P624" s="48" t="s">
        <v>317</v>
      </c>
      <c r="Q624" s="48"/>
      <c r="R624" s="79">
        <v>0</v>
      </c>
      <c r="S624" s="79">
        <v>5000000</v>
      </c>
      <c r="T624" s="79">
        <v>0</v>
      </c>
      <c r="U624" s="79">
        <v>5000000</v>
      </c>
      <c r="V624" s="79">
        <v>0</v>
      </c>
      <c r="W624" s="79">
        <v>4055800</v>
      </c>
      <c r="X624" s="79">
        <v>944200</v>
      </c>
      <c r="Y624" s="79">
        <v>0</v>
      </c>
      <c r="Z624" s="79">
        <v>0</v>
      </c>
      <c r="AA624" s="79">
        <v>0</v>
      </c>
      <c r="AB624" s="79">
        <v>0</v>
      </c>
    </row>
    <row r="625" spans="1:28" ht="15" customHeight="1">
      <c r="A625" s="47" t="s">
        <v>417</v>
      </c>
      <c r="B625" s="48" t="s">
        <v>418</v>
      </c>
      <c r="C625" s="49" t="s">
        <v>318</v>
      </c>
      <c r="D625" s="47" t="s">
        <v>244</v>
      </c>
      <c r="E625" s="47" t="s">
        <v>245</v>
      </c>
      <c r="F625" s="47" t="s">
        <v>245</v>
      </c>
      <c r="G625" s="47" t="s">
        <v>249</v>
      </c>
      <c r="H625" s="47" t="s">
        <v>295</v>
      </c>
      <c r="I625" s="47"/>
      <c r="J625" s="47"/>
      <c r="K625" s="47"/>
      <c r="L625" s="47"/>
      <c r="M625" s="47" t="s">
        <v>246</v>
      </c>
      <c r="N625" s="47" t="s">
        <v>260</v>
      </c>
      <c r="O625" s="47" t="s">
        <v>247</v>
      </c>
      <c r="P625" s="48" t="s">
        <v>319</v>
      </c>
      <c r="Q625" s="48"/>
      <c r="R625" s="79">
        <v>0</v>
      </c>
      <c r="S625" s="79">
        <v>3600000</v>
      </c>
      <c r="T625" s="79">
        <v>0</v>
      </c>
      <c r="U625" s="79">
        <v>3600000</v>
      </c>
      <c r="V625" s="79">
        <v>0</v>
      </c>
      <c r="W625" s="79">
        <v>2963400</v>
      </c>
      <c r="X625" s="79">
        <v>636600</v>
      </c>
      <c r="Y625" s="79">
        <v>0</v>
      </c>
      <c r="Z625" s="79">
        <v>0</v>
      </c>
      <c r="AA625" s="79">
        <v>0</v>
      </c>
      <c r="AB625" s="79">
        <v>0</v>
      </c>
    </row>
    <row r="626" spans="1:28" ht="15" customHeight="1">
      <c r="A626" s="47" t="s">
        <v>417</v>
      </c>
      <c r="B626" s="48" t="s">
        <v>418</v>
      </c>
      <c r="C626" s="49" t="s">
        <v>320</v>
      </c>
      <c r="D626" s="47" t="s">
        <v>244</v>
      </c>
      <c r="E626" s="47" t="s">
        <v>245</v>
      </c>
      <c r="F626" s="47" t="s">
        <v>245</v>
      </c>
      <c r="G626" s="47" t="s">
        <v>249</v>
      </c>
      <c r="H626" s="47" t="s">
        <v>298</v>
      </c>
      <c r="I626" s="47"/>
      <c r="J626" s="47"/>
      <c r="K626" s="47"/>
      <c r="L626" s="47"/>
      <c r="M626" s="47" t="s">
        <v>246</v>
      </c>
      <c r="N626" s="47" t="s">
        <v>260</v>
      </c>
      <c r="O626" s="47" t="s">
        <v>247</v>
      </c>
      <c r="P626" s="48" t="s">
        <v>321</v>
      </c>
      <c r="Q626" s="48"/>
      <c r="R626" s="79">
        <v>0</v>
      </c>
      <c r="S626" s="79">
        <v>2200000</v>
      </c>
      <c r="T626" s="79">
        <v>0</v>
      </c>
      <c r="U626" s="79">
        <v>2200000</v>
      </c>
      <c r="V626" s="79">
        <v>0</v>
      </c>
      <c r="W626" s="79">
        <v>1374600</v>
      </c>
      <c r="X626" s="79">
        <v>825400</v>
      </c>
      <c r="Y626" s="79">
        <v>0</v>
      </c>
      <c r="Z626" s="79">
        <v>0</v>
      </c>
      <c r="AA626" s="79">
        <v>0</v>
      </c>
      <c r="AB626" s="79">
        <v>0</v>
      </c>
    </row>
    <row r="627" spans="1:28" ht="15" customHeight="1">
      <c r="A627" s="47" t="s">
        <v>417</v>
      </c>
      <c r="B627" s="48" t="s">
        <v>418</v>
      </c>
      <c r="C627" s="49" t="s">
        <v>322</v>
      </c>
      <c r="D627" s="47" t="s">
        <v>244</v>
      </c>
      <c r="E627" s="47" t="s">
        <v>245</v>
      </c>
      <c r="F627" s="47" t="s">
        <v>245</v>
      </c>
      <c r="G627" s="47" t="s">
        <v>249</v>
      </c>
      <c r="H627" s="47" t="s">
        <v>301</v>
      </c>
      <c r="I627" s="47"/>
      <c r="J627" s="47"/>
      <c r="K627" s="47"/>
      <c r="L627" s="47"/>
      <c r="M627" s="47" t="s">
        <v>246</v>
      </c>
      <c r="N627" s="47" t="s">
        <v>260</v>
      </c>
      <c r="O627" s="47" t="s">
        <v>247</v>
      </c>
      <c r="P627" s="48" t="s">
        <v>323</v>
      </c>
      <c r="Q627" s="48"/>
      <c r="R627" s="79">
        <v>0</v>
      </c>
      <c r="S627" s="79">
        <v>2200000</v>
      </c>
      <c r="T627" s="79">
        <v>0</v>
      </c>
      <c r="U627" s="79">
        <v>2200000</v>
      </c>
      <c r="V627" s="79">
        <v>0</v>
      </c>
      <c r="W627" s="79">
        <v>1972600</v>
      </c>
      <c r="X627" s="79">
        <v>227400</v>
      </c>
      <c r="Y627" s="79">
        <v>0</v>
      </c>
      <c r="Z627" s="79">
        <v>0</v>
      </c>
      <c r="AA627" s="79">
        <v>0</v>
      </c>
      <c r="AB627" s="79">
        <v>0</v>
      </c>
    </row>
    <row r="628" spans="1:28" ht="15" customHeight="1">
      <c r="A628" s="47" t="s">
        <v>417</v>
      </c>
      <c r="B628" s="48" t="s">
        <v>418</v>
      </c>
      <c r="C628" s="49" t="s">
        <v>324</v>
      </c>
      <c r="D628" s="47" t="s">
        <v>244</v>
      </c>
      <c r="E628" s="47" t="s">
        <v>245</v>
      </c>
      <c r="F628" s="47" t="s">
        <v>245</v>
      </c>
      <c r="G628" s="47" t="s">
        <v>249</v>
      </c>
      <c r="H628" s="47" t="s">
        <v>304</v>
      </c>
      <c r="I628" s="47"/>
      <c r="J628" s="47"/>
      <c r="K628" s="47"/>
      <c r="L628" s="47"/>
      <c r="M628" s="47" t="s">
        <v>246</v>
      </c>
      <c r="N628" s="47" t="s">
        <v>260</v>
      </c>
      <c r="O628" s="47" t="s">
        <v>247</v>
      </c>
      <c r="P628" s="48" t="s">
        <v>325</v>
      </c>
      <c r="Q628" s="48"/>
      <c r="R628" s="79">
        <v>0</v>
      </c>
      <c r="S628" s="79">
        <v>2200000</v>
      </c>
      <c r="T628" s="79">
        <v>0</v>
      </c>
      <c r="U628" s="79">
        <v>2200000</v>
      </c>
      <c r="V628" s="79">
        <v>0</v>
      </c>
      <c r="W628" s="79">
        <v>982100</v>
      </c>
      <c r="X628" s="79">
        <v>1217900</v>
      </c>
      <c r="Y628" s="79">
        <v>0</v>
      </c>
      <c r="Z628" s="79">
        <v>0</v>
      </c>
      <c r="AA628" s="79">
        <v>0</v>
      </c>
      <c r="AB628" s="79">
        <v>0</v>
      </c>
    </row>
    <row r="629" spans="1:28" ht="15" customHeight="1">
      <c r="A629" s="47" t="s">
        <v>417</v>
      </c>
      <c r="B629" s="48" t="s">
        <v>418</v>
      </c>
      <c r="C629" s="49" t="s">
        <v>331</v>
      </c>
      <c r="D629" s="47" t="s">
        <v>244</v>
      </c>
      <c r="E629" s="47" t="s">
        <v>245</v>
      </c>
      <c r="F629" s="47" t="s">
        <v>245</v>
      </c>
      <c r="G629" s="47" t="s">
        <v>251</v>
      </c>
      <c r="H629" s="47" t="s">
        <v>261</v>
      </c>
      <c r="I629" s="47" t="s">
        <v>261</v>
      </c>
      <c r="J629" s="47"/>
      <c r="K629" s="47"/>
      <c r="L629" s="47"/>
      <c r="M629" s="47" t="s">
        <v>246</v>
      </c>
      <c r="N629" s="47" t="s">
        <v>260</v>
      </c>
      <c r="O629" s="47" t="s">
        <v>247</v>
      </c>
      <c r="P629" s="48" t="s">
        <v>332</v>
      </c>
      <c r="Q629" s="48"/>
      <c r="R629" s="79">
        <v>0</v>
      </c>
      <c r="S629" s="79">
        <v>2000000</v>
      </c>
      <c r="T629" s="79">
        <v>0</v>
      </c>
      <c r="U629" s="79">
        <v>2000000</v>
      </c>
      <c r="V629" s="79">
        <v>0</v>
      </c>
      <c r="W629" s="79">
        <v>40843</v>
      </c>
      <c r="X629" s="79">
        <v>1959157</v>
      </c>
      <c r="Y629" s="79">
        <v>40843</v>
      </c>
      <c r="Z629" s="79">
        <v>0</v>
      </c>
      <c r="AA629" s="79">
        <v>0</v>
      </c>
      <c r="AB629" s="79">
        <v>0</v>
      </c>
    </row>
    <row r="630" spans="1:28" ht="15" customHeight="1">
      <c r="A630" s="47" t="s">
        <v>417</v>
      </c>
      <c r="B630" s="48" t="s">
        <v>418</v>
      </c>
      <c r="C630" s="49" t="s">
        <v>340</v>
      </c>
      <c r="D630" s="47" t="s">
        <v>244</v>
      </c>
      <c r="E630" s="47" t="s">
        <v>249</v>
      </c>
      <c r="F630" s="47" t="s">
        <v>249</v>
      </c>
      <c r="G630" s="47" t="s">
        <v>249</v>
      </c>
      <c r="H630" s="47" t="s">
        <v>301</v>
      </c>
      <c r="I630" s="47" t="s">
        <v>307</v>
      </c>
      <c r="J630" s="47"/>
      <c r="K630" s="47"/>
      <c r="L630" s="47"/>
      <c r="M630" s="47" t="s">
        <v>246</v>
      </c>
      <c r="N630" s="47" t="s">
        <v>260</v>
      </c>
      <c r="O630" s="47" t="s">
        <v>247</v>
      </c>
      <c r="P630" s="48" t="s">
        <v>341</v>
      </c>
      <c r="Q630" s="48"/>
      <c r="R630" s="79">
        <v>0</v>
      </c>
      <c r="S630" s="79">
        <v>21100000</v>
      </c>
      <c r="T630" s="79">
        <v>0</v>
      </c>
      <c r="U630" s="79">
        <v>21100000</v>
      </c>
      <c r="V630" s="79">
        <v>0</v>
      </c>
      <c r="W630" s="79">
        <v>21100000</v>
      </c>
      <c r="X630" s="79">
        <v>0</v>
      </c>
      <c r="Y630" s="79">
        <v>0</v>
      </c>
      <c r="Z630" s="79">
        <v>0</v>
      </c>
      <c r="AA630" s="79">
        <v>0</v>
      </c>
      <c r="AB630" s="79">
        <v>0</v>
      </c>
    </row>
    <row r="631" spans="1:28" ht="15" customHeight="1">
      <c r="A631" s="47" t="s">
        <v>417</v>
      </c>
      <c r="B631" s="48" t="s">
        <v>418</v>
      </c>
      <c r="C631" s="49" t="s">
        <v>419</v>
      </c>
      <c r="D631" s="47" t="s">
        <v>244</v>
      </c>
      <c r="E631" s="47" t="s">
        <v>249</v>
      </c>
      <c r="F631" s="47" t="s">
        <v>249</v>
      </c>
      <c r="G631" s="47" t="s">
        <v>249</v>
      </c>
      <c r="H631" s="47" t="s">
        <v>327</v>
      </c>
      <c r="I631" s="47" t="s">
        <v>334</v>
      </c>
      <c r="J631" s="47"/>
      <c r="K631" s="47"/>
      <c r="L631" s="47"/>
      <c r="M631" s="47" t="s">
        <v>253</v>
      </c>
      <c r="N631" s="47" t="s">
        <v>68</v>
      </c>
      <c r="O631" s="47" t="s">
        <v>247</v>
      </c>
      <c r="P631" s="48" t="s">
        <v>420</v>
      </c>
      <c r="Q631" s="48"/>
      <c r="R631" s="79">
        <v>0</v>
      </c>
      <c r="S631" s="79">
        <v>14687505</v>
      </c>
      <c r="T631" s="79">
        <v>0</v>
      </c>
      <c r="U631" s="79">
        <v>14687505</v>
      </c>
      <c r="V631" s="79">
        <v>0</v>
      </c>
      <c r="W631" s="79">
        <v>14687505</v>
      </c>
      <c r="X631" s="79">
        <v>0</v>
      </c>
      <c r="Y631" s="79">
        <v>14687505</v>
      </c>
      <c r="Z631" s="79">
        <v>0</v>
      </c>
      <c r="AA631" s="79">
        <v>0</v>
      </c>
      <c r="AB631" s="79">
        <v>0</v>
      </c>
    </row>
    <row r="632" spans="1:28" ht="15" customHeight="1">
      <c r="A632" s="47" t="s">
        <v>417</v>
      </c>
      <c r="B632" s="48" t="s">
        <v>418</v>
      </c>
      <c r="C632" s="49" t="s">
        <v>344</v>
      </c>
      <c r="D632" s="47" t="s">
        <v>244</v>
      </c>
      <c r="E632" s="47" t="s">
        <v>249</v>
      </c>
      <c r="F632" s="47" t="s">
        <v>249</v>
      </c>
      <c r="G632" s="47" t="s">
        <v>249</v>
      </c>
      <c r="H632" s="47" t="s">
        <v>307</v>
      </c>
      <c r="I632" s="47" t="s">
        <v>295</v>
      </c>
      <c r="J632" s="47"/>
      <c r="K632" s="47"/>
      <c r="L632" s="47"/>
      <c r="M632" s="47" t="s">
        <v>246</v>
      </c>
      <c r="N632" s="47" t="s">
        <v>260</v>
      </c>
      <c r="O632" s="47" t="s">
        <v>247</v>
      </c>
      <c r="P632" s="48" t="s">
        <v>345</v>
      </c>
      <c r="Q632" s="48"/>
      <c r="R632" s="79">
        <v>0</v>
      </c>
      <c r="S632" s="79">
        <v>3100000</v>
      </c>
      <c r="T632" s="79">
        <v>0</v>
      </c>
      <c r="U632" s="79">
        <v>3100000</v>
      </c>
      <c r="V632" s="79">
        <v>0</v>
      </c>
      <c r="W632" s="79">
        <v>3100000</v>
      </c>
      <c r="X632" s="79">
        <v>0</v>
      </c>
      <c r="Y632" s="79">
        <v>0</v>
      </c>
      <c r="Z632" s="79">
        <v>0</v>
      </c>
      <c r="AA632" s="79">
        <v>0</v>
      </c>
      <c r="AB632" s="79">
        <v>0</v>
      </c>
    </row>
    <row r="633" spans="1:28" ht="15" customHeight="1">
      <c r="A633" s="47" t="s">
        <v>417</v>
      </c>
      <c r="B633" s="48" t="s">
        <v>418</v>
      </c>
      <c r="C633" s="49" t="s">
        <v>346</v>
      </c>
      <c r="D633" s="47" t="s">
        <v>244</v>
      </c>
      <c r="E633" s="47" t="s">
        <v>249</v>
      </c>
      <c r="F633" s="47" t="s">
        <v>249</v>
      </c>
      <c r="G633" s="47" t="s">
        <v>249</v>
      </c>
      <c r="H633" s="47" t="s">
        <v>310</v>
      </c>
      <c r="I633" s="47"/>
      <c r="J633" s="47"/>
      <c r="K633" s="47"/>
      <c r="L633" s="47"/>
      <c r="M633" s="47" t="s">
        <v>246</v>
      </c>
      <c r="N633" s="47" t="s">
        <v>260</v>
      </c>
      <c r="O633" s="47" t="s">
        <v>247</v>
      </c>
      <c r="P633" s="48" t="s">
        <v>347</v>
      </c>
      <c r="Q633" s="48"/>
      <c r="R633" s="79">
        <v>0</v>
      </c>
      <c r="S633" s="79">
        <v>271546</v>
      </c>
      <c r="T633" s="79">
        <v>0</v>
      </c>
      <c r="U633" s="79">
        <v>271546</v>
      </c>
      <c r="V633" s="79">
        <v>0</v>
      </c>
      <c r="W633" s="79">
        <v>271546</v>
      </c>
      <c r="X633" s="79">
        <v>0</v>
      </c>
      <c r="Y633" s="79">
        <v>271546</v>
      </c>
      <c r="Z633" s="79">
        <v>0</v>
      </c>
      <c r="AA633" s="79">
        <v>0</v>
      </c>
      <c r="AB633" s="79">
        <v>0</v>
      </c>
    </row>
    <row r="634" spans="1:28" ht="15" customHeight="1">
      <c r="A634" s="47" t="s">
        <v>415</v>
      </c>
      <c r="B634" s="48" t="s">
        <v>416</v>
      </c>
      <c r="C634" s="49" t="s">
        <v>421</v>
      </c>
      <c r="D634" s="47" t="s">
        <v>22</v>
      </c>
      <c r="E634" s="47" t="s">
        <v>268</v>
      </c>
      <c r="F634" s="47" t="s">
        <v>269</v>
      </c>
      <c r="G634" s="47" t="s">
        <v>270</v>
      </c>
      <c r="H634" s="47" t="s">
        <v>422</v>
      </c>
      <c r="I634" s="47" t="s">
        <v>423</v>
      </c>
      <c r="J634" s="47" t="s">
        <v>249</v>
      </c>
      <c r="K634" s="47"/>
      <c r="L634" s="47"/>
      <c r="M634" s="47" t="s">
        <v>246</v>
      </c>
      <c r="N634" s="47" t="s">
        <v>69</v>
      </c>
      <c r="O634" s="47" t="s">
        <v>247</v>
      </c>
      <c r="P634" s="48" t="s">
        <v>424</v>
      </c>
      <c r="Q634" s="48" t="s">
        <v>93</v>
      </c>
      <c r="R634" s="79">
        <v>0</v>
      </c>
      <c r="S634" s="79">
        <v>1042773</v>
      </c>
      <c r="T634" s="79">
        <v>0</v>
      </c>
      <c r="U634" s="79">
        <v>1042773</v>
      </c>
      <c r="V634" s="79">
        <v>0</v>
      </c>
      <c r="W634" s="79">
        <v>947773</v>
      </c>
      <c r="X634" s="79">
        <v>95000</v>
      </c>
      <c r="Y634" s="79">
        <v>947773</v>
      </c>
      <c r="Z634" s="79">
        <v>947773</v>
      </c>
      <c r="AA634" s="79">
        <v>947773</v>
      </c>
      <c r="AB634" s="79">
        <v>947773</v>
      </c>
    </row>
    <row r="635" spans="1:28" ht="15" customHeight="1">
      <c r="A635" s="47" t="s">
        <v>356</v>
      </c>
      <c r="B635" s="48" t="s">
        <v>357</v>
      </c>
      <c r="C635" s="49" t="s">
        <v>425</v>
      </c>
      <c r="D635" s="47" t="s">
        <v>22</v>
      </c>
      <c r="E635" s="47" t="s">
        <v>282</v>
      </c>
      <c r="F635" s="47" t="s">
        <v>269</v>
      </c>
      <c r="G635" s="47" t="s">
        <v>285</v>
      </c>
      <c r="H635" s="47" t="s">
        <v>422</v>
      </c>
      <c r="I635" s="47" t="s">
        <v>426</v>
      </c>
      <c r="J635" s="47" t="s">
        <v>249</v>
      </c>
      <c r="K635" s="47"/>
      <c r="L635" s="47"/>
      <c r="M635" s="47" t="s">
        <v>246</v>
      </c>
      <c r="N635" s="47" t="s">
        <v>69</v>
      </c>
      <c r="O635" s="47" t="s">
        <v>247</v>
      </c>
      <c r="P635" s="48" t="s">
        <v>427</v>
      </c>
      <c r="Q635" s="48" t="s">
        <v>83</v>
      </c>
      <c r="R635" s="79">
        <v>0</v>
      </c>
      <c r="S635" s="79">
        <v>2000000</v>
      </c>
      <c r="T635" s="79">
        <v>0</v>
      </c>
      <c r="U635" s="79">
        <v>2000000</v>
      </c>
      <c r="V635" s="79">
        <v>0</v>
      </c>
      <c r="W635" s="79">
        <v>0</v>
      </c>
      <c r="X635" s="79">
        <v>2000000</v>
      </c>
      <c r="Y635" s="79">
        <v>0</v>
      </c>
      <c r="Z635" s="79">
        <v>0</v>
      </c>
      <c r="AA635" s="79">
        <v>0</v>
      </c>
      <c r="AB635" s="79">
        <v>0</v>
      </c>
    </row>
    <row r="636" spans="1:28" ht="15" customHeight="1">
      <c r="A636" s="47" t="s">
        <v>362</v>
      </c>
      <c r="B636" s="48" t="s">
        <v>363</v>
      </c>
      <c r="C636" s="49" t="s">
        <v>425</v>
      </c>
      <c r="D636" s="47" t="s">
        <v>22</v>
      </c>
      <c r="E636" s="47" t="s">
        <v>282</v>
      </c>
      <c r="F636" s="47" t="s">
        <v>269</v>
      </c>
      <c r="G636" s="47" t="s">
        <v>285</v>
      </c>
      <c r="H636" s="47" t="s">
        <v>422</v>
      </c>
      <c r="I636" s="47" t="s">
        <v>426</v>
      </c>
      <c r="J636" s="47" t="s">
        <v>249</v>
      </c>
      <c r="K636" s="47"/>
      <c r="L636" s="47"/>
      <c r="M636" s="47" t="s">
        <v>246</v>
      </c>
      <c r="N636" s="47" t="s">
        <v>69</v>
      </c>
      <c r="O636" s="47" t="s">
        <v>247</v>
      </c>
      <c r="P636" s="48" t="s">
        <v>427</v>
      </c>
      <c r="Q636" s="48" t="s">
        <v>83</v>
      </c>
      <c r="R636" s="79">
        <v>0</v>
      </c>
      <c r="S636" s="79">
        <v>20000000</v>
      </c>
      <c r="T636" s="79">
        <v>4500000</v>
      </c>
      <c r="U636" s="79">
        <v>15500000</v>
      </c>
      <c r="V636" s="79">
        <v>0</v>
      </c>
      <c r="W636" s="79">
        <v>15500000</v>
      </c>
      <c r="X636" s="79">
        <v>0</v>
      </c>
      <c r="Y636" s="79">
        <v>15500000</v>
      </c>
      <c r="Z636" s="79">
        <v>15500000</v>
      </c>
      <c r="AA636" s="79">
        <v>15500000</v>
      </c>
      <c r="AB636" s="79">
        <v>15500000</v>
      </c>
    </row>
    <row r="637" spans="1:28" ht="15" customHeight="1">
      <c r="A637" s="47" t="s">
        <v>388</v>
      </c>
      <c r="B637" s="48" t="s">
        <v>389</v>
      </c>
      <c r="C637" s="49" t="s">
        <v>425</v>
      </c>
      <c r="D637" s="47" t="s">
        <v>22</v>
      </c>
      <c r="E637" s="47" t="s">
        <v>282</v>
      </c>
      <c r="F637" s="47" t="s">
        <v>269</v>
      </c>
      <c r="G637" s="47" t="s">
        <v>285</v>
      </c>
      <c r="H637" s="47" t="s">
        <v>422</v>
      </c>
      <c r="I637" s="47" t="s">
        <v>426</v>
      </c>
      <c r="J637" s="47" t="s">
        <v>249</v>
      </c>
      <c r="K637" s="47"/>
      <c r="L637" s="47"/>
      <c r="M637" s="47" t="s">
        <v>246</v>
      </c>
      <c r="N637" s="47" t="s">
        <v>69</v>
      </c>
      <c r="O637" s="47" t="s">
        <v>247</v>
      </c>
      <c r="P637" s="48" t="s">
        <v>427</v>
      </c>
      <c r="Q637" s="48" t="s">
        <v>83</v>
      </c>
      <c r="R637" s="79">
        <v>0</v>
      </c>
      <c r="S637" s="79">
        <v>1849000</v>
      </c>
      <c r="T637" s="79">
        <v>150751</v>
      </c>
      <c r="U637" s="79">
        <v>1698249</v>
      </c>
      <c r="V637" s="79">
        <v>0</v>
      </c>
      <c r="W637" s="79">
        <v>1698249</v>
      </c>
      <c r="X637" s="79">
        <v>0</v>
      </c>
      <c r="Y637" s="79">
        <v>1698249</v>
      </c>
      <c r="Z637" s="79">
        <v>1698249</v>
      </c>
      <c r="AA637" s="79">
        <v>1698249</v>
      </c>
      <c r="AB637" s="79">
        <v>1698249</v>
      </c>
    </row>
    <row r="638" spans="1:28" ht="15" customHeight="1">
      <c r="A638" s="47" t="s">
        <v>399</v>
      </c>
      <c r="B638" s="48" t="s">
        <v>400</v>
      </c>
      <c r="C638" s="49" t="s">
        <v>425</v>
      </c>
      <c r="D638" s="47" t="s">
        <v>22</v>
      </c>
      <c r="E638" s="47" t="s">
        <v>282</v>
      </c>
      <c r="F638" s="47" t="s">
        <v>269</v>
      </c>
      <c r="G638" s="47" t="s">
        <v>285</v>
      </c>
      <c r="H638" s="47" t="s">
        <v>422</v>
      </c>
      <c r="I638" s="47" t="s">
        <v>426</v>
      </c>
      <c r="J638" s="47" t="s">
        <v>249</v>
      </c>
      <c r="K638" s="47"/>
      <c r="L638" s="47"/>
      <c r="M638" s="47" t="s">
        <v>246</v>
      </c>
      <c r="N638" s="47" t="s">
        <v>69</v>
      </c>
      <c r="O638" s="47" t="s">
        <v>247</v>
      </c>
      <c r="P638" s="48" t="s">
        <v>427</v>
      </c>
      <c r="Q638" s="48" t="s">
        <v>83</v>
      </c>
      <c r="R638" s="79">
        <v>0</v>
      </c>
      <c r="S638" s="79">
        <v>4600000</v>
      </c>
      <c r="T638" s="79">
        <v>4600000</v>
      </c>
      <c r="U638" s="79">
        <v>0</v>
      </c>
      <c r="V638" s="79">
        <v>0</v>
      </c>
      <c r="W638" s="79">
        <v>0</v>
      </c>
      <c r="X638" s="79">
        <v>0</v>
      </c>
      <c r="Y638" s="79">
        <v>0</v>
      </c>
      <c r="Z638" s="79">
        <v>0</v>
      </c>
      <c r="AA638" s="79">
        <v>0</v>
      </c>
      <c r="AB638" s="79">
        <v>0</v>
      </c>
    </row>
    <row r="639" spans="1:28" ht="15" customHeight="1">
      <c r="A639" s="47" t="s">
        <v>415</v>
      </c>
      <c r="B639" s="48" t="s">
        <v>416</v>
      </c>
      <c r="C639" s="49" t="s">
        <v>425</v>
      </c>
      <c r="D639" s="47" t="s">
        <v>22</v>
      </c>
      <c r="E639" s="47" t="s">
        <v>282</v>
      </c>
      <c r="F639" s="47" t="s">
        <v>269</v>
      </c>
      <c r="G639" s="47" t="s">
        <v>285</v>
      </c>
      <c r="H639" s="47" t="s">
        <v>422</v>
      </c>
      <c r="I639" s="47" t="s">
        <v>426</v>
      </c>
      <c r="J639" s="47" t="s">
        <v>249</v>
      </c>
      <c r="K639" s="47"/>
      <c r="L639" s="47"/>
      <c r="M639" s="47" t="s">
        <v>246</v>
      </c>
      <c r="N639" s="47" t="s">
        <v>69</v>
      </c>
      <c r="O639" s="47" t="s">
        <v>247</v>
      </c>
      <c r="P639" s="48" t="s">
        <v>427</v>
      </c>
      <c r="Q639" s="48" t="s">
        <v>83</v>
      </c>
      <c r="R639" s="79">
        <v>0</v>
      </c>
      <c r="S639" s="79">
        <v>25400000</v>
      </c>
      <c r="T639" s="79">
        <v>0</v>
      </c>
      <c r="U639" s="79">
        <v>25400000</v>
      </c>
      <c r="V639" s="79">
        <v>0</v>
      </c>
      <c r="W639" s="79">
        <v>25400000</v>
      </c>
      <c r="X639" s="79">
        <v>0</v>
      </c>
      <c r="Y639" s="79">
        <v>25400000</v>
      </c>
      <c r="Z639" s="79">
        <v>25400000</v>
      </c>
      <c r="AA639" s="79">
        <v>25400000</v>
      </c>
      <c r="AB639" s="79">
        <v>25400000</v>
      </c>
    </row>
    <row r="640" spans="1:28" ht="15" customHeight="1">
      <c r="A640" s="47" t="s">
        <v>356</v>
      </c>
      <c r="B640" s="48" t="s">
        <v>357</v>
      </c>
      <c r="C640" s="49" t="s">
        <v>428</v>
      </c>
      <c r="D640" s="47" t="s">
        <v>22</v>
      </c>
      <c r="E640" s="47" t="s">
        <v>282</v>
      </c>
      <c r="F640" s="47" t="s">
        <v>269</v>
      </c>
      <c r="G640" s="47" t="s">
        <v>285</v>
      </c>
      <c r="H640" s="47" t="s">
        <v>422</v>
      </c>
      <c r="I640" s="47" t="s">
        <v>429</v>
      </c>
      <c r="J640" s="47" t="s">
        <v>249</v>
      </c>
      <c r="K640" s="47"/>
      <c r="L640" s="47"/>
      <c r="M640" s="47" t="s">
        <v>246</v>
      </c>
      <c r="N640" s="47" t="s">
        <v>69</v>
      </c>
      <c r="O640" s="47" t="s">
        <v>247</v>
      </c>
      <c r="P640" s="48" t="s">
        <v>430</v>
      </c>
      <c r="Q640" s="48" t="s">
        <v>83</v>
      </c>
      <c r="R640" s="79">
        <v>0</v>
      </c>
      <c r="S640" s="79">
        <v>2000000</v>
      </c>
      <c r="T640" s="79">
        <v>0</v>
      </c>
      <c r="U640" s="79">
        <v>2000000</v>
      </c>
      <c r="V640" s="79">
        <v>0</v>
      </c>
      <c r="W640" s="79">
        <v>2000000</v>
      </c>
      <c r="X640" s="79">
        <v>0</v>
      </c>
      <c r="Y640" s="79">
        <v>0</v>
      </c>
      <c r="Z640" s="79">
        <v>0</v>
      </c>
      <c r="AA640" s="79">
        <v>0</v>
      </c>
      <c r="AB640" s="79">
        <v>0</v>
      </c>
    </row>
    <row r="641" spans="1:28" ht="15" customHeight="1">
      <c r="A641" s="47" t="s">
        <v>362</v>
      </c>
      <c r="B641" s="48" t="s">
        <v>363</v>
      </c>
      <c r="C641" s="49" t="s">
        <v>428</v>
      </c>
      <c r="D641" s="47" t="s">
        <v>22</v>
      </c>
      <c r="E641" s="47" t="s">
        <v>282</v>
      </c>
      <c r="F641" s="47" t="s">
        <v>269</v>
      </c>
      <c r="G641" s="47" t="s">
        <v>285</v>
      </c>
      <c r="H641" s="47" t="s">
        <v>422</v>
      </c>
      <c r="I641" s="47" t="s">
        <v>429</v>
      </c>
      <c r="J641" s="47" t="s">
        <v>249</v>
      </c>
      <c r="K641" s="47"/>
      <c r="L641" s="47"/>
      <c r="M641" s="47" t="s">
        <v>246</v>
      </c>
      <c r="N641" s="47" t="s">
        <v>69</v>
      </c>
      <c r="O641" s="47" t="s">
        <v>247</v>
      </c>
      <c r="P641" s="48" t="s">
        <v>430</v>
      </c>
      <c r="Q641" s="48" t="s">
        <v>83</v>
      </c>
      <c r="R641" s="79">
        <v>0</v>
      </c>
      <c r="S641" s="79">
        <v>8000000</v>
      </c>
      <c r="T641" s="79">
        <v>0</v>
      </c>
      <c r="U641" s="79">
        <v>8000000</v>
      </c>
      <c r="V641" s="79">
        <v>0</v>
      </c>
      <c r="W641" s="79">
        <v>8000000</v>
      </c>
      <c r="X641" s="79">
        <v>0</v>
      </c>
      <c r="Y641" s="79">
        <v>0</v>
      </c>
      <c r="Z641" s="79">
        <v>0</v>
      </c>
      <c r="AA641" s="79">
        <v>0</v>
      </c>
      <c r="AB641" s="79">
        <v>0</v>
      </c>
    </row>
    <row r="642" spans="1:28" ht="15" customHeight="1">
      <c r="A642" s="47" t="s">
        <v>362</v>
      </c>
      <c r="B642" s="48" t="s">
        <v>363</v>
      </c>
      <c r="C642" s="49" t="s">
        <v>428</v>
      </c>
      <c r="D642" s="47" t="s">
        <v>22</v>
      </c>
      <c r="E642" s="47" t="s">
        <v>282</v>
      </c>
      <c r="F642" s="47" t="s">
        <v>269</v>
      </c>
      <c r="G642" s="47" t="s">
        <v>285</v>
      </c>
      <c r="H642" s="47" t="s">
        <v>422</v>
      </c>
      <c r="I642" s="47" t="s">
        <v>429</v>
      </c>
      <c r="J642" s="47" t="s">
        <v>249</v>
      </c>
      <c r="K642" s="47"/>
      <c r="L642" s="47"/>
      <c r="M642" s="47" t="s">
        <v>253</v>
      </c>
      <c r="N642" s="47" t="s">
        <v>68</v>
      </c>
      <c r="O642" s="47" t="s">
        <v>247</v>
      </c>
      <c r="P642" s="48" t="s">
        <v>430</v>
      </c>
      <c r="Q642" s="48" t="s">
        <v>83</v>
      </c>
      <c r="R642" s="79">
        <v>0</v>
      </c>
      <c r="S642" s="79">
        <v>1866167</v>
      </c>
      <c r="T642" s="79">
        <v>1866167</v>
      </c>
      <c r="U642" s="79">
        <v>0</v>
      </c>
      <c r="V642" s="79">
        <v>0</v>
      </c>
      <c r="W642" s="79">
        <v>0</v>
      </c>
      <c r="X642" s="79">
        <v>0</v>
      </c>
      <c r="Y642" s="79">
        <v>0</v>
      </c>
      <c r="Z642" s="79">
        <v>0</v>
      </c>
      <c r="AA642" s="79">
        <v>0</v>
      </c>
      <c r="AB642" s="79">
        <v>0</v>
      </c>
    </row>
    <row r="643" spans="1:28" ht="15" customHeight="1">
      <c r="A643" s="47" t="s">
        <v>366</v>
      </c>
      <c r="B643" s="48" t="s">
        <v>367</v>
      </c>
      <c r="C643" s="49" t="s">
        <v>428</v>
      </c>
      <c r="D643" s="47" t="s">
        <v>22</v>
      </c>
      <c r="E643" s="47" t="s">
        <v>282</v>
      </c>
      <c r="F643" s="47" t="s">
        <v>269</v>
      </c>
      <c r="G643" s="47" t="s">
        <v>285</v>
      </c>
      <c r="H643" s="47" t="s">
        <v>422</v>
      </c>
      <c r="I643" s="47" t="s">
        <v>429</v>
      </c>
      <c r="J643" s="47" t="s">
        <v>249</v>
      </c>
      <c r="K643" s="47"/>
      <c r="L643" s="47"/>
      <c r="M643" s="47" t="s">
        <v>246</v>
      </c>
      <c r="N643" s="47" t="s">
        <v>69</v>
      </c>
      <c r="O643" s="47" t="s">
        <v>247</v>
      </c>
      <c r="P643" s="48" t="s">
        <v>430</v>
      </c>
      <c r="Q643" s="48" t="s">
        <v>83</v>
      </c>
      <c r="R643" s="79">
        <v>0</v>
      </c>
      <c r="S643" s="79">
        <v>1000000</v>
      </c>
      <c r="T643" s="79">
        <v>0</v>
      </c>
      <c r="U643" s="79">
        <v>1000000</v>
      </c>
      <c r="V643" s="79">
        <v>0</v>
      </c>
      <c r="W643" s="79">
        <v>1000000</v>
      </c>
      <c r="X643" s="79">
        <v>0</v>
      </c>
      <c r="Y643" s="79">
        <v>0</v>
      </c>
      <c r="Z643" s="79">
        <v>0</v>
      </c>
      <c r="AA643" s="79">
        <v>0</v>
      </c>
      <c r="AB643" s="79">
        <v>0</v>
      </c>
    </row>
    <row r="644" spans="1:28" ht="36">
      <c r="A644" s="47" t="s">
        <v>372</v>
      </c>
      <c r="B644" s="48" t="s">
        <v>373</v>
      </c>
      <c r="C644" s="49" t="s">
        <v>428</v>
      </c>
      <c r="D644" s="47" t="s">
        <v>22</v>
      </c>
      <c r="E644" s="47" t="s">
        <v>282</v>
      </c>
      <c r="F644" s="47" t="s">
        <v>269</v>
      </c>
      <c r="G644" s="47" t="s">
        <v>285</v>
      </c>
      <c r="H644" s="47" t="s">
        <v>422</v>
      </c>
      <c r="I644" s="47" t="s">
        <v>429</v>
      </c>
      <c r="J644" s="47" t="s">
        <v>249</v>
      </c>
      <c r="K644" s="47"/>
      <c r="L644" s="47"/>
      <c r="M644" s="47" t="s">
        <v>253</v>
      </c>
      <c r="N644" s="47" t="s">
        <v>68</v>
      </c>
      <c r="O644" s="47" t="s">
        <v>247</v>
      </c>
      <c r="P644" s="48" t="s">
        <v>430</v>
      </c>
      <c r="Q644" s="48" t="s">
        <v>83</v>
      </c>
      <c r="R644" s="79">
        <v>0</v>
      </c>
      <c r="S644" s="79">
        <v>3300000</v>
      </c>
      <c r="T644" s="79">
        <v>0</v>
      </c>
      <c r="U644" s="79">
        <v>3300000</v>
      </c>
      <c r="V644" s="79">
        <v>0</v>
      </c>
      <c r="W644" s="79">
        <v>0</v>
      </c>
      <c r="X644" s="79">
        <v>3300000</v>
      </c>
      <c r="Y644" s="79">
        <v>0</v>
      </c>
      <c r="Z644" s="79">
        <v>0</v>
      </c>
      <c r="AA644" s="79">
        <v>0</v>
      </c>
      <c r="AB644" s="79">
        <v>0</v>
      </c>
    </row>
    <row r="645" spans="1:28" ht="36">
      <c r="A645" s="47" t="s">
        <v>384</v>
      </c>
      <c r="B645" s="48" t="s">
        <v>385</v>
      </c>
      <c r="C645" s="49" t="s">
        <v>428</v>
      </c>
      <c r="D645" s="47" t="s">
        <v>22</v>
      </c>
      <c r="E645" s="47" t="s">
        <v>282</v>
      </c>
      <c r="F645" s="47" t="s">
        <v>269</v>
      </c>
      <c r="G645" s="47" t="s">
        <v>285</v>
      </c>
      <c r="H645" s="47" t="s">
        <v>422</v>
      </c>
      <c r="I645" s="47" t="s">
        <v>429</v>
      </c>
      <c r="J645" s="47" t="s">
        <v>249</v>
      </c>
      <c r="K645" s="47"/>
      <c r="L645" s="47"/>
      <c r="M645" s="47" t="s">
        <v>246</v>
      </c>
      <c r="N645" s="47" t="s">
        <v>69</v>
      </c>
      <c r="O645" s="47" t="s">
        <v>247</v>
      </c>
      <c r="P645" s="48" t="s">
        <v>430</v>
      </c>
      <c r="Q645" s="48" t="s">
        <v>83</v>
      </c>
      <c r="R645" s="79">
        <v>0</v>
      </c>
      <c r="S645" s="79">
        <v>40060745</v>
      </c>
      <c r="T645" s="79">
        <v>0</v>
      </c>
      <c r="U645" s="79">
        <v>40060745</v>
      </c>
      <c r="V645" s="79">
        <v>0</v>
      </c>
      <c r="W645" s="79">
        <v>40060745</v>
      </c>
      <c r="X645" s="79">
        <v>0</v>
      </c>
      <c r="Y645" s="79">
        <v>26894000</v>
      </c>
      <c r="Z645" s="79">
        <v>0</v>
      </c>
      <c r="AA645" s="79">
        <v>0</v>
      </c>
      <c r="AB645" s="79">
        <v>0</v>
      </c>
    </row>
    <row r="646" spans="1:28" ht="24">
      <c r="A646" s="47" t="s">
        <v>362</v>
      </c>
      <c r="B646" s="48" t="s">
        <v>363</v>
      </c>
      <c r="C646" s="49" t="s">
        <v>431</v>
      </c>
      <c r="D646" s="47" t="s">
        <v>22</v>
      </c>
      <c r="E646" s="47" t="s">
        <v>277</v>
      </c>
      <c r="F646" s="47" t="s">
        <v>269</v>
      </c>
      <c r="G646" s="47" t="s">
        <v>275</v>
      </c>
      <c r="H646" s="47" t="s">
        <v>422</v>
      </c>
      <c r="I646" s="47" t="s">
        <v>432</v>
      </c>
      <c r="J646" s="47" t="s">
        <v>249</v>
      </c>
      <c r="K646" s="47"/>
      <c r="L646" s="47"/>
      <c r="M646" s="47" t="s">
        <v>253</v>
      </c>
      <c r="N646" s="47" t="s">
        <v>68</v>
      </c>
      <c r="O646" s="47" t="s">
        <v>247</v>
      </c>
      <c r="P646" s="48" t="s">
        <v>433</v>
      </c>
      <c r="Q646" s="48" t="s">
        <v>76</v>
      </c>
      <c r="R646" s="79">
        <v>0</v>
      </c>
      <c r="S646" s="79">
        <v>23500000</v>
      </c>
      <c r="T646" s="79">
        <v>0</v>
      </c>
      <c r="U646" s="79">
        <v>23500000</v>
      </c>
      <c r="V646" s="79">
        <v>0</v>
      </c>
      <c r="W646" s="79">
        <v>23500000</v>
      </c>
      <c r="X646" s="79">
        <v>0</v>
      </c>
      <c r="Y646" s="79">
        <v>20000000</v>
      </c>
      <c r="Z646" s="79">
        <v>0</v>
      </c>
      <c r="AA646" s="79">
        <v>0</v>
      </c>
      <c r="AB646" s="79">
        <v>0</v>
      </c>
    </row>
    <row r="647" spans="1:28" ht="24">
      <c r="A647" s="47" t="s">
        <v>364</v>
      </c>
      <c r="B647" s="48" t="s">
        <v>365</v>
      </c>
      <c r="C647" s="49" t="s">
        <v>431</v>
      </c>
      <c r="D647" s="47" t="s">
        <v>22</v>
      </c>
      <c r="E647" s="47" t="s">
        <v>277</v>
      </c>
      <c r="F647" s="47" t="s">
        <v>269</v>
      </c>
      <c r="G647" s="47" t="s">
        <v>275</v>
      </c>
      <c r="H647" s="47" t="s">
        <v>422</v>
      </c>
      <c r="I647" s="47" t="s">
        <v>432</v>
      </c>
      <c r="J647" s="47" t="s">
        <v>249</v>
      </c>
      <c r="K647" s="47"/>
      <c r="L647" s="47"/>
      <c r="M647" s="47" t="s">
        <v>253</v>
      </c>
      <c r="N647" s="47" t="s">
        <v>68</v>
      </c>
      <c r="O647" s="47" t="s">
        <v>247</v>
      </c>
      <c r="P647" s="48" t="s">
        <v>433</v>
      </c>
      <c r="Q647" s="48" t="s">
        <v>76</v>
      </c>
      <c r="R647" s="79">
        <v>0</v>
      </c>
      <c r="S647" s="79">
        <v>40000000</v>
      </c>
      <c r="T647" s="79">
        <v>0</v>
      </c>
      <c r="U647" s="79">
        <v>40000000</v>
      </c>
      <c r="V647" s="79">
        <v>0</v>
      </c>
      <c r="W647" s="79">
        <v>40000000</v>
      </c>
      <c r="X647" s="79">
        <v>0</v>
      </c>
      <c r="Y647" s="79">
        <v>40000000</v>
      </c>
      <c r="Z647" s="79">
        <v>4974989</v>
      </c>
      <c r="AA647" s="79">
        <v>4974989</v>
      </c>
      <c r="AB647" s="79">
        <v>4974989</v>
      </c>
    </row>
    <row r="648" spans="1:28" ht="24">
      <c r="A648" s="47" t="s">
        <v>366</v>
      </c>
      <c r="B648" s="48" t="s">
        <v>367</v>
      </c>
      <c r="C648" s="49" t="s">
        <v>431</v>
      </c>
      <c r="D648" s="47" t="s">
        <v>22</v>
      </c>
      <c r="E648" s="47" t="s">
        <v>277</v>
      </c>
      <c r="F648" s="47" t="s">
        <v>269</v>
      </c>
      <c r="G648" s="47" t="s">
        <v>275</v>
      </c>
      <c r="H648" s="47" t="s">
        <v>422</v>
      </c>
      <c r="I648" s="47" t="s">
        <v>432</v>
      </c>
      <c r="J648" s="47" t="s">
        <v>249</v>
      </c>
      <c r="K648" s="47"/>
      <c r="L648" s="47"/>
      <c r="M648" s="47" t="s">
        <v>253</v>
      </c>
      <c r="N648" s="47" t="s">
        <v>68</v>
      </c>
      <c r="O648" s="47" t="s">
        <v>247</v>
      </c>
      <c r="P648" s="48" t="s">
        <v>433</v>
      </c>
      <c r="Q648" s="48" t="s">
        <v>76</v>
      </c>
      <c r="R648" s="79">
        <v>0</v>
      </c>
      <c r="S648" s="79">
        <v>20000000</v>
      </c>
      <c r="T648" s="79">
        <v>0</v>
      </c>
      <c r="U648" s="79">
        <v>20000000</v>
      </c>
      <c r="V648" s="79">
        <v>0</v>
      </c>
      <c r="W648" s="79">
        <v>0</v>
      </c>
      <c r="X648" s="79">
        <v>20000000</v>
      </c>
      <c r="Y648" s="79">
        <v>0</v>
      </c>
      <c r="Z648" s="79">
        <v>0</v>
      </c>
      <c r="AA648" s="79">
        <v>0</v>
      </c>
      <c r="AB648" s="79">
        <v>0</v>
      </c>
    </row>
    <row r="649" spans="1:28" ht="24">
      <c r="A649" s="47" t="s">
        <v>368</v>
      </c>
      <c r="B649" s="48" t="s">
        <v>369</v>
      </c>
      <c r="C649" s="49" t="s">
        <v>431</v>
      </c>
      <c r="D649" s="47" t="s">
        <v>22</v>
      </c>
      <c r="E649" s="47" t="s">
        <v>277</v>
      </c>
      <c r="F649" s="47" t="s">
        <v>269</v>
      </c>
      <c r="G649" s="47" t="s">
        <v>275</v>
      </c>
      <c r="H649" s="47" t="s">
        <v>422</v>
      </c>
      <c r="I649" s="47" t="s">
        <v>432</v>
      </c>
      <c r="J649" s="47" t="s">
        <v>249</v>
      </c>
      <c r="K649" s="47"/>
      <c r="L649" s="47"/>
      <c r="M649" s="47" t="s">
        <v>253</v>
      </c>
      <c r="N649" s="47" t="s">
        <v>68</v>
      </c>
      <c r="O649" s="47" t="s">
        <v>247</v>
      </c>
      <c r="P649" s="48" t="s">
        <v>433</v>
      </c>
      <c r="Q649" s="48" t="s">
        <v>76</v>
      </c>
      <c r="R649" s="79">
        <v>0</v>
      </c>
      <c r="S649" s="79">
        <v>79708000</v>
      </c>
      <c r="T649" s="79">
        <v>0</v>
      </c>
      <c r="U649" s="79">
        <v>79708000</v>
      </c>
      <c r="V649" s="79">
        <v>0</v>
      </c>
      <c r="W649" s="79">
        <v>79708000</v>
      </c>
      <c r="X649" s="79">
        <v>0</v>
      </c>
      <c r="Y649" s="79">
        <v>77997694</v>
      </c>
      <c r="Z649" s="79">
        <v>4876897</v>
      </c>
      <c r="AA649" s="79">
        <v>4876897</v>
      </c>
      <c r="AB649" s="79">
        <v>4876897</v>
      </c>
    </row>
    <row r="650" spans="1:28" ht="24">
      <c r="A650" s="47" t="s">
        <v>372</v>
      </c>
      <c r="B650" s="48" t="s">
        <v>373</v>
      </c>
      <c r="C650" s="49" t="s">
        <v>431</v>
      </c>
      <c r="D650" s="47" t="s">
        <v>22</v>
      </c>
      <c r="E650" s="47" t="s">
        <v>277</v>
      </c>
      <c r="F650" s="47" t="s">
        <v>269</v>
      </c>
      <c r="G650" s="47" t="s">
        <v>275</v>
      </c>
      <c r="H650" s="47" t="s">
        <v>422</v>
      </c>
      <c r="I650" s="47" t="s">
        <v>432</v>
      </c>
      <c r="J650" s="47" t="s">
        <v>249</v>
      </c>
      <c r="K650" s="47"/>
      <c r="L650" s="47"/>
      <c r="M650" s="47" t="s">
        <v>253</v>
      </c>
      <c r="N650" s="47" t="s">
        <v>68</v>
      </c>
      <c r="O650" s="47" t="s">
        <v>247</v>
      </c>
      <c r="P650" s="48" t="s">
        <v>433</v>
      </c>
      <c r="Q650" s="48" t="s">
        <v>76</v>
      </c>
      <c r="R650" s="79">
        <v>0</v>
      </c>
      <c r="S650" s="79">
        <v>119708000</v>
      </c>
      <c r="T650" s="79">
        <v>0</v>
      </c>
      <c r="U650" s="79">
        <v>119708000</v>
      </c>
      <c r="V650" s="79">
        <v>0</v>
      </c>
      <c r="W650" s="79">
        <v>119708000</v>
      </c>
      <c r="X650" s="79">
        <v>0</v>
      </c>
      <c r="Y650" s="79">
        <v>119707980</v>
      </c>
      <c r="Z650" s="79">
        <v>10314002</v>
      </c>
      <c r="AA650" s="79">
        <v>10314002</v>
      </c>
      <c r="AB650" s="79">
        <v>10314002</v>
      </c>
    </row>
    <row r="651" spans="1:28" ht="24">
      <c r="A651" s="47" t="s">
        <v>376</v>
      </c>
      <c r="B651" s="48" t="s">
        <v>377</v>
      </c>
      <c r="C651" s="49" t="s">
        <v>431</v>
      </c>
      <c r="D651" s="47" t="s">
        <v>22</v>
      </c>
      <c r="E651" s="47" t="s">
        <v>277</v>
      </c>
      <c r="F651" s="47" t="s">
        <v>269</v>
      </c>
      <c r="G651" s="47" t="s">
        <v>275</v>
      </c>
      <c r="H651" s="47" t="s">
        <v>422</v>
      </c>
      <c r="I651" s="47" t="s">
        <v>432</v>
      </c>
      <c r="J651" s="47" t="s">
        <v>249</v>
      </c>
      <c r="K651" s="47"/>
      <c r="L651" s="47"/>
      <c r="M651" s="47" t="s">
        <v>253</v>
      </c>
      <c r="N651" s="47" t="s">
        <v>68</v>
      </c>
      <c r="O651" s="47" t="s">
        <v>247</v>
      </c>
      <c r="P651" s="48" t="s">
        <v>433</v>
      </c>
      <c r="Q651" s="48" t="s">
        <v>76</v>
      </c>
      <c r="R651" s="79">
        <v>0</v>
      </c>
      <c r="S651" s="79">
        <v>40000000</v>
      </c>
      <c r="T651" s="79">
        <v>0</v>
      </c>
      <c r="U651" s="79">
        <v>40000000</v>
      </c>
      <c r="V651" s="79">
        <v>0</v>
      </c>
      <c r="W651" s="79">
        <v>39402300</v>
      </c>
      <c r="X651" s="79">
        <v>597700</v>
      </c>
      <c r="Y651" s="79">
        <v>38243800</v>
      </c>
      <c r="Z651" s="79">
        <v>17490880</v>
      </c>
      <c r="AA651" s="79">
        <v>17490880</v>
      </c>
      <c r="AB651" s="79">
        <v>17490880</v>
      </c>
    </row>
    <row r="652" spans="1:28" ht="24">
      <c r="A652" s="47" t="s">
        <v>380</v>
      </c>
      <c r="B652" s="48" t="s">
        <v>381</v>
      </c>
      <c r="C652" s="49" t="s">
        <v>431</v>
      </c>
      <c r="D652" s="47" t="s">
        <v>22</v>
      </c>
      <c r="E652" s="47" t="s">
        <v>277</v>
      </c>
      <c r="F652" s="47" t="s">
        <v>269</v>
      </c>
      <c r="G652" s="47" t="s">
        <v>275</v>
      </c>
      <c r="H652" s="47" t="s">
        <v>422</v>
      </c>
      <c r="I652" s="47" t="s">
        <v>432</v>
      </c>
      <c r="J652" s="47" t="s">
        <v>249</v>
      </c>
      <c r="K652" s="47"/>
      <c r="L652" s="47"/>
      <c r="M652" s="47" t="s">
        <v>253</v>
      </c>
      <c r="N652" s="47" t="s">
        <v>68</v>
      </c>
      <c r="O652" s="47" t="s">
        <v>247</v>
      </c>
      <c r="P652" s="48" t="s">
        <v>433</v>
      </c>
      <c r="Q652" s="48" t="s">
        <v>76</v>
      </c>
      <c r="R652" s="79">
        <v>0</v>
      </c>
      <c r="S652" s="79">
        <v>40000000</v>
      </c>
      <c r="T652" s="79">
        <v>0</v>
      </c>
      <c r="U652" s="79">
        <v>40000000</v>
      </c>
      <c r="V652" s="79">
        <v>0</v>
      </c>
      <c r="W652" s="79">
        <v>40000000</v>
      </c>
      <c r="X652" s="79">
        <v>0</v>
      </c>
      <c r="Y652" s="79">
        <v>40000000</v>
      </c>
      <c r="Z652" s="79">
        <v>0</v>
      </c>
      <c r="AA652" s="79">
        <v>0</v>
      </c>
      <c r="AB652" s="79">
        <v>0</v>
      </c>
    </row>
    <row r="653" spans="1:28" ht="24">
      <c r="A653" s="47" t="s">
        <v>388</v>
      </c>
      <c r="B653" s="48" t="s">
        <v>389</v>
      </c>
      <c r="C653" s="49" t="s">
        <v>431</v>
      </c>
      <c r="D653" s="47" t="s">
        <v>22</v>
      </c>
      <c r="E653" s="47" t="s">
        <v>277</v>
      </c>
      <c r="F653" s="47" t="s">
        <v>269</v>
      </c>
      <c r="G653" s="47" t="s">
        <v>275</v>
      </c>
      <c r="H653" s="47" t="s">
        <v>422</v>
      </c>
      <c r="I653" s="47" t="s">
        <v>432</v>
      </c>
      <c r="J653" s="47" t="s">
        <v>249</v>
      </c>
      <c r="K653" s="47"/>
      <c r="L653" s="47"/>
      <c r="M653" s="47" t="s">
        <v>253</v>
      </c>
      <c r="N653" s="47" t="s">
        <v>68</v>
      </c>
      <c r="O653" s="47" t="s">
        <v>247</v>
      </c>
      <c r="P653" s="48" t="s">
        <v>433</v>
      </c>
      <c r="Q653" s="48" t="s">
        <v>76</v>
      </c>
      <c r="R653" s="79">
        <v>0</v>
      </c>
      <c r="S653" s="79">
        <v>79708000</v>
      </c>
      <c r="T653" s="79">
        <v>0</v>
      </c>
      <c r="U653" s="79">
        <v>79708000</v>
      </c>
      <c r="V653" s="79">
        <v>0</v>
      </c>
      <c r="W653" s="79">
        <v>79708000</v>
      </c>
      <c r="X653" s="79">
        <v>0</v>
      </c>
      <c r="Y653" s="79">
        <v>38111719</v>
      </c>
      <c r="Z653" s="79">
        <v>19363327</v>
      </c>
      <c r="AA653" s="79">
        <v>19363327</v>
      </c>
      <c r="AB653" s="79">
        <v>19363327</v>
      </c>
    </row>
    <row r="654" spans="1:28" ht="24">
      <c r="A654" s="47" t="s">
        <v>393</v>
      </c>
      <c r="B654" s="48" t="s">
        <v>394</v>
      </c>
      <c r="C654" s="49" t="s">
        <v>431</v>
      </c>
      <c r="D654" s="47" t="s">
        <v>22</v>
      </c>
      <c r="E654" s="47" t="s">
        <v>277</v>
      </c>
      <c r="F654" s="47" t="s">
        <v>269</v>
      </c>
      <c r="G654" s="47" t="s">
        <v>275</v>
      </c>
      <c r="H654" s="47" t="s">
        <v>422</v>
      </c>
      <c r="I654" s="47" t="s">
        <v>432</v>
      </c>
      <c r="J654" s="47" t="s">
        <v>249</v>
      </c>
      <c r="K654" s="47"/>
      <c r="L654" s="47"/>
      <c r="M654" s="47" t="s">
        <v>253</v>
      </c>
      <c r="N654" s="47" t="s">
        <v>68</v>
      </c>
      <c r="O654" s="47" t="s">
        <v>247</v>
      </c>
      <c r="P654" s="48" t="s">
        <v>433</v>
      </c>
      <c r="Q654" s="48" t="s">
        <v>76</v>
      </c>
      <c r="R654" s="79">
        <v>0</v>
      </c>
      <c r="S654" s="79">
        <v>23500000</v>
      </c>
      <c r="T654" s="79">
        <v>0</v>
      </c>
      <c r="U654" s="79">
        <v>23500000</v>
      </c>
      <c r="V654" s="79">
        <v>0</v>
      </c>
      <c r="W654" s="79">
        <v>23500000</v>
      </c>
      <c r="X654" s="79">
        <v>0</v>
      </c>
      <c r="Y654" s="79">
        <v>18210854</v>
      </c>
      <c r="Z654" s="79">
        <v>13746863</v>
      </c>
      <c r="AA654" s="79">
        <v>13746863</v>
      </c>
      <c r="AB654" s="79">
        <v>13746863</v>
      </c>
    </row>
    <row r="655" spans="1:28" ht="24">
      <c r="A655" s="47" t="s">
        <v>397</v>
      </c>
      <c r="B655" s="48" t="s">
        <v>398</v>
      </c>
      <c r="C655" s="49" t="s">
        <v>431</v>
      </c>
      <c r="D655" s="47" t="s">
        <v>22</v>
      </c>
      <c r="E655" s="47" t="s">
        <v>277</v>
      </c>
      <c r="F655" s="47" t="s">
        <v>269</v>
      </c>
      <c r="G655" s="47" t="s">
        <v>275</v>
      </c>
      <c r="H655" s="47" t="s">
        <v>422</v>
      </c>
      <c r="I655" s="47" t="s">
        <v>432</v>
      </c>
      <c r="J655" s="47" t="s">
        <v>249</v>
      </c>
      <c r="K655" s="47"/>
      <c r="L655" s="47"/>
      <c r="M655" s="47" t="s">
        <v>253</v>
      </c>
      <c r="N655" s="47" t="s">
        <v>68</v>
      </c>
      <c r="O655" s="47" t="s">
        <v>247</v>
      </c>
      <c r="P655" s="48" t="s">
        <v>433</v>
      </c>
      <c r="Q655" s="48" t="s">
        <v>76</v>
      </c>
      <c r="R655" s="79">
        <v>0</v>
      </c>
      <c r="S655" s="79">
        <v>99708000</v>
      </c>
      <c r="T655" s="79">
        <v>0</v>
      </c>
      <c r="U655" s="79">
        <v>99708000</v>
      </c>
      <c r="V655" s="79">
        <v>0</v>
      </c>
      <c r="W655" s="79">
        <v>84708000</v>
      </c>
      <c r="X655" s="79">
        <v>15000000</v>
      </c>
      <c r="Y655" s="79">
        <v>80523129</v>
      </c>
      <c r="Z655" s="79">
        <v>9916536</v>
      </c>
      <c r="AA655" s="79">
        <v>9916536</v>
      </c>
      <c r="AB655" s="79">
        <v>9916536</v>
      </c>
    </row>
    <row r="656" spans="1:28" ht="24">
      <c r="A656" s="47" t="s">
        <v>399</v>
      </c>
      <c r="B656" s="48" t="s">
        <v>400</v>
      </c>
      <c r="C656" s="49" t="s">
        <v>431</v>
      </c>
      <c r="D656" s="47" t="s">
        <v>22</v>
      </c>
      <c r="E656" s="47" t="s">
        <v>277</v>
      </c>
      <c r="F656" s="47" t="s">
        <v>269</v>
      </c>
      <c r="G656" s="47" t="s">
        <v>275</v>
      </c>
      <c r="H656" s="47" t="s">
        <v>422</v>
      </c>
      <c r="I656" s="47" t="s">
        <v>432</v>
      </c>
      <c r="J656" s="47" t="s">
        <v>249</v>
      </c>
      <c r="K656" s="47"/>
      <c r="L656" s="47"/>
      <c r="M656" s="47" t="s">
        <v>253</v>
      </c>
      <c r="N656" s="47" t="s">
        <v>68</v>
      </c>
      <c r="O656" s="47" t="s">
        <v>247</v>
      </c>
      <c r="P656" s="48" t="s">
        <v>433</v>
      </c>
      <c r="Q656" s="48" t="s">
        <v>76</v>
      </c>
      <c r="R656" s="79">
        <v>0</v>
      </c>
      <c r="S656" s="79">
        <v>23500000</v>
      </c>
      <c r="T656" s="79">
        <v>0</v>
      </c>
      <c r="U656" s="79">
        <v>23500000</v>
      </c>
      <c r="V656" s="79">
        <v>0</v>
      </c>
      <c r="W656" s="79">
        <v>5298820</v>
      </c>
      <c r="X656" s="79">
        <v>18201180</v>
      </c>
      <c r="Y656" s="79">
        <v>3485724</v>
      </c>
      <c r="Z656" s="79">
        <v>3345724</v>
      </c>
      <c r="AA656" s="79">
        <v>3345724</v>
      </c>
      <c r="AB656" s="79">
        <v>3345724</v>
      </c>
    </row>
    <row r="657" spans="1:28" ht="24">
      <c r="A657" s="47" t="s">
        <v>401</v>
      </c>
      <c r="B657" s="48" t="s">
        <v>402</v>
      </c>
      <c r="C657" s="49" t="s">
        <v>431</v>
      </c>
      <c r="D657" s="47" t="s">
        <v>22</v>
      </c>
      <c r="E657" s="47" t="s">
        <v>277</v>
      </c>
      <c r="F657" s="47" t="s">
        <v>269</v>
      </c>
      <c r="G657" s="47" t="s">
        <v>275</v>
      </c>
      <c r="H657" s="47" t="s">
        <v>422</v>
      </c>
      <c r="I657" s="47" t="s">
        <v>432</v>
      </c>
      <c r="J657" s="47" t="s">
        <v>249</v>
      </c>
      <c r="K657" s="47"/>
      <c r="L657" s="47"/>
      <c r="M657" s="47" t="s">
        <v>253</v>
      </c>
      <c r="N657" s="47" t="s">
        <v>68</v>
      </c>
      <c r="O657" s="47" t="s">
        <v>247</v>
      </c>
      <c r="P657" s="48" t="s">
        <v>433</v>
      </c>
      <c r="Q657" s="48" t="s">
        <v>76</v>
      </c>
      <c r="R657" s="79">
        <v>0</v>
      </c>
      <c r="S657" s="79">
        <v>3500000</v>
      </c>
      <c r="T657" s="79">
        <v>0</v>
      </c>
      <c r="U657" s="79">
        <v>3500000</v>
      </c>
      <c r="V657" s="79">
        <v>0</v>
      </c>
      <c r="W657" s="79">
        <v>3500000</v>
      </c>
      <c r="X657" s="79">
        <v>0</v>
      </c>
      <c r="Y657" s="79">
        <v>940159</v>
      </c>
      <c r="Z657" s="79">
        <v>940159</v>
      </c>
      <c r="AA657" s="79">
        <v>940159</v>
      </c>
      <c r="AB657" s="79">
        <v>940159</v>
      </c>
    </row>
    <row r="658" spans="1:28" ht="24">
      <c r="A658" s="47" t="s">
        <v>403</v>
      </c>
      <c r="B658" s="48" t="s">
        <v>404</v>
      </c>
      <c r="C658" s="49" t="s">
        <v>431</v>
      </c>
      <c r="D658" s="47" t="s">
        <v>22</v>
      </c>
      <c r="E658" s="47" t="s">
        <v>277</v>
      </c>
      <c r="F658" s="47" t="s">
        <v>269</v>
      </c>
      <c r="G658" s="47" t="s">
        <v>275</v>
      </c>
      <c r="H658" s="47" t="s">
        <v>422</v>
      </c>
      <c r="I658" s="47" t="s">
        <v>432</v>
      </c>
      <c r="J658" s="47" t="s">
        <v>249</v>
      </c>
      <c r="K658" s="47"/>
      <c r="L658" s="47"/>
      <c r="M658" s="47" t="s">
        <v>253</v>
      </c>
      <c r="N658" s="47" t="s">
        <v>68</v>
      </c>
      <c r="O658" s="47" t="s">
        <v>247</v>
      </c>
      <c r="P658" s="48" t="s">
        <v>433</v>
      </c>
      <c r="Q658" s="48" t="s">
        <v>76</v>
      </c>
      <c r="R658" s="79">
        <v>0</v>
      </c>
      <c r="S658" s="79">
        <v>23500000</v>
      </c>
      <c r="T658" s="79">
        <v>0</v>
      </c>
      <c r="U658" s="79">
        <v>23500000</v>
      </c>
      <c r="V658" s="79">
        <v>0</v>
      </c>
      <c r="W658" s="79">
        <v>23500000</v>
      </c>
      <c r="X658" s="79">
        <v>0</v>
      </c>
      <c r="Y658" s="79">
        <v>20000000</v>
      </c>
      <c r="Z658" s="79">
        <v>6519012</v>
      </c>
      <c r="AA658" s="79">
        <v>6519012</v>
      </c>
      <c r="AB658" s="79">
        <v>6519012</v>
      </c>
    </row>
    <row r="659" spans="1:28" ht="24">
      <c r="A659" s="47" t="s">
        <v>407</v>
      </c>
      <c r="B659" s="48" t="s">
        <v>408</v>
      </c>
      <c r="C659" s="49" t="s">
        <v>431</v>
      </c>
      <c r="D659" s="47" t="s">
        <v>22</v>
      </c>
      <c r="E659" s="47" t="s">
        <v>277</v>
      </c>
      <c r="F659" s="47" t="s">
        <v>269</v>
      </c>
      <c r="G659" s="47" t="s">
        <v>275</v>
      </c>
      <c r="H659" s="47" t="s">
        <v>422</v>
      </c>
      <c r="I659" s="47" t="s">
        <v>432</v>
      </c>
      <c r="J659" s="47" t="s">
        <v>249</v>
      </c>
      <c r="K659" s="47"/>
      <c r="L659" s="47"/>
      <c r="M659" s="47" t="s">
        <v>253</v>
      </c>
      <c r="N659" s="47" t="s">
        <v>68</v>
      </c>
      <c r="O659" s="47" t="s">
        <v>247</v>
      </c>
      <c r="P659" s="48" t="s">
        <v>433</v>
      </c>
      <c r="Q659" s="48" t="s">
        <v>76</v>
      </c>
      <c r="R659" s="79">
        <v>0</v>
      </c>
      <c r="S659" s="79">
        <v>40000000</v>
      </c>
      <c r="T659" s="79">
        <v>0</v>
      </c>
      <c r="U659" s="79">
        <v>40000000</v>
      </c>
      <c r="V659" s="79">
        <v>0</v>
      </c>
      <c r="W659" s="79">
        <v>40000000</v>
      </c>
      <c r="X659" s="79">
        <v>0</v>
      </c>
      <c r="Y659" s="79">
        <v>4067053</v>
      </c>
      <c r="Z659" s="79">
        <v>4067053</v>
      </c>
      <c r="AA659" s="79">
        <v>4067053</v>
      </c>
      <c r="AB659" s="79">
        <v>4067053</v>
      </c>
    </row>
    <row r="660" spans="1:28" ht="24">
      <c r="A660" s="47" t="s">
        <v>409</v>
      </c>
      <c r="B660" s="48" t="s">
        <v>410</v>
      </c>
      <c r="C660" s="49" t="s">
        <v>431</v>
      </c>
      <c r="D660" s="47" t="s">
        <v>22</v>
      </c>
      <c r="E660" s="47" t="s">
        <v>277</v>
      </c>
      <c r="F660" s="47" t="s">
        <v>269</v>
      </c>
      <c r="G660" s="47" t="s">
        <v>275</v>
      </c>
      <c r="H660" s="47" t="s">
        <v>422</v>
      </c>
      <c r="I660" s="47" t="s">
        <v>432</v>
      </c>
      <c r="J660" s="47" t="s">
        <v>249</v>
      </c>
      <c r="K660" s="47"/>
      <c r="L660" s="47"/>
      <c r="M660" s="47" t="s">
        <v>253</v>
      </c>
      <c r="N660" s="47" t="s">
        <v>68</v>
      </c>
      <c r="O660" s="47" t="s">
        <v>247</v>
      </c>
      <c r="P660" s="48" t="s">
        <v>433</v>
      </c>
      <c r="Q660" s="48" t="s">
        <v>76</v>
      </c>
      <c r="R660" s="79">
        <v>0</v>
      </c>
      <c r="S660" s="79">
        <v>40000000</v>
      </c>
      <c r="T660" s="79">
        <v>0</v>
      </c>
      <c r="U660" s="79">
        <v>40000000</v>
      </c>
      <c r="V660" s="79">
        <v>0</v>
      </c>
      <c r="W660" s="79">
        <v>40000000</v>
      </c>
      <c r="X660" s="79">
        <v>0</v>
      </c>
      <c r="Y660" s="79">
        <v>37224860</v>
      </c>
      <c r="Z660" s="79">
        <v>15747468</v>
      </c>
      <c r="AA660" s="79">
        <v>15747468</v>
      </c>
      <c r="AB660" s="79">
        <v>15747468</v>
      </c>
    </row>
    <row r="661" spans="1:28" ht="24">
      <c r="A661" s="47" t="s">
        <v>413</v>
      </c>
      <c r="B661" s="48" t="s">
        <v>414</v>
      </c>
      <c r="C661" s="49" t="s">
        <v>431</v>
      </c>
      <c r="D661" s="47" t="s">
        <v>22</v>
      </c>
      <c r="E661" s="47" t="s">
        <v>277</v>
      </c>
      <c r="F661" s="47" t="s">
        <v>269</v>
      </c>
      <c r="G661" s="47" t="s">
        <v>275</v>
      </c>
      <c r="H661" s="47" t="s">
        <v>422</v>
      </c>
      <c r="I661" s="47" t="s">
        <v>432</v>
      </c>
      <c r="J661" s="47" t="s">
        <v>249</v>
      </c>
      <c r="K661" s="47"/>
      <c r="L661" s="47"/>
      <c r="M661" s="47" t="s">
        <v>253</v>
      </c>
      <c r="N661" s="47" t="s">
        <v>68</v>
      </c>
      <c r="O661" s="47" t="s">
        <v>247</v>
      </c>
      <c r="P661" s="48" t="s">
        <v>433</v>
      </c>
      <c r="Q661" s="48" t="s">
        <v>76</v>
      </c>
      <c r="R661" s="79">
        <v>0</v>
      </c>
      <c r="S661" s="79">
        <v>40000000</v>
      </c>
      <c r="T661" s="79">
        <v>0</v>
      </c>
      <c r="U661" s="79">
        <v>40000000</v>
      </c>
      <c r="V661" s="79">
        <v>0</v>
      </c>
      <c r="W661" s="79">
        <v>40000000</v>
      </c>
      <c r="X661" s="79">
        <v>0</v>
      </c>
      <c r="Y661" s="79">
        <v>38670910</v>
      </c>
      <c r="Z661" s="79">
        <v>16222788</v>
      </c>
      <c r="AA661" s="79">
        <v>16222788</v>
      </c>
      <c r="AB661" s="79">
        <v>16222788</v>
      </c>
    </row>
    <row r="662" spans="1:28" ht="24">
      <c r="A662" s="47" t="s">
        <v>415</v>
      </c>
      <c r="B662" s="48" t="s">
        <v>416</v>
      </c>
      <c r="C662" s="49" t="s">
        <v>431</v>
      </c>
      <c r="D662" s="47" t="s">
        <v>22</v>
      </c>
      <c r="E662" s="47" t="s">
        <v>277</v>
      </c>
      <c r="F662" s="47" t="s">
        <v>269</v>
      </c>
      <c r="G662" s="47" t="s">
        <v>275</v>
      </c>
      <c r="H662" s="47" t="s">
        <v>422</v>
      </c>
      <c r="I662" s="47" t="s">
        <v>432</v>
      </c>
      <c r="J662" s="47" t="s">
        <v>249</v>
      </c>
      <c r="K662" s="47"/>
      <c r="L662" s="47"/>
      <c r="M662" s="47" t="s">
        <v>253</v>
      </c>
      <c r="N662" s="47" t="s">
        <v>68</v>
      </c>
      <c r="O662" s="47" t="s">
        <v>247</v>
      </c>
      <c r="P662" s="48" t="s">
        <v>433</v>
      </c>
      <c r="Q662" s="48" t="s">
        <v>76</v>
      </c>
      <c r="R662" s="79">
        <v>0</v>
      </c>
      <c r="S662" s="79">
        <v>40000000</v>
      </c>
      <c r="T662" s="79">
        <v>26695064</v>
      </c>
      <c r="U662" s="79">
        <v>13304936</v>
      </c>
      <c r="V662" s="79">
        <v>0</v>
      </c>
      <c r="W662" s="79">
        <v>13304936</v>
      </c>
      <c r="X662" s="79">
        <v>0</v>
      </c>
      <c r="Y662" s="79">
        <v>7915169</v>
      </c>
      <c r="Z662" s="79">
        <v>7915169</v>
      </c>
      <c r="AA662" s="79">
        <v>7915169</v>
      </c>
      <c r="AB662" s="79">
        <v>7915169</v>
      </c>
    </row>
    <row r="663" spans="1:28" ht="48">
      <c r="A663" s="47" t="s">
        <v>393</v>
      </c>
      <c r="B663" s="48" t="s">
        <v>394</v>
      </c>
      <c r="C663" s="49" t="s">
        <v>434</v>
      </c>
      <c r="D663" s="47" t="s">
        <v>22</v>
      </c>
      <c r="E663" s="47" t="s">
        <v>268</v>
      </c>
      <c r="F663" s="47" t="s">
        <v>269</v>
      </c>
      <c r="G663" s="47" t="s">
        <v>272</v>
      </c>
      <c r="H663" s="47" t="s">
        <v>422</v>
      </c>
      <c r="I663" s="47" t="s">
        <v>435</v>
      </c>
      <c r="J663" s="47" t="s">
        <v>249</v>
      </c>
      <c r="K663" s="47"/>
      <c r="L663" s="47"/>
      <c r="M663" s="47" t="s">
        <v>246</v>
      </c>
      <c r="N663" s="47" t="s">
        <v>69</v>
      </c>
      <c r="O663" s="47" t="s">
        <v>247</v>
      </c>
      <c r="P663" s="48" t="s">
        <v>436</v>
      </c>
      <c r="Q663" s="48" t="s">
        <v>88</v>
      </c>
      <c r="R663" s="79">
        <v>0</v>
      </c>
      <c r="S663" s="79">
        <v>4080150</v>
      </c>
      <c r="T663" s="79">
        <v>534766</v>
      </c>
      <c r="U663" s="79">
        <v>3545384</v>
      </c>
      <c r="V663" s="79">
        <v>0</v>
      </c>
      <c r="W663" s="79">
        <v>3545384</v>
      </c>
      <c r="X663" s="79">
        <v>0</v>
      </c>
      <c r="Y663" s="79">
        <v>3545384</v>
      </c>
      <c r="Z663" s="79">
        <v>3545384</v>
      </c>
      <c r="AA663" s="79">
        <v>3545384</v>
      </c>
      <c r="AB663" s="79">
        <v>3545384</v>
      </c>
    </row>
    <row r="664" spans="1:28" ht="48">
      <c r="A664" s="47" t="s">
        <v>407</v>
      </c>
      <c r="B664" s="48" t="s">
        <v>408</v>
      </c>
      <c r="C664" s="49" t="s">
        <v>434</v>
      </c>
      <c r="D664" s="47" t="s">
        <v>22</v>
      </c>
      <c r="E664" s="47" t="s">
        <v>268</v>
      </c>
      <c r="F664" s="47" t="s">
        <v>269</v>
      </c>
      <c r="G664" s="47" t="s">
        <v>272</v>
      </c>
      <c r="H664" s="47" t="s">
        <v>422</v>
      </c>
      <c r="I664" s="47" t="s">
        <v>435</v>
      </c>
      <c r="J664" s="47" t="s">
        <v>249</v>
      </c>
      <c r="K664" s="47"/>
      <c r="L664" s="47"/>
      <c r="M664" s="47" t="s">
        <v>246</v>
      </c>
      <c r="N664" s="47" t="s">
        <v>69</v>
      </c>
      <c r="O664" s="47" t="s">
        <v>247</v>
      </c>
      <c r="P664" s="48" t="s">
        <v>436</v>
      </c>
      <c r="Q664" s="48" t="s">
        <v>88</v>
      </c>
      <c r="R664" s="79">
        <v>0</v>
      </c>
      <c r="S664" s="79">
        <v>6235653</v>
      </c>
      <c r="T664" s="79">
        <v>0</v>
      </c>
      <c r="U664" s="79">
        <v>6235653</v>
      </c>
      <c r="V664" s="79">
        <v>0</v>
      </c>
      <c r="W664" s="79">
        <v>5541059</v>
      </c>
      <c r="X664" s="79">
        <v>694594</v>
      </c>
      <c r="Y664" s="79">
        <v>5541059</v>
      </c>
      <c r="Z664" s="79">
        <v>5541059</v>
      </c>
      <c r="AA664" s="79">
        <v>5541059</v>
      </c>
      <c r="AB664" s="79">
        <v>5541059</v>
      </c>
    </row>
    <row r="665" spans="1:28" ht="48">
      <c r="A665" s="47" t="s">
        <v>407</v>
      </c>
      <c r="B665" s="48" t="s">
        <v>408</v>
      </c>
      <c r="C665" s="49" t="s">
        <v>434</v>
      </c>
      <c r="D665" s="47" t="s">
        <v>22</v>
      </c>
      <c r="E665" s="47" t="s">
        <v>268</v>
      </c>
      <c r="F665" s="47" t="s">
        <v>269</v>
      </c>
      <c r="G665" s="47" t="s">
        <v>272</v>
      </c>
      <c r="H665" s="47" t="s">
        <v>422</v>
      </c>
      <c r="I665" s="47" t="s">
        <v>435</v>
      </c>
      <c r="J665" s="47" t="s">
        <v>249</v>
      </c>
      <c r="K665" s="47"/>
      <c r="L665" s="47"/>
      <c r="M665" s="47" t="s">
        <v>253</v>
      </c>
      <c r="N665" s="47" t="s">
        <v>68</v>
      </c>
      <c r="O665" s="47" t="s">
        <v>247</v>
      </c>
      <c r="P665" s="48" t="s">
        <v>436</v>
      </c>
      <c r="Q665" s="48" t="s">
        <v>88</v>
      </c>
      <c r="R665" s="79">
        <v>0</v>
      </c>
      <c r="S665" s="79">
        <v>6235653</v>
      </c>
      <c r="T665" s="79">
        <v>6235653</v>
      </c>
      <c r="U665" s="79">
        <v>0</v>
      </c>
      <c r="V665" s="79">
        <v>0</v>
      </c>
      <c r="W665" s="79">
        <v>0</v>
      </c>
      <c r="X665" s="79">
        <v>0</v>
      </c>
      <c r="Y665" s="79">
        <v>0</v>
      </c>
      <c r="Z665" s="79">
        <v>0</v>
      </c>
      <c r="AA665" s="79">
        <v>0</v>
      </c>
      <c r="AB665" s="79">
        <v>0</v>
      </c>
    </row>
    <row r="666" spans="1:28" ht="24">
      <c r="A666" s="47" t="s">
        <v>290</v>
      </c>
      <c r="B666" s="48" t="s">
        <v>291</v>
      </c>
      <c r="C666" s="49" t="s">
        <v>437</v>
      </c>
      <c r="D666" s="47" t="s">
        <v>22</v>
      </c>
      <c r="E666" s="47" t="s">
        <v>277</v>
      </c>
      <c r="F666" s="47" t="s">
        <v>269</v>
      </c>
      <c r="G666" s="47" t="s">
        <v>275</v>
      </c>
      <c r="H666" s="47" t="s">
        <v>422</v>
      </c>
      <c r="I666" s="47" t="s">
        <v>438</v>
      </c>
      <c r="J666" s="47" t="s">
        <v>249</v>
      </c>
      <c r="K666" s="47"/>
      <c r="L666" s="47"/>
      <c r="M666" s="47" t="s">
        <v>246</v>
      </c>
      <c r="N666" s="47" t="s">
        <v>69</v>
      </c>
      <c r="O666" s="47" t="s">
        <v>247</v>
      </c>
      <c r="P666" s="48" t="s">
        <v>439</v>
      </c>
      <c r="Q666" s="48" t="s">
        <v>76</v>
      </c>
      <c r="R666" s="79">
        <v>0</v>
      </c>
      <c r="S666" s="79">
        <v>108883287</v>
      </c>
      <c r="T666" s="79">
        <v>0</v>
      </c>
      <c r="U666" s="79">
        <v>108883287</v>
      </c>
      <c r="V666" s="79">
        <v>0</v>
      </c>
      <c r="W666" s="79">
        <v>108883287</v>
      </c>
      <c r="X666" s="79">
        <v>0</v>
      </c>
      <c r="Y666" s="79">
        <v>106013416</v>
      </c>
      <c r="Z666" s="79">
        <v>73647567</v>
      </c>
      <c r="AA666" s="79">
        <v>73647567</v>
      </c>
      <c r="AB666" s="79">
        <v>73647567</v>
      </c>
    </row>
    <row r="667" spans="1:28" ht="24">
      <c r="A667" s="47" t="s">
        <v>356</v>
      </c>
      <c r="B667" s="48" t="s">
        <v>357</v>
      </c>
      <c r="C667" s="49" t="s">
        <v>437</v>
      </c>
      <c r="D667" s="47" t="s">
        <v>22</v>
      </c>
      <c r="E667" s="47" t="s">
        <v>277</v>
      </c>
      <c r="F667" s="47" t="s">
        <v>269</v>
      </c>
      <c r="G667" s="47" t="s">
        <v>275</v>
      </c>
      <c r="H667" s="47" t="s">
        <v>422</v>
      </c>
      <c r="I667" s="47" t="s">
        <v>438</v>
      </c>
      <c r="J667" s="47" t="s">
        <v>249</v>
      </c>
      <c r="K667" s="47"/>
      <c r="L667" s="47"/>
      <c r="M667" s="47" t="s">
        <v>246</v>
      </c>
      <c r="N667" s="47" t="s">
        <v>69</v>
      </c>
      <c r="O667" s="47" t="s">
        <v>247</v>
      </c>
      <c r="P667" s="48" t="s">
        <v>439</v>
      </c>
      <c r="Q667" s="48" t="s">
        <v>76</v>
      </c>
      <c r="R667" s="79">
        <v>0</v>
      </c>
      <c r="S667" s="79">
        <v>236020298</v>
      </c>
      <c r="T667" s="79">
        <v>0</v>
      </c>
      <c r="U667" s="79">
        <v>236020298</v>
      </c>
      <c r="V667" s="79">
        <v>0</v>
      </c>
      <c r="W667" s="79">
        <v>236018843</v>
      </c>
      <c r="X667" s="79">
        <v>1455</v>
      </c>
      <c r="Y667" s="79">
        <v>218641500</v>
      </c>
      <c r="Z667" s="79">
        <v>142523740</v>
      </c>
      <c r="AA667" s="79">
        <v>142523740</v>
      </c>
      <c r="AB667" s="79">
        <v>142523740</v>
      </c>
    </row>
    <row r="668" spans="1:28" ht="24">
      <c r="A668" s="47" t="s">
        <v>362</v>
      </c>
      <c r="B668" s="48" t="s">
        <v>363</v>
      </c>
      <c r="C668" s="49" t="s">
        <v>437</v>
      </c>
      <c r="D668" s="47" t="s">
        <v>22</v>
      </c>
      <c r="E668" s="47" t="s">
        <v>277</v>
      </c>
      <c r="F668" s="47" t="s">
        <v>269</v>
      </c>
      <c r="G668" s="47" t="s">
        <v>275</v>
      </c>
      <c r="H668" s="47" t="s">
        <v>422</v>
      </c>
      <c r="I668" s="47" t="s">
        <v>438</v>
      </c>
      <c r="J668" s="47" t="s">
        <v>249</v>
      </c>
      <c r="K668" s="47"/>
      <c r="L668" s="47"/>
      <c r="M668" s="47" t="s">
        <v>246</v>
      </c>
      <c r="N668" s="47" t="s">
        <v>69</v>
      </c>
      <c r="O668" s="47" t="s">
        <v>247</v>
      </c>
      <c r="P668" s="48" t="s">
        <v>439</v>
      </c>
      <c r="Q668" s="48" t="s">
        <v>76</v>
      </c>
      <c r="R668" s="79">
        <v>0</v>
      </c>
      <c r="S668" s="79">
        <v>314639816</v>
      </c>
      <c r="T668" s="79">
        <v>0</v>
      </c>
      <c r="U668" s="79">
        <v>314639816</v>
      </c>
      <c r="V668" s="79">
        <v>0</v>
      </c>
      <c r="W668" s="79">
        <v>314639816</v>
      </c>
      <c r="X668" s="79">
        <v>0</v>
      </c>
      <c r="Y668" s="79">
        <v>286713322</v>
      </c>
      <c r="Z668" s="79">
        <v>99667630</v>
      </c>
      <c r="AA668" s="79">
        <v>99667630</v>
      </c>
      <c r="AB668" s="79">
        <v>99667630</v>
      </c>
    </row>
    <row r="669" spans="1:28" ht="24">
      <c r="A669" s="47" t="s">
        <v>362</v>
      </c>
      <c r="B669" s="48" t="s">
        <v>363</v>
      </c>
      <c r="C669" s="49" t="s">
        <v>437</v>
      </c>
      <c r="D669" s="47" t="s">
        <v>22</v>
      </c>
      <c r="E669" s="47" t="s">
        <v>277</v>
      </c>
      <c r="F669" s="47" t="s">
        <v>269</v>
      </c>
      <c r="G669" s="47" t="s">
        <v>275</v>
      </c>
      <c r="H669" s="47" t="s">
        <v>422</v>
      </c>
      <c r="I669" s="47" t="s">
        <v>438</v>
      </c>
      <c r="J669" s="47" t="s">
        <v>249</v>
      </c>
      <c r="K669" s="47"/>
      <c r="L669" s="47"/>
      <c r="M669" s="47" t="s">
        <v>253</v>
      </c>
      <c r="N669" s="47" t="s">
        <v>68</v>
      </c>
      <c r="O669" s="47" t="s">
        <v>247</v>
      </c>
      <c r="P669" s="48" t="s">
        <v>439</v>
      </c>
      <c r="Q669" s="48" t="s">
        <v>76</v>
      </c>
      <c r="R669" s="79">
        <v>0</v>
      </c>
      <c r="S669" s="79">
        <v>11896600</v>
      </c>
      <c r="T669" s="79">
        <v>0</v>
      </c>
      <c r="U669" s="79">
        <v>11896600</v>
      </c>
      <c r="V669" s="79">
        <v>0</v>
      </c>
      <c r="W669" s="79">
        <v>11896600</v>
      </c>
      <c r="X669" s="79">
        <v>0</v>
      </c>
      <c r="Y669" s="79">
        <v>10309000</v>
      </c>
      <c r="Z669" s="79">
        <v>0</v>
      </c>
      <c r="AA669" s="79">
        <v>0</v>
      </c>
      <c r="AB669" s="79">
        <v>0</v>
      </c>
    </row>
    <row r="670" spans="1:28" ht="24">
      <c r="A670" s="47" t="s">
        <v>364</v>
      </c>
      <c r="B670" s="48" t="s">
        <v>365</v>
      </c>
      <c r="C670" s="49" t="s">
        <v>437</v>
      </c>
      <c r="D670" s="47" t="s">
        <v>22</v>
      </c>
      <c r="E670" s="47" t="s">
        <v>277</v>
      </c>
      <c r="F670" s="47" t="s">
        <v>269</v>
      </c>
      <c r="G670" s="47" t="s">
        <v>275</v>
      </c>
      <c r="H670" s="47" t="s">
        <v>422</v>
      </c>
      <c r="I670" s="47" t="s">
        <v>438</v>
      </c>
      <c r="J670" s="47" t="s">
        <v>249</v>
      </c>
      <c r="K670" s="47"/>
      <c r="L670" s="47"/>
      <c r="M670" s="47" t="s">
        <v>246</v>
      </c>
      <c r="N670" s="47" t="s">
        <v>69</v>
      </c>
      <c r="O670" s="47" t="s">
        <v>247</v>
      </c>
      <c r="P670" s="48" t="s">
        <v>439</v>
      </c>
      <c r="Q670" s="48" t="s">
        <v>76</v>
      </c>
      <c r="R670" s="79">
        <v>0</v>
      </c>
      <c r="S670" s="79">
        <v>354422777</v>
      </c>
      <c r="T670" s="79">
        <v>1466578</v>
      </c>
      <c r="U670" s="79">
        <v>352956199</v>
      </c>
      <c r="V670" s="79">
        <v>0</v>
      </c>
      <c r="W670" s="79">
        <v>317489769</v>
      </c>
      <c r="X670" s="79">
        <v>35466430</v>
      </c>
      <c r="Y670" s="79">
        <v>304311523</v>
      </c>
      <c r="Z670" s="79">
        <v>140351586</v>
      </c>
      <c r="AA670" s="79">
        <v>140351586</v>
      </c>
      <c r="AB670" s="79">
        <v>139841213</v>
      </c>
    </row>
    <row r="671" spans="1:28" ht="24">
      <c r="A671" s="47" t="s">
        <v>364</v>
      </c>
      <c r="B671" s="48" t="s">
        <v>365</v>
      </c>
      <c r="C671" s="49" t="s">
        <v>437</v>
      </c>
      <c r="D671" s="47" t="s">
        <v>22</v>
      </c>
      <c r="E671" s="47" t="s">
        <v>277</v>
      </c>
      <c r="F671" s="47" t="s">
        <v>269</v>
      </c>
      <c r="G671" s="47" t="s">
        <v>275</v>
      </c>
      <c r="H671" s="47" t="s">
        <v>422</v>
      </c>
      <c r="I671" s="47" t="s">
        <v>438</v>
      </c>
      <c r="J671" s="47" t="s">
        <v>249</v>
      </c>
      <c r="K671" s="47"/>
      <c r="L671" s="47"/>
      <c r="M671" s="47" t="s">
        <v>253</v>
      </c>
      <c r="N671" s="47" t="s">
        <v>68</v>
      </c>
      <c r="O671" s="47" t="s">
        <v>247</v>
      </c>
      <c r="P671" s="48" t="s">
        <v>439</v>
      </c>
      <c r="Q671" s="48" t="s">
        <v>76</v>
      </c>
      <c r="R671" s="79">
        <v>0</v>
      </c>
      <c r="S671" s="79">
        <v>5300000</v>
      </c>
      <c r="T671" s="79">
        <v>0</v>
      </c>
      <c r="U671" s="79">
        <v>5300000</v>
      </c>
      <c r="V671" s="79">
        <v>0</v>
      </c>
      <c r="W671" s="79">
        <v>0</v>
      </c>
      <c r="X671" s="79">
        <v>5300000</v>
      </c>
      <c r="Y671" s="79">
        <v>0</v>
      </c>
      <c r="Z671" s="79">
        <v>0</v>
      </c>
      <c r="AA671" s="79">
        <v>0</v>
      </c>
      <c r="AB671" s="79">
        <v>0</v>
      </c>
    </row>
    <row r="672" spans="1:28" ht="24">
      <c r="A672" s="47" t="s">
        <v>366</v>
      </c>
      <c r="B672" s="48" t="s">
        <v>367</v>
      </c>
      <c r="C672" s="49" t="s">
        <v>437</v>
      </c>
      <c r="D672" s="47" t="s">
        <v>22</v>
      </c>
      <c r="E672" s="47" t="s">
        <v>277</v>
      </c>
      <c r="F672" s="47" t="s">
        <v>269</v>
      </c>
      <c r="G672" s="47" t="s">
        <v>275</v>
      </c>
      <c r="H672" s="47" t="s">
        <v>422</v>
      </c>
      <c r="I672" s="47" t="s">
        <v>438</v>
      </c>
      <c r="J672" s="47" t="s">
        <v>249</v>
      </c>
      <c r="K672" s="47"/>
      <c r="L672" s="47"/>
      <c r="M672" s="47" t="s">
        <v>246</v>
      </c>
      <c r="N672" s="47" t="s">
        <v>69</v>
      </c>
      <c r="O672" s="47" t="s">
        <v>247</v>
      </c>
      <c r="P672" s="48" t="s">
        <v>439</v>
      </c>
      <c r="Q672" s="48" t="s">
        <v>76</v>
      </c>
      <c r="R672" s="79">
        <v>0</v>
      </c>
      <c r="S672" s="79">
        <v>90978385</v>
      </c>
      <c r="T672" s="79">
        <v>0</v>
      </c>
      <c r="U672" s="79">
        <v>90978385</v>
      </c>
      <c r="V672" s="79">
        <v>0</v>
      </c>
      <c r="W672" s="79">
        <v>84221155</v>
      </c>
      <c r="X672" s="79">
        <v>6757230</v>
      </c>
      <c r="Y672" s="79">
        <v>82572228</v>
      </c>
      <c r="Z672" s="79">
        <v>44791040</v>
      </c>
      <c r="AA672" s="79">
        <v>44791040</v>
      </c>
      <c r="AB672" s="79">
        <v>44791040</v>
      </c>
    </row>
    <row r="673" spans="1:28" ht="24">
      <c r="A673" s="47" t="s">
        <v>366</v>
      </c>
      <c r="B673" s="48" t="s">
        <v>367</v>
      </c>
      <c r="C673" s="49" t="s">
        <v>437</v>
      </c>
      <c r="D673" s="47" t="s">
        <v>22</v>
      </c>
      <c r="E673" s="47" t="s">
        <v>277</v>
      </c>
      <c r="F673" s="47" t="s">
        <v>269</v>
      </c>
      <c r="G673" s="47" t="s">
        <v>275</v>
      </c>
      <c r="H673" s="47" t="s">
        <v>422</v>
      </c>
      <c r="I673" s="47" t="s">
        <v>438</v>
      </c>
      <c r="J673" s="47" t="s">
        <v>249</v>
      </c>
      <c r="K673" s="47"/>
      <c r="L673" s="47"/>
      <c r="M673" s="47" t="s">
        <v>253</v>
      </c>
      <c r="N673" s="47" t="s">
        <v>68</v>
      </c>
      <c r="O673" s="47" t="s">
        <v>247</v>
      </c>
      <c r="P673" s="48" t="s">
        <v>439</v>
      </c>
      <c r="Q673" s="48" t="s">
        <v>76</v>
      </c>
      <c r="R673" s="79">
        <v>0</v>
      </c>
      <c r="S673" s="79">
        <v>14766595</v>
      </c>
      <c r="T673" s="79">
        <v>0</v>
      </c>
      <c r="U673" s="79">
        <v>14766595</v>
      </c>
      <c r="V673" s="79">
        <v>0</v>
      </c>
      <c r="W673" s="79">
        <v>14766595</v>
      </c>
      <c r="X673" s="79">
        <v>0</v>
      </c>
      <c r="Y673" s="79">
        <v>14766595</v>
      </c>
      <c r="Z673" s="79">
        <v>13571592</v>
      </c>
      <c r="AA673" s="79">
        <v>13571592</v>
      </c>
      <c r="AB673" s="79">
        <v>13571592</v>
      </c>
    </row>
    <row r="674" spans="1:28" ht="24">
      <c r="A674" s="47" t="s">
        <v>368</v>
      </c>
      <c r="B674" s="48" t="s">
        <v>369</v>
      </c>
      <c r="C674" s="49" t="s">
        <v>437</v>
      </c>
      <c r="D674" s="47" t="s">
        <v>22</v>
      </c>
      <c r="E674" s="47" t="s">
        <v>277</v>
      </c>
      <c r="F674" s="47" t="s">
        <v>269</v>
      </c>
      <c r="G674" s="47" t="s">
        <v>275</v>
      </c>
      <c r="H674" s="47" t="s">
        <v>422</v>
      </c>
      <c r="I674" s="47" t="s">
        <v>438</v>
      </c>
      <c r="J674" s="47" t="s">
        <v>249</v>
      </c>
      <c r="K674" s="47"/>
      <c r="L674" s="47"/>
      <c r="M674" s="47" t="s">
        <v>246</v>
      </c>
      <c r="N674" s="47" t="s">
        <v>69</v>
      </c>
      <c r="O674" s="47" t="s">
        <v>247</v>
      </c>
      <c r="P674" s="48" t="s">
        <v>439</v>
      </c>
      <c r="Q674" s="48" t="s">
        <v>76</v>
      </c>
      <c r="R674" s="79">
        <v>0</v>
      </c>
      <c r="S674" s="79">
        <v>126800457</v>
      </c>
      <c r="T674" s="79">
        <v>0</v>
      </c>
      <c r="U674" s="79">
        <v>126800457</v>
      </c>
      <c r="V674" s="79">
        <v>0</v>
      </c>
      <c r="W674" s="79">
        <v>126800457</v>
      </c>
      <c r="X674" s="79">
        <v>0</v>
      </c>
      <c r="Y674" s="79">
        <v>119263794</v>
      </c>
      <c r="Z674" s="79">
        <v>54712396</v>
      </c>
      <c r="AA674" s="79">
        <v>54712396</v>
      </c>
      <c r="AB674" s="79">
        <v>54712396</v>
      </c>
    </row>
    <row r="675" spans="1:28" ht="24">
      <c r="A675" s="47" t="s">
        <v>368</v>
      </c>
      <c r="B675" s="48" t="s">
        <v>369</v>
      </c>
      <c r="C675" s="49" t="s">
        <v>437</v>
      </c>
      <c r="D675" s="47" t="s">
        <v>22</v>
      </c>
      <c r="E675" s="47" t="s">
        <v>277</v>
      </c>
      <c r="F675" s="47" t="s">
        <v>269</v>
      </c>
      <c r="G675" s="47" t="s">
        <v>275</v>
      </c>
      <c r="H675" s="47" t="s">
        <v>422</v>
      </c>
      <c r="I675" s="47" t="s">
        <v>438</v>
      </c>
      <c r="J675" s="47" t="s">
        <v>249</v>
      </c>
      <c r="K675" s="47"/>
      <c r="L675" s="47"/>
      <c r="M675" s="47" t="s">
        <v>253</v>
      </c>
      <c r="N675" s="47" t="s">
        <v>68</v>
      </c>
      <c r="O675" s="47" t="s">
        <v>247</v>
      </c>
      <c r="P675" s="48" t="s">
        <v>439</v>
      </c>
      <c r="Q675" s="48" t="s">
        <v>76</v>
      </c>
      <c r="R675" s="79">
        <v>0</v>
      </c>
      <c r="S675" s="79">
        <v>2290000000</v>
      </c>
      <c r="T675" s="79">
        <v>8246700</v>
      </c>
      <c r="U675" s="79">
        <v>2281753300</v>
      </c>
      <c r="V675" s="79">
        <v>0</v>
      </c>
      <c r="W675" s="79">
        <v>2238758055</v>
      </c>
      <c r="X675" s="79">
        <v>42995245</v>
      </c>
      <c r="Y675" s="79">
        <v>2041475459</v>
      </c>
      <c r="Z675" s="79">
        <v>532389874</v>
      </c>
      <c r="AA675" s="79">
        <v>523468927</v>
      </c>
      <c r="AB675" s="79">
        <v>523468927</v>
      </c>
    </row>
    <row r="676" spans="1:28" ht="24">
      <c r="A676" s="47" t="s">
        <v>372</v>
      </c>
      <c r="B676" s="48" t="s">
        <v>373</v>
      </c>
      <c r="C676" s="49" t="s">
        <v>437</v>
      </c>
      <c r="D676" s="47" t="s">
        <v>22</v>
      </c>
      <c r="E676" s="47" t="s">
        <v>277</v>
      </c>
      <c r="F676" s="47" t="s">
        <v>269</v>
      </c>
      <c r="G676" s="47" t="s">
        <v>275</v>
      </c>
      <c r="H676" s="47" t="s">
        <v>422</v>
      </c>
      <c r="I676" s="47" t="s">
        <v>438</v>
      </c>
      <c r="J676" s="47" t="s">
        <v>249</v>
      </c>
      <c r="K676" s="47"/>
      <c r="L676" s="47"/>
      <c r="M676" s="47" t="s">
        <v>246</v>
      </c>
      <c r="N676" s="47" t="s">
        <v>69</v>
      </c>
      <c r="O676" s="47" t="s">
        <v>247</v>
      </c>
      <c r="P676" s="48" t="s">
        <v>439</v>
      </c>
      <c r="Q676" s="48" t="s">
        <v>76</v>
      </c>
      <c r="R676" s="79">
        <v>0</v>
      </c>
      <c r="S676" s="79">
        <v>221921918</v>
      </c>
      <c r="T676" s="79">
        <v>0</v>
      </c>
      <c r="U676" s="79">
        <v>221921918</v>
      </c>
      <c r="V676" s="79">
        <v>0</v>
      </c>
      <c r="W676" s="79">
        <v>221921918</v>
      </c>
      <c r="X676" s="79">
        <v>0</v>
      </c>
      <c r="Y676" s="79">
        <v>220768615</v>
      </c>
      <c r="Z676" s="79">
        <v>82318879</v>
      </c>
      <c r="AA676" s="79">
        <v>82318879</v>
      </c>
      <c r="AB676" s="79">
        <v>82318879</v>
      </c>
    </row>
    <row r="677" spans="1:28" ht="24">
      <c r="A677" s="47" t="s">
        <v>372</v>
      </c>
      <c r="B677" s="48" t="s">
        <v>373</v>
      </c>
      <c r="C677" s="49" t="s">
        <v>437</v>
      </c>
      <c r="D677" s="47" t="s">
        <v>22</v>
      </c>
      <c r="E677" s="47" t="s">
        <v>277</v>
      </c>
      <c r="F677" s="47" t="s">
        <v>269</v>
      </c>
      <c r="G677" s="47" t="s">
        <v>275</v>
      </c>
      <c r="H677" s="47" t="s">
        <v>422</v>
      </c>
      <c r="I677" s="47" t="s">
        <v>438</v>
      </c>
      <c r="J677" s="47" t="s">
        <v>249</v>
      </c>
      <c r="K677" s="47"/>
      <c r="L677" s="47"/>
      <c r="M677" s="47" t="s">
        <v>253</v>
      </c>
      <c r="N677" s="47" t="s">
        <v>68</v>
      </c>
      <c r="O677" s="47" t="s">
        <v>247</v>
      </c>
      <c r="P677" s="48" t="s">
        <v>439</v>
      </c>
      <c r="Q677" s="48" t="s">
        <v>76</v>
      </c>
      <c r="R677" s="79">
        <v>0</v>
      </c>
      <c r="S677" s="79">
        <v>6294645</v>
      </c>
      <c r="T677" s="79">
        <v>0</v>
      </c>
      <c r="U677" s="79">
        <v>6294645</v>
      </c>
      <c r="V677" s="79">
        <v>0</v>
      </c>
      <c r="W677" s="79">
        <v>6294645</v>
      </c>
      <c r="X677" s="79">
        <v>0</v>
      </c>
      <c r="Y677" s="79">
        <v>0</v>
      </c>
      <c r="Z677" s="79">
        <v>0</v>
      </c>
      <c r="AA677" s="79">
        <v>0</v>
      </c>
      <c r="AB677" s="79">
        <v>0</v>
      </c>
    </row>
    <row r="678" spans="1:28" ht="24">
      <c r="A678" s="47" t="s">
        <v>376</v>
      </c>
      <c r="B678" s="48" t="s">
        <v>377</v>
      </c>
      <c r="C678" s="49" t="s">
        <v>437</v>
      </c>
      <c r="D678" s="47" t="s">
        <v>22</v>
      </c>
      <c r="E678" s="47" t="s">
        <v>277</v>
      </c>
      <c r="F678" s="47" t="s">
        <v>269</v>
      </c>
      <c r="G678" s="47" t="s">
        <v>275</v>
      </c>
      <c r="H678" s="47" t="s">
        <v>422</v>
      </c>
      <c r="I678" s="47" t="s">
        <v>438</v>
      </c>
      <c r="J678" s="47" t="s">
        <v>249</v>
      </c>
      <c r="K678" s="47"/>
      <c r="L678" s="47"/>
      <c r="M678" s="47" t="s">
        <v>246</v>
      </c>
      <c r="N678" s="47" t="s">
        <v>69</v>
      </c>
      <c r="O678" s="47" t="s">
        <v>247</v>
      </c>
      <c r="P678" s="48" t="s">
        <v>439</v>
      </c>
      <c r="Q678" s="48" t="s">
        <v>76</v>
      </c>
      <c r="R678" s="79">
        <v>0</v>
      </c>
      <c r="S678" s="79">
        <v>195424974</v>
      </c>
      <c r="T678" s="79">
        <v>0</v>
      </c>
      <c r="U678" s="79">
        <v>195424974</v>
      </c>
      <c r="V678" s="79">
        <v>0</v>
      </c>
      <c r="W678" s="79">
        <v>195424974</v>
      </c>
      <c r="X678" s="79">
        <v>0</v>
      </c>
      <c r="Y678" s="79">
        <v>186821708</v>
      </c>
      <c r="Z678" s="79">
        <v>64725209</v>
      </c>
      <c r="AA678" s="79">
        <v>64725209</v>
      </c>
      <c r="AB678" s="79">
        <v>64725209</v>
      </c>
    </row>
    <row r="679" spans="1:28" ht="24">
      <c r="A679" s="47" t="s">
        <v>376</v>
      </c>
      <c r="B679" s="48" t="s">
        <v>377</v>
      </c>
      <c r="C679" s="49" t="s">
        <v>437</v>
      </c>
      <c r="D679" s="47" t="s">
        <v>22</v>
      </c>
      <c r="E679" s="47" t="s">
        <v>277</v>
      </c>
      <c r="F679" s="47" t="s">
        <v>269</v>
      </c>
      <c r="G679" s="47" t="s">
        <v>275</v>
      </c>
      <c r="H679" s="47" t="s">
        <v>422</v>
      </c>
      <c r="I679" s="47" t="s">
        <v>438</v>
      </c>
      <c r="J679" s="47" t="s">
        <v>249</v>
      </c>
      <c r="K679" s="47"/>
      <c r="L679" s="47"/>
      <c r="M679" s="47" t="s">
        <v>253</v>
      </c>
      <c r="N679" s="47" t="s">
        <v>68</v>
      </c>
      <c r="O679" s="47" t="s">
        <v>247</v>
      </c>
      <c r="P679" s="48" t="s">
        <v>439</v>
      </c>
      <c r="Q679" s="48" t="s">
        <v>76</v>
      </c>
      <c r="R679" s="79">
        <v>0</v>
      </c>
      <c r="S679" s="79">
        <v>10207458</v>
      </c>
      <c r="T679" s="79">
        <v>0</v>
      </c>
      <c r="U679" s="79">
        <v>10207458</v>
      </c>
      <c r="V679" s="79">
        <v>0</v>
      </c>
      <c r="W679" s="79">
        <v>10207458</v>
      </c>
      <c r="X679" s="79">
        <v>0</v>
      </c>
      <c r="Y679" s="79">
        <v>0</v>
      </c>
      <c r="Z679" s="79">
        <v>0</v>
      </c>
      <c r="AA679" s="79">
        <v>0</v>
      </c>
      <c r="AB679" s="79">
        <v>0</v>
      </c>
    </row>
    <row r="680" spans="1:28" ht="24">
      <c r="A680" s="47" t="s">
        <v>380</v>
      </c>
      <c r="B680" s="48" t="s">
        <v>381</v>
      </c>
      <c r="C680" s="49" t="s">
        <v>437</v>
      </c>
      <c r="D680" s="47" t="s">
        <v>22</v>
      </c>
      <c r="E680" s="47" t="s">
        <v>277</v>
      </c>
      <c r="F680" s="47" t="s">
        <v>269</v>
      </c>
      <c r="G680" s="47" t="s">
        <v>275</v>
      </c>
      <c r="H680" s="47" t="s">
        <v>422</v>
      </c>
      <c r="I680" s="47" t="s">
        <v>438</v>
      </c>
      <c r="J680" s="47" t="s">
        <v>249</v>
      </c>
      <c r="K680" s="47"/>
      <c r="L680" s="47"/>
      <c r="M680" s="47" t="s">
        <v>246</v>
      </c>
      <c r="N680" s="47" t="s">
        <v>69</v>
      </c>
      <c r="O680" s="47" t="s">
        <v>247</v>
      </c>
      <c r="P680" s="48" t="s">
        <v>439</v>
      </c>
      <c r="Q680" s="48" t="s">
        <v>76</v>
      </c>
      <c r="R680" s="79">
        <v>0</v>
      </c>
      <c r="S680" s="79">
        <v>794692164</v>
      </c>
      <c r="T680" s="79">
        <v>0</v>
      </c>
      <c r="U680" s="79">
        <v>794692164</v>
      </c>
      <c r="V680" s="79">
        <v>0</v>
      </c>
      <c r="W680" s="79">
        <v>794692164</v>
      </c>
      <c r="X680" s="79">
        <v>0</v>
      </c>
      <c r="Y680" s="79">
        <v>513857647</v>
      </c>
      <c r="Z680" s="79">
        <v>229811535</v>
      </c>
      <c r="AA680" s="79">
        <v>229811535</v>
      </c>
      <c r="AB680" s="79">
        <v>229811535</v>
      </c>
    </row>
    <row r="681" spans="1:28" ht="24">
      <c r="A681" s="47" t="s">
        <v>380</v>
      </c>
      <c r="B681" s="48" t="s">
        <v>381</v>
      </c>
      <c r="C681" s="49" t="s">
        <v>437</v>
      </c>
      <c r="D681" s="47" t="s">
        <v>22</v>
      </c>
      <c r="E681" s="47" t="s">
        <v>277</v>
      </c>
      <c r="F681" s="47" t="s">
        <v>269</v>
      </c>
      <c r="G681" s="47" t="s">
        <v>275</v>
      </c>
      <c r="H681" s="47" t="s">
        <v>422</v>
      </c>
      <c r="I681" s="47" t="s">
        <v>438</v>
      </c>
      <c r="J681" s="47" t="s">
        <v>249</v>
      </c>
      <c r="K681" s="47"/>
      <c r="L681" s="47"/>
      <c r="M681" s="47" t="s">
        <v>253</v>
      </c>
      <c r="N681" s="47" t="s">
        <v>68</v>
      </c>
      <c r="O681" s="47" t="s">
        <v>247</v>
      </c>
      <c r="P681" s="48" t="s">
        <v>439</v>
      </c>
      <c r="Q681" s="48" t="s">
        <v>76</v>
      </c>
      <c r="R681" s="79">
        <v>0</v>
      </c>
      <c r="S681" s="79">
        <v>637462194</v>
      </c>
      <c r="T681" s="79">
        <v>0</v>
      </c>
      <c r="U681" s="79">
        <v>637462194</v>
      </c>
      <c r="V681" s="79">
        <v>0</v>
      </c>
      <c r="W681" s="79">
        <v>637462194</v>
      </c>
      <c r="X681" s="79">
        <v>0</v>
      </c>
      <c r="Y681" s="79">
        <v>5749203</v>
      </c>
      <c r="Z681" s="79">
        <v>4757962</v>
      </c>
      <c r="AA681" s="79">
        <v>4757962</v>
      </c>
      <c r="AB681" s="79">
        <v>4757962</v>
      </c>
    </row>
    <row r="682" spans="1:28" ht="24">
      <c r="A682" s="47" t="s">
        <v>384</v>
      </c>
      <c r="B682" s="48" t="s">
        <v>385</v>
      </c>
      <c r="C682" s="49" t="s">
        <v>437</v>
      </c>
      <c r="D682" s="47" t="s">
        <v>22</v>
      </c>
      <c r="E682" s="47" t="s">
        <v>277</v>
      </c>
      <c r="F682" s="47" t="s">
        <v>269</v>
      </c>
      <c r="G682" s="47" t="s">
        <v>275</v>
      </c>
      <c r="H682" s="47" t="s">
        <v>422</v>
      </c>
      <c r="I682" s="47" t="s">
        <v>438</v>
      </c>
      <c r="J682" s="47" t="s">
        <v>249</v>
      </c>
      <c r="K682" s="47"/>
      <c r="L682" s="47"/>
      <c r="M682" s="47" t="s">
        <v>246</v>
      </c>
      <c r="N682" s="47" t="s">
        <v>69</v>
      </c>
      <c r="O682" s="47" t="s">
        <v>247</v>
      </c>
      <c r="P682" s="48" t="s">
        <v>439</v>
      </c>
      <c r="Q682" s="48" t="s">
        <v>76</v>
      </c>
      <c r="R682" s="79">
        <v>0</v>
      </c>
      <c r="S682" s="79">
        <v>123712784</v>
      </c>
      <c r="T682" s="79">
        <v>0</v>
      </c>
      <c r="U682" s="79">
        <v>123712784</v>
      </c>
      <c r="V682" s="79">
        <v>0</v>
      </c>
      <c r="W682" s="79">
        <v>123712784</v>
      </c>
      <c r="X682" s="79">
        <v>0</v>
      </c>
      <c r="Y682" s="79">
        <v>115766441</v>
      </c>
      <c r="Z682" s="79">
        <v>55505518</v>
      </c>
      <c r="AA682" s="79">
        <v>55505518</v>
      </c>
      <c r="AB682" s="79">
        <v>55505518</v>
      </c>
    </row>
    <row r="683" spans="1:28" ht="24">
      <c r="A683" s="47" t="s">
        <v>386</v>
      </c>
      <c r="B683" s="48" t="s">
        <v>387</v>
      </c>
      <c r="C683" s="49" t="s">
        <v>437</v>
      </c>
      <c r="D683" s="47" t="s">
        <v>22</v>
      </c>
      <c r="E683" s="47" t="s">
        <v>277</v>
      </c>
      <c r="F683" s="47" t="s">
        <v>269</v>
      </c>
      <c r="G683" s="47" t="s">
        <v>275</v>
      </c>
      <c r="H683" s="47" t="s">
        <v>422</v>
      </c>
      <c r="I683" s="47" t="s">
        <v>438</v>
      </c>
      <c r="J683" s="47" t="s">
        <v>249</v>
      </c>
      <c r="K683" s="47"/>
      <c r="L683" s="47"/>
      <c r="M683" s="47" t="s">
        <v>246</v>
      </c>
      <c r="N683" s="47" t="s">
        <v>69</v>
      </c>
      <c r="O683" s="47" t="s">
        <v>247</v>
      </c>
      <c r="P683" s="48" t="s">
        <v>439</v>
      </c>
      <c r="Q683" s="48" t="s">
        <v>76</v>
      </c>
      <c r="R683" s="79">
        <v>0</v>
      </c>
      <c r="S683" s="79">
        <v>139661991</v>
      </c>
      <c r="T683" s="79">
        <v>0</v>
      </c>
      <c r="U683" s="79">
        <v>139661991</v>
      </c>
      <c r="V683" s="79">
        <v>0</v>
      </c>
      <c r="W683" s="79">
        <v>139661991</v>
      </c>
      <c r="X683" s="79">
        <v>0</v>
      </c>
      <c r="Y683" s="79">
        <v>126598412</v>
      </c>
      <c r="Z683" s="79">
        <v>50225574</v>
      </c>
      <c r="AA683" s="79">
        <v>50225574</v>
      </c>
      <c r="AB683" s="79">
        <v>50225574</v>
      </c>
    </row>
    <row r="684" spans="1:28" ht="24">
      <c r="A684" s="47" t="s">
        <v>386</v>
      </c>
      <c r="B684" s="48" t="s">
        <v>387</v>
      </c>
      <c r="C684" s="49" t="s">
        <v>437</v>
      </c>
      <c r="D684" s="47" t="s">
        <v>22</v>
      </c>
      <c r="E684" s="47" t="s">
        <v>277</v>
      </c>
      <c r="F684" s="47" t="s">
        <v>269</v>
      </c>
      <c r="G684" s="47" t="s">
        <v>275</v>
      </c>
      <c r="H684" s="47" t="s">
        <v>422</v>
      </c>
      <c r="I684" s="47" t="s">
        <v>438</v>
      </c>
      <c r="J684" s="47" t="s">
        <v>249</v>
      </c>
      <c r="K684" s="47"/>
      <c r="L684" s="47"/>
      <c r="M684" s="47" t="s">
        <v>253</v>
      </c>
      <c r="N684" s="47" t="s">
        <v>68</v>
      </c>
      <c r="O684" s="47" t="s">
        <v>247</v>
      </c>
      <c r="P684" s="48" t="s">
        <v>439</v>
      </c>
      <c r="Q684" s="48" t="s">
        <v>76</v>
      </c>
      <c r="R684" s="79">
        <v>0</v>
      </c>
      <c r="S684" s="79">
        <v>6294645</v>
      </c>
      <c r="T684" s="79">
        <v>0</v>
      </c>
      <c r="U684" s="79">
        <v>6294645</v>
      </c>
      <c r="V684" s="79">
        <v>0</v>
      </c>
      <c r="W684" s="79">
        <v>6294645</v>
      </c>
      <c r="X684" s="79">
        <v>0</v>
      </c>
      <c r="Y684" s="79">
        <v>6294645</v>
      </c>
      <c r="Z684" s="79">
        <v>3217263</v>
      </c>
      <c r="AA684" s="79">
        <v>3217263</v>
      </c>
      <c r="AB684" s="79">
        <v>3217263</v>
      </c>
    </row>
    <row r="685" spans="1:28" ht="24">
      <c r="A685" s="47" t="s">
        <v>388</v>
      </c>
      <c r="B685" s="48" t="s">
        <v>389</v>
      </c>
      <c r="C685" s="49" t="s">
        <v>437</v>
      </c>
      <c r="D685" s="47" t="s">
        <v>22</v>
      </c>
      <c r="E685" s="47" t="s">
        <v>277</v>
      </c>
      <c r="F685" s="47" t="s">
        <v>269</v>
      </c>
      <c r="G685" s="47" t="s">
        <v>275</v>
      </c>
      <c r="H685" s="47" t="s">
        <v>422</v>
      </c>
      <c r="I685" s="47" t="s">
        <v>438</v>
      </c>
      <c r="J685" s="47" t="s">
        <v>249</v>
      </c>
      <c r="K685" s="47"/>
      <c r="L685" s="47"/>
      <c r="M685" s="47" t="s">
        <v>246</v>
      </c>
      <c r="N685" s="47" t="s">
        <v>69</v>
      </c>
      <c r="O685" s="47" t="s">
        <v>247</v>
      </c>
      <c r="P685" s="48" t="s">
        <v>439</v>
      </c>
      <c r="Q685" s="48" t="s">
        <v>76</v>
      </c>
      <c r="R685" s="79">
        <v>0</v>
      </c>
      <c r="S685" s="79">
        <v>133323642</v>
      </c>
      <c r="T685" s="79">
        <v>0</v>
      </c>
      <c r="U685" s="79">
        <v>133323642</v>
      </c>
      <c r="V685" s="79">
        <v>0</v>
      </c>
      <c r="W685" s="79">
        <v>132285951</v>
      </c>
      <c r="X685" s="79">
        <v>1037691</v>
      </c>
      <c r="Y685" s="79">
        <v>124898480</v>
      </c>
      <c r="Z685" s="79">
        <v>66207755</v>
      </c>
      <c r="AA685" s="79">
        <v>66207755</v>
      </c>
      <c r="AB685" s="79">
        <v>66207755</v>
      </c>
    </row>
    <row r="686" spans="1:28" ht="24">
      <c r="A686" s="47" t="s">
        <v>388</v>
      </c>
      <c r="B686" s="48" t="s">
        <v>389</v>
      </c>
      <c r="C686" s="49" t="s">
        <v>437</v>
      </c>
      <c r="D686" s="47" t="s">
        <v>22</v>
      </c>
      <c r="E686" s="47" t="s">
        <v>277</v>
      </c>
      <c r="F686" s="47" t="s">
        <v>269</v>
      </c>
      <c r="G686" s="47" t="s">
        <v>275</v>
      </c>
      <c r="H686" s="47" t="s">
        <v>422</v>
      </c>
      <c r="I686" s="47" t="s">
        <v>438</v>
      </c>
      <c r="J686" s="47" t="s">
        <v>249</v>
      </c>
      <c r="K686" s="47"/>
      <c r="L686" s="47"/>
      <c r="M686" s="47" t="s">
        <v>253</v>
      </c>
      <c r="N686" s="47" t="s">
        <v>68</v>
      </c>
      <c r="O686" s="47" t="s">
        <v>247</v>
      </c>
      <c r="P686" s="48" t="s">
        <v>439</v>
      </c>
      <c r="Q686" s="48" t="s">
        <v>76</v>
      </c>
      <c r="R686" s="79">
        <v>0</v>
      </c>
      <c r="S686" s="79">
        <v>5675000</v>
      </c>
      <c r="T686" s="79">
        <v>0</v>
      </c>
      <c r="U686" s="79">
        <v>5675000</v>
      </c>
      <c r="V686" s="79">
        <v>0</v>
      </c>
      <c r="W686" s="79">
        <v>5675000</v>
      </c>
      <c r="X686" s="79">
        <v>0</v>
      </c>
      <c r="Y686" s="79">
        <v>0</v>
      </c>
      <c r="Z686" s="79">
        <v>0</v>
      </c>
      <c r="AA686" s="79">
        <v>0</v>
      </c>
      <c r="AB686" s="79">
        <v>0</v>
      </c>
    </row>
    <row r="687" spans="1:28" ht="24">
      <c r="A687" s="47" t="s">
        <v>393</v>
      </c>
      <c r="B687" s="48" t="s">
        <v>394</v>
      </c>
      <c r="C687" s="49" t="s">
        <v>437</v>
      </c>
      <c r="D687" s="47" t="s">
        <v>22</v>
      </c>
      <c r="E687" s="47" t="s">
        <v>277</v>
      </c>
      <c r="F687" s="47" t="s">
        <v>269</v>
      </c>
      <c r="G687" s="47" t="s">
        <v>275</v>
      </c>
      <c r="H687" s="47" t="s">
        <v>422</v>
      </c>
      <c r="I687" s="47" t="s">
        <v>438</v>
      </c>
      <c r="J687" s="47" t="s">
        <v>249</v>
      </c>
      <c r="K687" s="47"/>
      <c r="L687" s="47"/>
      <c r="M687" s="47" t="s">
        <v>246</v>
      </c>
      <c r="N687" s="47" t="s">
        <v>69</v>
      </c>
      <c r="O687" s="47" t="s">
        <v>247</v>
      </c>
      <c r="P687" s="48" t="s">
        <v>439</v>
      </c>
      <c r="Q687" s="48" t="s">
        <v>76</v>
      </c>
      <c r="R687" s="79">
        <v>0</v>
      </c>
      <c r="S687" s="79">
        <v>287549679</v>
      </c>
      <c r="T687" s="79">
        <v>0</v>
      </c>
      <c r="U687" s="79">
        <v>287549679</v>
      </c>
      <c r="V687" s="79">
        <v>0</v>
      </c>
      <c r="W687" s="79">
        <v>287549679</v>
      </c>
      <c r="X687" s="79">
        <v>0</v>
      </c>
      <c r="Y687" s="79">
        <v>274835759</v>
      </c>
      <c r="Z687" s="79">
        <v>140608122</v>
      </c>
      <c r="AA687" s="79">
        <v>140608122</v>
      </c>
      <c r="AB687" s="79">
        <v>140608122</v>
      </c>
    </row>
    <row r="688" spans="1:28" ht="24">
      <c r="A688" s="47" t="s">
        <v>393</v>
      </c>
      <c r="B688" s="48" t="s">
        <v>394</v>
      </c>
      <c r="C688" s="49" t="s">
        <v>437</v>
      </c>
      <c r="D688" s="47" t="s">
        <v>22</v>
      </c>
      <c r="E688" s="47" t="s">
        <v>277</v>
      </c>
      <c r="F688" s="47" t="s">
        <v>269</v>
      </c>
      <c r="G688" s="47" t="s">
        <v>275</v>
      </c>
      <c r="H688" s="47" t="s">
        <v>422</v>
      </c>
      <c r="I688" s="47" t="s">
        <v>438</v>
      </c>
      <c r="J688" s="47" t="s">
        <v>249</v>
      </c>
      <c r="K688" s="47"/>
      <c r="L688" s="47"/>
      <c r="M688" s="47" t="s">
        <v>253</v>
      </c>
      <c r="N688" s="47" t="s">
        <v>68</v>
      </c>
      <c r="O688" s="47" t="s">
        <v>247</v>
      </c>
      <c r="P688" s="48" t="s">
        <v>439</v>
      </c>
      <c r="Q688" s="48" t="s">
        <v>76</v>
      </c>
      <c r="R688" s="79">
        <v>0</v>
      </c>
      <c r="S688" s="79">
        <v>2293906286</v>
      </c>
      <c r="T688" s="79">
        <v>223000000</v>
      </c>
      <c r="U688" s="79">
        <v>2070906286</v>
      </c>
      <c r="V688" s="79">
        <v>0</v>
      </c>
      <c r="W688" s="79">
        <v>2070906286</v>
      </c>
      <c r="X688" s="79">
        <v>0</v>
      </c>
      <c r="Y688" s="79">
        <v>1799881438</v>
      </c>
      <c r="Z688" s="79">
        <v>1002057404.9400001</v>
      </c>
      <c r="AA688" s="79">
        <v>993357404.94000006</v>
      </c>
      <c r="AB688" s="79">
        <v>993357404.94000006</v>
      </c>
    </row>
    <row r="689" spans="1:28" ht="24">
      <c r="A689" s="47" t="s">
        <v>397</v>
      </c>
      <c r="B689" s="48" t="s">
        <v>398</v>
      </c>
      <c r="C689" s="49" t="s">
        <v>437</v>
      </c>
      <c r="D689" s="47" t="s">
        <v>22</v>
      </c>
      <c r="E689" s="47" t="s">
        <v>277</v>
      </c>
      <c r="F689" s="47" t="s">
        <v>269</v>
      </c>
      <c r="G689" s="47" t="s">
        <v>275</v>
      </c>
      <c r="H689" s="47" t="s">
        <v>422</v>
      </c>
      <c r="I689" s="47" t="s">
        <v>438</v>
      </c>
      <c r="J689" s="47" t="s">
        <v>249</v>
      </c>
      <c r="K689" s="47"/>
      <c r="L689" s="47"/>
      <c r="M689" s="47" t="s">
        <v>246</v>
      </c>
      <c r="N689" s="47" t="s">
        <v>69</v>
      </c>
      <c r="O689" s="47" t="s">
        <v>247</v>
      </c>
      <c r="P689" s="48" t="s">
        <v>439</v>
      </c>
      <c r="Q689" s="48" t="s">
        <v>76</v>
      </c>
      <c r="R689" s="79">
        <v>0</v>
      </c>
      <c r="S689" s="79">
        <v>302063743</v>
      </c>
      <c r="T689" s="79">
        <v>0</v>
      </c>
      <c r="U689" s="79">
        <v>302063743</v>
      </c>
      <c r="V689" s="79">
        <v>0</v>
      </c>
      <c r="W689" s="79">
        <v>302063743</v>
      </c>
      <c r="X689" s="79">
        <v>0</v>
      </c>
      <c r="Y689" s="79">
        <v>297593402</v>
      </c>
      <c r="Z689" s="79">
        <v>104656291</v>
      </c>
      <c r="AA689" s="79">
        <v>104656291</v>
      </c>
      <c r="AB689" s="79">
        <v>104656291</v>
      </c>
    </row>
    <row r="690" spans="1:28" ht="24">
      <c r="A690" s="47" t="s">
        <v>397</v>
      </c>
      <c r="B690" s="48" t="s">
        <v>398</v>
      </c>
      <c r="C690" s="49" t="s">
        <v>437</v>
      </c>
      <c r="D690" s="47" t="s">
        <v>22</v>
      </c>
      <c r="E690" s="47" t="s">
        <v>277</v>
      </c>
      <c r="F690" s="47" t="s">
        <v>269</v>
      </c>
      <c r="G690" s="47" t="s">
        <v>275</v>
      </c>
      <c r="H690" s="47" t="s">
        <v>422</v>
      </c>
      <c r="I690" s="47" t="s">
        <v>438</v>
      </c>
      <c r="J690" s="47" t="s">
        <v>249</v>
      </c>
      <c r="K690" s="47"/>
      <c r="L690" s="47"/>
      <c r="M690" s="47" t="s">
        <v>253</v>
      </c>
      <c r="N690" s="47" t="s">
        <v>68</v>
      </c>
      <c r="O690" s="47" t="s">
        <v>247</v>
      </c>
      <c r="P690" s="48" t="s">
        <v>439</v>
      </c>
      <c r="Q690" s="48" t="s">
        <v>76</v>
      </c>
      <c r="R690" s="79">
        <v>0</v>
      </c>
      <c r="S690" s="79">
        <v>176187405</v>
      </c>
      <c r="T690" s="79">
        <v>0</v>
      </c>
      <c r="U690" s="79">
        <v>176187405</v>
      </c>
      <c r="V690" s="79">
        <v>0</v>
      </c>
      <c r="W690" s="79">
        <v>176187405</v>
      </c>
      <c r="X690" s="79">
        <v>0</v>
      </c>
      <c r="Y690" s="79">
        <v>162639705</v>
      </c>
      <c r="Z690" s="79">
        <v>104599214</v>
      </c>
      <c r="AA690" s="79">
        <v>104599214</v>
      </c>
      <c r="AB690" s="79">
        <v>104599214</v>
      </c>
    </row>
    <row r="691" spans="1:28" ht="24">
      <c r="A691" s="47" t="s">
        <v>399</v>
      </c>
      <c r="B691" s="48" t="s">
        <v>400</v>
      </c>
      <c r="C691" s="49" t="s">
        <v>437</v>
      </c>
      <c r="D691" s="47" t="s">
        <v>22</v>
      </c>
      <c r="E691" s="47" t="s">
        <v>277</v>
      </c>
      <c r="F691" s="47" t="s">
        <v>269</v>
      </c>
      <c r="G691" s="47" t="s">
        <v>275</v>
      </c>
      <c r="H691" s="47" t="s">
        <v>422</v>
      </c>
      <c r="I691" s="47" t="s">
        <v>438</v>
      </c>
      <c r="J691" s="47" t="s">
        <v>249</v>
      </c>
      <c r="K691" s="47"/>
      <c r="L691" s="47"/>
      <c r="M691" s="47" t="s">
        <v>246</v>
      </c>
      <c r="N691" s="47" t="s">
        <v>69</v>
      </c>
      <c r="O691" s="47" t="s">
        <v>247</v>
      </c>
      <c r="P691" s="48" t="s">
        <v>439</v>
      </c>
      <c r="Q691" s="48" t="s">
        <v>76</v>
      </c>
      <c r="R691" s="79">
        <v>0</v>
      </c>
      <c r="S691" s="79">
        <v>201591336</v>
      </c>
      <c r="T691" s="79">
        <v>0</v>
      </c>
      <c r="U691" s="79">
        <v>201591336</v>
      </c>
      <c r="V691" s="79">
        <v>0</v>
      </c>
      <c r="W691" s="79">
        <v>201591336</v>
      </c>
      <c r="X691" s="79">
        <v>0</v>
      </c>
      <c r="Y691" s="79">
        <v>194431703</v>
      </c>
      <c r="Z691" s="79">
        <v>66961463.200000003</v>
      </c>
      <c r="AA691" s="79">
        <v>66961463.200000003</v>
      </c>
      <c r="AB691" s="79">
        <v>66961463.200000003</v>
      </c>
    </row>
    <row r="692" spans="1:28" ht="24">
      <c r="A692" s="47" t="s">
        <v>399</v>
      </c>
      <c r="B692" s="48" t="s">
        <v>400</v>
      </c>
      <c r="C692" s="49" t="s">
        <v>437</v>
      </c>
      <c r="D692" s="47" t="s">
        <v>22</v>
      </c>
      <c r="E692" s="47" t="s">
        <v>277</v>
      </c>
      <c r="F692" s="47" t="s">
        <v>269</v>
      </c>
      <c r="G692" s="47" t="s">
        <v>275</v>
      </c>
      <c r="H692" s="47" t="s">
        <v>422</v>
      </c>
      <c r="I692" s="47" t="s">
        <v>438</v>
      </c>
      <c r="J692" s="47" t="s">
        <v>249</v>
      </c>
      <c r="K692" s="47"/>
      <c r="L692" s="47"/>
      <c r="M692" s="47" t="s">
        <v>253</v>
      </c>
      <c r="N692" s="47" t="s">
        <v>68</v>
      </c>
      <c r="O692" s="47" t="s">
        <v>247</v>
      </c>
      <c r="P692" s="48" t="s">
        <v>439</v>
      </c>
      <c r="Q692" s="48" t="s">
        <v>76</v>
      </c>
      <c r="R692" s="79">
        <v>0</v>
      </c>
      <c r="S692" s="79">
        <v>175481485</v>
      </c>
      <c r="T692" s="79">
        <v>0</v>
      </c>
      <c r="U692" s="79">
        <v>175481485</v>
      </c>
      <c r="V692" s="79">
        <v>0</v>
      </c>
      <c r="W692" s="79">
        <v>175481485</v>
      </c>
      <c r="X692" s="79">
        <v>0</v>
      </c>
      <c r="Y692" s="79">
        <v>31473225</v>
      </c>
      <c r="Z692" s="79">
        <v>11540185</v>
      </c>
      <c r="AA692" s="79">
        <v>11540185</v>
      </c>
      <c r="AB692" s="79">
        <v>11540185</v>
      </c>
    </row>
    <row r="693" spans="1:28" ht="24">
      <c r="A693" s="47" t="s">
        <v>401</v>
      </c>
      <c r="B693" s="48" t="s">
        <v>402</v>
      </c>
      <c r="C693" s="49" t="s">
        <v>437</v>
      </c>
      <c r="D693" s="47" t="s">
        <v>22</v>
      </c>
      <c r="E693" s="47" t="s">
        <v>277</v>
      </c>
      <c r="F693" s="47" t="s">
        <v>269</v>
      </c>
      <c r="G693" s="47" t="s">
        <v>275</v>
      </c>
      <c r="H693" s="47" t="s">
        <v>422</v>
      </c>
      <c r="I693" s="47" t="s">
        <v>438</v>
      </c>
      <c r="J693" s="47" t="s">
        <v>249</v>
      </c>
      <c r="K693" s="47"/>
      <c r="L693" s="47"/>
      <c r="M693" s="47" t="s">
        <v>246</v>
      </c>
      <c r="N693" s="47" t="s">
        <v>69</v>
      </c>
      <c r="O693" s="47" t="s">
        <v>247</v>
      </c>
      <c r="P693" s="48" t="s">
        <v>439</v>
      </c>
      <c r="Q693" s="48" t="s">
        <v>76</v>
      </c>
      <c r="R693" s="79">
        <v>0</v>
      </c>
      <c r="S693" s="79">
        <v>103272672</v>
      </c>
      <c r="T693" s="79">
        <v>0</v>
      </c>
      <c r="U693" s="79">
        <v>103272672</v>
      </c>
      <c r="V693" s="79">
        <v>0</v>
      </c>
      <c r="W693" s="79">
        <v>103272672</v>
      </c>
      <c r="X693" s="79">
        <v>0</v>
      </c>
      <c r="Y693" s="79">
        <v>101712336</v>
      </c>
      <c r="Z693" s="79">
        <v>43329722</v>
      </c>
      <c r="AA693" s="79">
        <v>43329722</v>
      </c>
      <c r="AB693" s="79">
        <v>43329722</v>
      </c>
    </row>
    <row r="694" spans="1:28" ht="24">
      <c r="A694" s="47" t="s">
        <v>401</v>
      </c>
      <c r="B694" s="48" t="s">
        <v>402</v>
      </c>
      <c r="C694" s="49" t="s">
        <v>437</v>
      </c>
      <c r="D694" s="47" t="s">
        <v>22</v>
      </c>
      <c r="E694" s="47" t="s">
        <v>277</v>
      </c>
      <c r="F694" s="47" t="s">
        <v>269</v>
      </c>
      <c r="G694" s="47" t="s">
        <v>275</v>
      </c>
      <c r="H694" s="47" t="s">
        <v>422</v>
      </c>
      <c r="I694" s="47" t="s">
        <v>438</v>
      </c>
      <c r="J694" s="47" t="s">
        <v>249</v>
      </c>
      <c r="K694" s="47"/>
      <c r="L694" s="47"/>
      <c r="M694" s="47" t="s">
        <v>253</v>
      </c>
      <c r="N694" s="47" t="s">
        <v>68</v>
      </c>
      <c r="O694" s="47" t="s">
        <v>247</v>
      </c>
      <c r="P694" s="48" t="s">
        <v>439</v>
      </c>
      <c r="Q694" s="48" t="s">
        <v>76</v>
      </c>
      <c r="R694" s="79">
        <v>0</v>
      </c>
      <c r="S694" s="79">
        <v>6294645</v>
      </c>
      <c r="T694" s="79">
        <v>0</v>
      </c>
      <c r="U694" s="79">
        <v>6294645</v>
      </c>
      <c r="V694" s="79">
        <v>0</v>
      </c>
      <c r="W694" s="79">
        <v>6294645</v>
      </c>
      <c r="X694" s="79">
        <v>0</v>
      </c>
      <c r="Y694" s="79">
        <v>6294645</v>
      </c>
      <c r="Z694" s="79">
        <v>3287203</v>
      </c>
      <c r="AA694" s="79">
        <v>3287203</v>
      </c>
      <c r="AB694" s="79">
        <v>3287203</v>
      </c>
    </row>
    <row r="695" spans="1:28" ht="24">
      <c r="A695" s="47" t="s">
        <v>403</v>
      </c>
      <c r="B695" s="48" t="s">
        <v>404</v>
      </c>
      <c r="C695" s="49" t="s">
        <v>437</v>
      </c>
      <c r="D695" s="47" t="s">
        <v>22</v>
      </c>
      <c r="E695" s="47" t="s">
        <v>277</v>
      </c>
      <c r="F695" s="47" t="s">
        <v>269</v>
      </c>
      <c r="G695" s="47" t="s">
        <v>275</v>
      </c>
      <c r="H695" s="47" t="s">
        <v>422</v>
      </c>
      <c r="I695" s="47" t="s">
        <v>438</v>
      </c>
      <c r="J695" s="47" t="s">
        <v>249</v>
      </c>
      <c r="K695" s="47"/>
      <c r="L695" s="47"/>
      <c r="M695" s="47" t="s">
        <v>246</v>
      </c>
      <c r="N695" s="47" t="s">
        <v>69</v>
      </c>
      <c r="O695" s="47" t="s">
        <v>247</v>
      </c>
      <c r="P695" s="48" t="s">
        <v>439</v>
      </c>
      <c r="Q695" s="48" t="s">
        <v>76</v>
      </c>
      <c r="R695" s="79">
        <v>0</v>
      </c>
      <c r="S695" s="79">
        <v>118460013</v>
      </c>
      <c r="T695" s="79">
        <v>0</v>
      </c>
      <c r="U695" s="79">
        <v>118460013</v>
      </c>
      <c r="V695" s="79">
        <v>0</v>
      </c>
      <c r="W695" s="79">
        <v>118460013</v>
      </c>
      <c r="X695" s="79">
        <v>0</v>
      </c>
      <c r="Y695" s="79">
        <v>116397754</v>
      </c>
      <c r="Z695" s="79">
        <v>71051609</v>
      </c>
      <c r="AA695" s="79">
        <v>71051609</v>
      </c>
      <c r="AB695" s="79">
        <v>71051609</v>
      </c>
    </row>
    <row r="696" spans="1:28" ht="24">
      <c r="A696" s="47" t="s">
        <v>403</v>
      </c>
      <c r="B696" s="48" t="s">
        <v>404</v>
      </c>
      <c r="C696" s="49" t="s">
        <v>437</v>
      </c>
      <c r="D696" s="47" t="s">
        <v>22</v>
      </c>
      <c r="E696" s="47" t="s">
        <v>277</v>
      </c>
      <c r="F696" s="47" t="s">
        <v>269</v>
      </c>
      <c r="G696" s="47" t="s">
        <v>275</v>
      </c>
      <c r="H696" s="47" t="s">
        <v>422</v>
      </c>
      <c r="I696" s="47" t="s">
        <v>438</v>
      </c>
      <c r="J696" s="47" t="s">
        <v>249</v>
      </c>
      <c r="K696" s="47"/>
      <c r="L696" s="47"/>
      <c r="M696" s="47" t="s">
        <v>253</v>
      </c>
      <c r="N696" s="47" t="s">
        <v>68</v>
      </c>
      <c r="O696" s="47" t="s">
        <v>247</v>
      </c>
      <c r="P696" s="48" t="s">
        <v>439</v>
      </c>
      <c r="Q696" s="48" t="s">
        <v>76</v>
      </c>
      <c r="R696" s="79">
        <v>0</v>
      </c>
      <c r="S696" s="79">
        <v>14699040</v>
      </c>
      <c r="T696" s="79">
        <v>0</v>
      </c>
      <c r="U696" s="79">
        <v>14699040</v>
      </c>
      <c r="V696" s="79">
        <v>0</v>
      </c>
      <c r="W696" s="79">
        <v>14699040</v>
      </c>
      <c r="X696" s="79">
        <v>0</v>
      </c>
      <c r="Y696" s="79">
        <v>10207458</v>
      </c>
      <c r="Z696" s="79">
        <v>6804972</v>
      </c>
      <c r="AA696" s="79">
        <v>6804972</v>
      </c>
      <c r="AB696" s="79">
        <v>6804972</v>
      </c>
    </row>
    <row r="697" spans="1:28" ht="24">
      <c r="A697" s="47" t="s">
        <v>407</v>
      </c>
      <c r="B697" s="48" t="s">
        <v>408</v>
      </c>
      <c r="C697" s="49" t="s">
        <v>437</v>
      </c>
      <c r="D697" s="47" t="s">
        <v>22</v>
      </c>
      <c r="E697" s="47" t="s">
        <v>277</v>
      </c>
      <c r="F697" s="47" t="s">
        <v>269</v>
      </c>
      <c r="G697" s="47" t="s">
        <v>275</v>
      </c>
      <c r="H697" s="47" t="s">
        <v>422</v>
      </c>
      <c r="I697" s="47" t="s">
        <v>438</v>
      </c>
      <c r="J697" s="47" t="s">
        <v>249</v>
      </c>
      <c r="K697" s="47"/>
      <c r="L697" s="47"/>
      <c r="M697" s="47" t="s">
        <v>246</v>
      </c>
      <c r="N697" s="47" t="s">
        <v>69</v>
      </c>
      <c r="O697" s="47" t="s">
        <v>247</v>
      </c>
      <c r="P697" s="48" t="s">
        <v>439</v>
      </c>
      <c r="Q697" s="48" t="s">
        <v>76</v>
      </c>
      <c r="R697" s="79">
        <v>0</v>
      </c>
      <c r="S697" s="79">
        <v>334322427</v>
      </c>
      <c r="T697" s="79">
        <v>0</v>
      </c>
      <c r="U697" s="79">
        <v>334322427</v>
      </c>
      <c r="V697" s="79">
        <v>0</v>
      </c>
      <c r="W697" s="79">
        <v>330050887</v>
      </c>
      <c r="X697" s="79">
        <v>4271540</v>
      </c>
      <c r="Y697" s="79">
        <v>309366355</v>
      </c>
      <c r="Z697" s="79">
        <v>102102205</v>
      </c>
      <c r="AA697" s="79">
        <v>102102205</v>
      </c>
      <c r="AB697" s="79">
        <v>102102205</v>
      </c>
    </row>
    <row r="698" spans="1:28" ht="24">
      <c r="A698" s="47" t="s">
        <v>407</v>
      </c>
      <c r="B698" s="48" t="s">
        <v>408</v>
      </c>
      <c r="C698" s="49" t="s">
        <v>437</v>
      </c>
      <c r="D698" s="47" t="s">
        <v>22</v>
      </c>
      <c r="E698" s="47" t="s">
        <v>277</v>
      </c>
      <c r="F698" s="47" t="s">
        <v>269</v>
      </c>
      <c r="G698" s="47" t="s">
        <v>275</v>
      </c>
      <c r="H698" s="47" t="s">
        <v>422</v>
      </c>
      <c r="I698" s="47" t="s">
        <v>438</v>
      </c>
      <c r="J698" s="47" t="s">
        <v>249</v>
      </c>
      <c r="K698" s="47"/>
      <c r="L698" s="47"/>
      <c r="M698" s="47" t="s">
        <v>253</v>
      </c>
      <c r="N698" s="47" t="s">
        <v>68</v>
      </c>
      <c r="O698" s="47" t="s">
        <v>247</v>
      </c>
      <c r="P698" s="48" t="s">
        <v>439</v>
      </c>
      <c r="Q698" s="48" t="s">
        <v>76</v>
      </c>
      <c r="R698" s="79">
        <v>0</v>
      </c>
      <c r="S698" s="79">
        <v>24000000</v>
      </c>
      <c r="T698" s="79">
        <v>0</v>
      </c>
      <c r="U698" s="79">
        <v>24000000</v>
      </c>
      <c r="V698" s="79">
        <v>0</v>
      </c>
      <c r="W698" s="79">
        <v>0</v>
      </c>
      <c r="X698" s="79">
        <v>24000000</v>
      </c>
      <c r="Y698" s="79">
        <v>0</v>
      </c>
      <c r="Z698" s="79">
        <v>0</v>
      </c>
      <c r="AA698" s="79">
        <v>0</v>
      </c>
      <c r="AB698" s="79">
        <v>0</v>
      </c>
    </row>
    <row r="699" spans="1:28" ht="24">
      <c r="A699" s="47" t="s">
        <v>409</v>
      </c>
      <c r="B699" s="48" t="s">
        <v>410</v>
      </c>
      <c r="C699" s="49" t="s">
        <v>437</v>
      </c>
      <c r="D699" s="47" t="s">
        <v>22</v>
      </c>
      <c r="E699" s="47" t="s">
        <v>277</v>
      </c>
      <c r="F699" s="47" t="s">
        <v>269</v>
      </c>
      <c r="G699" s="47" t="s">
        <v>275</v>
      </c>
      <c r="H699" s="47" t="s">
        <v>422</v>
      </c>
      <c r="I699" s="47" t="s">
        <v>438</v>
      </c>
      <c r="J699" s="47" t="s">
        <v>249</v>
      </c>
      <c r="K699" s="47"/>
      <c r="L699" s="47"/>
      <c r="M699" s="47" t="s">
        <v>246</v>
      </c>
      <c r="N699" s="47" t="s">
        <v>69</v>
      </c>
      <c r="O699" s="47" t="s">
        <v>247</v>
      </c>
      <c r="P699" s="48" t="s">
        <v>439</v>
      </c>
      <c r="Q699" s="48" t="s">
        <v>76</v>
      </c>
      <c r="R699" s="79">
        <v>0</v>
      </c>
      <c r="S699" s="79">
        <v>124699902</v>
      </c>
      <c r="T699" s="79">
        <v>0</v>
      </c>
      <c r="U699" s="79">
        <v>124699902</v>
      </c>
      <c r="V699" s="79">
        <v>0</v>
      </c>
      <c r="W699" s="79">
        <v>124699902</v>
      </c>
      <c r="X699" s="79">
        <v>0</v>
      </c>
      <c r="Y699" s="79">
        <v>118711315</v>
      </c>
      <c r="Z699" s="79">
        <v>50314314</v>
      </c>
      <c r="AA699" s="79">
        <v>50314314</v>
      </c>
      <c r="AB699" s="79">
        <v>50314314</v>
      </c>
    </row>
    <row r="700" spans="1:28" ht="24">
      <c r="A700" s="47" t="s">
        <v>413</v>
      </c>
      <c r="B700" s="48" t="s">
        <v>414</v>
      </c>
      <c r="C700" s="49" t="s">
        <v>437</v>
      </c>
      <c r="D700" s="47" t="s">
        <v>22</v>
      </c>
      <c r="E700" s="47" t="s">
        <v>277</v>
      </c>
      <c r="F700" s="47" t="s">
        <v>269</v>
      </c>
      <c r="G700" s="47" t="s">
        <v>275</v>
      </c>
      <c r="H700" s="47" t="s">
        <v>422</v>
      </c>
      <c r="I700" s="47" t="s">
        <v>438</v>
      </c>
      <c r="J700" s="47" t="s">
        <v>249</v>
      </c>
      <c r="K700" s="47"/>
      <c r="L700" s="47"/>
      <c r="M700" s="47" t="s">
        <v>246</v>
      </c>
      <c r="N700" s="47" t="s">
        <v>69</v>
      </c>
      <c r="O700" s="47" t="s">
        <v>247</v>
      </c>
      <c r="P700" s="48" t="s">
        <v>439</v>
      </c>
      <c r="Q700" s="48" t="s">
        <v>76</v>
      </c>
      <c r="R700" s="79">
        <v>0</v>
      </c>
      <c r="S700" s="79">
        <v>460197273</v>
      </c>
      <c r="T700" s="79">
        <v>0</v>
      </c>
      <c r="U700" s="79">
        <v>460197273</v>
      </c>
      <c r="V700" s="79">
        <v>0</v>
      </c>
      <c r="W700" s="79">
        <v>460197273</v>
      </c>
      <c r="X700" s="79">
        <v>0</v>
      </c>
      <c r="Y700" s="79">
        <v>441556871</v>
      </c>
      <c r="Z700" s="79">
        <v>168377569</v>
      </c>
      <c r="AA700" s="79">
        <v>168377569</v>
      </c>
      <c r="AB700" s="79">
        <v>168377569</v>
      </c>
    </row>
    <row r="701" spans="1:28" ht="24">
      <c r="A701" s="47" t="s">
        <v>413</v>
      </c>
      <c r="B701" s="48" t="s">
        <v>414</v>
      </c>
      <c r="C701" s="49" t="s">
        <v>437</v>
      </c>
      <c r="D701" s="47" t="s">
        <v>22</v>
      </c>
      <c r="E701" s="47" t="s">
        <v>277</v>
      </c>
      <c r="F701" s="47" t="s">
        <v>269</v>
      </c>
      <c r="G701" s="47" t="s">
        <v>275</v>
      </c>
      <c r="H701" s="47" t="s">
        <v>422</v>
      </c>
      <c r="I701" s="47" t="s">
        <v>438</v>
      </c>
      <c r="J701" s="47" t="s">
        <v>249</v>
      </c>
      <c r="K701" s="47"/>
      <c r="L701" s="47"/>
      <c r="M701" s="47" t="s">
        <v>253</v>
      </c>
      <c r="N701" s="47" t="s">
        <v>68</v>
      </c>
      <c r="O701" s="47" t="s">
        <v>247</v>
      </c>
      <c r="P701" s="48" t="s">
        <v>439</v>
      </c>
      <c r="Q701" s="48" t="s">
        <v>76</v>
      </c>
      <c r="R701" s="79">
        <v>0</v>
      </c>
      <c r="S701" s="79">
        <v>6294645</v>
      </c>
      <c r="T701" s="79">
        <v>0</v>
      </c>
      <c r="U701" s="79">
        <v>6294645</v>
      </c>
      <c r="V701" s="79">
        <v>0</v>
      </c>
      <c r="W701" s="79">
        <v>6294645</v>
      </c>
      <c r="X701" s="79">
        <v>0</v>
      </c>
      <c r="Y701" s="79">
        <v>0</v>
      </c>
      <c r="Z701" s="79">
        <v>0</v>
      </c>
      <c r="AA701" s="79">
        <v>0</v>
      </c>
      <c r="AB701" s="79">
        <v>0</v>
      </c>
    </row>
    <row r="702" spans="1:28" ht="24">
      <c r="A702" s="47" t="s">
        <v>415</v>
      </c>
      <c r="B702" s="48" t="s">
        <v>416</v>
      </c>
      <c r="C702" s="49" t="s">
        <v>437</v>
      </c>
      <c r="D702" s="47" t="s">
        <v>22</v>
      </c>
      <c r="E702" s="47" t="s">
        <v>277</v>
      </c>
      <c r="F702" s="47" t="s">
        <v>269</v>
      </c>
      <c r="G702" s="47" t="s">
        <v>275</v>
      </c>
      <c r="H702" s="47" t="s">
        <v>422</v>
      </c>
      <c r="I702" s="47" t="s">
        <v>438</v>
      </c>
      <c r="J702" s="47" t="s">
        <v>249</v>
      </c>
      <c r="K702" s="47"/>
      <c r="L702" s="47"/>
      <c r="M702" s="47" t="s">
        <v>246</v>
      </c>
      <c r="N702" s="47" t="s">
        <v>69</v>
      </c>
      <c r="O702" s="47" t="s">
        <v>247</v>
      </c>
      <c r="P702" s="48" t="s">
        <v>439</v>
      </c>
      <c r="Q702" s="48" t="s">
        <v>76</v>
      </c>
      <c r="R702" s="79">
        <v>0</v>
      </c>
      <c r="S702" s="79">
        <v>198597892</v>
      </c>
      <c r="T702" s="79">
        <v>0</v>
      </c>
      <c r="U702" s="79">
        <v>198597892</v>
      </c>
      <c r="V702" s="79">
        <v>0</v>
      </c>
      <c r="W702" s="79">
        <v>198597892</v>
      </c>
      <c r="X702" s="79">
        <v>0</v>
      </c>
      <c r="Y702" s="79">
        <v>137497846</v>
      </c>
      <c r="Z702" s="79">
        <v>61991532</v>
      </c>
      <c r="AA702" s="79">
        <v>61991532</v>
      </c>
      <c r="AB702" s="79">
        <v>61991532</v>
      </c>
    </row>
    <row r="703" spans="1:28" ht="24">
      <c r="A703" s="47" t="s">
        <v>415</v>
      </c>
      <c r="B703" s="48" t="s">
        <v>416</v>
      </c>
      <c r="C703" s="49" t="s">
        <v>437</v>
      </c>
      <c r="D703" s="47" t="s">
        <v>22</v>
      </c>
      <c r="E703" s="47" t="s">
        <v>277</v>
      </c>
      <c r="F703" s="47" t="s">
        <v>269</v>
      </c>
      <c r="G703" s="47" t="s">
        <v>275</v>
      </c>
      <c r="H703" s="47" t="s">
        <v>422</v>
      </c>
      <c r="I703" s="47" t="s">
        <v>438</v>
      </c>
      <c r="J703" s="47" t="s">
        <v>249</v>
      </c>
      <c r="K703" s="47"/>
      <c r="L703" s="47"/>
      <c r="M703" s="47" t="s">
        <v>253</v>
      </c>
      <c r="N703" s="47" t="s">
        <v>68</v>
      </c>
      <c r="O703" s="47" t="s">
        <v>247</v>
      </c>
      <c r="P703" s="48" t="s">
        <v>439</v>
      </c>
      <c r="Q703" s="48" t="s">
        <v>76</v>
      </c>
      <c r="R703" s="79">
        <v>0</v>
      </c>
      <c r="S703" s="79">
        <v>43037645</v>
      </c>
      <c r="T703" s="79">
        <v>0</v>
      </c>
      <c r="U703" s="79">
        <v>43037645</v>
      </c>
      <c r="V703" s="79">
        <v>0</v>
      </c>
      <c r="W703" s="79">
        <v>43037645</v>
      </c>
      <c r="X703" s="79">
        <v>0</v>
      </c>
      <c r="Y703" s="79">
        <v>23617305</v>
      </c>
      <c r="Z703" s="79">
        <v>7931361</v>
      </c>
      <c r="AA703" s="79">
        <v>7931361</v>
      </c>
      <c r="AB703" s="79">
        <v>7931361</v>
      </c>
    </row>
    <row r="704" spans="1:28" ht="24">
      <c r="A704" s="47" t="s">
        <v>417</v>
      </c>
      <c r="B704" s="48" t="s">
        <v>418</v>
      </c>
      <c r="C704" s="49" t="s">
        <v>437</v>
      </c>
      <c r="D704" s="47" t="s">
        <v>22</v>
      </c>
      <c r="E704" s="47" t="s">
        <v>277</v>
      </c>
      <c r="F704" s="47" t="s">
        <v>269</v>
      </c>
      <c r="G704" s="47" t="s">
        <v>275</v>
      </c>
      <c r="H704" s="47" t="s">
        <v>422</v>
      </c>
      <c r="I704" s="47" t="s">
        <v>438</v>
      </c>
      <c r="J704" s="47" t="s">
        <v>249</v>
      </c>
      <c r="K704" s="47"/>
      <c r="L704" s="47"/>
      <c r="M704" s="47" t="s">
        <v>253</v>
      </c>
      <c r="N704" s="47" t="s">
        <v>68</v>
      </c>
      <c r="O704" s="47" t="s">
        <v>247</v>
      </c>
      <c r="P704" s="48" t="s">
        <v>439</v>
      </c>
      <c r="Q704" s="48" t="s">
        <v>76</v>
      </c>
      <c r="R704" s="79">
        <v>0</v>
      </c>
      <c r="S704" s="79">
        <v>40405000</v>
      </c>
      <c r="T704" s="79">
        <v>0</v>
      </c>
      <c r="U704" s="79">
        <v>40405000</v>
      </c>
      <c r="V704" s="79">
        <v>0</v>
      </c>
      <c r="W704" s="79">
        <v>40405000</v>
      </c>
      <c r="X704" s="79">
        <v>0</v>
      </c>
      <c r="Y704" s="79">
        <v>0</v>
      </c>
      <c r="Z704" s="79">
        <v>0</v>
      </c>
      <c r="AA704" s="79">
        <v>0</v>
      </c>
      <c r="AB704" s="79">
        <v>0</v>
      </c>
    </row>
    <row r="705" spans="1:28" ht="48">
      <c r="A705" s="47" t="s">
        <v>362</v>
      </c>
      <c r="B705" s="48" t="s">
        <v>363</v>
      </c>
      <c r="C705" s="49" t="s">
        <v>440</v>
      </c>
      <c r="D705" s="47" t="s">
        <v>22</v>
      </c>
      <c r="E705" s="47" t="s">
        <v>268</v>
      </c>
      <c r="F705" s="47" t="s">
        <v>269</v>
      </c>
      <c r="G705" s="47" t="s">
        <v>272</v>
      </c>
      <c r="H705" s="47" t="s">
        <v>422</v>
      </c>
      <c r="I705" s="47" t="s">
        <v>441</v>
      </c>
      <c r="J705" s="47" t="s">
        <v>249</v>
      </c>
      <c r="K705" s="47"/>
      <c r="L705" s="47"/>
      <c r="M705" s="47" t="s">
        <v>253</v>
      </c>
      <c r="N705" s="47" t="s">
        <v>68</v>
      </c>
      <c r="O705" s="47" t="s">
        <v>247</v>
      </c>
      <c r="P705" s="48" t="s">
        <v>442</v>
      </c>
      <c r="Q705" s="48" t="s">
        <v>88</v>
      </c>
      <c r="R705" s="79">
        <v>0</v>
      </c>
      <c r="S705" s="79">
        <v>1866167</v>
      </c>
      <c r="T705" s="79">
        <v>0</v>
      </c>
      <c r="U705" s="79">
        <v>1866167</v>
      </c>
      <c r="V705" s="79">
        <v>0</v>
      </c>
      <c r="W705" s="79">
        <v>1866167</v>
      </c>
      <c r="X705" s="79">
        <v>0</v>
      </c>
      <c r="Y705" s="79">
        <v>0</v>
      </c>
      <c r="Z705" s="79">
        <v>0</v>
      </c>
      <c r="AA705" s="79">
        <v>0</v>
      </c>
      <c r="AB705" s="79">
        <v>0</v>
      </c>
    </row>
    <row r="706" spans="1:28" ht="36">
      <c r="A706" s="47" t="s">
        <v>417</v>
      </c>
      <c r="B706" s="48" t="s">
        <v>418</v>
      </c>
      <c r="C706" s="49" t="s">
        <v>443</v>
      </c>
      <c r="D706" s="47" t="s">
        <v>22</v>
      </c>
      <c r="E706" s="47" t="s">
        <v>282</v>
      </c>
      <c r="F706" s="47" t="s">
        <v>269</v>
      </c>
      <c r="G706" s="47" t="s">
        <v>283</v>
      </c>
      <c r="H706" s="47" t="s">
        <v>422</v>
      </c>
      <c r="I706" s="47" t="s">
        <v>444</v>
      </c>
      <c r="J706" s="47" t="s">
        <v>249</v>
      </c>
      <c r="K706" s="47"/>
      <c r="L706" s="47"/>
      <c r="M706" s="47" t="s">
        <v>246</v>
      </c>
      <c r="N706" s="47" t="s">
        <v>69</v>
      </c>
      <c r="O706" s="47" t="s">
        <v>247</v>
      </c>
      <c r="P706" s="48" t="s">
        <v>445</v>
      </c>
      <c r="Q706" s="48" t="s">
        <v>101</v>
      </c>
      <c r="R706" s="79">
        <v>0</v>
      </c>
      <c r="S706" s="79">
        <v>27301770</v>
      </c>
      <c r="T706" s="79">
        <v>0</v>
      </c>
      <c r="U706" s="79">
        <v>27301770</v>
      </c>
      <c r="V706" s="79">
        <v>0</v>
      </c>
      <c r="W706" s="79">
        <v>27301770</v>
      </c>
      <c r="X706" s="79">
        <v>0</v>
      </c>
      <c r="Y706" s="79">
        <v>25481652</v>
      </c>
      <c r="Z706" s="79">
        <v>0</v>
      </c>
      <c r="AA706" s="79">
        <v>0</v>
      </c>
      <c r="AB706" s="79">
        <v>0</v>
      </c>
    </row>
  </sheetData>
  <pageMargins left="0.78740157480314998" right="0.78740157480314998" top="0.78740157480314998" bottom="0.78740157480314998" header="0.78740157480314998" footer="0.78740157480314998"/>
  <pageSetup paperSize="5" orientation="landscape" horizontalDpi="300" verticalDpi="30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B4A69-E0FA-4EC0-BADD-A12472DCEAB8}">
  <sheetPr codeName="Hoja17"/>
  <dimension ref="A2:U60"/>
  <sheetViews>
    <sheetView workbookViewId="0">
      <pane xSplit="2" ySplit="2" topLeftCell="E73" activePane="bottomRight" state="frozen"/>
      <selection pane="bottomRight" activeCell="E73" sqref="E73"/>
      <selection pane="bottomLeft" activeCell="A3" sqref="A3"/>
      <selection pane="topRight" activeCell="C1" sqref="C1"/>
    </sheetView>
  </sheetViews>
  <sheetFormatPr defaultColWidth="11" defaultRowHeight="15.95"/>
  <cols>
    <col min="1" max="1" width="11.625" customWidth="1"/>
    <col min="2" max="2" width="21.625" bestFit="1" customWidth="1"/>
    <col min="3" max="3" width="14.875" bestFit="1" customWidth="1"/>
    <col min="4" max="4" width="21.125" bestFit="1" customWidth="1"/>
    <col min="5" max="5" width="17.375" bestFit="1" customWidth="1"/>
    <col min="6" max="6" width="28.875" bestFit="1" customWidth="1"/>
    <col min="7" max="7" width="23.625" bestFit="1" customWidth="1"/>
    <col min="8" max="8" width="12.125" bestFit="1" customWidth="1"/>
    <col min="9" max="9" width="14.875" bestFit="1" customWidth="1"/>
    <col min="10" max="10" width="13.625" bestFit="1" customWidth="1"/>
    <col min="11" max="11" width="13.625" customWidth="1"/>
    <col min="12" max="12" width="14.375" bestFit="1" customWidth="1"/>
    <col min="13" max="13" width="17.125" bestFit="1" customWidth="1"/>
    <col min="14" max="14" width="16.125" bestFit="1" customWidth="1"/>
    <col min="15" max="15" width="16.125" customWidth="1"/>
    <col min="16" max="16" width="13.875" bestFit="1" customWidth="1"/>
    <col min="17" max="17" width="16.625" bestFit="1" customWidth="1"/>
    <col min="18" max="18" width="15.5" bestFit="1" customWidth="1"/>
  </cols>
  <sheetData>
    <row r="2" spans="1:19">
      <c r="A2" t="s">
        <v>446</v>
      </c>
      <c r="B2" t="s">
        <v>447</v>
      </c>
      <c r="C2" t="s">
        <v>448</v>
      </c>
      <c r="D2" t="s">
        <v>449</v>
      </c>
      <c r="E2" t="s">
        <v>450</v>
      </c>
      <c r="F2" t="s">
        <v>451</v>
      </c>
      <c r="G2" t="s">
        <v>452</v>
      </c>
      <c r="H2" t="s">
        <v>453</v>
      </c>
      <c r="I2" t="s">
        <v>454</v>
      </c>
      <c r="J2" t="s">
        <v>455</v>
      </c>
      <c r="K2" t="s">
        <v>456</v>
      </c>
      <c r="L2" t="s">
        <v>457</v>
      </c>
      <c r="M2" t="s">
        <v>458</v>
      </c>
      <c r="N2" t="s">
        <v>459</v>
      </c>
      <c r="O2" t="s">
        <v>460</v>
      </c>
      <c r="P2" t="s">
        <v>461</v>
      </c>
      <c r="Q2" t="s">
        <v>462</v>
      </c>
      <c r="R2" t="s">
        <v>463</v>
      </c>
      <c r="S2" t="s">
        <v>464</v>
      </c>
    </row>
    <row r="3" spans="1:19">
      <c r="A3" t="s">
        <v>465</v>
      </c>
      <c r="B3" s="4" t="s">
        <v>466</v>
      </c>
      <c r="C3" s="4">
        <v>644116548</v>
      </c>
      <c r="D3" s="4">
        <f>F3+I3+M3+Q3</f>
        <v>634553064</v>
      </c>
      <c r="E3" s="12">
        <f>D3/C3</f>
        <v>0.98515255658359513</v>
      </c>
      <c r="F3" s="4">
        <v>634553064</v>
      </c>
      <c r="G3" s="12">
        <f t="shared" ref="G3:G26" si="0">F3/C3</f>
        <v>0.98515255658359513</v>
      </c>
      <c r="H3" s="4"/>
      <c r="I3" s="4"/>
      <c r="J3" s="12">
        <f>IFERROR(I3/H3,0)</f>
        <v>0</v>
      </c>
      <c r="K3" s="12">
        <f>(I3+F3)/C3</f>
        <v>0.98515255658359513</v>
      </c>
      <c r="L3" s="4"/>
      <c r="M3" s="4"/>
      <c r="N3" s="12">
        <f>IFERROR(M3/L3,0)</f>
        <v>0</v>
      </c>
      <c r="O3" s="12">
        <f>(I3+F3+M3)/C3</f>
        <v>0.98515255658359513</v>
      </c>
      <c r="P3" s="4"/>
      <c r="Q3" s="4"/>
      <c r="R3" s="12">
        <f>IFERROR(Q3/P3,0)</f>
        <v>0</v>
      </c>
      <c r="S3" s="12">
        <f>(I3+F3+M3+Q3)/C3</f>
        <v>0.98515255658359513</v>
      </c>
    </row>
    <row r="4" spans="1:19">
      <c r="A4" s="4" t="s">
        <v>467</v>
      </c>
      <c r="B4" s="4" t="s">
        <v>467</v>
      </c>
      <c r="C4" s="4">
        <v>57288813</v>
      </c>
      <c r="D4" s="4">
        <f t="shared" ref="D4:D25" si="1">F4+I4+M4+Q4</f>
        <v>44359556</v>
      </c>
      <c r="E4" s="12">
        <f t="shared" ref="E4:E26" si="2">D4/C4</f>
        <v>0.77431445472609106</v>
      </c>
      <c r="F4" s="4">
        <v>44359556</v>
      </c>
      <c r="G4" s="12">
        <f t="shared" si="0"/>
        <v>0.77431445472609106</v>
      </c>
      <c r="H4" s="4"/>
      <c r="I4" s="4"/>
      <c r="J4" s="12">
        <f t="shared" ref="J4:J26" si="3">IFERROR(I4/H4,0)</f>
        <v>0</v>
      </c>
      <c r="K4" s="12">
        <f t="shared" ref="K4:K26" si="4">(I4+F4)/C4</f>
        <v>0.77431445472609106</v>
      </c>
      <c r="L4" s="4"/>
      <c r="M4" s="4"/>
      <c r="N4" s="12">
        <f t="shared" ref="N4:N26" si="5">IFERROR(M4/L4,0)</f>
        <v>0</v>
      </c>
      <c r="O4" s="12">
        <f t="shared" ref="O4:O26" si="6">(I4+F4+M4)/C4</f>
        <v>0.77431445472609106</v>
      </c>
      <c r="P4" s="4"/>
      <c r="Q4" s="4"/>
      <c r="R4" s="12">
        <f t="shared" ref="R4:R26" si="7">IFERROR(Q4/P4,0)</f>
        <v>0</v>
      </c>
      <c r="S4" s="12">
        <f t="shared" ref="S4:S26" si="8">(I4+F4+M4+Q4)/C4</f>
        <v>0.77431445472609106</v>
      </c>
    </row>
    <row r="5" spans="1:19">
      <c r="A5" s="4" t="s">
        <v>468</v>
      </c>
      <c r="B5" s="4" t="s">
        <v>468</v>
      </c>
      <c r="C5" s="4">
        <v>75400590</v>
      </c>
      <c r="D5" s="4">
        <f t="shared" si="1"/>
        <v>64074740</v>
      </c>
      <c r="E5" s="12">
        <f t="shared" si="2"/>
        <v>0.84979096317416081</v>
      </c>
      <c r="F5" s="4">
        <v>64074740</v>
      </c>
      <c r="G5" s="12">
        <f t="shared" si="0"/>
        <v>0.84979096317416081</v>
      </c>
      <c r="H5" s="4"/>
      <c r="I5" s="4"/>
      <c r="J5" s="12">
        <f t="shared" si="3"/>
        <v>0</v>
      </c>
      <c r="K5" s="12">
        <f t="shared" si="4"/>
        <v>0.84979096317416081</v>
      </c>
      <c r="L5" s="4"/>
      <c r="M5" s="4"/>
      <c r="N5" s="12">
        <f t="shared" si="5"/>
        <v>0</v>
      </c>
      <c r="O5" s="12">
        <f t="shared" si="6"/>
        <v>0.84979096317416081</v>
      </c>
      <c r="P5" s="4"/>
      <c r="Q5" s="4"/>
      <c r="R5" s="12">
        <f t="shared" si="7"/>
        <v>0</v>
      </c>
      <c r="S5" s="12">
        <f t="shared" si="8"/>
        <v>0.84979096317416081</v>
      </c>
    </row>
    <row r="6" spans="1:19">
      <c r="A6" s="4" t="s">
        <v>469</v>
      </c>
      <c r="B6" s="4" t="s">
        <v>469</v>
      </c>
      <c r="C6" s="4">
        <v>309365285</v>
      </c>
      <c r="D6" s="4">
        <f t="shared" si="1"/>
        <v>252797710</v>
      </c>
      <c r="E6" s="12">
        <f t="shared" si="2"/>
        <v>0.81714957125845589</v>
      </c>
      <c r="F6" s="4">
        <v>252797710</v>
      </c>
      <c r="G6" s="12">
        <f t="shared" si="0"/>
        <v>0.81714957125845589</v>
      </c>
      <c r="H6" s="4"/>
      <c r="I6" s="4"/>
      <c r="J6" s="12">
        <f t="shared" si="3"/>
        <v>0</v>
      </c>
      <c r="K6" s="12">
        <f t="shared" si="4"/>
        <v>0.81714957125845589</v>
      </c>
      <c r="L6" s="4"/>
      <c r="M6" s="4"/>
      <c r="N6" s="12">
        <f t="shared" si="5"/>
        <v>0</v>
      </c>
      <c r="O6" s="12">
        <f t="shared" si="6"/>
        <v>0.81714957125845589</v>
      </c>
      <c r="P6" s="4"/>
      <c r="Q6" s="4"/>
      <c r="R6" s="12">
        <f t="shared" si="7"/>
        <v>0</v>
      </c>
      <c r="S6" s="12">
        <f t="shared" si="8"/>
        <v>0.81714957125845589</v>
      </c>
    </row>
    <row r="7" spans="1:19">
      <c r="A7" s="4" t="s">
        <v>470</v>
      </c>
      <c r="B7" s="4" t="s">
        <v>470</v>
      </c>
      <c r="C7" s="4">
        <v>124109634</v>
      </c>
      <c r="D7" s="4">
        <f t="shared" si="1"/>
        <v>95316983</v>
      </c>
      <c r="E7" s="12">
        <f t="shared" si="2"/>
        <v>0.76800631770455463</v>
      </c>
      <c r="F7" s="4">
        <v>95316983</v>
      </c>
      <c r="G7" s="12">
        <f t="shared" si="0"/>
        <v>0.76800631770455463</v>
      </c>
      <c r="H7" s="4"/>
      <c r="I7" s="4"/>
      <c r="J7" s="12">
        <f t="shared" si="3"/>
        <v>0</v>
      </c>
      <c r="K7" s="12">
        <f t="shared" si="4"/>
        <v>0.76800631770455463</v>
      </c>
      <c r="L7" s="4"/>
      <c r="M7" s="4"/>
      <c r="N7" s="12">
        <f t="shared" si="5"/>
        <v>0</v>
      </c>
      <c r="O7" s="12">
        <f t="shared" si="6"/>
        <v>0.76800631770455463</v>
      </c>
      <c r="P7" s="4"/>
      <c r="Q7" s="4"/>
      <c r="R7" s="12">
        <f t="shared" si="7"/>
        <v>0</v>
      </c>
      <c r="S7" s="12">
        <f t="shared" si="8"/>
        <v>0.76800631770455463</v>
      </c>
    </row>
    <row r="8" spans="1:19">
      <c r="A8" s="4" t="s">
        <v>471</v>
      </c>
      <c r="B8" s="4" t="s">
        <v>471</v>
      </c>
      <c r="C8" s="4">
        <v>70292747</v>
      </c>
      <c r="D8" s="4">
        <f t="shared" si="1"/>
        <v>60851357</v>
      </c>
      <c r="E8" s="12">
        <f t="shared" si="2"/>
        <v>0.86568471993276919</v>
      </c>
      <c r="F8" s="4">
        <v>60851357</v>
      </c>
      <c r="G8" s="12">
        <f t="shared" si="0"/>
        <v>0.86568471993276919</v>
      </c>
      <c r="H8" s="4"/>
      <c r="I8" s="4"/>
      <c r="J8" s="12">
        <f t="shared" si="3"/>
        <v>0</v>
      </c>
      <c r="K8" s="12">
        <f t="shared" si="4"/>
        <v>0.86568471993276919</v>
      </c>
      <c r="L8" s="4"/>
      <c r="M8" s="4"/>
      <c r="N8" s="12">
        <f t="shared" si="5"/>
        <v>0</v>
      </c>
      <c r="O8" s="12">
        <f t="shared" si="6"/>
        <v>0.86568471993276919</v>
      </c>
      <c r="P8" s="4"/>
      <c r="Q8" s="4"/>
      <c r="R8" s="12">
        <f t="shared" si="7"/>
        <v>0</v>
      </c>
      <c r="S8" s="12">
        <f t="shared" si="8"/>
        <v>0.86568471993276919</v>
      </c>
    </row>
    <row r="9" spans="1:19">
      <c r="A9" s="4" t="s">
        <v>472</v>
      </c>
      <c r="B9" s="4" t="s">
        <v>472</v>
      </c>
      <c r="C9" s="4">
        <v>47134962</v>
      </c>
      <c r="D9" s="4">
        <f t="shared" si="1"/>
        <v>34978105</v>
      </c>
      <c r="E9" s="12">
        <f t="shared" si="2"/>
        <v>0.74208408187536035</v>
      </c>
      <c r="F9" s="4">
        <v>34978105</v>
      </c>
      <c r="G9" s="12">
        <f t="shared" si="0"/>
        <v>0.74208408187536035</v>
      </c>
      <c r="H9" s="4"/>
      <c r="I9" s="4"/>
      <c r="J9" s="12">
        <f t="shared" si="3"/>
        <v>0</v>
      </c>
      <c r="K9" s="12">
        <f t="shared" si="4"/>
        <v>0.74208408187536035</v>
      </c>
      <c r="L9" s="4"/>
      <c r="M9" s="4"/>
      <c r="N9" s="12">
        <f t="shared" si="5"/>
        <v>0</v>
      </c>
      <c r="O9" s="12">
        <f t="shared" si="6"/>
        <v>0.74208408187536035</v>
      </c>
      <c r="P9" s="4"/>
      <c r="Q9" s="4"/>
      <c r="R9" s="12">
        <f t="shared" si="7"/>
        <v>0</v>
      </c>
      <c r="S9" s="12">
        <f t="shared" si="8"/>
        <v>0.74208408187536035</v>
      </c>
    </row>
    <row r="10" spans="1:19">
      <c r="A10" s="4" t="s">
        <v>473</v>
      </c>
      <c r="B10" s="4" t="s">
        <v>473</v>
      </c>
      <c r="C10" s="4">
        <v>76715939</v>
      </c>
      <c r="D10" s="4">
        <f t="shared" si="1"/>
        <v>59696819</v>
      </c>
      <c r="E10" s="12">
        <f t="shared" si="2"/>
        <v>0.77815405479166466</v>
      </c>
      <c r="F10" s="4">
        <v>59696819</v>
      </c>
      <c r="G10" s="12">
        <f t="shared" si="0"/>
        <v>0.77815405479166466</v>
      </c>
      <c r="H10" s="4"/>
      <c r="I10" s="4"/>
      <c r="J10" s="12">
        <f t="shared" si="3"/>
        <v>0</v>
      </c>
      <c r="K10" s="12">
        <f t="shared" si="4"/>
        <v>0.77815405479166466</v>
      </c>
      <c r="L10" s="4"/>
      <c r="M10" s="4"/>
      <c r="N10" s="12">
        <f t="shared" si="5"/>
        <v>0</v>
      </c>
      <c r="O10" s="12">
        <f t="shared" si="6"/>
        <v>0.77815405479166466</v>
      </c>
      <c r="P10" s="4"/>
      <c r="Q10" s="4"/>
      <c r="R10" s="12">
        <f t="shared" si="7"/>
        <v>0</v>
      </c>
      <c r="S10" s="12">
        <f t="shared" si="8"/>
        <v>0.77815405479166466</v>
      </c>
    </row>
    <row r="11" spans="1:19">
      <c r="A11" s="4" t="s">
        <v>474</v>
      </c>
      <c r="B11" s="4" t="s">
        <v>474</v>
      </c>
      <c r="C11" s="4">
        <v>119835438</v>
      </c>
      <c r="D11" s="4">
        <f t="shared" si="1"/>
        <v>86830424</v>
      </c>
      <c r="E11" s="12">
        <f t="shared" si="2"/>
        <v>0.72458052016299224</v>
      </c>
      <c r="F11" s="4">
        <v>86830424</v>
      </c>
      <c r="G11" s="12">
        <f t="shared" si="0"/>
        <v>0.72458052016299224</v>
      </c>
      <c r="H11" s="4"/>
      <c r="I11" s="4"/>
      <c r="J11" s="12">
        <f t="shared" si="3"/>
        <v>0</v>
      </c>
      <c r="K11" s="12">
        <f t="shared" si="4"/>
        <v>0.72458052016299224</v>
      </c>
      <c r="L11" s="4"/>
      <c r="M11" s="4"/>
      <c r="N11" s="12">
        <f t="shared" si="5"/>
        <v>0</v>
      </c>
      <c r="O11" s="12">
        <f t="shared" si="6"/>
        <v>0.72458052016299224</v>
      </c>
      <c r="P11" s="4"/>
      <c r="Q11" s="4"/>
      <c r="R11" s="12">
        <f t="shared" si="7"/>
        <v>0</v>
      </c>
      <c r="S11" s="12">
        <f t="shared" si="8"/>
        <v>0.72458052016299224</v>
      </c>
    </row>
    <row r="12" spans="1:19">
      <c r="A12" s="4" t="s">
        <v>475</v>
      </c>
      <c r="B12" s="4" t="s">
        <v>475</v>
      </c>
      <c r="C12" s="4">
        <v>115237160</v>
      </c>
      <c r="D12" s="4">
        <f t="shared" si="1"/>
        <v>89745816</v>
      </c>
      <c r="E12" s="12">
        <f t="shared" si="2"/>
        <v>0.77879232705838985</v>
      </c>
      <c r="F12" s="4">
        <v>89745816</v>
      </c>
      <c r="G12" s="12">
        <f t="shared" si="0"/>
        <v>0.77879232705838985</v>
      </c>
      <c r="H12" s="4"/>
      <c r="I12" s="4"/>
      <c r="J12" s="12">
        <f t="shared" si="3"/>
        <v>0</v>
      </c>
      <c r="K12" s="12">
        <f t="shared" si="4"/>
        <v>0.77879232705838985</v>
      </c>
      <c r="L12" s="4"/>
      <c r="M12" s="4"/>
      <c r="N12" s="12">
        <f t="shared" si="5"/>
        <v>0</v>
      </c>
      <c r="O12" s="12">
        <f t="shared" si="6"/>
        <v>0.77879232705838985</v>
      </c>
      <c r="P12" s="4"/>
      <c r="Q12" s="4"/>
      <c r="R12" s="12">
        <f t="shared" si="7"/>
        <v>0</v>
      </c>
      <c r="S12" s="12">
        <f t="shared" si="8"/>
        <v>0.77879232705838985</v>
      </c>
    </row>
    <row r="13" spans="1:19">
      <c r="A13" s="4" t="s">
        <v>476</v>
      </c>
      <c r="B13" s="4" t="s">
        <v>476</v>
      </c>
      <c r="C13" s="4">
        <v>225436947</v>
      </c>
      <c r="D13" s="4">
        <f t="shared" si="1"/>
        <v>189772596</v>
      </c>
      <c r="E13" s="12">
        <f t="shared" si="2"/>
        <v>0.84179899757070431</v>
      </c>
      <c r="F13" s="4">
        <v>189772596</v>
      </c>
      <c r="G13" s="12">
        <f t="shared" si="0"/>
        <v>0.84179899757070431</v>
      </c>
      <c r="H13" s="4"/>
      <c r="I13" s="4"/>
      <c r="J13" s="12">
        <f t="shared" si="3"/>
        <v>0</v>
      </c>
      <c r="K13" s="12">
        <f t="shared" si="4"/>
        <v>0.84179899757070431</v>
      </c>
      <c r="L13" s="4"/>
      <c r="M13" s="4"/>
      <c r="N13" s="12">
        <f t="shared" si="5"/>
        <v>0</v>
      </c>
      <c r="O13" s="12">
        <f t="shared" si="6"/>
        <v>0.84179899757070431</v>
      </c>
      <c r="P13" s="4"/>
      <c r="Q13" s="4"/>
      <c r="R13" s="12">
        <f t="shared" si="7"/>
        <v>0</v>
      </c>
      <c r="S13" s="12">
        <f t="shared" si="8"/>
        <v>0.84179899757070431</v>
      </c>
    </row>
    <row r="14" spans="1:19">
      <c r="A14" s="4" t="s">
        <v>477</v>
      </c>
      <c r="B14" s="4" t="s">
        <v>477</v>
      </c>
      <c r="C14" s="4">
        <v>83291610</v>
      </c>
      <c r="D14" s="4">
        <f t="shared" si="1"/>
        <v>58525559</v>
      </c>
      <c r="E14" s="12">
        <f t="shared" si="2"/>
        <v>0.70265851506532295</v>
      </c>
      <c r="F14" s="4">
        <v>58525559</v>
      </c>
      <c r="G14" s="12">
        <f t="shared" si="0"/>
        <v>0.70265851506532295</v>
      </c>
      <c r="H14" s="4"/>
      <c r="I14" s="4"/>
      <c r="J14" s="12">
        <f t="shared" si="3"/>
        <v>0</v>
      </c>
      <c r="K14" s="12">
        <f t="shared" si="4"/>
        <v>0.70265851506532295</v>
      </c>
      <c r="L14" s="4"/>
      <c r="M14" s="4"/>
      <c r="N14" s="12">
        <f t="shared" si="5"/>
        <v>0</v>
      </c>
      <c r="O14" s="12">
        <f t="shared" si="6"/>
        <v>0.70265851506532295</v>
      </c>
      <c r="P14" s="4"/>
      <c r="Q14" s="4"/>
      <c r="R14" s="12">
        <f t="shared" si="7"/>
        <v>0</v>
      </c>
      <c r="S14" s="12">
        <f t="shared" si="8"/>
        <v>0.70265851506532295</v>
      </c>
    </row>
    <row r="15" spans="1:19">
      <c r="A15" s="4" t="s">
        <v>478</v>
      </c>
      <c r="B15" s="4" t="s">
        <v>478</v>
      </c>
      <c r="C15" s="4">
        <v>36684888</v>
      </c>
      <c r="D15" s="4">
        <f t="shared" si="1"/>
        <v>31454826</v>
      </c>
      <c r="E15" s="12">
        <f t="shared" si="2"/>
        <v>0.85743279357974322</v>
      </c>
      <c r="F15" s="4">
        <v>31454826</v>
      </c>
      <c r="G15" s="12">
        <f t="shared" si="0"/>
        <v>0.85743279357974322</v>
      </c>
      <c r="H15" s="4"/>
      <c r="I15" s="4"/>
      <c r="J15" s="12">
        <f t="shared" si="3"/>
        <v>0</v>
      </c>
      <c r="K15" s="12">
        <f t="shared" si="4"/>
        <v>0.85743279357974322</v>
      </c>
      <c r="L15" s="4"/>
      <c r="M15" s="4"/>
      <c r="N15" s="12">
        <f t="shared" si="5"/>
        <v>0</v>
      </c>
      <c r="O15" s="12">
        <f t="shared" si="6"/>
        <v>0.85743279357974322</v>
      </c>
      <c r="P15" s="4"/>
      <c r="Q15" s="4"/>
      <c r="R15" s="12">
        <f t="shared" si="7"/>
        <v>0</v>
      </c>
      <c r="S15" s="12">
        <f t="shared" si="8"/>
        <v>0.85743279357974322</v>
      </c>
    </row>
    <row r="16" spans="1:19">
      <c r="A16" s="4" t="s">
        <v>479</v>
      </c>
      <c r="B16" s="4" t="s">
        <v>479</v>
      </c>
      <c r="C16" s="4">
        <v>55430262</v>
      </c>
      <c r="D16" s="4">
        <f t="shared" si="1"/>
        <v>45438893</v>
      </c>
      <c r="E16" s="12">
        <f t="shared" si="2"/>
        <v>0.81974884044387164</v>
      </c>
      <c r="F16" s="4">
        <v>45438893</v>
      </c>
      <c r="G16" s="12">
        <f t="shared" si="0"/>
        <v>0.81974884044387164</v>
      </c>
      <c r="H16" s="4"/>
      <c r="I16" s="4"/>
      <c r="J16" s="12">
        <f t="shared" si="3"/>
        <v>0</v>
      </c>
      <c r="K16" s="12">
        <f t="shared" si="4"/>
        <v>0.81974884044387164</v>
      </c>
      <c r="L16" s="4"/>
      <c r="M16" s="4"/>
      <c r="N16" s="12">
        <f t="shared" si="5"/>
        <v>0</v>
      </c>
      <c r="O16" s="12">
        <f t="shared" si="6"/>
        <v>0.81974884044387164</v>
      </c>
      <c r="P16" s="4"/>
      <c r="Q16" s="4"/>
      <c r="R16" s="12">
        <f t="shared" si="7"/>
        <v>0</v>
      </c>
      <c r="S16" s="12">
        <f t="shared" si="8"/>
        <v>0.81974884044387164</v>
      </c>
    </row>
    <row r="17" spans="1:19">
      <c r="A17" s="4" t="s">
        <v>480</v>
      </c>
      <c r="B17" s="4" t="s">
        <v>480</v>
      </c>
      <c r="C17" s="4">
        <v>97445939</v>
      </c>
      <c r="D17" s="4">
        <f t="shared" si="1"/>
        <v>68729967</v>
      </c>
      <c r="E17" s="12">
        <f t="shared" si="2"/>
        <v>0.70531381507853297</v>
      </c>
      <c r="F17" s="4">
        <v>68729967</v>
      </c>
      <c r="G17" s="12">
        <f t="shared" si="0"/>
        <v>0.70531381507853297</v>
      </c>
      <c r="H17" s="4"/>
      <c r="I17" s="4"/>
      <c r="J17" s="12">
        <f t="shared" si="3"/>
        <v>0</v>
      </c>
      <c r="K17" s="12">
        <f t="shared" si="4"/>
        <v>0.70531381507853297</v>
      </c>
      <c r="L17" s="4"/>
      <c r="M17" s="4"/>
      <c r="N17" s="12">
        <f t="shared" si="5"/>
        <v>0</v>
      </c>
      <c r="O17" s="12">
        <f t="shared" si="6"/>
        <v>0.70531381507853297</v>
      </c>
      <c r="P17" s="4"/>
      <c r="Q17" s="4"/>
      <c r="R17" s="12">
        <f t="shared" si="7"/>
        <v>0</v>
      </c>
      <c r="S17" s="12">
        <f t="shared" si="8"/>
        <v>0.70531381507853297</v>
      </c>
    </row>
    <row r="18" spans="1:19">
      <c r="A18" s="4" t="s">
        <v>481</v>
      </c>
      <c r="B18" s="4" t="s">
        <v>481</v>
      </c>
      <c r="C18" s="4">
        <v>318184431</v>
      </c>
      <c r="D18" s="4">
        <f t="shared" si="1"/>
        <v>255211283</v>
      </c>
      <c r="E18" s="12">
        <f t="shared" si="2"/>
        <v>0.80208601721307982</v>
      </c>
      <c r="F18" s="4">
        <v>255211283</v>
      </c>
      <c r="G18" s="12">
        <f t="shared" si="0"/>
        <v>0.80208601721307982</v>
      </c>
      <c r="H18" s="4"/>
      <c r="I18" s="4"/>
      <c r="J18" s="12">
        <f t="shared" si="3"/>
        <v>0</v>
      </c>
      <c r="K18" s="12">
        <f t="shared" si="4"/>
        <v>0.80208601721307982</v>
      </c>
      <c r="L18" s="4"/>
      <c r="M18" s="4"/>
      <c r="N18" s="12">
        <f t="shared" si="5"/>
        <v>0</v>
      </c>
      <c r="O18" s="12">
        <f t="shared" si="6"/>
        <v>0.80208601721307982</v>
      </c>
      <c r="P18" s="4"/>
      <c r="Q18" s="4"/>
      <c r="R18" s="12">
        <f t="shared" si="7"/>
        <v>0</v>
      </c>
      <c r="S18" s="12">
        <f t="shared" si="8"/>
        <v>0.80208601721307982</v>
      </c>
    </row>
    <row r="19" spans="1:19">
      <c r="A19" s="4" t="s">
        <v>482</v>
      </c>
      <c r="B19" s="4" t="s">
        <v>482</v>
      </c>
      <c r="C19" s="4">
        <v>128706459</v>
      </c>
      <c r="D19" s="4">
        <f t="shared" si="1"/>
        <v>104140576</v>
      </c>
      <c r="E19" s="12">
        <f t="shared" si="2"/>
        <v>0.80913247718205039</v>
      </c>
      <c r="F19" s="4">
        <v>104140576</v>
      </c>
      <c r="G19" s="12">
        <f t="shared" si="0"/>
        <v>0.80913247718205039</v>
      </c>
      <c r="H19" s="4"/>
      <c r="I19" s="4"/>
      <c r="J19" s="12">
        <f t="shared" si="3"/>
        <v>0</v>
      </c>
      <c r="K19" s="12">
        <f t="shared" si="4"/>
        <v>0.80913247718205039</v>
      </c>
      <c r="L19" s="4"/>
      <c r="M19" s="4"/>
      <c r="N19" s="12">
        <f t="shared" si="5"/>
        <v>0</v>
      </c>
      <c r="O19" s="12">
        <f t="shared" si="6"/>
        <v>0.80913247718205039</v>
      </c>
      <c r="P19" s="4"/>
      <c r="Q19" s="4"/>
      <c r="R19" s="12">
        <f t="shared" si="7"/>
        <v>0</v>
      </c>
      <c r="S19" s="12">
        <f t="shared" si="8"/>
        <v>0.80913247718205039</v>
      </c>
    </row>
    <row r="20" spans="1:19">
      <c r="A20" s="4" t="s">
        <v>483</v>
      </c>
      <c r="B20" s="4" t="s">
        <v>483</v>
      </c>
      <c r="C20" s="4">
        <v>134325593</v>
      </c>
      <c r="D20" s="4">
        <f t="shared" si="1"/>
        <v>98965057</v>
      </c>
      <c r="E20" s="12">
        <f t="shared" si="2"/>
        <v>0.7367550352076242</v>
      </c>
      <c r="F20" s="4">
        <v>98965057</v>
      </c>
      <c r="G20" s="12">
        <f t="shared" si="0"/>
        <v>0.7367550352076242</v>
      </c>
      <c r="H20" s="4"/>
      <c r="I20" s="4"/>
      <c r="J20" s="12">
        <f t="shared" si="3"/>
        <v>0</v>
      </c>
      <c r="K20" s="12">
        <f t="shared" si="4"/>
        <v>0.7367550352076242</v>
      </c>
      <c r="L20" s="4"/>
      <c r="M20" s="4"/>
      <c r="N20" s="12">
        <f t="shared" si="5"/>
        <v>0</v>
      </c>
      <c r="O20" s="12">
        <f t="shared" si="6"/>
        <v>0.7367550352076242</v>
      </c>
      <c r="P20" s="4"/>
      <c r="Q20" s="4"/>
      <c r="R20" s="12">
        <f t="shared" si="7"/>
        <v>0</v>
      </c>
      <c r="S20" s="12">
        <f t="shared" si="8"/>
        <v>0.7367550352076242</v>
      </c>
    </row>
    <row r="21" spans="1:19">
      <c r="A21" s="4" t="s">
        <v>484</v>
      </c>
      <c r="B21" s="4" t="s">
        <v>484</v>
      </c>
      <c r="C21" s="4">
        <v>52418066</v>
      </c>
      <c r="D21" s="4">
        <f t="shared" si="1"/>
        <v>41004538</v>
      </c>
      <c r="E21" s="12">
        <f t="shared" si="2"/>
        <v>0.78225965070897507</v>
      </c>
      <c r="F21" s="4">
        <v>41004538</v>
      </c>
      <c r="G21" s="12">
        <f t="shared" si="0"/>
        <v>0.78225965070897507</v>
      </c>
      <c r="H21" s="4"/>
      <c r="I21" s="4"/>
      <c r="J21" s="12">
        <f t="shared" si="3"/>
        <v>0</v>
      </c>
      <c r="K21" s="12">
        <f t="shared" si="4"/>
        <v>0.78225965070897507</v>
      </c>
      <c r="L21" s="4"/>
      <c r="M21" s="4"/>
      <c r="N21" s="12">
        <f t="shared" si="5"/>
        <v>0</v>
      </c>
      <c r="O21" s="12">
        <f t="shared" si="6"/>
        <v>0.78225965070897507</v>
      </c>
      <c r="P21" s="4"/>
      <c r="Q21" s="4"/>
      <c r="R21" s="12">
        <f t="shared" si="7"/>
        <v>0</v>
      </c>
      <c r="S21" s="12">
        <f t="shared" si="8"/>
        <v>0.78225965070897507</v>
      </c>
    </row>
    <row r="22" spans="1:19">
      <c r="A22" s="4" t="s">
        <v>485</v>
      </c>
      <c r="B22" s="4" t="s">
        <v>485</v>
      </c>
      <c r="C22" s="4">
        <v>102839606</v>
      </c>
      <c r="D22" s="4">
        <f t="shared" si="1"/>
        <v>81237700</v>
      </c>
      <c r="E22" s="12">
        <f t="shared" si="2"/>
        <v>0.78994565576223619</v>
      </c>
      <c r="F22" s="4">
        <v>81237700</v>
      </c>
      <c r="G22" s="12">
        <f t="shared" si="0"/>
        <v>0.78994565576223619</v>
      </c>
      <c r="H22" s="4"/>
      <c r="I22" s="4"/>
      <c r="J22" s="12">
        <f t="shared" si="3"/>
        <v>0</v>
      </c>
      <c r="K22" s="12">
        <f t="shared" si="4"/>
        <v>0.78994565576223619</v>
      </c>
      <c r="L22" s="4"/>
      <c r="M22" s="4"/>
      <c r="N22" s="12">
        <f t="shared" si="5"/>
        <v>0</v>
      </c>
      <c r="O22" s="12">
        <f t="shared" si="6"/>
        <v>0.78994565576223619</v>
      </c>
      <c r="P22" s="4"/>
      <c r="Q22" s="4"/>
      <c r="R22" s="12">
        <f t="shared" si="7"/>
        <v>0</v>
      </c>
      <c r="S22" s="12">
        <f t="shared" si="8"/>
        <v>0.78994565576223619</v>
      </c>
    </row>
    <row r="23" spans="1:19">
      <c r="A23" s="4" t="s">
        <v>486</v>
      </c>
      <c r="B23" s="4" t="s">
        <v>486</v>
      </c>
      <c r="C23" s="4">
        <v>118910877</v>
      </c>
      <c r="D23" s="4">
        <f t="shared" si="1"/>
        <v>97665021</v>
      </c>
      <c r="E23" s="12">
        <f t="shared" si="2"/>
        <v>0.82132958282697721</v>
      </c>
      <c r="F23" s="4">
        <v>97665021</v>
      </c>
      <c r="G23" s="12">
        <f t="shared" si="0"/>
        <v>0.82132958282697721</v>
      </c>
      <c r="H23" s="4"/>
      <c r="I23" s="4"/>
      <c r="J23" s="12">
        <f t="shared" si="3"/>
        <v>0</v>
      </c>
      <c r="K23" s="12">
        <f t="shared" si="4"/>
        <v>0.82132958282697721</v>
      </c>
      <c r="L23" s="4"/>
      <c r="M23" s="4"/>
      <c r="N23" s="12">
        <f t="shared" si="5"/>
        <v>0</v>
      </c>
      <c r="O23" s="12">
        <f t="shared" si="6"/>
        <v>0.82132958282697721</v>
      </c>
      <c r="P23" s="4"/>
      <c r="Q23" s="4"/>
      <c r="R23" s="12">
        <f t="shared" si="7"/>
        <v>0</v>
      </c>
      <c r="S23" s="12">
        <f t="shared" si="8"/>
        <v>0.82132958282697721</v>
      </c>
    </row>
    <row r="24" spans="1:19">
      <c r="A24" s="4" t="s">
        <v>487</v>
      </c>
      <c r="B24" s="4" t="s">
        <v>487</v>
      </c>
      <c r="C24" s="4">
        <v>71435181</v>
      </c>
      <c r="D24" s="4">
        <f t="shared" si="1"/>
        <v>56334612</v>
      </c>
      <c r="E24" s="12">
        <f t="shared" si="2"/>
        <v>0.78861159461470387</v>
      </c>
      <c r="F24" s="4">
        <v>56334612</v>
      </c>
      <c r="G24" s="12">
        <f t="shared" si="0"/>
        <v>0.78861159461470387</v>
      </c>
      <c r="H24" s="4"/>
      <c r="I24" s="4"/>
      <c r="J24" s="12">
        <f t="shared" si="3"/>
        <v>0</v>
      </c>
      <c r="K24" s="12">
        <f t="shared" si="4"/>
        <v>0.78861159461470387</v>
      </c>
      <c r="L24" s="4"/>
      <c r="M24" s="4"/>
      <c r="N24" s="12">
        <f t="shared" si="5"/>
        <v>0</v>
      </c>
      <c r="O24" s="12">
        <f t="shared" si="6"/>
        <v>0.78861159461470387</v>
      </c>
      <c r="P24" s="4"/>
      <c r="Q24" s="4"/>
      <c r="R24" s="12">
        <f t="shared" si="7"/>
        <v>0</v>
      </c>
      <c r="S24" s="12">
        <f t="shared" si="8"/>
        <v>0.78861159461470387</v>
      </c>
    </row>
    <row r="25" spans="1:19">
      <c r="A25" s="4" t="s">
        <v>488</v>
      </c>
      <c r="B25" s="4" t="s">
        <v>488</v>
      </c>
      <c r="C25" s="4">
        <v>135393029</v>
      </c>
      <c r="D25" s="4">
        <f t="shared" si="1"/>
        <v>111507986.52</v>
      </c>
      <c r="E25" s="12">
        <f t="shared" si="2"/>
        <v>0.82358735411702766</v>
      </c>
      <c r="F25" s="4">
        <v>111507986.52</v>
      </c>
      <c r="G25" s="12">
        <f t="shared" si="0"/>
        <v>0.82358735411702766</v>
      </c>
      <c r="H25" s="4"/>
      <c r="I25" s="4"/>
      <c r="J25" s="12">
        <f t="shared" si="3"/>
        <v>0</v>
      </c>
      <c r="K25" s="12">
        <f t="shared" si="4"/>
        <v>0.82358735411702766</v>
      </c>
      <c r="L25" s="4"/>
      <c r="M25" s="4"/>
      <c r="N25" s="12">
        <f t="shared" si="5"/>
        <v>0</v>
      </c>
      <c r="O25" s="12">
        <f t="shared" si="6"/>
        <v>0.82358735411702766</v>
      </c>
      <c r="P25" s="4"/>
      <c r="Q25" s="4"/>
      <c r="R25" s="12">
        <f t="shared" si="7"/>
        <v>0</v>
      </c>
      <c r="S25" s="12">
        <f t="shared" si="8"/>
        <v>0.82358735411702766</v>
      </c>
    </row>
    <row r="26" spans="1:19">
      <c r="B26" s="4" t="s">
        <v>489</v>
      </c>
      <c r="C26" s="4">
        <f>SUM(C3:C25)</f>
        <v>3200000004</v>
      </c>
      <c r="D26" s="4">
        <f>SUM(D3:D25)</f>
        <v>2663193188.52</v>
      </c>
      <c r="E26" s="12">
        <f t="shared" si="2"/>
        <v>0.83224787037219017</v>
      </c>
      <c r="F26" s="4">
        <f>SUM(F3:F25)</f>
        <v>2663193188.52</v>
      </c>
      <c r="G26" s="12">
        <f t="shared" si="0"/>
        <v>0.83224787037219017</v>
      </c>
      <c r="H26" s="4">
        <f>SUM(H3:H25)</f>
        <v>0</v>
      </c>
      <c r="I26" s="4">
        <f>SUM(I3:I25)</f>
        <v>0</v>
      </c>
      <c r="J26" s="12">
        <f t="shared" si="3"/>
        <v>0</v>
      </c>
      <c r="K26" s="12">
        <f t="shared" si="4"/>
        <v>0.83224787037219017</v>
      </c>
      <c r="L26" s="4">
        <f>SUM(L3:L25)</f>
        <v>0</v>
      </c>
      <c r="M26" s="4">
        <f>SUM(M3:M25)</f>
        <v>0</v>
      </c>
      <c r="N26" s="12">
        <f t="shared" si="5"/>
        <v>0</v>
      </c>
      <c r="O26" s="12">
        <f t="shared" si="6"/>
        <v>0.83224787037219017</v>
      </c>
      <c r="P26" s="4">
        <f>SUM(P3:P25)</f>
        <v>0</v>
      </c>
      <c r="Q26" s="4">
        <f>SUM(Q3:Q25)</f>
        <v>0</v>
      </c>
      <c r="R26" s="12">
        <f t="shared" si="7"/>
        <v>0</v>
      </c>
      <c r="S26" s="12">
        <f t="shared" si="8"/>
        <v>0.83224787037219017</v>
      </c>
    </row>
    <row r="29" spans="1:19">
      <c r="A29" t="s">
        <v>446</v>
      </c>
      <c r="B29" t="s">
        <v>447</v>
      </c>
      <c r="C29" t="s">
        <v>448</v>
      </c>
      <c r="D29" t="s">
        <v>449</v>
      </c>
      <c r="E29" s="91" t="s">
        <v>450</v>
      </c>
      <c r="F29" s="91" t="s">
        <v>451</v>
      </c>
      <c r="G29" s="91" t="s">
        <v>452</v>
      </c>
      <c r="H29" s="91" t="s">
        <v>453</v>
      </c>
      <c r="I29" s="91" t="s">
        <v>454</v>
      </c>
      <c r="J29" s="91" t="s">
        <v>455</v>
      </c>
      <c r="K29" s="91" t="s">
        <v>456</v>
      </c>
      <c r="L29" s="91" t="s">
        <v>457</v>
      </c>
      <c r="M29" s="91" t="s">
        <v>458</v>
      </c>
      <c r="N29" s="91" t="s">
        <v>459</v>
      </c>
      <c r="O29" s="91" t="s">
        <v>460</v>
      </c>
      <c r="P29" s="91" t="s">
        <v>461</v>
      </c>
      <c r="Q29" s="91" t="s">
        <v>462</v>
      </c>
      <c r="R29" s="91" t="s">
        <v>463</v>
      </c>
      <c r="S29" s="91" t="s">
        <v>464</v>
      </c>
    </row>
    <row r="30" spans="1:19">
      <c r="A30" t="s">
        <v>465</v>
      </c>
      <c r="B30" s="4" t="s">
        <v>466</v>
      </c>
      <c r="C30" s="4">
        <v>9085614818</v>
      </c>
      <c r="D30" s="4">
        <f t="shared" ref="D30:D52" si="9">F30+I30+M30+Q30</f>
        <v>0</v>
      </c>
      <c r="E30" s="92">
        <f>D30/C30</f>
        <v>0</v>
      </c>
      <c r="F30" s="93">
        <v>0</v>
      </c>
      <c r="G30" s="92">
        <f t="shared" ref="G30:G53" si="10">F30/C30</f>
        <v>0</v>
      </c>
      <c r="H30" s="93"/>
      <c r="I30" s="93"/>
      <c r="J30" s="92">
        <f>IFERROR(I30/H30,0)</f>
        <v>0</v>
      </c>
      <c r="K30" s="92">
        <f>(I30+F30)/C30</f>
        <v>0</v>
      </c>
      <c r="L30" s="93"/>
      <c r="M30" s="93"/>
      <c r="N30" s="92">
        <f>IFERROR(M30/L30,0)</f>
        <v>0</v>
      </c>
      <c r="O30" s="92">
        <f>(I30+F30+M30)/C30</f>
        <v>0</v>
      </c>
      <c r="P30" s="93"/>
      <c r="Q30" s="93"/>
      <c r="R30" s="92">
        <f>IFERROR(Q30/P30,0)</f>
        <v>0</v>
      </c>
      <c r="S30" s="92">
        <f>(I30+F30+M30+Q30)/C30</f>
        <v>0</v>
      </c>
    </row>
    <row r="31" spans="1:19">
      <c r="A31" s="4" t="s">
        <v>467</v>
      </c>
      <c r="B31" s="4" t="s">
        <v>467</v>
      </c>
      <c r="C31" s="4">
        <v>67477545</v>
      </c>
      <c r="D31" s="4">
        <f t="shared" si="9"/>
        <v>0</v>
      </c>
      <c r="E31" s="92">
        <f t="shared" ref="E31:E53" si="11">D31/C31</f>
        <v>0</v>
      </c>
      <c r="F31" s="93">
        <v>0</v>
      </c>
      <c r="G31" s="92">
        <f t="shared" si="10"/>
        <v>0</v>
      </c>
      <c r="H31" s="93"/>
      <c r="I31" s="93"/>
      <c r="J31" s="92">
        <f t="shared" ref="J31:J53" si="12">IFERROR(I31/H31,0)</f>
        <v>0</v>
      </c>
      <c r="K31" s="92">
        <f t="shared" ref="K31:K53" si="13">(I31+F31)/C31</f>
        <v>0</v>
      </c>
      <c r="L31" s="93"/>
      <c r="M31" s="93"/>
      <c r="N31" s="92">
        <f t="shared" ref="N31:N53" si="14">IFERROR(M31/L31,0)</f>
        <v>0</v>
      </c>
      <c r="O31" s="92">
        <f t="shared" ref="O31:O53" si="15">(I31+F31+M31)/C31</f>
        <v>0</v>
      </c>
      <c r="P31" s="93"/>
      <c r="Q31" s="93"/>
      <c r="R31" s="92">
        <f t="shared" ref="R31:R53" si="16">IFERROR(Q31/P31,0)</f>
        <v>0</v>
      </c>
      <c r="S31" s="92">
        <f t="shared" ref="S31:S53" si="17">(I31+F31+M31+Q31)/C31</f>
        <v>0</v>
      </c>
    </row>
    <row r="32" spans="1:19">
      <c r="A32" s="4" t="s">
        <v>468</v>
      </c>
      <c r="B32" s="4" t="s">
        <v>468</v>
      </c>
      <c r="C32" s="4">
        <v>121098146</v>
      </c>
      <c r="D32" s="4">
        <f t="shared" si="9"/>
        <v>0</v>
      </c>
      <c r="E32" s="92">
        <f t="shared" si="11"/>
        <v>0</v>
      </c>
      <c r="F32" s="93">
        <v>0</v>
      </c>
      <c r="G32" s="92">
        <f t="shared" si="10"/>
        <v>0</v>
      </c>
      <c r="H32" s="93"/>
      <c r="I32" s="93"/>
      <c r="J32" s="92">
        <f t="shared" si="12"/>
        <v>0</v>
      </c>
      <c r="K32" s="92">
        <f t="shared" si="13"/>
        <v>0</v>
      </c>
      <c r="L32" s="93"/>
      <c r="M32" s="93"/>
      <c r="N32" s="92">
        <f t="shared" si="14"/>
        <v>0</v>
      </c>
      <c r="O32" s="92">
        <f t="shared" si="15"/>
        <v>0</v>
      </c>
      <c r="P32" s="93"/>
      <c r="Q32" s="93"/>
      <c r="R32" s="92">
        <f t="shared" si="16"/>
        <v>0</v>
      </c>
      <c r="S32" s="92">
        <f t="shared" si="17"/>
        <v>0</v>
      </c>
    </row>
    <row r="33" spans="1:19">
      <c r="A33" s="4" t="s">
        <v>469</v>
      </c>
      <c r="B33" s="4" t="s">
        <v>469</v>
      </c>
      <c r="C33" s="4">
        <v>191940996</v>
      </c>
      <c r="D33" s="4">
        <f t="shared" si="9"/>
        <v>0</v>
      </c>
      <c r="E33" s="92">
        <f t="shared" si="11"/>
        <v>0</v>
      </c>
      <c r="F33" s="93">
        <v>0</v>
      </c>
      <c r="G33" s="92">
        <f t="shared" si="10"/>
        <v>0</v>
      </c>
      <c r="H33" s="93"/>
      <c r="I33" s="93"/>
      <c r="J33" s="92">
        <f t="shared" si="12"/>
        <v>0</v>
      </c>
      <c r="K33" s="92">
        <f t="shared" si="13"/>
        <v>0</v>
      </c>
      <c r="L33" s="93"/>
      <c r="M33" s="93"/>
      <c r="N33" s="92">
        <f t="shared" si="14"/>
        <v>0</v>
      </c>
      <c r="O33" s="92">
        <f t="shared" si="15"/>
        <v>0</v>
      </c>
      <c r="P33" s="93"/>
      <c r="Q33" s="93"/>
      <c r="R33" s="92">
        <f t="shared" si="16"/>
        <v>0</v>
      </c>
      <c r="S33" s="92">
        <f t="shared" si="17"/>
        <v>0</v>
      </c>
    </row>
    <row r="34" spans="1:19">
      <c r="A34" s="4" t="s">
        <v>470</v>
      </c>
      <c r="B34" s="4" t="s">
        <v>470</v>
      </c>
      <c r="C34" s="4">
        <v>71488726</v>
      </c>
      <c r="D34" s="4">
        <f t="shared" si="9"/>
        <v>0</v>
      </c>
      <c r="E34" s="92">
        <f t="shared" si="11"/>
        <v>0</v>
      </c>
      <c r="F34" s="93">
        <v>0</v>
      </c>
      <c r="G34" s="92">
        <f t="shared" si="10"/>
        <v>0</v>
      </c>
      <c r="H34" s="93"/>
      <c r="I34" s="93"/>
      <c r="J34" s="92">
        <f t="shared" si="12"/>
        <v>0</v>
      </c>
      <c r="K34" s="92">
        <f t="shared" si="13"/>
        <v>0</v>
      </c>
      <c r="L34" s="93"/>
      <c r="M34" s="93"/>
      <c r="N34" s="92">
        <f t="shared" si="14"/>
        <v>0</v>
      </c>
      <c r="O34" s="92">
        <f t="shared" si="15"/>
        <v>0</v>
      </c>
      <c r="P34" s="93"/>
      <c r="Q34" s="93"/>
      <c r="R34" s="92">
        <f t="shared" si="16"/>
        <v>0</v>
      </c>
      <c r="S34" s="92">
        <f t="shared" si="17"/>
        <v>0</v>
      </c>
    </row>
    <row r="35" spans="1:19">
      <c r="A35" s="4" t="s">
        <v>471</v>
      </c>
      <c r="B35" s="4" t="s">
        <v>471</v>
      </c>
      <c r="C35" s="4">
        <v>36308463</v>
      </c>
      <c r="D35" s="4">
        <f t="shared" si="9"/>
        <v>0</v>
      </c>
      <c r="E35" s="92">
        <f t="shared" si="11"/>
        <v>0</v>
      </c>
      <c r="F35" s="93">
        <v>0</v>
      </c>
      <c r="G35" s="92">
        <f t="shared" si="10"/>
        <v>0</v>
      </c>
      <c r="H35" s="93"/>
      <c r="I35" s="93"/>
      <c r="J35" s="92">
        <f t="shared" si="12"/>
        <v>0</v>
      </c>
      <c r="K35" s="92">
        <f t="shared" si="13"/>
        <v>0</v>
      </c>
      <c r="L35" s="93"/>
      <c r="M35" s="93"/>
      <c r="N35" s="92">
        <f t="shared" si="14"/>
        <v>0</v>
      </c>
      <c r="O35" s="92">
        <f t="shared" si="15"/>
        <v>0</v>
      </c>
      <c r="P35" s="93"/>
      <c r="Q35" s="93"/>
      <c r="R35" s="92">
        <f t="shared" si="16"/>
        <v>0</v>
      </c>
      <c r="S35" s="92">
        <f t="shared" si="17"/>
        <v>0</v>
      </c>
    </row>
    <row r="36" spans="1:19">
      <c r="A36" s="4" t="s">
        <v>472</v>
      </c>
      <c r="B36" s="4" t="s">
        <v>472</v>
      </c>
      <c r="C36" s="4">
        <v>166197838</v>
      </c>
      <c r="D36" s="4">
        <f t="shared" si="9"/>
        <v>0</v>
      </c>
      <c r="E36" s="92">
        <f t="shared" si="11"/>
        <v>0</v>
      </c>
      <c r="F36" s="93">
        <v>0</v>
      </c>
      <c r="G36" s="92">
        <f t="shared" si="10"/>
        <v>0</v>
      </c>
      <c r="H36" s="93"/>
      <c r="I36" s="93"/>
      <c r="J36" s="92">
        <f t="shared" si="12"/>
        <v>0</v>
      </c>
      <c r="K36" s="92">
        <f t="shared" si="13"/>
        <v>0</v>
      </c>
      <c r="L36" s="93"/>
      <c r="M36" s="93"/>
      <c r="N36" s="92">
        <f t="shared" si="14"/>
        <v>0</v>
      </c>
      <c r="O36" s="92">
        <f t="shared" si="15"/>
        <v>0</v>
      </c>
      <c r="P36" s="93"/>
      <c r="Q36" s="93"/>
      <c r="R36" s="92">
        <f t="shared" si="16"/>
        <v>0</v>
      </c>
      <c r="S36" s="92">
        <f t="shared" si="17"/>
        <v>0</v>
      </c>
    </row>
    <row r="37" spans="1:19">
      <c r="A37" s="4" t="s">
        <v>473</v>
      </c>
      <c r="B37" s="4" t="s">
        <v>473</v>
      </c>
      <c r="C37" s="4">
        <v>57880178</v>
      </c>
      <c r="D37" s="4">
        <f t="shared" si="9"/>
        <v>0</v>
      </c>
      <c r="E37" s="92">
        <f t="shared" si="11"/>
        <v>0</v>
      </c>
      <c r="F37" s="93">
        <v>0</v>
      </c>
      <c r="G37" s="92">
        <f t="shared" si="10"/>
        <v>0</v>
      </c>
      <c r="H37" s="93"/>
      <c r="I37" s="93"/>
      <c r="J37" s="92">
        <f t="shared" si="12"/>
        <v>0</v>
      </c>
      <c r="K37" s="92">
        <f t="shared" si="13"/>
        <v>0</v>
      </c>
      <c r="L37" s="93"/>
      <c r="M37" s="93"/>
      <c r="N37" s="92">
        <f t="shared" si="14"/>
        <v>0</v>
      </c>
      <c r="O37" s="92">
        <f t="shared" si="15"/>
        <v>0</v>
      </c>
      <c r="P37" s="93"/>
      <c r="Q37" s="93"/>
      <c r="R37" s="92">
        <f t="shared" si="16"/>
        <v>0</v>
      </c>
      <c r="S37" s="92">
        <f t="shared" si="17"/>
        <v>0</v>
      </c>
    </row>
    <row r="38" spans="1:19">
      <c r="A38" s="4" t="s">
        <v>474</v>
      </c>
      <c r="B38" s="4" t="s">
        <v>474</v>
      </c>
      <c r="C38" s="4">
        <v>104539530</v>
      </c>
      <c r="D38" s="4">
        <f t="shared" si="9"/>
        <v>0</v>
      </c>
      <c r="E38" s="92">
        <f t="shared" si="11"/>
        <v>0</v>
      </c>
      <c r="F38" s="93">
        <v>0</v>
      </c>
      <c r="G38" s="92">
        <f t="shared" si="10"/>
        <v>0</v>
      </c>
      <c r="H38" s="93"/>
      <c r="I38" s="93"/>
      <c r="J38" s="92">
        <f t="shared" si="12"/>
        <v>0</v>
      </c>
      <c r="K38" s="92">
        <f t="shared" si="13"/>
        <v>0</v>
      </c>
      <c r="L38" s="93"/>
      <c r="M38" s="93"/>
      <c r="N38" s="92">
        <f t="shared" si="14"/>
        <v>0</v>
      </c>
      <c r="O38" s="92">
        <f t="shared" si="15"/>
        <v>0</v>
      </c>
      <c r="P38" s="93"/>
      <c r="Q38" s="93"/>
      <c r="R38" s="92">
        <f t="shared" si="16"/>
        <v>0</v>
      </c>
      <c r="S38" s="92">
        <f t="shared" si="17"/>
        <v>0</v>
      </c>
    </row>
    <row r="39" spans="1:19">
      <c r="A39" s="4" t="s">
        <v>475</v>
      </c>
      <c r="B39" s="4" t="s">
        <v>475</v>
      </c>
      <c r="C39" s="4">
        <v>74850085</v>
      </c>
      <c r="D39" s="4">
        <f t="shared" si="9"/>
        <v>0</v>
      </c>
      <c r="E39" s="92">
        <f t="shared" si="11"/>
        <v>0</v>
      </c>
      <c r="F39" s="93">
        <v>0</v>
      </c>
      <c r="G39" s="92">
        <f t="shared" si="10"/>
        <v>0</v>
      </c>
      <c r="H39" s="93"/>
      <c r="I39" s="93"/>
      <c r="J39" s="92">
        <f t="shared" si="12"/>
        <v>0</v>
      </c>
      <c r="K39" s="92">
        <f t="shared" si="13"/>
        <v>0</v>
      </c>
      <c r="L39" s="93"/>
      <c r="M39" s="93"/>
      <c r="N39" s="92">
        <f t="shared" si="14"/>
        <v>0</v>
      </c>
      <c r="O39" s="92">
        <f t="shared" si="15"/>
        <v>0</v>
      </c>
      <c r="P39" s="93"/>
      <c r="Q39" s="93"/>
      <c r="R39" s="92">
        <f t="shared" si="16"/>
        <v>0</v>
      </c>
      <c r="S39" s="92">
        <f t="shared" si="17"/>
        <v>0</v>
      </c>
    </row>
    <row r="40" spans="1:19">
      <c r="A40" s="4" t="s">
        <v>476</v>
      </c>
      <c r="B40" s="4" t="s">
        <v>476</v>
      </c>
      <c r="C40" s="4">
        <v>98774444</v>
      </c>
      <c r="D40" s="4">
        <f t="shared" si="9"/>
        <v>0</v>
      </c>
      <c r="E40" s="92">
        <f t="shared" si="11"/>
        <v>0</v>
      </c>
      <c r="F40" s="93">
        <v>0</v>
      </c>
      <c r="G40" s="92">
        <f t="shared" si="10"/>
        <v>0</v>
      </c>
      <c r="H40" s="93"/>
      <c r="I40" s="93"/>
      <c r="J40" s="92">
        <f t="shared" si="12"/>
        <v>0</v>
      </c>
      <c r="K40" s="92">
        <f t="shared" si="13"/>
        <v>0</v>
      </c>
      <c r="L40" s="93"/>
      <c r="M40" s="93"/>
      <c r="N40" s="92">
        <f t="shared" si="14"/>
        <v>0</v>
      </c>
      <c r="O40" s="92">
        <f t="shared" si="15"/>
        <v>0</v>
      </c>
      <c r="P40" s="93"/>
      <c r="Q40" s="93"/>
      <c r="R40" s="92">
        <f t="shared" si="16"/>
        <v>0</v>
      </c>
      <c r="S40" s="92">
        <f t="shared" si="17"/>
        <v>0</v>
      </c>
    </row>
    <row r="41" spans="1:19">
      <c r="A41" s="4" t="s">
        <v>477</v>
      </c>
      <c r="B41" s="4" t="s">
        <v>477</v>
      </c>
      <c r="C41" s="4">
        <v>283222759</v>
      </c>
      <c r="D41" s="4">
        <f t="shared" si="9"/>
        <v>0</v>
      </c>
      <c r="E41" s="92">
        <f t="shared" si="11"/>
        <v>0</v>
      </c>
      <c r="F41" s="93">
        <v>0</v>
      </c>
      <c r="G41" s="92">
        <f t="shared" si="10"/>
        <v>0</v>
      </c>
      <c r="H41" s="93"/>
      <c r="I41" s="93"/>
      <c r="J41" s="92">
        <f t="shared" si="12"/>
        <v>0</v>
      </c>
      <c r="K41" s="92">
        <f t="shared" si="13"/>
        <v>0</v>
      </c>
      <c r="L41" s="93"/>
      <c r="M41" s="93"/>
      <c r="N41" s="92">
        <f t="shared" si="14"/>
        <v>0</v>
      </c>
      <c r="O41" s="92">
        <f t="shared" si="15"/>
        <v>0</v>
      </c>
      <c r="P41" s="93"/>
      <c r="Q41" s="93"/>
      <c r="R41" s="92">
        <f t="shared" si="16"/>
        <v>0</v>
      </c>
      <c r="S41" s="92">
        <f t="shared" si="17"/>
        <v>0</v>
      </c>
    </row>
    <row r="42" spans="1:19">
      <c r="A42" s="4" t="s">
        <v>478</v>
      </c>
      <c r="B42" s="4" t="s">
        <v>478</v>
      </c>
      <c r="C42" s="4">
        <v>36310655</v>
      </c>
      <c r="D42" s="4">
        <f t="shared" si="9"/>
        <v>0</v>
      </c>
      <c r="E42" s="92">
        <f t="shared" si="11"/>
        <v>0</v>
      </c>
      <c r="F42" s="93">
        <v>0</v>
      </c>
      <c r="G42" s="92">
        <f t="shared" si="10"/>
        <v>0</v>
      </c>
      <c r="H42" s="93"/>
      <c r="I42" s="93"/>
      <c r="J42" s="92">
        <f t="shared" si="12"/>
        <v>0</v>
      </c>
      <c r="K42" s="92">
        <f t="shared" si="13"/>
        <v>0</v>
      </c>
      <c r="L42" s="93"/>
      <c r="M42" s="93"/>
      <c r="N42" s="92">
        <f t="shared" si="14"/>
        <v>0</v>
      </c>
      <c r="O42" s="92">
        <f t="shared" si="15"/>
        <v>0</v>
      </c>
      <c r="P42" s="93"/>
      <c r="Q42" s="93"/>
      <c r="R42" s="92">
        <f t="shared" si="16"/>
        <v>0</v>
      </c>
      <c r="S42" s="92">
        <f t="shared" si="17"/>
        <v>0</v>
      </c>
    </row>
    <row r="43" spans="1:19">
      <c r="A43" s="4" t="s">
        <v>479</v>
      </c>
      <c r="B43" s="4" t="s">
        <v>479</v>
      </c>
      <c r="C43" s="4">
        <v>92031118</v>
      </c>
      <c r="D43" s="4">
        <f t="shared" si="9"/>
        <v>0</v>
      </c>
      <c r="E43" s="92">
        <f t="shared" si="11"/>
        <v>0</v>
      </c>
      <c r="F43" s="93">
        <v>0</v>
      </c>
      <c r="G43" s="92">
        <f t="shared" si="10"/>
        <v>0</v>
      </c>
      <c r="H43" s="93"/>
      <c r="I43" s="93"/>
      <c r="J43" s="92">
        <f t="shared" si="12"/>
        <v>0</v>
      </c>
      <c r="K43" s="92">
        <f t="shared" si="13"/>
        <v>0</v>
      </c>
      <c r="L43" s="93"/>
      <c r="M43" s="93"/>
      <c r="N43" s="92">
        <f t="shared" si="14"/>
        <v>0</v>
      </c>
      <c r="O43" s="92">
        <f t="shared" si="15"/>
        <v>0</v>
      </c>
      <c r="P43" s="93"/>
      <c r="Q43" s="93"/>
      <c r="R43" s="92">
        <f t="shared" si="16"/>
        <v>0</v>
      </c>
      <c r="S43" s="92">
        <f t="shared" si="17"/>
        <v>0</v>
      </c>
    </row>
    <row r="44" spans="1:19">
      <c r="A44" s="4" t="s">
        <v>480</v>
      </c>
      <c r="B44" s="4" t="s">
        <v>480</v>
      </c>
      <c r="C44" s="4">
        <v>89137175</v>
      </c>
      <c r="D44" s="4">
        <f t="shared" si="9"/>
        <v>0</v>
      </c>
      <c r="E44" s="92">
        <f t="shared" si="11"/>
        <v>0</v>
      </c>
      <c r="F44" s="93">
        <v>0</v>
      </c>
      <c r="G44" s="92">
        <f t="shared" si="10"/>
        <v>0</v>
      </c>
      <c r="H44" s="93"/>
      <c r="I44" s="93"/>
      <c r="J44" s="92">
        <f t="shared" si="12"/>
        <v>0</v>
      </c>
      <c r="K44" s="92">
        <f t="shared" si="13"/>
        <v>0</v>
      </c>
      <c r="L44" s="93"/>
      <c r="M44" s="93"/>
      <c r="N44" s="92">
        <f t="shared" si="14"/>
        <v>0</v>
      </c>
      <c r="O44" s="92">
        <f t="shared" si="15"/>
        <v>0</v>
      </c>
      <c r="P44" s="93"/>
      <c r="Q44" s="93"/>
      <c r="R44" s="92">
        <f t="shared" si="16"/>
        <v>0</v>
      </c>
      <c r="S44" s="92">
        <f t="shared" si="17"/>
        <v>0</v>
      </c>
    </row>
    <row r="45" spans="1:19">
      <c r="A45" s="4" t="s">
        <v>481</v>
      </c>
      <c r="B45" s="4" t="s">
        <v>481</v>
      </c>
      <c r="C45" s="4">
        <v>97003000</v>
      </c>
      <c r="D45" s="4">
        <f t="shared" si="9"/>
        <v>0</v>
      </c>
      <c r="E45" s="92">
        <f t="shared" si="11"/>
        <v>0</v>
      </c>
      <c r="F45" s="93">
        <v>0</v>
      </c>
      <c r="G45" s="92">
        <f t="shared" si="10"/>
        <v>0</v>
      </c>
      <c r="H45" s="93"/>
      <c r="I45" s="93"/>
      <c r="J45" s="92">
        <f t="shared" si="12"/>
        <v>0</v>
      </c>
      <c r="K45" s="92">
        <f t="shared" si="13"/>
        <v>0</v>
      </c>
      <c r="L45" s="93"/>
      <c r="M45" s="93"/>
      <c r="N45" s="92">
        <f t="shared" si="14"/>
        <v>0</v>
      </c>
      <c r="O45" s="92">
        <f t="shared" si="15"/>
        <v>0</v>
      </c>
      <c r="P45" s="93"/>
      <c r="Q45" s="93"/>
      <c r="R45" s="92">
        <f t="shared" si="16"/>
        <v>0</v>
      </c>
      <c r="S45" s="92">
        <f t="shared" si="17"/>
        <v>0</v>
      </c>
    </row>
    <row r="46" spans="1:19">
      <c r="A46" s="4" t="s">
        <v>482</v>
      </c>
      <c r="B46" s="4" t="s">
        <v>482</v>
      </c>
      <c r="C46" s="4">
        <v>148370710</v>
      </c>
      <c r="D46" s="4">
        <f t="shared" si="9"/>
        <v>0</v>
      </c>
      <c r="E46" s="92">
        <f t="shared" si="11"/>
        <v>0</v>
      </c>
      <c r="F46" s="93">
        <v>0</v>
      </c>
      <c r="G46" s="92">
        <f t="shared" si="10"/>
        <v>0</v>
      </c>
      <c r="H46" s="93"/>
      <c r="I46" s="93"/>
      <c r="J46" s="92">
        <f t="shared" si="12"/>
        <v>0</v>
      </c>
      <c r="K46" s="92">
        <f t="shared" si="13"/>
        <v>0</v>
      </c>
      <c r="L46" s="93"/>
      <c r="M46" s="93"/>
      <c r="N46" s="92">
        <f t="shared" si="14"/>
        <v>0</v>
      </c>
      <c r="O46" s="92">
        <f t="shared" si="15"/>
        <v>0</v>
      </c>
      <c r="P46" s="93"/>
      <c r="Q46" s="93"/>
      <c r="R46" s="92">
        <f t="shared" si="16"/>
        <v>0</v>
      </c>
      <c r="S46" s="92">
        <f t="shared" si="17"/>
        <v>0</v>
      </c>
    </row>
    <row r="47" spans="1:19">
      <c r="A47" s="4" t="s">
        <v>483</v>
      </c>
      <c r="B47" s="4" t="s">
        <v>483</v>
      </c>
      <c r="C47" s="4">
        <v>110547531</v>
      </c>
      <c r="D47" s="4">
        <f t="shared" si="9"/>
        <v>0</v>
      </c>
      <c r="E47" s="92">
        <f t="shared" si="11"/>
        <v>0</v>
      </c>
      <c r="F47" s="93">
        <v>0</v>
      </c>
      <c r="G47" s="92">
        <f t="shared" si="10"/>
        <v>0</v>
      </c>
      <c r="H47" s="93"/>
      <c r="I47" s="93"/>
      <c r="J47" s="92">
        <f t="shared" si="12"/>
        <v>0</v>
      </c>
      <c r="K47" s="92">
        <f t="shared" si="13"/>
        <v>0</v>
      </c>
      <c r="L47" s="93"/>
      <c r="M47" s="93"/>
      <c r="N47" s="92">
        <f t="shared" si="14"/>
        <v>0</v>
      </c>
      <c r="O47" s="92">
        <f t="shared" si="15"/>
        <v>0</v>
      </c>
      <c r="P47" s="93"/>
      <c r="Q47" s="93"/>
      <c r="R47" s="92">
        <f t="shared" si="16"/>
        <v>0</v>
      </c>
      <c r="S47" s="92">
        <f t="shared" si="17"/>
        <v>0</v>
      </c>
    </row>
    <row r="48" spans="1:19">
      <c r="A48" s="4" t="s">
        <v>484</v>
      </c>
      <c r="B48" s="4" t="s">
        <v>484</v>
      </c>
      <c r="C48" s="4">
        <v>49616216</v>
      </c>
      <c r="D48" s="4">
        <f t="shared" si="9"/>
        <v>0</v>
      </c>
      <c r="E48" s="92">
        <f t="shared" si="11"/>
        <v>0</v>
      </c>
      <c r="F48" s="93">
        <v>0</v>
      </c>
      <c r="G48" s="92">
        <f t="shared" si="10"/>
        <v>0</v>
      </c>
      <c r="H48" s="93"/>
      <c r="I48" s="93"/>
      <c r="J48" s="92">
        <f t="shared" si="12"/>
        <v>0</v>
      </c>
      <c r="K48" s="92">
        <f t="shared" si="13"/>
        <v>0</v>
      </c>
      <c r="L48" s="93"/>
      <c r="M48" s="93"/>
      <c r="N48" s="92">
        <f t="shared" si="14"/>
        <v>0</v>
      </c>
      <c r="O48" s="92">
        <f t="shared" si="15"/>
        <v>0</v>
      </c>
      <c r="P48" s="93"/>
      <c r="Q48" s="93"/>
      <c r="R48" s="92">
        <f t="shared" si="16"/>
        <v>0</v>
      </c>
      <c r="S48" s="92">
        <f t="shared" si="17"/>
        <v>0</v>
      </c>
    </row>
    <row r="49" spans="1:21">
      <c r="A49" s="4" t="s">
        <v>485</v>
      </c>
      <c r="B49" s="4" t="s">
        <v>485</v>
      </c>
      <c r="C49" s="4">
        <v>90944355</v>
      </c>
      <c r="D49" s="4">
        <f t="shared" si="9"/>
        <v>0</v>
      </c>
      <c r="E49" s="92">
        <f t="shared" si="11"/>
        <v>0</v>
      </c>
      <c r="F49" s="93">
        <v>0</v>
      </c>
      <c r="G49" s="92">
        <f t="shared" si="10"/>
        <v>0</v>
      </c>
      <c r="H49" s="93"/>
      <c r="I49" s="93"/>
      <c r="J49" s="92">
        <f t="shared" si="12"/>
        <v>0</v>
      </c>
      <c r="K49" s="92">
        <f t="shared" si="13"/>
        <v>0</v>
      </c>
      <c r="L49" s="93"/>
      <c r="M49" s="93"/>
      <c r="N49" s="92">
        <f t="shared" si="14"/>
        <v>0</v>
      </c>
      <c r="O49" s="92">
        <f t="shared" si="15"/>
        <v>0</v>
      </c>
      <c r="P49" s="93"/>
      <c r="Q49" s="93"/>
      <c r="R49" s="92">
        <f t="shared" si="16"/>
        <v>0</v>
      </c>
      <c r="S49" s="92">
        <f t="shared" si="17"/>
        <v>0</v>
      </c>
    </row>
    <row r="50" spans="1:21">
      <c r="A50" s="4" t="s">
        <v>486</v>
      </c>
      <c r="B50" s="4" t="s">
        <v>486</v>
      </c>
      <c r="C50" s="4">
        <v>173714197</v>
      </c>
      <c r="D50" s="4">
        <f t="shared" si="9"/>
        <v>0</v>
      </c>
      <c r="E50" s="92">
        <f t="shared" si="11"/>
        <v>0</v>
      </c>
      <c r="F50" s="93">
        <v>0</v>
      </c>
      <c r="G50" s="92">
        <f t="shared" si="10"/>
        <v>0</v>
      </c>
      <c r="H50" s="93"/>
      <c r="I50" s="93"/>
      <c r="J50" s="92">
        <f t="shared" si="12"/>
        <v>0</v>
      </c>
      <c r="K50" s="92">
        <f t="shared" si="13"/>
        <v>0</v>
      </c>
      <c r="L50" s="93"/>
      <c r="M50" s="93"/>
      <c r="N50" s="92">
        <f t="shared" si="14"/>
        <v>0</v>
      </c>
      <c r="O50" s="92">
        <f t="shared" si="15"/>
        <v>0</v>
      </c>
      <c r="P50" s="93"/>
      <c r="Q50" s="93"/>
      <c r="R50" s="92">
        <f t="shared" si="16"/>
        <v>0</v>
      </c>
      <c r="S50" s="92">
        <f t="shared" si="17"/>
        <v>0</v>
      </c>
    </row>
    <row r="51" spans="1:21">
      <c r="A51" s="4" t="s">
        <v>487</v>
      </c>
      <c r="B51" s="4" t="s">
        <v>487</v>
      </c>
      <c r="C51" s="4">
        <v>56657706</v>
      </c>
      <c r="D51" s="4">
        <f t="shared" si="9"/>
        <v>0</v>
      </c>
      <c r="E51" s="92">
        <f t="shared" si="11"/>
        <v>0</v>
      </c>
      <c r="F51" s="93">
        <v>0</v>
      </c>
      <c r="G51" s="92">
        <f t="shared" si="10"/>
        <v>0</v>
      </c>
      <c r="H51" s="93"/>
      <c r="I51" s="93"/>
      <c r="J51" s="92">
        <f t="shared" si="12"/>
        <v>0</v>
      </c>
      <c r="K51" s="92">
        <f t="shared" si="13"/>
        <v>0</v>
      </c>
      <c r="L51" s="93"/>
      <c r="M51" s="93"/>
      <c r="N51" s="92">
        <f t="shared" si="14"/>
        <v>0</v>
      </c>
      <c r="O51" s="92">
        <f t="shared" si="15"/>
        <v>0</v>
      </c>
      <c r="P51" s="93"/>
      <c r="Q51" s="93"/>
      <c r="R51" s="92">
        <f t="shared" si="16"/>
        <v>0</v>
      </c>
      <c r="S51" s="92">
        <f t="shared" si="17"/>
        <v>0</v>
      </c>
    </row>
    <row r="52" spans="1:21">
      <c r="A52" s="4" t="s">
        <v>488</v>
      </c>
      <c r="B52" s="4" t="s">
        <v>488</v>
      </c>
      <c r="C52" s="4">
        <v>128273809</v>
      </c>
      <c r="D52" s="4">
        <f t="shared" si="9"/>
        <v>0</v>
      </c>
      <c r="E52" s="92">
        <f t="shared" si="11"/>
        <v>0</v>
      </c>
      <c r="F52" s="93">
        <v>0</v>
      </c>
      <c r="G52" s="92">
        <f t="shared" si="10"/>
        <v>0</v>
      </c>
      <c r="H52" s="93"/>
      <c r="I52" s="93"/>
      <c r="J52" s="92">
        <f t="shared" si="12"/>
        <v>0</v>
      </c>
      <c r="K52" s="92">
        <f t="shared" si="13"/>
        <v>0</v>
      </c>
      <c r="L52" s="93"/>
      <c r="M52" s="93"/>
      <c r="N52" s="92">
        <f t="shared" si="14"/>
        <v>0</v>
      </c>
      <c r="O52" s="92">
        <f t="shared" si="15"/>
        <v>0</v>
      </c>
      <c r="P52" s="93"/>
      <c r="Q52" s="93"/>
      <c r="R52" s="92">
        <f t="shared" si="16"/>
        <v>0</v>
      </c>
      <c r="S52" s="92">
        <f t="shared" si="17"/>
        <v>0</v>
      </c>
    </row>
    <row r="53" spans="1:21">
      <c r="B53" s="4" t="s">
        <v>489</v>
      </c>
      <c r="C53" s="4">
        <f>SUM(C30:C52)</f>
        <v>11432000000</v>
      </c>
      <c r="D53" s="4">
        <f>SUM(D30:D52)</f>
        <v>0</v>
      </c>
      <c r="E53" s="92">
        <f t="shared" si="11"/>
        <v>0</v>
      </c>
      <c r="F53" s="93">
        <f>SUM(F30:F52)</f>
        <v>0</v>
      </c>
      <c r="G53" s="92">
        <f t="shared" si="10"/>
        <v>0</v>
      </c>
      <c r="H53" s="93">
        <f>SUM(H30:H52)</f>
        <v>0</v>
      </c>
      <c r="I53" s="93">
        <f>SUM(I30:I52)</f>
        <v>0</v>
      </c>
      <c r="J53" s="92">
        <f t="shared" si="12"/>
        <v>0</v>
      </c>
      <c r="K53" s="92">
        <f t="shared" si="13"/>
        <v>0</v>
      </c>
      <c r="L53" s="93">
        <f>SUM(L30:L52)</f>
        <v>0</v>
      </c>
      <c r="M53" s="93">
        <f>SUM(M30:M52)</f>
        <v>0</v>
      </c>
      <c r="N53" s="92">
        <f t="shared" si="14"/>
        <v>0</v>
      </c>
      <c r="O53" s="92">
        <f t="shared" si="15"/>
        <v>0</v>
      </c>
      <c r="P53" s="93">
        <f>SUM(P30:P52)</f>
        <v>0</v>
      </c>
      <c r="Q53" s="93">
        <f>SUM(Q30:Q52)</f>
        <v>0</v>
      </c>
      <c r="R53" s="92">
        <f t="shared" si="16"/>
        <v>0</v>
      </c>
      <c r="S53" s="92">
        <f t="shared" si="17"/>
        <v>0</v>
      </c>
    </row>
    <row r="55" spans="1:21">
      <c r="B55" t="s">
        <v>490</v>
      </c>
      <c r="C55" t="s">
        <v>448</v>
      </c>
      <c r="D55" t="s">
        <v>491</v>
      </c>
      <c r="E55" t="s">
        <v>492</v>
      </c>
      <c r="F55" t="s">
        <v>493</v>
      </c>
      <c r="G55" s="91" t="s">
        <v>450</v>
      </c>
      <c r="H55" s="91" t="s">
        <v>451</v>
      </c>
      <c r="I55" s="91" t="s">
        <v>452</v>
      </c>
      <c r="J55" s="91" t="s">
        <v>453</v>
      </c>
      <c r="K55" s="91" t="s">
        <v>454</v>
      </c>
      <c r="L55" s="91" t="s">
        <v>455</v>
      </c>
      <c r="M55" s="91" t="s">
        <v>456</v>
      </c>
      <c r="N55" s="91" t="s">
        <v>457</v>
      </c>
      <c r="O55" s="91" t="s">
        <v>458</v>
      </c>
      <c r="P55" s="91" t="s">
        <v>459</v>
      </c>
      <c r="Q55" s="91" t="s">
        <v>460</v>
      </c>
      <c r="R55" s="91" t="s">
        <v>461</v>
      </c>
      <c r="S55" s="91" t="s">
        <v>462</v>
      </c>
      <c r="T55" s="91" t="s">
        <v>463</v>
      </c>
      <c r="U55" s="91" t="s">
        <v>464</v>
      </c>
    </row>
    <row r="56" spans="1:21">
      <c r="B56" t="s">
        <v>494</v>
      </c>
      <c r="C56" s="4"/>
      <c r="D56" s="4"/>
      <c r="E56" s="4"/>
      <c r="F56" s="4">
        <f t="shared" ref="F56:F59" si="18">H56+K56+O56+S56</f>
        <v>0</v>
      </c>
      <c r="G56" s="92" t="e">
        <f>F56/C56</f>
        <v>#DIV/0!</v>
      </c>
      <c r="H56" s="93"/>
      <c r="I56" s="92" t="e">
        <f>H56/C56</f>
        <v>#DIV/0!</v>
      </c>
      <c r="J56" s="93"/>
      <c r="K56" s="93"/>
      <c r="L56" s="92">
        <f t="shared" ref="L56:L60" si="19">IFERROR(K56/J56,0)</f>
        <v>0</v>
      </c>
      <c r="M56" s="92" t="e">
        <f>(K56+H56)/C56</f>
        <v>#DIV/0!</v>
      </c>
      <c r="N56" s="93"/>
      <c r="O56" s="93"/>
      <c r="P56" s="92">
        <f t="shared" ref="P56:P60" si="20">IFERROR(O56/N56,0)</f>
        <v>0</v>
      </c>
      <c r="Q56" s="92" t="e">
        <f>(K56+H56+O56)/C56</f>
        <v>#DIV/0!</v>
      </c>
      <c r="R56" s="93"/>
      <c r="S56" s="93"/>
      <c r="T56" s="92">
        <f t="shared" ref="T56:T60" si="21">IFERROR(S56/R56,0)</f>
        <v>0</v>
      </c>
      <c r="U56" s="92" t="e">
        <f>(K56+H56+O56+S56)/C56</f>
        <v>#DIV/0!</v>
      </c>
    </row>
    <row r="57" spans="1:21">
      <c r="B57" t="s">
        <v>28</v>
      </c>
      <c r="C57" s="4"/>
      <c r="D57" s="4"/>
      <c r="E57" s="4"/>
      <c r="F57" s="4">
        <f t="shared" si="18"/>
        <v>0</v>
      </c>
      <c r="G57" s="92" t="e">
        <f>F57/C57</f>
        <v>#DIV/0!</v>
      </c>
      <c r="H57" s="93"/>
      <c r="I57" s="92" t="e">
        <f>H57/C57</f>
        <v>#DIV/0!</v>
      </c>
      <c r="J57" s="93"/>
      <c r="K57" s="93"/>
      <c r="L57" s="92">
        <f t="shared" si="19"/>
        <v>0</v>
      </c>
      <c r="M57" s="92" t="e">
        <f>(K57+H57)/C57</f>
        <v>#DIV/0!</v>
      </c>
      <c r="N57" s="93"/>
      <c r="O57" s="93"/>
      <c r="P57" s="92">
        <f t="shared" si="20"/>
        <v>0</v>
      </c>
      <c r="Q57" s="92" t="e">
        <f>(K57+H57+O57)/C57</f>
        <v>#DIV/0!</v>
      </c>
      <c r="R57" s="93"/>
      <c r="S57" s="93"/>
      <c r="T57" s="92">
        <f t="shared" si="21"/>
        <v>0</v>
      </c>
      <c r="U57" s="92" t="e">
        <f>(K57+H57+O57+S57)/C57</f>
        <v>#DIV/0!</v>
      </c>
    </row>
    <row r="58" spans="1:21">
      <c r="B58" t="s">
        <v>495</v>
      </c>
      <c r="C58" s="4"/>
      <c r="D58" s="4"/>
      <c r="E58" s="4"/>
      <c r="F58" s="4">
        <f t="shared" si="18"/>
        <v>0</v>
      </c>
      <c r="G58" s="92" t="e">
        <f>F58/C58</f>
        <v>#DIV/0!</v>
      </c>
      <c r="H58" s="93"/>
      <c r="I58" s="92" t="e">
        <f>H58/C58</f>
        <v>#DIV/0!</v>
      </c>
      <c r="J58" s="93"/>
      <c r="K58" s="93"/>
      <c r="L58" s="92">
        <f t="shared" si="19"/>
        <v>0</v>
      </c>
      <c r="M58" s="92" t="e">
        <f>(K58+H58)/C58</f>
        <v>#DIV/0!</v>
      </c>
      <c r="N58" s="93"/>
      <c r="O58" s="93"/>
      <c r="P58" s="92">
        <f t="shared" si="20"/>
        <v>0</v>
      </c>
      <c r="Q58" s="92" t="e">
        <f>(K58+H58+O58)/C58</f>
        <v>#DIV/0!</v>
      </c>
      <c r="R58" s="93"/>
      <c r="S58" s="93"/>
      <c r="T58" s="92">
        <f t="shared" si="21"/>
        <v>0</v>
      </c>
      <c r="U58" s="92" t="e">
        <f>(K58+H58+O58+S58)/C58</f>
        <v>#DIV/0!</v>
      </c>
    </row>
    <row r="59" spans="1:21">
      <c r="B59" t="s">
        <v>98</v>
      </c>
      <c r="C59" s="4"/>
      <c r="D59" s="4"/>
      <c r="E59" s="4"/>
      <c r="F59" s="4">
        <f t="shared" si="18"/>
        <v>0</v>
      </c>
      <c r="G59" s="92" t="e">
        <f>F59/C59</f>
        <v>#DIV/0!</v>
      </c>
      <c r="H59" s="93"/>
      <c r="I59" s="92" t="e">
        <f>H59/C59</f>
        <v>#DIV/0!</v>
      </c>
      <c r="J59" s="93"/>
      <c r="K59" s="93"/>
      <c r="L59" s="92">
        <f t="shared" si="19"/>
        <v>0</v>
      </c>
      <c r="M59" s="92" t="e">
        <f>(K59+H59)/C59</f>
        <v>#DIV/0!</v>
      </c>
      <c r="N59" s="93"/>
      <c r="O59" s="93"/>
      <c r="P59" s="92">
        <f t="shared" si="20"/>
        <v>0</v>
      </c>
      <c r="Q59" s="92" t="e">
        <f>(K59+H59+O59)/C59</f>
        <v>#DIV/0!</v>
      </c>
      <c r="R59" s="93"/>
      <c r="S59" s="93"/>
      <c r="T59" s="92">
        <f t="shared" si="21"/>
        <v>0</v>
      </c>
      <c r="U59" s="92" t="e">
        <f>(K59+H59+O59+S59)/C59</f>
        <v>#DIV/0!</v>
      </c>
    </row>
    <row r="60" spans="1:21">
      <c r="B60" t="s">
        <v>496</v>
      </c>
      <c r="C60" s="4">
        <v>11432000000</v>
      </c>
      <c r="D60" s="4">
        <v>231577600</v>
      </c>
      <c r="E60" s="4">
        <v>7014234349</v>
      </c>
      <c r="F60" s="4">
        <v>7245811949</v>
      </c>
      <c r="G60" s="92">
        <f>F60/C60</f>
        <v>0.63381840001749479</v>
      </c>
      <c r="H60" s="4">
        <f>SUM(H56:H59)</f>
        <v>0</v>
      </c>
      <c r="I60" s="92">
        <f>H60/C60</f>
        <v>0</v>
      </c>
      <c r="J60" s="4">
        <f>SUM(J56:J59)</f>
        <v>0</v>
      </c>
      <c r="K60" s="4">
        <f>SUM(K56:K59)</f>
        <v>0</v>
      </c>
      <c r="L60" s="92">
        <f t="shared" si="19"/>
        <v>0</v>
      </c>
      <c r="M60" s="92">
        <f>(K60+H60)/C60</f>
        <v>0</v>
      </c>
      <c r="N60" s="4">
        <f>SUM(N56:N59)</f>
        <v>0</v>
      </c>
      <c r="O60" s="4">
        <f>SUM(O56:O59)</f>
        <v>0</v>
      </c>
      <c r="P60" s="92">
        <f t="shared" si="20"/>
        <v>0</v>
      </c>
      <c r="Q60" s="92">
        <f>(K60+H60+O60)/C60</f>
        <v>0</v>
      </c>
      <c r="R60" s="4">
        <f>SUM(R56:R59)</f>
        <v>0</v>
      </c>
      <c r="S60" s="4">
        <f>SUM(S56:S59)</f>
        <v>0</v>
      </c>
      <c r="T60" s="92">
        <f t="shared" si="21"/>
        <v>0</v>
      </c>
      <c r="U60" s="92">
        <f>(K60+H60+O60+S60)/C60</f>
        <v>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B55"/>
  <sheetViews>
    <sheetView workbookViewId="0">
      <selection activeCell="K10" sqref="K10"/>
    </sheetView>
  </sheetViews>
  <sheetFormatPr defaultColWidth="11" defaultRowHeight="15.95"/>
  <sheetData>
    <row r="1" spans="1:28" ht="15" customHeight="1">
      <c r="A1" s="42" t="s">
        <v>209</v>
      </c>
      <c r="B1" s="42">
        <v>2020</v>
      </c>
      <c r="C1" s="43" t="s">
        <v>210</v>
      </c>
      <c r="D1" s="43" t="s">
        <v>210</v>
      </c>
      <c r="E1" s="43" t="s">
        <v>210</v>
      </c>
      <c r="F1" s="43" t="s">
        <v>210</v>
      </c>
      <c r="G1" s="43" t="s">
        <v>210</v>
      </c>
      <c r="H1" s="43" t="s">
        <v>210</v>
      </c>
      <c r="I1" s="43" t="s">
        <v>210</v>
      </c>
      <c r="J1" s="43" t="s">
        <v>210</v>
      </c>
      <c r="K1" s="43" t="s">
        <v>210</v>
      </c>
      <c r="L1" s="43" t="s">
        <v>210</v>
      </c>
      <c r="M1" s="43" t="s">
        <v>210</v>
      </c>
      <c r="N1" s="43" t="s">
        <v>210</v>
      </c>
      <c r="O1" s="43" t="s">
        <v>210</v>
      </c>
      <c r="P1" s="43" t="s">
        <v>210</v>
      </c>
      <c r="Q1" s="43"/>
      <c r="R1" s="43" t="s">
        <v>210</v>
      </c>
      <c r="S1" s="43" t="s">
        <v>210</v>
      </c>
      <c r="T1" s="43" t="s">
        <v>210</v>
      </c>
      <c r="U1" s="43" t="s">
        <v>210</v>
      </c>
      <c r="V1" s="43" t="s">
        <v>210</v>
      </c>
      <c r="W1" s="43" t="s">
        <v>210</v>
      </c>
      <c r="X1" s="43" t="s">
        <v>210</v>
      </c>
      <c r="Y1" s="43" t="s">
        <v>210</v>
      </c>
      <c r="Z1" s="43" t="s">
        <v>210</v>
      </c>
      <c r="AA1" s="43" t="s">
        <v>210</v>
      </c>
      <c r="AB1" s="43" t="s">
        <v>210</v>
      </c>
    </row>
    <row r="2" spans="1:28" ht="15" customHeight="1">
      <c r="A2" s="42" t="s">
        <v>211</v>
      </c>
      <c r="B2" s="42" t="s">
        <v>212</v>
      </c>
      <c r="C2" s="43" t="s">
        <v>210</v>
      </c>
      <c r="D2" s="43" t="s">
        <v>210</v>
      </c>
      <c r="E2" s="43" t="s">
        <v>210</v>
      </c>
      <c r="F2" s="43" t="s">
        <v>210</v>
      </c>
      <c r="G2" s="43" t="s">
        <v>210</v>
      </c>
      <c r="H2" s="43" t="s">
        <v>210</v>
      </c>
      <c r="I2" s="43" t="s">
        <v>210</v>
      </c>
      <c r="J2" s="43" t="s">
        <v>210</v>
      </c>
      <c r="K2" s="43" t="s">
        <v>210</v>
      </c>
      <c r="L2" s="43" t="s">
        <v>210</v>
      </c>
      <c r="M2" s="43" t="s">
        <v>210</v>
      </c>
      <c r="N2" s="43" t="s">
        <v>210</v>
      </c>
      <c r="O2" s="43" t="s">
        <v>210</v>
      </c>
      <c r="P2" s="43" t="s">
        <v>210</v>
      </c>
      <c r="Q2" s="43"/>
      <c r="R2" s="43" t="s">
        <v>210</v>
      </c>
      <c r="S2" s="43" t="s">
        <v>210</v>
      </c>
      <c r="T2" s="43" t="s">
        <v>210</v>
      </c>
      <c r="U2" s="43" t="s">
        <v>210</v>
      </c>
      <c r="V2" s="43" t="s">
        <v>210</v>
      </c>
      <c r="W2" s="43" t="s">
        <v>210</v>
      </c>
      <c r="X2" s="43" t="s">
        <v>210</v>
      </c>
      <c r="Y2" s="43" t="s">
        <v>210</v>
      </c>
      <c r="Z2" s="43" t="s">
        <v>210</v>
      </c>
      <c r="AA2" s="43" t="s">
        <v>210</v>
      </c>
      <c r="AB2" s="43" t="s">
        <v>210</v>
      </c>
    </row>
    <row r="3" spans="1:28" ht="15" customHeight="1">
      <c r="A3" s="42" t="s">
        <v>213</v>
      </c>
      <c r="B3" s="42" t="s">
        <v>288</v>
      </c>
      <c r="C3" s="43" t="s">
        <v>210</v>
      </c>
      <c r="D3" s="43" t="s">
        <v>210</v>
      </c>
      <c r="E3" s="43" t="s">
        <v>210</v>
      </c>
      <c r="F3" s="43" t="s">
        <v>210</v>
      </c>
      <c r="G3" s="43" t="s">
        <v>210</v>
      </c>
      <c r="H3" s="43" t="s">
        <v>210</v>
      </c>
      <c r="I3" s="43" t="s">
        <v>210</v>
      </c>
      <c r="J3" s="43" t="s">
        <v>210</v>
      </c>
      <c r="K3" s="43" t="s">
        <v>210</v>
      </c>
      <c r="L3" s="43" t="s">
        <v>210</v>
      </c>
      <c r="M3" s="43" t="s">
        <v>210</v>
      </c>
      <c r="N3" s="43" t="s">
        <v>210</v>
      </c>
      <c r="O3" s="43" t="s">
        <v>210</v>
      </c>
      <c r="P3" s="43" t="s">
        <v>210</v>
      </c>
      <c r="Q3" s="43"/>
      <c r="R3" s="43" t="s">
        <v>210</v>
      </c>
      <c r="S3" s="43" t="s">
        <v>210</v>
      </c>
      <c r="T3" s="43" t="s">
        <v>210</v>
      </c>
      <c r="U3" s="43" t="s">
        <v>210</v>
      </c>
      <c r="V3" s="43" t="s">
        <v>210</v>
      </c>
      <c r="W3" s="43" t="s">
        <v>210</v>
      </c>
      <c r="X3" s="43" t="s">
        <v>210</v>
      </c>
      <c r="Y3" s="43" t="s">
        <v>210</v>
      </c>
      <c r="Z3" s="43" t="s">
        <v>210</v>
      </c>
      <c r="AA3" s="43" t="s">
        <v>210</v>
      </c>
      <c r="AB3" s="43" t="s">
        <v>210</v>
      </c>
    </row>
    <row r="4" spans="1:28" ht="15" customHeight="1">
      <c r="A4" s="1" t="s">
        <v>215</v>
      </c>
      <c r="B4" s="42" t="s">
        <v>216</v>
      </c>
      <c r="C4" s="42" t="s">
        <v>217</v>
      </c>
      <c r="D4" s="42" t="s">
        <v>20</v>
      </c>
      <c r="E4" s="42" t="s">
        <v>218</v>
      </c>
      <c r="F4" s="42" t="s">
        <v>219</v>
      </c>
      <c r="G4" s="42" t="s">
        <v>220</v>
      </c>
      <c r="H4" s="42" t="s">
        <v>221</v>
      </c>
      <c r="I4" s="42" t="s">
        <v>222</v>
      </c>
      <c r="J4" s="42" t="s">
        <v>223</v>
      </c>
      <c r="K4" s="42" t="s">
        <v>224</v>
      </c>
      <c r="L4" s="42" t="s">
        <v>225</v>
      </c>
      <c r="M4" s="42" t="s">
        <v>226</v>
      </c>
      <c r="N4" s="42" t="s">
        <v>34</v>
      </c>
      <c r="O4" s="42" t="s">
        <v>227</v>
      </c>
      <c r="P4" s="42" t="s">
        <v>228</v>
      </c>
      <c r="Q4" s="42" t="s">
        <v>10</v>
      </c>
      <c r="R4" s="42" t="s">
        <v>497</v>
      </c>
      <c r="S4" s="42" t="s">
        <v>498</v>
      </c>
      <c r="T4" s="42" t="s">
        <v>499</v>
      </c>
      <c r="U4" s="42" t="s">
        <v>500</v>
      </c>
      <c r="V4" s="42" t="s">
        <v>233</v>
      </c>
      <c r="W4" s="42" t="s">
        <v>234</v>
      </c>
      <c r="X4" s="42" t="s">
        <v>501</v>
      </c>
      <c r="Y4" s="42" t="s">
        <v>236</v>
      </c>
      <c r="Z4" s="42" t="s">
        <v>237</v>
      </c>
      <c r="AA4" s="42" t="s">
        <v>238</v>
      </c>
      <c r="AB4" s="42" t="s">
        <v>239</v>
      </c>
    </row>
    <row r="5" spans="1:28" ht="15" customHeight="1">
      <c r="A5" s="47" t="s">
        <v>241</v>
      </c>
      <c r="B5" s="48" t="s">
        <v>242</v>
      </c>
      <c r="C5" s="49" t="s">
        <v>421</v>
      </c>
      <c r="D5" s="47" t="s">
        <v>22</v>
      </c>
      <c r="E5" s="47" t="s">
        <v>268</v>
      </c>
      <c r="F5" s="47" t="s">
        <v>269</v>
      </c>
      <c r="G5" s="47" t="s">
        <v>270</v>
      </c>
      <c r="H5" s="47" t="s">
        <v>422</v>
      </c>
      <c r="I5" s="47" t="s">
        <v>423</v>
      </c>
      <c r="J5" s="47" t="s">
        <v>249</v>
      </c>
      <c r="K5" s="47"/>
      <c r="L5" s="47"/>
      <c r="M5" s="47" t="s">
        <v>246</v>
      </c>
      <c r="N5" s="47" t="s">
        <v>69</v>
      </c>
      <c r="O5" s="47" t="s">
        <v>247</v>
      </c>
      <c r="P5" s="48" t="s">
        <v>424</v>
      </c>
      <c r="Q5" s="48" t="s">
        <v>93</v>
      </c>
      <c r="R5" s="79">
        <v>453084318</v>
      </c>
      <c r="S5" s="79">
        <v>52933064</v>
      </c>
      <c r="T5" s="79">
        <v>0</v>
      </c>
      <c r="U5" s="79">
        <v>506017382</v>
      </c>
      <c r="V5" s="79">
        <v>0</v>
      </c>
      <c r="W5" s="79">
        <v>428623476</v>
      </c>
      <c r="X5" s="79">
        <v>77393906</v>
      </c>
      <c r="Y5" s="79">
        <v>426613660</v>
      </c>
      <c r="Z5" s="79">
        <v>181481051</v>
      </c>
      <c r="AA5" s="79">
        <v>181481051</v>
      </c>
      <c r="AB5" s="79">
        <v>181481051</v>
      </c>
    </row>
    <row r="6" spans="1:28" ht="15" customHeight="1">
      <c r="A6" s="47" t="s">
        <v>241</v>
      </c>
      <c r="B6" s="48" t="s">
        <v>242</v>
      </c>
      <c r="C6" s="49" t="s">
        <v>502</v>
      </c>
      <c r="D6" s="47" t="s">
        <v>22</v>
      </c>
      <c r="E6" s="47" t="s">
        <v>268</v>
      </c>
      <c r="F6" s="47" t="s">
        <v>269</v>
      </c>
      <c r="G6" s="47" t="s">
        <v>270</v>
      </c>
      <c r="H6" s="47" t="s">
        <v>422</v>
      </c>
      <c r="I6" s="47" t="s">
        <v>503</v>
      </c>
      <c r="J6" s="47" t="s">
        <v>249</v>
      </c>
      <c r="K6" s="47"/>
      <c r="L6" s="47"/>
      <c r="M6" s="47" t="s">
        <v>246</v>
      </c>
      <c r="N6" s="47" t="s">
        <v>69</v>
      </c>
      <c r="O6" s="47" t="s">
        <v>247</v>
      </c>
      <c r="P6" s="48" t="s">
        <v>504</v>
      </c>
      <c r="Q6" s="48" t="s">
        <v>93</v>
      </c>
      <c r="R6" s="79">
        <v>447057930</v>
      </c>
      <c r="S6" s="79">
        <v>0</v>
      </c>
      <c r="T6" s="79">
        <v>52933064</v>
      </c>
      <c r="U6" s="79">
        <v>394124866</v>
      </c>
      <c r="V6" s="79">
        <v>0</v>
      </c>
      <c r="W6" s="79">
        <v>333580641</v>
      </c>
      <c r="X6" s="79">
        <v>60544225</v>
      </c>
      <c r="Y6" s="79">
        <v>333580641</v>
      </c>
      <c r="Z6" s="79">
        <v>140024505</v>
      </c>
      <c r="AA6" s="79">
        <v>140024505</v>
      </c>
      <c r="AB6" s="79">
        <v>140024505</v>
      </c>
    </row>
    <row r="7" spans="1:28" ht="15" customHeight="1">
      <c r="A7" s="47" t="s">
        <v>241</v>
      </c>
      <c r="B7" s="48" t="s">
        <v>242</v>
      </c>
      <c r="C7" s="49" t="s">
        <v>502</v>
      </c>
      <c r="D7" s="47" t="s">
        <v>22</v>
      </c>
      <c r="E7" s="47" t="s">
        <v>268</v>
      </c>
      <c r="F7" s="47" t="s">
        <v>269</v>
      </c>
      <c r="G7" s="47" t="s">
        <v>270</v>
      </c>
      <c r="H7" s="47" t="s">
        <v>422</v>
      </c>
      <c r="I7" s="47" t="s">
        <v>503</v>
      </c>
      <c r="J7" s="47" t="s">
        <v>249</v>
      </c>
      <c r="K7" s="47"/>
      <c r="L7" s="47"/>
      <c r="M7" s="47" t="s">
        <v>253</v>
      </c>
      <c r="N7" s="47" t="s">
        <v>68</v>
      </c>
      <c r="O7" s="47" t="s">
        <v>247</v>
      </c>
      <c r="P7" s="48" t="s">
        <v>504</v>
      </c>
      <c r="Q7" s="48" t="s">
        <v>93</v>
      </c>
      <c r="R7" s="79">
        <v>211049421</v>
      </c>
      <c r="S7" s="79">
        <v>74243100</v>
      </c>
      <c r="T7" s="79">
        <v>0</v>
      </c>
      <c r="U7" s="79">
        <v>285292521</v>
      </c>
      <c r="V7" s="79">
        <v>0</v>
      </c>
      <c r="W7" s="79">
        <v>206498384</v>
      </c>
      <c r="X7" s="79">
        <v>78794137</v>
      </c>
      <c r="Y7" s="79">
        <v>206498384</v>
      </c>
      <c r="Z7" s="79">
        <v>94631443</v>
      </c>
      <c r="AA7" s="79">
        <v>94631443</v>
      </c>
      <c r="AB7" s="79">
        <v>94631443</v>
      </c>
    </row>
    <row r="8" spans="1:28" ht="15" customHeight="1">
      <c r="A8" s="47" t="s">
        <v>241</v>
      </c>
      <c r="B8" s="48" t="s">
        <v>242</v>
      </c>
      <c r="C8" s="49" t="s">
        <v>505</v>
      </c>
      <c r="D8" s="47" t="s">
        <v>22</v>
      </c>
      <c r="E8" s="47" t="s">
        <v>282</v>
      </c>
      <c r="F8" s="47" t="s">
        <v>269</v>
      </c>
      <c r="G8" s="47" t="s">
        <v>272</v>
      </c>
      <c r="H8" s="47" t="s">
        <v>422</v>
      </c>
      <c r="I8" s="47" t="s">
        <v>506</v>
      </c>
      <c r="J8" s="47" t="s">
        <v>249</v>
      </c>
      <c r="K8" s="47"/>
      <c r="L8" s="47"/>
      <c r="M8" s="47" t="s">
        <v>253</v>
      </c>
      <c r="N8" s="47" t="s">
        <v>68</v>
      </c>
      <c r="O8" s="47" t="s">
        <v>247</v>
      </c>
      <c r="P8" s="48" t="s">
        <v>507</v>
      </c>
      <c r="Q8" s="48" t="s">
        <v>508</v>
      </c>
      <c r="R8" s="79">
        <v>218688738</v>
      </c>
      <c r="S8" s="79">
        <v>0</v>
      </c>
      <c r="T8" s="79">
        <v>44507276</v>
      </c>
      <c r="U8" s="79">
        <v>174181462</v>
      </c>
      <c r="V8" s="79">
        <v>0</v>
      </c>
      <c r="W8" s="79">
        <v>146454186</v>
      </c>
      <c r="X8" s="79">
        <v>27727276</v>
      </c>
      <c r="Y8" s="79">
        <v>146454186</v>
      </c>
      <c r="Z8" s="79">
        <v>52368724</v>
      </c>
      <c r="AA8" s="79">
        <v>52368724</v>
      </c>
      <c r="AB8" s="79">
        <v>52368724</v>
      </c>
    </row>
    <row r="9" spans="1:28" ht="15" customHeight="1">
      <c r="A9" s="47" t="s">
        <v>241</v>
      </c>
      <c r="B9" s="48" t="s">
        <v>242</v>
      </c>
      <c r="C9" s="49" t="s">
        <v>509</v>
      </c>
      <c r="D9" s="47" t="s">
        <v>22</v>
      </c>
      <c r="E9" s="47" t="s">
        <v>282</v>
      </c>
      <c r="F9" s="47" t="s">
        <v>269</v>
      </c>
      <c r="G9" s="47" t="s">
        <v>283</v>
      </c>
      <c r="H9" s="47" t="s">
        <v>422</v>
      </c>
      <c r="I9" s="47" t="s">
        <v>510</v>
      </c>
      <c r="J9" s="47" t="s">
        <v>249</v>
      </c>
      <c r="K9" s="47"/>
      <c r="L9" s="47"/>
      <c r="M9" s="47" t="s">
        <v>246</v>
      </c>
      <c r="N9" s="47" t="s">
        <v>69</v>
      </c>
      <c r="O9" s="47" t="s">
        <v>247</v>
      </c>
      <c r="P9" s="48" t="s">
        <v>511</v>
      </c>
      <c r="Q9" s="48" t="s">
        <v>101</v>
      </c>
      <c r="R9" s="79">
        <v>621613733</v>
      </c>
      <c r="S9" s="79">
        <v>0</v>
      </c>
      <c r="T9" s="79">
        <v>34546758</v>
      </c>
      <c r="U9" s="79">
        <v>587066975</v>
      </c>
      <c r="V9" s="79">
        <v>0</v>
      </c>
      <c r="W9" s="79">
        <v>525359945</v>
      </c>
      <c r="X9" s="79">
        <v>61707030</v>
      </c>
      <c r="Y9" s="79">
        <v>525359945</v>
      </c>
      <c r="Z9" s="79">
        <v>190728460</v>
      </c>
      <c r="AA9" s="79">
        <v>168944452</v>
      </c>
      <c r="AB9" s="79">
        <v>168944452</v>
      </c>
    </row>
    <row r="10" spans="1:28" ht="15" customHeight="1">
      <c r="A10" s="47" t="s">
        <v>241</v>
      </c>
      <c r="B10" s="48" t="s">
        <v>242</v>
      </c>
      <c r="C10" s="49" t="s">
        <v>509</v>
      </c>
      <c r="D10" s="47" t="s">
        <v>22</v>
      </c>
      <c r="E10" s="47" t="s">
        <v>282</v>
      </c>
      <c r="F10" s="47" t="s">
        <v>269</v>
      </c>
      <c r="G10" s="47" t="s">
        <v>283</v>
      </c>
      <c r="H10" s="47" t="s">
        <v>422</v>
      </c>
      <c r="I10" s="47" t="s">
        <v>510</v>
      </c>
      <c r="J10" s="47" t="s">
        <v>249</v>
      </c>
      <c r="K10" s="47"/>
      <c r="L10" s="47"/>
      <c r="M10" s="47" t="s">
        <v>253</v>
      </c>
      <c r="N10" s="47" t="s">
        <v>68</v>
      </c>
      <c r="O10" s="47" t="s">
        <v>247</v>
      </c>
      <c r="P10" s="48" t="s">
        <v>511</v>
      </c>
      <c r="Q10" s="48" t="s">
        <v>101</v>
      </c>
      <c r="R10" s="79">
        <v>673765907</v>
      </c>
      <c r="S10" s="79">
        <v>0</v>
      </c>
      <c r="T10" s="79">
        <v>63629798</v>
      </c>
      <c r="U10" s="79">
        <v>610136109</v>
      </c>
      <c r="V10" s="79">
        <v>0</v>
      </c>
      <c r="W10" s="79">
        <v>610136109</v>
      </c>
      <c r="X10" s="79">
        <v>0</v>
      </c>
      <c r="Y10" s="79">
        <v>609532873</v>
      </c>
      <c r="Z10" s="79">
        <v>223709621</v>
      </c>
      <c r="AA10" s="79">
        <v>223709621</v>
      </c>
      <c r="AB10" s="79">
        <v>223709621</v>
      </c>
    </row>
    <row r="11" spans="1:28" ht="15" customHeight="1">
      <c r="A11" s="47" t="s">
        <v>241</v>
      </c>
      <c r="B11" s="48" t="s">
        <v>242</v>
      </c>
      <c r="C11" s="49" t="s">
        <v>512</v>
      </c>
      <c r="D11" s="47" t="s">
        <v>22</v>
      </c>
      <c r="E11" s="47" t="s">
        <v>279</v>
      </c>
      <c r="F11" s="47" t="s">
        <v>269</v>
      </c>
      <c r="G11" s="47" t="s">
        <v>280</v>
      </c>
      <c r="H11" s="47" t="s">
        <v>422</v>
      </c>
      <c r="I11" s="47" t="s">
        <v>513</v>
      </c>
      <c r="J11" s="47" t="s">
        <v>249</v>
      </c>
      <c r="K11" s="47"/>
      <c r="L11" s="47"/>
      <c r="M11" s="47" t="s">
        <v>253</v>
      </c>
      <c r="N11" s="47" t="s">
        <v>68</v>
      </c>
      <c r="O11" s="47" t="s">
        <v>247</v>
      </c>
      <c r="P11" s="48" t="s">
        <v>514</v>
      </c>
      <c r="Q11" s="48" t="s">
        <v>515</v>
      </c>
      <c r="R11" s="79">
        <v>800000000</v>
      </c>
      <c r="S11" s="79">
        <v>0</v>
      </c>
      <c r="T11" s="79">
        <v>800000000</v>
      </c>
      <c r="U11" s="79">
        <v>0</v>
      </c>
      <c r="V11" s="79">
        <v>0</v>
      </c>
      <c r="W11" s="79">
        <v>0</v>
      </c>
      <c r="X11" s="79">
        <v>0</v>
      </c>
      <c r="Y11" s="79">
        <v>0</v>
      </c>
      <c r="Z11" s="79">
        <v>0</v>
      </c>
      <c r="AA11" s="79">
        <v>0</v>
      </c>
      <c r="AB11" s="79">
        <v>0</v>
      </c>
    </row>
    <row r="12" spans="1:28" ht="15" customHeight="1">
      <c r="A12" s="47" t="s">
        <v>241</v>
      </c>
      <c r="B12" s="48" t="s">
        <v>242</v>
      </c>
      <c r="C12" s="49" t="s">
        <v>516</v>
      </c>
      <c r="D12" s="47" t="s">
        <v>22</v>
      </c>
      <c r="E12" s="47" t="s">
        <v>282</v>
      </c>
      <c r="F12" s="47" t="s">
        <v>269</v>
      </c>
      <c r="G12" s="47" t="s">
        <v>285</v>
      </c>
      <c r="H12" s="47" t="s">
        <v>422</v>
      </c>
      <c r="I12" s="47" t="s">
        <v>517</v>
      </c>
      <c r="J12" s="47" t="s">
        <v>249</v>
      </c>
      <c r="K12" s="47"/>
      <c r="L12" s="47"/>
      <c r="M12" s="47" t="s">
        <v>246</v>
      </c>
      <c r="N12" s="47" t="s">
        <v>69</v>
      </c>
      <c r="O12" s="47" t="s">
        <v>247</v>
      </c>
      <c r="P12" s="48" t="s">
        <v>518</v>
      </c>
      <c r="Q12" s="48" t="s">
        <v>83</v>
      </c>
      <c r="R12" s="79">
        <v>408543885</v>
      </c>
      <c r="S12" s="79">
        <v>136950885</v>
      </c>
      <c r="T12" s="79">
        <v>545494770</v>
      </c>
      <c r="U12" s="79">
        <v>0</v>
      </c>
      <c r="V12" s="79">
        <v>0</v>
      </c>
      <c r="W12" s="79">
        <v>0</v>
      </c>
      <c r="X12" s="79">
        <v>0</v>
      </c>
      <c r="Y12" s="79">
        <v>0</v>
      </c>
      <c r="Z12" s="79">
        <v>0</v>
      </c>
      <c r="AA12" s="79">
        <v>0</v>
      </c>
      <c r="AB12" s="79">
        <v>0</v>
      </c>
    </row>
    <row r="13" spans="1:28" ht="15" customHeight="1">
      <c r="A13" s="47" t="s">
        <v>241</v>
      </c>
      <c r="B13" s="48" t="s">
        <v>242</v>
      </c>
      <c r="C13" s="49" t="s">
        <v>516</v>
      </c>
      <c r="D13" s="47" t="s">
        <v>22</v>
      </c>
      <c r="E13" s="47" t="s">
        <v>282</v>
      </c>
      <c r="F13" s="47" t="s">
        <v>269</v>
      </c>
      <c r="G13" s="47" t="s">
        <v>285</v>
      </c>
      <c r="H13" s="47" t="s">
        <v>422</v>
      </c>
      <c r="I13" s="47" t="s">
        <v>517</v>
      </c>
      <c r="J13" s="47" t="s">
        <v>249</v>
      </c>
      <c r="K13" s="47"/>
      <c r="L13" s="47"/>
      <c r="M13" s="47" t="s">
        <v>253</v>
      </c>
      <c r="N13" s="47" t="s">
        <v>68</v>
      </c>
      <c r="O13" s="47" t="s">
        <v>247</v>
      </c>
      <c r="P13" s="48" t="s">
        <v>518</v>
      </c>
      <c r="Q13" s="48" t="s">
        <v>83</v>
      </c>
      <c r="R13" s="79">
        <v>723085527</v>
      </c>
      <c r="S13" s="79">
        <v>0</v>
      </c>
      <c r="T13" s="79">
        <v>723085527</v>
      </c>
      <c r="U13" s="79">
        <v>0</v>
      </c>
      <c r="V13" s="79">
        <v>0</v>
      </c>
      <c r="W13" s="79">
        <v>0</v>
      </c>
      <c r="X13" s="79">
        <v>0</v>
      </c>
      <c r="Y13" s="79">
        <v>0</v>
      </c>
      <c r="Z13" s="79">
        <v>0</v>
      </c>
      <c r="AA13" s="79">
        <v>0</v>
      </c>
      <c r="AB13" s="79">
        <v>0</v>
      </c>
    </row>
    <row r="14" spans="1:28" ht="15" customHeight="1">
      <c r="A14" s="47" t="s">
        <v>241</v>
      </c>
      <c r="B14" s="48" t="s">
        <v>242</v>
      </c>
      <c r="C14" s="49" t="s">
        <v>425</v>
      </c>
      <c r="D14" s="47" t="s">
        <v>22</v>
      </c>
      <c r="E14" s="47" t="s">
        <v>282</v>
      </c>
      <c r="F14" s="47" t="s">
        <v>269</v>
      </c>
      <c r="G14" s="47" t="s">
        <v>285</v>
      </c>
      <c r="H14" s="47" t="s">
        <v>422</v>
      </c>
      <c r="I14" s="47" t="s">
        <v>426</v>
      </c>
      <c r="J14" s="47" t="s">
        <v>249</v>
      </c>
      <c r="K14" s="47"/>
      <c r="L14" s="47"/>
      <c r="M14" s="47" t="s">
        <v>246</v>
      </c>
      <c r="N14" s="47" t="s">
        <v>69</v>
      </c>
      <c r="O14" s="47" t="s">
        <v>247</v>
      </c>
      <c r="P14" s="48" t="s">
        <v>427</v>
      </c>
      <c r="Q14" s="48" t="s">
        <v>83</v>
      </c>
      <c r="R14" s="79">
        <v>210862852</v>
      </c>
      <c r="S14" s="79">
        <v>0</v>
      </c>
      <c r="T14" s="79">
        <v>82455852</v>
      </c>
      <c r="U14" s="79">
        <v>128407000</v>
      </c>
      <c r="V14" s="79">
        <v>0</v>
      </c>
      <c r="W14" s="79">
        <v>119156249</v>
      </c>
      <c r="X14" s="79">
        <v>9250751</v>
      </c>
      <c r="Y14" s="79">
        <v>119156249</v>
      </c>
      <c r="Z14" s="79">
        <v>57354249</v>
      </c>
      <c r="AA14" s="79">
        <v>57354249</v>
      </c>
      <c r="AB14" s="79">
        <v>57354249</v>
      </c>
    </row>
    <row r="15" spans="1:28" ht="15" customHeight="1">
      <c r="A15" s="47" t="s">
        <v>241</v>
      </c>
      <c r="B15" s="48" t="s">
        <v>242</v>
      </c>
      <c r="C15" s="49" t="s">
        <v>425</v>
      </c>
      <c r="D15" s="47" t="s">
        <v>22</v>
      </c>
      <c r="E15" s="47" t="s">
        <v>282</v>
      </c>
      <c r="F15" s="47" t="s">
        <v>269</v>
      </c>
      <c r="G15" s="47" t="s">
        <v>285</v>
      </c>
      <c r="H15" s="47" t="s">
        <v>422</v>
      </c>
      <c r="I15" s="47" t="s">
        <v>426</v>
      </c>
      <c r="J15" s="47" t="s">
        <v>249</v>
      </c>
      <c r="K15" s="47"/>
      <c r="L15" s="47"/>
      <c r="M15" s="47" t="s">
        <v>253</v>
      </c>
      <c r="N15" s="47" t="s">
        <v>68</v>
      </c>
      <c r="O15" s="47" t="s">
        <v>247</v>
      </c>
      <c r="P15" s="48" t="s">
        <v>427</v>
      </c>
      <c r="Q15" s="48" t="s">
        <v>83</v>
      </c>
      <c r="R15" s="79">
        <v>58625546</v>
      </c>
      <c r="S15" s="79">
        <v>267668195</v>
      </c>
      <c r="T15" s="79">
        <v>0</v>
      </c>
      <c r="U15" s="79">
        <v>326293741</v>
      </c>
      <c r="V15" s="79">
        <v>0</v>
      </c>
      <c r="W15" s="79">
        <v>85758000</v>
      </c>
      <c r="X15" s="79">
        <v>240535741</v>
      </c>
      <c r="Y15" s="79">
        <v>85758000</v>
      </c>
      <c r="Z15" s="79">
        <v>59024000</v>
      </c>
      <c r="AA15" s="79">
        <v>59024000</v>
      </c>
      <c r="AB15" s="79">
        <v>59024000</v>
      </c>
    </row>
    <row r="16" spans="1:28" ht="15" customHeight="1">
      <c r="A16" s="47" t="s">
        <v>241</v>
      </c>
      <c r="B16" s="48" t="s">
        <v>242</v>
      </c>
      <c r="C16" s="49" t="s">
        <v>519</v>
      </c>
      <c r="D16" s="47" t="s">
        <v>22</v>
      </c>
      <c r="E16" s="47" t="s">
        <v>282</v>
      </c>
      <c r="F16" s="47" t="s">
        <v>269</v>
      </c>
      <c r="G16" s="47" t="s">
        <v>285</v>
      </c>
      <c r="H16" s="47" t="s">
        <v>422</v>
      </c>
      <c r="I16" s="47" t="s">
        <v>520</v>
      </c>
      <c r="J16" s="47" t="s">
        <v>249</v>
      </c>
      <c r="K16" s="47"/>
      <c r="L16" s="47"/>
      <c r="M16" s="47" t="s">
        <v>246</v>
      </c>
      <c r="N16" s="47" t="s">
        <v>69</v>
      </c>
      <c r="O16" s="47" t="s">
        <v>247</v>
      </c>
      <c r="P16" s="48" t="s">
        <v>521</v>
      </c>
      <c r="Q16" s="48" t="s">
        <v>83</v>
      </c>
      <c r="R16" s="79">
        <v>380593263</v>
      </c>
      <c r="S16" s="79">
        <v>219406737</v>
      </c>
      <c r="T16" s="79">
        <v>18010194</v>
      </c>
      <c r="U16" s="79">
        <v>581989806</v>
      </c>
      <c r="V16" s="79">
        <v>0</v>
      </c>
      <c r="W16" s="79">
        <v>0</v>
      </c>
      <c r="X16" s="79">
        <v>581989806</v>
      </c>
      <c r="Y16" s="79">
        <v>0</v>
      </c>
      <c r="Z16" s="79">
        <v>0</v>
      </c>
      <c r="AA16" s="79">
        <v>0</v>
      </c>
      <c r="AB16" s="79">
        <v>0</v>
      </c>
    </row>
    <row r="17" spans="1:28" ht="15" customHeight="1">
      <c r="A17" s="47" t="s">
        <v>241</v>
      </c>
      <c r="B17" s="48" t="s">
        <v>242</v>
      </c>
      <c r="C17" s="49" t="s">
        <v>519</v>
      </c>
      <c r="D17" s="47" t="s">
        <v>22</v>
      </c>
      <c r="E17" s="47" t="s">
        <v>282</v>
      </c>
      <c r="F17" s="47" t="s">
        <v>269</v>
      </c>
      <c r="G17" s="47" t="s">
        <v>285</v>
      </c>
      <c r="H17" s="47" t="s">
        <v>422</v>
      </c>
      <c r="I17" s="47" t="s">
        <v>520</v>
      </c>
      <c r="J17" s="47" t="s">
        <v>249</v>
      </c>
      <c r="K17" s="47"/>
      <c r="L17" s="47"/>
      <c r="M17" s="47" t="s">
        <v>253</v>
      </c>
      <c r="N17" s="47" t="s">
        <v>68</v>
      </c>
      <c r="O17" s="47" t="s">
        <v>247</v>
      </c>
      <c r="P17" s="48" t="s">
        <v>521</v>
      </c>
      <c r="Q17" s="48" t="s">
        <v>83</v>
      </c>
      <c r="R17" s="79">
        <v>11819668</v>
      </c>
      <c r="S17" s="79">
        <v>148180332</v>
      </c>
      <c r="T17" s="79">
        <v>0</v>
      </c>
      <c r="U17" s="79">
        <v>160000000</v>
      </c>
      <c r="V17" s="79">
        <v>0</v>
      </c>
      <c r="W17" s="79">
        <v>0</v>
      </c>
      <c r="X17" s="79">
        <v>160000000</v>
      </c>
      <c r="Y17" s="79">
        <v>0</v>
      </c>
      <c r="Z17" s="79">
        <v>0</v>
      </c>
      <c r="AA17" s="79">
        <v>0</v>
      </c>
      <c r="AB17" s="79">
        <v>0</v>
      </c>
    </row>
    <row r="18" spans="1:28" ht="15" customHeight="1">
      <c r="A18" s="47" t="s">
        <v>241</v>
      </c>
      <c r="B18" s="48" t="s">
        <v>242</v>
      </c>
      <c r="C18" s="49" t="s">
        <v>428</v>
      </c>
      <c r="D18" s="47" t="s">
        <v>22</v>
      </c>
      <c r="E18" s="47" t="s">
        <v>282</v>
      </c>
      <c r="F18" s="47" t="s">
        <v>269</v>
      </c>
      <c r="G18" s="47" t="s">
        <v>285</v>
      </c>
      <c r="H18" s="47" t="s">
        <v>422</v>
      </c>
      <c r="I18" s="47" t="s">
        <v>429</v>
      </c>
      <c r="J18" s="47" t="s">
        <v>249</v>
      </c>
      <c r="K18" s="47"/>
      <c r="L18" s="47"/>
      <c r="M18" s="47" t="s">
        <v>246</v>
      </c>
      <c r="N18" s="47" t="s">
        <v>69</v>
      </c>
      <c r="O18" s="47" t="s">
        <v>247</v>
      </c>
      <c r="P18" s="48" t="s">
        <v>430</v>
      </c>
      <c r="Q18" s="48" t="s">
        <v>83</v>
      </c>
      <c r="R18" s="79">
        <v>271593000</v>
      </c>
      <c r="S18" s="79">
        <v>18010194</v>
      </c>
      <c r="T18" s="79">
        <v>0</v>
      </c>
      <c r="U18" s="79">
        <v>289603194</v>
      </c>
      <c r="V18" s="79">
        <v>0</v>
      </c>
      <c r="W18" s="79">
        <v>157272680</v>
      </c>
      <c r="X18" s="79">
        <v>132330514</v>
      </c>
      <c r="Y18" s="79">
        <v>133105935</v>
      </c>
      <c r="Z18" s="79">
        <v>60030629</v>
      </c>
      <c r="AA18" s="79">
        <v>52700263</v>
      </c>
      <c r="AB18" s="79">
        <v>52700263</v>
      </c>
    </row>
    <row r="19" spans="1:28" ht="15" customHeight="1">
      <c r="A19" s="47" t="s">
        <v>241</v>
      </c>
      <c r="B19" s="48" t="s">
        <v>242</v>
      </c>
      <c r="C19" s="49" t="s">
        <v>428</v>
      </c>
      <c r="D19" s="47" t="s">
        <v>22</v>
      </c>
      <c r="E19" s="47" t="s">
        <v>282</v>
      </c>
      <c r="F19" s="47" t="s">
        <v>269</v>
      </c>
      <c r="G19" s="47" t="s">
        <v>285</v>
      </c>
      <c r="H19" s="47" t="s">
        <v>422</v>
      </c>
      <c r="I19" s="47" t="s">
        <v>429</v>
      </c>
      <c r="J19" s="47" t="s">
        <v>249</v>
      </c>
      <c r="K19" s="47"/>
      <c r="L19" s="47"/>
      <c r="M19" s="47" t="s">
        <v>253</v>
      </c>
      <c r="N19" s="47" t="s">
        <v>68</v>
      </c>
      <c r="O19" s="47" t="s">
        <v>247</v>
      </c>
      <c r="P19" s="48" t="s">
        <v>430</v>
      </c>
      <c r="Q19" s="48" t="s">
        <v>83</v>
      </c>
      <c r="R19" s="79">
        <v>307237000</v>
      </c>
      <c r="S19" s="79">
        <v>0</v>
      </c>
      <c r="T19" s="79">
        <v>0</v>
      </c>
      <c r="U19" s="79">
        <v>307237000</v>
      </c>
      <c r="V19" s="79">
        <v>0</v>
      </c>
      <c r="W19" s="79">
        <v>18329600</v>
      </c>
      <c r="X19" s="79">
        <v>288907400</v>
      </c>
      <c r="Y19" s="79">
        <v>18329600</v>
      </c>
      <c r="Z19" s="79">
        <v>0</v>
      </c>
      <c r="AA19" s="79">
        <v>0</v>
      </c>
      <c r="AB19" s="79">
        <v>0</v>
      </c>
    </row>
    <row r="20" spans="1:28" ht="15" customHeight="1">
      <c r="A20" s="47" t="s">
        <v>241</v>
      </c>
      <c r="B20" s="48" t="s">
        <v>242</v>
      </c>
      <c r="C20" s="49" t="s">
        <v>522</v>
      </c>
      <c r="D20" s="47" t="s">
        <v>22</v>
      </c>
      <c r="E20" s="47" t="s">
        <v>274</v>
      </c>
      <c r="F20" s="47" t="s">
        <v>269</v>
      </c>
      <c r="G20" s="47" t="s">
        <v>275</v>
      </c>
      <c r="H20" s="47" t="s">
        <v>422</v>
      </c>
      <c r="I20" s="47" t="s">
        <v>523</v>
      </c>
      <c r="J20" s="47" t="s">
        <v>249</v>
      </c>
      <c r="K20" s="47"/>
      <c r="L20" s="47"/>
      <c r="M20" s="47" t="s">
        <v>246</v>
      </c>
      <c r="N20" s="47" t="s">
        <v>69</v>
      </c>
      <c r="O20" s="47" t="s">
        <v>247</v>
      </c>
      <c r="P20" s="48" t="s">
        <v>524</v>
      </c>
      <c r="Q20" s="48" t="s">
        <v>525</v>
      </c>
      <c r="R20" s="79">
        <v>248862633</v>
      </c>
      <c r="S20" s="79">
        <v>0</v>
      </c>
      <c r="T20" s="79">
        <v>0</v>
      </c>
      <c r="U20" s="79">
        <v>248862633</v>
      </c>
      <c r="V20" s="79">
        <v>0</v>
      </c>
      <c r="W20" s="79">
        <v>238692299</v>
      </c>
      <c r="X20" s="79">
        <v>10170334</v>
      </c>
      <c r="Y20" s="79">
        <v>238692299</v>
      </c>
      <c r="Z20" s="79">
        <v>138658157</v>
      </c>
      <c r="AA20" s="79">
        <v>138658157</v>
      </c>
      <c r="AB20" s="79">
        <v>138658157</v>
      </c>
    </row>
    <row r="21" spans="1:28" ht="15" customHeight="1">
      <c r="A21" s="47" t="s">
        <v>241</v>
      </c>
      <c r="B21" s="48" t="s">
        <v>242</v>
      </c>
      <c r="C21" s="49" t="s">
        <v>522</v>
      </c>
      <c r="D21" s="47" t="s">
        <v>22</v>
      </c>
      <c r="E21" s="47" t="s">
        <v>274</v>
      </c>
      <c r="F21" s="47" t="s">
        <v>269</v>
      </c>
      <c r="G21" s="47" t="s">
        <v>275</v>
      </c>
      <c r="H21" s="47" t="s">
        <v>422</v>
      </c>
      <c r="I21" s="47" t="s">
        <v>523</v>
      </c>
      <c r="J21" s="47" t="s">
        <v>249</v>
      </c>
      <c r="K21" s="47"/>
      <c r="L21" s="47"/>
      <c r="M21" s="47" t="s">
        <v>253</v>
      </c>
      <c r="N21" s="47" t="s">
        <v>68</v>
      </c>
      <c r="O21" s="47" t="s">
        <v>247</v>
      </c>
      <c r="P21" s="48" t="s">
        <v>524</v>
      </c>
      <c r="Q21" s="48" t="s">
        <v>525</v>
      </c>
      <c r="R21" s="79">
        <v>9216091434</v>
      </c>
      <c r="S21" s="79">
        <v>0</v>
      </c>
      <c r="T21" s="79">
        <v>0</v>
      </c>
      <c r="U21" s="79">
        <v>9216091434</v>
      </c>
      <c r="V21" s="79">
        <v>0</v>
      </c>
      <c r="W21" s="79">
        <v>0</v>
      </c>
      <c r="X21" s="79">
        <v>9216091434</v>
      </c>
      <c r="Y21" s="79">
        <v>0</v>
      </c>
      <c r="Z21" s="79">
        <v>0</v>
      </c>
      <c r="AA21" s="79">
        <v>0</v>
      </c>
      <c r="AB21" s="79">
        <v>0</v>
      </c>
    </row>
    <row r="22" spans="1:28" ht="15" customHeight="1">
      <c r="A22" s="47" t="s">
        <v>241</v>
      </c>
      <c r="B22" s="48" t="s">
        <v>242</v>
      </c>
      <c r="C22" s="49" t="s">
        <v>526</v>
      </c>
      <c r="D22" s="47" t="s">
        <v>22</v>
      </c>
      <c r="E22" s="47" t="s">
        <v>279</v>
      </c>
      <c r="F22" s="47" t="s">
        <v>269</v>
      </c>
      <c r="G22" s="47" t="s">
        <v>280</v>
      </c>
      <c r="H22" s="47" t="s">
        <v>422</v>
      </c>
      <c r="I22" s="47" t="s">
        <v>527</v>
      </c>
      <c r="J22" s="47" t="s">
        <v>249</v>
      </c>
      <c r="K22" s="47"/>
      <c r="L22" s="47"/>
      <c r="M22" s="47" t="s">
        <v>246</v>
      </c>
      <c r="N22" s="47" t="s">
        <v>69</v>
      </c>
      <c r="O22" s="47" t="s">
        <v>247</v>
      </c>
      <c r="P22" s="48" t="s">
        <v>528</v>
      </c>
      <c r="Q22" s="48" t="s">
        <v>515</v>
      </c>
      <c r="R22" s="79">
        <v>117931087</v>
      </c>
      <c r="S22" s="79">
        <v>0</v>
      </c>
      <c r="T22" s="79">
        <v>0</v>
      </c>
      <c r="U22" s="79">
        <v>117931087</v>
      </c>
      <c r="V22" s="79">
        <v>0</v>
      </c>
      <c r="W22" s="79">
        <v>106068934</v>
      </c>
      <c r="X22" s="79">
        <v>11862153</v>
      </c>
      <c r="Y22" s="79">
        <v>106068934</v>
      </c>
      <c r="Z22" s="79">
        <v>82691623</v>
      </c>
      <c r="AA22" s="79">
        <v>75361257</v>
      </c>
      <c r="AB22" s="79">
        <v>75361257</v>
      </c>
    </row>
    <row r="23" spans="1:28" ht="15" customHeight="1">
      <c r="A23" s="47" t="s">
        <v>241</v>
      </c>
      <c r="B23" s="48" t="s">
        <v>242</v>
      </c>
      <c r="C23" s="49" t="s">
        <v>526</v>
      </c>
      <c r="D23" s="47" t="s">
        <v>22</v>
      </c>
      <c r="E23" s="47" t="s">
        <v>279</v>
      </c>
      <c r="F23" s="47" t="s">
        <v>269</v>
      </c>
      <c r="G23" s="47" t="s">
        <v>280</v>
      </c>
      <c r="H23" s="47" t="s">
        <v>422</v>
      </c>
      <c r="I23" s="47" t="s">
        <v>527</v>
      </c>
      <c r="J23" s="47" t="s">
        <v>249</v>
      </c>
      <c r="K23" s="47"/>
      <c r="L23" s="47"/>
      <c r="M23" s="47" t="s">
        <v>253</v>
      </c>
      <c r="N23" s="47" t="s">
        <v>68</v>
      </c>
      <c r="O23" s="47" t="s">
        <v>247</v>
      </c>
      <c r="P23" s="48" t="s">
        <v>528</v>
      </c>
      <c r="Q23" s="48" t="s">
        <v>515</v>
      </c>
      <c r="R23" s="79">
        <v>2873814716</v>
      </c>
      <c r="S23" s="79">
        <v>0</v>
      </c>
      <c r="T23" s="79">
        <v>0</v>
      </c>
      <c r="U23" s="79">
        <v>2873814716</v>
      </c>
      <c r="V23" s="79">
        <v>0</v>
      </c>
      <c r="W23" s="79">
        <v>779194301</v>
      </c>
      <c r="X23" s="79">
        <v>2094620415</v>
      </c>
      <c r="Y23" s="79">
        <v>674120494.82000005</v>
      </c>
      <c r="Z23" s="79">
        <v>337283450</v>
      </c>
      <c r="AA23" s="79">
        <v>317874204</v>
      </c>
      <c r="AB23" s="79">
        <v>317874204</v>
      </c>
    </row>
    <row r="24" spans="1:28" ht="15" customHeight="1">
      <c r="A24" s="47" t="s">
        <v>241</v>
      </c>
      <c r="B24" s="48" t="s">
        <v>242</v>
      </c>
      <c r="C24" s="49" t="s">
        <v>431</v>
      </c>
      <c r="D24" s="47" t="s">
        <v>22</v>
      </c>
      <c r="E24" s="47" t="s">
        <v>277</v>
      </c>
      <c r="F24" s="47" t="s">
        <v>269</v>
      </c>
      <c r="G24" s="47" t="s">
        <v>275</v>
      </c>
      <c r="H24" s="47" t="s">
        <v>422</v>
      </c>
      <c r="I24" s="47" t="s">
        <v>432</v>
      </c>
      <c r="J24" s="47" t="s">
        <v>249</v>
      </c>
      <c r="K24" s="47"/>
      <c r="L24" s="47"/>
      <c r="M24" s="47" t="s">
        <v>246</v>
      </c>
      <c r="N24" s="47" t="s">
        <v>69</v>
      </c>
      <c r="O24" s="47" t="s">
        <v>247</v>
      </c>
      <c r="P24" s="48" t="s">
        <v>433</v>
      </c>
      <c r="Q24" s="48" t="s">
        <v>76</v>
      </c>
      <c r="R24" s="79">
        <v>177158520</v>
      </c>
      <c r="S24" s="79">
        <v>0</v>
      </c>
      <c r="T24" s="79">
        <v>0</v>
      </c>
      <c r="U24" s="79">
        <v>177158520</v>
      </c>
      <c r="V24" s="79">
        <v>0</v>
      </c>
      <c r="W24" s="79">
        <v>177158520</v>
      </c>
      <c r="X24" s="79">
        <v>0</v>
      </c>
      <c r="Y24" s="79">
        <v>171544207</v>
      </c>
      <c r="Z24" s="79">
        <v>63163870</v>
      </c>
      <c r="AA24" s="79">
        <v>63163870</v>
      </c>
      <c r="AB24" s="79">
        <v>63163870</v>
      </c>
    </row>
    <row r="25" spans="1:28" ht="15" customHeight="1">
      <c r="A25" s="47" t="s">
        <v>241</v>
      </c>
      <c r="B25" s="48" t="s">
        <v>242</v>
      </c>
      <c r="C25" s="49" t="s">
        <v>431</v>
      </c>
      <c r="D25" s="47" t="s">
        <v>22</v>
      </c>
      <c r="E25" s="47" t="s">
        <v>277</v>
      </c>
      <c r="F25" s="47" t="s">
        <v>269</v>
      </c>
      <c r="G25" s="47" t="s">
        <v>275</v>
      </c>
      <c r="H25" s="47" t="s">
        <v>422</v>
      </c>
      <c r="I25" s="47" t="s">
        <v>432</v>
      </c>
      <c r="J25" s="47" t="s">
        <v>249</v>
      </c>
      <c r="K25" s="47"/>
      <c r="L25" s="47"/>
      <c r="M25" s="47" t="s">
        <v>253</v>
      </c>
      <c r="N25" s="47" t="s">
        <v>68</v>
      </c>
      <c r="O25" s="47" t="s">
        <v>247</v>
      </c>
      <c r="P25" s="48" t="s">
        <v>433</v>
      </c>
      <c r="Q25" s="48" t="s">
        <v>76</v>
      </c>
      <c r="R25" s="79">
        <v>2139559116</v>
      </c>
      <c r="S25" s="79">
        <v>669600617</v>
      </c>
      <c r="T25" s="79">
        <v>0</v>
      </c>
      <c r="U25" s="79">
        <v>2809159733</v>
      </c>
      <c r="V25" s="79">
        <v>0</v>
      </c>
      <c r="W25" s="79">
        <v>2728665789</v>
      </c>
      <c r="X25" s="79">
        <v>80493944</v>
      </c>
      <c r="Y25" s="79">
        <v>2004113947.97</v>
      </c>
      <c r="Z25" s="79">
        <v>520754644</v>
      </c>
      <c r="AA25" s="79">
        <v>520754644</v>
      </c>
      <c r="AB25" s="79">
        <v>520754644</v>
      </c>
    </row>
    <row r="26" spans="1:28" ht="15" customHeight="1">
      <c r="A26" s="47" t="s">
        <v>241</v>
      </c>
      <c r="B26" s="48" t="s">
        <v>242</v>
      </c>
      <c r="C26" s="49" t="s">
        <v>529</v>
      </c>
      <c r="D26" s="47" t="s">
        <v>22</v>
      </c>
      <c r="E26" s="47" t="s">
        <v>282</v>
      </c>
      <c r="F26" s="47" t="s">
        <v>269</v>
      </c>
      <c r="G26" s="47" t="s">
        <v>283</v>
      </c>
      <c r="H26" s="47" t="s">
        <v>422</v>
      </c>
      <c r="I26" s="47" t="s">
        <v>530</v>
      </c>
      <c r="J26" s="47" t="s">
        <v>249</v>
      </c>
      <c r="K26" s="47"/>
      <c r="L26" s="47"/>
      <c r="M26" s="47" t="s">
        <v>246</v>
      </c>
      <c r="N26" s="47" t="s">
        <v>69</v>
      </c>
      <c r="O26" s="47" t="s">
        <v>247</v>
      </c>
      <c r="P26" s="48" t="s">
        <v>531</v>
      </c>
      <c r="Q26" s="48" t="s">
        <v>101</v>
      </c>
      <c r="R26" s="79">
        <v>34546758</v>
      </c>
      <c r="S26" s="79">
        <v>0</v>
      </c>
      <c r="T26" s="79">
        <v>0</v>
      </c>
      <c r="U26" s="79">
        <v>34546758</v>
      </c>
      <c r="V26" s="79">
        <v>0</v>
      </c>
      <c r="W26" s="79">
        <v>34546758</v>
      </c>
      <c r="X26" s="79">
        <v>0</v>
      </c>
      <c r="Y26" s="79">
        <v>34546758</v>
      </c>
      <c r="Z26" s="79">
        <v>6333572</v>
      </c>
      <c r="AA26" s="79">
        <v>575779</v>
      </c>
      <c r="AB26" s="79">
        <v>575779</v>
      </c>
    </row>
    <row r="27" spans="1:28" ht="15" customHeight="1">
      <c r="A27" s="47" t="s">
        <v>241</v>
      </c>
      <c r="B27" s="48" t="s">
        <v>242</v>
      </c>
      <c r="C27" s="49" t="s">
        <v>529</v>
      </c>
      <c r="D27" s="47" t="s">
        <v>22</v>
      </c>
      <c r="E27" s="47" t="s">
        <v>282</v>
      </c>
      <c r="F27" s="47" t="s">
        <v>269</v>
      </c>
      <c r="G27" s="47" t="s">
        <v>283</v>
      </c>
      <c r="H27" s="47" t="s">
        <v>422</v>
      </c>
      <c r="I27" s="47" t="s">
        <v>530</v>
      </c>
      <c r="J27" s="47" t="s">
        <v>249</v>
      </c>
      <c r="K27" s="47"/>
      <c r="L27" s="47"/>
      <c r="M27" s="47" t="s">
        <v>253</v>
      </c>
      <c r="N27" s="47" t="s">
        <v>68</v>
      </c>
      <c r="O27" s="47" t="s">
        <v>247</v>
      </c>
      <c r="P27" s="48" t="s">
        <v>531</v>
      </c>
      <c r="Q27" s="48" t="s">
        <v>101</v>
      </c>
      <c r="R27" s="79">
        <v>174494211</v>
      </c>
      <c r="S27" s="79">
        <v>0</v>
      </c>
      <c r="T27" s="79">
        <v>0</v>
      </c>
      <c r="U27" s="79">
        <v>174494211</v>
      </c>
      <c r="V27" s="79">
        <v>0</v>
      </c>
      <c r="W27" s="79">
        <v>174494211</v>
      </c>
      <c r="X27" s="79">
        <v>0</v>
      </c>
      <c r="Y27" s="79">
        <v>174494211</v>
      </c>
      <c r="Z27" s="79">
        <v>0</v>
      </c>
      <c r="AA27" s="79">
        <v>0</v>
      </c>
      <c r="AB27" s="79">
        <v>0</v>
      </c>
    </row>
    <row r="28" spans="1:28" ht="15" customHeight="1">
      <c r="A28" s="47" t="s">
        <v>241</v>
      </c>
      <c r="B28" s="48" t="s">
        <v>242</v>
      </c>
      <c r="C28" s="49" t="s">
        <v>532</v>
      </c>
      <c r="D28" s="47" t="s">
        <v>22</v>
      </c>
      <c r="E28" s="47" t="s">
        <v>279</v>
      </c>
      <c r="F28" s="47" t="s">
        <v>269</v>
      </c>
      <c r="G28" s="47" t="s">
        <v>280</v>
      </c>
      <c r="H28" s="47" t="s">
        <v>422</v>
      </c>
      <c r="I28" s="47" t="s">
        <v>533</v>
      </c>
      <c r="J28" s="47" t="s">
        <v>249</v>
      </c>
      <c r="K28" s="47"/>
      <c r="L28" s="47"/>
      <c r="M28" s="47" t="s">
        <v>253</v>
      </c>
      <c r="N28" s="47" t="s">
        <v>68</v>
      </c>
      <c r="O28" s="47" t="s">
        <v>247</v>
      </c>
      <c r="P28" s="48" t="s">
        <v>534</v>
      </c>
      <c r="Q28" s="48" t="s">
        <v>515</v>
      </c>
      <c r="R28" s="79">
        <v>800000000</v>
      </c>
      <c r="S28" s="79">
        <v>0</v>
      </c>
      <c r="T28" s="79">
        <v>0</v>
      </c>
      <c r="U28" s="79">
        <v>800000000</v>
      </c>
      <c r="V28" s="79">
        <v>0</v>
      </c>
      <c r="W28" s="79">
        <v>142473412</v>
      </c>
      <c r="X28" s="79">
        <v>657526588</v>
      </c>
      <c r="Y28" s="79">
        <v>112563232</v>
      </c>
      <c r="Z28" s="79">
        <v>25259753</v>
      </c>
      <c r="AA28" s="79">
        <v>25259753</v>
      </c>
      <c r="AB28" s="79">
        <v>25259753</v>
      </c>
    </row>
    <row r="29" spans="1:28" ht="15" customHeight="1">
      <c r="A29" s="47" t="s">
        <v>241</v>
      </c>
      <c r="B29" s="48" t="s">
        <v>242</v>
      </c>
      <c r="C29" s="49" t="s">
        <v>535</v>
      </c>
      <c r="D29" s="47" t="s">
        <v>22</v>
      </c>
      <c r="E29" s="47" t="s">
        <v>282</v>
      </c>
      <c r="F29" s="47" t="s">
        <v>269</v>
      </c>
      <c r="G29" s="47" t="s">
        <v>270</v>
      </c>
      <c r="H29" s="47" t="s">
        <v>422</v>
      </c>
      <c r="I29" s="47" t="s">
        <v>536</v>
      </c>
      <c r="J29" s="47" t="s">
        <v>249</v>
      </c>
      <c r="K29" s="47"/>
      <c r="L29" s="47"/>
      <c r="M29" s="47" t="s">
        <v>246</v>
      </c>
      <c r="N29" s="47" t="s">
        <v>69</v>
      </c>
      <c r="O29" s="47" t="s">
        <v>247</v>
      </c>
      <c r="P29" s="48" t="s">
        <v>537</v>
      </c>
      <c r="Q29" s="48" t="s">
        <v>538</v>
      </c>
      <c r="R29" s="79">
        <v>131823226</v>
      </c>
      <c r="S29" s="79">
        <v>0</v>
      </c>
      <c r="T29" s="79">
        <v>4542135</v>
      </c>
      <c r="U29" s="79">
        <v>127281091</v>
      </c>
      <c r="V29" s="79">
        <v>0</v>
      </c>
      <c r="W29" s="79">
        <v>127281091</v>
      </c>
      <c r="X29" s="79">
        <v>0</v>
      </c>
      <c r="Y29" s="79">
        <v>127281091</v>
      </c>
      <c r="Z29" s="79">
        <v>53773998</v>
      </c>
      <c r="AA29" s="79">
        <v>53773998</v>
      </c>
      <c r="AB29" s="79">
        <v>53773998</v>
      </c>
    </row>
    <row r="30" spans="1:28" ht="15" customHeight="1">
      <c r="A30" s="47" t="s">
        <v>241</v>
      </c>
      <c r="B30" s="48" t="s">
        <v>242</v>
      </c>
      <c r="C30" s="49" t="s">
        <v>539</v>
      </c>
      <c r="D30" s="47" t="s">
        <v>22</v>
      </c>
      <c r="E30" s="47" t="s">
        <v>282</v>
      </c>
      <c r="F30" s="47" t="s">
        <v>269</v>
      </c>
      <c r="G30" s="47" t="s">
        <v>283</v>
      </c>
      <c r="H30" s="47" t="s">
        <v>422</v>
      </c>
      <c r="I30" s="47" t="s">
        <v>540</v>
      </c>
      <c r="J30" s="47" t="s">
        <v>249</v>
      </c>
      <c r="K30" s="47"/>
      <c r="L30" s="47"/>
      <c r="M30" s="47" t="s">
        <v>253</v>
      </c>
      <c r="N30" s="47" t="s">
        <v>68</v>
      </c>
      <c r="O30" s="47" t="s">
        <v>247</v>
      </c>
      <c r="P30" s="48" t="s">
        <v>541</v>
      </c>
      <c r="Q30" s="48" t="s">
        <v>101</v>
      </c>
      <c r="R30" s="79">
        <v>578474644</v>
      </c>
      <c r="S30" s="79">
        <v>0</v>
      </c>
      <c r="T30" s="79">
        <v>8017050</v>
      </c>
      <c r="U30" s="79">
        <v>570457594</v>
      </c>
      <c r="V30" s="79">
        <v>0</v>
      </c>
      <c r="W30" s="79">
        <v>564136732</v>
      </c>
      <c r="X30" s="79">
        <v>6320862</v>
      </c>
      <c r="Y30" s="79">
        <v>564136732</v>
      </c>
      <c r="Z30" s="79">
        <v>231823589</v>
      </c>
      <c r="AA30" s="79">
        <v>202892442</v>
      </c>
      <c r="AB30" s="79">
        <v>202892442</v>
      </c>
    </row>
    <row r="31" spans="1:28" ht="15" customHeight="1">
      <c r="A31" s="47" t="s">
        <v>241</v>
      </c>
      <c r="B31" s="48" t="s">
        <v>242</v>
      </c>
      <c r="C31" s="49" t="s">
        <v>542</v>
      </c>
      <c r="D31" s="47" t="s">
        <v>22</v>
      </c>
      <c r="E31" s="47" t="s">
        <v>274</v>
      </c>
      <c r="F31" s="47" t="s">
        <v>269</v>
      </c>
      <c r="G31" s="47" t="s">
        <v>275</v>
      </c>
      <c r="H31" s="47" t="s">
        <v>422</v>
      </c>
      <c r="I31" s="47" t="s">
        <v>543</v>
      </c>
      <c r="J31" s="47" t="s">
        <v>249</v>
      </c>
      <c r="K31" s="47"/>
      <c r="L31" s="47"/>
      <c r="M31" s="47" t="s">
        <v>246</v>
      </c>
      <c r="N31" s="47" t="s">
        <v>69</v>
      </c>
      <c r="O31" s="47" t="s">
        <v>247</v>
      </c>
      <c r="P31" s="48" t="s">
        <v>544</v>
      </c>
      <c r="Q31" s="48" t="s">
        <v>545</v>
      </c>
      <c r="R31" s="79">
        <v>921647633</v>
      </c>
      <c r="S31" s="79">
        <v>0</v>
      </c>
      <c r="T31" s="79">
        <v>0</v>
      </c>
      <c r="U31" s="79">
        <v>921647633</v>
      </c>
      <c r="V31" s="79">
        <v>0</v>
      </c>
      <c r="W31" s="79">
        <v>901349813</v>
      </c>
      <c r="X31" s="79">
        <v>20297820</v>
      </c>
      <c r="Y31" s="79">
        <v>899011174</v>
      </c>
      <c r="Z31" s="79">
        <v>442459944.39999998</v>
      </c>
      <c r="AA31" s="79">
        <v>442459944.39999998</v>
      </c>
      <c r="AB31" s="79">
        <v>442459944.39999998</v>
      </c>
    </row>
    <row r="32" spans="1:28" ht="15" customHeight="1">
      <c r="A32" s="47" t="s">
        <v>241</v>
      </c>
      <c r="B32" s="48" t="s">
        <v>242</v>
      </c>
      <c r="C32" s="49" t="s">
        <v>542</v>
      </c>
      <c r="D32" s="47" t="s">
        <v>22</v>
      </c>
      <c r="E32" s="47" t="s">
        <v>274</v>
      </c>
      <c r="F32" s="47" t="s">
        <v>269</v>
      </c>
      <c r="G32" s="47" t="s">
        <v>275</v>
      </c>
      <c r="H32" s="47" t="s">
        <v>422</v>
      </c>
      <c r="I32" s="47" t="s">
        <v>543</v>
      </c>
      <c r="J32" s="47" t="s">
        <v>249</v>
      </c>
      <c r="K32" s="47"/>
      <c r="L32" s="47"/>
      <c r="M32" s="47" t="s">
        <v>253</v>
      </c>
      <c r="N32" s="47" t="s">
        <v>68</v>
      </c>
      <c r="O32" s="47" t="s">
        <v>247</v>
      </c>
      <c r="P32" s="48" t="s">
        <v>544</v>
      </c>
      <c r="Q32" s="48" t="s">
        <v>545</v>
      </c>
      <c r="R32" s="79">
        <v>1900385459</v>
      </c>
      <c r="S32" s="79">
        <v>0</v>
      </c>
      <c r="T32" s="79">
        <v>0</v>
      </c>
      <c r="U32" s="79">
        <v>1900385459</v>
      </c>
      <c r="V32" s="79">
        <v>0</v>
      </c>
      <c r="W32" s="79">
        <v>171388474</v>
      </c>
      <c r="X32" s="79">
        <v>1728996985</v>
      </c>
      <c r="Y32" s="79">
        <v>130897686</v>
      </c>
      <c r="Z32" s="79">
        <v>113791904</v>
      </c>
      <c r="AA32" s="79">
        <v>113791904</v>
      </c>
      <c r="AB32" s="79">
        <v>113791904</v>
      </c>
    </row>
    <row r="33" spans="1:28" ht="15" customHeight="1">
      <c r="A33" s="47" t="s">
        <v>241</v>
      </c>
      <c r="B33" s="48" t="s">
        <v>242</v>
      </c>
      <c r="C33" s="49" t="s">
        <v>434</v>
      </c>
      <c r="D33" s="47" t="s">
        <v>22</v>
      </c>
      <c r="E33" s="47" t="s">
        <v>268</v>
      </c>
      <c r="F33" s="47" t="s">
        <v>269</v>
      </c>
      <c r="G33" s="47" t="s">
        <v>272</v>
      </c>
      <c r="H33" s="47" t="s">
        <v>422</v>
      </c>
      <c r="I33" s="47" t="s">
        <v>435</v>
      </c>
      <c r="J33" s="47" t="s">
        <v>249</v>
      </c>
      <c r="K33" s="47"/>
      <c r="L33" s="47"/>
      <c r="M33" s="47" t="s">
        <v>246</v>
      </c>
      <c r="N33" s="47" t="s">
        <v>69</v>
      </c>
      <c r="O33" s="47" t="s">
        <v>247</v>
      </c>
      <c r="P33" s="48" t="s">
        <v>436</v>
      </c>
      <c r="Q33" s="48" t="s">
        <v>88</v>
      </c>
      <c r="R33" s="79">
        <v>2602760722</v>
      </c>
      <c r="S33" s="79">
        <v>85591209</v>
      </c>
      <c r="T33" s="79">
        <v>15000000</v>
      </c>
      <c r="U33" s="79">
        <v>2673351931</v>
      </c>
      <c r="V33" s="79">
        <v>0</v>
      </c>
      <c r="W33" s="79">
        <v>2437167476</v>
      </c>
      <c r="X33" s="79">
        <v>236184455</v>
      </c>
      <c r="Y33" s="79">
        <v>2359817368</v>
      </c>
      <c r="Z33" s="79">
        <v>937818166.86000001</v>
      </c>
      <c r="AA33" s="79">
        <v>931461685.60000002</v>
      </c>
      <c r="AB33" s="79">
        <v>931461685.60000002</v>
      </c>
    </row>
    <row r="34" spans="1:28" ht="15" customHeight="1">
      <c r="A34" s="47" t="s">
        <v>241</v>
      </c>
      <c r="B34" s="48" t="s">
        <v>242</v>
      </c>
      <c r="C34" s="49" t="s">
        <v>434</v>
      </c>
      <c r="D34" s="47" t="s">
        <v>22</v>
      </c>
      <c r="E34" s="47" t="s">
        <v>268</v>
      </c>
      <c r="F34" s="47" t="s">
        <v>269</v>
      </c>
      <c r="G34" s="47" t="s">
        <v>272</v>
      </c>
      <c r="H34" s="47" t="s">
        <v>422</v>
      </c>
      <c r="I34" s="47" t="s">
        <v>435</v>
      </c>
      <c r="J34" s="47" t="s">
        <v>249</v>
      </c>
      <c r="K34" s="47"/>
      <c r="L34" s="47"/>
      <c r="M34" s="47" t="s">
        <v>253</v>
      </c>
      <c r="N34" s="47" t="s">
        <v>68</v>
      </c>
      <c r="O34" s="47" t="s">
        <v>247</v>
      </c>
      <c r="P34" s="48" t="s">
        <v>436</v>
      </c>
      <c r="Q34" s="48" t="s">
        <v>88</v>
      </c>
      <c r="R34" s="79">
        <v>5274626556</v>
      </c>
      <c r="S34" s="79">
        <v>0</v>
      </c>
      <c r="T34" s="79">
        <v>571466884</v>
      </c>
      <c r="U34" s="79">
        <v>4703159672</v>
      </c>
      <c r="V34" s="79">
        <v>0</v>
      </c>
      <c r="W34" s="79">
        <v>4530264355.3999996</v>
      </c>
      <c r="X34" s="79">
        <v>172895316.59999999</v>
      </c>
      <c r="Y34" s="79">
        <v>3276102080.7399998</v>
      </c>
      <c r="Z34" s="79">
        <v>1200165630.74</v>
      </c>
      <c r="AA34" s="79">
        <v>1171128868.74</v>
      </c>
      <c r="AB34" s="79">
        <v>1171128868.74</v>
      </c>
    </row>
    <row r="35" spans="1:28" ht="15" customHeight="1">
      <c r="A35" s="47" t="s">
        <v>241</v>
      </c>
      <c r="B35" s="48" t="s">
        <v>242</v>
      </c>
      <c r="C35" s="49" t="s">
        <v>437</v>
      </c>
      <c r="D35" s="47" t="s">
        <v>22</v>
      </c>
      <c r="E35" s="47" t="s">
        <v>277</v>
      </c>
      <c r="F35" s="47" t="s">
        <v>269</v>
      </c>
      <c r="G35" s="47" t="s">
        <v>275</v>
      </c>
      <c r="H35" s="47" t="s">
        <v>422</v>
      </c>
      <c r="I35" s="47" t="s">
        <v>438</v>
      </c>
      <c r="J35" s="47" t="s">
        <v>249</v>
      </c>
      <c r="K35" s="47"/>
      <c r="L35" s="47"/>
      <c r="M35" s="47" t="s">
        <v>246</v>
      </c>
      <c r="N35" s="47" t="s">
        <v>69</v>
      </c>
      <c r="O35" s="47" t="s">
        <v>247</v>
      </c>
      <c r="P35" s="48" t="s">
        <v>439</v>
      </c>
      <c r="Q35" s="48" t="s">
        <v>76</v>
      </c>
      <c r="R35" s="79">
        <v>10157357263</v>
      </c>
      <c r="S35" s="79">
        <v>0</v>
      </c>
      <c r="T35" s="79">
        <v>0</v>
      </c>
      <c r="U35" s="79">
        <v>10157357263</v>
      </c>
      <c r="V35" s="79">
        <v>0</v>
      </c>
      <c r="W35" s="79">
        <v>8544493572</v>
      </c>
      <c r="X35" s="79">
        <v>1612863691</v>
      </c>
      <c r="Y35" s="79">
        <v>7574213182.5</v>
      </c>
      <c r="Z35" s="79">
        <v>3073240029.4899998</v>
      </c>
      <c r="AA35" s="79">
        <v>3033839881.1999998</v>
      </c>
      <c r="AB35" s="79">
        <v>3033329508.1999998</v>
      </c>
    </row>
    <row r="36" spans="1:28" ht="15" customHeight="1">
      <c r="A36" s="47" t="s">
        <v>241</v>
      </c>
      <c r="B36" s="48" t="s">
        <v>242</v>
      </c>
      <c r="C36" s="49" t="s">
        <v>437</v>
      </c>
      <c r="D36" s="47" t="s">
        <v>22</v>
      </c>
      <c r="E36" s="47" t="s">
        <v>277</v>
      </c>
      <c r="F36" s="47" t="s">
        <v>269</v>
      </c>
      <c r="G36" s="47" t="s">
        <v>275</v>
      </c>
      <c r="H36" s="47" t="s">
        <v>422</v>
      </c>
      <c r="I36" s="47" t="s">
        <v>438</v>
      </c>
      <c r="J36" s="47" t="s">
        <v>249</v>
      </c>
      <c r="K36" s="47"/>
      <c r="L36" s="47"/>
      <c r="M36" s="47" t="s">
        <v>253</v>
      </c>
      <c r="N36" s="47" t="s">
        <v>68</v>
      </c>
      <c r="O36" s="47" t="s">
        <v>247</v>
      </c>
      <c r="P36" s="48" t="s">
        <v>439</v>
      </c>
      <c r="Q36" s="48" t="s">
        <v>76</v>
      </c>
      <c r="R36" s="79">
        <v>26375027467</v>
      </c>
      <c r="S36" s="79">
        <v>0</v>
      </c>
      <c r="T36" s="79">
        <v>669600617</v>
      </c>
      <c r="U36" s="79">
        <v>25705426850</v>
      </c>
      <c r="V36" s="79">
        <v>0</v>
      </c>
      <c r="W36" s="79">
        <v>11898144832</v>
      </c>
      <c r="X36" s="79">
        <v>13807282018</v>
      </c>
      <c r="Y36" s="79">
        <v>8809399072</v>
      </c>
      <c r="Z36" s="79">
        <v>2921227946.9400001</v>
      </c>
      <c r="AA36" s="79">
        <v>2845827967.9400001</v>
      </c>
      <c r="AB36" s="79">
        <v>2845827967.9400001</v>
      </c>
    </row>
    <row r="37" spans="1:28" ht="15" customHeight="1">
      <c r="A37" s="47" t="s">
        <v>241</v>
      </c>
      <c r="B37" s="48" t="s">
        <v>242</v>
      </c>
      <c r="C37" s="49" t="s">
        <v>546</v>
      </c>
      <c r="D37" s="47" t="s">
        <v>22</v>
      </c>
      <c r="E37" s="47" t="s">
        <v>268</v>
      </c>
      <c r="F37" s="47" t="s">
        <v>269</v>
      </c>
      <c r="G37" s="47" t="s">
        <v>270</v>
      </c>
      <c r="H37" s="47" t="s">
        <v>422</v>
      </c>
      <c r="I37" s="47" t="s">
        <v>547</v>
      </c>
      <c r="J37" s="47" t="s">
        <v>249</v>
      </c>
      <c r="K37" s="47"/>
      <c r="L37" s="47"/>
      <c r="M37" s="47" t="s">
        <v>246</v>
      </c>
      <c r="N37" s="47" t="s">
        <v>69</v>
      </c>
      <c r="O37" s="47" t="s">
        <v>247</v>
      </c>
      <c r="P37" s="48" t="s">
        <v>548</v>
      </c>
      <c r="Q37" s="48" t="s">
        <v>93</v>
      </c>
      <c r="R37" s="79">
        <v>136416920</v>
      </c>
      <c r="S37" s="79">
        <v>0</v>
      </c>
      <c r="T37" s="79">
        <v>0</v>
      </c>
      <c r="U37" s="79">
        <v>136416920</v>
      </c>
      <c r="V37" s="79">
        <v>0</v>
      </c>
      <c r="W37" s="79">
        <v>77833505</v>
      </c>
      <c r="X37" s="79">
        <v>58583415</v>
      </c>
      <c r="Y37" s="79">
        <v>77833505</v>
      </c>
      <c r="Z37" s="79">
        <v>27627127</v>
      </c>
      <c r="AA37" s="79">
        <v>27627127</v>
      </c>
      <c r="AB37" s="79">
        <v>27627127</v>
      </c>
    </row>
    <row r="38" spans="1:28" ht="15" customHeight="1">
      <c r="A38" s="47" t="s">
        <v>241</v>
      </c>
      <c r="B38" s="48" t="s">
        <v>242</v>
      </c>
      <c r="C38" s="49" t="s">
        <v>546</v>
      </c>
      <c r="D38" s="47" t="s">
        <v>22</v>
      </c>
      <c r="E38" s="47" t="s">
        <v>268</v>
      </c>
      <c r="F38" s="47" t="s">
        <v>269</v>
      </c>
      <c r="G38" s="47" t="s">
        <v>270</v>
      </c>
      <c r="H38" s="47" t="s">
        <v>422</v>
      </c>
      <c r="I38" s="47" t="s">
        <v>547</v>
      </c>
      <c r="J38" s="47" t="s">
        <v>249</v>
      </c>
      <c r="K38" s="47"/>
      <c r="L38" s="47"/>
      <c r="M38" s="47" t="s">
        <v>253</v>
      </c>
      <c r="N38" s="47" t="s">
        <v>68</v>
      </c>
      <c r="O38" s="47" t="s">
        <v>247</v>
      </c>
      <c r="P38" s="48" t="s">
        <v>548</v>
      </c>
      <c r="Q38" s="48" t="s">
        <v>93</v>
      </c>
      <c r="R38" s="79">
        <v>623729205</v>
      </c>
      <c r="S38" s="79">
        <v>0</v>
      </c>
      <c r="T38" s="79">
        <v>74243100</v>
      </c>
      <c r="U38" s="79">
        <v>549486105</v>
      </c>
      <c r="V38" s="79">
        <v>0</v>
      </c>
      <c r="W38" s="79">
        <v>494321471</v>
      </c>
      <c r="X38" s="79">
        <v>55164634</v>
      </c>
      <c r="Y38" s="79">
        <v>479905232</v>
      </c>
      <c r="Z38" s="79">
        <v>229109586</v>
      </c>
      <c r="AA38" s="79">
        <v>229109586</v>
      </c>
      <c r="AB38" s="79">
        <v>229109586</v>
      </c>
    </row>
    <row r="39" spans="1:28" ht="15" customHeight="1">
      <c r="A39" s="47" t="s">
        <v>241</v>
      </c>
      <c r="B39" s="48" t="s">
        <v>242</v>
      </c>
      <c r="C39" s="49" t="s">
        <v>549</v>
      </c>
      <c r="D39" s="47" t="s">
        <v>22</v>
      </c>
      <c r="E39" s="47" t="s">
        <v>268</v>
      </c>
      <c r="F39" s="47" t="s">
        <v>269</v>
      </c>
      <c r="G39" s="47" t="s">
        <v>272</v>
      </c>
      <c r="H39" s="47" t="s">
        <v>422</v>
      </c>
      <c r="I39" s="47" t="s">
        <v>547</v>
      </c>
      <c r="J39" s="47" t="s">
        <v>249</v>
      </c>
      <c r="K39" s="47"/>
      <c r="L39" s="47"/>
      <c r="M39" s="47" t="s">
        <v>246</v>
      </c>
      <c r="N39" s="47" t="s">
        <v>69</v>
      </c>
      <c r="O39" s="47" t="s">
        <v>247</v>
      </c>
      <c r="P39" s="48" t="s">
        <v>548</v>
      </c>
      <c r="Q39" s="48" t="s">
        <v>88</v>
      </c>
      <c r="R39" s="79">
        <v>131121612</v>
      </c>
      <c r="S39" s="79">
        <v>0</v>
      </c>
      <c r="T39" s="79">
        <v>85591209</v>
      </c>
      <c r="U39" s="79">
        <v>45530403</v>
      </c>
      <c r="V39" s="79">
        <v>0</v>
      </c>
      <c r="W39" s="79">
        <v>0</v>
      </c>
      <c r="X39" s="79">
        <v>45530403</v>
      </c>
      <c r="Y39" s="79">
        <v>0</v>
      </c>
      <c r="Z39" s="79">
        <v>0</v>
      </c>
      <c r="AA39" s="79">
        <v>0</v>
      </c>
      <c r="AB39" s="79">
        <v>0</v>
      </c>
    </row>
    <row r="40" spans="1:28" ht="15" customHeight="1">
      <c r="A40" s="47" t="s">
        <v>241</v>
      </c>
      <c r="B40" s="48" t="s">
        <v>242</v>
      </c>
      <c r="C40" s="49" t="s">
        <v>549</v>
      </c>
      <c r="D40" s="47" t="s">
        <v>22</v>
      </c>
      <c r="E40" s="47" t="s">
        <v>268</v>
      </c>
      <c r="F40" s="47" t="s">
        <v>269</v>
      </c>
      <c r="G40" s="47" t="s">
        <v>272</v>
      </c>
      <c r="H40" s="47" t="s">
        <v>422</v>
      </c>
      <c r="I40" s="47" t="s">
        <v>547</v>
      </c>
      <c r="J40" s="47" t="s">
        <v>249</v>
      </c>
      <c r="K40" s="47"/>
      <c r="L40" s="47"/>
      <c r="M40" s="47" t="s">
        <v>253</v>
      </c>
      <c r="N40" s="47" t="s">
        <v>68</v>
      </c>
      <c r="O40" s="47" t="s">
        <v>247</v>
      </c>
      <c r="P40" s="48" t="s">
        <v>548</v>
      </c>
      <c r="Q40" s="48" t="s">
        <v>88</v>
      </c>
      <c r="R40" s="79">
        <v>127354183</v>
      </c>
      <c r="S40" s="79">
        <v>0</v>
      </c>
      <c r="T40" s="79">
        <v>3750102</v>
      </c>
      <c r="U40" s="79">
        <v>123604081</v>
      </c>
      <c r="V40" s="79">
        <v>0</v>
      </c>
      <c r="W40" s="79">
        <v>111513238.5</v>
      </c>
      <c r="X40" s="79">
        <v>12090842.5</v>
      </c>
      <c r="Y40" s="79">
        <v>111067991</v>
      </c>
      <c r="Z40" s="79">
        <v>33863205</v>
      </c>
      <c r="AA40" s="79">
        <v>33863205</v>
      </c>
      <c r="AB40" s="79">
        <v>33863205</v>
      </c>
    </row>
    <row r="41" spans="1:28" ht="15" customHeight="1">
      <c r="A41" s="47" t="s">
        <v>241</v>
      </c>
      <c r="B41" s="48" t="s">
        <v>242</v>
      </c>
      <c r="C41" s="49" t="s">
        <v>440</v>
      </c>
      <c r="D41" s="47" t="s">
        <v>22</v>
      </c>
      <c r="E41" s="47" t="s">
        <v>268</v>
      </c>
      <c r="F41" s="47" t="s">
        <v>269</v>
      </c>
      <c r="G41" s="47" t="s">
        <v>272</v>
      </c>
      <c r="H41" s="47" t="s">
        <v>422</v>
      </c>
      <c r="I41" s="47" t="s">
        <v>441</v>
      </c>
      <c r="J41" s="47" t="s">
        <v>249</v>
      </c>
      <c r="K41" s="47"/>
      <c r="L41" s="47"/>
      <c r="M41" s="47" t="s">
        <v>246</v>
      </c>
      <c r="N41" s="47" t="s">
        <v>69</v>
      </c>
      <c r="O41" s="47" t="s">
        <v>247</v>
      </c>
      <c r="P41" s="48" t="s">
        <v>442</v>
      </c>
      <c r="Q41" s="48" t="s">
        <v>88</v>
      </c>
      <c r="R41" s="79">
        <v>1105367265</v>
      </c>
      <c r="S41" s="79">
        <v>15000000</v>
      </c>
      <c r="T41" s="79">
        <v>0</v>
      </c>
      <c r="U41" s="79">
        <v>1120367265</v>
      </c>
      <c r="V41" s="79">
        <v>0</v>
      </c>
      <c r="W41" s="79">
        <v>911830202</v>
      </c>
      <c r="X41" s="79">
        <v>208537063</v>
      </c>
      <c r="Y41" s="79">
        <v>814895891.94000006</v>
      </c>
      <c r="Z41" s="79">
        <v>388406817.94</v>
      </c>
      <c r="AA41" s="79">
        <v>383198931.94</v>
      </c>
      <c r="AB41" s="79">
        <v>383198931.94</v>
      </c>
    </row>
    <row r="42" spans="1:28" ht="15" customHeight="1">
      <c r="A42" s="47" t="s">
        <v>241</v>
      </c>
      <c r="B42" s="48" t="s">
        <v>242</v>
      </c>
      <c r="C42" s="49" t="s">
        <v>440</v>
      </c>
      <c r="D42" s="47" t="s">
        <v>22</v>
      </c>
      <c r="E42" s="47" t="s">
        <v>268</v>
      </c>
      <c r="F42" s="47" t="s">
        <v>269</v>
      </c>
      <c r="G42" s="47" t="s">
        <v>272</v>
      </c>
      <c r="H42" s="47" t="s">
        <v>422</v>
      </c>
      <c r="I42" s="47" t="s">
        <v>441</v>
      </c>
      <c r="J42" s="47" t="s">
        <v>249</v>
      </c>
      <c r="K42" s="47"/>
      <c r="L42" s="47"/>
      <c r="M42" s="47" t="s">
        <v>253</v>
      </c>
      <c r="N42" s="47" t="s">
        <v>68</v>
      </c>
      <c r="O42" s="47" t="s">
        <v>247</v>
      </c>
      <c r="P42" s="48" t="s">
        <v>442</v>
      </c>
      <c r="Q42" s="48" t="s">
        <v>88</v>
      </c>
      <c r="R42" s="79">
        <v>588783521</v>
      </c>
      <c r="S42" s="79">
        <v>575216986</v>
      </c>
      <c r="T42" s="79">
        <v>0</v>
      </c>
      <c r="U42" s="79">
        <v>1164000507</v>
      </c>
      <c r="V42" s="79">
        <v>0</v>
      </c>
      <c r="W42" s="79">
        <v>936614825.03999996</v>
      </c>
      <c r="X42" s="79">
        <v>227385681.96000001</v>
      </c>
      <c r="Y42" s="79">
        <v>369460264.42000002</v>
      </c>
      <c r="Z42" s="79">
        <v>233315187.41999999</v>
      </c>
      <c r="AA42" s="79">
        <v>233315187.41999999</v>
      </c>
      <c r="AB42" s="79">
        <v>233315187.41999999</v>
      </c>
    </row>
    <row r="43" spans="1:28" ht="15" customHeight="1">
      <c r="A43" s="47" t="s">
        <v>241</v>
      </c>
      <c r="B43" s="48" t="s">
        <v>242</v>
      </c>
      <c r="C43" s="49" t="s">
        <v>550</v>
      </c>
      <c r="D43" s="47" t="s">
        <v>22</v>
      </c>
      <c r="E43" s="47" t="s">
        <v>282</v>
      </c>
      <c r="F43" s="47" t="s">
        <v>269</v>
      </c>
      <c r="G43" s="47" t="s">
        <v>272</v>
      </c>
      <c r="H43" s="47" t="s">
        <v>422</v>
      </c>
      <c r="I43" s="47" t="s">
        <v>551</v>
      </c>
      <c r="J43" s="47" t="s">
        <v>249</v>
      </c>
      <c r="K43" s="47"/>
      <c r="L43" s="47"/>
      <c r="M43" s="47" t="s">
        <v>246</v>
      </c>
      <c r="N43" s="47" t="s">
        <v>69</v>
      </c>
      <c r="O43" s="47" t="s">
        <v>247</v>
      </c>
      <c r="P43" s="48" t="s">
        <v>552</v>
      </c>
      <c r="Q43" s="48" t="s">
        <v>508</v>
      </c>
      <c r="R43" s="79">
        <v>54006100</v>
      </c>
      <c r="S43" s="79">
        <v>0</v>
      </c>
      <c r="T43" s="79">
        <v>0</v>
      </c>
      <c r="U43" s="79">
        <v>54006100</v>
      </c>
      <c r="V43" s="79">
        <v>0</v>
      </c>
      <c r="W43" s="79">
        <v>14937974</v>
      </c>
      <c r="X43" s="79">
        <v>39068126</v>
      </c>
      <c r="Y43" s="79">
        <v>13690828</v>
      </c>
      <c r="Z43" s="79">
        <v>8740540</v>
      </c>
      <c r="AA43" s="79">
        <v>8740540</v>
      </c>
      <c r="AB43" s="79">
        <v>8740540</v>
      </c>
    </row>
    <row r="44" spans="1:28" ht="15" customHeight="1">
      <c r="A44" s="47" t="s">
        <v>241</v>
      </c>
      <c r="B44" s="48" t="s">
        <v>242</v>
      </c>
      <c r="C44" s="49" t="s">
        <v>550</v>
      </c>
      <c r="D44" s="47" t="s">
        <v>22</v>
      </c>
      <c r="E44" s="47" t="s">
        <v>282</v>
      </c>
      <c r="F44" s="47" t="s">
        <v>269</v>
      </c>
      <c r="G44" s="47" t="s">
        <v>272</v>
      </c>
      <c r="H44" s="47" t="s">
        <v>422</v>
      </c>
      <c r="I44" s="47" t="s">
        <v>551</v>
      </c>
      <c r="J44" s="47" t="s">
        <v>249</v>
      </c>
      <c r="K44" s="47"/>
      <c r="L44" s="47"/>
      <c r="M44" s="47" t="s">
        <v>253</v>
      </c>
      <c r="N44" s="47" t="s">
        <v>68</v>
      </c>
      <c r="O44" s="47" t="s">
        <v>247</v>
      </c>
      <c r="P44" s="48" t="s">
        <v>552</v>
      </c>
      <c r="Q44" s="48" t="s">
        <v>508</v>
      </c>
      <c r="R44" s="79">
        <v>750353080</v>
      </c>
      <c r="S44" s="79">
        <v>44507276</v>
      </c>
      <c r="T44" s="79">
        <v>0</v>
      </c>
      <c r="U44" s="79">
        <v>794860356</v>
      </c>
      <c r="V44" s="79">
        <v>0</v>
      </c>
      <c r="W44" s="79">
        <v>770279774</v>
      </c>
      <c r="X44" s="79">
        <v>24580582</v>
      </c>
      <c r="Y44" s="79">
        <v>762657194</v>
      </c>
      <c r="Z44" s="79">
        <v>269659796</v>
      </c>
      <c r="AA44" s="79">
        <v>269659796</v>
      </c>
      <c r="AB44" s="79">
        <v>269659796</v>
      </c>
    </row>
    <row r="45" spans="1:28" ht="15" customHeight="1">
      <c r="A45" s="47" t="s">
        <v>241</v>
      </c>
      <c r="B45" s="48" t="s">
        <v>242</v>
      </c>
      <c r="C45" s="49" t="s">
        <v>553</v>
      </c>
      <c r="D45" s="47" t="s">
        <v>22</v>
      </c>
      <c r="E45" s="47" t="s">
        <v>282</v>
      </c>
      <c r="F45" s="47" t="s">
        <v>269</v>
      </c>
      <c r="G45" s="47" t="s">
        <v>270</v>
      </c>
      <c r="H45" s="47" t="s">
        <v>422</v>
      </c>
      <c r="I45" s="47" t="s">
        <v>551</v>
      </c>
      <c r="J45" s="47" t="s">
        <v>249</v>
      </c>
      <c r="K45" s="47"/>
      <c r="L45" s="47"/>
      <c r="M45" s="47" t="s">
        <v>246</v>
      </c>
      <c r="N45" s="47" t="s">
        <v>69</v>
      </c>
      <c r="O45" s="47" t="s">
        <v>247</v>
      </c>
      <c r="P45" s="48" t="s">
        <v>552</v>
      </c>
      <c r="Q45" s="48" t="s">
        <v>538</v>
      </c>
      <c r="R45" s="79">
        <v>74995618</v>
      </c>
      <c r="S45" s="79">
        <v>4542135</v>
      </c>
      <c r="T45" s="79">
        <v>0</v>
      </c>
      <c r="U45" s="79">
        <v>79537753</v>
      </c>
      <c r="V45" s="79">
        <v>0</v>
      </c>
      <c r="W45" s="79">
        <v>79537753</v>
      </c>
      <c r="X45" s="79">
        <v>0</v>
      </c>
      <c r="Y45" s="79">
        <v>36402360</v>
      </c>
      <c r="Z45" s="79">
        <v>12255461</v>
      </c>
      <c r="AA45" s="79">
        <v>12255461</v>
      </c>
      <c r="AB45" s="79">
        <v>12255461</v>
      </c>
    </row>
    <row r="46" spans="1:28" ht="15" customHeight="1">
      <c r="A46" s="47" t="s">
        <v>241</v>
      </c>
      <c r="B46" s="48" t="s">
        <v>242</v>
      </c>
      <c r="C46" s="49" t="s">
        <v>443</v>
      </c>
      <c r="D46" s="47" t="s">
        <v>22</v>
      </c>
      <c r="E46" s="47" t="s">
        <v>282</v>
      </c>
      <c r="F46" s="47" t="s">
        <v>269</v>
      </c>
      <c r="G46" s="47" t="s">
        <v>283</v>
      </c>
      <c r="H46" s="47" t="s">
        <v>422</v>
      </c>
      <c r="I46" s="47" t="s">
        <v>444</v>
      </c>
      <c r="J46" s="47" t="s">
        <v>249</v>
      </c>
      <c r="K46" s="47"/>
      <c r="L46" s="47"/>
      <c r="M46" s="47" t="s">
        <v>246</v>
      </c>
      <c r="N46" s="47" t="s">
        <v>69</v>
      </c>
      <c r="O46" s="47" t="s">
        <v>247</v>
      </c>
      <c r="P46" s="48" t="s">
        <v>445</v>
      </c>
      <c r="Q46" s="48" t="s">
        <v>101</v>
      </c>
      <c r="R46" s="79">
        <v>1941191365</v>
      </c>
      <c r="S46" s="79">
        <v>0</v>
      </c>
      <c r="T46" s="79">
        <v>0</v>
      </c>
      <c r="U46" s="79">
        <v>1941191365</v>
      </c>
      <c r="V46" s="79">
        <v>0</v>
      </c>
      <c r="W46" s="79">
        <v>1941191365</v>
      </c>
      <c r="X46" s="79">
        <v>0</v>
      </c>
      <c r="Y46" s="79">
        <v>256801427.03999999</v>
      </c>
      <c r="Z46" s="79">
        <v>6622944</v>
      </c>
      <c r="AA46" s="79">
        <v>6622944</v>
      </c>
      <c r="AB46" s="79">
        <v>6622944</v>
      </c>
    </row>
    <row r="47" spans="1:28" ht="15" customHeight="1">
      <c r="A47" s="47" t="s">
        <v>241</v>
      </c>
      <c r="B47" s="48" t="s">
        <v>242</v>
      </c>
      <c r="C47" s="49" t="s">
        <v>443</v>
      </c>
      <c r="D47" s="47" t="s">
        <v>22</v>
      </c>
      <c r="E47" s="47" t="s">
        <v>282</v>
      </c>
      <c r="F47" s="47" t="s">
        <v>269</v>
      </c>
      <c r="G47" s="47" t="s">
        <v>283</v>
      </c>
      <c r="H47" s="47" t="s">
        <v>422</v>
      </c>
      <c r="I47" s="47" t="s">
        <v>444</v>
      </c>
      <c r="J47" s="47" t="s">
        <v>249</v>
      </c>
      <c r="K47" s="47"/>
      <c r="L47" s="47"/>
      <c r="M47" s="47" t="s">
        <v>253</v>
      </c>
      <c r="N47" s="47" t="s">
        <v>68</v>
      </c>
      <c r="O47" s="47" t="s">
        <v>247</v>
      </c>
      <c r="P47" s="48" t="s">
        <v>445</v>
      </c>
      <c r="Q47" s="48" t="s">
        <v>101</v>
      </c>
      <c r="R47" s="79">
        <v>1975710478</v>
      </c>
      <c r="S47" s="79">
        <v>71646848</v>
      </c>
      <c r="T47" s="79">
        <v>0</v>
      </c>
      <c r="U47" s="79">
        <v>2047357326</v>
      </c>
      <c r="V47" s="79">
        <v>0</v>
      </c>
      <c r="W47" s="79">
        <v>2001071192</v>
      </c>
      <c r="X47" s="79">
        <v>46286134</v>
      </c>
      <c r="Y47" s="79">
        <v>1875928548</v>
      </c>
      <c r="Z47" s="79">
        <v>673526132</v>
      </c>
      <c r="AA47" s="79">
        <v>614017547</v>
      </c>
      <c r="AB47" s="79">
        <v>614017547</v>
      </c>
    </row>
    <row r="48" spans="1:28" ht="15" customHeight="1">
      <c r="A48" s="47" t="s">
        <v>241</v>
      </c>
      <c r="B48" s="48" t="s">
        <v>242</v>
      </c>
      <c r="C48" s="49" t="s">
        <v>554</v>
      </c>
      <c r="D48" s="47" t="s">
        <v>22</v>
      </c>
      <c r="E48" s="47" t="s">
        <v>277</v>
      </c>
      <c r="F48" s="47" t="s">
        <v>269</v>
      </c>
      <c r="G48" s="47" t="s">
        <v>275</v>
      </c>
      <c r="H48" s="47" t="s">
        <v>422</v>
      </c>
      <c r="I48" s="47" t="s">
        <v>438</v>
      </c>
      <c r="J48" s="47" t="s">
        <v>555</v>
      </c>
      <c r="K48" s="47" t="s">
        <v>210</v>
      </c>
      <c r="L48" s="47" t="s">
        <v>210</v>
      </c>
      <c r="M48" s="47" t="s">
        <v>246</v>
      </c>
      <c r="N48" s="47" t="s">
        <v>556</v>
      </c>
      <c r="O48" s="47" t="s">
        <v>247</v>
      </c>
      <c r="P48" s="48" t="s">
        <v>557</v>
      </c>
      <c r="Q48" s="48" t="s">
        <v>558</v>
      </c>
      <c r="R48" s="79">
        <v>777348630</v>
      </c>
      <c r="S48" s="79">
        <v>0</v>
      </c>
      <c r="T48" s="79">
        <v>0</v>
      </c>
      <c r="U48" s="79">
        <v>777348630</v>
      </c>
      <c r="V48" s="79">
        <v>0</v>
      </c>
      <c r="W48" s="79">
        <v>456258510</v>
      </c>
      <c r="X48" s="79">
        <v>321090120</v>
      </c>
      <c r="Y48" s="79">
        <v>180799958</v>
      </c>
      <c r="Z48" s="79">
        <v>47884479</v>
      </c>
      <c r="AA48" s="79">
        <v>47884479</v>
      </c>
      <c r="AB48" s="79">
        <v>47884479</v>
      </c>
    </row>
    <row r="49" spans="1:28" ht="15" customHeight="1">
      <c r="A49" s="47" t="s">
        <v>241</v>
      </c>
      <c r="B49" s="48" t="s">
        <v>242</v>
      </c>
      <c r="C49" s="49" t="s">
        <v>559</v>
      </c>
      <c r="D49" s="47" t="s">
        <v>22</v>
      </c>
      <c r="E49" s="47" t="s">
        <v>277</v>
      </c>
      <c r="F49" s="47" t="s">
        <v>269</v>
      </c>
      <c r="G49" s="47" t="s">
        <v>275</v>
      </c>
      <c r="H49" s="47" t="s">
        <v>422</v>
      </c>
      <c r="I49" s="47" t="s">
        <v>438</v>
      </c>
      <c r="J49" s="47" t="s">
        <v>560</v>
      </c>
      <c r="K49" s="47" t="s">
        <v>210</v>
      </c>
      <c r="L49" s="47" t="s">
        <v>210</v>
      </c>
      <c r="M49" s="47" t="s">
        <v>246</v>
      </c>
      <c r="N49" s="47" t="s">
        <v>556</v>
      </c>
      <c r="O49" s="47" t="s">
        <v>247</v>
      </c>
      <c r="P49" s="48" t="s">
        <v>557</v>
      </c>
      <c r="Q49" s="48" t="s">
        <v>561</v>
      </c>
      <c r="R49" s="79">
        <v>2592297648</v>
      </c>
      <c r="S49" s="79">
        <v>0</v>
      </c>
      <c r="T49" s="79">
        <v>0</v>
      </c>
      <c r="U49" s="79">
        <v>2592297648</v>
      </c>
      <c r="V49" s="79">
        <v>0</v>
      </c>
      <c r="W49" s="79">
        <v>1207239632</v>
      </c>
      <c r="X49" s="79">
        <v>1385058016</v>
      </c>
      <c r="Y49" s="79">
        <v>482520705</v>
      </c>
      <c r="Z49" s="79">
        <v>42038706.189999998</v>
      </c>
      <c r="AA49" s="79">
        <v>42038706.189999998</v>
      </c>
      <c r="AB49" s="79">
        <v>42038706.189999998</v>
      </c>
    </row>
    <row r="50" spans="1:28" ht="15" customHeight="1">
      <c r="A50" s="47" t="s">
        <v>241</v>
      </c>
      <c r="B50" s="48" t="s">
        <v>242</v>
      </c>
      <c r="C50" s="49" t="s">
        <v>562</v>
      </c>
      <c r="D50" s="47" t="s">
        <v>22</v>
      </c>
      <c r="E50" s="47" t="s">
        <v>277</v>
      </c>
      <c r="F50" s="47" t="s">
        <v>269</v>
      </c>
      <c r="G50" s="47" t="s">
        <v>275</v>
      </c>
      <c r="H50" s="47" t="s">
        <v>422</v>
      </c>
      <c r="I50" s="47" t="s">
        <v>438</v>
      </c>
      <c r="J50" s="47" t="s">
        <v>563</v>
      </c>
      <c r="K50" s="47" t="s">
        <v>210</v>
      </c>
      <c r="L50" s="47" t="s">
        <v>210</v>
      </c>
      <c r="M50" s="47" t="s">
        <v>246</v>
      </c>
      <c r="N50" s="47" t="s">
        <v>556</v>
      </c>
      <c r="O50" s="47" t="s">
        <v>247</v>
      </c>
      <c r="P50" s="48" t="s">
        <v>564</v>
      </c>
      <c r="Q50" s="48" t="s">
        <v>561</v>
      </c>
      <c r="R50" s="79">
        <v>1145000000</v>
      </c>
      <c r="S50" s="79">
        <v>0</v>
      </c>
      <c r="T50" s="79">
        <v>0</v>
      </c>
      <c r="U50" s="79">
        <v>1145000000</v>
      </c>
      <c r="V50" s="79">
        <v>0</v>
      </c>
      <c r="W50" s="79">
        <v>146709292.18000001</v>
      </c>
      <c r="X50" s="79">
        <v>998290707.82000005</v>
      </c>
      <c r="Y50" s="79">
        <v>140040684</v>
      </c>
      <c r="Z50" s="79">
        <v>42679066</v>
      </c>
      <c r="AA50" s="79">
        <v>42679066</v>
      </c>
      <c r="AB50" s="79">
        <v>42679066</v>
      </c>
    </row>
    <row r="51" spans="1:28" ht="15" customHeight="1">
      <c r="A51" s="47" t="s">
        <v>241</v>
      </c>
      <c r="B51" s="48" t="s">
        <v>242</v>
      </c>
      <c r="C51" s="49" t="s">
        <v>565</v>
      </c>
      <c r="D51" s="47" t="s">
        <v>22</v>
      </c>
      <c r="E51" s="47" t="s">
        <v>277</v>
      </c>
      <c r="F51" s="47" t="s">
        <v>269</v>
      </c>
      <c r="G51" s="47" t="s">
        <v>275</v>
      </c>
      <c r="H51" s="47" t="s">
        <v>422</v>
      </c>
      <c r="I51" s="47" t="s">
        <v>438</v>
      </c>
      <c r="J51" s="47" t="s">
        <v>566</v>
      </c>
      <c r="K51" s="47" t="s">
        <v>210</v>
      </c>
      <c r="L51" s="47" t="s">
        <v>210</v>
      </c>
      <c r="M51" s="47" t="s">
        <v>246</v>
      </c>
      <c r="N51" s="47" t="s">
        <v>556</v>
      </c>
      <c r="O51" s="47" t="s">
        <v>247</v>
      </c>
      <c r="P51" s="48" t="s">
        <v>567</v>
      </c>
      <c r="Q51" s="48" t="s">
        <v>558</v>
      </c>
      <c r="R51" s="79">
        <v>10915000000</v>
      </c>
      <c r="S51" s="79">
        <v>0</v>
      </c>
      <c r="T51" s="79">
        <v>0</v>
      </c>
      <c r="U51" s="79">
        <v>10915000000</v>
      </c>
      <c r="V51" s="79">
        <v>0</v>
      </c>
      <c r="W51" s="79">
        <v>1233480971</v>
      </c>
      <c r="X51" s="79">
        <v>9681519029</v>
      </c>
      <c r="Y51" s="79">
        <v>1146301179</v>
      </c>
      <c r="Z51" s="79">
        <v>703468712</v>
      </c>
      <c r="AA51" s="79">
        <v>703468712</v>
      </c>
      <c r="AB51" s="79">
        <v>703468712</v>
      </c>
    </row>
    <row r="52" spans="1:28" ht="15" customHeight="1">
      <c r="A52" s="47" t="s">
        <v>241</v>
      </c>
      <c r="B52" s="48" t="s">
        <v>242</v>
      </c>
      <c r="C52" s="49" t="s">
        <v>568</v>
      </c>
      <c r="D52" s="47" t="s">
        <v>22</v>
      </c>
      <c r="E52" s="47" t="s">
        <v>277</v>
      </c>
      <c r="F52" s="47" t="s">
        <v>269</v>
      </c>
      <c r="G52" s="47" t="s">
        <v>275</v>
      </c>
      <c r="H52" s="47" t="s">
        <v>422</v>
      </c>
      <c r="I52" s="47" t="s">
        <v>438</v>
      </c>
      <c r="J52" s="47" t="s">
        <v>569</v>
      </c>
      <c r="K52" s="47" t="s">
        <v>210</v>
      </c>
      <c r="L52" s="47" t="s">
        <v>210</v>
      </c>
      <c r="M52" s="47" t="s">
        <v>246</v>
      </c>
      <c r="N52" s="47" t="s">
        <v>556</v>
      </c>
      <c r="O52" s="47" t="s">
        <v>247</v>
      </c>
      <c r="P52" s="48" t="s">
        <v>567</v>
      </c>
      <c r="Q52" s="48" t="s">
        <v>561</v>
      </c>
      <c r="R52" s="79">
        <v>20975000000</v>
      </c>
      <c r="S52" s="79">
        <v>0</v>
      </c>
      <c r="T52" s="79">
        <v>0</v>
      </c>
      <c r="U52" s="79">
        <v>20975000000</v>
      </c>
      <c r="V52" s="79">
        <v>0</v>
      </c>
      <c r="W52" s="79">
        <v>1273843348</v>
      </c>
      <c r="X52" s="79">
        <v>19701156652</v>
      </c>
      <c r="Y52" s="79">
        <v>1273843348</v>
      </c>
      <c r="Z52" s="79">
        <v>1076779348</v>
      </c>
      <c r="AA52" s="79">
        <v>0</v>
      </c>
      <c r="AB52" s="79">
        <v>0</v>
      </c>
    </row>
    <row r="53" spans="1:28" ht="15" customHeight="1">
      <c r="A53" s="47" t="s">
        <v>241</v>
      </c>
      <c r="B53" s="48" t="s">
        <v>242</v>
      </c>
      <c r="C53" s="49" t="s">
        <v>570</v>
      </c>
      <c r="D53" s="47" t="s">
        <v>22</v>
      </c>
      <c r="E53" s="47" t="s">
        <v>277</v>
      </c>
      <c r="F53" s="47" t="s">
        <v>269</v>
      </c>
      <c r="G53" s="47" t="s">
        <v>275</v>
      </c>
      <c r="H53" s="47" t="s">
        <v>422</v>
      </c>
      <c r="I53" s="47" t="s">
        <v>438</v>
      </c>
      <c r="J53" s="47" t="s">
        <v>571</v>
      </c>
      <c r="K53" s="47" t="s">
        <v>210</v>
      </c>
      <c r="L53" s="47" t="s">
        <v>210</v>
      </c>
      <c r="M53" s="47" t="s">
        <v>246</v>
      </c>
      <c r="N53" s="47" t="s">
        <v>556</v>
      </c>
      <c r="O53" s="47" t="s">
        <v>247</v>
      </c>
      <c r="P53" s="48" t="s">
        <v>572</v>
      </c>
      <c r="Q53" s="48" t="s">
        <v>561</v>
      </c>
      <c r="R53" s="79">
        <v>1700000000</v>
      </c>
      <c r="S53" s="79">
        <v>0</v>
      </c>
      <c r="T53" s="79">
        <v>0</v>
      </c>
      <c r="U53" s="79">
        <v>1700000000</v>
      </c>
      <c r="V53" s="79">
        <v>0</v>
      </c>
      <c r="W53" s="79">
        <v>1398397247.6400001</v>
      </c>
      <c r="X53" s="79">
        <v>301602752.36000001</v>
      </c>
      <c r="Y53" s="79">
        <v>1295341134</v>
      </c>
      <c r="Z53" s="79">
        <v>279919804.41000003</v>
      </c>
      <c r="AA53" s="79">
        <v>243709236.41</v>
      </c>
      <c r="AB53" s="79">
        <v>243709236.41</v>
      </c>
    </row>
    <row r="54" spans="1:28" ht="15" customHeight="1">
      <c r="A54" s="47" t="s">
        <v>241</v>
      </c>
      <c r="B54" s="48" t="s">
        <v>242</v>
      </c>
      <c r="C54" s="49" t="s">
        <v>573</v>
      </c>
      <c r="D54" s="47" t="s">
        <v>22</v>
      </c>
      <c r="E54" s="47" t="s">
        <v>277</v>
      </c>
      <c r="F54" s="47" t="s">
        <v>269</v>
      </c>
      <c r="G54" s="47" t="s">
        <v>275</v>
      </c>
      <c r="H54" s="47" t="s">
        <v>422</v>
      </c>
      <c r="I54" s="47" t="s">
        <v>438</v>
      </c>
      <c r="J54" s="47" t="s">
        <v>574</v>
      </c>
      <c r="K54" s="47" t="s">
        <v>210</v>
      </c>
      <c r="L54" s="47" t="s">
        <v>210</v>
      </c>
      <c r="M54" s="47" t="s">
        <v>246</v>
      </c>
      <c r="N54" s="47" t="s">
        <v>556</v>
      </c>
      <c r="O54" s="47" t="s">
        <v>247</v>
      </c>
      <c r="P54" s="48" t="s">
        <v>575</v>
      </c>
      <c r="Q54" s="48" t="s">
        <v>558</v>
      </c>
      <c r="R54" s="79">
        <v>40980812158</v>
      </c>
      <c r="S54" s="79">
        <v>0</v>
      </c>
      <c r="T54" s="79">
        <v>0</v>
      </c>
      <c r="U54" s="79">
        <v>40980812158</v>
      </c>
      <c r="V54" s="79">
        <v>0</v>
      </c>
      <c r="W54" s="79">
        <v>11778230883</v>
      </c>
      <c r="X54" s="79">
        <v>29202581275</v>
      </c>
      <c r="Y54" s="79">
        <v>3400960935</v>
      </c>
      <c r="Z54" s="79">
        <v>499852220</v>
      </c>
      <c r="AA54" s="79">
        <v>0</v>
      </c>
      <c r="AB54" s="79">
        <v>0</v>
      </c>
    </row>
    <row r="55" spans="1:28" ht="72">
      <c r="A55" s="47" t="s">
        <v>241</v>
      </c>
      <c r="B55" s="48" t="s">
        <v>242</v>
      </c>
      <c r="C55" s="49" t="s">
        <v>576</v>
      </c>
      <c r="D55" s="47" t="s">
        <v>22</v>
      </c>
      <c r="E55" s="47" t="s">
        <v>277</v>
      </c>
      <c r="F55" s="47" t="s">
        <v>269</v>
      </c>
      <c r="G55" s="47" t="s">
        <v>275</v>
      </c>
      <c r="H55" s="47" t="s">
        <v>422</v>
      </c>
      <c r="I55" s="47" t="s">
        <v>438</v>
      </c>
      <c r="J55" s="47" t="s">
        <v>577</v>
      </c>
      <c r="K55" s="47" t="s">
        <v>210</v>
      </c>
      <c r="L55" s="47" t="s">
        <v>210</v>
      </c>
      <c r="M55" s="47" t="s">
        <v>246</v>
      </c>
      <c r="N55" s="47" t="s">
        <v>556</v>
      </c>
      <c r="O55" s="47" t="s">
        <v>247</v>
      </c>
      <c r="P55" s="48" t="s">
        <v>575</v>
      </c>
      <c r="Q55" s="48" t="s">
        <v>561</v>
      </c>
      <c r="R55" s="79">
        <v>55360538760</v>
      </c>
      <c r="S55" s="79">
        <v>0</v>
      </c>
      <c r="T55" s="79">
        <v>0</v>
      </c>
      <c r="U55" s="79">
        <v>55360538760</v>
      </c>
      <c r="V55" s="79">
        <v>0</v>
      </c>
      <c r="W55" s="79">
        <v>17171222265</v>
      </c>
      <c r="X55" s="79">
        <v>38189316495</v>
      </c>
      <c r="Y55" s="79">
        <v>12007205293</v>
      </c>
      <c r="Z55" s="79">
        <v>94833527</v>
      </c>
      <c r="AA55" s="79">
        <v>92162044</v>
      </c>
      <c r="AB55" s="79">
        <v>92162044</v>
      </c>
    </row>
  </sheetData>
  <autoFilter ref="A4:AB4" xr:uid="{32B2C4E3-C505-4916-984B-C6B42AEFD29C}"/>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9863A-1440-4450-9634-5A93492CDBA4}">
  <sheetPr codeName="Hoja5"/>
  <dimension ref="A1:T135"/>
  <sheetViews>
    <sheetView workbookViewId="0"/>
  </sheetViews>
  <sheetFormatPr defaultColWidth="11" defaultRowHeight="15.95"/>
  <sheetData>
    <row r="1" spans="1:20" ht="26.1">
      <c r="A1" s="42" t="s">
        <v>215</v>
      </c>
      <c r="B1" s="42" t="s">
        <v>216</v>
      </c>
      <c r="C1" s="42" t="s">
        <v>217</v>
      </c>
      <c r="D1" s="42" t="s">
        <v>20</v>
      </c>
      <c r="E1" s="42" t="s">
        <v>218</v>
      </c>
      <c r="F1" s="42" t="s">
        <v>219</v>
      </c>
      <c r="G1" s="42" t="s">
        <v>220</v>
      </c>
      <c r="H1" s="42" t="s">
        <v>221</v>
      </c>
      <c r="I1" s="42" t="s">
        <v>222</v>
      </c>
      <c r="J1" s="42" t="s">
        <v>223</v>
      </c>
      <c r="K1" s="42" t="s">
        <v>224</v>
      </c>
      <c r="L1" s="42" t="s">
        <v>225</v>
      </c>
      <c r="M1" s="42" t="s">
        <v>226</v>
      </c>
      <c r="N1" s="42" t="s">
        <v>34</v>
      </c>
      <c r="O1" s="42" t="s">
        <v>227</v>
      </c>
      <c r="P1" s="42" t="s">
        <v>228</v>
      </c>
      <c r="Q1" s="42" t="s">
        <v>236</v>
      </c>
      <c r="R1" s="42" t="s">
        <v>237</v>
      </c>
      <c r="S1" s="42" t="s">
        <v>239</v>
      </c>
      <c r="T1" s="120" t="s">
        <v>578</v>
      </c>
    </row>
    <row r="2" spans="1:20" ht="15" customHeight="1">
      <c r="A2" s="47" t="s">
        <v>241</v>
      </c>
      <c r="B2" s="48" t="s">
        <v>242</v>
      </c>
      <c r="C2" s="49" t="s">
        <v>292</v>
      </c>
      <c r="D2" s="47" t="s">
        <v>244</v>
      </c>
      <c r="E2" s="47" t="s">
        <v>245</v>
      </c>
      <c r="F2" s="47" t="s">
        <v>245</v>
      </c>
      <c r="G2" s="47" t="s">
        <v>245</v>
      </c>
      <c r="H2" s="47" t="s">
        <v>261</v>
      </c>
      <c r="I2" s="47" t="s">
        <v>261</v>
      </c>
      <c r="J2" s="47"/>
      <c r="K2" s="47"/>
      <c r="L2" s="47"/>
      <c r="M2" s="47" t="s">
        <v>246</v>
      </c>
      <c r="N2" s="47" t="s">
        <v>260</v>
      </c>
      <c r="O2" s="47" t="s">
        <v>247</v>
      </c>
      <c r="P2" s="48" t="s">
        <v>293</v>
      </c>
      <c r="Q2" s="50">
        <v>0</v>
      </c>
      <c r="R2" s="50">
        <v>0</v>
      </c>
      <c r="S2" s="50">
        <v>0</v>
      </c>
      <c r="T2" s="47" t="str">
        <f>E2&amp;F2&amp;G2</f>
        <v>010101</v>
      </c>
    </row>
    <row r="3" spans="1:20" ht="15" customHeight="1">
      <c r="A3" s="47" t="s">
        <v>241</v>
      </c>
      <c r="B3" s="48" t="s">
        <v>242</v>
      </c>
      <c r="C3" s="49" t="s">
        <v>579</v>
      </c>
      <c r="D3" s="47" t="s">
        <v>244</v>
      </c>
      <c r="E3" s="47" t="s">
        <v>245</v>
      </c>
      <c r="F3" s="47" t="s">
        <v>245</v>
      </c>
      <c r="G3" s="47" t="s">
        <v>245</v>
      </c>
      <c r="H3" s="47" t="s">
        <v>261</v>
      </c>
      <c r="I3" s="47" t="s">
        <v>334</v>
      </c>
      <c r="J3" s="47"/>
      <c r="K3" s="47"/>
      <c r="L3" s="47"/>
      <c r="M3" s="47" t="s">
        <v>246</v>
      </c>
      <c r="N3" s="47" t="s">
        <v>260</v>
      </c>
      <c r="O3" s="47" t="s">
        <v>247</v>
      </c>
      <c r="P3" s="48" t="s">
        <v>580</v>
      </c>
      <c r="Q3" s="50">
        <v>0</v>
      </c>
      <c r="R3" s="50">
        <v>0</v>
      </c>
      <c r="S3" s="50">
        <v>0</v>
      </c>
      <c r="T3" s="47" t="str">
        <f t="shared" ref="T3:T66" si="0">E3&amp;F3&amp;G3</f>
        <v>010101</v>
      </c>
    </row>
    <row r="4" spans="1:20" ht="15" customHeight="1">
      <c r="A4" s="47" t="s">
        <v>241</v>
      </c>
      <c r="B4" s="48" t="s">
        <v>242</v>
      </c>
      <c r="C4" s="49" t="s">
        <v>294</v>
      </c>
      <c r="D4" s="47" t="s">
        <v>244</v>
      </c>
      <c r="E4" s="47" t="s">
        <v>245</v>
      </c>
      <c r="F4" s="47" t="s">
        <v>245</v>
      </c>
      <c r="G4" s="47" t="s">
        <v>245</v>
      </c>
      <c r="H4" s="47" t="s">
        <v>261</v>
      </c>
      <c r="I4" s="47" t="s">
        <v>295</v>
      </c>
      <c r="J4" s="47"/>
      <c r="K4" s="47"/>
      <c r="L4" s="47"/>
      <c r="M4" s="47" t="s">
        <v>246</v>
      </c>
      <c r="N4" s="47" t="s">
        <v>260</v>
      </c>
      <c r="O4" s="47" t="s">
        <v>247</v>
      </c>
      <c r="P4" s="48" t="s">
        <v>296</v>
      </c>
      <c r="Q4" s="50">
        <v>0</v>
      </c>
      <c r="R4" s="50">
        <v>0</v>
      </c>
      <c r="S4" s="50">
        <v>0</v>
      </c>
      <c r="T4" s="47" t="str">
        <f t="shared" si="0"/>
        <v>010101</v>
      </c>
    </row>
    <row r="5" spans="1:20" ht="15" customHeight="1">
      <c r="A5" s="47" t="s">
        <v>241</v>
      </c>
      <c r="B5" s="48" t="s">
        <v>242</v>
      </c>
      <c r="C5" s="49" t="s">
        <v>297</v>
      </c>
      <c r="D5" s="47" t="s">
        <v>244</v>
      </c>
      <c r="E5" s="47" t="s">
        <v>245</v>
      </c>
      <c r="F5" s="47" t="s">
        <v>245</v>
      </c>
      <c r="G5" s="47" t="s">
        <v>245</v>
      </c>
      <c r="H5" s="47" t="s">
        <v>261</v>
      </c>
      <c r="I5" s="47" t="s">
        <v>298</v>
      </c>
      <c r="J5" s="47"/>
      <c r="K5" s="47"/>
      <c r="L5" s="47"/>
      <c r="M5" s="47" t="s">
        <v>246</v>
      </c>
      <c r="N5" s="47" t="s">
        <v>260</v>
      </c>
      <c r="O5" s="47" t="s">
        <v>247</v>
      </c>
      <c r="P5" s="48" t="s">
        <v>581</v>
      </c>
      <c r="Q5" s="50">
        <v>0</v>
      </c>
      <c r="R5" s="50">
        <v>0</v>
      </c>
      <c r="S5" s="50">
        <v>0</v>
      </c>
      <c r="T5" s="47" t="str">
        <f t="shared" si="0"/>
        <v>010101</v>
      </c>
    </row>
    <row r="6" spans="1:20" ht="15" customHeight="1">
      <c r="A6" s="47" t="s">
        <v>241</v>
      </c>
      <c r="B6" s="48" t="s">
        <v>242</v>
      </c>
      <c r="C6" s="49" t="s">
        <v>300</v>
      </c>
      <c r="D6" s="47" t="s">
        <v>244</v>
      </c>
      <c r="E6" s="47" t="s">
        <v>245</v>
      </c>
      <c r="F6" s="47" t="s">
        <v>245</v>
      </c>
      <c r="G6" s="47" t="s">
        <v>245</v>
      </c>
      <c r="H6" s="47" t="s">
        <v>261</v>
      </c>
      <c r="I6" s="47" t="s">
        <v>301</v>
      </c>
      <c r="J6" s="47"/>
      <c r="K6" s="47"/>
      <c r="L6" s="47"/>
      <c r="M6" s="47" t="s">
        <v>246</v>
      </c>
      <c r="N6" s="47" t="s">
        <v>260</v>
      </c>
      <c r="O6" s="47" t="s">
        <v>247</v>
      </c>
      <c r="P6" s="48" t="s">
        <v>302</v>
      </c>
      <c r="Q6" s="50">
        <v>0</v>
      </c>
      <c r="R6" s="50">
        <v>0</v>
      </c>
      <c r="S6" s="50">
        <v>0</v>
      </c>
      <c r="T6" s="47" t="str">
        <f t="shared" si="0"/>
        <v>010101</v>
      </c>
    </row>
    <row r="7" spans="1:20" ht="15" customHeight="1">
      <c r="A7" s="47" t="s">
        <v>241</v>
      </c>
      <c r="B7" s="48" t="s">
        <v>242</v>
      </c>
      <c r="C7" s="49" t="s">
        <v>303</v>
      </c>
      <c r="D7" s="47" t="s">
        <v>244</v>
      </c>
      <c r="E7" s="47" t="s">
        <v>245</v>
      </c>
      <c r="F7" s="47" t="s">
        <v>245</v>
      </c>
      <c r="G7" s="47" t="s">
        <v>245</v>
      </c>
      <c r="H7" s="47" t="s">
        <v>261</v>
      </c>
      <c r="I7" s="47" t="s">
        <v>304</v>
      </c>
      <c r="J7" s="47"/>
      <c r="K7" s="47"/>
      <c r="L7" s="47"/>
      <c r="M7" s="47" t="s">
        <v>246</v>
      </c>
      <c r="N7" s="47" t="s">
        <v>260</v>
      </c>
      <c r="O7" s="47" t="s">
        <v>247</v>
      </c>
      <c r="P7" s="48" t="s">
        <v>305</v>
      </c>
      <c r="Q7" s="50">
        <v>0</v>
      </c>
      <c r="R7" s="50">
        <v>0</v>
      </c>
      <c r="S7" s="50">
        <v>0</v>
      </c>
      <c r="T7" s="47" t="str">
        <f t="shared" si="0"/>
        <v>010101</v>
      </c>
    </row>
    <row r="8" spans="1:20" ht="15" customHeight="1">
      <c r="A8" s="47" t="s">
        <v>241</v>
      </c>
      <c r="B8" s="48" t="s">
        <v>242</v>
      </c>
      <c r="C8" s="49" t="s">
        <v>395</v>
      </c>
      <c r="D8" s="47" t="s">
        <v>244</v>
      </c>
      <c r="E8" s="47" t="s">
        <v>245</v>
      </c>
      <c r="F8" s="47" t="s">
        <v>245</v>
      </c>
      <c r="G8" s="47" t="s">
        <v>245</v>
      </c>
      <c r="H8" s="47" t="s">
        <v>261</v>
      </c>
      <c r="I8" s="47" t="s">
        <v>327</v>
      </c>
      <c r="J8" s="47"/>
      <c r="K8" s="47"/>
      <c r="L8" s="47"/>
      <c r="M8" s="47" t="s">
        <v>246</v>
      </c>
      <c r="N8" s="47" t="s">
        <v>260</v>
      </c>
      <c r="O8" s="47" t="s">
        <v>247</v>
      </c>
      <c r="P8" s="48" t="s">
        <v>396</v>
      </c>
      <c r="Q8" s="50">
        <v>0</v>
      </c>
      <c r="R8" s="50">
        <v>0</v>
      </c>
      <c r="S8" s="50">
        <v>0</v>
      </c>
      <c r="T8" s="47" t="str">
        <f t="shared" si="0"/>
        <v>010101</v>
      </c>
    </row>
    <row r="9" spans="1:20" ht="15" customHeight="1">
      <c r="A9" s="47" t="s">
        <v>241</v>
      </c>
      <c r="B9" s="48" t="s">
        <v>242</v>
      </c>
      <c r="C9" s="49" t="s">
        <v>306</v>
      </c>
      <c r="D9" s="47" t="s">
        <v>244</v>
      </c>
      <c r="E9" s="47" t="s">
        <v>245</v>
      </c>
      <c r="F9" s="47" t="s">
        <v>245</v>
      </c>
      <c r="G9" s="47" t="s">
        <v>245</v>
      </c>
      <c r="H9" s="47" t="s">
        <v>261</v>
      </c>
      <c r="I9" s="47" t="s">
        <v>307</v>
      </c>
      <c r="J9" s="47"/>
      <c r="K9" s="47"/>
      <c r="L9" s="47"/>
      <c r="M9" s="47" t="s">
        <v>246</v>
      </c>
      <c r="N9" s="47" t="s">
        <v>260</v>
      </c>
      <c r="O9" s="47" t="s">
        <v>247</v>
      </c>
      <c r="P9" s="48" t="s">
        <v>308</v>
      </c>
      <c r="Q9" s="50">
        <v>0</v>
      </c>
      <c r="R9" s="50">
        <v>0</v>
      </c>
      <c r="S9" s="50">
        <v>0</v>
      </c>
      <c r="T9" s="47" t="str">
        <f t="shared" si="0"/>
        <v>010101</v>
      </c>
    </row>
    <row r="10" spans="1:20" ht="15" customHeight="1">
      <c r="A10" s="47" t="s">
        <v>241</v>
      </c>
      <c r="B10" s="48" t="s">
        <v>242</v>
      </c>
      <c r="C10" s="49" t="s">
        <v>309</v>
      </c>
      <c r="D10" s="47" t="s">
        <v>244</v>
      </c>
      <c r="E10" s="47" t="s">
        <v>245</v>
      </c>
      <c r="F10" s="47" t="s">
        <v>245</v>
      </c>
      <c r="G10" s="47" t="s">
        <v>245</v>
      </c>
      <c r="H10" s="47" t="s">
        <v>261</v>
      </c>
      <c r="I10" s="47" t="s">
        <v>310</v>
      </c>
      <c r="J10" s="47"/>
      <c r="K10" s="47"/>
      <c r="L10" s="47"/>
      <c r="M10" s="47" t="s">
        <v>246</v>
      </c>
      <c r="N10" s="47" t="s">
        <v>260</v>
      </c>
      <c r="O10" s="47" t="s">
        <v>247</v>
      </c>
      <c r="P10" s="48" t="s">
        <v>311</v>
      </c>
      <c r="Q10" s="50">
        <v>0</v>
      </c>
      <c r="R10" s="50">
        <v>0</v>
      </c>
      <c r="S10" s="50">
        <v>0</v>
      </c>
      <c r="T10" s="47" t="str">
        <f t="shared" si="0"/>
        <v>010101</v>
      </c>
    </row>
    <row r="11" spans="1:20" ht="15" customHeight="1">
      <c r="A11" s="47" t="s">
        <v>241</v>
      </c>
      <c r="B11" s="48" t="s">
        <v>242</v>
      </c>
      <c r="C11" s="49" t="s">
        <v>312</v>
      </c>
      <c r="D11" s="47" t="s">
        <v>244</v>
      </c>
      <c r="E11" s="47" t="s">
        <v>245</v>
      </c>
      <c r="F11" s="47" t="s">
        <v>245</v>
      </c>
      <c r="G11" s="47" t="s">
        <v>245</v>
      </c>
      <c r="H11" s="47" t="s">
        <v>261</v>
      </c>
      <c r="I11" s="47" t="s">
        <v>258</v>
      </c>
      <c r="J11" s="47"/>
      <c r="K11" s="47"/>
      <c r="L11" s="47"/>
      <c r="M11" s="47" t="s">
        <v>246</v>
      </c>
      <c r="N11" s="47" t="s">
        <v>260</v>
      </c>
      <c r="O11" s="47" t="s">
        <v>247</v>
      </c>
      <c r="P11" s="48" t="s">
        <v>313</v>
      </c>
      <c r="Q11" s="50">
        <v>0</v>
      </c>
      <c r="R11" s="50">
        <v>0</v>
      </c>
      <c r="S11" s="50">
        <v>0</v>
      </c>
      <c r="T11" s="47" t="str">
        <f t="shared" si="0"/>
        <v>010101</v>
      </c>
    </row>
    <row r="12" spans="1:20" ht="15" customHeight="1">
      <c r="A12" s="47" t="s">
        <v>241</v>
      </c>
      <c r="B12" s="48" t="s">
        <v>242</v>
      </c>
      <c r="C12" s="49" t="s">
        <v>314</v>
      </c>
      <c r="D12" s="47" t="s">
        <v>244</v>
      </c>
      <c r="E12" s="47" t="s">
        <v>245</v>
      </c>
      <c r="F12" s="47" t="s">
        <v>245</v>
      </c>
      <c r="G12" s="47" t="s">
        <v>249</v>
      </c>
      <c r="H12" s="47" t="s">
        <v>261</v>
      </c>
      <c r="I12" s="47"/>
      <c r="J12" s="47"/>
      <c r="K12" s="47"/>
      <c r="L12" s="47"/>
      <c r="M12" s="47" t="s">
        <v>246</v>
      </c>
      <c r="N12" s="47" t="s">
        <v>260</v>
      </c>
      <c r="O12" s="47" t="s">
        <v>247</v>
      </c>
      <c r="P12" s="48" t="s">
        <v>582</v>
      </c>
      <c r="Q12" s="50">
        <v>0</v>
      </c>
      <c r="R12" s="50">
        <v>0</v>
      </c>
      <c r="S12" s="50">
        <v>0</v>
      </c>
      <c r="T12" s="47" t="str">
        <f t="shared" si="0"/>
        <v>010102</v>
      </c>
    </row>
    <row r="13" spans="1:20" ht="15" customHeight="1">
      <c r="A13" s="47" t="s">
        <v>241</v>
      </c>
      <c r="B13" s="48" t="s">
        <v>242</v>
      </c>
      <c r="C13" s="49" t="s">
        <v>316</v>
      </c>
      <c r="D13" s="47" t="s">
        <v>244</v>
      </c>
      <c r="E13" s="47" t="s">
        <v>245</v>
      </c>
      <c r="F13" s="47" t="s">
        <v>245</v>
      </c>
      <c r="G13" s="47" t="s">
        <v>249</v>
      </c>
      <c r="H13" s="47" t="s">
        <v>263</v>
      </c>
      <c r="I13" s="47"/>
      <c r="J13" s="47"/>
      <c r="K13" s="47"/>
      <c r="L13" s="47"/>
      <c r="M13" s="47" t="s">
        <v>246</v>
      </c>
      <c r="N13" s="47" t="s">
        <v>260</v>
      </c>
      <c r="O13" s="47" t="s">
        <v>247</v>
      </c>
      <c r="P13" s="48" t="s">
        <v>583</v>
      </c>
      <c r="Q13" s="50">
        <v>0</v>
      </c>
      <c r="R13" s="50">
        <v>0</v>
      </c>
      <c r="S13" s="50">
        <v>0</v>
      </c>
      <c r="T13" s="47" t="str">
        <f t="shared" si="0"/>
        <v>010102</v>
      </c>
    </row>
    <row r="14" spans="1:20" ht="15" customHeight="1">
      <c r="A14" s="47" t="s">
        <v>241</v>
      </c>
      <c r="B14" s="48" t="s">
        <v>242</v>
      </c>
      <c r="C14" s="49" t="s">
        <v>584</v>
      </c>
      <c r="D14" s="47" t="s">
        <v>244</v>
      </c>
      <c r="E14" s="47" t="s">
        <v>245</v>
      </c>
      <c r="F14" s="47" t="s">
        <v>245</v>
      </c>
      <c r="G14" s="47" t="s">
        <v>249</v>
      </c>
      <c r="H14" s="47" t="s">
        <v>334</v>
      </c>
      <c r="I14" s="47"/>
      <c r="J14" s="47"/>
      <c r="K14" s="47"/>
      <c r="L14" s="47"/>
      <c r="M14" s="47" t="s">
        <v>246</v>
      </c>
      <c r="N14" s="47" t="s">
        <v>260</v>
      </c>
      <c r="O14" s="47" t="s">
        <v>247</v>
      </c>
      <c r="P14" s="48" t="s">
        <v>585</v>
      </c>
      <c r="Q14" s="50">
        <v>0</v>
      </c>
      <c r="R14" s="50">
        <v>0</v>
      </c>
      <c r="S14" s="50">
        <v>0</v>
      </c>
      <c r="T14" s="47" t="str">
        <f t="shared" si="0"/>
        <v>010102</v>
      </c>
    </row>
    <row r="15" spans="1:20" ht="15" customHeight="1">
      <c r="A15" s="47" t="s">
        <v>241</v>
      </c>
      <c r="B15" s="48" t="s">
        <v>242</v>
      </c>
      <c r="C15" s="49" t="s">
        <v>318</v>
      </c>
      <c r="D15" s="47" t="s">
        <v>244</v>
      </c>
      <c r="E15" s="47" t="s">
        <v>245</v>
      </c>
      <c r="F15" s="47" t="s">
        <v>245</v>
      </c>
      <c r="G15" s="47" t="s">
        <v>249</v>
      </c>
      <c r="H15" s="47" t="s">
        <v>295</v>
      </c>
      <c r="I15" s="47"/>
      <c r="J15" s="47"/>
      <c r="K15" s="47"/>
      <c r="L15" s="47"/>
      <c r="M15" s="47" t="s">
        <v>246</v>
      </c>
      <c r="N15" s="47" t="s">
        <v>260</v>
      </c>
      <c r="O15" s="47" t="s">
        <v>247</v>
      </c>
      <c r="P15" s="48" t="s">
        <v>586</v>
      </c>
      <c r="Q15" s="50">
        <v>0</v>
      </c>
      <c r="R15" s="50">
        <v>0</v>
      </c>
      <c r="S15" s="50">
        <v>0</v>
      </c>
      <c r="T15" s="47" t="str">
        <f t="shared" si="0"/>
        <v>010102</v>
      </c>
    </row>
    <row r="16" spans="1:20" ht="15" customHeight="1">
      <c r="A16" s="47" t="s">
        <v>241</v>
      </c>
      <c r="B16" s="48" t="s">
        <v>242</v>
      </c>
      <c r="C16" s="49" t="s">
        <v>320</v>
      </c>
      <c r="D16" s="47" t="s">
        <v>244</v>
      </c>
      <c r="E16" s="47" t="s">
        <v>245</v>
      </c>
      <c r="F16" s="47" t="s">
        <v>245</v>
      </c>
      <c r="G16" s="47" t="s">
        <v>249</v>
      </c>
      <c r="H16" s="47" t="s">
        <v>298</v>
      </c>
      <c r="I16" s="47"/>
      <c r="J16" s="47"/>
      <c r="K16" s="47"/>
      <c r="L16" s="47"/>
      <c r="M16" s="47" t="s">
        <v>246</v>
      </c>
      <c r="N16" s="47" t="s">
        <v>260</v>
      </c>
      <c r="O16" s="47" t="s">
        <v>247</v>
      </c>
      <c r="P16" s="48" t="s">
        <v>321</v>
      </c>
      <c r="Q16" s="50">
        <v>0</v>
      </c>
      <c r="R16" s="50">
        <v>0</v>
      </c>
      <c r="S16" s="50">
        <v>0</v>
      </c>
      <c r="T16" s="47" t="str">
        <f t="shared" si="0"/>
        <v>010102</v>
      </c>
    </row>
    <row r="17" spans="1:20" ht="15" customHeight="1">
      <c r="A17" s="47" t="s">
        <v>241</v>
      </c>
      <c r="B17" s="48" t="s">
        <v>242</v>
      </c>
      <c r="C17" s="49" t="s">
        <v>322</v>
      </c>
      <c r="D17" s="47" t="s">
        <v>244</v>
      </c>
      <c r="E17" s="47" t="s">
        <v>245</v>
      </c>
      <c r="F17" s="47" t="s">
        <v>245</v>
      </c>
      <c r="G17" s="47" t="s">
        <v>249</v>
      </c>
      <c r="H17" s="47" t="s">
        <v>301</v>
      </c>
      <c r="I17" s="47"/>
      <c r="J17" s="47"/>
      <c r="K17" s="47"/>
      <c r="L17" s="47"/>
      <c r="M17" s="47" t="s">
        <v>246</v>
      </c>
      <c r="N17" s="47" t="s">
        <v>260</v>
      </c>
      <c r="O17" s="47" t="s">
        <v>247</v>
      </c>
      <c r="P17" s="48" t="s">
        <v>323</v>
      </c>
      <c r="Q17" s="50">
        <v>0</v>
      </c>
      <c r="R17" s="50">
        <v>0</v>
      </c>
      <c r="S17" s="50">
        <v>0</v>
      </c>
      <c r="T17" s="47" t="str">
        <f t="shared" si="0"/>
        <v>010102</v>
      </c>
    </row>
    <row r="18" spans="1:20" ht="15" customHeight="1">
      <c r="A18" s="47" t="s">
        <v>241</v>
      </c>
      <c r="B18" s="48" t="s">
        <v>242</v>
      </c>
      <c r="C18" s="49" t="s">
        <v>324</v>
      </c>
      <c r="D18" s="47" t="s">
        <v>244</v>
      </c>
      <c r="E18" s="47" t="s">
        <v>245</v>
      </c>
      <c r="F18" s="47" t="s">
        <v>245</v>
      </c>
      <c r="G18" s="47" t="s">
        <v>249</v>
      </c>
      <c r="H18" s="47" t="s">
        <v>304</v>
      </c>
      <c r="I18" s="47"/>
      <c r="J18" s="47"/>
      <c r="K18" s="47"/>
      <c r="L18" s="47"/>
      <c r="M18" s="47" t="s">
        <v>246</v>
      </c>
      <c r="N18" s="47" t="s">
        <v>260</v>
      </c>
      <c r="O18" s="47" t="s">
        <v>247</v>
      </c>
      <c r="P18" s="48" t="s">
        <v>325</v>
      </c>
      <c r="Q18" s="50">
        <v>0</v>
      </c>
      <c r="R18" s="50">
        <v>0</v>
      </c>
      <c r="S18" s="50">
        <v>0</v>
      </c>
      <c r="T18" s="47" t="str">
        <f t="shared" si="0"/>
        <v>010102</v>
      </c>
    </row>
    <row r="19" spans="1:20" ht="15" customHeight="1">
      <c r="A19" s="47" t="s">
        <v>241</v>
      </c>
      <c r="B19" s="48" t="s">
        <v>242</v>
      </c>
      <c r="C19" s="49" t="s">
        <v>331</v>
      </c>
      <c r="D19" s="47" t="s">
        <v>244</v>
      </c>
      <c r="E19" s="47" t="s">
        <v>245</v>
      </c>
      <c r="F19" s="47" t="s">
        <v>245</v>
      </c>
      <c r="G19" s="47" t="s">
        <v>251</v>
      </c>
      <c r="H19" s="47" t="s">
        <v>261</v>
      </c>
      <c r="I19" s="47" t="s">
        <v>261</v>
      </c>
      <c r="J19" s="47"/>
      <c r="K19" s="47"/>
      <c r="L19" s="47"/>
      <c r="M19" s="47" t="s">
        <v>246</v>
      </c>
      <c r="N19" s="47" t="s">
        <v>260</v>
      </c>
      <c r="O19" s="47" t="s">
        <v>247</v>
      </c>
      <c r="P19" s="48" t="s">
        <v>587</v>
      </c>
      <c r="Q19" s="50">
        <v>0</v>
      </c>
      <c r="R19" s="50">
        <v>0</v>
      </c>
      <c r="S19" s="50">
        <v>0</v>
      </c>
      <c r="T19" s="47" t="str">
        <f t="shared" si="0"/>
        <v>010103</v>
      </c>
    </row>
    <row r="20" spans="1:20" ht="15" customHeight="1">
      <c r="A20" s="47" t="s">
        <v>241</v>
      </c>
      <c r="B20" s="48" t="s">
        <v>242</v>
      </c>
      <c r="C20" s="49" t="s">
        <v>358</v>
      </c>
      <c r="D20" s="47" t="s">
        <v>244</v>
      </c>
      <c r="E20" s="47" t="s">
        <v>245</v>
      </c>
      <c r="F20" s="47" t="s">
        <v>245</v>
      </c>
      <c r="G20" s="47" t="s">
        <v>251</v>
      </c>
      <c r="H20" s="47" t="s">
        <v>261</v>
      </c>
      <c r="I20" s="47" t="s">
        <v>263</v>
      </c>
      <c r="J20" s="47"/>
      <c r="K20" s="47"/>
      <c r="L20" s="47"/>
      <c r="M20" s="47" t="s">
        <v>246</v>
      </c>
      <c r="N20" s="47" t="s">
        <v>260</v>
      </c>
      <c r="O20" s="47" t="s">
        <v>247</v>
      </c>
      <c r="P20" s="48" t="s">
        <v>359</v>
      </c>
      <c r="Q20" s="50">
        <v>0</v>
      </c>
      <c r="R20" s="50">
        <v>0</v>
      </c>
      <c r="S20" s="50">
        <v>0</v>
      </c>
      <c r="T20" s="47" t="str">
        <f t="shared" si="0"/>
        <v>010103</v>
      </c>
    </row>
    <row r="21" spans="1:20" ht="15" customHeight="1">
      <c r="A21" s="47" t="s">
        <v>241</v>
      </c>
      <c r="B21" s="48" t="s">
        <v>242</v>
      </c>
      <c r="C21" s="49" t="s">
        <v>333</v>
      </c>
      <c r="D21" s="47" t="s">
        <v>244</v>
      </c>
      <c r="E21" s="47" t="s">
        <v>245</v>
      </c>
      <c r="F21" s="47" t="s">
        <v>245</v>
      </c>
      <c r="G21" s="47" t="s">
        <v>251</v>
      </c>
      <c r="H21" s="47" t="s">
        <v>261</v>
      </c>
      <c r="I21" s="47" t="s">
        <v>334</v>
      </c>
      <c r="J21" s="47"/>
      <c r="K21" s="47"/>
      <c r="L21" s="47"/>
      <c r="M21" s="47" t="s">
        <v>246</v>
      </c>
      <c r="N21" s="47" t="s">
        <v>260</v>
      </c>
      <c r="O21" s="47" t="s">
        <v>247</v>
      </c>
      <c r="P21" s="48" t="s">
        <v>335</v>
      </c>
      <c r="Q21" s="50">
        <v>0</v>
      </c>
      <c r="R21" s="50">
        <v>0</v>
      </c>
      <c r="S21" s="50">
        <v>0</v>
      </c>
      <c r="T21" s="47" t="str">
        <f t="shared" si="0"/>
        <v>010103</v>
      </c>
    </row>
    <row r="22" spans="1:20" ht="15" customHeight="1">
      <c r="A22" s="47" t="s">
        <v>241</v>
      </c>
      <c r="B22" s="48" t="s">
        <v>242</v>
      </c>
      <c r="C22" s="49" t="s">
        <v>336</v>
      </c>
      <c r="D22" s="47" t="s">
        <v>244</v>
      </c>
      <c r="E22" s="47" t="s">
        <v>245</v>
      </c>
      <c r="F22" s="47" t="s">
        <v>245</v>
      </c>
      <c r="G22" s="47" t="s">
        <v>251</v>
      </c>
      <c r="H22" s="47" t="s">
        <v>263</v>
      </c>
      <c r="I22" s="47"/>
      <c r="J22" s="47"/>
      <c r="K22" s="47"/>
      <c r="L22" s="47"/>
      <c r="M22" s="47" t="s">
        <v>246</v>
      </c>
      <c r="N22" s="47" t="s">
        <v>260</v>
      </c>
      <c r="O22" s="47" t="s">
        <v>247</v>
      </c>
      <c r="P22" s="48" t="s">
        <v>337</v>
      </c>
      <c r="Q22" s="50">
        <v>0</v>
      </c>
      <c r="R22" s="50">
        <v>0</v>
      </c>
      <c r="S22" s="50">
        <v>0</v>
      </c>
      <c r="T22" s="47" t="str">
        <f t="shared" si="0"/>
        <v>010103</v>
      </c>
    </row>
    <row r="23" spans="1:20" ht="15" customHeight="1">
      <c r="A23" s="47" t="s">
        <v>241</v>
      </c>
      <c r="B23" s="48" t="s">
        <v>242</v>
      </c>
      <c r="C23" s="49" t="s">
        <v>390</v>
      </c>
      <c r="D23" s="47" t="s">
        <v>244</v>
      </c>
      <c r="E23" s="47" t="s">
        <v>245</v>
      </c>
      <c r="F23" s="47" t="s">
        <v>245</v>
      </c>
      <c r="G23" s="47" t="s">
        <v>251</v>
      </c>
      <c r="H23" s="47" t="s">
        <v>391</v>
      </c>
      <c r="I23" s="47"/>
      <c r="J23" s="47"/>
      <c r="K23" s="47"/>
      <c r="L23" s="47"/>
      <c r="M23" s="47" t="s">
        <v>246</v>
      </c>
      <c r="N23" s="47" t="s">
        <v>260</v>
      </c>
      <c r="O23" s="47" t="s">
        <v>247</v>
      </c>
      <c r="P23" s="48" t="s">
        <v>392</v>
      </c>
      <c r="Q23" s="50">
        <v>0</v>
      </c>
      <c r="R23" s="50">
        <v>0</v>
      </c>
      <c r="S23" s="50">
        <v>0</v>
      </c>
      <c r="T23" s="47" t="str">
        <f t="shared" si="0"/>
        <v>010103</v>
      </c>
    </row>
    <row r="24" spans="1:20" ht="15" customHeight="1">
      <c r="A24" s="47" t="s">
        <v>241</v>
      </c>
      <c r="B24" s="48" t="s">
        <v>242</v>
      </c>
      <c r="C24" s="49" t="s">
        <v>588</v>
      </c>
      <c r="D24" s="47" t="s">
        <v>244</v>
      </c>
      <c r="E24" s="47" t="s">
        <v>245</v>
      </c>
      <c r="F24" s="47" t="s">
        <v>245</v>
      </c>
      <c r="G24" s="47" t="s">
        <v>251</v>
      </c>
      <c r="H24" s="47" t="s">
        <v>589</v>
      </c>
      <c r="I24" s="47"/>
      <c r="J24" s="47"/>
      <c r="K24" s="47"/>
      <c r="L24" s="47"/>
      <c r="M24" s="47" t="s">
        <v>246</v>
      </c>
      <c r="N24" s="47" t="s">
        <v>260</v>
      </c>
      <c r="O24" s="47" t="s">
        <v>247</v>
      </c>
      <c r="P24" s="48" t="s">
        <v>590</v>
      </c>
      <c r="Q24" s="50">
        <v>0</v>
      </c>
      <c r="R24" s="50">
        <v>0</v>
      </c>
      <c r="S24" s="50">
        <v>0</v>
      </c>
      <c r="T24" s="47" t="str">
        <f t="shared" si="0"/>
        <v>010103</v>
      </c>
    </row>
    <row r="25" spans="1:20" ht="15" customHeight="1">
      <c r="A25" s="47" t="s">
        <v>241</v>
      </c>
      <c r="B25" s="48" t="s">
        <v>242</v>
      </c>
      <c r="C25" s="49" t="s">
        <v>591</v>
      </c>
      <c r="D25" s="47" t="s">
        <v>244</v>
      </c>
      <c r="E25" s="47" t="s">
        <v>249</v>
      </c>
      <c r="F25" s="47" t="s">
        <v>249</v>
      </c>
      <c r="G25" s="47" t="s">
        <v>245</v>
      </c>
      <c r="H25" s="47" t="s">
        <v>263</v>
      </c>
      <c r="I25" s="47" t="s">
        <v>304</v>
      </c>
      <c r="J25" s="47"/>
      <c r="K25" s="47"/>
      <c r="L25" s="47"/>
      <c r="M25" s="47" t="s">
        <v>246</v>
      </c>
      <c r="N25" s="47" t="s">
        <v>260</v>
      </c>
      <c r="O25" s="47" t="s">
        <v>247</v>
      </c>
      <c r="P25" s="48" t="s">
        <v>592</v>
      </c>
      <c r="Q25" s="50">
        <v>0</v>
      </c>
      <c r="R25" s="50">
        <v>0</v>
      </c>
      <c r="S25" s="50">
        <v>0</v>
      </c>
      <c r="T25" s="47" t="str">
        <f t="shared" si="0"/>
        <v>020201</v>
      </c>
    </row>
    <row r="26" spans="1:20" ht="15" customHeight="1">
      <c r="A26" s="47" t="s">
        <v>241</v>
      </c>
      <c r="B26" s="48" t="s">
        <v>242</v>
      </c>
      <c r="C26" s="49" t="s">
        <v>593</v>
      </c>
      <c r="D26" s="47" t="s">
        <v>244</v>
      </c>
      <c r="E26" s="47" t="s">
        <v>249</v>
      </c>
      <c r="F26" s="47" t="s">
        <v>249</v>
      </c>
      <c r="G26" s="47" t="s">
        <v>245</v>
      </c>
      <c r="H26" s="47" t="s">
        <v>263</v>
      </c>
      <c r="I26" s="47" t="s">
        <v>327</v>
      </c>
      <c r="J26" s="47"/>
      <c r="K26" s="47"/>
      <c r="L26" s="47"/>
      <c r="M26" s="47" t="s">
        <v>246</v>
      </c>
      <c r="N26" s="47" t="s">
        <v>260</v>
      </c>
      <c r="O26" s="47" t="s">
        <v>247</v>
      </c>
      <c r="P26" s="48" t="s">
        <v>594</v>
      </c>
      <c r="Q26" s="50">
        <v>222464447.78999999</v>
      </c>
      <c r="R26" s="50">
        <v>0</v>
      </c>
      <c r="S26" s="50">
        <v>0</v>
      </c>
      <c r="T26" s="47" t="str">
        <f t="shared" si="0"/>
        <v>020201</v>
      </c>
    </row>
    <row r="27" spans="1:20" ht="15" customHeight="1">
      <c r="A27" s="47" t="s">
        <v>241</v>
      </c>
      <c r="B27" s="48" t="s">
        <v>242</v>
      </c>
      <c r="C27" s="49" t="s">
        <v>593</v>
      </c>
      <c r="D27" s="47" t="s">
        <v>244</v>
      </c>
      <c r="E27" s="47" t="s">
        <v>249</v>
      </c>
      <c r="F27" s="47" t="s">
        <v>249</v>
      </c>
      <c r="G27" s="47" t="s">
        <v>245</v>
      </c>
      <c r="H27" s="47" t="s">
        <v>263</v>
      </c>
      <c r="I27" s="47" t="s">
        <v>327</v>
      </c>
      <c r="J27" s="47"/>
      <c r="K27" s="47"/>
      <c r="L27" s="47"/>
      <c r="M27" s="47" t="s">
        <v>253</v>
      </c>
      <c r="N27" s="47" t="s">
        <v>68</v>
      </c>
      <c r="O27" s="47" t="s">
        <v>247</v>
      </c>
      <c r="P27" s="48" t="s">
        <v>594</v>
      </c>
      <c r="Q27" s="50">
        <v>86786654.040000007</v>
      </c>
      <c r="R27" s="50">
        <v>0</v>
      </c>
      <c r="S27" s="50">
        <v>0</v>
      </c>
      <c r="T27" s="47" t="str">
        <f t="shared" si="0"/>
        <v>020201</v>
      </c>
    </row>
    <row r="28" spans="1:20" ht="15" customHeight="1">
      <c r="A28" s="47" t="s">
        <v>241</v>
      </c>
      <c r="B28" s="48" t="s">
        <v>242</v>
      </c>
      <c r="C28" s="49" t="s">
        <v>595</v>
      </c>
      <c r="D28" s="47" t="s">
        <v>244</v>
      </c>
      <c r="E28" s="47" t="s">
        <v>249</v>
      </c>
      <c r="F28" s="47" t="s">
        <v>249</v>
      </c>
      <c r="G28" s="47" t="s">
        <v>245</v>
      </c>
      <c r="H28" s="47" t="s">
        <v>334</v>
      </c>
      <c r="I28" s="47" t="s">
        <v>263</v>
      </c>
      <c r="J28" s="47"/>
      <c r="K28" s="47"/>
      <c r="L28" s="47"/>
      <c r="M28" s="47" t="s">
        <v>246</v>
      </c>
      <c r="N28" s="47" t="s">
        <v>260</v>
      </c>
      <c r="O28" s="47" t="s">
        <v>247</v>
      </c>
      <c r="P28" s="48" t="s">
        <v>596</v>
      </c>
      <c r="Q28" s="50">
        <v>0</v>
      </c>
      <c r="R28" s="50">
        <v>0</v>
      </c>
      <c r="S28" s="50">
        <v>0</v>
      </c>
      <c r="T28" s="47" t="str">
        <f t="shared" si="0"/>
        <v>020201</v>
      </c>
    </row>
    <row r="29" spans="1:20" ht="15" customHeight="1">
      <c r="A29" s="47" t="s">
        <v>241</v>
      </c>
      <c r="B29" s="48" t="s">
        <v>242</v>
      </c>
      <c r="C29" s="49" t="s">
        <v>595</v>
      </c>
      <c r="D29" s="47" t="s">
        <v>244</v>
      </c>
      <c r="E29" s="47" t="s">
        <v>249</v>
      </c>
      <c r="F29" s="47" t="s">
        <v>249</v>
      </c>
      <c r="G29" s="47" t="s">
        <v>245</v>
      </c>
      <c r="H29" s="47" t="s">
        <v>334</v>
      </c>
      <c r="I29" s="47" t="s">
        <v>263</v>
      </c>
      <c r="J29" s="47"/>
      <c r="K29" s="47"/>
      <c r="L29" s="47"/>
      <c r="M29" s="47" t="s">
        <v>253</v>
      </c>
      <c r="N29" s="47" t="s">
        <v>68</v>
      </c>
      <c r="O29" s="47" t="s">
        <v>247</v>
      </c>
      <c r="P29" s="48" t="s">
        <v>596</v>
      </c>
      <c r="Q29" s="50">
        <v>0</v>
      </c>
      <c r="R29" s="50">
        <v>0</v>
      </c>
      <c r="S29" s="50">
        <v>0</v>
      </c>
      <c r="T29" s="47" t="str">
        <f t="shared" si="0"/>
        <v>020201</v>
      </c>
    </row>
    <row r="30" spans="1:20" ht="15" customHeight="1">
      <c r="A30" s="47" t="s">
        <v>241</v>
      </c>
      <c r="B30" s="48" t="s">
        <v>242</v>
      </c>
      <c r="C30" s="49" t="s">
        <v>370</v>
      </c>
      <c r="D30" s="47" t="s">
        <v>244</v>
      </c>
      <c r="E30" s="47" t="s">
        <v>249</v>
      </c>
      <c r="F30" s="47" t="s">
        <v>249</v>
      </c>
      <c r="G30" s="47" t="s">
        <v>245</v>
      </c>
      <c r="H30" s="47" t="s">
        <v>334</v>
      </c>
      <c r="I30" s="47" t="s">
        <v>334</v>
      </c>
      <c r="J30" s="47"/>
      <c r="K30" s="47"/>
      <c r="L30" s="47"/>
      <c r="M30" s="47" t="s">
        <v>246</v>
      </c>
      <c r="N30" s="47" t="s">
        <v>260</v>
      </c>
      <c r="O30" s="47" t="s">
        <v>247</v>
      </c>
      <c r="P30" s="48" t="s">
        <v>371</v>
      </c>
      <c r="Q30" s="50">
        <v>0</v>
      </c>
      <c r="R30" s="50">
        <v>0</v>
      </c>
      <c r="S30" s="50">
        <v>0</v>
      </c>
      <c r="T30" s="47" t="str">
        <f t="shared" si="0"/>
        <v>020201</v>
      </c>
    </row>
    <row r="31" spans="1:20" ht="15" customHeight="1">
      <c r="A31" s="47" t="s">
        <v>241</v>
      </c>
      <c r="B31" s="48" t="s">
        <v>242</v>
      </c>
      <c r="C31" s="49" t="s">
        <v>370</v>
      </c>
      <c r="D31" s="47" t="s">
        <v>244</v>
      </c>
      <c r="E31" s="47" t="s">
        <v>249</v>
      </c>
      <c r="F31" s="47" t="s">
        <v>249</v>
      </c>
      <c r="G31" s="47" t="s">
        <v>245</v>
      </c>
      <c r="H31" s="47" t="s">
        <v>334</v>
      </c>
      <c r="I31" s="47" t="s">
        <v>334</v>
      </c>
      <c r="J31" s="47"/>
      <c r="K31" s="47"/>
      <c r="L31" s="47"/>
      <c r="M31" s="47" t="s">
        <v>253</v>
      </c>
      <c r="N31" s="47" t="s">
        <v>68</v>
      </c>
      <c r="O31" s="47" t="s">
        <v>247</v>
      </c>
      <c r="P31" s="48" t="s">
        <v>371</v>
      </c>
      <c r="Q31" s="50">
        <v>0</v>
      </c>
      <c r="R31" s="50">
        <v>0</v>
      </c>
      <c r="S31" s="50">
        <v>0</v>
      </c>
      <c r="T31" s="47" t="str">
        <f t="shared" si="0"/>
        <v>020201</v>
      </c>
    </row>
    <row r="32" spans="1:20" ht="15" customHeight="1">
      <c r="A32" s="47" t="s">
        <v>241</v>
      </c>
      <c r="B32" s="48" t="s">
        <v>242</v>
      </c>
      <c r="C32" s="49" t="s">
        <v>597</v>
      </c>
      <c r="D32" s="47" t="s">
        <v>244</v>
      </c>
      <c r="E32" s="47" t="s">
        <v>249</v>
      </c>
      <c r="F32" s="47" t="s">
        <v>249</v>
      </c>
      <c r="G32" s="47" t="s">
        <v>245</v>
      </c>
      <c r="H32" s="47" t="s">
        <v>334</v>
      </c>
      <c r="I32" s="47" t="s">
        <v>298</v>
      </c>
      <c r="J32" s="47"/>
      <c r="K32" s="47"/>
      <c r="L32" s="47"/>
      <c r="M32" s="47" t="s">
        <v>246</v>
      </c>
      <c r="N32" s="47" t="s">
        <v>260</v>
      </c>
      <c r="O32" s="47" t="s">
        <v>247</v>
      </c>
      <c r="P32" s="48" t="s">
        <v>598</v>
      </c>
      <c r="Q32" s="50">
        <v>7670045</v>
      </c>
      <c r="R32" s="50">
        <v>7670045</v>
      </c>
      <c r="S32" s="50">
        <v>7670045</v>
      </c>
      <c r="T32" s="47" t="str">
        <f t="shared" si="0"/>
        <v>020201</v>
      </c>
    </row>
    <row r="33" spans="1:20" ht="15" customHeight="1">
      <c r="A33" s="47" t="s">
        <v>241</v>
      </c>
      <c r="B33" s="48" t="s">
        <v>242</v>
      </c>
      <c r="C33" s="49" t="s">
        <v>599</v>
      </c>
      <c r="D33" s="47" t="s">
        <v>244</v>
      </c>
      <c r="E33" s="47" t="s">
        <v>249</v>
      </c>
      <c r="F33" s="47" t="s">
        <v>249</v>
      </c>
      <c r="G33" s="47" t="s">
        <v>245</v>
      </c>
      <c r="H33" s="47" t="s">
        <v>334</v>
      </c>
      <c r="I33" s="47" t="s">
        <v>301</v>
      </c>
      <c r="J33" s="47"/>
      <c r="K33" s="47"/>
      <c r="L33" s="47"/>
      <c r="M33" s="47" t="s">
        <v>246</v>
      </c>
      <c r="N33" s="47" t="s">
        <v>260</v>
      </c>
      <c r="O33" s="47" t="s">
        <v>247</v>
      </c>
      <c r="P33" s="48" t="s">
        <v>600</v>
      </c>
      <c r="Q33" s="50">
        <v>7670045</v>
      </c>
      <c r="R33" s="50">
        <v>7670045</v>
      </c>
      <c r="S33" s="50">
        <v>7670045</v>
      </c>
      <c r="T33" s="47" t="str">
        <f t="shared" si="0"/>
        <v>020201</v>
      </c>
    </row>
    <row r="34" spans="1:20" ht="15" customHeight="1">
      <c r="A34" s="47" t="s">
        <v>241</v>
      </c>
      <c r="B34" s="48" t="s">
        <v>242</v>
      </c>
      <c r="C34" s="49" t="s">
        <v>601</v>
      </c>
      <c r="D34" s="47" t="s">
        <v>244</v>
      </c>
      <c r="E34" s="47" t="s">
        <v>249</v>
      </c>
      <c r="F34" s="47" t="s">
        <v>249</v>
      </c>
      <c r="G34" s="47" t="s">
        <v>245</v>
      </c>
      <c r="H34" s="47" t="s">
        <v>295</v>
      </c>
      <c r="I34" s="47" t="s">
        <v>298</v>
      </c>
      <c r="J34" s="47"/>
      <c r="K34" s="47"/>
      <c r="L34" s="47"/>
      <c r="M34" s="47" t="s">
        <v>246</v>
      </c>
      <c r="N34" s="47" t="s">
        <v>260</v>
      </c>
      <c r="O34" s="47" t="s">
        <v>247</v>
      </c>
      <c r="P34" s="48" t="s">
        <v>602</v>
      </c>
      <c r="Q34" s="50">
        <v>0</v>
      </c>
      <c r="R34" s="50">
        <v>0</v>
      </c>
      <c r="S34" s="50">
        <v>0</v>
      </c>
      <c r="T34" s="47" t="str">
        <f t="shared" si="0"/>
        <v>020201</v>
      </c>
    </row>
    <row r="35" spans="1:20" ht="15" customHeight="1">
      <c r="A35" s="47" t="s">
        <v>241</v>
      </c>
      <c r="B35" s="48" t="s">
        <v>242</v>
      </c>
      <c r="C35" s="49" t="s">
        <v>601</v>
      </c>
      <c r="D35" s="47" t="s">
        <v>244</v>
      </c>
      <c r="E35" s="47" t="s">
        <v>249</v>
      </c>
      <c r="F35" s="47" t="s">
        <v>249</v>
      </c>
      <c r="G35" s="47" t="s">
        <v>245</v>
      </c>
      <c r="H35" s="47" t="s">
        <v>295</v>
      </c>
      <c r="I35" s="47" t="s">
        <v>298</v>
      </c>
      <c r="J35" s="47"/>
      <c r="K35" s="47"/>
      <c r="L35" s="47"/>
      <c r="M35" s="47" t="s">
        <v>253</v>
      </c>
      <c r="N35" s="47" t="s">
        <v>68</v>
      </c>
      <c r="O35" s="47" t="s">
        <v>247</v>
      </c>
      <c r="P35" s="48" t="s">
        <v>602</v>
      </c>
      <c r="Q35" s="50">
        <v>109519479</v>
      </c>
      <c r="R35" s="50">
        <v>0</v>
      </c>
      <c r="S35" s="50">
        <v>0</v>
      </c>
      <c r="T35" s="47" t="str">
        <f t="shared" si="0"/>
        <v>020201</v>
      </c>
    </row>
    <row r="36" spans="1:20" ht="15" customHeight="1">
      <c r="A36" s="47" t="s">
        <v>241</v>
      </c>
      <c r="B36" s="48" t="s">
        <v>242</v>
      </c>
      <c r="C36" s="49" t="s">
        <v>603</v>
      </c>
      <c r="D36" s="47" t="s">
        <v>244</v>
      </c>
      <c r="E36" s="47" t="s">
        <v>249</v>
      </c>
      <c r="F36" s="47" t="s">
        <v>249</v>
      </c>
      <c r="G36" s="47" t="s">
        <v>245</v>
      </c>
      <c r="H36" s="47" t="s">
        <v>295</v>
      </c>
      <c r="I36" s="47" t="s">
        <v>304</v>
      </c>
      <c r="J36" s="47"/>
      <c r="K36" s="47"/>
      <c r="L36" s="47"/>
      <c r="M36" s="47" t="s">
        <v>246</v>
      </c>
      <c r="N36" s="47" t="s">
        <v>260</v>
      </c>
      <c r="O36" s="47" t="s">
        <v>247</v>
      </c>
      <c r="P36" s="48" t="s">
        <v>604</v>
      </c>
      <c r="Q36" s="50">
        <v>0</v>
      </c>
      <c r="R36" s="50">
        <v>0</v>
      </c>
      <c r="S36" s="50">
        <v>0</v>
      </c>
      <c r="T36" s="47" t="str">
        <f t="shared" si="0"/>
        <v>020201</v>
      </c>
    </row>
    <row r="37" spans="1:20" ht="15" customHeight="1">
      <c r="A37" s="47" t="s">
        <v>241</v>
      </c>
      <c r="B37" s="48" t="s">
        <v>242</v>
      </c>
      <c r="C37" s="49" t="s">
        <v>605</v>
      </c>
      <c r="D37" s="47" t="s">
        <v>244</v>
      </c>
      <c r="E37" s="47" t="s">
        <v>249</v>
      </c>
      <c r="F37" s="47" t="s">
        <v>249</v>
      </c>
      <c r="G37" s="47" t="s">
        <v>249</v>
      </c>
      <c r="H37" s="47" t="s">
        <v>298</v>
      </c>
      <c r="I37" s="47" t="s">
        <v>295</v>
      </c>
      <c r="J37" s="47"/>
      <c r="K37" s="47"/>
      <c r="L37" s="47"/>
      <c r="M37" s="47" t="s">
        <v>246</v>
      </c>
      <c r="N37" s="47" t="s">
        <v>260</v>
      </c>
      <c r="O37" s="47" t="s">
        <v>247</v>
      </c>
      <c r="P37" s="48" t="s">
        <v>606</v>
      </c>
      <c r="Q37" s="50">
        <v>0</v>
      </c>
      <c r="R37" s="50">
        <v>0</v>
      </c>
      <c r="S37" s="50">
        <v>0</v>
      </c>
      <c r="T37" s="47" t="str">
        <f t="shared" si="0"/>
        <v>020202</v>
      </c>
    </row>
    <row r="38" spans="1:20" ht="15" customHeight="1">
      <c r="A38" s="47" t="s">
        <v>241</v>
      </c>
      <c r="B38" s="48" t="s">
        <v>242</v>
      </c>
      <c r="C38" s="49" t="s">
        <v>607</v>
      </c>
      <c r="D38" s="47" t="s">
        <v>244</v>
      </c>
      <c r="E38" s="47" t="s">
        <v>249</v>
      </c>
      <c r="F38" s="47" t="s">
        <v>249</v>
      </c>
      <c r="G38" s="47" t="s">
        <v>249</v>
      </c>
      <c r="H38" s="47" t="s">
        <v>301</v>
      </c>
      <c r="I38" s="47" t="s">
        <v>334</v>
      </c>
      <c r="J38" s="47"/>
      <c r="K38" s="47"/>
      <c r="L38" s="47"/>
      <c r="M38" s="47" t="s">
        <v>246</v>
      </c>
      <c r="N38" s="47" t="s">
        <v>260</v>
      </c>
      <c r="O38" s="47" t="s">
        <v>247</v>
      </c>
      <c r="P38" s="48" t="s">
        <v>608</v>
      </c>
      <c r="Q38" s="50">
        <v>0</v>
      </c>
      <c r="R38" s="50">
        <v>0</v>
      </c>
      <c r="S38" s="50">
        <v>0</v>
      </c>
      <c r="T38" s="47" t="str">
        <f t="shared" si="0"/>
        <v>020202</v>
      </c>
    </row>
    <row r="39" spans="1:20" ht="15" customHeight="1">
      <c r="A39" s="47" t="s">
        <v>241</v>
      </c>
      <c r="B39" s="48" t="s">
        <v>242</v>
      </c>
      <c r="C39" s="49" t="s">
        <v>607</v>
      </c>
      <c r="D39" s="47" t="s">
        <v>244</v>
      </c>
      <c r="E39" s="47" t="s">
        <v>249</v>
      </c>
      <c r="F39" s="47" t="s">
        <v>249</v>
      </c>
      <c r="G39" s="47" t="s">
        <v>249</v>
      </c>
      <c r="H39" s="47" t="s">
        <v>301</v>
      </c>
      <c r="I39" s="47" t="s">
        <v>334</v>
      </c>
      <c r="J39" s="47"/>
      <c r="K39" s="47"/>
      <c r="L39" s="47"/>
      <c r="M39" s="47" t="s">
        <v>253</v>
      </c>
      <c r="N39" s="47" t="s">
        <v>68</v>
      </c>
      <c r="O39" s="47" t="s">
        <v>247</v>
      </c>
      <c r="P39" s="48" t="s">
        <v>608</v>
      </c>
      <c r="Q39" s="50">
        <v>9333159.9000000004</v>
      </c>
      <c r="R39" s="50">
        <v>8205211.1699999999</v>
      </c>
      <c r="S39" s="50">
        <v>0</v>
      </c>
      <c r="T39" s="47" t="str">
        <f t="shared" si="0"/>
        <v>020202</v>
      </c>
    </row>
    <row r="40" spans="1:20" ht="15" customHeight="1">
      <c r="A40" s="47" t="s">
        <v>241</v>
      </c>
      <c r="B40" s="48" t="s">
        <v>242</v>
      </c>
      <c r="C40" s="49" t="s">
        <v>338</v>
      </c>
      <c r="D40" s="47" t="s">
        <v>244</v>
      </c>
      <c r="E40" s="47" t="s">
        <v>249</v>
      </c>
      <c r="F40" s="47" t="s">
        <v>249</v>
      </c>
      <c r="G40" s="47" t="s">
        <v>249</v>
      </c>
      <c r="H40" s="47" t="s">
        <v>301</v>
      </c>
      <c r="I40" s="47" t="s">
        <v>295</v>
      </c>
      <c r="J40" s="47"/>
      <c r="K40" s="47"/>
      <c r="L40" s="47"/>
      <c r="M40" s="47" t="s">
        <v>246</v>
      </c>
      <c r="N40" s="47" t="s">
        <v>260</v>
      </c>
      <c r="O40" s="47" t="s">
        <v>247</v>
      </c>
      <c r="P40" s="48" t="s">
        <v>339</v>
      </c>
      <c r="Q40" s="50">
        <v>0</v>
      </c>
      <c r="R40" s="50">
        <v>0</v>
      </c>
      <c r="S40" s="50">
        <v>0</v>
      </c>
      <c r="T40" s="47" t="str">
        <f t="shared" si="0"/>
        <v>020202</v>
      </c>
    </row>
    <row r="41" spans="1:20" ht="15" customHeight="1">
      <c r="A41" s="47" t="s">
        <v>241</v>
      </c>
      <c r="B41" s="48" t="s">
        <v>242</v>
      </c>
      <c r="C41" s="49" t="s">
        <v>338</v>
      </c>
      <c r="D41" s="47" t="s">
        <v>244</v>
      </c>
      <c r="E41" s="47" t="s">
        <v>249</v>
      </c>
      <c r="F41" s="47" t="s">
        <v>249</v>
      </c>
      <c r="G41" s="47" t="s">
        <v>249</v>
      </c>
      <c r="H41" s="47" t="s">
        <v>301</v>
      </c>
      <c r="I41" s="47" t="s">
        <v>295</v>
      </c>
      <c r="J41" s="47"/>
      <c r="K41" s="47"/>
      <c r="L41" s="47"/>
      <c r="M41" s="47" t="s">
        <v>253</v>
      </c>
      <c r="N41" s="47" t="s">
        <v>68</v>
      </c>
      <c r="O41" s="47" t="s">
        <v>247</v>
      </c>
      <c r="P41" s="48" t="s">
        <v>339</v>
      </c>
      <c r="Q41" s="50">
        <v>0</v>
      </c>
      <c r="R41" s="50">
        <v>0</v>
      </c>
      <c r="S41" s="50">
        <v>0</v>
      </c>
      <c r="T41" s="47" t="str">
        <f t="shared" si="0"/>
        <v>020202</v>
      </c>
    </row>
    <row r="42" spans="1:20" ht="15" customHeight="1">
      <c r="A42" s="47" t="s">
        <v>241</v>
      </c>
      <c r="B42" s="48" t="s">
        <v>242</v>
      </c>
      <c r="C42" s="49" t="s">
        <v>609</v>
      </c>
      <c r="D42" s="47" t="s">
        <v>244</v>
      </c>
      <c r="E42" s="47" t="s">
        <v>249</v>
      </c>
      <c r="F42" s="47" t="s">
        <v>249</v>
      </c>
      <c r="G42" s="47" t="s">
        <v>249</v>
      </c>
      <c r="H42" s="47" t="s">
        <v>301</v>
      </c>
      <c r="I42" s="47" t="s">
        <v>298</v>
      </c>
      <c r="J42" s="47"/>
      <c r="K42" s="47"/>
      <c r="L42" s="47"/>
      <c r="M42" s="47" t="s">
        <v>246</v>
      </c>
      <c r="N42" s="47" t="s">
        <v>260</v>
      </c>
      <c r="O42" s="47" t="s">
        <v>247</v>
      </c>
      <c r="P42" s="48" t="s">
        <v>610</v>
      </c>
      <c r="Q42" s="50">
        <v>0</v>
      </c>
      <c r="R42" s="50">
        <v>0</v>
      </c>
      <c r="S42" s="50">
        <v>0</v>
      </c>
      <c r="T42" s="47" t="str">
        <f t="shared" si="0"/>
        <v>020202</v>
      </c>
    </row>
    <row r="43" spans="1:20" ht="15" customHeight="1">
      <c r="A43" s="47" t="s">
        <v>241</v>
      </c>
      <c r="B43" s="48" t="s">
        <v>242</v>
      </c>
      <c r="C43" s="49" t="s">
        <v>611</v>
      </c>
      <c r="D43" s="47" t="s">
        <v>244</v>
      </c>
      <c r="E43" s="47" t="s">
        <v>249</v>
      </c>
      <c r="F43" s="47" t="s">
        <v>249</v>
      </c>
      <c r="G43" s="47" t="s">
        <v>249</v>
      </c>
      <c r="H43" s="47" t="s">
        <v>301</v>
      </c>
      <c r="I43" s="47" t="s">
        <v>327</v>
      </c>
      <c r="J43" s="47"/>
      <c r="K43" s="47"/>
      <c r="L43" s="47"/>
      <c r="M43" s="47" t="s">
        <v>253</v>
      </c>
      <c r="N43" s="47" t="s">
        <v>68</v>
      </c>
      <c r="O43" s="47" t="s">
        <v>247</v>
      </c>
      <c r="P43" s="48" t="s">
        <v>612</v>
      </c>
      <c r="Q43" s="50">
        <v>28068938</v>
      </c>
      <c r="R43" s="50">
        <v>0</v>
      </c>
      <c r="S43" s="50">
        <v>0</v>
      </c>
      <c r="T43" s="47" t="str">
        <f t="shared" si="0"/>
        <v>020202</v>
      </c>
    </row>
    <row r="44" spans="1:20" ht="15" customHeight="1">
      <c r="A44" s="47" t="s">
        <v>241</v>
      </c>
      <c r="B44" s="48" t="s">
        <v>242</v>
      </c>
      <c r="C44" s="49" t="s">
        <v>340</v>
      </c>
      <c r="D44" s="47" t="s">
        <v>244</v>
      </c>
      <c r="E44" s="47" t="s">
        <v>249</v>
      </c>
      <c r="F44" s="47" t="s">
        <v>249</v>
      </c>
      <c r="G44" s="47" t="s">
        <v>249</v>
      </c>
      <c r="H44" s="47" t="s">
        <v>301</v>
      </c>
      <c r="I44" s="47" t="s">
        <v>307</v>
      </c>
      <c r="J44" s="47"/>
      <c r="K44" s="47"/>
      <c r="L44" s="47"/>
      <c r="M44" s="47" t="s">
        <v>246</v>
      </c>
      <c r="N44" s="47" t="s">
        <v>260</v>
      </c>
      <c r="O44" s="47" t="s">
        <v>247</v>
      </c>
      <c r="P44" s="48" t="s">
        <v>341</v>
      </c>
      <c r="Q44" s="50">
        <v>0</v>
      </c>
      <c r="R44" s="50">
        <v>0</v>
      </c>
      <c r="S44" s="50">
        <v>0</v>
      </c>
      <c r="T44" s="47" t="str">
        <f t="shared" si="0"/>
        <v>020202</v>
      </c>
    </row>
    <row r="45" spans="1:20" ht="15" customHeight="1">
      <c r="A45" s="47" t="s">
        <v>241</v>
      </c>
      <c r="B45" s="48" t="s">
        <v>242</v>
      </c>
      <c r="C45" s="49" t="s">
        <v>382</v>
      </c>
      <c r="D45" s="47" t="s">
        <v>244</v>
      </c>
      <c r="E45" s="47" t="s">
        <v>249</v>
      </c>
      <c r="F45" s="47" t="s">
        <v>249</v>
      </c>
      <c r="G45" s="47" t="s">
        <v>249</v>
      </c>
      <c r="H45" s="47" t="s">
        <v>304</v>
      </c>
      <c r="I45" s="47" t="s">
        <v>261</v>
      </c>
      <c r="J45" s="47"/>
      <c r="K45" s="47"/>
      <c r="L45" s="47"/>
      <c r="M45" s="47" t="s">
        <v>246</v>
      </c>
      <c r="N45" s="47" t="s">
        <v>260</v>
      </c>
      <c r="O45" s="47" t="s">
        <v>247</v>
      </c>
      <c r="P45" s="48" t="s">
        <v>383</v>
      </c>
      <c r="Q45" s="50">
        <v>31873625</v>
      </c>
      <c r="R45" s="50">
        <v>31873625</v>
      </c>
      <c r="S45" s="50">
        <v>31873625</v>
      </c>
      <c r="T45" s="47" t="str">
        <f t="shared" si="0"/>
        <v>020202</v>
      </c>
    </row>
    <row r="46" spans="1:20" ht="15" customHeight="1">
      <c r="A46" s="47" t="s">
        <v>241</v>
      </c>
      <c r="B46" s="48" t="s">
        <v>242</v>
      </c>
      <c r="C46" s="49" t="s">
        <v>382</v>
      </c>
      <c r="D46" s="47" t="s">
        <v>244</v>
      </c>
      <c r="E46" s="47" t="s">
        <v>249</v>
      </c>
      <c r="F46" s="47" t="s">
        <v>249</v>
      </c>
      <c r="G46" s="47" t="s">
        <v>249</v>
      </c>
      <c r="H46" s="47" t="s">
        <v>304</v>
      </c>
      <c r="I46" s="47" t="s">
        <v>261</v>
      </c>
      <c r="J46" s="47"/>
      <c r="K46" s="47"/>
      <c r="L46" s="47"/>
      <c r="M46" s="47" t="s">
        <v>253</v>
      </c>
      <c r="N46" s="47" t="s">
        <v>68</v>
      </c>
      <c r="O46" s="47" t="s">
        <v>247</v>
      </c>
      <c r="P46" s="48" t="s">
        <v>383</v>
      </c>
      <c r="Q46" s="50">
        <v>2873903</v>
      </c>
      <c r="R46" s="50">
        <v>2873903</v>
      </c>
      <c r="S46" s="50">
        <v>0</v>
      </c>
      <c r="T46" s="47" t="str">
        <f t="shared" si="0"/>
        <v>020202</v>
      </c>
    </row>
    <row r="47" spans="1:20" ht="15" customHeight="1">
      <c r="A47" s="47" t="s">
        <v>241</v>
      </c>
      <c r="B47" s="48" t="s">
        <v>242</v>
      </c>
      <c r="C47" s="49" t="s">
        <v>360</v>
      </c>
      <c r="D47" s="47" t="s">
        <v>244</v>
      </c>
      <c r="E47" s="47" t="s">
        <v>249</v>
      </c>
      <c r="F47" s="47" t="s">
        <v>249</v>
      </c>
      <c r="G47" s="47" t="s">
        <v>249</v>
      </c>
      <c r="H47" s="47" t="s">
        <v>304</v>
      </c>
      <c r="I47" s="47" t="s">
        <v>263</v>
      </c>
      <c r="J47" s="47"/>
      <c r="K47" s="47"/>
      <c r="L47" s="47"/>
      <c r="M47" s="47" t="s">
        <v>246</v>
      </c>
      <c r="N47" s="47" t="s">
        <v>260</v>
      </c>
      <c r="O47" s="47" t="s">
        <v>247</v>
      </c>
      <c r="P47" s="48" t="s">
        <v>361</v>
      </c>
      <c r="Q47" s="50">
        <v>22985051</v>
      </c>
      <c r="R47" s="50">
        <v>11934895</v>
      </c>
      <c r="S47" s="50">
        <v>0</v>
      </c>
      <c r="T47" s="47" t="str">
        <f t="shared" si="0"/>
        <v>020202</v>
      </c>
    </row>
    <row r="48" spans="1:20" ht="15" customHeight="1">
      <c r="A48" s="47" t="s">
        <v>241</v>
      </c>
      <c r="B48" s="48" t="s">
        <v>242</v>
      </c>
      <c r="C48" s="49" t="s">
        <v>360</v>
      </c>
      <c r="D48" s="47" t="s">
        <v>244</v>
      </c>
      <c r="E48" s="47" t="s">
        <v>249</v>
      </c>
      <c r="F48" s="47" t="s">
        <v>249</v>
      </c>
      <c r="G48" s="47" t="s">
        <v>249</v>
      </c>
      <c r="H48" s="47" t="s">
        <v>304</v>
      </c>
      <c r="I48" s="47" t="s">
        <v>263</v>
      </c>
      <c r="J48" s="47"/>
      <c r="K48" s="47"/>
      <c r="L48" s="47"/>
      <c r="M48" s="47" t="s">
        <v>253</v>
      </c>
      <c r="N48" s="47" t="s">
        <v>68</v>
      </c>
      <c r="O48" s="47" t="s">
        <v>247</v>
      </c>
      <c r="P48" s="48" t="s">
        <v>361</v>
      </c>
      <c r="Q48" s="50">
        <v>8550000</v>
      </c>
      <c r="R48" s="50">
        <v>0</v>
      </c>
      <c r="S48" s="50">
        <v>0</v>
      </c>
      <c r="T48" s="47" t="str">
        <f t="shared" si="0"/>
        <v>020202</v>
      </c>
    </row>
    <row r="49" spans="1:20" ht="15" customHeight="1">
      <c r="A49" s="47" t="s">
        <v>241</v>
      </c>
      <c r="B49" s="48" t="s">
        <v>242</v>
      </c>
      <c r="C49" s="49" t="s">
        <v>374</v>
      </c>
      <c r="D49" s="47" t="s">
        <v>244</v>
      </c>
      <c r="E49" s="47" t="s">
        <v>249</v>
      </c>
      <c r="F49" s="47" t="s">
        <v>249</v>
      </c>
      <c r="G49" s="47" t="s">
        <v>249</v>
      </c>
      <c r="H49" s="47" t="s">
        <v>327</v>
      </c>
      <c r="I49" s="47" t="s">
        <v>263</v>
      </c>
      <c r="J49" s="47"/>
      <c r="K49" s="47"/>
      <c r="L49" s="47"/>
      <c r="M49" s="47" t="s">
        <v>246</v>
      </c>
      <c r="N49" s="47" t="s">
        <v>260</v>
      </c>
      <c r="O49" s="47" t="s">
        <v>247</v>
      </c>
      <c r="P49" s="48" t="s">
        <v>375</v>
      </c>
      <c r="Q49" s="50">
        <v>119026995</v>
      </c>
      <c r="R49" s="50">
        <v>79117260</v>
      </c>
      <c r="S49" s="50">
        <v>64456528</v>
      </c>
      <c r="T49" s="47" t="str">
        <f t="shared" si="0"/>
        <v>020202</v>
      </c>
    </row>
    <row r="50" spans="1:20" ht="15" customHeight="1">
      <c r="A50" s="47" t="s">
        <v>241</v>
      </c>
      <c r="B50" s="48" t="s">
        <v>242</v>
      </c>
      <c r="C50" s="49" t="s">
        <v>374</v>
      </c>
      <c r="D50" s="47" t="s">
        <v>244</v>
      </c>
      <c r="E50" s="47" t="s">
        <v>249</v>
      </c>
      <c r="F50" s="47" t="s">
        <v>249</v>
      </c>
      <c r="G50" s="47" t="s">
        <v>249</v>
      </c>
      <c r="H50" s="47" t="s">
        <v>327</v>
      </c>
      <c r="I50" s="47" t="s">
        <v>263</v>
      </c>
      <c r="J50" s="47"/>
      <c r="K50" s="47"/>
      <c r="L50" s="47"/>
      <c r="M50" s="47" t="s">
        <v>253</v>
      </c>
      <c r="N50" s="47" t="s">
        <v>68</v>
      </c>
      <c r="O50" s="47" t="s">
        <v>247</v>
      </c>
      <c r="P50" s="48" t="s">
        <v>375</v>
      </c>
      <c r="Q50" s="50">
        <v>74451013</v>
      </c>
      <c r="R50" s="50">
        <v>39236117</v>
      </c>
      <c r="S50" s="50">
        <v>0</v>
      </c>
      <c r="T50" s="47" t="str">
        <f t="shared" si="0"/>
        <v>020202</v>
      </c>
    </row>
    <row r="51" spans="1:20" ht="15" customHeight="1">
      <c r="A51" s="47" t="s">
        <v>241</v>
      </c>
      <c r="B51" s="48" t="s">
        <v>242</v>
      </c>
      <c r="C51" s="49" t="s">
        <v>419</v>
      </c>
      <c r="D51" s="47" t="s">
        <v>244</v>
      </c>
      <c r="E51" s="47" t="s">
        <v>249</v>
      </c>
      <c r="F51" s="47" t="s">
        <v>249</v>
      </c>
      <c r="G51" s="47" t="s">
        <v>249</v>
      </c>
      <c r="H51" s="47" t="s">
        <v>327</v>
      </c>
      <c r="I51" s="47" t="s">
        <v>334</v>
      </c>
      <c r="J51" s="47"/>
      <c r="K51" s="47"/>
      <c r="L51" s="47"/>
      <c r="M51" s="47" t="s">
        <v>246</v>
      </c>
      <c r="N51" s="47" t="s">
        <v>260</v>
      </c>
      <c r="O51" s="47" t="s">
        <v>247</v>
      </c>
      <c r="P51" s="48" t="s">
        <v>420</v>
      </c>
      <c r="Q51" s="50">
        <v>591422</v>
      </c>
      <c r="R51" s="50">
        <v>591422</v>
      </c>
      <c r="S51" s="50">
        <v>591422</v>
      </c>
      <c r="T51" s="47" t="str">
        <f t="shared" si="0"/>
        <v>020202</v>
      </c>
    </row>
    <row r="52" spans="1:20" ht="15" customHeight="1">
      <c r="A52" s="47" t="s">
        <v>241</v>
      </c>
      <c r="B52" s="48" t="s">
        <v>242</v>
      </c>
      <c r="C52" s="49" t="s">
        <v>419</v>
      </c>
      <c r="D52" s="47" t="s">
        <v>244</v>
      </c>
      <c r="E52" s="47" t="s">
        <v>249</v>
      </c>
      <c r="F52" s="47" t="s">
        <v>249</v>
      </c>
      <c r="G52" s="47" t="s">
        <v>249</v>
      </c>
      <c r="H52" s="47" t="s">
        <v>327</v>
      </c>
      <c r="I52" s="47" t="s">
        <v>334</v>
      </c>
      <c r="J52" s="47"/>
      <c r="K52" s="47"/>
      <c r="L52" s="47"/>
      <c r="M52" s="47" t="s">
        <v>253</v>
      </c>
      <c r="N52" s="47" t="s">
        <v>68</v>
      </c>
      <c r="O52" s="47" t="s">
        <v>247</v>
      </c>
      <c r="P52" s="48" t="s">
        <v>420</v>
      </c>
      <c r="Q52" s="50">
        <v>0</v>
      </c>
      <c r="R52" s="50">
        <v>0</v>
      </c>
      <c r="S52" s="50">
        <v>0</v>
      </c>
      <c r="T52" s="47" t="str">
        <f t="shared" si="0"/>
        <v>020202</v>
      </c>
    </row>
    <row r="53" spans="1:20" ht="15" customHeight="1">
      <c r="A53" s="47" t="s">
        <v>241</v>
      </c>
      <c r="B53" s="48" t="s">
        <v>242</v>
      </c>
      <c r="C53" s="49" t="s">
        <v>342</v>
      </c>
      <c r="D53" s="47" t="s">
        <v>244</v>
      </c>
      <c r="E53" s="47" t="s">
        <v>249</v>
      </c>
      <c r="F53" s="47" t="s">
        <v>249</v>
      </c>
      <c r="G53" s="47" t="s">
        <v>249</v>
      </c>
      <c r="H53" s="47" t="s">
        <v>327</v>
      </c>
      <c r="I53" s="47" t="s">
        <v>295</v>
      </c>
      <c r="J53" s="47"/>
      <c r="K53" s="47"/>
      <c r="L53" s="47"/>
      <c r="M53" s="47" t="s">
        <v>246</v>
      </c>
      <c r="N53" s="47" t="s">
        <v>260</v>
      </c>
      <c r="O53" s="47" t="s">
        <v>247</v>
      </c>
      <c r="P53" s="48" t="s">
        <v>343</v>
      </c>
      <c r="Q53" s="50">
        <v>1660698.21</v>
      </c>
      <c r="R53" s="50">
        <v>1660698.21</v>
      </c>
      <c r="S53" s="50">
        <v>1660698.21</v>
      </c>
      <c r="T53" s="47" t="str">
        <f t="shared" si="0"/>
        <v>020202</v>
      </c>
    </row>
    <row r="54" spans="1:20" ht="15" customHeight="1">
      <c r="A54" s="47" t="s">
        <v>241</v>
      </c>
      <c r="B54" s="48" t="s">
        <v>242</v>
      </c>
      <c r="C54" s="49" t="s">
        <v>342</v>
      </c>
      <c r="D54" s="47" t="s">
        <v>244</v>
      </c>
      <c r="E54" s="47" t="s">
        <v>249</v>
      </c>
      <c r="F54" s="47" t="s">
        <v>249</v>
      </c>
      <c r="G54" s="47" t="s">
        <v>249</v>
      </c>
      <c r="H54" s="47" t="s">
        <v>327</v>
      </c>
      <c r="I54" s="47" t="s">
        <v>295</v>
      </c>
      <c r="J54" s="47"/>
      <c r="K54" s="47"/>
      <c r="L54" s="47"/>
      <c r="M54" s="47" t="s">
        <v>253</v>
      </c>
      <c r="N54" s="47" t="s">
        <v>68</v>
      </c>
      <c r="O54" s="47" t="s">
        <v>247</v>
      </c>
      <c r="P54" s="48" t="s">
        <v>343</v>
      </c>
      <c r="Q54" s="50">
        <v>0</v>
      </c>
      <c r="R54" s="50">
        <v>0</v>
      </c>
      <c r="S54" s="50">
        <v>0</v>
      </c>
      <c r="T54" s="47" t="str">
        <f t="shared" si="0"/>
        <v>020202</v>
      </c>
    </row>
    <row r="55" spans="1:20" ht="15" customHeight="1">
      <c r="A55" s="47" t="s">
        <v>241</v>
      </c>
      <c r="B55" s="48" t="s">
        <v>242</v>
      </c>
      <c r="C55" s="49" t="s">
        <v>613</v>
      </c>
      <c r="D55" s="47" t="s">
        <v>244</v>
      </c>
      <c r="E55" s="47" t="s">
        <v>249</v>
      </c>
      <c r="F55" s="47" t="s">
        <v>249</v>
      </c>
      <c r="G55" s="47" t="s">
        <v>249</v>
      </c>
      <c r="H55" s="47" t="s">
        <v>327</v>
      </c>
      <c r="I55" s="47" t="s">
        <v>298</v>
      </c>
      <c r="J55" s="47"/>
      <c r="K55" s="47"/>
      <c r="L55" s="47"/>
      <c r="M55" s="47" t="s">
        <v>246</v>
      </c>
      <c r="N55" s="47" t="s">
        <v>260</v>
      </c>
      <c r="O55" s="47" t="s">
        <v>247</v>
      </c>
      <c r="P55" s="48" t="s">
        <v>614</v>
      </c>
      <c r="Q55" s="50">
        <v>23343057</v>
      </c>
      <c r="R55" s="50">
        <v>12968365</v>
      </c>
      <c r="S55" s="50">
        <v>12968365</v>
      </c>
      <c r="T55" s="47" t="str">
        <f t="shared" si="0"/>
        <v>020202</v>
      </c>
    </row>
    <row r="56" spans="1:20" ht="15" customHeight="1">
      <c r="A56" s="47" t="s">
        <v>241</v>
      </c>
      <c r="B56" s="48" t="s">
        <v>242</v>
      </c>
      <c r="C56" s="49" t="s">
        <v>613</v>
      </c>
      <c r="D56" s="47" t="s">
        <v>244</v>
      </c>
      <c r="E56" s="47" t="s">
        <v>249</v>
      </c>
      <c r="F56" s="47" t="s">
        <v>249</v>
      </c>
      <c r="G56" s="47" t="s">
        <v>249</v>
      </c>
      <c r="H56" s="47" t="s">
        <v>327</v>
      </c>
      <c r="I56" s="47" t="s">
        <v>298</v>
      </c>
      <c r="J56" s="47"/>
      <c r="K56" s="47"/>
      <c r="L56" s="47"/>
      <c r="M56" s="47" t="s">
        <v>253</v>
      </c>
      <c r="N56" s="47" t="s">
        <v>68</v>
      </c>
      <c r="O56" s="47" t="s">
        <v>247</v>
      </c>
      <c r="P56" s="48" t="s">
        <v>614</v>
      </c>
      <c r="Q56" s="50">
        <v>138510765.84999999</v>
      </c>
      <c r="R56" s="50">
        <v>118905050.83</v>
      </c>
      <c r="S56" s="50">
        <v>0</v>
      </c>
      <c r="T56" s="47" t="str">
        <f t="shared" si="0"/>
        <v>020202</v>
      </c>
    </row>
    <row r="57" spans="1:20" ht="15" customHeight="1">
      <c r="A57" s="47" t="s">
        <v>241</v>
      </c>
      <c r="B57" s="48" t="s">
        <v>242</v>
      </c>
      <c r="C57" s="49" t="s">
        <v>411</v>
      </c>
      <c r="D57" s="47" t="s">
        <v>244</v>
      </c>
      <c r="E57" s="47" t="s">
        <v>249</v>
      </c>
      <c r="F57" s="47" t="s">
        <v>249</v>
      </c>
      <c r="G57" s="47" t="s">
        <v>249</v>
      </c>
      <c r="H57" s="47" t="s">
        <v>327</v>
      </c>
      <c r="I57" s="47" t="s">
        <v>304</v>
      </c>
      <c r="J57" s="47"/>
      <c r="K57" s="47"/>
      <c r="L57" s="47"/>
      <c r="M57" s="47" t="s">
        <v>246</v>
      </c>
      <c r="N57" s="47" t="s">
        <v>260</v>
      </c>
      <c r="O57" s="47" t="s">
        <v>247</v>
      </c>
      <c r="P57" s="48" t="s">
        <v>412</v>
      </c>
      <c r="Q57" s="50">
        <v>5164600</v>
      </c>
      <c r="R57" s="50">
        <v>0</v>
      </c>
      <c r="S57" s="50">
        <v>0</v>
      </c>
      <c r="T57" s="47" t="str">
        <f t="shared" si="0"/>
        <v>020202</v>
      </c>
    </row>
    <row r="58" spans="1:20" ht="15" customHeight="1">
      <c r="A58" s="47" t="s">
        <v>241</v>
      </c>
      <c r="B58" s="48" t="s">
        <v>242</v>
      </c>
      <c r="C58" s="49" t="s">
        <v>411</v>
      </c>
      <c r="D58" s="47" t="s">
        <v>244</v>
      </c>
      <c r="E58" s="47" t="s">
        <v>249</v>
      </c>
      <c r="F58" s="47" t="s">
        <v>249</v>
      </c>
      <c r="G58" s="47" t="s">
        <v>249</v>
      </c>
      <c r="H58" s="47" t="s">
        <v>327</v>
      </c>
      <c r="I58" s="47" t="s">
        <v>304</v>
      </c>
      <c r="J58" s="47"/>
      <c r="K58" s="47"/>
      <c r="L58" s="47"/>
      <c r="M58" s="47" t="s">
        <v>253</v>
      </c>
      <c r="N58" s="47" t="s">
        <v>68</v>
      </c>
      <c r="O58" s="47" t="s">
        <v>247</v>
      </c>
      <c r="P58" s="48" t="s">
        <v>412</v>
      </c>
      <c r="Q58" s="50">
        <v>0</v>
      </c>
      <c r="R58" s="50">
        <v>0</v>
      </c>
      <c r="S58" s="50">
        <v>0</v>
      </c>
      <c r="T58" s="47" t="str">
        <f t="shared" si="0"/>
        <v>020202</v>
      </c>
    </row>
    <row r="59" spans="1:20" ht="15" customHeight="1">
      <c r="A59" s="47" t="s">
        <v>241</v>
      </c>
      <c r="B59" s="48" t="s">
        <v>242</v>
      </c>
      <c r="C59" s="49" t="s">
        <v>615</v>
      </c>
      <c r="D59" s="47" t="s">
        <v>244</v>
      </c>
      <c r="E59" s="47" t="s">
        <v>249</v>
      </c>
      <c r="F59" s="47" t="s">
        <v>249</v>
      </c>
      <c r="G59" s="47" t="s">
        <v>249</v>
      </c>
      <c r="H59" s="47" t="s">
        <v>327</v>
      </c>
      <c r="I59" s="47" t="s">
        <v>327</v>
      </c>
      <c r="J59" s="47"/>
      <c r="K59" s="47"/>
      <c r="L59" s="47"/>
      <c r="M59" s="47" t="s">
        <v>246</v>
      </c>
      <c r="N59" s="47" t="s">
        <v>260</v>
      </c>
      <c r="O59" s="47" t="s">
        <v>247</v>
      </c>
      <c r="P59" s="48" t="s">
        <v>616</v>
      </c>
      <c r="Q59" s="50">
        <v>0</v>
      </c>
      <c r="R59" s="50">
        <v>0</v>
      </c>
      <c r="S59" s="50">
        <v>0</v>
      </c>
      <c r="T59" s="47" t="str">
        <f t="shared" si="0"/>
        <v>020202</v>
      </c>
    </row>
    <row r="60" spans="1:20" ht="15" customHeight="1">
      <c r="A60" s="47" t="s">
        <v>241</v>
      </c>
      <c r="B60" s="48" t="s">
        <v>242</v>
      </c>
      <c r="C60" s="49" t="s">
        <v>615</v>
      </c>
      <c r="D60" s="47" t="s">
        <v>244</v>
      </c>
      <c r="E60" s="47" t="s">
        <v>249</v>
      </c>
      <c r="F60" s="47" t="s">
        <v>249</v>
      </c>
      <c r="G60" s="47" t="s">
        <v>249</v>
      </c>
      <c r="H60" s="47" t="s">
        <v>327</v>
      </c>
      <c r="I60" s="47" t="s">
        <v>327</v>
      </c>
      <c r="J60" s="47"/>
      <c r="K60" s="47"/>
      <c r="L60" s="47"/>
      <c r="M60" s="47" t="s">
        <v>253</v>
      </c>
      <c r="N60" s="47" t="s">
        <v>68</v>
      </c>
      <c r="O60" s="47" t="s">
        <v>247</v>
      </c>
      <c r="P60" s="48" t="s">
        <v>616</v>
      </c>
      <c r="Q60" s="50">
        <v>0</v>
      </c>
      <c r="R60" s="50">
        <v>0</v>
      </c>
      <c r="S60" s="50">
        <v>0</v>
      </c>
      <c r="T60" s="47" t="str">
        <f t="shared" si="0"/>
        <v>020202</v>
      </c>
    </row>
    <row r="61" spans="1:20" ht="15" customHeight="1">
      <c r="A61" s="47" t="s">
        <v>241</v>
      </c>
      <c r="B61" s="48" t="s">
        <v>242</v>
      </c>
      <c r="C61" s="49" t="s">
        <v>617</v>
      </c>
      <c r="D61" s="47" t="s">
        <v>244</v>
      </c>
      <c r="E61" s="47" t="s">
        <v>249</v>
      </c>
      <c r="F61" s="47" t="s">
        <v>249</v>
      </c>
      <c r="G61" s="47" t="s">
        <v>249</v>
      </c>
      <c r="H61" s="47" t="s">
        <v>327</v>
      </c>
      <c r="I61" s="47" t="s">
        <v>307</v>
      </c>
      <c r="J61" s="47"/>
      <c r="K61" s="47"/>
      <c r="L61" s="47"/>
      <c r="M61" s="47" t="s">
        <v>246</v>
      </c>
      <c r="N61" s="47" t="s">
        <v>260</v>
      </c>
      <c r="O61" s="47" t="s">
        <v>247</v>
      </c>
      <c r="P61" s="48" t="s">
        <v>618</v>
      </c>
      <c r="Q61" s="50">
        <v>0</v>
      </c>
      <c r="R61" s="50">
        <v>0</v>
      </c>
      <c r="S61" s="50">
        <v>0</v>
      </c>
      <c r="T61" s="47" t="str">
        <f t="shared" si="0"/>
        <v>020202</v>
      </c>
    </row>
    <row r="62" spans="1:20" ht="15" customHeight="1">
      <c r="A62" s="47" t="s">
        <v>241</v>
      </c>
      <c r="B62" s="48" t="s">
        <v>242</v>
      </c>
      <c r="C62" s="49" t="s">
        <v>619</v>
      </c>
      <c r="D62" s="47" t="s">
        <v>244</v>
      </c>
      <c r="E62" s="47" t="s">
        <v>249</v>
      </c>
      <c r="F62" s="47" t="s">
        <v>249</v>
      </c>
      <c r="G62" s="47" t="s">
        <v>249</v>
      </c>
      <c r="H62" s="47" t="s">
        <v>307</v>
      </c>
      <c r="I62" s="47" t="s">
        <v>334</v>
      </c>
      <c r="J62" s="47"/>
      <c r="K62" s="47"/>
      <c r="L62" s="47"/>
      <c r="M62" s="47" t="s">
        <v>253</v>
      </c>
      <c r="N62" s="47" t="s">
        <v>68</v>
      </c>
      <c r="O62" s="47" t="s">
        <v>247</v>
      </c>
      <c r="P62" s="48" t="s">
        <v>620</v>
      </c>
      <c r="Q62" s="50">
        <v>0</v>
      </c>
      <c r="R62" s="50">
        <v>0</v>
      </c>
      <c r="S62" s="50">
        <v>0</v>
      </c>
      <c r="T62" s="47" t="str">
        <f t="shared" si="0"/>
        <v>020202</v>
      </c>
    </row>
    <row r="63" spans="1:20" ht="15" customHeight="1">
      <c r="A63" s="47" t="s">
        <v>241</v>
      </c>
      <c r="B63" s="48" t="s">
        <v>242</v>
      </c>
      <c r="C63" s="49" t="s">
        <v>344</v>
      </c>
      <c r="D63" s="47" t="s">
        <v>244</v>
      </c>
      <c r="E63" s="47" t="s">
        <v>249</v>
      </c>
      <c r="F63" s="47" t="s">
        <v>249</v>
      </c>
      <c r="G63" s="47" t="s">
        <v>249</v>
      </c>
      <c r="H63" s="47" t="s">
        <v>307</v>
      </c>
      <c r="I63" s="47" t="s">
        <v>295</v>
      </c>
      <c r="J63" s="47"/>
      <c r="K63" s="47"/>
      <c r="L63" s="47"/>
      <c r="M63" s="47" t="s">
        <v>246</v>
      </c>
      <c r="N63" s="47" t="s">
        <v>260</v>
      </c>
      <c r="O63" s="47" t="s">
        <v>247</v>
      </c>
      <c r="P63" s="48" t="s">
        <v>345</v>
      </c>
      <c r="Q63" s="50">
        <v>0</v>
      </c>
      <c r="R63" s="50">
        <v>0</v>
      </c>
      <c r="S63" s="50">
        <v>0</v>
      </c>
      <c r="T63" s="47" t="str">
        <f t="shared" si="0"/>
        <v>020202</v>
      </c>
    </row>
    <row r="64" spans="1:20" ht="15" customHeight="1">
      <c r="A64" s="47" t="s">
        <v>241</v>
      </c>
      <c r="B64" s="48" t="s">
        <v>242</v>
      </c>
      <c r="C64" s="49" t="s">
        <v>621</v>
      </c>
      <c r="D64" s="47" t="s">
        <v>244</v>
      </c>
      <c r="E64" s="47" t="s">
        <v>249</v>
      </c>
      <c r="F64" s="47" t="s">
        <v>249</v>
      </c>
      <c r="G64" s="47" t="s">
        <v>249</v>
      </c>
      <c r="H64" s="47" t="s">
        <v>307</v>
      </c>
      <c r="I64" s="47" t="s">
        <v>301</v>
      </c>
      <c r="J64" s="47"/>
      <c r="K64" s="47"/>
      <c r="L64" s="47"/>
      <c r="M64" s="47" t="s">
        <v>253</v>
      </c>
      <c r="N64" s="47" t="s">
        <v>68</v>
      </c>
      <c r="O64" s="47" t="s">
        <v>247</v>
      </c>
      <c r="P64" s="48" t="s">
        <v>622</v>
      </c>
      <c r="Q64" s="50">
        <v>0</v>
      </c>
      <c r="R64" s="50">
        <v>0</v>
      </c>
      <c r="S64" s="50">
        <v>0</v>
      </c>
      <c r="T64" s="47" t="str">
        <f t="shared" si="0"/>
        <v>020202</v>
      </c>
    </row>
    <row r="65" spans="1:20" ht="15" customHeight="1">
      <c r="A65" s="47" t="s">
        <v>241</v>
      </c>
      <c r="B65" s="48" t="s">
        <v>242</v>
      </c>
      <c r="C65" s="49" t="s">
        <v>346</v>
      </c>
      <c r="D65" s="47" t="s">
        <v>244</v>
      </c>
      <c r="E65" s="47" t="s">
        <v>249</v>
      </c>
      <c r="F65" s="47" t="s">
        <v>249</v>
      </c>
      <c r="G65" s="47" t="s">
        <v>249</v>
      </c>
      <c r="H65" s="47" t="s">
        <v>310</v>
      </c>
      <c r="I65" s="47"/>
      <c r="J65" s="47"/>
      <c r="K65" s="47"/>
      <c r="L65" s="47"/>
      <c r="M65" s="47" t="s">
        <v>246</v>
      </c>
      <c r="N65" s="47" t="s">
        <v>260</v>
      </c>
      <c r="O65" s="47" t="s">
        <v>247</v>
      </c>
      <c r="P65" s="48" t="s">
        <v>347</v>
      </c>
      <c r="Q65" s="50">
        <v>0</v>
      </c>
      <c r="R65" s="50">
        <v>0</v>
      </c>
      <c r="S65" s="50">
        <v>0</v>
      </c>
      <c r="T65" s="47" t="str">
        <f t="shared" si="0"/>
        <v>020202</v>
      </c>
    </row>
    <row r="66" spans="1:20" ht="15" customHeight="1">
      <c r="A66" s="47" t="s">
        <v>241</v>
      </c>
      <c r="B66" s="48" t="s">
        <v>242</v>
      </c>
      <c r="C66" s="49" t="s">
        <v>346</v>
      </c>
      <c r="D66" s="47" t="s">
        <v>244</v>
      </c>
      <c r="E66" s="47" t="s">
        <v>249</v>
      </c>
      <c r="F66" s="47" t="s">
        <v>249</v>
      </c>
      <c r="G66" s="47" t="s">
        <v>249</v>
      </c>
      <c r="H66" s="47" t="s">
        <v>310</v>
      </c>
      <c r="I66" s="47"/>
      <c r="J66" s="47"/>
      <c r="K66" s="47"/>
      <c r="L66" s="47"/>
      <c r="M66" s="47" t="s">
        <v>253</v>
      </c>
      <c r="N66" s="47" t="s">
        <v>68</v>
      </c>
      <c r="O66" s="47" t="s">
        <v>247</v>
      </c>
      <c r="P66" s="48" t="s">
        <v>347</v>
      </c>
      <c r="Q66" s="50">
        <v>0</v>
      </c>
      <c r="R66" s="50">
        <v>0</v>
      </c>
      <c r="S66" s="50">
        <v>0</v>
      </c>
      <c r="T66" s="47" t="str">
        <f t="shared" si="0"/>
        <v>020202</v>
      </c>
    </row>
    <row r="67" spans="1:20" ht="15" customHeight="1">
      <c r="A67" s="47" t="s">
        <v>241</v>
      </c>
      <c r="B67" s="48" t="s">
        <v>242</v>
      </c>
      <c r="C67" s="49" t="s">
        <v>348</v>
      </c>
      <c r="D67" s="47" t="s">
        <v>244</v>
      </c>
      <c r="E67" s="47" t="s">
        <v>251</v>
      </c>
      <c r="F67" s="47" t="s">
        <v>257</v>
      </c>
      <c r="G67" s="47" t="s">
        <v>249</v>
      </c>
      <c r="H67" s="47" t="s">
        <v>258</v>
      </c>
      <c r="I67" s="47" t="s">
        <v>261</v>
      </c>
      <c r="J67" s="47"/>
      <c r="K67" s="47"/>
      <c r="L67" s="47"/>
      <c r="M67" s="47" t="s">
        <v>246</v>
      </c>
      <c r="N67" s="47" t="s">
        <v>260</v>
      </c>
      <c r="O67" s="47" t="s">
        <v>247</v>
      </c>
      <c r="P67" s="48" t="s">
        <v>349</v>
      </c>
      <c r="Q67" s="50">
        <v>0</v>
      </c>
      <c r="R67" s="50">
        <v>0</v>
      </c>
      <c r="S67" s="50">
        <v>0</v>
      </c>
      <c r="T67" s="47" t="str">
        <f t="shared" ref="T67:T130" si="1">E67&amp;F67&amp;G67</f>
        <v>030402</v>
      </c>
    </row>
    <row r="68" spans="1:20" ht="15" customHeight="1">
      <c r="A68" s="47" t="s">
        <v>241</v>
      </c>
      <c r="B68" s="48" t="s">
        <v>242</v>
      </c>
      <c r="C68" s="49" t="s">
        <v>405</v>
      </c>
      <c r="D68" s="47" t="s">
        <v>244</v>
      </c>
      <c r="E68" s="47" t="s">
        <v>251</v>
      </c>
      <c r="F68" s="47" t="s">
        <v>257</v>
      </c>
      <c r="G68" s="47" t="s">
        <v>249</v>
      </c>
      <c r="H68" s="47" t="s">
        <v>258</v>
      </c>
      <c r="I68" s="47" t="s">
        <v>263</v>
      </c>
      <c r="J68" s="47"/>
      <c r="K68" s="47"/>
      <c r="L68" s="47"/>
      <c r="M68" s="47" t="s">
        <v>246</v>
      </c>
      <c r="N68" s="47" t="s">
        <v>260</v>
      </c>
      <c r="O68" s="47" t="s">
        <v>247</v>
      </c>
      <c r="P68" s="48" t="s">
        <v>406</v>
      </c>
      <c r="Q68" s="50">
        <v>0</v>
      </c>
      <c r="R68" s="50">
        <v>0</v>
      </c>
      <c r="S68" s="50">
        <v>0</v>
      </c>
      <c r="T68" s="47" t="str">
        <f t="shared" si="1"/>
        <v>030402</v>
      </c>
    </row>
    <row r="69" spans="1:20" ht="15" customHeight="1">
      <c r="A69" s="47" t="s">
        <v>241</v>
      </c>
      <c r="B69" s="48" t="s">
        <v>242</v>
      </c>
      <c r="C69" s="49" t="s">
        <v>350</v>
      </c>
      <c r="D69" s="47" t="s">
        <v>244</v>
      </c>
      <c r="E69" s="47" t="s">
        <v>265</v>
      </c>
      <c r="F69" s="47" t="s">
        <v>245</v>
      </c>
      <c r="G69" s="47" t="s">
        <v>249</v>
      </c>
      <c r="H69" s="47" t="s">
        <v>261</v>
      </c>
      <c r="I69" s="47"/>
      <c r="J69" s="47"/>
      <c r="K69" s="47"/>
      <c r="L69" s="47"/>
      <c r="M69" s="47" t="s">
        <v>246</v>
      </c>
      <c r="N69" s="47" t="s">
        <v>260</v>
      </c>
      <c r="O69" s="47" t="s">
        <v>247</v>
      </c>
      <c r="P69" s="48" t="s">
        <v>351</v>
      </c>
      <c r="Q69" s="50">
        <v>0</v>
      </c>
      <c r="R69" s="50">
        <v>0</v>
      </c>
      <c r="S69" s="50">
        <v>0</v>
      </c>
      <c r="T69" s="47" t="str">
        <f t="shared" si="1"/>
        <v>080102</v>
      </c>
    </row>
    <row r="70" spans="1:20" ht="15" customHeight="1">
      <c r="A70" s="47" t="s">
        <v>241</v>
      </c>
      <c r="B70" s="48" t="s">
        <v>242</v>
      </c>
      <c r="C70" s="49" t="s">
        <v>350</v>
      </c>
      <c r="D70" s="47" t="s">
        <v>244</v>
      </c>
      <c r="E70" s="47" t="s">
        <v>265</v>
      </c>
      <c r="F70" s="47" t="s">
        <v>245</v>
      </c>
      <c r="G70" s="47" t="s">
        <v>249</v>
      </c>
      <c r="H70" s="47" t="s">
        <v>261</v>
      </c>
      <c r="I70" s="47"/>
      <c r="J70" s="47"/>
      <c r="K70" s="47"/>
      <c r="L70" s="47"/>
      <c r="M70" s="47" t="s">
        <v>253</v>
      </c>
      <c r="N70" s="47" t="s">
        <v>68</v>
      </c>
      <c r="O70" s="47" t="s">
        <v>247</v>
      </c>
      <c r="P70" s="48" t="s">
        <v>351</v>
      </c>
      <c r="Q70" s="50">
        <v>0</v>
      </c>
      <c r="R70" s="50">
        <v>0</v>
      </c>
      <c r="S70" s="50">
        <v>0</v>
      </c>
      <c r="T70" s="47" t="str">
        <f t="shared" si="1"/>
        <v>080102</v>
      </c>
    </row>
    <row r="71" spans="1:20" ht="15" customHeight="1">
      <c r="A71" s="47" t="s">
        <v>241</v>
      </c>
      <c r="B71" s="48" t="s">
        <v>242</v>
      </c>
      <c r="C71" s="49" t="s">
        <v>352</v>
      </c>
      <c r="D71" s="47" t="s">
        <v>244</v>
      </c>
      <c r="E71" s="47" t="s">
        <v>265</v>
      </c>
      <c r="F71" s="47" t="s">
        <v>245</v>
      </c>
      <c r="G71" s="47" t="s">
        <v>249</v>
      </c>
      <c r="H71" s="47" t="s">
        <v>334</v>
      </c>
      <c r="I71" s="47"/>
      <c r="J71" s="47"/>
      <c r="K71" s="47"/>
      <c r="L71" s="47"/>
      <c r="M71" s="47" t="s">
        <v>246</v>
      </c>
      <c r="N71" s="47" t="s">
        <v>260</v>
      </c>
      <c r="O71" s="47" t="s">
        <v>247</v>
      </c>
      <c r="P71" s="48" t="s">
        <v>353</v>
      </c>
      <c r="Q71" s="50">
        <v>0</v>
      </c>
      <c r="R71" s="50">
        <v>0</v>
      </c>
      <c r="S71" s="50">
        <v>0</v>
      </c>
      <c r="T71" s="47" t="str">
        <f t="shared" si="1"/>
        <v>080102</v>
      </c>
    </row>
    <row r="72" spans="1:20" ht="15" customHeight="1">
      <c r="A72" s="47" t="s">
        <v>241</v>
      </c>
      <c r="B72" s="48" t="s">
        <v>242</v>
      </c>
      <c r="C72" s="49" t="s">
        <v>352</v>
      </c>
      <c r="D72" s="47" t="s">
        <v>244</v>
      </c>
      <c r="E72" s="47" t="s">
        <v>265</v>
      </c>
      <c r="F72" s="47" t="s">
        <v>245</v>
      </c>
      <c r="G72" s="47" t="s">
        <v>249</v>
      </c>
      <c r="H72" s="47" t="s">
        <v>334</v>
      </c>
      <c r="I72" s="47"/>
      <c r="J72" s="47"/>
      <c r="K72" s="47"/>
      <c r="L72" s="47"/>
      <c r="M72" s="47" t="s">
        <v>253</v>
      </c>
      <c r="N72" s="47" t="s">
        <v>68</v>
      </c>
      <c r="O72" s="47" t="s">
        <v>247</v>
      </c>
      <c r="P72" s="48" t="s">
        <v>353</v>
      </c>
      <c r="Q72" s="50">
        <v>0</v>
      </c>
      <c r="R72" s="50">
        <v>0</v>
      </c>
      <c r="S72" s="50">
        <v>0</v>
      </c>
      <c r="T72" s="47" t="str">
        <f t="shared" si="1"/>
        <v>080102</v>
      </c>
    </row>
    <row r="73" spans="1:20" ht="15" customHeight="1">
      <c r="A73" s="47" t="s">
        <v>241</v>
      </c>
      <c r="B73" s="48" t="s">
        <v>242</v>
      </c>
      <c r="C73" s="49" t="s">
        <v>623</v>
      </c>
      <c r="D73" s="47" t="s">
        <v>244</v>
      </c>
      <c r="E73" s="47" t="s">
        <v>265</v>
      </c>
      <c r="F73" s="47" t="s">
        <v>245</v>
      </c>
      <c r="G73" s="47" t="s">
        <v>249</v>
      </c>
      <c r="H73" s="47" t="s">
        <v>295</v>
      </c>
      <c r="I73" s="47"/>
      <c r="J73" s="47"/>
      <c r="K73" s="47"/>
      <c r="L73" s="47"/>
      <c r="M73" s="47" t="s">
        <v>253</v>
      </c>
      <c r="N73" s="47" t="s">
        <v>68</v>
      </c>
      <c r="O73" s="47" t="s">
        <v>247</v>
      </c>
      <c r="P73" s="48" t="s">
        <v>624</v>
      </c>
      <c r="Q73" s="50">
        <v>0</v>
      </c>
      <c r="R73" s="50">
        <v>0</v>
      </c>
      <c r="S73" s="50">
        <v>0</v>
      </c>
      <c r="T73" s="47" t="str">
        <f t="shared" si="1"/>
        <v>080102</v>
      </c>
    </row>
    <row r="74" spans="1:20" ht="15" customHeight="1">
      <c r="A74" s="47" t="s">
        <v>241</v>
      </c>
      <c r="B74" s="48" t="s">
        <v>242</v>
      </c>
      <c r="C74" s="49" t="s">
        <v>354</v>
      </c>
      <c r="D74" s="47" t="s">
        <v>244</v>
      </c>
      <c r="E74" s="47" t="s">
        <v>265</v>
      </c>
      <c r="F74" s="47" t="s">
        <v>245</v>
      </c>
      <c r="G74" s="47" t="s">
        <v>249</v>
      </c>
      <c r="H74" s="47" t="s">
        <v>301</v>
      </c>
      <c r="I74" s="47"/>
      <c r="J74" s="47"/>
      <c r="K74" s="47"/>
      <c r="L74" s="47"/>
      <c r="M74" s="47" t="s">
        <v>246</v>
      </c>
      <c r="N74" s="47" t="s">
        <v>260</v>
      </c>
      <c r="O74" s="47" t="s">
        <v>247</v>
      </c>
      <c r="P74" s="48" t="s">
        <v>355</v>
      </c>
      <c r="Q74" s="50">
        <v>0</v>
      </c>
      <c r="R74" s="50">
        <v>0</v>
      </c>
      <c r="S74" s="50">
        <v>0</v>
      </c>
      <c r="T74" s="47" t="str">
        <f t="shared" si="1"/>
        <v>080102</v>
      </c>
    </row>
    <row r="75" spans="1:20" ht="15" customHeight="1">
      <c r="A75" s="47" t="s">
        <v>241</v>
      </c>
      <c r="B75" s="48" t="s">
        <v>242</v>
      </c>
      <c r="C75" s="49" t="s">
        <v>625</v>
      </c>
      <c r="D75" s="47" t="s">
        <v>244</v>
      </c>
      <c r="E75" s="47" t="s">
        <v>265</v>
      </c>
      <c r="F75" s="47" t="s">
        <v>626</v>
      </c>
      <c r="G75" s="47" t="s">
        <v>245</v>
      </c>
      <c r="H75" s="47" t="s">
        <v>334</v>
      </c>
      <c r="I75" s="47"/>
      <c r="J75" s="47"/>
      <c r="K75" s="47"/>
      <c r="L75" s="47"/>
      <c r="M75" s="47" t="s">
        <v>246</v>
      </c>
      <c r="N75" s="47" t="s">
        <v>260</v>
      </c>
      <c r="O75" s="47" t="s">
        <v>247</v>
      </c>
      <c r="P75" s="48" t="s">
        <v>627</v>
      </c>
      <c r="Q75" s="50">
        <v>0</v>
      </c>
      <c r="R75" s="50">
        <v>0</v>
      </c>
      <c r="S75" s="50">
        <v>0</v>
      </c>
      <c r="T75" s="47" t="str">
        <f t="shared" si="1"/>
        <v>080501</v>
      </c>
    </row>
    <row r="76" spans="1:20" ht="15" customHeight="1">
      <c r="A76" s="47" t="s">
        <v>241</v>
      </c>
      <c r="B76" s="48" t="s">
        <v>242</v>
      </c>
      <c r="C76" s="49" t="s">
        <v>546</v>
      </c>
      <c r="D76" s="47" t="s">
        <v>22</v>
      </c>
      <c r="E76" s="47" t="s">
        <v>268</v>
      </c>
      <c r="F76" s="47" t="s">
        <v>269</v>
      </c>
      <c r="G76" s="47" t="s">
        <v>270</v>
      </c>
      <c r="H76" s="47" t="s">
        <v>422</v>
      </c>
      <c r="I76" s="47" t="s">
        <v>547</v>
      </c>
      <c r="J76" s="47" t="s">
        <v>249</v>
      </c>
      <c r="K76" s="47"/>
      <c r="L76" s="47"/>
      <c r="M76" s="47" t="s">
        <v>246</v>
      </c>
      <c r="N76" s="47" t="s">
        <v>260</v>
      </c>
      <c r="O76" s="47" t="s">
        <v>247</v>
      </c>
      <c r="P76" s="48" t="s">
        <v>628</v>
      </c>
      <c r="Q76" s="50">
        <v>17822336</v>
      </c>
      <c r="R76" s="50">
        <v>8428201</v>
      </c>
      <c r="S76" s="50">
        <v>8428201</v>
      </c>
      <c r="T76" s="47" t="str">
        <f t="shared" si="1"/>
        <v>040210037</v>
      </c>
    </row>
    <row r="77" spans="1:20" ht="15" customHeight="1">
      <c r="A77" s="47" t="s">
        <v>241</v>
      </c>
      <c r="B77" s="48" t="s">
        <v>242</v>
      </c>
      <c r="C77" s="49" t="s">
        <v>502</v>
      </c>
      <c r="D77" s="47" t="s">
        <v>22</v>
      </c>
      <c r="E77" s="47" t="s">
        <v>268</v>
      </c>
      <c r="F77" s="47" t="s">
        <v>269</v>
      </c>
      <c r="G77" s="47" t="s">
        <v>270</v>
      </c>
      <c r="H77" s="47" t="s">
        <v>422</v>
      </c>
      <c r="I77" s="47" t="s">
        <v>503</v>
      </c>
      <c r="J77" s="47" t="s">
        <v>249</v>
      </c>
      <c r="K77" s="47"/>
      <c r="L77" s="47"/>
      <c r="M77" s="47" t="s">
        <v>246</v>
      </c>
      <c r="N77" s="47" t="s">
        <v>260</v>
      </c>
      <c r="O77" s="47" t="s">
        <v>247</v>
      </c>
      <c r="P77" s="48" t="s">
        <v>629</v>
      </c>
      <c r="Q77" s="50">
        <v>97233672</v>
      </c>
      <c r="R77" s="50">
        <v>46217350</v>
      </c>
      <c r="S77" s="50">
        <v>46217350</v>
      </c>
      <c r="T77" s="47" t="str">
        <f t="shared" si="1"/>
        <v>040210037</v>
      </c>
    </row>
    <row r="78" spans="1:20" ht="15" customHeight="1">
      <c r="A78" s="47" t="s">
        <v>241</v>
      </c>
      <c r="B78" s="48" t="s">
        <v>242</v>
      </c>
      <c r="C78" s="49" t="s">
        <v>630</v>
      </c>
      <c r="D78" s="47" t="s">
        <v>22</v>
      </c>
      <c r="E78" s="47" t="s">
        <v>268</v>
      </c>
      <c r="F78" s="47" t="s">
        <v>269</v>
      </c>
      <c r="G78" s="47" t="s">
        <v>270</v>
      </c>
      <c r="H78" s="47" t="s">
        <v>422</v>
      </c>
      <c r="I78" s="47" t="s">
        <v>631</v>
      </c>
      <c r="J78" s="47" t="s">
        <v>249</v>
      </c>
      <c r="K78" s="47"/>
      <c r="L78" s="47"/>
      <c r="M78" s="47" t="s">
        <v>246</v>
      </c>
      <c r="N78" s="47" t="s">
        <v>260</v>
      </c>
      <c r="O78" s="47" t="s">
        <v>247</v>
      </c>
      <c r="P78" s="48" t="s">
        <v>632</v>
      </c>
      <c r="Q78" s="50">
        <v>19690679</v>
      </c>
      <c r="R78" s="50">
        <v>14503333</v>
      </c>
      <c r="S78" s="50">
        <v>14503333</v>
      </c>
      <c r="T78" s="47" t="str">
        <f t="shared" si="1"/>
        <v>040210037</v>
      </c>
    </row>
    <row r="79" spans="1:20" ht="15" customHeight="1">
      <c r="A79" s="47" t="s">
        <v>241</v>
      </c>
      <c r="B79" s="48" t="s">
        <v>242</v>
      </c>
      <c r="C79" s="49" t="s">
        <v>633</v>
      </c>
      <c r="D79" s="47" t="s">
        <v>22</v>
      </c>
      <c r="E79" s="47" t="s">
        <v>268</v>
      </c>
      <c r="F79" s="47" t="s">
        <v>269</v>
      </c>
      <c r="G79" s="47" t="s">
        <v>270</v>
      </c>
      <c r="H79" s="47" t="s">
        <v>422</v>
      </c>
      <c r="I79" s="47" t="s">
        <v>634</v>
      </c>
      <c r="J79" s="47" t="s">
        <v>249</v>
      </c>
      <c r="K79" s="47"/>
      <c r="L79" s="47"/>
      <c r="M79" s="47" t="s">
        <v>246</v>
      </c>
      <c r="N79" s="47" t="s">
        <v>260</v>
      </c>
      <c r="O79" s="47" t="s">
        <v>247</v>
      </c>
      <c r="P79" s="48" t="s">
        <v>635</v>
      </c>
      <c r="Q79" s="50">
        <v>0</v>
      </c>
      <c r="R79" s="50">
        <v>0</v>
      </c>
      <c r="S79" s="50">
        <v>0</v>
      </c>
      <c r="T79" s="47" t="str">
        <f t="shared" si="1"/>
        <v>040210037</v>
      </c>
    </row>
    <row r="80" spans="1:20" ht="15" customHeight="1">
      <c r="A80" s="47" t="s">
        <v>241</v>
      </c>
      <c r="B80" s="48" t="s">
        <v>242</v>
      </c>
      <c r="C80" s="49" t="s">
        <v>636</v>
      </c>
      <c r="D80" s="47" t="s">
        <v>22</v>
      </c>
      <c r="E80" s="47" t="s">
        <v>268</v>
      </c>
      <c r="F80" s="47" t="s">
        <v>269</v>
      </c>
      <c r="G80" s="47" t="s">
        <v>270</v>
      </c>
      <c r="H80" s="47" t="s">
        <v>422</v>
      </c>
      <c r="I80" s="47" t="s">
        <v>637</v>
      </c>
      <c r="J80" s="47" t="s">
        <v>249</v>
      </c>
      <c r="K80" s="47"/>
      <c r="L80" s="47"/>
      <c r="M80" s="47" t="s">
        <v>246</v>
      </c>
      <c r="N80" s="47" t="s">
        <v>260</v>
      </c>
      <c r="O80" s="47" t="s">
        <v>247</v>
      </c>
      <c r="P80" s="48" t="s">
        <v>638</v>
      </c>
      <c r="Q80" s="50">
        <v>0</v>
      </c>
      <c r="R80" s="50">
        <v>0</v>
      </c>
      <c r="S80" s="50">
        <v>0</v>
      </c>
      <c r="T80" s="47" t="str">
        <f t="shared" si="1"/>
        <v>040210037</v>
      </c>
    </row>
    <row r="81" spans="1:20" ht="15" customHeight="1">
      <c r="A81" s="47" t="s">
        <v>241</v>
      </c>
      <c r="B81" s="48" t="s">
        <v>242</v>
      </c>
      <c r="C81" s="49" t="s">
        <v>421</v>
      </c>
      <c r="D81" s="47" t="s">
        <v>22</v>
      </c>
      <c r="E81" s="47" t="s">
        <v>268</v>
      </c>
      <c r="F81" s="47" t="s">
        <v>269</v>
      </c>
      <c r="G81" s="47" t="s">
        <v>270</v>
      </c>
      <c r="H81" s="47" t="s">
        <v>422</v>
      </c>
      <c r="I81" s="47" t="s">
        <v>423</v>
      </c>
      <c r="J81" s="47" t="s">
        <v>249</v>
      </c>
      <c r="K81" s="47"/>
      <c r="L81" s="47"/>
      <c r="M81" s="47" t="s">
        <v>246</v>
      </c>
      <c r="N81" s="47" t="s">
        <v>260</v>
      </c>
      <c r="O81" s="47" t="s">
        <v>247</v>
      </c>
      <c r="P81" s="48" t="s">
        <v>639</v>
      </c>
      <c r="Q81" s="50">
        <v>628951083</v>
      </c>
      <c r="R81" s="50">
        <v>65181480</v>
      </c>
      <c r="S81" s="50">
        <v>31606910</v>
      </c>
      <c r="T81" s="47" t="str">
        <f t="shared" si="1"/>
        <v>040210037</v>
      </c>
    </row>
    <row r="82" spans="1:20" ht="15" customHeight="1">
      <c r="A82" s="47" t="s">
        <v>241</v>
      </c>
      <c r="B82" s="48" t="s">
        <v>242</v>
      </c>
      <c r="C82" s="49" t="s">
        <v>640</v>
      </c>
      <c r="D82" s="47" t="s">
        <v>22</v>
      </c>
      <c r="E82" s="47" t="s">
        <v>268</v>
      </c>
      <c r="F82" s="47" t="s">
        <v>269</v>
      </c>
      <c r="G82" s="47" t="s">
        <v>270</v>
      </c>
      <c r="H82" s="47" t="s">
        <v>422</v>
      </c>
      <c r="I82" s="47" t="s">
        <v>641</v>
      </c>
      <c r="J82" s="47" t="s">
        <v>249</v>
      </c>
      <c r="K82" s="47"/>
      <c r="L82" s="47"/>
      <c r="M82" s="47" t="s">
        <v>246</v>
      </c>
      <c r="N82" s="47" t="s">
        <v>260</v>
      </c>
      <c r="O82" s="47" t="s">
        <v>247</v>
      </c>
      <c r="P82" s="48" t="s">
        <v>642</v>
      </c>
      <c r="Q82" s="50">
        <v>1297758</v>
      </c>
      <c r="R82" s="50">
        <v>1297758</v>
      </c>
      <c r="S82" s="50">
        <v>0</v>
      </c>
      <c r="T82" s="47" t="str">
        <f t="shared" si="1"/>
        <v>040210037</v>
      </c>
    </row>
    <row r="83" spans="1:20" ht="15" customHeight="1">
      <c r="A83" s="47" t="s">
        <v>241</v>
      </c>
      <c r="B83" s="48" t="s">
        <v>242</v>
      </c>
      <c r="C83" s="49" t="s">
        <v>421</v>
      </c>
      <c r="D83" s="47" t="s">
        <v>22</v>
      </c>
      <c r="E83" s="47" t="s">
        <v>268</v>
      </c>
      <c r="F83" s="47" t="s">
        <v>269</v>
      </c>
      <c r="G83" s="47" t="s">
        <v>270</v>
      </c>
      <c r="H83" s="47" t="s">
        <v>422</v>
      </c>
      <c r="I83" s="47" t="s">
        <v>423</v>
      </c>
      <c r="J83" s="47" t="s">
        <v>249</v>
      </c>
      <c r="K83" s="47"/>
      <c r="L83" s="47"/>
      <c r="M83" s="47" t="s">
        <v>253</v>
      </c>
      <c r="N83" s="47" t="s">
        <v>68</v>
      </c>
      <c r="O83" s="47" t="s">
        <v>247</v>
      </c>
      <c r="P83" s="48" t="s">
        <v>639</v>
      </c>
      <c r="Q83" s="50">
        <v>66120293</v>
      </c>
      <c r="R83" s="50">
        <v>0</v>
      </c>
      <c r="S83" s="50">
        <v>0</v>
      </c>
      <c r="T83" s="47" t="str">
        <f t="shared" si="1"/>
        <v>040210037</v>
      </c>
    </row>
    <row r="84" spans="1:20" ht="15" customHeight="1">
      <c r="A84" s="47" t="s">
        <v>241</v>
      </c>
      <c r="B84" s="48" t="s">
        <v>242</v>
      </c>
      <c r="C84" s="49" t="s">
        <v>640</v>
      </c>
      <c r="D84" s="47" t="s">
        <v>22</v>
      </c>
      <c r="E84" s="47" t="s">
        <v>268</v>
      </c>
      <c r="F84" s="47" t="s">
        <v>269</v>
      </c>
      <c r="G84" s="47" t="s">
        <v>270</v>
      </c>
      <c r="H84" s="47" t="s">
        <v>422</v>
      </c>
      <c r="I84" s="47" t="s">
        <v>641</v>
      </c>
      <c r="J84" s="47" t="s">
        <v>249</v>
      </c>
      <c r="K84" s="47"/>
      <c r="L84" s="47"/>
      <c r="M84" s="47" t="s">
        <v>253</v>
      </c>
      <c r="N84" s="47" t="s">
        <v>68</v>
      </c>
      <c r="O84" s="47" t="s">
        <v>247</v>
      </c>
      <c r="P84" s="48" t="s">
        <v>642</v>
      </c>
      <c r="Q84" s="50">
        <v>0</v>
      </c>
      <c r="R84" s="50">
        <v>0</v>
      </c>
      <c r="S84" s="50">
        <v>0</v>
      </c>
      <c r="T84" s="47" t="str">
        <f t="shared" si="1"/>
        <v>040210037</v>
      </c>
    </row>
    <row r="85" spans="1:20" ht="15" customHeight="1">
      <c r="A85" s="47" t="s">
        <v>241</v>
      </c>
      <c r="B85" s="48" t="s">
        <v>242</v>
      </c>
      <c r="C85" s="49" t="s">
        <v>546</v>
      </c>
      <c r="D85" s="47" t="s">
        <v>22</v>
      </c>
      <c r="E85" s="47" t="s">
        <v>268</v>
      </c>
      <c r="F85" s="47" t="s">
        <v>269</v>
      </c>
      <c r="G85" s="47" t="s">
        <v>270</v>
      </c>
      <c r="H85" s="47" t="s">
        <v>422</v>
      </c>
      <c r="I85" s="47" t="s">
        <v>547</v>
      </c>
      <c r="J85" s="47" t="s">
        <v>249</v>
      </c>
      <c r="K85" s="47"/>
      <c r="L85" s="47"/>
      <c r="M85" s="47" t="s">
        <v>253</v>
      </c>
      <c r="N85" s="47" t="s">
        <v>68</v>
      </c>
      <c r="O85" s="47" t="s">
        <v>247</v>
      </c>
      <c r="P85" s="48" t="s">
        <v>628</v>
      </c>
      <c r="Q85" s="50">
        <v>0</v>
      </c>
      <c r="R85" s="50">
        <v>0</v>
      </c>
      <c r="S85" s="50">
        <v>0</v>
      </c>
      <c r="T85" s="47" t="str">
        <f t="shared" si="1"/>
        <v>040210037</v>
      </c>
    </row>
    <row r="86" spans="1:20" ht="15" customHeight="1">
      <c r="A86" s="47" t="s">
        <v>241</v>
      </c>
      <c r="B86" s="48" t="s">
        <v>242</v>
      </c>
      <c r="C86" s="49" t="s">
        <v>502</v>
      </c>
      <c r="D86" s="47" t="s">
        <v>22</v>
      </c>
      <c r="E86" s="47" t="s">
        <v>268</v>
      </c>
      <c r="F86" s="47" t="s">
        <v>269</v>
      </c>
      <c r="G86" s="47" t="s">
        <v>270</v>
      </c>
      <c r="H86" s="47" t="s">
        <v>422</v>
      </c>
      <c r="I86" s="47" t="s">
        <v>503</v>
      </c>
      <c r="J86" s="47" t="s">
        <v>249</v>
      </c>
      <c r="K86" s="47"/>
      <c r="L86" s="47"/>
      <c r="M86" s="47" t="s">
        <v>253</v>
      </c>
      <c r="N86" s="47" t="s">
        <v>68</v>
      </c>
      <c r="O86" s="47" t="s">
        <v>247</v>
      </c>
      <c r="P86" s="48" t="s">
        <v>629</v>
      </c>
      <c r="Q86" s="50">
        <v>24995257</v>
      </c>
      <c r="R86" s="50">
        <v>0</v>
      </c>
      <c r="S86" s="50">
        <v>0</v>
      </c>
      <c r="T86" s="47" t="str">
        <f t="shared" si="1"/>
        <v>040210037</v>
      </c>
    </row>
    <row r="87" spans="1:20" ht="15" customHeight="1">
      <c r="A87" s="47" t="s">
        <v>241</v>
      </c>
      <c r="B87" s="48" t="s">
        <v>242</v>
      </c>
      <c r="C87" s="49" t="s">
        <v>630</v>
      </c>
      <c r="D87" s="47" t="s">
        <v>22</v>
      </c>
      <c r="E87" s="47" t="s">
        <v>268</v>
      </c>
      <c r="F87" s="47" t="s">
        <v>269</v>
      </c>
      <c r="G87" s="47" t="s">
        <v>270</v>
      </c>
      <c r="H87" s="47" t="s">
        <v>422</v>
      </c>
      <c r="I87" s="47" t="s">
        <v>631</v>
      </c>
      <c r="J87" s="47" t="s">
        <v>249</v>
      </c>
      <c r="K87" s="47"/>
      <c r="L87" s="47"/>
      <c r="M87" s="47" t="s">
        <v>253</v>
      </c>
      <c r="N87" s="47" t="s">
        <v>68</v>
      </c>
      <c r="O87" s="47" t="s">
        <v>247</v>
      </c>
      <c r="P87" s="48" t="s">
        <v>632</v>
      </c>
      <c r="Q87" s="50">
        <v>0</v>
      </c>
      <c r="R87" s="50">
        <v>0</v>
      </c>
      <c r="S87" s="50">
        <v>0</v>
      </c>
      <c r="T87" s="47" t="str">
        <f t="shared" si="1"/>
        <v>040210037</v>
      </c>
    </row>
    <row r="88" spans="1:20" ht="15" customHeight="1">
      <c r="A88" s="47" t="s">
        <v>241</v>
      </c>
      <c r="B88" s="48" t="s">
        <v>242</v>
      </c>
      <c r="C88" s="49" t="s">
        <v>549</v>
      </c>
      <c r="D88" s="47" t="s">
        <v>22</v>
      </c>
      <c r="E88" s="47" t="s">
        <v>268</v>
      </c>
      <c r="F88" s="47" t="s">
        <v>269</v>
      </c>
      <c r="G88" s="47" t="s">
        <v>272</v>
      </c>
      <c r="H88" s="47" t="s">
        <v>422</v>
      </c>
      <c r="I88" s="47" t="s">
        <v>547</v>
      </c>
      <c r="J88" s="47" t="s">
        <v>249</v>
      </c>
      <c r="K88" s="47"/>
      <c r="L88" s="47"/>
      <c r="M88" s="47" t="s">
        <v>246</v>
      </c>
      <c r="N88" s="47" t="s">
        <v>260</v>
      </c>
      <c r="O88" s="47" t="s">
        <v>247</v>
      </c>
      <c r="P88" s="48" t="s">
        <v>643</v>
      </c>
      <c r="Q88" s="50">
        <v>60333203</v>
      </c>
      <c r="R88" s="50">
        <v>40438863</v>
      </c>
      <c r="S88" s="50">
        <v>15111863</v>
      </c>
      <c r="T88" s="47" t="str">
        <f t="shared" si="1"/>
        <v>040210038</v>
      </c>
    </row>
    <row r="89" spans="1:20" ht="15" customHeight="1">
      <c r="A89" s="47" t="s">
        <v>241</v>
      </c>
      <c r="B89" s="48" t="s">
        <v>242</v>
      </c>
      <c r="C89" s="49" t="s">
        <v>440</v>
      </c>
      <c r="D89" s="47" t="s">
        <v>22</v>
      </c>
      <c r="E89" s="47" t="s">
        <v>268</v>
      </c>
      <c r="F89" s="47" t="s">
        <v>269</v>
      </c>
      <c r="G89" s="47" t="s">
        <v>272</v>
      </c>
      <c r="H89" s="47" t="s">
        <v>422</v>
      </c>
      <c r="I89" s="47" t="s">
        <v>441</v>
      </c>
      <c r="J89" s="47" t="s">
        <v>249</v>
      </c>
      <c r="K89" s="47"/>
      <c r="L89" s="47"/>
      <c r="M89" s="47" t="s">
        <v>246</v>
      </c>
      <c r="N89" s="47" t="s">
        <v>260</v>
      </c>
      <c r="O89" s="47" t="s">
        <v>247</v>
      </c>
      <c r="P89" s="48" t="s">
        <v>644</v>
      </c>
      <c r="Q89" s="50">
        <v>65981258</v>
      </c>
      <c r="R89" s="50">
        <v>19429375</v>
      </c>
      <c r="S89" s="50">
        <v>11648356</v>
      </c>
      <c r="T89" s="47" t="str">
        <f t="shared" si="1"/>
        <v>040210038</v>
      </c>
    </row>
    <row r="90" spans="1:20" ht="15" customHeight="1">
      <c r="A90" s="47" t="s">
        <v>241</v>
      </c>
      <c r="B90" s="48" t="s">
        <v>242</v>
      </c>
      <c r="C90" s="49" t="s">
        <v>434</v>
      </c>
      <c r="D90" s="47" t="s">
        <v>22</v>
      </c>
      <c r="E90" s="47" t="s">
        <v>268</v>
      </c>
      <c r="F90" s="47" t="s">
        <v>269</v>
      </c>
      <c r="G90" s="47" t="s">
        <v>272</v>
      </c>
      <c r="H90" s="47" t="s">
        <v>422</v>
      </c>
      <c r="I90" s="47" t="s">
        <v>435</v>
      </c>
      <c r="J90" s="47" t="s">
        <v>249</v>
      </c>
      <c r="K90" s="47"/>
      <c r="L90" s="47"/>
      <c r="M90" s="47" t="s">
        <v>246</v>
      </c>
      <c r="N90" s="47" t="s">
        <v>260</v>
      </c>
      <c r="O90" s="47" t="s">
        <v>247</v>
      </c>
      <c r="P90" s="48" t="s">
        <v>645</v>
      </c>
      <c r="Q90" s="50">
        <v>896903116</v>
      </c>
      <c r="R90" s="50">
        <v>202577542</v>
      </c>
      <c r="S90" s="50">
        <v>165077312</v>
      </c>
      <c r="T90" s="47" t="str">
        <f t="shared" si="1"/>
        <v>040210038</v>
      </c>
    </row>
    <row r="91" spans="1:20" ht="15" customHeight="1">
      <c r="A91" s="47" t="s">
        <v>241</v>
      </c>
      <c r="B91" s="48" t="s">
        <v>242</v>
      </c>
      <c r="C91" s="49" t="s">
        <v>434</v>
      </c>
      <c r="D91" s="47" t="s">
        <v>22</v>
      </c>
      <c r="E91" s="47" t="s">
        <v>268</v>
      </c>
      <c r="F91" s="47" t="s">
        <v>269</v>
      </c>
      <c r="G91" s="47" t="s">
        <v>272</v>
      </c>
      <c r="H91" s="47" t="s">
        <v>422</v>
      </c>
      <c r="I91" s="47" t="s">
        <v>435</v>
      </c>
      <c r="J91" s="47" t="s">
        <v>249</v>
      </c>
      <c r="K91" s="47"/>
      <c r="L91" s="47"/>
      <c r="M91" s="47" t="s">
        <v>253</v>
      </c>
      <c r="N91" s="47" t="s">
        <v>68</v>
      </c>
      <c r="O91" s="47" t="s">
        <v>247</v>
      </c>
      <c r="P91" s="48" t="s">
        <v>645</v>
      </c>
      <c r="Q91" s="50">
        <v>42621512</v>
      </c>
      <c r="R91" s="50">
        <v>0</v>
      </c>
      <c r="S91" s="50">
        <v>0</v>
      </c>
      <c r="T91" s="47" t="str">
        <f t="shared" si="1"/>
        <v>040210038</v>
      </c>
    </row>
    <row r="92" spans="1:20" ht="15" customHeight="1">
      <c r="A92" s="47" t="s">
        <v>241</v>
      </c>
      <c r="B92" s="48" t="s">
        <v>242</v>
      </c>
      <c r="C92" s="49" t="s">
        <v>440</v>
      </c>
      <c r="D92" s="47" t="s">
        <v>22</v>
      </c>
      <c r="E92" s="47" t="s">
        <v>268</v>
      </c>
      <c r="F92" s="47" t="s">
        <v>269</v>
      </c>
      <c r="G92" s="47" t="s">
        <v>272</v>
      </c>
      <c r="H92" s="47" t="s">
        <v>422</v>
      </c>
      <c r="I92" s="47" t="s">
        <v>441</v>
      </c>
      <c r="J92" s="47" t="s">
        <v>249</v>
      </c>
      <c r="K92" s="47"/>
      <c r="L92" s="47"/>
      <c r="M92" s="47" t="s">
        <v>253</v>
      </c>
      <c r="N92" s="47" t="s">
        <v>68</v>
      </c>
      <c r="O92" s="47" t="s">
        <v>247</v>
      </c>
      <c r="P92" s="48" t="s">
        <v>644</v>
      </c>
      <c r="Q92" s="50">
        <v>24995257</v>
      </c>
      <c r="R92" s="50">
        <v>0</v>
      </c>
      <c r="S92" s="50">
        <v>0</v>
      </c>
      <c r="T92" s="47" t="str">
        <f t="shared" si="1"/>
        <v>040210038</v>
      </c>
    </row>
    <row r="93" spans="1:20" ht="15" customHeight="1">
      <c r="A93" s="47" t="s">
        <v>241</v>
      </c>
      <c r="B93" s="48" t="s">
        <v>242</v>
      </c>
      <c r="C93" s="49" t="s">
        <v>549</v>
      </c>
      <c r="D93" s="47" t="s">
        <v>22</v>
      </c>
      <c r="E93" s="47" t="s">
        <v>268</v>
      </c>
      <c r="F93" s="47" t="s">
        <v>269</v>
      </c>
      <c r="G93" s="47" t="s">
        <v>272</v>
      </c>
      <c r="H93" s="47" t="s">
        <v>422</v>
      </c>
      <c r="I93" s="47" t="s">
        <v>547</v>
      </c>
      <c r="J93" s="47" t="s">
        <v>249</v>
      </c>
      <c r="K93" s="47"/>
      <c r="L93" s="47"/>
      <c r="M93" s="47" t="s">
        <v>253</v>
      </c>
      <c r="N93" s="47" t="s">
        <v>68</v>
      </c>
      <c r="O93" s="47" t="s">
        <v>247</v>
      </c>
      <c r="P93" s="48" t="s">
        <v>643</v>
      </c>
      <c r="Q93" s="50">
        <v>24995257</v>
      </c>
      <c r="R93" s="50">
        <v>0</v>
      </c>
      <c r="S93" s="50">
        <v>0</v>
      </c>
      <c r="T93" s="47" t="str">
        <f t="shared" si="1"/>
        <v>040210038</v>
      </c>
    </row>
    <row r="94" spans="1:20" ht="15" customHeight="1">
      <c r="A94" s="47" t="s">
        <v>241</v>
      </c>
      <c r="B94" s="48" t="s">
        <v>242</v>
      </c>
      <c r="C94" s="49" t="s">
        <v>522</v>
      </c>
      <c r="D94" s="47" t="s">
        <v>22</v>
      </c>
      <c r="E94" s="47" t="s">
        <v>274</v>
      </c>
      <c r="F94" s="47" t="s">
        <v>269</v>
      </c>
      <c r="G94" s="47" t="s">
        <v>275</v>
      </c>
      <c r="H94" s="47" t="s">
        <v>422</v>
      </c>
      <c r="I94" s="47" t="s">
        <v>523</v>
      </c>
      <c r="J94" s="47" t="s">
        <v>249</v>
      </c>
      <c r="K94" s="47"/>
      <c r="L94" s="47"/>
      <c r="M94" s="47" t="s">
        <v>246</v>
      </c>
      <c r="N94" s="47" t="s">
        <v>260</v>
      </c>
      <c r="O94" s="47" t="s">
        <v>247</v>
      </c>
      <c r="P94" s="48" t="s">
        <v>646</v>
      </c>
      <c r="Q94" s="50">
        <v>92504643</v>
      </c>
      <c r="R94" s="50">
        <v>32320173</v>
      </c>
      <c r="S94" s="50">
        <v>12360408</v>
      </c>
      <c r="T94" s="47" t="str">
        <f t="shared" si="1"/>
        <v>040310032</v>
      </c>
    </row>
    <row r="95" spans="1:20" ht="15" customHeight="1">
      <c r="A95" s="47" t="s">
        <v>241</v>
      </c>
      <c r="B95" s="48" t="s">
        <v>242</v>
      </c>
      <c r="C95" s="49" t="s">
        <v>542</v>
      </c>
      <c r="D95" s="47" t="s">
        <v>22</v>
      </c>
      <c r="E95" s="47" t="s">
        <v>274</v>
      </c>
      <c r="F95" s="47" t="s">
        <v>269</v>
      </c>
      <c r="G95" s="47" t="s">
        <v>275</v>
      </c>
      <c r="H95" s="47" t="s">
        <v>422</v>
      </c>
      <c r="I95" s="47" t="s">
        <v>543</v>
      </c>
      <c r="J95" s="47" t="s">
        <v>249</v>
      </c>
      <c r="K95" s="47"/>
      <c r="L95" s="47"/>
      <c r="M95" s="47" t="s">
        <v>246</v>
      </c>
      <c r="N95" s="47" t="s">
        <v>260</v>
      </c>
      <c r="O95" s="47" t="s">
        <v>247</v>
      </c>
      <c r="P95" s="48" t="s">
        <v>647</v>
      </c>
      <c r="Q95" s="50">
        <v>98338300</v>
      </c>
      <c r="R95" s="50">
        <v>72863426</v>
      </c>
      <c r="S95" s="50">
        <v>72863426</v>
      </c>
      <c r="T95" s="47" t="str">
        <f t="shared" si="1"/>
        <v>040310032</v>
      </c>
    </row>
    <row r="96" spans="1:20" ht="15" customHeight="1">
      <c r="A96" s="47" t="s">
        <v>241</v>
      </c>
      <c r="B96" s="48" t="s">
        <v>242</v>
      </c>
      <c r="C96" s="49" t="s">
        <v>522</v>
      </c>
      <c r="D96" s="47" t="s">
        <v>22</v>
      </c>
      <c r="E96" s="47" t="s">
        <v>274</v>
      </c>
      <c r="F96" s="47" t="s">
        <v>269</v>
      </c>
      <c r="G96" s="47" t="s">
        <v>275</v>
      </c>
      <c r="H96" s="47" t="s">
        <v>422</v>
      </c>
      <c r="I96" s="47" t="s">
        <v>523</v>
      </c>
      <c r="J96" s="47" t="s">
        <v>249</v>
      </c>
      <c r="K96" s="47"/>
      <c r="L96" s="47"/>
      <c r="M96" s="47" t="s">
        <v>253</v>
      </c>
      <c r="N96" s="47" t="s">
        <v>68</v>
      </c>
      <c r="O96" s="47" t="s">
        <v>247</v>
      </c>
      <c r="P96" s="48" t="s">
        <v>646</v>
      </c>
      <c r="Q96" s="50">
        <v>223209537.02000001</v>
      </c>
      <c r="R96" s="50">
        <v>20803113.82</v>
      </c>
      <c r="S96" s="50">
        <v>0</v>
      </c>
      <c r="T96" s="47" t="str">
        <f t="shared" si="1"/>
        <v>040310032</v>
      </c>
    </row>
    <row r="97" spans="1:20" ht="15" customHeight="1">
      <c r="A97" s="47" t="s">
        <v>241</v>
      </c>
      <c r="B97" s="48" t="s">
        <v>242</v>
      </c>
      <c r="C97" s="49" t="s">
        <v>542</v>
      </c>
      <c r="D97" s="47" t="s">
        <v>22</v>
      </c>
      <c r="E97" s="47" t="s">
        <v>274</v>
      </c>
      <c r="F97" s="47" t="s">
        <v>269</v>
      </c>
      <c r="G97" s="47" t="s">
        <v>275</v>
      </c>
      <c r="H97" s="47" t="s">
        <v>422</v>
      </c>
      <c r="I97" s="47" t="s">
        <v>543</v>
      </c>
      <c r="J97" s="47" t="s">
        <v>249</v>
      </c>
      <c r="K97" s="47"/>
      <c r="L97" s="47"/>
      <c r="M97" s="47" t="s">
        <v>253</v>
      </c>
      <c r="N97" s="47" t="s">
        <v>68</v>
      </c>
      <c r="O97" s="47" t="s">
        <v>247</v>
      </c>
      <c r="P97" s="48" t="s">
        <v>647</v>
      </c>
      <c r="Q97" s="50">
        <v>30914925</v>
      </c>
      <c r="R97" s="50">
        <v>3033720</v>
      </c>
      <c r="S97" s="50">
        <v>0</v>
      </c>
      <c r="T97" s="47" t="str">
        <f t="shared" si="1"/>
        <v>040310032</v>
      </c>
    </row>
    <row r="98" spans="1:20" ht="15" customHeight="1">
      <c r="A98" s="47" t="s">
        <v>241</v>
      </c>
      <c r="B98" s="48" t="s">
        <v>242</v>
      </c>
      <c r="C98" s="49" t="s">
        <v>431</v>
      </c>
      <c r="D98" s="47" t="s">
        <v>22</v>
      </c>
      <c r="E98" s="47" t="s">
        <v>277</v>
      </c>
      <c r="F98" s="47" t="s">
        <v>269</v>
      </c>
      <c r="G98" s="47" t="s">
        <v>275</v>
      </c>
      <c r="H98" s="47" t="s">
        <v>422</v>
      </c>
      <c r="I98" s="47" t="s">
        <v>432</v>
      </c>
      <c r="J98" s="47" t="s">
        <v>249</v>
      </c>
      <c r="K98" s="47"/>
      <c r="L98" s="47"/>
      <c r="M98" s="47" t="s">
        <v>246</v>
      </c>
      <c r="N98" s="47" t="s">
        <v>260</v>
      </c>
      <c r="O98" s="47" t="s">
        <v>247</v>
      </c>
      <c r="P98" s="48" t="s">
        <v>648</v>
      </c>
      <c r="Q98" s="50">
        <v>0</v>
      </c>
      <c r="R98" s="50">
        <v>0</v>
      </c>
      <c r="S98" s="50">
        <v>0</v>
      </c>
      <c r="T98" s="47" t="str">
        <f t="shared" si="1"/>
        <v>040410032</v>
      </c>
    </row>
    <row r="99" spans="1:20" ht="15" customHeight="1">
      <c r="A99" s="47" t="s">
        <v>241</v>
      </c>
      <c r="B99" s="48" t="s">
        <v>242</v>
      </c>
      <c r="C99" s="49" t="s">
        <v>437</v>
      </c>
      <c r="D99" s="47" t="s">
        <v>22</v>
      </c>
      <c r="E99" s="47" t="s">
        <v>277</v>
      </c>
      <c r="F99" s="47" t="s">
        <v>269</v>
      </c>
      <c r="G99" s="47" t="s">
        <v>275</v>
      </c>
      <c r="H99" s="47" t="s">
        <v>422</v>
      </c>
      <c r="I99" s="47" t="s">
        <v>438</v>
      </c>
      <c r="J99" s="47" t="s">
        <v>249</v>
      </c>
      <c r="K99" s="47"/>
      <c r="L99" s="47"/>
      <c r="M99" s="47" t="s">
        <v>246</v>
      </c>
      <c r="N99" s="47" t="s">
        <v>260</v>
      </c>
      <c r="O99" s="47" t="s">
        <v>247</v>
      </c>
      <c r="P99" s="48" t="s">
        <v>649</v>
      </c>
      <c r="Q99" s="50">
        <v>201807602</v>
      </c>
      <c r="R99" s="50">
        <v>59152672.670000002</v>
      </c>
      <c r="S99" s="50">
        <v>48789694.670000002</v>
      </c>
      <c r="T99" s="47" t="str">
        <f t="shared" si="1"/>
        <v>040410032</v>
      </c>
    </row>
    <row r="100" spans="1:20" ht="15" customHeight="1">
      <c r="A100" s="47" t="s">
        <v>241</v>
      </c>
      <c r="B100" s="48" t="s">
        <v>242</v>
      </c>
      <c r="C100" s="49" t="s">
        <v>437</v>
      </c>
      <c r="D100" s="47" t="s">
        <v>22</v>
      </c>
      <c r="E100" s="47" t="s">
        <v>277</v>
      </c>
      <c r="F100" s="47" t="s">
        <v>269</v>
      </c>
      <c r="G100" s="47" t="s">
        <v>275</v>
      </c>
      <c r="H100" s="47" t="s">
        <v>422</v>
      </c>
      <c r="I100" s="47" t="s">
        <v>438</v>
      </c>
      <c r="J100" s="47" t="s">
        <v>249</v>
      </c>
      <c r="K100" s="47"/>
      <c r="L100" s="47"/>
      <c r="M100" s="47" t="s">
        <v>246</v>
      </c>
      <c r="N100" s="47" t="s">
        <v>69</v>
      </c>
      <c r="O100" s="47" t="s">
        <v>247</v>
      </c>
      <c r="P100" s="48" t="s">
        <v>649</v>
      </c>
      <c r="Q100" s="50">
        <v>1279627515</v>
      </c>
      <c r="R100" s="50">
        <v>613565208.79999995</v>
      </c>
      <c r="S100" s="50">
        <v>146717007.80000001</v>
      </c>
      <c r="T100" s="47" t="str">
        <f t="shared" si="1"/>
        <v>040410032</v>
      </c>
    </row>
    <row r="101" spans="1:20" ht="15" customHeight="1">
      <c r="A101" s="47" t="s">
        <v>241</v>
      </c>
      <c r="B101" s="48" t="s">
        <v>242</v>
      </c>
      <c r="C101" s="49" t="s">
        <v>431</v>
      </c>
      <c r="D101" s="47" t="s">
        <v>22</v>
      </c>
      <c r="E101" s="47" t="s">
        <v>277</v>
      </c>
      <c r="F101" s="47" t="s">
        <v>269</v>
      </c>
      <c r="G101" s="47" t="s">
        <v>275</v>
      </c>
      <c r="H101" s="47" t="s">
        <v>422</v>
      </c>
      <c r="I101" s="47" t="s">
        <v>432</v>
      </c>
      <c r="J101" s="47" t="s">
        <v>249</v>
      </c>
      <c r="K101" s="47"/>
      <c r="L101" s="47"/>
      <c r="M101" s="47" t="s">
        <v>246</v>
      </c>
      <c r="N101" s="47" t="s">
        <v>69</v>
      </c>
      <c r="O101" s="47" t="s">
        <v>247</v>
      </c>
      <c r="P101" s="48" t="s">
        <v>648</v>
      </c>
      <c r="Q101" s="50">
        <v>158356266</v>
      </c>
      <c r="R101" s="50">
        <v>62455731</v>
      </c>
      <c r="S101" s="50">
        <v>55705458</v>
      </c>
      <c r="T101" s="47" t="str">
        <f t="shared" si="1"/>
        <v>040410032</v>
      </c>
    </row>
    <row r="102" spans="1:20" ht="15" customHeight="1">
      <c r="A102" s="47" t="s">
        <v>241</v>
      </c>
      <c r="B102" s="48" t="s">
        <v>242</v>
      </c>
      <c r="C102" s="49" t="s">
        <v>437</v>
      </c>
      <c r="D102" s="47" t="s">
        <v>22</v>
      </c>
      <c r="E102" s="47" t="s">
        <v>277</v>
      </c>
      <c r="F102" s="47" t="s">
        <v>269</v>
      </c>
      <c r="G102" s="47" t="s">
        <v>275</v>
      </c>
      <c r="H102" s="47" t="s">
        <v>422</v>
      </c>
      <c r="I102" s="47" t="s">
        <v>438</v>
      </c>
      <c r="J102" s="47" t="s">
        <v>249</v>
      </c>
      <c r="K102" s="47"/>
      <c r="L102" s="47"/>
      <c r="M102" s="47" t="s">
        <v>246</v>
      </c>
      <c r="N102" s="47" t="s">
        <v>556</v>
      </c>
      <c r="O102" s="47" t="s">
        <v>247</v>
      </c>
      <c r="P102" s="48" t="s">
        <v>649</v>
      </c>
      <c r="Q102" s="50">
        <v>0</v>
      </c>
      <c r="R102" s="50">
        <v>0</v>
      </c>
      <c r="S102" s="50">
        <v>0</v>
      </c>
      <c r="T102" s="47" t="str">
        <f t="shared" si="1"/>
        <v>040410032</v>
      </c>
    </row>
    <row r="103" spans="1:20" ht="15" customHeight="1">
      <c r="A103" s="47" t="s">
        <v>241</v>
      </c>
      <c r="B103" s="48" t="s">
        <v>242</v>
      </c>
      <c r="C103" s="49" t="s">
        <v>431</v>
      </c>
      <c r="D103" s="47" t="s">
        <v>22</v>
      </c>
      <c r="E103" s="47" t="s">
        <v>277</v>
      </c>
      <c r="F103" s="47" t="s">
        <v>269</v>
      </c>
      <c r="G103" s="47" t="s">
        <v>275</v>
      </c>
      <c r="H103" s="47" t="s">
        <v>422</v>
      </c>
      <c r="I103" s="47" t="s">
        <v>432</v>
      </c>
      <c r="J103" s="47" t="s">
        <v>249</v>
      </c>
      <c r="K103" s="47"/>
      <c r="L103" s="47"/>
      <c r="M103" s="47" t="s">
        <v>253</v>
      </c>
      <c r="N103" s="47" t="s">
        <v>68</v>
      </c>
      <c r="O103" s="47" t="s">
        <v>247</v>
      </c>
      <c r="P103" s="48" t="s">
        <v>648</v>
      </c>
      <c r="Q103" s="50">
        <v>102923452</v>
      </c>
      <c r="R103" s="50">
        <v>52116793</v>
      </c>
      <c r="S103" s="50">
        <v>0</v>
      </c>
      <c r="T103" s="47" t="str">
        <f t="shared" si="1"/>
        <v>040410032</v>
      </c>
    </row>
    <row r="104" spans="1:20" ht="15" customHeight="1">
      <c r="A104" s="47" t="s">
        <v>241</v>
      </c>
      <c r="B104" s="48" t="s">
        <v>242</v>
      </c>
      <c r="C104" s="49" t="s">
        <v>437</v>
      </c>
      <c r="D104" s="47" t="s">
        <v>22</v>
      </c>
      <c r="E104" s="47" t="s">
        <v>277</v>
      </c>
      <c r="F104" s="47" t="s">
        <v>269</v>
      </c>
      <c r="G104" s="47" t="s">
        <v>275</v>
      </c>
      <c r="H104" s="47" t="s">
        <v>422</v>
      </c>
      <c r="I104" s="47" t="s">
        <v>438</v>
      </c>
      <c r="J104" s="47" t="s">
        <v>249</v>
      </c>
      <c r="K104" s="47"/>
      <c r="L104" s="47"/>
      <c r="M104" s="47" t="s">
        <v>253</v>
      </c>
      <c r="N104" s="47" t="s">
        <v>68</v>
      </c>
      <c r="O104" s="47" t="s">
        <v>247</v>
      </c>
      <c r="P104" s="48" t="s">
        <v>649</v>
      </c>
      <c r="Q104" s="50">
        <v>1185421826</v>
      </c>
      <c r="R104" s="50">
        <v>310410365</v>
      </c>
      <c r="S104" s="50">
        <v>0</v>
      </c>
      <c r="T104" s="47" t="str">
        <f t="shared" si="1"/>
        <v>040410032</v>
      </c>
    </row>
    <row r="105" spans="1:20" ht="15" customHeight="1">
      <c r="A105" s="47" t="s">
        <v>241</v>
      </c>
      <c r="B105" s="48" t="s">
        <v>242</v>
      </c>
      <c r="C105" s="49" t="s">
        <v>562</v>
      </c>
      <c r="D105" s="47" t="s">
        <v>22</v>
      </c>
      <c r="E105" s="47" t="s">
        <v>277</v>
      </c>
      <c r="F105" s="47" t="s">
        <v>269</v>
      </c>
      <c r="G105" s="47" t="s">
        <v>275</v>
      </c>
      <c r="H105" s="47" t="s">
        <v>422</v>
      </c>
      <c r="I105" s="47" t="s">
        <v>438</v>
      </c>
      <c r="J105" s="47" t="s">
        <v>563</v>
      </c>
      <c r="K105" s="47" t="s">
        <v>210</v>
      </c>
      <c r="L105" s="47" t="s">
        <v>210</v>
      </c>
      <c r="M105" s="47" t="s">
        <v>246</v>
      </c>
      <c r="N105" s="47" t="s">
        <v>556</v>
      </c>
      <c r="O105" s="47" t="s">
        <v>247</v>
      </c>
      <c r="P105" s="48" t="s">
        <v>650</v>
      </c>
      <c r="Q105" s="50">
        <v>0</v>
      </c>
      <c r="R105" s="50">
        <v>0</v>
      </c>
      <c r="S105" s="50">
        <v>0</v>
      </c>
      <c r="T105" s="47" t="str">
        <f t="shared" si="1"/>
        <v>040410032</v>
      </c>
    </row>
    <row r="106" spans="1:20" ht="15" customHeight="1">
      <c r="A106" s="47" t="s">
        <v>241</v>
      </c>
      <c r="B106" s="48" t="s">
        <v>242</v>
      </c>
      <c r="C106" s="49" t="s">
        <v>565</v>
      </c>
      <c r="D106" s="47" t="s">
        <v>22</v>
      </c>
      <c r="E106" s="47" t="s">
        <v>277</v>
      </c>
      <c r="F106" s="47" t="s">
        <v>269</v>
      </c>
      <c r="G106" s="47" t="s">
        <v>275</v>
      </c>
      <c r="H106" s="47" t="s">
        <v>422</v>
      </c>
      <c r="I106" s="47" t="s">
        <v>438</v>
      </c>
      <c r="J106" s="47" t="s">
        <v>566</v>
      </c>
      <c r="K106" s="47" t="s">
        <v>210</v>
      </c>
      <c r="L106" s="47" t="s">
        <v>210</v>
      </c>
      <c r="M106" s="47" t="s">
        <v>246</v>
      </c>
      <c r="N106" s="47" t="s">
        <v>556</v>
      </c>
      <c r="O106" s="47" t="s">
        <v>247</v>
      </c>
      <c r="P106" s="48" t="s">
        <v>651</v>
      </c>
      <c r="Q106" s="50">
        <v>173505614</v>
      </c>
      <c r="R106" s="50">
        <v>23505613.859999999</v>
      </c>
      <c r="S106" s="50">
        <v>23505613.859999999</v>
      </c>
      <c r="T106" s="47" t="str">
        <f t="shared" si="1"/>
        <v>040410032</v>
      </c>
    </row>
    <row r="107" spans="1:20" ht="15" customHeight="1">
      <c r="A107" s="47" t="s">
        <v>241</v>
      </c>
      <c r="B107" s="48" t="s">
        <v>242</v>
      </c>
      <c r="C107" s="49" t="s">
        <v>568</v>
      </c>
      <c r="D107" s="47" t="s">
        <v>22</v>
      </c>
      <c r="E107" s="47" t="s">
        <v>277</v>
      </c>
      <c r="F107" s="47" t="s">
        <v>269</v>
      </c>
      <c r="G107" s="47" t="s">
        <v>275</v>
      </c>
      <c r="H107" s="47" t="s">
        <v>422</v>
      </c>
      <c r="I107" s="47" t="s">
        <v>438</v>
      </c>
      <c r="J107" s="47" t="s">
        <v>569</v>
      </c>
      <c r="K107" s="47" t="s">
        <v>210</v>
      </c>
      <c r="L107" s="47" t="s">
        <v>210</v>
      </c>
      <c r="M107" s="47" t="s">
        <v>246</v>
      </c>
      <c r="N107" s="47" t="s">
        <v>556</v>
      </c>
      <c r="O107" s="47" t="s">
        <v>247</v>
      </c>
      <c r="P107" s="48" t="s">
        <v>652</v>
      </c>
      <c r="Q107" s="50">
        <v>4959466935.8100004</v>
      </c>
      <c r="R107" s="50">
        <v>4734466935.8100004</v>
      </c>
      <c r="S107" s="50">
        <v>2600000000</v>
      </c>
      <c r="T107" s="47" t="str">
        <f t="shared" si="1"/>
        <v>040410032</v>
      </c>
    </row>
    <row r="108" spans="1:20" ht="15" customHeight="1">
      <c r="A108" s="47" t="s">
        <v>241</v>
      </c>
      <c r="B108" s="48" t="s">
        <v>242</v>
      </c>
      <c r="C108" s="49" t="s">
        <v>554</v>
      </c>
      <c r="D108" s="47" t="s">
        <v>22</v>
      </c>
      <c r="E108" s="47" t="s">
        <v>277</v>
      </c>
      <c r="F108" s="47" t="s">
        <v>269</v>
      </c>
      <c r="G108" s="47" t="s">
        <v>275</v>
      </c>
      <c r="H108" s="47" t="s">
        <v>422</v>
      </c>
      <c r="I108" s="47" t="s">
        <v>438</v>
      </c>
      <c r="J108" s="47" t="s">
        <v>555</v>
      </c>
      <c r="K108" s="47" t="s">
        <v>210</v>
      </c>
      <c r="L108" s="47" t="s">
        <v>210</v>
      </c>
      <c r="M108" s="47" t="s">
        <v>246</v>
      </c>
      <c r="N108" s="47" t="s">
        <v>556</v>
      </c>
      <c r="O108" s="47" t="s">
        <v>247</v>
      </c>
      <c r="P108" s="48" t="s">
        <v>653</v>
      </c>
      <c r="Q108" s="50">
        <v>0</v>
      </c>
      <c r="R108" s="50">
        <v>0</v>
      </c>
      <c r="S108" s="50">
        <v>0</v>
      </c>
      <c r="T108" s="47" t="str">
        <f t="shared" si="1"/>
        <v>040410032</v>
      </c>
    </row>
    <row r="109" spans="1:20" ht="15" customHeight="1">
      <c r="A109" s="47" t="s">
        <v>241</v>
      </c>
      <c r="B109" s="48" t="s">
        <v>242</v>
      </c>
      <c r="C109" s="49" t="s">
        <v>559</v>
      </c>
      <c r="D109" s="47" t="s">
        <v>22</v>
      </c>
      <c r="E109" s="47" t="s">
        <v>277</v>
      </c>
      <c r="F109" s="47" t="s">
        <v>269</v>
      </c>
      <c r="G109" s="47" t="s">
        <v>275</v>
      </c>
      <c r="H109" s="47" t="s">
        <v>422</v>
      </c>
      <c r="I109" s="47" t="s">
        <v>438</v>
      </c>
      <c r="J109" s="47" t="s">
        <v>560</v>
      </c>
      <c r="K109" s="47" t="s">
        <v>210</v>
      </c>
      <c r="L109" s="47" t="s">
        <v>210</v>
      </c>
      <c r="M109" s="47" t="s">
        <v>246</v>
      </c>
      <c r="N109" s="47" t="s">
        <v>556</v>
      </c>
      <c r="O109" s="47" t="s">
        <v>247</v>
      </c>
      <c r="P109" s="48" t="s">
        <v>654</v>
      </c>
      <c r="Q109" s="50">
        <v>20113686</v>
      </c>
      <c r="R109" s="50">
        <v>20113686</v>
      </c>
      <c r="S109" s="50">
        <v>20113686</v>
      </c>
      <c r="T109" s="47" t="str">
        <f t="shared" si="1"/>
        <v>040410032</v>
      </c>
    </row>
    <row r="110" spans="1:20" ht="15" customHeight="1">
      <c r="A110" s="47" t="s">
        <v>241</v>
      </c>
      <c r="B110" s="48" t="s">
        <v>242</v>
      </c>
      <c r="C110" s="49" t="s">
        <v>573</v>
      </c>
      <c r="D110" s="47" t="s">
        <v>22</v>
      </c>
      <c r="E110" s="47" t="s">
        <v>277</v>
      </c>
      <c r="F110" s="47" t="s">
        <v>269</v>
      </c>
      <c r="G110" s="47" t="s">
        <v>275</v>
      </c>
      <c r="H110" s="47" t="s">
        <v>422</v>
      </c>
      <c r="I110" s="47" t="s">
        <v>438</v>
      </c>
      <c r="J110" s="47" t="s">
        <v>574</v>
      </c>
      <c r="K110" s="47" t="s">
        <v>210</v>
      </c>
      <c r="L110" s="47" t="s">
        <v>210</v>
      </c>
      <c r="M110" s="47" t="s">
        <v>246</v>
      </c>
      <c r="N110" s="47" t="s">
        <v>556</v>
      </c>
      <c r="O110" s="47" t="s">
        <v>247</v>
      </c>
      <c r="P110" s="48" t="s">
        <v>655</v>
      </c>
      <c r="Q110" s="50">
        <v>536637780</v>
      </c>
      <c r="R110" s="50">
        <v>0</v>
      </c>
      <c r="S110" s="50">
        <v>0</v>
      </c>
      <c r="T110" s="47" t="str">
        <f t="shared" si="1"/>
        <v>040410032</v>
      </c>
    </row>
    <row r="111" spans="1:20" ht="15" customHeight="1">
      <c r="A111" s="47" t="s">
        <v>241</v>
      </c>
      <c r="B111" s="48" t="s">
        <v>242</v>
      </c>
      <c r="C111" s="49" t="s">
        <v>576</v>
      </c>
      <c r="D111" s="47" t="s">
        <v>22</v>
      </c>
      <c r="E111" s="47" t="s">
        <v>277</v>
      </c>
      <c r="F111" s="47" t="s">
        <v>269</v>
      </c>
      <c r="G111" s="47" t="s">
        <v>275</v>
      </c>
      <c r="H111" s="47" t="s">
        <v>422</v>
      </c>
      <c r="I111" s="47" t="s">
        <v>438</v>
      </c>
      <c r="J111" s="47" t="s">
        <v>577</v>
      </c>
      <c r="K111" s="47" t="s">
        <v>210</v>
      </c>
      <c r="L111" s="47" t="s">
        <v>210</v>
      </c>
      <c r="M111" s="47" t="s">
        <v>246</v>
      </c>
      <c r="N111" s="47" t="s">
        <v>556</v>
      </c>
      <c r="O111" s="47" t="s">
        <v>247</v>
      </c>
      <c r="P111" s="48" t="s">
        <v>656</v>
      </c>
      <c r="Q111" s="50">
        <v>315615252</v>
      </c>
      <c r="R111" s="50">
        <v>315615252</v>
      </c>
      <c r="S111" s="50">
        <v>315615252</v>
      </c>
      <c r="T111" s="47" t="str">
        <f t="shared" si="1"/>
        <v>040410032</v>
      </c>
    </row>
    <row r="112" spans="1:20" ht="15" customHeight="1">
      <c r="A112" s="47" t="s">
        <v>241</v>
      </c>
      <c r="B112" s="48" t="s">
        <v>242</v>
      </c>
      <c r="C112" s="49" t="s">
        <v>657</v>
      </c>
      <c r="D112" s="47" t="s">
        <v>22</v>
      </c>
      <c r="E112" s="47" t="s">
        <v>277</v>
      </c>
      <c r="F112" s="47" t="s">
        <v>269</v>
      </c>
      <c r="G112" s="47" t="s">
        <v>275</v>
      </c>
      <c r="H112" s="47" t="s">
        <v>422</v>
      </c>
      <c r="I112" s="47" t="s">
        <v>438</v>
      </c>
      <c r="J112" s="47" t="s">
        <v>658</v>
      </c>
      <c r="K112" s="47" t="s">
        <v>210</v>
      </c>
      <c r="L112" s="47" t="s">
        <v>210</v>
      </c>
      <c r="M112" s="47" t="s">
        <v>246</v>
      </c>
      <c r="N112" s="47" t="s">
        <v>556</v>
      </c>
      <c r="O112" s="47" t="s">
        <v>247</v>
      </c>
      <c r="P112" s="48" t="s">
        <v>659</v>
      </c>
      <c r="Q112" s="50">
        <v>0</v>
      </c>
      <c r="R112" s="50">
        <v>0</v>
      </c>
      <c r="S112" s="50">
        <v>0</v>
      </c>
      <c r="T112" s="47" t="str">
        <f t="shared" si="1"/>
        <v>040410032</v>
      </c>
    </row>
    <row r="113" spans="1:20" ht="15" customHeight="1">
      <c r="A113" s="47" t="s">
        <v>241</v>
      </c>
      <c r="B113" s="48" t="s">
        <v>242</v>
      </c>
      <c r="C113" s="49" t="s">
        <v>570</v>
      </c>
      <c r="D113" s="47" t="s">
        <v>22</v>
      </c>
      <c r="E113" s="47" t="s">
        <v>277</v>
      </c>
      <c r="F113" s="47" t="s">
        <v>269</v>
      </c>
      <c r="G113" s="47" t="s">
        <v>275</v>
      </c>
      <c r="H113" s="47" t="s">
        <v>422</v>
      </c>
      <c r="I113" s="47" t="s">
        <v>438</v>
      </c>
      <c r="J113" s="47" t="s">
        <v>571</v>
      </c>
      <c r="K113" s="47" t="s">
        <v>210</v>
      </c>
      <c r="L113" s="47" t="s">
        <v>210</v>
      </c>
      <c r="M113" s="47" t="s">
        <v>246</v>
      </c>
      <c r="N113" s="47" t="s">
        <v>556</v>
      </c>
      <c r="O113" s="47" t="s">
        <v>247</v>
      </c>
      <c r="P113" s="48" t="s">
        <v>660</v>
      </c>
      <c r="Q113" s="50">
        <v>46000000</v>
      </c>
      <c r="R113" s="50">
        <v>45000000</v>
      </c>
      <c r="S113" s="50">
        <v>45000000</v>
      </c>
      <c r="T113" s="47" t="str">
        <f t="shared" si="1"/>
        <v>040410032</v>
      </c>
    </row>
    <row r="114" spans="1:20" ht="15" customHeight="1">
      <c r="A114" s="47" t="s">
        <v>241</v>
      </c>
      <c r="B114" s="48" t="s">
        <v>242</v>
      </c>
      <c r="C114" s="49" t="s">
        <v>532</v>
      </c>
      <c r="D114" s="47" t="s">
        <v>22</v>
      </c>
      <c r="E114" s="47" t="s">
        <v>279</v>
      </c>
      <c r="F114" s="47" t="s">
        <v>269</v>
      </c>
      <c r="G114" s="47" t="s">
        <v>280</v>
      </c>
      <c r="H114" s="47" t="s">
        <v>422</v>
      </c>
      <c r="I114" s="47" t="s">
        <v>533</v>
      </c>
      <c r="J114" s="47" t="s">
        <v>249</v>
      </c>
      <c r="K114" s="47"/>
      <c r="L114" s="47"/>
      <c r="M114" s="47" t="s">
        <v>246</v>
      </c>
      <c r="N114" s="47" t="s">
        <v>260</v>
      </c>
      <c r="O114" s="47" t="s">
        <v>247</v>
      </c>
      <c r="P114" s="48" t="s">
        <v>661</v>
      </c>
      <c r="Q114" s="50">
        <v>362061116</v>
      </c>
      <c r="R114" s="50">
        <v>163093044</v>
      </c>
      <c r="S114" s="50">
        <v>42505076</v>
      </c>
      <c r="T114" s="47" t="str">
        <f t="shared" si="1"/>
        <v>040510034</v>
      </c>
    </row>
    <row r="115" spans="1:20" ht="15" customHeight="1">
      <c r="A115" s="47" t="s">
        <v>241</v>
      </c>
      <c r="B115" s="48" t="s">
        <v>242</v>
      </c>
      <c r="C115" s="49" t="s">
        <v>512</v>
      </c>
      <c r="D115" s="47" t="s">
        <v>22</v>
      </c>
      <c r="E115" s="47" t="s">
        <v>279</v>
      </c>
      <c r="F115" s="47" t="s">
        <v>269</v>
      </c>
      <c r="G115" s="47" t="s">
        <v>280</v>
      </c>
      <c r="H115" s="47" t="s">
        <v>422</v>
      </c>
      <c r="I115" s="47" t="s">
        <v>513</v>
      </c>
      <c r="J115" s="47" t="s">
        <v>249</v>
      </c>
      <c r="K115" s="47"/>
      <c r="L115" s="47"/>
      <c r="M115" s="47" t="s">
        <v>246</v>
      </c>
      <c r="N115" s="47" t="s">
        <v>260</v>
      </c>
      <c r="O115" s="47" t="s">
        <v>247</v>
      </c>
      <c r="P115" s="48" t="s">
        <v>662</v>
      </c>
      <c r="Q115" s="50">
        <v>58029092</v>
      </c>
      <c r="R115" s="50">
        <v>13554702</v>
      </c>
      <c r="S115" s="50">
        <v>8163400</v>
      </c>
      <c r="T115" s="47" t="str">
        <f t="shared" si="1"/>
        <v>040510034</v>
      </c>
    </row>
    <row r="116" spans="1:20" ht="15" customHeight="1">
      <c r="A116" s="47" t="s">
        <v>241</v>
      </c>
      <c r="B116" s="48" t="s">
        <v>242</v>
      </c>
      <c r="C116" s="49" t="s">
        <v>526</v>
      </c>
      <c r="D116" s="47" t="s">
        <v>22</v>
      </c>
      <c r="E116" s="47" t="s">
        <v>279</v>
      </c>
      <c r="F116" s="47" t="s">
        <v>269</v>
      </c>
      <c r="G116" s="47" t="s">
        <v>280</v>
      </c>
      <c r="H116" s="47" t="s">
        <v>422</v>
      </c>
      <c r="I116" s="47" t="s">
        <v>527</v>
      </c>
      <c r="J116" s="47" t="s">
        <v>249</v>
      </c>
      <c r="K116" s="47"/>
      <c r="L116" s="47"/>
      <c r="M116" s="47" t="s">
        <v>253</v>
      </c>
      <c r="N116" s="47" t="s">
        <v>68</v>
      </c>
      <c r="O116" s="47" t="s">
        <v>247</v>
      </c>
      <c r="P116" s="48" t="s">
        <v>663</v>
      </c>
      <c r="Q116" s="50">
        <v>45043851</v>
      </c>
      <c r="R116" s="50">
        <v>0</v>
      </c>
      <c r="S116" s="50">
        <v>0</v>
      </c>
      <c r="T116" s="47" t="str">
        <f t="shared" si="1"/>
        <v>040510034</v>
      </c>
    </row>
    <row r="117" spans="1:20" ht="15" customHeight="1">
      <c r="A117" s="47" t="s">
        <v>241</v>
      </c>
      <c r="B117" s="48" t="s">
        <v>242</v>
      </c>
      <c r="C117" s="49" t="s">
        <v>509</v>
      </c>
      <c r="D117" s="47" t="s">
        <v>22</v>
      </c>
      <c r="E117" s="47" t="s">
        <v>282</v>
      </c>
      <c r="F117" s="47" t="s">
        <v>269</v>
      </c>
      <c r="G117" s="47" t="s">
        <v>283</v>
      </c>
      <c r="H117" s="47" t="s">
        <v>422</v>
      </c>
      <c r="I117" s="47" t="s">
        <v>510</v>
      </c>
      <c r="J117" s="47" t="s">
        <v>249</v>
      </c>
      <c r="K117" s="47"/>
      <c r="L117" s="47"/>
      <c r="M117" s="47" t="s">
        <v>246</v>
      </c>
      <c r="N117" s="47" t="s">
        <v>260</v>
      </c>
      <c r="O117" s="47" t="s">
        <v>247</v>
      </c>
      <c r="P117" s="48" t="s">
        <v>664</v>
      </c>
      <c r="Q117" s="50">
        <v>296949939</v>
      </c>
      <c r="R117" s="50">
        <v>160075999</v>
      </c>
      <c r="S117" s="50">
        <v>138926477</v>
      </c>
      <c r="T117" s="47" t="str">
        <f t="shared" si="1"/>
        <v>049910035</v>
      </c>
    </row>
    <row r="118" spans="1:20" ht="15" customHeight="1">
      <c r="A118" s="47" t="s">
        <v>241</v>
      </c>
      <c r="B118" s="48" t="s">
        <v>242</v>
      </c>
      <c r="C118" s="49" t="s">
        <v>529</v>
      </c>
      <c r="D118" s="47" t="s">
        <v>22</v>
      </c>
      <c r="E118" s="47" t="s">
        <v>282</v>
      </c>
      <c r="F118" s="47" t="s">
        <v>269</v>
      </c>
      <c r="G118" s="47" t="s">
        <v>283</v>
      </c>
      <c r="H118" s="47" t="s">
        <v>422</v>
      </c>
      <c r="I118" s="47" t="s">
        <v>530</v>
      </c>
      <c r="J118" s="47" t="s">
        <v>249</v>
      </c>
      <c r="K118" s="47"/>
      <c r="L118" s="47"/>
      <c r="M118" s="47" t="s">
        <v>246</v>
      </c>
      <c r="N118" s="47" t="s">
        <v>260</v>
      </c>
      <c r="O118" s="47" t="s">
        <v>247</v>
      </c>
      <c r="P118" s="48" t="s">
        <v>665</v>
      </c>
      <c r="Q118" s="50">
        <v>28347783</v>
      </c>
      <c r="R118" s="50">
        <v>952032</v>
      </c>
      <c r="S118" s="50">
        <v>952032</v>
      </c>
      <c r="T118" s="47" t="str">
        <f t="shared" si="1"/>
        <v>049910035</v>
      </c>
    </row>
    <row r="119" spans="1:20" ht="15" customHeight="1">
      <c r="A119" s="47" t="s">
        <v>241</v>
      </c>
      <c r="B119" s="48" t="s">
        <v>242</v>
      </c>
      <c r="C119" s="49" t="s">
        <v>443</v>
      </c>
      <c r="D119" s="47" t="s">
        <v>22</v>
      </c>
      <c r="E119" s="47" t="s">
        <v>282</v>
      </c>
      <c r="F119" s="47" t="s">
        <v>269</v>
      </c>
      <c r="G119" s="47" t="s">
        <v>283</v>
      </c>
      <c r="H119" s="47" t="s">
        <v>422</v>
      </c>
      <c r="I119" s="47" t="s">
        <v>444</v>
      </c>
      <c r="J119" s="47" t="s">
        <v>249</v>
      </c>
      <c r="K119" s="47"/>
      <c r="L119" s="47"/>
      <c r="M119" s="47" t="s">
        <v>246</v>
      </c>
      <c r="N119" s="47" t="s">
        <v>260</v>
      </c>
      <c r="O119" s="47" t="s">
        <v>247</v>
      </c>
      <c r="P119" s="48" t="s">
        <v>666</v>
      </c>
      <c r="Q119" s="50">
        <v>512452783.39999998</v>
      </c>
      <c r="R119" s="50">
        <v>349846294.81999999</v>
      </c>
      <c r="S119" s="50">
        <v>305066382.69999999</v>
      </c>
      <c r="T119" s="47" t="str">
        <f t="shared" si="1"/>
        <v>049910035</v>
      </c>
    </row>
    <row r="120" spans="1:20" ht="15" customHeight="1">
      <c r="A120" s="47" t="s">
        <v>241</v>
      </c>
      <c r="B120" s="48" t="s">
        <v>242</v>
      </c>
      <c r="C120" s="49" t="s">
        <v>539</v>
      </c>
      <c r="D120" s="47" t="s">
        <v>22</v>
      </c>
      <c r="E120" s="47" t="s">
        <v>282</v>
      </c>
      <c r="F120" s="47" t="s">
        <v>269</v>
      </c>
      <c r="G120" s="47" t="s">
        <v>283</v>
      </c>
      <c r="H120" s="47" t="s">
        <v>422</v>
      </c>
      <c r="I120" s="47" t="s">
        <v>540</v>
      </c>
      <c r="J120" s="47" t="s">
        <v>249</v>
      </c>
      <c r="K120" s="47"/>
      <c r="L120" s="47"/>
      <c r="M120" s="47" t="s">
        <v>246</v>
      </c>
      <c r="N120" s="47" t="s">
        <v>260</v>
      </c>
      <c r="O120" s="47" t="s">
        <v>247</v>
      </c>
      <c r="P120" s="48" t="s">
        <v>667</v>
      </c>
      <c r="Q120" s="50">
        <v>93114824</v>
      </c>
      <c r="R120" s="50">
        <v>76795278</v>
      </c>
      <c r="S120" s="50">
        <v>76795278</v>
      </c>
      <c r="T120" s="47" t="str">
        <f t="shared" si="1"/>
        <v>049910035</v>
      </c>
    </row>
    <row r="121" spans="1:20" ht="15" customHeight="1">
      <c r="A121" s="47" t="s">
        <v>241</v>
      </c>
      <c r="B121" s="48" t="s">
        <v>242</v>
      </c>
      <c r="C121" s="49" t="s">
        <v>509</v>
      </c>
      <c r="D121" s="47" t="s">
        <v>22</v>
      </c>
      <c r="E121" s="47" t="s">
        <v>282</v>
      </c>
      <c r="F121" s="47" t="s">
        <v>269</v>
      </c>
      <c r="G121" s="47" t="s">
        <v>283</v>
      </c>
      <c r="H121" s="47" t="s">
        <v>422</v>
      </c>
      <c r="I121" s="47" t="s">
        <v>510</v>
      </c>
      <c r="J121" s="47" t="s">
        <v>249</v>
      </c>
      <c r="K121" s="47"/>
      <c r="L121" s="47"/>
      <c r="M121" s="47" t="s">
        <v>253</v>
      </c>
      <c r="N121" s="47" t="s">
        <v>68</v>
      </c>
      <c r="O121" s="47" t="s">
        <v>247</v>
      </c>
      <c r="P121" s="48" t="s">
        <v>664</v>
      </c>
      <c r="Q121" s="50">
        <v>0</v>
      </c>
      <c r="R121" s="50">
        <v>0</v>
      </c>
      <c r="S121" s="50">
        <v>0</v>
      </c>
      <c r="T121" s="47" t="str">
        <f t="shared" si="1"/>
        <v>049910035</v>
      </c>
    </row>
    <row r="122" spans="1:20" ht="15" customHeight="1">
      <c r="A122" s="47" t="s">
        <v>241</v>
      </c>
      <c r="B122" s="48" t="s">
        <v>242</v>
      </c>
      <c r="C122" s="49" t="s">
        <v>529</v>
      </c>
      <c r="D122" s="47" t="s">
        <v>22</v>
      </c>
      <c r="E122" s="47" t="s">
        <v>282</v>
      </c>
      <c r="F122" s="47" t="s">
        <v>269</v>
      </c>
      <c r="G122" s="47" t="s">
        <v>283</v>
      </c>
      <c r="H122" s="47" t="s">
        <v>422</v>
      </c>
      <c r="I122" s="47" t="s">
        <v>530</v>
      </c>
      <c r="J122" s="47" t="s">
        <v>249</v>
      </c>
      <c r="K122" s="47"/>
      <c r="L122" s="47"/>
      <c r="M122" s="47" t="s">
        <v>253</v>
      </c>
      <c r="N122" s="47" t="s">
        <v>68</v>
      </c>
      <c r="O122" s="47" t="s">
        <v>247</v>
      </c>
      <c r="P122" s="48" t="s">
        <v>665</v>
      </c>
      <c r="Q122" s="50">
        <v>0</v>
      </c>
      <c r="R122" s="50">
        <v>0</v>
      </c>
      <c r="S122" s="50">
        <v>0</v>
      </c>
      <c r="T122" s="47" t="str">
        <f t="shared" si="1"/>
        <v>049910035</v>
      </c>
    </row>
    <row r="123" spans="1:20" ht="15" customHeight="1">
      <c r="A123" s="47" t="s">
        <v>241</v>
      </c>
      <c r="B123" s="48" t="s">
        <v>242</v>
      </c>
      <c r="C123" s="49" t="s">
        <v>539</v>
      </c>
      <c r="D123" s="47" t="s">
        <v>22</v>
      </c>
      <c r="E123" s="47" t="s">
        <v>282</v>
      </c>
      <c r="F123" s="47" t="s">
        <v>269</v>
      </c>
      <c r="G123" s="47" t="s">
        <v>283</v>
      </c>
      <c r="H123" s="47" t="s">
        <v>422</v>
      </c>
      <c r="I123" s="47" t="s">
        <v>540</v>
      </c>
      <c r="J123" s="47" t="s">
        <v>249</v>
      </c>
      <c r="K123" s="47"/>
      <c r="L123" s="47"/>
      <c r="M123" s="47" t="s">
        <v>253</v>
      </c>
      <c r="N123" s="47" t="s">
        <v>68</v>
      </c>
      <c r="O123" s="47" t="s">
        <v>247</v>
      </c>
      <c r="P123" s="48" t="s">
        <v>667</v>
      </c>
      <c r="Q123" s="50">
        <v>78698258</v>
      </c>
      <c r="R123" s="50">
        <v>9577946</v>
      </c>
      <c r="S123" s="50">
        <v>9577946</v>
      </c>
      <c r="T123" s="47" t="str">
        <f t="shared" si="1"/>
        <v>049910035</v>
      </c>
    </row>
    <row r="124" spans="1:20" ht="15" customHeight="1">
      <c r="A124" s="47" t="s">
        <v>241</v>
      </c>
      <c r="B124" s="48" t="s">
        <v>242</v>
      </c>
      <c r="C124" s="49" t="s">
        <v>443</v>
      </c>
      <c r="D124" s="47" t="s">
        <v>22</v>
      </c>
      <c r="E124" s="47" t="s">
        <v>282</v>
      </c>
      <c r="F124" s="47" t="s">
        <v>269</v>
      </c>
      <c r="G124" s="47" t="s">
        <v>283</v>
      </c>
      <c r="H124" s="47" t="s">
        <v>422</v>
      </c>
      <c r="I124" s="47" t="s">
        <v>444</v>
      </c>
      <c r="J124" s="47" t="s">
        <v>249</v>
      </c>
      <c r="K124" s="47"/>
      <c r="L124" s="47"/>
      <c r="M124" s="47" t="s">
        <v>253</v>
      </c>
      <c r="N124" s="47" t="s">
        <v>68</v>
      </c>
      <c r="O124" s="47" t="s">
        <v>247</v>
      </c>
      <c r="P124" s="48" t="s">
        <v>666</v>
      </c>
      <c r="Q124" s="50">
        <v>111902742.88</v>
      </c>
      <c r="R124" s="50">
        <v>57458561.880000003</v>
      </c>
      <c r="S124" s="50">
        <v>0</v>
      </c>
      <c r="T124" s="47" t="str">
        <f t="shared" si="1"/>
        <v>049910035</v>
      </c>
    </row>
    <row r="125" spans="1:20" ht="15" customHeight="1">
      <c r="A125" s="47" t="s">
        <v>241</v>
      </c>
      <c r="B125" s="48" t="s">
        <v>242</v>
      </c>
      <c r="C125" s="49" t="s">
        <v>425</v>
      </c>
      <c r="D125" s="47" t="s">
        <v>22</v>
      </c>
      <c r="E125" s="47" t="s">
        <v>282</v>
      </c>
      <c r="F125" s="47" t="s">
        <v>269</v>
      </c>
      <c r="G125" s="47" t="s">
        <v>285</v>
      </c>
      <c r="H125" s="47" t="s">
        <v>422</v>
      </c>
      <c r="I125" s="47" t="s">
        <v>426</v>
      </c>
      <c r="J125" s="47" t="s">
        <v>249</v>
      </c>
      <c r="K125" s="47"/>
      <c r="L125" s="47"/>
      <c r="M125" s="47" t="s">
        <v>246</v>
      </c>
      <c r="N125" s="47" t="s">
        <v>260</v>
      </c>
      <c r="O125" s="47" t="s">
        <v>247</v>
      </c>
      <c r="P125" s="48" t="s">
        <v>668</v>
      </c>
      <c r="Q125" s="50">
        <v>17914446.329999998</v>
      </c>
      <c r="R125" s="50">
        <v>15362597</v>
      </c>
      <c r="S125" s="50">
        <v>15362597</v>
      </c>
      <c r="T125" s="47" t="str">
        <f t="shared" si="1"/>
        <v>049910036</v>
      </c>
    </row>
    <row r="126" spans="1:20" ht="15" customHeight="1">
      <c r="A126" s="47" t="s">
        <v>241</v>
      </c>
      <c r="B126" s="48" t="s">
        <v>242</v>
      </c>
      <c r="C126" s="49" t="s">
        <v>428</v>
      </c>
      <c r="D126" s="47" t="s">
        <v>22</v>
      </c>
      <c r="E126" s="47" t="s">
        <v>282</v>
      </c>
      <c r="F126" s="47" t="s">
        <v>269</v>
      </c>
      <c r="G126" s="47" t="s">
        <v>285</v>
      </c>
      <c r="H126" s="47" t="s">
        <v>422</v>
      </c>
      <c r="I126" s="47" t="s">
        <v>429</v>
      </c>
      <c r="J126" s="47" t="s">
        <v>249</v>
      </c>
      <c r="K126" s="47"/>
      <c r="L126" s="47"/>
      <c r="M126" s="47" t="s">
        <v>246</v>
      </c>
      <c r="N126" s="47" t="s">
        <v>260</v>
      </c>
      <c r="O126" s="47" t="s">
        <v>247</v>
      </c>
      <c r="P126" s="48" t="s">
        <v>669</v>
      </c>
      <c r="Q126" s="50">
        <v>118644235.33</v>
      </c>
      <c r="R126" s="50">
        <v>20279112</v>
      </c>
      <c r="S126" s="50">
        <v>7330366</v>
      </c>
      <c r="T126" s="47" t="str">
        <f t="shared" si="1"/>
        <v>049910036</v>
      </c>
    </row>
    <row r="127" spans="1:20" ht="15" customHeight="1">
      <c r="A127" s="47" t="s">
        <v>241</v>
      </c>
      <c r="B127" s="48" t="s">
        <v>242</v>
      </c>
      <c r="C127" s="49" t="s">
        <v>670</v>
      </c>
      <c r="D127" s="47" t="s">
        <v>22</v>
      </c>
      <c r="E127" s="47" t="s">
        <v>282</v>
      </c>
      <c r="F127" s="47" t="s">
        <v>269</v>
      </c>
      <c r="G127" s="47" t="s">
        <v>285</v>
      </c>
      <c r="H127" s="47" t="s">
        <v>422</v>
      </c>
      <c r="I127" s="47" t="s">
        <v>671</v>
      </c>
      <c r="J127" s="47" t="s">
        <v>249</v>
      </c>
      <c r="K127" s="47"/>
      <c r="L127" s="47"/>
      <c r="M127" s="47" t="s">
        <v>246</v>
      </c>
      <c r="N127" s="47" t="s">
        <v>260</v>
      </c>
      <c r="O127" s="47" t="s">
        <v>247</v>
      </c>
      <c r="P127" s="48" t="s">
        <v>672</v>
      </c>
      <c r="Q127" s="50">
        <v>556185540.84000003</v>
      </c>
      <c r="R127" s="50">
        <v>74482479</v>
      </c>
      <c r="S127" s="50">
        <v>74482479</v>
      </c>
      <c r="T127" s="47" t="str">
        <f t="shared" si="1"/>
        <v>049910036</v>
      </c>
    </row>
    <row r="128" spans="1:20" ht="15" customHeight="1">
      <c r="A128" s="47" t="s">
        <v>241</v>
      </c>
      <c r="B128" s="48" t="s">
        <v>242</v>
      </c>
      <c r="C128" s="49" t="s">
        <v>670</v>
      </c>
      <c r="D128" s="47" t="s">
        <v>22</v>
      </c>
      <c r="E128" s="47" t="s">
        <v>282</v>
      </c>
      <c r="F128" s="47" t="s">
        <v>269</v>
      </c>
      <c r="G128" s="47" t="s">
        <v>285</v>
      </c>
      <c r="H128" s="47" t="s">
        <v>422</v>
      </c>
      <c r="I128" s="47" t="s">
        <v>671</v>
      </c>
      <c r="J128" s="47" t="s">
        <v>249</v>
      </c>
      <c r="K128" s="47"/>
      <c r="L128" s="47"/>
      <c r="M128" s="47" t="s">
        <v>253</v>
      </c>
      <c r="N128" s="47" t="s">
        <v>68</v>
      </c>
      <c r="O128" s="47" t="s">
        <v>247</v>
      </c>
      <c r="P128" s="48" t="s">
        <v>672</v>
      </c>
      <c r="Q128" s="50">
        <v>0</v>
      </c>
      <c r="R128" s="50">
        <v>0</v>
      </c>
      <c r="S128" s="50">
        <v>0</v>
      </c>
      <c r="T128" s="47" t="str">
        <f t="shared" si="1"/>
        <v>049910036</v>
      </c>
    </row>
    <row r="129" spans="1:20" ht="15" customHeight="1">
      <c r="A129" s="47" t="s">
        <v>241</v>
      </c>
      <c r="B129" s="48" t="s">
        <v>242</v>
      </c>
      <c r="C129" s="49" t="s">
        <v>425</v>
      </c>
      <c r="D129" s="47" t="s">
        <v>22</v>
      </c>
      <c r="E129" s="47" t="s">
        <v>282</v>
      </c>
      <c r="F129" s="47" t="s">
        <v>269</v>
      </c>
      <c r="G129" s="47" t="s">
        <v>285</v>
      </c>
      <c r="H129" s="47" t="s">
        <v>422</v>
      </c>
      <c r="I129" s="47" t="s">
        <v>426</v>
      </c>
      <c r="J129" s="47" t="s">
        <v>249</v>
      </c>
      <c r="K129" s="47"/>
      <c r="L129" s="47"/>
      <c r="M129" s="47" t="s">
        <v>253</v>
      </c>
      <c r="N129" s="47" t="s">
        <v>68</v>
      </c>
      <c r="O129" s="47" t="s">
        <v>247</v>
      </c>
      <c r="P129" s="48" t="s">
        <v>668</v>
      </c>
      <c r="Q129" s="50">
        <v>0</v>
      </c>
      <c r="R129" s="50">
        <v>0</v>
      </c>
      <c r="S129" s="50">
        <v>0</v>
      </c>
      <c r="T129" s="47" t="str">
        <f t="shared" si="1"/>
        <v>049910036</v>
      </c>
    </row>
    <row r="130" spans="1:20" ht="15" customHeight="1">
      <c r="A130" s="47" t="s">
        <v>241</v>
      </c>
      <c r="B130" s="48" t="s">
        <v>242</v>
      </c>
      <c r="C130" s="49" t="s">
        <v>428</v>
      </c>
      <c r="D130" s="47" t="s">
        <v>22</v>
      </c>
      <c r="E130" s="47" t="s">
        <v>282</v>
      </c>
      <c r="F130" s="47" t="s">
        <v>269</v>
      </c>
      <c r="G130" s="47" t="s">
        <v>285</v>
      </c>
      <c r="H130" s="47" t="s">
        <v>422</v>
      </c>
      <c r="I130" s="47" t="s">
        <v>429</v>
      </c>
      <c r="J130" s="47" t="s">
        <v>249</v>
      </c>
      <c r="K130" s="47"/>
      <c r="L130" s="47"/>
      <c r="M130" s="47" t="s">
        <v>253</v>
      </c>
      <c r="N130" s="47" t="s">
        <v>68</v>
      </c>
      <c r="O130" s="47" t="s">
        <v>247</v>
      </c>
      <c r="P130" s="48" t="s">
        <v>669</v>
      </c>
      <c r="Q130" s="50">
        <v>0</v>
      </c>
      <c r="R130" s="50">
        <v>0</v>
      </c>
      <c r="S130" s="50">
        <v>0</v>
      </c>
      <c r="T130" s="47" t="str">
        <f t="shared" si="1"/>
        <v>049910036</v>
      </c>
    </row>
    <row r="131" spans="1:20" ht="15" customHeight="1">
      <c r="A131" s="47" t="s">
        <v>241</v>
      </c>
      <c r="B131" s="48" t="s">
        <v>242</v>
      </c>
      <c r="C131" s="49" t="s">
        <v>535</v>
      </c>
      <c r="D131" s="47" t="s">
        <v>22</v>
      </c>
      <c r="E131" s="47" t="s">
        <v>282</v>
      </c>
      <c r="F131" s="47" t="s">
        <v>269</v>
      </c>
      <c r="G131" s="47" t="s">
        <v>270</v>
      </c>
      <c r="H131" s="47" t="s">
        <v>422</v>
      </c>
      <c r="I131" s="47" t="s">
        <v>536</v>
      </c>
      <c r="J131" s="47" t="s">
        <v>249</v>
      </c>
      <c r="K131" s="47"/>
      <c r="L131" s="47"/>
      <c r="M131" s="47" t="s">
        <v>246</v>
      </c>
      <c r="N131" s="47" t="s">
        <v>260</v>
      </c>
      <c r="O131" s="47" t="s">
        <v>247</v>
      </c>
      <c r="P131" s="48" t="s">
        <v>673</v>
      </c>
      <c r="Q131" s="50">
        <v>1924742</v>
      </c>
      <c r="R131" s="50">
        <v>1924742</v>
      </c>
      <c r="S131" s="50">
        <v>1924742</v>
      </c>
      <c r="T131" s="47" t="str">
        <f t="shared" ref="T131:T135" si="2">E131&amp;F131&amp;G131</f>
        <v>049910037</v>
      </c>
    </row>
    <row r="132" spans="1:20" ht="15" customHeight="1">
      <c r="A132" s="47" t="s">
        <v>241</v>
      </c>
      <c r="B132" s="48" t="s">
        <v>242</v>
      </c>
      <c r="C132" s="49" t="s">
        <v>553</v>
      </c>
      <c r="D132" s="47" t="s">
        <v>22</v>
      </c>
      <c r="E132" s="47" t="s">
        <v>282</v>
      </c>
      <c r="F132" s="47" t="s">
        <v>269</v>
      </c>
      <c r="G132" s="47" t="s">
        <v>270</v>
      </c>
      <c r="H132" s="47" t="s">
        <v>422</v>
      </c>
      <c r="I132" s="47" t="s">
        <v>551</v>
      </c>
      <c r="J132" s="47" t="s">
        <v>249</v>
      </c>
      <c r="K132" s="47"/>
      <c r="L132" s="47"/>
      <c r="M132" s="47" t="s">
        <v>246</v>
      </c>
      <c r="N132" s="47" t="s">
        <v>260</v>
      </c>
      <c r="O132" s="47" t="s">
        <v>247</v>
      </c>
      <c r="P132" s="48" t="s">
        <v>674</v>
      </c>
      <c r="Q132" s="50">
        <v>5475974</v>
      </c>
      <c r="R132" s="50">
        <v>0</v>
      </c>
      <c r="S132" s="50">
        <v>0</v>
      </c>
      <c r="T132" s="47" t="str">
        <f t="shared" si="2"/>
        <v>049910037</v>
      </c>
    </row>
    <row r="133" spans="1:20" ht="15" customHeight="1">
      <c r="A133" s="47" t="s">
        <v>241</v>
      </c>
      <c r="B133" s="48" t="s">
        <v>242</v>
      </c>
      <c r="C133" s="49" t="s">
        <v>505</v>
      </c>
      <c r="D133" s="47" t="s">
        <v>22</v>
      </c>
      <c r="E133" s="47" t="s">
        <v>282</v>
      </c>
      <c r="F133" s="47" t="s">
        <v>269</v>
      </c>
      <c r="G133" s="47" t="s">
        <v>272</v>
      </c>
      <c r="H133" s="47" t="s">
        <v>422</v>
      </c>
      <c r="I133" s="47" t="s">
        <v>506</v>
      </c>
      <c r="J133" s="47" t="s">
        <v>249</v>
      </c>
      <c r="K133" s="47"/>
      <c r="L133" s="47"/>
      <c r="M133" s="47" t="s">
        <v>246</v>
      </c>
      <c r="N133" s="47" t="s">
        <v>260</v>
      </c>
      <c r="O133" s="47" t="s">
        <v>247</v>
      </c>
      <c r="P133" s="48" t="s">
        <v>675</v>
      </c>
      <c r="Q133" s="50">
        <v>0</v>
      </c>
      <c r="R133" s="50">
        <v>0</v>
      </c>
      <c r="S133" s="50">
        <v>0</v>
      </c>
      <c r="T133" s="47" t="str">
        <f t="shared" si="2"/>
        <v>049910038</v>
      </c>
    </row>
    <row r="134" spans="1:20" ht="15" customHeight="1">
      <c r="A134" s="47" t="s">
        <v>241</v>
      </c>
      <c r="B134" s="48" t="s">
        <v>242</v>
      </c>
      <c r="C134" s="49" t="s">
        <v>550</v>
      </c>
      <c r="D134" s="47" t="s">
        <v>22</v>
      </c>
      <c r="E134" s="47" t="s">
        <v>282</v>
      </c>
      <c r="F134" s="47" t="s">
        <v>269</v>
      </c>
      <c r="G134" s="47" t="s">
        <v>272</v>
      </c>
      <c r="H134" s="47" t="s">
        <v>422</v>
      </c>
      <c r="I134" s="47" t="s">
        <v>551</v>
      </c>
      <c r="J134" s="47" t="s">
        <v>249</v>
      </c>
      <c r="K134" s="47"/>
      <c r="L134" s="47"/>
      <c r="M134" s="47" t="s">
        <v>246</v>
      </c>
      <c r="N134" s="47" t="s">
        <v>260</v>
      </c>
      <c r="O134" s="47" t="s">
        <v>247</v>
      </c>
      <c r="P134" s="48" t="s">
        <v>676</v>
      </c>
      <c r="Q134" s="50">
        <v>44340570</v>
      </c>
      <c r="R134" s="50">
        <v>18853970</v>
      </c>
      <c r="S134" s="50">
        <v>18853970</v>
      </c>
      <c r="T134" s="47" t="str">
        <f t="shared" si="2"/>
        <v>049910038</v>
      </c>
    </row>
    <row r="135" spans="1:20" ht="15" customHeight="1">
      <c r="A135" s="47" t="s">
        <v>241</v>
      </c>
      <c r="B135" s="48" t="s">
        <v>242</v>
      </c>
      <c r="C135" s="49" t="s">
        <v>550</v>
      </c>
      <c r="D135" s="47" t="s">
        <v>22</v>
      </c>
      <c r="E135" s="47" t="s">
        <v>282</v>
      </c>
      <c r="F135" s="47" t="s">
        <v>269</v>
      </c>
      <c r="G135" s="47" t="s">
        <v>272</v>
      </c>
      <c r="H135" s="47" t="s">
        <v>422</v>
      </c>
      <c r="I135" s="47" t="s">
        <v>551</v>
      </c>
      <c r="J135" s="47" t="s">
        <v>249</v>
      </c>
      <c r="K135" s="47"/>
      <c r="L135" s="47"/>
      <c r="M135" s="47" t="s">
        <v>253</v>
      </c>
      <c r="N135" s="47" t="s">
        <v>68</v>
      </c>
      <c r="O135" s="47" t="s">
        <v>247</v>
      </c>
      <c r="P135" s="48" t="s">
        <v>676</v>
      </c>
      <c r="Q135" s="50">
        <v>30730778.960000001</v>
      </c>
      <c r="R135" s="50">
        <v>0</v>
      </c>
      <c r="S135" s="50">
        <v>0</v>
      </c>
      <c r="T135" s="47" t="str">
        <f t="shared" si="2"/>
        <v>049910038</v>
      </c>
    </row>
  </sheetData>
  <autoFilter ref="A1:S135" xr:uid="{4E4231DF-A06C-4956-BBFB-FAF24C27620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9ACA5-8EC6-43EC-8D9F-648CD3CD00B3}">
  <dimension ref="A1:BD254"/>
  <sheetViews>
    <sheetView topLeftCell="AF188" zoomScale="80" zoomScaleNormal="80" workbookViewId="0">
      <selection activeCell="AR218" sqref="AR218"/>
    </sheetView>
  </sheetViews>
  <sheetFormatPr defaultColWidth="11" defaultRowHeight="15.95"/>
  <cols>
    <col min="10" max="11" width="15.125" bestFit="1" customWidth="1"/>
  </cols>
  <sheetData>
    <row r="1" spans="1:56" ht="17.100000000000001">
      <c r="AH1" s="76">
        <f>IFERROR(IF((V1+X1+Z1+AB1)/R1&gt;1,1,(V1+X1+Z1+AB1)/R1),0)</f>
        <v>0</v>
      </c>
      <c r="AI1" s="76" t="str">
        <f>IFERROR(IF(R1=0,"",IF((V1/R1)&gt;1,1,(V1/R1))),"")</f>
        <v/>
      </c>
      <c r="AJ1" s="76" t="str">
        <f>IFERROR(IF(S1=0,"",IF((X1/S1)&gt;1,1,(X1/S1))),"")</f>
        <v/>
      </c>
      <c r="AK1" s="76" t="str">
        <f t="shared" ref="AK1" si="0">IFERROR(IF(T1=0,"",IF((Z1/T1)&gt;1,1,(Z1/T1))),"")</f>
        <v/>
      </c>
      <c r="AL1" s="76" t="str">
        <f t="shared" ref="AL1" si="1">IFERROR(IF(U1=0,"",IF((AB1/U1)&gt;1,1,(AB1/U1))),"")</f>
        <v/>
      </c>
    </row>
    <row r="2" spans="1:56" ht="15" customHeight="1">
      <c r="A2" s="209" t="s">
        <v>677</v>
      </c>
      <c r="B2" s="210" t="s">
        <v>30</v>
      </c>
      <c r="C2" s="210" t="s">
        <v>11</v>
      </c>
      <c r="D2" s="210" t="s">
        <v>678</v>
      </c>
      <c r="E2" s="210" t="s">
        <v>679</v>
      </c>
      <c r="F2" s="210" t="s">
        <v>680</v>
      </c>
      <c r="G2" s="210" t="s">
        <v>681</v>
      </c>
      <c r="H2" s="210" t="s">
        <v>682</v>
      </c>
      <c r="I2" s="211" t="s">
        <v>683</v>
      </c>
      <c r="J2" s="211" t="s">
        <v>684</v>
      </c>
      <c r="K2" s="211" t="s">
        <v>685</v>
      </c>
      <c r="L2" s="211" t="s">
        <v>686</v>
      </c>
      <c r="M2" s="211" t="s">
        <v>687</v>
      </c>
      <c r="N2" s="211" t="s">
        <v>688</v>
      </c>
      <c r="O2" s="211" t="s">
        <v>689</v>
      </c>
      <c r="P2" s="211" t="s">
        <v>690</v>
      </c>
      <c r="Q2" s="212" t="s">
        <v>691</v>
      </c>
      <c r="R2" s="209" t="s">
        <v>692</v>
      </c>
      <c r="S2" s="213" t="s">
        <v>693</v>
      </c>
      <c r="T2" s="214" t="s">
        <v>694</v>
      </c>
      <c r="U2" s="215" t="s">
        <v>695</v>
      </c>
      <c r="V2" s="216" t="s">
        <v>696</v>
      </c>
      <c r="W2" s="217" t="s">
        <v>697</v>
      </c>
      <c r="X2" s="217" t="s">
        <v>698</v>
      </c>
      <c r="Y2" s="218" t="s">
        <v>699</v>
      </c>
      <c r="Z2" s="218" t="s">
        <v>700</v>
      </c>
      <c r="AA2" s="219" t="s">
        <v>701</v>
      </c>
      <c r="AB2" s="219" t="s">
        <v>702</v>
      </c>
      <c r="AC2" s="220" t="s">
        <v>703</v>
      </c>
      <c r="AD2" s="220" t="s">
        <v>704</v>
      </c>
      <c r="AE2" s="220" t="s">
        <v>705</v>
      </c>
      <c r="AF2" s="217" t="s">
        <v>706</v>
      </c>
      <c r="AG2" s="218" t="s">
        <v>707</v>
      </c>
      <c r="AH2" s="219" t="s">
        <v>708</v>
      </c>
      <c r="AI2" s="220" t="s">
        <v>709</v>
      </c>
      <c r="AJ2" s="221" t="s">
        <v>710</v>
      </c>
      <c r="AK2" s="217" t="s">
        <v>711</v>
      </c>
      <c r="AL2" s="217" t="s">
        <v>712</v>
      </c>
      <c r="AM2" s="217" t="s">
        <v>713</v>
      </c>
      <c r="AN2" s="217" t="s">
        <v>714</v>
      </c>
      <c r="AO2" s="205" t="s">
        <v>715</v>
      </c>
      <c r="AP2" s="205" t="s">
        <v>716</v>
      </c>
      <c r="AQ2" s="205" t="s">
        <v>717</v>
      </c>
      <c r="AR2" s="205" t="s">
        <v>718</v>
      </c>
      <c r="AS2" s="206" t="s">
        <v>719</v>
      </c>
      <c r="AT2" s="206" t="s">
        <v>720</v>
      </c>
      <c r="AU2" s="206" t="s">
        <v>721</v>
      </c>
      <c r="AV2" s="206" t="s">
        <v>722</v>
      </c>
      <c r="AW2" s="207" t="s">
        <v>723</v>
      </c>
      <c r="AX2" s="207" t="s">
        <v>724</v>
      </c>
      <c r="AY2" s="207" t="s">
        <v>725</v>
      </c>
      <c r="AZ2" s="207" t="s">
        <v>726</v>
      </c>
      <c r="BA2" s="208" t="s">
        <v>727</v>
      </c>
      <c r="BB2" s="208" t="s">
        <v>728</v>
      </c>
      <c r="BC2" s="208" t="s">
        <v>729</v>
      </c>
      <c r="BD2" s="208" t="s">
        <v>730</v>
      </c>
    </row>
    <row r="3" spans="1:56" ht="15" customHeight="1">
      <c r="A3" s="171">
        <v>1</v>
      </c>
      <c r="B3" s="172" t="s">
        <v>467</v>
      </c>
      <c r="C3" s="172" t="s">
        <v>731</v>
      </c>
      <c r="D3" s="172" t="s">
        <v>732</v>
      </c>
      <c r="E3" s="172" t="s">
        <v>733</v>
      </c>
      <c r="F3" s="172" t="s">
        <v>734</v>
      </c>
      <c r="G3" s="172" t="s">
        <v>735</v>
      </c>
      <c r="H3" s="172" t="s">
        <v>736</v>
      </c>
      <c r="I3" s="172" t="s">
        <v>737</v>
      </c>
      <c r="J3" s="173">
        <v>44197</v>
      </c>
      <c r="K3" s="173">
        <v>44561</v>
      </c>
      <c r="L3" s="172" t="s">
        <v>738</v>
      </c>
      <c r="M3" s="172" t="str">
        <f>B3</f>
        <v>Atlántico</v>
      </c>
      <c r="N3" s="172" t="s">
        <v>29</v>
      </c>
      <c r="O3" s="172" t="s">
        <v>739</v>
      </c>
      <c r="P3" s="171" t="s">
        <v>740</v>
      </c>
      <c r="Q3" s="174">
        <v>0</v>
      </c>
      <c r="R3" s="177">
        <v>8782</v>
      </c>
      <c r="S3" s="177">
        <v>0</v>
      </c>
      <c r="T3" s="177">
        <v>0</v>
      </c>
      <c r="U3" s="177">
        <v>0</v>
      </c>
      <c r="V3" s="177">
        <v>8782</v>
      </c>
      <c r="W3" s="177">
        <v>2729</v>
      </c>
      <c r="X3" s="222" t="s">
        <v>741</v>
      </c>
      <c r="Y3" s="177"/>
      <c r="Z3" s="177"/>
      <c r="AA3" s="177"/>
      <c r="AB3" s="177"/>
      <c r="AC3" s="177"/>
      <c r="AD3" s="177"/>
      <c r="AE3" s="177">
        <f t="shared" ref="AE3:AE66" si="2">AC3+AA3+Y3+W3</f>
        <v>2729</v>
      </c>
      <c r="AF3" s="173">
        <v>44300</v>
      </c>
      <c r="AG3" s="223"/>
      <c r="AH3" s="223"/>
      <c r="AI3" s="223"/>
      <c r="AJ3" s="174">
        <f t="shared" ref="AJ3:AJ66" si="3">IFERROR(IF((W3+Y3+AA3+AC3)/R3&gt;1,1,(W3+Y3+AA3+AC3)/R3),0)</f>
        <v>0.31074925984969254</v>
      </c>
      <c r="AK3" s="174" t="str">
        <f t="shared" ref="AK3:AK66" si="4">IFERROR(IF(S3=0,"",IF((W3/S3)&gt;1,1,(W3/S3))),"")</f>
        <v/>
      </c>
      <c r="AL3" s="174" t="str">
        <f t="shared" ref="AL3:AL66" si="5">IFERROR(IF(T3=0,"",IF((Y3/T3)&gt;1,1,(Y3/T3))),"")</f>
        <v/>
      </c>
      <c r="AM3" s="174" t="str">
        <f t="shared" ref="AM3:AM66" si="6">IFERROR(IF(U3=0,"",IF((AA3/U3)&gt;1,1,(AA3/U3))),"")</f>
        <v/>
      </c>
      <c r="AN3" s="174">
        <f t="shared" ref="AN3:AN66" si="7">IFERROR(IF(V3=0,"",IF((AC3/V3)&gt;1,1,(AC3/V3))),"")</f>
        <v>0</v>
      </c>
      <c r="AO3" s="172" t="s">
        <v>742</v>
      </c>
      <c r="AP3" s="172"/>
      <c r="AQ3" s="172"/>
      <c r="AR3" s="172"/>
      <c r="AS3" s="172" t="s">
        <v>743</v>
      </c>
      <c r="AT3" s="172"/>
      <c r="AU3" s="172"/>
      <c r="AV3" s="172"/>
      <c r="AW3" s="172" t="s">
        <v>742</v>
      </c>
      <c r="AX3" s="172"/>
      <c r="AY3" s="172"/>
      <c r="AZ3" s="172"/>
      <c r="BA3" s="172" t="s">
        <v>744</v>
      </c>
      <c r="BB3" s="172"/>
      <c r="BC3" s="172"/>
      <c r="BD3" s="172"/>
    </row>
    <row r="4" spans="1:56" ht="15" customHeight="1">
      <c r="A4" s="171">
        <v>3</v>
      </c>
      <c r="B4" s="172" t="s">
        <v>467</v>
      </c>
      <c r="C4" s="172" t="s">
        <v>731</v>
      </c>
      <c r="D4" s="172" t="s">
        <v>732</v>
      </c>
      <c r="E4" s="172" t="s">
        <v>733</v>
      </c>
      <c r="F4" s="172" t="s">
        <v>734</v>
      </c>
      <c r="G4" s="172" t="s">
        <v>735</v>
      </c>
      <c r="H4" s="172" t="s">
        <v>736</v>
      </c>
      <c r="I4" s="172" t="s">
        <v>745</v>
      </c>
      <c r="J4" s="173">
        <v>44197</v>
      </c>
      <c r="K4" s="173">
        <v>44561</v>
      </c>
      <c r="L4" s="172" t="s">
        <v>738</v>
      </c>
      <c r="M4" s="172" t="str">
        <f t="shared" ref="M4:M12" si="8">B4</f>
        <v>Atlántico</v>
      </c>
      <c r="N4" s="172" t="s">
        <v>29</v>
      </c>
      <c r="O4" s="172" t="s">
        <v>746</v>
      </c>
      <c r="P4" s="171" t="s">
        <v>740</v>
      </c>
      <c r="Q4" s="174">
        <v>0</v>
      </c>
      <c r="R4" s="177">
        <v>5541</v>
      </c>
      <c r="S4" s="177">
        <v>0</v>
      </c>
      <c r="T4" s="177">
        <v>0</v>
      </c>
      <c r="U4" s="177">
        <v>0</v>
      </c>
      <c r="V4" s="177">
        <v>5541</v>
      </c>
      <c r="W4" s="177">
        <v>238</v>
      </c>
      <c r="X4" s="222" t="s">
        <v>747</v>
      </c>
      <c r="Y4" s="177"/>
      <c r="Z4" s="177"/>
      <c r="AA4" s="177"/>
      <c r="AB4" s="177"/>
      <c r="AC4" s="177"/>
      <c r="AD4" s="177"/>
      <c r="AE4" s="177">
        <f t="shared" si="2"/>
        <v>238</v>
      </c>
      <c r="AF4" s="173">
        <v>44300</v>
      </c>
      <c r="AG4" s="176"/>
      <c r="AH4" s="223"/>
      <c r="AI4" s="223"/>
      <c r="AJ4" s="174">
        <f t="shared" si="3"/>
        <v>4.2952535643385671E-2</v>
      </c>
      <c r="AK4" s="174" t="str">
        <f t="shared" si="4"/>
        <v/>
      </c>
      <c r="AL4" s="174" t="str">
        <f t="shared" si="5"/>
        <v/>
      </c>
      <c r="AM4" s="174" t="str">
        <f t="shared" si="6"/>
        <v/>
      </c>
      <c r="AN4" s="174">
        <f t="shared" si="7"/>
        <v>0</v>
      </c>
      <c r="AO4" s="172" t="s">
        <v>742</v>
      </c>
      <c r="AP4" s="172"/>
      <c r="AQ4" s="172"/>
      <c r="AR4" s="172"/>
      <c r="AS4" s="172" t="s">
        <v>748</v>
      </c>
      <c r="AT4" s="172"/>
      <c r="AU4" s="172"/>
      <c r="AV4" s="172"/>
      <c r="AW4" s="172" t="s">
        <v>742</v>
      </c>
      <c r="AX4" s="172"/>
      <c r="AY4" s="172"/>
      <c r="AZ4" s="172"/>
      <c r="BA4" s="172" t="s">
        <v>749</v>
      </c>
      <c r="BB4" s="172"/>
      <c r="BC4" s="172"/>
      <c r="BD4" s="172"/>
    </row>
    <row r="5" spans="1:56" ht="15" customHeight="1">
      <c r="A5" s="171">
        <v>5</v>
      </c>
      <c r="B5" s="172" t="s">
        <v>467</v>
      </c>
      <c r="C5" s="172" t="s">
        <v>750</v>
      </c>
      <c r="D5" s="172" t="s">
        <v>732</v>
      </c>
      <c r="E5" s="172" t="s">
        <v>733</v>
      </c>
      <c r="F5" s="172" t="s">
        <v>751</v>
      </c>
      <c r="G5" s="172" t="s">
        <v>735</v>
      </c>
      <c r="H5" s="172" t="s">
        <v>736</v>
      </c>
      <c r="I5" s="172" t="s">
        <v>752</v>
      </c>
      <c r="J5" s="173">
        <v>44197</v>
      </c>
      <c r="K5" s="173">
        <v>44561</v>
      </c>
      <c r="L5" s="172" t="s">
        <v>738</v>
      </c>
      <c r="M5" s="172" t="str">
        <f t="shared" si="8"/>
        <v>Atlántico</v>
      </c>
      <c r="N5" s="172" t="s">
        <v>55</v>
      </c>
      <c r="O5" s="172" t="s">
        <v>753</v>
      </c>
      <c r="P5" s="171" t="s">
        <v>740</v>
      </c>
      <c r="Q5" s="174">
        <v>0</v>
      </c>
      <c r="R5" s="174">
        <v>1</v>
      </c>
      <c r="S5" s="174">
        <v>0.25</v>
      </c>
      <c r="T5" s="174">
        <v>0.25</v>
      </c>
      <c r="U5" s="174">
        <v>0.25</v>
      </c>
      <c r="V5" s="174">
        <v>0.25</v>
      </c>
      <c r="W5" s="174">
        <v>0.25</v>
      </c>
      <c r="X5" s="224" t="s">
        <v>754</v>
      </c>
      <c r="Y5" s="174"/>
      <c r="Z5" s="174"/>
      <c r="AA5" s="174"/>
      <c r="AB5" s="174"/>
      <c r="AC5" s="174"/>
      <c r="AD5" s="174"/>
      <c r="AE5" s="174">
        <f t="shared" si="2"/>
        <v>0.25</v>
      </c>
      <c r="AF5" s="173">
        <v>44300</v>
      </c>
      <c r="AG5" s="176"/>
      <c r="AH5" s="223"/>
      <c r="AI5" s="223"/>
      <c r="AJ5" s="174">
        <f t="shared" si="3"/>
        <v>0.25</v>
      </c>
      <c r="AK5" s="174">
        <f t="shared" si="4"/>
        <v>1</v>
      </c>
      <c r="AL5" s="174">
        <f t="shared" si="5"/>
        <v>0</v>
      </c>
      <c r="AM5" s="174">
        <f t="shared" si="6"/>
        <v>0</v>
      </c>
      <c r="AN5" s="174">
        <f t="shared" si="7"/>
        <v>0</v>
      </c>
      <c r="AO5" s="172" t="s">
        <v>742</v>
      </c>
      <c r="AP5" s="172"/>
      <c r="AQ5" s="172"/>
      <c r="AR5" s="172"/>
      <c r="AS5" s="172" t="s">
        <v>743</v>
      </c>
      <c r="AT5" s="172"/>
      <c r="AU5" s="172"/>
      <c r="AV5" s="172"/>
      <c r="AW5" s="172" t="s">
        <v>742</v>
      </c>
      <c r="AX5" s="172"/>
      <c r="AY5" s="172"/>
      <c r="AZ5" s="172"/>
      <c r="BA5" s="172" t="s">
        <v>755</v>
      </c>
      <c r="BB5" s="172"/>
      <c r="BC5" s="172"/>
      <c r="BD5" s="172"/>
    </row>
    <row r="6" spans="1:56" ht="15" customHeight="1">
      <c r="A6" s="171">
        <v>6</v>
      </c>
      <c r="B6" s="172" t="s">
        <v>467</v>
      </c>
      <c r="C6" s="172" t="s">
        <v>756</v>
      </c>
      <c r="D6" s="172" t="s">
        <v>732</v>
      </c>
      <c r="E6" s="172" t="s">
        <v>733</v>
      </c>
      <c r="F6" s="172" t="s">
        <v>751</v>
      </c>
      <c r="G6" s="172" t="s">
        <v>735</v>
      </c>
      <c r="H6" s="172" t="s">
        <v>736</v>
      </c>
      <c r="I6" s="172" t="s">
        <v>757</v>
      </c>
      <c r="J6" s="173">
        <v>44197</v>
      </c>
      <c r="K6" s="173">
        <v>44561</v>
      </c>
      <c r="L6" s="172" t="s">
        <v>738</v>
      </c>
      <c r="M6" s="172" t="str">
        <f t="shared" si="8"/>
        <v>Atlántico</v>
      </c>
      <c r="N6" s="172" t="s">
        <v>55</v>
      </c>
      <c r="O6" s="172" t="s">
        <v>753</v>
      </c>
      <c r="P6" s="171" t="s">
        <v>740</v>
      </c>
      <c r="Q6" s="174">
        <v>0</v>
      </c>
      <c r="R6" s="174">
        <v>1</v>
      </c>
      <c r="S6" s="174">
        <v>0.25</v>
      </c>
      <c r="T6" s="174">
        <v>0.25</v>
      </c>
      <c r="U6" s="174">
        <v>0.25</v>
      </c>
      <c r="V6" s="174">
        <v>0.25</v>
      </c>
      <c r="W6" s="174">
        <v>0.25</v>
      </c>
      <c r="X6" s="224" t="s">
        <v>758</v>
      </c>
      <c r="Y6" s="174"/>
      <c r="Z6" s="174"/>
      <c r="AA6" s="174"/>
      <c r="AB6" s="174"/>
      <c r="AC6" s="174"/>
      <c r="AD6" s="174"/>
      <c r="AE6" s="174">
        <f t="shared" si="2"/>
        <v>0.25</v>
      </c>
      <c r="AF6" s="173">
        <v>44300</v>
      </c>
      <c r="AG6" s="176"/>
      <c r="AH6" s="223"/>
      <c r="AI6" s="223"/>
      <c r="AJ6" s="174">
        <f t="shared" si="3"/>
        <v>0.25</v>
      </c>
      <c r="AK6" s="174">
        <f t="shared" si="4"/>
        <v>1</v>
      </c>
      <c r="AL6" s="174">
        <f t="shared" si="5"/>
        <v>0</v>
      </c>
      <c r="AM6" s="174">
        <f t="shared" si="6"/>
        <v>0</v>
      </c>
      <c r="AN6" s="174">
        <f t="shared" si="7"/>
        <v>0</v>
      </c>
      <c r="AO6" s="172" t="s">
        <v>742</v>
      </c>
      <c r="AP6" s="172"/>
      <c r="AQ6" s="172"/>
      <c r="AR6" s="172"/>
      <c r="AS6" s="172" t="s">
        <v>759</v>
      </c>
      <c r="AT6" s="172"/>
      <c r="AU6" s="172"/>
      <c r="AV6" s="172"/>
      <c r="AW6" s="172" t="s">
        <v>742</v>
      </c>
      <c r="AX6" s="172"/>
      <c r="AY6" s="172"/>
      <c r="AZ6" s="172"/>
      <c r="BA6" s="172" t="s">
        <v>760</v>
      </c>
      <c r="BB6" s="172"/>
      <c r="BC6" s="172"/>
      <c r="BD6" s="172"/>
    </row>
    <row r="7" spans="1:56" ht="15" customHeight="1">
      <c r="A7" s="171">
        <v>7</v>
      </c>
      <c r="B7" s="172" t="s">
        <v>467</v>
      </c>
      <c r="C7" s="172" t="s">
        <v>761</v>
      </c>
      <c r="D7" s="172" t="s">
        <v>762</v>
      </c>
      <c r="E7" s="172" t="s">
        <v>763</v>
      </c>
      <c r="F7" s="172" t="s">
        <v>764</v>
      </c>
      <c r="G7" s="172" t="s">
        <v>735</v>
      </c>
      <c r="H7" s="172" t="s">
        <v>765</v>
      </c>
      <c r="I7" s="172" t="s">
        <v>766</v>
      </c>
      <c r="J7" s="173">
        <v>44197</v>
      </c>
      <c r="K7" s="173">
        <v>44561</v>
      </c>
      <c r="L7" s="172" t="s">
        <v>738</v>
      </c>
      <c r="M7" s="172" t="str">
        <f t="shared" si="8"/>
        <v>Atlántico</v>
      </c>
      <c r="N7" s="172" t="s">
        <v>55</v>
      </c>
      <c r="O7" s="172" t="s">
        <v>753</v>
      </c>
      <c r="P7" s="171" t="s">
        <v>740</v>
      </c>
      <c r="Q7" s="174">
        <v>0</v>
      </c>
      <c r="R7" s="174">
        <v>1</v>
      </c>
      <c r="S7" s="174">
        <v>0.25</v>
      </c>
      <c r="T7" s="174">
        <v>0.25</v>
      </c>
      <c r="U7" s="174">
        <v>0.25</v>
      </c>
      <c r="V7" s="174">
        <v>0.25</v>
      </c>
      <c r="W7" s="174">
        <v>0.21</v>
      </c>
      <c r="X7" s="224" t="s">
        <v>767</v>
      </c>
      <c r="Y7" s="174"/>
      <c r="Z7" s="174"/>
      <c r="AA7" s="174"/>
      <c r="AB7" s="174"/>
      <c r="AC7" s="174"/>
      <c r="AD7" s="174"/>
      <c r="AE7" s="174">
        <f t="shared" si="2"/>
        <v>0.21</v>
      </c>
      <c r="AF7" s="173">
        <v>44300</v>
      </c>
      <c r="AG7" s="176"/>
      <c r="AH7" s="223"/>
      <c r="AI7" s="223"/>
      <c r="AJ7" s="174">
        <f t="shared" si="3"/>
        <v>0.21</v>
      </c>
      <c r="AK7" s="174">
        <f t="shared" si="4"/>
        <v>0.84</v>
      </c>
      <c r="AL7" s="174">
        <f t="shared" si="5"/>
        <v>0</v>
      </c>
      <c r="AM7" s="174">
        <f t="shared" si="6"/>
        <v>0</v>
      </c>
      <c r="AN7" s="174">
        <f t="shared" si="7"/>
        <v>0</v>
      </c>
      <c r="AO7" s="172" t="s">
        <v>742</v>
      </c>
      <c r="AP7" s="172"/>
      <c r="AQ7" s="172"/>
      <c r="AR7" s="172"/>
      <c r="AS7" s="172" t="s">
        <v>759</v>
      </c>
      <c r="AT7" s="172"/>
      <c r="AU7" s="172"/>
      <c r="AV7" s="172"/>
      <c r="AW7" s="172" t="s">
        <v>742</v>
      </c>
      <c r="AX7" s="172"/>
      <c r="AY7" s="172"/>
      <c r="AZ7" s="172"/>
      <c r="BA7" s="172" t="s">
        <v>768</v>
      </c>
      <c r="BB7" s="172"/>
      <c r="BC7" s="172"/>
      <c r="BD7" s="172"/>
    </row>
    <row r="8" spans="1:56" ht="15" customHeight="1">
      <c r="A8" s="171">
        <v>8</v>
      </c>
      <c r="B8" s="172" t="s">
        <v>467</v>
      </c>
      <c r="C8" s="172" t="s">
        <v>769</v>
      </c>
      <c r="D8" s="172" t="s">
        <v>770</v>
      </c>
      <c r="E8" s="172" t="s">
        <v>771</v>
      </c>
      <c r="F8" s="172" t="s">
        <v>772</v>
      </c>
      <c r="G8" s="172" t="s">
        <v>773</v>
      </c>
      <c r="H8" s="172" t="s">
        <v>773</v>
      </c>
      <c r="I8" s="172" t="s">
        <v>774</v>
      </c>
      <c r="J8" s="173">
        <v>44197</v>
      </c>
      <c r="K8" s="173">
        <v>44561</v>
      </c>
      <c r="L8" s="172" t="s">
        <v>738</v>
      </c>
      <c r="M8" s="172" t="str">
        <f t="shared" si="8"/>
        <v>Atlántico</v>
      </c>
      <c r="N8" s="172" t="s">
        <v>55</v>
      </c>
      <c r="O8" s="172" t="s">
        <v>775</v>
      </c>
      <c r="P8" s="171" t="s">
        <v>740</v>
      </c>
      <c r="Q8" s="174">
        <v>0</v>
      </c>
      <c r="R8" s="174">
        <v>1</v>
      </c>
      <c r="S8" s="174">
        <v>0.25</v>
      </c>
      <c r="T8" s="174">
        <v>0.25</v>
      </c>
      <c r="U8" s="174">
        <v>0.25</v>
      </c>
      <c r="V8" s="174">
        <v>0.25</v>
      </c>
      <c r="W8" s="174">
        <v>0.25</v>
      </c>
      <c r="X8" s="224" t="s">
        <v>776</v>
      </c>
      <c r="Y8" s="174"/>
      <c r="Z8" s="174"/>
      <c r="AA8" s="174"/>
      <c r="AB8" s="174"/>
      <c r="AC8" s="174"/>
      <c r="AD8" s="174"/>
      <c r="AE8" s="174">
        <f t="shared" si="2"/>
        <v>0.25</v>
      </c>
      <c r="AF8" s="173">
        <v>44300</v>
      </c>
      <c r="AG8" s="176"/>
      <c r="AH8" s="223"/>
      <c r="AI8" s="223"/>
      <c r="AJ8" s="174">
        <f t="shared" si="3"/>
        <v>0.25</v>
      </c>
      <c r="AK8" s="174">
        <f t="shared" si="4"/>
        <v>1</v>
      </c>
      <c r="AL8" s="174">
        <f t="shared" si="5"/>
        <v>0</v>
      </c>
      <c r="AM8" s="174">
        <f t="shared" si="6"/>
        <v>0</v>
      </c>
      <c r="AN8" s="174">
        <f t="shared" si="7"/>
        <v>0</v>
      </c>
      <c r="AO8" s="172" t="s">
        <v>742</v>
      </c>
      <c r="AP8" s="172"/>
      <c r="AQ8" s="172"/>
      <c r="AR8" s="172"/>
      <c r="AS8" s="172" t="s">
        <v>759</v>
      </c>
      <c r="AT8" s="172"/>
      <c r="AU8" s="172"/>
      <c r="AV8" s="172"/>
      <c r="AW8" s="172" t="s">
        <v>742</v>
      </c>
      <c r="AX8" s="172"/>
      <c r="AY8" s="172"/>
      <c r="AZ8" s="172"/>
      <c r="BA8" s="172" t="s">
        <v>777</v>
      </c>
      <c r="BB8" s="172"/>
      <c r="BC8" s="172"/>
      <c r="BD8" s="172"/>
    </row>
    <row r="9" spans="1:56" ht="15" customHeight="1">
      <c r="A9" s="171">
        <v>9</v>
      </c>
      <c r="B9" s="172" t="s">
        <v>467</v>
      </c>
      <c r="C9" s="172" t="s">
        <v>769</v>
      </c>
      <c r="D9" s="172" t="s">
        <v>770</v>
      </c>
      <c r="E9" s="172" t="s">
        <v>771</v>
      </c>
      <c r="F9" s="172" t="s">
        <v>772</v>
      </c>
      <c r="G9" s="172" t="s">
        <v>773</v>
      </c>
      <c r="H9" s="172" t="s">
        <v>773</v>
      </c>
      <c r="I9" s="172" t="s">
        <v>778</v>
      </c>
      <c r="J9" s="173">
        <v>44197</v>
      </c>
      <c r="K9" s="173">
        <v>44561</v>
      </c>
      <c r="L9" s="172" t="s">
        <v>738</v>
      </c>
      <c r="M9" s="172" t="str">
        <f t="shared" si="8"/>
        <v>Atlántico</v>
      </c>
      <c r="N9" s="172" t="s">
        <v>55</v>
      </c>
      <c r="O9" s="172" t="s">
        <v>779</v>
      </c>
      <c r="P9" s="171" t="s">
        <v>740</v>
      </c>
      <c r="Q9" s="174">
        <v>0</v>
      </c>
      <c r="R9" s="174">
        <v>1</v>
      </c>
      <c r="S9" s="174">
        <v>0.25</v>
      </c>
      <c r="T9" s="174">
        <v>0.25</v>
      </c>
      <c r="U9" s="174">
        <v>0.25</v>
      </c>
      <c r="V9" s="174">
        <v>0.25</v>
      </c>
      <c r="W9" s="174">
        <v>0.25</v>
      </c>
      <c r="X9" s="224" t="s">
        <v>780</v>
      </c>
      <c r="Y9" s="174"/>
      <c r="Z9" s="174"/>
      <c r="AA9" s="174"/>
      <c r="AB9" s="174"/>
      <c r="AC9" s="174"/>
      <c r="AD9" s="174"/>
      <c r="AE9" s="174">
        <f t="shared" si="2"/>
        <v>0.25</v>
      </c>
      <c r="AF9" s="173">
        <v>44300</v>
      </c>
      <c r="AG9" s="176"/>
      <c r="AH9" s="223"/>
      <c r="AI9" s="223"/>
      <c r="AJ9" s="174">
        <f t="shared" si="3"/>
        <v>0.25</v>
      </c>
      <c r="AK9" s="174">
        <f t="shared" si="4"/>
        <v>1</v>
      </c>
      <c r="AL9" s="174">
        <f t="shared" si="5"/>
        <v>0</v>
      </c>
      <c r="AM9" s="174">
        <f t="shared" si="6"/>
        <v>0</v>
      </c>
      <c r="AN9" s="174">
        <f t="shared" si="7"/>
        <v>0</v>
      </c>
      <c r="AO9" s="172" t="s">
        <v>742</v>
      </c>
      <c r="AP9" s="172"/>
      <c r="AQ9" s="172"/>
      <c r="AR9" s="172"/>
      <c r="AS9" s="172" t="s">
        <v>759</v>
      </c>
      <c r="AT9" s="172"/>
      <c r="AU9" s="172"/>
      <c r="AV9" s="172"/>
      <c r="AW9" s="172" t="s">
        <v>742</v>
      </c>
      <c r="AX9" s="172"/>
      <c r="AY9" s="172"/>
      <c r="AZ9" s="172"/>
      <c r="BA9" s="172" t="s">
        <v>781</v>
      </c>
      <c r="BB9" s="172"/>
      <c r="BC9" s="172"/>
      <c r="BD9" s="172"/>
    </row>
    <row r="10" spans="1:56" ht="15" customHeight="1">
      <c r="A10" s="171">
        <v>10</v>
      </c>
      <c r="B10" s="172" t="s">
        <v>467</v>
      </c>
      <c r="C10" s="172" t="s">
        <v>782</v>
      </c>
      <c r="D10" s="172" t="s">
        <v>732</v>
      </c>
      <c r="E10" s="172" t="s">
        <v>783</v>
      </c>
      <c r="F10" s="172" t="s">
        <v>784</v>
      </c>
      <c r="G10" s="172" t="s">
        <v>785</v>
      </c>
      <c r="H10" s="172" t="s">
        <v>786</v>
      </c>
      <c r="I10" s="172" t="s">
        <v>787</v>
      </c>
      <c r="J10" s="173">
        <v>44197</v>
      </c>
      <c r="K10" s="173">
        <v>44561</v>
      </c>
      <c r="L10" s="172" t="s">
        <v>738</v>
      </c>
      <c r="M10" s="172" t="str">
        <f t="shared" si="8"/>
        <v>Atlántico</v>
      </c>
      <c r="N10" s="172" t="s">
        <v>55</v>
      </c>
      <c r="O10" s="172" t="s">
        <v>788</v>
      </c>
      <c r="P10" s="171" t="s">
        <v>789</v>
      </c>
      <c r="Q10" s="174">
        <v>0</v>
      </c>
      <c r="R10" s="174">
        <v>1</v>
      </c>
      <c r="S10" s="174">
        <v>0.25</v>
      </c>
      <c r="T10" s="174">
        <v>0.25</v>
      </c>
      <c r="U10" s="174">
        <v>0.25</v>
      </c>
      <c r="V10" s="174">
        <v>0.25</v>
      </c>
      <c r="W10" s="174">
        <v>0.25</v>
      </c>
      <c r="X10" s="224" t="s">
        <v>790</v>
      </c>
      <c r="Y10" s="174"/>
      <c r="Z10" s="174"/>
      <c r="AA10" s="174"/>
      <c r="AB10" s="174"/>
      <c r="AC10" s="174"/>
      <c r="AD10" s="174"/>
      <c r="AE10" s="174">
        <f t="shared" si="2"/>
        <v>0.25</v>
      </c>
      <c r="AF10" s="173">
        <v>44300</v>
      </c>
      <c r="AG10" s="176"/>
      <c r="AH10" s="223"/>
      <c r="AI10" s="223"/>
      <c r="AJ10" s="174">
        <f t="shared" si="3"/>
        <v>0.25</v>
      </c>
      <c r="AK10" s="174">
        <f t="shared" si="4"/>
        <v>1</v>
      </c>
      <c r="AL10" s="174">
        <f t="shared" si="5"/>
        <v>0</v>
      </c>
      <c r="AM10" s="174">
        <f t="shared" si="6"/>
        <v>0</v>
      </c>
      <c r="AN10" s="174">
        <f t="shared" si="7"/>
        <v>0</v>
      </c>
      <c r="AO10" s="172" t="s">
        <v>791</v>
      </c>
      <c r="AP10" s="172"/>
      <c r="AQ10" s="172"/>
      <c r="AR10" s="172"/>
      <c r="AS10" s="172" t="s">
        <v>792</v>
      </c>
      <c r="AT10" s="172"/>
      <c r="AU10" s="172"/>
      <c r="AV10" s="172"/>
      <c r="AW10" s="172" t="s">
        <v>791</v>
      </c>
      <c r="AX10" s="172"/>
      <c r="AY10" s="172"/>
      <c r="AZ10" s="172"/>
      <c r="BA10" s="172" t="s">
        <v>793</v>
      </c>
      <c r="BB10" s="172"/>
      <c r="BC10" s="172"/>
      <c r="BD10" s="172"/>
    </row>
    <row r="11" spans="1:56" ht="15" customHeight="1">
      <c r="A11" s="171">
        <v>11</v>
      </c>
      <c r="B11" s="172" t="s">
        <v>467</v>
      </c>
      <c r="C11" s="172" t="s">
        <v>782</v>
      </c>
      <c r="D11" s="172" t="s">
        <v>732</v>
      </c>
      <c r="E11" s="172" t="s">
        <v>783</v>
      </c>
      <c r="F11" s="172" t="s">
        <v>784</v>
      </c>
      <c r="G11" s="172" t="s">
        <v>785</v>
      </c>
      <c r="H11" s="172" t="s">
        <v>786</v>
      </c>
      <c r="I11" s="172" t="s">
        <v>794</v>
      </c>
      <c r="J11" s="173">
        <v>44197</v>
      </c>
      <c r="K11" s="173">
        <v>44561</v>
      </c>
      <c r="L11" s="172" t="s">
        <v>738</v>
      </c>
      <c r="M11" s="172" t="str">
        <f t="shared" si="8"/>
        <v>Atlántico</v>
      </c>
      <c r="N11" s="172" t="s">
        <v>29</v>
      </c>
      <c r="O11" s="172" t="s">
        <v>795</v>
      </c>
      <c r="P11" s="171" t="s">
        <v>789</v>
      </c>
      <c r="Q11" s="174">
        <v>0</v>
      </c>
      <c r="R11" s="225">
        <v>1</v>
      </c>
      <c r="S11" s="225">
        <v>0</v>
      </c>
      <c r="T11" s="225">
        <v>0</v>
      </c>
      <c r="U11" s="225">
        <v>0</v>
      </c>
      <c r="V11" s="225">
        <v>1</v>
      </c>
      <c r="W11" s="225">
        <v>13638680</v>
      </c>
      <c r="X11" s="226" t="s">
        <v>796</v>
      </c>
      <c r="Y11" s="225"/>
      <c r="Z11" s="225"/>
      <c r="AA11" s="225"/>
      <c r="AB11" s="225"/>
      <c r="AC11" s="225"/>
      <c r="AD11" s="225"/>
      <c r="AE11" s="225">
        <f t="shared" si="2"/>
        <v>13638680</v>
      </c>
      <c r="AF11" s="173">
        <v>44300</v>
      </c>
      <c r="AG11" s="176"/>
      <c r="AH11" s="223"/>
      <c r="AI11" s="223"/>
      <c r="AJ11" s="174">
        <f t="shared" si="3"/>
        <v>1</v>
      </c>
      <c r="AK11" s="174" t="str">
        <f t="shared" si="4"/>
        <v/>
      </c>
      <c r="AL11" s="174" t="str">
        <f t="shared" si="5"/>
        <v/>
      </c>
      <c r="AM11" s="174" t="str">
        <f t="shared" si="6"/>
        <v/>
      </c>
      <c r="AN11" s="174">
        <f t="shared" si="7"/>
        <v>0</v>
      </c>
      <c r="AO11" s="172" t="s">
        <v>742</v>
      </c>
      <c r="AP11" s="172"/>
      <c r="AQ11" s="172"/>
      <c r="AR11" s="172"/>
      <c r="AS11" s="172" t="s">
        <v>797</v>
      </c>
      <c r="AT11" s="172"/>
      <c r="AU11" s="172"/>
      <c r="AV11" s="172"/>
      <c r="AW11" s="172" t="s">
        <v>742</v>
      </c>
      <c r="AX11" s="172"/>
      <c r="AY11" s="172"/>
      <c r="AZ11" s="172"/>
      <c r="BA11" s="172" t="s">
        <v>798</v>
      </c>
      <c r="BB11" s="172"/>
      <c r="BC11" s="172"/>
      <c r="BD11" s="172"/>
    </row>
    <row r="12" spans="1:56" ht="15" customHeight="1">
      <c r="A12" s="171">
        <v>12</v>
      </c>
      <c r="B12" s="172" t="s">
        <v>467</v>
      </c>
      <c r="C12" s="172" t="s">
        <v>782</v>
      </c>
      <c r="D12" s="172" t="s">
        <v>732</v>
      </c>
      <c r="E12" s="172" t="s">
        <v>783</v>
      </c>
      <c r="F12" s="172" t="s">
        <v>784</v>
      </c>
      <c r="G12" s="172" t="s">
        <v>785</v>
      </c>
      <c r="H12" s="172" t="s">
        <v>786</v>
      </c>
      <c r="I12" s="172" t="s">
        <v>799</v>
      </c>
      <c r="J12" s="173">
        <v>44197</v>
      </c>
      <c r="K12" s="173">
        <v>44561</v>
      </c>
      <c r="L12" s="172" t="s">
        <v>738</v>
      </c>
      <c r="M12" s="172" t="str">
        <f t="shared" si="8"/>
        <v>Atlántico</v>
      </c>
      <c r="N12" s="172" t="s">
        <v>55</v>
      </c>
      <c r="O12" s="172" t="s">
        <v>800</v>
      </c>
      <c r="P12" s="171" t="s">
        <v>789</v>
      </c>
      <c r="Q12" s="174">
        <v>0</v>
      </c>
      <c r="R12" s="174">
        <v>1</v>
      </c>
      <c r="S12" s="174">
        <v>0.25</v>
      </c>
      <c r="T12" s="174">
        <v>0.25</v>
      </c>
      <c r="U12" s="174">
        <v>0.25</v>
      </c>
      <c r="V12" s="174">
        <v>0.25</v>
      </c>
      <c r="W12" s="174">
        <v>0.25</v>
      </c>
      <c r="X12" s="224" t="s">
        <v>801</v>
      </c>
      <c r="Y12" s="174"/>
      <c r="Z12" s="174"/>
      <c r="AA12" s="174"/>
      <c r="AB12" s="174"/>
      <c r="AC12" s="174"/>
      <c r="AD12" s="174"/>
      <c r="AE12" s="174">
        <f t="shared" si="2"/>
        <v>0.25</v>
      </c>
      <c r="AF12" s="173">
        <v>44300</v>
      </c>
      <c r="AG12" s="223"/>
      <c r="AH12" s="223"/>
      <c r="AI12" s="223"/>
      <c r="AJ12" s="174">
        <f t="shared" si="3"/>
        <v>0.25</v>
      </c>
      <c r="AK12" s="174">
        <f t="shared" si="4"/>
        <v>1</v>
      </c>
      <c r="AL12" s="174">
        <f t="shared" si="5"/>
        <v>0</v>
      </c>
      <c r="AM12" s="174">
        <f t="shared" si="6"/>
        <v>0</v>
      </c>
      <c r="AN12" s="174">
        <f t="shared" si="7"/>
        <v>0</v>
      </c>
      <c r="AO12" s="172" t="s">
        <v>742</v>
      </c>
      <c r="AP12" s="172"/>
      <c r="AQ12" s="172"/>
      <c r="AR12" s="172"/>
      <c r="AS12" s="172" t="s">
        <v>797</v>
      </c>
      <c r="AT12" s="172"/>
      <c r="AU12" s="172"/>
      <c r="AV12" s="172"/>
      <c r="AW12" s="172" t="s">
        <v>791</v>
      </c>
      <c r="AX12" s="172"/>
      <c r="AY12" s="172"/>
      <c r="AZ12" s="172"/>
      <c r="BA12" s="172" t="s">
        <v>802</v>
      </c>
      <c r="BB12" s="172"/>
      <c r="BC12" s="172"/>
      <c r="BD12" s="172"/>
    </row>
    <row r="13" spans="1:56" ht="15" customHeight="1">
      <c r="A13" s="171">
        <v>1</v>
      </c>
      <c r="B13" s="172" t="s">
        <v>468</v>
      </c>
      <c r="C13" s="172" t="s">
        <v>803</v>
      </c>
      <c r="D13" s="172" t="s">
        <v>732</v>
      </c>
      <c r="E13" s="172" t="s">
        <v>733</v>
      </c>
      <c r="F13" s="172" t="s">
        <v>734</v>
      </c>
      <c r="G13" s="172" t="s">
        <v>735</v>
      </c>
      <c r="H13" s="172" t="s">
        <v>736</v>
      </c>
      <c r="I13" s="172" t="s">
        <v>804</v>
      </c>
      <c r="J13" s="173">
        <v>44197</v>
      </c>
      <c r="K13" s="173">
        <v>44561</v>
      </c>
      <c r="L13" s="172" t="s">
        <v>738</v>
      </c>
      <c r="M13" s="172" t="str">
        <f>B13</f>
        <v>Bolívar</v>
      </c>
      <c r="N13" s="172" t="s">
        <v>29</v>
      </c>
      <c r="O13" s="172" t="s">
        <v>805</v>
      </c>
      <c r="P13" s="171" t="s">
        <v>740</v>
      </c>
      <c r="Q13" s="174">
        <v>0</v>
      </c>
      <c r="R13" s="177">
        <v>167</v>
      </c>
      <c r="S13" s="177">
        <v>0</v>
      </c>
      <c r="T13" s="177">
        <v>0</v>
      </c>
      <c r="U13" s="177">
        <v>0</v>
      </c>
      <c r="V13" s="177">
        <v>167</v>
      </c>
      <c r="W13" s="177">
        <v>0</v>
      </c>
      <c r="X13" s="222" t="s">
        <v>806</v>
      </c>
      <c r="Y13" s="177"/>
      <c r="Z13" s="177"/>
      <c r="AA13" s="177"/>
      <c r="AB13" s="177"/>
      <c r="AC13" s="177"/>
      <c r="AD13" s="177"/>
      <c r="AE13" s="177">
        <f t="shared" si="2"/>
        <v>0</v>
      </c>
      <c r="AF13" s="173">
        <v>44300</v>
      </c>
      <c r="AG13" s="223"/>
      <c r="AH13" s="223"/>
      <c r="AI13" s="223"/>
      <c r="AJ13" s="174">
        <f t="shared" si="3"/>
        <v>0</v>
      </c>
      <c r="AK13" s="174" t="str">
        <f t="shared" si="4"/>
        <v/>
      </c>
      <c r="AL13" s="174" t="str">
        <f t="shared" si="5"/>
        <v/>
      </c>
      <c r="AM13" s="174" t="str">
        <f t="shared" si="6"/>
        <v/>
      </c>
      <c r="AN13" s="174">
        <f t="shared" si="7"/>
        <v>0</v>
      </c>
      <c r="AO13" s="172" t="s">
        <v>807</v>
      </c>
      <c r="AP13" s="172"/>
      <c r="AQ13" s="172"/>
      <c r="AR13" s="172"/>
      <c r="AS13" s="172" t="s">
        <v>807</v>
      </c>
      <c r="AT13" s="172"/>
      <c r="AU13" s="172"/>
      <c r="AV13" s="172"/>
      <c r="AW13" s="172" t="s">
        <v>807</v>
      </c>
      <c r="AX13" s="172"/>
      <c r="AY13" s="172"/>
      <c r="AZ13" s="172"/>
      <c r="BA13" s="172" t="s">
        <v>808</v>
      </c>
      <c r="BB13" s="172"/>
      <c r="BC13" s="172"/>
      <c r="BD13" s="172"/>
    </row>
    <row r="14" spans="1:56" ht="15" customHeight="1">
      <c r="A14" s="171">
        <v>2</v>
      </c>
      <c r="B14" s="172" t="s">
        <v>468</v>
      </c>
      <c r="C14" s="172" t="s">
        <v>803</v>
      </c>
      <c r="D14" s="172" t="s">
        <v>732</v>
      </c>
      <c r="E14" s="172" t="s">
        <v>733</v>
      </c>
      <c r="F14" s="172" t="s">
        <v>734</v>
      </c>
      <c r="G14" s="172" t="s">
        <v>735</v>
      </c>
      <c r="H14" s="172" t="s">
        <v>736</v>
      </c>
      <c r="I14" s="172" t="s">
        <v>809</v>
      </c>
      <c r="J14" s="173">
        <v>44197</v>
      </c>
      <c r="K14" s="173">
        <v>44561</v>
      </c>
      <c r="L14" s="172" t="s">
        <v>738</v>
      </c>
      <c r="M14" s="172" t="str">
        <f t="shared" ref="M14:M24" si="9">B14</f>
        <v>Bolívar</v>
      </c>
      <c r="N14" s="172" t="s">
        <v>29</v>
      </c>
      <c r="O14" s="172" t="s">
        <v>810</v>
      </c>
      <c r="P14" s="171" t="s">
        <v>740</v>
      </c>
      <c r="Q14" s="174">
        <v>0</v>
      </c>
      <c r="R14" s="177">
        <v>97882</v>
      </c>
      <c r="S14" s="177">
        <v>0</v>
      </c>
      <c r="T14" s="177">
        <v>0</v>
      </c>
      <c r="U14" s="177">
        <v>0</v>
      </c>
      <c r="V14" s="177">
        <v>97882</v>
      </c>
      <c r="W14" s="177">
        <v>0</v>
      </c>
      <c r="X14" s="222" t="s">
        <v>811</v>
      </c>
      <c r="Y14" s="177"/>
      <c r="Z14" s="177"/>
      <c r="AA14" s="177"/>
      <c r="AB14" s="177"/>
      <c r="AC14" s="177"/>
      <c r="AD14" s="177"/>
      <c r="AE14" s="177">
        <f t="shared" si="2"/>
        <v>0</v>
      </c>
      <c r="AF14" s="173">
        <v>44300</v>
      </c>
      <c r="AG14" s="223"/>
      <c r="AH14" s="223"/>
      <c r="AI14" s="223"/>
      <c r="AJ14" s="174">
        <f t="shared" si="3"/>
        <v>0</v>
      </c>
      <c r="AK14" s="174" t="str">
        <f t="shared" si="4"/>
        <v/>
      </c>
      <c r="AL14" s="174" t="str">
        <f t="shared" si="5"/>
        <v/>
      </c>
      <c r="AM14" s="174" t="str">
        <f t="shared" si="6"/>
        <v/>
      </c>
      <c r="AN14" s="174">
        <f t="shared" si="7"/>
        <v>0</v>
      </c>
      <c r="AO14" s="172" t="s">
        <v>807</v>
      </c>
      <c r="AP14" s="172"/>
      <c r="AQ14" s="172"/>
      <c r="AR14" s="172"/>
      <c r="AS14" s="172" t="s">
        <v>807</v>
      </c>
      <c r="AT14" s="172"/>
      <c r="AU14" s="172"/>
      <c r="AV14" s="172"/>
      <c r="AW14" s="172" t="s">
        <v>807</v>
      </c>
      <c r="AX14" s="172"/>
      <c r="AY14" s="172"/>
      <c r="AZ14" s="172"/>
      <c r="BA14" s="172" t="s">
        <v>808</v>
      </c>
      <c r="BB14" s="172"/>
      <c r="BC14" s="172"/>
      <c r="BD14" s="172"/>
    </row>
    <row r="15" spans="1:56" ht="15" customHeight="1">
      <c r="A15" s="171">
        <v>3</v>
      </c>
      <c r="B15" s="172" t="s">
        <v>468</v>
      </c>
      <c r="C15" s="172" t="s">
        <v>731</v>
      </c>
      <c r="D15" s="172" t="s">
        <v>732</v>
      </c>
      <c r="E15" s="172" t="s">
        <v>733</v>
      </c>
      <c r="F15" s="172" t="s">
        <v>734</v>
      </c>
      <c r="G15" s="172" t="s">
        <v>735</v>
      </c>
      <c r="H15" s="172" t="s">
        <v>736</v>
      </c>
      <c r="I15" s="172" t="s">
        <v>737</v>
      </c>
      <c r="J15" s="173">
        <v>44197</v>
      </c>
      <c r="K15" s="173">
        <v>44561</v>
      </c>
      <c r="L15" s="172" t="s">
        <v>738</v>
      </c>
      <c r="M15" s="172" t="str">
        <f t="shared" si="9"/>
        <v>Bolívar</v>
      </c>
      <c r="N15" s="172" t="s">
        <v>29</v>
      </c>
      <c r="O15" s="172" t="s">
        <v>739</v>
      </c>
      <c r="P15" s="171" t="s">
        <v>740</v>
      </c>
      <c r="Q15" s="174">
        <v>0</v>
      </c>
      <c r="R15" s="177">
        <v>10162</v>
      </c>
      <c r="S15" s="177">
        <v>0</v>
      </c>
      <c r="T15" s="177">
        <v>0</v>
      </c>
      <c r="U15" s="177">
        <v>0</v>
      </c>
      <c r="V15" s="177">
        <v>10162</v>
      </c>
      <c r="W15" s="177">
        <v>1349</v>
      </c>
      <c r="X15" s="222" t="s">
        <v>812</v>
      </c>
      <c r="Y15" s="177"/>
      <c r="Z15" s="177"/>
      <c r="AA15" s="177"/>
      <c r="AB15" s="177"/>
      <c r="AC15" s="177"/>
      <c r="AD15" s="177"/>
      <c r="AE15" s="177">
        <f t="shared" si="2"/>
        <v>1349</v>
      </c>
      <c r="AF15" s="173">
        <v>44300</v>
      </c>
      <c r="AG15" s="176"/>
      <c r="AH15" s="223"/>
      <c r="AI15" s="223"/>
      <c r="AJ15" s="174">
        <f t="shared" si="3"/>
        <v>0.13274945876795907</v>
      </c>
      <c r="AK15" s="174" t="str">
        <f t="shared" si="4"/>
        <v/>
      </c>
      <c r="AL15" s="174" t="str">
        <f t="shared" si="5"/>
        <v/>
      </c>
      <c r="AM15" s="174" t="str">
        <f t="shared" si="6"/>
        <v/>
      </c>
      <c r="AN15" s="174">
        <f t="shared" si="7"/>
        <v>0</v>
      </c>
      <c r="AO15" s="172" t="s">
        <v>742</v>
      </c>
      <c r="AP15" s="172"/>
      <c r="AQ15" s="172"/>
      <c r="AR15" s="172"/>
      <c r="AS15" s="172" t="s">
        <v>813</v>
      </c>
      <c r="AT15" s="172"/>
      <c r="AU15" s="172"/>
      <c r="AV15" s="172"/>
      <c r="AW15" s="172" t="s">
        <v>742</v>
      </c>
      <c r="AX15" s="172"/>
      <c r="AY15" s="172"/>
      <c r="AZ15" s="172"/>
      <c r="BA15" s="172" t="s">
        <v>814</v>
      </c>
      <c r="BB15" s="172"/>
      <c r="BC15" s="172"/>
      <c r="BD15" s="172"/>
    </row>
    <row r="16" spans="1:56" ht="15" customHeight="1">
      <c r="A16" s="171">
        <v>5</v>
      </c>
      <c r="B16" s="172" t="s">
        <v>468</v>
      </c>
      <c r="C16" s="172" t="s">
        <v>731</v>
      </c>
      <c r="D16" s="172" t="s">
        <v>732</v>
      </c>
      <c r="E16" s="172" t="s">
        <v>733</v>
      </c>
      <c r="F16" s="172" t="s">
        <v>734</v>
      </c>
      <c r="G16" s="172" t="s">
        <v>735</v>
      </c>
      <c r="H16" s="172" t="s">
        <v>736</v>
      </c>
      <c r="I16" s="172" t="s">
        <v>745</v>
      </c>
      <c r="J16" s="173">
        <v>44197</v>
      </c>
      <c r="K16" s="173">
        <v>44561</v>
      </c>
      <c r="L16" s="172" t="s">
        <v>738</v>
      </c>
      <c r="M16" s="172" t="str">
        <f t="shared" si="9"/>
        <v>Bolívar</v>
      </c>
      <c r="N16" s="172" t="s">
        <v>29</v>
      </c>
      <c r="O16" s="172" t="s">
        <v>746</v>
      </c>
      <c r="P16" s="171" t="s">
        <v>740</v>
      </c>
      <c r="Q16" s="174">
        <v>0</v>
      </c>
      <c r="R16" s="177">
        <v>6930</v>
      </c>
      <c r="S16" s="177">
        <v>0</v>
      </c>
      <c r="T16" s="177">
        <v>0</v>
      </c>
      <c r="U16" s="177">
        <v>0</v>
      </c>
      <c r="V16" s="177">
        <v>6930</v>
      </c>
      <c r="W16" s="177">
        <v>890</v>
      </c>
      <c r="X16" s="222" t="s">
        <v>815</v>
      </c>
      <c r="Y16" s="177"/>
      <c r="Z16" s="177"/>
      <c r="AA16" s="177"/>
      <c r="AB16" s="177"/>
      <c r="AC16" s="177"/>
      <c r="AD16" s="177"/>
      <c r="AE16" s="177">
        <f t="shared" si="2"/>
        <v>890</v>
      </c>
      <c r="AF16" s="173">
        <v>44300</v>
      </c>
      <c r="AG16" s="176"/>
      <c r="AH16" s="223"/>
      <c r="AI16" s="223"/>
      <c r="AJ16" s="174">
        <f t="shared" si="3"/>
        <v>0.12842712842712842</v>
      </c>
      <c r="AK16" s="174" t="str">
        <f t="shared" si="4"/>
        <v/>
      </c>
      <c r="AL16" s="174" t="str">
        <f t="shared" si="5"/>
        <v/>
      </c>
      <c r="AM16" s="174" t="str">
        <f t="shared" si="6"/>
        <v/>
      </c>
      <c r="AN16" s="174">
        <f t="shared" si="7"/>
        <v>0</v>
      </c>
      <c r="AO16" s="172" t="s">
        <v>742</v>
      </c>
      <c r="AP16" s="172"/>
      <c r="AQ16" s="172"/>
      <c r="AR16" s="172"/>
      <c r="AS16" s="172" t="s">
        <v>816</v>
      </c>
      <c r="AT16" s="172"/>
      <c r="AU16" s="172"/>
      <c r="AV16" s="172"/>
      <c r="AW16" s="172" t="s">
        <v>742</v>
      </c>
      <c r="AX16" s="172"/>
      <c r="AY16" s="172"/>
      <c r="AZ16" s="172"/>
      <c r="BA16" s="172" t="s">
        <v>817</v>
      </c>
      <c r="BB16" s="172"/>
      <c r="BC16" s="172"/>
      <c r="BD16" s="172"/>
    </row>
    <row r="17" spans="1:56" ht="15" customHeight="1">
      <c r="A17" s="171">
        <v>7</v>
      </c>
      <c r="B17" s="172" t="s">
        <v>468</v>
      </c>
      <c r="C17" s="172" t="s">
        <v>750</v>
      </c>
      <c r="D17" s="172" t="s">
        <v>732</v>
      </c>
      <c r="E17" s="172" t="s">
        <v>733</v>
      </c>
      <c r="F17" s="172" t="s">
        <v>751</v>
      </c>
      <c r="G17" s="172" t="s">
        <v>735</v>
      </c>
      <c r="H17" s="172" t="s">
        <v>736</v>
      </c>
      <c r="I17" s="172" t="s">
        <v>752</v>
      </c>
      <c r="J17" s="173">
        <v>44197</v>
      </c>
      <c r="K17" s="173">
        <v>44561</v>
      </c>
      <c r="L17" s="172" t="s">
        <v>738</v>
      </c>
      <c r="M17" s="172" t="str">
        <f t="shared" si="9"/>
        <v>Bolívar</v>
      </c>
      <c r="N17" s="172" t="s">
        <v>55</v>
      </c>
      <c r="O17" s="172" t="s">
        <v>753</v>
      </c>
      <c r="P17" s="171" t="s">
        <v>740</v>
      </c>
      <c r="Q17" s="174">
        <v>0</v>
      </c>
      <c r="R17" s="174">
        <v>1</v>
      </c>
      <c r="S17" s="174">
        <v>0.25</v>
      </c>
      <c r="T17" s="174">
        <v>0.25</v>
      </c>
      <c r="U17" s="174">
        <v>0.25</v>
      </c>
      <c r="V17" s="174">
        <v>0.25</v>
      </c>
      <c r="W17" s="174">
        <v>0.25</v>
      </c>
      <c r="X17" s="224" t="s">
        <v>818</v>
      </c>
      <c r="Y17" s="174"/>
      <c r="Z17" s="174"/>
      <c r="AA17" s="174"/>
      <c r="AB17" s="174"/>
      <c r="AC17" s="174"/>
      <c r="AD17" s="174"/>
      <c r="AE17" s="174">
        <f t="shared" si="2"/>
        <v>0.25</v>
      </c>
      <c r="AF17" s="173">
        <v>44299</v>
      </c>
      <c r="AG17" s="176"/>
      <c r="AH17" s="223"/>
      <c r="AI17" s="223"/>
      <c r="AJ17" s="174">
        <f t="shared" si="3"/>
        <v>0.25</v>
      </c>
      <c r="AK17" s="174">
        <f t="shared" si="4"/>
        <v>1</v>
      </c>
      <c r="AL17" s="174">
        <f t="shared" si="5"/>
        <v>0</v>
      </c>
      <c r="AM17" s="174">
        <f t="shared" si="6"/>
        <v>0</v>
      </c>
      <c r="AN17" s="174">
        <f t="shared" si="7"/>
        <v>0</v>
      </c>
      <c r="AO17" s="172" t="s">
        <v>791</v>
      </c>
      <c r="AP17" s="172"/>
      <c r="AQ17" s="172"/>
      <c r="AR17" s="172"/>
      <c r="AS17" s="172" t="s">
        <v>819</v>
      </c>
      <c r="AT17" s="172"/>
      <c r="AU17" s="172"/>
      <c r="AV17" s="172"/>
      <c r="AW17" s="172" t="s">
        <v>791</v>
      </c>
      <c r="AX17" s="172"/>
      <c r="AY17" s="172"/>
      <c r="AZ17" s="172"/>
      <c r="BA17" s="172" t="s">
        <v>820</v>
      </c>
      <c r="BB17" s="172"/>
      <c r="BC17" s="172"/>
      <c r="BD17" s="172"/>
    </row>
    <row r="18" spans="1:56" ht="15" customHeight="1">
      <c r="A18" s="171">
        <v>8</v>
      </c>
      <c r="B18" s="172" t="s">
        <v>468</v>
      </c>
      <c r="C18" s="172" t="s">
        <v>756</v>
      </c>
      <c r="D18" s="172" t="s">
        <v>732</v>
      </c>
      <c r="E18" s="172" t="s">
        <v>733</v>
      </c>
      <c r="F18" s="172" t="s">
        <v>751</v>
      </c>
      <c r="G18" s="172" t="s">
        <v>735</v>
      </c>
      <c r="H18" s="172" t="s">
        <v>736</v>
      </c>
      <c r="I18" s="172" t="s">
        <v>757</v>
      </c>
      <c r="J18" s="173">
        <v>44197</v>
      </c>
      <c r="K18" s="173">
        <v>44561</v>
      </c>
      <c r="L18" s="172" t="s">
        <v>738</v>
      </c>
      <c r="M18" s="172" t="str">
        <f t="shared" si="9"/>
        <v>Bolívar</v>
      </c>
      <c r="N18" s="172" t="s">
        <v>55</v>
      </c>
      <c r="O18" s="172" t="s">
        <v>753</v>
      </c>
      <c r="P18" s="171" t="s">
        <v>740</v>
      </c>
      <c r="Q18" s="174">
        <v>0</v>
      </c>
      <c r="R18" s="174">
        <v>1</v>
      </c>
      <c r="S18" s="174">
        <v>0.25</v>
      </c>
      <c r="T18" s="174">
        <v>0.25</v>
      </c>
      <c r="U18" s="174">
        <v>0.25</v>
      </c>
      <c r="V18" s="174">
        <v>0.25</v>
      </c>
      <c r="W18" s="174">
        <v>0.25</v>
      </c>
      <c r="X18" s="224" t="s">
        <v>821</v>
      </c>
      <c r="Y18" s="174"/>
      <c r="Z18" s="174"/>
      <c r="AA18" s="174"/>
      <c r="AB18" s="174"/>
      <c r="AC18" s="174"/>
      <c r="AD18" s="174"/>
      <c r="AE18" s="174">
        <f t="shared" si="2"/>
        <v>0.25</v>
      </c>
      <c r="AF18" s="173">
        <v>44299</v>
      </c>
      <c r="AG18" s="176"/>
      <c r="AH18" s="223"/>
      <c r="AI18" s="223"/>
      <c r="AJ18" s="174">
        <f t="shared" si="3"/>
        <v>0.25</v>
      </c>
      <c r="AK18" s="174">
        <f t="shared" si="4"/>
        <v>1</v>
      </c>
      <c r="AL18" s="174">
        <f t="shared" si="5"/>
        <v>0</v>
      </c>
      <c r="AM18" s="174">
        <f t="shared" si="6"/>
        <v>0</v>
      </c>
      <c r="AN18" s="174">
        <f t="shared" si="7"/>
        <v>0</v>
      </c>
      <c r="AO18" s="172" t="s">
        <v>791</v>
      </c>
      <c r="AP18" s="172"/>
      <c r="AQ18" s="172"/>
      <c r="AR18" s="172"/>
      <c r="AS18" s="172" t="s">
        <v>822</v>
      </c>
      <c r="AT18" s="172"/>
      <c r="AU18" s="172"/>
      <c r="AV18" s="172"/>
      <c r="AW18" s="172" t="s">
        <v>791</v>
      </c>
      <c r="AX18" s="172"/>
      <c r="AY18" s="172"/>
      <c r="AZ18" s="172"/>
      <c r="BA18" s="172" t="s">
        <v>823</v>
      </c>
      <c r="BB18" s="172"/>
      <c r="BC18" s="172"/>
      <c r="BD18" s="172"/>
    </row>
    <row r="19" spans="1:56" ht="15" customHeight="1">
      <c r="A19" s="171">
        <v>9</v>
      </c>
      <c r="B19" s="172" t="s">
        <v>468</v>
      </c>
      <c r="C19" s="172" t="s">
        <v>761</v>
      </c>
      <c r="D19" s="172" t="s">
        <v>762</v>
      </c>
      <c r="E19" s="172" t="s">
        <v>763</v>
      </c>
      <c r="F19" s="172" t="s">
        <v>764</v>
      </c>
      <c r="G19" s="172" t="s">
        <v>735</v>
      </c>
      <c r="H19" s="172" t="s">
        <v>765</v>
      </c>
      <c r="I19" s="172" t="s">
        <v>766</v>
      </c>
      <c r="J19" s="173">
        <v>44197</v>
      </c>
      <c r="K19" s="173">
        <v>44561</v>
      </c>
      <c r="L19" s="172" t="s">
        <v>738</v>
      </c>
      <c r="M19" s="172" t="str">
        <f t="shared" si="9"/>
        <v>Bolívar</v>
      </c>
      <c r="N19" s="172" t="s">
        <v>55</v>
      </c>
      <c r="O19" s="172" t="s">
        <v>753</v>
      </c>
      <c r="P19" s="171" t="s">
        <v>740</v>
      </c>
      <c r="Q19" s="174">
        <v>0</v>
      </c>
      <c r="R19" s="174">
        <v>1</v>
      </c>
      <c r="S19" s="174">
        <v>0.25</v>
      </c>
      <c r="T19" s="174">
        <v>0.25</v>
      </c>
      <c r="U19" s="174">
        <v>0.25</v>
      </c>
      <c r="V19" s="174">
        <v>0.25</v>
      </c>
      <c r="W19" s="174">
        <v>0.17</v>
      </c>
      <c r="X19" s="224" t="s">
        <v>824</v>
      </c>
      <c r="Y19" s="174"/>
      <c r="Z19" s="174"/>
      <c r="AA19" s="174"/>
      <c r="AB19" s="174"/>
      <c r="AC19" s="174"/>
      <c r="AD19" s="174"/>
      <c r="AE19" s="174">
        <f t="shared" si="2"/>
        <v>0.17</v>
      </c>
      <c r="AF19" s="173">
        <v>44299</v>
      </c>
      <c r="AG19" s="176"/>
      <c r="AH19" s="223"/>
      <c r="AI19" s="223"/>
      <c r="AJ19" s="174">
        <f t="shared" si="3"/>
        <v>0.17</v>
      </c>
      <c r="AK19" s="174">
        <f t="shared" si="4"/>
        <v>0.68</v>
      </c>
      <c r="AL19" s="174">
        <f t="shared" si="5"/>
        <v>0</v>
      </c>
      <c r="AM19" s="174">
        <f t="shared" si="6"/>
        <v>0</v>
      </c>
      <c r="AN19" s="174">
        <f t="shared" si="7"/>
        <v>0</v>
      </c>
      <c r="AO19" s="172" t="s">
        <v>742</v>
      </c>
      <c r="AP19" s="172"/>
      <c r="AQ19" s="172"/>
      <c r="AR19" s="172"/>
      <c r="AS19" s="172" t="s">
        <v>825</v>
      </c>
      <c r="AT19" s="172"/>
      <c r="AU19" s="172"/>
      <c r="AV19" s="172"/>
      <c r="AW19" s="172" t="s">
        <v>742</v>
      </c>
      <c r="AX19" s="172"/>
      <c r="AY19" s="172"/>
      <c r="AZ19" s="172"/>
      <c r="BA19" s="172" t="s">
        <v>826</v>
      </c>
      <c r="BB19" s="172"/>
      <c r="BC19" s="172"/>
      <c r="BD19" s="172"/>
    </row>
    <row r="20" spans="1:56" ht="15" customHeight="1">
      <c r="A20" s="171">
        <v>10</v>
      </c>
      <c r="B20" s="172" t="s">
        <v>468</v>
      </c>
      <c r="C20" s="172" t="s">
        <v>769</v>
      </c>
      <c r="D20" s="172" t="s">
        <v>770</v>
      </c>
      <c r="E20" s="172" t="s">
        <v>771</v>
      </c>
      <c r="F20" s="172" t="s">
        <v>772</v>
      </c>
      <c r="G20" s="172" t="s">
        <v>773</v>
      </c>
      <c r="H20" s="172" t="s">
        <v>773</v>
      </c>
      <c r="I20" s="172" t="s">
        <v>774</v>
      </c>
      <c r="J20" s="173">
        <v>44197</v>
      </c>
      <c r="K20" s="173">
        <v>44561</v>
      </c>
      <c r="L20" s="172" t="s">
        <v>738</v>
      </c>
      <c r="M20" s="172" t="str">
        <f t="shared" si="9"/>
        <v>Bolívar</v>
      </c>
      <c r="N20" s="172" t="s">
        <v>55</v>
      </c>
      <c r="O20" s="172" t="s">
        <v>775</v>
      </c>
      <c r="P20" s="171" t="s">
        <v>740</v>
      </c>
      <c r="Q20" s="174">
        <v>0</v>
      </c>
      <c r="R20" s="174">
        <v>1</v>
      </c>
      <c r="S20" s="174">
        <v>0.25</v>
      </c>
      <c r="T20" s="174">
        <v>0.25</v>
      </c>
      <c r="U20" s="174">
        <v>0.25</v>
      </c>
      <c r="V20" s="174">
        <v>0.25</v>
      </c>
      <c r="W20" s="174">
        <v>0.25</v>
      </c>
      <c r="X20" s="224" t="s">
        <v>827</v>
      </c>
      <c r="Y20" s="174"/>
      <c r="Z20" s="174"/>
      <c r="AA20" s="174"/>
      <c r="AB20" s="174"/>
      <c r="AC20" s="174"/>
      <c r="AD20" s="174"/>
      <c r="AE20" s="174">
        <f t="shared" si="2"/>
        <v>0.25</v>
      </c>
      <c r="AF20" s="173">
        <v>44300</v>
      </c>
      <c r="AG20" s="176"/>
      <c r="AH20" s="223"/>
      <c r="AI20" s="223"/>
      <c r="AJ20" s="174">
        <f t="shared" si="3"/>
        <v>0.25</v>
      </c>
      <c r="AK20" s="174">
        <f t="shared" si="4"/>
        <v>1</v>
      </c>
      <c r="AL20" s="174">
        <f t="shared" si="5"/>
        <v>0</v>
      </c>
      <c r="AM20" s="174">
        <f t="shared" si="6"/>
        <v>0</v>
      </c>
      <c r="AN20" s="174">
        <f t="shared" si="7"/>
        <v>0</v>
      </c>
      <c r="AO20" s="172" t="s">
        <v>742</v>
      </c>
      <c r="AP20" s="172"/>
      <c r="AQ20" s="172"/>
      <c r="AR20" s="172"/>
      <c r="AS20" s="172" t="s">
        <v>828</v>
      </c>
      <c r="AT20" s="172"/>
      <c r="AU20" s="172"/>
      <c r="AV20" s="172"/>
      <c r="AW20" s="172" t="s">
        <v>742</v>
      </c>
      <c r="AX20" s="172"/>
      <c r="AY20" s="172"/>
      <c r="AZ20" s="172"/>
      <c r="BA20" s="172" t="s">
        <v>829</v>
      </c>
      <c r="BB20" s="172"/>
      <c r="BC20" s="172"/>
      <c r="BD20" s="172"/>
    </row>
    <row r="21" spans="1:56" ht="15" customHeight="1">
      <c r="A21" s="171">
        <v>11</v>
      </c>
      <c r="B21" s="172" t="s">
        <v>468</v>
      </c>
      <c r="C21" s="172" t="s">
        <v>769</v>
      </c>
      <c r="D21" s="172" t="s">
        <v>770</v>
      </c>
      <c r="E21" s="172" t="s">
        <v>771</v>
      </c>
      <c r="F21" s="172" t="s">
        <v>772</v>
      </c>
      <c r="G21" s="172" t="s">
        <v>773</v>
      </c>
      <c r="H21" s="172" t="s">
        <v>773</v>
      </c>
      <c r="I21" s="172" t="s">
        <v>778</v>
      </c>
      <c r="J21" s="173">
        <v>44197</v>
      </c>
      <c r="K21" s="173">
        <v>44561</v>
      </c>
      <c r="L21" s="172" t="s">
        <v>738</v>
      </c>
      <c r="M21" s="172" t="str">
        <f t="shared" si="9"/>
        <v>Bolívar</v>
      </c>
      <c r="N21" s="172" t="s">
        <v>55</v>
      </c>
      <c r="O21" s="172" t="s">
        <v>779</v>
      </c>
      <c r="P21" s="171" t="s">
        <v>740</v>
      </c>
      <c r="Q21" s="174">
        <v>0</v>
      </c>
      <c r="R21" s="174">
        <v>1</v>
      </c>
      <c r="S21" s="174">
        <v>0.25</v>
      </c>
      <c r="T21" s="174">
        <v>0.25</v>
      </c>
      <c r="U21" s="174">
        <v>0.25</v>
      </c>
      <c r="V21" s="174">
        <v>0.25</v>
      </c>
      <c r="W21" s="174">
        <v>0.25</v>
      </c>
      <c r="X21" s="224" t="s">
        <v>830</v>
      </c>
      <c r="Y21" s="174"/>
      <c r="Z21" s="174"/>
      <c r="AA21" s="174"/>
      <c r="AB21" s="174"/>
      <c r="AC21" s="174"/>
      <c r="AD21" s="174"/>
      <c r="AE21" s="174">
        <f t="shared" si="2"/>
        <v>0.25</v>
      </c>
      <c r="AF21" s="173">
        <v>44300</v>
      </c>
      <c r="AG21" s="176"/>
      <c r="AH21" s="223"/>
      <c r="AI21" s="223"/>
      <c r="AJ21" s="174">
        <f t="shared" si="3"/>
        <v>0.25</v>
      </c>
      <c r="AK21" s="174">
        <f t="shared" si="4"/>
        <v>1</v>
      </c>
      <c r="AL21" s="174">
        <f t="shared" si="5"/>
        <v>0</v>
      </c>
      <c r="AM21" s="174">
        <f t="shared" si="6"/>
        <v>0</v>
      </c>
      <c r="AN21" s="174">
        <f t="shared" si="7"/>
        <v>0</v>
      </c>
      <c r="AO21" s="172" t="s">
        <v>791</v>
      </c>
      <c r="AP21" s="172"/>
      <c r="AQ21" s="172"/>
      <c r="AR21" s="172"/>
      <c r="AS21" s="172" t="s">
        <v>831</v>
      </c>
      <c r="AT21" s="172"/>
      <c r="AU21" s="172"/>
      <c r="AV21" s="172"/>
      <c r="AW21" s="172" t="s">
        <v>791</v>
      </c>
      <c r="AX21" s="172"/>
      <c r="AY21" s="172"/>
      <c r="AZ21" s="172"/>
      <c r="BA21" s="172" t="s">
        <v>832</v>
      </c>
      <c r="BB21" s="172"/>
      <c r="BC21" s="172"/>
      <c r="BD21" s="172"/>
    </row>
    <row r="22" spans="1:56" ht="15" customHeight="1">
      <c r="A22" s="171">
        <v>12</v>
      </c>
      <c r="B22" s="172" t="s">
        <v>468</v>
      </c>
      <c r="C22" s="172" t="s">
        <v>782</v>
      </c>
      <c r="D22" s="172" t="s">
        <v>732</v>
      </c>
      <c r="E22" s="172" t="s">
        <v>783</v>
      </c>
      <c r="F22" s="172" t="s">
        <v>784</v>
      </c>
      <c r="G22" s="172" t="s">
        <v>785</v>
      </c>
      <c r="H22" s="172" t="s">
        <v>786</v>
      </c>
      <c r="I22" s="172" t="s">
        <v>787</v>
      </c>
      <c r="J22" s="173">
        <v>44197</v>
      </c>
      <c r="K22" s="173">
        <v>44561</v>
      </c>
      <c r="L22" s="172" t="s">
        <v>738</v>
      </c>
      <c r="M22" s="172" t="str">
        <f t="shared" si="9"/>
        <v>Bolívar</v>
      </c>
      <c r="N22" s="172" t="s">
        <v>55</v>
      </c>
      <c r="O22" s="172" t="s">
        <v>788</v>
      </c>
      <c r="P22" s="171" t="s">
        <v>789</v>
      </c>
      <c r="Q22" s="174">
        <v>0</v>
      </c>
      <c r="R22" s="174">
        <v>1</v>
      </c>
      <c r="S22" s="174">
        <v>0.25</v>
      </c>
      <c r="T22" s="174">
        <v>0.25</v>
      </c>
      <c r="U22" s="174">
        <v>0.25</v>
      </c>
      <c r="V22" s="174">
        <v>0.25</v>
      </c>
      <c r="W22" s="174">
        <v>0</v>
      </c>
      <c r="X22" s="224" t="s">
        <v>833</v>
      </c>
      <c r="Y22" s="174"/>
      <c r="Z22" s="174"/>
      <c r="AA22" s="174"/>
      <c r="AB22" s="174"/>
      <c r="AC22" s="174"/>
      <c r="AD22" s="174"/>
      <c r="AE22" s="174">
        <f t="shared" si="2"/>
        <v>0</v>
      </c>
      <c r="AF22" s="173">
        <v>44300</v>
      </c>
      <c r="AG22" s="223"/>
      <c r="AH22" s="223"/>
      <c r="AI22" s="223"/>
      <c r="AJ22" s="174">
        <f t="shared" si="3"/>
        <v>0</v>
      </c>
      <c r="AK22" s="174">
        <f t="shared" si="4"/>
        <v>0</v>
      </c>
      <c r="AL22" s="174">
        <f t="shared" si="5"/>
        <v>0</v>
      </c>
      <c r="AM22" s="174">
        <f t="shared" si="6"/>
        <v>0</v>
      </c>
      <c r="AN22" s="174">
        <f t="shared" si="7"/>
        <v>0</v>
      </c>
      <c r="AO22" s="172" t="s">
        <v>742</v>
      </c>
      <c r="AP22" s="172"/>
      <c r="AQ22" s="172"/>
      <c r="AR22" s="172"/>
      <c r="AS22" s="172" t="s">
        <v>834</v>
      </c>
      <c r="AT22" s="172"/>
      <c r="AU22" s="172"/>
      <c r="AV22" s="172"/>
      <c r="AW22" s="172" t="s">
        <v>742</v>
      </c>
      <c r="AX22" s="172"/>
      <c r="AY22" s="172"/>
      <c r="AZ22" s="172"/>
      <c r="BA22" s="172" t="s">
        <v>835</v>
      </c>
      <c r="BB22" s="172"/>
      <c r="BC22" s="172"/>
      <c r="BD22" s="172"/>
    </row>
    <row r="23" spans="1:56" ht="15" customHeight="1">
      <c r="A23" s="171">
        <v>13</v>
      </c>
      <c r="B23" s="172" t="s">
        <v>468</v>
      </c>
      <c r="C23" s="172" t="s">
        <v>782</v>
      </c>
      <c r="D23" s="172" t="s">
        <v>732</v>
      </c>
      <c r="E23" s="172" t="s">
        <v>783</v>
      </c>
      <c r="F23" s="172" t="s">
        <v>784</v>
      </c>
      <c r="G23" s="172" t="s">
        <v>785</v>
      </c>
      <c r="H23" s="172" t="s">
        <v>786</v>
      </c>
      <c r="I23" s="172" t="s">
        <v>794</v>
      </c>
      <c r="J23" s="173">
        <v>44197</v>
      </c>
      <c r="K23" s="173">
        <v>44561</v>
      </c>
      <c r="L23" s="172" t="s">
        <v>738</v>
      </c>
      <c r="M23" s="172" t="str">
        <f t="shared" si="9"/>
        <v>Bolívar</v>
      </c>
      <c r="N23" s="172" t="s">
        <v>29</v>
      </c>
      <c r="O23" s="172" t="s">
        <v>795</v>
      </c>
      <c r="P23" s="171" t="s">
        <v>789</v>
      </c>
      <c r="Q23" s="174">
        <v>0</v>
      </c>
      <c r="R23" s="225">
        <v>1</v>
      </c>
      <c r="S23" s="225">
        <v>0</v>
      </c>
      <c r="T23" s="225">
        <v>0</v>
      </c>
      <c r="U23" s="225">
        <v>0</v>
      </c>
      <c r="V23" s="225">
        <v>1</v>
      </c>
      <c r="W23" s="225">
        <v>45801069</v>
      </c>
      <c r="X23" s="226" t="s">
        <v>836</v>
      </c>
      <c r="Y23" s="225"/>
      <c r="Z23" s="225"/>
      <c r="AA23" s="225"/>
      <c r="AB23" s="225"/>
      <c r="AC23" s="225"/>
      <c r="AD23" s="225"/>
      <c r="AE23" s="225">
        <f t="shared" si="2"/>
        <v>45801069</v>
      </c>
      <c r="AF23" s="173">
        <v>44299</v>
      </c>
      <c r="AG23" s="176"/>
      <c r="AH23" s="223"/>
      <c r="AI23" s="223"/>
      <c r="AJ23" s="174">
        <f t="shared" si="3"/>
        <v>1</v>
      </c>
      <c r="AK23" s="174" t="str">
        <f t="shared" si="4"/>
        <v/>
      </c>
      <c r="AL23" s="174" t="str">
        <f t="shared" si="5"/>
        <v/>
      </c>
      <c r="AM23" s="174" t="str">
        <f t="shared" si="6"/>
        <v/>
      </c>
      <c r="AN23" s="174">
        <f t="shared" si="7"/>
        <v>0</v>
      </c>
      <c r="AO23" s="172" t="s">
        <v>742</v>
      </c>
      <c r="AP23" s="172"/>
      <c r="AQ23" s="172"/>
      <c r="AR23" s="172"/>
      <c r="AS23" s="172" t="s">
        <v>837</v>
      </c>
      <c r="AT23" s="172"/>
      <c r="AU23" s="172"/>
      <c r="AV23" s="172"/>
      <c r="AW23" s="172" t="s">
        <v>742</v>
      </c>
      <c r="AX23" s="172"/>
      <c r="AY23" s="172"/>
      <c r="AZ23" s="172"/>
      <c r="BA23" s="172" t="s">
        <v>838</v>
      </c>
      <c r="BB23" s="172"/>
      <c r="BC23" s="172"/>
      <c r="BD23" s="172"/>
    </row>
    <row r="24" spans="1:56" ht="15" customHeight="1">
      <c r="A24" s="171">
        <v>14</v>
      </c>
      <c r="B24" s="172" t="s">
        <v>468</v>
      </c>
      <c r="C24" s="172" t="s">
        <v>782</v>
      </c>
      <c r="D24" s="172" t="s">
        <v>732</v>
      </c>
      <c r="E24" s="172" t="s">
        <v>783</v>
      </c>
      <c r="F24" s="172" t="s">
        <v>784</v>
      </c>
      <c r="G24" s="172" t="s">
        <v>785</v>
      </c>
      <c r="H24" s="172" t="s">
        <v>786</v>
      </c>
      <c r="I24" s="172" t="s">
        <v>799</v>
      </c>
      <c r="J24" s="173">
        <v>44197</v>
      </c>
      <c r="K24" s="173">
        <v>44561</v>
      </c>
      <c r="L24" s="172" t="s">
        <v>738</v>
      </c>
      <c r="M24" s="172" t="str">
        <f t="shared" si="9"/>
        <v>Bolívar</v>
      </c>
      <c r="N24" s="172" t="s">
        <v>55</v>
      </c>
      <c r="O24" s="172" t="s">
        <v>800</v>
      </c>
      <c r="P24" s="171" t="s">
        <v>789</v>
      </c>
      <c r="Q24" s="174">
        <v>0</v>
      </c>
      <c r="R24" s="174">
        <v>1</v>
      </c>
      <c r="S24" s="174">
        <v>0.25</v>
      </c>
      <c r="T24" s="174">
        <v>0.25</v>
      </c>
      <c r="U24" s="174">
        <v>0.25</v>
      </c>
      <c r="V24" s="174">
        <v>0.25</v>
      </c>
      <c r="W24" s="174">
        <v>0</v>
      </c>
      <c r="X24" s="224" t="s">
        <v>839</v>
      </c>
      <c r="Y24" s="174"/>
      <c r="Z24" s="174"/>
      <c r="AA24" s="174"/>
      <c r="AB24" s="174"/>
      <c r="AC24" s="174"/>
      <c r="AD24" s="174"/>
      <c r="AE24" s="174">
        <f t="shared" si="2"/>
        <v>0</v>
      </c>
      <c r="AF24" s="173">
        <v>44300</v>
      </c>
      <c r="AG24" s="176"/>
      <c r="AH24" s="223"/>
      <c r="AI24" s="223"/>
      <c r="AJ24" s="174">
        <f t="shared" si="3"/>
        <v>0</v>
      </c>
      <c r="AK24" s="174">
        <f t="shared" si="4"/>
        <v>0</v>
      </c>
      <c r="AL24" s="174">
        <f t="shared" si="5"/>
        <v>0</v>
      </c>
      <c r="AM24" s="174">
        <f t="shared" si="6"/>
        <v>0</v>
      </c>
      <c r="AN24" s="174">
        <f t="shared" si="7"/>
        <v>0</v>
      </c>
      <c r="AO24" s="172" t="s">
        <v>791</v>
      </c>
      <c r="AP24" s="172"/>
      <c r="AQ24" s="172"/>
      <c r="AR24" s="172"/>
      <c r="AS24" s="172" t="s">
        <v>840</v>
      </c>
      <c r="AT24" s="172"/>
      <c r="AU24" s="172"/>
      <c r="AV24" s="172"/>
      <c r="AW24" s="172" t="s">
        <v>791</v>
      </c>
      <c r="AX24" s="172"/>
      <c r="AY24" s="172"/>
      <c r="AZ24" s="172"/>
      <c r="BA24" s="172" t="s">
        <v>841</v>
      </c>
      <c r="BB24" s="172"/>
      <c r="BC24" s="172"/>
      <c r="BD24" s="172"/>
    </row>
    <row r="25" spans="1:56" ht="15" customHeight="1">
      <c r="A25" s="171">
        <v>1</v>
      </c>
      <c r="B25" s="172" t="s">
        <v>469</v>
      </c>
      <c r="C25" s="172" t="s">
        <v>803</v>
      </c>
      <c r="D25" s="172" t="s">
        <v>732</v>
      </c>
      <c r="E25" s="172" t="s">
        <v>733</v>
      </c>
      <c r="F25" s="172" t="s">
        <v>734</v>
      </c>
      <c r="G25" s="172" t="s">
        <v>735</v>
      </c>
      <c r="H25" s="172" t="s">
        <v>736</v>
      </c>
      <c r="I25" s="172" t="s">
        <v>804</v>
      </c>
      <c r="J25" s="173">
        <v>44197</v>
      </c>
      <c r="K25" s="173">
        <v>44561</v>
      </c>
      <c r="L25" s="172" t="s">
        <v>738</v>
      </c>
      <c r="M25" s="172" t="str">
        <f>B25</f>
        <v>Boyacá</v>
      </c>
      <c r="N25" s="172" t="s">
        <v>29</v>
      </c>
      <c r="O25" s="172" t="s">
        <v>805</v>
      </c>
      <c r="P25" s="171" t="s">
        <v>740</v>
      </c>
      <c r="Q25" s="174">
        <v>0</v>
      </c>
      <c r="R25" s="177">
        <v>258</v>
      </c>
      <c r="S25" s="177">
        <v>0</v>
      </c>
      <c r="T25" s="177">
        <v>0</v>
      </c>
      <c r="U25" s="177">
        <v>0</v>
      </c>
      <c r="V25" s="177">
        <v>258</v>
      </c>
      <c r="W25" s="177">
        <v>0</v>
      </c>
      <c r="X25" s="222" t="s">
        <v>842</v>
      </c>
      <c r="Y25" s="177"/>
      <c r="Z25" s="177"/>
      <c r="AA25" s="177"/>
      <c r="AB25" s="177"/>
      <c r="AC25" s="177"/>
      <c r="AD25" s="177"/>
      <c r="AE25" s="177">
        <f t="shared" si="2"/>
        <v>0</v>
      </c>
      <c r="AF25" s="173">
        <v>44300</v>
      </c>
      <c r="AG25" s="223"/>
      <c r="AH25" s="223"/>
      <c r="AI25" s="223"/>
      <c r="AJ25" s="174">
        <f t="shared" si="3"/>
        <v>0</v>
      </c>
      <c r="AK25" s="174" t="str">
        <f t="shared" si="4"/>
        <v/>
      </c>
      <c r="AL25" s="174" t="str">
        <f t="shared" si="5"/>
        <v/>
      </c>
      <c r="AM25" s="174" t="str">
        <f t="shared" si="6"/>
        <v/>
      </c>
      <c r="AN25" s="174">
        <f t="shared" si="7"/>
        <v>0</v>
      </c>
      <c r="AO25" s="172" t="s">
        <v>807</v>
      </c>
      <c r="AP25" s="172"/>
      <c r="AQ25" s="172"/>
      <c r="AR25" s="172"/>
      <c r="AS25" s="172" t="s">
        <v>843</v>
      </c>
      <c r="AT25" s="172"/>
      <c r="AU25" s="172"/>
      <c r="AV25" s="172"/>
      <c r="AW25" s="172" t="s">
        <v>807</v>
      </c>
      <c r="AX25" s="172"/>
      <c r="AY25" s="172"/>
      <c r="AZ25" s="172"/>
      <c r="BA25" s="172" t="s">
        <v>844</v>
      </c>
      <c r="BB25" s="172"/>
      <c r="BC25" s="172"/>
      <c r="BD25" s="172"/>
    </row>
    <row r="26" spans="1:56" ht="15" customHeight="1">
      <c r="A26" s="171">
        <v>2</v>
      </c>
      <c r="B26" s="172" t="s">
        <v>469</v>
      </c>
      <c r="C26" s="172" t="s">
        <v>803</v>
      </c>
      <c r="D26" s="172" t="s">
        <v>732</v>
      </c>
      <c r="E26" s="172" t="s">
        <v>733</v>
      </c>
      <c r="F26" s="172" t="s">
        <v>734</v>
      </c>
      <c r="G26" s="172" t="s">
        <v>735</v>
      </c>
      <c r="H26" s="172" t="s">
        <v>736</v>
      </c>
      <c r="I26" s="172" t="s">
        <v>809</v>
      </c>
      <c r="J26" s="173">
        <v>44197</v>
      </c>
      <c r="K26" s="173">
        <v>44561</v>
      </c>
      <c r="L26" s="172" t="s">
        <v>738</v>
      </c>
      <c r="M26" s="172" t="str">
        <f t="shared" ref="M26:M37" si="10">B26</f>
        <v>Boyacá</v>
      </c>
      <c r="N26" s="172" t="s">
        <v>29</v>
      </c>
      <c r="O26" s="172" t="s">
        <v>810</v>
      </c>
      <c r="P26" s="171" t="s">
        <v>740</v>
      </c>
      <c r="Q26" s="174">
        <v>0</v>
      </c>
      <c r="R26" s="177">
        <v>129197</v>
      </c>
      <c r="S26" s="177">
        <v>0</v>
      </c>
      <c r="T26" s="177">
        <v>0</v>
      </c>
      <c r="U26" s="177">
        <v>0</v>
      </c>
      <c r="V26" s="177">
        <v>129197</v>
      </c>
      <c r="W26" s="177">
        <v>0</v>
      </c>
      <c r="X26" s="222" t="s">
        <v>842</v>
      </c>
      <c r="Y26" s="177"/>
      <c r="Z26" s="177"/>
      <c r="AA26" s="177"/>
      <c r="AB26" s="177"/>
      <c r="AC26" s="177"/>
      <c r="AD26" s="177"/>
      <c r="AE26" s="177">
        <f t="shared" si="2"/>
        <v>0</v>
      </c>
      <c r="AF26" s="173">
        <v>44300</v>
      </c>
      <c r="AG26" s="223"/>
      <c r="AH26" s="223"/>
      <c r="AI26" s="223"/>
      <c r="AJ26" s="174">
        <f t="shared" si="3"/>
        <v>0</v>
      </c>
      <c r="AK26" s="174" t="str">
        <f t="shared" si="4"/>
        <v/>
      </c>
      <c r="AL26" s="174" t="str">
        <f t="shared" si="5"/>
        <v/>
      </c>
      <c r="AM26" s="174" t="str">
        <f t="shared" si="6"/>
        <v/>
      </c>
      <c r="AN26" s="174">
        <f t="shared" si="7"/>
        <v>0</v>
      </c>
      <c r="AO26" s="172" t="s">
        <v>807</v>
      </c>
      <c r="AP26" s="172"/>
      <c r="AQ26" s="172"/>
      <c r="AR26" s="172"/>
      <c r="AS26" s="172" t="s">
        <v>843</v>
      </c>
      <c r="AT26" s="172"/>
      <c r="AU26" s="172"/>
      <c r="AV26" s="172"/>
      <c r="AW26" s="172" t="s">
        <v>807</v>
      </c>
      <c r="AX26" s="172"/>
      <c r="AY26" s="172"/>
      <c r="AZ26" s="172"/>
      <c r="BA26" s="172" t="s">
        <v>845</v>
      </c>
      <c r="BB26" s="172"/>
      <c r="BC26" s="172"/>
      <c r="BD26" s="172"/>
    </row>
    <row r="27" spans="1:56" ht="15" customHeight="1">
      <c r="A27" s="171">
        <v>3</v>
      </c>
      <c r="B27" s="172" t="s">
        <v>469</v>
      </c>
      <c r="C27" s="172" t="s">
        <v>731</v>
      </c>
      <c r="D27" s="172" t="s">
        <v>732</v>
      </c>
      <c r="E27" s="172" t="s">
        <v>733</v>
      </c>
      <c r="F27" s="172" t="s">
        <v>734</v>
      </c>
      <c r="G27" s="172" t="s">
        <v>735</v>
      </c>
      <c r="H27" s="172" t="s">
        <v>736</v>
      </c>
      <c r="I27" s="172" t="s">
        <v>737</v>
      </c>
      <c r="J27" s="173">
        <v>44197</v>
      </c>
      <c r="K27" s="173">
        <v>44561</v>
      </c>
      <c r="L27" s="172" t="s">
        <v>738</v>
      </c>
      <c r="M27" s="172" t="str">
        <f t="shared" si="10"/>
        <v>Boyacá</v>
      </c>
      <c r="N27" s="172" t="s">
        <v>29</v>
      </c>
      <c r="O27" s="172" t="s">
        <v>739</v>
      </c>
      <c r="P27" s="171" t="s">
        <v>740</v>
      </c>
      <c r="Q27" s="174">
        <v>0</v>
      </c>
      <c r="R27" s="177">
        <v>17725</v>
      </c>
      <c r="S27" s="177">
        <v>0</v>
      </c>
      <c r="T27" s="177">
        <v>0</v>
      </c>
      <c r="U27" s="177">
        <v>0</v>
      </c>
      <c r="V27" s="177">
        <v>17725</v>
      </c>
      <c r="W27" s="177">
        <v>1873</v>
      </c>
      <c r="X27" s="222" t="s">
        <v>846</v>
      </c>
      <c r="Y27" s="177"/>
      <c r="Z27" s="177"/>
      <c r="AA27" s="177"/>
      <c r="AB27" s="177"/>
      <c r="AC27" s="177"/>
      <c r="AD27" s="177"/>
      <c r="AE27" s="177">
        <f t="shared" si="2"/>
        <v>1873</v>
      </c>
      <c r="AF27" s="173">
        <v>44300</v>
      </c>
      <c r="AG27" s="176"/>
      <c r="AH27" s="223"/>
      <c r="AI27" s="223"/>
      <c r="AJ27" s="174">
        <f t="shared" si="3"/>
        <v>0.10566995768688293</v>
      </c>
      <c r="AK27" s="174" t="str">
        <f t="shared" si="4"/>
        <v/>
      </c>
      <c r="AL27" s="174" t="str">
        <f t="shared" si="5"/>
        <v/>
      </c>
      <c r="AM27" s="174" t="str">
        <f t="shared" si="6"/>
        <v/>
      </c>
      <c r="AN27" s="174">
        <f t="shared" si="7"/>
        <v>0</v>
      </c>
      <c r="AO27" s="172" t="s">
        <v>742</v>
      </c>
      <c r="AP27" s="172"/>
      <c r="AQ27" s="172"/>
      <c r="AR27" s="172"/>
      <c r="AS27" s="172" t="s">
        <v>847</v>
      </c>
      <c r="AT27" s="172"/>
      <c r="AU27" s="172"/>
      <c r="AV27" s="172"/>
      <c r="AW27" s="172" t="s">
        <v>742</v>
      </c>
      <c r="AX27" s="172"/>
      <c r="AY27" s="172"/>
      <c r="AZ27" s="172"/>
      <c r="BA27" s="172" t="s">
        <v>848</v>
      </c>
      <c r="BB27" s="172"/>
      <c r="BC27" s="172"/>
      <c r="BD27" s="172"/>
    </row>
    <row r="28" spans="1:56" ht="15" customHeight="1">
      <c r="A28" s="171">
        <v>5</v>
      </c>
      <c r="B28" s="172" t="s">
        <v>469</v>
      </c>
      <c r="C28" s="172" t="s">
        <v>731</v>
      </c>
      <c r="D28" s="172" t="s">
        <v>732</v>
      </c>
      <c r="E28" s="172" t="s">
        <v>733</v>
      </c>
      <c r="F28" s="172" t="s">
        <v>734</v>
      </c>
      <c r="G28" s="172" t="s">
        <v>735</v>
      </c>
      <c r="H28" s="172" t="s">
        <v>736</v>
      </c>
      <c r="I28" s="172" t="s">
        <v>745</v>
      </c>
      <c r="J28" s="173">
        <v>44197</v>
      </c>
      <c r="K28" s="173">
        <v>44561</v>
      </c>
      <c r="L28" s="172" t="s">
        <v>738</v>
      </c>
      <c r="M28" s="172" t="str">
        <f t="shared" si="10"/>
        <v>Boyacá</v>
      </c>
      <c r="N28" s="172" t="s">
        <v>29</v>
      </c>
      <c r="O28" s="172" t="s">
        <v>746</v>
      </c>
      <c r="P28" s="171" t="s">
        <v>740</v>
      </c>
      <c r="Q28" s="174">
        <v>0</v>
      </c>
      <c r="R28" s="177">
        <v>16539</v>
      </c>
      <c r="S28" s="177">
        <v>0</v>
      </c>
      <c r="T28" s="177">
        <v>0</v>
      </c>
      <c r="U28" s="177">
        <v>0</v>
      </c>
      <c r="V28" s="177">
        <v>16539</v>
      </c>
      <c r="W28" s="177">
        <v>830</v>
      </c>
      <c r="X28" s="222" t="s">
        <v>849</v>
      </c>
      <c r="Y28" s="177"/>
      <c r="Z28" s="177"/>
      <c r="AA28" s="177"/>
      <c r="AB28" s="177"/>
      <c r="AC28" s="177"/>
      <c r="AD28" s="177"/>
      <c r="AE28" s="177">
        <f t="shared" si="2"/>
        <v>830</v>
      </c>
      <c r="AF28" s="173">
        <v>44300</v>
      </c>
      <c r="AG28" s="176"/>
      <c r="AH28" s="223"/>
      <c r="AI28" s="223"/>
      <c r="AJ28" s="174">
        <f t="shared" si="3"/>
        <v>5.0184412600519986E-2</v>
      </c>
      <c r="AK28" s="174" t="str">
        <f t="shared" si="4"/>
        <v/>
      </c>
      <c r="AL28" s="174" t="str">
        <f t="shared" si="5"/>
        <v/>
      </c>
      <c r="AM28" s="174" t="str">
        <f t="shared" si="6"/>
        <v/>
      </c>
      <c r="AN28" s="174">
        <f t="shared" si="7"/>
        <v>0</v>
      </c>
      <c r="AO28" s="172" t="s">
        <v>742</v>
      </c>
      <c r="AP28" s="172"/>
      <c r="AQ28" s="172"/>
      <c r="AR28" s="172"/>
      <c r="AS28" s="172" t="s">
        <v>850</v>
      </c>
      <c r="AT28" s="172"/>
      <c r="AU28" s="172"/>
      <c r="AV28" s="172"/>
      <c r="AW28" s="172" t="s">
        <v>742</v>
      </c>
      <c r="AX28" s="172"/>
      <c r="AY28" s="172"/>
      <c r="AZ28" s="172"/>
      <c r="BA28" s="172" t="s">
        <v>851</v>
      </c>
      <c r="BB28" s="172"/>
      <c r="BC28" s="172"/>
      <c r="BD28" s="172"/>
    </row>
    <row r="29" spans="1:56" ht="15" customHeight="1">
      <c r="A29" s="171">
        <v>7</v>
      </c>
      <c r="B29" s="172" t="s">
        <v>469</v>
      </c>
      <c r="C29" s="172" t="s">
        <v>852</v>
      </c>
      <c r="D29" s="172" t="s">
        <v>732</v>
      </c>
      <c r="E29" s="172" t="s">
        <v>783</v>
      </c>
      <c r="F29" s="172" t="s">
        <v>853</v>
      </c>
      <c r="G29" s="172" t="s">
        <v>735</v>
      </c>
      <c r="H29" s="172" t="s">
        <v>736</v>
      </c>
      <c r="I29" s="172" t="s">
        <v>854</v>
      </c>
      <c r="J29" s="173">
        <v>44197</v>
      </c>
      <c r="K29" s="173">
        <v>44561</v>
      </c>
      <c r="L29" s="172" t="s">
        <v>738</v>
      </c>
      <c r="M29" s="172" t="str">
        <f t="shared" si="10"/>
        <v>Boyacá</v>
      </c>
      <c r="N29" s="172" t="s">
        <v>29</v>
      </c>
      <c r="O29" s="172" t="s">
        <v>855</v>
      </c>
      <c r="P29" s="171" t="s">
        <v>740</v>
      </c>
      <c r="Q29" s="174">
        <v>0</v>
      </c>
      <c r="R29" s="177">
        <v>20</v>
      </c>
      <c r="S29" s="177">
        <v>0</v>
      </c>
      <c r="T29" s="177">
        <v>0</v>
      </c>
      <c r="U29" s="177">
        <v>0</v>
      </c>
      <c r="V29" s="177">
        <v>20</v>
      </c>
      <c r="W29" s="177">
        <v>0</v>
      </c>
      <c r="X29" s="222" t="s">
        <v>856</v>
      </c>
      <c r="Y29" s="177"/>
      <c r="Z29" s="177"/>
      <c r="AA29" s="177"/>
      <c r="AB29" s="177"/>
      <c r="AC29" s="177"/>
      <c r="AD29" s="177"/>
      <c r="AE29" s="177">
        <f t="shared" si="2"/>
        <v>0</v>
      </c>
      <c r="AF29" s="173">
        <v>44300</v>
      </c>
      <c r="AG29" s="176"/>
      <c r="AH29" s="223"/>
      <c r="AI29" s="223"/>
      <c r="AJ29" s="174">
        <f t="shared" si="3"/>
        <v>0</v>
      </c>
      <c r="AK29" s="174" t="str">
        <f t="shared" si="4"/>
        <v/>
      </c>
      <c r="AL29" s="174" t="str">
        <f t="shared" si="5"/>
        <v/>
      </c>
      <c r="AM29" s="174" t="str">
        <f t="shared" si="6"/>
        <v/>
      </c>
      <c r="AN29" s="174">
        <f t="shared" si="7"/>
        <v>0</v>
      </c>
      <c r="AO29" s="172" t="s">
        <v>807</v>
      </c>
      <c r="AP29" s="172"/>
      <c r="AQ29" s="172"/>
      <c r="AR29" s="172"/>
      <c r="AS29" s="172" t="s">
        <v>857</v>
      </c>
      <c r="AT29" s="172"/>
      <c r="AU29" s="172"/>
      <c r="AV29" s="172"/>
      <c r="AW29" s="172" t="s">
        <v>807</v>
      </c>
      <c r="AX29" s="172"/>
      <c r="AY29" s="172"/>
      <c r="AZ29" s="172"/>
      <c r="BA29" s="172" t="s">
        <v>845</v>
      </c>
      <c r="BB29" s="172"/>
      <c r="BC29" s="172"/>
      <c r="BD29" s="172"/>
    </row>
    <row r="30" spans="1:56" ht="15" customHeight="1">
      <c r="A30" s="171">
        <v>8</v>
      </c>
      <c r="B30" s="172" t="s">
        <v>469</v>
      </c>
      <c r="C30" s="172" t="s">
        <v>750</v>
      </c>
      <c r="D30" s="172" t="s">
        <v>732</v>
      </c>
      <c r="E30" s="172" t="s">
        <v>733</v>
      </c>
      <c r="F30" s="172" t="s">
        <v>751</v>
      </c>
      <c r="G30" s="172" t="s">
        <v>735</v>
      </c>
      <c r="H30" s="172" t="s">
        <v>736</v>
      </c>
      <c r="I30" s="172" t="s">
        <v>752</v>
      </c>
      <c r="J30" s="173">
        <v>44197</v>
      </c>
      <c r="K30" s="173">
        <v>44561</v>
      </c>
      <c r="L30" s="172" t="s">
        <v>738</v>
      </c>
      <c r="M30" s="172" t="str">
        <f t="shared" si="10"/>
        <v>Boyacá</v>
      </c>
      <c r="N30" s="172" t="s">
        <v>55</v>
      </c>
      <c r="O30" s="172" t="s">
        <v>753</v>
      </c>
      <c r="P30" s="171" t="s">
        <v>740</v>
      </c>
      <c r="Q30" s="174">
        <v>0</v>
      </c>
      <c r="R30" s="174">
        <v>1</v>
      </c>
      <c r="S30" s="174">
        <v>0.25</v>
      </c>
      <c r="T30" s="174">
        <v>0.25</v>
      </c>
      <c r="U30" s="174">
        <v>0.25</v>
      </c>
      <c r="V30" s="174">
        <v>0.25</v>
      </c>
      <c r="W30" s="174">
        <v>0.25</v>
      </c>
      <c r="X30" s="224" t="s">
        <v>858</v>
      </c>
      <c r="Y30" s="174"/>
      <c r="Z30" s="174"/>
      <c r="AA30" s="174"/>
      <c r="AB30" s="174"/>
      <c r="AC30" s="174"/>
      <c r="AD30" s="174"/>
      <c r="AE30" s="174">
        <f t="shared" si="2"/>
        <v>0.25</v>
      </c>
      <c r="AF30" s="173">
        <v>44300</v>
      </c>
      <c r="AG30" s="176"/>
      <c r="AH30" s="223"/>
      <c r="AI30" s="223"/>
      <c r="AJ30" s="174">
        <f t="shared" si="3"/>
        <v>0.25</v>
      </c>
      <c r="AK30" s="174">
        <f t="shared" si="4"/>
        <v>1</v>
      </c>
      <c r="AL30" s="174">
        <f t="shared" si="5"/>
        <v>0</v>
      </c>
      <c r="AM30" s="174">
        <f t="shared" si="6"/>
        <v>0</v>
      </c>
      <c r="AN30" s="174">
        <f t="shared" si="7"/>
        <v>0</v>
      </c>
      <c r="AO30" s="172" t="s">
        <v>742</v>
      </c>
      <c r="AP30" s="172"/>
      <c r="AQ30" s="172"/>
      <c r="AR30" s="172"/>
      <c r="AS30" s="172" t="s">
        <v>859</v>
      </c>
      <c r="AT30" s="172"/>
      <c r="AU30" s="172"/>
      <c r="AV30" s="172"/>
      <c r="AW30" s="172" t="s">
        <v>742</v>
      </c>
      <c r="AX30" s="172"/>
      <c r="AY30" s="172"/>
      <c r="AZ30" s="172"/>
      <c r="BA30" s="172" t="s">
        <v>860</v>
      </c>
      <c r="BB30" s="172"/>
      <c r="BC30" s="172"/>
      <c r="BD30" s="172"/>
    </row>
    <row r="31" spans="1:56" ht="15" customHeight="1">
      <c r="A31" s="171">
        <v>9</v>
      </c>
      <c r="B31" s="172" t="s">
        <v>469</v>
      </c>
      <c r="C31" s="172" t="s">
        <v>756</v>
      </c>
      <c r="D31" s="172" t="s">
        <v>732</v>
      </c>
      <c r="E31" s="172" t="s">
        <v>733</v>
      </c>
      <c r="F31" s="172" t="s">
        <v>751</v>
      </c>
      <c r="G31" s="172" t="s">
        <v>735</v>
      </c>
      <c r="H31" s="172" t="s">
        <v>736</v>
      </c>
      <c r="I31" s="172" t="s">
        <v>757</v>
      </c>
      <c r="J31" s="173">
        <v>44197</v>
      </c>
      <c r="K31" s="173">
        <v>44561</v>
      </c>
      <c r="L31" s="172" t="s">
        <v>738</v>
      </c>
      <c r="M31" s="172" t="str">
        <f t="shared" si="10"/>
        <v>Boyacá</v>
      </c>
      <c r="N31" s="172" t="s">
        <v>55</v>
      </c>
      <c r="O31" s="172" t="s">
        <v>753</v>
      </c>
      <c r="P31" s="171" t="s">
        <v>740</v>
      </c>
      <c r="Q31" s="174">
        <v>0</v>
      </c>
      <c r="R31" s="174">
        <v>1</v>
      </c>
      <c r="S31" s="174">
        <v>0.25</v>
      </c>
      <c r="T31" s="174">
        <v>0.25</v>
      </c>
      <c r="U31" s="174">
        <v>0.25</v>
      </c>
      <c r="V31" s="174">
        <v>0.25</v>
      </c>
      <c r="W31" s="174">
        <v>0.25</v>
      </c>
      <c r="X31" s="224" t="s">
        <v>861</v>
      </c>
      <c r="Y31" s="174"/>
      <c r="Z31" s="174"/>
      <c r="AA31" s="174"/>
      <c r="AB31" s="174"/>
      <c r="AC31" s="174"/>
      <c r="AD31" s="174"/>
      <c r="AE31" s="174">
        <f t="shared" si="2"/>
        <v>0.25</v>
      </c>
      <c r="AF31" s="173">
        <v>44300</v>
      </c>
      <c r="AG31" s="176"/>
      <c r="AH31" s="223"/>
      <c r="AI31" s="223"/>
      <c r="AJ31" s="174">
        <f t="shared" si="3"/>
        <v>0.25</v>
      </c>
      <c r="AK31" s="174">
        <f t="shared" si="4"/>
        <v>1</v>
      </c>
      <c r="AL31" s="174">
        <f t="shared" si="5"/>
        <v>0</v>
      </c>
      <c r="AM31" s="174">
        <f t="shared" si="6"/>
        <v>0</v>
      </c>
      <c r="AN31" s="174">
        <f t="shared" si="7"/>
        <v>0</v>
      </c>
      <c r="AO31" s="172" t="s">
        <v>742</v>
      </c>
      <c r="AP31" s="172"/>
      <c r="AQ31" s="172"/>
      <c r="AR31" s="172"/>
      <c r="AS31" s="172" t="s">
        <v>862</v>
      </c>
      <c r="AT31" s="172"/>
      <c r="AU31" s="172"/>
      <c r="AV31" s="172"/>
      <c r="AW31" s="172" t="s">
        <v>742</v>
      </c>
      <c r="AX31" s="172"/>
      <c r="AY31" s="172"/>
      <c r="AZ31" s="172"/>
      <c r="BA31" s="172" t="s">
        <v>863</v>
      </c>
      <c r="BB31" s="172"/>
      <c r="BC31" s="172"/>
      <c r="BD31" s="172"/>
    </row>
    <row r="32" spans="1:56" ht="15" customHeight="1">
      <c r="A32" s="171">
        <v>10</v>
      </c>
      <c r="B32" s="172" t="s">
        <v>469</v>
      </c>
      <c r="C32" s="172" t="s">
        <v>761</v>
      </c>
      <c r="D32" s="172" t="s">
        <v>762</v>
      </c>
      <c r="E32" s="172" t="s">
        <v>763</v>
      </c>
      <c r="F32" s="172" t="s">
        <v>764</v>
      </c>
      <c r="G32" s="172" t="s">
        <v>735</v>
      </c>
      <c r="H32" s="172" t="s">
        <v>765</v>
      </c>
      <c r="I32" s="172" t="s">
        <v>766</v>
      </c>
      <c r="J32" s="173">
        <v>44197</v>
      </c>
      <c r="K32" s="173">
        <v>44561</v>
      </c>
      <c r="L32" s="172" t="s">
        <v>738</v>
      </c>
      <c r="M32" s="172" t="str">
        <f t="shared" si="10"/>
        <v>Boyacá</v>
      </c>
      <c r="N32" s="172" t="s">
        <v>55</v>
      </c>
      <c r="O32" s="172" t="s">
        <v>753</v>
      </c>
      <c r="P32" s="171" t="s">
        <v>740</v>
      </c>
      <c r="Q32" s="174">
        <v>0</v>
      </c>
      <c r="R32" s="174">
        <v>1</v>
      </c>
      <c r="S32" s="174">
        <v>0.25</v>
      </c>
      <c r="T32" s="174">
        <v>0.25</v>
      </c>
      <c r="U32" s="174">
        <v>0.25</v>
      </c>
      <c r="V32" s="174">
        <v>0.25</v>
      </c>
      <c r="W32" s="174">
        <v>0.25</v>
      </c>
      <c r="X32" s="224" t="s">
        <v>864</v>
      </c>
      <c r="Y32" s="174"/>
      <c r="Z32" s="174"/>
      <c r="AA32" s="174"/>
      <c r="AB32" s="174"/>
      <c r="AC32" s="174"/>
      <c r="AD32" s="174"/>
      <c r="AE32" s="174">
        <f t="shared" si="2"/>
        <v>0.25</v>
      </c>
      <c r="AF32" s="173">
        <v>44300</v>
      </c>
      <c r="AG32" s="176"/>
      <c r="AH32" s="223"/>
      <c r="AI32" s="223"/>
      <c r="AJ32" s="174">
        <f t="shared" si="3"/>
        <v>0.25</v>
      </c>
      <c r="AK32" s="174">
        <f t="shared" si="4"/>
        <v>1</v>
      </c>
      <c r="AL32" s="174">
        <f t="shared" si="5"/>
        <v>0</v>
      </c>
      <c r="AM32" s="174">
        <f t="shared" si="6"/>
        <v>0</v>
      </c>
      <c r="AN32" s="174">
        <f t="shared" si="7"/>
        <v>0</v>
      </c>
      <c r="AO32" s="172" t="s">
        <v>791</v>
      </c>
      <c r="AP32" s="172"/>
      <c r="AQ32" s="172"/>
      <c r="AR32" s="172"/>
      <c r="AS32" s="172" t="s">
        <v>865</v>
      </c>
      <c r="AT32" s="172"/>
      <c r="AU32" s="172"/>
      <c r="AV32" s="172"/>
      <c r="AW32" s="172" t="s">
        <v>791</v>
      </c>
      <c r="AX32" s="172"/>
      <c r="AY32" s="172"/>
      <c r="AZ32" s="172"/>
      <c r="BA32" s="172" t="s">
        <v>866</v>
      </c>
      <c r="BB32" s="172"/>
      <c r="BC32" s="172"/>
      <c r="BD32" s="172"/>
    </row>
    <row r="33" spans="1:56" ht="15" customHeight="1">
      <c r="A33" s="171">
        <v>11</v>
      </c>
      <c r="B33" s="172" t="s">
        <v>469</v>
      </c>
      <c r="C33" s="172" t="s">
        <v>769</v>
      </c>
      <c r="D33" s="172" t="s">
        <v>770</v>
      </c>
      <c r="E33" s="172" t="s">
        <v>771</v>
      </c>
      <c r="F33" s="172" t="s">
        <v>772</v>
      </c>
      <c r="G33" s="172" t="s">
        <v>773</v>
      </c>
      <c r="H33" s="172" t="s">
        <v>773</v>
      </c>
      <c r="I33" s="172" t="s">
        <v>774</v>
      </c>
      <c r="J33" s="173">
        <v>44197</v>
      </c>
      <c r="K33" s="173">
        <v>44561</v>
      </c>
      <c r="L33" s="172" t="s">
        <v>738</v>
      </c>
      <c r="M33" s="172" t="str">
        <f t="shared" si="10"/>
        <v>Boyacá</v>
      </c>
      <c r="N33" s="172" t="s">
        <v>55</v>
      </c>
      <c r="O33" s="172" t="s">
        <v>775</v>
      </c>
      <c r="P33" s="171" t="s">
        <v>740</v>
      </c>
      <c r="Q33" s="174">
        <v>0</v>
      </c>
      <c r="R33" s="174">
        <v>1</v>
      </c>
      <c r="S33" s="174">
        <v>0.25</v>
      </c>
      <c r="T33" s="174">
        <v>0.25</v>
      </c>
      <c r="U33" s="174">
        <v>0.25</v>
      </c>
      <c r="V33" s="174">
        <v>0.25</v>
      </c>
      <c r="W33" s="174">
        <v>0.25</v>
      </c>
      <c r="X33" s="224" t="s">
        <v>867</v>
      </c>
      <c r="Y33" s="174"/>
      <c r="Z33" s="174"/>
      <c r="AA33" s="174"/>
      <c r="AB33" s="174"/>
      <c r="AC33" s="174"/>
      <c r="AD33" s="174"/>
      <c r="AE33" s="174">
        <f t="shared" si="2"/>
        <v>0.25</v>
      </c>
      <c r="AF33" s="173">
        <v>44300</v>
      </c>
      <c r="AG33" s="176"/>
      <c r="AH33" s="223"/>
      <c r="AI33" s="223"/>
      <c r="AJ33" s="174">
        <f t="shared" si="3"/>
        <v>0.25</v>
      </c>
      <c r="AK33" s="174">
        <f t="shared" si="4"/>
        <v>1</v>
      </c>
      <c r="AL33" s="174">
        <f t="shared" si="5"/>
        <v>0</v>
      </c>
      <c r="AM33" s="174">
        <f t="shared" si="6"/>
        <v>0</v>
      </c>
      <c r="AN33" s="174">
        <f t="shared" si="7"/>
        <v>0</v>
      </c>
      <c r="AO33" s="172" t="s">
        <v>742</v>
      </c>
      <c r="AP33" s="172"/>
      <c r="AQ33" s="172"/>
      <c r="AR33" s="172"/>
      <c r="AS33" s="172" t="s">
        <v>868</v>
      </c>
      <c r="AT33" s="172"/>
      <c r="AU33" s="172"/>
      <c r="AV33" s="172"/>
      <c r="AW33" s="172" t="s">
        <v>742</v>
      </c>
      <c r="AX33" s="172"/>
      <c r="AY33" s="172"/>
      <c r="AZ33" s="172"/>
      <c r="BA33" s="172" t="s">
        <v>869</v>
      </c>
      <c r="BB33" s="172"/>
      <c r="BC33" s="172"/>
      <c r="BD33" s="172"/>
    </row>
    <row r="34" spans="1:56" ht="15" customHeight="1">
      <c r="A34" s="171">
        <v>12</v>
      </c>
      <c r="B34" s="172" t="s">
        <v>469</v>
      </c>
      <c r="C34" s="172" t="s">
        <v>769</v>
      </c>
      <c r="D34" s="172" t="s">
        <v>770</v>
      </c>
      <c r="E34" s="172" t="s">
        <v>771</v>
      </c>
      <c r="F34" s="172" t="s">
        <v>772</v>
      </c>
      <c r="G34" s="172" t="s">
        <v>773</v>
      </c>
      <c r="H34" s="172" t="s">
        <v>773</v>
      </c>
      <c r="I34" s="172" t="s">
        <v>778</v>
      </c>
      <c r="J34" s="173">
        <v>44197</v>
      </c>
      <c r="K34" s="173">
        <v>44561</v>
      </c>
      <c r="L34" s="172" t="s">
        <v>738</v>
      </c>
      <c r="M34" s="172" t="str">
        <f t="shared" si="10"/>
        <v>Boyacá</v>
      </c>
      <c r="N34" s="172" t="s">
        <v>55</v>
      </c>
      <c r="O34" s="172" t="s">
        <v>779</v>
      </c>
      <c r="P34" s="171" t="s">
        <v>740</v>
      </c>
      <c r="Q34" s="174">
        <v>0</v>
      </c>
      <c r="R34" s="174">
        <v>1</v>
      </c>
      <c r="S34" s="174">
        <v>0.25</v>
      </c>
      <c r="T34" s="174">
        <v>0.25</v>
      </c>
      <c r="U34" s="174">
        <v>0.25</v>
      </c>
      <c r="V34" s="174">
        <v>0.25</v>
      </c>
      <c r="W34" s="174">
        <v>0.25</v>
      </c>
      <c r="X34" s="224" t="s">
        <v>870</v>
      </c>
      <c r="Y34" s="174"/>
      <c r="Z34" s="174"/>
      <c r="AA34" s="174"/>
      <c r="AB34" s="174"/>
      <c r="AC34" s="174"/>
      <c r="AD34" s="174"/>
      <c r="AE34" s="174">
        <f t="shared" si="2"/>
        <v>0.25</v>
      </c>
      <c r="AF34" s="173">
        <v>44300</v>
      </c>
      <c r="AG34" s="223"/>
      <c r="AH34" s="223"/>
      <c r="AI34" s="223"/>
      <c r="AJ34" s="174">
        <f t="shared" si="3"/>
        <v>0.25</v>
      </c>
      <c r="AK34" s="174">
        <f t="shared" si="4"/>
        <v>1</v>
      </c>
      <c r="AL34" s="174">
        <f t="shared" si="5"/>
        <v>0</v>
      </c>
      <c r="AM34" s="174">
        <f t="shared" si="6"/>
        <v>0</v>
      </c>
      <c r="AN34" s="174">
        <f t="shared" si="7"/>
        <v>0</v>
      </c>
      <c r="AO34" s="172" t="s">
        <v>791</v>
      </c>
      <c r="AP34" s="172"/>
      <c r="AQ34" s="172"/>
      <c r="AR34" s="172"/>
      <c r="AS34" s="172" t="s">
        <v>871</v>
      </c>
      <c r="AT34" s="172"/>
      <c r="AU34" s="172"/>
      <c r="AV34" s="172"/>
      <c r="AW34" s="172" t="s">
        <v>791</v>
      </c>
      <c r="AX34" s="172"/>
      <c r="AY34" s="172"/>
      <c r="AZ34" s="172"/>
      <c r="BA34" s="172" t="s">
        <v>872</v>
      </c>
      <c r="BB34" s="172"/>
      <c r="BC34" s="172"/>
      <c r="BD34" s="172"/>
    </row>
    <row r="35" spans="1:56" ht="15" customHeight="1">
      <c r="A35" s="171">
        <v>13</v>
      </c>
      <c r="B35" s="172" t="s">
        <v>469</v>
      </c>
      <c r="C35" s="172" t="s">
        <v>782</v>
      </c>
      <c r="D35" s="172" t="s">
        <v>732</v>
      </c>
      <c r="E35" s="172" t="s">
        <v>783</v>
      </c>
      <c r="F35" s="172" t="s">
        <v>784</v>
      </c>
      <c r="G35" s="172" t="s">
        <v>785</v>
      </c>
      <c r="H35" s="172" t="s">
        <v>786</v>
      </c>
      <c r="I35" s="172" t="s">
        <v>787</v>
      </c>
      <c r="J35" s="173">
        <v>44197</v>
      </c>
      <c r="K35" s="173">
        <v>44561</v>
      </c>
      <c r="L35" s="172" t="s">
        <v>738</v>
      </c>
      <c r="M35" s="172" t="str">
        <f t="shared" si="10"/>
        <v>Boyacá</v>
      </c>
      <c r="N35" s="172" t="s">
        <v>55</v>
      </c>
      <c r="O35" s="172" t="s">
        <v>788</v>
      </c>
      <c r="P35" s="171" t="s">
        <v>789</v>
      </c>
      <c r="Q35" s="174">
        <v>0</v>
      </c>
      <c r="R35" s="174">
        <v>1</v>
      </c>
      <c r="S35" s="174">
        <v>0.25</v>
      </c>
      <c r="T35" s="174">
        <v>0.25</v>
      </c>
      <c r="U35" s="174">
        <v>0.25</v>
      </c>
      <c r="V35" s="174">
        <v>0.25</v>
      </c>
      <c r="W35" s="174">
        <v>0.25</v>
      </c>
      <c r="X35" s="224" t="s">
        <v>873</v>
      </c>
      <c r="Y35" s="174"/>
      <c r="Z35" s="174"/>
      <c r="AA35" s="174"/>
      <c r="AB35" s="174"/>
      <c r="AC35" s="174"/>
      <c r="AD35" s="174"/>
      <c r="AE35" s="174">
        <f t="shared" si="2"/>
        <v>0.25</v>
      </c>
      <c r="AF35" s="173">
        <v>44300</v>
      </c>
      <c r="AG35" s="176"/>
      <c r="AH35" s="223"/>
      <c r="AI35" s="223"/>
      <c r="AJ35" s="174">
        <f t="shared" si="3"/>
        <v>0.25</v>
      </c>
      <c r="AK35" s="174">
        <f t="shared" si="4"/>
        <v>1</v>
      </c>
      <c r="AL35" s="174">
        <f t="shared" si="5"/>
        <v>0</v>
      </c>
      <c r="AM35" s="174">
        <f t="shared" si="6"/>
        <v>0</v>
      </c>
      <c r="AN35" s="174">
        <f t="shared" si="7"/>
        <v>0</v>
      </c>
      <c r="AO35" s="172" t="s">
        <v>791</v>
      </c>
      <c r="AP35" s="172"/>
      <c r="AQ35" s="172"/>
      <c r="AR35" s="172"/>
      <c r="AS35" s="172" t="s">
        <v>874</v>
      </c>
      <c r="AT35" s="172"/>
      <c r="AU35" s="172"/>
      <c r="AV35" s="172"/>
      <c r="AW35" s="172" t="s">
        <v>742</v>
      </c>
      <c r="AX35" s="172"/>
      <c r="AY35" s="172"/>
      <c r="AZ35" s="172"/>
      <c r="BA35" s="172" t="s">
        <v>875</v>
      </c>
      <c r="BB35" s="172"/>
      <c r="BC35" s="172"/>
      <c r="BD35" s="172"/>
    </row>
    <row r="36" spans="1:56" ht="15" customHeight="1">
      <c r="A36" s="171">
        <v>14</v>
      </c>
      <c r="B36" s="172" t="s">
        <v>469</v>
      </c>
      <c r="C36" s="172" t="s">
        <v>782</v>
      </c>
      <c r="D36" s="172" t="s">
        <v>732</v>
      </c>
      <c r="E36" s="172" t="s">
        <v>783</v>
      </c>
      <c r="F36" s="172" t="s">
        <v>784</v>
      </c>
      <c r="G36" s="172" t="s">
        <v>785</v>
      </c>
      <c r="H36" s="172" t="s">
        <v>786</v>
      </c>
      <c r="I36" s="172" t="s">
        <v>794</v>
      </c>
      <c r="J36" s="173">
        <v>44197</v>
      </c>
      <c r="K36" s="173">
        <v>44561</v>
      </c>
      <c r="L36" s="172" t="s">
        <v>738</v>
      </c>
      <c r="M36" s="172" t="str">
        <f t="shared" si="10"/>
        <v>Boyacá</v>
      </c>
      <c r="N36" s="172" t="s">
        <v>29</v>
      </c>
      <c r="O36" s="172" t="s">
        <v>795</v>
      </c>
      <c r="P36" s="171" t="s">
        <v>789</v>
      </c>
      <c r="Q36" s="174">
        <v>0</v>
      </c>
      <c r="R36" s="225">
        <v>1</v>
      </c>
      <c r="S36" s="225">
        <v>0</v>
      </c>
      <c r="T36" s="225">
        <v>0</v>
      </c>
      <c r="U36" s="225">
        <v>0</v>
      </c>
      <c r="V36" s="225">
        <v>1</v>
      </c>
      <c r="W36" s="225">
        <v>72061730</v>
      </c>
      <c r="X36" s="226" t="s">
        <v>876</v>
      </c>
      <c r="Y36" s="225"/>
      <c r="Z36" s="225"/>
      <c r="AA36" s="225"/>
      <c r="AB36" s="225"/>
      <c r="AC36" s="225"/>
      <c r="AD36" s="225"/>
      <c r="AE36" s="225">
        <f t="shared" si="2"/>
        <v>72061730</v>
      </c>
      <c r="AF36" s="173">
        <v>44300</v>
      </c>
      <c r="AG36" s="176"/>
      <c r="AH36" s="223"/>
      <c r="AI36" s="223"/>
      <c r="AJ36" s="174">
        <f t="shared" si="3"/>
        <v>1</v>
      </c>
      <c r="AK36" s="174" t="str">
        <f t="shared" si="4"/>
        <v/>
      </c>
      <c r="AL36" s="174" t="str">
        <f t="shared" si="5"/>
        <v/>
      </c>
      <c r="AM36" s="174" t="str">
        <f t="shared" si="6"/>
        <v/>
      </c>
      <c r="AN36" s="174">
        <f t="shared" si="7"/>
        <v>0</v>
      </c>
      <c r="AO36" s="172" t="s">
        <v>742</v>
      </c>
      <c r="AP36" s="172"/>
      <c r="AQ36" s="172"/>
      <c r="AR36" s="172"/>
      <c r="AS36" s="172" t="s">
        <v>877</v>
      </c>
      <c r="AT36" s="172"/>
      <c r="AU36" s="172"/>
      <c r="AV36" s="172"/>
      <c r="AW36" s="172" t="s">
        <v>742</v>
      </c>
      <c r="AX36" s="172"/>
      <c r="AY36" s="172"/>
      <c r="AZ36" s="172"/>
      <c r="BA36" s="172" t="s">
        <v>878</v>
      </c>
      <c r="BB36" s="172"/>
      <c r="BC36" s="172"/>
      <c r="BD36" s="172"/>
    </row>
    <row r="37" spans="1:56" ht="15" customHeight="1">
      <c r="A37" s="171">
        <v>15</v>
      </c>
      <c r="B37" s="172" t="s">
        <v>469</v>
      </c>
      <c r="C37" s="172" t="s">
        <v>782</v>
      </c>
      <c r="D37" s="172" t="s">
        <v>732</v>
      </c>
      <c r="E37" s="172" t="s">
        <v>783</v>
      </c>
      <c r="F37" s="172" t="s">
        <v>784</v>
      </c>
      <c r="G37" s="172" t="s">
        <v>785</v>
      </c>
      <c r="H37" s="172" t="s">
        <v>786</v>
      </c>
      <c r="I37" s="172" t="s">
        <v>799</v>
      </c>
      <c r="J37" s="173">
        <v>44197</v>
      </c>
      <c r="K37" s="173">
        <v>44561</v>
      </c>
      <c r="L37" s="172" t="s">
        <v>738</v>
      </c>
      <c r="M37" s="172" t="str">
        <f t="shared" si="10"/>
        <v>Boyacá</v>
      </c>
      <c r="N37" s="172" t="s">
        <v>55</v>
      </c>
      <c r="O37" s="172" t="s">
        <v>800</v>
      </c>
      <c r="P37" s="171" t="s">
        <v>789</v>
      </c>
      <c r="Q37" s="174">
        <v>0</v>
      </c>
      <c r="R37" s="174">
        <v>1</v>
      </c>
      <c r="S37" s="174">
        <v>0.25</v>
      </c>
      <c r="T37" s="174">
        <v>0.25</v>
      </c>
      <c r="U37" s="174">
        <v>0.25</v>
      </c>
      <c r="V37" s="174">
        <v>0.25</v>
      </c>
      <c r="W37" s="174">
        <v>1</v>
      </c>
      <c r="X37" s="224" t="s">
        <v>879</v>
      </c>
      <c r="Y37" s="174"/>
      <c r="Z37" s="174"/>
      <c r="AA37" s="174"/>
      <c r="AB37" s="174"/>
      <c r="AC37" s="174"/>
      <c r="AD37" s="174"/>
      <c r="AE37" s="174">
        <f t="shared" si="2"/>
        <v>1</v>
      </c>
      <c r="AF37" s="173">
        <v>44300</v>
      </c>
      <c r="AG37" s="176"/>
      <c r="AH37" s="223"/>
      <c r="AI37" s="223"/>
      <c r="AJ37" s="174">
        <f t="shared" si="3"/>
        <v>1</v>
      </c>
      <c r="AK37" s="174">
        <f t="shared" si="4"/>
        <v>1</v>
      </c>
      <c r="AL37" s="174">
        <f t="shared" si="5"/>
        <v>0</v>
      </c>
      <c r="AM37" s="174">
        <f t="shared" si="6"/>
        <v>0</v>
      </c>
      <c r="AN37" s="174">
        <f t="shared" si="7"/>
        <v>0</v>
      </c>
      <c r="AO37" s="172" t="s">
        <v>742</v>
      </c>
      <c r="AP37" s="172"/>
      <c r="AQ37" s="172"/>
      <c r="AR37" s="172"/>
      <c r="AS37" s="172" t="s">
        <v>880</v>
      </c>
      <c r="AT37" s="172"/>
      <c r="AU37" s="172"/>
      <c r="AV37" s="172"/>
      <c r="AW37" s="172" t="s">
        <v>742</v>
      </c>
      <c r="AX37" s="172"/>
      <c r="AY37" s="172"/>
      <c r="AZ37" s="172"/>
      <c r="BA37" s="172" t="s">
        <v>881</v>
      </c>
      <c r="BB37" s="172"/>
      <c r="BC37" s="172"/>
      <c r="BD37" s="172"/>
    </row>
    <row r="38" spans="1:56" ht="15" customHeight="1">
      <c r="A38" s="171">
        <v>1</v>
      </c>
      <c r="B38" s="172" t="s">
        <v>470</v>
      </c>
      <c r="C38" s="172" t="s">
        <v>731</v>
      </c>
      <c r="D38" s="172" t="s">
        <v>732</v>
      </c>
      <c r="E38" s="172" t="s">
        <v>733</v>
      </c>
      <c r="F38" s="172" t="s">
        <v>734</v>
      </c>
      <c r="G38" s="172" t="s">
        <v>735</v>
      </c>
      <c r="H38" s="172" t="s">
        <v>736</v>
      </c>
      <c r="I38" s="172" t="s">
        <v>737</v>
      </c>
      <c r="J38" s="173">
        <v>44197</v>
      </c>
      <c r="K38" s="173">
        <v>44561</v>
      </c>
      <c r="L38" s="172" t="s">
        <v>738</v>
      </c>
      <c r="M38" s="172" t="str">
        <f>B38</f>
        <v>Caldas</v>
      </c>
      <c r="N38" s="172" t="s">
        <v>29</v>
      </c>
      <c r="O38" s="172" t="s">
        <v>739</v>
      </c>
      <c r="P38" s="171" t="s">
        <v>740</v>
      </c>
      <c r="Q38" s="174">
        <v>0</v>
      </c>
      <c r="R38" s="177">
        <v>7978</v>
      </c>
      <c r="S38" s="177">
        <v>0</v>
      </c>
      <c r="T38" s="177">
        <v>0</v>
      </c>
      <c r="U38" s="177">
        <v>0</v>
      </c>
      <c r="V38" s="177">
        <v>7978</v>
      </c>
      <c r="W38" s="177">
        <v>4683</v>
      </c>
      <c r="X38" s="222" t="s">
        <v>882</v>
      </c>
      <c r="Y38" s="177"/>
      <c r="Z38" s="177"/>
      <c r="AA38" s="177"/>
      <c r="AB38" s="177"/>
      <c r="AC38" s="177"/>
      <c r="AD38" s="177"/>
      <c r="AE38" s="177">
        <f t="shared" si="2"/>
        <v>4683</v>
      </c>
      <c r="AF38" s="173">
        <v>44299</v>
      </c>
      <c r="AG38" s="223"/>
      <c r="AH38" s="223"/>
      <c r="AI38" s="223"/>
      <c r="AJ38" s="174">
        <f t="shared" si="3"/>
        <v>0.58698922035597889</v>
      </c>
      <c r="AK38" s="174" t="str">
        <f t="shared" si="4"/>
        <v/>
      </c>
      <c r="AL38" s="174" t="str">
        <f t="shared" si="5"/>
        <v/>
      </c>
      <c r="AM38" s="174" t="str">
        <f t="shared" si="6"/>
        <v/>
      </c>
      <c r="AN38" s="174">
        <f t="shared" si="7"/>
        <v>0</v>
      </c>
      <c r="AO38" s="172" t="s">
        <v>742</v>
      </c>
      <c r="AP38" s="172"/>
      <c r="AQ38" s="172"/>
      <c r="AR38" s="172"/>
      <c r="AS38" s="172" t="s">
        <v>883</v>
      </c>
      <c r="AT38" s="172"/>
      <c r="AU38" s="172"/>
      <c r="AV38" s="172"/>
      <c r="AW38" s="172" t="s">
        <v>742</v>
      </c>
      <c r="AX38" s="172"/>
      <c r="AY38" s="172"/>
      <c r="AZ38" s="172"/>
      <c r="BA38" s="172" t="s">
        <v>884</v>
      </c>
      <c r="BB38" s="172"/>
      <c r="BC38" s="172"/>
      <c r="BD38" s="172"/>
    </row>
    <row r="39" spans="1:56" ht="15" customHeight="1">
      <c r="A39" s="171">
        <v>3</v>
      </c>
      <c r="B39" s="172" t="s">
        <v>470</v>
      </c>
      <c r="C39" s="172" t="s">
        <v>731</v>
      </c>
      <c r="D39" s="172" t="s">
        <v>732</v>
      </c>
      <c r="E39" s="172" t="s">
        <v>733</v>
      </c>
      <c r="F39" s="172" t="s">
        <v>734</v>
      </c>
      <c r="G39" s="172" t="s">
        <v>735</v>
      </c>
      <c r="H39" s="172" t="s">
        <v>736</v>
      </c>
      <c r="I39" s="172" t="s">
        <v>745</v>
      </c>
      <c r="J39" s="173">
        <v>44197</v>
      </c>
      <c r="K39" s="173">
        <v>44561</v>
      </c>
      <c r="L39" s="172" t="s">
        <v>738</v>
      </c>
      <c r="M39" s="172" t="str">
        <f t="shared" ref="M39:M48" si="11">B39</f>
        <v>Caldas</v>
      </c>
      <c r="N39" s="172" t="s">
        <v>29</v>
      </c>
      <c r="O39" s="172" t="s">
        <v>746</v>
      </c>
      <c r="P39" s="171" t="s">
        <v>740</v>
      </c>
      <c r="Q39" s="174">
        <v>0</v>
      </c>
      <c r="R39" s="177">
        <v>15885</v>
      </c>
      <c r="S39" s="177">
        <v>0</v>
      </c>
      <c r="T39" s="177">
        <v>0</v>
      </c>
      <c r="U39" s="177">
        <v>0</v>
      </c>
      <c r="V39" s="177">
        <v>15885</v>
      </c>
      <c r="W39" s="177">
        <v>1050</v>
      </c>
      <c r="X39" s="222" t="s">
        <v>885</v>
      </c>
      <c r="Y39" s="177"/>
      <c r="Z39" s="177"/>
      <c r="AA39" s="177"/>
      <c r="AB39" s="177"/>
      <c r="AC39" s="177"/>
      <c r="AD39" s="177"/>
      <c r="AE39" s="177">
        <f t="shared" si="2"/>
        <v>1050</v>
      </c>
      <c r="AF39" s="173">
        <v>44300</v>
      </c>
      <c r="AG39" s="176"/>
      <c r="AH39" s="223"/>
      <c r="AI39" s="223"/>
      <c r="AJ39" s="174">
        <f t="shared" si="3"/>
        <v>6.6100094428706332E-2</v>
      </c>
      <c r="AK39" s="174" t="str">
        <f t="shared" si="4"/>
        <v/>
      </c>
      <c r="AL39" s="174" t="str">
        <f t="shared" si="5"/>
        <v/>
      </c>
      <c r="AM39" s="174" t="str">
        <f t="shared" si="6"/>
        <v/>
      </c>
      <c r="AN39" s="174">
        <f t="shared" si="7"/>
        <v>0</v>
      </c>
      <c r="AO39" s="172" t="s">
        <v>742</v>
      </c>
      <c r="AP39" s="172"/>
      <c r="AQ39" s="172"/>
      <c r="AR39" s="172"/>
      <c r="AS39" s="172" t="s">
        <v>886</v>
      </c>
      <c r="AT39" s="172"/>
      <c r="AU39" s="172"/>
      <c r="AV39" s="172"/>
      <c r="AW39" s="172" t="s">
        <v>742</v>
      </c>
      <c r="AX39" s="172"/>
      <c r="AY39" s="172"/>
      <c r="AZ39" s="172"/>
      <c r="BA39" s="172" t="s">
        <v>887</v>
      </c>
      <c r="BB39" s="172"/>
      <c r="BC39" s="172"/>
      <c r="BD39" s="172"/>
    </row>
    <row r="40" spans="1:56" ht="15" customHeight="1">
      <c r="A40" s="171">
        <v>5</v>
      </c>
      <c r="B40" s="172" t="s">
        <v>470</v>
      </c>
      <c r="C40" s="172" t="s">
        <v>852</v>
      </c>
      <c r="D40" s="172" t="s">
        <v>732</v>
      </c>
      <c r="E40" s="172" t="s">
        <v>783</v>
      </c>
      <c r="F40" s="172" t="s">
        <v>853</v>
      </c>
      <c r="G40" s="172" t="s">
        <v>735</v>
      </c>
      <c r="H40" s="172" t="s">
        <v>736</v>
      </c>
      <c r="I40" s="172" t="s">
        <v>854</v>
      </c>
      <c r="J40" s="173">
        <v>44197</v>
      </c>
      <c r="K40" s="173">
        <v>44561</v>
      </c>
      <c r="L40" s="172" t="s">
        <v>738</v>
      </c>
      <c r="M40" s="172" t="str">
        <f t="shared" si="11"/>
        <v>Caldas</v>
      </c>
      <c r="N40" s="172" t="s">
        <v>29</v>
      </c>
      <c r="O40" s="172" t="s">
        <v>855</v>
      </c>
      <c r="P40" s="171" t="s">
        <v>740</v>
      </c>
      <c r="Q40" s="174">
        <v>0</v>
      </c>
      <c r="R40" s="177">
        <v>40</v>
      </c>
      <c r="S40" s="177">
        <v>0</v>
      </c>
      <c r="T40" s="177">
        <v>0</v>
      </c>
      <c r="U40" s="177">
        <v>0</v>
      </c>
      <c r="V40" s="177">
        <v>40</v>
      </c>
      <c r="W40" s="177">
        <v>0</v>
      </c>
      <c r="X40" s="222" t="s">
        <v>888</v>
      </c>
      <c r="Y40" s="177"/>
      <c r="Z40" s="177"/>
      <c r="AA40" s="177"/>
      <c r="AB40" s="177"/>
      <c r="AC40" s="177"/>
      <c r="AD40" s="177"/>
      <c r="AE40" s="177">
        <f t="shared" si="2"/>
        <v>0</v>
      </c>
      <c r="AF40" s="173">
        <v>44299</v>
      </c>
      <c r="AG40" s="176"/>
      <c r="AH40" s="223"/>
      <c r="AI40" s="223"/>
      <c r="AJ40" s="174">
        <f t="shared" si="3"/>
        <v>0</v>
      </c>
      <c r="AK40" s="174" t="str">
        <f t="shared" si="4"/>
        <v/>
      </c>
      <c r="AL40" s="174" t="str">
        <f t="shared" si="5"/>
        <v/>
      </c>
      <c r="AM40" s="174" t="str">
        <f t="shared" si="6"/>
        <v/>
      </c>
      <c r="AN40" s="174">
        <f t="shared" si="7"/>
        <v>0</v>
      </c>
      <c r="AO40" s="172" t="s">
        <v>791</v>
      </c>
      <c r="AP40" s="172"/>
      <c r="AQ40" s="172"/>
      <c r="AR40" s="172"/>
      <c r="AS40" s="172" t="s">
        <v>889</v>
      </c>
      <c r="AT40" s="172"/>
      <c r="AU40" s="172"/>
      <c r="AV40" s="172"/>
      <c r="AW40" s="172" t="s">
        <v>807</v>
      </c>
      <c r="AX40" s="172"/>
      <c r="AY40" s="172"/>
      <c r="AZ40" s="172"/>
      <c r="BA40" s="172" t="s">
        <v>890</v>
      </c>
      <c r="BB40" s="172"/>
      <c r="BC40" s="172"/>
      <c r="BD40" s="172"/>
    </row>
    <row r="41" spans="1:56" ht="15" customHeight="1">
      <c r="A41" s="171">
        <v>6</v>
      </c>
      <c r="B41" s="172" t="s">
        <v>470</v>
      </c>
      <c r="C41" s="172" t="s">
        <v>750</v>
      </c>
      <c r="D41" s="172" t="s">
        <v>732</v>
      </c>
      <c r="E41" s="172" t="s">
        <v>733</v>
      </c>
      <c r="F41" s="172" t="s">
        <v>751</v>
      </c>
      <c r="G41" s="172" t="s">
        <v>735</v>
      </c>
      <c r="H41" s="172" t="s">
        <v>736</v>
      </c>
      <c r="I41" s="172" t="s">
        <v>752</v>
      </c>
      <c r="J41" s="173">
        <v>44197</v>
      </c>
      <c r="K41" s="173">
        <v>44561</v>
      </c>
      <c r="L41" s="172" t="s">
        <v>738</v>
      </c>
      <c r="M41" s="172" t="str">
        <f t="shared" si="11"/>
        <v>Caldas</v>
      </c>
      <c r="N41" s="172" t="s">
        <v>55</v>
      </c>
      <c r="O41" s="172" t="s">
        <v>753</v>
      </c>
      <c r="P41" s="171" t="s">
        <v>740</v>
      </c>
      <c r="Q41" s="174">
        <v>0</v>
      </c>
      <c r="R41" s="174">
        <v>1</v>
      </c>
      <c r="S41" s="174">
        <v>0.25</v>
      </c>
      <c r="T41" s="174">
        <v>0.25</v>
      </c>
      <c r="U41" s="174">
        <v>0.25</v>
      </c>
      <c r="V41" s="174">
        <v>0.25</v>
      </c>
      <c r="W41" s="174">
        <v>0.25</v>
      </c>
      <c r="X41" s="224" t="s">
        <v>891</v>
      </c>
      <c r="Y41" s="174"/>
      <c r="Z41" s="174"/>
      <c r="AA41" s="174"/>
      <c r="AB41" s="174"/>
      <c r="AC41" s="174"/>
      <c r="AD41" s="174"/>
      <c r="AE41" s="174">
        <f t="shared" si="2"/>
        <v>0.25</v>
      </c>
      <c r="AF41" s="173">
        <v>44300</v>
      </c>
      <c r="AG41" s="176"/>
      <c r="AH41" s="223"/>
      <c r="AI41" s="223"/>
      <c r="AJ41" s="174">
        <f t="shared" si="3"/>
        <v>0.25</v>
      </c>
      <c r="AK41" s="174">
        <f t="shared" si="4"/>
        <v>1</v>
      </c>
      <c r="AL41" s="174">
        <f t="shared" si="5"/>
        <v>0</v>
      </c>
      <c r="AM41" s="174">
        <f t="shared" si="6"/>
        <v>0</v>
      </c>
      <c r="AN41" s="174">
        <f t="shared" si="7"/>
        <v>0</v>
      </c>
      <c r="AO41" s="172" t="s">
        <v>742</v>
      </c>
      <c r="AP41" s="172"/>
      <c r="AQ41" s="172"/>
      <c r="AR41" s="172"/>
      <c r="AS41" s="172" t="s">
        <v>892</v>
      </c>
      <c r="AT41" s="172"/>
      <c r="AU41" s="172"/>
      <c r="AV41" s="172"/>
      <c r="AW41" s="172" t="s">
        <v>742</v>
      </c>
      <c r="AX41" s="172"/>
      <c r="AY41" s="172"/>
      <c r="AZ41" s="172"/>
      <c r="BA41" s="172" t="s">
        <v>893</v>
      </c>
      <c r="BB41" s="172"/>
      <c r="BC41" s="172"/>
      <c r="BD41" s="172"/>
    </row>
    <row r="42" spans="1:56" ht="15" customHeight="1">
      <c r="A42" s="171">
        <v>7</v>
      </c>
      <c r="B42" s="172" t="s">
        <v>470</v>
      </c>
      <c r="C42" s="172" t="s">
        <v>756</v>
      </c>
      <c r="D42" s="172" t="s">
        <v>732</v>
      </c>
      <c r="E42" s="172" t="s">
        <v>733</v>
      </c>
      <c r="F42" s="172" t="s">
        <v>751</v>
      </c>
      <c r="G42" s="172" t="s">
        <v>735</v>
      </c>
      <c r="H42" s="172" t="s">
        <v>736</v>
      </c>
      <c r="I42" s="172" t="s">
        <v>757</v>
      </c>
      <c r="J42" s="173">
        <v>44197</v>
      </c>
      <c r="K42" s="173">
        <v>44561</v>
      </c>
      <c r="L42" s="172" t="s">
        <v>738</v>
      </c>
      <c r="M42" s="172" t="str">
        <f t="shared" si="11"/>
        <v>Caldas</v>
      </c>
      <c r="N42" s="172" t="s">
        <v>55</v>
      </c>
      <c r="O42" s="172" t="s">
        <v>753</v>
      </c>
      <c r="P42" s="171" t="s">
        <v>740</v>
      </c>
      <c r="Q42" s="174">
        <v>0</v>
      </c>
      <c r="R42" s="174">
        <v>1</v>
      </c>
      <c r="S42" s="174">
        <v>0.25</v>
      </c>
      <c r="T42" s="174">
        <v>0.25</v>
      </c>
      <c r="U42" s="174">
        <v>0.25</v>
      </c>
      <c r="V42" s="174">
        <v>0.25</v>
      </c>
      <c r="W42" s="174">
        <v>0.24</v>
      </c>
      <c r="X42" s="224" t="s">
        <v>894</v>
      </c>
      <c r="Y42" s="174"/>
      <c r="Z42" s="174"/>
      <c r="AA42" s="174"/>
      <c r="AB42" s="174"/>
      <c r="AC42" s="174"/>
      <c r="AD42" s="174"/>
      <c r="AE42" s="174">
        <f t="shared" si="2"/>
        <v>0.24</v>
      </c>
      <c r="AF42" s="173">
        <v>44300</v>
      </c>
      <c r="AG42" s="176"/>
      <c r="AH42" s="223"/>
      <c r="AI42" s="223"/>
      <c r="AJ42" s="174">
        <f t="shared" si="3"/>
        <v>0.24</v>
      </c>
      <c r="AK42" s="174">
        <f t="shared" si="4"/>
        <v>0.96</v>
      </c>
      <c r="AL42" s="174">
        <f t="shared" si="5"/>
        <v>0</v>
      </c>
      <c r="AM42" s="174">
        <f t="shared" si="6"/>
        <v>0</v>
      </c>
      <c r="AN42" s="174">
        <f t="shared" si="7"/>
        <v>0</v>
      </c>
      <c r="AO42" s="172" t="s">
        <v>742</v>
      </c>
      <c r="AP42" s="172"/>
      <c r="AQ42" s="172"/>
      <c r="AR42" s="172"/>
      <c r="AS42" s="172" t="s">
        <v>892</v>
      </c>
      <c r="AT42" s="172"/>
      <c r="AU42" s="172"/>
      <c r="AV42" s="172"/>
      <c r="AW42" s="172" t="s">
        <v>742</v>
      </c>
      <c r="AX42" s="172"/>
      <c r="AY42" s="172"/>
      <c r="AZ42" s="172"/>
      <c r="BA42" s="172" t="s">
        <v>895</v>
      </c>
      <c r="BB42" s="172"/>
      <c r="BC42" s="172"/>
      <c r="BD42" s="172"/>
    </row>
    <row r="43" spans="1:56" ht="15" customHeight="1">
      <c r="A43" s="171">
        <v>8</v>
      </c>
      <c r="B43" s="172" t="s">
        <v>470</v>
      </c>
      <c r="C43" s="172" t="s">
        <v>761</v>
      </c>
      <c r="D43" s="172" t="s">
        <v>762</v>
      </c>
      <c r="E43" s="172" t="s">
        <v>763</v>
      </c>
      <c r="F43" s="172" t="s">
        <v>764</v>
      </c>
      <c r="G43" s="172" t="s">
        <v>735</v>
      </c>
      <c r="H43" s="172" t="s">
        <v>765</v>
      </c>
      <c r="I43" s="172" t="s">
        <v>766</v>
      </c>
      <c r="J43" s="173">
        <v>44197</v>
      </c>
      <c r="K43" s="173">
        <v>44561</v>
      </c>
      <c r="L43" s="172" t="s">
        <v>738</v>
      </c>
      <c r="M43" s="172" t="str">
        <f t="shared" si="11"/>
        <v>Caldas</v>
      </c>
      <c r="N43" s="172" t="s">
        <v>55</v>
      </c>
      <c r="O43" s="172" t="s">
        <v>753</v>
      </c>
      <c r="P43" s="171" t="s">
        <v>740</v>
      </c>
      <c r="Q43" s="174">
        <v>0</v>
      </c>
      <c r="R43" s="174">
        <v>1</v>
      </c>
      <c r="S43" s="174">
        <v>0.25</v>
      </c>
      <c r="T43" s="174">
        <v>0.25</v>
      </c>
      <c r="U43" s="174">
        <v>0.25</v>
      </c>
      <c r="V43" s="174">
        <v>0.25</v>
      </c>
      <c r="W43" s="174">
        <v>0.21</v>
      </c>
      <c r="X43" s="224" t="s">
        <v>896</v>
      </c>
      <c r="Y43" s="174"/>
      <c r="Z43" s="174"/>
      <c r="AA43" s="174"/>
      <c r="AB43" s="174"/>
      <c r="AC43" s="174"/>
      <c r="AD43" s="174"/>
      <c r="AE43" s="174">
        <f t="shared" si="2"/>
        <v>0.21</v>
      </c>
      <c r="AF43" s="173">
        <v>44300</v>
      </c>
      <c r="AG43" s="176"/>
      <c r="AH43" s="223"/>
      <c r="AI43" s="223"/>
      <c r="AJ43" s="174">
        <f t="shared" si="3"/>
        <v>0.21</v>
      </c>
      <c r="AK43" s="174">
        <f t="shared" si="4"/>
        <v>0.84</v>
      </c>
      <c r="AL43" s="174">
        <f t="shared" si="5"/>
        <v>0</v>
      </c>
      <c r="AM43" s="174">
        <f t="shared" si="6"/>
        <v>0</v>
      </c>
      <c r="AN43" s="174">
        <f t="shared" si="7"/>
        <v>0</v>
      </c>
      <c r="AO43" s="172" t="s">
        <v>742</v>
      </c>
      <c r="AP43" s="172"/>
      <c r="AQ43" s="172"/>
      <c r="AR43" s="172"/>
      <c r="AS43" s="172" t="s">
        <v>892</v>
      </c>
      <c r="AT43" s="172"/>
      <c r="AU43" s="172"/>
      <c r="AV43" s="172"/>
      <c r="AW43" s="172" t="s">
        <v>742</v>
      </c>
      <c r="AX43" s="172"/>
      <c r="AY43" s="172"/>
      <c r="AZ43" s="172"/>
      <c r="BA43" s="172" t="s">
        <v>897</v>
      </c>
      <c r="BB43" s="172"/>
      <c r="BC43" s="172"/>
      <c r="BD43" s="172"/>
    </row>
    <row r="44" spans="1:56" ht="15" customHeight="1">
      <c r="A44" s="171">
        <v>9</v>
      </c>
      <c r="B44" s="172" t="s">
        <v>470</v>
      </c>
      <c r="C44" s="172" t="s">
        <v>769</v>
      </c>
      <c r="D44" s="172" t="s">
        <v>770</v>
      </c>
      <c r="E44" s="172" t="s">
        <v>771</v>
      </c>
      <c r="F44" s="172" t="s">
        <v>772</v>
      </c>
      <c r="G44" s="172" t="s">
        <v>773</v>
      </c>
      <c r="H44" s="172" t="s">
        <v>773</v>
      </c>
      <c r="I44" s="172" t="s">
        <v>774</v>
      </c>
      <c r="J44" s="173">
        <v>44197</v>
      </c>
      <c r="K44" s="173">
        <v>44561</v>
      </c>
      <c r="L44" s="172" t="s">
        <v>738</v>
      </c>
      <c r="M44" s="172" t="str">
        <f t="shared" si="11"/>
        <v>Caldas</v>
      </c>
      <c r="N44" s="172" t="s">
        <v>55</v>
      </c>
      <c r="O44" s="172" t="s">
        <v>775</v>
      </c>
      <c r="P44" s="171" t="s">
        <v>740</v>
      </c>
      <c r="Q44" s="174">
        <v>0</v>
      </c>
      <c r="R44" s="174">
        <v>1</v>
      </c>
      <c r="S44" s="174">
        <v>0.25</v>
      </c>
      <c r="T44" s="174">
        <v>0.25</v>
      </c>
      <c r="U44" s="174">
        <v>0.25</v>
      </c>
      <c r="V44" s="174">
        <v>0.25</v>
      </c>
      <c r="W44" s="174">
        <v>0.25</v>
      </c>
      <c r="X44" s="224" t="s">
        <v>898</v>
      </c>
      <c r="Y44" s="174"/>
      <c r="Z44" s="174"/>
      <c r="AA44" s="174"/>
      <c r="AB44" s="174"/>
      <c r="AC44" s="174"/>
      <c r="AD44" s="174"/>
      <c r="AE44" s="174">
        <f t="shared" si="2"/>
        <v>0.25</v>
      </c>
      <c r="AF44" s="173">
        <v>44300</v>
      </c>
      <c r="AG44" s="176"/>
      <c r="AH44" s="223"/>
      <c r="AI44" s="223"/>
      <c r="AJ44" s="174">
        <f t="shared" si="3"/>
        <v>0.25</v>
      </c>
      <c r="AK44" s="174">
        <f t="shared" si="4"/>
        <v>1</v>
      </c>
      <c r="AL44" s="174">
        <f t="shared" si="5"/>
        <v>0</v>
      </c>
      <c r="AM44" s="174">
        <f t="shared" si="6"/>
        <v>0</v>
      </c>
      <c r="AN44" s="174">
        <f t="shared" si="7"/>
        <v>0</v>
      </c>
      <c r="AO44" s="172" t="s">
        <v>742</v>
      </c>
      <c r="AP44" s="172"/>
      <c r="AQ44" s="172"/>
      <c r="AR44" s="172"/>
      <c r="AS44" s="172" t="s">
        <v>892</v>
      </c>
      <c r="AT44" s="172"/>
      <c r="AU44" s="172"/>
      <c r="AV44" s="172"/>
      <c r="AW44" s="172" t="s">
        <v>742</v>
      </c>
      <c r="AX44" s="172"/>
      <c r="AY44" s="172"/>
      <c r="AZ44" s="172"/>
      <c r="BA44" s="172" t="s">
        <v>899</v>
      </c>
      <c r="BB44" s="172"/>
      <c r="BC44" s="172"/>
      <c r="BD44" s="172"/>
    </row>
    <row r="45" spans="1:56" ht="15" customHeight="1">
      <c r="A45" s="171">
        <v>10</v>
      </c>
      <c r="B45" s="172" t="s">
        <v>470</v>
      </c>
      <c r="C45" s="172" t="s">
        <v>769</v>
      </c>
      <c r="D45" s="172" t="s">
        <v>770</v>
      </c>
      <c r="E45" s="172" t="s">
        <v>771</v>
      </c>
      <c r="F45" s="172" t="s">
        <v>772</v>
      </c>
      <c r="G45" s="172" t="s">
        <v>773</v>
      </c>
      <c r="H45" s="172" t="s">
        <v>773</v>
      </c>
      <c r="I45" s="172" t="s">
        <v>778</v>
      </c>
      <c r="J45" s="173">
        <v>44197</v>
      </c>
      <c r="K45" s="173">
        <v>44561</v>
      </c>
      <c r="L45" s="172" t="s">
        <v>738</v>
      </c>
      <c r="M45" s="172" t="str">
        <f t="shared" si="11"/>
        <v>Caldas</v>
      </c>
      <c r="N45" s="172" t="s">
        <v>55</v>
      </c>
      <c r="O45" s="172" t="s">
        <v>779</v>
      </c>
      <c r="P45" s="171" t="s">
        <v>740</v>
      </c>
      <c r="Q45" s="174">
        <v>0</v>
      </c>
      <c r="R45" s="174">
        <v>1</v>
      </c>
      <c r="S45" s="174">
        <v>0.25</v>
      </c>
      <c r="T45" s="174">
        <v>0.25</v>
      </c>
      <c r="U45" s="174">
        <v>0.25</v>
      </c>
      <c r="V45" s="174">
        <v>0.25</v>
      </c>
      <c r="W45" s="174">
        <v>0.25</v>
      </c>
      <c r="X45" s="224" t="s">
        <v>900</v>
      </c>
      <c r="Y45" s="174"/>
      <c r="Z45" s="174"/>
      <c r="AA45" s="174"/>
      <c r="AB45" s="174"/>
      <c r="AC45" s="174"/>
      <c r="AD45" s="174"/>
      <c r="AE45" s="174">
        <f t="shared" si="2"/>
        <v>0.25</v>
      </c>
      <c r="AF45" s="173">
        <v>44300</v>
      </c>
      <c r="AG45" s="176"/>
      <c r="AH45" s="223"/>
      <c r="AI45" s="223"/>
      <c r="AJ45" s="174">
        <f t="shared" si="3"/>
        <v>0.25</v>
      </c>
      <c r="AK45" s="174">
        <f t="shared" si="4"/>
        <v>1</v>
      </c>
      <c r="AL45" s="174">
        <f t="shared" si="5"/>
        <v>0</v>
      </c>
      <c r="AM45" s="174">
        <f t="shared" si="6"/>
        <v>0</v>
      </c>
      <c r="AN45" s="174">
        <f t="shared" si="7"/>
        <v>0</v>
      </c>
      <c r="AO45" s="172" t="s">
        <v>742</v>
      </c>
      <c r="AP45" s="172"/>
      <c r="AQ45" s="172"/>
      <c r="AR45" s="172"/>
      <c r="AS45" s="172" t="s">
        <v>892</v>
      </c>
      <c r="AT45" s="172"/>
      <c r="AU45" s="172"/>
      <c r="AV45" s="172"/>
      <c r="AW45" s="172" t="s">
        <v>742</v>
      </c>
      <c r="AX45" s="172"/>
      <c r="AY45" s="172"/>
      <c r="AZ45" s="172"/>
      <c r="BA45" s="172" t="s">
        <v>901</v>
      </c>
      <c r="BB45" s="172"/>
      <c r="BC45" s="172"/>
      <c r="BD45" s="172"/>
    </row>
    <row r="46" spans="1:56" ht="15" customHeight="1">
      <c r="A46" s="171">
        <v>11</v>
      </c>
      <c r="B46" s="172" t="s">
        <v>470</v>
      </c>
      <c r="C46" s="172" t="s">
        <v>782</v>
      </c>
      <c r="D46" s="172" t="s">
        <v>732</v>
      </c>
      <c r="E46" s="172" t="s">
        <v>783</v>
      </c>
      <c r="F46" s="172" t="s">
        <v>784</v>
      </c>
      <c r="G46" s="172" t="s">
        <v>785</v>
      </c>
      <c r="H46" s="172" t="s">
        <v>786</v>
      </c>
      <c r="I46" s="172" t="s">
        <v>787</v>
      </c>
      <c r="J46" s="173">
        <v>44197</v>
      </c>
      <c r="K46" s="173">
        <v>44561</v>
      </c>
      <c r="L46" s="172" t="s">
        <v>738</v>
      </c>
      <c r="M46" s="172" t="str">
        <f t="shared" si="11"/>
        <v>Caldas</v>
      </c>
      <c r="N46" s="172" t="s">
        <v>55</v>
      </c>
      <c r="O46" s="172" t="s">
        <v>788</v>
      </c>
      <c r="P46" s="171" t="s">
        <v>789</v>
      </c>
      <c r="Q46" s="174">
        <v>0</v>
      </c>
      <c r="R46" s="174">
        <v>1</v>
      </c>
      <c r="S46" s="174">
        <v>0.25</v>
      </c>
      <c r="T46" s="174">
        <v>0.25</v>
      </c>
      <c r="U46" s="174">
        <v>0.25</v>
      </c>
      <c r="V46" s="174">
        <v>0.25</v>
      </c>
      <c r="W46" s="174">
        <v>0</v>
      </c>
      <c r="X46" s="224" t="s">
        <v>902</v>
      </c>
      <c r="Y46" s="174"/>
      <c r="Z46" s="174"/>
      <c r="AA46" s="174"/>
      <c r="AB46" s="174"/>
      <c r="AC46" s="174"/>
      <c r="AD46" s="174"/>
      <c r="AE46" s="174">
        <f t="shared" si="2"/>
        <v>0</v>
      </c>
      <c r="AF46" s="173">
        <v>44299</v>
      </c>
      <c r="AG46" s="176"/>
      <c r="AH46" s="223"/>
      <c r="AI46" s="223"/>
      <c r="AJ46" s="174">
        <f t="shared" si="3"/>
        <v>0</v>
      </c>
      <c r="AK46" s="174">
        <f t="shared" si="4"/>
        <v>0</v>
      </c>
      <c r="AL46" s="174">
        <f t="shared" si="5"/>
        <v>0</v>
      </c>
      <c r="AM46" s="174">
        <f t="shared" si="6"/>
        <v>0</v>
      </c>
      <c r="AN46" s="174">
        <f t="shared" si="7"/>
        <v>0</v>
      </c>
      <c r="AO46" s="172" t="s">
        <v>791</v>
      </c>
      <c r="AP46" s="172"/>
      <c r="AQ46" s="172"/>
      <c r="AR46" s="172"/>
      <c r="AS46" s="172" t="s">
        <v>903</v>
      </c>
      <c r="AT46" s="172"/>
      <c r="AU46" s="172"/>
      <c r="AV46" s="172"/>
      <c r="AW46" s="172" t="s">
        <v>791</v>
      </c>
      <c r="AX46" s="172"/>
      <c r="AY46" s="172"/>
      <c r="AZ46" s="172"/>
      <c r="BA46" s="172" t="s">
        <v>904</v>
      </c>
      <c r="BB46" s="172"/>
      <c r="BC46" s="172"/>
      <c r="BD46" s="172"/>
    </row>
    <row r="47" spans="1:56" ht="15" customHeight="1">
      <c r="A47" s="171">
        <v>12</v>
      </c>
      <c r="B47" s="172" t="s">
        <v>470</v>
      </c>
      <c r="C47" s="172" t="s">
        <v>782</v>
      </c>
      <c r="D47" s="172" t="s">
        <v>732</v>
      </c>
      <c r="E47" s="172" t="s">
        <v>783</v>
      </c>
      <c r="F47" s="172" t="s">
        <v>784</v>
      </c>
      <c r="G47" s="172" t="s">
        <v>785</v>
      </c>
      <c r="H47" s="172" t="s">
        <v>786</v>
      </c>
      <c r="I47" s="172" t="s">
        <v>794</v>
      </c>
      <c r="J47" s="173">
        <v>44197</v>
      </c>
      <c r="K47" s="173">
        <v>44561</v>
      </c>
      <c r="L47" s="172" t="s">
        <v>738</v>
      </c>
      <c r="M47" s="172" t="str">
        <f t="shared" si="11"/>
        <v>Caldas</v>
      </c>
      <c r="N47" s="172" t="s">
        <v>29</v>
      </c>
      <c r="O47" s="172" t="s">
        <v>795</v>
      </c>
      <c r="P47" s="171" t="s">
        <v>789</v>
      </c>
      <c r="Q47" s="174">
        <v>0</v>
      </c>
      <c r="R47" s="177">
        <v>1</v>
      </c>
      <c r="S47" s="177">
        <v>0</v>
      </c>
      <c r="T47" s="177">
        <v>0</v>
      </c>
      <c r="U47" s="177">
        <v>0</v>
      </c>
      <c r="V47" s="177">
        <v>1</v>
      </c>
      <c r="W47" s="177">
        <v>32520643</v>
      </c>
      <c r="X47" s="222" t="s">
        <v>905</v>
      </c>
      <c r="Y47" s="177"/>
      <c r="Z47" s="177"/>
      <c r="AA47" s="177"/>
      <c r="AB47" s="177"/>
      <c r="AC47" s="177"/>
      <c r="AD47" s="177"/>
      <c r="AE47" s="177">
        <f t="shared" si="2"/>
        <v>32520643</v>
      </c>
      <c r="AF47" s="173">
        <v>44299</v>
      </c>
      <c r="AG47" s="223"/>
      <c r="AH47" s="223"/>
      <c r="AI47" s="223"/>
      <c r="AJ47" s="174">
        <f t="shared" si="3"/>
        <v>1</v>
      </c>
      <c r="AK47" s="174" t="str">
        <f t="shared" si="4"/>
        <v/>
      </c>
      <c r="AL47" s="174" t="str">
        <f t="shared" si="5"/>
        <v/>
      </c>
      <c r="AM47" s="174" t="str">
        <f t="shared" si="6"/>
        <v/>
      </c>
      <c r="AN47" s="174">
        <f t="shared" si="7"/>
        <v>0</v>
      </c>
      <c r="AO47" s="172" t="s">
        <v>742</v>
      </c>
      <c r="AP47" s="172"/>
      <c r="AQ47" s="172"/>
      <c r="AR47" s="172"/>
      <c r="AS47" s="172" t="s">
        <v>892</v>
      </c>
      <c r="AT47" s="172"/>
      <c r="AU47" s="172"/>
      <c r="AV47" s="172"/>
      <c r="AW47" s="172" t="s">
        <v>742</v>
      </c>
      <c r="AX47" s="172"/>
      <c r="AY47" s="172"/>
      <c r="AZ47" s="172"/>
      <c r="BA47" s="172" t="s">
        <v>906</v>
      </c>
      <c r="BB47" s="172"/>
      <c r="BC47" s="172"/>
      <c r="BD47" s="172"/>
    </row>
    <row r="48" spans="1:56" ht="15" customHeight="1">
      <c r="A48" s="171">
        <v>13</v>
      </c>
      <c r="B48" s="172" t="s">
        <v>470</v>
      </c>
      <c r="C48" s="172" t="s">
        <v>782</v>
      </c>
      <c r="D48" s="172" t="s">
        <v>732</v>
      </c>
      <c r="E48" s="172" t="s">
        <v>783</v>
      </c>
      <c r="F48" s="172" t="s">
        <v>784</v>
      </c>
      <c r="G48" s="172" t="s">
        <v>785</v>
      </c>
      <c r="H48" s="172" t="s">
        <v>786</v>
      </c>
      <c r="I48" s="172" t="s">
        <v>799</v>
      </c>
      <c r="J48" s="173">
        <v>44197</v>
      </c>
      <c r="K48" s="173">
        <v>44561</v>
      </c>
      <c r="L48" s="172" t="s">
        <v>738</v>
      </c>
      <c r="M48" s="172" t="str">
        <f t="shared" si="11"/>
        <v>Caldas</v>
      </c>
      <c r="N48" s="172" t="s">
        <v>55</v>
      </c>
      <c r="O48" s="172" t="s">
        <v>800</v>
      </c>
      <c r="P48" s="171" t="s">
        <v>789</v>
      </c>
      <c r="Q48" s="174">
        <v>0</v>
      </c>
      <c r="R48" s="174">
        <v>1</v>
      </c>
      <c r="S48" s="174">
        <v>0.25</v>
      </c>
      <c r="T48" s="174">
        <v>0.25</v>
      </c>
      <c r="U48" s="174">
        <v>0.25</v>
      </c>
      <c r="V48" s="174">
        <v>0.25</v>
      </c>
      <c r="W48" s="174">
        <v>0</v>
      </c>
      <c r="X48" s="224" t="s">
        <v>907</v>
      </c>
      <c r="Y48" s="174"/>
      <c r="Z48" s="174"/>
      <c r="AA48" s="174"/>
      <c r="AB48" s="174"/>
      <c r="AC48" s="174"/>
      <c r="AD48" s="174"/>
      <c r="AE48" s="174">
        <f t="shared" si="2"/>
        <v>0</v>
      </c>
      <c r="AF48" s="173">
        <v>44299</v>
      </c>
      <c r="AG48" s="176"/>
      <c r="AH48" s="223"/>
      <c r="AI48" s="223"/>
      <c r="AJ48" s="174">
        <f t="shared" si="3"/>
        <v>0</v>
      </c>
      <c r="AK48" s="174">
        <f t="shared" si="4"/>
        <v>0</v>
      </c>
      <c r="AL48" s="174">
        <f t="shared" si="5"/>
        <v>0</v>
      </c>
      <c r="AM48" s="174">
        <f t="shared" si="6"/>
        <v>0</v>
      </c>
      <c r="AN48" s="174">
        <f t="shared" si="7"/>
        <v>0</v>
      </c>
      <c r="AO48" s="172" t="s">
        <v>791</v>
      </c>
      <c r="AP48" s="172"/>
      <c r="AQ48" s="172"/>
      <c r="AR48" s="172"/>
      <c r="AS48" s="172" t="s">
        <v>889</v>
      </c>
      <c r="AT48" s="172"/>
      <c r="AU48" s="172"/>
      <c r="AV48" s="172"/>
      <c r="AW48" s="172" t="s">
        <v>791</v>
      </c>
      <c r="AX48" s="172"/>
      <c r="AY48" s="172"/>
      <c r="AZ48" s="172"/>
      <c r="BA48" s="172" t="s">
        <v>908</v>
      </c>
      <c r="BB48" s="172"/>
      <c r="BC48" s="172"/>
      <c r="BD48" s="172"/>
    </row>
    <row r="49" spans="1:56" ht="15" customHeight="1">
      <c r="A49" s="171">
        <v>1</v>
      </c>
      <c r="B49" s="172" t="s">
        <v>471</v>
      </c>
      <c r="C49" s="172" t="s">
        <v>731</v>
      </c>
      <c r="D49" s="172" t="s">
        <v>732</v>
      </c>
      <c r="E49" s="172" t="s">
        <v>733</v>
      </c>
      <c r="F49" s="172" t="s">
        <v>734</v>
      </c>
      <c r="G49" s="172" t="s">
        <v>735</v>
      </c>
      <c r="H49" s="172" t="s">
        <v>736</v>
      </c>
      <c r="I49" s="172" t="s">
        <v>737</v>
      </c>
      <c r="J49" s="173">
        <v>44197</v>
      </c>
      <c r="K49" s="173">
        <v>44561</v>
      </c>
      <c r="L49" s="172" t="s">
        <v>738</v>
      </c>
      <c r="M49" s="172" t="str">
        <f>B49</f>
        <v>Caquetá</v>
      </c>
      <c r="N49" s="172" t="s">
        <v>29</v>
      </c>
      <c r="O49" s="172" t="s">
        <v>739</v>
      </c>
      <c r="P49" s="171" t="s">
        <v>740</v>
      </c>
      <c r="Q49" s="174">
        <v>0</v>
      </c>
      <c r="R49" s="177">
        <v>3256</v>
      </c>
      <c r="S49" s="177">
        <v>0</v>
      </c>
      <c r="T49" s="177">
        <v>0</v>
      </c>
      <c r="U49" s="177">
        <v>0</v>
      </c>
      <c r="V49" s="177">
        <v>3256</v>
      </c>
      <c r="W49" s="177">
        <v>1165</v>
      </c>
      <c r="X49" s="222" t="s">
        <v>909</v>
      </c>
      <c r="Y49" s="177"/>
      <c r="Z49" s="177"/>
      <c r="AA49" s="177"/>
      <c r="AB49" s="177"/>
      <c r="AC49" s="177"/>
      <c r="AD49" s="177"/>
      <c r="AE49" s="177">
        <f t="shared" si="2"/>
        <v>1165</v>
      </c>
      <c r="AF49" s="173">
        <v>44300</v>
      </c>
      <c r="AG49" s="223"/>
      <c r="AH49" s="223"/>
      <c r="AI49" s="223"/>
      <c r="AJ49" s="174">
        <f t="shared" si="3"/>
        <v>0.35780098280098283</v>
      </c>
      <c r="AK49" s="174" t="str">
        <f t="shared" si="4"/>
        <v/>
      </c>
      <c r="AL49" s="174" t="str">
        <f t="shared" si="5"/>
        <v/>
      </c>
      <c r="AM49" s="174" t="str">
        <f t="shared" si="6"/>
        <v/>
      </c>
      <c r="AN49" s="174">
        <f t="shared" si="7"/>
        <v>0</v>
      </c>
      <c r="AO49" s="172" t="s">
        <v>742</v>
      </c>
      <c r="AP49" s="172"/>
      <c r="AQ49" s="172"/>
      <c r="AR49" s="172"/>
      <c r="AS49" s="172" t="s">
        <v>910</v>
      </c>
      <c r="AT49" s="172"/>
      <c r="AU49" s="172"/>
      <c r="AV49" s="172"/>
      <c r="AW49" s="172" t="s">
        <v>742</v>
      </c>
      <c r="AX49" s="172"/>
      <c r="AY49" s="172"/>
      <c r="AZ49" s="172"/>
      <c r="BA49" s="172" t="s">
        <v>911</v>
      </c>
      <c r="BB49" s="172"/>
      <c r="BC49" s="172"/>
      <c r="BD49" s="172"/>
    </row>
    <row r="50" spans="1:56" ht="15" customHeight="1">
      <c r="A50" s="171">
        <v>3</v>
      </c>
      <c r="B50" s="172" t="s">
        <v>471</v>
      </c>
      <c r="C50" s="172" t="s">
        <v>731</v>
      </c>
      <c r="D50" s="172" t="s">
        <v>732</v>
      </c>
      <c r="E50" s="172" t="s">
        <v>733</v>
      </c>
      <c r="F50" s="172" t="s">
        <v>734</v>
      </c>
      <c r="G50" s="172" t="s">
        <v>735</v>
      </c>
      <c r="H50" s="172" t="s">
        <v>736</v>
      </c>
      <c r="I50" s="172" t="s">
        <v>745</v>
      </c>
      <c r="J50" s="173">
        <v>44197</v>
      </c>
      <c r="K50" s="173">
        <v>44561</v>
      </c>
      <c r="L50" s="172" t="s">
        <v>738</v>
      </c>
      <c r="M50" s="172" t="str">
        <f t="shared" ref="M50:M59" si="12">B50</f>
        <v>Caquetá</v>
      </c>
      <c r="N50" s="172" t="s">
        <v>29</v>
      </c>
      <c r="O50" s="172" t="s">
        <v>746</v>
      </c>
      <c r="P50" s="171" t="s">
        <v>740</v>
      </c>
      <c r="Q50" s="174">
        <v>0</v>
      </c>
      <c r="R50" s="177">
        <v>3209</v>
      </c>
      <c r="S50" s="177">
        <v>0</v>
      </c>
      <c r="T50" s="177">
        <v>0</v>
      </c>
      <c r="U50" s="177">
        <v>0</v>
      </c>
      <c r="V50" s="177">
        <v>3209</v>
      </c>
      <c r="W50" s="177">
        <v>293</v>
      </c>
      <c r="X50" s="222" t="s">
        <v>912</v>
      </c>
      <c r="Y50" s="177"/>
      <c r="Z50" s="177"/>
      <c r="AA50" s="177"/>
      <c r="AB50" s="177"/>
      <c r="AC50" s="177"/>
      <c r="AD50" s="177"/>
      <c r="AE50" s="177">
        <f t="shared" si="2"/>
        <v>293</v>
      </c>
      <c r="AF50" s="173">
        <v>44300</v>
      </c>
      <c r="AG50" s="176"/>
      <c r="AH50" s="223"/>
      <c r="AI50" s="223"/>
      <c r="AJ50" s="174">
        <f t="shared" si="3"/>
        <v>9.1305702711124967E-2</v>
      </c>
      <c r="AK50" s="174" t="str">
        <f t="shared" si="4"/>
        <v/>
      </c>
      <c r="AL50" s="174" t="str">
        <f t="shared" si="5"/>
        <v/>
      </c>
      <c r="AM50" s="174" t="str">
        <f t="shared" si="6"/>
        <v/>
      </c>
      <c r="AN50" s="174">
        <f t="shared" si="7"/>
        <v>0</v>
      </c>
      <c r="AO50" s="172" t="s">
        <v>742</v>
      </c>
      <c r="AP50" s="172"/>
      <c r="AQ50" s="172"/>
      <c r="AR50" s="172"/>
      <c r="AS50" s="172" t="s">
        <v>910</v>
      </c>
      <c r="AT50" s="172"/>
      <c r="AU50" s="172"/>
      <c r="AV50" s="172"/>
      <c r="AW50" s="172" t="s">
        <v>742</v>
      </c>
      <c r="AX50" s="172"/>
      <c r="AY50" s="172"/>
      <c r="AZ50" s="172"/>
      <c r="BA50" s="172" t="s">
        <v>913</v>
      </c>
      <c r="BB50" s="172"/>
      <c r="BC50" s="172"/>
      <c r="BD50" s="172"/>
    </row>
    <row r="51" spans="1:56" ht="15" customHeight="1">
      <c r="A51" s="171">
        <v>5</v>
      </c>
      <c r="B51" s="172" t="s">
        <v>471</v>
      </c>
      <c r="C51" s="172" t="s">
        <v>852</v>
      </c>
      <c r="D51" s="172" t="s">
        <v>732</v>
      </c>
      <c r="E51" s="172" t="s">
        <v>783</v>
      </c>
      <c r="F51" s="172" t="s">
        <v>853</v>
      </c>
      <c r="G51" s="172" t="s">
        <v>735</v>
      </c>
      <c r="H51" s="172" t="s">
        <v>736</v>
      </c>
      <c r="I51" s="172" t="s">
        <v>854</v>
      </c>
      <c r="J51" s="173">
        <v>44197</v>
      </c>
      <c r="K51" s="173">
        <v>44561</v>
      </c>
      <c r="L51" s="172" t="s">
        <v>738</v>
      </c>
      <c r="M51" s="172" t="str">
        <f t="shared" si="12"/>
        <v>Caquetá</v>
      </c>
      <c r="N51" s="172" t="s">
        <v>29</v>
      </c>
      <c r="O51" s="172" t="s">
        <v>855</v>
      </c>
      <c r="P51" s="171" t="s">
        <v>740</v>
      </c>
      <c r="Q51" s="174">
        <v>0</v>
      </c>
      <c r="R51" s="177">
        <v>20</v>
      </c>
      <c r="S51" s="177">
        <v>0</v>
      </c>
      <c r="T51" s="177">
        <v>0</v>
      </c>
      <c r="U51" s="177">
        <v>0</v>
      </c>
      <c r="V51" s="177">
        <v>20</v>
      </c>
      <c r="W51" s="177">
        <v>0</v>
      </c>
      <c r="X51" s="222" t="s">
        <v>914</v>
      </c>
      <c r="Y51" s="177"/>
      <c r="Z51" s="177"/>
      <c r="AA51" s="177"/>
      <c r="AB51" s="177"/>
      <c r="AC51" s="177"/>
      <c r="AD51" s="177"/>
      <c r="AE51" s="177">
        <f t="shared" si="2"/>
        <v>0</v>
      </c>
      <c r="AF51" s="173">
        <v>44300</v>
      </c>
      <c r="AG51" s="176"/>
      <c r="AH51" s="223"/>
      <c r="AI51" s="223"/>
      <c r="AJ51" s="174">
        <f t="shared" si="3"/>
        <v>0</v>
      </c>
      <c r="AK51" s="174" t="str">
        <f t="shared" si="4"/>
        <v/>
      </c>
      <c r="AL51" s="174" t="str">
        <f t="shared" si="5"/>
        <v/>
      </c>
      <c r="AM51" s="174" t="str">
        <f t="shared" si="6"/>
        <v/>
      </c>
      <c r="AN51" s="174">
        <f t="shared" si="7"/>
        <v>0</v>
      </c>
      <c r="AO51" s="172" t="s">
        <v>807</v>
      </c>
      <c r="AP51" s="172"/>
      <c r="AQ51" s="172"/>
      <c r="AR51" s="172"/>
      <c r="AS51" s="172" t="s">
        <v>915</v>
      </c>
      <c r="AT51" s="172"/>
      <c r="AU51" s="172"/>
      <c r="AV51" s="172"/>
      <c r="AW51" s="172" t="s">
        <v>807</v>
      </c>
      <c r="AX51" s="172"/>
      <c r="AY51" s="172"/>
      <c r="AZ51" s="172"/>
      <c r="BA51" s="172" t="s">
        <v>916</v>
      </c>
      <c r="BB51" s="172"/>
      <c r="BC51" s="172"/>
      <c r="BD51" s="172"/>
    </row>
    <row r="52" spans="1:56" ht="15" customHeight="1">
      <c r="A52" s="171">
        <v>6</v>
      </c>
      <c r="B52" s="172" t="s">
        <v>471</v>
      </c>
      <c r="C52" s="172" t="s">
        <v>750</v>
      </c>
      <c r="D52" s="172" t="s">
        <v>732</v>
      </c>
      <c r="E52" s="172" t="s">
        <v>733</v>
      </c>
      <c r="F52" s="172" t="s">
        <v>751</v>
      </c>
      <c r="G52" s="172" t="s">
        <v>735</v>
      </c>
      <c r="H52" s="172" t="s">
        <v>736</v>
      </c>
      <c r="I52" s="172" t="s">
        <v>752</v>
      </c>
      <c r="J52" s="173">
        <v>44197</v>
      </c>
      <c r="K52" s="173">
        <v>44561</v>
      </c>
      <c r="L52" s="172" t="s">
        <v>738</v>
      </c>
      <c r="M52" s="172" t="str">
        <f t="shared" si="12"/>
        <v>Caquetá</v>
      </c>
      <c r="N52" s="172" t="s">
        <v>55</v>
      </c>
      <c r="O52" s="172" t="s">
        <v>753</v>
      </c>
      <c r="P52" s="171" t="s">
        <v>740</v>
      </c>
      <c r="Q52" s="174">
        <v>0</v>
      </c>
      <c r="R52" s="174">
        <v>1</v>
      </c>
      <c r="S52" s="174">
        <v>0.25</v>
      </c>
      <c r="T52" s="174">
        <v>0.25</v>
      </c>
      <c r="U52" s="174">
        <v>0.25</v>
      </c>
      <c r="V52" s="174">
        <v>0.25</v>
      </c>
      <c r="W52" s="174">
        <v>0.25</v>
      </c>
      <c r="X52" s="224" t="s">
        <v>917</v>
      </c>
      <c r="Y52" s="174"/>
      <c r="Z52" s="174"/>
      <c r="AA52" s="174"/>
      <c r="AB52" s="174"/>
      <c r="AC52" s="174"/>
      <c r="AD52" s="174"/>
      <c r="AE52" s="174">
        <f t="shared" si="2"/>
        <v>0.25</v>
      </c>
      <c r="AF52" s="173">
        <v>44300</v>
      </c>
      <c r="AG52" s="176"/>
      <c r="AH52" s="223"/>
      <c r="AI52" s="223"/>
      <c r="AJ52" s="174">
        <f t="shared" si="3"/>
        <v>0.25</v>
      </c>
      <c r="AK52" s="174">
        <f t="shared" si="4"/>
        <v>1</v>
      </c>
      <c r="AL52" s="174">
        <f t="shared" si="5"/>
        <v>0</v>
      </c>
      <c r="AM52" s="174">
        <f t="shared" si="6"/>
        <v>0</v>
      </c>
      <c r="AN52" s="174">
        <f t="shared" si="7"/>
        <v>0</v>
      </c>
      <c r="AO52" s="172" t="s">
        <v>742</v>
      </c>
      <c r="AP52" s="172"/>
      <c r="AQ52" s="172"/>
      <c r="AR52" s="172"/>
      <c r="AS52" s="172" t="s">
        <v>918</v>
      </c>
      <c r="AT52" s="172"/>
      <c r="AU52" s="172"/>
      <c r="AV52" s="172"/>
      <c r="AW52" s="172" t="s">
        <v>742</v>
      </c>
      <c r="AX52" s="172"/>
      <c r="AY52" s="172"/>
      <c r="AZ52" s="172"/>
      <c r="BA52" s="172" t="s">
        <v>919</v>
      </c>
      <c r="BB52" s="172"/>
      <c r="BC52" s="172"/>
      <c r="BD52" s="172"/>
    </row>
    <row r="53" spans="1:56" ht="15" customHeight="1">
      <c r="A53" s="171">
        <v>7</v>
      </c>
      <c r="B53" s="172" t="s">
        <v>471</v>
      </c>
      <c r="C53" s="172" t="s">
        <v>756</v>
      </c>
      <c r="D53" s="172" t="s">
        <v>732</v>
      </c>
      <c r="E53" s="172" t="s">
        <v>733</v>
      </c>
      <c r="F53" s="172" t="s">
        <v>751</v>
      </c>
      <c r="G53" s="172" t="s">
        <v>735</v>
      </c>
      <c r="H53" s="172" t="s">
        <v>736</v>
      </c>
      <c r="I53" s="172" t="s">
        <v>757</v>
      </c>
      <c r="J53" s="173">
        <v>44197</v>
      </c>
      <c r="K53" s="173">
        <v>44561</v>
      </c>
      <c r="L53" s="172" t="s">
        <v>738</v>
      </c>
      <c r="M53" s="172" t="str">
        <f t="shared" si="12"/>
        <v>Caquetá</v>
      </c>
      <c r="N53" s="172" t="s">
        <v>55</v>
      </c>
      <c r="O53" s="172" t="s">
        <v>753</v>
      </c>
      <c r="P53" s="171" t="s">
        <v>740</v>
      </c>
      <c r="Q53" s="174">
        <v>0</v>
      </c>
      <c r="R53" s="174">
        <v>1</v>
      </c>
      <c r="S53" s="174">
        <v>0.25</v>
      </c>
      <c r="T53" s="174">
        <v>0.25</v>
      </c>
      <c r="U53" s="174">
        <v>0.25</v>
      </c>
      <c r="V53" s="174">
        <v>0.25</v>
      </c>
      <c r="W53" s="174">
        <v>0.25</v>
      </c>
      <c r="X53" s="224" t="s">
        <v>920</v>
      </c>
      <c r="Y53" s="174"/>
      <c r="Z53" s="174"/>
      <c r="AA53" s="174"/>
      <c r="AB53" s="174"/>
      <c r="AC53" s="174"/>
      <c r="AD53" s="174"/>
      <c r="AE53" s="174">
        <f t="shared" si="2"/>
        <v>0.25</v>
      </c>
      <c r="AF53" s="173">
        <v>44300</v>
      </c>
      <c r="AG53" s="176"/>
      <c r="AH53" s="223"/>
      <c r="AI53" s="223"/>
      <c r="AJ53" s="174">
        <f t="shared" si="3"/>
        <v>0.25</v>
      </c>
      <c r="AK53" s="174">
        <f t="shared" si="4"/>
        <v>1</v>
      </c>
      <c r="AL53" s="174">
        <f t="shared" si="5"/>
        <v>0</v>
      </c>
      <c r="AM53" s="174">
        <f t="shared" si="6"/>
        <v>0</v>
      </c>
      <c r="AN53" s="174">
        <f t="shared" si="7"/>
        <v>0</v>
      </c>
      <c r="AO53" s="172" t="s">
        <v>742</v>
      </c>
      <c r="AP53" s="172"/>
      <c r="AQ53" s="172"/>
      <c r="AR53" s="172"/>
      <c r="AS53" s="172" t="s">
        <v>921</v>
      </c>
      <c r="AT53" s="172"/>
      <c r="AU53" s="172"/>
      <c r="AV53" s="172"/>
      <c r="AW53" s="172" t="s">
        <v>742</v>
      </c>
      <c r="AX53" s="172"/>
      <c r="AY53" s="172"/>
      <c r="AZ53" s="172"/>
      <c r="BA53" s="172" t="s">
        <v>922</v>
      </c>
      <c r="BB53" s="172"/>
      <c r="BC53" s="172"/>
      <c r="BD53" s="172"/>
    </row>
    <row r="54" spans="1:56" ht="15" customHeight="1">
      <c r="A54" s="171">
        <v>8</v>
      </c>
      <c r="B54" s="172" t="s">
        <v>471</v>
      </c>
      <c r="C54" s="172" t="s">
        <v>761</v>
      </c>
      <c r="D54" s="172" t="s">
        <v>762</v>
      </c>
      <c r="E54" s="172" t="s">
        <v>763</v>
      </c>
      <c r="F54" s="172" t="s">
        <v>764</v>
      </c>
      <c r="G54" s="172" t="s">
        <v>735</v>
      </c>
      <c r="H54" s="172" t="s">
        <v>765</v>
      </c>
      <c r="I54" s="172" t="s">
        <v>766</v>
      </c>
      <c r="J54" s="173">
        <v>44197</v>
      </c>
      <c r="K54" s="173">
        <v>44561</v>
      </c>
      <c r="L54" s="172" t="s">
        <v>738</v>
      </c>
      <c r="M54" s="172" t="str">
        <f t="shared" si="12"/>
        <v>Caquetá</v>
      </c>
      <c r="N54" s="172" t="s">
        <v>55</v>
      </c>
      <c r="O54" s="172" t="s">
        <v>753</v>
      </c>
      <c r="P54" s="171" t="s">
        <v>740</v>
      </c>
      <c r="Q54" s="174">
        <v>0</v>
      </c>
      <c r="R54" s="174">
        <v>1</v>
      </c>
      <c r="S54" s="174">
        <v>0.25</v>
      </c>
      <c r="T54" s="174">
        <v>0.25</v>
      </c>
      <c r="U54" s="174">
        <v>0.25</v>
      </c>
      <c r="V54" s="174">
        <v>0.25</v>
      </c>
      <c r="W54" s="174">
        <v>0.25</v>
      </c>
      <c r="X54" s="224" t="s">
        <v>923</v>
      </c>
      <c r="Y54" s="174"/>
      <c r="Z54" s="174"/>
      <c r="AA54" s="174"/>
      <c r="AB54" s="174"/>
      <c r="AC54" s="174"/>
      <c r="AD54" s="174"/>
      <c r="AE54" s="174">
        <f t="shared" si="2"/>
        <v>0.25</v>
      </c>
      <c r="AF54" s="173">
        <v>44300</v>
      </c>
      <c r="AG54" s="176"/>
      <c r="AH54" s="223"/>
      <c r="AI54" s="223"/>
      <c r="AJ54" s="174">
        <f t="shared" si="3"/>
        <v>0.25</v>
      </c>
      <c r="AK54" s="174">
        <f t="shared" si="4"/>
        <v>1</v>
      </c>
      <c r="AL54" s="174">
        <f t="shared" si="5"/>
        <v>0</v>
      </c>
      <c r="AM54" s="174">
        <f t="shared" si="6"/>
        <v>0</v>
      </c>
      <c r="AN54" s="174">
        <f t="shared" si="7"/>
        <v>0</v>
      </c>
      <c r="AO54" s="172" t="s">
        <v>742</v>
      </c>
      <c r="AP54" s="172"/>
      <c r="AQ54" s="172"/>
      <c r="AR54" s="172"/>
      <c r="AS54" s="172" t="s">
        <v>924</v>
      </c>
      <c r="AT54" s="172"/>
      <c r="AU54" s="172"/>
      <c r="AV54" s="172"/>
      <c r="AW54" s="172" t="s">
        <v>742</v>
      </c>
      <c r="AX54" s="172"/>
      <c r="AY54" s="172"/>
      <c r="AZ54" s="172"/>
      <c r="BA54" s="172" t="s">
        <v>925</v>
      </c>
      <c r="BB54" s="172"/>
      <c r="BC54" s="172"/>
      <c r="BD54" s="172"/>
    </row>
    <row r="55" spans="1:56" ht="15" customHeight="1">
      <c r="A55" s="171">
        <v>9</v>
      </c>
      <c r="B55" s="172" t="s">
        <v>471</v>
      </c>
      <c r="C55" s="172" t="s">
        <v>769</v>
      </c>
      <c r="D55" s="172" t="s">
        <v>770</v>
      </c>
      <c r="E55" s="172" t="s">
        <v>771</v>
      </c>
      <c r="F55" s="172" t="s">
        <v>772</v>
      </c>
      <c r="G55" s="172" t="s">
        <v>773</v>
      </c>
      <c r="H55" s="172" t="s">
        <v>773</v>
      </c>
      <c r="I55" s="172" t="s">
        <v>774</v>
      </c>
      <c r="J55" s="173">
        <v>44197</v>
      </c>
      <c r="K55" s="173">
        <v>44561</v>
      </c>
      <c r="L55" s="172" t="s">
        <v>738</v>
      </c>
      <c r="M55" s="172" t="str">
        <f t="shared" si="12"/>
        <v>Caquetá</v>
      </c>
      <c r="N55" s="172" t="s">
        <v>55</v>
      </c>
      <c r="O55" s="172" t="s">
        <v>775</v>
      </c>
      <c r="P55" s="171" t="s">
        <v>740</v>
      </c>
      <c r="Q55" s="174">
        <v>0</v>
      </c>
      <c r="R55" s="174">
        <v>1</v>
      </c>
      <c r="S55" s="174">
        <v>0.25</v>
      </c>
      <c r="T55" s="174">
        <v>0.25</v>
      </c>
      <c r="U55" s="174">
        <v>0.25</v>
      </c>
      <c r="V55" s="174">
        <v>0.25</v>
      </c>
      <c r="W55" s="174">
        <v>0.25</v>
      </c>
      <c r="X55" s="224" t="s">
        <v>926</v>
      </c>
      <c r="Y55" s="174"/>
      <c r="Z55" s="174"/>
      <c r="AA55" s="174"/>
      <c r="AB55" s="174"/>
      <c r="AC55" s="174"/>
      <c r="AD55" s="174"/>
      <c r="AE55" s="174">
        <f t="shared" si="2"/>
        <v>0.25</v>
      </c>
      <c r="AF55" s="173">
        <v>44300</v>
      </c>
      <c r="AG55" s="176"/>
      <c r="AH55" s="223"/>
      <c r="AI55" s="223"/>
      <c r="AJ55" s="174">
        <f t="shared" si="3"/>
        <v>0.25</v>
      </c>
      <c r="AK55" s="174">
        <f t="shared" si="4"/>
        <v>1</v>
      </c>
      <c r="AL55" s="174">
        <f t="shared" si="5"/>
        <v>0</v>
      </c>
      <c r="AM55" s="174">
        <f t="shared" si="6"/>
        <v>0</v>
      </c>
      <c r="AN55" s="174">
        <f t="shared" si="7"/>
        <v>0</v>
      </c>
      <c r="AO55" s="172" t="s">
        <v>742</v>
      </c>
      <c r="AP55" s="172"/>
      <c r="AQ55" s="172"/>
      <c r="AR55" s="172"/>
      <c r="AS55" s="172" t="s">
        <v>927</v>
      </c>
      <c r="AT55" s="172"/>
      <c r="AU55" s="172"/>
      <c r="AV55" s="172"/>
      <c r="AW55" s="172" t="s">
        <v>742</v>
      </c>
      <c r="AX55" s="172"/>
      <c r="AY55" s="172"/>
      <c r="AZ55" s="172"/>
      <c r="BA55" s="172" t="s">
        <v>928</v>
      </c>
      <c r="BB55" s="172"/>
      <c r="BC55" s="172"/>
      <c r="BD55" s="172"/>
    </row>
    <row r="56" spans="1:56" ht="15" customHeight="1">
      <c r="A56" s="171">
        <v>10</v>
      </c>
      <c r="B56" s="172" t="s">
        <v>471</v>
      </c>
      <c r="C56" s="172" t="s">
        <v>769</v>
      </c>
      <c r="D56" s="172" t="s">
        <v>770</v>
      </c>
      <c r="E56" s="172" t="s">
        <v>771</v>
      </c>
      <c r="F56" s="172" t="s">
        <v>772</v>
      </c>
      <c r="G56" s="172" t="s">
        <v>773</v>
      </c>
      <c r="H56" s="172" t="s">
        <v>773</v>
      </c>
      <c r="I56" s="172" t="s">
        <v>778</v>
      </c>
      <c r="J56" s="173">
        <v>44197</v>
      </c>
      <c r="K56" s="173">
        <v>44561</v>
      </c>
      <c r="L56" s="172" t="s">
        <v>738</v>
      </c>
      <c r="M56" s="172" t="str">
        <f t="shared" si="12"/>
        <v>Caquetá</v>
      </c>
      <c r="N56" s="172" t="s">
        <v>55</v>
      </c>
      <c r="O56" s="172" t="s">
        <v>779</v>
      </c>
      <c r="P56" s="171" t="s">
        <v>740</v>
      </c>
      <c r="Q56" s="174">
        <v>0</v>
      </c>
      <c r="R56" s="174">
        <v>1</v>
      </c>
      <c r="S56" s="174">
        <v>0.25</v>
      </c>
      <c r="T56" s="174">
        <v>0.25</v>
      </c>
      <c r="U56" s="174">
        <v>0.25</v>
      </c>
      <c r="V56" s="174">
        <v>0.25</v>
      </c>
      <c r="W56" s="174">
        <v>0.25</v>
      </c>
      <c r="X56" s="224" t="s">
        <v>929</v>
      </c>
      <c r="Y56" s="174"/>
      <c r="Z56" s="174"/>
      <c r="AA56" s="174"/>
      <c r="AB56" s="174"/>
      <c r="AC56" s="174"/>
      <c r="AD56" s="174"/>
      <c r="AE56" s="174">
        <f t="shared" si="2"/>
        <v>0.25</v>
      </c>
      <c r="AF56" s="173">
        <v>44300</v>
      </c>
      <c r="AG56" s="176"/>
      <c r="AH56" s="223"/>
      <c r="AI56" s="223"/>
      <c r="AJ56" s="174">
        <f t="shared" si="3"/>
        <v>0.25</v>
      </c>
      <c r="AK56" s="174">
        <f t="shared" si="4"/>
        <v>1</v>
      </c>
      <c r="AL56" s="174">
        <f t="shared" si="5"/>
        <v>0</v>
      </c>
      <c r="AM56" s="174">
        <f t="shared" si="6"/>
        <v>0</v>
      </c>
      <c r="AN56" s="174">
        <f t="shared" si="7"/>
        <v>0</v>
      </c>
      <c r="AO56" s="172" t="s">
        <v>742</v>
      </c>
      <c r="AP56" s="172"/>
      <c r="AQ56" s="172"/>
      <c r="AR56" s="172"/>
      <c r="AS56" s="172" t="s">
        <v>930</v>
      </c>
      <c r="AT56" s="172"/>
      <c r="AU56" s="172"/>
      <c r="AV56" s="172"/>
      <c r="AW56" s="172" t="s">
        <v>742</v>
      </c>
      <c r="AX56" s="172"/>
      <c r="AY56" s="172"/>
      <c r="AZ56" s="172"/>
      <c r="BA56" s="172" t="s">
        <v>931</v>
      </c>
      <c r="BB56" s="172"/>
      <c r="BC56" s="172"/>
      <c r="BD56" s="172"/>
    </row>
    <row r="57" spans="1:56" ht="15" customHeight="1">
      <c r="A57" s="171">
        <v>11</v>
      </c>
      <c r="B57" s="172" t="s">
        <v>471</v>
      </c>
      <c r="C57" s="172" t="s">
        <v>782</v>
      </c>
      <c r="D57" s="172" t="s">
        <v>732</v>
      </c>
      <c r="E57" s="172" t="s">
        <v>783</v>
      </c>
      <c r="F57" s="172" t="s">
        <v>784</v>
      </c>
      <c r="G57" s="172" t="s">
        <v>785</v>
      </c>
      <c r="H57" s="172" t="s">
        <v>786</v>
      </c>
      <c r="I57" s="172" t="s">
        <v>787</v>
      </c>
      <c r="J57" s="173">
        <v>44197</v>
      </c>
      <c r="K57" s="173">
        <v>44561</v>
      </c>
      <c r="L57" s="172" t="s">
        <v>738</v>
      </c>
      <c r="M57" s="172" t="str">
        <f t="shared" si="12"/>
        <v>Caquetá</v>
      </c>
      <c r="N57" s="172" t="s">
        <v>55</v>
      </c>
      <c r="O57" s="172" t="s">
        <v>788</v>
      </c>
      <c r="P57" s="171" t="s">
        <v>789</v>
      </c>
      <c r="Q57" s="174">
        <v>0</v>
      </c>
      <c r="R57" s="174">
        <v>1</v>
      </c>
      <c r="S57" s="174">
        <v>0.25</v>
      </c>
      <c r="T57" s="174">
        <v>0.25</v>
      </c>
      <c r="U57" s="174">
        <v>0.25</v>
      </c>
      <c r="V57" s="174">
        <v>0.25</v>
      </c>
      <c r="W57" s="174">
        <v>0.25</v>
      </c>
      <c r="X57" s="224" t="s">
        <v>932</v>
      </c>
      <c r="Y57" s="174"/>
      <c r="Z57" s="174"/>
      <c r="AA57" s="174"/>
      <c r="AB57" s="174"/>
      <c r="AC57" s="174"/>
      <c r="AD57" s="174"/>
      <c r="AE57" s="174">
        <f t="shared" si="2"/>
        <v>0.25</v>
      </c>
      <c r="AF57" s="173">
        <v>44300</v>
      </c>
      <c r="AG57" s="176"/>
      <c r="AH57" s="223"/>
      <c r="AI57" s="223"/>
      <c r="AJ57" s="174">
        <f t="shared" si="3"/>
        <v>0.25</v>
      </c>
      <c r="AK57" s="174">
        <f t="shared" si="4"/>
        <v>1</v>
      </c>
      <c r="AL57" s="174">
        <f t="shared" si="5"/>
        <v>0</v>
      </c>
      <c r="AM57" s="174">
        <f t="shared" si="6"/>
        <v>0</v>
      </c>
      <c r="AN57" s="174">
        <f t="shared" si="7"/>
        <v>0</v>
      </c>
      <c r="AO57" s="172" t="s">
        <v>742</v>
      </c>
      <c r="AP57" s="172"/>
      <c r="AQ57" s="172"/>
      <c r="AR57" s="172"/>
      <c r="AS57" s="172" t="s">
        <v>933</v>
      </c>
      <c r="AT57" s="172"/>
      <c r="AU57" s="172"/>
      <c r="AV57" s="172"/>
      <c r="AW57" s="172"/>
      <c r="AX57" s="172"/>
      <c r="AY57" s="172"/>
      <c r="AZ57" s="172"/>
      <c r="BA57" s="172"/>
      <c r="BB57" s="172"/>
      <c r="BC57" s="172"/>
      <c r="BD57" s="172"/>
    </row>
    <row r="58" spans="1:56" ht="15" customHeight="1">
      <c r="A58" s="171">
        <v>12</v>
      </c>
      <c r="B58" s="172" t="s">
        <v>471</v>
      </c>
      <c r="C58" s="172" t="s">
        <v>782</v>
      </c>
      <c r="D58" s="172" t="s">
        <v>732</v>
      </c>
      <c r="E58" s="172" t="s">
        <v>783</v>
      </c>
      <c r="F58" s="172" t="s">
        <v>784</v>
      </c>
      <c r="G58" s="172" t="s">
        <v>785</v>
      </c>
      <c r="H58" s="172" t="s">
        <v>786</v>
      </c>
      <c r="I58" s="172" t="s">
        <v>794</v>
      </c>
      <c r="J58" s="173">
        <v>44197</v>
      </c>
      <c r="K58" s="173">
        <v>44561</v>
      </c>
      <c r="L58" s="172" t="s">
        <v>738</v>
      </c>
      <c r="M58" s="172" t="str">
        <f t="shared" si="12"/>
        <v>Caquetá</v>
      </c>
      <c r="N58" s="172" t="s">
        <v>29</v>
      </c>
      <c r="O58" s="172" t="s">
        <v>795</v>
      </c>
      <c r="P58" s="171" t="s">
        <v>789</v>
      </c>
      <c r="Q58" s="174">
        <v>0</v>
      </c>
      <c r="R58" s="177">
        <v>1</v>
      </c>
      <c r="S58" s="177">
        <v>0</v>
      </c>
      <c r="T58" s="177">
        <v>0</v>
      </c>
      <c r="U58" s="177">
        <v>0</v>
      </c>
      <c r="V58" s="177">
        <v>1</v>
      </c>
      <c r="W58" s="177">
        <v>22555302</v>
      </c>
      <c r="X58" s="222" t="s">
        <v>934</v>
      </c>
      <c r="Y58" s="177"/>
      <c r="Z58" s="177"/>
      <c r="AA58" s="177"/>
      <c r="AB58" s="177"/>
      <c r="AC58" s="177"/>
      <c r="AD58" s="177"/>
      <c r="AE58" s="177">
        <f t="shared" si="2"/>
        <v>22555302</v>
      </c>
      <c r="AF58" s="173">
        <v>44300</v>
      </c>
      <c r="AG58" s="223"/>
      <c r="AH58" s="223"/>
      <c r="AI58" s="223"/>
      <c r="AJ58" s="174">
        <f t="shared" si="3"/>
        <v>1</v>
      </c>
      <c r="AK58" s="174" t="str">
        <f t="shared" si="4"/>
        <v/>
      </c>
      <c r="AL58" s="174" t="str">
        <f t="shared" si="5"/>
        <v/>
      </c>
      <c r="AM58" s="174" t="str">
        <f t="shared" si="6"/>
        <v/>
      </c>
      <c r="AN58" s="174">
        <f t="shared" si="7"/>
        <v>0</v>
      </c>
      <c r="AO58" s="172" t="s">
        <v>742</v>
      </c>
      <c r="AP58" s="172"/>
      <c r="AQ58" s="172"/>
      <c r="AR58" s="172"/>
      <c r="AS58" s="172" t="s">
        <v>935</v>
      </c>
      <c r="AT58" s="172"/>
      <c r="AU58" s="172"/>
      <c r="AV58" s="172"/>
      <c r="AW58" s="172" t="s">
        <v>742</v>
      </c>
      <c r="AX58" s="172"/>
      <c r="AY58" s="172"/>
      <c r="AZ58" s="172"/>
      <c r="BA58" s="172" t="s">
        <v>936</v>
      </c>
      <c r="BB58" s="172"/>
      <c r="BC58" s="172"/>
      <c r="BD58" s="172"/>
    </row>
    <row r="59" spans="1:56" ht="15" customHeight="1">
      <c r="A59" s="171">
        <v>13</v>
      </c>
      <c r="B59" s="172" t="s">
        <v>471</v>
      </c>
      <c r="C59" s="172" t="s">
        <v>782</v>
      </c>
      <c r="D59" s="172" t="s">
        <v>732</v>
      </c>
      <c r="E59" s="172" t="s">
        <v>783</v>
      </c>
      <c r="F59" s="172" t="s">
        <v>784</v>
      </c>
      <c r="G59" s="172" t="s">
        <v>785</v>
      </c>
      <c r="H59" s="172" t="s">
        <v>786</v>
      </c>
      <c r="I59" s="172" t="s">
        <v>799</v>
      </c>
      <c r="J59" s="173">
        <v>44197</v>
      </c>
      <c r="K59" s="173">
        <v>44561</v>
      </c>
      <c r="L59" s="172" t="s">
        <v>738</v>
      </c>
      <c r="M59" s="172" t="str">
        <f t="shared" si="12"/>
        <v>Caquetá</v>
      </c>
      <c r="N59" s="172" t="s">
        <v>55</v>
      </c>
      <c r="O59" s="172" t="s">
        <v>800</v>
      </c>
      <c r="P59" s="171" t="s">
        <v>789</v>
      </c>
      <c r="Q59" s="174">
        <v>0</v>
      </c>
      <c r="R59" s="174">
        <v>1</v>
      </c>
      <c r="S59" s="174">
        <v>0.25</v>
      </c>
      <c r="T59" s="174">
        <v>0.25</v>
      </c>
      <c r="U59" s="174">
        <v>0.25</v>
      </c>
      <c r="V59" s="174">
        <v>0.25</v>
      </c>
      <c r="W59" s="174">
        <v>0</v>
      </c>
      <c r="X59" s="224" t="s">
        <v>937</v>
      </c>
      <c r="Y59" s="174"/>
      <c r="Z59" s="174"/>
      <c r="AA59" s="174"/>
      <c r="AB59" s="174"/>
      <c r="AC59" s="174"/>
      <c r="AD59" s="174"/>
      <c r="AE59" s="174">
        <f t="shared" si="2"/>
        <v>0</v>
      </c>
      <c r="AF59" s="173">
        <v>44300</v>
      </c>
      <c r="AG59" s="176"/>
      <c r="AH59" s="223"/>
      <c r="AI59" s="223"/>
      <c r="AJ59" s="174">
        <f t="shared" si="3"/>
        <v>0</v>
      </c>
      <c r="AK59" s="174">
        <f t="shared" si="4"/>
        <v>0</v>
      </c>
      <c r="AL59" s="174">
        <f t="shared" si="5"/>
        <v>0</v>
      </c>
      <c r="AM59" s="174">
        <f t="shared" si="6"/>
        <v>0</v>
      </c>
      <c r="AN59" s="174">
        <f t="shared" si="7"/>
        <v>0</v>
      </c>
      <c r="AO59" s="172" t="s">
        <v>807</v>
      </c>
      <c r="AP59" s="172"/>
      <c r="AQ59" s="172"/>
      <c r="AR59" s="172"/>
      <c r="AS59" s="172" t="s">
        <v>938</v>
      </c>
      <c r="AT59" s="172"/>
      <c r="AU59" s="172"/>
      <c r="AV59" s="172"/>
      <c r="AW59" s="172" t="s">
        <v>807</v>
      </c>
      <c r="AX59" s="172"/>
      <c r="AY59" s="172"/>
      <c r="AZ59" s="172"/>
      <c r="BA59" s="172" t="s">
        <v>939</v>
      </c>
      <c r="BB59" s="172"/>
      <c r="BC59" s="172"/>
      <c r="BD59" s="172"/>
    </row>
    <row r="60" spans="1:56" ht="15" customHeight="1">
      <c r="A60" s="171">
        <v>1</v>
      </c>
      <c r="B60" s="172" t="s">
        <v>472</v>
      </c>
      <c r="C60" s="172" t="s">
        <v>803</v>
      </c>
      <c r="D60" s="172" t="s">
        <v>732</v>
      </c>
      <c r="E60" s="172" t="s">
        <v>733</v>
      </c>
      <c r="F60" s="172" t="s">
        <v>734</v>
      </c>
      <c r="G60" s="172" t="s">
        <v>735</v>
      </c>
      <c r="H60" s="172" t="s">
        <v>736</v>
      </c>
      <c r="I60" s="172" t="s">
        <v>804</v>
      </c>
      <c r="J60" s="173">
        <v>44197</v>
      </c>
      <c r="K60" s="173">
        <v>44561</v>
      </c>
      <c r="L60" s="172" t="s">
        <v>738</v>
      </c>
      <c r="M60" s="172" t="str">
        <f>B60</f>
        <v>Casanare</v>
      </c>
      <c r="N60" s="172" t="s">
        <v>29</v>
      </c>
      <c r="O60" s="172" t="s">
        <v>805</v>
      </c>
      <c r="P60" s="171" t="s">
        <v>740</v>
      </c>
      <c r="Q60" s="174">
        <v>0</v>
      </c>
      <c r="R60" s="177">
        <v>258</v>
      </c>
      <c r="S60" s="177">
        <v>0</v>
      </c>
      <c r="T60" s="177">
        <v>0</v>
      </c>
      <c r="U60" s="177">
        <v>0</v>
      </c>
      <c r="V60" s="177">
        <v>258</v>
      </c>
      <c r="W60" s="177">
        <v>0</v>
      </c>
      <c r="X60" s="222" t="s">
        <v>940</v>
      </c>
      <c r="Y60" s="177"/>
      <c r="Z60" s="177"/>
      <c r="AA60" s="177"/>
      <c r="AB60" s="177"/>
      <c r="AC60" s="177"/>
      <c r="AD60" s="177"/>
      <c r="AE60" s="177">
        <f t="shared" si="2"/>
        <v>0</v>
      </c>
      <c r="AF60" s="173">
        <v>44300</v>
      </c>
      <c r="AG60" s="223"/>
      <c r="AH60" s="223"/>
      <c r="AI60" s="223"/>
      <c r="AJ60" s="174">
        <f t="shared" si="3"/>
        <v>0</v>
      </c>
      <c r="AK60" s="174" t="str">
        <f t="shared" si="4"/>
        <v/>
      </c>
      <c r="AL60" s="174" t="str">
        <f t="shared" si="5"/>
        <v/>
      </c>
      <c r="AM60" s="174" t="str">
        <f t="shared" si="6"/>
        <v/>
      </c>
      <c r="AN60" s="174">
        <f t="shared" si="7"/>
        <v>0</v>
      </c>
      <c r="AO60" s="172" t="s">
        <v>807</v>
      </c>
      <c r="AP60" s="172"/>
      <c r="AQ60" s="172"/>
      <c r="AR60" s="172"/>
      <c r="AS60" s="172" t="s">
        <v>941</v>
      </c>
      <c r="AT60" s="172"/>
      <c r="AU60" s="172"/>
      <c r="AV60" s="172"/>
      <c r="AW60" s="172" t="s">
        <v>807</v>
      </c>
      <c r="AX60" s="172"/>
      <c r="AY60" s="172"/>
      <c r="AZ60" s="172"/>
      <c r="BA60" s="172" t="s">
        <v>807</v>
      </c>
      <c r="BB60" s="172"/>
      <c r="BC60" s="172"/>
      <c r="BD60" s="172"/>
    </row>
    <row r="61" spans="1:56" ht="15" customHeight="1">
      <c r="A61" s="171">
        <v>2</v>
      </c>
      <c r="B61" s="172" t="s">
        <v>472</v>
      </c>
      <c r="C61" s="172" t="s">
        <v>803</v>
      </c>
      <c r="D61" s="172" t="s">
        <v>732</v>
      </c>
      <c r="E61" s="172" t="s">
        <v>733</v>
      </c>
      <c r="F61" s="172" t="s">
        <v>734</v>
      </c>
      <c r="G61" s="172" t="s">
        <v>735</v>
      </c>
      <c r="H61" s="172" t="s">
        <v>736</v>
      </c>
      <c r="I61" s="172" t="s">
        <v>809</v>
      </c>
      <c r="J61" s="173">
        <v>44197</v>
      </c>
      <c r="K61" s="173">
        <v>44561</v>
      </c>
      <c r="L61" s="172" t="s">
        <v>738</v>
      </c>
      <c r="M61" s="172" t="str">
        <f t="shared" ref="M61:M71" si="13">B61</f>
        <v>Casanare</v>
      </c>
      <c r="N61" s="172" t="s">
        <v>29</v>
      </c>
      <c r="O61" s="172" t="s">
        <v>810</v>
      </c>
      <c r="P61" s="171" t="s">
        <v>740</v>
      </c>
      <c r="Q61" s="174">
        <v>0</v>
      </c>
      <c r="R61" s="177">
        <v>129197</v>
      </c>
      <c r="S61" s="177">
        <v>0</v>
      </c>
      <c r="T61" s="177">
        <v>0</v>
      </c>
      <c r="U61" s="177">
        <v>0</v>
      </c>
      <c r="V61" s="177">
        <v>129197</v>
      </c>
      <c r="W61" s="177">
        <v>0</v>
      </c>
      <c r="X61" s="222" t="s">
        <v>942</v>
      </c>
      <c r="Y61" s="177"/>
      <c r="Z61" s="177"/>
      <c r="AA61" s="177"/>
      <c r="AB61" s="177"/>
      <c r="AC61" s="177"/>
      <c r="AD61" s="177"/>
      <c r="AE61" s="177">
        <f t="shared" si="2"/>
        <v>0</v>
      </c>
      <c r="AF61" s="173">
        <v>44300</v>
      </c>
      <c r="AG61" s="223"/>
      <c r="AH61" s="223"/>
      <c r="AI61" s="223"/>
      <c r="AJ61" s="174">
        <f t="shared" si="3"/>
        <v>0</v>
      </c>
      <c r="AK61" s="174" t="str">
        <f t="shared" si="4"/>
        <v/>
      </c>
      <c r="AL61" s="174" t="str">
        <f t="shared" si="5"/>
        <v/>
      </c>
      <c r="AM61" s="174" t="str">
        <f t="shared" si="6"/>
        <v/>
      </c>
      <c r="AN61" s="174">
        <f t="shared" si="7"/>
        <v>0</v>
      </c>
      <c r="AO61" s="172" t="s">
        <v>807</v>
      </c>
      <c r="AP61" s="172"/>
      <c r="AQ61" s="172"/>
      <c r="AR61" s="172"/>
      <c r="AS61" s="172" t="s">
        <v>943</v>
      </c>
      <c r="AT61" s="172"/>
      <c r="AU61" s="172"/>
      <c r="AV61" s="172"/>
      <c r="AW61" s="172" t="s">
        <v>807</v>
      </c>
      <c r="AX61" s="172"/>
      <c r="AY61" s="172"/>
      <c r="AZ61" s="172"/>
      <c r="BA61" s="172" t="s">
        <v>807</v>
      </c>
      <c r="BB61" s="172"/>
      <c r="BC61" s="172"/>
      <c r="BD61" s="172"/>
    </row>
    <row r="62" spans="1:56" ht="15" customHeight="1">
      <c r="A62" s="171">
        <v>3</v>
      </c>
      <c r="B62" s="172" t="s">
        <v>472</v>
      </c>
      <c r="C62" s="172" t="s">
        <v>731</v>
      </c>
      <c r="D62" s="172" t="s">
        <v>732</v>
      </c>
      <c r="E62" s="172" t="s">
        <v>733</v>
      </c>
      <c r="F62" s="172" t="s">
        <v>734</v>
      </c>
      <c r="G62" s="172" t="s">
        <v>735</v>
      </c>
      <c r="H62" s="172" t="s">
        <v>736</v>
      </c>
      <c r="I62" s="172" t="s">
        <v>737</v>
      </c>
      <c r="J62" s="173">
        <v>44197</v>
      </c>
      <c r="K62" s="173">
        <v>44561</v>
      </c>
      <c r="L62" s="172" t="s">
        <v>738</v>
      </c>
      <c r="M62" s="172" t="str">
        <f t="shared" si="13"/>
        <v>Casanare</v>
      </c>
      <c r="N62" s="172" t="s">
        <v>29</v>
      </c>
      <c r="O62" s="172" t="s">
        <v>739</v>
      </c>
      <c r="P62" s="171" t="s">
        <v>740</v>
      </c>
      <c r="Q62" s="174">
        <v>0</v>
      </c>
      <c r="R62" s="177">
        <v>17725</v>
      </c>
      <c r="S62" s="177">
        <v>0</v>
      </c>
      <c r="T62" s="177">
        <v>0</v>
      </c>
      <c r="U62" s="177">
        <v>0</v>
      </c>
      <c r="V62" s="177">
        <v>17725</v>
      </c>
      <c r="W62" s="177">
        <v>35</v>
      </c>
      <c r="X62" s="222" t="s">
        <v>944</v>
      </c>
      <c r="Y62" s="177"/>
      <c r="Z62" s="177"/>
      <c r="AA62" s="177"/>
      <c r="AB62" s="177"/>
      <c r="AC62" s="177"/>
      <c r="AD62" s="177"/>
      <c r="AE62" s="177">
        <f t="shared" si="2"/>
        <v>35</v>
      </c>
      <c r="AF62" s="173">
        <v>44300</v>
      </c>
      <c r="AG62" s="176"/>
      <c r="AH62" s="223"/>
      <c r="AI62" s="223"/>
      <c r="AJ62" s="174">
        <f t="shared" si="3"/>
        <v>1.9746121297602257E-3</v>
      </c>
      <c r="AK62" s="174" t="str">
        <f t="shared" si="4"/>
        <v/>
      </c>
      <c r="AL62" s="174" t="str">
        <f t="shared" si="5"/>
        <v/>
      </c>
      <c r="AM62" s="174" t="str">
        <f t="shared" si="6"/>
        <v/>
      </c>
      <c r="AN62" s="174">
        <f t="shared" si="7"/>
        <v>0</v>
      </c>
      <c r="AO62" s="172" t="s">
        <v>742</v>
      </c>
      <c r="AP62" s="172"/>
      <c r="AQ62" s="172"/>
      <c r="AR62" s="172"/>
      <c r="AS62" s="172" t="s">
        <v>945</v>
      </c>
      <c r="AT62" s="172"/>
      <c r="AU62" s="172"/>
      <c r="AV62" s="172"/>
      <c r="AW62" s="172" t="s">
        <v>742</v>
      </c>
      <c r="AX62" s="172"/>
      <c r="AY62" s="172"/>
      <c r="AZ62" s="172"/>
      <c r="BA62" s="172" t="s">
        <v>946</v>
      </c>
      <c r="BB62" s="172"/>
      <c r="BC62" s="172"/>
      <c r="BD62" s="172"/>
    </row>
    <row r="63" spans="1:56" ht="15" customHeight="1">
      <c r="A63" s="171">
        <v>5</v>
      </c>
      <c r="B63" s="172" t="s">
        <v>472</v>
      </c>
      <c r="C63" s="172" t="s">
        <v>731</v>
      </c>
      <c r="D63" s="172" t="s">
        <v>732</v>
      </c>
      <c r="E63" s="172" t="s">
        <v>733</v>
      </c>
      <c r="F63" s="172" t="s">
        <v>734</v>
      </c>
      <c r="G63" s="172" t="s">
        <v>735</v>
      </c>
      <c r="H63" s="172" t="s">
        <v>736</v>
      </c>
      <c r="I63" s="172" t="s">
        <v>745</v>
      </c>
      <c r="J63" s="173">
        <v>44197</v>
      </c>
      <c r="K63" s="173">
        <v>44561</v>
      </c>
      <c r="L63" s="172" t="s">
        <v>738</v>
      </c>
      <c r="M63" s="172" t="str">
        <f t="shared" si="13"/>
        <v>Casanare</v>
      </c>
      <c r="N63" s="172" t="s">
        <v>29</v>
      </c>
      <c r="O63" s="172" t="s">
        <v>746</v>
      </c>
      <c r="P63" s="171" t="s">
        <v>740</v>
      </c>
      <c r="Q63" s="174">
        <v>0</v>
      </c>
      <c r="R63" s="177">
        <v>16539</v>
      </c>
      <c r="S63" s="177">
        <v>0</v>
      </c>
      <c r="T63" s="177">
        <v>0</v>
      </c>
      <c r="U63" s="177">
        <v>0</v>
      </c>
      <c r="V63" s="177">
        <v>16539</v>
      </c>
      <c r="W63" s="177">
        <v>0</v>
      </c>
      <c r="X63" s="222" t="s">
        <v>947</v>
      </c>
      <c r="Y63" s="177"/>
      <c r="Z63" s="177"/>
      <c r="AA63" s="177"/>
      <c r="AB63" s="177"/>
      <c r="AC63" s="177"/>
      <c r="AD63" s="177"/>
      <c r="AE63" s="177">
        <f t="shared" si="2"/>
        <v>0</v>
      </c>
      <c r="AF63" s="173">
        <v>44300</v>
      </c>
      <c r="AG63" s="176"/>
      <c r="AH63" s="223"/>
      <c r="AI63" s="223"/>
      <c r="AJ63" s="174">
        <f t="shared" si="3"/>
        <v>0</v>
      </c>
      <c r="AK63" s="174" t="str">
        <f t="shared" si="4"/>
        <v/>
      </c>
      <c r="AL63" s="174" t="str">
        <f t="shared" si="5"/>
        <v/>
      </c>
      <c r="AM63" s="174" t="str">
        <f t="shared" si="6"/>
        <v/>
      </c>
      <c r="AN63" s="174">
        <f t="shared" si="7"/>
        <v>0</v>
      </c>
      <c r="AO63" s="172" t="s">
        <v>791</v>
      </c>
      <c r="AP63" s="172"/>
      <c r="AQ63" s="172"/>
      <c r="AR63" s="172"/>
      <c r="AS63" s="172" t="s">
        <v>948</v>
      </c>
      <c r="AT63" s="172"/>
      <c r="AU63" s="172"/>
      <c r="AV63" s="172"/>
      <c r="AW63" s="172" t="s">
        <v>791</v>
      </c>
      <c r="AX63" s="172"/>
      <c r="AY63" s="172"/>
      <c r="AZ63" s="172"/>
      <c r="BA63" s="172" t="s">
        <v>949</v>
      </c>
      <c r="BB63" s="172"/>
      <c r="BC63" s="172"/>
      <c r="BD63" s="172"/>
    </row>
    <row r="64" spans="1:56" ht="15" customHeight="1">
      <c r="A64" s="171">
        <v>7</v>
      </c>
      <c r="B64" s="172" t="s">
        <v>472</v>
      </c>
      <c r="C64" s="172" t="s">
        <v>750</v>
      </c>
      <c r="D64" s="172" t="s">
        <v>732</v>
      </c>
      <c r="E64" s="172" t="s">
        <v>733</v>
      </c>
      <c r="F64" s="172" t="s">
        <v>751</v>
      </c>
      <c r="G64" s="172" t="s">
        <v>735</v>
      </c>
      <c r="H64" s="172" t="s">
        <v>736</v>
      </c>
      <c r="I64" s="172" t="s">
        <v>752</v>
      </c>
      <c r="J64" s="173">
        <v>44197</v>
      </c>
      <c r="K64" s="173">
        <v>44561</v>
      </c>
      <c r="L64" s="172" t="s">
        <v>738</v>
      </c>
      <c r="M64" s="172" t="str">
        <f t="shared" si="13"/>
        <v>Casanare</v>
      </c>
      <c r="N64" s="172" t="s">
        <v>55</v>
      </c>
      <c r="O64" s="172" t="s">
        <v>753</v>
      </c>
      <c r="P64" s="171" t="s">
        <v>740</v>
      </c>
      <c r="Q64" s="174">
        <v>0</v>
      </c>
      <c r="R64" s="174">
        <v>1</v>
      </c>
      <c r="S64" s="174">
        <v>0.25</v>
      </c>
      <c r="T64" s="174">
        <v>0.25</v>
      </c>
      <c r="U64" s="174">
        <v>0.25</v>
      </c>
      <c r="V64" s="174">
        <v>0.25</v>
      </c>
      <c r="W64" s="174">
        <v>0.25</v>
      </c>
      <c r="X64" s="224" t="s">
        <v>950</v>
      </c>
      <c r="Y64" s="174"/>
      <c r="Z64" s="174"/>
      <c r="AA64" s="174"/>
      <c r="AB64" s="174"/>
      <c r="AC64" s="174"/>
      <c r="AD64" s="174"/>
      <c r="AE64" s="174">
        <f t="shared" si="2"/>
        <v>0.25</v>
      </c>
      <c r="AF64" s="173">
        <v>44300</v>
      </c>
      <c r="AG64" s="176"/>
      <c r="AH64" s="223"/>
      <c r="AI64" s="223"/>
      <c r="AJ64" s="174">
        <f t="shared" si="3"/>
        <v>0.25</v>
      </c>
      <c r="AK64" s="174">
        <f t="shared" si="4"/>
        <v>1</v>
      </c>
      <c r="AL64" s="174">
        <f t="shared" si="5"/>
        <v>0</v>
      </c>
      <c r="AM64" s="174">
        <f t="shared" si="6"/>
        <v>0</v>
      </c>
      <c r="AN64" s="174">
        <f t="shared" si="7"/>
        <v>0</v>
      </c>
      <c r="AO64" s="172" t="s">
        <v>807</v>
      </c>
      <c r="AP64" s="172"/>
      <c r="AQ64" s="172"/>
      <c r="AR64" s="172"/>
      <c r="AS64" s="172" t="s">
        <v>951</v>
      </c>
      <c r="AT64" s="172"/>
      <c r="AU64" s="172"/>
      <c r="AV64" s="172"/>
      <c r="AW64" s="172" t="s">
        <v>807</v>
      </c>
      <c r="AX64" s="172"/>
      <c r="AY64" s="172"/>
      <c r="AZ64" s="172"/>
      <c r="BA64" s="172" t="s">
        <v>807</v>
      </c>
      <c r="BB64" s="172"/>
      <c r="BC64" s="172"/>
      <c r="BD64" s="172"/>
    </row>
    <row r="65" spans="1:56" ht="15" customHeight="1">
      <c r="A65" s="171">
        <v>8</v>
      </c>
      <c r="B65" s="172" t="s">
        <v>472</v>
      </c>
      <c r="C65" s="172" t="s">
        <v>756</v>
      </c>
      <c r="D65" s="172" t="s">
        <v>732</v>
      </c>
      <c r="E65" s="172" t="s">
        <v>733</v>
      </c>
      <c r="F65" s="172" t="s">
        <v>751</v>
      </c>
      <c r="G65" s="172" t="s">
        <v>735</v>
      </c>
      <c r="H65" s="172" t="s">
        <v>736</v>
      </c>
      <c r="I65" s="172" t="s">
        <v>757</v>
      </c>
      <c r="J65" s="173">
        <v>44197</v>
      </c>
      <c r="K65" s="173">
        <v>44561</v>
      </c>
      <c r="L65" s="172" t="s">
        <v>738</v>
      </c>
      <c r="M65" s="172" t="str">
        <f t="shared" si="13"/>
        <v>Casanare</v>
      </c>
      <c r="N65" s="172" t="s">
        <v>55</v>
      </c>
      <c r="O65" s="172" t="s">
        <v>753</v>
      </c>
      <c r="P65" s="171" t="s">
        <v>740</v>
      </c>
      <c r="Q65" s="174">
        <v>0</v>
      </c>
      <c r="R65" s="174">
        <v>1</v>
      </c>
      <c r="S65" s="174">
        <v>0.25</v>
      </c>
      <c r="T65" s="174">
        <v>0.25</v>
      </c>
      <c r="U65" s="174">
        <v>0.25</v>
      </c>
      <c r="V65" s="174">
        <v>0.25</v>
      </c>
      <c r="W65" s="174">
        <v>0.25</v>
      </c>
      <c r="X65" s="224" t="s">
        <v>952</v>
      </c>
      <c r="Y65" s="174"/>
      <c r="Z65" s="174"/>
      <c r="AA65" s="174"/>
      <c r="AB65" s="174"/>
      <c r="AC65" s="174"/>
      <c r="AD65" s="174"/>
      <c r="AE65" s="174">
        <f t="shared" si="2"/>
        <v>0.25</v>
      </c>
      <c r="AF65" s="173">
        <v>44300</v>
      </c>
      <c r="AG65" s="176"/>
      <c r="AH65" s="223"/>
      <c r="AI65" s="223"/>
      <c r="AJ65" s="174">
        <f t="shared" si="3"/>
        <v>0.25</v>
      </c>
      <c r="AK65" s="174">
        <f t="shared" si="4"/>
        <v>1</v>
      </c>
      <c r="AL65" s="174">
        <f t="shared" si="5"/>
        <v>0</v>
      </c>
      <c r="AM65" s="174">
        <f t="shared" si="6"/>
        <v>0</v>
      </c>
      <c r="AN65" s="174">
        <f t="shared" si="7"/>
        <v>0</v>
      </c>
      <c r="AO65" s="172" t="s">
        <v>742</v>
      </c>
      <c r="AP65" s="172"/>
      <c r="AQ65" s="172"/>
      <c r="AR65" s="172"/>
      <c r="AS65" s="172" t="s">
        <v>953</v>
      </c>
      <c r="AT65" s="172"/>
      <c r="AU65" s="172"/>
      <c r="AV65" s="172"/>
      <c r="AW65" s="172" t="s">
        <v>742</v>
      </c>
      <c r="AX65" s="172"/>
      <c r="AY65" s="172"/>
      <c r="AZ65" s="172"/>
      <c r="BA65" s="172" t="s">
        <v>954</v>
      </c>
      <c r="BB65" s="172"/>
      <c r="BC65" s="172"/>
      <c r="BD65" s="172"/>
    </row>
    <row r="66" spans="1:56" ht="15" customHeight="1">
      <c r="A66" s="171">
        <v>9</v>
      </c>
      <c r="B66" s="172" t="s">
        <v>472</v>
      </c>
      <c r="C66" s="172" t="s">
        <v>761</v>
      </c>
      <c r="D66" s="172" t="s">
        <v>762</v>
      </c>
      <c r="E66" s="172" t="s">
        <v>763</v>
      </c>
      <c r="F66" s="172" t="s">
        <v>764</v>
      </c>
      <c r="G66" s="172" t="s">
        <v>735</v>
      </c>
      <c r="H66" s="172" t="s">
        <v>765</v>
      </c>
      <c r="I66" s="172" t="s">
        <v>766</v>
      </c>
      <c r="J66" s="173">
        <v>44197</v>
      </c>
      <c r="K66" s="173">
        <v>44561</v>
      </c>
      <c r="L66" s="172" t="s">
        <v>738</v>
      </c>
      <c r="M66" s="172" t="str">
        <f t="shared" si="13"/>
        <v>Casanare</v>
      </c>
      <c r="N66" s="172" t="s">
        <v>55</v>
      </c>
      <c r="O66" s="172" t="s">
        <v>753</v>
      </c>
      <c r="P66" s="171" t="s">
        <v>740</v>
      </c>
      <c r="Q66" s="174">
        <v>0</v>
      </c>
      <c r="R66" s="174">
        <v>1</v>
      </c>
      <c r="S66" s="174">
        <v>0.25</v>
      </c>
      <c r="T66" s="174">
        <v>0.25</v>
      </c>
      <c r="U66" s="174">
        <v>0.25</v>
      </c>
      <c r="V66" s="174">
        <v>0.25</v>
      </c>
      <c r="W66" s="174">
        <v>0.17</v>
      </c>
      <c r="X66" s="224" t="s">
        <v>955</v>
      </c>
      <c r="Y66" s="174"/>
      <c r="Z66" s="174"/>
      <c r="AA66" s="174"/>
      <c r="AB66" s="174"/>
      <c r="AC66" s="174"/>
      <c r="AD66" s="174"/>
      <c r="AE66" s="174">
        <f t="shared" si="2"/>
        <v>0.17</v>
      </c>
      <c r="AF66" s="173">
        <v>44300</v>
      </c>
      <c r="AG66" s="176"/>
      <c r="AH66" s="223"/>
      <c r="AI66" s="223"/>
      <c r="AJ66" s="174">
        <f t="shared" si="3"/>
        <v>0.17</v>
      </c>
      <c r="AK66" s="174">
        <f t="shared" si="4"/>
        <v>0.68</v>
      </c>
      <c r="AL66" s="174">
        <f t="shared" si="5"/>
        <v>0</v>
      </c>
      <c r="AM66" s="174">
        <f t="shared" si="6"/>
        <v>0</v>
      </c>
      <c r="AN66" s="174">
        <f t="shared" si="7"/>
        <v>0</v>
      </c>
      <c r="AO66" s="172" t="s">
        <v>742</v>
      </c>
      <c r="AP66" s="172"/>
      <c r="AQ66" s="172"/>
      <c r="AR66" s="172"/>
      <c r="AS66" s="172" t="s">
        <v>956</v>
      </c>
      <c r="AT66" s="172"/>
      <c r="AU66" s="172"/>
      <c r="AV66" s="172"/>
      <c r="AW66" s="172" t="s">
        <v>742</v>
      </c>
      <c r="AX66" s="172"/>
      <c r="AY66" s="172"/>
      <c r="AZ66" s="172"/>
      <c r="BA66" s="172" t="s">
        <v>957</v>
      </c>
      <c r="BB66" s="172"/>
      <c r="BC66" s="172"/>
      <c r="BD66" s="172"/>
    </row>
    <row r="67" spans="1:56" ht="15" customHeight="1">
      <c r="A67" s="171">
        <v>10</v>
      </c>
      <c r="B67" s="172" t="s">
        <v>472</v>
      </c>
      <c r="C67" s="172" t="s">
        <v>769</v>
      </c>
      <c r="D67" s="172" t="s">
        <v>770</v>
      </c>
      <c r="E67" s="172" t="s">
        <v>771</v>
      </c>
      <c r="F67" s="172" t="s">
        <v>772</v>
      </c>
      <c r="G67" s="172" t="s">
        <v>773</v>
      </c>
      <c r="H67" s="172" t="s">
        <v>773</v>
      </c>
      <c r="I67" s="172" t="s">
        <v>774</v>
      </c>
      <c r="J67" s="173">
        <v>44197</v>
      </c>
      <c r="K67" s="173">
        <v>44561</v>
      </c>
      <c r="L67" s="172" t="s">
        <v>738</v>
      </c>
      <c r="M67" s="172" t="str">
        <f t="shared" si="13"/>
        <v>Casanare</v>
      </c>
      <c r="N67" s="172" t="s">
        <v>55</v>
      </c>
      <c r="O67" s="172" t="s">
        <v>775</v>
      </c>
      <c r="P67" s="171" t="s">
        <v>740</v>
      </c>
      <c r="Q67" s="174">
        <v>0</v>
      </c>
      <c r="R67" s="174">
        <v>1</v>
      </c>
      <c r="S67" s="174">
        <v>0.25</v>
      </c>
      <c r="T67" s="174">
        <v>0.25</v>
      </c>
      <c r="U67" s="174">
        <v>0.25</v>
      </c>
      <c r="V67" s="174">
        <v>0.25</v>
      </c>
      <c r="W67" s="174">
        <v>0.25</v>
      </c>
      <c r="X67" s="224" t="s">
        <v>958</v>
      </c>
      <c r="Y67" s="174"/>
      <c r="Z67" s="174"/>
      <c r="AA67" s="174"/>
      <c r="AB67" s="174"/>
      <c r="AC67" s="174"/>
      <c r="AD67" s="174"/>
      <c r="AE67" s="174">
        <f t="shared" ref="AE67:AE130" si="14">AC67+AA67+Y67+W67</f>
        <v>0.25</v>
      </c>
      <c r="AF67" s="173">
        <v>44299</v>
      </c>
      <c r="AG67" s="176"/>
      <c r="AH67" s="223"/>
      <c r="AI67" s="223"/>
      <c r="AJ67" s="174">
        <f t="shared" ref="AJ67:AJ130" si="15">IFERROR(IF((W67+Y67+AA67+AC67)/R67&gt;1,1,(W67+Y67+AA67+AC67)/R67),0)</f>
        <v>0.25</v>
      </c>
      <c r="AK67" s="174">
        <f t="shared" ref="AK67:AK130" si="16">IFERROR(IF(S67=0,"",IF((W67/S67)&gt;1,1,(W67/S67))),"")</f>
        <v>1</v>
      </c>
      <c r="AL67" s="174">
        <f t="shared" ref="AL67:AL130" si="17">IFERROR(IF(T67=0,"",IF((Y67/T67)&gt;1,1,(Y67/T67))),"")</f>
        <v>0</v>
      </c>
      <c r="AM67" s="174">
        <f t="shared" ref="AM67:AM130" si="18">IFERROR(IF(U67=0,"",IF((AA67/U67)&gt;1,1,(AA67/U67))),"")</f>
        <v>0</v>
      </c>
      <c r="AN67" s="174">
        <f t="shared" ref="AN67:AN130" si="19">IFERROR(IF(V67=0,"",IF((AC67/V67)&gt;1,1,(AC67/V67))),"")</f>
        <v>0</v>
      </c>
      <c r="AO67" s="172" t="s">
        <v>742</v>
      </c>
      <c r="AP67" s="172"/>
      <c r="AQ67" s="172"/>
      <c r="AR67" s="172"/>
      <c r="AS67" s="172" t="s">
        <v>959</v>
      </c>
      <c r="AT67" s="172"/>
      <c r="AU67" s="172"/>
      <c r="AV67" s="172"/>
      <c r="AW67" s="172" t="s">
        <v>742</v>
      </c>
      <c r="AX67" s="172"/>
      <c r="AY67" s="172"/>
      <c r="AZ67" s="172"/>
      <c r="BA67" s="172" t="s">
        <v>960</v>
      </c>
      <c r="BB67" s="172"/>
      <c r="BC67" s="172"/>
      <c r="BD67" s="172"/>
    </row>
    <row r="68" spans="1:56" ht="15" customHeight="1">
      <c r="A68" s="171">
        <v>11</v>
      </c>
      <c r="B68" s="172" t="s">
        <v>472</v>
      </c>
      <c r="C68" s="172" t="s">
        <v>769</v>
      </c>
      <c r="D68" s="172" t="s">
        <v>770</v>
      </c>
      <c r="E68" s="172" t="s">
        <v>771</v>
      </c>
      <c r="F68" s="172" t="s">
        <v>772</v>
      </c>
      <c r="G68" s="172" t="s">
        <v>773</v>
      </c>
      <c r="H68" s="172" t="s">
        <v>773</v>
      </c>
      <c r="I68" s="172" t="s">
        <v>778</v>
      </c>
      <c r="J68" s="173">
        <v>44197</v>
      </c>
      <c r="K68" s="173">
        <v>44561</v>
      </c>
      <c r="L68" s="172" t="s">
        <v>738</v>
      </c>
      <c r="M68" s="172" t="str">
        <f t="shared" si="13"/>
        <v>Casanare</v>
      </c>
      <c r="N68" s="172" t="s">
        <v>55</v>
      </c>
      <c r="O68" s="172" t="s">
        <v>779</v>
      </c>
      <c r="P68" s="171" t="s">
        <v>740</v>
      </c>
      <c r="Q68" s="174">
        <v>0</v>
      </c>
      <c r="R68" s="174">
        <v>1</v>
      </c>
      <c r="S68" s="174">
        <v>0.25</v>
      </c>
      <c r="T68" s="174">
        <v>0.25</v>
      </c>
      <c r="U68" s="174">
        <v>0.25</v>
      </c>
      <c r="V68" s="174">
        <v>0.25</v>
      </c>
      <c r="W68" s="174">
        <v>0</v>
      </c>
      <c r="X68" s="224" t="s">
        <v>961</v>
      </c>
      <c r="Y68" s="174"/>
      <c r="Z68" s="174"/>
      <c r="AA68" s="174"/>
      <c r="AB68" s="174"/>
      <c r="AC68" s="174"/>
      <c r="AD68" s="174"/>
      <c r="AE68" s="174">
        <f t="shared" si="14"/>
        <v>0</v>
      </c>
      <c r="AF68" s="173">
        <v>44300</v>
      </c>
      <c r="AG68" s="176"/>
      <c r="AH68" s="223"/>
      <c r="AI68" s="223"/>
      <c r="AJ68" s="174">
        <f t="shared" si="15"/>
        <v>0</v>
      </c>
      <c r="AK68" s="174">
        <f t="shared" si="16"/>
        <v>0</v>
      </c>
      <c r="AL68" s="174">
        <f t="shared" si="17"/>
        <v>0</v>
      </c>
      <c r="AM68" s="174">
        <f t="shared" si="18"/>
        <v>0</v>
      </c>
      <c r="AN68" s="174">
        <f t="shared" si="19"/>
        <v>0</v>
      </c>
      <c r="AO68" s="172" t="s">
        <v>742</v>
      </c>
      <c r="AP68" s="172"/>
      <c r="AQ68" s="172"/>
      <c r="AR68" s="172"/>
      <c r="AS68" s="172" t="s">
        <v>962</v>
      </c>
      <c r="AT68" s="172"/>
      <c r="AU68" s="172"/>
      <c r="AV68" s="172"/>
      <c r="AW68" s="172" t="s">
        <v>742</v>
      </c>
      <c r="AX68" s="172"/>
      <c r="AY68" s="172"/>
      <c r="AZ68" s="172"/>
      <c r="BA68" s="172" t="s">
        <v>963</v>
      </c>
      <c r="BB68" s="172"/>
      <c r="BC68" s="172"/>
      <c r="BD68" s="172"/>
    </row>
    <row r="69" spans="1:56" ht="15" customHeight="1">
      <c r="A69" s="171">
        <v>12</v>
      </c>
      <c r="B69" s="172" t="s">
        <v>472</v>
      </c>
      <c r="C69" s="172" t="s">
        <v>782</v>
      </c>
      <c r="D69" s="172" t="s">
        <v>732</v>
      </c>
      <c r="E69" s="172" t="s">
        <v>783</v>
      </c>
      <c r="F69" s="172" t="s">
        <v>784</v>
      </c>
      <c r="G69" s="172" t="s">
        <v>785</v>
      </c>
      <c r="H69" s="172" t="s">
        <v>786</v>
      </c>
      <c r="I69" s="172" t="s">
        <v>787</v>
      </c>
      <c r="J69" s="173">
        <v>44197</v>
      </c>
      <c r="K69" s="173">
        <v>44561</v>
      </c>
      <c r="L69" s="172" t="s">
        <v>738</v>
      </c>
      <c r="M69" s="172" t="str">
        <f t="shared" si="13"/>
        <v>Casanare</v>
      </c>
      <c r="N69" s="172" t="s">
        <v>55</v>
      </c>
      <c r="O69" s="172" t="s">
        <v>788</v>
      </c>
      <c r="P69" s="171" t="s">
        <v>789</v>
      </c>
      <c r="Q69" s="174">
        <v>0</v>
      </c>
      <c r="R69" s="174">
        <v>1</v>
      </c>
      <c r="S69" s="174">
        <v>0.25</v>
      </c>
      <c r="T69" s="174">
        <v>0.25</v>
      </c>
      <c r="U69" s="174">
        <v>0.25</v>
      </c>
      <c r="V69" s="174">
        <v>0.25</v>
      </c>
      <c r="W69" s="174">
        <v>0.25</v>
      </c>
      <c r="X69" s="224" t="s">
        <v>964</v>
      </c>
      <c r="Y69" s="174"/>
      <c r="Z69" s="174"/>
      <c r="AA69" s="174"/>
      <c r="AB69" s="174"/>
      <c r="AC69" s="174"/>
      <c r="AD69" s="174"/>
      <c r="AE69" s="174">
        <f t="shared" si="14"/>
        <v>0.25</v>
      </c>
      <c r="AF69" s="173">
        <v>44300</v>
      </c>
      <c r="AG69" s="223"/>
      <c r="AH69" s="223"/>
      <c r="AI69" s="223"/>
      <c r="AJ69" s="174">
        <f t="shared" si="15"/>
        <v>0.25</v>
      </c>
      <c r="AK69" s="174">
        <f t="shared" si="16"/>
        <v>1</v>
      </c>
      <c r="AL69" s="174">
        <f t="shared" si="17"/>
        <v>0</v>
      </c>
      <c r="AM69" s="174">
        <f t="shared" si="18"/>
        <v>0</v>
      </c>
      <c r="AN69" s="174">
        <f t="shared" si="19"/>
        <v>0</v>
      </c>
      <c r="AO69" s="172" t="s">
        <v>742</v>
      </c>
      <c r="AP69" s="172"/>
      <c r="AQ69" s="172"/>
      <c r="AR69" s="172"/>
      <c r="AS69" s="172" t="s">
        <v>965</v>
      </c>
      <c r="AT69" s="172"/>
      <c r="AU69" s="172"/>
      <c r="AV69" s="172"/>
      <c r="AW69" s="172" t="s">
        <v>742</v>
      </c>
      <c r="AX69" s="172"/>
      <c r="AY69" s="172"/>
      <c r="AZ69" s="172"/>
      <c r="BA69" s="172" t="s">
        <v>966</v>
      </c>
      <c r="BB69" s="172"/>
      <c r="BC69" s="172"/>
      <c r="BD69" s="172"/>
    </row>
    <row r="70" spans="1:56" ht="15" customHeight="1">
      <c r="A70" s="171">
        <v>13</v>
      </c>
      <c r="B70" s="172" t="s">
        <v>472</v>
      </c>
      <c r="C70" s="172" t="s">
        <v>782</v>
      </c>
      <c r="D70" s="172" t="s">
        <v>732</v>
      </c>
      <c r="E70" s="172" t="s">
        <v>783</v>
      </c>
      <c r="F70" s="172" t="s">
        <v>784</v>
      </c>
      <c r="G70" s="172" t="s">
        <v>785</v>
      </c>
      <c r="H70" s="172" t="s">
        <v>786</v>
      </c>
      <c r="I70" s="172" t="s">
        <v>794</v>
      </c>
      <c r="J70" s="173">
        <v>44197</v>
      </c>
      <c r="K70" s="173">
        <v>44561</v>
      </c>
      <c r="L70" s="172" t="s">
        <v>738</v>
      </c>
      <c r="M70" s="172" t="str">
        <f t="shared" si="13"/>
        <v>Casanare</v>
      </c>
      <c r="N70" s="172" t="s">
        <v>29</v>
      </c>
      <c r="O70" s="172" t="s">
        <v>795</v>
      </c>
      <c r="P70" s="171" t="s">
        <v>789</v>
      </c>
      <c r="Q70" s="174">
        <v>0</v>
      </c>
      <c r="R70" s="225">
        <v>1</v>
      </c>
      <c r="S70" s="225">
        <v>0</v>
      </c>
      <c r="T70" s="225">
        <v>0</v>
      </c>
      <c r="U70" s="225">
        <v>0</v>
      </c>
      <c r="V70" s="225">
        <v>1</v>
      </c>
      <c r="W70" s="225">
        <v>19535840</v>
      </c>
      <c r="X70" s="226" t="s">
        <v>967</v>
      </c>
      <c r="Y70" s="225"/>
      <c r="Z70" s="225"/>
      <c r="AA70" s="225"/>
      <c r="AB70" s="225"/>
      <c r="AC70" s="225"/>
      <c r="AD70" s="225"/>
      <c r="AE70" s="225">
        <f t="shared" si="14"/>
        <v>19535840</v>
      </c>
      <c r="AF70" s="173">
        <v>44299</v>
      </c>
      <c r="AG70" s="176"/>
      <c r="AH70" s="223"/>
      <c r="AI70" s="223"/>
      <c r="AJ70" s="174">
        <f t="shared" si="15"/>
        <v>1</v>
      </c>
      <c r="AK70" s="174" t="str">
        <f t="shared" si="16"/>
        <v/>
      </c>
      <c r="AL70" s="174" t="str">
        <f t="shared" si="17"/>
        <v/>
      </c>
      <c r="AM70" s="174" t="str">
        <f t="shared" si="18"/>
        <v/>
      </c>
      <c r="AN70" s="174">
        <f t="shared" si="19"/>
        <v>0</v>
      </c>
      <c r="AO70" s="172" t="s">
        <v>742</v>
      </c>
      <c r="AP70" s="172"/>
      <c r="AQ70" s="172"/>
      <c r="AR70" s="172"/>
      <c r="AS70" s="172" t="s">
        <v>968</v>
      </c>
      <c r="AT70" s="172"/>
      <c r="AU70" s="172"/>
      <c r="AV70" s="172"/>
      <c r="AW70" s="172" t="s">
        <v>742</v>
      </c>
      <c r="AX70" s="172"/>
      <c r="AY70" s="172"/>
      <c r="AZ70" s="172"/>
      <c r="BA70" s="172" t="s">
        <v>969</v>
      </c>
      <c r="BB70" s="172"/>
      <c r="BC70" s="172"/>
      <c r="BD70" s="172"/>
    </row>
    <row r="71" spans="1:56" ht="15" customHeight="1">
      <c r="A71" s="171">
        <v>14</v>
      </c>
      <c r="B71" s="172" t="s">
        <v>472</v>
      </c>
      <c r="C71" s="172" t="s">
        <v>782</v>
      </c>
      <c r="D71" s="172" t="s">
        <v>732</v>
      </c>
      <c r="E71" s="172" t="s">
        <v>783</v>
      </c>
      <c r="F71" s="172" t="s">
        <v>784</v>
      </c>
      <c r="G71" s="172" t="s">
        <v>785</v>
      </c>
      <c r="H71" s="172" t="s">
        <v>786</v>
      </c>
      <c r="I71" s="172" t="s">
        <v>799</v>
      </c>
      <c r="J71" s="173">
        <v>44197</v>
      </c>
      <c r="K71" s="173">
        <v>44561</v>
      </c>
      <c r="L71" s="172" t="s">
        <v>738</v>
      </c>
      <c r="M71" s="172" t="str">
        <f t="shared" si="13"/>
        <v>Casanare</v>
      </c>
      <c r="N71" s="172" t="s">
        <v>55</v>
      </c>
      <c r="O71" s="172" t="s">
        <v>800</v>
      </c>
      <c r="P71" s="171" t="s">
        <v>789</v>
      </c>
      <c r="Q71" s="174">
        <v>0</v>
      </c>
      <c r="R71" s="174">
        <v>1</v>
      </c>
      <c r="S71" s="174">
        <v>0.25</v>
      </c>
      <c r="T71" s="174">
        <v>0.25</v>
      </c>
      <c r="U71" s="174">
        <v>0.25</v>
      </c>
      <c r="V71" s="174">
        <v>0.25</v>
      </c>
      <c r="W71" s="174">
        <v>0.25</v>
      </c>
      <c r="X71" s="224" t="s">
        <v>970</v>
      </c>
      <c r="Y71" s="174"/>
      <c r="Z71" s="174"/>
      <c r="AA71" s="174"/>
      <c r="AB71" s="174"/>
      <c r="AC71" s="174"/>
      <c r="AD71" s="174"/>
      <c r="AE71" s="174">
        <f t="shared" si="14"/>
        <v>0.25</v>
      </c>
      <c r="AF71" s="173">
        <v>44300</v>
      </c>
      <c r="AG71" s="176"/>
      <c r="AH71" s="223"/>
      <c r="AI71" s="223"/>
      <c r="AJ71" s="174">
        <f t="shared" si="15"/>
        <v>0.25</v>
      </c>
      <c r="AK71" s="174">
        <f t="shared" si="16"/>
        <v>1</v>
      </c>
      <c r="AL71" s="174">
        <f t="shared" si="17"/>
        <v>0</v>
      </c>
      <c r="AM71" s="174">
        <f t="shared" si="18"/>
        <v>0</v>
      </c>
      <c r="AN71" s="174">
        <f t="shared" si="19"/>
        <v>0</v>
      </c>
      <c r="AO71" s="172" t="s">
        <v>807</v>
      </c>
      <c r="AP71" s="172"/>
      <c r="AQ71" s="172"/>
      <c r="AR71" s="172"/>
      <c r="AS71" s="172" t="s">
        <v>971</v>
      </c>
      <c r="AT71" s="172"/>
      <c r="AU71" s="172"/>
      <c r="AV71" s="172"/>
      <c r="AW71" s="172" t="s">
        <v>807</v>
      </c>
      <c r="AX71" s="172"/>
      <c r="AY71" s="172"/>
      <c r="AZ71" s="172"/>
      <c r="BA71" s="172" t="s">
        <v>972</v>
      </c>
      <c r="BB71" s="172"/>
      <c r="BC71" s="172"/>
      <c r="BD71" s="172"/>
    </row>
    <row r="72" spans="1:56" ht="15" customHeight="1">
      <c r="A72" s="171">
        <v>1</v>
      </c>
      <c r="B72" s="172" t="s">
        <v>473</v>
      </c>
      <c r="C72" s="172" t="s">
        <v>803</v>
      </c>
      <c r="D72" s="172" t="s">
        <v>732</v>
      </c>
      <c r="E72" s="172" t="s">
        <v>733</v>
      </c>
      <c r="F72" s="172" t="s">
        <v>734</v>
      </c>
      <c r="G72" s="172" t="s">
        <v>735</v>
      </c>
      <c r="H72" s="172" t="s">
        <v>736</v>
      </c>
      <c r="I72" s="172" t="s">
        <v>804</v>
      </c>
      <c r="J72" s="173">
        <v>44197</v>
      </c>
      <c r="K72" s="173">
        <v>44561</v>
      </c>
      <c r="L72" s="172" t="s">
        <v>738</v>
      </c>
      <c r="M72" s="172" t="str">
        <f>B72</f>
        <v>Cauca</v>
      </c>
      <c r="N72" s="172" t="s">
        <v>29</v>
      </c>
      <c r="O72" s="172" t="s">
        <v>805</v>
      </c>
      <c r="P72" s="171" t="s">
        <v>740</v>
      </c>
      <c r="Q72" s="174">
        <v>0</v>
      </c>
      <c r="R72" s="177">
        <v>3200</v>
      </c>
      <c r="S72" s="177">
        <v>0</v>
      </c>
      <c r="T72" s="177">
        <v>0</v>
      </c>
      <c r="U72" s="177">
        <v>0</v>
      </c>
      <c r="V72" s="177">
        <v>3200</v>
      </c>
      <c r="W72" s="177">
        <v>0</v>
      </c>
      <c r="X72" s="222" t="s">
        <v>973</v>
      </c>
      <c r="Y72" s="177"/>
      <c r="Z72" s="177"/>
      <c r="AA72" s="177"/>
      <c r="AB72" s="177"/>
      <c r="AC72" s="177"/>
      <c r="AD72" s="177"/>
      <c r="AE72" s="177">
        <f t="shared" si="14"/>
        <v>0</v>
      </c>
      <c r="AF72" s="173">
        <v>44304</v>
      </c>
      <c r="AG72" s="223"/>
      <c r="AH72" s="223"/>
      <c r="AI72" s="223"/>
      <c r="AJ72" s="174">
        <f t="shared" si="15"/>
        <v>0</v>
      </c>
      <c r="AK72" s="174" t="str">
        <f t="shared" si="16"/>
        <v/>
      </c>
      <c r="AL72" s="174" t="str">
        <f t="shared" si="17"/>
        <v/>
      </c>
      <c r="AM72" s="174" t="str">
        <f t="shared" si="18"/>
        <v/>
      </c>
      <c r="AN72" s="174">
        <f t="shared" si="19"/>
        <v>0</v>
      </c>
      <c r="AO72" s="172" t="s">
        <v>742</v>
      </c>
      <c r="AP72" s="172"/>
      <c r="AQ72" s="172"/>
      <c r="AR72" s="172"/>
      <c r="AS72" s="172" t="s">
        <v>974</v>
      </c>
      <c r="AT72" s="172"/>
      <c r="AU72" s="172"/>
      <c r="AV72" s="172"/>
      <c r="AW72" s="172" t="s">
        <v>742</v>
      </c>
      <c r="AX72" s="172"/>
      <c r="AY72" s="172"/>
      <c r="AZ72" s="172"/>
      <c r="BA72" s="172" t="s">
        <v>975</v>
      </c>
      <c r="BB72" s="172"/>
      <c r="BC72" s="172"/>
      <c r="BD72" s="172"/>
    </row>
    <row r="73" spans="1:56" ht="15" customHeight="1">
      <c r="A73" s="171">
        <v>2</v>
      </c>
      <c r="B73" s="172" t="s">
        <v>473</v>
      </c>
      <c r="C73" s="172" t="s">
        <v>803</v>
      </c>
      <c r="D73" s="172" t="s">
        <v>732</v>
      </c>
      <c r="E73" s="172" t="s">
        <v>733</v>
      </c>
      <c r="F73" s="172" t="s">
        <v>734</v>
      </c>
      <c r="G73" s="172" t="s">
        <v>735</v>
      </c>
      <c r="H73" s="172" t="s">
        <v>736</v>
      </c>
      <c r="I73" s="172" t="s">
        <v>809</v>
      </c>
      <c r="J73" s="173">
        <v>44197</v>
      </c>
      <c r="K73" s="173">
        <v>44561</v>
      </c>
      <c r="L73" s="172" t="s">
        <v>738</v>
      </c>
      <c r="M73" s="172" t="str">
        <f t="shared" ref="M73:M84" si="20">B73</f>
        <v>Cauca</v>
      </c>
      <c r="N73" s="172" t="s">
        <v>29</v>
      </c>
      <c r="O73" s="172" t="s">
        <v>810</v>
      </c>
      <c r="P73" s="171" t="s">
        <v>740</v>
      </c>
      <c r="Q73" s="174">
        <v>0</v>
      </c>
      <c r="R73" s="177">
        <v>44818</v>
      </c>
      <c r="S73" s="177">
        <v>0</v>
      </c>
      <c r="T73" s="177">
        <v>0</v>
      </c>
      <c r="U73" s="177">
        <v>0</v>
      </c>
      <c r="V73" s="177">
        <v>44818</v>
      </c>
      <c r="W73" s="177">
        <v>0</v>
      </c>
      <c r="X73" s="222" t="s">
        <v>973</v>
      </c>
      <c r="Y73" s="177"/>
      <c r="Z73" s="177"/>
      <c r="AA73" s="177"/>
      <c r="AB73" s="177"/>
      <c r="AC73" s="177"/>
      <c r="AD73" s="177"/>
      <c r="AE73" s="177">
        <f t="shared" si="14"/>
        <v>0</v>
      </c>
      <c r="AF73" s="173">
        <v>44304</v>
      </c>
      <c r="AG73" s="223"/>
      <c r="AH73" s="223"/>
      <c r="AI73" s="223"/>
      <c r="AJ73" s="174">
        <f t="shared" si="15"/>
        <v>0</v>
      </c>
      <c r="AK73" s="174" t="str">
        <f t="shared" si="16"/>
        <v/>
      </c>
      <c r="AL73" s="174" t="str">
        <f t="shared" si="17"/>
        <v/>
      </c>
      <c r="AM73" s="174" t="str">
        <f t="shared" si="18"/>
        <v/>
      </c>
      <c r="AN73" s="174">
        <f t="shared" si="19"/>
        <v>0</v>
      </c>
      <c r="AO73" s="172" t="s">
        <v>742</v>
      </c>
      <c r="AP73" s="172"/>
      <c r="AQ73" s="172"/>
      <c r="AR73" s="172"/>
      <c r="AS73" s="172" t="s">
        <v>974</v>
      </c>
      <c r="AT73" s="172"/>
      <c r="AU73" s="172"/>
      <c r="AV73" s="172"/>
      <c r="AW73" s="172" t="s">
        <v>742</v>
      </c>
      <c r="AX73" s="172"/>
      <c r="AY73" s="172"/>
      <c r="AZ73" s="172"/>
      <c r="BA73" s="172" t="s">
        <v>976</v>
      </c>
      <c r="BB73" s="172"/>
      <c r="BC73" s="172"/>
      <c r="BD73" s="172"/>
    </row>
    <row r="74" spans="1:56" ht="15" customHeight="1">
      <c r="A74" s="171">
        <v>3</v>
      </c>
      <c r="B74" s="172" t="s">
        <v>473</v>
      </c>
      <c r="C74" s="172" t="s">
        <v>731</v>
      </c>
      <c r="D74" s="172" t="s">
        <v>732</v>
      </c>
      <c r="E74" s="172" t="s">
        <v>733</v>
      </c>
      <c r="F74" s="172" t="s">
        <v>734</v>
      </c>
      <c r="G74" s="172" t="s">
        <v>735</v>
      </c>
      <c r="H74" s="172" t="s">
        <v>736</v>
      </c>
      <c r="I74" s="172" t="s">
        <v>737</v>
      </c>
      <c r="J74" s="173">
        <v>44197</v>
      </c>
      <c r="K74" s="173">
        <v>44561</v>
      </c>
      <c r="L74" s="172" t="s">
        <v>738</v>
      </c>
      <c r="M74" s="172" t="str">
        <f t="shared" si="20"/>
        <v>Cauca</v>
      </c>
      <c r="N74" s="172" t="s">
        <v>29</v>
      </c>
      <c r="O74" s="172" t="s">
        <v>739</v>
      </c>
      <c r="P74" s="171" t="s">
        <v>740</v>
      </c>
      <c r="Q74" s="174">
        <v>0</v>
      </c>
      <c r="R74" s="177">
        <v>6064</v>
      </c>
      <c r="S74" s="177">
        <v>0</v>
      </c>
      <c r="T74" s="177">
        <v>0</v>
      </c>
      <c r="U74" s="177">
        <v>0</v>
      </c>
      <c r="V74" s="177">
        <v>6064</v>
      </c>
      <c r="W74" s="177">
        <v>1017</v>
      </c>
      <c r="X74" s="222" t="s">
        <v>977</v>
      </c>
      <c r="Y74" s="177"/>
      <c r="Z74" s="177"/>
      <c r="AA74" s="177"/>
      <c r="AB74" s="177"/>
      <c r="AC74" s="177"/>
      <c r="AD74" s="177"/>
      <c r="AE74" s="177">
        <f t="shared" si="14"/>
        <v>1017</v>
      </c>
      <c r="AF74" s="173">
        <v>44305</v>
      </c>
      <c r="AG74" s="176"/>
      <c r="AH74" s="223"/>
      <c r="AI74" s="223"/>
      <c r="AJ74" s="174">
        <f t="shared" si="15"/>
        <v>0.16771108179419525</v>
      </c>
      <c r="AK74" s="174" t="str">
        <f t="shared" si="16"/>
        <v/>
      </c>
      <c r="AL74" s="174" t="str">
        <f t="shared" si="17"/>
        <v/>
      </c>
      <c r="AM74" s="174" t="str">
        <f t="shared" si="18"/>
        <v/>
      </c>
      <c r="AN74" s="174">
        <f t="shared" si="19"/>
        <v>0</v>
      </c>
      <c r="AO74" s="172" t="s">
        <v>742</v>
      </c>
      <c r="AP74" s="172"/>
      <c r="AQ74" s="172"/>
      <c r="AR74" s="172"/>
      <c r="AS74" s="172" t="s">
        <v>974</v>
      </c>
      <c r="AT74" s="172"/>
      <c r="AU74" s="172"/>
      <c r="AV74" s="172"/>
      <c r="AW74" s="172" t="s">
        <v>742</v>
      </c>
      <c r="AX74" s="172"/>
      <c r="AY74" s="172"/>
      <c r="AZ74" s="172"/>
      <c r="BA74" s="172" t="s">
        <v>978</v>
      </c>
      <c r="BB74" s="172"/>
      <c r="BC74" s="172"/>
      <c r="BD74" s="172"/>
    </row>
    <row r="75" spans="1:56" ht="15" customHeight="1">
      <c r="A75" s="171">
        <v>5</v>
      </c>
      <c r="B75" s="172" t="s">
        <v>473</v>
      </c>
      <c r="C75" s="172" t="s">
        <v>731</v>
      </c>
      <c r="D75" s="172" t="s">
        <v>732</v>
      </c>
      <c r="E75" s="172" t="s">
        <v>733</v>
      </c>
      <c r="F75" s="172" t="s">
        <v>734</v>
      </c>
      <c r="G75" s="172" t="s">
        <v>735</v>
      </c>
      <c r="H75" s="172" t="s">
        <v>736</v>
      </c>
      <c r="I75" s="172" t="s">
        <v>745</v>
      </c>
      <c r="J75" s="173">
        <v>44197</v>
      </c>
      <c r="K75" s="173">
        <v>44561</v>
      </c>
      <c r="L75" s="172" t="s">
        <v>738</v>
      </c>
      <c r="M75" s="172" t="str">
        <f t="shared" si="20"/>
        <v>Cauca</v>
      </c>
      <c r="N75" s="172" t="s">
        <v>29</v>
      </c>
      <c r="O75" s="172" t="s">
        <v>746</v>
      </c>
      <c r="P75" s="171" t="s">
        <v>740</v>
      </c>
      <c r="Q75" s="174">
        <v>0</v>
      </c>
      <c r="R75" s="177">
        <v>5038</v>
      </c>
      <c r="S75" s="177">
        <v>0</v>
      </c>
      <c r="T75" s="177">
        <v>0</v>
      </c>
      <c r="U75" s="177">
        <v>0</v>
      </c>
      <c r="V75" s="177">
        <v>5038</v>
      </c>
      <c r="W75" s="177">
        <v>121</v>
      </c>
      <c r="X75" s="222" t="s">
        <v>979</v>
      </c>
      <c r="Y75" s="177"/>
      <c r="Z75" s="177"/>
      <c r="AA75" s="177"/>
      <c r="AB75" s="177"/>
      <c r="AC75" s="177"/>
      <c r="AD75" s="177"/>
      <c r="AE75" s="177">
        <f t="shared" si="14"/>
        <v>121</v>
      </c>
      <c r="AF75" s="173">
        <v>44305</v>
      </c>
      <c r="AG75" s="176"/>
      <c r="AH75" s="223"/>
      <c r="AI75" s="223"/>
      <c r="AJ75" s="174">
        <f t="shared" si="15"/>
        <v>2.4017467248908297E-2</v>
      </c>
      <c r="AK75" s="174" t="str">
        <f t="shared" si="16"/>
        <v/>
      </c>
      <c r="AL75" s="174" t="str">
        <f t="shared" si="17"/>
        <v/>
      </c>
      <c r="AM75" s="174" t="str">
        <f t="shared" si="18"/>
        <v/>
      </c>
      <c r="AN75" s="174">
        <f t="shared" si="19"/>
        <v>0</v>
      </c>
      <c r="AO75" s="172" t="s">
        <v>742</v>
      </c>
      <c r="AP75" s="172"/>
      <c r="AQ75" s="172"/>
      <c r="AR75" s="172"/>
      <c r="AS75" s="172" t="s">
        <v>974</v>
      </c>
      <c r="AT75" s="172"/>
      <c r="AU75" s="172"/>
      <c r="AV75" s="172"/>
      <c r="AW75" s="172" t="s">
        <v>742</v>
      </c>
      <c r="AX75" s="172"/>
      <c r="AY75" s="172"/>
      <c r="AZ75" s="172"/>
      <c r="BA75" s="172" t="s">
        <v>980</v>
      </c>
      <c r="BB75" s="172"/>
      <c r="BC75" s="172"/>
      <c r="BD75" s="172"/>
    </row>
    <row r="76" spans="1:56" ht="15" customHeight="1">
      <c r="A76" s="171">
        <v>7</v>
      </c>
      <c r="B76" s="172" t="s">
        <v>473</v>
      </c>
      <c r="C76" s="172" t="s">
        <v>852</v>
      </c>
      <c r="D76" s="172" t="s">
        <v>732</v>
      </c>
      <c r="E76" s="172" t="s">
        <v>783</v>
      </c>
      <c r="F76" s="172" t="s">
        <v>853</v>
      </c>
      <c r="G76" s="172" t="s">
        <v>735</v>
      </c>
      <c r="H76" s="172" t="s">
        <v>736</v>
      </c>
      <c r="I76" s="172" t="s">
        <v>854</v>
      </c>
      <c r="J76" s="173">
        <v>44197</v>
      </c>
      <c r="K76" s="173">
        <v>44561</v>
      </c>
      <c r="L76" s="172" t="s">
        <v>738</v>
      </c>
      <c r="M76" s="172" t="str">
        <f t="shared" si="20"/>
        <v>Cauca</v>
      </c>
      <c r="N76" s="172" t="s">
        <v>29</v>
      </c>
      <c r="O76" s="172" t="s">
        <v>855</v>
      </c>
      <c r="P76" s="171" t="s">
        <v>740</v>
      </c>
      <c r="Q76" s="174">
        <v>0</v>
      </c>
      <c r="R76" s="177">
        <v>50</v>
      </c>
      <c r="S76" s="177">
        <v>0</v>
      </c>
      <c r="T76" s="177">
        <v>0</v>
      </c>
      <c r="U76" s="177">
        <v>0</v>
      </c>
      <c r="V76" s="177">
        <v>50</v>
      </c>
      <c r="W76" s="177">
        <v>0</v>
      </c>
      <c r="X76" s="222" t="s">
        <v>981</v>
      </c>
      <c r="Y76" s="177"/>
      <c r="Z76" s="177"/>
      <c r="AA76" s="177"/>
      <c r="AB76" s="177"/>
      <c r="AC76" s="177"/>
      <c r="AD76" s="177"/>
      <c r="AE76" s="177">
        <f t="shared" si="14"/>
        <v>0</v>
      </c>
      <c r="AF76" s="173">
        <v>44304</v>
      </c>
      <c r="AG76" s="176"/>
      <c r="AH76" s="223"/>
      <c r="AI76" s="223"/>
      <c r="AJ76" s="174">
        <f t="shared" si="15"/>
        <v>0</v>
      </c>
      <c r="AK76" s="174" t="str">
        <f t="shared" si="16"/>
        <v/>
      </c>
      <c r="AL76" s="174" t="str">
        <f t="shared" si="17"/>
        <v/>
      </c>
      <c r="AM76" s="174" t="str">
        <f t="shared" si="18"/>
        <v/>
      </c>
      <c r="AN76" s="174">
        <f t="shared" si="19"/>
        <v>0</v>
      </c>
      <c r="AO76" s="172" t="s">
        <v>742</v>
      </c>
      <c r="AP76" s="172"/>
      <c r="AQ76" s="172"/>
      <c r="AR76" s="172"/>
      <c r="AS76" s="172" t="s">
        <v>982</v>
      </c>
      <c r="AT76" s="172"/>
      <c r="AU76" s="172"/>
      <c r="AV76" s="172"/>
      <c r="AW76" s="172" t="s">
        <v>807</v>
      </c>
      <c r="AX76" s="172"/>
      <c r="AY76" s="172"/>
      <c r="AZ76" s="172"/>
      <c r="BA76" s="172" t="s">
        <v>807</v>
      </c>
      <c r="BB76" s="172"/>
      <c r="BC76" s="172"/>
      <c r="BD76" s="172"/>
    </row>
    <row r="77" spans="1:56" ht="15" customHeight="1">
      <c r="A77" s="171">
        <v>8</v>
      </c>
      <c r="B77" s="172" t="s">
        <v>473</v>
      </c>
      <c r="C77" s="172" t="s">
        <v>750</v>
      </c>
      <c r="D77" s="172" t="s">
        <v>732</v>
      </c>
      <c r="E77" s="172" t="s">
        <v>733</v>
      </c>
      <c r="F77" s="172" t="s">
        <v>751</v>
      </c>
      <c r="G77" s="172" t="s">
        <v>735</v>
      </c>
      <c r="H77" s="172" t="s">
        <v>736</v>
      </c>
      <c r="I77" s="172" t="s">
        <v>752</v>
      </c>
      <c r="J77" s="173">
        <v>44197</v>
      </c>
      <c r="K77" s="173">
        <v>44561</v>
      </c>
      <c r="L77" s="172" t="s">
        <v>738</v>
      </c>
      <c r="M77" s="172" t="str">
        <f t="shared" si="20"/>
        <v>Cauca</v>
      </c>
      <c r="N77" s="172" t="s">
        <v>55</v>
      </c>
      <c r="O77" s="172" t="s">
        <v>753</v>
      </c>
      <c r="P77" s="171" t="s">
        <v>740</v>
      </c>
      <c r="Q77" s="174">
        <v>0</v>
      </c>
      <c r="R77" s="174">
        <v>1</v>
      </c>
      <c r="S77" s="174">
        <v>0.25</v>
      </c>
      <c r="T77" s="174">
        <v>0.25</v>
      </c>
      <c r="U77" s="174">
        <v>0.25</v>
      </c>
      <c r="V77" s="174">
        <v>0.25</v>
      </c>
      <c r="W77" s="174">
        <v>0.2475</v>
      </c>
      <c r="X77" s="224" t="s">
        <v>983</v>
      </c>
      <c r="Y77" s="174"/>
      <c r="Z77" s="174"/>
      <c r="AA77" s="174"/>
      <c r="AB77" s="174"/>
      <c r="AC77" s="174"/>
      <c r="AD77" s="174"/>
      <c r="AE77" s="174">
        <f t="shared" si="14"/>
        <v>0.2475</v>
      </c>
      <c r="AF77" s="173">
        <v>44305</v>
      </c>
      <c r="AG77" s="176"/>
      <c r="AH77" s="223"/>
      <c r="AI77" s="223"/>
      <c r="AJ77" s="174">
        <f t="shared" si="15"/>
        <v>0.2475</v>
      </c>
      <c r="AK77" s="174">
        <f t="shared" si="16"/>
        <v>0.99</v>
      </c>
      <c r="AL77" s="174">
        <f t="shared" si="17"/>
        <v>0</v>
      </c>
      <c r="AM77" s="174">
        <f t="shared" si="18"/>
        <v>0</v>
      </c>
      <c r="AN77" s="174">
        <f t="shared" si="19"/>
        <v>0</v>
      </c>
      <c r="AO77" s="172" t="s">
        <v>742</v>
      </c>
      <c r="AP77" s="172"/>
      <c r="AQ77" s="172"/>
      <c r="AR77" s="172"/>
      <c r="AS77" s="172" t="s">
        <v>974</v>
      </c>
      <c r="AT77" s="172"/>
      <c r="AU77" s="172"/>
      <c r="AV77" s="172"/>
      <c r="AW77" s="172" t="s">
        <v>742</v>
      </c>
      <c r="AX77" s="172"/>
      <c r="AY77" s="172"/>
      <c r="AZ77" s="172"/>
      <c r="BA77" s="172" t="s">
        <v>984</v>
      </c>
      <c r="BB77" s="172"/>
      <c r="BC77" s="172"/>
      <c r="BD77" s="172"/>
    </row>
    <row r="78" spans="1:56" ht="15" customHeight="1">
      <c r="A78" s="171">
        <v>9</v>
      </c>
      <c r="B78" s="172" t="s">
        <v>473</v>
      </c>
      <c r="C78" s="172" t="s">
        <v>756</v>
      </c>
      <c r="D78" s="172" t="s">
        <v>732</v>
      </c>
      <c r="E78" s="172" t="s">
        <v>733</v>
      </c>
      <c r="F78" s="172" t="s">
        <v>751</v>
      </c>
      <c r="G78" s="172" t="s">
        <v>735</v>
      </c>
      <c r="H78" s="172" t="s">
        <v>736</v>
      </c>
      <c r="I78" s="172" t="s">
        <v>757</v>
      </c>
      <c r="J78" s="173">
        <v>44197</v>
      </c>
      <c r="K78" s="173">
        <v>44561</v>
      </c>
      <c r="L78" s="172" t="s">
        <v>738</v>
      </c>
      <c r="M78" s="172" t="str">
        <f t="shared" si="20"/>
        <v>Cauca</v>
      </c>
      <c r="N78" s="172" t="s">
        <v>55</v>
      </c>
      <c r="O78" s="172" t="s">
        <v>753</v>
      </c>
      <c r="P78" s="171" t="s">
        <v>740</v>
      </c>
      <c r="Q78" s="174">
        <v>0</v>
      </c>
      <c r="R78" s="174">
        <v>1</v>
      </c>
      <c r="S78" s="174">
        <v>0.25</v>
      </c>
      <c r="T78" s="174">
        <v>0.25</v>
      </c>
      <c r="U78" s="174">
        <v>0.25</v>
      </c>
      <c r="V78" s="174">
        <v>0.25</v>
      </c>
      <c r="W78" s="174">
        <v>0.25</v>
      </c>
      <c r="X78" s="224" t="s">
        <v>985</v>
      </c>
      <c r="Y78" s="174"/>
      <c r="Z78" s="174"/>
      <c r="AA78" s="174"/>
      <c r="AB78" s="174"/>
      <c r="AC78" s="174"/>
      <c r="AD78" s="174"/>
      <c r="AE78" s="174">
        <f t="shared" si="14"/>
        <v>0.25</v>
      </c>
      <c r="AF78" s="173">
        <v>44305</v>
      </c>
      <c r="AG78" s="176"/>
      <c r="AH78" s="223"/>
      <c r="AI78" s="223"/>
      <c r="AJ78" s="174">
        <f t="shared" si="15"/>
        <v>0.25</v>
      </c>
      <c r="AK78" s="174">
        <f t="shared" si="16"/>
        <v>1</v>
      </c>
      <c r="AL78" s="174">
        <f t="shared" si="17"/>
        <v>0</v>
      </c>
      <c r="AM78" s="174">
        <f t="shared" si="18"/>
        <v>0</v>
      </c>
      <c r="AN78" s="174">
        <f t="shared" si="19"/>
        <v>0</v>
      </c>
      <c r="AO78" s="172" t="s">
        <v>742</v>
      </c>
      <c r="AP78" s="172"/>
      <c r="AQ78" s="172"/>
      <c r="AR78" s="172"/>
      <c r="AS78" s="172" t="s">
        <v>974</v>
      </c>
      <c r="AT78" s="172"/>
      <c r="AU78" s="172"/>
      <c r="AV78" s="172"/>
      <c r="AW78" s="172" t="s">
        <v>742</v>
      </c>
      <c r="AX78" s="172"/>
      <c r="AY78" s="172"/>
      <c r="AZ78" s="172"/>
      <c r="BA78" s="172" t="s">
        <v>986</v>
      </c>
      <c r="BB78" s="172"/>
      <c r="BC78" s="172"/>
      <c r="BD78" s="172"/>
    </row>
    <row r="79" spans="1:56" ht="15" customHeight="1">
      <c r="A79" s="171">
        <v>10</v>
      </c>
      <c r="B79" s="172" t="s">
        <v>473</v>
      </c>
      <c r="C79" s="172" t="s">
        <v>761</v>
      </c>
      <c r="D79" s="172" t="s">
        <v>762</v>
      </c>
      <c r="E79" s="172" t="s">
        <v>763</v>
      </c>
      <c r="F79" s="172" t="s">
        <v>764</v>
      </c>
      <c r="G79" s="172" t="s">
        <v>735</v>
      </c>
      <c r="H79" s="172" t="s">
        <v>765</v>
      </c>
      <c r="I79" s="172" t="s">
        <v>766</v>
      </c>
      <c r="J79" s="173">
        <v>44197</v>
      </c>
      <c r="K79" s="173">
        <v>44561</v>
      </c>
      <c r="L79" s="172" t="s">
        <v>738</v>
      </c>
      <c r="M79" s="172" t="str">
        <f t="shared" si="20"/>
        <v>Cauca</v>
      </c>
      <c r="N79" s="172" t="s">
        <v>55</v>
      </c>
      <c r="O79" s="172" t="s">
        <v>753</v>
      </c>
      <c r="P79" s="171" t="s">
        <v>740</v>
      </c>
      <c r="Q79" s="174">
        <v>0</v>
      </c>
      <c r="R79" s="174">
        <v>1</v>
      </c>
      <c r="S79" s="174">
        <v>0.25</v>
      </c>
      <c r="T79" s="174">
        <v>0.25</v>
      </c>
      <c r="U79" s="174">
        <v>0.25</v>
      </c>
      <c r="V79" s="174">
        <v>0.25</v>
      </c>
      <c r="W79" s="174">
        <v>0.15</v>
      </c>
      <c r="X79" s="224" t="s">
        <v>987</v>
      </c>
      <c r="Y79" s="174"/>
      <c r="Z79" s="174"/>
      <c r="AA79" s="174"/>
      <c r="AB79" s="174"/>
      <c r="AC79" s="174"/>
      <c r="AD79" s="174"/>
      <c r="AE79" s="174">
        <f t="shared" si="14"/>
        <v>0.15</v>
      </c>
      <c r="AF79" s="173">
        <v>44305</v>
      </c>
      <c r="AG79" s="176"/>
      <c r="AH79" s="223"/>
      <c r="AI79" s="223"/>
      <c r="AJ79" s="174">
        <f t="shared" si="15"/>
        <v>0.15</v>
      </c>
      <c r="AK79" s="174">
        <f t="shared" si="16"/>
        <v>0.6</v>
      </c>
      <c r="AL79" s="174">
        <f t="shared" si="17"/>
        <v>0</v>
      </c>
      <c r="AM79" s="174">
        <f t="shared" si="18"/>
        <v>0</v>
      </c>
      <c r="AN79" s="174">
        <f t="shared" si="19"/>
        <v>0</v>
      </c>
      <c r="AO79" s="172" t="s">
        <v>742</v>
      </c>
      <c r="AP79" s="172"/>
      <c r="AQ79" s="172"/>
      <c r="AR79" s="172"/>
      <c r="AS79" s="172" t="s">
        <v>974</v>
      </c>
      <c r="AT79" s="172"/>
      <c r="AU79" s="172"/>
      <c r="AV79" s="172"/>
      <c r="AW79" s="172" t="s">
        <v>742</v>
      </c>
      <c r="AX79" s="172"/>
      <c r="AY79" s="172"/>
      <c r="AZ79" s="172"/>
      <c r="BA79" s="172" t="s">
        <v>988</v>
      </c>
      <c r="BB79" s="172"/>
      <c r="BC79" s="172"/>
      <c r="BD79" s="172"/>
    </row>
    <row r="80" spans="1:56" ht="15" customHeight="1">
      <c r="A80" s="171">
        <v>11</v>
      </c>
      <c r="B80" s="172" t="s">
        <v>473</v>
      </c>
      <c r="C80" s="172" t="s">
        <v>769</v>
      </c>
      <c r="D80" s="172" t="s">
        <v>770</v>
      </c>
      <c r="E80" s="172" t="s">
        <v>771</v>
      </c>
      <c r="F80" s="172" t="s">
        <v>772</v>
      </c>
      <c r="G80" s="172" t="s">
        <v>773</v>
      </c>
      <c r="H80" s="172" t="s">
        <v>773</v>
      </c>
      <c r="I80" s="172" t="s">
        <v>774</v>
      </c>
      <c r="J80" s="173">
        <v>44197</v>
      </c>
      <c r="K80" s="173">
        <v>44561</v>
      </c>
      <c r="L80" s="172" t="s">
        <v>738</v>
      </c>
      <c r="M80" s="172" t="str">
        <f t="shared" si="20"/>
        <v>Cauca</v>
      </c>
      <c r="N80" s="172" t="s">
        <v>55</v>
      </c>
      <c r="O80" s="172" t="s">
        <v>775</v>
      </c>
      <c r="P80" s="171" t="s">
        <v>740</v>
      </c>
      <c r="Q80" s="174">
        <v>0</v>
      </c>
      <c r="R80" s="174">
        <v>1</v>
      </c>
      <c r="S80" s="174">
        <v>0.25</v>
      </c>
      <c r="T80" s="174">
        <v>0.25</v>
      </c>
      <c r="U80" s="174">
        <v>0.25</v>
      </c>
      <c r="V80" s="174">
        <v>0.25</v>
      </c>
      <c r="W80" s="174">
        <v>0.25</v>
      </c>
      <c r="X80" s="224" t="s">
        <v>989</v>
      </c>
      <c r="Y80" s="174"/>
      <c r="Z80" s="174"/>
      <c r="AA80" s="174"/>
      <c r="AB80" s="174"/>
      <c r="AC80" s="174"/>
      <c r="AD80" s="174"/>
      <c r="AE80" s="174">
        <f t="shared" si="14"/>
        <v>0.25</v>
      </c>
      <c r="AF80" s="173">
        <v>44305</v>
      </c>
      <c r="AG80" s="176"/>
      <c r="AH80" s="223"/>
      <c r="AI80" s="223"/>
      <c r="AJ80" s="174">
        <f t="shared" si="15"/>
        <v>0.25</v>
      </c>
      <c r="AK80" s="174">
        <f t="shared" si="16"/>
        <v>1</v>
      </c>
      <c r="AL80" s="174">
        <f t="shared" si="17"/>
        <v>0</v>
      </c>
      <c r="AM80" s="174">
        <f t="shared" si="18"/>
        <v>0</v>
      </c>
      <c r="AN80" s="174">
        <f t="shared" si="19"/>
        <v>0</v>
      </c>
      <c r="AO80" s="172" t="s">
        <v>742</v>
      </c>
      <c r="AP80" s="172"/>
      <c r="AQ80" s="172"/>
      <c r="AR80" s="172"/>
      <c r="AS80" s="172" t="s">
        <v>974</v>
      </c>
      <c r="AT80" s="172"/>
      <c r="AU80" s="172"/>
      <c r="AV80" s="172"/>
      <c r="AW80" s="172" t="s">
        <v>742</v>
      </c>
      <c r="AX80" s="172"/>
      <c r="AY80" s="172"/>
      <c r="AZ80" s="172"/>
      <c r="BA80" s="172" t="s">
        <v>990</v>
      </c>
      <c r="BB80" s="172"/>
      <c r="BC80" s="172"/>
      <c r="BD80" s="172"/>
    </row>
    <row r="81" spans="1:56" ht="15" customHeight="1">
      <c r="A81" s="171">
        <v>12</v>
      </c>
      <c r="B81" s="172" t="s">
        <v>473</v>
      </c>
      <c r="C81" s="172" t="s">
        <v>769</v>
      </c>
      <c r="D81" s="172" t="s">
        <v>770</v>
      </c>
      <c r="E81" s="172" t="s">
        <v>771</v>
      </c>
      <c r="F81" s="172" t="s">
        <v>772</v>
      </c>
      <c r="G81" s="172" t="s">
        <v>773</v>
      </c>
      <c r="H81" s="172" t="s">
        <v>773</v>
      </c>
      <c r="I81" s="172" t="s">
        <v>778</v>
      </c>
      <c r="J81" s="173">
        <v>44197</v>
      </c>
      <c r="K81" s="173">
        <v>44561</v>
      </c>
      <c r="L81" s="172" t="s">
        <v>738</v>
      </c>
      <c r="M81" s="172" t="str">
        <f t="shared" si="20"/>
        <v>Cauca</v>
      </c>
      <c r="N81" s="172" t="s">
        <v>55</v>
      </c>
      <c r="O81" s="172" t="s">
        <v>779</v>
      </c>
      <c r="P81" s="171" t="s">
        <v>740</v>
      </c>
      <c r="Q81" s="174">
        <v>0</v>
      </c>
      <c r="R81" s="174">
        <v>1</v>
      </c>
      <c r="S81" s="174">
        <v>0.25</v>
      </c>
      <c r="T81" s="174">
        <v>0.25</v>
      </c>
      <c r="U81" s="174">
        <v>0.25</v>
      </c>
      <c r="V81" s="174">
        <v>0.25</v>
      </c>
      <c r="W81" s="174">
        <v>0.25</v>
      </c>
      <c r="X81" s="224" t="s">
        <v>991</v>
      </c>
      <c r="Y81" s="174"/>
      <c r="Z81" s="174"/>
      <c r="AA81" s="174"/>
      <c r="AB81" s="174"/>
      <c r="AC81" s="174"/>
      <c r="AD81" s="174"/>
      <c r="AE81" s="174">
        <f t="shared" si="14"/>
        <v>0.25</v>
      </c>
      <c r="AF81" s="173">
        <v>44305</v>
      </c>
      <c r="AG81" s="223"/>
      <c r="AH81" s="223"/>
      <c r="AI81" s="223"/>
      <c r="AJ81" s="174">
        <f t="shared" si="15"/>
        <v>0.25</v>
      </c>
      <c r="AK81" s="174">
        <f t="shared" si="16"/>
        <v>1</v>
      </c>
      <c r="AL81" s="174">
        <f t="shared" si="17"/>
        <v>0</v>
      </c>
      <c r="AM81" s="174">
        <f t="shared" si="18"/>
        <v>0</v>
      </c>
      <c r="AN81" s="174">
        <f t="shared" si="19"/>
        <v>0</v>
      </c>
      <c r="AO81" s="172" t="s">
        <v>742</v>
      </c>
      <c r="AP81" s="172"/>
      <c r="AQ81" s="172"/>
      <c r="AR81" s="172"/>
      <c r="AS81" s="172" t="s">
        <v>974</v>
      </c>
      <c r="AT81" s="172"/>
      <c r="AU81" s="172"/>
      <c r="AV81" s="172"/>
      <c r="AW81" s="172" t="s">
        <v>742</v>
      </c>
      <c r="AX81" s="172"/>
      <c r="AY81" s="172"/>
      <c r="AZ81" s="172"/>
      <c r="BA81" s="172" t="s">
        <v>992</v>
      </c>
      <c r="BB81" s="172"/>
      <c r="BC81" s="172"/>
      <c r="BD81" s="172"/>
    </row>
    <row r="82" spans="1:56" ht="15" customHeight="1">
      <c r="A82" s="171">
        <v>13</v>
      </c>
      <c r="B82" s="172" t="s">
        <v>473</v>
      </c>
      <c r="C82" s="172" t="s">
        <v>782</v>
      </c>
      <c r="D82" s="172" t="s">
        <v>732</v>
      </c>
      <c r="E82" s="172" t="s">
        <v>783</v>
      </c>
      <c r="F82" s="172" t="s">
        <v>784</v>
      </c>
      <c r="G82" s="172" t="s">
        <v>785</v>
      </c>
      <c r="H82" s="172" t="s">
        <v>786</v>
      </c>
      <c r="I82" s="172" t="s">
        <v>787</v>
      </c>
      <c r="J82" s="173">
        <v>44197</v>
      </c>
      <c r="K82" s="173">
        <v>44561</v>
      </c>
      <c r="L82" s="172" t="s">
        <v>738</v>
      </c>
      <c r="M82" s="172" t="str">
        <f t="shared" si="20"/>
        <v>Cauca</v>
      </c>
      <c r="N82" s="172" t="s">
        <v>55</v>
      </c>
      <c r="O82" s="172" t="s">
        <v>788</v>
      </c>
      <c r="P82" s="171" t="s">
        <v>789</v>
      </c>
      <c r="Q82" s="174">
        <v>0</v>
      </c>
      <c r="R82" s="174">
        <v>1</v>
      </c>
      <c r="S82" s="174">
        <v>0.25</v>
      </c>
      <c r="T82" s="174">
        <v>0.25</v>
      </c>
      <c r="U82" s="174">
        <v>0.25</v>
      </c>
      <c r="V82" s="174">
        <v>0.25</v>
      </c>
      <c r="W82" s="174">
        <v>0</v>
      </c>
      <c r="X82" s="224" t="s">
        <v>993</v>
      </c>
      <c r="Y82" s="174"/>
      <c r="Z82" s="174"/>
      <c r="AA82" s="174"/>
      <c r="AB82" s="174"/>
      <c r="AC82" s="174"/>
      <c r="AD82" s="174"/>
      <c r="AE82" s="174">
        <f t="shared" si="14"/>
        <v>0</v>
      </c>
      <c r="AF82" s="173">
        <v>44304</v>
      </c>
      <c r="AG82" s="176"/>
      <c r="AH82" s="223"/>
      <c r="AI82" s="223"/>
      <c r="AJ82" s="174">
        <f t="shared" si="15"/>
        <v>0</v>
      </c>
      <c r="AK82" s="174">
        <f t="shared" si="16"/>
        <v>0</v>
      </c>
      <c r="AL82" s="174">
        <f t="shared" si="17"/>
        <v>0</v>
      </c>
      <c r="AM82" s="174">
        <f t="shared" si="18"/>
        <v>0</v>
      </c>
      <c r="AN82" s="174">
        <f t="shared" si="19"/>
        <v>0</v>
      </c>
      <c r="AO82" s="172" t="s">
        <v>791</v>
      </c>
      <c r="AP82" s="172"/>
      <c r="AQ82" s="172"/>
      <c r="AR82" s="172"/>
      <c r="AS82" s="172" t="s">
        <v>994</v>
      </c>
      <c r="AT82" s="172"/>
      <c r="AU82" s="172"/>
      <c r="AV82" s="172"/>
      <c r="AW82" s="172" t="s">
        <v>742</v>
      </c>
      <c r="AX82" s="172"/>
      <c r="AY82" s="172"/>
      <c r="AZ82" s="172"/>
      <c r="BA82" s="172" t="s">
        <v>995</v>
      </c>
      <c r="BB82" s="172"/>
      <c r="BC82" s="172"/>
      <c r="BD82" s="172"/>
    </row>
    <row r="83" spans="1:56" ht="15" customHeight="1">
      <c r="A83" s="171">
        <v>14</v>
      </c>
      <c r="B83" s="172" t="s">
        <v>473</v>
      </c>
      <c r="C83" s="172" t="s">
        <v>782</v>
      </c>
      <c r="D83" s="172" t="s">
        <v>732</v>
      </c>
      <c r="E83" s="172" t="s">
        <v>783</v>
      </c>
      <c r="F83" s="172" t="s">
        <v>784</v>
      </c>
      <c r="G83" s="172" t="s">
        <v>785</v>
      </c>
      <c r="H83" s="172" t="s">
        <v>786</v>
      </c>
      <c r="I83" s="172" t="s">
        <v>794</v>
      </c>
      <c r="J83" s="173">
        <v>44197</v>
      </c>
      <c r="K83" s="173">
        <v>44561</v>
      </c>
      <c r="L83" s="172" t="s">
        <v>738</v>
      </c>
      <c r="M83" s="172" t="str">
        <f t="shared" si="20"/>
        <v>Cauca</v>
      </c>
      <c r="N83" s="172" t="s">
        <v>55</v>
      </c>
      <c r="O83" s="172" t="s">
        <v>795</v>
      </c>
      <c r="P83" s="171" t="s">
        <v>789</v>
      </c>
      <c r="Q83" s="174">
        <v>0</v>
      </c>
      <c r="R83" s="177">
        <v>1</v>
      </c>
      <c r="S83" s="177">
        <v>0</v>
      </c>
      <c r="T83" s="177">
        <v>0</v>
      </c>
      <c r="U83" s="177">
        <v>0</v>
      </c>
      <c r="V83" s="177">
        <v>1</v>
      </c>
      <c r="W83" s="177">
        <v>30828410</v>
      </c>
      <c r="X83" s="222" t="s">
        <v>996</v>
      </c>
      <c r="Y83" s="177"/>
      <c r="Z83" s="177"/>
      <c r="AA83" s="177"/>
      <c r="AB83" s="177"/>
      <c r="AC83" s="177"/>
      <c r="AD83" s="177"/>
      <c r="AE83" s="177">
        <f t="shared" si="14"/>
        <v>30828410</v>
      </c>
      <c r="AF83" s="173">
        <v>44305</v>
      </c>
      <c r="AG83" s="176"/>
      <c r="AH83" s="223"/>
      <c r="AI83" s="223"/>
      <c r="AJ83" s="174">
        <f t="shared" si="15"/>
        <v>1</v>
      </c>
      <c r="AK83" s="174" t="str">
        <f t="shared" si="16"/>
        <v/>
      </c>
      <c r="AL83" s="174" t="str">
        <f t="shared" si="17"/>
        <v/>
      </c>
      <c r="AM83" s="174" t="str">
        <f t="shared" si="18"/>
        <v/>
      </c>
      <c r="AN83" s="174">
        <f t="shared" si="19"/>
        <v>0</v>
      </c>
      <c r="AO83" s="172" t="s">
        <v>742</v>
      </c>
      <c r="AP83" s="172"/>
      <c r="AQ83" s="172"/>
      <c r="AR83" s="172"/>
      <c r="AS83" s="172" t="s">
        <v>974</v>
      </c>
      <c r="AT83" s="172"/>
      <c r="AU83" s="172"/>
      <c r="AV83" s="172"/>
      <c r="AW83" s="172" t="s">
        <v>742</v>
      </c>
      <c r="AX83" s="172"/>
      <c r="AY83" s="172"/>
      <c r="AZ83" s="172"/>
      <c r="BA83" s="172" t="s">
        <v>997</v>
      </c>
      <c r="BB83" s="172"/>
      <c r="BC83" s="172"/>
      <c r="BD83" s="172"/>
    </row>
    <row r="84" spans="1:56" ht="15" customHeight="1">
      <c r="A84" s="171">
        <v>15</v>
      </c>
      <c r="B84" s="172" t="s">
        <v>473</v>
      </c>
      <c r="C84" s="172" t="s">
        <v>782</v>
      </c>
      <c r="D84" s="172" t="s">
        <v>732</v>
      </c>
      <c r="E84" s="172" t="s">
        <v>783</v>
      </c>
      <c r="F84" s="172" t="s">
        <v>784</v>
      </c>
      <c r="G84" s="172" t="s">
        <v>785</v>
      </c>
      <c r="H84" s="172" t="s">
        <v>786</v>
      </c>
      <c r="I84" s="172" t="s">
        <v>799</v>
      </c>
      <c r="J84" s="173">
        <v>44197</v>
      </c>
      <c r="K84" s="173">
        <v>44561</v>
      </c>
      <c r="L84" s="172" t="s">
        <v>738</v>
      </c>
      <c r="M84" s="172" t="str">
        <f t="shared" si="20"/>
        <v>Cauca</v>
      </c>
      <c r="N84" s="172" t="s">
        <v>55</v>
      </c>
      <c r="O84" s="172" t="s">
        <v>800</v>
      </c>
      <c r="P84" s="171" t="s">
        <v>789</v>
      </c>
      <c r="Q84" s="174">
        <v>0</v>
      </c>
      <c r="R84" s="174">
        <v>1</v>
      </c>
      <c r="S84" s="174">
        <v>0.25</v>
      </c>
      <c r="T84" s="174">
        <v>0.25</v>
      </c>
      <c r="U84" s="174">
        <v>0.25</v>
      </c>
      <c r="V84" s="174">
        <v>0.25</v>
      </c>
      <c r="W84" s="174">
        <v>0.25</v>
      </c>
      <c r="X84" s="224" t="s">
        <v>998</v>
      </c>
      <c r="Y84" s="174"/>
      <c r="Z84" s="174"/>
      <c r="AA84" s="174"/>
      <c r="AB84" s="174"/>
      <c r="AC84" s="174"/>
      <c r="AD84" s="174"/>
      <c r="AE84" s="174">
        <f t="shared" si="14"/>
        <v>0.25</v>
      </c>
      <c r="AF84" s="173">
        <v>44305</v>
      </c>
      <c r="AG84" s="176"/>
      <c r="AH84" s="223"/>
      <c r="AI84" s="223"/>
      <c r="AJ84" s="174">
        <f t="shared" si="15"/>
        <v>0.25</v>
      </c>
      <c r="AK84" s="174">
        <f t="shared" si="16"/>
        <v>1</v>
      </c>
      <c r="AL84" s="174">
        <f t="shared" si="17"/>
        <v>0</v>
      </c>
      <c r="AM84" s="174">
        <f t="shared" si="18"/>
        <v>0</v>
      </c>
      <c r="AN84" s="174">
        <f t="shared" si="19"/>
        <v>0</v>
      </c>
      <c r="AO84" s="172" t="s">
        <v>742</v>
      </c>
      <c r="AP84" s="172"/>
      <c r="AQ84" s="172"/>
      <c r="AR84" s="172"/>
      <c r="AS84" s="172" t="s">
        <v>974</v>
      </c>
      <c r="AT84" s="172"/>
      <c r="AU84" s="172"/>
      <c r="AV84" s="172"/>
      <c r="AW84" s="172" t="s">
        <v>742</v>
      </c>
      <c r="AX84" s="172"/>
      <c r="AY84" s="172"/>
      <c r="AZ84" s="172"/>
      <c r="BA84" s="172" t="s">
        <v>999</v>
      </c>
      <c r="BB84" s="172"/>
      <c r="BC84" s="172"/>
      <c r="BD84" s="172"/>
    </row>
    <row r="85" spans="1:56" ht="15" customHeight="1">
      <c r="A85" s="171">
        <v>1</v>
      </c>
      <c r="B85" s="172" t="s">
        <v>474</v>
      </c>
      <c r="C85" s="172" t="s">
        <v>731</v>
      </c>
      <c r="D85" s="172" t="s">
        <v>732</v>
      </c>
      <c r="E85" s="172" t="s">
        <v>733</v>
      </c>
      <c r="F85" s="172" t="s">
        <v>734</v>
      </c>
      <c r="G85" s="172" t="s">
        <v>735</v>
      </c>
      <c r="H85" s="172" t="s">
        <v>736</v>
      </c>
      <c r="I85" s="172" t="s">
        <v>737</v>
      </c>
      <c r="J85" s="173">
        <v>44197</v>
      </c>
      <c r="K85" s="173">
        <v>44561</v>
      </c>
      <c r="L85" s="172" t="s">
        <v>738</v>
      </c>
      <c r="M85" s="172" t="str">
        <f>B85</f>
        <v>Cesar</v>
      </c>
      <c r="N85" s="172" t="s">
        <v>29</v>
      </c>
      <c r="O85" s="172" t="s">
        <v>739</v>
      </c>
      <c r="P85" s="171" t="s">
        <v>740</v>
      </c>
      <c r="Q85" s="174">
        <v>0</v>
      </c>
      <c r="R85" s="177">
        <v>5530</v>
      </c>
      <c r="S85" s="177">
        <v>0</v>
      </c>
      <c r="T85" s="177">
        <v>0</v>
      </c>
      <c r="U85" s="177">
        <v>0</v>
      </c>
      <c r="V85" s="177">
        <v>5530</v>
      </c>
      <c r="W85" s="177">
        <v>573</v>
      </c>
      <c r="X85" s="222" t="s">
        <v>1000</v>
      </c>
      <c r="Y85" s="177"/>
      <c r="Z85" s="177"/>
      <c r="AA85" s="177"/>
      <c r="AB85" s="177"/>
      <c r="AC85" s="177"/>
      <c r="AD85" s="177"/>
      <c r="AE85" s="177">
        <f t="shared" si="14"/>
        <v>573</v>
      </c>
      <c r="AF85" s="173">
        <v>44300</v>
      </c>
      <c r="AG85" s="223"/>
      <c r="AH85" s="223"/>
      <c r="AI85" s="223"/>
      <c r="AJ85" s="174">
        <f t="shared" si="15"/>
        <v>0.10361663652802894</v>
      </c>
      <c r="AK85" s="174" t="str">
        <f t="shared" si="16"/>
        <v/>
      </c>
      <c r="AL85" s="174" t="str">
        <f t="shared" si="17"/>
        <v/>
      </c>
      <c r="AM85" s="174" t="str">
        <f t="shared" si="18"/>
        <v/>
      </c>
      <c r="AN85" s="174">
        <f t="shared" si="19"/>
        <v>0</v>
      </c>
      <c r="AO85" s="172" t="s">
        <v>742</v>
      </c>
      <c r="AP85" s="172"/>
      <c r="AQ85" s="172"/>
      <c r="AR85" s="172"/>
      <c r="AS85" s="172" t="s">
        <v>1001</v>
      </c>
      <c r="AT85" s="172"/>
      <c r="AU85" s="172"/>
      <c r="AV85" s="172"/>
      <c r="AW85" s="172" t="s">
        <v>742</v>
      </c>
      <c r="AX85" s="172"/>
      <c r="AY85" s="172"/>
      <c r="AZ85" s="172"/>
      <c r="BA85" s="172" t="s">
        <v>1002</v>
      </c>
      <c r="BB85" s="172"/>
      <c r="BC85" s="172"/>
      <c r="BD85" s="172"/>
    </row>
    <row r="86" spans="1:56" ht="15" customHeight="1">
      <c r="A86" s="171">
        <v>3</v>
      </c>
      <c r="B86" s="172" t="s">
        <v>474</v>
      </c>
      <c r="C86" s="172" t="s">
        <v>731</v>
      </c>
      <c r="D86" s="172" t="s">
        <v>732</v>
      </c>
      <c r="E86" s="172" t="s">
        <v>733</v>
      </c>
      <c r="F86" s="172" t="s">
        <v>734</v>
      </c>
      <c r="G86" s="172" t="s">
        <v>735</v>
      </c>
      <c r="H86" s="172" t="s">
        <v>736</v>
      </c>
      <c r="I86" s="172" t="s">
        <v>745</v>
      </c>
      <c r="J86" s="173">
        <v>44197</v>
      </c>
      <c r="K86" s="173">
        <v>44561</v>
      </c>
      <c r="L86" s="172" t="s">
        <v>738</v>
      </c>
      <c r="M86" s="172" t="str">
        <f t="shared" ref="M86:M95" si="21">B86</f>
        <v>Cesar</v>
      </c>
      <c r="N86" s="172" t="s">
        <v>29</v>
      </c>
      <c r="O86" s="172" t="s">
        <v>746</v>
      </c>
      <c r="P86" s="171" t="s">
        <v>740</v>
      </c>
      <c r="Q86" s="174">
        <v>0</v>
      </c>
      <c r="R86" s="177">
        <v>9524</v>
      </c>
      <c r="S86" s="177">
        <v>0</v>
      </c>
      <c r="T86" s="177">
        <v>0</v>
      </c>
      <c r="U86" s="177">
        <v>0</v>
      </c>
      <c r="V86" s="177">
        <v>9524</v>
      </c>
      <c r="W86" s="177">
        <v>724</v>
      </c>
      <c r="X86" s="222" t="s">
        <v>1003</v>
      </c>
      <c r="Y86" s="177"/>
      <c r="Z86" s="177"/>
      <c r="AA86" s="177"/>
      <c r="AB86" s="177"/>
      <c r="AC86" s="177"/>
      <c r="AD86" s="177"/>
      <c r="AE86" s="177">
        <f t="shared" si="14"/>
        <v>724</v>
      </c>
      <c r="AF86" s="173">
        <v>44300</v>
      </c>
      <c r="AG86" s="176"/>
      <c r="AH86" s="223"/>
      <c r="AI86" s="223"/>
      <c r="AJ86" s="174">
        <f t="shared" si="15"/>
        <v>7.6018479630407393E-2</v>
      </c>
      <c r="AK86" s="174" t="str">
        <f t="shared" si="16"/>
        <v/>
      </c>
      <c r="AL86" s="174" t="str">
        <f t="shared" si="17"/>
        <v/>
      </c>
      <c r="AM86" s="174" t="str">
        <f t="shared" si="18"/>
        <v/>
      </c>
      <c r="AN86" s="174">
        <f t="shared" si="19"/>
        <v>0</v>
      </c>
      <c r="AO86" s="172" t="s">
        <v>742</v>
      </c>
      <c r="AP86" s="172"/>
      <c r="AQ86" s="172"/>
      <c r="AR86" s="172"/>
      <c r="AS86" s="172" t="s">
        <v>1004</v>
      </c>
      <c r="AT86" s="172"/>
      <c r="AU86" s="172"/>
      <c r="AV86" s="172"/>
      <c r="AW86" s="172" t="s">
        <v>791</v>
      </c>
      <c r="AX86" s="172"/>
      <c r="AY86" s="172"/>
      <c r="AZ86" s="172"/>
      <c r="BA86" s="172" t="s">
        <v>1005</v>
      </c>
      <c r="BB86" s="172"/>
      <c r="BC86" s="172"/>
      <c r="BD86" s="172"/>
    </row>
    <row r="87" spans="1:56" ht="15" customHeight="1">
      <c r="A87" s="171">
        <v>5</v>
      </c>
      <c r="B87" s="172" t="s">
        <v>474</v>
      </c>
      <c r="C87" s="172" t="s">
        <v>852</v>
      </c>
      <c r="D87" s="172" t="s">
        <v>732</v>
      </c>
      <c r="E87" s="172" t="s">
        <v>783</v>
      </c>
      <c r="F87" s="172" t="s">
        <v>853</v>
      </c>
      <c r="G87" s="172" t="s">
        <v>735</v>
      </c>
      <c r="H87" s="172" t="s">
        <v>736</v>
      </c>
      <c r="I87" s="172" t="s">
        <v>854</v>
      </c>
      <c r="J87" s="173">
        <v>44197</v>
      </c>
      <c r="K87" s="173">
        <v>44561</v>
      </c>
      <c r="L87" s="172" t="s">
        <v>738</v>
      </c>
      <c r="M87" s="172" t="str">
        <f t="shared" si="21"/>
        <v>Cesar</v>
      </c>
      <c r="N87" s="172" t="s">
        <v>29</v>
      </c>
      <c r="O87" s="172" t="s">
        <v>855</v>
      </c>
      <c r="P87" s="171" t="s">
        <v>740</v>
      </c>
      <c r="Q87" s="174">
        <v>0</v>
      </c>
      <c r="R87" s="177">
        <v>90</v>
      </c>
      <c r="S87" s="177">
        <v>0</v>
      </c>
      <c r="T87" s="177">
        <v>0</v>
      </c>
      <c r="U87" s="177">
        <v>0</v>
      </c>
      <c r="V87" s="177">
        <v>90</v>
      </c>
      <c r="W87" s="177">
        <v>2</v>
      </c>
      <c r="X87" s="222" t="s">
        <v>1006</v>
      </c>
      <c r="Y87" s="177"/>
      <c r="Z87" s="177"/>
      <c r="AA87" s="177"/>
      <c r="AB87" s="177"/>
      <c r="AC87" s="177"/>
      <c r="AD87" s="177"/>
      <c r="AE87" s="177">
        <f t="shared" si="14"/>
        <v>2</v>
      </c>
      <c r="AF87" s="173">
        <v>44300</v>
      </c>
      <c r="AG87" s="176"/>
      <c r="AH87" s="223"/>
      <c r="AI87" s="223"/>
      <c r="AJ87" s="174">
        <f t="shared" si="15"/>
        <v>2.2222222222222223E-2</v>
      </c>
      <c r="AK87" s="174" t="str">
        <f t="shared" si="16"/>
        <v/>
      </c>
      <c r="AL87" s="174" t="str">
        <f t="shared" si="17"/>
        <v/>
      </c>
      <c r="AM87" s="174" t="str">
        <f t="shared" si="18"/>
        <v/>
      </c>
      <c r="AN87" s="174">
        <f t="shared" si="19"/>
        <v>0</v>
      </c>
      <c r="AO87" s="172" t="s">
        <v>742</v>
      </c>
      <c r="AP87" s="172"/>
      <c r="AQ87" s="172"/>
      <c r="AR87" s="172"/>
      <c r="AS87" s="172" t="s">
        <v>1001</v>
      </c>
      <c r="AT87" s="172"/>
      <c r="AU87" s="172"/>
      <c r="AV87" s="172"/>
      <c r="AW87" s="172" t="s">
        <v>742</v>
      </c>
      <c r="AX87" s="172"/>
      <c r="AY87" s="172"/>
      <c r="AZ87" s="172"/>
      <c r="BA87" s="172" t="s">
        <v>1007</v>
      </c>
      <c r="BB87" s="172"/>
      <c r="BC87" s="172"/>
      <c r="BD87" s="172"/>
    </row>
    <row r="88" spans="1:56" ht="15" customHeight="1">
      <c r="A88" s="171">
        <v>6</v>
      </c>
      <c r="B88" s="172" t="s">
        <v>474</v>
      </c>
      <c r="C88" s="172" t="s">
        <v>750</v>
      </c>
      <c r="D88" s="172" t="s">
        <v>732</v>
      </c>
      <c r="E88" s="172" t="s">
        <v>733</v>
      </c>
      <c r="F88" s="172" t="s">
        <v>751</v>
      </c>
      <c r="G88" s="172" t="s">
        <v>735</v>
      </c>
      <c r="H88" s="172" t="s">
        <v>736</v>
      </c>
      <c r="I88" s="172" t="s">
        <v>752</v>
      </c>
      <c r="J88" s="173">
        <v>44197</v>
      </c>
      <c r="K88" s="173">
        <v>44561</v>
      </c>
      <c r="L88" s="172" t="s">
        <v>738</v>
      </c>
      <c r="M88" s="172" t="str">
        <f t="shared" si="21"/>
        <v>Cesar</v>
      </c>
      <c r="N88" s="172" t="s">
        <v>55</v>
      </c>
      <c r="O88" s="172" t="s">
        <v>753</v>
      </c>
      <c r="P88" s="171" t="s">
        <v>740</v>
      </c>
      <c r="Q88" s="174">
        <v>0</v>
      </c>
      <c r="R88" s="174">
        <v>1</v>
      </c>
      <c r="S88" s="174">
        <v>0.25</v>
      </c>
      <c r="T88" s="174">
        <v>0.25</v>
      </c>
      <c r="U88" s="174">
        <v>0.25</v>
      </c>
      <c r="V88" s="174">
        <v>0.25</v>
      </c>
      <c r="W88" s="174">
        <v>0.2059</v>
      </c>
      <c r="X88" s="224" t="s">
        <v>1008</v>
      </c>
      <c r="Y88" s="174"/>
      <c r="Z88" s="174"/>
      <c r="AA88" s="174"/>
      <c r="AB88" s="174"/>
      <c r="AC88" s="174"/>
      <c r="AD88" s="174"/>
      <c r="AE88" s="174">
        <f t="shared" si="14"/>
        <v>0.2059</v>
      </c>
      <c r="AF88" s="173">
        <v>44300</v>
      </c>
      <c r="AG88" s="176"/>
      <c r="AH88" s="223"/>
      <c r="AI88" s="223"/>
      <c r="AJ88" s="174">
        <f t="shared" si="15"/>
        <v>0.2059</v>
      </c>
      <c r="AK88" s="174">
        <f t="shared" si="16"/>
        <v>0.8236</v>
      </c>
      <c r="AL88" s="174">
        <f t="shared" si="17"/>
        <v>0</v>
      </c>
      <c r="AM88" s="174">
        <f t="shared" si="18"/>
        <v>0</v>
      </c>
      <c r="AN88" s="174">
        <f t="shared" si="19"/>
        <v>0</v>
      </c>
      <c r="AO88" s="172" t="s">
        <v>742</v>
      </c>
      <c r="AP88" s="172"/>
      <c r="AQ88" s="172"/>
      <c r="AR88" s="172"/>
      <c r="AS88" s="172" t="s">
        <v>759</v>
      </c>
      <c r="AT88" s="172"/>
      <c r="AU88" s="172"/>
      <c r="AV88" s="172"/>
      <c r="AW88" s="172" t="s">
        <v>791</v>
      </c>
      <c r="AX88" s="172"/>
      <c r="AY88" s="172"/>
      <c r="AZ88" s="172"/>
      <c r="BA88" s="172" t="s">
        <v>1009</v>
      </c>
      <c r="BB88" s="172"/>
      <c r="BC88" s="172"/>
      <c r="BD88" s="172"/>
    </row>
    <row r="89" spans="1:56" ht="15" customHeight="1">
      <c r="A89" s="171">
        <v>7</v>
      </c>
      <c r="B89" s="172" t="s">
        <v>474</v>
      </c>
      <c r="C89" s="172" t="s">
        <v>756</v>
      </c>
      <c r="D89" s="172" t="s">
        <v>732</v>
      </c>
      <c r="E89" s="172" t="s">
        <v>733</v>
      </c>
      <c r="F89" s="172" t="s">
        <v>751</v>
      </c>
      <c r="G89" s="172" t="s">
        <v>735</v>
      </c>
      <c r="H89" s="172" t="s">
        <v>736</v>
      </c>
      <c r="I89" s="172" t="s">
        <v>757</v>
      </c>
      <c r="J89" s="173">
        <v>44197</v>
      </c>
      <c r="K89" s="173">
        <v>44561</v>
      </c>
      <c r="L89" s="172" t="s">
        <v>738</v>
      </c>
      <c r="M89" s="172" t="str">
        <f t="shared" si="21"/>
        <v>Cesar</v>
      </c>
      <c r="N89" s="172" t="s">
        <v>55</v>
      </c>
      <c r="O89" s="172" t="s">
        <v>753</v>
      </c>
      <c r="P89" s="171" t="s">
        <v>740</v>
      </c>
      <c r="Q89" s="174">
        <v>0</v>
      </c>
      <c r="R89" s="174">
        <v>1</v>
      </c>
      <c r="S89" s="174">
        <v>0.25</v>
      </c>
      <c r="T89" s="174">
        <v>0.25</v>
      </c>
      <c r="U89" s="174">
        <v>0.25</v>
      </c>
      <c r="V89" s="174">
        <v>0.25</v>
      </c>
      <c r="W89" s="174">
        <v>0.21609999999999999</v>
      </c>
      <c r="X89" s="224" t="s">
        <v>1010</v>
      </c>
      <c r="Y89" s="174"/>
      <c r="Z89" s="174"/>
      <c r="AA89" s="174"/>
      <c r="AB89" s="174"/>
      <c r="AC89" s="174"/>
      <c r="AD89" s="174"/>
      <c r="AE89" s="174">
        <f t="shared" si="14"/>
        <v>0.21609999999999999</v>
      </c>
      <c r="AF89" s="173">
        <v>44300</v>
      </c>
      <c r="AG89" s="176"/>
      <c r="AH89" s="223"/>
      <c r="AI89" s="223"/>
      <c r="AJ89" s="174">
        <f t="shared" si="15"/>
        <v>0.21609999999999999</v>
      </c>
      <c r="AK89" s="174">
        <f t="shared" si="16"/>
        <v>0.86439999999999995</v>
      </c>
      <c r="AL89" s="174">
        <f t="shared" si="17"/>
        <v>0</v>
      </c>
      <c r="AM89" s="174">
        <f t="shared" si="18"/>
        <v>0</v>
      </c>
      <c r="AN89" s="174">
        <f t="shared" si="19"/>
        <v>0</v>
      </c>
      <c r="AO89" s="172" t="s">
        <v>742</v>
      </c>
      <c r="AP89" s="172"/>
      <c r="AQ89" s="172"/>
      <c r="AR89" s="172"/>
      <c r="AS89" s="172" t="s">
        <v>1011</v>
      </c>
      <c r="AT89" s="172"/>
      <c r="AU89" s="172"/>
      <c r="AV89" s="172"/>
      <c r="AW89" s="172" t="s">
        <v>742</v>
      </c>
      <c r="AX89" s="172"/>
      <c r="AY89" s="172"/>
      <c r="AZ89" s="172"/>
      <c r="BA89" s="172" t="s">
        <v>1012</v>
      </c>
      <c r="BB89" s="172"/>
      <c r="BC89" s="172"/>
      <c r="BD89" s="172"/>
    </row>
    <row r="90" spans="1:56" ht="15" customHeight="1">
      <c r="A90" s="171">
        <v>8</v>
      </c>
      <c r="B90" s="172" t="s">
        <v>474</v>
      </c>
      <c r="C90" s="172" t="s">
        <v>761</v>
      </c>
      <c r="D90" s="172" t="s">
        <v>762</v>
      </c>
      <c r="E90" s="172" t="s">
        <v>763</v>
      </c>
      <c r="F90" s="172" t="s">
        <v>764</v>
      </c>
      <c r="G90" s="172" t="s">
        <v>735</v>
      </c>
      <c r="H90" s="172" t="s">
        <v>765</v>
      </c>
      <c r="I90" s="172" t="s">
        <v>766</v>
      </c>
      <c r="J90" s="173">
        <v>44197</v>
      </c>
      <c r="K90" s="173">
        <v>44561</v>
      </c>
      <c r="L90" s="172" t="s">
        <v>738</v>
      </c>
      <c r="M90" s="172" t="str">
        <f t="shared" si="21"/>
        <v>Cesar</v>
      </c>
      <c r="N90" s="172" t="s">
        <v>55</v>
      </c>
      <c r="O90" s="172" t="s">
        <v>753</v>
      </c>
      <c r="P90" s="171" t="s">
        <v>740</v>
      </c>
      <c r="Q90" s="174">
        <v>0</v>
      </c>
      <c r="R90" s="174">
        <v>1</v>
      </c>
      <c r="S90" s="174">
        <v>0.25</v>
      </c>
      <c r="T90" s="174">
        <v>0.25</v>
      </c>
      <c r="U90" s="174">
        <v>0.25</v>
      </c>
      <c r="V90" s="174">
        <v>0.25</v>
      </c>
      <c r="W90" s="174">
        <v>0.151</v>
      </c>
      <c r="X90" s="224" t="s">
        <v>1013</v>
      </c>
      <c r="Y90" s="174"/>
      <c r="Z90" s="174"/>
      <c r="AA90" s="174"/>
      <c r="AB90" s="174"/>
      <c r="AC90" s="174"/>
      <c r="AD90" s="174"/>
      <c r="AE90" s="174">
        <f t="shared" si="14"/>
        <v>0.151</v>
      </c>
      <c r="AF90" s="173">
        <v>44300</v>
      </c>
      <c r="AG90" s="176"/>
      <c r="AH90" s="223"/>
      <c r="AI90" s="223"/>
      <c r="AJ90" s="174">
        <f t="shared" si="15"/>
        <v>0.151</v>
      </c>
      <c r="AK90" s="174">
        <f t="shared" si="16"/>
        <v>0.60399999999999998</v>
      </c>
      <c r="AL90" s="174">
        <f t="shared" si="17"/>
        <v>0</v>
      </c>
      <c r="AM90" s="174">
        <f t="shared" si="18"/>
        <v>0</v>
      </c>
      <c r="AN90" s="174">
        <f t="shared" si="19"/>
        <v>0</v>
      </c>
      <c r="AO90" s="172" t="s">
        <v>742</v>
      </c>
      <c r="AP90" s="172"/>
      <c r="AQ90" s="172"/>
      <c r="AR90" s="172"/>
      <c r="AS90" s="172" t="s">
        <v>1014</v>
      </c>
      <c r="AT90" s="172"/>
      <c r="AU90" s="172"/>
      <c r="AV90" s="172"/>
      <c r="AW90" s="172" t="s">
        <v>742</v>
      </c>
      <c r="AX90" s="172"/>
      <c r="AY90" s="172"/>
      <c r="AZ90" s="172"/>
      <c r="BA90" s="172" t="s">
        <v>1015</v>
      </c>
      <c r="BB90" s="172"/>
      <c r="BC90" s="172"/>
      <c r="BD90" s="172"/>
    </row>
    <row r="91" spans="1:56" ht="15" customHeight="1">
      <c r="A91" s="171">
        <v>9</v>
      </c>
      <c r="B91" s="172" t="s">
        <v>474</v>
      </c>
      <c r="C91" s="172" t="s">
        <v>769</v>
      </c>
      <c r="D91" s="172" t="s">
        <v>770</v>
      </c>
      <c r="E91" s="172" t="s">
        <v>771</v>
      </c>
      <c r="F91" s="172" t="s">
        <v>772</v>
      </c>
      <c r="G91" s="172" t="s">
        <v>773</v>
      </c>
      <c r="H91" s="172" t="s">
        <v>773</v>
      </c>
      <c r="I91" s="172" t="s">
        <v>774</v>
      </c>
      <c r="J91" s="173">
        <v>44197</v>
      </c>
      <c r="K91" s="173">
        <v>44561</v>
      </c>
      <c r="L91" s="172" t="s">
        <v>738</v>
      </c>
      <c r="M91" s="172" t="str">
        <f t="shared" si="21"/>
        <v>Cesar</v>
      </c>
      <c r="N91" s="172" t="s">
        <v>55</v>
      </c>
      <c r="O91" s="172" t="s">
        <v>775</v>
      </c>
      <c r="P91" s="171" t="s">
        <v>740</v>
      </c>
      <c r="Q91" s="174">
        <v>0</v>
      </c>
      <c r="R91" s="174">
        <v>1</v>
      </c>
      <c r="S91" s="174">
        <v>0.25</v>
      </c>
      <c r="T91" s="174">
        <v>0.25</v>
      </c>
      <c r="U91" s="174">
        <v>0.25</v>
      </c>
      <c r="V91" s="174">
        <v>0.25</v>
      </c>
      <c r="W91" s="174">
        <v>0.25</v>
      </c>
      <c r="X91" s="224" t="s">
        <v>1016</v>
      </c>
      <c r="Y91" s="174"/>
      <c r="Z91" s="174"/>
      <c r="AA91" s="174"/>
      <c r="AB91" s="174"/>
      <c r="AC91" s="174"/>
      <c r="AD91" s="174"/>
      <c r="AE91" s="174">
        <f t="shared" si="14"/>
        <v>0.25</v>
      </c>
      <c r="AF91" s="173">
        <v>44300</v>
      </c>
      <c r="AG91" s="176"/>
      <c r="AH91" s="223"/>
      <c r="AI91" s="223"/>
      <c r="AJ91" s="174">
        <f t="shared" si="15"/>
        <v>0.25</v>
      </c>
      <c r="AK91" s="174">
        <f t="shared" si="16"/>
        <v>1</v>
      </c>
      <c r="AL91" s="174">
        <f t="shared" si="17"/>
        <v>0</v>
      </c>
      <c r="AM91" s="174">
        <f t="shared" si="18"/>
        <v>0</v>
      </c>
      <c r="AN91" s="174">
        <f t="shared" si="19"/>
        <v>0</v>
      </c>
      <c r="AO91" s="172" t="s">
        <v>742</v>
      </c>
      <c r="AP91" s="172"/>
      <c r="AQ91" s="172"/>
      <c r="AR91" s="172"/>
      <c r="AS91" s="172" t="s">
        <v>1001</v>
      </c>
      <c r="AT91" s="172"/>
      <c r="AU91" s="172"/>
      <c r="AV91" s="172"/>
      <c r="AW91" s="172" t="s">
        <v>742</v>
      </c>
      <c r="AX91" s="172"/>
      <c r="AY91" s="172"/>
      <c r="AZ91" s="172"/>
      <c r="BA91" s="172" t="s">
        <v>1017</v>
      </c>
      <c r="BB91" s="172"/>
      <c r="BC91" s="172"/>
      <c r="BD91" s="172"/>
    </row>
    <row r="92" spans="1:56" ht="15" customHeight="1">
      <c r="A92" s="171">
        <v>10</v>
      </c>
      <c r="B92" s="172" t="s">
        <v>474</v>
      </c>
      <c r="C92" s="172" t="s">
        <v>769</v>
      </c>
      <c r="D92" s="172" t="s">
        <v>770</v>
      </c>
      <c r="E92" s="172" t="s">
        <v>771</v>
      </c>
      <c r="F92" s="172" t="s">
        <v>772</v>
      </c>
      <c r="G92" s="172" t="s">
        <v>773</v>
      </c>
      <c r="H92" s="172" t="s">
        <v>773</v>
      </c>
      <c r="I92" s="172" t="s">
        <v>778</v>
      </c>
      <c r="J92" s="173">
        <v>44197</v>
      </c>
      <c r="K92" s="173">
        <v>44561</v>
      </c>
      <c r="L92" s="172" t="s">
        <v>738</v>
      </c>
      <c r="M92" s="172" t="str">
        <f t="shared" si="21"/>
        <v>Cesar</v>
      </c>
      <c r="N92" s="172" t="s">
        <v>55</v>
      </c>
      <c r="O92" s="172" t="s">
        <v>779</v>
      </c>
      <c r="P92" s="171" t="s">
        <v>740</v>
      </c>
      <c r="Q92" s="174">
        <v>0</v>
      </c>
      <c r="R92" s="174">
        <v>1</v>
      </c>
      <c r="S92" s="174">
        <v>0.25</v>
      </c>
      <c r="T92" s="174">
        <v>0.25</v>
      </c>
      <c r="U92" s="174">
        <v>0.25</v>
      </c>
      <c r="V92" s="174">
        <v>0.25</v>
      </c>
      <c r="W92" s="174"/>
      <c r="X92" s="174"/>
      <c r="Y92" s="174"/>
      <c r="Z92" s="174"/>
      <c r="AA92" s="174"/>
      <c r="AB92" s="174"/>
      <c r="AC92" s="174"/>
      <c r="AD92" s="174"/>
      <c r="AE92" s="174">
        <f t="shared" si="14"/>
        <v>0</v>
      </c>
      <c r="AF92" s="174"/>
      <c r="AG92" s="176"/>
      <c r="AH92" s="223"/>
      <c r="AI92" s="223"/>
      <c r="AJ92" s="174">
        <f t="shared" si="15"/>
        <v>0</v>
      </c>
      <c r="AK92" s="174">
        <f t="shared" si="16"/>
        <v>0</v>
      </c>
      <c r="AL92" s="174">
        <f t="shared" si="17"/>
        <v>0</v>
      </c>
      <c r="AM92" s="174">
        <f t="shared" si="18"/>
        <v>0</v>
      </c>
      <c r="AN92" s="174">
        <f t="shared" si="19"/>
        <v>0</v>
      </c>
      <c r="AO92" s="172" t="s">
        <v>791</v>
      </c>
      <c r="AP92" s="172"/>
      <c r="AQ92" s="172"/>
      <c r="AR92" s="172"/>
      <c r="AS92" s="172" t="s">
        <v>1018</v>
      </c>
      <c r="AT92" s="172"/>
      <c r="AU92" s="172"/>
      <c r="AV92" s="172"/>
      <c r="AW92" s="172" t="s">
        <v>791</v>
      </c>
      <c r="AX92" s="172"/>
      <c r="AY92" s="172"/>
      <c r="AZ92" s="172"/>
      <c r="BA92" s="172" t="s">
        <v>1019</v>
      </c>
      <c r="BB92" s="172"/>
      <c r="BC92" s="172"/>
      <c r="BD92" s="172"/>
    </row>
    <row r="93" spans="1:56" ht="15" customHeight="1">
      <c r="A93" s="171">
        <v>11</v>
      </c>
      <c r="B93" s="172" t="s">
        <v>474</v>
      </c>
      <c r="C93" s="172" t="s">
        <v>782</v>
      </c>
      <c r="D93" s="172" t="s">
        <v>732</v>
      </c>
      <c r="E93" s="172" t="s">
        <v>783</v>
      </c>
      <c r="F93" s="172" t="s">
        <v>784</v>
      </c>
      <c r="G93" s="172" t="s">
        <v>785</v>
      </c>
      <c r="H93" s="172" t="s">
        <v>786</v>
      </c>
      <c r="I93" s="172" t="s">
        <v>787</v>
      </c>
      <c r="J93" s="173">
        <v>44197</v>
      </c>
      <c r="K93" s="173">
        <v>44561</v>
      </c>
      <c r="L93" s="172" t="s">
        <v>738</v>
      </c>
      <c r="M93" s="172" t="str">
        <f t="shared" si="21"/>
        <v>Cesar</v>
      </c>
      <c r="N93" s="172" t="s">
        <v>55</v>
      </c>
      <c r="O93" s="172" t="s">
        <v>788</v>
      </c>
      <c r="P93" s="171" t="s">
        <v>789</v>
      </c>
      <c r="Q93" s="174">
        <v>0</v>
      </c>
      <c r="R93" s="174">
        <v>1</v>
      </c>
      <c r="S93" s="174">
        <v>0.25</v>
      </c>
      <c r="T93" s="174">
        <v>0.25</v>
      </c>
      <c r="U93" s="174">
        <v>0.25</v>
      </c>
      <c r="V93" s="174">
        <v>0.25</v>
      </c>
      <c r="W93" s="174">
        <v>0.25</v>
      </c>
      <c r="X93" s="174" t="s">
        <v>1020</v>
      </c>
      <c r="Y93" s="174"/>
      <c r="Z93" s="174"/>
      <c r="AA93" s="174"/>
      <c r="AB93" s="174"/>
      <c r="AC93" s="174"/>
      <c r="AD93" s="174"/>
      <c r="AE93" s="174">
        <f t="shared" si="14"/>
        <v>0.25</v>
      </c>
      <c r="AF93" s="173">
        <v>44300</v>
      </c>
      <c r="AG93" s="176"/>
      <c r="AH93" s="223"/>
      <c r="AI93" s="223"/>
      <c r="AJ93" s="174">
        <f t="shared" si="15"/>
        <v>0.25</v>
      </c>
      <c r="AK93" s="174">
        <f t="shared" si="16"/>
        <v>1</v>
      </c>
      <c r="AL93" s="174">
        <f t="shared" si="17"/>
        <v>0</v>
      </c>
      <c r="AM93" s="174">
        <f t="shared" si="18"/>
        <v>0</v>
      </c>
      <c r="AN93" s="174">
        <f t="shared" si="19"/>
        <v>0</v>
      </c>
      <c r="AO93" s="172" t="s">
        <v>791</v>
      </c>
      <c r="AP93" s="172"/>
      <c r="AQ93" s="172"/>
      <c r="AR93" s="172"/>
      <c r="AS93" s="172" t="s">
        <v>1021</v>
      </c>
      <c r="AT93" s="172"/>
      <c r="AU93" s="172"/>
      <c r="AV93" s="172"/>
      <c r="AW93" s="172" t="s">
        <v>742</v>
      </c>
      <c r="AX93" s="172"/>
      <c r="AY93" s="172"/>
      <c r="AZ93" s="172"/>
      <c r="BA93" s="172" t="s">
        <v>1022</v>
      </c>
      <c r="BB93" s="172"/>
      <c r="BC93" s="172"/>
      <c r="BD93" s="172"/>
    </row>
    <row r="94" spans="1:56" ht="15" customHeight="1">
      <c r="A94" s="171">
        <v>12</v>
      </c>
      <c r="B94" s="172" t="s">
        <v>474</v>
      </c>
      <c r="C94" s="172" t="s">
        <v>782</v>
      </c>
      <c r="D94" s="172" t="s">
        <v>732</v>
      </c>
      <c r="E94" s="172" t="s">
        <v>783</v>
      </c>
      <c r="F94" s="172" t="s">
        <v>784</v>
      </c>
      <c r="G94" s="172" t="s">
        <v>785</v>
      </c>
      <c r="H94" s="172" t="s">
        <v>786</v>
      </c>
      <c r="I94" s="172" t="s">
        <v>794</v>
      </c>
      <c r="J94" s="173">
        <v>44197</v>
      </c>
      <c r="K94" s="173">
        <v>44561</v>
      </c>
      <c r="L94" s="172" t="s">
        <v>738</v>
      </c>
      <c r="M94" s="172" t="str">
        <f t="shared" si="21"/>
        <v>Cesar</v>
      </c>
      <c r="N94" s="172" t="s">
        <v>29</v>
      </c>
      <c r="O94" s="172" t="s">
        <v>795</v>
      </c>
      <c r="P94" s="171" t="s">
        <v>789</v>
      </c>
      <c r="Q94" s="174">
        <v>0</v>
      </c>
      <c r="R94" s="177">
        <v>1</v>
      </c>
      <c r="S94" s="177">
        <v>0</v>
      </c>
      <c r="T94" s="177">
        <v>0</v>
      </c>
      <c r="U94" s="177">
        <v>0</v>
      </c>
      <c r="V94" s="177">
        <v>1</v>
      </c>
      <c r="W94" s="177">
        <v>34191991</v>
      </c>
      <c r="X94" s="177" t="s">
        <v>1023</v>
      </c>
      <c r="Y94" s="177"/>
      <c r="Z94" s="177"/>
      <c r="AA94" s="177"/>
      <c r="AB94" s="177"/>
      <c r="AC94" s="177"/>
      <c r="AD94" s="177"/>
      <c r="AE94" s="177">
        <f t="shared" si="14"/>
        <v>34191991</v>
      </c>
      <c r="AF94" s="173">
        <v>44300</v>
      </c>
      <c r="AG94" s="223"/>
      <c r="AH94" s="223"/>
      <c r="AI94" s="223"/>
      <c r="AJ94" s="174">
        <f t="shared" si="15"/>
        <v>1</v>
      </c>
      <c r="AK94" s="174" t="str">
        <f t="shared" si="16"/>
        <v/>
      </c>
      <c r="AL94" s="174" t="str">
        <f t="shared" si="17"/>
        <v/>
      </c>
      <c r="AM94" s="174" t="str">
        <f t="shared" si="18"/>
        <v/>
      </c>
      <c r="AN94" s="174">
        <f t="shared" si="19"/>
        <v>0</v>
      </c>
      <c r="AO94" s="172" t="s">
        <v>742</v>
      </c>
      <c r="AP94" s="172"/>
      <c r="AQ94" s="172"/>
      <c r="AR94" s="172"/>
      <c r="AS94" s="172" t="s">
        <v>1011</v>
      </c>
      <c r="AT94" s="172"/>
      <c r="AU94" s="172"/>
      <c r="AV94" s="172"/>
      <c r="AW94" s="172" t="s">
        <v>742</v>
      </c>
      <c r="AX94" s="172"/>
      <c r="AY94" s="172"/>
      <c r="AZ94" s="172"/>
      <c r="BA94" s="172" t="s">
        <v>1024</v>
      </c>
      <c r="BB94" s="172"/>
      <c r="BC94" s="172"/>
      <c r="BD94" s="172"/>
    </row>
    <row r="95" spans="1:56" ht="15" customHeight="1">
      <c r="A95" s="171">
        <v>13</v>
      </c>
      <c r="B95" s="172" t="s">
        <v>474</v>
      </c>
      <c r="C95" s="172" t="s">
        <v>782</v>
      </c>
      <c r="D95" s="172" t="s">
        <v>732</v>
      </c>
      <c r="E95" s="172" t="s">
        <v>783</v>
      </c>
      <c r="F95" s="172" t="s">
        <v>784</v>
      </c>
      <c r="G95" s="172" t="s">
        <v>785</v>
      </c>
      <c r="H95" s="172" t="s">
        <v>786</v>
      </c>
      <c r="I95" s="172" t="s">
        <v>799</v>
      </c>
      <c r="J95" s="173">
        <v>44197</v>
      </c>
      <c r="K95" s="173">
        <v>44561</v>
      </c>
      <c r="L95" s="172" t="s">
        <v>738</v>
      </c>
      <c r="M95" s="172" t="str">
        <f t="shared" si="21"/>
        <v>Cesar</v>
      </c>
      <c r="N95" s="172" t="s">
        <v>55</v>
      </c>
      <c r="O95" s="172" t="s">
        <v>800</v>
      </c>
      <c r="P95" s="171" t="s">
        <v>789</v>
      </c>
      <c r="Q95" s="174">
        <v>0</v>
      </c>
      <c r="R95" s="174">
        <v>1</v>
      </c>
      <c r="S95" s="174">
        <v>0.25</v>
      </c>
      <c r="T95" s="174">
        <v>0.25</v>
      </c>
      <c r="U95" s="174">
        <v>0.25</v>
      </c>
      <c r="V95" s="174">
        <v>0.25</v>
      </c>
      <c r="W95" s="174">
        <v>0.25</v>
      </c>
      <c r="X95" s="174" t="s">
        <v>1025</v>
      </c>
      <c r="Y95" s="174"/>
      <c r="Z95" s="174"/>
      <c r="AA95" s="174"/>
      <c r="AB95" s="174"/>
      <c r="AC95" s="174"/>
      <c r="AD95" s="174"/>
      <c r="AE95" s="174">
        <f t="shared" si="14"/>
        <v>0.25</v>
      </c>
      <c r="AF95" s="173">
        <v>44300</v>
      </c>
      <c r="AG95" s="176"/>
      <c r="AH95" s="223"/>
      <c r="AI95" s="223"/>
      <c r="AJ95" s="174">
        <f t="shared" si="15"/>
        <v>0.25</v>
      </c>
      <c r="AK95" s="174">
        <f t="shared" si="16"/>
        <v>1</v>
      </c>
      <c r="AL95" s="174">
        <f t="shared" si="17"/>
        <v>0</v>
      </c>
      <c r="AM95" s="174">
        <f t="shared" si="18"/>
        <v>0</v>
      </c>
      <c r="AN95" s="174">
        <f t="shared" si="19"/>
        <v>0</v>
      </c>
      <c r="AO95" s="172" t="s">
        <v>742</v>
      </c>
      <c r="AP95" s="172"/>
      <c r="AQ95" s="172"/>
      <c r="AR95" s="172"/>
      <c r="AS95" s="172" t="s">
        <v>1026</v>
      </c>
      <c r="AT95" s="172"/>
      <c r="AU95" s="172"/>
      <c r="AV95" s="172"/>
      <c r="AW95" s="172" t="s">
        <v>742</v>
      </c>
      <c r="AX95" s="172"/>
      <c r="AY95" s="172"/>
      <c r="AZ95" s="172"/>
      <c r="BA95" s="172" t="s">
        <v>1027</v>
      </c>
      <c r="BB95" s="172"/>
      <c r="BC95" s="172"/>
      <c r="BD95" s="172"/>
    </row>
    <row r="96" spans="1:56" ht="15" customHeight="1">
      <c r="A96" s="171">
        <v>1</v>
      </c>
      <c r="B96" s="172" t="s">
        <v>475</v>
      </c>
      <c r="C96" s="172" t="s">
        <v>803</v>
      </c>
      <c r="D96" s="172" t="s">
        <v>732</v>
      </c>
      <c r="E96" s="172" t="s">
        <v>733</v>
      </c>
      <c r="F96" s="172" t="s">
        <v>734</v>
      </c>
      <c r="G96" s="172" t="s">
        <v>735</v>
      </c>
      <c r="H96" s="172" t="s">
        <v>736</v>
      </c>
      <c r="I96" s="172" t="s">
        <v>809</v>
      </c>
      <c r="J96" s="173">
        <v>44197</v>
      </c>
      <c r="K96" s="173">
        <v>44561</v>
      </c>
      <c r="L96" s="172" t="s">
        <v>738</v>
      </c>
      <c r="M96" s="172" t="str">
        <f>B96</f>
        <v>Córdoba</v>
      </c>
      <c r="N96" s="172" t="s">
        <v>29</v>
      </c>
      <c r="O96" s="172" t="s">
        <v>810</v>
      </c>
      <c r="P96" s="171" t="s">
        <v>740</v>
      </c>
      <c r="Q96" s="174">
        <v>0</v>
      </c>
      <c r="R96" s="177">
        <v>91184</v>
      </c>
      <c r="S96" s="177">
        <v>0</v>
      </c>
      <c r="T96" s="177">
        <v>0</v>
      </c>
      <c r="U96" s="177">
        <v>0</v>
      </c>
      <c r="V96" s="177">
        <v>91184</v>
      </c>
      <c r="W96" s="177">
        <v>0</v>
      </c>
      <c r="X96" s="177" t="s">
        <v>1028</v>
      </c>
      <c r="Y96" s="177"/>
      <c r="Z96" s="177"/>
      <c r="AA96" s="177"/>
      <c r="AB96" s="177"/>
      <c r="AC96" s="177"/>
      <c r="AD96" s="177"/>
      <c r="AE96" s="177">
        <f t="shared" si="14"/>
        <v>0</v>
      </c>
      <c r="AF96" s="173">
        <v>44298</v>
      </c>
      <c r="AG96" s="223"/>
      <c r="AH96" s="223"/>
      <c r="AI96" s="223"/>
      <c r="AJ96" s="174">
        <f t="shared" si="15"/>
        <v>0</v>
      </c>
      <c r="AK96" s="174" t="str">
        <f t="shared" si="16"/>
        <v/>
      </c>
      <c r="AL96" s="174" t="str">
        <f t="shared" si="17"/>
        <v/>
      </c>
      <c r="AM96" s="174" t="str">
        <f t="shared" si="18"/>
        <v/>
      </c>
      <c r="AN96" s="174">
        <f t="shared" si="19"/>
        <v>0</v>
      </c>
      <c r="AO96" s="172" t="s">
        <v>807</v>
      </c>
      <c r="AP96" s="172"/>
      <c r="AQ96" s="172"/>
      <c r="AR96" s="172"/>
      <c r="AS96" s="172" t="s">
        <v>807</v>
      </c>
      <c r="AT96" s="172"/>
      <c r="AU96" s="172"/>
      <c r="AV96" s="172"/>
      <c r="AW96" s="172" t="s">
        <v>807</v>
      </c>
      <c r="AX96" s="172"/>
      <c r="AY96" s="172"/>
      <c r="AZ96" s="172"/>
      <c r="BA96" s="172" t="s">
        <v>1029</v>
      </c>
      <c r="BB96" s="172"/>
      <c r="BC96" s="172"/>
      <c r="BD96" s="172"/>
    </row>
    <row r="97" spans="1:56" ht="15" customHeight="1">
      <c r="A97" s="171">
        <v>2</v>
      </c>
      <c r="B97" s="172" t="s">
        <v>475</v>
      </c>
      <c r="C97" s="172" t="s">
        <v>731</v>
      </c>
      <c r="D97" s="172" t="s">
        <v>732</v>
      </c>
      <c r="E97" s="172" t="s">
        <v>733</v>
      </c>
      <c r="F97" s="172" t="s">
        <v>734</v>
      </c>
      <c r="G97" s="172" t="s">
        <v>735</v>
      </c>
      <c r="H97" s="172" t="s">
        <v>736</v>
      </c>
      <c r="I97" s="172" t="s">
        <v>737</v>
      </c>
      <c r="J97" s="173">
        <v>44197</v>
      </c>
      <c r="K97" s="173">
        <v>44561</v>
      </c>
      <c r="L97" s="172" t="s">
        <v>738</v>
      </c>
      <c r="M97" s="172" t="str">
        <f t="shared" ref="M97:M107" si="22">B97</f>
        <v>Córdoba</v>
      </c>
      <c r="N97" s="172" t="s">
        <v>29</v>
      </c>
      <c r="O97" s="172" t="s">
        <v>739</v>
      </c>
      <c r="P97" s="171" t="s">
        <v>740</v>
      </c>
      <c r="Q97" s="174">
        <v>0</v>
      </c>
      <c r="R97" s="177">
        <v>4778</v>
      </c>
      <c r="S97" s="177">
        <v>0</v>
      </c>
      <c r="T97" s="177">
        <v>0</v>
      </c>
      <c r="U97" s="177">
        <v>0</v>
      </c>
      <c r="V97" s="177">
        <v>4778</v>
      </c>
      <c r="W97" s="177">
        <v>1592</v>
      </c>
      <c r="X97" s="177" t="s">
        <v>1030</v>
      </c>
      <c r="Y97" s="177"/>
      <c r="Z97" s="177"/>
      <c r="AA97" s="177"/>
      <c r="AB97" s="177"/>
      <c r="AC97" s="177"/>
      <c r="AD97" s="177"/>
      <c r="AE97" s="177">
        <f t="shared" si="14"/>
        <v>1592</v>
      </c>
      <c r="AF97" s="173">
        <v>44299</v>
      </c>
      <c r="AG97" s="223"/>
      <c r="AH97" s="223"/>
      <c r="AI97" s="223"/>
      <c r="AJ97" s="174">
        <f t="shared" si="15"/>
        <v>0.33319380493930517</v>
      </c>
      <c r="AK97" s="174" t="str">
        <f t="shared" si="16"/>
        <v/>
      </c>
      <c r="AL97" s="174" t="str">
        <f t="shared" si="17"/>
        <v/>
      </c>
      <c r="AM97" s="174" t="str">
        <f t="shared" si="18"/>
        <v/>
      </c>
      <c r="AN97" s="174">
        <f t="shared" si="19"/>
        <v>0</v>
      </c>
      <c r="AO97" s="172" t="s">
        <v>742</v>
      </c>
      <c r="AP97" s="172"/>
      <c r="AQ97" s="172"/>
      <c r="AR97" s="172"/>
      <c r="AS97" s="172" t="s">
        <v>1031</v>
      </c>
      <c r="AT97" s="172"/>
      <c r="AU97" s="172"/>
      <c r="AV97" s="172"/>
      <c r="AW97" s="172" t="s">
        <v>742</v>
      </c>
      <c r="AX97" s="172"/>
      <c r="AY97" s="172"/>
      <c r="AZ97" s="172"/>
      <c r="BA97" s="172" t="s">
        <v>1032</v>
      </c>
      <c r="BB97" s="172"/>
      <c r="BC97" s="172"/>
      <c r="BD97" s="172"/>
    </row>
    <row r="98" spans="1:56" ht="15" customHeight="1">
      <c r="A98" s="171">
        <v>4</v>
      </c>
      <c r="B98" s="172" t="s">
        <v>475</v>
      </c>
      <c r="C98" s="172" t="s">
        <v>731</v>
      </c>
      <c r="D98" s="172" t="s">
        <v>732</v>
      </c>
      <c r="E98" s="172" t="s">
        <v>733</v>
      </c>
      <c r="F98" s="172" t="s">
        <v>734</v>
      </c>
      <c r="G98" s="172" t="s">
        <v>735</v>
      </c>
      <c r="H98" s="172" t="s">
        <v>736</v>
      </c>
      <c r="I98" s="172" t="s">
        <v>745</v>
      </c>
      <c r="J98" s="173">
        <v>44197</v>
      </c>
      <c r="K98" s="173">
        <v>44561</v>
      </c>
      <c r="L98" s="172" t="s">
        <v>738</v>
      </c>
      <c r="M98" s="172" t="str">
        <f t="shared" si="22"/>
        <v>Córdoba</v>
      </c>
      <c r="N98" s="172" t="s">
        <v>29</v>
      </c>
      <c r="O98" s="172" t="s">
        <v>746</v>
      </c>
      <c r="P98" s="171" t="s">
        <v>740</v>
      </c>
      <c r="Q98" s="174">
        <v>0</v>
      </c>
      <c r="R98" s="177">
        <v>8072</v>
      </c>
      <c r="S98" s="177">
        <v>0</v>
      </c>
      <c r="T98" s="177">
        <v>0</v>
      </c>
      <c r="U98" s="177">
        <v>0</v>
      </c>
      <c r="V98" s="177">
        <v>8072</v>
      </c>
      <c r="W98" s="177">
        <v>904</v>
      </c>
      <c r="X98" s="177" t="s">
        <v>1033</v>
      </c>
      <c r="Y98" s="177"/>
      <c r="Z98" s="177"/>
      <c r="AA98" s="177"/>
      <c r="AB98" s="177"/>
      <c r="AC98" s="177"/>
      <c r="AD98" s="177"/>
      <c r="AE98" s="177">
        <f t="shared" si="14"/>
        <v>904</v>
      </c>
      <c r="AF98" s="173">
        <v>44299</v>
      </c>
      <c r="AG98" s="176"/>
      <c r="AH98" s="223"/>
      <c r="AI98" s="223"/>
      <c r="AJ98" s="174">
        <f t="shared" si="15"/>
        <v>0.11199207135777998</v>
      </c>
      <c r="AK98" s="174" t="str">
        <f t="shared" si="16"/>
        <v/>
      </c>
      <c r="AL98" s="174" t="str">
        <f t="shared" si="17"/>
        <v/>
      </c>
      <c r="AM98" s="174" t="str">
        <f t="shared" si="18"/>
        <v/>
      </c>
      <c r="AN98" s="174">
        <f t="shared" si="19"/>
        <v>0</v>
      </c>
      <c r="AO98" s="172" t="s">
        <v>742</v>
      </c>
      <c r="AP98" s="172"/>
      <c r="AQ98" s="172"/>
      <c r="AR98" s="172"/>
      <c r="AS98" s="172" t="s">
        <v>1034</v>
      </c>
      <c r="AT98" s="172"/>
      <c r="AU98" s="172"/>
      <c r="AV98" s="172"/>
      <c r="AW98" s="172" t="s">
        <v>742</v>
      </c>
      <c r="AX98" s="172"/>
      <c r="AY98" s="172"/>
      <c r="AZ98" s="172"/>
      <c r="BA98" s="172" t="s">
        <v>1035</v>
      </c>
      <c r="BB98" s="172"/>
      <c r="BC98" s="172"/>
      <c r="BD98" s="172"/>
    </row>
    <row r="99" spans="1:56" ht="15" customHeight="1">
      <c r="A99" s="171">
        <v>6</v>
      </c>
      <c r="B99" s="172" t="s">
        <v>475</v>
      </c>
      <c r="C99" s="172" t="s">
        <v>852</v>
      </c>
      <c r="D99" s="172" t="s">
        <v>732</v>
      </c>
      <c r="E99" s="172" t="s">
        <v>783</v>
      </c>
      <c r="F99" s="172" t="s">
        <v>853</v>
      </c>
      <c r="G99" s="172" t="s">
        <v>735</v>
      </c>
      <c r="H99" s="172" t="s">
        <v>736</v>
      </c>
      <c r="I99" s="172" t="s">
        <v>854</v>
      </c>
      <c r="J99" s="173">
        <v>44197</v>
      </c>
      <c r="K99" s="173">
        <v>44561</v>
      </c>
      <c r="L99" s="172" t="s">
        <v>738</v>
      </c>
      <c r="M99" s="172" t="str">
        <f t="shared" si="22"/>
        <v>Córdoba</v>
      </c>
      <c r="N99" s="172" t="s">
        <v>29</v>
      </c>
      <c r="O99" s="172" t="s">
        <v>855</v>
      </c>
      <c r="P99" s="171" t="s">
        <v>740</v>
      </c>
      <c r="Q99" s="174">
        <v>0</v>
      </c>
      <c r="R99" s="177">
        <v>40</v>
      </c>
      <c r="S99" s="177">
        <v>0</v>
      </c>
      <c r="T99" s="177">
        <v>0</v>
      </c>
      <c r="U99" s="177">
        <v>0</v>
      </c>
      <c r="V99" s="177">
        <v>40</v>
      </c>
      <c r="W99" s="177">
        <v>6</v>
      </c>
      <c r="X99" s="177" t="s">
        <v>1036</v>
      </c>
      <c r="Y99" s="177"/>
      <c r="Z99" s="177"/>
      <c r="AA99" s="177"/>
      <c r="AB99" s="177"/>
      <c r="AC99" s="177"/>
      <c r="AD99" s="177"/>
      <c r="AE99" s="177">
        <f t="shared" si="14"/>
        <v>6</v>
      </c>
      <c r="AF99" s="173">
        <v>44298</v>
      </c>
      <c r="AG99" s="176"/>
      <c r="AH99" s="223"/>
      <c r="AI99" s="223"/>
      <c r="AJ99" s="174">
        <f t="shared" si="15"/>
        <v>0.15</v>
      </c>
      <c r="AK99" s="174" t="str">
        <f t="shared" si="16"/>
        <v/>
      </c>
      <c r="AL99" s="174" t="str">
        <f t="shared" si="17"/>
        <v/>
      </c>
      <c r="AM99" s="174" t="str">
        <f t="shared" si="18"/>
        <v/>
      </c>
      <c r="AN99" s="174">
        <f t="shared" si="19"/>
        <v>0</v>
      </c>
      <c r="AO99" s="172" t="s">
        <v>742</v>
      </c>
      <c r="AP99" s="172"/>
      <c r="AQ99" s="172"/>
      <c r="AR99" s="172"/>
      <c r="AS99" s="172" t="s">
        <v>1037</v>
      </c>
      <c r="AT99" s="172"/>
      <c r="AU99" s="172"/>
      <c r="AV99" s="172"/>
      <c r="AW99" s="172" t="s">
        <v>742</v>
      </c>
      <c r="AX99" s="172"/>
      <c r="AY99" s="172"/>
      <c r="AZ99" s="172"/>
      <c r="BA99" s="172" t="s">
        <v>1038</v>
      </c>
      <c r="BB99" s="172"/>
      <c r="BC99" s="172"/>
      <c r="BD99" s="172"/>
    </row>
    <row r="100" spans="1:56" ht="15" customHeight="1">
      <c r="A100" s="171">
        <v>7</v>
      </c>
      <c r="B100" s="172" t="s">
        <v>475</v>
      </c>
      <c r="C100" s="172" t="s">
        <v>750</v>
      </c>
      <c r="D100" s="172" t="s">
        <v>732</v>
      </c>
      <c r="E100" s="172" t="s">
        <v>733</v>
      </c>
      <c r="F100" s="172" t="s">
        <v>751</v>
      </c>
      <c r="G100" s="172" t="s">
        <v>735</v>
      </c>
      <c r="H100" s="172" t="s">
        <v>736</v>
      </c>
      <c r="I100" s="172" t="s">
        <v>752</v>
      </c>
      <c r="J100" s="173">
        <v>44197</v>
      </c>
      <c r="K100" s="173">
        <v>44561</v>
      </c>
      <c r="L100" s="172" t="s">
        <v>738</v>
      </c>
      <c r="M100" s="172" t="str">
        <f t="shared" si="22"/>
        <v>Córdoba</v>
      </c>
      <c r="N100" s="172" t="s">
        <v>55</v>
      </c>
      <c r="O100" s="172" t="s">
        <v>753</v>
      </c>
      <c r="P100" s="171" t="s">
        <v>740</v>
      </c>
      <c r="Q100" s="174">
        <v>0</v>
      </c>
      <c r="R100" s="174">
        <v>1</v>
      </c>
      <c r="S100" s="174">
        <v>0.25</v>
      </c>
      <c r="T100" s="174">
        <v>0.25</v>
      </c>
      <c r="U100" s="174">
        <v>0.25</v>
      </c>
      <c r="V100" s="174">
        <v>0.25</v>
      </c>
      <c r="W100" s="174">
        <v>0.25</v>
      </c>
      <c r="X100" s="174" t="s">
        <v>1039</v>
      </c>
      <c r="Y100" s="174"/>
      <c r="Z100" s="174"/>
      <c r="AA100" s="174"/>
      <c r="AB100" s="174"/>
      <c r="AC100" s="174"/>
      <c r="AD100" s="174"/>
      <c r="AE100" s="174">
        <f t="shared" si="14"/>
        <v>0.25</v>
      </c>
      <c r="AF100" s="173">
        <v>44298</v>
      </c>
      <c r="AG100" s="176"/>
      <c r="AH100" s="223"/>
      <c r="AI100" s="223"/>
      <c r="AJ100" s="174">
        <f t="shared" si="15"/>
        <v>0.25</v>
      </c>
      <c r="AK100" s="174">
        <f t="shared" si="16"/>
        <v>1</v>
      </c>
      <c r="AL100" s="174">
        <f t="shared" si="17"/>
        <v>0</v>
      </c>
      <c r="AM100" s="174">
        <f t="shared" si="18"/>
        <v>0</v>
      </c>
      <c r="AN100" s="174">
        <f t="shared" si="19"/>
        <v>0</v>
      </c>
      <c r="AO100" s="172" t="s">
        <v>742</v>
      </c>
      <c r="AP100" s="172"/>
      <c r="AQ100" s="172"/>
      <c r="AR100" s="172"/>
      <c r="AS100" s="172" t="s">
        <v>1040</v>
      </c>
      <c r="AT100" s="172"/>
      <c r="AU100" s="172"/>
      <c r="AV100" s="172"/>
      <c r="AW100" s="172" t="s">
        <v>742</v>
      </c>
      <c r="AX100" s="172"/>
      <c r="AY100" s="172"/>
      <c r="AZ100" s="172"/>
      <c r="BA100" s="172" t="s">
        <v>1041</v>
      </c>
      <c r="BB100" s="172"/>
      <c r="BC100" s="172"/>
      <c r="BD100" s="172"/>
    </row>
    <row r="101" spans="1:56" ht="15" customHeight="1">
      <c r="A101" s="171">
        <v>8</v>
      </c>
      <c r="B101" s="172" t="s">
        <v>475</v>
      </c>
      <c r="C101" s="172" t="s">
        <v>756</v>
      </c>
      <c r="D101" s="172" t="s">
        <v>732</v>
      </c>
      <c r="E101" s="172" t="s">
        <v>733</v>
      </c>
      <c r="F101" s="172" t="s">
        <v>751</v>
      </c>
      <c r="G101" s="172" t="s">
        <v>735</v>
      </c>
      <c r="H101" s="172" t="s">
        <v>736</v>
      </c>
      <c r="I101" s="172" t="s">
        <v>757</v>
      </c>
      <c r="J101" s="173">
        <v>44197</v>
      </c>
      <c r="K101" s="173">
        <v>44561</v>
      </c>
      <c r="L101" s="172" t="s">
        <v>738</v>
      </c>
      <c r="M101" s="172" t="str">
        <f t="shared" si="22"/>
        <v>Córdoba</v>
      </c>
      <c r="N101" s="172" t="s">
        <v>55</v>
      </c>
      <c r="O101" s="172" t="s">
        <v>753</v>
      </c>
      <c r="P101" s="171" t="s">
        <v>740</v>
      </c>
      <c r="Q101" s="174">
        <v>0</v>
      </c>
      <c r="R101" s="174">
        <v>1</v>
      </c>
      <c r="S101" s="174">
        <v>0.25</v>
      </c>
      <c r="T101" s="174">
        <v>0.25</v>
      </c>
      <c r="U101" s="174">
        <v>0.25</v>
      </c>
      <c r="V101" s="174">
        <v>0.25</v>
      </c>
      <c r="W101" s="174">
        <v>0.25</v>
      </c>
      <c r="X101" s="174" t="s">
        <v>1042</v>
      </c>
      <c r="Y101" s="174"/>
      <c r="Z101" s="174"/>
      <c r="AA101" s="174"/>
      <c r="AB101" s="174"/>
      <c r="AC101" s="174"/>
      <c r="AD101" s="174"/>
      <c r="AE101" s="174">
        <f t="shared" si="14"/>
        <v>0.25</v>
      </c>
      <c r="AF101" s="173">
        <v>44298</v>
      </c>
      <c r="AG101" s="176"/>
      <c r="AH101" s="223"/>
      <c r="AI101" s="223"/>
      <c r="AJ101" s="174">
        <f t="shared" si="15"/>
        <v>0.25</v>
      </c>
      <c r="AK101" s="174">
        <f t="shared" si="16"/>
        <v>1</v>
      </c>
      <c r="AL101" s="174">
        <f t="shared" si="17"/>
        <v>0</v>
      </c>
      <c r="AM101" s="174">
        <f t="shared" si="18"/>
        <v>0</v>
      </c>
      <c r="AN101" s="174">
        <f t="shared" si="19"/>
        <v>0</v>
      </c>
      <c r="AO101" s="172" t="s">
        <v>742</v>
      </c>
      <c r="AP101" s="172"/>
      <c r="AQ101" s="172"/>
      <c r="AR101" s="172"/>
      <c r="AS101" s="172" t="s">
        <v>1043</v>
      </c>
      <c r="AT101" s="172"/>
      <c r="AU101" s="172"/>
      <c r="AV101" s="172"/>
      <c r="AW101" s="172" t="s">
        <v>742</v>
      </c>
      <c r="AX101" s="172"/>
      <c r="AY101" s="172"/>
      <c r="AZ101" s="172"/>
      <c r="BA101" s="172" t="s">
        <v>1044</v>
      </c>
      <c r="BB101" s="172"/>
      <c r="BC101" s="172"/>
      <c r="BD101" s="172"/>
    </row>
    <row r="102" spans="1:56" ht="15" customHeight="1">
      <c r="A102" s="171">
        <v>9</v>
      </c>
      <c r="B102" s="172" t="s">
        <v>475</v>
      </c>
      <c r="C102" s="172" t="s">
        <v>761</v>
      </c>
      <c r="D102" s="172" t="s">
        <v>762</v>
      </c>
      <c r="E102" s="172" t="s">
        <v>763</v>
      </c>
      <c r="F102" s="172" t="s">
        <v>764</v>
      </c>
      <c r="G102" s="172" t="s">
        <v>735</v>
      </c>
      <c r="H102" s="172" t="s">
        <v>765</v>
      </c>
      <c r="I102" s="172" t="s">
        <v>766</v>
      </c>
      <c r="J102" s="173">
        <v>44197</v>
      </c>
      <c r="K102" s="173">
        <v>44561</v>
      </c>
      <c r="L102" s="172" t="s">
        <v>738</v>
      </c>
      <c r="M102" s="172" t="str">
        <f t="shared" si="22"/>
        <v>Córdoba</v>
      </c>
      <c r="N102" s="172" t="s">
        <v>55</v>
      </c>
      <c r="O102" s="172" t="s">
        <v>753</v>
      </c>
      <c r="P102" s="171" t="s">
        <v>740</v>
      </c>
      <c r="Q102" s="174">
        <v>0</v>
      </c>
      <c r="R102" s="174">
        <v>1</v>
      </c>
      <c r="S102" s="174">
        <v>0.25</v>
      </c>
      <c r="T102" s="174">
        <v>0.25</v>
      </c>
      <c r="U102" s="174">
        <v>0.25</v>
      </c>
      <c r="V102" s="174">
        <v>0.25</v>
      </c>
      <c r="W102" s="174">
        <v>0.24</v>
      </c>
      <c r="X102" s="174" t="s">
        <v>1045</v>
      </c>
      <c r="Y102" s="174"/>
      <c r="Z102" s="174"/>
      <c r="AA102" s="174"/>
      <c r="AB102" s="174"/>
      <c r="AC102" s="174"/>
      <c r="AD102" s="174"/>
      <c r="AE102" s="174">
        <f t="shared" si="14"/>
        <v>0.24</v>
      </c>
      <c r="AF102" s="173">
        <v>44298</v>
      </c>
      <c r="AG102" s="176"/>
      <c r="AH102" s="223"/>
      <c r="AI102" s="223"/>
      <c r="AJ102" s="174">
        <f t="shared" si="15"/>
        <v>0.24</v>
      </c>
      <c r="AK102" s="174">
        <f t="shared" si="16"/>
        <v>0.96</v>
      </c>
      <c r="AL102" s="174">
        <f t="shared" si="17"/>
        <v>0</v>
      </c>
      <c r="AM102" s="174">
        <f t="shared" si="18"/>
        <v>0</v>
      </c>
      <c r="AN102" s="174">
        <f t="shared" si="19"/>
        <v>0</v>
      </c>
      <c r="AO102" s="172" t="s">
        <v>791</v>
      </c>
      <c r="AP102" s="172"/>
      <c r="AQ102" s="172"/>
      <c r="AR102" s="172"/>
      <c r="AS102" s="172" t="s">
        <v>1046</v>
      </c>
      <c r="AT102" s="172"/>
      <c r="AU102" s="172"/>
      <c r="AV102" s="172"/>
      <c r="AW102" s="172" t="s">
        <v>742</v>
      </c>
      <c r="AX102" s="172"/>
      <c r="AY102" s="172"/>
      <c r="AZ102" s="172"/>
      <c r="BA102" s="172" t="s">
        <v>1047</v>
      </c>
      <c r="BB102" s="172"/>
      <c r="BC102" s="172"/>
      <c r="BD102" s="172"/>
    </row>
    <row r="103" spans="1:56" ht="15" customHeight="1">
      <c r="A103" s="171">
        <v>10</v>
      </c>
      <c r="B103" s="172" t="s">
        <v>475</v>
      </c>
      <c r="C103" s="172" t="s">
        <v>769</v>
      </c>
      <c r="D103" s="172" t="s">
        <v>770</v>
      </c>
      <c r="E103" s="172" t="s">
        <v>771</v>
      </c>
      <c r="F103" s="172" t="s">
        <v>772</v>
      </c>
      <c r="G103" s="172" t="s">
        <v>773</v>
      </c>
      <c r="H103" s="172" t="s">
        <v>773</v>
      </c>
      <c r="I103" s="172" t="s">
        <v>774</v>
      </c>
      <c r="J103" s="173">
        <v>44197</v>
      </c>
      <c r="K103" s="173">
        <v>44561</v>
      </c>
      <c r="L103" s="172" t="s">
        <v>738</v>
      </c>
      <c r="M103" s="172" t="str">
        <f t="shared" si="22"/>
        <v>Córdoba</v>
      </c>
      <c r="N103" s="172" t="s">
        <v>55</v>
      </c>
      <c r="O103" s="172" t="s">
        <v>775</v>
      </c>
      <c r="P103" s="171" t="s">
        <v>740</v>
      </c>
      <c r="Q103" s="174">
        <v>0</v>
      </c>
      <c r="R103" s="174">
        <v>1</v>
      </c>
      <c r="S103" s="174">
        <v>0.25</v>
      </c>
      <c r="T103" s="174">
        <v>0.25</v>
      </c>
      <c r="U103" s="174">
        <v>0.25</v>
      </c>
      <c r="V103" s="174">
        <v>0.25</v>
      </c>
      <c r="W103" s="174">
        <v>0.25</v>
      </c>
      <c r="X103" s="174" t="s">
        <v>1048</v>
      </c>
      <c r="Y103" s="174"/>
      <c r="Z103" s="174"/>
      <c r="AA103" s="174"/>
      <c r="AB103" s="174"/>
      <c r="AC103" s="174"/>
      <c r="AD103" s="174"/>
      <c r="AE103" s="174">
        <f t="shared" si="14"/>
        <v>0.25</v>
      </c>
      <c r="AF103" s="173">
        <v>44298</v>
      </c>
      <c r="AG103" s="176"/>
      <c r="AH103" s="223"/>
      <c r="AI103" s="223"/>
      <c r="AJ103" s="174">
        <f t="shared" si="15"/>
        <v>0.25</v>
      </c>
      <c r="AK103" s="174">
        <f t="shared" si="16"/>
        <v>1</v>
      </c>
      <c r="AL103" s="174">
        <f t="shared" si="17"/>
        <v>0</v>
      </c>
      <c r="AM103" s="174">
        <f t="shared" si="18"/>
        <v>0</v>
      </c>
      <c r="AN103" s="174">
        <f t="shared" si="19"/>
        <v>0</v>
      </c>
      <c r="AO103" s="172" t="s">
        <v>742</v>
      </c>
      <c r="AP103" s="172"/>
      <c r="AQ103" s="172"/>
      <c r="AR103" s="172"/>
      <c r="AS103" s="172" t="s">
        <v>1049</v>
      </c>
      <c r="AT103" s="172"/>
      <c r="AU103" s="172"/>
      <c r="AV103" s="172"/>
      <c r="AW103" s="172" t="s">
        <v>742</v>
      </c>
      <c r="AX103" s="172"/>
      <c r="AY103" s="172"/>
      <c r="AZ103" s="172"/>
      <c r="BA103" s="172" t="s">
        <v>1050</v>
      </c>
      <c r="BB103" s="172"/>
      <c r="BC103" s="172"/>
      <c r="BD103" s="172"/>
    </row>
    <row r="104" spans="1:56" ht="15" customHeight="1">
      <c r="A104" s="171">
        <v>11</v>
      </c>
      <c r="B104" s="172" t="s">
        <v>475</v>
      </c>
      <c r="C104" s="172" t="s">
        <v>769</v>
      </c>
      <c r="D104" s="172" t="s">
        <v>770</v>
      </c>
      <c r="E104" s="172" t="s">
        <v>771</v>
      </c>
      <c r="F104" s="172" t="s">
        <v>772</v>
      </c>
      <c r="G104" s="172" t="s">
        <v>773</v>
      </c>
      <c r="H104" s="172" t="s">
        <v>773</v>
      </c>
      <c r="I104" s="172" t="s">
        <v>778</v>
      </c>
      <c r="J104" s="173">
        <v>44197</v>
      </c>
      <c r="K104" s="173">
        <v>44561</v>
      </c>
      <c r="L104" s="172" t="s">
        <v>738</v>
      </c>
      <c r="M104" s="172" t="str">
        <f t="shared" si="22"/>
        <v>Córdoba</v>
      </c>
      <c r="N104" s="172" t="s">
        <v>55</v>
      </c>
      <c r="O104" s="172" t="s">
        <v>779</v>
      </c>
      <c r="P104" s="171" t="s">
        <v>740</v>
      </c>
      <c r="Q104" s="174">
        <v>0</v>
      </c>
      <c r="R104" s="174">
        <v>1</v>
      </c>
      <c r="S104" s="174">
        <v>0.25</v>
      </c>
      <c r="T104" s="174">
        <v>0.25</v>
      </c>
      <c r="U104" s="174">
        <v>0.25</v>
      </c>
      <c r="V104" s="174">
        <v>0.25</v>
      </c>
      <c r="W104" s="174">
        <v>0.25</v>
      </c>
      <c r="X104" s="174" t="s">
        <v>1051</v>
      </c>
      <c r="Y104" s="174"/>
      <c r="Z104" s="174"/>
      <c r="AA104" s="174"/>
      <c r="AB104" s="174"/>
      <c r="AC104" s="174"/>
      <c r="AD104" s="174"/>
      <c r="AE104" s="174">
        <f t="shared" si="14"/>
        <v>0.25</v>
      </c>
      <c r="AF104" s="173">
        <v>44300</v>
      </c>
      <c r="AG104" s="176"/>
      <c r="AH104" s="223"/>
      <c r="AI104" s="223"/>
      <c r="AJ104" s="174">
        <f t="shared" si="15"/>
        <v>0.25</v>
      </c>
      <c r="AK104" s="174">
        <f t="shared" si="16"/>
        <v>1</v>
      </c>
      <c r="AL104" s="174">
        <f t="shared" si="17"/>
        <v>0</v>
      </c>
      <c r="AM104" s="174">
        <f t="shared" si="18"/>
        <v>0</v>
      </c>
      <c r="AN104" s="174">
        <f t="shared" si="19"/>
        <v>0</v>
      </c>
      <c r="AO104" s="172" t="s">
        <v>742</v>
      </c>
      <c r="AP104" s="172"/>
      <c r="AQ104" s="172"/>
      <c r="AR104" s="172"/>
      <c r="AS104" s="172" t="s">
        <v>1052</v>
      </c>
      <c r="AT104" s="172"/>
      <c r="AU104" s="172"/>
      <c r="AV104" s="172"/>
      <c r="AW104" s="172" t="s">
        <v>742</v>
      </c>
      <c r="AX104" s="172"/>
      <c r="AY104" s="172"/>
      <c r="AZ104" s="172"/>
      <c r="BA104" s="172" t="s">
        <v>1053</v>
      </c>
      <c r="BB104" s="172"/>
      <c r="BC104" s="172"/>
      <c r="BD104" s="172"/>
    </row>
    <row r="105" spans="1:56" ht="15" customHeight="1">
      <c r="A105" s="171">
        <v>12</v>
      </c>
      <c r="B105" s="172" t="s">
        <v>475</v>
      </c>
      <c r="C105" s="172" t="s">
        <v>782</v>
      </c>
      <c r="D105" s="172" t="s">
        <v>732</v>
      </c>
      <c r="E105" s="172" t="s">
        <v>783</v>
      </c>
      <c r="F105" s="172" t="s">
        <v>784</v>
      </c>
      <c r="G105" s="172" t="s">
        <v>785</v>
      </c>
      <c r="H105" s="172" t="s">
        <v>786</v>
      </c>
      <c r="I105" s="172" t="s">
        <v>787</v>
      </c>
      <c r="J105" s="173">
        <v>44197</v>
      </c>
      <c r="K105" s="173">
        <v>44561</v>
      </c>
      <c r="L105" s="172" t="s">
        <v>738</v>
      </c>
      <c r="M105" s="172" t="str">
        <f t="shared" si="22"/>
        <v>Córdoba</v>
      </c>
      <c r="N105" s="172" t="s">
        <v>55</v>
      </c>
      <c r="O105" s="172" t="s">
        <v>788</v>
      </c>
      <c r="P105" s="171" t="s">
        <v>789</v>
      </c>
      <c r="Q105" s="174">
        <v>0</v>
      </c>
      <c r="R105" s="174">
        <v>1</v>
      </c>
      <c r="S105" s="174">
        <v>0.25</v>
      </c>
      <c r="T105" s="174">
        <v>0.25</v>
      </c>
      <c r="U105" s="174">
        <v>0.25</v>
      </c>
      <c r="V105" s="174">
        <v>0.25</v>
      </c>
      <c r="W105" s="174">
        <v>0</v>
      </c>
      <c r="X105" s="174" t="s">
        <v>1054</v>
      </c>
      <c r="Y105" s="174"/>
      <c r="Z105" s="174"/>
      <c r="AA105" s="174"/>
      <c r="AB105" s="174"/>
      <c r="AC105" s="174"/>
      <c r="AD105" s="174"/>
      <c r="AE105" s="174">
        <f t="shared" si="14"/>
        <v>0</v>
      </c>
      <c r="AF105" s="173">
        <v>44298</v>
      </c>
      <c r="AG105" s="223"/>
      <c r="AH105" s="223"/>
      <c r="AI105" s="223"/>
      <c r="AJ105" s="174">
        <f t="shared" si="15"/>
        <v>0</v>
      </c>
      <c r="AK105" s="174">
        <f t="shared" si="16"/>
        <v>0</v>
      </c>
      <c r="AL105" s="174">
        <f t="shared" si="17"/>
        <v>0</v>
      </c>
      <c r="AM105" s="174">
        <f t="shared" si="18"/>
        <v>0</v>
      </c>
      <c r="AN105" s="174">
        <f t="shared" si="19"/>
        <v>0</v>
      </c>
      <c r="AO105" s="172" t="s">
        <v>742</v>
      </c>
      <c r="AP105" s="172"/>
      <c r="AQ105" s="172"/>
      <c r="AR105" s="172"/>
      <c r="AS105" s="172" t="s">
        <v>1055</v>
      </c>
      <c r="AT105" s="172"/>
      <c r="AU105" s="172"/>
      <c r="AV105" s="172"/>
      <c r="AW105" s="172" t="s">
        <v>791</v>
      </c>
      <c r="AX105" s="172"/>
      <c r="AY105" s="172"/>
      <c r="AZ105" s="172"/>
      <c r="BA105" s="172" t="s">
        <v>1056</v>
      </c>
      <c r="BB105" s="172"/>
      <c r="BC105" s="172"/>
      <c r="BD105" s="172"/>
    </row>
    <row r="106" spans="1:56" ht="15" customHeight="1">
      <c r="A106" s="171">
        <v>13</v>
      </c>
      <c r="B106" s="172" t="s">
        <v>475</v>
      </c>
      <c r="C106" s="172" t="s">
        <v>782</v>
      </c>
      <c r="D106" s="172" t="s">
        <v>732</v>
      </c>
      <c r="E106" s="172" t="s">
        <v>783</v>
      </c>
      <c r="F106" s="172" t="s">
        <v>784</v>
      </c>
      <c r="G106" s="172" t="s">
        <v>785</v>
      </c>
      <c r="H106" s="172" t="s">
        <v>786</v>
      </c>
      <c r="I106" s="172" t="s">
        <v>794</v>
      </c>
      <c r="J106" s="173">
        <v>44197</v>
      </c>
      <c r="K106" s="173">
        <v>44561</v>
      </c>
      <c r="L106" s="172" t="s">
        <v>738</v>
      </c>
      <c r="M106" s="172" t="str">
        <f t="shared" si="22"/>
        <v>Córdoba</v>
      </c>
      <c r="N106" s="172" t="s">
        <v>29</v>
      </c>
      <c r="O106" s="172" t="s">
        <v>795</v>
      </c>
      <c r="P106" s="171" t="s">
        <v>789</v>
      </c>
      <c r="Q106" s="174">
        <v>0</v>
      </c>
      <c r="R106" s="177">
        <v>1</v>
      </c>
      <c r="S106" s="177">
        <v>0</v>
      </c>
      <c r="T106" s="177">
        <v>0</v>
      </c>
      <c r="U106" s="177">
        <v>0</v>
      </c>
      <c r="V106" s="177">
        <v>1</v>
      </c>
      <c r="W106" s="177">
        <v>65263147</v>
      </c>
      <c r="X106" s="177" t="s">
        <v>1057</v>
      </c>
      <c r="Y106" s="177"/>
      <c r="Z106" s="177"/>
      <c r="AA106" s="177"/>
      <c r="AB106" s="177"/>
      <c r="AC106" s="177"/>
      <c r="AD106" s="177"/>
      <c r="AE106" s="177">
        <f t="shared" si="14"/>
        <v>65263147</v>
      </c>
      <c r="AF106" s="173">
        <v>44298</v>
      </c>
      <c r="AG106" s="176"/>
      <c r="AH106" s="223"/>
      <c r="AI106" s="223"/>
      <c r="AJ106" s="174">
        <f t="shared" si="15"/>
        <v>1</v>
      </c>
      <c r="AK106" s="174" t="str">
        <f t="shared" si="16"/>
        <v/>
      </c>
      <c r="AL106" s="174" t="str">
        <f t="shared" si="17"/>
        <v/>
      </c>
      <c r="AM106" s="174" t="str">
        <f t="shared" si="18"/>
        <v/>
      </c>
      <c r="AN106" s="174">
        <f t="shared" si="19"/>
        <v>0</v>
      </c>
      <c r="AO106" s="172" t="s">
        <v>742</v>
      </c>
      <c r="AP106" s="172"/>
      <c r="AQ106" s="172"/>
      <c r="AR106" s="172"/>
      <c r="AS106" s="172" t="s">
        <v>1058</v>
      </c>
      <c r="AT106" s="172"/>
      <c r="AU106" s="172"/>
      <c r="AV106" s="172"/>
      <c r="AW106" s="172" t="s">
        <v>742</v>
      </c>
      <c r="AX106" s="172"/>
      <c r="AY106" s="172"/>
      <c r="AZ106" s="172"/>
      <c r="BA106" s="172" t="s">
        <v>1059</v>
      </c>
      <c r="BB106" s="172"/>
      <c r="BC106" s="172"/>
      <c r="BD106" s="172"/>
    </row>
    <row r="107" spans="1:56" ht="15" customHeight="1">
      <c r="A107" s="171">
        <v>14</v>
      </c>
      <c r="B107" s="172" t="s">
        <v>475</v>
      </c>
      <c r="C107" s="172" t="s">
        <v>782</v>
      </c>
      <c r="D107" s="172" t="s">
        <v>732</v>
      </c>
      <c r="E107" s="172" t="s">
        <v>783</v>
      </c>
      <c r="F107" s="172" t="s">
        <v>784</v>
      </c>
      <c r="G107" s="172" t="s">
        <v>785</v>
      </c>
      <c r="H107" s="172" t="s">
        <v>786</v>
      </c>
      <c r="I107" s="172" t="s">
        <v>799</v>
      </c>
      <c r="J107" s="173">
        <v>44197</v>
      </c>
      <c r="K107" s="173">
        <v>44561</v>
      </c>
      <c r="L107" s="172" t="s">
        <v>738</v>
      </c>
      <c r="M107" s="172" t="str">
        <f t="shared" si="22"/>
        <v>Córdoba</v>
      </c>
      <c r="N107" s="172" t="s">
        <v>55</v>
      </c>
      <c r="O107" s="172" t="s">
        <v>800</v>
      </c>
      <c r="P107" s="171" t="s">
        <v>789</v>
      </c>
      <c r="Q107" s="174">
        <v>0</v>
      </c>
      <c r="R107" s="174">
        <v>1</v>
      </c>
      <c r="S107" s="174">
        <v>0.25</v>
      </c>
      <c r="T107" s="174">
        <v>0.25</v>
      </c>
      <c r="U107" s="174">
        <v>0.25</v>
      </c>
      <c r="V107" s="174">
        <v>0.25</v>
      </c>
      <c r="W107" s="174">
        <v>0</v>
      </c>
      <c r="X107" s="174" t="s">
        <v>1060</v>
      </c>
      <c r="Y107" s="174"/>
      <c r="Z107" s="174"/>
      <c r="AA107" s="174"/>
      <c r="AB107" s="174"/>
      <c r="AC107" s="174"/>
      <c r="AD107" s="174"/>
      <c r="AE107" s="174">
        <f t="shared" si="14"/>
        <v>0</v>
      </c>
      <c r="AF107" s="173">
        <v>44298</v>
      </c>
      <c r="AG107" s="176"/>
      <c r="AH107" s="223"/>
      <c r="AI107" s="223"/>
      <c r="AJ107" s="174">
        <f t="shared" si="15"/>
        <v>0</v>
      </c>
      <c r="AK107" s="174">
        <f t="shared" si="16"/>
        <v>0</v>
      </c>
      <c r="AL107" s="174">
        <f t="shared" si="17"/>
        <v>0</v>
      </c>
      <c r="AM107" s="174">
        <f t="shared" si="18"/>
        <v>0</v>
      </c>
      <c r="AN107" s="174">
        <f t="shared" si="19"/>
        <v>0</v>
      </c>
      <c r="AO107" s="172" t="s">
        <v>807</v>
      </c>
      <c r="AP107" s="172"/>
      <c r="AQ107" s="172"/>
      <c r="AR107" s="172"/>
      <c r="AS107" s="172" t="s">
        <v>807</v>
      </c>
      <c r="AT107" s="172"/>
      <c r="AU107" s="172"/>
      <c r="AV107" s="172"/>
      <c r="AW107" s="172" t="s">
        <v>807</v>
      </c>
      <c r="AX107" s="172"/>
      <c r="AY107" s="172"/>
      <c r="AZ107" s="172"/>
      <c r="BA107" s="172" t="s">
        <v>1061</v>
      </c>
      <c r="BB107" s="172"/>
      <c r="BC107" s="172"/>
      <c r="BD107" s="172"/>
    </row>
    <row r="108" spans="1:56" ht="15" customHeight="1">
      <c r="A108" s="171">
        <v>1</v>
      </c>
      <c r="B108" s="172" t="s">
        <v>476</v>
      </c>
      <c r="C108" s="172" t="s">
        <v>731</v>
      </c>
      <c r="D108" s="172" t="s">
        <v>732</v>
      </c>
      <c r="E108" s="172" t="s">
        <v>733</v>
      </c>
      <c r="F108" s="172" t="s">
        <v>734</v>
      </c>
      <c r="G108" s="172" t="s">
        <v>735</v>
      </c>
      <c r="H108" s="172" t="s">
        <v>736</v>
      </c>
      <c r="I108" s="172" t="s">
        <v>737</v>
      </c>
      <c r="J108" s="173">
        <v>44197</v>
      </c>
      <c r="K108" s="173">
        <v>44561</v>
      </c>
      <c r="L108" s="172" t="s">
        <v>738</v>
      </c>
      <c r="M108" s="172" t="str">
        <f>B108</f>
        <v>Cundinamarca</v>
      </c>
      <c r="N108" s="172" t="s">
        <v>29</v>
      </c>
      <c r="O108" s="172" t="s">
        <v>739</v>
      </c>
      <c r="P108" s="171" t="s">
        <v>740</v>
      </c>
      <c r="Q108" s="174">
        <v>0</v>
      </c>
      <c r="R108" s="177">
        <v>15284</v>
      </c>
      <c r="S108" s="177">
        <v>0</v>
      </c>
      <c r="T108" s="177">
        <v>0</v>
      </c>
      <c r="U108" s="177">
        <v>0</v>
      </c>
      <c r="V108" s="177">
        <v>15284</v>
      </c>
      <c r="W108" s="177">
        <v>2477</v>
      </c>
      <c r="X108" s="177" t="s">
        <v>1062</v>
      </c>
      <c r="Y108" s="177"/>
      <c r="Z108" s="177"/>
      <c r="AA108" s="177"/>
      <c r="AB108" s="177"/>
      <c r="AC108" s="177"/>
      <c r="AD108" s="177"/>
      <c r="AE108" s="177">
        <f t="shared" si="14"/>
        <v>2477</v>
      </c>
      <c r="AF108" s="173">
        <v>44300</v>
      </c>
      <c r="AG108" s="223"/>
      <c r="AH108" s="223"/>
      <c r="AI108" s="223"/>
      <c r="AJ108" s="174">
        <f t="shared" si="15"/>
        <v>0.16206490447526825</v>
      </c>
      <c r="AK108" s="174" t="str">
        <f t="shared" si="16"/>
        <v/>
      </c>
      <c r="AL108" s="174" t="str">
        <f t="shared" si="17"/>
        <v/>
      </c>
      <c r="AM108" s="174" t="str">
        <f t="shared" si="18"/>
        <v/>
      </c>
      <c r="AN108" s="174">
        <f t="shared" si="19"/>
        <v>0</v>
      </c>
      <c r="AO108" s="172" t="s">
        <v>742</v>
      </c>
      <c r="AP108" s="172"/>
      <c r="AQ108" s="172"/>
      <c r="AR108" s="172"/>
      <c r="AS108" s="172" t="s">
        <v>1063</v>
      </c>
      <c r="AT108" s="172"/>
      <c r="AU108" s="172"/>
      <c r="AV108" s="172"/>
      <c r="AW108" s="172" t="s">
        <v>742</v>
      </c>
      <c r="AX108" s="172"/>
      <c r="AY108" s="172"/>
      <c r="AZ108" s="172"/>
      <c r="BA108" s="172" t="s">
        <v>1064</v>
      </c>
      <c r="BB108" s="172"/>
      <c r="BC108" s="172"/>
      <c r="BD108" s="172"/>
    </row>
    <row r="109" spans="1:56" ht="15" customHeight="1">
      <c r="A109" s="171">
        <v>3</v>
      </c>
      <c r="B109" s="172" t="s">
        <v>476</v>
      </c>
      <c r="C109" s="172" t="s">
        <v>731</v>
      </c>
      <c r="D109" s="172" t="s">
        <v>732</v>
      </c>
      <c r="E109" s="172" t="s">
        <v>733</v>
      </c>
      <c r="F109" s="172" t="s">
        <v>734</v>
      </c>
      <c r="G109" s="172" t="s">
        <v>735</v>
      </c>
      <c r="H109" s="172" t="s">
        <v>736</v>
      </c>
      <c r="I109" s="172" t="s">
        <v>745</v>
      </c>
      <c r="J109" s="173">
        <v>44197</v>
      </c>
      <c r="K109" s="173">
        <v>44561</v>
      </c>
      <c r="L109" s="172" t="s">
        <v>738</v>
      </c>
      <c r="M109" s="172" t="str">
        <f t="shared" ref="M109:M118" si="23">B109</f>
        <v>Cundinamarca</v>
      </c>
      <c r="N109" s="172" t="s">
        <v>29</v>
      </c>
      <c r="O109" s="172" t="s">
        <v>746</v>
      </c>
      <c r="P109" s="171" t="s">
        <v>740</v>
      </c>
      <c r="Q109" s="174">
        <v>0</v>
      </c>
      <c r="R109" s="177">
        <v>43978</v>
      </c>
      <c r="S109" s="177">
        <v>0</v>
      </c>
      <c r="T109" s="177">
        <v>0</v>
      </c>
      <c r="U109" s="177">
        <v>0</v>
      </c>
      <c r="V109" s="177">
        <v>43978</v>
      </c>
      <c r="W109" s="177">
        <v>5590</v>
      </c>
      <c r="X109" s="177" t="s">
        <v>1065</v>
      </c>
      <c r="Y109" s="177"/>
      <c r="Z109" s="177"/>
      <c r="AA109" s="177"/>
      <c r="AB109" s="177"/>
      <c r="AC109" s="177"/>
      <c r="AD109" s="177"/>
      <c r="AE109" s="177">
        <f t="shared" si="14"/>
        <v>5590</v>
      </c>
      <c r="AF109" s="173">
        <v>44300</v>
      </c>
      <c r="AG109" s="176"/>
      <c r="AH109" s="223"/>
      <c r="AI109" s="223"/>
      <c r="AJ109" s="174">
        <f t="shared" si="15"/>
        <v>0.12710900904997954</v>
      </c>
      <c r="AK109" s="174" t="str">
        <f t="shared" si="16"/>
        <v/>
      </c>
      <c r="AL109" s="174" t="str">
        <f t="shared" si="17"/>
        <v/>
      </c>
      <c r="AM109" s="174" t="str">
        <f t="shared" si="18"/>
        <v/>
      </c>
      <c r="AN109" s="174">
        <f t="shared" si="19"/>
        <v>0</v>
      </c>
      <c r="AO109" s="172" t="s">
        <v>742</v>
      </c>
      <c r="AP109" s="172"/>
      <c r="AQ109" s="172"/>
      <c r="AR109" s="172"/>
      <c r="AS109" s="172" t="s">
        <v>1066</v>
      </c>
      <c r="AT109" s="172"/>
      <c r="AU109" s="172"/>
      <c r="AV109" s="172"/>
      <c r="AW109" s="172" t="s">
        <v>742</v>
      </c>
      <c r="AX109" s="172"/>
      <c r="AY109" s="172"/>
      <c r="AZ109" s="172"/>
      <c r="BA109" s="172" t="s">
        <v>1067</v>
      </c>
      <c r="BB109" s="172"/>
      <c r="BC109" s="172"/>
      <c r="BD109" s="172"/>
    </row>
    <row r="110" spans="1:56" ht="15" customHeight="1">
      <c r="A110" s="171">
        <v>5</v>
      </c>
      <c r="B110" s="172" t="s">
        <v>476</v>
      </c>
      <c r="C110" s="172" t="s">
        <v>852</v>
      </c>
      <c r="D110" s="172" t="s">
        <v>732</v>
      </c>
      <c r="E110" s="172" t="s">
        <v>783</v>
      </c>
      <c r="F110" s="172" t="s">
        <v>853</v>
      </c>
      <c r="G110" s="172" t="s">
        <v>735</v>
      </c>
      <c r="H110" s="172" t="s">
        <v>736</v>
      </c>
      <c r="I110" s="172" t="s">
        <v>854</v>
      </c>
      <c r="J110" s="173">
        <v>44197</v>
      </c>
      <c r="K110" s="173">
        <v>44561</v>
      </c>
      <c r="L110" s="172" t="s">
        <v>738</v>
      </c>
      <c r="M110" s="172" t="str">
        <f t="shared" si="23"/>
        <v>Cundinamarca</v>
      </c>
      <c r="N110" s="172" t="s">
        <v>29</v>
      </c>
      <c r="O110" s="172" t="s">
        <v>855</v>
      </c>
      <c r="P110" s="171" t="s">
        <v>740</v>
      </c>
      <c r="Q110" s="174">
        <v>0</v>
      </c>
      <c r="R110" s="177">
        <v>40</v>
      </c>
      <c r="S110" s="177">
        <v>0</v>
      </c>
      <c r="T110" s="177">
        <v>0</v>
      </c>
      <c r="U110" s="177">
        <v>0</v>
      </c>
      <c r="V110" s="177">
        <v>40</v>
      </c>
      <c r="W110" s="177">
        <v>0</v>
      </c>
      <c r="X110" s="177" t="s">
        <v>1068</v>
      </c>
      <c r="Y110" s="177"/>
      <c r="Z110" s="177"/>
      <c r="AA110" s="177"/>
      <c r="AB110" s="177"/>
      <c r="AC110" s="177"/>
      <c r="AD110" s="177"/>
      <c r="AE110" s="177">
        <f t="shared" si="14"/>
        <v>0</v>
      </c>
      <c r="AF110" s="173">
        <v>44300</v>
      </c>
      <c r="AG110" s="176"/>
      <c r="AH110" s="223"/>
      <c r="AI110" s="223"/>
      <c r="AJ110" s="174">
        <f t="shared" si="15"/>
        <v>0</v>
      </c>
      <c r="AK110" s="174" t="str">
        <f t="shared" si="16"/>
        <v/>
      </c>
      <c r="AL110" s="174" t="str">
        <f t="shared" si="17"/>
        <v/>
      </c>
      <c r="AM110" s="174" t="str">
        <f t="shared" si="18"/>
        <v/>
      </c>
      <c r="AN110" s="174">
        <f t="shared" si="19"/>
        <v>0</v>
      </c>
      <c r="AO110" s="172" t="s">
        <v>807</v>
      </c>
      <c r="AP110" s="172"/>
      <c r="AQ110" s="172"/>
      <c r="AR110" s="172"/>
      <c r="AS110" s="172" t="s">
        <v>807</v>
      </c>
      <c r="AT110" s="172"/>
      <c r="AU110" s="172"/>
      <c r="AV110" s="172"/>
      <c r="AW110" s="172" t="s">
        <v>807</v>
      </c>
      <c r="AX110" s="172"/>
      <c r="AY110" s="172"/>
      <c r="AZ110" s="172"/>
      <c r="BA110" s="172" t="s">
        <v>1069</v>
      </c>
      <c r="BB110" s="172"/>
      <c r="BC110" s="172"/>
      <c r="BD110" s="172"/>
    </row>
    <row r="111" spans="1:56" ht="15" customHeight="1">
      <c r="A111" s="171">
        <v>6</v>
      </c>
      <c r="B111" s="172" t="s">
        <v>476</v>
      </c>
      <c r="C111" s="172" t="s">
        <v>750</v>
      </c>
      <c r="D111" s="172" t="s">
        <v>732</v>
      </c>
      <c r="E111" s="172" t="s">
        <v>733</v>
      </c>
      <c r="F111" s="172" t="s">
        <v>751</v>
      </c>
      <c r="G111" s="172" t="s">
        <v>735</v>
      </c>
      <c r="H111" s="172" t="s">
        <v>736</v>
      </c>
      <c r="I111" s="172" t="s">
        <v>752</v>
      </c>
      <c r="J111" s="173">
        <v>44197</v>
      </c>
      <c r="K111" s="173">
        <v>44561</v>
      </c>
      <c r="L111" s="172" t="s">
        <v>738</v>
      </c>
      <c r="M111" s="172" t="str">
        <f t="shared" si="23"/>
        <v>Cundinamarca</v>
      </c>
      <c r="N111" s="172" t="s">
        <v>55</v>
      </c>
      <c r="O111" s="172" t="s">
        <v>753</v>
      </c>
      <c r="P111" s="171" t="s">
        <v>740</v>
      </c>
      <c r="Q111" s="174">
        <v>0</v>
      </c>
      <c r="R111" s="174">
        <v>1</v>
      </c>
      <c r="S111" s="174">
        <v>0.25</v>
      </c>
      <c r="T111" s="174">
        <v>0.25</v>
      </c>
      <c r="U111" s="174">
        <v>0.25</v>
      </c>
      <c r="V111" s="174">
        <v>0.25</v>
      </c>
      <c r="W111" s="174">
        <v>0.25</v>
      </c>
      <c r="X111" s="174" t="s">
        <v>1070</v>
      </c>
      <c r="Y111" s="174"/>
      <c r="Z111" s="174"/>
      <c r="AA111" s="174"/>
      <c r="AB111" s="174"/>
      <c r="AC111" s="174"/>
      <c r="AD111" s="174"/>
      <c r="AE111" s="174">
        <f t="shared" si="14"/>
        <v>0.25</v>
      </c>
      <c r="AF111" s="173">
        <v>44300</v>
      </c>
      <c r="AG111" s="176"/>
      <c r="AH111" s="223"/>
      <c r="AI111" s="223"/>
      <c r="AJ111" s="174">
        <f t="shared" si="15"/>
        <v>0.25</v>
      </c>
      <c r="AK111" s="174">
        <f t="shared" si="16"/>
        <v>1</v>
      </c>
      <c r="AL111" s="174">
        <f t="shared" si="17"/>
        <v>0</v>
      </c>
      <c r="AM111" s="174">
        <f t="shared" si="18"/>
        <v>0</v>
      </c>
      <c r="AN111" s="174">
        <f t="shared" si="19"/>
        <v>0</v>
      </c>
      <c r="AO111" s="172" t="s">
        <v>807</v>
      </c>
      <c r="AP111" s="172"/>
      <c r="AQ111" s="172"/>
      <c r="AR111" s="172"/>
      <c r="AS111" s="172" t="s">
        <v>1071</v>
      </c>
      <c r="AT111" s="172"/>
      <c r="AU111" s="172"/>
      <c r="AV111" s="172"/>
      <c r="AW111" s="172" t="s">
        <v>807</v>
      </c>
      <c r="AX111" s="172"/>
      <c r="AY111" s="172"/>
      <c r="AZ111" s="172"/>
      <c r="BA111" s="172" t="s">
        <v>1072</v>
      </c>
      <c r="BB111" s="172"/>
      <c r="BC111" s="172"/>
      <c r="BD111" s="172"/>
    </row>
    <row r="112" spans="1:56" ht="15" customHeight="1">
      <c r="A112" s="171">
        <v>7</v>
      </c>
      <c r="B112" s="172" t="s">
        <v>476</v>
      </c>
      <c r="C112" s="172" t="s">
        <v>756</v>
      </c>
      <c r="D112" s="172" t="s">
        <v>732</v>
      </c>
      <c r="E112" s="172" t="s">
        <v>733</v>
      </c>
      <c r="F112" s="172" t="s">
        <v>751</v>
      </c>
      <c r="G112" s="172" t="s">
        <v>735</v>
      </c>
      <c r="H112" s="172" t="s">
        <v>736</v>
      </c>
      <c r="I112" s="172" t="s">
        <v>757</v>
      </c>
      <c r="J112" s="173">
        <v>44197</v>
      </c>
      <c r="K112" s="173">
        <v>44561</v>
      </c>
      <c r="L112" s="172" t="s">
        <v>738</v>
      </c>
      <c r="M112" s="172" t="str">
        <f t="shared" si="23"/>
        <v>Cundinamarca</v>
      </c>
      <c r="N112" s="172" t="s">
        <v>55</v>
      </c>
      <c r="O112" s="172" t="s">
        <v>753</v>
      </c>
      <c r="P112" s="171" t="s">
        <v>740</v>
      </c>
      <c r="Q112" s="174">
        <v>0</v>
      </c>
      <c r="R112" s="174">
        <v>1</v>
      </c>
      <c r="S112" s="174">
        <v>0.25</v>
      </c>
      <c r="T112" s="174">
        <v>0.25</v>
      </c>
      <c r="U112" s="174">
        <v>0.25</v>
      </c>
      <c r="V112" s="174">
        <v>0.25</v>
      </c>
      <c r="W112" s="174">
        <v>0.25</v>
      </c>
      <c r="X112" s="174" t="s">
        <v>1073</v>
      </c>
      <c r="Y112" s="174"/>
      <c r="Z112" s="174"/>
      <c r="AA112" s="174"/>
      <c r="AB112" s="174"/>
      <c r="AC112" s="174"/>
      <c r="AD112" s="174"/>
      <c r="AE112" s="174">
        <f t="shared" si="14"/>
        <v>0.25</v>
      </c>
      <c r="AF112" s="173">
        <v>44300</v>
      </c>
      <c r="AG112" s="176"/>
      <c r="AH112" s="223"/>
      <c r="AI112" s="223"/>
      <c r="AJ112" s="174">
        <f t="shared" si="15"/>
        <v>0.25</v>
      </c>
      <c r="AK112" s="174">
        <f t="shared" si="16"/>
        <v>1</v>
      </c>
      <c r="AL112" s="174">
        <f t="shared" si="17"/>
        <v>0</v>
      </c>
      <c r="AM112" s="174">
        <f t="shared" si="18"/>
        <v>0</v>
      </c>
      <c r="AN112" s="174">
        <f t="shared" si="19"/>
        <v>0</v>
      </c>
      <c r="AO112" s="172" t="s">
        <v>742</v>
      </c>
      <c r="AP112" s="172"/>
      <c r="AQ112" s="172"/>
      <c r="AR112" s="172"/>
      <c r="AS112" s="172" t="s">
        <v>1074</v>
      </c>
      <c r="AT112" s="172"/>
      <c r="AU112" s="172"/>
      <c r="AV112" s="172"/>
      <c r="AW112" s="172" t="s">
        <v>742</v>
      </c>
      <c r="AX112" s="172"/>
      <c r="AY112" s="172"/>
      <c r="AZ112" s="172"/>
      <c r="BA112" s="172" t="s">
        <v>1075</v>
      </c>
      <c r="BB112" s="172"/>
      <c r="BC112" s="172"/>
      <c r="BD112" s="172"/>
    </row>
    <row r="113" spans="1:56" ht="15" customHeight="1">
      <c r="A113" s="171">
        <v>8</v>
      </c>
      <c r="B113" s="172" t="s">
        <v>476</v>
      </c>
      <c r="C113" s="172" t="s">
        <v>761</v>
      </c>
      <c r="D113" s="172" t="s">
        <v>762</v>
      </c>
      <c r="E113" s="172" t="s">
        <v>763</v>
      </c>
      <c r="F113" s="172" t="s">
        <v>764</v>
      </c>
      <c r="G113" s="172" t="s">
        <v>735</v>
      </c>
      <c r="H113" s="172" t="s">
        <v>765</v>
      </c>
      <c r="I113" s="172" t="s">
        <v>766</v>
      </c>
      <c r="J113" s="173">
        <v>44197</v>
      </c>
      <c r="K113" s="173">
        <v>44561</v>
      </c>
      <c r="L113" s="172" t="s">
        <v>738</v>
      </c>
      <c r="M113" s="172" t="str">
        <f t="shared" si="23"/>
        <v>Cundinamarca</v>
      </c>
      <c r="N113" s="172" t="s">
        <v>55</v>
      </c>
      <c r="O113" s="172" t="s">
        <v>753</v>
      </c>
      <c r="P113" s="171" t="s">
        <v>740</v>
      </c>
      <c r="Q113" s="174">
        <v>0</v>
      </c>
      <c r="R113" s="174">
        <v>1</v>
      </c>
      <c r="S113" s="174">
        <v>0.25</v>
      </c>
      <c r="T113" s="174">
        <v>0.25</v>
      </c>
      <c r="U113" s="174">
        <v>0.25</v>
      </c>
      <c r="V113" s="174">
        <v>0.25</v>
      </c>
      <c r="W113" s="174">
        <v>0.25</v>
      </c>
      <c r="X113" s="174" t="s">
        <v>1076</v>
      </c>
      <c r="Y113" s="174"/>
      <c r="Z113" s="174"/>
      <c r="AA113" s="174"/>
      <c r="AB113" s="174"/>
      <c r="AC113" s="174"/>
      <c r="AD113" s="174"/>
      <c r="AE113" s="174">
        <f t="shared" si="14"/>
        <v>0.25</v>
      </c>
      <c r="AF113" s="173">
        <v>44300</v>
      </c>
      <c r="AG113" s="176"/>
      <c r="AH113" s="223"/>
      <c r="AI113" s="223"/>
      <c r="AJ113" s="174">
        <f t="shared" si="15"/>
        <v>0.25</v>
      </c>
      <c r="AK113" s="174">
        <f t="shared" si="16"/>
        <v>1</v>
      </c>
      <c r="AL113" s="174">
        <f t="shared" si="17"/>
        <v>0</v>
      </c>
      <c r="AM113" s="174">
        <f t="shared" si="18"/>
        <v>0</v>
      </c>
      <c r="AN113" s="174">
        <f t="shared" si="19"/>
        <v>0</v>
      </c>
      <c r="AO113" s="172" t="s">
        <v>742</v>
      </c>
      <c r="AP113" s="172"/>
      <c r="AQ113" s="172"/>
      <c r="AR113" s="172"/>
      <c r="AS113" s="172" t="s">
        <v>1077</v>
      </c>
      <c r="AT113" s="172"/>
      <c r="AU113" s="172"/>
      <c r="AV113" s="172"/>
      <c r="AW113" s="172" t="s">
        <v>791</v>
      </c>
      <c r="AX113" s="172"/>
      <c r="AY113" s="172"/>
      <c r="AZ113" s="172"/>
      <c r="BA113" s="172" t="s">
        <v>1078</v>
      </c>
      <c r="BB113" s="172"/>
      <c r="BC113" s="172"/>
      <c r="BD113" s="172"/>
    </row>
    <row r="114" spans="1:56" ht="15" customHeight="1">
      <c r="A114" s="171">
        <v>9</v>
      </c>
      <c r="B114" s="172" t="s">
        <v>476</v>
      </c>
      <c r="C114" s="172" t="s">
        <v>769</v>
      </c>
      <c r="D114" s="172" t="s">
        <v>770</v>
      </c>
      <c r="E114" s="172" t="s">
        <v>771</v>
      </c>
      <c r="F114" s="172" t="s">
        <v>772</v>
      </c>
      <c r="G114" s="172" t="s">
        <v>773</v>
      </c>
      <c r="H114" s="172" t="s">
        <v>773</v>
      </c>
      <c r="I114" s="172" t="s">
        <v>774</v>
      </c>
      <c r="J114" s="173">
        <v>44197</v>
      </c>
      <c r="K114" s="173">
        <v>44561</v>
      </c>
      <c r="L114" s="172" t="s">
        <v>738</v>
      </c>
      <c r="M114" s="172" t="str">
        <f t="shared" si="23"/>
        <v>Cundinamarca</v>
      </c>
      <c r="N114" s="172" t="s">
        <v>55</v>
      </c>
      <c r="O114" s="172" t="s">
        <v>775</v>
      </c>
      <c r="P114" s="171" t="s">
        <v>740</v>
      </c>
      <c r="Q114" s="174">
        <v>0</v>
      </c>
      <c r="R114" s="174">
        <v>1</v>
      </c>
      <c r="S114" s="174">
        <v>0.25</v>
      </c>
      <c r="T114" s="174">
        <v>0.25</v>
      </c>
      <c r="U114" s="174">
        <v>0.25</v>
      </c>
      <c r="V114" s="174">
        <v>0.25</v>
      </c>
      <c r="W114" s="174">
        <v>0.25</v>
      </c>
      <c r="X114" s="174" t="s">
        <v>1079</v>
      </c>
      <c r="Y114" s="174"/>
      <c r="Z114" s="174"/>
      <c r="AA114" s="174"/>
      <c r="AB114" s="174"/>
      <c r="AC114" s="174"/>
      <c r="AD114" s="174"/>
      <c r="AE114" s="174">
        <f t="shared" si="14"/>
        <v>0.25</v>
      </c>
      <c r="AF114" s="173">
        <v>44300</v>
      </c>
      <c r="AG114" s="176"/>
      <c r="AH114" s="223"/>
      <c r="AI114" s="223"/>
      <c r="AJ114" s="174">
        <f t="shared" si="15"/>
        <v>0.25</v>
      </c>
      <c r="AK114" s="174">
        <f t="shared" si="16"/>
        <v>1</v>
      </c>
      <c r="AL114" s="174">
        <f t="shared" si="17"/>
        <v>0</v>
      </c>
      <c r="AM114" s="174">
        <f t="shared" si="18"/>
        <v>0</v>
      </c>
      <c r="AN114" s="174">
        <f t="shared" si="19"/>
        <v>0</v>
      </c>
      <c r="AO114" s="172" t="s">
        <v>742</v>
      </c>
      <c r="AP114" s="172"/>
      <c r="AQ114" s="172"/>
      <c r="AR114" s="172"/>
      <c r="AS114" s="172" t="s">
        <v>1080</v>
      </c>
      <c r="AT114" s="172"/>
      <c r="AU114" s="172"/>
      <c r="AV114" s="172"/>
      <c r="AW114" s="172" t="s">
        <v>742</v>
      </c>
      <c r="AX114" s="172"/>
      <c r="AY114" s="172"/>
      <c r="AZ114" s="172"/>
      <c r="BA114" s="172" t="s">
        <v>1050</v>
      </c>
      <c r="BB114" s="172"/>
      <c r="BC114" s="172"/>
      <c r="BD114" s="172"/>
    </row>
    <row r="115" spans="1:56" ht="15" customHeight="1">
      <c r="A115" s="171">
        <v>10</v>
      </c>
      <c r="B115" s="172" t="s">
        <v>476</v>
      </c>
      <c r="C115" s="172" t="s">
        <v>769</v>
      </c>
      <c r="D115" s="172" t="s">
        <v>770</v>
      </c>
      <c r="E115" s="172" t="s">
        <v>771</v>
      </c>
      <c r="F115" s="172" t="s">
        <v>772</v>
      </c>
      <c r="G115" s="172" t="s">
        <v>773</v>
      </c>
      <c r="H115" s="172" t="s">
        <v>773</v>
      </c>
      <c r="I115" s="172" t="s">
        <v>778</v>
      </c>
      <c r="J115" s="173">
        <v>44197</v>
      </c>
      <c r="K115" s="173">
        <v>44561</v>
      </c>
      <c r="L115" s="172" t="s">
        <v>738</v>
      </c>
      <c r="M115" s="172" t="str">
        <f t="shared" si="23"/>
        <v>Cundinamarca</v>
      </c>
      <c r="N115" s="172" t="s">
        <v>55</v>
      </c>
      <c r="O115" s="172" t="s">
        <v>779</v>
      </c>
      <c r="P115" s="171" t="s">
        <v>740</v>
      </c>
      <c r="Q115" s="174">
        <v>0</v>
      </c>
      <c r="R115" s="174">
        <v>1</v>
      </c>
      <c r="S115" s="174">
        <v>0.25</v>
      </c>
      <c r="T115" s="174">
        <v>0.25</v>
      </c>
      <c r="U115" s="174">
        <v>0.25</v>
      </c>
      <c r="V115" s="174">
        <v>0.25</v>
      </c>
      <c r="W115" s="174">
        <v>0.25</v>
      </c>
      <c r="X115" s="174" t="s">
        <v>1081</v>
      </c>
      <c r="Y115" s="174"/>
      <c r="Z115" s="174"/>
      <c r="AA115" s="174"/>
      <c r="AB115" s="174"/>
      <c r="AC115" s="174"/>
      <c r="AD115" s="174"/>
      <c r="AE115" s="174">
        <f t="shared" si="14"/>
        <v>0.25</v>
      </c>
      <c r="AF115" s="173">
        <v>44300</v>
      </c>
      <c r="AG115" s="176"/>
      <c r="AH115" s="223"/>
      <c r="AI115" s="223"/>
      <c r="AJ115" s="174">
        <f t="shared" si="15"/>
        <v>0.25</v>
      </c>
      <c r="AK115" s="174">
        <f t="shared" si="16"/>
        <v>1</v>
      </c>
      <c r="AL115" s="174">
        <f t="shared" si="17"/>
        <v>0</v>
      </c>
      <c r="AM115" s="174">
        <f t="shared" si="18"/>
        <v>0</v>
      </c>
      <c r="AN115" s="174">
        <f t="shared" si="19"/>
        <v>0</v>
      </c>
      <c r="AO115" s="172" t="s">
        <v>742</v>
      </c>
      <c r="AP115" s="172"/>
      <c r="AQ115" s="172"/>
      <c r="AR115" s="172"/>
      <c r="AS115" s="172" t="s">
        <v>1082</v>
      </c>
      <c r="AT115" s="172"/>
      <c r="AU115" s="172"/>
      <c r="AV115" s="172"/>
      <c r="AW115" s="172" t="s">
        <v>742</v>
      </c>
      <c r="AX115" s="172"/>
      <c r="AY115" s="172"/>
      <c r="AZ115" s="172"/>
      <c r="BA115" s="172" t="s">
        <v>1083</v>
      </c>
      <c r="BB115" s="172"/>
      <c r="BC115" s="172"/>
      <c r="BD115" s="172"/>
    </row>
    <row r="116" spans="1:56" ht="15" customHeight="1">
      <c r="A116" s="171">
        <v>11</v>
      </c>
      <c r="B116" s="172" t="s">
        <v>476</v>
      </c>
      <c r="C116" s="172" t="s">
        <v>782</v>
      </c>
      <c r="D116" s="172" t="s">
        <v>732</v>
      </c>
      <c r="E116" s="172" t="s">
        <v>783</v>
      </c>
      <c r="F116" s="172" t="s">
        <v>784</v>
      </c>
      <c r="G116" s="172" t="s">
        <v>785</v>
      </c>
      <c r="H116" s="172" t="s">
        <v>786</v>
      </c>
      <c r="I116" s="172" t="s">
        <v>787</v>
      </c>
      <c r="J116" s="173">
        <v>44197</v>
      </c>
      <c r="K116" s="173">
        <v>44561</v>
      </c>
      <c r="L116" s="172" t="s">
        <v>738</v>
      </c>
      <c r="M116" s="172" t="str">
        <f t="shared" si="23"/>
        <v>Cundinamarca</v>
      </c>
      <c r="N116" s="172" t="s">
        <v>55</v>
      </c>
      <c r="O116" s="172" t="s">
        <v>788</v>
      </c>
      <c r="P116" s="171" t="s">
        <v>789</v>
      </c>
      <c r="Q116" s="174">
        <v>0</v>
      </c>
      <c r="R116" s="174">
        <v>1</v>
      </c>
      <c r="S116" s="174">
        <v>0.25</v>
      </c>
      <c r="T116" s="174">
        <v>0.25</v>
      </c>
      <c r="U116" s="174">
        <v>0.25</v>
      </c>
      <c r="V116" s="174">
        <v>0.25</v>
      </c>
      <c r="W116" s="174">
        <v>0.25</v>
      </c>
      <c r="X116" s="174" t="s">
        <v>1084</v>
      </c>
      <c r="Y116" s="174"/>
      <c r="Z116" s="174"/>
      <c r="AA116" s="174"/>
      <c r="AB116" s="174"/>
      <c r="AC116" s="174"/>
      <c r="AD116" s="174"/>
      <c r="AE116" s="174">
        <f t="shared" si="14"/>
        <v>0.25</v>
      </c>
      <c r="AF116" s="173">
        <v>44300</v>
      </c>
      <c r="AG116" s="176"/>
      <c r="AH116" s="223"/>
      <c r="AI116" s="223"/>
      <c r="AJ116" s="174">
        <f t="shared" si="15"/>
        <v>0.25</v>
      </c>
      <c r="AK116" s="174">
        <f t="shared" si="16"/>
        <v>1</v>
      </c>
      <c r="AL116" s="174">
        <f t="shared" si="17"/>
        <v>0</v>
      </c>
      <c r="AM116" s="174">
        <f t="shared" si="18"/>
        <v>0</v>
      </c>
      <c r="AN116" s="174">
        <f t="shared" si="19"/>
        <v>0</v>
      </c>
      <c r="AO116" s="172" t="s">
        <v>742</v>
      </c>
      <c r="AP116" s="172"/>
      <c r="AQ116" s="172"/>
      <c r="AR116" s="172"/>
      <c r="AS116" s="172" t="s">
        <v>1085</v>
      </c>
      <c r="AT116" s="172"/>
      <c r="AU116" s="172"/>
      <c r="AV116" s="172"/>
      <c r="AW116" s="172" t="s">
        <v>742</v>
      </c>
      <c r="AX116" s="172"/>
      <c r="AY116" s="172"/>
      <c r="AZ116" s="172"/>
      <c r="BA116" s="172" t="s">
        <v>1086</v>
      </c>
      <c r="BB116" s="172"/>
      <c r="BC116" s="172"/>
      <c r="BD116" s="172"/>
    </row>
    <row r="117" spans="1:56" ht="15" customHeight="1">
      <c r="A117" s="171">
        <v>12</v>
      </c>
      <c r="B117" s="172" t="s">
        <v>476</v>
      </c>
      <c r="C117" s="172" t="s">
        <v>782</v>
      </c>
      <c r="D117" s="172" t="s">
        <v>732</v>
      </c>
      <c r="E117" s="172" t="s">
        <v>783</v>
      </c>
      <c r="F117" s="172" t="s">
        <v>784</v>
      </c>
      <c r="G117" s="172" t="s">
        <v>785</v>
      </c>
      <c r="H117" s="172" t="s">
        <v>786</v>
      </c>
      <c r="I117" s="172" t="s">
        <v>794</v>
      </c>
      <c r="J117" s="173">
        <v>44197</v>
      </c>
      <c r="K117" s="173">
        <v>44561</v>
      </c>
      <c r="L117" s="172" t="s">
        <v>738</v>
      </c>
      <c r="M117" s="172" t="str">
        <f t="shared" si="23"/>
        <v>Cundinamarca</v>
      </c>
      <c r="N117" s="172" t="s">
        <v>29</v>
      </c>
      <c r="O117" s="172" t="s">
        <v>795</v>
      </c>
      <c r="P117" s="171" t="s">
        <v>789</v>
      </c>
      <c r="Q117" s="174">
        <v>0</v>
      </c>
      <c r="R117" s="177">
        <v>1</v>
      </c>
      <c r="S117" s="177">
        <v>0</v>
      </c>
      <c r="T117" s="177">
        <v>0</v>
      </c>
      <c r="U117" s="177">
        <v>0</v>
      </c>
      <c r="V117" s="177">
        <v>1</v>
      </c>
      <c r="W117" s="177">
        <v>33109583</v>
      </c>
      <c r="X117" s="177" t="s">
        <v>1087</v>
      </c>
      <c r="Y117" s="177"/>
      <c r="Z117" s="177"/>
      <c r="AA117" s="177"/>
      <c r="AB117" s="177"/>
      <c r="AC117" s="177"/>
      <c r="AD117" s="177"/>
      <c r="AE117" s="177">
        <f t="shared" si="14"/>
        <v>33109583</v>
      </c>
      <c r="AF117" s="173">
        <v>44300</v>
      </c>
      <c r="AG117" s="223"/>
      <c r="AH117" s="223"/>
      <c r="AI117" s="223"/>
      <c r="AJ117" s="174">
        <f t="shared" si="15"/>
        <v>1</v>
      </c>
      <c r="AK117" s="174" t="str">
        <f t="shared" si="16"/>
        <v/>
      </c>
      <c r="AL117" s="174" t="str">
        <f t="shared" si="17"/>
        <v/>
      </c>
      <c r="AM117" s="174" t="str">
        <f t="shared" si="18"/>
        <v/>
      </c>
      <c r="AN117" s="174">
        <f t="shared" si="19"/>
        <v>0</v>
      </c>
      <c r="AO117" s="172" t="s">
        <v>742</v>
      </c>
      <c r="AP117" s="172"/>
      <c r="AQ117" s="172"/>
      <c r="AR117" s="172"/>
      <c r="AS117" s="172" t="s">
        <v>1088</v>
      </c>
      <c r="AT117" s="172"/>
      <c r="AU117" s="172"/>
      <c r="AV117" s="172"/>
      <c r="AW117" s="172" t="s">
        <v>742</v>
      </c>
      <c r="AX117" s="172"/>
      <c r="AY117" s="172"/>
      <c r="AZ117" s="172"/>
      <c r="BA117" s="172" t="s">
        <v>1089</v>
      </c>
      <c r="BB117" s="172"/>
      <c r="BC117" s="172"/>
      <c r="BD117" s="172"/>
    </row>
    <row r="118" spans="1:56" ht="15" customHeight="1">
      <c r="A118" s="171">
        <v>13</v>
      </c>
      <c r="B118" s="172" t="s">
        <v>476</v>
      </c>
      <c r="C118" s="172" t="s">
        <v>782</v>
      </c>
      <c r="D118" s="172" t="s">
        <v>732</v>
      </c>
      <c r="E118" s="172" t="s">
        <v>783</v>
      </c>
      <c r="F118" s="172" t="s">
        <v>784</v>
      </c>
      <c r="G118" s="172" t="s">
        <v>785</v>
      </c>
      <c r="H118" s="172" t="s">
        <v>786</v>
      </c>
      <c r="I118" s="172" t="s">
        <v>799</v>
      </c>
      <c r="J118" s="173">
        <v>44197</v>
      </c>
      <c r="K118" s="173">
        <v>44561</v>
      </c>
      <c r="L118" s="172" t="s">
        <v>738</v>
      </c>
      <c r="M118" s="172" t="str">
        <f t="shared" si="23"/>
        <v>Cundinamarca</v>
      </c>
      <c r="N118" s="172" t="s">
        <v>55</v>
      </c>
      <c r="O118" s="172" t="s">
        <v>800</v>
      </c>
      <c r="P118" s="171" t="s">
        <v>789</v>
      </c>
      <c r="Q118" s="174">
        <v>0</v>
      </c>
      <c r="R118" s="174">
        <v>1</v>
      </c>
      <c r="S118" s="174">
        <v>0.25</v>
      </c>
      <c r="T118" s="174">
        <v>0.25</v>
      </c>
      <c r="U118" s="174">
        <v>0.25</v>
      </c>
      <c r="V118" s="174">
        <v>0.25</v>
      </c>
      <c r="W118" s="174">
        <v>0.25</v>
      </c>
      <c r="X118" s="174" t="s">
        <v>1090</v>
      </c>
      <c r="Y118" s="174"/>
      <c r="Z118" s="174"/>
      <c r="AA118" s="174"/>
      <c r="AB118" s="174"/>
      <c r="AC118" s="174"/>
      <c r="AD118" s="174"/>
      <c r="AE118" s="174">
        <f t="shared" si="14"/>
        <v>0.25</v>
      </c>
      <c r="AF118" s="173">
        <v>44300</v>
      </c>
      <c r="AG118" s="176"/>
      <c r="AH118" s="223"/>
      <c r="AI118" s="223"/>
      <c r="AJ118" s="174">
        <f t="shared" si="15"/>
        <v>0.25</v>
      </c>
      <c r="AK118" s="174">
        <f t="shared" si="16"/>
        <v>1</v>
      </c>
      <c r="AL118" s="174">
        <f t="shared" si="17"/>
        <v>0</v>
      </c>
      <c r="AM118" s="174">
        <f t="shared" si="18"/>
        <v>0</v>
      </c>
      <c r="AN118" s="174">
        <f t="shared" si="19"/>
        <v>0</v>
      </c>
      <c r="AO118" s="172" t="s">
        <v>742</v>
      </c>
      <c r="AP118" s="172"/>
      <c r="AQ118" s="172"/>
      <c r="AR118" s="172"/>
      <c r="AS118" s="172" t="s">
        <v>1091</v>
      </c>
      <c r="AT118" s="172"/>
      <c r="AU118" s="172"/>
      <c r="AV118" s="172"/>
      <c r="AW118" s="172" t="s">
        <v>742</v>
      </c>
      <c r="AX118" s="172"/>
      <c r="AY118" s="172"/>
      <c r="AZ118" s="172"/>
      <c r="BA118" s="172" t="s">
        <v>1092</v>
      </c>
      <c r="BB118" s="172"/>
      <c r="BC118" s="172"/>
      <c r="BD118" s="172"/>
    </row>
    <row r="119" spans="1:56" ht="15" customHeight="1">
      <c r="A119" s="171">
        <v>1</v>
      </c>
      <c r="B119" s="172" t="s">
        <v>477</v>
      </c>
      <c r="C119" s="172" t="s">
        <v>803</v>
      </c>
      <c r="D119" s="172" t="s">
        <v>732</v>
      </c>
      <c r="E119" s="172" t="s">
        <v>733</v>
      </c>
      <c r="F119" s="172" t="s">
        <v>734</v>
      </c>
      <c r="G119" s="172" t="s">
        <v>735</v>
      </c>
      <c r="H119" s="172" t="s">
        <v>736</v>
      </c>
      <c r="I119" s="172" t="s">
        <v>809</v>
      </c>
      <c r="J119" s="173">
        <v>44197</v>
      </c>
      <c r="K119" s="173">
        <v>44561</v>
      </c>
      <c r="L119" s="172" t="s">
        <v>738</v>
      </c>
      <c r="M119" s="172" t="str">
        <f>B119</f>
        <v>Guajira</v>
      </c>
      <c r="N119" s="172" t="s">
        <v>29</v>
      </c>
      <c r="O119" s="172" t="s">
        <v>810</v>
      </c>
      <c r="P119" s="171" t="s">
        <v>740</v>
      </c>
      <c r="Q119" s="174">
        <v>0</v>
      </c>
      <c r="R119" s="177">
        <v>177498</v>
      </c>
      <c r="S119" s="177">
        <v>0</v>
      </c>
      <c r="T119" s="177">
        <v>0</v>
      </c>
      <c r="U119" s="177">
        <v>0</v>
      </c>
      <c r="V119" s="177">
        <v>177498</v>
      </c>
      <c r="W119" s="177">
        <v>0</v>
      </c>
      <c r="X119" s="177" t="s">
        <v>1093</v>
      </c>
      <c r="Y119" s="177"/>
      <c r="Z119" s="177"/>
      <c r="AA119" s="177"/>
      <c r="AB119" s="177"/>
      <c r="AC119" s="177"/>
      <c r="AD119" s="177"/>
      <c r="AE119" s="177">
        <f t="shared" si="14"/>
        <v>0</v>
      </c>
      <c r="AF119" s="173">
        <v>44298</v>
      </c>
      <c r="AG119" s="223"/>
      <c r="AH119" s="223"/>
      <c r="AI119" s="223"/>
      <c r="AJ119" s="174">
        <f t="shared" si="15"/>
        <v>0</v>
      </c>
      <c r="AK119" s="174" t="str">
        <f t="shared" si="16"/>
        <v/>
      </c>
      <c r="AL119" s="174" t="str">
        <f t="shared" si="17"/>
        <v/>
      </c>
      <c r="AM119" s="174" t="str">
        <f t="shared" si="18"/>
        <v/>
      </c>
      <c r="AN119" s="174">
        <f t="shared" si="19"/>
        <v>0</v>
      </c>
      <c r="AO119" s="172" t="s">
        <v>807</v>
      </c>
      <c r="AP119" s="172"/>
      <c r="AQ119" s="172"/>
      <c r="AR119" s="172"/>
      <c r="AS119" s="172" t="s">
        <v>1094</v>
      </c>
      <c r="AT119" s="172"/>
      <c r="AU119" s="172"/>
      <c r="AV119" s="172"/>
      <c r="AW119" s="172" t="s">
        <v>807</v>
      </c>
      <c r="AX119" s="172"/>
      <c r="AY119" s="172"/>
      <c r="AZ119" s="172"/>
      <c r="BA119" s="172" t="s">
        <v>1029</v>
      </c>
      <c r="BB119" s="172"/>
      <c r="BC119" s="172"/>
      <c r="BD119" s="172"/>
    </row>
    <row r="120" spans="1:56" ht="15" customHeight="1">
      <c r="A120" s="171">
        <v>2</v>
      </c>
      <c r="B120" s="172" t="s">
        <v>477</v>
      </c>
      <c r="C120" s="172" t="s">
        <v>731</v>
      </c>
      <c r="D120" s="172" t="s">
        <v>732</v>
      </c>
      <c r="E120" s="172" t="s">
        <v>733</v>
      </c>
      <c r="F120" s="172" t="s">
        <v>734</v>
      </c>
      <c r="G120" s="172" t="s">
        <v>735</v>
      </c>
      <c r="H120" s="172" t="s">
        <v>736</v>
      </c>
      <c r="I120" s="172" t="s">
        <v>737</v>
      </c>
      <c r="J120" s="173">
        <v>44197</v>
      </c>
      <c r="K120" s="173">
        <v>44561</v>
      </c>
      <c r="L120" s="172" t="s">
        <v>738</v>
      </c>
      <c r="M120" s="172" t="str">
        <f t="shared" ref="M120:M129" si="24">B120</f>
        <v>Guajira</v>
      </c>
      <c r="N120" s="172" t="s">
        <v>29</v>
      </c>
      <c r="O120" s="172" t="s">
        <v>739</v>
      </c>
      <c r="P120" s="171" t="s">
        <v>740</v>
      </c>
      <c r="Q120" s="174">
        <v>0</v>
      </c>
      <c r="R120" s="177">
        <v>3393</v>
      </c>
      <c r="S120" s="177">
        <v>0</v>
      </c>
      <c r="T120" s="177">
        <v>0</v>
      </c>
      <c r="U120" s="177">
        <v>0</v>
      </c>
      <c r="V120" s="177">
        <v>3393</v>
      </c>
      <c r="W120" s="177">
        <v>634</v>
      </c>
      <c r="X120" s="177" t="s">
        <v>1095</v>
      </c>
      <c r="Y120" s="177"/>
      <c r="Z120" s="177"/>
      <c r="AA120" s="177"/>
      <c r="AB120" s="177"/>
      <c r="AC120" s="177"/>
      <c r="AD120" s="177"/>
      <c r="AE120" s="177">
        <f t="shared" si="14"/>
        <v>634</v>
      </c>
      <c r="AF120" s="173">
        <v>44298</v>
      </c>
      <c r="AG120" s="223"/>
      <c r="AH120" s="223"/>
      <c r="AI120" s="223"/>
      <c r="AJ120" s="174">
        <f t="shared" si="15"/>
        <v>0.18685529030356618</v>
      </c>
      <c r="AK120" s="174" t="str">
        <f t="shared" si="16"/>
        <v/>
      </c>
      <c r="AL120" s="174" t="str">
        <f t="shared" si="17"/>
        <v/>
      </c>
      <c r="AM120" s="174" t="str">
        <f t="shared" si="18"/>
        <v/>
      </c>
      <c r="AN120" s="174">
        <f t="shared" si="19"/>
        <v>0</v>
      </c>
      <c r="AO120" s="172" t="s">
        <v>742</v>
      </c>
      <c r="AP120" s="172"/>
      <c r="AQ120" s="172"/>
      <c r="AR120" s="172"/>
      <c r="AS120" s="172" t="s">
        <v>1096</v>
      </c>
      <c r="AT120" s="172"/>
      <c r="AU120" s="172"/>
      <c r="AV120" s="172"/>
      <c r="AW120" s="172" t="s">
        <v>742</v>
      </c>
      <c r="AX120" s="172"/>
      <c r="AY120" s="172"/>
      <c r="AZ120" s="172"/>
      <c r="BA120" s="172" t="s">
        <v>1097</v>
      </c>
      <c r="BB120" s="172"/>
      <c r="BC120" s="172"/>
      <c r="BD120" s="172"/>
    </row>
    <row r="121" spans="1:56" ht="15" customHeight="1">
      <c r="A121" s="171">
        <v>4</v>
      </c>
      <c r="B121" s="172" t="s">
        <v>477</v>
      </c>
      <c r="C121" s="172" t="s">
        <v>731</v>
      </c>
      <c r="D121" s="172" t="s">
        <v>732</v>
      </c>
      <c r="E121" s="172" t="s">
        <v>733</v>
      </c>
      <c r="F121" s="172" t="s">
        <v>734</v>
      </c>
      <c r="G121" s="172" t="s">
        <v>735</v>
      </c>
      <c r="H121" s="172" t="s">
        <v>736</v>
      </c>
      <c r="I121" s="172" t="s">
        <v>745</v>
      </c>
      <c r="J121" s="173">
        <v>44197</v>
      </c>
      <c r="K121" s="173">
        <v>44561</v>
      </c>
      <c r="L121" s="172" t="s">
        <v>738</v>
      </c>
      <c r="M121" s="172" t="str">
        <f t="shared" si="24"/>
        <v>Guajira</v>
      </c>
      <c r="N121" s="172" t="s">
        <v>29</v>
      </c>
      <c r="O121" s="172" t="s">
        <v>746</v>
      </c>
      <c r="P121" s="171" t="s">
        <v>740</v>
      </c>
      <c r="Q121" s="174">
        <v>0</v>
      </c>
      <c r="R121" s="177">
        <v>5062</v>
      </c>
      <c r="S121" s="177">
        <v>0</v>
      </c>
      <c r="T121" s="177">
        <v>0</v>
      </c>
      <c r="U121" s="177">
        <v>0</v>
      </c>
      <c r="V121" s="177">
        <v>5062</v>
      </c>
      <c r="W121" s="177">
        <v>88</v>
      </c>
      <c r="X121" s="177" t="s">
        <v>1098</v>
      </c>
      <c r="Y121" s="177"/>
      <c r="Z121" s="177"/>
      <c r="AA121" s="177"/>
      <c r="AB121" s="177"/>
      <c r="AC121" s="177"/>
      <c r="AD121" s="177"/>
      <c r="AE121" s="177">
        <f t="shared" si="14"/>
        <v>88</v>
      </c>
      <c r="AF121" s="173">
        <v>44298</v>
      </c>
      <c r="AG121" s="176"/>
      <c r="AH121" s="223"/>
      <c r="AI121" s="223"/>
      <c r="AJ121" s="174">
        <f t="shared" si="15"/>
        <v>1.7384433030422759E-2</v>
      </c>
      <c r="AK121" s="174" t="str">
        <f t="shared" si="16"/>
        <v/>
      </c>
      <c r="AL121" s="174" t="str">
        <f t="shared" si="17"/>
        <v/>
      </c>
      <c r="AM121" s="174" t="str">
        <f t="shared" si="18"/>
        <v/>
      </c>
      <c r="AN121" s="174">
        <f t="shared" si="19"/>
        <v>0</v>
      </c>
      <c r="AO121" s="172" t="s">
        <v>742</v>
      </c>
      <c r="AP121" s="172"/>
      <c r="AQ121" s="172"/>
      <c r="AR121" s="172"/>
      <c r="AS121" s="172" t="s">
        <v>1096</v>
      </c>
      <c r="AT121" s="172"/>
      <c r="AU121" s="172"/>
      <c r="AV121" s="172"/>
      <c r="AW121" s="172" t="s">
        <v>742</v>
      </c>
      <c r="AX121" s="172"/>
      <c r="AY121" s="172"/>
      <c r="AZ121" s="172"/>
      <c r="BA121" s="172" t="s">
        <v>1099</v>
      </c>
      <c r="BB121" s="172"/>
      <c r="BC121" s="172"/>
      <c r="BD121" s="172"/>
    </row>
    <row r="122" spans="1:56" ht="15" customHeight="1">
      <c r="A122" s="171">
        <v>6</v>
      </c>
      <c r="B122" s="172" t="s">
        <v>477</v>
      </c>
      <c r="C122" s="172" t="s">
        <v>750</v>
      </c>
      <c r="D122" s="172" t="s">
        <v>732</v>
      </c>
      <c r="E122" s="172" t="s">
        <v>733</v>
      </c>
      <c r="F122" s="172" t="s">
        <v>751</v>
      </c>
      <c r="G122" s="172" t="s">
        <v>735</v>
      </c>
      <c r="H122" s="172" t="s">
        <v>736</v>
      </c>
      <c r="I122" s="172" t="s">
        <v>752</v>
      </c>
      <c r="J122" s="173">
        <v>44197</v>
      </c>
      <c r="K122" s="173">
        <v>44561</v>
      </c>
      <c r="L122" s="172" t="s">
        <v>738</v>
      </c>
      <c r="M122" s="172" t="str">
        <f t="shared" si="24"/>
        <v>Guajira</v>
      </c>
      <c r="N122" s="172" t="s">
        <v>55</v>
      </c>
      <c r="O122" s="172" t="s">
        <v>753</v>
      </c>
      <c r="P122" s="171" t="s">
        <v>740</v>
      </c>
      <c r="Q122" s="174">
        <v>0</v>
      </c>
      <c r="R122" s="174">
        <v>1</v>
      </c>
      <c r="S122" s="174">
        <v>0.25</v>
      </c>
      <c r="T122" s="174">
        <v>0.25</v>
      </c>
      <c r="U122" s="174">
        <v>0.25</v>
      </c>
      <c r="V122" s="174">
        <v>0.25</v>
      </c>
      <c r="W122" s="174">
        <v>0</v>
      </c>
      <c r="X122" s="174" t="s">
        <v>1100</v>
      </c>
      <c r="Y122" s="174"/>
      <c r="Z122" s="174"/>
      <c r="AA122" s="174"/>
      <c r="AB122" s="174"/>
      <c r="AC122" s="174"/>
      <c r="AD122" s="174"/>
      <c r="AE122" s="174">
        <f t="shared" si="14"/>
        <v>0</v>
      </c>
      <c r="AF122" s="173">
        <v>44298</v>
      </c>
      <c r="AG122" s="176"/>
      <c r="AH122" s="223"/>
      <c r="AI122" s="223"/>
      <c r="AJ122" s="174">
        <f t="shared" si="15"/>
        <v>0</v>
      </c>
      <c r="AK122" s="174">
        <f t="shared" si="16"/>
        <v>0</v>
      </c>
      <c r="AL122" s="174">
        <f t="shared" si="17"/>
        <v>0</v>
      </c>
      <c r="AM122" s="174">
        <f t="shared" si="18"/>
        <v>0</v>
      </c>
      <c r="AN122" s="174">
        <f t="shared" si="19"/>
        <v>0</v>
      </c>
      <c r="AO122" s="172" t="s">
        <v>742</v>
      </c>
      <c r="AP122" s="172"/>
      <c r="AQ122" s="172"/>
      <c r="AR122" s="172"/>
      <c r="AS122" s="172" t="s">
        <v>1101</v>
      </c>
      <c r="AT122" s="172"/>
      <c r="AU122" s="172"/>
      <c r="AV122" s="172"/>
      <c r="AW122" s="172" t="s">
        <v>791</v>
      </c>
      <c r="AX122" s="172"/>
      <c r="AY122" s="172"/>
      <c r="AZ122" s="172"/>
      <c r="BA122" s="172" t="s">
        <v>1102</v>
      </c>
      <c r="BB122" s="172"/>
      <c r="BC122" s="172"/>
      <c r="BD122" s="172"/>
    </row>
    <row r="123" spans="1:56" ht="15" customHeight="1">
      <c r="A123" s="171">
        <v>7</v>
      </c>
      <c r="B123" s="172" t="s">
        <v>477</v>
      </c>
      <c r="C123" s="172" t="s">
        <v>756</v>
      </c>
      <c r="D123" s="172" t="s">
        <v>732</v>
      </c>
      <c r="E123" s="172" t="s">
        <v>733</v>
      </c>
      <c r="F123" s="172" t="s">
        <v>751</v>
      </c>
      <c r="G123" s="172" t="s">
        <v>735</v>
      </c>
      <c r="H123" s="172" t="s">
        <v>736</v>
      </c>
      <c r="I123" s="172" t="s">
        <v>757</v>
      </c>
      <c r="J123" s="173">
        <v>44197</v>
      </c>
      <c r="K123" s="173">
        <v>44561</v>
      </c>
      <c r="L123" s="172" t="s">
        <v>738</v>
      </c>
      <c r="M123" s="172" t="str">
        <f t="shared" si="24"/>
        <v>Guajira</v>
      </c>
      <c r="N123" s="172" t="s">
        <v>55</v>
      </c>
      <c r="O123" s="172" t="s">
        <v>753</v>
      </c>
      <c r="P123" s="171" t="s">
        <v>740</v>
      </c>
      <c r="Q123" s="174">
        <v>0</v>
      </c>
      <c r="R123" s="174">
        <v>1</v>
      </c>
      <c r="S123" s="174">
        <v>0.25</v>
      </c>
      <c r="T123" s="174">
        <v>0.25</v>
      </c>
      <c r="U123" s="174">
        <v>0.25</v>
      </c>
      <c r="V123" s="174">
        <v>0.25</v>
      </c>
      <c r="W123" s="174">
        <v>0.25</v>
      </c>
      <c r="X123" s="174" t="s">
        <v>1103</v>
      </c>
      <c r="Y123" s="174"/>
      <c r="Z123" s="174"/>
      <c r="AA123" s="174"/>
      <c r="AB123" s="174"/>
      <c r="AC123" s="174"/>
      <c r="AD123" s="174"/>
      <c r="AE123" s="174">
        <f t="shared" si="14"/>
        <v>0.25</v>
      </c>
      <c r="AF123" s="173">
        <v>44298</v>
      </c>
      <c r="AG123" s="176"/>
      <c r="AH123" s="223"/>
      <c r="AI123" s="223"/>
      <c r="AJ123" s="174">
        <f t="shared" si="15"/>
        <v>0.25</v>
      </c>
      <c r="AK123" s="174">
        <f t="shared" si="16"/>
        <v>1</v>
      </c>
      <c r="AL123" s="174">
        <f t="shared" si="17"/>
        <v>0</v>
      </c>
      <c r="AM123" s="174">
        <f t="shared" si="18"/>
        <v>0</v>
      </c>
      <c r="AN123" s="174">
        <f t="shared" si="19"/>
        <v>0</v>
      </c>
      <c r="AO123" s="172" t="s">
        <v>742</v>
      </c>
      <c r="AP123" s="172"/>
      <c r="AQ123" s="172"/>
      <c r="AR123" s="172"/>
      <c r="AS123" s="172" t="s">
        <v>1096</v>
      </c>
      <c r="AT123" s="172"/>
      <c r="AU123" s="172"/>
      <c r="AV123" s="172"/>
      <c r="AW123" s="172" t="s">
        <v>742</v>
      </c>
      <c r="AX123" s="172"/>
      <c r="AY123" s="172"/>
      <c r="AZ123" s="172"/>
      <c r="BA123" s="172" t="s">
        <v>1104</v>
      </c>
      <c r="BB123" s="172"/>
      <c r="BC123" s="172"/>
      <c r="BD123" s="172"/>
    </row>
    <row r="124" spans="1:56" ht="15" customHeight="1">
      <c r="A124" s="171">
        <v>8</v>
      </c>
      <c r="B124" s="172" t="s">
        <v>477</v>
      </c>
      <c r="C124" s="172" t="s">
        <v>761</v>
      </c>
      <c r="D124" s="172" t="s">
        <v>762</v>
      </c>
      <c r="E124" s="172" t="s">
        <v>763</v>
      </c>
      <c r="F124" s="172" t="s">
        <v>764</v>
      </c>
      <c r="G124" s="172" t="s">
        <v>735</v>
      </c>
      <c r="H124" s="172" t="s">
        <v>765</v>
      </c>
      <c r="I124" s="172" t="s">
        <v>766</v>
      </c>
      <c r="J124" s="173">
        <v>44197</v>
      </c>
      <c r="K124" s="173">
        <v>44561</v>
      </c>
      <c r="L124" s="172" t="s">
        <v>738</v>
      </c>
      <c r="M124" s="172" t="str">
        <f t="shared" si="24"/>
        <v>Guajira</v>
      </c>
      <c r="N124" s="172" t="s">
        <v>55</v>
      </c>
      <c r="O124" s="172" t="s">
        <v>753</v>
      </c>
      <c r="P124" s="171" t="s">
        <v>740</v>
      </c>
      <c r="Q124" s="174">
        <v>0</v>
      </c>
      <c r="R124" s="174">
        <v>1</v>
      </c>
      <c r="S124" s="174">
        <v>0.25</v>
      </c>
      <c r="T124" s="174">
        <v>0.25</v>
      </c>
      <c r="U124" s="174">
        <v>0.25</v>
      </c>
      <c r="V124" s="174">
        <v>0.25</v>
      </c>
      <c r="W124" s="174">
        <v>0.25</v>
      </c>
      <c r="X124" s="174" t="s">
        <v>1105</v>
      </c>
      <c r="Y124" s="174"/>
      <c r="Z124" s="174"/>
      <c r="AA124" s="174"/>
      <c r="AB124" s="174"/>
      <c r="AC124" s="174"/>
      <c r="AD124" s="174"/>
      <c r="AE124" s="174">
        <f t="shared" si="14"/>
        <v>0.25</v>
      </c>
      <c r="AF124" s="173">
        <v>44298</v>
      </c>
      <c r="AG124" s="176"/>
      <c r="AH124" s="223"/>
      <c r="AI124" s="223"/>
      <c r="AJ124" s="174">
        <f t="shared" si="15"/>
        <v>0.25</v>
      </c>
      <c r="AK124" s="174">
        <f t="shared" si="16"/>
        <v>1</v>
      </c>
      <c r="AL124" s="174">
        <f t="shared" si="17"/>
        <v>0</v>
      </c>
      <c r="AM124" s="174">
        <f t="shared" si="18"/>
        <v>0</v>
      </c>
      <c r="AN124" s="174">
        <f t="shared" si="19"/>
        <v>0</v>
      </c>
      <c r="AO124" s="172" t="s">
        <v>742</v>
      </c>
      <c r="AP124" s="172"/>
      <c r="AQ124" s="172"/>
      <c r="AR124" s="172"/>
      <c r="AS124" s="172" t="s">
        <v>1096</v>
      </c>
      <c r="AT124" s="172"/>
      <c r="AU124" s="172"/>
      <c r="AV124" s="172"/>
      <c r="AW124" s="172" t="s">
        <v>791</v>
      </c>
      <c r="AX124" s="172"/>
      <c r="AY124" s="172"/>
      <c r="AZ124" s="172"/>
      <c r="BA124" s="172" t="s">
        <v>1106</v>
      </c>
      <c r="BB124" s="172"/>
      <c r="BC124" s="172"/>
      <c r="BD124" s="172"/>
    </row>
    <row r="125" spans="1:56" ht="15" customHeight="1">
      <c r="A125" s="171">
        <v>9</v>
      </c>
      <c r="B125" s="172" t="s">
        <v>477</v>
      </c>
      <c r="C125" s="172" t="s">
        <v>769</v>
      </c>
      <c r="D125" s="172" t="s">
        <v>770</v>
      </c>
      <c r="E125" s="172" t="s">
        <v>771</v>
      </c>
      <c r="F125" s="172" t="s">
        <v>772</v>
      </c>
      <c r="G125" s="172" t="s">
        <v>773</v>
      </c>
      <c r="H125" s="172" t="s">
        <v>773</v>
      </c>
      <c r="I125" s="172" t="s">
        <v>774</v>
      </c>
      <c r="J125" s="173">
        <v>44197</v>
      </c>
      <c r="K125" s="173">
        <v>44561</v>
      </c>
      <c r="L125" s="172" t="s">
        <v>738</v>
      </c>
      <c r="M125" s="172" t="str">
        <f t="shared" si="24"/>
        <v>Guajira</v>
      </c>
      <c r="N125" s="172" t="s">
        <v>55</v>
      </c>
      <c r="O125" s="172" t="s">
        <v>775</v>
      </c>
      <c r="P125" s="171" t="s">
        <v>740</v>
      </c>
      <c r="Q125" s="174">
        <v>0</v>
      </c>
      <c r="R125" s="174">
        <v>1</v>
      </c>
      <c r="S125" s="174">
        <v>0.25</v>
      </c>
      <c r="T125" s="174">
        <v>0.25</v>
      </c>
      <c r="U125" s="174">
        <v>0.25</v>
      </c>
      <c r="V125" s="174">
        <v>0.25</v>
      </c>
      <c r="W125" s="174">
        <v>0.25</v>
      </c>
      <c r="X125" s="174" t="s">
        <v>1107</v>
      </c>
      <c r="Y125" s="174"/>
      <c r="Z125" s="174"/>
      <c r="AA125" s="174"/>
      <c r="AB125" s="174"/>
      <c r="AC125" s="174"/>
      <c r="AD125" s="174"/>
      <c r="AE125" s="174">
        <f t="shared" si="14"/>
        <v>0.25</v>
      </c>
      <c r="AF125" s="173">
        <v>44298</v>
      </c>
      <c r="AG125" s="176"/>
      <c r="AH125" s="223"/>
      <c r="AI125" s="223"/>
      <c r="AJ125" s="174">
        <f t="shared" si="15"/>
        <v>0.25</v>
      </c>
      <c r="AK125" s="174">
        <f t="shared" si="16"/>
        <v>1</v>
      </c>
      <c r="AL125" s="174">
        <f t="shared" si="17"/>
        <v>0</v>
      </c>
      <c r="AM125" s="174">
        <f t="shared" si="18"/>
        <v>0</v>
      </c>
      <c r="AN125" s="174">
        <f t="shared" si="19"/>
        <v>0</v>
      </c>
      <c r="AO125" s="172" t="s">
        <v>742</v>
      </c>
      <c r="AP125" s="172"/>
      <c r="AQ125" s="172"/>
      <c r="AR125" s="172"/>
      <c r="AS125" s="172" t="s">
        <v>1096</v>
      </c>
      <c r="AT125" s="172"/>
      <c r="AU125" s="172"/>
      <c r="AV125" s="172"/>
      <c r="AW125" s="172" t="s">
        <v>742</v>
      </c>
      <c r="AX125" s="172"/>
      <c r="AY125" s="172"/>
      <c r="AZ125" s="172"/>
      <c r="BA125" s="172" t="s">
        <v>1108</v>
      </c>
      <c r="BB125" s="172"/>
      <c r="BC125" s="172"/>
      <c r="BD125" s="172"/>
    </row>
    <row r="126" spans="1:56" ht="15" customHeight="1">
      <c r="A126" s="171">
        <v>10</v>
      </c>
      <c r="B126" s="172" t="s">
        <v>477</v>
      </c>
      <c r="C126" s="172" t="s">
        <v>769</v>
      </c>
      <c r="D126" s="172" t="s">
        <v>770</v>
      </c>
      <c r="E126" s="172" t="s">
        <v>771</v>
      </c>
      <c r="F126" s="172" t="s">
        <v>772</v>
      </c>
      <c r="G126" s="172" t="s">
        <v>773</v>
      </c>
      <c r="H126" s="172" t="s">
        <v>773</v>
      </c>
      <c r="I126" s="172" t="s">
        <v>778</v>
      </c>
      <c r="J126" s="173">
        <v>44197</v>
      </c>
      <c r="K126" s="173">
        <v>44561</v>
      </c>
      <c r="L126" s="172" t="s">
        <v>738</v>
      </c>
      <c r="M126" s="172" t="str">
        <f t="shared" si="24"/>
        <v>Guajira</v>
      </c>
      <c r="N126" s="172" t="s">
        <v>55</v>
      </c>
      <c r="O126" s="172" t="s">
        <v>779</v>
      </c>
      <c r="P126" s="171" t="s">
        <v>740</v>
      </c>
      <c r="Q126" s="174">
        <v>0</v>
      </c>
      <c r="R126" s="174">
        <v>1</v>
      </c>
      <c r="S126" s="174">
        <v>0.25</v>
      </c>
      <c r="T126" s="174">
        <v>0.25</v>
      </c>
      <c r="U126" s="174">
        <v>0.25</v>
      </c>
      <c r="V126" s="174">
        <v>0.25</v>
      </c>
      <c r="W126" s="174">
        <v>0.25</v>
      </c>
      <c r="X126" s="174" t="s">
        <v>1109</v>
      </c>
      <c r="Y126" s="174"/>
      <c r="Z126" s="174"/>
      <c r="AA126" s="174"/>
      <c r="AB126" s="174"/>
      <c r="AC126" s="174"/>
      <c r="AD126" s="174"/>
      <c r="AE126" s="174">
        <f t="shared" si="14"/>
        <v>0.25</v>
      </c>
      <c r="AF126" s="173">
        <v>44298</v>
      </c>
      <c r="AG126" s="176"/>
      <c r="AH126" s="223"/>
      <c r="AI126" s="223"/>
      <c r="AJ126" s="174">
        <f t="shared" si="15"/>
        <v>0.25</v>
      </c>
      <c r="AK126" s="174">
        <f t="shared" si="16"/>
        <v>1</v>
      </c>
      <c r="AL126" s="174">
        <f t="shared" si="17"/>
        <v>0</v>
      </c>
      <c r="AM126" s="174">
        <f t="shared" si="18"/>
        <v>0</v>
      </c>
      <c r="AN126" s="174">
        <f t="shared" si="19"/>
        <v>0</v>
      </c>
      <c r="AO126" s="172" t="s">
        <v>742</v>
      </c>
      <c r="AP126" s="172"/>
      <c r="AQ126" s="172"/>
      <c r="AR126" s="172"/>
      <c r="AS126" s="172" t="s">
        <v>1096</v>
      </c>
      <c r="AT126" s="172"/>
      <c r="AU126" s="172"/>
      <c r="AV126" s="172"/>
      <c r="AW126" s="172" t="s">
        <v>791</v>
      </c>
      <c r="AX126" s="172"/>
      <c r="AY126" s="172"/>
      <c r="AZ126" s="172"/>
      <c r="BA126" s="172" t="s">
        <v>1110</v>
      </c>
      <c r="BB126" s="172"/>
      <c r="BC126" s="172"/>
      <c r="BD126" s="172"/>
    </row>
    <row r="127" spans="1:56" ht="15" customHeight="1">
      <c r="A127" s="171">
        <v>11</v>
      </c>
      <c r="B127" s="172" t="s">
        <v>477</v>
      </c>
      <c r="C127" s="172" t="s">
        <v>782</v>
      </c>
      <c r="D127" s="172" t="s">
        <v>732</v>
      </c>
      <c r="E127" s="172" t="s">
        <v>783</v>
      </c>
      <c r="F127" s="172" t="s">
        <v>784</v>
      </c>
      <c r="G127" s="172" t="s">
        <v>785</v>
      </c>
      <c r="H127" s="172" t="s">
        <v>786</v>
      </c>
      <c r="I127" s="172" t="s">
        <v>787</v>
      </c>
      <c r="J127" s="173">
        <v>44197</v>
      </c>
      <c r="K127" s="173">
        <v>44561</v>
      </c>
      <c r="L127" s="172" t="s">
        <v>738</v>
      </c>
      <c r="M127" s="172" t="str">
        <f t="shared" si="24"/>
        <v>Guajira</v>
      </c>
      <c r="N127" s="172" t="s">
        <v>55</v>
      </c>
      <c r="O127" s="172" t="s">
        <v>788</v>
      </c>
      <c r="P127" s="171" t="s">
        <v>789</v>
      </c>
      <c r="Q127" s="174">
        <v>0</v>
      </c>
      <c r="R127" s="174">
        <v>1</v>
      </c>
      <c r="S127" s="174">
        <v>0.25</v>
      </c>
      <c r="T127" s="174">
        <v>0.25</v>
      </c>
      <c r="U127" s="174">
        <v>0.25</v>
      </c>
      <c r="V127" s="174">
        <v>0.25</v>
      </c>
      <c r="W127" s="174">
        <v>0</v>
      </c>
      <c r="X127" s="174" t="s">
        <v>1111</v>
      </c>
      <c r="Y127" s="174"/>
      <c r="Z127" s="174"/>
      <c r="AA127" s="174"/>
      <c r="AB127" s="174"/>
      <c r="AC127" s="174"/>
      <c r="AD127" s="174"/>
      <c r="AE127" s="174">
        <f t="shared" si="14"/>
        <v>0</v>
      </c>
      <c r="AF127" s="173">
        <v>44298</v>
      </c>
      <c r="AG127" s="176"/>
      <c r="AH127" s="223"/>
      <c r="AI127" s="223"/>
      <c r="AJ127" s="174">
        <f t="shared" si="15"/>
        <v>0</v>
      </c>
      <c r="AK127" s="174">
        <f t="shared" si="16"/>
        <v>0</v>
      </c>
      <c r="AL127" s="174">
        <f t="shared" si="17"/>
        <v>0</v>
      </c>
      <c r="AM127" s="174">
        <f t="shared" si="18"/>
        <v>0</v>
      </c>
      <c r="AN127" s="174">
        <f t="shared" si="19"/>
        <v>0</v>
      </c>
      <c r="AO127" s="172" t="s">
        <v>742</v>
      </c>
      <c r="AP127" s="172"/>
      <c r="AQ127" s="172"/>
      <c r="AR127" s="172"/>
      <c r="AS127" s="172" t="s">
        <v>1096</v>
      </c>
      <c r="AT127" s="172"/>
      <c r="AU127" s="172"/>
      <c r="AV127" s="172"/>
      <c r="AW127" s="172" t="s">
        <v>791</v>
      </c>
      <c r="AX127" s="172"/>
      <c r="AY127" s="172"/>
      <c r="AZ127" s="172"/>
      <c r="BA127" s="172" t="s">
        <v>1112</v>
      </c>
      <c r="BB127" s="172"/>
      <c r="BC127" s="172"/>
      <c r="BD127" s="172"/>
    </row>
    <row r="128" spans="1:56" ht="15" customHeight="1">
      <c r="A128" s="171">
        <v>12</v>
      </c>
      <c r="B128" s="172" t="s">
        <v>477</v>
      </c>
      <c r="C128" s="172" t="s">
        <v>782</v>
      </c>
      <c r="D128" s="172" t="s">
        <v>732</v>
      </c>
      <c r="E128" s="172" t="s">
        <v>783</v>
      </c>
      <c r="F128" s="172" t="s">
        <v>784</v>
      </c>
      <c r="G128" s="172" t="s">
        <v>785</v>
      </c>
      <c r="H128" s="172" t="s">
        <v>786</v>
      </c>
      <c r="I128" s="172" t="s">
        <v>794</v>
      </c>
      <c r="J128" s="173">
        <v>44197</v>
      </c>
      <c r="K128" s="173">
        <v>44561</v>
      </c>
      <c r="L128" s="172" t="s">
        <v>738</v>
      </c>
      <c r="M128" s="172" t="str">
        <f t="shared" si="24"/>
        <v>Guajira</v>
      </c>
      <c r="N128" s="172" t="s">
        <v>29</v>
      </c>
      <c r="O128" s="172" t="s">
        <v>795</v>
      </c>
      <c r="P128" s="171" t="s">
        <v>789</v>
      </c>
      <c r="Q128" s="174">
        <v>0</v>
      </c>
      <c r="R128" s="177">
        <v>1</v>
      </c>
      <c r="S128" s="177">
        <v>0</v>
      </c>
      <c r="T128" s="177">
        <v>0</v>
      </c>
      <c r="U128" s="177">
        <v>0</v>
      </c>
      <c r="V128" s="177">
        <v>1</v>
      </c>
      <c r="W128" s="177">
        <v>23654823</v>
      </c>
      <c r="X128" s="177" t="s">
        <v>1113</v>
      </c>
      <c r="Y128" s="177"/>
      <c r="Z128" s="177"/>
      <c r="AA128" s="177"/>
      <c r="AB128" s="177"/>
      <c r="AC128" s="177"/>
      <c r="AD128" s="177"/>
      <c r="AE128" s="177">
        <f t="shared" si="14"/>
        <v>23654823</v>
      </c>
      <c r="AF128" s="173">
        <v>44298</v>
      </c>
      <c r="AG128" s="223"/>
      <c r="AH128" s="223"/>
      <c r="AI128" s="223"/>
      <c r="AJ128" s="174">
        <f t="shared" si="15"/>
        <v>1</v>
      </c>
      <c r="AK128" s="174" t="str">
        <f t="shared" si="16"/>
        <v/>
      </c>
      <c r="AL128" s="174" t="str">
        <f t="shared" si="17"/>
        <v/>
      </c>
      <c r="AM128" s="174" t="str">
        <f t="shared" si="18"/>
        <v/>
      </c>
      <c r="AN128" s="174">
        <f t="shared" si="19"/>
        <v>0</v>
      </c>
      <c r="AO128" s="172" t="s">
        <v>742</v>
      </c>
      <c r="AP128" s="172"/>
      <c r="AQ128" s="172"/>
      <c r="AR128" s="172"/>
      <c r="AS128" s="172" t="s">
        <v>1096</v>
      </c>
      <c r="AT128" s="172"/>
      <c r="AU128" s="172"/>
      <c r="AV128" s="172"/>
      <c r="AW128" s="172" t="s">
        <v>742</v>
      </c>
      <c r="AX128" s="172"/>
      <c r="AY128" s="172"/>
      <c r="AZ128" s="172"/>
      <c r="BA128" s="172" t="s">
        <v>1114</v>
      </c>
      <c r="BB128" s="172"/>
      <c r="BC128" s="172"/>
      <c r="BD128" s="172"/>
    </row>
    <row r="129" spans="1:56" ht="15" customHeight="1">
      <c r="A129" s="171">
        <v>13</v>
      </c>
      <c r="B129" s="172" t="s">
        <v>477</v>
      </c>
      <c r="C129" s="172" t="s">
        <v>782</v>
      </c>
      <c r="D129" s="172" t="s">
        <v>732</v>
      </c>
      <c r="E129" s="172" t="s">
        <v>783</v>
      </c>
      <c r="F129" s="172" t="s">
        <v>784</v>
      </c>
      <c r="G129" s="172" t="s">
        <v>785</v>
      </c>
      <c r="H129" s="172" t="s">
        <v>786</v>
      </c>
      <c r="I129" s="172" t="s">
        <v>799</v>
      </c>
      <c r="J129" s="173">
        <v>44197</v>
      </c>
      <c r="K129" s="173">
        <v>44561</v>
      </c>
      <c r="L129" s="172" t="s">
        <v>738</v>
      </c>
      <c r="M129" s="172" t="str">
        <f t="shared" si="24"/>
        <v>Guajira</v>
      </c>
      <c r="N129" s="172" t="s">
        <v>55</v>
      </c>
      <c r="O129" s="172" t="s">
        <v>800</v>
      </c>
      <c r="P129" s="171" t="s">
        <v>789</v>
      </c>
      <c r="Q129" s="174">
        <v>0</v>
      </c>
      <c r="R129" s="174">
        <v>1</v>
      </c>
      <c r="S129" s="174">
        <v>0.25</v>
      </c>
      <c r="T129" s="174">
        <v>0.25</v>
      </c>
      <c r="U129" s="174">
        <v>0.25</v>
      </c>
      <c r="V129" s="174">
        <v>0.25</v>
      </c>
      <c r="W129" s="174">
        <v>0</v>
      </c>
      <c r="X129" s="174" t="s">
        <v>1115</v>
      </c>
      <c r="Y129" s="174"/>
      <c r="Z129" s="174"/>
      <c r="AA129" s="174"/>
      <c r="AB129" s="174"/>
      <c r="AC129" s="174"/>
      <c r="AD129" s="174"/>
      <c r="AE129" s="174">
        <f t="shared" si="14"/>
        <v>0</v>
      </c>
      <c r="AF129" s="173">
        <v>44298</v>
      </c>
      <c r="AG129" s="176"/>
      <c r="AH129" s="223"/>
      <c r="AI129" s="223"/>
      <c r="AJ129" s="174">
        <f t="shared" si="15"/>
        <v>0</v>
      </c>
      <c r="AK129" s="174">
        <f t="shared" si="16"/>
        <v>0</v>
      </c>
      <c r="AL129" s="174">
        <f t="shared" si="17"/>
        <v>0</v>
      </c>
      <c r="AM129" s="174">
        <f t="shared" si="18"/>
        <v>0</v>
      </c>
      <c r="AN129" s="174">
        <f t="shared" si="19"/>
        <v>0</v>
      </c>
      <c r="AO129" s="172" t="s">
        <v>742</v>
      </c>
      <c r="AP129" s="172"/>
      <c r="AQ129" s="172"/>
      <c r="AR129" s="172"/>
      <c r="AS129" s="172" t="s">
        <v>1096</v>
      </c>
      <c r="AT129" s="172"/>
      <c r="AU129" s="172"/>
      <c r="AV129" s="172"/>
      <c r="AW129" s="172" t="s">
        <v>742</v>
      </c>
      <c r="AX129" s="172"/>
      <c r="AY129" s="172"/>
      <c r="AZ129" s="172"/>
      <c r="BA129" s="172" t="s">
        <v>1116</v>
      </c>
      <c r="BB129" s="172"/>
      <c r="BC129" s="172"/>
      <c r="BD129" s="172"/>
    </row>
    <row r="130" spans="1:56" ht="15" customHeight="1">
      <c r="A130" s="171">
        <v>1</v>
      </c>
      <c r="B130" s="172" t="s">
        <v>478</v>
      </c>
      <c r="C130" s="172" t="s">
        <v>731</v>
      </c>
      <c r="D130" s="172" t="s">
        <v>732</v>
      </c>
      <c r="E130" s="172" t="s">
        <v>733</v>
      </c>
      <c r="F130" s="172" t="s">
        <v>734</v>
      </c>
      <c r="G130" s="172" t="s">
        <v>735</v>
      </c>
      <c r="H130" s="172" t="s">
        <v>736</v>
      </c>
      <c r="I130" s="172" t="s">
        <v>737</v>
      </c>
      <c r="J130" s="173">
        <v>44197</v>
      </c>
      <c r="K130" s="173">
        <v>44561</v>
      </c>
      <c r="L130" s="172" t="s">
        <v>738</v>
      </c>
      <c r="M130" s="172" t="str">
        <f>B130</f>
        <v>Huila</v>
      </c>
      <c r="N130" s="172" t="s">
        <v>29</v>
      </c>
      <c r="O130" s="172" t="s">
        <v>739</v>
      </c>
      <c r="P130" s="171" t="s">
        <v>740</v>
      </c>
      <c r="Q130" s="174">
        <v>0</v>
      </c>
      <c r="R130" s="177">
        <v>12229</v>
      </c>
      <c r="S130" s="177">
        <v>0</v>
      </c>
      <c r="T130" s="177">
        <v>0</v>
      </c>
      <c r="U130" s="177">
        <v>0</v>
      </c>
      <c r="V130" s="177">
        <v>12229</v>
      </c>
      <c r="W130" s="177">
        <v>2409</v>
      </c>
      <c r="X130" s="177" t="s">
        <v>1117</v>
      </c>
      <c r="Y130" s="177"/>
      <c r="Z130" s="177" t="s">
        <v>1118</v>
      </c>
      <c r="AA130" s="177"/>
      <c r="AB130" s="177"/>
      <c r="AC130" s="177"/>
      <c r="AD130" s="177"/>
      <c r="AE130" s="177">
        <f t="shared" si="14"/>
        <v>2409</v>
      </c>
      <c r="AF130" s="173">
        <v>44300</v>
      </c>
      <c r="AG130" s="223"/>
      <c r="AH130" s="223"/>
      <c r="AI130" s="223"/>
      <c r="AJ130" s="174">
        <f t="shared" si="15"/>
        <v>0.19699075966963775</v>
      </c>
      <c r="AK130" s="174" t="str">
        <f t="shared" si="16"/>
        <v/>
      </c>
      <c r="AL130" s="174" t="str">
        <f t="shared" si="17"/>
        <v/>
      </c>
      <c r="AM130" s="174" t="str">
        <f t="shared" si="18"/>
        <v/>
      </c>
      <c r="AN130" s="174">
        <f t="shared" si="19"/>
        <v>0</v>
      </c>
      <c r="AO130" s="172" t="s">
        <v>742</v>
      </c>
      <c r="AP130" s="172"/>
      <c r="AQ130" s="172"/>
      <c r="AR130" s="172"/>
      <c r="AS130" s="172" t="s">
        <v>1119</v>
      </c>
      <c r="AT130" s="172"/>
      <c r="AU130" s="172"/>
      <c r="AV130" s="172"/>
      <c r="AW130" s="172" t="s">
        <v>742</v>
      </c>
      <c r="AX130" s="172"/>
      <c r="AY130" s="172"/>
      <c r="AZ130" s="172"/>
      <c r="BA130" s="172" t="s">
        <v>1120</v>
      </c>
      <c r="BB130" s="172"/>
      <c r="BC130" s="172"/>
      <c r="BD130" s="172"/>
    </row>
    <row r="131" spans="1:56" ht="15" customHeight="1">
      <c r="A131" s="171">
        <v>3</v>
      </c>
      <c r="B131" s="172" t="s">
        <v>478</v>
      </c>
      <c r="C131" s="172" t="s">
        <v>731</v>
      </c>
      <c r="D131" s="172" t="s">
        <v>732</v>
      </c>
      <c r="E131" s="172" t="s">
        <v>733</v>
      </c>
      <c r="F131" s="172" t="s">
        <v>734</v>
      </c>
      <c r="G131" s="172" t="s">
        <v>735</v>
      </c>
      <c r="H131" s="172" t="s">
        <v>736</v>
      </c>
      <c r="I131" s="172" t="s">
        <v>745</v>
      </c>
      <c r="J131" s="173">
        <v>44197</v>
      </c>
      <c r="K131" s="173">
        <v>44561</v>
      </c>
      <c r="L131" s="172" t="s">
        <v>738</v>
      </c>
      <c r="M131" s="172" t="str">
        <f t="shared" ref="M131:M139" si="25">B131</f>
        <v>Huila</v>
      </c>
      <c r="N131" s="172" t="s">
        <v>29</v>
      </c>
      <c r="O131" s="172" t="s">
        <v>746</v>
      </c>
      <c r="P131" s="171" t="s">
        <v>740</v>
      </c>
      <c r="Q131" s="174">
        <v>0</v>
      </c>
      <c r="R131" s="177">
        <v>5953</v>
      </c>
      <c r="S131" s="177">
        <v>0</v>
      </c>
      <c r="T131" s="177">
        <v>0</v>
      </c>
      <c r="U131" s="177">
        <v>0</v>
      </c>
      <c r="V131" s="177">
        <v>5953</v>
      </c>
      <c r="W131" s="177">
        <v>436</v>
      </c>
      <c r="X131" s="177" t="s">
        <v>1121</v>
      </c>
      <c r="Y131" s="177"/>
      <c r="Z131" s="177" t="s">
        <v>1122</v>
      </c>
      <c r="AA131" s="177"/>
      <c r="AB131" s="177"/>
      <c r="AC131" s="177"/>
      <c r="AD131" s="177"/>
      <c r="AE131" s="177">
        <f t="shared" ref="AE131:AE194" si="26">AC131+AA131+Y131+W131</f>
        <v>436</v>
      </c>
      <c r="AF131" s="173">
        <v>44300</v>
      </c>
      <c r="AG131" s="223"/>
      <c r="AH131" s="223"/>
      <c r="AI131" s="223"/>
      <c r="AJ131" s="174">
        <f t="shared" ref="AJ131:AJ194" si="27">IFERROR(IF((W131+Y131+AA131+AC131)/R131&gt;1,1,(W131+Y131+AA131+AC131)/R131),0)</f>
        <v>7.3240383000167983E-2</v>
      </c>
      <c r="AK131" s="174" t="str">
        <f t="shared" ref="AK131:AK194" si="28">IFERROR(IF(S131=0,"",IF((W131/S131)&gt;1,1,(W131/S131))),"")</f>
        <v/>
      </c>
      <c r="AL131" s="174" t="str">
        <f t="shared" ref="AL131:AL194" si="29">IFERROR(IF(T131=0,"",IF((Y131/T131)&gt;1,1,(Y131/T131))),"")</f>
        <v/>
      </c>
      <c r="AM131" s="174" t="str">
        <f t="shared" ref="AM131:AM194" si="30">IFERROR(IF(U131=0,"",IF((AA131/U131)&gt;1,1,(AA131/U131))),"")</f>
        <v/>
      </c>
      <c r="AN131" s="174">
        <f t="shared" ref="AN131:AN194" si="31">IFERROR(IF(V131=0,"",IF((AC131/V131)&gt;1,1,(AC131/V131))),"")</f>
        <v>0</v>
      </c>
      <c r="AO131" s="172" t="s">
        <v>742</v>
      </c>
      <c r="AP131" s="172"/>
      <c r="AQ131" s="172"/>
      <c r="AR131" s="172"/>
      <c r="AS131" s="172" t="s">
        <v>1119</v>
      </c>
      <c r="AT131" s="172"/>
      <c r="AU131" s="172"/>
      <c r="AV131" s="172"/>
      <c r="AW131" s="172" t="s">
        <v>742</v>
      </c>
      <c r="AX131" s="172"/>
      <c r="AY131" s="172"/>
      <c r="AZ131" s="172"/>
      <c r="BA131" s="172" t="s">
        <v>1123</v>
      </c>
      <c r="BB131" s="172"/>
      <c r="BC131" s="172"/>
      <c r="BD131" s="172"/>
    </row>
    <row r="132" spans="1:56" ht="15" customHeight="1">
      <c r="A132" s="171">
        <v>5</v>
      </c>
      <c r="B132" s="172" t="s">
        <v>478</v>
      </c>
      <c r="C132" s="172" t="s">
        <v>750</v>
      </c>
      <c r="D132" s="172" t="s">
        <v>732</v>
      </c>
      <c r="E132" s="172" t="s">
        <v>733</v>
      </c>
      <c r="F132" s="172" t="s">
        <v>751</v>
      </c>
      <c r="G132" s="172" t="s">
        <v>735</v>
      </c>
      <c r="H132" s="172" t="s">
        <v>736</v>
      </c>
      <c r="I132" s="172" t="s">
        <v>752</v>
      </c>
      <c r="J132" s="173">
        <v>44197</v>
      </c>
      <c r="K132" s="173">
        <v>44561</v>
      </c>
      <c r="L132" s="172" t="s">
        <v>738</v>
      </c>
      <c r="M132" s="172" t="str">
        <f t="shared" si="25"/>
        <v>Huila</v>
      </c>
      <c r="N132" s="172" t="s">
        <v>55</v>
      </c>
      <c r="O132" s="172" t="s">
        <v>753</v>
      </c>
      <c r="P132" s="171" t="s">
        <v>740</v>
      </c>
      <c r="Q132" s="174">
        <v>0</v>
      </c>
      <c r="R132" s="174">
        <v>1</v>
      </c>
      <c r="S132" s="174">
        <v>0.25</v>
      </c>
      <c r="T132" s="174">
        <v>0.25</v>
      </c>
      <c r="U132" s="174">
        <v>0.25</v>
      </c>
      <c r="V132" s="174">
        <v>0.25</v>
      </c>
      <c r="W132" s="174">
        <v>0.25</v>
      </c>
      <c r="X132" s="174" t="s">
        <v>1124</v>
      </c>
      <c r="Y132" s="174"/>
      <c r="Z132" s="174"/>
      <c r="AA132" s="174"/>
      <c r="AB132" s="174"/>
      <c r="AC132" s="174"/>
      <c r="AD132" s="174"/>
      <c r="AE132" s="174">
        <f t="shared" si="26"/>
        <v>0.25</v>
      </c>
      <c r="AF132" s="173">
        <v>44300</v>
      </c>
      <c r="AG132" s="176"/>
      <c r="AH132" s="223"/>
      <c r="AI132" s="223"/>
      <c r="AJ132" s="174">
        <f t="shared" si="27"/>
        <v>0.25</v>
      </c>
      <c r="AK132" s="174">
        <f t="shared" si="28"/>
        <v>1</v>
      </c>
      <c r="AL132" s="174">
        <f t="shared" si="29"/>
        <v>0</v>
      </c>
      <c r="AM132" s="174">
        <f t="shared" si="30"/>
        <v>0</v>
      </c>
      <c r="AN132" s="174">
        <f t="shared" si="31"/>
        <v>0</v>
      </c>
      <c r="AO132" s="172" t="s">
        <v>742</v>
      </c>
      <c r="AP132" s="172"/>
      <c r="AQ132" s="172"/>
      <c r="AR132" s="172"/>
      <c r="AS132" s="172" t="s">
        <v>1119</v>
      </c>
      <c r="AT132" s="172"/>
      <c r="AU132" s="172"/>
      <c r="AV132" s="172"/>
      <c r="AW132" s="172" t="s">
        <v>742</v>
      </c>
      <c r="AX132" s="172"/>
      <c r="AY132" s="172"/>
      <c r="AZ132" s="172"/>
      <c r="BA132" s="172" t="s">
        <v>1125</v>
      </c>
      <c r="BB132" s="172"/>
      <c r="BC132" s="172"/>
      <c r="BD132" s="172"/>
    </row>
    <row r="133" spans="1:56" ht="15" customHeight="1">
      <c r="A133" s="171">
        <v>6</v>
      </c>
      <c r="B133" s="172" t="s">
        <v>478</v>
      </c>
      <c r="C133" s="172" t="s">
        <v>756</v>
      </c>
      <c r="D133" s="172" t="s">
        <v>732</v>
      </c>
      <c r="E133" s="172" t="s">
        <v>733</v>
      </c>
      <c r="F133" s="172" t="s">
        <v>751</v>
      </c>
      <c r="G133" s="172" t="s">
        <v>735</v>
      </c>
      <c r="H133" s="172" t="s">
        <v>736</v>
      </c>
      <c r="I133" s="172" t="s">
        <v>757</v>
      </c>
      <c r="J133" s="173">
        <v>44197</v>
      </c>
      <c r="K133" s="173">
        <v>44561</v>
      </c>
      <c r="L133" s="172" t="s">
        <v>738</v>
      </c>
      <c r="M133" s="172" t="str">
        <f t="shared" si="25"/>
        <v>Huila</v>
      </c>
      <c r="N133" s="172" t="s">
        <v>55</v>
      </c>
      <c r="O133" s="172" t="s">
        <v>753</v>
      </c>
      <c r="P133" s="171" t="s">
        <v>740</v>
      </c>
      <c r="Q133" s="174">
        <v>0</v>
      </c>
      <c r="R133" s="174">
        <v>1</v>
      </c>
      <c r="S133" s="174">
        <v>0.25</v>
      </c>
      <c r="T133" s="174">
        <v>0.25</v>
      </c>
      <c r="U133" s="174">
        <v>0.25</v>
      </c>
      <c r="V133" s="174">
        <v>0.25</v>
      </c>
      <c r="W133" s="174">
        <v>0.25</v>
      </c>
      <c r="X133" s="174" t="s">
        <v>1126</v>
      </c>
      <c r="Y133" s="174"/>
      <c r="Z133" s="174"/>
      <c r="AA133" s="174"/>
      <c r="AB133" s="174"/>
      <c r="AC133" s="174"/>
      <c r="AD133" s="174"/>
      <c r="AE133" s="174">
        <f t="shared" si="26"/>
        <v>0.25</v>
      </c>
      <c r="AF133" s="173">
        <v>44300</v>
      </c>
      <c r="AG133" s="176"/>
      <c r="AH133" s="223"/>
      <c r="AI133" s="223"/>
      <c r="AJ133" s="174">
        <f t="shared" si="27"/>
        <v>0.25</v>
      </c>
      <c r="AK133" s="174">
        <f t="shared" si="28"/>
        <v>1</v>
      </c>
      <c r="AL133" s="174">
        <f t="shared" si="29"/>
        <v>0</v>
      </c>
      <c r="AM133" s="174">
        <f t="shared" si="30"/>
        <v>0</v>
      </c>
      <c r="AN133" s="174">
        <f t="shared" si="31"/>
        <v>0</v>
      </c>
      <c r="AO133" s="172" t="s">
        <v>742</v>
      </c>
      <c r="AP133" s="172"/>
      <c r="AQ133" s="172"/>
      <c r="AR133" s="172"/>
      <c r="AS133" s="172" t="s">
        <v>1119</v>
      </c>
      <c r="AT133" s="172"/>
      <c r="AU133" s="172"/>
      <c r="AV133" s="172"/>
      <c r="AW133" s="172" t="s">
        <v>791</v>
      </c>
      <c r="AX133" s="172"/>
      <c r="AY133" s="172"/>
      <c r="AZ133" s="172"/>
      <c r="BA133" s="172" t="s">
        <v>1127</v>
      </c>
      <c r="BB133" s="172"/>
      <c r="BC133" s="172"/>
      <c r="BD133" s="172"/>
    </row>
    <row r="134" spans="1:56" ht="15" customHeight="1">
      <c r="A134" s="171">
        <v>7</v>
      </c>
      <c r="B134" s="172" t="s">
        <v>478</v>
      </c>
      <c r="C134" s="172" t="s">
        <v>761</v>
      </c>
      <c r="D134" s="172" t="s">
        <v>762</v>
      </c>
      <c r="E134" s="172" t="s">
        <v>763</v>
      </c>
      <c r="F134" s="172" t="s">
        <v>764</v>
      </c>
      <c r="G134" s="172" t="s">
        <v>735</v>
      </c>
      <c r="H134" s="172" t="s">
        <v>765</v>
      </c>
      <c r="I134" s="172" t="s">
        <v>766</v>
      </c>
      <c r="J134" s="173">
        <v>44197</v>
      </c>
      <c r="K134" s="173">
        <v>44561</v>
      </c>
      <c r="L134" s="172" t="s">
        <v>738</v>
      </c>
      <c r="M134" s="172" t="str">
        <f t="shared" si="25"/>
        <v>Huila</v>
      </c>
      <c r="N134" s="172" t="s">
        <v>55</v>
      </c>
      <c r="O134" s="172" t="s">
        <v>753</v>
      </c>
      <c r="P134" s="171" t="s">
        <v>740</v>
      </c>
      <c r="Q134" s="174">
        <v>0</v>
      </c>
      <c r="R134" s="174">
        <v>1</v>
      </c>
      <c r="S134" s="174">
        <v>0.25</v>
      </c>
      <c r="T134" s="174">
        <v>0.25</v>
      </c>
      <c r="U134" s="174">
        <v>0.25</v>
      </c>
      <c r="V134" s="174">
        <v>0.25</v>
      </c>
      <c r="W134" s="174">
        <v>0.25</v>
      </c>
      <c r="X134" s="174" t="s">
        <v>1128</v>
      </c>
      <c r="Y134" s="174"/>
      <c r="Z134" s="174"/>
      <c r="AA134" s="174"/>
      <c r="AB134" s="174"/>
      <c r="AC134" s="174"/>
      <c r="AD134" s="174"/>
      <c r="AE134" s="174">
        <f t="shared" si="26"/>
        <v>0.25</v>
      </c>
      <c r="AF134" s="173">
        <v>44300</v>
      </c>
      <c r="AG134" s="176"/>
      <c r="AH134" s="223"/>
      <c r="AI134" s="223"/>
      <c r="AJ134" s="174">
        <f t="shared" si="27"/>
        <v>0.25</v>
      </c>
      <c r="AK134" s="174">
        <f t="shared" si="28"/>
        <v>1</v>
      </c>
      <c r="AL134" s="174">
        <f t="shared" si="29"/>
        <v>0</v>
      </c>
      <c r="AM134" s="174">
        <f t="shared" si="30"/>
        <v>0</v>
      </c>
      <c r="AN134" s="174">
        <f t="shared" si="31"/>
        <v>0</v>
      </c>
      <c r="AO134" s="172" t="s">
        <v>742</v>
      </c>
      <c r="AP134" s="172"/>
      <c r="AQ134" s="172"/>
      <c r="AR134" s="172"/>
      <c r="AS134" s="172" t="s">
        <v>1119</v>
      </c>
      <c r="AT134" s="172"/>
      <c r="AU134" s="172"/>
      <c r="AV134" s="172"/>
      <c r="AW134" s="172" t="s">
        <v>791</v>
      </c>
      <c r="AX134" s="172"/>
      <c r="AY134" s="172"/>
      <c r="AZ134" s="172"/>
      <c r="BA134" s="172" t="s">
        <v>1129</v>
      </c>
      <c r="BB134" s="172"/>
      <c r="BC134" s="172"/>
      <c r="BD134" s="172"/>
    </row>
    <row r="135" spans="1:56" ht="15" customHeight="1">
      <c r="A135" s="171">
        <v>8</v>
      </c>
      <c r="B135" s="172" t="s">
        <v>478</v>
      </c>
      <c r="C135" s="172" t="s">
        <v>769</v>
      </c>
      <c r="D135" s="172" t="s">
        <v>770</v>
      </c>
      <c r="E135" s="172" t="s">
        <v>771</v>
      </c>
      <c r="F135" s="172" t="s">
        <v>772</v>
      </c>
      <c r="G135" s="172" t="s">
        <v>773</v>
      </c>
      <c r="H135" s="172" t="s">
        <v>773</v>
      </c>
      <c r="I135" s="172" t="s">
        <v>774</v>
      </c>
      <c r="J135" s="173">
        <v>44197</v>
      </c>
      <c r="K135" s="173">
        <v>44561</v>
      </c>
      <c r="L135" s="172" t="s">
        <v>738</v>
      </c>
      <c r="M135" s="172" t="str">
        <f t="shared" si="25"/>
        <v>Huila</v>
      </c>
      <c r="N135" s="172" t="s">
        <v>55</v>
      </c>
      <c r="O135" s="172" t="s">
        <v>775</v>
      </c>
      <c r="P135" s="171" t="s">
        <v>740</v>
      </c>
      <c r="Q135" s="174">
        <v>0</v>
      </c>
      <c r="R135" s="174">
        <v>1</v>
      </c>
      <c r="S135" s="174">
        <v>0.25</v>
      </c>
      <c r="T135" s="174">
        <v>0.25</v>
      </c>
      <c r="U135" s="174">
        <v>0.25</v>
      </c>
      <c r="V135" s="174">
        <v>0.25</v>
      </c>
      <c r="W135" s="174">
        <v>0.25</v>
      </c>
      <c r="X135" s="174" t="s">
        <v>1130</v>
      </c>
      <c r="Y135" s="174"/>
      <c r="Z135" s="174"/>
      <c r="AA135" s="174"/>
      <c r="AB135" s="174"/>
      <c r="AC135" s="174"/>
      <c r="AD135" s="174"/>
      <c r="AE135" s="174">
        <f t="shared" si="26"/>
        <v>0.25</v>
      </c>
      <c r="AF135" s="173">
        <v>44300</v>
      </c>
      <c r="AG135" s="176"/>
      <c r="AH135" s="223"/>
      <c r="AI135" s="223"/>
      <c r="AJ135" s="174">
        <f t="shared" si="27"/>
        <v>0.25</v>
      </c>
      <c r="AK135" s="174">
        <f t="shared" si="28"/>
        <v>1</v>
      </c>
      <c r="AL135" s="174">
        <f t="shared" si="29"/>
        <v>0</v>
      </c>
      <c r="AM135" s="174">
        <f t="shared" si="30"/>
        <v>0</v>
      </c>
      <c r="AN135" s="174">
        <f t="shared" si="31"/>
        <v>0</v>
      </c>
      <c r="AO135" s="172" t="s">
        <v>742</v>
      </c>
      <c r="AP135" s="172"/>
      <c r="AQ135" s="172"/>
      <c r="AR135" s="172"/>
      <c r="AS135" s="172" t="s">
        <v>1119</v>
      </c>
      <c r="AT135" s="172"/>
      <c r="AU135" s="172"/>
      <c r="AV135" s="172"/>
      <c r="AW135" s="172" t="s">
        <v>742</v>
      </c>
      <c r="AX135" s="172"/>
      <c r="AY135" s="172"/>
      <c r="AZ135" s="172"/>
      <c r="BA135" s="172" t="s">
        <v>1131</v>
      </c>
      <c r="BB135" s="172"/>
      <c r="BC135" s="172"/>
      <c r="BD135" s="172"/>
    </row>
    <row r="136" spans="1:56" ht="15" customHeight="1">
      <c r="A136" s="171">
        <v>9</v>
      </c>
      <c r="B136" s="172" t="s">
        <v>478</v>
      </c>
      <c r="C136" s="172" t="s">
        <v>769</v>
      </c>
      <c r="D136" s="172" t="s">
        <v>770</v>
      </c>
      <c r="E136" s="172" t="s">
        <v>771</v>
      </c>
      <c r="F136" s="172" t="s">
        <v>772</v>
      </c>
      <c r="G136" s="172" t="s">
        <v>773</v>
      </c>
      <c r="H136" s="172" t="s">
        <v>773</v>
      </c>
      <c r="I136" s="172" t="s">
        <v>778</v>
      </c>
      <c r="J136" s="173">
        <v>44197</v>
      </c>
      <c r="K136" s="173">
        <v>44561</v>
      </c>
      <c r="L136" s="172" t="s">
        <v>738</v>
      </c>
      <c r="M136" s="172" t="str">
        <f t="shared" si="25"/>
        <v>Huila</v>
      </c>
      <c r="N136" s="172" t="s">
        <v>55</v>
      </c>
      <c r="O136" s="172" t="s">
        <v>779</v>
      </c>
      <c r="P136" s="171" t="s">
        <v>740</v>
      </c>
      <c r="Q136" s="174">
        <v>0</v>
      </c>
      <c r="R136" s="174">
        <v>1</v>
      </c>
      <c r="S136" s="174">
        <v>0.25</v>
      </c>
      <c r="T136" s="174">
        <v>0.25</v>
      </c>
      <c r="U136" s="174">
        <v>0.25</v>
      </c>
      <c r="V136" s="174">
        <v>0.25</v>
      </c>
      <c r="W136" s="174">
        <v>0.25</v>
      </c>
      <c r="X136" s="174" t="s">
        <v>1132</v>
      </c>
      <c r="Y136" s="174"/>
      <c r="Z136" s="174"/>
      <c r="AA136" s="174"/>
      <c r="AB136" s="174"/>
      <c r="AC136" s="174"/>
      <c r="AD136" s="174"/>
      <c r="AE136" s="174">
        <f t="shared" si="26"/>
        <v>0.25</v>
      </c>
      <c r="AF136" s="173">
        <v>44300</v>
      </c>
      <c r="AG136" s="176"/>
      <c r="AH136" s="223"/>
      <c r="AI136" s="223"/>
      <c r="AJ136" s="174">
        <f t="shared" si="27"/>
        <v>0.25</v>
      </c>
      <c r="AK136" s="174">
        <f t="shared" si="28"/>
        <v>1</v>
      </c>
      <c r="AL136" s="174">
        <f t="shared" si="29"/>
        <v>0</v>
      </c>
      <c r="AM136" s="174">
        <f t="shared" si="30"/>
        <v>0</v>
      </c>
      <c r="AN136" s="174">
        <f t="shared" si="31"/>
        <v>0</v>
      </c>
      <c r="AO136" s="172" t="s">
        <v>742</v>
      </c>
      <c r="AP136" s="172"/>
      <c r="AQ136" s="172"/>
      <c r="AR136" s="172"/>
      <c r="AS136" s="172" t="s">
        <v>1119</v>
      </c>
      <c r="AT136" s="172"/>
      <c r="AU136" s="172"/>
      <c r="AV136" s="172"/>
      <c r="AW136" s="172" t="s">
        <v>742</v>
      </c>
      <c r="AX136" s="172"/>
      <c r="AY136" s="172"/>
      <c r="AZ136" s="172"/>
      <c r="BA136" s="172" t="s">
        <v>1133</v>
      </c>
      <c r="BB136" s="172"/>
      <c r="BC136" s="172"/>
      <c r="BD136" s="172"/>
    </row>
    <row r="137" spans="1:56" ht="15" customHeight="1">
      <c r="A137" s="171">
        <v>10</v>
      </c>
      <c r="B137" s="172" t="s">
        <v>478</v>
      </c>
      <c r="C137" s="172" t="s">
        <v>782</v>
      </c>
      <c r="D137" s="172" t="s">
        <v>732</v>
      </c>
      <c r="E137" s="172" t="s">
        <v>783</v>
      </c>
      <c r="F137" s="172" t="s">
        <v>784</v>
      </c>
      <c r="G137" s="172" t="s">
        <v>785</v>
      </c>
      <c r="H137" s="172" t="s">
        <v>786</v>
      </c>
      <c r="I137" s="172" t="s">
        <v>787</v>
      </c>
      <c r="J137" s="173">
        <v>44197</v>
      </c>
      <c r="K137" s="173">
        <v>44561</v>
      </c>
      <c r="L137" s="172" t="s">
        <v>738</v>
      </c>
      <c r="M137" s="172" t="str">
        <f t="shared" si="25"/>
        <v>Huila</v>
      </c>
      <c r="N137" s="172" t="s">
        <v>55</v>
      </c>
      <c r="O137" s="172" t="s">
        <v>788</v>
      </c>
      <c r="P137" s="171" t="s">
        <v>789</v>
      </c>
      <c r="Q137" s="174">
        <v>0</v>
      </c>
      <c r="R137" s="174">
        <v>1</v>
      </c>
      <c r="S137" s="174">
        <v>0.25</v>
      </c>
      <c r="T137" s="174">
        <v>0.25</v>
      </c>
      <c r="U137" s="174">
        <v>0.25</v>
      </c>
      <c r="V137" s="174">
        <v>0.25</v>
      </c>
      <c r="W137" s="174">
        <v>0.25</v>
      </c>
      <c r="X137" s="174" t="s">
        <v>1134</v>
      </c>
      <c r="Y137" s="174"/>
      <c r="Z137" s="174"/>
      <c r="AA137" s="174"/>
      <c r="AB137" s="174"/>
      <c r="AC137" s="174"/>
      <c r="AD137" s="174"/>
      <c r="AE137" s="174">
        <f t="shared" si="26"/>
        <v>0.25</v>
      </c>
      <c r="AF137" s="173">
        <v>44300</v>
      </c>
      <c r="AG137" s="176"/>
      <c r="AH137" s="223"/>
      <c r="AI137" s="223"/>
      <c r="AJ137" s="174">
        <f t="shared" si="27"/>
        <v>0.25</v>
      </c>
      <c r="AK137" s="174">
        <f t="shared" si="28"/>
        <v>1</v>
      </c>
      <c r="AL137" s="174">
        <f t="shared" si="29"/>
        <v>0</v>
      </c>
      <c r="AM137" s="174">
        <f t="shared" si="30"/>
        <v>0</v>
      </c>
      <c r="AN137" s="174">
        <f t="shared" si="31"/>
        <v>0</v>
      </c>
      <c r="AO137" s="172" t="s">
        <v>791</v>
      </c>
      <c r="AP137" s="172"/>
      <c r="AQ137" s="172"/>
      <c r="AR137" s="172"/>
      <c r="AS137" s="172" t="s">
        <v>1135</v>
      </c>
      <c r="AT137" s="172"/>
      <c r="AU137" s="172"/>
      <c r="AV137" s="172"/>
      <c r="AW137" s="172" t="s">
        <v>791</v>
      </c>
      <c r="AX137" s="172"/>
      <c r="AY137" s="172"/>
      <c r="AZ137" s="172"/>
      <c r="BA137" s="172" t="s">
        <v>1136</v>
      </c>
      <c r="BB137" s="172"/>
      <c r="BC137" s="172"/>
      <c r="BD137" s="172"/>
    </row>
    <row r="138" spans="1:56" ht="15" customHeight="1">
      <c r="A138" s="171">
        <v>11</v>
      </c>
      <c r="B138" s="172" t="s">
        <v>478</v>
      </c>
      <c r="C138" s="172" t="s">
        <v>782</v>
      </c>
      <c r="D138" s="172" t="s">
        <v>732</v>
      </c>
      <c r="E138" s="172" t="s">
        <v>783</v>
      </c>
      <c r="F138" s="172" t="s">
        <v>784</v>
      </c>
      <c r="G138" s="172" t="s">
        <v>785</v>
      </c>
      <c r="H138" s="172" t="s">
        <v>786</v>
      </c>
      <c r="I138" s="172" t="s">
        <v>794</v>
      </c>
      <c r="J138" s="173">
        <v>44197</v>
      </c>
      <c r="K138" s="173">
        <v>44561</v>
      </c>
      <c r="L138" s="172" t="s">
        <v>738</v>
      </c>
      <c r="M138" s="172" t="str">
        <f t="shared" si="25"/>
        <v>Huila</v>
      </c>
      <c r="N138" s="172" t="s">
        <v>29</v>
      </c>
      <c r="O138" s="172" t="s">
        <v>795</v>
      </c>
      <c r="P138" s="171" t="s">
        <v>789</v>
      </c>
      <c r="Q138" s="174">
        <v>0</v>
      </c>
      <c r="R138" s="177">
        <v>1</v>
      </c>
      <c r="S138" s="177">
        <v>0</v>
      </c>
      <c r="T138" s="177">
        <v>0</v>
      </c>
      <c r="U138" s="177">
        <v>0</v>
      </c>
      <c r="V138" s="177">
        <v>1</v>
      </c>
      <c r="W138" s="177">
        <v>23214785</v>
      </c>
      <c r="X138" s="177" t="s">
        <v>1137</v>
      </c>
      <c r="Y138" s="177"/>
      <c r="Z138" s="177"/>
      <c r="AA138" s="177"/>
      <c r="AB138" s="177"/>
      <c r="AC138" s="177"/>
      <c r="AD138" s="177"/>
      <c r="AE138" s="177">
        <f t="shared" si="26"/>
        <v>23214785</v>
      </c>
      <c r="AF138" s="173">
        <v>44300</v>
      </c>
      <c r="AG138" s="176"/>
      <c r="AH138" s="223"/>
      <c r="AI138" s="223"/>
      <c r="AJ138" s="174">
        <f t="shared" si="27"/>
        <v>1</v>
      </c>
      <c r="AK138" s="174" t="str">
        <f t="shared" si="28"/>
        <v/>
      </c>
      <c r="AL138" s="174" t="str">
        <f t="shared" si="29"/>
        <v/>
      </c>
      <c r="AM138" s="174" t="str">
        <f t="shared" si="30"/>
        <v/>
      </c>
      <c r="AN138" s="174">
        <f t="shared" si="31"/>
        <v>0</v>
      </c>
      <c r="AO138" s="172" t="s">
        <v>742</v>
      </c>
      <c r="AP138" s="172"/>
      <c r="AQ138" s="172"/>
      <c r="AR138" s="172"/>
      <c r="AS138" s="172" t="s">
        <v>1138</v>
      </c>
      <c r="AT138" s="172"/>
      <c r="AU138" s="172"/>
      <c r="AV138" s="172"/>
      <c r="AW138" s="172" t="s">
        <v>742</v>
      </c>
      <c r="AX138" s="172"/>
      <c r="AY138" s="172"/>
      <c r="AZ138" s="172"/>
      <c r="BA138" s="172" t="s">
        <v>1139</v>
      </c>
      <c r="BB138" s="172"/>
      <c r="BC138" s="172"/>
      <c r="BD138" s="172"/>
    </row>
    <row r="139" spans="1:56" ht="15" customHeight="1">
      <c r="A139" s="171">
        <v>12</v>
      </c>
      <c r="B139" s="172" t="s">
        <v>478</v>
      </c>
      <c r="C139" s="172" t="s">
        <v>782</v>
      </c>
      <c r="D139" s="172" t="s">
        <v>732</v>
      </c>
      <c r="E139" s="172" t="s">
        <v>783</v>
      </c>
      <c r="F139" s="172" t="s">
        <v>784</v>
      </c>
      <c r="G139" s="172" t="s">
        <v>785</v>
      </c>
      <c r="H139" s="172" t="s">
        <v>786</v>
      </c>
      <c r="I139" s="172" t="s">
        <v>799</v>
      </c>
      <c r="J139" s="173">
        <v>44197</v>
      </c>
      <c r="K139" s="173">
        <v>44561</v>
      </c>
      <c r="L139" s="172" t="s">
        <v>738</v>
      </c>
      <c r="M139" s="172" t="str">
        <f t="shared" si="25"/>
        <v>Huila</v>
      </c>
      <c r="N139" s="172" t="s">
        <v>55</v>
      </c>
      <c r="O139" s="172" t="s">
        <v>800</v>
      </c>
      <c r="P139" s="171" t="s">
        <v>789</v>
      </c>
      <c r="Q139" s="174">
        <v>0</v>
      </c>
      <c r="R139" s="174">
        <v>1</v>
      </c>
      <c r="S139" s="174">
        <v>0.25</v>
      </c>
      <c r="T139" s="174">
        <v>0.25</v>
      </c>
      <c r="U139" s="174">
        <v>0.25</v>
      </c>
      <c r="V139" s="174">
        <v>0.25</v>
      </c>
      <c r="W139" s="174">
        <v>0.25</v>
      </c>
      <c r="X139" s="174" t="s">
        <v>1140</v>
      </c>
      <c r="Y139" s="174"/>
      <c r="Z139" s="174"/>
      <c r="AA139" s="174"/>
      <c r="AB139" s="174"/>
      <c r="AC139" s="174"/>
      <c r="AD139" s="174"/>
      <c r="AE139" s="174">
        <f t="shared" si="26"/>
        <v>0.25</v>
      </c>
      <c r="AF139" s="173">
        <v>44300</v>
      </c>
      <c r="AG139" s="223"/>
      <c r="AH139" s="223"/>
      <c r="AI139" s="223"/>
      <c r="AJ139" s="174">
        <f t="shared" si="27"/>
        <v>0.25</v>
      </c>
      <c r="AK139" s="174">
        <f t="shared" si="28"/>
        <v>1</v>
      </c>
      <c r="AL139" s="174">
        <f t="shared" si="29"/>
        <v>0</v>
      </c>
      <c r="AM139" s="174">
        <f t="shared" si="30"/>
        <v>0</v>
      </c>
      <c r="AN139" s="174">
        <f t="shared" si="31"/>
        <v>0</v>
      </c>
      <c r="AO139" s="172" t="s">
        <v>791</v>
      </c>
      <c r="AP139" s="172"/>
      <c r="AQ139" s="172"/>
      <c r="AR139" s="172"/>
      <c r="AS139" s="172" t="s">
        <v>1141</v>
      </c>
      <c r="AT139" s="172"/>
      <c r="AU139" s="172"/>
      <c r="AV139" s="172"/>
      <c r="AW139" s="172" t="s">
        <v>791</v>
      </c>
      <c r="AX139" s="172"/>
      <c r="AY139" s="172"/>
      <c r="AZ139" s="172"/>
      <c r="BA139" s="172" t="s">
        <v>1142</v>
      </c>
      <c r="BB139" s="172"/>
      <c r="BC139" s="172"/>
      <c r="BD139" s="172"/>
    </row>
    <row r="140" spans="1:56" ht="15" customHeight="1">
      <c r="A140" s="171">
        <v>1</v>
      </c>
      <c r="B140" s="172" t="s">
        <v>479</v>
      </c>
      <c r="C140" s="172" t="s">
        <v>803</v>
      </c>
      <c r="D140" s="172" t="s">
        <v>732</v>
      </c>
      <c r="E140" s="172" t="s">
        <v>733</v>
      </c>
      <c r="F140" s="172" t="s">
        <v>734</v>
      </c>
      <c r="G140" s="172" t="s">
        <v>735</v>
      </c>
      <c r="H140" s="172" t="s">
        <v>736</v>
      </c>
      <c r="I140" s="172" t="s">
        <v>809</v>
      </c>
      <c r="J140" s="173">
        <v>44197</v>
      </c>
      <c r="K140" s="173">
        <v>44561</v>
      </c>
      <c r="L140" s="172" t="s">
        <v>738</v>
      </c>
      <c r="M140" s="172" t="str">
        <f>B140</f>
        <v>Magdalena</v>
      </c>
      <c r="N140" s="172" t="s">
        <v>29</v>
      </c>
      <c r="O140" s="172" t="s">
        <v>810</v>
      </c>
      <c r="P140" s="171" t="s">
        <v>740</v>
      </c>
      <c r="Q140" s="174">
        <v>0</v>
      </c>
      <c r="R140" s="177">
        <v>131492</v>
      </c>
      <c r="S140" s="177">
        <v>0</v>
      </c>
      <c r="T140" s="177">
        <v>0</v>
      </c>
      <c r="U140" s="177">
        <v>0</v>
      </c>
      <c r="V140" s="177">
        <v>131492</v>
      </c>
      <c r="W140" s="177">
        <v>0</v>
      </c>
      <c r="X140" s="177" t="s">
        <v>1143</v>
      </c>
      <c r="Y140" s="177"/>
      <c r="Z140" s="177"/>
      <c r="AA140" s="177"/>
      <c r="AB140" s="177"/>
      <c r="AC140" s="177"/>
      <c r="AD140" s="177"/>
      <c r="AE140" s="177">
        <f t="shared" si="26"/>
        <v>0</v>
      </c>
      <c r="AF140" s="173">
        <v>44300</v>
      </c>
      <c r="AG140" s="223"/>
      <c r="AH140" s="223"/>
      <c r="AI140" s="223"/>
      <c r="AJ140" s="174">
        <f t="shared" si="27"/>
        <v>0</v>
      </c>
      <c r="AK140" s="174" t="str">
        <f t="shared" si="28"/>
        <v/>
      </c>
      <c r="AL140" s="174" t="str">
        <f t="shared" si="29"/>
        <v/>
      </c>
      <c r="AM140" s="174" t="str">
        <f t="shared" si="30"/>
        <v/>
      </c>
      <c r="AN140" s="174">
        <f t="shared" si="31"/>
        <v>0</v>
      </c>
      <c r="AO140" s="172" t="s">
        <v>807</v>
      </c>
      <c r="AP140" s="172"/>
      <c r="AQ140" s="172"/>
      <c r="AR140" s="172"/>
      <c r="AS140" s="172" t="s">
        <v>1144</v>
      </c>
      <c r="AT140" s="172"/>
      <c r="AU140" s="172"/>
      <c r="AV140" s="172"/>
      <c r="AW140" s="172" t="s">
        <v>807</v>
      </c>
      <c r="AX140" s="172"/>
      <c r="AY140" s="172"/>
      <c r="AZ140" s="172"/>
      <c r="BA140" s="172" t="s">
        <v>1145</v>
      </c>
      <c r="BB140" s="172"/>
      <c r="BC140" s="172"/>
      <c r="BD140" s="172"/>
    </row>
    <row r="141" spans="1:56" ht="15" customHeight="1">
      <c r="A141" s="171">
        <v>2</v>
      </c>
      <c r="B141" s="172" t="s">
        <v>479</v>
      </c>
      <c r="C141" s="172" t="s">
        <v>731</v>
      </c>
      <c r="D141" s="172" t="s">
        <v>732</v>
      </c>
      <c r="E141" s="172" t="s">
        <v>733</v>
      </c>
      <c r="F141" s="172" t="s">
        <v>734</v>
      </c>
      <c r="G141" s="172" t="s">
        <v>735</v>
      </c>
      <c r="H141" s="172" t="s">
        <v>736</v>
      </c>
      <c r="I141" s="172" t="s">
        <v>737</v>
      </c>
      <c r="J141" s="173">
        <v>44197</v>
      </c>
      <c r="K141" s="173">
        <v>44561</v>
      </c>
      <c r="L141" s="172" t="s">
        <v>738</v>
      </c>
      <c r="M141" s="172" t="str">
        <f t="shared" ref="M141:M151" si="32">B141</f>
        <v>Magdalena</v>
      </c>
      <c r="N141" s="172" t="s">
        <v>29</v>
      </c>
      <c r="O141" s="172" t="s">
        <v>739</v>
      </c>
      <c r="P141" s="171" t="s">
        <v>740</v>
      </c>
      <c r="Q141" s="174">
        <v>0</v>
      </c>
      <c r="R141" s="177">
        <v>2960</v>
      </c>
      <c r="S141" s="177">
        <v>0</v>
      </c>
      <c r="T141" s="177">
        <v>0</v>
      </c>
      <c r="U141" s="177">
        <v>0</v>
      </c>
      <c r="V141" s="177">
        <v>2960</v>
      </c>
      <c r="W141" s="177">
        <v>690</v>
      </c>
      <c r="X141" s="177" t="s">
        <v>1146</v>
      </c>
      <c r="Y141" s="177"/>
      <c r="Z141" s="177"/>
      <c r="AA141" s="177"/>
      <c r="AB141" s="177"/>
      <c r="AC141" s="177"/>
      <c r="AD141" s="177"/>
      <c r="AE141" s="177">
        <f t="shared" si="26"/>
        <v>690</v>
      </c>
      <c r="AF141" s="173">
        <v>44300</v>
      </c>
      <c r="AG141" s="223"/>
      <c r="AH141" s="223"/>
      <c r="AI141" s="223"/>
      <c r="AJ141" s="174">
        <f t="shared" si="27"/>
        <v>0.23310810810810811</v>
      </c>
      <c r="AK141" s="174" t="str">
        <f t="shared" si="28"/>
        <v/>
      </c>
      <c r="AL141" s="174" t="str">
        <f t="shared" si="29"/>
        <v/>
      </c>
      <c r="AM141" s="174" t="str">
        <f t="shared" si="30"/>
        <v/>
      </c>
      <c r="AN141" s="174">
        <f t="shared" si="31"/>
        <v>0</v>
      </c>
      <c r="AO141" s="172" t="s">
        <v>742</v>
      </c>
      <c r="AP141" s="172"/>
      <c r="AQ141" s="172"/>
      <c r="AR141" s="172"/>
      <c r="AS141" s="172" t="s">
        <v>1147</v>
      </c>
      <c r="AT141" s="172"/>
      <c r="AU141" s="172"/>
      <c r="AV141" s="172"/>
      <c r="AW141" s="172" t="s">
        <v>742</v>
      </c>
      <c r="AX141" s="172"/>
      <c r="AY141" s="172"/>
      <c r="AZ141" s="172"/>
      <c r="BA141" s="172" t="s">
        <v>1148</v>
      </c>
      <c r="BB141" s="172"/>
      <c r="BC141" s="172"/>
      <c r="BD141" s="172"/>
    </row>
    <row r="142" spans="1:56" ht="15" customHeight="1">
      <c r="A142" s="171">
        <v>4</v>
      </c>
      <c r="B142" s="172" t="s">
        <v>479</v>
      </c>
      <c r="C142" s="172" t="s">
        <v>731</v>
      </c>
      <c r="D142" s="172" t="s">
        <v>732</v>
      </c>
      <c r="E142" s="172" t="s">
        <v>733</v>
      </c>
      <c r="F142" s="172" t="s">
        <v>734</v>
      </c>
      <c r="G142" s="172" t="s">
        <v>735</v>
      </c>
      <c r="H142" s="172" t="s">
        <v>736</v>
      </c>
      <c r="I142" s="172" t="s">
        <v>745</v>
      </c>
      <c r="J142" s="173">
        <v>44197</v>
      </c>
      <c r="K142" s="173">
        <v>44561</v>
      </c>
      <c r="L142" s="172" t="s">
        <v>738</v>
      </c>
      <c r="M142" s="172" t="str">
        <f t="shared" si="32"/>
        <v>Magdalena</v>
      </c>
      <c r="N142" s="172" t="s">
        <v>29</v>
      </c>
      <c r="O142" s="172" t="s">
        <v>746</v>
      </c>
      <c r="P142" s="171" t="s">
        <v>740</v>
      </c>
      <c r="Q142" s="174">
        <v>0</v>
      </c>
      <c r="R142" s="177">
        <v>3536</v>
      </c>
      <c r="S142" s="177">
        <v>0</v>
      </c>
      <c r="T142" s="177">
        <v>0</v>
      </c>
      <c r="U142" s="177">
        <v>0</v>
      </c>
      <c r="V142" s="177">
        <v>3536</v>
      </c>
      <c r="W142" s="177">
        <v>69</v>
      </c>
      <c r="X142" s="177" t="s">
        <v>1149</v>
      </c>
      <c r="Y142" s="177"/>
      <c r="Z142" s="177"/>
      <c r="AA142" s="177"/>
      <c r="AB142" s="177"/>
      <c r="AC142" s="177"/>
      <c r="AD142" s="177"/>
      <c r="AE142" s="177">
        <f t="shared" si="26"/>
        <v>69</v>
      </c>
      <c r="AF142" s="173">
        <v>44300</v>
      </c>
      <c r="AG142" s="176"/>
      <c r="AH142" s="223"/>
      <c r="AI142" s="223"/>
      <c r="AJ142" s="174">
        <f t="shared" si="27"/>
        <v>1.9513574660633484E-2</v>
      </c>
      <c r="AK142" s="174" t="str">
        <f t="shared" si="28"/>
        <v/>
      </c>
      <c r="AL142" s="174" t="str">
        <f t="shared" si="29"/>
        <v/>
      </c>
      <c r="AM142" s="174" t="str">
        <f t="shared" si="30"/>
        <v/>
      </c>
      <c r="AN142" s="174">
        <f t="shared" si="31"/>
        <v>0</v>
      </c>
      <c r="AO142" s="172" t="s">
        <v>742</v>
      </c>
      <c r="AP142" s="172"/>
      <c r="AQ142" s="172"/>
      <c r="AR142" s="172"/>
      <c r="AS142" s="172" t="s">
        <v>1096</v>
      </c>
      <c r="AT142" s="172"/>
      <c r="AU142" s="172"/>
      <c r="AV142" s="172"/>
      <c r="AW142" s="172" t="s">
        <v>742</v>
      </c>
      <c r="AX142" s="172"/>
      <c r="AY142" s="172"/>
      <c r="AZ142" s="172"/>
      <c r="BA142" s="172" t="s">
        <v>1150</v>
      </c>
      <c r="BB142" s="172"/>
      <c r="BC142" s="172"/>
      <c r="BD142" s="172"/>
    </row>
    <row r="143" spans="1:56" ht="15" customHeight="1">
      <c r="A143" s="171">
        <v>6</v>
      </c>
      <c r="B143" s="172" t="s">
        <v>479</v>
      </c>
      <c r="C143" s="172" t="s">
        <v>852</v>
      </c>
      <c r="D143" s="172" t="s">
        <v>732</v>
      </c>
      <c r="E143" s="172" t="s">
        <v>783</v>
      </c>
      <c r="F143" s="172" t="s">
        <v>853</v>
      </c>
      <c r="G143" s="172" t="s">
        <v>735</v>
      </c>
      <c r="H143" s="172" t="s">
        <v>736</v>
      </c>
      <c r="I143" s="172" t="s">
        <v>854</v>
      </c>
      <c r="J143" s="173">
        <v>44197</v>
      </c>
      <c r="K143" s="173">
        <v>44561</v>
      </c>
      <c r="L143" s="172" t="s">
        <v>738</v>
      </c>
      <c r="M143" s="172" t="str">
        <f t="shared" si="32"/>
        <v>Magdalena</v>
      </c>
      <c r="N143" s="172" t="s">
        <v>29</v>
      </c>
      <c r="O143" s="172" t="s">
        <v>855</v>
      </c>
      <c r="P143" s="171" t="s">
        <v>740</v>
      </c>
      <c r="Q143" s="174">
        <v>0</v>
      </c>
      <c r="R143" s="177">
        <v>40</v>
      </c>
      <c r="S143" s="177">
        <v>0</v>
      </c>
      <c r="T143" s="177">
        <v>0</v>
      </c>
      <c r="U143" s="177">
        <v>0</v>
      </c>
      <c r="V143" s="177">
        <v>40</v>
      </c>
      <c r="W143" s="177">
        <v>0</v>
      </c>
      <c r="X143" s="177" t="s">
        <v>1151</v>
      </c>
      <c r="Y143" s="177"/>
      <c r="Z143" s="177"/>
      <c r="AA143" s="177"/>
      <c r="AB143" s="177"/>
      <c r="AC143" s="177"/>
      <c r="AD143" s="177"/>
      <c r="AE143" s="177">
        <f t="shared" si="26"/>
        <v>0</v>
      </c>
      <c r="AF143" s="173">
        <v>44300</v>
      </c>
      <c r="AG143" s="176"/>
      <c r="AH143" s="223"/>
      <c r="AI143" s="223"/>
      <c r="AJ143" s="174">
        <f t="shared" si="27"/>
        <v>0</v>
      </c>
      <c r="AK143" s="174" t="str">
        <f t="shared" si="28"/>
        <v/>
      </c>
      <c r="AL143" s="174" t="str">
        <f t="shared" si="29"/>
        <v/>
      </c>
      <c r="AM143" s="174" t="str">
        <f t="shared" si="30"/>
        <v/>
      </c>
      <c r="AN143" s="174">
        <f t="shared" si="31"/>
        <v>0</v>
      </c>
      <c r="AO143" s="172" t="s">
        <v>807</v>
      </c>
      <c r="AP143" s="172"/>
      <c r="AQ143" s="172"/>
      <c r="AR143" s="172"/>
      <c r="AS143" s="172" t="s">
        <v>1152</v>
      </c>
      <c r="AT143" s="172"/>
      <c r="AU143" s="172"/>
      <c r="AV143" s="172"/>
      <c r="AW143" s="172" t="s">
        <v>807</v>
      </c>
      <c r="AX143" s="172"/>
      <c r="AY143" s="172"/>
      <c r="AZ143" s="172"/>
      <c r="BA143" s="172" t="s">
        <v>1145</v>
      </c>
      <c r="BB143" s="172"/>
      <c r="BC143" s="172"/>
      <c r="BD143" s="172"/>
    </row>
    <row r="144" spans="1:56" ht="15" customHeight="1">
      <c r="A144" s="171">
        <v>7</v>
      </c>
      <c r="B144" s="172" t="s">
        <v>479</v>
      </c>
      <c r="C144" s="172" t="s">
        <v>750</v>
      </c>
      <c r="D144" s="172" t="s">
        <v>732</v>
      </c>
      <c r="E144" s="172" t="s">
        <v>733</v>
      </c>
      <c r="F144" s="172" t="s">
        <v>751</v>
      </c>
      <c r="G144" s="172" t="s">
        <v>735</v>
      </c>
      <c r="H144" s="172" t="s">
        <v>736</v>
      </c>
      <c r="I144" s="172" t="s">
        <v>752</v>
      </c>
      <c r="J144" s="173">
        <v>44197</v>
      </c>
      <c r="K144" s="173">
        <v>44561</v>
      </c>
      <c r="L144" s="172" t="s">
        <v>738</v>
      </c>
      <c r="M144" s="172" t="str">
        <f t="shared" si="32"/>
        <v>Magdalena</v>
      </c>
      <c r="N144" s="172" t="s">
        <v>55</v>
      </c>
      <c r="O144" s="172" t="s">
        <v>753</v>
      </c>
      <c r="P144" s="171" t="s">
        <v>740</v>
      </c>
      <c r="Q144" s="174">
        <v>0</v>
      </c>
      <c r="R144" s="174">
        <v>1</v>
      </c>
      <c r="S144" s="174">
        <v>0.25</v>
      </c>
      <c r="T144" s="174">
        <v>0.25</v>
      </c>
      <c r="U144" s="174">
        <v>0.25</v>
      </c>
      <c r="V144" s="174">
        <v>0.25</v>
      </c>
      <c r="W144" s="174">
        <v>0.25</v>
      </c>
      <c r="X144" s="174" t="s">
        <v>1153</v>
      </c>
      <c r="Y144" s="174"/>
      <c r="Z144" s="174"/>
      <c r="AA144" s="174"/>
      <c r="AB144" s="174"/>
      <c r="AC144" s="174"/>
      <c r="AD144" s="174"/>
      <c r="AE144" s="174">
        <f t="shared" si="26"/>
        <v>0.25</v>
      </c>
      <c r="AF144" s="173">
        <v>44300</v>
      </c>
      <c r="AG144" s="176"/>
      <c r="AH144" s="223"/>
      <c r="AI144" s="223"/>
      <c r="AJ144" s="174">
        <f t="shared" si="27"/>
        <v>0.25</v>
      </c>
      <c r="AK144" s="174">
        <f t="shared" si="28"/>
        <v>1</v>
      </c>
      <c r="AL144" s="174">
        <f t="shared" si="29"/>
        <v>0</v>
      </c>
      <c r="AM144" s="174">
        <f t="shared" si="30"/>
        <v>0</v>
      </c>
      <c r="AN144" s="174">
        <f t="shared" si="31"/>
        <v>0</v>
      </c>
      <c r="AO144" s="172" t="s">
        <v>742</v>
      </c>
      <c r="AP144" s="172"/>
      <c r="AQ144" s="172"/>
      <c r="AR144" s="172"/>
      <c r="AS144" s="172" t="s">
        <v>1154</v>
      </c>
      <c r="AT144" s="172"/>
      <c r="AU144" s="172"/>
      <c r="AV144" s="172"/>
      <c r="AW144" s="172" t="s">
        <v>742</v>
      </c>
      <c r="AX144" s="172"/>
      <c r="AY144" s="172"/>
      <c r="AZ144" s="172"/>
      <c r="BA144" s="172" t="s">
        <v>1155</v>
      </c>
      <c r="BB144" s="172"/>
      <c r="BC144" s="172"/>
      <c r="BD144" s="172"/>
    </row>
    <row r="145" spans="1:56" ht="15" customHeight="1">
      <c r="A145" s="171">
        <v>8</v>
      </c>
      <c r="B145" s="172" t="s">
        <v>479</v>
      </c>
      <c r="C145" s="172" t="s">
        <v>756</v>
      </c>
      <c r="D145" s="172" t="s">
        <v>732</v>
      </c>
      <c r="E145" s="172" t="s">
        <v>733</v>
      </c>
      <c r="F145" s="172" t="s">
        <v>751</v>
      </c>
      <c r="G145" s="172" t="s">
        <v>735</v>
      </c>
      <c r="H145" s="172" t="s">
        <v>736</v>
      </c>
      <c r="I145" s="172" t="s">
        <v>757</v>
      </c>
      <c r="J145" s="173">
        <v>44197</v>
      </c>
      <c r="K145" s="173">
        <v>44561</v>
      </c>
      <c r="L145" s="172" t="s">
        <v>738</v>
      </c>
      <c r="M145" s="172" t="str">
        <f t="shared" si="32"/>
        <v>Magdalena</v>
      </c>
      <c r="N145" s="172" t="s">
        <v>55</v>
      </c>
      <c r="O145" s="172" t="s">
        <v>753</v>
      </c>
      <c r="P145" s="171" t="s">
        <v>740</v>
      </c>
      <c r="Q145" s="174">
        <v>0</v>
      </c>
      <c r="R145" s="174">
        <v>1</v>
      </c>
      <c r="S145" s="174">
        <v>0.25</v>
      </c>
      <c r="T145" s="174">
        <v>0.25</v>
      </c>
      <c r="U145" s="174">
        <v>0.25</v>
      </c>
      <c r="V145" s="174">
        <v>0.25</v>
      </c>
      <c r="W145" s="174">
        <v>0.32</v>
      </c>
      <c r="X145" s="174" t="s">
        <v>1156</v>
      </c>
      <c r="Y145" s="174"/>
      <c r="Z145" s="174"/>
      <c r="AA145" s="174"/>
      <c r="AB145" s="174"/>
      <c r="AC145" s="174"/>
      <c r="AD145" s="174"/>
      <c r="AE145" s="174">
        <f t="shared" si="26"/>
        <v>0.32</v>
      </c>
      <c r="AF145" s="173">
        <v>44300</v>
      </c>
      <c r="AG145" s="176"/>
      <c r="AH145" s="223"/>
      <c r="AI145" s="223"/>
      <c r="AJ145" s="174">
        <f t="shared" si="27"/>
        <v>0.32</v>
      </c>
      <c r="AK145" s="174">
        <f t="shared" si="28"/>
        <v>1</v>
      </c>
      <c r="AL145" s="174">
        <f t="shared" si="29"/>
        <v>0</v>
      </c>
      <c r="AM145" s="174">
        <f t="shared" si="30"/>
        <v>0</v>
      </c>
      <c r="AN145" s="174">
        <f t="shared" si="31"/>
        <v>0</v>
      </c>
      <c r="AO145" s="172" t="s">
        <v>742</v>
      </c>
      <c r="AP145" s="172"/>
      <c r="AQ145" s="172"/>
      <c r="AR145" s="172"/>
      <c r="AS145" s="172" t="s">
        <v>1096</v>
      </c>
      <c r="AT145" s="172"/>
      <c r="AU145" s="172"/>
      <c r="AV145" s="172"/>
      <c r="AW145" s="172" t="s">
        <v>742</v>
      </c>
      <c r="AX145" s="172"/>
      <c r="AY145" s="172"/>
      <c r="AZ145" s="172"/>
      <c r="BA145" s="172" t="s">
        <v>1157</v>
      </c>
      <c r="BB145" s="172"/>
      <c r="BC145" s="172"/>
      <c r="BD145" s="172"/>
    </row>
    <row r="146" spans="1:56" ht="15" customHeight="1">
      <c r="A146" s="171">
        <v>9</v>
      </c>
      <c r="B146" s="172" t="s">
        <v>479</v>
      </c>
      <c r="C146" s="172" t="s">
        <v>761</v>
      </c>
      <c r="D146" s="172" t="s">
        <v>762</v>
      </c>
      <c r="E146" s="172" t="s">
        <v>763</v>
      </c>
      <c r="F146" s="172" t="s">
        <v>764</v>
      </c>
      <c r="G146" s="172" t="s">
        <v>735</v>
      </c>
      <c r="H146" s="172" t="s">
        <v>765</v>
      </c>
      <c r="I146" s="172" t="s">
        <v>766</v>
      </c>
      <c r="J146" s="173">
        <v>44197</v>
      </c>
      <c r="K146" s="173">
        <v>44561</v>
      </c>
      <c r="L146" s="172" t="s">
        <v>738</v>
      </c>
      <c r="M146" s="172" t="str">
        <f t="shared" si="32"/>
        <v>Magdalena</v>
      </c>
      <c r="N146" s="172" t="s">
        <v>55</v>
      </c>
      <c r="O146" s="172" t="s">
        <v>753</v>
      </c>
      <c r="P146" s="171" t="s">
        <v>740</v>
      </c>
      <c r="Q146" s="174">
        <v>0</v>
      </c>
      <c r="R146" s="174">
        <v>1</v>
      </c>
      <c r="S146" s="174">
        <v>0.25</v>
      </c>
      <c r="T146" s="174">
        <v>0.25</v>
      </c>
      <c r="U146" s="174">
        <v>0.25</v>
      </c>
      <c r="V146" s="174">
        <v>0.25</v>
      </c>
      <c r="W146" s="174">
        <v>0.17</v>
      </c>
      <c r="X146" s="174" t="s">
        <v>1158</v>
      </c>
      <c r="Y146" s="174"/>
      <c r="Z146" s="174"/>
      <c r="AA146" s="174"/>
      <c r="AB146" s="174"/>
      <c r="AC146" s="174"/>
      <c r="AD146" s="174"/>
      <c r="AE146" s="174">
        <f t="shared" si="26"/>
        <v>0.17</v>
      </c>
      <c r="AF146" s="173">
        <v>44300</v>
      </c>
      <c r="AG146" s="176"/>
      <c r="AH146" s="223"/>
      <c r="AI146" s="223"/>
      <c r="AJ146" s="174">
        <f t="shared" si="27"/>
        <v>0.17</v>
      </c>
      <c r="AK146" s="174">
        <f t="shared" si="28"/>
        <v>0.68</v>
      </c>
      <c r="AL146" s="174">
        <f t="shared" si="29"/>
        <v>0</v>
      </c>
      <c r="AM146" s="174">
        <f t="shared" si="30"/>
        <v>0</v>
      </c>
      <c r="AN146" s="174">
        <f t="shared" si="31"/>
        <v>0</v>
      </c>
      <c r="AO146" s="172" t="s">
        <v>742</v>
      </c>
      <c r="AP146" s="172"/>
      <c r="AQ146" s="172"/>
      <c r="AR146" s="172"/>
      <c r="AS146" s="172" t="s">
        <v>1159</v>
      </c>
      <c r="AT146" s="172"/>
      <c r="AU146" s="172"/>
      <c r="AV146" s="172"/>
      <c r="AW146" s="172" t="s">
        <v>791</v>
      </c>
      <c r="AX146" s="172"/>
      <c r="AY146" s="172"/>
      <c r="AZ146" s="172"/>
      <c r="BA146" s="172" t="s">
        <v>1160</v>
      </c>
      <c r="BB146" s="172"/>
      <c r="BC146" s="172"/>
      <c r="BD146" s="172"/>
    </row>
    <row r="147" spans="1:56" ht="15" customHeight="1">
      <c r="A147" s="171">
        <v>10</v>
      </c>
      <c r="B147" s="172" t="s">
        <v>479</v>
      </c>
      <c r="C147" s="172" t="s">
        <v>769</v>
      </c>
      <c r="D147" s="172" t="s">
        <v>770</v>
      </c>
      <c r="E147" s="172" t="s">
        <v>771</v>
      </c>
      <c r="F147" s="172" t="s">
        <v>772</v>
      </c>
      <c r="G147" s="172" t="s">
        <v>773</v>
      </c>
      <c r="H147" s="172" t="s">
        <v>773</v>
      </c>
      <c r="I147" s="172" t="s">
        <v>774</v>
      </c>
      <c r="J147" s="173">
        <v>44197</v>
      </c>
      <c r="K147" s="173">
        <v>44561</v>
      </c>
      <c r="L147" s="172" t="s">
        <v>738</v>
      </c>
      <c r="M147" s="172" t="str">
        <f t="shared" si="32"/>
        <v>Magdalena</v>
      </c>
      <c r="N147" s="172" t="s">
        <v>55</v>
      </c>
      <c r="O147" s="172" t="s">
        <v>775</v>
      </c>
      <c r="P147" s="171" t="s">
        <v>740</v>
      </c>
      <c r="Q147" s="174">
        <v>0</v>
      </c>
      <c r="R147" s="174">
        <v>1</v>
      </c>
      <c r="S147" s="174">
        <v>0.25</v>
      </c>
      <c r="T147" s="174">
        <v>0.25</v>
      </c>
      <c r="U147" s="174">
        <v>0.25</v>
      </c>
      <c r="V147" s="174">
        <v>0.25</v>
      </c>
      <c r="W147" s="174">
        <v>0.25</v>
      </c>
      <c r="X147" s="174" t="s">
        <v>1161</v>
      </c>
      <c r="Y147" s="174"/>
      <c r="Z147" s="174"/>
      <c r="AA147" s="174"/>
      <c r="AB147" s="174"/>
      <c r="AC147" s="174"/>
      <c r="AD147" s="174"/>
      <c r="AE147" s="174">
        <f t="shared" si="26"/>
        <v>0.25</v>
      </c>
      <c r="AF147" s="173">
        <v>44300</v>
      </c>
      <c r="AG147" s="176"/>
      <c r="AH147" s="223"/>
      <c r="AI147" s="223"/>
      <c r="AJ147" s="174">
        <f t="shared" si="27"/>
        <v>0.25</v>
      </c>
      <c r="AK147" s="174">
        <f t="shared" si="28"/>
        <v>1</v>
      </c>
      <c r="AL147" s="174">
        <f t="shared" si="29"/>
        <v>0</v>
      </c>
      <c r="AM147" s="174">
        <f t="shared" si="30"/>
        <v>0</v>
      </c>
      <c r="AN147" s="174">
        <f t="shared" si="31"/>
        <v>0</v>
      </c>
      <c r="AO147" s="172" t="s">
        <v>742</v>
      </c>
      <c r="AP147" s="172"/>
      <c r="AQ147" s="172"/>
      <c r="AR147" s="172"/>
      <c r="AS147" s="172" t="s">
        <v>1159</v>
      </c>
      <c r="AT147" s="172"/>
      <c r="AU147" s="172"/>
      <c r="AV147" s="172"/>
      <c r="AW147" s="172" t="s">
        <v>742</v>
      </c>
      <c r="AX147" s="172"/>
      <c r="AY147" s="172"/>
      <c r="AZ147" s="172"/>
      <c r="BA147" s="172" t="s">
        <v>1162</v>
      </c>
      <c r="BB147" s="172"/>
      <c r="BC147" s="172"/>
      <c r="BD147" s="172"/>
    </row>
    <row r="148" spans="1:56" ht="15" customHeight="1">
      <c r="A148" s="171">
        <v>11</v>
      </c>
      <c r="B148" s="172" t="s">
        <v>479</v>
      </c>
      <c r="C148" s="172" t="s">
        <v>769</v>
      </c>
      <c r="D148" s="172" t="s">
        <v>770</v>
      </c>
      <c r="E148" s="172" t="s">
        <v>771</v>
      </c>
      <c r="F148" s="172" t="s">
        <v>772</v>
      </c>
      <c r="G148" s="172" t="s">
        <v>773</v>
      </c>
      <c r="H148" s="172" t="s">
        <v>773</v>
      </c>
      <c r="I148" s="172" t="s">
        <v>778</v>
      </c>
      <c r="J148" s="173">
        <v>44197</v>
      </c>
      <c r="K148" s="173">
        <v>44561</v>
      </c>
      <c r="L148" s="172" t="s">
        <v>738</v>
      </c>
      <c r="M148" s="172" t="str">
        <f t="shared" si="32"/>
        <v>Magdalena</v>
      </c>
      <c r="N148" s="172" t="s">
        <v>55</v>
      </c>
      <c r="O148" s="172" t="s">
        <v>779</v>
      </c>
      <c r="P148" s="171" t="s">
        <v>740</v>
      </c>
      <c r="Q148" s="174">
        <v>0</v>
      </c>
      <c r="R148" s="174">
        <v>1</v>
      </c>
      <c r="S148" s="174">
        <v>0.25</v>
      </c>
      <c r="T148" s="174">
        <v>0.25</v>
      </c>
      <c r="U148" s="174">
        <v>0.25</v>
      </c>
      <c r="V148" s="174">
        <v>0.25</v>
      </c>
      <c r="W148" s="174">
        <v>0.25</v>
      </c>
      <c r="X148" s="174" t="s">
        <v>1163</v>
      </c>
      <c r="Y148" s="174"/>
      <c r="Z148" s="174"/>
      <c r="AA148" s="174"/>
      <c r="AB148" s="174"/>
      <c r="AC148" s="174"/>
      <c r="AD148" s="174"/>
      <c r="AE148" s="174">
        <f t="shared" si="26"/>
        <v>0.25</v>
      </c>
      <c r="AF148" s="173">
        <v>44300</v>
      </c>
      <c r="AG148" s="176"/>
      <c r="AH148" s="223"/>
      <c r="AI148" s="223"/>
      <c r="AJ148" s="174">
        <f t="shared" si="27"/>
        <v>0.25</v>
      </c>
      <c r="AK148" s="174">
        <f t="shared" si="28"/>
        <v>1</v>
      </c>
      <c r="AL148" s="174">
        <f t="shared" si="29"/>
        <v>0</v>
      </c>
      <c r="AM148" s="174">
        <f t="shared" si="30"/>
        <v>0</v>
      </c>
      <c r="AN148" s="174">
        <f t="shared" si="31"/>
        <v>0</v>
      </c>
      <c r="AO148" s="172" t="s">
        <v>742</v>
      </c>
      <c r="AP148" s="172"/>
      <c r="AQ148" s="172"/>
      <c r="AR148" s="172"/>
      <c r="AS148" s="172" t="s">
        <v>1001</v>
      </c>
      <c r="AT148" s="172"/>
      <c r="AU148" s="172"/>
      <c r="AV148" s="172"/>
      <c r="AW148" s="172" t="s">
        <v>742</v>
      </c>
      <c r="AX148" s="172"/>
      <c r="AY148" s="172"/>
      <c r="AZ148" s="172"/>
      <c r="BA148" s="172" t="s">
        <v>1164</v>
      </c>
      <c r="BB148" s="172"/>
      <c r="BC148" s="172"/>
      <c r="BD148" s="172"/>
    </row>
    <row r="149" spans="1:56" ht="15" customHeight="1">
      <c r="A149" s="171">
        <v>12</v>
      </c>
      <c r="B149" s="172" t="s">
        <v>479</v>
      </c>
      <c r="C149" s="172" t="s">
        <v>782</v>
      </c>
      <c r="D149" s="172" t="s">
        <v>732</v>
      </c>
      <c r="E149" s="172" t="s">
        <v>783</v>
      </c>
      <c r="F149" s="172" t="s">
        <v>784</v>
      </c>
      <c r="G149" s="172" t="s">
        <v>785</v>
      </c>
      <c r="H149" s="172" t="s">
        <v>786</v>
      </c>
      <c r="I149" s="172" t="s">
        <v>787</v>
      </c>
      <c r="J149" s="173">
        <v>44197</v>
      </c>
      <c r="K149" s="173">
        <v>44561</v>
      </c>
      <c r="L149" s="172" t="s">
        <v>738</v>
      </c>
      <c r="M149" s="172" t="str">
        <f t="shared" si="32"/>
        <v>Magdalena</v>
      </c>
      <c r="N149" s="172" t="s">
        <v>55</v>
      </c>
      <c r="O149" s="172" t="s">
        <v>788</v>
      </c>
      <c r="P149" s="171" t="s">
        <v>789</v>
      </c>
      <c r="Q149" s="174">
        <v>0</v>
      </c>
      <c r="R149" s="174">
        <v>1</v>
      </c>
      <c r="S149" s="174">
        <v>0.25</v>
      </c>
      <c r="T149" s="174">
        <v>0.25</v>
      </c>
      <c r="U149" s="174">
        <v>0.25</v>
      </c>
      <c r="V149" s="174">
        <v>0.25</v>
      </c>
      <c r="W149" s="174">
        <v>0</v>
      </c>
      <c r="X149" s="174" t="s">
        <v>1165</v>
      </c>
      <c r="Y149" s="174"/>
      <c r="Z149" s="174"/>
      <c r="AA149" s="174"/>
      <c r="AB149" s="174"/>
      <c r="AC149" s="174"/>
      <c r="AD149" s="174"/>
      <c r="AE149" s="174">
        <f t="shared" si="26"/>
        <v>0</v>
      </c>
      <c r="AF149" s="173">
        <v>44300</v>
      </c>
      <c r="AG149" s="223"/>
      <c r="AH149" s="223"/>
      <c r="AI149" s="223"/>
      <c r="AJ149" s="174">
        <f t="shared" si="27"/>
        <v>0</v>
      </c>
      <c r="AK149" s="174">
        <f t="shared" si="28"/>
        <v>0</v>
      </c>
      <c r="AL149" s="174">
        <f t="shared" si="29"/>
        <v>0</v>
      </c>
      <c r="AM149" s="174">
        <f t="shared" si="30"/>
        <v>0</v>
      </c>
      <c r="AN149" s="174">
        <f t="shared" si="31"/>
        <v>0</v>
      </c>
      <c r="AO149" s="172" t="s">
        <v>742</v>
      </c>
      <c r="AP149" s="172"/>
      <c r="AQ149" s="172"/>
      <c r="AR149" s="172"/>
      <c r="AS149" s="172" t="s">
        <v>1166</v>
      </c>
      <c r="AT149" s="172"/>
      <c r="AU149" s="172"/>
      <c r="AV149" s="172"/>
      <c r="AW149" s="172" t="s">
        <v>791</v>
      </c>
      <c r="AX149" s="172"/>
      <c r="AY149" s="172"/>
      <c r="AZ149" s="172"/>
      <c r="BA149" s="172" t="s">
        <v>1167</v>
      </c>
      <c r="BB149" s="172"/>
      <c r="BC149" s="172"/>
      <c r="BD149" s="172"/>
    </row>
    <row r="150" spans="1:56" ht="15" customHeight="1">
      <c r="A150" s="171">
        <v>13</v>
      </c>
      <c r="B150" s="172" t="s">
        <v>479</v>
      </c>
      <c r="C150" s="172" t="s">
        <v>782</v>
      </c>
      <c r="D150" s="172" t="s">
        <v>732</v>
      </c>
      <c r="E150" s="172" t="s">
        <v>783</v>
      </c>
      <c r="F150" s="172" t="s">
        <v>784</v>
      </c>
      <c r="G150" s="172" t="s">
        <v>785</v>
      </c>
      <c r="H150" s="172" t="s">
        <v>786</v>
      </c>
      <c r="I150" s="172" t="s">
        <v>794</v>
      </c>
      <c r="J150" s="173">
        <v>44197</v>
      </c>
      <c r="K150" s="173">
        <v>44561</v>
      </c>
      <c r="L150" s="172" t="s">
        <v>738</v>
      </c>
      <c r="M150" s="172" t="str">
        <f t="shared" si="32"/>
        <v>Magdalena</v>
      </c>
      <c r="N150" s="172" t="s">
        <v>29</v>
      </c>
      <c r="O150" s="172" t="s">
        <v>795</v>
      </c>
      <c r="P150" s="171" t="s">
        <v>789</v>
      </c>
      <c r="Q150" s="174">
        <v>0</v>
      </c>
      <c r="R150" s="177">
        <v>1</v>
      </c>
      <c r="S150" s="177">
        <v>0</v>
      </c>
      <c r="T150" s="177">
        <v>0</v>
      </c>
      <c r="U150" s="177">
        <v>0</v>
      </c>
      <c r="V150" s="177">
        <v>1</v>
      </c>
      <c r="W150" s="177">
        <v>8700523</v>
      </c>
      <c r="X150" s="177" t="s">
        <v>1168</v>
      </c>
      <c r="Y150" s="177"/>
      <c r="Z150" s="177"/>
      <c r="AA150" s="177"/>
      <c r="AB150" s="177"/>
      <c r="AC150" s="177"/>
      <c r="AD150" s="177"/>
      <c r="AE150" s="177">
        <f t="shared" si="26"/>
        <v>8700523</v>
      </c>
      <c r="AF150" s="173">
        <v>44300</v>
      </c>
      <c r="AG150" s="176"/>
      <c r="AH150" s="223"/>
      <c r="AI150" s="223"/>
      <c r="AJ150" s="174">
        <f t="shared" si="27"/>
        <v>1</v>
      </c>
      <c r="AK150" s="174" t="str">
        <f t="shared" si="28"/>
        <v/>
      </c>
      <c r="AL150" s="174" t="str">
        <f t="shared" si="29"/>
        <v/>
      </c>
      <c r="AM150" s="174" t="str">
        <f t="shared" si="30"/>
        <v/>
      </c>
      <c r="AN150" s="174">
        <f t="shared" si="31"/>
        <v>0</v>
      </c>
      <c r="AO150" s="172" t="s">
        <v>742</v>
      </c>
      <c r="AP150" s="172"/>
      <c r="AQ150" s="172"/>
      <c r="AR150" s="172"/>
      <c r="AS150" s="172" t="s">
        <v>1001</v>
      </c>
      <c r="AT150" s="172"/>
      <c r="AU150" s="172"/>
      <c r="AV150" s="172"/>
      <c r="AW150" s="172" t="s">
        <v>807</v>
      </c>
      <c r="AX150" s="172"/>
      <c r="AY150" s="172"/>
      <c r="AZ150" s="172"/>
      <c r="BA150" s="172" t="s">
        <v>1169</v>
      </c>
      <c r="BB150" s="172"/>
      <c r="BC150" s="172"/>
      <c r="BD150" s="172"/>
    </row>
    <row r="151" spans="1:56" ht="15" customHeight="1">
      <c r="A151" s="171">
        <v>14</v>
      </c>
      <c r="B151" s="172" t="s">
        <v>479</v>
      </c>
      <c r="C151" s="172" t="s">
        <v>782</v>
      </c>
      <c r="D151" s="172" t="s">
        <v>732</v>
      </c>
      <c r="E151" s="172" t="s">
        <v>783</v>
      </c>
      <c r="F151" s="172" t="s">
        <v>784</v>
      </c>
      <c r="G151" s="172" t="s">
        <v>785</v>
      </c>
      <c r="H151" s="172" t="s">
        <v>786</v>
      </c>
      <c r="I151" s="172" t="s">
        <v>799</v>
      </c>
      <c r="J151" s="173">
        <v>44197</v>
      </c>
      <c r="K151" s="173">
        <v>44561</v>
      </c>
      <c r="L151" s="172" t="s">
        <v>738</v>
      </c>
      <c r="M151" s="172" t="str">
        <f t="shared" si="32"/>
        <v>Magdalena</v>
      </c>
      <c r="N151" s="172" t="s">
        <v>55</v>
      </c>
      <c r="O151" s="172" t="s">
        <v>800</v>
      </c>
      <c r="P151" s="171" t="s">
        <v>789</v>
      </c>
      <c r="Q151" s="174">
        <v>0</v>
      </c>
      <c r="R151" s="174">
        <v>1</v>
      </c>
      <c r="S151" s="174">
        <v>0.25</v>
      </c>
      <c r="T151" s="174">
        <v>0.25</v>
      </c>
      <c r="U151" s="174">
        <v>0.25</v>
      </c>
      <c r="V151" s="174">
        <v>0.25</v>
      </c>
      <c r="W151" s="174">
        <v>0</v>
      </c>
      <c r="X151" s="174" t="s">
        <v>1170</v>
      </c>
      <c r="Y151" s="174"/>
      <c r="Z151" s="174"/>
      <c r="AA151" s="174"/>
      <c r="AB151" s="174"/>
      <c r="AC151" s="174"/>
      <c r="AD151" s="174"/>
      <c r="AE151" s="174">
        <f t="shared" si="26"/>
        <v>0</v>
      </c>
      <c r="AF151" s="173">
        <v>44300</v>
      </c>
      <c r="AG151" s="176"/>
      <c r="AH151" s="223"/>
      <c r="AI151" s="223"/>
      <c r="AJ151" s="174">
        <f t="shared" si="27"/>
        <v>0</v>
      </c>
      <c r="AK151" s="174">
        <f t="shared" si="28"/>
        <v>0</v>
      </c>
      <c r="AL151" s="174">
        <f t="shared" si="29"/>
        <v>0</v>
      </c>
      <c r="AM151" s="174">
        <f t="shared" si="30"/>
        <v>0</v>
      </c>
      <c r="AN151" s="174">
        <f t="shared" si="31"/>
        <v>0</v>
      </c>
      <c r="AO151" s="172" t="s">
        <v>742</v>
      </c>
      <c r="AP151" s="172"/>
      <c r="AQ151" s="172"/>
      <c r="AR151" s="172"/>
      <c r="AS151" s="172" t="s">
        <v>1171</v>
      </c>
      <c r="AT151" s="172"/>
      <c r="AU151" s="172"/>
      <c r="AV151" s="172"/>
      <c r="AW151" s="172" t="s">
        <v>742</v>
      </c>
      <c r="AX151" s="172"/>
      <c r="AY151" s="172"/>
      <c r="AZ151" s="172"/>
      <c r="BA151" s="172" t="s">
        <v>1172</v>
      </c>
      <c r="BB151" s="172"/>
      <c r="BC151" s="172"/>
      <c r="BD151" s="172"/>
    </row>
    <row r="152" spans="1:56" ht="15" customHeight="1">
      <c r="A152" s="171">
        <v>1</v>
      </c>
      <c r="B152" s="172" t="s">
        <v>480</v>
      </c>
      <c r="C152" s="172" t="s">
        <v>803</v>
      </c>
      <c r="D152" s="172" t="s">
        <v>732</v>
      </c>
      <c r="E152" s="172" t="s">
        <v>733</v>
      </c>
      <c r="F152" s="172" t="s">
        <v>734</v>
      </c>
      <c r="G152" s="172" t="s">
        <v>735</v>
      </c>
      <c r="H152" s="172" t="s">
        <v>736</v>
      </c>
      <c r="I152" s="172" t="s">
        <v>809</v>
      </c>
      <c r="J152" s="173">
        <v>44197</v>
      </c>
      <c r="K152" s="173">
        <v>44561</v>
      </c>
      <c r="L152" s="172" t="s">
        <v>738</v>
      </c>
      <c r="M152" s="172" t="str">
        <f>B152</f>
        <v>Meta</v>
      </c>
      <c r="N152" s="172" t="s">
        <v>29</v>
      </c>
      <c r="O152" s="172" t="s">
        <v>810</v>
      </c>
      <c r="P152" s="171" t="s">
        <v>740</v>
      </c>
      <c r="Q152" s="174">
        <v>0</v>
      </c>
      <c r="R152" s="177">
        <v>17614</v>
      </c>
      <c r="S152" s="177">
        <v>0</v>
      </c>
      <c r="T152" s="177">
        <v>0</v>
      </c>
      <c r="U152" s="177">
        <v>0</v>
      </c>
      <c r="V152" s="177">
        <v>17614</v>
      </c>
      <c r="W152" s="177">
        <v>17442</v>
      </c>
      <c r="X152" s="177" t="s">
        <v>1173</v>
      </c>
      <c r="Y152" s="177"/>
      <c r="Z152" s="177"/>
      <c r="AA152" s="177"/>
      <c r="AB152" s="177"/>
      <c r="AC152" s="177"/>
      <c r="AD152" s="177"/>
      <c r="AE152" s="177">
        <f t="shared" si="26"/>
        <v>17442</v>
      </c>
      <c r="AF152" s="173">
        <v>44300</v>
      </c>
      <c r="AG152" s="223"/>
      <c r="AH152" s="223"/>
      <c r="AI152" s="223"/>
      <c r="AJ152" s="174">
        <f t="shared" si="27"/>
        <v>0.99023504030884524</v>
      </c>
      <c r="AK152" s="174" t="str">
        <f t="shared" si="28"/>
        <v/>
      </c>
      <c r="AL152" s="174" t="str">
        <f t="shared" si="29"/>
        <v/>
      </c>
      <c r="AM152" s="174" t="str">
        <f t="shared" si="30"/>
        <v/>
      </c>
      <c r="AN152" s="174">
        <f t="shared" si="31"/>
        <v>0</v>
      </c>
      <c r="AO152" s="172" t="s">
        <v>742</v>
      </c>
      <c r="AP152" s="172"/>
      <c r="AQ152" s="172"/>
      <c r="AR152" s="172"/>
      <c r="AS152" s="172" t="s">
        <v>1174</v>
      </c>
      <c r="AT152" s="172"/>
      <c r="AU152" s="172"/>
      <c r="AV152" s="172"/>
      <c r="AW152" s="172" t="s">
        <v>807</v>
      </c>
      <c r="AX152" s="172"/>
      <c r="AY152" s="172"/>
      <c r="AZ152" s="172"/>
      <c r="BA152" s="172" t="s">
        <v>1175</v>
      </c>
      <c r="BB152" s="172"/>
      <c r="BC152" s="172"/>
      <c r="BD152" s="172"/>
    </row>
    <row r="153" spans="1:56" ht="15" customHeight="1">
      <c r="A153" s="171">
        <v>2</v>
      </c>
      <c r="B153" s="172" t="s">
        <v>480</v>
      </c>
      <c r="C153" s="172" t="s">
        <v>731</v>
      </c>
      <c r="D153" s="172" t="s">
        <v>732</v>
      </c>
      <c r="E153" s="172" t="s">
        <v>733</v>
      </c>
      <c r="F153" s="172" t="s">
        <v>734</v>
      </c>
      <c r="G153" s="172" t="s">
        <v>735</v>
      </c>
      <c r="H153" s="172" t="s">
        <v>736</v>
      </c>
      <c r="I153" s="172" t="s">
        <v>737</v>
      </c>
      <c r="J153" s="173">
        <v>44197</v>
      </c>
      <c r="K153" s="173">
        <v>44561</v>
      </c>
      <c r="L153" s="172" t="s">
        <v>738</v>
      </c>
      <c r="M153" s="172" t="str">
        <f t="shared" ref="M153:M163" si="33">B153</f>
        <v>Meta</v>
      </c>
      <c r="N153" s="172" t="s">
        <v>29</v>
      </c>
      <c r="O153" s="172" t="s">
        <v>739</v>
      </c>
      <c r="P153" s="171" t="s">
        <v>740</v>
      </c>
      <c r="Q153" s="174">
        <v>0</v>
      </c>
      <c r="R153" s="177">
        <v>8351</v>
      </c>
      <c r="S153" s="177">
        <v>0</v>
      </c>
      <c r="T153" s="177">
        <v>0</v>
      </c>
      <c r="U153" s="177">
        <v>0</v>
      </c>
      <c r="V153" s="177">
        <v>8351</v>
      </c>
      <c r="W153" s="177">
        <v>379</v>
      </c>
      <c r="X153" s="177" t="s">
        <v>1176</v>
      </c>
      <c r="Y153" s="177"/>
      <c r="Z153" s="177"/>
      <c r="AA153" s="177"/>
      <c r="AB153" s="177"/>
      <c r="AC153" s="177"/>
      <c r="AD153" s="177"/>
      <c r="AE153" s="177">
        <f t="shared" si="26"/>
        <v>379</v>
      </c>
      <c r="AF153" s="173">
        <v>44300</v>
      </c>
      <c r="AG153" s="223"/>
      <c r="AH153" s="223"/>
      <c r="AI153" s="223"/>
      <c r="AJ153" s="174">
        <f t="shared" si="27"/>
        <v>4.5383786372889472E-2</v>
      </c>
      <c r="AK153" s="174" t="str">
        <f t="shared" si="28"/>
        <v/>
      </c>
      <c r="AL153" s="174" t="str">
        <f t="shared" si="29"/>
        <v/>
      </c>
      <c r="AM153" s="174" t="str">
        <f t="shared" si="30"/>
        <v/>
      </c>
      <c r="AN153" s="174">
        <f t="shared" si="31"/>
        <v>0</v>
      </c>
      <c r="AO153" s="172" t="s">
        <v>742</v>
      </c>
      <c r="AP153" s="172"/>
      <c r="AQ153" s="172"/>
      <c r="AR153" s="172"/>
      <c r="AS153" s="172" t="s">
        <v>1177</v>
      </c>
      <c r="AT153" s="172"/>
      <c r="AU153" s="172"/>
      <c r="AV153" s="172"/>
      <c r="AW153" s="172" t="s">
        <v>742</v>
      </c>
      <c r="AX153" s="172"/>
      <c r="AY153" s="172"/>
      <c r="AZ153" s="172"/>
      <c r="BA153" s="172" t="s">
        <v>1178</v>
      </c>
      <c r="BB153" s="172"/>
      <c r="BC153" s="172"/>
      <c r="BD153" s="172"/>
    </row>
    <row r="154" spans="1:56" ht="15" customHeight="1">
      <c r="A154" s="171">
        <v>4</v>
      </c>
      <c r="B154" s="172" t="s">
        <v>480</v>
      </c>
      <c r="C154" s="172" t="s">
        <v>731</v>
      </c>
      <c r="D154" s="172" t="s">
        <v>732</v>
      </c>
      <c r="E154" s="172" t="s">
        <v>733</v>
      </c>
      <c r="F154" s="172" t="s">
        <v>734</v>
      </c>
      <c r="G154" s="172" t="s">
        <v>735</v>
      </c>
      <c r="H154" s="172" t="s">
        <v>736</v>
      </c>
      <c r="I154" s="172" t="s">
        <v>745</v>
      </c>
      <c r="J154" s="173">
        <v>44197</v>
      </c>
      <c r="K154" s="173">
        <v>44561</v>
      </c>
      <c r="L154" s="172" t="s">
        <v>738</v>
      </c>
      <c r="M154" s="172" t="str">
        <f t="shared" si="33"/>
        <v>Meta</v>
      </c>
      <c r="N154" s="172" t="s">
        <v>29</v>
      </c>
      <c r="O154" s="172" t="s">
        <v>746</v>
      </c>
      <c r="P154" s="171" t="s">
        <v>740</v>
      </c>
      <c r="Q154" s="174">
        <v>0</v>
      </c>
      <c r="R154" s="177">
        <v>11965</v>
      </c>
      <c r="S154" s="177">
        <v>0</v>
      </c>
      <c r="T154" s="177">
        <v>0</v>
      </c>
      <c r="U154" s="177">
        <v>0</v>
      </c>
      <c r="V154" s="177">
        <v>11965</v>
      </c>
      <c r="W154" s="177">
        <v>438</v>
      </c>
      <c r="X154" s="177" t="s">
        <v>1179</v>
      </c>
      <c r="Y154" s="177"/>
      <c r="Z154" s="177"/>
      <c r="AA154" s="177"/>
      <c r="AB154" s="177"/>
      <c r="AC154" s="177"/>
      <c r="AD154" s="177"/>
      <c r="AE154" s="177">
        <f t="shared" si="26"/>
        <v>438</v>
      </c>
      <c r="AF154" s="173">
        <v>44300</v>
      </c>
      <c r="AG154" s="176"/>
      <c r="AH154" s="223"/>
      <c r="AI154" s="223"/>
      <c r="AJ154" s="174">
        <f t="shared" si="27"/>
        <v>3.6606769745089848E-2</v>
      </c>
      <c r="AK154" s="174" t="str">
        <f t="shared" si="28"/>
        <v/>
      </c>
      <c r="AL154" s="174" t="str">
        <f t="shared" si="29"/>
        <v/>
      </c>
      <c r="AM154" s="174" t="str">
        <f t="shared" si="30"/>
        <v/>
      </c>
      <c r="AN154" s="174">
        <f t="shared" si="31"/>
        <v>0</v>
      </c>
      <c r="AO154" s="172" t="s">
        <v>742</v>
      </c>
      <c r="AP154" s="172"/>
      <c r="AQ154" s="172"/>
      <c r="AR154" s="172"/>
      <c r="AS154" s="172" t="s">
        <v>1180</v>
      </c>
      <c r="AT154" s="172"/>
      <c r="AU154" s="172"/>
      <c r="AV154" s="172"/>
      <c r="AW154" s="172" t="s">
        <v>742</v>
      </c>
      <c r="AX154" s="172"/>
      <c r="AY154" s="172"/>
      <c r="AZ154" s="172"/>
      <c r="BA154" s="172" t="s">
        <v>1181</v>
      </c>
      <c r="BB154" s="172"/>
      <c r="BC154" s="172"/>
      <c r="BD154" s="172"/>
    </row>
    <row r="155" spans="1:56" ht="15" customHeight="1">
      <c r="A155" s="171">
        <v>6</v>
      </c>
      <c r="B155" s="172" t="s">
        <v>480</v>
      </c>
      <c r="C155" s="172" t="s">
        <v>852</v>
      </c>
      <c r="D155" s="172" t="s">
        <v>732</v>
      </c>
      <c r="E155" s="172" t="s">
        <v>783</v>
      </c>
      <c r="F155" s="172" t="s">
        <v>853</v>
      </c>
      <c r="G155" s="172" t="s">
        <v>735</v>
      </c>
      <c r="H155" s="172" t="s">
        <v>736</v>
      </c>
      <c r="I155" s="172" t="s">
        <v>854</v>
      </c>
      <c r="J155" s="173">
        <v>44197</v>
      </c>
      <c r="K155" s="173">
        <v>44561</v>
      </c>
      <c r="L155" s="172" t="s">
        <v>738</v>
      </c>
      <c r="M155" s="172" t="str">
        <f t="shared" si="33"/>
        <v>Meta</v>
      </c>
      <c r="N155" s="172" t="s">
        <v>29</v>
      </c>
      <c r="O155" s="172" t="s">
        <v>855</v>
      </c>
      <c r="P155" s="171" t="s">
        <v>740</v>
      </c>
      <c r="Q155" s="174">
        <v>0</v>
      </c>
      <c r="R155" s="177">
        <v>30</v>
      </c>
      <c r="S155" s="177">
        <v>0</v>
      </c>
      <c r="T155" s="177">
        <v>0</v>
      </c>
      <c r="U155" s="177">
        <v>0</v>
      </c>
      <c r="V155" s="177">
        <v>30</v>
      </c>
      <c r="W155" s="177">
        <v>11</v>
      </c>
      <c r="X155" s="177" t="s">
        <v>1182</v>
      </c>
      <c r="Y155" s="177"/>
      <c r="Z155" s="177"/>
      <c r="AA155" s="177"/>
      <c r="AB155" s="177"/>
      <c r="AC155" s="177"/>
      <c r="AD155" s="177"/>
      <c r="AE155" s="177">
        <f t="shared" si="26"/>
        <v>11</v>
      </c>
      <c r="AF155" s="173">
        <v>44300</v>
      </c>
      <c r="AG155" s="176"/>
      <c r="AH155" s="223"/>
      <c r="AI155" s="223"/>
      <c r="AJ155" s="174">
        <f t="shared" si="27"/>
        <v>0.36666666666666664</v>
      </c>
      <c r="AK155" s="174" t="str">
        <f t="shared" si="28"/>
        <v/>
      </c>
      <c r="AL155" s="174" t="str">
        <f t="shared" si="29"/>
        <v/>
      </c>
      <c r="AM155" s="174" t="str">
        <f t="shared" si="30"/>
        <v/>
      </c>
      <c r="AN155" s="174">
        <f t="shared" si="31"/>
        <v>0</v>
      </c>
      <c r="AO155" s="172" t="s">
        <v>742</v>
      </c>
      <c r="AP155" s="172"/>
      <c r="AQ155" s="172"/>
      <c r="AR155" s="172"/>
      <c r="AS155" s="172" t="s">
        <v>1183</v>
      </c>
      <c r="AT155" s="172"/>
      <c r="AU155" s="172"/>
      <c r="AV155" s="172"/>
      <c r="AW155" s="172" t="s">
        <v>791</v>
      </c>
      <c r="AX155" s="172"/>
      <c r="AY155" s="172"/>
      <c r="AZ155" s="172"/>
      <c r="BA155" s="172" t="s">
        <v>1184</v>
      </c>
      <c r="BB155" s="172"/>
      <c r="BC155" s="172"/>
      <c r="BD155" s="172"/>
    </row>
    <row r="156" spans="1:56" ht="15" customHeight="1">
      <c r="A156" s="171">
        <v>7</v>
      </c>
      <c r="B156" s="172" t="s">
        <v>480</v>
      </c>
      <c r="C156" s="172" t="s">
        <v>750</v>
      </c>
      <c r="D156" s="172" t="s">
        <v>732</v>
      </c>
      <c r="E156" s="172" t="s">
        <v>733</v>
      </c>
      <c r="F156" s="172" t="s">
        <v>751</v>
      </c>
      <c r="G156" s="172" t="s">
        <v>735</v>
      </c>
      <c r="H156" s="172" t="s">
        <v>736</v>
      </c>
      <c r="I156" s="172" t="s">
        <v>752</v>
      </c>
      <c r="J156" s="173">
        <v>44197</v>
      </c>
      <c r="K156" s="173">
        <v>44561</v>
      </c>
      <c r="L156" s="172" t="s">
        <v>738</v>
      </c>
      <c r="M156" s="172" t="str">
        <f t="shared" si="33"/>
        <v>Meta</v>
      </c>
      <c r="N156" s="172" t="s">
        <v>55</v>
      </c>
      <c r="O156" s="172" t="s">
        <v>753</v>
      </c>
      <c r="P156" s="171" t="s">
        <v>740</v>
      </c>
      <c r="Q156" s="174">
        <v>0</v>
      </c>
      <c r="R156" s="174">
        <v>1</v>
      </c>
      <c r="S156" s="174">
        <v>0.25</v>
      </c>
      <c r="T156" s="174">
        <v>0.25</v>
      </c>
      <c r="U156" s="174">
        <v>0.25</v>
      </c>
      <c r="V156" s="174">
        <v>0.25</v>
      </c>
      <c r="W156" s="174">
        <v>0.25</v>
      </c>
      <c r="X156" s="174" t="s">
        <v>1185</v>
      </c>
      <c r="Y156" s="174"/>
      <c r="Z156" s="174"/>
      <c r="AA156" s="174"/>
      <c r="AB156" s="174"/>
      <c r="AC156" s="174"/>
      <c r="AD156" s="174"/>
      <c r="AE156" s="174">
        <f t="shared" si="26"/>
        <v>0.25</v>
      </c>
      <c r="AF156" s="173">
        <v>44300</v>
      </c>
      <c r="AG156" s="176"/>
      <c r="AH156" s="223"/>
      <c r="AI156" s="223"/>
      <c r="AJ156" s="174">
        <f t="shared" si="27"/>
        <v>0.25</v>
      </c>
      <c r="AK156" s="174">
        <f t="shared" si="28"/>
        <v>1</v>
      </c>
      <c r="AL156" s="174">
        <f t="shared" si="29"/>
        <v>0</v>
      </c>
      <c r="AM156" s="174">
        <f t="shared" si="30"/>
        <v>0</v>
      </c>
      <c r="AN156" s="174">
        <f t="shared" si="31"/>
        <v>0</v>
      </c>
      <c r="AO156" s="172" t="s">
        <v>742</v>
      </c>
      <c r="AP156" s="172"/>
      <c r="AQ156" s="172"/>
      <c r="AR156" s="172"/>
      <c r="AS156" s="172" t="s">
        <v>1186</v>
      </c>
      <c r="AT156" s="172"/>
      <c r="AU156" s="172"/>
      <c r="AV156" s="172"/>
      <c r="AW156" s="172" t="s">
        <v>742</v>
      </c>
      <c r="AX156" s="172"/>
      <c r="AY156" s="172"/>
      <c r="AZ156" s="172"/>
      <c r="BA156" s="172" t="s">
        <v>1187</v>
      </c>
      <c r="BB156" s="172"/>
      <c r="BC156" s="172"/>
      <c r="BD156" s="172"/>
    </row>
    <row r="157" spans="1:56" ht="15" customHeight="1">
      <c r="A157" s="171">
        <v>8</v>
      </c>
      <c r="B157" s="172" t="s">
        <v>480</v>
      </c>
      <c r="C157" s="172" t="s">
        <v>756</v>
      </c>
      <c r="D157" s="172" t="s">
        <v>732</v>
      </c>
      <c r="E157" s="172" t="s">
        <v>733</v>
      </c>
      <c r="F157" s="172" t="s">
        <v>751</v>
      </c>
      <c r="G157" s="172" t="s">
        <v>735</v>
      </c>
      <c r="H157" s="172" t="s">
        <v>736</v>
      </c>
      <c r="I157" s="172" t="s">
        <v>757</v>
      </c>
      <c r="J157" s="173">
        <v>44197</v>
      </c>
      <c r="K157" s="173">
        <v>44561</v>
      </c>
      <c r="L157" s="172" t="s">
        <v>738</v>
      </c>
      <c r="M157" s="172" t="str">
        <f t="shared" si="33"/>
        <v>Meta</v>
      </c>
      <c r="N157" s="172" t="s">
        <v>55</v>
      </c>
      <c r="O157" s="172" t="s">
        <v>753</v>
      </c>
      <c r="P157" s="171" t="s">
        <v>740</v>
      </c>
      <c r="Q157" s="174">
        <v>0</v>
      </c>
      <c r="R157" s="174">
        <v>1</v>
      </c>
      <c r="S157" s="174">
        <v>0.25</v>
      </c>
      <c r="T157" s="174">
        <v>0.25</v>
      </c>
      <c r="U157" s="174">
        <v>0.25</v>
      </c>
      <c r="V157" s="174">
        <v>0.25</v>
      </c>
      <c r="W157" s="174">
        <v>0.25</v>
      </c>
      <c r="X157" s="174" t="s">
        <v>1188</v>
      </c>
      <c r="Y157" s="174"/>
      <c r="Z157" s="174"/>
      <c r="AA157" s="174"/>
      <c r="AB157" s="174"/>
      <c r="AC157" s="174"/>
      <c r="AD157" s="174"/>
      <c r="AE157" s="174">
        <f t="shared" si="26"/>
        <v>0.25</v>
      </c>
      <c r="AF157" s="173">
        <v>44299</v>
      </c>
      <c r="AG157" s="176"/>
      <c r="AH157" s="223"/>
      <c r="AI157" s="223"/>
      <c r="AJ157" s="174">
        <f t="shared" si="27"/>
        <v>0.25</v>
      </c>
      <c r="AK157" s="174">
        <f t="shared" si="28"/>
        <v>1</v>
      </c>
      <c r="AL157" s="174">
        <f t="shared" si="29"/>
        <v>0</v>
      </c>
      <c r="AM157" s="174">
        <f t="shared" si="30"/>
        <v>0</v>
      </c>
      <c r="AN157" s="174">
        <f t="shared" si="31"/>
        <v>0</v>
      </c>
      <c r="AO157" s="172" t="s">
        <v>742</v>
      </c>
      <c r="AP157" s="172"/>
      <c r="AQ157" s="172"/>
      <c r="AR157" s="172"/>
      <c r="AS157" s="172" t="s">
        <v>1189</v>
      </c>
      <c r="AT157" s="172"/>
      <c r="AU157" s="172"/>
      <c r="AV157" s="172"/>
      <c r="AW157" s="172" t="s">
        <v>742</v>
      </c>
      <c r="AX157" s="172"/>
      <c r="AY157" s="172"/>
      <c r="AZ157" s="172"/>
      <c r="BA157" s="172" t="s">
        <v>1190</v>
      </c>
      <c r="BB157" s="172"/>
      <c r="BC157" s="172"/>
      <c r="BD157" s="172"/>
    </row>
    <row r="158" spans="1:56" ht="15" customHeight="1">
      <c r="A158" s="171">
        <v>9</v>
      </c>
      <c r="B158" s="172" t="s">
        <v>480</v>
      </c>
      <c r="C158" s="172" t="s">
        <v>761</v>
      </c>
      <c r="D158" s="172" t="s">
        <v>762</v>
      </c>
      <c r="E158" s="172" t="s">
        <v>763</v>
      </c>
      <c r="F158" s="172" t="s">
        <v>764</v>
      </c>
      <c r="G158" s="172" t="s">
        <v>735</v>
      </c>
      <c r="H158" s="172" t="s">
        <v>765</v>
      </c>
      <c r="I158" s="172" t="s">
        <v>766</v>
      </c>
      <c r="J158" s="173">
        <v>44197</v>
      </c>
      <c r="K158" s="173">
        <v>44561</v>
      </c>
      <c r="L158" s="172" t="s">
        <v>738</v>
      </c>
      <c r="M158" s="172" t="str">
        <f t="shared" si="33"/>
        <v>Meta</v>
      </c>
      <c r="N158" s="172" t="s">
        <v>55</v>
      </c>
      <c r="O158" s="172" t="s">
        <v>753</v>
      </c>
      <c r="P158" s="171" t="s">
        <v>740</v>
      </c>
      <c r="Q158" s="174">
        <v>0</v>
      </c>
      <c r="R158" s="174">
        <v>1</v>
      </c>
      <c r="S158" s="174">
        <v>0.25</v>
      </c>
      <c r="T158" s="174">
        <v>0.25</v>
      </c>
      <c r="U158" s="174">
        <v>0.25</v>
      </c>
      <c r="V158" s="174">
        <v>0.25</v>
      </c>
      <c r="W158" s="174">
        <v>0.25</v>
      </c>
      <c r="X158" s="174" t="s">
        <v>1191</v>
      </c>
      <c r="Y158" s="174"/>
      <c r="Z158" s="174"/>
      <c r="AA158" s="174"/>
      <c r="AB158" s="174"/>
      <c r="AC158" s="174"/>
      <c r="AD158" s="174"/>
      <c r="AE158" s="174">
        <f t="shared" si="26"/>
        <v>0.25</v>
      </c>
      <c r="AF158" s="173">
        <v>44300</v>
      </c>
      <c r="AG158" s="176"/>
      <c r="AH158" s="223"/>
      <c r="AI158" s="223"/>
      <c r="AJ158" s="174">
        <f t="shared" si="27"/>
        <v>0.25</v>
      </c>
      <c r="AK158" s="174">
        <f t="shared" si="28"/>
        <v>1</v>
      </c>
      <c r="AL158" s="174">
        <f t="shared" si="29"/>
        <v>0</v>
      </c>
      <c r="AM158" s="174">
        <f t="shared" si="30"/>
        <v>0</v>
      </c>
      <c r="AN158" s="174">
        <f t="shared" si="31"/>
        <v>0</v>
      </c>
      <c r="AO158" s="172" t="s">
        <v>742</v>
      </c>
      <c r="AP158" s="172"/>
      <c r="AQ158" s="172"/>
      <c r="AR158" s="172"/>
      <c r="AS158" s="172" t="s">
        <v>1192</v>
      </c>
      <c r="AT158" s="172"/>
      <c r="AU158" s="172"/>
      <c r="AV158" s="172"/>
      <c r="AW158" s="172" t="s">
        <v>742</v>
      </c>
      <c r="AX158" s="172"/>
      <c r="AY158" s="172"/>
      <c r="AZ158" s="172"/>
      <c r="BA158" s="172" t="s">
        <v>1193</v>
      </c>
      <c r="BB158" s="172"/>
      <c r="BC158" s="172"/>
      <c r="BD158" s="172"/>
    </row>
    <row r="159" spans="1:56" ht="15" customHeight="1">
      <c r="A159" s="171">
        <v>10</v>
      </c>
      <c r="B159" s="172" t="s">
        <v>480</v>
      </c>
      <c r="C159" s="172" t="s">
        <v>769</v>
      </c>
      <c r="D159" s="172" t="s">
        <v>770</v>
      </c>
      <c r="E159" s="172" t="s">
        <v>771</v>
      </c>
      <c r="F159" s="172" t="s">
        <v>772</v>
      </c>
      <c r="G159" s="172" t="s">
        <v>773</v>
      </c>
      <c r="H159" s="172" t="s">
        <v>773</v>
      </c>
      <c r="I159" s="172" t="s">
        <v>774</v>
      </c>
      <c r="J159" s="173">
        <v>44197</v>
      </c>
      <c r="K159" s="173">
        <v>44561</v>
      </c>
      <c r="L159" s="172" t="s">
        <v>738</v>
      </c>
      <c r="M159" s="172" t="str">
        <f t="shared" si="33"/>
        <v>Meta</v>
      </c>
      <c r="N159" s="172" t="s">
        <v>55</v>
      </c>
      <c r="O159" s="172" t="s">
        <v>775</v>
      </c>
      <c r="P159" s="171" t="s">
        <v>740</v>
      </c>
      <c r="Q159" s="174">
        <v>0</v>
      </c>
      <c r="R159" s="174">
        <v>1</v>
      </c>
      <c r="S159" s="174">
        <v>0.25</v>
      </c>
      <c r="T159" s="174">
        <v>0.25</v>
      </c>
      <c r="U159" s="174">
        <v>0.25</v>
      </c>
      <c r="V159" s="174">
        <v>0.25</v>
      </c>
      <c r="W159" s="174">
        <v>0.25</v>
      </c>
      <c r="X159" s="174" t="s">
        <v>1194</v>
      </c>
      <c r="Y159" s="174"/>
      <c r="Z159" s="174"/>
      <c r="AA159" s="174"/>
      <c r="AB159" s="174"/>
      <c r="AC159" s="174"/>
      <c r="AD159" s="174"/>
      <c r="AE159" s="174">
        <f t="shared" si="26"/>
        <v>0.25</v>
      </c>
      <c r="AF159" s="173">
        <v>44298</v>
      </c>
      <c r="AG159" s="176"/>
      <c r="AH159" s="223"/>
      <c r="AI159" s="223"/>
      <c r="AJ159" s="174">
        <f t="shared" si="27"/>
        <v>0.25</v>
      </c>
      <c r="AK159" s="174">
        <f t="shared" si="28"/>
        <v>1</v>
      </c>
      <c r="AL159" s="174">
        <f t="shared" si="29"/>
        <v>0</v>
      </c>
      <c r="AM159" s="174">
        <f t="shared" si="30"/>
        <v>0</v>
      </c>
      <c r="AN159" s="174">
        <f t="shared" si="31"/>
        <v>0</v>
      </c>
      <c r="AO159" s="172" t="s">
        <v>742</v>
      </c>
      <c r="AP159" s="172"/>
      <c r="AQ159" s="172"/>
      <c r="AR159" s="172"/>
      <c r="AS159" s="172" t="s">
        <v>1195</v>
      </c>
      <c r="AT159" s="172"/>
      <c r="AU159" s="172"/>
      <c r="AV159" s="172"/>
      <c r="AW159" s="172" t="s">
        <v>742</v>
      </c>
      <c r="AX159" s="172"/>
      <c r="AY159" s="172"/>
      <c r="AZ159" s="172"/>
      <c r="BA159" s="172" t="s">
        <v>1131</v>
      </c>
      <c r="BB159" s="172"/>
      <c r="BC159" s="172"/>
      <c r="BD159" s="172"/>
    </row>
    <row r="160" spans="1:56" ht="15" customHeight="1">
      <c r="A160" s="171">
        <v>11</v>
      </c>
      <c r="B160" s="172" t="s">
        <v>480</v>
      </c>
      <c r="C160" s="172" t="s">
        <v>769</v>
      </c>
      <c r="D160" s="172" t="s">
        <v>770</v>
      </c>
      <c r="E160" s="172" t="s">
        <v>771</v>
      </c>
      <c r="F160" s="172" t="s">
        <v>772</v>
      </c>
      <c r="G160" s="172" t="s">
        <v>773</v>
      </c>
      <c r="H160" s="172" t="s">
        <v>773</v>
      </c>
      <c r="I160" s="172" t="s">
        <v>778</v>
      </c>
      <c r="J160" s="173">
        <v>44197</v>
      </c>
      <c r="K160" s="173">
        <v>44561</v>
      </c>
      <c r="L160" s="172" t="s">
        <v>738</v>
      </c>
      <c r="M160" s="172" t="str">
        <f t="shared" si="33"/>
        <v>Meta</v>
      </c>
      <c r="N160" s="172" t="s">
        <v>55</v>
      </c>
      <c r="O160" s="172" t="s">
        <v>779</v>
      </c>
      <c r="P160" s="171" t="s">
        <v>740</v>
      </c>
      <c r="Q160" s="174">
        <v>0</v>
      </c>
      <c r="R160" s="174">
        <v>1</v>
      </c>
      <c r="S160" s="174">
        <v>0.25</v>
      </c>
      <c r="T160" s="174">
        <v>0.25</v>
      </c>
      <c r="U160" s="174">
        <v>0.25</v>
      </c>
      <c r="V160" s="174">
        <v>0.25</v>
      </c>
      <c r="W160" s="174">
        <v>0.25</v>
      </c>
      <c r="X160" s="174" t="s">
        <v>1196</v>
      </c>
      <c r="Y160" s="174"/>
      <c r="Z160" s="174"/>
      <c r="AA160" s="174"/>
      <c r="AB160" s="174"/>
      <c r="AC160" s="174"/>
      <c r="AD160" s="174"/>
      <c r="AE160" s="174">
        <f t="shared" si="26"/>
        <v>0.25</v>
      </c>
      <c r="AF160" s="173">
        <v>44299</v>
      </c>
      <c r="AG160" s="176"/>
      <c r="AH160" s="223"/>
      <c r="AI160" s="223"/>
      <c r="AJ160" s="174">
        <f t="shared" si="27"/>
        <v>0.25</v>
      </c>
      <c r="AK160" s="174">
        <f t="shared" si="28"/>
        <v>1</v>
      </c>
      <c r="AL160" s="174">
        <f t="shared" si="29"/>
        <v>0</v>
      </c>
      <c r="AM160" s="174">
        <f t="shared" si="30"/>
        <v>0</v>
      </c>
      <c r="AN160" s="174">
        <f t="shared" si="31"/>
        <v>0</v>
      </c>
      <c r="AO160" s="172" t="s">
        <v>742</v>
      </c>
      <c r="AP160" s="172"/>
      <c r="AQ160" s="172"/>
      <c r="AR160" s="172"/>
      <c r="AS160" s="172" t="s">
        <v>1197</v>
      </c>
      <c r="AT160" s="172"/>
      <c r="AU160" s="172"/>
      <c r="AV160" s="172"/>
      <c r="AW160" s="172" t="s">
        <v>742</v>
      </c>
      <c r="AX160" s="172"/>
      <c r="AY160" s="172"/>
      <c r="AZ160" s="172"/>
      <c r="BA160" s="172" t="s">
        <v>1198</v>
      </c>
      <c r="BB160" s="172"/>
      <c r="BC160" s="172"/>
      <c r="BD160" s="172"/>
    </row>
    <row r="161" spans="1:56" ht="15" customHeight="1">
      <c r="A161" s="171">
        <v>12</v>
      </c>
      <c r="B161" s="172" t="s">
        <v>480</v>
      </c>
      <c r="C161" s="172" t="s">
        <v>782</v>
      </c>
      <c r="D161" s="172" t="s">
        <v>732</v>
      </c>
      <c r="E161" s="172" t="s">
        <v>783</v>
      </c>
      <c r="F161" s="172" t="s">
        <v>784</v>
      </c>
      <c r="G161" s="172" t="s">
        <v>785</v>
      </c>
      <c r="H161" s="172" t="s">
        <v>786</v>
      </c>
      <c r="I161" s="172" t="s">
        <v>787</v>
      </c>
      <c r="J161" s="173">
        <v>44197</v>
      </c>
      <c r="K161" s="173">
        <v>44561</v>
      </c>
      <c r="L161" s="172" t="s">
        <v>738</v>
      </c>
      <c r="M161" s="172" t="str">
        <f t="shared" si="33"/>
        <v>Meta</v>
      </c>
      <c r="N161" s="172" t="s">
        <v>55</v>
      </c>
      <c r="O161" s="172" t="s">
        <v>788</v>
      </c>
      <c r="P161" s="171" t="s">
        <v>789</v>
      </c>
      <c r="Q161" s="174">
        <v>0</v>
      </c>
      <c r="R161" s="174">
        <v>1</v>
      </c>
      <c r="S161" s="174">
        <v>0.25</v>
      </c>
      <c r="T161" s="174">
        <v>0.25</v>
      </c>
      <c r="U161" s="174">
        <v>0.25</v>
      </c>
      <c r="V161" s="174">
        <v>0.25</v>
      </c>
      <c r="W161" s="174">
        <v>0</v>
      </c>
      <c r="X161" s="174" t="s">
        <v>1199</v>
      </c>
      <c r="Y161" s="174"/>
      <c r="Z161" s="174"/>
      <c r="AA161" s="174"/>
      <c r="AB161" s="174"/>
      <c r="AC161" s="174"/>
      <c r="AD161" s="174"/>
      <c r="AE161" s="174">
        <f t="shared" si="26"/>
        <v>0</v>
      </c>
      <c r="AF161" s="173">
        <v>44300</v>
      </c>
      <c r="AG161" s="223"/>
      <c r="AH161" s="223"/>
      <c r="AI161" s="223"/>
      <c r="AJ161" s="174">
        <f t="shared" si="27"/>
        <v>0</v>
      </c>
      <c r="AK161" s="174">
        <f t="shared" si="28"/>
        <v>0</v>
      </c>
      <c r="AL161" s="174">
        <f t="shared" si="29"/>
        <v>0</v>
      </c>
      <c r="AM161" s="174">
        <f t="shared" si="30"/>
        <v>0</v>
      </c>
      <c r="AN161" s="174">
        <f t="shared" si="31"/>
        <v>0</v>
      </c>
      <c r="AO161" s="172" t="s">
        <v>807</v>
      </c>
      <c r="AP161" s="172"/>
      <c r="AQ161" s="172"/>
      <c r="AR161" s="172"/>
      <c r="AS161" s="172" t="s">
        <v>807</v>
      </c>
      <c r="AT161" s="172"/>
      <c r="AU161" s="172"/>
      <c r="AV161" s="172"/>
      <c r="AW161" s="172" t="s">
        <v>791</v>
      </c>
      <c r="AX161" s="172"/>
      <c r="AY161" s="172"/>
      <c r="AZ161" s="172"/>
      <c r="BA161" s="172" t="s">
        <v>1200</v>
      </c>
      <c r="BB161" s="172"/>
      <c r="BC161" s="172"/>
      <c r="BD161" s="172"/>
    </row>
    <row r="162" spans="1:56" ht="15" customHeight="1">
      <c r="A162" s="171">
        <v>13</v>
      </c>
      <c r="B162" s="172" t="s">
        <v>480</v>
      </c>
      <c r="C162" s="172" t="s">
        <v>782</v>
      </c>
      <c r="D162" s="172" t="s">
        <v>732</v>
      </c>
      <c r="E162" s="172" t="s">
        <v>783</v>
      </c>
      <c r="F162" s="172" t="s">
        <v>784</v>
      </c>
      <c r="G162" s="172" t="s">
        <v>785</v>
      </c>
      <c r="H162" s="172" t="s">
        <v>786</v>
      </c>
      <c r="I162" s="172" t="s">
        <v>794</v>
      </c>
      <c r="J162" s="173">
        <v>44197</v>
      </c>
      <c r="K162" s="173">
        <v>44561</v>
      </c>
      <c r="L162" s="172" t="s">
        <v>738</v>
      </c>
      <c r="M162" s="172" t="str">
        <f t="shared" si="33"/>
        <v>Meta</v>
      </c>
      <c r="N162" s="172" t="s">
        <v>29</v>
      </c>
      <c r="O162" s="172" t="s">
        <v>795</v>
      </c>
      <c r="P162" s="171" t="s">
        <v>789</v>
      </c>
      <c r="Q162" s="174">
        <v>0</v>
      </c>
      <c r="R162" s="177">
        <v>1</v>
      </c>
      <c r="S162" s="177">
        <v>0</v>
      </c>
      <c r="T162" s="177">
        <v>0</v>
      </c>
      <c r="U162" s="177">
        <v>0</v>
      </c>
      <c r="V162" s="177">
        <v>1</v>
      </c>
      <c r="W162" s="177">
        <v>20317114</v>
      </c>
      <c r="X162" s="177" t="s">
        <v>1201</v>
      </c>
      <c r="Y162" s="177"/>
      <c r="Z162" s="177"/>
      <c r="AA162" s="177"/>
      <c r="AB162" s="177"/>
      <c r="AC162" s="177"/>
      <c r="AD162" s="177"/>
      <c r="AE162" s="177">
        <f t="shared" si="26"/>
        <v>20317114</v>
      </c>
      <c r="AF162" s="173">
        <v>44298</v>
      </c>
      <c r="AG162" s="176"/>
      <c r="AH162" s="223"/>
      <c r="AI162" s="223"/>
      <c r="AJ162" s="174">
        <f t="shared" si="27"/>
        <v>1</v>
      </c>
      <c r="AK162" s="174" t="str">
        <f t="shared" si="28"/>
        <v/>
      </c>
      <c r="AL162" s="174" t="str">
        <f t="shared" si="29"/>
        <v/>
      </c>
      <c r="AM162" s="174" t="str">
        <f t="shared" si="30"/>
        <v/>
      </c>
      <c r="AN162" s="174">
        <f t="shared" si="31"/>
        <v>0</v>
      </c>
      <c r="AO162" s="172" t="s">
        <v>742</v>
      </c>
      <c r="AP162" s="172"/>
      <c r="AQ162" s="172"/>
      <c r="AR162" s="172"/>
      <c r="AS162" s="172" t="s">
        <v>1202</v>
      </c>
      <c r="AT162" s="172"/>
      <c r="AU162" s="172"/>
      <c r="AV162" s="172"/>
      <c r="AW162" s="172" t="s">
        <v>742</v>
      </c>
      <c r="AX162" s="172"/>
      <c r="AY162" s="172"/>
      <c r="AZ162" s="172"/>
      <c r="BA162" s="172" t="s">
        <v>1139</v>
      </c>
      <c r="BB162" s="172"/>
      <c r="BC162" s="172"/>
      <c r="BD162" s="172"/>
    </row>
    <row r="163" spans="1:56" ht="15" customHeight="1">
      <c r="A163" s="171">
        <v>14</v>
      </c>
      <c r="B163" s="172" t="s">
        <v>480</v>
      </c>
      <c r="C163" s="172" t="s">
        <v>782</v>
      </c>
      <c r="D163" s="172" t="s">
        <v>732</v>
      </c>
      <c r="E163" s="172" t="s">
        <v>783</v>
      </c>
      <c r="F163" s="172" t="s">
        <v>784</v>
      </c>
      <c r="G163" s="172" t="s">
        <v>785</v>
      </c>
      <c r="H163" s="172" t="s">
        <v>786</v>
      </c>
      <c r="I163" s="172" t="s">
        <v>799</v>
      </c>
      <c r="J163" s="173">
        <v>44197</v>
      </c>
      <c r="K163" s="173">
        <v>44561</v>
      </c>
      <c r="L163" s="172" t="s">
        <v>738</v>
      </c>
      <c r="M163" s="172" t="str">
        <f t="shared" si="33"/>
        <v>Meta</v>
      </c>
      <c r="N163" s="172" t="s">
        <v>55</v>
      </c>
      <c r="O163" s="172" t="s">
        <v>800</v>
      </c>
      <c r="P163" s="171" t="s">
        <v>789</v>
      </c>
      <c r="Q163" s="174">
        <v>0</v>
      </c>
      <c r="R163" s="174">
        <v>1</v>
      </c>
      <c r="S163" s="174">
        <v>0.25</v>
      </c>
      <c r="T163" s="174">
        <v>0.25</v>
      </c>
      <c r="U163" s="174">
        <v>0.25</v>
      </c>
      <c r="V163" s="174">
        <v>0.25</v>
      </c>
      <c r="W163" s="174">
        <v>0</v>
      </c>
      <c r="X163" s="174" t="s">
        <v>1203</v>
      </c>
      <c r="Y163" s="174"/>
      <c r="Z163" s="174"/>
      <c r="AA163" s="174"/>
      <c r="AB163" s="174"/>
      <c r="AC163" s="174"/>
      <c r="AD163" s="174"/>
      <c r="AE163" s="174">
        <f t="shared" si="26"/>
        <v>0</v>
      </c>
      <c r="AF163" s="173">
        <v>44300</v>
      </c>
      <c r="AG163" s="176"/>
      <c r="AH163" s="223"/>
      <c r="AI163" s="223"/>
      <c r="AJ163" s="174">
        <f t="shared" si="27"/>
        <v>0</v>
      </c>
      <c r="AK163" s="174">
        <f t="shared" si="28"/>
        <v>0</v>
      </c>
      <c r="AL163" s="174">
        <f t="shared" si="29"/>
        <v>0</v>
      </c>
      <c r="AM163" s="174">
        <f t="shared" si="30"/>
        <v>0</v>
      </c>
      <c r="AN163" s="174">
        <f t="shared" si="31"/>
        <v>0</v>
      </c>
      <c r="AO163" s="172" t="s">
        <v>807</v>
      </c>
      <c r="AP163" s="172"/>
      <c r="AQ163" s="172"/>
      <c r="AR163" s="172"/>
      <c r="AS163" s="172" t="s">
        <v>1204</v>
      </c>
      <c r="AT163" s="172"/>
      <c r="AU163" s="172"/>
      <c r="AV163" s="172"/>
      <c r="AW163" s="172" t="s">
        <v>791</v>
      </c>
      <c r="AX163" s="172"/>
      <c r="AY163" s="172"/>
      <c r="AZ163" s="172"/>
      <c r="BA163" s="172" t="s">
        <v>1205</v>
      </c>
      <c r="BB163" s="172"/>
      <c r="BC163" s="172"/>
      <c r="BD163" s="172"/>
    </row>
    <row r="164" spans="1:56" ht="15" customHeight="1">
      <c r="A164" s="171">
        <v>1</v>
      </c>
      <c r="B164" s="172" t="s">
        <v>481</v>
      </c>
      <c r="C164" s="172" t="s">
        <v>731</v>
      </c>
      <c r="D164" s="172" t="s">
        <v>732</v>
      </c>
      <c r="E164" s="172" t="s">
        <v>733</v>
      </c>
      <c r="F164" s="172" t="s">
        <v>734</v>
      </c>
      <c r="G164" s="172" t="s">
        <v>735</v>
      </c>
      <c r="H164" s="172" t="s">
        <v>736</v>
      </c>
      <c r="I164" s="172" t="s">
        <v>737</v>
      </c>
      <c r="J164" s="173">
        <v>44197</v>
      </c>
      <c r="K164" s="173">
        <v>44561</v>
      </c>
      <c r="L164" s="172" t="s">
        <v>738</v>
      </c>
      <c r="M164" s="172" t="str">
        <f>B164</f>
        <v>Nariño</v>
      </c>
      <c r="N164" s="172" t="s">
        <v>29</v>
      </c>
      <c r="O164" s="172" t="s">
        <v>739</v>
      </c>
      <c r="P164" s="171" t="s">
        <v>740</v>
      </c>
      <c r="Q164" s="174">
        <v>0</v>
      </c>
      <c r="R164" s="177">
        <v>19194</v>
      </c>
      <c r="S164" s="177">
        <v>0</v>
      </c>
      <c r="T164" s="177">
        <v>0</v>
      </c>
      <c r="U164" s="177">
        <v>0</v>
      </c>
      <c r="V164" s="177">
        <v>19194</v>
      </c>
      <c r="W164" s="177">
        <v>4974</v>
      </c>
      <c r="X164" s="177" t="s">
        <v>1206</v>
      </c>
      <c r="Y164" s="177"/>
      <c r="Z164" s="177"/>
      <c r="AA164" s="177"/>
      <c r="AB164" s="177"/>
      <c r="AC164" s="177"/>
      <c r="AD164" s="177"/>
      <c r="AE164" s="177">
        <f t="shared" si="26"/>
        <v>4974</v>
      </c>
      <c r="AF164" s="173">
        <v>44300</v>
      </c>
      <c r="AG164" s="223"/>
      <c r="AH164" s="223"/>
      <c r="AI164" s="223"/>
      <c r="AJ164" s="174">
        <f t="shared" si="27"/>
        <v>0.2591434823382307</v>
      </c>
      <c r="AK164" s="174" t="str">
        <f t="shared" si="28"/>
        <v/>
      </c>
      <c r="AL164" s="174" t="str">
        <f t="shared" si="29"/>
        <v/>
      </c>
      <c r="AM164" s="174" t="str">
        <f t="shared" si="30"/>
        <v/>
      </c>
      <c r="AN164" s="174">
        <f t="shared" si="31"/>
        <v>0</v>
      </c>
      <c r="AO164" s="172" t="s">
        <v>742</v>
      </c>
      <c r="AP164" s="172"/>
      <c r="AQ164" s="172"/>
      <c r="AR164" s="172"/>
      <c r="AS164" s="172" t="s">
        <v>1119</v>
      </c>
      <c r="AT164" s="172"/>
      <c r="AU164" s="172"/>
      <c r="AV164" s="172"/>
      <c r="AW164" s="172" t="s">
        <v>742</v>
      </c>
      <c r="AX164" s="172"/>
      <c r="AY164" s="172"/>
      <c r="AZ164" s="172"/>
      <c r="BA164" s="172" t="s">
        <v>1207</v>
      </c>
      <c r="BB164" s="172"/>
      <c r="BC164" s="172"/>
      <c r="BD164" s="172"/>
    </row>
    <row r="165" spans="1:56" ht="15" customHeight="1">
      <c r="A165" s="171">
        <v>3</v>
      </c>
      <c r="B165" s="172" t="s">
        <v>481</v>
      </c>
      <c r="C165" s="172" t="s">
        <v>731</v>
      </c>
      <c r="D165" s="172" t="s">
        <v>732</v>
      </c>
      <c r="E165" s="172" t="s">
        <v>733</v>
      </c>
      <c r="F165" s="172" t="s">
        <v>734</v>
      </c>
      <c r="G165" s="172" t="s">
        <v>735</v>
      </c>
      <c r="H165" s="172" t="s">
        <v>736</v>
      </c>
      <c r="I165" s="172" t="s">
        <v>745</v>
      </c>
      <c r="J165" s="173">
        <v>44197</v>
      </c>
      <c r="K165" s="173">
        <v>44561</v>
      </c>
      <c r="L165" s="172" t="s">
        <v>738</v>
      </c>
      <c r="M165" s="172" t="str">
        <f t="shared" ref="M165:M174" si="34">B165</f>
        <v>Nariño</v>
      </c>
      <c r="N165" s="172" t="s">
        <v>29</v>
      </c>
      <c r="O165" s="172" t="s">
        <v>746</v>
      </c>
      <c r="P165" s="171" t="s">
        <v>740</v>
      </c>
      <c r="Q165" s="174">
        <v>0</v>
      </c>
      <c r="R165" s="177">
        <v>9431</v>
      </c>
      <c r="S165" s="177">
        <v>0</v>
      </c>
      <c r="T165" s="177">
        <v>0</v>
      </c>
      <c r="U165" s="177">
        <v>0</v>
      </c>
      <c r="V165" s="177">
        <v>9431</v>
      </c>
      <c r="W165" s="177">
        <v>1143</v>
      </c>
      <c r="X165" s="177" t="s">
        <v>1208</v>
      </c>
      <c r="Y165" s="177"/>
      <c r="Z165" s="177"/>
      <c r="AA165" s="177"/>
      <c r="AB165" s="177"/>
      <c r="AC165" s="177"/>
      <c r="AD165" s="177"/>
      <c r="AE165" s="177">
        <f t="shared" si="26"/>
        <v>1143</v>
      </c>
      <c r="AF165" s="173">
        <v>44300</v>
      </c>
      <c r="AG165" s="176"/>
      <c r="AH165" s="223"/>
      <c r="AI165" s="223"/>
      <c r="AJ165" s="174">
        <f t="shared" si="27"/>
        <v>0.12119605556144629</v>
      </c>
      <c r="AK165" s="174" t="str">
        <f t="shared" si="28"/>
        <v/>
      </c>
      <c r="AL165" s="174" t="str">
        <f t="shared" si="29"/>
        <v/>
      </c>
      <c r="AM165" s="174" t="str">
        <f t="shared" si="30"/>
        <v/>
      </c>
      <c r="AN165" s="174">
        <f t="shared" si="31"/>
        <v>0</v>
      </c>
      <c r="AO165" s="172" t="s">
        <v>742</v>
      </c>
      <c r="AP165" s="172"/>
      <c r="AQ165" s="172"/>
      <c r="AR165" s="172"/>
      <c r="AS165" s="172" t="s">
        <v>1119</v>
      </c>
      <c r="AT165" s="172"/>
      <c r="AU165" s="172"/>
      <c r="AV165" s="172"/>
      <c r="AW165" s="172" t="s">
        <v>742</v>
      </c>
      <c r="AX165" s="172"/>
      <c r="AY165" s="172"/>
      <c r="AZ165" s="172"/>
      <c r="BA165" s="172" t="s">
        <v>1209</v>
      </c>
      <c r="BB165" s="172"/>
      <c r="BC165" s="172"/>
      <c r="BD165" s="172"/>
    </row>
    <row r="166" spans="1:56" ht="15" customHeight="1">
      <c r="A166" s="171">
        <v>5</v>
      </c>
      <c r="B166" s="172" t="s">
        <v>481</v>
      </c>
      <c r="C166" s="172" t="s">
        <v>852</v>
      </c>
      <c r="D166" s="172" t="s">
        <v>732</v>
      </c>
      <c r="E166" s="172" t="s">
        <v>783</v>
      </c>
      <c r="F166" s="172" t="s">
        <v>853</v>
      </c>
      <c r="G166" s="172" t="s">
        <v>735</v>
      </c>
      <c r="H166" s="172" t="s">
        <v>736</v>
      </c>
      <c r="I166" s="172" t="s">
        <v>854</v>
      </c>
      <c r="J166" s="173">
        <v>44197</v>
      </c>
      <c r="K166" s="173">
        <v>44561</v>
      </c>
      <c r="L166" s="172" t="s">
        <v>738</v>
      </c>
      <c r="M166" s="172" t="str">
        <f t="shared" si="34"/>
        <v>Nariño</v>
      </c>
      <c r="N166" s="172" t="s">
        <v>29</v>
      </c>
      <c r="O166" s="172" t="s">
        <v>855</v>
      </c>
      <c r="P166" s="171" t="s">
        <v>740</v>
      </c>
      <c r="Q166" s="174">
        <v>0</v>
      </c>
      <c r="R166" s="177">
        <v>60</v>
      </c>
      <c r="S166" s="177">
        <v>0</v>
      </c>
      <c r="T166" s="177">
        <v>0</v>
      </c>
      <c r="U166" s="177">
        <v>0</v>
      </c>
      <c r="V166" s="177">
        <v>60</v>
      </c>
      <c r="W166" s="177">
        <v>0</v>
      </c>
      <c r="X166" s="177" t="s">
        <v>1210</v>
      </c>
      <c r="Y166" s="177"/>
      <c r="Z166" s="177"/>
      <c r="AA166" s="177"/>
      <c r="AB166" s="177"/>
      <c r="AC166" s="177"/>
      <c r="AD166" s="177"/>
      <c r="AE166" s="177">
        <f t="shared" si="26"/>
        <v>0</v>
      </c>
      <c r="AF166" s="173">
        <v>44300</v>
      </c>
      <c r="AG166" s="176"/>
      <c r="AH166" s="223"/>
      <c r="AI166" s="223"/>
      <c r="AJ166" s="174">
        <f t="shared" si="27"/>
        <v>0</v>
      </c>
      <c r="AK166" s="174" t="str">
        <f t="shared" si="28"/>
        <v/>
      </c>
      <c r="AL166" s="174" t="str">
        <f t="shared" si="29"/>
        <v/>
      </c>
      <c r="AM166" s="174" t="str">
        <f t="shared" si="30"/>
        <v/>
      </c>
      <c r="AN166" s="174">
        <f t="shared" si="31"/>
        <v>0</v>
      </c>
      <c r="AO166" s="172" t="s">
        <v>742</v>
      </c>
      <c r="AP166" s="172"/>
      <c r="AQ166" s="172"/>
      <c r="AR166" s="172"/>
      <c r="AS166" s="172" t="s">
        <v>1119</v>
      </c>
      <c r="AT166" s="172"/>
      <c r="AU166" s="172"/>
      <c r="AV166" s="172"/>
      <c r="AW166" s="172" t="s">
        <v>807</v>
      </c>
      <c r="AX166" s="172"/>
      <c r="AY166" s="172"/>
      <c r="AZ166" s="172"/>
      <c r="BA166" s="172" t="s">
        <v>1211</v>
      </c>
      <c r="BB166" s="172"/>
      <c r="BC166" s="172"/>
      <c r="BD166" s="172"/>
    </row>
    <row r="167" spans="1:56" ht="15" customHeight="1">
      <c r="A167" s="171">
        <v>6</v>
      </c>
      <c r="B167" s="172" t="s">
        <v>481</v>
      </c>
      <c r="C167" s="172" t="s">
        <v>750</v>
      </c>
      <c r="D167" s="172" t="s">
        <v>732</v>
      </c>
      <c r="E167" s="172" t="s">
        <v>733</v>
      </c>
      <c r="F167" s="172" t="s">
        <v>751</v>
      </c>
      <c r="G167" s="172" t="s">
        <v>735</v>
      </c>
      <c r="H167" s="172" t="s">
        <v>736</v>
      </c>
      <c r="I167" s="172" t="s">
        <v>752</v>
      </c>
      <c r="J167" s="173">
        <v>44197</v>
      </c>
      <c r="K167" s="173">
        <v>44561</v>
      </c>
      <c r="L167" s="172" t="s">
        <v>738</v>
      </c>
      <c r="M167" s="172" t="str">
        <f t="shared" si="34"/>
        <v>Nariño</v>
      </c>
      <c r="N167" s="172" t="s">
        <v>55</v>
      </c>
      <c r="O167" s="172" t="s">
        <v>753</v>
      </c>
      <c r="P167" s="171" t="s">
        <v>740</v>
      </c>
      <c r="Q167" s="174">
        <v>0</v>
      </c>
      <c r="R167" s="174">
        <v>1</v>
      </c>
      <c r="S167" s="174">
        <v>0.25</v>
      </c>
      <c r="T167" s="174">
        <v>0.25</v>
      </c>
      <c r="U167" s="174">
        <v>0.25</v>
      </c>
      <c r="V167" s="174">
        <v>0.25</v>
      </c>
      <c r="W167" s="174">
        <v>0.25</v>
      </c>
      <c r="X167" s="174" t="s">
        <v>1212</v>
      </c>
      <c r="Y167" s="174"/>
      <c r="Z167" s="174"/>
      <c r="AA167" s="174"/>
      <c r="AB167" s="174"/>
      <c r="AC167" s="174"/>
      <c r="AD167" s="174"/>
      <c r="AE167" s="174">
        <f t="shared" si="26"/>
        <v>0.25</v>
      </c>
      <c r="AF167" s="173">
        <v>44300</v>
      </c>
      <c r="AG167" s="176"/>
      <c r="AH167" s="223"/>
      <c r="AI167" s="223"/>
      <c r="AJ167" s="174">
        <f t="shared" si="27"/>
        <v>0.25</v>
      </c>
      <c r="AK167" s="174">
        <f t="shared" si="28"/>
        <v>1</v>
      </c>
      <c r="AL167" s="174">
        <f t="shared" si="29"/>
        <v>0</v>
      </c>
      <c r="AM167" s="174">
        <f t="shared" si="30"/>
        <v>0</v>
      </c>
      <c r="AN167" s="174">
        <f t="shared" si="31"/>
        <v>0</v>
      </c>
      <c r="AO167" s="172" t="s">
        <v>742</v>
      </c>
      <c r="AP167" s="172"/>
      <c r="AQ167" s="172"/>
      <c r="AR167" s="172"/>
      <c r="AS167" s="172" t="s">
        <v>974</v>
      </c>
      <c r="AT167" s="172"/>
      <c r="AU167" s="172"/>
      <c r="AV167" s="172"/>
      <c r="AW167" s="172" t="s">
        <v>742</v>
      </c>
      <c r="AX167" s="172"/>
      <c r="AY167" s="172"/>
      <c r="AZ167" s="172"/>
      <c r="BA167" s="172" t="s">
        <v>1213</v>
      </c>
      <c r="BB167" s="172"/>
      <c r="BC167" s="172"/>
      <c r="BD167" s="172"/>
    </row>
    <row r="168" spans="1:56" ht="15" customHeight="1">
      <c r="A168" s="171">
        <v>7</v>
      </c>
      <c r="B168" s="172" t="s">
        <v>481</v>
      </c>
      <c r="C168" s="172" t="s">
        <v>756</v>
      </c>
      <c r="D168" s="172" t="s">
        <v>732</v>
      </c>
      <c r="E168" s="172" t="s">
        <v>733</v>
      </c>
      <c r="F168" s="172" t="s">
        <v>751</v>
      </c>
      <c r="G168" s="172" t="s">
        <v>735</v>
      </c>
      <c r="H168" s="172" t="s">
        <v>736</v>
      </c>
      <c r="I168" s="172" t="s">
        <v>757</v>
      </c>
      <c r="J168" s="173">
        <v>44197</v>
      </c>
      <c r="K168" s="173">
        <v>44561</v>
      </c>
      <c r="L168" s="172" t="s">
        <v>738</v>
      </c>
      <c r="M168" s="172" t="str">
        <f t="shared" si="34"/>
        <v>Nariño</v>
      </c>
      <c r="N168" s="172" t="s">
        <v>55</v>
      </c>
      <c r="O168" s="172" t="s">
        <v>753</v>
      </c>
      <c r="P168" s="171" t="s">
        <v>740</v>
      </c>
      <c r="Q168" s="174">
        <v>0</v>
      </c>
      <c r="R168" s="174">
        <v>1</v>
      </c>
      <c r="S168" s="174">
        <v>0.25</v>
      </c>
      <c r="T168" s="174">
        <v>0.25</v>
      </c>
      <c r="U168" s="174">
        <v>0.25</v>
      </c>
      <c r="V168" s="174">
        <v>0.25</v>
      </c>
      <c r="W168" s="174">
        <v>0.1910569105691057</v>
      </c>
      <c r="X168" s="174" t="s">
        <v>1214</v>
      </c>
      <c r="Y168" s="174"/>
      <c r="Z168" s="174"/>
      <c r="AA168" s="174"/>
      <c r="AB168" s="174"/>
      <c r="AC168" s="174"/>
      <c r="AD168" s="174"/>
      <c r="AE168" s="174">
        <f t="shared" si="26"/>
        <v>0.1910569105691057</v>
      </c>
      <c r="AF168" s="173">
        <v>44300</v>
      </c>
      <c r="AG168" s="176"/>
      <c r="AH168" s="223"/>
      <c r="AI168" s="223"/>
      <c r="AJ168" s="174">
        <f t="shared" si="27"/>
        <v>0.1910569105691057</v>
      </c>
      <c r="AK168" s="174">
        <f t="shared" si="28"/>
        <v>0.76422764227642281</v>
      </c>
      <c r="AL168" s="174">
        <f t="shared" si="29"/>
        <v>0</v>
      </c>
      <c r="AM168" s="174">
        <f t="shared" si="30"/>
        <v>0</v>
      </c>
      <c r="AN168" s="174">
        <f t="shared" si="31"/>
        <v>0</v>
      </c>
      <c r="AO168" s="172" t="s">
        <v>742</v>
      </c>
      <c r="AP168" s="172"/>
      <c r="AQ168" s="172"/>
      <c r="AR168" s="172"/>
      <c r="AS168" s="172" t="s">
        <v>974</v>
      </c>
      <c r="AT168" s="172"/>
      <c r="AU168" s="172"/>
      <c r="AV168" s="172"/>
      <c r="AW168" s="172" t="s">
        <v>742</v>
      </c>
      <c r="AX168" s="172"/>
      <c r="AY168" s="172"/>
      <c r="AZ168" s="172"/>
      <c r="BA168" s="172" t="s">
        <v>1215</v>
      </c>
      <c r="BB168" s="172"/>
      <c r="BC168" s="172"/>
      <c r="BD168" s="172"/>
    </row>
    <row r="169" spans="1:56" ht="15" customHeight="1">
      <c r="A169" s="171">
        <v>8</v>
      </c>
      <c r="B169" s="172" t="s">
        <v>481</v>
      </c>
      <c r="C169" s="172" t="s">
        <v>761</v>
      </c>
      <c r="D169" s="172" t="s">
        <v>762</v>
      </c>
      <c r="E169" s="172" t="s">
        <v>763</v>
      </c>
      <c r="F169" s="172" t="s">
        <v>764</v>
      </c>
      <c r="G169" s="172" t="s">
        <v>735</v>
      </c>
      <c r="H169" s="172" t="s">
        <v>765</v>
      </c>
      <c r="I169" s="172" t="s">
        <v>766</v>
      </c>
      <c r="J169" s="173">
        <v>44197</v>
      </c>
      <c r="K169" s="173">
        <v>44561</v>
      </c>
      <c r="L169" s="172" t="s">
        <v>738</v>
      </c>
      <c r="M169" s="172" t="str">
        <f t="shared" si="34"/>
        <v>Nariño</v>
      </c>
      <c r="N169" s="172" t="s">
        <v>55</v>
      </c>
      <c r="O169" s="172" t="s">
        <v>753</v>
      </c>
      <c r="P169" s="171" t="s">
        <v>740</v>
      </c>
      <c r="Q169" s="174">
        <v>0</v>
      </c>
      <c r="R169" s="174">
        <v>1</v>
      </c>
      <c r="S169" s="174">
        <v>0.25</v>
      </c>
      <c r="T169" s="174">
        <v>0.25</v>
      </c>
      <c r="U169" s="174">
        <v>0.25</v>
      </c>
      <c r="V169" s="174">
        <v>0.25</v>
      </c>
      <c r="W169" s="174">
        <v>0.25</v>
      </c>
      <c r="X169" s="174" t="s">
        <v>1216</v>
      </c>
      <c r="Y169" s="174"/>
      <c r="Z169" s="174"/>
      <c r="AA169" s="174"/>
      <c r="AB169" s="174"/>
      <c r="AC169" s="174"/>
      <c r="AD169" s="174"/>
      <c r="AE169" s="174">
        <f t="shared" si="26"/>
        <v>0.25</v>
      </c>
      <c r="AF169" s="173">
        <v>44300</v>
      </c>
      <c r="AG169" s="176"/>
      <c r="AH169" s="223"/>
      <c r="AI169" s="223"/>
      <c r="AJ169" s="174">
        <f t="shared" si="27"/>
        <v>0.25</v>
      </c>
      <c r="AK169" s="174">
        <f t="shared" si="28"/>
        <v>1</v>
      </c>
      <c r="AL169" s="174">
        <f t="shared" si="29"/>
        <v>0</v>
      </c>
      <c r="AM169" s="174">
        <f t="shared" si="30"/>
        <v>0</v>
      </c>
      <c r="AN169" s="174">
        <f t="shared" si="31"/>
        <v>0</v>
      </c>
      <c r="AO169" s="172" t="s">
        <v>742</v>
      </c>
      <c r="AP169" s="172"/>
      <c r="AQ169" s="172"/>
      <c r="AR169" s="172"/>
      <c r="AS169" s="172" t="s">
        <v>974</v>
      </c>
      <c r="AT169" s="172"/>
      <c r="AU169" s="172"/>
      <c r="AV169" s="172"/>
      <c r="AW169" s="172" t="s">
        <v>742</v>
      </c>
      <c r="AX169" s="172"/>
      <c r="AY169" s="172"/>
      <c r="AZ169" s="172"/>
      <c r="BA169" s="172" t="s">
        <v>1217</v>
      </c>
      <c r="BB169" s="172"/>
      <c r="BC169" s="172"/>
      <c r="BD169" s="172"/>
    </row>
    <row r="170" spans="1:56" ht="15" customHeight="1">
      <c r="A170" s="171">
        <v>9</v>
      </c>
      <c r="B170" s="172" t="s">
        <v>481</v>
      </c>
      <c r="C170" s="172" t="s">
        <v>769</v>
      </c>
      <c r="D170" s="172" t="s">
        <v>770</v>
      </c>
      <c r="E170" s="172" t="s">
        <v>771</v>
      </c>
      <c r="F170" s="172" t="s">
        <v>772</v>
      </c>
      <c r="G170" s="172" t="s">
        <v>773</v>
      </c>
      <c r="H170" s="172" t="s">
        <v>773</v>
      </c>
      <c r="I170" s="172" t="s">
        <v>774</v>
      </c>
      <c r="J170" s="173">
        <v>44197</v>
      </c>
      <c r="K170" s="173">
        <v>44561</v>
      </c>
      <c r="L170" s="172" t="s">
        <v>738</v>
      </c>
      <c r="M170" s="172" t="str">
        <f t="shared" si="34"/>
        <v>Nariño</v>
      </c>
      <c r="N170" s="172" t="s">
        <v>55</v>
      </c>
      <c r="O170" s="172" t="s">
        <v>775</v>
      </c>
      <c r="P170" s="171" t="s">
        <v>740</v>
      </c>
      <c r="Q170" s="174">
        <v>0</v>
      </c>
      <c r="R170" s="174">
        <v>1</v>
      </c>
      <c r="S170" s="174">
        <v>0.25</v>
      </c>
      <c r="T170" s="174">
        <v>0.25</v>
      </c>
      <c r="U170" s="174">
        <v>0.25</v>
      </c>
      <c r="V170" s="174">
        <v>0.25</v>
      </c>
      <c r="W170" s="174">
        <v>0.25</v>
      </c>
      <c r="X170" s="174" t="s">
        <v>1218</v>
      </c>
      <c r="Y170" s="174"/>
      <c r="Z170" s="174"/>
      <c r="AA170" s="174"/>
      <c r="AB170" s="174"/>
      <c r="AC170" s="174"/>
      <c r="AD170" s="174"/>
      <c r="AE170" s="174">
        <f t="shared" si="26"/>
        <v>0.25</v>
      </c>
      <c r="AF170" s="173">
        <v>44299</v>
      </c>
      <c r="AG170" s="176"/>
      <c r="AH170" s="223"/>
      <c r="AI170" s="223"/>
      <c r="AJ170" s="174">
        <f t="shared" si="27"/>
        <v>0.25</v>
      </c>
      <c r="AK170" s="174">
        <f t="shared" si="28"/>
        <v>1</v>
      </c>
      <c r="AL170" s="174">
        <f t="shared" si="29"/>
        <v>0</v>
      </c>
      <c r="AM170" s="174">
        <f t="shared" si="30"/>
        <v>0</v>
      </c>
      <c r="AN170" s="174">
        <f t="shared" si="31"/>
        <v>0</v>
      </c>
      <c r="AO170" s="172" t="s">
        <v>742</v>
      </c>
      <c r="AP170" s="172"/>
      <c r="AQ170" s="172"/>
      <c r="AR170" s="172"/>
      <c r="AS170" s="172" t="s">
        <v>974</v>
      </c>
      <c r="AT170" s="172"/>
      <c r="AU170" s="172"/>
      <c r="AV170" s="172"/>
      <c r="AW170" s="172" t="s">
        <v>742</v>
      </c>
      <c r="AX170" s="172"/>
      <c r="AY170" s="172"/>
      <c r="AZ170" s="172"/>
      <c r="BA170" s="172" t="s">
        <v>1219</v>
      </c>
      <c r="BB170" s="172"/>
      <c r="BC170" s="172"/>
      <c r="BD170" s="172"/>
    </row>
    <row r="171" spans="1:56" ht="15" customHeight="1">
      <c r="A171" s="171">
        <v>10</v>
      </c>
      <c r="B171" s="172" t="s">
        <v>481</v>
      </c>
      <c r="C171" s="172" t="s">
        <v>769</v>
      </c>
      <c r="D171" s="172" t="s">
        <v>770</v>
      </c>
      <c r="E171" s="172" t="s">
        <v>771</v>
      </c>
      <c r="F171" s="172" t="s">
        <v>772</v>
      </c>
      <c r="G171" s="172" t="s">
        <v>773</v>
      </c>
      <c r="H171" s="172" t="s">
        <v>773</v>
      </c>
      <c r="I171" s="172" t="s">
        <v>778</v>
      </c>
      <c r="J171" s="173">
        <v>44197</v>
      </c>
      <c r="K171" s="173">
        <v>44561</v>
      </c>
      <c r="L171" s="172" t="s">
        <v>738</v>
      </c>
      <c r="M171" s="172" t="str">
        <f t="shared" si="34"/>
        <v>Nariño</v>
      </c>
      <c r="N171" s="172" t="s">
        <v>55</v>
      </c>
      <c r="O171" s="172" t="s">
        <v>779</v>
      </c>
      <c r="P171" s="171" t="s">
        <v>740</v>
      </c>
      <c r="Q171" s="174">
        <v>0</v>
      </c>
      <c r="R171" s="174">
        <v>1</v>
      </c>
      <c r="S171" s="174">
        <v>0.25</v>
      </c>
      <c r="T171" s="174">
        <v>0.25</v>
      </c>
      <c r="U171" s="174">
        <v>0.25</v>
      </c>
      <c r="V171" s="174">
        <v>0.25</v>
      </c>
      <c r="W171" s="174">
        <v>0.25</v>
      </c>
      <c r="X171" s="174" t="s">
        <v>1220</v>
      </c>
      <c r="Y171" s="174"/>
      <c r="Z171" s="174"/>
      <c r="AA171" s="174"/>
      <c r="AB171" s="174"/>
      <c r="AC171" s="174"/>
      <c r="AD171" s="174"/>
      <c r="AE171" s="174">
        <f t="shared" si="26"/>
        <v>0.25</v>
      </c>
      <c r="AF171" s="173">
        <v>44300</v>
      </c>
      <c r="AG171" s="176"/>
      <c r="AH171" s="223"/>
      <c r="AI171" s="223"/>
      <c r="AJ171" s="174">
        <f t="shared" si="27"/>
        <v>0.25</v>
      </c>
      <c r="AK171" s="174">
        <f t="shared" si="28"/>
        <v>1</v>
      </c>
      <c r="AL171" s="174">
        <f t="shared" si="29"/>
        <v>0</v>
      </c>
      <c r="AM171" s="174">
        <f t="shared" si="30"/>
        <v>0</v>
      </c>
      <c r="AN171" s="174">
        <f t="shared" si="31"/>
        <v>0</v>
      </c>
      <c r="AO171" s="172" t="s">
        <v>742</v>
      </c>
      <c r="AP171" s="172"/>
      <c r="AQ171" s="172"/>
      <c r="AR171" s="172"/>
      <c r="AS171" s="172" t="s">
        <v>974</v>
      </c>
      <c r="AT171" s="172"/>
      <c r="AU171" s="172"/>
      <c r="AV171" s="172"/>
      <c r="AW171" s="172" t="s">
        <v>742</v>
      </c>
      <c r="AX171" s="172"/>
      <c r="AY171" s="172"/>
      <c r="AZ171" s="172"/>
      <c r="BA171" s="172" t="s">
        <v>1221</v>
      </c>
      <c r="BB171" s="172"/>
      <c r="BC171" s="172"/>
      <c r="BD171" s="172"/>
    </row>
    <row r="172" spans="1:56" ht="15" customHeight="1">
      <c r="A172" s="171">
        <v>11</v>
      </c>
      <c r="B172" s="172" t="s">
        <v>481</v>
      </c>
      <c r="C172" s="172" t="s">
        <v>782</v>
      </c>
      <c r="D172" s="172" t="s">
        <v>732</v>
      </c>
      <c r="E172" s="172" t="s">
        <v>783</v>
      </c>
      <c r="F172" s="172" t="s">
        <v>784</v>
      </c>
      <c r="G172" s="172" t="s">
        <v>785</v>
      </c>
      <c r="H172" s="172" t="s">
        <v>786</v>
      </c>
      <c r="I172" s="172" t="s">
        <v>787</v>
      </c>
      <c r="J172" s="173">
        <v>44197</v>
      </c>
      <c r="K172" s="173">
        <v>44561</v>
      </c>
      <c r="L172" s="172" t="s">
        <v>738</v>
      </c>
      <c r="M172" s="172" t="str">
        <f t="shared" si="34"/>
        <v>Nariño</v>
      </c>
      <c r="N172" s="172" t="s">
        <v>55</v>
      </c>
      <c r="O172" s="172" t="s">
        <v>788</v>
      </c>
      <c r="P172" s="171" t="s">
        <v>789</v>
      </c>
      <c r="Q172" s="174">
        <v>0</v>
      </c>
      <c r="R172" s="174">
        <v>1</v>
      </c>
      <c r="S172" s="174">
        <v>0.25</v>
      </c>
      <c r="T172" s="174">
        <v>0.25</v>
      </c>
      <c r="U172" s="174">
        <v>0.25</v>
      </c>
      <c r="V172" s="174">
        <v>0.25</v>
      </c>
      <c r="W172" s="174">
        <v>0</v>
      </c>
      <c r="X172" s="174" t="s">
        <v>1222</v>
      </c>
      <c r="Y172" s="174"/>
      <c r="Z172" s="174"/>
      <c r="AA172" s="174"/>
      <c r="AB172" s="174"/>
      <c r="AC172" s="174"/>
      <c r="AD172" s="174"/>
      <c r="AE172" s="174">
        <f t="shared" si="26"/>
        <v>0</v>
      </c>
      <c r="AF172" s="173">
        <v>44299</v>
      </c>
      <c r="AG172" s="176"/>
      <c r="AH172" s="223"/>
      <c r="AI172" s="223"/>
      <c r="AJ172" s="174">
        <f t="shared" si="27"/>
        <v>0</v>
      </c>
      <c r="AK172" s="174">
        <f t="shared" si="28"/>
        <v>0</v>
      </c>
      <c r="AL172" s="174">
        <f t="shared" si="29"/>
        <v>0</v>
      </c>
      <c r="AM172" s="174">
        <f t="shared" si="30"/>
        <v>0</v>
      </c>
      <c r="AN172" s="174">
        <f t="shared" si="31"/>
        <v>0</v>
      </c>
      <c r="AO172" s="172" t="s">
        <v>791</v>
      </c>
      <c r="AP172" s="172"/>
      <c r="AQ172" s="172"/>
      <c r="AR172" s="172"/>
      <c r="AS172" s="172" t="s">
        <v>1223</v>
      </c>
      <c r="AT172" s="172"/>
      <c r="AU172" s="172"/>
      <c r="AV172" s="172"/>
      <c r="AW172" s="172" t="s">
        <v>791</v>
      </c>
      <c r="AX172" s="172"/>
      <c r="AY172" s="172"/>
      <c r="AZ172" s="172"/>
      <c r="BA172" s="172" t="s">
        <v>1224</v>
      </c>
      <c r="BB172" s="172"/>
      <c r="BC172" s="172"/>
      <c r="BD172" s="172"/>
    </row>
    <row r="173" spans="1:56" ht="15" customHeight="1">
      <c r="A173" s="171">
        <v>12</v>
      </c>
      <c r="B173" s="172" t="s">
        <v>481</v>
      </c>
      <c r="C173" s="172" t="s">
        <v>782</v>
      </c>
      <c r="D173" s="172" t="s">
        <v>732</v>
      </c>
      <c r="E173" s="172" t="s">
        <v>783</v>
      </c>
      <c r="F173" s="172" t="s">
        <v>784</v>
      </c>
      <c r="G173" s="172" t="s">
        <v>785</v>
      </c>
      <c r="H173" s="172" t="s">
        <v>786</v>
      </c>
      <c r="I173" s="172" t="s">
        <v>794</v>
      </c>
      <c r="J173" s="173">
        <v>44197</v>
      </c>
      <c r="K173" s="173">
        <v>44561</v>
      </c>
      <c r="L173" s="172" t="s">
        <v>738</v>
      </c>
      <c r="M173" s="172" t="str">
        <f t="shared" si="34"/>
        <v>Nariño</v>
      </c>
      <c r="N173" s="172" t="s">
        <v>29</v>
      </c>
      <c r="O173" s="172" t="s">
        <v>795</v>
      </c>
      <c r="P173" s="171" t="s">
        <v>789</v>
      </c>
      <c r="Q173" s="174">
        <v>0</v>
      </c>
      <c r="R173" s="177">
        <v>1</v>
      </c>
      <c r="S173" s="177">
        <v>0</v>
      </c>
      <c r="T173" s="177">
        <v>0</v>
      </c>
      <c r="U173" s="177">
        <v>0</v>
      </c>
      <c r="V173" s="177">
        <v>1</v>
      </c>
      <c r="W173" s="177">
        <v>111614482</v>
      </c>
      <c r="X173" s="177" t="s">
        <v>1225</v>
      </c>
      <c r="Y173" s="177"/>
      <c r="Z173" s="177"/>
      <c r="AA173" s="177"/>
      <c r="AB173" s="177"/>
      <c r="AC173" s="177"/>
      <c r="AD173" s="177"/>
      <c r="AE173" s="177">
        <f t="shared" si="26"/>
        <v>111614482</v>
      </c>
      <c r="AF173" s="173">
        <v>44299</v>
      </c>
      <c r="AG173" s="223"/>
      <c r="AH173" s="223"/>
      <c r="AI173" s="223"/>
      <c r="AJ173" s="174">
        <f t="shared" si="27"/>
        <v>1</v>
      </c>
      <c r="AK173" s="174" t="str">
        <f t="shared" si="28"/>
        <v/>
      </c>
      <c r="AL173" s="174" t="str">
        <f t="shared" si="29"/>
        <v/>
      </c>
      <c r="AM173" s="174" t="str">
        <f t="shared" si="30"/>
        <v/>
      </c>
      <c r="AN173" s="174">
        <f t="shared" si="31"/>
        <v>0</v>
      </c>
      <c r="AO173" s="172" t="s">
        <v>742</v>
      </c>
      <c r="AP173" s="172"/>
      <c r="AQ173" s="172"/>
      <c r="AR173" s="172"/>
      <c r="AS173" s="172" t="s">
        <v>974</v>
      </c>
      <c r="AT173" s="172"/>
      <c r="AU173" s="172"/>
      <c r="AV173" s="172"/>
      <c r="AW173" s="172" t="s">
        <v>742</v>
      </c>
      <c r="AX173" s="172"/>
      <c r="AY173" s="172"/>
      <c r="AZ173" s="172"/>
      <c r="BA173" s="172" t="s">
        <v>1226</v>
      </c>
      <c r="BB173" s="172"/>
      <c r="BC173" s="172"/>
      <c r="BD173" s="172"/>
    </row>
    <row r="174" spans="1:56" ht="15" customHeight="1">
      <c r="A174" s="171">
        <v>13</v>
      </c>
      <c r="B174" s="172" t="s">
        <v>481</v>
      </c>
      <c r="C174" s="172" t="s">
        <v>782</v>
      </c>
      <c r="D174" s="172" t="s">
        <v>732</v>
      </c>
      <c r="E174" s="172" t="s">
        <v>783</v>
      </c>
      <c r="F174" s="172" t="s">
        <v>784</v>
      </c>
      <c r="G174" s="172" t="s">
        <v>785</v>
      </c>
      <c r="H174" s="172" t="s">
        <v>786</v>
      </c>
      <c r="I174" s="172" t="s">
        <v>799</v>
      </c>
      <c r="J174" s="173">
        <v>44197</v>
      </c>
      <c r="K174" s="173">
        <v>44561</v>
      </c>
      <c r="L174" s="172" t="s">
        <v>738</v>
      </c>
      <c r="M174" s="172" t="str">
        <f t="shared" si="34"/>
        <v>Nariño</v>
      </c>
      <c r="N174" s="172" t="s">
        <v>55</v>
      </c>
      <c r="O174" s="172" t="s">
        <v>800</v>
      </c>
      <c r="P174" s="171" t="s">
        <v>789</v>
      </c>
      <c r="Q174" s="174">
        <v>0</v>
      </c>
      <c r="R174" s="174">
        <v>1</v>
      </c>
      <c r="S174" s="174">
        <v>0.25</v>
      </c>
      <c r="T174" s="174">
        <v>0.25</v>
      </c>
      <c r="U174" s="174">
        <v>0.25</v>
      </c>
      <c r="V174" s="174">
        <v>0.25</v>
      </c>
      <c r="W174" s="174">
        <v>0.25</v>
      </c>
      <c r="X174" s="174" t="s">
        <v>1227</v>
      </c>
      <c r="Y174" s="174"/>
      <c r="Z174" s="174"/>
      <c r="AA174" s="174"/>
      <c r="AB174" s="174"/>
      <c r="AC174" s="174"/>
      <c r="AD174" s="174"/>
      <c r="AE174" s="174">
        <f t="shared" si="26"/>
        <v>0.25</v>
      </c>
      <c r="AF174" s="173">
        <v>44299</v>
      </c>
      <c r="AG174" s="176"/>
      <c r="AH174" s="223"/>
      <c r="AI174" s="223"/>
      <c r="AJ174" s="174">
        <f t="shared" si="27"/>
        <v>0.25</v>
      </c>
      <c r="AK174" s="174">
        <f t="shared" si="28"/>
        <v>1</v>
      </c>
      <c r="AL174" s="174">
        <f t="shared" si="29"/>
        <v>0</v>
      </c>
      <c r="AM174" s="174">
        <f t="shared" si="30"/>
        <v>0</v>
      </c>
      <c r="AN174" s="174">
        <f t="shared" si="31"/>
        <v>0</v>
      </c>
      <c r="AO174" s="172" t="s">
        <v>742</v>
      </c>
      <c r="AP174" s="172"/>
      <c r="AQ174" s="172"/>
      <c r="AR174" s="172"/>
      <c r="AS174" s="172" t="s">
        <v>974</v>
      </c>
      <c r="AT174" s="172"/>
      <c r="AU174" s="172"/>
      <c r="AV174" s="172"/>
      <c r="AW174" s="172" t="s">
        <v>742</v>
      </c>
      <c r="AX174" s="172"/>
      <c r="AY174" s="172"/>
      <c r="AZ174" s="172"/>
      <c r="BA174" s="172" t="s">
        <v>1228</v>
      </c>
      <c r="BB174" s="172"/>
      <c r="BC174" s="172"/>
      <c r="BD174" s="172"/>
    </row>
    <row r="175" spans="1:56" ht="15" customHeight="1">
      <c r="A175" s="171">
        <v>1</v>
      </c>
      <c r="B175" s="172" t="s">
        <v>1229</v>
      </c>
      <c r="C175" s="172" t="s">
        <v>731</v>
      </c>
      <c r="D175" s="172" t="s">
        <v>732</v>
      </c>
      <c r="E175" s="172" t="s">
        <v>733</v>
      </c>
      <c r="F175" s="172" t="s">
        <v>734</v>
      </c>
      <c r="G175" s="172" t="s">
        <v>735</v>
      </c>
      <c r="H175" s="172" t="s">
        <v>736</v>
      </c>
      <c r="I175" s="172" t="s">
        <v>737</v>
      </c>
      <c r="J175" s="173">
        <v>44197</v>
      </c>
      <c r="K175" s="173">
        <v>44561</v>
      </c>
      <c r="L175" s="172" t="s">
        <v>738</v>
      </c>
      <c r="M175" s="172" t="str">
        <f>B175</f>
        <v>Norte de Santander</v>
      </c>
      <c r="N175" s="172" t="s">
        <v>29</v>
      </c>
      <c r="O175" s="172" t="s">
        <v>739</v>
      </c>
      <c r="P175" s="171" t="s">
        <v>740</v>
      </c>
      <c r="Q175" s="174">
        <v>0</v>
      </c>
      <c r="R175" s="177">
        <v>9556</v>
      </c>
      <c r="S175" s="177">
        <v>0</v>
      </c>
      <c r="T175" s="177">
        <v>0</v>
      </c>
      <c r="U175" s="177">
        <v>0</v>
      </c>
      <c r="V175" s="177">
        <v>9556</v>
      </c>
      <c r="W175" s="177">
        <v>1801</v>
      </c>
      <c r="X175" s="177" t="s">
        <v>1230</v>
      </c>
      <c r="Y175" s="177"/>
      <c r="Z175" s="177"/>
      <c r="AA175" s="177"/>
      <c r="AB175" s="177"/>
      <c r="AC175" s="177"/>
      <c r="AD175" s="177"/>
      <c r="AE175" s="177">
        <f t="shared" si="26"/>
        <v>1801</v>
      </c>
      <c r="AF175" s="173">
        <v>44295</v>
      </c>
      <c r="AG175" s="223"/>
      <c r="AH175" s="223"/>
      <c r="AI175" s="223"/>
      <c r="AJ175" s="174">
        <f t="shared" si="27"/>
        <v>0.18846797823357053</v>
      </c>
      <c r="AK175" s="174" t="str">
        <f t="shared" si="28"/>
        <v/>
      </c>
      <c r="AL175" s="174" t="str">
        <f t="shared" si="29"/>
        <v/>
      </c>
      <c r="AM175" s="174" t="str">
        <f t="shared" si="30"/>
        <v/>
      </c>
      <c r="AN175" s="174">
        <f t="shared" si="31"/>
        <v>0</v>
      </c>
      <c r="AO175" s="172" t="s">
        <v>742</v>
      </c>
      <c r="AP175" s="172"/>
      <c r="AQ175" s="172"/>
      <c r="AR175" s="172"/>
      <c r="AS175" s="172" t="s">
        <v>1231</v>
      </c>
      <c r="AT175" s="172"/>
      <c r="AU175" s="172"/>
      <c r="AV175" s="172"/>
      <c r="AW175" s="172" t="s">
        <v>742</v>
      </c>
      <c r="AX175" s="172"/>
      <c r="AY175" s="172"/>
      <c r="AZ175" s="172"/>
      <c r="BA175" s="172" t="s">
        <v>1232</v>
      </c>
      <c r="BB175" s="172"/>
      <c r="BC175" s="172"/>
      <c r="BD175" s="172"/>
    </row>
    <row r="176" spans="1:56" ht="15" customHeight="1">
      <c r="A176" s="171">
        <v>3</v>
      </c>
      <c r="B176" s="172" t="s">
        <v>1229</v>
      </c>
      <c r="C176" s="172" t="s">
        <v>731</v>
      </c>
      <c r="D176" s="172" t="s">
        <v>732</v>
      </c>
      <c r="E176" s="172" t="s">
        <v>733</v>
      </c>
      <c r="F176" s="172" t="s">
        <v>734</v>
      </c>
      <c r="G176" s="172" t="s">
        <v>735</v>
      </c>
      <c r="H176" s="172" t="s">
        <v>736</v>
      </c>
      <c r="I176" s="172" t="s">
        <v>745</v>
      </c>
      <c r="J176" s="173">
        <v>44197</v>
      </c>
      <c r="K176" s="173">
        <v>44561</v>
      </c>
      <c r="L176" s="172" t="s">
        <v>738</v>
      </c>
      <c r="M176" s="172" t="str">
        <f t="shared" ref="M176:M185" si="35">B176</f>
        <v>Norte de Santander</v>
      </c>
      <c r="N176" s="172" t="s">
        <v>29</v>
      </c>
      <c r="O176" s="172" t="s">
        <v>746</v>
      </c>
      <c r="P176" s="171" t="s">
        <v>740</v>
      </c>
      <c r="Q176" s="174">
        <v>0</v>
      </c>
      <c r="R176" s="177">
        <v>9678</v>
      </c>
      <c r="S176" s="177">
        <v>0</v>
      </c>
      <c r="T176" s="177">
        <v>0</v>
      </c>
      <c r="U176" s="177">
        <v>0</v>
      </c>
      <c r="V176" s="177">
        <v>9678</v>
      </c>
      <c r="W176" s="177">
        <v>896</v>
      </c>
      <c r="X176" s="177" t="s">
        <v>1233</v>
      </c>
      <c r="Y176" s="177"/>
      <c r="Z176" s="177"/>
      <c r="AA176" s="177"/>
      <c r="AB176" s="177"/>
      <c r="AC176" s="177"/>
      <c r="AD176" s="177"/>
      <c r="AE176" s="177">
        <f t="shared" si="26"/>
        <v>896</v>
      </c>
      <c r="AF176" s="173">
        <v>44295</v>
      </c>
      <c r="AG176" s="176"/>
      <c r="AH176" s="223"/>
      <c r="AI176" s="223"/>
      <c r="AJ176" s="174">
        <f t="shared" si="27"/>
        <v>9.2581111799958662E-2</v>
      </c>
      <c r="AK176" s="174" t="str">
        <f t="shared" si="28"/>
        <v/>
      </c>
      <c r="AL176" s="174" t="str">
        <f t="shared" si="29"/>
        <v/>
      </c>
      <c r="AM176" s="174" t="str">
        <f t="shared" si="30"/>
        <v/>
      </c>
      <c r="AN176" s="174">
        <f t="shared" si="31"/>
        <v>0</v>
      </c>
      <c r="AO176" s="172" t="s">
        <v>742</v>
      </c>
      <c r="AP176" s="172"/>
      <c r="AQ176" s="172"/>
      <c r="AR176" s="172"/>
      <c r="AS176" s="172" t="s">
        <v>1066</v>
      </c>
      <c r="AT176" s="172"/>
      <c r="AU176" s="172"/>
      <c r="AV176" s="172"/>
      <c r="AW176" s="172" t="s">
        <v>742</v>
      </c>
      <c r="AX176" s="172"/>
      <c r="AY176" s="172"/>
      <c r="AZ176" s="172"/>
      <c r="BA176" s="172" t="s">
        <v>1234</v>
      </c>
      <c r="BB176" s="172"/>
      <c r="BC176" s="172"/>
      <c r="BD176" s="172"/>
    </row>
    <row r="177" spans="1:56" ht="15" customHeight="1">
      <c r="A177" s="171">
        <v>5</v>
      </c>
      <c r="B177" s="172" t="s">
        <v>1229</v>
      </c>
      <c r="C177" s="172" t="s">
        <v>852</v>
      </c>
      <c r="D177" s="172" t="s">
        <v>732</v>
      </c>
      <c r="E177" s="172" t="s">
        <v>783</v>
      </c>
      <c r="F177" s="172" t="s">
        <v>853</v>
      </c>
      <c r="G177" s="172" t="s">
        <v>735</v>
      </c>
      <c r="H177" s="172" t="s">
        <v>736</v>
      </c>
      <c r="I177" s="172" t="s">
        <v>854</v>
      </c>
      <c r="J177" s="173">
        <v>44197</v>
      </c>
      <c r="K177" s="173">
        <v>44561</v>
      </c>
      <c r="L177" s="172" t="s">
        <v>738</v>
      </c>
      <c r="M177" s="172" t="str">
        <f t="shared" si="35"/>
        <v>Norte de Santander</v>
      </c>
      <c r="N177" s="172" t="s">
        <v>29</v>
      </c>
      <c r="O177" s="172" t="s">
        <v>855</v>
      </c>
      <c r="P177" s="171" t="s">
        <v>740</v>
      </c>
      <c r="Q177" s="174">
        <v>0</v>
      </c>
      <c r="R177" s="177">
        <v>30</v>
      </c>
      <c r="S177" s="177">
        <v>0</v>
      </c>
      <c r="T177" s="177">
        <v>0</v>
      </c>
      <c r="U177" s="177">
        <v>0</v>
      </c>
      <c r="V177" s="177">
        <v>30</v>
      </c>
      <c r="W177" s="177">
        <v>0</v>
      </c>
      <c r="X177" s="177" t="s">
        <v>1235</v>
      </c>
      <c r="Y177" s="177"/>
      <c r="Z177" s="177"/>
      <c r="AA177" s="177"/>
      <c r="AB177" s="177"/>
      <c r="AC177" s="177"/>
      <c r="AD177" s="177"/>
      <c r="AE177" s="177">
        <f t="shared" si="26"/>
        <v>0</v>
      </c>
      <c r="AF177" s="173">
        <v>44295</v>
      </c>
      <c r="AG177" s="176"/>
      <c r="AH177" s="223"/>
      <c r="AI177" s="223"/>
      <c r="AJ177" s="174">
        <f t="shared" si="27"/>
        <v>0</v>
      </c>
      <c r="AK177" s="174" t="str">
        <f t="shared" si="28"/>
        <v/>
      </c>
      <c r="AL177" s="174" t="str">
        <f t="shared" si="29"/>
        <v/>
      </c>
      <c r="AM177" s="174" t="str">
        <f t="shared" si="30"/>
        <v/>
      </c>
      <c r="AN177" s="174">
        <f t="shared" si="31"/>
        <v>0</v>
      </c>
      <c r="AO177" s="172" t="s">
        <v>807</v>
      </c>
      <c r="AP177" s="172"/>
      <c r="AQ177" s="172"/>
      <c r="AR177" s="172"/>
      <c r="AS177" s="172" t="s">
        <v>1236</v>
      </c>
      <c r="AT177" s="172"/>
      <c r="AU177" s="172"/>
      <c r="AV177" s="172"/>
      <c r="AW177" s="172" t="s">
        <v>807</v>
      </c>
      <c r="AX177" s="172"/>
      <c r="AY177" s="172"/>
      <c r="AZ177" s="172"/>
      <c r="BA177" s="172" t="s">
        <v>1237</v>
      </c>
      <c r="BB177" s="172"/>
      <c r="BC177" s="172"/>
      <c r="BD177" s="172"/>
    </row>
    <row r="178" spans="1:56" ht="15" customHeight="1">
      <c r="A178" s="171">
        <v>6</v>
      </c>
      <c r="B178" s="172" t="s">
        <v>1229</v>
      </c>
      <c r="C178" s="172" t="s">
        <v>750</v>
      </c>
      <c r="D178" s="172" t="s">
        <v>732</v>
      </c>
      <c r="E178" s="172" t="s">
        <v>733</v>
      </c>
      <c r="F178" s="172" t="s">
        <v>751</v>
      </c>
      <c r="G178" s="172" t="s">
        <v>735</v>
      </c>
      <c r="H178" s="172" t="s">
        <v>736</v>
      </c>
      <c r="I178" s="172" t="s">
        <v>752</v>
      </c>
      <c r="J178" s="173">
        <v>44197</v>
      </c>
      <c r="K178" s="173">
        <v>44561</v>
      </c>
      <c r="L178" s="172" t="s">
        <v>738</v>
      </c>
      <c r="M178" s="172" t="str">
        <f t="shared" si="35"/>
        <v>Norte de Santander</v>
      </c>
      <c r="N178" s="172" t="s">
        <v>55</v>
      </c>
      <c r="O178" s="172" t="s">
        <v>753</v>
      </c>
      <c r="P178" s="171" t="s">
        <v>740</v>
      </c>
      <c r="Q178" s="174">
        <v>0</v>
      </c>
      <c r="R178" s="174">
        <v>1</v>
      </c>
      <c r="S178" s="174">
        <v>0.25</v>
      </c>
      <c r="T178" s="174">
        <v>0.25</v>
      </c>
      <c r="U178" s="174">
        <v>0.25</v>
      </c>
      <c r="V178" s="174">
        <v>0.25</v>
      </c>
      <c r="W178" s="174">
        <v>0.25</v>
      </c>
      <c r="X178" s="174" t="s">
        <v>1238</v>
      </c>
      <c r="Y178" s="174"/>
      <c r="Z178" s="174"/>
      <c r="AA178" s="174"/>
      <c r="AB178" s="174"/>
      <c r="AC178" s="174"/>
      <c r="AD178" s="174"/>
      <c r="AE178" s="174">
        <f t="shared" si="26"/>
        <v>0.25</v>
      </c>
      <c r="AF178" s="173">
        <v>44300</v>
      </c>
      <c r="AG178" s="176"/>
      <c r="AH178" s="223"/>
      <c r="AI178" s="223"/>
      <c r="AJ178" s="174">
        <f t="shared" si="27"/>
        <v>0.25</v>
      </c>
      <c r="AK178" s="174">
        <f t="shared" si="28"/>
        <v>1</v>
      </c>
      <c r="AL178" s="174">
        <f t="shared" si="29"/>
        <v>0</v>
      </c>
      <c r="AM178" s="174">
        <f t="shared" si="30"/>
        <v>0</v>
      </c>
      <c r="AN178" s="174">
        <f t="shared" si="31"/>
        <v>0</v>
      </c>
      <c r="AO178" s="172" t="s">
        <v>742</v>
      </c>
      <c r="AP178" s="172"/>
      <c r="AQ178" s="172"/>
      <c r="AR178" s="172"/>
      <c r="AS178" s="172" t="s">
        <v>1239</v>
      </c>
      <c r="AT178" s="172"/>
      <c r="AU178" s="172"/>
      <c r="AV178" s="172"/>
      <c r="AW178" s="172" t="s">
        <v>742</v>
      </c>
      <c r="AX178" s="172"/>
      <c r="AY178" s="172"/>
      <c r="AZ178" s="172"/>
      <c r="BA178" s="172" t="s">
        <v>1240</v>
      </c>
      <c r="BB178" s="172"/>
      <c r="BC178" s="172"/>
      <c r="BD178" s="172"/>
    </row>
    <row r="179" spans="1:56" ht="15" customHeight="1">
      <c r="A179" s="171">
        <v>7</v>
      </c>
      <c r="B179" s="172" t="s">
        <v>1229</v>
      </c>
      <c r="C179" s="172" t="s">
        <v>756</v>
      </c>
      <c r="D179" s="172" t="s">
        <v>732</v>
      </c>
      <c r="E179" s="172" t="s">
        <v>733</v>
      </c>
      <c r="F179" s="172" t="s">
        <v>751</v>
      </c>
      <c r="G179" s="172" t="s">
        <v>735</v>
      </c>
      <c r="H179" s="172" t="s">
        <v>736</v>
      </c>
      <c r="I179" s="172" t="s">
        <v>757</v>
      </c>
      <c r="J179" s="173">
        <v>44197</v>
      </c>
      <c r="K179" s="173">
        <v>44561</v>
      </c>
      <c r="L179" s="172" t="s">
        <v>738</v>
      </c>
      <c r="M179" s="172" t="str">
        <f t="shared" si="35"/>
        <v>Norte de Santander</v>
      </c>
      <c r="N179" s="172" t="s">
        <v>55</v>
      </c>
      <c r="O179" s="172" t="s">
        <v>753</v>
      </c>
      <c r="P179" s="171" t="s">
        <v>740</v>
      </c>
      <c r="Q179" s="174">
        <v>0</v>
      </c>
      <c r="R179" s="174">
        <v>1</v>
      </c>
      <c r="S179" s="174">
        <v>0.25</v>
      </c>
      <c r="T179" s="174">
        <v>0.25</v>
      </c>
      <c r="U179" s="174">
        <v>0.25</v>
      </c>
      <c r="V179" s="174">
        <v>0.25</v>
      </c>
      <c r="W179" s="174">
        <v>0.25</v>
      </c>
      <c r="X179" s="174" t="s">
        <v>1241</v>
      </c>
      <c r="Y179" s="174"/>
      <c r="Z179" s="174"/>
      <c r="AA179" s="174"/>
      <c r="AB179" s="174"/>
      <c r="AC179" s="174"/>
      <c r="AD179" s="174"/>
      <c r="AE179" s="174">
        <f t="shared" si="26"/>
        <v>0.25</v>
      </c>
      <c r="AF179" s="173">
        <v>44300</v>
      </c>
      <c r="AG179" s="176"/>
      <c r="AH179" s="223"/>
      <c r="AI179" s="223"/>
      <c r="AJ179" s="174">
        <f t="shared" si="27"/>
        <v>0.25</v>
      </c>
      <c r="AK179" s="174">
        <f t="shared" si="28"/>
        <v>1</v>
      </c>
      <c r="AL179" s="174">
        <f t="shared" si="29"/>
        <v>0</v>
      </c>
      <c r="AM179" s="174">
        <f t="shared" si="30"/>
        <v>0</v>
      </c>
      <c r="AN179" s="174">
        <f t="shared" si="31"/>
        <v>0</v>
      </c>
      <c r="AO179" s="172" t="s">
        <v>742</v>
      </c>
      <c r="AP179" s="172"/>
      <c r="AQ179" s="172"/>
      <c r="AR179" s="172"/>
      <c r="AS179" s="172" t="s">
        <v>1074</v>
      </c>
      <c r="AT179" s="172"/>
      <c r="AU179" s="172"/>
      <c r="AV179" s="172"/>
      <c r="AW179" s="172" t="s">
        <v>742</v>
      </c>
      <c r="AX179" s="172"/>
      <c r="AY179" s="172"/>
      <c r="AZ179" s="172"/>
      <c r="BA179" s="172" t="s">
        <v>1242</v>
      </c>
      <c r="BB179" s="172"/>
      <c r="BC179" s="172"/>
      <c r="BD179" s="172"/>
    </row>
    <row r="180" spans="1:56" ht="15" customHeight="1">
      <c r="A180" s="171">
        <v>8</v>
      </c>
      <c r="B180" s="172" t="s">
        <v>1229</v>
      </c>
      <c r="C180" s="172" t="s">
        <v>761</v>
      </c>
      <c r="D180" s="172" t="s">
        <v>762</v>
      </c>
      <c r="E180" s="172" t="s">
        <v>763</v>
      </c>
      <c r="F180" s="172" t="s">
        <v>764</v>
      </c>
      <c r="G180" s="172" t="s">
        <v>735</v>
      </c>
      <c r="H180" s="172" t="s">
        <v>765</v>
      </c>
      <c r="I180" s="172" t="s">
        <v>766</v>
      </c>
      <c r="J180" s="173">
        <v>44197</v>
      </c>
      <c r="K180" s="173">
        <v>44561</v>
      </c>
      <c r="L180" s="172" t="s">
        <v>738</v>
      </c>
      <c r="M180" s="172" t="str">
        <f t="shared" si="35"/>
        <v>Norte de Santander</v>
      </c>
      <c r="N180" s="172" t="s">
        <v>55</v>
      </c>
      <c r="O180" s="172" t="s">
        <v>753</v>
      </c>
      <c r="P180" s="171" t="s">
        <v>740</v>
      </c>
      <c r="Q180" s="174">
        <v>0</v>
      </c>
      <c r="R180" s="174">
        <v>1</v>
      </c>
      <c r="S180" s="174">
        <v>0.25</v>
      </c>
      <c r="T180" s="174">
        <v>0.25</v>
      </c>
      <c r="U180" s="174">
        <v>0.25</v>
      </c>
      <c r="V180" s="174">
        <v>0.25</v>
      </c>
      <c r="W180" s="174">
        <v>0.22</v>
      </c>
      <c r="X180" s="174" t="s">
        <v>1243</v>
      </c>
      <c r="Y180" s="174"/>
      <c r="Z180" s="174"/>
      <c r="AA180" s="174"/>
      <c r="AB180" s="174"/>
      <c r="AC180" s="174"/>
      <c r="AD180" s="174"/>
      <c r="AE180" s="174">
        <f t="shared" si="26"/>
        <v>0.22</v>
      </c>
      <c r="AF180" s="173">
        <v>44300</v>
      </c>
      <c r="AG180" s="176"/>
      <c r="AH180" s="223"/>
      <c r="AI180" s="223"/>
      <c r="AJ180" s="174">
        <f t="shared" si="27"/>
        <v>0.22</v>
      </c>
      <c r="AK180" s="174">
        <f t="shared" si="28"/>
        <v>0.88</v>
      </c>
      <c r="AL180" s="174">
        <f t="shared" si="29"/>
        <v>0</v>
      </c>
      <c r="AM180" s="174">
        <f t="shared" si="30"/>
        <v>0</v>
      </c>
      <c r="AN180" s="174">
        <f t="shared" si="31"/>
        <v>0</v>
      </c>
      <c r="AO180" s="172" t="s">
        <v>742</v>
      </c>
      <c r="AP180" s="172"/>
      <c r="AQ180" s="172"/>
      <c r="AR180" s="172"/>
      <c r="AS180" s="172" t="s">
        <v>1077</v>
      </c>
      <c r="AT180" s="172"/>
      <c r="AU180" s="172"/>
      <c r="AV180" s="172"/>
      <c r="AW180" s="172" t="s">
        <v>742</v>
      </c>
      <c r="AX180" s="172"/>
      <c r="AY180" s="172"/>
      <c r="AZ180" s="172"/>
      <c r="BA180" s="172" t="s">
        <v>1244</v>
      </c>
      <c r="BB180" s="172"/>
      <c r="BC180" s="172"/>
      <c r="BD180" s="172"/>
    </row>
    <row r="181" spans="1:56" ht="15" customHeight="1">
      <c r="A181" s="171">
        <v>9</v>
      </c>
      <c r="B181" s="172" t="s">
        <v>1229</v>
      </c>
      <c r="C181" s="172" t="s">
        <v>769</v>
      </c>
      <c r="D181" s="172" t="s">
        <v>770</v>
      </c>
      <c r="E181" s="172" t="s">
        <v>771</v>
      </c>
      <c r="F181" s="172" t="s">
        <v>772</v>
      </c>
      <c r="G181" s="172" t="s">
        <v>773</v>
      </c>
      <c r="H181" s="172" t="s">
        <v>773</v>
      </c>
      <c r="I181" s="172" t="s">
        <v>774</v>
      </c>
      <c r="J181" s="173">
        <v>44197</v>
      </c>
      <c r="K181" s="173">
        <v>44561</v>
      </c>
      <c r="L181" s="172" t="s">
        <v>738</v>
      </c>
      <c r="M181" s="172" t="str">
        <f t="shared" si="35"/>
        <v>Norte de Santander</v>
      </c>
      <c r="N181" s="172" t="s">
        <v>55</v>
      </c>
      <c r="O181" s="172" t="s">
        <v>775</v>
      </c>
      <c r="P181" s="171" t="s">
        <v>740</v>
      </c>
      <c r="Q181" s="174">
        <v>0</v>
      </c>
      <c r="R181" s="174">
        <v>1</v>
      </c>
      <c r="S181" s="174">
        <v>0.25</v>
      </c>
      <c r="T181" s="174">
        <v>0.25</v>
      </c>
      <c r="U181" s="174">
        <v>0.25</v>
      </c>
      <c r="V181" s="174">
        <v>0.25</v>
      </c>
      <c r="W181" s="174">
        <v>0.25</v>
      </c>
      <c r="X181" s="174" t="s">
        <v>1245</v>
      </c>
      <c r="Y181" s="174"/>
      <c r="Z181" s="174"/>
      <c r="AA181" s="174"/>
      <c r="AB181" s="174"/>
      <c r="AC181" s="174"/>
      <c r="AD181" s="174"/>
      <c r="AE181" s="174">
        <f t="shared" si="26"/>
        <v>0.25</v>
      </c>
      <c r="AF181" s="173">
        <v>44300</v>
      </c>
      <c r="AG181" s="176"/>
      <c r="AH181" s="223"/>
      <c r="AI181" s="223"/>
      <c r="AJ181" s="174">
        <f t="shared" si="27"/>
        <v>0.25</v>
      </c>
      <c r="AK181" s="174">
        <f t="shared" si="28"/>
        <v>1</v>
      </c>
      <c r="AL181" s="174">
        <f t="shared" si="29"/>
        <v>0</v>
      </c>
      <c r="AM181" s="174">
        <f t="shared" si="30"/>
        <v>0</v>
      </c>
      <c r="AN181" s="174">
        <f t="shared" si="31"/>
        <v>0</v>
      </c>
      <c r="AO181" s="172" t="s">
        <v>742</v>
      </c>
      <c r="AP181" s="172"/>
      <c r="AQ181" s="172"/>
      <c r="AR181" s="172"/>
      <c r="AS181" s="172" t="s">
        <v>1080</v>
      </c>
      <c r="AT181" s="172"/>
      <c r="AU181" s="172"/>
      <c r="AV181" s="172"/>
      <c r="AW181" s="172" t="s">
        <v>742</v>
      </c>
      <c r="AX181" s="172"/>
      <c r="AY181" s="172"/>
      <c r="AZ181" s="172"/>
      <c r="BA181" s="172" t="s">
        <v>1246</v>
      </c>
      <c r="BB181" s="172"/>
      <c r="BC181" s="172"/>
      <c r="BD181" s="172"/>
    </row>
    <row r="182" spans="1:56" ht="15" customHeight="1">
      <c r="A182" s="171">
        <v>10</v>
      </c>
      <c r="B182" s="172" t="s">
        <v>1229</v>
      </c>
      <c r="C182" s="172" t="s">
        <v>769</v>
      </c>
      <c r="D182" s="172" t="s">
        <v>770</v>
      </c>
      <c r="E182" s="172" t="s">
        <v>771</v>
      </c>
      <c r="F182" s="172" t="s">
        <v>772</v>
      </c>
      <c r="G182" s="172" t="s">
        <v>773</v>
      </c>
      <c r="H182" s="172" t="s">
        <v>773</v>
      </c>
      <c r="I182" s="172" t="s">
        <v>778</v>
      </c>
      <c r="J182" s="173">
        <v>44197</v>
      </c>
      <c r="K182" s="173">
        <v>44561</v>
      </c>
      <c r="L182" s="172" t="s">
        <v>738</v>
      </c>
      <c r="M182" s="172" t="str">
        <f t="shared" si="35"/>
        <v>Norte de Santander</v>
      </c>
      <c r="N182" s="172" t="s">
        <v>55</v>
      </c>
      <c r="O182" s="172" t="s">
        <v>779</v>
      </c>
      <c r="P182" s="171" t="s">
        <v>740</v>
      </c>
      <c r="Q182" s="174">
        <v>0</v>
      </c>
      <c r="R182" s="174">
        <v>1</v>
      </c>
      <c r="S182" s="174">
        <v>0.25</v>
      </c>
      <c r="T182" s="174">
        <v>0.25</v>
      </c>
      <c r="U182" s="174">
        <v>0.25</v>
      </c>
      <c r="V182" s="174">
        <v>0.25</v>
      </c>
      <c r="W182" s="174">
        <v>0.25</v>
      </c>
      <c r="X182" s="174" t="s">
        <v>1247</v>
      </c>
      <c r="Y182" s="174"/>
      <c r="Z182" s="174"/>
      <c r="AA182" s="174"/>
      <c r="AB182" s="174"/>
      <c r="AC182" s="174"/>
      <c r="AD182" s="174"/>
      <c r="AE182" s="174">
        <f t="shared" si="26"/>
        <v>0.25</v>
      </c>
      <c r="AF182" s="173">
        <v>44300</v>
      </c>
      <c r="AG182" s="176"/>
      <c r="AH182" s="223"/>
      <c r="AI182" s="223"/>
      <c r="AJ182" s="174">
        <f t="shared" si="27"/>
        <v>0.25</v>
      </c>
      <c r="AK182" s="174">
        <f t="shared" si="28"/>
        <v>1</v>
      </c>
      <c r="AL182" s="174">
        <f t="shared" si="29"/>
        <v>0</v>
      </c>
      <c r="AM182" s="174">
        <f t="shared" si="30"/>
        <v>0</v>
      </c>
      <c r="AN182" s="174">
        <f t="shared" si="31"/>
        <v>0</v>
      </c>
      <c r="AO182" s="172" t="s">
        <v>742</v>
      </c>
      <c r="AP182" s="172"/>
      <c r="AQ182" s="172"/>
      <c r="AR182" s="172"/>
      <c r="AS182" s="172" t="s">
        <v>1248</v>
      </c>
      <c r="AT182" s="172"/>
      <c r="AU182" s="172"/>
      <c r="AV182" s="172"/>
      <c r="AW182" s="172" t="s">
        <v>742</v>
      </c>
      <c r="AX182" s="172"/>
      <c r="AY182" s="172"/>
      <c r="AZ182" s="172"/>
      <c r="BA182" s="172" t="s">
        <v>1249</v>
      </c>
      <c r="BB182" s="172"/>
      <c r="BC182" s="172"/>
      <c r="BD182" s="172"/>
    </row>
    <row r="183" spans="1:56" ht="15" customHeight="1">
      <c r="A183" s="171">
        <v>11</v>
      </c>
      <c r="B183" s="172" t="s">
        <v>1229</v>
      </c>
      <c r="C183" s="172" t="s">
        <v>782</v>
      </c>
      <c r="D183" s="172" t="s">
        <v>732</v>
      </c>
      <c r="E183" s="172" t="s">
        <v>783</v>
      </c>
      <c r="F183" s="172" t="s">
        <v>784</v>
      </c>
      <c r="G183" s="172" t="s">
        <v>785</v>
      </c>
      <c r="H183" s="172" t="s">
        <v>786</v>
      </c>
      <c r="I183" s="172" t="s">
        <v>787</v>
      </c>
      <c r="J183" s="173">
        <v>44197</v>
      </c>
      <c r="K183" s="173">
        <v>44561</v>
      </c>
      <c r="L183" s="172" t="s">
        <v>738</v>
      </c>
      <c r="M183" s="172" t="str">
        <f t="shared" si="35"/>
        <v>Norte de Santander</v>
      </c>
      <c r="N183" s="172" t="s">
        <v>55</v>
      </c>
      <c r="O183" s="172" t="s">
        <v>788</v>
      </c>
      <c r="P183" s="171" t="s">
        <v>789</v>
      </c>
      <c r="Q183" s="174">
        <v>0</v>
      </c>
      <c r="R183" s="174">
        <v>1</v>
      </c>
      <c r="S183" s="174">
        <v>0.25</v>
      </c>
      <c r="T183" s="174">
        <v>0.25</v>
      </c>
      <c r="U183" s="174">
        <v>0.25</v>
      </c>
      <c r="V183" s="174">
        <v>0.25</v>
      </c>
      <c r="W183" s="174">
        <v>0</v>
      </c>
      <c r="X183" s="174" t="s">
        <v>1250</v>
      </c>
      <c r="Y183" s="174"/>
      <c r="Z183" s="174"/>
      <c r="AA183" s="174"/>
      <c r="AB183" s="174"/>
      <c r="AC183" s="174"/>
      <c r="AD183" s="174"/>
      <c r="AE183" s="174">
        <f t="shared" si="26"/>
        <v>0</v>
      </c>
      <c r="AF183" s="173">
        <v>44300</v>
      </c>
      <c r="AG183" s="176"/>
      <c r="AH183" s="223"/>
      <c r="AI183" s="223"/>
      <c r="AJ183" s="174">
        <f t="shared" si="27"/>
        <v>0</v>
      </c>
      <c r="AK183" s="174">
        <f t="shared" si="28"/>
        <v>0</v>
      </c>
      <c r="AL183" s="174">
        <f t="shared" si="29"/>
        <v>0</v>
      </c>
      <c r="AM183" s="174">
        <f t="shared" si="30"/>
        <v>0</v>
      </c>
      <c r="AN183" s="174">
        <f t="shared" si="31"/>
        <v>0</v>
      </c>
      <c r="AO183" s="172" t="s">
        <v>807</v>
      </c>
      <c r="AP183" s="172"/>
      <c r="AQ183" s="172"/>
      <c r="AR183" s="172"/>
      <c r="AS183" s="172" t="s">
        <v>1251</v>
      </c>
      <c r="AT183" s="172"/>
      <c r="AU183" s="172"/>
      <c r="AV183" s="172"/>
      <c r="AW183" s="172" t="s">
        <v>791</v>
      </c>
      <c r="AX183" s="172"/>
      <c r="AY183" s="172"/>
      <c r="AZ183" s="172"/>
      <c r="BA183" s="172" t="s">
        <v>1252</v>
      </c>
      <c r="BB183" s="172"/>
      <c r="BC183" s="172"/>
      <c r="BD183" s="172"/>
    </row>
    <row r="184" spans="1:56" ht="15" customHeight="1">
      <c r="A184" s="171">
        <v>12</v>
      </c>
      <c r="B184" s="172" t="s">
        <v>1229</v>
      </c>
      <c r="C184" s="172" t="s">
        <v>782</v>
      </c>
      <c r="D184" s="172" t="s">
        <v>732</v>
      </c>
      <c r="E184" s="172" t="s">
        <v>783</v>
      </c>
      <c r="F184" s="172" t="s">
        <v>784</v>
      </c>
      <c r="G184" s="172" t="s">
        <v>785</v>
      </c>
      <c r="H184" s="172" t="s">
        <v>786</v>
      </c>
      <c r="I184" s="172" t="s">
        <v>794</v>
      </c>
      <c r="J184" s="173">
        <v>44197</v>
      </c>
      <c r="K184" s="173">
        <v>44561</v>
      </c>
      <c r="L184" s="172" t="s">
        <v>738</v>
      </c>
      <c r="M184" s="172" t="str">
        <f t="shared" si="35"/>
        <v>Norte de Santander</v>
      </c>
      <c r="N184" s="172" t="s">
        <v>29</v>
      </c>
      <c r="O184" s="172" t="s">
        <v>795</v>
      </c>
      <c r="P184" s="171" t="s">
        <v>789</v>
      </c>
      <c r="Q184" s="174">
        <v>0</v>
      </c>
      <c r="R184" s="177">
        <v>1</v>
      </c>
      <c r="S184" s="177">
        <v>0</v>
      </c>
      <c r="T184" s="177">
        <v>0</v>
      </c>
      <c r="U184" s="177">
        <v>0</v>
      </c>
      <c r="V184" s="177">
        <v>1</v>
      </c>
      <c r="W184" s="177">
        <v>23307845</v>
      </c>
      <c r="X184" s="177" t="s">
        <v>1253</v>
      </c>
      <c r="Y184" s="177"/>
      <c r="Z184" s="177"/>
      <c r="AA184" s="177"/>
      <c r="AB184" s="177"/>
      <c r="AC184" s="177"/>
      <c r="AD184" s="177"/>
      <c r="AE184" s="177">
        <f t="shared" si="26"/>
        <v>23307845</v>
      </c>
      <c r="AF184" s="173">
        <v>44300</v>
      </c>
      <c r="AG184" s="223"/>
      <c r="AH184" s="223"/>
      <c r="AI184" s="223"/>
      <c r="AJ184" s="174">
        <f t="shared" si="27"/>
        <v>1</v>
      </c>
      <c r="AK184" s="174" t="str">
        <f t="shared" si="28"/>
        <v/>
      </c>
      <c r="AL184" s="174" t="str">
        <f t="shared" si="29"/>
        <v/>
      </c>
      <c r="AM184" s="174" t="str">
        <f t="shared" si="30"/>
        <v/>
      </c>
      <c r="AN184" s="174">
        <f t="shared" si="31"/>
        <v>0</v>
      </c>
      <c r="AO184" s="172" t="s">
        <v>742</v>
      </c>
      <c r="AP184" s="172"/>
      <c r="AQ184" s="172"/>
      <c r="AR184" s="172"/>
      <c r="AS184" s="172" t="s">
        <v>1254</v>
      </c>
      <c r="AT184" s="172"/>
      <c r="AU184" s="172"/>
      <c r="AV184" s="172"/>
      <c r="AW184" s="172" t="s">
        <v>742</v>
      </c>
      <c r="AX184" s="172"/>
      <c r="AY184" s="172"/>
      <c r="AZ184" s="172"/>
      <c r="BA184" s="172" t="s">
        <v>1255</v>
      </c>
      <c r="BB184" s="172"/>
      <c r="BC184" s="172"/>
      <c r="BD184" s="172"/>
    </row>
    <row r="185" spans="1:56" ht="15" customHeight="1">
      <c r="A185" s="171">
        <v>13</v>
      </c>
      <c r="B185" s="172" t="s">
        <v>1229</v>
      </c>
      <c r="C185" s="172" t="s">
        <v>782</v>
      </c>
      <c r="D185" s="172" t="s">
        <v>732</v>
      </c>
      <c r="E185" s="172" t="s">
        <v>783</v>
      </c>
      <c r="F185" s="172" t="s">
        <v>784</v>
      </c>
      <c r="G185" s="172" t="s">
        <v>785</v>
      </c>
      <c r="H185" s="172" t="s">
        <v>786</v>
      </c>
      <c r="I185" s="172" t="s">
        <v>799</v>
      </c>
      <c r="J185" s="173">
        <v>44197</v>
      </c>
      <c r="K185" s="173">
        <v>44561</v>
      </c>
      <c r="L185" s="172" t="s">
        <v>738</v>
      </c>
      <c r="M185" s="172" t="str">
        <f t="shared" si="35"/>
        <v>Norte de Santander</v>
      </c>
      <c r="N185" s="172" t="s">
        <v>55</v>
      </c>
      <c r="O185" s="172" t="s">
        <v>800</v>
      </c>
      <c r="P185" s="171" t="s">
        <v>789</v>
      </c>
      <c r="Q185" s="174">
        <v>0</v>
      </c>
      <c r="R185" s="174">
        <v>1</v>
      </c>
      <c r="S185" s="174">
        <v>0.25</v>
      </c>
      <c r="T185" s="174">
        <v>0.25</v>
      </c>
      <c r="U185" s="174">
        <v>0.25</v>
      </c>
      <c r="V185" s="174">
        <v>0.25</v>
      </c>
      <c r="W185" s="174">
        <v>0.25</v>
      </c>
      <c r="X185" s="174" t="s">
        <v>1256</v>
      </c>
      <c r="Y185" s="174"/>
      <c r="Z185" s="174"/>
      <c r="AA185" s="174"/>
      <c r="AB185" s="174"/>
      <c r="AC185" s="174"/>
      <c r="AD185" s="174"/>
      <c r="AE185" s="174">
        <f t="shared" si="26"/>
        <v>0.25</v>
      </c>
      <c r="AF185" s="173">
        <v>44300</v>
      </c>
      <c r="AG185" s="176"/>
      <c r="AH185" s="223"/>
      <c r="AI185" s="223"/>
      <c r="AJ185" s="174">
        <f t="shared" si="27"/>
        <v>0.25</v>
      </c>
      <c r="AK185" s="174">
        <f t="shared" si="28"/>
        <v>1</v>
      </c>
      <c r="AL185" s="174">
        <f t="shared" si="29"/>
        <v>0</v>
      </c>
      <c r="AM185" s="174">
        <f t="shared" si="30"/>
        <v>0</v>
      </c>
      <c r="AN185" s="174">
        <f t="shared" si="31"/>
        <v>0</v>
      </c>
      <c r="AO185" s="172" t="s">
        <v>742</v>
      </c>
      <c r="AP185" s="172"/>
      <c r="AQ185" s="172"/>
      <c r="AR185" s="172"/>
      <c r="AS185" s="172" t="s">
        <v>1257</v>
      </c>
      <c r="AT185" s="172"/>
      <c r="AU185" s="172"/>
      <c r="AV185" s="172"/>
      <c r="AW185" s="172" t="s">
        <v>742</v>
      </c>
      <c r="AX185" s="172"/>
      <c r="AY185" s="172"/>
      <c r="AZ185" s="172"/>
      <c r="BA185" s="172" t="s">
        <v>1258</v>
      </c>
      <c r="BB185" s="172"/>
      <c r="BC185" s="172"/>
      <c r="BD185" s="172"/>
    </row>
    <row r="186" spans="1:56" ht="15" customHeight="1">
      <c r="A186" s="171">
        <v>1</v>
      </c>
      <c r="B186" s="172" t="s">
        <v>483</v>
      </c>
      <c r="C186" s="172" t="s">
        <v>731</v>
      </c>
      <c r="D186" s="172" t="s">
        <v>732</v>
      </c>
      <c r="E186" s="172" t="s">
        <v>733</v>
      </c>
      <c r="F186" s="172" t="s">
        <v>734</v>
      </c>
      <c r="G186" s="172" t="s">
        <v>735</v>
      </c>
      <c r="H186" s="172" t="s">
        <v>736</v>
      </c>
      <c r="I186" s="172" t="s">
        <v>737</v>
      </c>
      <c r="J186" s="173">
        <v>44197</v>
      </c>
      <c r="K186" s="173">
        <v>44561</v>
      </c>
      <c r="L186" s="172" t="s">
        <v>738</v>
      </c>
      <c r="M186" s="172" t="str">
        <f>B186</f>
        <v>Quindío</v>
      </c>
      <c r="N186" s="172" t="s">
        <v>29</v>
      </c>
      <c r="O186" s="172" t="s">
        <v>739</v>
      </c>
      <c r="P186" s="171" t="s">
        <v>740</v>
      </c>
      <c r="Q186" s="174">
        <v>0</v>
      </c>
      <c r="R186" s="177">
        <v>6504</v>
      </c>
      <c r="S186" s="177">
        <v>0</v>
      </c>
      <c r="T186" s="177">
        <v>0</v>
      </c>
      <c r="U186" s="177">
        <v>0</v>
      </c>
      <c r="V186" s="177">
        <v>6504</v>
      </c>
      <c r="W186" s="177">
        <v>1024</v>
      </c>
      <c r="X186" s="177" t="s">
        <v>1259</v>
      </c>
      <c r="Y186" s="177"/>
      <c r="Z186" s="177"/>
      <c r="AA186" s="177"/>
      <c r="AB186" s="177"/>
      <c r="AC186" s="177"/>
      <c r="AD186" s="177"/>
      <c r="AE186" s="177">
        <f t="shared" si="26"/>
        <v>1024</v>
      </c>
      <c r="AF186" s="173">
        <v>44298</v>
      </c>
      <c r="AG186" s="223"/>
      <c r="AH186" s="223"/>
      <c r="AI186" s="223"/>
      <c r="AJ186" s="174">
        <f t="shared" si="27"/>
        <v>0.15744157441574416</v>
      </c>
      <c r="AK186" s="174" t="str">
        <f t="shared" si="28"/>
        <v/>
      </c>
      <c r="AL186" s="174" t="str">
        <f t="shared" si="29"/>
        <v/>
      </c>
      <c r="AM186" s="174" t="str">
        <f t="shared" si="30"/>
        <v/>
      </c>
      <c r="AN186" s="174">
        <f t="shared" si="31"/>
        <v>0</v>
      </c>
      <c r="AO186" s="172" t="s">
        <v>742</v>
      </c>
      <c r="AP186" s="172"/>
      <c r="AQ186" s="172"/>
      <c r="AR186" s="172"/>
      <c r="AS186" s="172" t="s">
        <v>1260</v>
      </c>
      <c r="AT186" s="172"/>
      <c r="AU186" s="172"/>
      <c r="AV186" s="172"/>
      <c r="AW186" s="172" t="s">
        <v>742</v>
      </c>
      <c r="AX186" s="172"/>
      <c r="AY186" s="172"/>
      <c r="AZ186" s="172"/>
      <c r="BA186" s="172" t="s">
        <v>1261</v>
      </c>
      <c r="BB186" s="172"/>
      <c r="BC186" s="172"/>
      <c r="BD186" s="172"/>
    </row>
    <row r="187" spans="1:56" ht="15" customHeight="1">
      <c r="A187" s="171">
        <v>3</v>
      </c>
      <c r="B187" s="172" t="s">
        <v>483</v>
      </c>
      <c r="C187" s="172" t="s">
        <v>731</v>
      </c>
      <c r="D187" s="172" t="s">
        <v>732</v>
      </c>
      <c r="E187" s="172" t="s">
        <v>733</v>
      </c>
      <c r="F187" s="172" t="s">
        <v>734</v>
      </c>
      <c r="G187" s="172" t="s">
        <v>735</v>
      </c>
      <c r="H187" s="172" t="s">
        <v>736</v>
      </c>
      <c r="I187" s="172" t="s">
        <v>745</v>
      </c>
      <c r="J187" s="173">
        <v>44197</v>
      </c>
      <c r="K187" s="173">
        <v>44561</v>
      </c>
      <c r="L187" s="172" t="s">
        <v>738</v>
      </c>
      <c r="M187" s="172" t="str">
        <f t="shared" ref="M187:M196" si="36">B187</f>
        <v>Quindío</v>
      </c>
      <c r="N187" s="172" t="s">
        <v>29</v>
      </c>
      <c r="O187" s="172" t="s">
        <v>746</v>
      </c>
      <c r="P187" s="171" t="s">
        <v>740</v>
      </c>
      <c r="Q187" s="174">
        <v>0</v>
      </c>
      <c r="R187" s="177">
        <v>5392</v>
      </c>
      <c r="S187" s="177">
        <v>0</v>
      </c>
      <c r="T187" s="177">
        <v>0</v>
      </c>
      <c r="U187" s="177">
        <v>0</v>
      </c>
      <c r="V187" s="177">
        <v>5392</v>
      </c>
      <c r="W187" s="177">
        <v>733</v>
      </c>
      <c r="X187" s="177" t="s">
        <v>1262</v>
      </c>
      <c r="Y187" s="177"/>
      <c r="Z187" s="177"/>
      <c r="AA187" s="177"/>
      <c r="AB187" s="177"/>
      <c r="AC187" s="177"/>
      <c r="AD187" s="177"/>
      <c r="AE187" s="177">
        <f t="shared" si="26"/>
        <v>733</v>
      </c>
      <c r="AF187" s="173">
        <v>44295</v>
      </c>
      <c r="AG187" s="176"/>
      <c r="AH187" s="223"/>
      <c r="AI187" s="223"/>
      <c r="AJ187" s="174">
        <f t="shared" si="27"/>
        <v>0.13594213649851633</v>
      </c>
      <c r="AK187" s="174" t="str">
        <f t="shared" si="28"/>
        <v/>
      </c>
      <c r="AL187" s="174" t="str">
        <f t="shared" si="29"/>
        <v/>
      </c>
      <c r="AM187" s="174" t="str">
        <f t="shared" si="30"/>
        <v/>
      </c>
      <c r="AN187" s="174">
        <f t="shared" si="31"/>
        <v>0</v>
      </c>
      <c r="AO187" s="172" t="s">
        <v>742</v>
      </c>
      <c r="AP187" s="172"/>
      <c r="AQ187" s="172"/>
      <c r="AR187" s="172"/>
      <c r="AS187" s="172" t="s">
        <v>1263</v>
      </c>
      <c r="AT187" s="172"/>
      <c r="AU187" s="172"/>
      <c r="AV187" s="172"/>
      <c r="AW187" s="172" t="s">
        <v>742</v>
      </c>
      <c r="AX187" s="172"/>
      <c r="AY187" s="172"/>
      <c r="AZ187" s="172"/>
      <c r="BA187" s="172" t="s">
        <v>1264</v>
      </c>
      <c r="BB187" s="172"/>
      <c r="BC187" s="172"/>
      <c r="BD187" s="172"/>
    </row>
    <row r="188" spans="1:56" ht="15" customHeight="1">
      <c r="A188" s="171">
        <v>5</v>
      </c>
      <c r="B188" s="172" t="s">
        <v>483</v>
      </c>
      <c r="C188" s="172" t="s">
        <v>852</v>
      </c>
      <c r="D188" s="172" t="s">
        <v>732</v>
      </c>
      <c r="E188" s="172" t="s">
        <v>783</v>
      </c>
      <c r="F188" s="172" t="s">
        <v>853</v>
      </c>
      <c r="G188" s="172" t="s">
        <v>735</v>
      </c>
      <c r="H188" s="172" t="s">
        <v>736</v>
      </c>
      <c r="I188" s="172" t="s">
        <v>854</v>
      </c>
      <c r="J188" s="173">
        <v>44197</v>
      </c>
      <c r="K188" s="173">
        <v>44561</v>
      </c>
      <c r="L188" s="172" t="s">
        <v>738</v>
      </c>
      <c r="M188" s="172" t="str">
        <f t="shared" si="36"/>
        <v>Quindío</v>
      </c>
      <c r="N188" s="172" t="s">
        <v>29</v>
      </c>
      <c r="O188" s="172" t="s">
        <v>855</v>
      </c>
      <c r="P188" s="171" t="s">
        <v>740</v>
      </c>
      <c r="Q188" s="174">
        <v>0</v>
      </c>
      <c r="R188" s="177">
        <v>10</v>
      </c>
      <c r="S188" s="177">
        <v>0</v>
      </c>
      <c r="T188" s="177">
        <v>0</v>
      </c>
      <c r="U188" s="177">
        <v>0</v>
      </c>
      <c r="V188" s="177">
        <v>10</v>
      </c>
      <c r="W188" s="177">
        <v>0</v>
      </c>
      <c r="X188" s="177" t="s">
        <v>1265</v>
      </c>
      <c r="Y188" s="177"/>
      <c r="Z188" s="177"/>
      <c r="AA188" s="177"/>
      <c r="AB188" s="177"/>
      <c r="AC188" s="177"/>
      <c r="AD188" s="177"/>
      <c r="AE188" s="177">
        <f t="shared" si="26"/>
        <v>0</v>
      </c>
      <c r="AF188" s="173">
        <v>44300</v>
      </c>
      <c r="AG188" s="176"/>
      <c r="AH188" s="223"/>
      <c r="AI188" s="223"/>
      <c r="AJ188" s="174">
        <f t="shared" si="27"/>
        <v>0</v>
      </c>
      <c r="AK188" s="174" t="str">
        <f t="shared" si="28"/>
        <v/>
      </c>
      <c r="AL188" s="174" t="str">
        <f t="shared" si="29"/>
        <v/>
      </c>
      <c r="AM188" s="174" t="str">
        <f t="shared" si="30"/>
        <v/>
      </c>
      <c r="AN188" s="174">
        <f t="shared" si="31"/>
        <v>0</v>
      </c>
      <c r="AO188" s="172" t="s">
        <v>791</v>
      </c>
      <c r="AP188" s="172"/>
      <c r="AQ188" s="172"/>
      <c r="AR188" s="172"/>
      <c r="AS188" s="172" t="s">
        <v>1266</v>
      </c>
      <c r="AT188" s="172"/>
      <c r="AU188" s="172"/>
      <c r="AV188" s="172"/>
      <c r="AW188" s="172" t="s">
        <v>807</v>
      </c>
      <c r="AX188" s="172"/>
      <c r="AY188" s="172"/>
      <c r="AZ188" s="172"/>
      <c r="BA188" s="172" t="s">
        <v>1267</v>
      </c>
      <c r="BB188" s="172"/>
      <c r="BC188" s="172"/>
      <c r="BD188" s="172"/>
    </row>
    <row r="189" spans="1:56" ht="15" customHeight="1">
      <c r="A189" s="171">
        <v>6</v>
      </c>
      <c r="B189" s="172" t="s">
        <v>483</v>
      </c>
      <c r="C189" s="172" t="s">
        <v>750</v>
      </c>
      <c r="D189" s="172" t="s">
        <v>732</v>
      </c>
      <c r="E189" s="172" t="s">
        <v>733</v>
      </c>
      <c r="F189" s="172" t="s">
        <v>751</v>
      </c>
      <c r="G189" s="172" t="s">
        <v>735</v>
      </c>
      <c r="H189" s="172" t="s">
        <v>736</v>
      </c>
      <c r="I189" s="172" t="s">
        <v>752</v>
      </c>
      <c r="J189" s="173">
        <v>44197</v>
      </c>
      <c r="K189" s="173">
        <v>44561</v>
      </c>
      <c r="L189" s="172" t="s">
        <v>738</v>
      </c>
      <c r="M189" s="172" t="str">
        <f t="shared" si="36"/>
        <v>Quindío</v>
      </c>
      <c r="N189" s="172" t="s">
        <v>55</v>
      </c>
      <c r="O189" s="172" t="s">
        <v>753</v>
      </c>
      <c r="P189" s="171" t="s">
        <v>740</v>
      </c>
      <c r="Q189" s="174">
        <v>0</v>
      </c>
      <c r="R189" s="174">
        <v>1</v>
      </c>
      <c r="S189" s="174">
        <v>0.25</v>
      </c>
      <c r="T189" s="174">
        <v>0.25</v>
      </c>
      <c r="U189" s="174">
        <v>0.25</v>
      </c>
      <c r="V189" s="174">
        <v>0.25</v>
      </c>
      <c r="W189" s="174">
        <v>0.25</v>
      </c>
      <c r="X189" s="174" t="s">
        <v>1268</v>
      </c>
      <c r="Y189" s="174"/>
      <c r="Z189" s="174"/>
      <c r="AA189" s="174"/>
      <c r="AB189" s="174"/>
      <c r="AC189" s="174"/>
      <c r="AD189" s="174"/>
      <c r="AE189" s="174">
        <f t="shared" si="26"/>
        <v>0.25</v>
      </c>
      <c r="AF189" s="173">
        <v>44300</v>
      </c>
      <c r="AG189" s="176"/>
      <c r="AH189" s="223"/>
      <c r="AI189" s="223"/>
      <c r="AJ189" s="174">
        <f t="shared" si="27"/>
        <v>0.25</v>
      </c>
      <c r="AK189" s="174">
        <f t="shared" si="28"/>
        <v>1</v>
      </c>
      <c r="AL189" s="174">
        <f t="shared" si="29"/>
        <v>0</v>
      </c>
      <c r="AM189" s="174">
        <f t="shared" si="30"/>
        <v>0</v>
      </c>
      <c r="AN189" s="174">
        <f t="shared" si="31"/>
        <v>0</v>
      </c>
      <c r="AO189" s="172" t="s">
        <v>742</v>
      </c>
      <c r="AP189" s="172"/>
      <c r="AQ189" s="172"/>
      <c r="AR189" s="172"/>
      <c r="AS189" s="172" t="s">
        <v>1269</v>
      </c>
      <c r="AT189" s="172"/>
      <c r="AU189" s="172"/>
      <c r="AV189" s="172"/>
      <c r="AW189" s="172" t="s">
        <v>742</v>
      </c>
      <c r="AX189" s="172"/>
      <c r="AY189" s="172"/>
      <c r="AZ189" s="172"/>
      <c r="BA189" s="172" t="s">
        <v>1270</v>
      </c>
      <c r="BB189" s="172"/>
      <c r="BC189" s="172"/>
      <c r="BD189" s="172"/>
    </row>
    <row r="190" spans="1:56" ht="15" customHeight="1">
      <c r="A190" s="171">
        <v>7</v>
      </c>
      <c r="B190" s="172" t="s">
        <v>483</v>
      </c>
      <c r="C190" s="172" t="s">
        <v>756</v>
      </c>
      <c r="D190" s="172" t="s">
        <v>732</v>
      </c>
      <c r="E190" s="172" t="s">
        <v>733</v>
      </c>
      <c r="F190" s="172" t="s">
        <v>751</v>
      </c>
      <c r="G190" s="172" t="s">
        <v>735</v>
      </c>
      <c r="H190" s="172" t="s">
        <v>736</v>
      </c>
      <c r="I190" s="172" t="s">
        <v>757</v>
      </c>
      <c r="J190" s="173">
        <v>44197</v>
      </c>
      <c r="K190" s="173">
        <v>44561</v>
      </c>
      <c r="L190" s="172" t="s">
        <v>738</v>
      </c>
      <c r="M190" s="172" t="str">
        <f t="shared" si="36"/>
        <v>Quindío</v>
      </c>
      <c r="N190" s="172" t="s">
        <v>55</v>
      </c>
      <c r="O190" s="172" t="s">
        <v>753</v>
      </c>
      <c r="P190" s="171" t="s">
        <v>740</v>
      </c>
      <c r="Q190" s="174">
        <v>0</v>
      </c>
      <c r="R190" s="174">
        <v>1</v>
      </c>
      <c r="S190" s="174">
        <v>0.25</v>
      </c>
      <c r="T190" s="174">
        <v>0.25</v>
      </c>
      <c r="U190" s="174">
        <v>0.25</v>
      </c>
      <c r="V190" s="174">
        <v>0.25</v>
      </c>
      <c r="W190" s="174">
        <v>0.25</v>
      </c>
      <c r="X190" s="174" t="s">
        <v>1271</v>
      </c>
      <c r="Y190" s="174"/>
      <c r="Z190" s="174"/>
      <c r="AA190" s="174"/>
      <c r="AB190" s="174"/>
      <c r="AC190" s="174"/>
      <c r="AD190" s="174"/>
      <c r="AE190" s="174">
        <f t="shared" si="26"/>
        <v>0.25</v>
      </c>
      <c r="AF190" s="173">
        <v>44300</v>
      </c>
      <c r="AG190" s="176"/>
      <c r="AH190" s="223"/>
      <c r="AI190" s="223"/>
      <c r="AJ190" s="174">
        <f t="shared" si="27"/>
        <v>0.25</v>
      </c>
      <c r="AK190" s="174">
        <f t="shared" si="28"/>
        <v>1</v>
      </c>
      <c r="AL190" s="174">
        <f t="shared" si="29"/>
        <v>0</v>
      </c>
      <c r="AM190" s="174">
        <f t="shared" si="30"/>
        <v>0</v>
      </c>
      <c r="AN190" s="174">
        <f t="shared" si="31"/>
        <v>0</v>
      </c>
      <c r="AO190" s="172" t="s">
        <v>742</v>
      </c>
      <c r="AP190" s="172"/>
      <c r="AQ190" s="172"/>
      <c r="AR190" s="172"/>
      <c r="AS190" s="172" t="s">
        <v>1260</v>
      </c>
      <c r="AT190" s="172"/>
      <c r="AU190" s="172"/>
      <c r="AV190" s="172"/>
      <c r="AW190" s="172" t="s">
        <v>742</v>
      </c>
      <c r="AX190" s="172"/>
      <c r="AY190" s="172"/>
      <c r="AZ190" s="172"/>
      <c r="BA190" s="172" t="s">
        <v>1272</v>
      </c>
      <c r="BB190" s="172"/>
      <c r="BC190" s="172"/>
      <c r="BD190" s="172"/>
    </row>
    <row r="191" spans="1:56" ht="15" customHeight="1">
      <c r="A191" s="171">
        <v>8</v>
      </c>
      <c r="B191" s="172" t="s">
        <v>483</v>
      </c>
      <c r="C191" s="172" t="s">
        <v>761</v>
      </c>
      <c r="D191" s="172" t="s">
        <v>762</v>
      </c>
      <c r="E191" s="172" t="s">
        <v>763</v>
      </c>
      <c r="F191" s="172" t="s">
        <v>764</v>
      </c>
      <c r="G191" s="172" t="s">
        <v>735</v>
      </c>
      <c r="H191" s="172" t="s">
        <v>765</v>
      </c>
      <c r="I191" s="172" t="s">
        <v>766</v>
      </c>
      <c r="J191" s="173">
        <v>44197</v>
      </c>
      <c r="K191" s="173">
        <v>44561</v>
      </c>
      <c r="L191" s="172" t="s">
        <v>738</v>
      </c>
      <c r="M191" s="172" t="str">
        <f t="shared" si="36"/>
        <v>Quindío</v>
      </c>
      <c r="N191" s="172" t="s">
        <v>55</v>
      </c>
      <c r="O191" s="172" t="s">
        <v>753</v>
      </c>
      <c r="P191" s="171" t="s">
        <v>740</v>
      </c>
      <c r="Q191" s="174">
        <v>0</v>
      </c>
      <c r="R191" s="174">
        <v>1</v>
      </c>
      <c r="S191" s="174">
        <v>0.25</v>
      </c>
      <c r="T191" s="174">
        <v>0.25</v>
      </c>
      <c r="U191" s="174">
        <v>0.25</v>
      </c>
      <c r="V191" s="174">
        <v>0.25</v>
      </c>
      <c r="W191" s="174">
        <v>0.25</v>
      </c>
      <c r="X191" s="174" t="s">
        <v>1273</v>
      </c>
      <c r="Y191" s="174"/>
      <c r="Z191" s="174"/>
      <c r="AA191" s="174"/>
      <c r="AB191" s="174"/>
      <c r="AC191" s="174"/>
      <c r="AD191" s="174"/>
      <c r="AE191" s="174">
        <f t="shared" si="26"/>
        <v>0.25</v>
      </c>
      <c r="AF191" s="173">
        <v>44300</v>
      </c>
      <c r="AG191" s="176"/>
      <c r="AH191" s="223"/>
      <c r="AI191" s="223"/>
      <c r="AJ191" s="174">
        <f t="shared" si="27"/>
        <v>0.25</v>
      </c>
      <c r="AK191" s="174">
        <f t="shared" si="28"/>
        <v>1</v>
      </c>
      <c r="AL191" s="174">
        <f t="shared" si="29"/>
        <v>0</v>
      </c>
      <c r="AM191" s="174">
        <f t="shared" si="30"/>
        <v>0</v>
      </c>
      <c r="AN191" s="174">
        <f t="shared" si="31"/>
        <v>0</v>
      </c>
      <c r="AO191" s="172" t="s">
        <v>742</v>
      </c>
      <c r="AP191" s="172"/>
      <c r="AQ191" s="172"/>
      <c r="AR191" s="172"/>
      <c r="AS191" s="172" t="s">
        <v>1274</v>
      </c>
      <c r="AT191" s="172"/>
      <c r="AU191" s="172"/>
      <c r="AV191" s="172"/>
      <c r="AW191" s="172" t="s">
        <v>742</v>
      </c>
      <c r="AX191" s="172"/>
      <c r="AY191" s="172"/>
      <c r="AZ191" s="172"/>
      <c r="BA191" s="172" t="s">
        <v>1275</v>
      </c>
      <c r="BB191" s="172"/>
      <c r="BC191" s="172"/>
      <c r="BD191" s="172"/>
    </row>
    <row r="192" spans="1:56" ht="15" customHeight="1">
      <c r="A192" s="171">
        <v>9</v>
      </c>
      <c r="B192" s="172" t="s">
        <v>483</v>
      </c>
      <c r="C192" s="172" t="s">
        <v>769</v>
      </c>
      <c r="D192" s="172" t="s">
        <v>770</v>
      </c>
      <c r="E192" s="172" t="s">
        <v>771</v>
      </c>
      <c r="F192" s="172" t="s">
        <v>772</v>
      </c>
      <c r="G192" s="172" t="s">
        <v>773</v>
      </c>
      <c r="H192" s="172" t="s">
        <v>773</v>
      </c>
      <c r="I192" s="172" t="s">
        <v>774</v>
      </c>
      <c r="J192" s="173">
        <v>44197</v>
      </c>
      <c r="K192" s="173">
        <v>44561</v>
      </c>
      <c r="L192" s="172" t="s">
        <v>738</v>
      </c>
      <c r="M192" s="172" t="str">
        <f t="shared" si="36"/>
        <v>Quindío</v>
      </c>
      <c r="N192" s="172" t="s">
        <v>55</v>
      </c>
      <c r="O192" s="172" t="s">
        <v>775</v>
      </c>
      <c r="P192" s="171" t="s">
        <v>740</v>
      </c>
      <c r="Q192" s="174">
        <v>0</v>
      </c>
      <c r="R192" s="174">
        <v>1</v>
      </c>
      <c r="S192" s="174">
        <v>0.25</v>
      </c>
      <c r="T192" s="174">
        <v>0.25</v>
      </c>
      <c r="U192" s="174">
        <v>0.25</v>
      </c>
      <c r="V192" s="174">
        <v>0.25</v>
      </c>
      <c r="W192" s="174">
        <v>0.25</v>
      </c>
      <c r="X192" s="174" t="s">
        <v>1276</v>
      </c>
      <c r="Y192" s="174"/>
      <c r="Z192" s="174"/>
      <c r="AA192" s="174"/>
      <c r="AB192" s="174"/>
      <c r="AC192" s="174"/>
      <c r="AD192" s="174"/>
      <c r="AE192" s="174">
        <f t="shared" si="26"/>
        <v>0.25</v>
      </c>
      <c r="AF192" s="173">
        <v>44300</v>
      </c>
      <c r="AG192" s="176"/>
      <c r="AH192" s="223"/>
      <c r="AI192" s="223"/>
      <c r="AJ192" s="174">
        <f t="shared" si="27"/>
        <v>0.25</v>
      </c>
      <c r="AK192" s="174">
        <f t="shared" si="28"/>
        <v>1</v>
      </c>
      <c r="AL192" s="174">
        <f t="shared" si="29"/>
        <v>0</v>
      </c>
      <c r="AM192" s="174">
        <f t="shared" si="30"/>
        <v>0</v>
      </c>
      <c r="AN192" s="174">
        <f t="shared" si="31"/>
        <v>0</v>
      </c>
      <c r="AO192" s="172" t="s">
        <v>742</v>
      </c>
      <c r="AP192" s="172"/>
      <c r="AQ192" s="172"/>
      <c r="AR192" s="172"/>
      <c r="AS192" s="172" t="s">
        <v>1274</v>
      </c>
      <c r="AT192" s="172"/>
      <c r="AU192" s="172"/>
      <c r="AV192" s="172"/>
      <c r="AW192" s="172" t="s">
        <v>742</v>
      </c>
      <c r="AX192" s="172"/>
      <c r="AY192" s="172"/>
      <c r="AZ192" s="172"/>
      <c r="BA192" s="172" t="s">
        <v>1277</v>
      </c>
      <c r="BB192" s="172"/>
      <c r="BC192" s="172"/>
      <c r="BD192" s="172"/>
    </row>
    <row r="193" spans="1:56" ht="15" customHeight="1">
      <c r="A193" s="171">
        <v>10</v>
      </c>
      <c r="B193" s="172" t="s">
        <v>483</v>
      </c>
      <c r="C193" s="172" t="s">
        <v>769</v>
      </c>
      <c r="D193" s="172" t="s">
        <v>770</v>
      </c>
      <c r="E193" s="172" t="s">
        <v>771</v>
      </c>
      <c r="F193" s="172" t="s">
        <v>772</v>
      </c>
      <c r="G193" s="172" t="s">
        <v>773</v>
      </c>
      <c r="H193" s="172" t="s">
        <v>773</v>
      </c>
      <c r="I193" s="172" t="s">
        <v>778</v>
      </c>
      <c r="J193" s="173">
        <v>44197</v>
      </c>
      <c r="K193" s="173">
        <v>44561</v>
      </c>
      <c r="L193" s="172" t="s">
        <v>738</v>
      </c>
      <c r="M193" s="172" t="str">
        <f t="shared" si="36"/>
        <v>Quindío</v>
      </c>
      <c r="N193" s="172" t="s">
        <v>55</v>
      </c>
      <c r="O193" s="172" t="s">
        <v>779</v>
      </c>
      <c r="P193" s="171" t="s">
        <v>740</v>
      </c>
      <c r="Q193" s="174">
        <v>0</v>
      </c>
      <c r="R193" s="174">
        <v>1</v>
      </c>
      <c r="S193" s="174">
        <v>0.25</v>
      </c>
      <c r="T193" s="174">
        <v>0.25</v>
      </c>
      <c r="U193" s="174">
        <v>0.25</v>
      </c>
      <c r="V193" s="174">
        <v>0.25</v>
      </c>
      <c r="W193" s="174">
        <v>0.25</v>
      </c>
      <c r="X193" s="174" t="s">
        <v>1278</v>
      </c>
      <c r="Y193" s="174"/>
      <c r="Z193" s="174"/>
      <c r="AA193" s="174"/>
      <c r="AB193" s="174"/>
      <c r="AC193" s="174"/>
      <c r="AD193" s="174"/>
      <c r="AE193" s="174">
        <f t="shared" si="26"/>
        <v>0.25</v>
      </c>
      <c r="AF193" s="173">
        <v>44300</v>
      </c>
      <c r="AG193" s="176"/>
      <c r="AH193" s="223"/>
      <c r="AI193" s="223"/>
      <c r="AJ193" s="174">
        <f t="shared" si="27"/>
        <v>0.25</v>
      </c>
      <c r="AK193" s="174">
        <f t="shared" si="28"/>
        <v>1</v>
      </c>
      <c r="AL193" s="174">
        <f t="shared" si="29"/>
        <v>0</v>
      </c>
      <c r="AM193" s="174">
        <f t="shared" si="30"/>
        <v>0</v>
      </c>
      <c r="AN193" s="174">
        <f t="shared" si="31"/>
        <v>0</v>
      </c>
      <c r="AO193" s="172" t="s">
        <v>742</v>
      </c>
      <c r="AP193" s="172"/>
      <c r="AQ193" s="172"/>
      <c r="AR193" s="172"/>
      <c r="AS193" s="172" t="s">
        <v>1274</v>
      </c>
      <c r="AT193" s="172"/>
      <c r="AU193" s="172"/>
      <c r="AV193" s="172"/>
      <c r="AW193" s="172" t="s">
        <v>742</v>
      </c>
      <c r="AX193" s="172"/>
      <c r="AY193" s="172"/>
      <c r="AZ193" s="172"/>
      <c r="BA193" s="172" t="s">
        <v>1279</v>
      </c>
      <c r="BB193" s="172"/>
      <c r="BC193" s="172"/>
      <c r="BD193" s="172"/>
    </row>
    <row r="194" spans="1:56" ht="15" customHeight="1">
      <c r="A194" s="171">
        <v>11</v>
      </c>
      <c r="B194" s="172" t="s">
        <v>483</v>
      </c>
      <c r="C194" s="172" t="s">
        <v>782</v>
      </c>
      <c r="D194" s="172" t="s">
        <v>732</v>
      </c>
      <c r="E194" s="172" t="s">
        <v>783</v>
      </c>
      <c r="F194" s="172" t="s">
        <v>784</v>
      </c>
      <c r="G194" s="172" t="s">
        <v>785</v>
      </c>
      <c r="H194" s="172" t="s">
        <v>786</v>
      </c>
      <c r="I194" s="172" t="s">
        <v>787</v>
      </c>
      <c r="J194" s="173">
        <v>44197</v>
      </c>
      <c r="K194" s="173">
        <v>44561</v>
      </c>
      <c r="L194" s="172" t="s">
        <v>738</v>
      </c>
      <c r="M194" s="172" t="str">
        <f t="shared" si="36"/>
        <v>Quindío</v>
      </c>
      <c r="N194" s="172" t="s">
        <v>55</v>
      </c>
      <c r="O194" s="172" t="s">
        <v>788</v>
      </c>
      <c r="P194" s="171" t="s">
        <v>789</v>
      </c>
      <c r="Q194" s="174">
        <v>0</v>
      </c>
      <c r="R194" s="174">
        <v>1</v>
      </c>
      <c r="S194" s="174">
        <v>0.25</v>
      </c>
      <c r="T194" s="174">
        <v>0.25</v>
      </c>
      <c r="U194" s="174">
        <v>0.25</v>
      </c>
      <c r="V194" s="174">
        <v>0.25</v>
      </c>
      <c r="W194" s="174">
        <v>0</v>
      </c>
      <c r="X194" s="174" t="s">
        <v>1280</v>
      </c>
      <c r="Y194" s="174"/>
      <c r="Z194" s="174"/>
      <c r="AA194" s="174"/>
      <c r="AB194" s="174"/>
      <c r="AC194" s="174"/>
      <c r="AD194" s="174"/>
      <c r="AE194" s="174">
        <f t="shared" si="26"/>
        <v>0</v>
      </c>
      <c r="AF194" s="173">
        <v>44300</v>
      </c>
      <c r="AG194" s="176"/>
      <c r="AH194" s="223"/>
      <c r="AI194" s="223"/>
      <c r="AJ194" s="174">
        <f t="shared" si="27"/>
        <v>0</v>
      </c>
      <c r="AK194" s="174">
        <f t="shared" si="28"/>
        <v>0</v>
      </c>
      <c r="AL194" s="174">
        <f t="shared" si="29"/>
        <v>0</v>
      </c>
      <c r="AM194" s="174">
        <f t="shared" si="30"/>
        <v>0</v>
      </c>
      <c r="AN194" s="174">
        <f t="shared" si="31"/>
        <v>0</v>
      </c>
      <c r="AO194" s="172" t="s">
        <v>791</v>
      </c>
      <c r="AP194" s="172"/>
      <c r="AQ194" s="172"/>
      <c r="AR194" s="172"/>
      <c r="AS194" s="172" t="s">
        <v>1281</v>
      </c>
      <c r="AT194" s="172"/>
      <c r="AU194" s="172"/>
      <c r="AV194" s="172"/>
      <c r="AW194" s="172" t="s">
        <v>791</v>
      </c>
      <c r="AX194" s="172"/>
      <c r="AY194" s="172"/>
      <c r="AZ194" s="172"/>
      <c r="BA194" s="172" t="s">
        <v>1282</v>
      </c>
      <c r="BB194" s="172"/>
      <c r="BC194" s="172"/>
      <c r="BD194" s="172"/>
    </row>
    <row r="195" spans="1:56" ht="15" customHeight="1">
      <c r="A195" s="171">
        <v>12</v>
      </c>
      <c r="B195" s="172" t="s">
        <v>483</v>
      </c>
      <c r="C195" s="172" t="s">
        <v>782</v>
      </c>
      <c r="D195" s="172" t="s">
        <v>732</v>
      </c>
      <c r="E195" s="172" t="s">
        <v>783</v>
      </c>
      <c r="F195" s="172" t="s">
        <v>784</v>
      </c>
      <c r="G195" s="172" t="s">
        <v>785</v>
      </c>
      <c r="H195" s="172" t="s">
        <v>786</v>
      </c>
      <c r="I195" s="172" t="s">
        <v>794</v>
      </c>
      <c r="J195" s="173">
        <v>44197</v>
      </c>
      <c r="K195" s="173">
        <v>44561</v>
      </c>
      <c r="L195" s="172" t="s">
        <v>738</v>
      </c>
      <c r="M195" s="172" t="str">
        <f t="shared" si="36"/>
        <v>Quindío</v>
      </c>
      <c r="N195" s="172" t="s">
        <v>29</v>
      </c>
      <c r="O195" s="172" t="s">
        <v>795</v>
      </c>
      <c r="P195" s="171" t="s">
        <v>789</v>
      </c>
      <c r="Q195" s="174">
        <v>0</v>
      </c>
      <c r="R195" s="177">
        <v>1</v>
      </c>
      <c r="S195" s="177">
        <v>0</v>
      </c>
      <c r="T195" s="177">
        <v>0</v>
      </c>
      <c r="U195" s="177">
        <v>0</v>
      </c>
      <c r="V195" s="177">
        <v>1</v>
      </c>
      <c r="W195" s="177">
        <v>27612414</v>
      </c>
      <c r="X195" s="177" t="s">
        <v>1283</v>
      </c>
      <c r="Y195" s="177"/>
      <c r="Z195" s="177"/>
      <c r="AA195" s="177"/>
      <c r="AB195" s="177"/>
      <c r="AC195" s="177"/>
      <c r="AD195" s="177"/>
      <c r="AE195" s="177">
        <f t="shared" ref="AE195:AE254" si="37">AC195+AA195+Y195+W195</f>
        <v>27612414</v>
      </c>
      <c r="AF195" s="173">
        <v>44300</v>
      </c>
      <c r="AG195" s="223"/>
      <c r="AH195" s="223"/>
      <c r="AI195" s="223"/>
      <c r="AJ195" s="174">
        <f t="shared" ref="AJ195:AJ254" si="38">IFERROR(IF((W195+Y195+AA195+AC195)/R195&gt;1,1,(W195+Y195+AA195+AC195)/R195),0)</f>
        <v>1</v>
      </c>
      <c r="AK195" s="174" t="str">
        <f t="shared" ref="AK195:AK254" si="39">IFERROR(IF(S195=0,"",IF((W195/S195)&gt;1,1,(W195/S195))),"")</f>
        <v/>
      </c>
      <c r="AL195" s="174" t="str">
        <f t="shared" ref="AL195:AL254" si="40">IFERROR(IF(T195=0,"",IF((Y195/T195)&gt;1,1,(Y195/T195))),"")</f>
        <v/>
      </c>
      <c r="AM195" s="174" t="str">
        <f t="shared" ref="AM195:AM254" si="41">IFERROR(IF(U195=0,"",IF((AA195/U195)&gt;1,1,(AA195/U195))),"")</f>
        <v/>
      </c>
      <c r="AN195" s="174">
        <f t="shared" ref="AN195:AN254" si="42">IFERROR(IF(V195=0,"",IF((AC195/V195)&gt;1,1,(AC195/V195))),"")</f>
        <v>0</v>
      </c>
      <c r="AO195" s="172" t="s">
        <v>742</v>
      </c>
      <c r="AP195" s="172"/>
      <c r="AQ195" s="172"/>
      <c r="AR195" s="172"/>
      <c r="AS195" s="172" t="s">
        <v>1274</v>
      </c>
      <c r="AT195" s="172"/>
      <c r="AU195" s="172"/>
      <c r="AV195" s="172"/>
      <c r="AW195" s="172" t="s">
        <v>742</v>
      </c>
      <c r="AX195" s="172"/>
      <c r="AY195" s="172"/>
      <c r="AZ195" s="172"/>
      <c r="BA195" s="172" t="s">
        <v>1284</v>
      </c>
      <c r="BB195" s="172"/>
      <c r="BC195" s="172"/>
      <c r="BD195" s="172"/>
    </row>
    <row r="196" spans="1:56" ht="15" customHeight="1">
      <c r="A196" s="171">
        <v>13</v>
      </c>
      <c r="B196" s="172" t="s">
        <v>483</v>
      </c>
      <c r="C196" s="172" t="s">
        <v>782</v>
      </c>
      <c r="D196" s="172" t="s">
        <v>732</v>
      </c>
      <c r="E196" s="172" t="s">
        <v>783</v>
      </c>
      <c r="F196" s="172" t="s">
        <v>784</v>
      </c>
      <c r="G196" s="172" t="s">
        <v>785</v>
      </c>
      <c r="H196" s="172" t="s">
        <v>786</v>
      </c>
      <c r="I196" s="172" t="s">
        <v>799</v>
      </c>
      <c r="J196" s="173">
        <v>44197</v>
      </c>
      <c r="K196" s="173">
        <v>44561</v>
      </c>
      <c r="L196" s="172" t="s">
        <v>738</v>
      </c>
      <c r="M196" s="172" t="str">
        <f t="shared" si="36"/>
        <v>Quindío</v>
      </c>
      <c r="N196" s="172" t="s">
        <v>55</v>
      </c>
      <c r="O196" s="172" t="s">
        <v>800</v>
      </c>
      <c r="P196" s="171" t="s">
        <v>789</v>
      </c>
      <c r="Q196" s="174">
        <v>0</v>
      </c>
      <c r="R196" s="174">
        <v>1</v>
      </c>
      <c r="S196" s="174">
        <v>0.25</v>
      </c>
      <c r="T196" s="174">
        <v>0.25</v>
      </c>
      <c r="U196" s="174">
        <v>0.25</v>
      </c>
      <c r="V196" s="174">
        <v>0.25</v>
      </c>
      <c r="W196" s="174">
        <v>0</v>
      </c>
      <c r="X196" s="174" t="s">
        <v>1285</v>
      </c>
      <c r="Y196" s="174"/>
      <c r="Z196" s="174"/>
      <c r="AA196" s="174"/>
      <c r="AB196" s="174"/>
      <c r="AC196" s="174"/>
      <c r="AD196" s="174"/>
      <c r="AE196" s="174">
        <f t="shared" si="37"/>
        <v>0</v>
      </c>
      <c r="AF196" s="173">
        <v>44300</v>
      </c>
      <c r="AG196" s="176"/>
      <c r="AH196" s="223"/>
      <c r="AI196" s="223"/>
      <c r="AJ196" s="174">
        <f t="shared" si="38"/>
        <v>0</v>
      </c>
      <c r="AK196" s="174">
        <f t="shared" si="39"/>
        <v>0</v>
      </c>
      <c r="AL196" s="174">
        <f t="shared" si="40"/>
        <v>0</v>
      </c>
      <c r="AM196" s="174">
        <f t="shared" si="41"/>
        <v>0</v>
      </c>
      <c r="AN196" s="174">
        <f t="shared" si="42"/>
        <v>0</v>
      </c>
      <c r="AO196" s="172" t="s">
        <v>791</v>
      </c>
      <c r="AP196" s="172"/>
      <c r="AQ196" s="172"/>
      <c r="AR196" s="172"/>
      <c r="AS196" s="172" t="s">
        <v>1286</v>
      </c>
      <c r="AT196" s="172"/>
      <c r="AU196" s="172"/>
      <c r="AV196" s="172"/>
      <c r="AW196" s="172" t="s">
        <v>791</v>
      </c>
      <c r="AX196" s="172"/>
      <c r="AY196" s="172"/>
      <c r="AZ196" s="172"/>
      <c r="BA196" s="172" t="s">
        <v>1287</v>
      </c>
      <c r="BB196" s="172"/>
      <c r="BC196" s="172"/>
      <c r="BD196" s="172"/>
    </row>
    <row r="197" spans="1:56" ht="15" customHeight="1">
      <c r="A197" s="171">
        <v>1</v>
      </c>
      <c r="B197" s="172" t="s">
        <v>484</v>
      </c>
      <c r="C197" s="172" t="s">
        <v>731</v>
      </c>
      <c r="D197" s="172" t="s">
        <v>732</v>
      </c>
      <c r="E197" s="172" t="s">
        <v>733</v>
      </c>
      <c r="F197" s="172" t="s">
        <v>734</v>
      </c>
      <c r="G197" s="172" t="s">
        <v>735</v>
      </c>
      <c r="H197" s="172" t="s">
        <v>736</v>
      </c>
      <c r="I197" s="172" t="s">
        <v>737</v>
      </c>
      <c r="J197" s="173">
        <v>44197</v>
      </c>
      <c r="K197" s="173">
        <v>44561</v>
      </c>
      <c r="L197" s="172" t="s">
        <v>738</v>
      </c>
      <c r="M197" s="172" t="str">
        <f>B197</f>
        <v>Risaralda</v>
      </c>
      <c r="N197" s="172" t="s">
        <v>29</v>
      </c>
      <c r="O197" s="172" t="s">
        <v>739</v>
      </c>
      <c r="P197" s="171" t="s">
        <v>740</v>
      </c>
      <c r="Q197" s="174">
        <v>0</v>
      </c>
      <c r="R197" s="177">
        <v>14324</v>
      </c>
      <c r="S197" s="177">
        <v>0</v>
      </c>
      <c r="T197" s="177">
        <v>0</v>
      </c>
      <c r="U197" s="177">
        <v>0</v>
      </c>
      <c r="V197" s="177">
        <v>14324</v>
      </c>
      <c r="W197" s="177">
        <v>2677</v>
      </c>
      <c r="X197" s="177" t="s">
        <v>1288</v>
      </c>
      <c r="Y197" s="177"/>
      <c r="Z197" s="177"/>
      <c r="AA197" s="177"/>
      <c r="AB197" s="177"/>
      <c r="AC197" s="177"/>
      <c r="AD197" s="177"/>
      <c r="AE197" s="177">
        <f t="shared" si="37"/>
        <v>2677</v>
      </c>
      <c r="AF197" s="173">
        <v>44298</v>
      </c>
      <c r="AG197" s="223"/>
      <c r="AH197" s="223"/>
      <c r="AI197" s="223"/>
      <c r="AJ197" s="174">
        <f t="shared" si="38"/>
        <v>0.18688913711253841</v>
      </c>
      <c r="AK197" s="174" t="str">
        <f t="shared" si="39"/>
        <v/>
      </c>
      <c r="AL197" s="174" t="str">
        <f t="shared" si="40"/>
        <v/>
      </c>
      <c r="AM197" s="174" t="str">
        <f t="shared" si="41"/>
        <v/>
      </c>
      <c r="AN197" s="174">
        <f t="shared" si="42"/>
        <v>0</v>
      </c>
      <c r="AO197" s="172" t="s">
        <v>742</v>
      </c>
      <c r="AP197" s="172"/>
      <c r="AQ197" s="172"/>
      <c r="AR197" s="172"/>
      <c r="AS197" s="172" t="s">
        <v>1289</v>
      </c>
      <c r="AT197" s="172"/>
      <c r="AU197" s="172"/>
      <c r="AV197" s="172"/>
      <c r="AW197" s="172" t="s">
        <v>742</v>
      </c>
      <c r="AX197" s="172"/>
      <c r="AY197" s="172"/>
      <c r="AZ197" s="172"/>
      <c r="BA197" s="172" t="s">
        <v>1290</v>
      </c>
      <c r="BB197" s="172"/>
      <c r="BC197" s="172"/>
      <c r="BD197" s="172"/>
    </row>
    <row r="198" spans="1:56" ht="15" customHeight="1">
      <c r="A198" s="171">
        <v>3</v>
      </c>
      <c r="B198" s="172" t="s">
        <v>484</v>
      </c>
      <c r="C198" s="172" t="s">
        <v>731</v>
      </c>
      <c r="D198" s="172" t="s">
        <v>732</v>
      </c>
      <c r="E198" s="172" t="s">
        <v>733</v>
      </c>
      <c r="F198" s="172" t="s">
        <v>734</v>
      </c>
      <c r="G198" s="172" t="s">
        <v>735</v>
      </c>
      <c r="H198" s="172" t="s">
        <v>736</v>
      </c>
      <c r="I198" s="172" t="s">
        <v>745</v>
      </c>
      <c r="J198" s="173">
        <v>44197</v>
      </c>
      <c r="K198" s="173">
        <v>44561</v>
      </c>
      <c r="L198" s="172" t="s">
        <v>738</v>
      </c>
      <c r="M198" s="172" t="str">
        <f t="shared" ref="M198:M207" si="43">B198</f>
        <v>Risaralda</v>
      </c>
      <c r="N198" s="172" t="s">
        <v>29</v>
      </c>
      <c r="O198" s="172" t="s">
        <v>746</v>
      </c>
      <c r="P198" s="171" t="s">
        <v>740</v>
      </c>
      <c r="Q198" s="174">
        <v>0</v>
      </c>
      <c r="R198" s="177">
        <v>4506</v>
      </c>
      <c r="S198" s="177">
        <v>0</v>
      </c>
      <c r="T198" s="177">
        <v>0</v>
      </c>
      <c r="U198" s="177">
        <v>0</v>
      </c>
      <c r="V198" s="177">
        <v>4506</v>
      </c>
      <c r="W198" s="177">
        <v>192</v>
      </c>
      <c r="X198" s="177" t="s">
        <v>1291</v>
      </c>
      <c r="Y198" s="177"/>
      <c r="Z198" s="177"/>
      <c r="AA198" s="177"/>
      <c r="AB198" s="177"/>
      <c r="AC198" s="177"/>
      <c r="AD198" s="177"/>
      <c r="AE198" s="177">
        <f t="shared" si="37"/>
        <v>192</v>
      </c>
      <c r="AF198" s="173">
        <v>44298</v>
      </c>
      <c r="AG198" s="176"/>
      <c r="AH198" s="223"/>
      <c r="AI198" s="223"/>
      <c r="AJ198" s="174">
        <f t="shared" si="38"/>
        <v>4.2609853528628498E-2</v>
      </c>
      <c r="AK198" s="174" t="str">
        <f t="shared" si="39"/>
        <v/>
      </c>
      <c r="AL198" s="174" t="str">
        <f t="shared" si="40"/>
        <v/>
      </c>
      <c r="AM198" s="174" t="str">
        <f t="shared" si="41"/>
        <v/>
      </c>
      <c r="AN198" s="174">
        <f t="shared" si="42"/>
        <v>0</v>
      </c>
      <c r="AO198" s="172" t="s">
        <v>742</v>
      </c>
      <c r="AP198" s="172"/>
      <c r="AQ198" s="172"/>
      <c r="AR198" s="172"/>
      <c r="AS198" s="172" t="s">
        <v>1289</v>
      </c>
      <c r="AT198" s="172"/>
      <c r="AU198" s="172"/>
      <c r="AV198" s="172"/>
      <c r="AW198" s="172" t="s">
        <v>742</v>
      </c>
      <c r="AX198" s="172"/>
      <c r="AY198" s="172"/>
      <c r="AZ198" s="172"/>
      <c r="BA198" s="172" t="s">
        <v>1292</v>
      </c>
      <c r="BB198" s="172"/>
      <c r="BC198" s="172"/>
      <c r="BD198" s="172"/>
    </row>
    <row r="199" spans="1:56" ht="15" customHeight="1">
      <c r="A199" s="171">
        <v>5</v>
      </c>
      <c r="B199" s="172" t="s">
        <v>484</v>
      </c>
      <c r="C199" s="172" t="s">
        <v>852</v>
      </c>
      <c r="D199" s="172" t="s">
        <v>732</v>
      </c>
      <c r="E199" s="172" t="s">
        <v>783</v>
      </c>
      <c r="F199" s="172" t="s">
        <v>853</v>
      </c>
      <c r="G199" s="172" t="s">
        <v>735</v>
      </c>
      <c r="H199" s="172" t="s">
        <v>736</v>
      </c>
      <c r="I199" s="172" t="s">
        <v>854</v>
      </c>
      <c r="J199" s="173">
        <v>44197</v>
      </c>
      <c r="K199" s="173">
        <v>44561</v>
      </c>
      <c r="L199" s="172" t="s">
        <v>738</v>
      </c>
      <c r="M199" s="172" t="str">
        <f t="shared" si="43"/>
        <v>Risaralda</v>
      </c>
      <c r="N199" s="172" t="s">
        <v>29</v>
      </c>
      <c r="O199" s="172" t="s">
        <v>855</v>
      </c>
      <c r="P199" s="171" t="s">
        <v>740</v>
      </c>
      <c r="Q199" s="174">
        <v>0</v>
      </c>
      <c r="R199" s="177">
        <v>30</v>
      </c>
      <c r="S199" s="177">
        <v>0</v>
      </c>
      <c r="T199" s="177">
        <v>0</v>
      </c>
      <c r="U199" s="177">
        <v>0</v>
      </c>
      <c r="V199" s="177">
        <v>30</v>
      </c>
      <c r="W199" s="177">
        <v>0</v>
      </c>
      <c r="X199" s="177" t="s">
        <v>1293</v>
      </c>
      <c r="Y199" s="177"/>
      <c r="Z199" s="177"/>
      <c r="AA199" s="177"/>
      <c r="AB199" s="177"/>
      <c r="AC199" s="177"/>
      <c r="AD199" s="177"/>
      <c r="AE199" s="177">
        <f t="shared" si="37"/>
        <v>0</v>
      </c>
      <c r="AF199" s="173">
        <v>44300</v>
      </c>
      <c r="AG199" s="176"/>
      <c r="AH199" s="223"/>
      <c r="AI199" s="223"/>
      <c r="AJ199" s="174">
        <f t="shared" si="38"/>
        <v>0</v>
      </c>
      <c r="AK199" s="174" t="str">
        <f t="shared" si="39"/>
        <v/>
      </c>
      <c r="AL199" s="174" t="str">
        <f t="shared" si="40"/>
        <v/>
      </c>
      <c r="AM199" s="174" t="str">
        <f t="shared" si="41"/>
        <v/>
      </c>
      <c r="AN199" s="174">
        <f t="shared" si="42"/>
        <v>0</v>
      </c>
      <c r="AO199" s="172" t="s">
        <v>791</v>
      </c>
      <c r="AP199" s="172"/>
      <c r="AQ199" s="172"/>
      <c r="AR199" s="172"/>
      <c r="AS199" s="172" t="s">
        <v>1294</v>
      </c>
      <c r="AT199" s="172"/>
      <c r="AU199" s="172"/>
      <c r="AV199" s="172"/>
      <c r="AW199" s="172" t="s">
        <v>807</v>
      </c>
      <c r="AX199" s="172"/>
      <c r="AY199" s="172"/>
      <c r="AZ199" s="172"/>
      <c r="BA199" s="172" t="s">
        <v>1295</v>
      </c>
      <c r="BB199" s="172"/>
      <c r="BC199" s="172"/>
      <c r="BD199" s="172"/>
    </row>
    <row r="200" spans="1:56" ht="15" customHeight="1">
      <c r="A200" s="171">
        <v>6</v>
      </c>
      <c r="B200" s="172" t="s">
        <v>484</v>
      </c>
      <c r="C200" s="172" t="s">
        <v>750</v>
      </c>
      <c r="D200" s="172" t="s">
        <v>732</v>
      </c>
      <c r="E200" s="172" t="s">
        <v>733</v>
      </c>
      <c r="F200" s="172" t="s">
        <v>751</v>
      </c>
      <c r="G200" s="172" t="s">
        <v>735</v>
      </c>
      <c r="H200" s="172" t="s">
        <v>736</v>
      </c>
      <c r="I200" s="172" t="s">
        <v>752</v>
      </c>
      <c r="J200" s="173">
        <v>44197</v>
      </c>
      <c r="K200" s="173">
        <v>44561</v>
      </c>
      <c r="L200" s="172" t="s">
        <v>738</v>
      </c>
      <c r="M200" s="172" t="str">
        <f t="shared" si="43"/>
        <v>Risaralda</v>
      </c>
      <c r="N200" s="172" t="s">
        <v>55</v>
      </c>
      <c r="O200" s="172" t="s">
        <v>753</v>
      </c>
      <c r="P200" s="171" t="s">
        <v>740</v>
      </c>
      <c r="Q200" s="174">
        <v>0</v>
      </c>
      <c r="R200" s="174">
        <v>1</v>
      </c>
      <c r="S200" s="174">
        <v>0.25</v>
      </c>
      <c r="T200" s="174">
        <v>0.25</v>
      </c>
      <c r="U200" s="174">
        <v>0.25</v>
      </c>
      <c r="V200" s="174">
        <v>0.25</v>
      </c>
      <c r="W200" s="174">
        <v>0.25</v>
      </c>
      <c r="X200" s="174" t="s">
        <v>1296</v>
      </c>
      <c r="Y200" s="174"/>
      <c r="Z200" s="174"/>
      <c r="AA200" s="174"/>
      <c r="AB200" s="174"/>
      <c r="AC200" s="174"/>
      <c r="AD200" s="174"/>
      <c r="AE200" s="174">
        <f t="shared" si="37"/>
        <v>0.25</v>
      </c>
      <c r="AF200" s="173">
        <v>44300</v>
      </c>
      <c r="AG200" s="176"/>
      <c r="AH200" s="223"/>
      <c r="AI200" s="223"/>
      <c r="AJ200" s="174">
        <f t="shared" si="38"/>
        <v>0.25</v>
      </c>
      <c r="AK200" s="174">
        <f t="shared" si="39"/>
        <v>1</v>
      </c>
      <c r="AL200" s="174">
        <f t="shared" si="40"/>
        <v>0</v>
      </c>
      <c r="AM200" s="174">
        <f t="shared" si="41"/>
        <v>0</v>
      </c>
      <c r="AN200" s="174">
        <f t="shared" si="42"/>
        <v>0</v>
      </c>
      <c r="AO200" s="172" t="s">
        <v>742</v>
      </c>
      <c r="AP200" s="172"/>
      <c r="AQ200" s="172"/>
      <c r="AR200" s="172"/>
      <c r="AS200" s="172" t="s">
        <v>1289</v>
      </c>
      <c r="AT200" s="172"/>
      <c r="AU200" s="172"/>
      <c r="AV200" s="172"/>
      <c r="AW200" s="172" t="s">
        <v>742</v>
      </c>
      <c r="AX200" s="172"/>
      <c r="AY200" s="172"/>
      <c r="AZ200" s="172"/>
      <c r="BA200" s="172" t="s">
        <v>1297</v>
      </c>
      <c r="BB200" s="172"/>
      <c r="BC200" s="172"/>
      <c r="BD200" s="172"/>
    </row>
    <row r="201" spans="1:56" ht="15" customHeight="1">
      <c r="A201" s="171">
        <v>7</v>
      </c>
      <c r="B201" s="172" t="s">
        <v>484</v>
      </c>
      <c r="C201" s="172" t="s">
        <v>756</v>
      </c>
      <c r="D201" s="172" t="s">
        <v>732</v>
      </c>
      <c r="E201" s="172" t="s">
        <v>733</v>
      </c>
      <c r="F201" s="172" t="s">
        <v>751</v>
      </c>
      <c r="G201" s="172" t="s">
        <v>735</v>
      </c>
      <c r="H201" s="172" t="s">
        <v>736</v>
      </c>
      <c r="I201" s="172" t="s">
        <v>757</v>
      </c>
      <c r="J201" s="173">
        <v>44197</v>
      </c>
      <c r="K201" s="173">
        <v>44561</v>
      </c>
      <c r="L201" s="172" t="s">
        <v>738</v>
      </c>
      <c r="M201" s="172" t="str">
        <f t="shared" si="43"/>
        <v>Risaralda</v>
      </c>
      <c r="N201" s="172" t="s">
        <v>55</v>
      </c>
      <c r="O201" s="172" t="s">
        <v>753</v>
      </c>
      <c r="P201" s="171" t="s">
        <v>740</v>
      </c>
      <c r="Q201" s="174">
        <v>0</v>
      </c>
      <c r="R201" s="174">
        <v>1</v>
      </c>
      <c r="S201" s="174">
        <v>0.25</v>
      </c>
      <c r="T201" s="174">
        <v>0.25</v>
      </c>
      <c r="U201" s="174">
        <v>0.25</v>
      </c>
      <c r="V201" s="174">
        <v>0.25</v>
      </c>
      <c r="W201" s="174">
        <v>0.25</v>
      </c>
      <c r="X201" s="174" t="s">
        <v>1298</v>
      </c>
      <c r="Y201" s="174"/>
      <c r="Z201" s="174"/>
      <c r="AA201" s="174"/>
      <c r="AB201" s="174"/>
      <c r="AC201" s="174"/>
      <c r="AD201" s="174"/>
      <c r="AE201" s="174">
        <f t="shared" si="37"/>
        <v>0.25</v>
      </c>
      <c r="AF201" s="173">
        <v>44300</v>
      </c>
      <c r="AG201" s="176"/>
      <c r="AH201" s="223"/>
      <c r="AI201" s="223"/>
      <c r="AJ201" s="174">
        <f t="shared" si="38"/>
        <v>0.25</v>
      </c>
      <c r="AK201" s="174">
        <f t="shared" si="39"/>
        <v>1</v>
      </c>
      <c r="AL201" s="174">
        <f t="shared" si="40"/>
        <v>0</v>
      </c>
      <c r="AM201" s="174">
        <f t="shared" si="41"/>
        <v>0</v>
      </c>
      <c r="AN201" s="174">
        <f t="shared" si="42"/>
        <v>0</v>
      </c>
      <c r="AO201" s="172" t="s">
        <v>742</v>
      </c>
      <c r="AP201" s="172"/>
      <c r="AQ201" s="172"/>
      <c r="AR201" s="172"/>
      <c r="AS201" s="172" t="s">
        <v>1263</v>
      </c>
      <c r="AT201" s="172"/>
      <c r="AU201" s="172"/>
      <c r="AV201" s="172"/>
      <c r="AW201" s="172" t="s">
        <v>742</v>
      </c>
      <c r="AX201" s="172"/>
      <c r="AY201" s="172"/>
      <c r="AZ201" s="172"/>
      <c r="BA201" s="172" t="s">
        <v>1299</v>
      </c>
      <c r="BB201" s="172"/>
      <c r="BC201" s="172"/>
      <c r="BD201" s="172"/>
    </row>
    <row r="202" spans="1:56" ht="15" customHeight="1">
      <c r="A202" s="171">
        <v>8</v>
      </c>
      <c r="B202" s="172" t="s">
        <v>484</v>
      </c>
      <c r="C202" s="172" t="s">
        <v>761</v>
      </c>
      <c r="D202" s="172" t="s">
        <v>762</v>
      </c>
      <c r="E202" s="172" t="s">
        <v>763</v>
      </c>
      <c r="F202" s="172" t="s">
        <v>764</v>
      </c>
      <c r="G202" s="172" t="s">
        <v>735</v>
      </c>
      <c r="H202" s="172" t="s">
        <v>765</v>
      </c>
      <c r="I202" s="172" t="s">
        <v>766</v>
      </c>
      <c r="J202" s="173">
        <v>44197</v>
      </c>
      <c r="K202" s="173">
        <v>44561</v>
      </c>
      <c r="L202" s="172" t="s">
        <v>738</v>
      </c>
      <c r="M202" s="172" t="str">
        <f t="shared" si="43"/>
        <v>Risaralda</v>
      </c>
      <c r="N202" s="172" t="s">
        <v>55</v>
      </c>
      <c r="O202" s="172" t="s">
        <v>753</v>
      </c>
      <c r="P202" s="171" t="s">
        <v>740</v>
      </c>
      <c r="Q202" s="174">
        <v>0</v>
      </c>
      <c r="R202" s="174">
        <v>1</v>
      </c>
      <c r="S202" s="174">
        <v>0.25</v>
      </c>
      <c r="T202" s="174">
        <v>0.25</v>
      </c>
      <c r="U202" s="174">
        <v>0.25</v>
      </c>
      <c r="V202" s="174">
        <v>0.25</v>
      </c>
      <c r="W202" s="174">
        <v>0.25</v>
      </c>
      <c r="X202" s="174" t="s">
        <v>1300</v>
      </c>
      <c r="Y202" s="174"/>
      <c r="Z202" s="174"/>
      <c r="AA202" s="174"/>
      <c r="AB202" s="174"/>
      <c r="AC202" s="174"/>
      <c r="AD202" s="174"/>
      <c r="AE202" s="174">
        <f t="shared" si="37"/>
        <v>0.25</v>
      </c>
      <c r="AF202" s="173">
        <v>44300</v>
      </c>
      <c r="AG202" s="176"/>
      <c r="AH202" s="223"/>
      <c r="AI202" s="223"/>
      <c r="AJ202" s="174">
        <f t="shared" si="38"/>
        <v>0.25</v>
      </c>
      <c r="AK202" s="174">
        <f t="shared" si="39"/>
        <v>1</v>
      </c>
      <c r="AL202" s="174">
        <f t="shared" si="40"/>
        <v>0</v>
      </c>
      <c r="AM202" s="174">
        <f t="shared" si="41"/>
        <v>0</v>
      </c>
      <c r="AN202" s="174">
        <f t="shared" si="42"/>
        <v>0</v>
      </c>
      <c r="AO202" s="172" t="s">
        <v>742</v>
      </c>
      <c r="AP202" s="172"/>
      <c r="AQ202" s="172"/>
      <c r="AR202" s="172"/>
      <c r="AS202" s="172" t="s">
        <v>1289</v>
      </c>
      <c r="AT202" s="172"/>
      <c r="AU202" s="172"/>
      <c r="AV202" s="172"/>
      <c r="AW202" s="172" t="s">
        <v>742</v>
      </c>
      <c r="AX202" s="172"/>
      <c r="AY202" s="172"/>
      <c r="AZ202" s="172"/>
      <c r="BA202" s="172" t="s">
        <v>1301</v>
      </c>
      <c r="BB202" s="172"/>
      <c r="BC202" s="172"/>
      <c r="BD202" s="172"/>
    </row>
    <row r="203" spans="1:56" ht="15" customHeight="1">
      <c r="A203" s="171">
        <v>9</v>
      </c>
      <c r="B203" s="172" t="s">
        <v>484</v>
      </c>
      <c r="C203" s="172" t="s">
        <v>769</v>
      </c>
      <c r="D203" s="172" t="s">
        <v>770</v>
      </c>
      <c r="E203" s="172" t="s">
        <v>771</v>
      </c>
      <c r="F203" s="172" t="s">
        <v>772</v>
      </c>
      <c r="G203" s="172" t="s">
        <v>773</v>
      </c>
      <c r="H203" s="172" t="s">
        <v>773</v>
      </c>
      <c r="I203" s="172" t="s">
        <v>774</v>
      </c>
      <c r="J203" s="173">
        <v>44197</v>
      </c>
      <c r="K203" s="173">
        <v>44561</v>
      </c>
      <c r="L203" s="172" t="s">
        <v>738</v>
      </c>
      <c r="M203" s="172" t="str">
        <f t="shared" si="43"/>
        <v>Risaralda</v>
      </c>
      <c r="N203" s="172" t="s">
        <v>55</v>
      </c>
      <c r="O203" s="172" t="s">
        <v>775</v>
      </c>
      <c r="P203" s="171" t="s">
        <v>740</v>
      </c>
      <c r="Q203" s="174">
        <v>0</v>
      </c>
      <c r="R203" s="174">
        <v>1</v>
      </c>
      <c r="S203" s="174">
        <v>0.25</v>
      </c>
      <c r="T203" s="174">
        <v>0.25</v>
      </c>
      <c r="U203" s="174">
        <v>0.25</v>
      </c>
      <c r="V203" s="174">
        <v>0.25</v>
      </c>
      <c r="W203" s="174">
        <v>0.25</v>
      </c>
      <c r="X203" s="174" t="s">
        <v>1302</v>
      </c>
      <c r="Y203" s="174"/>
      <c r="Z203" s="174"/>
      <c r="AA203" s="174"/>
      <c r="AB203" s="174"/>
      <c r="AC203" s="174"/>
      <c r="AD203" s="174"/>
      <c r="AE203" s="174">
        <f t="shared" si="37"/>
        <v>0.25</v>
      </c>
      <c r="AF203" s="173">
        <v>44300</v>
      </c>
      <c r="AG203" s="176"/>
      <c r="AH203" s="223"/>
      <c r="AI203" s="223"/>
      <c r="AJ203" s="174">
        <f t="shared" si="38"/>
        <v>0.25</v>
      </c>
      <c r="AK203" s="174">
        <f t="shared" si="39"/>
        <v>1</v>
      </c>
      <c r="AL203" s="174">
        <f t="shared" si="40"/>
        <v>0</v>
      </c>
      <c r="AM203" s="174">
        <f t="shared" si="41"/>
        <v>0</v>
      </c>
      <c r="AN203" s="174">
        <f t="shared" si="42"/>
        <v>0</v>
      </c>
      <c r="AO203" s="172" t="s">
        <v>742</v>
      </c>
      <c r="AP203" s="172"/>
      <c r="AQ203" s="172"/>
      <c r="AR203" s="172"/>
      <c r="AS203" s="172" t="s">
        <v>886</v>
      </c>
      <c r="AT203" s="172"/>
      <c r="AU203" s="172"/>
      <c r="AV203" s="172"/>
      <c r="AW203" s="172" t="s">
        <v>742</v>
      </c>
      <c r="AX203" s="172"/>
      <c r="AY203" s="172"/>
      <c r="AZ203" s="172"/>
      <c r="BA203" s="172" t="s">
        <v>1303</v>
      </c>
      <c r="BB203" s="172"/>
      <c r="BC203" s="172"/>
      <c r="BD203" s="172"/>
    </row>
    <row r="204" spans="1:56" ht="15" customHeight="1">
      <c r="A204" s="171">
        <v>10</v>
      </c>
      <c r="B204" s="172" t="s">
        <v>484</v>
      </c>
      <c r="C204" s="172" t="s">
        <v>769</v>
      </c>
      <c r="D204" s="172" t="s">
        <v>770</v>
      </c>
      <c r="E204" s="172" t="s">
        <v>771</v>
      </c>
      <c r="F204" s="172" t="s">
        <v>772</v>
      </c>
      <c r="G204" s="172" t="s">
        <v>773</v>
      </c>
      <c r="H204" s="172" t="s">
        <v>773</v>
      </c>
      <c r="I204" s="172" t="s">
        <v>778</v>
      </c>
      <c r="J204" s="173">
        <v>44197</v>
      </c>
      <c r="K204" s="173">
        <v>44561</v>
      </c>
      <c r="L204" s="172" t="s">
        <v>738</v>
      </c>
      <c r="M204" s="172" t="str">
        <f t="shared" si="43"/>
        <v>Risaralda</v>
      </c>
      <c r="N204" s="172" t="s">
        <v>55</v>
      </c>
      <c r="O204" s="172" t="s">
        <v>779</v>
      </c>
      <c r="P204" s="171" t="s">
        <v>740</v>
      </c>
      <c r="Q204" s="174">
        <v>0</v>
      </c>
      <c r="R204" s="174">
        <v>1</v>
      </c>
      <c r="S204" s="174">
        <v>0.25</v>
      </c>
      <c r="T204" s="174">
        <v>0.25</v>
      </c>
      <c r="U204" s="174">
        <v>0.25</v>
      </c>
      <c r="V204" s="174">
        <v>0.25</v>
      </c>
      <c r="W204" s="174">
        <v>0.25</v>
      </c>
      <c r="X204" s="174" t="s">
        <v>1304</v>
      </c>
      <c r="Y204" s="174"/>
      <c r="Z204" s="174"/>
      <c r="AA204" s="174"/>
      <c r="AB204" s="174"/>
      <c r="AC204" s="174"/>
      <c r="AD204" s="174"/>
      <c r="AE204" s="174">
        <f t="shared" si="37"/>
        <v>0.25</v>
      </c>
      <c r="AF204" s="173">
        <v>44300</v>
      </c>
      <c r="AG204" s="176"/>
      <c r="AH204" s="223"/>
      <c r="AI204" s="223"/>
      <c r="AJ204" s="174">
        <f t="shared" si="38"/>
        <v>0.25</v>
      </c>
      <c r="AK204" s="174">
        <f t="shared" si="39"/>
        <v>1</v>
      </c>
      <c r="AL204" s="174">
        <f t="shared" si="40"/>
        <v>0</v>
      </c>
      <c r="AM204" s="174">
        <f t="shared" si="41"/>
        <v>0</v>
      </c>
      <c r="AN204" s="174">
        <f t="shared" si="42"/>
        <v>0</v>
      </c>
      <c r="AO204" s="172" t="s">
        <v>791</v>
      </c>
      <c r="AP204" s="172"/>
      <c r="AQ204" s="172"/>
      <c r="AR204" s="172"/>
      <c r="AS204" s="172" t="s">
        <v>1305</v>
      </c>
      <c r="AT204" s="172"/>
      <c r="AU204" s="172"/>
      <c r="AV204" s="172"/>
      <c r="AW204" s="172" t="s">
        <v>791</v>
      </c>
      <c r="AX204" s="172"/>
      <c r="AY204" s="172"/>
      <c r="AZ204" s="172"/>
      <c r="BA204" s="172" t="s">
        <v>1306</v>
      </c>
      <c r="BB204" s="172"/>
      <c r="BC204" s="172"/>
      <c r="BD204" s="172"/>
    </row>
    <row r="205" spans="1:56" ht="15" customHeight="1">
      <c r="A205" s="171">
        <v>11</v>
      </c>
      <c r="B205" s="172" t="s">
        <v>484</v>
      </c>
      <c r="C205" s="172" t="s">
        <v>782</v>
      </c>
      <c r="D205" s="172" t="s">
        <v>732</v>
      </c>
      <c r="E205" s="172" t="s">
        <v>783</v>
      </c>
      <c r="F205" s="172" t="s">
        <v>784</v>
      </c>
      <c r="G205" s="172" t="s">
        <v>785</v>
      </c>
      <c r="H205" s="172" t="s">
        <v>786</v>
      </c>
      <c r="I205" s="172" t="s">
        <v>787</v>
      </c>
      <c r="J205" s="173">
        <v>44197</v>
      </c>
      <c r="K205" s="173">
        <v>44561</v>
      </c>
      <c r="L205" s="172" t="s">
        <v>738</v>
      </c>
      <c r="M205" s="172" t="str">
        <f t="shared" si="43"/>
        <v>Risaralda</v>
      </c>
      <c r="N205" s="172" t="s">
        <v>55</v>
      </c>
      <c r="O205" s="172" t="s">
        <v>788</v>
      </c>
      <c r="P205" s="171" t="s">
        <v>789</v>
      </c>
      <c r="Q205" s="174">
        <v>0</v>
      </c>
      <c r="R205" s="174">
        <v>1</v>
      </c>
      <c r="S205" s="174">
        <v>0.25</v>
      </c>
      <c r="T205" s="174">
        <v>0.25</v>
      </c>
      <c r="U205" s="174">
        <v>0.25</v>
      </c>
      <c r="V205" s="174">
        <v>0.25</v>
      </c>
      <c r="W205" s="174">
        <v>0.25</v>
      </c>
      <c r="X205" s="174" t="s">
        <v>1307</v>
      </c>
      <c r="Y205" s="174"/>
      <c r="Z205" s="174"/>
      <c r="AA205" s="174"/>
      <c r="AB205" s="174"/>
      <c r="AC205" s="174"/>
      <c r="AD205" s="174"/>
      <c r="AE205" s="174">
        <f t="shared" si="37"/>
        <v>0.25</v>
      </c>
      <c r="AF205" s="173">
        <v>44300</v>
      </c>
      <c r="AG205" s="176"/>
      <c r="AH205" s="223"/>
      <c r="AI205" s="223"/>
      <c r="AJ205" s="174">
        <f t="shared" si="38"/>
        <v>0.25</v>
      </c>
      <c r="AK205" s="174">
        <f t="shared" si="39"/>
        <v>1</v>
      </c>
      <c r="AL205" s="174">
        <f t="shared" si="40"/>
        <v>0</v>
      </c>
      <c r="AM205" s="174">
        <f t="shared" si="41"/>
        <v>0</v>
      </c>
      <c r="AN205" s="174">
        <f t="shared" si="42"/>
        <v>0</v>
      </c>
      <c r="AO205" s="172" t="s">
        <v>791</v>
      </c>
      <c r="AP205" s="172"/>
      <c r="AQ205" s="172"/>
      <c r="AR205" s="172"/>
      <c r="AS205" s="172" t="s">
        <v>1308</v>
      </c>
      <c r="AT205" s="172"/>
      <c r="AU205" s="172"/>
      <c r="AV205" s="172"/>
      <c r="AW205" s="172" t="s">
        <v>742</v>
      </c>
      <c r="AX205" s="172"/>
      <c r="AY205" s="172"/>
      <c r="AZ205" s="172"/>
      <c r="BA205" s="172" t="s">
        <v>1309</v>
      </c>
      <c r="BB205" s="172"/>
      <c r="BC205" s="172"/>
      <c r="BD205" s="172"/>
    </row>
    <row r="206" spans="1:56" ht="15" customHeight="1">
      <c r="A206" s="171">
        <v>12</v>
      </c>
      <c r="B206" s="172" t="s">
        <v>484</v>
      </c>
      <c r="C206" s="172" t="s">
        <v>782</v>
      </c>
      <c r="D206" s="172" t="s">
        <v>732</v>
      </c>
      <c r="E206" s="172" t="s">
        <v>783</v>
      </c>
      <c r="F206" s="172" t="s">
        <v>784</v>
      </c>
      <c r="G206" s="172" t="s">
        <v>785</v>
      </c>
      <c r="H206" s="172" t="s">
        <v>786</v>
      </c>
      <c r="I206" s="172" t="s">
        <v>794</v>
      </c>
      <c r="J206" s="173">
        <v>44197</v>
      </c>
      <c r="K206" s="173">
        <v>44561</v>
      </c>
      <c r="L206" s="172" t="s">
        <v>738</v>
      </c>
      <c r="M206" s="172" t="str">
        <f t="shared" si="43"/>
        <v>Risaralda</v>
      </c>
      <c r="N206" s="172" t="s">
        <v>29</v>
      </c>
      <c r="O206" s="172" t="s">
        <v>795</v>
      </c>
      <c r="P206" s="171" t="s">
        <v>789</v>
      </c>
      <c r="Q206" s="174">
        <v>0</v>
      </c>
      <c r="R206" s="177">
        <v>1</v>
      </c>
      <c r="S206" s="177">
        <v>0</v>
      </c>
      <c r="T206" s="177">
        <v>0</v>
      </c>
      <c r="U206" s="177">
        <v>0</v>
      </c>
      <c r="V206" s="177">
        <v>1</v>
      </c>
      <c r="W206" s="177">
        <v>32000000</v>
      </c>
      <c r="X206" s="177" t="s">
        <v>1310</v>
      </c>
      <c r="Y206" s="177"/>
      <c r="Z206" s="177"/>
      <c r="AA206" s="177"/>
      <c r="AB206" s="177"/>
      <c r="AC206" s="177"/>
      <c r="AD206" s="177"/>
      <c r="AE206" s="177">
        <f t="shared" si="37"/>
        <v>32000000</v>
      </c>
      <c r="AF206" s="173">
        <v>44300</v>
      </c>
      <c r="AG206" s="223"/>
      <c r="AH206" s="223"/>
      <c r="AI206" s="223"/>
      <c r="AJ206" s="174">
        <f t="shared" si="38"/>
        <v>1</v>
      </c>
      <c r="AK206" s="174" t="str">
        <f t="shared" si="39"/>
        <v/>
      </c>
      <c r="AL206" s="174" t="str">
        <f t="shared" si="40"/>
        <v/>
      </c>
      <c r="AM206" s="174" t="str">
        <f t="shared" si="41"/>
        <v/>
      </c>
      <c r="AN206" s="174">
        <f t="shared" si="42"/>
        <v>0</v>
      </c>
      <c r="AO206" s="172" t="s">
        <v>742</v>
      </c>
      <c r="AP206" s="172"/>
      <c r="AQ206" s="172"/>
      <c r="AR206" s="172"/>
      <c r="AS206" s="172" t="s">
        <v>886</v>
      </c>
      <c r="AT206" s="172"/>
      <c r="AU206" s="172"/>
      <c r="AV206" s="172"/>
      <c r="AW206" s="172" t="s">
        <v>742</v>
      </c>
      <c r="AX206" s="172"/>
      <c r="AY206" s="172"/>
      <c r="AZ206" s="172"/>
      <c r="BA206" s="172" t="s">
        <v>1311</v>
      </c>
      <c r="BB206" s="172"/>
      <c r="BC206" s="172"/>
      <c r="BD206" s="172"/>
    </row>
    <row r="207" spans="1:56" ht="15" customHeight="1">
      <c r="A207" s="171">
        <v>13</v>
      </c>
      <c r="B207" s="172" t="s">
        <v>484</v>
      </c>
      <c r="C207" s="172" t="s">
        <v>782</v>
      </c>
      <c r="D207" s="172" t="s">
        <v>732</v>
      </c>
      <c r="E207" s="172" t="s">
        <v>783</v>
      </c>
      <c r="F207" s="172" t="s">
        <v>784</v>
      </c>
      <c r="G207" s="172" t="s">
        <v>785</v>
      </c>
      <c r="H207" s="172" t="s">
        <v>786</v>
      </c>
      <c r="I207" s="172" t="s">
        <v>799</v>
      </c>
      <c r="J207" s="173">
        <v>44197</v>
      </c>
      <c r="K207" s="173">
        <v>44561</v>
      </c>
      <c r="L207" s="172" t="s">
        <v>738</v>
      </c>
      <c r="M207" s="172" t="str">
        <f t="shared" si="43"/>
        <v>Risaralda</v>
      </c>
      <c r="N207" s="172" t="s">
        <v>55</v>
      </c>
      <c r="O207" s="172" t="s">
        <v>800</v>
      </c>
      <c r="P207" s="171" t="s">
        <v>789</v>
      </c>
      <c r="Q207" s="174">
        <v>0</v>
      </c>
      <c r="R207" s="174">
        <v>1</v>
      </c>
      <c r="S207" s="174">
        <v>0.25</v>
      </c>
      <c r="T207" s="174">
        <v>0.25</v>
      </c>
      <c r="U207" s="174">
        <v>0.25</v>
      </c>
      <c r="V207" s="174">
        <v>0.25</v>
      </c>
      <c r="W207" s="174">
        <v>0</v>
      </c>
      <c r="X207" s="174" t="s">
        <v>1312</v>
      </c>
      <c r="Y207" s="174"/>
      <c r="Z207" s="174"/>
      <c r="AA207" s="174"/>
      <c r="AB207" s="174"/>
      <c r="AC207" s="174"/>
      <c r="AD207" s="174"/>
      <c r="AE207" s="174">
        <f t="shared" si="37"/>
        <v>0</v>
      </c>
      <c r="AF207" s="173">
        <v>44300</v>
      </c>
      <c r="AG207" s="176"/>
      <c r="AH207" s="223"/>
      <c r="AI207" s="223"/>
      <c r="AJ207" s="174">
        <f t="shared" si="38"/>
        <v>0</v>
      </c>
      <c r="AK207" s="174">
        <f t="shared" si="39"/>
        <v>0</v>
      </c>
      <c r="AL207" s="174">
        <f t="shared" si="40"/>
        <v>0</v>
      </c>
      <c r="AM207" s="174">
        <f t="shared" si="41"/>
        <v>0</v>
      </c>
      <c r="AN207" s="174">
        <f t="shared" si="42"/>
        <v>0</v>
      </c>
      <c r="AO207" s="172" t="s">
        <v>791</v>
      </c>
      <c r="AP207" s="172"/>
      <c r="AQ207" s="172"/>
      <c r="AR207" s="172"/>
      <c r="AS207" s="172" t="s">
        <v>1313</v>
      </c>
      <c r="AT207" s="172"/>
      <c r="AU207" s="172"/>
      <c r="AV207" s="172"/>
      <c r="AW207" s="172" t="s">
        <v>791</v>
      </c>
      <c r="AX207" s="172"/>
      <c r="AY207" s="172"/>
      <c r="AZ207" s="172"/>
      <c r="BA207" s="172" t="s">
        <v>1314</v>
      </c>
      <c r="BB207" s="172"/>
      <c r="BC207" s="172"/>
      <c r="BD207" s="172"/>
    </row>
    <row r="208" spans="1:56" ht="15" customHeight="1">
      <c r="A208" s="171">
        <v>1</v>
      </c>
      <c r="B208" s="172" t="s">
        <v>485</v>
      </c>
      <c r="C208" s="172" t="s">
        <v>731</v>
      </c>
      <c r="D208" s="172" t="s">
        <v>732</v>
      </c>
      <c r="E208" s="172" t="s">
        <v>733</v>
      </c>
      <c r="F208" s="172" t="s">
        <v>734</v>
      </c>
      <c r="G208" s="172" t="s">
        <v>735</v>
      </c>
      <c r="H208" s="172" t="s">
        <v>736</v>
      </c>
      <c r="I208" s="172" t="s">
        <v>737</v>
      </c>
      <c r="J208" s="173">
        <v>44197</v>
      </c>
      <c r="K208" s="173">
        <v>44561</v>
      </c>
      <c r="L208" s="172" t="s">
        <v>738</v>
      </c>
      <c r="M208" s="172" t="str">
        <f>B208</f>
        <v>Santander</v>
      </c>
      <c r="N208" s="172" t="s">
        <v>29</v>
      </c>
      <c r="O208" s="172" t="s">
        <v>739</v>
      </c>
      <c r="P208" s="171" t="s">
        <v>740</v>
      </c>
      <c r="Q208" s="174">
        <v>0</v>
      </c>
      <c r="R208" s="177">
        <v>21982</v>
      </c>
      <c r="S208" s="177">
        <v>0</v>
      </c>
      <c r="T208" s="177">
        <v>0</v>
      </c>
      <c r="U208" s="177">
        <v>0</v>
      </c>
      <c r="V208" s="177">
        <v>21982</v>
      </c>
      <c r="W208" s="177">
        <v>3605</v>
      </c>
      <c r="X208" s="177" t="s">
        <v>1315</v>
      </c>
      <c r="Y208" s="177"/>
      <c r="Z208" s="177"/>
      <c r="AA208" s="177"/>
      <c r="AB208" s="177"/>
      <c r="AC208" s="177"/>
      <c r="AD208" s="177"/>
      <c r="AE208" s="177">
        <f t="shared" si="37"/>
        <v>3605</v>
      </c>
      <c r="AF208" s="173">
        <v>44300</v>
      </c>
      <c r="AG208" s="223"/>
      <c r="AH208" s="223"/>
      <c r="AI208" s="223"/>
      <c r="AJ208" s="174">
        <f t="shared" si="38"/>
        <v>0.16399781639523248</v>
      </c>
      <c r="AK208" s="174" t="str">
        <f t="shared" si="39"/>
        <v/>
      </c>
      <c r="AL208" s="174" t="str">
        <f t="shared" si="40"/>
        <v/>
      </c>
      <c r="AM208" s="174" t="str">
        <f t="shared" si="41"/>
        <v/>
      </c>
      <c r="AN208" s="174">
        <f t="shared" si="42"/>
        <v>0</v>
      </c>
      <c r="AO208" s="172" t="s">
        <v>742</v>
      </c>
      <c r="AP208" s="172"/>
      <c r="AQ208" s="172"/>
      <c r="AR208" s="172"/>
      <c r="AS208" s="172" t="s">
        <v>1231</v>
      </c>
      <c r="AT208" s="172"/>
      <c r="AU208" s="172"/>
      <c r="AV208" s="172"/>
      <c r="AW208" s="172" t="s">
        <v>742</v>
      </c>
      <c r="AX208" s="172"/>
      <c r="AY208" s="172"/>
      <c r="AZ208" s="172"/>
      <c r="BA208" s="172" t="s">
        <v>1316</v>
      </c>
      <c r="BB208" s="172"/>
      <c r="BC208" s="172"/>
      <c r="BD208" s="172"/>
    </row>
    <row r="209" spans="1:56" ht="15" customHeight="1">
      <c r="A209" s="171">
        <v>3</v>
      </c>
      <c r="B209" s="172" t="s">
        <v>485</v>
      </c>
      <c r="C209" s="172" t="s">
        <v>731</v>
      </c>
      <c r="D209" s="172" t="s">
        <v>732</v>
      </c>
      <c r="E209" s="172" t="s">
        <v>733</v>
      </c>
      <c r="F209" s="172" t="s">
        <v>734</v>
      </c>
      <c r="G209" s="172" t="s">
        <v>735</v>
      </c>
      <c r="H209" s="172" t="s">
        <v>736</v>
      </c>
      <c r="I209" s="172" t="s">
        <v>745</v>
      </c>
      <c r="J209" s="173">
        <v>44197</v>
      </c>
      <c r="K209" s="173">
        <v>44561</v>
      </c>
      <c r="L209" s="172" t="s">
        <v>738</v>
      </c>
      <c r="M209" s="172" t="str">
        <f t="shared" ref="M209:M218" si="44">B209</f>
        <v>Santander</v>
      </c>
      <c r="N209" s="172" t="s">
        <v>29</v>
      </c>
      <c r="O209" s="172" t="s">
        <v>746</v>
      </c>
      <c r="P209" s="171" t="s">
        <v>740</v>
      </c>
      <c r="Q209" s="174">
        <v>0</v>
      </c>
      <c r="R209" s="177">
        <v>15660</v>
      </c>
      <c r="S209" s="177">
        <v>0</v>
      </c>
      <c r="T209" s="177">
        <v>0</v>
      </c>
      <c r="U209" s="177">
        <v>0</v>
      </c>
      <c r="V209" s="177">
        <v>15660</v>
      </c>
      <c r="W209" s="177">
        <v>137</v>
      </c>
      <c r="X209" s="177" t="s">
        <v>1317</v>
      </c>
      <c r="Y209" s="177"/>
      <c r="Z209" s="177"/>
      <c r="AA209" s="177"/>
      <c r="AB209" s="177"/>
      <c r="AC209" s="177"/>
      <c r="AD209" s="177"/>
      <c r="AE209" s="177">
        <f t="shared" si="37"/>
        <v>137</v>
      </c>
      <c r="AF209" s="173">
        <v>44300</v>
      </c>
      <c r="AG209" s="176"/>
      <c r="AH209" s="223"/>
      <c r="AI209" s="223"/>
      <c r="AJ209" s="174">
        <f t="shared" si="38"/>
        <v>8.7484035759897837E-3</v>
      </c>
      <c r="AK209" s="174" t="str">
        <f t="shared" si="39"/>
        <v/>
      </c>
      <c r="AL209" s="174" t="str">
        <f t="shared" si="40"/>
        <v/>
      </c>
      <c r="AM209" s="174" t="str">
        <f t="shared" si="41"/>
        <v/>
      </c>
      <c r="AN209" s="174">
        <f t="shared" si="42"/>
        <v>0</v>
      </c>
      <c r="AO209" s="172" t="s">
        <v>742</v>
      </c>
      <c r="AP209" s="172"/>
      <c r="AQ209" s="172"/>
      <c r="AR209" s="172"/>
      <c r="AS209" s="172" t="s">
        <v>1066</v>
      </c>
      <c r="AT209" s="172"/>
      <c r="AU209" s="172"/>
      <c r="AV209" s="172"/>
      <c r="AW209" s="172" t="s">
        <v>742</v>
      </c>
      <c r="AX209" s="172"/>
      <c r="AY209" s="172"/>
      <c r="AZ209" s="172"/>
      <c r="BA209" s="172" t="s">
        <v>1318</v>
      </c>
      <c r="BB209" s="172"/>
      <c r="BC209" s="172"/>
      <c r="BD209" s="172"/>
    </row>
    <row r="210" spans="1:56" ht="15" customHeight="1">
      <c r="A210" s="171">
        <v>5</v>
      </c>
      <c r="B210" s="172" t="s">
        <v>485</v>
      </c>
      <c r="C210" s="172" t="s">
        <v>852</v>
      </c>
      <c r="D210" s="172" t="s">
        <v>732</v>
      </c>
      <c r="E210" s="172" t="s">
        <v>783</v>
      </c>
      <c r="F210" s="172" t="s">
        <v>853</v>
      </c>
      <c r="G210" s="172" t="s">
        <v>735</v>
      </c>
      <c r="H210" s="172" t="s">
        <v>736</v>
      </c>
      <c r="I210" s="172" t="s">
        <v>854</v>
      </c>
      <c r="J210" s="173">
        <v>44197</v>
      </c>
      <c r="K210" s="173">
        <v>44561</v>
      </c>
      <c r="L210" s="172" t="s">
        <v>738</v>
      </c>
      <c r="M210" s="172" t="str">
        <f t="shared" si="44"/>
        <v>Santander</v>
      </c>
      <c r="N210" s="172" t="s">
        <v>29</v>
      </c>
      <c r="O210" s="172" t="s">
        <v>855</v>
      </c>
      <c r="P210" s="171" t="s">
        <v>740</v>
      </c>
      <c r="Q210" s="174">
        <v>0</v>
      </c>
      <c r="R210" s="177">
        <v>40</v>
      </c>
      <c r="S210" s="177">
        <v>0</v>
      </c>
      <c r="T210" s="177">
        <v>0</v>
      </c>
      <c r="U210" s="177">
        <v>0</v>
      </c>
      <c r="V210" s="177">
        <v>40</v>
      </c>
      <c r="W210" s="177">
        <v>1</v>
      </c>
      <c r="X210" s="177" t="s">
        <v>1319</v>
      </c>
      <c r="Y210" s="177"/>
      <c r="Z210" s="177"/>
      <c r="AA210" s="177"/>
      <c r="AB210" s="177"/>
      <c r="AC210" s="177"/>
      <c r="AD210" s="177"/>
      <c r="AE210" s="177">
        <f t="shared" si="37"/>
        <v>1</v>
      </c>
      <c r="AF210" s="173">
        <v>44300</v>
      </c>
      <c r="AG210" s="176"/>
      <c r="AH210" s="223"/>
      <c r="AI210" s="223"/>
      <c r="AJ210" s="174">
        <f t="shared" si="38"/>
        <v>2.5000000000000001E-2</v>
      </c>
      <c r="AK210" s="174" t="str">
        <f t="shared" si="39"/>
        <v/>
      </c>
      <c r="AL210" s="174" t="str">
        <f t="shared" si="40"/>
        <v/>
      </c>
      <c r="AM210" s="174" t="str">
        <f t="shared" si="41"/>
        <v/>
      </c>
      <c r="AN210" s="174">
        <f t="shared" si="42"/>
        <v>0</v>
      </c>
      <c r="AO210" s="172" t="s">
        <v>742</v>
      </c>
      <c r="AP210" s="172"/>
      <c r="AQ210" s="172"/>
      <c r="AR210" s="172"/>
      <c r="AS210" s="172" t="s">
        <v>1320</v>
      </c>
      <c r="AT210" s="172"/>
      <c r="AU210" s="172"/>
      <c r="AV210" s="172"/>
      <c r="AW210" s="172" t="s">
        <v>742</v>
      </c>
      <c r="AX210" s="172"/>
      <c r="AY210" s="172"/>
      <c r="AZ210" s="172"/>
      <c r="BA210" s="172" t="s">
        <v>1321</v>
      </c>
      <c r="BB210" s="172"/>
      <c r="BC210" s="172"/>
      <c r="BD210" s="172"/>
    </row>
    <row r="211" spans="1:56" ht="15" customHeight="1">
      <c r="A211" s="171">
        <v>6</v>
      </c>
      <c r="B211" s="172" t="s">
        <v>485</v>
      </c>
      <c r="C211" s="172" t="s">
        <v>750</v>
      </c>
      <c r="D211" s="172" t="s">
        <v>732</v>
      </c>
      <c r="E211" s="172" t="s">
        <v>733</v>
      </c>
      <c r="F211" s="172" t="s">
        <v>751</v>
      </c>
      <c r="G211" s="172" t="s">
        <v>735</v>
      </c>
      <c r="H211" s="172" t="s">
        <v>736</v>
      </c>
      <c r="I211" s="172" t="s">
        <v>752</v>
      </c>
      <c r="J211" s="173">
        <v>44197</v>
      </c>
      <c r="K211" s="173">
        <v>44561</v>
      </c>
      <c r="L211" s="172" t="s">
        <v>738</v>
      </c>
      <c r="M211" s="172" t="str">
        <f t="shared" si="44"/>
        <v>Santander</v>
      </c>
      <c r="N211" s="172" t="s">
        <v>55</v>
      </c>
      <c r="O211" s="172" t="s">
        <v>753</v>
      </c>
      <c r="P211" s="171" t="s">
        <v>740</v>
      </c>
      <c r="Q211" s="174">
        <v>0</v>
      </c>
      <c r="R211" s="174">
        <v>1</v>
      </c>
      <c r="S211" s="174">
        <v>0.25</v>
      </c>
      <c r="T211" s="174">
        <v>0.25</v>
      </c>
      <c r="U211" s="174">
        <v>0.25</v>
      </c>
      <c r="V211" s="174">
        <v>0.25</v>
      </c>
      <c r="W211" s="174">
        <v>0.25</v>
      </c>
      <c r="X211" s="174" t="s">
        <v>1322</v>
      </c>
      <c r="Y211" s="174"/>
      <c r="Z211" s="174"/>
      <c r="AA211" s="174"/>
      <c r="AB211" s="174"/>
      <c r="AC211" s="174"/>
      <c r="AD211" s="174"/>
      <c r="AE211" s="174">
        <f t="shared" si="37"/>
        <v>0.25</v>
      </c>
      <c r="AF211" s="173">
        <v>44300</v>
      </c>
      <c r="AG211" s="176"/>
      <c r="AH211" s="223"/>
      <c r="AI211" s="223"/>
      <c r="AJ211" s="174">
        <f t="shared" si="38"/>
        <v>0.25</v>
      </c>
      <c r="AK211" s="174">
        <f t="shared" si="39"/>
        <v>1</v>
      </c>
      <c r="AL211" s="174">
        <f t="shared" si="40"/>
        <v>0</v>
      </c>
      <c r="AM211" s="174">
        <f t="shared" si="41"/>
        <v>0</v>
      </c>
      <c r="AN211" s="174">
        <f t="shared" si="42"/>
        <v>0</v>
      </c>
      <c r="AO211" s="172" t="s">
        <v>742</v>
      </c>
      <c r="AP211" s="172"/>
      <c r="AQ211" s="172"/>
      <c r="AR211" s="172"/>
      <c r="AS211" s="172" t="s">
        <v>1239</v>
      </c>
      <c r="AT211" s="172"/>
      <c r="AU211" s="172"/>
      <c r="AV211" s="172"/>
      <c r="AW211" s="172" t="s">
        <v>791</v>
      </c>
      <c r="AX211" s="172"/>
      <c r="AY211" s="172"/>
      <c r="AZ211" s="172"/>
      <c r="BA211" s="172" t="s">
        <v>1323</v>
      </c>
      <c r="BB211" s="172"/>
      <c r="BC211" s="172"/>
      <c r="BD211" s="172"/>
    </row>
    <row r="212" spans="1:56" ht="15" customHeight="1">
      <c r="A212" s="171">
        <v>7</v>
      </c>
      <c r="B212" s="172" t="s">
        <v>485</v>
      </c>
      <c r="C212" s="172" t="s">
        <v>756</v>
      </c>
      <c r="D212" s="172" t="s">
        <v>732</v>
      </c>
      <c r="E212" s="172" t="s">
        <v>733</v>
      </c>
      <c r="F212" s="172" t="s">
        <v>751</v>
      </c>
      <c r="G212" s="172" t="s">
        <v>735</v>
      </c>
      <c r="H212" s="172" t="s">
        <v>736</v>
      </c>
      <c r="I212" s="172" t="s">
        <v>757</v>
      </c>
      <c r="J212" s="173">
        <v>44197</v>
      </c>
      <c r="K212" s="173">
        <v>44561</v>
      </c>
      <c r="L212" s="172" t="s">
        <v>738</v>
      </c>
      <c r="M212" s="172" t="str">
        <f t="shared" si="44"/>
        <v>Santander</v>
      </c>
      <c r="N212" s="172" t="s">
        <v>55</v>
      </c>
      <c r="O212" s="172" t="s">
        <v>753</v>
      </c>
      <c r="P212" s="171" t="s">
        <v>740</v>
      </c>
      <c r="Q212" s="174">
        <v>0</v>
      </c>
      <c r="R212" s="174">
        <v>1</v>
      </c>
      <c r="S212" s="174">
        <v>0.25</v>
      </c>
      <c r="T212" s="174">
        <v>0.25</v>
      </c>
      <c r="U212" s="174">
        <v>0.25</v>
      </c>
      <c r="V212" s="174">
        <v>0.25</v>
      </c>
      <c r="W212" s="174">
        <v>0.25</v>
      </c>
      <c r="X212" s="174" t="s">
        <v>1324</v>
      </c>
      <c r="Y212" s="174"/>
      <c r="Z212" s="174"/>
      <c r="AA212" s="174"/>
      <c r="AB212" s="174"/>
      <c r="AC212" s="174"/>
      <c r="AD212" s="174"/>
      <c r="AE212" s="174">
        <f t="shared" si="37"/>
        <v>0.25</v>
      </c>
      <c r="AF212" s="173">
        <v>44300</v>
      </c>
      <c r="AG212" s="176"/>
      <c r="AH212" s="223"/>
      <c r="AI212" s="223"/>
      <c r="AJ212" s="174">
        <f t="shared" si="38"/>
        <v>0.25</v>
      </c>
      <c r="AK212" s="174">
        <f t="shared" si="39"/>
        <v>1</v>
      </c>
      <c r="AL212" s="174">
        <f t="shared" si="40"/>
        <v>0</v>
      </c>
      <c r="AM212" s="174">
        <f t="shared" si="41"/>
        <v>0</v>
      </c>
      <c r="AN212" s="174">
        <f t="shared" si="42"/>
        <v>0</v>
      </c>
      <c r="AO212" s="172" t="s">
        <v>742</v>
      </c>
      <c r="AP212" s="172"/>
      <c r="AQ212" s="172"/>
      <c r="AR212" s="172"/>
      <c r="AS212" s="172" t="s">
        <v>1074</v>
      </c>
      <c r="AT212" s="172"/>
      <c r="AU212" s="172"/>
      <c r="AV212" s="172"/>
      <c r="AW212" s="172" t="s">
        <v>742</v>
      </c>
      <c r="AX212" s="172"/>
      <c r="AY212" s="172"/>
      <c r="AZ212" s="172"/>
      <c r="BA212" s="172" t="s">
        <v>1325</v>
      </c>
      <c r="BB212" s="172"/>
      <c r="BC212" s="172"/>
      <c r="BD212" s="172"/>
    </row>
    <row r="213" spans="1:56" ht="15" customHeight="1">
      <c r="A213" s="171">
        <v>8</v>
      </c>
      <c r="B213" s="172" t="s">
        <v>485</v>
      </c>
      <c r="C213" s="172" t="s">
        <v>761</v>
      </c>
      <c r="D213" s="172" t="s">
        <v>762</v>
      </c>
      <c r="E213" s="172" t="s">
        <v>763</v>
      </c>
      <c r="F213" s="172" t="s">
        <v>764</v>
      </c>
      <c r="G213" s="172" t="s">
        <v>735</v>
      </c>
      <c r="H213" s="172" t="s">
        <v>765</v>
      </c>
      <c r="I213" s="172" t="s">
        <v>766</v>
      </c>
      <c r="J213" s="173">
        <v>44197</v>
      </c>
      <c r="K213" s="173">
        <v>44561</v>
      </c>
      <c r="L213" s="172" t="s">
        <v>738</v>
      </c>
      <c r="M213" s="172" t="str">
        <f t="shared" si="44"/>
        <v>Santander</v>
      </c>
      <c r="N213" s="172" t="s">
        <v>55</v>
      </c>
      <c r="O213" s="172" t="s">
        <v>753</v>
      </c>
      <c r="P213" s="171" t="s">
        <v>740</v>
      </c>
      <c r="Q213" s="174">
        <v>0</v>
      </c>
      <c r="R213" s="174">
        <v>1</v>
      </c>
      <c r="S213" s="174">
        <v>0.25</v>
      </c>
      <c r="T213" s="174">
        <v>0.25</v>
      </c>
      <c r="U213" s="174">
        <v>0.25</v>
      </c>
      <c r="V213" s="174">
        <v>0.25</v>
      </c>
      <c r="W213" s="174">
        <v>0.25</v>
      </c>
      <c r="X213" s="174" t="s">
        <v>1326</v>
      </c>
      <c r="Y213" s="174"/>
      <c r="Z213" s="174"/>
      <c r="AA213" s="174"/>
      <c r="AB213" s="174"/>
      <c r="AC213" s="174"/>
      <c r="AD213" s="174"/>
      <c r="AE213" s="174">
        <f t="shared" si="37"/>
        <v>0.25</v>
      </c>
      <c r="AF213" s="173">
        <v>44300</v>
      </c>
      <c r="AG213" s="176"/>
      <c r="AH213" s="223"/>
      <c r="AI213" s="223"/>
      <c r="AJ213" s="174">
        <f t="shared" si="38"/>
        <v>0.25</v>
      </c>
      <c r="AK213" s="174">
        <f t="shared" si="39"/>
        <v>1</v>
      </c>
      <c r="AL213" s="174">
        <f t="shared" si="40"/>
        <v>0</v>
      </c>
      <c r="AM213" s="174">
        <f t="shared" si="41"/>
        <v>0</v>
      </c>
      <c r="AN213" s="174">
        <f t="shared" si="42"/>
        <v>0</v>
      </c>
      <c r="AO213" s="172" t="s">
        <v>742</v>
      </c>
      <c r="AP213" s="172"/>
      <c r="AQ213" s="172"/>
      <c r="AR213" s="172"/>
      <c r="AS213" s="172" t="s">
        <v>1077</v>
      </c>
      <c r="AT213" s="172"/>
      <c r="AU213" s="172"/>
      <c r="AV213" s="172"/>
      <c r="AW213" s="172" t="s">
        <v>742</v>
      </c>
      <c r="AX213" s="172"/>
      <c r="AY213" s="172"/>
      <c r="AZ213" s="172"/>
      <c r="BA213" s="172" t="s">
        <v>1327</v>
      </c>
      <c r="BB213" s="172"/>
      <c r="BC213" s="172"/>
      <c r="BD213" s="172"/>
    </row>
    <row r="214" spans="1:56" ht="15" customHeight="1">
      <c r="A214" s="171">
        <v>9</v>
      </c>
      <c r="B214" s="172" t="s">
        <v>485</v>
      </c>
      <c r="C214" s="172" t="s">
        <v>769</v>
      </c>
      <c r="D214" s="172" t="s">
        <v>770</v>
      </c>
      <c r="E214" s="172" t="s">
        <v>771</v>
      </c>
      <c r="F214" s="172" t="s">
        <v>772</v>
      </c>
      <c r="G214" s="172" t="s">
        <v>773</v>
      </c>
      <c r="H214" s="172" t="s">
        <v>773</v>
      </c>
      <c r="I214" s="172" t="s">
        <v>774</v>
      </c>
      <c r="J214" s="173">
        <v>44197</v>
      </c>
      <c r="K214" s="173">
        <v>44561</v>
      </c>
      <c r="L214" s="172" t="s">
        <v>738</v>
      </c>
      <c r="M214" s="172" t="str">
        <f t="shared" si="44"/>
        <v>Santander</v>
      </c>
      <c r="N214" s="172" t="s">
        <v>55</v>
      </c>
      <c r="O214" s="172" t="s">
        <v>775</v>
      </c>
      <c r="P214" s="171" t="s">
        <v>740</v>
      </c>
      <c r="Q214" s="174">
        <v>0</v>
      </c>
      <c r="R214" s="174">
        <v>1</v>
      </c>
      <c r="S214" s="174">
        <v>0.25</v>
      </c>
      <c r="T214" s="174">
        <v>0.25</v>
      </c>
      <c r="U214" s="174">
        <v>0.25</v>
      </c>
      <c r="V214" s="174">
        <v>0.25</v>
      </c>
      <c r="W214" s="174">
        <v>0.25</v>
      </c>
      <c r="X214" s="174" t="s">
        <v>1328</v>
      </c>
      <c r="Y214" s="174"/>
      <c r="Z214" s="174"/>
      <c r="AA214" s="174"/>
      <c r="AB214" s="174"/>
      <c r="AC214" s="174"/>
      <c r="AD214" s="174"/>
      <c r="AE214" s="174">
        <f t="shared" si="37"/>
        <v>0.25</v>
      </c>
      <c r="AF214" s="173">
        <v>44300</v>
      </c>
      <c r="AG214" s="176"/>
      <c r="AH214" s="223"/>
      <c r="AI214" s="223"/>
      <c r="AJ214" s="174">
        <f t="shared" si="38"/>
        <v>0.25</v>
      </c>
      <c r="AK214" s="174">
        <f t="shared" si="39"/>
        <v>1</v>
      </c>
      <c r="AL214" s="174">
        <f t="shared" si="40"/>
        <v>0</v>
      </c>
      <c r="AM214" s="174">
        <f t="shared" si="41"/>
        <v>0</v>
      </c>
      <c r="AN214" s="174">
        <f t="shared" si="42"/>
        <v>0</v>
      </c>
      <c r="AO214" s="172" t="s">
        <v>742</v>
      </c>
      <c r="AP214" s="172"/>
      <c r="AQ214" s="172"/>
      <c r="AR214" s="172"/>
      <c r="AS214" s="172" t="s">
        <v>1080</v>
      </c>
      <c r="AT214" s="172"/>
      <c r="AU214" s="172"/>
      <c r="AV214" s="172"/>
      <c r="AW214" s="172" t="s">
        <v>742</v>
      </c>
      <c r="AX214" s="172"/>
      <c r="AY214" s="172"/>
      <c r="AZ214" s="172"/>
      <c r="BA214" s="172" t="s">
        <v>1329</v>
      </c>
      <c r="BB214" s="172"/>
      <c r="BC214" s="172"/>
      <c r="BD214" s="172"/>
    </row>
    <row r="215" spans="1:56" ht="15" customHeight="1">
      <c r="A215" s="171">
        <v>10</v>
      </c>
      <c r="B215" s="172" t="s">
        <v>485</v>
      </c>
      <c r="C215" s="172" t="s">
        <v>769</v>
      </c>
      <c r="D215" s="172" t="s">
        <v>770</v>
      </c>
      <c r="E215" s="172" t="s">
        <v>771</v>
      </c>
      <c r="F215" s="172" t="s">
        <v>772</v>
      </c>
      <c r="G215" s="172" t="s">
        <v>773</v>
      </c>
      <c r="H215" s="172" t="s">
        <v>773</v>
      </c>
      <c r="I215" s="172" t="s">
        <v>778</v>
      </c>
      <c r="J215" s="173">
        <v>44197</v>
      </c>
      <c r="K215" s="173">
        <v>44561</v>
      </c>
      <c r="L215" s="172" t="s">
        <v>738</v>
      </c>
      <c r="M215" s="172" t="str">
        <f t="shared" si="44"/>
        <v>Santander</v>
      </c>
      <c r="N215" s="172" t="s">
        <v>55</v>
      </c>
      <c r="O215" s="172" t="s">
        <v>779</v>
      </c>
      <c r="P215" s="171" t="s">
        <v>740</v>
      </c>
      <c r="Q215" s="174">
        <v>0</v>
      </c>
      <c r="R215" s="174">
        <v>1</v>
      </c>
      <c r="S215" s="174">
        <v>0.25</v>
      </c>
      <c r="T215" s="174">
        <v>0.25</v>
      </c>
      <c r="U215" s="174">
        <v>0.25</v>
      </c>
      <c r="V215" s="174">
        <v>0.25</v>
      </c>
      <c r="W215" s="174">
        <v>0.25</v>
      </c>
      <c r="X215" s="174" t="s">
        <v>1330</v>
      </c>
      <c r="Y215" s="174"/>
      <c r="Z215" s="174"/>
      <c r="AA215" s="174"/>
      <c r="AB215" s="174"/>
      <c r="AC215" s="174"/>
      <c r="AD215" s="174"/>
      <c r="AE215" s="174">
        <f t="shared" si="37"/>
        <v>0.25</v>
      </c>
      <c r="AF215" s="173">
        <v>44300</v>
      </c>
      <c r="AG215" s="176"/>
      <c r="AH215" s="223"/>
      <c r="AI215" s="223"/>
      <c r="AJ215" s="174">
        <f t="shared" si="38"/>
        <v>0.25</v>
      </c>
      <c r="AK215" s="174">
        <f t="shared" si="39"/>
        <v>1</v>
      </c>
      <c r="AL215" s="174">
        <f t="shared" si="40"/>
        <v>0</v>
      </c>
      <c r="AM215" s="174">
        <f t="shared" si="41"/>
        <v>0</v>
      </c>
      <c r="AN215" s="174">
        <f t="shared" si="42"/>
        <v>0</v>
      </c>
      <c r="AO215" s="172" t="s">
        <v>742</v>
      </c>
      <c r="AP215" s="172"/>
      <c r="AQ215" s="172"/>
      <c r="AR215" s="172"/>
      <c r="AS215" s="172" t="s">
        <v>1248</v>
      </c>
      <c r="AT215" s="172"/>
      <c r="AU215" s="172"/>
      <c r="AV215" s="172"/>
      <c r="AW215" s="172" t="s">
        <v>791</v>
      </c>
      <c r="AX215" s="172"/>
      <c r="AY215" s="172"/>
      <c r="AZ215" s="172"/>
      <c r="BA215" s="172" t="s">
        <v>1331</v>
      </c>
      <c r="BB215" s="172"/>
      <c r="BC215" s="172"/>
      <c r="BD215" s="172"/>
    </row>
    <row r="216" spans="1:56" ht="15" customHeight="1">
      <c r="A216" s="171">
        <v>11</v>
      </c>
      <c r="B216" s="172" t="s">
        <v>485</v>
      </c>
      <c r="C216" s="172" t="s">
        <v>782</v>
      </c>
      <c r="D216" s="172" t="s">
        <v>732</v>
      </c>
      <c r="E216" s="172" t="s">
        <v>783</v>
      </c>
      <c r="F216" s="172" t="s">
        <v>784</v>
      </c>
      <c r="G216" s="172" t="s">
        <v>785</v>
      </c>
      <c r="H216" s="172" t="s">
        <v>786</v>
      </c>
      <c r="I216" s="172" t="s">
        <v>787</v>
      </c>
      <c r="J216" s="173">
        <v>44197</v>
      </c>
      <c r="K216" s="173">
        <v>44561</v>
      </c>
      <c r="L216" s="172" t="s">
        <v>738</v>
      </c>
      <c r="M216" s="172" t="str">
        <f t="shared" si="44"/>
        <v>Santander</v>
      </c>
      <c r="N216" s="172" t="s">
        <v>55</v>
      </c>
      <c r="O216" s="172" t="s">
        <v>788</v>
      </c>
      <c r="P216" s="171" t="s">
        <v>789</v>
      </c>
      <c r="Q216" s="174">
        <v>0</v>
      </c>
      <c r="R216" s="174">
        <v>1</v>
      </c>
      <c r="S216" s="174">
        <v>0.25</v>
      </c>
      <c r="T216" s="174">
        <v>0.25</v>
      </c>
      <c r="U216" s="174">
        <v>0.25</v>
      </c>
      <c r="V216" s="174">
        <v>0.25</v>
      </c>
      <c r="W216" s="174">
        <v>0</v>
      </c>
      <c r="X216" s="174" t="s">
        <v>1332</v>
      </c>
      <c r="Y216" s="174"/>
      <c r="Z216" s="174"/>
      <c r="AA216" s="174"/>
      <c r="AB216" s="174"/>
      <c r="AC216" s="174"/>
      <c r="AD216" s="174"/>
      <c r="AE216" s="174">
        <f t="shared" si="37"/>
        <v>0</v>
      </c>
      <c r="AF216" s="173">
        <v>44300</v>
      </c>
      <c r="AG216" s="176"/>
      <c r="AH216" s="223"/>
      <c r="AI216" s="223"/>
      <c r="AJ216" s="174">
        <f t="shared" si="38"/>
        <v>0</v>
      </c>
      <c r="AK216" s="174">
        <f t="shared" si="39"/>
        <v>0</v>
      </c>
      <c r="AL216" s="174">
        <f t="shared" si="40"/>
        <v>0</v>
      </c>
      <c r="AM216" s="174">
        <f t="shared" si="41"/>
        <v>0</v>
      </c>
      <c r="AN216" s="174">
        <f t="shared" si="42"/>
        <v>0</v>
      </c>
      <c r="AO216" s="172" t="s">
        <v>807</v>
      </c>
      <c r="AP216" s="172"/>
      <c r="AQ216" s="172"/>
      <c r="AR216" s="172"/>
      <c r="AS216" s="172" t="s">
        <v>1333</v>
      </c>
      <c r="AT216" s="172"/>
      <c r="AU216" s="172"/>
      <c r="AV216" s="172"/>
      <c r="AW216" s="172" t="s">
        <v>807</v>
      </c>
      <c r="AX216" s="172"/>
      <c r="AY216" s="172"/>
      <c r="AZ216" s="172"/>
      <c r="BA216" s="172" t="s">
        <v>1334</v>
      </c>
      <c r="BB216" s="172"/>
      <c r="BC216" s="172"/>
      <c r="BD216" s="172"/>
    </row>
    <row r="217" spans="1:56" ht="15" customHeight="1">
      <c r="A217" s="171">
        <v>12</v>
      </c>
      <c r="B217" s="172" t="s">
        <v>485</v>
      </c>
      <c r="C217" s="172" t="s">
        <v>782</v>
      </c>
      <c r="D217" s="172" t="s">
        <v>732</v>
      </c>
      <c r="E217" s="172" t="s">
        <v>783</v>
      </c>
      <c r="F217" s="172" t="s">
        <v>784</v>
      </c>
      <c r="G217" s="172" t="s">
        <v>785</v>
      </c>
      <c r="H217" s="172" t="s">
        <v>786</v>
      </c>
      <c r="I217" s="172" t="s">
        <v>794</v>
      </c>
      <c r="J217" s="173">
        <v>44197</v>
      </c>
      <c r="K217" s="173">
        <v>44561</v>
      </c>
      <c r="L217" s="172" t="s">
        <v>738</v>
      </c>
      <c r="M217" s="172" t="str">
        <f t="shared" si="44"/>
        <v>Santander</v>
      </c>
      <c r="N217" s="172" t="s">
        <v>29</v>
      </c>
      <c r="O217" s="172" t="s">
        <v>795</v>
      </c>
      <c r="P217" s="171" t="s">
        <v>789</v>
      </c>
      <c r="Q217" s="174">
        <v>0</v>
      </c>
      <c r="R217" s="177">
        <v>1</v>
      </c>
      <c r="S217" s="177">
        <v>0</v>
      </c>
      <c r="T217" s="177">
        <v>0</v>
      </c>
      <c r="U217" s="177">
        <v>0</v>
      </c>
      <c r="V217" s="177">
        <v>1</v>
      </c>
      <c r="W217" s="177">
        <v>28605649</v>
      </c>
      <c r="X217" s="177" t="s">
        <v>1335</v>
      </c>
      <c r="Y217" s="177"/>
      <c r="Z217" s="177"/>
      <c r="AA217" s="177"/>
      <c r="AB217" s="177"/>
      <c r="AC217" s="177"/>
      <c r="AD217" s="177"/>
      <c r="AE217" s="177">
        <f t="shared" si="37"/>
        <v>28605649</v>
      </c>
      <c r="AF217" s="173">
        <v>44300</v>
      </c>
      <c r="AG217" s="223"/>
      <c r="AH217" s="223"/>
      <c r="AI217" s="223"/>
      <c r="AJ217" s="174">
        <f t="shared" si="38"/>
        <v>1</v>
      </c>
      <c r="AK217" s="174" t="str">
        <f t="shared" si="39"/>
        <v/>
      </c>
      <c r="AL217" s="174" t="str">
        <f t="shared" si="40"/>
        <v/>
      </c>
      <c r="AM217" s="174" t="str">
        <f t="shared" si="41"/>
        <v/>
      </c>
      <c r="AN217" s="174">
        <f t="shared" si="42"/>
        <v>0</v>
      </c>
      <c r="AO217" s="172" t="s">
        <v>742</v>
      </c>
      <c r="AP217" s="172"/>
      <c r="AQ217" s="172"/>
      <c r="AR217" s="172"/>
      <c r="AS217" s="172" t="s">
        <v>1336</v>
      </c>
      <c r="AT217" s="172"/>
      <c r="AU217" s="172"/>
      <c r="AV217" s="172"/>
      <c r="AW217" s="172" t="s">
        <v>742</v>
      </c>
      <c r="AX217" s="172"/>
      <c r="AY217" s="172"/>
      <c r="AZ217" s="172"/>
      <c r="BA217" s="172" t="s">
        <v>1337</v>
      </c>
      <c r="BB217" s="172"/>
      <c r="BC217" s="172"/>
      <c r="BD217" s="172"/>
    </row>
    <row r="218" spans="1:56" ht="15" customHeight="1">
      <c r="A218" s="171">
        <v>13</v>
      </c>
      <c r="B218" s="172" t="s">
        <v>485</v>
      </c>
      <c r="C218" s="172" t="s">
        <v>782</v>
      </c>
      <c r="D218" s="172" t="s">
        <v>732</v>
      </c>
      <c r="E218" s="172" t="s">
        <v>783</v>
      </c>
      <c r="F218" s="172" t="s">
        <v>784</v>
      </c>
      <c r="G218" s="172" t="s">
        <v>785</v>
      </c>
      <c r="H218" s="172" t="s">
        <v>786</v>
      </c>
      <c r="I218" s="172" t="s">
        <v>799</v>
      </c>
      <c r="J218" s="173">
        <v>44197</v>
      </c>
      <c r="K218" s="173">
        <v>44561</v>
      </c>
      <c r="L218" s="172" t="s">
        <v>738</v>
      </c>
      <c r="M218" s="172" t="str">
        <f t="shared" si="44"/>
        <v>Santander</v>
      </c>
      <c r="N218" s="172" t="s">
        <v>55</v>
      </c>
      <c r="O218" s="172" t="s">
        <v>800</v>
      </c>
      <c r="P218" s="171" t="s">
        <v>789</v>
      </c>
      <c r="Q218" s="174">
        <v>0</v>
      </c>
      <c r="R218" s="174">
        <v>1</v>
      </c>
      <c r="S218" s="174">
        <v>0.25</v>
      </c>
      <c r="T218" s="174">
        <v>0.25</v>
      </c>
      <c r="U218" s="174">
        <v>0.25</v>
      </c>
      <c r="V218" s="174">
        <v>0.25</v>
      </c>
      <c r="W218" s="174">
        <v>0.25</v>
      </c>
      <c r="X218" s="174" t="s">
        <v>1338</v>
      </c>
      <c r="Y218" s="174"/>
      <c r="Z218" s="174"/>
      <c r="AA218" s="174"/>
      <c r="AB218" s="174"/>
      <c r="AC218" s="174"/>
      <c r="AD218" s="174"/>
      <c r="AE218" s="174">
        <f t="shared" si="37"/>
        <v>0.25</v>
      </c>
      <c r="AF218" s="173">
        <v>44300</v>
      </c>
      <c r="AG218" s="176"/>
      <c r="AH218" s="223"/>
      <c r="AI218" s="223"/>
      <c r="AJ218" s="174">
        <f t="shared" si="38"/>
        <v>0.25</v>
      </c>
      <c r="AK218" s="174">
        <f t="shared" si="39"/>
        <v>1</v>
      </c>
      <c r="AL218" s="174">
        <f t="shared" si="40"/>
        <v>0</v>
      </c>
      <c r="AM218" s="174">
        <f t="shared" si="41"/>
        <v>0</v>
      </c>
      <c r="AN218" s="174">
        <f t="shared" si="42"/>
        <v>0</v>
      </c>
      <c r="AO218" s="172" t="s">
        <v>807</v>
      </c>
      <c r="AP218" s="172"/>
      <c r="AQ218" s="172"/>
      <c r="AR218" s="172"/>
      <c r="AS218" s="172" t="s">
        <v>1339</v>
      </c>
      <c r="AT218" s="172"/>
      <c r="AU218" s="172"/>
      <c r="AV218" s="172"/>
      <c r="AW218" s="172" t="s">
        <v>807</v>
      </c>
      <c r="AX218" s="172"/>
      <c r="AY218" s="172"/>
      <c r="AZ218" s="172"/>
      <c r="BA218" s="172" t="s">
        <v>1340</v>
      </c>
      <c r="BB218" s="172"/>
      <c r="BC218" s="172"/>
      <c r="BD218" s="172"/>
    </row>
    <row r="219" spans="1:56" ht="15" customHeight="1">
      <c r="A219" s="171">
        <v>1</v>
      </c>
      <c r="B219" s="172" t="s">
        <v>1341</v>
      </c>
      <c r="C219" s="172" t="s">
        <v>803</v>
      </c>
      <c r="D219" s="172" t="s">
        <v>732</v>
      </c>
      <c r="E219" s="172" t="s">
        <v>733</v>
      </c>
      <c r="F219" s="172" t="s">
        <v>734</v>
      </c>
      <c r="G219" s="172" t="s">
        <v>735</v>
      </c>
      <c r="H219" s="172" t="s">
        <v>736</v>
      </c>
      <c r="I219" s="172" t="s">
        <v>809</v>
      </c>
      <c r="J219" s="173">
        <v>44197</v>
      </c>
      <c r="K219" s="173">
        <v>44561</v>
      </c>
      <c r="L219" s="172" t="s">
        <v>738</v>
      </c>
      <c r="M219" s="172" t="str">
        <f>B219</f>
        <v>Sucre</v>
      </c>
      <c r="N219" s="172" t="s">
        <v>29</v>
      </c>
      <c r="O219" s="172" t="s">
        <v>810</v>
      </c>
      <c r="P219" s="171" t="s">
        <v>740</v>
      </c>
      <c r="Q219" s="174">
        <v>0</v>
      </c>
      <c r="R219" s="177">
        <v>96331</v>
      </c>
      <c r="S219" s="177">
        <v>0</v>
      </c>
      <c r="T219" s="177">
        <v>0</v>
      </c>
      <c r="U219" s="177">
        <v>0</v>
      </c>
      <c r="V219" s="177">
        <v>96331</v>
      </c>
      <c r="W219" s="177">
        <v>0</v>
      </c>
      <c r="X219" s="177" t="s">
        <v>1342</v>
      </c>
      <c r="Y219" s="177"/>
      <c r="Z219" s="177"/>
      <c r="AA219" s="177"/>
      <c r="AB219" s="177"/>
      <c r="AC219" s="177"/>
      <c r="AD219" s="177"/>
      <c r="AE219" s="177">
        <f t="shared" si="37"/>
        <v>0</v>
      </c>
      <c r="AF219" s="173">
        <v>44300</v>
      </c>
      <c r="AG219" s="223"/>
      <c r="AH219" s="223"/>
      <c r="AI219" s="223"/>
      <c r="AJ219" s="174">
        <f t="shared" si="38"/>
        <v>0</v>
      </c>
      <c r="AK219" s="174" t="str">
        <f t="shared" si="39"/>
        <v/>
      </c>
      <c r="AL219" s="174" t="str">
        <f t="shared" si="40"/>
        <v/>
      </c>
      <c r="AM219" s="174" t="str">
        <f t="shared" si="41"/>
        <v/>
      </c>
      <c r="AN219" s="174">
        <f t="shared" si="42"/>
        <v>0</v>
      </c>
      <c r="AO219" s="172" t="s">
        <v>807</v>
      </c>
      <c r="AP219" s="172"/>
      <c r="AQ219" s="172"/>
      <c r="AR219" s="172"/>
      <c r="AS219" s="172" t="s">
        <v>807</v>
      </c>
      <c r="AT219" s="172"/>
      <c r="AU219" s="172"/>
      <c r="AV219" s="172"/>
      <c r="AW219" s="172" t="s">
        <v>807</v>
      </c>
      <c r="AX219" s="172"/>
      <c r="AY219" s="172"/>
      <c r="AZ219" s="172"/>
      <c r="BA219" s="172" t="s">
        <v>1343</v>
      </c>
      <c r="BB219" s="172"/>
      <c r="BC219" s="172"/>
      <c r="BD219" s="172"/>
    </row>
    <row r="220" spans="1:56" ht="15" customHeight="1">
      <c r="A220" s="171">
        <v>2</v>
      </c>
      <c r="B220" s="172" t="s">
        <v>1341</v>
      </c>
      <c r="C220" s="172" t="s">
        <v>731</v>
      </c>
      <c r="D220" s="172" t="s">
        <v>732</v>
      </c>
      <c r="E220" s="172" t="s">
        <v>733</v>
      </c>
      <c r="F220" s="172" t="s">
        <v>734</v>
      </c>
      <c r="G220" s="172" t="s">
        <v>735</v>
      </c>
      <c r="H220" s="172" t="s">
        <v>736</v>
      </c>
      <c r="I220" s="172" t="s">
        <v>737</v>
      </c>
      <c r="J220" s="173">
        <v>44197</v>
      </c>
      <c r="K220" s="173">
        <v>44561</v>
      </c>
      <c r="L220" s="172" t="s">
        <v>738</v>
      </c>
      <c r="M220" s="172" t="str">
        <f t="shared" ref="M220:M230" si="45">B220</f>
        <v>Sucre</v>
      </c>
      <c r="N220" s="172" t="s">
        <v>29</v>
      </c>
      <c r="O220" s="172" t="s">
        <v>739</v>
      </c>
      <c r="P220" s="171" t="s">
        <v>740</v>
      </c>
      <c r="Q220" s="174">
        <v>0</v>
      </c>
      <c r="R220" s="177">
        <v>5789</v>
      </c>
      <c r="S220" s="177">
        <v>0</v>
      </c>
      <c r="T220" s="177">
        <v>0</v>
      </c>
      <c r="U220" s="177">
        <v>0</v>
      </c>
      <c r="V220" s="177">
        <v>5789</v>
      </c>
      <c r="W220" s="177">
        <v>0</v>
      </c>
      <c r="X220" s="177" t="s">
        <v>1344</v>
      </c>
      <c r="Y220" s="177"/>
      <c r="Z220" s="177"/>
      <c r="AA220" s="177"/>
      <c r="AB220" s="177"/>
      <c r="AC220" s="177"/>
      <c r="AD220" s="177"/>
      <c r="AE220" s="177">
        <f t="shared" si="37"/>
        <v>0</v>
      </c>
      <c r="AF220" s="173">
        <v>44300</v>
      </c>
      <c r="AG220" s="223"/>
      <c r="AH220" s="223"/>
      <c r="AI220" s="223"/>
      <c r="AJ220" s="174">
        <f t="shared" si="38"/>
        <v>0</v>
      </c>
      <c r="AK220" s="174" t="str">
        <f t="shared" si="39"/>
        <v/>
      </c>
      <c r="AL220" s="174" t="str">
        <f t="shared" si="40"/>
        <v/>
      </c>
      <c r="AM220" s="174" t="str">
        <f t="shared" si="41"/>
        <v/>
      </c>
      <c r="AN220" s="174">
        <f t="shared" si="42"/>
        <v>0</v>
      </c>
      <c r="AO220" s="172" t="s">
        <v>742</v>
      </c>
      <c r="AP220" s="172"/>
      <c r="AQ220" s="172"/>
      <c r="AR220" s="172"/>
      <c r="AS220" s="172" t="s">
        <v>1345</v>
      </c>
      <c r="AT220" s="172"/>
      <c r="AU220" s="172"/>
      <c r="AV220" s="172"/>
      <c r="AW220" s="172" t="s">
        <v>742</v>
      </c>
      <c r="AX220" s="172"/>
      <c r="AY220" s="172"/>
      <c r="AZ220" s="172"/>
      <c r="BA220" s="172" t="s">
        <v>1346</v>
      </c>
      <c r="BB220" s="172"/>
      <c r="BC220" s="172"/>
      <c r="BD220" s="172"/>
    </row>
    <row r="221" spans="1:56" ht="15" customHeight="1">
      <c r="A221" s="171">
        <v>4</v>
      </c>
      <c r="B221" s="172" t="s">
        <v>1341</v>
      </c>
      <c r="C221" s="172" t="s">
        <v>731</v>
      </c>
      <c r="D221" s="172" t="s">
        <v>732</v>
      </c>
      <c r="E221" s="172" t="s">
        <v>733</v>
      </c>
      <c r="F221" s="172" t="s">
        <v>734</v>
      </c>
      <c r="G221" s="172" t="s">
        <v>735</v>
      </c>
      <c r="H221" s="172" t="s">
        <v>736</v>
      </c>
      <c r="I221" s="172" t="s">
        <v>745</v>
      </c>
      <c r="J221" s="173">
        <v>44197</v>
      </c>
      <c r="K221" s="173">
        <v>44561</v>
      </c>
      <c r="L221" s="172" t="s">
        <v>738</v>
      </c>
      <c r="M221" s="172" t="str">
        <f t="shared" si="45"/>
        <v>Sucre</v>
      </c>
      <c r="N221" s="172" t="s">
        <v>29</v>
      </c>
      <c r="O221" s="172" t="s">
        <v>746</v>
      </c>
      <c r="P221" s="171" t="s">
        <v>740</v>
      </c>
      <c r="Q221" s="174">
        <v>0</v>
      </c>
      <c r="R221" s="177">
        <v>4939</v>
      </c>
      <c r="S221" s="177">
        <v>0</v>
      </c>
      <c r="T221" s="177">
        <v>0</v>
      </c>
      <c r="U221" s="177">
        <v>0</v>
      </c>
      <c r="V221" s="177">
        <v>4939</v>
      </c>
      <c r="W221" s="177">
        <v>0</v>
      </c>
      <c r="X221" s="177" t="s">
        <v>1347</v>
      </c>
      <c r="Y221" s="177"/>
      <c r="Z221" s="177"/>
      <c r="AA221" s="177"/>
      <c r="AB221" s="177"/>
      <c r="AC221" s="177"/>
      <c r="AD221" s="177"/>
      <c r="AE221" s="177">
        <f t="shared" si="37"/>
        <v>0</v>
      </c>
      <c r="AF221" s="173">
        <v>44300</v>
      </c>
      <c r="AG221" s="223"/>
      <c r="AH221" s="223"/>
      <c r="AI221" s="223"/>
      <c r="AJ221" s="174">
        <f t="shared" si="38"/>
        <v>0</v>
      </c>
      <c r="AK221" s="174" t="str">
        <f t="shared" si="39"/>
        <v/>
      </c>
      <c r="AL221" s="174" t="str">
        <f t="shared" si="40"/>
        <v/>
      </c>
      <c r="AM221" s="174" t="str">
        <f t="shared" si="41"/>
        <v/>
      </c>
      <c r="AN221" s="174">
        <f t="shared" si="42"/>
        <v>0</v>
      </c>
      <c r="AO221" s="172" t="s">
        <v>742</v>
      </c>
      <c r="AP221" s="172"/>
      <c r="AQ221" s="172"/>
      <c r="AR221" s="172"/>
      <c r="AS221" s="172" t="s">
        <v>1345</v>
      </c>
      <c r="AT221" s="172"/>
      <c r="AU221" s="172"/>
      <c r="AV221" s="172"/>
      <c r="AW221" s="172" t="s">
        <v>742</v>
      </c>
      <c r="AX221" s="172"/>
      <c r="AY221" s="172"/>
      <c r="AZ221" s="172"/>
      <c r="BA221" s="172" t="s">
        <v>1348</v>
      </c>
      <c r="BB221" s="172"/>
      <c r="BC221" s="172"/>
      <c r="BD221" s="172"/>
    </row>
    <row r="222" spans="1:56" ht="15" customHeight="1">
      <c r="A222" s="171">
        <v>6</v>
      </c>
      <c r="B222" s="172" t="s">
        <v>1341</v>
      </c>
      <c r="C222" s="172" t="s">
        <v>852</v>
      </c>
      <c r="D222" s="172" t="s">
        <v>732</v>
      </c>
      <c r="E222" s="172" t="s">
        <v>783</v>
      </c>
      <c r="F222" s="172" t="s">
        <v>853</v>
      </c>
      <c r="G222" s="172" t="s">
        <v>735</v>
      </c>
      <c r="H222" s="172" t="s">
        <v>736</v>
      </c>
      <c r="I222" s="172" t="s">
        <v>854</v>
      </c>
      <c r="J222" s="173">
        <v>44197</v>
      </c>
      <c r="K222" s="173">
        <v>44561</v>
      </c>
      <c r="L222" s="172" t="s">
        <v>738</v>
      </c>
      <c r="M222" s="172" t="str">
        <f t="shared" si="45"/>
        <v>Sucre</v>
      </c>
      <c r="N222" s="172" t="s">
        <v>29</v>
      </c>
      <c r="O222" s="172" t="s">
        <v>855</v>
      </c>
      <c r="P222" s="171" t="s">
        <v>740</v>
      </c>
      <c r="Q222" s="174">
        <v>0</v>
      </c>
      <c r="R222" s="177">
        <v>40</v>
      </c>
      <c r="S222" s="177">
        <v>0</v>
      </c>
      <c r="T222" s="177">
        <v>0</v>
      </c>
      <c r="U222" s="177">
        <v>0</v>
      </c>
      <c r="V222" s="177">
        <v>40</v>
      </c>
      <c r="W222" s="177">
        <v>0</v>
      </c>
      <c r="X222" s="177" t="s">
        <v>1349</v>
      </c>
      <c r="Y222" s="177"/>
      <c r="Z222" s="177"/>
      <c r="AA222" s="177"/>
      <c r="AB222" s="177"/>
      <c r="AC222" s="177"/>
      <c r="AD222" s="177"/>
      <c r="AE222" s="177">
        <f t="shared" si="37"/>
        <v>0</v>
      </c>
      <c r="AF222" s="173">
        <v>44300</v>
      </c>
      <c r="AG222" s="223"/>
      <c r="AH222" s="223"/>
      <c r="AI222" s="223"/>
      <c r="AJ222" s="174">
        <f t="shared" si="38"/>
        <v>0</v>
      </c>
      <c r="AK222" s="174" t="str">
        <f t="shared" si="39"/>
        <v/>
      </c>
      <c r="AL222" s="174" t="str">
        <f t="shared" si="40"/>
        <v/>
      </c>
      <c r="AM222" s="174" t="str">
        <f t="shared" si="41"/>
        <v/>
      </c>
      <c r="AN222" s="174">
        <f t="shared" si="42"/>
        <v>0</v>
      </c>
      <c r="AO222" s="172" t="s">
        <v>807</v>
      </c>
      <c r="AP222" s="172"/>
      <c r="AQ222" s="172"/>
      <c r="AR222" s="172"/>
      <c r="AS222" s="172" t="s">
        <v>807</v>
      </c>
      <c r="AT222" s="172"/>
      <c r="AU222" s="172"/>
      <c r="AV222" s="172"/>
      <c r="AW222" s="172" t="s">
        <v>807</v>
      </c>
      <c r="AX222" s="172"/>
      <c r="AY222" s="172"/>
      <c r="AZ222" s="172"/>
      <c r="BA222" s="172" t="s">
        <v>1350</v>
      </c>
      <c r="BB222" s="172"/>
      <c r="BC222" s="172"/>
      <c r="BD222" s="172"/>
    </row>
    <row r="223" spans="1:56" ht="15" customHeight="1">
      <c r="A223" s="171">
        <v>7</v>
      </c>
      <c r="B223" s="172" t="s">
        <v>1341</v>
      </c>
      <c r="C223" s="172" t="s">
        <v>750</v>
      </c>
      <c r="D223" s="172" t="s">
        <v>732</v>
      </c>
      <c r="E223" s="172" t="s">
        <v>733</v>
      </c>
      <c r="F223" s="172" t="s">
        <v>751</v>
      </c>
      <c r="G223" s="172" t="s">
        <v>735</v>
      </c>
      <c r="H223" s="172" t="s">
        <v>736</v>
      </c>
      <c r="I223" s="172" t="s">
        <v>752</v>
      </c>
      <c r="J223" s="173">
        <v>44197</v>
      </c>
      <c r="K223" s="173">
        <v>44561</v>
      </c>
      <c r="L223" s="172" t="s">
        <v>738</v>
      </c>
      <c r="M223" s="172" t="str">
        <f t="shared" si="45"/>
        <v>Sucre</v>
      </c>
      <c r="N223" s="172" t="s">
        <v>55</v>
      </c>
      <c r="O223" s="172" t="s">
        <v>753</v>
      </c>
      <c r="P223" s="171" t="s">
        <v>740</v>
      </c>
      <c r="Q223" s="174">
        <v>0</v>
      </c>
      <c r="R223" s="174">
        <v>1</v>
      </c>
      <c r="S223" s="174">
        <v>0.25</v>
      </c>
      <c r="T223" s="174">
        <v>0.25</v>
      </c>
      <c r="U223" s="174">
        <v>0.25</v>
      </c>
      <c r="V223" s="174">
        <v>0.25</v>
      </c>
      <c r="W223" s="174">
        <v>0</v>
      </c>
      <c r="X223" s="174" t="s">
        <v>1351</v>
      </c>
      <c r="Y223" s="174"/>
      <c r="Z223" s="174"/>
      <c r="AA223" s="174"/>
      <c r="AB223" s="174"/>
      <c r="AC223" s="174"/>
      <c r="AD223" s="174"/>
      <c r="AE223" s="174">
        <f t="shared" si="37"/>
        <v>0</v>
      </c>
      <c r="AF223" s="173">
        <v>44300</v>
      </c>
      <c r="AG223" s="223"/>
      <c r="AH223" s="223"/>
      <c r="AI223" s="223"/>
      <c r="AJ223" s="174">
        <f t="shared" si="38"/>
        <v>0</v>
      </c>
      <c r="AK223" s="174">
        <f t="shared" si="39"/>
        <v>0</v>
      </c>
      <c r="AL223" s="174">
        <f t="shared" si="40"/>
        <v>0</v>
      </c>
      <c r="AM223" s="174">
        <f t="shared" si="41"/>
        <v>0</v>
      </c>
      <c r="AN223" s="174">
        <f t="shared" si="42"/>
        <v>0</v>
      </c>
      <c r="AO223" s="172" t="s">
        <v>791</v>
      </c>
      <c r="AP223" s="172"/>
      <c r="AQ223" s="172"/>
      <c r="AR223" s="172"/>
      <c r="AS223" s="172" t="s">
        <v>1352</v>
      </c>
      <c r="AT223" s="172"/>
      <c r="AU223" s="172"/>
      <c r="AV223" s="172"/>
      <c r="AW223" s="172" t="s">
        <v>791</v>
      </c>
      <c r="AX223" s="172"/>
      <c r="AY223" s="172"/>
      <c r="AZ223" s="172"/>
      <c r="BA223" s="172" t="s">
        <v>1353</v>
      </c>
      <c r="BB223" s="172"/>
      <c r="BC223" s="172"/>
      <c r="BD223" s="172"/>
    </row>
    <row r="224" spans="1:56" ht="15" customHeight="1">
      <c r="A224" s="171">
        <v>8</v>
      </c>
      <c r="B224" s="172" t="s">
        <v>1341</v>
      </c>
      <c r="C224" s="172" t="s">
        <v>756</v>
      </c>
      <c r="D224" s="172" t="s">
        <v>732</v>
      </c>
      <c r="E224" s="172" t="s">
        <v>733</v>
      </c>
      <c r="F224" s="172" t="s">
        <v>751</v>
      </c>
      <c r="G224" s="172" t="s">
        <v>735</v>
      </c>
      <c r="H224" s="172" t="s">
        <v>736</v>
      </c>
      <c r="I224" s="172" t="s">
        <v>757</v>
      </c>
      <c r="J224" s="173">
        <v>44197</v>
      </c>
      <c r="K224" s="173">
        <v>44561</v>
      </c>
      <c r="L224" s="172" t="s">
        <v>738</v>
      </c>
      <c r="M224" s="172" t="str">
        <f t="shared" si="45"/>
        <v>Sucre</v>
      </c>
      <c r="N224" s="172" t="s">
        <v>55</v>
      </c>
      <c r="O224" s="172" t="s">
        <v>753</v>
      </c>
      <c r="P224" s="171" t="s">
        <v>740</v>
      </c>
      <c r="Q224" s="174">
        <v>0</v>
      </c>
      <c r="R224" s="174">
        <v>1</v>
      </c>
      <c r="S224" s="174">
        <v>0.25</v>
      </c>
      <c r="T224" s="174">
        <v>0.25</v>
      </c>
      <c r="U224" s="174">
        <v>0.25</v>
      </c>
      <c r="V224" s="174">
        <v>0.25</v>
      </c>
      <c r="W224" s="174">
        <v>0</v>
      </c>
      <c r="X224" s="174" t="s">
        <v>1354</v>
      </c>
      <c r="Y224" s="174"/>
      <c r="Z224" s="174"/>
      <c r="AA224" s="174"/>
      <c r="AB224" s="174"/>
      <c r="AC224" s="174"/>
      <c r="AD224" s="174"/>
      <c r="AE224" s="174">
        <f t="shared" si="37"/>
        <v>0</v>
      </c>
      <c r="AF224" s="173">
        <v>44300</v>
      </c>
      <c r="AG224" s="223"/>
      <c r="AH224" s="223"/>
      <c r="AI224" s="223"/>
      <c r="AJ224" s="174">
        <f t="shared" si="38"/>
        <v>0</v>
      </c>
      <c r="AK224" s="174">
        <f t="shared" si="39"/>
        <v>0</v>
      </c>
      <c r="AL224" s="174">
        <f t="shared" si="40"/>
        <v>0</v>
      </c>
      <c r="AM224" s="174">
        <f t="shared" si="41"/>
        <v>0</v>
      </c>
      <c r="AN224" s="174">
        <f t="shared" si="42"/>
        <v>0</v>
      </c>
      <c r="AO224" s="172" t="s">
        <v>742</v>
      </c>
      <c r="AP224" s="172"/>
      <c r="AQ224" s="172"/>
      <c r="AR224" s="172"/>
      <c r="AS224" s="172" t="s">
        <v>1345</v>
      </c>
      <c r="AT224" s="172"/>
      <c r="AU224" s="172"/>
      <c r="AV224" s="172"/>
      <c r="AW224" s="172" t="s">
        <v>742</v>
      </c>
      <c r="AX224" s="172"/>
      <c r="AY224" s="172"/>
      <c r="AZ224" s="172"/>
      <c r="BA224" s="172" t="s">
        <v>1355</v>
      </c>
      <c r="BB224" s="172"/>
      <c r="BC224" s="172"/>
      <c r="BD224" s="172"/>
    </row>
    <row r="225" spans="1:56" ht="15" customHeight="1">
      <c r="A225" s="171">
        <v>9</v>
      </c>
      <c r="B225" s="172" t="s">
        <v>1341</v>
      </c>
      <c r="C225" s="172" t="s">
        <v>761</v>
      </c>
      <c r="D225" s="172" t="s">
        <v>762</v>
      </c>
      <c r="E225" s="172" t="s">
        <v>763</v>
      </c>
      <c r="F225" s="172" t="s">
        <v>764</v>
      </c>
      <c r="G225" s="172" t="s">
        <v>735</v>
      </c>
      <c r="H225" s="172" t="s">
        <v>765</v>
      </c>
      <c r="I225" s="172" t="s">
        <v>766</v>
      </c>
      <c r="J225" s="173">
        <v>44197</v>
      </c>
      <c r="K225" s="173">
        <v>44561</v>
      </c>
      <c r="L225" s="172" t="s">
        <v>738</v>
      </c>
      <c r="M225" s="172" t="str">
        <f t="shared" si="45"/>
        <v>Sucre</v>
      </c>
      <c r="N225" s="172" t="s">
        <v>55</v>
      </c>
      <c r="O225" s="172" t="s">
        <v>753</v>
      </c>
      <c r="P225" s="171" t="s">
        <v>740</v>
      </c>
      <c r="Q225" s="174">
        <v>0</v>
      </c>
      <c r="R225" s="174">
        <v>1</v>
      </c>
      <c r="S225" s="174">
        <v>0.25</v>
      </c>
      <c r="T225" s="174">
        <v>0.25</v>
      </c>
      <c r="U225" s="174">
        <v>0.25</v>
      </c>
      <c r="V225" s="174">
        <v>0.25</v>
      </c>
      <c r="W225" s="174">
        <v>0</v>
      </c>
      <c r="X225" s="174" t="s">
        <v>1356</v>
      </c>
      <c r="Y225" s="174"/>
      <c r="Z225" s="174"/>
      <c r="AA225" s="174"/>
      <c r="AB225" s="174"/>
      <c r="AC225" s="174"/>
      <c r="AD225" s="174"/>
      <c r="AE225" s="174">
        <f t="shared" si="37"/>
        <v>0</v>
      </c>
      <c r="AF225" s="173">
        <v>44300</v>
      </c>
      <c r="AG225" s="223"/>
      <c r="AH225" s="223"/>
      <c r="AI225" s="223"/>
      <c r="AJ225" s="174">
        <f t="shared" si="38"/>
        <v>0</v>
      </c>
      <c r="AK225" s="174">
        <f t="shared" si="39"/>
        <v>0</v>
      </c>
      <c r="AL225" s="174">
        <f t="shared" si="40"/>
        <v>0</v>
      </c>
      <c r="AM225" s="174">
        <f t="shared" si="41"/>
        <v>0</v>
      </c>
      <c r="AN225" s="174">
        <f t="shared" si="42"/>
        <v>0</v>
      </c>
      <c r="AO225" s="172" t="s">
        <v>791</v>
      </c>
      <c r="AP225" s="172"/>
      <c r="AQ225" s="172"/>
      <c r="AR225" s="172"/>
      <c r="AS225" s="172" t="s">
        <v>1357</v>
      </c>
      <c r="AT225" s="172"/>
      <c r="AU225" s="172"/>
      <c r="AV225" s="172"/>
      <c r="AW225" s="172" t="s">
        <v>791</v>
      </c>
      <c r="AX225" s="172"/>
      <c r="AY225" s="172"/>
      <c r="AZ225" s="172"/>
      <c r="BA225" s="172" t="s">
        <v>1358</v>
      </c>
      <c r="BB225" s="172"/>
      <c r="BC225" s="172"/>
      <c r="BD225" s="172"/>
    </row>
    <row r="226" spans="1:56" ht="15" customHeight="1">
      <c r="A226" s="171">
        <v>10</v>
      </c>
      <c r="B226" s="172" t="s">
        <v>1341</v>
      </c>
      <c r="C226" s="172" t="s">
        <v>769</v>
      </c>
      <c r="D226" s="172" t="s">
        <v>770</v>
      </c>
      <c r="E226" s="172" t="s">
        <v>771</v>
      </c>
      <c r="F226" s="172" t="s">
        <v>772</v>
      </c>
      <c r="G226" s="172" t="s">
        <v>773</v>
      </c>
      <c r="H226" s="172" t="s">
        <v>773</v>
      </c>
      <c r="I226" s="172" t="s">
        <v>774</v>
      </c>
      <c r="J226" s="173">
        <v>44197</v>
      </c>
      <c r="K226" s="173">
        <v>44561</v>
      </c>
      <c r="L226" s="172" t="s">
        <v>738</v>
      </c>
      <c r="M226" s="172" t="str">
        <f t="shared" si="45"/>
        <v>Sucre</v>
      </c>
      <c r="N226" s="172" t="s">
        <v>55</v>
      </c>
      <c r="O226" s="172" t="s">
        <v>775</v>
      </c>
      <c r="P226" s="171" t="s">
        <v>740</v>
      </c>
      <c r="Q226" s="174">
        <v>0</v>
      </c>
      <c r="R226" s="174">
        <v>1</v>
      </c>
      <c r="S226" s="174">
        <v>0.25</v>
      </c>
      <c r="T226" s="174">
        <v>0.25</v>
      </c>
      <c r="U226" s="174">
        <v>0.25</v>
      </c>
      <c r="V226" s="174">
        <v>0.25</v>
      </c>
      <c r="W226" s="174">
        <v>0</v>
      </c>
      <c r="X226" s="174" t="s">
        <v>1359</v>
      </c>
      <c r="Y226" s="174"/>
      <c r="Z226" s="174"/>
      <c r="AA226" s="174"/>
      <c r="AB226" s="174"/>
      <c r="AC226" s="174"/>
      <c r="AD226" s="174"/>
      <c r="AE226" s="174">
        <f t="shared" si="37"/>
        <v>0</v>
      </c>
      <c r="AF226" s="173">
        <v>44300</v>
      </c>
      <c r="AG226" s="223"/>
      <c r="AH226" s="223"/>
      <c r="AI226" s="223"/>
      <c r="AJ226" s="174">
        <f t="shared" si="38"/>
        <v>0</v>
      </c>
      <c r="AK226" s="174">
        <f t="shared" si="39"/>
        <v>0</v>
      </c>
      <c r="AL226" s="174">
        <f t="shared" si="40"/>
        <v>0</v>
      </c>
      <c r="AM226" s="174">
        <f t="shared" si="41"/>
        <v>0</v>
      </c>
      <c r="AN226" s="174">
        <f t="shared" si="42"/>
        <v>0</v>
      </c>
      <c r="AO226" s="172" t="s">
        <v>742</v>
      </c>
      <c r="AP226" s="172"/>
      <c r="AQ226" s="172"/>
      <c r="AR226" s="172"/>
      <c r="AS226" s="172" t="s">
        <v>1360</v>
      </c>
      <c r="AT226" s="172"/>
      <c r="AU226" s="172"/>
      <c r="AV226" s="172"/>
      <c r="AW226" s="172" t="s">
        <v>791</v>
      </c>
      <c r="AX226" s="172"/>
      <c r="AY226" s="172"/>
      <c r="AZ226" s="172"/>
      <c r="BA226" s="172" t="s">
        <v>1361</v>
      </c>
      <c r="BB226" s="172"/>
      <c r="BC226" s="172"/>
      <c r="BD226" s="172"/>
    </row>
    <row r="227" spans="1:56" ht="15" customHeight="1">
      <c r="A227" s="171">
        <v>11</v>
      </c>
      <c r="B227" s="172" t="s">
        <v>1341</v>
      </c>
      <c r="C227" s="172" t="s">
        <v>769</v>
      </c>
      <c r="D227" s="172" t="s">
        <v>770</v>
      </c>
      <c r="E227" s="172" t="s">
        <v>771</v>
      </c>
      <c r="F227" s="172" t="s">
        <v>772</v>
      </c>
      <c r="G227" s="172" t="s">
        <v>773</v>
      </c>
      <c r="H227" s="172" t="s">
        <v>773</v>
      </c>
      <c r="I227" s="172" t="s">
        <v>778</v>
      </c>
      <c r="J227" s="173">
        <v>44197</v>
      </c>
      <c r="K227" s="173">
        <v>44561</v>
      </c>
      <c r="L227" s="172" t="s">
        <v>738</v>
      </c>
      <c r="M227" s="172" t="str">
        <f t="shared" si="45"/>
        <v>Sucre</v>
      </c>
      <c r="N227" s="172" t="s">
        <v>55</v>
      </c>
      <c r="O227" s="172" t="s">
        <v>779</v>
      </c>
      <c r="P227" s="171" t="s">
        <v>740</v>
      </c>
      <c r="Q227" s="174">
        <v>0</v>
      </c>
      <c r="R227" s="174">
        <v>1</v>
      </c>
      <c r="S227" s="174">
        <v>0.25</v>
      </c>
      <c r="T227" s="174">
        <v>0.25</v>
      </c>
      <c r="U227" s="174">
        <v>0.25</v>
      </c>
      <c r="V227" s="174">
        <v>0.25</v>
      </c>
      <c r="W227" s="174"/>
      <c r="X227" s="174"/>
      <c r="Y227" s="174"/>
      <c r="Z227" s="174"/>
      <c r="AA227" s="174"/>
      <c r="AB227" s="174"/>
      <c r="AC227" s="174"/>
      <c r="AD227" s="174"/>
      <c r="AE227" s="174">
        <f t="shared" si="37"/>
        <v>0</v>
      </c>
      <c r="AF227" s="174"/>
      <c r="AG227" s="176"/>
      <c r="AH227" s="223"/>
      <c r="AI227" s="223"/>
      <c r="AJ227" s="174">
        <f t="shared" si="38"/>
        <v>0</v>
      </c>
      <c r="AK227" s="174">
        <f t="shared" si="39"/>
        <v>0</v>
      </c>
      <c r="AL227" s="174">
        <f t="shared" si="40"/>
        <v>0</v>
      </c>
      <c r="AM227" s="174">
        <f t="shared" si="41"/>
        <v>0</v>
      </c>
      <c r="AN227" s="174">
        <f t="shared" si="42"/>
        <v>0</v>
      </c>
      <c r="AO227" s="172" t="s">
        <v>791</v>
      </c>
      <c r="AP227" s="172"/>
      <c r="AQ227" s="172"/>
      <c r="AR227" s="172"/>
      <c r="AS227" s="172" t="s">
        <v>1362</v>
      </c>
      <c r="AT227" s="172"/>
      <c r="AU227" s="172"/>
      <c r="AV227" s="172"/>
      <c r="AW227" s="172" t="s">
        <v>791</v>
      </c>
      <c r="AX227" s="172"/>
      <c r="AY227" s="172"/>
      <c r="AZ227" s="172"/>
      <c r="BA227" s="172" t="s">
        <v>1363</v>
      </c>
      <c r="BB227" s="172"/>
      <c r="BC227" s="172"/>
      <c r="BD227" s="172"/>
    </row>
    <row r="228" spans="1:56" ht="15" customHeight="1">
      <c r="A228" s="171">
        <v>12</v>
      </c>
      <c r="B228" s="172" t="s">
        <v>1341</v>
      </c>
      <c r="C228" s="172" t="s">
        <v>782</v>
      </c>
      <c r="D228" s="172" t="s">
        <v>732</v>
      </c>
      <c r="E228" s="172" t="s">
        <v>783</v>
      </c>
      <c r="F228" s="172" t="s">
        <v>784</v>
      </c>
      <c r="G228" s="172" t="s">
        <v>785</v>
      </c>
      <c r="H228" s="172" t="s">
        <v>786</v>
      </c>
      <c r="I228" s="172" t="s">
        <v>787</v>
      </c>
      <c r="J228" s="173">
        <v>44197</v>
      </c>
      <c r="K228" s="173">
        <v>44561</v>
      </c>
      <c r="L228" s="172" t="s">
        <v>738</v>
      </c>
      <c r="M228" s="172" t="str">
        <f t="shared" si="45"/>
        <v>Sucre</v>
      </c>
      <c r="N228" s="172" t="s">
        <v>55</v>
      </c>
      <c r="O228" s="172" t="s">
        <v>788</v>
      </c>
      <c r="P228" s="171" t="s">
        <v>789</v>
      </c>
      <c r="Q228" s="174">
        <v>0</v>
      </c>
      <c r="R228" s="174">
        <v>1</v>
      </c>
      <c r="S228" s="174">
        <v>0.25</v>
      </c>
      <c r="T228" s="174">
        <v>0.25</v>
      </c>
      <c r="U228" s="174">
        <v>0.25</v>
      </c>
      <c r="V228" s="174">
        <v>0.25</v>
      </c>
      <c r="W228" s="174">
        <v>0</v>
      </c>
      <c r="X228" s="174" t="s">
        <v>1364</v>
      </c>
      <c r="Y228" s="174"/>
      <c r="Z228" s="174"/>
      <c r="AA228" s="174"/>
      <c r="AB228" s="174"/>
      <c r="AC228" s="174"/>
      <c r="AD228" s="174"/>
      <c r="AE228" s="174">
        <f t="shared" si="37"/>
        <v>0</v>
      </c>
      <c r="AF228" s="173">
        <v>44300</v>
      </c>
      <c r="AG228" s="223"/>
      <c r="AH228" s="223"/>
      <c r="AI228" s="223"/>
      <c r="AJ228" s="174">
        <f t="shared" si="38"/>
        <v>0</v>
      </c>
      <c r="AK228" s="174">
        <f t="shared" si="39"/>
        <v>0</v>
      </c>
      <c r="AL228" s="174">
        <f t="shared" si="40"/>
        <v>0</v>
      </c>
      <c r="AM228" s="174">
        <f t="shared" si="41"/>
        <v>0</v>
      </c>
      <c r="AN228" s="174">
        <f t="shared" si="42"/>
        <v>0</v>
      </c>
      <c r="AO228" s="172" t="s">
        <v>742</v>
      </c>
      <c r="AP228" s="172"/>
      <c r="AQ228" s="172"/>
      <c r="AR228" s="172"/>
      <c r="AS228" s="172" t="s">
        <v>1365</v>
      </c>
      <c r="AT228" s="172"/>
      <c r="AU228" s="172"/>
      <c r="AV228" s="172"/>
      <c r="AW228" s="172" t="s">
        <v>791</v>
      </c>
      <c r="AX228" s="172"/>
      <c r="AY228" s="172"/>
      <c r="AZ228" s="172"/>
      <c r="BA228" s="172" t="s">
        <v>1366</v>
      </c>
      <c r="BB228" s="172"/>
      <c r="BC228" s="172"/>
      <c r="BD228" s="172"/>
    </row>
    <row r="229" spans="1:56" ht="15" customHeight="1">
      <c r="A229" s="171">
        <v>13</v>
      </c>
      <c r="B229" s="172" t="s">
        <v>1341</v>
      </c>
      <c r="C229" s="172" t="s">
        <v>782</v>
      </c>
      <c r="D229" s="172" t="s">
        <v>732</v>
      </c>
      <c r="E229" s="172" t="s">
        <v>783</v>
      </c>
      <c r="F229" s="172" t="s">
        <v>784</v>
      </c>
      <c r="G229" s="172" t="s">
        <v>785</v>
      </c>
      <c r="H229" s="172" t="s">
        <v>786</v>
      </c>
      <c r="I229" s="172" t="s">
        <v>794</v>
      </c>
      <c r="J229" s="173">
        <v>44197</v>
      </c>
      <c r="K229" s="173">
        <v>44561</v>
      </c>
      <c r="L229" s="172" t="s">
        <v>738</v>
      </c>
      <c r="M229" s="172" t="str">
        <f t="shared" si="45"/>
        <v>Sucre</v>
      </c>
      <c r="N229" s="172" t="s">
        <v>29</v>
      </c>
      <c r="O229" s="172" t="s">
        <v>795</v>
      </c>
      <c r="P229" s="171" t="s">
        <v>789</v>
      </c>
      <c r="Q229" s="174">
        <v>0</v>
      </c>
      <c r="R229" s="177">
        <v>1</v>
      </c>
      <c r="S229" s="177">
        <v>0</v>
      </c>
      <c r="T229" s="177">
        <v>0</v>
      </c>
      <c r="U229" s="177">
        <v>0</v>
      </c>
      <c r="V229" s="177">
        <v>1</v>
      </c>
      <c r="W229" s="177">
        <v>0</v>
      </c>
      <c r="X229" s="177" t="s">
        <v>1367</v>
      </c>
      <c r="Y229" s="177"/>
      <c r="Z229" s="177"/>
      <c r="AA229" s="177"/>
      <c r="AB229" s="177"/>
      <c r="AC229" s="177"/>
      <c r="AD229" s="177"/>
      <c r="AE229" s="177">
        <f t="shared" si="37"/>
        <v>0</v>
      </c>
      <c r="AF229" s="173">
        <v>44300</v>
      </c>
      <c r="AG229" s="223"/>
      <c r="AH229" s="223"/>
      <c r="AI229" s="223"/>
      <c r="AJ229" s="174">
        <f t="shared" si="38"/>
        <v>0</v>
      </c>
      <c r="AK229" s="174" t="str">
        <f t="shared" si="39"/>
        <v/>
      </c>
      <c r="AL229" s="174" t="str">
        <f t="shared" si="40"/>
        <v/>
      </c>
      <c r="AM229" s="174" t="str">
        <f t="shared" si="41"/>
        <v/>
      </c>
      <c r="AN229" s="174">
        <f t="shared" si="42"/>
        <v>0</v>
      </c>
      <c r="AO229" s="172" t="s">
        <v>742</v>
      </c>
      <c r="AP229" s="172"/>
      <c r="AQ229" s="172"/>
      <c r="AR229" s="172"/>
      <c r="AS229" s="172" t="s">
        <v>1368</v>
      </c>
      <c r="AT229" s="172"/>
      <c r="AU229" s="172"/>
      <c r="AV229" s="172"/>
      <c r="AW229" s="172" t="s">
        <v>742</v>
      </c>
      <c r="AX229" s="172"/>
      <c r="AY229" s="172"/>
      <c r="AZ229" s="172"/>
      <c r="BA229" s="172" t="s">
        <v>1369</v>
      </c>
      <c r="BB229" s="172"/>
      <c r="BC229" s="172"/>
      <c r="BD229" s="172"/>
    </row>
    <row r="230" spans="1:56" ht="15" customHeight="1">
      <c r="A230" s="171">
        <v>14</v>
      </c>
      <c r="B230" s="172" t="s">
        <v>1341</v>
      </c>
      <c r="C230" s="172" t="s">
        <v>782</v>
      </c>
      <c r="D230" s="172" t="s">
        <v>732</v>
      </c>
      <c r="E230" s="172" t="s">
        <v>783</v>
      </c>
      <c r="F230" s="172" t="s">
        <v>784</v>
      </c>
      <c r="G230" s="172" t="s">
        <v>785</v>
      </c>
      <c r="H230" s="172" t="s">
        <v>786</v>
      </c>
      <c r="I230" s="172" t="s">
        <v>799</v>
      </c>
      <c r="J230" s="173">
        <v>44197</v>
      </c>
      <c r="K230" s="173">
        <v>44561</v>
      </c>
      <c r="L230" s="172" t="s">
        <v>738</v>
      </c>
      <c r="M230" s="172" t="str">
        <f t="shared" si="45"/>
        <v>Sucre</v>
      </c>
      <c r="N230" s="172" t="s">
        <v>55</v>
      </c>
      <c r="O230" s="172" t="s">
        <v>800</v>
      </c>
      <c r="P230" s="171" t="s">
        <v>789</v>
      </c>
      <c r="Q230" s="174">
        <v>0</v>
      </c>
      <c r="R230" s="174">
        <v>1</v>
      </c>
      <c r="S230" s="174">
        <v>0.25</v>
      </c>
      <c r="T230" s="174">
        <v>0.25</v>
      </c>
      <c r="U230" s="174">
        <v>0.25</v>
      </c>
      <c r="V230" s="174">
        <v>0.25</v>
      </c>
      <c r="W230" s="174">
        <v>0</v>
      </c>
      <c r="X230" s="174" t="s">
        <v>1370</v>
      </c>
      <c r="Y230" s="174"/>
      <c r="Z230" s="174"/>
      <c r="AA230" s="174"/>
      <c r="AB230" s="174"/>
      <c r="AC230" s="174"/>
      <c r="AD230" s="174"/>
      <c r="AE230" s="174">
        <f t="shared" si="37"/>
        <v>0</v>
      </c>
      <c r="AF230" s="173">
        <v>44300</v>
      </c>
      <c r="AG230" s="223"/>
      <c r="AH230" s="223"/>
      <c r="AI230" s="223"/>
      <c r="AJ230" s="174">
        <f t="shared" si="38"/>
        <v>0</v>
      </c>
      <c r="AK230" s="174">
        <f t="shared" si="39"/>
        <v>0</v>
      </c>
      <c r="AL230" s="174">
        <f t="shared" si="40"/>
        <v>0</v>
      </c>
      <c r="AM230" s="174">
        <f t="shared" si="41"/>
        <v>0</v>
      </c>
      <c r="AN230" s="174">
        <f t="shared" si="42"/>
        <v>0</v>
      </c>
      <c r="AO230" s="172" t="s">
        <v>807</v>
      </c>
      <c r="AP230" s="172"/>
      <c r="AQ230" s="172"/>
      <c r="AR230" s="172"/>
      <c r="AS230" s="172" t="s">
        <v>807</v>
      </c>
      <c r="AT230" s="172"/>
      <c r="AU230" s="172"/>
      <c r="AV230" s="172"/>
      <c r="AW230" s="172" t="s">
        <v>807</v>
      </c>
      <c r="AX230" s="172"/>
      <c r="AY230" s="172"/>
      <c r="AZ230" s="172"/>
      <c r="BA230" s="172" t="s">
        <v>1350</v>
      </c>
      <c r="BB230" s="172"/>
      <c r="BC230" s="172"/>
      <c r="BD230" s="172"/>
    </row>
    <row r="231" spans="1:56" ht="15" customHeight="1">
      <c r="A231" s="171">
        <v>1</v>
      </c>
      <c r="B231" s="172" t="s">
        <v>487</v>
      </c>
      <c r="C231" s="172" t="s">
        <v>803</v>
      </c>
      <c r="D231" s="172" t="s">
        <v>732</v>
      </c>
      <c r="E231" s="172" t="s">
        <v>733</v>
      </c>
      <c r="F231" s="172" t="s">
        <v>734</v>
      </c>
      <c r="G231" s="172" t="s">
        <v>735</v>
      </c>
      <c r="H231" s="172" t="s">
        <v>736</v>
      </c>
      <c r="I231" s="172" t="s">
        <v>804</v>
      </c>
      <c r="J231" s="173">
        <v>44197</v>
      </c>
      <c r="K231" s="173">
        <v>44561</v>
      </c>
      <c r="L231" s="172" t="s">
        <v>738</v>
      </c>
      <c r="M231" s="172" t="str">
        <f>B231</f>
        <v>Tolima</v>
      </c>
      <c r="N231" s="172" t="s">
        <v>29</v>
      </c>
      <c r="O231" s="172" t="s">
        <v>805</v>
      </c>
      <c r="P231" s="171" t="s">
        <v>740</v>
      </c>
      <c r="Q231" s="174">
        <v>0</v>
      </c>
      <c r="R231" s="177">
        <v>39</v>
      </c>
      <c r="S231" s="177">
        <v>0</v>
      </c>
      <c r="T231" s="177">
        <v>0</v>
      </c>
      <c r="U231" s="177">
        <v>0</v>
      </c>
      <c r="V231" s="177">
        <v>39</v>
      </c>
      <c r="W231" s="177">
        <v>0</v>
      </c>
      <c r="X231" s="177" t="s">
        <v>1371</v>
      </c>
      <c r="Y231" s="177"/>
      <c r="Z231" s="177"/>
      <c r="AA231" s="177"/>
      <c r="AB231" s="177"/>
      <c r="AC231" s="177"/>
      <c r="AD231" s="177"/>
      <c r="AE231" s="177">
        <f t="shared" si="37"/>
        <v>0</v>
      </c>
      <c r="AF231" s="173">
        <v>44293</v>
      </c>
      <c r="AG231" s="223"/>
      <c r="AH231" s="223"/>
      <c r="AI231" s="223"/>
      <c r="AJ231" s="174">
        <f t="shared" si="38"/>
        <v>0</v>
      </c>
      <c r="AK231" s="174" t="str">
        <f t="shared" si="39"/>
        <v/>
      </c>
      <c r="AL231" s="174" t="str">
        <f t="shared" si="40"/>
        <v/>
      </c>
      <c r="AM231" s="174" t="str">
        <f t="shared" si="41"/>
        <v/>
      </c>
      <c r="AN231" s="174">
        <f t="shared" si="42"/>
        <v>0</v>
      </c>
      <c r="AO231" s="172" t="s">
        <v>742</v>
      </c>
      <c r="AP231" s="172"/>
      <c r="AQ231" s="172"/>
      <c r="AR231" s="172"/>
      <c r="AS231" s="172" t="s">
        <v>1372</v>
      </c>
      <c r="AT231" s="172"/>
      <c r="AU231" s="172"/>
      <c r="AV231" s="172"/>
      <c r="AW231" s="172" t="s">
        <v>791</v>
      </c>
      <c r="AX231" s="172"/>
      <c r="AY231" s="172"/>
      <c r="AZ231" s="172"/>
      <c r="BA231" s="172" t="s">
        <v>1373</v>
      </c>
      <c r="BB231" s="172"/>
      <c r="BC231" s="172"/>
      <c r="BD231" s="172"/>
    </row>
    <row r="232" spans="1:56" ht="15" customHeight="1">
      <c r="A232" s="171">
        <v>2</v>
      </c>
      <c r="B232" s="172" t="s">
        <v>487</v>
      </c>
      <c r="C232" s="172" t="s">
        <v>803</v>
      </c>
      <c r="D232" s="172" t="s">
        <v>732</v>
      </c>
      <c r="E232" s="172" t="s">
        <v>733</v>
      </c>
      <c r="F232" s="172" t="s">
        <v>734</v>
      </c>
      <c r="G232" s="172" t="s">
        <v>735</v>
      </c>
      <c r="H232" s="172" t="s">
        <v>736</v>
      </c>
      <c r="I232" s="172" t="s">
        <v>809</v>
      </c>
      <c r="J232" s="173">
        <v>44197</v>
      </c>
      <c r="K232" s="173">
        <v>44561</v>
      </c>
      <c r="L232" s="172" t="s">
        <v>738</v>
      </c>
      <c r="M232" s="172" t="str">
        <f t="shared" ref="M232:M243" si="46">B232</f>
        <v>Tolima</v>
      </c>
      <c r="N232" s="172" t="s">
        <v>29</v>
      </c>
      <c r="O232" s="172" t="s">
        <v>810</v>
      </c>
      <c r="P232" s="171" t="s">
        <v>740</v>
      </c>
      <c r="Q232" s="174">
        <v>0</v>
      </c>
      <c r="R232" s="177">
        <v>204584</v>
      </c>
      <c r="S232" s="177">
        <v>0</v>
      </c>
      <c r="T232" s="177">
        <v>0</v>
      </c>
      <c r="U232" s="177">
        <v>0</v>
      </c>
      <c r="V232" s="177">
        <v>204584</v>
      </c>
      <c r="W232" s="177">
        <v>0</v>
      </c>
      <c r="X232" s="177" t="s">
        <v>1374</v>
      </c>
      <c r="Y232" s="177"/>
      <c r="Z232" s="177"/>
      <c r="AA232" s="177"/>
      <c r="AB232" s="177"/>
      <c r="AC232" s="177"/>
      <c r="AD232" s="177"/>
      <c r="AE232" s="177">
        <f t="shared" si="37"/>
        <v>0</v>
      </c>
      <c r="AF232" s="173">
        <v>44293</v>
      </c>
      <c r="AG232" s="223"/>
      <c r="AH232" s="223"/>
      <c r="AI232" s="223"/>
      <c r="AJ232" s="174">
        <f t="shared" si="38"/>
        <v>0</v>
      </c>
      <c r="AK232" s="174" t="str">
        <f t="shared" si="39"/>
        <v/>
      </c>
      <c r="AL232" s="174" t="str">
        <f t="shared" si="40"/>
        <v/>
      </c>
      <c r="AM232" s="174" t="str">
        <f t="shared" si="41"/>
        <v/>
      </c>
      <c r="AN232" s="174">
        <f t="shared" si="42"/>
        <v>0</v>
      </c>
      <c r="AO232" s="172" t="s">
        <v>742</v>
      </c>
      <c r="AP232" s="172"/>
      <c r="AQ232" s="172"/>
      <c r="AR232" s="172"/>
      <c r="AS232" s="172" t="s">
        <v>1372</v>
      </c>
      <c r="AT232" s="172"/>
      <c r="AU232" s="172"/>
      <c r="AV232" s="172"/>
      <c r="AW232" s="172" t="s">
        <v>791</v>
      </c>
      <c r="AX232" s="172"/>
      <c r="AY232" s="172"/>
      <c r="AZ232" s="172"/>
      <c r="BA232" s="172" t="s">
        <v>1375</v>
      </c>
      <c r="BB232" s="172"/>
      <c r="BC232" s="172"/>
      <c r="BD232" s="172"/>
    </row>
    <row r="233" spans="1:56" ht="15" customHeight="1">
      <c r="A233" s="171">
        <v>3</v>
      </c>
      <c r="B233" s="172" t="s">
        <v>487</v>
      </c>
      <c r="C233" s="172" t="s">
        <v>731</v>
      </c>
      <c r="D233" s="172" t="s">
        <v>732</v>
      </c>
      <c r="E233" s="172" t="s">
        <v>733</v>
      </c>
      <c r="F233" s="172" t="s">
        <v>734</v>
      </c>
      <c r="G233" s="172" t="s">
        <v>735</v>
      </c>
      <c r="H233" s="172" t="s">
        <v>736</v>
      </c>
      <c r="I233" s="172" t="s">
        <v>737</v>
      </c>
      <c r="J233" s="173">
        <v>44197</v>
      </c>
      <c r="K233" s="173">
        <v>44561</v>
      </c>
      <c r="L233" s="172" t="s">
        <v>738</v>
      </c>
      <c r="M233" s="172" t="str">
        <f t="shared" si="46"/>
        <v>Tolima</v>
      </c>
      <c r="N233" s="172" t="s">
        <v>29</v>
      </c>
      <c r="O233" s="172" t="s">
        <v>739</v>
      </c>
      <c r="P233" s="171" t="s">
        <v>740</v>
      </c>
      <c r="Q233" s="174">
        <v>0</v>
      </c>
      <c r="R233" s="177">
        <v>16668</v>
      </c>
      <c r="S233" s="177">
        <v>0</v>
      </c>
      <c r="T233" s="177">
        <v>0</v>
      </c>
      <c r="U233" s="177">
        <v>0</v>
      </c>
      <c r="V233" s="177">
        <v>16668</v>
      </c>
      <c r="W233" s="177">
        <v>5237</v>
      </c>
      <c r="X233" s="177" t="s">
        <v>1376</v>
      </c>
      <c r="Y233" s="177"/>
      <c r="Z233" s="177"/>
      <c r="AA233" s="177"/>
      <c r="AB233" s="177"/>
      <c r="AC233" s="177"/>
      <c r="AD233" s="177"/>
      <c r="AE233" s="177">
        <f t="shared" si="37"/>
        <v>5237</v>
      </c>
      <c r="AF233" s="173">
        <v>44295</v>
      </c>
      <c r="AG233" s="176"/>
      <c r="AH233" s="223"/>
      <c r="AI233" s="223"/>
      <c r="AJ233" s="174">
        <f t="shared" si="38"/>
        <v>0.31419486441084715</v>
      </c>
      <c r="AK233" s="174" t="str">
        <f t="shared" si="39"/>
        <v/>
      </c>
      <c r="AL233" s="174" t="str">
        <f t="shared" si="40"/>
        <v/>
      </c>
      <c r="AM233" s="174" t="str">
        <f t="shared" si="41"/>
        <v/>
      </c>
      <c r="AN233" s="174">
        <f t="shared" si="42"/>
        <v>0</v>
      </c>
      <c r="AO233" s="172" t="s">
        <v>742</v>
      </c>
      <c r="AP233" s="172"/>
      <c r="AQ233" s="172"/>
      <c r="AR233" s="172"/>
      <c r="AS233" s="172" t="s">
        <v>1260</v>
      </c>
      <c r="AT233" s="172"/>
      <c r="AU233" s="172"/>
      <c r="AV233" s="172"/>
      <c r="AW233" s="172" t="s">
        <v>742</v>
      </c>
      <c r="AX233" s="172"/>
      <c r="AY233" s="172"/>
      <c r="AZ233" s="172"/>
      <c r="BA233" s="172" t="s">
        <v>1377</v>
      </c>
      <c r="BB233" s="172"/>
      <c r="BC233" s="172"/>
      <c r="BD233" s="172"/>
    </row>
    <row r="234" spans="1:56" ht="15" customHeight="1">
      <c r="A234" s="171">
        <v>5</v>
      </c>
      <c r="B234" s="172" t="s">
        <v>487</v>
      </c>
      <c r="C234" s="172" t="s">
        <v>731</v>
      </c>
      <c r="D234" s="172" t="s">
        <v>732</v>
      </c>
      <c r="E234" s="172" t="s">
        <v>733</v>
      </c>
      <c r="F234" s="172" t="s">
        <v>734</v>
      </c>
      <c r="G234" s="172" t="s">
        <v>735</v>
      </c>
      <c r="H234" s="172" t="s">
        <v>736</v>
      </c>
      <c r="I234" s="172" t="s">
        <v>745</v>
      </c>
      <c r="J234" s="173">
        <v>44197</v>
      </c>
      <c r="K234" s="173">
        <v>44561</v>
      </c>
      <c r="L234" s="172" t="s">
        <v>738</v>
      </c>
      <c r="M234" s="172" t="str">
        <f t="shared" si="46"/>
        <v>Tolima</v>
      </c>
      <c r="N234" s="172" t="s">
        <v>29</v>
      </c>
      <c r="O234" s="172" t="s">
        <v>746</v>
      </c>
      <c r="P234" s="171" t="s">
        <v>740</v>
      </c>
      <c r="Q234" s="174">
        <v>0</v>
      </c>
      <c r="R234" s="177">
        <v>22254</v>
      </c>
      <c r="S234" s="177">
        <v>0</v>
      </c>
      <c r="T234" s="177">
        <v>0</v>
      </c>
      <c r="U234" s="177">
        <v>0</v>
      </c>
      <c r="V234" s="177">
        <v>22254</v>
      </c>
      <c r="W234" s="177">
        <v>2499</v>
      </c>
      <c r="X234" s="177" t="s">
        <v>1378</v>
      </c>
      <c r="Y234" s="177"/>
      <c r="Z234" s="177"/>
      <c r="AA234" s="177"/>
      <c r="AB234" s="177"/>
      <c r="AC234" s="177"/>
      <c r="AD234" s="177"/>
      <c r="AE234" s="177">
        <f t="shared" si="37"/>
        <v>2499</v>
      </c>
      <c r="AF234" s="173">
        <v>44295</v>
      </c>
      <c r="AG234" s="176"/>
      <c r="AH234" s="223"/>
      <c r="AI234" s="223"/>
      <c r="AJ234" s="174">
        <f t="shared" si="38"/>
        <v>0.11229441898085737</v>
      </c>
      <c r="AK234" s="174" t="str">
        <f t="shared" si="39"/>
        <v/>
      </c>
      <c r="AL234" s="174" t="str">
        <f t="shared" si="40"/>
        <v/>
      </c>
      <c r="AM234" s="174" t="str">
        <f t="shared" si="41"/>
        <v/>
      </c>
      <c r="AN234" s="174">
        <f t="shared" si="42"/>
        <v>0</v>
      </c>
      <c r="AO234" s="172" t="s">
        <v>742</v>
      </c>
      <c r="AP234" s="172"/>
      <c r="AQ234" s="172"/>
      <c r="AR234" s="172"/>
      <c r="AS234" s="172" t="s">
        <v>1260</v>
      </c>
      <c r="AT234" s="172"/>
      <c r="AU234" s="172"/>
      <c r="AV234" s="172"/>
      <c r="AW234" s="172" t="s">
        <v>742</v>
      </c>
      <c r="AX234" s="172"/>
      <c r="AY234" s="172"/>
      <c r="AZ234" s="172"/>
      <c r="BA234" s="172" t="s">
        <v>1379</v>
      </c>
      <c r="BB234" s="172"/>
      <c r="BC234" s="172"/>
      <c r="BD234" s="172"/>
    </row>
    <row r="235" spans="1:56" ht="15" customHeight="1">
      <c r="A235" s="171">
        <v>7</v>
      </c>
      <c r="B235" s="172" t="s">
        <v>487</v>
      </c>
      <c r="C235" s="172" t="s">
        <v>852</v>
      </c>
      <c r="D235" s="172" t="s">
        <v>732</v>
      </c>
      <c r="E235" s="172" t="s">
        <v>783</v>
      </c>
      <c r="F235" s="172" t="s">
        <v>853</v>
      </c>
      <c r="G235" s="172" t="s">
        <v>735</v>
      </c>
      <c r="H235" s="172" t="s">
        <v>736</v>
      </c>
      <c r="I235" s="172" t="s">
        <v>854</v>
      </c>
      <c r="J235" s="173">
        <v>44197</v>
      </c>
      <c r="K235" s="173">
        <v>44561</v>
      </c>
      <c r="L235" s="172" t="s">
        <v>738</v>
      </c>
      <c r="M235" s="172" t="str">
        <f t="shared" si="46"/>
        <v>Tolima</v>
      </c>
      <c r="N235" s="172" t="s">
        <v>29</v>
      </c>
      <c r="O235" s="172" t="s">
        <v>855</v>
      </c>
      <c r="P235" s="171" t="s">
        <v>740</v>
      </c>
      <c r="Q235" s="174">
        <v>0</v>
      </c>
      <c r="R235" s="177">
        <v>40</v>
      </c>
      <c r="S235" s="177">
        <v>0</v>
      </c>
      <c r="T235" s="177">
        <v>0</v>
      </c>
      <c r="U235" s="177">
        <v>0</v>
      </c>
      <c r="V235" s="177">
        <v>40</v>
      </c>
      <c r="W235" s="177">
        <v>0</v>
      </c>
      <c r="X235" s="177" t="s">
        <v>1380</v>
      </c>
      <c r="Y235" s="177"/>
      <c r="Z235" s="177"/>
      <c r="AA235" s="177"/>
      <c r="AB235" s="177"/>
      <c r="AC235" s="177"/>
      <c r="AD235" s="177"/>
      <c r="AE235" s="177">
        <f t="shared" si="37"/>
        <v>0</v>
      </c>
      <c r="AF235" s="173">
        <v>44299</v>
      </c>
      <c r="AG235" s="176"/>
      <c r="AH235" s="223"/>
      <c r="AI235" s="223"/>
      <c r="AJ235" s="174">
        <f t="shared" si="38"/>
        <v>0</v>
      </c>
      <c r="AK235" s="174" t="str">
        <f t="shared" si="39"/>
        <v/>
      </c>
      <c r="AL235" s="174" t="str">
        <f t="shared" si="40"/>
        <v/>
      </c>
      <c r="AM235" s="174" t="str">
        <f t="shared" si="41"/>
        <v/>
      </c>
      <c r="AN235" s="174">
        <f t="shared" si="42"/>
        <v>0</v>
      </c>
      <c r="AO235" s="172" t="s">
        <v>791</v>
      </c>
      <c r="AP235" s="172"/>
      <c r="AQ235" s="172"/>
      <c r="AR235" s="172"/>
      <c r="AS235" s="172" t="s">
        <v>1381</v>
      </c>
      <c r="AT235" s="172"/>
      <c r="AU235" s="172"/>
      <c r="AV235" s="172"/>
      <c r="AW235" s="172" t="s">
        <v>791</v>
      </c>
      <c r="AX235" s="172"/>
      <c r="AY235" s="172"/>
      <c r="AZ235" s="172"/>
      <c r="BA235" s="172" t="s">
        <v>1382</v>
      </c>
      <c r="BB235" s="172"/>
      <c r="BC235" s="172"/>
      <c r="BD235" s="172"/>
    </row>
    <row r="236" spans="1:56" ht="15" customHeight="1">
      <c r="A236" s="171">
        <v>8</v>
      </c>
      <c r="B236" s="172" t="s">
        <v>487</v>
      </c>
      <c r="C236" s="172" t="s">
        <v>750</v>
      </c>
      <c r="D236" s="172" t="s">
        <v>732</v>
      </c>
      <c r="E236" s="172" t="s">
        <v>733</v>
      </c>
      <c r="F236" s="172" t="s">
        <v>751</v>
      </c>
      <c r="G236" s="172" t="s">
        <v>735</v>
      </c>
      <c r="H236" s="172" t="s">
        <v>736</v>
      </c>
      <c r="I236" s="172" t="s">
        <v>752</v>
      </c>
      <c r="J236" s="173">
        <v>44197</v>
      </c>
      <c r="K236" s="173">
        <v>44561</v>
      </c>
      <c r="L236" s="172" t="s">
        <v>738</v>
      </c>
      <c r="M236" s="172" t="str">
        <f t="shared" si="46"/>
        <v>Tolima</v>
      </c>
      <c r="N236" s="172" t="s">
        <v>55</v>
      </c>
      <c r="O236" s="172" t="s">
        <v>753</v>
      </c>
      <c r="P236" s="171" t="s">
        <v>740</v>
      </c>
      <c r="Q236" s="174">
        <v>0</v>
      </c>
      <c r="R236" s="174">
        <v>1</v>
      </c>
      <c r="S236" s="174">
        <v>0.25</v>
      </c>
      <c r="T236" s="174">
        <v>0.25</v>
      </c>
      <c r="U236" s="174">
        <v>0.25</v>
      </c>
      <c r="V236" s="174">
        <v>0.25</v>
      </c>
      <c r="W236" s="174">
        <v>0.17</v>
      </c>
      <c r="X236" s="174" t="s">
        <v>1383</v>
      </c>
      <c r="Y236" s="174"/>
      <c r="Z236" s="174"/>
      <c r="AA236" s="174"/>
      <c r="AB236" s="174"/>
      <c r="AC236" s="174"/>
      <c r="AD236" s="174"/>
      <c r="AE236" s="174">
        <f t="shared" si="37"/>
        <v>0.17</v>
      </c>
      <c r="AF236" s="173">
        <v>44299</v>
      </c>
      <c r="AG236" s="176"/>
      <c r="AH236" s="223"/>
      <c r="AI236" s="223"/>
      <c r="AJ236" s="174">
        <f t="shared" si="38"/>
        <v>0.17</v>
      </c>
      <c r="AK236" s="174">
        <f t="shared" si="39"/>
        <v>0.68</v>
      </c>
      <c r="AL236" s="174">
        <f t="shared" si="40"/>
        <v>0</v>
      </c>
      <c r="AM236" s="174">
        <f t="shared" si="41"/>
        <v>0</v>
      </c>
      <c r="AN236" s="174">
        <f t="shared" si="42"/>
        <v>0</v>
      </c>
      <c r="AO236" s="172" t="s">
        <v>742</v>
      </c>
      <c r="AP236" s="172"/>
      <c r="AQ236" s="172"/>
      <c r="AR236" s="172"/>
      <c r="AS236" s="172" t="s">
        <v>1260</v>
      </c>
      <c r="AT236" s="172"/>
      <c r="AU236" s="172"/>
      <c r="AV236" s="172"/>
      <c r="AW236" s="172" t="s">
        <v>791</v>
      </c>
      <c r="AX236" s="172"/>
      <c r="AY236" s="172"/>
      <c r="AZ236" s="172"/>
      <c r="BA236" s="172" t="s">
        <v>1384</v>
      </c>
      <c r="BB236" s="172"/>
      <c r="BC236" s="172"/>
      <c r="BD236" s="172"/>
    </row>
    <row r="237" spans="1:56" ht="15" customHeight="1">
      <c r="A237" s="171">
        <v>9</v>
      </c>
      <c r="B237" s="172" t="s">
        <v>487</v>
      </c>
      <c r="C237" s="172" t="s">
        <v>756</v>
      </c>
      <c r="D237" s="172" t="s">
        <v>732</v>
      </c>
      <c r="E237" s="172" t="s">
        <v>733</v>
      </c>
      <c r="F237" s="172" t="s">
        <v>751</v>
      </c>
      <c r="G237" s="172" t="s">
        <v>735</v>
      </c>
      <c r="H237" s="172" t="s">
        <v>736</v>
      </c>
      <c r="I237" s="172" t="s">
        <v>757</v>
      </c>
      <c r="J237" s="173">
        <v>44197</v>
      </c>
      <c r="K237" s="173">
        <v>44561</v>
      </c>
      <c r="L237" s="172" t="s">
        <v>738</v>
      </c>
      <c r="M237" s="172" t="str">
        <f t="shared" si="46"/>
        <v>Tolima</v>
      </c>
      <c r="N237" s="172" t="s">
        <v>55</v>
      </c>
      <c r="O237" s="172" t="s">
        <v>753</v>
      </c>
      <c r="P237" s="171" t="s">
        <v>740</v>
      </c>
      <c r="Q237" s="174">
        <v>0</v>
      </c>
      <c r="R237" s="174">
        <v>1</v>
      </c>
      <c r="S237" s="174">
        <v>0.25</v>
      </c>
      <c r="T237" s="174">
        <v>0.25</v>
      </c>
      <c r="U237" s="174">
        <v>0.25</v>
      </c>
      <c r="V237" s="174">
        <v>0.25</v>
      </c>
      <c r="W237" s="174">
        <v>0.16</v>
      </c>
      <c r="X237" s="174" t="s">
        <v>1385</v>
      </c>
      <c r="Y237" s="174"/>
      <c r="Z237" s="174"/>
      <c r="AA237" s="174"/>
      <c r="AB237" s="174"/>
      <c r="AC237" s="174"/>
      <c r="AD237" s="174"/>
      <c r="AE237" s="174">
        <f t="shared" si="37"/>
        <v>0.16</v>
      </c>
      <c r="AF237" s="173">
        <v>44299</v>
      </c>
      <c r="AG237" s="176"/>
      <c r="AH237" s="223"/>
      <c r="AI237" s="223"/>
      <c r="AJ237" s="174">
        <f t="shared" si="38"/>
        <v>0.16</v>
      </c>
      <c r="AK237" s="174">
        <f t="shared" si="39"/>
        <v>0.64</v>
      </c>
      <c r="AL237" s="174">
        <f t="shared" si="40"/>
        <v>0</v>
      </c>
      <c r="AM237" s="174">
        <f t="shared" si="41"/>
        <v>0</v>
      </c>
      <c r="AN237" s="174">
        <f t="shared" si="42"/>
        <v>0</v>
      </c>
      <c r="AO237" s="172" t="s">
        <v>742</v>
      </c>
      <c r="AP237" s="172"/>
      <c r="AQ237" s="172"/>
      <c r="AR237" s="172"/>
      <c r="AS237" s="172" t="s">
        <v>1260</v>
      </c>
      <c r="AT237" s="172"/>
      <c r="AU237" s="172"/>
      <c r="AV237" s="172"/>
      <c r="AW237" s="172" t="s">
        <v>742</v>
      </c>
      <c r="AX237" s="172"/>
      <c r="AY237" s="172"/>
      <c r="AZ237" s="172"/>
      <c r="BA237" s="172" t="s">
        <v>1386</v>
      </c>
      <c r="BB237" s="172"/>
      <c r="BC237" s="172"/>
      <c r="BD237" s="172"/>
    </row>
    <row r="238" spans="1:56" ht="15" customHeight="1">
      <c r="A238" s="171">
        <v>10</v>
      </c>
      <c r="B238" s="172" t="s">
        <v>487</v>
      </c>
      <c r="C238" s="172" t="s">
        <v>761</v>
      </c>
      <c r="D238" s="172" t="s">
        <v>762</v>
      </c>
      <c r="E238" s="172" t="s">
        <v>763</v>
      </c>
      <c r="F238" s="172" t="s">
        <v>764</v>
      </c>
      <c r="G238" s="172" t="s">
        <v>735</v>
      </c>
      <c r="H238" s="172" t="s">
        <v>765</v>
      </c>
      <c r="I238" s="172" t="s">
        <v>766</v>
      </c>
      <c r="J238" s="173">
        <v>44197</v>
      </c>
      <c r="K238" s="173">
        <v>44561</v>
      </c>
      <c r="L238" s="172" t="s">
        <v>738</v>
      </c>
      <c r="M238" s="172" t="str">
        <f t="shared" si="46"/>
        <v>Tolima</v>
      </c>
      <c r="N238" s="172" t="s">
        <v>55</v>
      </c>
      <c r="O238" s="172" t="s">
        <v>753</v>
      </c>
      <c r="P238" s="171" t="s">
        <v>740</v>
      </c>
      <c r="Q238" s="174">
        <v>0</v>
      </c>
      <c r="R238" s="174">
        <v>1</v>
      </c>
      <c r="S238" s="174">
        <v>0.25</v>
      </c>
      <c r="T238" s="174">
        <v>0.25</v>
      </c>
      <c r="U238" s="174">
        <v>0.25</v>
      </c>
      <c r="V238" s="174">
        <v>0.25</v>
      </c>
      <c r="W238" s="174">
        <v>0.19</v>
      </c>
      <c r="X238" s="174" t="s">
        <v>1387</v>
      </c>
      <c r="Y238" s="174"/>
      <c r="Z238" s="174"/>
      <c r="AA238" s="174"/>
      <c r="AB238" s="174"/>
      <c r="AC238" s="174"/>
      <c r="AD238" s="174"/>
      <c r="AE238" s="174">
        <f t="shared" si="37"/>
        <v>0.19</v>
      </c>
      <c r="AF238" s="173">
        <v>44299</v>
      </c>
      <c r="AG238" s="176"/>
      <c r="AH238" s="223"/>
      <c r="AI238" s="223"/>
      <c r="AJ238" s="174">
        <f t="shared" si="38"/>
        <v>0.19</v>
      </c>
      <c r="AK238" s="174">
        <f t="shared" si="39"/>
        <v>0.76</v>
      </c>
      <c r="AL238" s="174">
        <f t="shared" si="40"/>
        <v>0</v>
      </c>
      <c r="AM238" s="174">
        <f t="shared" si="41"/>
        <v>0</v>
      </c>
      <c r="AN238" s="174">
        <f t="shared" si="42"/>
        <v>0</v>
      </c>
      <c r="AO238" s="172" t="s">
        <v>742</v>
      </c>
      <c r="AP238" s="172"/>
      <c r="AQ238" s="172"/>
      <c r="AR238" s="172"/>
      <c r="AS238" s="172" t="s">
        <v>1260</v>
      </c>
      <c r="AT238" s="172"/>
      <c r="AU238" s="172"/>
      <c r="AV238" s="172"/>
      <c r="AW238" s="172" t="s">
        <v>791</v>
      </c>
      <c r="AX238" s="172"/>
      <c r="AY238" s="172"/>
      <c r="AZ238" s="172"/>
      <c r="BA238" s="172" t="s">
        <v>1388</v>
      </c>
      <c r="BB238" s="172"/>
      <c r="BC238" s="172"/>
      <c r="BD238" s="172"/>
    </row>
    <row r="239" spans="1:56" ht="15" customHeight="1">
      <c r="A239" s="171">
        <v>11</v>
      </c>
      <c r="B239" s="172" t="s">
        <v>487</v>
      </c>
      <c r="C239" s="172" t="s">
        <v>769</v>
      </c>
      <c r="D239" s="172" t="s">
        <v>770</v>
      </c>
      <c r="E239" s="172" t="s">
        <v>771</v>
      </c>
      <c r="F239" s="172" t="s">
        <v>772</v>
      </c>
      <c r="G239" s="172" t="s">
        <v>773</v>
      </c>
      <c r="H239" s="172" t="s">
        <v>773</v>
      </c>
      <c r="I239" s="172" t="s">
        <v>774</v>
      </c>
      <c r="J239" s="173">
        <v>44197</v>
      </c>
      <c r="K239" s="173">
        <v>44561</v>
      </c>
      <c r="L239" s="172" t="s">
        <v>738</v>
      </c>
      <c r="M239" s="172" t="str">
        <f t="shared" si="46"/>
        <v>Tolima</v>
      </c>
      <c r="N239" s="172" t="s">
        <v>55</v>
      </c>
      <c r="O239" s="172" t="s">
        <v>775</v>
      </c>
      <c r="P239" s="171" t="s">
        <v>740</v>
      </c>
      <c r="Q239" s="174">
        <v>0</v>
      </c>
      <c r="R239" s="174">
        <v>1</v>
      </c>
      <c r="S239" s="174">
        <v>0.25</v>
      </c>
      <c r="T239" s="174">
        <v>0.25</v>
      </c>
      <c r="U239" s="174">
        <v>0.25</v>
      </c>
      <c r="V239" s="174">
        <v>0.25</v>
      </c>
      <c r="W239" s="174">
        <v>0.25</v>
      </c>
      <c r="X239" s="174" t="s">
        <v>1389</v>
      </c>
      <c r="Y239" s="174"/>
      <c r="Z239" s="174"/>
      <c r="AA239" s="174"/>
      <c r="AB239" s="174"/>
      <c r="AC239" s="174"/>
      <c r="AD239" s="174"/>
      <c r="AE239" s="174">
        <f t="shared" si="37"/>
        <v>0.25</v>
      </c>
      <c r="AF239" s="173">
        <v>44299</v>
      </c>
      <c r="AG239" s="176"/>
      <c r="AH239" s="223"/>
      <c r="AI239" s="223"/>
      <c r="AJ239" s="174">
        <f t="shared" si="38"/>
        <v>0.25</v>
      </c>
      <c r="AK239" s="174">
        <f t="shared" si="39"/>
        <v>1</v>
      </c>
      <c r="AL239" s="174">
        <f t="shared" si="40"/>
        <v>0</v>
      </c>
      <c r="AM239" s="174">
        <f t="shared" si="41"/>
        <v>0</v>
      </c>
      <c r="AN239" s="174">
        <f t="shared" si="42"/>
        <v>0</v>
      </c>
      <c r="AO239" s="172" t="s">
        <v>742</v>
      </c>
      <c r="AP239" s="172"/>
      <c r="AQ239" s="172"/>
      <c r="AR239" s="172"/>
      <c r="AS239" s="172" t="s">
        <v>1260</v>
      </c>
      <c r="AT239" s="172"/>
      <c r="AU239" s="172"/>
      <c r="AV239" s="172"/>
      <c r="AW239" s="172" t="s">
        <v>742</v>
      </c>
      <c r="AX239" s="172"/>
      <c r="AY239" s="172"/>
      <c r="AZ239" s="172"/>
      <c r="BA239" s="172" t="s">
        <v>1390</v>
      </c>
      <c r="BB239" s="172"/>
      <c r="BC239" s="172"/>
      <c r="BD239" s="172"/>
    </row>
    <row r="240" spans="1:56" ht="15" customHeight="1">
      <c r="A240" s="171">
        <v>12</v>
      </c>
      <c r="B240" s="172" t="s">
        <v>487</v>
      </c>
      <c r="C240" s="172" t="s">
        <v>769</v>
      </c>
      <c r="D240" s="172" t="s">
        <v>770</v>
      </c>
      <c r="E240" s="172" t="s">
        <v>771</v>
      </c>
      <c r="F240" s="172" t="s">
        <v>772</v>
      </c>
      <c r="G240" s="172" t="s">
        <v>773</v>
      </c>
      <c r="H240" s="172" t="s">
        <v>773</v>
      </c>
      <c r="I240" s="172" t="s">
        <v>778</v>
      </c>
      <c r="J240" s="173">
        <v>44197</v>
      </c>
      <c r="K240" s="173">
        <v>44561</v>
      </c>
      <c r="L240" s="172" t="s">
        <v>738</v>
      </c>
      <c r="M240" s="172" t="str">
        <f t="shared" si="46"/>
        <v>Tolima</v>
      </c>
      <c r="N240" s="172" t="s">
        <v>55</v>
      </c>
      <c r="O240" s="172" t="s">
        <v>779</v>
      </c>
      <c r="P240" s="171" t="s">
        <v>740</v>
      </c>
      <c r="Q240" s="174">
        <v>0</v>
      </c>
      <c r="R240" s="174">
        <v>1</v>
      </c>
      <c r="S240" s="174">
        <v>0.25</v>
      </c>
      <c r="T240" s="174">
        <v>0.25</v>
      </c>
      <c r="U240" s="174">
        <v>0.25</v>
      </c>
      <c r="V240" s="174">
        <v>0.25</v>
      </c>
      <c r="W240" s="174">
        <v>0.25</v>
      </c>
      <c r="X240" s="174" t="s">
        <v>1391</v>
      </c>
      <c r="Y240" s="174"/>
      <c r="Z240" s="174"/>
      <c r="AA240" s="174"/>
      <c r="AB240" s="174"/>
      <c r="AC240" s="174"/>
      <c r="AD240" s="174"/>
      <c r="AE240" s="174">
        <f t="shared" si="37"/>
        <v>0.25</v>
      </c>
      <c r="AF240" s="173">
        <v>44299</v>
      </c>
      <c r="AG240" s="223"/>
      <c r="AH240" s="223"/>
      <c r="AI240" s="223"/>
      <c r="AJ240" s="174">
        <f t="shared" si="38"/>
        <v>0.25</v>
      </c>
      <c r="AK240" s="174">
        <f t="shared" si="39"/>
        <v>1</v>
      </c>
      <c r="AL240" s="174">
        <f t="shared" si="40"/>
        <v>0</v>
      </c>
      <c r="AM240" s="174">
        <f t="shared" si="41"/>
        <v>0</v>
      </c>
      <c r="AN240" s="174">
        <f t="shared" si="42"/>
        <v>0</v>
      </c>
      <c r="AO240" s="172" t="s">
        <v>742</v>
      </c>
      <c r="AP240" s="172"/>
      <c r="AQ240" s="172"/>
      <c r="AR240" s="172"/>
      <c r="AS240" s="172" t="s">
        <v>1260</v>
      </c>
      <c r="AT240" s="172"/>
      <c r="AU240" s="172"/>
      <c r="AV240" s="172"/>
      <c r="AW240" s="172" t="s">
        <v>742</v>
      </c>
      <c r="AX240" s="172"/>
      <c r="AY240" s="172"/>
      <c r="AZ240" s="172"/>
      <c r="BA240" s="172" t="s">
        <v>1392</v>
      </c>
      <c r="BB240" s="172"/>
      <c r="BC240" s="172"/>
      <c r="BD240" s="172"/>
    </row>
    <row r="241" spans="1:56" ht="15" customHeight="1">
      <c r="A241" s="171">
        <v>13</v>
      </c>
      <c r="B241" s="172" t="s">
        <v>487</v>
      </c>
      <c r="C241" s="172" t="s">
        <v>782</v>
      </c>
      <c r="D241" s="172" t="s">
        <v>732</v>
      </c>
      <c r="E241" s="172" t="s">
        <v>783</v>
      </c>
      <c r="F241" s="172" t="s">
        <v>784</v>
      </c>
      <c r="G241" s="172" t="s">
        <v>785</v>
      </c>
      <c r="H241" s="172" t="s">
        <v>786</v>
      </c>
      <c r="I241" s="172" t="s">
        <v>787</v>
      </c>
      <c r="J241" s="173">
        <v>44197</v>
      </c>
      <c r="K241" s="173">
        <v>44561</v>
      </c>
      <c r="L241" s="172" t="s">
        <v>738</v>
      </c>
      <c r="M241" s="172" t="str">
        <f t="shared" si="46"/>
        <v>Tolima</v>
      </c>
      <c r="N241" s="172" t="s">
        <v>55</v>
      </c>
      <c r="O241" s="172" t="s">
        <v>788</v>
      </c>
      <c r="P241" s="171" t="s">
        <v>789</v>
      </c>
      <c r="Q241" s="174">
        <v>0</v>
      </c>
      <c r="R241" s="174">
        <v>1</v>
      </c>
      <c r="S241" s="174">
        <v>0.25</v>
      </c>
      <c r="T241" s="174">
        <v>0.25</v>
      </c>
      <c r="U241" s="174">
        <v>0.25</v>
      </c>
      <c r="V241" s="174">
        <v>0.25</v>
      </c>
      <c r="W241" s="174">
        <v>0</v>
      </c>
      <c r="X241" s="174" t="s">
        <v>1393</v>
      </c>
      <c r="Y241" s="174"/>
      <c r="Z241" s="174"/>
      <c r="AA241" s="174"/>
      <c r="AB241" s="174"/>
      <c r="AC241" s="174"/>
      <c r="AD241" s="174"/>
      <c r="AE241" s="174">
        <f t="shared" si="37"/>
        <v>0</v>
      </c>
      <c r="AF241" s="173">
        <v>44299</v>
      </c>
      <c r="AG241" s="176"/>
      <c r="AH241" s="223"/>
      <c r="AI241" s="223"/>
      <c r="AJ241" s="174">
        <f t="shared" si="38"/>
        <v>0</v>
      </c>
      <c r="AK241" s="174">
        <f t="shared" si="39"/>
        <v>0</v>
      </c>
      <c r="AL241" s="174">
        <f t="shared" si="40"/>
        <v>0</v>
      </c>
      <c r="AM241" s="174">
        <f t="shared" si="41"/>
        <v>0</v>
      </c>
      <c r="AN241" s="174">
        <f t="shared" si="42"/>
        <v>0</v>
      </c>
      <c r="AO241" s="172" t="s">
        <v>791</v>
      </c>
      <c r="AP241" s="172"/>
      <c r="AQ241" s="172"/>
      <c r="AR241" s="172"/>
      <c r="AS241" s="172" t="s">
        <v>1394</v>
      </c>
      <c r="AT241" s="172"/>
      <c r="AU241" s="172"/>
      <c r="AV241" s="172"/>
      <c r="AW241" s="172" t="s">
        <v>791</v>
      </c>
      <c r="AX241" s="172"/>
      <c r="AY241" s="172"/>
      <c r="AZ241" s="172"/>
      <c r="BA241" s="172" t="s">
        <v>1395</v>
      </c>
      <c r="BB241" s="172"/>
      <c r="BC241" s="172"/>
      <c r="BD241" s="172"/>
    </row>
    <row r="242" spans="1:56" ht="15" customHeight="1">
      <c r="A242" s="171">
        <v>14</v>
      </c>
      <c r="B242" s="172" t="s">
        <v>487</v>
      </c>
      <c r="C242" s="172" t="s">
        <v>782</v>
      </c>
      <c r="D242" s="172" t="s">
        <v>732</v>
      </c>
      <c r="E242" s="172" t="s">
        <v>783</v>
      </c>
      <c r="F242" s="172" t="s">
        <v>784</v>
      </c>
      <c r="G242" s="172" t="s">
        <v>785</v>
      </c>
      <c r="H242" s="172" t="s">
        <v>786</v>
      </c>
      <c r="I242" s="172" t="s">
        <v>794</v>
      </c>
      <c r="J242" s="173">
        <v>44197</v>
      </c>
      <c r="K242" s="173">
        <v>44561</v>
      </c>
      <c r="L242" s="172" t="s">
        <v>738</v>
      </c>
      <c r="M242" s="172" t="str">
        <f t="shared" si="46"/>
        <v>Tolima</v>
      </c>
      <c r="N242" s="172" t="s">
        <v>29</v>
      </c>
      <c r="O242" s="172" t="s">
        <v>795</v>
      </c>
      <c r="P242" s="171" t="s">
        <v>789</v>
      </c>
      <c r="Q242" s="174">
        <v>0</v>
      </c>
      <c r="R242" s="177">
        <v>1</v>
      </c>
      <c r="S242" s="177">
        <v>0</v>
      </c>
      <c r="T242" s="177">
        <v>0</v>
      </c>
      <c r="U242" s="177">
        <v>0</v>
      </c>
      <c r="V242" s="177">
        <v>1</v>
      </c>
      <c r="W242" s="177">
        <v>22434459</v>
      </c>
      <c r="X242" s="177" t="s">
        <v>1396</v>
      </c>
      <c r="Y242" s="177"/>
      <c r="Z242" s="177"/>
      <c r="AA242" s="177"/>
      <c r="AB242" s="177"/>
      <c r="AC242" s="177"/>
      <c r="AD242" s="177"/>
      <c r="AE242" s="177">
        <f t="shared" si="37"/>
        <v>22434459</v>
      </c>
      <c r="AF242" s="173">
        <v>44300</v>
      </c>
      <c r="AG242" s="176"/>
      <c r="AH242" s="223"/>
      <c r="AI242" s="223"/>
      <c r="AJ242" s="174">
        <f t="shared" si="38"/>
        <v>1</v>
      </c>
      <c r="AK242" s="174" t="str">
        <f t="shared" si="39"/>
        <v/>
      </c>
      <c r="AL242" s="174" t="str">
        <f t="shared" si="40"/>
        <v/>
      </c>
      <c r="AM242" s="174" t="str">
        <f t="shared" si="41"/>
        <v/>
      </c>
      <c r="AN242" s="174">
        <f t="shared" si="42"/>
        <v>0</v>
      </c>
      <c r="AO242" s="172" t="s">
        <v>742</v>
      </c>
      <c r="AP242" s="172"/>
      <c r="AQ242" s="172"/>
      <c r="AR242" s="172"/>
      <c r="AS242" s="172" t="s">
        <v>1260</v>
      </c>
      <c r="AT242" s="172"/>
      <c r="AU242" s="172"/>
      <c r="AV242" s="172"/>
      <c r="AW242" s="172" t="s">
        <v>742</v>
      </c>
      <c r="AX242" s="172"/>
      <c r="AY242" s="172"/>
      <c r="AZ242" s="172"/>
      <c r="BA242" s="172" t="s">
        <v>1397</v>
      </c>
      <c r="BB242" s="172"/>
      <c r="BC242" s="172"/>
      <c r="BD242" s="172"/>
    </row>
    <row r="243" spans="1:56" ht="15" customHeight="1">
      <c r="A243" s="171">
        <v>15</v>
      </c>
      <c r="B243" s="172" t="s">
        <v>487</v>
      </c>
      <c r="C243" s="172" t="s">
        <v>782</v>
      </c>
      <c r="D243" s="172" t="s">
        <v>732</v>
      </c>
      <c r="E243" s="172" t="s">
        <v>783</v>
      </c>
      <c r="F243" s="172" t="s">
        <v>784</v>
      </c>
      <c r="G243" s="172" t="s">
        <v>785</v>
      </c>
      <c r="H243" s="172" t="s">
        <v>786</v>
      </c>
      <c r="I243" s="172" t="s">
        <v>799</v>
      </c>
      <c r="J243" s="173">
        <v>44197</v>
      </c>
      <c r="K243" s="173">
        <v>44561</v>
      </c>
      <c r="L243" s="172" t="s">
        <v>738</v>
      </c>
      <c r="M243" s="172" t="str">
        <f t="shared" si="46"/>
        <v>Tolima</v>
      </c>
      <c r="N243" s="172" t="s">
        <v>55</v>
      </c>
      <c r="O243" s="172" t="s">
        <v>800</v>
      </c>
      <c r="P243" s="171" t="s">
        <v>789</v>
      </c>
      <c r="Q243" s="174">
        <v>0</v>
      </c>
      <c r="R243" s="174">
        <v>1</v>
      </c>
      <c r="S243" s="174">
        <v>0.25</v>
      </c>
      <c r="T243" s="174">
        <v>0.25</v>
      </c>
      <c r="U243" s="174">
        <v>0.25</v>
      </c>
      <c r="V243" s="174">
        <v>0.25</v>
      </c>
      <c r="W243" s="174">
        <v>0</v>
      </c>
      <c r="X243" s="174" t="s">
        <v>1398</v>
      </c>
      <c r="Y243" s="174"/>
      <c r="Z243" s="174"/>
      <c r="AA243" s="174"/>
      <c r="AB243" s="174"/>
      <c r="AC243" s="174"/>
      <c r="AD243" s="174"/>
      <c r="AE243" s="174">
        <f t="shared" si="37"/>
        <v>0</v>
      </c>
      <c r="AF243" s="173">
        <v>44299</v>
      </c>
      <c r="AG243" s="176"/>
      <c r="AH243" s="223"/>
      <c r="AI243" s="223"/>
      <c r="AJ243" s="174">
        <f t="shared" si="38"/>
        <v>0</v>
      </c>
      <c r="AK243" s="174">
        <f t="shared" si="39"/>
        <v>0</v>
      </c>
      <c r="AL243" s="174">
        <f t="shared" si="40"/>
        <v>0</v>
      </c>
      <c r="AM243" s="174">
        <f t="shared" si="41"/>
        <v>0</v>
      </c>
      <c r="AN243" s="174">
        <f t="shared" si="42"/>
        <v>0</v>
      </c>
      <c r="AO243" s="172" t="s">
        <v>742</v>
      </c>
      <c r="AP243" s="172"/>
      <c r="AQ243" s="172"/>
      <c r="AR243" s="172"/>
      <c r="AS243" s="172" t="s">
        <v>1399</v>
      </c>
      <c r="AT243" s="172"/>
      <c r="AU243" s="172"/>
      <c r="AV243" s="172"/>
      <c r="AW243" s="172" t="s">
        <v>807</v>
      </c>
      <c r="AX243" s="172"/>
      <c r="AY243" s="172"/>
      <c r="AZ243" s="172"/>
      <c r="BA243" s="172" t="s">
        <v>1350</v>
      </c>
      <c r="BB243" s="172"/>
      <c r="BC243" s="172"/>
      <c r="BD243" s="172"/>
    </row>
    <row r="244" spans="1:56" ht="15" customHeight="1">
      <c r="A244" s="171">
        <v>1</v>
      </c>
      <c r="B244" s="172" t="s">
        <v>1400</v>
      </c>
      <c r="C244" s="172" t="s">
        <v>731</v>
      </c>
      <c r="D244" s="172" t="s">
        <v>732</v>
      </c>
      <c r="E244" s="172" t="s">
        <v>733</v>
      </c>
      <c r="F244" s="172" t="s">
        <v>734</v>
      </c>
      <c r="G244" s="172" t="s">
        <v>735</v>
      </c>
      <c r="H244" s="172" t="s">
        <v>736</v>
      </c>
      <c r="I244" s="172" t="s">
        <v>737</v>
      </c>
      <c r="J244" s="173">
        <v>44197</v>
      </c>
      <c r="K244" s="173">
        <v>44561</v>
      </c>
      <c r="L244" s="172" t="s">
        <v>738</v>
      </c>
      <c r="M244" s="172" t="str">
        <f>B244</f>
        <v>Valle del Cauca</v>
      </c>
      <c r="N244" s="172" t="s">
        <v>29</v>
      </c>
      <c r="O244" s="172" t="s">
        <v>739</v>
      </c>
      <c r="P244" s="171" t="s">
        <v>740</v>
      </c>
      <c r="Q244" s="174">
        <v>0</v>
      </c>
      <c r="R244" s="177">
        <v>17588</v>
      </c>
      <c r="S244" s="177">
        <v>0</v>
      </c>
      <c r="T244" s="177">
        <v>0</v>
      </c>
      <c r="U244" s="177">
        <v>0</v>
      </c>
      <c r="V244" s="177">
        <v>17588</v>
      </c>
      <c r="W244" s="177">
        <v>5704</v>
      </c>
      <c r="X244" s="177" t="s">
        <v>1401</v>
      </c>
      <c r="Y244" s="177"/>
      <c r="Z244" s="177"/>
      <c r="AA244" s="177"/>
      <c r="AB244" s="177"/>
      <c r="AC244" s="177"/>
      <c r="AD244" s="177"/>
      <c r="AE244" s="177">
        <f t="shared" si="37"/>
        <v>5704</v>
      </c>
      <c r="AF244" s="173">
        <v>44300</v>
      </c>
      <c r="AG244" s="223"/>
      <c r="AH244" s="223"/>
      <c r="AI244" s="223"/>
      <c r="AJ244" s="174">
        <f t="shared" si="38"/>
        <v>0.32431203093017968</v>
      </c>
      <c r="AK244" s="174" t="str">
        <f t="shared" si="39"/>
        <v/>
      </c>
      <c r="AL244" s="174" t="str">
        <f t="shared" si="40"/>
        <v/>
      </c>
      <c r="AM244" s="174" t="str">
        <f t="shared" si="41"/>
        <v/>
      </c>
      <c r="AN244" s="174">
        <f t="shared" si="42"/>
        <v>0</v>
      </c>
      <c r="AO244" s="172" t="s">
        <v>742</v>
      </c>
      <c r="AP244" s="172"/>
      <c r="AQ244" s="172"/>
      <c r="AR244" s="172"/>
      <c r="AS244" s="172" t="s">
        <v>974</v>
      </c>
      <c r="AT244" s="172"/>
      <c r="AU244" s="172"/>
      <c r="AV244" s="172"/>
      <c r="AW244" s="172" t="s">
        <v>742</v>
      </c>
      <c r="AX244" s="172"/>
      <c r="AY244" s="172"/>
      <c r="AZ244" s="172"/>
      <c r="BA244" s="172" t="s">
        <v>1402</v>
      </c>
      <c r="BB244" s="172"/>
      <c r="BC244" s="172"/>
      <c r="BD244" s="172"/>
    </row>
    <row r="245" spans="1:56" ht="15" customHeight="1">
      <c r="A245" s="171">
        <v>3</v>
      </c>
      <c r="B245" s="172" t="s">
        <v>1400</v>
      </c>
      <c r="C245" s="172" t="s">
        <v>731</v>
      </c>
      <c r="D245" s="172" t="s">
        <v>732</v>
      </c>
      <c r="E245" s="172" t="s">
        <v>733</v>
      </c>
      <c r="F245" s="172" t="s">
        <v>734</v>
      </c>
      <c r="G245" s="172" t="s">
        <v>735</v>
      </c>
      <c r="H245" s="172" t="s">
        <v>736</v>
      </c>
      <c r="I245" s="172" t="s">
        <v>745</v>
      </c>
      <c r="J245" s="173">
        <v>44197</v>
      </c>
      <c r="K245" s="173">
        <v>44561</v>
      </c>
      <c r="L245" s="172" t="s">
        <v>738</v>
      </c>
      <c r="M245" s="172" t="str">
        <f t="shared" ref="M245:M254" si="47">B245</f>
        <v>Valle del Cauca</v>
      </c>
      <c r="N245" s="172" t="s">
        <v>29</v>
      </c>
      <c r="O245" s="172" t="s">
        <v>746</v>
      </c>
      <c r="P245" s="171" t="s">
        <v>740</v>
      </c>
      <c r="Q245" s="174">
        <v>0</v>
      </c>
      <c r="R245" s="177">
        <v>8263</v>
      </c>
      <c r="S245" s="177">
        <v>0</v>
      </c>
      <c r="T245" s="177">
        <v>0</v>
      </c>
      <c r="U245" s="177">
        <v>0</v>
      </c>
      <c r="V245" s="177">
        <v>8263</v>
      </c>
      <c r="W245" s="177">
        <v>1195</v>
      </c>
      <c r="X245" s="177" t="s">
        <v>1403</v>
      </c>
      <c r="Y245" s="177"/>
      <c r="Z245" s="177"/>
      <c r="AA245" s="177"/>
      <c r="AB245" s="177"/>
      <c r="AC245" s="177"/>
      <c r="AD245" s="177"/>
      <c r="AE245" s="177">
        <f t="shared" si="37"/>
        <v>1195</v>
      </c>
      <c r="AF245" s="173">
        <v>44300</v>
      </c>
      <c r="AG245" s="176"/>
      <c r="AH245" s="223"/>
      <c r="AI245" s="223"/>
      <c r="AJ245" s="174">
        <f t="shared" si="38"/>
        <v>0.14462059784581871</v>
      </c>
      <c r="AK245" s="174" t="str">
        <f t="shared" si="39"/>
        <v/>
      </c>
      <c r="AL245" s="174" t="str">
        <f t="shared" si="40"/>
        <v/>
      </c>
      <c r="AM245" s="174" t="str">
        <f t="shared" si="41"/>
        <v/>
      </c>
      <c r="AN245" s="174">
        <f t="shared" si="42"/>
        <v>0</v>
      </c>
      <c r="AO245" s="172" t="s">
        <v>742</v>
      </c>
      <c r="AP245" s="172"/>
      <c r="AQ245" s="172"/>
      <c r="AR245" s="172"/>
      <c r="AS245" s="172" t="s">
        <v>974</v>
      </c>
      <c r="AT245" s="172"/>
      <c r="AU245" s="172"/>
      <c r="AV245" s="172"/>
      <c r="AW245" s="172" t="s">
        <v>742</v>
      </c>
      <c r="AX245" s="172"/>
      <c r="AY245" s="172"/>
      <c r="AZ245" s="172"/>
      <c r="BA245" s="172" t="s">
        <v>1404</v>
      </c>
      <c r="BB245" s="172"/>
      <c r="BC245" s="172"/>
      <c r="BD245" s="172"/>
    </row>
    <row r="246" spans="1:56" ht="15" customHeight="1">
      <c r="A246" s="171">
        <v>5</v>
      </c>
      <c r="B246" s="172" t="s">
        <v>1400</v>
      </c>
      <c r="C246" s="172" t="s">
        <v>852</v>
      </c>
      <c r="D246" s="172" t="s">
        <v>732</v>
      </c>
      <c r="E246" s="172" t="s">
        <v>783</v>
      </c>
      <c r="F246" s="172" t="s">
        <v>853</v>
      </c>
      <c r="G246" s="172" t="s">
        <v>735</v>
      </c>
      <c r="H246" s="172" t="s">
        <v>736</v>
      </c>
      <c r="I246" s="172" t="s">
        <v>854</v>
      </c>
      <c r="J246" s="173">
        <v>44197</v>
      </c>
      <c r="K246" s="173">
        <v>44561</v>
      </c>
      <c r="L246" s="172" t="s">
        <v>738</v>
      </c>
      <c r="M246" s="172" t="str">
        <f t="shared" si="47"/>
        <v>Valle del Cauca</v>
      </c>
      <c r="N246" s="172" t="s">
        <v>29</v>
      </c>
      <c r="O246" s="172" t="s">
        <v>855</v>
      </c>
      <c r="P246" s="171" t="s">
        <v>740</v>
      </c>
      <c r="Q246" s="174">
        <v>0</v>
      </c>
      <c r="R246" s="177">
        <v>40</v>
      </c>
      <c r="S246" s="177">
        <v>0</v>
      </c>
      <c r="T246" s="177">
        <v>0</v>
      </c>
      <c r="U246" s="177">
        <v>0</v>
      </c>
      <c r="V246" s="177">
        <v>40</v>
      </c>
      <c r="W246" s="177">
        <v>7</v>
      </c>
      <c r="X246" s="177" t="s">
        <v>1405</v>
      </c>
      <c r="Y246" s="177"/>
      <c r="Z246" s="177"/>
      <c r="AA246" s="177"/>
      <c r="AB246" s="177"/>
      <c r="AC246" s="177"/>
      <c r="AD246" s="177"/>
      <c r="AE246" s="177">
        <f t="shared" si="37"/>
        <v>7</v>
      </c>
      <c r="AF246" s="173">
        <v>44300</v>
      </c>
      <c r="AG246" s="176"/>
      <c r="AH246" s="223"/>
      <c r="AI246" s="223"/>
      <c r="AJ246" s="174">
        <f t="shared" si="38"/>
        <v>0.17499999999999999</v>
      </c>
      <c r="AK246" s="174" t="str">
        <f t="shared" si="39"/>
        <v/>
      </c>
      <c r="AL246" s="174" t="str">
        <f t="shared" si="40"/>
        <v/>
      </c>
      <c r="AM246" s="174" t="str">
        <f t="shared" si="41"/>
        <v/>
      </c>
      <c r="AN246" s="174">
        <f t="shared" si="42"/>
        <v>0</v>
      </c>
      <c r="AO246" s="172" t="s">
        <v>742</v>
      </c>
      <c r="AP246" s="172"/>
      <c r="AQ246" s="172"/>
      <c r="AR246" s="172"/>
      <c r="AS246" s="172" t="s">
        <v>974</v>
      </c>
      <c r="AT246" s="172"/>
      <c r="AU246" s="172"/>
      <c r="AV246" s="172"/>
      <c r="AW246" s="172" t="s">
        <v>742</v>
      </c>
      <c r="AX246" s="172"/>
      <c r="AY246" s="172"/>
      <c r="AZ246" s="172"/>
      <c r="BA246" s="172" t="s">
        <v>1406</v>
      </c>
      <c r="BB246" s="172"/>
      <c r="BC246" s="172"/>
      <c r="BD246" s="172"/>
    </row>
    <row r="247" spans="1:56" ht="15" customHeight="1">
      <c r="A247" s="171">
        <v>6</v>
      </c>
      <c r="B247" s="172" t="s">
        <v>1400</v>
      </c>
      <c r="C247" s="172" t="s">
        <v>750</v>
      </c>
      <c r="D247" s="172" t="s">
        <v>732</v>
      </c>
      <c r="E247" s="172" t="s">
        <v>733</v>
      </c>
      <c r="F247" s="172" t="s">
        <v>751</v>
      </c>
      <c r="G247" s="172" t="s">
        <v>735</v>
      </c>
      <c r="H247" s="172" t="s">
        <v>736</v>
      </c>
      <c r="I247" s="172" t="s">
        <v>752</v>
      </c>
      <c r="J247" s="173">
        <v>44197</v>
      </c>
      <c r="K247" s="173">
        <v>44561</v>
      </c>
      <c r="L247" s="172" t="s">
        <v>738</v>
      </c>
      <c r="M247" s="172" t="str">
        <f t="shared" si="47"/>
        <v>Valle del Cauca</v>
      </c>
      <c r="N247" s="172" t="s">
        <v>55</v>
      </c>
      <c r="O247" s="172" t="s">
        <v>753</v>
      </c>
      <c r="P247" s="171" t="s">
        <v>740</v>
      </c>
      <c r="Q247" s="174">
        <v>0</v>
      </c>
      <c r="R247" s="174">
        <v>1</v>
      </c>
      <c r="S247" s="174">
        <v>0.25</v>
      </c>
      <c r="T247" s="174">
        <v>0.25</v>
      </c>
      <c r="U247" s="174">
        <v>0.25</v>
      </c>
      <c r="V247" s="174">
        <v>0.25</v>
      </c>
      <c r="W247" s="174">
        <v>0.25</v>
      </c>
      <c r="X247" s="174" t="s">
        <v>1407</v>
      </c>
      <c r="Y247" s="174"/>
      <c r="Z247" s="174"/>
      <c r="AA247" s="174"/>
      <c r="AB247" s="174"/>
      <c r="AC247" s="174"/>
      <c r="AD247" s="174"/>
      <c r="AE247" s="174">
        <f t="shared" si="37"/>
        <v>0.25</v>
      </c>
      <c r="AF247" s="173">
        <v>44300</v>
      </c>
      <c r="AG247" s="176"/>
      <c r="AH247" s="223"/>
      <c r="AI247" s="223"/>
      <c r="AJ247" s="174">
        <f t="shared" si="38"/>
        <v>0.25</v>
      </c>
      <c r="AK247" s="174">
        <f t="shared" si="39"/>
        <v>1</v>
      </c>
      <c r="AL247" s="174">
        <f t="shared" si="40"/>
        <v>0</v>
      </c>
      <c r="AM247" s="174">
        <f t="shared" si="41"/>
        <v>0</v>
      </c>
      <c r="AN247" s="174">
        <f t="shared" si="42"/>
        <v>0</v>
      </c>
      <c r="AO247" s="172" t="s">
        <v>742</v>
      </c>
      <c r="AP247" s="172"/>
      <c r="AQ247" s="172"/>
      <c r="AR247" s="172"/>
      <c r="AS247" s="172" t="s">
        <v>974</v>
      </c>
      <c r="AT247" s="172"/>
      <c r="AU247" s="172"/>
      <c r="AV247" s="172"/>
      <c r="AW247" s="172" t="s">
        <v>742</v>
      </c>
      <c r="AX247" s="172"/>
      <c r="AY247" s="172"/>
      <c r="AZ247" s="172"/>
      <c r="BA247" s="172" t="s">
        <v>1408</v>
      </c>
      <c r="BB247" s="172"/>
      <c r="BC247" s="172"/>
      <c r="BD247" s="172"/>
    </row>
    <row r="248" spans="1:56" ht="15" customHeight="1">
      <c r="A248" s="171">
        <v>7</v>
      </c>
      <c r="B248" s="172" t="s">
        <v>1400</v>
      </c>
      <c r="C248" s="172" t="s">
        <v>756</v>
      </c>
      <c r="D248" s="172" t="s">
        <v>732</v>
      </c>
      <c r="E248" s="172" t="s">
        <v>733</v>
      </c>
      <c r="F248" s="172" t="s">
        <v>751</v>
      </c>
      <c r="G248" s="172" t="s">
        <v>735</v>
      </c>
      <c r="H248" s="172" t="s">
        <v>736</v>
      </c>
      <c r="I248" s="172" t="s">
        <v>757</v>
      </c>
      <c r="J248" s="173">
        <v>44197</v>
      </c>
      <c r="K248" s="173">
        <v>44561</v>
      </c>
      <c r="L248" s="172" t="s">
        <v>738</v>
      </c>
      <c r="M248" s="172" t="str">
        <f t="shared" si="47"/>
        <v>Valle del Cauca</v>
      </c>
      <c r="N248" s="172" t="s">
        <v>55</v>
      </c>
      <c r="O248" s="172" t="s">
        <v>753</v>
      </c>
      <c r="P248" s="171" t="s">
        <v>740</v>
      </c>
      <c r="Q248" s="174">
        <v>0</v>
      </c>
      <c r="R248" s="174">
        <v>1</v>
      </c>
      <c r="S248" s="174">
        <v>0.25</v>
      </c>
      <c r="T248" s="174">
        <v>0.25</v>
      </c>
      <c r="U248" s="174">
        <v>0.25</v>
      </c>
      <c r="V248" s="174">
        <v>0.25</v>
      </c>
      <c r="W248" s="174">
        <v>0.25</v>
      </c>
      <c r="X248" s="174" t="s">
        <v>1409</v>
      </c>
      <c r="Y248" s="174"/>
      <c r="Z248" s="174"/>
      <c r="AA248" s="174"/>
      <c r="AB248" s="174"/>
      <c r="AC248" s="174"/>
      <c r="AD248" s="174"/>
      <c r="AE248" s="174">
        <f t="shared" si="37"/>
        <v>0.25</v>
      </c>
      <c r="AF248" s="173">
        <v>44300</v>
      </c>
      <c r="AG248" s="176"/>
      <c r="AH248" s="223"/>
      <c r="AI248" s="223"/>
      <c r="AJ248" s="174">
        <f t="shared" si="38"/>
        <v>0.25</v>
      </c>
      <c r="AK248" s="174">
        <f t="shared" si="39"/>
        <v>1</v>
      </c>
      <c r="AL248" s="174">
        <f t="shared" si="40"/>
        <v>0</v>
      </c>
      <c r="AM248" s="174">
        <f t="shared" si="41"/>
        <v>0</v>
      </c>
      <c r="AN248" s="174">
        <f t="shared" si="42"/>
        <v>0</v>
      </c>
      <c r="AO248" s="172" t="s">
        <v>742</v>
      </c>
      <c r="AP248" s="172"/>
      <c r="AQ248" s="172"/>
      <c r="AR248" s="172"/>
      <c r="AS248" s="172" t="s">
        <v>974</v>
      </c>
      <c r="AT248" s="172"/>
      <c r="AU248" s="172"/>
      <c r="AV248" s="172"/>
      <c r="AW248" s="172" t="s">
        <v>742</v>
      </c>
      <c r="AX248" s="172"/>
      <c r="AY248" s="172"/>
      <c r="AZ248" s="172"/>
      <c r="BA248" s="172" t="s">
        <v>1410</v>
      </c>
      <c r="BB248" s="172"/>
      <c r="BC248" s="172"/>
      <c r="BD248" s="172"/>
    </row>
    <row r="249" spans="1:56" ht="15" customHeight="1">
      <c r="A249" s="171">
        <v>8</v>
      </c>
      <c r="B249" s="172" t="s">
        <v>1400</v>
      </c>
      <c r="C249" s="172" t="s">
        <v>761</v>
      </c>
      <c r="D249" s="172" t="s">
        <v>762</v>
      </c>
      <c r="E249" s="172" t="s">
        <v>763</v>
      </c>
      <c r="F249" s="172" t="s">
        <v>764</v>
      </c>
      <c r="G249" s="172" t="s">
        <v>735</v>
      </c>
      <c r="H249" s="172" t="s">
        <v>765</v>
      </c>
      <c r="I249" s="172" t="s">
        <v>766</v>
      </c>
      <c r="J249" s="173">
        <v>44197</v>
      </c>
      <c r="K249" s="173">
        <v>44561</v>
      </c>
      <c r="L249" s="172" t="s">
        <v>738</v>
      </c>
      <c r="M249" s="172" t="str">
        <f t="shared" si="47"/>
        <v>Valle del Cauca</v>
      </c>
      <c r="N249" s="172" t="s">
        <v>55</v>
      </c>
      <c r="O249" s="172" t="s">
        <v>753</v>
      </c>
      <c r="P249" s="171" t="s">
        <v>740</v>
      </c>
      <c r="Q249" s="174">
        <v>0</v>
      </c>
      <c r="R249" s="174">
        <v>1</v>
      </c>
      <c r="S249" s="174">
        <v>0.25</v>
      </c>
      <c r="T249" s="174">
        <v>0.25</v>
      </c>
      <c r="U249" s="174">
        <v>0.25</v>
      </c>
      <c r="V249" s="174">
        <v>0.25</v>
      </c>
      <c r="W249" s="174">
        <v>0.10796545105566219</v>
      </c>
      <c r="X249" s="174" t="s">
        <v>1411</v>
      </c>
      <c r="Y249" s="174"/>
      <c r="Z249" s="174"/>
      <c r="AA249" s="174"/>
      <c r="AB249" s="174"/>
      <c r="AC249" s="174"/>
      <c r="AD249" s="174"/>
      <c r="AE249" s="174">
        <f t="shared" si="37"/>
        <v>0.10796545105566219</v>
      </c>
      <c r="AF249" s="173">
        <v>44300</v>
      </c>
      <c r="AG249" s="176"/>
      <c r="AH249" s="223"/>
      <c r="AI249" s="223"/>
      <c r="AJ249" s="174">
        <f t="shared" si="38"/>
        <v>0.10796545105566219</v>
      </c>
      <c r="AK249" s="174">
        <f t="shared" si="39"/>
        <v>0.43186180422264875</v>
      </c>
      <c r="AL249" s="174">
        <f t="shared" si="40"/>
        <v>0</v>
      </c>
      <c r="AM249" s="174">
        <f t="shared" si="41"/>
        <v>0</v>
      </c>
      <c r="AN249" s="174">
        <f t="shared" si="42"/>
        <v>0</v>
      </c>
      <c r="AO249" s="172" t="s">
        <v>742</v>
      </c>
      <c r="AP249" s="172"/>
      <c r="AQ249" s="172"/>
      <c r="AR249" s="172"/>
      <c r="AS249" s="172" t="s">
        <v>974</v>
      </c>
      <c r="AT249" s="172"/>
      <c r="AU249" s="172"/>
      <c r="AV249" s="172"/>
      <c r="AW249" s="172" t="s">
        <v>742</v>
      </c>
      <c r="AX249" s="172"/>
      <c r="AY249" s="172"/>
      <c r="AZ249" s="172"/>
      <c r="BA249" s="172" t="s">
        <v>1412</v>
      </c>
      <c r="BB249" s="172"/>
      <c r="BC249" s="172"/>
      <c r="BD249" s="172"/>
    </row>
    <row r="250" spans="1:56" ht="15" customHeight="1">
      <c r="A250" s="171">
        <v>9</v>
      </c>
      <c r="B250" s="172" t="s">
        <v>1400</v>
      </c>
      <c r="C250" s="172" t="s">
        <v>769</v>
      </c>
      <c r="D250" s="172" t="s">
        <v>770</v>
      </c>
      <c r="E250" s="172" t="s">
        <v>771</v>
      </c>
      <c r="F250" s="172" t="s">
        <v>772</v>
      </c>
      <c r="G250" s="172" t="s">
        <v>773</v>
      </c>
      <c r="H250" s="172" t="s">
        <v>773</v>
      </c>
      <c r="I250" s="172" t="s">
        <v>774</v>
      </c>
      <c r="J250" s="173">
        <v>44197</v>
      </c>
      <c r="K250" s="173">
        <v>44561</v>
      </c>
      <c r="L250" s="172" t="s">
        <v>738</v>
      </c>
      <c r="M250" s="172" t="str">
        <f t="shared" si="47"/>
        <v>Valle del Cauca</v>
      </c>
      <c r="N250" s="172" t="s">
        <v>55</v>
      </c>
      <c r="O250" s="172" t="s">
        <v>775</v>
      </c>
      <c r="P250" s="171" t="s">
        <v>740</v>
      </c>
      <c r="Q250" s="174">
        <v>0</v>
      </c>
      <c r="R250" s="174">
        <v>1</v>
      </c>
      <c r="S250" s="174">
        <v>0.25</v>
      </c>
      <c r="T250" s="174">
        <v>0.25</v>
      </c>
      <c r="U250" s="174">
        <v>0.25</v>
      </c>
      <c r="V250" s="174">
        <v>0.25</v>
      </c>
      <c r="W250" s="174">
        <v>0.25</v>
      </c>
      <c r="X250" s="174" t="s">
        <v>1413</v>
      </c>
      <c r="Y250" s="174"/>
      <c r="Z250" s="174"/>
      <c r="AA250" s="174"/>
      <c r="AB250" s="174"/>
      <c r="AC250" s="174"/>
      <c r="AD250" s="174"/>
      <c r="AE250" s="174">
        <f t="shared" si="37"/>
        <v>0.25</v>
      </c>
      <c r="AF250" s="173">
        <v>44300</v>
      </c>
      <c r="AG250" s="176"/>
      <c r="AH250" s="223"/>
      <c r="AI250" s="223"/>
      <c r="AJ250" s="174">
        <f t="shared" si="38"/>
        <v>0.25</v>
      </c>
      <c r="AK250" s="174">
        <f t="shared" si="39"/>
        <v>1</v>
      </c>
      <c r="AL250" s="174">
        <f t="shared" si="40"/>
        <v>0</v>
      </c>
      <c r="AM250" s="174">
        <f t="shared" si="41"/>
        <v>0</v>
      </c>
      <c r="AN250" s="174">
        <f t="shared" si="42"/>
        <v>0</v>
      </c>
      <c r="AO250" s="172" t="s">
        <v>742</v>
      </c>
      <c r="AP250" s="172"/>
      <c r="AQ250" s="172"/>
      <c r="AR250" s="172"/>
      <c r="AS250" s="172" t="s">
        <v>974</v>
      </c>
      <c r="AT250" s="172"/>
      <c r="AU250" s="172"/>
      <c r="AV250" s="172"/>
      <c r="AW250" s="172" t="s">
        <v>742</v>
      </c>
      <c r="AX250" s="172"/>
      <c r="AY250" s="172"/>
      <c r="AZ250" s="172"/>
      <c r="BA250" s="172" t="s">
        <v>1414</v>
      </c>
      <c r="BB250" s="172"/>
      <c r="BC250" s="172"/>
      <c r="BD250" s="172"/>
    </row>
    <row r="251" spans="1:56" ht="15" customHeight="1">
      <c r="A251" s="171">
        <v>10</v>
      </c>
      <c r="B251" s="172" t="s">
        <v>1400</v>
      </c>
      <c r="C251" s="172" t="s">
        <v>769</v>
      </c>
      <c r="D251" s="172" t="s">
        <v>770</v>
      </c>
      <c r="E251" s="172" t="s">
        <v>771</v>
      </c>
      <c r="F251" s="172" t="s">
        <v>772</v>
      </c>
      <c r="G251" s="172" t="s">
        <v>773</v>
      </c>
      <c r="H251" s="172" t="s">
        <v>773</v>
      </c>
      <c r="I251" s="172" t="s">
        <v>778</v>
      </c>
      <c r="J251" s="173">
        <v>44197</v>
      </c>
      <c r="K251" s="173">
        <v>44561</v>
      </c>
      <c r="L251" s="172" t="s">
        <v>738</v>
      </c>
      <c r="M251" s="172" t="str">
        <f t="shared" si="47"/>
        <v>Valle del Cauca</v>
      </c>
      <c r="N251" s="172" t="s">
        <v>55</v>
      </c>
      <c r="O251" s="172" t="s">
        <v>779</v>
      </c>
      <c r="P251" s="171" t="s">
        <v>740</v>
      </c>
      <c r="Q251" s="174">
        <v>0</v>
      </c>
      <c r="R251" s="174">
        <v>1</v>
      </c>
      <c r="S251" s="174">
        <v>0.25</v>
      </c>
      <c r="T251" s="174">
        <v>0.25</v>
      </c>
      <c r="U251" s="174">
        <v>0.25</v>
      </c>
      <c r="V251" s="174">
        <v>0.25</v>
      </c>
      <c r="W251" s="174">
        <v>0.25</v>
      </c>
      <c r="X251" s="174" t="s">
        <v>1415</v>
      </c>
      <c r="Y251" s="174"/>
      <c r="Z251" s="174"/>
      <c r="AA251" s="174"/>
      <c r="AB251" s="174"/>
      <c r="AC251" s="174"/>
      <c r="AD251" s="174"/>
      <c r="AE251" s="174">
        <f t="shared" si="37"/>
        <v>0.25</v>
      </c>
      <c r="AF251" s="173">
        <v>44300</v>
      </c>
      <c r="AG251" s="176"/>
      <c r="AH251" s="223"/>
      <c r="AI251" s="223"/>
      <c r="AJ251" s="174">
        <f t="shared" si="38"/>
        <v>0.25</v>
      </c>
      <c r="AK251" s="174">
        <f t="shared" si="39"/>
        <v>1</v>
      </c>
      <c r="AL251" s="174">
        <f t="shared" si="40"/>
        <v>0</v>
      </c>
      <c r="AM251" s="174">
        <f t="shared" si="41"/>
        <v>0</v>
      </c>
      <c r="AN251" s="174">
        <f t="shared" si="42"/>
        <v>0</v>
      </c>
      <c r="AO251" s="172" t="s">
        <v>742</v>
      </c>
      <c r="AP251" s="172"/>
      <c r="AQ251" s="172"/>
      <c r="AR251" s="172"/>
      <c r="AS251" s="172" t="s">
        <v>974</v>
      </c>
      <c r="AT251" s="172"/>
      <c r="AU251" s="172"/>
      <c r="AV251" s="172"/>
      <c r="AW251" s="172" t="s">
        <v>742</v>
      </c>
      <c r="AX251" s="172"/>
      <c r="AY251" s="172"/>
      <c r="AZ251" s="172"/>
      <c r="BA251" s="172" t="s">
        <v>1416</v>
      </c>
      <c r="BB251" s="172"/>
      <c r="BC251" s="172"/>
      <c r="BD251" s="172"/>
    </row>
    <row r="252" spans="1:56" ht="15" customHeight="1">
      <c r="A252" s="171">
        <v>11</v>
      </c>
      <c r="B252" s="172" t="s">
        <v>1400</v>
      </c>
      <c r="C252" s="172" t="s">
        <v>782</v>
      </c>
      <c r="D252" s="172" t="s">
        <v>732</v>
      </c>
      <c r="E252" s="172" t="s">
        <v>783</v>
      </c>
      <c r="F252" s="172" t="s">
        <v>784</v>
      </c>
      <c r="G252" s="172" t="s">
        <v>785</v>
      </c>
      <c r="H252" s="172" t="s">
        <v>786</v>
      </c>
      <c r="I252" s="172" t="s">
        <v>787</v>
      </c>
      <c r="J252" s="173">
        <v>44197</v>
      </c>
      <c r="K252" s="173">
        <v>44561</v>
      </c>
      <c r="L252" s="172" t="s">
        <v>738</v>
      </c>
      <c r="M252" s="172" t="str">
        <f t="shared" si="47"/>
        <v>Valle del Cauca</v>
      </c>
      <c r="N252" s="172" t="s">
        <v>55</v>
      </c>
      <c r="O252" s="172" t="s">
        <v>788</v>
      </c>
      <c r="P252" s="171" t="s">
        <v>789</v>
      </c>
      <c r="Q252" s="174">
        <v>0</v>
      </c>
      <c r="R252" s="174">
        <v>1</v>
      </c>
      <c r="S252" s="174">
        <v>0.25</v>
      </c>
      <c r="T252" s="174">
        <v>0.25</v>
      </c>
      <c r="U252" s="174">
        <v>0.25</v>
      </c>
      <c r="V252" s="174">
        <v>0.25</v>
      </c>
      <c r="W252" s="174">
        <v>0</v>
      </c>
      <c r="X252" s="174" t="s">
        <v>1417</v>
      </c>
      <c r="Y252" s="174"/>
      <c r="Z252" s="174"/>
      <c r="AA252" s="174"/>
      <c r="AB252" s="174"/>
      <c r="AC252" s="174"/>
      <c r="AD252" s="174"/>
      <c r="AE252" s="174">
        <f t="shared" si="37"/>
        <v>0</v>
      </c>
      <c r="AF252" s="173">
        <v>44300</v>
      </c>
      <c r="AG252" s="176"/>
      <c r="AH252" s="223"/>
      <c r="AI252" s="223"/>
      <c r="AJ252" s="174">
        <f t="shared" si="38"/>
        <v>0</v>
      </c>
      <c r="AK252" s="174">
        <f t="shared" si="39"/>
        <v>0</v>
      </c>
      <c r="AL252" s="174">
        <f t="shared" si="40"/>
        <v>0</v>
      </c>
      <c r="AM252" s="174">
        <f t="shared" si="41"/>
        <v>0</v>
      </c>
      <c r="AN252" s="174">
        <f t="shared" si="42"/>
        <v>0</v>
      </c>
      <c r="AO252" s="172" t="s">
        <v>791</v>
      </c>
      <c r="AP252" s="172"/>
      <c r="AQ252" s="172"/>
      <c r="AR252" s="172"/>
      <c r="AS252" s="172" t="s">
        <v>1418</v>
      </c>
      <c r="AT252" s="172"/>
      <c r="AU252" s="172"/>
      <c r="AV252" s="172"/>
      <c r="AW252" s="172" t="s">
        <v>791</v>
      </c>
      <c r="AX252" s="172"/>
      <c r="AY252" s="172"/>
      <c r="AZ252" s="172"/>
      <c r="BA252" s="172" t="s">
        <v>1419</v>
      </c>
      <c r="BB252" s="172"/>
      <c r="BC252" s="172"/>
      <c r="BD252" s="172"/>
    </row>
    <row r="253" spans="1:56" ht="15" customHeight="1">
      <c r="A253" s="171">
        <v>12</v>
      </c>
      <c r="B253" s="172" t="s">
        <v>1400</v>
      </c>
      <c r="C253" s="172" t="s">
        <v>782</v>
      </c>
      <c r="D253" s="172" t="s">
        <v>732</v>
      </c>
      <c r="E253" s="172" t="s">
        <v>783</v>
      </c>
      <c r="F253" s="172" t="s">
        <v>784</v>
      </c>
      <c r="G253" s="172" t="s">
        <v>785</v>
      </c>
      <c r="H253" s="172" t="s">
        <v>786</v>
      </c>
      <c r="I253" s="172" t="s">
        <v>794</v>
      </c>
      <c r="J253" s="173">
        <v>44197</v>
      </c>
      <c r="K253" s="173">
        <v>44561</v>
      </c>
      <c r="L253" s="172" t="s">
        <v>738</v>
      </c>
      <c r="M253" s="172" t="str">
        <f t="shared" si="47"/>
        <v>Valle del Cauca</v>
      </c>
      <c r="N253" s="172" t="s">
        <v>29</v>
      </c>
      <c r="O253" s="172" t="s">
        <v>795</v>
      </c>
      <c r="P253" s="171" t="s">
        <v>789</v>
      </c>
      <c r="Q253" s="174">
        <v>0</v>
      </c>
      <c r="R253" s="177">
        <v>1</v>
      </c>
      <c r="S253" s="177">
        <v>0</v>
      </c>
      <c r="T253" s="177">
        <v>0</v>
      </c>
      <c r="U253" s="177">
        <v>0</v>
      </c>
      <c r="V253" s="177">
        <v>1</v>
      </c>
      <c r="W253" s="177">
        <v>25231815</v>
      </c>
      <c r="X253" s="177" t="s">
        <v>1420</v>
      </c>
      <c r="Y253" s="177"/>
      <c r="Z253" s="177"/>
      <c r="AA253" s="177"/>
      <c r="AB253" s="177"/>
      <c r="AC253" s="177"/>
      <c r="AD253" s="177"/>
      <c r="AE253" s="177">
        <f t="shared" si="37"/>
        <v>25231815</v>
      </c>
      <c r="AF253" s="173">
        <v>44300</v>
      </c>
      <c r="AG253" s="223"/>
      <c r="AH253" s="223"/>
      <c r="AI253" s="223"/>
      <c r="AJ253" s="174">
        <f t="shared" si="38"/>
        <v>1</v>
      </c>
      <c r="AK253" s="174" t="str">
        <f t="shared" si="39"/>
        <v/>
      </c>
      <c r="AL253" s="174" t="str">
        <f t="shared" si="40"/>
        <v/>
      </c>
      <c r="AM253" s="174" t="str">
        <f t="shared" si="41"/>
        <v/>
      </c>
      <c r="AN253" s="174">
        <f t="shared" si="42"/>
        <v>0</v>
      </c>
      <c r="AO253" s="172" t="s">
        <v>742</v>
      </c>
      <c r="AP253" s="172"/>
      <c r="AQ253" s="172"/>
      <c r="AR253" s="172"/>
      <c r="AS253" s="172" t="s">
        <v>974</v>
      </c>
      <c r="AT253" s="172"/>
      <c r="AU253" s="172"/>
      <c r="AV253" s="172"/>
      <c r="AW253" s="172" t="s">
        <v>742</v>
      </c>
      <c r="AX253" s="172"/>
      <c r="AY253" s="172"/>
      <c r="AZ253" s="172"/>
      <c r="BA253" s="172" t="s">
        <v>1421</v>
      </c>
      <c r="BB253" s="172"/>
      <c r="BC253" s="172"/>
      <c r="BD253" s="172"/>
    </row>
    <row r="254" spans="1:56" ht="15" customHeight="1">
      <c r="A254" s="171">
        <v>13</v>
      </c>
      <c r="B254" s="172" t="s">
        <v>1400</v>
      </c>
      <c r="C254" s="172" t="s">
        <v>782</v>
      </c>
      <c r="D254" s="172" t="s">
        <v>732</v>
      </c>
      <c r="E254" s="172" t="s">
        <v>783</v>
      </c>
      <c r="F254" s="172" t="s">
        <v>784</v>
      </c>
      <c r="G254" s="172" t="s">
        <v>785</v>
      </c>
      <c r="H254" s="172" t="s">
        <v>786</v>
      </c>
      <c r="I254" s="172" t="s">
        <v>799</v>
      </c>
      <c r="J254" s="173">
        <v>44197</v>
      </c>
      <c r="K254" s="173">
        <v>44561</v>
      </c>
      <c r="L254" s="172" t="s">
        <v>738</v>
      </c>
      <c r="M254" s="172" t="str">
        <f t="shared" si="47"/>
        <v>Valle del Cauca</v>
      </c>
      <c r="N254" s="172" t="s">
        <v>55</v>
      </c>
      <c r="O254" s="172" t="s">
        <v>800</v>
      </c>
      <c r="P254" s="171" t="s">
        <v>789</v>
      </c>
      <c r="Q254" s="174">
        <v>0</v>
      </c>
      <c r="R254" s="174">
        <v>1</v>
      </c>
      <c r="S254" s="174">
        <v>0.25</v>
      </c>
      <c r="T254" s="174">
        <v>0.25</v>
      </c>
      <c r="U254" s="174">
        <v>0.25</v>
      </c>
      <c r="V254" s="174">
        <v>0.25</v>
      </c>
      <c r="W254" s="174">
        <v>0</v>
      </c>
      <c r="X254" s="174" t="s">
        <v>1422</v>
      </c>
      <c r="Y254" s="174"/>
      <c r="Z254" s="174"/>
      <c r="AA254" s="174"/>
      <c r="AB254" s="174"/>
      <c r="AC254" s="174"/>
      <c r="AD254" s="174"/>
      <c r="AE254" s="174">
        <f t="shared" si="37"/>
        <v>0</v>
      </c>
      <c r="AF254" s="173">
        <v>44300</v>
      </c>
      <c r="AG254" s="176"/>
      <c r="AH254" s="223"/>
      <c r="AI254" s="223"/>
      <c r="AJ254" s="174">
        <f t="shared" si="38"/>
        <v>0</v>
      </c>
      <c r="AK254" s="174">
        <f t="shared" si="39"/>
        <v>0</v>
      </c>
      <c r="AL254" s="174">
        <f t="shared" si="40"/>
        <v>0</v>
      </c>
      <c r="AM254" s="174">
        <f t="shared" si="41"/>
        <v>0</v>
      </c>
      <c r="AN254" s="174">
        <f t="shared" si="42"/>
        <v>0</v>
      </c>
      <c r="AO254" s="172" t="s">
        <v>742</v>
      </c>
      <c r="AP254" s="172"/>
      <c r="AQ254" s="172"/>
      <c r="AR254" s="172"/>
      <c r="AS254" s="172" t="s">
        <v>974</v>
      </c>
      <c r="AT254" s="172"/>
      <c r="AU254" s="172"/>
      <c r="AV254" s="172"/>
      <c r="AW254" s="172" t="s">
        <v>742</v>
      </c>
      <c r="AX254" s="172"/>
      <c r="AY254" s="172"/>
      <c r="AZ254" s="172"/>
      <c r="BA254" s="172" t="s">
        <v>1423</v>
      </c>
      <c r="BB254" s="172"/>
      <c r="BC254" s="172"/>
      <c r="BD254" s="172"/>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D192D-7F28-4227-81CD-8734CFCB6F69}">
  <sheetPr codeName="Hoja6"/>
  <dimension ref="A1:BB407"/>
  <sheetViews>
    <sheetView topLeftCell="A2" zoomScale="80" zoomScaleNormal="80" workbookViewId="0">
      <selection activeCell="AQ3" sqref="AQ3"/>
    </sheetView>
  </sheetViews>
  <sheetFormatPr defaultColWidth="11" defaultRowHeight="15.95"/>
  <cols>
    <col min="10" max="11" width="15.125" bestFit="1" customWidth="1"/>
  </cols>
  <sheetData>
    <row r="1" spans="1:54" ht="17.100000000000001">
      <c r="AH1" s="76">
        <f>IFERROR(IF((V1+X1+Z1+AB1)/Q1&gt;1,1,(V1+X1+Z1+AB1)/Q1),0)</f>
        <v>0</v>
      </c>
      <c r="AI1" s="76" t="str">
        <f>IFERROR(IF(R1=0,"",IF((V1/R1)&gt;1,1,(V1/R1))),"")</f>
        <v/>
      </c>
      <c r="AJ1" s="76" t="str">
        <f>IFERROR(IF(S1=0,"",IF((X1/S1)&gt;1,1,(X1/S1))),"")</f>
        <v/>
      </c>
      <c r="AK1" s="76" t="str">
        <f>IFERROR(IF(T1=0,"",IF((Z1/T1)&gt;1,1,(Z1/T1))),"")</f>
        <v/>
      </c>
      <c r="AL1" s="76" t="str">
        <f>IFERROR(IF(U1=0,"",IF((AB1/U1)&gt;1,1,(AB1/U1))),"")</f>
        <v/>
      </c>
    </row>
    <row r="2" spans="1:54" ht="15" customHeight="1">
      <c r="A2" s="63" t="s">
        <v>677</v>
      </c>
      <c r="B2" s="64" t="s">
        <v>1424</v>
      </c>
      <c r="C2" s="64" t="s">
        <v>11</v>
      </c>
      <c r="D2" s="64" t="s">
        <v>678</v>
      </c>
      <c r="E2" s="64" t="s">
        <v>679</v>
      </c>
      <c r="F2" s="64" t="s">
        <v>680</v>
      </c>
      <c r="G2" s="64" t="s">
        <v>681</v>
      </c>
      <c r="H2" s="64" t="s">
        <v>682</v>
      </c>
      <c r="I2" s="65" t="s">
        <v>683</v>
      </c>
      <c r="J2" s="65" t="s">
        <v>684</v>
      </c>
      <c r="K2" s="65" t="s">
        <v>685</v>
      </c>
      <c r="L2" s="65" t="s">
        <v>686</v>
      </c>
      <c r="M2" s="65" t="s">
        <v>687</v>
      </c>
      <c r="N2" s="65" t="s">
        <v>688</v>
      </c>
      <c r="O2" s="65" t="s">
        <v>689</v>
      </c>
      <c r="P2" s="65" t="s">
        <v>690</v>
      </c>
      <c r="Q2" s="63" t="s">
        <v>692</v>
      </c>
      <c r="R2" s="66" t="s">
        <v>693</v>
      </c>
      <c r="S2" s="67" t="s">
        <v>694</v>
      </c>
      <c r="T2" s="68" t="s">
        <v>695</v>
      </c>
      <c r="U2" s="69" t="s">
        <v>696</v>
      </c>
      <c r="V2" s="70" t="s">
        <v>697</v>
      </c>
      <c r="W2" s="70" t="s">
        <v>698</v>
      </c>
      <c r="X2" s="71" t="s">
        <v>699</v>
      </c>
      <c r="Y2" s="71" t="s">
        <v>700</v>
      </c>
      <c r="Z2" s="72" t="s">
        <v>701</v>
      </c>
      <c r="AA2" s="72" t="s">
        <v>702</v>
      </c>
      <c r="AB2" s="73" t="s">
        <v>703</v>
      </c>
      <c r="AC2" s="73" t="s">
        <v>704</v>
      </c>
      <c r="AD2" s="70" t="s">
        <v>706</v>
      </c>
      <c r="AE2" s="71" t="s">
        <v>707</v>
      </c>
      <c r="AF2" s="72" t="s">
        <v>708</v>
      </c>
      <c r="AG2" s="73" t="s">
        <v>709</v>
      </c>
      <c r="AH2" s="74" t="s">
        <v>1425</v>
      </c>
      <c r="AI2" s="70" t="s">
        <v>711</v>
      </c>
      <c r="AJ2" s="70" t="s">
        <v>712</v>
      </c>
      <c r="AK2" s="70" t="s">
        <v>713</v>
      </c>
      <c r="AL2" s="70" t="s">
        <v>714</v>
      </c>
      <c r="AM2" s="205" t="s">
        <v>715</v>
      </c>
      <c r="AN2" s="205" t="s">
        <v>716</v>
      </c>
      <c r="AO2" s="205" t="s">
        <v>717</v>
      </c>
      <c r="AP2" s="205" t="s">
        <v>718</v>
      </c>
      <c r="AQ2" s="206" t="s">
        <v>719</v>
      </c>
      <c r="AR2" s="206" t="s">
        <v>720</v>
      </c>
      <c r="AS2" s="206" t="s">
        <v>721</v>
      </c>
      <c r="AT2" s="206" t="s">
        <v>722</v>
      </c>
      <c r="AU2" s="207" t="s">
        <v>723</v>
      </c>
      <c r="AV2" s="207" t="s">
        <v>724</v>
      </c>
      <c r="AW2" s="207" t="s">
        <v>725</v>
      </c>
      <c r="AX2" s="207" t="s">
        <v>726</v>
      </c>
      <c r="AY2" s="208" t="s">
        <v>727</v>
      </c>
      <c r="AZ2" s="208" t="s">
        <v>728</v>
      </c>
      <c r="BA2" s="208" t="s">
        <v>729</v>
      </c>
      <c r="BB2" s="208" t="s">
        <v>730</v>
      </c>
    </row>
    <row r="3" spans="1:54" ht="15" customHeight="1">
      <c r="A3" s="171">
        <v>1</v>
      </c>
      <c r="B3" s="172" t="s">
        <v>1426</v>
      </c>
      <c r="C3" s="172" t="s">
        <v>1427</v>
      </c>
      <c r="D3" s="172" t="s">
        <v>732</v>
      </c>
      <c r="E3" s="172" t="s">
        <v>771</v>
      </c>
      <c r="F3" s="172" t="s">
        <v>772</v>
      </c>
      <c r="G3" s="172" t="s">
        <v>1428</v>
      </c>
      <c r="H3" s="172" t="s">
        <v>1428</v>
      </c>
      <c r="I3" s="172" t="s">
        <v>1429</v>
      </c>
      <c r="J3" s="173">
        <v>44228</v>
      </c>
      <c r="K3" s="173">
        <v>44530</v>
      </c>
      <c r="L3" s="172" t="s">
        <v>1430</v>
      </c>
      <c r="M3" s="172" t="s">
        <v>1431</v>
      </c>
      <c r="N3" s="172" t="s">
        <v>55</v>
      </c>
      <c r="O3" s="172" t="s">
        <v>1432</v>
      </c>
      <c r="P3" s="172" t="s">
        <v>740</v>
      </c>
      <c r="Q3" s="174">
        <v>1</v>
      </c>
      <c r="R3" s="174">
        <v>0.2</v>
      </c>
      <c r="S3" s="174">
        <v>0.3</v>
      </c>
      <c r="T3" s="174">
        <v>0.3</v>
      </c>
      <c r="U3" s="174">
        <v>0.2</v>
      </c>
      <c r="V3" s="174">
        <v>0.2</v>
      </c>
      <c r="W3" s="175" t="s">
        <v>1433</v>
      </c>
      <c r="X3" s="76"/>
      <c r="Y3" s="76"/>
      <c r="Z3" s="76"/>
      <c r="AA3" s="76"/>
      <c r="AB3" s="76"/>
      <c r="AC3" s="76"/>
      <c r="AD3" s="76"/>
      <c r="AE3" s="76"/>
      <c r="AF3" s="75"/>
      <c r="AG3" s="75"/>
      <c r="AH3" s="76">
        <f t="shared" ref="AH3" si="0">IFERROR(IF((V3+X3+Z3+AB3)/Q3&gt;1,1,(V3+X3+Z3+AB3)/Q3),0)</f>
        <v>0.2</v>
      </c>
      <c r="AI3" s="76">
        <f t="shared" ref="AI3" si="1">IFERROR(IF(R3=0,"",IF((V3/R3)&gt;1,1,(V3/R3))),"")</f>
        <v>1</v>
      </c>
      <c r="AJ3" s="76">
        <f t="shared" ref="AJ3" si="2">IFERROR(IF(S3=0,"",IF((X3/S3)&gt;1,1,(X3/S3))),"")</f>
        <v>0</v>
      </c>
      <c r="AK3" s="76">
        <f t="shared" ref="AK3" si="3">IFERROR(IF(T3=0,"",IF((Z3/T3)&gt;1,1,(Z3/T3))),"")</f>
        <v>0</v>
      </c>
      <c r="AL3" s="76">
        <f t="shared" ref="AL3" si="4">IFERROR(IF(U3=0,"",IF((AB3/U3)&gt;1,1,(AB3/U3))),"")</f>
        <v>0</v>
      </c>
      <c r="AM3" s="172" t="s">
        <v>742</v>
      </c>
      <c r="AN3" s="172"/>
      <c r="AO3" s="172"/>
      <c r="AP3" s="172"/>
      <c r="AQ3" s="172" t="s">
        <v>1434</v>
      </c>
      <c r="AR3" s="172"/>
      <c r="AS3" s="172"/>
      <c r="AT3" s="172"/>
      <c r="AU3" s="172" t="s">
        <v>742</v>
      </c>
      <c r="AV3" s="172"/>
      <c r="AW3" s="172"/>
      <c r="AX3" s="172"/>
      <c r="AY3" s="172" t="s">
        <v>1435</v>
      </c>
      <c r="AZ3" s="172"/>
      <c r="BA3" s="172"/>
      <c r="BB3" s="172"/>
    </row>
    <row r="4" spans="1:54" ht="15" customHeight="1">
      <c r="A4" s="171">
        <v>2</v>
      </c>
      <c r="B4" s="172" t="s">
        <v>1426</v>
      </c>
      <c r="C4" s="172" t="s">
        <v>1427</v>
      </c>
      <c r="D4" s="172" t="s">
        <v>732</v>
      </c>
      <c r="E4" s="172" t="s">
        <v>771</v>
      </c>
      <c r="F4" s="172" t="s">
        <v>772</v>
      </c>
      <c r="G4" s="172" t="s">
        <v>1428</v>
      </c>
      <c r="H4" s="172" t="s">
        <v>1428</v>
      </c>
      <c r="I4" s="172" t="s">
        <v>1436</v>
      </c>
      <c r="J4" s="173">
        <v>44228</v>
      </c>
      <c r="K4" s="173">
        <v>44530</v>
      </c>
      <c r="L4" s="172" t="s">
        <v>1437</v>
      </c>
      <c r="M4" s="172" t="s">
        <v>1431</v>
      </c>
      <c r="N4" s="172" t="s">
        <v>55</v>
      </c>
      <c r="O4" s="172" t="s">
        <v>1432</v>
      </c>
      <c r="P4" s="172" t="s">
        <v>740</v>
      </c>
      <c r="Q4" s="174">
        <v>1</v>
      </c>
      <c r="R4" s="174">
        <v>0.2</v>
      </c>
      <c r="S4" s="174">
        <v>0.3</v>
      </c>
      <c r="T4" s="174">
        <v>0.3</v>
      </c>
      <c r="U4" s="174">
        <v>0.2</v>
      </c>
      <c r="V4" s="174">
        <v>0.2</v>
      </c>
      <c r="W4" s="176" t="s">
        <v>1438</v>
      </c>
      <c r="X4" s="76"/>
      <c r="Y4" s="76"/>
      <c r="Z4" s="76"/>
      <c r="AA4" s="76"/>
      <c r="AB4" s="76"/>
      <c r="AC4" s="76"/>
      <c r="AD4" s="76"/>
      <c r="AE4" s="76"/>
      <c r="AF4" s="75"/>
      <c r="AG4" s="75"/>
      <c r="AH4" s="76">
        <f t="shared" ref="AH4:AH67" si="5">IFERROR(IF((V4+X4+Z4+AB4)/Q4&gt;1,1,(V4+X4+Z4+AB4)/Q4),0)</f>
        <v>0.2</v>
      </c>
      <c r="AI4" s="76">
        <f t="shared" ref="AI4:AI67" si="6">IFERROR(IF(R4=0,"",IF((V4/R4)&gt;1,1,(V4/R4))),"")</f>
        <v>1</v>
      </c>
      <c r="AJ4" s="76">
        <f t="shared" ref="AJ4:AJ67" si="7">IFERROR(IF(S4=0,"",IF((X4/S4)&gt;1,1,(X4/S4))),"")</f>
        <v>0</v>
      </c>
      <c r="AK4" s="76">
        <f t="shared" ref="AK4:AK67" si="8">IFERROR(IF(T4=0,"",IF((Z4/T4)&gt;1,1,(Z4/T4))),"")</f>
        <v>0</v>
      </c>
      <c r="AL4" s="76">
        <f t="shared" ref="AL4:AL67" si="9">IFERROR(IF(U4=0,"",IF((AB4/U4)&gt;1,1,(AB4/U4))),"")</f>
        <v>0</v>
      </c>
      <c r="AM4" s="172" t="s">
        <v>742</v>
      </c>
      <c r="AN4" s="172"/>
      <c r="AO4" s="172"/>
      <c r="AP4" s="172"/>
      <c r="AQ4" s="172" t="s">
        <v>1439</v>
      </c>
      <c r="AR4" s="172"/>
      <c r="AS4" s="172"/>
      <c r="AT4" s="172"/>
      <c r="AU4" s="172" t="s">
        <v>742</v>
      </c>
      <c r="AV4" s="172"/>
      <c r="AW4" s="172"/>
      <c r="AX4" s="172"/>
      <c r="AY4" s="172" t="s">
        <v>1440</v>
      </c>
      <c r="AZ4" s="172"/>
      <c r="BA4" s="172"/>
      <c r="BB4" s="172"/>
    </row>
    <row r="5" spans="1:54" ht="15" customHeight="1">
      <c r="A5" s="171">
        <v>3</v>
      </c>
      <c r="B5" s="172" t="s">
        <v>1426</v>
      </c>
      <c r="C5" s="172" t="s">
        <v>1427</v>
      </c>
      <c r="D5" s="172" t="s">
        <v>732</v>
      </c>
      <c r="E5" s="172" t="s">
        <v>771</v>
      </c>
      <c r="F5" s="172" t="s">
        <v>772</v>
      </c>
      <c r="G5" s="172" t="s">
        <v>1428</v>
      </c>
      <c r="H5" s="172" t="s">
        <v>1428</v>
      </c>
      <c r="I5" s="172" t="s">
        <v>1441</v>
      </c>
      <c r="J5" s="173">
        <v>44197</v>
      </c>
      <c r="K5" s="173">
        <v>44561</v>
      </c>
      <c r="L5" s="172" t="s">
        <v>1442</v>
      </c>
      <c r="M5" s="172" t="s">
        <v>1431</v>
      </c>
      <c r="N5" s="172" t="s">
        <v>29</v>
      </c>
      <c r="O5" s="172" t="s">
        <v>1432</v>
      </c>
      <c r="P5" s="172" t="s">
        <v>740</v>
      </c>
      <c r="Q5" s="177">
        <v>12</v>
      </c>
      <c r="R5" s="177">
        <v>3</v>
      </c>
      <c r="S5" s="177">
        <v>3</v>
      </c>
      <c r="T5" s="177">
        <v>3</v>
      </c>
      <c r="U5" s="177">
        <v>3</v>
      </c>
      <c r="V5" s="177">
        <v>3</v>
      </c>
      <c r="W5" s="176" t="s">
        <v>1443</v>
      </c>
      <c r="X5" s="76"/>
      <c r="Y5" s="76"/>
      <c r="Z5" s="76"/>
      <c r="AA5" s="76"/>
      <c r="AB5" s="76"/>
      <c r="AC5" s="76"/>
      <c r="AD5" s="76"/>
      <c r="AE5" s="76"/>
      <c r="AF5" s="75"/>
      <c r="AG5" s="75"/>
      <c r="AH5" s="76">
        <f t="shared" si="5"/>
        <v>0.25</v>
      </c>
      <c r="AI5" s="76">
        <f t="shared" si="6"/>
        <v>1</v>
      </c>
      <c r="AJ5" s="76">
        <f t="shared" si="7"/>
        <v>0</v>
      </c>
      <c r="AK5" s="76">
        <f t="shared" si="8"/>
        <v>0</v>
      </c>
      <c r="AL5" s="76">
        <f t="shared" si="9"/>
        <v>0</v>
      </c>
      <c r="AM5" s="172" t="s">
        <v>742</v>
      </c>
      <c r="AN5" s="172"/>
      <c r="AO5" s="172"/>
      <c r="AP5" s="172"/>
      <c r="AQ5" s="172" t="s">
        <v>1444</v>
      </c>
      <c r="AR5" s="172"/>
      <c r="AS5" s="172"/>
      <c r="AT5" s="172"/>
      <c r="AU5" s="172" t="s">
        <v>742</v>
      </c>
      <c r="AV5" s="172"/>
      <c r="AW5" s="172"/>
      <c r="AX5" s="172"/>
      <c r="AY5" s="172" t="s">
        <v>1445</v>
      </c>
      <c r="AZ5" s="172"/>
      <c r="BA5" s="172"/>
      <c r="BB5" s="172"/>
    </row>
    <row r="6" spans="1:54" ht="15" customHeight="1">
      <c r="A6" s="171">
        <v>4</v>
      </c>
      <c r="B6" s="172" t="s">
        <v>1426</v>
      </c>
      <c r="C6" s="172" t="s">
        <v>1446</v>
      </c>
      <c r="D6" s="172" t="s">
        <v>732</v>
      </c>
      <c r="E6" s="172" t="s">
        <v>771</v>
      </c>
      <c r="F6" s="172" t="s">
        <v>772</v>
      </c>
      <c r="G6" s="172" t="s">
        <v>1428</v>
      </c>
      <c r="H6" s="172" t="s">
        <v>1428</v>
      </c>
      <c r="I6" s="172" t="s">
        <v>1447</v>
      </c>
      <c r="J6" s="173">
        <v>44228</v>
      </c>
      <c r="K6" s="173">
        <v>44561</v>
      </c>
      <c r="L6" s="172" t="s">
        <v>1448</v>
      </c>
      <c r="M6" s="172" t="s">
        <v>1431</v>
      </c>
      <c r="N6" s="172" t="s">
        <v>29</v>
      </c>
      <c r="O6" s="172" t="s">
        <v>1449</v>
      </c>
      <c r="P6" s="172" t="s">
        <v>740</v>
      </c>
      <c r="Q6" s="177">
        <v>8</v>
      </c>
      <c r="R6" s="177">
        <v>2</v>
      </c>
      <c r="S6" s="177">
        <v>2</v>
      </c>
      <c r="T6" s="177">
        <v>2</v>
      </c>
      <c r="U6" s="177">
        <v>2</v>
      </c>
      <c r="V6" s="177">
        <v>3</v>
      </c>
      <c r="W6" s="176" t="s">
        <v>1450</v>
      </c>
      <c r="X6" s="76"/>
      <c r="Y6" s="76"/>
      <c r="Z6" s="76"/>
      <c r="AA6" s="76"/>
      <c r="AB6" s="76"/>
      <c r="AC6" s="76"/>
      <c r="AD6" s="76"/>
      <c r="AE6" s="76"/>
      <c r="AF6" s="75"/>
      <c r="AG6" s="75"/>
      <c r="AH6" s="76">
        <f t="shared" si="5"/>
        <v>0.375</v>
      </c>
      <c r="AI6" s="76">
        <f t="shared" si="6"/>
        <v>1</v>
      </c>
      <c r="AJ6" s="76">
        <f t="shared" si="7"/>
        <v>0</v>
      </c>
      <c r="AK6" s="76">
        <f t="shared" si="8"/>
        <v>0</v>
      </c>
      <c r="AL6" s="76">
        <f t="shared" si="9"/>
        <v>0</v>
      </c>
      <c r="AM6" s="172" t="s">
        <v>742</v>
      </c>
      <c r="AN6" s="172"/>
      <c r="AO6" s="172"/>
      <c r="AP6" s="172"/>
      <c r="AQ6" s="172" t="s">
        <v>1451</v>
      </c>
      <c r="AR6" s="172"/>
      <c r="AS6" s="172"/>
      <c r="AT6" s="172"/>
      <c r="AU6" s="172" t="s">
        <v>742</v>
      </c>
      <c r="AV6" s="172"/>
      <c r="AW6" s="172"/>
      <c r="AX6" s="172"/>
      <c r="AY6" s="172" t="s">
        <v>1452</v>
      </c>
      <c r="AZ6" s="172"/>
      <c r="BA6" s="172"/>
      <c r="BB6" s="172"/>
    </row>
    <row r="7" spans="1:54" ht="15" customHeight="1">
      <c r="A7" s="171">
        <v>5</v>
      </c>
      <c r="B7" s="172" t="s">
        <v>1426</v>
      </c>
      <c r="C7" s="172" t="s">
        <v>1453</v>
      </c>
      <c r="D7" s="172" t="s">
        <v>732</v>
      </c>
      <c r="E7" s="172" t="s">
        <v>1454</v>
      </c>
      <c r="F7" s="172" t="s">
        <v>772</v>
      </c>
      <c r="G7" s="172" t="s">
        <v>1455</v>
      </c>
      <c r="H7" s="172" t="s">
        <v>736</v>
      </c>
      <c r="I7" s="172" t="s">
        <v>1456</v>
      </c>
      <c r="J7" s="173">
        <v>44197</v>
      </c>
      <c r="K7" s="173">
        <v>44561</v>
      </c>
      <c r="L7" s="172" t="s">
        <v>1457</v>
      </c>
      <c r="M7" s="172" t="s">
        <v>1431</v>
      </c>
      <c r="N7" s="172" t="s">
        <v>55</v>
      </c>
      <c r="O7" s="172" t="s">
        <v>1458</v>
      </c>
      <c r="P7" s="172" t="s">
        <v>11</v>
      </c>
      <c r="Q7" s="174">
        <v>1</v>
      </c>
      <c r="R7" s="174">
        <v>0</v>
      </c>
      <c r="S7" s="174">
        <v>0</v>
      </c>
      <c r="T7" s="174">
        <v>1</v>
      </c>
      <c r="U7" s="174">
        <v>0</v>
      </c>
      <c r="V7" s="174">
        <v>0</v>
      </c>
      <c r="W7" s="175" t="s">
        <v>1459</v>
      </c>
      <c r="X7" s="76"/>
      <c r="Y7" s="76"/>
      <c r="Z7" s="76"/>
      <c r="AA7" s="76"/>
      <c r="AB7" s="76"/>
      <c r="AC7" s="76"/>
      <c r="AD7" s="76"/>
      <c r="AE7" s="76"/>
      <c r="AF7" s="75"/>
      <c r="AG7" s="75"/>
      <c r="AH7" s="76">
        <f t="shared" si="5"/>
        <v>0</v>
      </c>
      <c r="AI7" s="76" t="str">
        <f t="shared" si="6"/>
        <v/>
      </c>
      <c r="AJ7" s="76" t="str">
        <f t="shared" si="7"/>
        <v/>
      </c>
      <c r="AK7" s="76">
        <f t="shared" si="8"/>
        <v>0</v>
      </c>
      <c r="AL7" s="76" t="str">
        <f t="shared" si="9"/>
        <v/>
      </c>
      <c r="AM7" s="172" t="s">
        <v>807</v>
      </c>
      <c r="AN7" s="172"/>
      <c r="AO7" s="172"/>
      <c r="AP7" s="172"/>
      <c r="AQ7" s="172" t="s">
        <v>1460</v>
      </c>
      <c r="AR7" s="172"/>
      <c r="AS7" s="172"/>
      <c r="AT7" s="172"/>
      <c r="AU7" s="172" t="s">
        <v>807</v>
      </c>
      <c r="AV7" s="172"/>
      <c r="AW7" s="172"/>
      <c r="AX7" s="172"/>
      <c r="AY7" s="172" t="s">
        <v>1461</v>
      </c>
      <c r="AZ7" s="172"/>
      <c r="BA7" s="172"/>
      <c r="BB7" s="172"/>
    </row>
    <row r="8" spans="1:54" ht="15" customHeight="1">
      <c r="A8" s="171">
        <v>6</v>
      </c>
      <c r="B8" s="172" t="s">
        <v>1426</v>
      </c>
      <c r="C8" s="172" t="s">
        <v>1453</v>
      </c>
      <c r="D8" s="172" t="s">
        <v>732</v>
      </c>
      <c r="E8" s="172" t="s">
        <v>1454</v>
      </c>
      <c r="F8" s="172" t="s">
        <v>772</v>
      </c>
      <c r="G8" s="172" t="s">
        <v>1455</v>
      </c>
      <c r="H8" s="172" t="s">
        <v>736</v>
      </c>
      <c r="I8" s="172" t="s">
        <v>1462</v>
      </c>
      <c r="J8" s="173">
        <v>44197</v>
      </c>
      <c r="K8" s="173">
        <v>44561</v>
      </c>
      <c r="L8" s="172" t="s">
        <v>1463</v>
      </c>
      <c r="M8" s="172" t="s">
        <v>1431</v>
      </c>
      <c r="N8" s="172" t="s">
        <v>29</v>
      </c>
      <c r="O8" s="172" t="s">
        <v>1458</v>
      </c>
      <c r="P8" s="172" t="s">
        <v>11</v>
      </c>
      <c r="Q8" s="177">
        <v>4</v>
      </c>
      <c r="R8" s="177">
        <v>1</v>
      </c>
      <c r="S8" s="177">
        <v>1</v>
      </c>
      <c r="T8" s="177">
        <v>1</v>
      </c>
      <c r="U8" s="177">
        <v>1</v>
      </c>
      <c r="V8" s="177">
        <v>1</v>
      </c>
      <c r="W8" s="176" t="s">
        <v>1464</v>
      </c>
      <c r="X8" s="76"/>
      <c r="Y8" s="76"/>
      <c r="Z8" s="76"/>
      <c r="AA8" s="76"/>
      <c r="AB8" s="76"/>
      <c r="AC8" s="76"/>
      <c r="AD8" s="76"/>
      <c r="AE8" s="76"/>
      <c r="AF8" s="75"/>
      <c r="AG8" s="75"/>
      <c r="AH8" s="76">
        <f t="shared" si="5"/>
        <v>0.25</v>
      </c>
      <c r="AI8" s="76">
        <f t="shared" si="6"/>
        <v>1</v>
      </c>
      <c r="AJ8" s="76">
        <f t="shared" si="7"/>
        <v>0</v>
      </c>
      <c r="AK8" s="76">
        <f t="shared" si="8"/>
        <v>0</v>
      </c>
      <c r="AL8" s="76">
        <f t="shared" si="9"/>
        <v>0</v>
      </c>
      <c r="AM8" s="172" t="s">
        <v>742</v>
      </c>
      <c r="AN8" s="172"/>
      <c r="AO8" s="172"/>
      <c r="AP8" s="172"/>
      <c r="AQ8" s="172" t="s">
        <v>1465</v>
      </c>
      <c r="AR8" s="172"/>
      <c r="AS8" s="172"/>
      <c r="AT8" s="172"/>
      <c r="AU8" s="172" t="s">
        <v>742</v>
      </c>
      <c r="AV8" s="172"/>
      <c r="AW8" s="172"/>
      <c r="AX8" s="172"/>
      <c r="AY8" s="172" t="s">
        <v>1466</v>
      </c>
      <c r="AZ8" s="172"/>
      <c r="BA8" s="172"/>
      <c r="BB8" s="172"/>
    </row>
    <row r="9" spans="1:54" ht="15" customHeight="1">
      <c r="A9" s="171">
        <v>7</v>
      </c>
      <c r="B9" s="172" t="s">
        <v>1426</v>
      </c>
      <c r="C9" s="172" t="s">
        <v>1453</v>
      </c>
      <c r="D9" s="172" t="s">
        <v>732</v>
      </c>
      <c r="E9" s="172" t="s">
        <v>1454</v>
      </c>
      <c r="F9" s="172" t="s">
        <v>772</v>
      </c>
      <c r="G9" s="172" t="s">
        <v>1455</v>
      </c>
      <c r="H9" s="172" t="s">
        <v>736</v>
      </c>
      <c r="I9" s="172" t="s">
        <v>1467</v>
      </c>
      <c r="J9" s="173">
        <v>44470</v>
      </c>
      <c r="K9" s="173">
        <v>44561</v>
      </c>
      <c r="L9" s="172" t="s">
        <v>1463</v>
      </c>
      <c r="M9" s="172" t="s">
        <v>1431</v>
      </c>
      <c r="N9" s="172" t="s">
        <v>29</v>
      </c>
      <c r="O9" s="172" t="s">
        <v>1458</v>
      </c>
      <c r="P9" s="172" t="s">
        <v>11</v>
      </c>
      <c r="Q9" s="177">
        <v>1</v>
      </c>
      <c r="R9" s="177">
        <v>0</v>
      </c>
      <c r="S9" s="177">
        <v>0</v>
      </c>
      <c r="T9" s="177">
        <v>0</v>
      </c>
      <c r="U9" s="177">
        <v>1</v>
      </c>
      <c r="V9" s="177">
        <v>0</v>
      </c>
      <c r="W9" s="175" t="s">
        <v>1459</v>
      </c>
      <c r="X9" s="76"/>
      <c r="Y9" s="76"/>
      <c r="Z9" s="76"/>
      <c r="AA9" s="76"/>
      <c r="AB9" s="76"/>
      <c r="AC9" s="76"/>
      <c r="AD9" s="76"/>
      <c r="AE9" s="76"/>
      <c r="AF9" s="75"/>
      <c r="AG9" s="75"/>
      <c r="AH9" s="76">
        <f t="shared" si="5"/>
        <v>0</v>
      </c>
      <c r="AI9" s="76" t="str">
        <f t="shared" si="6"/>
        <v/>
      </c>
      <c r="AJ9" s="76" t="str">
        <f t="shared" si="7"/>
        <v/>
      </c>
      <c r="AK9" s="76" t="str">
        <f t="shared" si="8"/>
        <v/>
      </c>
      <c r="AL9" s="76">
        <f t="shared" si="9"/>
        <v>0</v>
      </c>
      <c r="AM9" s="172" t="s">
        <v>807</v>
      </c>
      <c r="AN9" s="172"/>
      <c r="AO9" s="172"/>
      <c r="AP9" s="172"/>
      <c r="AQ9" s="172" t="s">
        <v>1460</v>
      </c>
      <c r="AR9" s="172"/>
      <c r="AS9" s="172"/>
      <c r="AT9" s="172"/>
      <c r="AU9" s="172" t="s">
        <v>807</v>
      </c>
      <c r="AV9" s="172"/>
      <c r="AW9" s="172"/>
      <c r="AX9" s="172"/>
      <c r="AY9" s="172" t="s">
        <v>1461</v>
      </c>
      <c r="AZ9" s="172"/>
      <c r="BA9" s="172"/>
      <c r="BB9" s="172"/>
    </row>
    <row r="10" spans="1:54" ht="15" customHeight="1">
      <c r="A10" s="171">
        <v>8</v>
      </c>
      <c r="B10" s="172" t="s">
        <v>1426</v>
      </c>
      <c r="C10" s="172" t="s">
        <v>1453</v>
      </c>
      <c r="D10" s="172" t="s">
        <v>732</v>
      </c>
      <c r="E10" s="172" t="s">
        <v>1454</v>
      </c>
      <c r="F10" s="172" t="s">
        <v>772</v>
      </c>
      <c r="G10" s="172" t="s">
        <v>1455</v>
      </c>
      <c r="H10" s="172" t="s">
        <v>736</v>
      </c>
      <c r="I10" s="172" t="s">
        <v>1468</v>
      </c>
      <c r="J10" s="173">
        <v>44197</v>
      </c>
      <c r="K10" s="173">
        <v>44561</v>
      </c>
      <c r="L10" s="172" t="s">
        <v>1469</v>
      </c>
      <c r="M10" s="172" t="s">
        <v>1431</v>
      </c>
      <c r="N10" s="172" t="s">
        <v>29</v>
      </c>
      <c r="O10" s="172" t="s">
        <v>1458</v>
      </c>
      <c r="P10" s="172" t="s">
        <v>11</v>
      </c>
      <c r="Q10" s="177">
        <v>4</v>
      </c>
      <c r="R10" s="177">
        <v>1</v>
      </c>
      <c r="S10" s="177">
        <v>1</v>
      </c>
      <c r="T10" s="177">
        <v>1</v>
      </c>
      <c r="U10" s="177">
        <v>1</v>
      </c>
      <c r="V10" s="177">
        <v>1</v>
      </c>
      <c r="W10" s="176" t="s">
        <v>1470</v>
      </c>
      <c r="X10" s="76"/>
      <c r="Y10" s="76"/>
      <c r="Z10" s="76"/>
      <c r="AA10" s="76"/>
      <c r="AB10" s="76"/>
      <c r="AC10" s="76"/>
      <c r="AD10" s="76"/>
      <c r="AE10" s="76"/>
      <c r="AF10" s="75"/>
      <c r="AG10" s="75"/>
      <c r="AH10" s="76">
        <f t="shared" si="5"/>
        <v>0.25</v>
      </c>
      <c r="AI10" s="76">
        <f t="shared" si="6"/>
        <v>1</v>
      </c>
      <c r="AJ10" s="76">
        <f t="shared" si="7"/>
        <v>0</v>
      </c>
      <c r="AK10" s="76">
        <f t="shared" si="8"/>
        <v>0</v>
      </c>
      <c r="AL10" s="76">
        <f t="shared" si="9"/>
        <v>0</v>
      </c>
      <c r="AM10" s="172" t="s">
        <v>742</v>
      </c>
      <c r="AN10" s="172"/>
      <c r="AO10" s="172"/>
      <c r="AP10" s="172"/>
      <c r="AQ10" s="172" t="s">
        <v>1465</v>
      </c>
      <c r="AR10" s="172"/>
      <c r="AS10" s="172"/>
      <c r="AT10" s="172"/>
      <c r="AU10" s="172" t="s">
        <v>742</v>
      </c>
      <c r="AV10" s="172"/>
      <c r="AW10" s="172"/>
      <c r="AX10" s="172"/>
      <c r="AY10" s="172" t="s">
        <v>1471</v>
      </c>
      <c r="AZ10" s="172"/>
      <c r="BA10" s="172"/>
      <c r="BB10" s="172"/>
    </row>
    <row r="11" spans="1:54" ht="15" customHeight="1">
      <c r="A11" s="171">
        <v>9</v>
      </c>
      <c r="B11" s="172" t="s">
        <v>1426</v>
      </c>
      <c r="C11" s="172" t="s">
        <v>1453</v>
      </c>
      <c r="D11" s="172" t="s">
        <v>732</v>
      </c>
      <c r="E11" s="172" t="s">
        <v>1454</v>
      </c>
      <c r="F11" s="172" t="s">
        <v>772</v>
      </c>
      <c r="G11" s="172" t="s">
        <v>1455</v>
      </c>
      <c r="H11" s="172" t="s">
        <v>736</v>
      </c>
      <c r="I11" s="172" t="s">
        <v>1472</v>
      </c>
      <c r="J11" s="173">
        <v>44470</v>
      </c>
      <c r="K11" s="173">
        <v>44561</v>
      </c>
      <c r="L11" s="172" t="s">
        <v>1469</v>
      </c>
      <c r="M11" s="172" t="s">
        <v>1431</v>
      </c>
      <c r="N11" s="172" t="s">
        <v>29</v>
      </c>
      <c r="O11" s="172" t="s">
        <v>1458</v>
      </c>
      <c r="P11" s="172" t="s">
        <v>11</v>
      </c>
      <c r="Q11" s="177">
        <v>2</v>
      </c>
      <c r="R11" s="177">
        <v>0</v>
      </c>
      <c r="S11" s="177">
        <v>0</v>
      </c>
      <c r="T11" s="177">
        <v>0</v>
      </c>
      <c r="U11" s="177">
        <v>2</v>
      </c>
      <c r="V11" s="177">
        <v>0</v>
      </c>
      <c r="W11" s="176" t="s">
        <v>1459</v>
      </c>
      <c r="X11" s="77"/>
      <c r="Y11" s="77"/>
      <c r="Z11" s="77"/>
      <c r="AA11" s="77"/>
      <c r="AB11" s="77"/>
      <c r="AC11" s="77"/>
      <c r="AD11" s="75"/>
      <c r="AE11" s="75"/>
      <c r="AF11" s="75"/>
      <c r="AG11" s="75"/>
      <c r="AH11" s="76">
        <f t="shared" si="5"/>
        <v>0</v>
      </c>
      <c r="AI11" s="76" t="str">
        <f t="shared" si="6"/>
        <v/>
      </c>
      <c r="AJ11" s="76" t="str">
        <f t="shared" si="7"/>
        <v/>
      </c>
      <c r="AK11" s="76" t="str">
        <f t="shared" si="8"/>
        <v/>
      </c>
      <c r="AL11" s="76">
        <f t="shared" si="9"/>
        <v>0</v>
      </c>
      <c r="AM11" s="172" t="s">
        <v>807</v>
      </c>
      <c r="AN11" s="172"/>
      <c r="AO11" s="172"/>
      <c r="AP11" s="172"/>
      <c r="AQ11" s="172" t="s">
        <v>1460</v>
      </c>
      <c r="AR11" s="172"/>
      <c r="AS11" s="172"/>
      <c r="AT11" s="172"/>
      <c r="AU11" s="172" t="s">
        <v>807</v>
      </c>
      <c r="AV11" s="172"/>
      <c r="AW11" s="172"/>
      <c r="AX11" s="172"/>
      <c r="AY11" s="172" t="s">
        <v>1461</v>
      </c>
      <c r="AZ11" s="172"/>
      <c r="BA11" s="172"/>
      <c r="BB11" s="172"/>
    </row>
    <row r="12" spans="1:54" ht="15" customHeight="1">
      <c r="A12" s="171">
        <v>10</v>
      </c>
      <c r="B12" s="172" t="s">
        <v>1426</v>
      </c>
      <c r="C12" s="172" t="s">
        <v>1453</v>
      </c>
      <c r="D12" s="172" t="s">
        <v>732</v>
      </c>
      <c r="E12" s="172" t="s">
        <v>1454</v>
      </c>
      <c r="F12" s="172" t="s">
        <v>772</v>
      </c>
      <c r="G12" s="172" t="s">
        <v>1455</v>
      </c>
      <c r="H12" s="172" t="s">
        <v>736</v>
      </c>
      <c r="I12" s="172" t="s">
        <v>1473</v>
      </c>
      <c r="J12" s="173">
        <v>44317</v>
      </c>
      <c r="K12" s="173">
        <v>44561</v>
      </c>
      <c r="L12" s="172" t="s">
        <v>1474</v>
      </c>
      <c r="M12" s="172" t="s">
        <v>1431</v>
      </c>
      <c r="N12" s="172" t="s">
        <v>29</v>
      </c>
      <c r="O12" s="172" t="s">
        <v>1458</v>
      </c>
      <c r="P12" s="172" t="s">
        <v>11</v>
      </c>
      <c r="Q12" s="177">
        <v>4</v>
      </c>
      <c r="R12" s="177">
        <v>0</v>
      </c>
      <c r="S12" s="177">
        <v>2</v>
      </c>
      <c r="T12" s="177">
        <v>1</v>
      </c>
      <c r="U12" s="177">
        <v>1</v>
      </c>
      <c r="V12" s="177">
        <v>0</v>
      </c>
      <c r="W12" s="176" t="s">
        <v>1459</v>
      </c>
      <c r="X12" s="77"/>
      <c r="Y12" s="77"/>
      <c r="Z12" s="77"/>
      <c r="AA12" s="77"/>
      <c r="AB12" s="77"/>
      <c r="AC12" s="77"/>
      <c r="AD12" s="75"/>
      <c r="AE12" s="75"/>
      <c r="AF12" s="75"/>
      <c r="AG12" s="75"/>
      <c r="AH12" s="76">
        <f t="shared" si="5"/>
        <v>0</v>
      </c>
      <c r="AI12" s="76" t="str">
        <f t="shared" si="6"/>
        <v/>
      </c>
      <c r="AJ12" s="76">
        <f t="shared" si="7"/>
        <v>0</v>
      </c>
      <c r="AK12" s="76">
        <f t="shared" si="8"/>
        <v>0</v>
      </c>
      <c r="AL12" s="76">
        <f t="shared" si="9"/>
        <v>0</v>
      </c>
      <c r="AM12" s="172" t="s">
        <v>807</v>
      </c>
      <c r="AN12" s="172"/>
      <c r="AO12" s="172"/>
      <c r="AP12" s="172"/>
      <c r="AQ12" s="172" t="s">
        <v>1460</v>
      </c>
      <c r="AR12" s="172"/>
      <c r="AS12" s="172"/>
      <c r="AT12" s="172"/>
      <c r="AU12" s="172" t="s">
        <v>807</v>
      </c>
      <c r="AV12" s="172"/>
      <c r="AW12" s="172"/>
      <c r="AX12" s="172"/>
      <c r="AY12" s="172" t="s">
        <v>1461</v>
      </c>
      <c r="AZ12" s="172"/>
      <c r="BA12" s="172"/>
      <c r="BB12" s="172"/>
    </row>
    <row r="13" spans="1:54" ht="15" customHeight="1">
      <c r="A13" s="171">
        <v>1</v>
      </c>
      <c r="B13" s="161" t="s">
        <v>1455</v>
      </c>
      <c r="C13" s="161" t="s">
        <v>1475</v>
      </c>
      <c r="D13" s="161" t="s">
        <v>1144</v>
      </c>
      <c r="E13" s="161" t="s">
        <v>771</v>
      </c>
      <c r="F13" s="161" t="s">
        <v>772</v>
      </c>
      <c r="G13" s="161" t="s">
        <v>1455</v>
      </c>
      <c r="H13" s="161" t="s">
        <v>1476</v>
      </c>
      <c r="I13" s="161" t="s">
        <v>1477</v>
      </c>
      <c r="J13" s="173">
        <v>44197</v>
      </c>
      <c r="K13" s="173">
        <v>44561</v>
      </c>
      <c r="L13" s="161" t="s">
        <v>1478</v>
      </c>
      <c r="M13" s="161" t="s">
        <v>123</v>
      </c>
      <c r="N13" s="161" t="s">
        <v>29</v>
      </c>
      <c r="O13" s="161" t="s">
        <v>1479</v>
      </c>
      <c r="P13" s="161" t="s">
        <v>740</v>
      </c>
      <c r="Q13" s="177">
        <v>12</v>
      </c>
      <c r="R13" s="177">
        <v>3</v>
      </c>
      <c r="S13" s="177">
        <v>3</v>
      </c>
      <c r="T13" s="177">
        <v>3</v>
      </c>
      <c r="U13" s="177">
        <v>3</v>
      </c>
      <c r="V13" s="177">
        <v>3</v>
      </c>
      <c r="W13" s="175" t="s">
        <v>1480</v>
      </c>
      <c r="X13" s="77"/>
      <c r="Y13" s="77"/>
      <c r="Z13" s="77"/>
      <c r="AA13" s="77"/>
      <c r="AB13" s="77"/>
      <c r="AC13" s="77"/>
      <c r="AD13" s="75"/>
      <c r="AE13" s="75"/>
      <c r="AF13" s="75"/>
      <c r="AG13" s="75"/>
      <c r="AH13" s="76">
        <f t="shared" si="5"/>
        <v>0.25</v>
      </c>
      <c r="AI13" s="76">
        <f t="shared" si="6"/>
        <v>1</v>
      </c>
      <c r="AJ13" s="76">
        <f t="shared" si="7"/>
        <v>0</v>
      </c>
      <c r="AK13" s="76">
        <f t="shared" si="8"/>
        <v>0</v>
      </c>
      <c r="AL13" s="76">
        <f t="shared" si="9"/>
        <v>0</v>
      </c>
      <c r="AM13" s="172" t="s">
        <v>742</v>
      </c>
      <c r="AN13" s="172"/>
      <c r="AO13" s="172"/>
      <c r="AP13" s="172"/>
      <c r="AQ13" s="172" t="s">
        <v>1481</v>
      </c>
      <c r="AR13" s="172"/>
      <c r="AS13" s="172"/>
      <c r="AT13" s="172"/>
      <c r="AU13" s="172" t="s">
        <v>742</v>
      </c>
      <c r="AV13" s="172"/>
      <c r="AW13" s="172"/>
      <c r="AX13" s="172"/>
      <c r="AY13" s="172" t="s">
        <v>1482</v>
      </c>
      <c r="AZ13" s="172"/>
      <c r="BA13" s="172"/>
      <c r="BB13" s="172"/>
    </row>
    <row r="14" spans="1:54" ht="15" customHeight="1">
      <c r="A14" s="171">
        <v>2</v>
      </c>
      <c r="B14" s="161" t="s">
        <v>1455</v>
      </c>
      <c r="C14" s="161" t="s">
        <v>1475</v>
      </c>
      <c r="D14" s="161" t="s">
        <v>1144</v>
      </c>
      <c r="E14" s="161" t="s">
        <v>771</v>
      </c>
      <c r="F14" s="161" t="s">
        <v>772</v>
      </c>
      <c r="G14" s="161" t="s">
        <v>1455</v>
      </c>
      <c r="H14" s="161" t="s">
        <v>1476</v>
      </c>
      <c r="I14" s="161" t="s">
        <v>1483</v>
      </c>
      <c r="J14" s="173">
        <v>44197</v>
      </c>
      <c r="K14" s="173">
        <v>44561</v>
      </c>
      <c r="L14" s="161" t="s">
        <v>1484</v>
      </c>
      <c r="M14" s="161" t="s">
        <v>123</v>
      </c>
      <c r="N14" s="161" t="s">
        <v>29</v>
      </c>
      <c r="O14" s="161" t="s">
        <v>1479</v>
      </c>
      <c r="P14" s="161" t="s">
        <v>740</v>
      </c>
      <c r="Q14" s="177">
        <v>8</v>
      </c>
      <c r="R14" s="177">
        <v>2</v>
      </c>
      <c r="S14" s="177">
        <v>2</v>
      </c>
      <c r="T14" s="177">
        <v>2</v>
      </c>
      <c r="U14" s="177">
        <v>2</v>
      </c>
      <c r="V14" s="177">
        <v>2</v>
      </c>
      <c r="W14" s="176" t="s">
        <v>1485</v>
      </c>
      <c r="X14" s="77"/>
      <c r="Y14" s="77"/>
      <c r="Z14" s="77"/>
      <c r="AA14" s="77"/>
      <c r="AB14" s="77"/>
      <c r="AC14" s="77"/>
      <c r="AD14" s="75"/>
      <c r="AE14" s="75"/>
      <c r="AF14" s="75"/>
      <c r="AG14" s="75"/>
      <c r="AH14" s="76">
        <f t="shared" si="5"/>
        <v>0.25</v>
      </c>
      <c r="AI14" s="76">
        <f t="shared" si="6"/>
        <v>1</v>
      </c>
      <c r="AJ14" s="76">
        <f t="shared" si="7"/>
        <v>0</v>
      </c>
      <c r="AK14" s="76">
        <f t="shared" si="8"/>
        <v>0</v>
      </c>
      <c r="AL14" s="76">
        <f t="shared" si="9"/>
        <v>0</v>
      </c>
      <c r="AM14" s="172" t="s">
        <v>742</v>
      </c>
      <c r="AN14" s="172"/>
      <c r="AO14" s="172"/>
      <c r="AP14" s="172"/>
      <c r="AQ14" s="172" t="s">
        <v>1486</v>
      </c>
      <c r="AR14" s="172"/>
      <c r="AS14" s="172"/>
      <c r="AT14" s="172"/>
      <c r="AU14" s="172" t="s">
        <v>742</v>
      </c>
      <c r="AV14" s="172"/>
      <c r="AW14" s="172"/>
      <c r="AX14" s="172"/>
      <c r="AY14" s="172" t="s">
        <v>1487</v>
      </c>
      <c r="AZ14" s="172"/>
      <c r="BA14" s="172"/>
      <c r="BB14" s="172"/>
    </row>
    <row r="15" spans="1:54" ht="15" customHeight="1">
      <c r="A15" s="171">
        <v>3</v>
      </c>
      <c r="B15" s="161" t="s">
        <v>1455</v>
      </c>
      <c r="C15" s="161" t="s">
        <v>1488</v>
      </c>
      <c r="D15" s="161" t="s">
        <v>1144</v>
      </c>
      <c r="E15" s="161" t="s">
        <v>771</v>
      </c>
      <c r="F15" s="161" t="s">
        <v>772</v>
      </c>
      <c r="G15" s="161" t="s">
        <v>1455</v>
      </c>
      <c r="H15" s="161" t="s">
        <v>1489</v>
      </c>
      <c r="I15" s="161" t="s">
        <v>1490</v>
      </c>
      <c r="J15" s="173">
        <v>44228</v>
      </c>
      <c r="K15" s="173">
        <v>44286</v>
      </c>
      <c r="L15" s="161" t="s">
        <v>1491</v>
      </c>
      <c r="M15" s="161" t="s">
        <v>123</v>
      </c>
      <c r="N15" s="161" t="s">
        <v>29</v>
      </c>
      <c r="O15" s="161" t="s">
        <v>1492</v>
      </c>
      <c r="P15" s="161" t="s">
        <v>740</v>
      </c>
      <c r="Q15" s="177">
        <v>1</v>
      </c>
      <c r="R15" s="177">
        <v>1</v>
      </c>
      <c r="S15" s="177">
        <v>0</v>
      </c>
      <c r="T15" s="177">
        <v>0</v>
      </c>
      <c r="U15" s="177">
        <v>0</v>
      </c>
      <c r="V15" s="177">
        <v>1</v>
      </c>
      <c r="W15" s="176" t="s">
        <v>1493</v>
      </c>
      <c r="X15" s="77"/>
      <c r="Y15" s="77"/>
      <c r="Z15" s="77"/>
      <c r="AA15" s="77"/>
      <c r="AB15" s="77"/>
      <c r="AC15" s="77"/>
      <c r="AD15" s="75"/>
      <c r="AE15" s="75"/>
      <c r="AF15" s="75"/>
      <c r="AG15" s="75"/>
      <c r="AH15" s="76">
        <f t="shared" si="5"/>
        <v>1</v>
      </c>
      <c r="AI15" s="76">
        <f t="shared" si="6"/>
        <v>1</v>
      </c>
      <c r="AJ15" s="76" t="str">
        <f t="shared" si="7"/>
        <v/>
      </c>
      <c r="AK15" s="76" t="str">
        <f t="shared" si="8"/>
        <v/>
      </c>
      <c r="AL15" s="76" t="str">
        <f t="shared" si="9"/>
        <v/>
      </c>
      <c r="AM15" s="172" t="s">
        <v>742</v>
      </c>
      <c r="AN15" s="172"/>
      <c r="AO15" s="172"/>
      <c r="AP15" s="172"/>
      <c r="AQ15" s="172" t="s">
        <v>1494</v>
      </c>
      <c r="AR15" s="172"/>
      <c r="AS15" s="172"/>
      <c r="AT15" s="172"/>
      <c r="AU15" s="172" t="s">
        <v>742</v>
      </c>
      <c r="AV15" s="172"/>
      <c r="AW15" s="172"/>
      <c r="AX15" s="172"/>
      <c r="AY15" s="172" t="s">
        <v>1495</v>
      </c>
      <c r="AZ15" s="172"/>
      <c r="BA15" s="172"/>
      <c r="BB15" s="172"/>
    </row>
    <row r="16" spans="1:54" ht="15" customHeight="1">
      <c r="A16" s="171">
        <v>4</v>
      </c>
      <c r="B16" s="161" t="s">
        <v>1455</v>
      </c>
      <c r="C16" s="161" t="s">
        <v>1488</v>
      </c>
      <c r="D16" s="161" t="s">
        <v>1144</v>
      </c>
      <c r="E16" s="161" t="s">
        <v>771</v>
      </c>
      <c r="F16" s="161" t="s">
        <v>772</v>
      </c>
      <c r="G16" s="161" t="s">
        <v>1455</v>
      </c>
      <c r="H16" s="161" t="s">
        <v>1489</v>
      </c>
      <c r="I16" s="161" t="s">
        <v>1496</v>
      </c>
      <c r="J16" s="173">
        <v>44256</v>
      </c>
      <c r="K16" s="173">
        <v>44286</v>
      </c>
      <c r="L16" s="161" t="s">
        <v>1497</v>
      </c>
      <c r="M16" s="161" t="s">
        <v>123</v>
      </c>
      <c r="N16" s="161" t="s">
        <v>29</v>
      </c>
      <c r="O16" s="161" t="s">
        <v>1492</v>
      </c>
      <c r="P16" s="161" t="s">
        <v>740</v>
      </c>
      <c r="Q16" s="177">
        <v>1</v>
      </c>
      <c r="R16" s="177">
        <v>1</v>
      </c>
      <c r="S16" s="177">
        <v>0</v>
      </c>
      <c r="T16" s="177">
        <v>0</v>
      </c>
      <c r="U16" s="177">
        <v>0</v>
      </c>
      <c r="V16" s="177">
        <v>1</v>
      </c>
      <c r="W16" s="176" t="s">
        <v>1498</v>
      </c>
      <c r="X16" s="77"/>
      <c r="Y16" s="77"/>
      <c r="Z16" s="77"/>
      <c r="AA16" s="77"/>
      <c r="AB16" s="77"/>
      <c r="AC16" s="77"/>
      <c r="AD16" s="75"/>
      <c r="AE16" s="75"/>
      <c r="AF16" s="75"/>
      <c r="AG16" s="75"/>
      <c r="AH16" s="76">
        <f t="shared" si="5"/>
        <v>1</v>
      </c>
      <c r="AI16" s="76">
        <f t="shared" si="6"/>
        <v>1</v>
      </c>
      <c r="AJ16" s="76" t="str">
        <f t="shared" si="7"/>
        <v/>
      </c>
      <c r="AK16" s="76" t="str">
        <f t="shared" si="8"/>
        <v/>
      </c>
      <c r="AL16" s="76" t="str">
        <f t="shared" si="9"/>
        <v/>
      </c>
      <c r="AM16" s="172" t="s">
        <v>742</v>
      </c>
      <c r="AN16" s="172"/>
      <c r="AO16" s="172"/>
      <c r="AP16" s="172"/>
      <c r="AQ16" s="172" t="s">
        <v>1499</v>
      </c>
      <c r="AR16" s="172"/>
      <c r="AS16" s="172"/>
      <c r="AT16" s="172"/>
      <c r="AU16" s="172" t="s">
        <v>742</v>
      </c>
      <c r="AV16" s="172"/>
      <c r="AW16" s="172"/>
      <c r="AX16" s="172"/>
      <c r="AY16" s="172" t="s">
        <v>1500</v>
      </c>
      <c r="AZ16" s="172"/>
      <c r="BA16" s="172"/>
      <c r="BB16" s="172"/>
    </row>
    <row r="17" spans="1:54" ht="15" customHeight="1">
      <c r="A17" s="171">
        <v>5</v>
      </c>
      <c r="B17" s="161" t="s">
        <v>1455</v>
      </c>
      <c r="C17" s="161" t="s">
        <v>1488</v>
      </c>
      <c r="D17" s="161" t="s">
        <v>1144</v>
      </c>
      <c r="E17" s="161" t="s">
        <v>771</v>
      </c>
      <c r="F17" s="161" t="s">
        <v>772</v>
      </c>
      <c r="G17" s="161" t="s">
        <v>1455</v>
      </c>
      <c r="H17" s="161" t="s">
        <v>1489</v>
      </c>
      <c r="I17" s="161" t="s">
        <v>1501</v>
      </c>
      <c r="J17" s="173">
        <v>44256</v>
      </c>
      <c r="K17" s="173">
        <v>44346</v>
      </c>
      <c r="L17" s="161" t="s">
        <v>1502</v>
      </c>
      <c r="M17" s="161" t="s">
        <v>123</v>
      </c>
      <c r="N17" s="161" t="s">
        <v>29</v>
      </c>
      <c r="O17" s="161" t="s">
        <v>1492</v>
      </c>
      <c r="P17" s="161" t="s">
        <v>740</v>
      </c>
      <c r="Q17" s="177">
        <v>2</v>
      </c>
      <c r="R17" s="177">
        <v>1</v>
      </c>
      <c r="S17" s="177">
        <v>1</v>
      </c>
      <c r="T17" s="177">
        <v>0</v>
      </c>
      <c r="U17" s="177">
        <v>0</v>
      </c>
      <c r="V17" s="177">
        <v>1</v>
      </c>
      <c r="W17" s="175" t="s">
        <v>1503</v>
      </c>
      <c r="X17" s="77"/>
      <c r="Y17" s="77"/>
      <c r="Z17" s="77"/>
      <c r="AA17" s="77"/>
      <c r="AB17" s="77"/>
      <c r="AC17" s="77"/>
      <c r="AD17" s="75"/>
      <c r="AE17" s="75"/>
      <c r="AF17" s="75"/>
      <c r="AG17" s="75"/>
      <c r="AH17" s="76">
        <f t="shared" si="5"/>
        <v>0.5</v>
      </c>
      <c r="AI17" s="76">
        <f t="shared" si="6"/>
        <v>1</v>
      </c>
      <c r="AJ17" s="76">
        <f t="shared" si="7"/>
        <v>0</v>
      </c>
      <c r="AK17" s="76" t="str">
        <f t="shared" si="8"/>
        <v/>
      </c>
      <c r="AL17" s="76" t="str">
        <f t="shared" si="9"/>
        <v/>
      </c>
      <c r="AM17" s="172" t="s">
        <v>742</v>
      </c>
      <c r="AN17" s="172"/>
      <c r="AO17" s="172"/>
      <c r="AP17" s="172"/>
      <c r="AQ17" s="172" t="s">
        <v>1504</v>
      </c>
      <c r="AR17" s="172"/>
      <c r="AS17" s="172"/>
      <c r="AT17" s="172"/>
      <c r="AU17" s="172" t="s">
        <v>742</v>
      </c>
      <c r="AV17" s="172"/>
      <c r="AW17" s="172"/>
      <c r="AX17" s="172"/>
      <c r="AY17" s="172" t="s">
        <v>1505</v>
      </c>
      <c r="AZ17" s="172"/>
      <c r="BA17" s="172"/>
      <c r="BB17" s="172"/>
    </row>
    <row r="18" spans="1:54" ht="15" customHeight="1">
      <c r="A18" s="171">
        <v>6</v>
      </c>
      <c r="B18" s="161" t="s">
        <v>1455</v>
      </c>
      <c r="C18" s="161" t="s">
        <v>1506</v>
      </c>
      <c r="D18" s="161" t="s">
        <v>1144</v>
      </c>
      <c r="E18" s="161" t="s">
        <v>771</v>
      </c>
      <c r="F18" s="161" t="s">
        <v>772</v>
      </c>
      <c r="G18" s="161" t="s">
        <v>1455</v>
      </c>
      <c r="H18" s="161" t="s">
        <v>1476</v>
      </c>
      <c r="I18" s="161" t="s">
        <v>1507</v>
      </c>
      <c r="J18" s="173">
        <v>44197</v>
      </c>
      <c r="K18" s="173">
        <v>44408</v>
      </c>
      <c r="L18" s="161" t="s">
        <v>1508</v>
      </c>
      <c r="M18" s="161" t="s">
        <v>123</v>
      </c>
      <c r="N18" s="161" t="s">
        <v>29</v>
      </c>
      <c r="O18" s="161" t="s">
        <v>1509</v>
      </c>
      <c r="P18" s="161" t="s">
        <v>740</v>
      </c>
      <c r="Q18" s="177">
        <v>2</v>
      </c>
      <c r="R18" s="177">
        <v>1</v>
      </c>
      <c r="S18" s="177">
        <v>0</v>
      </c>
      <c r="T18" s="177">
        <v>1</v>
      </c>
      <c r="U18" s="177">
        <v>0</v>
      </c>
      <c r="V18" s="177">
        <v>1</v>
      </c>
      <c r="W18" s="176" t="s">
        <v>1510</v>
      </c>
      <c r="X18" s="77"/>
      <c r="Y18" s="77"/>
      <c r="Z18" s="77"/>
      <c r="AA18" s="77"/>
      <c r="AB18" s="77"/>
      <c r="AC18" s="77"/>
      <c r="AD18" s="75"/>
      <c r="AE18" s="75"/>
      <c r="AF18" s="75"/>
      <c r="AG18" s="75"/>
      <c r="AH18" s="76">
        <f t="shared" si="5"/>
        <v>0.5</v>
      </c>
      <c r="AI18" s="76">
        <f t="shared" si="6"/>
        <v>1</v>
      </c>
      <c r="AJ18" s="76" t="str">
        <f t="shared" si="7"/>
        <v/>
      </c>
      <c r="AK18" s="76">
        <f t="shared" si="8"/>
        <v>0</v>
      </c>
      <c r="AL18" s="76" t="str">
        <f t="shared" si="9"/>
        <v/>
      </c>
      <c r="AM18" s="172" t="s">
        <v>742</v>
      </c>
      <c r="AN18" s="172"/>
      <c r="AO18" s="172"/>
      <c r="AP18" s="172"/>
      <c r="AQ18" s="172" t="s">
        <v>1511</v>
      </c>
      <c r="AR18" s="172"/>
      <c r="AS18" s="172"/>
      <c r="AT18" s="172"/>
      <c r="AU18" s="172" t="s">
        <v>742</v>
      </c>
      <c r="AV18" s="172"/>
      <c r="AW18" s="172"/>
      <c r="AX18" s="172"/>
      <c r="AY18" s="172" t="s">
        <v>1512</v>
      </c>
      <c r="AZ18" s="172"/>
      <c r="BA18" s="172"/>
      <c r="BB18" s="172"/>
    </row>
    <row r="19" spans="1:54" ht="15" customHeight="1">
      <c r="A19" s="171">
        <v>7</v>
      </c>
      <c r="B19" s="161" t="s">
        <v>1455</v>
      </c>
      <c r="C19" s="161" t="s">
        <v>1506</v>
      </c>
      <c r="D19" s="161" t="s">
        <v>1144</v>
      </c>
      <c r="E19" s="161" t="s">
        <v>771</v>
      </c>
      <c r="F19" s="161" t="s">
        <v>772</v>
      </c>
      <c r="G19" s="161" t="s">
        <v>1455</v>
      </c>
      <c r="H19" s="161" t="s">
        <v>1476</v>
      </c>
      <c r="I19" s="161" t="s">
        <v>1513</v>
      </c>
      <c r="J19" s="173">
        <v>44197</v>
      </c>
      <c r="K19" s="173">
        <v>44561</v>
      </c>
      <c r="L19" s="161" t="s">
        <v>1514</v>
      </c>
      <c r="M19" s="161" t="s">
        <v>123</v>
      </c>
      <c r="N19" s="161" t="s">
        <v>29</v>
      </c>
      <c r="O19" s="161" t="s">
        <v>1509</v>
      </c>
      <c r="P19" s="161" t="s">
        <v>740</v>
      </c>
      <c r="Q19" s="177">
        <v>12</v>
      </c>
      <c r="R19" s="177">
        <v>3</v>
      </c>
      <c r="S19" s="177">
        <v>3</v>
      </c>
      <c r="T19" s="177">
        <v>3</v>
      </c>
      <c r="U19" s="177">
        <v>3</v>
      </c>
      <c r="V19" s="177">
        <v>3</v>
      </c>
      <c r="W19" s="175" t="s">
        <v>1515</v>
      </c>
      <c r="X19" s="77"/>
      <c r="Y19" s="77"/>
      <c r="Z19" s="77"/>
      <c r="AA19" s="77"/>
      <c r="AB19" s="77"/>
      <c r="AC19" s="77"/>
      <c r="AD19" s="75"/>
      <c r="AE19" s="75"/>
      <c r="AF19" s="75"/>
      <c r="AG19" s="75"/>
      <c r="AH19" s="76">
        <f t="shared" si="5"/>
        <v>0.25</v>
      </c>
      <c r="AI19" s="76">
        <f t="shared" si="6"/>
        <v>1</v>
      </c>
      <c r="AJ19" s="76">
        <f t="shared" si="7"/>
        <v>0</v>
      </c>
      <c r="AK19" s="76">
        <f t="shared" si="8"/>
        <v>0</v>
      </c>
      <c r="AL19" s="76">
        <f t="shared" si="9"/>
        <v>0</v>
      </c>
      <c r="AM19" s="172" t="s">
        <v>742</v>
      </c>
      <c r="AN19" s="172"/>
      <c r="AO19" s="172"/>
      <c r="AP19" s="172"/>
      <c r="AQ19" s="172" t="s">
        <v>1516</v>
      </c>
      <c r="AR19" s="172"/>
      <c r="AS19" s="172"/>
      <c r="AT19" s="172"/>
      <c r="AU19" s="172" t="s">
        <v>742</v>
      </c>
      <c r="AV19" s="172"/>
      <c r="AW19" s="172"/>
      <c r="AX19" s="172"/>
      <c r="AY19" s="172" t="s">
        <v>1517</v>
      </c>
      <c r="AZ19" s="172"/>
      <c r="BA19" s="172"/>
      <c r="BB19" s="172"/>
    </row>
    <row r="20" spans="1:54" ht="15" customHeight="1">
      <c r="A20" s="171">
        <v>8</v>
      </c>
      <c r="B20" s="161" t="s">
        <v>1455</v>
      </c>
      <c r="C20" s="161" t="s">
        <v>1506</v>
      </c>
      <c r="D20" s="161" t="s">
        <v>1144</v>
      </c>
      <c r="E20" s="161" t="s">
        <v>771</v>
      </c>
      <c r="F20" s="161" t="s">
        <v>772</v>
      </c>
      <c r="G20" s="161" t="s">
        <v>1455</v>
      </c>
      <c r="H20" s="161" t="s">
        <v>1476</v>
      </c>
      <c r="I20" s="161" t="s">
        <v>1518</v>
      </c>
      <c r="J20" s="173">
        <v>44197</v>
      </c>
      <c r="K20" s="173">
        <v>44439</v>
      </c>
      <c r="L20" s="161" t="s">
        <v>1519</v>
      </c>
      <c r="M20" s="161" t="s">
        <v>123</v>
      </c>
      <c r="N20" s="161" t="s">
        <v>29</v>
      </c>
      <c r="O20" s="161" t="s">
        <v>1509</v>
      </c>
      <c r="P20" s="161" t="s">
        <v>740</v>
      </c>
      <c r="Q20" s="177">
        <v>2</v>
      </c>
      <c r="R20" s="177">
        <v>1</v>
      </c>
      <c r="S20" s="177">
        <v>0</v>
      </c>
      <c r="T20" s="177">
        <v>1</v>
      </c>
      <c r="U20" s="177">
        <v>0</v>
      </c>
      <c r="V20" s="177">
        <v>1</v>
      </c>
      <c r="W20" s="176" t="s">
        <v>1520</v>
      </c>
      <c r="X20" s="77"/>
      <c r="Y20" s="77"/>
      <c r="Z20" s="77"/>
      <c r="AA20" s="77"/>
      <c r="AB20" s="77"/>
      <c r="AC20" s="77"/>
      <c r="AD20" s="75"/>
      <c r="AE20" s="75"/>
      <c r="AF20" s="75"/>
      <c r="AG20" s="75"/>
      <c r="AH20" s="76">
        <f t="shared" si="5"/>
        <v>0.5</v>
      </c>
      <c r="AI20" s="76">
        <f t="shared" si="6"/>
        <v>1</v>
      </c>
      <c r="AJ20" s="76" t="str">
        <f t="shared" si="7"/>
        <v/>
      </c>
      <c r="AK20" s="76">
        <f t="shared" si="8"/>
        <v>0</v>
      </c>
      <c r="AL20" s="76" t="str">
        <f t="shared" si="9"/>
        <v/>
      </c>
      <c r="AM20" s="172" t="s">
        <v>742</v>
      </c>
      <c r="AN20" s="172"/>
      <c r="AO20" s="172"/>
      <c r="AP20" s="172"/>
      <c r="AQ20" s="172" t="s">
        <v>1521</v>
      </c>
      <c r="AR20" s="172"/>
      <c r="AS20" s="172"/>
      <c r="AT20" s="172"/>
      <c r="AU20" s="172" t="s">
        <v>742</v>
      </c>
      <c r="AV20" s="172"/>
      <c r="AW20" s="172"/>
      <c r="AX20" s="172"/>
      <c r="AY20" s="172" t="s">
        <v>1522</v>
      </c>
      <c r="AZ20" s="172"/>
      <c r="BA20" s="172"/>
      <c r="BB20" s="172"/>
    </row>
    <row r="21" spans="1:54" ht="15" customHeight="1">
      <c r="A21" s="171">
        <v>9</v>
      </c>
      <c r="B21" s="161" t="s">
        <v>1455</v>
      </c>
      <c r="C21" s="161" t="s">
        <v>1506</v>
      </c>
      <c r="D21" s="161" t="s">
        <v>1144</v>
      </c>
      <c r="E21" s="161" t="s">
        <v>771</v>
      </c>
      <c r="F21" s="161" t="s">
        <v>772</v>
      </c>
      <c r="G21" s="161" t="s">
        <v>1455</v>
      </c>
      <c r="H21" s="161" t="s">
        <v>1476</v>
      </c>
      <c r="I21" s="161" t="s">
        <v>1523</v>
      </c>
      <c r="J21" s="173">
        <v>44197</v>
      </c>
      <c r="K21" s="173">
        <v>44561</v>
      </c>
      <c r="L21" s="161" t="s">
        <v>1524</v>
      </c>
      <c r="M21" s="161" t="s">
        <v>123</v>
      </c>
      <c r="N21" s="161" t="s">
        <v>29</v>
      </c>
      <c r="O21" s="161" t="s">
        <v>1509</v>
      </c>
      <c r="P21" s="161" t="s">
        <v>740</v>
      </c>
      <c r="Q21" s="177">
        <v>4</v>
      </c>
      <c r="R21" s="177">
        <v>1</v>
      </c>
      <c r="S21" s="177">
        <v>1</v>
      </c>
      <c r="T21" s="177">
        <v>1</v>
      </c>
      <c r="U21" s="177">
        <v>1</v>
      </c>
      <c r="V21" s="177">
        <v>1</v>
      </c>
      <c r="W21" s="176" t="s">
        <v>1525</v>
      </c>
      <c r="X21" s="77"/>
      <c r="Y21" s="77"/>
      <c r="Z21" s="77"/>
      <c r="AA21" s="77"/>
      <c r="AB21" s="77"/>
      <c r="AC21" s="77"/>
      <c r="AD21" s="75"/>
      <c r="AE21" s="75"/>
      <c r="AF21" s="75"/>
      <c r="AG21" s="75"/>
      <c r="AH21" s="76">
        <f t="shared" si="5"/>
        <v>0.25</v>
      </c>
      <c r="AI21" s="76">
        <f t="shared" si="6"/>
        <v>1</v>
      </c>
      <c r="AJ21" s="76">
        <f t="shared" si="7"/>
        <v>0</v>
      </c>
      <c r="AK21" s="76">
        <f t="shared" si="8"/>
        <v>0</v>
      </c>
      <c r="AL21" s="76">
        <f t="shared" si="9"/>
        <v>0</v>
      </c>
      <c r="AM21" s="172" t="s">
        <v>742</v>
      </c>
      <c r="AN21" s="172"/>
      <c r="AO21" s="172"/>
      <c r="AP21" s="172"/>
      <c r="AQ21" s="172" t="s">
        <v>1526</v>
      </c>
      <c r="AR21" s="172"/>
      <c r="AS21" s="172"/>
      <c r="AT21" s="172"/>
      <c r="AU21" s="172" t="s">
        <v>742</v>
      </c>
      <c r="AV21" s="172"/>
      <c r="AW21" s="172"/>
      <c r="AX21" s="172"/>
      <c r="AY21" s="172" t="s">
        <v>1527</v>
      </c>
      <c r="AZ21" s="172"/>
      <c r="BA21" s="172"/>
      <c r="BB21" s="172"/>
    </row>
    <row r="22" spans="1:54" ht="15" customHeight="1">
      <c r="A22" s="171">
        <v>10</v>
      </c>
      <c r="B22" s="161" t="s">
        <v>1455</v>
      </c>
      <c r="C22" s="161" t="s">
        <v>1528</v>
      </c>
      <c r="D22" s="161" t="s">
        <v>1144</v>
      </c>
      <c r="E22" s="161" t="s">
        <v>771</v>
      </c>
      <c r="F22" s="161" t="s">
        <v>1529</v>
      </c>
      <c r="G22" s="161" t="s">
        <v>1455</v>
      </c>
      <c r="H22" s="161" t="s">
        <v>736</v>
      </c>
      <c r="I22" s="161" t="s">
        <v>1530</v>
      </c>
      <c r="J22" s="173">
        <v>44197</v>
      </c>
      <c r="K22" s="173">
        <v>44561</v>
      </c>
      <c r="L22" s="161" t="s">
        <v>1531</v>
      </c>
      <c r="M22" s="161" t="s">
        <v>123</v>
      </c>
      <c r="N22" s="161" t="s">
        <v>29</v>
      </c>
      <c r="O22" s="161" t="s">
        <v>1532</v>
      </c>
      <c r="P22" s="161" t="s">
        <v>11</v>
      </c>
      <c r="Q22" s="177">
        <v>20</v>
      </c>
      <c r="R22" s="177">
        <v>0</v>
      </c>
      <c r="S22" s="177">
        <v>7</v>
      </c>
      <c r="T22" s="177">
        <v>0</v>
      </c>
      <c r="U22" s="177">
        <v>13</v>
      </c>
      <c r="V22" s="177">
        <v>1</v>
      </c>
      <c r="W22" s="176" t="s">
        <v>1533</v>
      </c>
      <c r="X22" s="77"/>
      <c r="Y22" s="77"/>
      <c r="Z22" s="77"/>
      <c r="AA22" s="77"/>
      <c r="AB22" s="77"/>
      <c r="AC22" s="77"/>
      <c r="AD22" s="75"/>
      <c r="AE22" s="75"/>
      <c r="AF22" s="75"/>
      <c r="AG22" s="75"/>
      <c r="AH22" s="76">
        <f t="shared" si="5"/>
        <v>0.05</v>
      </c>
      <c r="AI22" s="76" t="str">
        <f t="shared" si="6"/>
        <v/>
      </c>
      <c r="AJ22" s="76">
        <f t="shared" si="7"/>
        <v>0</v>
      </c>
      <c r="AK22" s="76" t="str">
        <f t="shared" si="8"/>
        <v/>
      </c>
      <c r="AL22" s="76">
        <f t="shared" si="9"/>
        <v>0</v>
      </c>
      <c r="AM22" s="172" t="s">
        <v>742</v>
      </c>
      <c r="AN22" s="172"/>
      <c r="AO22" s="172"/>
      <c r="AP22" s="172"/>
      <c r="AQ22" s="172" t="s">
        <v>1534</v>
      </c>
      <c r="AR22" s="172"/>
      <c r="AS22" s="172"/>
      <c r="AT22" s="172"/>
      <c r="AU22" s="172" t="s">
        <v>742</v>
      </c>
      <c r="AV22" s="172"/>
      <c r="AW22" s="172"/>
      <c r="AX22" s="172"/>
      <c r="AY22" s="172" t="s">
        <v>1535</v>
      </c>
      <c r="AZ22" s="172"/>
      <c r="BA22" s="172"/>
      <c r="BB22" s="172"/>
    </row>
    <row r="23" spans="1:54" ht="15" customHeight="1">
      <c r="A23" s="171">
        <v>11</v>
      </c>
      <c r="B23" s="161" t="s">
        <v>1455</v>
      </c>
      <c r="C23" s="161" t="s">
        <v>1528</v>
      </c>
      <c r="D23" s="161" t="s">
        <v>1144</v>
      </c>
      <c r="E23" s="161" t="s">
        <v>771</v>
      </c>
      <c r="F23" s="161" t="s">
        <v>1529</v>
      </c>
      <c r="G23" s="161" t="s">
        <v>1455</v>
      </c>
      <c r="H23" s="161" t="s">
        <v>736</v>
      </c>
      <c r="I23" s="161" t="s">
        <v>1536</v>
      </c>
      <c r="J23" s="173">
        <v>44197</v>
      </c>
      <c r="K23" s="173">
        <v>44561</v>
      </c>
      <c r="L23" s="161" t="s">
        <v>1537</v>
      </c>
      <c r="M23" s="161" t="s">
        <v>123</v>
      </c>
      <c r="N23" s="161" t="s">
        <v>29</v>
      </c>
      <c r="O23" s="161" t="s">
        <v>1532</v>
      </c>
      <c r="P23" s="161" t="s">
        <v>11</v>
      </c>
      <c r="Q23" s="177">
        <v>20</v>
      </c>
      <c r="R23" s="177">
        <v>0</v>
      </c>
      <c r="S23" s="177">
        <v>7</v>
      </c>
      <c r="T23" s="177">
        <v>0</v>
      </c>
      <c r="U23" s="177">
        <v>13</v>
      </c>
      <c r="V23" s="177">
        <v>1</v>
      </c>
      <c r="W23" s="176" t="s">
        <v>1533</v>
      </c>
      <c r="X23" s="77"/>
      <c r="Y23" s="77"/>
      <c r="Z23" s="77"/>
      <c r="AA23" s="77"/>
      <c r="AB23" s="77"/>
      <c r="AC23" s="77"/>
      <c r="AD23" s="75"/>
      <c r="AE23" s="75"/>
      <c r="AF23" s="75"/>
      <c r="AG23" s="75"/>
      <c r="AH23" s="76">
        <f t="shared" si="5"/>
        <v>0.05</v>
      </c>
      <c r="AI23" s="76" t="str">
        <f t="shared" si="6"/>
        <v/>
      </c>
      <c r="AJ23" s="76">
        <f t="shared" si="7"/>
        <v>0</v>
      </c>
      <c r="AK23" s="76" t="str">
        <f t="shared" si="8"/>
        <v/>
      </c>
      <c r="AL23" s="76">
        <f t="shared" si="9"/>
        <v>0</v>
      </c>
      <c r="AM23" s="172" t="s">
        <v>742</v>
      </c>
      <c r="AN23" s="172"/>
      <c r="AO23" s="172"/>
      <c r="AP23" s="172"/>
      <c r="AQ23" s="172" t="s">
        <v>1538</v>
      </c>
      <c r="AR23" s="172"/>
      <c r="AS23" s="172"/>
      <c r="AT23" s="172"/>
      <c r="AU23" s="172" t="s">
        <v>742</v>
      </c>
      <c r="AV23" s="172"/>
      <c r="AW23" s="172"/>
      <c r="AX23" s="172"/>
      <c r="AY23" s="172" t="s">
        <v>1539</v>
      </c>
      <c r="AZ23" s="172"/>
      <c r="BA23" s="172"/>
      <c r="BB23" s="172"/>
    </row>
    <row r="24" spans="1:54" ht="15" customHeight="1">
      <c r="A24" s="171">
        <v>12</v>
      </c>
      <c r="B24" s="161" t="s">
        <v>1455</v>
      </c>
      <c r="C24" s="161" t="s">
        <v>1528</v>
      </c>
      <c r="D24" s="161" t="s">
        <v>1144</v>
      </c>
      <c r="E24" s="161" t="s">
        <v>771</v>
      </c>
      <c r="F24" s="161" t="s">
        <v>1529</v>
      </c>
      <c r="G24" s="161" t="s">
        <v>1455</v>
      </c>
      <c r="H24" s="161" t="s">
        <v>736</v>
      </c>
      <c r="I24" s="161" t="s">
        <v>1540</v>
      </c>
      <c r="J24" s="173">
        <v>44197</v>
      </c>
      <c r="K24" s="173">
        <v>44561</v>
      </c>
      <c r="L24" s="161" t="s">
        <v>1541</v>
      </c>
      <c r="M24" s="161" t="s">
        <v>123</v>
      </c>
      <c r="N24" s="161" t="s">
        <v>29</v>
      </c>
      <c r="O24" s="161" t="s">
        <v>1532</v>
      </c>
      <c r="P24" s="161" t="s">
        <v>11</v>
      </c>
      <c r="Q24" s="177">
        <v>20</v>
      </c>
      <c r="R24" s="177">
        <v>0</v>
      </c>
      <c r="S24" s="177">
        <v>7</v>
      </c>
      <c r="T24" s="177">
        <v>0</v>
      </c>
      <c r="U24" s="177">
        <v>13</v>
      </c>
      <c r="V24" s="177">
        <v>0</v>
      </c>
      <c r="W24" s="176" t="s">
        <v>1542</v>
      </c>
      <c r="X24" s="77"/>
      <c r="Y24" s="77"/>
      <c r="Z24" s="77"/>
      <c r="AA24" s="77"/>
      <c r="AB24" s="77"/>
      <c r="AC24" s="77"/>
      <c r="AD24" s="75"/>
      <c r="AE24" s="75"/>
      <c r="AF24" s="75"/>
      <c r="AG24" s="75"/>
      <c r="AH24" s="76">
        <f t="shared" si="5"/>
        <v>0</v>
      </c>
      <c r="AI24" s="76" t="str">
        <f t="shared" si="6"/>
        <v/>
      </c>
      <c r="AJ24" s="76">
        <f t="shared" si="7"/>
        <v>0</v>
      </c>
      <c r="AK24" s="76" t="str">
        <f t="shared" si="8"/>
        <v/>
      </c>
      <c r="AL24" s="76">
        <f t="shared" si="9"/>
        <v>0</v>
      </c>
      <c r="AM24" s="172" t="s">
        <v>807</v>
      </c>
      <c r="AN24" s="172"/>
      <c r="AO24" s="172"/>
      <c r="AP24" s="172"/>
      <c r="AQ24" s="172" t="s">
        <v>807</v>
      </c>
      <c r="AR24" s="172"/>
      <c r="AS24" s="172"/>
      <c r="AT24" s="172"/>
      <c r="AU24" s="172" t="s">
        <v>807</v>
      </c>
      <c r="AV24" s="172"/>
      <c r="AW24" s="172"/>
      <c r="AX24" s="172"/>
      <c r="AY24" s="172" t="s">
        <v>1543</v>
      </c>
      <c r="AZ24" s="172"/>
      <c r="BA24" s="172"/>
      <c r="BB24" s="172"/>
    </row>
    <row r="25" spans="1:54" ht="15" customHeight="1">
      <c r="A25" s="171">
        <v>13</v>
      </c>
      <c r="B25" s="161" t="s">
        <v>1455</v>
      </c>
      <c r="C25" s="161" t="s">
        <v>1453</v>
      </c>
      <c r="D25" s="161" t="s">
        <v>732</v>
      </c>
      <c r="E25" s="161" t="s">
        <v>1454</v>
      </c>
      <c r="F25" s="161" t="s">
        <v>772</v>
      </c>
      <c r="G25" s="161" t="s">
        <v>1455</v>
      </c>
      <c r="H25" s="161" t="s">
        <v>736</v>
      </c>
      <c r="I25" s="161" t="s">
        <v>1544</v>
      </c>
      <c r="J25" s="173">
        <v>44197</v>
      </c>
      <c r="K25" s="173">
        <v>44439</v>
      </c>
      <c r="L25" s="161" t="s">
        <v>1545</v>
      </c>
      <c r="M25" s="161" t="s">
        <v>123</v>
      </c>
      <c r="N25" s="161" t="s">
        <v>29</v>
      </c>
      <c r="O25" s="161" t="s">
        <v>1458</v>
      </c>
      <c r="P25" s="161" t="s">
        <v>11</v>
      </c>
      <c r="Q25" s="177">
        <v>2</v>
      </c>
      <c r="R25" s="177">
        <v>1</v>
      </c>
      <c r="S25" s="177">
        <v>0</v>
      </c>
      <c r="T25" s="177">
        <v>1</v>
      </c>
      <c r="U25" s="177">
        <v>0</v>
      </c>
      <c r="V25" s="177">
        <v>1</v>
      </c>
      <c r="W25" s="176" t="s">
        <v>1546</v>
      </c>
      <c r="X25" s="77"/>
      <c r="Y25" s="77"/>
      <c r="Z25" s="77"/>
      <c r="AA25" s="77"/>
      <c r="AB25" s="77"/>
      <c r="AC25" s="77"/>
      <c r="AD25" s="75"/>
      <c r="AE25" s="75"/>
      <c r="AF25" s="75"/>
      <c r="AG25" s="75"/>
      <c r="AH25" s="76">
        <f t="shared" si="5"/>
        <v>0.5</v>
      </c>
      <c r="AI25" s="76">
        <f t="shared" si="6"/>
        <v>1</v>
      </c>
      <c r="AJ25" s="76" t="str">
        <f t="shared" si="7"/>
        <v/>
      </c>
      <c r="AK25" s="76">
        <f t="shared" si="8"/>
        <v>0</v>
      </c>
      <c r="AL25" s="76" t="str">
        <f t="shared" si="9"/>
        <v/>
      </c>
      <c r="AM25" s="172" t="s">
        <v>742</v>
      </c>
      <c r="AN25" s="172"/>
      <c r="AO25" s="172"/>
      <c r="AP25" s="172"/>
      <c r="AQ25" s="172" t="s">
        <v>1547</v>
      </c>
      <c r="AR25" s="172"/>
      <c r="AS25" s="172"/>
      <c r="AT25" s="172"/>
      <c r="AU25" s="172" t="s">
        <v>742</v>
      </c>
      <c r="AV25" s="172"/>
      <c r="AW25" s="172"/>
      <c r="AX25" s="172"/>
      <c r="AY25" s="172" t="s">
        <v>1548</v>
      </c>
      <c r="AZ25" s="172"/>
      <c r="BA25" s="172"/>
      <c r="BB25" s="172"/>
    </row>
    <row r="26" spans="1:54" ht="15" customHeight="1">
      <c r="A26" s="171">
        <v>14</v>
      </c>
      <c r="B26" s="161" t="s">
        <v>1455</v>
      </c>
      <c r="C26" s="161" t="s">
        <v>1453</v>
      </c>
      <c r="D26" s="161" t="s">
        <v>732</v>
      </c>
      <c r="E26" s="161" t="s">
        <v>1454</v>
      </c>
      <c r="F26" s="161" t="s">
        <v>772</v>
      </c>
      <c r="G26" s="161" t="s">
        <v>1455</v>
      </c>
      <c r="H26" s="161" t="s">
        <v>736</v>
      </c>
      <c r="I26" s="161" t="s">
        <v>1549</v>
      </c>
      <c r="J26" s="173">
        <v>44197</v>
      </c>
      <c r="K26" s="173">
        <v>44561</v>
      </c>
      <c r="L26" s="161" t="s">
        <v>1550</v>
      </c>
      <c r="M26" s="161" t="s">
        <v>123</v>
      </c>
      <c r="N26" s="161" t="s">
        <v>55</v>
      </c>
      <c r="O26" s="161" t="s">
        <v>1458</v>
      </c>
      <c r="P26" s="161" t="s">
        <v>11</v>
      </c>
      <c r="Q26" s="174">
        <v>1</v>
      </c>
      <c r="R26" s="174">
        <v>0</v>
      </c>
      <c r="S26" s="174">
        <v>0</v>
      </c>
      <c r="T26" s="174">
        <v>1</v>
      </c>
      <c r="U26" s="174">
        <v>0</v>
      </c>
      <c r="V26" s="174">
        <v>0</v>
      </c>
      <c r="W26" s="176" t="s">
        <v>1551</v>
      </c>
      <c r="X26" s="77"/>
      <c r="Y26" s="77"/>
      <c r="Z26" s="77"/>
      <c r="AA26" s="77"/>
      <c r="AB26" s="77"/>
      <c r="AC26" s="77"/>
      <c r="AD26" s="75"/>
      <c r="AE26" s="75"/>
      <c r="AF26" s="75"/>
      <c r="AG26" s="75"/>
      <c r="AH26" s="76">
        <f t="shared" si="5"/>
        <v>0</v>
      </c>
      <c r="AI26" s="76" t="str">
        <f t="shared" si="6"/>
        <v/>
      </c>
      <c r="AJ26" s="76" t="str">
        <f t="shared" si="7"/>
        <v/>
      </c>
      <c r="AK26" s="76">
        <f t="shared" si="8"/>
        <v>0</v>
      </c>
      <c r="AL26" s="76" t="str">
        <f t="shared" si="9"/>
        <v/>
      </c>
      <c r="AM26" s="172" t="s">
        <v>807</v>
      </c>
      <c r="AN26" s="172"/>
      <c r="AO26" s="172"/>
      <c r="AP26" s="172"/>
      <c r="AQ26" s="172" t="s">
        <v>807</v>
      </c>
      <c r="AR26" s="172"/>
      <c r="AS26" s="172"/>
      <c r="AT26" s="172"/>
      <c r="AU26" s="172" t="s">
        <v>807</v>
      </c>
      <c r="AV26" s="172"/>
      <c r="AW26" s="172"/>
      <c r="AX26" s="172"/>
      <c r="AY26" s="172" t="s">
        <v>807</v>
      </c>
      <c r="AZ26" s="172"/>
      <c r="BA26" s="172"/>
      <c r="BB26" s="172"/>
    </row>
    <row r="27" spans="1:54" ht="15" customHeight="1">
      <c r="A27" s="171">
        <v>15</v>
      </c>
      <c r="B27" s="161" t="s">
        <v>1455</v>
      </c>
      <c r="C27" s="161" t="s">
        <v>1453</v>
      </c>
      <c r="D27" s="161" t="s">
        <v>732</v>
      </c>
      <c r="E27" s="161" t="s">
        <v>1454</v>
      </c>
      <c r="F27" s="161" t="s">
        <v>772</v>
      </c>
      <c r="G27" s="161" t="s">
        <v>1455</v>
      </c>
      <c r="H27" s="161" t="s">
        <v>736</v>
      </c>
      <c r="I27" s="161" t="s">
        <v>1552</v>
      </c>
      <c r="J27" s="173">
        <v>44197</v>
      </c>
      <c r="K27" s="173">
        <v>44561</v>
      </c>
      <c r="L27" s="161" t="s">
        <v>1463</v>
      </c>
      <c r="M27" s="161" t="s">
        <v>123</v>
      </c>
      <c r="N27" s="161" t="s">
        <v>29</v>
      </c>
      <c r="O27" s="161" t="s">
        <v>1458</v>
      </c>
      <c r="P27" s="161" t="s">
        <v>11</v>
      </c>
      <c r="Q27" s="177">
        <v>4</v>
      </c>
      <c r="R27" s="177">
        <v>1</v>
      </c>
      <c r="S27" s="177">
        <v>1</v>
      </c>
      <c r="T27" s="177">
        <v>1</v>
      </c>
      <c r="U27" s="177">
        <v>1</v>
      </c>
      <c r="V27" s="177">
        <v>1</v>
      </c>
      <c r="W27" s="176" t="s">
        <v>1553</v>
      </c>
      <c r="X27" s="77"/>
      <c r="Y27" s="77"/>
      <c r="Z27" s="77"/>
      <c r="AA27" s="77"/>
      <c r="AB27" s="77"/>
      <c r="AC27" s="77"/>
      <c r="AD27" s="75"/>
      <c r="AE27" s="75"/>
      <c r="AF27" s="75"/>
      <c r="AG27" s="75"/>
      <c r="AH27" s="76">
        <f t="shared" si="5"/>
        <v>0.25</v>
      </c>
      <c r="AI27" s="76">
        <f t="shared" si="6"/>
        <v>1</v>
      </c>
      <c r="AJ27" s="76">
        <f t="shared" si="7"/>
        <v>0</v>
      </c>
      <c r="AK27" s="76">
        <f t="shared" si="8"/>
        <v>0</v>
      </c>
      <c r="AL27" s="76">
        <f t="shared" si="9"/>
        <v>0</v>
      </c>
      <c r="AM27" s="172" t="s">
        <v>742</v>
      </c>
      <c r="AN27" s="172"/>
      <c r="AO27" s="172"/>
      <c r="AP27" s="172"/>
      <c r="AQ27" s="172" t="s">
        <v>1554</v>
      </c>
      <c r="AR27" s="172"/>
      <c r="AS27" s="172"/>
      <c r="AT27" s="172"/>
      <c r="AU27" s="172" t="s">
        <v>742</v>
      </c>
      <c r="AV27" s="172"/>
      <c r="AW27" s="172"/>
      <c r="AX27" s="172"/>
      <c r="AY27" s="172" t="s">
        <v>1555</v>
      </c>
      <c r="AZ27" s="172"/>
      <c r="BA27" s="172"/>
      <c r="BB27" s="172"/>
    </row>
    <row r="28" spans="1:54" ht="15" customHeight="1">
      <c r="A28" s="171">
        <v>16</v>
      </c>
      <c r="B28" s="161" t="s">
        <v>1455</v>
      </c>
      <c r="C28" s="161" t="s">
        <v>1453</v>
      </c>
      <c r="D28" s="161" t="s">
        <v>732</v>
      </c>
      <c r="E28" s="161" t="s">
        <v>1454</v>
      </c>
      <c r="F28" s="161" t="s">
        <v>772</v>
      </c>
      <c r="G28" s="161" t="s">
        <v>1455</v>
      </c>
      <c r="H28" s="161" t="s">
        <v>736</v>
      </c>
      <c r="I28" s="161" t="s">
        <v>1556</v>
      </c>
      <c r="J28" s="173">
        <v>44470</v>
      </c>
      <c r="K28" s="173">
        <v>44561</v>
      </c>
      <c r="L28" s="161" t="s">
        <v>1463</v>
      </c>
      <c r="M28" s="161" t="s">
        <v>123</v>
      </c>
      <c r="N28" s="161" t="s">
        <v>29</v>
      </c>
      <c r="O28" s="161" t="s">
        <v>1458</v>
      </c>
      <c r="P28" s="161" t="s">
        <v>11</v>
      </c>
      <c r="Q28" s="177">
        <v>1</v>
      </c>
      <c r="R28" s="177">
        <v>0</v>
      </c>
      <c r="S28" s="177">
        <v>0</v>
      </c>
      <c r="T28" s="177">
        <v>0</v>
      </c>
      <c r="U28" s="177">
        <v>1</v>
      </c>
      <c r="V28" s="177">
        <v>0</v>
      </c>
      <c r="W28" s="176" t="s">
        <v>1557</v>
      </c>
      <c r="X28" s="77"/>
      <c r="Y28" s="77"/>
      <c r="Z28" s="77"/>
      <c r="AA28" s="77"/>
      <c r="AB28" s="77"/>
      <c r="AC28" s="77"/>
      <c r="AD28" s="75"/>
      <c r="AE28" s="75"/>
      <c r="AF28" s="75"/>
      <c r="AG28" s="75"/>
      <c r="AH28" s="76">
        <f t="shared" si="5"/>
        <v>0</v>
      </c>
      <c r="AI28" s="76" t="str">
        <f t="shared" si="6"/>
        <v/>
      </c>
      <c r="AJ28" s="76" t="str">
        <f t="shared" si="7"/>
        <v/>
      </c>
      <c r="AK28" s="76" t="str">
        <f t="shared" si="8"/>
        <v/>
      </c>
      <c r="AL28" s="76">
        <f t="shared" si="9"/>
        <v>0</v>
      </c>
      <c r="AM28" s="172" t="s">
        <v>807</v>
      </c>
      <c r="AN28" s="172"/>
      <c r="AO28" s="172"/>
      <c r="AP28" s="172"/>
      <c r="AQ28" s="172" t="s">
        <v>807</v>
      </c>
      <c r="AR28" s="172"/>
      <c r="AS28" s="172"/>
      <c r="AT28" s="172"/>
      <c r="AU28" s="172" t="s">
        <v>807</v>
      </c>
      <c r="AV28" s="172"/>
      <c r="AW28" s="172"/>
      <c r="AX28" s="172"/>
      <c r="AY28" s="172" t="s">
        <v>808</v>
      </c>
      <c r="AZ28" s="172"/>
      <c r="BA28" s="172"/>
      <c r="BB28" s="172"/>
    </row>
    <row r="29" spans="1:54" ht="15" customHeight="1">
      <c r="A29" s="171">
        <v>17</v>
      </c>
      <c r="B29" s="161" t="s">
        <v>1455</v>
      </c>
      <c r="C29" s="161" t="s">
        <v>1453</v>
      </c>
      <c r="D29" s="161" t="s">
        <v>732</v>
      </c>
      <c r="E29" s="161" t="s">
        <v>1454</v>
      </c>
      <c r="F29" s="161" t="s">
        <v>772</v>
      </c>
      <c r="G29" s="161" t="s">
        <v>1455</v>
      </c>
      <c r="H29" s="161" t="s">
        <v>736</v>
      </c>
      <c r="I29" s="161" t="s">
        <v>1558</v>
      </c>
      <c r="J29" s="173">
        <v>44197</v>
      </c>
      <c r="K29" s="173">
        <v>44561</v>
      </c>
      <c r="L29" s="161" t="s">
        <v>1469</v>
      </c>
      <c r="M29" s="161" t="s">
        <v>123</v>
      </c>
      <c r="N29" s="161" t="s">
        <v>29</v>
      </c>
      <c r="O29" s="161" t="s">
        <v>1458</v>
      </c>
      <c r="P29" s="161" t="s">
        <v>11</v>
      </c>
      <c r="Q29" s="177">
        <v>4</v>
      </c>
      <c r="R29" s="177">
        <v>1</v>
      </c>
      <c r="S29" s="177">
        <v>1</v>
      </c>
      <c r="T29" s="177">
        <v>1</v>
      </c>
      <c r="U29" s="177">
        <v>1</v>
      </c>
      <c r="V29" s="177">
        <v>1</v>
      </c>
      <c r="W29" s="176" t="s">
        <v>1559</v>
      </c>
      <c r="X29" s="77"/>
      <c r="Y29" s="77"/>
      <c r="Z29" s="77"/>
      <c r="AA29" s="77"/>
      <c r="AB29" s="77"/>
      <c r="AC29" s="77"/>
      <c r="AD29" s="75"/>
      <c r="AE29" s="75"/>
      <c r="AF29" s="75"/>
      <c r="AG29" s="75"/>
      <c r="AH29" s="76">
        <f t="shared" si="5"/>
        <v>0.25</v>
      </c>
      <c r="AI29" s="76">
        <f t="shared" si="6"/>
        <v>1</v>
      </c>
      <c r="AJ29" s="76">
        <f t="shared" si="7"/>
        <v>0</v>
      </c>
      <c r="AK29" s="76">
        <f t="shared" si="8"/>
        <v>0</v>
      </c>
      <c r="AL29" s="76">
        <f t="shared" si="9"/>
        <v>0</v>
      </c>
      <c r="AM29" s="172" t="s">
        <v>742</v>
      </c>
      <c r="AN29" s="172"/>
      <c r="AO29" s="172"/>
      <c r="AP29" s="172"/>
      <c r="AQ29" s="172" t="s">
        <v>1560</v>
      </c>
      <c r="AR29" s="172"/>
      <c r="AS29" s="172"/>
      <c r="AT29" s="172"/>
      <c r="AU29" s="172" t="s">
        <v>742</v>
      </c>
      <c r="AV29" s="172"/>
      <c r="AW29" s="172"/>
      <c r="AX29" s="172"/>
      <c r="AY29" s="172" t="s">
        <v>1561</v>
      </c>
      <c r="AZ29" s="172"/>
      <c r="BA29" s="172"/>
      <c r="BB29" s="172"/>
    </row>
    <row r="30" spans="1:54" ht="15" customHeight="1">
      <c r="A30" s="171">
        <v>18</v>
      </c>
      <c r="B30" s="161" t="s">
        <v>1455</v>
      </c>
      <c r="C30" s="161" t="s">
        <v>1453</v>
      </c>
      <c r="D30" s="161" t="s">
        <v>732</v>
      </c>
      <c r="E30" s="161" t="s">
        <v>1454</v>
      </c>
      <c r="F30" s="161" t="s">
        <v>772</v>
      </c>
      <c r="G30" s="161" t="s">
        <v>1455</v>
      </c>
      <c r="H30" s="161" t="s">
        <v>736</v>
      </c>
      <c r="I30" s="161" t="s">
        <v>1562</v>
      </c>
      <c r="J30" s="173">
        <v>44470</v>
      </c>
      <c r="K30" s="173">
        <v>44561</v>
      </c>
      <c r="L30" s="161" t="s">
        <v>1469</v>
      </c>
      <c r="M30" s="161" t="s">
        <v>123</v>
      </c>
      <c r="N30" s="161" t="s">
        <v>29</v>
      </c>
      <c r="O30" s="161" t="s">
        <v>1458</v>
      </c>
      <c r="P30" s="161" t="s">
        <v>11</v>
      </c>
      <c r="Q30" s="177">
        <v>2</v>
      </c>
      <c r="R30" s="177">
        <v>0</v>
      </c>
      <c r="S30" s="177">
        <v>0</v>
      </c>
      <c r="T30" s="177">
        <v>0</v>
      </c>
      <c r="U30" s="177">
        <v>2</v>
      </c>
      <c r="V30" s="177">
        <v>0</v>
      </c>
      <c r="W30" s="176" t="s">
        <v>1557</v>
      </c>
      <c r="X30" s="77"/>
      <c r="Y30" s="77"/>
      <c r="Z30" s="77"/>
      <c r="AA30" s="77"/>
      <c r="AB30" s="77"/>
      <c r="AC30" s="77"/>
      <c r="AD30" s="75"/>
      <c r="AE30" s="75"/>
      <c r="AF30" s="75"/>
      <c r="AG30" s="75"/>
      <c r="AH30" s="76">
        <f t="shared" si="5"/>
        <v>0</v>
      </c>
      <c r="AI30" s="76" t="str">
        <f t="shared" si="6"/>
        <v/>
      </c>
      <c r="AJ30" s="76" t="str">
        <f t="shared" si="7"/>
        <v/>
      </c>
      <c r="AK30" s="76" t="str">
        <f t="shared" si="8"/>
        <v/>
      </c>
      <c r="AL30" s="76">
        <f t="shared" si="9"/>
        <v>0</v>
      </c>
      <c r="AM30" s="172" t="s">
        <v>807</v>
      </c>
      <c r="AN30" s="172"/>
      <c r="AO30" s="172"/>
      <c r="AP30" s="172"/>
      <c r="AQ30" s="172" t="s">
        <v>807</v>
      </c>
      <c r="AR30" s="172"/>
      <c r="AS30" s="172"/>
      <c r="AT30" s="172"/>
      <c r="AU30" s="172" t="s">
        <v>807</v>
      </c>
      <c r="AV30" s="172"/>
      <c r="AW30" s="172"/>
      <c r="AX30" s="172"/>
      <c r="AY30" s="172" t="s">
        <v>808</v>
      </c>
      <c r="AZ30" s="172"/>
      <c r="BA30" s="172"/>
      <c r="BB30" s="172"/>
    </row>
    <row r="31" spans="1:54" ht="15" customHeight="1">
      <c r="A31" s="171">
        <v>19</v>
      </c>
      <c r="B31" s="161" t="s">
        <v>1455</v>
      </c>
      <c r="C31" s="161" t="s">
        <v>1453</v>
      </c>
      <c r="D31" s="161" t="s">
        <v>732</v>
      </c>
      <c r="E31" s="161" t="s">
        <v>1454</v>
      </c>
      <c r="F31" s="161" t="s">
        <v>772</v>
      </c>
      <c r="G31" s="161" t="s">
        <v>1455</v>
      </c>
      <c r="H31" s="161" t="s">
        <v>736</v>
      </c>
      <c r="I31" s="161" t="s">
        <v>1563</v>
      </c>
      <c r="J31" s="173">
        <v>44197</v>
      </c>
      <c r="K31" s="173">
        <v>44560</v>
      </c>
      <c r="L31" s="178" t="s">
        <v>1564</v>
      </c>
      <c r="M31" s="161" t="s">
        <v>123</v>
      </c>
      <c r="N31" s="161" t="s">
        <v>29</v>
      </c>
      <c r="O31" s="161" t="s">
        <v>1458</v>
      </c>
      <c r="P31" s="161" t="s">
        <v>11</v>
      </c>
      <c r="Q31" s="177">
        <v>9</v>
      </c>
      <c r="R31" s="177">
        <v>0</v>
      </c>
      <c r="S31" s="177">
        <v>3</v>
      </c>
      <c r="T31" s="177">
        <v>3</v>
      </c>
      <c r="U31" s="177">
        <v>3</v>
      </c>
      <c r="V31" s="177">
        <v>0</v>
      </c>
      <c r="W31" s="176" t="s">
        <v>1565</v>
      </c>
      <c r="X31" s="77"/>
      <c r="Y31" s="77"/>
      <c r="Z31" s="77"/>
      <c r="AA31" s="77"/>
      <c r="AB31" s="77"/>
      <c r="AC31" s="77"/>
      <c r="AD31" s="75"/>
      <c r="AE31" s="75"/>
      <c r="AF31" s="75"/>
      <c r="AG31" s="75"/>
      <c r="AH31" s="76">
        <f t="shared" si="5"/>
        <v>0</v>
      </c>
      <c r="AI31" s="76" t="str">
        <f t="shared" si="6"/>
        <v/>
      </c>
      <c r="AJ31" s="76">
        <f t="shared" si="7"/>
        <v>0</v>
      </c>
      <c r="AK31" s="76">
        <f t="shared" si="8"/>
        <v>0</v>
      </c>
      <c r="AL31" s="76">
        <f t="shared" si="9"/>
        <v>0</v>
      </c>
      <c r="AM31" s="172" t="s">
        <v>807</v>
      </c>
      <c r="AN31" s="172"/>
      <c r="AO31" s="172"/>
      <c r="AP31" s="172"/>
      <c r="AQ31" s="172" t="s">
        <v>807</v>
      </c>
      <c r="AR31" s="172"/>
      <c r="AS31" s="172"/>
      <c r="AT31" s="172"/>
      <c r="AU31" s="172" t="s">
        <v>807</v>
      </c>
      <c r="AV31" s="172"/>
      <c r="AW31" s="172"/>
      <c r="AX31" s="172"/>
      <c r="AY31" s="172" t="s">
        <v>808</v>
      </c>
      <c r="AZ31" s="172"/>
      <c r="BA31" s="172"/>
      <c r="BB31" s="172"/>
    </row>
    <row r="32" spans="1:54" ht="15" customHeight="1">
      <c r="A32" s="171">
        <v>20</v>
      </c>
      <c r="B32" s="161" t="s">
        <v>1455</v>
      </c>
      <c r="C32" s="161" t="s">
        <v>1453</v>
      </c>
      <c r="D32" s="161" t="s">
        <v>732</v>
      </c>
      <c r="E32" s="161" t="s">
        <v>1454</v>
      </c>
      <c r="F32" s="161" t="s">
        <v>772</v>
      </c>
      <c r="G32" s="161" t="s">
        <v>1455</v>
      </c>
      <c r="H32" s="161" t="s">
        <v>736</v>
      </c>
      <c r="I32" s="161" t="s">
        <v>1566</v>
      </c>
      <c r="J32" s="173">
        <v>44287</v>
      </c>
      <c r="K32" s="173">
        <v>44469</v>
      </c>
      <c r="L32" s="161" t="s">
        <v>1567</v>
      </c>
      <c r="M32" s="161" t="s">
        <v>123</v>
      </c>
      <c r="N32" s="161" t="s">
        <v>29</v>
      </c>
      <c r="O32" s="161" t="s">
        <v>1458</v>
      </c>
      <c r="P32" s="161" t="s">
        <v>11</v>
      </c>
      <c r="Q32" s="177">
        <v>18</v>
      </c>
      <c r="R32" s="177">
        <v>0</v>
      </c>
      <c r="S32" s="177">
        <v>9</v>
      </c>
      <c r="T32" s="177">
        <v>9</v>
      </c>
      <c r="U32" s="177">
        <v>0</v>
      </c>
      <c r="V32" s="177">
        <v>0</v>
      </c>
      <c r="W32" s="176" t="s">
        <v>1568</v>
      </c>
      <c r="X32" s="77"/>
      <c r="Y32" s="77"/>
      <c r="Z32" s="77"/>
      <c r="AA32" s="77"/>
      <c r="AB32" s="77"/>
      <c r="AC32" s="77"/>
      <c r="AD32" s="75"/>
      <c r="AE32" s="75"/>
      <c r="AF32" s="75"/>
      <c r="AG32" s="75"/>
      <c r="AH32" s="76">
        <f t="shared" si="5"/>
        <v>0</v>
      </c>
      <c r="AI32" s="76" t="str">
        <f t="shared" si="6"/>
        <v/>
      </c>
      <c r="AJ32" s="76">
        <f t="shared" si="7"/>
        <v>0</v>
      </c>
      <c r="AK32" s="76">
        <f t="shared" si="8"/>
        <v>0</v>
      </c>
      <c r="AL32" s="76" t="str">
        <f t="shared" si="9"/>
        <v/>
      </c>
      <c r="AM32" s="172" t="s">
        <v>807</v>
      </c>
      <c r="AN32" s="172"/>
      <c r="AO32" s="172"/>
      <c r="AP32" s="172"/>
      <c r="AQ32" s="172" t="s">
        <v>807</v>
      </c>
      <c r="AR32" s="172"/>
      <c r="AS32" s="172"/>
      <c r="AT32" s="172"/>
      <c r="AU32" s="172" t="s">
        <v>807</v>
      </c>
      <c r="AV32" s="172"/>
      <c r="AW32" s="172"/>
      <c r="AX32" s="172"/>
      <c r="AY32" s="172" t="s">
        <v>808</v>
      </c>
      <c r="AZ32" s="172"/>
      <c r="BA32" s="172"/>
      <c r="BB32" s="172"/>
    </row>
    <row r="33" spans="1:54" ht="15" customHeight="1">
      <c r="A33" s="171">
        <v>21</v>
      </c>
      <c r="B33" s="161" t="s">
        <v>1455</v>
      </c>
      <c r="C33" s="161" t="s">
        <v>1453</v>
      </c>
      <c r="D33" s="161" t="s">
        <v>732</v>
      </c>
      <c r="E33" s="161" t="s">
        <v>1454</v>
      </c>
      <c r="F33" s="161" t="s">
        <v>772</v>
      </c>
      <c r="G33" s="161" t="s">
        <v>1455</v>
      </c>
      <c r="H33" s="161" t="s">
        <v>736</v>
      </c>
      <c r="I33" s="161" t="s">
        <v>1569</v>
      </c>
      <c r="J33" s="173">
        <v>44317</v>
      </c>
      <c r="K33" s="173">
        <v>44408</v>
      </c>
      <c r="L33" s="161" t="s">
        <v>1545</v>
      </c>
      <c r="M33" s="161" t="s">
        <v>123</v>
      </c>
      <c r="N33" s="161" t="s">
        <v>29</v>
      </c>
      <c r="O33" s="161" t="s">
        <v>1458</v>
      </c>
      <c r="P33" s="161" t="s">
        <v>11</v>
      </c>
      <c r="Q33" s="177">
        <v>1</v>
      </c>
      <c r="R33" s="177">
        <v>0</v>
      </c>
      <c r="S33" s="177">
        <v>0</v>
      </c>
      <c r="T33" s="177">
        <v>1</v>
      </c>
      <c r="U33" s="177">
        <v>0</v>
      </c>
      <c r="V33" s="177">
        <v>0</v>
      </c>
      <c r="W33" s="176" t="s">
        <v>1570</v>
      </c>
      <c r="X33" s="77"/>
      <c r="Y33" s="77"/>
      <c r="Z33" s="77"/>
      <c r="AA33" s="77"/>
      <c r="AB33" s="77"/>
      <c r="AC33" s="77"/>
      <c r="AD33" s="75"/>
      <c r="AE33" s="75"/>
      <c r="AF33" s="75"/>
      <c r="AG33" s="75"/>
      <c r="AH33" s="76">
        <f t="shared" si="5"/>
        <v>0</v>
      </c>
      <c r="AI33" s="76" t="str">
        <f t="shared" si="6"/>
        <v/>
      </c>
      <c r="AJ33" s="76" t="str">
        <f t="shared" si="7"/>
        <v/>
      </c>
      <c r="AK33" s="76">
        <f t="shared" si="8"/>
        <v>0</v>
      </c>
      <c r="AL33" s="76" t="str">
        <f t="shared" si="9"/>
        <v/>
      </c>
      <c r="AM33" s="172" t="s">
        <v>807</v>
      </c>
      <c r="AN33" s="172"/>
      <c r="AO33" s="172"/>
      <c r="AP33" s="172"/>
      <c r="AQ33" s="172" t="s">
        <v>807</v>
      </c>
      <c r="AR33" s="172"/>
      <c r="AS33" s="172"/>
      <c r="AT33" s="172"/>
      <c r="AU33" s="172" t="s">
        <v>807</v>
      </c>
      <c r="AV33" s="172"/>
      <c r="AW33" s="172"/>
      <c r="AX33" s="172"/>
      <c r="AY33" s="172" t="s">
        <v>807</v>
      </c>
      <c r="AZ33" s="172"/>
      <c r="BA33" s="172"/>
      <c r="BB33" s="172"/>
    </row>
    <row r="34" spans="1:54" ht="15" customHeight="1">
      <c r="A34" s="171">
        <v>22</v>
      </c>
      <c r="B34" s="161" t="s">
        <v>1455</v>
      </c>
      <c r="C34" s="161" t="s">
        <v>1453</v>
      </c>
      <c r="D34" s="161" t="s">
        <v>732</v>
      </c>
      <c r="E34" s="161" t="s">
        <v>1454</v>
      </c>
      <c r="F34" s="161" t="s">
        <v>772</v>
      </c>
      <c r="G34" s="161" t="s">
        <v>1455</v>
      </c>
      <c r="H34" s="161" t="s">
        <v>736</v>
      </c>
      <c r="I34" s="161" t="s">
        <v>1571</v>
      </c>
      <c r="J34" s="173">
        <v>44317</v>
      </c>
      <c r="K34" s="173">
        <v>44561</v>
      </c>
      <c r="L34" s="161" t="s">
        <v>1474</v>
      </c>
      <c r="M34" s="161" t="s">
        <v>123</v>
      </c>
      <c r="N34" s="161" t="s">
        <v>29</v>
      </c>
      <c r="O34" s="161" t="s">
        <v>1458</v>
      </c>
      <c r="P34" s="161" t="s">
        <v>11</v>
      </c>
      <c r="Q34" s="177">
        <v>4</v>
      </c>
      <c r="R34" s="177">
        <v>0</v>
      </c>
      <c r="S34" s="177">
        <v>2</v>
      </c>
      <c r="T34" s="177">
        <v>1</v>
      </c>
      <c r="U34" s="177">
        <v>1</v>
      </c>
      <c r="V34" s="177">
        <v>0</v>
      </c>
      <c r="W34" s="176" t="s">
        <v>1570</v>
      </c>
      <c r="X34" s="77"/>
      <c r="Y34" s="77"/>
      <c r="Z34" s="77"/>
      <c r="AA34" s="77"/>
      <c r="AB34" s="77"/>
      <c r="AC34" s="77"/>
      <c r="AD34" s="75"/>
      <c r="AE34" s="75"/>
      <c r="AF34" s="75"/>
      <c r="AG34" s="75"/>
      <c r="AH34" s="76">
        <f t="shared" si="5"/>
        <v>0</v>
      </c>
      <c r="AI34" s="76" t="str">
        <f t="shared" si="6"/>
        <v/>
      </c>
      <c r="AJ34" s="76">
        <f t="shared" si="7"/>
        <v>0</v>
      </c>
      <c r="AK34" s="76">
        <f t="shared" si="8"/>
        <v>0</v>
      </c>
      <c r="AL34" s="76">
        <f t="shared" si="9"/>
        <v>0</v>
      </c>
      <c r="AM34" s="172" t="s">
        <v>807</v>
      </c>
      <c r="AN34" s="172"/>
      <c r="AO34" s="172"/>
      <c r="AP34" s="172"/>
      <c r="AQ34" s="172" t="s">
        <v>807</v>
      </c>
      <c r="AR34" s="172"/>
      <c r="AS34" s="172"/>
      <c r="AT34" s="172"/>
      <c r="AU34" s="172" t="s">
        <v>807</v>
      </c>
      <c r="AV34" s="172"/>
      <c r="AW34" s="172"/>
      <c r="AX34" s="172"/>
      <c r="AY34" s="172" t="s">
        <v>808</v>
      </c>
      <c r="AZ34" s="172"/>
      <c r="BA34" s="172"/>
      <c r="BB34" s="172"/>
    </row>
    <row r="35" spans="1:54" ht="15" customHeight="1">
      <c r="A35" s="171">
        <v>23</v>
      </c>
      <c r="B35" s="161" t="s">
        <v>1455</v>
      </c>
      <c r="C35" s="161" t="s">
        <v>1453</v>
      </c>
      <c r="D35" s="161" t="s">
        <v>732</v>
      </c>
      <c r="E35" s="161" t="s">
        <v>1454</v>
      </c>
      <c r="F35" s="161" t="s">
        <v>772</v>
      </c>
      <c r="G35" s="161" t="s">
        <v>1455</v>
      </c>
      <c r="H35" s="161" t="s">
        <v>736</v>
      </c>
      <c r="I35" s="161" t="s">
        <v>1572</v>
      </c>
      <c r="J35" s="173">
        <v>44348</v>
      </c>
      <c r="K35" s="173">
        <v>44469</v>
      </c>
      <c r="L35" s="161" t="s">
        <v>1573</v>
      </c>
      <c r="M35" s="161" t="s">
        <v>123</v>
      </c>
      <c r="N35" s="161" t="s">
        <v>29</v>
      </c>
      <c r="O35" s="161" t="s">
        <v>1458</v>
      </c>
      <c r="P35" s="161" t="s">
        <v>11</v>
      </c>
      <c r="Q35" s="177">
        <v>2</v>
      </c>
      <c r="R35" s="177">
        <v>0</v>
      </c>
      <c r="S35" s="177">
        <v>1</v>
      </c>
      <c r="T35" s="177">
        <v>1</v>
      </c>
      <c r="U35" s="177">
        <v>0</v>
      </c>
      <c r="V35" s="177">
        <v>0</v>
      </c>
      <c r="W35" s="176" t="s">
        <v>1568</v>
      </c>
      <c r="X35" s="77"/>
      <c r="Y35" s="77"/>
      <c r="Z35" s="77"/>
      <c r="AA35" s="77"/>
      <c r="AB35" s="77"/>
      <c r="AC35" s="77"/>
      <c r="AD35" s="75"/>
      <c r="AE35" s="75"/>
      <c r="AF35" s="75"/>
      <c r="AG35" s="75"/>
      <c r="AH35" s="76">
        <f t="shared" si="5"/>
        <v>0</v>
      </c>
      <c r="AI35" s="76" t="str">
        <f t="shared" si="6"/>
        <v/>
      </c>
      <c r="AJ35" s="76">
        <f t="shared" si="7"/>
        <v>0</v>
      </c>
      <c r="AK35" s="76">
        <f t="shared" si="8"/>
        <v>0</v>
      </c>
      <c r="AL35" s="76" t="str">
        <f t="shared" si="9"/>
        <v/>
      </c>
      <c r="AM35" s="172" t="s">
        <v>807</v>
      </c>
      <c r="AN35" s="172"/>
      <c r="AO35" s="172"/>
      <c r="AP35" s="172"/>
      <c r="AQ35" s="172" t="s">
        <v>807</v>
      </c>
      <c r="AR35" s="172"/>
      <c r="AS35" s="172"/>
      <c r="AT35" s="172"/>
      <c r="AU35" s="172" t="s">
        <v>807</v>
      </c>
      <c r="AV35" s="172"/>
      <c r="AW35" s="172"/>
      <c r="AX35" s="172"/>
      <c r="AY35" s="172" t="s">
        <v>808</v>
      </c>
      <c r="AZ35" s="172"/>
      <c r="BA35" s="172"/>
      <c r="BB35" s="172"/>
    </row>
    <row r="36" spans="1:54" ht="15" customHeight="1">
      <c r="A36" s="171">
        <v>24</v>
      </c>
      <c r="B36" s="161" t="s">
        <v>1455</v>
      </c>
      <c r="C36" s="161" t="s">
        <v>1453</v>
      </c>
      <c r="D36" s="161" t="s">
        <v>732</v>
      </c>
      <c r="E36" s="161" t="s">
        <v>1454</v>
      </c>
      <c r="F36" s="161" t="s">
        <v>772</v>
      </c>
      <c r="G36" s="161" t="s">
        <v>1455</v>
      </c>
      <c r="H36" s="161" t="s">
        <v>736</v>
      </c>
      <c r="I36" s="161" t="s">
        <v>1574</v>
      </c>
      <c r="J36" s="173">
        <v>44317</v>
      </c>
      <c r="K36" s="173">
        <v>44469</v>
      </c>
      <c r="L36" s="161" t="s">
        <v>1575</v>
      </c>
      <c r="M36" s="161" t="s">
        <v>123</v>
      </c>
      <c r="N36" s="161" t="s">
        <v>55</v>
      </c>
      <c r="O36" s="161" t="s">
        <v>1458</v>
      </c>
      <c r="P36" s="161" t="s">
        <v>11</v>
      </c>
      <c r="Q36" s="174">
        <v>1</v>
      </c>
      <c r="R36" s="174">
        <v>0</v>
      </c>
      <c r="S36" s="174">
        <v>0.1</v>
      </c>
      <c r="T36" s="174">
        <v>0.9</v>
      </c>
      <c r="U36" s="174">
        <v>0</v>
      </c>
      <c r="V36" s="174">
        <v>0.1</v>
      </c>
      <c r="W36" s="176" t="s">
        <v>1576</v>
      </c>
      <c r="X36" s="77"/>
      <c r="Y36" s="77"/>
      <c r="Z36" s="77"/>
      <c r="AA36" s="77"/>
      <c r="AB36" s="77"/>
      <c r="AC36" s="77"/>
      <c r="AD36" s="75"/>
      <c r="AE36" s="75"/>
      <c r="AF36" s="75"/>
      <c r="AG36" s="75"/>
      <c r="AH36" s="76">
        <f t="shared" si="5"/>
        <v>0.1</v>
      </c>
      <c r="AI36" s="76" t="str">
        <f t="shared" si="6"/>
        <v/>
      </c>
      <c r="AJ36" s="76">
        <f t="shared" si="7"/>
        <v>0</v>
      </c>
      <c r="AK36" s="76">
        <f t="shared" si="8"/>
        <v>0</v>
      </c>
      <c r="AL36" s="76" t="str">
        <f t="shared" si="9"/>
        <v/>
      </c>
      <c r="AM36" s="172" t="s">
        <v>742</v>
      </c>
      <c r="AN36" s="172"/>
      <c r="AO36" s="172"/>
      <c r="AP36" s="172"/>
      <c r="AQ36" s="172" t="s">
        <v>1577</v>
      </c>
      <c r="AR36" s="172"/>
      <c r="AS36" s="172"/>
      <c r="AT36" s="172"/>
      <c r="AU36" s="172" t="s">
        <v>742</v>
      </c>
      <c r="AV36" s="172"/>
      <c r="AW36" s="172"/>
      <c r="AX36" s="172"/>
      <c r="AY36" s="172" t="s">
        <v>1578</v>
      </c>
      <c r="AZ36" s="172"/>
      <c r="BA36" s="172"/>
      <c r="BB36" s="172"/>
    </row>
    <row r="37" spans="1:54" ht="15" customHeight="1">
      <c r="A37" s="171">
        <v>25</v>
      </c>
      <c r="B37" s="161" t="s">
        <v>1455</v>
      </c>
      <c r="C37" s="161" t="s">
        <v>1453</v>
      </c>
      <c r="D37" s="161" t="s">
        <v>732</v>
      </c>
      <c r="E37" s="161" t="s">
        <v>1454</v>
      </c>
      <c r="F37" s="161" t="s">
        <v>772</v>
      </c>
      <c r="G37" s="161" t="s">
        <v>1455</v>
      </c>
      <c r="H37" s="161" t="s">
        <v>736</v>
      </c>
      <c r="I37" s="161" t="s">
        <v>1579</v>
      </c>
      <c r="J37" s="173">
        <v>44256</v>
      </c>
      <c r="K37" s="173">
        <v>44286</v>
      </c>
      <c r="L37" s="161" t="s">
        <v>1580</v>
      </c>
      <c r="M37" s="161" t="s">
        <v>123</v>
      </c>
      <c r="N37" s="161" t="s">
        <v>29</v>
      </c>
      <c r="O37" s="161" t="s">
        <v>1458</v>
      </c>
      <c r="P37" s="161" t="s">
        <v>11</v>
      </c>
      <c r="Q37" s="177">
        <v>1</v>
      </c>
      <c r="R37" s="177">
        <v>1</v>
      </c>
      <c r="S37" s="177">
        <v>0</v>
      </c>
      <c r="T37" s="177">
        <v>0</v>
      </c>
      <c r="U37" s="177">
        <v>0</v>
      </c>
      <c r="V37" s="177">
        <v>0</v>
      </c>
      <c r="W37" s="176" t="s">
        <v>1581</v>
      </c>
      <c r="X37" s="76"/>
      <c r="Y37" s="76"/>
      <c r="Z37" s="76"/>
      <c r="AA37" s="76"/>
      <c r="AB37" s="76"/>
      <c r="AC37" s="76"/>
      <c r="AD37" s="76"/>
      <c r="AE37" s="76"/>
      <c r="AF37" s="76"/>
      <c r="AG37" s="75"/>
      <c r="AH37" s="76">
        <f t="shared" si="5"/>
        <v>0</v>
      </c>
      <c r="AI37" s="76">
        <f t="shared" si="6"/>
        <v>0</v>
      </c>
      <c r="AJ37" s="76" t="str">
        <f t="shared" si="7"/>
        <v/>
      </c>
      <c r="AK37" s="76" t="str">
        <f t="shared" si="8"/>
        <v/>
      </c>
      <c r="AL37" s="76" t="str">
        <f t="shared" si="9"/>
        <v/>
      </c>
      <c r="AM37" s="172" t="s">
        <v>742</v>
      </c>
      <c r="AN37" s="172"/>
      <c r="AO37" s="172"/>
      <c r="AP37" s="172"/>
      <c r="AQ37" s="172" t="s">
        <v>1582</v>
      </c>
      <c r="AR37" s="172"/>
      <c r="AS37" s="172"/>
      <c r="AT37" s="172"/>
      <c r="AU37" s="172" t="s">
        <v>742</v>
      </c>
      <c r="AV37" s="172"/>
      <c r="AW37" s="172"/>
      <c r="AX37" s="172"/>
      <c r="AY37" s="172" t="s">
        <v>1583</v>
      </c>
      <c r="AZ37" s="172"/>
      <c r="BA37" s="172"/>
      <c r="BB37" s="172"/>
    </row>
    <row r="38" spans="1:54" ht="15" customHeight="1">
      <c r="A38" s="171">
        <v>26</v>
      </c>
      <c r="B38" s="161" t="s">
        <v>1455</v>
      </c>
      <c r="C38" s="161" t="s">
        <v>1453</v>
      </c>
      <c r="D38" s="161" t="s">
        <v>732</v>
      </c>
      <c r="E38" s="161" t="s">
        <v>1454</v>
      </c>
      <c r="F38" s="161" t="s">
        <v>772</v>
      </c>
      <c r="G38" s="161" t="s">
        <v>1455</v>
      </c>
      <c r="H38" s="161" t="s">
        <v>736</v>
      </c>
      <c r="I38" s="161" t="s">
        <v>1584</v>
      </c>
      <c r="J38" s="173">
        <v>44501</v>
      </c>
      <c r="K38" s="173">
        <v>44530</v>
      </c>
      <c r="L38" s="161" t="s">
        <v>1585</v>
      </c>
      <c r="M38" s="161" t="s">
        <v>123</v>
      </c>
      <c r="N38" s="161" t="s">
        <v>29</v>
      </c>
      <c r="O38" s="161" t="s">
        <v>1458</v>
      </c>
      <c r="P38" s="161" t="s">
        <v>11</v>
      </c>
      <c r="Q38" s="177">
        <v>1</v>
      </c>
      <c r="R38" s="177">
        <v>0</v>
      </c>
      <c r="S38" s="177">
        <v>0</v>
      </c>
      <c r="T38" s="177">
        <v>0</v>
      </c>
      <c r="U38" s="177">
        <v>1</v>
      </c>
      <c r="V38" s="177">
        <v>0</v>
      </c>
      <c r="W38" s="176" t="s">
        <v>1557</v>
      </c>
      <c r="X38" s="76"/>
      <c r="Y38" s="76"/>
      <c r="Z38" s="76"/>
      <c r="AA38" s="76"/>
      <c r="AB38" s="76"/>
      <c r="AC38" s="76"/>
      <c r="AD38" s="76"/>
      <c r="AE38" s="76"/>
      <c r="AF38" s="76"/>
      <c r="AG38" s="75"/>
      <c r="AH38" s="76">
        <f t="shared" si="5"/>
        <v>0</v>
      </c>
      <c r="AI38" s="76" t="str">
        <f t="shared" si="6"/>
        <v/>
      </c>
      <c r="AJ38" s="76" t="str">
        <f t="shared" si="7"/>
        <v/>
      </c>
      <c r="AK38" s="76" t="str">
        <f t="shared" si="8"/>
        <v/>
      </c>
      <c r="AL38" s="76">
        <f t="shared" si="9"/>
        <v>0</v>
      </c>
      <c r="AM38" s="172" t="s">
        <v>807</v>
      </c>
      <c r="AN38" s="172"/>
      <c r="AO38" s="172"/>
      <c r="AP38" s="172"/>
      <c r="AQ38" s="172" t="s">
        <v>807</v>
      </c>
      <c r="AR38" s="172"/>
      <c r="AS38" s="172"/>
      <c r="AT38" s="172"/>
      <c r="AU38" s="172" t="s">
        <v>807</v>
      </c>
      <c r="AV38" s="172"/>
      <c r="AW38" s="172"/>
      <c r="AX38" s="172"/>
      <c r="AY38" s="172" t="s">
        <v>808</v>
      </c>
      <c r="AZ38" s="172"/>
      <c r="BA38" s="172"/>
      <c r="BB38" s="172"/>
    </row>
    <row r="39" spans="1:54" ht="15" customHeight="1">
      <c r="A39" s="171">
        <v>27</v>
      </c>
      <c r="B39" s="161" t="s">
        <v>1455</v>
      </c>
      <c r="C39" s="161" t="s">
        <v>1586</v>
      </c>
      <c r="D39" s="161" t="s">
        <v>732</v>
      </c>
      <c r="E39" s="161" t="s">
        <v>771</v>
      </c>
      <c r="F39" s="161" t="s">
        <v>772</v>
      </c>
      <c r="G39" s="161" t="s">
        <v>735</v>
      </c>
      <c r="H39" s="161" t="s">
        <v>1587</v>
      </c>
      <c r="I39" s="161" t="s">
        <v>1588</v>
      </c>
      <c r="J39" s="173">
        <v>44197</v>
      </c>
      <c r="K39" s="173">
        <v>44561</v>
      </c>
      <c r="L39" s="161" t="s">
        <v>1589</v>
      </c>
      <c r="M39" s="161" t="s">
        <v>123</v>
      </c>
      <c r="N39" s="161" t="s">
        <v>29</v>
      </c>
      <c r="O39" s="161" t="s">
        <v>1590</v>
      </c>
      <c r="P39" s="161" t="s">
        <v>1591</v>
      </c>
      <c r="Q39" s="177">
        <v>4</v>
      </c>
      <c r="R39" s="177">
        <v>0</v>
      </c>
      <c r="S39" s="177">
        <v>1</v>
      </c>
      <c r="T39" s="177">
        <v>1</v>
      </c>
      <c r="U39" s="177">
        <v>2</v>
      </c>
      <c r="V39" s="177">
        <v>0</v>
      </c>
      <c r="W39" s="176" t="s">
        <v>1592</v>
      </c>
      <c r="X39" s="76"/>
      <c r="Y39" s="76"/>
      <c r="Z39" s="76"/>
      <c r="AA39" s="76"/>
      <c r="AB39" s="76"/>
      <c r="AC39" s="76"/>
      <c r="AD39" s="76"/>
      <c r="AE39" s="76"/>
      <c r="AF39" s="76"/>
      <c r="AG39" s="75"/>
      <c r="AH39" s="76">
        <f t="shared" si="5"/>
        <v>0</v>
      </c>
      <c r="AI39" s="76" t="str">
        <f t="shared" si="6"/>
        <v/>
      </c>
      <c r="AJ39" s="76">
        <f t="shared" si="7"/>
        <v>0</v>
      </c>
      <c r="AK39" s="76">
        <f t="shared" si="8"/>
        <v>0</v>
      </c>
      <c r="AL39" s="76">
        <f t="shared" si="9"/>
        <v>0</v>
      </c>
      <c r="AM39" s="172" t="s">
        <v>807</v>
      </c>
      <c r="AN39" s="172"/>
      <c r="AO39" s="172"/>
      <c r="AP39" s="172"/>
      <c r="AQ39" s="172" t="s">
        <v>807</v>
      </c>
      <c r="AR39" s="172"/>
      <c r="AS39" s="172"/>
      <c r="AT39" s="172"/>
      <c r="AU39" s="172" t="s">
        <v>807</v>
      </c>
      <c r="AV39" s="172"/>
      <c r="AW39" s="172"/>
      <c r="AX39" s="172"/>
      <c r="AY39" s="172" t="s">
        <v>808</v>
      </c>
      <c r="AZ39" s="172"/>
      <c r="BA39" s="172"/>
      <c r="BB39" s="172"/>
    </row>
    <row r="40" spans="1:54" ht="15" customHeight="1">
      <c r="A40" s="171">
        <v>28</v>
      </c>
      <c r="B40" s="161" t="s">
        <v>1455</v>
      </c>
      <c r="C40" s="161" t="s">
        <v>1586</v>
      </c>
      <c r="D40" s="161" t="s">
        <v>732</v>
      </c>
      <c r="E40" s="161" t="s">
        <v>771</v>
      </c>
      <c r="F40" s="161" t="s">
        <v>772</v>
      </c>
      <c r="G40" s="161" t="s">
        <v>735</v>
      </c>
      <c r="H40" s="161" t="s">
        <v>1587</v>
      </c>
      <c r="I40" s="161" t="s">
        <v>1593</v>
      </c>
      <c r="J40" s="173">
        <v>44378</v>
      </c>
      <c r="K40" s="173">
        <v>44408</v>
      </c>
      <c r="L40" s="161" t="s">
        <v>1594</v>
      </c>
      <c r="M40" s="161" t="s">
        <v>123</v>
      </c>
      <c r="N40" s="161" t="s">
        <v>29</v>
      </c>
      <c r="O40" s="161" t="s">
        <v>1590</v>
      </c>
      <c r="P40" s="161" t="s">
        <v>1591</v>
      </c>
      <c r="Q40" s="177">
        <v>1</v>
      </c>
      <c r="R40" s="177">
        <v>0</v>
      </c>
      <c r="S40" s="177">
        <v>0</v>
      </c>
      <c r="T40" s="177">
        <v>1</v>
      </c>
      <c r="U40" s="177">
        <v>0</v>
      </c>
      <c r="V40" s="177">
        <v>0</v>
      </c>
      <c r="W40" s="176" t="s">
        <v>1592</v>
      </c>
      <c r="X40" s="76"/>
      <c r="Y40" s="76"/>
      <c r="Z40" s="76"/>
      <c r="AA40" s="76"/>
      <c r="AB40" s="76"/>
      <c r="AC40" s="76"/>
      <c r="AD40" s="76"/>
      <c r="AE40" s="76"/>
      <c r="AF40" s="76"/>
      <c r="AG40" s="75"/>
      <c r="AH40" s="76">
        <f t="shared" si="5"/>
        <v>0</v>
      </c>
      <c r="AI40" s="76" t="str">
        <f t="shared" si="6"/>
        <v/>
      </c>
      <c r="AJ40" s="76" t="str">
        <f t="shared" si="7"/>
        <v/>
      </c>
      <c r="AK40" s="76">
        <f t="shared" si="8"/>
        <v>0</v>
      </c>
      <c r="AL40" s="76" t="str">
        <f t="shared" si="9"/>
        <v/>
      </c>
      <c r="AM40" s="172" t="s">
        <v>807</v>
      </c>
      <c r="AN40" s="172"/>
      <c r="AO40" s="172"/>
      <c r="AP40" s="172"/>
      <c r="AQ40" s="172" t="s">
        <v>807</v>
      </c>
      <c r="AR40" s="172"/>
      <c r="AS40" s="172"/>
      <c r="AT40" s="172"/>
      <c r="AU40" s="172" t="s">
        <v>807</v>
      </c>
      <c r="AV40" s="172"/>
      <c r="AW40" s="172"/>
      <c r="AX40" s="172"/>
      <c r="AY40" s="172" t="s">
        <v>808</v>
      </c>
      <c r="AZ40" s="172"/>
      <c r="BA40" s="172"/>
      <c r="BB40" s="172"/>
    </row>
    <row r="41" spans="1:54" ht="15" customHeight="1">
      <c r="A41" s="171">
        <v>29</v>
      </c>
      <c r="B41" s="161" t="s">
        <v>1455</v>
      </c>
      <c r="C41" s="161" t="s">
        <v>1586</v>
      </c>
      <c r="D41" s="161" t="s">
        <v>732</v>
      </c>
      <c r="E41" s="161" t="s">
        <v>771</v>
      </c>
      <c r="F41" s="161" t="s">
        <v>772</v>
      </c>
      <c r="G41" s="161" t="s">
        <v>735</v>
      </c>
      <c r="H41" s="161" t="s">
        <v>1587</v>
      </c>
      <c r="I41" s="161" t="s">
        <v>1595</v>
      </c>
      <c r="J41" s="173">
        <v>44197</v>
      </c>
      <c r="K41" s="173">
        <v>44561</v>
      </c>
      <c r="L41" s="161" t="s">
        <v>1589</v>
      </c>
      <c r="M41" s="161" t="s">
        <v>123</v>
      </c>
      <c r="N41" s="161" t="s">
        <v>29</v>
      </c>
      <c r="O41" s="161" t="s">
        <v>1590</v>
      </c>
      <c r="P41" s="161" t="s">
        <v>1591</v>
      </c>
      <c r="Q41" s="177">
        <v>4</v>
      </c>
      <c r="R41" s="177">
        <v>0</v>
      </c>
      <c r="S41" s="177">
        <v>1</v>
      </c>
      <c r="T41" s="177">
        <v>1</v>
      </c>
      <c r="U41" s="177">
        <v>2</v>
      </c>
      <c r="V41" s="177">
        <v>0</v>
      </c>
      <c r="W41" s="176" t="s">
        <v>1592</v>
      </c>
      <c r="X41" s="76"/>
      <c r="Y41" s="76"/>
      <c r="Z41" s="76"/>
      <c r="AA41" s="76"/>
      <c r="AB41" s="76"/>
      <c r="AC41" s="76"/>
      <c r="AD41" s="76"/>
      <c r="AE41" s="76"/>
      <c r="AF41" s="76"/>
      <c r="AG41" s="75"/>
      <c r="AH41" s="76">
        <f t="shared" si="5"/>
        <v>0</v>
      </c>
      <c r="AI41" s="76" t="str">
        <f t="shared" si="6"/>
        <v/>
      </c>
      <c r="AJ41" s="76">
        <f t="shared" si="7"/>
        <v>0</v>
      </c>
      <c r="AK41" s="76">
        <f t="shared" si="8"/>
        <v>0</v>
      </c>
      <c r="AL41" s="76">
        <f t="shared" si="9"/>
        <v>0</v>
      </c>
      <c r="AM41" s="172" t="s">
        <v>807</v>
      </c>
      <c r="AN41" s="172"/>
      <c r="AO41" s="172"/>
      <c r="AP41" s="172"/>
      <c r="AQ41" s="172" t="s">
        <v>807</v>
      </c>
      <c r="AR41" s="172"/>
      <c r="AS41" s="172"/>
      <c r="AT41" s="172"/>
      <c r="AU41" s="172" t="s">
        <v>807</v>
      </c>
      <c r="AV41" s="172"/>
      <c r="AW41" s="172"/>
      <c r="AX41" s="172"/>
      <c r="AY41" s="172" t="s">
        <v>808</v>
      </c>
      <c r="AZ41" s="172"/>
      <c r="BA41" s="172"/>
      <c r="BB41" s="172"/>
    </row>
    <row r="42" spans="1:54" ht="15" customHeight="1">
      <c r="A42" s="171">
        <v>1</v>
      </c>
      <c r="B42" s="172" t="s">
        <v>1596</v>
      </c>
      <c r="C42" s="172" t="s">
        <v>127</v>
      </c>
      <c r="D42" s="172" t="s">
        <v>732</v>
      </c>
      <c r="E42" s="172" t="s">
        <v>733</v>
      </c>
      <c r="F42" s="172" t="s">
        <v>1597</v>
      </c>
      <c r="G42" s="172" t="s">
        <v>735</v>
      </c>
      <c r="H42" s="172" t="s">
        <v>736</v>
      </c>
      <c r="I42" s="172" t="s">
        <v>1598</v>
      </c>
      <c r="J42" s="173">
        <v>44197</v>
      </c>
      <c r="K42" s="173">
        <v>44561</v>
      </c>
      <c r="L42" s="172" t="s">
        <v>1599</v>
      </c>
      <c r="M42" s="172" t="s">
        <v>1600</v>
      </c>
      <c r="N42" s="172" t="s">
        <v>29</v>
      </c>
      <c r="O42" s="172" t="s">
        <v>1601</v>
      </c>
      <c r="P42" s="172" t="s">
        <v>1602</v>
      </c>
      <c r="Q42" s="175">
        <v>28000</v>
      </c>
      <c r="R42" s="175">
        <v>3900</v>
      </c>
      <c r="S42" s="175">
        <v>9000</v>
      </c>
      <c r="T42" s="175">
        <v>8800</v>
      </c>
      <c r="U42" s="175">
        <v>6300</v>
      </c>
      <c r="V42" s="175">
        <v>7947</v>
      </c>
      <c r="W42" s="175" t="s">
        <v>1603</v>
      </c>
      <c r="X42" s="76"/>
      <c r="Y42" s="76"/>
      <c r="Z42" s="76"/>
      <c r="AA42" s="76"/>
      <c r="AB42" s="76"/>
      <c r="AC42" s="76"/>
      <c r="AD42" s="76"/>
      <c r="AE42" s="76"/>
      <c r="AF42" s="76"/>
      <c r="AG42" s="75"/>
      <c r="AH42" s="76">
        <f t="shared" si="5"/>
        <v>0.28382142857142856</v>
      </c>
      <c r="AI42" s="76">
        <f t="shared" si="6"/>
        <v>1</v>
      </c>
      <c r="AJ42" s="76">
        <f t="shared" si="7"/>
        <v>0</v>
      </c>
      <c r="AK42" s="76">
        <f t="shared" si="8"/>
        <v>0</v>
      </c>
      <c r="AL42" s="76">
        <f t="shared" si="9"/>
        <v>0</v>
      </c>
      <c r="AM42" s="172" t="s">
        <v>742</v>
      </c>
      <c r="AN42" s="172"/>
      <c r="AO42" s="172"/>
      <c r="AP42" s="172"/>
      <c r="AQ42" s="172" t="s">
        <v>1604</v>
      </c>
      <c r="AR42" s="172"/>
      <c r="AS42" s="172"/>
      <c r="AT42" s="172"/>
      <c r="AU42" s="172" t="s">
        <v>742</v>
      </c>
      <c r="AV42" s="172"/>
      <c r="AW42" s="172"/>
      <c r="AX42" s="172"/>
      <c r="AY42" s="172" t="s">
        <v>1605</v>
      </c>
      <c r="AZ42" s="172"/>
      <c r="BA42" s="172"/>
      <c r="BB42" s="172"/>
    </row>
    <row r="43" spans="1:54" ht="15" customHeight="1">
      <c r="A43" s="171">
        <v>2</v>
      </c>
      <c r="B43" s="172" t="s">
        <v>1596</v>
      </c>
      <c r="C43" s="172" t="s">
        <v>127</v>
      </c>
      <c r="D43" s="172" t="s">
        <v>732</v>
      </c>
      <c r="E43" s="172" t="s">
        <v>733</v>
      </c>
      <c r="F43" s="172" t="s">
        <v>1597</v>
      </c>
      <c r="G43" s="172" t="s">
        <v>735</v>
      </c>
      <c r="H43" s="172" t="s">
        <v>736</v>
      </c>
      <c r="I43" s="172" t="s">
        <v>1606</v>
      </c>
      <c r="J43" s="173">
        <v>44197</v>
      </c>
      <c r="K43" s="173">
        <v>44561</v>
      </c>
      <c r="L43" s="172" t="s">
        <v>1599</v>
      </c>
      <c r="M43" s="172" t="s">
        <v>1600</v>
      </c>
      <c r="N43" s="172" t="s">
        <v>29</v>
      </c>
      <c r="O43" s="172" t="s">
        <v>1601</v>
      </c>
      <c r="P43" s="172" t="s">
        <v>1602</v>
      </c>
      <c r="Q43" s="175">
        <v>6400</v>
      </c>
      <c r="R43" s="175">
        <v>1510</v>
      </c>
      <c r="S43" s="175">
        <v>1760</v>
      </c>
      <c r="T43" s="175">
        <v>1580</v>
      </c>
      <c r="U43" s="175">
        <v>1550</v>
      </c>
      <c r="V43" s="175">
        <v>1245</v>
      </c>
      <c r="W43" s="176" t="s">
        <v>1607</v>
      </c>
      <c r="X43" s="76"/>
      <c r="Y43" s="76"/>
      <c r="Z43" s="76"/>
      <c r="AA43" s="76"/>
      <c r="AB43" s="76"/>
      <c r="AC43" s="76"/>
      <c r="AD43" s="76"/>
      <c r="AE43" s="76"/>
      <c r="AF43" s="76"/>
      <c r="AG43" s="75"/>
      <c r="AH43" s="76">
        <f t="shared" si="5"/>
        <v>0.19453124999999999</v>
      </c>
      <c r="AI43" s="76">
        <f t="shared" si="6"/>
        <v>0.82450331125827814</v>
      </c>
      <c r="AJ43" s="76">
        <f t="shared" si="7"/>
        <v>0</v>
      </c>
      <c r="AK43" s="76">
        <f t="shared" si="8"/>
        <v>0</v>
      </c>
      <c r="AL43" s="76">
        <f t="shared" si="9"/>
        <v>0</v>
      </c>
      <c r="AM43" s="172" t="s">
        <v>791</v>
      </c>
      <c r="AN43" s="172"/>
      <c r="AO43" s="172"/>
      <c r="AP43" s="172"/>
      <c r="AQ43" s="172" t="s">
        <v>1608</v>
      </c>
      <c r="AR43" s="172"/>
      <c r="AS43" s="172"/>
      <c r="AT43" s="172"/>
      <c r="AU43" s="172" t="s">
        <v>791</v>
      </c>
      <c r="AV43" s="172"/>
      <c r="AW43" s="172"/>
      <c r="AX43" s="172"/>
      <c r="AY43" s="172" t="s">
        <v>1609</v>
      </c>
      <c r="AZ43" s="172"/>
      <c r="BA43" s="172"/>
      <c r="BB43" s="172"/>
    </row>
    <row r="44" spans="1:54" ht="15" customHeight="1">
      <c r="A44" s="171">
        <v>3</v>
      </c>
      <c r="B44" s="172" t="s">
        <v>1596</v>
      </c>
      <c r="C44" s="172" t="s">
        <v>127</v>
      </c>
      <c r="D44" s="172" t="s">
        <v>732</v>
      </c>
      <c r="E44" s="172" t="s">
        <v>733</v>
      </c>
      <c r="F44" s="172" t="s">
        <v>1597</v>
      </c>
      <c r="G44" s="172" t="s">
        <v>735</v>
      </c>
      <c r="H44" s="172" t="s">
        <v>736</v>
      </c>
      <c r="I44" s="172" t="s">
        <v>1610</v>
      </c>
      <c r="J44" s="173">
        <v>44197</v>
      </c>
      <c r="K44" s="173">
        <v>44561</v>
      </c>
      <c r="L44" s="172" t="s">
        <v>1599</v>
      </c>
      <c r="M44" s="172" t="s">
        <v>1600</v>
      </c>
      <c r="N44" s="172" t="s">
        <v>29</v>
      </c>
      <c r="O44" s="172" t="s">
        <v>1601</v>
      </c>
      <c r="P44" s="172" t="s">
        <v>1602</v>
      </c>
      <c r="Q44" s="175">
        <v>1600</v>
      </c>
      <c r="R44" s="175">
        <v>280</v>
      </c>
      <c r="S44" s="175">
        <v>385</v>
      </c>
      <c r="T44" s="175">
        <v>505</v>
      </c>
      <c r="U44" s="175">
        <v>430</v>
      </c>
      <c r="V44" s="175">
        <v>402</v>
      </c>
      <c r="W44" s="176" t="s">
        <v>1607</v>
      </c>
      <c r="X44" s="76"/>
      <c r="Y44" s="76"/>
      <c r="Z44" s="76"/>
      <c r="AA44" s="76"/>
      <c r="AB44" s="76"/>
      <c r="AC44" s="76"/>
      <c r="AD44" s="76"/>
      <c r="AE44" s="76"/>
      <c r="AF44" s="76"/>
      <c r="AG44" s="75"/>
      <c r="AH44" s="76">
        <f t="shared" si="5"/>
        <v>0.25124999999999997</v>
      </c>
      <c r="AI44" s="76">
        <f t="shared" si="6"/>
        <v>1</v>
      </c>
      <c r="AJ44" s="76">
        <f t="shared" si="7"/>
        <v>0</v>
      </c>
      <c r="AK44" s="76">
        <f t="shared" si="8"/>
        <v>0</v>
      </c>
      <c r="AL44" s="76">
        <f t="shared" si="9"/>
        <v>0</v>
      </c>
      <c r="AM44" s="172" t="s">
        <v>742</v>
      </c>
      <c r="AN44" s="172"/>
      <c r="AO44" s="172"/>
      <c r="AP44" s="172"/>
      <c r="AQ44" s="172" t="s">
        <v>1611</v>
      </c>
      <c r="AR44" s="172"/>
      <c r="AS44" s="172"/>
      <c r="AT44" s="172"/>
      <c r="AU44" s="172" t="s">
        <v>742</v>
      </c>
      <c r="AV44" s="172"/>
      <c r="AW44" s="172"/>
      <c r="AX44" s="172"/>
      <c r="AY44" s="172" t="s">
        <v>1612</v>
      </c>
      <c r="AZ44" s="172"/>
      <c r="BA44" s="172"/>
      <c r="BB44" s="172"/>
    </row>
    <row r="45" spans="1:54" ht="15" customHeight="1">
      <c r="A45" s="171">
        <v>4</v>
      </c>
      <c r="B45" s="172" t="s">
        <v>1596</v>
      </c>
      <c r="C45" s="172" t="s">
        <v>127</v>
      </c>
      <c r="D45" s="172" t="s">
        <v>732</v>
      </c>
      <c r="E45" s="172" t="s">
        <v>733</v>
      </c>
      <c r="F45" s="172" t="s">
        <v>1597</v>
      </c>
      <c r="G45" s="172" t="s">
        <v>735</v>
      </c>
      <c r="H45" s="172" t="s">
        <v>736</v>
      </c>
      <c r="I45" s="172" t="s">
        <v>1613</v>
      </c>
      <c r="J45" s="173">
        <v>44197</v>
      </c>
      <c r="K45" s="173">
        <v>44561</v>
      </c>
      <c r="L45" s="172" t="s">
        <v>1599</v>
      </c>
      <c r="M45" s="172" t="s">
        <v>1600</v>
      </c>
      <c r="N45" s="172" t="s">
        <v>29</v>
      </c>
      <c r="O45" s="172" t="s">
        <v>1614</v>
      </c>
      <c r="P45" s="172" t="s">
        <v>1602</v>
      </c>
      <c r="Q45" s="175">
        <v>800</v>
      </c>
      <c r="R45" s="175">
        <v>175</v>
      </c>
      <c r="S45" s="175">
        <v>230</v>
      </c>
      <c r="T45" s="175">
        <v>245</v>
      </c>
      <c r="U45" s="175">
        <v>150</v>
      </c>
      <c r="V45" s="175">
        <v>343</v>
      </c>
      <c r="W45" s="176" t="s">
        <v>1607</v>
      </c>
      <c r="X45" s="76"/>
      <c r="Y45" s="76"/>
      <c r="Z45" s="76"/>
      <c r="AA45" s="76"/>
      <c r="AB45" s="76"/>
      <c r="AC45" s="76"/>
      <c r="AD45" s="76"/>
      <c r="AE45" s="76"/>
      <c r="AF45" s="76"/>
      <c r="AG45" s="75"/>
      <c r="AH45" s="76">
        <f t="shared" si="5"/>
        <v>0.42875000000000002</v>
      </c>
      <c r="AI45" s="76">
        <f t="shared" si="6"/>
        <v>1</v>
      </c>
      <c r="AJ45" s="76">
        <f t="shared" si="7"/>
        <v>0</v>
      </c>
      <c r="AK45" s="76">
        <f t="shared" si="8"/>
        <v>0</v>
      </c>
      <c r="AL45" s="76">
        <f t="shared" si="9"/>
        <v>0</v>
      </c>
      <c r="AM45" s="172" t="s">
        <v>742</v>
      </c>
      <c r="AN45" s="172"/>
      <c r="AO45" s="172"/>
      <c r="AP45" s="172"/>
      <c r="AQ45" s="172" t="s">
        <v>1604</v>
      </c>
      <c r="AR45" s="172"/>
      <c r="AS45" s="172"/>
      <c r="AT45" s="172"/>
      <c r="AU45" s="172" t="s">
        <v>742</v>
      </c>
      <c r="AV45" s="172"/>
      <c r="AW45" s="172"/>
      <c r="AX45" s="172"/>
      <c r="AY45" s="172" t="s">
        <v>1615</v>
      </c>
      <c r="AZ45" s="172"/>
      <c r="BA45" s="172"/>
      <c r="BB45" s="172"/>
    </row>
    <row r="46" spans="1:54" ht="15" customHeight="1">
      <c r="A46" s="171">
        <v>5</v>
      </c>
      <c r="B46" s="172" t="s">
        <v>1596</v>
      </c>
      <c r="C46" s="172" t="s">
        <v>127</v>
      </c>
      <c r="D46" s="172" t="s">
        <v>732</v>
      </c>
      <c r="E46" s="172" t="s">
        <v>733</v>
      </c>
      <c r="F46" s="172" t="s">
        <v>1597</v>
      </c>
      <c r="G46" s="172" t="s">
        <v>735</v>
      </c>
      <c r="H46" s="172" t="s">
        <v>736</v>
      </c>
      <c r="I46" s="172" t="s">
        <v>1616</v>
      </c>
      <c r="J46" s="173">
        <v>44197</v>
      </c>
      <c r="K46" s="173">
        <v>44561</v>
      </c>
      <c r="L46" s="172" t="s">
        <v>1599</v>
      </c>
      <c r="M46" s="172" t="s">
        <v>1600</v>
      </c>
      <c r="N46" s="172" t="s">
        <v>29</v>
      </c>
      <c r="O46" s="172" t="s">
        <v>1614</v>
      </c>
      <c r="P46" s="172" t="s">
        <v>1602</v>
      </c>
      <c r="Q46" s="175">
        <v>32000</v>
      </c>
      <c r="R46" s="175">
        <v>5000</v>
      </c>
      <c r="S46" s="175">
        <v>10100</v>
      </c>
      <c r="T46" s="175">
        <v>15000</v>
      </c>
      <c r="U46" s="175">
        <v>1900</v>
      </c>
      <c r="V46" s="175">
        <v>9295</v>
      </c>
      <c r="W46" s="175" t="s">
        <v>1617</v>
      </c>
      <c r="X46" s="76"/>
      <c r="Y46" s="76"/>
      <c r="Z46" s="76"/>
      <c r="AA46" s="76"/>
      <c r="AB46" s="76"/>
      <c r="AC46" s="76"/>
      <c r="AD46" s="76"/>
      <c r="AE46" s="76"/>
      <c r="AF46" s="76"/>
      <c r="AG46" s="75"/>
      <c r="AH46" s="76">
        <f t="shared" si="5"/>
        <v>0.29046875</v>
      </c>
      <c r="AI46" s="76">
        <f t="shared" si="6"/>
        <v>1</v>
      </c>
      <c r="AJ46" s="76">
        <f t="shared" si="7"/>
        <v>0</v>
      </c>
      <c r="AK46" s="76">
        <f t="shared" si="8"/>
        <v>0</v>
      </c>
      <c r="AL46" s="76">
        <f t="shared" si="9"/>
        <v>0</v>
      </c>
      <c r="AM46" s="172" t="s">
        <v>742</v>
      </c>
      <c r="AN46" s="172"/>
      <c r="AO46" s="172"/>
      <c r="AP46" s="172"/>
      <c r="AQ46" s="172" t="s">
        <v>1604</v>
      </c>
      <c r="AR46" s="172"/>
      <c r="AS46" s="172"/>
      <c r="AT46" s="172"/>
      <c r="AU46" s="172" t="s">
        <v>742</v>
      </c>
      <c r="AV46" s="172"/>
      <c r="AW46" s="172"/>
      <c r="AX46" s="172"/>
      <c r="AY46" s="172" t="s">
        <v>1618</v>
      </c>
      <c r="AZ46" s="172"/>
      <c r="BA46" s="172"/>
      <c r="BB46" s="172"/>
    </row>
    <row r="47" spans="1:54" ht="15" customHeight="1">
      <c r="A47" s="171">
        <v>6</v>
      </c>
      <c r="B47" s="172" t="s">
        <v>1596</v>
      </c>
      <c r="C47" s="172" t="s">
        <v>127</v>
      </c>
      <c r="D47" s="172" t="s">
        <v>732</v>
      </c>
      <c r="E47" s="172" t="s">
        <v>733</v>
      </c>
      <c r="F47" s="172" t="s">
        <v>1597</v>
      </c>
      <c r="G47" s="172" t="s">
        <v>735</v>
      </c>
      <c r="H47" s="172" t="s">
        <v>736</v>
      </c>
      <c r="I47" s="172" t="s">
        <v>1619</v>
      </c>
      <c r="J47" s="173">
        <v>44197</v>
      </c>
      <c r="K47" s="173">
        <v>44561</v>
      </c>
      <c r="L47" s="172" t="s">
        <v>1599</v>
      </c>
      <c r="M47" s="172" t="s">
        <v>1600</v>
      </c>
      <c r="N47" s="172" t="s">
        <v>29</v>
      </c>
      <c r="O47" s="172" t="s">
        <v>1614</v>
      </c>
      <c r="P47" s="172" t="s">
        <v>1602</v>
      </c>
      <c r="Q47" s="175">
        <v>6400</v>
      </c>
      <c r="R47" s="175">
        <v>1450</v>
      </c>
      <c r="S47" s="175">
        <v>2200</v>
      </c>
      <c r="T47" s="175">
        <v>2100</v>
      </c>
      <c r="U47" s="175">
        <v>650</v>
      </c>
      <c r="V47" s="175">
        <v>1315</v>
      </c>
      <c r="W47" s="176" t="s">
        <v>1617</v>
      </c>
      <c r="X47" s="76"/>
      <c r="Y47" s="76"/>
      <c r="Z47" s="76"/>
      <c r="AA47" s="76"/>
      <c r="AB47" s="76"/>
      <c r="AC47" s="76"/>
      <c r="AD47" s="76"/>
      <c r="AE47" s="76"/>
      <c r="AF47" s="76"/>
      <c r="AG47" s="76"/>
      <c r="AH47" s="76">
        <f t="shared" si="5"/>
        <v>0.20546875000000001</v>
      </c>
      <c r="AI47" s="76">
        <f t="shared" si="6"/>
        <v>0.90689655172413797</v>
      </c>
      <c r="AJ47" s="76">
        <f t="shared" si="7"/>
        <v>0</v>
      </c>
      <c r="AK47" s="76">
        <f t="shared" si="8"/>
        <v>0</v>
      </c>
      <c r="AL47" s="76">
        <f t="shared" si="9"/>
        <v>0</v>
      </c>
      <c r="AM47" s="172" t="s">
        <v>791</v>
      </c>
      <c r="AN47" s="172"/>
      <c r="AO47" s="172"/>
      <c r="AP47" s="172"/>
      <c r="AQ47" s="172" t="s">
        <v>1608</v>
      </c>
      <c r="AR47" s="172"/>
      <c r="AS47" s="172"/>
      <c r="AT47" s="172"/>
      <c r="AU47" s="172" t="s">
        <v>791</v>
      </c>
      <c r="AV47" s="172"/>
      <c r="AW47" s="172"/>
      <c r="AX47" s="172"/>
      <c r="AY47" s="172" t="s">
        <v>1620</v>
      </c>
      <c r="AZ47" s="172"/>
      <c r="BA47" s="172"/>
      <c r="BB47" s="172"/>
    </row>
    <row r="48" spans="1:54" ht="15" customHeight="1">
      <c r="A48" s="171">
        <v>7</v>
      </c>
      <c r="B48" s="172" t="s">
        <v>1596</v>
      </c>
      <c r="C48" s="172" t="s">
        <v>127</v>
      </c>
      <c r="D48" s="172" t="s">
        <v>732</v>
      </c>
      <c r="E48" s="172" t="s">
        <v>733</v>
      </c>
      <c r="F48" s="172" t="s">
        <v>1597</v>
      </c>
      <c r="G48" s="172" t="s">
        <v>735</v>
      </c>
      <c r="H48" s="172" t="s">
        <v>736</v>
      </c>
      <c r="I48" s="172" t="s">
        <v>1621</v>
      </c>
      <c r="J48" s="173">
        <v>44197</v>
      </c>
      <c r="K48" s="173">
        <v>44561</v>
      </c>
      <c r="L48" s="172" t="s">
        <v>1599</v>
      </c>
      <c r="M48" s="172" t="s">
        <v>1600</v>
      </c>
      <c r="N48" s="172" t="s">
        <v>29</v>
      </c>
      <c r="O48" s="172" t="s">
        <v>1614</v>
      </c>
      <c r="P48" s="172" t="s">
        <v>1602</v>
      </c>
      <c r="Q48" s="175">
        <v>3200</v>
      </c>
      <c r="R48" s="175">
        <v>490</v>
      </c>
      <c r="S48" s="175">
        <v>1160</v>
      </c>
      <c r="T48" s="175">
        <v>1510</v>
      </c>
      <c r="U48" s="175">
        <v>40</v>
      </c>
      <c r="V48" s="175">
        <v>653</v>
      </c>
      <c r="W48" s="175" t="s">
        <v>1617</v>
      </c>
      <c r="X48" s="76"/>
      <c r="Y48" s="76"/>
      <c r="Z48" s="76"/>
      <c r="AA48" s="76"/>
      <c r="AB48" s="76"/>
      <c r="AC48" s="76"/>
      <c r="AD48" s="76"/>
      <c r="AE48" s="76"/>
      <c r="AF48" s="76"/>
      <c r="AG48" s="75"/>
      <c r="AH48" s="76">
        <f t="shared" si="5"/>
        <v>0.20406250000000001</v>
      </c>
      <c r="AI48" s="76">
        <f t="shared" si="6"/>
        <v>1</v>
      </c>
      <c r="AJ48" s="76">
        <f t="shared" si="7"/>
        <v>0</v>
      </c>
      <c r="AK48" s="76">
        <f t="shared" si="8"/>
        <v>0</v>
      </c>
      <c r="AL48" s="76">
        <f t="shared" si="9"/>
        <v>0</v>
      </c>
      <c r="AM48" s="172" t="s">
        <v>742</v>
      </c>
      <c r="AN48" s="172"/>
      <c r="AO48" s="172"/>
      <c r="AP48" s="172"/>
      <c r="AQ48" s="172" t="s">
        <v>1604</v>
      </c>
      <c r="AR48" s="172"/>
      <c r="AS48" s="172"/>
      <c r="AT48" s="172"/>
      <c r="AU48" s="172" t="s">
        <v>742</v>
      </c>
      <c r="AV48" s="172"/>
      <c r="AW48" s="172"/>
      <c r="AX48" s="172"/>
      <c r="AY48" s="172" t="s">
        <v>1618</v>
      </c>
      <c r="AZ48" s="172"/>
      <c r="BA48" s="172"/>
      <c r="BB48" s="172"/>
    </row>
    <row r="49" spans="1:54" ht="15" customHeight="1">
      <c r="A49" s="171">
        <v>8</v>
      </c>
      <c r="B49" s="172" t="s">
        <v>1596</v>
      </c>
      <c r="C49" s="172" t="s">
        <v>127</v>
      </c>
      <c r="D49" s="172" t="s">
        <v>732</v>
      </c>
      <c r="E49" s="172" t="s">
        <v>733</v>
      </c>
      <c r="F49" s="172" t="s">
        <v>1597</v>
      </c>
      <c r="G49" s="172" t="s">
        <v>735</v>
      </c>
      <c r="H49" s="172" t="s">
        <v>736</v>
      </c>
      <c r="I49" s="172" t="s">
        <v>1622</v>
      </c>
      <c r="J49" s="173">
        <v>44197</v>
      </c>
      <c r="K49" s="173">
        <v>44561</v>
      </c>
      <c r="L49" s="172" t="s">
        <v>1599</v>
      </c>
      <c r="M49" s="172" t="s">
        <v>1600</v>
      </c>
      <c r="N49" s="172" t="s">
        <v>29</v>
      </c>
      <c r="O49" s="172" t="s">
        <v>1614</v>
      </c>
      <c r="P49" s="172" t="s">
        <v>1602</v>
      </c>
      <c r="Q49" s="175">
        <v>1600</v>
      </c>
      <c r="R49" s="175">
        <v>140</v>
      </c>
      <c r="S49" s="175">
        <v>940</v>
      </c>
      <c r="T49" s="175">
        <v>280</v>
      </c>
      <c r="U49" s="175">
        <v>240</v>
      </c>
      <c r="V49" s="175">
        <v>1072</v>
      </c>
      <c r="W49" s="176" t="s">
        <v>1617</v>
      </c>
      <c r="X49" s="76"/>
      <c r="Y49" s="76"/>
      <c r="Z49" s="76"/>
      <c r="AA49" s="76"/>
      <c r="AB49" s="76"/>
      <c r="AC49" s="76"/>
      <c r="AD49" s="76"/>
      <c r="AE49" s="76"/>
      <c r="AF49" s="76"/>
      <c r="AG49" s="75"/>
      <c r="AH49" s="76">
        <f t="shared" si="5"/>
        <v>0.67</v>
      </c>
      <c r="AI49" s="76">
        <f t="shared" si="6"/>
        <v>1</v>
      </c>
      <c r="AJ49" s="76">
        <f t="shared" si="7"/>
        <v>0</v>
      </c>
      <c r="AK49" s="76">
        <f t="shared" si="8"/>
        <v>0</v>
      </c>
      <c r="AL49" s="76">
        <f t="shared" si="9"/>
        <v>0</v>
      </c>
      <c r="AM49" s="172" t="s">
        <v>742</v>
      </c>
      <c r="AN49" s="172"/>
      <c r="AO49" s="172"/>
      <c r="AP49" s="172"/>
      <c r="AQ49" s="172" t="s">
        <v>1623</v>
      </c>
      <c r="AR49" s="172"/>
      <c r="AS49" s="172"/>
      <c r="AT49" s="172"/>
      <c r="AU49" s="172" t="s">
        <v>742</v>
      </c>
      <c r="AV49" s="172"/>
      <c r="AW49" s="172"/>
      <c r="AX49" s="172"/>
      <c r="AY49" s="172" t="s">
        <v>1618</v>
      </c>
      <c r="AZ49" s="172"/>
      <c r="BA49" s="172"/>
      <c r="BB49" s="172"/>
    </row>
    <row r="50" spans="1:54" ht="15" customHeight="1">
      <c r="A50" s="171">
        <v>9</v>
      </c>
      <c r="B50" s="172" t="s">
        <v>1596</v>
      </c>
      <c r="C50" s="172" t="s">
        <v>1624</v>
      </c>
      <c r="D50" s="172" t="s">
        <v>732</v>
      </c>
      <c r="E50" s="172" t="s">
        <v>733</v>
      </c>
      <c r="F50" s="172" t="s">
        <v>1624</v>
      </c>
      <c r="G50" s="172" t="s">
        <v>735</v>
      </c>
      <c r="H50" s="172" t="s">
        <v>1625</v>
      </c>
      <c r="I50" s="172" t="s">
        <v>1626</v>
      </c>
      <c r="J50" s="173">
        <v>44228</v>
      </c>
      <c r="K50" s="173">
        <v>44561</v>
      </c>
      <c r="L50" s="172" t="s">
        <v>738</v>
      </c>
      <c r="M50" s="172" t="s">
        <v>1627</v>
      </c>
      <c r="N50" s="172" t="s">
        <v>55</v>
      </c>
      <c r="O50" s="172" t="s">
        <v>1628</v>
      </c>
      <c r="P50" s="172" t="s">
        <v>1602</v>
      </c>
      <c r="Q50" s="176">
        <v>1</v>
      </c>
      <c r="R50" s="176">
        <v>0.15</v>
      </c>
      <c r="S50" s="176">
        <v>0.3</v>
      </c>
      <c r="T50" s="176">
        <v>0.3</v>
      </c>
      <c r="U50" s="176">
        <v>0.25</v>
      </c>
      <c r="V50" s="176">
        <v>2.7040000000000002E-2</v>
      </c>
      <c r="W50" s="176" t="s">
        <v>1629</v>
      </c>
      <c r="X50" s="76"/>
      <c r="Y50" s="76"/>
      <c r="Z50" s="76"/>
      <c r="AA50" s="76"/>
      <c r="AB50" s="76"/>
      <c r="AC50" s="76"/>
      <c r="AD50" s="76"/>
      <c r="AE50" s="76"/>
      <c r="AF50" s="76"/>
      <c r="AG50" s="75"/>
      <c r="AH50" s="76">
        <f t="shared" si="5"/>
        <v>2.7040000000000002E-2</v>
      </c>
      <c r="AI50" s="76">
        <f t="shared" si="6"/>
        <v>0.18026666666666669</v>
      </c>
      <c r="AJ50" s="76">
        <f t="shared" si="7"/>
        <v>0</v>
      </c>
      <c r="AK50" s="76">
        <f t="shared" si="8"/>
        <v>0</v>
      </c>
      <c r="AL50" s="76">
        <f t="shared" si="9"/>
        <v>0</v>
      </c>
      <c r="AM50" s="172" t="s">
        <v>791</v>
      </c>
      <c r="AN50" s="172"/>
      <c r="AO50" s="172"/>
      <c r="AP50" s="172"/>
      <c r="AQ50" s="172" t="s">
        <v>1608</v>
      </c>
      <c r="AR50" s="172"/>
      <c r="AS50" s="172"/>
      <c r="AT50" s="172"/>
      <c r="AU50" s="172" t="s">
        <v>791</v>
      </c>
      <c r="AV50" s="172"/>
      <c r="AW50" s="172"/>
      <c r="AX50" s="172"/>
      <c r="AY50" s="172" t="s">
        <v>1630</v>
      </c>
      <c r="AZ50" s="172"/>
      <c r="BA50" s="172"/>
      <c r="BB50" s="172"/>
    </row>
    <row r="51" spans="1:54" ht="15" customHeight="1">
      <c r="A51" s="171">
        <v>10</v>
      </c>
      <c r="B51" s="172" t="s">
        <v>1596</v>
      </c>
      <c r="C51" s="172" t="s">
        <v>1624</v>
      </c>
      <c r="D51" s="172" t="s">
        <v>732</v>
      </c>
      <c r="E51" s="172" t="s">
        <v>733</v>
      </c>
      <c r="F51" s="172" t="s">
        <v>1624</v>
      </c>
      <c r="G51" s="172" t="s">
        <v>735</v>
      </c>
      <c r="H51" s="172" t="s">
        <v>1625</v>
      </c>
      <c r="I51" s="172" t="s">
        <v>1631</v>
      </c>
      <c r="J51" s="173">
        <v>44228</v>
      </c>
      <c r="K51" s="173">
        <v>44561</v>
      </c>
      <c r="L51" s="172" t="s">
        <v>738</v>
      </c>
      <c r="M51" s="172" t="s">
        <v>1627</v>
      </c>
      <c r="N51" s="172" t="s">
        <v>55</v>
      </c>
      <c r="O51" s="172" t="s">
        <v>1628</v>
      </c>
      <c r="P51" s="172" t="s">
        <v>1602</v>
      </c>
      <c r="Q51" s="176">
        <v>1</v>
      </c>
      <c r="R51" s="176">
        <v>0.15</v>
      </c>
      <c r="S51" s="176">
        <v>0.3</v>
      </c>
      <c r="T51" s="176">
        <v>0.3</v>
      </c>
      <c r="U51" s="176">
        <v>0.25</v>
      </c>
      <c r="V51" s="176">
        <v>1.4999999999999999E-2</v>
      </c>
      <c r="W51" s="176" t="s">
        <v>1632</v>
      </c>
      <c r="X51" s="76"/>
      <c r="Y51" s="76"/>
      <c r="Z51" s="76"/>
      <c r="AA51" s="76"/>
      <c r="AB51" s="76"/>
      <c r="AC51" s="76"/>
      <c r="AD51" s="76"/>
      <c r="AE51" s="76"/>
      <c r="AF51" s="76"/>
      <c r="AG51" s="76"/>
      <c r="AH51" s="76">
        <f t="shared" si="5"/>
        <v>1.4999999999999999E-2</v>
      </c>
      <c r="AI51" s="76">
        <f t="shared" si="6"/>
        <v>0.1</v>
      </c>
      <c r="AJ51" s="76">
        <f t="shared" si="7"/>
        <v>0</v>
      </c>
      <c r="AK51" s="76">
        <f t="shared" si="8"/>
        <v>0</v>
      </c>
      <c r="AL51" s="76">
        <f t="shared" si="9"/>
        <v>0</v>
      </c>
      <c r="AM51" s="172" t="s">
        <v>791</v>
      </c>
      <c r="AN51" s="172"/>
      <c r="AO51" s="172"/>
      <c r="AP51" s="172"/>
      <c r="AQ51" s="172" t="s">
        <v>1608</v>
      </c>
      <c r="AR51" s="172"/>
      <c r="AS51" s="172"/>
      <c r="AT51" s="172"/>
      <c r="AU51" s="172" t="s">
        <v>791</v>
      </c>
      <c r="AV51" s="172"/>
      <c r="AW51" s="172"/>
      <c r="AX51" s="172"/>
      <c r="AY51" s="172" t="s">
        <v>1633</v>
      </c>
      <c r="AZ51" s="172"/>
      <c r="BA51" s="172"/>
      <c r="BB51" s="172"/>
    </row>
    <row r="52" spans="1:54" ht="15" customHeight="1">
      <c r="A52" s="171">
        <v>11</v>
      </c>
      <c r="B52" s="172" t="s">
        <v>1596</v>
      </c>
      <c r="C52" s="172" t="s">
        <v>1624</v>
      </c>
      <c r="D52" s="172" t="s">
        <v>732</v>
      </c>
      <c r="E52" s="172" t="s">
        <v>733</v>
      </c>
      <c r="F52" s="172" t="s">
        <v>1624</v>
      </c>
      <c r="G52" s="172" t="s">
        <v>735</v>
      </c>
      <c r="H52" s="172" t="s">
        <v>1625</v>
      </c>
      <c r="I52" s="172" t="s">
        <v>1634</v>
      </c>
      <c r="J52" s="173">
        <v>44228</v>
      </c>
      <c r="K52" s="173">
        <v>44561</v>
      </c>
      <c r="L52" s="172" t="s">
        <v>738</v>
      </c>
      <c r="M52" s="172" t="s">
        <v>1635</v>
      </c>
      <c r="N52" s="172" t="s">
        <v>55</v>
      </c>
      <c r="O52" s="172" t="s">
        <v>1628</v>
      </c>
      <c r="P52" s="172" t="s">
        <v>1602</v>
      </c>
      <c r="Q52" s="176">
        <v>1</v>
      </c>
      <c r="R52" s="176">
        <v>0.15</v>
      </c>
      <c r="S52" s="176">
        <v>0.3</v>
      </c>
      <c r="T52" s="176">
        <v>0.3</v>
      </c>
      <c r="U52" s="176">
        <v>0.25</v>
      </c>
      <c r="V52" s="176">
        <v>0.13</v>
      </c>
      <c r="W52" s="176" t="s">
        <v>1636</v>
      </c>
      <c r="X52" s="76"/>
      <c r="Y52" s="76"/>
      <c r="Z52" s="76"/>
      <c r="AA52" s="76"/>
      <c r="AB52" s="76"/>
      <c r="AC52" s="76"/>
      <c r="AD52" s="76"/>
      <c r="AE52" s="76"/>
      <c r="AF52" s="76"/>
      <c r="AG52" s="75"/>
      <c r="AH52" s="76">
        <f t="shared" si="5"/>
        <v>0.13</v>
      </c>
      <c r="AI52" s="76">
        <f t="shared" si="6"/>
        <v>0.8666666666666667</v>
      </c>
      <c r="AJ52" s="76">
        <f t="shared" si="7"/>
        <v>0</v>
      </c>
      <c r="AK52" s="76">
        <f t="shared" si="8"/>
        <v>0</v>
      </c>
      <c r="AL52" s="76">
        <f t="shared" si="9"/>
        <v>0</v>
      </c>
      <c r="AM52" s="172" t="s">
        <v>791</v>
      </c>
      <c r="AN52" s="172"/>
      <c r="AO52" s="172"/>
      <c r="AP52" s="172"/>
      <c r="AQ52" s="172" t="s">
        <v>1608</v>
      </c>
      <c r="AR52" s="172"/>
      <c r="AS52" s="172"/>
      <c r="AT52" s="172"/>
      <c r="AU52" s="172" t="s">
        <v>791</v>
      </c>
      <c r="AV52" s="172"/>
      <c r="AW52" s="172"/>
      <c r="AX52" s="172"/>
      <c r="AY52" s="172" t="s">
        <v>1637</v>
      </c>
      <c r="AZ52" s="172"/>
      <c r="BA52" s="172"/>
      <c r="BB52" s="172"/>
    </row>
    <row r="53" spans="1:54" ht="15" customHeight="1">
      <c r="A53" s="171">
        <v>12</v>
      </c>
      <c r="B53" s="172" t="s">
        <v>1596</v>
      </c>
      <c r="C53" s="172" t="s">
        <v>1624</v>
      </c>
      <c r="D53" s="172" t="s">
        <v>732</v>
      </c>
      <c r="E53" s="172" t="s">
        <v>733</v>
      </c>
      <c r="F53" s="172" t="s">
        <v>1624</v>
      </c>
      <c r="G53" s="172" t="s">
        <v>735</v>
      </c>
      <c r="H53" s="172" t="s">
        <v>1625</v>
      </c>
      <c r="I53" s="172" t="s">
        <v>1638</v>
      </c>
      <c r="J53" s="173">
        <v>44228</v>
      </c>
      <c r="K53" s="173">
        <v>44561</v>
      </c>
      <c r="L53" s="172" t="s">
        <v>738</v>
      </c>
      <c r="M53" s="172" t="s">
        <v>1635</v>
      </c>
      <c r="N53" s="172" t="s">
        <v>55</v>
      </c>
      <c r="O53" s="172" t="s">
        <v>1628</v>
      </c>
      <c r="P53" s="172" t="s">
        <v>1602</v>
      </c>
      <c r="Q53" s="176">
        <v>1</v>
      </c>
      <c r="R53" s="176">
        <v>0.15</v>
      </c>
      <c r="S53" s="176">
        <v>0.3</v>
      </c>
      <c r="T53" s="176">
        <v>0.3</v>
      </c>
      <c r="U53" s="176">
        <v>0.25</v>
      </c>
      <c r="V53" s="176">
        <v>0.15</v>
      </c>
      <c r="W53" s="176" t="s">
        <v>1639</v>
      </c>
      <c r="X53" s="76"/>
      <c r="Y53" s="76"/>
      <c r="Z53" s="76"/>
      <c r="AA53" s="76"/>
      <c r="AB53" s="76"/>
      <c r="AC53" s="76"/>
      <c r="AD53" s="76"/>
      <c r="AE53" s="76"/>
      <c r="AF53" s="76"/>
      <c r="AG53" s="75"/>
      <c r="AH53" s="76">
        <f t="shared" si="5"/>
        <v>0.15</v>
      </c>
      <c r="AI53" s="76">
        <f t="shared" si="6"/>
        <v>1</v>
      </c>
      <c r="AJ53" s="76">
        <f t="shared" si="7"/>
        <v>0</v>
      </c>
      <c r="AK53" s="76">
        <f t="shared" si="8"/>
        <v>0</v>
      </c>
      <c r="AL53" s="76">
        <f t="shared" si="9"/>
        <v>0</v>
      </c>
      <c r="AM53" s="172" t="s">
        <v>742</v>
      </c>
      <c r="AN53" s="172"/>
      <c r="AO53" s="172"/>
      <c r="AP53" s="172"/>
      <c r="AQ53" s="172" t="s">
        <v>1640</v>
      </c>
      <c r="AR53" s="172"/>
      <c r="AS53" s="172"/>
      <c r="AT53" s="172"/>
      <c r="AU53" s="172" t="s">
        <v>742</v>
      </c>
      <c r="AV53" s="172"/>
      <c r="AW53" s="172"/>
      <c r="AX53" s="172"/>
      <c r="AY53" s="172" t="s">
        <v>1641</v>
      </c>
      <c r="AZ53" s="172"/>
      <c r="BA53" s="172"/>
      <c r="BB53" s="172"/>
    </row>
    <row r="54" spans="1:54" ht="15" customHeight="1">
      <c r="A54" s="171">
        <v>13</v>
      </c>
      <c r="B54" s="172" t="s">
        <v>1596</v>
      </c>
      <c r="C54" s="172" t="s">
        <v>1642</v>
      </c>
      <c r="D54" s="172" t="s">
        <v>732</v>
      </c>
      <c r="E54" s="172" t="s">
        <v>733</v>
      </c>
      <c r="F54" s="172" t="s">
        <v>1597</v>
      </c>
      <c r="G54" s="172" t="s">
        <v>735</v>
      </c>
      <c r="H54" s="172" t="s">
        <v>1625</v>
      </c>
      <c r="I54" s="172" t="s">
        <v>1643</v>
      </c>
      <c r="J54" s="173">
        <v>44228</v>
      </c>
      <c r="K54" s="173">
        <v>44561</v>
      </c>
      <c r="L54" s="172" t="s">
        <v>738</v>
      </c>
      <c r="M54" s="172" t="s">
        <v>1635</v>
      </c>
      <c r="N54" s="172" t="s">
        <v>55</v>
      </c>
      <c r="O54" s="172" t="s">
        <v>1644</v>
      </c>
      <c r="P54" s="172" t="s">
        <v>1602</v>
      </c>
      <c r="Q54" s="176">
        <v>1</v>
      </c>
      <c r="R54" s="176">
        <v>0.1</v>
      </c>
      <c r="S54" s="176">
        <v>0.4</v>
      </c>
      <c r="T54" s="176">
        <v>0.3</v>
      </c>
      <c r="U54" s="176">
        <v>0.2</v>
      </c>
      <c r="V54" s="176">
        <v>0.15</v>
      </c>
      <c r="W54" s="176" t="s">
        <v>1645</v>
      </c>
      <c r="X54" s="76"/>
      <c r="Y54" s="76"/>
      <c r="Z54" s="76"/>
      <c r="AA54" s="76"/>
      <c r="AB54" s="76"/>
      <c r="AC54" s="76"/>
      <c r="AD54" s="76"/>
      <c r="AE54" s="76"/>
      <c r="AF54" s="76"/>
      <c r="AG54" s="76"/>
      <c r="AH54" s="76">
        <f t="shared" si="5"/>
        <v>0.15</v>
      </c>
      <c r="AI54" s="76">
        <f t="shared" si="6"/>
        <v>1</v>
      </c>
      <c r="AJ54" s="76">
        <f t="shared" si="7"/>
        <v>0</v>
      </c>
      <c r="AK54" s="76">
        <f t="shared" si="8"/>
        <v>0</v>
      </c>
      <c r="AL54" s="76">
        <f t="shared" si="9"/>
        <v>0</v>
      </c>
      <c r="AM54" s="172" t="s">
        <v>742</v>
      </c>
      <c r="AN54" s="172"/>
      <c r="AO54" s="172"/>
      <c r="AP54" s="172"/>
      <c r="AQ54" s="172" t="s">
        <v>1646</v>
      </c>
      <c r="AR54" s="172"/>
      <c r="AS54" s="172"/>
      <c r="AT54" s="172"/>
      <c r="AU54" s="172" t="s">
        <v>742</v>
      </c>
      <c r="AV54" s="172"/>
      <c r="AW54" s="172"/>
      <c r="AX54" s="172"/>
      <c r="AY54" s="172" t="s">
        <v>1647</v>
      </c>
      <c r="AZ54" s="172"/>
      <c r="BA54" s="172"/>
      <c r="BB54" s="172"/>
    </row>
    <row r="55" spans="1:54" ht="15" customHeight="1">
      <c r="A55" s="171">
        <v>14</v>
      </c>
      <c r="B55" s="172" t="s">
        <v>1596</v>
      </c>
      <c r="C55" s="172" t="s">
        <v>1642</v>
      </c>
      <c r="D55" s="172" t="s">
        <v>732</v>
      </c>
      <c r="E55" s="172" t="s">
        <v>733</v>
      </c>
      <c r="F55" s="172" t="s">
        <v>1597</v>
      </c>
      <c r="G55" s="172" t="s">
        <v>735</v>
      </c>
      <c r="H55" s="172" t="s">
        <v>1625</v>
      </c>
      <c r="I55" s="172" t="s">
        <v>1648</v>
      </c>
      <c r="J55" s="173">
        <v>44228</v>
      </c>
      <c r="K55" s="173">
        <v>44561</v>
      </c>
      <c r="L55" s="172" t="s">
        <v>738</v>
      </c>
      <c r="M55" s="172" t="s">
        <v>1627</v>
      </c>
      <c r="N55" s="172" t="s">
        <v>55</v>
      </c>
      <c r="O55" s="172" t="s">
        <v>1644</v>
      </c>
      <c r="P55" s="172" t="s">
        <v>1602</v>
      </c>
      <c r="Q55" s="176">
        <v>1</v>
      </c>
      <c r="R55" s="176">
        <v>0.1</v>
      </c>
      <c r="S55" s="176">
        <v>0.4</v>
      </c>
      <c r="T55" s="176">
        <v>0.3</v>
      </c>
      <c r="U55" s="176">
        <v>0.2</v>
      </c>
      <c r="V55" s="176">
        <v>4.2500000000000003E-2</v>
      </c>
      <c r="W55" s="176" t="s">
        <v>1649</v>
      </c>
      <c r="X55" s="76"/>
      <c r="Y55" s="76"/>
      <c r="Z55" s="76"/>
      <c r="AA55" s="76"/>
      <c r="AB55" s="76"/>
      <c r="AC55" s="76"/>
      <c r="AD55" s="76"/>
      <c r="AE55" s="76"/>
      <c r="AF55" s="76"/>
      <c r="AG55" s="75"/>
      <c r="AH55" s="76">
        <f t="shared" si="5"/>
        <v>4.2500000000000003E-2</v>
      </c>
      <c r="AI55" s="76">
        <f t="shared" si="6"/>
        <v>0.42499999999999999</v>
      </c>
      <c r="AJ55" s="76">
        <f t="shared" si="7"/>
        <v>0</v>
      </c>
      <c r="AK55" s="76">
        <f t="shared" si="8"/>
        <v>0</v>
      </c>
      <c r="AL55" s="76">
        <f t="shared" si="9"/>
        <v>0</v>
      </c>
      <c r="AM55" s="172" t="s">
        <v>791</v>
      </c>
      <c r="AN55" s="172"/>
      <c r="AO55" s="172"/>
      <c r="AP55" s="172"/>
      <c r="AQ55" s="172" t="s">
        <v>1650</v>
      </c>
      <c r="AR55" s="172"/>
      <c r="AS55" s="172"/>
      <c r="AT55" s="172"/>
      <c r="AU55" s="172" t="s">
        <v>791</v>
      </c>
      <c r="AV55" s="172"/>
      <c r="AW55" s="172"/>
      <c r="AX55" s="172"/>
      <c r="AY55" s="172" t="s">
        <v>1651</v>
      </c>
      <c r="AZ55" s="172"/>
      <c r="BA55" s="172"/>
      <c r="BB55" s="172"/>
    </row>
    <row r="56" spans="1:54" ht="15" customHeight="1">
      <c r="A56" s="171">
        <v>15</v>
      </c>
      <c r="B56" s="172" t="s">
        <v>1596</v>
      </c>
      <c r="C56" s="172" t="s">
        <v>1642</v>
      </c>
      <c r="D56" s="172" t="s">
        <v>732</v>
      </c>
      <c r="E56" s="172" t="s">
        <v>733</v>
      </c>
      <c r="F56" s="172" t="s">
        <v>1597</v>
      </c>
      <c r="G56" s="172" t="s">
        <v>735</v>
      </c>
      <c r="H56" s="172" t="s">
        <v>1625</v>
      </c>
      <c r="I56" s="172" t="s">
        <v>1652</v>
      </c>
      <c r="J56" s="173">
        <v>44228</v>
      </c>
      <c r="K56" s="173">
        <v>44561</v>
      </c>
      <c r="L56" s="172" t="s">
        <v>738</v>
      </c>
      <c r="M56" s="172" t="s">
        <v>1635</v>
      </c>
      <c r="N56" s="172" t="s">
        <v>55</v>
      </c>
      <c r="O56" s="172" t="s">
        <v>1644</v>
      </c>
      <c r="P56" s="172" t="s">
        <v>1602</v>
      </c>
      <c r="Q56" s="176">
        <v>1</v>
      </c>
      <c r="R56" s="176">
        <v>0.1</v>
      </c>
      <c r="S56" s="176">
        <v>0.36</v>
      </c>
      <c r="T56" s="176">
        <v>0.3</v>
      </c>
      <c r="U56" s="176">
        <v>0.24</v>
      </c>
      <c r="V56" s="176"/>
      <c r="W56" s="176"/>
      <c r="X56" s="76"/>
      <c r="Y56" s="76"/>
      <c r="Z56" s="76"/>
      <c r="AA56" s="76"/>
      <c r="AB56" s="76"/>
      <c r="AC56" s="76"/>
      <c r="AD56" s="76"/>
      <c r="AE56" s="76"/>
      <c r="AF56" s="76"/>
      <c r="AG56" s="75"/>
      <c r="AH56" s="76">
        <f t="shared" si="5"/>
        <v>0</v>
      </c>
      <c r="AI56" s="76">
        <f t="shared" si="6"/>
        <v>0</v>
      </c>
      <c r="AJ56" s="76">
        <f t="shared" si="7"/>
        <v>0</v>
      </c>
      <c r="AK56" s="76">
        <f t="shared" si="8"/>
        <v>0</v>
      </c>
      <c r="AL56" s="76">
        <f t="shared" si="9"/>
        <v>0</v>
      </c>
      <c r="AM56" s="172" t="s">
        <v>791</v>
      </c>
      <c r="AN56" s="172"/>
      <c r="AO56" s="172"/>
      <c r="AP56" s="172"/>
      <c r="AQ56" s="172" t="s">
        <v>1653</v>
      </c>
      <c r="AR56" s="172"/>
      <c r="AS56" s="172"/>
      <c r="AT56" s="172"/>
      <c r="AU56" s="172" t="s">
        <v>791</v>
      </c>
      <c r="AV56" s="172"/>
      <c r="AW56" s="172"/>
      <c r="AX56" s="172"/>
      <c r="AY56" s="172" t="s">
        <v>1654</v>
      </c>
      <c r="AZ56" s="172"/>
      <c r="BA56" s="172"/>
      <c r="BB56" s="172"/>
    </row>
    <row r="57" spans="1:54" ht="15" customHeight="1">
      <c r="A57" s="171">
        <v>16</v>
      </c>
      <c r="B57" s="172" t="s">
        <v>1596</v>
      </c>
      <c r="C57" s="172" t="s">
        <v>1642</v>
      </c>
      <c r="D57" s="172" t="s">
        <v>732</v>
      </c>
      <c r="E57" s="172" t="s">
        <v>733</v>
      </c>
      <c r="F57" s="172" t="s">
        <v>1597</v>
      </c>
      <c r="G57" s="172" t="s">
        <v>735</v>
      </c>
      <c r="H57" s="172" t="s">
        <v>1625</v>
      </c>
      <c r="I57" s="172" t="s">
        <v>1655</v>
      </c>
      <c r="J57" s="173">
        <v>44228</v>
      </c>
      <c r="K57" s="173">
        <v>44561</v>
      </c>
      <c r="L57" s="172" t="s">
        <v>738</v>
      </c>
      <c r="M57" s="172" t="s">
        <v>1627</v>
      </c>
      <c r="N57" s="172" t="s">
        <v>55</v>
      </c>
      <c r="O57" s="172" t="s">
        <v>1644</v>
      </c>
      <c r="P57" s="172" t="s">
        <v>1602</v>
      </c>
      <c r="Q57" s="176">
        <v>1</v>
      </c>
      <c r="R57" s="176">
        <v>0.1</v>
      </c>
      <c r="S57" s="176">
        <v>0.36</v>
      </c>
      <c r="T57" s="176">
        <v>0.3</v>
      </c>
      <c r="U57" s="176">
        <v>0.24</v>
      </c>
      <c r="V57" s="176"/>
      <c r="W57" s="176"/>
      <c r="X57" s="76"/>
      <c r="Y57" s="76"/>
      <c r="Z57" s="76"/>
      <c r="AA57" s="76"/>
      <c r="AB57" s="76"/>
      <c r="AC57" s="76"/>
      <c r="AD57" s="76"/>
      <c r="AE57" s="76"/>
      <c r="AF57" s="76"/>
      <c r="AG57" s="75"/>
      <c r="AH57" s="76">
        <f t="shared" si="5"/>
        <v>0</v>
      </c>
      <c r="AI57" s="76">
        <f t="shared" si="6"/>
        <v>0</v>
      </c>
      <c r="AJ57" s="76">
        <f t="shared" si="7"/>
        <v>0</v>
      </c>
      <c r="AK57" s="76">
        <f t="shared" si="8"/>
        <v>0</v>
      </c>
      <c r="AL57" s="76">
        <f t="shared" si="9"/>
        <v>0</v>
      </c>
      <c r="AM57" s="172" t="s">
        <v>791</v>
      </c>
      <c r="AN57" s="172"/>
      <c r="AO57" s="172"/>
      <c r="AP57" s="172"/>
      <c r="AQ57" s="172" t="s">
        <v>1653</v>
      </c>
      <c r="AR57" s="172"/>
      <c r="AS57" s="172"/>
      <c r="AT57" s="172"/>
      <c r="AU57" s="172" t="s">
        <v>791</v>
      </c>
      <c r="AV57" s="172"/>
      <c r="AW57" s="172"/>
      <c r="AX57" s="172"/>
      <c r="AY57" s="172" t="s">
        <v>1656</v>
      </c>
      <c r="AZ57" s="172"/>
      <c r="BA57" s="172"/>
      <c r="BB57" s="172"/>
    </row>
    <row r="58" spans="1:54" ht="15" customHeight="1">
      <c r="A58" s="171">
        <v>17</v>
      </c>
      <c r="B58" s="172" t="s">
        <v>1596</v>
      </c>
      <c r="C58" s="172" t="s">
        <v>1657</v>
      </c>
      <c r="D58" s="172" t="s">
        <v>732</v>
      </c>
      <c r="E58" s="172" t="s">
        <v>733</v>
      </c>
      <c r="F58" s="172" t="s">
        <v>1658</v>
      </c>
      <c r="G58" s="172" t="s">
        <v>735</v>
      </c>
      <c r="H58" s="172" t="s">
        <v>1625</v>
      </c>
      <c r="I58" s="172" t="s">
        <v>1659</v>
      </c>
      <c r="J58" s="173">
        <v>44228</v>
      </c>
      <c r="K58" s="173">
        <v>44561</v>
      </c>
      <c r="L58" s="172" t="s">
        <v>738</v>
      </c>
      <c r="M58" s="172" t="s">
        <v>1600</v>
      </c>
      <c r="N58" s="172" t="s">
        <v>55</v>
      </c>
      <c r="O58" s="172" t="s">
        <v>1660</v>
      </c>
      <c r="P58" s="172" t="s">
        <v>1602</v>
      </c>
      <c r="Q58" s="176">
        <v>1</v>
      </c>
      <c r="R58" s="176">
        <v>0.1</v>
      </c>
      <c r="S58" s="176">
        <v>0.65</v>
      </c>
      <c r="T58" s="176">
        <v>0.25</v>
      </c>
      <c r="U58" s="176">
        <v>0</v>
      </c>
      <c r="V58" s="176">
        <v>0.1</v>
      </c>
      <c r="W58" s="176" t="s">
        <v>1661</v>
      </c>
      <c r="X58" s="76"/>
      <c r="Y58" s="77"/>
      <c r="Z58" s="76"/>
      <c r="AA58" s="77"/>
      <c r="AB58" s="76"/>
      <c r="AC58" s="77"/>
      <c r="AD58" s="75"/>
      <c r="AE58" s="75"/>
      <c r="AF58" s="75"/>
      <c r="AG58" s="75"/>
      <c r="AH58" s="76">
        <f t="shared" si="5"/>
        <v>0.1</v>
      </c>
      <c r="AI58" s="76">
        <f t="shared" si="6"/>
        <v>1</v>
      </c>
      <c r="AJ58" s="76">
        <f t="shared" si="7"/>
        <v>0</v>
      </c>
      <c r="AK58" s="76">
        <f t="shared" si="8"/>
        <v>0</v>
      </c>
      <c r="AL58" s="76" t="str">
        <f t="shared" si="9"/>
        <v/>
      </c>
      <c r="AM58" s="172" t="s">
        <v>742</v>
      </c>
      <c r="AN58" s="172"/>
      <c r="AO58" s="172"/>
      <c r="AP58" s="172"/>
      <c r="AQ58" s="172" t="s">
        <v>1640</v>
      </c>
      <c r="AR58" s="172"/>
      <c r="AS58" s="172"/>
      <c r="AT58" s="172"/>
      <c r="AU58" s="172" t="s">
        <v>742</v>
      </c>
      <c r="AV58" s="172"/>
      <c r="AW58" s="172"/>
      <c r="AX58" s="172"/>
      <c r="AY58" s="172" t="s">
        <v>1662</v>
      </c>
      <c r="AZ58" s="172"/>
      <c r="BA58" s="172"/>
      <c r="BB58" s="172"/>
    </row>
    <row r="59" spans="1:54" ht="15" customHeight="1">
      <c r="A59" s="171">
        <v>18</v>
      </c>
      <c r="B59" s="172" t="s">
        <v>1596</v>
      </c>
      <c r="C59" s="172" t="s">
        <v>1657</v>
      </c>
      <c r="D59" s="172" t="s">
        <v>732</v>
      </c>
      <c r="E59" s="172" t="s">
        <v>733</v>
      </c>
      <c r="F59" s="172" t="s">
        <v>1658</v>
      </c>
      <c r="G59" s="172" t="s">
        <v>735</v>
      </c>
      <c r="H59" s="172" t="s">
        <v>1625</v>
      </c>
      <c r="I59" s="172" t="s">
        <v>1663</v>
      </c>
      <c r="J59" s="173">
        <v>44228</v>
      </c>
      <c r="K59" s="173">
        <v>44561</v>
      </c>
      <c r="L59" s="172" t="s">
        <v>738</v>
      </c>
      <c r="M59" s="172" t="s">
        <v>1600</v>
      </c>
      <c r="N59" s="172" t="s">
        <v>55</v>
      </c>
      <c r="O59" s="172" t="s">
        <v>1660</v>
      </c>
      <c r="P59" s="172" t="s">
        <v>1602</v>
      </c>
      <c r="Q59" s="176">
        <v>1</v>
      </c>
      <c r="R59" s="176">
        <v>0.24</v>
      </c>
      <c r="S59" s="176">
        <v>0.28000000000000003</v>
      </c>
      <c r="T59" s="176">
        <v>0.24</v>
      </c>
      <c r="U59" s="176">
        <v>0.24</v>
      </c>
      <c r="V59" s="176">
        <v>0.24</v>
      </c>
      <c r="W59" s="176" t="s">
        <v>1664</v>
      </c>
      <c r="X59" s="76"/>
      <c r="Y59" s="77"/>
      <c r="Z59" s="76"/>
      <c r="AA59" s="77"/>
      <c r="AB59" s="76"/>
      <c r="AC59" s="77"/>
      <c r="AD59" s="75"/>
      <c r="AE59" s="75"/>
      <c r="AF59" s="75"/>
      <c r="AG59" s="75"/>
      <c r="AH59" s="76">
        <f t="shared" si="5"/>
        <v>0.24</v>
      </c>
      <c r="AI59" s="76">
        <f t="shared" si="6"/>
        <v>1</v>
      </c>
      <c r="AJ59" s="76">
        <f t="shared" si="7"/>
        <v>0</v>
      </c>
      <c r="AK59" s="76">
        <f t="shared" si="8"/>
        <v>0</v>
      </c>
      <c r="AL59" s="76">
        <f t="shared" si="9"/>
        <v>0</v>
      </c>
      <c r="AM59" s="172" t="s">
        <v>742</v>
      </c>
      <c r="AN59" s="172"/>
      <c r="AO59" s="172"/>
      <c r="AP59" s="172"/>
      <c r="AQ59" s="172" t="s">
        <v>1640</v>
      </c>
      <c r="AR59" s="172"/>
      <c r="AS59" s="172"/>
      <c r="AT59" s="172"/>
      <c r="AU59" s="172" t="s">
        <v>742</v>
      </c>
      <c r="AV59" s="172"/>
      <c r="AW59" s="172"/>
      <c r="AX59" s="172"/>
      <c r="AY59" s="172" t="s">
        <v>1662</v>
      </c>
      <c r="AZ59" s="172"/>
      <c r="BA59" s="172"/>
      <c r="BB59" s="172"/>
    </row>
    <row r="60" spans="1:54" ht="15" customHeight="1">
      <c r="A60" s="171">
        <v>19</v>
      </c>
      <c r="B60" s="172" t="s">
        <v>1596</v>
      </c>
      <c r="C60" s="172" t="s">
        <v>1657</v>
      </c>
      <c r="D60" s="172" t="s">
        <v>732</v>
      </c>
      <c r="E60" s="172" t="s">
        <v>733</v>
      </c>
      <c r="F60" s="172" t="s">
        <v>1658</v>
      </c>
      <c r="G60" s="172" t="s">
        <v>735</v>
      </c>
      <c r="H60" s="172" t="s">
        <v>1625</v>
      </c>
      <c r="I60" s="172" t="s">
        <v>1665</v>
      </c>
      <c r="J60" s="173">
        <v>44228</v>
      </c>
      <c r="K60" s="173">
        <v>44561</v>
      </c>
      <c r="L60" s="172" t="s">
        <v>738</v>
      </c>
      <c r="M60" s="172" t="s">
        <v>1600</v>
      </c>
      <c r="N60" s="172" t="s">
        <v>55</v>
      </c>
      <c r="O60" s="172" t="s">
        <v>1660</v>
      </c>
      <c r="P60" s="172" t="s">
        <v>1602</v>
      </c>
      <c r="Q60" s="176">
        <v>1</v>
      </c>
      <c r="R60" s="176">
        <v>0.45</v>
      </c>
      <c r="S60" s="176">
        <v>0.55000000000000004</v>
      </c>
      <c r="T60" s="176">
        <v>0</v>
      </c>
      <c r="U60" s="176">
        <v>0</v>
      </c>
      <c r="V60" s="176">
        <v>0.04</v>
      </c>
      <c r="W60" s="176" t="s">
        <v>1666</v>
      </c>
      <c r="X60" s="76"/>
      <c r="Y60" s="77"/>
      <c r="Z60" s="76"/>
      <c r="AA60" s="77"/>
      <c r="AB60" s="76"/>
      <c r="AC60" s="77"/>
      <c r="AD60" s="75"/>
      <c r="AE60" s="75"/>
      <c r="AF60" s="75"/>
      <c r="AG60" s="75"/>
      <c r="AH60" s="76">
        <f t="shared" si="5"/>
        <v>0.04</v>
      </c>
      <c r="AI60" s="76">
        <f t="shared" si="6"/>
        <v>8.8888888888888892E-2</v>
      </c>
      <c r="AJ60" s="76">
        <f t="shared" si="7"/>
        <v>0</v>
      </c>
      <c r="AK60" s="76" t="str">
        <f t="shared" si="8"/>
        <v/>
      </c>
      <c r="AL60" s="76" t="str">
        <f t="shared" si="9"/>
        <v/>
      </c>
      <c r="AM60" s="172" t="s">
        <v>791</v>
      </c>
      <c r="AN60" s="172"/>
      <c r="AO60" s="172"/>
      <c r="AP60" s="172"/>
      <c r="AQ60" s="172" t="s">
        <v>1667</v>
      </c>
      <c r="AR60" s="172"/>
      <c r="AS60" s="172"/>
      <c r="AT60" s="172"/>
      <c r="AU60" s="172" t="s">
        <v>791</v>
      </c>
      <c r="AV60" s="172"/>
      <c r="AW60" s="172"/>
      <c r="AX60" s="172"/>
      <c r="AY60" s="172" t="s">
        <v>1668</v>
      </c>
      <c r="AZ60" s="172"/>
      <c r="BA60" s="172"/>
      <c r="BB60" s="172"/>
    </row>
    <row r="61" spans="1:54" ht="15" customHeight="1">
      <c r="A61" s="171">
        <v>20</v>
      </c>
      <c r="B61" s="172" t="s">
        <v>1596</v>
      </c>
      <c r="C61" s="172" t="s">
        <v>1657</v>
      </c>
      <c r="D61" s="172" t="s">
        <v>732</v>
      </c>
      <c r="E61" s="172" t="s">
        <v>733</v>
      </c>
      <c r="F61" s="172" t="s">
        <v>1658</v>
      </c>
      <c r="G61" s="172" t="s">
        <v>735</v>
      </c>
      <c r="H61" s="172" t="s">
        <v>1625</v>
      </c>
      <c r="I61" s="172" t="s">
        <v>1669</v>
      </c>
      <c r="J61" s="173">
        <v>44228</v>
      </c>
      <c r="K61" s="173">
        <v>44561</v>
      </c>
      <c r="L61" s="172" t="s">
        <v>738</v>
      </c>
      <c r="M61" s="172" t="s">
        <v>1600</v>
      </c>
      <c r="N61" s="172" t="s">
        <v>55</v>
      </c>
      <c r="O61" s="172" t="s">
        <v>1660</v>
      </c>
      <c r="P61" s="172" t="s">
        <v>1602</v>
      </c>
      <c r="Q61" s="176">
        <v>1</v>
      </c>
      <c r="R61" s="176">
        <v>0.1</v>
      </c>
      <c r="S61" s="176">
        <v>0.55000000000000004</v>
      </c>
      <c r="T61" s="176">
        <v>0.35</v>
      </c>
      <c r="U61" s="176">
        <v>0</v>
      </c>
      <c r="V61" s="176"/>
      <c r="W61" s="176"/>
      <c r="X61" s="76"/>
      <c r="Y61" s="77"/>
      <c r="Z61" s="76"/>
      <c r="AA61" s="77"/>
      <c r="AB61" s="76"/>
      <c r="AC61" s="77"/>
      <c r="AD61" s="75"/>
      <c r="AE61" s="75"/>
      <c r="AF61" s="75"/>
      <c r="AG61" s="75"/>
      <c r="AH61" s="76">
        <f t="shared" si="5"/>
        <v>0</v>
      </c>
      <c r="AI61" s="76">
        <f t="shared" si="6"/>
        <v>0</v>
      </c>
      <c r="AJ61" s="76">
        <f t="shared" si="7"/>
        <v>0</v>
      </c>
      <c r="AK61" s="76">
        <f t="shared" si="8"/>
        <v>0</v>
      </c>
      <c r="AL61" s="76" t="str">
        <f t="shared" si="9"/>
        <v/>
      </c>
      <c r="AM61" s="172"/>
      <c r="AN61" s="172"/>
      <c r="AO61" s="172"/>
      <c r="AP61" s="172"/>
      <c r="AQ61" s="172"/>
      <c r="AR61" s="172"/>
      <c r="AS61" s="172"/>
      <c r="AT61" s="172"/>
      <c r="AU61" s="172" t="s">
        <v>791</v>
      </c>
      <c r="AV61" s="172"/>
      <c r="AW61" s="172"/>
      <c r="AX61" s="172"/>
      <c r="AY61" s="172" t="s">
        <v>1668</v>
      </c>
      <c r="AZ61" s="172"/>
      <c r="BA61" s="172"/>
      <c r="BB61" s="172"/>
    </row>
    <row r="62" spans="1:54" ht="15" customHeight="1">
      <c r="A62" s="171">
        <v>21</v>
      </c>
      <c r="B62" s="172" t="s">
        <v>1596</v>
      </c>
      <c r="C62" s="172" t="s">
        <v>1657</v>
      </c>
      <c r="D62" s="172" t="s">
        <v>732</v>
      </c>
      <c r="E62" s="172" t="s">
        <v>733</v>
      </c>
      <c r="F62" s="172" t="s">
        <v>1658</v>
      </c>
      <c r="G62" s="172" t="s">
        <v>735</v>
      </c>
      <c r="H62" s="172" t="s">
        <v>1625</v>
      </c>
      <c r="I62" s="172" t="s">
        <v>1670</v>
      </c>
      <c r="J62" s="173">
        <v>44228</v>
      </c>
      <c r="K62" s="173">
        <v>44561</v>
      </c>
      <c r="L62" s="172" t="s">
        <v>738</v>
      </c>
      <c r="M62" s="172" t="s">
        <v>1600</v>
      </c>
      <c r="N62" s="172" t="s">
        <v>55</v>
      </c>
      <c r="O62" s="172" t="s">
        <v>1660</v>
      </c>
      <c r="P62" s="172" t="s">
        <v>1602</v>
      </c>
      <c r="Q62" s="176">
        <v>1</v>
      </c>
      <c r="R62" s="176">
        <v>0.1</v>
      </c>
      <c r="S62" s="176">
        <v>0.55000000000000004</v>
      </c>
      <c r="T62" s="176">
        <v>0.35</v>
      </c>
      <c r="U62" s="176">
        <v>0</v>
      </c>
      <c r="V62" s="176"/>
      <c r="W62" s="176"/>
      <c r="X62" s="76"/>
      <c r="Y62" s="77"/>
      <c r="Z62" s="76"/>
      <c r="AA62" s="77"/>
      <c r="AB62" s="76"/>
      <c r="AC62" s="77"/>
      <c r="AD62" s="75"/>
      <c r="AE62" s="75"/>
      <c r="AF62" s="75"/>
      <c r="AG62" s="75"/>
      <c r="AH62" s="76">
        <f t="shared" si="5"/>
        <v>0</v>
      </c>
      <c r="AI62" s="76">
        <f t="shared" si="6"/>
        <v>0</v>
      </c>
      <c r="AJ62" s="76">
        <f t="shared" si="7"/>
        <v>0</v>
      </c>
      <c r="AK62" s="76">
        <f t="shared" si="8"/>
        <v>0</v>
      </c>
      <c r="AL62" s="76" t="str">
        <f t="shared" si="9"/>
        <v/>
      </c>
      <c r="AM62" s="172"/>
      <c r="AN62" s="172"/>
      <c r="AO62" s="172"/>
      <c r="AP62" s="172"/>
      <c r="AQ62" s="172"/>
      <c r="AR62" s="172"/>
      <c r="AS62" s="172"/>
      <c r="AT62" s="172"/>
      <c r="AU62" s="172" t="s">
        <v>791</v>
      </c>
      <c r="AV62" s="172"/>
      <c r="AW62" s="172"/>
      <c r="AX62" s="172"/>
      <c r="AY62" s="172" t="s">
        <v>1668</v>
      </c>
      <c r="AZ62" s="172"/>
      <c r="BA62" s="172"/>
      <c r="BB62" s="172"/>
    </row>
    <row r="63" spans="1:54" ht="15" customHeight="1">
      <c r="A63" s="171">
        <v>22</v>
      </c>
      <c r="B63" s="172" t="s">
        <v>1596</v>
      </c>
      <c r="C63" s="172" t="s">
        <v>1657</v>
      </c>
      <c r="D63" s="172" t="s">
        <v>732</v>
      </c>
      <c r="E63" s="172" t="s">
        <v>733</v>
      </c>
      <c r="F63" s="172" t="s">
        <v>1658</v>
      </c>
      <c r="G63" s="172" t="s">
        <v>735</v>
      </c>
      <c r="H63" s="172" t="s">
        <v>1625</v>
      </c>
      <c r="I63" s="172" t="s">
        <v>1671</v>
      </c>
      <c r="J63" s="173">
        <v>44228</v>
      </c>
      <c r="K63" s="173">
        <v>44561</v>
      </c>
      <c r="L63" s="172" t="s">
        <v>738</v>
      </c>
      <c r="M63" s="172" t="s">
        <v>1600</v>
      </c>
      <c r="N63" s="172" t="s">
        <v>55</v>
      </c>
      <c r="O63" s="172" t="s">
        <v>1660</v>
      </c>
      <c r="P63" s="172" t="s">
        <v>1602</v>
      </c>
      <c r="Q63" s="176">
        <v>1</v>
      </c>
      <c r="R63" s="176">
        <v>0</v>
      </c>
      <c r="S63" s="176">
        <v>0.3</v>
      </c>
      <c r="T63" s="176">
        <v>0</v>
      </c>
      <c r="U63" s="176">
        <v>0.7</v>
      </c>
      <c r="V63" s="176"/>
      <c r="W63" s="176"/>
      <c r="X63" s="76"/>
      <c r="Y63" s="77"/>
      <c r="Z63" s="76"/>
      <c r="AA63" s="77"/>
      <c r="AB63" s="76"/>
      <c r="AC63" s="77"/>
      <c r="AD63" s="75"/>
      <c r="AE63" s="75"/>
      <c r="AF63" s="75"/>
      <c r="AG63" s="75"/>
      <c r="AH63" s="76">
        <f t="shared" si="5"/>
        <v>0</v>
      </c>
      <c r="AI63" s="76" t="str">
        <f t="shared" si="6"/>
        <v/>
      </c>
      <c r="AJ63" s="76">
        <f t="shared" si="7"/>
        <v>0</v>
      </c>
      <c r="AK63" s="76" t="str">
        <f t="shared" si="8"/>
        <v/>
      </c>
      <c r="AL63" s="76">
        <f t="shared" si="9"/>
        <v>0</v>
      </c>
      <c r="AM63" s="172"/>
      <c r="AN63" s="172"/>
      <c r="AO63" s="172"/>
      <c r="AP63" s="172"/>
      <c r="AQ63" s="172"/>
      <c r="AR63" s="172"/>
      <c r="AS63" s="172"/>
      <c r="AT63" s="172"/>
      <c r="AU63" s="172" t="s">
        <v>807</v>
      </c>
      <c r="AV63" s="172"/>
      <c r="AW63" s="172"/>
      <c r="AX63" s="172"/>
      <c r="AY63" s="172" t="s">
        <v>1672</v>
      </c>
      <c r="AZ63" s="172"/>
      <c r="BA63" s="172"/>
      <c r="BB63" s="172"/>
    </row>
    <row r="64" spans="1:54" ht="15" customHeight="1">
      <c r="A64" s="171">
        <v>23</v>
      </c>
      <c r="B64" s="172" t="s">
        <v>1596</v>
      </c>
      <c r="C64" s="172" t="s">
        <v>1657</v>
      </c>
      <c r="D64" s="172" t="s">
        <v>732</v>
      </c>
      <c r="E64" s="172" t="s">
        <v>733</v>
      </c>
      <c r="F64" s="172" t="s">
        <v>1658</v>
      </c>
      <c r="G64" s="172" t="s">
        <v>735</v>
      </c>
      <c r="H64" s="172" t="s">
        <v>1625</v>
      </c>
      <c r="I64" s="172" t="s">
        <v>1673</v>
      </c>
      <c r="J64" s="173">
        <v>44197</v>
      </c>
      <c r="K64" s="173">
        <v>44561</v>
      </c>
      <c r="L64" s="172" t="s">
        <v>738</v>
      </c>
      <c r="M64" s="172" t="s">
        <v>1600</v>
      </c>
      <c r="N64" s="172" t="s">
        <v>55</v>
      </c>
      <c r="O64" s="172" t="s">
        <v>1660</v>
      </c>
      <c r="P64" s="172" t="s">
        <v>1602</v>
      </c>
      <c r="Q64" s="176">
        <v>1</v>
      </c>
      <c r="R64" s="176">
        <v>0.19</v>
      </c>
      <c r="S64" s="176">
        <v>0.27</v>
      </c>
      <c r="T64" s="176">
        <v>0.27</v>
      </c>
      <c r="U64" s="176">
        <v>0.27</v>
      </c>
      <c r="V64" s="176">
        <v>0.19</v>
      </c>
      <c r="W64" s="176" t="s">
        <v>1674</v>
      </c>
      <c r="X64" s="76"/>
      <c r="Y64" s="77"/>
      <c r="Z64" s="76"/>
      <c r="AA64" s="77"/>
      <c r="AB64" s="76"/>
      <c r="AC64" s="77"/>
      <c r="AD64" s="75"/>
      <c r="AE64" s="75"/>
      <c r="AF64" s="75"/>
      <c r="AG64" s="75"/>
      <c r="AH64" s="76">
        <f t="shared" si="5"/>
        <v>0.19</v>
      </c>
      <c r="AI64" s="76">
        <f t="shared" si="6"/>
        <v>1</v>
      </c>
      <c r="AJ64" s="76">
        <f t="shared" si="7"/>
        <v>0</v>
      </c>
      <c r="AK64" s="76">
        <f t="shared" si="8"/>
        <v>0</v>
      </c>
      <c r="AL64" s="76">
        <f t="shared" si="9"/>
        <v>0</v>
      </c>
      <c r="AM64" s="172" t="s">
        <v>742</v>
      </c>
      <c r="AN64" s="172"/>
      <c r="AO64" s="172"/>
      <c r="AP64" s="172"/>
      <c r="AQ64" s="172" t="s">
        <v>1640</v>
      </c>
      <c r="AR64" s="172"/>
      <c r="AS64" s="172"/>
      <c r="AT64" s="172"/>
      <c r="AU64" s="172" t="s">
        <v>742</v>
      </c>
      <c r="AV64" s="172"/>
      <c r="AW64" s="172"/>
      <c r="AX64" s="172"/>
      <c r="AY64" s="172" t="s">
        <v>1675</v>
      </c>
      <c r="AZ64" s="172"/>
      <c r="BA64" s="172"/>
      <c r="BB64" s="172"/>
    </row>
    <row r="65" spans="1:54" ht="15" customHeight="1">
      <c r="A65" s="171">
        <v>24</v>
      </c>
      <c r="B65" s="172" t="s">
        <v>1596</v>
      </c>
      <c r="C65" s="172" t="s">
        <v>1676</v>
      </c>
      <c r="D65" s="172" t="s">
        <v>732</v>
      </c>
      <c r="E65" s="172" t="s">
        <v>733</v>
      </c>
      <c r="F65" s="172" t="s">
        <v>1677</v>
      </c>
      <c r="G65" s="172" t="s">
        <v>735</v>
      </c>
      <c r="H65" s="172" t="s">
        <v>1625</v>
      </c>
      <c r="I65" s="172" t="s">
        <v>1678</v>
      </c>
      <c r="J65" s="173">
        <v>44197</v>
      </c>
      <c r="K65" s="173">
        <v>44561</v>
      </c>
      <c r="L65" s="172" t="s">
        <v>738</v>
      </c>
      <c r="M65" s="172" t="s">
        <v>1635</v>
      </c>
      <c r="N65" s="172" t="s">
        <v>55</v>
      </c>
      <c r="O65" s="172" t="s">
        <v>1679</v>
      </c>
      <c r="P65" s="172" t="s">
        <v>1602</v>
      </c>
      <c r="Q65" s="176">
        <v>0.9</v>
      </c>
      <c r="R65" s="176">
        <v>0.9</v>
      </c>
      <c r="S65" s="176">
        <v>0.9</v>
      </c>
      <c r="T65" s="176">
        <v>0.9</v>
      </c>
      <c r="U65" s="176">
        <v>0.9</v>
      </c>
      <c r="V65" s="176"/>
      <c r="W65" s="176"/>
      <c r="X65" s="76"/>
      <c r="Y65" s="77"/>
      <c r="Z65" s="76"/>
      <c r="AA65" s="77"/>
      <c r="AB65" s="76"/>
      <c r="AC65" s="77"/>
      <c r="AD65" s="75"/>
      <c r="AE65" s="75"/>
      <c r="AF65" s="75"/>
      <c r="AG65" s="75"/>
      <c r="AH65" s="76">
        <f t="shared" si="5"/>
        <v>0</v>
      </c>
      <c r="AI65" s="76">
        <f t="shared" si="6"/>
        <v>0</v>
      </c>
      <c r="AJ65" s="76">
        <f t="shared" si="7"/>
        <v>0</v>
      </c>
      <c r="AK65" s="76">
        <f t="shared" si="8"/>
        <v>0</v>
      </c>
      <c r="AL65" s="76">
        <f t="shared" si="9"/>
        <v>0</v>
      </c>
      <c r="AM65" s="172"/>
      <c r="AN65" s="172"/>
      <c r="AO65" s="172"/>
      <c r="AP65" s="172"/>
      <c r="AQ65" s="172"/>
      <c r="AR65" s="172"/>
      <c r="AS65" s="172"/>
      <c r="AT65" s="172"/>
      <c r="AU65" s="172" t="s">
        <v>791</v>
      </c>
      <c r="AV65" s="172"/>
      <c r="AW65" s="172"/>
      <c r="AX65" s="172"/>
      <c r="AY65" s="172" t="s">
        <v>1680</v>
      </c>
      <c r="AZ65" s="172"/>
      <c r="BA65" s="172"/>
      <c r="BB65" s="172"/>
    </row>
    <row r="66" spans="1:54" ht="15" customHeight="1">
      <c r="A66" s="171">
        <v>25</v>
      </c>
      <c r="B66" s="172" t="s">
        <v>1596</v>
      </c>
      <c r="C66" s="172" t="s">
        <v>1676</v>
      </c>
      <c r="D66" s="172" t="s">
        <v>732</v>
      </c>
      <c r="E66" s="172" t="s">
        <v>733</v>
      </c>
      <c r="F66" s="172" t="s">
        <v>1677</v>
      </c>
      <c r="G66" s="172" t="s">
        <v>735</v>
      </c>
      <c r="H66" s="172" t="s">
        <v>1625</v>
      </c>
      <c r="I66" s="172" t="s">
        <v>1681</v>
      </c>
      <c r="J66" s="173">
        <v>44197</v>
      </c>
      <c r="K66" s="173">
        <v>44561</v>
      </c>
      <c r="L66" s="172" t="s">
        <v>738</v>
      </c>
      <c r="M66" s="172" t="s">
        <v>1635</v>
      </c>
      <c r="N66" s="172" t="s">
        <v>55</v>
      </c>
      <c r="O66" s="172" t="s">
        <v>1679</v>
      </c>
      <c r="P66" s="172" t="s">
        <v>1602</v>
      </c>
      <c r="Q66" s="176">
        <v>0.9</v>
      </c>
      <c r="R66" s="176">
        <v>0.9</v>
      </c>
      <c r="S66" s="176">
        <v>0.9</v>
      </c>
      <c r="T66" s="176">
        <v>0.9</v>
      </c>
      <c r="U66" s="176">
        <v>0.9</v>
      </c>
      <c r="V66" s="176"/>
      <c r="W66" s="176"/>
      <c r="X66" s="76"/>
      <c r="Y66" s="77"/>
      <c r="Z66" s="76"/>
      <c r="AA66" s="77"/>
      <c r="AB66" s="76"/>
      <c r="AC66" s="77"/>
      <c r="AD66" s="75"/>
      <c r="AE66" s="75"/>
      <c r="AF66" s="75"/>
      <c r="AG66" s="75"/>
      <c r="AH66" s="76">
        <f t="shared" si="5"/>
        <v>0</v>
      </c>
      <c r="AI66" s="76">
        <f t="shared" si="6"/>
        <v>0</v>
      </c>
      <c r="AJ66" s="76">
        <f t="shared" si="7"/>
        <v>0</v>
      </c>
      <c r="AK66" s="76">
        <f t="shared" si="8"/>
        <v>0</v>
      </c>
      <c r="AL66" s="76">
        <f t="shared" si="9"/>
        <v>0</v>
      </c>
      <c r="AM66" s="172"/>
      <c r="AN66" s="172"/>
      <c r="AO66" s="172"/>
      <c r="AP66" s="172"/>
      <c r="AQ66" s="172"/>
      <c r="AR66" s="172"/>
      <c r="AS66" s="172"/>
      <c r="AT66" s="172"/>
      <c r="AU66" s="172" t="s">
        <v>791</v>
      </c>
      <c r="AV66" s="172"/>
      <c r="AW66" s="172"/>
      <c r="AX66" s="172"/>
      <c r="AY66" s="172" t="s">
        <v>1682</v>
      </c>
      <c r="AZ66" s="172"/>
      <c r="BA66" s="172"/>
      <c r="BB66" s="172"/>
    </row>
    <row r="67" spans="1:54" ht="15" customHeight="1">
      <c r="A67" s="171">
        <v>26</v>
      </c>
      <c r="B67" s="172" t="s">
        <v>1596</v>
      </c>
      <c r="C67" s="172" t="s">
        <v>1676</v>
      </c>
      <c r="D67" s="172" t="s">
        <v>732</v>
      </c>
      <c r="E67" s="172" t="s">
        <v>733</v>
      </c>
      <c r="F67" s="172" t="s">
        <v>1677</v>
      </c>
      <c r="G67" s="172" t="s">
        <v>735</v>
      </c>
      <c r="H67" s="172" t="s">
        <v>1625</v>
      </c>
      <c r="I67" s="172" t="s">
        <v>1683</v>
      </c>
      <c r="J67" s="173">
        <v>44197</v>
      </c>
      <c r="K67" s="173">
        <v>44561</v>
      </c>
      <c r="L67" s="172" t="s">
        <v>738</v>
      </c>
      <c r="M67" s="172" t="s">
        <v>1627</v>
      </c>
      <c r="N67" s="172" t="s">
        <v>55</v>
      </c>
      <c r="O67" s="172" t="s">
        <v>1679</v>
      </c>
      <c r="P67" s="172" t="s">
        <v>1602</v>
      </c>
      <c r="Q67" s="176">
        <v>0.9</v>
      </c>
      <c r="R67" s="176">
        <v>0.9</v>
      </c>
      <c r="S67" s="176">
        <v>0.9</v>
      </c>
      <c r="T67" s="176">
        <v>0.9</v>
      </c>
      <c r="U67" s="176">
        <v>0.9</v>
      </c>
      <c r="V67" s="176"/>
      <c r="W67" s="176"/>
      <c r="X67" s="76"/>
      <c r="Y67" s="77"/>
      <c r="Z67" s="76"/>
      <c r="AA67" s="77"/>
      <c r="AB67" s="76"/>
      <c r="AC67" s="77"/>
      <c r="AD67" s="75"/>
      <c r="AE67" s="75"/>
      <c r="AF67" s="75"/>
      <c r="AG67" s="75"/>
      <c r="AH67" s="76">
        <f t="shared" si="5"/>
        <v>0</v>
      </c>
      <c r="AI67" s="76">
        <f t="shared" si="6"/>
        <v>0</v>
      </c>
      <c r="AJ67" s="76">
        <f t="shared" si="7"/>
        <v>0</v>
      </c>
      <c r="AK67" s="76">
        <f t="shared" si="8"/>
        <v>0</v>
      </c>
      <c r="AL67" s="76">
        <f t="shared" si="9"/>
        <v>0</v>
      </c>
      <c r="AM67" s="172"/>
      <c r="AN67" s="172"/>
      <c r="AO67" s="172"/>
      <c r="AP67" s="172"/>
      <c r="AQ67" s="172"/>
      <c r="AR67" s="172"/>
      <c r="AS67" s="172"/>
      <c r="AT67" s="172"/>
      <c r="AU67" s="172" t="s">
        <v>791</v>
      </c>
      <c r="AV67" s="172"/>
      <c r="AW67" s="172"/>
      <c r="AX67" s="172"/>
      <c r="AY67" s="172" t="s">
        <v>1684</v>
      </c>
      <c r="AZ67" s="172"/>
      <c r="BA67" s="172"/>
      <c r="BB67" s="172"/>
    </row>
    <row r="68" spans="1:54" ht="15" customHeight="1">
      <c r="A68" s="171">
        <v>27</v>
      </c>
      <c r="B68" s="172" t="s">
        <v>1596</v>
      </c>
      <c r="C68" s="172" t="s">
        <v>1676</v>
      </c>
      <c r="D68" s="172" t="s">
        <v>732</v>
      </c>
      <c r="E68" s="172" t="s">
        <v>733</v>
      </c>
      <c r="F68" s="172" t="s">
        <v>1677</v>
      </c>
      <c r="G68" s="172" t="s">
        <v>735</v>
      </c>
      <c r="H68" s="172" t="s">
        <v>1625</v>
      </c>
      <c r="I68" s="172" t="s">
        <v>1685</v>
      </c>
      <c r="J68" s="173">
        <v>44197</v>
      </c>
      <c r="K68" s="173">
        <v>44561</v>
      </c>
      <c r="L68" s="172" t="s">
        <v>738</v>
      </c>
      <c r="M68" s="172" t="s">
        <v>1635</v>
      </c>
      <c r="N68" s="172" t="s">
        <v>55</v>
      </c>
      <c r="O68" s="172" t="s">
        <v>1679</v>
      </c>
      <c r="P68" s="172" t="s">
        <v>1602</v>
      </c>
      <c r="Q68" s="176">
        <v>0.9</v>
      </c>
      <c r="R68" s="176">
        <v>0.9</v>
      </c>
      <c r="S68" s="176">
        <v>0.9</v>
      </c>
      <c r="T68" s="176">
        <v>0.9</v>
      </c>
      <c r="U68" s="176">
        <v>0.9</v>
      </c>
      <c r="V68" s="176"/>
      <c r="W68" s="176"/>
      <c r="X68" s="76"/>
      <c r="Y68" s="77"/>
      <c r="Z68" s="76"/>
      <c r="AA68" s="77"/>
      <c r="AB68" s="76"/>
      <c r="AC68" s="77"/>
      <c r="AD68" s="75"/>
      <c r="AE68" s="75"/>
      <c r="AF68" s="75"/>
      <c r="AG68" s="75"/>
      <c r="AH68" s="76">
        <f t="shared" ref="AH68:AH131" si="10">IFERROR(IF((V68+X68+Z68+AB68)/Q68&gt;1,1,(V68+X68+Z68+AB68)/Q68),0)</f>
        <v>0</v>
      </c>
      <c r="AI68" s="76">
        <f t="shared" ref="AI68:AI131" si="11">IFERROR(IF(R68=0,"",IF((V68/R68)&gt;1,1,(V68/R68))),"")</f>
        <v>0</v>
      </c>
      <c r="AJ68" s="76">
        <f t="shared" ref="AJ68:AJ131" si="12">IFERROR(IF(S68=0,"",IF((X68/S68)&gt;1,1,(X68/S68))),"")</f>
        <v>0</v>
      </c>
      <c r="AK68" s="76">
        <f t="shared" ref="AK68:AK131" si="13">IFERROR(IF(T68=0,"",IF((Z68/T68)&gt;1,1,(Z68/T68))),"")</f>
        <v>0</v>
      </c>
      <c r="AL68" s="76">
        <f t="shared" ref="AL68:AL131" si="14">IFERROR(IF(U68=0,"",IF((AB68/U68)&gt;1,1,(AB68/U68))),"")</f>
        <v>0</v>
      </c>
      <c r="AM68" s="172"/>
      <c r="AN68" s="172"/>
      <c r="AO68" s="172"/>
      <c r="AP68" s="172"/>
      <c r="AQ68" s="172"/>
      <c r="AR68" s="172"/>
      <c r="AS68" s="172"/>
      <c r="AT68" s="172"/>
      <c r="AU68" s="172" t="s">
        <v>791</v>
      </c>
      <c r="AV68" s="172"/>
      <c r="AW68" s="172"/>
      <c r="AX68" s="172"/>
      <c r="AY68" s="172" t="s">
        <v>1686</v>
      </c>
      <c r="AZ68" s="172"/>
      <c r="BA68" s="172"/>
      <c r="BB68" s="172"/>
    </row>
    <row r="69" spans="1:54" ht="15" customHeight="1">
      <c r="A69" s="171">
        <v>28</v>
      </c>
      <c r="B69" s="172" t="s">
        <v>1596</v>
      </c>
      <c r="C69" s="172" t="s">
        <v>1453</v>
      </c>
      <c r="D69" s="172" t="s">
        <v>732</v>
      </c>
      <c r="E69" s="172" t="s">
        <v>771</v>
      </c>
      <c r="F69" s="172" t="s">
        <v>772</v>
      </c>
      <c r="G69" s="172" t="s">
        <v>1455</v>
      </c>
      <c r="H69" s="172" t="s">
        <v>736</v>
      </c>
      <c r="I69" s="172" t="s">
        <v>1687</v>
      </c>
      <c r="J69" s="173">
        <v>44197</v>
      </c>
      <c r="K69" s="173">
        <v>44561</v>
      </c>
      <c r="L69" s="172" t="s">
        <v>1550</v>
      </c>
      <c r="M69" s="172" t="s">
        <v>123</v>
      </c>
      <c r="N69" s="172" t="s">
        <v>29</v>
      </c>
      <c r="O69" s="172" t="s">
        <v>1458</v>
      </c>
      <c r="P69" s="172" t="s">
        <v>11</v>
      </c>
      <c r="Q69" s="175">
        <v>1</v>
      </c>
      <c r="R69" s="175">
        <v>0</v>
      </c>
      <c r="S69" s="175">
        <v>0</v>
      </c>
      <c r="T69" s="175">
        <v>1</v>
      </c>
      <c r="U69" s="175">
        <v>0</v>
      </c>
      <c r="V69" s="175"/>
      <c r="W69" s="176"/>
      <c r="X69" s="76"/>
      <c r="Y69" s="77"/>
      <c r="Z69" s="76"/>
      <c r="AA69" s="77"/>
      <c r="AB69" s="76"/>
      <c r="AC69" s="77"/>
      <c r="AD69" s="75"/>
      <c r="AE69" s="75"/>
      <c r="AF69" s="75"/>
      <c r="AG69" s="75"/>
      <c r="AH69" s="76">
        <f t="shared" si="10"/>
        <v>0</v>
      </c>
      <c r="AI69" s="76" t="str">
        <f t="shared" si="11"/>
        <v/>
      </c>
      <c r="AJ69" s="76" t="str">
        <f t="shared" si="12"/>
        <v/>
      </c>
      <c r="AK69" s="76">
        <f t="shared" si="13"/>
        <v>0</v>
      </c>
      <c r="AL69" s="76" t="str">
        <f t="shared" si="14"/>
        <v/>
      </c>
      <c r="AM69" s="172"/>
      <c r="AN69" s="172"/>
      <c r="AO69" s="172"/>
      <c r="AP69" s="172"/>
      <c r="AQ69" s="172"/>
      <c r="AR69" s="172"/>
      <c r="AS69" s="172"/>
      <c r="AT69" s="172"/>
      <c r="AU69" s="172" t="s">
        <v>807</v>
      </c>
      <c r="AV69" s="172"/>
      <c r="AW69" s="172"/>
      <c r="AX69" s="172"/>
      <c r="AY69" s="172" t="s">
        <v>1688</v>
      </c>
      <c r="AZ69" s="172"/>
      <c r="BA69" s="172"/>
      <c r="BB69" s="172"/>
    </row>
    <row r="70" spans="1:54" ht="15" customHeight="1">
      <c r="A70" s="171">
        <v>29</v>
      </c>
      <c r="B70" s="172" t="s">
        <v>1596</v>
      </c>
      <c r="C70" s="172" t="s">
        <v>1453</v>
      </c>
      <c r="D70" s="172" t="s">
        <v>732</v>
      </c>
      <c r="E70" s="172" t="s">
        <v>771</v>
      </c>
      <c r="F70" s="172" t="s">
        <v>772</v>
      </c>
      <c r="G70" s="172" t="s">
        <v>1455</v>
      </c>
      <c r="H70" s="172" t="s">
        <v>736</v>
      </c>
      <c r="I70" s="172" t="s">
        <v>1689</v>
      </c>
      <c r="J70" s="173">
        <v>44197</v>
      </c>
      <c r="K70" s="173">
        <v>44561</v>
      </c>
      <c r="L70" s="172" t="s">
        <v>1463</v>
      </c>
      <c r="M70" s="172" t="s">
        <v>123</v>
      </c>
      <c r="N70" s="172" t="s">
        <v>29</v>
      </c>
      <c r="O70" s="172" t="s">
        <v>1458</v>
      </c>
      <c r="P70" s="172" t="s">
        <v>11</v>
      </c>
      <c r="Q70" s="175">
        <v>4</v>
      </c>
      <c r="R70" s="175">
        <v>1</v>
      </c>
      <c r="S70" s="175">
        <v>1</v>
      </c>
      <c r="T70" s="175">
        <v>1</v>
      </c>
      <c r="U70" s="175">
        <v>1</v>
      </c>
      <c r="V70" s="175"/>
      <c r="W70" s="176"/>
      <c r="X70" s="76"/>
      <c r="Y70" s="77"/>
      <c r="Z70" s="76"/>
      <c r="AA70" s="77"/>
      <c r="AB70" s="76"/>
      <c r="AC70" s="77"/>
      <c r="AD70" s="75"/>
      <c r="AE70" s="75"/>
      <c r="AF70" s="75"/>
      <c r="AG70" s="75"/>
      <c r="AH70" s="76">
        <f t="shared" si="10"/>
        <v>0</v>
      </c>
      <c r="AI70" s="76">
        <f t="shared" si="11"/>
        <v>0</v>
      </c>
      <c r="AJ70" s="76">
        <f t="shared" si="12"/>
        <v>0</v>
      </c>
      <c r="AK70" s="76">
        <f t="shared" si="13"/>
        <v>0</v>
      </c>
      <c r="AL70" s="76">
        <f t="shared" si="14"/>
        <v>0</v>
      </c>
      <c r="AM70" s="172"/>
      <c r="AN70" s="172"/>
      <c r="AO70" s="172"/>
      <c r="AP70" s="172"/>
      <c r="AQ70" s="172"/>
      <c r="AR70" s="172"/>
      <c r="AS70" s="172"/>
      <c r="AT70" s="172"/>
      <c r="AU70" s="172" t="s">
        <v>791</v>
      </c>
      <c r="AV70" s="172"/>
      <c r="AW70" s="172"/>
      <c r="AX70" s="172"/>
      <c r="AY70" s="172" t="s">
        <v>1690</v>
      </c>
      <c r="AZ70" s="172"/>
      <c r="BA70" s="172"/>
      <c r="BB70" s="172"/>
    </row>
    <row r="71" spans="1:54" ht="15" customHeight="1">
      <c r="A71" s="171">
        <v>30</v>
      </c>
      <c r="B71" s="172" t="s">
        <v>1596</v>
      </c>
      <c r="C71" s="172" t="s">
        <v>1453</v>
      </c>
      <c r="D71" s="172" t="s">
        <v>732</v>
      </c>
      <c r="E71" s="172" t="s">
        <v>771</v>
      </c>
      <c r="F71" s="172" t="s">
        <v>772</v>
      </c>
      <c r="G71" s="172" t="s">
        <v>1455</v>
      </c>
      <c r="H71" s="172" t="s">
        <v>736</v>
      </c>
      <c r="I71" s="172" t="s">
        <v>1467</v>
      </c>
      <c r="J71" s="173">
        <v>44470</v>
      </c>
      <c r="K71" s="173">
        <v>44561</v>
      </c>
      <c r="L71" s="172" t="s">
        <v>1463</v>
      </c>
      <c r="M71" s="172" t="s">
        <v>123</v>
      </c>
      <c r="N71" s="172" t="s">
        <v>29</v>
      </c>
      <c r="O71" s="172" t="s">
        <v>1458</v>
      </c>
      <c r="P71" s="172" t="s">
        <v>11</v>
      </c>
      <c r="Q71" s="175">
        <v>1</v>
      </c>
      <c r="R71" s="175">
        <v>0</v>
      </c>
      <c r="S71" s="175">
        <v>0</v>
      </c>
      <c r="T71" s="175">
        <v>0</v>
      </c>
      <c r="U71" s="175">
        <v>1</v>
      </c>
      <c r="V71" s="175"/>
      <c r="W71" s="176"/>
      <c r="X71" s="76"/>
      <c r="Y71" s="77"/>
      <c r="Z71" s="76"/>
      <c r="AA71" s="77"/>
      <c r="AB71" s="76"/>
      <c r="AC71" s="77"/>
      <c r="AD71" s="75"/>
      <c r="AE71" s="75"/>
      <c r="AF71" s="75"/>
      <c r="AG71" s="75"/>
      <c r="AH71" s="76">
        <f t="shared" si="10"/>
        <v>0</v>
      </c>
      <c r="AI71" s="76" t="str">
        <f t="shared" si="11"/>
        <v/>
      </c>
      <c r="AJ71" s="76" t="str">
        <f t="shared" si="12"/>
        <v/>
      </c>
      <c r="AK71" s="76" t="str">
        <f t="shared" si="13"/>
        <v/>
      </c>
      <c r="AL71" s="76">
        <f t="shared" si="14"/>
        <v>0</v>
      </c>
      <c r="AM71" s="172"/>
      <c r="AN71" s="172"/>
      <c r="AO71" s="172"/>
      <c r="AP71" s="172"/>
      <c r="AQ71" s="172"/>
      <c r="AR71" s="172"/>
      <c r="AS71" s="172"/>
      <c r="AT71" s="172"/>
      <c r="AU71" s="172" t="s">
        <v>807</v>
      </c>
      <c r="AV71" s="172"/>
      <c r="AW71" s="172"/>
      <c r="AX71" s="172"/>
      <c r="AY71" s="172" t="s">
        <v>1688</v>
      </c>
      <c r="AZ71" s="172"/>
      <c r="BA71" s="172"/>
      <c r="BB71" s="172"/>
    </row>
    <row r="72" spans="1:54" ht="15" customHeight="1">
      <c r="A72" s="171">
        <v>31</v>
      </c>
      <c r="B72" s="172" t="s">
        <v>1596</v>
      </c>
      <c r="C72" s="172" t="s">
        <v>1453</v>
      </c>
      <c r="D72" s="172" t="s">
        <v>732</v>
      </c>
      <c r="E72" s="172" t="s">
        <v>771</v>
      </c>
      <c r="F72" s="172" t="s">
        <v>772</v>
      </c>
      <c r="G72" s="172" t="s">
        <v>1455</v>
      </c>
      <c r="H72" s="172" t="s">
        <v>736</v>
      </c>
      <c r="I72" s="172" t="s">
        <v>1691</v>
      </c>
      <c r="J72" s="173">
        <v>44197</v>
      </c>
      <c r="K72" s="173">
        <v>44561</v>
      </c>
      <c r="L72" s="172" t="s">
        <v>1469</v>
      </c>
      <c r="M72" s="172" t="s">
        <v>123</v>
      </c>
      <c r="N72" s="172" t="s">
        <v>29</v>
      </c>
      <c r="O72" s="172" t="s">
        <v>1458</v>
      </c>
      <c r="P72" s="172" t="s">
        <v>11</v>
      </c>
      <c r="Q72" s="175">
        <v>4</v>
      </c>
      <c r="R72" s="175">
        <v>1</v>
      </c>
      <c r="S72" s="175">
        <v>1</v>
      </c>
      <c r="T72" s="175">
        <v>1</v>
      </c>
      <c r="U72" s="175">
        <v>1</v>
      </c>
      <c r="V72" s="175"/>
      <c r="W72" s="176"/>
      <c r="X72" s="76"/>
      <c r="Y72" s="77"/>
      <c r="Z72" s="76"/>
      <c r="AA72" s="77"/>
      <c r="AB72" s="76"/>
      <c r="AC72" s="77"/>
      <c r="AD72" s="75"/>
      <c r="AE72" s="75"/>
      <c r="AF72" s="75"/>
      <c r="AG72" s="75"/>
      <c r="AH72" s="76">
        <f t="shared" si="10"/>
        <v>0</v>
      </c>
      <c r="AI72" s="76">
        <f t="shared" si="11"/>
        <v>0</v>
      </c>
      <c r="AJ72" s="76">
        <f t="shared" si="12"/>
        <v>0</v>
      </c>
      <c r="AK72" s="76">
        <f t="shared" si="13"/>
        <v>0</v>
      </c>
      <c r="AL72" s="76">
        <f t="shared" si="14"/>
        <v>0</v>
      </c>
      <c r="AM72" s="172"/>
      <c r="AN72" s="172"/>
      <c r="AO72" s="172"/>
      <c r="AP72" s="172"/>
      <c r="AQ72" s="172"/>
      <c r="AR72" s="172"/>
      <c r="AS72" s="172"/>
      <c r="AT72" s="172"/>
      <c r="AU72" s="172" t="s">
        <v>791</v>
      </c>
      <c r="AV72" s="172"/>
      <c r="AW72" s="172"/>
      <c r="AX72" s="172"/>
      <c r="AY72" s="172" t="s">
        <v>1690</v>
      </c>
      <c r="AZ72" s="172"/>
      <c r="BA72" s="172"/>
      <c r="BB72" s="172"/>
    </row>
    <row r="73" spans="1:54" ht="15" customHeight="1">
      <c r="A73" s="171">
        <v>32</v>
      </c>
      <c r="B73" s="172" t="s">
        <v>1596</v>
      </c>
      <c r="C73" s="172" t="s">
        <v>1453</v>
      </c>
      <c r="D73" s="172" t="s">
        <v>732</v>
      </c>
      <c r="E73" s="172" t="s">
        <v>771</v>
      </c>
      <c r="F73" s="172" t="s">
        <v>772</v>
      </c>
      <c r="G73" s="172" t="s">
        <v>1455</v>
      </c>
      <c r="H73" s="172" t="s">
        <v>736</v>
      </c>
      <c r="I73" s="172" t="s">
        <v>1472</v>
      </c>
      <c r="J73" s="173">
        <v>44470</v>
      </c>
      <c r="K73" s="173">
        <v>44561</v>
      </c>
      <c r="L73" s="172" t="s">
        <v>1469</v>
      </c>
      <c r="M73" s="172" t="s">
        <v>123</v>
      </c>
      <c r="N73" s="172" t="s">
        <v>29</v>
      </c>
      <c r="O73" s="172" t="s">
        <v>1458</v>
      </c>
      <c r="P73" s="172" t="s">
        <v>11</v>
      </c>
      <c r="Q73" s="175">
        <v>2</v>
      </c>
      <c r="R73" s="175">
        <v>0</v>
      </c>
      <c r="S73" s="175">
        <v>0</v>
      </c>
      <c r="T73" s="175">
        <v>0</v>
      </c>
      <c r="U73" s="175">
        <v>2</v>
      </c>
      <c r="V73" s="175"/>
      <c r="W73" s="176"/>
      <c r="X73" s="76"/>
      <c r="Y73" s="77"/>
      <c r="Z73" s="76"/>
      <c r="AA73" s="77"/>
      <c r="AB73" s="76"/>
      <c r="AC73" s="77"/>
      <c r="AD73" s="75"/>
      <c r="AE73" s="75"/>
      <c r="AF73" s="75"/>
      <c r="AG73" s="75"/>
      <c r="AH73" s="76">
        <f t="shared" si="10"/>
        <v>0</v>
      </c>
      <c r="AI73" s="76" t="str">
        <f t="shared" si="11"/>
        <v/>
      </c>
      <c r="AJ73" s="76" t="str">
        <f t="shared" si="12"/>
        <v/>
      </c>
      <c r="AK73" s="76" t="str">
        <f t="shared" si="13"/>
        <v/>
      </c>
      <c r="AL73" s="76">
        <f t="shared" si="14"/>
        <v>0</v>
      </c>
      <c r="AM73" s="172"/>
      <c r="AN73" s="172"/>
      <c r="AO73" s="172"/>
      <c r="AP73" s="172"/>
      <c r="AQ73" s="172"/>
      <c r="AR73" s="172"/>
      <c r="AS73" s="172"/>
      <c r="AT73" s="172"/>
      <c r="AU73" s="172" t="s">
        <v>807</v>
      </c>
      <c r="AV73" s="172"/>
      <c r="AW73" s="172"/>
      <c r="AX73" s="172"/>
      <c r="AY73" s="172" t="s">
        <v>1688</v>
      </c>
      <c r="AZ73" s="172"/>
      <c r="BA73" s="172"/>
      <c r="BB73" s="172"/>
    </row>
    <row r="74" spans="1:54" ht="15" customHeight="1">
      <c r="A74" s="171">
        <v>33</v>
      </c>
      <c r="B74" s="172" t="s">
        <v>1596</v>
      </c>
      <c r="C74" s="172" t="s">
        <v>1453</v>
      </c>
      <c r="D74" s="172" t="s">
        <v>732</v>
      </c>
      <c r="E74" s="172" t="s">
        <v>771</v>
      </c>
      <c r="F74" s="172" t="s">
        <v>772</v>
      </c>
      <c r="G74" s="172" t="s">
        <v>1455</v>
      </c>
      <c r="H74" s="172" t="s">
        <v>736</v>
      </c>
      <c r="I74" s="172" t="s">
        <v>1473</v>
      </c>
      <c r="J74" s="173">
        <v>44317</v>
      </c>
      <c r="K74" s="173">
        <v>44561</v>
      </c>
      <c r="L74" s="172" t="s">
        <v>1474</v>
      </c>
      <c r="M74" s="172" t="s">
        <v>123</v>
      </c>
      <c r="N74" s="172" t="s">
        <v>29</v>
      </c>
      <c r="O74" s="172" t="s">
        <v>1458</v>
      </c>
      <c r="P74" s="172" t="s">
        <v>11</v>
      </c>
      <c r="Q74" s="175">
        <v>4</v>
      </c>
      <c r="R74" s="175">
        <v>0</v>
      </c>
      <c r="S74" s="175">
        <v>2</v>
      </c>
      <c r="T74" s="175">
        <v>1</v>
      </c>
      <c r="U74" s="175">
        <v>1</v>
      </c>
      <c r="V74" s="175"/>
      <c r="W74" s="176"/>
      <c r="X74" s="76"/>
      <c r="Y74" s="77"/>
      <c r="Z74" s="76"/>
      <c r="AA74" s="77"/>
      <c r="AB74" s="76"/>
      <c r="AC74" s="77"/>
      <c r="AD74" s="75"/>
      <c r="AE74" s="75"/>
      <c r="AF74" s="75"/>
      <c r="AG74" s="75"/>
      <c r="AH74" s="76">
        <f t="shared" si="10"/>
        <v>0</v>
      </c>
      <c r="AI74" s="76" t="str">
        <f t="shared" si="11"/>
        <v/>
      </c>
      <c r="AJ74" s="76">
        <f t="shared" si="12"/>
        <v>0</v>
      </c>
      <c r="AK74" s="76">
        <f t="shared" si="13"/>
        <v>0</v>
      </c>
      <c r="AL74" s="76">
        <f t="shared" si="14"/>
        <v>0</v>
      </c>
      <c r="AM74" s="172"/>
      <c r="AN74" s="172"/>
      <c r="AO74" s="172"/>
      <c r="AP74" s="172"/>
      <c r="AQ74" s="172"/>
      <c r="AR74" s="172"/>
      <c r="AS74" s="172"/>
      <c r="AT74" s="172"/>
      <c r="AU74" s="172" t="s">
        <v>807</v>
      </c>
      <c r="AV74" s="172"/>
      <c r="AW74" s="172"/>
      <c r="AX74" s="172"/>
      <c r="AY74" s="172" t="s">
        <v>1688</v>
      </c>
      <c r="AZ74" s="172"/>
      <c r="BA74" s="172"/>
      <c r="BB74" s="172"/>
    </row>
    <row r="75" spans="1:54" ht="15" customHeight="1">
      <c r="A75" s="171">
        <v>34</v>
      </c>
      <c r="B75" s="172" t="s">
        <v>1596</v>
      </c>
      <c r="C75" s="172" t="s">
        <v>1453</v>
      </c>
      <c r="D75" s="172" t="s">
        <v>732</v>
      </c>
      <c r="E75" s="172" t="s">
        <v>1454</v>
      </c>
      <c r="F75" s="172" t="s">
        <v>772</v>
      </c>
      <c r="G75" s="172" t="s">
        <v>1455</v>
      </c>
      <c r="H75" s="172" t="s">
        <v>736</v>
      </c>
      <c r="I75" s="172" t="s">
        <v>1692</v>
      </c>
      <c r="J75" s="173">
        <v>44197</v>
      </c>
      <c r="K75" s="173">
        <v>44560</v>
      </c>
      <c r="L75" s="172" t="s">
        <v>1693</v>
      </c>
      <c r="M75" s="172" t="s">
        <v>98</v>
      </c>
      <c r="N75" s="172" t="s">
        <v>29</v>
      </c>
      <c r="O75" s="172" t="s">
        <v>1694</v>
      </c>
      <c r="P75" s="172" t="s">
        <v>11</v>
      </c>
      <c r="Q75" s="175">
        <v>12</v>
      </c>
      <c r="R75" s="175">
        <v>3</v>
      </c>
      <c r="S75" s="175">
        <v>3</v>
      </c>
      <c r="T75" s="175">
        <v>3</v>
      </c>
      <c r="U75" s="175">
        <v>3</v>
      </c>
      <c r="V75" s="175"/>
      <c r="W75" s="176"/>
      <c r="X75" s="76"/>
      <c r="Y75" s="77"/>
      <c r="Z75" s="76"/>
      <c r="AA75" s="77"/>
      <c r="AB75" s="76"/>
      <c r="AC75" s="77"/>
      <c r="AD75" s="75"/>
      <c r="AE75" s="75"/>
      <c r="AF75" s="75"/>
      <c r="AG75" s="75"/>
      <c r="AH75" s="76">
        <f t="shared" si="10"/>
        <v>0</v>
      </c>
      <c r="AI75" s="76">
        <f t="shared" si="11"/>
        <v>0</v>
      </c>
      <c r="AJ75" s="76">
        <f t="shared" si="12"/>
        <v>0</v>
      </c>
      <c r="AK75" s="76">
        <f t="shared" si="13"/>
        <v>0</v>
      </c>
      <c r="AL75" s="76">
        <f t="shared" si="14"/>
        <v>0</v>
      </c>
      <c r="AM75" s="172"/>
      <c r="AN75" s="172"/>
      <c r="AO75" s="172"/>
      <c r="AP75" s="172"/>
      <c r="AQ75" s="172"/>
      <c r="AR75" s="172"/>
      <c r="AS75" s="172"/>
      <c r="AT75" s="172"/>
      <c r="AU75" s="172" t="s">
        <v>791</v>
      </c>
      <c r="AV75" s="172"/>
      <c r="AW75" s="172"/>
      <c r="AX75" s="172"/>
      <c r="AY75" s="172" t="s">
        <v>1695</v>
      </c>
      <c r="AZ75" s="172"/>
      <c r="BA75" s="172"/>
      <c r="BB75" s="172"/>
    </row>
    <row r="76" spans="1:54" ht="15" customHeight="1">
      <c r="A76" s="171">
        <v>1</v>
      </c>
      <c r="B76" s="172" t="s">
        <v>1696</v>
      </c>
      <c r="C76" s="172" t="s">
        <v>1697</v>
      </c>
      <c r="D76" s="172" t="s">
        <v>732</v>
      </c>
      <c r="E76" s="172" t="s">
        <v>733</v>
      </c>
      <c r="F76" s="172" t="s">
        <v>1698</v>
      </c>
      <c r="G76" s="172" t="s">
        <v>735</v>
      </c>
      <c r="H76" s="172" t="s">
        <v>1587</v>
      </c>
      <c r="I76" s="172" t="s">
        <v>1699</v>
      </c>
      <c r="J76" s="173">
        <v>44200</v>
      </c>
      <c r="K76" s="173">
        <v>44561</v>
      </c>
      <c r="L76" s="172" t="s">
        <v>1700</v>
      </c>
      <c r="M76" s="172" t="s">
        <v>1701</v>
      </c>
      <c r="N76" s="172" t="s">
        <v>29</v>
      </c>
      <c r="O76" s="172" t="s">
        <v>1702</v>
      </c>
      <c r="P76" s="172" t="s">
        <v>740</v>
      </c>
      <c r="Q76" s="179">
        <v>1500000</v>
      </c>
      <c r="R76" s="179">
        <v>200000</v>
      </c>
      <c r="S76" s="179">
        <v>400000</v>
      </c>
      <c r="T76" s="179">
        <v>400000</v>
      </c>
      <c r="U76" s="179">
        <v>500000</v>
      </c>
      <c r="V76" s="179">
        <v>164505</v>
      </c>
      <c r="W76" s="179" t="s">
        <v>1703</v>
      </c>
      <c r="X76" s="76"/>
      <c r="Y76" s="77"/>
      <c r="Z76" s="76"/>
      <c r="AA76" s="77"/>
      <c r="AB76" s="76"/>
      <c r="AC76" s="77"/>
      <c r="AD76" s="75"/>
      <c r="AE76" s="75"/>
      <c r="AF76" s="75"/>
      <c r="AG76" s="75"/>
      <c r="AH76" s="76">
        <f t="shared" si="10"/>
        <v>0.10967</v>
      </c>
      <c r="AI76" s="76">
        <f t="shared" si="11"/>
        <v>0.82252499999999995</v>
      </c>
      <c r="AJ76" s="76">
        <f t="shared" si="12"/>
        <v>0</v>
      </c>
      <c r="AK76" s="76">
        <f t="shared" si="13"/>
        <v>0</v>
      </c>
      <c r="AL76" s="76">
        <f t="shared" si="14"/>
        <v>0</v>
      </c>
      <c r="AM76" s="172" t="s">
        <v>742</v>
      </c>
      <c r="AN76" s="172"/>
      <c r="AO76" s="172"/>
      <c r="AP76" s="172"/>
      <c r="AQ76" s="172" t="s">
        <v>1704</v>
      </c>
      <c r="AR76" s="172"/>
      <c r="AS76" s="172"/>
      <c r="AT76" s="172"/>
      <c r="AU76" s="172" t="s">
        <v>791</v>
      </c>
      <c r="AV76" s="172"/>
      <c r="AW76" s="172"/>
      <c r="AX76" s="172"/>
      <c r="AY76" s="172" t="s">
        <v>1705</v>
      </c>
      <c r="AZ76" s="172"/>
      <c r="BA76" s="172"/>
      <c r="BB76" s="172"/>
    </row>
    <row r="77" spans="1:54" ht="15" customHeight="1">
      <c r="A77" s="171">
        <v>2</v>
      </c>
      <c r="B77" s="172" t="s">
        <v>1696</v>
      </c>
      <c r="C77" s="172" t="s">
        <v>1697</v>
      </c>
      <c r="D77" s="172" t="s">
        <v>732</v>
      </c>
      <c r="E77" s="172" t="s">
        <v>733</v>
      </c>
      <c r="F77" s="172" t="s">
        <v>1698</v>
      </c>
      <c r="G77" s="172" t="s">
        <v>735</v>
      </c>
      <c r="H77" s="172" t="s">
        <v>1587</v>
      </c>
      <c r="I77" s="172" t="s">
        <v>1706</v>
      </c>
      <c r="J77" s="173">
        <v>44200</v>
      </c>
      <c r="K77" s="173">
        <v>44561</v>
      </c>
      <c r="L77" s="172" t="s">
        <v>1700</v>
      </c>
      <c r="M77" s="172" t="s">
        <v>1701</v>
      </c>
      <c r="N77" s="172" t="s">
        <v>29</v>
      </c>
      <c r="O77" s="172" t="s">
        <v>1702</v>
      </c>
      <c r="P77" s="172" t="s">
        <v>740</v>
      </c>
      <c r="Q77" s="179">
        <v>7000</v>
      </c>
      <c r="R77" s="179">
        <v>700</v>
      </c>
      <c r="S77" s="179">
        <v>2100</v>
      </c>
      <c r="T77" s="179">
        <v>2100</v>
      </c>
      <c r="U77" s="179">
        <v>2100</v>
      </c>
      <c r="V77" s="179">
        <v>2726</v>
      </c>
      <c r="W77" s="179" t="s">
        <v>1707</v>
      </c>
      <c r="X77" s="77"/>
      <c r="Y77" s="77"/>
      <c r="Z77" s="77"/>
      <c r="AA77" s="77"/>
      <c r="AB77" s="77"/>
      <c r="AC77" s="77"/>
      <c r="AD77" s="75"/>
      <c r="AE77" s="75"/>
      <c r="AF77" s="75"/>
      <c r="AG77" s="75"/>
      <c r="AH77" s="76">
        <f t="shared" si="10"/>
        <v>0.3894285714285714</v>
      </c>
      <c r="AI77" s="76">
        <f t="shared" si="11"/>
        <v>1</v>
      </c>
      <c r="AJ77" s="76">
        <f t="shared" si="12"/>
        <v>0</v>
      </c>
      <c r="AK77" s="76">
        <f t="shared" si="13"/>
        <v>0</v>
      </c>
      <c r="AL77" s="76">
        <f t="shared" si="14"/>
        <v>0</v>
      </c>
      <c r="AM77" s="172" t="s">
        <v>742</v>
      </c>
      <c r="AN77" s="172"/>
      <c r="AO77" s="172"/>
      <c r="AP77" s="172"/>
      <c r="AQ77" s="172" t="s">
        <v>1708</v>
      </c>
      <c r="AR77" s="172"/>
      <c r="AS77" s="172"/>
      <c r="AT77" s="172"/>
      <c r="AU77" s="172" t="s">
        <v>742</v>
      </c>
      <c r="AV77" s="172"/>
      <c r="AW77" s="172"/>
      <c r="AX77" s="172"/>
      <c r="AY77" s="172" t="s">
        <v>1709</v>
      </c>
      <c r="AZ77" s="172"/>
      <c r="BA77" s="172"/>
      <c r="BB77" s="172"/>
    </row>
    <row r="78" spans="1:54" ht="15" customHeight="1">
      <c r="A78" s="171">
        <v>3</v>
      </c>
      <c r="B78" s="172" t="s">
        <v>1696</v>
      </c>
      <c r="C78" s="172" t="s">
        <v>1697</v>
      </c>
      <c r="D78" s="172" t="s">
        <v>732</v>
      </c>
      <c r="E78" s="172" t="s">
        <v>733</v>
      </c>
      <c r="F78" s="172" t="s">
        <v>1698</v>
      </c>
      <c r="G78" s="172" t="s">
        <v>735</v>
      </c>
      <c r="H78" s="172" t="s">
        <v>1587</v>
      </c>
      <c r="I78" s="172" t="s">
        <v>1710</v>
      </c>
      <c r="J78" s="173">
        <v>44200</v>
      </c>
      <c r="K78" s="173">
        <v>44561</v>
      </c>
      <c r="L78" s="172" t="s">
        <v>1700</v>
      </c>
      <c r="M78" s="172" t="s">
        <v>1701</v>
      </c>
      <c r="N78" s="172" t="s">
        <v>29</v>
      </c>
      <c r="O78" s="172" t="s">
        <v>1702</v>
      </c>
      <c r="P78" s="172" t="s">
        <v>740</v>
      </c>
      <c r="Q78" s="179">
        <v>10000000</v>
      </c>
      <c r="R78" s="179">
        <v>1000000</v>
      </c>
      <c r="S78" s="179">
        <v>3000000</v>
      </c>
      <c r="T78" s="179">
        <v>3000000</v>
      </c>
      <c r="U78" s="179">
        <v>3000000</v>
      </c>
      <c r="V78" s="179">
        <v>377440</v>
      </c>
      <c r="W78" s="179" t="s">
        <v>1711</v>
      </c>
      <c r="X78" s="77"/>
      <c r="Y78" s="77"/>
      <c r="Z78" s="77"/>
      <c r="AA78" s="77"/>
      <c r="AB78" s="77"/>
      <c r="AC78" s="77"/>
      <c r="AD78" s="75"/>
      <c r="AE78" s="75"/>
      <c r="AF78" s="75"/>
      <c r="AG78" s="75"/>
      <c r="AH78" s="76">
        <f t="shared" si="10"/>
        <v>3.7744E-2</v>
      </c>
      <c r="AI78" s="76">
        <f t="shared" si="11"/>
        <v>0.37744</v>
      </c>
      <c r="AJ78" s="76">
        <f t="shared" si="12"/>
        <v>0</v>
      </c>
      <c r="AK78" s="76">
        <f t="shared" si="13"/>
        <v>0</v>
      </c>
      <c r="AL78" s="76">
        <f t="shared" si="14"/>
        <v>0</v>
      </c>
      <c r="AM78" s="172" t="s">
        <v>742</v>
      </c>
      <c r="AN78" s="172"/>
      <c r="AO78" s="172"/>
      <c r="AP78" s="172"/>
      <c r="AQ78" s="172" t="s">
        <v>1704</v>
      </c>
      <c r="AR78" s="172"/>
      <c r="AS78" s="172"/>
      <c r="AT78" s="172"/>
      <c r="AU78" s="172" t="s">
        <v>791</v>
      </c>
      <c r="AV78" s="172"/>
      <c r="AW78" s="172"/>
      <c r="AX78" s="172"/>
      <c r="AY78" s="172" t="s">
        <v>1712</v>
      </c>
      <c r="AZ78" s="172"/>
      <c r="BA78" s="172"/>
      <c r="BB78" s="172"/>
    </row>
    <row r="79" spans="1:54" ht="15" customHeight="1">
      <c r="A79" s="171">
        <v>4</v>
      </c>
      <c r="B79" s="172" t="s">
        <v>1696</v>
      </c>
      <c r="C79" s="172" t="s">
        <v>1697</v>
      </c>
      <c r="D79" s="172" t="s">
        <v>732</v>
      </c>
      <c r="E79" s="172" t="s">
        <v>733</v>
      </c>
      <c r="F79" s="172" t="s">
        <v>1698</v>
      </c>
      <c r="G79" s="172" t="s">
        <v>735</v>
      </c>
      <c r="H79" s="172" t="s">
        <v>1587</v>
      </c>
      <c r="I79" s="172" t="s">
        <v>1713</v>
      </c>
      <c r="J79" s="173">
        <v>44200</v>
      </c>
      <c r="K79" s="173">
        <v>44561</v>
      </c>
      <c r="L79" s="172" t="s">
        <v>1700</v>
      </c>
      <c r="M79" s="172" t="s">
        <v>1701</v>
      </c>
      <c r="N79" s="172" t="s">
        <v>29</v>
      </c>
      <c r="O79" s="172" t="s">
        <v>1702</v>
      </c>
      <c r="P79" s="172" t="s">
        <v>740</v>
      </c>
      <c r="Q79" s="179">
        <v>2000000</v>
      </c>
      <c r="R79" s="179">
        <v>200000</v>
      </c>
      <c r="S79" s="179">
        <v>600000</v>
      </c>
      <c r="T79" s="179">
        <v>600000</v>
      </c>
      <c r="U79" s="179">
        <v>600000</v>
      </c>
      <c r="V79" s="179">
        <v>0</v>
      </c>
      <c r="W79" s="179" t="s">
        <v>1714</v>
      </c>
      <c r="X79" s="76"/>
      <c r="Y79" s="76"/>
      <c r="Z79" s="76"/>
      <c r="AA79" s="76"/>
      <c r="AB79" s="76"/>
      <c r="AC79" s="76"/>
      <c r="AD79" s="76"/>
      <c r="AE79" s="76"/>
      <c r="AF79" s="75"/>
      <c r="AG79" s="75"/>
      <c r="AH79" s="76">
        <f t="shared" si="10"/>
        <v>0</v>
      </c>
      <c r="AI79" s="76">
        <f t="shared" si="11"/>
        <v>0</v>
      </c>
      <c r="AJ79" s="76">
        <f t="shared" si="12"/>
        <v>0</v>
      </c>
      <c r="AK79" s="76">
        <f t="shared" si="13"/>
        <v>0</v>
      </c>
      <c r="AL79" s="76">
        <f t="shared" si="14"/>
        <v>0</v>
      </c>
      <c r="AM79" s="172" t="s">
        <v>742</v>
      </c>
      <c r="AN79" s="172"/>
      <c r="AO79" s="172"/>
      <c r="AP79" s="172"/>
      <c r="AQ79" s="172" t="s">
        <v>1704</v>
      </c>
      <c r="AR79" s="172"/>
      <c r="AS79" s="172"/>
      <c r="AT79" s="172"/>
      <c r="AU79" s="172" t="s">
        <v>742</v>
      </c>
      <c r="AV79" s="172"/>
      <c r="AW79" s="172"/>
      <c r="AX79" s="172"/>
      <c r="AY79" s="172" t="s">
        <v>1715</v>
      </c>
      <c r="AZ79" s="172"/>
      <c r="BA79" s="172"/>
      <c r="BB79" s="172"/>
    </row>
    <row r="80" spans="1:54" ht="15" customHeight="1">
      <c r="A80" s="171">
        <v>5</v>
      </c>
      <c r="B80" s="172" t="s">
        <v>1696</v>
      </c>
      <c r="C80" s="172" t="s">
        <v>1697</v>
      </c>
      <c r="D80" s="172" t="s">
        <v>732</v>
      </c>
      <c r="E80" s="172" t="s">
        <v>733</v>
      </c>
      <c r="F80" s="172" t="s">
        <v>1698</v>
      </c>
      <c r="G80" s="172" t="s">
        <v>735</v>
      </c>
      <c r="H80" s="172" t="s">
        <v>1587</v>
      </c>
      <c r="I80" s="172" t="s">
        <v>1716</v>
      </c>
      <c r="J80" s="173">
        <v>44200</v>
      </c>
      <c r="K80" s="173">
        <v>44561</v>
      </c>
      <c r="L80" s="172" t="s">
        <v>1717</v>
      </c>
      <c r="M80" s="172" t="s">
        <v>1718</v>
      </c>
      <c r="N80" s="172" t="s">
        <v>29</v>
      </c>
      <c r="O80" s="172" t="s">
        <v>1719</v>
      </c>
      <c r="P80" s="172" t="s">
        <v>740</v>
      </c>
      <c r="Q80" s="179">
        <v>5000000</v>
      </c>
      <c r="R80" s="179">
        <f>+Q80*10%</f>
        <v>500000</v>
      </c>
      <c r="S80" s="179">
        <f>+Q80*30%</f>
        <v>1500000</v>
      </c>
      <c r="T80" s="179">
        <f>+Q80*30%</f>
        <v>1500000</v>
      </c>
      <c r="U80" s="179">
        <f>+Q80*30%</f>
        <v>1500000</v>
      </c>
      <c r="V80" s="179">
        <v>1315763</v>
      </c>
      <c r="W80" s="179" t="s">
        <v>1720</v>
      </c>
      <c r="X80" s="76"/>
      <c r="Y80" s="76"/>
      <c r="Z80" s="76"/>
      <c r="AA80" s="76"/>
      <c r="AB80" s="76"/>
      <c r="AC80" s="76"/>
      <c r="AD80" s="76"/>
      <c r="AE80" s="76"/>
      <c r="AF80" s="75"/>
      <c r="AG80" s="75"/>
      <c r="AH80" s="76">
        <f t="shared" si="10"/>
        <v>0.26315260000000001</v>
      </c>
      <c r="AI80" s="76">
        <f t="shared" si="11"/>
        <v>1</v>
      </c>
      <c r="AJ80" s="76">
        <f t="shared" si="12"/>
        <v>0</v>
      </c>
      <c r="AK80" s="76">
        <f t="shared" si="13"/>
        <v>0</v>
      </c>
      <c r="AL80" s="76">
        <f t="shared" si="14"/>
        <v>0</v>
      </c>
      <c r="AM80" s="172" t="s">
        <v>742</v>
      </c>
      <c r="AN80" s="172"/>
      <c r="AO80" s="172"/>
      <c r="AP80" s="172"/>
      <c r="AQ80" s="172" t="s">
        <v>1704</v>
      </c>
      <c r="AR80" s="172"/>
      <c r="AS80" s="172"/>
      <c r="AT80" s="172"/>
      <c r="AU80" s="172" t="s">
        <v>742</v>
      </c>
      <c r="AV80" s="172"/>
      <c r="AW80" s="172"/>
      <c r="AX80" s="172"/>
      <c r="AY80" s="172" t="s">
        <v>1721</v>
      </c>
      <c r="AZ80" s="172"/>
      <c r="BA80" s="172"/>
      <c r="BB80" s="172"/>
    </row>
    <row r="81" spans="1:54" ht="15" customHeight="1">
      <c r="A81" s="171">
        <v>6</v>
      </c>
      <c r="B81" s="172" t="s">
        <v>1696</v>
      </c>
      <c r="C81" s="172" t="s">
        <v>1697</v>
      </c>
      <c r="D81" s="172" t="s">
        <v>732</v>
      </c>
      <c r="E81" s="172" t="s">
        <v>733</v>
      </c>
      <c r="F81" s="172" t="s">
        <v>1698</v>
      </c>
      <c r="G81" s="172" t="s">
        <v>735</v>
      </c>
      <c r="H81" s="172" t="s">
        <v>1587</v>
      </c>
      <c r="I81" s="172" t="s">
        <v>1722</v>
      </c>
      <c r="J81" s="173">
        <v>44256</v>
      </c>
      <c r="K81" s="173">
        <v>44561</v>
      </c>
      <c r="L81" s="172" t="s">
        <v>1723</v>
      </c>
      <c r="M81" s="172" t="s">
        <v>1701</v>
      </c>
      <c r="N81" s="172" t="s">
        <v>29</v>
      </c>
      <c r="O81" s="172" t="s">
        <v>1724</v>
      </c>
      <c r="P81" s="172" t="s">
        <v>740</v>
      </c>
      <c r="Q81" s="179">
        <v>2</v>
      </c>
      <c r="R81" s="179">
        <v>0.1</v>
      </c>
      <c r="S81" s="179">
        <v>0.1</v>
      </c>
      <c r="T81" s="179">
        <v>1</v>
      </c>
      <c r="U81" s="179">
        <v>1</v>
      </c>
      <c r="V81" s="179">
        <v>1</v>
      </c>
      <c r="W81" s="179" t="s">
        <v>1725</v>
      </c>
      <c r="X81" s="76"/>
      <c r="Y81" s="76"/>
      <c r="Z81" s="76"/>
      <c r="AA81" s="76"/>
      <c r="AB81" s="76"/>
      <c r="AC81" s="76"/>
      <c r="AD81" s="76"/>
      <c r="AE81" s="76"/>
      <c r="AF81" s="75"/>
      <c r="AG81" s="75"/>
      <c r="AH81" s="76">
        <f t="shared" si="10"/>
        <v>0.5</v>
      </c>
      <c r="AI81" s="76">
        <f t="shared" si="11"/>
        <v>1</v>
      </c>
      <c r="AJ81" s="76">
        <f t="shared" si="12"/>
        <v>0</v>
      </c>
      <c r="AK81" s="76">
        <f t="shared" si="13"/>
        <v>0</v>
      </c>
      <c r="AL81" s="76">
        <f t="shared" si="14"/>
        <v>0</v>
      </c>
      <c r="AM81" s="172" t="s">
        <v>742</v>
      </c>
      <c r="AN81" s="172"/>
      <c r="AO81" s="172"/>
      <c r="AP81" s="172"/>
      <c r="AQ81" s="172" t="s">
        <v>1726</v>
      </c>
      <c r="AR81" s="172"/>
      <c r="AS81" s="172"/>
      <c r="AT81" s="172"/>
      <c r="AU81" s="172" t="s">
        <v>742</v>
      </c>
      <c r="AV81" s="172"/>
      <c r="AW81" s="172"/>
      <c r="AX81" s="172"/>
      <c r="AY81" s="172" t="s">
        <v>1727</v>
      </c>
      <c r="AZ81" s="172"/>
      <c r="BA81" s="172"/>
      <c r="BB81" s="172"/>
    </row>
    <row r="82" spans="1:54" ht="15" customHeight="1">
      <c r="A82" s="171">
        <v>7</v>
      </c>
      <c r="B82" s="172" t="s">
        <v>1696</v>
      </c>
      <c r="C82" s="172" t="s">
        <v>1728</v>
      </c>
      <c r="D82" s="172" t="s">
        <v>732</v>
      </c>
      <c r="E82" s="172" t="s">
        <v>1729</v>
      </c>
      <c r="F82" s="172" t="s">
        <v>1730</v>
      </c>
      <c r="G82" s="172" t="s">
        <v>735</v>
      </c>
      <c r="H82" s="172" t="s">
        <v>1587</v>
      </c>
      <c r="I82" s="172" t="s">
        <v>1731</v>
      </c>
      <c r="J82" s="173">
        <v>44228</v>
      </c>
      <c r="K82" s="173">
        <v>44561</v>
      </c>
      <c r="L82" s="172" t="s">
        <v>1732</v>
      </c>
      <c r="M82" s="172" t="s">
        <v>1733</v>
      </c>
      <c r="N82" s="172" t="s">
        <v>29</v>
      </c>
      <c r="O82" s="172" t="s">
        <v>1734</v>
      </c>
      <c r="P82" s="172" t="s">
        <v>740</v>
      </c>
      <c r="Q82" s="179">
        <v>1</v>
      </c>
      <c r="R82" s="179">
        <v>0</v>
      </c>
      <c r="S82" s="179">
        <v>0</v>
      </c>
      <c r="T82" s="179">
        <v>1</v>
      </c>
      <c r="U82" s="179">
        <v>0</v>
      </c>
      <c r="V82" s="179">
        <v>0</v>
      </c>
      <c r="W82" s="179" t="s">
        <v>1735</v>
      </c>
      <c r="X82" s="76"/>
      <c r="Y82" s="76"/>
      <c r="Z82" s="76"/>
      <c r="AA82" s="76"/>
      <c r="AB82" s="76"/>
      <c r="AC82" s="76"/>
      <c r="AD82" s="76"/>
      <c r="AE82" s="76"/>
      <c r="AF82" s="75"/>
      <c r="AG82" s="75"/>
      <c r="AH82" s="76">
        <f t="shared" si="10"/>
        <v>0</v>
      </c>
      <c r="AI82" s="76" t="str">
        <f t="shared" si="11"/>
        <v/>
      </c>
      <c r="AJ82" s="76" t="str">
        <f t="shared" si="12"/>
        <v/>
      </c>
      <c r="AK82" s="76">
        <f t="shared" si="13"/>
        <v>0</v>
      </c>
      <c r="AL82" s="76" t="str">
        <f t="shared" si="14"/>
        <v/>
      </c>
      <c r="AM82" s="172" t="s">
        <v>742</v>
      </c>
      <c r="AN82" s="172"/>
      <c r="AO82" s="172"/>
      <c r="AP82" s="172"/>
      <c r="AQ82" s="172" t="s">
        <v>1736</v>
      </c>
      <c r="AR82" s="172"/>
      <c r="AS82" s="172"/>
      <c r="AT82" s="172"/>
      <c r="AU82" s="172" t="s">
        <v>807</v>
      </c>
      <c r="AV82" s="172"/>
      <c r="AW82" s="172"/>
      <c r="AX82" s="172"/>
      <c r="AY82" s="172" t="s">
        <v>1737</v>
      </c>
      <c r="AZ82" s="172"/>
      <c r="BA82" s="172"/>
      <c r="BB82" s="172"/>
    </row>
    <row r="83" spans="1:54" ht="15" customHeight="1">
      <c r="A83" s="171">
        <v>8</v>
      </c>
      <c r="B83" s="172" t="s">
        <v>1696</v>
      </c>
      <c r="C83" s="172" t="s">
        <v>1728</v>
      </c>
      <c r="D83" s="172" t="s">
        <v>732</v>
      </c>
      <c r="E83" s="172" t="s">
        <v>733</v>
      </c>
      <c r="F83" s="172" t="s">
        <v>1698</v>
      </c>
      <c r="G83" s="172" t="s">
        <v>735</v>
      </c>
      <c r="H83" s="172" t="s">
        <v>1587</v>
      </c>
      <c r="I83" s="172" t="s">
        <v>1738</v>
      </c>
      <c r="J83" s="173">
        <v>44200</v>
      </c>
      <c r="K83" s="173">
        <v>44561</v>
      </c>
      <c r="L83" s="172" t="s">
        <v>1739</v>
      </c>
      <c r="M83" s="172" t="s">
        <v>1701</v>
      </c>
      <c r="N83" s="172" t="s">
        <v>29</v>
      </c>
      <c r="O83" s="172" t="s">
        <v>1734</v>
      </c>
      <c r="P83" s="172" t="s">
        <v>740</v>
      </c>
      <c r="Q83" s="179">
        <v>3000000</v>
      </c>
      <c r="R83" s="179">
        <v>0.1</v>
      </c>
      <c r="S83" s="179">
        <f>+Q83*30%</f>
        <v>900000</v>
      </c>
      <c r="T83" s="179">
        <f>+Q83*30%</f>
        <v>900000</v>
      </c>
      <c r="U83" s="179">
        <f>+Q83*40%</f>
        <v>1200000</v>
      </c>
      <c r="V83" s="179">
        <v>0</v>
      </c>
      <c r="W83" s="179" t="s">
        <v>1740</v>
      </c>
      <c r="X83" s="76"/>
      <c r="Y83" s="76"/>
      <c r="Z83" s="76"/>
      <c r="AA83" s="76"/>
      <c r="AB83" s="76"/>
      <c r="AC83" s="76"/>
      <c r="AD83" s="76"/>
      <c r="AE83" s="76"/>
      <c r="AF83" s="75"/>
      <c r="AG83" s="75"/>
      <c r="AH83" s="76">
        <f t="shared" si="10"/>
        <v>0</v>
      </c>
      <c r="AI83" s="76">
        <f t="shared" si="11"/>
        <v>0</v>
      </c>
      <c r="AJ83" s="76">
        <f t="shared" si="12"/>
        <v>0</v>
      </c>
      <c r="AK83" s="76">
        <f t="shared" si="13"/>
        <v>0</v>
      </c>
      <c r="AL83" s="76">
        <f t="shared" si="14"/>
        <v>0</v>
      </c>
      <c r="AM83" s="172" t="s">
        <v>742</v>
      </c>
      <c r="AN83" s="172"/>
      <c r="AO83" s="172"/>
      <c r="AP83" s="172"/>
      <c r="AQ83" s="172" t="s">
        <v>1741</v>
      </c>
      <c r="AR83" s="172"/>
      <c r="AS83" s="172"/>
      <c r="AT83" s="172"/>
      <c r="AU83" s="172" t="s">
        <v>742</v>
      </c>
      <c r="AV83" s="172"/>
      <c r="AW83" s="172"/>
      <c r="AX83" s="172"/>
      <c r="AY83" s="172" t="s">
        <v>1742</v>
      </c>
      <c r="AZ83" s="172"/>
      <c r="BA83" s="172"/>
      <c r="BB83" s="172"/>
    </row>
    <row r="84" spans="1:54" ht="15" customHeight="1">
      <c r="A84" s="171">
        <v>9</v>
      </c>
      <c r="B84" s="172" t="s">
        <v>1696</v>
      </c>
      <c r="C84" s="172" t="s">
        <v>1728</v>
      </c>
      <c r="D84" s="172" t="s">
        <v>732</v>
      </c>
      <c r="E84" s="172" t="s">
        <v>733</v>
      </c>
      <c r="F84" s="172" t="s">
        <v>1698</v>
      </c>
      <c r="G84" s="172" t="s">
        <v>735</v>
      </c>
      <c r="H84" s="172" t="s">
        <v>1587</v>
      </c>
      <c r="I84" s="172" t="s">
        <v>1743</v>
      </c>
      <c r="J84" s="173">
        <v>44200</v>
      </c>
      <c r="K84" s="173">
        <v>44330</v>
      </c>
      <c r="L84" s="172" t="s">
        <v>1744</v>
      </c>
      <c r="M84" s="172" t="s">
        <v>494</v>
      </c>
      <c r="N84" s="172" t="s">
        <v>29</v>
      </c>
      <c r="O84" s="172" t="s">
        <v>1734</v>
      </c>
      <c r="P84" s="172" t="s">
        <v>740</v>
      </c>
      <c r="Q84" s="179">
        <v>2</v>
      </c>
      <c r="R84" s="179">
        <v>1</v>
      </c>
      <c r="S84" s="179">
        <v>1</v>
      </c>
      <c r="T84" s="179">
        <v>0.1</v>
      </c>
      <c r="U84" s="179">
        <v>0.1</v>
      </c>
      <c r="V84" s="179">
        <v>1</v>
      </c>
      <c r="W84" s="179" t="s">
        <v>1745</v>
      </c>
      <c r="X84" s="76"/>
      <c r="Y84" s="76"/>
      <c r="Z84" s="76"/>
      <c r="AA84" s="76"/>
      <c r="AB84" s="76"/>
      <c r="AC84" s="76"/>
      <c r="AD84" s="76"/>
      <c r="AE84" s="76"/>
      <c r="AF84" s="75"/>
      <c r="AG84" s="75"/>
      <c r="AH84" s="76">
        <f t="shared" si="10"/>
        <v>0.5</v>
      </c>
      <c r="AI84" s="76">
        <f t="shared" si="11"/>
        <v>1</v>
      </c>
      <c r="AJ84" s="76">
        <f t="shared" si="12"/>
        <v>0</v>
      </c>
      <c r="AK84" s="76">
        <f t="shared" si="13"/>
        <v>0</v>
      </c>
      <c r="AL84" s="76">
        <f t="shared" si="14"/>
        <v>0</v>
      </c>
      <c r="AM84" s="172" t="s">
        <v>742</v>
      </c>
      <c r="AN84" s="172"/>
      <c r="AO84" s="172"/>
      <c r="AP84" s="172"/>
      <c r="AQ84" s="172" t="s">
        <v>1746</v>
      </c>
      <c r="AR84" s="172"/>
      <c r="AS84" s="172"/>
      <c r="AT84" s="172"/>
      <c r="AU84" s="172" t="s">
        <v>742</v>
      </c>
      <c r="AV84" s="172"/>
      <c r="AW84" s="172"/>
      <c r="AX84" s="172"/>
      <c r="AY84" s="172" t="s">
        <v>1747</v>
      </c>
      <c r="AZ84" s="172"/>
      <c r="BA84" s="172"/>
      <c r="BB84" s="172"/>
    </row>
    <row r="85" spans="1:54" ht="15" customHeight="1">
      <c r="A85" s="171">
        <v>10</v>
      </c>
      <c r="B85" s="172" t="s">
        <v>1696</v>
      </c>
      <c r="C85" s="172" t="s">
        <v>1728</v>
      </c>
      <c r="D85" s="172" t="s">
        <v>732</v>
      </c>
      <c r="E85" s="172" t="s">
        <v>733</v>
      </c>
      <c r="F85" s="172" t="s">
        <v>1698</v>
      </c>
      <c r="G85" s="172" t="s">
        <v>735</v>
      </c>
      <c r="H85" s="172" t="s">
        <v>1587</v>
      </c>
      <c r="I85" s="172" t="s">
        <v>1748</v>
      </c>
      <c r="J85" s="173">
        <v>44228</v>
      </c>
      <c r="K85" s="173">
        <v>44561</v>
      </c>
      <c r="L85" s="172" t="s">
        <v>1749</v>
      </c>
      <c r="M85" s="172" t="s">
        <v>1733</v>
      </c>
      <c r="N85" s="172" t="s">
        <v>55</v>
      </c>
      <c r="O85" s="172" t="s">
        <v>1734</v>
      </c>
      <c r="P85" s="172" t="s">
        <v>740</v>
      </c>
      <c r="Q85" s="174">
        <v>1</v>
      </c>
      <c r="R85" s="174">
        <v>0.1</v>
      </c>
      <c r="S85" s="174">
        <v>0.3</v>
      </c>
      <c r="T85" s="174">
        <v>0.3</v>
      </c>
      <c r="U85" s="174">
        <v>0.3</v>
      </c>
      <c r="V85" s="174">
        <v>0.1</v>
      </c>
      <c r="W85" s="174" t="s">
        <v>1750</v>
      </c>
      <c r="X85" s="76"/>
      <c r="Y85" s="76"/>
      <c r="Z85" s="76"/>
      <c r="AA85" s="76"/>
      <c r="AB85" s="76"/>
      <c r="AC85" s="76"/>
      <c r="AD85" s="76"/>
      <c r="AE85" s="76"/>
      <c r="AF85" s="75"/>
      <c r="AG85" s="75"/>
      <c r="AH85" s="76">
        <f t="shared" si="10"/>
        <v>0.1</v>
      </c>
      <c r="AI85" s="76">
        <f t="shared" si="11"/>
        <v>1</v>
      </c>
      <c r="AJ85" s="76">
        <f t="shared" si="12"/>
        <v>0</v>
      </c>
      <c r="AK85" s="76">
        <f t="shared" si="13"/>
        <v>0</v>
      </c>
      <c r="AL85" s="76">
        <f t="shared" si="14"/>
        <v>0</v>
      </c>
      <c r="AM85" s="172" t="s">
        <v>742</v>
      </c>
      <c r="AN85" s="172"/>
      <c r="AO85" s="172"/>
      <c r="AP85" s="172"/>
      <c r="AQ85" s="172" t="s">
        <v>1736</v>
      </c>
      <c r="AR85" s="172"/>
      <c r="AS85" s="172"/>
      <c r="AT85" s="172"/>
      <c r="AU85" s="172" t="s">
        <v>742</v>
      </c>
      <c r="AV85" s="172"/>
      <c r="AW85" s="172"/>
      <c r="AX85" s="172"/>
      <c r="AY85" s="172" t="s">
        <v>1751</v>
      </c>
      <c r="AZ85" s="172"/>
      <c r="BA85" s="172"/>
      <c r="BB85" s="172"/>
    </row>
    <row r="86" spans="1:54" ht="15" customHeight="1">
      <c r="A86" s="171">
        <v>11</v>
      </c>
      <c r="B86" s="172" t="s">
        <v>1696</v>
      </c>
      <c r="C86" s="172" t="s">
        <v>1752</v>
      </c>
      <c r="D86" s="172" t="s">
        <v>732</v>
      </c>
      <c r="E86" s="172" t="s">
        <v>1753</v>
      </c>
      <c r="F86" s="172" t="s">
        <v>1754</v>
      </c>
      <c r="G86" s="172" t="s">
        <v>735</v>
      </c>
      <c r="H86" s="172" t="s">
        <v>1587</v>
      </c>
      <c r="I86" s="172" t="s">
        <v>1755</v>
      </c>
      <c r="J86" s="173">
        <v>44228</v>
      </c>
      <c r="K86" s="173">
        <v>44561</v>
      </c>
      <c r="L86" s="172" t="s">
        <v>1756</v>
      </c>
      <c r="M86" s="172" t="s">
        <v>1757</v>
      </c>
      <c r="N86" s="172" t="s">
        <v>55</v>
      </c>
      <c r="O86" s="172" t="s">
        <v>53</v>
      </c>
      <c r="P86" s="172" t="s">
        <v>789</v>
      </c>
      <c r="Q86" s="174">
        <v>1</v>
      </c>
      <c r="R86" s="174">
        <v>0.25</v>
      </c>
      <c r="S86" s="174">
        <v>0.25</v>
      </c>
      <c r="T86" s="174">
        <v>0.25</v>
      </c>
      <c r="U86" s="174">
        <v>0.25</v>
      </c>
      <c r="V86" s="174">
        <v>0.25</v>
      </c>
      <c r="W86" s="174" t="s">
        <v>1758</v>
      </c>
      <c r="X86" s="76"/>
      <c r="Y86" s="76"/>
      <c r="Z86" s="76"/>
      <c r="AA86" s="76"/>
      <c r="AB86" s="76"/>
      <c r="AC86" s="76"/>
      <c r="AD86" s="76"/>
      <c r="AE86" s="76"/>
      <c r="AF86" s="75"/>
      <c r="AG86" s="75"/>
      <c r="AH86" s="76">
        <f t="shared" si="10"/>
        <v>0.25</v>
      </c>
      <c r="AI86" s="76">
        <f t="shared" si="11"/>
        <v>1</v>
      </c>
      <c r="AJ86" s="76">
        <f t="shared" si="12"/>
        <v>0</v>
      </c>
      <c r="AK86" s="76">
        <f t="shared" si="13"/>
        <v>0</v>
      </c>
      <c r="AL86" s="76">
        <f t="shared" si="14"/>
        <v>0</v>
      </c>
      <c r="AM86" s="172" t="s">
        <v>742</v>
      </c>
      <c r="AN86" s="172"/>
      <c r="AO86" s="172"/>
      <c r="AP86" s="172"/>
      <c r="AQ86" s="172" t="s">
        <v>1759</v>
      </c>
      <c r="AR86" s="172"/>
      <c r="AS86" s="172"/>
      <c r="AT86" s="172"/>
      <c r="AU86" s="172" t="s">
        <v>742</v>
      </c>
      <c r="AV86" s="172"/>
      <c r="AW86" s="172"/>
      <c r="AX86" s="172"/>
      <c r="AY86" s="172" t="s">
        <v>1760</v>
      </c>
      <c r="AZ86" s="172"/>
      <c r="BA86" s="172"/>
      <c r="BB86" s="172"/>
    </row>
    <row r="87" spans="1:54" ht="15" customHeight="1">
      <c r="A87" s="171">
        <v>12</v>
      </c>
      <c r="B87" s="172" t="s">
        <v>1696</v>
      </c>
      <c r="C87" s="172" t="s">
        <v>1752</v>
      </c>
      <c r="D87" s="172" t="s">
        <v>732</v>
      </c>
      <c r="E87" s="172" t="s">
        <v>1753</v>
      </c>
      <c r="F87" s="172" t="s">
        <v>1754</v>
      </c>
      <c r="G87" s="172" t="s">
        <v>735</v>
      </c>
      <c r="H87" s="172" t="s">
        <v>1587</v>
      </c>
      <c r="I87" s="172" t="s">
        <v>1761</v>
      </c>
      <c r="J87" s="173">
        <v>44228</v>
      </c>
      <c r="K87" s="173">
        <v>44561</v>
      </c>
      <c r="L87" s="172" t="s">
        <v>1762</v>
      </c>
      <c r="M87" s="172" t="s">
        <v>1757</v>
      </c>
      <c r="N87" s="172" t="s">
        <v>29</v>
      </c>
      <c r="O87" s="172" t="s">
        <v>1763</v>
      </c>
      <c r="P87" s="172" t="s">
        <v>740</v>
      </c>
      <c r="Q87" s="179">
        <v>10000000</v>
      </c>
      <c r="R87" s="179">
        <v>2500000</v>
      </c>
      <c r="S87" s="179">
        <v>2500000</v>
      </c>
      <c r="T87" s="179">
        <v>2500000</v>
      </c>
      <c r="U87" s="179">
        <v>2500000</v>
      </c>
      <c r="V87" s="179">
        <v>304077</v>
      </c>
      <c r="W87" s="179" t="s">
        <v>1764</v>
      </c>
      <c r="X87" s="76"/>
      <c r="Y87" s="76"/>
      <c r="Z87" s="76"/>
      <c r="AA87" s="76"/>
      <c r="AB87" s="76"/>
      <c r="AC87" s="76"/>
      <c r="AD87" s="76"/>
      <c r="AE87" s="76"/>
      <c r="AF87" s="75"/>
      <c r="AG87" s="75"/>
      <c r="AH87" s="76">
        <f t="shared" si="10"/>
        <v>3.0407699999999999E-2</v>
      </c>
      <c r="AI87" s="76">
        <f t="shared" si="11"/>
        <v>0.1216308</v>
      </c>
      <c r="AJ87" s="76">
        <f t="shared" si="12"/>
        <v>0</v>
      </c>
      <c r="AK87" s="76">
        <f t="shared" si="13"/>
        <v>0</v>
      </c>
      <c r="AL87" s="76">
        <f t="shared" si="14"/>
        <v>0</v>
      </c>
      <c r="AM87" s="172" t="s">
        <v>742</v>
      </c>
      <c r="AN87" s="172"/>
      <c r="AO87" s="172"/>
      <c r="AP87" s="172"/>
      <c r="AQ87" s="172" t="s">
        <v>1704</v>
      </c>
      <c r="AR87" s="172"/>
      <c r="AS87" s="172"/>
      <c r="AT87" s="172"/>
      <c r="AU87" s="172" t="s">
        <v>742</v>
      </c>
      <c r="AV87" s="172"/>
      <c r="AW87" s="172"/>
      <c r="AX87" s="172"/>
      <c r="AY87" s="172" t="s">
        <v>1765</v>
      </c>
      <c r="AZ87" s="172"/>
      <c r="BA87" s="172"/>
      <c r="BB87" s="172"/>
    </row>
    <row r="88" spans="1:54" ht="15" customHeight="1">
      <c r="A88" s="171">
        <v>13</v>
      </c>
      <c r="B88" s="172" t="s">
        <v>1696</v>
      </c>
      <c r="C88" s="172" t="s">
        <v>1752</v>
      </c>
      <c r="D88" s="172" t="s">
        <v>732</v>
      </c>
      <c r="E88" s="172" t="s">
        <v>1753</v>
      </c>
      <c r="F88" s="172" t="s">
        <v>1754</v>
      </c>
      <c r="G88" s="172" t="s">
        <v>735</v>
      </c>
      <c r="H88" s="172" t="s">
        <v>1587</v>
      </c>
      <c r="I88" s="172" t="s">
        <v>1766</v>
      </c>
      <c r="J88" s="173">
        <v>44228</v>
      </c>
      <c r="K88" s="173">
        <v>44561</v>
      </c>
      <c r="L88" s="172" t="s">
        <v>1767</v>
      </c>
      <c r="M88" s="172" t="s">
        <v>1757</v>
      </c>
      <c r="N88" s="172" t="s">
        <v>29</v>
      </c>
      <c r="O88" s="172" t="s">
        <v>1763</v>
      </c>
      <c r="P88" s="172" t="s">
        <v>740</v>
      </c>
      <c r="Q88" s="179">
        <v>22000</v>
      </c>
      <c r="R88" s="179">
        <v>2200</v>
      </c>
      <c r="S88" s="179">
        <v>6600</v>
      </c>
      <c r="T88" s="179">
        <v>6600</v>
      </c>
      <c r="U88" s="179">
        <v>6600</v>
      </c>
      <c r="V88" s="179">
        <v>0</v>
      </c>
      <c r="W88" s="179" t="s">
        <v>1768</v>
      </c>
      <c r="X88" s="76"/>
      <c r="Y88" s="76"/>
      <c r="Z88" s="76"/>
      <c r="AA88" s="76"/>
      <c r="AB88" s="76"/>
      <c r="AC88" s="77"/>
      <c r="AD88" s="75"/>
      <c r="AE88" s="75"/>
      <c r="AF88" s="75"/>
      <c r="AG88" s="75"/>
      <c r="AH88" s="76">
        <f t="shared" si="10"/>
        <v>0</v>
      </c>
      <c r="AI88" s="76">
        <f t="shared" si="11"/>
        <v>0</v>
      </c>
      <c r="AJ88" s="76">
        <f t="shared" si="12"/>
        <v>0</v>
      </c>
      <c r="AK88" s="76">
        <f t="shared" si="13"/>
        <v>0</v>
      </c>
      <c r="AL88" s="76">
        <f t="shared" si="14"/>
        <v>0</v>
      </c>
      <c r="AM88" s="172" t="s">
        <v>742</v>
      </c>
      <c r="AN88" s="172"/>
      <c r="AO88" s="172"/>
      <c r="AP88" s="172"/>
      <c r="AQ88" s="172" t="s">
        <v>1746</v>
      </c>
      <c r="AR88" s="172"/>
      <c r="AS88" s="172"/>
      <c r="AT88" s="172"/>
      <c r="AU88" s="172" t="s">
        <v>742</v>
      </c>
      <c r="AV88" s="172"/>
      <c r="AW88" s="172"/>
      <c r="AX88" s="172"/>
      <c r="AY88" s="172" t="s">
        <v>1769</v>
      </c>
      <c r="AZ88" s="172"/>
      <c r="BA88" s="172"/>
      <c r="BB88" s="172"/>
    </row>
    <row r="89" spans="1:54" ht="15" customHeight="1">
      <c r="A89" s="171">
        <v>14</v>
      </c>
      <c r="B89" s="172" t="s">
        <v>1696</v>
      </c>
      <c r="C89" s="172" t="s">
        <v>1752</v>
      </c>
      <c r="D89" s="172" t="s">
        <v>732</v>
      </c>
      <c r="E89" s="172" t="s">
        <v>1753</v>
      </c>
      <c r="F89" s="172" t="s">
        <v>1754</v>
      </c>
      <c r="G89" s="172" t="s">
        <v>735</v>
      </c>
      <c r="H89" s="172" t="s">
        <v>1587</v>
      </c>
      <c r="I89" s="172" t="s">
        <v>1770</v>
      </c>
      <c r="J89" s="173">
        <v>44228</v>
      </c>
      <c r="K89" s="173">
        <v>44561</v>
      </c>
      <c r="L89" s="172" t="s">
        <v>1771</v>
      </c>
      <c r="M89" s="172" t="s">
        <v>1772</v>
      </c>
      <c r="N89" s="172" t="s">
        <v>29</v>
      </c>
      <c r="O89" s="172" t="s">
        <v>1763</v>
      </c>
      <c r="P89" s="172" t="s">
        <v>740</v>
      </c>
      <c r="Q89" s="179">
        <v>1</v>
      </c>
      <c r="R89" s="179">
        <v>0.1</v>
      </c>
      <c r="S89" s="179">
        <v>1</v>
      </c>
      <c r="T89" s="179">
        <v>0.1</v>
      </c>
      <c r="U89" s="179">
        <v>0.1</v>
      </c>
      <c r="V89" s="179">
        <v>0</v>
      </c>
      <c r="W89" s="179" t="s">
        <v>1773</v>
      </c>
      <c r="X89" s="76"/>
      <c r="Y89" s="76"/>
      <c r="Z89" s="76"/>
      <c r="AA89" s="76"/>
      <c r="AB89" s="76"/>
      <c r="AC89" s="12"/>
      <c r="AD89" s="12"/>
      <c r="AE89" s="12"/>
      <c r="AF89" s="60"/>
      <c r="AG89" s="60"/>
      <c r="AH89" s="76">
        <f t="shared" si="10"/>
        <v>0</v>
      </c>
      <c r="AI89" s="76">
        <f t="shared" si="11"/>
        <v>0</v>
      </c>
      <c r="AJ89" s="76">
        <f t="shared" si="12"/>
        <v>0</v>
      </c>
      <c r="AK89" s="76">
        <f t="shared" si="13"/>
        <v>0</v>
      </c>
      <c r="AL89" s="76">
        <f t="shared" si="14"/>
        <v>0</v>
      </c>
      <c r="AM89" s="172" t="s">
        <v>742</v>
      </c>
      <c r="AN89" s="172"/>
      <c r="AO89" s="172"/>
      <c r="AP89" s="172"/>
      <c r="AQ89" s="172" t="s">
        <v>1774</v>
      </c>
      <c r="AR89" s="172"/>
      <c r="AS89" s="172"/>
      <c r="AT89" s="172"/>
      <c r="AU89" s="172" t="s">
        <v>742</v>
      </c>
      <c r="AV89" s="172"/>
      <c r="AW89" s="172"/>
      <c r="AX89" s="172"/>
      <c r="AY89" s="172" t="s">
        <v>1775</v>
      </c>
      <c r="AZ89" s="172"/>
      <c r="BA89" s="172"/>
      <c r="BB89" s="172"/>
    </row>
    <row r="90" spans="1:54" ht="15" customHeight="1">
      <c r="A90" s="171">
        <v>15</v>
      </c>
      <c r="B90" s="172" t="s">
        <v>1696</v>
      </c>
      <c r="C90" s="172" t="s">
        <v>1752</v>
      </c>
      <c r="D90" s="172" t="s">
        <v>732</v>
      </c>
      <c r="E90" s="172" t="s">
        <v>1753</v>
      </c>
      <c r="F90" s="172" t="s">
        <v>1754</v>
      </c>
      <c r="G90" s="172" t="s">
        <v>735</v>
      </c>
      <c r="H90" s="172" t="s">
        <v>1587</v>
      </c>
      <c r="I90" s="172" t="s">
        <v>1776</v>
      </c>
      <c r="J90" s="173">
        <v>44200</v>
      </c>
      <c r="K90" s="173">
        <v>44561</v>
      </c>
      <c r="L90" s="172" t="s">
        <v>1777</v>
      </c>
      <c r="M90" s="172" t="s">
        <v>1757</v>
      </c>
      <c r="N90" s="172" t="s">
        <v>29</v>
      </c>
      <c r="O90" s="172" t="s">
        <v>1763</v>
      </c>
      <c r="P90" s="172" t="s">
        <v>740</v>
      </c>
      <c r="Q90" s="179">
        <v>60</v>
      </c>
      <c r="R90" s="179">
        <v>15</v>
      </c>
      <c r="S90" s="179">
        <v>15</v>
      </c>
      <c r="T90" s="179">
        <v>15</v>
      </c>
      <c r="U90" s="179">
        <v>15</v>
      </c>
      <c r="V90" s="179">
        <v>15</v>
      </c>
      <c r="W90" s="179" t="s">
        <v>1778</v>
      </c>
      <c r="X90" s="76"/>
      <c r="Y90" s="76"/>
      <c r="Z90" s="76"/>
      <c r="AA90" s="76"/>
      <c r="AB90" s="76"/>
      <c r="AC90" s="12"/>
      <c r="AD90" s="12"/>
      <c r="AE90" s="12"/>
      <c r="AF90" s="60"/>
      <c r="AG90" s="60"/>
      <c r="AH90" s="76">
        <f t="shared" si="10"/>
        <v>0.25</v>
      </c>
      <c r="AI90" s="76">
        <f t="shared" si="11"/>
        <v>1</v>
      </c>
      <c r="AJ90" s="76">
        <f t="shared" si="12"/>
        <v>0</v>
      </c>
      <c r="AK90" s="76">
        <f t="shared" si="13"/>
        <v>0</v>
      </c>
      <c r="AL90" s="76">
        <f t="shared" si="14"/>
        <v>0</v>
      </c>
      <c r="AM90" s="172" t="s">
        <v>742</v>
      </c>
      <c r="AN90" s="172"/>
      <c r="AO90" s="172"/>
      <c r="AP90" s="172"/>
      <c r="AQ90" s="172" t="s">
        <v>1704</v>
      </c>
      <c r="AR90" s="172"/>
      <c r="AS90" s="172"/>
      <c r="AT90" s="172"/>
      <c r="AU90" s="172" t="s">
        <v>742</v>
      </c>
      <c r="AV90" s="172"/>
      <c r="AW90" s="172"/>
      <c r="AX90" s="172"/>
      <c r="AY90" s="172" t="s">
        <v>1779</v>
      </c>
      <c r="AZ90" s="172"/>
      <c r="BA90" s="172"/>
      <c r="BB90" s="172"/>
    </row>
    <row r="91" spans="1:54" ht="15" customHeight="1">
      <c r="A91" s="171">
        <v>16</v>
      </c>
      <c r="B91" s="172" t="s">
        <v>1696</v>
      </c>
      <c r="C91" s="172" t="s">
        <v>1752</v>
      </c>
      <c r="D91" s="172" t="s">
        <v>732</v>
      </c>
      <c r="E91" s="172" t="s">
        <v>1753</v>
      </c>
      <c r="F91" s="172" t="s">
        <v>1754</v>
      </c>
      <c r="G91" s="172" t="s">
        <v>735</v>
      </c>
      <c r="H91" s="172" t="s">
        <v>1587</v>
      </c>
      <c r="I91" s="172" t="s">
        <v>1780</v>
      </c>
      <c r="J91" s="173">
        <v>44228</v>
      </c>
      <c r="K91" s="173">
        <v>44561</v>
      </c>
      <c r="L91" s="172" t="s">
        <v>1781</v>
      </c>
      <c r="M91" s="172" t="s">
        <v>1782</v>
      </c>
      <c r="N91" s="172" t="s">
        <v>29</v>
      </c>
      <c r="O91" s="172" t="s">
        <v>1783</v>
      </c>
      <c r="P91" s="172" t="s">
        <v>740</v>
      </c>
      <c r="Q91" s="179">
        <v>3</v>
      </c>
      <c r="R91" s="179">
        <v>0.1</v>
      </c>
      <c r="S91" s="179">
        <v>1</v>
      </c>
      <c r="T91" s="179">
        <v>1</v>
      </c>
      <c r="U91" s="179">
        <v>1</v>
      </c>
      <c r="V91" s="179">
        <v>0</v>
      </c>
      <c r="W91" s="179" t="s">
        <v>1784</v>
      </c>
      <c r="X91" s="76"/>
      <c r="Y91" s="76"/>
      <c r="Z91" s="76"/>
      <c r="AA91" s="76"/>
      <c r="AB91" s="76"/>
      <c r="AC91" s="12"/>
      <c r="AD91" s="12"/>
      <c r="AE91" s="12"/>
      <c r="AF91" s="60"/>
      <c r="AG91" s="60"/>
      <c r="AH91" s="76">
        <f t="shared" si="10"/>
        <v>0</v>
      </c>
      <c r="AI91" s="76">
        <f t="shared" si="11"/>
        <v>0</v>
      </c>
      <c r="AJ91" s="76">
        <f t="shared" si="12"/>
        <v>0</v>
      </c>
      <c r="AK91" s="76">
        <f t="shared" si="13"/>
        <v>0</v>
      </c>
      <c r="AL91" s="76">
        <f t="shared" si="14"/>
        <v>0</v>
      </c>
      <c r="AM91" s="172" t="s">
        <v>742</v>
      </c>
      <c r="AN91" s="172"/>
      <c r="AO91" s="172"/>
      <c r="AP91" s="172"/>
      <c r="AQ91" s="172" t="s">
        <v>1704</v>
      </c>
      <c r="AR91" s="172"/>
      <c r="AS91" s="172"/>
      <c r="AT91" s="172"/>
      <c r="AU91" s="172" t="s">
        <v>742</v>
      </c>
      <c r="AV91" s="172"/>
      <c r="AW91" s="172"/>
      <c r="AX91" s="172"/>
      <c r="AY91" s="172" t="s">
        <v>1785</v>
      </c>
      <c r="AZ91" s="172"/>
      <c r="BA91" s="172"/>
      <c r="BB91" s="172"/>
    </row>
    <row r="92" spans="1:54" ht="15" customHeight="1">
      <c r="A92" s="171">
        <v>17</v>
      </c>
      <c r="B92" s="172" t="s">
        <v>1696</v>
      </c>
      <c r="C92" s="172" t="s">
        <v>1752</v>
      </c>
      <c r="D92" s="172" t="s">
        <v>732</v>
      </c>
      <c r="E92" s="172" t="s">
        <v>1753</v>
      </c>
      <c r="F92" s="172" t="s">
        <v>1754</v>
      </c>
      <c r="G92" s="172" t="s">
        <v>735</v>
      </c>
      <c r="H92" s="172" t="s">
        <v>1587</v>
      </c>
      <c r="I92" s="172" t="s">
        <v>1786</v>
      </c>
      <c r="J92" s="173">
        <v>44228</v>
      </c>
      <c r="K92" s="173">
        <v>44561</v>
      </c>
      <c r="L92" s="172" t="s">
        <v>1787</v>
      </c>
      <c r="M92" s="172" t="s">
        <v>494</v>
      </c>
      <c r="N92" s="172" t="s">
        <v>29</v>
      </c>
      <c r="O92" s="172" t="s">
        <v>1788</v>
      </c>
      <c r="P92" s="172" t="s">
        <v>740</v>
      </c>
      <c r="Q92" s="179">
        <v>1</v>
      </c>
      <c r="R92" s="179">
        <v>0.1</v>
      </c>
      <c r="S92" s="179">
        <v>0.1</v>
      </c>
      <c r="T92" s="179">
        <v>1</v>
      </c>
      <c r="U92" s="179">
        <v>0.1</v>
      </c>
      <c r="V92" s="179">
        <v>0</v>
      </c>
      <c r="W92" s="179" t="s">
        <v>1789</v>
      </c>
      <c r="X92" s="76"/>
      <c r="Y92" s="76"/>
      <c r="Z92" s="76"/>
      <c r="AA92" s="76"/>
      <c r="AB92" s="76"/>
      <c r="AC92" s="12"/>
      <c r="AD92" s="12"/>
      <c r="AE92" s="12"/>
      <c r="AF92" s="60"/>
      <c r="AG92" s="60"/>
      <c r="AH92" s="76">
        <f t="shared" si="10"/>
        <v>0</v>
      </c>
      <c r="AI92" s="76">
        <f t="shared" si="11"/>
        <v>0</v>
      </c>
      <c r="AJ92" s="76">
        <f t="shared" si="12"/>
        <v>0</v>
      </c>
      <c r="AK92" s="76">
        <f t="shared" si="13"/>
        <v>0</v>
      </c>
      <c r="AL92" s="76">
        <f t="shared" si="14"/>
        <v>0</v>
      </c>
      <c r="AM92" s="172" t="s">
        <v>742</v>
      </c>
      <c r="AN92" s="172"/>
      <c r="AO92" s="172"/>
      <c r="AP92" s="172"/>
      <c r="AQ92" s="172" t="s">
        <v>1746</v>
      </c>
      <c r="AR92" s="172"/>
      <c r="AS92" s="172"/>
      <c r="AT92" s="172"/>
      <c r="AU92" s="172" t="s">
        <v>791</v>
      </c>
      <c r="AV92" s="172"/>
      <c r="AW92" s="172"/>
      <c r="AX92" s="172"/>
      <c r="AY92" s="172" t="s">
        <v>1790</v>
      </c>
      <c r="AZ92" s="172"/>
      <c r="BA92" s="172"/>
      <c r="BB92" s="172"/>
    </row>
    <row r="93" spans="1:54" ht="15" customHeight="1">
      <c r="A93" s="171">
        <v>18</v>
      </c>
      <c r="B93" s="172" t="s">
        <v>1696</v>
      </c>
      <c r="C93" s="172" t="s">
        <v>1453</v>
      </c>
      <c r="D93" s="172" t="s">
        <v>732</v>
      </c>
      <c r="E93" s="172" t="s">
        <v>1791</v>
      </c>
      <c r="F93" s="172" t="s">
        <v>772</v>
      </c>
      <c r="G93" s="172" t="s">
        <v>1455</v>
      </c>
      <c r="H93" s="172" t="s">
        <v>736</v>
      </c>
      <c r="I93" s="172" t="s">
        <v>1792</v>
      </c>
      <c r="J93" s="173">
        <v>44228</v>
      </c>
      <c r="K93" s="173">
        <v>44561</v>
      </c>
      <c r="L93" s="172" t="s">
        <v>1793</v>
      </c>
      <c r="M93" s="172" t="s">
        <v>494</v>
      </c>
      <c r="N93" s="172" t="s">
        <v>55</v>
      </c>
      <c r="O93" s="172" t="s">
        <v>1794</v>
      </c>
      <c r="P93" s="172" t="s">
        <v>740</v>
      </c>
      <c r="Q93" s="174">
        <v>1</v>
      </c>
      <c r="R93" s="174">
        <v>0.1</v>
      </c>
      <c r="S93" s="174">
        <v>0.3</v>
      </c>
      <c r="T93" s="174">
        <v>0.3</v>
      </c>
      <c r="U93" s="174">
        <v>0.3</v>
      </c>
      <c r="V93" s="174">
        <v>0.1</v>
      </c>
      <c r="W93" s="174" t="s">
        <v>1795</v>
      </c>
      <c r="X93" s="76"/>
      <c r="Y93" s="76"/>
      <c r="Z93" s="76"/>
      <c r="AA93" s="76"/>
      <c r="AB93" s="76"/>
      <c r="AC93" s="12"/>
      <c r="AD93" s="12"/>
      <c r="AE93" s="12"/>
      <c r="AF93" s="60"/>
      <c r="AG93" s="60"/>
      <c r="AH93" s="76">
        <f t="shared" si="10"/>
        <v>0.1</v>
      </c>
      <c r="AI93" s="76">
        <f t="shared" si="11"/>
        <v>1</v>
      </c>
      <c r="AJ93" s="76">
        <f t="shared" si="12"/>
        <v>0</v>
      </c>
      <c r="AK93" s="76">
        <f t="shared" si="13"/>
        <v>0</v>
      </c>
      <c r="AL93" s="76">
        <f t="shared" si="14"/>
        <v>0</v>
      </c>
      <c r="AM93" s="172" t="s">
        <v>742</v>
      </c>
      <c r="AN93" s="172"/>
      <c r="AO93" s="172"/>
      <c r="AP93" s="172"/>
      <c r="AQ93" s="172" t="s">
        <v>1796</v>
      </c>
      <c r="AR93" s="172"/>
      <c r="AS93" s="172"/>
      <c r="AT93" s="172"/>
      <c r="AU93" s="172" t="s">
        <v>742</v>
      </c>
      <c r="AV93" s="172"/>
      <c r="AW93" s="172"/>
      <c r="AX93" s="172"/>
      <c r="AY93" s="172" t="s">
        <v>1797</v>
      </c>
      <c r="AZ93" s="172"/>
      <c r="BA93" s="172"/>
      <c r="BB93" s="172"/>
    </row>
    <row r="94" spans="1:54" ht="15" customHeight="1">
      <c r="A94" s="171">
        <v>19</v>
      </c>
      <c r="B94" s="172" t="s">
        <v>1696</v>
      </c>
      <c r="C94" s="172" t="s">
        <v>1453</v>
      </c>
      <c r="D94" s="172" t="s">
        <v>732</v>
      </c>
      <c r="E94" s="172" t="s">
        <v>1454</v>
      </c>
      <c r="F94" s="172" t="s">
        <v>772</v>
      </c>
      <c r="G94" s="172" t="s">
        <v>1455</v>
      </c>
      <c r="H94" s="172" t="s">
        <v>736</v>
      </c>
      <c r="I94" s="172" t="s">
        <v>1798</v>
      </c>
      <c r="J94" s="173">
        <v>44228</v>
      </c>
      <c r="K94" s="173">
        <v>44561</v>
      </c>
      <c r="L94" s="172" t="s">
        <v>1799</v>
      </c>
      <c r="M94" s="172" t="s">
        <v>494</v>
      </c>
      <c r="N94" s="172" t="s">
        <v>55</v>
      </c>
      <c r="O94" s="172" t="s">
        <v>1800</v>
      </c>
      <c r="P94" s="172" t="s">
        <v>740</v>
      </c>
      <c r="Q94" s="174">
        <v>1</v>
      </c>
      <c r="R94" s="174">
        <v>0.1</v>
      </c>
      <c r="S94" s="174">
        <v>0.3</v>
      </c>
      <c r="T94" s="174">
        <v>0.3</v>
      </c>
      <c r="U94" s="174">
        <v>0.3</v>
      </c>
      <c r="V94" s="174">
        <v>0.1</v>
      </c>
      <c r="W94" s="174" t="s">
        <v>1801</v>
      </c>
      <c r="X94" s="76"/>
      <c r="Y94" s="76"/>
      <c r="Z94" s="76"/>
      <c r="AA94" s="76"/>
      <c r="AB94" s="76"/>
      <c r="AC94" s="12"/>
      <c r="AD94" s="12"/>
      <c r="AE94" s="12"/>
      <c r="AF94" s="60"/>
      <c r="AG94" s="60"/>
      <c r="AH94" s="76">
        <f t="shared" si="10"/>
        <v>0.1</v>
      </c>
      <c r="AI94" s="76">
        <f t="shared" si="11"/>
        <v>1</v>
      </c>
      <c r="AJ94" s="76">
        <f t="shared" si="12"/>
        <v>0</v>
      </c>
      <c r="AK94" s="76">
        <f t="shared" si="13"/>
        <v>0</v>
      </c>
      <c r="AL94" s="76">
        <f t="shared" si="14"/>
        <v>0</v>
      </c>
      <c r="AM94" s="172" t="s">
        <v>742</v>
      </c>
      <c r="AN94" s="172"/>
      <c r="AO94" s="172"/>
      <c r="AP94" s="172"/>
      <c r="AQ94" s="172" t="s">
        <v>1796</v>
      </c>
      <c r="AR94" s="172"/>
      <c r="AS94" s="172"/>
      <c r="AT94" s="172"/>
      <c r="AU94" s="172" t="s">
        <v>742</v>
      </c>
      <c r="AV94" s="172"/>
      <c r="AW94" s="172"/>
      <c r="AX94" s="172"/>
      <c r="AY94" s="172" t="s">
        <v>1802</v>
      </c>
      <c r="AZ94" s="172"/>
      <c r="BA94" s="172"/>
      <c r="BB94" s="172"/>
    </row>
    <row r="95" spans="1:54" ht="15" customHeight="1">
      <c r="A95" s="171">
        <v>20</v>
      </c>
      <c r="B95" s="172" t="s">
        <v>1696</v>
      </c>
      <c r="C95" s="172" t="s">
        <v>1453</v>
      </c>
      <c r="D95" s="172" t="s">
        <v>732</v>
      </c>
      <c r="E95" s="172" t="s">
        <v>1454</v>
      </c>
      <c r="F95" s="172" t="s">
        <v>772</v>
      </c>
      <c r="G95" s="172" t="s">
        <v>1455</v>
      </c>
      <c r="H95" s="172" t="s">
        <v>736</v>
      </c>
      <c r="I95" s="172" t="s">
        <v>1472</v>
      </c>
      <c r="J95" s="173">
        <v>44470</v>
      </c>
      <c r="K95" s="173">
        <v>44561</v>
      </c>
      <c r="L95" s="172" t="s">
        <v>1469</v>
      </c>
      <c r="M95" s="172" t="s">
        <v>494</v>
      </c>
      <c r="N95" s="172" t="s">
        <v>29</v>
      </c>
      <c r="O95" s="172" t="s">
        <v>1458</v>
      </c>
      <c r="P95" s="172" t="s">
        <v>11</v>
      </c>
      <c r="Q95" s="180">
        <v>2</v>
      </c>
      <c r="R95" s="180">
        <v>0</v>
      </c>
      <c r="S95" s="180">
        <v>0</v>
      </c>
      <c r="T95" s="180">
        <v>0</v>
      </c>
      <c r="U95" s="180">
        <v>2</v>
      </c>
      <c r="V95" s="180">
        <v>0</v>
      </c>
      <c r="W95" s="180" t="s">
        <v>1803</v>
      </c>
      <c r="X95" s="76"/>
      <c r="Y95" s="76"/>
      <c r="Z95" s="76"/>
      <c r="AA95" s="76"/>
      <c r="AB95" s="76"/>
      <c r="AC95" s="12"/>
      <c r="AD95" s="12"/>
      <c r="AE95" s="12"/>
      <c r="AF95" s="60"/>
      <c r="AG95" s="60"/>
      <c r="AH95" s="76">
        <f t="shared" si="10"/>
        <v>0</v>
      </c>
      <c r="AI95" s="76" t="str">
        <f t="shared" si="11"/>
        <v/>
      </c>
      <c r="AJ95" s="76" t="str">
        <f t="shared" si="12"/>
        <v/>
      </c>
      <c r="AK95" s="76" t="str">
        <f t="shared" si="13"/>
        <v/>
      </c>
      <c r="AL95" s="76">
        <f t="shared" si="14"/>
        <v>0</v>
      </c>
      <c r="AM95" s="172" t="s">
        <v>742</v>
      </c>
      <c r="AN95" s="172"/>
      <c r="AO95" s="172"/>
      <c r="AP95" s="172"/>
      <c r="AQ95" s="172" t="s">
        <v>1804</v>
      </c>
      <c r="AR95" s="172"/>
      <c r="AS95" s="172"/>
      <c r="AT95" s="172"/>
      <c r="AU95" s="172" t="s">
        <v>807</v>
      </c>
      <c r="AV95" s="172"/>
      <c r="AW95" s="172"/>
      <c r="AX95" s="172"/>
      <c r="AY95" s="172" t="s">
        <v>1672</v>
      </c>
      <c r="AZ95" s="172"/>
      <c r="BA95" s="172"/>
      <c r="BB95" s="172"/>
    </row>
    <row r="96" spans="1:54" ht="15" customHeight="1">
      <c r="A96" s="171">
        <v>21</v>
      </c>
      <c r="B96" s="172" t="s">
        <v>1696</v>
      </c>
      <c r="C96" s="172" t="s">
        <v>1453</v>
      </c>
      <c r="D96" s="172" t="s">
        <v>732</v>
      </c>
      <c r="E96" s="172" t="s">
        <v>1454</v>
      </c>
      <c r="F96" s="172" t="s">
        <v>772</v>
      </c>
      <c r="G96" s="172" t="s">
        <v>1455</v>
      </c>
      <c r="H96" s="172" t="s">
        <v>736</v>
      </c>
      <c r="I96" s="172" t="s">
        <v>1473</v>
      </c>
      <c r="J96" s="173">
        <v>44317</v>
      </c>
      <c r="K96" s="173">
        <v>44561</v>
      </c>
      <c r="L96" s="172" t="s">
        <v>1474</v>
      </c>
      <c r="M96" s="172" t="s">
        <v>123</v>
      </c>
      <c r="N96" s="172" t="s">
        <v>29</v>
      </c>
      <c r="O96" s="172" t="s">
        <v>1458</v>
      </c>
      <c r="P96" s="172" t="s">
        <v>11</v>
      </c>
      <c r="Q96" s="180">
        <v>4</v>
      </c>
      <c r="R96" s="180">
        <v>0</v>
      </c>
      <c r="S96" s="180">
        <v>2</v>
      </c>
      <c r="T96" s="180">
        <v>1</v>
      </c>
      <c r="U96" s="180">
        <v>1</v>
      </c>
      <c r="V96" s="180">
        <v>1</v>
      </c>
      <c r="W96" s="180" t="s">
        <v>1805</v>
      </c>
      <c r="X96" s="76"/>
      <c r="Y96" s="76"/>
      <c r="Z96" s="76"/>
      <c r="AA96" s="76"/>
      <c r="AB96" s="76"/>
      <c r="AC96" s="12"/>
      <c r="AD96" s="12"/>
      <c r="AE96" s="12"/>
      <c r="AF96" s="60"/>
      <c r="AG96" s="60"/>
      <c r="AH96" s="76">
        <f t="shared" si="10"/>
        <v>0.25</v>
      </c>
      <c r="AI96" s="76" t="str">
        <f t="shared" si="11"/>
        <v/>
      </c>
      <c r="AJ96" s="76">
        <f t="shared" si="12"/>
        <v>0</v>
      </c>
      <c r="AK96" s="76">
        <f t="shared" si="13"/>
        <v>0</v>
      </c>
      <c r="AL96" s="76">
        <f t="shared" si="14"/>
        <v>0</v>
      </c>
      <c r="AM96" s="172" t="s">
        <v>742</v>
      </c>
      <c r="AN96" s="172"/>
      <c r="AO96" s="172"/>
      <c r="AP96" s="172"/>
      <c r="AQ96" s="172" t="s">
        <v>1708</v>
      </c>
      <c r="AR96" s="172"/>
      <c r="AS96" s="172"/>
      <c r="AT96" s="172"/>
      <c r="AU96" s="172" t="s">
        <v>742</v>
      </c>
      <c r="AV96" s="172"/>
      <c r="AW96" s="172"/>
      <c r="AX96" s="172"/>
      <c r="AY96" s="172" t="s">
        <v>1806</v>
      </c>
      <c r="AZ96" s="172"/>
      <c r="BA96" s="172"/>
      <c r="BB96" s="172"/>
    </row>
    <row r="97" spans="1:54" ht="15" customHeight="1">
      <c r="A97" s="171">
        <v>22</v>
      </c>
      <c r="B97" s="172" t="s">
        <v>1696</v>
      </c>
      <c r="C97" s="172" t="s">
        <v>1453</v>
      </c>
      <c r="D97" s="172" t="s">
        <v>732</v>
      </c>
      <c r="E97" s="172" t="s">
        <v>1454</v>
      </c>
      <c r="F97" s="172" t="s">
        <v>772</v>
      </c>
      <c r="G97" s="172" t="s">
        <v>1455</v>
      </c>
      <c r="H97" s="172" t="s">
        <v>736</v>
      </c>
      <c r="I97" s="172" t="s">
        <v>1692</v>
      </c>
      <c r="J97" s="173">
        <v>44197</v>
      </c>
      <c r="K97" s="173">
        <v>44560</v>
      </c>
      <c r="L97" s="172" t="s">
        <v>1693</v>
      </c>
      <c r="M97" s="172" t="s">
        <v>1807</v>
      </c>
      <c r="N97" s="172" t="s">
        <v>29</v>
      </c>
      <c r="O97" s="172" t="s">
        <v>1694</v>
      </c>
      <c r="P97" s="172" t="s">
        <v>11</v>
      </c>
      <c r="Q97" s="180">
        <v>12</v>
      </c>
      <c r="R97" s="180">
        <v>3</v>
      </c>
      <c r="S97" s="180">
        <v>3</v>
      </c>
      <c r="T97" s="180">
        <v>3</v>
      </c>
      <c r="U97" s="180">
        <v>3</v>
      </c>
      <c r="V97" s="180">
        <v>0</v>
      </c>
      <c r="W97" s="180" t="s">
        <v>1808</v>
      </c>
      <c r="X97" s="76"/>
      <c r="Y97" s="76"/>
      <c r="Z97" s="76"/>
      <c r="AA97" s="76"/>
      <c r="AB97" s="76"/>
      <c r="AC97" s="12"/>
      <c r="AD97" s="12"/>
      <c r="AE97" s="12"/>
      <c r="AF97" s="60"/>
      <c r="AG97" s="60"/>
      <c r="AH97" s="76">
        <f t="shared" si="10"/>
        <v>0</v>
      </c>
      <c r="AI97" s="76">
        <f t="shared" si="11"/>
        <v>0</v>
      </c>
      <c r="AJ97" s="76">
        <f t="shared" si="12"/>
        <v>0</v>
      </c>
      <c r="AK97" s="76">
        <f t="shared" si="13"/>
        <v>0</v>
      </c>
      <c r="AL97" s="76">
        <f t="shared" si="14"/>
        <v>0</v>
      </c>
      <c r="AM97" s="172" t="s">
        <v>742</v>
      </c>
      <c r="AN97" s="172"/>
      <c r="AO97" s="172"/>
      <c r="AP97" s="172"/>
      <c r="AQ97" s="172" t="s">
        <v>1809</v>
      </c>
      <c r="AR97" s="172"/>
      <c r="AS97" s="172"/>
      <c r="AT97" s="172"/>
      <c r="AU97" s="172" t="s">
        <v>742</v>
      </c>
      <c r="AV97" s="172"/>
      <c r="AW97" s="172"/>
      <c r="AX97" s="172"/>
      <c r="AY97" s="172" t="s">
        <v>1810</v>
      </c>
      <c r="AZ97" s="172"/>
      <c r="BA97" s="172"/>
      <c r="BB97" s="172"/>
    </row>
    <row r="98" spans="1:54" ht="15" customHeight="1">
      <c r="A98" s="171">
        <v>1</v>
      </c>
      <c r="B98" s="172" t="s">
        <v>1811</v>
      </c>
      <c r="C98" s="172" t="s">
        <v>1812</v>
      </c>
      <c r="D98" s="172" t="s">
        <v>732</v>
      </c>
      <c r="E98" s="172" t="s">
        <v>783</v>
      </c>
      <c r="F98" s="172" t="s">
        <v>853</v>
      </c>
      <c r="G98" s="172" t="s">
        <v>735</v>
      </c>
      <c r="H98" s="172" t="s">
        <v>736</v>
      </c>
      <c r="I98" s="172" t="s">
        <v>1813</v>
      </c>
      <c r="J98" s="173">
        <v>44197</v>
      </c>
      <c r="K98" s="173">
        <v>44561</v>
      </c>
      <c r="L98" s="172" t="s">
        <v>1814</v>
      </c>
      <c r="M98" s="172" t="s">
        <v>1815</v>
      </c>
      <c r="N98" s="172" t="s">
        <v>29</v>
      </c>
      <c r="O98" s="172" t="s">
        <v>855</v>
      </c>
      <c r="P98" s="172" t="s">
        <v>11</v>
      </c>
      <c r="Q98" s="181">
        <v>2070</v>
      </c>
      <c r="R98" s="181">
        <v>70</v>
      </c>
      <c r="S98" s="181">
        <v>400</v>
      </c>
      <c r="T98" s="181">
        <v>800</v>
      </c>
      <c r="U98" s="181">
        <v>800</v>
      </c>
      <c r="V98" s="181">
        <v>53</v>
      </c>
      <c r="W98" s="182" t="s">
        <v>1816</v>
      </c>
      <c r="X98" s="76"/>
      <c r="Y98" s="76"/>
      <c r="Z98" s="76"/>
      <c r="AA98" s="76"/>
      <c r="AB98" s="76"/>
      <c r="AC98" s="12"/>
      <c r="AD98" s="12"/>
      <c r="AE98" s="12"/>
      <c r="AF98" s="60"/>
      <c r="AG98" s="60"/>
      <c r="AH98" s="76">
        <f t="shared" si="10"/>
        <v>2.5603864734299518E-2</v>
      </c>
      <c r="AI98" s="76">
        <f t="shared" si="11"/>
        <v>0.75714285714285712</v>
      </c>
      <c r="AJ98" s="76">
        <f t="shared" si="12"/>
        <v>0</v>
      </c>
      <c r="AK98" s="76">
        <f t="shared" si="13"/>
        <v>0</v>
      </c>
      <c r="AL98" s="76">
        <f t="shared" si="14"/>
        <v>0</v>
      </c>
      <c r="AM98" s="172" t="s">
        <v>742</v>
      </c>
      <c r="AN98" s="172"/>
      <c r="AO98" s="172"/>
      <c r="AP98" s="172"/>
      <c r="AQ98" s="172" t="s">
        <v>1817</v>
      </c>
      <c r="AR98" s="172"/>
      <c r="AS98" s="172"/>
      <c r="AT98" s="172"/>
      <c r="AU98" s="172" t="s">
        <v>742</v>
      </c>
      <c r="AV98" s="172"/>
      <c r="AW98" s="172"/>
      <c r="AX98" s="172"/>
      <c r="AY98" s="172" t="s">
        <v>1818</v>
      </c>
      <c r="AZ98" s="172"/>
      <c r="BA98" s="172"/>
      <c r="BB98" s="172"/>
    </row>
    <row r="99" spans="1:54" ht="15" customHeight="1">
      <c r="A99" s="171">
        <v>2</v>
      </c>
      <c r="B99" s="172" t="s">
        <v>1811</v>
      </c>
      <c r="C99" s="172" t="s">
        <v>1819</v>
      </c>
      <c r="D99" s="172" t="s">
        <v>732</v>
      </c>
      <c r="E99" s="172" t="s">
        <v>783</v>
      </c>
      <c r="F99" s="172" t="s">
        <v>853</v>
      </c>
      <c r="G99" s="172" t="s">
        <v>735</v>
      </c>
      <c r="H99" s="172" t="s">
        <v>736</v>
      </c>
      <c r="I99" s="172" t="s">
        <v>1820</v>
      </c>
      <c r="J99" s="173">
        <v>44291</v>
      </c>
      <c r="K99" s="173">
        <v>44377</v>
      </c>
      <c r="L99" s="172" t="s">
        <v>1821</v>
      </c>
      <c r="M99" s="172" t="s">
        <v>1815</v>
      </c>
      <c r="N99" s="172" t="s">
        <v>55</v>
      </c>
      <c r="O99" s="172" t="s">
        <v>1822</v>
      </c>
      <c r="P99" s="172" t="s">
        <v>11</v>
      </c>
      <c r="Q99" s="183">
        <v>1</v>
      </c>
      <c r="R99" s="183">
        <v>0</v>
      </c>
      <c r="S99" s="183">
        <v>1</v>
      </c>
      <c r="T99" s="183">
        <v>0</v>
      </c>
      <c r="U99" s="183">
        <v>0</v>
      </c>
      <c r="V99" s="183">
        <v>0</v>
      </c>
      <c r="W99" s="184" t="s">
        <v>1144</v>
      </c>
      <c r="X99" s="76"/>
      <c r="Y99" s="76"/>
      <c r="Z99" s="76"/>
      <c r="AA99" s="76"/>
      <c r="AB99" s="76"/>
      <c r="AC99" s="12"/>
      <c r="AD99" s="12"/>
      <c r="AE99" s="12"/>
      <c r="AF99" s="60"/>
      <c r="AG99" s="60"/>
      <c r="AH99" s="76">
        <f t="shared" si="10"/>
        <v>0</v>
      </c>
      <c r="AI99" s="76" t="str">
        <f t="shared" si="11"/>
        <v/>
      </c>
      <c r="AJ99" s="76">
        <f t="shared" si="12"/>
        <v>0</v>
      </c>
      <c r="AK99" s="76" t="str">
        <f t="shared" si="13"/>
        <v/>
      </c>
      <c r="AL99" s="76" t="str">
        <f t="shared" si="14"/>
        <v/>
      </c>
      <c r="AM99" s="172" t="s">
        <v>807</v>
      </c>
      <c r="AN99" s="172"/>
      <c r="AO99" s="172"/>
      <c r="AP99" s="172"/>
      <c r="AQ99" s="172" t="s">
        <v>1823</v>
      </c>
      <c r="AR99" s="172"/>
      <c r="AS99" s="172"/>
      <c r="AT99" s="172"/>
      <c r="AU99" s="172" t="s">
        <v>807</v>
      </c>
      <c r="AV99" s="172"/>
      <c r="AW99" s="172"/>
      <c r="AX99" s="172"/>
      <c r="AY99" s="172" t="s">
        <v>1145</v>
      </c>
      <c r="AZ99" s="172"/>
      <c r="BA99" s="172"/>
      <c r="BB99" s="172"/>
    </row>
    <row r="100" spans="1:54" ht="15" customHeight="1">
      <c r="A100" s="171">
        <v>3</v>
      </c>
      <c r="B100" s="172" t="s">
        <v>1811</v>
      </c>
      <c r="C100" s="172" t="s">
        <v>1819</v>
      </c>
      <c r="D100" s="172" t="s">
        <v>732</v>
      </c>
      <c r="E100" s="172" t="s">
        <v>783</v>
      </c>
      <c r="F100" s="172" t="s">
        <v>853</v>
      </c>
      <c r="G100" s="172" t="s">
        <v>735</v>
      </c>
      <c r="H100" s="172" t="s">
        <v>736</v>
      </c>
      <c r="I100" s="172" t="s">
        <v>1824</v>
      </c>
      <c r="J100" s="173">
        <v>44378</v>
      </c>
      <c r="K100" s="173">
        <v>44561</v>
      </c>
      <c r="L100" s="172" t="s">
        <v>1825</v>
      </c>
      <c r="M100" s="172" t="s">
        <v>1815</v>
      </c>
      <c r="N100" s="172" t="s">
        <v>55</v>
      </c>
      <c r="O100" s="172" t="s">
        <v>1822</v>
      </c>
      <c r="P100" s="172" t="s">
        <v>11</v>
      </c>
      <c r="Q100" s="183">
        <v>1</v>
      </c>
      <c r="R100" s="183">
        <v>0</v>
      </c>
      <c r="S100" s="183">
        <v>0</v>
      </c>
      <c r="T100" s="183">
        <v>0</v>
      </c>
      <c r="U100" s="183">
        <v>1</v>
      </c>
      <c r="V100" s="183">
        <v>0</v>
      </c>
      <c r="W100" s="184" t="s">
        <v>1144</v>
      </c>
      <c r="X100" s="76"/>
      <c r="Y100" s="76"/>
      <c r="Z100" s="76"/>
      <c r="AA100" s="76"/>
      <c r="AB100" s="76"/>
      <c r="AC100" s="12"/>
      <c r="AD100" s="12"/>
      <c r="AE100" s="12"/>
      <c r="AF100" s="60"/>
      <c r="AG100" s="60"/>
      <c r="AH100" s="76">
        <f t="shared" si="10"/>
        <v>0</v>
      </c>
      <c r="AI100" s="76" t="str">
        <f t="shared" si="11"/>
        <v/>
      </c>
      <c r="AJ100" s="76" t="str">
        <f t="shared" si="12"/>
        <v/>
      </c>
      <c r="AK100" s="76" t="str">
        <f t="shared" si="13"/>
        <v/>
      </c>
      <c r="AL100" s="76">
        <f t="shared" si="14"/>
        <v>0</v>
      </c>
      <c r="AM100" s="172" t="s">
        <v>807</v>
      </c>
      <c r="AN100" s="172"/>
      <c r="AO100" s="172"/>
      <c r="AP100" s="172"/>
      <c r="AQ100" s="172" t="s">
        <v>1826</v>
      </c>
      <c r="AR100" s="172"/>
      <c r="AS100" s="172"/>
      <c r="AT100" s="172"/>
      <c r="AU100" s="172" t="s">
        <v>807</v>
      </c>
      <c r="AV100" s="172"/>
      <c r="AW100" s="172"/>
      <c r="AX100" s="172"/>
      <c r="AY100" s="172" t="s">
        <v>1145</v>
      </c>
      <c r="AZ100" s="172"/>
      <c r="BA100" s="172"/>
      <c r="BB100" s="172"/>
    </row>
    <row r="101" spans="1:54" ht="15" customHeight="1">
      <c r="A101" s="171">
        <v>4</v>
      </c>
      <c r="B101" s="172" t="s">
        <v>1811</v>
      </c>
      <c r="C101" s="172" t="s">
        <v>1827</v>
      </c>
      <c r="D101" s="172" t="s">
        <v>732</v>
      </c>
      <c r="E101" s="172" t="s">
        <v>783</v>
      </c>
      <c r="F101" s="172" t="s">
        <v>853</v>
      </c>
      <c r="G101" s="172" t="s">
        <v>735</v>
      </c>
      <c r="H101" s="172" t="s">
        <v>736</v>
      </c>
      <c r="I101" s="172" t="s">
        <v>1828</v>
      </c>
      <c r="J101" s="173">
        <v>44228</v>
      </c>
      <c r="K101" s="173">
        <v>44561</v>
      </c>
      <c r="L101" s="172" t="s">
        <v>1814</v>
      </c>
      <c r="M101" s="172" t="s">
        <v>1829</v>
      </c>
      <c r="N101" s="172" t="s">
        <v>55</v>
      </c>
      <c r="O101" s="172" t="s">
        <v>855</v>
      </c>
      <c r="P101" s="172" t="s">
        <v>11</v>
      </c>
      <c r="Q101" s="183">
        <v>1</v>
      </c>
      <c r="R101" s="183">
        <v>1</v>
      </c>
      <c r="S101" s="183">
        <v>1</v>
      </c>
      <c r="T101" s="183">
        <v>1</v>
      </c>
      <c r="U101" s="183">
        <v>1</v>
      </c>
      <c r="V101" s="183">
        <v>1</v>
      </c>
      <c r="W101" s="184" t="s">
        <v>1830</v>
      </c>
      <c r="X101" s="76"/>
      <c r="Y101" s="76"/>
      <c r="Z101" s="76"/>
      <c r="AA101" s="76"/>
      <c r="AB101" s="76"/>
      <c r="AC101" s="12"/>
      <c r="AD101" s="12"/>
      <c r="AE101" s="12"/>
      <c r="AF101" s="60"/>
      <c r="AG101" s="60"/>
      <c r="AH101" s="76">
        <f t="shared" si="10"/>
        <v>1</v>
      </c>
      <c r="AI101" s="76">
        <f t="shared" si="11"/>
        <v>1</v>
      </c>
      <c r="AJ101" s="76">
        <f t="shared" si="12"/>
        <v>0</v>
      </c>
      <c r="AK101" s="76">
        <f t="shared" si="13"/>
        <v>0</v>
      </c>
      <c r="AL101" s="76">
        <f t="shared" si="14"/>
        <v>0</v>
      </c>
      <c r="AM101" s="172" t="s">
        <v>742</v>
      </c>
      <c r="AN101" s="172"/>
      <c r="AO101" s="172"/>
      <c r="AP101" s="172"/>
      <c r="AQ101" s="172" t="s">
        <v>1831</v>
      </c>
      <c r="AR101" s="172"/>
      <c r="AS101" s="172"/>
      <c r="AT101" s="172"/>
      <c r="AU101" s="172" t="s">
        <v>742</v>
      </c>
      <c r="AV101" s="172"/>
      <c r="AW101" s="172"/>
      <c r="AX101" s="172"/>
      <c r="AY101" s="172" t="s">
        <v>1830</v>
      </c>
      <c r="AZ101" s="172"/>
      <c r="BA101" s="172"/>
      <c r="BB101" s="172"/>
    </row>
    <row r="102" spans="1:54" ht="15" customHeight="1">
      <c r="A102" s="171">
        <v>5</v>
      </c>
      <c r="B102" s="172" t="s">
        <v>1811</v>
      </c>
      <c r="C102" s="172" t="s">
        <v>1832</v>
      </c>
      <c r="D102" s="172" t="s">
        <v>732</v>
      </c>
      <c r="E102" s="172" t="s">
        <v>733</v>
      </c>
      <c r="F102" s="172" t="s">
        <v>734</v>
      </c>
      <c r="G102" s="172" t="s">
        <v>735</v>
      </c>
      <c r="H102" s="172" t="s">
        <v>736</v>
      </c>
      <c r="I102" s="172" t="s">
        <v>1833</v>
      </c>
      <c r="J102" s="173">
        <v>44317</v>
      </c>
      <c r="K102" s="173">
        <v>44530</v>
      </c>
      <c r="L102" s="172" t="s">
        <v>1834</v>
      </c>
      <c r="M102" s="172" t="s">
        <v>1829</v>
      </c>
      <c r="N102" s="172" t="s">
        <v>29</v>
      </c>
      <c r="O102" s="172" t="s">
        <v>855</v>
      </c>
      <c r="P102" s="172" t="s">
        <v>11</v>
      </c>
      <c r="Q102" s="181">
        <v>4921</v>
      </c>
      <c r="R102" s="181">
        <v>0</v>
      </c>
      <c r="S102" s="181">
        <v>0</v>
      </c>
      <c r="T102" s="181">
        <v>0</v>
      </c>
      <c r="U102" s="181">
        <v>4921</v>
      </c>
      <c r="V102" s="181">
        <v>0</v>
      </c>
      <c r="W102" s="182" t="s">
        <v>1835</v>
      </c>
      <c r="X102" s="76"/>
      <c r="Y102" s="76"/>
      <c r="Z102" s="76"/>
      <c r="AA102" s="76"/>
      <c r="AB102" s="76"/>
      <c r="AC102" s="12"/>
      <c r="AD102" s="12"/>
      <c r="AE102" s="12"/>
      <c r="AF102" s="60"/>
      <c r="AG102" s="60"/>
      <c r="AH102" s="76">
        <f t="shared" si="10"/>
        <v>0</v>
      </c>
      <c r="AI102" s="76" t="str">
        <f t="shared" si="11"/>
        <v/>
      </c>
      <c r="AJ102" s="76" t="str">
        <f t="shared" si="12"/>
        <v/>
      </c>
      <c r="AK102" s="76" t="str">
        <f t="shared" si="13"/>
        <v/>
      </c>
      <c r="AL102" s="76">
        <f t="shared" si="14"/>
        <v>0</v>
      </c>
      <c r="AM102" s="172" t="s">
        <v>807</v>
      </c>
      <c r="AN102" s="172"/>
      <c r="AO102" s="172"/>
      <c r="AP102" s="172"/>
      <c r="AQ102" s="172" t="s">
        <v>1836</v>
      </c>
      <c r="AR102" s="172"/>
      <c r="AS102" s="172"/>
      <c r="AT102" s="172"/>
      <c r="AU102" s="172" t="s">
        <v>807</v>
      </c>
      <c r="AV102" s="172"/>
      <c r="AW102" s="172"/>
      <c r="AX102" s="172"/>
      <c r="AY102" s="172" t="s">
        <v>1145</v>
      </c>
      <c r="AZ102" s="172"/>
      <c r="BA102" s="172"/>
      <c r="BB102" s="172"/>
    </row>
    <row r="103" spans="1:54" ht="15" customHeight="1">
      <c r="A103" s="171">
        <v>6</v>
      </c>
      <c r="B103" s="172" t="s">
        <v>1811</v>
      </c>
      <c r="C103" s="172" t="s">
        <v>1827</v>
      </c>
      <c r="D103" s="172" t="s">
        <v>732</v>
      </c>
      <c r="E103" s="172" t="s">
        <v>733</v>
      </c>
      <c r="F103" s="172" t="s">
        <v>1837</v>
      </c>
      <c r="G103" s="172" t="s">
        <v>735</v>
      </c>
      <c r="H103" s="172" t="s">
        <v>736</v>
      </c>
      <c r="I103" s="172" t="s">
        <v>1838</v>
      </c>
      <c r="J103" s="173">
        <v>44228</v>
      </c>
      <c r="K103" s="173">
        <v>44561</v>
      </c>
      <c r="L103" s="172" t="s">
        <v>1814</v>
      </c>
      <c r="M103" s="172" t="s">
        <v>1839</v>
      </c>
      <c r="N103" s="172" t="s">
        <v>55</v>
      </c>
      <c r="O103" s="172" t="s">
        <v>1840</v>
      </c>
      <c r="P103" s="172" t="s">
        <v>11</v>
      </c>
      <c r="Q103" s="183">
        <v>1</v>
      </c>
      <c r="R103" s="183">
        <v>1</v>
      </c>
      <c r="S103" s="183">
        <v>1</v>
      </c>
      <c r="T103" s="183">
        <v>1</v>
      </c>
      <c r="U103" s="183">
        <v>1</v>
      </c>
      <c r="V103" s="183">
        <v>1</v>
      </c>
      <c r="W103" s="184" t="s">
        <v>1841</v>
      </c>
      <c r="X103" s="76"/>
      <c r="Y103" s="76"/>
      <c r="Z103" s="76"/>
      <c r="AA103" s="76"/>
      <c r="AB103" s="76"/>
      <c r="AC103" s="76"/>
      <c r="AD103" s="12"/>
      <c r="AE103" s="12"/>
      <c r="AF103" s="60"/>
      <c r="AG103" s="60"/>
      <c r="AH103" s="76">
        <f t="shared" si="10"/>
        <v>1</v>
      </c>
      <c r="AI103" s="76">
        <f t="shared" si="11"/>
        <v>1</v>
      </c>
      <c r="AJ103" s="76">
        <f t="shared" si="12"/>
        <v>0</v>
      </c>
      <c r="AK103" s="76">
        <f t="shared" si="13"/>
        <v>0</v>
      </c>
      <c r="AL103" s="76">
        <f t="shared" si="14"/>
        <v>0</v>
      </c>
      <c r="AM103" s="172" t="s">
        <v>742</v>
      </c>
      <c r="AN103" s="172"/>
      <c r="AO103" s="172"/>
      <c r="AP103" s="172"/>
      <c r="AQ103" s="172" t="s">
        <v>1842</v>
      </c>
      <c r="AR103" s="172"/>
      <c r="AS103" s="172"/>
      <c r="AT103" s="172"/>
      <c r="AU103" s="172" t="s">
        <v>742</v>
      </c>
      <c r="AV103" s="172"/>
      <c r="AW103" s="172"/>
      <c r="AX103" s="172"/>
      <c r="AY103" s="172" t="s">
        <v>1841</v>
      </c>
      <c r="AZ103" s="172"/>
      <c r="BA103" s="172"/>
      <c r="BB103" s="172"/>
    </row>
    <row r="104" spans="1:54" ht="15" customHeight="1">
      <c r="A104" s="171">
        <v>7</v>
      </c>
      <c r="B104" s="172" t="s">
        <v>1811</v>
      </c>
      <c r="C104" s="172" t="s">
        <v>1843</v>
      </c>
      <c r="D104" s="172" t="s">
        <v>732</v>
      </c>
      <c r="E104" s="172" t="s">
        <v>733</v>
      </c>
      <c r="F104" s="172" t="s">
        <v>734</v>
      </c>
      <c r="G104" s="172" t="s">
        <v>735</v>
      </c>
      <c r="H104" s="172" t="s">
        <v>736</v>
      </c>
      <c r="I104" s="172" t="s">
        <v>1844</v>
      </c>
      <c r="J104" s="173">
        <v>44228</v>
      </c>
      <c r="K104" s="173">
        <v>44561</v>
      </c>
      <c r="L104" s="172" t="s">
        <v>1845</v>
      </c>
      <c r="M104" s="172" t="s">
        <v>1846</v>
      </c>
      <c r="N104" s="172" t="s">
        <v>55</v>
      </c>
      <c r="O104" s="172" t="s">
        <v>1847</v>
      </c>
      <c r="P104" s="172" t="s">
        <v>11</v>
      </c>
      <c r="Q104" s="183">
        <v>1</v>
      </c>
      <c r="R104" s="183">
        <v>0</v>
      </c>
      <c r="S104" s="183">
        <v>0.33</v>
      </c>
      <c r="T104" s="183">
        <v>0.33</v>
      </c>
      <c r="U104" s="183">
        <v>0.34</v>
      </c>
      <c r="V104" s="183">
        <v>0</v>
      </c>
      <c r="W104" s="184" t="s">
        <v>1144</v>
      </c>
      <c r="X104" s="76"/>
      <c r="Y104" s="76"/>
      <c r="Z104" s="76"/>
      <c r="AA104" s="76"/>
      <c r="AB104" s="76"/>
      <c r="AC104" s="76"/>
      <c r="AD104" s="12"/>
      <c r="AE104" s="12"/>
      <c r="AF104" s="60"/>
      <c r="AG104" s="60"/>
      <c r="AH104" s="76">
        <f t="shared" si="10"/>
        <v>0</v>
      </c>
      <c r="AI104" s="76" t="str">
        <f t="shared" si="11"/>
        <v/>
      </c>
      <c r="AJ104" s="76">
        <f t="shared" si="12"/>
        <v>0</v>
      </c>
      <c r="AK104" s="76">
        <f t="shared" si="13"/>
        <v>0</v>
      </c>
      <c r="AL104" s="76">
        <f t="shared" si="14"/>
        <v>0</v>
      </c>
      <c r="AM104" s="172" t="s">
        <v>807</v>
      </c>
      <c r="AN104" s="172"/>
      <c r="AO104" s="172"/>
      <c r="AP104" s="172"/>
      <c r="AQ104" s="172" t="s">
        <v>1848</v>
      </c>
      <c r="AR104" s="172"/>
      <c r="AS104" s="172"/>
      <c r="AT104" s="172"/>
      <c r="AU104" s="172" t="s">
        <v>807</v>
      </c>
      <c r="AV104" s="172"/>
      <c r="AW104" s="172"/>
      <c r="AX104" s="172"/>
      <c r="AY104" s="172" t="s">
        <v>1145</v>
      </c>
      <c r="AZ104" s="172"/>
      <c r="BA104" s="172"/>
      <c r="BB104" s="172"/>
    </row>
    <row r="105" spans="1:54" ht="15" customHeight="1">
      <c r="A105" s="171">
        <v>8</v>
      </c>
      <c r="B105" s="172" t="s">
        <v>1811</v>
      </c>
      <c r="C105" s="172" t="s">
        <v>1849</v>
      </c>
      <c r="D105" s="172" t="s">
        <v>732</v>
      </c>
      <c r="E105" s="172" t="s">
        <v>733</v>
      </c>
      <c r="F105" s="172" t="s">
        <v>751</v>
      </c>
      <c r="G105" s="172" t="s">
        <v>735</v>
      </c>
      <c r="H105" s="172" t="s">
        <v>736</v>
      </c>
      <c r="I105" s="172" t="s">
        <v>1850</v>
      </c>
      <c r="J105" s="173">
        <v>44228</v>
      </c>
      <c r="K105" s="173">
        <v>44561</v>
      </c>
      <c r="L105" s="172" t="s">
        <v>1851</v>
      </c>
      <c r="M105" s="172" t="s">
        <v>1852</v>
      </c>
      <c r="N105" s="172" t="s">
        <v>55</v>
      </c>
      <c r="O105" s="172" t="s">
        <v>1853</v>
      </c>
      <c r="P105" s="172" t="s">
        <v>740</v>
      </c>
      <c r="Q105" s="183">
        <v>1</v>
      </c>
      <c r="R105" s="183">
        <v>1</v>
      </c>
      <c r="S105" s="183">
        <v>1</v>
      </c>
      <c r="T105" s="183">
        <v>1</v>
      </c>
      <c r="U105" s="183">
        <v>1</v>
      </c>
      <c r="V105" s="183">
        <v>0.95</v>
      </c>
      <c r="W105" s="184" t="s">
        <v>1854</v>
      </c>
      <c r="X105" s="76"/>
      <c r="Y105" s="76"/>
      <c r="Z105" s="76"/>
      <c r="AA105" s="76"/>
      <c r="AB105" s="76"/>
      <c r="AC105" s="12"/>
      <c r="AD105" s="12"/>
      <c r="AE105" s="12"/>
      <c r="AF105" s="60"/>
      <c r="AG105" s="60"/>
      <c r="AH105" s="76">
        <f t="shared" si="10"/>
        <v>0.95</v>
      </c>
      <c r="AI105" s="76">
        <f t="shared" si="11"/>
        <v>0.95</v>
      </c>
      <c r="AJ105" s="76">
        <f t="shared" si="12"/>
        <v>0</v>
      </c>
      <c r="AK105" s="76">
        <f t="shared" si="13"/>
        <v>0</v>
      </c>
      <c r="AL105" s="76">
        <f t="shared" si="14"/>
        <v>0</v>
      </c>
      <c r="AM105" s="172" t="s">
        <v>742</v>
      </c>
      <c r="AN105" s="172"/>
      <c r="AO105" s="172"/>
      <c r="AP105" s="172"/>
      <c r="AQ105" s="172" t="s">
        <v>1855</v>
      </c>
      <c r="AR105" s="172"/>
      <c r="AS105" s="172"/>
      <c r="AT105" s="172"/>
      <c r="AU105" s="172" t="s">
        <v>742</v>
      </c>
      <c r="AV105" s="172"/>
      <c r="AW105" s="172"/>
      <c r="AX105" s="172"/>
      <c r="AY105" s="172" t="s">
        <v>1856</v>
      </c>
      <c r="AZ105" s="172"/>
      <c r="BA105" s="172"/>
      <c r="BB105" s="172"/>
    </row>
    <row r="106" spans="1:54" ht="15" customHeight="1">
      <c r="A106" s="171">
        <v>9</v>
      </c>
      <c r="B106" s="172" t="s">
        <v>1811</v>
      </c>
      <c r="C106" s="172" t="s">
        <v>1849</v>
      </c>
      <c r="D106" s="172" t="s">
        <v>732</v>
      </c>
      <c r="E106" s="172" t="s">
        <v>733</v>
      </c>
      <c r="F106" s="172" t="s">
        <v>751</v>
      </c>
      <c r="G106" s="172" t="s">
        <v>735</v>
      </c>
      <c r="H106" s="172" t="s">
        <v>736</v>
      </c>
      <c r="I106" s="172" t="s">
        <v>1857</v>
      </c>
      <c r="J106" s="173">
        <v>44228</v>
      </c>
      <c r="K106" s="173">
        <v>44561</v>
      </c>
      <c r="L106" s="172" t="s">
        <v>1851</v>
      </c>
      <c r="M106" s="172" t="s">
        <v>1852</v>
      </c>
      <c r="N106" s="172" t="s">
        <v>55</v>
      </c>
      <c r="O106" s="172" t="s">
        <v>1853</v>
      </c>
      <c r="P106" s="172" t="s">
        <v>740</v>
      </c>
      <c r="Q106" s="183">
        <f>SUM(R106:U106)</f>
        <v>3.4</v>
      </c>
      <c r="R106" s="183">
        <v>0.85</v>
      </c>
      <c r="S106" s="183">
        <v>0.85</v>
      </c>
      <c r="T106" s="183">
        <v>0.85</v>
      </c>
      <c r="U106" s="183">
        <v>0.85</v>
      </c>
      <c r="V106" s="183">
        <v>0.51</v>
      </c>
      <c r="W106" s="184" t="s">
        <v>1858</v>
      </c>
      <c r="X106" s="76"/>
      <c r="Y106" s="76"/>
      <c r="Z106" s="76"/>
      <c r="AA106" s="76"/>
      <c r="AB106" s="76"/>
      <c r="AC106" s="12"/>
      <c r="AD106" s="12"/>
      <c r="AE106" s="12"/>
      <c r="AF106" s="60"/>
      <c r="AG106" s="60"/>
      <c r="AH106" s="76">
        <f t="shared" si="10"/>
        <v>0.15</v>
      </c>
      <c r="AI106" s="76">
        <f t="shared" si="11"/>
        <v>0.6</v>
      </c>
      <c r="AJ106" s="76">
        <f t="shared" si="12"/>
        <v>0</v>
      </c>
      <c r="AK106" s="76">
        <f t="shared" si="13"/>
        <v>0</v>
      </c>
      <c r="AL106" s="76">
        <f t="shared" si="14"/>
        <v>0</v>
      </c>
      <c r="AM106" s="172" t="s">
        <v>742</v>
      </c>
      <c r="AN106" s="172"/>
      <c r="AO106" s="172"/>
      <c r="AP106" s="172"/>
      <c r="AQ106" s="172" t="s">
        <v>1859</v>
      </c>
      <c r="AR106" s="172"/>
      <c r="AS106" s="172"/>
      <c r="AT106" s="172"/>
      <c r="AU106" s="172" t="s">
        <v>791</v>
      </c>
      <c r="AV106" s="172"/>
      <c r="AW106" s="172"/>
      <c r="AX106" s="172"/>
      <c r="AY106" s="172" t="s">
        <v>1860</v>
      </c>
      <c r="AZ106" s="172"/>
      <c r="BA106" s="172"/>
      <c r="BB106" s="172"/>
    </row>
    <row r="107" spans="1:54" ht="15" customHeight="1">
      <c r="A107" s="171">
        <v>10</v>
      </c>
      <c r="B107" s="172" t="s">
        <v>1811</v>
      </c>
      <c r="C107" s="172" t="s">
        <v>1849</v>
      </c>
      <c r="D107" s="172" t="s">
        <v>732</v>
      </c>
      <c r="E107" s="172" t="s">
        <v>733</v>
      </c>
      <c r="F107" s="172" t="s">
        <v>751</v>
      </c>
      <c r="G107" s="172" t="s">
        <v>735</v>
      </c>
      <c r="H107" s="172" t="s">
        <v>736</v>
      </c>
      <c r="I107" s="172" t="s">
        <v>1861</v>
      </c>
      <c r="J107" s="173">
        <v>44228</v>
      </c>
      <c r="K107" s="173">
        <v>44561</v>
      </c>
      <c r="L107" s="172" t="s">
        <v>1851</v>
      </c>
      <c r="M107" s="172" t="s">
        <v>1852</v>
      </c>
      <c r="N107" s="172" t="s">
        <v>29</v>
      </c>
      <c r="O107" s="172" t="s">
        <v>1862</v>
      </c>
      <c r="P107" s="172" t="s">
        <v>740</v>
      </c>
      <c r="Q107" s="185">
        <v>12</v>
      </c>
      <c r="R107" s="185">
        <v>3</v>
      </c>
      <c r="S107" s="185">
        <v>3</v>
      </c>
      <c r="T107" s="185">
        <v>3</v>
      </c>
      <c r="U107" s="185">
        <v>3</v>
      </c>
      <c r="V107" s="185">
        <v>3</v>
      </c>
      <c r="W107" s="186" t="s">
        <v>1863</v>
      </c>
      <c r="X107" s="76"/>
      <c r="Y107" s="76"/>
      <c r="Z107" s="76"/>
      <c r="AA107" s="76"/>
      <c r="AB107" s="76"/>
      <c r="AC107" s="76"/>
      <c r="AD107" s="12"/>
      <c r="AE107" s="12"/>
      <c r="AF107" s="60"/>
      <c r="AG107" s="60"/>
      <c r="AH107" s="76">
        <f t="shared" si="10"/>
        <v>0.25</v>
      </c>
      <c r="AI107" s="76">
        <f t="shared" si="11"/>
        <v>1</v>
      </c>
      <c r="AJ107" s="76">
        <f t="shared" si="12"/>
        <v>0</v>
      </c>
      <c r="AK107" s="76">
        <f t="shared" si="13"/>
        <v>0</v>
      </c>
      <c r="AL107" s="76">
        <f t="shared" si="14"/>
        <v>0</v>
      </c>
      <c r="AM107" s="172" t="s">
        <v>742</v>
      </c>
      <c r="AN107" s="172"/>
      <c r="AO107" s="172"/>
      <c r="AP107" s="172"/>
      <c r="AQ107" s="172" t="s">
        <v>1864</v>
      </c>
      <c r="AR107" s="172"/>
      <c r="AS107" s="172"/>
      <c r="AT107" s="172"/>
      <c r="AU107" s="172" t="s">
        <v>742</v>
      </c>
      <c r="AV107" s="172"/>
      <c r="AW107" s="172"/>
      <c r="AX107" s="172"/>
      <c r="AY107" s="172" t="s">
        <v>1865</v>
      </c>
      <c r="AZ107" s="172"/>
      <c r="BA107" s="172"/>
      <c r="BB107" s="172"/>
    </row>
    <row r="108" spans="1:54" ht="15" customHeight="1">
      <c r="A108" s="171">
        <v>11</v>
      </c>
      <c r="B108" s="172" t="s">
        <v>1811</v>
      </c>
      <c r="C108" s="172" t="s">
        <v>1866</v>
      </c>
      <c r="D108" s="172" t="s">
        <v>732</v>
      </c>
      <c r="E108" s="172" t="s">
        <v>733</v>
      </c>
      <c r="F108" s="172" t="s">
        <v>734</v>
      </c>
      <c r="G108" s="172" t="s">
        <v>735</v>
      </c>
      <c r="H108" s="172" t="s">
        <v>736</v>
      </c>
      <c r="I108" s="172" t="s">
        <v>1867</v>
      </c>
      <c r="J108" s="173">
        <v>44256</v>
      </c>
      <c r="K108" s="173">
        <v>44561</v>
      </c>
      <c r="L108" s="172" t="s">
        <v>1868</v>
      </c>
      <c r="M108" s="172" t="s">
        <v>1869</v>
      </c>
      <c r="N108" s="172" t="s">
        <v>55</v>
      </c>
      <c r="O108" s="172" t="s">
        <v>1870</v>
      </c>
      <c r="P108" s="172" t="s">
        <v>740</v>
      </c>
      <c r="Q108" s="187">
        <v>1</v>
      </c>
      <c r="R108" s="187">
        <v>0.1</v>
      </c>
      <c r="S108" s="187">
        <v>0.3</v>
      </c>
      <c r="T108" s="187">
        <v>0.3</v>
      </c>
      <c r="U108" s="187">
        <v>0.3</v>
      </c>
      <c r="V108" s="187">
        <v>0.1</v>
      </c>
      <c r="W108" s="188" t="s">
        <v>1871</v>
      </c>
      <c r="X108" s="76"/>
      <c r="Y108" s="76"/>
      <c r="Z108" s="76"/>
      <c r="AA108" s="76"/>
      <c r="AB108" s="76"/>
      <c r="AC108" s="76"/>
      <c r="AD108" s="12"/>
      <c r="AE108" s="12"/>
      <c r="AF108" s="60"/>
      <c r="AG108" s="60"/>
      <c r="AH108" s="76">
        <f t="shared" si="10"/>
        <v>0.1</v>
      </c>
      <c r="AI108" s="76">
        <f t="shared" si="11"/>
        <v>1</v>
      </c>
      <c r="AJ108" s="76">
        <f t="shared" si="12"/>
        <v>0</v>
      </c>
      <c r="AK108" s="76">
        <f t="shared" si="13"/>
        <v>0</v>
      </c>
      <c r="AL108" s="76">
        <f t="shared" si="14"/>
        <v>0</v>
      </c>
      <c r="AM108" s="172" t="s">
        <v>742</v>
      </c>
      <c r="AN108" s="172"/>
      <c r="AO108" s="172"/>
      <c r="AP108" s="172"/>
      <c r="AQ108" s="172" t="s">
        <v>1872</v>
      </c>
      <c r="AR108" s="172"/>
      <c r="AS108" s="172"/>
      <c r="AT108" s="172"/>
      <c r="AU108" s="172" t="s">
        <v>791</v>
      </c>
      <c r="AV108" s="172"/>
      <c r="AW108" s="172"/>
      <c r="AX108" s="172"/>
      <c r="AY108" s="172" t="s">
        <v>1873</v>
      </c>
      <c r="AZ108" s="172"/>
      <c r="BA108" s="172"/>
      <c r="BB108" s="172"/>
    </row>
    <row r="109" spans="1:54" ht="15" customHeight="1">
      <c r="A109" s="171">
        <v>12</v>
      </c>
      <c r="B109" s="172" t="s">
        <v>1811</v>
      </c>
      <c r="C109" s="172" t="s">
        <v>1874</v>
      </c>
      <c r="D109" s="172" t="s">
        <v>732</v>
      </c>
      <c r="E109" s="172" t="s">
        <v>733</v>
      </c>
      <c r="F109" s="172" t="s">
        <v>734</v>
      </c>
      <c r="G109" s="172" t="s">
        <v>735</v>
      </c>
      <c r="H109" s="172" t="s">
        <v>736</v>
      </c>
      <c r="I109" s="172" t="s">
        <v>1875</v>
      </c>
      <c r="J109" s="173">
        <v>44197</v>
      </c>
      <c r="K109" s="173">
        <v>44561</v>
      </c>
      <c r="L109" s="172" t="s">
        <v>1876</v>
      </c>
      <c r="M109" s="172" t="s">
        <v>1877</v>
      </c>
      <c r="N109" s="172" t="s">
        <v>29</v>
      </c>
      <c r="O109" s="172" t="s">
        <v>1878</v>
      </c>
      <c r="P109" s="172" t="s">
        <v>740</v>
      </c>
      <c r="Q109" s="181">
        <v>448209</v>
      </c>
      <c r="R109" s="181">
        <v>90000</v>
      </c>
      <c r="S109" s="181">
        <v>119403</v>
      </c>
      <c r="T109" s="181">
        <v>119403</v>
      </c>
      <c r="U109" s="181">
        <v>119403</v>
      </c>
      <c r="V109" s="181">
        <v>77533</v>
      </c>
      <c r="W109" s="182" t="s">
        <v>1879</v>
      </c>
      <c r="X109" s="76"/>
      <c r="Y109" s="76"/>
      <c r="Z109" s="76"/>
      <c r="AA109" s="76"/>
      <c r="AB109" s="76"/>
      <c r="AC109" s="12"/>
      <c r="AD109" s="12"/>
      <c r="AE109" s="12"/>
      <c r="AF109" s="60"/>
      <c r="AG109" s="60"/>
      <c r="AH109" s="76">
        <f t="shared" si="10"/>
        <v>0.1729840320029272</v>
      </c>
      <c r="AI109" s="76">
        <f t="shared" si="11"/>
        <v>0.86147777777777779</v>
      </c>
      <c r="AJ109" s="76">
        <f t="shared" si="12"/>
        <v>0</v>
      </c>
      <c r="AK109" s="76">
        <f t="shared" si="13"/>
        <v>0</v>
      </c>
      <c r="AL109" s="76">
        <f t="shared" si="14"/>
        <v>0</v>
      </c>
      <c r="AM109" s="172" t="s">
        <v>742</v>
      </c>
      <c r="AN109" s="172"/>
      <c r="AO109" s="172"/>
      <c r="AP109" s="172"/>
      <c r="AQ109" s="172" t="s">
        <v>1880</v>
      </c>
      <c r="AR109" s="172"/>
      <c r="AS109" s="172"/>
      <c r="AT109" s="172"/>
      <c r="AU109" s="172" t="s">
        <v>742</v>
      </c>
      <c r="AV109" s="172"/>
      <c r="AW109" s="172"/>
      <c r="AX109" s="172"/>
      <c r="AY109" s="172" t="s">
        <v>1881</v>
      </c>
      <c r="AZ109" s="172"/>
      <c r="BA109" s="172"/>
      <c r="BB109" s="172"/>
    </row>
    <row r="110" spans="1:54" ht="15" customHeight="1">
      <c r="A110" s="171">
        <v>13</v>
      </c>
      <c r="B110" s="172" t="s">
        <v>1811</v>
      </c>
      <c r="C110" s="172" t="s">
        <v>1882</v>
      </c>
      <c r="D110" s="172" t="s">
        <v>732</v>
      </c>
      <c r="E110" s="172" t="s">
        <v>733</v>
      </c>
      <c r="F110" s="172" t="s">
        <v>734</v>
      </c>
      <c r="G110" s="172" t="s">
        <v>735</v>
      </c>
      <c r="H110" s="172" t="s">
        <v>736</v>
      </c>
      <c r="I110" s="172" t="s">
        <v>1883</v>
      </c>
      <c r="J110" s="173">
        <v>44197</v>
      </c>
      <c r="K110" s="173">
        <v>44561</v>
      </c>
      <c r="L110" s="172" t="s">
        <v>1884</v>
      </c>
      <c r="M110" s="172" t="s">
        <v>1885</v>
      </c>
      <c r="N110" s="172" t="s">
        <v>29</v>
      </c>
      <c r="O110" s="172" t="s">
        <v>1886</v>
      </c>
      <c r="P110" s="172" t="s">
        <v>740</v>
      </c>
      <c r="Q110" s="185">
        <v>12</v>
      </c>
      <c r="R110" s="185">
        <v>3</v>
      </c>
      <c r="S110" s="185">
        <v>3</v>
      </c>
      <c r="T110" s="185">
        <v>3</v>
      </c>
      <c r="U110" s="185">
        <v>3</v>
      </c>
      <c r="V110" s="185">
        <v>2</v>
      </c>
      <c r="W110" s="186" t="s">
        <v>1887</v>
      </c>
      <c r="X110" s="76"/>
      <c r="Y110" s="76"/>
      <c r="Z110" s="76"/>
      <c r="AA110" s="76"/>
      <c r="AB110" s="76"/>
      <c r="AC110" s="12"/>
      <c r="AD110" s="12"/>
      <c r="AE110" s="12"/>
      <c r="AF110" s="60"/>
      <c r="AG110" s="60"/>
      <c r="AH110" s="76">
        <f t="shared" si="10"/>
        <v>0.16666666666666666</v>
      </c>
      <c r="AI110" s="76">
        <f t="shared" si="11"/>
        <v>0.66666666666666663</v>
      </c>
      <c r="AJ110" s="76">
        <f t="shared" si="12"/>
        <v>0</v>
      </c>
      <c r="AK110" s="76">
        <f t="shared" si="13"/>
        <v>0</v>
      </c>
      <c r="AL110" s="76">
        <f t="shared" si="14"/>
        <v>0</v>
      </c>
      <c r="AM110" s="172" t="s">
        <v>742</v>
      </c>
      <c r="AN110" s="172"/>
      <c r="AO110" s="172"/>
      <c r="AP110" s="172"/>
      <c r="AQ110" s="172" t="s">
        <v>1888</v>
      </c>
      <c r="AR110" s="172"/>
      <c r="AS110" s="172"/>
      <c r="AT110" s="172"/>
      <c r="AU110" s="172" t="s">
        <v>742</v>
      </c>
      <c r="AV110" s="172"/>
      <c r="AW110" s="172"/>
      <c r="AX110" s="172"/>
      <c r="AY110" s="172" t="s">
        <v>1889</v>
      </c>
      <c r="AZ110" s="172"/>
      <c r="BA110" s="172"/>
      <c r="BB110" s="172"/>
    </row>
    <row r="111" spans="1:54" ht="15" customHeight="1">
      <c r="A111" s="171">
        <v>14</v>
      </c>
      <c r="B111" s="172" t="s">
        <v>1811</v>
      </c>
      <c r="C111" s="172" t="s">
        <v>1890</v>
      </c>
      <c r="D111" s="172" t="s">
        <v>732</v>
      </c>
      <c r="E111" s="172" t="s">
        <v>733</v>
      </c>
      <c r="F111" s="172" t="s">
        <v>734</v>
      </c>
      <c r="G111" s="172" t="s">
        <v>735</v>
      </c>
      <c r="H111" s="172" t="s">
        <v>736</v>
      </c>
      <c r="I111" s="172" t="s">
        <v>1891</v>
      </c>
      <c r="J111" s="173">
        <v>44228</v>
      </c>
      <c r="K111" s="173">
        <v>44561</v>
      </c>
      <c r="L111" s="172" t="s">
        <v>1892</v>
      </c>
      <c r="M111" s="172" t="s">
        <v>1893</v>
      </c>
      <c r="N111" s="172" t="s">
        <v>29</v>
      </c>
      <c r="O111" s="172" t="s">
        <v>1894</v>
      </c>
      <c r="P111" s="172" t="s">
        <v>740</v>
      </c>
      <c r="Q111" s="181">
        <v>7</v>
      </c>
      <c r="R111" s="181">
        <v>2</v>
      </c>
      <c r="S111" s="181">
        <v>2</v>
      </c>
      <c r="T111" s="181">
        <v>2</v>
      </c>
      <c r="U111" s="181">
        <v>1</v>
      </c>
      <c r="V111" s="181">
        <v>4</v>
      </c>
      <c r="W111" s="182" t="s">
        <v>1895</v>
      </c>
      <c r="X111" s="76"/>
      <c r="Y111" s="62"/>
      <c r="Z111" s="76"/>
      <c r="AA111" s="76"/>
      <c r="AB111" s="76"/>
      <c r="AC111" s="12"/>
      <c r="AD111" s="12"/>
      <c r="AE111" s="12"/>
      <c r="AF111" s="60"/>
      <c r="AG111" s="60"/>
      <c r="AH111" s="76">
        <f t="shared" si="10"/>
        <v>0.5714285714285714</v>
      </c>
      <c r="AI111" s="76">
        <f t="shared" si="11"/>
        <v>1</v>
      </c>
      <c r="AJ111" s="76">
        <f t="shared" si="12"/>
        <v>0</v>
      </c>
      <c r="AK111" s="76">
        <f t="shared" si="13"/>
        <v>0</v>
      </c>
      <c r="AL111" s="76">
        <f t="shared" si="14"/>
        <v>0</v>
      </c>
      <c r="AM111" s="172" t="s">
        <v>742</v>
      </c>
      <c r="AN111" s="172"/>
      <c r="AO111" s="172"/>
      <c r="AP111" s="172"/>
      <c r="AQ111" s="172" t="s">
        <v>1896</v>
      </c>
      <c r="AR111" s="172"/>
      <c r="AS111" s="172"/>
      <c r="AT111" s="172"/>
      <c r="AU111" s="172" t="s">
        <v>742</v>
      </c>
      <c r="AV111" s="172"/>
      <c r="AW111" s="172"/>
      <c r="AX111" s="172"/>
      <c r="AY111" s="172" t="s">
        <v>1897</v>
      </c>
      <c r="AZ111" s="172"/>
      <c r="BA111" s="172"/>
      <c r="BB111" s="172"/>
    </row>
    <row r="112" spans="1:54" ht="15" customHeight="1">
      <c r="A112" s="171">
        <v>15</v>
      </c>
      <c r="B112" s="172" t="s">
        <v>1811</v>
      </c>
      <c r="C112" s="172" t="s">
        <v>1898</v>
      </c>
      <c r="D112" s="172" t="s">
        <v>732</v>
      </c>
      <c r="E112" s="172" t="s">
        <v>733</v>
      </c>
      <c r="F112" s="172" t="s">
        <v>1899</v>
      </c>
      <c r="G112" s="172" t="s">
        <v>735</v>
      </c>
      <c r="H112" s="172" t="s">
        <v>736</v>
      </c>
      <c r="I112" s="172" t="s">
        <v>1900</v>
      </c>
      <c r="J112" s="173">
        <v>44256</v>
      </c>
      <c r="K112" s="173">
        <v>44561</v>
      </c>
      <c r="L112" s="172" t="s">
        <v>738</v>
      </c>
      <c r="M112" s="172" t="s">
        <v>1901</v>
      </c>
      <c r="N112" s="172" t="s">
        <v>29</v>
      </c>
      <c r="O112" s="172" t="s">
        <v>1902</v>
      </c>
      <c r="P112" s="172" t="s">
        <v>740</v>
      </c>
      <c r="Q112" s="189">
        <v>3</v>
      </c>
      <c r="R112" s="189">
        <v>0</v>
      </c>
      <c r="S112" s="189">
        <v>0</v>
      </c>
      <c r="T112" s="189">
        <v>2</v>
      </c>
      <c r="U112" s="189">
        <v>1</v>
      </c>
      <c r="V112" s="189">
        <v>0</v>
      </c>
      <c r="W112" s="190" t="s">
        <v>1144</v>
      </c>
      <c r="X112" s="77"/>
      <c r="Y112" s="77"/>
      <c r="Z112" s="77"/>
      <c r="AA112" s="77"/>
      <c r="AB112" s="77"/>
      <c r="AC112" s="77"/>
      <c r="AD112" s="75"/>
      <c r="AE112" s="75"/>
      <c r="AF112" s="75"/>
      <c r="AG112" s="75"/>
      <c r="AH112" s="76">
        <f t="shared" si="10"/>
        <v>0</v>
      </c>
      <c r="AI112" s="76" t="str">
        <f t="shared" si="11"/>
        <v/>
      </c>
      <c r="AJ112" s="76" t="str">
        <f t="shared" si="12"/>
        <v/>
      </c>
      <c r="AK112" s="76">
        <f t="shared" si="13"/>
        <v>0</v>
      </c>
      <c r="AL112" s="76">
        <f t="shared" si="14"/>
        <v>0</v>
      </c>
      <c r="AM112" s="172" t="s">
        <v>807</v>
      </c>
      <c r="AN112" s="172"/>
      <c r="AO112" s="172"/>
      <c r="AP112" s="172"/>
      <c r="AQ112" s="172" t="s">
        <v>1835</v>
      </c>
      <c r="AR112" s="172"/>
      <c r="AS112" s="172"/>
      <c r="AT112" s="172"/>
      <c r="AU112" s="172" t="s">
        <v>807</v>
      </c>
      <c r="AV112" s="172"/>
      <c r="AW112" s="172"/>
      <c r="AX112" s="172"/>
      <c r="AY112" s="172" t="s">
        <v>1145</v>
      </c>
      <c r="AZ112" s="172"/>
      <c r="BA112" s="172"/>
      <c r="BB112" s="172"/>
    </row>
    <row r="113" spans="1:54" ht="15" customHeight="1">
      <c r="A113" s="171">
        <v>16</v>
      </c>
      <c r="B113" s="172" t="s">
        <v>1811</v>
      </c>
      <c r="C113" s="172" t="s">
        <v>1903</v>
      </c>
      <c r="D113" s="172" t="s">
        <v>732</v>
      </c>
      <c r="E113" s="172" t="s">
        <v>1904</v>
      </c>
      <c r="F113" s="172" t="s">
        <v>1730</v>
      </c>
      <c r="G113" s="172" t="s">
        <v>735</v>
      </c>
      <c r="H113" s="172" t="s">
        <v>736</v>
      </c>
      <c r="I113" s="172" t="s">
        <v>1905</v>
      </c>
      <c r="J113" s="173">
        <v>44197</v>
      </c>
      <c r="K113" s="173">
        <v>44377</v>
      </c>
      <c r="L113" s="172" t="s">
        <v>1906</v>
      </c>
      <c r="M113" s="172" t="s">
        <v>1907</v>
      </c>
      <c r="N113" s="172" t="s">
        <v>29</v>
      </c>
      <c r="O113" s="172" t="s">
        <v>1908</v>
      </c>
      <c r="P113" s="172" t="s">
        <v>11</v>
      </c>
      <c r="Q113" s="189">
        <v>1</v>
      </c>
      <c r="R113" s="189">
        <v>0.5</v>
      </c>
      <c r="S113" s="189">
        <v>0.5</v>
      </c>
      <c r="T113" s="189">
        <v>0</v>
      </c>
      <c r="U113" s="189">
        <v>0</v>
      </c>
      <c r="V113" s="189">
        <v>0.5</v>
      </c>
      <c r="W113" s="190" t="s">
        <v>1909</v>
      </c>
      <c r="X113" s="77"/>
      <c r="Y113" s="77"/>
      <c r="Z113" s="77"/>
      <c r="AA113" s="77"/>
      <c r="AB113" s="77"/>
      <c r="AC113" s="77"/>
      <c r="AD113" s="75"/>
      <c r="AE113" s="75"/>
      <c r="AF113" s="75"/>
      <c r="AG113" s="75"/>
      <c r="AH113" s="76">
        <f t="shared" si="10"/>
        <v>0.5</v>
      </c>
      <c r="AI113" s="76">
        <f t="shared" si="11"/>
        <v>1</v>
      </c>
      <c r="AJ113" s="76">
        <f t="shared" si="12"/>
        <v>0</v>
      </c>
      <c r="AK113" s="76" t="str">
        <f t="shared" si="13"/>
        <v/>
      </c>
      <c r="AL113" s="76" t="str">
        <f t="shared" si="14"/>
        <v/>
      </c>
      <c r="AM113" s="172" t="s">
        <v>742</v>
      </c>
      <c r="AN113" s="172"/>
      <c r="AO113" s="172"/>
      <c r="AP113" s="172"/>
      <c r="AQ113" s="172" t="s">
        <v>1910</v>
      </c>
      <c r="AR113" s="172"/>
      <c r="AS113" s="172"/>
      <c r="AT113" s="172"/>
      <c r="AU113" s="172" t="s">
        <v>742</v>
      </c>
      <c r="AV113" s="172"/>
      <c r="AW113" s="172"/>
      <c r="AX113" s="172"/>
      <c r="AY113" s="172" t="s">
        <v>1911</v>
      </c>
      <c r="AZ113" s="172"/>
      <c r="BA113" s="172"/>
      <c r="BB113" s="172"/>
    </row>
    <row r="114" spans="1:54" ht="15" customHeight="1">
      <c r="A114" s="171">
        <v>17</v>
      </c>
      <c r="B114" s="172" t="s">
        <v>1811</v>
      </c>
      <c r="C114" s="172" t="s">
        <v>1903</v>
      </c>
      <c r="D114" s="172" t="s">
        <v>732</v>
      </c>
      <c r="E114" s="172" t="s">
        <v>1904</v>
      </c>
      <c r="F114" s="172" t="s">
        <v>1730</v>
      </c>
      <c r="G114" s="172" t="s">
        <v>735</v>
      </c>
      <c r="H114" s="172" t="s">
        <v>736</v>
      </c>
      <c r="I114" s="172" t="s">
        <v>1912</v>
      </c>
      <c r="J114" s="173">
        <v>44287</v>
      </c>
      <c r="K114" s="173">
        <v>44469</v>
      </c>
      <c r="L114" s="172" t="s">
        <v>1906</v>
      </c>
      <c r="M114" s="172" t="s">
        <v>1907</v>
      </c>
      <c r="N114" s="172" t="s">
        <v>29</v>
      </c>
      <c r="O114" s="172" t="s">
        <v>1908</v>
      </c>
      <c r="P114" s="172" t="s">
        <v>11</v>
      </c>
      <c r="Q114" s="189">
        <v>1</v>
      </c>
      <c r="R114" s="189">
        <v>0</v>
      </c>
      <c r="S114" s="189">
        <v>0.5</v>
      </c>
      <c r="T114" s="189">
        <v>0.5</v>
      </c>
      <c r="U114" s="189">
        <v>0</v>
      </c>
      <c r="V114" s="189">
        <v>0</v>
      </c>
      <c r="W114" s="190" t="s">
        <v>1835</v>
      </c>
      <c r="X114" s="77"/>
      <c r="Y114" s="77"/>
      <c r="Z114" s="77"/>
      <c r="AA114" s="77"/>
      <c r="AB114" s="77"/>
      <c r="AC114" s="77"/>
      <c r="AD114" s="75"/>
      <c r="AE114" s="75"/>
      <c r="AF114" s="75"/>
      <c r="AG114" s="75"/>
      <c r="AH114" s="76">
        <f t="shared" si="10"/>
        <v>0</v>
      </c>
      <c r="AI114" s="76" t="str">
        <f t="shared" si="11"/>
        <v/>
      </c>
      <c r="AJ114" s="76">
        <f t="shared" si="12"/>
        <v>0</v>
      </c>
      <c r="AK114" s="76">
        <f t="shared" si="13"/>
        <v>0</v>
      </c>
      <c r="AL114" s="76" t="str">
        <f t="shared" si="14"/>
        <v/>
      </c>
      <c r="AM114" s="172" t="s">
        <v>807</v>
      </c>
      <c r="AN114" s="172"/>
      <c r="AO114" s="172"/>
      <c r="AP114" s="172"/>
      <c r="AQ114" s="172" t="s">
        <v>1144</v>
      </c>
      <c r="AR114" s="172"/>
      <c r="AS114" s="172"/>
      <c r="AT114" s="172"/>
      <c r="AU114" s="172" t="s">
        <v>807</v>
      </c>
      <c r="AV114" s="172"/>
      <c r="AW114" s="172"/>
      <c r="AX114" s="172"/>
      <c r="AY114" s="172" t="s">
        <v>1145</v>
      </c>
      <c r="AZ114" s="172"/>
      <c r="BA114" s="172"/>
      <c r="BB114" s="172"/>
    </row>
    <row r="115" spans="1:54" ht="15" customHeight="1">
      <c r="A115" s="171">
        <v>18</v>
      </c>
      <c r="B115" s="172" t="s">
        <v>1811</v>
      </c>
      <c r="C115" s="172" t="s">
        <v>1913</v>
      </c>
      <c r="D115" s="172" t="s">
        <v>732</v>
      </c>
      <c r="E115" s="172" t="s">
        <v>1914</v>
      </c>
      <c r="F115" s="172" t="s">
        <v>1915</v>
      </c>
      <c r="G115" s="172" t="s">
        <v>735</v>
      </c>
      <c r="H115" s="172" t="s">
        <v>736</v>
      </c>
      <c r="I115" s="172" t="s">
        <v>1916</v>
      </c>
      <c r="J115" s="173">
        <v>44287</v>
      </c>
      <c r="K115" s="173">
        <v>44377</v>
      </c>
      <c r="L115" s="172" t="s">
        <v>1821</v>
      </c>
      <c r="M115" s="172" t="s">
        <v>1907</v>
      </c>
      <c r="N115" s="172" t="s">
        <v>55</v>
      </c>
      <c r="O115" s="172" t="s">
        <v>1917</v>
      </c>
      <c r="P115" s="172" t="s">
        <v>11</v>
      </c>
      <c r="Q115" s="191">
        <v>1</v>
      </c>
      <c r="R115" s="191">
        <v>0</v>
      </c>
      <c r="S115" s="191">
        <v>1</v>
      </c>
      <c r="T115" s="191">
        <v>0</v>
      </c>
      <c r="U115" s="191">
        <v>0</v>
      </c>
      <c r="V115" s="191">
        <v>0</v>
      </c>
      <c r="W115" s="192" t="s">
        <v>1144</v>
      </c>
      <c r="X115" s="76"/>
      <c r="Y115" s="12"/>
      <c r="Z115" s="76"/>
      <c r="AA115" s="76"/>
      <c r="AB115" s="76"/>
      <c r="AC115" s="12"/>
      <c r="AD115" s="12"/>
      <c r="AE115" s="12"/>
      <c r="AF115" s="60"/>
      <c r="AG115" s="60"/>
      <c r="AH115" s="76">
        <f t="shared" si="10"/>
        <v>0</v>
      </c>
      <c r="AI115" s="76" t="str">
        <f t="shared" si="11"/>
        <v/>
      </c>
      <c r="AJ115" s="76">
        <f t="shared" si="12"/>
        <v>0</v>
      </c>
      <c r="AK115" s="76" t="str">
        <f t="shared" si="13"/>
        <v/>
      </c>
      <c r="AL115" s="76" t="str">
        <f t="shared" si="14"/>
        <v/>
      </c>
      <c r="AM115" s="172" t="s">
        <v>807</v>
      </c>
      <c r="AN115" s="172"/>
      <c r="AO115" s="172"/>
      <c r="AP115" s="172"/>
      <c r="AQ115" s="172" t="s">
        <v>1144</v>
      </c>
      <c r="AR115" s="172"/>
      <c r="AS115" s="172"/>
      <c r="AT115" s="172"/>
      <c r="AU115" s="172" t="s">
        <v>807</v>
      </c>
      <c r="AV115" s="172"/>
      <c r="AW115" s="172"/>
      <c r="AX115" s="172"/>
      <c r="AY115" s="172" t="s">
        <v>1918</v>
      </c>
      <c r="AZ115" s="172"/>
      <c r="BA115" s="172"/>
      <c r="BB115" s="172"/>
    </row>
    <row r="116" spans="1:54" ht="15" customHeight="1">
      <c r="A116" s="171">
        <v>19</v>
      </c>
      <c r="B116" s="172" t="s">
        <v>1811</v>
      </c>
      <c r="C116" s="172" t="s">
        <v>1913</v>
      </c>
      <c r="D116" s="172" t="s">
        <v>732</v>
      </c>
      <c r="E116" s="172" t="s">
        <v>1914</v>
      </c>
      <c r="F116" s="172" t="s">
        <v>1915</v>
      </c>
      <c r="G116" s="172" t="s">
        <v>735</v>
      </c>
      <c r="H116" s="172" t="s">
        <v>736</v>
      </c>
      <c r="I116" s="172" t="s">
        <v>1919</v>
      </c>
      <c r="J116" s="173">
        <v>44378</v>
      </c>
      <c r="K116" s="173">
        <v>44561</v>
      </c>
      <c r="L116" s="172" t="s">
        <v>1825</v>
      </c>
      <c r="M116" s="172" t="s">
        <v>1907</v>
      </c>
      <c r="N116" s="172" t="s">
        <v>55</v>
      </c>
      <c r="O116" s="172" t="s">
        <v>1917</v>
      </c>
      <c r="P116" s="172" t="s">
        <v>11</v>
      </c>
      <c r="Q116" s="191">
        <v>1</v>
      </c>
      <c r="R116" s="191">
        <v>0</v>
      </c>
      <c r="S116" s="191">
        <v>0</v>
      </c>
      <c r="T116" s="191">
        <v>0.5</v>
      </c>
      <c r="U116" s="191">
        <v>0.5</v>
      </c>
      <c r="V116" s="191">
        <v>0</v>
      </c>
      <c r="W116" s="192" t="s">
        <v>1144</v>
      </c>
      <c r="X116" s="76"/>
      <c r="Y116" s="12"/>
      <c r="Z116" s="76"/>
      <c r="AA116" s="76"/>
      <c r="AB116" s="76"/>
      <c r="AC116" s="12"/>
      <c r="AD116" s="12"/>
      <c r="AE116" s="12"/>
      <c r="AF116" s="60"/>
      <c r="AG116" s="60"/>
      <c r="AH116" s="76">
        <f t="shared" si="10"/>
        <v>0</v>
      </c>
      <c r="AI116" s="76" t="str">
        <f t="shared" si="11"/>
        <v/>
      </c>
      <c r="AJ116" s="76" t="str">
        <f t="shared" si="12"/>
        <v/>
      </c>
      <c r="AK116" s="76">
        <f t="shared" si="13"/>
        <v>0</v>
      </c>
      <c r="AL116" s="76">
        <f t="shared" si="14"/>
        <v>0</v>
      </c>
      <c r="AM116" s="172" t="s">
        <v>807</v>
      </c>
      <c r="AN116" s="172"/>
      <c r="AO116" s="172"/>
      <c r="AP116" s="172"/>
      <c r="AQ116" s="172" t="s">
        <v>1144</v>
      </c>
      <c r="AR116" s="172"/>
      <c r="AS116" s="172"/>
      <c r="AT116" s="172"/>
      <c r="AU116" s="172" t="s">
        <v>807</v>
      </c>
      <c r="AV116" s="172"/>
      <c r="AW116" s="172"/>
      <c r="AX116" s="172"/>
      <c r="AY116" s="172" t="s">
        <v>1145</v>
      </c>
      <c r="AZ116" s="172"/>
      <c r="BA116" s="172"/>
      <c r="BB116" s="172"/>
    </row>
    <row r="117" spans="1:54" ht="15" customHeight="1">
      <c r="A117" s="171">
        <v>20</v>
      </c>
      <c r="B117" s="172" t="s">
        <v>1811</v>
      </c>
      <c r="C117" s="172" t="s">
        <v>1920</v>
      </c>
      <c r="D117" s="172" t="s">
        <v>732</v>
      </c>
      <c r="E117" s="172" t="s">
        <v>1914</v>
      </c>
      <c r="F117" s="172" t="s">
        <v>1921</v>
      </c>
      <c r="G117" s="172" t="s">
        <v>735</v>
      </c>
      <c r="H117" s="172" t="s">
        <v>736</v>
      </c>
      <c r="I117" s="172" t="s">
        <v>1922</v>
      </c>
      <c r="J117" s="173">
        <v>44197</v>
      </c>
      <c r="K117" s="173">
        <v>44377</v>
      </c>
      <c r="L117" s="172" t="s">
        <v>1821</v>
      </c>
      <c r="M117" s="172" t="s">
        <v>1907</v>
      </c>
      <c r="N117" s="172" t="s">
        <v>55</v>
      </c>
      <c r="O117" s="172" t="s">
        <v>1923</v>
      </c>
      <c r="P117" s="172" t="s">
        <v>11</v>
      </c>
      <c r="Q117" s="191">
        <v>1</v>
      </c>
      <c r="R117" s="191">
        <v>0.5</v>
      </c>
      <c r="S117" s="191">
        <v>0.5</v>
      </c>
      <c r="T117" s="191">
        <v>0</v>
      </c>
      <c r="U117" s="191">
        <v>0</v>
      </c>
      <c r="V117" s="191">
        <v>0.5</v>
      </c>
      <c r="W117" s="192" t="s">
        <v>1924</v>
      </c>
      <c r="X117" s="76"/>
      <c r="Y117" s="12"/>
      <c r="Z117" s="76"/>
      <c r="AA117" s="76"/>
      <c r="AB117" s="76"/>
      <c r="AC117" s="12"/>
      <c r="AD117" s="12"/>
      <c r="AE117" s="12"/>
      <c r="AF117" s="60"/>
      <c r="AG117" s="60"/>
      <c r="AH117" s="76">
        <f t="shared" si="10"/>
        <v>0.5</v>
      </c>
      <c r="AI117" s="76">
        <f t="shared" si="11"/>
        <v>1</v>
      </c>
      <c r="AJ117" s="76">
        <f t="shared" si="12"/>
        <v>0</v>
      </c>
      <c r="AK117" s="76" t="str">
        <f t="shared" si="13"/>
        <v/>
      </c>
      <c r="AL117" s="76" t="str">
        <f t="shared" si="14"/>
        <v/>
      </c>
      <c r="AM117" s="172" t="s">
        <v>742</v>
      </c>
      <c r="AN117" s="172"/>
      <c r="AO117" s="172"/>
      <c r="AP117" s="172"/>
      <c r="AQ117" s="172" t="s">
        <v>1925</v>
      </c>
      <c r="AR117" s="172"/>
      <c r="AS117" s="172"/>
      <c r="AT117" s="172"/>
      <c r="AU117" s="172" t="s">
        <v>742</v>
      </c>
      <c r="AV117" s="172"/>
      <c r="AW117" s="172"/>
      <c r="AX117" s="172"/>
      <c r="AY117" s="172" t="s">
        <v>1926</v>
      </c>
      <c r="AZ117" s="172"/>
      <c r="BA117" s="172"/>
      <c r="BB117" s="172"/>
    </row>
    <row r="118" spans="1:54" ht="15" customHeight="1">
      <c r="A118" s="171">
        <v>21</v>
      </c>
      <c r="B118" s="172" t="s">
        <v>1811</v>
      </c>
      <c r="C118" s="172" t="s">
        <v>1927</v>
      </c>
      <c r="D118" s="172" t="s">
        <v>732</v>
      </c>
      <c r="E118" s="172" t="s">
        <v>1914</v>
      </c>
      <c r="F118" s="172" t="s">
        <v>1921</v>
      </c>
      <c r="G118" s="172" t="s">
        <v>735</v>
      </c>
      <c r="H118" s="172" t="s">
        <v>736</v>
      </c>
      <c r="I118" s="172" t="s">
        <v>1928</v>
      </c>
      <c r="J118" s="173">
        <v>44287</v>
      </c>
      <c r="K118" s="173">
        <v>44469</v>
      </c>
      <c r="L118" s="172" t="s">
        <v>1825</v>
      </c>
      <c r="M118" s="172" t="s">
        <v>1907</v>
      </c>
      <c r="N118" s="172" t="s">
        <v>55</v>
      </c>
      <c r="O118" s="172" t="s">
        <v>1923</v>
      </c>
      <c r="P118" s="172" t="s">
        <v>11</v>
      </c>
      <c r="Q118" s="191">
        <v>1</v>
      </c>
      <c r="R118" s="191">
        <v>0</v>
      </c>
      <c r="S118" s="191">
        <v>0.3</v>
      </c>
      <c r="T118" s="191">
        <v>0.7</v>
      </c>
      <c r="U118" s="191">
        <v>0</v>
      </c>
      <c r="V118" s="191">
        <v>0</v>
      </c>
      <c r="W118" s="192" t="s">
        <v>1144</v>
      </c>
      <c r="X118" s="76"/>
      <c r="Y118" s="12"/>
      <c r="Z118" s="76"/>
      <c r="AA118" s="76"/>
      <c r="AB118" s="76"/>
      <c r="AC118" s="12"/>
      <c r="AD118" s="12"/>
      <c r="AE118" s="12"/>
      <c r="AF118" s="60"/>
      <c r="AG118" s="60"/>
      <c r="AH118" s="76">
        <f t="shared" si="10"/>
        <v>0</v>
      </c>
      <c r="AI118" s="76" t="str">
        <f t="shared" si="11"/>
        <v/>
      </c>
      <c r="AJ118" s="76">
        <f t="shared" si="12"/>
        <v>0</v>
      </c>
      <c r="AK118" s="76">
        <f t="shared" si="13"/>
        <v>0</v>
      </c>
      <c r="AL118" s="76" t="str">
        <f t="shared" si="14"/>
        <v/>
      </c>
      <c r="AM118" s="172" t="s">
        <v>807</v>
      </c>
      <c r="AN118" s="172"/>
      <c r="AO118" s="172"/>
      <c r="AP118" s="172"/>
      <c r="AQ118" s="172" t="s">
        <v>1144</v>
      </c>
      <c r="AR118" s="172"/>
      <c r="AS118" s="172"/>
      <c r="AT118" s="172"/>
      <c r="AU118" s="172" t="s">
        <v>807</v>
      </c>
      <c r="AV118" s="172"/>
      <c r="AW118" s="172"/>
      <c r="AX118" s="172"/>
      <c r="AY118" s="172" t="s">
        <v>1145</v>
      </c>
      <c r="AZ118" s="172"/>
      <c r="BA118" s="172"/>
      <c r="BB118" s="172"/>
    </row>
    <row r="119" spans="1:54" ht="15" customHeight="1">
      <c r="A119" s="171">
        <v>22</v>
      </c>
      <c r="B119" s="172" t="s">
        <v>1811</v>
      </c>
      <c r="C119" s="172" t="s">
        <v>1453</v>
      </c>
      <c r="D119" s="172" t="s">
        <v>732</v>
      </c>
      <c r="E119" s="172" t="s">
        <v>1454</v>
      </c>
      <c r="F119" s="172" t="s">
        <v>772</v>
      </c>
      <c r="G119" s="172" t="s">
        <v>1455</v>
      </c>
      <c r="H119" s="172" t="s">
        <v>736</v>
      </c>
      <c r="I119" s="172" t="s">
        <v>1929</v>
      </c>
      <c r="J119" s="173">
        <v>44214</v>
      </c>
      <c r="K119" s="173">
        <v>44362</v>
      </c>
      <c r="L119" s="172" t="s">
        <v>1930</v>
      </c>
      <c r="M119" s="172" t="s">
        <v>1907</v>
      </c>
      <c r="N119" s="172" t="s">
        <v>1931</v>
      </c>
      <c r="O119" s="172" t="s">
        <v>1932</v>
      </c>
      <c r="P119" s="172" t="s">
        <v>11</v>
      </c>
      <c r="Q119" s="181">
        <v>3</v>
      </c>
      <c r="R119" s="181">
        <v>0</v>
      </c>
      <c r="S119" s="181">
        <v>3</v>
      </c>
      <c r="T119" s="181">
        <v>0</v>
      </c>
      <c r="U119" s="181">
        <v>0</v>
      </c>
      <c r="V119" s="181">
        <v>0</v>
      </c>
      <c r="W119" s="182" t="s">
        <v>1144</v>
      </c>
      <c r="X119" s="76"/>
      <c r="Y119" s="12"/>
      <c r="Z119" s="76"/>
      <c r="AA119" s="76"/>
      <c r="AB119" s="76"/>
      <c r="AC119" s="12"/>
      <c r="AD119" s="12"/>
      <c r="AE119" s="12"/>
      <c r="AF119" s="60"/>
      <c r="AG119" s="60"/>
      <c r="AH119" s="76">
        <f t="shared" si="10"/>
        <v>0</v>
      </c>
      <c r="AI119" s="76" t="str">
        <f t="shared" si="11"/>
        <v/>
      </c>
      <c r="AJ119" s="76">
        <f t="shared" si="12"/>
        <v>0</v>
      </c>
      <c r="AK119" s="76" t="str">
        <f t="shared" si="13"/>
        <v/>
      </c>
      <c r="AL119" s="76" t="str">
        <f t="shared" si="14"/>
        <v/>
      </c>
      <c r="AM119" s="172" t="s">
        <v>807</v>
      </c>
      <c r="AN119" s="172"/>
      <c r="AO119" s="172"/>
      <c r="AP119" s="172"/>
      <c r="AQ119" s="172" t="s">
        <v>1144</v>
      </c>
      <c r="AR119" s="172"/>
      <c r="AS119" s="172"/>
      <c r="AT119" s="172"/>
      <c r="AU119" s="172" t="s">
        <v>807</v>
      </c>
      <c r="AV119" s="172"/>
      <c r="AW119" s="172"/>
      <c r="AX119" s="172"/>
      <c r="AY119" s="172" t="s">
        <v>1145</v>
      </c>
      <c r="AZ119" s="172"/>
      <c r="BA119" s="172"/>
      <c r="BB119" s="172"/>
    </row>
    <row r="120" spans="1:54" ht="15" customHeight="1">
      <c r="A120" s="171">
        <v>23</v>
      </c>
      <c r="B120" s="172" t="s">
        <v>1811</v>
      </c>
      <c r="C120" s="172" t="s">
        <v>1453</v>
      </c>
      <c r="D120" s="172" t="s">
        <v>732</v>
      </c>
      <c r="E120" s="172" t="s">
        <v>1454</v>
      </c>
      <c r="F120" s="172" t="s">
        <v>772</v>
      </c>
      <c r="G120" s="172" t="s">
        <v>1455</v>
      </c>
      <c r="H120" s="172" t="s">
        <v>736</v>
      </c>
      <c r="I120" s="172" t="s">
        <v>1933</v>
      </c>
      <c r="J120" s="173">
        <v>44197</v>
      </c>
      <c r="K120" s="173">
        <v>44561</v>
      </c>
      <c r="L120" s="172" t="s">
        <v>1934</v>
      </c>
      <c r="M120" s="172" t="s">
        <v>1907</v>
      </c>
      <c r="N120" s="172" t="s">
        <v>29</v>
      </c>
      <c r="O120" s="172" t="s">
        <v>1932</v>
      </c>
      <c r="P120" s="172" t="s">
        <v>11</v>
      </c>
      <c r="Q120" s="181">
        <v>4</v>
      </c>
      <c r="R120" s="181">
        <v>1</v>
      </c>
      <c r="S120" s="181">
        <v>1</v>
      </c>
      <c r="T120" s="181">
        <v>1</v>
      </c>
      <c r="U120" s="181">
        <v>1</v>
      </c>
      <c r="V120" s="181">
        <v>1</v>
      </c>
      <c r="W120" s="182" t="s">
        <v>1935</v>
      </c>
      <c r="X120" s="76"/>
      <c r="Y120" s="12"/>
      <c r="Z120" s="76"/>
      <c r="AA120" s="76"/>
      <c r="AB120" s="76"/>
      <c r="AC120" s="12"/>
      <c r="AD120" s="12"/>
      <c r="AE120" s="12"/>
      <c r="AF120" s="60"/>
      <c r="AG120" s="60"/>
      <c r="AH120" s="76">
        <f t="shared" si="10"/>
        <v>0.25</v>
      </c>
      <c r="AI120" s="76">
        <f t="shared" si="11"/>
        <v>1</v>
      </c>
      <c r="AJ120" s="76">
        <f t="shared" si="12"/>
        <v>0</v>
      </c>
      <c r="AK120" s="76">
        <f t="shared" si="13"/>
        <v>0</v>
      </c>
      <c r="AL120" s="76">
        <f t="shared" si="14"/>
        <v>0</v>
      </c>
      <c r="AM120" s="172" t="s">
        <v>742</v>
      </c>
      <c r="AN120" s="172"/>
      <c r="AO120" s="172"/>
      <c r="AP120" s="172"/>
      <c r="AQ120" s="172" t="s">
        <v>1936</v>
      </c>
      <c r="AR120" s="172"/>
      <c r="AS120" s="172"/>
      <c r="AT120" s="172"/>
      <c r="AU120" s="172" t="s">
        <v>742</v>
      </c>
      <c r="AV120" s="172"/>
      <c r="AW120" s="172"/>
      <c r="AX120" s="172"/>
      <c r="AY120" s="172" t="s">
        <v>1937</v>
      </c>
      <c r="AZ120" s="172"/>
      <c r="BA120" s="172"/>
      <c r="BB120" s="172"/>
    </row>
    <row r="121" spans="1:54" ht="15" customHeight="1">
      <c r="A121" s="171">
        <v>24</v>
      </c>
      <c r="B121" s="172" t="s">
        <v>1811</v>
      </c>
      <c r="C121" s="172" t="s">
        <v>1453</v>
      </c>
      <c r="D121" s="172" t="s">
        <v>732</v>
      </c>
      <c r="E121" s="172" t="s">
        <v>1454</v>
      </c>
      <c r="F121" s="172" t="s">
        <v>772</v>
      </c>
      <c r="G121" s="172" t="s">
        <v>1455</v>
      </c>
      <c r="H121" s="172" t="s">
        <v>736</v>
      </c>
      <c r="I121" s="172" t="s">
        <v>1692</v>
      </c>
      <c r="J121" s="173">
        <v>44197</v>
      </c>
      <c r="K121" s="173">
        <v>44560</v>
      </c>
      <c r="L121" s="172" t="s">
        <v>1693</v>
      </c>
      <c r="M121" s="172" t="s">
        <v>1938</v>
      </c>
      <c r="N121" s="172" t="s">
        <v>29</v>
      </c>
      <c r="O121" s="172" t="s">
        <v>1694</v>
      </c>
      <c r="P121" s="172" t="s">
        <v>11</v>
      </c>
      <c r="Q121" s="181">
        <v>12</v>
      </c>
      <c r="R121" s="181">
        <v>3</v>
      </c>
      <c r="S121" s="181">
        <v>3</v>
      </c>
      <c r="T121" s="181">
        <v>3</v>
      </c>
      <c r="U121" s="181">
        <v>3</v>
      </c>
      <c r="V121" s="181">
        <v>3</v>
      </c>
      <c r="W121" s="182" t="s">
        <v>1939</v>
      </c>
      <c r="X121" s="77"/>
      <c r="Y121" s="77"/>
      <c r="Z121" s="77"/>
      <c r="AA121" s="77"/>
      <c r="AB121" s="77"/>
      <c r="AC121" s="77"/>
      <c r="AD121" s="75"/>
      <c r="AE121" s="75"/>
      <c r="AF121" s="75"/>
      <c r="AG121" s="75"/>
      <c r="AH121" s="76">
        <f t="shared" si="10"/>
        <v>0.25</v>
      </c>
      <c r="AI121" s="76">
        <f t="shared" si="11"/>
        <v>1</v>
      </c>
      <c r="AJ121" s="76">
        <f t="shared" si="12"/>
        <v>0</v>
      </c>
      <c r="AK121" s="76">
        <f t="shared" si="13"/>
        <v>0</v>
      </c>
      <c r="AL121" s="76">
        <f t="shared" si="14"/>
        <v>0</v>
      </c>
      <c r="AM121" s="172" t="s">
        <v>742</v>
      </c>
      <c r="AN121" s="172"/>
      <c r="AO121" s="172"/>
      <c r="AP121" s="172"/>
      <c r="AQ121" s="172" t="s">
        <v>1940</v>
      </c>
      <c r="AR121" s="172"/>
      <c r="AS121" s="172"/>
      <c r="AT121" s="172"/>
      <c r="AU121" s="172" t="s">
        <v>742</v>
      </c>
      <c r="AV121" s="172"/>
      <c r="AW121" s="172"/>
      <c r="AX121" s="172"/>
      <c r="AY121" s="172" t="s">
        <v>1941</v>
      </c>
      <c r="AZ121" s="172"/>
      <c r="BA121" s="172"/>
      <c r="BB121" s="172"/>
    </row>
    <row r="122" spans="1:54" ht="15" customHeight="1">
      <c r="A122" s="171">
        <v>1</v>
      </c>
      <c r="B122" s="172" t="s">
        <v>1942</v>
      </c>
      <c r="C122" s="172" t="s">
        <v>1943</v>
      </c>
      <c r="D122" s="172" t="s">
        <v>1944</v>
      </c>
      <c r="E122" s="172" t="s">
        <v>771</v>
      </c>
      <c r="F122" s="172" t="s">
        <v>772</v>
      </c>
      <c r="G122" s="172" t="s">
        <v>1455</v>
      </c>
      <c r="H122" s="172" t="s">
        <v>1476</v>
      </c>
      <c r="I122" s="172" t="s">
        <v>1945</v>
      </c>
      <c r="J122" s="173">
        <v>44197</v>
      </c>
      <c r="K122" s="173">
        <v>44561</v>
      </c>
      <c r="L122" s="172" t="s">
        <v>1946</v>
      </c>
      <c r="M122" s="172" t="s">
        <v>1947</v>
      </c>
      <c r="N122" s="172" t="s">
        <v>29</v>
      </c>
      <c r="O122" s="172" t="s">
        <v>1948</v>
      </c>
      <c r="P122" s="172" t="s">
        <v>1424</v>
      </c>
      <c r="Q122" s="177">
        <v>12</v>
      </c>
      <c r="R122" s="177">
        <v>3</v>
      </c>
      <c r="S122" s="177">
        <v>3</v>
      </c>
      <c r="T122" s="177">
        <v>3</v>
      </c>
      <c r="U122" s="177">
        <v>3</v>
      </c>
      <c r="V122" s="177">
        <v>3</v>
      </c>
      <c r="W122" s="177" t="s">
        <v>1949</v>
      </c>
      <c r="X122" s="76"/>
      <c r="Y122" s="12"/>
      <c r="Z122" s="76"/>
      <c r="AA122" s="76"/>
      <c r="AB122" s="76"/>
      <c r="AC122" s="12"/>
      <c r="AD122" s="12"/>
      <c r="AE122" s="12"/>
      <c r="AF122" s="60"/>
      <c r="AG122" s="60"/>
      <c r="AH122" s="76">
        <f t="shared" si="10"/>
        <v>0.25</v>
      </c>
      <c r="AI122" s="76">
        <f t="shared" si="11"/>
        <v>1</v>
      </c>
      <c r="AJ122" s="76">
        <f t="shared" si="12"/>
        <v>0</v>
      </c>
      <c r="AK122" s="76">
        <f t="shared" si="13"/>
        <v>0</v>
      </c>
      <c r="AL122" s="76">
        <f t="shared" si="14"/>
        <v>0</v>
      </c>
      <c r="AM122" s="172" t="s">
        <v>742</v>
      </c>
      <c r="AN122" s="172"/>
      <c r="AO122" s="172"/>
      <c r="AP122" s="172"/>
      <c r="AQ122" s="172" t="s">
        <v>1950</v>
      </c>
      <c r="AR122" s="172"/>
      <c r="AS122" s="172"/>
      <c r="AT122" s="172"/>
      <c r="AU122" s="172" t="s">
        <v>742</v>
      </c>
      <c r="AV122" s="172"/>
      <c r="AW122" s="172"/>
      <c r="AX122" s="172"/>
      <c r="AY122" s="172" t="s">
        <v>1951</v>
      </c>
      <c r="AZ122" s="172"/>
      <c r="BA122" s="172"/>
      <c r="BB122" s="172"/>
    </row>
    <row r="123" spans="1:54" ht="15" customHeight="1">
      <c r="A123" s="171">
        <v>2</v>
      </c>
      <c r="B123" s="172" t="s">
        <v>1942</v>
      </c>
      <c r="C123" s="172" t="s">
        <v>1943</v>
      </c>
      <c r="D123" s="172" t="s">
        <v>1944</v>
      </c>
      <c r="E123" s="172" t="s">
        <v>771</v>
      </c>
      <c r="F123" s="172" t="s">
        <v>772</v>
      </c>
      <c r="G123" s="172" t="s">
        <v>1455</v>
      </c>
      <c r="H123" s="172" t="s">
        <v>1476</v>
      </c>
      <c r="I123" s="172" t="s">
        <v>1952</v>
      </c>
      <c r="J123" s="173">
        <v>44197</v>
      </c>
      <c r="K123" s="173">
        <v>44561</v>
      </c>
      <c r="L123" s="172" t="s">
        <v>1953</v>
      </c>
      <c r="M123" s="172" t="s">
        <v>1947</v>
      </c>
      <c r="N123" s="172" t="s">
        <v>55</v>
      </c>
      <c r="O123" s="172" t="s">
        <v>1948</v>
      </c>
      <c r="P123" s="172" t="s">
        <v>1424</v>
      </c>
      <c r="Q123" s="174">
        <v>1</v>
      </c>
      <c r="R123" s="174">
        <v>0.25</v>
      </c>
      <c r="S123" s="174">
        <v>0.25</v>
      </c>
      <c r="T123" s="174">
        <v>0.25</v>
      </c>
      <c r="U123" s="174">
        <v>0.25</v>
      </c>
      <c r="V123" s="174">
        <v>0.25</v>
      </c>
      <c r="W123" s="174" t="s">
        <v>1954</v>
      </c>
      <c r="X123" s="76"/>
      <c r="Y123" s="12"/>
      <c r="Z123" s="76"/>
      <c r="AA123" s="76"/>
      <c r="AB123" s="76"/>
      <c r="AC123" s="12"/>
      <c r="AD123" s="12"/>
      <c r="AE123" s="12"/>
      <c r="AF123" s="60"/>
      <c r="AG123" s="60"/>
      <c r="AH123" s="76">
        <f t="shared" si="10"/>
        <v>0.25</v>
      </c>
      <c r="AI123" s="76">
        <f t="shared" si="11"/>
        <v>1</v>
      </c>
      <c r="AJ123" s="76">
        <f t="shared" si="12"/>
        <v>0</v>
      </c>
      <c r="AK123" s="76">
        <f t="shared" si="13"/>
        <v>0</v>
      </c>
      <c r="AL123" s="76">
        <f t="shared" si="14"/>
        <v>0</v>
      </c>
      <c r="AM123" s="172" t="s">
        <v>742</v>
      </c>
      <c r="AN123" s="172"/>
      <c r="AO123" s="172"/>
      <c r="AP123" s="172"/>
      <c r="AQ123" s="172" t="s">
        <v>1950</v>
      </c>
      <c r="AR123" s="172"/>
      <c r="AS123" s="172"/>
      <c r="AT123" s="172"/>
      <c r="AU123" s="172" t="s">
        <v>742</v>
      </c>
      <c r="AV123" s="172"/>
      <c r="AW123" s="172"/>
      <c r="AX123" s="172"/>
      <c r="AY123" s="172" t="s">
        <v>1955</v>
      </c>
      <c r="AZ123" s="172"/>
      <c r="BA123" s="172"/>
      <c r="BB123" s="172"/>
    </row>
    <row r="124" spans="1:54" ht="15" customHeight="1">
      <c r="A124" s="171">
        <v>3</v>
      </c>
      <c r="B124" s="172" t="s">
        <v>1942</v>
      </c>
      <c r="C124" s="172" t="s">
        <v>1943</v>
      </c>
      <c r="D124" s="172" t="s">
        <v>732</v>
      </c>
      <c r="E124" s="172" t="s">
        <v>771</v>
      </c>
      <c r="F124" s="172" t="s">
        <v>772</v>
      </c>
      <c r="G124" s="172" t="s">
        <v>1455</v>
      </c>
      <c r="H124" s="172" t="s">
        <v>1476</v>
      </c>
      <c r="I124" s="172" t="s">
        <v>1956</v>
      </c>
      <c r="J124" s="173">
        <v>44197</v>
      </c>
      <c r="K124" s="173">
        <v>44561</v>
      </c>
      <c r="L124" s="172" t="s">
        <v>1957</v>
      </c>
      <c r="M124" s="172" t="s">
        <v>1947</v>
      </c>
      <c r="N124" s="172" t="s">
        <v>55</v>
      </c>
      <c r="O124" s="172" t="s">
        <v>1948</v>
      </c>
      <c r="P124" s="172" t="s">
        <v>1424</v>
      </c>
      <c r="Q124" s="174">
        <v>1</v>
      </c>
      <c r="R124" s="174">
        <v>0.25</v>
      </c>
      <c r="S124" s="174">
        <v>0.25</v>
      </c>
      <c r="T124" s="174">
        <v>0.25</v>
      </c>
      <c r="U124" s="174">
        <v>0.25</v>
      </c>
      <c r="V124" s="174">
        <v>0.25</v>
      </c>
      <c r="W124" s="174" t="s">
        <v>1958</v>
      </c>
      <c r="X124" s="77"/>
      <c r="Y124" s="77"/>
      <c r="Z124" s="77"/>
      <c r="AA124" s="77"/>
      <c r="AB124" s="77"/>
      <c r="AC124" s="77"/>
      <c r="AD124" s="75"/>
      <c r="AE124" s="75"/>
      <c r="AF124" s="75"/>
      <c r="AG124" s="75"/>
      <c r="AH124" s="76">
        <f t="shared" si="10"/>
        <v>0.25</v>
      </c>
      <c r="AI124" s="76">
        <f t="shared" si="11"/>
        <v>1</v>
      </c>
      <c r="AJ124" s="76">
        <f t="shared" si="12"/>
        <v>0</v>
      </c>
      <c r="AK124" s="76">
        <f t="shared" si="13"/>
        <v>0</v>
      </c>
      <c r="AL124" s="76">
        <f t="shared" si="14"/>
        <v>0</v>
      </c>
      <c r="AM124" s="172" t="s">
        <v>742</v>
      </c>
      <c r="AN124" s="172"/>
      <c r="AO124" s="172"/>
      <c r="AP124" s="172"/>
      <c r="AQ124" s="172" t="s">
        <v>1950</v>
      </c>
      <c r="AR124" s="172"/>
      <c r="AS124" s="172"/>
      <c r="AT124" s="172"/>
      <c r="AU124" s="172" t="s">
        <v>742</v>
      </c>
      <c r="AV124" s="172"/>
      <c r="AW124" s="172"/>
      <c r="AX124" s="172"/>
      <c r="AY124" s="172" t="s">
        <v>1959</v>
      </c>
      <c r="AZ124" s="172"/>
      <c r="BA124" s="172"/>
      <c r="BB124" s="172"/>
    </row>
    <row r="125" spans="1:54" ht="15" customHeight="1">
      <c r="A125" s="171">
        <v>4</v>
      </c>
      <c r="B125" s="172" t="s">
        <v>1942</v>
      </c>
      <c r="C125" s="172" t="s">
        <v>1943</v>
      </c>
      <c r="D125" s="172" t="s">
        <v>732</v>
      </c>
      <c r="E125" s="172" t="s">
        <v>771</v>
      </c>
      <c r="F125" s="172" t="s">
        <v>772</v>
      </c>
      <c r="G125" s="172" t="s">
        <v>1455</v>
      </c>
      <c r="H125" s="172" t="s">
        <v>1476</v>
      </c>
      <c r="I125" s="172" t="s">
        <v>1960</v>
      </c>
      <c r="J125" s="173">
        <v>44197</v>
      </c>
      <c r="K125" s="173">
        <v>44561</v>
      </c>
      <c r="L125" s="172" t="s">
        <v>1961</v>
      </c>
      <c r="M125" s="172" t="s">
        <v>1947</v>
      </c>
      <c r="N125" s="172" t="s">
        <v>55</v>
      </c>
      <c r="O125" s="172" t="s">
        <v>1948</v>
      </c>
      <c r="P125" s="172" t="s">
        <v>1424</v>
      </c>
      <c r="Q125" s="174">
        <v>1</v>
      </c>
      <c r="R125" s="174">
        <v>0.25</v>
      </c>
      <c r="S125" s="174">
        <v>0.25</v>
      </c>
      <c r="T125" s="174">
        <v>0.25</v>
      </c>
      <c r="U125" s="174">
        <v>0.25</v>
      </c>
      <c r="V125" s="174">
        <v>0.25</v>
      </c>
      <c r="W125" s="174" t="s">
        <v>1962</v>
      </c>
      <c r="X125" s="77"/>
      <c r="Y125" s="77"/>
      <c r="Z125" s="77"/>
      <c r="AA125" s="77"/>
      <c r="AB125" s="77"/>
      <c r="AC125" s="77"/>
      <c r="AD125" s="75"/>
      <c r="AE125" s="75"/>
      <c r="AF125" s="75"/>
      <c r="AG125" s="75"/>
      <c r="AH125" s="76">
        <f t="shared" si="10"/>
        <v>0.25</v>
      </c>
      <c r="AI125" s="76">
        <f t="shared" si="11"/>
        <v>1</v>
      </c>
      <c r="AJ125" s="76">
        <f t="shared" si="12"/>
        <v>0</v>
      </c>
      <c r="AK125" s="76">
        <f t="shared" si="13"/>
        <v>0</v>
      </c>
      <c r="AL125" s="76">
        <f t="shared" si="14"/>
        <v>0</v>
      </c>
      <c r="AM125" s="172" t="s">
        <v>742</v>
      </c>
      <c r="AN125" s="172"/>
      <c r="AO125" s="172"/>
      <c r="AP125" s="172"/>
      <c r="AQ125" s="172" t="s">
        <v>1950</v>
      </c>
      <c r="AR125" s="172"/>
      <c r="AS125" s="172"/>
      <c r="AT125" s="172"/>
      <c r="AU125" s="172" t="s">
        <v>742</v>
      </c>
      <c r="AV125" s="172"/>
      <c r="AW125" s="172"/>
      <c r="AX125" s="172"/>
      <c r="AY125" s="172" t="s">
        <v>1963</v>
      </c>
      <c r="AZ125" s="172"/>
      <c r="BA125" s="172"/>
      <c r="BB125" s="172"/>
    </row>
    <row r="126" spans="1:54" ht="15" customHeight="1">
      <c r="A126" s="171">
        <v>5</v>
      </c>
      <c r="B126" s="172" t="s">
        <v>1942</v>
      </c>
      <c r="C126" s="172" t="s">
        <v>1943</v>
      </c>
      <c r="D126" s="172" t="s">
        <v>732</v>
      </c>
      <c r="E126" s="172" t="s">
        <v>771</v>
      </c>
      <c r="F126" s="172" t="s">
        <v>772</v>
      </c>
      <c r="G126" s="172" t="s">
        <v>1455</v>
      </c>
      <c r="H126" s="172" t="s">
        <v>1476</v>
      </c>
      <c r="I126" s="172" t="s">
        <v>1964</v>
      </c>
      <c r="J126" s="173">
        <v>44197</v>
      </c>
      <c r="K126" s="173">
        <v>44561</v>
      </c>
      <c r="L126" s="172" t="s">
        <v>1965</v>
      </c>
      <c r="M126" s="172" t="s">
        <v>1947</v>
      </c>
      <c r="N126" s="172" t="s">
        <v>29</v>
      </c>
      <c r="O126" s="172" t="s">
        <v>1948</v>
      </c>
      <c r="P126" s="172" t="s">
        <v>1424</v>
      </c>
      <c r="Q126" s="177">
        <v>12</v>
      </c>
      <c r="R126" s="177">
        <v>3</v>
      </c>
      <c r="S126" s="177">
        <v>3</v>
      </c>
      <c r="T126" s="177">
        <v>3</v>
      </c>
      <c r="U126" s="177">
        <v>3</v>
      </c>
      <c r="V126" s="177">
        <v>3</v>
      </c>
      <c r="W126" s="177" t="s">
        <v>1966</v>
      </c>
      <c r="X126" s="76"/>
      <c r="Y126" s="12"/>
      <c r="Z126" s="76"/>
      <c r="AA126" s="76"/>
      <c r="AB126" s="76"/>
      <c r="AC126" s="12"/>
      <c r="AD126" s="12"/>
      <c r="AE126" s="12"/>
      <c r="AF126" s="60"/>
      <c r="AG126" s="60"/>
      <c r="AH126" s="76">
        <f t="shared" si="10"/>
        <v>0.25</v>
      </c>
      <c r="AI126" s="76">
        <f t="shared" si="11"/>
        <v>1</v>
      </c>
      <c r="AJ126" s="76">
        <f t="shared" si="12"/>
        <v>0</v>
      </c>
      <c r="AK126" s="76">
        <f t="shared" si="13"/>
        <v>0</v>
      </c>
      <c r="AL126" s="76">
        <f t="shared" si="14"/>
        <v>0</v>
      </c>
      <c r="AM126" s="172" t="s">
        <v>742</v>
      </c>
      <c r="AN126" s="172"/>
      <c r="AO126" s="172"/>
      <c r="AP126" s="172"/>
      <c r="AQ126" s="172" t="s">
        <v>1950</v>
      </c>
      <c r="AR126" s="172"/>
      <c r="AS126" s="172"/>
      <c r="AT126" s="172"/>
      <c r="AU126" s="172" t="s">
        <v>742</v>
      </c>
      <c r="AV126" s="172"/>
      <c r="AW126" s="172"/>
      <c r="AX126" s="172"/>
      <c r="AY126" s="172" t="s">
        <v>1967</v>
      </c>
      <c r="AZ126" s="172"/>
      <c r="BA126" s="172"/>
      <c r="BB126" s="172"/>
    </row>
    <row r="127" spans="1:54" ht="15" customHeight="1">
      <c r="A127" s="171">
        <v>6</v>
      </c>
      <c r="B127" s="172" t="s">
        <v>1942</v>
      </c>
      <c r="C127" s="172" t="s">
        <v>1968</v>
      </c>
      <c r="D127" s="172" t="s">
        <v>732</v>
      </c>
      <c r="E127" s="172" t="s">
        <v>771</v>
      </c>
      <c r="F127" s="172" t="s">
        <v>772</v>
      </c>
      <c r="G127" s="172" t="s">
        <v>1455</v>
      </c>
      <c r="H127" s="172" t="s">
        <v>1476</v>
      </c>
      <c r="I127" s="172" t="s">
        <v>1969</v>
      </c>
      <c r="J127" s="173">
        <v>44197</v>
      </c>
      <c r="K127" s="173">
        <v>44561</v>
      </c>
      <c r="L127" s="172" t="s">
        <v>1970</v>
      </c>
      <c r="M127" s="172" t="s">
        <v>1971</v>
      </c>
      <c r="N127" s="172" t="s">
        <v>29</v>
      </c>
      <c r="O127" s="172" t="s">
        <v>1972</v>
      </c>
      <c r="P127" s="172" t="s">
        <v>740</v>
      </c>
      <c r="Q127" s="177">
        <v>12</v>
      </c>
      <c r="R127" s="177">
        <v>3</v>
      </c>
      <c r="S127" s="177">
        <v>3</v>
      </c>
      <c r="T127" s="177">
        <v>3</v>
      </c>
      <c r="U127" s="177">
        <v>3</v>
      </c>
      <c r="V127" s="177">
        <v>3</v>
      </c>
      <c r="W127" s="177" t="s">
        <v>1973</v>
      </c>
      <c r="X127" s="76"/>
      <c r="Y127" s="12"/>
      <c r="Z127" s="76"/>
      <c r="AA127" s="76"/>
      <c r="AB127" s="76"/>
      <c r="AC127" s="12"/>
      <c r="AD127" s="12"/>
      <c r="AE127" s="12"/>
      <c r="AF127" s="60"/>
      <c r="AG127" s="60"/>
      <c r="AH127" s="76">
        <f t="shared" si="10"/>
        <v>0.25</v>
      </c>
      <c r="AI127" s="76">
        <f t="shared" si="11"/>
        <v>1</v>
      </c>
      <c r="AJ127" s="76">
        <f t="shared" si="12"/>
        <v>0</v>
      </c>
      <c r="AK127" s="76">
        <f t="shared" si="13"/>
        <v>0</v>
      </c>
      <c r="AL127" s="76">
        <f t="shared" si="14"/>
        <v>0</v>
      </c>
      <c r="AM127" s="172" t="s">
        <v>742</v>
      </c>
      <c r="AN127" s="172"/>
      <c r="AO127" s="172"/>
      <c r="AP127" s="172"/>
      <c r="AQ127" s="172" t="s">
        <v>1950</v>
      </c>
      <c r="AR127" s="172"/>
      <c r="AS127" s="172"/>
      <c r="AT127" s="172"/>
      <c r="AU127" s="172" t="s">
        <v>742</v>
      </c>
      <c r="AV127" s="172"/>
      <c r="AW127" s="172"/>
      <c r="AX127" s="172"/>
      <c r="AY127" s="172" t="s">
        <v>1974</v>
      </c>
      <c r="AZ127" s="172"/>
      <c r="BA127" s="172"/>
      <c r="BB127" s="172"/>
    </row>
    <row r="128" spans="1:54" ht="15" customHeight="1">
      <c r="A128" s="171">
        <v>7</v>
      </c>
      <c r="B128" s="172" t="s">
        <v>1942</v>
      </c>
      <c r="C128" s="172" t="s">
        <v>1968</v>
      </c>
      <c r="D128" s="172" t="s">
        <v>1944</v>
      </c>
      <c r="E128" s="172" t="s">
        <v>771</v>
      </c>
      <c r="F128" s="172" t="s">
        <v>772</v>
      </c>
      <c r="G128" s="172" t="s">
        <v>1455</v>
      </c>
      <c r="H128" s="172" t="s">
        <v>1476</v>
      </c>
      <c r="I128" s="172" t="s">
        <v>1975</v>
      </c>
      <c r="J128" s="173">
        <v>44256</v>
      </c>
      <c r="K128" s="173">
        <v>44561</v>
      </c>
      <c r="L128" s="172" t="s">
        <v>1976</v>
      </c>
      <c r="M128" s="172" t="s">
        <v>1971</v>
      </c>
      <c r="N128" s="172" t="s">
        <v>55</v>
      </c>
      <c r="O128" s="172" t="s">
        <v>1972</v>
      </c>
      <c r="P128" s="172" t="s">
        <v>740</v>
      </c>
      <c r="Q128" s="174">
        <v>1</v>
      </c>
      <c r="R128" s="174">
        <v>0.1</v>
      </c>
      <c r="S128" s="174">
        <v>0.1</v>
      </c>
      <c r="T128" s="174">
        <v>0.4</v>
      </c>
      <c r="U128" s="174">
        <v>0.4</v>
      </c>
      <c r="V128" s="174">
        <v>0.1</v>
      </c>
      <c r="W128" s="174" t="s">
        <v>1977</v>
      </c>
      <c r="X128" s="77"/>
      <c r="Y128" s="77"/>
      <c r="Z128" s="77"/>
      <c r="AA128" s="77"/>
      <c r="AB128" s="77"/>
      <c r="AC128" s="76"/>
      <c r="AD128" s="76"/>
      <c r="AE128" s="76"/>
      <c r="AF128" s="75"/>
      <c r="AG128" s="75"/>
      <c r="AH128" s="76">
        <f t="shared" si="10"/>
        <v>0.1</v>
      </c>
      <c r="AI128" s="76">
        <f t="shared" si="11"/>
        <v>1</v>
      </c>
      <c r="AJ128" s="76">
        <f t="shared" si="12"/>
        <v>0</v>
      </c>
      <c r="AK128" s="76">
        <f t="shared" si="13"/>
        <v>0</v>
      </c>
      <c r="AL128" s="76">
        <f t="shared" si="14"/>
        <v>0</v>
      </c>
      <c r="AM128" s="172" t="s">
        <v>742</v>
      </c>
      <c r="AN128" s="172"/>
      <c r="AO128" s="172"/>
      <c r="AP128" s="172"/>
      <c r="AQ128" s="172" t="s">
        <v>1950</v>
      </c>
      <c r="AR128" s="172"/>
      <c r="AS128" s="172"/>
      <c r="AT128" s="172"/>
      <c r="AU128" s="172" t="s">
        <v>742</v>
      </c>
      <c r="AV128" s="172"/>
      <c r="AW128" s="172"/>
      <c r="AX128" s="172"/>
      <c r="AY128" s="172" t="s">
        <v>1978</v>
      </c>
      <c r="AZ128" s="172"/>
      <c r="BA128" s="172"/>
      <c r="BB128" s="172"/>
    </row>
    <row r="129" spans="1:54" ht="15" customHeight="1">
      <c r="A129" s="171">
        <v>8</v>
      </c>
      <c r="B129" s="172" t="s">
        <v>1942</v>
      </c>
      <c r="C129" s="172" t="s">
        <v>1968</v>
      </c>
      <c r="D129" s="172" t="s">
        <v>1944</v>
      </c>
      <c r="E129" s="172" t="s">
        <v>771</v>
      </c>
      <c r="F129" s="172" t="s">
        <v>772</v>
      </c>
      <c r="G129" s="172" t="s">
        <v>1455</v>
      </c>
      <c r="H129" s="172" t="s">
        <v>1476</v>
      </c>
      <c r="I129" s="172" t="s">
        <v>1979</v>
      </c>
      <c r="J129" s="173">
        <v>44197</v>
      </c>
      <c r="K129" s="173">
        <v>44561</v>
      </c>
      <c r="L129" s="172" t="s">
        <v>1980</v>
      </c>
      <c r="M129" s="172" t="s">
        <v>1971</v>
      </c>
      <c r="N129" s="172" t="s">
        <v>55</v>
      </c>
      <c r="O129" s="172" t="s">
        <v>1972</v>
      </c>
      <c r="P129" s="172" t="s">
        <v>740</v>
      </c>
      <c r="Q129" s="174">
        <v>1</v>
      </c>
      <c r="R129" s="174">
        <v>0.25</v>
      </c>
      <c r="S129" s="174">
        <v>0.25</v>
      </c>
      <c r="T129" s="174">
        <v>0.25</v>
      </c>
      <c r="U129" s="174">
        <v>0.25</v>
      </c>
      <c r="V129" s="174">
        <v>0.25</v>
      </c>
      <c r="W129" s="174" t="s">
        <v>1981</v>
      </c>
      <c r="X129" s="76"/>
      <c r="Y129" s="76"/>
      <c r="Z129" s="76"/>
      <c r="AA129" s="76"/>
      <c r="AB129" s="76"/>
      <c r="AC129" s="76"/>
      <c r="AD129" s="76"/>
      <c r="AE129" s="76"/>
      <c r="AF129" s="75"/>
      <c r="AG129" s="75"/>
      <c r="AH129" s="76">
        <f t="shared" si="10"/>
        <v>0.25</v>
      </c>
      <c r="AI129" s="76">
        <f t="shared" si="11"/>
        <v>1</v>
      </c>
      <c r="AJ129" s="76">
        <f t="shared" si="12"/>
        <v>0</v>
      </c>
      <c r="AK129" s="76">
        <f t="shared" si="13"/>
        <v>0</v>
      </c>
      <c r="AL129" s="76">
        <f t="shared" si="14"/>
        <v>0</v>
      </c>
      <c r="AM129" s="172" t="s">
        <v>742</v>
      </c>
      <c r="AN129" s="172"/>
      <c r="AO129" s="172"/>
      <c r="AP129" s="172"/>
      <c r="AQ129" s="172" t="s">
        <v>1950</v>
      </c>
      <c r="AR129" s="172"/>
      <c r="AS129" s="172"/>
      <c r="AT129" s="172"/>
      <c r="AU129" s="172" t="s">
        <v>742</v>
      </c>
      <c r="AV129" s="172"/>
      <c r="AW129" s="172"/>
      <c r="AX129" s="172"/>
      <c r="AY129" s="172" t="s">
        <v>1982</v>
      </c>
      <c r="AZ129" s="172"/>
      <c r="BA129" s="172"/>
      <c r="BB129" s="172"/>
    </row>
    <row r="130" spans="1:54" ht="15" customHeight="1">
      <c r="A130" s="171">
        <v>9</v>
      </c>
      <c r="B130" s="172" t="s">
        <v>1942</v>
      </c>
      <c r="C130" s="172" t="s">
        <v>1968</v>
      </c>
      <c r="D130" s="172" t="s">
        <v>1944</v>
      </c>
      <c r="E130" s="172" t="s">
        <v>771</v>
      </c>
      <c r="F130" s="172" t="s">
        <v>772</v>
      </c>
      <c r="G130" s="172" t="s">
        <v>1455</v>
      </c>
      <c r="H130" s="172" t="s">
        <v>1476</v>
      </c>
      <c r="I130" s="172" t="s">
        <v>1983</v>
      </c>
      <c r="J130" s="173">
        <v>44197</v>
      </c>
      <c r="K130" s="173">
        <v>44561</v>
      </c>
      <c r="L130" s="172" t="s">
        <v>1984</v>
      </c>
      <c r="M130" s="172" t="s">
        <v>1971</v>
      </c>
      <c r="N130" s="172" t="s">
        <v>55</v>
      </c>
      <c r="O130" s="172" t="s">
        <v>1972</v>
      </c>
      <c r="P130" s="172" t="s">
        <v>740</v>
      </c>
      <c r="Q130" s="174">
        <v>1</v>
      </c>
      <c r="R130" s="174">
        <v>0.25</v>
      </c>
      <c r="S130" s="174">
        <v>0.25</v>
      </c>
      <c r="T130" s="174">
        <v>0.25</v>
      </c>
      <c r="U130" s="174">
        <v>0.25</v>
      </c>
      <c r="V130" s="174">
        <v>0.25</v>
      </c>
      <c r="W130" s="174" t="s">
        <v>1985</v>
      </c>
      <c r="X130" s="76"/>
      <c r="Y130" s="76"/>
      <c r="Z130" s="76"/>
      <c r="AA130" s="76"/>
      <c r="AB130" s="76"/>
      <c r="AC130" s="76"/>
      <c r="AD130" s="76"/>
      <c r="AE130" s="76"/>
      <c r="AF130" s="75"/>
      <c r="AG130" s="75"/>
      <c r="AH130" s="76">
        <f t="shared" si="10"/>
        <v>0.25</v>
      </c>
      <c r="AI130" s="76">
        <f t="shared" si="11"/>
        <v>1</v>
      </c>
      <c r="AJ130" s="76">
        <f t="shared" si="12"/>
        <v>0</v>
      </c>
      <c r="AK130" s="76">
        <f t="shared" si="13"/>
        <v>0</v>
      </c>
      <c r="AL130" s="76">
        <f t="shared" si="14"/>
        <v>0</v>
      </c>
      <c r="AM130" s="172" t="s">
        <v>742</v>
      </c>
      <c r="AN130" s="172"/>
      <c r="AO130" s="172"/>
      <c r="AP130" s="172"/>
      <c r="AQ130" s="172" t="s">
        <v>1950</v>
      </c>
      <c r="AR130" s="172"/>
      <c r="AS130" s="172"/>
      <c r="AT130" s="172"/>
      <c r="AU130" s="172" t="s">
        <v>742</v>
      </c>
      <c r="AV130" s="172"/>
      <c r="AW130" s="172"/>
      <c r="AX130" s="172"/>
      <c r="AY130" s="172" t="s">
        <v>1986</v>
      </c>
      <c r="AZ130" s="172"/>
      <c r="BA130" s="172"/>
      <c r="BB130" s="172"/>
    </row>
    <row r="131" spans="1:54" ht="15" customHeight="1">
      <c r="A131" s="171">
        <v>10</v>
      </c>
      <c r="B131" s="172" t="s">
        <v>1942</v>
      </c>
      <c r="C131" s="172" t="s">
        <v>1968</v>
      </c>
      <c r="D131" s="172" t="s">
        <v>732</v>
      </c>
      <c r="E131" s="172" t="s">
        <v>771</v>
      </c>
      <c r="F131" s="172" t="s">
        <v>772</v>
      </c>
      <c r="G131" s="172" t="s">
        <v>1455</v>
      </c>
      <c r="H131" s="172" t="s">
        <v>1476</v>
      </c>
      <c r="I131" s="172" t="s">
        <v>1987</v>
      </c>
      <c r="J131" s="173">
        <v>44287</v>
      </c>
      <c r="K131" s="173">
        <v>44561</v>
      </c>
      <c r="L131" s="172" t="s">
        <v>1988</v>
      </c>
      <c r="M131" s="172" t="s">
        <v>1971</v>
      </c>
      <c r="N131" s="172" t="s">
        <v>29</v>
      </c>
      <c r="O131" s="172" t="s">
        <v>1972</v>
      </c>
      <c r="P131" s="172" t="s">
        <v>740</v>
      </c>
      <c r="Q131" s="177">
        <v>8</v>
      </c>
      <c r="R131" s="177">
        <v>2</v>
      </c>
      <c r="S131" s="177">
        <v>2</v>
      </c>
      <c r="T131" s="177">
        <v>2</v>
      </c>
      <c r="U131" s="177">
        <v>2</v>
      </c>
      <c r="V131" s="177">
        <v>3</v>
      </c>
      <c r="W131" s="177" t="s">
        <v>1989</v>
      </c>
      <c r="X131" s="76"/>
      <c r="Y131" s="76"/>
      <c r="Z131" s="76"/>
      <c r="AA131" s="76"/>
      <c r="AB131" s="76"/>
      <c r="AC131" s="76"/>
      <c r="AD131" s="76"/>
      <c r="AE131" s="76"/>
      <c r="AF131" s="75"/>
      <c r="AG131" s="75"/>
      <c r="AH131" s="76">
        <f t="shared" si="10"/>
        <v>0.375</v>
      </c>
      <c r="AI131" s="76">
        <f t="shared" si="11"/>
        <v>1</v>
      </c>
      <c r="AJ131" s="76">
        <f t="shared" si="12"/>
        <v>0</v>
      </c>
      <c r="AK131" s="76">
        <f t="shared" si="13"/>
        <v>0</v>
      </c>
      <c r="AL131" s="76">
        <f t="shared" si="14"/>
        <v>0</v>
      </c>
      <c r="AM131" s="172" t="s">
        <v>742</v>
      </c>
      <c r="AN131" s="172"/>
      <c r="AO131" s="172"/>
      <c r="AP131" s="172"/>
      <c r="AQ131" s="172" t="s">
        <v>1950</v>
      </c>
      <c r="AR131" s="172"/>
      <c r="AS131" s="172"/>
      <c r="AT131" s="172"/>
      <c r="AU131" s="172" t="s">
        <v>742</v>
      </c>
      <c r="AV131" s="172"/>
      <c r="AW131" s="172"/>
      <c r="AX131" s="172"/>
      <c r="AY131" s="172" t="s">
        <v>1990</v>
      </c>
      <c r="AZ131" s="172"/>
      <c r="BA131" s="172"/>
      <c r="BB131" s="172"/>
    </row>
    <row r="132" spans="1:54" ht="15" customHeight="1">
      <c r="A132" s="171">
        <v>11</v>
      </c>
      <c r="B132" s="172" t="s">
        <v>1942</v>
      </c>
      <c r="C132" s="172" t="s">
        <v>1968</v>
      </c>
      <c r="D132" s="172" t="s">
        <v>732</v>
      </c>
      <c r="E132" s="172" t="s">
        <v>771</v>
      </c>
      <c r="F132" s="172" t="s">
        <v>772</v>
      </c>
      <c r="G132" s="172" t="s">
        <v>1455</v>
      </c>
      <c r="H132" s="172" t="s">
        <v>1476</v>
      </c>
      <c r="I132" s="172" t="s">
        <v>1991</v>
      </c>
      <c r="J132" s="173">
        <v>44287</v>
      </c>
      <c r="K132" s="173">
        <v>44561</v>
      </c>
      <c r="L132" s="172" t="s">
        <v>1961</v>
      </c>
      <c r="M132" s="172" t="s">
        <v>1971</v>
      </c>
      <c r="N132" s="172" t="s">
        <v>29</v>
      </c>
      <c r="O132" s="172" t="s">
        <v>1972</v>
      </c>
      <c r="P132" s="172" t="s">
        <v>740</v>
      </c>
      <c r="Q132" s="177">
        <v>8</v>
      </c>
      <c r="R132" s="177">
        <v>2</v>
      </c>
      <c r="S132" s="177">
        <v>2</v>
      </c>
      <c r="T132" s="177">
        <v>2</v>
      </c>
      <c r="U132" s="177">
        <v>2</v>
      </c>
      <c r="V132" s="177">
        <v>5</v>
      </c>
      <c r="W132" s="177" t="s">
        <v>1992</v>
      </c>
      <c r="X132" s="77"/>
      <c r="Y132" s="77"/>
      <c r="Z132" s="77"/>
      <c r="AA132" s="77"/>
      <c r="AB132" s="77"/>
      <c r="AC132" s="76"/>
      <c r="AD132" s="76"/>
      <c r="AE132" s="76"/>
      <c r="AF132" s="75"/>
      <c r="AG132" s="75"/>
      <c r="AH132" s="76">
        <f t="shared" ref="AH132:AH195" si="15">IFERROR(IF((V132+X132+Z132+AB132)/Q132&gt;1,1,(V132+X132+Z132+AB132)/Q132),0)</f>
        <v>0.625</v>
      </c>
      <c r="AI132" s="76">
        <f t="shared" ref="AI132:AI195" si="16">IFERROR(IF(R132=0,"",IF((V132/R132)&gt;1,1,(V132/R132))),"")</f>
        <v>1</v>
      </c>
      <c r="AJ132" s="76">
        <f t="shared" ref="AJ132:AJ195" si="17">IFERROR(IF(S132=0,"",IF((X132/S132)&gt;1,1,(X132/S132))),"")</f>
        <v>0</v>
      </c>
      <c r="AK132" s="76">
        <f t="shared" ref="AK132:AK195" si="18">IFERROR(IF(T132=0,"",IF((Z132/T132)&gt;1,1,(Z132/T132))),"")</f>
        <v>0</v>
      </c>
      <c r="AL132" s="76">
        <f t="shared" ref="AL132:AL195" si="19">IFERROR(IF(U132=0,"",IF((AB132/U132)&gt;1,1,(AB132/U132))),"")</f>
        <v>0</v>
      </c>
      <c r="AM132" s="172" t="s">
        <v>742</v>
      </c>
      <c r="AN132" s="172"/>
      <c r="AO132" s="172"/>
      <c r="AP132" s="172"/>
      <c r="AQ132" s="172" t="s">
        <v>1950</v>
      </c>
      <c r="AR132" s="172"/>
      <c r="AS132" s="172"/>
      <c r="AT132" s="172"/>
      <c r="AU132" s="172" t="s">
        <v>742</v>
      </c>
      <c r="AV132" s="172"/>
      <c r="AW132" s="172"/>
      <c r="AX132" s="172"/>
      <c r="AY132" s="172" t="s">
        <v>1993</v>
      </c>
      <c r="AZ132" s="172"/>
      <c r="BA132" s="172"/>
      <c r="BB132" s="172"/>
    </row>
    <row r="133" spans="1:54" ht="15" customHeight="1">
      <c r="A133" s="171">
        <v>12</v>
      </c>
      <c r="B133" s="172" t="s">
        <v>1942</v>
      </c>
      <c r="C133" s="172" t="s">
        <v>1994</v>
      </c>
      <c r="D133" s="172" t="s">
        <v>732</v>
      </c>
      <c r="E133" s="172" t="s">
        <v>771</v>
      </c>
      <c r="F133" s="172" t="s">
        <v>772</v>
      </c>
      <c r="G133" s="172" t="s">
        <v>1455</v>
      </c>
      <c r="H133" s="172" t="s">
        <v>1476</v>
      </c>
      <c r="I133" s="172" t="s">
        <v>1995</v>
      </c>
      <c r="J133" s="173">
        <v>44256</v>
      </c>
      <c r="K133" s="173">
        <v>44561</v>
      </c>
      <c r="L133" s="172" t="s">
        <v>1996</v>
      </c>
      <c r="M133" s="172" t="s">
        <v>1947</v>
      </c>
      <c r="N133" s="172" t="s">
        <v>29</v>
      </c>
      <c r="O133" s="172" t="s">
        <v>1997</v>
      </c>
      <c r="P133" s="172" t="s">
        <v>740</v>
      </c>
      <c r="Q133" s="177">
        <v>4</v>
      </c>
      <c r="R133" s="177">
        <v>1</v>
      </c>
      <c r="S133" s="177">
        <v>1</v>
      </c>
      <c r="T133" s="177">
        <v>1</v>
      </c>
      <c r="U133" s="177">
        <v>1</v>
      </c>
      <c r="V133" s="177">
        <v>10</v>
      </c>
      <c r="W133" s="177" t="s">
        <v>1998</v>
      </c>
      <c r="X133" s="76"/>
      <c r="Y133" s="76"/>
      <c r="Z133" s="76"/>
      <c r="AA133" s="76"/>
      <c r="AB133" s="76"/>
      <c r="AC133" s="76"/>
      <c r="AD133" s="76"/>
      <c r="AE133" s="76"/>
      <c r="AF133" s="75"/>
      <c r="AG133" s="75"/>
      <c r="AH133" s="76">
        <f t="shared" si="15"/>
        <v>1</v>
      </c>
      <c r="AI133" s="76">
        <f t="shared" si="16"/>
        <v>1</v>
      </c>
      <c r="AJ133" s="76">
        <f t="shared" si="17"/>
        <v>0</v>
      </c>
      <c r="AK133" s="76">
        <f t="shared" si="18"/>
        <v>0</v>
      </c>
      <c r="AL133" s="76">
        <f t="shared" si="19"/>
        <v>0</v>
      </c>
      <c r="AM133" s="172" t="s">
        <v>742</v>
      </c>
      <c r="AN133" s="172"/>
      <c r="AO133" s="172"/>
      <c r="AP133" s="172"/>
      <c r="AQ133" s="172" t="s">
        <v>1950</v>
      </c>
      <c r="AR133" s="172"/>
      <c r="AS133" s="172"/>
      <c r="AT133" s="172"/>
      <c r="AU133" s="172" t="s">
        <v>742</v>
      </c>
      <c r="AV133" s="172"/>
      <c r="AW133" s="172"/>
      <c r="AX133" s="172"/>
      <c r="AY133" s="172" t="s">
        <v>1999</v>
      </c>
      <c r="AZ133" s="172"/>
      <c r="BA133" s="172"/>
      <c r="BB133" s="172"/>
    </row>
    <row r="134" spans="1:54" ht="15" customHeight="1">
      <c r="A134" s="171">
        <v>13</v>
      </c>
      <c r="B134" s="172" t="s">
        <v>1942</v>
      </c>
      <c r="C134" s="172" t="s">
        <v>1994</v>
      </c>
      <c r="D134" s="172" t="s">
        <v>732</v>
      </c>
      <c r="E134" s="172" t="s">
        <v>771</v>
      </c>
      <c r="F134" s="172" t="s">
        <v>772</v>
      </c>
      <c r="G134" s="172" t="s">
        <v>1455</v>
      </c>
      <c r="H134" s="172" t="s">
        <v>1476</v>
      </c>
      <c r="I134" s="172" t="s">
        <v>2000</v>
      </c>
      <c r="J134" s="173">
        <v>44228</v>
      </c>
      <c r="K134" s="173">
        <v>44561</v>
      </c>
      <c r="L134" s="172" t="s">
        <v>2001</v>
      </c>
      <c r="M134" s="172" t="s">
        <v>1947</v>
      </c>
      <c r="N134" s="172" t="s">
        <v>29</v>
      </c>
      <c r="O134" s="172" t="s">
        <v>1997</v>
      </c>
      <c r="P134" s="172" t="s">
        <v>740</v>
      </c>
      <c r="Q134" s="177">
        <v>8</v>
      </c>
      <c r="R134" s="177">
        <v>2</v>
      </c>
      <c r="S134" s="177">
        <v>2</v>
      </c>
      <c r="T134" s="177">
        <v>2</v>
      </c>
      <c r="U134" s="177">
        <v>2</v>
      </c>
      <c r="V134" s="177">
        <v>5</v>
      </c>
      <c r="W134" s="177" t="s">
        <v>2002</v>
      </c>
      <c r="X134" s="76"/>
      <c r="Y134" s="76"/>
      <c r="Z134" s="76"/>
      <c r="AA134" s="76"/>
      <c r="AB134" s="76"/>
      <c r="AC134" s="76"/>
      <c r="AD134" s="76"/>
      <c r="AE134" s="76"/>
      <c r="AF134" s="75"/>
      <c r="AG134" s="75"/>
      <c r="AH134" s="76">
        <f t="shared" si="15"/>
        <v>0.625</v>
      </c>
      <c r="AI134" s="76">
        <f t="shared" si="16"/>
        <v>1</v>
      </c>
      <c r="AJ134" s="76">
        <f t="shared" si="17"/>
        <v>0</v>
      </c>
      <c r="AK134" s="76">
        <f t="shared" si="18"/>
        <v>0</v>
      </c>
      <c r="AL134" s="76">
        <f t="shared" si="19"/>
        <v>0</v>
      </c>
      <c r="AM134" s="172" t="s">
        <v>742</v>
      </c>
      <c r="AN134" s="172"/>
      <c r="AO134" s="172"/>
      <c r="AP134" s="172"/>
      <c r="AQ134" s="172" t="s">
        <v>1950</v>
      </c>
      <c r="AR134" s="172"/>
      <c r="AS134" s="172"/>
      <c r="AT134" s="172"/>
      <c r="AU134" s="172" t="s">
        <v>742</v>
      </c>
      <c r="AV134" s="172"/>
      <c r="AW134" s="172"/>
      <c r="AX134" s="172"/>
      <c r="AY134" s="172" t="s">
        <v>2003</v>
      </c>
      <c r="AZ134" s="172"/>
      <c r="BA134" s="172"/>
      <c r="BB134" s="172"/>
    </row>
    <row r="135" spans="1:54" ht="15" customHeight="1">
      <c r="A135" s="171">
        <v>14</v>
      </c>
      <c r="B135" s="172" t="s">
        <v>1942</v>
      </c>
      <c r="C135" s="172" t="s">
        <v>1453</v>
      </c>
      <c r="D135" s="172" t="s">
        <v>732</v>
      </c>
      <c r="E135" s="172" t="s">
        <v>771</v>
      </c>
      <c r="F135" s="172" t="s">
        <v>772</v>
      </c>
      <c r="G135" s="172" t="s">
        <v>1455</v>
      </c>
      <c r="H135" s="172" t="s">
        <v>736</v>
      </c>
      <c r="I135" s="172" t="s">
        <v>2004</v>
      </c>
      <c r="J135" s="173">
        <v>44348</v>
      </c>
      <c r="K135" s="173">
        <v>44469</v>
      </c>
      <c r="L135" s="172" t="s">
        <v>738</v>
      </c>
      <c r="M135" s="172" t="s">
        <v>2005</v>
      </c>
      <c r="N135" s="172" t="s">
        <v>55</v>
      </c>
      <c r="O135" s="172" t="s">
        <v>2006</v>
      </c>
      <c r="P135" s="172" t="s">
        <v>11</v>
      </c>
      <c r="Q135" s="174">
        <v>1</v>
      </c>
      <c r="R135" s="174">
        <v>0</v>
      </c>
      <c r="S135" s="174">
        <v>0.25</v>
      </c>
      <c r="T135" s="174">
        <v>0.75</v>
      </c>
      <c r="U135" s="174">
        <v>0</v>
      </c>
      <c r="V135" s="174">
        <v>0</v>
      </c>
      <c r="W135" s="174" t="s">
        <v>2007</v>
      </c>
      <c r="X135" s="76"/>
      <c r="Y135" s="76"/>
      <c r="Z135" s="76"/>
      <c r="AA135" s="76"/>
      <c r="AB135" s="76"/>
      <c r="AC135" s="76"/>
      <c r="AD135" s="76"/>
      <c r="AE135" s="76"/>
      <c r="AF135" s="75"/>
      <c r="AG135" s="75"/>
      <c r="AH135" s="76">
        <f t="shared" si="15"/>
        <v>0</v>
      </c>
      <c r="AI135" s="76" t="str">
        <f t="shared" si="16"/>
        <v/>
      </c>
      <c r="AJ135" s="76">
        <f t="shared" si="17"/>
        <v>0</v>
      </c>
      <c r="AK135" s="76">
        <f t="shared" si="18"/>
        <v>0</v>
      </c>
      <c r="AL135" s="76" t="str">
        <f t="shared" si="19"/>
        <v/>
      </c>
      <c r="AM135" s="172" t="s">
        <v>807</v>
      </c>
      <c r="AN135" s="172"/>
      <c r="AO135" s="172"/>
      <c r="AP135" s="172"/>
      <c r="AQ135" s="172" t="s">
        <v>2008</v>
      </c>
      <c r="AR135" s="172"/>
      <c r="AS135" s="172"/>
      <c r="AT135" s="172"/>
      <c r="AU135" s="172" t="s">
        <v>807</v>
      </c>
      <c r="AV135" s="172"/>
      <c r="AW135" s="172"/>
      <c r="AX135" s="172"/>
      <c r="AY135" s="172" t="s">
        <v>2009</v>
      </c>
      <c r="AZ135" s="172"/>
      <c r="BA135" s="172"/>
      <c r="BB135" s="172"/>
    </row>
    <row r="136" spans="1:54" ht="15" customHeight="1">
      <c r="A136" s="171">
        <v>15</v>
      </c>
      <c r="B136" s="172" t="s">
        <v>1942</v>
      </c>
      <c r="C136" s="172" t="s">
        <v>1453</v>
      </c>
      <c r="D136" s="172" t="s">
        <v>732</v>
      </c>
      <c r="E136" s="172" t="s">
        <v>771</v>
      </c>
      <c r="F136" s="172" t="s">
        <v>772</v>
      </c>
      <c r="G136" s="172" t="s">
        <v>1455</v>
      </c>
      <c r="H136" s="172" t="s">
        <v>736</v>
      </c>
      <c r="I136" s="172" t="s">
        <v>2010</v>
      </c>
      <c r="J136" s="173">
        <v>44287</v>
      </c>
      <c r="K136" s="173">
        <v>44561</v>
      </c>
      <c r="L136" s="172" t="s">
        <v>738</v>
      </c>
      <c r="M136" s="172" t="s">
        <v>2005</v>
      </c>
      <c r="N136" s="172" t="s">
        <v>55</v>
      </c>
      <c r="O136" s="172" t="s">
        <v>2006</v>
      </c>
      <c r="P136" s="172" t="s">
        <v>11</v>
      </c>
      <c r="Q136" s="174">
        <v>1</v>
      </c>
      <c r="R136" s="174">
        <v>0</v>
      </c>
      <c r="S136" s="174">
        <v>0.3</v>
      </c>
      <c r="T136" s="174">
        <v>0.3</v>
      </c>
      <c r="U136" s="174">
        <v>0.4</v>
      </c>
      <c r="V136" s="174">
        <v>1</v>
      </c>
      <c r="W136" s="174" t="s">
        <v>2011</v>
      </c>
      <c r="X136" s="76"/>
      <c r="Y136" s="76"/>
      <c r="Z136" s="76"/>
      <c r="AA136" s="76"/>
      <c r="AB136" s="76"/>
      <c r="AC136" s="76"/>
      <c r="AD136" s="76"/>
      <c r="AE136" s="76"/>
      <c r="AF136" s="75"/>
      <c r="AG136" s="75"/>
      <c r="AH136" s="76">
        <f t="shared" si="15"/>
        <v>1</v>
      </c>
      <c r="AI136" s="76" t="str">
        <f t="shared" si="16"/>
        <v/>
      </c>
      <c r="AJ136" s="76">
        <f t="shared" si="17"/>
        <v>0</v>
      </c>
      <c r="AK136" s="76">
        <f t="shared" si="18"/>
        <v>0</v>
      </c>
      <c r="AL136" s="76">
        <f t="shared" si="19"/>
        <v>0</v>
      </c>
      <c r="AM136" s="172" t="s">
        <v>742</v>
      </c>
      <c r="AN136" s="172"/>
      <c r="AO136" s="172"/>
      <c r="AP136" s="172"/>
      <c r="AQ136" s="172" t="s">
        <v>1950</v>
      </c>
      <c r="AR136" s="172"/>
      <c r="AS136" s="172"/>
      <c r="AT136" s="172"/>
      <c r="AU136" s="172" t="s">
        <v>742</v>
      </c>
      <c r="AV136" s="172"/>
      <c r="AW136" s="172"/>
      <c r="AX136" s="172"/>
      <c r="AY136" s="172" t="s">
        <v>2012</v>
      </c>
      <c r="AZ136" s="172"/>
      <c r="BA136" s="172"/>
      <c r="BB136" s="172"/>
    </row>
    <row r="137" spans="1:54" ht="15" customHeight="1">
      <c r="A137" s="171">
        <v>16</v>
      </c>
      <c r="B137" s="172" t="s">
        <v>1942</v>
      </c>
      <c r="C137" s="172" t="s">
        <v>1453</v>
      </c>
      <c r="D137" s="172" t="s">
        <v>732</v>
      </c>
      <c r="E137" s="172" t="s">
        <v>771</v>
      </c>
      <c r="F137" s="172" t="s">
        <v>772</v>
      </c>
      <c r="G137" s="172" t="s">
        <v>1455</v>
      </c>
      <c r="H137" s="172" t="s">
        <v>736</v>
      </c>
      <c r="I137" s="172" t="s">
        <v>2013</v>
      </c>
      <c r="J137" s="173">
        <v>44378</v>
      </c>
      <c r="K137" s="173">
        <v>44408</v>
      </c>
      <c r="L137" s="172" t="s">
        <v>738</v>
      </c>
      <c r="M137" s="172" t="s">
        <v>2005</v>
      </c>
      <c r="N137" s="172" t="s">
        <v>55</v>
      </c>
      <c r="O137" s="172" t="s">
        <v>2006</v>
      </c>
      <c r="P137" s="172" t="s">
        <v>11</v>
      </c>
      <c r="Q137" s="174">
        <v>1</v>
      </c>
      <c r="R137" s="174">
        <v>0</v>
      </c>
      <c r="S137" s="174">
        <v>0</v>
      </c>
      <c r="T137" s="174">
        <v>1</v>
      </c>
      <c r="U137" s="174">
        <v>0</v>
      </c>
      <c r="V137" s="174">
        <v>0</v>
      </c>
      <c r="W137" s="174" t="s">
        <v>2007</v>
      </c>
      <c r="X137" s="76"/>
      <c r="Y137" s="76"/>
      <c r="Z137" s="76"/>
      <c r="AA137" s="76"/>
      <c r="AB137" s="76"/>
      <c r="AC137" s="76"/>
      <c r="AD137" s="76"/>
      <c r="AE137" s="76"/>
      <c r="AF137" s="75"/>
      <c r="AG137" s="75"/>
      <c r="AH137" s="76">
        <f t="shared" si="15"/>
        <v>0</v>
      </c>
      <c r="AI137" s="76" t="str">
        <f t="shared" si="16"/>
        <v/>
      </c>
      <c r="AJ137" s="76" t="str">
        <f t="shared" si="17"/>
        <v/>
      </c>
      <c r="AK137" s="76">
        <f t="shared" si="18"/>
        <v>0</v>
      </c>
      <c r="AL137" s="76" t="str">
        <f t="shared" si="19"/>
        <v/>
      </c>
      <c r="AM137" s="172" t="s">
        <v>807</v>
      </c>
      <c r="AN137" s="172"/>
      <c r="AO137" s="172"/>
      <c r="AP137" s="172"/>
      <c r="AQ137" s="172" t="s">
        <v>2014</v>
      </c>
      <c r="AR137" s="172"/>
      <c r="AS137" s="172"/>
      <c r="AT137" s="172"/>
      <c r="AU137" s="172" t="s">
        <v>807</v>
      </c>
      <c r="AV137" s="172"/>
      <c r="AW137" s="172"/>
      <c r="AX137" s="172"/>
      <c r="AY137" s="172" t="s">
        <v>2015</v>
      </c>
      <c r="AZ137" s="172"/>
      <c r="BA137" s="172"/>
      <c r="BB137" s="172"/>
    </row>
    <row r="138" spans="1:54" ht="15" customHeight="1">
      <c r="A138" s="171">
        <v>17</v>
      </c>
      <c r="B138" s="172" t="s">
        <v>1942</v>
      </c>
      <c r="C138" s="172" t="s">
        <v>1453</v>
      </c>
      <c r="D138" s="172" t="s">
        <v>732</v>
      </c>
      <c r="E138" s="172" t="s">
        <v>771</v>
      </c>
      <c r="F138" s="172" t="s">
        <v>772</v>
      </c>
      <c r="G138" s="172" t="s">
        <v>1455</v>
      </c>
      <c r="H138" s="172" t="s">
        <v>736</v>
      </c>
      <c r="I138" s="172" t="s">
        <v>1473</v>
      </c>
      <c r="J138" s="173">
        <v>44378</v>
      </c>
      <c r="K138" s="173">
        <v>44561</v>
      </c>
      <c r="L138" s="172" t="s">
        <v>738</v>
      </c>
      <c r="M138" s="172" t="s">
        <v>2005</v>
      </c>
      <c r="N138" s="172" t="s">
        <v>55</v>
      </c>
      <c r="O138" s="172" t="s">
        <v>2006</v>
      </c>
      <c r="P138" s="172" t="s">
        <v>11</v>
      </c>
      <c r="Q138" s="174">
        <v>1</v>
      </c>
      <c r="R138" s="174">
        <v>0</v>
      </c>
      <c r="S138" s="174">
        <v>0</v>
      </c>
      <c r="T138" s="174">
        <v>0.45</v>
      </c>
      <c r="U138" s="174">
        <v>0.55000000000000004</v>
      </c>
      <c r="V138" s="174">
        <v>0</v>
      </c>
      <c r="W138" s="174" t="s">
        <v>2007</v>
      </c>
      <c r="X138" s="76"/>
      <c r="Y138" s="76"/>
      <c r="Z138" s="76"/>
      <c r="AA138" s="76"/>
      <c r="AB138" s="76"/>
      <c r="AC138" s="76"/>
      <c r="AD138" s="76"/>
      <c r="AE138" s="76"/>
      <c r="AF138" s="75"/>
      <c r="AG138" s="75"/>
      <c r="AH138" s="76">
        <f t="shared" si="15"/>
        <v>0</v>
      </c>
      <c r="AI138" s="76" t="str">
        <f t="shared" si="16"/>
        <v/>
      </c>
      <c r="AJ138" s="76" t="str">
        <f t="shared" si="17"/>
        <v/>
      </c>
      <c r="AK138" s="76">
        <f t="shared" si="18"/>
        <v>0</v>
      </c>
      <c r="AL138" s="76">
        <f t="shared" si="19"/>
        <v>0</v>
      </c>
      <c r="AM138" s="172" t="s">
        <v>807</v>
      </c>
      <c r="AN138" s="172"/>
      <c r="AO138" s="172"/>
      <c r="AP138" s="172"/>
      <c r="AQ138" s="172" t="s">
        <v>2014</v>
      </c>
      <c r="AR138" s="172"/>
      <c r="AS138" s="172"/>
      <c r="AT138" s="172"/>
      <c r="AU138" s="172" t="s">
        <v>807</v>
      </c>
      <c r="AV138" s="172"/>
      <c r="AW138" s="172"/>
      <c r="AX138" s="172"/>
      <c r="AY138" s="172" t="s">
        <v>2015</v>
      </c>
      <c r="AZ138" s="172"/>
      <c r="BA138" s="172"/>
      <c r="BB138" s="172"/>
    </row>
    <row r="139" spans="1:54" ht="15" customHeight="1">
      <c r="A139" s="171">
        <v>18</v>
      </c>
      <c r="B139" s="172" t="s">
        <v>1942</v>
      </c>
      <c r="C139" s="172" t="s">
        <v>1453</v>
      </c>
      <c r="D139" s="172" t="s">
        <v>732</v>
      </c>
      <c r="E139" s="172" t="s">
        <v>771</v>
      </c>
      <c r="F139" s="172" t="s">
        <v>772</v>
      </c>
      <c r="G139" s="172" t="s">
        <v>1455</v>
      </c>
      <c r="H139" s="172" t="s">
        <v>736</v>
      </c>
      <c r="I139" s="172" t="s">
        <v>2016</v>
      </c>
      <c r="J139" s="173">
        <v>44378</v>
      </c>
      <c r="K139" s="173">
        <v>44408</v>
      </c>
      <c r="L139" s="172" t="s">
        <v>738</v>
      </c>
      <c r="M139" s="172" t="s">
        <v>2005</v>
      </c>
      <c r="N139" s="172" t="s">
        <v>55</v>
      </c>
      <c r="O139" s="172" t="s">
        <v>2006</v>
      </c>
      <c r="P139" s="172" t="s">
        <v>11</v>
      </c>
      <c r="Q139" s="174">
        <v>1</v>
      </c>
      <c r="R139" s="174">
        <v>0</v>
      </c>
      <c r="S139" s="174">
        <v>0</v>
      </c>
      <c r="T139" s="174">
        <v>1</v>
      </c>
      <c r="U139" s="174">
        <v>0</v>
      </c>
      <c r="V139" s="174">
        <v>0</v>
      </c>
      <c r="W139" s="174" t="s">
        <v>2007</v>
      </c>
      <c r="X139" s="76"/>
      <c r="Y139" s="76"/>
      <c r="Z139" s="76"/>
      <c r="AA139" s="76"/>
      <c r="AB139" s="76"/>
      <c r="AC139" s="77"/>
      <c r="AD139" s="75"/>
      <c r="AE139" s="75"/>
      <c r="AF139" s="75"/>
      <c r="AG139" s="75"/>
      <c r="AH139" s="76">
        <f t="shared" si="15"/>
        <v>0</v>
      </c>
      <c r="AI139" s="76" t="str">
        <f t="shared" si="16"/>
        <v/>
      </c>
      <c r="AJ139" s="76" t="str">
        <f t="shared" si="17"/>
        <v/>
      </c>
      <c r="AK139" s="76">
        <f t="shared" si="18"/>
        <v>0</v>
      </c>
      <c r="AL139" s="76" t="str">
        <f t="shared" si="19"/>
        <v/>
      </c>
      <c r="AM139" s="172" t="s">
        <v>807</v>
      </c>
      <c r="AN139" s="172"/>
      <c r="AO139" s="172"/>
      <c r="AP139" s="172"/>
      <c r="AQ139" s="172" t="s">
        <v>2017</v>
      </c>
      <c r="AR139" s="172"/>
      <c r="AS139" s="172"/>
      <c r="AT139" s="172"/>
      <c r="AU139" s="172" t="s">
        <v>807</v>
      </c>
      <c r="AV139" s="172"/>
      <c r="AW139" s="172"/>
      <c r="AX139" s="172"/>
      <c r="AY139" s="172" t="s">
        <v>2015</v>
      </c>
      <c r="AZ139" s="172"/>
      <c r="BA139" s="172"/>
      <c r="BB139" s="172"/>
    </row>
    <row r="140" spans="1:54" ht="15" customHeight="1">
      <c r="A140" s="171">
        <v>1</v>
      </c>
      <c r="B140" s="172" t="s">
        <v>2018</v>
      </c>
      <c r="C140" s="172" t="s">
        <v>2019</v>
      </c>
      <c r="D140" s="172" t="s">
        <v>732</v>
      </c>
      <c r="E140" s="172" t="s">
        <v>2020</v>
      </c>
      <c r="F140" s="172" t="s">
        <v>2021</v>
      </c>
      <c r="G140" s="172" t="s">
        <v>2022</v>
      </c>
      <c r="H140" s="172" t="s">
        <v>786</v>
      </c>
      <c r="I140" s="172" t="s">
        <v>2023</v>
      </c>
      <c r="J140" s="173">
        <v>44197</v>
      </c>
      <c r="K140" s="173">
        <v>44286</v>
      </c>
      <c r="L140" s="172" t="s">
        <v>2024</v>
      </c>
      <c r="M140" s="172" t="s">
        <v>2025</v>
      </c>
      <c r="N140" s="172" t="s">
        <v>29</v>
      </c>
      <c r="O140" s="172" t="s">
        <v>2026</v>
      </c>
      <c r="P140" s="172" t="s">
        <v>740</v>
      </c>
      <c r="Q140" s="177">
        <v>1</v>
      </c>
      <c r="R140" s="177">
        <v>1</v>
      </c>
      <c r="S140" s="177">
        <v>0</v>
      </c>
      <c r="T140" s="177">
        <v>0</v>
      </c>
      <c r="U140" s="177">
        <v>0</v>
      </c>
      <c r="V140" s="177">
        <v>1</v>
      </c>
      <c r="W140" s="177" t="s">
        <v>2027</v>
      </c>
      <c r="X140" s="76"/>
      <c r="Y140" s="77"/>
      <c r="Z140" s="76"/>
      <c r="AA140" s="77"/>
      <c r="AB140" s="77"/>
      <c r="AC140" s="77"/>
      <c r="AD140" s="75"/>
      <c r="AE140" s="75"/>
      <c r="AF140" s="75"/>
      <c r="AG140" s="75"/>
      <c r="AH140" s="76">
        <f t="shared" si="15"/>
        <v>1</v>
      </c>
      <c r="AI140" s="76">
        <f t="shared" si="16"/>
        <v>1</v>
      </c>
      <c r="AJ140" s="76" t="str">
        <f t="shared" si="17"/>
        <v/>
      </c>
      <c r="AK140" s="76" t="str">
        <f t="shared" si="18"/>
        <v/>
      </c>
      <c r="AL140" s="76" t="str">
        <f t="shared" si="19"/>
        <v/>
      </c>
      <c r="AM140" s="172" t="s">
        <v>742</v>
      </c>
      <c r="AN140" s="172"/>
      <c r="AO140" s="172"/>
      <c r="AP140" s="172"/>
      <c r="AQ140" s="172" t="s">
        <v>2028</v>
      </c>
      <c r="AR140" s="172"/>
      <c r="AS140" s="172"/>
      <c r="AT140" s="172"/>
      <c r="AU140" s="172" t="s">
        <v>742</v>
      </c>
      <c r="AV140" s="172"/>
      <c r="AW140" s="172"/>
      <c r="AX140" s="172"/>
      <c r="AY140" s="172" t="s">
        <v>2029</v>
      </c>
      <c r="AZ140" s="172"/>
      <c r="BA140" s="172"/>
      <c r="BB140" s="172"/>
    </row>
    <row r="141" spans="1:54" ht="15" customHeight="1">
      <c r="A141" s="171">
        <v>2</v>
      </c>
      <c r="B141" s="172" t="s">
        <v>2018</v>
      </c>
      <c r="C141" s="172" t="s">
        <v>2019</v>
      </c>
      <c r="D141" s="172" t="s">
        <v>732</v>
      </c>
      <c r="E141" s="172" t="s">
        <v>2020</v>
      </c>
      <c r="F141" s="172" t="s">
        <v>2021</v>
      </c>
      <c r="G141" s="172" t="s">
        <v>2022</v>
      </c>
      <c r="H141" s="172" t="s">
        <v>786</v>
      </c>
      <c r="I141" s="172" t="s">
        <v>2030</v>
      </c>
      <c r="J141" s="173">
        <v>44256</v>
      </c>
      <c r="K141" s="173">
        <v>44377</v>
      </c>
      <c r="L141" s="172" t="s">
        <v>2031</v>
      </c>
      <c r="M141" s="172" t="s">
        <v>1807</v>
      </c>
      <c r="N141" s="172" t="s">
        <v>29</v>
      </c>
      <c r="O141" s="172" t="s">
        <v>2032</v>
      </c>
      <c r="P141" s="172" t="s">
        <v>740</v>
      </c>
      <c r="Q141" s="177">
        <v>1</v>
      </c>
      <c r="R141" s="177">
        <v>1</v>
      </c>
      <c r="S141" s="177">
        <v>0</v>
      </c>
      <c r="T141" s="177">
        <v>0</v>
      </c>
      <c r="U141" s="177">
        <v>0</v>
      </c>
      <c r="V141" s="177">
        <v>1</v>
      </c>
      <c r="W141" s="177" t="s">
        <v>2033</v>
      </c>
      <c r="X141" s="76"/>
      <c r="Y141" s="77"/>
      <c r="Z141" s="76"/>
      <c r="AA141" s="77"/>
      <c r="AB141" s="77"/>
      <c r="AC141" s="77"/>
      <c r="AD141" s="75"/>
      <c r="AE141" s="75"/>
      <c r="AF141" s="75"/>
      <c r="AG141" s="75"/>
      <c r="AH141" s="76">
        <f t="shared" si="15"/>
        <v>1</v>
      </c>
      <c r="AI141" s="76">
        <f t="shared" si="16"/>
        <v>1</v>
      </c>
      <c r="AJ141" s="76" t="str">
        <f t="shared" si="17"/>
        <v/>
      </c>
      <c r="AK141" s="76" t="str">
        <f t="shared" si="18"/>
        <v/>
      </c>
      <c r="AL141" s="76" t="str">
        <f t="shared" si="19"/>
        <v/>
      </c>
      <c r="AM141" s="172" t="s">
        <v>742</v>
      </c>
      <c r="AN141" s="172"/>
      <c r="AO141" s="172"/>
      <c r="AP141" s="172"/>
      <c r="AQ141" s="172" t="s">
        <v>2028</v>
      </c>
      <c r="AR141" s="172"/>
      <c r="AS141" s="172"/>
      <c r="AT141" s="172"/>
      <c r="AU141" s="172" t="s">
        <v>742</v>
      </c>
      <c r="AV141" s="172"/>
      <c r="AW141" s="172"/>
      <c r="AX141" s="172"/>
      <c r="AY141" s="172" t="s">
        <v>2034</v>
      </c>
      <c r="AZ141" s="172"/>
      <c r="BA141" s="172"/>
      <c r="BB141" s="172"/>
    </row>
    <row r="142" spans="1:54" ht="15" customHeight="1">
      <c r="A142" s="171">
        <v>3</v>
      </c>
      <c r="B142" s="172" t="s">
        <v>2018</v>
      </c>
      <c r="C142" s="172" t="s">
        <v>2019</v>
      </c>
      <c r="D142" s="172" t="s">
        <v>732</v>
      </c>
      <c r="E142" s="172" t="s">
        <v>2020</v>
      </c>
      <c r="F142" s="172" t="s">
        <v>2021</v>
      </c>
      <c r="G142" s="172" t="s">
        <v>2022</v>
      </c>
      <c r="H142" s="172" t="s">
        <v>786</v>
      </c>
      <c r="I142" s="172" t="s">
        <v>2035</v>
      </c>
      <c r="J142" s="173">
        <v>44256</v>
      </c>
      <c r="K142" s="173">
        <v>44561</v>
      </c>
      <c r="L142" s="172" t="s">
        <v>2036</v>
      </c>
      <c r="M142" s="172" t="s">
        <v>1807</v>
      </c>
      <c r="N142" s="172" t="s">
        <v>55</v>
      </c>
      <c r="O142" s="172" t="s">
        <v>2032</v>
      </c>
      <c r="P142" s="172" t="s">
        <v>740</v>
      </c>
      <c r="Q142" s="193">
        <v>1</v>
      </c>
      <c r="R142" s="193">
        <v>0.25</v>
      </c>
      <c r="S142" s="193">
        <v>0.25</v>
      </c>
      <c r="T142" s="193">
        <v>0.25</v>
      </c>
      <c r="U142" s="193">
        <v>0.25</v>
      </c>
      <c r="V142" s="193">
        <v>0.25</v>
      </c>
      <c r="W142" s="193" t="s">
        <v>2037</v>
      </c>
      <c r="X142" s="76"/>
      <c r="Y142" s="77"/>
      <c r="Z142" s="76"/>
      <c r="AA142" s="77"/>
      <c r="AB142" s="77"/>
      <c r="AC142" s="77"/>
      <c r="AD142" s="75"/>
      <c r="AE142" s="75"/>
      <c r="AF142" s="75"/>
      <c r="AG142" s="75"/>
      <c r="AH142" s="76">
        <f t="shared" si="15"/>
        <v>0.25</v>
      </c>
      <c r="AI142" s="76">
        <f t="shared" si="16"/>
        <v>1</v>
      </c>
      <c r="AJ142" s="76">
        <f t="shared" si="17"/>
        <v>0</v>
      </c>
      <c r="AK142" s="76">
        <f t="shared" si="18"/>
        <v>0</v>
      </c>
      <c r="AL142" s="76">
        <f t="shared" si="19"/>
        <v>0</v>
      </c>
      <c r="AM142" s="172" t="s">
        <v>742</v>
      </c>
      <c r="AN142" s="172"/>
      <c r="AO142" s="172"/>
      <c r="AP142" s="172"/>
      <c r="AQ142" s="172" t="s">
        <v>2028</v>
      </c>
      <c r="AR142" s="172"/>
      <c r="AS142" s="172"/>
      <c r="AT142" s="172"/>
      <c r="AU142" s="172" t="s">
        <v>742</v>
      </c>
      <c r="AV142" s="172"/>
      <c r="AW142" s="172"/>
      <c r="AX142" s="172"/>
      <c r="AY142" s="172" t="s">
        <v>2038</v>
      </c>
      <c r="AZ142" s="172"/>
      <c r="BA142" s="172"/>
      <c r="BB142" s="172"/>
    </row>
    <row r="143" spans="1:54" ht="15" customHeight="1">
      <c r="A143" s="171">
        <v>4</v>
      </c>
      <c r="B143" s="172" t="s">
        <v>2018</v>
      </c>
      <c r="C143" s="172" t="s">
        <v>2019</v>
      </c>
      <c r="D143" s="172" t="s">
        <v>732</v>
      </c>
      <c r="E143" s="172" t="s">
        <v>2020</v>
      </c>
      <c r="F143" s="172" t="s">
        <v>2021</v>
      </c>
      <c r="G143" s="172" t="s">
        <v>2022</v>
      </c>
      <c r="H143" s="172" t="s">
        <v>786</v>
      </c>
      <c r="I143" s="172" t="s">
        <v>2039</v>
      </c>
      <c r="J143" s="173">
        <v>44256</v>
      </c>
      <c r="K143" s="173">
        <v>44561</v>
      </c>
      <c r="L143" s="172" t="s">
        <v>2040</v>
      </c>
      <c r="M143" s="172" t="s">
        <v>1807</v>
      </c>
      <c r="N143" s="172" t="s">
        <v>29</v>
      </c>
      <c r="O143" s="172" t="s">
        <v>2032</v>
      </c>
      <c r="P143" s="172" t="s">
        <v>740</v>
      </c>
      <c r="Q143" s="177">
        <v>10</v>
      </c>
      <c r="R143" s="177">
        <v>2</v>
      </c>
      <c r="S143" s="177">
        <v>6</v>
      </c>
      <c r="T143" s="177">
        <v>6</v>
      </c>
      <c r="U143" s="177">
        <v>6</v>
      </c>
      <c r="V143" s="177">
        <v>6</v>
      </c>
      <c r="W143" s="177" t="s">
        <v>2041</v>
      </c>
      <c r="X143" s="76"/>
      <c r="Y143" s="77"/>
      <c r="Z143" s="76"/>
      <c r="AA143" s="77"/>
      <c r="AB143" s="77"/>
      <c r="AC143" s="77"/>
      <c r="AD143" s="75"/>
      <c r="AE143" s="75"/>
      <c r="AF143" s="75"/>
      <c r="AG143" s="75"/>
      <c r="AH143" s="76">
        <f t="shared" si="15"/>
        <v>0.6</v>
      </c>
      <c r="AI143" s="76">
        <f t="shared" si="16"/>
        <v>1</v>
      </c>
      <c r="AJ143" s="76">
        <f t="shared" si="17"/>
        <v>0</v>
      </c>
      <c r="AK143" s="76">
        <f t="shared" si="18"/>
        <v>0</v>
      </c>
      <c r="AL143" s="76">
        <f t="shared" si="19"/>
        <v>0</v>
      </c>
      <c r="AM143" s="172" t="s">
        <v>742</v>
      </c>
      <c r="AN143" s="172"/>
      <c r="AO143" s="172"/>
      <c r="AP143" s="172"/>
      <c r="AQ143" s="172" t="s">
        <v>2028</v>
      </c>
      <c r="AR143" s="172"/>
      <c r="AS143" s="172"/>
      <c r="AT143" s="172"/>
      <c r="AU143" s="172" t="s">
        <v>742</v>
      </c>
      <c r="AV143" s="172"/>
      <c r="AW143" s="172"/>
      <c r="AX143" s="172"/>
      <c r="AY143" s="172" t="s">
        <v>2042</v>
      </c>
      <c r="AZ143" s="172"/>
      <c r="BA143" s="172"/>
      <c r="BB143" s="172"/>
    </row>
    <row r="144" spans="1:54" ht="15" customHeight="1">
      <c r="A144" s="171">
        <v>5</v>
      </c>
      <c r="B144" s="172" t="s">
        <v>2018</v>
      </c>
      <c r="C144" s="172" t="s">
        <v>2019</v>
      </c>
      <c r="D144" s="172" t="s">
        <v>732</v>
      </c>
      <c r="E144" s="172" t="s">
        <v>2020</v>
      </c>
      <c r="F144" s="172" t="s">
        <v>2021</v>
      </c>
      <c r="G144" s="172" t="s">
        <v>2022</v>
      </c>
      <c r="H144" s="172" t="s">
        <v>786</v>
      </c>
      <c r="I144" s="172" t="s">
        <v>2043</v>
      </c>
      <c r="J144" s="173">
        <v>44256</v>
      </c>
      <c r="K144" s="173">
        <v>44561</v>
      </c>
      <c r="L144" s="172" t="s">
        <v>2044</v>
      </c>
      <c r="M144" s="172" t="s">
        <v>1807</v>
      </c>
      <c r="N144" s="172" t="s">
        <v>29</v>
      </c>
      <c r="O144" s="172" t="s">
        <v>2032</v>
      </c>
      <c r="P144" s="172" t="s">
        <v>740</v>
      </c>
      <c r="Q144" s="177">
        <v>10</v>
      </c>
      <c r="R144" s="177">
        <v>2</v>
      </c>
      <c r="S144" s="177">
        <v>3</v>
      </c>
      <c r="T144" s="177">
        <v>3</v>
      </c>
      <c r="U144" s="177">
        <v>2</v>
      </c>
      <c r="V144" s="177">
        <v>4</v>
      </c>
      <c r="W144" s="177" t="s">
        <v>2045</v>
      </c>
      <c r="X144" s="76"/>
      <c r="Y144" s="77"/>
      <c r="Z144" s="76"/>
      <c r="AA144" s="77"/>
      <c r="AB144" s="77"/>
      <c r="AC144" s="77"/>
      <c r="AD144" s="75"/>
      <c r="AE144" s="75"/>
      <c r="AF144" s="75"/>
      <c r="AG144" s="75"/>
      <c r="AH144" s="76">
        <f t="shared" si="15"/>
        <v>0.4</v>
      </c>
      <c r="AI144" s="76">
        <f t="shared" si="16"/>
        <v>1</v>
      </c>
      <c r="AJ144" s="76">
        <f t="shared" si="17"/>
        <v>0</v>
      </c>
      <c r="AK144" s="76">
        <f t="shared" si="18"/>
        <v>0</v>
      </c>
      <c r="AL144" s="76">
        <f t="shared" si="19"/>
        <v>0</v>
      </c>
      <c r="AM144" s="172" t="s">
        <v>742</v>
      </c>
      <c r="AN144" s="172"/>
      <c r="AO144" s="172"/>
      <c r="AP144" s="172"/>
      <c r="AQ144" s="172" t="s">
        <v>2028</v>
      </c>
      <c r="AR144" s="172"/>
      <c r="AS144" s="172"/>
      <c r="AT144" s="172"/>
      <c r="AU144" s="172" t="s">
        <v>742</v>
      </c>
      <c r="AV144" s="172"/>
      <c r="AW144" s="172"/>
      <c r="AX144" s="172"/>
      <c r="AY144" s="172" t="s">
        <v>2046</v>
      </c>
      <c r="AZ144" s="172"/>
      <c r="BA144" s="172"/>
      <c r="BB144" s="172"/>
    </row>
    <row r="145" spans="1:54" ht="15" customHeight="1">
      <c r="A145" s="171">
        <v>6</v>
      </c>
      <c r="B145" s="172" t="s">
        <v>2018</v>
      </c>
      <c r="C145" s="172" t="s">
        <v>2019</v>
      </c>
      <c r="D145" s="172" t="s">
        <v>732</v>
      </c>
      <c r="E145" s="172" t="s">
        <v>2020</v>
      </c>
      <c r="F145" s="172" t="s">
        <v>2021</v>
      </c>
      <c r="G145" s="172" t="s">
        <v>2022</v>
      </c>
      <c r="H145" s="172" t="s">
        <v>786</v>
      </c>
      <c r="I145" s="172" t="s">
        <v>2047</v>
      </c>
      <c r="J145" s="173">
        <v>44256</v>
      </c>
      <c r="K145" s="173">
        <v>44561</v>
      </c>
      <c r="L145" s="172" t="s">
        <v>2048</v>
      </c>
      <c r="M145" s="172" t="s">
        <v>1807</v>
      </c>
      <c r="N145" s="172" t="s">
        <v>29</v>
      </c>
      <c r="O145" s="172" t="s">
        <v>2032</v>
      </c>
      <c r="P145" s="172" t="s">
        <v>740</v>
      </c>
      <c r="Q145" s="177">
        <v>150</v>
      </c>
      <c r="R145" s="177">
        <v>38</v>
      </c>
      <c r="S145" s="177">
        <v>38</v>
      </c>
      <c r="T145" s="177">
        <v>38</v>
      </c>
      <c r="U145" s="177">
        <v>36</v>
      </c>
      <c r="V145" s="177">
        <v>201</v>
      </c>
      <c r="W145" s="177" t="s">
        <v>2049</v>
      </c>
      <c r="X145" s="76"/>
      <c r="Y145" s="77"/>
      <c r="Z145" s="76"/>
      <c r="AA145" s="77"/>
      <c r="AB145" s="77"/>
      <c r="AC145" s="77"/>
      <c r="AD145" s="75"/>
      <c r="AE145" s="75"/>
      <c r="AF145" s="75"/>
      <c r="AG145" s="75"/>
      <c r="AH145" s="76">
        <f t="shared" si="15"/>
        <v>1</v>
      </c>
      <c r="AI145" s="76">
        <f t="shared" si="16"/>
        <v>1</v>
      </c>
      <c r="AJ145" s="76">
        <f t="shared" si="17"/>
        <v>0</v>
      </c>
      <c r="AK145" s="76">
        <f t="shared" si="18"/>
        <v>0</v>
      </c>
      <c r="AL145" s="76">
        <f t="shared" si="19"/>
        <v>0</v>
      </c>
      <c r="AM145" s="172" t="s">
        <v>742</v>
      </c>
      <c r="AN145" s="172"/>
      <c r="AO145" s="172"/>
      <c r="AP145" s="172"/>
      <c r="AQ145" s="172" t="s">
        <v>2050</v>
      </c>
      <c r="AR145" s="172"/>
      <c r="AS145" s="172"/>
      <c r="AT145" s="172"/>
      <c r="AU145" s="172" t="s">
        <v>742</v>
      </c>
      <c r="AV145" s="172"/>
      <c r="AW145" s="172"/>
      <c r="AX145" s="172"/>
      <c r="AY145" s="172" t="s">
        <v>2051</v>
      </c>
      <c r="AZ145" s="172"/>
      <c r="BA145" s="172"/>
      <c r="BB145" s="172"/>
    </row>
    <row r="146" spans="1:54" ht="15" customHeight="1">
      <c r="A146" s="171">
        <v>7</v>
      </c>
      <c r="B146" s="172" t="s">
        <v>2018</v>
      </c>
      <c r="C146" s="172" t="s">
        <v>2019</v>
      </c>
      <c r="D146" s="172" t="s">
        <v>732</v>
      </c>
      <c r="E146" s="172" t="s">
        <v>2020</v>
      </c>
      <c r="F146" s="172" t="s">
        <v>2021</v>
      </c>
      <c r="G146" s="172" t="s">
        <v>2022</v>
      </c>
      <c r="H146" s="172" t="s">
        <v>786</v>
      </c>
      <c r="I146" s="172" t="s">
        <v>2052</v>
      </c>
      <c r="J146" s="173">
        <v>44256</v>
      </c>
      <c r="K146" s="173">
        <v>44561</v>
      </c>
      <c r="L146" s="172" t="s">
        <v>2053</v>
      </c>
      <c r="M146" s="172" t="s">
        <v>1807</v>
      </c>
      <c r="N146" s="172" t="s">
        <v>29</v>
      </c>
      <c r="O146" s="172" t="s">
        <v>2032</v>
      </c>
      <c r="P146" s="172" t="s">
        <v>740</v>
      </c>
      <c r="Q146" s="177">
        <v>12</v>
      </c>
      <c r="R146" s="177">
        <v>3</v>
      </c>
      <c r="S146" s="177">
        <v>3</v>
      </c>
      <c r="T146" s="177">
        <v>3</v>
      </c>
      <c r="U146" s="177">
        <v>3</v>
      </c>
      <c r="V146" s="177">
        <v>6</v>
      </c>
      <c r="W146" s="177" t="s">
        <v>2054</v>
      </c>
      <c r="X146" s="77"/>
      <c r="Y146" s="77"/>
      <c r="Z146" s="77"/>
      <c r="AA146" s="77"/>
      <c r="AB146" s="77"/>
      <c r="AC146" s="77"/>
      <c r="AD146" s="75"/>
      <c r="AE146" s="75"/>
      <c r="AF146" s="75"/>
      <c r="AG146" s="75"/>
      <c r="AH146" s="76">
        <f t="shared" si="15"/>
        <v>0.5</v>
      </c>
      <c r="AI146" s="76">
        <f t="shared" si="16"/>
        <v>1</v>
      </c>
      <c r="AJ146" s="76">
        <f t="shared" si="17"/>
        <v>0</v>
      </c>
      <c r="AK146" s="76">
        <f t="shared" si="18"/>
        <v>0</v>
      </c>
      <c r="AL146" s="76">
        <f t="shared" si="19"/>
        <v>0</v>
      </c>
      <c r="AM146" s="172" t="s">
        <v>742</v>
      </c>
      <c r="AN146" s="172"/>
      <c r="AO146" s="172"/>
      <c r="AP146" s="172"/>
      <c r="AQ146" s="172" t="s">
        <v>2028</v>
      </c>
      <c r="AR146" s="172"/>
      <c r="AS146" s="172"/>
      <c r="AT146" s="172"/>
      <c r="AU146" s="172" t="s">
        <v>742</v>
      </c>
      <c r="AV146" s="172"/>
      <c r="AW146" s="172"/>
      <c r="AX146" s="172"/>
      <c r="AY146" s="172" t="s">
        <v>2055</v>
      </c>
      <c r="AZ146" s="172"/>
      <c r="BA146" s="172"/>
      <c r="BB146" s="172"/>
    </row>
    <row r="147" spans="1:54" ht="15" customHeight="1">
      <c r="A147" s="171">
        <v>8</v>
      </c>
      <c r="B147" s="172" t="s">
        <v>2018</v>
      </c>
      <c r="C147" s="172" t="s">
        <v>2019</v>
      </c>
      <c r="D147" s="172" t="s">
        <v>732</v>
      </c>
      <c r="E147" s="172" t="s">
        <v>2020</v>
      </c>
      <c r="F147" s="172" t="s">
        <v>2021</v>
      </c>
      <c r="G147" s="172" t="s">
        <v>2022</v>
      </c>
      <c r="H147" s="172" t="s">
        <v>786</v>
      </c>
      <c r="I147" s="172" t="s">
        <v>2056</v>
      </c>
      <c r="J147" s="173">
        <v>44287</v>
      </c>
      <c r="K147" s="173">
        <v>44561</v>
      </c>
      <c r="L147" s="172" t="s">
        <v>2057</v>
      </c>
      <c r="M147" s="172" t="s">
        <v>1807</v>
      </c>
      <c r="N147" s="172" t="s">
        <v>29</v>
      </c>
      <c r="O147" s="172" t="s">
        <v>2032</v>
      </c>
      <c r="P147" s="172" t="s">
        <v>740</v>
      </c>
      <c r="Q147" s="177">
        <v>3</v>
      </c>
      <c r="R147" s="177">
        <v>1</v>
      </c>
      <c r="S147" s="177">
        <v>1</v>
      </c>
      <c r="T147" s="177">
        <v>1</v>
      </c>
      <c r="U147" s="177">
        <v>0</v>
      </c>
      <c r="V147" s="177">
        <v>1</v>
      </c>
      <c r="W147" s="177" t="s">
        <v>2058</v>
      </c>
      <c r="X147" s="77"/>
      <c r="Y147" s="77"/>
      <c r="Z147" s="77"/>
      <c r="AA147" s="77"/>
      <c r="AB147" s="77"/>
      <c r="AC147" s="77"/>
      <c r="AD147" s="75"/>
      <c r="AE147" s="75"/>
      <c r="AF147" s="75"/>
      <c r="AG147" s="75"/>
      <c r="AH147" s="76">
        <f t="shared" si="15"/>
        <v>0.33333333333333331</v>
      </c>
      <c r="AI147" s="76">
        <f t="shared" si="16"/>
        <v>1</v>
      </c>
      <c r="AJ147" s="76">
        <f t="shared" si="17"/>
        <v>0</v>
      </c>
      <c r="AK147" s="76">
        <f t="shared" si="18"/>
        <v>0</v>
      </c>
      <c r="AL147" s="76" t="str">
        <f t="shared" si="19"/>
        <v/>
      </c>
      <c r="AM147" s="172" t="s">
        <v>742</v>
      </c>
      <c r="AN147" s="172"/>
      <c r="AO147" s="172"/>
      <c r="AP147" s="172"/>
      <c r="AQ147" s="172" t="s">
        <v>2028</v>
      </c>
      <c r="AR147" s="172"/>
      <c r="AS147" s="172"/>
      <c r="AT147" s="172"/>
      <c r="AU147" s="172" t="s">
        <v>742</v>
      </c>
      <c r="AV147" s="172"/>
      <c r="AW147" s="172"/>
      <c r="AX147" s="172"/>
      <c r="AY147" s="172" t="s">
        <v>2059</v>
      </c>
      <c r="AZ147" s="172"/>
      <c r="BA147" s="172"/>
      <c r="BB147" s="172"/>
    </row>
    <row r="148" spans="1:54" ht="15" customHeight="1">
      <c r="A148" s="171">
        <v>9</v>
      </c>
      <c r="B148" s="172" t="s">
        <v>2018</v>
      </c>
      <c r="C148" s="172" t="s">
        <v>2019</v>
      </c>
      <c r="D148" s="172" t="s">
        <v>732</v>
      </c>
      <c r="E148" s="172" t="s">
        <v>2020</v>
      </c>
      <c r="F148" s="172" t="s">
        <v>2021</v>
      </c>
      <c r="G148" s="172" t="s">
        <v>2022</v>
      </c>
      <c r="H148" s="172" t="s">
        <v>786</v>
      </c>
      <c r="I148" s="172" t="s">
        <v>2060</v>
      </c>
      <c r="J148" s="173">
        <v>44287</v>
      </c>
      <c r="K148" s="173">
        <v>44561</v>
      </c>
      <c r="L148" s="172" t="s">
        <v>2061</v>
      </c>
      <c r="M148" s="172" t="s">
        <v>1807</v>
      </c>
      <c r="N148" s="172" t="s">
        <v>55</v>
      </c>
      <c r="O148" s="172" t="s">
        <v>2032</v>
      </c>
      <c r="P148" s="172" t="s">
        <v>740</v>
      </c>
      <c r="Q148" s="193">
        <v>1</v>
      </c>
      <c r="R148" s="193">
        <v>0.25</v>
      </c>
      <c r="S148" s="193">
        <v>0.25</v>
      </c>
      <c r="T148" s="193">
        <v>0.25</v>
      </c>
      <c r="U148" s="193">
        <v>0.25</v>
      </c>
      <c r="V148" s="193">
        <v>0.25</v>
      </c>
      <c r="W148" s="193" t="s">
        <v>2062</v>
      </c>
      <c r="X148" s="76"/>
      <c r="Y148" s="76"/>
      <c r="Z148" s="76"/>
      <c r="AA148" s="76"/>
      <c r="AB148" s="76"/>
      <c r="AC148" s="77"/>
      <c r="AD148" s="75"/>
      <c r="AE148" s="75"/>
      <c r="AF148" s="75"/>
      <c r="AG148" s="75"/>
      <c r="AH148" s="76">
        <f t="shared" si="15"/>
        <v>0.25</v>
      </c>
      <c r="AI148" s="76">
        <f t="shared" si="16"/>
        <v>1</v>
      </c>
      <c r="AJ148" s="76">
        <f t="shared" si="17"/>
        <v>0</v>
      </c>
      <c r="AK148" s="76">
        <f t="shared" si="18"/>
        <v>0</v>
      </c>
      <c r="AL148" s="76">
        <f t="shared" si="19"/>
        <v>0</v>
      </c>
      <c r="AM148" s="172" t="s">
        <v>742</v>
      </c>
      <c r="AN148" s="172"/>
      <c r="AO148" s="172"/>
      <c r="AP148" s="172"/>
      <c r="AQ148" s="172" t="s">
        <v>2028</v>
      </c>
      <c r="AR148" s="172"/>
      <c r="AS148" s="172"/>
      <c r="AT148" s="172"/>
      <c r="AU148" s="172" t="s">
        <v>742</v>
      </c>
      <c r="AV148" s="172"/>
      <c r="AW148" s="172"/>
      <c r="AX148" s="172"/>
      <c r="AY148" s="172" t="s">
        <v>2063</v>
      </c>
      <c r="AZ148" s="172"/>
      <c r="BA148" s="172"/>
      <c r="BB148" s="172"/>
    </row>
    <row r="149" spans="1:54" ht="15" customHeight="1">
      <c r="A149" s="171">
        <v>10</v>
      </c>
      <c r="B149" s="172" t="s">
        <v>2018</v>
      </c>
      <c r="C149" s="172" t="s">
        <v>2019</v>
      </c>
      <c r="D149" s="172" t="s">
        <v>732</v>
      </c>
      <c r="E149" s="172" t="s">
        <v>2020</v>
      </c>
      <c r="F149" s="172" t="s">
        <v>2021</v>
      </c>
      <c r="G149" s="172" t="s">
        <v>2022</v>
      </c>
      <c r="H149" s="172" t="s">
        <v>786</v>
      </c>
      <c r="I149" s="172" t="s">
        <v>2064</v>
      </c>
      <c r="J149" s="173">
        <v>44256</v>
      </c>
      <c r="K149" s="173">
        <v>44561</v>
      </c>
      <c r="L149" s="172" t="s">
        <v>2065</v>
      </c>
      <c r="M149" s="172" t="s">
        <v>1807</v>
      </c>
      <c r="N149" s="172" t="s">
        <v>29</v>
      </c>
      <c r="O149" s="172" t="s">
        <v>2066</v>
      </c>
      <c r="P149" s="172" t="s">
        <v>740</v>
      </c>
      <c r="Q149" s="177">
        <v>4</v>
      </c>
      <c r="R149" s="177">
        <v>1</v>
      </c>
      <c r="S149" s="177">
        <v>1</v>
      </c>
      <c r="T149" s="177">
        <v>1</v>
      </c>
      <c r="U149" s="177">
        <v>1</v>
      </c>
      <c r="V149" s="177">
        <v>2</v>
      </c>
      <c r="W149" s="177" t="s">
        <v>2067</v>
      </c>
      <c r="X149" s="77"/>
      <c r="Y149" s="77"/>
      <c r="Z149" s="77"/>
      <c r="AA149" s="77"/>
      <c r="AB149" s="77"/>
      <c r="AC149" s="77"/>
      <c r="AD149" s="75"/>
      <c r="AE149" s="75"/>
      <c r="AF149" s="75"/>
      <c r="AG149" s="75"/>
      <c r="AH149" s="76">
        <f t="shared" si="15"/>
        <v>0.5</v>
      </c>
      <c r="AI149" s="76">
        <f t="shared" si="16"/>
        <v>1</v>
      </c>
      <c r="AJ149" s="76">
        <f t="shared" si="17"/>
        <v>0</v>
      </c>
      <c r="AK149" s="76">
        <f t="shared" si="18"/>
        <v>0</v>
      </c>
      <c r="AL149" s="76">
        <f t="shared" si="19"/>
        <v>0</v>
      </c>
      <c r="AM149" s="172" t="s">
        <v>742</v>
      </c>
      <c r="AN149" s="172"/>
      <c r="AO149" s="172"/>
      <c r="AP149" s="172"/>
      <c r="AQ149" s="172" t="s">
        <v>2028</v>
      </c>
      <c r="AR149" s="172"/>
      <c r="AS149" s="172"/>
      <c r="AT149" s="172"/>
      <c r="AU149" s="172" t="s">
        <v>742</v>
      </c>
      <c r="AV149" s="172"/>
      <c r="AW149" s="172"/>
      <c r="AX149" s="172"/>
      <c r="AY149" s="172" t="s">
        <v>2068</v>
      </c>
      <c r="AZ149" s="172"/>
      <c r="BA149" s="172"/>
      <c r="BB149" s="172"/>
    </row>
    <row r="150" spans="1:54" ht="15" customHeight="1">
      <c r="A150" s="171">
        <v>11</v>
      </c>
      <c r="B150" s="172" t="s">
        <v>2018</v>
      </c>
      <c r="C150" s="172" t="s">
        <v>2019</v>
      </c>
      <c r="D150" s="172" t="s">
        <v>732</v>
      </c>
      <c r="E150" s="172" t="s">
        <v>2020</v>
      </c>
      <c r="F150" s="172" t="s">
        <v>2021</v>
      </c>
      <c r="G150" s="172" t="s">
        <v>2022</v>
      </c>
      <c r="H150" s="172" t="s">
        <v>786</v>
      </c>
      <c r="I150" s="172" t="s">
        <v>2069</v>
      </c>
      <c r="J150" s="173">
        <v>44256</v>
      </c>
      <c r="K150" s="173">
        <v>44561</v>
      </c>
      <c r="L150" s="172" t="s">
        <v>2070</v>
      </c>
      <c r="M150" s="172" t="s">
        <v>1807</v>
      </c>
      <c r="N150" s="172" t="s">
        <v>29</v>
      </c>
      <c r="O150" s="172" t="s">
        <v>2066</v>
      </c>
      <c r="P150" s="172" t="s">
        <v>740</v>
      </c>
      <c r="Q150" s="177">
        <v>20</v>
      </c>
      <c r="R150" s="177">
        <v>4</v>
      </c>
      <c r="S150" s="177">
        <v>6</v>
      </c>
      <c r="T150" s="177">
        <v>6</v>
      </c>
      <c r="U150" s="177">
        <v>4</v>
      </c>
      <c r="V150" s="177">
        <v>4</v>
      </c>
      <c r="W150" s="177" t="s">
        <v>2071</v>
      </c>
      <c r="X150" s="77"/>
      <c r="Y150" s="77"/>
      <c r="Z150" s="77"/>
      <c r="AA150" s="77"/>
      <c r="AB150" s="77"/>
      <c r="AC150" s="77"/>
      <c r="AD150" s="75"/>
      <c r="AE150" s="75"/>
      <c r="AF150" s="75"/>
      <c r="AG150" s="75"/>
      <c r="AH150" s="76">
        <f t="shared" si="15"/>
        <v>0.2</v>
      </c>
      <c r="AI150" s="76">
        <f t="shared" si="16"/>
        <v>1</v>
      </c>
      <c r="AJ150" s="76">
        <f t="shared" si="17"/>
        <v>0</v>
      </c>
      <c r="AK150" s="76">
        <f t="shared" si="18"/>
        <v>0</v>
      </c>
      <c r="AL150" s="76">
        <f t="shared" si="19"/>
        <v>0</v>
      </c>
      <c r="AM150" s="172" t="s">
        <v>742</v>
      </c>
      <c r="AN150" s="172"/>
      <c r="AO150" s="172"/>
      <c r="AP150" s="172"/>
      <c r="AQ150" s="172" t="s">
        <v>2028</v>
      </c>
      <c r="AR150" s="172"/>
      <c r="AS150" s="172"/>
      <c r="AT150" s="172"/>
      <c r="AU150" s="172" t="s">
        <v>742</v>
      </c>
      <c r="AV150" s="172"/>
      <c r="AW150" s="172"/>
      <c r="AX150" s="172"/>
      <c r="AY150" s="172" t="s">
        <v>2072</v>
      </c>
      <c r="AZ150" s="172"/>
      <c r="BA150" s="172"/>
      <c r="BB150" s="172"/>
    </row>
    <row r="151" spans="1:54" ht="15" customHeight="1">
      <c r="A151" s="171">
        <v>12</v>
      </c>
      <c r="B151" s="172" t="s">
        <v>2018</v>
      </c>
      <c r="C151" s="172" t="s">
        <v>2019</v>
      </c>
      <c r="D151" s="172" t="s">
        <v>732</v>
      </c>
      <c r="E151" s="172" t="s">
        <v>2020</v>
      </c>
      <c r="F151" s="172" t="s">
        <v>2021</v>
      </c>
      <c r="G151" s="172" t="s">
        <v>2022</v>
      </c>
      <c r="H151" s="172" t="s">
        <v>786</v>
      </c>
      <c r="I151" s="172" t="s">
        <v>2073</v>
      </c>
      <c r="J151" s="173">
        <v>44256</v>
      </c>
      <c r="K151" s="173">
        <v>44377</v>
      </c>
      <c r="L151" s="172" t="s">
        <v>2074</v>
      </c>
      <c r="M151" s="172" t="s">
        <v>1807</v>
      </c>
      <c r="N151" s="172" t="s">
        <v>55</v>
      </c>
      <c r="O151" s="172" t="s">
        <v>2066</v>
      </c>
      <c r="P151" s="172" t="s">
        <v>740</v>
      </c>
      <c r="Q151" s="193">
        <v>1</v>
      </c>
      <c r="R151" s="193">
        <v>0.5</v>
      </c>
      <c r="S151" s="193">
        <v>0.5</v>
      </c>
      <c r="T151" s="193">
        <v>0</v>
      </c>
      <c r="U151" s="193">
        <v>0</v>
      </c>
      <c r="V151" s="193">
        <v>0.5</v>
      </c>
      <c r="W151" s="193" t="s">
        <v>2075</v>
      </c>
      <c r="X151" s="77"/>
      <c r="Y151" s="77"/>
      <c r="Z151" s="77"/>
      <c r="AA151" s="77"/>
      <c r="AB151" s="77"/>
      <c r="AC151" s="77"/>
      <c r="AD151" s="75"/>
      <c r="AE151" s="75"/>
      <c r="AF151" s="75"/>
      <c r="AG151" s="75"/>
      <c r="AH151" s="76">
        <f t="shared" si="15"/>
        <v>0.5</v>
      </c>
      <c r="AI151" s="76">
        <f t="shared" si="16"/>
        <v>1</v>
      </c>
      <c r="AJ151" s="76">
        <f t="shared" si="17"/>
        <v>0</v>
      </c>
      <c r="AK151" s="76" t="str">
        <f t="shared" si="18"/>
        <v/>
      </c>
      <c r="AL151" s="76" t="str">
        <f t="shared" si="19"/>
        <v/>
      </c>
      <c r="AM151" s="172" t="s">
        <v>742</v>
      </c>
      <c r="AN151" s="172"/>
      <c r="AO151" s="172"/>
      <c r="AP151" s="172"/>
      <c r="AQ151" s="172" t="s">
        <v>2028</v>
      </c>
      <c r="AR151" s="172"/>
      <c r="AS151" s="172"/>
      <c r="AT151" s="172"/>
      <c r="AU151" s="172" t="s">
        <v>742</v>
      </c>
      <c r="AV151" s="172"/>
      <c r="AW151" s="172"/>
      <c r="AX151" s="172"/>
      <c r="AY151" s="172" t="s">
        <v>2076</v>
      </c>
      <c r="AZ151" s="172"/>
      <c r="BA151" s="172"/>
      <c r="BB151" s="172"/>
    </row>
    <row r="152" spans="1:54" ht="15" customHeight="1">
      <c r="A152" s="171">
        <v>13</v>
      </c>
      <c r="B152" s="172" t="s">
        <v>2018</v>
      </c>
      <c r="C152" s="172" t="s">
        <v>2019</v>
      </c>
      <c r="D152" s="172" t="s">
        <v>732</v>
      </c>
      <c r="E152" s="172" t="s">
        <v>2020</v>
      </c>
      <c r="F152" s="172" t="s">
        <v>2021</v>
      </c>
      <c r="G152" s="172" t="s">
        <v>2022</v>
      </c>
      <c r="H152" s="172" t="s">
        <v>786</v>
      </c>
      <c r="I152" s="172" t="s">
        <v>2077</v>
      </c>
      <c r="J152" s="173">
        <v>44287</v>
      </c>
      <c r="K152" s="173">
        <v>44561</v>
      </c>
      <c r="L152" s="172" t="s">
        <v>2074</v>
      </c>
      <c r="M152" s="172" t="s">
        <v>1807</v>
      </c>
      <c r="N152" s="172" t="s">
        <v>55</v>
      </c>
      <c r="O152" s="172" t="s">
        <v>2066</v>
      </c>
      <c r="P152" s="172" t="s">
        <v>789</v>
      </c>
      <c r="Q152" s="193">
        <v>1</v>
      </c>
      <c r="R152" s="193">
        <v>0.25</v>
      </c>
      <c r="S152" s="193">
        <v>0.25</v>
      </c>
      <c r="T152" s="193">
        <v>0.25</v>
      </c>
      <c r="U152" s="193">
        <v>0.25</v>
      </c>
      <c r="V152" s="193">
        <v>0.25</v>
      </c>
      <c r="W152" s="193" t="s">
        <v>2078</v>
      </c>
      <c r="X152" s="76"/>
      <c r="Y152" s="76"/>
      <c r="Z152" s="76"/>
      <c r="AA152" s="76"/>
      <c r="AB152" s="76"/>
      <c r="AC152" s="77"/>
      <c r="AD152" s="75"/>
      <c r="AE152" s="75"/>
      <c r="AF152" s="75"/>
      <c r="AG152" s="75"/>
      <c r="AH152" s="76">
        <f t="shared" si="15"/>
        <v>0.25</v>
      </c>
      <c r="AI152" s="76">
        <f t="shared" si="16"/>
        <v>1</v>
      </c>
      <c r="AJ152" s="76">
        <f t="shared" si="17"/>
        <v>0</v>
      </c>
      <c r="AK152" s="76">
        <f t="shared" si="18"/>
        <v>0</v>
      </c>
      <c r="AL152" s="76">
        <f t="shared" si="19"/>
        <v>0</v>
      </c>
      <c r="AM152" s="172" t="s">
        <v>742</v>
      </c>
      <c r="AN152" s="172"/>
      <c r="AO152" s="172"/>
      <c r="AP152" s="172"/>
      <c r="AQ152" s="172" t="s">
        <v>2028</v>
      </c>
      <c r="AR152" s="172"/>
      <c r="AS152" s="172"/>
      <c r="AT152" s="172"/>
      <c r="AU152" s="172" t="s">
        <v>742</v>
      </c>
      <c r="AV152" s="172"/>
      <c r="AW152" s="172"/>
      <c r="AX152" s="172"/>
      <c r="AY152" s="172" t="s">
        <v>2079</v>
      </c>
      <c r="AZ152" s="172"/>
      <c r="BA152" s="172"/>
      <c r="BB152" s="172"/>
    </row>
    <row r="153" spans="1:54" ht="15" customHeight="1">
      <c r="A153" s="171">
        <v>14</v>
      </c>
      <c r="B153" s="172" t="s">
        <v>2018</v>
      </c>
      <c r="C153" s="172" t="s">
        <v>2019</v>
      </c>
      <c r="D153" s="172" t="s">
        <v>732</v>
      </c>
      <c r="E153" s="172" t="s">
        <v>2020</v>
      </c>
      <c r="F153" s="172" t="s">
        <v>2021</v>
      </c>
      <c r="G153" s="172" t="s">
        <v>2022</v>
      </c>
      <c r="H153" s="172" t="s">
        <v>786</v>
      </c>
      <c r="I153" s="172" t="s">
        <v>2080</v>
      </c>
      <c r="J153" s="173">
        <v>44228</v>
      </c>
      <c r="K153" s="173">
        <v>44561</v>
      </c>
      <c r="L153" s="172" t="s">
        <v>2081</v>
      </c>
      <c r="M153" s="172" t="s">
        <v>1807</v>
      </c>
      <c r="N153" s="172" t="s">
        <v>29</v>
      </c>
      <c r="O153" s="172" t="s">
        <v>2066</v>
      </c>
      <c r="P153" s="172" t="s">
        <v>789</v>
      </c>
      <c r="Q153" s="177">
        <v>11</v>
      </c>
      <c r="R153" s="177">
        <v>2</v>
      </c>
      <c r="S153" s="177">
        <v>3</v>
      </c>
      <c r="T153" s="177">
        <v>3</v>
      </c>
      <c r="U153" s="177">
        <v>3</v>
      </c>
      <c r="V153" s="177">
        <v>2</v>
      </c>
      <c r="W153" s="177" t="s">
        <v>2082</v>
      </c>
      <c r="X153" s="77"/>
      <c r="Y153" s="77"/>
      <c r="Z153" s="77"/>
      <c r="AA153" s="77"/>
      <c r="AB153" s="77"/>
      <c r="AC153" s="77"/>
      <c r="AD153" s="75"/>
      <c r="AE153" s="75"/>
      <c r="AF153" s="75"/>
      <c r="AG153" s="75"/>
      <c r="AH153" s="76">
        <f t="shared" si="15"/>
        <v>0.18181818181818182</v>
      </c>
      <c r="AI153" s="76">
        <f t="shared" si="16"/>
        <v>1</v>
      </c>
      <c r="AJ153" s="76">
        <f t="shared" si="17"/>
        <v>0</v>
      </c>
      <c r="AK153" s="76">
        <f t="shared" si="18"/>
        <v>0</v>
      </c>
      <c r="AL153" s="76">
        <f t="shared" si="19"/>
        <v>0</v>
      </c>
      <c r="AM153" s="172" t="s">
        <v>742</v>
      </c>
      <c r="AN153" s="172"/>
      <c r="AO153" s="172"/>
      <c r="AP153" s="172"/>
      <c r="AQ153" s="172" t="s">
        <v>2028</v>
      </c>
      <c r="AR153" s="172"/>
      <c r="AS153" s="172"/>
      <c r="AT153" s="172"/>
      <c r="AU153" s="172" t="s">
        <v>742</v>
      </c>
      <c r="AV153" s="172"/>
      <c r="AW153" s="172"/>
      <c r="AX153" s="172"/>
      <c r="AY153" s="172" t="s">
        <v>2083</v>
      </c>
      <c r="AZ153" s="172"/>
      <c r="BA153" s="172"/>
      <c r="BB153" s="172"/>
    </row>
    <row r="154" spans="1:54" ht="15" customHeight="1">
      <c r="A154" s="171">
        <v>15</v>
      </c>
      <c r="B154" s="172" t="s">
        <v>2018</v>
      </c>
      <c r="C154" s="172" t="s">
        <v>2019</v>
      </c>
      <c r="D154" s="172" t="s">
        <v>732</v>
      </c>
      <c r="E154" s="172" t="s">
        <v>2020</v>
      </c>
      <c r="F154" s="172" t="s">
        <v>2021</v>
      </c>
      <c r="G154" s="172" t="s">
        <v>2022</v>
      </c>
      <c r="H154" s="172" t="s">
        <v>786</v>
      </c>
      <c r="I154" s="172" t="s">
        <v>2084</v>
      </c>
      <c r="J154" s="173">
        <v>44256</v>
      </c>
      <c r="K154" s="173">
        <v>44561</v>
      </c>
      <c r="L154" s="172" t="s">
        <v>2085</v>
      </c>
      <c r="M154" s="172" t="s">
        <v>1807</v>
      </c>
      <c r="N154" s="172" t="s">
        <v>55</v>
      </c>
      <c r="O154" s="172" t="s">
        <v>2066</v>
      </c>
      <c r="P154" s="172" t="s">
        <v>740</v>
      </c>
      <c r="Q154" s="194">
        <v>1</v>
      </c>
      <c r="R154" s="194">
        <v>0.25</v>
      </c>
      <c r="S154" s="194">
        <v>0.25</v>
      </c>
      <c r="T154" s="194">
        <v>0.25</v>
      </c>
      <c r="U154" s="194">
        <v>0.25</v>
      </c>
      <c r="V154" s="194">
        <v>0.25</v>
      </c>
      <c r="W154" s="194" t="s">
        <v>2086</v>
      </c>
      <c r="X154" s="77"/>
      <c r="Y154" s="77"/>
      <c r="Z154" s="77"/>
      <c r="AA154" s="77"/>
      <c r="AB154" s="77"/>
      <c r="AC154" s="77"/>
      <c r="AD154" s="75"/>
      <c r="AE154" s="75"/>
      <c r="AF154" s="75"/>
      <c r="AG154" s="75"/>
      <c r="AH154" s="76">
        <f t="shared" si="15"/>
        <v>0.25</v>
      </c>
      <c r="AI154" s="76">
        <f t="shared" si="16"/>
        <v>1</v>
      </c>
      <c r="AJ154" s="76">
        <f t="shared" si="17"/>
        <v>0</v>
      </c>
      <c r="AK154" s="76">
        <f t="shared" si="18"/>
        <v>0</v>
      </c>
      <c r="AL154" s="76">
        <f t="shared" si="19"/>
        <v>0</v>
      </c>
      <c r="AM154" s="172" t="s">
        <v>742</v>
      </c>
      <c r="AN154" s="172"/>
      <c r="AO154" s="172"/>
      <c r="AP154" s="172"/>
      <c r="AQ154" s="172" t="s">
        <v>2028</v>
      </c>
      <c r="AR154" s="172"/>
      <c r="AS154" s="172"/>
      <c r="AT154" s="172"/>
      <c r="AU154" s="172" t="s">
        <v>742</v>
      </c>
      <c r="AV154" s="172"/>
      <c r="AW154" s="172"/>
      <c r="AX154" s="172"/>
      <c r="AY154" s="172" t="s">
        <v>2087</v>
      </c>
      <c r="AZ154" s="172"/>
      <c r="BA154" s="172"/>
      <c r="BB154" s="172"/>
    </row>
    <row r="155" spans="1:54" ht="15" customHeight="1">
      <c r="A155" s="171">
        <v>16</v>
      </c>
      <c r="B155" s="172" t="s">
        <v>2018</v>
      </c>
      <c r="C155" s="172" t="s">
        <v>2019</v>
      </c>
      <c r="D155" s="172" t="s">
        <v>732</v>
      </c>
      <c r="E155" s="172" t="s">
        <v>2020</v>
      </c>
      <c r="F155" s="172" t="s">
        <v>2021</v>
      </c>
      <c r="G155" s="172" t="s">
        <v>2022</v>
      </c>
      <c r="H155" s="172" t="s">
        <v>786</v>
      </c>
      <c r="I155" s="172" t="s">
        <v>2088</v>
      </c>
      <c r="J155" s="173">
        <v>44256</v>
      </c>
      <c r="K155" s="173">
        <v>44561</v>
      </c>
      <c r="L155" s="172" t="s">
        <v>2089</v>
      </c>
      <c r="M155" s="172" t="s">
        <v>1807</v>
      </c>
      <c r="N155" s="172" t="s">
        <v>55</v>
      </c>
      <c r="O155" s="172" t="s">
        <v>2066</v>
      </c>
      <c r="P155" s="172" t="s">
        <v>740</v>
      </c>
      <c r="Q155" s="194">
        <v>1</v>
      </c>
      <c r="R155" s="194">
        <v>0</v>
      </c>
      <c r="S155" s="194">
        <v>0.3</v>
      </c>
      <c r="T155" s="194">
        <v>0.4</v>
      </c>
      <c r="U155" s="194">
        <v>0.3</v>
      </c>
      <c r="V155" s="194"/>
      <c r="W155" s="194"/>
      <c r="X155" s="77"/>
      <c r="Y155" s="77"/>
      <c r="Z155" s="77"/>
      <c r="AA155" s="77"/>
      <c r="AB155" s="77"/>
      <c r="AC155" s="77"/>
      <c r="AD155" s="75"/>
      <c r="AE155" s="75"/>
      <c r="AF155" s="75"/>
      <c r="AG155" s="75"/>
      <c r="AH155" s="76">
        <f t="shared" si="15"/>
        <v>0</v>
      </c>
      <c r="AI155" s="76" t="str">
        <f t="shared" si="16"/>
        <v/>
      </c>
      <c r="AJ155" s="76">
        <f t="shared" si="17"/>
        <v>0</v>
      </c>
      <c r="AK155" s="76">
        <f t="shared" si="18"/>
        <v>0</v>
      </c>
      <c r="AL155" s="76">
        <f t="shared" si="19"/>
        <v>0</v>
      </c>
      <c r="AM155" s="172" t="s">
        <v>807</v>
      </c>
      <c r="AN155" s="172"/>
      <c r="AO155" s="172"/>
      <c r="AP155" s="172"/>
      <c r="AQ155" s="172" t="s">
        <v>807</v>
      </c>
      <c r="AR155" s="172"/>
      <c r="AS155" s="172"/>
      <c r="AT155" s="172"/>
      <c r="AU155" s="172" t="s">
        <v>807</v>
      </c>
      <c r="AV155" s="172"/>
      <c r="AW155" s="172"/>
      <c r="AX155" s="172"/>
      <c r="AY155" s="172" t="s">
        <v>845</v>
      </c>
      <c r="AZ155" s="172"/>
      <c r="BA155" s="172"/>
      <c r="BB155" s="172"/>
    </row>
    <row r="156" spans="1:54" ht="15" customHeight="1">
      <c r="A156" s="171">
        <v>17</v>
      </c>
      <c r="B156" s="172" t="s">
        <v>2018</v>
      </c>
      <c r="C156" s="172" t="s">
        <v>2019</v>
      </c>
      <c r="D156" s="172" t="s">
        <v>732</v>
      </c>
      <c r="E156" s="172" t="s">
        <v>2020</v>
      </c>
      <c r="F156" s="172" t="s">
        <v>2021</v>
      </c>
      <c r="G156" s="172" t="s">
        <v>2022</v>
      </c>
      <c r="H156" s="172" t="s">
        <v>786</v>
      </c>
      <c r="I156" s="172" t="s">
        <v>2090</v>
      </c>
      <c r="J156" s="173">
        <v>44256</v>
      </c>
      <c r="K156" s="173">
        <v>44561</v>
      </c>
      <c r="L156" s="172" t="s">
        <v>2031</v>
      </c>
      <c r="M156" s="172" t="s">
        <v>1807</v>
      </c>
      <c r="N156" s="172" t="s">
        <v>55</v>
      </c>
      <c r="O156" s="172" t="s">
        <v>2066</v>
      </c>
      <c r="P156" s="172" t="s">
        <v>740</v>
      </c>
      <c r="Q156" s="194">
        <v>1</v>
      </c>
      <c r="R156" s="194">
        <v>0.25</v>
      </c>
      <c r="S156" s="194">
        <v>0.25</v>
      </c>
      <c r="T156" s="194">
        <v>0.25</v>
      </c>
      <c r="U156" s="194">
        <v>0.25</v>
      </c>
      <c r="V156" s="194">
        <v>0.25</v>
      </c>
      <c r="W156" s="194" t="s">
        <v>2091</v>
      </c>
      <c r="X156" s="77"/>
      <c r="Y156" s="77"/>
      <c r="Z156" s="77"/>
      <c r="AA156" s="77"/>
      <c r="AB156" s="77"/>
      <c r="AC156" s="77"/>
      <c r="AD156" s="75"/>
      <c r="AE156" s="75"/>
      <c r="AF156" s="75"/>
      <c r="AG156" s="75"/>
      <c r="AH156" s="76">
        <f t="shared" si="15"/>
        <v>0.25</v>
      </c>
      <c r="AI156" s="76">
        <f t="shared" si="16"/>
        <v>1</v>
      </c>
      <c r="AJ156" s="76">
        <f t="shared" si="17"/>
        <v>0</v>
      </c>
      <c r="AK156" s="76">
        <f t="shared" si="18"/>
        <v>0</v>
      </c>
      <c r="AL156" s="76">
        <f t="shared" si="19"/>
        <v>0</v>
      </c>
      <c r="AM156" s="172" t="s">
        <v>742</v>
      </c>
      <c r="AN156" s="172"/>
      <c r="AO156" s="172"/>
      <c r="AP156" s="172"/>
      <c r="AQ156" s="172" t="s">
        <v>2028</v>
      </c>
      <c r="AR156" s="172"/>
      <c r="AS156" s="172"/>
      <c r="AT156" s="172"/>
      <c r="AU156" s="172" t="s">
        <v>742</v>
      </c>
      <c r="AV156" s="172"/>
      <c r="AW156" s="172"/>
      <c r="AX156" s="172"/>
      <c r="AY156" s="172" t="s">
        <v>2092</v>
      </c>
      <c r="AZ156" s="172"/>
      <c r="BA156" s="172"/>
      <c r="BB156" s="172"/>
    </row>
    <row r="157" spans="1:54" ht="15" customHeight="1">
      <c r="A157" s="171">
        <v>18</v>
      </c>
      <c r="B157" s="172" t="s">
        <v>2018</v>
      </c>
      <c r="C157" s="172" t="s">
        <v>2019</v>
      </c>
      <c r="D157" s="172" t="s">
        <v>732</v>
      </c>
      <c r="E157" s="172" t="s">
        <v>2020</v>
      </c>
      <c r="F157" s="172" t="s">
        <v>2021</v>
      </c>
      <c r="G157" s="172" t="s">
        <v>2022</v>
      </c>
      <c r="H157" s="172" t="s">
        <v>786</v>
      </c>
      <c r="I157" s="172" t="s">
        <v>2093</v>
      </c>
      <c r="J157" s="173">
        <v>44256</v>
      </c>
      <c r="K157" s="173">
        <v>44561</v>
      </c>
      <c r="L157" s="172" t="s">
        <v>2094</v>
      </c>
      <c r="M157" s="172" t="s">
        <v>1807</v>
      </c>
      <c r="N157" s="172" t="s">
        <v>29</v>
      </c>
      <c r="O157" s="172" t="s">
        <v>2095</v>
      </c>
      <c r="P157" s="172" t="s">
        <v>740</v>
      </c>
      <c r="Q157" s="171">
        <v>2</v>
      </c>
      <c r="R157" s="171">
        <v>0</v>
      </c>
      <c r="S157" s="171">
        <v>1</v>
      </c>
      <c r="T157" s="171">
        <v>0</v>
      </c>
      <c r="U157" s="171">
        <v>1</v>
      </c>
      <c r="V157" s="171"/>
      <c r="W157" s="171"/>
      <c r="X157" s="77"/>
      <c r="Y157" s="77"/>
      <c r="Z157" s="77"/>
      <c r="AA157" s="77"/>
      <c r="AB157" s="77"/>
      <c r="AC157" s="77"/>
      <c r="AD157" s="75"/>
      <c r="AE157" s="75"/>
      <c r="AF157" s="75"/>
      <c r="AG157" s="75"/>
      <c r="AH157" s="76">
        <f t="shared" si="15"/>
        <v>0</v>
      </c>
      <c r="AI157" s="76" t="str">
        <f t="shared" si="16"/>
        <v/>
      </c>
      <c r="AJ157" s="76">
        <f t="shared" si="17"/>
        <v>0</v>
      </c>
      <c r="AK157" s="76" t="str">
        <f t="shared" si="18"/>
        <v/>
      </c>
      <c r="AL157" s="76">
        <f t="shared" si="19"/>
        <v>0</v>
      </c>
      <c r="AM157" s="172" t="s">
        <v>807</v>
      </c>
      <c r="AN157" s="172"/>
      <c r="AO157" s="172"/>
      <c r="AP157" s="172"/>
      <c r="AQ157" s="172" t="s">
        <v>807</v>
      </c>
      <c r="AR157" s="172"/>
      <c r="AS157" s="172"/>
      <c r="AT157" s="172"/>
      <c r="AU157" s="172" t="s">
        <v>807</v>
      </c>
      <c r="AV157" s="172"/>
      <c r="AW157" s="172"/>
      <c r="AX157" s="172"/>
      <c r="AY157" s="172" t="s">
        <v>807</v>
      </c>
      <c r="AZ157" s="172"/>
      <c r="BA157" s="172"/>
      <c r="BB157" s="172"/>
    </row>
    <row r="158" spans="1:54" ht="15" customHeight="1">
      <c r="A158" s="171">
        <v>19</v>
      </c>
      <c r="B158" s="172" t="s">
        <v>2018</v>
      </c>
      <c r="C158" s="172" t="s">
        <v>1453</v>
      </c>
      <c r="D158" s="172" t="s">
        <v>732</v>
      </c>
      <c r="E158" s="172" t="s">
        <v>1454</v>
      </c>
      <c r="F158" s="172" t="s">
        <v>772</v>
      </c>
      <c r="G158" s="172" t="s">
        <v>1455</v>
      </c>
      <c r="H158" s="172" t="s">
        <v>736</v>
      </c>
      <c r="I158" s="172" t="s">
        <v>2096</v>
      </c>
      <c r="J158" s="173">
        <v>44409</v>
      </c>
      <c r="K158" s="173">
        <v>44439</v>
      </c>
      <c r="L158" s="172" t="s">
        <v>2097</v>
      </c>
      <c r="M158" s="172" t="s">
        <v>1807</v>
      </c>
      <c r="N158" s="172" t="s">
        <v>55</v>
      </c>
      <c r="O158" s="172" t="s">
        <v>1694</v>
      </c>
      <c r="P158" s="172" t="s">
        <v>740</v>
      </c>
      <c r="Q158" s="174">
        <v>1</v>
      </c>
      <c r="R158" s="174">
        <v>0</v>
      </c>
      <c r="S158" s="174">
        <v>0</v>
      </c>
      <c r="T158" s="174">
        <v>1</v>
      </c>
      <c r="U158" s="174">
        <v>0</v>
      </c>
      <c r="V158" s="174"/>
      <c r="W158" s="174"/>
      <c r="X158" s="76"/>
      <c r="Y158" s="76"/>
      <c r="Z158" s="76"/>
      <c r="AA158" s="76"/>
      <c r="AB158" s="76"/>
      <c r="AC158" s="77"/>
      <c r="AD158" s="75"/>
      <c r="AE158" s="75"/>
      <c r="AF158" s="75"/>
      <c r="AG158" s="75"/>
      <c r="AH158" s="76">
        <f t="shared" si="15"/>
        <v>0</v>
      </c>
      <c r="AI158" s="76" t="str">
        <f t="shared" si="16"/>
        <v/>
      </c>
      <c r="AJ158" s="76" t="str">
        <f t="shared" si="17"/>
        <v/>
      </c>
      <c r="AK158" s="76">
        <f t="shared" si="18"/>
        <v>0</v>
      </c>
      <c r="AL158" s="76" t="str">
        <f t="shared" si="19"/>
        <v/>
      </c>
      <c r="AM158" s="172" t="s">
        <v>807</v>
      </c>
      <c r="AN158" s="172"/>
      <c r="AO158" s="172"/>
      <c r="AP158" s="172"/>
      <c r="AQ158" s="172" t="s">
        <v>807</v>
      </c>
      <c r="AR158" s="172"/>
      <c r="AS158" s="172"/>
      <c r="AT158" s="172"/>
      <c r="AU158" s="172" t="s">
        <v>807</v>
      </c>
      <c r="AV158" s="172"/>
      <c r="AW158" s="172"/>
      <c r="AX158" s="172"/>
      <c r="AY158" s="172" t="s">
        <v>807</v>
      </c>
      <c r="AZ158" s="172"/>
      <c r="BA158" s="172"/>
      <c r="BB158" s="172"/>
    </row>
    <row r="159" spans="1:54" ht="15" customHeight="1">
      <c r="A159" s="171">
        <v>20</v>
      </c>
      <c r="B159" s="172" t="s">
        <v>2018</v>
      </c>
      <c r="C159" s="172" t="s">
        <v>1453</v>
      </c>
      <c r="D159" s="172" t="s">
        <v>732</v>
      </c>
      <c r="E159" s="172" t="s">
        <v>1454</v>
      </c>
      <c r="F159" s="172" t="s">
        <v>772</v>
      </c>
      <c r="G159" s="172" t="s">
        <v>1455</v>
      </c>
      <c r="H159" s="172" t="s">
        <v>736</v>
      </c>
      <c r="I159" s="172" t="s">
        <v>2098</v>
      </c>
      <c r="J159" s="173">
        <v>44287</v>
      </c>
      <c r="K159" s="173">
        <v>44561</v>
      </c>
      <c r="L159" s="172" t="s">
        <v>2099</v>
      </c>
      <c r="M159" s="172" t="s">
        <v>1807</v>
      </c>
      <c r="N159" s="172" t="s">
        <v>55</v>
      </c>
      <c r="O159" s="172" t="s">
        <v>1694</v>
      </c>
      <c r="P159" s="172" t="s">
        <v>740</v>
      </c>
      <c r="Q159" s="174">
        <v>1</v>
      </c>
      <c r="R159" s="174">
        <v>0.25</v>
      </c>
      <c r="S159" s="174">
        <v>0.25</v>
      </c>
      <c r="T159" s="174">
        <v>0.25</v>
      </c>
      <c r="U159" s="174">
        <v>0.25</v>
      </c>
      <c r="V159" s="174">
        <v>0.25</v>
      </c>
      <c r="W159" s="174" t="s">
        <v>2100</v>
      </c>
      <c r="X159" s="77"/>
      <c r="Y159" s="77"/>
      <c r="Z159" s="77"/>
      <c r="AA159" s="77"/>
      <c r="AB159" s="77"/>
      <c r="AC159" s="77"/>
      <c r="AD159" s="75"/>
      <c r="AE159" s="75"/>
      <c r="AF159" s="75"/>
      <c r="AG159" s="75"/>
      <c r="AH159" s="76">
        <f t="shared" si="15"/>
        <v>0.25</v>
      </c>
      <c r="AI159" s="76">
        <f t="shared" si="16"/>
        <v>1</v>
      </c>
      <c r="AJ159" s="76">
        <f t="shared" si="17"/>
        <v>0</v>
      </c>
      <c r="AK159" s="76">
        <f t="shared" si="18"/>
        <v>0</v>
      </c>
      <c r="AL159" s="76">
        <f t="shared" si="19"/>
        <v>0</v>
      </c>
      <c r="AM159" s="172" t="s">
        <v>742</v>
      </c>
      <c r="AN159" s="172"/>
      <c r="AO159" s="172"/>
      <c r="AP159" s="172"/>
      <c r="AQ159" s="172" t="s">
        <v>2028</v>
      </c>
      <c r="AR159" s="172"/>
      <c r="AS159" s="172"/>
      <c r="AT159" s="172"/>
      <c r="AU159" s="172" t="s">
        <v>742</v>
      </c>
      <c r="AV159" s="172"/>
      <c r="AW159" s="172"/>
      <c r="AX159" s="172"/>
      <c r="AY159" s="172" t="s">
        <v>2101</v>
      </c>
      <c r="AZ159" s="172"/>
      <c r="BA159" s="172"/>
      <c r="BB159" s="172"/>
    </row>
    <row r="160" spans="1:54" ht="15" customHeight="1">
      <c r="A160" s="171">
        <v>21</v>
      </c>
      <c r="B160" s="172" t="s">
        <v>2018</v>
      </c>
      <c r="C160" s="172" t="s">
        <v>1453</v>
      </c>
      <c r="D160" s="172" t="s">
        <v>732</v>
      </c>
      <c r="E160" s="172" t="s">
        <v>1454</v>
      </c>
      <c r="F160" s="172" t="s">
        <v>772</v>
      </c>
      <c r="G160" s="172" t="s">
        <v>1455</v>
      </c>
      <c r="H160" s="172" t="s">
        <v>736</v>
      </c>
      <c r="I160" s="172" t="s">
        <v>2102</v>
      </c>
      <c r="J160" s="173">
        <v>44348</v>
      </c>
      <c r="K160" s="173">
        <v>44377</v>
      </c>
      <c r="L160" s="172" t="s">
        <v>2103</v>
      </c>
      <c r="M160" s="172" t="s">
        <v>1807</v>
      </c>
      <c r="N160" s="172" t="s">
        <v>55</v>
      </c>
      <c r="O160" s="172" t="s">
        <v>1694</v>
      </c>
      <c r="P160" s="172" t="s">
        <v>740</v>
      </c>
      <c r="Q160" s="174">
        <v>1</v>
      </c>
      <c r="R160" s="174">
        <v>0</v>
      </c>
      <c r="S160" s="174">
        <v>1</v>
      </c>
      <c r="T160" s="174">
        <v>0</v>
      </c>
      <c r="U160" s="174">
        <v>0</v>
      </c>
      <c r="V160" s="174"/>
      <c r="W160" s="174"/>
      <c r="X160" s="76"/>
      <c r="Y160" s="76"/>
      <c r="Z160" s="76"/>
      <c r="AA160" s="76"/>
      <c r="AB160" s="76"/>
      <c r="AC160" s="77"/>
      <c r="AD160" s="75"/>
      <c r="AE160" s="75"/>
      <c r="AF160" s="75"/>
      <c r="AG160" s="75"/>
      <c r="AH160" s="76">
        <f t="shared" si="15"/>
        <v>0</v>
      </c>
      <c r="AI160" s="76" t="str">
        <f t="shared" si="16"/>
        <v/>
      </c>
      <c r="AJ160" s="76">
        <f t="shared" si="17"/>
        <v>0</v>
      </c>
      <c r="AK160" s="76" t="str">
        <f t="shared" si="18"/>
        <v/>
      </c>
      <c r="AL160" s="76" t="str">
        <f t="shared" si="19"/>
        <v/>
      </c>
      <c r="AM160" s="172" t="s">
        <v>807</v>
      </c>
      <c r="AN160" s="172"/>
      <c r="AO160" s="172"/>
      <c r="AP160" s="172"/>
      <c r="AQ160" s="172" t="s">
        <v>807</v>
      </c>
      <c r="AR160" s="172"/>
      <c r="AS160" s="172"/>
      <c r="AT160" s="172"/>
      <c r="AU160" s="172" t="s">
        <v>807</v>
      </c>
      <c r="AV160" s="172"/>
      <c r="AW160" s="172"/>
      <c r="AX160" s="172"/>
      <c r="AY160" s="172" t="s">
        <v>807</v>
      </c>
      <c r="AZ160" s="172"/>
      <c r="BA160" s="172"/>
      <c r="BB160" s="172"/>
    </row>
    <row r="161" spans="1:54" ht="15" customHeight="1">
      <c r="A161" s="171">
        <v>22</v>
      </c>
      <c r="B161" s="172" t="s">
        <v>2018</v>
      </c>
      <c r="C161" s="172" t="s">
        <v>1453</v>
      </c>
      <c r="D161" s="172" t="s">
        <v>732</v>
      </c>
      <c r="E161" s="172" t="s">
        <v>1454</v>
      </c>
      <c r="F161" s="172" t="s">
        <v>772</v>
      </c>
      <c r="G161" s="172" t="s">
        <v>1455</v>
      </c>
      <c r="H161" s="172" t="s">
        <v>736</v>
      </c>
      <c r="I161" s="172" t="s">
        <v>2104</v>
      </c>
      <c r="J161" s="173">
        <v>44378</v>
      </c>
      <c r="K161" s="173">
        <v>44408</v>
      </c>
      <c r="L161" s="172" t="s">
        <v>2105</v>
      </c>
      <c r="M161" s="172" t="s">
        <v>1807</v>
      </c>
      <c r="N161" s="172" t="s">
        <v>55</v>
      </c>
      <c r="O161" s="172" t="s">
        <v>1694</v>
      </c>
      <c r="P161" s="172" t="s">
        <v>740</v>
      </c>
      <c r="Q161" s="174">
        <v>1</v>
      </c>
      <c r="R161" s="174">
        <v>0</v>
      </c>
      <c r="S161" s="174">
        <v>0</v>
      </c>
      <c r="T161" s="174">
        <v>1</v>
      </c>
      <c r="U161" s="174">
        <v>0</v>
      </c>
      <c r="V161" s="174"/>
      <c r="W161" s="174"/>
      <c r="X161" s="76"/>
      <c r="Y161" s="76"/>
      <c r="Z161" s="76"/>
      <c r="AA161" s="76"/>
      <c r="AB161" s="76"/>
      <c r="AC161" s="76"/>
      <c r="AD161" s="76"/>
      <c r="AE161" s="76"/>
      <c r="AF161" s="75"/>
      <c r="AG161" s="75"/>
      <c r="AH161" s="76">
        <f t="shared" si="15"/>
        <v>0</v>
      </c>
      <c r="AI161" s="76" t="str">
        <f t="shared" si="16"/>
        <v/>
      </c>
      <c r="AJ161" s="76" t="str">
        <f t="shared" si="17"/>
        <v/>
      </c>
      <c r="AK161" s="76">
        <f t="shared" si="18"/>
        <v>0</v>
      </c>
      <c r="AL161" s="76" t="str">
        <f t="shared" si="19"/>
        <v/>
      </c>
      <c r="AM161" s="172" t="s">
        <v>807</v>
      </c>
      <c r="AN161" s="172"/>
      <c r="AO161" s="172"/>
      <c r="AP161" s="172"/>
      <c r="AQ161" s="172" t="s">
        <v>807</v>
      </c>
      <c r="AR161" s="172"/>
      <c r="AS161" s="172"/>
      <c r="AT161" s="172"/>
      <c r="AU161" s="172" t="s">
        <v>807</v>
      </c>
      <c r="AV161" s="172"/>
      <c r="AW161" s="172"/>
      <c r="AX161" s="172"/>
      <c r="AY161" s="172" t="s">
        <v>807</v>
      </c>
      <c r="AZ161" s="172"/>
      <c r="BA161" s="172"/>
      <c r="BB161" s="172"/>
    </row>
    <row r="162" spans="1:54" ht="15" customHeight="1">
      <c r="A162" s="171">
        <v>23</v>
      </c>
      <c r="B162" s="172" t="s">
        <v>2018</v>
      </c>
      <c r="C162" s="172" t="s">
        <v>1453</v>
      </c>
      <c r="D162" s="172" t="s">
        <v>732</v>
      </c>
      <c r="E162" s="172" t="s">
        <v>1454</v>
      </c>
      <c r="F162" s="172" t="s">
        <v>772</v>
      </c>
      <c r="G162" s="172" t="s">
        <v>1455</v>
      </c>
      <c r="H162" s="172" t="s">
        <v>736</v>
      </c>
      <c r="I162" s="172" t="s">
        <v>1692</v>
      </c>
      <c r="J162" s="173">
        <v>44197</v>
      </c>
      <c r="K162" s="173">
        <v>44560</v>
      </c>
      <c r="L162" s="172" t="s">
        <v>1693</v>
      </c>
      <c r="M162" s="172" t="s">
        <v>1807</v>
      </c>
      <c r="N162" s="172" t="s">
        <v>29</v>
      </c>
      <c r="O162" s="172" t="s">
        <v>1694</v>
      </c>
      <c r="P162" s="172" t="s">
        <v>11</v>
      </c>
      <c r="Q162" s="177">
        <v>12</v>
      </c>
      <c r="R162" s="177">
        <v>3</v>
      </c>
      <c r="S162" s="177">
        <v>3</v>
      </c>
      <c r="T162" s="177">
        <v>3</v>
      </c>
      <c r="U162" s="177">
        <v>3</v>
      </c>
      <c r="V162" s="177">
        <v>3</v>
      </c>
      <c r="W162" s="177" t="s">
        <v>2106</v>
      </c>
      <c r="X162" s="76"/>
      <c r="Y162" s="76"/>
      <c r="Z162" s="76"/>
      <c r="AA162" s="76"/>
      <c r="AB162" s="76"/>
      <c r="AC162" s="76"/>
      <c r="AD162" s="76"/>
      <c r="AE162" s="76"/>
      <c r="AF162" s="75"/>
      <c r="AG162" s="75"/>
      <c r="AH162" s="76">
        <f t="shared" si="15"/>
        <v>0.25</v>
      </c>
      <c r="AI162" s="76">
        <f t="shared" si="16"/>
        <v>1</v>
      </c>
      <c r="AJ162" s="76">
        <f t="shared" si="17"/>
        <v>0</v>
      </c>
      <c r="AK162" s="76">
        <f t="shared" si="18"/>
        <v>0</v>
      </c>
      <c r="AL162" s="76">
        <f t="shared" si="19"/>
        <v>0</v>
      </c>
      <c r="AM162" s="172" t="s">
        <v>742</v>
      </c>
      <c r="AN162" s="172"/>
      <c r="AO162" s="172"/>
      <c r="AP162" s="172"/>
      <c r="AQ162" s="172" t="s">
        <v>2028</v>
      </c>
      <c r="AR162" s="172"/>
      <c r="AS162" s="172"/>
      <c r="AT162" s="172"/>
      <c r="AU162" s="172" t="s">
        <v>742</v>
      </c>
      <c r="AV162" s="172"/>
      <c r="AW162" s="172"/>
      <c r="AX162" s="172"/>
      <c r="AY162" s="172" t="s">
        <v>2107</v>
      </c>
      <c r="AZ162" s="172"/>
      <c r="BA162" s="172"/>
      <c r="BB162" s="172"/>
    </row>
    <row r="163" spans="1:54" ht="15" customHeight="1">
      <c r="A163" s="171">
        <v>1</v>
      </c>
      <c r="B163" s="172" t="s">
        <v>2108</v>
      </c>
      <c r="C163" s="172" t="s">
        <v>2109</v>
      </c>
      <c r="D163" s="172" t="s">
        <v>762</v>
      </c>
      <c r="E163" s="172" t="s">
        <v>771</v>
      </c>
      <c r="F163" s="172" t="s">
        <v>772</v>
      </c>
      <c r="G163" s="172" t="s">
        <v>735</v>
      </c>
      <c r="H163" s="172" t="s">
        <v>2110</v>
      </c>
      <c r="I163" s="172" t="s">
        <v>2111</v>
      </c>
      <c r="J163" s="173">
        <v>44197</v>
      </c>
      <c r="K163" s="173">
        <v>44530</v>
      </c>
      <c r="L163" s="172" t="s">
        <v>2112</v>
      </c>
      <c r="M163" s="172" t="s">
        <v>2113</v>
      </c>
      <c r="N163" s="172" t="s">
        <v>55</v>
      </c>
      <c r="O163" s="172" t="s">
        <v>2114</v>
      </c>
      <c r="P163" s="172" t="s">
        <v>789</v>
      </c>
      <c r="Q163" s="174">
        <v>1</v>
      </c>
      <c r="R163" s="174">
        <v>0</v>
      </c>
      <c r="S163" s="174">
        <v>0</v>
      </c>
      <c r="T163" s="174">
        <v>0</v>
      </c>
      <c r="U163" s="174">
        <v>1</v>
      </c>
      <c r="V163" s="174">
        <v>1</v>
      </c>
      <c r="W163" s="174" t="s">
        <v>2115</v>
      </c>
      <c r="X163" s="76"/>
      <c r="Y163" s="76"/>
      <c r="Z163" s="76"/>
      <c r="AA163" s="76"/>
      <c r="AB163" s="76"/>
      <c r="AC163" s="76"/>
      <c r="AD163" s="76"/>
      <c r="AE163" s="76"/>
      <c r="AF163" s="75"/>
      <c r="AG163" s="76"/>
      <c r="AH163" s="76">
        <f t="shared" si="15"/>
        <v>1</v>
      </c>
      <c r="AI163" s="76" t="str">
        <f t="shared" si="16"/>
        <v/>
      </c>
      <c r="AJ163" s="76" t="str">
        <f t="shared" si="17"/>
        <v/>
      </c>
      <c r="AK163" s="76" t="str">
        <f t="shared" si="18"/>
        <v/>
      </c>
      <c r="AL163" s="76">
        <f t="shared" si="19"/>
        <v>0</v>
      </c>
      <c r="AM163" s="172" t="s">
        <v>742</v>
      </c>
      <c r="AN163" s="172"/>
      <c r="AO163" s="172"/>
      <c r="AP163" s="172"/>
      <c r="AQ163" s="172" t="s">
        <v>2028</v>
      </c>
      <c r="AR163" s="172"/>
      <c r="AS163" s="172"/>
      <c r="AT163" s="172"/>
      <c r="AU163" s="172" t="s">
        <v>742</v>
      </c>
      <c r="AV163" s="172"/>
      <c r="AW163" s="172"/>
      <c r="AX163" s="172"/>
      <c r="AY163" s="172" t="s">
        <v>2116</v>
      </c>
      <c r="AZ163" s="172"/>
      <c r="BA163" s="172"/>
      <c r="BB163" s="172"/>
    </row>
    <row r="164" spans="1:54" ht="15" customHeight="1">
      <c r="A164" s="171">
        <v>2</v>
      </c>
      <c r="B164" s="172" t="s">
        <v>2108</v>
      </c>
      <c r="C164" s="172" t="s">
        <v>2109</v>
      </c>
      <c r="D164" s="172" t="s">
        <v>762</v>
      </c>
      <c r="E164" s="172" t="s">
        <v>771</v>
      </c>
      <c r="F164" s="172" t="s">
        <v>772</v>
      </c>
      <c r="G164" s="172" t="s">
        <v>735</v>
      </c>
      <c r="H164" s="172" t="s">
        <v>2110</v>
      </c>
      <c r="I164" s="172" t="s">
        <v>2117</v>
      </c>
      <c r="J164" s="173">
        <v>44228</v>
      </c>
      <c r="K164" s="173">
        <v>44316</v>
      </c>
      <c r="L164" s="172" t="s">
        <v>2118</v>
      </c>
      <c r="M164" s="172" t="s">
        <v>2113</v>
      </c>
      <c r="N164" s="172" t="s">
        <v>29</v>
      </c>
      <c r="O164" s="172" t="s">
        <v>2114</v>
      </c>
      <c r="P164" s="172" t="s">
        <v>789</v>
      </c>
      <c r="Q164" s="177">
        <v>1.3599999999999999</v>
      </c>
      <c r="R164" s="177">
        <v>0</v>
      </c>
      <c r="S164" s="177">
        <v>1</v>
      </c>
      <c r="T164" s="177">
        <v>0</v>
      </c>
      <c r="U164" s="177">
        <v>0</v>
      </c>
      <c r="V164" s="177">
        <v>0</v>
      </c>
      <c r="W164" s="177" t="s">
        <v>2119</v>
      </c>
      <c r="X164" s="76"/>
      <c r="Y164" s="76"/>
      <c r="Z164" s="76"/>
      <c r="AA164" s="76"/>
      <c r="AB164" s="76"/>
      <c r="AC164" s="76"/>
      <c r="AD164" s="76"/>
      <c r="AE164" s="76"/>
      <c r="AF164" s="75"/>
      <c r="AG164" s="76"/>
      <c r="AH164" s="76">
        <f t="shared" si="15"/>
        <v>0</v>
      </c>
      <c r="AI164" s="76" t="str">
        <f t="shared" si="16"/>
        <v/>
      </c>
      <c r="AJ164" s="76">
        <f t="shared" si="17"/>
        <v>0</v>
      </c>
      <c r="AK164" s="76" t="str">
        <f t="shared" si="18"/>
        <v/>
      </c>
      <c r="AL164" s="76" t="str">
        <f t="shared" si="19"/>
        <v/>
      </c>
      <c r="AM164" s="172" t="s">
        <v>807</v>
      </c>
      <c r="AN164" s="172"/>
      <c r="AO164" s="172"/>
      <c r="AP164" s="172"/>
      <c r="AQ164" s="172" t="s">
        <v>807</v>
      </c>
      <c r="AR164" s="172"/>
      <c r="AS164" s="172"/>
      <c r="AT164" s="172"/>
      <c r="AU164" s="172" t="s">
        <v>807</v>
      </c>
      <c r="AV164" s="172"/>
      <c r="AW164" s="172"/>
      <c r="AX164" s="172"/>
      <c r="AY164" s="172" t="s">
        <v>1061</v>
      </c>
      <c r="AZ164" s="172"/>
      <c r="BA164" s="172"/>
      <c r="BB164" s="172"/>
    </row>
    <row r="165" spans="1:54" ht="15" customHeight="1">
      <c r="A165" s="171">
        <v>3</v>
      </c>
      <c r="B165" s="172" t="s">
        <v>2108</v>
      </c>
      <c r="C165" s="172" t="s">
        <v>2109</v>
      </c>
      <c r="D165" s="172" t="s">
        <v>762</v>
      </c>
      <c r="E165" s="172" t="s">
        <v>771</v>
      </c>
      <c r="F165" s="172" t="s">
        <v>772</v>
      </c>
      <c r="G165" s="172" t="s">
        <v>735</v>
      </c>
      <c r="H165" s="172" t="s">
        <v>2110</v>
      </c>
      <c r="I165" s="172" t="s">
        <v>2120</v>
      </c>
      <c r="J165" s="173">
        <v>44197</v>
      </c>
      <c r="K165" s="173">
        <v>44561</v>
      </c>
      <c r="L165" s="172" t="s">
        <v>2121</v>
      </c>
      <c r="M165" s="172" t="s">
        <v>2113</v>
      </c>
      <c r="N165" s="172" t="s">
        <v>29</v>
      </c>
      <c r="O165" s="172" t="s">
        <v>2114</v>
      </c>
      <c r="P165" s="172" t="s">
        <v>789</v>
      </c>
      <c r="Q165" s="177">
        <v>12</v>
      </c>
      <c r="R165" s="177">
        <v>3</v>
      </c>
      <c r="S165" s="177">
        <v>3</v>
      </c>
      <c r="T165" s="177">
        <v>3</v>
      </c>
      <c r="U165" s="177">
        <v>3</v>
      </c>
      <c r="V165" s="177">
        <v>3</v>
      </c>
      <c r="W165" s="177" t="s">
        <v>2122</v>
      </c>
      <c r="X165" s="76"/>
      <c r="Y165" s="76"/>
      <c r="Z165" s="76"/>
      <c r="AA165" s="76"/>
      <c r="AB165" s="76"/>
      <c r="AC165" s="76"/>
      <c r="AD165" s="76"/>
      <c r="AE165" s="76"/>
      <c r="AF165" s="75"/>
      <c r="AG165" s="75"/>
      <c r="AH165" s="76">
        <f t="shared" si="15"/>
        <v>0.25</v>
      </c>
      <c r="AI165" s="76">
        <f t="shared" si="16"/>
        <v>1</v>
      </c>
      <c r="AJ165" s="76">
        <f t="shared" si="17"/>
        <v>0</v>
      </c>
      <c r="AK165" s="76">
        <f t="shared" si="18"/>
        <v>0</v>
      </c>
      <c r="AL165" s="76">
        <f t="shared" si="19"/>
        <v>0</v>
      </c>
      <c r="AM165" s="172" t="s">
        <v>742</v>
      </c>
      <c r="AN165" s="172"/>
      <c r="AO165" s="172"/>
      <c r="AP165" s="172"/>
      <c r="AQ165" s="172" t="s">
        <v>2028</v>
      </c>
      <c r="AR165" s="172"/>
      <c r="AS165" s="172"/>
      <c r="AT165" s="172"/>
      <c r="AU165" s="172" t="s">
        <v>791</v>
      </c>
      <c r="AV165" s="172"/>
      <c r="AW165" s="172"/>
      <c r="AX165" s="172"/>
      <c r="AY165" s="172" t="s">
        <v>2123</v>
      </c>
      <c r="AZ165" s="172"/>
      <c r="BA165" s="172"/>
      <c r="BB165" s="172"/>
    </row>
    <row r="166" spans="1:54" ht="15" customHeight="1">
      <c r="A166" s="171">
        <v>4</v>
      </c>
      <c r="B166" s="172" t="s">
        <v>2108</v>
      </c>
      <c r="C166" s="172" t="s">
        <v>2109</v>
      </c>
      <c r="D166" s="172" t="s">
        <v>762</v>
      </c>
      <c r="E166" s="172" t="s">
        <v>771</v>
      </c>
      <c r="F166" s="172" t="s">
        <v>772</v>
      </c>
      <c r="G166" s="172" t="s">
        <v>735</v>
      </c>
      <c r="H166" s="172" t="s">
        <v>2110</v>
      </c>
      <c r="I166" s="172" t="s">
        <v>2124</v>
      </c>
      <c r="J166" s="173">
        <v>44197</v>
      </c>
      <c r="K166" s="173">
        <v>44561</v>
      </c>
      <c r="L166" s="172" t="s">
        <v>2121</v>
      </c>
      <c r="M166" s="172" t="s">
        <v>2113</v>
      </c>
      <c r="N166" s="172" t="s">
        <v>29</v>
      </c>
      <c r="O166" s="172" t="s">
        <v>2114</v>
      </c>
      <c r="P166" s="172" t="s">
        <v>789</v>
      </c>
      <c r="Q166" s="177">
        <v>12</v>
      </c>
      <c r="R166" s="177">
        <v>3</v>
      </c>
      <c r="S166" s="177">
        <v>3</v>
      </c>
      <c r="T166" s="177">
        <v>3</v>
      </c>
      <c r="U166" s="177">
        <v>3</v>
      </c>
      <c r="V166" s="177">
        <v>3</v>
      </c>
      <c r="W166" s="177" t="s">
        <v>2122</v>
      </c>
      <c r="X166" s="77"/>
      <c r="Y166" s="77"/>
      <c r="Z166" s="77"/>
      <c r="AA166" s="77"/>
      <c r="AB166" s="77"/>
      <c r="AC166" s="76"/>
      <c r="AD166" s="76"/>
      <c r="AE166" s="76"/>
      <c r="AF166" s="75"/>
      <c r="AG166" s="75"/>
      <c r="AH166" s="76">
        <f t="shared" si="15"/>
        <v>0.25</v>
      </c>
      <c r="AI166" s="76">
        <f t="shared" si="16"/>
        <v>1</v>
      </c>
      <c r="AJ166" s="76">
        <f t="shared" si="17"/>
        <v>0</v>
      </c>
      <c r="AK166" s="76">
        <f t="shared" si="18"/>
        <v>0</v>
      </c>
      <c r="AL166" s="76">
        <f t="shared" si="19"/>
        <v>0</v>
      </c>
      <c r="AM166" s="172" t="s">
        <v>742</v>
      </c>
      <c r="AN166" s="172"/>
      <c r="AO166" s="172"/>
      <c r="AP166" s="172"/>
      <c r="AQ166" s="172" t="s">
        <v>2028</v>
      </c>
      <c r="AR166" s="172"/>
      <c r="AS166" s="172"/>
      <c r="AT166" s="172"/>
      <c r="AU166" s="172" t="s">
        <v>791</v>
      </c>
      <c r="AV166" s="172"/>
      <c r="AW166" s="172"/>
      <c r="AX166" s="172"/>
      <c r="AY166" s="172" t="s">
        <v>2123</v>
      </c>
      <c r="AZ166" s="172"/>
      <c r="BA166" s="172"/>
      <c r="BB166" s="172"/>
    </row>
    <row r="167" spans="1:54" ht="15" customHeight="1">
      <c r="A167" s="171">
        <v>5</v>
      </c>
      <c r="B167" s="172" t="s">
        <v>2108</v>
      </c>
      <c r="C167" s="172" t="s">
        <v>2109</v>
      </c>
      <c r="D167" s="172" t="s">
        <v>762</v>
      </c>
      <c r="E167" s="172" t="s">
        <v>771</v>
      </c>
      <c r="F167" s="172" t="s">
        <v>772</v>
      </c>
      <c r="G167" s="172" t="s">
        <v>735</v>
      </c>
      <c r="H167" s="172" t="s">
        <v>2110</v>
      </c>
      <c r="I167" s="172" t="s">
        <v>2125</v>
      </c>
      <c r="J167" s="173">
        <v>44197</v>
      </c>
      <c r="K167" s="173">
        <v>44561</v>
      </c>
      <c r="L167" s="172" t="s">
        <v>2121</v>
      </c>
      <c r="M167" s="172" t="s">
        <v>2113</v>
      </c>
      <c r="N167" s="172" t="s">
        <v>29</v>
      </c>
      <c r="O167" s="172" t="s">
        <v>2114</v>
      </c>
      <c r="P167" s="172" t="s">
        <v>789</v>
      </c>
      <c r="Q167" s="177">
        <v>12</v>
      </c>
      <c r="R167" s="177">
        <v>3</v>
      </c>
      <c r="S167" s="177">
        <v>3</v>
      </c>
      <c r="T167" s="177">
        <v>3</v>
      </c>
      <c r="U167" s="177">
        <v>3</v>
      </c>
      <c r="V167" s="177">
        <v>3</v>
      </c>
      <c r="W167" s="177" t="s">
        <v>2122</v>
      </c>
      <c r="X167" s="76"/>
      <c r="Y167" s="76"/>
      <c r="Z167" s="76"/>
      <c r="AA167" s="76"/>
      <c r="AB167" s="76"/>
      <c r="AC167" s="76"/>
      <c r="AD167" s="76"/>
      <c r="AE167" s="76"/>
      <c r="AF167" s="75"/>
      <c r="AG167" s="75"/>
      <c r="AH167" s="76">
        <f t="shared" si="15"/>
        <v>0.25</v>
      </c>
      <c r="AI167" s="76">
        <f t="shared" si="16"/>
        <v>1</v>
      </c>
      <c r="AJ167" s="76">
        <f t="shared" si="17"/>
        <v>0</v>
      </c>
      <c r="AK167" s="76">
        <f t="shared" si="18"/>
        <v>0</v>
      </c>
      <c r="AL167" s="76">
        <f t="shared" si="19"/>
        <v>0</v>
      </c>
      <c r="AM167" s="172" t="s">
        <v>742</v>
      </c>
      <c r="AN167" s="172"/>
      <c r="AO167" s="172"/>
      <c r="AP167" s="172"/>
      <c r="AQ167" s="172" t="s">
        <v>2028</v>
      </c>
      <c r="AR167" s="172"/>
      <c r="AS167" s="172"/>
      <c r="AT167" s="172"/>
      <c r="AU167" s="172" t="s">
        <v>791</v>
      </c>
      <c r="AV167" s="172"/>
      <c r="AW167" s="172"/>
      <c r="AX167" s="172"/>
      <c r="AY167" s="172" t="s">
        <v>2123</v>
      </c>
      <c r="AZ167" s="172"/>
      <c r="BA167" s="172"/>
      <c r="BB167" s="172"/>
    </row>
    <row r="168" spans="1:54" ht="15" customHeight="1">
      <c r="A168" s="171">
        <v>6</v>
      </c>
      <c r="B168" s="172" t="s">
        <v>2108</v>
      </c>
      <c r="C168" s="172" t="s">
        <v>2126</v>
      </c>
      <c r="D168" s="172" t="s">
        <v>770</v>
      </c>
      <c r="E168" s="172" t="s">
        <v>771</v>
      </c>
      <c r="F168" s="172" t="s">
        <v>772</v>
      </c>
      <c r="G168" s="172" t="s">
        <v>735</v>
      </c>
      <c r="H168" s="172" t="s">
        <v>1587</v>
      </c>
      <c r="I168" s="172" t="s">
        <v>2127</v>
      </c>
      <c r="J168" s="173">
        <v>44197</v>
      </c>
      <c r="K168" s="173">
        <v>44561</v>
      </c>
      <c r="L168" s="172" t="s">
        <v>2121</v>
      </c>
      <c r="M168" s="172" t="s">
        <v>2113</v>
      </c>
      <c r="N168" s="172" t="s">
        <v>29</v>
      </c>
      <c r="O168" s="172" t="s">
        <v>2128</v>
      </c>
      <c r="P168" s="172" t="s">
        <v>789</v>
      </c>
      <c r="Q168" s="177">
        <v>12</v>
      </c>
      <c r="R168" s="177">
        <v>3</v>
      </c>
      <c r="S168" s="177">
        <v>3</v>
      </c>
      <c r="T168" s="177">
        <v>3</v>
      </c>
      <c r="U168" s="177">
        <v>3</v>
      </c>
      <c r="V168" s="177">
        <v>3</v>
      </c>
      <c r="W168" s="177" t="s">
        <v>2129</v>
      </c>
      <c r="X168" s="76"/>
      <c r="Y168" s="76"/>
      <c r="Z168" s="76"/>
      <c r="AA168" s="76"/>
      <c r="AB168" s="76"/>
      <c r="AC168" s="76"/>
      <c r="AD168" s="76"/>
      <c r="AE168" s="76"/>
      <c r="AF168" s="75"/>
      <c r="AG168" s="75"/>
      <c r="AH168" s="76">
        <f t="shared" si="15"/>
        <v>0.25</v>
      </c>
      <c r="AI168" s="76">
        <f t="shared" si="16"/>
        <v>1</v>
      </c>
      <c r="AJ168" s="76">
        <f t="shared" si="17"/>
        <v>0</v>
      </c>
      <c r="AK168" s="76">
        <f t="shared" si="18"/>
        <v>0</v>
      </c>
      <c r="AL168" s="76">
        <f t="shared" si="19"/>
        <v>0</v>
      </c>
      <c r="AM168" s="172" t="s">
        <v>742</v>
      </c>
      <c r="AN168" s="172"/>
      <c r="AO168" s="172"/>
      <c r="AP168" s="172"/>
      <c r="AQ168" s="172" t="s">
        <v>2028</v>
      </c>
      <c r="AR168" s="172"/>
      <c r="AS168" s="172"/>
      <c r="AT168" s="172"/>
      <c r="AU168" s="172" t="s">
        <v>742</v>
      </c>
      <c r="AV168" s="172"/>
      <c r="AW168" s="172"/>
      <c r="AX168" s="172"/>
      <c r="AY168" s="172" t="s">
        <v>2130</v>
      </c>
      <c r="AZ168" s="172"/>
      <c r="BA168" s="172"/>
      <c r="BB168" s="172"/>
    </row>
    <row r="169" spans="1:54" ht="15" customHeight="1">
      <c r="A169" s="171">
        <v>7</v>
      </c>
      <c r="B169" s="172" t="s">
        <v>2108</v>
      </c>
      <c r="C169" s="172" t="s">
        <v>2126</v>
      </c>
      <c r="D169" s="172" t="s">
        <v>770</v>
      </c>
      <c r="E169" s="172" t="s">
        <v>771</v>
      </c>
      <c r="F169" s="172" t="s">
        <v>772</v>
      </c>
      <c r="G169" s="172" t="s">
        <v>735</v>
      </c>
      <c r="H169" s="172" t="s">
        <v>1587</v>
      </c>
      <c r="I169" s="172" t="s">
        <v>2131</v>
      </c>
      <c r="J169" s="173">
        <v>44197</v>
      </c>
      <c r="K169" s="173">
        <v>44561</v>
      </c>
      <c r="L169" s="172" t="s">
        <v>2132</v>
      </c>
      <c r="M169" s="172" t="s">
        <v>2113</v>
      </c>
      <c r="N169" s="172" t="s">
        <v>55</v>
      </c>
      <c r="O169" s="172" t="s">
        <v>2128</v>
      </c>
      <c r="P169" s="172" t="s">
        <v>789</v>
      </c>
      <c r="Q169" s="174">
        <v>1</v>
      </c>
      <c r="R169" s="174">
        <v>0.25</v>
      </c>
      <c r="S169" s="174">
        <v>0.25</v>
      </c>
      <c r="T169" s="174">
        <v>0.25</v>
      </c>
      <c r="U169" s="174">
        <v>0.25</v>
      </c>
      <c r="V169" s="174">
        <v>0.25</v>
      </c>
      <c r="W169" s="174" t="s">
        <v>2133</v>
      </c>
      <c r="X169" s="76"/>
      <c r="Y169" s="76"/>
      <c r="Z169" s="76"/>
      <c r="AA169" s="76"/>
      <c r="AB169" s="76"/>
      <c r="AC169" s="76"/>
      <c r="AD169" s="76"/>
      <c r="AE169" s="76"/>
      <c r="AF169" s="75"/>
      <c r="AG169" s="75"/>
      <c r="AH169" s="76">
        <f t="shared" si="15"/>
        <v>0.25</v>
      </c>
      <c r="AI169" s="76">
        <f t="shared" si="16"/>
        <v>1</v>
      </c>
      <c r="AJ169" s="76">
        <f t="shared" si="17"/>
        <v>0</v>
      </c>
      <c r="AK169" s="76">
        <f t="shared" si="18"/>
        <v>0</v>
      </c>
      <c r="AL169" s="76">
        <f t="shared" si="19"/>
        <v>0</v>
      </c>
      <c r="AM169" s="172" t="s">
        <v>742</v>
      </c>
      <c r="AN169" s="172"/>
      <c r="AO169" s="172"/>
      <c r="AP169" s="172"/>
      <c r="AQ169" s="172" t="s">
        <v>2028</v>
      </c>
      <c r="AR169" s="172"/>
      <c r="AS169" s="172"/>
      <c r="AT169" s="172"/>
      <c r="AU169" s="172" t="s">
        <v>742</v>
      </c>
      <c r="AV169" s="172"/>
      <c r="AW169" s="172"/>
      <c r="AX169" s="172"/>
      <c r="AY169" s="172" t="s">
        <v>2134</v>
      </c>
      <c r="AZ169" s="172"/>
      <c r="BA169" s="172"/>
      <c r="BB169" s="172"/>
    </row>
    <row r="170" spans="1:54" ht="15" customHeight="1">
      <c r="A170" s="171">
        <v>8</v>
      </c>
      <c r="B170" s="172" t="s">
        <v>2108</v>
      </c>
      <c r="C170" s="172" t="s">
        <v>2126</v>
      </c>
      <c r="D170" s="172" t="s">
        <v>770</v>
      </c>
      <c r="E170" s="172" t="s">
        <v>771</v>
      </c>
      <c r="F170" s="172" t="s">
        <v>772</v>
      </c>
      <c r="G170" s="172" t="s">
        <v>735</v>
      </c>
      <c r="H170" s="172" t="s">
        <v>1587</v>
      </c>
      <c r="I170" s="172" t="s">
        <v>2135</v>
      </c>
      <c r="J170" s="173">
        <v>44197</v>
      </c>
      <c r="K170" s="173">
        <v>44561</v>
      </c>
      <c r="L170" s="172" t="s">
        <v>1589</v>
      </c>
      <c r="M170" s="172" t="s">
        <v>2113</v>
      </c>
      <c r="N170" s="172" t="s">
        <v>29</v>
      </c>
      <c r="O170" s="172" t="s">
        <v>2128</v>
      </c>
      <c r="P170" s="172" t="s">
        <v>789</v>
      </c>
      <c r="Q170" s="177">
        <v>4</v>
      </c>
      <c r="R170" s="177">
        <v>0</v>
      </c>
      <c r="S170" s="177">
        <v>1</v>
      </c>
      <c r="T170" s="177">
        <v>1</v>
      </c>
      <c r="U170" s="177">
        <v>2</v>
      </c>
      <c r="V170" s="177">
        <v>1</v>
      </c>
      <c r="W170" s="177" t="s">
        <v>2136</v>
      </c>
      <c r="X170" s="76"/>
      <c r="Y170" s="76"/>
      <c r="Z170" s="76"/>
      <c r="AA170" s="76"/>
      <c r="AB170" s="76"/>
      <c r="AC170" s="76"/>
      <c r="AD170" s="76"/>
      <c r="AE170" s="76"/>
      <c r="AF170" s="75"/>
      <c r="AG170" s="75"/>
      <c r="AH170" s="76">
        <f t="shared" si="15"/>
        <v>0.25</v>
      </c>
      <c r="AI170" s="76" t="str">
        <f t="shared" si="16"/>
        <v/>
      </c>
      <c r="AJ170" s="76">
        <f t="shared" si="17"/>
        <v>0</v>
      </c>
      <c r="AK170" s="76">
        <f t="shared" si="18"/>
        <v>0</v>
      </c>
      <c r="AL170" s="76">
        <f t="shared" si="19"/>
        <v>0</v>
      </c>
      <c r="AM170" s="172" t="s">
        <v>742</v>
      </c>
      <c r="AN170" s="172"/>
      <c r="AO170" s="172"/>
      <c r="AP170" s="172"/>
      <c r="AQ170" s="172" t="s">
        <v>2028</v>
      </c>
      <c r="AR170" s="172"/>
      <c r="AS170" s="172"/>
      <c r="AT170" s="172"/>
      <c r="AU170" s="172" t="s">
        <v>742</v>
      </c>
      <c r="AV170" s="172"/>
      <c r="AW170" s="172"/>
      <c r="AX170" s="172"/>
      <c r="AY170" s="172" t="s">
        <v>2137</v>
      </c>
      <c r="AZ170" s="172"/>
      <c r="BA170" s="172"/>
      <c r="BB170" s="172"/>
    </row>
    <row r="171" spans="1:54" ht="15" customHeight="1">
      <c r="A171" s="171">
        <v>9</v>
      </c>
      <c r="B171" s="172" t="s">
        <v>2108</v>
      </c>
      <c r="C171" s="172" t="s">
        <v>1453</v>
      </c>
      <c r="D171" s="172" t="s">
        <v>732</v>
      </c>
      <c r="E171" s="172" t="s">
        <v>1454</v>
      </c>
      <c r="F171" s="172" t="s">
        <v>772</v>
      </c>
      <c r="G171" s="172" t="s">
        <v>1455</v>
      </c>
      <c r="H171" s="172" t="s">
        <v>736</v>
      </c>
      <c r="I171" s="172" t="s">
        <v>2138</v>
      </c>
      <c r="J171" s="173">
        <v>44197</v>
      </c>
      <c r="K171" s="173">
        <v>44561</v>
      </c>
      <c r="L171" s="172" t="s">
        <v>1457</v>
      </c>
      <c r="M171" s="172" t="s">
        <v>2113</v>
      </c>
      <c r="N171" s="172" t="s">
        <v>55</v>
      </c>
      <c r="O171" s="172" t="s">
        <v>1458</v>
      </c>
      <c r="P171" s="172" t="s">
        <v>11</v>
      </c>
      <c r="Q171" s="174">
        <v>1</v>
      </c>
      <c r="R171" s="174">
        <v>0</v>
      </c>
      <c r="S171" s="174">
        <v>0</v>
      </c>
      <c r="T171" s="174">
        <v>1</v>
      </c>
      <c r="U171" s="174">
        <v>0</v>
      </c>
      <c r="V171" s="174">
        <v>0</v>
      </c>
      <c r="W171" s="174" t="s">
        <v>2139</v>
      </c>
      <c r="X171" s="76"/>
      <c r="Y171" s="76"/>
      <c r="Z171" s="76"/>
      <c r="AA171" s="76"/>
      <c r="AB171" s="76"/>
      <c r="AC171" s="76"/>
      <c r="AD171" s="76"/>
      <c r="AE171" s="76"/>
      <c r="AF171" s="75"/>
      <c r="AG171" s="75"/>
      <c r="AH171" s="76">
        <f t="shared" si="15"/>
        <v>0</v>
      </c>
      <c r="AI171" s="76" t="str">
        <f t="shared" si="16"/>
        <v/>
      </c>
      <c r="AJ171" s="76" t="str">
        <f t="shared" si="17"/>
        <v/>
      </c>
      <c r="AK171" s="76">
        <f t="shared" si="18"/>
        <v>0</v>
      </c>
      <c r="AL171" s="76" t="str">
        <f t="shared" si="19"/>
        <v/>
      </c>
      <c r="AM171" s="172" t="s">
        <v>807</v>
      </c>
      <c r="AN171" s="172"/>
      <c r="AO171" s="172"/>
      <c r="AP171" s="172"/>
      <c r="AQ171" s="172" t="s">
        <v>807</v>
      </c>
      <c r="AR171" s="172"/>
      <c r="AS171" s="172"/>
      <c r="AT171" s="172"/>
      <c r="AU171" s="172" t="s">
        <v>807</v>
      </c>
      <c r="AV171" s="172"/>
      <c r="AW171" s="172"/>
      <c r="AX171" s="172"/>
      <c r="AY171" s="172" t="s">
        <v>2140</v>
      </c>
      <c r="AZ171" s="172"/>
      <c r="BA171" s="172"/>
      <c r="BB171" s="172"/>
    </row>
    <row r="172" spans="1:54" ht="15" customHeight="1">
      <c r="A172" s="171">
        <v>10</v>
      </c>
      <c r="B172" s="172" t="s">
        <v>2108</v>
      </c>
      <c r="C172" s="172" t="s">
        <v>1453</v>
      </c>
      <c r="D172" s="172" t="s">
        <v>732</v>
      </c>
      <c r="E172" s="172" t="s">
        <v>1454</v>
      </c>
      <c r="F172" s="172" t="s">
        <v>772</v>
      </c>
      <c r="G172" s="172" t="s">
        <v>1455</v>
      </c>
      <c r="H172" s="172" t="s">
        <v>736</v>
      </c>
      <c r="I172" s="172" t="s">
        <v>2141</v>
      </c>
      <c r="J172" s="173">
        <v>44197</v>
      </c>
      <c r="K172" s="173">
        <v>44561</v>
      </c>
      <c r="L172" s="172" t="s">
        <v>1463</v>
      </c>
      <c r="M172" s="172" t="s">
        <v>2113</v>
      </c>
      <c r="N172" s="172" t="s">
        <v>29</v>
      </c>
      <c r="O172" s="172" t="s">
        <v>1458</v>
      </c>
      <c r="P172" s="172" t="s">
        <v>11</v>
      </c>
      <c r="Q172" s="177">
        <v>4</v>
      </c>
      <c r="R172" s="177">
        <v>1</v>
      </c>
      <c r="S172" s="177">
        <v>1</v>
      </c>
      <c r="T172" s="177">
        <v>1</v>
      </c>
      <c r="U172" s="177">
        <v>1</v>
      </c>
      <c r="V172" s="177">
        <v>1</v>
      </c>
      <c r="W172" s="177" t="s">
        <v>2142</v>
      </c>
      <c r="X172" s="76"/>
      <c r="Y172" s="76"/>
      <c r="Z172" s="76"/>
      <c r="AA172" s="76"/>
      <c r="AB172" s="76"/>
      <c r="AC172" s="76"/>
      <c r="AD172" s="76"/>
      <c r="AE172" s="76"/>
      <c r="AF172" s="75"/>
      <c r="AG172" s="75"/>
      <c r="AH172" s="76">
        <f t="shared" si="15"/>
        <v>0.25</v>
      </c>
      <c r="AI172" s="76">
        <f t="shared" si="16"/>
        <v>1</v>
      </c>
      <c r="AJ172" s="76">
        <f t="shared" si="17"/>
        <v>0</v>
      </c>
      <c r="AK172" s="76">
        <f t="shared" si="18"/>
        <v>0</v>
      </c>
      <c r="AL172" s="76">
        <f t="shared" si="19"/>
        <v>0</v>
      </c>
      <c r="AM172" s="172" t="s">
        <v>742</v>
      </c>
      <c r="AN172" s="172"/>
      <c r="AO172" s="172"/>
      <c r="AP172" s="172"/>
      <c r="AQ172" s="172" t="s">
        <v>2028</v>
      </c>
      <c r="AR172" s="172"/>
      <c r="AS172" s="172"/>
      <c r="AT172" s="172"/>
      <c r="AU172" s="172" t="s">
        <v>742</v>
      </c>
      <c r="AV172" s="172"/>
      <c r="AW172" s="172"/>
      <c r="AX172" s="172"/>
      <c r="AY172" s="172" t="s">
        <v>2143</v>
      </c>
      <c r="AZ172" s="172"/>
      <c r="BA172" s="172"/>
      <c r="BB172" s="172"/>
    </row>
    <row r="173" spans="1:54" ht="15" customHeight="1">
      <c r="A173" s="171">
        <v>11</v>
      </c>
      <c r="B173" s="172" t="s">
        <v>2108</v>
      </c>
      <c r="C173" s="172" t="s">
        <v>1453</v>
      </c>
      <c r="D173" s="172" t="s">
        <v>732</v>
      </c>
      <c r="E173" s="172" t="s">
        <v>1454</v>
      </c>
      <c r="F173" s="172" t="s">
        <v>772</v>
      </c>
      <c r="G173" s="172" t="s">
        <v>1455</v>
      </c>
      <c r="H173" s="172" t="s">
        <v>736</v>
      </c>
      <c r="I173" s="172" t="s">
        <v>1467</v>
      </c>
      <c r="J173" s="173">
        <v>44470</v>
      </c>
      <c r="K173" s="173">
        <v>44561</v>
      </c>
      <c r="L173" s="172" t="s">
        <v>1463</v>
      </c>
      <c r="M173" s="172" t="s">
        <v>2113</v>
      </c>
      <c r="N173" s="172" t="s">
        <v>29</v>
      </c>
      <c r="O173" s="172" t="s">
        <v>1458</v>
      </c>
      <c r="P173" s="172" t="s">
        <v>11</v>
      </c>
      <c r="Q173" s="177">
        <v>1</v>
      </c>
      <c r="R173" s="177">
        <v>0</v>
      </c>
      <c r="S173" s="177">
        <v>0</v>
      </c>
      <c r="T173" s="177">
        <v>0</v>
      </c>
      <c r="U173" s="177">
        <v>1</v>
      </c>
      <c r="V173" s="177">
        <v>0</v>
      </c>
      <c r="W173" s="177" t="s">
        <v>2144</v>
      </c>
      <c r="X173" s="76"/>
      <c r="Y173" s="76"/>
      <c r="Z173" s="76"/>
      <c r="AA173" s="76"/>
      <c r="AB173" s="76"/>
      <c r="AC173" s="76"/>
      <c r="AD173" s="76"/>
      <c r="AE173" s="76"/>
      <c r="AF173" s="75"/>
      <c r="AG173" s="75"/>
      <c r="AH173" s="76">
        <f t="shared" si="15"/>
        <v>0</v>
      </c>
      <c r="AI173" s="76" t="str">
        <f t="shared" si="16"/>
        <v/>
      </c>
      <c r="AJ173" s="76" t="str">
        <f t="shared" si="17"/>
        <v/>
      </c>
      <c r="AK173" s="76" t="str">
        <f t="shared" si="18"/>
        <v/>
      </c>
      <c r="AL173" s="76">
        <f t="shared" si="19"/>
        <v>0</v>
      </c>
      <c r="AM173" s="172" t="s">
        <v>807</v>
      </c>
      <c r="AN173" s="172"/>
      <c r="AO173" s="172"/>
      <c r="AP173" s="172"/>
      <c r="AQ173" s="172" t="s">
        <v>807</v>
      </c>
      <c r="AR173" s="172"/>
      <c r="AS173" s="172"/>
      <c r="AT173" s="172"/>
      <c r="AU173" s="172" t="s">
        <v>807</v>
      </c>
      <c r="AV173" s="172"/>
      <c r="AW173" s="172"/>
      <c r="AX173" s="172"/>
      <c r="AY173" s="172" t="s">
        <v>2145</v>
      </c>
      <c r="AZ173" s="172"/>
      <c r="BA173" s="172"/>
      <c r="BB173" s="172"/>
    </row>
    <row r="174" spans="1:54" ht="15" customHeight="1">
      <c r="A174" s="171">
        <v>12</v>
      </c>
      <c r="B174" s="172" t="s">
        <v>2108</v>
      </c>
      <c r="C174" s="172" t="s">
        <v>1453</v>
      </c>
      <c r="D174" s="172" t="s">
        <v>732</v>
      </c>
      <c r="E174" s="172" t="s">
        <v>1454</v>
      </c>
      <c r="F174" s="172" t="s">
        <v>772</v>
      </c>
      <c r="G174" s="172" t="s">
        <v>1455</v>
      </c>
      <c r="H174" s="172" t="s">
        <v>736</v>
      </c>
      <c r="I174" s="172" t="s">
        <v>2146</v>
      </c>
      <c r="J174" s="173">
        <v>44197</v>
      </c>
      <c r="K174" s="173">
        <v>44561</v>
      </c>
      <c r="L174" s="172" t="s">
        <v>1469</v>
      </c>
      <c r="M174" s="172" t="s">
        <v>2113</v>
      </c>
      <c r="N174" s="172" t="s">
        <v>29</v>
      </c>
      <c r="O174" s="172" t="s">
        <v>1458</v>
      </c>
      <c r="P174" s="172" t="s">
        <v>11</v>
      </c>
      <c r="Q174" s="177">
        <v>4</v>
      </c>
      <c r="R174" s="177">
        <v>1</v>
      </c>
      <c r="S174" s="177">
        <v>1</v>
      </c>
      <c r="T174" s="177">
        <v>1</v>
      </c>
      <c r="U174" s="177">
        <v>1</v>
      </c>
      <c r="V174" s="177">
        <v>1</v>
      </c>
      <c r="W174" s="177" t="s">
        <v>2147</v>
      </c>
      <c r="X174" s="76"/>
      <c r="Y174" s="76"/>
      <c r="Z174" s="76"/>
      <c r="AA174" s="76"/>
      <c r="AB174" s="76"/>
      <c r="AC174" s="76"/>
      <c r="AD174" s="76"/>
      <c r="AE174" s="76"/>
      <c r="AF174" s="75"/>
      <c r="AG174" s="75"/>
      <c r="AH174" s="76">
        <f t="shared" si="15"/>
        <v>0.25</v>
      </c>
      <c r="AI174" s="76">
        <f t="shared" si="16"/>
        <v>1</v>
      </c>
      <c r="AJ174" s="76">
        <f t="shared" si="17"/>
        <v>0</v>
      </c>
      <c r="AK174" s="76">
        <f t="shared" si="18"/>
        <v>0</v>
      </c>
      <c r="AL174" s="76">
        <f t="shared" si="19"/>
        <v>0</v>
      </c>
      <c r="AM174" s="172" t="s">
        <v>742</v>
      </c>
      <c r="AN174" s="172"/>
      <c r="AO174" s="172"/>
      <c r="AP174" s="172"/>
      <c r="AQ174" s="172" t="s">
        <v>2028</v>
      </c>
      <c r="AR174" s="172"/>
      <c r="AS174" s="172"/>
      <c r="AT174" s="172"/>
      <c r="AU174" s="172" t="s">
        <v>742</v>
      </c>
      <c r="AV174" s="172"/>
      <c r="AW174" s="172"/>
      <c r="AX174" s="172"/>
      <c r="AY174" s="172" t="s">
        <v>2148</v>
      </c>
      <c r="AZ174" s="172"/>
      <c r="BA174" s="172"/>
      <c r="BB174" s="172"/>
    </row>
    <row r="175" spans="1:54" ht="15" customHeight="1">
      <c r="A175" s="171">
        <v>13</v>
      </c>
      <c r="B175" s="172" t="s">
        <v>2108</v>
      </c>
      <c r="C175" s="172" t="s">
        <v>1453</v>
      </c>
      <c r="D175" s="172" t="s">
        <v>732</v>
      </c>
      <c r="E175" s="172" t="s">
        <v>1454</v>
      </c>
      <c r="F175" s="172" t="s">
        <v>772</v>
      </c>
      <c r="G175" s="172" t="s">
        <v>1455</v>
      </c>
      <c r="H175" s="172" t="s">
        <v>736</v>
      </c>
      <c r="I175" s="172" t="s">
        <v>1472</v>
      </c>
      <c r="J175" s="173">
        <v>44470</v>
      </c>
      <c r="K175" s="173">
        <v>44561</v>
      </c>
      <c r="L175" s="172" t="s">
        <v>1469</v>
      </c>
      <c r="M175" s="172" t="s">
        <v>2113</v>
      </c>
      <c r="N175" s="172" t="s">
        <v>29</v>
      </c>
      <c r="O175" s="172" t="s">
        <v>1458</v>
      </c>
      <c r="P175" s="172" t="s">
        <v>11</v>
      </c>
      <c r="Q175" s="177">
        <v>2</v>
      </c>
      <c r="R175" s="177">
        <v>0</v>
      </c>
      <c r="S175" s="177">
        <v>0</v>
      </c>
      <c r="T175" s="177">
        <v>0</v>
      </c>
      <c r="U175" s="177">
        <v>2</v>
      </c>
      <c r="V175" s="177">
        <v>0</v>
      </c>
      <c r="W175" s="177" t="s">
        <v>2144</v>
      </c>
      <c r="X175" s="76"/>
      <c r="Y175" s="76"/>
      <c r="Z175" s="76"/>
      <c r="AA175" s="76"/>
      <c r="AB175" s="76"/>
      <c r="AC175" s="76"/>
      <c r="AD175" s="76"/>
      <c r="AE175" s="76"/>
      <c r="AF175" s="75"/>
      <c r="AG175" s="75"/>
      <c r="AH175" s="76">
        <f t="shared" si="15"/>
        <v>0</v>
      </c>
      <c r="AI175" s="76" t="str">
        <f t="shared" si="16"/>
        <v/>
      </c>
      <c r="AJ175" s="76" t="str">
        <f t="shared" si="17"/>
        <v/>
      </c>
      <c r="AK175" s="76" t="str">
        <f t="shared" si="18"/>
        <v/>
      </c>
      <c r="AL175" s="76">
        <f t="shared" si="19"/>
        <v>0</v>
      </c>
      <c r="AM175" s="172" t="s">
        <v>807</v>
      </c>
      <c r="AN175" s="172"/>
      <c r="AO175" s="172"/>
      <c r="AP175" s="172"/>
      <c r="AQ175" s="172" t="s">
        <v>807</v>
      </c>
      <c r="AR175" s="172"/>
      <c r="AS175" s="172"/>
      <c r="AT175" s="172"/>
      <c r="AU175" s="172" t="s">
        <v>807</v>
      </c>
      <c r="AV175" s="172"/>
      <c r="AW175" s="172"/>
      <c r="AX175" s="172"/>
      <c r="AY175" s="172" t="s">
        <v>2149</v>
      </c>
      <c r="AZ175" s="172"/>
      <c r="BA175" s="172"/>
      <c r="BB175" s="172"/>
    </row>
    <row r="176" spans="1:54" ht="15" customHeight="1">
      <c r="A176" s="171">
        <v>14</v>
      </c>
      <c r="B176" s="172" t="s">
        <v>2108</v>
      </c>
      <c r="C176" s="172" t="s">
        <v>1453</v>
      </c>
      <c r="D176" s="172" t="s">
        <v>732</v>
      </c>
      <c r="E176" s="172" t="s">
        <v>1454</v>
      </c>
      <c r="F176" s="172" t="s">
        <v>772</v>
      </c>
      <c r="G176" s="172" t="s">
        <v>1455</v>
      </c>
      <c r="H176" s="172" t="s">
        <v>736</v>
      </c>
      <c r="I176" s="172" t="s">
        <v>1473</v>
      </c>
      <c r="J176" s="173">
        <v>44317</v>
      </c>
      <c r="K176" s="173">
        <v>44561</v>
      </c>
      <c r="L176" s="172" t="s">
        <v>1474</v>
      </c>
      <c r="M176" s="172" t="s">
        <v>2113</v>
      </c>
      <c r="N176" s="172" t="s">
        <v>29</v>
      </c>
      <c r="O176" s="172" t="s">
        <v>1458</v>
      </c>
      <c r="P176" s="172" t="s">
        <v>11</v>
      </c>
      <c r="Q176" s="177">
        <v>4</v>
      </c>
      <c r="R176" s="177">
        <v>0</v>
      </c>
      <c r="S176" s="177">
        <v>2</v>
      </c>
      <c r="T176" s="177">
        <v>1</v>
      </c>
      <c r="U176" s="177">
        <v>1</v>
      </c>
      <c r="V176" s="177">
        <v>0</v>
      </c>
      <c r="W176" s="177" t="s">
        <v>2119</v>
      </c>
      <c r="X176" s="76"/>
      <c r="Y176" s="76"/>
      <c r="Z176" s="76"/>
      <c r="AA176" s="76"/>
      <c r="AB176" s="76"/>
      <c r="AC176" s="76"/>
      <c r="AD176" s="76"/>
      <c r="AE176" s="76"/>
      <c r="AF176" s="75"/>
      <c r="AG176" s="75"/>
      <c r="AH176" s="76">
        <f t="shared" si="15"/>
        <v>0</v>
      </c>
      <c r="AI176" s="76" t="str">
        <f t="shared" si="16"/>
        <v/>
      </c>
      <c r="AJ176" s="76">
        <f t="shared" si="17"/>
        <v>0</v>
      </c>
      <c r="AK176" s="76">
        <f t="shared" si="18"/>
        <v>0</v>
      </c>
      <c r="AL176" s="76">
        <f t="shared" si="19"/>
        <v>0</v>
      </c>
      <c r="AM176" s="172" t="s">
        <v>807</v>
      </c>
      <c r="AN176" s="172"/>
      <c r="AO176" s="172"/>
      <c r="AP176" s="172"/>
      <c r="AQ176" s="172" t="s">
        <v>807</v>
      </c>
      <c r="AR176" s="172"/>
      <c r="AS176" s="172"/>
      <c r="AT176" s="172"/>
      <c r="AU176" s="172" t="s">
        <v>807</v>
      </c>
      <c r="AV176" s="172"/>
      <c r="AW176" s="172"/>
      <c r="AX176" s="172"/>
      <c r="AY176" s="172" t="s">
        <v>807</v>
      </c>
      <c r="AZ176" s="172"/>
      <c r="BA176" s="172"/>
      <c r="BB176" s="172"/>
    </row>
    <row r="177" spans="1:54" ht="15" customHeight="1">
      <c r="A177" s="171">
        <v>1</v>
      </c>
      <c r="B177" s="172" t="s">
        <v>2150</v>
      </c>
      <c r="C177" s="172" t="s">
        <v>2151</v>
      </c>
      <c r="D177" s="172" t="s">
        <v>2152</v>
      </c>
      <c r="E177" s="172" t="s">
        <v>1914</v>
      </c>
      <c r="F177" s="172" t="s">
        <v>2153</v>
      </c>
      <c r="G177" s="172" t="s">
        <v>735</v>
      </c>
      <c r="H177" s="172" t="s">
        <v>2154</v>
      </c>
      <c r="I177" s="172" t="s">
        <v>2155</v>
      </c>
      <c r="J177" s="173">
        <v>44228</v>
      </c>
      <c r="K177" s="173">
        <v>44530</v>
      </c>
      <c r="L177" s="172" t="s">
        <v>2156</v>
      </c>
      <c r="M177" s="172" t="s">
        <v>119</v>
      </c>
      <c r="N177" s="172" t="s">
        <v>29</v>
      </c>
      <c r="O177" s="172" t="s">
        <v>2157</v>
      </c>
      <c r="P177" s="172" t="s">
        <v>740</v>
      </c>
      <c r="Q177" s="177">
        <f>SUM(R177:U177)</f>
        <v>10</v>
      </c>
      <c r="R177" s="177">
        <v>2</v>
      </c>
      <c r="S177" s="177">
        <v>3</v>
      </c>
      <c r="T177" s="177">
        <v>3</v>
      </c>
      <c r="U177" s="177">
        <v>2</v>
      </c>
      <c r="V177" s="177">
        <v>2</v>
      </c>
      <c r="W177" s="177" t="s">
        <v>2158</v>
      </c>
      <c r="X177" s="76"/>
      <c r="Y177" s="76"/>
      <c r="Z177" s="76"/>
      <c r="AA177" s="76"/>
      <c r="AB177" s="76"/>
      <c r="AC177" s="76"/>
      <c r="AD177" s="76"/>
      <c r="AE177" s="76"/>
      <c r="AF177" s="75"/>
      <c r="AG177" s="76"/>
      <c r="AH177" s="76">
        <f t="shared" si="15"/>
        <v>0.2</v>
      </c>
      <c r="AI177" s="76">
        <f t="shared" si="16"/>
        <v>1</v>
      </c>
      <c r="AJ177" s="76">
        <f t="shared" si="17"/>
        <v>0</v>
      </c>
      <c r="AK177" s="76">
        <f t="shared" si="18"/>
        <v>0</v>
      </c>
      <c r="AL177" s="76">
        <f t="shared" si="19"/>
        <v>0</v>
      </c>
      <c r="AM177" s="172" t="s">
        <v>742</v>
      </c>
      <c r="AN177" s="172"/>
      <c r="AO177" s="172"/>
      <c r="AP177" s="172"/>
      <c r="AQ177" s="172" t="s">
        <v>2159</v>
      </c>
      <c r="AR177" s="172"/>
      <c r="AS177" s="172"/>
      <c r="AT177" s="172"/>
      <c r="AU177" s="172" t="s">
        <v>742</v>
      </c>
      <c r="AV177" s="172"/>
      <c r="AW177" s="172"/>
      <c r="AX177" s="172"/>
      <c r="AY177" s="172" t="s">
        <v>2160</v>
      </c>
      <c r="AZ177" s="172"/>
      <c r="BA177" s="172"/>
      <c r="BB177" s="172"/>
    </row>
    <row r="178" spans="1:54" ht="15" customHeight="1">
      <c r="A178" s="171">
        <v>2</v>
      </c>
      <c r="B178" s="172" t="s">
        <v>2150</v>
      </c>
      <c r="C178" s="172" t="s">
        <v>2151</v>
      </c>
      <c r="D178" s="172" t="s">
        <v>2152</v>
      </c>
      <c r="E178" s="172" t="s">
        <v>1914</v>
      </c>
      <c r="F178" s="172" t="s">
        <v>2153</v>
      </c>
      <c r="G178" s="172" t="s">
        <v>735</v>
      </c>
      <c r="H178" s="172" t="s">
        <v>2154</v>
      </c>
      <c r="I178" s="172" t="s">
        <v>2161</v>
      </c>
      <c r="J178" s="173">
        <v>44228</v>
      </c>
      <c r="K178" s="173">
        <v>44530</v>
      </c>
      <c r="L178" s="172" t="s">
        <v>2162</v>
      </c>
      <c r="M178" s="172" t="s">
        <v>119</v>
      </c>
      <c r="N178" s="172" t="s">
        <v>29</v>
      </c>
      <c r="O178" s="172" t="s">
        <v>2157</v>
      </c>
      <c r="P178" s="172" t="s">
        <v>740</v>
      </c>
      <c r="Q178" s="177">
        <v>1</v>
      </c>
      <c r="R178" s="177">
        <v>0</v>
      </c>
      <c r="S178" s="177">
        <v>0</v>
      </c>
      <c r="T178" s="177">
        <v>1</v>
      </c>
      <c r="U178" s="177">
        <v>0</v>
      </c>
      <c r="V178" s="177">
        <v>1</v>
      </c>
      <c r="W178" s="177" t="s">
        <v>2163</v>
      </c>
      <c r="X178" s="76"/>
      <c r="Y178" s="76"/>
      <c r="Z178" s="76"/>
      <c r="AA178" s="76"/>
      <c r="AB178" s="76"/>
      <c r="AC178" s="76"/>
      <c r="AD178" s="76"/>
      <c r="AE178" s="76"/>
      <c r="AF178" s="76"/>
      <c r="AG178" s="75"/>
      <c r="AH178" s="76">
        <f t="shared" si="15"/>
        <v>1</v>
      </c>
      <c r="AI178" s="76" t="str">
        <f t="shared" si="16"/>
        <v/>
      </c>
      <c r="AJ178" s="76" t="str">
        <f t="shared" si="17"/>
        <v/>
      </c>
      <c r="AK178" s="76">
        <f t="shared" si="18"/>
        <v>0</v>
      </c>
      <c r="AL178" s="76" t="str">
        <f t="shared" si="19"/>
        <v/>
      </c>
      <c r="AM178" s="172" t="s">
        <v>742</v>
      </c>
      <c r="AN178" s="172"/>
      <c r="AO178" s="172"/>
      <c r="AP178" s="172"/>
      <c r="AQ178" s="172" t="s">
        <v>2159</v>
      </c>
      <c r="AR178" s="172"/>
      <c r="AS178" s="172"/>
      <c r="AT178" s="172"/>
      <c r="AU178" s="172" t="s">
        <v>742</v>
      </c>
      <c r="AV178" s="172"/>
      <c r="AW178" s="172"/>
      <c r="AX178" s="172"/>
      <c r="AY178" s="172" t="s">
        <v>2164</v>
      </c>
      <c r="AZ178" s="172"/>
      <c r="BA178" s="172"/>
      <c r="BB178" s="172"/>
    </row>
    <row r="179" spans="1:54" ht="15" customHeight="1">
      <c r="A179" s="171">
        <v>3</v>
      </c>
      <c r="B179" s="172" t="s">
        <v>2150</v>
      </c>
      <c r="C179" s="172" t="s">
        <v>2151</v>
      </c>
      <c r="D179" s="172" t="s">
        <v>2152</v>
      </c>
      <c r="E179" s="172" t="s">
        <v>1914</v>
      </c>
      <c r="F179" s="172" t="s">
        <v>2153</v>
      </c>
      <c r="G179" s="172" t="s">
        <v>735</v>
      </c>
      <c r="H179" s="172" t="s">
        <v>2154</v>
      </c>
      <c r="I179" s="172" t="s">
        <v>2165</v>
      </c>
      <c r="J179" s="173">
        <v>44228</v>
      </c>
      <c r="K179" s="173">
        <v>44530</v>
      </c>
      <c r="L179" s="172" t="s">
        <v>2156</v>
      </c>
      <c r="M179" s="172" t="s">
        <v>119</v>
      </c>
      <c r="N179" s="172" t="s">
        <v>29</v>
      </c>
      <c r="O179" s="172" t="s">
        <v>2157</v>
      </c>
      <c r="P179" s="172" t="s">
        <v>740</v>
      </c>
      <c r="Q179" s="177">
        <f>SUM(R179:U179)</f>
        <v>11</v>
      </c>
      <c r="R179" s="177">
        <v>2</v>
      </c>
      <c r="S179" s="177">
        <v>3</v>
      </c>
      <c r="T179" s="177">
        <v>3</v>
      </c>
      <c r="U179" s="177">
        <v>3</v>
      </c>
      <c r="V179" s="177">
        <v>2</v>
      </c>
      <c r="W179" s="177" t="s">
        <v>2166</v>
      </c>
      <c r="X179" s="76"/>
      <c r="Y179" s="76"/>
      <c r="Z179" s="76"/>
      <c r="AA179" s="76"/>
      <c r="AB179" s="76"/>
      <c r="AC179" s="76"/>
      <c r="AD179" s="76"/>
      <c r="AE179" s="76"/>
      <c r="AF179" s="75"/>
      <c r="AG179" s="76"/>
      <c r="AH179" s="76">
        <f t="shared" si="15"/>
        <v>0.18181818181818182</v>
      </c>
      <c r="AI179" s="76">
        <f t="shared" si="16"/>
        <v>1</v>
      </c>
      <c r="AJ179" s="76">
        <f t="shared" si="17"/>
        <v>0</v>
      </c>
      <c r="AK179" s="76">
        <f t="shared" si="18"/>
        <v>0</v>
      </c>
      <c r="AL179" s="76">
        <f t="shared" si="19"/>
        <v>0</v>
      </c>
      <c r="AM179" s="172" t="s">
        <v>742</v>
      </c>
      <c r="AN179" s="172"/>
      <c r="AO179" s="172"/>
      <c r="AP179" s="172"/>
      <c r="AQ179" s="172" t="s">
        <v>2159</v>
      </c>
      <c r="AR179" s="172"/>
      <c r="AS179" s="172"/>
      <c r="AT179" s="172"/>
      <c r="AU179" s="172" t="s">
        <v>742</v>
      </c>
      <c r="AV179" s="172"/>
      <c r="AW179" s="172"/>
      <c r="AX179" s="172"/>
      <c r="AY179" s="172" t="s">
        <v>2167</v>
      </c>
      <c r="AZ179" s="172"/>
      <c r="BA179" s="172"/>
      <c r="BB179" s="172"/>
    </row>
    <row r="180" spans="1:54" ht="15" customHeight="1">
      <c r="A180" s="171">
        <v>4</v>
      </c>
      <c r="B180" s="172" t="s">
        <v>2150</v>
      </c>
      <c r="C180" s="172" t="s">
        <v>2151</v>
      </c>
      <c r="D180" s="172" t="s">
        <v>2152</v>
      </c>
      <c r="E180" s="172" t="s">
        <v>1914</v>
      </c>
      <c r="F180" s="172" t="s">
        <v>2153</v>
      </c>
      <c r="G180" s="172" t="s">
        <v>735</v>
      </c>
      <c r="H180" s="172" t="s">
        <v>2154</v>
      </c>
      <c r="I180" s="172" t="s">
        <v>2168</v>
      </c>
      <c r="J180" s="173">
        <v>44228</v>
      </c>
      <c r="K180" s="173">
        <v>44530</v>
      </c>
      <c r="L180" s="172" t="s">
        <v>2169</v>
      </c>
      <c r="M180" s="172" t="s">
        <v>119</v>
      </c>
      <c r="N180" s="172" t="s">
        <v>29</v>
      </c>
      <c r="O180" s="172" t="s">
        <v>2157</v>
      </c>
      <c r="P180" s="172" t="s">
        <v>740</v>
      </c>
      <c r="Q180" s="177">
        <f>SUM(R180:U180)</f>
        <v>12</v>
      </c>
      <c r="R180" s="177">
        <v>0</v>
      </c>
      <c r="S180" s="177">
        <v>0</v>
      </c>
      <c r="T180" s="177">
        <v>6</v>
      </c>
      <c r="U180" s="177">
        <v>6</v>
      </c>
      <c r="V180" s="177">
        <v>0</v>
      </c>
      <c r="W180" s="177" t="s">
        <v>2170</v>
      </c>
      <c r="X180" s="77"/>
      <c r="Y180" s="77"/>
      <c r="Z180" s="77"/>
      <c r="AA180" s="77"/>
      <c r="AB180" s="77"/>
      <c r="AC180" s="77"/>
      <c r="AD180" s="75"/>
      <c r="AE180" s="75"/>
      <c r="AF180" s="75"/>
      <c r="AG180" s="75"/>
      <c r="AH180" s="76">
        <f t="shared" si="15"/>
        <v>0</v>
      </c>
      <c r="AI180" s="76" t="str">
        <f t="shared" si="16"/>
        <v/>
      </c>
      <c r="AJ180" s="76" t="str">
        <f t="shared" si="17"/>
        <v/>
      </c>
      <c r="AK180" s="76">
        <f t="shared" si="18"/>
        <v>0</v>
      </c>
      <c r="AL180" s="76">
        <f t="shared" si="19"/>
        <v>0</v>
      </c>
      <c r="AM180" s="172" t="s">
        <v>742</v>
      </c>
      <c r="AN180" s="172"/>
      <c r="AO180" s="172"/>
      <c r="AP180" s="172"/>
      <c r="AQ180" s="172" t="s">
        <v>2171</v>
      </c>
      <c r="AR180" s="172"/>
      <c r="AS180" s="172"/>
      <c r="AT180" s="172"/>
      <c r="AU180" s="172" t="s">
        <v>807</v>
      </c>
      <c r="AV180" s="172"/>
      <c r="AW180" s="172"/>
      <c r="AX180" s="172"/>
      <c r="AY180" s="172" t="s">
        <v>2172</v>
      </c>
      <c r="AZ180" s="172"/>
      <c r="BA180" s="172"/>
      <c r="BB180" s="172"/>
    </row>
    <row r="181" spans="1:54" ht="15" customHeight="1">
      <c r="A181" s="171">
        <v>5</v>
      </c>
      <c r="B181" s="172" t="s">
        <v>2150</v>
      </c>
      <c r="C181" s="172" t="s">
        <v>2151</v>
      </c>
      <c r="D181" s="172" t="s">
        <v>2152</v>
      </c>
      <c r="E181" s="172" t="s">
        <v>1914</v>
      </c>
      <c r="F181" s="172" t="s">
        <v>2153</v>
      </c>
      <c r="G181" s="172" t="s">
        <v>735</v>
      </c>
      <c r="H181" s="172" t="s">
        <v>2154</v>
      </c>
      <c r="I181" s="172" t="s">
        <v>2173</v>
      </c>
      <c r="J181" s="173">
        <v>44228</v>
      </c>
      <c r="K181" s="173">
        <v>44530</v>
      </c>
      <c r="L181" s="172" t="s">
        <v>2174</v>
      </c>
      <c r="M181" s="172" t="s">
        <v>119</v>
      </c>
      <c r="N181" s="172" t="s">
        <v>29</v>
      </c>
      <c r="O181" s="172" t="s">
        <v>2157</v>
      </c>
      <c r="P181" s="172" t="s">
        <v>740</v>
      </c>
      <c r="Q181" s="177">
        <f>SUM(R181:U181)</f>
        <v>12</v>
      </c>
      <c r="R181" s="177">
        <v>0</v>
      </c>
      <c r="S181" s="177">
        <v>0</v>
      </c>
      <c r="T181" s="177">
        <v>6</v>
      </c>
      <c r="U181" s="177">
        <v>6</v>
      </c>
      <c r="V181" s="177">
        <v>0</v>
      </c>
      <c r="W181" s="177" t="s">
        <v>2170</v>
      </c>
      <c r="X181" s="77"/>
      <c r="Y181" s="77"/>
      <c r="Z181" s="77"/>
      <c r="AA181" s="77"/>
      <c r="AB181" s="77"/>
      <c r="AC181" s="77"/>
      <c r="AD181" s="75"/>
      <c r="AE181" s="75"/>
      <c r="AF181" s="75"/>
      <c r="AG181" s="75"/>
      <c r="AH181" s="76">
        <f t="shared" si="15"/>
        <v>0</v>
      </c>
      <c r="AI181" s="76" t="str">
        <f t="shared" si="16"/>
        <v/>
      </c>
      <c r="AJ181" s="76" t="str">
        <f t="shared" si="17"/>
        <v/>
      </c>
      <c r="AK181" s="76">
        <f t="shared" si="18"/>
        <v>0</v>
      </c>
      <c r="AL181" s="76">
        <f t="shared" si="19"/>
        <v>0</v>
      </c>
      <c r="AM181" s="172" t="s">
        <v>807</v>
      </c>
      <c r="AN181" s="172"/>
      <c r="AO181" s="172"/>
      <c r="AP181" s="172"/>
      <c r="AQ181" s="172" t="s">
        <v>2175</v>
      </c>
      <c r="AR181" s="172"/>
      <c r="AS181" s="172"/>
      <c r="AT181" s="172"/>
      <c r="AU181" s="172" t="s">
        <v>807</v>
      </c>
      <c r="AV181" s="172"/>
      <c r="AW181" s="172"/>
      <c r="AX181" s="172"/>
      <c r="AY181" s="172" t="s">
        <v>2175</v>
      </c>
      <c r="AZ181" s="172"/>
      <c r="BA181" s="172"/>
      <c r="BB181" s="172"/>
    </row>
    <row r="182" spans="1:54" ht="15" customHeight="1">
      <c r="A182" s="171">
        <v>6</v>
      </c>
      <c r="B182" s="172" t="s">
        <v>2150</v>
      </c>
      <c r="C182" s="172" t="s">
        <v>2151</v>
      </c>
      <c r="D182" s="172" t="s">
        <v>2152</v>
      </c>
      <c r="E182" s="172" t="s">
        <v>1914</v>
      </c>
      <c r="F182" s="172" t="s">
        <v>2153</v>
      </c>
      <c r="G182" s="172" t="s">
        <v>735</v>
      </c>
      <c r="H182" s="172" t="s">
        <v>2154</v>
      </c>
      <c r="I182" s="172" t="s">
        <v>2176</v>
      </c>
      <c r="J182" s="173">
        <v>44228</v>
      </c>
      <c r="K182" s="173">
        <v>44530</v>
      </c>
      <c r="L182" s="172" t="s">
        <v>2177</v>
      </c>
      <c r="M182" s="172" t="s">
        <v>119</v>
      </c>
      <c r="N182" s="172" t="s">
        <v>29</v>
      </c>
      <c r="O182" s="172" t="s">
        <v>2157</v>
      </c>
      <c r="P182" s="172" t="s">
        <v>740</v>
      </c>
      <c r="Q182" s="177">
        <f>SUM(R182:U182)</f>
        <v>5</v>
      </c>
      <c r="R182" s="177">
        <v>0</v>
      </c>
      <c r="S182" s="177">
        <v>1</v>
      </c>
      <c r="T182" s="177">
        <v>2</v>
      </c>
      <c r="U182" s="177">
        <v>2</v>
      </c>
      <c r="V182" s="177">
        <v>0</v>
      </c>
      <c r="W182" s="177" t="s">
        <v>2170</v>
      </c>
      <c r="X182" s="77"/>
      <c r="Y182" s="77"/>
      <c r="Z182" s="77"/>
      <c r="AA182" s="77"/>
      <c r="AB182" s="77"/>
      <c r="AC182" s="77"/>
      <c r="AD182" s="75"/>
      <c r="AE182" s="75"/>
      <c r="AF182" s="75"/>
      <c r="AG182" s="75"/>
      <c r="AH182" s="76">
        <f t="shared" si="15"/>
        <v>0</v>
      </c>
      <c r="AI182" s="76" t="str">
        <f t="shared" si="16"/>
        <v/>
      </c>
      <c r="AJ182" s="76">
        <f t="shared" si="17"/>
        <v>0</v>
      </c>
      <c r="AK182" s="76">
        <f t="shared" si="18"/>
        <v>0</v>
      </c>
      <c r="AL182" s="76">
        <f t="shared" si="19"/>
        <v>0</v>
      </c>
      <c r="AM182" s="172" t="s">
        <v>807</v>
      </c>
      <c r="AN182" s="172"/>
      <c r="AO182" s="172"/>
      <c r="AP182" s="172"/>
      <c r="AQ182" s="172" t="s">
        <v>2175</v>
      </c>
      <c r="AR182" s="172"/>
      <c r="AS182" s="172"/>
      <c r="AT182" s="172"/>
      <c r="AU182" s="172" t="s">
        <v>807</v>
      </c>
      <c r="AV182" s="172"/>
      <c r="AW182" s="172"/>
      <c r="AX182" s="172"/>
      <c r="AY182" s="172" t="s">
        <v>2175</v>
      </c>
      <c r="AZ182" s="172"/>
      <c r="BA182" s="172"/>
      <c r="BB182" s="172"/>
    </row>
    <row r="183" spans="1:54" ht="15" customHeight="1">
      <c r="A183" s="171">
        <v>7</v>
      </c>
      <c r="B183" s="172" t="s">
        <v>2150</v>
      </c>
      <c r="C183" s="172" t="s">
        <v>2151</v>
      </c>
      <c r="D183" s="172" t="s">
        <v>2152</v>
      </c>
      <c r="E183" s="172" t="s">
        <v>1914</v>
      </c>
      <c r="F183" s="172" t="s">
        <v>2153</v>
      </c>
      <c r="G183" s="172" t="s">
        <v>735</v>
      </c>
      <c r="H183" s="172" t="s">
        <v>2154</v>
      </c>
      <c r="I183" s="172" t="s">
        <v>2178</v>
      </c>
      <c r="J183" s="173">
        <v>44348</v>
      </c>
      <c r="K183" s="173">
        <v>44561</v>
      </c>
      <c r="L183" s="172" t="s">
        <v>2179</v>
      </c>
      <c r="M183" s="172" t="s">
        <v>119</v>
      </c>
      <c r="N183" s="172" t="s">
        <v>29</v>
      </c>
      <c r="O183" s="172" t="s">
        <v>2157</v>
      </c>
      <c r="P183" s="172" t="s">
        <v>740</v>
      </c>
      <c r="Q183" s="177">
        <f>SUM(R183:U183)</f>
        <v>1</v>
      </c>
      <c r="R183" s="177">
        <v>0</v>
      </c>
      <c r="S183" s="177">
        <v>0</v>
      </c>
      <c r="T183" s="177">
        <v>0</v>
      </c>
      <c r="U183" s="177">
        <v>1</v>
      </c>
      <c r="V183" s="177">
        <v>0</v>
      </c>
      <c r="W183" s="177" t="s">
        <v>2170</v>
      </c>
      <c r="X183" s="77"/>
      <c r="Y183" s="77"/>
      <c r="Z183" s="77"/>
      <c r="AA183" s="77"/>
      <c r="AB183" s="77"/>
      <c r="AC183" s="77"/>
      <c r="AD183" s="75"/>
      <c r="AE183" s="75"/>
      <c r="AF183" s="75"/>
      <c r="AG183" s="75"/>
      <c r="AH183" s="76">
        <f t="shared" si="15"/>
        <v>0</v>
      </c>
      <c r="AI183" s="76" t="str">
        <f t="shared" si="16"/>
        <v/>
      </c>
      <c r="AJ183" s="76" t="str">
        <f t="shared" si="17"/>
        <v/>
      </c>
      <c r="AK183" s="76" t="str">
        <f t="shared" si="18"/>
        <v/>
      </c>
      <c r="AL183" s="76">
        <f t="shared" si="19"/>
        <v>0</v>
      </c>
      <c r="AM183" s="172" t="s">
        <v>807</v>
      </c>
      <c r="AN183" s="172"/>
      <c r="AO183" s="172"/>
      <c r="AP183" s="172"/>
      <c r="AQ183" s="172" t="s">
        <v>2175</v>
      </c>
      <c r="AR183" s="172"/>
      <c r="AS183" s="172"/>
      <c r="AT183" s="172"/>
      <c r="AU183" s="172" t="s">
        <v>807</v>
      </c>
      <c r="AV183" s="172"/>
      <c r="AW183" s="172"/>
      <c r="AX183" s="172"/>
      <c r="AY183" s="172" t="s">
        <v>2175</v>
      </c>
      <c r="AZ183" s="172"/>
      <c r="BA183" s="172"/>
      <c r="BB183" s="172"/>
    </row>
    <row r="184" spans="1:54" ht="15" customHeight="1">
      <c r="A184" s="171">
        <v>8</v>
      </c>
      <c r="B184" s="172" t="s">
        <v>2150</v>
      </c>
      <c r="C184" s="172" t="s">
        <v>2151</v>
      </c>
      <c r="D184" s="172" t="s">
        <v>2152</v>
      </c>
      <c r="E184" s="172" t="s">
        <v>1914</v>
      </c>
      <c r="F184" s="172" t="s">
        <v>2153</v>
      </c>
      <c r="G184" s="172" t="s">
        <v>735</v>
      </c>
      <c r="H184" s="172" t="s">
        <v>2154</v>
      </c>
      <c r="I184" s="172" t="s">
        <v>2180</v>
      </c>
      <c r="J184" s="173">
        <v>44256</v>
      </c>
      <c r="K184" s="173">
        <v>44469</v>
      </c>
      <c r="L184" s="172" t="s">
        <v>2181</v>
      </c>
      <c r="M184" s="172" t="s">
        <v>119</v>
      </c>
      <c r="N184" s="172" t="s">
        <v>29</v>
      </c>
      <c r="O184" s="172" t="s">
        <v>2157</v>
      </c>
      <c r="P184" s="172" t="s">
        <v>740</v>
      </c>
      <c r="Q184" s="180">
        <v>1</v>
      </c>
      <c r="R184" s="177">
        <v>0</v>
      </c>
      <c r="S184" s="177">
        <v>0</v>
      </c>
      <c r="T184" s="177">
        <v>1</v>
      </c>
      <c r="U184" s="177">
        <v>0</v>
      </c>
      <c r="V184" s="177">
        <v>0</v>
      </c>
      <c r="W184" s="177" t="s">
        <v>2170</v>
      </c>
      <c r="X184" s="76"/>
      <c r="Y184" s="76"/>
      <c r="Z184" s="76"/>
      <c r="AA184" s="76"/>
      <c r="AB184" s="76"/>
      <c r="AC184" s="77"/>
      <c r="AD184" s="75"/>
      <c r="AE184" s="75"/>
      <c r="AF184" s="75"/>
      <c r="AG184" s="75"/>
      <c r="AH184" s="76">
        <f t="shared" si="15"/>
        <v>0</v>
      </c>
      <c r="AI184" s="76" t="str">
        <f t="shared" si="16"/>
        <v/>
      </c>
      <c r="AJ184" s="76" t="str">
        <f t="shared" si="17"/>
        <v/>
      </c>
      <c r="AK184" s="76">
        <f t="shared" si="18"/>
        <v>0</v>
      </c>
      <c r="AL184" s="76" t="str">
        <f t="shared" si="19"/>
        <v/>
      </c>
      <c r="AM184" s="172" t="s">
        <v>807</v>
      </c>
      <c r="AN184" s="172"/>
      <c r="AO184" s="172"/>
      <c r="AP184" s="172"/>
      <c r="AQ184" s="172" t="s">
        <v>2175</v>
      </c>
      <c r="AR184" s="172"/>
      <c r="AS184" s="172"/>
      <c r="AT184" s="172"/>
      <c r="AU184" s="172" t="s">
        <v>807</v>
      </c>
      <c r="AV184" s="172"/>
      <c r="AW184" s="172"/>
      <c r="AX184" s="172"/>
      <c r="AY184" s="172" t="s">
        <v>2175</v>
      </c>
      <c r="AZ184" s="172"/>
      <c r="BA184" s="172"/>
      <c r="BB184" s="172"/>
    </row>
    <row r="185" spans="1:54" ht="15" customHeight="1">
      <c r="A185" s="171">
        <v>9</v>
      </c>
      <c r="B185" s="172" t="s">
        <v>2150</v>
      </c>
      <c r="C185" s="172" t="s">
        <v>2151</v>
      </c>
      <c r="D185" s="172" t="s">
        <v>2152</v>
      </c>
      <c r="E185" s="172" t="s">
        <v>1914</v>
      </c>
      <c r="F185" s="172" t="s">
        <v>2153</v>
      </c>
      <c r="G185" s="172" t="s">
        <v>735</v>
      </c>
      <c r="H185" s="172" t="s">
        <v>2154</v>
      </c>
      <c r="I185" s="172" t="s">
        <v>2182</v>
      </c>
      <c r="J185" s="173">
        <v>44256</v>
      </c>
      <c r="K185" s="173">
        <v>44561</v>
      </c>
      <c r="L185" s="172" t="s">
        <v>2183</v>
      </c>
      <c r="M185" s="172" t="s">
        <v>119</v>
      </c>
      <c r="N185" s="172" t="s">
        <v>29</v>
      </c>
      <c r="O185" s="172" t="s">
        <v>2157</v>
      </c>
      <c r="P185" s="172" t="s">
        <v>740</v>
      </c>
      <c r="Q185" s="177">
        <f>SUM(R185:U185)</f>
        <v>2</v>
      </c>
      <c r="R185" s="177">
        <v>0</v>
      </c>
      <c r="S185" s="177">
        <v>1</v>
      </c>
      <c r="T185" s="177">
        <v>0</v>
      </c>
      <c r="U185" s="177">
        <v>1</v>
      </c>
      <c r="V185" s="177">
        <v>0</v>
      </c>
      <c r="W185" s="177" t="s">
        <v>2170</v>
      </c>
      <c r="X185" s="77"/>
      <c r="Y185" s="77"/>
      <c r="Z185" s="77"/>
      <c r="AA185" s="77"/>
      <c r="AB185" s="77"/>
      <c r="AC185" s="77"/>
      <c r="AD185" s="75"/>
      <c r="AE185" s="75"/>
      <c r="AF185" s="75"/>
      <c r="AG185" s="75"/>
      <c r="AH185" s="76">
        <f t="shared" si="15"/>
        <v>0</v>
      </c>
      <c r="AI185" s="76" t="str">
        <f t="shared" si="16"/>
        <v/>
      </c>
      <c r="AJ185" s="76">
        <f t="shared" si="17"/>
        <v>0</v>
      </c>
      <c r="AK185" s="76" t="str">
        <f t="shared" si="18"/>
        <v/>
      </c>
      <c r="AL185" s="76">
        <f t="shared" si="19"/>
        <v>0</v>
      </c>
      <c r="AM185" s="172" t="s">
        <v>807</v>
      </c>
      <c r="AN185" s="172"/>
      <c r="AO185" s="172"/>
      <c r="AP185" s="172"/>
      <c r="AQ185" s="172" t="s">
        <v>2175</v>
      </c>
      <c r="AR185" s="172"/>
      <c r="AS185" s="172"/>
      <c r="AT185" s="172"/>
      <c r="AU185" s="172" t="s">
        <v>807</v>
      </c>
      <c r="AV185" s="172"/>
      <c r="AW185" s="172"/>
      <c r="AX185" s="172"/>
      <c r="AY185" s="172" t="s">
        <v>2175</v>
      </c>
      <c r="AZ185" s="172"/>
      <c r="BA185" s="172"/>
      <c r="BB185" s="172"/>
    </row>
    <row r="186" spans="1:54" ht="15" customHeight="1">
      <c r="A186" s="171">
        <v>10</v>
      </c>
      <c r="B186" s="172" t="s">
        <v>2150</v>
      </c>
      <c r="C186" s="172" t="s">
        <v>2151</v>
      </c>
      <c r="D186" s="172" t="s">
        <v>2152</v>
      </c>
      <c r="E186" s="172" t="s">
        <v>1914</v>
      </c>
      <c r="F186" s="172" t="s">
        <v>2184</v>
      </c>
      <c r="G186" s="172" t="s">
        <v>735</v>
      </c>
      <c r="H186" s="172" t="s">
        <v>2154</v>
      </c>
      <c r="I186" s="172" t="s">
        <v>2185</v>
      </c>
      <c r="J186" s="173">
        <v>44228</v>
      </c>
      <c r="K186" s="173">
        <v>44561</v>
      </c>
      <c r="L186" s="172" t="s">
        <v>2186</v>
      </c>
      <c r="M186" s="172" t="s">
        <v>119</v>
      </c>
      <c r="N186" s="172" t="s">
        <v>55</v>
      </c>
      <c r="O186" s="172" t="s">
        <v>2157</v>
      </c>
      <c r="P186" s="172" t="s">
        <v>740</v>
      </c>
      <c r="Q186" s="174">
        <f>SUM(R186:U186)</f>
        <v>1</v>
      </c>
      <c r="R186" s="174">
        <v>0</v>
      </c>
      <c r="S186" s="174">
        <v>0</v>
      </c>
      <c r="T186" s="174">
        <v>0</v>
      </c>
      <c r="U186" s="174">
        <v>1</v>
      </c>
      <c r="V186" s="174">
        <v>0</v>
      </c>
      <c r="W186" s="174" t="s">
        <v>2170</v>
      </c>
      <c r="X186" s="77"/>
      <c r="Y186" s="77"/>
      <c r="Z186" s="77"/>
      <c r="AA186" s="77"/>
      <c r="AB186" s="77"/>
      <c r="AC186" s="77"/>
      <c r="AD186" s="75"/>
      <c r="AE186" s="75"/>
      <c r="AF186" s="75"/>
      <c r="AG186" s="75"/>
      <c r="AH186" s="76">
        <f t="shared" si="15"/>
        <v>0</v>
      </c>
      <c r="AI186" s="76" t="str">
        <f t="shared" si="16"/>
        <v/>
      </c>
      <c r="AJ186" s="76" t="str">
        <f t="shared" si="17"/>
        <v/>
      </c>
      <c r="AK186" s="76" t="str">
        <f t="shared" si="18"/>
        <v/>
      </c>
      <c r="AL186" s="76">
        <f t="shared" si="19"/>
        <v>0</v>
      </c>
      <c r="AM186" s="172" t="s">
        <v>807</v>
      </c>
      <c r="AN186" s="172"/>
      <c r="AO186" s="172"/>
      <c r="AP186" s="172"/>
      <c r="AQ186" s="172" t="s">
        <v>2175</v>
      </c>
      <c r="AR186" s="172"/>
      <c r="AS186" s="172"/>
      <c r="AT186" s="172"/>
      <c r="AU186" s="172" t="s">
        <v>807</v>
      </c>
      <c r="AV186" s="172"/>
      <c r="AW186" s="172"/>
      <c r="AX186" s="172"/>
      <c r="AY186" s="172" t="s">
        <v>2175</v>
      </c>
      <c r="AZ186" s="172"/>
      <c r="BA186" s="172"/>
      <c r="BB186" s="172"/>
    </row>
    <row r="187" spans="1:54" ht="15" customHeight="1">
      <c r="A187" s="171">
        <v>11</v>
      </c>
      <c r="B187" s="172" t="s">
        <v>2150</v>
      </c>
      <c r="C187" s="172" t="s">
        <v>2151</v>
      </c>
      <c r="D187" s="172" t="s">
        <v>2152</v>
      </c>
      <c r="E187" s="172" t="s">
        <v>1914</v>
      </c>
      <c r="F187" s="172" t="s">
        <v>2153</v>
      </c>
      <c r="G187" s="172" t="s">
        <v>735</v>
      </c>
      <c r="H187" s="172" t="s">
        <v>2154</v>
      </c>
      <c r="I187" s="172" t="s">
        <v>2187</v>
      </c>
      <c r="J187" s="173">
        <v>44256</v>
      </c>
      <c r="K187" s="173">
        <v>44561</v>
      </c>
      <c r="L187" s="172" t="s">
        <v>2188</v>
      </c>
      <c r="M187" s="172" t="s">
        <v>119</v>
      </c>
      <c r="N187" s="172" t="s">
        <v>29</v>
      </c>
      <c r="O187" s="172" t="s">
        <v>2157</v>
      </c>
      <c r="P187" s="172" t="s">
        <v>740</v>
      </c>
      <c r="Q187" s="180">
        <v>1</v>
      </c>
      <c r="R187" s="180">
        <v>0</v>
      </c>
      <c r="S187" s="180">
        <v>0</v>
      </c>
      <c r="T187" s="180">
        <v>0</v>
      </c>
      <c r="U187" s="180">
        <v>1</v>
      </c>
      <c r="V187" s="180">
        <v>0</v>
      </c>
      <c r="W187" s="180" t="s">
        <v>2170</v>
      </c>
      <c r="X187" s="77"/>
      <c r="Y187" s="77"/>
      <c r="Z187" s="77"/>
      <c r="AA187" s="77"/>
      <c r="AB187" s="77"/>
      <c r="AC187" s="77"/>
      <c r="AD187" s="75"/>
      <c r="AE187" s="75"/>
      <c r="AF187" s="75"/>
      <c r="AG187" s="75"/>
      <c r="AH187" s="76">
        <f t="shared" si="15"/>
        <v>0</v>
      </c>
      <c r="AI187" s="76" t="str">
        <f t="shared" si="16"/>
        <v/>
      </c>
      <c r="AJ187" s="76" t="str">
        <f t="shared" si="17"/>
        <v/>
      </c>
      <c r="AK187" s="76" t="str">
        <f t="shared" si="18"/>
        <v/>
      </c>
      <c r="AL187" s="76">
        <f t="shared" si="19"/>
        <v>0</v>
      </c>
      <c r="AM187" s="172" t="s">
        <v>807</v>
      </c>
      <c r="AN187" s="172"/>
      <c r="AO187" s="172"/>
      <c r="AP187" s="172"/>
      <c r="AQ187" s="172" t="s">
        <v>2175</v>
      </c>
      <c r="AR187" s="172"/>
      <c r="AS187" s="172"/>
      <c r="AT187" s="172"/>
      <c r="AU187" s="172" t="s">
        <v>807</v>
      </c>
      <c r="AV187" s="172"/>
      <c r="AW187" s="172"/>
      <c r="AX187" s="172"/>
      <c r="AY187" s="172" t="s">
        <v>2175</v>
      </c>
      <c r="AZ187" s="172"/>
      <c r="BA187" s="172"/>
      <c r="BB187" s="172"/>
    </row>
    <row r="188" spans="1:54" ht="15" customHeight="1">
      <c r="A188" s="171">
        <v>12</v>
      </c>
      <c r="B188" s="172" t="s">
        <v>2150</v>
      </c>
      <c r="C188" s="172" t="s">
        <v>2189</v>
      </c>
      <c r="D188" s="172" t="s">
        <v>2152</v>
      </c>
      <c r="E188" s="172" t="s">
        <v>1914</v>
      </c>
      <c r="F188" s="172" t="s">
        <v>2190</v>
      </c>
      <c r="G188" s="172" t="s">
        <v>735</v>
      </c>
      <c r="H188" s="172" t="s">
        <v>2154</v>
      </c>
      <c r="I188" s="172" t="s">
        <v>2191</v>
      </c>
      <c r="J188" s="173">
        <v>44228</v>
      </c>
      <c r="K188" s="173">
        <v>44500</v>
      </c>
      <c r="L188" s="172" t="s">
        <v>2192</v>
      </c>
      <c r="M188" s="172" t="s">
        <v>119</v>
      </c>
      <c r="N188" s="172" t="s">
        <v>29</v>
      </c>
      <c r="O188" s="172" t="s">
        <v>2193</v>
      </c>
      <c r="P188" s="172" t="s">
        <v>740</v>
      </c>
      <c r="Q188" s="180">
        <v>1</v>
      </c>
      <c r="R188" s="177">
        <v>0</v>
      </c>
      <c r="S188" s="177">
        <v>0</v>
      </c>
      <c r="T188" s="177">
        <v>0</v>
      </c>
      <c r="U188" s="177">
        <v>1</v>
      </c>
      <c r="V188" s="177">
        <v>0</v>
      </c>
      <c r="W188" s="177" t="s">
        <v>2194</v>
      </c>
      <c r="X188" s="76"/>
      <c r="Y188" s="76"/>
      <c r="Z188" s="76"/>
      <c r="AA188" s="76"/>
      <c r="AB188" s="76"/>
      <c r="AC188" s="76"/>
      <c r="AD188" s="76"/>
      <c r="AE188" s="76"/>
      <c r="AF188" s="75"/>
      <c r="AG188" s="75"/>
      <c r="AH188" s="76">
        <f t="shared" si="15"/>
        <v>0</v>
      </c>
      <c r="AI188" s="76" t="str">
        <f t="shared" si="16"/>
        <v/>
      </c>
      <c r="AJ188" s="76" t="str">
        <f t="shared" si="17"/>
        <v/>
      </c>
      <c r="AK188" s="76" t="str">
        <f t="shared" si="18"/>
        <v/>
      </c>
      <c r="AL188" s="76">
        <f t="shared" si="19"/>
        <v>0</v>
      </c>
      <c r="AM188" s="172" t="s">
        <v>742</v>
      </c>
      <c r="AN188" s="172"/>
      <c r="AO188" s="172"/>
      <c r="AP188" s="172"/>
      <c r="AQ188" s="172" t="s">
        <v>2159</v>
      </c>
      <c r="AR188" s="172"/>
      <c r="AS188" s="172"/>
      <c r="AT188" s="172"/>
      <c r="AU188" s="172" t="s">
        <v>807</v>
      </c>
      <c r="AV188" s="172"/>
      <c r="AW188" s="172"/>
      <c r="AX188" s="172"/>
      <c r="AY188" s="172" t="s">
        <v>2195</v>
      </c>
      <c r="AZ188" s="172"/>
      <c r="BA188" s="172"/>
      <c r="BB188" s="172"/>
    </row>
    <row r="189" spans="1:54" ht="15" customHeight="1">
      <c r="A189" s="171">
        <v>13</v>
      </c>
      <c r="B189" s="172" t="s">
        <v>2150</v>
      </c>
      <c r="C189" s="172" t="s">
        <v>2189</v>
      </c>
      <c r="D189" s="172" t="s">
        <v>2152</v>
      </c>
      <c r="E189" s="172" t="s">
        <v>1914</v>
      </c>
      <c r="F189" s="172" t="s">
        <v>2190</v>
      </c>
      <c r="G189" s="172" t="s">
        <v>735</v>
      </c>
      <c r="H189" s="172" t="s">
        <v>2154</v>
      </c>
      <c r="I189" s="172" t="s">
        <v>2196</v>
      </c>
      <c r="J189" s="173">
        <v>44470</v>
      </c>
      <c r="K189" s="173">
        <v>44561</v>
      </c>
      <c r="L189" s="172" t="s">
        <v>2197</v>
      </c>
      <c r="M189" s="172" t="s">
        <v>119</v>
      </c>
      <c r="N189" s="172" t="s">
        <v>29</v>
      </c>
      <c r="O189" s="172" t="s">
        <v>2193</v>
      </c>
      <c r="P189" s="172" t="s">
        <v>740</v>
      </c>
      <c r="Q189" s="177">
        <f t="shared" ref="Q189:Q198" si="20">SUM(R189:U189)</f>
        <v>1</v>
      </c>
      <c r="R189" s="177">
        <v>0</v>
      </c>
      <c r="S189" s="177">
        <v>0</v>
      </c>
      <c r="T189" s="177">
        <v>0</v>
      </c>
      <c r="U189" s="177">
        <v>1</v>
      </c>
      <c r="V189" s="177">
        <v>0</v>
      </c>
      <c r="W189" s="177" t="s">
        <v>2170</v>
      </c>
      <c r="X189" s="77"/>
      <c r="Y189" s="77"/>
      <c r="Z189" s="77"/>
      <c r="AA189" s="77"/>
      <c r="AB189" s="77"/>
      <c r="AC189" s="77"/>
      <c r="AD189" s="75"/>
      <c r="AE189" s="75"/>
      <c r="AF189" s="75"/>
      <c r="AG189" s="75"/>
      <c r="AH189" s="76">
        <f t="shared" si="15"/>
        <v>0</v>
      </c>
      <c r="AI189" s="76" t="str">
        <f t="shared" si="16"/>
        <v/>
      </c>
      <c r="AJ189" s="76" t="str">
        <f t="shared" si="17"/>
        <v/>
      </c>
      <c r="AK189" s="76" t="str">
        <f t="shared" si="18"/>
        <v/>
      </c>
      <c r="AL189" s="76">
        <f t="shared" si="19"/>
        <v>0</v>
      </c>
      <c r="AM189" s="172" t="s">
        <v>807</v>
      </c>
      <c r="AN189" s="172"/>
      <c r="AO189" s="172"/>
      <c r="AP189" s="172"/>
      <c r="AQ189" s="172" t="s">
        <v>2175</v>
      </c>
      <c r="AR189" s="172"/>
      <c r="AS189" s="172"/>
      <c r="AT189" s="172"/>
      <c r="AU189" s="172" t="s">
        <v>807</v>
      </c>
      <c r="AV189" s="172"/>
      <c r="AW189" s="172"/>
      <c r="AX189" s="172"/>
      <c r="AY189" s="172" t="s">
        <v>2175</v>
      </c>
      <c r="AZ189" s="172"/>
      <c r="BA189" s="172"/>
      <c r="BB189" s="172"/>
    </row>
    <row r="190" spans="1:54" ht="15" customHeight="1">
      <c r="A190" s="171">
        <v>14</v>
      </c>
      <c r="B190" s="172" t="s">
        <v>2150</v>
      </c>
      <c r="C190" s="172" t="s">
        <v>2189</v>
      </c>
      <c r="D190" s="172" t="s">
        <v>2152</v>
      </c>
      <c r="E190" s="172" t="s">
        <v>1914</v>
      </c>
      <c r="F190" s="172" t="s">
        <v>2190</v>
      </c>
      <c r="G190" s="172" t="s">
        <v>735</v>
      </c>
      <c r="H190" s="172" t="s">
        <v>2154</v>
      </c>
      <c r="I190" s="172" t="s">
        <v>2198</v>
      </c>
      <c r="J190" s="173">
        <v>44228</v>
      </c>
      <c r="K190" s="173">
        <v>44561</v>
      </c>
      <c r="L190" s="172" t="s">
        <v>2199</v>
      </c>
      <c r="M190" s="172" t="s">
        <v>119</v>
      </c>
      <c r="N190" s="172" t="s">
        <v>29</v>
      </c>
      <c r="O190" s="172" t="s">
        <v>2193</v>
      </c>
      <c r="P190" s="172" t="s">
        <v>740</v>
      </c>
      <c r="Q190" s="177">
        <f t="shared" si="20"/>
        <v>1</v>
      </c>
      <c r="R190" s="177">
        <v>0</v>
      </c>
      <c r="S190" s="177">
        <v>0</v>
      </c>
      <c r="T190" s="177">
        <v>0</v>
      </c>
      <c r="U190" s="177">
        <v>1</v>
      </c>
      <c r="V190" s="177">
        <v>0</v>
      </c>
      <c r="W190" s="177" t="s">
        <v>2200</v>
      </c>
      <c r="X190" s="77"/>
      <c r="Y190" s="77"/>
      <c r="Z190" s="77"/>
      <c r="AA190" s="77"/>
      <c r="AB190" s="77"/>
      <c r="AC190" s="77"/>
      <c r="AD190" s="75"/>
      <c r="AE190" s="75"/>
      <c r="AF190" s="75"/>
      <c r="AG190" s="75"/>
      <c r="AH190" s="76">
        <f t="shared" si="15"/>
        <v>0</v>
      </c>
      <c r="AI190" s="76" t="str">
        <f t="shared" si="16"/>
        <v/>
      </c>
      <c r="AJ190" s="76" t="str">
        <f t="shared" si="17"/>
        <v/>
      </c>
      <c r="AK190" s="76" t="str">
        <f t="shared" si="18"/>
        <v/>
      </c>
      <c r="AL190" s="76">
        <f t="shared" si="19"/>
        <v>0</v>
      </c>
      <c r="AM190" s="172" t="s">
        <v>742</v>
      </c>
      <c r="AN190" s="172"/>
      <c r="AO190" s="172"/>
      <c r="AP190" s="172"/>
      <c r="AQ190" s="172" t="s">
        <v>2159</v>
      </c>
      <c r="AR190" s="172"/>
      <c r="AS190" s="172"/>
      <c r="AT190" s="172"/>
      <c r="AU190" s="172" t="s">
        <v>807</v>
      </c>
      <c r="AV190" s="172"/>
      <c r="AW190" s="172"/>
      <c r="AX190" s="172"/>
      <c r="AY190" s="172" t="s">
        <v>2201</v>
      </c>
      <c r="AZ190" s="172"/>
      <c r="BA190" s="172"/>
      <c r="BB190" s="172"/>
    </row>
    <row r="191" spans="1:54" ht="15" customHeight="1">
      <c r="A191" s="171">
        <v>15</v>
      </c>
      <c r="B191" s="172" t="s">
        <v>2150</v>
      </c>
      <c r="C191" s="172" t="s">
        <v>2189</v>
      </c>
      <c r="D191" s="172" t="s">
        <v>2152</v>
      </c>
      <c r="E191" s="172" t="s">
        <v>1914</v>
      </c>
      <c r="F191" s="172" t="s">
        <v>2190</v>
      </c>
      <c r="G191" s="172" t="s">
        <v>735</v>
      </c>
      <c r="H191" s="172" t="s">
        <v>2154</v>
      </c>
      <c r="I191" s="172" t="s">
        <v>2202</v>
      </c>
      <c r="J191" s="173">
        <v>44470</v>
      </c>
      <c r="K191" s="173">
        <v>44561</v>
      </c>
      <c r="L191" s="172" t="s">
        <v>2197</v>
      </c>
      <c r="M191" s="172" t="s">
        <v>119</v>
      </c>
      <c r="N191" s="172" t="s">
        <v>55</v>
      </c>
      <c r="O191" s="172" t="s">
        <v>2193</v>
      </c>
      <c r="P191" s="172" t="s">
        <v>740</v>
      </c>
      <c r="Q191" s="174">
        <f t="shared" si="20"/>
        <v>1</v>
      </c>
      <c r="R191" s="174">
        <v>0</v>
      </c>
      <c r="S191" s="174">
        <v>0</v>
      </c>
      <c r="T191" s="174">
        <v>0</v>
      </c>
      <c r="U191" s="174">
        <v>1</v>
      </c>
      <c r="V191" s="174">
        <v>0</v>
      </c>
      <c r="W191" s="174" t="s">
        <v>2170</v>
      </c>
      <c r="X191" s="77"/>
      <c r="Y191" s="77"/>
      <c r="Z191" s="77"/>
      <c r="AA191" s="77"/>
      <c r="AB191" s="77"/>
      <c r="AC191" s="77"/>
      <c r="AD191" s="75"/>
      <c r="AE191" s="75"/>
      <c r="AF191" s="75"/>
      <c r="AG191" s="75"/>
      <c r="AH191" s="76">
        <f t="shared" si="15"/>
        <v>0</v>
      </c>
      <c r="AI191" s="76" t="str">
        <f t="shared" si="16"/>
        <v/>
      </c>
      <c r="AJ191" s="76" t="str">
        <f t="shared" si="17"/>
        <v/>
      </c>
      <c r="AK191" s="76" t="str">
        <f t="shared" si="18"/>
        <v/>
      </c>
      <c r="AL191" s="76">
        <f t="shared" si="19"/>
        <v>0</v>
      </c>
      <c r="AM191" s="172" t="s">
        <v>807</v>
      </c>
      <c r="AN191" s="172"/>
      <c r="AO191" s="172"/>
      <c r="AP191" s="172"/>
      <c r="AQ191" s="172" t="s">
        <v>2175</v>
      </c>
      <c r="AR191" s="172"/>
      <c r="AS191" s="172"/>
      <c r="AT191" s="172"/>
      <c r="AU191" s="172" t="s">
        <v>807</v>
      </c>
      <c r="AV191" s="172"/>
      <c r="AW191" s="172"/>
      <c r="AX191" s="172"/>
      <c r="AY191" s="172" t="s">
        <v>1061</v>
      </c>
      <c r="AZ191" s="172"/>
      <c r="BA191" s="172"/>
      <c r="BB191" s="172"/>
    </row>
    <row r="192" spans="1:54" ht="15" customHeight="1">
      <c r="A192" s="171">
        <v>16</v>
      </c>
      <c r="B192" s="172" t="s">
        <v>2150</v>
      </c>
      <c r="C192" s="172" t="s">
        <v>2203</v>
      </c>
      <c r="D192" s="172" t="s">
        <v>2152</v>
      </c>
      <c r="E192" s="172" t="s">
        <v>1914</v>
      </c>
      <c r="F192" s="172" t="s">
        <v>2204</v>
      </c>
      <c r="G192" s="172" t="s">
        <v>735</v>
      </c>
      <c r="H192" s="172" t="s">
        <v>2154</v>
      </c>
      <c r="I192" s="172" t="s">
        <v>2205</v>
      </c>
      <c r="J192" s="173">
        <v>44256</v>
      </c>
      <c r="K192" s="173">
        <v>44561</v>
      </c>
      <c r="L192" s="172" t="s">
        <v>2192</v>
      </c>
      <c r="M192" s="172" t="s">
        <v>119</v>
      </c>
      <c r="N192" s="172" t="s">
        <v>29</v>
      </c>
      <c r="O192" s="172" t="s">
        <v>2206</v>
      </c>
      <c r="P192" s="172" t="s">
        <v>740</v>
      </c>
      <c r="Q192" s="177">
        <f t="shared" si="20"/>
        <v>1</v>
      </c>
      <c r="R192" s="177">
        <v>0</v>
      </c>
      <c r="S192" s="177">
        <v>0</v>
      </c>
      <c r="T192" s="177">
        <v>0</v>
      </c>
      <c r="U192" s="177">
        <v>1</v>
      </c>
      <c r="V192" s="177">
        <v>0</v>
      </c>
      <c r="W192" s="177" t="s">
        <v>2207</v>
      </c>
      <c r="X192" s="76"/>
      <c r="Y192" s="76"/>
      <c r="Z192" s="76"/>
      <c r="AA192" s="76"/>
      <c r="AB192" s="76"/>
      <c r="AC192" s="76"/>
      <c r="AD192" s="76"/>
      <c r="AE192" s="76"/>
      <c r="AF192" s="75"/>
      <c r="AG192" s="75"/>
      <c r="AH192" s="76">
        <f t="shared" si="15"/>
        <v>0</v>
      </c>
      <c r="AI192" s="76" t="str">
        <f t="shared" si="16"/>
        <v/>
      </c>
      <c r="AJ192" s="76" t="str">
        <f t="shared" si="17"/>
        <v/>
      </c>
      <c r="AK192" s="76" t="str">
        <f t="shared" si="18"/>
        <v/>
      </c>
      <c r="AL192" s="76">
        <f t="shared" si="19"/>
        <v>0</v>
      </c>
      <c r="AM192" s="172" t="s">
        <v>742</v>
      </c>
      <c r="AN192" s="172"/>
      <c r="AO192" s="172"/>
      <c r="AP192" s="172"/>
      <c r="AQ192" s="172" t="s">
        <v>2159</v>
      </c>
      <c r="AR192" s="172"/>
      <c r="AS192" s="172"/>
      <c r="AT192" s="172"/>
      <c r="AU192" s="172" t="s">
        <v>807</v>
      </c>
      <c r="AV192" s="172"/>
      <c r="AW192" s="172"/>
      <c r="AX192" s="172"/>
      <c r="AY192" s="172" t="s">
        <v>2208</v>
      </c>
      <c r="AZ192" s="172"/>
      <c r="BA192" s="172"/>
      <c r="BB192" s="172"/>
    </row>
    <row r="193" spans="1:54" ht="15" customHeight="1">
      <c r="A193" s="171">
        <v>17</v>
      </c>
      <c r="B193" s="172" t="s">
        <v>2150</v>
      </c>
      <c r="C193" s="172" t="s">
        <v>2203</v>
      </c>
      <c r="D193" s="172" t="s">
        <v>2152</v>
      </c>
      <c r="E193" s="172" t="s">
        <v>1914</v>
      </c>
      <c r="F193" s="172" t="s">
        <v>2209</v>
      </c>
      <c r="G193" s="172" t="s">
        <v>735</v>
      </c>
      <c r="H193" s="172" t="s">
        <v>2154</v>
      </c>
      <c r="I193" s="172" t="s">
        <v>2210</v>
      </c>
      <c r="J193" s="173">
        <v>44228</v>
      </c>
      <c r="K193" s="173">
        <v>44561</v>
      </c>
      <c r="L193" s="172" t="s">
        <v>2211</v>
      </c>
      <c r="M193" s="172" t="s">
        <v>119</v>
      </c>
      <c r="N193" s="172" t="s">
        <v>55</v>
      </c>
      <c r="O193" s="172" t="s">
        <v>2212</v>
      </c>
      <c r="P193" s="172" t="s">
        <v>740</v>
      </c>
      <c r="Q193" s="174">
        <f t="shared" si="20"/>
        <v>1</v>
      </c>
      <c r="R193" s="174">
        <v>0</v>
      </c>
      <c r="S193" s="174">
        <v>0</v>
      </c>
      <c r="T193" s="174">
        <v>0</v>
      </c>
      <c r="U193" s="174">
        <v>1</v>
      </c>
      <c r="V193" s="174">
        <v>0</v>
      </c>
      <c r="W193" s="174" t="s">
        <v>2213</v>
      </c>
      <c r="X193" s="76"/>
      <c r="Y193" s="76"/>
      <c r="Z193" s="76"/>
      <c r="AA193" s="76"/>
      <c r="AB193" s="76"/>
      <c r="AC193" s="76"/>
      <c r="AD193" s="76"/>
      <c r="AE193" s="76"/>
      <c r="AF193" s="75"/>
      <c r="AG193" s="75"/>
      <c r="AH193" s="76">
        <f t="shared" si="15"/>
        <v>0</v>
      </c>
      <c r="AI193" s="76" t="str">
        <f t="shared" si="16"/>
        <v/>
      </c>
      <c r="AJ193" s="76" t="str">
        <f t="shared" si="17"/>
        <v/>
      </c>
      <c r="AK193" s="76" t="str">
        <f t="shared" si="18"/>
        <v/>
      </c>
      <c r="AL193" s="76">
        <f t="shared" si="19"/>
        <v>0</v>
      </c>
      <c r="AM193" s="172" t="s">
        <v>742</v>
      </c>
      <c r="AN193" s="172"/>
      <c r="AO193" s="172"/>
      <c r="AP193" s="172"/>
      <c r="AQ193" s="172" t="s">
        <v>2159</v>
      </c>
      <c r="AR193" s="172"/>
      <c r="AS193" s="172"/>
      <c r="AT193" s="172"/>
      <c r="AU193" s="172" t="s">
        <v>807</v>
      </c>
      <c r="AV193" s="172"/>
      <c r="AW193" s="172"/>
      <c r="AX193" s="172"/>
      <c r="AY193" s="172" t="s">
        <v>2214</v>
      </c>
      <c r="AZ193" s="172"/>
      <c r="BA193" s="172"/>
      <c r="BB193" s="172"/>
    </row>
    <row r="194" spans="1:54" ht="15" customHeight="1">
      <c r="A194" s="171">
        <v>18</v>
      </c>
      <c r="B194" s="172" t="s">
        <v>2150</v>
      </c>
      <c r="C194" s="172" t="s">
        <v>2203</v>
      </c>
      <c r="D194" s="172" t="s">
        <v>2152</v>
      </c>
      <c r="E194" s="172" t="s">
        <v>1914</v>
      </c>
      <c r="F194" s="172" t="s">
        <v>2153</v>
      </c>
      <c r="G194" s="172" t="s">
        <v>735</v>
      </c>
      <c r="H194" s="172" t="s">
        <v>2154</v>
      </c>
      <c r="I194" s="172" t="s">
        <v>2215</v>
      </c>
      <c r="J194" s="173">
        <v>44228</v>
      </c>
      <c r="K194" s="173">
        <v>44377</v>
      </c>
      <c r="L194" s="172" t="s">
        <v>2192</v>
      </c>
      <c r="M194" s="172" t="s">
        <v>119</v>
      </c>
      <c r="N194" s="172" t="s">
        <v>29</v>
      </c>
      <c r="O194" s="172" t="s">
        <v>2206</v>
      </c>
      <c r="P194" s="172" t="s">
        <v>740</v>
      </c>
      <c r="Q194" s="177">
        <f t="shared" si="20"/>
        <v>1</v>
      </c>
      <c r="R194" s="177">
        <v>0</v>
      </c>
      <c r="S194" s="177">
        <v>0</v>
      </c>
      <c r="T194" s="177">
        <v>1</v>
      </c>
      <c r="U194" s="177">
        <v>0</v>
      </c>
      <c r="V194" s="177">
        <v>0</v>
      </c>
      <c r="W194" s="177" t="s">
        <v>2170</v>
      </c>
      <c r="X194" s="76"/>
      <c r="Y194" s="76"/>
      <c r="Z194" s="76"/>
      <c r="AA194" s="76"/>
      <c r="AB194" s="76"/>
      <c r="AC194" s="76"/>
      <c r="AD194" s="76"/>
      <c r="AE194" s="76"/>
      <c r="AF194" s="75"/>
      <c r="AG194" s="75"/>
      <c r="AH194" s="76">
        <f t="shared" si="15"/>
        <v>0</v>
      </c>
      <c r="AI194" s="76" t="str">
        <f t="shared" si="16"/>
        <v/>
      </c>
      <c r="AJ194" s="76" t="str">
        <f t="shared" si="17"/>
        <v/>
      </c>
      <c r="AK194" s="76">
        <f t="shared" si="18"/>
        <v>0</v>
      </c>
      <c r="AL194" s="76" t="str">
        <f t="shared" si="19"/>
        <v/>
      </c>
      <c r="AM194" s="172" t="s">
        <v>807</v>
      </c>
      <c r="AN194" s="172"/>
      <c r="AO194" s="172"/>
      <c r="AP194" s="172"/>
      <c r="AQ194" s="172" t="s">
        <v>2175</v>
      </c>
      <c r="AR194" s="172"/>
      <c r="AS194" s="172"/>
      <c r="AT194" s="172"/>
      <c r="AU194" s="172" t="s">
        <v>807</v>
      </c>
      <c r="AV194" s="172"/>
      <c r="AW194" s="172"/>
      <c r="AX194" s="172"/>
      <c r="AY194" s="172" t="s">
        <v>1061</v>
      </c>
      <c r="AZ194" s="172"/>
      <c r="BA194" s="172"/>
      <c r="BB194" s="172"/>
    </row>
    <row r="195" spans="1:54" ht="15" customHeight="1">
      <c r="A195" s="171">
        <v>19</v>
      </c>
      <c r="B195" s="172" t="s">
        <v>2150</v>
      </c>
      <c r="C195" s="172" t="s">
        <v>2203</v>
      </c>
      <c r="D195" s="172" t="s">
        <v>2152</v>
      </c>
      <c r="E195" s="172" t="s">
        <v>1914</v>
      </c>
      <c r="F195" s="172" t="s">
        <v>2153</v>
      </c>
      <c r="G195" s="172" t="s">
        <v>735</v>
      </c>
      <c r="H195" s="172" t="s">
        <v>2154</v>
      </c>
      <c r="I195" s="172" t="s">
        <v>2216</v>
      </c>
      <c r="J195" s="173">
        <v>44348</v>
      </c>
      <c r="K195" s="173">
        <v>44469</v>
      </c>
      <c r="L195" s="172" t="s">
        <v>2197</v>
      </c>
      <c r="M195" s="172" t="s">
        <v>119</v>
      </c>
      <c r="N195" s="172" t="s">
        <v>29</v>
      </c>
      <c r="O195" s="172" t="s">
        <v>2206</v>
      </c>
      <c r="P195" s="172" t="s">
        <v>740</v>
      </c>
      <c r="Q195" s="177">
        <f t="shared" si="20"/>
        <v>1</v>
      </c>
      <c r="R195" s="177">
        <v>0</v>
      </c>
      <c r="S195" s="177">
        <v>0</v>
      </c>
      <c r="T195" s="177">
        <v>0</v>
      </c>
      <c r="U195" s="177">
        <v>1</v>
      </c>
      <c r="V195" s="177">
        <v>0</v>
      </c>
      <c r="W195" s="177" t="s">
        <v>2170</v>
      </c>
      <c r="X195" s="77"/>
      <c r="Y195" s="77"/>
      <c r="Z195" s="77"/>
      <c r="AA195" s="77"/>
      <c r="AB195" s="77"/>
      <c r="AC195" s="77"/>
      <c r="AD195" s="75"/>
      <c r="AE195" s="75"/>
      <c r="AF195" s="75"/>
      <c r="AG195" s="75"/>
      <c r="AH195" s="76">
        <f t="shared" si="15"/>
        <v>0</v>
      </c>
      <c r="AI195" s="76" t="str">
        <f t="shared" si="16"/>
        <v/>
      </c>
      <c r="AJ195" s="76" t="str">
        <f t="shared" si="17"/>
        <v/>
      </c>
      <c r="AK195" s="76" t="str">
        <f t="shared" si="18"/>
        <v/>
      </c>
      <c r="AL195" s="76">
        <f t="shared" si="19"/>
        <v>0</v>
      </c>
      <c r="AM195" s="172" t="s">
        <v>807</v>
      </c>
      <c r="AN195" s="172"/>
      <c r="AO195" s="172"/>
      <c r="AP195" s="172"/>
      <c r="AQ195" s="172" t="s">
        <v>2175</v>
      </c>
      <c r="AR195" s="172"/>
      <c r="AS195" s="172"/>
      <c r="AT195" s="172"/>
      <c r="AU195" s="172" t="s">
        <v>807</v>
      </c>
      <c r="AV195" s="172"/>
      <c r="AW195" s="172"/>
      <c r="AX195" s="172"/>
      <c r="AY195" s="172" t="s">
        <v>1061</v>
      </c>
      <c r="AZ195" s="172"/>
      <c r="BA195" s="172"/>
      <c r="BB195" s="172"/>
    </row>
    <row r="196" spans="1:54" ht="15" customHeight="1">
      <c r="A196" s="171">
        <v>20</v>
      </c>
      <c r="B196" s="172" t="s">
        <v>2150</v>
      </c>
      <c r="C196" s="172" t="s">
        <v>2203</v>
      </c>
      <c r="D196" s="172" t="s">
        <v>2152</v>
      </c>
      <c r="E196" s="172" t="s">
        <v>1914</v>
      </c>
      <c r="F196" s="172" t="s">
        <v>2153</v>
      </c>
      <c r="G196" s="172" t="s">
        <v>735</v>
      </c>
      <c r="H196" s="172" t="s">
        <v>2154</v>
      </c>
      <c r="I196" s="172" t="s">
        <v>2217</v>
      </c>
      <c r="J196" s="173">
        <v>44228</v>
      </c>
      <c r="K196" s="173">
        <v>44500</v>
      </c>
      <c r="L196" s="172" t="s">
        <v>2218</v>
      </c>
      <c r="M196" s="172" t="s">
        <v>119</v>
      </c>
      <c r="N196" s="172" t="s">
        <v>29</v>
      </c>
      <c r="O196" s="172" t="s">
        <v>2206</v>
      </c>
      <c r="P196" s="172" t="s">
        <v>740</v>
      </c>
      <c r="Q196" s="177">
        <f t="shared" si="20"/>
        <v>1</v>
      </c>
      <c r="R196" s="177">
        <v>0</v>
      </c>
      <c r="S196" s="177">
        <v>0</v>
      </c>
      <c r="T196" s="177">
        <v>0</v>
      </c>
      <c r="U196" s="177">
        <v>1</v>
      </c>
      <c r="V196" s="177">
        <v>0</v>
      </c>
      <c r="W196" s="177" t="s">
        <v>2219</v>
      </c>
      <c r="X196" s="77"/>
      <c r="Y196" s="77"/>
      <c r="Z196" s="77"/>
      <c r="AA196" s="77"/>
      <c r="AB196" s="77"/>
      <c r="AC196" s="77"/>
      <c r="AD196" s="75"/>
      <c r="AE196" s="75"/>
      <c r="AF196" s="75"/>
      <c r="AG196" s="75"/>
      <c r="AH196" s="76">
        <f t="shared" ref="AH196:AH259" si="21">IFERROR(IF((V196+X196+Z196+AB196)/Q196&gt;1,1,(V196+X196+Z196+AB196)/Q196),0)</f>
        <v>0</v>
      </c>
      <c r="AI196" s="76" t="str">
        <f t="shared" ref="AI196:AI259" si="22">IFERROR(IF(R196=0,"",IF((V196/R196)&gt;1,1,(V196/R196))),"")</f>
        <v/>
      </c>
      <c r="AJ196" s="76" t="str">
        <f t="shared" ref="AJ196:AJ259" si="23">IFERROR(IF(S196=0,"",IF((X196/S196)&gt;1,1,(X196/S196))),"")</f>
        <v/>
      </c>
      <c r="AK196" s="76" t="str">
        <f t="shared" ref="AK196:AK259" si="24">IFERROR(IF(T196=0,"",IF((Z196/T196)&gt;1,1,(Z196/T196))),"")</f>
        <v/>
      </c>
      <c r="AL196" s="76">
        <f t="shared" ref="AL196:AL259" si="25">IFERROR(IF(U196=0,"",IF((AB196/U196)&gt;1,1,(AB196/U196))),"")</f>
        <v>0</v>
      </c>
      <c r="AM196" s="172" t="s">
        <v>742</v>
      </c>
      <c r="AN196" s="172"/>
      <c r="AO196" s="172"/>
      <c r="AP196" s="172"/>
      <c r="AQ196" s="172" t="s">
        <v>2159</v>
      </c>
      <c r="AR196" s="172"/>
      <c r="AS196" s="172"/>
      <c r="AT196" s="172"/>
      <c r="AU196" s="172" t="s">
        <v>807</v>
      </c>
      <c r="AV196" s="172"/>
      <c r="AW196" s="172"/>
      <c r="AX196" s="172"/>
      <c r="AY196" s="172" t="s">
        <v>2220</v>
      </c>
      <c r="AZ196" s="172"/>
      <c r="BA196" s="172"/>
      <c r="BB196" s="172"/>
    </row>
    <row r="197" spans="1:54" ht="15" customHeight="1">
      <c r="A197" s="171">
        <v>21</v>
      </c>
      <c r="B197" s="172" t="s">
        <v>2150</v>
      </c>
      <c r="C197" s="172" t="s">
        <v>2203</v>
      </c>
      <c r="D197" s="172" t="s">
        <v>2152</v>
      </c>
      <c r="E197" s="172" t="s">
        <v>1914</v>
      </c>
      <c r="F197" s="172" t="s">
        <v>2153</v>
      </c>
      <c r="G197" s="172" t="s">
        <v>735</v>
      </c>
      <c r="H197" s="172" t="s">
        <v>2154</v>
      </c>
      <c r="I197" s="172" t="s">
        <v>2221</v>
      </c>
      <c r="J197" s="173">
        <v>44197</v>
      </c>
      <c r="K197" s="173">
        <v>44377</v>
      </c>
      <c r="L197" s="172" t="s">
        <v>2222</v>
      </c>
      <c r="M197" s="172" t="s">
        <v>119</v>
      </c>
      <c r="N197" s="172" t="s">
        <v>29</v>
      </c>
      <c r="O197" s="172" t="s">
        <v>2206</v>
      </c>
      <c r="P197" s="172" t="s">
        <v>740</v>
      </c>
      <c r="Q197" s="177">
        <f t="shared" si="20"/>
        <v>1</v>
      </c>
      <c r="R197" s="177">
        <v>0</v>
      </c>
      <c r="S197" s="177">
        <v>1</v>
      </c>
      <c r="T197" s="177">
        <v>0</v>
      </c>
      <c r="U197" s="177">
        <v>0</v>
      </c>
      <c r="V197" s="177">
        <v>1</v>
      </c>
      <c r="W197" s="177" t="s">
        <v>2223</v>
      </c>
      <c r="X197" s="77"/>
      <c r="Y197" s="77"/>
      <c r="Z197" s="77"/>
      <c r="AA197" s="77"/>
      <c r="AB197" s="77"/>
      <c r="AC197" s="77"/>
      <c r="AD197" s="75"/>
      <c r="AE197" s="75"/>
      <c r="AF197" s="75"/>
      <c r="AG197" s="75"/>
      <c r="AH197" s="76">
        <f t="shared" si="21"/>
        <v>1</v>
      </c>
      <c r="AI197" s="76" t="str">
        <f t="shared" si="22"/>
        <v/>
      </c>
      <c r="AJ197" s="76">
        <f t="shared" si="23"/>
        <v>0</v>
      </c>
      <c r="AK197" s="76" t="str">
        <f t="shared" si="24"/>
        <v/>
      </c>
      <c r="AL197" s="76" t="str">
        <f t="shared" si="25"/>
        <v/>
      </c>
      <c r="AM197" s="172" t="s">
        <v>742</v>
      </c>
      <c r="AN197" s="172"/>
      <c r="AO197" s="172"/>
      <c r="AP197" s="172"/>
      <c r="AQ197" s="172" t="s">
        <v>2159</v>
      </c>
      <c r="AR197" s="172"/>
      <c r="AS197" s="172"/>
      <c r="AT197" s="172"/>
      <c r="AU197" s="172" t="s">
        <v>742</v>
      </c>
      <c r="AV197" s="172"/>
      <c r="AW197" s="172"/>
      <c r="AX197" s="172"/>
      <c r="AY197" s="172" t="s">
        <v>2224</v>
      </c>
      <c r="AZ197" s="172"/>
      <c r="BA197" s="172"/>
      <c r="BB197" s="172"/>
    </row>
    <row r="198" spans="1:54" ht="15" customHeight="1">
      <c r="A198" s="171">
        <v>22</v>
      </c>
      <c r="B198" s="172" t="s">
        <v>2150</v>
      </c>
      <c r="C198" s="172" t="s">
        <v>2203</v>
      </c>
      <c r="D198" s="172" t="s">
        <v>2152</v>
      </c>
      <c r="E198" s="172" t="s">
        <v>1914</v>
      </c>
      <c r="F198" s="172" t="s">
        <v>2153</v>
      </c>
      <c r="G198" s="172" t="s">
        <v>735</v>
      </c>
      <c r="H198" s="172" t="s">
        <v>2154</v>
      </c>
      <c r="I198" s="172" t="s">
        <v>2225</v>
      </c>
      <c r="J198" s="173">
        <v>44256</v>
      </c>
      <c r="K198" s="173">
        <v>44377</v>
      </c>
      <c r="L198" s="172" t="s">
        <v>2197</v>
      </c>
      <c r="M198" s="172" t="s">
        <v>119</v>
      </c>
      <c r="N198" s="172" t="s">
        <v>29</v>
      </c>
      <c r="O198" s="172" t="s">
        <v>2206</v>
      </c>
      <c r="P198" s="172" t="s">
        <v>740</v>
      </c>
      <c r="Q198" s="177">
        <f t="shared" si="20"/>
        <v>1</v>
      </c>
      <c r="R198" s="177">
        <v>0</v>
      </c>
      <c r="S198" s="177">
        <v>1</v>
      </c>
      <c r="T198" s="177">
        <v>0</v>
      </c>
      <c r="U198" s="177">
        <v>0</v>
      </c>
      <c r="V198" s="177">
        <v>1</v>
      </c>
      <c r="W198" s="177" t="s">
        <v>2226</v>
      </c>
      <c r="X198" s="77"/>
      <c r="Y198" s="77"/>
      <c r="Z198" s="77"/>
      <c r="AA198" s="77"/>
      <c r="AB198" s="77"/>
      <c r="AC198" s="77"/>
      <c r="AD198" s="75"/>
      <c r="AE198" s="75"/>
      <c r="AF198" s="75"/>
      <c r="AG198" s="75"/>
      <c r="AH198" s="76">
        <f t="shared" si="21"/>
        <v>1</v>
      </c>
      <c r="AI198" s="76" t="str">
        <f t="shared" si="22"/>
        <v/>
      </c>
      <c r="AJ198" s="76">
        <f t="shared" si="23"/>
        <v>0</v>
      </c>
      <c r="AK198" s="76" t="str">
        <f t="shared" si="24"/>
        <v/>
      </c>
      <c r="AL198" s="76" t="str">
        <f t="shared" si="25"/>
        <v/>
      </c>
      <c r="AM198" s="172" t="s">
        <v>742</v>
      </c>
      <c r="AN198" s="172"/>
      <c r="AO198" s="172"/>
      <c r="AP198" s="172"/>
      <c r="AQ198" s="172" t="s">
        <v>2159</v>
      </c>
      <c r="AR198" s="172"/>
      <c r="AS198" s="172"/>
      <c r="AT198" s="172"/>
      <c r="AU198" s="172" t="s">
        <v>742</v>
      </c>
      <c r="AV198" s="172"/>
      <c r="AW198" s="172"/>
      <c r="AX198" s="172"/>
      <c r="AY198" s="172" t="s">
        <v>2227</v>
      </c>
      <c r="AZ198" s="172"/>
      <c r="BA198" s="172"/>
      <c r="BB198" s="172"/>
    </row>
    <row r="199" spans="1:54" ht="15" customHeight="1">
      <c r="A199" s="171">
        <v>23</v>
      </c>
      <c r="B199" s="172" t="s">
        <v>2150</v>
      </c>
      <c r="C199" s="172" t="s">
        <v>2203</v>
      </c>
      <c r="D199" s="172" t="s">
        <v>2152</v>
      </c>
      <c r="E199" s="172" t="s">
        <v>1914</v>
      </c>
      <c r="F199" s="172" t="s">
        <v>2153</v>
      </c>
      <c r="G199" s="172" t="s">
        <v>735</v>
      </c>
      <c r="H199" s="172" t="s">
        <v>2154</v>
      </c>
      <c r="I199" s="172" t="s">
        <v>2228</v>
      </c>
      <c r="J199" s="173">
        <v>44197</v>
      </c>
      <c r="K199" s="173">
        <v>44561</v>
      </c>
      <c r="L199" s="172" t="s">
        <v>2192</v>
      </c>
      <c r="M199" s="172" t="s">
        <v>119</v>
      </c>
      <c r="N199" s="172" t="s">
        <v>29</v>
      </c>
      <c r="O199" s="172" t="s">
        <v>2193</v>
      </c>
      <c r="P199" s="172" t="s">
        <v>740</v>
      </c>
      <c r="Q199" s="180">
        <v>1</v>
      </c>
      <c r="R199" s="177">
        <v>0</v>
      </c>
      <c r="S199" s="177">
        <v>0</v>
      </c>
      <c r="T199" s="177">
        <v>0</v>
      </c>
      <c r="U199" s="177">
        <v>1</v>
      </c>
      <c r="V199" s="177">
        <v>1</v>
      </c>
      <c r="W199" s="177" t="s">
        <v>2229</v>
      </c>
      <c r="X199" s="77"/>
      <c r="Y199" s="77"/>
      <c r="Z199" s="77"/>
      <c r="AA199" s="77"/>
      <c r="AB199" s="77"/>
      <c r="AC199" s="77"/>
      <c r="AD199" s="75"/>
      <c r="AE199" s="75"/>
      <c r="AF199" s="75"/>
      <c r="AG199" s="75"/>
      <c r="AH199" s="76">
        <f t="shared" si="21"/>
        <v>1</v>
      </c>
      <c r="AI199" s="76" t="str">
        <f t="shared" si="22"/>
        <v/>
      </c>
      <c r="AJ199" s="76" t="str">
        <f t="shared" si="23"/>
        <v/>
      </c>
      <c r="AK199" s="76" t="str">
        <f t="shared" si="24"/>
        <v/>
      </c>
      <c r="AL199" s="76">
        <f t="shared" si="25"/>
        <v>0</v>
      </c>
      <c r="AM199" s="172" t="s">
        <v>742</v>
      </c>
      <c r="AN199" s="172"/>
      <c r="AO199" s="172"/>
      <c r="AP199" s="172"/>
      <c r="AQ199" s="172" t="s">
        <v>2159</v>
      </c>
      <c r="AR199" s="172"/>
      <c r="AS199" s="172"/>
      <c r="AT199" s="172"/>
      <c r="AU199" s="172" t="s">
        <v>742</v>
      </c>
      <c r="AV199" s="172"/>
      <c r="AW199" s="172"/>
      <c r="AX199" s="172"/>
      <c r="AY199" s="172" t="s">
        <v>2230</v>
      </c>
      <c r="AZ199" s="172"/>
      <c r="BA199" s="172"/>
      <c r="BB199" s="172"/>
    </row>
    <row r="200" spans="1:54" ht="15" customHeight="1">
      <c r="A200" s="171">
        <v>24</v>
      </c>
      <c r="B200" s="172" t="s">
        <v>2150</v>
      </c>
      <c r="C200" s="172" t="s">
        <v>2203</v>
      </c>
      <c r="D200" s="172" t="s">
        <v>2152</v>
      </c>
      <c r="E200" s="172" t="s">
        <v>1914</v>
      </c>
      <c r="F200" s="172" t="s">
        <v>2153</v>
      </c>
      <c r="G200" s="172" t="s">
        <v>735</v>
      </c>
      <c r="H200" s="172" t="s">
        <v>2154</v>
      </c>
      <c r="I200" s="172" t="s">
        <v>2231</v>
      </c>
      <c r="J200" s="173">
        <v>44287</v>
      </c>
      <c r="K200" s="173">
        <v>44561</v>
      </c>
      <c r="L200" s="172" t="s">
        <v>2192</v>
      </c>
      <c r="M200" s="172" t="s">
        <v>119</v>
      </c>
      <c r="N200" s="172" t="s">
        <v>29</v>
      </c>
      <c r="O200" s="172" t="s">
        <v>2193</v>
      </c>
      <c r="P200" s="172" t="s">
        <v>740</v>
      </c>
      <c r="Q200" s="180">
        <v>1</v>
      </c>
      <c r="R200" s="177">
        <v>0</v>
      </c>
      <c r="S200" s="177">
        <v>0</v>
      </c>
      <c r="T200" s="177">
        <v>0</v>
      </c>
      <c r="U200" s="177">
        <v>1</v>
      </c>
      <c r="V200" s="177">
        <v>1</v>
      </c>
      <c r="W200" s="177" t="s">
        <v>2232</v>
      </c>
      <c r="X200" s="77"/>
      <c r="Y200" s="77"/>
      <c r="Z200" s="77"/>
      <c r="AA200" s="77"/>
      <c r="AB200" s="77"/>
      <c r="AC200" s="77"/>
      <c r="AD200" s="75"/>
      <c r="AE200" s="75"/>
      <c r="AF200" s="75"/>
      <c r="AG200" s="75"/>
      <c r="AH200" s="76">
        <f t="shared" si="21"/>
        <v>1</v>
      </c>
      <c r="AI200" s="76" t="str">
        <f t="shared" si="22"/>
        <v/>
      </c>
      <c r="AJ200" s="76" t="str">
        <f t="shared" si="23"/>
        <v/>
      </c>
      <c r="AK200" s="76" t="str">
        <f t="shared" si="24"/>
        <v/>
      </c>
      <c r="AL200" s="76">
        <f t="shared" si="25"/>
        <v>0</v>
      </c>
      <c r="AM200" s="172" t="s">
        <v>742</v>
      </c>
      <c r="AN200" s="172"/>
      <c r="AO200" s="172"/>
      <c r="AP200" s="172"/>
      <c r="AQ200" s="172" t="s">
        <v>2159</v>
      </c>
      <c r="AR200" s="172"/>
      <c r="AS200" s="172"/>
      <c r="AT200" s="172"/>
      <c r="AU200" s="172" t="s">
        <v>742</v>
      </c>
      <c r="AV200" s="172"/>
      <c r="AW200" s="172"/>
      <c r="AX200" s="172"/>
      <c r="AY200" s="172" t="s">
        <v>2233</v>
      </c>
      <c r="AZ200" s="172"/>
      <c r="BA200" s="172"/>
      <c r="BB200" s="172"/>
    </row>
    <row r="201" spans="1:54" ht="15" customHeight="1">
      <c r="A201" s="171">
        <v>25</v>
      </c>
      <c r="B201" s="172" t="s">
        <v>2150</v>
      </c>
      <c r="C201" s="172" t="s">
        <v>1453</v>
      </c>
      <c r="D201" s="172" t="s">
        <v>732</v>
      </c>
      <c r="E201" s="172" t="s">
        <v>1454</v>
      </c>
      <c r="F201" s="172" t="s">
        <v>772</v>
      </c>
      <c r="G201" s="172" t="s">
        <v>1455</v>
      </c>
      <c r="H201" s="172" t="s">
        <v>736</v>
      </c>
      <c r="I201" s="172" t="s">
        <v>2234</v>
      </c>
      <c r="J201" s="173">
        <v>44197</v>
      </c>
      <c r="K201" s="173">
        <v>44561</v>
      </c>
      <c r="L201" s="172" t="s">
        <v>1550</v>
      </c>
      <c r="M201" s="172" t="s">
        <v>119</v>
      </c>
      <c r="N201" s="172" t="s">
        <v>55</v>
      </c>
      <c r="O201" s="172" t="s">
        <v>1458</v>
      </c>
      <c r="P201" s="172" t="s">
        <v>11</v>
      </c>
      <c r="Q201" s="174">
        <v>1</v>
      </c>
      <c r="R201" s="174">
        <v>0</v>
      </c>
      <c r="S201" s="174">
        <v>0</v>
      </c>
      <c r="T201" s="174">
        <v>1</v>
      </c>
      <c r="U201" s="174">
        <v>0</v>
      </c>
      <c r="V201" s="174">
        <v>0</v>
      </c>
      <c r="W201" s="174" t="s">
        <v>2170</v>
      </c>
      <c r="X201" s="77"/>
      <c r="Y201" s="77"/>
      <c r="Z201" s="77"/>
      <c r="AA201" s="77"/>
      <c r="AB201" s="77"/>
      <c r="AC201" s="77"/>
      <c r="AD201" s="75"/>
      <c r="AE201" s="75"/>
      <c r="AF201" s="75"/>
      <c r="AG201" s="75"/>
      <c r="AH201" s="76">
        <f t="shared" si="21"/>
        <v>0</v>
      </c>
      <c r="AI201" s="76" t="str">
        <f t="shared" si="22"/>
        <v/>
      </c>
      <c r="AJ201" s="76" t="str">
        <f t="shared" si="23"/>
        <v/>
      </c>
      <c r="AK201" s="76">
        <f t="shared" si="24"/>
        <v>0</v>
      </c>
      <c r="AL201" s="76" t="str">
        <f t="shared" si="25"/>
        <v/>
      </c>
      <c r="AM201" s="172" t="s">
        <v>807</v>
      </c>
      <c r="AN201" s="172"/>
      <c r="AO201" s="172"/>
      <c r="AP201" s="172"/>
      <c r="AQ201" s="172" t="s">
        <v>2175</v>
      </c>
      <c r="AR201" s="172"/>
      <c r="AS201" s="172"/>
      <c r="AT201" s="172"/>
      <c r="AU201" s="172" t="s">
        <v>807</v>
      </c>
      <c r="AV201" s="172"/>
      <c r="AW201" s="172"/>
      <c r="AX201" s="172"/>
      <c r="AY201" s="172" t="s">
        <v>1061</v>
      </c>
      <c r="AZ201" s="172"/>
      <c r="BA201" s="172"/>
      <c r="BB201" s="172"/>
    </row>
    <row r="202" spans="1:54" ht="15" customHeight="1">
      <c r="A202" s="171">
        <v>26</v>
      </c>
      <c r="B202" s="172" t="s">
        <v>2150</v>
      </c>
      <c r="C202" s="172" t="s">
        <v>1453</v>
      </c>
      <c r="D202" s="172" t="s">
        <v>732</v>
      </c>
      <c r="E202" s="172" t="s">
        <v>1454</v>
      </c>
      <c r="F202" s="172" t="s">
        <v>772</v>
      </c>
      <c r="G202" s="172" t="s">
        <v>1455</v>
      </c>
      <c r="H202" s="172" t="s">
        <v>736</v>
      </c>
      <c r="I202" s="172" t="s">
        <v>2235</v>
      </c>
      <c r="J202" s="173">
        <v>44197</v>
      </c>
      <c r="K202" s="173">
        <v>44561</v>
      </c>
      <c r="L202" s="172" t="s">
        <v>1463</v>
      </c>
      <c r="M202" s="172" t="s">
        <v>119</v>
      </c>
      <c r="N202" s="172" t="s">
        <v>29</v>
      </c>
      <c r="O202" s="172" t="s">
        <v>1458</v>
      </c>
      <c r="P202" s="172" t="s">
        <v>11</v>
      </c>
      <c r="Q202" s="180">
        <v>4</v>
      </c>
      <c r="R202" s="177">
        <v>1</v>
      </c>
      <c r="S202" s="177">
        <v>1</v>
      </c>
      <c r="T202" s="177">
        <v>1</v>
      </c>
      <c r="U202" s="177">
        <v>1</v>
      </c>
      <c r="V202" s="177">
        <v>1</v>
      </c>
      <c r="W202" s="177" t="s">
        <v>2142</v>
      </c>
      <c r="X202" s="77"/>
      <c r="Y202" s="77"/>
      <c r="Z202" s="77"/>
      <c r="AA202" s="77"/>
      <c r="AB202" s="77"/>
      <c r="AC202" s="77"/>
      <c r="AD202" s="75"/>
      <c r="AE202" s="75"/>
      <c r="AF202" s="75"/>
      <c r="AG202" s="75"/>
      <c r="AH202" s="76">
        <f t="shared" si="21"/>
        <v>0.25</v>
      </c>
      <c r="AI202" s="76">
        <f t="shared" si="22"/>
        <v>1</v>
      </c>
      <c r="AJ202" s="76">
        <f t="shared" si="23"/>
        <v>0</v>
      </c>
      <c r="AK202" s="76">
        <f t="shared" si="24"/>
        <v>0</v>
      </c>
      <c r="AL202" s="76">
        <f t="shared" si="25"/>
        <v>0</v>
      </c>
      <c r="AM202" s="172" t="s">
        <v>742</v>
      </c>
      <c r="AN202" s="172"/>
      <c r="AO202" s="172"/>
      <c r="AP202" s="172"/>
      <c r="AQ202" s="172" t="s">
        <v>2159</v>
      </c>
      <c r="AR202" s="172"/>
      <c r="AS202" s="172"/>
      <c r="AT202" s="172"/>
      <c r="AU202" s="172" t="s">
        <v>742</v>
      </c>
      <c r="AV202" s="172"/>
      <c r="AW202" s="172"/>
      <c r="AX202" s="172"/>
      <c r="AY202" s="172" t="s">
        <v>2236</v>
      </c>
      <c r="AZ202" s="172"/>
      <c r="BA202" s="172"/>
      <c r="BB202" s="172"/>
    </row>
    <row r="203" spans="1:54" ht="15" customHeight="1">
      <c r="A203" s="171">
        <v>27</v>
      </c>
      <c r="B203" s="172" t="s">
        <v>2150</v>
      </c>
      <c r="C203" s="172" t="s">
        <v>1453</v>
      </c>
      <c r="D203" s="172" t="s">
        <v>732</v>
      </c>
      <c r="E203" s="172" t="s">
        <v>1454</v>
      </c>
      <c r="F203" s="172" t="s">
        <v>772</v>
      </c>
      <c r="G203" s="172" t="s">
        <v>1455</v>
      </c>
      <c r="H203" s="172" t="s">
        <v>736</v>
      </c>
      <c r="I203" s="172" t="s">
        <v>1467</v>
      </c>
      <c r="J203" s="173">
        <v>44470</v>
      </c>
      <c r="K203" s="173">
        <v>44561</v>
      </c>
      <c r="L203" s="172" t="s">
        <v>1463</v>
      </c>
      <c r="M203" s="172" t="s">
        <v>119</v>
      </c>
      <c r="N203" s="172" t="s">
        <v>29</v>
      </c>
      <c r="O203" s="172" t="s">
        <v>1458</v>
      </c>
      <c r="P203" s="172" t="s">
        <v>11</v>
      </c>
      <c r="Q203" s="180">
        <v>1</v>
      </c>
      <c r="R203" s="177">
        <v>0</v>
      </c>
      <c r="S203" s="177">
        <v>0</v>
      </c>
      <c r="T203" s="177">
        <v>0</v>
      </c>
      <c r="U203" s="177">
        <v>1</v>
      </c>
      <c r="V203" s="177">
        <v>0</v>
      </c>
      <c r="W203" s="177" t="s">
        <v>2170</v>
      </c>
      <c r="X203" s="77"/>
      <c r="Y203" s="77"/>
      <c r="Z203" s="77"/>
      <c r="AA203" s="77"/>
      <c r="AB203" s="77"/>
      <c r="AC203" s="77"/>
      <c r="AD203" s="75"/>
      <c r="AE203" s="75"/>
      <c r="AF203" s="75"/>
      <c r="AG203" s="75"/>
      <c r="AH203" s="76">
        <f t="shared" si="21"/>
        <v>0</v>
      </c>
      <c r="AI203" s="76" t="str">
        <f t="shared" si="22"/>
        <v/>
      </c>
      <c r="AJ203" s="76" t="str">
        <f t="shared" si="23"/>
        <v/>
      </c>
      <c r="AK203" s="76" t="str">
        <f t="shared" si="24"/>
        <v/>
      </c>
      <c r="AL203" s="76">
        <f t="shared" si="25"/>
        <v>0</v>
      </c>
      <c r="AM203" s="172" t="s">
        <v>807</v>
      </c>
      <c r="AN203" s="172"/>
      <c r="AO203" s="172"/>
      <c r="AP203" s="172"/>
      <c r="AQ203" s="172" t="s">
        <v>2175</v>
      </c>
      <c r="AR203" s="172"/>
      <c r="AS203" s="172"/>
      <c r="AT203" s="172"/>
      <c r="AU203" s="172" t="s">
        <v>807</v>
      </c>
      <c r="AV203" s="172"/>
      <c r="AW203" s="172"/>
      <c r="AX203" s="172"/>
      <c r="AY203" s="172" t="s">
        <v>1061</v>
      </c>
      <c r="AZ203" s="172"/>
      <c r="BA203" s="172"/>
      <c r="BB203" s="172"/>
    </row>
    <row r="204" spans="1:54" ht="15" customHeight="1">
      <c r="A204" s="171">
        <v>28</v>
      </c>
      <c r="B204" s="172" t="s">
        <v>2150</v>
      </c>
      <c r="C204" s="172" t="s">
        <v>1453</v>
      </c>
      <c r="D204" s="172" t="s">
        <v>732</v>
      </c>
      <c r="E204" s="172" t="s">
        <v>1454</v>
      </c>
      <c r="F204" s="172" t="s">
        <v>772</v>
      </c>
      <c r="G204" s="172" t="s">
        <v>1455</v>
      </c>
      <c r="H204" s="172" t="s">
        <v>736</v>
      </c>
      <c r="I204" s="172" t="s">
        <v>2237</v>
      </c>
      <c r="J204" s="173">
        <v>44197</v>
      </c>
      <c r="K204" s="173">
        <v>44561</v>
      </c>
      <c r="L204" s="172" t="s">
        <v>1469</v>
      </c>
      <c r="M204" s="172" t="s">
        <v>119</v>
      </c>
      <c r="N204" s="172" t="s">
        <v>29</v>
      </c>
      <c r="O204" s="172" t="s">
        <v>1458</v>
      </c>
      <c r="P204" s="172" t="s">
        <v>11</v>
      </c>
      <c r="Q204" s="180">
        <v>4</v>
      </c>
      <c r="R204" s="177">
        <v>1</v>
      </c>
      <c r="S204" s="177">
        <v>1</v>
      </c>
      <c r="T204" s="177">
        <v>1</v>
      </c>
      <c r="U204" s="177">
        <v>1</v>
      </c>
      <c r="V204" s="177">
        <v>1</v>
      </c>
      <c r="W204" s="177" t="s">
        <v>2238</v>
      </c>
      <c r="X204" s="77"/>
      <c r="Y204" s="77"/>
      <c r="Z204" s="77"/>
      <c r="AA204" s="77"/>
      <c r="AB204" s="77"/>
      <c r="AC204" s="77"/>
      <c r="AD204" s="75"/>
      <c r="AE204" s="75"/>
      <c r="AF204" s="75"/>
      <c r="AG204" s="75"/>
      <c r="AH204" s="76">
        <f t="shared" si="21"/>
        <v>0.25</v>
      </c>
      <c r="AI204" s="76">
        <f t="shared" si="22"/>
        <v>1</v>
      </c>
      <c r="AJ204" s="76">
        <f t="shared" si="23"/>
        <v>0</v>
      </c>
      <c r="AK204" s="76">
        <f t="shared" si="24"/>
        <v>0</v>
      </c>
      <c r="AL204" s="76">
        <f t="shared" si="25"/>
        <v>0</v>
      </c>
      <c r="AM204" s="172" t="s">
        <v>742</v>
      </c>
      <c r="AN204" s="172"/>
      <c r="AO204" s="172"/>
      <c r="AP204" s="172"/>
      <c r="AQ204" s="172" t="s">
        <v>2159</v>
      </c>
      <c r="AR204" s="172"/>
      <c r="AS204" s="172"/>
      <c r="AT204" s="172"/>
      <c r="AU204" s="172" t="s">
        <v>742</v>
      </c>
      <c r="AV204" s="172"/>
      <c r="AW204" s="172"/>
      <c r="AX204" s="172"/>
      <c r="AY204" s="172" t="s">
        <v>2239</v>
      </c>
      <c r="AZ204" s="172"/>
      <c r="BA204" s="172"/>
      <c r="BB204" s="172"/>
    </row>
    <row r="205" spans="1:54" ht="15" customHeight="1">
      <c r="A205" s="171">
        <v>29</v>
      </c>
      <c r="B205" s="172" t="s">
        <v>2150</v>
      </c>
      <c r="C205" s="172" t="s">
        <v>1453</v>
      </c>
      <c r="D205" s="172" t="s">
        <v>732</v>
      </c>
      <c r="E205" s="172" t="s">
        <v>1454</v>
      </c>
      <c r="F205" s="172" t="s">
        <v>772</v>
      </c>
      <c r="G205" s="172" t="s">
        <v>1455</v>
      </c>
      <c r="H205" s="172" t="s">
        <v>736</v>
      </c>
      <c r="I205" s="172" t="s">
        <v>1472</v>
      </c>
      <c r="J205" s="173">
        <v>44470</v>
      </c>
      <c r="K205" s="173">
        <v>44561</v>
      </c>
      <c r="L205" s="172" t="s">
        <v>1469</v>
      </c>
      <c r="M205" s="172" t="s">
        <v>119</v>
      </c>
      <c r="N205" s="172" t="s">
        <v>29</v>
      </c>
      <c r="O205" s="172" t="s">
        <v>1458</v>
      </c>
      <c r="P205" s="172" t="s">
        <v>11</v>
      </c>
      <c r="Q205" s="180">
        <v>2</v>
      </c>
      <c r="R205" s="177">
        <v>0</v>
      </c>
      <c r="S205" s="177">
        <v>0</v>
      </c>
      <c r="T205" s="177">
        <v>0</v>
      </c>
      <c r="U205" s="177">
        <v>2</v>
      </c>
      <c r="V205" s="177">
        <v>0</v>
      </c>
      <c r="W205" s="177" t="s">
        <v>2240</v>
      </c>
      <c r="X205" s="77"/>
      <c r="Y205" s="77"/>
      <c r="Z205" s="77"/>
      <c r="AA205" s="77"/>
      <c r="AB205" s="77"/>
      <c r="AC205" s="77"/>
      <c r="AD205" s="75"/>
      <c r="AE205" s="75"/>
      <c r="AF205" s="75"/>
      <c r="AG205" s="75"/>
      <c r="AH205" s="76">
        <f t="shared" si="21"/>
        <v>0</v>
      </c>
      <c r="AI205" s="76" t="str">
        <f t="shared" si="22"/>
        <v/>
      </c>
      <c r="AJ205" s="76" t="str">
        <f t="shared" si="23"/>
        <v/>
      </c>
      <c r="AK205" s="76" t="str">
        <f t="shared" si="24"/>
        <v/>
      </c>
      <c r="AL205" s="76">
        <f t="shared" si="25"/>
        <v>0</v>
      </c>
      <c r="AM205" s="172" t="s">
        <v>807</v>
      </c>
      <c r="AN205" s="172"/>
      <c r="AO205" s="172"/>
      <c r="AP205" s="172"/>
      <c r="AQ205" s="172" t="s">
        <v>2175</v>
      </c>
      <c r="AR205" s="172"/>
      <c r="AS205" s="172"/>
      <c r="AT205" s="172"/>
      <c r="AU205" s="172" t="s">
        <v>807</v>
      </c>
      <c r="AV205" s="172"/>
      <c r="AW205" s="172"/>
      <c r="AX205" s="172"/>
      <c r="AY205" s="172" t="s">
        <v>1061</v>
      </c>
      <c r="AZ205" s="172"/>
      <c r="BA205" s="172"/>
      <c r="BB205" s="172"/>
    </row>
    <row r="206" spans="1:54" ht="15" customHeight="1">
      <c r="A206" s="171">
        <v>30</v>
      </c>
      <c r="B206" s="172" t="s">
        <v>2150</v>
      </c>
      <c r="C206" s="172" t="s">
        <v>1453</v>
      </c>
      <c r="D206" s="172" t="s">
        <v>732</v>
      </c>
      <c r="E206" s="172" t="s">
        <v>1454</v>
      </c>
      <c r="F206" s="172" t="s">
        <v>772</v>
      </c>
      <c r="G206" s="172" t="s">
        <v>1455</v>
      </c>
      <c r="H206" s="172" t="s">
        <v>736</v>
      </c>
      <c r="I206" s="172" t="s">
        <v>1473</v>
      </c>
      <c r="J206" s="173">
        <v>44317</v>
      </c>
      <c r="K206" s="173">
        <v>44561</v>
      </c>
      <c r="L206" s="172" t="s">
        <v>1474</v>
      </c>
      <c r="M206" s="172" t="s">
        <v>123</v>
      </c>
      <c r="N206" s="172" t="s">
        <v>29</v>
      </c>
      <c r="O206" s="172" t="s">
        <v>1458</v>
      </c>
      <c r="P206" s="172" t="s">
        <v>11</v>
      </c>
      <c r="Q206" s="180">
        <v>4</v>
      </c>
      <c r="R206" s="177">
        <v>0</v>
      </c>
      <c r="S206" s="177">
        <v>2</v>
      </c>
      <c r="T206" s="177">
        <v>1</v>
      </c>
      <c r="U206" s="177">
        <v>1</v>
      </c>
      <c r="V206" s="177">
        <v>0</v>
      </c>
      <c r="W206" s="177" t="s">
        <v>2170</v>
      </c>
      <c r="X206" s="77"/>
      <c r="Y206" s="77"/>
      <c r="Z206" s="77"/>
      <c r="AA206" s="77"/>
      <c r="AB206" s="77"/>
      <c r="AC206" s="77"/>
      <c r="AD206" s="75"/>
      <c r="AE206" s="75"/>
      <c r="AF206" s="75"/>
      <c r="AG206" s="75"/>
      <c r="AH206" s="76">
        <f t="shared" si="21"/>
        <v>0</v>
      </c>
      <c r="AI206" s="76" t="str">
        <f t="shared" si="22"/>
        <v/>
      </c>
      <c r="AJ206" s="76">
        <f t="shared" si="23"/>
        <v>0</v>
      </c>
      <c r="AK206" s="76">
        <f t="shared" si="24"/>
        <v>0</v>
      </c>
      <c r="AL206" s="76">
        <f t="shared" si="25"/>
        <v>0</v>
      </c>
      <c r="AM206" s="172" t="s">
        <v>807</v>
      </c>
      <c r="AN206" s="172"/>
      <c r="AO206" s="172"/>
      <c r="AP206" s="172"/>
      <c r="AQ206" s="172" t="s">
        <v>2175</v>
      </c>
      <c r="AR206" s="172"/>
      <c r="AS206" s="172"/>
      <c r="AT206" s="172"/>
      <c r="AU206" s="172" t="s">
        <v>807</v>
      </c>
      <c r="AV206" s="172"/>
      <c r="AW206" s="172"/>
      <c r="AX206" s="172"/>
      <c r="AY206" s="172" t="s">
        <v>1061</v>
      </c>
      <c r="AZ206" s="172"/>
      <c r="BA206" s="172"/>
      <c r="BB206" s="172"/>
    </row>
    <row r="207" spans="1:54" ht="15" customHeight="1">
      <c r="A207" s="171">
        <v>1</v>
      </c>
      <c r="B207" s="172" t="s">
        <v>2241</v>
      </c>
      <c r="C207" s="172" t="s">
        <v>2242</v>
      </c>
      <c r="D207" s="172" t="s">
        <v>732</v>
      </c>
      <c r="E207" s="172" t="s">
        <v>1753</v>
      </c>
      <c r="F207" s="172" t="s">
        <v>1754</v>
      </c>
      <c r="G207" s="172" t="s">
        <v>2243</v>
      </c>
      <c r="H207" s="172" t="s">
        <v>2244</v>
      </c>
      <c r="I207" s="172" t="s">
        <v>2245</v>
      </c>
      <c r="J207" s="173">
        <v>44287</v>
      </c>
      <c r="K207" s="173">
        <v>44560</v>
      </c>
      <c r="L207" s="172" t="s">
        <v>2246</v>
      </c>
      <c r="M207" s="172" t="s">
        <v>98</v>
      </c>
      <c r="N207" s="172" t="s">
        <v>29</v>
      </c>
      <c r="O207" s="172" t="s">
        <v>2247</v>
      </c>
      <c r="P207" s="172" t="s">
        <v>740</v>
      </c>
      <c r="Q207" s="180">
        <v>3</v>
      </c>
      <c r="R207" s="180">
        <v>0</v>
      </c>
      <c r="S207" s="180">
        <v>0</v>
      </c>
      <c r="T207" s="180">
        <v>2</v>
      </c>
      <c r="U207" s="180">
        <v>1</v>
      </c>
      <c r="V207" s="180">
        <v>0</v>
      </c>
      <c r="W207" s="180" t="s">
        <v>2248</v>
      </c>
      <c r="X207" s="77"/>
      <c r="Y207" s="77"/>
      <c r="Z207" s="77"/>
      <c r="AA207" s="77"/>
      <c r="AB207" s="77"/>
      <c r="AC207" s="77"/>
      <c r="AD207" s="75"/>
      <c r="AE207" s="75"/>
      <c r="AF207" s="75"/>
      <c r="AG207" s="75"/>
      <c r="AH207" s="76">
        <f t="shared" si="21"/>
        <v>0</v>
      </c>
      <c r="AI207" s="76" t="str">
        <f t="shared" si="22"/>
        <v/>
      </c>
      <c r="AJ207" s="76" t="str">
        <f t="shared" si="23"/>
        <v/>
      </c>
      <c r="AK207" s="76">
        <f t="shared" si="24"/>
        <v>0</v>
      </c>
      <c r="AL207" s="76">
        <f t="shared" si="25"/>
        <v>0</v>
      </c>
      <c r="AM207" s="172" t="s">
        <v>807</v>
      </c>
      <c r="AN207" s="172"/>
      <c r="AO207" s="172"/>
      <c r="AP207" s="172"/>
      <c r="AQ207" s="172" t="s">
        <v>2249</v>
      </c>
      <c r="AR207" s="172"/>
      <c r="AS207" s="172"/>
      <c r="AT207" s="172"/>
      <c r="AU207" s="172" t="s">
        <v>807</v>
      </c>
      <c r="AV207" s="172"/>
      <c r="AW207" s="172"/>
      <c r="AX207" s="172"/>
      <c r="AY207" s="172" t="s">
        <v>2175</v>
      </c>
      <c r="AZ207" s="172"/>
      <c r="BA207" s="172"/>
      <c r="BB207" s="172"/>
    </row>
    <row r="208" spans="1:54" ht="15" customHeight="1">
      <c r="A208" s="171">
        <v>2</v>
      </c>
      <c r="B208" s="172" t="s">
        <v>2241</v>
      </c>
      <c r="C208" s="172" t="s">
        <v>2250</v>
      </c>
      <c r="D208" s="172" t="s">
        <v>732</v>
      </c>
      <c r="E208" s="172" t="s">
        <v>1753</v>
      </c>
      <c r="F208" s="172" t="s">
        <v>1754</v>
      </c>
      <c r="G208" s="172" t="s">
        <v>2243</v>
      </c>
      <c r="H208" s="172" t="s">
        <v>2244</v>
      </c>
      <c r="I208" s="172" t="s">
        <v>2251</v>
      </c>
      <c r="J208" s="173">
        <v>44228</v>
      </c>
      <c r="K208" s="173">
        <v>44560</v>
      </c>
      <c r="L208" s="172" t="s">
        <v>2252</v>
      </c>
      <c r="M208" s="172" t="s">
        <v>98</v>
      </c>
      <c r="N208" s="172" t="s">
        <v>29</v>
      </c>
      <c r="O208" s="172" t="s">
        <v>208</v>
      </c>
      <c r="P208" s="172" t="s">
        <v>740</v>
      </c>
      <c r="Q208" s="180">
        <v>50</v>
      </c>
      <c r="R208" s="180">
        <v>0</v>
      </c>
      <c r="S208" s="180">
        <v>10</v>
      </c>
      <c r="T208" s="180">
        <v>15</v>
      </c>
      <c r="U208" s="180">
        <v>25</v>
      </c>
      <c r="V208" s="180">
        <v>0</v>
      </c>
      <c r="W208" s="180" t="s">
        <v>2253</v>
      </c>
      <c r="X208" s="77"/>
      <c r="Y208" s="77"/>
      <c r="Z208" s="77"/>
      <c r="AA208" s="77"/>
      <c r="AB208" s="77"/>
      <c r="AC208" s="77"/>
      <c r="AD208" s="75"/>
      <c r="AE208" s="75"/>
      <c r="AF208" s="75"/>
      <c r="AG208" s="75"/>
      <c r="AH208" s="76">
        <f t="shared" si="21"/>
        <v>0</v>
      </c>
      <c r="AI208" s="76" t="str">
        <f t="shared" si="22"/>
        <v/>
      </c>
      <c r="AJ208" s="76">
        <f t="shared" si="23"/>
        <v>0</v>
      </c>
      <c r="AK208" s="76">
        <f t="shared" si="24"/>
        <v>0</v>
      </c>
      <c r="AL208" s="76">
        <f t="shared" si="25"/>
        <v>0</v>
      </c>
      <c r="AM208" s="172" t="s">
        <v>742</v>
      </c>
      <c r="AN208" s="172"/>
      <c r="AO208" s="172"/>
      <c r="AP208" s="172"/>
      <c r="AQ208" s="172" t="s">
        <v>2159</v>
      </c>
      <c r="AR208" s="172"/>
      <c r="AS208" s="172"/>
      <c r="AT208" s="172"/>
      <c r="AU208" s="172" t="s">
        <v>807</v>
      </c>
      <c r="AV208" s="172"/>
      <c r="AW208" s="172"/>
      <c r="AX208" s="172"/>
      <c r="AY208" s="172" t="s">
        <v>2254</v>
      </c>
      <c r="AZ208" s="172"/>
      <c r="BA208" s="172"/>
      <c r="BB208" s="172"/>
    </row>
    <row r="209" spans="1:54" ht="15" customHeight="1">
      <c r="A209" s="171">
        <v>3</v>
      </c>
      <c r="B209" s="172" t="s">
        <v>2241</v>
      </c>
      <c r="C209" s="172" t="s">
        <v>2255</v>
      </c>
      <c r="D209" s="172" t="s">
        <v>732</v>
      </c>
      <c r="E209" s="172" t="s">
        <v>1753</v>
      </c>
      <c r="F209" s="172" t="s">
        <v>2256</v>
      </c>
      <c r="G209" s="172" t="s">
        <v>2243</v>
      </c>
      <c r="H209" s="172" t="s">
        <v>2244</v>
      </c>
      <c r="I209" s="172" t="s">
        <v>2257</v>
      </c>
      <c r="J209" s="173">
        <v>44228</v>
      </c>
      <c r="K209" s="173">
        <v>44545</v>
      </c>
      <c r="L209" s="172" t="s">
        <v>2258</v>
      </c>
      <c r="M209" s="172" t="s">
        <v>98</v>
      </c>
      <c r="N209" s="172" t="s">
        <v>29</v>
      </c>
      <c r="O209" s="172" t="s">
        <v>2259</v>
      </c>
      <c r="P209" s="172" t="s">
        <v>740</v>
      </c>
      <c r="Q209" s="180">
        <v>6</v>
      </c>
      <c r="R209" s="180">
        <v>0</v>
      </c>
      <c r="S209" s="180">
        <v>2</v>
      </c>
      <c r="T209" s="180">
        <v>2</v>
      </c>
      <c r="U209" s="180">
        <v>2</v>
      </c>
      <c r="V209" s="180">
        <v>0</v>
      </c>
      <c r="W209" s="180" t="s">
        <v>2260</v>
      </c>
      <c r="X209" s="76"/>
      <c r="Y209" s="76"/>
      <c r="Z209" s="76"/>
      <c r="AA209" s="76"/>
      <c r="AB209" s="76"/>
      <c r="AC209" s="76"/>
      <c r="AD209" s="76"/>
      <c r="AE209" s="76"/>
      <c r="AF209" s="75"/>
      <c r="AG209" s="75"/>
      <c r="AH209" s="76">
        <f t="shared" si="21"/>
        <v>0</v>
      </c>
      <c r="AI209" s="76" t="str">
        <f t="shared" si="22"/>
        <v/>
      </c>
      <c r="AJ209" s="76">
        <f t="shared" si="23"/>
        <v>0</v>
      </c>
      <c r="AK209" s="76">
        <f t="shared" si="24"/>
        <v>0</v>
      </c>
      <c r="AL209" s="76">
        <f t="shared" si="25"/>
        <v>0</v>
      </c>
      <c r="AM209" s="172" t="s">
        <v>742</v>
      </c>
      <c r="AN209" s="172"/>
      <c r="AO209" s="172"/>
      <c r="AP209" s="172"/>
      <c r="AQ209" s="172" t="s">
        <v>2159</v>
      </c>
      <c r="AR209" s="172"/>
      <c r="AS209" s="172"/>
      <c r="AT209" s="172"/>
      <c r="AU209" s="172" t="s">
        <v>807</v>
      </c>
      <c r="AV209" s="172"/>
      <c r="AW209" s="172"/>
      <c r="AX209" s="172"/>
      <c r="AY209" s="172" t="s">
        <v>2261</v>
      </c>
      <c r="AZ209" s="172"/>
      <c r="BA209" s="172"/>
      <c r="BB209" s="172"/>
    </row>
    <row r="210" spans="1:54" ht="15" customHeight="1">
      <c r="A210" s="171">
        <v>4</v>
      </c>
      <c r="B210" s="172" t="s">
        <v>2241</v>
      </c>
      <c r="C210" s="172" t="s">
        <v>2262</v>
      </c>
      <c r="D210" s="172" t="s">
        <v>732</v>
      </c>
      <c r="E210" s="172" t="s">
        <v>1753</v>
      </c>
      <c r="F210" s="172" t="s">
        <v>2256</v>
      </c>
      <c r="G210" s="172" t="s">
        <v>2243</v>
      </c>
      <c r="H210" s="172" t="s">
        <v>2244</v>
      </c>
      <c r="I210" s="172" t="s">
        <v>2263</v>
      </c>
      <c r="J210" s="173">
        <v>44247</v>
      </c>
      <c r="K210" s="173">
        <v>44545</v>
      </c>
      <c r="L210" s="172" t="s">
        <v>2264</v>
      </c>
      <c r="M210" s="172" t="s">
        <v>98</v>
      </c>
      <c r="N210" s="172" t="s">
        <v>29</v>
      </c>
      <c r="O210" s="172" t="s">
        <v>2265</v>
      </c>
      <c r="P210" s="172" t="s">
        <v>740</v>
      </c>
      <c r="Q210" s="180">
        <v>2</v>
      </c>
      <c r="R210" s="180">
        <v>0</v>
      </c>
      <c r="S210" s="180">
        <v>0</v>
      </c>
      <c r="T210" s="180">
        <v>0</v>
      </c>
      <c r="U210" s="180">
        <v>2</v>
      </c>
      <c r="V210" s="180">
        <v>0</v>
      </c>
      <c r="W210" s="180" t="s">
        <v>2266</v>
      </c>
      <c r="X210" s="76"/>
      <c r="Y210" s="76"/>
      <c r="Z210" s="76"/>
      <c r="AA210" s="76"/>
      <c r="AB210" s="76"/>
      <c r="AC210" s="76"/>
      <c r="AD210" s="76"/>
      <c r="AE210" s="76"/>
      <c r="AF210" s="75"/>
      <c r="AG210" s="75"/>
      <c r="AH210" s="76">
        <f t="shared" si="21"/>
        <v>0</v>
      </c>
      <c r="AI210" s="76" t="str">
        <f t="shared" si="22"/>
        <v/>
      </c>
      <c r="AJ210" s="76" t="str">
        <f t="shared" si="23"/>
        <v/>
      </c>
      <c r="AK210" s="76" t="str">
        <f t="shared" si="24"/>
        <v/>
      </c>
      <c r="AL210" s="76">
        <f t="shared" si="25"/>
        <v>0</v>
      </c>
      <c r="AM210" s="172" t="s">
        <v>742</v>
      </c>
      <c r="AN210" s="172"/>
      <c r="AO210" s="172"/>
      <c r="AP210" s="172"/>
      <c r="AQ210" s="172" t="s">
        <v>2159</v>
      </c>
      <c r="AR210" s="172"/>
      <c r="AS210" s="172"/>
      <c r="AT210" s="172"/>
      <c r="AU210" s="172" t="s">
        <v>807</v>
      </c>
      <c r="AV210" s="172"/>
      <c r="AW210" s="172"/>
      <c r="AX210" s="172"/>
      <c r="AY210" s="172" t="s">
        <v>2267</v>
      </c>
      <c r="AZ210" s="172"/>
      <c r="BA210" s="172"/>
      <c r="BB210" s="172"/>
    </row>
    <row r="211" spans="1:54" ht="15" customHeight="1">
      <c r="A211" s="171">
        <v>5</v>
      </c>
      <c r="B211" s="172" t="s">
        <v>2241</v>
      </c>
      <c r="C211" s="172" t="s">
        <v>2268</v>
      </c>
      <c r="D211" s="172" t="s">
        <v>732</v>
      </c>
      <c r="E211" s="172" t="s">
        <v>1753</v>
      </c>
      <c r="F211" s="172" t="s">
        <v>2256</v>
      </c>
      <c r="G211" s="172" t="s">
        <v>2243</v>
      </c>
      <c r="H211" s="172" t="s">
        <v>2244</v>
      </c>
      <c r="I211" s="172" t="s">
        <v>2269</v>
      </c>
      <c r="J211" s="173">
        <v>44228</v>
      </c>
      <c r="K211" s="173">
        <v>44560</v>
      </c>
      <c r="L211" s="172" t="s">
        <v>2270</v>
      </c>
      <c r="M211" s="172" t="s">
        <v>98</v>
      </c>
      <c r="N211" s="172" t="s">
        <v>55</v>
      </c>
      <c r="O211" s="172" t="s">
        <v>2271</v>
      </c>
      <c r="P211" s="172" t="s">
        <v>740</v>
      </c>
      <c r="Q211" s="195">
        <v>1</v>
      </c>
      <c r="R211" s="195">
        <v>0.2</v>
      </c>
      <c r="S211" s="195">
        <v>0.4</v>
      </c>
      <c r="T211" s="195">
        <v>0.3</v>
      </c>
      <c r="U211" s="195">
        <v>0.1</v>
      </c>
      <c r="V211" s="195">
        <v>0.1</v>
      </c>
      <c r="W211" s="195" t="s">
        <v>2272</v>
      </c>
      <c r="X211" s="76"/>
      <c r="Y211" s="76"/>
      <c r="Z211" s="76"/>
      <c r="AA211" s="76"/>
      <c r="AB211" s="76"/>
      <c r="AC211" s="76"/>
      <c r="AD211" s="76"/>
      <c r="AE211" s="76"/>
      <c r="AF211" s="75"/>
      <c r="AG211" s="75"/>
      <c r="AH211" s="76">
        <f t="shared" si="21"/>
        <v>0.1</v>
      </c>
      <c r="AI211" s="76">
        <f t="shared" si="22"/>
        <v>0.5</v>
      </c>
      <c r="AJ211" s="76">
        <f t="shared" si="23"/>
        <v>0</v>
      </c>
      <c r="AK211" s="76">
        <f t="shared" si="24"/>
        <v>0</v>
      </c>
      <c r="AL211" s="76">
        <f t="shared" si="25"/>
        <v>0</v>
      </c>
      <c r="AM211" s="172" t="s">
        <v>742</v>
      </c>
      <c r="AN211" s="172"/>
      <c r="AO211" s="172"/>
      <c r="AP211" s="172"/>
      <c r="AQ211" s="172" t="s">
        <v>2159</v>
      </c>
      <c r="AR211" s="172"/>
      <c r="AS211" s="172"/>
      <c r="AT211" s="172"/>
      <c r="AU211" s="172" t="s">
        <v>742</v>
      </c>
      <c r="AV211" s="172"/>
      <c r="AW211" s="172"/>
      <c r="AX211" s="172"/>
      <c r="AY211" s="172" t="s">
        <v>2273</v>
      </c>
      <c r="AZ211" s="172"/>
      <c r="BA211" s="172"/>
      <c r="BB211" s="172"/>
    </row>
    <row r="212" spans="1:54" ht="15" customHeight="1">
      <c r="A212" s="171">
        <v>6</v>
      </c>
      <c r="B212" s="172" t="s">
        <v>2241</v>
      </c>
      <c r="C212" s="172" t="s">
        <v>2274</v>
      </c>
      <c r="D212" s="172" t="s">
        <v>732</v>
      </c>
      <c r="E212" s="172" t="s">
        <v>1753</v>
      </c>
      <c r="F212" s="172" t="s">
        <v>2275</v>
      </c>
      <c r="G212" s="172" t="s">
        <v>2243</v>
      </c>
      <c r="H212" s="172" t="s">
        <v>2244</v>
      </c>
      <c r="I212" s="172" t="s">
        <v>2276</v>
      </c>
      <c r="J212" s="173">
        <v>44287</v>
      </c>
      <c r="K212" s="173">
        <v>44560</v>
      </c>
      <c r="L212" s="172" t="s">
        <v>2277</v>
      </c>
      <c r="M212" s="172" t="s">
        <v>98</v>
      </c>
      <c r="N212" s="172" t="s">
        <v>55</v>
      </c>
      <c r="O212" s="172" t="s">
        <v>2278</v>
      </c>
      <c r="P212" s="172" t="s">
        <v>740</v>
      </c>
      <c r="Q212" s="195">
        <v>1</v>
      </c>
      <c r="R212" s="195">
        <v>0</v>
      </c>
      <c r="S212" s="195">
        <v>0.2</v>
      </c>
      <c r="T212" s="195">
        <v>0.4</v>
      </c>
      <c r="U212" s="195">
        <v>0.4</v>
      </c>
      <c r="V212" s="195">
        <v>0</v>
      </c>
      <c r="W212" s="195" t="s">
        <v>2279</v>
      </c>
      <c r="X212" s="76"/>
      <c r="Y212" s="76"/>
      <c r="Z212" s="76"/>
      <c r="AA212" s="76"/>
      <c r="AB212" s="76"/>
      <c r="AC212" s="76"/>
      <c r="AD212" s="76"/>
      <c r="AE212" s="76"/>
      <c r="AF212" s="75"/>
      <c r="AG212" s="75"/>
      <c r="AH212" s="76">
        <f t="shared" si="21"/>
        <v>0</v>
      </c>
      <c r="AI212" s="76" t="str">
        <f t="shared" si="22"/>
        <v/>
      </c>
      <c r="AJ212" s="76">
        <f t="shared" si="23"/>
        <v>0</v>
      </c>
      <c r="AK212" s="76">
        <f t="shared" si="24"/>
        <v>0</v>
      </c>
      <c r="AL212" s="76">
        <f t="shared" si="25"/>
        <v>0</v>
      </c>
      <c r="AM212" s="172" t="s">
        <v>807</v>
      </c>
      <c r="AN212" s="172"/>
      <c r="AO212" s="172"/>
      <c r="AP212" s="172"/>
      <c r="AQ212" s="172" t="s">
        <v>2249</v>
      </c>
      <c r="AR212" s="172"/>
      <c r="AS212" s="172"/>
      <c r="AT212" s="172"/>
      <c r="AU212" s="172" t="s">
        <v>807</v>
      </c>
      <c r="AV212" s="172"/>
      <c r="AW212" s="172"/>
      <c r="AX212" s="172"/>
      <c r="AY212" s="172" t="s">
        <v>2175</v>
      </c>
      <c r="AZ212" s="172"/>
      <c r="BA212" s="172"/>
      <c r="BB212" s="172"/>
    </row>
    <row r="213" spans="1:54" ht="15" customHeight="1">
      <c r="A213" s="171">
        <v>7</v>
      </c>
      <c r="B213" s="172" t="s">
        <v>2241</v>
      </c>
      <c r="C213" s="172" t="s">
        <v>2274</v>
      </c>
      <c r="D213" s="172" t="s">
        <v>732</v>
      </c>
      <c r="E213" s="172" t="s">
        <v>1753</v>
      </c>
      <c r="F213" s="172" t="s">
        <v>2275</v>
      </c>
      <c r="G213" s="172" t="s">
        <v>2243</v>
      </c>
      <c r="H213" s="172" t="s">
        <v>2244</v>
      </c>
      <c r="I213" s="172" t="s">
        <v>2280</v>
      </c>
      <c r="J213" s="173">
        <v>44287</v>
      </c>
      <c r="K213" s="173">
        <v>44560</v>
      </c>
      <c r="L213" s="172" t="s">
        <v>2281</v>
      </c>
      <c r="M213" s="172" t="s">
        <v>98</v>
      </c>
      <c r="N213" s="172" t="s">
        <v>55</v>
      </c>
      <c r="O213" s="172" t="s">
        <v>2282</v>
      </c>
      <c r="P213" s="172" t="s">
        <v>740</v>
      </c>
      <c r="Q213" s="195">
        <v>1</v>
      </c>
      <c r="R213" s="195">
        <v>0</v>
      </c>
      <c r="S213" s="195">
        <v>0.2</v>
      </c>
      <c r="T213" s="195">
        <v>0.4</v>
      </c>
      <c r="U213" s="195">
        <v>0.4</v>
      </c>
      <c r="V213" s="195">
        <v>0</v>
      </c>
      <c r="W213" s="195" t="s">
        <v>2279</v>
      </c>
      <c r="X213" s="76"/>
      <c r="Y213" s="76"/>
      <c r="Z213" s="76"/>
      <c r="AA213" s="76"/>
      <c r="AB213" s="76"/>
      <c r="AC213" s="76"/>
      <c r="AD213" s="76"/>
      <c r="AE213" s="76"/>
      <c r="AF213" s="75"/>
      <c r="AG213" s="75"/>
      <c r="AH213" s="76">
        <f t="shared" si="21"/>
        <v>0</v>
      </c>
      <c r="AI213" s="76" t="str">
        <f t="shared" si="22"/>
        <v/>
      </c>
      <c r="AJ213" s="76">
        <f t="shared" si="23"/>
        <v>0</v>
      </c>
      <c r="AK213" s="76">
        <f t="shared" si="24"/>
        <v>0</v>
      </c>
      <c r="AL213" s="76">
        <f t="shared" si="25"/>
        <v>0</v>
      </c>
      <c r="AM213" s="172" t="s">
        <v>807</v>
      </c>
      <c r="AN213" s="172"/>
      <c r="AO213" s="172"/>
      <c r="AP213" s="172"/>
      <c r="AQ213" s="172" t="s">
        <v>2249</v>
      </c>
      <c r="AR213" s="172"/>
      <c r="AS213" s="172"/>
      <c r="AT213" s="172"/>
      <c r="AU213" s="172" t="s">
        <v>807</v>
      </c>
      <c r="AV213" s="172"/>
      <c r="AW213" s="172"/>
      <c r="AX213" s="172"/>
      <c r="AY213" s="172" t="s">
        <v>2175</v>
      </c>
      <c r="AZ213" s="172"/>
      <c r="BA213" s="172"/>
      <c r="BB213" s="172"/>
    </row>
    <row r="214" spans="1:54" ht="15" customHeight="1">
      <c r="A214" s="171">
        <v>8</v>
      </c>
      <c r="B214" s="172" t="s">
        <v>2241</v>
      </c>
      <c r="C214" s="172" t="s">
        <v>2283</v>
      </c>
      <c r="D214" s="172" t="s">
        <v>732</v>
      </c>
      <c r="E214" s="172" t="s">
        <v>1753</v>
      </c>
      <c r="F214" s="172" t="s">
        <v>2275</v>
      </c>
      <c r="G214" s="172" t="s">
        <v>2243</v>
      </c>
      <c r="H214" s="172" t="s">
        <v>2244</v>
      </c>
      <c r="I214" s="172" t="s">
        <v>2284</v>
      </c>
      <c r="J214" s="173">
        <v>44256</v>
      </c>
      <c r="K214" s="173">
        <v>44560</v>
      </c>
      <c r="L214" s="172" t="s">
        <v>2285</v>
      </c>
      <c r="M214" s="172" t="s">
        <v>98</v>
      </c>
      <c r="N214" s="172" t="s">
        <v>29</v>
      </c>
      <c r="O214" s="172" t="s">
        <v>2286</v>
      </c>
      <c r="P214" s="172" t="s">
        <v>740</v>
      </c>
      <c r="Q214" s="180">
        <v>5</v>
      </c>
      <c r="R214" s="180">
        <v>0</v>
      </c>
      <c r="S214" s="180">
        <v>0</v>
      </c>
      <c r="T214" s="180">
        <v>0</v>
      </c>
      <c r="U214" s="180">
        <v>5</v>
      </c>
      <c r="V214" s="180">
        <v>0</v>
      </c>
      <c r="W214" s="180" t="s">
        <v>2287</v>
      </c>
      <c r="X214" s="77"/>
      <c r="Y214" s="77"/>
      <c r="Z214" s="77"/>
      <c r="AA214" s="77"/>
      <c r="AB214" s="77"/>
      <c r="AC214" s="77"/>
      <c r="AD214" s="75"/>
      <c r="AE214" s="75"/>
      <c r="AF214" s="75"/>
      <c r="AG214" s="75"/>
      <c r="AH214" s="76">
        <f t="shared" si="21"/>
        <v>0</v>
      </c>
      <c r="AI214" s="76" t="str">
        <f t="shared" si="22"/>
        <v/>
      </c>
      <c r="AJ214" s="76" t="str">
        <f t="shared" si="23"/>
        <v/>
      </c>
      <c r="AK214" s="76" t="str">
        <f t="shared" si="24"/>
        <v/>
      </c>
      <c r="AL214" s="76">
        <f t="shared" si="25"/>
        <v>0</v>
      </c>
      <c r="AM214" s="172" t="s">
        <v>742</v>
      </c>
      <c r="AN214" s="172"/>
      <c r="AO214" s="172"/>
      <c r="AP214" s="172"/>
      <c r="AQ214" s="172" t="s">
        <v>2159</v>
      </c>
      <c r="AR214" s="172"/>
      <c r="AS214" s="172"/>
      <c r="AT214" s="172"/>
      <c r="AU214" s="172" t="s">
        <v>807</v>
      </c>
      <c r="AV214" s="172"/>
      <c r="AW214" s="172"/>
      <c r="AX214" s="172"/>
      <c r="AY214" s="172" t="s">
        <v>2288</v>
      </c>
      <c r="AZ214" s="172"/>
      <c r="BA214" s="172"/>
      <c r="BB214" s="172"/>
    </row>
    <row r="215" spans="1:54" ht="15" customHeight="1">
      <c r="A215" s="171">
        <v>9</v>
      </c>
      <c r="B215" s="172" t="s">
        <v>2241</v>
      </c>
      <c r="C215" s="172" t="s">
        <v>2283</v>
      </c>
      <c r="D215" s="172" t="s">
        <v>732</v>
      </c>
      <c r="E215" s="172" t="s">
        <v>1753</v>
      </c>
      <c r="F215" s="172" t="s">
        <v>2275</v>
      </c>
      <c r="G215" s="172" t="s">
        <v>2243</v>
      </c>
      <c r="H215" s="172" t="s">
        <v>2244</v>
      </c>
      <c r="I215" s="172" t="s">
        <v>2289</v>
      </c>
      <c r="J215" s="173">
        <v>44287</v>
      </c>
      <c r="K215" s="173">
        <v>44560</v>
      </c>
      <c r="L215" s="172" t="s">
        <v>2290</v>
      </c>
      <c r="M215" s="172" t="s">
        <v>98</v>
      </c>
      <c r="N215" s="172" t="s">
        <v>29</v>
      </c>
      <c r="O215" s="172" t="s">
        <v>2286</v>
      </c>
      <c r="P215" s="172" t="s">
        <v>740</v>
      </c>
      <c r="Q215" s="180">
        <v>45</v>
      </c>
      <c r="R215" s="180">
        <v>0</v>
      </c>
      <c r="S215" s="180">
        <v>5</v>
      </c>
      <c r="T215" s="180">
        <v>15</v>
      </c>
      <c r="U215" s="180">
        <v>25</v>
      </c>
      <c r="V215" s="180">
        <v>0</v>
      </c>
      <c r="W215" s="180" t="s">
        <v>2279</v>
      </c>
      <c r="X215" s="77"/>
      <c r="Y215" s="77"/>
      <c r="Z215" s="77"/>
      <c r="AA215" s="77"/>
      <c r="AB215" s="77"/>
      <c r="AC215" s="77"/>
      <c r="AD215" s="75"/>
      <c r="AE215" s="75"/>
      <c r="AF215" s="75"/>
      <c r="AG215" s="75"/>
      <c r="AH215" s="76">
        <f t="shared" si="21"/>
        <v>0</v>
      </c>
      <c r="AI215" s="76" t="str">
        <f t="shared" si="22"/>
        <v/>
      </c>
      <c r="AJ215" s="76">
        <f t="shared" si="23"/>
        <v>0</v>
      </c>
      <c r="AK215" s="76">
        <f t="shared" si="24"/>
        <v>0</v>
      </c>
      <c r="AL215" s="76">
        <f t="shared" si="25"/>
        <v>0</v>
      </c>
      <c r="AM215" s="172" t="s">
        <v>807</v>
      </c>
      <c r="AN215" s="172"/>
      <c r="AO215" s="172"/>
      <c r="AP215" s="172"/>
      <c r="AQ215" s="172" t="s">
        <v>2291</v>
      </c>
      <c r="AR215" s="172"/>
      <c r="AS215" s="172"/>
      <c r="AT215" s="172"/>
      <c r="AU215" s="172" t="s">
        <v>807</v>
      </c>
      <c r="AV215" s="172"/>
      <c r="AW215" s="172"/>
      <c r="AX215" s="172"/>
      <c r="AY215" s="172" t="s">
        <v>2175</v>
      </c>
      <c r="AZ215" s="172"/>
      <c r="BA215" s="172"/>
      <c r="BB215" s="172"/>
    </row>
    <row r="216" spans="1:54" ht="15" customHeight="1">
      <c r="A216" s="171">
        <v>10</v>
      </c>
      <c r="B216" s="172" t="s">
        <v>2241</v>
      </c>
      <c r="C216" s="172" t="s">
        <v>2283</v>
      </c>
      <c r="D216" s="172" t="s">
        <v>732</v>
      </c>
      <c r="E216" s="172" t="s">
        <v>1753</v>
      </c>
      <c r="F216" s="172" t="s">
        <v>2275</v>
      </c>
      <c r="G216" s="172" t="s">
        <v>2243</v>
      </c>
      <c r="H216" s="172" t="s">
        <v>2244</v>
      </c>
      <c r="I216" s="172" t="s">
        <v>2292</v>
      </c>
      <c r="J216" s="173">
        <v>44287</v>
      </c>
      <c r="K216" s="173">
        <v>44560</v>
      </c>
      <c r="L216" s="172" t="s">
        <v>2293</v>
      </c>
      <c r="M216" s="172" t="s">
        <v>98</v>
      </c>
      <c r="N216" s="172" t="s">
        <v>29</v>
      </c>
      <c r="O216" s="172" t="s">
        <v>2286</v>
      </c>
      <c r="P216" s="172" t="s">
        <v>740</v>
      </c>
      <c r="Q216" s="180">
        <v>1</v>
      </c>
      <c r="R216" s="180">
        <v>0</v>
      </c>
      <c r="S216" s="180">
        <v>0</v>
      </c>
      <c r="T216" s="180">
        <v>0</v>
      </c>
      <c r="U216" s="180">
        <v>1</v>
      </c>
      <c r="V216" s="180">
        <v>0</v>
      </c>
      <c r="W216" s="180" t="s">
        <v>2279</v>
      </c>
      <c r="X216" s="77"/>
      <c r="Y216" s="77"/>
      <c r="Z216" s="77"/>
      <c r="AA216" s="77"/>
      <c r="AB216" s="77"/>
      <c r="AC216" s="77"/>
      <c r="AD216" s="75"/>
      <c r="AE216" s="75"/>
      <c r="AF216" s="75"/>
      <c r="AG216" s="75"/>
      <c r="AH216" s="76">
        <f t="shared" si="21"/>
        <v>0</v>
      </c>
      <c r="AI216" s="76" t="str">
        <f t="shared" si="22"/>
        <v/>
      </c>
      <c r="AJ216" s="76" t="str">
        <f t="shared" si="23"/>
        <v/>
      </c>
      <c r="AK216" s="76" t="str">
        <f t="shared" si="24"/>
        <v/>
      </c>
      <c r="AL216" s="76">
        <f t="shared" si="25"/>
        <v>0</v>
      </c>
      <c r="AM216" s="172" t="s">
        <v>807</v>
      </c>
      <c r="AN216" s="172"/>
      <c r="AO216" s="172"/>
      <c r="AP216" s="172"/>
      <c r="AQ216" s="172" t="s">
        <v>2291</v>
      </c>
      <c r="AR216" s="172"/>
      <c r="AS216" s="172"/>
      <c r="AT216" s="172"/>
      <c r="AU216" s="172" t="s">
        <v>807</v>
      </c>
      <c r="AV216" s="172"/>
      <c r="AW216" s="172"/>
      <c r="AX216" s="172"/>
      <c r="AY216" s="172" t="s">
        <v>2175</v>
      </c>
      <c r="AZ216" s="172"/>
      <c r="BA216" s="172"/>
      <c r="BB216" s="172"/>
    </row>
    <row r="217" spans="1:54" ht="15" customHeight="1">
      <c r="A217" s="171">
        <v>11</v>
      </c>
      <c r="B217" s="172" t="s">
        <v>2241</v>
      </c>
      <c r="C217" s="172" t="s">
        <v>2294</v>
      </c>
      <c r="D217" s="172" t="s">
        <v>732</v>
      </c>
      <c r="E217" s="172" t="s">
        <v>1753</v>
      </c>
      <c r="F217" s="172" t="s">
        <v>2275</v>
      </c>
      <c r="G217" s="172" t="s">
        <v>2243</v>
      </c>
      <c r="H217" s="172" t="s">
        <v>2244</v>
      </c>
      <c r="I217" s="172" t="s">
        <v>2295</v>
      </c>
      <c r="J217" s="173">
        <v>44256</v>
      </c>
      <c r="K217" s="173">
        <v>44560</v>
      </c>
      <c r="L217" s="172" t="s">
        <v>2296</v>
      </c>
      <c r="M217" s="172" t="s">
        <v>98</v>
      </c>
      <c r="N217" s="172" t="s">
        <v>29</v>
      </c>
      <c r="O217" s="172" t="s">
        <v>2297</v>
      </c>
      <c r="P217" s="172" t="s">
        <v>740</v>
      </c>
      <c r="Q217" s="196">
        <v>1</v>
      </c>
      <c r="R217" s="196">
        <v>0</v>
      </c>
      <c r="S217" s="196">
        <v>0</v>
      </c>
      <c r="T217" s="196">
        <v>0</v>
      </c>
      <c r="U217" s="196">
        <v>1</v>
      </c>
      <c r="V217" s="196">
        <v>0</v>
      </c>
      <c r="W217" s="196" t="s">
        <v>2298</v>
      </c>
      <c r="X217" s="77"/>
      <c r="Y217" s="77"/>
      <c r="Z217" s="77"/>
      <c r="AA217" s="77"/>
      <c r="AB217" s="77"/>
      <c r="AC217" s="77"/>
      <c r="AD217" s="75"/>
      <c r="AE217" s="75"/>
      <c r="AF217" s="75"/>
      <c r="AG217" s="75"/>
      <c r="AH217" s="76">
        <f t="shared" si="21"/>
        <v>0</v>
      </c>
      <c r="AI217" s="76" t="str">
        <f t="shared" si="22"/>
        <v/>
      </c>
      <c r="AJ217" s="76" t="str">
        <f t="shared" si="23"/>
        <v/>
      </c>
      <c r="AK217" s="76" t="str">
        <f t="shared" si="24"/>
        <v/>
      </c>
      <c r="AL217" s="76">
        <f t="shared" si="25"/>
        <v>0</v>
      </c>
      <c r="AM217" s="172" t="s">
        <v>742</v>
      </c>
      <c r="AN217" s="172"/>
      <c r="AO217" s="172"/>
      <c r="AP217" s="172"/>
      <c r="AQ217" s="172" t="s">
        <v>2159</v>
      </c>
      <c r="AR217" s="172"/>
      <c r="AS217" s="172"/>
      <c r="AT217" s="172"/>
      <c r="AU217" s="172" t="s">
        <v>807</v>
      </c>
      <c r="AV217" s="172"/>
      <c r="AW217" s="172"/>
      <c r="AX217" s="172"/>
      <c r="AY217" s="172" t="s">
        <v>2299</v>
      </c>
      <c r="AZ217" s="172"/>
      <c r="BA217" s="172"/>
      <c r="BB217" s="172"/>
    </row>
    <row r="218" spans="1:54" ht="15" customHeight="1">
      <c r="A218" s="171">
        <v>12</v>
      </c>
      <c r="B218" s="172" t="s">
        <v>2241</v>
      </c>
      <c r="C218" s="172" t="s">
        <v>2294</v>
      </c>
      <c r="D218" s="172" t="s">
        <v>732</v>
      </c>
      <c r="E218" s="172" t="s">
        <v>1753</v>
      </c>
      <c r="F218" s="172" t="s">
        <v>2275</v>
      </c>
      <c r="G218" s="172" t="s">
        <v>2243</v>
      </c>
      <c r="H218" s="172" t="s">
        <v>2244</v>
      </c>
      <c r="I218" s="172" t="s">
        <v>2300</v>
      </c>
      <c r="J218" s="173">
        <v>44256</v>
      </c>
      <c r="K218" s="173">
        <v>44560</v>
      </c>
      <c r="L218" s="172" t="s">
        <v>2301</v>
      </c>
      <c r="M218" s="172" t="s">
        <v>98</v>
      </c>
      <c r="N218" s="172" t="s">
        <v>29</v>
      </c>
      <c r="O218" s="172" t="s">
        <v>2302</v>
      </c>
      <c r="P218" s="172" t="s">
        <v>740</v>
      </c>
      <c r="Q218" s="180">
        <v>3</v>
      </c>
      <c r="R218" s="180">
        <v>0</v>
      </c>
      <c r="S218" s="180">
        <v>1</v>
      </c>
      <c r="T218" s="180">
        <v>1</v>
      </c>
      <c r="U218" s="180">
        <v>1</v>
      </c>
      <c r="V218" s="180">
        <v>0</v>
      </c>
      <c r="W218" s="180" t="s">
        <v>2303</v>
      </c>
      <c r="X218" s="77"/>
      <c r="Y218" s="77"/>
      <c r="Z218" s="77"/>
      <c r="AA218" s="77"/>
      <c r="AB218" s="77"/>
      <c r="AC218" s="77"/>
      <c r="AD218" s="75"/>
      <c r="AE218" s="75"/>
      <c r="AF218" s="75"/>
      <c r="AG218" s="75"/>
      <c r="AH218" s="76">
        <f t="shared" si="21"/>
        <v>0</v>
      </c>
      <c r="AI218" s="76" t="str">
        <f t="shared" si="22"/>
        <v/>
      </c>
      <c r="AJ218" s="76">
        <f t="shared" si="23"/>
        <v>0</v>
      </c>
      <c r="AK218" s="76">
        <f t="shared" si="24"/>
        <v>0</v>
      </c>
      <c r="AL218" s="76">
        <f t="shared" si="25"/>
        <v>0</v>
      </c>
      <c r="AM218" s="172" t="s">
        <v>742</v>
      </c>
      <c r="AN218" s="172"/>
      <c r="AO218" s="172"/>
      <c r="AP218" s="172"/>
      <c r="AQ218" s="172" t="s">
        <v>2159</v>
      </c>
      <c r="AR218" s="172"/>
      <c r="AS218" s="172"/>
      <c r="AT218" s="172"/>
      <c r="AU218" s="172" t="s">
        <v>807</v>
      </c>
      <c r="AV218" s="172"/>
      <c r="AW218" s="172"/>
      <c r="AX218" s="172"/>
      <c r="AY218" s="172" t="s">
        <v>2304</v>
      </c>
      <c r="AZ218" s="172"/>
      <c r="BA218" s="172"/>
      <c r="BB218" s="172"/>
    </row>
    <row r="219" spans="1:54" ht="15" customHeight="1">
      <c r="A219" s="171">
        <v>13</v>
      </c>
      <c r="B219" s="172" t="s">
        <v>2241</v>
      </c>
      <c r="C219" s="172" t="s">
        <v>2305</v>
      </c>
      <c r="D219" s="172" t="s">
        <v>732</v>
      </c>
      <c r="E219" s="172" t="s">
        <v>2306</v>
      </c>
      <c r="F219" s="172" t="s">
        <v>2307</v>
      </c>
      <c r="G219" s="172" t="s">
        <v>2243</v>
      </c>
      <c r="H219" s="172" t="s">
        <v>2244</v>
      </c>
      <c r="I219" s="172" t="s">
        <v>2308</v>
      </c>
      <c r="J219" s="173">
        <v>44242</v>
      </c>
      <c r="K219" s="173">
        <v>44560</v>
      </c>
      <c r="L219" s="172" t="s">
        <v>2309</v>
      </c>
      <c r="M219" s="172" t="s">
        <v>98</v>
      </c>
      <c r="N219" s="172" t="s">
        <v>55</v>
      </c>
      <c r="O219" s="172" t="s">
        <v>2310</v>
      </c>
      <c r="P219" s="172" t="s">
        <v>740</v>
      </c>
      <c r="Q219" s="195">
        <v>1</v>
      </c>
      <c r="R219" s="195">
        <v>0.15</v>
      </c>
      <c r="S219" s="195">
        <v>0.25</v>
      </c>
      <c r="T219" s="195">
        <v>0.4</v>
      </c>
      <c r="U219" s="195">
        <v>0.2</v>
      </c>
      <c r="V219" s="195">
        <v>0.15</v>
      </c>
      <c r="W219" s="195" t="s">
        <v>2311</v>
      </c>
      <c r="X219" s="76"/>
      <c r="Y219" s="76"/>
      <c r="Z219" s="76"/>
      <c r="AA219" s="76"/>
      <c r="AB219" s="76"/>
      <c r="AC219" s="76"/>
      <c r="AD219" s="76"/>
      <c r="AE219" s="76"/>
      <c r="AF219" s="75"/>
      <c r="AG219" s="75"/>
      <c r="AH219" s="76">
        <f t="shared" si="21"/>
        <v>0.15</v>
      </c>
      <c r="AI219" s="76">
        <f t="shared" si="22"/>
        <v>1</v>
      </c>
      <c r="AJ219" s="76">
        <f t="shared" si="23"/>
        <v>0</v>
      </c>
      <c r="AK219" s="76">
        <f t="shared" si="24"/>
        <v>0</v>
      </c>
      <c r="AL219" s="76">
        <f t="shared" si="25"/>
        <v>0</v>
      </c>
      <c r="AM219" s="172" t="s">
        <v>742</v>
      </c>
      <c r="AN219" s="172"/>
      <c r="AO219" s="172"/>
      <c r="AP219" s="172"/>
      <c r="AQ219" s="172" t="s">
        <v>2159</v>
      </c>
      <c r="AR219" s="172"/>
      <c r="AS219" s="172"/>
      <c r="AT219" s="172"/>
      <c r="AU219" s="172" t="s">
        <v>742</v>
      </c>
      <c r="AV219" s="172"/>
      <c r="AW219" s="172"/>
      <c r="AX219" s="172"/>
      <c r="AY219" s="172" t="s">
        <v>2312</v>
      </c>
      <c r="AZ219" s="172"/>
      <c r="BA219" s="172"/>
      <c r="BB219" s="172"/>
    </row>
    <row r="220" spans="1:54" ht="15" customHeight="1">
      <c r="A220" s="171">
        <v>14</v>
      </c>
      <c r="B220" s="172" t="s">
        <v>2241</v>
      </c>
      <c r="C220" s="172" t="s">
        <v>2305</v>
      </c>
      <c r="D220" s="172" t="s">
        <v>732</v>
      </c>
      <c r="E220" s="172" t="s">
        <v>2306</v>
      </c>
      <c r="F220" s="172" t="s">
        <v>2307</v>
      </c>
      <c r="G220" s="172" t="s">
        <v>2243</v>
      </c>
      <c r="H220" s="172" t="s">
        <v>2244</v>
      </c>
      <c r="I220" s="172" t="s">
        <v>2313</v>
      </c>
      <c r="J220" s="173">
        <v>44287</v>
      </c>
      <c r="K220" s="173">
        <v>44560</v>
      </c>
      <c r="L220" s="172" t="s">
        <v>2314</v>
      </c>
      <c r="M220" s="172" t="s">
        <v>98</v>
      </c>
      <c r="N220" s="172" t="s">
        <v>29</v>
      </c>
      <c r="O220" s="172" t="s">
        <v>2310</v>
      </c>
      <c r="P220" s="172" t="s">
        <v>740</v>
      </c>
      <c r="Q220" s="197">
        <v>2</v>
      </c>
      <c r="R220" s="197">
        <v>0</v>
      </c>
      <c r="S220" s="197">
        <v>1</v>
      </c>
      <c r="T220" s="197">
        <v>0</v>
      </c>
      <c r="U220" s="197">
        <v>1</v>
      </c>
      <c r="V220" s="197">
        <v>0</v>
      </c>
      <c r="W220" s="197" t="s">
        <v>2279</v>
      </c>
      <c r="X220" s="76"/>
      <c r="Y220" s="76"/>
      <c r="Z220" s="76"/>
      <c r="AA220" s="76"/>
      <c r="AB220" s="76"/>
      <c r="AC220" s="76"/>
      <c r="AD220" s="76"/>
      <c r="AE220" s="76"/>
      <c r="AF220" s="75"/>
      <c r="AG220" s="75"/>
      <c r="AH220" s="76">
        <f t="shared" si="21"/>
        <v>0</v>
      </c>
      <c r="AI220" s="76" t="str">
        <f t="shared" si="22"/>
        <v/>
      </c>
      <c r="AJ220" s="76">
        <f t="shared" si="23"/>
        <v>0</v>
      </c>
      <c r="AK220" s="76" t="str">
        <f t="shared" si="24"/>
        <v/>
      </c>
      <c r="AL220" s="76">
        <f t="shared" si="25"/>
        <v>0</v>
      </c>
      <c r="AM220" s="172" t="s">
        <v>807</v>
      </c>
      <c r="AN220" s="172"/>
      <c r="AO220" s="172"/>
      <c r="AP220" s="172"/>
      <c r="AQ220" s="172" t="s">
        <v>2291</v>
      </c>
      <c r="AR220" s="172"/>
      <c r="AS220" s="172"/>
      <c r="AT220" s="172"/>
      <c r="AU220" s="172" t="s">
        <v>807</v>
      </c>
      <c r="AV220" s="172"/>
      <c r="AW220" s="172"/>
      <c r="AX220" s="172"/>
      <c r="AY220" s="172" t="s">
        <v>2175</v>
      </c>
      <c r="AZ220" s="172"/>
      <c r="BA220" s="172"/>
      <c r="BB220" s="172"/>
    </row>
    <row r="221" spans="1:54" ht="15" customHeight="1">
      <c r="A221" s="171">
        <v>15</v>
      </c>
      <c r="B221" s="172" t="s">
        <v>2241</v>
      </c>
      <c r="C221" s="172" t="s">
        <v>2305</v>
      </c>
      <c r="D221" s="172" t="s">
        <v>732</v>
      </c>
      <c r="E221" s="172" t="s">
        <v>2306</v>
      </c>
      <c r="F221" s="172" t="s">
        <v>2307</v>
      </c>
      <c r="G221" s="172" t="s">
        <v>2243</v>
      </c>
      <c r="H221" s="172" t="s">
        <v>2244</v>
      </c>
      <c r="I221" s="172" t="s">
        <v>2315</v>
      </c>
      <c r="J221" s="173">
        <v>44242</v>
      </c>
      <c r="K221" s="173">
        <v>44560</v>
      </c>
      <c r="L221" s="172" t="s">
        <v>2316</v>
      </c>
      <c r="M221" s="172" t="s">
        <v>98</v>
      </c>
      <c r="N221" s="172" t="s">
        <v>29</v>
      </c>
      <c r="O221" s="172" t="s">
        <v>2310</v>
      </c>
      <c r="P221" s="172" t="s">
        <v>740</v>
      </c>
      <c r="Q221" s="197">
        <v>4</v>
      </c>
      <c r="R221" s="197">
        <v>1</v>
      </c>
      <c r="S221" s="197">
        <v>1</v>
      </c>
      <c r="T221" s="197">
        <v>1</v>
      </c>
      <c r="U221" s="197">
        <v>1</v>
      </c>
      <c r="V221" s="197">
        <v>1</v>
      </c>
      <c r="W221" s="197" t="s">
        <v>2317</v>
      </c>
      <c r="X221" s="76"/>
      <c r="Y221" s="76"/>
      <c r="Z221" s="76"/>
      <c r="AA221" s="76"/>
      <c r="AB221" s="76"/>
      <c r="AC221" s="76"/>
      <c r="AD221" s="76"/>
      <c r="AE221" s="76"/>
      <c r="AF221" s="75"/>
      <c r="AG221" s="75"/>
      <c r="AH221" s="76">
        <f t="shared" si="21"/>
        <v>0.25</v>
      </c>
      <c r="AI221" s="76">
        <f t="shared" si="22"/>
        <v>1</v>
      </c>
      <c r="AJ221" s="76">
        <f t="shared" si="23"/>
        <v>0</v>
      </c>
      <c r="AK221" s="76">
        <f t="shared" si="24"/>
        <v>0</v>
      </c>
      <c r="AL221" s="76">
        <f t="shared" si="25"/>
        <v>0</v>
      </c>
      <c r="AM221" s="172" t="s">
        <v>742</v>
      </c>
      <c r="AN221" s="172"/>
      <c r="AO221" s="172"/>
      <c r="AP221" s="172"/>
      <c r="AQ221" s="172" t="s">
        <v>2159</v>
      </c>
      <c r="AR221" s="172"/>
      <c r="AS221" s="172"/>
      <c r="AT221" s="172"/>
      <c r="AU221" s="172" t="s">
        <v>742</v>
      </c>
      <c r="AV221" s="172"/>
      <c r="AW221" s="172"/>
      <c r="AX221" s="172"/>
      <c r="AY221" s="172" t="s">
        <v>2318</v>
      </c>
      <c r="AZ221" s="172"/>
      <c r="BA221" s="172"/>
      <c r="BB221" s="172"/>
    </row>
    <row r="222" spans="1:54" ht="15" customHeight="1">
      <c r="A222" s="171">
        <v>16</v>
      </c>
      <c r="B222" s="172" t="s">
        <v>2241</v>
      </c>
      <c r="C222" s="172" t="s">
        <v>2319</v>
      </c>
      <c r="D222" s="172" t="s">
        <v>732</v>
      </c>
      <c r="E222" s="172" t="s">
        <v>2306</v>
      </c>
      <c r="F222" s="172" t="s">
        <v>2307</v>
      </c>
      <c r="G222" s="172" t="s">
        <v>2243</v>
      </c>
      <c r="H222" s="172" t="s">
        <v>2244</v>
      </c>
      <c r="I222" s="172" t="s">
        <v>2320</v>
      </c>
      <c r="J222" s="173">
        <v>44201</v>
      </c>
      <c r="K222" s="173">
        <v>44515</v>
      </c>
      <c r="L222" s="172" t="s">
        <v>2321</v>
      </c>
      <c r="M222" s="172" t="s">
        <v>98</v>
      </c>
      <c r="N222" s="172" t="s">
        <v>29</v>
      </c>
      <c r="O222" s="172" t="s">
        <v>2322</v>
      </c>
      <c r="P222" s="172" t="s">
        <v>740</v>
      </c>
      <c r="Q222" s="177">
        <v>10</v>
      </c>
      <c r="R222" s="177">
        <v>2</v>
      </c>
      <c r="S222" s="177">
        <v>3</v>
      </c>
      <c r="T222" s="177">
        <v>4</v>
      </c>
      <c r="U222" s="177">
        <v>1</v>
      </c>
      <c r="V222" s="177">
        <v>6</v>
      </c>
      <c r="W222" s="177" t="s">
        <v>2323</v>
      </c>
      <c r="X222" s="76"/>
      <c r="Y222" s="76"/>
      <c r="Z222" s="76"/>
      <c r="AA222" s="76"/>
      <c r="AB222" s="76"/>
      <c r="AC222" s="76"/>
      <c r="AD222" s="76"/>
      <c r="AE222" s="76"/>
      <c r="AF222" s="75"/>
      <c r="AG222" s="75"/>
      <c r="AH222" s="76">
        <f t="shared" si="21"/>
        <v>0.6</v>
      </c>
      <c r="AI222" s="76">
        <f t="shared" si="22"/>
        <v>1</v>
      </c>
      <c r="AJ222" s="76">
        <f t="shared" si="23"/>
        <v>0</v>
      </c>
      <c r="AK222" s="76">
        <f t="shared" si="24"/>
        <v>0</v>
      </c>
      <c r="AL222" s="76">
        <f t="shared" si="25"/>
        <v>0</v>
      </c>
      <c r="AM222" s="172" t="s">
        <v>742</v>
      </c>
      <c r="AN222" s="172"/>
      <c r="AO222" s="172"/>
      <c r="AP222" s="172"/>
      <c r="AQ222" s="172" t="s">
        <v>2159</v>
      </c>
      <c r="AR222" s="172"/>
      <c r="AS222" s="172"/>
      <c r="AT222" s="172"/>
      <c r="AU222" s="172" t="s">
        <v>742</v>
      </c>
      <c r="AV222" s="172"/>
      <c r="AW222" s="172"/>
      <c r="AX222" s="172"/>
      <c r="AY222" s="172" t="s">
        <v>2324</v>
      </c>
      <c r="AZ222" s="172"/>
      <c r="BA222" s="172"/>
      <c r="BB222" s="172"/>
    </row>
    <row r="223" spans="1:54" ht="15" customHeight="1">
      <c r="A223" s="171">
        <v>17</v>
      </c>
      <c r="B223" s="172" t="s">
        <v>2241</v>
      </c>
      <c r="C223" s="172" t="s">
        <v>2319</v>
      </c>
      <c r="D223" s="172" t="s">
        <v>732</v>
      </c>
      <c r="E223" s="172" t="s">
        <v>2306</v>
      </c>
      <c r="F223" s="172" t="s">
        <v>2307</v>
      </c>
      <c r="G223" s="172" t="s">
        <v>2243</v>
      </c>
      <c r="H223" s="172" t="s">
        <v>2244</v>
      </c>
      <c r="I223" s="172" t="s">
        <v>2325</v>
      </c>
      <c r="J223" s="173">
        <v>44201</v>
      </c>
      <c r="K223" s="173">
        <v>44560</v>
      </c>
      <c r="L223" s="172" t="s">
        <v>2326</v>
      </c>
      <c r="M223" s="172" t="s">
        <v>98</v>
      </c>
      <c r="N223" s="172" t="s">
        <v>29</v>
      </c>
      <c r="O223" s="172" t="s">
        <v>2322</v>
      </c>
      <c r="P223" s="172" t="s">
        <v>740</v>
      </c>
      <c r="Q223" s="177">
        <v>4</v>
      </c>
      <c r="R223" s="177">
        <v>0</v>
      </c>
      <c r="S223" s="177">
        <v>0</v>
      </c>
      <c r="T223" s="177">
        <v>1</v>
      </c>
      <c r="U223" s="177">
        <v>3</v>
      </c>
      <c r="V223" s="177">
        <v>0</v>
      </c>
      <c r="W223" s="177" t="s">
        <v>2327</v>
      </c>
      <c r="X223" s="76"/>
      <c r="Y223" s="76"/>
      <c r="Z223" s="76"/>
      <c r="AA223" s="76"/>
      <c r="AB223" s="76"/>
      <c r="AC223" s="76"/>
      <c r="AD223" s="76"/>
      <c r="AE223" s="76"/>
      <c r="AF223" s="75"/>
      <c r="AG223" s="75"/>
      <c r="AH223" s="76">
        <f t="shared" si="21"/>
        <v>0</v>
      </c>
      <c r="AI223" s="76" t="str">
        <f t="shared" si="22"/>
        <v/>
      </c>
      <c r="AJ223" s="76" t="str">
        <f t="shared" si="23"/>
        <v/>
      </c>
      <c r="AK223" s="76">
        <f t="shared" si="24"/>
        <v>0</v>
      </c>
      <c r="AL223" s="76">
        <f t="shared" si="25"/>
        <v>0</v>
      </c>
      <c r="AM223" s="172" t="s">
        <v>742</v>
      </c>
      <c r="AN223" s="172"/>
      <c r="AO223" s="172"/>
      <c r="AP223" s="172"/>
      <c r="AQ223" s="172" t="s">
        <v>2159</v>
      </c>
      <c r="AR223" s="172"/>
      <c r="AS223" s="172"/>
      <c r="AT223" s="172"/>
      <c r="AU223" s="172" t="s">
        <v>807</v>
      </c>
      <c r="AV223" s="172"/>
      <c r="AW223" s="172"/>
      <c r="AX223" s="172"/>
      <c r="AY223" s="172" t="s">
        <v>2328</v>
      </c>
      <c r="AZ223" s="172"/>
      <c r="BA223" s="172"/>
      <c r="BB223" s="172"/>
    </row>
    <row r="224" spans="1:54" ht="15" customHeight="1">
      <c r="A224" s="171">
        <v>18</v>
      </c>
      <c r="B224" s="172" t="s">
        <v>2241</v>
      </c>
      <c r="C224" s="172" t="s">
        <v>1453</v>
      </c>
      <c r="D224" s="172" t="s">
        <v>732</v>
      </c>
      <c r="E224" s="172" t="s">
        <v>1454</v>
      </c>
      <c r="F224" s="172" t="s">
        <v>772</v>
      </c>
      <c r="G224" s="172" t="s">
        <v>1455</v>
      </c>
      <c r="H224" s="172" t="s">
        <v>736</v>
      </c>
      <c r="I224" s="172" t="s">
        <v>2329</v>
      </c>
      <c r="J224" s="173">
        <v>44197</v>
      </c>
      <c r="K224" s="173">
        <v>44560</v>
      </c>
      <c r="L224" s="172" t="s">
        <v>2330</v>
      </c>
      <c r="M224" s="172" t="s">
        <v>98</v>
      </c>
      <c r="N224" s="172" t="s">
        <v>55</v>
      </c>
      <c r="O224" s="172" t="s">
        <v>1694</v>
      </c>
      <c r="P224" s="172" t="s">
        <v>11</v>
      </c>
      <c r="Q224" s="195">
        <v>1</v>
      </c>
      <c r="R224" s="195">
        <v>0.2</v>
      </c>
      <c r="S224" s="195">
        <v>0.3</v>
      </c>
      <c r="T224" s="195">
        <v>0.3</v>
      </c>
      <c r="U224" s="195">
        <v>0.2</v>
      </c>
      <c r="V224" s="195">
        <v>0.2</v>
      </c>
      <c r="W224" s="195" t="s">
        <v>2331</v>
      </c>
      <c r="X224" s="77"/>
      <c r="Y224" s="77"/>
      <c r="Z224" s="77"/>
      <c r="AA224" s="77"/>
      <c r="AB224" s="77"/>
      <c r="AC224" s="77"/>
      <c r="AD224" s="75"/>
      <c r="AE224" s="75"/>
      <c r="AF224" s="75"/>
      <c r="AG224" s="75"/>
      <c r="AH224" s="76">
        <f t="shared" si="21"/>
        <v>0.2</v>
      </c>
      <c r="AI224" s="76">
        <f t="shared" si="22"/>
        <v>1</v>
      </c>
      <c r="AJ224" s="76">
        <f t="shared" si="23"/>
        <v>0</v>
      </c>
      <c r="AK224" s="76">
        <f t="shared" si="24"/>
        <v>0</v>
      </c>
      <c r="AL224" s="76">
        <f t="shared" si="25"/>
        <v>0</v>
      </c>
      <c r="AM224" s="172" t="s">
        <v>742</v>
      </c>
      <c r="AN224" s="172"/>
      <c r="AO224" s="172"/>
      <c r="AP224" s="172"/>
      <c r="AQ224" s="172" t="s">
        <v>2159</v>
      </c>
      <c r="AR224" s="172"/>
      <c r="AS224" s="172"/>
      <c r="AT224" s="172"/>
      <c r="AU224" s="172" t="s">
        <v>742</v>
      </c>
      <c r="AV224" s="172"/>
      <c r="AW224" s="172"/>
      <c r="AX224" s="172"/>
      <c r="AY224" s="172" t="s">
        <v>2332</v>
      </c>
      <c r="AZ224" s="172"/>
      <c r="BA224" s="172"/>
      <c r="BB224" s="172"/>
    </row>
    <row r="225" spans="1:54" ht="15" customHeight="1">
      <c r="A225" s="171">
        <v>19</v>
      </c>
      <c r="B225" s="172" t="s">
        <v>2241</v>
      </c>
      <c r="C225" s="172" t="s">
        <v>1453</v>
      </c>
      <c r="D225" s="172" t="s">
        <v>732</v>
      </c>
      <c r="E225" s="172" t="s">
        <v>1454</v>
      </c>
      <c r="F225" s="172" t="s">
        <v>772</v>
      </c>
      <c r="G225" s="172" t="s">
        <v>1455</v>
      </c>
      <c r="H225" s="172" t="s">
        <v>736</v>
      </c>
      <c r="I225" s="172" t="s">
        <v>2333</v>
      </c>
      <c r="J225" s="173">
        <v>44197</v>
      </c>
      <c r="K225" s="173">
        <v>44560</v>
      </c>
      <c r="L225" s="172" t="s">
        <v>2334</v>
      </c>
      <c r="M225" s="172" t="s">
        <v>98</v>
      </c>
      <c r="N225" s="172" t="s">
        <v>29</v>
      </c>
      <c r="O225" s="172" t="s">
        <v>1694</v>
      </c>
      <c r="P225" s="172" t="s">
        <v>11</v>
      </c>
      <c r="Q225" s="180">
        <v>4</v>
      </c>
      <c r="R225" s="180">
        <v>1</v>
      </c>
      <c r="S225" s="180">
        <v>1</v>
      </c>
      <c r="T225" s="180">
        <v>1</v>
      </c>
      <c r="U225" s="180">
        <v>1</v>
      </c>
      <c r="V225" s="180">
        <v>1</v>
      </c>
      <c r="W225" s="180" t="s">
        <v>2335</v>
      </c>
      <c r="X225" s="77"/>
      <c r="Y225" s="77"/>
      <c r="Z225" s="77"/>
      <c r="AA225" s="77"/>
      <c r="AB225" s="77"/>
      <c r="AC225" s="77"/>
      <c r="AD225" s="75"/>
      <c r="AE225" s="75"/>
      <c r="AF225" s="75"/>
      <c r="AG225" s="75"/>
      <c r="AH225" s="76">
        <f t="shared" si="21"/>
        <v>0.25</v>
      </c>
      <c r="AI225" s="76">
        <f t="shared" si="22"/>
        <v>1</v>
      </c>
      <c r="AJ225" s="76">
        <f t="shared" si="23"/>
        <v>0</v>
      </c>
      <c r="AK225" s="76">
        <f t="shared" si="24"/>
        <v>0</v>
      </c>
      <c r="AL225" s="76">
        <f t="shared" si="25"/>
        <v>0</v>
      </c>
      <c r="AM225" s="172" t="s">
        <v>742</v>
      </c>
      <c r="AN225" s="172"/>
      <c r="AO225" s="172"/>
      <c r="AP225" s="172"/>
      <c r="AQ225" s="172" t="s">
        <v>2159</v>
      </c>
      <c r="AR225" s="172"/>
      <c r="AS225" s="172"/>
      <c r="AT225" s="172"/>
      <c r="AU225" s="172" t="s">
        <v>742</v>
      </c>
      <c r="AV225" s="172"/>
      <c r="AW225" s="172"/>
      <c r="AX225" s="172"/>
      <c r="AY225" s="172" t="s">
        <v>2336</v>
      </c>
      <c r="AZ225" s="172"/>
      <c r="BA225" s="172"/>
      <c r="BB225" s="172"/>
    </row>
    <row r="226" spans="1:54" ht="15" customHeight="1">
      <c r="A226" s="171">
        <v>20</v>
      </c>
      <c r="B226" s="172" t="s">
        <v>2241</v>
      </c>
      <c r="C226" s="172" t="s">
        <v>1453</v>
      </c>
      <c r="D226" s="172" t="s">
        <v>732</v>
      </c>
      <c r="E226" s="172" t="s">
        <v>1454</v>
      </c>
      <c r="F226" s="172" t="s">
        <v>772</v>
      </c>
      <c r="G226" s="172" t="s">
        <v>1455</v>
      </c>
      <c r="H226" s="172" t="s">
        <v>736</v>
      </c>
      <c r="I226" s="172" t="s">
        <v>1467</v>
      </c>
      <c r="J226" s="173">
        <v>44470</v>
      </c>
      <c r="K226" s="173">
        <v>44560</v>
      </c>
      <c r="L226" s="172" t="s">
        <v>2334</v>
      </c>
      <c r="M226" s="172" t="s">
        <v>98</v>
      </c>
      <c r="N226" s="172" t="s">
        <v>29</v>
      </c>
      <c r="O226" s="172" t="s">
        <v>1694</v>
      </c>
      <c r="P226" s="172" t="s">
        <v>11</v>
      </c>
      <c r="Q226" s="177">
        <v>1</v>
      </c>
      <c r="R226" s="177">
        <v>0</v>
      </c>
      <c r="S226" s="177">
        <v>0</v>
      </c>
      <c r="T226" s="177">
        <v>0</v>
      </c>
      <c r="U226" s="177">
        <v>1</v>
      </c>
      <c r="V226" s="177">
        <v>0</v>
      </c>
      <c r="W226" s="177" t="s">
        <v>2337</v>
      </c>
      <c r="X226" s="77"/>
      <c r="Y226" s="77"/>
      <c r="Z226" s="77"/>
      <c r="AA226" s="77"/>
      <c r="AB226" s="77"/>
      <c r="AC226" s="77"/>
      <c r="AD226" s="75"/>
      <c r="AE226" s="75"/>
      <c r="AF226" s="75"/>
      <c r="AG226" s="75"/>
      <c r="AH226" s="76">
        <f t="shared" si="21"/>
        <v>0</v>
      </c>
      <c r="AI226" s="76" t="str">
        <f t="shared" si="22"/>
        <v/>
      </c>
      <c r="AJ226" s="76" t="str">
        <f t="shared" si="23"/>
        <v/>
      </c>
      <c r="AK226" s="76" t="str">
        <f t="shared" si="24"/>
        <v/>
      </c>
      <c r="AL226" s="76">
        <f t="shared" si="25"/>
        <v>0</v>
      </c>
      <c r="AM226" s="172" t="s">
        <v>742</v>
      </c>
      <c r="AN226" s="172"/>
      <c r="AO226" s="172"/>
      <c r="AP226" s="172"/>
      <c r="AQ226" s="172" t="s">
        <v>2338</v>
      </c>
      <c r="AR226" s="172"/>
      <c r="AS226" s="172"/>
      <c r="AT226" s="172"/>
      <c r="AU226" s="172" t="s">
        <v>807</v>
      </c>
      <c r="AV226" s="172"/>
      <c r="AW226" s="172"/>
      <c r="AX226" s="172"/>
      <c r="AY226" s="172" t="s">
        <v>2175</v>
      </c>
      <c r="AZ226" s="172"/>
      <c r="BA226" s="172"/>
      <c r="BB226" s="172"/>
    </row>
    <row r="227" spans="1:54" ht="15" customHeight="1">
      <c r="A227" s="171">
        <v>21</v>
      </c>
      <c r="B227" s="172" t="s">
        <v>2241</v>
      </c>
      <c r="C227" s="172" t="s">
        <v>1453</v>
      </c>
      <c r="D227" s="172" t="s">
        <v>732</v>
      </c>
      <c r="E227" s="172" t="s">
        <v>1454</v>
      </c>
      <c r="F227" s="172" t="s">
        <v>772</v>
      </c>
      <c r="G227" s="172" t="s">
        <v>1455</v>
      </c>
      <c r="H227" s="172" t="s">
        <v>736</v>
      </c>
      <c r="I227" s="172" t="s">
        <v>2339</v>
      </c>
      <c r="J227" s="173">
        <v>44197</v>
      </c>
      <c r="K227" s="173">
        <v>44560</v>
      </c>
      <c r="L227" s="172" t="s">
        <v>2334</v>
      </c>
      <c r="M227" s="172" t="s">
        <v>98</v>
      </c>
      <c r="N227" s="172" t="s">
        <v>29</v>
      </c>
      <c r="O227" s="172" t="s">
        <v>1694</v>
      </c>
      <c r="P227" s="172" t="s">
        <v>11</v>
      </c>
      <c r="Q227" s="180">
        <v>4</v>
      </c>
      <c r="R227" s="180">
        <v>1</v>
      </c>
      <c r="S227" s="180">
        <v>1</v>
      </c>
      <c r="T227" s="180">
        <v>1</v>
      </c>
      <c r="U227" s="180">
        <v>1</v>
      </c>
      <c r="V227" s="180">
        <v>1</v>
      </c>
      <c r="W227" s="180" t="s">
        <v>2340</v>
      </c>
      <c r="X227" s="77"/>
      <c r="Y227" s="77"/>
      <c r="Z227" s="77"/>
      <c r="AA227" s="77"/>
      <c r="AB227" s="77"/>
      <c r="AC227" s="77"/>
      <c r="AD227" s="75"/>
      <c r="AE227" s="75"/>
      <c r="AF227" s="75"/>
      <c r="AG227" s="75"/>
      <c r="AH227" s="76">
        <f t="shared" si="21"/>
        <v>0.25</v>
      </c>
      <c r="AI227" s="76">
        <f t="shared" si="22"/>
        <v>1</v>
      </c>
      <c r="AJ227" s="76">
        <f t="shared" si="23"/>
        <v>0</v>
      </c>
      <c r="AK227" s="76">
        <f t="shared" si="24"/>
        <v>0</v>
      </c>
      <c r="AL227" s="76">
        <f t="shared" si="25"/>
        <v>0</v>
      </c>
      <c r="AM227" s="172" t="s">
        <v>742</v>
      </c>
      <c r="AN227" s="172"/>
      <c r="AO227" s="172"/>
      <c r="AP227" s="172"/>
      <c r="AQ227" s="172" t="s">
        <v>2159</v>
      </c>
      <c r="AR227" s="172"/>
      <c r="AS227" s="172"/>
      <c r="AT227" s="172"/>
      <c r="AU227" s="172" t="s">
        <v>742</v>
      </c>
      <c r="AV227" s="172"/>
      <c r="AW227" s="172"/>
      <c r="AX227" s="172"/>
      <c r="AY227" s="172" t="s">
        <v>2341</v>
      </c>
      <c r="AZ227" s="172"/>
      <c r="BA227" s="172"/>
      <c r="BB227" s="172"/>
    </row>
    <row r="228" spans="1:54" ht="15" customHeight="1">
      <c r="A228" s="171">
        <v>22</v>
      </c>
      <c r="B228" s="172" t="s">
        <v>2241</v>
      </c>
      <c r="C228" s="172" t="s">
        <v>1453</v>
      </c>
      <c r="D228" s="172" t="s">
        <v>732</v>
      </c>
      <c r="E228" s="172" t="s">
        <v>1454</v>
      </c>
      <c r="F228" s="172" t="s">
        <v>772</v>
      </c>
      <c r="G228" s="172" t="s">
        <v>1455</v>
      </c>
      <c r="H228" s="172" t="s">
        <v>736</v>
      </c>
      <c r="I228" s="172" t="s">
        <v>2342</v>
      </c>
      <c r="J228" s="173">
        <v>44470</v>
      </c>
      <c r="K228" s="173">
        <v>44560</v>
      </c>
      <c r="L228" s="172" t="s">
        <v>1469</v>
      </c>
      <c r="M228" s="172" t="s">
        <v>98</v>
      </c>
      <c r="N228" s="172" t="s">
        <v>29</v>
      </c>
      <c r="O228" s="172" t="s">
        <v>1694</v>
      </c>
      <c r="P228" s="172" t="s">
        <v>11</v>
      </c>
      <c r="Q228" s="177">
        <v>2</v>
      </c>
      <c r="R228" s="177">
        <v>0</v>
      </c>
      <c r="S228" s="177">
        <v>0</v>
      </c>
      <c r="T228" s="177">
        <v>0</v>
      </c>
      <c r="U228" s="177">
        <v>2</v>
      </c>
      <c r="V228" s="177">
        <v>0</v>
      </c>
      <c r="W228" s="177" t="s">
        <v>2343</v>
      </c>
      <c r="X228" s="77"/>
      <c r="Y228" s="77"/>
      <c r="Z228" s="77"/>
      <c r="AA228" s="77"/>
      <c r="AB228" s="77"/>
      <c r="AC228" s="77"/>
      <c r="AD228" s="75"/>
      <c r="AE228" s="75"/>
      <c r="AF228" s="75"/>
      <c r="AG228" s="75"/>
      <c r="AH228" s="76">
        <f t="shared" si="21"/>
        <v>0</v>
      </c>
      <c r="AI228" s="76" t="str">
        <f t="shared" si="22"/>
        <v/>
      </c>
      <c r="AJ228" s="76" t="str">
        <f t="shared" si="23"/>
        <v/>
      </c>
      <c r="AK228" s="76" t="str">
        <f t="shared" si="24"/>
        <v/>
      </c>
      <c r="AL228" s="76">
        <f t="shared" si="25"/>
        <v>0</v>
      </c>
      <c r="AM228" s="172" t="s">
        <v>742</v>
      </c>
      <c r="AN228" s="172"/>
      <c r="AO228" s="172"/>
      <c r="AP228" s="172"/>
      <c r="AQ228" s="172" t="s">
        <v>2338</v>
      </c>
      <c r="AR228" s="172"/>
      <c r="AS228" s="172"/>
      <c r="AT228" s="172"/>
      <c r="AU228" s="172" t="s">
        <v>807</v>
      </c>
      <c r="AV228" s="172"/>
      <c r="AW228" s="172"/>
      <c r="AX228" s="172"/>
      <c r="AY228" s="172" t="s">
        <v>2175</v>
      </c>
      <c r="AZ228" s="172"/>
      <c r="BA228" s="172"/>
      <c r="BB228" s="172"/>
    </row>
    <row r="229" spans="1:54" ht="15" customHeight="1">
      <c r="A229" s="171">
        <v>23</v>
      </c>
      <c r="B229" s="172" t="s">
        <v>2241</v>
      </c>
      <c r="C229" s="172" t="s">
        <v>1453</v>
      </c>
      <c r="D229" s="172" t="s">
        <v>732</v>
      </c>
      <c r="E229" s="172" t="s">
        <v>1454</v>
      </c>
      <c r="F229" s="172" t="s">
        <v>772</v>
      </c>
      <c r="G229" s="172" t="s">
        <v>1455</v>
      </c>
      <c r="H229" s="172" t="s">
        <v>736</v>
      </c>
      <c r="I229" s="172" t="s">
        <v>1692</v>
      </c>
      <c r="J229" s="173">
        <v>44197</v>
      </c>
      <c r="K229" s="173">
        <v>44560</v>
      </c>
      <c r="L229" s="172" t="s">
        <v>1693</v>
      </c>
      <c r="M229" s="172" t="s">
        <v>98</v>
      </c>
      <c r="N229" s="172" t="s">
        <v>29</v>
      </c>
      <c r="O229" s="172" t="s">
        <v>1694</v>
      </c>
      <c r="P229" s="172" t="s">
        <v>11</v>
      </c>
      <c r="Q229" s="177">
        <v>12</v>
      </c>
      <c r="R229" s="177">
        <v>3</v>
      </c>
      <c r="S229" s="177">
        <v>3</v>
      </c>
      <c r="T229" s="177">
        <v>3</v>
      </c>
      <c r="U229" s="177">
        <v>3</v>
      </c>
      <c r="V229" s="177">
        <v>3</v>
      </c>
      <c r="W229" s="177" t="s">
        <v>2344</v>
      </c>
      <c r="X229" s="77"/>
      <c r="Y229" s="77"/>
      <c r="Z229" s="77"/>
      <c r="AA229" s="77"/>
      <c r="AB229" s="77"/>
      <c r="AC229" s="77"/>
      <c r="AD229" s="75"/>
      <c r="AE229" s="75"/>
      <c r="AF229" s="75"/>
      <c r="AG229" s="75"/>
      <c r="AH229" s="76">
        <f t="shared" si="21"/>
        <v>0.25</v>
      </c>
      <c r="AI229" s="76">
        <f t="shared" si="22"/>
        <v>1</v>
      </c>
      <c r="AJ229" s="76">
        <f t="shared" si="23"/>
        <v>0</v>
      </c>
      <c r="AK229" s="76">
        <f t="shared" si="24"/>
        <v>0</v>
      </c>
      <c r="AL229" s="76">
        <f t="shared" si="25"/>
        <v>0</v>
      </c>
      <c r="AM229" s="172" t="s">
        <v>742</v>
      </c>
      <c r="AN229" s="172"/>
      <c r="AO229" s="172"/>
      <c r="AP229" s="172"/>
      <c r="AQ229" s="172" t="s">
        <v>2159</v>
      </c>
      <c r="AR229" s="172"/>
      <c r="AS229" s="172"/>
      <c r="AT229" s="172"/>
      <c r="AU229" s="172" t="s">
        <v>742</v>
      </c>
      <c r="AV229" s="172"/>
      <c r="AW229" s="172"/>
      <c r="AX229" s="172"/>
      <c r="AY229" s="172" t="s">
        <v>2345</v>
      </c>
      <c r="AZ229" s="172"/>
      <c r="BA229" s="172"/>
      <c r="BB229" s="172"/>
    </row>
    <row r="230" spans="1:54" ht="15" customHeight="1">
      <c r="A230" s="171">
        <v>24</v>
      </c>
      <c r="B230" s="172" t="s">
        <v>2241</v>
      </c>
      <c r="C230" s="172" t="s">
        <v>1453</v>
      </c>
      <c r="D230" s="172" t="s">
        <v>732</v>
      </c>
      <c r="E230" s="172" t="s">
        <v>1454</v>
      </c>
      <c r="F230" s="172" t="s">
        <v>772</v>
      </c>
      <c r="G230" s="172" t="s">
        <v>1455</v>
      </c>
      <c r="H230" s="172" t="s">
        <v>736</v>
      </c>
      <c r="I230" s="172" t="s">
        <v>1473</v>
      </c>
      <c r="J230" s="173">
        <v>44348</v>
      </c>
      <c r="K230" s="173">
        <v>44560</v>
      </c>
      <c r="L230" s="172" t="s">
        <v>2346</v>
      </c>
      <c r="M230" s="172" t="s">
        <v>98</v>
      </c>
      <c r="N230" s="172" t="s">
        <v>55</v>
      </c>
      <c r="O230" s="172" t="s">
        <v>1694</v>
      </c>
      <c r="P230" s="172" t="s">
        <v>11</v>
      </c>
      <c r="Q230" s="195">
        <v>1</v>
      </c>
      <c r="R230" s="195">
        <v>0</v>
      </c>
      <c r="S230" s="195">
        <v>0</v>
      </c>
      <c r="T230" s="195">
        <v>0</v>
      </c>
      <c r="U230" s="195">
        <v>1</v>
      </c>
      <c r="V230" s="195">
        <v>0</v>
      </c>
      <c r="W230" s="195" t="s">
        <v>2347</v>
      </c>
      <c r="X230" s="77"/>
      <c r="Y230" s="77"/>
      <c r="Z230" s="77"/>
      <c r="AA230" s="77"/>
      <c r="AB230" s="77"/>
      <c r="AC230" s="77"/>
      <c r="AD230" s="75"/>
      <c r="AE230" s="75"/>
      <c r="AF230" s="75"/>
      <c r="AG230" s="75"/>
      <c r="AH230" s="76">
        <f t="shared" si="21"/>
        <v>0</v>
      </c>
      <c r="AI230" s="76" t="str">
        <f t="shared" si="22"/>
        <v/>
      </c>
      <c r="AJ230" s="76" t="str">
        <f t="shared" si="23"/>
        <v/>
      </c>
      <c r="AK230" s="76" t="str">
        <f t="shared" si="24"/>
        <v/>
      </c>
      <c r="AL230" s="76">
        <f t="shared" si="25"/>
        <v>0</v>
      </c>
      <c r="AM230" s="172" t="s">
        <v>807</v>
      </c>
      <c r="AN230" s="172"/>
      <c r="AO230" s="172"/>
      <c r="AP230" s="172"/>
      <c r="AQ230" s="172" t="s">
        <v>2348</v>
      </c>
      <c r="AR230" s="172"/>
      <c r="AS230" s="172"/>
      <c r="AT230" s="172"/>
      <c r="AU230" s="172" t="s">
        <v>807</v>
      </c>
      <c r="AV230" s="172"/>
      <c r="AW230" s="172"/>
      <c r="AX230" s="172"/>
      <c r="AY230" s="172" t="s">
        <v>2175</v>
      </c>
      <c r="AZ230" s="172"/>
      <c r="BA230" s="172"/>
      <c r="BB230" s="172"/>
    </row>
    <row r="231" spans="1:54" ht="15" customHeight="1">
      <c r="A231" s="171">
        <v>1</v>
      </c>
      <c r="B231" s="172" t="s">
        <v>2349</v>
      </c>
      <c r="C231" s="172" t="s">
        <v>2350</v>
      </c>
      <c r="D231" s="172" t="s">
        <v>732</v>
      </c>
      <c r="E231" s="172" t="s">
        <v>771</v>
      </c>
      <c r="F231" s="172" t="s">
        <v>2351</v>
      </c>
      <c r="G231" s="172" t="s">
        <v>773</v>
      </c>
      <c r="H231" s="172" t="s">
        <v>773</v>
      </c>
      <c r="I231" s="172" t="s">
        <v>2352</v>
      </c>
      <c r="J231" s="173">
        <v>44197</v>
      </c>
      <c r="K231" s="173">
        <v>44561</v>
      </c>
      <c r="L231" s="172" t="s">
        <v>2353</v>
      </c>
      <c r="M231" s="172" t="s">
        <v>2354</v>
      </c>
      <c r="N231" s="172" t="s">
        <v>55</v>
      </c>
      <c r="O231" s="172" t="s">
        <v>2355</v>
      </c>
      <c r="P231" s="172" t="s">
        <v>789</v>
      </c>
      <c r="Q231" s="174">
        <v>1</v>
      </c>
      <c r="R231" s="174">
        <v>0</v>
      </c>
      <c r="S231" s="174">
        <v>0</v>
      </c>
      <c r="T231" s="174">
        <v>0</v>
      </c>
      <c r="U231" s="174">
        <v>1</v>
      </c>
      <c r="V231" s="174">
        <v>0</v>
      </c>
      <c r="W231" s="174" t="s">
        <v>2356</v>
      </c>
      <c r="X231" s="77"/>
      <c r="Y231" s="77"/>
      <c r="Z231" s="77"/>
      <c r="AA231" s="77"/>
      <c r="AB231" s="77"/>
      <c r="AC231" s="77"/>
      <c r="AD231" s="75"/>
      <c r="AE231" s="75"/>
      <c r="AF231" s="75"/>
      <c r="AG231" s="75"/>
      <c r="AH231" s="76">
        <f t="shared" si="21"/>
        <v>0</v>
      </c>
      <c r="AI231" s="76" t="str">
        <f t="shared" si="22"/>
        <v/>
      </c>
      <c r="AJ231" s="76" t="str">
        <f t="shared" si="23"/>
        <v/>
      </c>
      <c r="AK231" s="76" t="str">
        <f t="shared" si="24"/>
        <v/>
      </c>
      <c r="AL231" s="76">
        <f t="shared" si="25"/>
        <v>0</v>
      </c>
      <c r="AM231" s="172" t="s">
        <v>807</v>
      </c>
      <c r="AN231" s="172"/>
      <c r="AO231" s="172"/>
      <c r="AP231" s="172"/>
      <c r="AQ231" s="172" t="s">
        <v>2357</v>
      </c>
      <c r="AR231" s="172"/>
      <c r="AS231" s="172"/>
      <c r="AT231" s="172"/>
      <c r="AU231" s="172" t="s">
        <v>807</v>
      </c>
      <c r="AV231" s="172"/>
      <c r="AW231" s="172"/>
      <c r="AX231" s="172"/>
      <c r="AY231" s="172" t="s">
        <v>2358</v>
      </c>
      <c r="AZ231" s="172"/>
      <c r="BA231" s="172"/>
      <c r="BB231" s="172"/>
    </row>
    <row r="232" spans="1:54" ht="15" customHeight="1">
      <c r="A232" s="171">
        <v>2</v>
      </c>
      <c r="B232" s="172" t="s">
        <v>2349</v>
      </c>
      <c r="C232" s="172" t="s">
        <v>2359</v>
      </c>
      <c r="D232" s="172" t="s">
        <v>2360</v>
      </c>
      <c r="E232" s="172" t="s">
        <v>771</v>
      </c>
      <c r="F232" s="172" t="s">
        <v>772</v>
      </c>
      <c r="G232" s="172" t="s">
        <v>773</v>
      </c>
      <c r="H232" s="172" t="s">
        <v>773</v>
      </c>
      <c r="I232" s="172" t="s">
        <v>2361</v>
      </c>
      <c r="J232" s="173">
        <v>44197</v>
      </c>
      <c r="K232" s="173">
        <v>44255</v>
      </c>
      <c r="L232" s="172" t="s">
        <v>2360</v>
      </c>
      <c r="M232" s="172" t="s">
        <v>2354</v>
      </c>
      <c r="N232" s="172" t="s">
        <v>29</v>
      </c>
      <c r="O232" s="172" t="s">
        <v>2362</v>
      </c>
      <c r="P232" s="172" t="s">
        <v>789</v>
      </c>
      <c r="Q232" s="177">
        <v>1</v>
      </c>
      <c r="R232" s="177">
        <v>1</v>
      </c>
      <c r="S232" s="177">
        <v>0</v>
      </c>
      <c r="T232" s="177">
        <v>0</v>
      </c>
      <c r="U232" s="177">
        <v>0</v>
      </c>
      <c r="V232" s="177">
        <v>1</v>
      </c>
      <c r="W232" s="177" t="s">
        <v>2363</v>
      </c>
      <c r="X232" s="77"/>
      <c r="Y232" s="77"/>
      <c r="Z232" s="77"/>
      <c r="AA232" s="77"/>
      <c r="AB232" s="77"/>
      <c r="AC232" s="77"/>
      <c r="AD232" s="75"/>
      <c r="AE232" s="75"/>
      <c r="AF232" s="75"/>
      <c r="AG232" s="75"/>
      <c r="AH232" s="76">
        <f t="shared" si="21"/>
        <v>1</v>
      </c>
      <c r="AI232" s="76">
        <f t="shared" si="22"/>
        <v>1</v>
      </c>
      <c r="AJ232" s="76" t="str">
        <f t="shared" si="23"/>
        <v/>
      </c>
      <c r="AK232" s="76" t="str">
        <f t="shared" si="24"/>
        <v/>
      </c>
      <c r="AL232" s="76" t="str">
        <f t="shared" si="25"/>
        <v/>
      </c>
      <c r="AM232" s="172" t="s">
        <v>742</v>
      </c>
      <c r="AN232" s="172"/>
      <c r="AO232" s="172"/>
      <c r="AP232" s="172"/>
      <c r="AQ232" s="172" t="s">
        <v>2364</v>
      </c>
      <c r="AR232" s="172"/>
      <c r="AS232" s="172"/>
      <c r="AT232" s="172"/>
      <c r="AU232" s="172" t="s">
        <v>742</v>
      </c>
      <c r="AV232" s="172"/>
      <c r="AW232" s="172"/>
      <c r="AX232" s="172"/>
      <c r="AY232" s="172" t="s">
        <v>2365</v>
      </c>
      <c r="AZ232" s="172"/>
      <c r="BA232" s="172"/>
      <c r="BB232" s="172"/>
    </row>
    <row r="233" spans="1:54" ht="15" customHeight="1">
      <c r="A233" s="171">
        <v>3</v>
      </c>
      <c r="B233" s="172" t="s">
        <v>2349</v>
      </c>
      <c r="C233" s="172" t="s">
        <v>2359</v>
      </c>
      <c r="D233" s="172" t="s">
        <v>2360</v>
      </c>
      <c r="E233" s="172" t="s">
        <v>771</v>
      </c>
      <c r="F233" s="172" t="s">
        <v>772</v>
      </c>
      <c r="G233" s="172" t="s">
        <v>773</v>
      </c>
      <c r="H233" s="172" t="s">
        <v>773</v>
      </c>
      <c r="I233" s="172" t="s">
        <v>2366</v>
      </c>
      <c r="J233" s="173">
        <v>44197</v>
      </c>
      <c r="K233" s="173">
        <v>44561</v>
      </c>
      <c r="L233" s="172" t="s">
        <v>2367</v>
      </c>
      <c r="M233" s="172" t="s">
        <v>2354</v>
      </c>
      <c r="N233" s="172" t="s">
        <v>29</v>
      </c>
      <c r="O233" s="172" t="s">
        <v>2362</v>
      </c>
      <c r="P233" s="172" t="s">
        <v>789</v>
      </c>
      <c r="Q233" s="177">
        <v>59</v>
      </c>
      <c r="R233" s="177">
        <v>9</v>
      </c>
      <c r="S233" s="177">
        <v>18</v>
      </c>
      <c r="T233" s="177">
        <v>17</v>
      </c>
      <c r="U233" s="177">
        <v>15</v>
      </c>
      <c r="V233" s="177">
        <v>7</v>
      </c>
      <c r="W233" s="177" t="s">
        <v>2368</v>
      </c>
      <c r="X233" s="76"/>
      <c r="Y233" s="76"/>
      <c r="Z233" s="76"/>
      <c r="AA233" s="76"/>
      <c r="AB233" s="76"/>
      <c r="AC233" s="12"/>
      <c r="AD233" s="12"/>
      <c r="AE233" s="12"/>
      <c r="AF233" s="60"/>
      <c r="AG233" s="60"/>
      <c r="AH233" s="76">
        <f t="shared" si="21"/>
        <v>0.11864406779661017</v>
      </c>
      <c r="AI233" s="76">
        <f t="shared" si="22"/>
        <v>0.77777777777777779</v>
      </c>
      <c r="AJ233" s="76">
        <f t="shared" si="23"/>
        <v>0</v>
      </c>
      <c r="AK233" s="76">
        <f t="shared" si="24"/>
        <v>0</v>
      </c>
      <c r="AL233" s="76">
        <f t="shared" si="25"/>
        <v>0</v>
      </c>
      <c r="AM233" s="172" t="s">
        <v>742</v>
      </c>
      <c r="AN233" s="172"/>
      <c r="AO233" s="172"/>
      <c r="AP233" s="172"/>
      <c r="AQ233" s="172" t="s">
        <v>2369</v>
      </c>
      <c r="AR233" s="172"/>
      <c r="AS233" s="172"/>
      <c r="AT233" s="172"/>
      <c r="AU233" s="172" t="s">
        <v>807</v>
      </c>
      <c r="AV233" s="172"/>
      <c r="AW233" s="172"/>
      <c r="AX233" s="172"/>
      <c r="AY233" s="172" t="s">
        <v>2370</v>
      </c>
      <c r="AZ233" s="172"/>
      <c r="BA233" s="172"/>
      <c r="BB233" s="172"/>
    </row>
    <row r="234" spans="1:54" ht="15" customHeight="1">
      <c r="A234" s="171">
        <v>4</v>
      </c>
      <c r="B234" s="172" t="s">
        <v>2349</v>
      </c>
      <c r="C234" s="172" t="s">
        <v>2371</v>
      </c>
      <c r="D234" s="172" t="s">
        <v>2371</v>
      </c>
      <c r="E234" s="172" t="s">
        <v>771</v>
      </c>
      <c r="F234" s="172" t="s">
        <v>772</v>
      </c>
      <c r="G234" s="172" t="s">
        <v>773</v>
      </c>
      <c r="H234" s="172" t="s">
        <v>773</v>
      </c>
      <c r="I234" s="172" t="s">
        <v>2372</v>
      </c>
      <c r="J234" s="173">
        <v>44197</v>
      </c>
      <c r="K234" s="173">
        <v>44255</v>
      </c>
      <c r="L234" s="172" t="s">
        <v>2371</v>
      </c>
      <c r="M234" s="172" t="s">
        <v>2354</v>
      </c>
      <c r="N234" s="172" t="s">
        <v>29</v>
      </c>
      <c r="O234" s="172" t="s">
        <v>2362</v>
      </c>
      <c r="P234" s="172" t="s">
        <v>789</v>
      </c>
      <c r="Q234" s="177">
        <v>1</v>
      </c>
      <c r="R234" s="177">
        <v>1</v>
      </c>
      <c r="S234" s="177">
        <v>0</v>
      </c>
      <c r="T234" s="177">
        <v>0</v>
      </c>
      <c r="U234" s="177">
        <v>0</v>
      </c>
      <c r="V234" s="177">
        <v>1</v>
      </c>
      <c r="W234" s="177" t="s">
        <v>2373</v>
      </c>
      <c r="X234" s="76"/>
      <c r="Y234" s="76"/>
      <c r="Z234" s="76"/>
      <c r="AA234" s="76"/>
      <c r="AB234" s="76"/>
      <c r="AC234" s="12"/>
      <c r="AD234" s="12"/>
      <c r="AE234" s="12"/>
      <c r="AF234" s="12"/>
      <c r="AG234" s="60"/>
      <c r="AH234" s="76">
        <f t="shared" si="21"/>
        <v>1</v>
      </c>
      <c r="AI234" s="76">
        <f t="shared" si="22"/>
        <v>1</v>
      </c>
      <c r="AJ234" s="76" t="str">
        <f t="shared" si="23"/>
        <v/>
      </c>
      <c r="AK234" s="76" t="str">
        <f t="shared" si="24"/>
        <v/>
      </c>
      <c r="AL234" s="76" t="str">
        <f t="shared" si="25"/>
        <v/>
      </c>
      <c r="AM234" s="172" t="s">
        <v>742</v>
      </c>
      <c r="AN234" s="172"/>
      <c r="AO234" s="172"/>
      <c r="AP234" s="172"/>
      <c r="AQ234" s="172" t="s">
        <v>2364</v>
      </c>
      <c r="AR234" s="172"/>
      <c r="AS234" s="172"/>
      <c r="AT234" s="172"/>
      <c r="AU234" s="172" t="s">
        <v>742</v>
      </c>
      <c r="AV234" s="172"/>
      <c r="AW234" s="172"/>
      <c r="AX234" s="172"/>
      <c r="AY234" s="172" t="s">
        <v>2374</v>
      </c>
      <c r="AZ234" s="172"/>
      <c r="BA234" s="172"/>
      <c r="BB234" s="172"/>
    </row>
    <row r="235" spans="1:54" ht="15" customHeight="1">
      <c r="A235" s="171">
        <v>5</v>
      </c>
      <c r="B235" s="172" t="s">
        <v>2349</v>
      </c>
      <c r="C235" s="172" t="s">
        <v>2371</v>
      </c>
      <c r="D235" s="172" t="s">
        <v>2371</v>
      </c>
      <c r="E235" s="172" t="s">
        <v>771</v>
      </c>
      <c r="F235" s="172" t="s">
        <v>772</v>
      </c>
      <c r="G235" s="172" t="s">
        <v>773</v>
      </c>
      <c r="H235" s="172" t="s">
        <v>773</v>
      </c>
      <c r="I235" s="172" t="s">
        <v>2375</v>
      </c>
      <c r="J235" s="173">
        <v>44197</v>
      </c>
      <c r="K235" s="173">
        <v>44561</v>
      </c>
      <c r="L235" s="172" t="s">
        <v>2367</v>
      </c>
      <c r="M235" s="172" t="s">
        <v>2354</v>
      </c>
      <c r="N235" s="172" t="s">
        <v>29</v>
      </c>
      <c r="O235" s="172" t="s">
        <v>2362</v>
      </c>
      <c r="P235" s="172" t="s">
        <v>789</v>
      </c>
      <c r="Q235" s="177">
        <v>32</v>
      </c>
      <c r="R235" s="177">
        <v>5</v>
      </c>
      <c r="S235" s="177">
        <v>9</v>
      </c>
      <c r="T235" s="177">
        <v>9</v>
      </c>
      <c r="U235" s="177">
        <v>9</v>
      </c>
      <c r="V235" s="177">
        <v>5</v>
      </c>
      <c r="W235" s="177" t="s">
        <v>2376</v>
      </c>
      <c r="X235" s="76"/>
      <c r="Y235" s="76"/>
      <c r="Z235" s="76"/>
      <c r="AA235" s="76"/>
      <c r="AB235" s="76"/>
      <c r="AC235" s="12"/>
      <c r="AD235" s="12"/>
      <c r="AE235" s="12"/>
      <c r="AF235" s="60"/>
      <c r="AG235" s="60"/>
      <c r="AH235" s="76">
        <f t="shared" si="21"/>
        <v>0.15625</v>
      </c>
      <c r="AI235" s="76">
        <f t="shared" si="22"/>
        <v>1</v>
      </c>
      <c r="AJ235" s="76">
        <f t="shared" si="23"/>
        <v>0</v>
      </c>
      <c r="AK235" s="76">
        <f t="shared" si="24"/>
        <v>0</v>
      </c>
      <c r="AL235" s="76">
        <f t="shared" si="25"/>
        <v>0</v>
      </c>
      <c r="AM235" s="172" t="s">
        <v>742</v>
      </c>
      <c r="AN235" s="172"/>
      <c r="AO235" s="172"/>
      <c r="AP235" s="172"/>
      <c r="AQ235" s="172" t="s">
        <v>2377</v>
      </c>
      <c r="AR235" s="172"/>
      <c r="AS235" s="172"/>
      <c r="AT235" s="172"/>
      <c r="AU235" s="172" t="s">
        <v>742</v>
      </c>
      <c r="AV235" s="172"/>
      <c r="AW235" s="172"/>
      <c r="AX235" s="172"/>
      <c r="AY235" s="172" t="s">
        <v>2378</v>
      </c>
      <c r="AZ235" s="172"/>
      <c r="BA235" s="172"/>
      <c r="BB235" s="172"/>
    </row>
    <row r="236" spans="1:54" ht="15" customHeight="1">
      <c r="A236" s="171">
        <v>6</v>
      </c>
      <c r="B236" s="172" t="s">
        <v>2349</v>
      </c>
      <c r="C236" s="172" t="s">
        <v>2379</v>
      </c>
      <c r="D236" s="172" t="s">
        <v>2380</v>
      </c>
      <c r="E236" s="172" t="s">
        <v>771</v>
      </c>
      <c r="F236" s="172" t="s">
        <v>772</v>
      </c>
      <c r="G236" s="172" t="s">
        <v>773</v>
      </c>
      <c r="H236" s="172" t="s">
        <v>773</v>
      </c>
      <c r="I236" s="172" t="s">
        <v>2381</v>
      </c>
      <c r="J236" s="173">
        <v>44197</v>
      </c>
      <c r="K236" s="173">
        <v>44255</v>
      </c>
      <c r="L236" s="172" t="s">
        <v>2379</v>
      </c>
      <c r="M236" s="172" t="s">
        <v>2354</v>
      </c>
      <c r="N236" s="172" t="s">
        <v>29</v>
      </c>
      <c r="O236" s="172" t="s">
        <v>2362</v>
      </c>
      <c r="P236" s="172" t="s">
        <v>789</v>
      </c>
      <c r="Q236" s="177">
        <v>1</v>
      </c>
      <c r="R236" s="177">
        <v>1</v>
      </c>
      <c r="S236" s="177">
        <v>0</v>
      </c>
      <c r="T236" s="177">
        <v>0</v>
      </c>
      <c r="U236" s="177">
        <v>0</v>
      </c>
      <c r="V236" s="177">
        <v>1</v>
      </c>
      <c r="W236" s="177" t="s">
        <v>2382</v>
      </c>
      <c r="X236" s="76"/>
      <c r="Y236" s="76"/>
      <c r="Z236" s="76"/>
      <c r="AA236" s="76"/>
      <c r="AB236" s="76"/>
      <c r="AC236" s="12"/>
      <c r="AD236" s="12"/>
      <c r="AE236" s="12"/>
      <c r="AF236" s="12"/>
      <c r="AG236" s="60"/>
      <c r="AH236" s="76">
        <f t="shared" si="21"/>
        <v>1</v>
      </c>
      <c r="AI236" s="76">
        <f t="shared" si="22"/>
        <v>1</v>
      </c>
      <c r="AJ236" s="76" t="str">
        <f t="shared" si="23"/>
        <v/>
      </c>
      <c r="AK236" s="76" t="str">
        <f t="shared" si="24"/>
        <v/>
      </c>
      <c r="AL236" s="76" t="str">
        <f t="shared" si="25"/>
        <v/>
      </c>
      <c r="AM236" s="172" t="s">
        <v>742</v>
      </c>
      <c r="AN236" s="172"/>
      <c r="AO236" s="172"/>
      <c r="AP236" s="172"/>
      <c r="AQ236" s="172" t="s">
        <v>2383</v>
      </c>
      <c r="AR236" s="172"/>
      <c r="AS236" s="172"/>
      <c r="AT236" s="172"/>
      <c r="AU236" s="172" t="s">
        <v>742</v>
      </c>
      <c r="AV236" s="172"/>
      <c r="AW236" s="172"/>
      <c r="AX236" s="172"/>
      <c r="AY236" s="172" t="s">
        <v>2384</v>
      </c>
      <c r="AZ236" s="172"/>
      <c r="BA236" s="172"/>
      <c r="BB236" s="172"/>
    </row>
    <row r="237" spans="1:54" ht="15" customHeight="1">
      <c r="A237" s="171">
        <v>7</v>
      </c>
      <c r="B237" s="172" t="s">
        <v>2349</v>
      </c>
      <c r="C237" s="172" t="s">
        <v>2379</v>
      </c>
      <c r="D237" s="172" t="s">
        <v>2380</v>
      </c>
      <c r="E237" s="172" t="s">
        <v>771</v>
      </c>
      <c r="F237" s="172" t="s">
        <v>772</v>
      </c>
      <c r="G237" s="172" t="s">
        <v>773</v>
      </c>
      <c r="H237" s="172" t="s">
        <v>773</v>
      </c>
      <c r="I237" s="172" t="s">
        <v>2385</v>
      </c>
      <c r="J237" s="173">
        <v>44197</v>
      </c>
      <c r="K237" s="173">
        <v>44561</v>
      </c>
      <c r="L237" s="172" t="s">
        <v>2367</v>
      </c>
      <c r="M237" s="172" t="s">
        <v>2354</v>
      </c>
      <c r="N237" s="172" t="s">
        <v>29</v>
      </c>
      <c r="O237" s="172" t="s">
        <v>2362</v>
      </c>
      <c r="P237" s="172" t="s">
        <v>789</v>
      </c>
      <c r="Q237" s="177">
        <v>63</v>
      </c>
      <c r="R237" s="177">
        <v>9</v>
      </c>
      <c r="S237" s="177">
        <v>18</v>
      </c>
      <c r="T237" s="177">
        <v>18</v>
      </c>
      <c r="U237" s="177">
        <v>18</v>
      </c>
      <c r="V237" s="177">
        <v>9</v>
      </c>
      <c r="W237" s="177" t="s">
        <v>2386</v>
      </c>
      <c r="X237" s="77"/>
      <c r="Y237" s="77"/>
      <c r="Z237" s="77"/>
      <c r="AA237" s="77"/>
      <c r="AB237" s="77"/>
      <c r="AC237" s="62"/>
      <c r="AD237" s="12"/>
      <c r="AE237" s="12"/>
      <c r="AF237" s="60"/>
      <c r="AG237" s="60"/>
      <c r="AH237" s="76">
        <f t="shared" si="21"/>
        <v>0.14285714285714285</v>
      </c>
      <c r="AI237" s="76">
        <f t="shared" si="22"/>
        <v>1</v>
      </c>
      <c r="AJ237" s="76">
        <f t="shared" si="23"/>
        <v>0</v>
      </c>
      <c r="AK237" s="76">
        <f t="shared" si="24"/>
        <v>0</v>
      </c>
      <c r="AL237" s="76">
        <f t="shared" si="25"/>
        <v>0</v>
      </c>
      <c r="AM237" s="172" t="s">
        <v>742</v>
      </c>
      <c r="AN237" s="172"/>
      <c r="AO237" s="172"/>
      <c r="AP237" s="172"/>
      <c r="AQ237" s="172" t="s">
        <v>2387</v>
      </c>
      <c r="AR237" s="172"/>
      <c r="AS237" s="172"/>
      <c r="AT237" s="172"/>
      <c r="AU237" s="172" t="s">
        <v>742</v>
      </c>
      <c r="AV237" s="172"/>
      <c r="AW237" s="172"/>
      <c r="AX237" s="172"/>
      <c r="AY237" s="172" t="s">
        <v>2388</v>
      </c>
      <c r="AZ237" s="172"/>
      <c r="BA237" s="172"/>
      <c r="BB237" s="172"/>
    </row>
    <row r="238" spans="1:54" ht="15" customHeight="1">
      <c r="A238" s="171">
        <v>8</v>
      </c>
      <c r="B238" s="172" t="s">
        <v>2349</v>
      </c>
      <c r="C238" s="172" t="s">
        <v>2379</v>
      </c>
      <c r="D238" s="172" t="s">
        <v>2380</v>
      </c>
      <c r="E238" s="172" t="s">
        <v>771</v>
      </c>
      <c r="F238" s="172" t="s">
        <v>772</v>
      </c>
      <c r="G238" s="172" t="s">
        <v>773</v>
      </c>
      <c r="H238" s="172" t="s">
        <v>773</v>
      </c>
      <c r="I238" s="172" t="s">
        <v>2389</v>
      </c>
      <c r="J238" s="173">
        <v>44197</v>
      </c>
      <c r="K238" s="173">
        <v>44561</v>
      </c>
      <c r="L238" s="172" t="s">
        <v>2390</v>
      </c>
      <c r="M238" s="172" t="s">
        <v>2354</v>
      </c>
      <c r="N238" s="172" t="s">
        <v>29</v>
      </c>
      <c r="O238" s="172" t="s">
        <v>2362</v>
      </c>
      <c r="P238" s="172" t="s">
        <v>789</v>
      </c>
      <c r="Q238" s="177">
        <v>9</v>
      </c>
      <c r="R238" s="177">
        <v>6</v>
      </c>
      <c r="S238" s="177">
        <v>0</v>
      </c>
      <c r="T238" s="177">
        <v>2</v>
      </c>
      <c r="U238" s="177">
        <v>1</v>
      </c>
      <c r="V238" s="177">
        <v>5</v>
      </c>
      <c r="W238" s="177" t="s">
        <v>2391</v>
      </c>
      <c r="X238" s="76"/>
      <c r="Y238" s="76"/>
      <c r="Z238" s="76"/>
      <c r="AA238" s="76"/>
      <c r="AB238" s="76"/>
      <c r="AC238" s="76"/>
      <c r="AD238" s="76"/>
      <c r="AE238" s="76"/>
      <c r="AF238" s="75"/>
      <c r="AG238" s="75"/>
      <c r="AH238" s="76">
        <f t="shared" si="21"/>
        <v>0.55555555555555558</v>
      </c>
      <c r="AI238" s="76">
        <f t="shared" si="22"/>
        <v>0.83333333333333337</v>
      </c>
      <c r="AJ238" s="76" t="str">
        <f t="shared" si="23"/>
        <v/>
      </c>
      <c r="AK238" s="76">
        <f t="shared" si="24"/>
        <v>0</v>
      </c>
      <c r="AL238" s="76">
        <f t="shared" si="25"/>
        <v>0</v>
      </c>
      <c r="AM238" s="172" t="s">
        <v>742</v>
      </c>
      <c r="AN238" s="172"/>
      <c r="AO238" s="172"/>
      <c r="AP238" s="172"/>
      <c r="AQ238" s="172" t="s">
        <v>2392</v>
      </c>
      <c r="AR238" s="172"/>
      <c r="AS238" s="172"/>
      <c r="AT238" s="172"/>
      <c r="AU238" s="172" t="s">
        <v>742</v>
      </c>
      <c r="AV238" s="172"/>
      <c r="AW238" s="172"/>
      <c r="AX238" s="172"/>
      <c r="AY238" s="172" t="s">
        <v>2393</v>
      </c>
      <c r="AZ238" s="172"/>
      <c r="BA238" s="172"/>
      <c r="BB238" s="172"/>
    </row>
    <row r="239" spans="1:54" ht="15" customHeight="1">
      <c r="A239" s="171">
        <v>9</v>
      </c>
      <c r="B239" s="172" t="s">
        <v>2349</v>
      </c>
      <c r="C239" s="172" t="s">
        <v>2379</v>
      </c>
      <c r="D239" s="172" t="s">
        <v>2380</v>
      </c>
      <c r="E239" s="172" t="s">
        <v>771</v>
      </c>
      <c r="F239" s="172" t="s">
        <v>772</v>
      </c>
      <c r="G239" s="172" t="s">
        <v>773</v>
      </c>
      <c r="H239" s="172" t="s">
        <v>773</v>
      </c>
      <c r="I239" s="172" t="s">
        <v>2394</v>
      </c>
      <c r="J239" s="173">
        <v>44197</v>
      </c>
      <c r="K239" s="173">
        <v>44530</v>
      </c>
      <c r="L239" s="172" t="s">
        <v>2395</v>
      </c>
      <c r="M239" s="172" t="s">
        <v>2354</v>
      </c>
      <c r="N239" s="172" t="s">
        <v>55</v>
      </c>
      <c r="O239" s="172" t="s">
        <v>2362</v>
      </c>
      <c r="P239" s="172" t="s">
        <v>789</v>
      </c>
      <c r="Q239" s="193">
        <v>1</v>
      </c>
      <c r="R239" s="193">
        <v>0.21</v>
      </c>
      <c r="S239" s="193">
        <v>0.28999999999999998</v>
      </c>
      <c r="T239" s="193">
        <v>0.21</v>
      </c>
      <c r="U239" s="193">
        <v>0.28999999999999998</v>
      </c>
      <c r="V239" s="193">
        <v>0.21</v>
      </c>
      <c r="W239" s="193" t="s">
        <v>2396</v>
      </c>
      <c r="X239" s="78"/>
      <c r="Y239" s="78"/>
      <c r="Z239" s="78"/>
      <c r="AA239" s="78"/>
      <c r="AB239" s="78"/>
      <c r="AC239" s="76"/>
      <c r="AD239" s="76"/>
      <c r="AE239" s="76"/>
      <c r="AF239" s="75"/>
      <c r="AG239" s="75"/>
      <c r="AH239" s="76">
        <f t="shared" si="21"/>
        <v>0.21</v>
      </c>
      <c r="AI239" s="76">
        <f t="shared" si="22"/>
        <v>1</v>
      </c>
      <c r="AJ239" s="76">
        <f t="shared" si="23"/>
        <v>0</v>
      </c>
      <c r="AK239" s="76">
        <f t="shared" si="24"/>
        <v>0</v>
      </c>
      <c r="AL239" s="76">
        <f t="shared" si="25"/>
        <v>0</v>
      </c>
      <c r="AM239" s="172" t="s">
        <v>742</v>
      </c>
      <c r="AN239" s="172"/>
      <c r="AO239" s="172"/>
      <c r="AP239" s="172"/>
      <c r="AQ239" s="172" t="s">
        <v>2397</v>
      </c>
      <c r="AR239" s="172"/>
      <c r="AS239" s="172"/>
      <c r="AT239" s="172"/>
      <c r="AU239" s="172" t="s">
        <v>742</v>
      </c>
      <c r="AV239" s="172"/>
      <c r="AW239" s="172"/>
      <c r="AX239" s="172"/>
      <c r="AY239" s="172" t="s">
        <v>2398</v>
      </c>
      <c r="AZ239" s="172"/>
      <c r="BA239" s="172"/>
      <c r="BB239" s="172"/>
    </row>
    <row r="240" spans="1:54" ht="15" customHeight="1">
      <c r="A240" s="171">
        <v>10</v>
      </c>
      <c r="B240" s="172" t="s">
        <v>2349</v>
      </c>
      <c r="C240" s="172" t="s">
        <v>2379</v>
      </c>
      <c r="D240" s="172" t="s">
        <v>2380</v>
      </c>
      <c r="E240" s="172" t="s">
        <v>771</v>
      </c>
      <c r="F240" s="172" t="s">
        <v>772</v>
      </c>
      <c r="G240" s="172" t="s">
        <v>773</v>
      </c>
      <c r="H240" s="172" t="s">
        <v>773</v>
      </c>
      <c r="I240" s="172" t="s">
        <v>2399</v>
      </c>
      <c r="J240" s="173">
        <v>44228</v>
      </c>
      <c r="K240" s="173">
        <v>44316</v>
      </c>
      <c r="L240" s="172" t="s">
        <v>2400</v>
      </c>
      <c r="M240" s="172" t="s">
        <v>2354</v>
      </c>
      <c r="N240" s="172" t="s">
        <v>29</v>
      </c>
      <c r="O240" s="172" t="s">
        <v>2362</v>
      </c>
      <c r="P240" s="172" t="s">
        <v>789</v>
      </c>
      <c r="Q240" s="177">
        <v>1</v>
      </c>
      <c r="R240" s="177">
        <v>0</v>
      </c>
      <c r="S240" s="177">
        <v>1</v>
      </c>
      <c r="T240" s="177">
        <v>0</v>
      </c>
      <c r="U240" s="177">
        <v>0</v>
      </c>
      <c r="V240" s="177">
        <v>0</v>
      </c>
      <c r="W240" s="177" t="s">
        <v>2401</v>
      </c>
      <c r="X240" s="76"/>
      <c r="Y240" s="76"/>
      <c r="Z240" s="76"/>
      <c r="AA240" s="76"/>
      <c r="AB240" s="76"/>
      <c r="AC240" s="76"/>
      <c r="AD240" s="76"/>
      <c r="AE240" s="76"/>
      <c r="AF240" s="75"/>
      <c r="AG240" s="75"/>
      <c r="AH240" s="76">
        <f t="shared" si="21"/>
        <v>0</v>
      </c>
      <c r="AI240" s="76" t="str">
        <f t="shared" si="22"/>
        <v/>
      </c>
      <c r="AJ240" s="76">
        <f t="shared" si="23"/>
        <v>0</v>
      </c>
      <c r="AK240" s="76" t="str">
        <f t="shared" si="24"/>
        <v/>
      </c>
      <c r="AL240" s="76" t="str">
        <f t="shared" si="25"/>
        <v/>
      </c>
      <c r="AM240" s="172" t="s">
        <v>807</v>
      </c>
      <c r="AN240" s="172"/>
      <c r="AO240" s="172"/>
      <c r="AP240" s="172"/>
      <c r="AQ240" s="172" t="s">
        <v>2402</v>
      </c>
      <c r="AR240" s="172"/>
      <c r="AS240" s="172"/>
      <c r="AT240" s="172"/>
      <c r="AU240" s="172" t="s">
        <v>807</v>
      </c>
      <c r="AV240" s="172"/>
      <c r="AW240" s="172"/>
      <c r="AX240" s="172"/>
      <c r="AY240" s="172" t="s">
        <v>2403</v>
      </c>
      <c r="AZ240" s="172"/>
      <c r="BA240" s="172"/>
      <c r="BB240" s="172"/>
    </row>
    <row r="241" spans="1:54" ht="15" customHeight="1">
      <c r="A241" s="171">
        <v>11</v>
      </c>
      <c r="B241" s="172" t="s">
        <v>2349</v>
      </c>
      <c r="C241" s="172" t="s">
        <v>2404</v>
      </c>
      <c r="D241" s="172" t="s">
        <v>2404</v>
      </c>
      <c r="E241" s="172" t="s">
        <v>771</v>
      </c>
      <c r="F241" s="172" t="s">
        <v>772</v>
      </c>
      <c r="G241" s="172" t="s">
        <v>773</v>
      </c>
      <c r="H241" s="172" t="s">
        <v>773</v>
      </c>
      <c r="I241" s="172" t="s">
        <v>2405</v>
      </c>
      <c r="J241" s="173">
        <v>44197</v>
      </c>
      <c r="K241" s="173">
        <v>44255</v>
      </c>
      <c r="L241" s="172" t="s">
        <v>2404</v>
      </c>
      <c r="M241" s="172" t="s">
        <v>2354</v>
      </c>
      <c r="N241" s="172" t="s">
        <v>29</v>
      </c>
      <c r="O241" s="172" t="s">
        <v>2362</v>
      </c>
      <c r="P241" s="172" t="s">
        <v>789</v>
      </c>
      <c r="Q241" s="177">
        <v>1</v>
      </c>
      <c r="R241" s="177">
        <v>1</v>
      </c>
      <c r="S241" s="177">
        <v>0</v>
      </c>
      <c r="T241" s="177">
        <v>0</v>
      </c>
      <c r="U241" s="177">
        <v>0</v>
      </c>
      <c r="V241" s="177">
        <v>1</v>
      </c>
      <c r="W241" s="177" t="s">
        <v>2406</v>
      </c>
      <c r="X241" s="76"/>
      <c r="Y241" s="76"/>
      <c r="Z241" s="76"/>
      <c r="AA241" s="76"/>
      <c r="AB241" s="76"/>
      <c r="AC241" s="76"/>
      <c r="AD241" s="76"/>
      <c r="AE241" s="76"/>
      <c r="AF241" s="75"/>
      <c r="AG241" s="75"/>
      <c r="AH241" s="76">
        <f t="shared" si="21"/>
        <v>1</v>
      </c>
      <c r="AI241" s="76">
        <f t="shared" si="22"/>
        <v>1</v>
      </c>
      <c r="AJ241" s="76" t="str">
        <f t="shared" si="23"/>
        <v/>
      </c>
      <c r="AK241" s="76" t="str">
        <f t="shared" si="24"/>
        <v/>
      </c>
      <c r="AL241" s="76" t="str">
        <f t="shared" si="25"/>
        <v/>
      </c>
      <c r="AM241" s="172" t="s">
        <v>742</v>
      </c>
      <c r="AN241" s="172"/>
      <c r="AO241" s="172"/>
      <c r="AP241" s="172"/>
      <c r="AQ241" s="172" t="s">
        <v>2407</v>
      </c>
      <c r="AR241" s="172"/>
      <c r="AS241" s="172"/>
      <c r="AT241" s="172"/>
      <c r="AU241" s="172" t="s">
        <v>742</v>
      </c>
      <c r="AV241" s="172"/>
      <c r="AW241" s="172"/>
      <c r="AX241" s="172"/>
      <c r="AY241" s="172" t="s">
        <v>2408</v>
      </c>
      <c r="AZ241" s="172"/>
      <c r="BA241" s="172"/>
      <c r="BB241" s="172"/>
    </row>
    <row r="242" spans="1:54" ht="15" customHeight="1">
      <c r="A242" s="171">
        <v>12</v>
      </c>
      <c r="B242" s="172" t="s">
        <v>2349</v>
      </c>
      <c r="C242" s="172" t="s">
        <v>2404</v>
      </c>
      <c r="D242" s="172" t="s">
        <v>2404</v>
      </c>
      <c r="E242" s="172" t="s">
        <v>771</v>
      </c>
      <c r="F242" s="172" t="s">
        <v>772</v>
      </c>
      <c r="G242" s="172" t="s">
        <v>773</v>
      </c>
      <c r="H242" s="172" t="s">
        <v>773</v>
      </c>
      <c r="I242" s="172" t="s">
        <v>2409</v>
      </c>
      <c r="J242" s="173">
        <v>44197</v>
      </c>
      <c r="K242" s="173">
        <v>44561</v>
      </c>
      <c r="L242" s="172" t="s">
        <v>2367</v>
      </c>
      <c r="M242" s="172" t="s">
        <v>2354</v>
      </c>
      <c r="N242" s="172" t="s">
        <v>29</v>
      </c>
      <c r="O242" s="172" t="s">
        <v>2362</v>
      </c>
      <c r="P242" s="172" t="s">
        <v>789</v>
      </c>
      <c r="Q242" s="177">
        <v>109</v>
      </c>
      <c r="R242" s="177">
        <v>13</v>
      </c>
      <c r="S242" s="177">
        <v>42</v>
      </c>
      <c r="T242" s="177">
        <v>30</v>
      </c>
      <c r="U242" s="177">
        <v>24</v>
      </c>
      <c r="V242" s="177">
        <v>7</v>
      </c>
      <c r="W242" s="177" t="s">
        <v>2410</v>
      </c>
      <c r="X242" s="78"/>
      <c r="Y242" s="78"/>
      <c r="Z242" s="78"/>
      <c r="AA242" s="78"/>
      <c r="AB242" s="78"/>
      <c r="AC242" s="76"/>
      <c r="AD242" s="76"/>
      <c r="AE242" s="76"/>
      <c r="AF242" s="75"/>
      <c r="AG242" s="75"/>
      <c r="AH242" s="76">
        <f t="shared" si="21"/>
        <v>6.4220183486238536E-2</v>
      </c>
      <c r="AI242" s="76">
        <f t="shared" si="22"/>
        <v>0.53846153846153844</v>
      </c>
      <c r="AJ242" s="76">
        <f t="shared" si="23"/>
        <v>0</v>
      </c>
      <c r="AK242" s="76">
        <f t="shared" si="24"/>
        <v>0</v>
      </c>
      <c r="AL242" s="76">
        <f t="shared" si="25"/>
        <v>0</v>
      </c>
      <c r="AM242" s="172" t="s">
        <v>742</v>
      </c>
      <c r="AN242" s="172"/>
      <c r="AO242" s="172"/>
      <c r="AP242" s="172"/>
      <c r="AQ242" s="172" t="s">
        <v>2411</v>
      </c>
      <c r="AR242" s="172"/>
      <c r="AS242" s="172"/>
      <c r="AT242" s="172"/>
      <c r="AU242" s="172" t="s">
        <v>742</v>
      </c>
      <c r="AV242" s="172"/>
      <c r="AW242" s="172"/>
      <c r="AX242" s="172"/>
      <c r="AY242" s="172" t="s">
        <v>2412</v>
      </c>
      <c r="AZ242" s="172"/>
      <c r="BA242" s="172"/>
      <c r="BB242" s="172"/>
    </row>
    <row r="243" spans="1:54" ht="15" customHeight="1">
      <c r="A243" s="171">
        <v>13</v>
      </c>
      <c r="B243" s="172" t="s">
        <v>2349</v>
      </c>
      <c r="C243" s="172" t="s">
        <v>2413</v>
      </c>
      <c r="D243" s="172" t="s">
        <v>2413</v>
      </c>
      <c r="E243" s="172" t="s">
        <v>771</v>
      </c>
      <c r="F243" s="172" t="s">
        <v>772</v>
      </c>
      <c r="G243" s="172" t="s">
        <v>773</v>
      </c>
      <c r="H243" s="172" t="s">
        <v>773</v>
      </c>
      <c r="I243" s="172" t="s">
        <v>2414</v>
      </c>
      <c r="J243" s="173">
        <v>44197</v>
      </c>
      <c r="K243" s="173">
        <v>44255</v>
      </c>
      <c r="L243" s="172" t="s">
        <v>2413</v>
      </c>
      <c r="M243" s="172" t="s">
        <v>2354</v>
      </c>
      <c r="N243" s="172" t="s">
        <v>29</v>
      </c>
      <c r="O243" s="172" t="s">
        <v>2362</v>
      </c>
      <c r="P243" s="172" t="s">
        <v>789</v>
      </c>
      <c r="Q243" s="177">
        <v>1</v>
      </c>
      <c r="R243" s="177">
        <v>1</v>
      </c>
      <c r="S243" s="177">
        <v>0</v>
      </c>
      <c r="T243" s="177">
        <v>0</v>
      </c>
      <c r="U243" s="177">
        <v>0</v>
      </c>
      <c r="V243" s="177">
        <v>1</v>
      </c>
      <c r="W243" s="177" t="s">
        <v>2415</v>
      </c>
      <c r="X243" s="76"/>
      <c r="Y243" s="76"/>
      <c r="Z243" s="76"/>
      <c r="AA243" s="76"/>
      <c r="AB243" s="76"/>
      <c r="AC243" s="76"/>
      <c r="AD243" s="76"/>
      <c r="AE243" s="76"/>
      <c r="AF243" s="75"/>
      <c r="AG243" s="75"/>
      <c r="AH243" s="76">
        <f t="shared" si="21"/>
        <v>1</v>
      </c>
      <c r="AI243" s="76">
        <f t="shared" si="22"/>
        <v>1</v>
      </c>
      <c r="AJ243" s="76" t="str">
        <f t="shared" si="23"/>
        <v/>
      </c>
      <c r="AK243" s="76" t="str">
        <f t="shared" si="24"/>
        <v/>
      </c>
      <c r="AL243" s="76" t="str">
        <f t="shared" si="25"/>
        <v/>
      </c>
      <c r="AM243" s="172" t="s">
        <v>742</v>
      </c>
      <c r="AN243" s="172"/>
      <c r="AO243" s="172"/>
      <c r="AP243" s="172"/>
      <c r="AQ243" s="172" t="s">
        <v>2416</v>
      </c>
      <c r="AR243" s="172"/>
      <c r="AS243" s="172"/>
      <c r="AT243" s="172"/>
      <c r="AU243" s="172" t="s">
        <v>742</v>
      </c>
      <c r="AV243" s="172"/>
      <c r="AW243" s="172"/>
      <c r="AX243" s="172"/>
      <c r="AY243" s="172" t="s">
        <v>2417</v>
      </c>
      <c r="AZ243" s="172"/>
      <c r="BA243" s="172"/>
      <c r="BB243" s="172"/>
    </row>
    <row r="244" spans="1:54" ht="15" customHeight="1">
      <c r="A244" s="171">
        <v>14</v>
      </c>
      <c r="B244" s="172" t="s">
        <v>2349</v>
      </c>
      <c r="C244" s="172" t="s">
        <v>2413</v>
      </c>
      <c r="D244" s="172" t="s">
        <v>2413</v>
      </c>
      <c r="E244" s="172" t="s">
        <v>771</v>
      </c>
      <c r="F244" s="172" t="s">
        <v>772</v>
      </c>
      <c r="G244" s="172" t="s">
        <v>773</v>
      </c>
      <c r="H244" s="172" t="s">
        <v>773</v>
      </c>
      <c r="I244" s="172" t="s">
        <v>2418</v>
      </c>
      <c r="J244" s="173">
        <v>44197</v>
      </c>
      <c r="K244" s="173">
        <v>44561</v>
      </c>
      <c r="L244" s="172" t="s">
        <v>2367</v>
      </c>
      <c r="M244" s="172" t="s">
        <v>2354</v>
      </c>
      <c r="N244" s="172" t="s">
        <v>29</v>
      </c>
      <c r="O244" s="172" t="s">
        <v>2362</v>
      </c>
      <c r="P244" s="172" t="s">
        <v>789</v>
      </c>
      <c r="Q244" s="177">
        <v>12</v>
      </c>
      <c r="R244" s="177">
        <v>2</v>
      </c>
      <c r="S244" s="177">
        <v>4</v>
      </c>
      <c r="T244" s="177">
        <v>1</v>
      </c>
      <c r="U244" s="177">
        <v>5</v>
      </c>
      <c r="V244" s="177">
        <v>0</v>
      </c>
      <c r="W244" s="177" t="s">
        <v>2419</v>
      </c>
      <c r="X244" s="76"/>
      <c r="Y244" s="76"/>
      <c r="Z244" s="76"/>
      <c r="AA244" s="76"/>
      <c r="AB244" s="76"/>
      <c r="AC244" s="76"/>
      <c r="AD244" s="76"/>
      <c r="AE244" s="76"/>
      <c r="AF244" s="75"/>
      <c r="AG244" s="75"/>
      <c r="AH244" s="76">
        <f t="shared" si="21"/>
        <v>0</v>
      </c>
      <c r="AI244" s="76">
        <f t="shared" si="22"/>
        <v>0</v>
      </c>
      <c r="AJ244" s="76">
        <f t="shared" si="23"/>
        <v>0</v>
      </c>
      <c r="AK244" s="76">
        <f t="shared" si="24"/>
        <v>0</v>
      </c>
      <c r="AL244" s="76">
        <f t="shared" si="25"/>
        <v>0</v>
      </c>
      <c r="AM244" s="172" t="s">
        <v>742</v>
      </c>
      <c r="AN244" s="172"/>
      <c r="AO244" s="172"/>
      <c r="AP244" s="172"/>
      <c r="AQ244" s="172" t="s">
        <v>2420</v>
      </c>
      <c r="AR244" s="172"/>
      <c r="AS244" s="172"/>
      <c r="AT244" s="172"/>
      <c r="AU244" s="172" t="s">
        <v>791</v>
      </c>
      <c r="AV244" s="172"/>
      <c r="AW244" s="172"/>
      <c r="AX244" s="172"/>
      <c r="AY244" s="172" t="s">
        <v>2421</v>
      </c>
      <c r="AZ244" s="172"/>
      <c r="BA244" s="172"/>
      <c r="BB244" s="172"/>
    </row>
    <row r="245" spans="1:54" ht="15" customHeight="1">
      <c r="A245" s="171">
        <v>15</v>
      </c>
      <c r="B245" s="172" t="s">
        <v>2349</v>
      </c>
      <c r="C245" s="172" t="s">
        <v>2422</v>
      </c>
      <c r="D245" s="172" t="s">
        <v>2422</v>
      </c>
      <c r="E245" s="172" t="s">
        <v>771</v>
      </c>
      <c r="F245" s="172" t="s">
        <v>772</v>
      </c>
      <c r="G245" s="172" t="s">
        <v>773</v>
      </c>
      <c r="H245" s="172" t="s">
        <v>773</v>
      </c>
      <c r="I245" s="172" t="s">
        <v>2423</v>
      </c>
      <c r="J245" s="173">
        <v>44197</v>
      </c>
      <c r="K245" s="173">
        <v>44255</v>
      </c>
      <c r="L245" s="172" t="s">
        <v>2422</v>
      </c>
      <c r="M245" s="172" t="s">
        <v>2354</v>
      </c>
      <c r="N245" s="172" t="s">
        <v>29</v>
      </c>
      <c r="O245" s="172" t="s">
        <v>2362</v>
      </c>
      <c r="P245" s="172" t="s">
        <v>789</v>
      </c>
      <c r="Q245" s="177">
        <v>1</v>
      </c>
      <c r="R245" s="177">
        <v>1</v>
      </c>
      <c r="S245" s="177">
        <v>0</v>
      </c>
      <c r="T245" s="177">
        <v>0</v>
      </c>
      <c r="U245" s="177">
        <v>0</v>
      </c>
      <c r="V245" s="177">
        <v>1</v>
      </c>
      <c r="W245" s="177" t="s">
        <v>2424</v>
      </c>
      <c r="X245" s="76"/>
      <c r="Y245" s="76"/>
      <c r="Z245" s="76"/>
      <c r="AA245" s="76"/>
      <c r="AB245" s="76"/>
      <c r="AC245" s="76"/>
      <c r="AD245" s="76"/>
      <c r="AE245" s="76"/>
      <c r="AF245" s="75"/>
      <c r="AG245" s="75"/>
      <c r="AH245" s="76">
        <f t="shared" si="21"/>
        <v>1</v>
      </c>
      <c r="AI245" s="76">
        <f t="shared" si="22"/>
        <v>1</v>
      </c>
      <c r="AJ245" s="76" t="str">
        <f t="shared" si="23"/>
        <v/>
      </c>
      <c r="AK245" s="76" t="str">
        <f t="shared" si="24"/>
        <v/>
      </c>
      <c r="AL245" s="76" t="str">
        <f t="shared" si="25"/>
        <v/>
      </c>
      <c r="AM245" s="172" t="s">
        <v>742</v>
      </c>
      <c r="AN245" s="172"/>
      <c r="AO245" s="172"/>
      <c r="AP245" s="172"/>
      <c r="AQ245" s="172" t="s">
        <v>2425</v>
      </c>
      <c r="AR245" s="172"/>
      <c r="AS245" s="172"/>
      <c r="AT245" s="172"/>
      <c r="AU245" s="172" t="s">
        <v>742</v>
      </c>
      <c r="AV245" s="172"/>
      <c r="AW245" s="172"/>
      <c r="AX245" s="172"/>
      <c r="AY245" s="172" t="s">
        <v>2426</v>
      </c>
      <c r="AZ245" s="172"/>
      <c r="BA245" s="172"/>
      <c r="BB245" s="172"/>
    </row>
    <row r="246" spans="1:54" ht="15" customHeight="1">
      <c r="A246" s="171">
        <v>16</v>
      </c>
      <c r="B246" s="172" t="s">
        <v>2349</v>
      </c>
      <c r="C246" s="172" t="s">
        <v>2422</v>
      </c>
      <c r="D246" s="172" t="s">
        <v>2422</v>
      </c>
      <c r="E246" s="172" t="s">
        <v>771</v>
      </c>
      <c r="F246" s="172" t="s">
        <v>772</v>
      </c>
      <c r="G246" s="172" t="s">
        <v>773</v>
      </c>
      <c r="H246" s="172" t="s">
        <v>773</v>
      </c>
      <c r="I246" s="172" t="s">
        <v>2427</v>
      </c>
      <c r="J246" s="173">
        <v>44197</v>
      </c>
      <c r="K246" s="173">
        <v>44561</v>
      </c>
      <c r="L246" s="172" t="s">
        <v>2367</v>
      </c>
      <c r="M246" s="172" t="s">
        <v>2354</v>
      </c>
      <c r="N246" s="172" t="s">
        <v>29</v>
      </c>
      <c r="O246" s="172" t="s">
        <v>2362</v>
      </c>
      <c r="P246" s="172" t="s">
        <v>789</v>
      </c>
      <c r="Q246" s="177">
        <v>82</v>
      </c>
      <c r="R246" s="177">
        <v>16</v>
      </c>
      <c r="S246" s="177">
        <v>29</v>
      </c>
      <c r="T246" s="177">
        <v>22</v>
      </c>
      <c r="U246" s="177">
        <v>15</v>
      </c>
      <c r="V246" s="177">
        <v>14</v>
      </c>
      <c r="W246" s="177" t="s">
        <v>2428</v>
      </c>
      <c r="X246" s="76"/>
      <c r="Y246" s="76"/>
      <c r="Z246" s="76"/>
      <c r="AA246" s="76"/>
      <c r="AB246" s="76"/>
      <c r="AC246" s="76"/>
      <c r="AD246" s="76"/>
      <c r="AE246" s="76"/>
      <c r="AF246" s="75"/>
      <c r="AG246" s="75"/>
      <c r="AH246" s="76">
        <f t="shared" si="21"/>
        <v>0.17073170731707318</v>
      </c>
      <c r="AI246" s="76">
        <f t="shared" si="22"/>
        <v>0.875</v>
      </c>
      <c r="AJ246" s="76">
        <f t="shared" si="23"/>
        <v>0</v>
      </c>
      <c r="AK246" s="76">
        <f t="shared" si="24"/>
        <v>0</v>
      </c>
      <c r="AL246" s="76">
        <f t="shared" si="25"/>
        <v>0</v>
      </c>
      <c r="AM246" s="172" t="s">
        <v>742</v>
      </c>
      <c r="AN246" s="172"/>
      <c r="AO246" s="172"/>
      <c r="AP246" s="172"/>
      <c r="AQ246" s="172" t="s">
        <v>2429</v>
      </c>
      <c r="AR246" s="172"/>
      <c r="AS246" s="172"/>
      <c r="AT246" s="172"/>
      <c r="AU246" s="172" t="s">
        <v>742</v>
      </c>
      <c r="AV246" s="172"/>
      <c r="AW246" s="172"/>
      <c r="AX246" s="172"/>
      <c r="AY246" s="172" t="s">
        <v>2430</v>
      </c>
      <c r="AZ246" s="172"/>
      <c r="BA246" s="172"/>
      <c r="BB246" s="172"/>
    </row>
    <row r="247" spans="1:54" ht="15" customHeight="1">
      <c r="A247" s="171">
        <v>17</v>
      </c>
      <c r="B247" s="172" t="s">
        <v>2349</v>
      </c>
      <c r="C247" s="172" t="s">
        <v>770</v>
      </c>
      <c r="D247" s="172" t="s">
        <v>770</v>
      </c>
      <c r="E247" s="172" t="s">
        <v>771</v>
      </c>
      <c r="F247" s="172" t="s">
        <v>772</v>
      </c>
      <c r="G247" s="172" t="s">
        <v>773</v>
      </c>
      <c r="H247" s="172" t="s">
        <v>773</v>
      </c>
      <c r="I247" s="172" t="s">
        <v>2431</v>
      </c>
      <c r="J247" s="173">
        <v>44197</v>
      </c>
      <c r="K247" s="173">
        <v>44255</v>
      </c>
      <c r="L247" s="172" t="s">
        <v>770</v>
      </c>
      <c r="M247" s="172" t="s">
        <v>2354</v>
      </c>
      <c r="N247" s="172" t="s">
        <v>29</v>
      </c>
      <c r="O247" s="172" t="s">
        <v>2362</v>
      </c>
      <c r="P247" s="172" t="s">
        <v>789</v>
      </c>
      <c r="Q247" s="177">
        <v>1</v>
      </c>
      <c r="R247" s="177">
        <v>1</v>
      </c>
      <c r="S247" s="177">
        <v>0</v>
      </c>
      <c r="T247" s="177">
        <v>0</v>
      </c>
      <c r="U247" s="177">
        <v>0</v>
      </c>
      <c r="V247" s="177">
        <v>1</v>
      </c>
      <c r="W247" s="177" t="s">
        <v>2432</v>
      </c>
      <c r="X247" s="76"/>
      <c r="Y247" s="76"/>
      <c r="Z247" s="76"/>
      <c r="AA247" s="76"/>
      <c r="AB247" s="76"/>
      <c r="AC247" s="76"/>
      <c r="AD247" s="76"/>
      <c r="AE247" s="76"/>
      <c r="AF247" s="75"/>
      <c r="AG247" s="75"/>
      <c r="AH247" s="76">
        <f t="shared" si="21"/>
        <v>1</v>
      </c>
      <c r="AI247" s="76">
        <f t="shared" si="22"/>
        <v>1</v>
      </c>
      <c r="AJ247" s="76" t="str">
        <f t="shared" si="23"/>
        <v/>
      </c>
      <c r="AK247" s="76" t="str">
        <f t="shared" si="24"/>
        <v/>
      </c>
      <c r="AL247" s="76" t="str">
        <f t="shared" si="25"/>
        <v/>
      </c>
      <c r="AM247" s="172" t="s">
        <v>742</v>
      </c>
      <c r="AN247" s="172"/>
      <c r="AO247" s="172"/>
      <c r="AP247" s="172"/>
      <c r="AQ247" s="172" t="s">
        <v>2433</v>
      </c>
      <c r="AR247" s="172"/>
      <c r="AS247" s="172"/>
      <c r="AT247" s="172"/>
      <c r="AU247" s="172" t="s">
        <v>742</v>
      </c>
      <c r="AV247" s="172"/>
      <c r="AW247" s="172"/>
      <c r="AX247" s="172"/>
      <c r="AY247" s="172" t="s">
        <v>2434</v>
      </c>
      <c r="AZ247" s="172"/>
      <c r="BA247" s="172"/>
      <c r="BB247" s="172"/>
    </row>
    <row r="248" spans="1:54" ht="15" customHeight="1">
      <c r="A248" s="171">
        <v>18</v>
      </c>
      <c r="B248" s="172" t="s">
        <v>2349</v>
      </c>
      <c r="C248" s="172" t="s">
        <v>770</v>
      </c>
      <c r="D248" s="172" t="s">
        <v>770</v>
      </c>
      <c r="E248" s="172" t="s">
        <v>771</v>
      </c>
      <c r="F248" s="172" t="s">
        <v>772</v>
      </c>
      <c r="G248" s="172" t="s">
        <v>773</v>
      </c>
      <c r="H248" s="172" t="s">
        <v>773</v>
      </c>
      <c r="I248" s="172" t="s">
        <v>2435</v>
      </c>
      <c r="J248" s="173">
        <v>44197</v>
      </c>
      <c r="K248" s="173">
        <v>44561</v>
      </c>
      <c r="L248" s="172" t="s">
        <v>2367</v>
      </c>
      <c r="M248" s="172" t="s">
        <v>2354</v>
      </c>
      <c r="N248" s="172" t="s">
        <v>29</v>
      </c>
      <c r="O248" s="172" t="s">
        <v>2362</v>
      </c>
      <c r="P248" s="172" t="s">
        <v>789</v>
      </c>
      <c r="Q248" s="177">
        <v>222</v>
      </c>
      <c r="R248" s="177">
        <v>69</v>
      </c>
      <c r="S248" s="177">
        <v>60</v>
      </c>
      <c r="T248" s="177">
        <v>50</v>
      </c>
      <c r="U248" s="177">
        <v>43</v>
      </c>
      <c r="V248" s="177">
        <v>60</v>
      </c>
      <c r="W248" s="177" t="s">
        <v>2436</v>
      </c>
      <c r="X248" s="76"/>
      <c r="Y248" s="76"/>
      <c r="Z248" s="76"/>
      <c r="AA248" s="76"/>
      <c r="AB248" s="76"/>
      <c r="AC248" s="76"/>
      <c r="AD248" s="76"/>
      <c r="AE248" s="76"/>
      <c r="AF248" s="75"/>
      <c r="AG248" s="75"/>
      <c r="AH248" s="76">
        <f t="shared" si="21"/>
        <v>0.27027027027027029</v>
      </c>
      <c r="AI248" s="76">
        <f t="shared" si="22"/>
        <v>0.86956521739130432</v>
      </c>
      <c r="AJ248" s="76">
        <f t="shared" si="23"/>
        <v>0</v>
      </c>
      <c r="AK248" s="76">
        <f t="shared" si="24"/>
        <v>0</v>
      </c>
      <c r="AL248" s="76">
        <f t="shared" si="25"/>
        <v>0</v>
      </c>
      <c r="AM248" s="172" t="s">
        <v>742</v>
      </c>
      <c r="AN248" s="172"/>
      <c r="AO248" s="172"/>
      <c r="AP248" s="172"/>
      <c r="AQ248" s="172" t="s">
        <v>2437</v>
      </c>
      <c r="AR248" s="172"/>
      <c r="AS248" s="172"/>
      <c r="AT248" s="172"/>
      <c r="AU248" s="172" t="s">
        <v>742</v>
      </c>
      <c r="AV248" s="172"/>
      <c r="AW248" s="172"/>
      <c r="AX248" s="172"/>
      <c r="AY248" s="172" t="s">
        <v>2438</v>
      </c>
      <c r="AZ248" s="172"/>
      <c r="BA248" s="172"/>
      <c r="BB248" s="172"/>
    </row>
    <row r="249" spans="1:54" ht="15" customHeight="1">
      <c r="A249" s="171">
        <v>19</v>
      </c>
      <c r="B249" s="172" t="s">
        <v>2349</v>
      </c>
      <c r="C249" s="172" t="s">
        <v>1453</v>
      </c>
      <c r="D249" s="172" t="s">
        <v>732</v>
      </c>
      <c r="E249" s="172" t="s">
        <v>771</v>
      </c>
      <c r="F249" s="172" t="s">
        <v>772</v>
      </c>
      <c r="G249" s="172" t="s">
        <v>1455</v>
      </c>
      <c r="H249" s="172" t="s">
        <v>736</v>
      </c>
      <c r="I249" s="172" t="s">
        <v>2004</v>
      </c>
      <c r="J249" s="173">
        <v>44348</v>
      </c>
      <c r="K249" s="173">
        <v>44469</v>
      </c>
      <c r="L249" s="172" t="s">
        <v>738</v>
      </c>
      <c r="M249" s="172" t="s">
        <v>2354</v>
      </c>
      <c r="N249" s="172" t="s">
        <v>55</v>
      </c>
      <c r="O249" s="172" t="s">
        <v>2006</v>
      </c>
      <c r="P249" s="172" t="s">
        <v>11</v>
      </c>
      <c r="Q249" s="174">
        <v>1</v>
      </c>
      <c r="R249" s="174">
        <v>0</v>
      </c>
      <c r="S249" s="174">
        <v>0.25</v>
      </c>
      <c r="T249" s="174">
        <v>0.75</v>
      </c>
      <c r="U249" s="174">
        <v>0</v>
      </c>
      <c r="V249" s="174">
        <v>0</v>
      </c>
      <c r="W249" s="174" t="s">
        <v>2439</v>
      </c>
      <c r="X249" s="76"/>
      <c r="Y249" s="76"/>
      <c r="Z249" s="76"/>
      <c r="AA249" s="76"/>
      <c r="AB249" s="76"/>
      <c r="AC249" s="76"/>
      <c r="AD249" s="76"/>
      <c r="AE249" s="76"/>
      <c r="AF249" s="75"/>
      <c r="AG249" s="75"/>
      <c r="AH249" s="76">
        <f t="shared" si="21"/>
        <v>0</v>
      </c>
      <c r="AI249" s="76" t="str">
        <f t="shared" si="22"/>
        <v/>
      </c>
      <c r="AJ249" s="76">
        <f t="shared" si="23"/>
        <v>0</v>
      </c>
      <c r="AK249" s="76">
        <f t="shared" si="24"/>
        <v>0</v>
      </c>
      <c r="AL249" s="76" t="str">
        <f t="shared" si="25"/>
        <v/>
      </c>
      <c r="AM249" s="172" t="s">
        <v>807</v>
      </c>
      <c r="AN249" s="172"/>
      <c r="AO249" s="172"/>
      <c r="AP249" s="172"/>
      <c r="AQ249" s="172" t="s">
        <v>2440</v>
      </c>
      <c r="AR249" s="172"/>
      <c r="AS249" s="172"/>
      <c r="AT249" s="172"/>
      <c r="AU249" s="172" t="s">
        <v>807</v>
      </c>
      <c r="AV249" s="172"/>
      <c r="AW249" s="172"/>
      <c r="AX249" s="172"/>
      <c r="AY249" s="172" t="s">
        <v>2441</v>
      </c>
      <c r="AZ249" s="172"/>
      <c r="BA249" s="172"/>
      <c r="BB249" s="172"/>
    </row>
    <row r="250" spans="1:54" ht="15" customHeight="1">
      <c r="A250" s="171">
        <v>20</v>
      </c>
      <c r="B250" s="172" t="s">
        <v>2349</v>
      </c>
      <c r="C250" s="172" t="s">
        <v>1453</v>
      </c>
      <c r="D250" s="172" t="s">
        <v>732</v>
      </c>
      <c r="E250" s="172" t="s">
        <v>771</v>
      </c>
      <c r="F250" s="172" t="s">
        <v>772</v>
      </c>
      <c r="G250" s="172" t="s">
        <v>1455</v>
      </c>
      <c r="H250" s="172" t="s">
        <v>736</v>
      </c>
      <c r="I250" s="172" t="s">
        <v>2010</v>
      </c>
      <c r="J250" s="173">
        <v>44287</v>
      </c>
      <c r="K250" s="173">
        <v>44561</v>
      </c>
      <c r="L250" s="172" t="s">
        <v>738</v>
      </c>
      <c r="M250" s="172" t="s">
        <v>2354</v>
      </c>
      <c r="N250" s="172" t="s">
        <v>55</v>
      </c>
      <c r="O250" s="172" t="s">
        <v>2006</v>
      </c>
      <c r="P250" s="172" t="s">
        <v>11</v>
      </c>
      <c r="Q250" s="174">
        <v>1</v>
      </c>
      <c r="R250" s="174">
        <v>0</v>
      </c>
      <c r="S250" s="174">
        <v>0.3</v>
      </c>
      <c r="T250" s="174">
        <v>0.3</v>
      </c>
      <c r="U250" s="174">
        <v>0.4</v>
      </c>
      <c r="V250" s="174">
        <v>1</v>
      </c>
      <c r="W250" s="174" t="s">
        <v>2442</v>
      </c>
      <c r="X250" s="76"/>
      <c r="Y250" s="76"/>
      <c r="Z250" s="76"/>
      <c r="AA250" s="76"/>
      <c r="AB250" s="76"/>
      <c r="AC250" s="76"/>
      <c r="AD250" s="76"/>
      <c r="AE250" s="76"/>
      <c r="AF250" s="75"/>
      <c r="AG250" s="75"/>
      <c r="AH250" s="76">
        <f t="shared" si="21"/>
        <v>1</v>
      </c>
      <c r="AI250" s="76" t="str">
        <f t="shared" si="22"/>
        <v/>
      </c>
      <c r="AJ250" s="76">
        <f t="shared" si="23"/>
        <v>0</v>
      </c>
      <c r="AK250" s="76">
        <f t="shared" si="24"/>
        <v>0</v>
      </c>
      <c r="AL250" s="76">
        <f t="shared" si="25"/>
        <v>0</v>
      </c>
      <c r="AM250" s="172" t="s">
        <v>742</v>
      </c>
      <c r="AN250" s="172"/>
      <c r="AO250" s="172"/>
      <c r="AP250" s="172"/>
      <c r="AQ250" s="172" t="s">
        <v>2443</v>
      </c>
      <c r="AR250" s="172"/>
      <c r="AS250" s="172"/>
      <c r="AT250" s="172"/>
      <c r="AU250" s="172" t="s">
        <v>742</v>
      </c>
      <c r="AV250" s="172"/>
      <c r="AW250" s="172"/>
      <c r="AX250" s="172"/>
      <c r="AY250" s="172" t="s">
        <v>2444</v>
      </c>
      <c r="AZ250" s="172"/>
      <c r="BA250" s="172"/>
      <c r="BB250" s="172"/>
    </row>
    <row r="251" spans="1:54" ht="15" customHeight="1">
      <c r="A251" s="171">
        <v>21</v>
      </c>
      <c r="B251" s="172" t="s">
        <v>2349</v>
      </c>
      <c r="C251" s="172" t="s">
        <v>1453</v>
      </c>
      <c r="D251" s="172" t="s">
        <v>732</v>
      </c>
      <c r="E251" s="172" t="s">
        <v>771</v>
      </c>
      <c r="F251" s="172" t="s">
        <v>772</v>
      </c>
      <c r="G251" s="172" t="s">
        <v>1455</v>
      </c>
      <c r="H251" s="172" t="s">
        <v>736</v>
      </c>
      <c r="I251" s="172" t="s">
        <v>2013</v>
      </c>
      <c r="J251" s="173">
        <v>44378</v>
      </c>
      <c r="K251" s="173">
        <v>44408</v>
      </c>
      <c r="L251" s="172" t="s">
        <v>738</v>
      </c>
      <c r="M251" s="172" t="s">
        <v>2354</v>
      </c>
      <c r="N251" s="172" t="s">
        <v>55</v>
      </c>
      <c r="O251" s="172" t="s">
        <v>2006</v>
      </c>
      <c r="P251" s="172" t="s">
        <v>11</v>
      </c>
      <c r="Q251" s="174">
        <v>1</v>
      </c>
      <c r="R251" s="174">
        <v>0</v>
      </c>
      <c r="S251" s="174">
        <v>0</v>
      </c>
      <c r="T251" s="174">
        <v>1</v>
      </c>
      <c r="U251" s="174">
        <v>0</v>
      </c>
      <c r="V251" s="174">
        <v>0</v>
      </c>
      <c r="W251" s="174" t="s">
        <v>2445</v>
      </c>
      <c r="X251" s="76"/>
      <c r="Y251" s="76"/>
      <c r="Z251" s="76"/>
      <c r="AA251" s="76"/>
      <c r="AB251" s="76"/>
      <c r="AC251" s="76"/>
      <c r="AD251" s="76"/>
      <c r="AE251" s="76"/>
      <c r="AF251" s="75"/>
      <c r="AG251" s="75"/>
      <c r="AH251" s="76">
        <f t="shared" si="21"/>
        <v>0</v>
      </c>
      <c r="AI251" s="76" t="str">
        <f t="shared" si="22"/>
        <v/>
      </c>
      <c r="AJ251" s="76" t="str">
        <f t="shared" si="23"/>
        <v/>
      </c>
      <c r="AK251" s="76">
        <f t="shared" si="24"/>
        <v>0</v>
      </c>
      <c r="AL251" s="76" t="str">
        <f t="shared" si="25"/>
        <v/>
      </c>
      <c r="AM251" s="172" t="s">
        <v>807</v>
      </c>
      <c r="AN251" s="172"/>
      <c r="AO251" s="172"/>
      <c r="AP251" s="172"/>
      <c r="AQ251" s="172" t="s">
        <v>2446</v>
      </c>
      <c r="AR251" s="172"/>
      <c r="AS251" s="172"/>
      <c r="AT251" s="172"/>
      <c r="AU251" s="172" t="s">
        <v>807</v>
      </c>
      <c r="AV251" s="172"/>
      <c r="AW251" s="172"/>
      <c r="AX251" s="172"/>
      <c r="AY251" s="172" t="s">
        <v>2441</v>
      </c>
      <c r="AZ251" s="172"/>
      <c r="BA251" s="172"/>
      <c r="BB251" s="172"/>
    </row>
    <row r="252" spans="1:54" ht="15" customHeight="1">
      <c r="A252" s="171">
        <v>22</v>
      </c>
      <c r="B252" s="172" t="s">
        <v>2349</v>
      </c>
      <c r="C252" s="172" t="s">
        <v>1453</v>
      </c>
      <c r="D252" s="172" t="s">
        <v>732</v>
      </c>
      <c r="E252" s="172" t="s">
        <v>771</v>
      </c>
      <c r="F252" s="172" t="s">
        <v>772</v>
      </c>
      <c r="G252" s="172" t="s">
        <v>1455</v>
      </c>
      <c r="H252" s="172" t="s">
        <v>736</v>
      </c>
      <c r="I252" s="172" t="s">
        <v>1473</v>
      </c>
      <c r="J252" s="173">
        <v>44409</v>
      </c>
      <c r="K252" s="173">
        <v>44561</v>
      </c>
      <c r="L252" s="172" t="s">
        <v>738</v>
      </c>
      <c r="M252" s="172" t="s">
        <v>2354</v>
      </c>
      <c r="N252" s="172" t="s">
        <v>55</v>
      </c>
      <c r="O252" s="172" t="s">
        <v>2006</v>
      </c>
      <c r="P252" s="172" t="s">
        <v>11</v>
      </c>
      <c r="Q252" s="174">
        <v>1</v>
      </c>
      <c r="R252" s="174">
        <v>0</v>
      </c>
      <c r="S252" s="174">
        <v>0</v>
      </c>
      <c r="T252" s="174">
        <v>0.4</v>
      </c>
      <c r="U252" s="174">
        <v>0.6</v>
      </c>
      <c r="V252" s="174">
        <v>0</v>
      </c>
      <c r="W252" s="174" t="s">
        <v>2447</v>
      </c>
      <c r="X252" s="76"/>
      <c r="Y252" s="76"/>
      <c r="Z252" s="76"/>
      <c r="AA252" s="76"/>
      <c r="AB252" s="76"/>
      <c r="AC252" s="76"/>
      <c r="AD252" s="76"/>
      <c r="AE252" s="76"/>
      <c r="AF252" s="75"/>
      <c r="AG252" s="75"/>
      <c r="AH252" s="76">
        <f t="shared" si="21"/>
        <v>0</v>
      </c>
      <c r="AI252" s="76" t="str">
        <f t="shared" si="22"/>
        <v/>
      </c>
      <c r="AJ252" s="76" t="str">
        <f t="shared" si="23"/>
        <v/>
      </c>
      <c r="AK252" s="76">
        <f t="shared" si="24"/>
        <v>0</v>
      </c>
      <c r="AL252" s="76">
        <f t="shared" si="25"/>
        <v>0</v>
      </c>
      <c r="AM252" s="172" t="s">
        <v>807</v>
      </c>
      <c r="AN252" s="172"/>
      <c r="AO252" s="172"/>
      <c r="AP252" s="172"/>
      <c r="AQ252" s="172" t="s">
        <v>2446</v>
      </c>
      <c r="AR252" s="172"/>
      <c r="AS252" s="172"/>
      <c r="AT252" s="172"/>
      <c r="AU252" s="172" t="s">
        <v>807</v>
      </c>
      <c r="AV252" s="172"/>
      <c r="AW252" s="172"/>
      <c r="AX252" s="172"/>
      <c r="AY252" s="172" t="s">
        <v>2441</v>
      </c>
      <c r="AZ252" s="172"/>
      <c r="BA252" s="172"/>
      <c r="BB252" s="172"/>
    </row>
    <row r="253" spans="1:54" ht="15" customHeight="1">
      <c r="A253" s="171">
        <v>23</v>
      </c>
      <c r="B253" s="172" t="s">
        <v>2349</v>
      </c>
      <c r="C253" s="172" t="s">
        <v>1453</v>
      </c>
      <c r="D253" s="172" t="s">
        <v>732</v>
      </c>
      <c r="E253" s="172" t="s">
        <v>771</v>
      </c>
      <c r="F253" s="172" t="s">
        <v>772</v>
      </c>
      <c r="G253" s="172" t="s">
        <v>1455</v>
      </c>
      <c r="H253" s="172" t="s">
        <v>736</v>
      </c>
      <c r="I253" s="172" t="s">
        <v>2016</v>
      </c>
      <c r="J253" s="173">
        <v>44378</v>
      </c>
      <c r="K253" s="173">
        <v>44408</v>
      </c>
      <c r="L253" s="172" t="s">
        <v>738</v>
      </c>
      <c r="M253" s="172" t="s">
        <v>2354</v>
      </c>
      <c r="N253" s="172" t="s">
        <v>55</v>
      </c>
      <c r="O253" s="172" t="s">
        <v>2006</v>
      </c>
      <c r="P253" s="172" t="s">
        <v>11</v>
      </c>
      <c r="Q253" s="174">
        <v>1</v>
      </c>
      <c r="R253" s="174">
        <v>0</v>
      </c>
      <c r="S253" s="174">
        <v>0</v>
      </c>
      <c r="T253" s="174">
        <v>1</v>
      </c>
      <c r="U253" s="174">
        <v>0</v>
      </c>
      <c r="V253" s="174">
        <v>0</v>
      </c>
      <c r="W253" s="174" t="s">
        <v>2447</v>
      </c>
      <c r="X253" s="76"/>
      <c r="Y253" s="76"/>
      <c r="Z253" s="76"/>
      <c r="AA253" s="76"/>
      <c r="AB253" s="76"/>
      <c r="AC253" s="76"/>
      <c r="AD253" s="76"/>
      <c r="AE253" s="76"/>
      <c r="AF253" s="75"/>
      <c r="AG253" s="75"/>
      <c r="AH253" s="76">
        <f t="shared" si="21"/>
        <v>0</v>
      </c>
      <c r="AI253" s="76" t="str">
        <f t="shared" si="22"/>
        <v/>
      </c>
      <c r="AJ253" s="76" t="str">
        <f t="shared" si="23"/>
        <v/>
      </c>
      <c r="AK253" s="76">
        <f t="shared" si="24"/>
        <v>0</v>
      </c>
      <c r="AL253" s="76" t="str">
        <f t="shared" si="25"/>
        <v/>
      </c>
      <c r="AM253" s="172" t="s">
        <v>807</v>
      </c>
      <c r="AN253" s="172"/>
      <c r="AO253" s="172"/>
      <c r="AP253" s="172"/>
      <c r="AQ253" s="172" t="s">
        <v>2446</v>
      </c>
      <c r="AR253" s="172"/>
      <c r="AS253" s="172"/>
      <c r="AT253" s="172"/>
      <c r="AU253" s="172" t="s">
        <v>807</v>
      </c>
      <c r="AV253" s="172"/>
      <c r="AW253" s="172"/>
      <c r="AX253" s="172"/>
      <c r="AY253" s="172" t="s">
        <v>2441</v>
      </c>
      <c r="AZ253" s="172"/>
      <c r="BA253" s="172"/>
      <c r="BB253" s="172"/>
    </row>
    <row r="254" spans="1:54" ht="15" customHeight="1">
      <c r="A254" s="171">
        <v>1</v>
      </c>
      <c r="B254" s="172" t="s">
        <v>2448</v>
      </c>
      <c r="C254" s="172" t="s">
        <v>2449</v>
      </c>
      <c r="D254" s="172" t="s">
        <v>2450</v>
      </c>
      <c r="E254" s="172" t="s">
        <v>771</v>
      </c>
      <c r="F254" s="172" t="s">
        <v>772</v>
      </c>
      <c r="G254" s="172" t="s">
        <v>2022</v>
      </c>
      <c r="H254" s="172" t="s">
        <v>2451</v>
      </c>
      <c r="I254" s="172" t="s">
        <v>2452</v>
      </c>
      <c r="J254" s="173">
        <v>44256</v>
      </c>
      <c r="K254" s="173">
        <v>44561</v>
      </c>
      <c r="L254" s="172" t="s">
        <v>2453</v>
      </c>
      <c r="M254" s="172" t="s">
        <v>2454</v>
      </c>
      <c r="N254" s="172" t="s">
        <v>29</v>
      </c>
      <c r="O254" s="172" t="s">
        <v>2455</v>
      </c>
      <c r="P254" s="172" t="s">
        <v>740</v>
      </c>
      <c r="Q254" s="177">
        <v>4</v>
      </c>
      <c r="R254" s="177">
        <v>1</v>
      </c>
      <c r="S254" s="177">
        <v>1</v>
      </c>
      <c r="T254" s="177">
        <v>1</v>
      </c>
      <c r="U254" s="177">
        <v>1</v>
      </c>
      <c r="V254" s="177">
        <v>1</v>
      </c>
      <c r="W254" s="177" t="s">
        <v>2456</v>
      </c>
      <c r="X254" s="76"/>
      <c r="Y254" s="76"/>
      <c r="Z254" s="76"/>
      <c r="AA254" s="76"/>
      <c r="AB254" s="76"/>
      <c r="AC254" s="76"/>
      <c r="AD254" s="76"/>
      <c r="AE254" s="76"/>
      <c r="AF254" s="75"/>
      <c r="AG254" s="75"/>
      <c r="AH254" s="76">
        <f t="shared" si="21"/>
        <v>0.25</v>
      </c>
      <c r="AI254" s="76">
        <f t="shared" si="22"/>
        <v>1</v>
      </c>
      <c r="AJ254" s="76">
        <f t="shared" si="23"/>
        <v>0</v>
      </c>
      <c r="AK254" s="76">
        <f t="shared" si="24"/>
        <v>0</v>
      </c>
      <c r="AL254" s="76">
        <f t="shared" si="25"/>
        <v>0</v>
      </c>
      <c r="AM254" s="172" t="s">
        <v>742</v>
      </c>
      <c r="AN254" s="172"/>
      <c r="AO254" s="172"/>
      <c r="AP254" s="172"/>
      <c r="AQ254" s="172" t="s">
        <v>1950</v>
      </c>
      <c r="AR254" s="172"/>
      <c r="AS254" s="172"/>
      <c r="AT254" s="172"/>
      <c r="AU254" s="172" t="s">
        <v>742</v>
      </c>
      <c r="AV254" s="172"/>
      <c r="AW254" s="172"/>
      <c r="AX254" s="172"/>
      <c r="AY254" s="172" t="s">
        <v>2457</v>
      </c>
      <c r="AZ254" s="172"/>
      <c r="BA254" s="172"/>
      <c r="BB254" s="172"/>
    </row>
    <row r="255" spans="1:54" ht="15" customHeight="1">
      <c r="A255" s="171">
        <v>2</v>
      </c>
      <c r="B255" s="172" t="s">
        <v>2448</v>
      </c>
      <c r="C255" s="172" t="s">
        <v>2449</v>
      </c>
      <c r="D255" s="172" t="s">
        <v>2450</v>
      </c>
      <c r="E255" s="172" t="s">
        <v>771</v>
      </c>
      <c r="F255" s="172" t="s">
        <v>772</v>
      </c>
      <c r="G255" s="172" t="s">
        <v>2022</v>
      </c>
      <c r="H255" s="172" t="s">
        <v>2451</v>
      </c>
      <c r="I255" s="172" t="s">
        <v>2458</v>
      </c>
      <c r="J255" s="173">
        <v>44256</v>
      </c>
      <c r="K255" s="173">
        <v>44408</v>
      </c>
      <c r="L255" s="172" t="s">
        <v>2459</v>
      </c>
      <c r="M255" s="172" t="s">
        <v>2454</v>
      </c>
      <c r="N255" s="172" t="s">
        <v>29</v>
      </c>
      <c r="O255" s="172" t="s">
        <v>2455</v>
      </c>
      <c r="P255" s="172" t="s">
        <v>740</v>
      </c>
      <c r="Q255" s="177">
        <v>1</v>
      </c>
      <c r="R255" s="177">
        <v>0</v>
      </c>
      <c r="S255" s="177">
        <v>1</v>
      </c>
      <c r="T255" s="177">
        <v>0</v>
      </c>
      <c r="U255" s="177">
        <v>0</v>
      </c>
      <c r="V255" s="177">
        <v>0</v>
      </c>
      <c r="W255" s="177" t="s">
        <v>2460</v>
      </c>
      <c r="AH255" s="76">
        <f t="shared" si="21"/>
        <v>0</v>
      </c>
      <c r="AI255" s="76" t="str">
        <f t="shared" si="22"/>
        <v/>
      </c>
      <c r="AJ255" s="76">
        <f t="shared" si="23"/>
        <v>0</v>
      </c>
      <c r="AK255" s="76" t="str">
        <f t="shared" si="24"/>
        <v/>
      </c>
      <c r="AL255" s="76" t="str">
        <f t="shared" si="25"/>
        <v/>
      </c>
      <c r="AM255" s="172" t="s">
        <v>807</v>
      </c>
      <c r="AN255" s="172"/>
      <c r="AO255" s="172"/>
      <c r="AP255" s="172"/>
      <c r="AQ255" s="172" t="s">
        <v>2461</v>
      </c>
      <c r="AR255" s="172"/>
      <c r="AS255" s="172"/>
      <c r="AT255" s="172"/>
      <c r="AU255" s="172" t="s">
        <v>807</v>
      </c>
      <c r="AV255" s="172"/>
      <c r="AW255" s="172"/>
      <c r="AX255" s="172"/>
      <c r="AY255" s="172" t="s">
        <v>2461</v>
      </c>
      <c r="AZ255" s="172"/>
      <c r="BA255" s="172"/>
      <c r="BB255" s="172"/>
    </row>
    <row r="256" spans="1:54" ht="15" customHeight="1">
      <c r="A256" s="171">
        <v>3</v>
      </c>
      <c r="B256" s="172" t="s">
        <v>2448</v>
      </c>
      <c r="C256" s="172" t="s">
        <v>2449</v>
      </c>
      <c r="D256" s="172" t="s">
        <v>2450</v>
      </c>
      <c r="E256" s="172" t="s">
        <v>771</v>
      </c>
      <c r="F256" s="172" t="s">
        <v>772</v>
      </c>
      <c r="G256" s="172" t="s">
        <v>2022</v>
      </c>
      <c r="H256" s="172" t="s">
        <v>2451</v>
      </c>
      <c r="I256" s="172" t="s">
        <v>2462</v>
      </c>
      <c r="J256" s="173">
        <v>44501</v>
      </c>
      <c r="K256" s="173">
        <v>44530</v>
      </c>
      <c r="L256" s="172" t="s">
        <v>2463</v>
      </c>
      <c r="M256" s="172" t="s">
        <v>2454</v>
      </c>
      <c r="N256" s="172" t="s">
        <v>29</v>
      </c>
      <c r="O256" s="172" t="s">
        <v>2455</v>
      </c>
      <c r="P256" s="172" t="s">
        <v>740</v>
      </c>
      <c r="Q256" s="177">
        <v>1</v>
      </c>
      <c r="R256" s="177">
        <v>0</v>
      </c>
      <c r="S256" s="177">
        <v>0</v>
      </c>
      <c r="T256" s="177">
        <v>0</v>
      </c>
      <c r="U256" s="177">
        <v>1</v>
      </c>
      <c r="V256" s="177">
        <v>0</v>
      </c>
      <c r="W256" s="177" t="s">
        <v>2464</v>
      </c>
      <c r="AH256" s="76">
        <f t="shared" si="21"/>
        <v>0</v>
      </c>
      <c r="AI256" s="76" t="str">
        <f t="shared" si="22"/>
        <v/>
      </c>
      <c r="AJ256" s="76" t="str">
        <f t="shared" si="23"/>
        <v/>
      </c>
      <c r="AK256" s="76" t="str">
        <f t="shared" si="24"/>
        <v/>
      </c>
      <c r="AL256" s="76">
        <f t="shared" si="25"/>
        <v>0</v>
      </c>
      <c r="AM256" s="172" t="s">
        <v>807</v>
      </c>
      <c r="AN256" s="172"/>
      <c r="AO256" s="172"/>
      <c r="AP256" s="172"/>
      <c r="AQ256" s="172" t="s">
        <v>2465</v>
      </c>
      <c r="AR256" s="172"/>
      <c r="AS256" s="172"/>
      <c r="AT256" s="172"/>
      <c r="AU256" s="172" t="s">
        <v>742</v>
      </c>
      <c r="AV256" s="172"/>
      <c r="AW256" s="172"/>
      <c r="AX256" s="172"/>
      <c r="AY256" s="172" t="s">
        <v>2465</v>
      </c>
      <c r="AZ256" s="172"/>
      <c r="BA256" s="172"/>
      <c r="BB256" s="172"/>
    </row>
    <row r="257" spans="1:54" ht="15" customHeight="1">
      <c r="A257" s="171">
        <v>4</v>
      </c>
      <c r="B257" s="172" t="s">
        <v>2448</v>
      </c>
      <c r="C257" s="172" t="s">
        <v>2466</v>
      </c>
      <c r="D257" s="172" t="s">
        <v>2450</v>
      </c>
      <c r="E257" s="172" t="s">
        <v>771</v>
      </c>
      <c r="F257" s="172" t="s">
        <v>772</v>
      </c>
      <c r="G257" s="172" t="s">
        <v>2022</v>
      </c>
      <c r="H257" s="172" t="s">
        <v>2451</v>
      </c>
      <c r="I257" s="172" t="s">
        <v>2467</v>
      </c>
      <c r="J257" s="173">
        <v>44287</v>
      </c>
      <c r="K257" s="173">
        <v>44530</v>
      </c>
      <c r="L257" s="172" t="s">
        <v>738</v>
      </c>
      <c r="M257" s="172" t="s">
        <v>2454</v>
      </c>
      <c r="N257" s="172" t="s">
        <v>29</v>
      </c>
      <c r="O257" s="172" t="s">
        <v>2468</v>
      </c>
      <c r="P257" s="172" t="s">
        <v>740</v>
      </c>
      <c r="Q257" s="177">
        <v>30</v>
      </c>
      <c r="R257" s="177">
        <v>0</v>
      </c>
      <c r="S257" s="177">
        <v>5</v>
      </c>
      <c r="T257" s="177">
        <v>10</v>
      </c>
      <c r="U257" s="177">
        <v>15</v>
      </c>
      <c r="V257" s="177">
        <v>7</v>
      </c>
      <c r="W257" s="177" t="s">
        <v>2469</v>
      </c>
      <c r="AH257" s="76">
        <f t="shared" si="21"/>
        <v>0.23333333333333334</v>
      </c>
      <c r="AI257" s="76" t="str">
        <f t="shared" si="22"/>
        <v/>
      </c>
      <c r="AJ257" s="76">
        <f t="shared" si="23"/>
        <v>0</v>
      </c>
      <c r="AK257" s="76">
        <f t="shared" si="24"/>
        <v>0</v>
      </c>
      <c r="AL257" s="76">
        <f t="shared" si="25"/>
        <v>0</v>
      </c>
      <c r="AM257" s="172" t="s">
        <v>742</v>
      </c>
      <c r="AN257" s="172"/>
      <c r="AO257" s="172"/>
      <c r="AP257" s="172"/>
      <c r="AQ257" s="172" t="s">
        <v>2470</v>
      </c>
      <c r="AR257" s="172"/>
      <c r="AS257" s="172"/>
      <c r="AT257" s="172"/>
      <c r="AU257" s="172" t="s">
        <v>742</v>
      </c>
      <c r="AV257" s="172"/>
      <c r="AW257" s="172"/>
      <c r="AX257" s="172"/>
      <c r="AY257" s="172" t="s">
        <v>2471</v>
      </c>
      <c r="AZ257" s="172"/>
      <c r="BA257" s="172"/>
      <c r="BB257" s="172"/>
    </row>
    <row r="258" spans="1:54" ht="15" customHeight="1">
      <c r="A258" s="171">
        <v>5</v>
      </c>
      <c r="B258" s="172" t="s">
        <v>2448</v>
      </c>
      <c r="C258" s="172" t="s">
        <v>2466</v>
      </c>
      <c r="D258" s="172" t="s">
        <v>2450</v>
      </c>
      <c r="E258" s="172" t="s">
        <v>771</v>
      </c>
      <c r="F258" s="172" t="s">
        <v>772</v>
      </c>
      <c r="G258" s="172" t="s">
        <v>2022</v>
      </c>
      <c r="H258" s="172" t="s">
        <v>2451</v>
      </c>
      <c r="I258" s="172" t="s">
        <v>2472</v>
      </c>
      <c r="J258" s="173">
        <v>44287</v>
      </c>
      <c r="K258" s="173">
        <v>44530</v>
      </c>
      <c r="L258" s="172" t="s">
        <v>2473</v>
      </c>
      <c r="M258" s="172" t="s">
        <v>2454</v>
      </c>
      <c r="N258" s="172" t="s">
        <v>29</v>
      </c>
      <c r="O258" s="172" t="s">
        <v>2468</v>
      </c>
      <c r="P258" s="172" t="s">
        <v>740</v>
      </c>
      <c r="Q258" s="177">
        <v>30</v>
      </c>
      <c r="R258" s="177">
        <v>0</v>
      </c>
      <c r="S258" s="177">
        <v>5</v>
      </c>
      <c r="T258" s="177">
        <v>10</v>
      </c>
      <c r="U258" s="177">
        <v>15</v>
      </c>
      <c r="V258" s="177">
        <v>7</v>
      </c>
      <c r="W258" s="177" t="s">
        <v>2474</v>
      </c>
      <c r="AH258" s="76">
        <f t="shared" si="21"/>
        <v>0.23333333333333334</v>
      </c>
      <c r="AI258" s="76" t="str">
        <f t="shared" si="22"/>
        <v/>
      </c>
      <c r="AJ258" s="76">
        <f t="shared" si="23"/>
        <v>0</v>
      </c>
      <c r="AK258" s="76">
        <f t="shared" si="24"/>
        <v>0</v>
      </c>
      <c r="AL258" s="76">
        <f t="shared" si="25"/>
        <v>0</v>
      </c>
      <c r="AM258" s="172" t="s">
        <v>742</v>
      </c>
      <c r="AN258" s="172"/>
      <c r="AO258" s="172"/>
      <c r="AP258" s="172"/>
      <c r="AQ258" s="172" t="s">
        <v>2475</v>
      </c>
      <c r="AR258" s="172"/>
      <c r="AS258" s="172"/>
      <c r="AT258" s="172"/>
      <c r="AU258" s="172" t="s">
        <v>742</v>
      </c>
      <c r="AV258" s="172"/>
      <c r="AW258" s="172"/>
      <c r="AX258" s="172"/>
      <c r="AY258" s="172" t="s">
        <v>2475</v>
      </c>
      <c r="AZ258" s="172"/>
      <c r="BA258" s="172"/>
      <c r="BB258" s="172"/>
    </row>
    <row r="259" spans="1:54" ht="15" customHeight="1">
      <c r="A259" s="171">
        <v>6</v>
      </c>
      <c r="B259" s="172" t="s">
        <v>2448</v>
      </c>
      <c r="C259" s="172" t="s">
        <v>2466</v>
      </c>
      <c r="D259" s="172" t="s">
        <v>2450</v>
      </c>
      <c r="E259" s="172" t="s">
        <v>771</v>
      </c>
      <c r="F259" s="172" t="s">
        <v>772</v>
      </c>
      <c r="G259" s="172" t="s">
        <v>2022</v>
      </c>
      <c r="H259" s="172" t="s">
        <v>2451</v>
      </c>
      <c r="I259" s="172" t="s">
        <v>2476</v>
      </c>
      <c r="J259" s="173">
        <v>44256</v>
      </c>
      <c r="K259" s="173">
        <v>44530</v>
      </c>
      <c r="L259" s="172" t="s">
        <v>2477</v>
      </c>
      <c r="M259" s="172" t="s">
        <v>2454</v>
      </c>
      <c r="N259" s="172" t="s">
        <v>29</v>
      </c>
      <c r="O259" s="172" t="s">
        <v>2468</v>
      </c>
      <c r="P259" s="172" t="s">
        <v>740</v>
      </c>
      <c r="Q259" s="177">
        <v>8</v>
      </c>
      <c r="R259" s="177">
        <v>1</v>
      </c>
      <c r="S259" s="177">
        <v>3</v>
      </c>
      <c r="T259" s="177">
        <v>3</v>
      </c>
      <c r="U259" s="177">
        <v>1</v>
      </c>
      <c r="V259" s="177">
        <v>1</v>
      </c>
      <c r="W259" s="177" t="s">
        <v>2478</v>
      </c>
      <c r="AH259" s="76">
        <f t="shared" si="21"/>
        <v>0.125</v>
      </c>
      <c r="AI259" s="76">
        <f t="shared" si="22"/>
        <v>1</v>
      </c>
      <c r="AJ259" s="76">
        <f t="shared" si="23"/>
        <v>0</v>
      </c>
      <c r="AK259" s="76">
        <f t="shared" si="24"/>
        <v>0</v>
      </c>
      <c r="AL259" s="76">
        <f t="shared" si="25"/>
        <v>0</v>
      </c>
      <c r="AM259" s="172" t="s">
        <v>742</v>
      </c>
      <c r="AN259" s="172"/>
      <c r="AO259" s="172"/>
      <c r="AP259" s="172"/>
      <c r="AQ259" s="172" t="s">
        <v>2475</v>
      </c>
      <c r="AR259" s="172"/>
      <c r="AS259" s="172"/>
      <c r="AT259" s="172"/>
      <c r="AU259" s="172" t="s">
        <v>742</v>
      </c>
      <c r="AV259" s="172"/>
      <c r="AW259" s="172"/>
      <c r="AX259" s="172"/>
      <c r="AY259" s="172" t="s">
        <v>2479</v>
      </c>
      <c r="AZ259" s="172"/>
      <c r="BA259" s="172"/>
      <c r="BB259" s="172"/>
    </row>
    <row r="260" spans="1:54" ht="15" customHeight="1">
      <c r="A260" s="171">
        <v>7</v>
      </c>
      <c r="B260" s="172" t="s">
        <v>2448</v>
      </c>
      <c r="C260" s="172" t="s">
        <v>1453</v>
      </c>
      <c r="D260" s="172" t="s">
        <v>732</v>
      </c>
      <c r="E260" s="172" t="s">
        <v>1454</v>
      </c>
      <c r="F260" s="172" t="s">
        <v>772</v>
      </c>
      <c r="G260" s="172" t="s">
        <v>1455</v>
      </c>
      <c r="H260" s="172" t="s">
        <v>736</v>
      </c>
      <c r="I260" s="172" t="s">
        <v>2480</v>
      </c>
      <c r="J260" s="173">
        <v>44197</v>
      </c>
      <c r="K260" s="173">
        <v>44561</v>
      </c>
      <c r="L260" s="172" t="s">
        <v>1457</v>
      </c>
      <c r="M260" s="172" t="s">
        <v>2454</v>
      </c>
      <c r="N260" s="172" t="s">
        <v>55</v>
      </c>
      <c r="O260" s="172" t="s">
        <v>1458</v>
      </c>
      <c r="P260" s="172" t="s">
        <v>11</v>
      </c>
      <c r="Q260" s="174">
        <v>1</v>
      </c>
      <c r="R260" s="174">
        <v>0</v>
      </c>
      <c r="S260" s="174">
        <v>0</v>
      </c>
      <c r="T260" s="174">
        <v>1</v>
      </c>
      <c r="U260" s="174">
        <v>0</v>
      </c>
      <c r="V260" s="174">
        <v>0</v>
      </c>
      <c r="W260" s="174" t="s">
        <v>2481</v>
      </c>
      <c r="AH260" s="76">
        <f t="shared" ref="AH260:AH323" si="26">IFERROR(IF((V260+X260+Z260+AB260)/Q260&gt;1,1,(V260+X260+Z260+AB260)/Q260),0)</f>
        <v>0</v>
      </c>
      <c r="AI260" s="76" t="str">
        <f t="shared" ref="AI260:AI323" si="27">IFERROR(IF(R260=0,"",IF((V260/R260)&gt;1,1,(V260/R260))),"")</f>
        <v/>
      </c>
      <c r="AJ260" s="76" t="str">
        <f t="shared" ref="AJ260:AJ323" si="28">IFERROR(IF(S260=0,"",IF((X260/S260)&gt;1,1,(X260/S260))),"")</f>
        <v/>
      </c>
      <c r="AK260" s="76">
        <f t="shared" ref="AK260:AK323" si="29">IFERROR(IF(T260=0,"",IF((Z260/T260)&gt;1,1,(Z260/T260))),"")</f>
        <v>0</v>
      </c>
      <c r="AL260" s="76" t="str">
        <f t="shared" ref="AL260:AL323" si="30">IFERROR(IF(U260=0,"",IF((AB260/U260)&gt;1,1,(AB260/U260))),"")</f>
        <v/>
      </c>
      <c r="AM260" s="172" t="s">
        <v>807</v>
      </c>
      <c r="AN260" s="172"/>
      <c r="AO260" s="172"/>
      <c r="AP260" s="172"/>
      <c r="AQ260" s="172" t="s">
        <v>2482</v>
      </c>
      <c r="AR260" s="172"/>
      <c r="AS260" s="172"/>
      <c r="AT260" s="172"/>
      <c r="AU260" s="172" t="s">
        <v>807</v>
      </c>
      <c r="AV260" s="172"/>
      <c r="AW260" s="172"/>
      <c r="AX260" s="172"/>
      <c r="AY260" s="172" t="s">
        <v>2483</v>
      </c>
      <c r="AZ260" s="172"/>
      <c r="BA260" s="172"/>
      <c r="BB260" s="172"/>
    </row>
    <row r="261" spans="1:54" ht="15" customHeight="1">
      <c r="A261" s="171">
        <v>8</v>
      </c>
      <c r="B261" s="172" t="s">
        <v>2448</v>
      </c>
      <c r="C261" s="172" t="s">
        <v>1453</v>
      </c>
      <c r="D261" s="172" t="s">
        <v>732</v>
      </c>
      <c r="E261" s="172" t="s">
        <v>1454</v>
      </c>
      <c r="F261" s="172" t="s">
        <v>772</v>
      </c>
      <c r="G261" s="172" t="s">
        <v>1455</v>
      </c>
      <c r="H261" s="172" t="s">
        <v>736</v>
      </c>
      <c r="I261" s="172" t="s">
        <v>2484</v>
      </c>
      <c r="J261" s="173">
        <v>44197</v>
      </c>
      <c r="K261" s="173">
        <v>44561</v>
      </c>
      <c r="L261" s="172" t="s">
        <v>1463</v>
      </c>
      <c r="M261" s="172" t="s">
        <v>2454</v>
      </c>
      <c r="N261" s="172" t="s">
        <v>29</v>
      </c>
      <c r="O261" s="172" t="s">
        <v>1458</v>
      </c>
      <c r="P261" s="172" t="s">
        <v>11</v>
      </c>
      <c r="Q261" s="177">
        <v>4</v>
      </c>
      <c r="R261" s="177">
        <v>1</v>
      </c>
      <c r="S261" s="177">
        <v>1</v>
      </c>
      <c r="T261" s="177">
        <v>1</v>
      </c>
      <c r="U261" s="177">
        <v>1</v>
      </c>
      <c r="V261" s="177">
        <v>1</v>
      </c>
      <c r="W261" s="177" t="s">
        <v>2485</v>
      </c>
      <c r="AH261" s="76">
        <f t="shared" si="26"/>
        <v>0.25</v>
      </c>
      <c r="AI261" s="76">
        <f t="shared" si="27"/>
        <v>1</v>
      </c>
      <c r="AJ261" s="76">
        <f t="shared" si="28"/>
        <v>0</v>
      </c>
      <c r="AK261" s="76">
        <f t="shared" si="29"/>
        <v>0</v>
      </c>
      <c r="AL261" s="76">
        <f t="shared" si="30"/>
        <v>0</v>
      </c>
      <c r="AM261" s="172" t="s">
        <v>742</v>
      </c>
      <c r="AN261" s="172"/>
      <c r="AO261" s="172"/>
      <c r="AP261" s="172"/>
      <c r="AQ261" s="172" t="s">
        <v>2475</v>
      </c>
      <c r="AR261" s="172"/>
      <c r="AS261" s="172"/>
      <c r="AT261" s="172"/>
      <c r="AU261" s="172" t="s">
        <v>742</v>
      </c>
      <c r="AV261" s="172"/>
      <c r="AW261" s="172"/>
      <c r="AX261" s="172"/>
      <c r="AY261" s="172" t="s">
        <v>2486</v>
      </c>
      <c r="AZ261" s="172"/>
      <c r="BA261" s="172"/>
      <c r="BB261" s="172"/>
    </row>
    <row r="262" spans="1:54" ht="15" customHeight="1">
      <c r="A262" s="171">
        <v>9</v>
      </c>
      <c r="B262" s="172" t="s">
        <v>2448</v>
      </c>
      <c r="C262" s="172" t="s">
        <v>1453</v>
      </c>
      <c r="D262" s="172" t="s">
        <v>732</v>
      </c>
      <c r="E262" s="172" t="s">
        <v>1454</v>
      </c>
      <c r="F262" s="172" t="s">
        <v>772</v>
      </c>
      <c r="G262" s="172" t="s">
        <v>1455</v>
      </c>
      <c r="H262" s="172" t="s">
        <v>736</v>
      </c>
      <c r="I262" s="172" t="s">
        <v>1467</v>
      </c>
      <c r="J262" s="173">
        <v>44470</v>
      </c>
      <c r="K262" s="173">
        <v>44561</v>
      </c>
      <c r="L262" s="172" t="s">
        <v>1463</v>
      </c>
      <c r="M262" s="172" t="s">
        <v>2454</v>
      </c>
      <c r="N262" s="172" t="s">
        <v>29</v>
      </c>
      <c r="O262" s="172" t="s">
        <v>1458</v>
      </c>
      <c r="P262" s="172" t="s">
        <v>11</v>
      </c>
      <c r="Q262" s="177">
        <v>1</v>
      </c>
      <c r="R262" s="177">
        <v>0</v>
      </c>
      <c r="S262" s="177">
        <v>0</v>
      </c>
      <c r="T262" s="177">
        <v>0</v>
      </c>
      <c r="U262" s="177">
        <v>1</v>
      </c>
      <c r="V262" s="177">
        <v>0</v>
      </c>
      <c r="W262" s="177" t="s">
        <v>2481</v>
      </c>
      <c r="AH262" s="76">
        <f t="shared" si="26"/>
        <v>0</v>
      </c>
      <c r="AI262" s="76" t="str">
        <f t="shared" si="27"/>
        <v/>
      </c>
      <c r="AJ262" s="76" t="str">
        <f t="shared" si="28"/>
        <v/>
      </c>
      <c r="AK262" s="76" t="str">
        <f t="shared" si="29"/>
        <v/>
      </c>
      <c r="AL262" s="76">
        <f t="shared" si="30"/>
        <v>0</v>
      </c>
      <c r="AM262" s="172" t="s">
        <v>807</v>
      </c>
      <c r="AN262" s="172"/>
      <c r="AO262" s="172"/>
      <c r="AP262" s="172"/>
      <c r="AQ262" s="172" t="s">
        <v>2487</v>
      </c>
      <c r="AR262" s="172"/>
      <c r="AS262" s="172"/>
      <c r="AT262" s="172"/>
      <c r="AU262" s="172" t="s">
        <v>807</v>
      </c>
      <c r="AV262" s="172"/>
      <c r="AW262" s="172"/>
      <c r="AX262" s="172"/>
      <c r="AY262" s="172" t="s">
        <v>807</v>
      </c>
      <c r="AZ262" s="172"/>
      <c r="BA262" s="172"/>
      <c r="BB262" s="172"/>
    </row>
    <row r="263" spans="1:54" ht="15" customHeight="1">
      <c r="A263" s="171">
        <v>10</v>
      </c>
      <c r="B263" s="172" t="s">
        <v>2448</v>
      </c>
      <c r="C263" s="172" t="s">
        <v>1453</v>
      </c>
      <c r="D263" s="172" t="s">
        <v>732</v>
      </c>
      <c r="E263" s="172" t="s">
        <v>1454</v>
      </c>
      <c r="F263" s="172" t="s">
        <v>772</v>
      </c>
      <c r="G263" s="172" t="s">
        <v>1455</v>
      </c>
      <c r="H263" s="172" t="s">
        <v>736</v>
      </c>
      <c r="I263" s="172" t="s">
        <v>2488</v>
      </c>
      <c r="J263" s="173">
        <v>44197</v>
      </c>
      <c r="K263" s="173">
        <v>44561</v>
      </c>
      <c r="L263" s="172" t="s">
        <v>1469</v>
      </c>
      <c r="M263" s="172" t="s">
        <v>2454</v>
      </c>
      <c r="N263" s="172" t="s">
        <v>29</v>
      </c>
      <c r="O263" s="172" t="s">
        <v>1458</v>
      </c>
      <c r="P263" s="172" t="s">
        <v>11</v>
      </c>
      <c r="Q263" s="177">
        <v>4</v>
      </c>
      <c r="R263" s="177">
        <v>1</v>
      </c>
      <c r="S263" s="177">
        <v>1</v>
      </c>
      <c r="T263" s="177">
        <v>1</v>
      </c>
      <c r="U263" s="177">
        <v>1</v>
      </c>
      <c r="V263" s="177">
        <v>1</v>
      </c>
      <c r="W263" s="177" t="s">
        <v>2489</v>
      </c>
      <c r="AH263" s="76">
        <f t="shared" si="26"/>
        <v>0.25</v>
      </c>
      <c r="AI263" s="76">
        <f t="shared" si="27"/>
        <v>1</v>
      </c>
      <c r="AJ263" s="76">
        <f t="shared" si="28"/>
        <v>0</v>
      </c>
      <c r="AK263" s="76">
        <f t="shared" si="29"/>
        <v>0</v>
      </c>
      <c r="AL263" s="76">
        <f t="shared" si="30"/>
        <v>0</v>
      </c>
      <c r="AM263" s="172" t="s">
        <v>742</v>
      </c>
      <c r="AN263" s="172"/>
      <c r="AO263" s="172"/>
      <c r="AP263" s="172"/>
      <c r="AQ263" s="172" t="s">
        <v>2475</v>
      </c>
      <c r="AR263" s="172"/>
      <c r="AS263" s="172"/>
      <c r="AT263" s="172"/>
      <c r="AU263" s="172" t="s">
        <v>742</v>
      </c>
      <c r="AV263" s="172"/>
      <c r="AW263" s="172"/>
      <c r="AX263" s="172"/>
      <c r="AY263" s="172" t="s">
        <v>2490</v>
      </c>
      <c r="AZ263" s="172"/>
      <c r="BA263" s="172"/>
      <c r="BB263" s="172"/>
    </row>
    <row r="264" spans="1:54" ht="15" customHeight="1">
      <c r="A264" s="171">
        <v>11</v>
      </c>
      <c r="B264" s="172" t="s">
        <v>2448</v>
      </c>
      <c r="C264" s="172" t="s">
        <v>1453</v>
      </c>
      <c r="D264" s="172" t="s">
        <v>732</v>
      </c>
      <c r="E264" s="172" t="s">
        <v>1454</v>
      </c>
      <c r="F264" s="172" t="s">
        <v>772</v>
      </c>
      <c r="G264" s="172" t="s">
        <v>1455</v>
      </c>
      <c r="H264" s="172" t="s">
        <v>736</v>
      </c>
      <c r="I264" s="172" t="s">
        <v>1472</v>
      </c>
      <c r="J264" s="173">
        <v>44470</v>
      </c>
      <c r="K264" s="173">
        <v>44561</v>
      </c>
      <c r="L264" s="172" t="s">
        <v>1469</v>
      </c>
      <c r="M264" s="172" t="s">
        <v>2454</v>
      </c>
      <c r="N264" s="172" t="s">
        <v>29</v>
      </c>
      <c r="O264" s="172" t="s">
        <v>1458</v>
      </c>
      <c r="P264" s="172" t="s">
        <v>11</v>
      </c>
      <c r="Q264" s="177">
        <v>2</v>
      </c>
      <c r="R264" s="177">
        <v>0</v>
      </c>
      <c r="S264" s="177">
        <v>0</v>
      </c>
      <c r="T264" s="177">
        <v>0</v>
      </c>
      <c r="U264" s="177">
        <v>2</v>
      </c>
      <c r="V264" s="177">
        <v>0</v>
      </c>
      <c r="W264" s="177" t="s">
        <v>2481</v>
      </c>
      <c r="AH264" s="76">
        <f t="shared" si="26"/>
        <v>0</v>
      </c>
      <c r="AI264" s="76" t="str">
        <f t="shared" si="27"/>
        <v/>
      </c>
      <c r="AJ264" s="76" t="str">
        <f t="shared" si="28"/>
        <v/>
      </c>
      <c r="AK264" s="76" t="str">
        <f t="shared" si="29"/>
        <v/>
      </c>
      <c r="AL264" s="76">
        <f t="shared" si="30"/>
        <v>0</v>
      </c>
      <c r="AM264" s="172" t="s">
        <v>807</v>
      </c>
      <c r="AN264" s="172"/>
      <c r="AO264" s="172"/>
      <c r="AP264" s="172"/>
      <c r="AQ264" s="172" t="s">
        <v>2487</v>
      </c>
      <c r="AR264" s="172"/>
      <c r="AS264" s="172"/>
      <c r="AT264" s="172"/>
      <c r="AU264" s="172" t="s">
        <v>807</v>
      </c>
      <c r="AV264" s="172"/>
      <c r="AW264" s="172"/>
      <c r="AX264" s="172"/>
      <c r="AY264" s="172" t="s">
        <v>807</v>
      </c>
      <c r="AZ264" s="172"/>
      <c r="BA264" s="172"/>
      <c r="BB264" s="172"/>
    </row>
    <row r="265" spans="1:54" ht="15" customHeight="1">
      <c r="A265" s="171">
        <v>12</v>
      </c>
      <c r="B265" s="172" t="s">
        <v>2448</v>
      </c>
      <c r="C265" s="172" t="s">
        <v>1453</v>
      </c>
      <c r="D265" s="172" t="s">
        <v>732</v>
      </c>
      <c r="E265" s="172" t="s">
        <v>1454</v>
      </c>
      <c r="F265" s="172" t="s">
        <v>772</v>
      </c>
      <c r="G265" s="172" t="s">
        <v>1455</v>
      </c>
      <c r="H265" s="172" t="s">
        <v>736</v>
      </c>
      <c r="I265" s="172" t="s">
        <v>1473</v>
      </c>
      <c r="J265" s="173">
        <v>44317</v>
      </c>
      <c r="K265" s="173">
        <v>44561</v>
      </c>
      <c r="L265" s="172" t="s">
        <v>1474</v>
      </c>
      <c r="M265" s="172" t="s">
        <v>2454</v>
      </c>
      <c r="N265" s="172" t="s">
        <v>29</v>
      </c>
      <c r="O265" s="172" t="s">
        <v>1458</v>
      </c>
      <c r="P265" s="172" t="s">
        <v>11</v>
      </c>
      <c r="Q265" s="177">
        <v>4</v>
      </c>
      <c r="R265" s="177">
        <v>0</v>
      </c>
      <c r="S265" s="177">
        <v>2</v>
      </c>
      <c r="T265" s="177">
        <v>1</v>
      </c>
      <c r="U265" s="177">
        <v>1</v>
      </c>
      <c r="V265" s="177">
        <v>0</v>
      </c>
      <c r="W265" s="177" t="s">
        <v>2481</v>
      </c>
      <c r="AH265" s="76">
        <f t="shared" si="26"/>
        <v>0</v>
      </c>
      <c r="AI265" s="76" t="str">
        <f t="shared" si="27"/>
        <v/>
      </c>
      <c r="AJ265" s="76">
        <f t="shared" si="28"/>
        <v>0</v>
      </c>
      <c r="AK265" s="76">
        <f t="shared" si="29"/>
        <v>0</v>
      </c>
      <c r="AL265" s="76">
        <f t="shared" si="30"/>
        <v>0</v>
      </c>
      <c r="AM265" s="172" t="s">
        <v>807</v>
      </c>
      <c r="AN265" s="172"/>
      <c r="AO265" s="172"/>
      <c r="AP265" s="172"/>
      <c r="AQ265" s="172" t="s">
        <v>2487</v>
      </c>
      <c r="AR265" s="172"/>
      <c r="AS265" s="172"/>
      <c r="AT265" s="172"/>
      <c r="AU265" s="172" t="s">
        <v>807</v>
      </c>
      <c r="AV265" s="172"/>
      <c r="AW265" s="172"/>
      <c r="AX265" s="172"/>
      <c r="AY265" s="172" t="s">
        <v>807</v>
      </c>
      <c r="AZ265" s="172"/>
      <c r="BA265" s="172"/>
      <c r="BB265" s="172"/>
    </row>
    <row r="266" spans="1:54" ht="15" customHeight="1">
      <c r="A266" s="171">
        <v>1</v>
      </c>
      <c r="B266" s="172" t="s">
        <v>2491</v>
      </c>
      <c r="C266" s="172" t="s">
        <v>2492</v>
      </c>
      <c r="D266" s="172" t="s">
        <v>732</v>
      </c>
      <c r="E266" s="172" t="s">
        <v>771</v>
      </c>
      <c r="F266" s="172" t="s">
        <v>772</v>
      </c>
      <c r="G266" s="172" t="s">
        <v>1455</v>
      </c>
      <c r="H266" s="172" t="s">
        <v>1489</v>
      </c>
      <c r="I266" s="172" t="s">
        <v>2493</v>
      </c>
      <c r="J266" s="173">
        <v>44197</v>
      </c>
      <c r="K266" s="173">
        <v>44227</v>
      </c>
      <c r="L266" s="172" t="s">
        <v>2494</v>
      </c>
      <c r="M266" s="172" t="s">
        <v>2495</v>
      </c>
      <c r="N266" s="172" t="s">
        <v>29</v>
      </c>
      <c r="O266" s="172" t="s">
        <v>2496</v>
      </c>
      <c r="P266" s="172" t="s">
        <v>740</v>
      </c>
      <c r="Q266" s="180">
        <v>1</v>
      </c>
      <c r="R266" s="180">
        <v>1</v>
      </c>
      <c r="S266" s="180">
        <v>0</v>
      </c>
      <c r="T266" s="180">
        <v>0</v>
      </c>
      <c r="U266" s="180">
        <v>0</v>
      </c>
      <c r="V266" s="180">
        <v>1</v>
      </c>
      <c r="W266" s="180" t="s">
        <v>2497</v>
      </c>
      <c r="AH266" s="76">
        <f t="shared" si="26"/>
        <v>1</v>
      </c>
      <c r="AI266" s="76">
        <f t="shared" si="27"/>
        <v>1</v>
      </c>
      <c r="AJ266" s="76" t="str">
        <f t="shared" si="28"/>
        <v/>
      </c>
      <c r="AK266" s="76" t="str">
        <f t="shared" si="29"/>
        <v/>
      </c>
      <c r="AL266" s="76" t="str">
        <f t="shared" si="30"/>
        <v/>
      </c>
      <c r="AM266" s="172" t="s">
        <v>742</v>
      </c>
      <c r="AN266" s="172"/>
      <c r="AO266" s="172"/>
      <c r="AP266" s="172"/>
      <c r="AQ266" s="172" t="s">
        <v>2498</v>
      </c>
      <c r="AR266" s="172"/>
      <c r="AS266" s="172"/>
      <c r="AT266" s="172"/>
      <c r="AU266" s="172" t="s">
        <v>742</v>
      </c>
      <c r="AV266" s="172"/>
      <c r="AW266" s="172"/>
      <c r="AX266" s="172"/>
      <c r="AY266" s="172" t="s">
        <v>2499</v>
      </c>
      <c r="AZ266" s="172"/>
      <c r="BA266" s="172"/>
      <c r="BB266" s="172"/>
    </row>
    <row r="267" spans="1:54" ht="15" customHeight="1">
      <c r="A267" s="171">
        <v>2</v>
      </c>
      <c r="B267" s="172" t="s">
        <v>2491</v>
      </c>
      <c r="C267" s="172" t="s">
        <v>2492</v>
      </c>
      <c r="D267" s="172" t="s">
        <v>732</v>
      </c>
      <c r="E267" s="172" t="s">
        <v>771</v>
      </c>
      <c r="F267" s="172" t="s">
        <v>772</v>
      </c>
      <c r="G267" s="172" t="s">
        <v>1455</v>
      </c>
      <c r="H267" s="172" t="s">
        <v>1489</v>
      </c>
      <c r="I267" s="172" t="s">
        <v>2500</v>
      </c>
      <c r="J267" s="173">
        <v>44197</v>
      </c>
      <c r="K267" s="173">
        <v>44561</v>
      </c>
      <c r="L267" s="172" t="s">
        <v>2501</v>
      </c>
      <c r="M267" s="172" t="s">
        <v>2495</v>
      </c>
      <c r="N267" s="172" t="s">
        <v>55</v>
      </c>
      <c r="O267" s="172" t="s">
        <v>2496</v>
      </c>
      <c r="P267" s="172" t="s">
        <v>740</v>
      </c>
      <c r="Q267" s="198">
        <v>1</v>
      </c>
      <c r="R267" s="198">
        <v>0.25</v>
      </c>
      <c r="S267" s="198">
        <v>0.25</v>
      </c>
      <c r="T267" s="198">
        <v>0.25</v>
      </c>
      <c r="U267" s="198">
        <v>0.25</v>
      </c>
      <c r="V267" s="198">
        <v>0.25</v>
      </c>
      <c r="W267" s="198" t="s">
        <v>2502</v>
      </c>
      <c r="AH267" s="76">
        <f t="shared" si="26"/>
        <v>0.25</v>
      </c>
      <c r="AI267" s="76">
        <f t="shared" si="27"/>
        <v>1</v>
      </c>
      <c r="AJ267" s="76">
        <f t="shared" si="28"/>
        <v>0</v>
      </c>
      <c r="AK267" s="76">
        <f t="shared" si="29"/>
        <v>0</v>
      </c>
      <c r="AL267" s="76">
        <f t="shared" si="30"/>
        <v>0</v>
      </c>
      <c r="AM267" s="172" t="s">
        <v>742</v>
      </c>
      <c r="AN267" s="172"/>
      <c r="AO267" s="172"/>
      <c r="AP267" s="172"/>
      <c r="AQ267" s="172" t="s">
        <v>2503</v>
      </c>
      <c r="AR267" s="172"/>
      <c r="AS267" s="172"/>
      <c r="AT267" s="172"/>
      <c r="AU267" s="172" t="s">
        <v>742</v>
      </c>
      <c r="AV267" s="172"/>
      <c r="AW267" s="172"/>
      <c r="AX267" s="172"/>
      <c r="AY267" s="172" t="s">
        <v>2504</v>
      </c>
      <c r="AZ267" s="172"/>
      <c r="BA267" s="172"/>
      <c r="BB267" s="172"/>
    </row>
    <row r="268" spans="1:54" ht="15" customHeight="1">
      <c r="A268" s="171">
        <v>3</v>
      </c>
      <c r="B268" s="172" t="s">
        <v>2491</v>
      </c>
      <c r="C268" s="172" t="s">
        <v>2492</v>
      </c>
      <c r="D268" s="172" t="s">
        <v>732</v>
      </c>
      <c r="E268" s="172" t="s">
        <v>771</v>
      </c>
      <c r="F268" s="172" t="s">
        <v>772</v>
      </c>
      <c r="G268" s="172" t="s">
        <v>1455</v>
      </c>
      <c r="H268" s="172" t="s">
        <v>1489</v>
      </c>
      <c r="I268" s="172" t="s">
        <v>2505</v>
      </c>
      <c r="J268" s="173">
        <v>44197</v>
      </c>
      <c r="K268" s="173">
        <v>44561</v>
      </c>
      <c r="L268" s="172" t="s">
        <v>2506</v>
      </c>
      <c r="M268" s="172" t="s">
        <v>2507</v>
      </c>
      <c r="N268" s="172" t="s">
        <v>55</v>
      </c>
      <c r="O268" s="172" t="s">
        <v>2496</v>
      </c>
      <c r="P268" s="172" t="s">
        <v>740</v>
      </c>
      <c r="Q268" s="198">
        <v>1</v>
      </c>
      <c r="R268" s="198">
        <v>0.25</v>
      </c>
      <c r="S268" s="198">
        <v>0.25</v>
      </c>
      <c r="T268" s="198">
        <v>0.25</v>
      </c>
      <c r="U268" s="198">
        <v>0.25</v>
      </c>
      <c r="V268" s="198">
        <v>0.25</v>
      </c>
      <c r="W268" s="198" t="s">
        <v>2508</v>
      </c>
      <c r="AH268" s="76">
        <f t="shared" si="26"/>
        <v>0.25</v>
      </c>
      <c r="AI268" s="76">
        <f t="shared" si="27"/>
        <v>1</v>
      </c>
      <c r="AJ268" s="76">
        <f t="shared" si="28"/>
        <v>0</v>
      </c>
      <c r="AK268" s="76">
        <f t="shared" si="29"/>
        <v>0</v>
      </c>
      <c r="AL268" s="76">
        <f t="shared" si="30"/>
        <v>0</v>
      </c>
      <c r="AM268" s="172" t="s">
        <v>742</v>
      </c>
      <c r="AN268" s="172"/>
      <c r="AO268" s="172"/>
      <c r="AP268" s="172"/>
      <c r="AQ268" s="172" t="s">
        <v>2509</v>
      </c>
      <c r="AR268" s="172"/>
      <c r="AS268" s="172"/>
      <c r="AT268" s="172"/>
      <c r="AU268" s="172" t="s">
        <v>742</v>
      </c>
      <c r="AV268" s="172"/>
      <c r="AW268" s="172"/>
      <c r="AX268" s="172"/>
      <c r="AY268" s="172" t="s">
        <v>2510</v>
      </c>
      <c r="AZ268" s="172"/>
      <c r="BA268" s="172"/>
      <c r="BB268" s="172"/>
    </row>
    <row r="269" spans="1:54" ht="15" customHeight="1">
      <c r="A269" s="171">
        <v>4</v>
      </c>
      <c r="B269" s="172" t="s">
        <v>2491</v>
      </c>
      <c r="C269" s="172" t="s">
        <v>2492</v>
      </c>
      <c r="D269" s="172" t="s">
        <v>732</v>
      </c>
      <c r="E269" s="172" t="s">
        <v>771</v>
      </c>
      <c r="F269" s="172" t="s">
        <v>772</v>
      </c>
      <c r="G269" s="172" t="s">
        <v>1455</v>
      </c>
      <c r="H269" s="172" t="s">
        <v>1489</v>
      </c>
      <c r="I269" s="172" t="s">
        <v>2511</v>
      </c>
      <c r="J269" s="173">
        <v>44197</v>
      </c>
      <c r="K269" s="173">
        <v>44561</v>
      </c>
      <c r="L269" s="172" t="s">
        <v>2512</v>
      </c>
      <c r="M269" s="172" t="s">
        <v>2513</v>
      </c>
      <c r="N269" s="172" t="s">
        <v>55</v>
      </c>
      <c r="O269" s="172" t="s">
        <v>2496</v>
      </c>
      <c r="P269" s="172" t="s">
        <v>740</v>
      </c>
      <c r="Q269" s="198">
        <v>1</v>
      </c>
      <c r="R269" s="198">
        <v>0.25</v>
      </c>
      <c r="S269" s="198">
        <v>0.25</v>
      </c>
      <c r="T269" s="198">
        <v>0.25</v>
      </c>
      <c r="U269" s="198">
        <v>0.25</v>
      </c>
      <c r="V269" s="198">
        <v>0.25</v>
      </c>
      <c r="W269" s="198" t="s">
        <v>2514</v>
      </c>
      <c r="AH269" s="76">
        <f t="shared" si="26"/>
        <v>0.25</v>
      </c>
      <c r="AI269" s="76">
        <f t="shared" si="27"/>
        <v>1</v>
      </c>
      <c r="AJ269" s="76">
        <f t="shared" si="28"/>
        <v>0</v>
      </c>
      <c r="AK269" s="76">
        <f t="shared" si="29"/>
        <v>0</v>
      </c>
      <c r="AL269" s="76">
        <f t="shared" si="30"/>
        <v>0</v>
      </c>
      <c r="AM269" s="172" t="s">
        <v>742</v>
      </c>
      <c r="AN269" s="172"/>
      <c r="AO269" s="172"/>
      <c r="AP269" s="172"/>
      <c r="AQ269" s="172" t="s">
        <v>2515</v>
      </c>
      <c r="AR269" s="172"/>
      <c r="AS269" s="172"/>
      <c r="AT269" s="172"/>
      <c r="AU269" s="172" t="s">
        <v>742</v>
      </c>
      <c r="AV269" s="172"/>
      <c r="AW269" s="172"/>
      <c r="AX269" s="172"/>
      <c r="AY269" s="172" t="s">
        <v>2516</v>
      </c>
      <c r="AZ269" s="172"/>
      <c r="BA269" s="172"/>
      <c r="BB269" s="172"/>
    </row>
    <row r="270" spans="1:54" ht="15" customHeight="1">
      <c r="A270" s="171">
        <v>5</v>
      </c>
      <c r="B270" s="172" t="s">
        <v>2491</v>
      </c>
      <c r="C270" s="172" t="s">
        <v>2492</v>
      </c>
      <c r="D270" s="172" t="s">
        <v>732</v>
      </c>
      <c r="E270" s="172" t="s">
        <v>771</v>
      </c>
      <c r="F270" s="172" t="s">
        <v>772</v>
      </c>
      <c r="G270" s="172" t="s">
        <v>1455</v>
      </c>
      <c r="H270" s="172" t="s">
        <v>1489</v>
      </c>
      <c r="I270" s="172" t="s">
        <v>2517</v>
      </c>
      <c r="J270" s="173">
        <v>44197</v>
      </c>
      <c r="K270" s="173">
        <v>44561</v>
      </c>
      <c r="L270" s="172" t="s">
        <v>2518</v>
      </c>
      <c r="M270" s="172" t="s">
        <v>2495</v>
      </c>
      <c r="N270" s="172" t="s">
        <v>55</v>
      </c>
      <c r="O270" s="172" t="s">
        <v>2496</v>
      </c>
      <c r="P270" s="172" t="s">
        <v>740</v>
      </c>
      <c r="Q270" s="198">
        <v>1</v>
      </c>
      <c r="R270" s="198">
        <v>0.25</v>
      </c>
      <c r="S270" s="198">
        <v>0.25</v>
      </c>
      <c r="T270" s="198">
        <v>0.25</v>
      </c>
      <c r="U270" s="198">
        <v>0.25</v>
      </c>
      <c r="V270" s="198">
        <v>0.25</v>
      </c>
      <c r="W270" s="198" t="s">
        <v>2519</v>
      </c>
      <c r="AH270" s="76">
        <f t="shared" si="26"/>
        <v>0.25</v>
      </c>
      <c r="AI270" s="76">
        <f t="shared" si="27"/>
        <v>1</v>
      </c>
      <c r="AJ270" s="76">
        <f t="shared" si="28"/>
        <v>0</v>
      </c>
      <c r="AK270" s="76">
        <f t="shared" si="29"/>
        <v>0</v>
      </c>
      <c r="AL270" s="76">
        <f t="shared" si="30"/>
        <v>0</v>
      </c>
      <c r="AM270" s="172" t="s">
        <v>742</v>
      </c>
      <c r="AN270" s="172"/>
      <c r="AO270" s="172"/>
      <c r="AP270" s="172"/>
      <c r="AQ270" s="172" t="s">
        <v>2520</v>
      </c>
      <c r="AR270" s="172"/>
      <c r="AS270" s="172"/>
      <c r="AT270" s="172"/>
      <c r="AU270" s="172" t="s">
        <v>742</v>
      </c>
      <c r="AV270" s="172"/>
      <c r="AW270" s="172"/>
      <c r="AX270" s="172"/>
      <c r="AY270" s="172" t="s">
        <v>2521</v>
      </c>
      <c r="AZ270" s="172"/>
      <c r="BA270" s="172"/>
      <c r="BB270" s="172"/>
    </row>
    <row r="271" spans="1:54" ht="15" customHeight="1">
      <c r="A271" s="171">
        <v>6</v>
      </c>
      <c r="B271" s="172" t="s">
        <v>2491</v>
      </c>
      <c r="C271" s="172" t="s">
        <v>2492</v>
      </c>
      <c r="D271" s="172" t="s">
        <v>732</v>
      </c>
      <c r="E271" s="172" t="s">
        <v>771</v>
      </c>
      <c r="F271" s="172" t="s">
        <v>772</v>
      </c>
      <c r="G271" s="172" t="s">
        <v>1455</v>
      </c>
      <c r="H271" s="172" t="s">
        <v>1489</v>
      </c>
      <c r="I271" s="172" t="s">
        <v>2522</v>
      </c>
      <c r="J271" s="173">
        <v>44197</v>
      </c>
      <c r="K271" s="173">
        <v>44561</v>
      </c>
      <c r="L271" s="172" t="s">
        <v>2523</v>
      </c>
      <c r="M271" s="172" t="s">
        <v>2495</v>
      </c>
      <c r="N271" s="172" t="s">
        <v>29</v>
      </c>
      <c r="O271" s="172" t="s">
        <v>2496</v>
      </c>
      <c r="P271" s="172" t="s">
        <v>740</v>
      </c>
      <c r="Q271" s="180">
        <v>12</v>
      </c>
      <c r="R271" s="180">
        <v>3</v>
      </c>
      <c r="S271" s="180">
        <v>3</v>
      </c>
      <c r="T271" s="180">
        <v>3</v>
      </c>
      <c r="U271" s="180">
        <v>3</v>
      </c>
      <c r="V271" s="180">
        <v>3</v>
      </c>
      <c r="W271" s="180" t="s">
        <v>2524</v>
      </c>
      <c r="AH271" s="76">
        <f t="shared" si="26"/>
        <v>0.25</v>
      </c>
      <c r="AI271" s="76">
        <f t="shared" si="27"/>
        <v>1</v>
      </c>
      <c r="AJ271" s="76">
        <f t="shared" si="28"/>
        <v>0</v>
      </c>
      <c r="AK271" s="76">
        <f t="shared" si="29"/>
        <v>0</v>
      </c>
      <c r="AL271" s="76">
        <f t="shared" si="30"/>
        <v>0</v>
      </c>
      <c r="AM271" s="172" t="s">
        <v>742</v>
      </c>
      <c r="AN271" s="172"/>
      <c r="AO271" s="172"/>
      <c r="AP271" s="172"/>
      <c r="AQ271" s="172" t="s">
        <v>2525</v>
      </c>
      <c r="AR271" s="172"/>
      <c r="AS271" s="172"/>
      <c r="AT271" s="172"/>
      <c r="AU271" s="172" t="s">
        <v>742</v>
      </c>
      <c r="AV271" s="172"/>
      <c r="AW271" s="172"/>
      <c r="AX271" s="172"/>
      <c r="AY271" s="172" t="s">
        <v>2526</v>
      </c>
      <c r="AZ271" s="172"/>
      <c r="BA271" s="172"/>
      <c r="BB271" s="172"/>
    </row>
    <row r="272" spans="1:54" ht="15" customHeight="1">
      <c r="A272" s="171">
        <v>7</v>
      </c>
      <c r="B272" s="172" t="s">
        <v>2491</v>
      </c>
      <c r="C272" s="172" t="s">
        <v>2527</v>
      </c>
      <c r="D272" s="172" t="s">
        <v>732</v>
      </c>
      <c r="E272" s="172" t="s">
        <v>771</v>
      </c>
      <c r="F272" s="172" t="s">
        <v>772</v>
      </c>
      <c r="G272" s="172" t="s">
        <v>1455</v>
      </c>
      <c r="H272" s="172" t="s">
        <v>1489</v>
      </c>
      <c r="I272" s="172" t="s">
        <v>2528</v>
      </c>
      <c r="J272" s="173">
        <v>44197</v>
      </c>
      <c r="K272" s="173">
        <v>44561</v>
      </c>
      <c r="L272" s="172" t="s">
        <v>2529</v>
      </c>
      <c r="M272" s="172" t="s">
        <v>2513</v>
      </c>
      <c r="N272" s="172" t="s">
        <v>55</v>
      </c>
      <c r="O272" s="172" t="s">
        <v>2530</v>
      </c>
      <c r="P272" s="172" t="s">
        <v>740</v>
      </c>
      <c r="Q272" s="198">
        <v>1</v>
      </c>
      <c r="R272" s="198">
        <v>0.25</v>
      </c>
      <c r="S272" s="198">
        <v>0.25</v>
      </c>
      <c r="T272" s="198">
        <v>0.25</v>
      </c>
      <c r="U272" s="198">
        <v>0.25</v>
      </c>
      <c r="V272" s="198">
        <v>0.25</v>
      </c>
      <c r="W272" s="198" t="s">
        <v>2531</v>
      </c>
      <c r="AH272" s="76">
        <f t="shared" si="26"/>
        <v>0.25</v>
      </c>
      <c r="AI272" s="76">
        <f t="shared" si="27"/>
        <v>1</v>
      </c>
      <c r="AJ272" s="76">
        <f t="shared" si="28"/>
        <v>0</v>
      </c>
      <c r="AK272" s="76">
        <f t="shared" si="29"/>
        <v>0</v>
      </c>
      <c r="AL272" s="76">
        <f t="shared" si="30"/>
        <v>0</v>
      </c>
      <c r="AM272" s="172" t="s">
        <v>742</v>
      </c>
      <c r="AN272" s="172"/>
      <c r="AO272" s="172"/>
      <c r="AP272" s="172"/>
      <c r="AQ272" s="172" t="s">
        <v>2509</v>
      </c>
      <c r="AR272" s="172"/>
      <c r="AS272" s="172"/>
      <c r="AT272" s="172"/>
      <c r="AU272" s="172" t="s">
        <v>742</v>
      </c>
      <c r="AV272" s="172"/>
      <c r="AW272" s="172"/>
      <c r="AX272" s="172"/>
      <c r="AY272" s="172" t="s">
        <v>2532</v>
      </c>
      <c r="AZ272" s="172"/>
      <c r="BA272" s="172"/>
      <c r="BB272" s="172"/>
    </row>
    <row r="273" spans="1:54" ht="15" customHeight="1">
      <c r="A273" s="171">
        <v>8</v>
      </c>
      <c r="B273" s="172" t="s">
        <v>2491</v>
      </c>
      <c r="C273" s="172" t="s">
        <v>2527</v>
      </c>
      <c r="D273" s="172" t="s">
        <v>732</v>
      </c>
      <c r="E273" s="172" t="s">
        <v>771</v>
      </c>
      <c r="F273" s="172" t="s">
        <v>772</v>
      </c>
      <c r="G273" s="172" t="s">
        <v>1455</v>
      </c>
      <c r="H273" s="172" t="s">
        <v>1489</v>
      </c>
      <c r="I273" s="172" t="s">
        <v>2533</v>
      </c>
      <c r="J273" s="173">
        <v>44197</v>
      </c>
      <c r="K273" s="173">
        <v>44561</v>
      </c>
      <c r="L273" s="172" t="s">
        <v>2534</v>
      </c>
      <c r="M273" s="172" t="s">
        <v>2513</v>
      </c>
      <c r="N273" s="172" t="s">
        <v>55</v>
      </c>
      <c r="O273" s="172" t="s">
        <v>2530</v>
      </c>
      <c r="P273" s="172" t="s">
        <v>740</v>
      </c>
      <c r="Q273" s="198">
        <v>1</v>
      </c>
      <c r="R273" s="198">
        <v>0.25</v>
      </c>
      <c r="S273" s="198">
        <v>0.25</v>
      </c>
      <c r="T273" s="198">
        <v>0.25</v>
      </c>
      <c r="U273" s="198">
        <v>0.25</v>
      </c>
      <c r="V273" s="198">
        <v>0.25</v>
      </c>
      <c r="W273" s="198" t="s">
        <v>2535</v>
      </c>
      <c r="AH273" s="76">
        <f t="shared" si="26"/>
        <v>0.25</v>
      </c>
      <c r="AI273" s="76">
        <f t="shared" si="27"/>
        <v>1</v>
      </c>
      <c r="AJ273" s="76">
        <f t="shared" si="28"/>
        <v>0</v>
      </c>
      <c r="AK273" s="76">
        <f t="shared" si="29"/>
        <v>0</v>
      </c>
      <c r="AL273" s="76">
        <f t="shared" si="30"/>
        <v>0</v>
      </c>
      <c r="AM273" s="172" t="s">
        <v>742</v>
      </c>
      <c r="AN273" s="172"/>
      <c r="AO273" s="172"/>
      <c r="AP273" s="172"/>
      <c r="AQ273" s="172" t="s">
        <v>2509</v>
      </c>
      <c r="AR273" s="172"/>
      <c r="AS273" s="172"/>
      <c r="AT273" s="172"/>
      <c r="AU273" s="172" t="s">
        <v>742</v>
      </c>
      <c r="AV273" s="172"/>
      <c r="AW273" s="172"/>
      <c r="AX273" s="172"/>
      <c r="AY273" s="172" t="s">
        <v>2536</v>
      </c>
      <c r="AZ273" s="172"/>
      <c r="BA273" s="172"/>
      <c r="BB273" s="172"/>
    </row>
    <row r="274" spans="1:54" ht="15" customHeight="1">
      <c r="A274" s="171">
        <v>9</v>
      </c>
      <c r="B274" s="172" t="s">
        <v>2491</v>
      </c>
      <c r="C274" s="172" t="s">
        <v>2527</v>
      </c>
      <c r="D274" s="172" t="s">
        <v>732</v>
      </c>
      <c r="E274" s="172" t="s">
        <v>771</v>
      </c>
      <c r="F274" s="172" t="s">
        <v>772</v>
      </c>
      <c r="G274" s="172" t="s">
        <v>1455</v>
      </c>
      <c r="H274" s="172" t="s">
        <v>1489</v>
      </c>
      <c r="I274" s="172" t="s">
        <v>2537</v>
      </c>
      <c r="J274" s="173">
        <v>44197</v>
      </c>
      <c r="K274" s="173">
        <v>44561</v>
      </c>
      <c r="L274" s="172" t="s">
        <v>2538</v>
      </c>
      <c r="M274" s="172" t="s">
        <v>2507</v>
      </c>
      <c r="N274" s="172" t="s">
        <v>29</v>
      </c>
      <c r="O274" s="172" t="s">
        <v>2530</v>
      </c>
      <c r="P274" s="172" t="s">
        <v>740</v>
      </c>
      <c r="Q274" s="180">
        <v>4</v>
      </c>
      <c r="R274" s="180">
        <v>1</v>
      </c>
      <c r="S274" s="180">
        <v>1</v>
      </c>
      <c r="T274" s="180">
        <v>1</v>
      </c>
      <c r="U274" s="180">
        <v>1</v>
      </c>
      <c r="V274" s="180">
        <v>0</v>
      </c>
      <c r="W274" s="180" t="s">
        <v>2539</v>
      </c>
      <c r="AH274" s="76">
        <f t="shared" si="26"/>
        <v>0</v>
      </c>
      <c r="AI274" s="76">
        <f t="shared" si="27"/>
        <v>0</v>
      </c>
      <c r="AJ274" s="76">
        <f t="shared" si="28"/>
        <v>0</v>
      </c>
      <c r="AK274" s="76">
        <f t="shared" si="29"/>
        <v>0</v>
      </c>
      <c r="AL274" s="76">
        <f t="shared" si="30"/>
        <v>0</v>
      </c>
      <c r="AM274" s="172" t="s">
        <v>742</v>
      </c>
      <c r="AN274" s="172"/>
      <c r="AO274" s="172"/>
      <c r="AP274" s="172"/>
      <c r="AQ274" s="172" t="s">
        <v>2540</v>
      </c>
      <c r="AR274" s="172"/>
      <c r="AS274" s="172"/>
      <c r="AT274" s="172"/>
      <c r="AU274" s="172" t="s">
        <v>742</v>
      </c>
      <c r="AV274" s="172"/>
      <c r="AW274" s="172"/>
      <c r="AX274" s="172"/>
      <c r="AY274" s="172" t="s">
        <v>2540</v>
      </c>
      <c r="AZ274" s="172"/>
      <c r="BA274" s="172"/>
      <c r="BB274" s="172"/>
    </row>
    <row r="275" spans="1:54" ht="15" customHeight="1">
      <c r="A275" s="171">
        <v>10</v>
      </c>
      <c r="B275" s="172" t="s">
        <v>2491</v>
      </c>
      <c r="C275" s="172" t="s">
        <v>2527</v>
      </c>
      <c r="D275" s="172" t="s">
        <v>732</v>
      </c>
      <c r="E275" s="172" t="s">
        <v>771</v>
      </c>
      <c r="F275" s="172" t="s">
        <v>772</v>
      </c>
      <c r="G275" s="172" t="s">
        <v>1455</v>
      </c>
      <c r="H275" s="172" t="s">
        <v>1489</v>
      </c>
      <c r="I275" s="172" t="s">
        <v>2541</v>
      </c>
      <c r="J275" s="173">
        <v>44197</v>
      </c>
      <c r="K275" s="173">
        <v>44561</v>
      </c>
      <c r="L275" s="172" t="s">
        <v>2542</v>
      </c>
      <c r="M275" s="172" t="s">
        <v>2543</v>
      </c>
      <c r="N275" s="172" t="s">
        <v>55</v>
      </c>
      <c r="O275" s="172" t="s">
        <v>2530</v>
      </c>
      <c r="P275" s="172" t="s">
        <v>740</v>
      </c>
      <c r="Q275" s="198">
        <v>1</v>
      </c>
      <c r="R275" s="198">
        <v>0.25</v>
      </c>
      <c r="S275" s="198">
        <v>0.25</v>
      </c>
      <c r="T275" s="198">
        <v>0.25</v>
      </c>
      <c r="U275" s="198">
        <v>0.25</v>
      </c>
      <c r="V275" s="198">
        <v>0.25</v>
      </c>
      <c r="W275" s="198" t="s">
        <v>2544</v>
      </c>
      <c r="AH275" s="76">
        <f t="shared" si="26"/>
        <v>0.25</v>
      </c>
      <c r="AI275" s="76">
        <f t="shared" si="27"/>
        <v>1</v>
      </c>
      <c r="AJ275" s="76">
        <f t="shared" si="28"/>
        <v>0</v>
      </c>
      <c r="AK275" s="76">
        <f t="shared" si="29"/>
        <v>0</v>
      </c>
      <c r="AL275" s="76">
        <f t="shared" si="30"/>
        <v>0</v>
      </c>
      <c r="AM275" s="172" t="s">
        <v>742</v>
      </c>
      <c r="AN275" s="172"/>
      <c r="AO275" s="172"/>
      <c r="AP275" s="172"/>
      <c r="AQ275" s="172" t="s">
        <v>2509</v>
      </c>
      <c r="AR275" s="172"/>
      <c r="AS275" s="172"/>
      <c r="AT275" s="172"/>
      <c r="AU275" s="172" t="s">
        <v>742</v>
      </c>
      <c r="AV275" s="172"/>
      <c r="AW275" s="172"/>
      <c r="AX275" s="172"/>
      <c r="AY275" s="172" t="s">
        <v>2545</v>
      </c>
      <c r="AZ275" s="172"/>
      <c r="BA275" s="172"/>
      <c r="BB275" s="172"/>
    </row>
    <row r="276" spans="1:54" ht="15" customHeight="1">
      <c r="A276" s="171">
        <v>11</v>
      </c>
      <c r="B276" s="172" t="s">
        <v>2491</v>
      </c>
      <c r="C276" s="172" t="s">
        <v>2527</v>
      </c>
      <c r="D276" s="172" t="s">
        <v>732</v>
      </c>
      <c r="E276" s="172" t="s">
        <v>771</v>
      </c>
      <c r="F276" s="172" t="s">
        <v>772</v>
      </c>
      <c r="G276" s="172" t="s">
        <v>1455</v>
      </c>
      <c r="H276" s="172" t="s">
        <v>1489</v>
      </c>
      <c r="I276" s="172" t="s">
        <v>2546</v>
      </c>
      <c r="J276" s="173">
        <v>44197</v>
      </c>
      <c r="K276" s="173">
        <v>44561</v>
      </c>
      <c r="L276" s="172" t="s">
        <v>2547</v>
      </c>
      <c r="M276" s="172" t="s">
        <v>2543</v>
      </c>
      <c r="N276" s="172" t="s">
        <v>55</v>
      </c>
      <c r="O276" s="172" t="s">
        <v>2530</v>
      </c>
      <c r="P276" s="172" t="s">
        <v>740</v>
      </c>
      <c r="Q276" s="198">
        <v>1</v>
      </c>
      <c r="R276" s="198">
        <v>0.25</v>
      </c>
      <c r="S276" s="198">
        <v>0.25</v>
      </c>
      <c r="T276" s="198">
        <v>0.25</v>
      </c>
      <c r="U276" s="198">
        <v>0.25</v>
      </c>
      <c r="V276" s="198">
        <v>0.25</v>
      </c>
      <c r="W276" s="198" t="s">
        <v>2548</v>
      </c>
      <c r="AH276" s="76">
        <f t="shared" si="26"/>
        <v>0.25</v>
      </c>
      <c r="AI276" s="76">
        <f t="shared" si="27"/>
        <v>1</v>
      </c>
      <c r="AJ276" s="76">
        <f t="shared" si="28"/>
        <v>0</v>
      </c>
      <c r="AK276" s="76">
        <f t="shared" si="29"/>
        <v>0</v>
      </c>
      <c r="AL276" s="76">
        <f t="shared" si="30"/>
        <v>0</v>
      </c>
      <c r="AM276" s="172" t="s">
        <v>742</v>
      </c>
      <c r="AN276" s="172"/>
      <c r="AO276" s="172"/>
      <c r="AP276" s="172"/>
      <c r="AQ276" s="172" t="s">
        <v>2509</v>
      </c>
      <c r="AR276" s="172"/>
      <c r="AS276" s="172"/>
      <c r="AT276" s="172"/>
      <c r="AU276" s="172" t="s">
        <v>742</v>
      </c>
      <c r="AV276" s="172"/>
      <c r="AW276" s="172"/>
      <c r="AX276" s="172"/>
      <c r="AY276" s="172" t="s">
        <v>2549</v>
      </c>
      <c r="AZ276" s="172"/>
      <c r="BA276" s="172"/>
      <c r="BB276" s="172"/>
    </row>
    <row r="277" spans="1:54" ht="15" customHeight="1">
      <c r="A277" s="171">
        <v>12</v>
      </c>
      <c r="B277" s="172" t="s">
        <v>2491</v>
      </c>
      <c r="C277" s="172" t="s">
        <v>2527</v>
      </c>
      <c r="D277" s="172" t="s">
        <v>732</v>
      </c>
      <c r="E277" s="172" t="s">
        <v>771</v>
      </c>
      <c r="F277" s="172" t="s">
        <v>772</v>
      </c>
      <c r="G277" s="172" t="s">
        <v>1455</v>
      </c>
      <c r="H277" s="172" t="s">
        <v>1489</v>
      </c>
      <c r="I277" s="172" t="s">
        <v>2550</v>
      </c>
      <c r="J277" s="173">
        <v>44197</v>
      </c>
      <c r="K277" s="173">
        <v>44561</v>
      </c>
      <c r="L277" s="172" t="s">
        <v>2551</v>
      </c>
      <c r="M277" s="172" t="s">
        <v>2543</v>
      </c>
      <c r="N277" s="172" t="s">
        <v>55</v>
      </c>
      <c r="O277" s="172" t="s">
        <v>2530</v>
      </c>
      <c r="P277" s="172" t="s">
        <v>740</v>
      </c>
      <c r="Q277" s="198">
        <v>1</v>
      </c>
      <c r="R277" s="198">
        <v>0.25</v>
      </c>
      <c r="S277" s="198">
        <v>0.25</v>
      </c>
      <c r="T277" s="198">
        <v>0.25</v>
      </c>
      <c r="U277" s="198">
        <v>0.25</v>
      </c>
      <c r="V277" s="198">
        <v>0.25</v>
      </c>
      <c r="W277" s="198" t="s">
        <v>2552</v>
      </c>
      <c r="AH277" s="76">
        <f t="shared" si="26"/>
        <v>0.25</v>
      </c>
      <c r="AI277" s="76">
        <f t="shared" si="27"/>
        <v>1</v>
      </c>
      <c r="AJ277" s="76">
        <f t="shared" si="28"/>
        <v>0</v>
      </c>
      <c r="AK277" s="76">
        <f t="shared" si="29"/>
        <v>0</v>
      </c>
      <c r="AL277" s="76">
        <f t="shared" si="30"/>
        <v>0</v>
      </c>
      <c r="AM277" s="172" t="s">
        <v>742</v>
      </c>
      <c r="AN277" s="172"/>
      <c r="AO277" s="172"/>
      <c r="AP277" s="172"/>
      <c r="AQ277" s="172" t="s">
        <v>2509</v>
      </c>
      <c r="AR277" s="172"/>
      <c r="AS277" s="172"/>
      <c r="AT277" s="172"/>
      <c r="AU277" s="172" t="s">
        <v>742</v>
      </c>
      <c r="AV277" s="172"/>
      <c r="AW277" s="172"/>
      <c r="AX277" s="172"/>
      <c r="AY277" s="172" t="s">
        <v>2553</v>
      </c>
      <c r="AZ277" s="172"/>
      <c r="BA277" s="172"/>
      <c r="BB277" s="172"/>
    </row>
    <row r="278" spans="1:54" ht="15" customHeight="1">
      <c r="A278" s="171">
        <v>13</v>
      </c>
      <c r="B278" s="172" t="s">
        <v>2491</v>
      </c>
      <c r="C278" s="172" t="s">
        <v>2527</v>
      </c>
      <c r="D278" s="172" t="s">
        <v>732</v>
      </c>
      <c r="E278" s="172" t="s">
        <v>771</v>
      </c>
      <c r="F278" s="172" t="s">
        <v>772</v>
      </c>
      <c r="G278" s="172" t="s">
        <v>1455</v>
      </c>
      <c r="H278" s="172" t="s">
        <v>1489</v>
      </c>
      <c r="I278" s="172" t="s">
        <v>2554</v>
      </c>
      <c r="J278" s="173">
        <v>44197</v>
      </c>
      <c r="K278" s="173">
        <v>44561</v>
      </c>
      <c r="L278" s="172" t="s">
        <v>2555</v>
      </c>
      <c r="M278" s="172" t="s">
        <v>2543</v>
      </c>
      <c r="N278" s="172" t="s">
        <v>29</v>
      </c>
      <c r="O278" s="172" t="s">
        <v>2530</v>
      </c>
      <c r="P278" s="172" t="s">
        <v>740</v>
      </c>
      <c r="Q278" s="180">
        <v>12</v>
      </c>
      <c r="R278" s="180">
        <v>3</v>
      </c>
      <c r="S278" s="180">
        <v>3</v>
      </c>
      <c r="T278" s="180">
        <v>3</v>
      </c>
      <c r="U278" s="180">
        <v>3</v>
      </c>
      <c r="V278" s="180">
        <v>3</v>
      </c>
      <c r="W278" s="180" t="s">
        <v>2556</v>
      </c>
      <c r="AH278" s="76">
        <f t="shared" si="26"/>
        <v>0.25</v>
      </c>
      <c r="AI278" s="76">
        <f t="shared" si="27"/>
        <v>1</v>
      </c>
      <c r="AJ278" s="76">
        <f t="shared" si="28"/>
        <v>0</v>
      </c>
      <c r="AK278" s="76">
        <f t="shared" si="29"/>
        <v>0</v>
      </c>
      <c r="AL278" s="76">
        <f t="shared" si="30"/>
        <v>0</v>
      </c>
      <c r="AM278" s="172" t="s">
        <v>742</v>
      </c>
      <c r="AN278" s="172"/>
      <c r="AO278" s="172"/>
      <c r="AP278" s="172"/>
      <c r="AQ278" s="172" t="s">
        <v>2509</v>
      </c>
      <c r="AR278" s="172"/>
      <c r="AS278" s="172"/>
      <c r="AT278" s="172"/>
      <c r="AU278" s="172" t="s">
        <v>742</v>
      </c>
      <c r="AV278" s="172"/>
      <c r="AW278" s="172"/>
      <c r="AX278" s="172"/>
      <c r="AY278" s="172" t="s">
        <v>2557</v>
      </c>
      <c r="AZ278" s="172"/>
      <c r="BA278" s="172"/>
      <c r="BB278" s="172"/>
    </row>
    <row r="279" spans="1:54" ht="15" customHeight="1">
      <c r="A279" s="171">
        <v>14</v>
      </c>
      <c r="B279" s="172" t="s">
        <v>2491</v>
      </c>
      <c r="C279" s="172" t="s">
        <v>2558</v>
      </c>
      <c r="D279" s="172" t="s">
        <v>732</v>
      </c>
      <c r="E279" s="172" t="s">
        <v>771</v>
      </c>
      <c r="F279" s="172" t="s">
        <v>772</v>
      </c>
      <c r="G279" s="172" t="s">
        <v>1455</v>
      </c>
      <c r="H279" s="172" t="s">
        <v>1489</v>
      </c>
      <c r="I279" s="172" t="s">
        <v>2559</v>
      </c>
      <c r="J279" s="173">
        <v>44197</v>
      </c>
      <c r="K279" s="173">
        <v>44561</v>
      </c>
      <c r="L279" s="172" t="s">
        <v>2560</v>
      </c>
      <c r="M279" s="172" t="s">
        <v>2561</v>
      </c>
      <c r="N279" s="172" t="s">
        <v>55</v>
      </c>
      <c r="O279" s="172" t="s">
        <v>2562</v>
      </c>
      <c r="P279" s="172" t="s">
        <v>740</v>
      </c>
      <c r="Q279" s="198">
        <v>1</v>
      </c>
      <c r="R279" s="198">
        <v>0.25</v>
      </c>
      <c r="S279" s="198">
        <v>0.25</v>
      </c>
      <c r="T279" s="198">
        <v>0.25</v>
      </c>
      <c r="U279" s="198">
        <v>0.25</v>
      </c>
      <c r="V279" s="198">
        <v>0.25</v>
      </c>
      <c r="W279" s="198" t="s">
        <v>2563</v>
      </c>
      <c r="AH279" s="76">
        <f t="shared" si="26"/>
        <v>0.25</v>
      </c>
      <c r="AI279" s="76">
        <f t="shared" si="27"/>
        <v>1</v>
      </c>
      <c r="AJ279" s="76">
        <f t="shared" si="28"/>
        <v>0</v>
      </c>
      <c r="AK279" s="76">
        <f t="shared" si="29"/>
        <v>0</v>
      </c>
      <c r="AL279" s="76">
        <f t="shared" si="30"/>
        <v>0</v>
      </c>
      <c r="AM279" s="172" t="s">
        <v>742</v>
      </c>
      <c r="AN279" s="172"/>
      <c r="AO279" s="172"/>
      <c r="AP279" s="172"/>
      <c r="AQ279" s="172" t="s">
        <v>2509</v>
      </c>
      <c r="AR279" s="172"/>
      <c r="AS279" s="172"/>
      <c r="AT279" s="172"/>
      <c r="AU279" s="172" t="s">
        <v>742</v>
      </c>
      <c r="AV279" s="172"/>
      <c r="AW279" s="172"/>
      <c r="AX279" s="172"/>
      <c r="AY279" s="172" t="s">
        <v>2564</v>
      </c>
      <c r="AZ279" s="172"/>
      <c r="BA279" s="172"/>
      <c r="BB279" s="172"/>
    </row>
    <row r="280" spans="1:54" ht="15" customHeight="1">
      <c r="A280" s="171">
        <v>15</v>
      </c>
      <c r="B280" s="172" t="s">
        <v>2491</v>
      </c>
      <c r="C280" s="172" t="s">
        <v>2558</v>
      </c>
      <c r="D280" s="172" t="s">
        <v>732</v>
      </c>
      <c r="E280" s="172" t="s">
        <v>771</v>
      </c>
      <c r="F280" s="172" t="s">
        <v>772</v>
      </c>
      <c r="G280" s="172" t="s">
        <v>1455</v>
      </c>
      <c r="H280" s="172" t="s">
        <v>1489</v>
      </c>
      <c r="I280" s="172" t="s">
        <v>2565</v>
      </c>
      <c r="J280" s="173">
        <v>44197</v>
      </c>
      <c r="K280" s="173">
        <v>44561</v>
      </c>
      <c r="L280" s="172" t="s">
        <v>2566</v>
      </c>
      <c r="M280" s="172" t="s">
        <v>2561</v>
      </c>
      <c r="N280" s="172" t="s">
        <v>55</v>
      </c>
      <c r="O280" s="172" t="s">
        <v>2562</v>
      </c>
      <c r="P280" s="172" t="s">
        <v>740</v>
      </c>
      <c r="Q280" s="198">
        <v>1</v>
      </c>
      <c r="R280" s="198">
        <v>0.25</v>
      </c>
      <c r="S280" s="198">
        <v>0.25</v>
      </c>
      <c r="T280" s="198">
        <v>0.25</v>
      </c>
      <c r="U280" s="198">
        <v>0.25</v>
      </c>
      <c r="V280" s="198">
        <v>0.25</v>
      </c>
      <c r="W280" s="198" t="s">
        <v>2567</v>
      </c>
      <c r="AH280" s="76">
        <f t="shared" si="26"/>
        <v>0.25</v>
      </c>
      <c r="AI280" s="76">
        <f t="shared" si="27"/>
        <v>1</v>
      </c>
      <c r="AJ280" s="76">
        <f t="shared" si="28"/>
        <v>0</v>
      </c>
      <c r="AK280" s="76">
        <f t="shared" si="29"/>
        <v>0</v>
      </c>
      <c r="AL280" s="76">
        <f t="shared" si="30"/>
        <v>0</v>
      </c>
      <c r="AM280" s="172" t="s">
        <v>742</v>
      </c>
      <c r="AN280" s="172"/>
      <c r="AO280" s="172"/>
      <c r="AP280" s="172"/>
      <c r="AQ280" s="172" t="s">
        <v>2509</v>
      </c>
      <c r="AR280" s="172"/>
      <c r="AS280" s="172"/>
      <c r="AT280" s="172"/>
      <c r="AU280" s="172" t="s">
        <v>742</v>
      </c>
      <c r="AV280" s="172"/>
      <c r="AW280" s="172"/>
      <c r="AX280" s="172"/>
      <c r="AY280" s="172" t="s">
        <v>2568</v>
      </c>
      <c r="AZ280" s="172"/>
      <c r="BA280" s="172"/>
      <c r="BB280" s="172"/>
    </row>
    <row r="281" spans="1:54" ht="15" customHeight="1">
      <c r="A281" s="171">
        <v>16</v>
      </c>
      <c r="B281" s="172" t="s">
        <v>2491</v>
      </c>
      <c r="C281" s="172" t="s">
        <v>2558</v>
      </c>
      <c r="D281" s="172" t="s">
        <v>732</v>
      </c>
      <c r="E281" s="172" t="s">
        <v>771</v>
      </c>
      <c r="F281" s="172" t="s">
        <v>772</v>
      </c>
      <c r="G281" s="172" t="s">
        <v>1455</v>
      </c>
      <c r="H281" s="172" t="s">
        <v>1489</v>
      </c>
      <c r="I281" s="172" t="s">
        <v>2569</v>
      </c>
      <c r="J281" s="173">
        <v>44197</v>
      </c>
      <c r="K281" s="173">
        <v>44561</v>
      </c>
      <c r="L281" s="172" t="s">
        <v>2570</v>
      </c>
      <c r="M281" s="172" t="s">
        <v>2561</v>
      </c>
      <c r="N281" s="172" t="s">
        <v>29</v>
      </c>
      <c r="O281" s="172" t="s">
        <v>2562</v>
      </c>
      <c r="P281" s="172" t="s">
        <v>740</v>
      </c>
      <c r="Q281" s="180">
        <f>SUM(R281:U281)</f>
        <v>24</v>
      </c>
      <c r="R281" s="180">
        <v>6</v>
      </c>
      <c r="S281" s="180">
        <v>6</v>
      </c>
      <c r="T281" s="180">
        <v>6</v>
      </c>
      <c r="U281" s="180">
        <v>6</v>
      </c>
      <c r="V281" s="180">
        <v>6</v>
      </c>
      <c r="W281" s="180" t="s">
        <v>2571</v>
      </c>
      <c r="AH281" s="76">
        <f t="shared" si="26"/>
        <v>0.25</v>
      </c>
      <c r="AI281" s="76">
        <f t="shared" si="27"/>
        <v>1</v>
      </c>
      <c r="AJ281" s="76">
        <f t="shared" si="28"/>
        <v>0</v>
      </c>
      <c r="AK281" s="76">
        <f t="shared" si="29"/>
        <v>0</v>
      </c>
      <c r="AL281" s="76">
        <f t="shared" si="30"/>
        <v>0</v>
      </c>
      <c r="AM281" s="172" t="s">
        <v>742</v>
      </c>
      <c r="AN281" s="172"/>
      <c r="AO281" s="172"/>
      <c r="AP281" s="172"/>
      <c r="AQ281" s="172" t="s">
        <v>2572</v>
      </c>
      <c r="AR281" s="172"/>
      <c r="AS281" s="172"/>
      <c r="AT281" s="172"/>
      <c r="AU281" s="172" t="s">
        <v>742</v>
      </c>
      <c r="AV281" s="172"/>
      <c r="AW281" s="172"/>
      <c r="AX281" s="172"/>
      <c r="AY281" s="172" t="s">
        <v>2573</v>
      </c>
      <c r="AZ281" s="172"/>
      <c r="BA281" s="172"/>
      <c r="BB281" s="172"/>
    </row>
    <row r="282" spans="1:54" ht="15" customHeight="1">
      <c r="A282" s="171">
        <v>17</v>
      </c>
      <c r="B282" s="172" t="s">
        <v>2491</v>
      </c>
      <c r="C282" s="172" t="s">
        <v>2574</v>
      </c>
      <c r="D282" s="172" t="s">
        <v>732</v>
      </c>
      <c r="E282" s="172" t="s">
        <v>771</v>
      </c>
      <c r="F282" s="172" t="s">
        <v>772</v>
      </c>
      <c r="G282" s="172" t="s">
        <v>1455</v>
      </c>
      <c r="H282" s="172" t="s">
        <v>1489</v>
      </c>
      <c r="I282" s="172" t="s">
        <v>2575</v>
      </c>
      <c r="J282" s="173">
        <v>44197</v>
      </c>
      <c r="K282" s="173">
        <v>44561</v>
      </c>
      <c r="L282" s="172" t="s">
        <v>2576</v>
      </c>
      <c r="M282" s="172" t="s">
        <v>2577</v>
      </c>
      <c r="N282" s="172" t="s">
        <v>29</v>
      </c>
      <c r="O282" s="172" t="s">
        <v>2578</v>
      </c>
      <c r="P282" s="172" t="s">
        <v>740</v>
      </c>
      <c r="Q282" s="180">
        <v>12</v>
      </c>
      <c r="R282" s="180">
        <v>1</v>
      </c>
      <c r="S282" s="180">
        <v>3</v>
      </c>
      <c r="T282" s="180">
        <v>3</v>
      </c>
      <c r="U282" s="180">
        <v>3</v>
      </c>
      <c r="V282" s="180">
        <v>0</v>
      </c>
      <c r="W282" s="180" t="s">
        <v>2579</v>
      </c>
      <c r="AH282" s="76">
        <f t="shared" si="26"/>
        <v>0</v>
      </c>
      <c r="AI282" s="76">
        <f t="shared" si="27"/>
        <v>0</v>
      </c>
      <c r="AJ282" s="76">
        <f t="shared" si="28"/>
        <v>0</v>
      </c>
      <c r="AK282" s="76">
        <f t="shared" si="29"/>
        <v>0</v>
      </c>
      <c r="AL282" s="76">
        <f t="shared" si="30"/>
        <v>0</v>
      </c>
      <c r="AM282" s="172" t="s">
        <v>791</v>
      </c>
      <c r="AN282" s="172"/>
      <c r="AO282" s="172"/>
      <c r="AP282" s="172"/>
      <c r="AQ282" s="172" t="s">
        <v>2580</v>
      </c>
      <c r="AR282" s="172"/>
      <c r="AS282" s="172"/>
      <c r="AT282" s="172"/>
      <c r="AU282" s="172" t="s">
        <v>742</v>
      </c>
      <c r="AV282" s="172"/>
      <c r="AW282" s="172"/>
      <c r="AX282" s="172"/>
      <c r="AY282" s="172" t="s">
        <v>2581</v>
      </c>
      <c r="AZ282" s="172"/>
      <c r="BA282" s="172"/>
      <c r="BB282" s="172"/>
    </row>
    <row r="283" spans="1:54" ht="15" customHeight="1">
      <c r="A283" s="171">
        <v>18</v>
      </c>
      <c r="B283" s="172" t="s">
        <v>2491</v>
      </c>
      <c r="C283" s="172" t="s">
        <v>2574</v>
      </c>
      <c r="D283" s="172" t="s">
        <v>732</v>
      </c>
      <c r="E283" s="172" t="s">
        <v>771</v>
      </c>
      <c r="F283" s="172" t="s">
        <v>772</v>
      </c>
      <c r="G283" s="172" t="s">
        <v>1455</v>
      </c>
      <c r="H283" s="172" t="s">
        <v>1489</v>
      </c>
      <c r="I283" s="172" t="s">
        <v>2582</v>
      </c>
      <c r="J283" s="173">
        <v>44197</v>
      </c>
      <c r="K283" s="173">
        <v>44500</v>
      </c>
      <c r="L283" s="172" t="s">
        <v>2583</v>
      </c>
      <c r="M283" s="172" t="s">
        <v>2584</v>
      </c>
      <c r="N283" s="172" t="s">
        <v>29</v>
      </c>
      <c r="O283" s="172" t="s">
        <v>2578</v>
      </c>
      <c r="P283" s="172" t="s">
        <v>740</v>
      </c>
      <c r="Q283" s="180">
        <v>4</v>
      </c>
      <c r="R283" s="180">
        <v>0</v>
      </c>
      <c r="S283" s="180">
        <v>1</v>
      </c>
      <c r="T283" s="180">
        <v>1</v>
      </c>
      <c r="U283" s="180">
        <v>2</v>
      </c>
      <c r="V283" s="180">
        <v>0</v>
      </c>
      <c r="W283" s="180" t="s">
        <v>2585</v>
      </c>
      <c r="AH283" s="76">
        <f t="shared" si="26"/>
        <v>0</v>
      </c>
      <c r="AI283" s="76" t="str">
        <f t="shared" si="27"/>
        <v/>
      </c>
      <c r="AJ283" s="76">
        <f t="shared" si="28"/>
        <v>0</v>
      </c>
      <c r="AK283" s="76">
        <f t="shared" si="29"/>
        <v>0</v>
      </c>
      <c r="AL283" s="76">
        <f t="shared" si="30"/>
        <v>0</v>
      </c>
      <c r="AM283" s="172" t="s">
        <v>742</v>
      </c>
      <c r="AN283" s="172"/>
      <c r="AO283" s="172"/>
      <c r="AP283" s="172"/>
      <c r="AQ283" s="172" t="s">
        <v>2586</v>
      </c>
      <c r="AR283" s="172"/>
      <c r="AS283" s="172"/>
      <c r="AT283" s="172"/>
      <c r="AU283" s="172" t="s">
        <v>807</v>
      </c>
      <c r="AV283" s="172"/>
      <c r="AW283" s="172"/>
      <c r="AX283" s="172"/>
      <c r="AY283" s="172" t="s">
        <v>2586</v>
      </c>
      <c r="AZ283" s="172"/>
      <c r="BA283" s="172"/>
      <c r="BB283" s="172"/>
    </row>
    <row r="284" spans="1:54" ht="15" customHeight="1">
      <c r="A284" s="171">
        <v>19</v>
      </c>
      <c r="B284" s="172" t="s">
        <v>2491</v>
      </c>
      <c r="C284" s="172" t="s">
        <v>2574</v>
      </c>
      <c r="D284" s="172" t="s">
        <v>732</v>
      </c>
      <c r="E284" s="172" t="s">
        <v>771</v>
      </c>
      <c r="F284" s="172" t="s">
        <v>772</v>
      </c>
      <c r="G284" s="172" t="s">
        <v>1455</v>
      </c>
      <c r="H284" s="172" t="s">
        <v>1489</v>
      </c>
      <c r="I284" s="172" t="s">
        <v>2587</v>
      </c>
      <c r="J284" s="173">
        <v>44197</v>
      </c>
      <c r="K284" s="173">
        <v>44561</v>
      </c>
      <c r="L284" s="172" t="s">
        <v>2588</v>
      </c>
      <c r="M284" s="172" t="s">
        <v>2584</v>
      </c>
      <c r="N284" s="172" t="s">
        <v>55</v>
      </c>
      <c r="O284" s="172" t="s">
        <v>2578</v>
      </c>
      <c r="P284" s="172" t="s">
        <v>740</v>
      </c>
      <c r="Q284" s="198">
        <v>1</v>
      </c>
      <c r="R284" s="198">
        <v>0.25</v>
      </c>
      <c r="S284" s="198">
        <v>0.25</v>
      </c>
      <c r="T284" s="198">
        <v>0.25</v>
      </c>
      <c r="U284" s="198">
        <v>0.25</v>
      </c>
      <c r="V284" s="198">
        <v>0.25</v>
      </c>
      <c r="W284" s="198" t="s">
        <v>2589</v>
      </c>
      <c r="AH284" s="76">
        <f t="shared" si="26"/>
        <v>0.25</v>
      </c>
      <c r="AI284" s="76">
        <f t="shared" si="27"/>
        <v>1</v>
      </c>
      <c r="AJ284" s="76">
        <f t="shared" si="28"/>
        <v>0</v>
      </c>
      <c r="AK284" s="76">
        <f t="shared" si="29"/>
        <v>0</v>
      </c>
      <c r="AL284" s="76">
        <f t="shared" si="30"/>
        <v>0</v>
      </c>
      <c r="AM284" s="172" t="s">
        <v>742</v>
      </c>
      <c r="AN284" s="172"/>
      <c r="AO284" s="172"/>
      <c r="AP284" s="172"/>
      <c r="AQ284" s="172" t="s">
        <v>2509</v>
      </c>
      <c r="AR284" s="172"/>
      <c r="AS284" s="172"/>
      <c r="AT284" s="172"/>
      <c r="AU284" s="172" t="s">
        <v>742</v>
      </c>
      <c r="AV284" s="172"/>
      <c r="AW284" s="172"/>
      <c r="AX284" s="172"/>
      <c r="AY284" s="172" t="s">
        <v>2590</v>
      </c>
      <c r="AZ284" s="172"/>
      <c r="BA284" s="172"/>
      <c r="BB284" s="172"/>
    </row>
    <row r="285" spans="1:54" ht="15" customHeight="1">
      <c r="A285" s="171">
        <v>20</v>
      </c>
      <c r="B285" s="172" t="s">
        <v>2491</v>
      </c>
      <c r="C285" s="172" t="s">
        <v>2574</v>
      </c>
      <c r="D285" s="172" t="s">
        <v>732</v>
      </c>
      <c r="E285" s="172" t="s">
        <v>771</v>
      </c>
      <c r="F285" s="172" t="s">
        <v>772</v>
      </c>
      <c r="G285" s="172" t="s">
        <v>1455</v>
      </c>
      <c r="H285" s="172" t="s">
        <v>1489</v>
      </c>
      <c r="I285" s="172" t="s">
        <v>2591</v>
      </c>
      <c r="J285" s="173">
        <v>44197</v>
      </c>
      <c r="K285" s="173">
        <v>44561</v>
      </c>
      <c r="L285" s="172" t="s">
        <v>2592</v>
      </c>
      <c r="M285" s="172" t="s">
        <v>2584</v>
      </c>
      <c r="N285" s="172" t="s">
        <v>29</v>
      </c>
      <c r="O285" s="172" t="s">
        <v>2578</v>
      </c>
      <c r="P285" s="172" t="s">
        <v>740</v>
      </c>
      <c r="Q285" s="180">
        <v>12</v>
      </c>
      <c r="R285" s="180">
        <v>3</v>
      </c>
      <c r="S285" s="180">
        <v>3</v>
      </c>
      <c r="T285" s="180">
        <v>3</v>
      </c>
      <c r="U285" s="180">
        <v>3</v>
      </c>
      <c r="V285" s="180">
        <v>3</v>
      </c>
      <c r="W285" s="180" t="s">
        <v>2593</v>
      </c>
      <c r="AH285" s="76">
        <f t="shared" si="26"/>
        <v>0.25</v>
      </c>
      <c r="AI285" s="76">
        <f t="shared" si="27"/>
        <v>1</v>
      </c>
      <c r="AJ285" s="76">
        <f t="shared" si="28"/>
        <v>0</v>
      </c>
      <c r="AK285" s="76">
        <f t="shared" si="29"/>
        <v>0</v>
      </c>
      <c r="AL285" s="76">
        <f t="shared" si="30"/>
        <v>0</v>
      </c>
      <c r="AM285" s="172" t="s">
        <v>742</v>
      </c>
      <c r="AN285" s="172"/>
      <c r="AO285" s="172"/>
      <c r="AP285" s="172"/>
      <c r="AQ285" s="172" t="s">
        <v>2509</v>
      </c>
      <c r="AR285" s="172"/>
      <c r="AS285" s="172"/>
      <c r="AT285" s="172"/>
      <c r="AU285" s="172" t="s">
        <v>742</v>
      </c>
      <c r="AV285" s="172"/>
      <c r="AW285" s="172"/>
      <c r="AX285" s="172"/>
      <c r="AY285" s="172" t="s">
        <v>2594</v>
      </c>
      <c r="AZ285" s="172"/>
      <c r="BA285" s="172"/>
      <c r="BB285" s="172"/>
    </row>
    <row r="286" spans="1:54" ht="15" customHeight="1">
      <c r="A286" s="171">
        <v>21</v>
      </c>
      <c r="B286" s="172" t="s">
        <v>2491</v>
      </c>
      <c r="C286" s="172" t="s">
        <v>2574</v>
      </c>
      <c r="D286" s="172" t="s">
        <v>732</v>
      </c>
      <c r="E286" s="172" t="s">
        <v>771</v>
      </c>
      <c r="F286" s="172" t="s">
        <v>772</v>
      </c>
      <c r="G286" s="172" t="s">
        <v>1455</v>
      </c>
      <c r="H286" s="172" t="s">
        <v>1489</v>
      </c>
      <c r="I286" s="172" t="s">
        <v>2595</v>
      </c>
      <c r="J286" s="173">
        <v>44197</v>
      </c>
      <c r="K286" s="173">
        <v>44530</v>
      </c>
      <c r="L286" s="172" t="s">
        <v>2592</v>
      </c>
      <c r="M286" s="172" t="s">
        <v>2584</v>
      </c>
      <c r="N286" s="172" t="s">
        <v>29</v>
      </c>
      <c r="O286" s="172" t="s">
        <v>2578</v>
      </c>
      <c r="P286" s="172" t="s">
        <v>740</v>
      </c>
      <c r="Q286" s="180">
        <v>5</v>
      </c>
      <c r="R286" s="180">
        <v>1</v>
      </c>
      <c r="S286" s="180">
        <v>1</v>
      </c>
      <c r="T286" s="180">
        <v>2</v>
      </c>
      <c r="U286" s="180">
        <v>1</v>
      </c>
      <c r="V286" s="180">
        <v>1</v>
      </c>
      <c r="W286" s="180" t="s">
        <v>2596</v>
      </c>
      <c r="AH286" s="76">
        <f t="shared" si="26"/>
        <v>0.2</v>
      </c>
      <c r="AI286" s="76">
        <f t="shared" si="27"/>
        <v>1</v>
      </c>
      <c r="AJ286" s="76">
        <f t="shared" si="28"/>
        <v>0</v>
      </c>
      <c r="AK286" s="76">
        <f t="shared" si="29"/>
        <v>0</v>
      </c>
      <c r="AL286" s="76">
        <f t="shared" si="30"/>
        <v>0</v>
      </c>
      <c r="AM286" s="172" t="s">
        <v>742</v>
      </c>
      <c r="AN286" s="172"/>
      <c r="AO286" s="172"/>
      <c r="AP286" s="172"/>
      <c r="AQ286" s="172" t="s">
        <v>2509</v>
      </c>
      <c r="AR286" s="172"/>
      <c r="AS286" s="172"/>
      <c r="AT286" s="172"/>
      <c r="AU286" s="172" t="s">
        <v>742</v>
      </c>
      <c r="AV286" s="172"/>
      <c r="AW286" s="172"/>
      <c r="AX286" s="172"/>
      <c r="AY286" s="172" t="s">
        <v>2597</v>
      </c>
      <c r="AZ286" s="172"/>
      <c r="BA286" s="172"/>
      <c r="BB286" s="172"/>
    </row>
    <row r="287" spans="1:54" ht="15" customHeight="1">
      <c r="A287" s="171">
        <v>22</v>
      </c>
      <c r="B287" s="172" t="s">
        <v>2491</v>
      </c>
      <c r="C287" s="172" t="s">
        <v>2574</v>
      </c>
      <c r="D287" s="172" t="s">
        <v>732</v>
      </c>
      <c r="E287" s="172" t="s">
        <v>771</v>
      </c>
      <c r="F287" s="172" t="s">
        <v>772</v>
      </c>
      <c r="G287" s="172" t="s">
        <v>1455</v>
      </c>
      <c r="H287" s="172" t="s">
        <v>1489</v>
      </c>
      <c r="I287" s="172" t="s">
        <v>2598</v>
      </c>
      <c r="J287" s="173">
        <v>44317</v>
      </c>
      <c r="K287" s="173">
        <v>44561</v>
      </c>
      <c r="L287" s="172" t="s">
        <v>2599</v>
      </c>
      <c r="M287" s="172" t="s">
        <v>2584</v>
      </c>
      <c r="N287" s="172" t="s">
        <v>29</v>
      </c>
      <c r="O287" s="172" t="s">
        <v>2578</v>
      </c>
      <c r="P287" s="172" t="s">
        <v>740</v>
      </c>
      <c r="Q287" s="180">
        <v>11</v>
      </c>
      <c r="R287" s="180">
        <v>0</v>
      </c>
      <c r="S287" s="180">
        <v>5</v>
      </c>
      <c r="T287" s="180">
        <v>3</v>
      </c>
      <c r="U287" s="180">
        <v>3</v>
      </c>
      <c r="V287" s="180">
        <v>0</v>
      </c>
      <c r="W287" s="180" t="s">
        <v>2600</v>
      </c>
      <c r="AH287" s="76">
        <f t="shared" si="26"/>
        <v>0</v>
      </c>
      <c r="AI287" s="76" t="str">
        <f t="shared" si="27"/>
        <v/>
      </c>
      <c r="AJ287" s="76">
        <f t="shared" si="28"/>
        <v>0</v>
      </c>
      <c r="AK287" s="76">
        <f t="shared" si="29"/>
        <v>0</v>
      </c>
      <c r="AL287" s="76">
        <f t="shared" si="30"/>
        <v>0</v>
      </c>
      <c r="AM287" s="172" t="s">
        <v>742</v>
      </c>
      <c r="AN287" s="172"/>
      <c r="AO287" s="172"/>
      <c r="AP287" s="172"/>
      <c r="AQ287" s="172" t="s">
        <v>2601</v>
      </c>
      <c r="AR287" s="172"/>
      <c r="AS287" s="172"/>
      <c r="AT287" s="172"/>
      <c r="AU287" s="172" t="s">
        <v>742</v>
      </c>
      <c r="AV287" s="172"/>
      <c r="AW287" s="172"/>
      <c r="AX287" s="172"/>
      <c r="AY287" s="172" t="s">
        <v>2602</v>
      </c>
      <c r="AZ287" s="172"/>
      <c r="BA287" s="172"/>
      <c r="BB287" s="172"/>
    </row>
    <row r="288" spans="1:54" ht="15" customHeight="1">
      <c r="A288" s="171">
        <v>23</v>
      </c>
      <c r="B288" s="172" t="s">
        <v>2491</v>
      </c>
      <c r="C288" s="172" t="s">
        <v>1453</v>
      </c>
      <c r="D288" s="172" t="s">
        <v>732</v>
      </c>
      <c r="E288" s="172" t="s">
        <v>1454</v>
      </c>
      <c r="F288" s="172" t="s">
        <v>772</v>
      </c>
      <c r="G288" s="172" t="s">
        <v>1455</v>
      </c>
      <c r="H288" s="172" t="s">
        <v>736</v>
      </c>
      <c r="I288" s="172" t="s">
        <v>1687</v>
      </c>
      <c r="J288" s="173">
        <v>44197</v>
      </c>
      <c r="K288" s="173">
        <v>44561</v>
      </c>
      <c r="L288" s="172" t="s">
        <v>1550</v>
      </c>
      <c r="M288" s="172" t="s">
        <v>123</v>
      </c>
      <c r="N288" s="172" t="s">
        <v>55</v>
      </c>
      <c r="O288" s="172" t="s">
        <v>1458</v>
      </c>
      <c r="P288" s="172" t="s">
        <v>11</v>
      </c>
      <c r="Q288" s="198">
        <v>1</v>
      </c>
      <c r="R288" s="198">
        <v>0</v>
      </c>
      <c r="S288" s="198">
        <v>0</v>
      </c>
      <c r="T288" s="198">
        <v>1</v>
      </c>
      <c r="U288" s="198">
        <v>0</v>
      </c>
      <c r="V288" s="198">
        <v>0</v>
      </c>
      <c r="W288" s="198" t="s">
        <v>2603</v>
      </c>
      <c r="AH288" s="76">
        <f t="shared" si="26"/>
        <v>0</v>
      </c>
      <c r="AI288" s="76" t="str">
        <f t="shared" si="27"/>
        <v/>
      </c>
      <c r="AJ288" s="76" t="str">
        <f t="shared" si="28"/>
        <v/>
      </c>
      <c r="AK288" s="76">
        <f t="shared" si="29"/>
        <v>0</v>
      </c>
      <c r="AL288" s="76" t="str">
        <f t="shared" si="30"/>
        <v/>
      </c>
      <c r="AM288" s="172" t="s">
        <v>742</v>
      </c>
      <c r="AN288" s="172"/>
      <c r="AO288" s="172"/>
      <c r="AP288" s="172"/>
      <c r="AQ288" s="172" t="s">
        <v>2586</v>
      </c>
      <c r="AR288" s="172"/>
      <c r="AS288" s="172"/>
      <c r="AT288" s="172"/>
      <c r="AU288" s="172" t="s">
        <v>807</v>
      </c>
      <c r="AV288" s="172"/>
      <c r="AW288" s="172"/>
      <c r="AX288" s="172"/>
      <c r="AY288" s="172" t="s">
        <v>2586</v>
      </c>
      <c r="AZ288" s="172"/>
      <c r="BA288" s="172"/>
      <c r="BB288" s="172"/>
    </row>
    <row r="289" spans="1:54" ht="15" customHeight="1">
      <c r="A289" s="171">
        <v>24</v>
      </c>
      <c r="B289" s="172" t="s">
        <v>2491</v>
      </c>
      <c r="C289" s="172" t="s">
        <v>1453</v>
      </c>
      <c r="D289" s="172" t="s">
        <v>732</v>
      </c>
      <c r="E289" s="172" t="s">
        <v>1454</v>
      </c>
      <c r="F289" s="172" t="s">
        <v>772</v>
      </c>
      <c r="G289" s="172" t="s">
        <v>1455</v>
      </c>
      <c r="H289" s="172" t="s">
        <v>736</v>
      </c>
      <c r="I289" s="172" t="s">
        <v>1689</v>
      </c>
      <c r="J289" s="173">
        <v>44197</v>
      </c>
      <c r="K289" s="173">
        <v>44561</v>
      </c>
      <c r="L289" s="172" t="s">
        <v>1463</v>
      </c>
      <c r="M289" s="172" t="s">
        <v>123</v>
      </c>
      <c r="N289" s="172" t="s">
        <v>29</v>
      </c>
      <c r="O289" s="172" t="s">
        <v>1458</v>
      </c>
      <c r="P289" s="172" t="s">
        <v>11</v>
      </c>
      <c r="Q289" s="180">
        <v>4</v>
      </c>
      <c r="R289" s="180">
        <v>1</v>
      </c>
      <c r="S289" s="180">
        <v>1</v>
      </c>
      <c r="T289" s="180">
        <v>1</v>
      </c>
      <c r="U289" s="180">
        <v>1</v>
      </c>
      <c r="V289" s="180">
        <v>1</v>
      </c>
      <c r="W289" s="180" t="s">
        <v>2604</v>
      </c>
      <c r="AH289" s="76">
        <f t="shared" si="26"/>
        <v>0.25</v>
      </c>
      <c r="AI289" s="76">
        <f t="shared" si="27"/>
        <v>1</v>
      </c>
      <c r="AJ289" s="76">
        <f t="shared" si="28"/>
        <v>0</v>
      </c>
      <c r="AK289" s="76">
        <f t="shared" si="29"/>
        <v>0</v>
      </c>
      <c r="AL289" s="76">
        <f t="shared" si="30"/>
        <v>0</v>
      </c>
      <c r="AM289" s="172" t="s">
        <v>742</v>
      </c>
      <c r="AN289" s="172"/>
      <c r="AO289" s="172"/>
      <c r="AP289" s="172"/>
      <c r="AQ289" s="172" t="s">
        <v>2509</v>
      </c>
      <c r="AR289" s="172"/>
      <c r="AS289" s="172"/>
      <c r="AT289" s="172"/>
      <c r="AU289" s="172" t="s">
        <v>742</v>
      </c>
      <c r="AV289" s="172"/>
      <c r="AW289" s="172"/>
      <c r="AX289" s="172"/>
      <c r="AY289" s="172" t="s">
        <v>2605</v>
      </c>
      <c r="AZ289" s="172"/>
      <c r="BA289" s="172"/>
      <c r="BB289" s="172"/>
    </row>
    <row r="290" spans="1:54" ht="15" customHeight="1">
      <c r="A290" s="171">
        <v>25</v>
      </c>
      <c r="B290" s="172" t="s">
        <v>2491</v>
      </c>
      <c r="C290" s="172" t="s">
        <v>1453</v>
      </c>
      <c r="D290" s="172" t="s">
        <v>732</v>
      </c>
      <c r="E290" s="172" t="s">
        <v>1454</v>
      </c>
      <c r="F290" s="172" t="s">
        <v>772</v>
      </c>
      <c r="G290" s="172" t="s">
        <v>1455</v>
      </c>
      <c r="H290" s="172" t="s">
        <v>736</v>
      </c>
      <c r="I290" s="172" t="s">
        <v>1467</v>
      </c>
      <c r="J290" s="173">
        <v>44470</v>
      </c>
      <c r="K290" s="173">
        <v>44561</v>
      </c>
      <c r="L290" s="172" t="s">
        <v>1463</v>
      </c>
      <c r="M290" s="172" t="s">
        <v>123</v>
      </c>
      <c r="N290" s="172" t="s">
        <v>29</v>
      </c>
      <c r="O290" s="172" t="s">
        <v>1458</v>
      </c>
      <c r="P290" s="172" t="s">
        <v>11</v>
      </c>
      <c r="Q290" s="180">
        <v>1</v>
      </c>
      <c r="R290" s="180">
        <v>0</v>
      </c>
      <c r="S290" s="180">
        <v>0</v>
      </c>
      <c r="T290" s="180">
        <v>0</v>
      </c>
      <c r="U290" s="180">
        <v>1</v>
      </c>
      <c r="V290" s="180">
        <v>0</v>
      </c>
      <c r="W290" s="180" t="s">
        <v>2606</v>
      </c>
      <c r="AH290" s="76">
        <f t="shared" si="26"/>
        <v>0</v>
      </c>
      <c r="AI290" s="76" t="str">
        <f t="shared" si="27"/>
        <v/>
      </c>
      <c r="AJ290" s="76" t="str">
        <f t="shared" si="28"/>
        <v/>
      </c>
      <c r="AK290" s="76" t="str">
        <f t="shared" si="29"/>
        <v/>
      </c>
      <c r="AL290" s="76">
        <f t="shared" si="30"/>
        <v>0</v>
      </c>
      <c r="AM290" s="172" t="s">
        <v>742</v>
      </c>
      <c r="AN290" s="172"/>
      <c r="AO290" s="172"/>
      <c r="AP290" s="172"/>
      <c r="AQ290" s="172" t="s">
        <v>2586</v>
      </c>
      <c r="AR290" s="172"/>
      <c r="AS290" s="172"/>
      <c r="AT290" s="172"/>
      <c r="AU290" s="172" t="s">
        <v>807</v>
      </c>
      <c r="AV290" s="172"/>
      <c r="AW290" s="172"/>
      <c r="AX290" s="172"/>
      <c r="AY290" s="172" t="s">
        <v>2607</v>
      </c>
      <c r="AZ290" s="172"/>
      <c r="BA290" s="172"/>
      <c r="BB290" s="172"/>
    </row>
    <row r="291" spans="1:54" ht="15" customHeight="1">
      <c r="A291" s="171">
        <v>26</v>
      </c>
      <c r="B291" s="172" t="s">
        <v>2491</v>
      </c>
      <c r="C291" s="172" t="s">
        <v>1453</v>
      </c>
      <c r="D291" s="172" t="s">
        <v>732</v>
      </c>
      <c r="E291" s="172" t="s">
        <v>1454</v>
      </c>
      <c r="F291" s="172" t="s">
        <v>772</v>
      </c>
      <c r="G291" s="172" t="s">
        <v>1455</v>
      </c>
      <c r="H291" s="172" t="s">
        <v>736</v>
      </c>
      <c r="I291" s="172" t="s">
        <v>1691</v>
      </c>
      <c r="J291" s="173">
        <v>44197</v>
      </c>
      <c r="K291" s="173">
        <v>44561</v>
      </c>
      <c r="L291" s="172" t="s">
        <v>1469</v>
      </c>
      <c r="M291" s="172" t="s">
        <v>123</v>
      </c>
      <c r="N291" s="172" t="s">
        <v>29</v>
      </c>
      <c r="O291" s="172" t="s">
        <v>1458</v>
      </c>
      <c r="P291" s="172" t="s">
        <v>11</v>
      </c>
      <c r="Q291" s="180">
        <v>4</v>
      </c>
      <c r="R291" s="180">
        <v>1</v>
      </c>
      <c r="S291" s="180">
        <v>1</v>
      </c>
      <c r="T291" s="180">
        <v>1</v>
      </c>
      <c r="U291" s="180">
        <v>1</v>
      </c>
      <c r="V291" s="180">
        <v>1</v>
      </c>
      <c r="W291" s="180" t="s">
        <v>2608</v>
      </c>
      <c r="AH291" s="76">
        <f t="shared" si="26"/>
        <v>0.25</v>
      </c>
      <c r="AI291" s="76">
        <f t="shared" si="27"/>
        <v>1</v>
      </c>
      <c r="AJ291" s="76">
        <f t="shared" si="28"/>
        <v>0</v>
      </c>
      <c r="AK291" s="76">
        <f t="shared" si="29"/>
        <v>0</v>
      </c>
      <c r="AL291" s="76">
        <f t="shared" si="30"/>
        <v>0</v>
      </c>
      <c r="AM291" s="172" t="s">
        <v>742</v>
      </c>
      <c r="AN291" s="172"/>
      <c r="AO291" s="172"/>
      <c r="AP291" s="172"/>
      <c r="AQ291" s="172" t="s">
        <v>2509</v>
      </c>
      <c r="AR291" s="172"/>
      <c r="AS291" s="172"/>
      <c r="AT291" s="172"/>
      <c r="AU291" s="172" t="s">
        <v>742</v>
      </c>
      <c r="AV291" s="172"/>
      <c r="AW291" s="172"/>
      <c r="AX291" s="172"/>
      <c r="AY291" s="172" t="s">
        <v>2609</v>
      </c>
      <c r="AZ291" s="172"/>
      <c r="BA291" s="172"/>
      <c r="BB291" s="172"/>
    </row>
    <row r="292" spans="1:54" ht="15" customHeight="1">
      <c r="A292" s="171">
        <v>27</v>
      </c>
      <c r="B292" s="172" t="s">
        <v>2491</v>
      </c>
      <c r="C292" s="172" t="s">
        <v>1453</v>
      </c>
      <c r="D292" s="172" t="s">
        <v>732</v>
      </c>
      <c r="E292" s="172" t="s">
        <v>1454</v>
      </c>
      <c r="F292" s="172" t="s">
        <v>772</v>
      </c>
      <c r="G292" s="172" t="s">
        <v>1455</v>
      </c>
      <c r="H292" s="172" t="s">
        <v>736</v>
      </c>
      <c r="I292" s="172" t="s">
        <v>1472</v>
      </c>
      <c r="J292" s="173">
        <v>44470</v>
      </c>
      <c r="K292" s="173">
        <v>44561</v>
      </c>
      <c r="L292" s="172" t="s">
        <v>1469</v>
      </c>
      <c r="M292" s="172" t="s">
        <v>123</v>
      </c>
      <c r="N292" s="172" t="s">
        <v>29</v>
      </c>
      <c r="O292" s="172" t="s">
        <v>1458</v>
      </c>
      <c r="P292" s="172" t="s">
        <v>11</v>
      </c>
      <c r="Q292" s="180">
        <v>2</v>
      </c>
      <c r="R292" s="180">
        <v>0</v>
      </c>
      <c r="S292" s="180">
        <v>0</v>
      </c>
      <c r="T292" s="180">
        <v>0</v>
      </c>
      <c r="U292" s="180">
        <v>2</v>
      </c>
      <c r="V292" s="180">
        <v>0</v>
      </c>
      <c r="W292" s="180" t="s">
        <v>2606</v>
      </c>
      <c r="AH292" s="76">
        <f t="shared" si="26"/>
        <v>0</v>
      </c>
      <c r="AI292" s="76" t="str">
        <f t="shared" si="27"/>
        <v/>
      </c>
      <c r="AJ292" s="76" t="str">
        <f t="shared" si="28"/>
        <v/>
      </c>
      <c r="AK292" s="76" t="str">
        <f t="shared" si="29"/>
        <v/>
      </c>
      <c r="AL292" s="76">
        <f t="shared" si="30"/>
        <v>0</v>
      </c>
      <c r="AM292" s="172" t="s">
        <v>742</v>
      </c>
      <c r="AN292" s="172"/>
      <c r="AO292" s="172"/>
      <c r="AP292" s="172"/>
      <c r="AQ292" s="172" t="s">
        <v>2586</v>
      </c>
      <c r="AR292" s="172"/>
      <c r="AS292" s="172"/>
      <c r="AT292" s="172"/>
      <c r="AU292" s="172" t="s">
        <v>807</v>
      </c>
      <c r="AV292" s="172"/>
      <c r="AW292" s="172"/>
      <c r="AX292" s="172"/>
      <c r="AY292" s="172" t="s">
        <v>2610</v>
      </c>
      <c r="AZ292" s="172"/>
      <c r="BA292" s="172"/>
      <c r="BB292" s="172"/>
    </row>
    <row r="293" spans="1:54" ht="15" customHeight="1">
      <c r="A293" s="171">
        <v>28</v>
      </c>
      <c r="B293" s="172" t="s">
        <v>2491</v>
      </c>
      <c r="C293" s="172" t="s">
        <v>1453</v>
      </c>
      <c r="D293" s="172" t="s">
        <v>732</v>
      </c>
      <c r="E293" s="172" t="s">
        <v>1454</v>
      </c>
      <c r="F293" s="172" t="s">
        <v>772</v>
      </c>
      <c r="G293" s="172" t="s">
        <v>1455</v>
      </c>
      <c r="H293" s="172" t="s">
        <v>736</v>
      </c>
      <c r="I293" s="172" t="s">
        <v>1473</v>
      </c>
      <c r="J293" s="173">
        <v>44317</v>
      </c>
      <c r="K293" s="173">
        <v>44561</v>
      </c>
      <c r="L293" s="172" t="s">
        <v>1474</v>
      </c>
      <c r="M293" s="172" t="s">
        <v>123</v>
      </c>
      <c r="N293" s="172" t="s">
        <v>29</v>
      </c>
      <c r="O293" s="172" t="s">
        <v>1458</v>
      </c>
      <c r="P293" s="172" t="s">
        <v>11</v>
      </c>
      <c r="Q293" s="180">
        <v>4</v>
      </c>
      <c r="R293" s="180">
        <v>0</v>
      </c>
      <c r="S293" s="180">
        <v>2</v>
      </c>
      <c r="T293" s="180">
        <v>1</v>
      </c>
      <c r="U293" s="180">
        <v>1</v>
      </c>
      <c r="V293" s="180">
        <v>0</v>
      </c>
      <c r="W293" s="180" t="s">
        <v>2611</v>
      </c>
      <c r="AH293" s="76">
        <f t="shared" si="26"/>
        <v>0</v>
      </c>
      <c r="AI293" s="76" t="str">
        <f t="shared" si="27"/>
        <v/>
      </c>
      <c r="AJ293" s="76">
        <f t="shared" si="28"/>
        <v>0</v>
      </c>
      <c r="AK293" s="76">
        <f t="shared" si="29"/>
        <v>0</v>
      </c>
      <c r="AL293" s="76">
        <f t="shared" si="30"/>
        <v>0</v>
      </c>
      <c r="AM293" s="172" t="s">
        <v>742</v>
      </c>
      <c r="AN293" s="172"/>
      <c r="AO293" s="172"/>
      <c r="AP293" s="172"/>
      <c r="AQ293" s="172" t="s">
        <v>2586</v>
      </c>
      <c r="AR293" s="172"/>
      <c r="AS293" s="172"/>
      <c r="AT293" s="172"/>
      <c r="AU293" s="172" t="s">
        <v>807</v>
      </c>
      <c r="AV293" s="172"/>
      <c r="AW293" s="172"/>
      <c r="AX293" s="172"/>
      <c r="AY293" s="172" t="s">
        <v>2612</v>
      </c>
      <c r="AZ293" s="172"/>
      <c r="BA293" s="172"/>
      <c r="BB293" s="172"/>
    </row>
    <row r="294" spans="1:54" ht="15" customHeight="1">
      <c r="A294" s="171">
        <v>1</v>
      </c>
      <c r="B294" s="172" t="s">
        <v>2613</v>
      </c>
      <c r="C294" s="172" t="s">
        <v>2614</v>
      </c>
      <c r="D294" s="172" t="s">
        <v>732</v>
      </c>
      <c r="E294" s="172" t="s">
        <v>1753</v>
      </c>
      <c r="F294" s="172" t="s">
        <v>2615</v>
      </c>
      <c r="G294" s="172" t="s">
        <v>735</v>
      </c>
      <c r="H294" s="172" t="s">
        <v>1587</v>
      </c>
      <c r="I294" s="172" t="s">
        <v>2616</v>
      </c>
      <c r="J294" s="173">
        <v>44228</v>
      </c>
      <c r="K294" s="173">
        <v>44561</v>
      </c>
      <c r="L294" s="172" t="s">
        <v>2617</v>
      </c>
      <c r="M294" s="172" t="s">
        <v>2618</v>
      </c>
      <c r="N294" s="172" t="s">
        <v>29</v>
      </c>
      <c r="O294" s="172" t="s">
        <v>2619</v>
      </c>
      <c r="P294" s="172" t="s">
        <v>740</v>
      </c>
      <c r="Q294" s="199">
        <v>50</v>
      </c>
      <c r="R294" s="199">
        <v>5</v>
      </c>
      <c r="S294" s="199">
        <v>15</v>
      </c>
      <c r="T294" s="199">
        <v>15</v>
      </c>
      <c r="U294" s="199">
        <v>15</v>
      </c>
      <c r="V294" s="199">
        <v>0</v>
      </c>
      <c r="W294" s="199" t="s">
        <v>2620</v>
      </c>
      <c r="AH294" s="76">
        <f t="shared" si="26"/>
        <v>0</v>
      </c>
      <c r="AI294" s="76">
        <f t="shared" si="27"/>
        <v>0</v>
      </c>
      <c r="AJ294" s="76">
        <f t="shared" si="28"/>
        <v>0</v>
      </c>
      <c r="AK294" s="76">
        <f t="shared" si="29"/>
        <v>0</v>
      </c>
      <c r="AL294" s="76">
        <f t="shared" si="30"/>
        <v>0</v>
      </c>
      <c r="AM294" s="172" t="s">
        <v>742</v>
      </c>
      <c r="AN294" s="172"/>
      <c r="AO294" s="172"/>
      <c r="AP294" s="172"/>
      <c r="AQ294" s="172" t="s">
        <v>2621</v>
      </c>
      <c r="AR294" s="172"/>
      <c r="AS294" s="172"/>
      <c r="AT294" s="172"/>
      <c r="AU294" s="172" t="s">
        <v>742</v>
      </c>
      <c r="AV294" s="172"/>
      <c r="AW294" s="172"/>
      <c r="AX294" s="172"/>
      <c r="AY294" s="172" t="s">
        <v>2622</v>
      </c>
      <c r="AZ294" s="172"/>
      <c r="BA294" s="172"/>
      <c r="BB294" s="172"/>
    </row>
    <row r="295" spans="1:54" ht="15" customHeight="1">
      <c r="A295" s="171">
        <v>2</v>
      </c>
      <c r="B295" s="172" t="s">
        <v>2613</v>
      </c>
      <c r="C295" s="172" t="s">
        <v>2623</v>
      </c>
      <c r="D295" s="172" t="s">
        <v>732</v>
      </c>
      <c r="E295" s="172" t="s">
        <v>733</v>
      </c>
      <c r="F295" s="172" t="s">
        <v>1698</v>
      </c>
      <c r="G295" s="172" t="s">
        <v>735</v>
      </c>
      <c r="H295" s="172" t="s">
        <v>1587</v>
      </c>
      <c r="I295" s="172" t="s">
        <v>2624</v>
      </c>
      <c r="J295" s="173">
        <v>44200</v>
      </c>
      <c r="K295" s="173">
        <v>44561</v>
      </c>
      <c r="L295" s="172" t="s">
        <v>2625</v>
      </c>
      <c r="M295" s="172" t="s">
        <v>2618</v>
      </c>
      <c r="N295" s="172" t="s">
        <v>29</v>
      </c>
      <c r="O295" s="172" t="s">
        <v>2626</v>
      </c>
      <c r="P295" s="172" t="s">
        <v>740</v>
      </c>
      <c r="Q295" s="200">
        <v>23</v>
      </c>
      <c r="R295" s="200">
        <v>2</v>
      </c>
      <c r="S295" s="200">
        <v>7</v>
      </c>
      <c r="T295" s="200">
        <v>7</v>
      </c>
      <c r="U295" s="200">
        <v>7</v>
      </c>
      <c r="V295" s="200">
        <v>3</v>
      </c>
      <c r="W295" s="200" t="s">
        <v>2627</v>
      </c>
      <c r="AH295" s="76">
        <f t="shared" si="26"/>
        <v>0.13043478260869565</v>
      </c>
      <c r="AI295" s="76">
        <f t="shared" si="27"/>
        <v>1</v>
      </c>
      <c r="AJ295" s="76">
        <f t="shared" si="28"/>
        <v>0</v>
      </c>
      <c r="AK295" s="76">
        <f t="shared" si="29"/>
        <v>0</v>
      </c>
      <c r="AL295" s="76">
        <f t="shared" si="30"/>
        <v>0</v>
      </c>
      <c r="AM295" s="172" t="s">
        <v>742</v>
      </c>
      <c r="AN295" s="172"/>
      <c r="AO295" s="172"/>
      <c r="AP295" s="172"/>
      <c r="AQ295" s="172" t="s">
        <v>1736</v>
      </c>
      <c r="AR295" s="172"/>
      <c r="AS295" s="172"/>
      <c r="AT295" s="172"/>
      <c r="AU295" s="172" t="s">
        <v>742</v>
      </c>
      <c r="AV295" s="172"/>
      <c r="AW295" s="172"/>
      <c r="AX295" s="172"/>
      <c r="AY295" s="172" t="s">
        <v>2628</v>
      </c>
      <c r="AZ295" s="172"/>
      <c r="BA295" s="172"/>
      <c r="BB295" s="172"/>
    </row>
    <row r="296" spans="1:54" ht="15" customHeight="1">
      <c r="A296" s="171">
        <v>3</v>
      </c>
      <c r="B296" s="172" t="s">
        <v>2613</v>
      </c>
      <c r="C296" s="172" t="s">
        <v>2623</v>
      </c>
      <c r="D296" s="172" t="s">
        <v>732</v>
      </c>
      <c r="E296" s="172" t="s">
        <v>733</v>
      </c>
      <c r="F296" s="172" t="s">
        <v>1698</v>
      </c>
      <c r="G296" s="172" t="s">
        <v>735</v>
      </c>
      <c r="H296" s="172" t="s">
        <v>1587</v>
      </c>
      <c r="I296" s="172" t="s">
        <v>2629</v>
      </c>
      <c r="J296" s="173">
        <v>44228</v>
      </c>
      <c r="K296" s="173">
        <v>44561</v>
      </c>
      <c r="L296" s="172" t="s">
        <v>2630</v>
      </c>
      <c r="M296" s="172" t="s">
        <v>2618</v>
      </c>
      <c r="N296" s="172" t="s">
        <v>29</v>
      </c>
      <c r="O296" s="172" t="s">
        <v>2631</v>
      </c>
      <c r="P296" s="172" t="s">
        <v>740</v>
      </c>
      <c r="Q296" s="199">
        <v>6</v>
      </c>
      <c r="R296" s="199">
        <v>1</v>
      </c>
      <c r="S296" s="199">
        <v>1</v>
      </c>
      <c r="T296" s="199">
        <v>2</v>
      </c>
      <c r="U296" s="199">
        <v>2</v>
      </c>
      <c r="V296" s="199">
        <v>0</v>
      </c>
      <c r="W296" s="199" t="s">
        <v>2632</v>
      </c>
      <c r="AH296" s="76">
        <f t="shared" si="26"/>
        <v>0</v>
      </c>
      <c r="AI296" s="76">
        <f t="shared" si="27"/>
        <v>0</v>
      </c>
      <c r="AJ296" s="76">
        <f t="shared" si="28"/>
        <v>0</v>
      </c>
      <c r="AK296" s="76">
        <f t="shared" si="29"/>
        <v>0</v>
      </c>
      <c r="AL296" s="76">
        <f t="shared" si="30"/>
        <v>0</v>
      </c>
      <c r="AM296" s="172" t="s">
        <v>742</v>
      </c>
      <c r="AN296" s="172"/>
      <c r="AO296" s="172"/>
      <c r="AP296" s="172"/>
      <c r="AQ296" s="172" t="s">
        <v>2633</v>
      </c>
      <c r="AR296" s="172"/>
      <c r="AS296" s="172"/>
      <c r="AT296" s="172"/>
      <c r="AU296" s="172" t="s">
        <v>742</v>
      </c>
      <c r="AV296" s="172"/>
      <c r="AW296" s="172"/>
      <c r="AX296" s="172"/>
      <c r="AY296" s="172" t="s">
        <v>2634</v>
      </c>
      <c r="AZ296" s="172"/>
      <c r="BA296" s="172"/>
      <c r="BB296" s="172"/>
    </row>
    <row r="297" spans="1:54" ht="15" customHeight="1">
      <c r="A297" s="171">
        <v>4</v>
      </c>
      <c r="B297" s="172" t="s">
        <v>2613</v>
      </c>
      <c r="C297" s="172" t="s">
        <v>2623</v>
      </c>
      <c r="D297" s="172" t="s">
        <v>732</v>
      </c>
      <c r="E297" s="172" t="s">
        <v>733</v>
      </c>
      <c r="F297" s="172" t="s">
        <v>1698</v>
      </c>
      <c r="G297" s="172" t="s">
        <v>735</v>
      </c>
      <c r="H297" s="172" t="s">
        <v>1587</v>
      </c>
      <c r="I297" s="172" t="s">
        <v>2635</v>
      </c>
      <c r="J297" s="173">
        <v>44200</v>
      </c>
      <c r="K297" s="173">
        <v>44561</v>
      </c>
      <c r="L297" s="172" t="s">
        <v>2636</v>
      </c>
      <c r="M297" s="172" t="s">
        <v>2618</v>
      </c>
      <c r="N297" s="172" t="s">
        <v>29</v>
      </c>
      <c r="O297" s="172" t="s">
        <v>2631</v>
      </c>
      <c r="P297" s="172" t="s">
        <v>740</v>
      </c>
      <c r="Q297" s="199">
        <v>18</v>
      </c>
      <c r="R297" s="199">
        <v>2</v>
      </c>
      <c r="S297" s="199">
        <v>5</v>
      </c>
      <c r="T297" s="199">
        <v>5</v>
      </c>
      <c r="U297" s="199">
        <v>6</v>
      </c>
      <c r="V297" s="199">
        <v>5</v>
      </c>
      <c r="W297" s="199" t="s">
        <v>2637</v>
      </c>
      <c r="AH297" s="76">
        <f t="shared" si="26"/>
        <v>0.27777777777777779</v>
      </c>
      <c r="AI297" s="76">
        <f t="shared" si="27"/>
        <v>1</v>
      </c>
      <c r="AJ297" s="76">
        <f t="shared" si="28"/>
        <v>0</v>
      </c>
      <c r="AK297" s="76">
        <f t="shared" si="29"/>
        <v>0</v>
      </c>
      <c r="AL297" s="76">
        <f t="shared" si="30"/>
        <v>0</v>
      </c>
      <c r="AM297" s="172" t="s">
        <v>742</v>
      </c>
      <c r="AN297" s="172"/>
      <c r="AO297" s="172"/>
      <c r="AP297" s="172"/>
      <c r="AQ297" s="172" t="s">
        <v>1736</v>
      </c>
      <c r="AR297" s="172"/>
      <c r="AS297" s="172"/>
      <c r="AT297" s="172"/>
      <c r="AU297" s="172" t="s">
        <v>742</v>
      </c>
      <c r="AV297" s="172"/>
      <c r="AW297" s="172"/>
      <c r="AX297" s="172"/>
      <c r="AY297" s="172" t="s">
        <v>2638</v>
      </c>
      <c r="AZ297" s="172"/>
      <c r="BA297" s="172"/>
      <c r="BB297" s="172"/>
    </row>
    <row r="298" spans="1:54" ht="15" customHeight="1">
      <c r="A298" s="171">
        <v>5</v>
      </c>
      <c r="B298" s="172" t="s">
        <v>2613</v>
      </c>
      <c r="C298" s="172" t="s">
        <v>2623</v>
      </c>
      <c r="D298" s="172" t="s">
        <v>732</v>
      </c>
      <c r="E298" s="172" t="s">
        <v>733</v>
      </c>
      <c r="F298" s="172" t="s">
        <v>1698</v>
      </c>
      <c r="G298" s="172" t="s">
        <v>735</v>
      </c>
      <c r="H298" s="172" t="s">
        <v>1587</v>
      </c>
      <c r="I298" s="172" t="s">
        <v>2639</v>
      </c>
      <c r="J298" s="173">
        <v>44228</v>
      </c>
      <c r="K298" s="173">
        <v>44561</v>
      </c>
      <c r="L298" s="172" t="s">
        <v>2640</v>
      </c>
      <c r="M298" s="172" t="s">
        <v>2618</v>
      </c>
      <c r="N298" s="172" t="s">
        <v>29</v>
      </c>
      <c r="O298" s="172" t="s">
        <v>2641</v>
      </c>
      <c r="P298" s="172" t="s">
        <v>740</v>
      </c>
      <c r="Q298" s="199">
        <v>14400</v>
      </c>
      <c r="R298" s="199">
        <v>1440</v>
      </c>
      <c r="S298" s="199">
        <v>4320</v>
      </c>
      <c r="T298" s="199">
        <v>4320</v>
      </c>
      <c r="U298" s="199">
        <v>4320</v>
      </c>
      <c r="V298" s="199">
        <v>3301</v>
      </c>
      <c r="W298" s="199" t="s">
        <v>2642</v>
      </c>
      <c r="AH298" s="76">
        <f t="shared" si="26"/>
        <v>0.22923611111111111</v>
      </c>
      <c r="AI298" s="76">
        <f t="shared" si="27"/>
        <v>1</v>
      </c>
      <c r="AJ298" s="76">
        <f t="shared" si="28"/>
        <v>0</v>
      </c>
      <c r="AK298" s="76">
        <f t="shared" si="29"/>
        <v>0</v>
      </c>
      <c r="AL298" s="76">
        <f t="shared" si="30"/>
        <v>0</v>
      </c>
      <c r="AM298" s="172" t="s">
        <v>742</v>
      </c>
      <c r="AN298" s="172"/>
      <c r="AO298" s="172"/>
      <c r="AP298" s="172"/>
      <c r="AQ298" s="172" t="s">
        <v>1704</v>
      </c>
      <c r="AR298" s="172"/>
      <c r="AS298" s="172"/>
      <c r="AT298" s="172"/>
      <c r="AU298" s="172" t="s">
        <v>742</v>
      </c>
      <c r="AV298" s="172"/>
      <c r="AW298" s="172"/>
      <c r="AX298" s="172"/>
      <c r="AY298" s="172" t="s">
        <v>2643</v>
      </c>
      <c r="AZ298" s="172"/>
      <c r="BA298" s="172"/>
      <c r="BB298" s="172"/>
    </row>
    <row r="299" spans="1:54" ht="15" customHeight="1">
      <c r="A299" s="171">
        <v>6</v>
      </c>
      <c r="B299" s="172" t="s">
        <v>2613</v>
      </c>
      <c r="C299" s="172" t="s">
        <v>2623</v>
      </c>
      <c r="D299" s="172" t="s">
        <v>732</v>
      </c>
      <c r="E299" s="172" t="s">
        <v>733</v>
      </c>
      <c r="F299" s="172" t="s">
        <v>1698</v>
      </c>
      <c r="G299" s="172" t="s">
        <v>735</v>
      </c>
      <c r="H299" s="172" t="s">
        <v>1587</v>
      </c>
      <c r="I299" s="172" t="s">
        <v>2644</v>
      </c>
      <c r="J299" s="173">
        <v>44228</v>
      </c>
      <c r="K299" s="173">
        <v>44561</v>
      </c>
      <c r="L299" s="172" t="s">
        <v>2645</v>
      </c>
      <c r="M299" s="172" t="s">
        <v>2618</v>
      </c>
      <c r="N299" s="172" t="s">
        <v>29</v>
      </c>
      <c r="O299" s="172" t="s">
        <v>2646</v>
      </c>
      <c r="P299" s="172" t="s">
        <v>740</v>
      </c>
      <c r="Q299" s="199">
        <v>52</v>
      </c>
      <c r="R299" s="199">
        <v>13</v>
      </c>
      <c r="S299" s="199">
        <v>13</v>
      </c>
      <c r="T299" s="199">
        <v>13</v>
      </c>
      <c r="U299" s="199">
        <v>13</v>
      </c>
      <c r="V299" s="199">
        <v>13</v>
      </c>
      <c r="W299" s="199" t="s">
        <v>2647</v>
      </c>
      <c r="AH299" s="76">
        <f t="shared" si="26"/>
        <v>0.25</v>
      </c>
      <c r="AI299" s="76">
        <f t="shared" si="27"/>
        <v>1</v>
      </c>
      <c r="AJ299" s="76">
        <f t="shared" si="28"/>
        <v>0</v>
      </c>
      <c r="AK299" s="76">
        <f t="shared" si="29"/>
        <v>0</v>
      </c>
      <c r="AL299" s="76">
        <f t="shared" si="30"/>
        <v>0</v>
      </c>
      <c r="AM299" s="172" t="s">
        <v>742</v>
      </c>
      <c r="AN299" s="172"/>
      <c r="AO299" s="172"/>
      <c r="AP299" s="172"/>
      <c r="AQ299" s="172" t="s">
        <v>1704</v>
      </c>
      <c r="AR299" s="172"/>
      <c r="AS299" s="172"/>
      <c r="AT299" s="172"/>
      <c r="AU299" s="172" t="s">
        <v>742</v>
      </c>
      <c r="AV299" s="172"/>
      <c r="AW299" s="172"/>
      <c r="AX299" s="172"/>
      <c r="AY299" s="172" t="s">
        <v>2648</v>
      </c>
      <c r="AZ299" s="172"/>
      <c r="BA299" s="172"/>
      <c r="BB299" s="172"/>
    </row>
    <row r="300" spans="1:54" ht="15" customHeight="1">
      <c r="A300" s="171">
        <v>7</v>
      </c>
      <c r="B300" s="172" t="s">
        <v>2613</v>
      </c>
      <c r="C300" s="172" t="s">
        <v>2623</v>
      </c>
      <c r="D300" s="172" t="s">
        <v>732</v>
      </c>
      <c r="E300" s="172" t="s">
        <v>733</v>
      </c>
      <c r="F300" s="172" t="s">
        <v>1698</v>
      </c>
      <c r="G300" s="172" t="s">
        <v>735</v>
      </c>
      <c r="H300" s="172" t="s">
        <v>1587</v>
      </c>
      <c r="I300" s="172" t="s">
        <v>2649</v>
      </c>
      <c r="J300" s="173">
        <v>44228</v>
      </c>
      <c r="K300" s="173">
        <v>44561</v>
      </c>
      <c r="L300" s="172" t="s">
        <v>2650</v>
      </c>
      <c r="M300" s="172" t="s">
        <v>2618</v>
      </c>
      <c r="N300" s="172" t="s">
        <v>29</v>
      </c>
      <c r="O300" s="172" t="s">
        <v>2651</v>
      </c>
      <c r="P300" s="172" t="s">
        <v>740</v>
      </c>
      <c r="Q300" s="199">
        <v>26</v>
      </c>
      <c r="R300" s="199">
        <v>3</v>
      </c>
      <c r="S300" s="199">
        <v>8</v>
      </c>
      <c r="T300" s="199">
        <v>8</v>
      </c>
      <c r="U300" s="199">
        <v>8</v>
      </c>
      <c r="V300" s="199">
        <v>10</v>
      </c>
      <c r="W300" s="199" t="s">
        <v>2652</v>
      </c>
      <c r="AH300" s="76">
        <f t="shared" si="26"/>
        <v>0.38461538461538464</v>
      </c>
      <c r="AI300" s="76">
        <f t="shared" si="27"/>
        <v>1</v>
      </c>
      <c r="AJ300" s="76">
        <f t="shared" si="28"/>
        <v>0</v>
      </c>
      <c r="AK300" s="76">
        <f t="shared" si="29"/>
        <v>0</v>
      </c>
      <c r="AL300" s="76">
        <f t="shared" si="30"/>
        <v>0</v>
      </c>
      <c r="AM300" s="172" t="s">
        <v>742</v>
      </c>
      <c r="AN300" s="172"/>
      <c r="AO300" s="172"/>
      <c r="AP300" s="172"/>
      <c r="AQ300" s="172" t="s">
        <v>1704</v>
      </c>
      <c r="AR300" s="172"/>
      <c r="AS300" s="172"/>
      <c r="AT300" s="172"/>
      <c r="AU300" s="172" t="s">
        <v>742</v>
      </c>
      <c r="AV300" s="172"/>
      <c r="AW300" s="172"/>
      <c r="AX300" s="172"/>
      <c r="AY300" s="172" t="s">
        <v>2653</v>
      </c>
      <c r="AZ300" s="172"/>
      <c r="BA300" s="172"/>
      <c r="BB300" s="172"/>
    </row>
    <row r="301" spans="1:54" ht="15" customHeight="1">
      <c r="A301" s="171">
        <v>8</v>
      </c>
      <c r="B301" s="172" t="s">
        <v>2613</v>
      </c>
      <c r="C301" s="172" t="s">
        <v>2623</v>
      </c>
      <c r="D301" s="172" t="s">
        <v>732</v>
      </c>
      <c r="E301" s="172" t="s">
        <v>733</v>
      </c>
      <c r="F301" s="172" t="s">
        <v>1698</v>
      </c>
      <c r="G301" s="172" t="s">
        <v>735</v>
      </c>
      <c r="H301" s="172" t="s">
        <v>1587</v>
      </c>
      <c r="I301" s="172" t="s">
        <v>2654</v>
      </c>
      <c r="J301" s="173">
        <v>44228</v>
      </c>
      <c r="K301" s="173">
        <v>44561</v>
      </c>
      <c r="L301" s="172" t="s">
        <v>2655</v>
      </c>
      <c r="M301" s="172" t="s">
        <v>2618</v>
      </c>
      <c r="N301" s="172" t="s">
        <v>55</v>
      </c>
      <c r="O301" s="172" t="s">
        <v>2656</v>
      </c>
      <c r="P301" s="172" t="s">
        <v>789</v>
      </c>
      <c r="Q301" s="194">
        <v>1</v>
      </c>
      <c r="R301" s="194">
        <v>0</v>
      </c>
      <c r="S301" s="194">
        <v>0.3</v>
      </c>
      <c r="T301" s="194">
        <v>0.3</v>
      </c>
      <c r="U301" s="194">
        <v>0.4</v>
      </c>
      <c r="V301" s="194">
        <v>0</v>
      </c>
      <c r="W301" s="194" t="s">
        <v>2657</v>
      </c>
      <c r="AH301" s="76">
        <f t="shared" si="26"/>
        <v>0</v>
      </c>
      <c r="AI301" s="76" t="str">
        <f t="shared" si="27"/>
        <v/>
      </c>
      <c r="AJ301" s="76">
        <f t="shared" si="28"/>
        <v>0</v>
      </c>
      <c r="AK301" s="76">
        <f t="shared" si="29"/>
        <v>0</v>
      </c>
      <c r="AL301" s="76">
        <f t="shared" si="30"/>
        <v>0</v>
      </c>
      <c r="AM301" s="172" t="s">
        <v>742</v>
      </c>
      <c r="AN301" s="172"/>
      <c r="AO301" s="172"/>
      <c r="AP301" s="172"/>
      <c r="AQ301" s="172" t="s">
        <v>2658</v>
      </c>
      <c r="AR301" s="172"/>
      <c r="AS301" s="172"/>
      <c r="AT301" s="172"/>
      <c r="AU301" s="172" t="s">
        <v>807</v>
      </c>
      <c r="AV301" s="172"/>
      <c r="AW301" s="172"/>
      <c r="AX301" s="172"/>
      <c r="AY301" s="172" t="s">
        <v>2659</v>
      </c>
      <c r="AZ301" s="172"/>
      <c r="BA301" s="172"/>
      <c r="BB301" s="172"/>
    </row>
    <row r="302" spans="1:54" ht="15" customHeight="1">
      <c r="A302" s="171">
        <v>9</v>
      </c>
      <c r="B302" s="172" t="s">
        <v>2613</v>
      </c>
      <c r="C302" s="172" t="s">
        <v>2623</v>
      </c>
      <c r="D302" s="172" t="s">
        <v>732</v>
      </c>
      <c r="E302" s="172" t="s">
        <v>733</v>
      </c>
      <c r="F302" s="172" t="s">
        <v>1698</v>
      </c>
      <c r="G302" s="172" t="s">
        <v>735</v>
      </c>
      <c r="H302" s="172" t="s">
        <v>1587</v>
      </c>
      <c r="I302" s="172" t="s">
        <v>2660</v>
      </c>
      <c r="J302" s="173">
        <v>44228</v>
      </c>
      <c r="K302" s="173">
        <v>44561</v>
      </c>
      <c r="L302" s="172" t="s">
        <v>2661</v>
      </c>
      <c r="M302" s="172" t="s">
        <v>2618</v>
      </c>
      <c r="N302" s="172" t="s">
        <v>29</v>
      </c>
      <c r="O302" s="172" t="s">
        <v>2662</v>
      </c>
      <c r="P302" s="172" t="s">
        <v>740</v>
      </c>
      <c r="Q302" s="201">
        <v>2</v>
      </c>
      <c r="R302" s="201">
        <v>0.1</v>
      </c>
      <c r="S302" s="201">
        <v>0.1</v>
      </c>
      <c r="T302" s="201">
        <v>1</v>
      </c>
      <c r="U302" s="201">
        <v>1</v>
      </c>
      <c r="V302" s="201">
        <v>0</v>
      </c>
      <c r="W302" s="201" t="s">
        <v>2657</v>
      </c>
      <c r="AH302" s="76">
        <f t="shared" si="26"/>
        <v>0</v>
      </c>
      <c r="AI302" s="76">
        <f t="shared" si="27"/>
        <v>0</v>
      </c>
      <c r="AJ302" s="76">
        <f t="shared" si="28"/>
        <v>0</v>
      </c>
      <c r="AK302" s="76">
        <f t="shared" si="29"/>
        <v>0</v>
      </c>
      <c r="AL302" s="76">
        <f t="shared" si="30"/>
        <v>0</v>
      </c>
      <c r="AM302" s="172" t="s">
        <v>742</v>
      </c>
      <c r="AN302" s="172"/>
      <c r="AO302" s="172"/>
      <c r="AP302" s="172"/>
      <c r="AQ302" s="172" t="s">
        <v>2658</v>
      </c>
      <c r="AR302" s="172"/>
      <c r="AS302" s="172"/>
      <c r="AT302" s="172"/>
      <c r="AU302" s="172" t="s">
        <v>791</v>
      </c>
      <c r="AV302" s="172"/>
      <c r="AW302" s="172"/>
      <c r="AX302" s="172"/>
      <c r="AY302" s="172" t="s">
        <v>2663</v>
      </c>
      <c r="AZ302" s="172"/>
      <c r="BA302" s="172"/>
      <c r="BB302" s="172"/>
    </row>
    <row r="303" spans="1:54" ht="15" customHeight="1">
      <c r="A303" s="171">
        <v>10</v>
      </c>
      <c r="B303" s="172" t="s">
        <v>2613</v>
      </c>
      <c r="C303" s="172" t="s">
        <v>2623</v>
      </c>
      <c r="D303" s="172" t="s">
        <v>732</v>
      </c>
      <c r="E303" s="172" t="s">
        <v>733</v>
      </c>
      <c r="F303" s="172" t="s">
        <v>1698</v>
      </c>
      <c r="G303" s="172" t="s">
        <v>735</v>
      </c>
      <c r="H303" s="172" t="s">
        <v>1587</v>
      </c>
      <c r="I303" s="172" t="s">
        <v>2664</v>
      </c>
      <c r="J303" s="173">
        <v>44228</v>
      </c>
      <c r="K303" s="173">
        <v>44561</v>
      </c>
      <c r="L303" s="172" t="s">
        <v>2665</v>
      </c>
      <c r="M303" s="172" t="s">
        <v>2618</v>
      </c>
      <c r="N303" s="172" t="s">
        <v>29</v>
      </c>
      <c r="O303" s="172" t="s">
        <v>2662</v>
      </c>
      <c r="P303" s="172" t="s">
        <v>740</v>
      </c>
      <c r="Q303" s="201">
        <v>12000</v>
      </c>
      <c r="R303" s="201">
        <v>3000</v>
      </c>
      <c r="S303" s="201">
        <v>3000</v>
      </c>
      <c r="T303" s="201">
        <v>3000</v>
      </c>
      <c r="U303" s="201">
        <v>3000</v>
      </c>
      <c r="V303" s="201">
        <v>2998</v>
      </c>
      <c r="W303" s="201" t="s">
        <v>2666</v>
      </c>
      <c r="AH303" s="76">
        <f t="shared" si="26"/>
        <v>0.24983333333333332</v>
      </c>
      <c r="AI303" s="76">
        <f t="shared" si="27"/>
        <v>0.9993333333333333</v>
      </c>
      <c r="AJ303" s="76">
        <f t="shared" si="28"/>
        <v>0</v>
      </c>
      <c r="AK303" s="76">
        <f t="shared" si="29"/>
        <v>0</v>
      </c>
      <c r="AL303" s="76">
        <f t="shared" si="30"/>
        <v>0</v>
      </c>
      <c r="AM303" s="172" t="s">
        <v>742</v>
      </c>
      <c r="AN303" s="172"/>
      <c r="AO303" s="172"/>
      <c r="AP303" s="172"/>
      <c r="AQ303" s="172" t="s">
        <v>1704</v>
      </c>
      <c r="AR303" s="172"/>
      <c r="AS303" s="172"/>
      <c r="AT303" s="172"/>
      <c r="AU303" s="172" t="s">
        <v>742</v>
      </c>
      <c r="AV303" s="172"/>
      <c r="AW303" s="172"/>
      <c r="AX303" s="172"/>
      <c r="AY303" s="172" t="s">
        <v>2667</v>
      </c>
      <c r="AZ303" s="172"/>
      <c r="BA303" s="172"/>
      <c r="BB303" s="172"/>
    </row>
    <row r="304" spans="1:54" ht="15" customHeight="1">
      <c r="A304" s="171">
        <v>11</v>
      </c>
      <c r="B304" s="172" t="s">
        <v>2613</v>
      </c>
      <c r="C304" s="172" t="s">
        <v>2668</v>
      </c>
      <c r="D304" s="172" t="s">
        <v>732</v>
      </c>
      <c r="E304" s="172" t="s">
        <v>1753</v>
      </c>
      <c r="F304" s="172" t="s">
        <v>1754</v>
      </c>
      <c r="G304" s="172" t="s">
        <v>735</v>
      </c>
      <c r="H304" s="172" t="s">
        <v>1587</v>
      </c>
      <c r="I304" s="172" t="s">
        <v>2669</v>
      </c>
      <c r="J304" s="173">
        <v>44228</v>
      </c>
      <c r="K304" s="173">
        <v>44561</v>
      </c>
      <c r="L304" s="172" t="s">
        <v>1767</v>
      </c>
      <c r="M304" s="172" t="s">
        <v>2618</v>
      </c>
      <c r="N304" s="172" t="s">
        <v>29</v>
      </c>
      <c r="O304" s="172" t="s">
        <v>2670</v>
      </c>
      <c r="P304" s="172" t="s">
        <v>740</v>
      </c>
      <c r="Q304" s="201">
        <v>1</v>
      </c>
      <c r="R304" s="201">
        <v>0</v>
      </c>
      <c r="S304" s="201">
        <v>0</v>
      </c>
      <c r="T304" s="201">
        <v>0</v>
      </c>
      <c r="U304" s="201">
        <v>1</v>
      </c>
      <c r="V304" s="201">
        <v>0</v>
      </c>
      <c r="W304" s="201" t="s">
        <v>2671</v>
      </c>
      <c r="AH304" s="76">
        <f t="shared" si="26"/>
        <v>0</v>
      </c>
      <c r="AI304" s="76" t="str">
        <f t="shared" si="27"/>
        <v/>
      </c>
      <c r="AJ304" s="76" t="str">
        <f t="shared" si="28"/>
        <v/>
      </c>
      <c r="AK304" s="76" t="str">
        <f t="shared" si="29"/>
        <v/>
      </c>
      <c r="AL304" s="76">
        <f t="shared" si="30"/>
        <v>0</v>
      </c>
      <c r="AM304" s="172" t="s">
        <v>742</v>
      </c>
      <c r="AN304" s="172"/>
      <c r="AO304" s="172"/>
      <c r="AP304" s="172"/>
      <c r="AQ304" s="172" t="s">
        <v>1704</v>
      </c>
      <c r="AR304" s="172"/>
      <c r="AS304" s="172"/>
      <c r="AT304" s="172"/>
      <c r="AU304" s="172" t="s">
        <v>742</v>
      </c>
      <c r="AV304" s="172"/>
      <c r="AW304" s="172"/>
      <c r="AX304" s="172"/>
      <c r="AY304" s="172" t="s">
        <v>2672</v>
      </c>
      <c r="AZ304" s="172"/>
      <c r="BA304" s="172"/>
      <c r="BB304" s="172"/>
    </row>
    <row r="305" spans="1:54" ht="15" customHeight="1">
      <c r="A305" s="171">
        <v>12</v>
      </c>
      <c r="B305" s="172" t="s">
        <v>2613</v>
      </c>
      <c r="C305" s="172" t="s">
        <v>2668</v>
      </c>
      <c r="D305" s="172" t="s">
        <v>732</v>
      </c>
      <c r="E305" s="172" t="s">
        <v>1753</v>
      </c>
      <c r="F305" s="172" t="s">
        <v>1754</v>
      </c>
      <c r="G305" s="172" t="s">
        <v>735</v>
      </c>
      <c r="H305" s="172" t="s">
        <v>1587</v>
      </c>
      <c r="I305" s="172" t="s">
        <v>2673</v>
      </c>
      <c r="J305" s="173">
        <v>44228</v>
      </c>
      <c r="K305" s="173">
        <v>44561</v>
      </c>
      <c r="L305" s="172" t="s">
        <v>1767</v>
      </c>
      <c r="M305" s="172" t="s">
        <v>2618</v>
      </c>
      <c r="N305" s="172" t="s">
        <v>29</v>
      </c>
      <c r="O305" s="172" t="s">
        <v>2670</v>
      </c>
      <c r="P305" s="172" t="s">
        <v>740</v>
      </c>
      <c r="Q305" s="201">
        <v>4668</v>
      </c>
      <c r="R305" s="201">
        <v>934</v>
      </c>
      <c r="S305" s="201">
        <v>1167</v>
      </c>
      <c r="T305" s="201">
        <v>1167</v>
      </c>
      <c r="U305" s="201">
        <v>1400</v>
      </c>
      <c r="V305" s="201">
        <v>2743</v>
      </c>
      <c r="W305" s="201" t="s">
        <v>2674</v>
      </c>
      <c r="AH305" s="76">
        <f t="shared" si="26"/>
        <v>0.58761782347900604</v>
      </c>
      <c r="AI305" s="76">
        <f t="shared" si="27"/>
        <v>1</v>
      </c>
      <c r="AJ305" s="76">
        <f t="shared" si="28"/>
        <v>0</v>
      </c>
      <c r="AK305" s="76">
        <f t="shared" si="29"/>
        <v>0</v>
      </c>
      <c r="AL305" s="76">
        <f t="shared" si="30"/>
        <v>0</v>
      </c>
      <c r="AM305" s="172" t="s">
        <v>742</v>
      </c>
      <c r="AN305" s="172"/>
      <c r="AO305" s="172"/>
      <c r="AP305" s="172"/>
      <c r="AQ305" s="172" t="s">
        <v>1704</v>
      </c>
      <c r="AR305" s="172"/>
      <c r="AS305" s="172"/>
      <c r="AT305" s="172"/>
      <c r="AU305" s="172" t="s">
        <v>742</v>
      </c>
      <c r="AV305" s="172"/>
      <c r="AW305" s="172"/>
      <c r="AX305" s="172"/>
      <c r="AY305" s="172" t="s">
        <v>2675</v>
      </c>
      <c r="AZ305" s="172"/>
      <c r="BA305" s="172"/>
      <c r="BB305" s="172"/>
    </row>
    <row r="306" spans="1:54" ht="15" customHeight="1">
      <c r="A306" s="171">
        <v>13</v>
      </c>
      <c r="B306" s="172" t="s">
        <v>2613</v>
      </c>
      <c r="C306" s="172" t="s">
        <v>2676</v>
      </c>
      <c r="D306" s="172" t="s">
        <v>732</v>
      </c>
      <c r="E306" s="172" t="s">
        <v>1729</v>
      </c>
      <c r="F306" s="172" t="s">
        <v>1730</v>
      </c>
      <c r="G306" s="172" t="s">
        <v>735</v>
      </c>
      <c r="H306" s="172" t="s">
        <v>736</v>
      </c>
      <c r="I306" s="172" t="s">
        <v>2677</v>
      </c>
      <c r="J306" s="173">
        <v>44228</v>
      </c>
      <c r="K306" s="173">
        <v>44561</v>
      </c>
      <c r="L306" s="172" t="s">
        <v>2678</v>
      </c>
      <c r="M306" s="172" t="s">
        <v>2618</v>
      </c>
      <c r="N306" s="172" t="s">
        <v>29</v>
      </c>
      <c r="O306" s="172" t="s">
        <v>2679</v>
      </c>
      <c r="P306" s="172" t="s">
        <v>740</v>
      </c>
      <c r="Q306" s="201">
        <v>3</v>
      </c>
      <c r="R306" s="201">
        <v>0</v>
      </c>
      <c r="S306" s="201">
        <v>1</v>
      </c>
      <c r="T306" s="201">
        <v>1</v>
      </c>
      <c r="U306" s="201">
        <v>1</v>
      </c>
      <c r="V306" s="201">
        <v>0</v>
      </c>
      <c r="W306" s="201" t="s">
        <v>2680</v>
      </c>
      <c r="AH306" s="76">
        <f t="shared" si="26"/>
        <v>0</v>
      </c>
      <c r="AI306" s="76" t="str">
        <f t="shared" si="27"/>
        <v/>
      </c>
      <c r="AJ306" s="76">
        <f t="shared" si="28"/>
        <v>0</v>
      </c>
      <c r="AK306" s="76">
        <f t="shared" si="29"/>
        <v>0</v>
      </c>
      <c r="AL306" s="76">
        <f t="shared" si="30"/>
        <v>0</v>
      </c>
      <c r="AM306" s="172" t="s">
        <v>742</v>
      </c>
      <c r="AN306" s="172"/>
      <c r="AO306" s="172"/>
      <c r="AP306" s="172"/>
      <c r="AQ306" s="172" t="s">
        <v>1704</v>
      </c>
      <c r="AR306" s="172"/>
      <c r="AS306" s="172"/>
      <c r="AT306" s="172"/>
      <c r="AU306" s="172" t="s">
        <v>742</v>
      </c>
      <c r="AV306" s="172"/>
      <c r="AW306" s="172"/>
      <c r="AX306" s="172"/>
      <c r="AY306" s="172" t="s">
        <v>2681</v>
      </c>
      <c r="AZ306" s="172"/>
      <c r="BA306" s="172"/>
      <c r="BB306" s="172"/>
    </row>
    <row r="307" spans="1:54" ht="15" customHeight="1">
      <c r="A307" s="171">
        <v>14</v>
      </c>
      <c r="B307" s="172" t="s">
        <v>2613</v>
      </c>
      <c r="C307" s="172" t="s">
        <v>1453</v>
      </c>
      <c r="D307" s="172" t="s">
        <v>732</v>
      </c>
      <c r="E307" s="172" t="s">
        <v>1454</v>
      </c>
      <c r="F307" s="172" t="s">
        <v>772</v>
      </c>
      <c r="G307" s="172" t="s">
        <v>1455</v>
      </c>
      <c r="H307" s="172" t="s">
        <v>736</v>
      </c>
      <c r="I307" s="172" t="s">
        <v>2004</v>
      </c>
      <c r="J307" s="173">
        <v>44228</v>
      </c>
      <c r="K307" s="173">
        <v>44561</v>
      </c>
      <c r="L307" s="172" t="s">
        <v>1793</v>
      </c>
      <c r="M307" s="172" t="s">
        <v>2618</v>
      </c>
      <c r="N307" s="172" t="s">
        <v>55</v>
      </c>
      <c r="O307" s="172" t="s">
        <v>2682</v>
      </c>
      <c r="P307" s="172" t="s">
        <v>740</v>
      </c>
      <c r="Q307" s="174">
        <v>1</v>
      </c>
      <c r="R307" s="174">
        <v>0.1</v>
      </c>
      <c r="S307" s="174">
        <v>0.3</v>
      </c>
      <c r="T307" s="174">
        <v>0.3</v>
      </c>
      <c r="U307" s="174">
        <v>0.3</v>
      </c>
      <c r="V307" s="174">
        <v>0.1</v>
      </c>
      <c r="W307" s="174" t="s">
        <v>2683</v>
      </c>
      <c r="AH307" s="76">
        <f t="shared" si="26"/>
        <v>0.1</v>
      </c>
      <c r="AI307" s="76">
        <f t="shared" si="27"/>
        <v>1</v>
      </c>
      <c r="AJ307" s="76">
        <f t="shared" si="28"/>
        <v>0</v>
      </c>
      <c r="AK307" s="76">
        <f t="shared" si="29"/>
        <v>0</v>
      </c>
      <c r="AL307" s="76">
        <f t="shared" si="30"/>
        <v>0</v>
      </c>
      <c r="AM307" s="172" t="s">
        <v>742</v>
      </c>
      <c r="AN307" s="172"/>
      <c r="AO307" s="172"/>
      <c r="AP307" s="172"/>
      <c r="AQ307" s="172" t="s">
        <v>1704</v>
      </c>
      <c r="AR307" s="172"/>
      <c r="AS307" s="172"/>
      <c r="AT307" s="172"/>
      <c r="AU307" s="172" t="s">
        <v>742</v>
      </c>
      <c r="AV307" s="172"/>
      <c r="AW307" s="172"/>
      <c r="AX307" s="172"/>
      <c r="AY307" s="172" t="s">
        <v>2684</v>
      </c>
      <c r="AZ307" s="172"/>
      <c r="BA307" s="172"/>
      <c r="BB307" s="172"/>
    </row>
    <row r="308" spans="1:54" ht="15" customHeight="1">
      <c r="A308" s="171">
        <v>15</v>
      </c>
      <c r="B308" s="172" t="s">
        <v>2613</v>
      </c>
      <c r="C308" s="172" t="s">
        <v>1453</v>
      </c>
      <c r="D308" s="172" t="s">
        <v>732</v>
      </c>
      <c r="E308" s="172" t="s">
        <v>1454</v>
      </c>
      <c r="F308" s="172" t="s">
        <v>772</v>
      </c>
      <c r="G308" s="172" t="s">
        <v>1455</v>
      </c>
      <c r="H308" s="172" t="s">
        <v>736</v>
      </c>
      <c r="I308" s="172" t="s">
        <v>1472</v>
      </c>
      <c r="J308" s="173">
        <v>44470</v>
      </c>
      <c r="K308" s="173">
        <v>44561</v>
      </c>
      <c r="L308" s="172" t="s">
        <v>1469</v>
      </c>
      <c r="M308" s="172" t="s">
        <v>494</v>
      </c>
      <c r="N308" s="172" t="s">
        <v>29</v>
      </c>
      <c r="O308" s="172" t="s">
        <v>1458</v>
      </c>
      <c r="P308" s="172" t="s">
        <v>11</v>
      </c>
      <c r="Q308" s="180">
        <v>2</v>
      </c>
      <c r="R308" s="180">
        <v>0</v>
      </c>
      <c r="S308" s="180">
        <v>0</v>
      </c>
      <c r="T308" s="180">
        <v>0</v>
      </c>
      <c r="U308" s="180">
        <v>2</v>
      </c>
      <c r="V308" s="180">
        <v>0</v>
      </c>
      <c r="W308" s="180" t="s">
        <v>1803</v>
      </c>
      <c r="AH308" s="76">
        <f t="shared" si="26"/>
        <v>0</v>
      </c>
      <c r="AI308" s="76" t="str">
        <f t="shared" si="27"/>
        <v/>
      </c>
      <c r="AJ308" s="76" t="str">
        <f t="shared" si="28"/>
        <v/>
      </c>
      <c r="AK308" s="76" t="str">
        <f t="shared" si="29"/>
        <v/>
      </c>
      <c r="AL308" s="76">
        <f t="shared" si="30"/>
        <v>0</v>
      </c>
      <c r="AM308" s="172" t="s">
        <v>742</v>
      </c>
      <c r="AN308" s="172"/>
      <c r="AO308" s="172"/>
      <c r="AP308" s="172"/>
      <c r="AQ308" s="172" t="s">
        <v>2685</v>
      </c>
      <c r="AR308" s="172"/>
      <c r="AS308" s="172"/>
      <c r="AT308" s="172"/>
      <c r="AU308" s="172" t="s">
        <v>807</v>
      </c>
      <c r="AV308" s="172"/>
      <c r="AW308" s="172"/>
      <c r="AX308" s="172"/>
      <c r="AY308" s="172" t="s">
        <v>2686</v>
      </c>
      <c r="AZ308" s="172"/>
      <c r="BA308" s="172"/>
      <c r="BB308" s="172"/>
    </row>
    <row r="309" spans="1:54" ht="15" customHeight="1">
      <c r="A309" s="171">
        <v>16</v>
      </c>
      <c r="B309" s="172" t="s">
        <v>2613</v>
      </c>
      <c r="C309" s="172" t="s">
        <v>1453</v>
      </c>
      <c r="D309" s="172" t="s">
        <v>732</v>
      </c>
      <c r="E309" s="172" t="s">
        <v>1454</v>
      </c>
      <c r="F309" s="172" t="s">
        <v>772</v>
      </c>
      <c r="G309" s="172" t="s">
        <v>1455</v>
      </c>
      <c r="H309" s="172" t="s">
        <v>736</v>
      </c>
      <c r="I309" s="172" t="s">
        <v>1473</v>
      </c>
      <c r="J309" s="173">
        <v>44317</v>
      </c>
      <c r="K309" s="173">
        <v>44561</v>
      </c>
      <c r="L309" s="172" t="s">
        <v>1474</v>
      </c>
      <c r="M309" s="172" t="s">
        <v>123</v>
      </c>
      <c r="N309" s="172" t="s">
        <v>29</v>
      </c>
      <c r="O309" s="172" t="s">
        <v>1458</v>
      </c>
      <c r="P309" s="172" t="s">
        <v>11</v>
      </c>
      <c r="Q309" s="180">
        <v>4</v>
      </c>
      <c r="R309" s="180">
        <v>0</v>
      </c>
      <c r="S309" s="180">
        <v>2</v>
      </c>
      <c r="T309" s="180">
        <v>1</v>
      </c>
      <c r="U309" s="180">
        <v>1</v>
      </c>
      <c r="V309" s="180">
        <v>1</v>
      </c>
      <c r="W309" s="180" t="s">
        <v>1805</v>
      </c>
      <c r="AH309" s="76">
        <f t="shared" si="26"/>
        <v>0.25</v>
      </c>
      <c r="AI309" s="76" t="str">
        <f t="shared" si="27"/>
        <v/>
      </c>
      <c r="AJ309" s="76">
        <f t="shared" si="28"/>
        <v>0</v>
      </c>
      <c r="AK309" s="76">
        <f t="shared" si="29"/>
        <v>0</v>
      </c>
      <c r="AL309" s="76">
        <f t="shared" si="30"/>
        <v>0</v>
      </c>
      <c r="AM309" s="172" t="s">
        <v>742</v>
      </c>
      <c r="AN309" s="172"/>
      <c r="AO309" s="172"/>
      <c r="AP309" s="172"/>
      <c r="AQ309" s="172" t="s">
        <v>2687</v>
      </c>
      <c r="AR309" s="172"/>
      <c r="AS309" s="172"/>
      <c r="AT309" s="172"/>
      <c r="AU309" s="172" t="s">
        <v>742</v>
      </c>
      <c r="AV309" s="172"/>
      <c r="AW309" s="172"/>
      <c r="AX309" s="172"/>
      <c r="AY309" s="172" t="s">
        <v>2688</v>
      </c>
      <c r="AZ309" s="172"/>
      <c r="BA309" s="172"/>
      <c r="BB309" s="172"/>
    </row>
    <row r="310" spans="1:54" ht="15" customHeight="1">
      <c r="A310" s="171">
        <v>17</v>
      </c>
      <c r="B310" s="172" t="s">
        <v>2613</v>
      </c>
      <c r="C310" s="172" t="s">
        <v>1453</v>
      </c>
      <c r="D310" s="172" t="s">
        <v>732</v>
      </c>
      <c r="E310" s="172" t="s">
        <v>1454</v>
      </c>
      <c r="F310" s="172" t="s">
        <v>772</v>
      </c>
      <c r="G310" s="172" t="s">
        <v>1455</v>
      </c>
      <c r="H310" s="172" t="s">
        <v>736</v>
      </c>
      <c r="I310" s="172" t="s">
        <v>1692</v>
      </c>
      <c r="J310" s="173">
        <v>44197</v>
      </c>
      <c r="K310" s="173">
        <v>44560</v>
      </c>
      <c r="L310" s="172" t="s">
        <v>1693</v>
      </c>
      <c r="M310" s="172" t="s">
        <v>1807</v>
      </c>
      <c r="N310" s="172" t="s">
        <v>29</v>
      </c>
      <c r="O310" s="172" t="s">
        <v>1694</v>
      </c>
      <c r="P310" s="172" t="s">
        <v>11</v>
      </c>
      <c r="Q310" s="180">
        <v>12</v>
      </c>
      <c r="R310" s="180">
        <v>3</v>
      </c>
      <c r="S310" s="180">
        <v>3</v>
      </c>
      <c r="T310" s="180">
        <v>3</v>
      </c>
      <c r="U310" s="180">
        <v>3</v>
      </c>
      <c r="V310" s="180">
        <v>0</v>
      </c>
      <c r="W310" s="180" t="s">
        <v>2689</v>
      </c>
      <c r="AH310" s="76">
        <f t="shared" si="26"/>
        <v>0</v>
      </c>
      <c r="AI310" s="76">
        <f t="shared" si="27"/>
        <v>0</v>
      </c>
      <c r="AJ310" s="76">
        <f t="shared" si="28"/>
        <v>0</v>
      </c>
      <c r="AK310" s="76">
        <f t="shared" si="29"/>
        <v>0</v>
      </c>
      <c r="AL310" s="76">
        <f t="shared" si="30"/>
        <v>0</v>
      </c>
      <c r="AM310" s="172" t="s">
        <v>742</v>
      </c>
      <c r="AN310" s="172"/>
      <c r="AO310" s="172"/>
      <c r="AP310" s="172"/>
      <c r="AQ310" s="172" t="s">
        <v>2690</v>
      </c>
      <c r="AR310" s="172"/>
      <c r="AS310" s="172"/>
      <c r="AT310" s="172"/>
      <c r="AU310" s="172" t="s">
        <v>742</v>
      </c>
      <c r="AV310" s="172"/>
      <c r="AW310" s="172"/>
      <c r="AX310" s="172"/>
      <c r="AY310" s="172" t="s">
        <v>2691</v>
      </c>
      <c r="AZ310" s="172"/>
      <c r="BA310" s="172"/>
      <c r="BB310" s="172"/>
    </row>
    <row r="311" spans="1:54" ht="15" customHeight="1">
      <c r="A311" s="171">
        <v>1</v>
      </c>
      <c r="B311" s="172" t="s">
        <v>2692</v>
      </c>
      <c r="C311" s="172" t="s">
        <v>2693</v>
      </c>
      <c r="D311" s="172" t="s">
        <v>732</v>
      </c>
      <c r="E311" s="172" t="s">
        <v>733</v>
      </c>
      <c r="F311" s="172" t="s">
        <v>1698</v>
      </c>
      <c r="G311" s="172" t="s">
        <v>735</v>
      </c>
      <c r="H311" s="172" t="s">
        <v>1587</v>
      </c>
      <c r="I311" s="172" t="s">
        <v>2694</v>
      </c>
      <c r="J311" s="173">
        <v>44200</v>
      </c>
      <c r="K311" s="173">
        <v>44561</v>
      </c>
      <c r="L311" s="172" t="s">
        <v>2695</v>
      </c>
      <c r="M311" s="172" t="s">
        <v>2696</v>
      </c>
      <c r="N311" s="172" t="s">
        <v>29</v>
      </c>
      <c r="O311" s="172" t="s">
        <v>2697</v>
      </c>
      <c r="P311" s="172" t="s">
        <v>740</v>
      </c>
      <c r="Q311" s="202">
        <v>13691592</v>
      </c>
      <c r="R311" s="202">
        <v>1369159</v>
      </c>
      <c r="S311" s="202">
        <v>4107478</v>
      </c>
      <c r="T311" s="202">
        <v>4107478</v>
      </c>
      <c r="U311" s="202">
        <v>4107477</v>
      </c>
      <c r="V311" s="202">
        <v>464099</v>
      </c>
      <c r="W311" s="202" t="s">
        <v>2698</v>
      </c>
      <c r="AH311" s="76">
        <f t="shared" si="26"/>
        <v>3.3896642552597243E-2</v>
      </c>
      <c r="AI311" s="76">
        <f t="shared" si="27"/>
        <v>0.33896647504051758</v>
      </c>
      <c r="AJ311" s="76">
        <f t="shared" si="28"/>
        <v>0</v>
      </c>
      <c r="AK311" s="76">
        <f t="shared" si="29"/>
        <v>0</v>
      </c>
      <c r="AL311" s="76">
        <f t="shared" si="30"/>
        <v>0</v>
      </c>
      <c r="AM311" s="172" t="s">
        <v>742</v>
      </c>
      <c r="AN311" s="172"/>
      <c r="AO311" s="172"/>
      <c r="AP311" s="172"/>
      <c r="AQ311" s="172" t="s">
        <v>1704</v>
      </c>
      <c r="AR311" s="172"/>
      <c r="AS311" s="172"/>
      <c r="AT311" s="172"/>
      <c r="AU311" s="172" t="s">
        <v>742</v>
      </c>
      <c r="AV311" s="172"/>
      <c r="AW311" s="172"/>
      <c r="AX311" s="172"/>
      <c r="AY311" s="172" t="s">
        <v>2699</v>
      </c>
      <c r="AZ311" s="172"/>
      <c r="BA311" s="172"/>
      <c r="BB311" s="172"/>
    </row>
    <row r="312" spans="1:54" ht="15" customHeight="1">
      <c r="A312" s="171">
        <v>2</v>
      </c>
      <c r="B312" s="172" t="s">
        <v>2692</v>
      </c>
      <c r="C312" s="172" t="s">
        <v>2693</v>
      </c>
      <c r="D312" s="172" t="s">
        <v>732</v>
      </c>
      <c r="E312" s="172" t="s">
        <v>733</v>
      </c>
      <c r="F312" s="172" t="s">
        <v>1698</v>
      </c>
      <c r="G312" s="172" t="s">
        <v>735</v>
      </c>
      <c r="H312" s="172" t="s">
        <v>1587</v>
      </c>
      <c r="I312" s="172" t="s">
        <v>2700</v>
      </c>
      <c r="J312" s="173">
        <v>44200</v>
      </c>
      <c r="K312" s="173">
        <v>44561</v>
      </c>
      <c r="L312" s="172" t="s">
        <v>1700</v>
      </c>
      <c r="M312" s="172" t="s">
        <v>2696</v>
      </c>
      <c r="N312" s="172" t="s">
        <v>29</v>
      </c>
      <c r="O312" s="172" t="s">
        <v>2697</v>
      </c>
      <c r="P312" s="172" t="s">
        <v>740</v>
      </c>
      <c r="Q312" s="202">
        <v>30</v>
      </c>
      <c r="R312" s="202">
        <v>3</v>
      </c>
      <c r="S312" s="202">
        <v>9</v>
      </c>
      <c r="T312" s="202">
        <v>9</v>
      </c>
      <c r="U312" s="202">
        <v>9</v>
      </c>
      <c r="V312" s="202">
        <v>3</v>
      </c>
      <c r="W312" s="202" t="s">
        <v>2701</v>
      </c>
      <c r="AH312" s="76">
        <f t="shared" si="26"/>
        <v>0.1</v>
      </c>
      <c r="AI312" s="76">
        <f t="shared" si="27"/>
        <v>1</v>
      </c>
      <c r="AJ312" s="76">
        <f t="shared" si="28"/>
        <v>0</v>
      </c>
      <c r="AK312" s="76">
        <f t="shared" si="29"/>
        <v>0</v>
      </c>
      <c r="AL312" s="76">
        <f t="shared" si="30"/>
        <v>0</v>
      </c>
      <c r="AM312" s="172" t="s">
        <v>742</v>
      </c>
      <c r="AN312" s="172"/>
      <c r="AO312" s="172"/>
      <c r="AP312" s="172"/>
      <c r="AQ312" s="172" t="s">
        <v>1704</v>
      </c>
      <c r="AR312" s="172"/>
      <c r="AS312" s="172"/>
      <c r="AT312" s="172"/>
      <c r="AU312" s="172" t="s">
        <v>742</v>
      </c>
      <c r="AV312" s="172"/>
      <c r="AW312" s="172"/>
      <c r="AX312" s="172"/>
      <c r="AY312" s="172" t="s">
        <v>2702</v>
      </c>
      <c r="AZ312" s="172"/>
      <c r="BA312" s="172"/>
      <c r="BB312" s="172"/>
    </row>
    <row r="313" spans="1:54" ht="15" customHeight="1">
      <c r="A313" s="171">
        <v>3</v>
      </c>
      <c r="B313" s="172" t="s">
        <v>2692</v>
      </c>
      <c r="C313" s="172" t="s">
        <v>2703</v>
      </c>
      <c r="D313" s="172" t="s">
        <v>732</v>
      </c>
      <c r="E313" s="172" t="s">
        <v>733</v>
      </c>
      <c r="F313" s="172" t="s">
        <v>1698</v>
      </c>
      <c r="G313" s="172" t="s">
        <v>735</v>
      </c>
      <c r="H313" s="172" t="s">
        <v>1587</v>
      </c>
      <c r="I313" s="172" t="s">
        <v>2704</v>
      </c>
      <c r="J313" s="173">
        <v>44228</v>
      </c>
      <c r="K313" s="173">
        <v>44561</v>
      </c>
      <c r="L313" s="172" t="s">
        <v>2705</v>
      </c>
      <c r="M313" s="172" t="s">
        <v>2696</v>
      </c>
      <c r="N313" s="172" t="s">
        <v>29</v>
      </c>
      <c r="O313" s="172" t="s">
        <v>2706</v>
      </c>
      <c r="P313" s="172" t="s">
        <v>740</v>
      </c>
      <c r="Q313" s="202">
        <v>1</v>
      </c>
      <c r="R313" s="202">
        <v>0</v>
      </c>
      <c r="S313" s="202">
        <v>0</v>
      </c>
      <c r="T313" s="202">
        <v>0</v>
      </c>
      <c r="U313" s="202">
        <v>1</v>
      </c>
      <c r="V313" s="202">
        <v>0</v>
      </c>
      <c r="W313" s="202" t="s">
        <v>2707</v>
      </c>
      <c r="AH313" s="76">
        <f t="shared" si="26"/>
        <v>0</v>
      </c>
      <c r="AI313" s="76" t="str">
        <f t="shared" si="27"/>
        <v/>
      </c>
      <c r="AJ313" s="76" t="str">
        <f t="shared" si="28"/>
        <v/>
      </c>
      <c r="AK313" s="76" t="str">
        <f t="shared" si="29"/>
        <v/>
      </c>
      <c r="AL313" s="76">
        <f t="shared" si="30"/>
        <v>0</v>
      </c>
      <c r="AM313" s="172" t="s">
        <v>742</v>
      </c>
      <c r="AN313" s="172"/>
      <c r="AO313" s="172"/>
      <c r="AP313" s="172"/>
      <c r="AQ313" s="172" t="s">
        <v>1746</v>
      </c>
      <c r="AR313" s="172"/>
      <c r="AS313" s="172"/>
      <c r="AT313" s="172"/>
      <c r="AU313" s="172" t="s">
        <v>807</v>
      </c>
      <c r="AV313" s="172"/>
      <c r="AW313" s="172"/>
      <c r="AX313" s="172"/>
      <c r="AY313" s="172" t="s">
        <v>1145</v>
      </c>
      <c r="AZ313" s="172"/>
      <c r="BA313" s="172"/>
      <c r="BB313" s="172"/>
    </row>
    <row r="314" spans="1:54" ht="15" customHeight="1">
      <c r="A314" s="171">
        <v>4</v>
      </c>
      <c r="B314" s="172" t="s">
        <v>2692</v>
      </c>
      <c r="C314" s="172" t="s">
        <v>2708</v>
      </c>
      <c r="D314" s="172" t="s">
        <v>732</v>
      </c>
      <c r="E314" s="172" t="s">
        <v>1729</v>
      </c>
      <c r="F314" s="172" t="s">
        <v>1730</v>
      </c>
      <c r="G314" s="172" t="s">
        <v>735</v>
      </c>
      <c r="H314" s="172" t="s">
        <v>1587</v>
      </c>
      <c r="I314" s="172" t="s">
        <v>2709</v>
      </c>
      <c r="J314" s="173">
        <v>44228</v>
      </c>
      <c r="K314" s="173">
        <v>44561</v>
      </c>
      <c r="L314" s="172" t="s">
        <v>2710</v>
      </c>
      <c r="M314" s="172" t="s">
        <v>2696</v>
      </c>
      <c r="N314" s="172" t="s">
        <v>29</v>
      </c>
      <c r="O314" s="172" t="s">
        <v>2711</v>
      </c>
      <c r="P314" s="172" t="s">
        <v>740</v>
      </c>
      <c r="Q314" s="202">
        <v>1</v>
      </c>
      <c r="R314" s="202">
        <v>0</v>
      </c>
      <c r="S314" s="202">
        <v>0</v>
      </c>
      <c r="T314" s="202">
        <v>0</v>
      </c>
      <c r="U314" s="202">
        <v>1</v>
      </c>
      <c r="V314" s="202">
        <v>0</v>
      </c>
      <c r="W314" s="202" t="s">
        <v>2712</v>
      </c>
      <c r="AH314" s="76">
        <f t="shared" si="26"/>
        <v>0</v>
      </c>
      <c r="AI314" s="76" t="str">
        <f t="shared" si="27"/>
        <v/>
      </c>
      <c r="AJ314" s="76" t="str">
        <f t="shared" si="28"/>
        <v/>
      </c>
      <c r="AK314" s="76" t="str">
        <f t="shared" si="29"/>
        <v/>
      </c>
      <c r="AL314" s="76">
        <f t="shared" si="30"/>
        <v>0</v>
      </c>
      <c r="AM314" s="172" t="s">
        <v>742</v>
      </c>
      <c r="AN314" s="172"/>
      <c r="AO314" s="172"/>
      <c r="AP314" s="172"/>
      <c r="AQ314" s="172" t="s">
        <v>1704</v>
      </c>
      <c r="AR314" s="172"/>
      <c r="AS314" s="172"/>
      <c r="AT314" s="172"/>
      <c r="AU314" s="172" t="s">
        <v>807</v>
      </c>
      <c r="AV314" s="172"/>
      <c r="AW314" s="172"/>
      <c r="AX314" s="172"/>
      <c r="AY314" s="172" t="s">
        <v>2713</v>
      </c>
      <c r="AZ314" s="172"/>
      <c r="BA314" s="172"/>
      <c r="BB314" s="172"/>
    </row>
    <row r="315" spans="1:54" ht="15" customHeight="1">
      <c r="A315" s="171">
        <v>5</v>
      </c>
      <c r="B315" s="172" t="s">
        <v>2692</v>
      </c>
      <c r="C315" s="172" t="s">
        <v>2708</v>
      </c>
      <c r="D315" s="172" t="s">
        <v>732</v>
      </c>
      <c r="E315" s="172" t="s">
        <v>733</v>
      </c>
      <c r="F315" s="172" t="s">
        <v>1698</v>
      </c>
      <c r="G315" s="172" t="s">
        <v>735</v>
      </c>
      <c r="H315" s="172" t="s">
        <v>1587</v>
      </c>
      <c r="I315" s="172" t="s">
        <v>2714</v>
      </c>
      <c r="J315" s="173">
        <v>44228</v>
      </c>
      <c r="K315" s="173">
        <v>44561</v>
      </c>
      <c r="L315" s="172" t="s">
        <v>2715</v>
      </c>
      <c r="M315" s="172" t="s">
        <v>2696</v>
      </c>
      <c r="N315" s="172" t="s">
        <v>55</v>
      </c>
      <c r="O315" s="172" t="s">
        <v>2711</v>
      </c>
      <c r="P315" s="172" t="s">
        <v>740</v>
      </c>
      <c r="Q315" s="195">
        <v>1</v>
      </c>
      <c r="R315" s="195">
        <v>0</v>
      </c>
      <c r="S315" s="195">
        <v>0.5</v>
      </c>
      <c r="T315" s="195">
        <v>0</v>
      </c>
      <c r="U315" s="195">
        <v>0.5</v>
      </c>
      <c r="V315" s="195">
        <v>0</v>
      </c>
      <c r="W315" s="195" t="s">
        <v>2716</v>
      </c>
      <c r="AH315" s="76">
        <f t="shared" si="26"/>
        <v>0</v>
      </c>
      <c r="AI315" s="76" t="str">
        <f t="shared" si="27"/>
        <v/>
      </c>
      <c r="AJ315" s="76">
        <f t="shared" si="28"/>
        <v>0</v>
      </c>
      <c r="AK315" s="76" t="str">
        <f t="shared" si="29"/>
        <v/>
      </c>
      <c r="AL315" s="76">
        <f t="shared" si="30"/>
        <v>0</v>
      </c>
      <c r="AM315" s="172" t="s">
        <v>742</v>
      </c>
      <c r="AN315" s="172"/>
      <c r="AO315" s="172"/>
      <c r="AP315" s="172"/>
      <c r="AQ315" s="172" t="s">
        <v>2687</v>
      </c>
      <c r="AR315" s="172"/>
      <c r="AS315" s="172"/>
      <c r="AT315" s="172"/>
      <c r="AU315" s="172" t="s">
        <v>807</v>
      </c>
      <c r="AV315" s="172"/>
      <c r="AW315" s="172"/>
      <c r="AX315" s="172"/>
      <c r="AY315" s="172" t="s">
        <v>1145</v>
      </c>
      <c r="AZ315" s="172"/>
      <c r="BA315" s="172"/>
      <c r="BB315" s="172"/>
    </row>
    <row r="316" spans="1:54" ht="15" customHeight="1">
      <c r="A316" s="171">
        <v>6</v>
      </c>
      <c r="B316" s="172" t="s">
        <v>2692</v>
      </c>
      <c r="C316" s="172" t="s">
        <v>2717</v>
      </c>
      <c r="D316" s="172" t="s">
        <v>732</v>
      </c>
      <c r="E316" s="172" t="s">
        <v>733</v>
      </c>
      <c r="F316" s="172" t="s">
        <v>1698</v>
      </c>
      <c r="G316" s="172" t="s">
        <v>735</v>
      </c>
      <c r="H316" s="172" t="s">
        <v>1587</v>
      </c>
      <c r="I316" s="172" t="s">
        <v>2718</v>
      </c>
      <c r="J316" s="173">
        <v>44228</v>
      </c>
      <c r="K316" s="173">
        <v>44561</v>
      </c>
      <c r="L316" s="172" t="s">
        <v>1700</v>
      </c>
      <c r="M316" s="172" t="s">
        <v>2696</v>
      </c>
      <c r="N316" s="172" t="s">
        <v>29</v>
      </c>
      <c r="O316" s="172" t="s">
        <v>2719</v>
      </c>
      <c r="P316" s="172" t="s">
        <v>740</v>
      </c>
      <c r="Q316" s="202">
        <v>50000</v>
      </c>
      <c r="R316" s="202">
        <v>5000</v>
      </c>
      <c r="S316" s="202">
        <v>15000</v>
      </c>
      <c r="T316" s="202">
        <v>15000</v>
      </c>
      <c r="U316" s="202">
        <v>15000</v>
      </c>
      <c r="V316" s="202">
        <v>0</v>
      </c>
      <c r="W316" s="202" t="s">
        <v>2720</v>
      </c>
      <c r="AH316" s="76">
        <f t="shared" si="26"/>
        <v>0</v>
      </c>
      <c r="AI316" s="76">
        <f t="shared" si="27"/>
        <v>0</v>
      </c>
      <c r="AJ316" s="76">
        <f t="shared" si="28"/>
        <v>0</v>
      </c>
      <c r="AK316" s="76">
        <f t="shared" si="29"/>
        <v>0</v>
      </c>
      <c r="AL316" s="76">
        <f t="shared" si="30"/>
        <v>0</v>
      </c>
      <c r="AM316" s="172" t="s">
        <v>742</v>
      </c>
      <c r="AN316" s="172"/>
      <c r="AO316" s="172"/>
      <c r="AP316" s="172"/>
      <c r="AQ316" s="172" t="s">
        <v>1704</v>
      </c>
      <c r="AR316" s="172"/>
      <c r="AS316" s="172"/>
      <c r="AT316" s="172"/>
      <c r="AU316" s="172" t="s">
        <v>791</v>
      </c>
      <c r="AV316" s="172"/>
      <c r="AW316" s="172"/>
      <c r="AX316" s="172"/>
      <c r="AY316" s="172" t="s">
        <v>2721</v>
      </c>
      <c r="AZ316" s="172"/>
      <c r="BA316" s="172"/>
      <c r="BB316" s="172"/>
    </row>
    <row r="317" spans="1:54" ht="15" customHeight="1">
      <c r="A317" s="171">
        <v>7</v>
      </c>
      <c r="B317" s="172" t="s">
        <v>2692</v>
      </c>
      <c r="C317" s="172" t="s">
        <v>2717</v>
      </c>
      <c r="D317" s="172" t="s">
        <v>732</v>
      </c>
      <c r="E317" s="172" t="s">
        <v>733</v>
      </c>
      <c r="F317" s="172" t="s">
        <v>1698</v>
      </c>
      <c r="G317" s="172" t="s">
        <v>735</v>
      </c>
      <c r="H317" s="172" t="s">
        <v>1587</v>
      </c>
      <c r="I317" s="172" t="s">
        <v>2722</v>
      </c>
      <c r="J317" s="173">
        <v>44228</v>
      </c>
      <c r="K317" s="173">
        <v>44561</v>
      </c>
      <c r="L317" s="172" t="s">
        <v>2723</v>
      </c>
      <c r="M317" s="172" t="s">
        <v>2696</v>
      </c>
      <c r="N317" s="172" t="s">
        <v>29</v>
      </c>
      <c r="O317" s="172" t="s">
        <v>2719</v>
      </c>
      <c r="P317" s="172" t="s">
        <v>740</v>
      </c>
      <c r="Q317" s="202">
        <v>1</v>
      </c>
      <c r="R317" s="202">
        <v>0</v>
      </c>
      <c r="S317" s="202">
        <v>0</v>
      </c>
      <c r="T317" s="202">
        <v>1</v>
      </c>
      <c r="U317" s="202">
        <v>0</v>
      </c>
      <c r="V317" s="202">
        <v>0</v>
      </c>
      <c r="W317" s="202" t="s">
        <v>2724</v>
      </c>
      <c r="AH317" s="76">
        <f t="shared" si="26"/>
        <v>0</v>
      </c>
      <c r="AI317" s="76" t="str">
        <f t="shared" si="27"/>
        <v/>
      </c>
      <c r="AJ317" s="76" t="str">
        <f t="shared" si="28"/>
        <v/>
      </c>
      <c r="AK317" s="76">
        <f t="shared" si="29"/>
        <v>0</v>
      </c>
      <c r="AL317" s="76" t="str">
        <f t="shared" si="30"/>
        <v/>
      </c>
      <c r="AM317" s="172" t="s">
        <v>742</v>
      </c>
      <c r="AN317" s="172"/>
      <c r="AO317" s="172"/>
      <c r="AP317" s="172"/>
      <c r="AQ317" s="172" t="s">
        <v>2687</v>
      </c>
      <c r="AR317" s="172"/>
      <c r="AS317" s="172"/>
      <c r="AT317" s="172"/>
      <c r="AU317" s="172" t="s">
        <v>807</v>
      </c>
      <c r="AV317" s="172"/>
      <c r="AW317" s="172"/>
      <c r="AX317" s="172"/>
      <c r="AY317" s="172" t="s">
        <v>2725</v>
      </c>
      <c r="AZ317" s="172"/>
      <c r="BA317" s="172"/>
      <c r="BB317" s="172"/>
    </row>
    <row r="318" spans="1:54" ht="15" customHeight="1">
      <c r="A318" s="171">
        <v>8</v>
      </c>
      <c r="B318" s="172" t="s">
        <v>2692</v>
      </c>
      <c r="C318" s="172" t="s">
        <v>2717</v>
      </c>
      <c r="D318" s="172" t="s">
        <v>732</v>
      </c>
      <c r="E318" s="172" t="s">
        <v>733</v>
      </c>
      <c r="F318" s="172" t="s">
        <v>1698</v>
      </c>
      <c r="G318" s="172" t="s">
        <v>735</v>
      </c>
      <c r="H318" s="172" t="s">
        <v>1587</v>
      </c>
      <c r="I318" s="172" t="s">
        <v>2726</v>
      </c>
      <c r="J318" s="173">
        <v>44228</v>
      </c>
      <c r="K318" s="173">
        <v>44561</v>
      </c>
      <c r="L318" s="172" t="s">
        <v>2727</v>
      </c>
      <c r="M318" s="172" t="s">
        <v>2696</v>
      </c>
      <c r="N318" s="172" t="s">
        <v>29</v>
      </c>
      <c r="O318" s="172" t="s">
        <v>2719</v>
      </c>
      <c r="P318" s="172" t="s">
        <v>740</v>
      </c>
      <c r="Q318" s="202">
        <v>2</v>
      </c>
      <c r="R318" s="202">
        <v>0</v>
      </c>
      <c r="S318" s="202">
        <v>1</v>
      </c>
      <c r="T318" s="202">
        <v>0</v>
      </c>
      <c r="U318" s="202">
        <v>1</v>
      </c>
      <c r="V318" s="202">
        <v>0</v>
      </c>
      <c r="W318" s="202" t="s">
        <v>2728</v>
      </c>
      <c r="AH318" s="76">
        <f t="shared" si="26"/>
        <v>0</v>
      </c>
      <c r="AI318" s="76" t="str">
        <f t="shared" si="27"/>
        <v/>
      </c>
      <c r="AJ318" s="76">
        <f t="shared" si="28"/>
        <v>0</v>
      </c>
      <c r="AK318" s="76" t="str">
        <f t="shared" si="29"/>
        <v/>
      </c>
      <c r="AL318" s="76">
        <f t="shared" si="30"/>
        <v>0</v>
      </c>
      <c r="AM318" s="172" t="s">
        <v>742</v>
      </c>
      <c r="AN318" s="172"/>
      <c r="AO318" s="172"/>
      <c r="AP318" s="172"/>
      <c r="AQ318" s="172" t="s">
        <v>1746</v>
      </c>
      <c r="AR318" s="172"/>
      <c r="AS318" s="172"/>
      <c r="AT318" s="172"/>
      <c r="AU318" s="172" t="s">
        <v>807</v>
      </c>
      <c r="AV318" s="172"/>
      <c r="AW318" s="172"/>
      <c r="AX318" s="172"/>
      <c r="AY318" s="172" t="s">
        <v>2729</v>
      </c>
      <c r="AZ318" s="172"/>
      <c r="BA318" s="172"/>
      <c r="BB318" s="172"/>
    </row>
    <row r="319" spans="1:54" ht="15" customHeight="1">
      <c r="A319" s="171">
        <v>9</v>
      </c>
      <c r="B319" s="172" t="s">
        <v>2692</v>
      </c>
      <c r="C319" s="172" t="s">
        <v>2730</v>
      </c>
      <c r="D319" s="172" t="s">
        <v>732</v>
      </c>
      <c r="E319" s="172" t="s">
        <v>1753</v>
      </c>
      <c r="F319" s="172" t="s">
        <v>1754</v>
      </c>
      <c r="G319" s="172" t="s">
        <v>735</v>
      </c>
      <c r="H319" s="172" t="s">
        <v>1587</v>
      </c>
      <c r="I319" s="172" t="s">
        <v>2731</v>
      </c>
      <c r="J319" s="173">
        <v>44228</v>
      </c>
      <c r="K319" s="173">
        <v>44561</v>
      </c>
      <c r="L319" s="172" t="s">
        <v>2732</v>
      </c>
      <c r="M319" s="172" t="s">
        <v>2696</v>
      </c>
      <c r="N319" s="172" t="s">
        <v>29</v>
      </c>
      <c r="O319" s="172" t="s">
        <v>2733</v>
      </c>
      <c r="P319" s="172" t="s">
        <v>740</v>
      </c>
      <c r="Q319" s="202">
        <v>30</v>
      </c>
      <c r="R319" s="202">
        <v>6</v>
      </c>
      <c r="S319" s="202">
        <v>9</v>
      </c>
      <c r="T319" s="202">
        <v>9</v>
      </c>
      <c r="U319" s="202">
        <v>6</v>
      </c>
      <c r="V319" s="202">
        <v>0</v>
      </c>
      <c r="W319" s="202" t="s">
        <v>2720</v>
      </c>
      <c r="AH319" s="76">
        <f t="shared" si="26"/>
        <v>0</v>
      </c>
      <c r="AI319" s="76">
        <f t="shared" si="27"/>
        <v>0</v>
      </c>
      <c r="AJ319" s="76">
        <f t="shared" si="28"/>
        <v>0</v>
      </c>
      <c r="AK319" s="76">
        <f t="shared" si="29"/>
        <v>0</v>
      </c>
      <c r="AL319" s="76">
        <f t="shared" si="30"/>
        <v>0</v>
      </c>
      <c r="AM319" s="172" t="s">
        <v>742</v>
      </c>
      <c r="AN319" s="172"/>
      <c r="AO319" s="172"/>
      <c r="AP319" s="172"/>
      <c r="AQ319" s="172" t="s">
        <v>1746</v>
      </c>
      <c r="AR319" s="172"/>
      <c r="AS319" s="172"/>
      <c r="AT319" s="172"/>
      <c r="AU319" s="172" t="s">
        <v>791</v>
      </c>
      <c r="AV319" s="172"/>
      <c r="AW319" s="172"/>
      <c r="AX319" s="172"/>
      <c r="AY319" s="172" t="s">
        <v>2721</v>
      </c>
      <c r="AZ319" s="172"/>
      <c r="BA319" s="172"/>
      <c r="BB319" s="172"/>
    </row>
    <row r="320" spans="1:54" ht="15" customHeight="1">
      <c r="A320" s="171">
        <v>10</v>
      </c>
      <c r="B320" s="172" t="s">
        <v>2692</v>
      </c>
      <c r="C320" s="172" t="s">
        <v>2730</v>
      </c>
      <c r="D320" s="172" t="s">
        <v>732</v>
      </c>
      <c r="E320" s="172" t="s">
        <v>1753</v>
      </c>
      <c r="F320" s="172" t="s">
        <v>1754</v>
      </c>
      <c r="G320" s="172" t="s">
        <v>735</v>
      </c>
      <c r="H320" s="172" t="s">
        <v>1587</v>
      </c>
      <c r="I320" s="172" t="s">
        <v>2734</v>
      </c>
      <c r="J320" s="173">
        <v>44228</v>
      </c>
      <c r="K320" s="173">
        <v>44561</v>
      </c>
      <c r="L320" s="172" t="s">
        <v>2735</v>
      </c>
      <c r="M320" s="172" t="s">
        <v>1757</v>
      </c>
      <c r="N320" s="172" t="s">
        <v>29</v>
      </c>
      <c r="O320" s="172" t="s">
        <v>2733</v>
      </c>
      <c r="P320" s="172" t="s">
        <v>740</v>
      </c>
      <c r="Q320" s="202">
        <v>4</v>
      </c>
      <c r="R320" s="202">
        <v>0</v>
      </c>
      <c r="S320" s="202">
        <v>2</v>
      </c>
      <c r="T320" s="202">
        <v>0</v>
      </c>
      <c r="U320" s="202">
        <v>2</v>
      </c>
      <c r="V320" s="202">
        <v>0</v>
      </c>
      <c r="W320" s="202" t="s">
        <v>2736</v>
      </c>
      <c r="AH320" s="76">
        <f t="shared" si="26"/>
        <v>0</v>
      </c>
      <c r="AI320" s="76" t="str">
        <f t="shared" si="27"/>
        <v/>
      </c>
      <c r="AJ320" s="76">
        <f t="shared" si="28"/>
        <v>0</v>
      </c>
      <c r="AK320" s="76" t="str">
        <f t="shared" si="29"/>
        <v/>
      </c>
      <c r="AL320" s="76">
        <f t="shared" si="30"/>
        <v>0</v>
      </c>
      <c r="AM320" s="172" t="s">
        <v>742</v>
      </c>
      <c r="AN320" s="172"/>
      <c r="AO320" s="172"/>
      <c r="AP320" s="172"/>
      <c r="AQ320" s="172" t="s">
        <v>1704</v>
      </c>
      <c r="AR320" s="172"/>
      <c r="AS320" s="172"/>
      <c r="AT320" s="172"/>
      <c r="AU320" s="172" t="s">
        <v>742</v>
      </c>
      <c r="AV320" s="172"/>
      <c r="AW320" s="172"/>
      <c r="AX320" s="172"/>
      <c r="AY320" s="172" t="s">
        <v>2737</v>
      </c>
      <c r="AZ320" s="172"/>
      <c r="BA320" s="172"/>
      <c r="BB320" s="172"/>
    </row>
    <row r="321" spans="1:54" ht="15" customHeight="1">
      <c r="A321" s="171">
        <v>11</v>
      </c>
      <c r="B321" s="172" t="s">
        <v>2692</v>
      </c>
      <c r="C321" s="172" t="s">
        <v>2730</v>
      </c>
      <c r="D321" s="172" t="s">
        <v>732</v>
      </c>
      <c r="E321" s="172" t="s">
        <v>1753</v>
      </c>
      <c r="F321" s="172" t="s">
        <v>1754</v>
      </c>
      <c r="G321" s="172" t="s">
        <v>735</v>
      </c>
      <c r="H321" s="172" t="s">
        <v>1587</v>
      </c>
      <c r="I321" s="172" t="s">
        <v>2738</v>
      </c>
      <c r="J321" s="173">
        <v>44228</v>
      </c>
      <c r="K321" s="173">
        <v>44561</v>
      </c>
      <c r="L321" s="172" t="s">
        <v>2739</v>
      </c>
      <c r="M321" s="172" t="s">
        <v>1757</v>
      </c>
      <c r="N321" s="172" t="s">
        <v>29</v>
      </c>
      <c r="O321" s="172" t="s">
        <v>2733</v>
      </c>
      <c r="P321" s="172" t="s">
        <v>740</v>
      </c>
      <c r="Q321" s="202">
        <v>1000000</v>
      </c>
      <c r="R321" s="202">
        <v>100000</v>
      </c>
      <c r="S321" s="202">
        <v>300000</v>
      </c>
      <c r="T321" s="202">
        <v>300000</v>
      </c>
      <c r="U321" s="202">
        <v>300000</v>
      </c>
      <c r="V321" s="202">
        <v>28947</v>
      </c>
      <c r="W321" s="202" t="s">
        <v>2740</v>
      </c>
      <c r="AH321" s="76">
        <f t="shared" si="26"/>
        <v>2.8947000000000001E-2</v>
      </c>
      <c r="AI321" s="76">
        <f t="shared" si="27"/>
        <v>0.28947000000000001</v>
      </c>
      <c r="AJ321" s="76">
        <f t="shared" si="28"/>
        <v>0</v>
      </c>
      <c r="AK321" s="76">
        <f t="shared" si="29"/>
        <v>0</v>
      </c>
      <c r="AL321" s="76">
        <f t="shared" si="30"/>
        <v>0</v>
      </c>
      <c r="AM321" s="172" t="s">
        <v>742</v>
      </c>
      <c r="AN321" s="172"/>
      <c r="AO321" s="172"/>
      <c r="AP321" s="172"/>
      <c r="AQ321" s="172" t="s">
        <v>1704</v>
      </c>
      <c r="AR321" s="172"/>
      <c r="AS321" s="172"/>
      <c r="AT321" s="172"/>
      <c r="AU321" s="172" t="s">
        <v>742</v>
      </c>
      <c r="AV321" s="172"/>
      <c r="AW321" s="172"/>
      <c r="AX321" s="172"/>
      <c r="AY321" s="172" t="s">
        <v>2741</v>
      </c>
      <c r="AZ321" s="172"/>
      <c r="BA321" s="172"/>
      <c r="BB321" s="172"/>
    </row>
    <row r="322" spans="1:54" ht="15" customHeight="1">
      <c r="A322" s="171">
        <v>12</v>
      </c>
      <c r="B322" s="172" t="s">
        <v>2692</v>
      </c>
      <c r="C322" s="172" t="s">
        <v>2742</v>
      </c>
      <c r="D322" s="172" t="s">
        <v>732</v>
      </c>
      <c r="E322" s="172" t="s">
        <v>733</v>
      </c>
      <c r="F322" s="172" t="s">
        <v>1698</v>
      </c>
      <c r="G322" s="172" t="s">
        <v>735</v>
      </c>
      <c r="H322" s="172" t="s">
        <v>1587</v>
      </c>
      <c r="I322" s="172" t="s">
        <v>2743</v>
      </c>
      <c r="J322" s="173">
        <v>44228</v>
      </c>
      <c r="K322" s="173">
        <v>44561</v>
      </c>
      <c r="L322" s="172" t="s">
        <v>2744</v>
      </c>
      <c r="M322" s="172" t="s">
        <v>2745</v>
      </c>
      <c r="N322" s="172" t="s">
        <v>29</v>
      </c>
      <c r="O322" s="172" t="s">
        <v>2746</v>
      </c>
      <c r="P322" s="172" t="s">
        <v>740</v>
      </c>
      <c r="Q322" s="202">
        <v>100</v>
      </c>
      <c r="R322" s="202">
        <v>10</v>
      </c>
      <c r="S322" s="202">
        <v>30</v>
      </c>
      <c r="T322" s="202">
        <v>30</v>
      </c>
      <c r="U322" s="202">
        <v>30</v>
      </c>
      <c r="V322" s="202">
        <v>15</v>
      </c>
      <c r="W322" s="202" t="s">
        <v>2747</v>
      </c>
      <c r="AH322" s="76">
        <f t="shared" si="26"/>
        <v>0.15</v>
      </c>
      <c r="AI322" s="76">
        <f t="shared" si="27"/>
        <v>1</v>
      </c>
      <c r="AJ322" s="76">
        <f t="shared" si="28"/>
        <v>0</v>
      </c>
      <c r="AK322" s="76">
        <f t="shared" si="29"/>
        <v>0</v>
      </c>
      <c r="AL322" s="76">
        <f t="shared" si="30"/>
        <v>0</v>
      </c>
      <c r="AM322" s="172" t="s">
        <v>742</v>
      </c>
      <c r="AN322" s="172"/>
      <c r="AO322" s="172"/>
      <c r="AP322" s="172"/>
      <c r="AQ322" s="172" t="s">
        <v>1704</v>
      </c>
      <c r="AR322" s="172"/>
      <c r="AS322" s="172"/>
      <c r="AT322" s="172"/>
      <c r="AU322" s="172" t="s">
        <v>742</v>
      </c>
      <c r="AV322" s="172"/>
      <c r="AW322" s="172"/>
      <c r="AX322" s="172"/>
      <c r="AY322" s="172" t="s">
        <v>2748</v>
      </c>
      <c r="AZ322" s="172"/>
      <c r="BA322" s="172"/>
      <c r="BB322" s="172"/>
    </row>
    <row r="323" spans="1:54" ht="15" customHeight="1">
      <c r="A323" s="171">
        <v>13</v>
      </c>
      <c r="B323" s="172" t="s">
        <v>2692</v>
      </c>
      <c r="C323" s="172" t="s">
        <v>2742</v>
      </c>
      <c r="D323" s="172" t="s">
        <v>732</v>
      </c>
      <c r="E323" s="172" t="s">
        <v>733</v>
      </c>
      <c r="F323" s="172" t="s">
        <v>1698</v>
      </c>
      <c r="G323" s="172" t="s">
        <v>735</v>
      </c>
      <c r="H323" s="172" t="s">
        <v>1587</v>
      </c>
      <c r="I323" s="172" t="s">
        <v>2749</v>
      </c>
      <c r="J323" s="173">
        <v>44228</v>
      </c>
      <c r="K323" s="173">
        <v>44561</v>
      </c>
      <c r="L323" s="172" t="s">
        <v>2750</v>
      </c>
      <c r="M323" s="172" t="s">
        <v>2745</v>
      </c>
      <c r="N323" s="172" t="s">
        <v>29</v>
      </c>
      <c r="O323" s="172" t="s">
        <v>2746</v>
      </c>
      <c r="P323" s="172" t="s">
        <v>740</v>
      </c>
      <c r="Q323" s="202">
        <v>20</v>
      </c>
      <c r="R323" s="202">
        <f>+Q323*25%</f>
        <v>5</v>
      </c>
      <c r="S323" s="202">
        <v>5</v>
      </c>
      <c r="T323" s="202">
        <v>5</v>
      </c>
      <c r="U323" s="202">
        <v>5</v>
      </c>
      <c r="V323" s="202">
        <v>10</v>
      </c>
      <c r="W323" s="202" t="s">
        <v>2751</v>
      </c>
      <c r="AH323" s="76">
        <f t="shared" si="26"/>
        <v>0.5</v>
      </c>
      <c r="AI323" s="76">
        <f t="shared" si="27"/>
        <v>1</v>
      </c>
      <c r="AJ323" s="76">
        <f t="shared" si="28"/>
        <v>0</v>
      </c>
      <c r="AK323" s="76">
        <f t="shared" si="29"/>
        <v>0</v>
      </c>
      <c r="AL323" s="76">
        <f t="shared" si="30"/>
        <v>0</v>
      </c>
      <c r="AM323" s="172" t="s">
        <v>742</v>
      </c>
      <c r="AN323" s="172"/>
      <c r="AO323" s="172"/>
      <c r="AP323" s="172"/>
      <c r="AQ323" s="172" t="s">
        <v>1704</v>
      </c>
      <c r="AR323" s="172"/>
      <c r="AS323" s="172"/>
      <c r="AT323" s="172"/>
      <c r="AU323" s="172" t="s">
        <v>742</v>
      </c>
      <c r="AV323" s="172"/>
      <c r="AW323" s="172"/>
      <c r="AX323" s="172"/>
      <c r="AY323" s="172" t="s">
        <v>2752</v>
      </c>
      <c r="AZ323" s="172"/>
      <c r="BA323" s="172"/>
      <c r="BB323" s="172"/>
    </row>
    <row r="324" spans="1:54" ht="15" customHeight="1">
      <c r="A324" s="171">
        <v>14</v>
      </c>
      <c r="B324" s="172" t="s">
        <v>2692</v>
      </c>
      <c r="C324" s="172" t="s">
        <v>2742</v>
      </c>
      <c r="D324" s="172" t="s">
        <v>732</v>
      </c>
      <c r="E324" s="172" t="s">
        <v>733</v>
      </c>
      <c r="F324" s="172" t="s">
        <v>1698</v>
      </c>
      <c r="G324" s="172" t="s">
        <v>735</v>
      </c>
      <c r="H324" s="172" t="s">
        <v>1587</v>
      </c>
      <c r="I324" s="172" t="s">
        <v>2753</v>
      </c>
      <c r="J324" s="173">
        <v>44228</v>
      </c>
      <c r="K324" s="173">
        <v>44561</v>
      </c>
      <c r="L324" s="172" t="s">
        <v>2754</v>
      </c>
      <c r="M324" s="172" t="s">
        <v>2745</v>
      </c>
      <c r="N324" s="172" t="s">
        <v>29</v>
      </c>
      <c r="O324" s="172" t="s">
        <v>2746</v>
      </c>
      <c r="P324" s="172" t="s">
        <v>740</v>
      </c>
      <c r="Q324" s="202">
        <v>3</v>
      </c>
      <c r="R324" s="202">
        <v>0</v>
      </c>
      <c r="S324" s="202">
        <v>0</v>
      </c>
      <c r="T324" s="202">
        <v>0</v>
      </c>
      <c r="U324" s="202">
        <v>3</v>
      </c>
      <c r="V324" s="202">
        <v>1</v>
      </c>
      <c r="W324" s="202" t="s">
        <v>2755</v>
      </c>
      <c r="AH324" s="76">
        <f t="shared" ref="AH324:AH387" si="31">IFERROR(IF((V324+X324+Z324+AB324)/Q324&gt;1,1,(V324+X324+Z324+AB324)/Q324),0)</f>
        <v>0.33333333333333331</v>
      </c>
      <c r="AI324" s="76" t="str">
        <f t="shared" ref="AI324:AI387" si="32">IFERROR(IF(R324=0,"",IF((V324/R324)&gt;1,1,(V324/R324))),"")</f>
        <v/>
      </c>
      <c r="AJ324" s="76" t="str">
        <f t="shared" ref="AJ324:AJ387" si="33">IFERROR(IF(S324=0,"",IF((X324/S324)&gt;1,1,(X324/S324))),"")</f>
        <v/>
      </c>
      <c r="AK324" s="76" t="str">
        <f t="shared" ref="AK324:AK387" si="34">IFERROR(IF(T324=0,"",IF((Z324/T324)&gt;1,1,(Z324/T324))),"")</f>
        <v/>
      </c>
      <c r="AL324" s="76">
        <f t="shared" ref="AL324:AL387" si="35">IFERROR(IF(U324=0,"",IF((AB324/U324)&gt;1,1,(AB324/U324))),"")</f>
        <v>0</v>
      </c>
      <c r="AM324" s="172" t="s">
        <v>742</v>
      </c>
      <c r="AN324" s="172"/>
      <c r="AO324" s="172"/>
      <c r="AP324" s="172"/>
      <c r="AQ324" s="172" t="s">
        <v>1704</v>
      </c>
      <c r="AR324" s="172"/>
      <c r="AS324" s="172"/>
      <c r="AT324" s="172"/>
      <c r="AU324" s="172" t="s">
        <v>742</v>
      </c>
      <c r="AV324" s="172"/>
      <c r="AW324" s="172"/>
      <c r="AX324" s="172"/>
      <c r="AY324" s="172" t="s">
        <v>2756</v>
      </c>
      <c r="AZ324" s="172"/>
      <c r="BA324" s="172"/>
      <c r="BB324" s="172"/>
    </row>
    <row r="325" spans="1:54" ht="15" customHeight="1">
      <c r="A325" s="171">
        <v>15</v>
      </c>
      <c r="B325" s="172" t="s">
        <v>2692</v>
      </c>
      <c r="C325" s="172" t="s">
        <v>2742</v>
      </c>
      <c r="D325" s="172" t="s">
        <v>732</v>
      </c>
      <c r="E325" s="172" t="s">
        <v>733</v>
      </c>
      <c r="F325" s="172" t="s">
        <v>1698</v>
      </c>
      <c r="G325" s="172" t="s">
        <v>735</v>
      </c>
      <c r="H325" s="172" t="s">
        <v>1587</v>
      </c>
      <c r="I325" s="172" t="s">
        <v>2757</v>
      </c>
      <c r="J325" s="173">
        <v>44228</v>
      </c>
      <c r="K325" s="173">
        <v>44561</v>
      </c>
      <c r="L325" s="172" t="s">
        <v>2758</v>
      </c>
      <c r="M325" s="172" t="s">
        <v>2745</v>
      </c>
      <c r="N325" s="172" t="s">
        <v>29</v>
      </c>
      <c r="O325" s="172" t="s">
        <v>2746</v>
      </c>
      <c r="P325" s="172" t="s">
        <v>740</v>
      </c>
      <c r="Q325" s="202">
        <v>1</v>
      </c>
      <c r="R325" s="202">
        <v>0</v>
      </c>
      <c r="S325" s="202">
        <v>1</v>
      </c>
      <c r="T325" s="202">
        <v>0</v>
      </c>
      <c r="U325" s="202">
        <v>0</v>
      </c>
      <c r="V325" s="202">
        <v>0</v>
      </c>
      <c r="W325" s="202" t="s">
        <v>2759</v>
      </c>
      <c r="AH325" s="76">
        <f t="shared" si="31"/>
        <v>0</v>
      </c>
      <c r="AI325" s="76" t="str">
        <f t="shared" si="32"/>
        <v/>
      </c>
      <c r="AJ325" s="76">
        <f t="shared" si="33"/>
        <v>0</v>
      </c>
      <c r="AK325" s="76" t="str">
        <f t="shared" si="34"/>
        <v/>
      </c>
      <c r="AL325" s="76" t="str">
        <f t="shared" si="35"/>
        <v/>
      </c>
      <c r="AM325" s="172" t="s">
        <v>742</v>
      </c>
      <c r="AN325" s="172"/>
      <c r="AO325" s="172"/>
      <c r="AP325" s="172"/>
      <c r="AQ325" s="172" t="s">
        <v>1704</v>
      </c>
      <c r="AR325" s="172"/>
      <c r="AS325" s="172"/>
      <c r="AT325" s="172"/>
      <c r="AU325" s="172" t="s">
        <v>742</v>
      </c>
      <c r="AV325" s="172"/>
      <c r="AW325" s="172"/>
      <c r="AX325" s="172"/>
      <c r="AY325" s="172" t="s">
        <v>2760</v>
      </c>
      <c r="AZ325" s="172"/>
      <c r="BA325" s="172"/>
      <c r="BB325" s="172"/>
    </row>
    <row r="326" spans="1:54" ht="15" customHeight="1">
      <c r="A326" s="171">
        <v>16</v>
      </c>
      <c r="B326" s="172" t="s">
        <v>2692</v>
      </c>
      <c r="C326" s="172" t="s">
        <v>2742</v>
      </c>
      <c r="D326" s="172" t="s">
        <v>732</v>
      </c>
      <c r="E326" s="172" t="s">
        <v>733</v>
      </c>
      <c r="F326" s="172" t="s">
        <v>1698</v>
      </c>
      <c r="G326" s="172" t="s">
        <v>735</v>
      </c>
      <c r="H326" s="172" t="s">
        <v>1587</v>
      </c>
      <c r="I326" s="172" t="s">
        <v>2761</v>
      </c>
      <c r="J326" s="173">
        <v>44228</v>
      </c>
      <c r="K326" s="173">
        <v>44561</v>
      </c>
      <c r="L326" s="172" t="s">
        <v>2762</v>
      </c>
      <c r="M326" s="172" t="s">
        <v>2745</v>
      </c>
      <c r="N326" s="172" t="s">
        <v>29</v>
      </c>
      <c r="O326" s="172" t="s">
        <v>2746</v>
      </c>
      <c r="P326" s="172" t="s">
        <v>740</v>
      </c>
      <c r="Q326" s="202">
        <v>1</v>
      </c>
      <c r="R326" s="202">
        <v>0</v>
      </c>
      <c r="S326" s="202">
        <v>0</v>
      </c>
      <c r="T326" s="202">
        <v>0</v>
      </c>
      <c r="U326" s="202">
        <v>1</v>
      </c>
      <c r="V326" s="202">
        <v>0</v>
      </c>
      <c r="W326" s="202" t="s">
        <v>2763</v>
      </c>
      <c r="AH326" s="76">
        <f t="shared" si="31"/>
        <v>0</v>
      </c>
      <c r="AI326" s="76" t="str">
        <f t="shared" si="32"/>
        <v/>
      </c>
      <c r="AJ326" s="76" t="str">
        <f t="shared" si="33"/>
        <v/>
      </c>
      <c r="AK326" s="76" t="str">
        <f t="shared" si="34"/>
        <v/>
      </c>
      <c r="AL326" s="76">
        <f t="shared" si="35"/>
        <v>0</v>
      </c>
      <c r="AM326" s="172" t="s">
        <v>742</v>
      </c>
      <c r="AN326" s="172"/>
      <c r="AO326" s="172"/>
      <c r="AP326" s="172"/>
      <c r="AQ326" s="172" t="s">
        <v>1704</v>
      </c>
      <c r="AR326" s="172"/>
      <c r="AS326" s="172"/>
      <c r="AT326" s="172"/>
      <c r="AU326" s="172" t="s">
        <v>742</v>
      </c>
      <c r="AV326" s="172"/>
      <c r="AW326" s="172"/>
      <c r="AX326" s="172"/>
      <c r="AY326" s="172" t="s">
        <v>2764</v>
      </c>
      <c r="AZ326" s="172"/>
      <c r="BA326" s="172"/>
      <c r="BB326" s="172"/>
    </row>
    <row r="327" spans="1:54" ht="15" customHeight="1">
      <c r="A327" s="171">
        <v>17</v>
      </c>
      <c r="B327" s="172" t="s">
        <v>2692</v>
      </c>
      <c r="C327" s="172" t="s">
        <v>2765</v>
      </c>
      <c r="D327" s="172" t="s">
        <v>732</v>
      </c>
      <c r="E327" s="172" t="s">
        <v>733</v>
      </c>
      <c r="F327" s="172" t="s">
        <v>1698</v>
      </c>
      <c r="G327" s="172" t="s">
        <v>735</v>
      </c>
      <c r="H327" s="172" t="s">
        <v>1587</v>
      </c>
      <c r="I327" s="172" t="s">
        <v>2766</v>
      </c>
      <c r="J327" s="173">
        <v>44228</v>
      </c>
      <c r="K327" s="173">
        <v>44561</v>
      </c>
      <c r="L327" s="172" t="s">
        <v>2767</v>
      </c>
      <c r="M327" s="172" t="s">
        <v>2745</v>
      </c>
      <c r="N327" s="172" t="s">
        <v>55</v>
      </c>
      <c r="O327" s="172" t="s">
        <v>2768</v>
      </c>
      <c r="P327" s="172" t="s">
        <v>2769</v>
      </c>
      <c r="Q327" s="174">
        <v>1</v>
      </c>
      <c r="R327" s="174">
        <v>0.25</v>
      </c>
      <c r="S327" s="174">
        <v>0.25</v>
      </c>
      <c r="T327" s="174">
        <v>0.25</v>
      </c>
      <c r="U327" s="174">
        <v>0.25</v>
      </c>
      <c r="V327" s="174">
        <v>0.25</v>
      </c>
      <c r="W327" s="174" t="s">
        <v>2770</v>
      </c>
      <c r="AH327" s="76">
        <f t="shared" si="31"/>
        <v>0.25</v>
      </c>
      <c r="AI327" s="76">
        <f t="shared" si="32"/>
        <v>1</v>
      </c>
      <c r="AJ327" s="76">
        <f t="shared" si="33"/>
        <v>0</v>
      </c>
      <c r="AK327" s="76">
        <f t="shared" si="34"/>
        <v>0</v>
      </c>
      <c r="AL327" s="76">
        <f t="shared" si="35"/>
        <v>0</v>
      </c>
      <c r="AM327" s="172" t="s">
        <v>742</v>
      </c>
      <c r="AN327" s="172"/>
      <c r="AO327" s="172"/>
      <c r="AP327" s="172"/>
      <c r="AQ327" s="172" t="s">
        <v>1704</v>
      </c>
      <c r="AR327" s="172"/>
      <c r="AS327" s="172"/>
      <c r="AT327" s="172"/>
      <c r="AU327" s="172" t="s">
        <v>742</v>
      </c>
      <c r="AV327" s="172"/>
      <c r="AW327" s="172"/>
      <c r="AX327" s="172"/>
      <c r="AY327" s="172" t="s">
        <v>2771</v>
      </c>
      <c r="AZ327" s="172"/>
      <c r="BA327" s="172"/>
      <c r="BB327" s="172"/>
    </row>
    <row r="328" spans="1:54" ht="15" customHeight="1">
      <c r="A328" s="171">
        <v>18</v>
      </c>
      <c r="B328" s="172" t="s">
        <v>2692</v>
      </c>
      <c r="C328" s="172" t="s">
        <v>2772</v>
      </c>
      <c r="D328" s="172" t="s">
        <v>732</v>
      </c>
      <c r="E328" s="172" t="s">
        <v>733</v>
      </c>
      <c r="F328" s="172" t="s">
        <v>1698</v>
      </c>
      <c r="G328" s="172" t="s">
        <v>735</v>
      </c>
      <c r="H328" s="172" t="s">
        <v>1587</v>
      </c>
      <c r="I328" s="172" t="s">
        <v>2773</v>
      </c>
      <c r="J328" s="173">
        <v>44200</v>
      </c>
      <c r="K328" s="173">
        <v>44561</v>
      </c>
      <c r="L328" s="172" t="s">
        <v>2774</v>
      </c>
      <c r="M328" s="172" t="s">
        <v>2745</v>
      </c>
      <c r="N328" s="172" t="s">
        <v>55</v>
      </c>
      <c r="O328" s="172" t="s">
        <v>2775</v>
      </c>
      <c r="P328" s="172" t="s">
        <v>2769</v>
      </c>
      <c r="Q328" s="174">
        <v>1</v>
      </c>
      <c r="R328" s="174">
        <v>0.2</v>
      </c>
      <c r="S328" s="174">
        <v>0.3</v>
      </c>
      <c r="T328" s="174">
        <v>0.3</v>
      </c>
      <c r="U328" s="174">
        <v>0.2</v>
      </c>
      <c r="V328" s="174">
        <v>0.2</v>
      </c>
      <c r="W328" s="174" t="s">
        <v>2776</v>
      </c>
      <c r="AH328" s="76">
        <f t="shared" si="31"/>
        <v>0.2</v>
      </c>
      <c r="AI328" s="76">
        <f t="shared" si="32"/>
        <v>1</v>
      </c>
      <c r="AJ328" s="76">
        <f t="shared" si="33"/>
        <v>0</v>
      </c>
      <c r="AK328" s="76">
        <f t="shared" si="34"/>
        <v>0</v>
      </c>
      <c r="AL328" s="76">
        <f t="shared" si="35"/>
        <v>0</v>
      </c>
      <c r="AM328" s="172" t="s">
        <v>742</v>
      </c>
      <c r="AN328" s="172"/>
      <c r="AO328" s="172"/>
      <c r="AP328" s="172"/>
      <c r="AQ328" s="172" t="s">
        <v>1746</v>
      </c>
      <c r="AR328" s="172"/>
      <c r="AS328" s="172"/>
      <c r="AT328" s="172"/>
      <c r="AU328" s="172" t="s">
        <v>742</v>
      </c>
      <c r="AV328" s="172"/>
      <c r="AW328" s="172"/>
      <c r="AX328" s="172"/>
      <c r="AY328" s="172" t="s">
        <v>2777</v>
      </c>
      <c r="AZ328" s="172"/>
      <c r="BA328" s="172"/>
      <c r="BB328" s="172"/>
    </row>
    <row r="329" spans="1:54" ht="15" customHeight="1">
      <c r="A329" s="171">
        <v>19</v>
      </c>
      <c r="B329" s="172" t="s">
        <v>2692</v>
      </c>
      <c r="C329" s="172" t="s">
        <v>2772</v>
      </c>
      <c r="D329" s="172" t="s">
        <v>732</v>
      </c>
      <c r="E329" s="172" t="s">
        <v>733</v>
      </c>
      <c r="F329" s="172" t="s">
        <v>1698</v>
      </c>
      <c r="G329" s="172" t="s">
        <v>735</v>
      </c>
      <c r="H329" s="172" t="s">
        <v>1587</v>
      </c>
      <c r="I329" s="172" t="s">
        <v>2778</v>
      </c>
      <c r="J329" s="173">
        <v>44200</v>
      </c>
      <c r="K329" s="173">
        <v>44561</v>
      </c>
      <c r="L329" s="172" t="s">
        <v>2779</v>
      </c>
      <c r="M329" s="172" t="s">
        <v>2745</v>
      </c>
      <c r="N329" s="172" t="s">
        <v>55</v>
      </c>
      <c r="O329" s="172" t="s">
        <v>2775</v>
      </c>
      <c r="P329" s="172" t="s">
        <v>2769</v>
      </c>
      <c r="Q329" s="174">
        <v>1</v>
      </c>
      <c r="R329" s="174">
        <v>0.2</v>
      </c>
      <c r="S329" s="174">
        <v>0.3</v>
      </c>
      <c r="T329" s="174">
        <v>0.3</v>
      </c>
      <c r="U329" s="174">
        <v>0.2</v>
      </c>
      <c r="V329" s="174">
        <v>0.2</v>
      </c>
      <c r="W329" s="174" t="s">
        <v>2780</v>
      </c>
      <c r="AH329" s="76">
        <f t="shared" si="31"/>
        <v>0.2</v>
      </c>
      <c r="AI329" s="76">
        <f t="shared" si="32"/>
        <v>1</v>
      </c>
      <c r="AJ329" s="76">
        <f t="shared" si="33"/>
        <v>0</v>
      </c>
      <c r="AK329" s="76">
        <f t="shared" si="34"/>
        <v>0</v>
      </c>
      <c r="AL329" s="76">
        <f t="shared" si="35"/>
        <v>0</v>
      </c>
      <c r="AM329" s="172" t="s">
        <v>742</v>
      </c>
      <c r="AN329" s="172"/>
      <c r="AO329" s="172"/>
      <c r="AP329" s="172"/>
      <c r="AQ329" s="172" t="s">
        <v>1746</v>
      </c>
      <c r="AR329" s="172"/>
      <c r="AS329" s="172"/>
      <c r="AT329" s="172"/>
      <c r="AU329" s="172" t="s">
        <v>742</v>
      </c>
      <c r="AV329" s="172"/>
      <c r="AW329" s="172"/>
      <c r="AX329" s="172"/>
      <c r="AY329" s="172" t="s">
        <v>2781</v>
      </c>
      <c r="AZ329" s="172"/>
      <c r="BA329" s="172"/>
      <c r="BB329" s="172"/>
    </row>
    <row r="330" spans="1:54" ht="15" customHeight="1">
      <c r="A330" s="171">
        <v>20</v>
      </c>
      <c r="B330" s="172" t="s">
        <v>2692</v>
      </c>
      <c r="C330" s="172" t="s">
        <v>2772</v>
      </c>
      <c r="D330" s="172" t="s">
        <v>732</v>
      </c>
      <c r="E330" s="172" t="s">
        <v>733</v>
      </c>
      <c r="F330" s="172" t="s">
        <v>1698</v>
      </c>
      <c r="G330" s="172" t="s">
        <v>735</v>
      </c>
      <c r="H330" s="172" t="s">
        <v>1587</v>
      </c>
      <c r="I330" s="172" t="s">
        <v>2782</v>
      </c>
      <c r="J330" s="173">
        <v>44200</v>
      </c>
      <c r="K330" s="173">
        <v>44561</v>
      </c>
      <c r="L330" s="172" t="s">
        <v>2783</v>
      </c>
      <c r="M330" s="172" t="s">
        <v>2745</v>
      </c>
      <c r="N330" s="172" t="s">
        <v>55</v>
      </c>
      <c r="O330" s="172" t="s">
        <v>2775</v>
      </c>
      <c r="P330" s="172" t="s">
        <v>2769</v>
      </c>
      <c r="Q330" s="174">
        <v>1</v>
      </c>
      <c r="R330" s="174">
        <v>0.2</v>
      </c>
      <c r="S330" s="174">
        <v>0.3</v>
      </c>
      <c r="T330" s="174">
        <v>0.3</v>
      </c>
      <c r="U330" s="174">
        <v>0.2</v>
      </c>
      <c r="V330" s="174">
        <v>0.2</v>
      </c>
      <c r="W330" s="174" t="s">
        <v>2784</v>
      </c>
      <c r="AH330" s="76">
        <f t="shared" si="31"/>
        <v>0.2</v>
      </c>
      <c r="AI330" s="76">
        <f t="shared" si="32"/>
        <v>1</v>
      </c>
      <c r="AJ330" s="76">
        <f t="shared" si="33"/>
        <v>0</v>
      </c>
      <c r="AK330" s="76">
        <f t="shared" si="34"/>
        <v>0</v>
      </c>
      <c r="AL330" s="76">
        <f t="shared" si="35"/>
        <v>0</v>
      </c>
      <c r="AM330" s="172" t="s">
        <v>742</v>
      </c>
      <c r="AN330" s="172"/>
      <c r="AO330" s="172"/>
      <c r="AP330" s="172"/>
      <c r="AQ330" s="172" t="s">
        <v>1704</v>
      </c>
      <c r="AR330" s="172"/>
      <c r="AS330" s="172"/>
      <c r="AT330" s="172"/>
      <c r="AU330" s="172" t="s">
        <v>742</v>
      </c>
      <c r="AV330" s="172"/>
      <c r="AW330" s="172"/>
      <c r="AX330" s="172"/>
      <c r="AY330" s="172" t="s">
        <v>2785</v>
      </c>
      <c r="AZ330" s="172"/>
      <c r="BA330" s="172"/>
      <c r="BB330" s="172"/>
    </row>
    <row r="331" spans="1:54" ht="15" customHeight="1">
      <c r="A331" s="171">
        <v>21</v>
      </c>
      <c r="B331" s="172" t="s">
        <v>2692</v>
      </c>
      <c r="C331" s="172" t="s">
        <v>2772</v>
      </c>
      <c r="D331" s="172" t="s">
        <v>732</v>
      </c>
      <c r="E331" s="172" t="s">
        <v>733</v>
      </c>
      <c r="F331" s="172" t="s">
        <v>1698</v>
      </c>
      <c r="G331" s="172" t="s">
        <v>735</v>
      </c>
      <c r="H331" s="172" t="s">
        <v>1587</v>
      </c>
      <c r="I331" s="172" t="s">
        <v>2786</v>
      </c>
      <c r="J331" s="173">
        <v>44200</v>
      </c>
      <c r="K331" s="173">
        <v>44561</v>
      </c>
      <c r="L331" s="172" t="s">
        <v>2787</v>
      </c>
      <c r="M331" s="172" t="s">
        <v>2745</v>
      </c>
      <c r="N331" s="172" t="s">
        <v>55</v>
      </c>
      <c r="O331" s="172" t="s">
        <v>2775</v>
      </c>
      <c r="P331" s="172" t="s">
        <v>2769</v>
      </c>
      <c r="Q331" s="174">
        <v>1</v>
      </c>
      <c r="R331" s="174">
        <v>0.2</v>
      </c>
      <c r="S331" s="174">
        <v>0.3</v>
      </c>
      <c r="T331" s="174">
        <v>0.3</v>
      </c>
      <c r="U331" s="174">
        <v>0.2</v>
      </c>
      <c r="V331" s="174">
        <v>0</v>
      </c>
      <c r="W331" s="174" t="s">
        <v>2788</v>
      </c>
      <c r="AH331" s="76">
        <f t="shared" si="31"/>
        <v>0</v>
      </c>
      <c r="AI331" s="76">
        <f t="shared" si="32"/>
        <v>0</v>
      </c>
      <c r="AJ331" s="76">
        <f t="shared" si="33"/>
        <v>0</v>
      </c>
      <c r="AK331" s="76">
        <f t="shared" si="34"/>
        <v>0</v>
      </c>
      <c r="AL331" s="76">
        <f t="shared" si="35"/>
        <v>0</v>
      </c>
      <c r="AM331" s="172" t="s">
        <v>742</v>
      </c>
      <c r="AN331" s="172"/>
      <c r="AO331" s="172"/>
      <c r="AP331" s="172"/>
      <c r="AQ331" s="172" t="s">
        <v>2789</v>
      </c>
      <c r="AR331" s="172"/>
      <c r="AS331" s="172"/>
      <c r="AT331" s="172"/>
      <c r="AU331" s="172" t="s">
        <v>742</v>
      </c>
      <c r="AV331" s="172"/>
      <c r="AW331" s="172"/>
      <c r="AX331" s="172"/>
      <c r="AY331" s="172" t="s">
        <v>2790</v>
      </c>
      <c r="AZ331" s="172"/>
      <c r="BA331" s="172"/>
      <c r="BB331" s="172"/>
    </row>
    <row r="332" spans="1:54" ht="15" customHeight="1">
      <c r="A332" s="171">
        <v>22</v>
      </c>
      <c r="B332" s="172" t="s">
        <v>2692</v>
      </c>
      <c r="C332" s="172" t="s">
        <v>1453</v>
      </c>
      <c r="D332" s="172" t="s">
        <v>732</v>
      </c>
      <c r="E332" s="172" t="s">
        <v>1791</v>
      </c>
      <c r="F332" s="172" t="s">
        <v>772</v>
      </c>
      <c r="G332" s="172" t="s">
        <v>1455</v>
      </c>
      <c r="H332" s="172" t="s">
        <v>736</v>
      </c>
      <c r="I332" s="172" t="s">
        <v>2004</v>
      </c>
      <c r="J332" s="173">
        <v>44228</v>
      </c>
      <c r="K332" s="173">
        <v>44561</v>
      </c>
      <c r="L332" s="172" t="s">
        <v>1793</v>
      </c>
      <c r="M332" s="172" t="s">
        <v>494</v>
      </c>
      <c r="N332" s="172" t="s">
        <v>55</v>
      </c>
      <c r="O332" s="172" t="s">
        <v>1794</v>
      </c>
      <c r="P332" s="172" t="s">
        <v>2769</v>
      </c>
      <c r="Q332" s="174">
        <v>1</v>
      </c>
      <c r="R332" s="174">
        <v>0.2</v>
      </c>
      <c r="S332" s="174">
        <v>0.3</v>
      </c>
      <c r="T332" s="174">
        <v>0.3</v>
      </c>
      <c r="U332" s="174">
        <v>0.2</v>
      </c>
      <c r="V332" s="174">
        <v>0.2</v>
      </c>
      <c r="W332" s="174" t="s">
        <v>2791</v>
      </c>
      <c r="AH332" s="76">
        <f t="shared" si="31"/>
        <v>0.2</v>
      </c>
      <c r="AI332" s="76">
        <f t="shared" si="32"/>
        <v>1</v>
      </c>
      <c r="AJ332" s="76">
        <f t="shared" si="33"/>
        <v>0</v>
      </c>
      <c r="AK332" s="76">
        <f t="shared" si="34"/>
        <v>0</v>
      </c>
      <c r="AL332" s="76">
        <f t="shared" si="35"/>
        <v>0</v>
      </c>
      <c r="AM332" s="172" t="s">
        <v>742</v>
      </c>
      <c r="AN332" s="172"/>
      <c r="AO332" s="172"/>
      <c r="AP332" s="172"/>
      <c r="AQ332" s="172" t="s">
        <v>1704</v>
      </c>
      <c r="AR332" s="172"/>
      <c r="AS332" s="172"/>
      <c r="AT332" s="172"/>
      <c r="AU332" s="172" t="s">
        <v>742</v>
      </c>
      <c r="AV332" s="172"/>
      <c r="AW332" s="172"/>
      <c r="AX332" s="172"/>
      <c r="AY332" s="172" t="s">
        <v>2792</v>
      </c>
      <c r="AZ332" s="172"/>
      <c r="BA332" s="172"/>
      <c r="BB332" s="172"/>
    </row>
    <row r="333" spans="1:54" ht="15" customHeight="1">
      <c r="A333" s="171">
        <v>23</v>
      </c>
      <c r="B333" s="172" t="s">
        <v>2692</v>
      </c>
      <c r="C333" s="172" t="s">
        <v>1453</v>
      </c>
      <c r="D333" s="172" t="s">
        <v>732</v>
      </c>
      <c r="E333" s="172" t="s">
        <v>1454</v>
      </c>
      <c r="F333" s="172" t="s">
        <v>772</v>
      </c>
      <c r="G333" s="172" t="s">
        <v>1455</v>
      </c>
      <c r="H333" s="172" t="s">
        <v>736</v>
      </c>
      <c r="I333" s="172" t="s">
        <v>1798</v>
      </c>
      <c r="J333" s="173">
        <v>44228</v>
      </c>
      <c r="K333" s="173">
        <v>44561</v>
      </c>
      <c r="L333" s="172" t="s">
        <v>1799</v>
      </c>
      <c r="M333" s="172" t="s">
        <v>494</v>
      </c>
      <c r="N333" s="172" t="s">
        <v>55</v>
      </c>
      <c r="O333" s="172" t="s">
        <v>1800</v>
      </c>
      <c r="P333" s="172" t="s">
        <v>740</v>
      </c>
      <c r="Q333" s="174">
        <v>1</v>
      </c>
      <c r="R333" s="174">
        <v>0.1</v>
      </c>
      <c r="S333" s="174">
        <v>0.3</v>
      </c>
      <c r="T333" s="174">
        <v>0.3</v>
      </c>
      <c r="U333" s="174">
        <v>0.3</v>
      </c>
      <c r="V333" s="174">
        <v>0.1</v>
      </c>
      <c r="W333" s="174" t="s">
        <v>1801</v>
      </c>
      <c r="AH333" s="76">
        <f t="shared" si="31"/>
        <v>0.1</v>
      </c>
      <c r="AI333" s="76">
        <f t="shared" si="32"/>
        <v>1</v>
      </c>
      <c r="AJ333" s="76">
        <f t="shared" si="33"/>
        <v>0</v>
      </c>
      <c r="AK333" s="76">
        <f t="shared" si="34"/>
        <v>0</v>
      </c>
      <c r="AL333" s="76">
        <f t="shared" si="35"/>
        <v>0</v>
      </c>
      <c r="AM333" s="172" t="s">
        <v>742</v>
      </c>
      <c r="AN333" s="172"/>
      <c r="AO333" s="172"/>
      <c r="AP333" s="172"/>
      <c r="AQ333" s="172" t="s">
        <v>1704</v>
      </c>
      <c r="AR333" s="172"/>
      <c r="AS333" s="172"/>
      <c r="AT333" s="172"/>
      <c r="AU333" s="172" t="s">
        <v>742</v>
      </c>
      <c r="AV333" s="172"/>
      <c r="AW333" s="172"/>
      <c r="AX333" s="172"/>
      <c r="AY333" s="172" t="s">
        <v>2793</v>
      </c>
      <c r="AZ333" s="172"/>
      <c r="BA333" s="172"/>
      <c r="BB333" s="172"/>
    </row>
    <row r="334" spans="1:54" ht="15" customHeight="1">
      <c r="A334" s="171">
        <v>24</v>
      </c>
      <c r="B334" s="172" t="s">
        <v>2692</v>
      </c>
      <c r="C334" s="172" t="s">
        <v>1453</v>
      </c>
      <c r="D334" s="172" t="s">
        <v>732</v>
      </c>
      <c r="E334" s="172" t="s">
        <v>1454</v>
      </c>
      <c r="F334" s="172" t="s">
        <v>772</v>
      </c>
      <c r="G334" s="172" t="s">
        <v>1455</v>
      </c>
      <c r="H334" s="172" t="s">
        <v>736</v>
      </c>
      <c r="I334" s="172" t="s">
        <v>1472</v>
      </c>
      <c r="J334" s="173">
        <v>44470</v>
      </c>
      <c r="K334" s="173">
        <v>44561</v>
      </c>
      <c r="L334" s="172" t="s">
        <v>1469</v>
      </c>
      <c r="M334" s="172" t="s">
        <v>494</v>
      </c>
      <c r="N334" s="172" t="s">
        <v>29</v>
      </c>
      <c r="O334" s="172" t="s">
        <v>1458</v>
      </c>
      <c r="P334" s="172" t="s">
        <v>11</v>
      </c>
      <c r="Q334" s="180">
        <v>2</v>
      </c>
      <c r="R334" s="180">
        <v>0</v>
      </c>
      <c r="S334" s="180">
        <v>0</v>
      </c>
      <c r="T334" s="180">
        <v>0</v>
      </c>
      <c r="U334" s="180">
        <v>2</v>
      </c>
      <c r="V334" s="180">
        <v>0</v>
      </c>
      <c r="W334" s="180" t="s">
        <v>1803</v>
      </c>
      <c r="AH334" s="76">
        <f t="shared" si="31"/>
        <v>0</v>
      </c>
      <c r="AI334" s="76" t="str">
        <f t="shared" si="32"/>
        <v/>
      </c>
      <c r="AJ334" s="76" t="str">
        <f t="shared" si="33"/>
        <v/>
      </c>
      <c r="AK334" s="76" t="str">
        <f t="shared" si="34"/>
        <v/>
      </c>
      <c r="AL334" s="76">
        <f t="shared" si="35"/>
        <v>0</v>
      </c>
      <c r="AM334" s="172" t="s">
        <v>742</v>
      </c>
      <c r="AN334" s="172"/>
      <c r="AO334" s="172"/>
      <c r="AP334" s="172"/>
      <c r="AQ334" s="172" t="s">
        <v>2794</v>
      </c>
      <c r="AR334" s="172"/>
      <c r="AS334" s="172"/>
      <c r="AT334" s="172"/>
      <c r="AU334" s="172" t="s">
        <v>807</v>
      </c>
      <c r="AV334" s="172"/>
      <c r="AW334" s="172"/>
      <c r="AX334" s="172"/>
      <c r="AY334" s="172" t="s">
        <v>1145</v>
      </c>
      <c r="AZ334" s="172"/>
      <c r="BA334" s="172"/>
      <c r="BB334" s="172"/>
    </row>
    <row r="335" spans="1:54" ht="15" customHeight="1">
      <c r="A335" s="171">
        <v>25</v>
      </c>
      <c r="B335" s="172" t="s">
        <v>2692</v>
      </c>
      <c r="C335" s="172" t="s">
        <v>1453</v>
      </c>
      <c r="D335" s="172" t="s">
        <v>732</v>
      </c>
      <c r="E335" s="172" t="s">
        <v>1454</v>
      </c>
      <c r="F335" s="172" t="s">
        <v>772</v>
      </c>
      <c r="G335" s="172" t="s">
        <v>1455</v>
      </c>
      <c r="H335" s="172" t="s">
        <v>736</v>
      </c>
      <c r="I335" s="172" t="s">
        <v>1473</v>
      </c>
      <c r="J335" s="173">
        <v>44317</v>
      </c>
      <c r="K335" s="173">
        <v>44561</v>
      </c>
      <c r="L335" s="172" t="s">
        <v>1474</v>
      </c>
      <c r="M335" s="172" t="s">
        <v>123</v>
      </c>
      <c r="N335" s="172" t="s">
        <v>29</v>
      </c>
      <c r="O335" s="172" t="s">
        <v>1458</v>
      </c>
      <c r="P335" s="172" t="s">
        <v>11</v>
      </c>
      <c r="Q335" s="180">
        <v>4</v>
      </c>
      <c r="R335" s="180">
        <v>0</v>
      </c>
      <c r="S335" s="180">
        <v>2</v>
      </c>
      <c r="T335" s="180">
        <v>1</v>
      </c>
      <c r="U335" s="180">
        <v>1</v>
      </c>
      <c r="V335" s="180">
        <v>1</v>
      </c>
      <c r="W335" s="180" t="s">
        <v>1805</v>
      </c>
      <c r="AH335" s="76">
        <f t="shared" si="31"/>
        <v>0.25</v>
      </c>
      <c r="AI335" s="76" t="str">
        <f t="shared" si="32"/>
        <v/>
      </c>
      <c r="AJ335" s="76">
        <f t="shared" si="33"/>
        <v>0</v>
      </c>
      <c r="AK335" s="76">
        <f t="shared" si="34"/>
        <v>0</v>
      </c>
      <c r="AL335" s="76">
        <f t="shared" si="35"/>
        <v>0</v>
      </c>
      <c r="AM335" s="172" t="s">
        <v>742</v>
      </c>
      <c r="AN335" s="172"/>
      <c r="AO335" s="172"/>
      <c r="AP335" s="172"/>
      <c r="AQ335" s="172" t="s">
        <v>1704</v>
      </c>
      <c r="AR335" s="172"/>
      <c r="AS335" s="172"/>
      <c r="AT335" s="172"/>
      <c r="AU335" s="172" t="s">
        <v>742</v>
      </c>
      <c r="AV335" s="172"/>
      <c r="AW335" s="172"/>
      <c r="AX335" s="172"/>
      <c r="AY335" s="172" t="s">
        <v>2795</v>
      </c>
      <c r="AZ335" s="172"/>
      <c r="BA335" s="172"/>
      <c r="BB335" s="172"/>
    </row>
    <row r="336" spans="1:54" ht="15" customHeight="1">
      <c r="A336" s="171">
        <v>26</v>
      </c>
      <c r="B336" s="172" t="s">
        <v>2692</v>
      </c>
      <c r="C336" s="172" t="s">
        <v>1453</v>
      </c>
      <c r="D336" s="172" t="s">
        <v>732</v>
      </c>
      <c r="E336" s="172" t="s">
        <v>1454</v>
      </c>
      <c r="F336" s="172" t="s">
        <v>772</v>
      </c>
      <c r="G336" s="172" t="s">
        <v>1455</v>
      </c>
      <c r="H336" s="172" t="s">
        <v>736</v>
      </c>
      <c r="I336" s="172" t="s">
        <v>1692</v>
      </c>
      <c r="J336" s="173">
        <v>44197</v>
      </c>
      <c r="K336" s="173">
        <v>44560</v>
      </c>
      <c r="L336" s="172" t="s">
        <v>1693</v>
      </c>
      <c r="M336" s="172" t="s">
        <v>1807</v>
      </c>
      <c r="N336" s="172" t="s">
        <v>29</v>
      </c>
      <c r="O336" s="172" t="s">
        <v>1694</v>
      </c>
      <c r="P336" s="172" t="s">
        <v>11</v>
      </c>
      <c r="Q336" s="180">
        <v>12</v>
      </c>
      <c r="R336" s="180">
        <v>3</v>
      </c>
      <c r="S336" s="180">
        <v>3</v>
      </c>
      <c r="T336" s="180">
        <v>3</v>
      </c>
      <c r="U336" s="180">
        <v>3</v>
      </c>
      <c r="V336" s="180">
        <v>0</v>
      </c>
      <c r="W336" s="180" t="s">
        <v>2796</v>
      </c>
      <c r="AH336" s="76">
        <f t="shared" si="31"/>
        <v>0</v>
      </c>
      <c r="AI336" s="76">
        <f t="shared" si="32"/>
        <v>0</v>
      </c>
      <c r="AJ336" s="76">
        <f t="shared" si="33"/>
        <v>0</v>
      </c>
      <c r="AK336" s="76">
        <f t="shared" si="34"/>
        <v>0</v>
      </c>
      <c r="AL336" s="76">
        <f t="shared" si="35"/>
        <v>0</v>
      </c>
      <c r="AM336" s="172" t="s">
        <v>742</v>
      </c>
      <c r="AN336" s="172"/>
      <c r="AO336" s="172"/>
      <c r="AP336" s="172"/>
      <c r="AQ336" s="172" t="s">
        <v>2797</v>
      </c>
      <c r="AR336" s="172"/>
      <c r="AS336" s="172"/>
      <c r="AT336" s="172"/>
      <c r="AU336" s="172" t="s">
        <v>742</v>
      </c>
      <c r="AV336" s="172"/>
      <c r="AW336" s="172"/>
      <c r="AX336" s="172"/>
      <c r="AY336" s="172" t="s">
        <v>2798</v>
      </c>
      <c r="AZ336" s="172"/>
      <c r="BA336" s="172"/>
      <c r="BB336" s="172"/>
    </row>
    <row r="337" spans="1:54" ht="15" customHeight="1">
      <c r="A337" s="171">
        <v>1</v>
      </c>
      <c r="B337" s="172" t="s">
        <v>2799</v>
      </c>
      <c r="C337" s="172" t="s">
        <v>2800</v>
      </c>
      <c r="D337" s="172" t="s">
        <v>2152</v>
      </c>
      <c r="E337" s="172" t="s">
        <v>1914</v>
      </c>
      <c r="F337" s="172" t="s">
        <v>2153</v>
      </c>
      <c r="G337" s="172" t="s">
        <v>735</v>
      </c>
      <c r="H337" s="172" t="s">
        <v>2154</v>
      </c>
      <c r="I337" s="172" t="s">
        <v>2801</v>
      </c>
      <c r="J337" s="173">
        <v>44197</v>
      </c>
      <c r="K337" s="173">
        <v>44561</v>
      </c>
      <c r="L337" s="172" t="s">
        <v>2802</v>
      </c>
      <c r="M337" s="172" t="s">
        <v>119</v>
      </c>
      <c r="N337" s="172" t="s">
        <v>55</v>
      </c>
      <c r="O337" s="172" t="s">
        <v>2803</v>
      </c>
      <c r="P337" s="172" t="s">
        <v>740</v>
      </c>
      <c r="Q337" s="174">
        <v>1</v>
      </c>
      <c r="R337" s="174">
        <v>0.25</v>
      </c>
      <c r="S337" s="174">
        <v>0.25</v>
      </c>
      <c r="T337" s="174">
        <v>0.25</v>
      </c>
      <c r="U337" s="174">
        <v>0.25</v>
      </c>
      <c r="V337" s="174">
        <v>0.25</v>
      </c>
      <c r="W337" s="174" t="s">
        <v>2804</v>
      </c>
      <c r="AH337" s="76">
        <f t="shared" si="31"/>
        <v>0.25</v>
      </c>
      <c r="AI337" s="76">
        <f t="shared" si="32"/>
        <v>1</v>
      </c>
      <c r="AJ337" s="76">
        <f t="shared" si="33"/>
        <v>0</v>
      </c>
      <c r="AK337" s="76">
        <f t="shared" si="34"/>
        <v>0</v>
      </c>
      <c r="AL337" s="76">
        <f t="shared" si="35"/>
        <v>0</v>
      </c>
      <c r="AM337" s="172" t="s">
        <v>742</v>
      </c>
      <c r="AN337" s="172"/>
      <c r="AO337" s="172"/>
      <c r="AP337" s="172"/>
      <c r="AQ337" s="172" t="s">
        <v>2159</v>
      </c>
      <c r="AR337" s="172"/>
      <c r="AS337" s="172"/>
      <c r="AT337" s="172"/>
      <c r="AU337" s="172" t="s">
        <v>742</v>
      </c>
      <c r="AV337" s="172"/>
      <c r="AW337" s="172"/>
      <c r="AX337" s="172"/>
      <c r="AY337" s="172" t="s">
        <v>2805</v>
      </c>
      <c r="AZ337" s="172"/>
      <c r="BA337" s="172"/>
      <c r="BB337" s="172"/>
    </row>
    <row r="338" spans="1:54" ht="15" customHeight="1">
      <c r="A338" s="171">
        <v>2</v>
      </c>
      <c r="B338" s="172" t="s">
        <v>2799</v>
      </c>
      <c r="C338" s="172" t="s">
        <v>2800</v>
      </c>
      <c r="D338" s="172" t="s">
        <v>2152</v>
      </c>
      <c r="E338" s="172" t="s">
        <v>1914</v>
      </c>
      <c r="F338" s="172" t="s">
        <v>2153</v>
      </c>
      <c r="G338" s="172" t="s">
        <v>735</v>
      </c>
      <c r="H338" s="172" t="s">
        <v>2154</v>
      </c>
      <c r="I338" s="172" t="s">
        <v>2806</v>
      </c>
      <c r="J338" s="173">
        <v>44197</v>
      </c>
      <c r="K338" s="173">
        <v>44561</v>
      </c>
      <c r="L338" s="172" t="s">
        <v>2807</v>
      </c>
      <c r="M338" s="172" t="s">
        <v>119</v>
      </c>
      <c r="N338" s="172" t="s">
        <v>55</v>
      </c>
      <c r="O338" s="172" t="s">
        <v>2803</v>
      </c>
      <c r="P338" s="172" t="s">
        <v>740</v>
      </c>
      <c r="Q338" s="174">
        <v>1</v>
      </c>
      <c r="R338" s="174">
        <v>0.25</v>
      </c>
      <c r="S338" s="174">
        <v>0.25</v>
      </c>
      <c r="T338" s="174">
        <v>0.25</v>
      </c>
      <c r="U338" s="174">
        <v>0.25</v>
      </c>
      <c r="V338" s="174">
        <v>0.25</v>
      </c>
      <c r="W338" s="174" t="s">
        <v>2808</v>
      </c>
      <c r="AH338" s="76">
        <f t="shared" si="31"/>
        <v>0.25</v>
      </c>
      <c r="AI338" s="76">
        <f t="shared" si="32"/>
        <v>1</v>
      </c>
      <c r="AJ338" s="76">
        <f t="shared" si="33"/>
        <v>0</v>
      </c>
      <c r="AK338" s="76">
        <f t="shared" si="34"/>
        <v>0</v>
      </c>
      <c r="AL338" s="76">
        <f t="shared" si="35"/>
        <v>0</v>
      </c>
      <c r="AM338" s="172" t="s">
        <v>742</v>
      </c>
      <c r="AN338" s="172"/>
      <c r="AO338" s="172"/>
      <c r="AP338" s="172"/>
      <c r="AQ338" s="172" t="s">
        <v>2159</v>
      </c>
      <c r="AR338" s="172"/>
      <c r="AS338" s="172"/>
      <c r="AT338" s="172"/>
      <c r="AU338" s="172" t="s">
        <v>742</v>
      </c>
      <c r="AV338" s="172"/>
      <c r="AW338" s="172"/>
      <c r="AX338" s="172"/>
      <c r="AY338" s="172" t="s">
        <v>2809</v>
      </c>
      <c r="AZ338" s="172"/>
      <c r="BA338" s="172"/>
      <c r="BB338" s="172"/>
    </row>
    <row r="339" spans="1:54" ht="15" customHeight="1">
      <c r="A339" s="171">
        <v>3</v>
      </c>
      <c r="B339" s="172" t="s">
        <v>2799</v>
      </c>
      <c r="C339" s="172" t="s">
        <v>2800</v>
      </c>
      <c r="D339" s="172" t="s">
        <v>2152</v>
      </c>
      <c r="E339" s="172" t="s">
        <v>1914</v>
      </c>
      <c r="F339" s="172" t="s">
        <v>2153</v>
      </c>
      <c r="G339" s="172" t="s">
        <v>735</v>
      </c>
      <c r="H339" s="172" t="s">
        <v>2154</v>
      </c>
      <c r="I339" s="172" t="s">
        <v>2810</v>
      </c>
      <c r="J339" s="173">
        <v>44197</v>
      </c>
      <c r="K339" s="173">
        <v>44561</v>
      </c>
      <c r="L339" s="172" t="s">
        <v>2811</v>
      </c>
      <c r="M339" s="172" t="s">
        <v>119</v>
      </c>
      <c r="N339" s="172" t="s">
        <v>55</v>
      </c>
      <c r="O339" s="172" t="s">
        <v>2803</v>
      </c>
      <c r="P339" s="172" t="s">
        <v>740</v>
      </c>
      <c r="Q339" s="174">
        <v>1</v>
      </c>
      <c r="R339" s="174">
        <v>0.25</v>
      </c>
      <c r="S339" s="174">
        <v>0.25</v>
      </c>
      <c r="T339" s="174">
        <v>0.25</v>
      </c>
      <c r="U339" s="174">
        <v>0.25</v>
      </c>
      <c r="V339" s="174">
        <v>0.25</v>
      </c>
      <c r="W339" s="174" t="s">
        <v>2812</v>
      </c>
      <c r="AH339" s="76">
        <f t="shared" si="31"/>
        <v>0.25</v>
      </c>
      <c r="AI339" s="76">
        <f t="shared" si="32"/>
        <v>1</v>
      </c>
      <c r="AJ339" s="76">
        <f t="shared" si="33"/>
        <v>0</v>
      </c>
      <c r="AK339" s="76">
        <f t="shared" si="34"/>
        <v>0</v>
      </c>
      <c r="AL339" s="76">
        <f t="shared" si="35"/>
        <v>0</v>
      </c>
      <c r="AM339" s="172" t="s">
        <v>742</v>
      </c>
      <c r="AN339" s="172"/>
      <c r="AO339" s="172"/>
      <c r="AP339" s="172"/>
      <c r="AQ339" s="172" t="s">
        <v>2159</v>
      </c>
      <c r="AR339" s="172"/>
      <c r="AS339" s="172"/>
      <c r="AT339" s="172"/>
      <c r="AU339" s="172" t="s">
        <v>742</v>
      </c>
      <c r="AV339" s="172"/>
      <c r="AW339" s="172"/>
      <c r="AX339" s="172"/>
      <c r="AY339" s="172" t="s">
        <v>2813</v>
      </c>
      <c r="AZ339" s="172"/>
      <c r="BA339" s="172"/>
      <c r="BB339" s="172"/>
    </row>
    <row r="340" spans="1:54" ht="15" customHeight="1">
      <c r="A340" s="171">
        <v>4</v>
      </c>
      <c r="B340" s="172" t="s">
        <v>2799</v>
      </c>
      <c r="C340" s="172" t="s">
        <v>2814</v>
      </c>
      <c r="D340" s="172" t="s">
        <v>2152</v>
      </c>
      <c r="E340" s="172" t="s">
        <v>1914</v>
      </c>
      <c r="F340" s="172" t="s">
        <v>2153</v>
      </c>
      <c r="G340" s="172" t="s">
        <v>735</v>
      </c>
      <c r="H340" s="172" t="s">
        <v>2154</v>
      </c>
      <c r="I340" s="172" t="s">
        <v>2815</v>
      </c>
      <c r="J340" s="173">
        <v>44440</v>
      </c>
      <c r="K340" s="173">
        <v>44561</v>
      </c>
      <c r="L340" s="172" t="s">
        <v>2816</v>
      </c>
      <c r="M340" s="172" t="s">
        <v>119</v>
      </c>
      <c r="N340" s="172" t="s">
        <v>29</v>
      </c>
      <c r="O340" s="172" t="s">
        <v>2817</v>
      </c>
      <c r="P340" s="172" t="s">
        <v>740</v>
      </c>
      <c r="Q340" s="177">
        <f>SUM(R340:U340)</f>
        <v>1</v>
      </c>
      <c r="R340" s="177">
        <v>0</v>
      </c>
      <c r="S340" s="177">
        <v>0</v>
      </c>
      <c r="T340" s="177">
        <v>0</v>
      </c>
      <c r="U340" s="177">
        <v>1</v>
      </c>
      <c r="V340" s="177">
        <v>0</v>
      </c>
      <c r="W340" s="177" t="s">
        <v>2818</v>
      </c>
      <c r="AH340" s="76">
        <f t="shared" si="31"/>
        <v>0</v>
      </c>
      <c r="AI340" s="76" t="str">
        <f t="shared" si="32"/>
        <v/>
      </c>
      <c r="AJ340" s="76" t="str">
        <f t="shared" si="33"/>
        <v/>
      </c>
      <c r="AK340" s="76" t="str">
        <f t="shared" si="34"/>
        <v/>
      </c>
      <c r="AL340" s="76">
        <f t="shared" si="35"/>
        <v>0</v>
      </c>
      <c r="AM340" s="172" t="s">
        <v>742</v>
      </c>
      <c r="AN340" s="172"/>
      <c r="AO340" s="172"/>
      <c r="AP340" s="172"/>
      <c r="AQ340" s="172" t="s">
        <v>2159</v>
      </c>
      <c r="AR340" s="172"/>
      <c r="AS340" s="172"/>
      <c r="AT340" s="172"/>
      <c r="AU340" s="172" t="s">
        <v>807</v>
      </c>
      <c r="AV340" s="172"/>
      <c r="AW340" s="172"/>
      <c r="AX340" s="172"/>
      <c r="AY340" s="172" t="s">
        <v>1029</v>
      </c>
      <c r="AZ340" s="172"/>
      <c r="BA340" s="172"/>
      <c r="BB340" s="172"/>
    </row>
    <row r="341" spans="1:54" ht="15" customHeight="1">
      <c r="A341" s="171">
        <v>5</v>
      </c>
      <c r="B341" s="172" t="s">
        <v>2799</v>
      </c>
      <c r="C341" s="172" t="s">
        <v>2814</v>
      </c>
      <c r="D341" s="172" t="s">
        <v>2152</v>
      </c>
      <c r="E341" s="172" t="s">
        <v>1914</v>
      </c>
      <c r="F341" s="172" t="s">
        <v>2153</v>
      </c>
      <c r="G341" s="172" t="s">
        <v>735</v>
      </c>
      <c r="H341" s="172" t="s">
        <v>2154</v>
      </c>
      <c r="I341" s="172" t="s">
        <v>2819</v>
      </c>
      <c r="J341" s="173">
        <v>44440</v>
      </c>
      <c r="K341" s="173">
        <v>44561</v>
      </c>
      <c r="L341" s="172" t="s">
        <v>2816</v>
      </c>
      <c r="M341" s="172" t="s">
        <v>119</v>
      </c>
      <c r="N341" s="172" t="s">
        <v>29</v>
      </c>
      <c r="O341" s="172" t="s">
        <v>2817</v>
      </c>
      <c r="P341" s="172" t="s">
        <v>740</v>
      </c>
      <c r="Q341" s="177">
        <f>SUM(R341:U341)</f>
        <v>1</v>
      </c>
      <c r="R341" s="177">
        <v>0</v>
      </c>
      <c r="S341" s="177">
        <v>0</v>
      </c>
      <c r="T341" s="177">
        <v>0</v>
      </c>
      <c r="U341" s="177">
        <v>1</v>
      </c>
      <c r="V341" s="177">
        <v>0</v>
      </c>
      <c r="W341" s="177" t="s">
        <v>2820</v>
      </c>
      <c r="AH341" s="76">
        <f t="shared" si="31"/>
        <v>0</v>
      </c>
      <c r="AI341" s="76" t="str">
        <f t="shared" si="32"/>
        <v/>
      </c>
      <c r="AJ341" s="76" t="str">
        <f t="shared" si="33"/>
        <v/>
      </c>
      <c r="AK341" s="76" t="str">
        <f t="shared" si="34"/>
        <v/>
      </c>
      <c r="AL341" s="76">
        <f t="shared" si="35"/>
        <v>0</v>
      </c>
      <c r="AM341" s="172" t="s">
        <v>742</v>
      </c>
      <c r="AN341" s="172"/>
      <c r="AO341" s="172"/>
      <c r="AP341" s="172"/>
      <c r="AQ341" s="172" t="s">
        <v>2159</v>
      </c>
      <c r="AR341" s="172"/>
      <c r="AS341" s="172"/>
      <c r="AT341" s="172"/>
      <c r="AU341" s="172" t="s">
        <v>807</v>
      </c>
      <c r="AV341" s="172"/>
      <c r="AW341" s="172"/>
      <c r="AX341" s="172"/>
      <c r="AY341" s="172" t="s">
        <v>1029</v>
      </c>
      <c r="AZ341" s="172"/>
      <c r="BA341" s="172"/>
      <c r="BB341" s="172"/>
    </row>
    <row r="342" spans="1:54" ht="15" customHeight="1">
      <c r="A342" s="171">
        <v>6</v>
      </c>
      <c r="B342" s="172" t="s">
        <v>2799</v>
      </c>
      <c r="C342" s="172" t="s">
        <v>2814</v>
      </c>
      <c r="D342" s="172" t="s">
        <v>2152</v>
      </c>
      <c r="E342" s="172" t="s">
        <v>1914</v>
      </c>
      <c r="F342" s="172" t="s">
        <v>2153</v>
      </c>
      <c r="G342" s="172" t="s">
        <v>735</v>
      </c>
      <c r="H342" s="172" t="s">
        <v>2154</v>
      </c>
      <c r="I342" s="172" t="s">
        <v>2821</v>
      </c>
      <c r="J342" s="173">
        <v>44197</v>
      </c>
      <c r="K342" s="173">
        <v>44561</v>
      </c>
      <c r="L342" s="172" t="s">
        <v>2822</v>
      </c>
      <c r="M342" s="172" t="s">
        <v>119</v>
      </c>
      <c r="N342" s="172" t="s">
        <v>29</v>
      </c>
      <c r="O342" s="172" t="s">
        <v>2817</v>
      </c>
      <c r="P342" s="172" t="s">
        <v>740</v>
      </c>
      <c r="Q342" s="177">
        <f>SUM(R342:U342)</f>
        <v>2</v>
      </c>
      <c r="R342" s="177">
        <v>0</v>
      </c>
      <c r="S342" s="177">
        <v>1</v>
      </c>
      <c r="T342" s="177">
        <v>0</v>
      </c>
      <c r="U342" s="177">
        <v>1</v>
      </c>
      <c r="V342" s="177">
        <v>0</v>
      </c>
      <c r="W342" s="177" t="s">
        <v>2823</v>
      </c>
      <c r="AH342" s="76">
        <f t="shared" si="31"/>
        <v>0</v>
      </c>
      <c r="AI342" s="76" t="str">
        <f t="shared" si="32"/>
        <v/>
      </c>
      <c r="AJ342" s="76">
        <f t="shared" si="33"/>
        <v>0</v>
      </c>
      <c r="AK342" s="76" t="str">
        <f t="shared" si="34"/>
        <v/>
      </c>
      <c r="AL342" s="76">
        <f t="shared" si="35"/>
        <v>0</v>
      </c>
      <c r="AM342" s="172" t="s">
        <v>742</v>
      </c>
      <c r="AN342" s="172"/>
      <c r="AO342" s="172"/>
      <c r="AP342" s="172"/>
      <c r="AQ342" s="172" t="s">
        <v>2159</v>
      </c>
      <c r="AR342" s="172"/>
      <c r="AS342" s="172"/>
      <c r="AT342" s="172"/>
      <c r="AU342" s="172" t="s">
        <v>807</v>
      </c>
      <c r="AV342" s="172"/>
      <c r="AW342" s="172"/>
      <c r="AX342" s="172"/>
      <c r="AY342" s="172" t="s">
        <v>2824</v>
      </c>
      <c r="AZ342" s="172"/>
      <c r="BA342" s="172"/>
      <c r="BB342" s="172"/>
    </row>
    <row r="343" spans="1:54" ht="15" customHeight="1">
      <c r="A343" s="171">
        <v>7</v>
      </c>
      <c r="B343" s="172" t="s">
        <v>2799</v>
      </c>
      <c r="C343" s="172" t="s">
        <v>2814</v>
      </c>
      <c r="D343" s="172" t="s">
        <v>2152</v>
      </c>
      <c r="E343" s="172" t="s">
        <v>1914</v>
      </c>
      <c r="F343" s="172" t="s">
        <v>2825</v>
      </c>
      <c r="G343" s="172" t="s">
        <v>735</v>
      </c>
      <c r="H343" s="172" t="s">
        <v>2154</v>
      </c>
      <c r="I343" s="172" t="s">
        <v>2826</v>
      </c>
      <c r="J343" s="173">
        <v>44197</v>
      </c>
      <c r="K343" s="173">
        <v>44561</v>
      </c>
      <c r="L343" s="172" t="s">
        <v>2827</v>
      </c>
      <c r="M343" s="172" t="s">
        <v>119</v>
      </c>
      <c r="N343" s="172" t="s">
        <v>55</v>
      </c>
      <c r="O343" s="172" t="s">
        <v>2817</v>
      </c>
      <c r="P343" s="172" t="s">
        <v>740</v>
      </c>
      <c r="Q343" s="174">
        <v>1</v>
      </c>
      <c r="R343" s="174">
        <v>0</v>
      </c>
      <c r="S343" s="174">
        <v>0</v>
      </c>
      <c r="T343" s="174">
        <v>0</v>
      </c>
      <c r="U343" s="174">
        <v>1</v>
      </c>
      <c r="V343" s="174">
        <v>0</v>
      </c>
      <c r="W343" s="174" t="s">
        <v>2828</v>
      </c>
      <c r="AH343" s="76">
        <f t="shared" si="31"/>
        <v>0</v>
      </c>
      <c r="AI343" s="76" t="str">
        <f t="shared" si="32"/>
        <v/>
      </c>
      <c r="AJ343" s="76" t="str">
        <f t="shared" si="33"/>
        <v/>
      </c>
      <c r="AK343" s="76" t="str">
        <f t="shared" si="34"/>
        <v/>
      </c>
      <c r="AL343" s="76">
        <f t="shared" si="35"/>
        <v>0</v>
      </c>
      <c r="AM343" s="172" t="s">
        <v>742</v>
      </c>
      <c r="AN343" s="172"/>
      <c r="AO343" s="172"/>
      <c r="AP343" s="172"/>
      <c r="AQ343" s="172" t="s">
        <v>2159</v>
      </c>
      <c r="AR343" s="172"/>
      <c r="AS343" s="172"/>
      <c r="AT343" s="172"/>
      <c r="AU343" s="172" t="s">
        <v>807</v>
      </c>
      <c r="AV343" s="172"/>
      <c r="AW343" s="172"/>
      <c r="AX343" s="172"/>
      <c r="AY343" s="172" t="s">
        <v>2829</v>
      </c>
      <c r="AZ343" s="172"/>
      <c r="BA343" s="172"/>
      <c r="BB343" s="172"/>
    </row>
    <row r="344" spans="1:54" ht="15" customHeight="1">
      <c r="A344" s="171">
        <v>8</v>
      </c>
      <c r="B344" s="172" t="s">
        <v>2799</v>
      </c>
      <c r="C344" s="172" t="s">
        <v>1453</v>
      </c>
      <c r="D344" s="172" t="s">
        <v>732</v>
      </c>
      <c r="E344" s="172" t="s">
        <v>1454</v>
      </c>
      <c r="F344" s="172" t="s">
        <v>772</v>
      </c>
      <c r="G344" s="172" t="s">
        <v>1455</v>
      </c>
      <c r="H344" s="172" t="s">
        <v>736</v>
      </c>
      <c r="I344" s="172" t="s">
        <v>2830</v>
      </c>
      <c r="J344" s="173">
        <v>44197</v>
      </c>
      <c r="K344" s="173">
        <v>44561</v>
      </c>
      <c r="L344" s="172" t="s">
        <v>1550</v>
      </c>
      <c r="M344" s="172" t="s">
        <v>119</v>
      </c>
      <c r="N344" s="172" t="s">
        <v>55</v>
      </c>
      <c r="O344" s="172" t="s">
        <v>1458</v>
      </c>
      <c r="P344" s="172" t="s">
        <v>11</v>
      </c>
      <c r="Q344" s="174">
        <v>1</v>
      </c>
      <c r="R344" s="174">
        <v>0</v>
      </c>
      <c r="S344" s="174">
        <v>0</v>
      </c>
      <c r="T344" s="174">
        <v>1</v>
      </c>
      <c r="U344" s="174">
        <v>0</v>
      </c>
      <c r="V344" s="174">
        <v>0</v>
      </c>
      <c r="W344" s="174" t="s">
        <v>2170</v>
      </c>
      <c r="AH344" s="76">
        <f t="shared" si="31"/>
        <v>0</v>
      </c>
      <c r="AI344" s="76" t="str">
        <f t="shared" si="32"/>
        <v/>
      </c>
      <c r="AJ344" s="76" t="str">
        <f t="shared" si="33"/>
        <v/>
      </c>
      <c r="AK344" s="76">
        <f t="shared" si="34"/>
        <v>0</v>
      </c>
      <c r="AL344" s="76" t="str">
        <f t="shared" si="35"/>
        <v/>
      </c>
      <c r="AM344" s="172" t="s">
        <v>807</v>
      </c>
      <c r="AN344" s="172"/>
      <c r="AO344" s="172"/>
      <c r="AP344" s="172"/>
      <c r="AQ344" s="172" t="s">
        <v>2175</v>
      </c>
      <c r="AR344" s="172"/>
      <c r="AS344" s="172"/>
      <c r="AT344" s="172"/>
      <c r="AU344" s="172" t="s">
        <v>807</v>
      </c>
      <c r="AV344" s="172"/>
      <c r="AW344" s="172"/>
      <c r="AX344" s="172"/>
      <c r="AY344" s="172" t="s">
        <v>1029</v>
      </c>
      <c r="AZ344" s="172"/>
      <c r="BA344" s="172"/>
      <c r="BB344" s="172"/>
    </row>
    <row r="345" spans="1:54" ht="15" customHeight="1">
      <c r="A345" s="171">
        <v>9</v>
      </c>
      <c r="B345" s="172" t="s">
        <v>2799</v>
      </c>
      <c r="C345" s="172" t="s">
        <v>1453</v>
      </c>
      <c r="D345" s="172" t="s">
        <v>732</v>
      </c>
      <c r="E345" s="172" t="s">
        <v>1454</v>
      </c>
      <c r="F345" s="172" t="s">
        <v>772</v>
      </c>
      <c r="G345" s="172" t="s">
        <v>1455</v>
      </c>
      <c r="H345" s="172" t="s">
        <v>736</v>
      </c>
      <c r="I345" s="172" t="s">
        <v>2831</v>
      </c>
      <c r="J345" s="173">
        <v>44197</v>
      </c>
      <c r="K345" s="173">
        <v>44561</v>
      </c>
      <c r="L345" s="172" t="s">
        <v>1463</v>
      </c>
      <c r="M345" s="172" t="s">
        <v>119</v>
      </c>
      <c r="N345" s="172" t="s">
        <v>29</v>
      </c>
      <c r="O345" s="172" t="s">
        <v>1458</v>
      </c>
      <c r="P345" s="172" t="s">
        <v>11</v>
      </c>
      <c r="Q345" s="180">
        <v>4</v>
      </c>
      <c r="R345" s="180">
        <v>1</v>
      </c>
      <c r="S345" s="180">
        <v>1</v>
      </c>
      <c r="T345" s="180">
        <v>1</v>
      </c>
      <c r="U345" s="180">
        <v>1</v>
      </c>
      <c r="V345" s="180">
        <v>1</v>
      </c>
      <c r="W345" s="180" t="s">
        <v>2832</v>
      </c>
      <c r="AH345" s="76">
        <f t="shared" si="31"/>
        <v>0.25</v>
      </c>
      <c r="AI345" s="76">
        <f t="shared" si="32"/>
        <v>1</v>
      </c>
      <c r="AJ345" s="76">
        <f t="shared" si="33"/>
        <v>0</v>
      </c>
      <c r="AK345" s="76">
        <f t="shared" si="34"/>
        <v>0</v>
      </c>
      <c r="AL345" s="76">
        <f t="shared" si="35"/>
        <v>0</v>
      </c>
      <c r="AM345" s="172" t="s">
        <v>742</v>
      </c>
      <c r="AN345" s="172"/>
      <c r="AO345" s="172"/>
      <c r="AP345" s="172"/>
      <c r="AQ345" s="172" t="s">
        <v>2159</v>
      </c>
      <c r="AR345" s="172"/>
      <c r="AS345" s="172"/>
      <c r="AT345" s="172"/>
      <c r="AU345" s="172" t="s">
        <v>742</v>
      </c>
      <c r="AV345" s="172"/>
      <c r="AW345" s="172"/>
      <c r="AX345" s="172"/>
      <c r="AY345" s="172" t="s">
        <v>2833</v>
      </c>
      <c r="AZ345" s="172"/>
      <c r="BA345" s="172"/>
      <c r="BB345" s="172"/>
    </row>
    <row r="346" spans="1:54" ht="15" customHeight="1">
      <c r="A346" s="171">
        <v>10</v>
      </c>
      <c r="B346" s="172" t="s">
        <v>2799</v>
      </c>
      <c r="C346" s="172" t="s">
        <v>1453</v>
      </c>
      <c r="D346" s="172" t="s">
        <v>732</v>
      </c>
      <c r="E346" s="172" t="s">
        <v>1454</v>
      </c>
      <c r="F346" s="172" t="s">
        <v>772</v>
      </c>
      <c r="G346" s="172" t="s">
        <v>1455</v>
      </c>
      <c r="H346" s="172" t="s">
        <v>736</v>
      </c>
      <c r="I346" s="172" t="s">
        <v>1467</v>
      </c>
      <c r="J346" s="173">
        <v>44470</v>
      </c>
      <c r="K346" s="173">
        <v>44561</v>
      </c>
      <c r="L346" s="172" t="s">
        <v>1463</v>
      </c>
      <c r="M346" s="172" t="s">
        <v>119</v>
      </c>
      <c r="N346" s="172" t="s">
        <v>29</v>
      </c>
      <c r="O346" s="172" t="s">
        <v>1458</v>
      </c>
      <c r="P346" s="172" t="s">
        <v>11</v>
      </c>
      <c r="Q346" s="180">
        <v>1</v>
      </c>
      <c r="R346" s="180">
        <v>0</v>
      </c>
      <c r="S346" s="180">
        <v>0</v>
      </c>
      <c r="T346" s="180">
        <v>0</v>
      </c>
      <c r="U346" s="180">
        <v>1</v>
      </c>
      <c r="V346" s="180">
        <v>0</v>
      </c>
      <c r="W346" s="180" t="s">
        <v>2170</v>
      </c>
      <c r="AH346" s="76">
        <f t="shared" si="31"/>
        <v>0</v>
      </c>
      <c r="AI346" s="76" t="str">
        <f t="shared" si="32"/>
        <v/>
      </c>
      <c r="AJ346" s="76" t="str">
        <f t="shared" si="33"/>
        <v/>
      </c>
      <c r="AK346" s="76" t="str">
        <f t="shared" si="34"/>
        <v/>
      </c>
      <c r="AL346" s="76">
        <f t="shared" si="35"/>
        <v>0</v>
      </c>
      <c r="AM346" s="172" t="s">
        <v>807</v>
      </c>
      <c r="AN346" s="172"/>
      <c r="AO346" s="172"/>
      <c r="AP346" s="172"/>
      <c r="AQ346" s="172" t="s">
        <v>2175</v>
      </c>
      <c r="AR346" s="172"/>
      <c r="AS346" s="172"/>
      <c r="AT346" s="172"/>
      <c r="AU346" s="172" t="s">
        <v>807</v>
      </c>
      <c r="AV346" s="172"/>
      <c r="AW346" s="172"/>
      <c r="AX346" s="172"/>
      <c r="AY346" s="172" t="s">
        <v>1029</v>
      </c>
      <c r="AZ346" s="172"/>
      <c r="BA346" s="172"/>
      <c r="BB346" s="172"/>
    </row>
    <row r="347" spans="1:54" ht="15" customHeight="1">
      <c r="A347" s="171">
        <v>11</v>
      </c>
      <c r="B347" s="172" t="s">
        <v>2799</v>
      </c>
      <c r="C347" s="172" t="s">
        <v>1453</v>
      </c>
      <c r="D347" s="172" t="s">
        <v>732</v>
      </c>
      <c r="E347" s="172" t="s">
        <v>1454</v>
      </c>
      <c r="F347" s="172" t="s">
        <v>772</v>
      </c>
      <c r="G347" s="172" t="s">
        <v>1455</v>
      </c>
      <c r="H347" s="172" t="s">
        <v>736</v>
      </c>
      <c r="I347" s="172" t="s">
        <v>2834</v>
      </c>
      <c r="J347" s="173">
        <v>44197</v>
      </c>
      <c r="K347" s="173">
        <v>44561</v>
      </c>
      <c r="L347" s="172" t="s">
        <v>1469</v>
      </c>
      <c r="M347" s="172" t="s">
        <v>119</v>
      </c>
      <c r="N347" s="172" t="s">
        <v>29</v>
      </c>
      <c r="O347" s="172" t="s">
        <v>1458</v>
      </c>
      <c r="P347" s="172" t="s">
        <v>11</v>
      </c>
      <c r="Q347" s="180">
        <v>4</v>
      </c>
      <c r="R347" s="180">
        <v>1</v>
      </c>
      <c r="S347" s="180">
        <v>1</v>
      </c>
      <c r="T347" s="180">
        <v>1</v>
      </c>
      <c r="U347" s="180">
        <v>1</v>
      </c>
      <c r="V347" s="180">
        <v>1</v>
      </c>
      <c r="W347" s="180" t="s">
        <v>2835</v>
      </c>
      <c r="AH347" s="76">
        <f t="shared" si="31"/>
        <v>0.25</v>
      </c>
      <c r="AI347" s="76">
        <f t="shared" si="32"/>
        <v>1</v>
      </c>
      <c r="AJ347" s="76">
        <f t="shared" si="33"/>
        <v>0</v>
      </c>
      <c r="AK347" s="76">
        <f t="shared" si="34"/>
        <v>0</v>
      </c>
      <c r="AL347" s="76">
        <f t="shared" si="35"/>
        <v>0</v>
      </c>
      <c r="AM347" s="172" t="s">
        <v>742</v>
      </c>
      <c r="AN347" s="172"/>
      <c r="AO347" s="172"/>
      <c r="AP347" s="172"/>
      <c r="AQ347" s="172" t="s">
        <v>2159</v>
      </c>
      <c r="AR347" s="172"/>
      <c r="AS347" s="172"/>
      <c r="AT347" s="172"/>
      <c r="AU347" s="172" t="s">
        <v>742</v>
      </c>
      <c r="AV347" s="172"/>
      <c r="AW347" s="172"/>
      <c r="AX347" s="172"/>
      <c r="AY347" s="172" t="s">
        <v>2836</v>
      </c>
      <c r="AZ347" s="172"/>
      <c r="BA347" s="172"/>
      <c r="BB347" s="172"/>
    </row>
    <row r="348" spans="1:54" ht="15" customHeight="1">
      <c r="A348" s="171">
        <v>12</v>
      </c>
      <c r="B348" s="172" t="s">
        <v>2799</v>
      </c>
      <c r="C348" s="172" t="s">
        <v>1453</v>
      </c>
      <c r="D348" s="172" t="s">
        <v>732</v>
      </c>
      <c r="E348" s="172" t="s">
        <v>1454</v>
      </c>
      <c r="F348" s="172" t="s">
        <v>772</v>
      </c>
      <c r="G348" s="172" t="s">
        <v>1455</v>
      </c>
      <c r="H348" s="172" t="s">
        <v>736</v>
      </c>
      <c r="I348" s="172" t="s">
        <v>1472</v>
      </c>
      <c r="J348" s="173">
        <v>44470</v>
      </c>
      <c r="K348" s="173">
        <v>44561</v>
      </c>
      <c r="L348" s="172" t="s">
        <v>1469</v>
      </c>
      <c r="M348" s="172" t="s">
        <v>119</v>
      </c>
      <c r="N348" s="172" t="s">
        <v>29</v>
      </c>
      <c r="O348" s="172" t="s">
        <v>1458</v>
      </c>
      <c r="P348" s="172" t="s">
        <v>11</v>
      </c>
      <c r="Q348" s="180">
        <v>2</v>
      </c>
      <c r="R348" s="180">
        <v>0</v>
      </c>
      <c r="S348" s="180">
        <v>0</v>
      </c>
      <c r="T348" s="180">
        <v>0</v>
      </c>
      <c r="U348" s="180">
        <v>2</v>
      </c>
      <c r="V348" s="180">
        <v>0</v>
      </c>
      <c r="W348" s="180" t="s">
        <v>2170</v>
      </c>
      <c r="AH348" s="76">
        <f t="shared" si="31"/>
        <v>0</v>
      </c>
      <c r="AI348" s="76" t="str">
        <f t="shared" si="32"/>
        <v/>
      </c>
      <c r="AJ348" s="76" t="str">
        <f t="shared" si="33"/>
        <v/>
      </c>
      <c r="AK348" s="76" t="str">
        <f t="shared" si="34"/>
        <v/>
      </c>
      <c r="AL348" s="76">
        <f t="shared" si="35"/>
        <v>0</v>
      </c>
      <c r="AM348" s="172" t="s">
        <v>807</v>
      </c>
      <c r="AN348" s="172"/>
      <c r="AO348" s="172"/>
      <c r="AP348" s="172"/>
      <c r="AQ348" s="172" t="s">
        <v>2175</v>
      </c>
      <c r="AR348" s="172"/>
      <c r="AS348" s="172"/>
      <c r="AT348" s="172"/>
      <c r="AU348" s="172" t="s">
        <v>807</v>
      </c>
      <c r="AV348" s="172"/>
      <c r="AW348" s="172"/>
      <c r="AX348" s="172"/>
      <c r="AY348" s="172" t="s">
        <v>1029</v>
      </c>
      <c r="AZ348" s="172"/>
      <c r="BA348" s="172"/>
      <c r="BB348" s="172"/>
    </row>
    <row r="349" spans="1:54" ht="15" customHeight="1">
      <c r="A349" s="171">
        <v>13</v>
      </c>
      <c r="B349" s="172" t="s">
        <v>2799</v>
      </c>
      <c r="C349" s="172" t="s">
        <v>1453</v>
      </c>
      <c r="D349" s="172" t="s">
        <v>732</v>
      </c>
      <c r="E349" s="172" t="s">
        <v>1454</v>
      </c>
      <c r="F349" s="172" t="s">
        <v>772</v>
      </c>
      <c r="G349" s="172" t="s">
        <v>1455</v>
      </c>
      <c r="H349" s="172" t="s">
        <v>736</v>
      </c>
      <c r="I349" s="172" t="s">
        <v>1473</v>
      </c>
      <c r="J349" s="173">
        <v>44317</v>
      </c>
      <c r="K349" s="173">
        <v>44561</v>
      </c>
      <c r="L349" s="172" t="s">
        <v>1474</v>
      </c>
      <c r="M349" s="172" t="s">
        <v>123</v>
      </c>
      <c r="N349" s="172" t="s">
        <v>29</v>
      </c>
      <c r="O349" s="172" t="s">
        <v>1458</v>
      </c>
      <c r="P349" s="172" t="s">
        <v>11</v>
      </c>
      <c r="Q349" s="180">
        <v>4</v>
      </c>
      <c r="R349" s="180">
        <v>0</v>
      </c>
      <c r="S349" s="180">
        <v>2</v>
      </c>
      <c r="T349" s="180">
        <v>1</v>
      </c>
      <c r="U349" s="180">
        <v>1</v>
      </c>
      <c r="V349" s="180">
        <v>0</v>
      </c>
      <c r="W349" s="180" t="s">
        <v>2170</v>
      </c>
      <c r="AH349" s="76">
        <f t="shared" si="31"/>
        <v>0</v>
      </c>
      <c r="AI349" s="76" t="str">
        <f t="shared" si="32"/>
        <v/>
      </c>
      <c r="AJ349" s="76">
        <f t="shared" si="33"/>
        <v>0</v>
      </c>
      <c r="AK349" s="76">
        <f t="shared" si="34"/>
        <v>0</v>
      </c>
      <c r="AL349" s="76">
        <f t="shared" si="35"/>
        <v>0</v>
      </c>
      <c r="AM349" s="172" t="s">
        <v>807</v>
      </c>
      <c r="AN349" s="172"/>
      <c r="AO349" s="172"/>
      <c r="AP349" s="172"/>
      <c r="AQ349" s="172" t="s">
        <v>2175</v>
      </c>
      <c r="AR349" s="172"/>
      <c r="AS349" s="172"/>
      <c r="AT349" s="172"/>
      <c r="AU349" s="172" t="s">
        <v>807</v>
      </c>
      <c r="AV349" s="172"/>
      <c r="AW349" s="172"/>
      <c r="AX349" s="172"/>
      <c r="AY349" s="172" t="s">
        <v>1029</v>
      </c>
      <c r="AZ349" s="172"/>
      <c r="BA349" s="172"/>
      <c r="BB349" s="172"/>
    </row>
    <row r="350" spans="1:54" ht="15" customHeight="1">
      <c r="A350" s="171">
        <v>1</v>
      </c>
      <c r="B350" s="172" t="s">
        <v>2837</v>
      </c>
      <c r="C350" s="172" t="s">
        <v>2838</v>
      </c>
      <c r="D350" s="172" t="s">
        <v>1144</v>
      </c>
      <c r="E350" s="172" t="s">
        <v>1454</v>
      </c>
      <c r="F350" s="172" t="s">
        <v>772</v>
      </c>
      <c r="G350" s="172" t="s">
        <v>735</v>
      </c>
      <c r="H350" s="172" t="s">
        <v>2839</v>
      </c>
      <c r="I350" s="172" t="s">
        <v>2840</v>
      </c>
      <c r="J350" s="173">
        <v>44228</v>
      </c>
      <c r="K350" s="173">
        <v>44561</v>
      </c>
      <c r="L350" s="172" t="s">
        <v>738</v>
      </c>
      <c r="M350" s="172" t="s">
        <v>2841</v>
      </c>
      <c r="N350" s="172" t="s">
        <v>55</v>
      </c>
      <c r="O350" s="172" t="s">
        <v>2842</v>
      </c>
      <c r="P350" s="172" t="s">
        <v>740</v>
      </c>
      <c r="Q350" s="174">
        <v>1</v>
      </c>
      <c r="R350" s="174">
        <v>0.2</v>
      </c>
      <c r="S350" s="174">
        <v>0.3</v>
      </c>
      <c r="T350" s="174">
        <v>0.3</v>
      </c>
      <c r="U350" s="174">
        <v>0.2</v>
      </c>
      <c r="V350" s="174">
        <v>0.2</v>
      </c>
      <c r="W350" s="174" t="s">
        <v>2843</v>
      </c>
      <c r="AH350" s="76">
        <f t="shared" si="31"/>
        <v>0.2</v>
      </c>
      <c r="AI350" s="76">
        <f t="shared" si="32"/>
        <v>1</v>
      </c>
      <c r="AJ350" s="76">
        <f t="shared" si="33"/>
        <v>0</v>
      </c>
      <c r="AK350" s="76">
        <f t="shared" si="34"/>
        <v>0</v>
      </c>
      <c r="AL350" s="76">
        <f t="shared" si="35"/>
        <v>0</v>
      </c>
      <c r="AM350" s="172" t="s">
        <v>742</v>
      </c>
      <c r="AN350" s="172"/>
      <c r="AO350" s="172"/>
      <c r="AP350" s="172"/>
      <c r="AQ350" s="172" t="s">
        <v>2844</v>
      </c>
      <c r="AR350" s="172"/>
      <c r="AS350" s="172"/>
      <c r="AT350" s="172"/>
      <c r="AU350" s="172" t="s">
        <v>742</v>
      </c>
      <c r="AV350" s="172"/>
      <c r="AW350" s="172"/>
      <c r="AX350" s="172"/>
      <c r="AY350" s="172" t="s">
        <v>2845</v>
      </c>
      <c r="AZ350" s="172"/>
      <c r="BA350" s="172"/>
      <c r="BB350" s="172"/>
    </row>
    <row r="351" spans="1:54" ht="15" customHeight="1">
      <c r="A351" s="171">
        <v>2</v>
      </c>
      <c r="B351" s="172" t="s">
        <v>2837</v>
      </c>
      <c r="C351" s="172" t="s">
        <v>2838</v>
      </c>
      <c r="D351" s="172" t="s">
        <v>1144</v>
      </c>
      <c r="E351" s="172" t="s">
        <v>1454</v>
      </c>
      <c r="F351" s="172" t="s">
        <v>772</v>
      </c>
      <c r="G351" s="172" t="s">
        <v>735</v>
      </c>
      <c r="H351" s="172" t="s">
        <v>2839</v>
      </c>
      <c r="I351" s="172" t="s">
        <v>2846</v>
      </c>
      <c r="J351" s="173">
        <v>44228</v>
      </c>
      <c r="K351" s="173">
        <v>44561</v>
      </c>
      <c r="L351" s="172" t="s">
        <v>738</v>
      </c>
      <c r="M351" s="172" t="s">
        <v>2841</v>
      </c>
      <c r="N351" s="172" t="s">
        <v>55</v>
      </c>
      <c r="O351" s="172" t="s">
        <v>2842</v>
      </c>
      <c r="P351" s="172" t="s">
        <v>740</v>
      </c>
      <c r="Q351" s="174">
        <v>1</v>
      </c>
      <c r="R351" s="174">
        <v>0.2</v>
      </c>
      <c r="S351" s="174">
        <v>0.3</v>
      </c>
      <c r="T351" s="174">
        <v>0.3</v>
      </c>
      <c r="U351" s="174">
        <v>0.2</v>
      </c>
      <c r="V351" s="174">
        <v>0.2</v>
      </c>
      <c r="W351" s="174" t="s">
        <v>2847</v>
      </c>
      <c r="AH351" s="76">
        <f t="shared" si="31"/>
        <v>0.2</v>
      </c>
      <c r="AI351" s="76">
        <f t="shared" si="32"/>
        <v>1</v>
      </c>
      <c r="AJ351" s="76">
        <f t="shared" si="33"/>
        <v>0</v>
      </c>
      <c r="AK351" s="76">
        <f t="shared" si="34"/>
        <v>0</v>
      </c>
      <c r="AL351" s="76">
        <f t="shared" si="35"/>
        <v>0</v>
      </c>
      <c r="AM351" s="172" t="s">
        <v>742</v>
      </c>
      <c r="AN351" s="172"/>
      <c r="AO351" s="172"/>
      <c r="AP351" s="172"/>
      <c r="AQ351" s="172" t="s">
        <v>2848</v>
      </c>
      <c r="AR351" s="172"/>
      <c r="AS351" s="172"/>
      <c r="AT351" s="172"/>
      <c r="AU351" s="172" t="s">
        <v>742</v>
      </c>
      <c r="AV351" s="172"/>
      <c r="AW351" s="172"/>
      <c r="AX351" s="172"/>
      <c r="AY351" s="172" t="s">
        <v>2849</v>
      </c>
      <c r="AZ351" s="172"/>
      <c r="BA351" s="172"/>
      <c r="BB351" s="172"/>
    </row>
    <row r="352" spans="1:54" ht="15" customHeight="1">
      <c r="A352" s="171">
        <v>3</v>
      </c>
      <c r="B352" s="172" t="s">
        <v>2837</v>
      </c>
      <c r="C352" s="172" t="s">
        <v>2838</v>
      </c>
      <c r="D352" s="172" t="s">
        <v>1144</v>
      </c>
      <c r="E352" s="172" t="s">
        <v>1454</v>
      </c>
      <c r="F352" s="172" t="s">
        <v>772</v>
      </c>
      <c r="G352" s="172" t="s">
        <v>735</v>
      </c>
      <c r="H352" s="172" t="s">
        <v>2839</v>
      </c>
      <c r="I352" s="172" t="s">
        <v>2850</v>
      </c>
      <c r="J352" s="173">
        <v>44228</v>
      </c>
      <c r="K352" s="173">
        <v>44561</v>
      </c>
      <c r="L352" s="172" t="s">
        <v>738</v>
      </c>
      <c r="M352" s="172" t="s">
        <v>2841</v>
      </c>
      <c r="N352" s="172" t="s">
        <v>29</v>
      </c>
      <c r="O352" s="172" t="s">
        <v>2842</v>
      </c>
      <c r="P352" s="172" t="s">
        <v>740</v>
      </c>
      <c r="Q352" s="177">
        <v>4</v>
      </c>
      <c r="R352" s="177">
        <v>1</v>
      </c>
      <c r="S352" s="177">
        <v>1</v>
      </c>
      <c r="T352" s="177">
        <v>1</v>
      </c>
      <c r="U352" s="177">
        <v>1</v>
      </c>
      <c r="V352" s="177">
        <v>1</v>
      </c>
      <c r="W352" s="177" t="s">
        <v>2851</v>
      </c>
      <c r="AH352" s="76">
        <f t="shared" si="31"/>
        <v>0.25</v>
      </c>
      <c r="AI352" s="76">
        <f t="shared" si="32"/>
        <v>1</v>
      </c>
      <c r="AJ352" s="76">
        <f t="shared" si="33"/>
        <v>0</v>
      </c>
      <c r="AK352" s="76">
        <f t="shared" si="34"/>
        <v>0</v>
      </c>
      <c r="AL352" s="76">
        <f t="shared" si="35"/>
        <v>0</v>
      </c>
      <c r="AM352" s="172" t="s">
        <v>742</v>
      </c>
      <c r="AN352" s="172"/>
      <c r="AO352" s="172"/>
      <c r="AP352" s="172"/>
      <c r="AQ352" s="172" t="s">
        <v>2852</v>
      </c>
      <c r="AR352" s="172"/>
      <c r="AS352" s="172"/>
      <c r="AT352" s="172"/>
      <c r="AU352" s="172" t="s">
        <v>742</v>
      </c>
      <c r="AV352" s="172"/>
      <c r="AW352" s="172"/>
      <c r="AX352" s="172"/>
      <c r="AY352" s="172" t="s">
        <v>2853</v>
      </c>
      <c r="AZ352" s="172"/>
      <c r="BA352" s="172"/>
      <c r="BB352" s="172"/>
    </row>
    <row r="353" spans="1:54" ht="15" customHeight="1">
      <c r="A353" s="171">
        <v>4</v>
      </c>
      <c r="B353" s="172" t="s">
        <v>2837</v>
      </c>
      <c r="C353" s="172" t="s">
        <v>2854</v>
      </c>
      <c r="D353" s="172" t="s">
        <v>1144</v>
      </c>
      <c r="E353" s="172" t="s">
        <v>1454</v>
      </c>
      <c r="F353" s="172" t="s">
        <v>772</v>
      </c>
      <c r="G353" s="172" t="s">
        <v>735</v>
      </c>
      <c r="H353" s="172" t="s">
        <v>1587</v>
      </c>
      <c r="I353" s="172" t="s">
        <v>2855</v>
      </c>
      <c r="J353" s="173">
        <v>44228</v>
      </c>
      <c r="K353" s="173">
        <v>44561</v>
      </c>
      <c r="L353" s="172" t="s">
        <v>738</v>
      </c>
      <c r="M353" s="172" t="s">
        <v>2841</v>
      </c>
      <c r="N353" s="172" t="s">
        <v>55</v>
      </c>
      <c r="O353" s="172" t="s">
        <v>2856</v>
      </c>
      <c r="P353" s="172" t="s">
        <v>740</v>
      </c>
      <c r="Q353" s="174">
        <v>1</v>
      </c>
      <c r="R353" s="174">
        <v>0.2</v>
      </c>
      <c r="S353" s="174">
        <v>0.3</v>
      </c>
      <c r="T353" s="174">
        <v>0.3</v>
      </c>
      <c r="U353" s="174">
        <v>0.2</v>
      </c>
      <c r="V353" s="174">
        <v>0.2</v>
      </c>
      <c r="W353" s="174" t="s">
        <v>2857</v>
      </c>
      <c r="AH353" s="76">
        <f t="shared" si="31"/>
        <v>0.2</v>
      </c>
      <c r="AI353" s="76">
        <f t="shared" si="32"/>
        <v>1</v>
      </c>
      <c r="AJ353" s="76">
        <f t="shared" si="33"/>
        <v>0</v>
      </c>
      <c r="AK353" s="76">
        <f t="shared" si="34"/>
        <v>0</v>
      </c>
      <c r="AL353" s="76">
        <f t="shared" si="35"/>
        <v>0</v>
      </c>
      <c r="AM353" s="172" t="s">
        <v>742</v>
      </c>
      <c r="AN353" s="172"/>
      <c r="AO353" s="172"/>
      <c r="AP353" s="172"/>
      <c r="AQ353" s="172" t="s">
        <v>2858</v>
      </c>
      <c r="AR353" s="172"/>
      <c r="AS353" s="172"/>
      <c r="AT353" s="172"/>
      <c r="AU353" s="172" t="s">
        <v>742</v>
      </c>
      <c r="AV353" s="172"/>
      <c r="AW353" s="172"/>
      <c r="AX353" s="172"/>
      <c r="AY353" s="172" t="s">
        <v>2859</v>
      </c>
      <c r="AZ353" s="172"/>
      <c r="BA353" s="172"/>
      <c r="BB353" s="172"/>
    </row>
    <row r="354" spans="1:54" ht="15" customHeight="1">
      <c r="A354" s="171">
        <v>5</v>
      </c>
      <c r="B354" s="172" t="s">
        <v>2837</v>
      </c>
      <c r="C354" s="172" t="s">
        <v>2854</v>
      </c>
      <c r="D354" s="172" t="s">
        <v>1144</v>
      </c>
      <c r="E354" s="172" t="s">
        <v>1454</v>
      </c>
      <c r="F354" s="172" t="s">
        <v>772</v>
      </c>
      <c r="G354" s="172" t="s">
        <v>735</v>
      </c>
      <c r="H354" s="172" t="s">
        <v>1587</v>
      </c>
      <c r="I354" s="172" t="s">
        <v>2860</v>
      </c>
      <c r="J354" s="173">
        <v>44228</v>
      </c>
      <c r="K354" s="173">
        <v>44561</v>
      </c>
      <c r="L354" s="172" t="s">
        <v>738</v>
      </c>
      <c r="M354" s="172" t="s">
        <v>2841</v>
      </c>
      <c r="N354" s="172" t="s">
        <v>55</v>
      </c>
      <c r="O354" s="172" t="s">
        <v>2856</v>
      </c>
      <c r="P354" s="172" t="s">
        <v>740</v>
      </c>
      <c r="Q354" s="174">
        <v>1</v>
      </c>
      <c r="R354" s="174">
        <v>0.2</v>
      </c>
      <c r="S354" s="174">
        <v>0.3</v>
      </c>
      <c r="T354" s="174">
        <v>0.3</v>
      </c>
      <c r="U354" s="174">
        <v>0.2</v>
      </c>
      <c r="V354" s="174">
        <v>0.2</v>
      </c>
      <c r="W354" s="174" t="s">
        <v>2861</v>
      </c>
      <c r="AH354" s="76">
        <f t="shared" si="31"/>
        <v>0.2</v>
      </c>
      <c r="AI354" s="76">
        <f t="shared" si="32"/>
        <v>1</v>
      </c>
      <c r="AJ354" s="76">
        <f t="shared" si="33"/>
        <v>0</v>
      </c>
      <c r="AK354" s="76">
        <f t="shared" si="34"/>
        <v>0</v>
      </c>
      <c r="AL354" s="76">
        <f t="shared" si="35"/>
        <v>0</v>
      </c>
      <c r="AM354" s="172" t="s">
        <v>742</v>
      </c>
      <c r="AN354" s="172"/>
      <c r="AO354" s="172"/>
      <c r="AP354" s="172"/>
      <c r="AQ354" s="172" t="s">
        <v>2862</v>
      </c>
      <c r="AR354" s="172"/>
      <c r="AS354" s="172"/>
      <c r="AT354" s="172"/>
      <c r="AU354" s="172" t="s">
        <v>742</v>
      </c>
      <c r="AV354" s="172"/>
      <c r="AW354" s="172"/>
      <c r="AX354" s="172"/>
      <c r="AY354" s="172" t="s">
        <v>2863</v>
      </c>
      <c r="AZ354" s="172"/>
      <c r="BA354" s="172"/>
      <c r="BB354" s="172"/>
    </row>
    <row r="355" spans="1:54" ht="15" customHeight="1">
      <c r="A355" s="171">
        <v>6</v>
      </c>
      <c r="B355" s="172" t="s">
        <v>2837</v>
      </c>
      <c r="C355" s="172" t="s">
        <v>2854</v>
      </c>
      <c r="D355" s="172" t="s">
        <v>1144</v>
      </c>
      <c r="E355" s="172" t="s">
        <v>1454</v>
      </c>
      <c r="F355" s="172" t="s">
        <v>772</v>
      </c>
      <c r="G355" s="172" t="s">
        <v>735</v>
      </c>
      <c r="H355" s="172" t="s">
        <v>1587</v>
      </c>
      <c r="I355" s="172" t="s">
        <v>2864</v>
      </c>
      <c r="J355" s="173">
        <v>44228</v>
      </c>
      <c r="K355" s="173">
        <v>44561</v>
      </c>
      <c r="L355" s="172" t="s">
        <v>738</v>
      </c>
      <c r="M355" s="172" t="s">
        <v>2841</v>
      </c>
      <c r="N355" s="172" t="s">
        <v>55</v>
      </c>
      <c r="O355" s="172" t="s">
        <v>2856</v>
      </c>
      <c r="P355" s="172" t="s">
        <v>740</v>
      </c>
      <c r="Q355" s="174">
        <v>1</v>
      </c>
      <c r="R355" s="174">
        <v>0.2</v>
      </c>
      <c r="S355" s="174">
        <v>0.3</v>
      </c>
      <c r="T355" s="174">
        <v>0.3</v>
      </c>
      <c r="U355" s="174">
        <v>0.2</v>
      </c>
      <c r="V355" s="174">
        <v>0.2</v>
      </c>
      <c r="W355" s="174" t="s">
        <v>2865</v>
      </c>
      <c r="AH355" s="76">
        <f t="shared" si="31"/>
        <v>0.2</v>
      </c>
      <c r="AI355" s="76">
        <f t="shared" si="32"/>
        <v>1</v>
      </c>
      <c r="AJ355" s="76">
        <f t="shared" si="33"/>
        <v>0</v>
      </c>
      <c r="AK355" s="76">
        <f t="shared" si="34"/>
        <v>0</v>
      </c>
      <c r="AL355" s="76">
        <f t="shared" si="35"/>
        <v>0</v>
      </c>
      <c r="AM355" s="172" t="s">
        <v>742</v>
      </c>
      <c r="AN355" s="172"/>
      <c r="AO355" s="172"/>
      <c r="AP355" s="172"/>
      <c r="AQ355" s="172" t="s">
        <v>2866</v>
      </c>
      <c r="AR355" s="172"/>
      <c r="AS355" s="172"/>
      <c r="AT355" s="172"/>
      <c r="AU355" s="172" t="s">
        <v>742</v>
      </c>
      <c r="AV355" s="172"/>
      <c r="AW355" s="172"/>
      <c r="AX355" s="172"/>
      <c r="AY355" s="172" t="s">
        <v>2867</v>
      </c>
      <c r="AZ355" s="172"/>
      <c r="BA355" s="172"/>
      <c r="BB355" s="172"/>
    </row>
    <row r="356" spans="1:54" ht="15" customHeight="1">
      <c r="A356" s="171">
        <v>7</v>
      </c>
      <c r="B356" s="172" t="s">
        <v>2837</v>
      </c>
      <c r="C356" s="172" t="s">
        <v>2854</v>
      </c>
      <c r="D356" s="172" t="s">
        <v>1144</v>
      </c>
      <c r="E356" s="172" t="s">
        <v>1454</v>
      </c>
      <c r="F356" s="172" t="s">
        <v>772</v>
      </c>
      <c r="G356" s="172" t="s">
        <v>735</v>
      </c>
      <c r="H356" s="172" t="s">
        <v>1587</v>
      </c>
      <c r="I356" s="172" t="s">
        <v>2868</v>
      </c>
      <c r="J356" s="173">
        <v>44228</v>
      </c>
      <c r="K356" s="173">
        <v>44561</v>
      </c>
      <c r="L356" s="172" t="s">
        <v>738</v>
      </c>
      <c r="M356" s="172" t="s">
        <v>2841</v>
      </c>
      <c r="N356" s="172" t="s">
        <v>55</v>
      </c>
      <c r="O356" s="172" t="s">
        <v>2856</v>
      </c>
      <c r="P356" s="172" t="s">
        <v>740</v>
      </c>
      <c r="Q356" s="174">
        <v>1</v>
      </c>
      <c r="R356" s="174">
        <v>0.2</v>
      </c>
      <c r="S356" s="174">
        <v>0.3</v>
      </c>
      <c r="T356" s="174">
        <v>0.3</v>
      </c>
      <c r="U356" s="174">
        <v>0.2</v>
      </c>
      <c r="V356" s="174">
        <v>0.2</v>
      </c>
      <c r="W356" s="174" t="s">
        <v>2869</v>
      </c>
      <c r="AH356" s="76">
        <f t="shared" si="31"/>
        <v>0.2</v>
      </c>
      <c r="AI356" s="76">
        <f t="shared" si="32"/>
        <v>1</v>
      </c>
      <c r="AJ356" s="76">
        <f t="shared" si="33"/>
        <v>0</v>
      </c>
      <c r="AK356" s="76">
        <f t="shared" si="34"/>
        <v>0</v>
      </c>
      <c r="AL356" s="76">
        <f t="shared" si="35"/>
        <v>0</v>
      </c>
      <c r="AM356" s="172" t="s">
        <v>742</v>
      </c>
      <c r="AN356" s="172"/>
      <c r="AO356" s="172"/>
      <c r="AP356" s="172"/>
      <c r="AQ356" s="172" t="s">
        <v>2870</v>
      </c>
      <c r="AR356" s="172"/>
      <c r="AS356" s="172"/>
      <c r="AT356" s="172"/>
      <c r="AU356" s="172" t="s">
        <v>742</v>
      </c>
      <c r="AV356" s="172"/>
      <c r="AW356" s="172"/>
      <c r="AX356" s="172"/>
      <c r="AY356" s="172" t="s">
        <v>2871</v>
      </c>
      <c r="AZ356" s="172"/>
      <c r="BA356" s="172"/>
      <c r="BB356" s="172"/>
    </row>
    <row r="357" spans="1:54" ht="15" customHeight="1">
      <c r="A357" s="171">
        <v>8</v>
      </c>
      <c r="B357" s="172" t="s">
        <v>2837</v>
      </c>
      <c r="C357" s="172" t="s">
        <v>2854</v>
      </c>
      <c r="D357" s="172" t="s">
        <v>1144</v>
      </c>
      <c r="E357" s="172" t="s">
        <v>1454</v>
      </c>
      <c r="F357" s="172" t="s">
        <v>772</v>
      </c>
      <c r="G357" s="172" t="s">
        <v>735</v>
      </c>
      <c r="H357" s="172" t="s">
        <v>1587</v>
      </c>
      <c r="I357" s="172" t="s">
        <v>2872</v>
      </c>
      <c r="J357" s="173">
        <v>44228</v>
      </c>
      <c r="K357" s="173">
        <v>44561</v>
      </c>
      <c r="L357" s="172" t="s">
        <v>738</v>
      </c>
      <c r="M357" s="172" t="s">
        <v>2841</v>
      </c>
      <c r="N357" s="172" t="s">
        <v>55</v>
      </c>
      <c r="O357" s="172" t="s">
        <v>2856</v>
      </c>
      <c r="P357" s="172" t="s">
        <v>740</v>
      </c>
      <c r="Q357" s="174">
        <v>1</v>
      </c>
      <c r="R357" s="174">
        <v>0.2</v>
      </c>
      <c r="S357" s="174">
        <v>0.3</v>
      </c>
      <c r="T357" s="174">
        <v>0.3</v>
      </c>
      <c r="U357" s="174">
        <v>0.2</v>
      </c>
      <c r="V357" s="174">
        <v>0.2</v>
      </c>
      <c r="W357" s="174" t="s">
        <v>2873</v>
      </c>
      <c r="AH357" s="76">
        <f t="shared" si="31"/>
        <v>0.2</v>
      </c>
      <c r="AI357" s="76">
        <f t="shared" si="32"/>
        <v>1</v>
      </c>
      <c r="AJ357" s="76">
        <f t="shared" si="33"/>
        <v>0</v>
      </c>
      <c r="AK357" s="76">
        <f t="shared" si="34"/>
        <v>0</v>
      </c>
      <c r="AL357" s="76">
        <f t="shared" si="35"/>
        <v>0</v>
      </c>
      <c r="AM357" s="172" t="s">
        <v>742</v>
      </c>
      <c r="AN357" s="172"/>
      <c r="AO357" s="172"/>
      <c r="AP357" s="172"/>
      <c r="AQ357" s="172" t="s">
        <v>2874</v>
      </c>
      <c r="AR357" s="172"/>
      <c r="AS357" s="172"/>
      <c r="AT357" s="172"/>
      <c r="AU357" s="172" t="s">
        <v>742</v>
      </c>
      <c r="AV357" s="172"/>
      <c r="AW357" s="172"/>
      <c r="AX357" s="172"/>
      <c r="AY357" s="172" t="s">
        <v>2875</v>
      </c>
      <c r="AZ357" s="172"/>
      <c r="BA357" s="172"/>
      <c r="BB357" s="172"/>
    </row>
    <row r="358" spans="1:54" ht="15" customHeight="1">
      <c r="A358" s="171">
        <v>9</v>
      </c>
      <c r="B358" s="172" t="s">
        <v>2837</v>
      </c>
      <c r="C358" s="172" t="s">
        <v>2854</v>
      </c>
      <c r="D358" s="172" t="s">
        <v>1144</v>
      </c>
      <c r="E358" s="172" t="s">
        <v>1454</v>
      </c>
      <c r="F358" s="172" t="s">
        <v>772</v>
      </c>
      <c r="G358" s="172" t="s">
        <v>735</v>
      </c>
      <c r="H358" s="172" t="s">
        <v>1587</v>
      </c>
      <c r="I358" s="172" t="s">
        <v>2876</v>
      </c>
      <c r="J358" s="173">
        <v>44228</v>
      </c>
      <c r="K358" s="173">
        <v>44561</v>
      </c>
      <c r="L358" s="172" t="s">
        <v>738</v>
      </c>
      <c r="M358" s="172" t="s">
        <v>2841</v>
      </c>
      <c r="N358" s="172" t="s">
        <v>55</v>
      </c>
      <c r="O358" s="172" t="s">
        <v>2856</v>
      </c>
      <c r="P358" s="172" t="s">
        <v>740</v>
      </c>
      <c r="Q358" s="174">
        <v>1</v>
      </c>
      <c r="R358" s="174">
        <v>0.2</v>
      </c>
      <c r="S358" s="174">
        <v>0.3</v>
      </c>
      <c r="T358" s="174">
        <v>0.3</v>
      </c>
      <c r="U358" s="174">
        <v>0.2</v>
      </c>
      <c r="V358" s="174">
        <v>0.2</v>
      </c>
      <c r="W358" s="174" t="s">
        <v>2877</v>
      </c>
      <c r="AH358" s="76">
        <f t="shared" si="31"/>
        <v>0.2</v>
      </c>
      <c r="AI358" s="76">
        <f t="shared" si="32"/>
        <v>1</v>
      </c>
      <c r="AJ358" s="76">
        <f t="shared" si="33"/>
        <v>0</v>
      </c>
      <c r="AK358" s="76">
        <f t="shared" si="34"/>
        <v>0</v>
      </c>
      <c r="AL358" s="76">
        <f t="shared" si="35"/>
        <v>0</v>
      </c>
      <c r="AM358" s="172" t="s">
        <v>742</v>
      </c>
      <c r="AN358" s="172"/>
      <c r="AO358" s="172"/>
      <c r="AP358" s="172"/>
      <c r="AQ358" s="172" t="s">
        <v>2878</v>
      </c>
      <c r="AR358" s="172"/>
      <c r="AS358" s="172"/>
      <c r="AT358" s="172"/>
      <c r="AU358" s="172" t="s">
        <v>742</v>
      </c>
      <c r="AV358" s="172"/>
      <c r="AW358" s="172"/>
      <c r="AX358" s="172"/>
      <c r="AY358" s="172" t="s">
        <v>2879</v>
      </c>
      <c r="AZ358" s="172"/>
      <c r="BA358" s="172"/>
      <c r="BB358" s="172"/>
    </row>
    <row r="359" spans="1:54" ht="15" customHeight="1">
      <c r="A359" s="171">
        <v>10</v>
      </c>
      <c r="B359" s="172" t="s">
        <v>2837</v>
      </c>
      <c r="C359" s="172" t="s">
        <v>2854</v>
      </c>
      <c r="D359" s="172" t="s">
        <v>1144</v>
      </c>
      <c r="E359" s="172" t="s">
        <v>1454</v>
      </c>
      <c r="F359" s="172" t="s">
        <v>772</v>
      </c>
      <c r="G359" s="172" t="s">
        <v>735</v>
      </c>
      <c r="H359" s="172" t="s">
        <v>1587</v>
      </c>
      <c r="I359" s="172" t="s">
        <v>2880</v>
      </c>
      <c r="J359" s="173">
        <v>44228</v>
      </c>
      <c r="K359" s="173">
        <v>44561</v>
      </c>
      <c r="L359" s="172" t="s">
        <v>738</v>
      </c>
      <c r="M359" s="172" t="s">
        <v>2841</v>
      </c>
      <c r="N359" s="172" t="s">
        <v>55</v>
      </c>
      <c r="O359" s="172" t="s">
        <v>2856</v>
      </c>
      <c r="P359" s="172" t="s">
        <v>740</v>
      </c>
      <c r="Q359" s="174">
        <v>1</v>
      </c>
      <c r="R359" s="174">
        <v>0.2</v>
      </c>
      <c r="S359" s="174">
        <v>0.3</v>
      </c>
      <c r="T359" s="174">
        <v>0.3</v>
      </c>
      <c r="U359" s="174">
        <v>0.2</v>
      </c>
      <c r="V359" s="174">
        <v>0.2</v>
      </c>
      <c r="W359" s="174" t="s">
        <v>2881</v>
      </c>
      <c r="AH359" s="76">
        <f t="shared" si="31"/>
        <v>0.2</v>
      </c>
      <c r="AI359" s="76">
        <f t="shared" si="32"/>
        <v>1</v>
      </c>
      <c r="AJ359" s="76">
        <f t="shared" si="33"/>
        <v>0</v>
      </c>
      <c r="AK359" s="76">
        <f t="shared" si="34"/>
        <v>0</v>
      </c>
      <c r="AL359" s="76">
        <f t="shared" si="35"/>
        <v>0</v>
      </c>
      <c r="AM359" s="172" t="s">
        <v>742</v>
      </c>
      <c r="AN359" s="172"/>
      <c r="AO359" s="172"/>
      <c r="AP359" s="172"/>
      <c r="AQ359" s="172" t="s">
        <v>2882</v>
      </c>
      <c r="AR359" s="172"/>
      <c r="AS359" s="172"/>
      <c r="AT359" s="172"/>
      <c r="AU359" s="172" t="s">
        <v>742</v>
      </c>
      <c r="AV359" s="172"/>
      <c r="AW359" s="172"/>
      <c r="AX359" s="172"/>
      <c r="AY359" s="172" t="s">
        <v>2883</v>
      </c>
      <c r="AZ359" s="172"/>
      <c r="BA359" s="172"/>
      <c r="BB359" s="172"/>
    </row>
    <row r="360" spans="1:54" ht="15" customHeight="1">
      <c r="A360" s="171">
        <v>11</v>
      </c>
      <c r="B360" s="172" t="s">
        <v>2837</v>
      </c>
      <c r="C360" s="172" t="s">
        <v>1453</v>
      </c>
      <c r="D360" s="172" t="s">
        <v>732</v>
      </c>
      <c r="E360" s="172" t="s">
        <v>1454</v>
      </c>
      <c r="F360" s="172" t="s">
        <v>772</v>
      </c>
      <c r="G360" s="172" t="s">
        <v>1455</v>
      </c>
      <c r="H360" s="172" t="s">
        <v>736</v>
      </c>
      <c r="I360" s="172" t="s">
        <v>1687</v>
      </c>
      <c r="J360" s="173">
        <v>44197</v>
      </c>
      <c r="K360" s="173">
        <v>44561</v>
      </c>
      <c r="L360" s="172" t="s">
        <v>1550</v>
      </c>
      <c r="M360" s="172" t="s">
        <v>2841</v>
      </c>
      <c r="N360" s="172" t="s">
        <v>55</v>
      </c>
      <c r="O360" s="172" t="s">
        <v>1458</v>
      </c>
      <c r="P360" s="172" t="s">
        <v>11</v>
      </c>
      <c r="Q360" s="203">
        <v>1</v>
      </c>
      <c r="R360" s="203">
        <v>0</v>
      </c>
      <c r="S360" s="203">
        <v>0</v>
      </c>
      <c r="T360" s="203">
        <v>1</v>
      </c>
      <c r="U360" s="203">
        <v>0</v>
      </c>
      <c r="V360" s="203">
        <v>0</v>
      </c>
      <c r="W360" s="203" t="s">
        <v>2884</v>
      </c>
      <c r="AH360" s="76">
        <f t="shared" si="31"/>
        <v>0</v>
      </c>
      <c r="AI360" s="76" t="str">
        <f t="shared" si="32"/>
        <v/>
      </c>
      <c r="AJ360" s="76" t="str">
        <f t="shared" si="33"/>
        <v/>
      </c>
      <c r="AK360" s="76">
        <f t="shared" si="34"/>
        <v>0</v>
      </c>
      <c r="AL360" s="76" t="str">
        <f t="shared" si="35"/>
        <v/>
      </c>
      <c r="AM360" s="172" t="s">
        <v>742</v>
      </c>
      <c r="AN360" s="172"/>
      <c r="AO360" s="172"/>
      <c r="AP360" s="172"/>
      <c r="AQ360" s="172" t="s">
        <v>2885</v>
      </c>
      <c r="AR360" s="172"/>
      <c r="AS360" s="172"/>
      <c r="AT360" s="172"/>
      <c r="AU360" s="172" t="s">
        <v>742</v>
      </c>
      <c r="AV360" s="172"/>
      <c r="AW360" s="172"/>
      <c r="AX360" s="172"/>
      <c r="AY360" s="172" t="s">
        <v>2886</v>
      </c>
      <c r="AZ360" s="172"/>
      <c r="BA360" s="172"/>
      <c r="BB360" s="172"/>
    </row>
    <row r="361" spans="1:54" ht="15" customHeight="1">
      <c r="A361" s="171">
        <v>12</v>
      </c>
      <c r="B361" s="172" t="s">
        <v>2837</v>
      </c>
      <c r="C361" s="172" t="s">
        <v>1453</v>
      </c>
      <c r="D361" s="172" t="s">
        <v>732</v>
      </c>
      <c r="E361" s="172" t="s">
        <v>1454</v>
      </c>
      <c r="F361" s="172" t="s">
        <v>772</v>
      </c>
      <c r="G361" s="172" t="s">
        <v>1455</v>
      </c>
      <c r="H361" s="172" t="s">
        <v>736</v>
      </c>
      <c r="I361" s="172" t="s">
        <v>1689</v>
      </c>
      <c r="J361" s="173">
        <v>44197</v>
      </c>
      <c r="K361" s="173">
        <v>44561</v>
      </c>
      <c r="L361" s="172" t="s">
        <v>1463</v>
      </c>
      <c r="M361" s="172" t="s">
        <v>2841</v>
      </c>
      <c r="N361" s="172" t="s">
        <v>29</v>
      </c>
      <c r="O361" s="172" t="s">
        <v>1458</v>
      </c>
      <c r="P361" s="172" t="s">
        <v>11</v>
      </c>
      <c r="Q361" s="204">
        <v>4</v>
      </c>
      <c r="R361" s="204">
        <v>1</v>
      </c>
      <c r="S361" s="204">
        <v>1</v>
      </c>
      <c r="T361" s="204">
        <v>1</v>
      </c>
      <c r="U361" s="204">
        <v>1</v>
      </c>
      <c r="V361" s="204">
        <v>1</v>
      </c>
      <c r="W361" s="204" t="s">
        <v>2887</v>
      </c>
      <c r="AH361" s="76">
        <f t="shared" si="31"/>
        <v>0.25</v>
      </c>
      <c r="AI361" s="76">
        <f t="shared" si="32"/>
        <v>1</v>
      </c>
      <c r="AJ361" s="76">
        <f t="shared" si="33"/>
        <v>0</v>
      </c>
      <c r="AK361" s="76">
        <f t="shared" si="34"/>
        <v>0</v>
      </c>
      <c r="AL361" s="76">
        <f t="shared" si="35"/>
        <v>0</v>
      </c>
      <c r="AM361" s="172" t="s">
        <v>742</v>
      </c>
      <c r="AN361" s="172"/>
      <c r="AO361" s="172"/>
      <c r="AP361" s="172"/>
      <c r="AQ361" s="172" t="s">
        <v>2888</v>
      </c>
      <c r="AR361" s="172"/>
      <c r="AS361" s="172"/>
      <c r="AT361" s="172"/>
      <c r="AU361" s="172" t="s">
        <v>742</v>
      </c>
      <c r="AV361" s="172"/>
      <c r="AW361" s="172"/>
      <c r="AX361" s="172"/>
      <c r="AY361" s="172" t="s">
        <v>2889</v>
      </c>
      <c r="AZ361" s="172"/>
      <c r="BA361" s="172"/>
      <c r="BB361" s="172"/>
    </row>
    <row r="362" spans="1:54" ht="15" customHeight="1">
      <c r="A362" s="171">
        <v>13</v>
      </c>
      <c r="B362" s="172" t="s">
        <v>2837</v>
      </c>
      <c r="C362" s="172" t="s">
        <v>1453</v>
      </c>
      <c r="D362" s="172" t="s">
        <v>732</v>
      </c>
      <c r="E362" s="172" t="s">
        <v>1454</v>
      </c>
      <c r="F362" s="172" t="s">
        <v>772</v>
      </c>
      <c r="G362" s="172" t="s">
        <v>1455</v>
      </c>
      <c r="H362" s="172" t="s">
        <v>736</v>
      </c>
      <c r="I362" s="172" t="s">
        <v>1467</v>
      </c>
      <c r="J362" s="173">
        <v>44470</v>
      </c>
      <c r="K362" s="173">
        <v>44561</v>
      </c>
      <c r="L362" s="172" t="s">
        <v>1463</v>
      </c>
      <c r="M362" s="172" t="s">
        <v>2841</v>
      </c>
      <c r="N362" s="172" t="s">
        <v>29</v>
      </c>
      <c r="O362" s="172" t="s">
        <v>1458</v>
      </c>
      <c r="P362" s="172" t="s">
        <v>11</v>
      </c>
      <c r="Q362" s="204">
        <v>1</v>
      </c>
      <c r="R362" s="204">
        <v>0</v>
      </c>
      <c r="S362" s="204">
        <v>0</v>
      </c>
      <c r="T362" s="204">
        <v>0</v>
      </c>
      <c r="U362" s="204">
        <v>1</v>
      </c>
      <c r="V362" s="204"/>
      <c r="W362" s="204"/>
      <c r="AH362" s="76">
        <f t="shared" si="31"/>
        <v>0</v>
      </c>
      <c r="AI362" s="76" t="str">
        <f t="shared" si="32"/>
        <v/>
      </c>
      <c r="AJ362" s="76" t="str">
        <f t="shared" si="33"/>
        <v/>
      </c>
      <c r="AK362" s="76" t="str">
        <f t="shared" si="34"/>
        <v/>
      </c>
      <c r="AL362" s="76">
        <f t="shared" si="35"/>
        <v>0</v>
      </c>
      <c r="AM362" s="172" t="s">
        <v>807</v>
      </c>
      <c r="AN362" s="172"/>
      <c r="AO362" s="172"/>
      <c r="AP362" s="172"/>
      <c r="AQ362" s="172" t="s">
        <v>2890</v>
      </c>
      <c r="AR362" s="172"/>
      <c r="AS362" s="172"/>
      <c r="AT362" s="172"/>
      <c r="AU362" s="172" t="s">
        <v>807</v>
      </c>
      <c r="AV362" s="172"/>
      <c r="AW362" s="172"/>
      <c r="AX362" s="172"/>
      <c r="AY362" s="172" t="s">
        <v>1334</v>
      </c>
      <c r="AZ362" s="172"/>
      <c r="BA362" s="172"/>
      <c r="BB362" s="172"/>
    </row>
    <row r="363" spans="1:54" ht="15" customHeight="1">
      <c r="A363" s="171">
        <v>14</v>
      </c>
      <c r="B363" s="172" t="s">
        <v>2837</v>
      </c>
      <c r="C363" s="172" t="s">
        <v>1453</v>
      </c>
      <c r="D363" s="172" t="s">
        <v>732</v>
      </c>
      <c r="E363" s="172" t="s">
        <v>1454</v>
      </c>
      <c r="F363" s="172" t="s">
        <v>772</v>
      </c>
      <c r="G363" s="172" t="s">
        <v>1455</v>
      </c>
      <c r="H363" s="172" t="s">
        <v>736</v>
      </c>
      <c r="I363" s="172" t="s">
        <v>1691</v>
      </c>
      <c r="J363" s="173">
        <v>44197</v>
      </c>
      <c r="K363" s="173">
        <v>44561</v>
      </c>
      <c r="L363" s="172" t="s">
        <v>1469</v>
      </c>
      <c r="M363" s="172" t="s">
        <v>2841</v>
      </c>
      <c r="N363" s="172" t="s">
        <v>29</v>
      </c>
      <c r="O363" s="172" t="s">
        <v>1458</v>
      </c>
      <c r="P363" s="172" t="s">
        <v>11</v>
      </c>
      <c r="Q363" s="204">
        <v>4</v>
      </c>
      <c r="R363" s="204">
        <v>1</v>
      </c>
      <c r="S363" s="204">
        <v>1</v>
      </c>
      <c r="T363" s="204">
        <v>1</v>
      </c>
      <c r="U363" s="204">
        <v>1</v>
      </c>
      <c r="V363" s="204">
        <v>1</v>
      </c>
      <c r="W363" s="204" t="s">
        <v>2891</v>
      </c>
      <c r="AH363" s="76">
        <f t="shared" si="31"/>
        <v>0.25</v>
      </c>
      <c r="AI363" s="76">
        <f t="shared" si="32"/>
        <v>1</v>
      </c>
      <c r="AJ363" s="76">
        <f t="shared" si="33"/>
        <v>0</v>
      </c>
      <c r="AK363" s="76">
        <f t="shared" si="34"/>
        <v>0</v>
      </c>
      <c r="AL363" s="76">
        <f t="shared" si="35"/>
        <v>0</v>
      </c>
      <c r="AM363" s="172" t="s">
        <v>742</v>
      </c>
      <c r="AN363" s="172"/>
      <c r="AO363" s="172"/>
      <c r="AP363" s="172"/>
      <c r="AQ363" s="172" t="s">
        <v>2892</v>
      </c>
      <c r="AR363" s="172"/>
      <c r="AS363" s="172"/>
      <c r="AT363" s="172"/>
      <c r="AU363" s="172" t="s">
        <v>742</v>
      </c>
      <c r="AV363" s="172"/>
      <c r="AW363" s="172"/>
      <c r="AX363" s="172"/>
      <c r="AY363" s="172" t="s">
        <v>2893</v>
      </c>
      <c r="AZ363" s="172"/>
      <c r="BA363" s="172"/>
      <c r="BB363" s="172"/>
    </row>
    <row r="364" spans="1:54" ht="15" customHeight="1">
      <c r="A364" s="171">
        <v>15</v>
      </c>
      <c r="B364" s="172" t="s">
        <v>2837</v>
      </c>
      <c r="C364" s="172" t="s">
        <v>1453</v>
      </c>
      <c r="D364" s="172" t="s">
        <v>732</v>
      </c>
      <c r="E364" s="172" t="s">
        <v>1454</v>
      </c>
      <c r="F364" s="172" t="s">
        <v>772</v>
      </c>
      <c r="G364" s="172" t="s">
        <v>1455</v>
      </c>
      <c r="H364" s="172" t="s">
        <v>736</v>
      </c>
      <c r="I364" s="172" t="s">
        <v>1472</v>
      </c>
      <c r="J364" s="173">
        <v>44470</v>
      </c>
      <c r="K364" s="173">
        <v>44561</v>
      </c>
      <c r="L364" s="172" t="s">
        <v>1469</v>
      </c>
      <c r="M364" s="172" t="s">
        <v>2841</v>
      </c>
      <c r="N364" s="172" t="s">
        <v>29</v>
      </c>
      <c r="O364" s="172" t="s">
        <v>1458</v>
      </c>
      <c r="P364" s="172" t="s">
        <v>11</v>
      </c>
      <c r="Q364" s="204">
        <v>2</v>
      </c>
      <c r="R364" s="204">
        <v>0</v>
      </c>
      <c r="S364" s="204">
        <v>0</v>
      </c>
      <c r="T364" s="204">
        <v>0</v>
      </c>
      <c r="U364" s="204">
        <v>2</v>
      </c>
      <c r="V364" s="204"/>
      <c r="W364" s="204"/>
      <c r="AH364" s="76">
        <f t="shared" si="31"/>
        <v>0</v>
      </c>
      <c r="AI364" s="76" t="str">
        <f t="shared" si="32"/>
        <v/>
      </c>
      <c r="AJ364" s="76" t="str">
        <f t="shared" si="33"/>
        <v/>
      </c>
      <c r="AK364" s="76" t="str">
        <f t="shared" si="34"/>
        <v/>
      </c>
      <c r="AL364" s="76">
        <f t="shared" si="35"/>
        <v>0</v>
      </c>
      <c r="AM364" s="172" t="s">
        <v>807</v>
      </c>
      <c r="AN364" s="172"/>
      <c r="AO364" s="172"/>
      <c r="AP364" s="172"/>
      <c r="AQ364" s="172" t="s">
        <v>2894</v>
      </c>
      <c r="AR364" s="172"/>
      <c r="AS364" s="172"/>
      <c r="AT364" s="172"/>
      <c r="AU364" s="172" t="s">
        <v>807</v>
      </c>
      <c r="AV364" s="172"/>
      <c r="AW364" s="172"/>
      <c r="AX364" s="172"/>
      <c r="AY364" s="172" t="s">
        <v>1334</v>
      </c>
      <c r="AZ364" s="172"/>
      <c r="BA364" s="172"/>
      <c r="BB364" s="172"/>
    </row>
    <row r="365" spans="1:54" ht="15" customHeight="1">
      <c r="A365" s="171">
        <v>16</v>
      </c>
      <c r="B365" s="172" t="s">
        <v>2837</v>
      </c>
      <c r="C365" s="172" t="s">
        <v>1453</v>
      </c>
      <c r="D365" s="172" t="s">
        <v>732</v>
      </c>
      <c r="E365" s="172" t="s">
        <v>1454</v>
      </c>
      <c r="F365" s="172" t="s">
        <v>772</v>
      </c>
      <c r="G365" s="172" t="s">
        <v>1455</v>
      </c>
      <c r="H365" s="172" t="s">
        <v>736</v>
      </c>
      <c r="I365" s="172" t="s">
        <v>1473</v>
      </c>
      <c r="J365" s="173">
        <v>44317</v>
      </c>
      <c r="K365" s="173">
        <v>44561</v>
      </c>
      <c r="L365" s="172" t="s">
        <v>1474</v>
      </c>
      <c r="M365" s="172" t="s">
        <v>2841</v>
      </c>
      <c r="N365" s="172" t="s">
        <v>29</v>
      </c>
      <c r="O365" s="172" t="s">
        <v>1458</v>
      </c>
      <c r="P365" s="172" t="s">
        <v>11</v>
      </c>
      <c r="Q365" s="204">
        <v>4</v>
      </c>
      <c r="R365" s="204">
        <v>0</v>
      </c>
      <c r="S365" s="204">
        <v>2</v>
      </c>
      <c r="T365" s="204">
        <v>1</v>
      </c>
      <c r="U365" s="204">
        <v>1</v>
      </c>
      <c r="V365" s="204"/>
      <c r="W365" s="204"/>
      <c r="AH365" s="76">
        <f t="shared" si="31"/>
        <v>0</v>
      </c>
      <c r="AI365" s="76" t="str">
        <f t="shared" si="32"/>
        <v/>
      </c>
      <c r="AJ365" s="76">
        <f t="shared" si="33"/>
        <v>0</v>
      </c>
      <c r="AK365" s="76">
        <f t="shared" si="34"/>
        <v>0</v>
      </c>
      <c r="AL365" s="76">
        <f t="shared" si="35"/>
        <v>0</v>
      </c>
      <c r="AM365" s="172" t="s">
        <v>807</v>
      </c>
      <c r="AN365" s="172"/>
      <c r="AO365" s="172"/>
      <c r="AP365" s="172"/>
      <c r="AQ365" s="172" t="s">
        <v>2895</v>
      </c>
      <c r="AR365" s="172"/>
      <c r="AS365" s="172"/>
      <c r="AT365" s="172"/>
      <c r="AU365" s="172" t="s">
        <v>807</v>
      </c>
      <c r="AV365" s="172"/>
      <c r="AW365" s="172"/>
      <c r="AX365" s="172"/>
      <c r="AY365" s="172" t="s">
        <v>1334</v>
      </c>
      <c r="AZ365" s="172"/>
      <c r="BA365" s="172"/>
      <c r="BB365" s="172"/>
    </row>
    <row r="366" spans="1:54" ht="15" customHeight="1">
      <c r="A366" s="171">
        <v>1</v>
      </c>
      <c r="B366" s="172" t="s">
        <v>2896</v>
      </c>
      <c r="C366" s="172" t="s">
        <v>2897</v>
      </c>
      <c r="D366" s="172" t="s">
        <v>1144</v>
      </c>
      <c r="E366" s="172" t="s">
        <v>1729</v>
      </c>
      <c r="F366" s="172" t="s">
        <v>1730</v>
      </c>
      <c r="G366" s="172" t="s">
        <v>735</v>
      </c>
      <c r="H366" s="172" t="s">
        <v>2110</v>
      </c>
      <c r="I366" s="172" t="s">
        <v>2898</v>
      </c>
      <c r="J366" s="173">
        <v>44228</v>
      </c>
      <c r="K366" s="173">
        <v>44561</v>
      </c>
      <c r="L366" s="172" t="s">
        <v>738</v>
      </c>
      <c r="M366" s="172" t="s">
        <v>2841</v>
      </c>
      <c r="N366" s="172" t="s">
        <v>55</v>
      </c>
      <c r="O366" s="172" t="s">
        <v>2899</v>
      </c>
      <c r="P366" s="172" t="s">
        <v>740</v>
      </c>
      <c r="Q366" s="174">
        <v>1</v>
      </c>
      <c r="R366" s="174">
        <v>0.2</v>
      </c>
      <c r="S366" s="174">
        <v>0.3</v>
      </c>
      <c r="T366" s="174">
        <v>0.3</v>
      </c>
      <c r="U366" s="174">
        <v>0.2</v>
      </c>
      <c r="V366" s="174">
        <v>0.2</v>
      </c>
      <c r="W366" s="174" t="s">
        <v>2900</v>
      </c>
      <c r="AH366" s="76">
        <f t="shared" si="31"/>
        <v>0.2</v>
      </c>
      <c r="AI366" s="76">
        <f t="shared" si="32"/>
        <v>1</v>
      </c>
      <c r="AJ366" s="76">
        <f t="shared" si="33"/>
        <v>0</v>
      </c>
      <c r="AK366" s="76">
        <f t="shared" si="34"/>
        <v>0</v>
      </c>
      <c r="AL366" s="76">
        <f t="shared" si="35"/>
        <v>0</v>
      </c>
      <c r="AM366" s="172" t="s">
        <v>742</v>
      </c>
      <c r="AN366" s="172"/>
      <c r="AO366" s="172"/>
      <c r="AP366" s="172"/>
      <c r="AQ366" s="172" t="s">
        <v>2901</v>
      </c>
      <c r="AR366" s="172"/>
      <c r="AS366" s="172"/>
      <c r="AT366" s="172"/>
      <c r="AU366" s="172" t="s">
        <v>742</v>
      </c>
      <c r="AV366" s="172"/>
      <c r="AW366" s="172"/>
      <c r="AX366" s="172"/>
      <c r="AY366" s="172" t="s">
        <v>2902</v>
      </c>
      <c r="AZ366" s="172"/>
      <c r="BA366" s="172"/>
      <c r="BB366" s="172"/>
    </row>
    <row r="367" spans="1:54" ht="15" customHeight="1">
      <c r="A367" s="171">
        <v>2</v>
      </c>
      <c r="B367" s="172" t="s">
        <v>2896</v>
      </c>
      <c r="C367" s="172" t="s">
        <v>2897</v>
      </c>
      <c r="D367" s="172" t="s">
        <v>1144</v>
      </c>
      <c r="E367" s="172" t="s">
        <v>1729</v>
      </c>
      <c r="F367" s="172" t="s">
        <v>1730</v>
      </c>
      <c r="G367" s="172" t="s">
        <v>735</v>
      </c>
      <c r="H367" s="172" t="s">
        <v>2110</v>
      </c>
      <c r="I367" s="172" t="s">
        <v>2903</v>
      </c>
      <c r="J367" s="173">
        <v>44228</v>
      </c>
      <c r="K367" s="173">
        <v>44561</v>
      </c>
      <c r="L367" s="172" t="s">
        <v>738</v>
      </c>
      <c r="M367" s="172" t="s">
        <v>2841</v>
      </c>
      <c r="N367" s="172" t="s">
        <v>55</v>
      </c>
      <c r="O367" s="172" t="s">
        <v>2899</v>
      </c>
      <c r="P367" s="172" t="s">
        <v>740</v>
      </c>
      <c r="Q367" s="174">
        <v>1</v>
      </c>
      <c r="R367" s="174">
        <v>0.2</v>
      </c>
      <c r="S367" s="174">
        <v>0.3</v>
      </c>
      <c r="T367" s="174">
        <v>0.3</v>
      </c>
      <c r="U367" s="174">
        <v>0.2</v>
      </c>
      <c r="V367" s="174">
        <v>0.2</v>
      </c>
      <c r="W367" s="174" t="s">
        <v>2904</v>
      </c>
      <c r="AH367" s="76">
        <f t="shared" si="31"/>
        <v>0.2</v>
      </c>
      <c r="AI367" s="76">
        <f t="shared" si="32"/>
        <v>1</v>
      </c>
      <c r="AJ367" s="76">
        <f t="shared" si="33"/>
        <v>0</v>
      </c>
      <c r="AK367" s="76">
        <f t="shared" si="34"/>
        <v>0</v>
      </c>
      <c r="AL367" s="76">
        <f t="shared" si="35"/>
        <v>0</v>
      </c>
      <c r="AM367" s="172" t="s">
        <v>742</v>
      </c>
      <c r="AN367" s="172"/>
      <c r="AO367" s="172"/>
      <c r="AP367" s="172"/>
      <c r="AQ367" s="172" t="s">
        <v>2905</v>
      </c>
      <c r="AR367" s="172"/>
      <c r="AS367" s="172"/>
      <c r="AT367" s="172"/>
      <c r="AU367" s="172" t="s">
        <v>742</v>
      </c>
      <c r="AV367" s="172"/>
      <c r="AW367" s="172"/>
      <c r="AX367" s="172"/>
      <c r="AY367" s="172" t="s">
        <v>2906</v>
      </c>
      <c r="AZ367" s="172"/>
      <c r="BA367" s="172"/>
      <c r="BB367" s="172"/>
    </row>
    <row r="368" spans="1:54" ht="15" customHeight="1">
      <c r="A368" s="171">
        <v>3</v>
      </c>
      <c r="B368" s="172" t="s">
        <v>2896</v>
      </c>
      <c r="C368" s="172" t="s">
        <v>2907</v>
      </c>
      <c r="D368" s="172" t="s">
        <v>1144</v>
      </c>
      <c r="E368" s="172" t="s">
        <v>1729</v>
      </c>
      <c r="F368" s="172" t="s">
        <v>1730</v>
      </c>
      <c r="G368" s="172" t="s">
        <v>735</v>
      </c>
      <c r="H368" s="172" t="s">
        <v>2110</v>
      </c>
      <c r="I368" s="172" t="s">
        <v>2908</v>
      </c>
      <c r="J368" s="173">
        <v>44228</v>
      </c>
      <c r="K368" s="173">
        <v>44561</v>
      </c>
      <c r="L368" s="172" t="s">
        <v>738</v>
      </c>
      <c r="M368" s="172" t="s">
        <v>2841</v>
      </c>
      <c r="N368" s="172" t="s">
        <v>55</v>
      </c>
      <c r="O368" s="172" t="s">
        <v>2856</v>
      </c>
      <c r="P368" s="172" t="s">
        <v>740</v>
      </c>
      <c r="Q368" s="174">
        <v>1</v>
      </c>
      <c r="R368" s="174">
        <v>0.2</v>
      </c>
      <c r="S368" s="174">
        <v>0.3</v>
      </c>
      <c r="T368" s="174">
        <v>0.3</v>
      </c>
      <c r="U368" s="174">
        <v>0.2</v>
      </c>
      <c r="V368" s="174">
        <v>0.2</v>
      </c>
      <c r="W368" s="174" t="s">
        <v>2909</v>
      </c>
      <c r="AH368" s="76">
        <f t="shared" si="31"/>
        <v>0.2</v>
      </c>
      <c r="AI368" s="76">
        <f t="shared" si="32"/>
        <v>1</v>
      </c>
      <c r="AJ368" s="76">
        <f t="shared" si="33"/>
        <v>0</v>
      </c>
      <c r="AK368" s="76">
        <f t="shared" si="34"/>
        <v>0</v>
      </c>
      <c r="AL368" s="76">
        <f t="shared" si="35"/>
        <v>0</v>
      </c>
      <c r="AM368" s="172" t="s">
        <v>742</v>
      </c>
      <c r="AN368" s="172"/>
      <c r="AO368" s="172"/>
      <c r="AP368" s="172"/>
      <c r="AQ368" s="172" t="s">
        <v>2910</v>
      </c>
      <c r="AR368" s="172"/>
      <c r="AS368" s="172"/>
      <c r="AT368" s="172"/>
      <c r="AU368" s="172" t="s">
        <v>742</v>
      </c>
      <c r="AV368" s="172"/>
      <c r="AW368" s="172"/>
      <c r="AX368" s="172"/>
      <c r="AY368" s="172" t="s">
        <v>2911</v>
      </c>
      <c r="AZ368" s="172"/>
      <c r="BA368" s="172"/>
      <c r="BB368" s="172"/>
    </row>
    <row r="369" spans="1:54" ht="15" customHeight="1">
      <c r="A369" s="171">
        <v>4</v>
      </c>
      <c r="B369" s="172" t="s">
        <v>2896</v>
      </c>
      <c r="C369" s="172" t="s">
        <v>2907</v>
      </c>
      <c r="D369" s="172" t="s">
        <v>1144</v>
      </c>
      <c r="E369" s="172" t="s">
        <v>1729</v>
      </c>
      <c r="F369" s="172" t="s">
        <v>1730</v>
      </c>
      <c r="G369" s="172" t="s">
        <v>735</v>
      </c>
      <c r="H369" s="172" t="s">
        <v>2110</v>
      </c>
      <c r="I369" s="172" t="s">
        <v>2912</v>
      </c>
      <c r="J369" s="173">
        <v>44228</v>
      </c>
      <c r="K369" s="173">
        <v>44561</v>
      </c>
      <c r="L369" s="172" t="s">
        <v>738</v>
      </c>
      <c r="M369" s="172" t="s">
        <v>2841</v>
      </c>
      <c r="N369" s="172" t="s">
        <v>55</v>
      </c>
      <c r="O369" s="172" t="s">
        <v>2856</v>
      </c>
      <c r="P369" s="172" t="s">
        <v>740</v>
      </c>
      <c r="Q369" s="174">
        <v>1</v>
      </c>
      <c r="R369" s="174">
        <v>0.2</v>
      </c>
      <c r="S369" s="174">
        <v>0.3</v>
      </c>
      <c r="T369" s="174">
        <v>0.3</v>
      </c>
      <c r="U369" s="174">
        <v>0.2</v>
      </c>
      <c r="V369" s="174">
        <v>0.2</v>
      </c>
      <c r="W369" s="174" t="s">
        <v>2913</v>
      </c>
      <c r="AH369" s="76">
        <f t="shared" si="31"/>
        <v>0.2</v>
      </c>
      <c r="AI369" s="76">
        <f t="shared" si="32"/>
        <v>1</v>
      </c>
      <c r="AJ369" s="76">
        <f t="shared" si="33"/>
        <v>0</v>
      </c>
      <c r="AK369" s="76">
        <f t="shared" si="34"/>
        <v>0</v>
      </c>
      <c r="AL369" s="76">
        <f t="shared" si="35"/>
        <v>0</v>
      </c>
      <c r="AM369" s="172" t="s">
        <v>742</v>
      </c>
      <c r="AN369" s="172"/>
      <c r="AO369" s="172"/>
      <c r="AP369" s="172"/>
      <c r="AQ369" s="172" t="s">
        <v>2914</v>
      </c>
      <c r="AR369" s="172"/>
      <c r="AS369" s="172"/>
      <c r="AT369" s="172"/>
      <c r="AU369" s="172" t="s">
        <v>742</v>
      </c>
      <c r="AV369" s="172"/>
      <c r="AW369" s="172"/>
      <c r="AX369" s="172"/>
      <c r="AY369" s="172" t="s">
        <v>2915</v>
      </c>
      <c r="AZ369" s="172"/>
      <c r="BA369" s="172"/>
      <c r="BB369" s="172"/>
    </row>
    <row r="370" spans="1:54" ht="15" customHeight="1">
      <c r="A370" s="171">
        <v>5</v>
      </c>
      <c r="B370" s="172" t="s">
        <v>2896</v>
      </c>
      <c r="C370" s="172" t="s">
        <v>2907</v>
      </c>
      <c r="D370" s="172" t="s">
        <v>1144</v>
      </c>
      <c r="E370" s="172" t="s">
        <v>1729</v>
      </c>
      <c r="F370" s="172" t="s">
        <v>1730</v>
      </c>
      <c r="G370" s="172" t="s">
        <v>735</v>
      </c>
      <c r="H370" s="172" t="s">
        <v>2110</v>
      </c>
      <c r="I370" s="172" t="s">
        <v>2916</v>
      </c>
      <c r="J370" s="173">
        <v>44228</v>
      </c>
      <c r="K370" s="173">
        <v>44561</v>
      </c>
      <c r="L370" s="172" t="s">
        <v>738</v>
      </c>
      <c r="M370" s="172" t="s">
        <v>2841</v>
      </c>
      <c r="N370" s="172" t="s">
        <v>55</v>
      </c>
      <c r="O370" s="172" t="s">
        <v>2856</v>
      </c>
      <c r="P370" s="172" t="s">
        <v>740</v>
      </c>
      <c r="Q370" s="174">
        <v>1</v>
      </c>
      <c r="R370" s="174">
        <v>0.2</v>
      </c>
      <c r="S370" s="174">
        <v>0.3</v>
      </c>
      <c r="T370" s="174">
        <v>0.3</v>
      </c>
      <c r="U370" s="174">
        <v>0.2</v>
      </c>
      <c r="V370" s="174">
        <v>0.2</v>
      </c>
      <c r="W370" s="174" t="s">
        <v>2917</v>
      </c>
      <c r="AH370" s="76">
        <f t="shared" si="31"/>
        <v>0.2</v>
      </c>
      <c r="AI370" s="76">
        <f t="shared" si="32"/>
        <v>1</v>
      </c>
      <c r="AJ370" s="76">
        <f t="shared" si="33"/>
        <v>0</v>
      </c>
      <c r="AK370" s="76">
        <f t="shared" si="34"/>
        <v>0</v>
      </c>
      <c r="AL370" s="76">
        <f t="shared" si="35"/>
        <v>0</v>
      </c>
      <c r="AM370" s="172" t="s">
        <v>807</v>
      </c>
      <c r="AN370" s="172"/>
      <c r="AO370" s="172"/>
      <c r="AP370" s="172"/>
      <c r="AQ370" s="172" t="s">
        <v>2918</v>
      </c>
      <c r="AR370" s="172"/>
      <c r="AS370" s="172"/>
      <c r="AT370" s="172"/>
      <c r="AU370" s="172" t="s">
        <v>742</v>
      </c>
      <c r="AV370" s="172"/>
      <c r="AW370" s="172"/>
      <c r="AX370" s="172"/>
      <c r="AY370" s="172" t="s">
        <v>2919</v>
      </c>
      <c r="AZ370" s="172"/>
      <c r="BA370" s="172"/>
      <c r="BB370" s="172"/>
    </row>
    <row r="371" spans="1:54" ht="15" customHeight="1">
      <c r="A371" s="171">
        <v>6</v>
      </c>
      <c r="B371" s="172" t="s">
        <v>2896</v>
      </c>
      <c r="C371" s="172" t="s">
        <v>2907</v>
      </c>
      <c r="D371" s="172" t="s">
        <v>1144</v>
      </c>
      <c r="E371" s="172" t="s">
        <v>1729</v>
      </c>
      <c r="F371" s="172" t="s">
        <v>1730</v>
      </c>
      <c r="G371" s="172" t="s">
        <v>735</v>
      </c>
      <c r="H371" s="172" t="s">
        <v>2110</v>
      </c>
      <c r="I371" s="172" t="s">
        <v>2920</v>
      </c>
      <c r="J371" s="173">
        <v>44228</v>
      </c>
      <c r="K371" s="173">
        <v>44561</v>
      </c>
      <c r="L371" s="172" t="s">
        <v>738</v>
      </c>
      <c r="M371" s="172" t="s">
        <v>2841</v>
      </c>
      <c r="N371" s="172" t="s">
        <v>29</v>
      </c>
      <c r="O371" s="172" t="s">
        <v>2921</v>
      </c>
      <c r="P371" s="172" t="s">
        <v>740</v>
      </c>
      <c r="Q371" s="177">
        <v>1</v>
      </c>
      <c r="R371" s="177">
        <v>0</v>
      </c>
      <c r="S371" s="177">
        <v>0</v>
      </c>
      <c r="T371" s="177">
        <v>0</v>
      </c>
      <c r="U371" s="177">
        <v>1</v>
      </c>
      <c r="V371" s="177">
        <v>0</v>
      </c>
      <c r="W371" s="177" t="s">
        <v>2922</v>
      </c>
      <c r="AH371" s="76">
        <f t="shared" si="31"/>
        <v>0</v>
      </c>
      <c r="AI371" s="76" t="str">
        <f t="shared" si="32"/>
        <v/>
      </c>
      <c r="AJ371" s="76" t="str">
        <f t="shared" si="33"/>
        <v/>
      </c>
      <c r="AK371" s="76" t="str">
        <f t="shared" si="34"/>
        <v/>
      </c>
      <c r="AL371" s="76">
        <f t="shared" si="35"/>
        <v>0</v>
      </c>
      <c r="AM371" s="172" t="s">
        <v>807</v>
      </c>
      <c r="AN371" s="172"/>
      <c r="AO371" s="172"/>
      <c r="AP371" s="172"/>
      <c r="AQ371" s="172" t="s">
        <v>2923</v>
      </c>
      <c r="AR371" s="172"/>
      <c r="AS371" s="172"/>
      <c r="AT371" s="172"/>
      <c r="AU371" s="172" t="s">
        <v>807</v>
      </c>
      <c r="AV371" s="172"/>
      <c r="AW371" s="172"/>
      <c r="AX371" s="172"/>
      <c r="AY371" s="172" t="s">
        <v>1145</v>
      </c>
      <c r="AZ371" s="172"/>
      <c r="BA371" s="172"/>
      <c r="BB371" s="172"/>
    </row>
    <row r="372" spans="1:54" ht="15" customHeight="1">
      <c r="A372" s="171">
        <v>7</v>
      </c>
      <c r="B372" s="172" t="s">
        <v>2896</v>
      </c>
      <c r="C372" s="172" t="s">
        <v>2907</v>
      </c>
      <c r="D372" s="172" t="s">
        <v>1144</v>
      </c>
      <c r="E372" s="172" t="s">
        <v>1729</v>
      </c>
      <c r="F372" s="172" t="s">
        <v>1730</v>
      </c>
      <c r="G372" s="172" t="s">
        <v>735</v>
      </c>
      <c r="H372" s="172" t="s">
        <v>2110</v>
      </c>
      <c r="I372" s="172" t="s">
        <v>2924</v>
      </c>
      <c r="J372" s="173">
        <v>44228</v>
      </c>
      <c r="K372" s="173">
        <v>44561</v>
      </c>
      <c r="L372" s="172" t="s">
        <v>738</v>
      </c>
      <c r="M372" s="172" t="s">
        <v>2841</v>
      </c>
      <c r="N372" s="172" t="s">
        <v>55</v>
      </c>
      <c r="O372" s="172" t="s">
        <v>2925</v>
      </c>
      <c r="P372" s="172" t="s">
        <v>740</v>
      </c>
      <c r="Q372" s="174">
        <v>1</v>
      </c>
      <c r="R372" s="174">
        <v>0</v>
      </c>
      <c r="S372" s="174">
        <v>0</v>
      </c>
      <c r="T372" s="174">
        <v>0</v>
      </c>
      <c r="U372" s="174">
        <v>1</v>
      </c>
      <c r="V372" s="174">
        <v>0</v>
      </c>
      <c r="W372" s="174" t="s">
        <v>2922</v>
      </c>
      <c r="AH372" s="76">
        <f t="shared" si="31"/>
        <v>0</v>
      </c>
      <c r="AI372" s="76" t="str">
        <f t="shared" si="32"/>
        <v/>
      </c>
      <c r="AJ372" s="76" t="str">
        <f t="shared" si="33"/>
        <v/>
      </c>
      <c r="AK372" s="76" t="str">
        <f t="shared" si="34"/>
        <v/>
      </c>
      <c r="AL372" s="76">
        <f t="shared" si="35"/>
        <v>0</v>
      </c>
      <c r="AM372" s="172" t="s">
        <v>807</v>
      </c>
      <c r="AN372" s="172"/>
      <c r="AO372" s="172"/>
      <c r="AP372" s="172"/>
      <c r="AQ372" s="172" t="s">
        <v>2926</v>
      </c>
      <c r="AR372" s="172"/>
      <c r="AS372" s="172"/>
      <c r="AT372" s="172"/>
      <c r="AU372" s="172" t="s">
        <v>807</v>
      </c>
      <c r="AV372" s="172"/>
      <c r="AW372" s="172"/>
      <c r="AX372" s="172"/>
      <c r="AY372" s="172" t="s">
        <v>1145</v>
      </c>
      <c r="AZ372" s="172"/>
      <c r="BA372" s="172"/>
      <c r="BB372" s="172"/>
    </row>
    <row r="373" spans="1:54" ht="15" customHeight="1">
      <c r="A373" s="171">
        <v>8</v>
      </c>
      <c r="B373" s="172" t="s">
        <v>2896</v>
      </c>
      <c r="C373" s="172" t="s">
        <v>1453</v>
      </c>
      <c r="D373" s="172" t="s">
        <v>732</v>
      </c>
      <c r="E373" s="172" t="s">
        <v>1454</v>
      </c>
      <c r="F373" s="172" t="s">
        <v>772</v>
      </c>
      <c r="G373" s="172" t="s">
        <v>1455</v>
      </c>
      <c r="H373" s="172" t="s">
        <v>736</v>
      </c>
      <c r="I373" s="172" t="s">
        <v>1687</v>
      </c>
      <c r="J373" s="173">
        <v>44197</v>
      </c>
      <c r="K373" s="173">
        <v>44561</v>
      </c>
      <c r="L373" s="172" t="s">
        <v>1550</v>
      </c>
      <c r="M373" s="172" t="s">
        <v>2841</v>
      </c>
      <c r="N373" s="172" t="s">
        <v>55</v>
      </c>
      <c r="O373" s="172" t="s">
        <v>1458</v>
      </c>
      <c r="P373" s="172" t="s">
        <v>11</v>
      </c>
      <c r="Q373" s="174">
        <v>1</v>
      </c>
      <c r="R373" s="174">
        <v>0</v>
      </c>
      <c r="S373" s="174">
        <v>0</v>
      </c>
      <c r="T373" s="174">
        <v>1</v>
      </c>
      <c r="U373" s="174">
        <v>0</v>
      </c>
      <c r="V373" s="174">
        <v>0</v>
      </c>
      <c r="W373" s="174" t="s">
        <v>2927</v>
      </c>
      <c r="AH373" s="76">
        <f t="shared" si="31"/>
        <v>0</v>
      </c>
      <c r="AI373" s="76" t="str">
        <f t="shared" si="32"/>
        <v/>
      </c>
      <c r="AJ373" s="76" t="str">
        <f t="shared" si="33"/>
        <v/>
      </c>
      <c r="AK373" s="76">
        <f t="shared" si="34"/>
        <v>0</v>
      </c>
      <c r="AL373" s="76" t="str">
        <f t="shared" si="35"/>
        <v/>
      </c>
      <c r="AM373" s="172" t="s">
        <v>807</v>
      </c>
      <c r="AN373" s="172"/>
      <c r="AO373" s="172"/>
      <c r="AP373" s="172"/>
      <c r="AQ373" s="172" t="s">
        <v>2928</v>
      </c>
      <c r="AR373" s="172"/>
      <c r="AS373" s="172"/>
      <c r="AT373" s="172"/>
      <c r="AU373" s="172" t="s">
        <v>807</v>
      </c>
      <c r="AV373" s="172"/>
      <c r="AW373" s="172"/>
      <c r="AX373" s="172"/>
      <c r="AY373" s="172" t="s">
        <v>1145</v>
      </c>
      <c r="AZ373" s="172"/>
      <c r="BA373" s="172"/>
      <c r="BB373" s="172"/>
    </row>
    <row r="374" spans="1:54" ht="15" customHeight="1">
      <c r="A374" s="171">
        <v>9</v>
      </c>
      <c r="B374" s="172" t="s">
        <v>2896</v>
      </c>
      <c r="C374" s="172" t="s">
        <v>1453</v>
      </c>
      <c r="D374" s="172" t="s">
        <v>732</v>
      </c>
      <c r="E374" s="172" t="s">
        <v>1454</v>
      </c>
      <c r="F374" s="172" t="s">
        <v>772</v>
      </c>
      <c r="G374" s="172" t="s">
        <v>1455</v>
      </c>
      <c r="H374" s="172" t="s">
        <v>736</v>
      </c>
      <c r="I374" s="172" t="s">
        <v>1689</v>
      </c>
      <c r="J374" s="173">
        <v>44197</v>
      </c>
      <c r="K374" s="173">
        <v>44561</v>
      </c>
      <c r="L374" s="172" t="s">
        <v>1463</v>
      </c>
      <c r="M374" s="172" t="s">
        <v>2841</v>
      </c>
      <c r="N374" s="172" t="s">
        <v>29</v>
      </c>
      <c r="O374" s="172" t="s">
        <v>1458</v>
      </c>
      <c r="P374" s="172" t="s">
        <v>11</v>
      </c>
      <c r="Q374" s="177">
        <v>4</v>
      </c>
      <c r="R374" s="177">
        <v>1</v>
      </c>
      <c r="S374" s="177">
        <v>1</v>
      </c>
      <c r="T374" s="177">
        <v>1</v>
      </c>
      <c r="U374" s="177">
        <v>1</v>
      </c>
      <c r="V374" s="177">
        <v>1</v>
      </c>
      <c r="W374" s="177" t="s">
        <v>2929</v>
      </c>
      <c r="AH374" s="76">
        <f t="shared" si="31"/>
        <v>0.25</v>
      </c>
      <c r="AI374" s="76">
        <f t="shared" si="32"/>
        <v>1</v>
      </c>
      <c r="AJ374" s="76">
        <f t="shared" si="33"/>
        <v>0</v>
      </c>
      <c r="AK374" s="76">
        <f t="shared" si="34"/>
        <v>0</v>
      </c>
      <c r="AL374" s="76">
        <f t="shared" si="35"/>
        <v>0</v>
      </c>
      <c r="AM374" s="172" t="s">
        <v>742</v>
      </c>
      <c r="AN374" s="172"/>
      <c r="AO374" s="172"/>
      <c r="AP374" s="172"/>
      <c r="AQ374" s="172" t="s">
        <v>2930</v>
      </c>
      <c r="AR374" s="172"/>
      <c r="AS374" s="172"/>
      <c r="AT374" s="172"/>
      <c r="AU374" s="172" t="s">
        <v>742</v>
      </c>
      <c r="AV374" s="172"/>
      <c r="AW374" s="172"/>
      <c r="AX374" s="172"/>
      <c r="AY374" s="172" t="s">
        <v>2931</v>
      </c>
      <c r="AZ374" s="172"/>
      <c r="BA374" s="172"/>
      <c r="BB374" s="172"/>
    </row>
    <row r="375" spans="1:54" ht="15" customHeight="1">
      <c r="A375" s="171">
        <v>10</v>
      </c>
      <c r="B375" s="172" t="s">
        <v>2896</v>
      </c>
      <c r="C375" s="172" t="s">
        <v>1453</v>
      </c>
      <c r="D375" s="172" t="s">
        <v>732</v>
      </c>
      <c r="E375" s="172" t="s">
        <v>1454</v>
      </c>
      <c r="F375" s="172" t="s">
        <v>772</v>
      </c>
      <c r="G375" s="172" t="s">
        <v>1455</v>
      </c>
      <c r="H375" s="172" t="s">
        <v>736</v>
      </c>
      <c r="I375" s="172" t="s">
        <v>1467</v>
      </c>
      <c r="J375" s="173">
        <v>44470</v>
      </c>
      <c r="K375" s="173">
        <v>44561</v>
      </c>
      <c r="L375" s="172" t="s">
        <v>1463</v>
      </c>
      <c r="M375" s="172" t="s">
        <v>2841</v>
      </c>
      <c r="N375" s="172" t="s">
        <v>29</v>
      </c>
      <c r="O375" s="172" t="s">
        <v>1458</v>
      </c>
      <c r="P375" s="172" t="s">
        <v>11</v>
      </c>
      <c r="Q375" s="177">
        <v>1</v>
      </c>
      <c r="R375" s="177">
        <v>0</v>
      </c>
      <c r="S375" s="177">
        <v>0</v>
      </c>
      <c r="T375" s="177">
        <v>0</v>
      </c>
      <c r="U375" s="177">
        <v>1</v>
      </c>
      <c r="V375" s="177">
        <v>0</v>
      </c>
      <c r="W375" s="177" t="s">
        <v>2932</v>
      </c>
      <c r="AH375" s="76">
        <f t="shared" si="31"/>
        <v>0</v>
      </c>
      <c r="AI375" s="76" t="str">
        <f t="shared" si="32"/>
        <v/>
      </c>
      <c r="AJ375" s="76" t="str">
        <f t="shared" si="33"/>
        <v/>
      </c>
      <c r="AK375" s="76" t="str">
        <f t="shared" si="34"/>
        <v/>
      </c>
      <c r="AL375" s="76">
        <f t="shared" si="35"/>
        <v>0</v>
      </c>
      <c r="AM375" s="172" t="s">
        <v>807</v>
      </c>
      <c r="AN375" s="172"/>
      <c r="AO375" s="172"/>
      <c r="AP375" s="172"/>
      <c r="AQ375" s="172" t="s">
        <v>2933</v>
      </c>
      <c r="AR375" s="172"/>
      <c r="AS375" s="172"/>
      <c r="AT375" s="172"/>
      <c r="AU375" s="172" t="s">
        <v>807</v>
      </c>
      <c r="AV375" s="172"/>
      <c r="AW375" s="172"/>
      <c r="AX375" s="172"/>
      <c r="AY375" s="172" t="s">
        <v>1145</v>
      </c>
      <c r="AZ375" s="172"/>
      <c r="BA375" s="172"/>
      <c r="BB375" s="172"/>
    </row>
    <row r="376" spans="1:54" ht="15" customHeight="1">
      <c r="A376" s="171">
        <v>11</v>
      </c>
      <c r="B376" s="172" t="s">
        <v>2896</v>
      </c>
      <c r="C376" s="172" t="s">
        <v>1453</v>
      </c>
      <c r="D376" s="172" t="s">
        <v>732</v>
      </c>
      <c r="E376" s="172" t="s">
        <v>1454</v>
      </c>
      <c r="F376" s="172" t="s">
        <v>772</v>
      </c>
      <c r="G376" s="172" t="s">
        <v>1455</v>
      </c>
      <c r="H376" s="172" t="s">
        <v>736</v>
      </c>
      <c r="I376" s="172" t="s">
        <v>1691</v>
      </c>
      <c r="J376" s="173">
        <v>44197</v>
      </c>
      <c r="K376" s="173">
        <v>44561</v>
      </c>
      <c r="L376" s="172" t="s">
        <v>1469</v>
      </c>
      <c r="M376" s="172" t="s">
        <v>2841</v>
      </c>
      <c r="N376" s="172" t="s">
        <v>29</v>
      </c>
      <c r="O376" s="172" t="s">
        <v>1458</v>
      </c>
      <c r="P376" s="172" t="s">
        <v>11</v>
      </c>
      <c r="Q376" s="177">
        <v>4</v>
      </c>
      <c r="R376" s="177">
        <v>1</v>
      </c>
      <c r="S376" s="177">
        <v>1</v>
      </c>
      <c r="T376" s="177">
        <v>1</v>
      </c>
      <c r="U376" s="177">
        <v>1</v>
      </c>
      <c r="V376" s="177">
        <v>1</v>
      </c>
      <c r="W376" s="177" t="s">
        <v>2934</v>
      </c>
      <c r="AH376" s="76">
        <f t="shared" si="31"/>
        <v>0.25</v>
      </c>
      <c r="AI376" s="76">
        <f t="shared" si="32"/>
        <v>1</v>
      </c>
      <c r="AJ376" s="76">
        <f t="shared" si="33"/>
        <v>0</v>
      </c>
      <c r="AK376" s="76">
        <f t="shared" si="34"/>
        <v>0</v>
      </c>
      <c r="AL376" s="76">
        <f t="shared" si="35"/>
        <v>0</v>
      </c>
      <c r="AM376" s="172" t="s">
        <v>742</v>
      </c>
      <c r="AN376" s="172"/>
      <c r="AO376" s="172"/>
      <c r="AP376" s="172"/>
      <c r="AQ376" s="172" t="s">
        <v>2935</v>
      </c>
      <c r="AR376" s="172"/>
      <c r="AS376" s="172"/>
      <c r="AT376" s="172"/>
      <c r="AU376" s="172" t="s">
        <v>742</v>
      </c>
      <c r="AV376" s="172"/>
      <c r="AW376" s="172"/>
      <c r="AX376" s="172"/>
      <c r="AY376" s="172" t="s">
        <v>2936</v>
      </c>
      <c r="AZ376" s="172"/>
      <c r="BA376" s="172"/>
      <c r="BB376" s="172"/>
    </row>
    <row r="377" spans="1:54" ht="15" customHeight="1">
      <c r="A377" s="171">
        <v>12</v>
      </c>
      <c r="B377" s="172" t="s">
        <v>2896</v>
      </c>
      <c r="C377" s="172" t="s">
        <v>1453</v>
      </c>
      <c r="D377" s="172" t="s">
        <v>732</v>
      </c>
      <c r="E377" s="172" t="s">
        <v>1454</v>
      </c>
      <c r="F377" s="172" t="s">
        <v>772</v>
      </c>
      <c r="G377" s="172" t="s">
        <v>1455</v>
      </c>
      <c r="H377" s="172" t="s">
        <v>736</v>
      </c>
      <c r="I377" s="172" t="s">
        <v>1472</v>
      </c>
      <c r="J377" s="173">
        <v>44470</v>
      </c>
      <c r="K377" s="173">
        <v>44561</v>
      </c>
      <c r="L377" s="172" t="s">
        <v>1469</v>
      </c>
      <c r="M377" s="172" t="s">
        <v>2841</v>
      </c>
      <c r="N377" s="172" t="s">
        <v>29</v>
      </c>
      <c r="O377" s="172" t="s">
        <v>1458</v>
      </c>
      <c r="P377" s="172" t="s">
        <v>11</v>
      </c>
      <c r="Q377" s="177">
        <v>2</v>
      </c>
      <c r="R377" s="177">
        <v>0</v>
      </c>
      <c r="S377" s="177">
        <v>0</v>
      </c>
      <c r="T377" s="177">
        <v>0</v>
      </c>
      <c r="U377" s="177">
        <v>2</v>
      </c>
      <c r="V377" s="177">
        <v>0</v>
      </c>
      <c r="W377" s="177" t="s">
        <v>2937</v>
      </c>
      <c r="AH377" s="76">
        <f t="shared" si="31"/>
        <v>0</v>
      </c>
      <c r="AI377" s="76" t="str">
        <f t="shared" si="32"/>
        <v/>
      </c>
      <c r="AJ377" s="76" t="str">
        <f t="shared" si="33"/>
        <v/>
      </c>
      <c r="AK377" s="76" t="str">
        <f t="shared" si="34"/>
        <v/>
      </c>
      <c r="AL377" s="76">
        <f t="shared" si="35"/>
        <v>0</v>
      </c>
      <c r="AM377" s="172" t="s">
        <v>807</v>
      </c>
      <c r="AN377" s="172"/>
      <c r="AO377" s="172"/>
      <c r="AP377" s="172"/>
      <c r="AQ377" s="172" t="s">
        <v>2938</v>
      </c>
      <c r="AR377" s="172"/>
      <c r="AS377" s="172"/>
      <c r="AT377" s="172"/>
      <c r="AU377" s="172" t="s">
        <v>807</v>
      </c>
      <c r="AV377" s="172"/>
      <c r="AW377" s="172"/>
      <c r="AX377" s="172"/>
      <c r="AY377" s="172" t="s">
        <v>1145</v>
      </c>
      <c r="AZ377" s="172"/>
      <c r="BA377" s="172"/>
      <c r="BB377" s="172"/>
    </row>
    <row r="378" spans="1:54" ht="15" customHeight="1">
      <c r="A378" s="171">
        <v>13</v>
      </c>
      <c r="B378" s="172" t="s">
        <v>2896</v>
      </c>
      <c r="C378" s="172" t="s">
        <v>1453</v>
      </c>
      <c r="D378" s="172" t="s">
        <v>732</v>
      </c>
      <c r="E378" s="172" t="s">
        <v>1454</v>
      </c>
      <c r="F378" s="172" t="s">
        <v>772</v>
      </c>
      <c r="G378" s="172" t="s">
        <v>1455</v>
      </c>
      <c r="H378" s="172" t="s">
        <v>736</v>
      </c>
      <c r="I378" s="172" t="s">
        <v>1473</v>
      </c>
      <c r="J378" s="173">
        <v>44317</v>
      </c>
      <c r="K378" s="173">
        <v>44561</v>
      </c>
      <c r="L378" s="172" t="s">
        <v>1474</v>
      </c>
      <c r="M378" s="172" t="s">
        <v>2841</v>
      </c>
      <c r="N378" s="172" t="s">
        <v>29</v>
      </c>
      <c r="O378" s="172" t="s">
        <v>1458</v>
      </c>
      <c r="P378" s="172" t="s">
        <v>11</v>
      </c>
      <c r="Q378" s="177">
        <v>4</v>
      </c>
      <c r="R378" s="177">
        <v>0</v>
      </c>
      <c r="S378" s="177">
        <v>2</v>
      </c>
      <c r="T378" s="177">
        <v>1</v>
      </c>
      <c r="U378" s="177">
        <v>1</v>
      </c>
      <c r="V378" s="177">
        <v>0</v>
      </c>
      <c r="W378" s="177" t="s">
        <v>2939</v>
      </c>
      <c r="AH378" s="76">
        <f t="shared" si="31"/>
        <v>0</v>
      </c>
      <c r="AI378" s="76" t="str">
        <f t="shared" si="32"/>
        <v/>
      </c>
      <c r="AJ378" s="76">
        <f t="shared" si="33"/>
        <v>0</v>
      </c>
      <c r="AK378" s="76">
        <f t="shared" si="34"/>
        <v>0</v>
      </c>
      <c r="AL378" s="76">
        <f t="shared" si="35"/>
        <v>0</v>
      </c>
      <c r="AM378" s="172" t="s">
        <v>807</v>
      </c>
      <c r="AN378" s="172"/>
      <c r="AO378" s="172"/>
      <c r="AP378" s="172"/>
      <c r="AQ378" s="172" t="s">
        <v>2940</v>
      </c>
      <c r="AR378" s="172"/>
      <c r="AS378" s="172"/>
      <c r="AT378" s="172"/>
      <c r="AU378" s="172" t="s">
        <v>807</v>
      </c>
      <c r="AV378" s="172"/>
      <c r="AW378" s="172"/>
      <c r="AX378" s="172"/>
      <c r="AY378" s="172" t="s">
        <v>1145</v>
      </c>
      <c r="AZ378" s="172"/>
      <c r="BA378" s="172"/>
      <c r="BB378" s="172"/>
    </row>
    <row r="379" spans="1:54" ht="15" customHeight="1">
      <c r="A379" s="171">
        <v>1</v>
      </c>
      <c r="B379" s="172" t="s">
        <v>2941</v>
      </c>
      <c r="C379" s="172" t="s">
        <v>2942</v>
      </c>
      <c r="D379" s="172" t="s">
        <v>732</v>
      </c>
      <c r="E379" s="172" t="s">
        <v>771</v>
      </c>
      <c r="F379" s="172" t="s">
        <v>772</v>
      </c>
      <c r="G379" s="172" t="s">
        <v>1428</v>
      </c>
      <c r="H379" s="172" t="s">
        <v>1428</v>
      </c>
      <c r="I379" s="172" t="s">
        <v>2943</v>
      </c>
      <c r="J379" s="173">
        <v>44256</v>
      </c>
      <c r="K379" s="173">
        <v>44560</v>
      </c>
      <c r="L379" s="172" t="s">
        <v>2944</v>
      </c>
      <c r="M379" s="172" t="s">
        <v>161</v>
      </c>
      <c r="N379" s="172" t="s">
        <v>29</v>
      </c>
      <c r="O379" s="172" t="s">
        <v>2945</v>
      </c>
      <c r="P379" s="172" t="s">
        <v>740</v>
      </c>
      <c r="Q379" s="177">
        <v>17</v>
      </c>
      <c r="R379" s="177">
        <v>3</v>
      </c>
      <c r="S379" s="177">
        <v>7</v>
      </c>
      <c r="T379" s="177">
        <v>4</v>
      </c>
      <c r="U379" s="177">
        <v>3</v>
      </c>
      <c r="V379" s="177">
        <v>2</v>
      </c>
      <c r="W379" s="177" t="s">
        <v>2946</v>
      </c>
      <c r="AH379" s="76">
        <f t="shared" si="31"/>
        <v>0.11764705882352941</v>
      </c>
      <c r="AI379" s="76">
        <f t="shared" si="32"/>
        <v>0.66666666666666663</v>
      </c>
      <c r="AJ379" s="76">
        <f t="shared" si="33"/>
        <v>0</v>
      </c>
      <c r="AK379" s="76">
        <f t="shared" si="34"/>
        <v>0</v>
      </c>
      <c r="AL379" s="76">
        <f t="shared" si="35"/>
        <v>0</v>
      </c>
      <c r="AM379" s="172" t="s">
        <v>742</v>
      </c>
      <c r="AN379" s="172"/>
      <c r="AO379" s="172"/>
      <c r="AP379" s="172"/>
      <c r="AQ379" s="172" t="s">
        <v>2947</v>
      </c>
      <c r="AR379" s="172"/>
      <c r="AS379" s="172"/>
      <c r="AT379" s="172"/>
      <c r="AU379" s="172" t="s">
        <v>742</v>
      </c>
      <c r="AV379" s="172"/>
      <c r="AW379" s="172"/>
      <c r="AX379" s="172"/>
      <c r="AY379" s="172" t="s">
        <v>2948</v>
      </c>
      <c r="AZ379" s="172"/>
      <c r="BA379" s="172"/>
      <c r="BB379" s="172"/>
    </row>
    <row r="380" spans="1:54" ht="15" customHeight="1">
      <c r="A380" s="171">
        <v>2</v>
      </c>
      <c r="B380" s="172" t="s">
        <v>2941</v>
      </c>
      <c r="C380" s="172" t="s">
        <v>2942</v>
      </c>
      <c r="D380" s="172" t="s">
        <v>732</v>
      </c>
      <c r="E380" s="172" t="s">
        <v>771</v>
      </c>
      <c r="F380" s="172" t="s">
        <v>772</v>
      </c>
      <c r="G380" s="172" t="s">
        <v>1428</v>
      </c>
      <c r="H380" s="172" t="s">
        <v>1428</v>
      </c>
      <c r="I380" s="172" t="s">
        <v>2949</v>
      </c>
      <c r="J380" s="173">
        <v>44197</v>
      </c>
      <c r="K380" s="173">
        <v>44560</v>
      </c>
      <c r="L380" s="172" t="s">
        <v>1545</v>
      </c>
      <c r="M380" s="172" t="s">
        <v>161</v>
      </c>
      <c r="N380" s="172" t="s">
        <v>29</v>
      </c>
      <c r="O380" s="172" t="s">
        <v>2945</v>
      </c>
      <c r="P380" s="172" t="s">
        <v>740</v>
      </c>
      <c r="Q380" s="177">
        <v>64</v>
      </c>
      <c r="R380" s="177">
        <v>19</v>
      </c>
      <c r="S380" s="177">
        <v>18</v>
      </c>
      <c r="T380" s="177">
        <v>16</v>
      </c>
      <c r="U380" s="177">
        <v>11</v>
      </c>
      <c r="V380" s="177">
        <v>19</v>
      </c>
      <c r="W380" s="177" t="s">
        <v>2950</v>
      </c>
      <c r="AH380" s="76">
        <f t="shared" si="31"/>
        <v>0.296875</v>
      </c>
      <c r="AI380" s="76">
        <f t="shared" si="32"/>
        <v>1</v>
      </c>
      <c r="AJ380" s="76">
        <f t="shared" si="33"/>
        <v>0</v>
      </c>
      <c r="AK380" s="76">
        <f t="shared" si="34"/>
        <v>0</v>
      </c>
      <c r="AL380" s="76">
        <f t="shared" si="35"/>
        <v>0</v>
      </c>
      <c r="AM380" s="172" t="s">
        <v>742</v>
      </c>
      <c r="AN380" s="172"/>
      <c r="AO380" s="172"/>
      <c r="AP380" s="172"/>
      <c r="AQ380" s="172" t="s">
        <v>892</v>
      </c>
      <c r="AR380" s="172"/>
      <c r="AS380" s="172"/>
      <c r="AT380" s="172"/>
      <c r="AU380" s="172" t="s">
        <v>742</v>
      </c>
      <c r="AV380" s="172"/>
      <c r="AW380" s="172"/>
      <c r="AX380" s="172"/>
      <c r="AY380" s="172" t="s">
        <v>2951</v>
      </c>
      <c r="AZ380" s="172"/>
      <c r="BA380" s="172"/>
      <c r="BB380" s="172"/>
    </row>
    <row r="381" spans="1:54" ht="15" customHeight="1">
      <c r="A381" s="171">
        <v>3</v>
      </c>
      <c r="B381" s="172" t="s">
        <v>2941</v>
      </c>
      <c r="C381" s="172" t="s">
        <v>2952</v>
      </c>
      <c r="D381" s="172" t="s">
        <v>732</v>
      </c>
      <c r="E381" s="172" t="s">
        <v>771</v>
      </c>
      <c r="F381" s="172" t="s">
        <v>772</v>
      </c>
      <c r="G381" s="172" t="s">
        <v>1428</v>
      </c>
      <c r="H381" s="172" t="s">
        <v>1428</v>
      </c>
      <c r="I381" s="172" t="s">
        <v>2953</v>
      </c>
      <c r="J381" s="173">
        <v>44316</v>
      </c>
      <c r="K381" s="173">
        <v>44560</v>
      </c>
      <c r="L381" s="172" t="s">
        <v>2954</v>
      </c>
      <c r="M381" s="172" t="s">
        <v>161</v>
      </c>
      <c r="N381" s="172" t="s">
        <v>29</v>
      </c>
      <c r="O381" s="172" t="s">
        <v>2955</v>
      </c>
      <c r="P381" s="172" t="s">
        <v>740</v>
      </c>
      <c r="Q381" s="177">
        <v>4</v>
      </c>
      <c r="R381" s="177">
        <v>1</v>
      </c>
      <c r="S381" s="177">
        <v>1</v>
      </c>
      <c r="T381" s="177">
        <v>1</v>
      </c>
      <c r="U381" s="177">
        <v>1</v>
      </c>
      <c r="V381" s="177">
        <v>1</v>
      </c>
      <c r="W381" s="177" t="s">
        <v>2956</v>
      </c>
      <c r="AH381" s="76">
        <f t="shared" si="31"/>
        <v>0.25</v>
      </c>
      <c r="AI381" s="76">
        <f t="shared" si="32"/>
        <v>1</v>
      </c>
      <c r="AJ381" s="76">
        <f t="shared" si="33"/>
        <v>0</v>
      </c>
      <c r="AK381" s="76">
        <f t="shared" si="34"/>
        <v>0</v>
      </c>
      <c r="AL381" s="76">
        <f t="shared" si="35"/>
        <v>0</v>
      </c>
      <c r="AM381" s="172" t="s">
        <v>742</v>
      </c>
      <c r="AN381" s="172"/>
      <c r="AO381" s="172"/>
      <c r="AP381" s="172"/>
      <c r="AQ381" s="172" t="s">
        <v>2957</v>
      </c>
      <c r="AR381" s="172"/>
      <c r="AS381" s="172"/>
      <c r="AT381" s="172"/>
      <c r="AU381" s="172" t="s">
        <v>791</v>
      </c>
      <c r="AV381" s="172"/>
      <c r="AW381" s="172"/>
      <c r="AX381" s="172"/>
      <c r="AY381" s="172" t="s">
        <v>2958</v>
      </c>
      <c r="AZ381" s="172"/>
      <c r="BA381" s="172"/>
      <c r="BB381" s="172"/>
    </row>
    <row r="382" spans="1:54" ht="15" customHeight="1">
      <c r="A382" s="171">
        <v>4</v>
      </c>
      <c r="B382" s="172" t="s">
        <v>2941</v>
      </c>
      <c r="C382" s="172" t="s">
        <v>1453</v>
      </c>
      <c r="D382" s="172" t="s">
        <v>1144</v>
      </c>
      <c r="E382" s="172" t="s">
        <v>771</v>
      </c>
      <c r="F382" s="172" t="s">
        <v>772</v>
      </c>
      <c r="G382" s="172" t="s">
        <v>1455</v>
      </c>
      <c r="H382" s="172" t="s">
        <v>736</v>
      </c>
      <c r="I382" s="172" t="s">
        <v>2959</v>
      </c>
      <c r="J382" s="173">
        <v>44348</v>
      </c>
      <c r="K382" s="173">
        <v>44378</v>
      </c>
      <c r="L382" s="172" t="s">
        <v>2960</v>
      </c>
      <c r="M382" s="172" t="s">
        <v>161</v>
      </c>
      <c r="N382" s="172" t="s">
        <v>29</v>
      </c>
      <c r="O382" s="172" t="s">
        <v>2961</v>
      </c>
      <c r="P382" s="172" t="s">
        <v>11</v>
      </c>
      <c r="Q382" s="180">
        <v>1</v>
      </c>
      <c r="R382" s="180">
        <v>0</v>
      </c>
      <c r="S382" s="180">
        <v>0</v>
      </c>
      <c r="T382" s="180">
        <v>1</v>
      </c>
      <c r="U382" s="180">
        <v>0</v>
      </c>
      <c r="V382" s="180">
        <v>0</v>
      </c>
      <c r="W382" s="180" t="s">
        <v>2962</v>
      </c>
      <c r="AH382" s="76">
        <f t="shared" si="31"/>
        <v>0</v>
      </c>
      <c r="AI382" s="76" t="str">
        <f t="shared" si="32"/>
        <v/>
      </c>
      <c r="AJ382" s="76" t="str">
        <f t="shared" si="33"/>
        <v/>
      </c>
      <c r="AK382" s="76">
        <f t="shared" si="34"/>
        <v>0</v>
      </c>
      <c r="AL382" s="76" t="str">
        <f t="shared" si="35"/>
        <v/>
      </c>
      <c r="AM382" s="172" t="s">
        <v>742</v>
      </c>
      <c r="AN382" s="172"/>
      <c r="AO382" s="172"/>
      <c r="AP382" s="172"/>
      <c r="AQ382" s="172" t="s">
        <v>2601</v>
      </c>
      <c r="AR382" s="172"/>
      <c r="AS382" s="172"/>
      <c r="AT382" s="172"/>
      <c r="AU382" s="172" t="s">
        <v>807</v>
      </c>
      <c r="AV382" s="172"/>
      <c r="AW382" s="172"/>
      <c r="AX382" s="172"/>
      <c r="AY382" s="172" t="s">
        <v>2963</v>
      </c>
      <c r="AZ382" s="172"/>
      <c r="BA382" s="172"/>
      <c r="BB382" s="172"/>
    </row>
    <row r="383" spans="1:54" ht="15" customHeight="1">
      <c r="A383" s="171">
        <v>5</v>
      </c>
      <c r="B383" s="172" t="s">
        <v>2941</v>
      </c>
      <c r="C383" s="172" t="s">
        <v>1453</v>
      </c>
      <c r="D383" s="172" t="s">
        <v>1144</v>
      </c>
      <c r="E383" s="172" t="s">
        <v>771</v>
      </c>
      <c r="F383" s="172" t="s">
        <v>772</v>
      </c>
      <c r="G383" s="172" t="s">
        <v>1455</v>
      </c>
      <c r="H383" s="172" t="s">
        <v>736</v>
      </c>
      <c r="I383" s="172" t="s">
        <v>2964</v>
      </c>
      <c r="J383" s="173">
        <v>44317</v>
      </c>
      <c r="K383" s="173">
        <v>44440</v>
      </c>
      <c r="L383" s="172" t="s">
        <v>2965</v>
      </c>
      <c r="M383" s="172" t="s">
        <v>161</v>
      </c>
      <c r="N383" s="172" t="s">
        <v>29</v>
      </c>
      <c r="O383" s="172" t="s">
        <v>2966</v>
      </c>
      <c r="P383" s="172" t="s">
        <v>11</v>
      </c>
      <c r="Q383" s="180">
        <v>3</v>
      </c>
      <c r="R383" s="180">
        <v>1</v>
      </c>
      <c r="S383" s="180">
        <v>1</v>
      </c>
      <c r="T383" s="180">
        <v>1</v>
      </c>
      <c r="U383" s="180">
        <v>0</v>
      </c>
      <c r="V383" s="180">
        <v>1</v>
      </c>
      <c r="W383" s="180" t="s">
        <v>2967</v>
      </c>
      <c r="AH383" s="76">
        <f t="shared" si="31"/>
        <v>0.33333333333333331</v>
      </c>
      <c r="AI383" s="76">
        <f t="shared" si="32"/>
        <v>1</v>
      </c>
      <c r="AJ383" s="76">
        <f t="shared" si="33"/>
        <v>0</v>
      </c>
      <c r="AK383" s="76">
        <f t="shared" si="34"/>
        <v>0</v>
      </c>
      <c r="AL383" s="76" t="str">
        <f t="shared" si="35"/>
        <v/>
      </c>
      <c r="AM383" s="172" t="s">
        <v>742</v>
      </c>
      <c r="AN383" s="172"/>
      <c r="AO383" s="172"/>
      <c r="AP383" s="172"/>
      <c r="AQ383" s="172" t="s">
        <v>1289</v>
      </c>
      <c r="AR383" s="172"/>
      <c r="AS383" s="172"/>
      <c r="AT383" s="172"/>
      <c r="AU383" s="172" t="s">
        <v>791</v>
      </c>
      <c r="AV383" s="172"/>
      <c r="AW383" s="172"/>
      <c r="AX383" s="172"/>
      <c r="AY383" s="172" t="s">
        <v>2968</v>
      </c>
      <c r="AZ383" s="172"/>
      <c r="BA383" s="172"/>
      <c r="BB383" s="172"/>
    </row>
    <row r="384" spans="1:54" ht="15" customHeight="1">
      <c r="A384" s="171">
        <v>6</v>
      </c>
      <c r="B384" s="172" t="s">
        <v>2941</v>
      </c>
      <c r="C384" s="172" t="s">
        <v>1453</v>
      </c>
      <c r="D384" s="172" t="s">
        <v>1144</v>
      </c>
      <c r="E384" s="172" t="s">
        <v>771</v>
      </c>
      <c r="F384" s="172" t="s">
        <v>772</v>
      </c>
      <c r="G384" s="172" t="s">
        <v>1455</v>
      </c>
      <c r="H384" s="172" t="s">
        <v>736</v>
      </c>
      <c r="I384" s="172" t="s">
        <v>2969</v>
      </c>
      <c r="J384" s="173">
        <v>44501</v>
      </c>
      <c r="K384" s="173">
        <v>44530</v>
      </c>
      <c r="L384" s="172" t="s">
        <v>2960</v>
      </c>
      <c r="M384" s="172" t="s">
        <v>161</v>
      </c>
      <c r="N384" s="172" t="s">
        <v>29</v>
      </c>
      <c r="O384" s="172" t="s">
        <v>2970</v>
      </c>
      <c r="P384" s="172" t="s">
        <v>11</v>
      </c>
      <c r="Q384" s="180">
        <v>1</v>
      </c>
      <c r="R384" s="180">
        <v>0</v>
      </c>
      <c r="S384" s="180">
        <v>0</v>
      </c>
      <c r="T384" s="180">
        <v>1</v>
      </c>
      <c r="U384" s="180">
        <v>0</v>
      </c>
      <c r="V384" s="180">
        <v>0</v>
      </c>
      <c r="W384" s="180" t="s">
        <v>2962</v>
      </c>
      <c r="AH384" s="76">
        <f t="shared" si="31"/>
        <v>0</v>
      </c>
      <c r="AI384" s="76" t="str">
        <f t="shared" si="32"/>
        <v/>
      </c>
      <c r="AJ384" s="76" t="str">
        <f t="shared" si="33"/>
        <v/>
      </c>
      <c r="AK384" s="76">
        <f t="shared" si="34"/>
        <v>0</v>
      </c>
      <c r="AL384" s="76" t="str">
        <f t="shared" si="35"/>
        <v/>
      </c>
      <c r="AM384" s="172" t="s">
        <v>742</v>
      </c>
      <c r="AN384" s="172"/>
      <c r="AO384" s="172"/>
      <c r="AP384" s="172"/>
      <c r="AQ384" s="172" t="s">
        <v>2586</v>
      </c>
      <c r="AR384" s="172"/>
      <c r="AS384" s="172"/>
      <c r="AT384" s="172"/>
      <c r="AU384" s="172" t="s">
        <v>807</v>
      </c>
      <c r="AV384" s="172"/>
      <c r="AW384" s="172"/>
      <c r="AX384" s="172"/>
      <c r="AY384" s="172" t="s">
        <v>2963</v>
      </c>
      <c r="AZ384" s="172"/>
      <c r="BA384" s="172"/>
      <c r="BB384" s="172"/>
    </row>
    <row r="385" spans="1:54" ht="15" customHeight="1">
      <c r="A385" s="171">
        <v>1</v>
      </c>
      <c r="B385" s="172" t="s">
        <v>2971</v>
      </c>
      <c r="C385" s="172" t="s">
        <v>2972</v>
      </c>
      <c r="D385" s="172" t="s">
        <v>762</v>
      </c>
      <c r="E385" s="172" t="s">
        <v>763</v>
      </c>
      <c r="F385" s="172" t="s">
        <v>2973</v>
      </c>
      <c r="G385" s="172" t="s">
        <v>735</v>
      </c>
      <c r="H385" s="172" t="s">
        <v>765</v>
      </c>
      <c r="I385" s="172" t="s">
        <v>2974</v>
      </c>
      <c r="J385" s="173">
        <v>44197</v>
      </c>
      <c r="K385" s="173">
        <v>44500</v>
      </c>
      <c r="L385" s="172" t="s">
        <v>2975</v>
      </c>
      <c r="M385" s="172" t="s">
        <v>2976</v>
      </c>
      <c r="N385" s="172" t="s">
        <v>55</v>
      </c>
      <c r="O385" s="172" t="s">
        <v>2977</v>
      </c>
      <c r="P385" s="172" t="s">
        <v>789</v>
      </c>
      <c r="Q385" s="174">
        <v>1</v>
      </c>
      <c r="R385" s="174">
        <v>0</v>
      </c>
      <c r="S385" s="174">
        <v>0.6</v>
      </c>
      <c r="T385" s="174">
        <v>0.2</v>
      </c>
      <c r="U385" s="174">
        <v>0.2</v>
      </c>
      <c r="V385" s="174">
        <v>0</v>
      </c>
      <c r="W385" s="174" t="s">
        <v>2978</v>
      </c>
      <c r="AH385" s="76">
        <f t="shared" si="31"/>
        <v>0</v>
      </c>
      <c r="AI385" s="76" t="str">
        <f t="shared" si="32"/>
        <v/>
      </c>
      <c r="AJ385" s="76">
        <f t="shared" si="33"/>
        <v>0</v>
      </c>
      <c r="AK385" s="76">
        <f t="shared" si="34"/>
        <v>0</v>
      </c>
      <c r="AL385" s="76">
        <f t="shared" si="35"/>
        <v>0</v>
      </c>
      <c r="AM385" s="172" t="s">
        <v>807</v>
      </c>
      <c r="AN385" s="172"/>
      <c r="AO385" s="172"/>
      <c r="AP385" s="172"/>
      <c r="AQ385" s="172" t="s">
        <v>807</v>
      </c>
      <c r="AR385" s="172"/>
      <c r="AS385" s="172"/>
      <c r="AT385" s="172"/>
      <c r="AU385" s="172" t="s">
        <v>807</v>
      </c>
      <c r="AV385" s="172"/>
      <c r="AW385" s="172"/>
      <c r="AX385" s="172"/>
      <c r="AY385" s="172" t="s">
        <v>807</v>
      </c>
      <c r="AZ385" s="172"/>
      <c r="BA385" s="172"/>
      <c r="BB385" s="172"/>
    </row>
    <row r="386" spans="1:54" ht="15" customHeight="1">
      <c r="A386" s="171">
        <v>2</v>
      </c>
      <c r="B386" s="172" t="s">
        <v>2971</v>
      </c>
      <c r="C386" s="172" t="s">
        <v>2972</v>
      </c>
      <c r="D386" s="172" t="s">
        <v>762</v>
      </c>
      <c r="E386" s="172" t="s">
        <v>763</v>
      </c>
      <c r="F386" s="172" t="s">
        <v>2973</v>
      </c>
      <c r="G386" s="172" t="s">
        <v>735</v>
      </c>
      <c r="H386" s="172" t="s">
        <v>765</v>
      </c>
      <c r="I386" s="172" t="s">
        <v>2979</v>
      </c>
      <c r="J386" s="173">
        <v>44287</v>
      </c>
      <c r="K386" s="173">
        <v>44530</v>
      </c>
      <c r="L386" s="172" t="s">
        <v>2980</v>
      </c>
      <c r="M386" s="172" t="s">
        <v>2976</v>
      </c>
      <c r="N386" s="172" t="s">
        <v>29</v>
      </c>
      <c r="O386" s="172" t="s">
        <v>2977</v>
      </c>
      <c r="P386" s="172" t="s">
        <v>789</v>
      </c>
      <c r="Q386" s="177">
        <v>2</v>
      </c>
      <c r="R386" s="177">
        <v>0</v>
      </c>
      <c r="S386" s="177">
        <v>1</v>
      </c>
      <c r="T386" s="177">
        <v>0</v>
      </c>
      <c r="U386" s="177">
        <v>1</v>
      </c>
      <c r="V386" s="177">
        <v>0</v>
      </c>
      <c r="W386" s="177" t="s">
        <v>2981</v>
      </c>
      <c r="AH386" s="76">
        <f t="shared" si="31"/>
        <v>0</v>
      </c>
      <c r="AI386" s="76" t="str">
        <f t="shared" si="32"/>
        <v/>
      </c>
      <c r="AJ386" s="76">
        <f t="shared" si="33"/>
        <v>0</v>
      </c>
      <c r="AK386" s="76" t="str">
        <f t="shared" si="34"/>
        <v/>
      </c>
      <c r="AL386" s="76">
        <f t="shared" si="35"/>
        <v>0</v>
      </c>
      <c r="AM386" s="172" t="s">
        <v>807</v>
      </c>
      <c r="AN386" s="172"/>
      <c r="AO386" s="172"/>
      <c r="AP386" s="172"/>
      <c r="AQ386" s="172" t="s">
        <v>807</v>
      </c>
      <c r="AR386" s="172"/>
      <c r="AS386" s="172"/>
      <c r="AT386" s="172"/>
      <c r="AU386" s="172" t="s">
        <v>807</v>
      </c>
      <c r="AV386" s="172"/>
      <c r="AW386" s="172"/>
      <c r="AX386" s="172"/>
      <c r="AY386" s="172" t="s">
        <v>807</v>
      </c>
      <c r="AZ386" s="172"/>
      <c r="BA386" s="172"/>
      <c r="BB386" s="172"/>
    </row>
    <row r="387" spans="1:54" ht="15" customHeight="1">
      <c r="A387" s="171">
        <v>3</v>
      </c>
      <c r="B387" s="172" t="s">
        <v>2971</v>
      </c>
      <c r="C387" s="172" t="s">
        <v>2972</v>
      </c>
      <c r="D387" s="172" t="s">
        <v>762</v>
      </c>
      <c r="E387" s="172" t="s">
        <v>763</v>
      </c>
      <c r="F387" s="172" t="s">
        <v>2973</v>
      </c>
      <c r="G387" s="172" t="s">
        <v>735</v>
      </c>
      <c r="H387" s="172" t="s">
        <v>765</v>
      </c>
      <c r="I387" s="172" t="s">
        <v>2982</v>
      </c>
      <c r="J387" s="173">
        <v>44197</v>
      </c>
      <c r="K387" s="173">
        <v>44561</v>
      </c>
      <c r="L387" s="172" t="s">
        <v>2983</v>
      </c>
      <c r="M387" s="172" t="s">
        <v>2976</v>
      </c>
      <c r="N387" s="172" t="s">
        <v>29</v>
      </c>
      <c r="O387" s="172" t="s">
        <v>2977</v>
      </c>
      <c r="P387" s="172" t="s">
        <v>789</v>
      </c>
      <c r="Q387" s="177">
        <v>4</v>
      </c>
      <c r="R387" s="177">
        <v>1</v>
      </c>
      <c r="S387" s="177">
        <v>1</v>
      </c>
      <c r="T387" s="177">
        <v>1</v>
      </c>
      <c r="U387" s="177">
        <v>1</v>
      </c>
      <c r="V387" s="177">
        <v>1</v>
      </c>
      <c r="W387" s="177" t="s">
        <v>2984</v>
      </c>
      <c r="AH387" s="76">
        <f t="shared" si="31"/>
        <v>0.25</v>
      </c>
      <c r="AI387" s="76">
        <f t="shared" si="32"/>
        <v>1</v>
      </c>
      <c r="AJ387" s="76">
        <f t="shared" si="33"/>
        <v>0</v>
      </c>
      <c r="AK387" s="76">
        <f t="shared" si="34"/>
        <v>0</v>
      </c>
      <c r="AL387" s="76">
        <f t="shared" si="35"/>
        <v>0</v>
      </c>
      <c r="AM387" s="172" t="s">
        <v>742</v>
      </c>
      <c r="AN387" s="172"/>
      <c r="AO387" s="172"/>
      <c r="AP387" s="172"/>
      <c r="AQ387" s="172" t="s">
        <v>2985</v>
      </c>
      <c r="AR387" s="172"/>
      <c r="AS387" s="172"/>
      <c r="AT387" s="172"/>
      <c r="AU387" s="172" t="s">
        <v>742</v>
      </c>
      <c r="AV387" s="172"/>
      <c r="AW387" s="172"/>
      <c r="AX387" s="172"/>
      <c r="AY387" s="172" t="s">
        <v>2986</v>
      </c>
      <c r="AZ387" s="172"/>
      <c r="BA387" s="172"/>
      <c r="BB387" s="172"/>
    </row>
    <row r="388" spans="1:54" ht="15" customHeight="1">
      <c r="A388" s="171">
        <v>4</v>
      </c>
      <c r="B388" s="172" t="s">
        <v>2971</v>
      </c>
      <c r="C388" s="172" t="s">
        <v>2972</v>
      </c>
      <c r="D388" s="172" t="s">
        <v>762</v>
      </c>
      <c r="E388" s="172" t="s">
        <v>763</v>
      </c>
      <c r="F388" s="172" t="s">
        <v>2973</v>
      </c>
      <c r="G388" s="172" t="s">
        <v>735</v>
      </c>
      <c r="H388" s="172" t="s">
        <v>765</v>
      </c>
      <c r="I388" s="172" t="s">
        <v>2987</v>
      </c>
      <c r="J388" s="173">
        <v>44197</v>
      </c>
      <c r="K388" s="173">
        <v>44347</v>
      </c>
      <c r="L388" s="172" t="s">
        <v>2988</v>
      </c>
      <c r="M388" s="172" t="s">
        <v>2976</v>
      </c>
      <c r="N388" s="172" t="s">
        <v>29</v>
      </c>
      <c r="O388" s="172" t="s">
        <v>2977</v>
      </c>
      <c r="P388" s="172" t="s">
        <v>789</v>
      </c>
      <c r="Q388" s="177">
        <v>1</v>
      </c>
      <c r="R388" s="177">
        <v>0</v>
      </c>
      <c r="S388" s="177">
        <v>1</v>
      </c>
      <c r="T388" s="177">
        <v>0</v>
      </c>
      <c r="U388" s="177">
        <v>0</v>
      </c>
      <c r="V388" s="177">
        <v>0</v>
      </c>
      <c r="W388" s="177" t="s">
        <v>2978</v>
      </c>
      <c r="AH388" s="76">
        <f t="shared" ref="AH388:AH407" si="36">IFERROR(IF((V388+X388+Z388+AB388)/Q388&gt;1,1,(V388+X388+Z388+AB388)/Q388),0)</f>
        <v>0</v>
      </c>
      <c r="AI388" s="76" t="str">
        <f t="shared" ref="AI388:AI407" si="37">IFERROR(IF(R388=0,"",IF((V388/R388)&gt;1,1,(V388/R388))),"")</f>
        <v/>
      </c>
      <c r="AJ388" s="76">
        <f t="shared" ref="AJ388:AJ407" si="38">IFERROR(IF(S388=0,"",IF((X388/S388)&gt;1,1,(X388/S388))),"")</f>
        <v>0</v>
      </c>
      <c r="AK388" s="76" t="str">
        <f t="shared" ref="AK388:AK407" si="39">IFERROR(IF(T388=0,"",IF((Z388/T388)&gt;1,1,(Z388/T388))),"")</f>
        <v/>
      </c>
      <c r="AL388" s="76" t="str">
        <f t="shared" ref="AL388:AL407" si="40">IFERROR(IF(U388=0,"",IF((AB388/U388)&gt;1,1,(AB388/U388))),"")</f>
        <v/>
      </c>
      <c r="AM388" s="172" t="s">
        <v>807</v>
      </c>
      <c r="AN388" s="172"/>
      <c r="AO388" s="172"/>
      <c r="AP388" s="172"/>
      <c r="AQ388" s="172" t="s">
        <v>807</v>
      </c>
      <c r="AR388" s="172"/>
      <c r="AS388" s="172"/>
      <c r="AT388" s="172"/>
      <c r="AU388" s="172" t="s">
        <v>807</v>
      </c>
      <c r="AV388" s="172"/>
      <c r="AW388" s="172"/>
      <c r="AX388" s="172"/>
      <c r="AY388" s="172" t="s">
        <v>807</v>
      </c>
      <c r="AZ388" s="172"/>
      <c r="BA388" s="172"/>
      <c r="BB388" s="172"/>
    </row>
    <row r="389" spans="1:54" ht="15" customHeight="1">
      <c r="A389" s="171">
        <v>5</v>
      </c>
      <c r="B389" s="172" t="s">
        <v>2971</v>
      </c>
      <c r="C389" s="172" t="s">
        <v>2972</v>
      </c>
      <c r="D389" s="172" t="s">
        <v>762</v>
      </c>
      <c r="E389" s="172" t="s">
        <v>763</v>
      </c>
      <c r="F389" s="172" t="s">
        <v>2973</v>
      </c>
      <c r="G389" s="172" t="s">
        <v>735</v>
      </c>
      <c r="H389" s="172" t="s">
        <v>765</v>
      </c>
      <c r="I389" s="172" t="s">
        <v>2989</v>
      </c>
      <c r="J389" s="173">
        <v>44197</v>
      </c>
      <c r="K389" s="173">
        <v>44561</v>
      </c>
      <c r="L389" s="172" t="s">
        <v>2990</v>
      </c>
      <c r="M389" s="172" t="s">
        <v>2976</v>
      </c>
      <c r="N389" s="172" t="s">
        <v>55</v>
      </c>
      <c r="O389" s="172" t="s">
        <v>2977</v>
      </c>
      <c r="P389" s="172" t="s">
        <v>789</v>
      </c>
      <c r="Q389" s="174">
        <v>1</v>
      </c>
      <c r="R389" s="174">
        <v>0.4</v>
      </c>
      <c r="S389" s="174">
        <v>0.2</v>
      </c>
      <c r="T389" s="174">
        <v>0.2</v>
      </c>
      <c r="U389" s="174">
        <v>0.2</v>
      </c>
      <c r="V389" s="174">
        <v>0.4</v>
      </c>
      <c r="W389" s="174" t="s">
        <v>2991</v>
      </c>
      <c r="AH389" s="76">
        <f t="shared" si="36"/>
        <v>0.4</v>
      </c>
      <c r="AI389" s="76">
        <f t="shared" si="37"/>
        <v>1</v>
      </c>
      <c r="AJ389" s="76">
        <f t="shared" si="38"/>
        <v>0</v>
      </c>
      <c r="AK389" s="76">
        <f t="shared" si="39"/>
        <v>0</v>
      </c>
      <c r="AL389" s="76">
        <f t="shared" si="40"/>
        <v>0</v>
      </c>
      <c r="AM389" s="172" t="s">
        <v>742</v>
      </c>
      <c r="AN389" s="172"/>
      <c r="AO389" s="172"/>
      <c r="AP389" s="172"/>
      <c r="AQ389" s="172" t="s">
        <v>2992</v>
      </c>
      <c r="AR389" s="172"/>
      <c r="AS389" s="172"/>
      <c r="AT389" s="172"/>
      <c r="AU389" s="172" t="s">
        <v>742</v>
      </c>
      <c r="AV389" s="172"/>
      <c r="AW389" s="172"/>
      <c r="AX389" s="172"/>
      <c r="AY389" s="172" t="s">
        <v>2993</v>
      </c>
      <c r="AZ389" s="172"/>
      <c r="BA389" s="172"/>
      <c r="BB389" s="172"/>
    </row>
    <row r="390" spans="1:54" ht="15" customHeight="1">
      <c r="A390" s="171">
        <v>6</v>
      </c>
      <c r="B390" s="172" t="s">
        <v>2971</v>
      </c>
      <c r="C390" s="172" t="s">
        <v>2972</v>
      </c>
      <c r="D390" s="172" t="s">
        <v>762</v>
      </c>
      <c r="E390" s="172" t="s">
        <v>763</v>
      </c>
      <c r="F390" s="172" t="s">
        <v>2973</v>
      </c>
      <c r="G390" s="172" t="s">
        <v>735</v>
      </c>
      <c r="H390" s="172" t="s">
        <v>765</v>
      </c>
      <c r="I390" s="172" t="s">
        <v>2994</v>
      </c>
      <c r="J390" s="173">
        <v>44197</v>
      </c>
      <c r="K390" s="173">
        <v>44500</v>
      </c>
      <c r="L390" s="172" t="s">
        <v>2995</v>
      </c>
      <c r="M390" s="172" t="s">
        <v>2976</v>
      </c>
      <c r="N390" s="172" t="s">
        <v>29</v>
      </c>
      <c r="O390" s="172" t="s">
        <v>2977</v>
      </c>
      <c r="P390" s="172" t="s">
        <v>789</v>
      </c>
      <c r="Q390" s="177">
        <v>1</v>
      </c>
      <c r="R390" s="177">
        <v>0</v>
      </c>
      <c r="S390" s="177">
        <v>0</v>
      </c>
      <c r="T390" s="177">
        <v>0</v>
      </c>
      <c r="U390" s="177">
        <v>1</v>
      </c>
      <c r="V390" s="177">
        <v>0</v>
      </c>
      <c r="W390" s="177" t="s">
        <v>2996</v>
      </c>
      <c r="AH390" s="76">
        <f t="shared" si="36"/>
        <v>0</v>
      </c>
      <c r="AI390" s="76" t="str">
        <f t="shared" si="37"/>
        <v/>
      </c>
      <c r="AJ390" s="76" t="str">
        <f t="shared" si="38"/>
        <v/>
      </c>
      <c r="AK390" s="76" t="str">
        <f t="shared" si="39"/>
        <v/>
      </c>
      <c r="AL390" s="76">
        <f t="shared" si="40"/>
        <v>0</v>
      </c>
      <c r="AM390" s="172" t="s">
        <v>807</v>
      </c>
      <c r="AN390" s="172"/>
      <c r="AO390" s="172"/>
      <c r="AP390" s="172"/>
      <c r="AQ390" s="172" t="s">
        <v>807</v>
      </c>
      <c r="AR390" s="172"/>
      <c r="AS390" s="172"/>
      <c r="AT390" s="172"/>
      <c r="AU390" s="172" t="s">
        <v>807</v>
      </c>
      <c r="AV390" s="172"/>
      <c r="AW390" s="172"/>
      <c r="AX390" s="172"/>
      <c r="AY390" s="172" t="s">
        <v>807</v>
      </c>
      <c r="AZ390" s="172"/>
      <c r="BA390" s="172"/>
      <c r="BB390" s="172"/>
    </row>
    <row r="391" spans="1:54" ht="15" customHeight="1">
      <c r="A391" s="171">
        <v>7</v>
      </c>
      <c r="B391" s="172" t="s">
        <v>2971</v>
      </c>
      <c r="C391" s="172" t="s">
        <v>2997</v>
      </c>
      <c r="D391" s="172" t="s">
        <v>762</v>
      </c>
      <c r="E391" s="172" t="s">
        <v>763</v>
      </c>
      <c r="F391" s="172" t="s">
        <v>2973</v>
      </c>
      <c r="G391" s="172" t="s">
        <v>735</v>
      </c>
      <c r="H391" s="172" t="s">
        <v>765</v>
      </c>
      <c r="I391" s="172" t="s">
        <v>2998</v>
      </c>
      <c r="J391" s="173">
        <v>44409</v>
      </c>
      <c r="K391" s="173">
        <v>44439</v>
      </c>
      <c r="L391" s="172" t="s">
        <v>2999</v>
      </c>
      <c r="M391" s="172" t="s">
        <v>2976</v>
      </c>
      <c r="N391" s="172" t="s">
        <v>29</v>
      </c>
      <c r="O391" s="172" t="s">
        <v>3000</v>
      </c>
      <c r="P391" s="172" t="s">
        <v>740</v>
      </c>
      <c r="Q391" s="177">
        <v>1</v>
      </c>
      <c r="R391" s="177">
        <v>0</v>
      </c>
      <c r="S391" s="177">
        <v>0</v>
      </c>
      <c r="T391" s="177">
        <v>1</v>
      </c>
      <c r="U391" s="177">
        <v>0</v>
      </c>
      <c r="V391" s="177">
        <v>0</v>
      </c>
      <c r="W391" s="177" t="s">
        <v>3001</v>
      </c>
      <c r="AH391" s="76">
        <f t="shared" si="36"/>
        <v>0</v>
      </c>
      <c r="AI391" s="76" t="str">
        <f t="shared" si="37"/>
        <v/>
      </c>
      <c r="AJ391" s="76" t="str">
        <f t="shared" si="38"/>
        <v/>
      </c>
      <c r="AK391" s="76">
        <f t="shared" si="39"/>
        <v>0</v>
      </c>
      <c r="AL391" s="76" t="str">
        <f t="shared" si="40"/>
        <v/>
      </c>
      <c r="AM391" s="172" t="s">
        <v>807</v>
      </c>
      <c r="AN391" s="172"/>
      <c r="AO391" s="172"/>
      <c r="AP391" s="172"/>
      <c r="AQ391" s="172" t="s">
        <v>807</v>
      </c>
      <c r="AR391" s="172"/>
      <c r="AS391" s="172"/>
      <c r="AT391" s="172"/>
      <c r="AU391" s="172" t="s">
        <v>807</v>
      </c>
      <c r="AV391" s="172"/>
      <c r="AW391" s="172"/>
      <c r="AX391" s="172"/>
      <c r="AY391" s="172" t="s">
        <v>807</v>
      </c>
      <c r="AZ391" s="172"/>
      <c r="BA391" s="172"/>
      <c r="BB391" s="172"/>
    </row>
    <row r="392" spans="1:54" ht="15" customHeight="1">
      <c r="A392" s="171">
        <v>8</v>
      </c>
      <c r="B392" s="172" t="s">
        <v>2971</v>
      </c>
      <c r="C392" s="172" t="s">
        <v>2997</v>
      </c>
      <c r="D392" s="172" t="s">
        <v>762</v>
      </c>
      <c r="E392" s="172" t="s">
        <v>763</v>
      </c>
      <c r="F392" s="172" t="s">
        <v>2973</v>
      </c>
      <c r="G392" s="172" t="s">
        <v>735</v>
      </c>
      <c r="H392" s="172" t="s">
        <v>765</v>
      </c>
      <c r="I392" s="172" t="s">
        <v>3002</v>
      </c>
      <c r="J392" s="173">
        <v>44197</v>
      </c>
      <c r="K392" s="173">
        <v>44561</v>
      </c>
      <c r="L392" s="172" t="s">
        <v>3003</v>
      </c>
      <c r="M392" s="172" t="s">
        <v>2976</v>
      </c>
      <c r="N392" s="172" t="s">
        <v>55</v>
      </c>
      <c r="O392" s="172" t="s">
        <v>3000</v>
      </c>
      <c r="P392" s="172" t="s">
        <v>740</v>
      </c>
      <c r="Q392" s="174">
        <v>1</v>
      </c>
      <c r="R392" s="174">
        <v>0.25</v>
      </c>
      <c r="S392" s="174">
        <v>0.25</v>
      </c>
      <c r="T392" s="174">
        <v>0.25</v>
      </c>
      <c r="U392" s="174">
        <v>0.25</v>
      </c>
      <c r="V392" s="174">
        <v>0.25</v>
      </c>
      <c r="W392" s="174" t="s">
        <v>3004</v>
      </c>
      <c r="AH392" s="76">
        <f t="shared" si="36"/>
        <v>0.25</v>
      </c>
      <c r="AI392" s="76">
        <f t="shared" si="37"/>
        <v>1</v>
      </c>
      <c r="AJ392" s="76">
        <f t="shared" si="38"/>
        <v>0</v>
      </c>
      <c r="AK392" s="76">
        <f t="shared" si="39"/>
        <v>0</v>
      </c>
      <c r="AL392" s="76">
        <f t="shared" si="40"/>
        <v>0</v>
      </c>
      <c r="AM392" s="172" t="s">
        <v>742</v>
      </c>
      <c r="AN392" s="172"/>
      <c r="AO392" s="172"/>
      <c r="AP392" s="172"/>
      <c r="AQ392" s="172" t="s">
        <v>3005</v>
      </c>
      <c r="AR392" s="172"/>
      <c r="AS392" s="172"/>
      <c r="AT392" s="172"/>
      <c r="AU392" s="172" t="s">
        <v>742</v>
      </c>
      <c r="AV392" s="172"/>
      <c r="AW392" s="172"/>
      <c r="AX392" s="172"/>
      <c r="AY392" s="172" t="s">
        <v>3006</v>
      </c>
      <c r="AZ392" s="172"/>
      <c r="BA392" s="172"/>
      <c r="BB392" s="172"/>
    </row>
    <row r="393" spans="1:54" ht="15" customHeight="1">
      <c r="A393" s="171">
        <v>9</v>
      </c>
      <c r="B393" s="172" t="s">
        <v>2971</v>
      </c>
      <c r="C393" s="172" t="s">
        <v>2997</v>
      </c>
      <c r="D393" s="172" t="s">
        <v>762</v>
      </c>
      <c r="E393" s="172" t="s">
        <v>763</v>
      </c>
      <c r="F393" s="172" t="s">
        <v>2973</v>
      </c>
      <c r="G393" s="172" t="s">
        <v>735</v>
      </c>
      <c r="H393" s="172" t="s">
        <v>765</v>
      </c>
      <c r="I393" s="172" t="s">
        <v>3007</v>
      </c>
      <c r="J393" s="173">
        <v>44287</v>
      </c>
      <c r="K393" s="173">
        <v>44561</v>
      </c>
      <c r="L393" s="172" t="s">
        <v>3008</v>
      </c>
      <c r="M393" s="172" t="s">
        <v>2976</v>
      </c>
      <c r="N393" s="172" t="s">
        <v>29</v>
      </c>
      <c r="O393" s="172" t="s">
        <v>3000</v>
      </c>
      <c r="P393" s="172" t="s">
        <v>789</v>
      </c>
      <c r="Q393" s="177">
        <v>3</v>
      </c>
      <c r="R393" s="177">
        <v>0</v>
      </c>
      <c r="S393" s="177">
        <v>1</v>
      </c>
      <c r="T393" s="177">
        <v>1</v>
      </c>
      <c r="U393" s="177">
        <v>1</v>
      </c>
      <c r="V393" s="177">
        <v>0</v>
      </c>
      <c r="W393" s="177" t="s">
        <v>2978</v>
      </c>
      <c r="AH393" s="76">
        <f t="shared" si="36"/>
        <v>0</v>
      </c>
      <c r="AI393" s="76" t="str">
        <f t="shared" si="37"/>
        <v/>
      </c>
      <c r="AJ393" s="76">
        <f t="shared" si="38"/>
        <v>0</v>
      </c>
      <c r="AK393" s="76">
        <f t="shared" si="39"/>
        <v>0</v>
      </c>
      <c r="AL393" s="76">
        <f t="shared" si="40"/>
        <v>0</v>
      </c>
      <c r="AM393" s="172" t="s">
        <v>807</v>
      </c>
      <c r="AN393" s="172"/>
      <c r="AO393" s="172"/>
      <c r="AP393" s="172"/>
      <c r="AQ393" s="172" t="s">
        <v>807</v>
      </c>
      <c r="AR393" s="172"/>
      <c r="AS393" s="172"/>
      <c r="AT393" s="172"/>
      <c r="AU393" s="172" t="s">
        <v>742</v>
      </c>
      <c r="AV393" s="172"/>
      <c r="AW393" s="172"/>
      <c r="AX393" s="172"/>
      <c r="AY393" s="172" t="s">
        <v>807</v>
      </c>
      <c r="AZ393" s="172"/>
      <c r="BA393" s="172"/>
      <c r="BB393" s="172"/>
    </row>
    <row r="394" spans="1:54" ht="15" customHeight="1">
      <c r="A394" s="171">
        <v>10</v>
      </c>
      <c r="B394" s="172" t="s">
        <v>2971</v>
      </c>
      <c r="C394" s="172" t="s">
        <v>2997</v>
      </c>
      <c r="D394" s="172" t="s">
        <v>762</v>
      </c>
      <c r="E394" s="172" t="s">
        <v>763</v>
      </c>
      <c r="F394" s="172" t="s">
        <v>2973</v>
      </c>
      <c r="G394" s="172" t="s">
        <v>735</v>
      </c>
      <c r="H394" s="172" t="s">
        <v>765</v>
      </c>
      <c r="I394" s="172" t="s">
        <v>3009</v>
      </c>
      <c r="J394" s="173">
        <v>44197</v>
      </c>
      <c r="K394" s="173">
        <v>44377</v>
      </c>
      <c r="L394" s="172" t="s">
        <v>3010</v>
      </c>
      <c r="M394" s="172" t="s">
        <v>2976</v>
      </c>
      <c r="N394" s="172" t="s">
        <v>29</v>
      </c>
      <c r="O394" s="172" t="s">
        <v>3000</v>
      </c>
      <c r="P394" s="172" t="s">
        <v>789</v>
      </c>
      <c r="Q394" s="177">
        <v>1</v>
      </c>
      <c r="R394" s="177">
        <v>0</v>
      </c>
      <c r="S394" s="177">
        <v>1</v>
      </c>
      <c r="T394" s="177">
        <v>0</v>
      </c>
      <c r="U394" s="177">
        <v>0</v>
      </c>
      <c r="V394" s="177">
        <v>0</v>
      </c>
      <c r="W394" s="177" t="s">
        <v>2978</v>
      </c>
      <c r="AH394" s="76">
        <f t="shared" si="36"/>
        <v>0</v>
      </c>
      <c r="AI394" s="76" t="str">
        <f t="shared" si="37"/>
        <v/>
      </c>
      <c r="AJ394" s="76">
        <f t="shared" si="38"/>
        <v>0</v>
      </c>
      <c r="AK394" s="76" t="str">
        <f t="shared" si="39"/>
        <v/>
      </c>
      <c r="AL394" s="76" t="str">
        <f t="shared" si="40"/>
        <v/>
      </c>
      <c r="AM394" s="172" t="s">
        <v>807</v>
      </c>
      <c r="AN394" s="172"/>
      <c r="AO394" s="172"/>
      <c r="AP394" s="172"/>
      <c r="AQ394" s="172" t="s">
        <v>807</v>
      </c>
      <c r="AR394" s="172"/>
      <c r="AS394" s="172"/>
      <c r="AT394" s="172"/>
      <c r="AU394" s="172" t="s">
        <v>807</v>
      </c>
      <c r="AV394" s="172"/>
      <c r="AW394" s="172"/>
      <c r="AX394" s="172"/>
      <c r="AY394" s="172" t="s">
        <v>807</v>
      </c>
      <c r="AZ394" s="172"/>
      <c r="BA394" s="172"/>
      <c r="BB394" s="172"/>
    </row>
    <row r="395" spans="1:54" ht="15" customHeight="1">
      <c r="A395" s="171">
        <v>11</v>
      </c>
      <c r="B395" s="172" t="s">
        <v>2971</v>
      </c>
      <c r="C395" s="172" t="s">
        <v>2997</v>
      </c>
      <c r="D395" s="172" t="s">
        <v>762</v>
      </c>
      <c r="E395" s="172" t="s">
        <v>763</v>
      </c>
      <c r="F395" s="172" t="s">
        <v>2973</v>
      </c>
      <c r="G395" s="172" t="s">
        <v>735</v>
      </c>
      <c r="H395" s="172" t="s">
        <v>765</v>
      </c>
      <c r="I395" s="172" t="s">
        <v>3011</v>
      </c>
      <c r="J395" s="173">
        <v>44501</v>
      </c>
      <c r="K395" s="173">
        <v>44561</v>
      </c>
      <c r="L395" s="172" t="s">
        <v>3012</v>
      </c>
      <c r="M395" s="172" t="s">
        <v>2976</v>
      </c>
      <c r="N395" s="172" t="s">
        <v>29</v>
      </c>
      <c r="O395" s="172" t="s">
        <v>3000</v>
      </c>
      <c r="P395" s="172" t="s">
        <v>789</v>
      </c>
      <c r="Q395" s="177">
        <v>1</v>
      </c>
      <c r="R395" s="177">
        <v>0</v>
      </c>
      <c r="S395" s="177">
        <v>0</v>
      </c>
      <c r="T395" s="177">
        <v>0</v>
      </c>
      <c r="U395" s="177">
        <v>1</v>
      </c>
      <c r="V395" s="177">
        <v>0</v>
      </c>
      <c r="W395" s="177" t="s">
        <v>3013</v>
      </c>
      <c r="AH395" s="76">
        <f t="shared" si="36"/>
        <v>0</v>
      </c>
      <c r="AI395" s="76" t="str">
        <f t="shared" si="37"/>
        <v/>
      </c>
      <c r="AJ395" s="76" t="str">
        <f t="shared" si="38"/>
        <v/>
      </c>
      <c r="AK395" s="76" t="str">
        <f t="shared" si="39"/>
        <v/>
      </c>
      <c r="AL395" s="76">
        <f t="shared" si="40"/>
        <v>0</v>
      </c>
      <c r="AM395" s="172" t="s">
        <v>807</v>
      </c>
      <c r="AN395" s="172"/>
      <c r="AO395" s="172"/>
      <c r="AP395" s="172"/>
      <c r="AQ395" s="172" t="s">
        <v>807</v>
      </c>
      <c r="AR395" s="172"/>
      <c r="AS395" s="172"/>
      <c r="AT395" s="172"/>
      <c r="AU395" s="172" t="s">
        <v>807</v>
      </c>
      <c r="AV395" s="172"/>
      <c r="AW395" s="172"/>
      <c r="AX395" s="172"/>
      <c r="AY395" s="172" t="s">
        <v>807</v>
      </c>
      <c r="AZ395" s="172"/>
      <c r="BA395" s="172"/>
      <c r="BB395" s="172"/>
    </row>
    <row r="396" spans="1:54" ht="15" customHeight="1">
      <c r="A396" s="171">
        <v>12</v>
      </c>
      <c r="B396" s="172" t="s">
        <v>2971</v>
      </c>
      <c r="C396" s="172" t="s">
        <v>3014</v>
      </c>
      <c r="D396" s="172" t="s">
        <v>762</v>
      </c>
      <c r="E396" s="172" t="s">
        <v>763</v>
      </c>
      <c r="F396" s="172" t="s">
        <v>2973</v>
      </c>
      <c r="G396" s="172" t="s">
        <v>735</v>
      </c>
      <c r="H396" s="172" t="s">
        <v>765</v>
      </c>
      <c r="I396" s="172" t="s">
        <v>3015</v>
      </c>
      <c r="J396" s="173">
        <v>44197</v>
      </c>
      <c r="K396" s="173">
        <v>44561</v>
      </c>
      <c r="L396" s="172" t="s">
        <v>3016</v>
      </c>
      <c r="M396" s="172" t="s">
        <v>2976</v>
      </c>
      <c r="N396" s="172" t="s">
        <v>55</v>
      </c>
      <c r="O396" s="172" t="s">
        <v>3017</v>
      </c>
      <c r="P396" s="172" t="s">
        <v>789</v>
      </c>
      <c r="Q396" s="174">
        <v>1</v>
      </c>
      <c r="R396" s="174">
        <v>0.25</v>
      </c>
      <c r="S396" s="174">
        <v>0.25</v>
      </c>
      <c r="T396" s="174">
        <v>0.25</v>
      </c>
      <c r="U396" s="174">
        <v>0.25</v>
      </c>
      <c r="V396" s="174">
        <v>0.25</v>
      </c>
      <c r="W396" s="174" t="s">
        <v>3018</v>
      </c>
      <c r="AH396" s="76">
        <f t="shared" si="36"/>
        <v>0.25</v>
      </c>
      <c r="AI396" s="76">
        <f t="shared" si="37"/>
        <v>1</v>
      </c>
      <c r="AJ396" s="76">
        <f t="shared" si="38"/>
        <v>0</v>
      </c>
      <c r="AK396" s="76">
        <f t="shared" si="39"/>
        <v>0</v>
      </c>
      <c r="AL396" s="76">
        <f t="shared" si="40"/>
        <v>0</v>
      </c>
      <c r="AM396" s="172" t="s">
        <v>742</v>
      </c>
      <c r="AN396" s="172"/>
      <c r="AO396" s="172"/>
      <c r="AP396" s="172"/>
      <c r="AQ396" s="172" t="s">
        <v>3019</v>
      </c>
      <c r="AR396" s="172"/>
      <c r="AS396" s="172"/>
      <c r="AT396" s="172"/>
      <c r="AU396" s="172" t="s">
        <v>742</v>
      </c>
      <c r="AV396" s="172"/>
      <c r="AW396" s="172"/>
      <c r="AX396" s="172"/>
      <c r="AY396" s="172" t="s">
        <v>3020</v>
      </c>
      <c r="AZ396" s="172"/>
      <c r="BA396" s="172"/>
      <c r="BB396" s="172"/>
    </row>
    <row r="397" spans="1:54" ht="15" customHeight="1">
      <c r="A397" s="171">
        <v>13</v>
      </c>
      <c r="B397" s="172" t="s">
        <v>2971</v>
      </c>
      <c r="C397" s="172" t="s">
        <v>3021</v>
      </c>
      <c r="D397" s="172" t="s">
        <v>762</v>
      </c>
      <c r="E397" s="172" t="s">
        <v>763</v>
      </c>
      <c r="F397" s="172" t="s">
        <v>2973</v>
      </c>
      <c r="G397" s="172" t="s">
        <v>735</v>
      </c>
      <c r="H397" s="172" t="s">
        <v>765</v>
      </c>
      <c r="I397" s="172" t="s">
        <v>3022</v>
      </c>
      <c r="J397" s="173">
        <v>44197</v>
      </c>
      <c r="K397" s="173">
        <v>44561</v>
      </c>
      <c r="L397" s="172" t="s">
        <v>3023</v>
      </c>
      <c r="M397" s="172" t="s">
        <v>2976</v>
      </c>
      <c r="N397" s="172" t="s">
        <v>29</v>
      </c>
      <c r="O397" s="172" t="s">
        <v>3024</v>
      </c>
      <c r="P397" s="172" t="s">
        <v>789</v>
      </c>
      <c r="Q397" s="177">
        <v>12</v>
      </c>
      <c r="R397" s="177">
        <v>3</v>
      </c>
      <c r="S397" s="177">
        <v>3</v>
      </c>
      <c r="T397" s="177">
        <v>3</v>
      </c>
      <c r="U397" s="177">
        <v>3</v>
      </c>
      <c r="V397" s="177">
        <v>3</v>
      </c>
      <c r="W397" s="177" t="s">
        <v>3025</v>
      </c>
      <c r="AH397" s="76">
        <f t="shared" si="36"/>
        <v>0.25</v>
      </c>
      <c r="AI397" s="76">
        <f t="shared" si="37"/>
        <v>1</v>
      </c>
      <c r="AJ397" s="76">
        <f t="shared" si="38"/>
        <v>0</v>
      </c>
      <c r="AK397" s="76">
        <f t="shared" si="39"/>
        <v>0</v>
      </c>
      <c r="AL397" s="76">
        <f t="shared" si="40"/>
        <v>0</v>
      </c>
      <c r="AM397" s="172" t="s">
        <v>742</v>
      </c>
      <c r="AN397" s="172"/>
      <c r="AO397" s="172"/>
      <c r="AP397" s="172"/>
      <c r="AQ397" s="172" t="s">
        <v>3026</v>
      </c>
      <c r="AR397" s="172"/>
      <c r="AS397" s="172"/>
      <c r="AT397" s="172"/>
      <c r="AU397" s="172" t="s">
        <v>742</v>
      </c>
      <c r="AV397" s="172"/>
      <c r="AW397" s="172"/>
      <c r="AX397" s="172"/>
      <c r="AY397" s="172" t="s">
        <v>3027</v>
      </c>
      <c r="AZ397" s="172"/>
      <c r="BA397" s="172"/>
      <c r="BB397" s="172"/>
    </row>
    <row r="398" spans="1:54" ht="15" customHeight="1">
      <c r="A398" s="171">
        <v>14</v>
      </c>
      <c r="B398" s="172" t="s">
        <v>2971</v>
      </c>
      <c r="C398" s="172" t="s">
        <v>3021</v>
      </c>
      <c r="D398" s="172" t="s">
        <v>762</v>
      </c>
      <c r="E398" s="172" t="s">
        <v>763</v>
      </c>
      <c r="F398" s="172" t="s">
        <v>2973</v>
      </c>
      <c r="G398" s="172" t="s">
        <v>735</v>
      </c>
      <c r="H398" s="172" t="s">
        <v>765</v>
      </c>
      <c r="I398" s="172" t="s">
        <v>3028</v>
      </c>
      <c r="J398" s="173">
        <v>44197</v>
      </c>
      <c r="K398" s="173">
        <v>44561</v>
      </c>
      <c r="L398" s="172" t="s">
        <v>3029</v>
      </c>
      <c r="M398" s="172" t="s">
        <v>2976</v>
      </c>
      <c r="N398" s="172" t="s">
        <v>29</v>
      </c>
      <c r="O398" s="172" t="s">
        <v>3024</v>
      </c>
      <c r="P398" s="172" t="s">
        <v>789</v>
      </c>
      <c r="Q398" s="177">
        <v>12</v>
      </c>
      <c r="R398" s="177">
        <v>3</v>
      </c>
      <c r="S398" s="177">
        <v>3</v>
      </c>
      <c r="T398" s="177">
        <v>3</v>
      </c>
      <c r="U398" s="177">
        <v>3</v>
      </c>
      <c r="V398" s="177">
        <v>3</v>
      </c>
      <c r="W398" s="177" t="s">
        <v>3030</v>
      </c>
      <c r="AH398" s="76">
        <f t="shared" si="36"/>
        <v>0.25</v>
      </c>
      <c r="AI398" s="76">
        <f t="shared" si="37"/>
        <v>1</v>
      </c>
      <c r="AJ398" s="76">
        <f t="shared" si="38"/>
        <v>0</v>
      </c>
      <c r="AK398" s="76">
        <f t="shared" si="39"/>
        <v>0</v>
      </c>
      <c r="AL398" s="76">
        <f t="shared" si="40"/>
        <v>0</v>
      </c>
      <c r="AM398" s="172" t="s">
        <v>742</v>
      </c>
      <c r="AN398" s="172"/>
      <c r="AO398" s="172"/>
      <c r="AP398" s="172"/>
      <c r="AQ398" s="172" t="s">
        <v>3031</v>
      </c>
      <c r="AR398" s="172"/>
      <c r="AS398" s="172"/>
      <c r="AT398" s="172"/>
      <c r="AU398" s="172" t="s">
        <v>742</v>
      </c>
      <c r="AV398" s="172"/>
      <c r="AW398" s="172"/>
      <c r="AX398" s="172"/>
      <c r="AY398" s="172" t="s">
        <v>3032</v>
      </c>
      <c r="AZ398" s="172"/>
      <c r="BA398" s="172"/>
      <c r="BB398" s="172"/>
    </row>
    <row r="399" spans="1:54" ht="15" customHeight="1">
      <c r="A399" s="171">
        <v>15</v>
      </c>
      <c r="B399" s="172" t="s">
        <v>2971</v>
      </c>
      <c r="C399" s="172" t="s">
        <v>3033</v>
      </c>
      <c r="D399" s="172" t="s">
        <v>762</v>
      </c>
      <c r="E399" s="172" t="s">
        <v>763</v>
      </c>
      <c r="F399" s="172" t="s">
        <v>3034</v>
      </c>
      <c r="G399" s="172" t="s">
        <v>735</v>
      </c>
      <c r="H399" s="172" t="s">
        <v>765</v>
      </c>
      <c r="I399" s="172" t="s">
        <v>3035</v>
      </c>
      <c r="J399" s="173">
        <v>44228</v>
      </c>
      <c r="K399" s="173">
        <v>44286</v>
      </c>
      <c r="L399" s="172" t="s">
        <v>3036</v>
      </c>
      <c r="M399" s="172" t="s">
        <v>2976</v>
      </c>
      <c r="N399" s="172" t="s">
        <v>29</v>
      </c>
      <c r="O399" s="172" t="s">
        <v>3017</v>
      </c>
      <c r="P399" s="172" t="s">
        <v>789</v>
      </c>
      <c r="Q399" s="177">
        <v>1</v>
      </c>
      <c r="R399" s="177">
        <v>1</v>
      </c>
      <c r="S399" s="177">
        <v>0</v>
      </c>
      <c r="T399" s="177">
        <v>0</v>
      </c>
      <c r="U399" s="177">
        <v>0</v>
      </c>
      <c r="V399" s="177">
        <v>1</v>
      </c>
      <c r="W399" s="177" t="s">
        <v>3037</v>
      </c>
      <c r="AH399" s="76">
        <f t="shared" si="36"/>
        <v>1</v>
      </c>
      <c r="AI399" s="76">
        <f t="shared" si="37"/>
        <v>1</v>
      </c>
      <c r="AJ399" s="76" t="str">
        <f t="shared" si="38"/>
        <v/>
      </c>
      <c r="AK399" s="76" t="str">
        <f t="shared" si="39"/>
        <v/>
      </c>
      <c r="AL399" s="76" t="str">
        <f t="shared" si="40"/>
        <v/>
      </c>
      <c r="AM399" s="172" t="s">
        <v>742</v>
      </c>
      <c r="AN399" s="172"/>
      <c r="AO399" s="172"/>
      <c r="AP399" s="172"/>
      <c r="AQ399" s="172" t="s">
        <v>3038</v>
      </c>
      <c r="AR399" s="172"/>
      <c r="AS399" s="172"/>
      <c r="AT399" s="172"/>
      <c r="AU399" s="172" t="s">
        <v>742</v>
      </c>
      <c r="AV399" s="172"/>
      <c r="AW399" s="172"/>
      <c r="AX399" s="172"/>
      <c r="AY399" s="172" t="s">
        <v>3039</v>
      </c>
      <c r="AZ399" s="172"/>
      <c r="BA399" s="172"/>
      <c r="BB399" s="172"/>
    </row>
    <row r="400" spans="1:54" ht="15" customHeight="1">
      <c r="A400" s="171">
        <v>16</v>
      </c>
      <c r="B400" s="172" t="s">
        <v>2971</v>
      </c>
      <c r="C400" s="172" t="s">
        <v>3033</v>
      </c>
      <c r="D400" s="172" t="s">
        <v>762</v>
      </c>
      <c r="E400" s="172" t="s">
        <v>763</v>
      </c>
      <c r="F400" s="172" t="s">
        <v>3034</v>
      </c>
      <c r="G400" s="172" t="s">
        <v>735</v>
      </c>
      <c r="H400" s="172" t="s">
        <v>765</v>
      </c>
      <c r="I400" s="172" t="s">
        <v>3040</v>
      </c>
      <c r="J400" s="173">
        <v>44256</v>
      </c>
      <c r="K400" s="173">
        <v>44316</v>
      </c>
      <c r="L400" s="172" t="s">
        <v>3041</v>
      </c>
      <c r="M400" s="172" t="s">
        <v>2976</v>
      </c>
      <c r="N400" s="172" t="s">
        <v>29</v>
      </c>
      <c r="O400" s="172" t="s">
        <v>3017</v>
      </c>
      <c r="P400" s="172" t="s">
        <v>789</v>
      </c>
      <c r="Q400" s="177">
        <v>1</v>
      </c>
      <c r="R400" s="177">
        <v>0</v>
      </c>
      <c r="S400" s="177">
        <v>1</v>
      </c>
      <c r="T400" s="177">
        <v>0</v>
      </c>
      <c r="U400" s="177">
        <v>0</v>
      </c>
      <c r="V400" s="177">
        <v>0</v>
      </c>
      <c r="W400" s="177" t="s">
        <v>2978</v>
      </c>
      <c r="AH400" s="76">
        <f t="shared" si="36"/>
        <v>0</v>
      </c>
      <c r="AI400" s="76" t="str">
        <f t="shared" si="37"/>
        <v/>
      </c>
      <c r="AJ400" s="76">
        <f t="shared" si="38"/>
        <v>0</v>
      </c>
      <c r="AK400" s="76" t="str">
        <f t="shared" si="39"/>
        <v/>
      </c>
      <c r="AL400" s="76" t="str">
        <f t="shared" si="40"/>
        <v/>
      </c>
      <c r="AM400" s="172" t="s">
        <v>807</v>
      </c>
      <c r="AN400" s="172"/>
      <c r="AO400" s="172"/>
      <c r="AP400" s="172"/>
      <c r="AQ400" s="172" t="s">
        <v>807</v>
      </c>
      <c r="AR400" s="172"/>
      <c r="AS400" s="172"/>
      <c r="AT400" s="172"/>
      <c r="AU400" s="172" t="s">
        <v>807</v>
      </c>
      <c r="AV400" s="172"/>
      <c r="AW400" s="172"/>
      <c r="AX400" s="172"/>
      <c r="AY400" s="172"/>
      <c r="AZ400" s="172"/>
      <c r="BA400" s="172"/>
      <c r="BB400" s="172"/>
    </row>
    <row r="401" spans="1:54" ht="15" customHeight="1">
      <c r="A401" s="171">
        <v>17</v>
      </c>
      <c r="B401" s="172" t="s">
        <v>2971</v>
      </c>
      <c r="C401" s="172" t="s">
        <v>3033</v>
      </c>
      <c r="D401" s="172" t="s">
        <v>762</v>
      </c>
      <c r="E401" s="172" t="s">
        <v>763</v>
      </c>
      <c r="F401" s="172" t="s">
        <v>3034</v>
      </c>
      <c r="G401" s="172" t="s">
        <v>735</v>
      </c>
      <c r="H401" s="172" t="s">
        <v>765</v>
      </c>
      <c r="I401" s="172" t="s">
        <v>3042</v>
      </c>
      <c r="J401" s="173">
        <v>44197</v>
      </c>
      <c r="K401" s="173">
        <v>44561</v>
      </c>
      <c r="L401" s="172" t="s">
        <v>3043</v>
      </c>
      <c r="M401" s="172" t="s">
        <v>2976</v>
      </c>
      <c r="N401" s="172" t="s">
        <v>29</v>
      </c>
      <c r="O401" s="172" t="s">
        <v>3017</v>
      </c>
      <c r="P401" s="172" t="s">
        <v>789</v>
      </c>
      <c r="Q401" s="177">
        <v>3</v>
      </c>
      <c r="R401" s="177">
        <v>0</v>
      </c>
      <c r="S401" s="177">
        <v>1</v>
      </c>
      <c r="T401" s="177">
        <v>1</v>
      </c>
      <c r="U401" s="177">
        <v>1</v>
      </c>
      <c r="V401" s="177">
        <v>0</v>
      </c>
      <c r="W401" s="177" t="s">
        <v>2978</v>
      </c>
      <c r="AH401" s="76">
        <f t="shared" si="36"/>
        <v>0</v>
      </c>
      <c r="AI401" s="76" t="str">
        <f t="shared" si="37"/>
        <v/>
      </c>
      <c r="AJ401" s="76">
        <f t="shared" si="38"/>
        <v>0</v>
      </c>
      <c r="AK401" s="76">
        <f t="shared" si="39"/>
        <v>0</v>
      </c>
      <c r="AL401" s="76">
        <f t="shared" si="40"/>
        <v>0</v>
      </c>
      <c r="AM401" s="172" t="s">
        <v>807</v>
      </c>
      <c r="AN401" s="172"/>
      <c r="AO401" s="172"/>
      <c r="AP401" s="172"/>
      <c r="AQ401" s="172" t="s">
        <v>807</v>
      </c>
      <c r="AR401" s="172"/>
      <c r="AS401" s="172"/>
      <c r="AT401" s="172"/>
      <c r="AU401" s="172" t="s">
        <v>807</v>
      </c>
      <c r="AV401" s="172"/>
      <c r="AW401" s="172"/>
      <c r="AX401" s="172"/>
      <c r="AY401" s="172" t="s">
        <v>807</v>
      </c>
      <c r="AZ401" s="172"/>
      <c r="BA401" s="172"/>
      <c r="BB401" s="172"/>
    </row>
    <row r="402" spans="1:54" ht="15" customHeight="1">
      <c r="A402" s="171">
        <v>18</v>
      </c>
      <c r="B402" s="172" t="s">
        <v>2971</v>
      </c>
      <c r="C402" s="172" t="s">
        <v>3033</v>
      </c>
      <c r="D402" s="172" t="s">
        <v>762</v>
      </c>
      <c r="E402" s="172" t="s">
        <v>763</v>
      </c>
      <c r="F402" s="172" t="s">
        <v>3034</v>
      </c>
      <c r="G402" s="172" t="s">
        <v>735</v>
      </c>
      <c r="H402" s="172" t="s">
        <v>765</v>
      </c>
      <c r="I402" s="172" t="s">
        <v>3044</v>
      </c>
      <c r="J402" s="173">
        <v>44197</v>
      </c>
      <c r="K402" s="173">
        <v>44561</v>
      </c>
      <c r="L402" s="172" t="s">
        <v>3045</v>
      </c>
      <c r="M402" s="172" t="s">
        <v>2976</v>
      </c>
      <c r="N402" s="172" t="s">
        <v>29</v>
      </c>
      <c r="O402" s="172" t="s">
        <v>3017</v>
      </c>
      <c r="P402" s="172" t="s">
        <v>789</v>
      </c>
      <c r="Q402" s="177">
        <v>3</v>
      </c>
      <c r="R402" s="177">
        <v>0</v>
      </c>
      <c r="S402" s="177">
        <v>1</v>
      </c>
      <c r="T402" s="177">
        <v>1</v>
      </c>
      <c r="U402" s="177">
        <v>1</v>
      </c>
      <c r="V402" s="177">
        <v>0</v>
      </c>
      <c r="W402" s="177" t="s">
        <v>2978</v>
      </c>
      <c r="AH402" s="76">
        <f t="shared" si="36"/>
        <v>0</v>
      </c>
      <c r="AI402" s="76" t="str">
        <f t="shared" si="37"/>
        <v/>
      </c>
      <c r="AJ402" s="76">
        <f t="shared" si="38"/>
        <v>0</v>
      </c>
      <c r="AK402" s="76">
        <f t="shared" si="39"/>
        <v>0</v>
      </c>
      <c r="AL402" s="76">
        <f t="shared" si="40"/>
        <v>0</v>
      </c>
      <c r="AM402" s="172" t="s">
        <v>807</v>
      </c>
      <c r="AN402" s="172"/>
      <c r="AO402" s="172"/>
      <c r="AP402" s="172"/>
      <c r="AQ402" s="172" t="s">
        <v>807</v>
      </c>
      <c r="AR402" s="172"/>
      <c r="AS402" s="172"/>
      <c r="AT402" s="172"/>
      <c r="AU402" s="172" t="s">
        <v>807</v>
      </c>
      <c r="AV402" s="172"/>
      <c r="AW402" s="172"/>
      <c r="AX402" s="172"/>
      <c r="AY402" s="172" t="s">
        <v>807</v>
      </c>
      <c r="AZ402" s="172"/>
      <c r="BA402" s="172"/>
      <c r="BB402" s="172"/>
    </row>
    <row r="403" spans="1:54" ht="15" customHeight="1">
      <c r="A403" s="171">
        <v>19</v>
      </c>
      <c r="B403" s="172" t="s">
        <v>2971</v>
      </c>
      <c r="C403" s="172" t="s">
        <v>1453</v>
      </c>
      <c r="D403" s="172" t="s">
        <v>732</v>
      </c>
      <c r="E403" s="172" t="s">
        <v>1454</v>
      </c>
      <c r="F403" s="172" t="s">
        <v>772</v>
      </c>
      <c r="G403" s="172" t="s">
        <v>1455</v>
      </c>
      <c r="H403" s="172" t="s">
        <v>736</v>
      </c>
      <c r="I403" s="172" t="s">
        <v>2004</v>
      </c>
      <c r="J403" s="173">
        <v>44378</v>
      </c>
      <c r="K403" s="173">
        <v>44469</v>
      </c>
      <c r="L403" s="172" t="s">
        <v>738</v>
      </c>
      <c r="M403" s="172" t="s">
        <v>2976</v>
      </c>
      <c r="N403" s="172" t="s">
        <v>29</v>
      </c>
      <c r="O403" s="172" t="s">
        <v>2006</v>
      </c>
      <c r="P403" s="172" t="s">
        <v>11</v>
      </c>
      <c r="Q403" s="177">
        <v>4</v>
      </c>
      <c r="R403" s="177">
        <v>0</v>
      </c>
      <c r="S403" s="177">
        <v>0</v>
      </c>
      <c r="T403" s="177">
        <v>4</v>
      </c>
      <c r="U403" s="177">
        <v>0</v>
      </c>
      <c r="V403" s="177">
        <v>0</v>
      </c>
      <c r="W403" s="177" t="s">
        <v>3046</v>
      </c>
      <c r="AH403" s="76">
        <f t="shared" si="36"/>
        <v>0</v>
      </c>
      <c r="AI403" s="76" t="str">
        <f t="shared" si="37"/>
        <v/>
      </c>
      <c r="AJ403" s="76" t="str">
        <f t="shared" si="38"/>
        <v/>
      </c>
      <c r="AK403" s="76">
        <f t="shared" si="39"/>
        <v>0</v>
      </c>
      <c r="AL403" s="76" t="str">
        <f t="shared" si="40"/>
        <v/>
      </c>
      <c r="AM403" s="172" t="s">
        <v>807</v>
      </c>
      <c r="AN403" s="172"/>
      <c r="AO403" s="172"/>
      <c r="AP403" s="172"/>
      <c r="AQ403" s="172" t="s">
        <v>807</v>
      </c>
      <c r="AR403" s="172"/>
      <c r="AS403" s="172"/>
      <c r="AT403" s="172"/>
      <c r="AU403" s="172" t="s">
        <v>807</v>
      </c>
      <c r="AV403" s="172"/>
      <c r="AW403" s="172"/>
      <c r="AX403" s="172"/>
      <c r="AY403" s="172" t="s">
        <v>807</v>
      </c>
      <c r="AZ403" s="172"/>
      <c r="BA403" s="172"/>
      <c r="BB403" s="172"/>
    </row>
    <row r="404" spans="1:54" ht="15" customHeight="1">
      <c r="A404" s="171">
        <v>20</v>
      </c>
      <c r="B404" s="172" t="s">
        <v>2971</v>
      </c>
      <c r="C404" s="172" t="s">
        <v>1453</v>
      </c>
      <c r="D404" s="172" t="s">
        <v>732</v>
      </c>
      <c r="E404" s="172" t="s">
        <v>1454</v>
      </c>
      <c r="F404" s="172" t="s">
        <v>772</v>
      </c>
      <c r="G404" s="172" t="s">
        <v>1455</v>
      </c>
      <c r="H404" s="172" t="s">
        <v>736</v>
      </c>
      <c r="I404" s="172" t="s">
        <v>2010</v>
      </c>
      <c r="J404" s="173">
        <v>44287</v>
      </c>
      <c r="K404" s="173">
        <v>44561</v>
      </c>
      <c r="L404" s="172" t="s">
        <v>738</v>
      </c>
      <c r="M404" s="172" t="s">
        <v>2976</v>
      </c>
      <c r="N404" s="172" t="s">
        <v>29</v>
      </c>
      <c r="O404" s="172" t="s">
        <v>2006</v>
      </c>
      <c r="P404" s="172" t="s">
        <v>11</v>
      </c>
      <c r="Q404" s="177">
        <v>4</v>
      </c>
      <c r="R404" s="177">
        <v>1</v>
      </c>
      <c r="S404" s="177">
        <v>1</v>
      </c>
      <c r="T404" s="177">
        <v>1</v>
      </c>
      <c r="U404" s="177">
        <v>1</v>
      </c>
      <c r="V404" s="177">
        <v>1</v>
      </c>
      <c r="W404" s="177" t="s">
        <v>3047</v>
      </c>
      <c r="AH404" s="76">
        <f t="shared" si="36"/>
        <v>0.25</v>
      </c>
      <c r="AI404" s="76">
        <f t="shared" si="37"/>
        <v>1</v>
      </c>
      <c r="AJ404" s="76">
        <f t="shared" si="38"/>
        <v>0</v>
      </c>
      <c r="AK404" s="76">
        <f t="shared" si="39"/>
        <v>0</v>
      </c>
      <c r="AL404" s="76">
        <f t="shared" si="40"/>
        <v>0</v>
      </c>
      <c r="AM404" s="172" t="s">
        <v>742</v>
      </c>
      <c r="AN404" s="172"/>
      <c r="AO404" s="172"/>
      <c r="AP404" s="172"/>
      <c r="AQ404" s="172" t="s">
        <v>3048</v>
      </c>
      <c r="AR404" s="172"/>
      <c r="AS404" s="172"/>
      <c r="AT404" s="172"/>
      <c r="AU404" s="172" t="s">
        <v>742</v>
      </c>
      <c r="AV404" s="172"/>
      <c r="AW404" s="172"/>
      <c r="AX404" s="172"/>
      <c r="AY404" s="172" t="s">
        <v>3049</v>
      </c>
      <c r="AZ404" s="172"/>
      <c r="BA404" s="172"/>
      <c r="BB404" s="172"/>
    </row>
    <row r="405" spans="1:54" ht="15" customHeight="1">
      <c r="A405" s="171">
        <v>21</v>
      </c>
      <c r="B405" s="172" t="s">
        <v>2971</v>
      </c>
      <c r="C405" s="172" t="s">
        <v>1453</v>
      </c>
      <c r="D405" s="172" t="s">
        <v>732</v>
      </c>
      <c r="E405" s="172" t="s">
        <v>1454</v>
      </c>
      <c r="F405" s="172" t="s">
        <v>772</v>
      </c>
      <c r="G405" s="172" t="s">
        <v>1455</v>
      </c>
      <c r="H405" s="172" t="s">
        <v>736</v>
      </c>
      <c r="I405" s="172" t="s">
        <v>2013</v>
      </c>
      <c r="J405" s="173">
        <v>44378</v>
      </c>
      <c r="K405" s="173">
        <v>44408</v>
      </c>
      <c r="L405" s="172" t="s">
        <v>738</v>
      </c>
      <c r="M405" s="172" t="s">
        <v>2976</v>
      </c>
      <c r="N405" s="172" t="s">
        <v>55</v>
      </c>
      <c r="O405" s="172" t="s">
        <v>2006</v>
      </c>
      <c r="P405" s="172" t="s">
        <v>11</v>
      </c>
      <c r="Q405" s="174">
        <v>1</v>
      </c>
      <c r="R405" s="174">
        <v>0</v>
      </c>
      <c r="S405" s="174">
        <v>0</v>
      </c>
      <c r="T405" s="174">
        <v>1</v>
      </c>
      <c r="U405" s="174">
        <v>0</v>
      </c>
      <c r="V405" s="174">
        <v>0</v>
      </c>
      <c r="W405" s="174" t="s">
        <v>3046</v>
      </c>
      <c r="AH405" s="76">
        <f t="shared" si="36"/>
        <v>0</v>
      </c>
      <c r="AI405" s="76" t="str">
        <f t="shared" si="37"/>
        <v/>
      </c>
      <c r="AJ405" s="76" t="str">
        <f t="shared" si="38"/>
        <v/>
      </c>
      <c r="AK405" s="76">
        <f t="shared" si="39"/>
        <v>0</v>
      </c>
      <c r="AL405" s="76" t="str">
        <f t="shared" si="40"/>
        <v/>
      </c>
      <c r="AM405" s="172" t="s">
        <v>807</v>
      </c>
      <c r="AN405" s="172"/>
      <c r="AO405" s="172"/>
      <c r="AP405" s="172"/>
      <c r="AQ405" s="172" t="s">
        <v>807</v>
      </c>
      <c r="AR405" s="172"/>
      <c r="AS405" s="172"/>
      <c r="AT405" s="172"/>
      <c r="AU405" s="172" t="s">
        <v>807</v>
      </c>
      <c r="AV405" s="172"/>
      <c r="AW405" s="172"/>
      <c r="AX405" s="172"/>
      <c r="AY405" s="172" t="s">
        <v>807</v>
      </c>
      <c r="AZ405" s="172"/>
      <c r="BA405" s="172"/>
      <c r="BB405" s="172"/>
    </row>
    <row r="406" spans="1:54" ht="15" customHeight="1">
      <c r="A406" s="171">
        <v>22</v>
      </c>
      <c r="B406" s="172" t="s">
        <v>2971</v>
      </c>
      <c r="C406" s="172" t="s">
        <v>1453</v>
      </c>
      <c r="D406" s="172" t="s">
        <v>732</v>
      </c>
      <c r="E406" s="172" t="s">
        <v>1454</v>
      </c>
      <c r="F406" s="172" t="s">
        <v>772</v>
      </c>
      <c r="G406" s="172" t="s">
        <v>1455</v>
      </c>
      <c r="H406" s="172" t="s">
        <v>736</v>
      </c>
      <c r="I406" s="172" t="s">
        <v>1473</v>
      </c>
      <c r="J406" s="173">
        <v>44409</v>
      </c>
      <c r="K406" s="173">
        <v>44561</v>
      </c>
      <c r="L406" s="172" t="s">
        <v>738</v>
      </c>
      <c r="M406" s="172" t="s">
        <v>2976</v>
      </c>
      <c r="N406" s="172" t="s">
        <v>55</v>
      </c>
      <c r="O406" s="172" t="s">
        <v>2006</v>
      </c>
      <c r="P406" s="172" t="s">
        <v>11</v>
      </c>
      <c r="Q406" s="174">
        <v>1</v>
      </c>
      <c r="R406" s="174">
        <v>0</v>
      </c>
      <c r="S406" s="174">
        <v>0</v>
      </c>
      <c r="T406" s="174">
        <v>0.4</v>
      </c>
      <c r="U406" s="174">
        <v>0.6</v>
      </c>
      <c r="V406" s="174">
        <v>0</v>
      </c>
      <c r="W406" s="174" t="s">
        <v>3046</v>
      </c>
      <c r="AH406" s="76">
        <f t="shared" si="36"/>
        <v>0</v>
      </c>
      <c r="AI406" s="76" t="str">
        <f t="shared" si="37"/>
        <v/>
      </c>
      <c r="AJ406" s="76" t="str">
        <f t="shared" si="38"/>
        <v/>
      </c>
      <c r="AK406" s="76">
        <f t="shared" si="39"/>
        <v>0</v>
      </c>
      <c r="AL406" s="76">
        <f t="shared" si="40"/>
        <v>0</v>
      </c>
      <c r="AM406" s="172" t="s">
        <v>807</v>
      </c>
      <c r="AN406" s="172"/>
      <c r="AO406" s="172"/>
      <c r="AP406" s="172"/>
      <c r="AQ406" s="172" t="s">
        <v>807</v>
      </c>
      <c r="AR406" s="172"/>
      <c r="AS406" s="172"/>
      <c r="AT406" s="172"/>
      <c r="AU406" s="172" t="s">
        <v>807</v>
      </c>
      <c r="AV406" s="172"/>
      <c r="AW406" s="172"/>
      <c r="AX406" s="172"/>
      <c r="AY406" s="172" t="s">
        <v>807</v>
      </c>
      <c r="AZ406" s="172"/>
      <c r="BA406" s="172"/>
      <c r="BB406" s="172"/>
    </row>
    <row r="407" spans="1:54" ht="15" customHeight="1">
      <c r="A407" s="171">
        <v>23</v>
      </c>
      <c r="B407" s="172" t="s">
        <v>2971</v>
      </c>
      <c r="C407" s="172" t="s">
        <v>1453</v>
      </c>
      <c r="D407" s="172" t="s">
        <v>732</v>
      </c>
      <c r="E407" s="172" t="s">
        <v>1454</v>
      </c>
      <c r="F407" s="172" t="s">
        <v>772</v>
      </c>
      <c r="G407" s="172" t="s">
        <v>1455</v>
      </c>
      <c r="H407" s="172" t="s">
        <v>736</v>
      </c>
      <c r="I407" s="172" t="s">
        <v>2016</v>
      </c>
      <c r="J407" s="173">
        <v>44378</v>
      </c>
      <c r="K407" s="173">
        <v>44408</v>
      </c>
      <c r="L407" s="172" t="s">
        <v>738</v>
      </c>
      <c r="M407" s="172" t="s">
        <v>2976</v>
      </c>
      <c r="N407" s="172" t="s">
        <v>55</v>
      </c>
      <c r="O407" s="172" t="s">
        <v>2006</v>
      </c>
      <c r="P407" s="172" t="s">
        <v>11</v>
      </c>
      <c r="Q407" s="174">
        <v>1</v>
      </c>
      <c r="R407" s="174">
        <v>0</v>
      </c>
      <c r="S407" s="174">
        <v>0</v>
      </c>
      <c r="T407" s="174">
        <v>1</v>
      </c>
      <c r="U407" s="174">
        <v>0</v>
      </c>
      <c r="V407" s="174">
        <v>0</v>
      </c>
      <c r="W407" s="174" t="s">
        <v>3046</v>
      </c>
      <c r="AH407" s="76">
        <f t="shared" si="36"/>
        <v>0</v>
      </c>
      <c r="AI407" s="76" t="str">
        <f t="shared" si="37"/>
        <v/>
      </c>
      <c r="AJ407" s="76" t="str">
        <f t="shared" si="38"/>
        <v/>
      </c>
      <c r="AK407" s="76">
        <f t="shared" si="39"/>
        <v>0</v>
      </c>
      <c r="AL407" s="76" t="str">
        <f t="shared" si="40"/>
        <v/>
      </c>
      <c r="AM407" s="172" t="s">
        <v>807</v>
      </c>
      <c r="AN407" s="172"/>
      <c r="AO407" s="172"/>
      <c r="AP407" s="172"/>
      <c r="AQ407" s="172" t="s">
        <v>807</v>
      </c>
      <c r="AR407" s="172"/>
      <c r="AS407" s="172"/>
      <c r="AT407" s="172"/>
      <c r="AU407" s="172" t="s">
        <v>807</v>
      </c>
      <c r="AV407" s="172"/>
      <c r="AW407" s="172"/>
      <c r="AX407" s="172"/>
      <c r="AY407" s="172" t="s">
        <v>807</v>
      </c>
      <c r="AZ407" s="172"/>
      <c r="BA407" s="172"/>
      <c r="BB407" s="172"/>
    </row>
  </sheetData>
  <autoFilter ref="A2:BB2" xr:uid="{74FB3D08-75D5-4954-B652-7B9000B5E3E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88CBA-5ACE-45BF-A5BA-E0FE4B30B6EA}">
  <sheetPr codeName="Hoja7"/>
  <dimension ref="A1:Y5999"/>
  <sheetViews>
    <sheetView workbookViewId="0">
      <selection activeCell="F4" sqref="F4"/>
    </sheetView>
  </sheetViews>
  <sheetFormatPr defaultColWidth="11" defaultRowHeight="15.95"/>
  <sheetData>
    <row r="1" spans="1:25">
      <c r="A1" t="s">
        <v>3050</v>
      </c>
      <c r="B1" t="s">
        <v>3051</v>
      </c>
      <c r="C1" t="s">
        <v>3052</v>
      </c>
      <c r="D1" t="s">
        <v>3053</v>
      </c>
      <c r="E1" t="s">
        <v>3054</v>
      </c>
      <c r="F1" t="s">
        <v>3055</v>
      </c>
      <c r="G1" t="s">
        <v>3056</v>
      </c>
      <c r="H1" t="s">
        <v>3057</v>
      </c>
      <c r="I1" t="s">
        <v>3058</v>
      </c>
      <c r="J1" t="s">
        <v>3059</v>
      </c>
      <c r="K1" t="s">
        <v>3060</v>
      </c>
      <c r="L1" t="s">
        <v>3061</v>
      </c>
      <c r="M1" t="s">
        <v>3062</v>
      </c>
      <c r="N1" t="s">
        <v>3063</v>
      </c>
      <c r="O1" t="s">
        <v>3064</v>
      </c>
      <c r="P1" t="s">
        <v>3065</v>
      </c>
      <c r="Q1" t="s">
        <v>3066</v>
      </c>
      <c r="R1" t="s">
        <v>3067</v>
      </c>
      <c r="S1" t="s">
        <v>5</v>
      </c>
      <c r="T1" t="s">
        <v>3068</v>
      </c>
      <c r="U1" t="s">
        <v>7</v>
      </c>
      <c r="V1" t="s">
        <v>3069</v>
      </c>
      <c r="W1" t="s">
        <v>3070</v>
      </c>
      <c r="X1" t="s">
        <v>3071</v>
      </c>
      <c r="Y1" t="s">
        <v>3072</v>
      </c>
    </row>
    <row r="2" spans="1:25">
      <c r="A2" t="s">
        <v>3073</v>
      </c>
      <c r="B2" t="s">
        <v>3074</v>
      </c>
      <c r="C2" t="s">
        <v>3075</v>
      </c>
      <c r="D2" t="s">
        <v>3076</v>
      </c>
      <c r="E2" t="s">
        <v>3077</v>
      </c>
      <c r="F2" t="s">
        <v>263</v>
      </c>
      <c r="G2" t="s">
        <v>3078</v>
      </c>
      <c r="H2" t="s">
        <v>340</v>
      </c>
      <c r="I2" t="s">
        <v>341</v>
      </c>
      <c r="J2" t="s">
        <v>246</v>
      </c>
      <c r="K2" t="s">
        <v>3079</v>
      </c>
      <c r="L2" t="s">
        <v>247</v>
      </c>
      <c r="M2">
        <v>90000000</v>
      </c>
      <c r="N2">
        <v>5426780</v>
      </c>
      <c r="O2">
        <v>95426780</v>
      </c>
      <c r="P2">
        <v>0</v>
      </c>
      <c r="Q2" t="s">
        <v>3080</v>
      </c>
      <c r="R2" t="s">
        <v>3073</v>
      </c>
      <c r="S2" t="s">
        <v>3081</v>
      </c>
      <c r="T2" t="s">
        <v>3082</v>
      </c>
      <c r="U2" t="s">
        <v>3083</v>
      </c>
      <c r="V2" t="s">
        <v>3084</v>
      </c>
      <c r="W2" t="s">
        <v>3085</v>
      </c>
      <c r="X2" t="str">
        <f t="shared" ref="X2:X65" si="0">IF(LEFT(H2,1)="C","Inversión","Funcionamiento")</f>
        <v>Funcionamiento</v>
      </c>
      <c r="Y2" t="s">
        <v>3078</v>
      </c>
    </row>
    <row r="3" spans="1:25">
      <c r="A3" t="s">
        <v>3086</v>
      </c>
      <c r="B3" t="s">
        <v>3074</v>
      </c>
      <c r="C3" t="s">
        <v>3087</v>
      </c>
      <c r="D3" t="s">
        <v>3076</v>
      </c>
      <c r="E3" t="s">
        <v>3077</v>
      </c>
      <c r="F3" t="s">
        <v>263</v>
      </c>
      <c r="G3" t="s">
        <v>3078</v>
      </c>
      <c r="H3" t="s">
        <v>342</v>
      </c>
      <c r="I3" t="s">
        <v>343</v>
      </c>
      <c r="J3" t="s">
        <v>246</v>
      </c>
      <c r="K3" t="s">
        <v>3079</v>
      </c>
      <c r="L3" t="s">
        <v>247</v>
      </c>
      <c r="M3">
        <v>1200000</v>
      </c>
      <c r="N3">
        <v>-704532</v>
      </c>
      <c r="O3">
        <v>495468</v>
      </c>
      <c r="P3">
        <v>0</v>
      </c>
      <c r="Q3" t="s">
        <v>3088</v>
      </c>
      <c r="R3" t="s">
        <v>3086</v>
      </c>
      <c r="S3" t="s">
        <v>3089</v>
      </c>
      <c r="T3" t="s">
        <v>3090</v>
      </c>
      <c r="U3" t="s">
        <v>3091</v>
      </c>
      <c r="V3" t="s">
        <v>3092</v>
      </c>
      <c r="W3" t="s">
        <v>3085</v>
      </c>
      <c r="X3" t="str">
        <f t="shared" si="0"/>
        <v>Funcionamiento</v>
      </c>
      <c r="Y3" t="s">
        <v>3078</v>
      </c>
    </row>
    <row r="4" spans="1:25">
      <c r="A4" t="s">
        <v>3093</v>
      </c>
      <c r="B4" t="s">
        <v>3074</v>
      </c>
      <c r="C4" t="s">
        <v>3094</v>
      </c>
      <c r="D4" t="s">
        <v>3076</v>
      </c>
      <c r="E4" t="s">
        <v>3077</v>
      </c>
      <c r="F4" t="s">
        <v>263</v>
      </c>
      <c r="G4" t="s">
        <v>3078</v>
      </c>
      <c r="H4" t="s">
        <v>344</v>
      </c>
      <c r="I4" t="s">
        <v>345</v>
      </c>
      <c r="J4" t="s">
        <v>246</v>
      </c>
      <c r="K4" t="s">
        <v>3079</v>
      </c>
      <c r="L4" t="s">
        <v>247</v>
      </c>
      <c r="M4">
        <v>2600000</v>
      </c>
      <c r="N4">
        <v>474255</v>
      </c>
      <c r="O4">
        <v>3074255</v>
      </c>
      <c r="P4">
        <v>0</v>
      </c>
      <c r="Q4" t="s">
        <v>3095</v>
      </c>
      <c r="R4" t="s">
        <v>3093</v>
      </c>
      <c r="S4" t="s">
        <v>3096</v>
      </c>
      <c r="T4" t="s">
        <v>3097</v>
      </c>
      <c r="U4" t="s">
        <v>3098</v>
      </c>
      <c r="V4" t="s">
        <v>3099</v>
      </c>
      <c r="W4" t="s">
        <v>3085</v>
      </c>
      <c r="X4" t="str">
        <f t="shared" si="0"/>
        <v>Funcionamiento</v>
      </c>
      <c r="Y4" t="s">
        <v>3078</v>
      </c>
    </row>
    <row r="5" spans="1:25">
      <c r="A5" t="s">
        <v>3093</v>
      </c>
      <c r="B5" t="s">
        <v>3074</v>
      </c>
      <c r="C5" t="s">
        <v>3094</v>
      </c>
      <c r="D5" t="s">
        <v>3076</v>
      </c>
      <c r="E5" t="s">
        <v>3077</v>
      </c>
      <c r="F5" t="s">
        <v>263</v>
      </c>
      <c r="G5" t="s">
        <v>3078</v>
      </c>
      <c r="H5" t="s">
        <v>340</v>
      </c>
      <c r="I5" t="s">
        <v>341</v>
      </c>
      <c r="J5" t="s">
        <v>246</v>
      </c>
      <c r="K5" t="s">
        <v>3079</v>
      </c>
      <c r="L5" t="s">
        <v>247</v>
      </c>
      <c r="M5">
        <v>0</v>
      </c>
      <c r="N5">
        <v>2056911</v>
      </c>
      <c r="O5">
        <v>2056911</v>
      </c>
      <c r="P5">
        <v>0</v>
      </c>
      <c r="Q5" t="s">
        <v>3095</v>
      </c>
      <c r="R5" t="s">
        <v>3093</v>
      </c>
      <c r="S5" t="s">
        <v>3096</v>
      </c>
      <c r="T5" t="s">
        <v>3097</v>
      </c>
      <c r="U5" t="s">
        <v>3098</v>
      </c>
      <c r="V5" t="s">
        <v>3099</v>
      </c>
      <c r="W5" t="s">
        <v>3085</v>
      </c>
      <c r="X5" t="str">
        <f t="shared" si="0"/>
        <v>Funcionamiento</v>
      </c>
      <c r="Y5" t="s">
        <v>3078</v>
      </c>
    </row>
    <row r="6" spans="1:25">
      <c r="A6" t="s">
        <v>3100</v>
      </c>
      <c r="B6" t="s">
        <v>3101</v>
      </c>
      <c r="C6" t="s">
        <v>3102</v>
      </c>
      <c r="D6" t="s">
        <v>3076</v>
      </c>
      <c r="E6" t="s">
        <v>3077</v>
      </c>
      <c r="F6" t="s">
        <v>263</v>
      </c>
      <c r="G6" t="s">
        <v>3078</v>
      </c>
      <c r="H6" t="s">
        <v>297</v>
      </c>
      <c r="I6" t="s">
        <v>299</v>
      </c>
      <c r="J6" t="s">
        <v>246</v>
      </c>
      <c r="K6" t="s">
        <v>3079</v>
      </c>
      <c r="L6" t="s">
        <v>247</v>
      </c>
      <c r="M6">
        <v>1501669</v>
      </c>
      <c r="N6">
        <v>0</v>
      </c>
      <c r="O6">
        <v>1501669</v>
      </c>
      <c r="P6">
        <v>0</v>
      </c>
      <c r="Q6" t="s">
        <v>3103</v>
      </c>
      <c r="R6" t="s">
        <v>3100</v>
      </c>
      <c r="S6" t="s">
        <v>3104</v>
      </c>
      <c r="T6" t="s">
        <v>3085</v>
      </c>
      <c r="U6" t="s">
        <v>3105</v>
      </c>
      <c r="V6" t="s">
        <v>3106</v>
      </c>
      <c r="W6" t="s">
        <v>3085</v>
      </c>
      <c r="X6" t="str">
        <f t="shared" si="0"/>
        <v>Funcionamiento</v>
      </c>
      <c r="Y6" t="s">
        <v>3078</v>
      </c>
    </row>
    <row r="7" spans="1:25">
      <c r="A7" t="s">
        <v>3100</v>
      </c>
      <c r="B7" t="s">
        <v>3101</v>
      </c>
      <c r="C7" t="s">
        <v>3102</v>
      </c>
      <c r="D7" t="s">
        <v>3076</v>
      </c>
      <c r="E7" t="s">
        <v>3077</v>
      </c>
      <c r="F7" t="s">
        <v>263</v>
      </c>
      <c r="G7" t="s">
        <v>3078</v>
      </c>
      <c r="H7" t="s">
        <v>309</v>
      </c>
      <c r="I7" t="s">
        <v>311</v>
      </c>
      <c r="J7" t="s">
        <v>246</v>
      </c>
      <c r="K7" t="s">
        <v>3079</v>
      </c>
      <c r="L7" t="s">
        <v>247</v>
      </c>
      <c r="M7">
        <v>1724051</v>
      </c>
      <c r="N7">
        <v>0</v>
      </c>
      <c r="O7">
        <v>1724051</v>
      </c>
      <c r="P7">
        <v>0</v>
      </c>
      <c r="Q7" t="s">
        <v>3103</v>
      </c>
      <c r="R7" t="s">
        <v>3100</v>
      </c>
      <c r="S7" t="s">
        <v>3104</v>
      </c>
      <c r="T7" t="s">
        <v>3085</v>
      </c>
      <c r="U7" t="s">
        <v>3105</v>
      </c>
      <c r="V7" t="s">
        <v>3106</v>
      </c>
      <c r="W7" t="s">
        <v>3085</v>
      </c>
      <c r="X7" t="str">
        <f t="shared" si="0"/>
        <v>Funcionamiento</v>
      </c>
      <c r="Y7" t="s">
        <v>3078</v>
      </c>
    </row>
    <row r="8" spans="1:25">
      <c r="A8" t="s">
        <v>3100</v>
      </c>
      <c r="B8" t="s">
        <v>3101</v>
      </c>
      <c r="C8" t="s">
        <v>3102</v>
      </c>
      <c r="D8" t="s">
        <v>3076</v>
      </c>
      <c r="E8" t="s">
        <v>3077</v>
      </c>
      <c r="F8" t="s">
        <v>263</v>
      </c>
      <c r="G8" t="s">
        <v>3078</v>
      </c>
      <c r="H8" t="s">
        <v>336</v>
      </c>
      <c r="I8" t="s">
        <v>337</v>
      </c>
      <c r="J8" t="s">
        <v>246</v>
      </c>
      <c r="K8" t="s">
        <v>3079</v>
      </c>
      <c r="L8" t="s">
        <v>247</v>
      </c>
      <c r="M8">
        <v>2240265</v>
      </c>
      <c r="N8">
        <v>0</v>
      </c>
      <c r="O8">
        <v>2240265</v>
      </c>
      <c r="P8">
        <v>0</v>
      </c>
      <c r="Q8" t="s">
        <v>3103</v>
      </c>
      <c r="R8" t="s">
        <v>3100</v>
      </c>
      <c r="S8" t="s">
        <v>3104</v>
      </c>
      <c r="T8" t="s">
        <v>3085</v>
      </c>
      <c r="U8" t="s">
        <v>3105</v>
      </c>
      <c r="V8" t="s">
        <v>3106</v>
      </c>
      <c r="W8" t="s">
        <v>3085</v>
      </c>
      <c r="X8" t="str">
        <f t="shared" si="0"/>
        <v>Funcionamiento</v>
      </c>
      <c r="Y8" t="s">
        <v>3078</v>
      </c>
    </row>
    <row r="9" spans="1:25">
      <c r="A9" t="s">
        <v>3100</v>
      </c>
      <c r="B9" t="s">
        <v>3101</v>
      </c>
      <c r="C9" t="s">
        <v>3102</v>
      </c>
      <c r="D9" t="s">
        <v>3076</v>
      </c>
      <c r="E9" t="s">
        <v>3077</v>
      </c>
      <c r="F9" t="s">
        <v>263</v>
      </c>
      <c r="G9" t="s">
        <v>3078</v>
      </c>
      <c r="H9" t="s">
        <v>294</v>
      </c>
      <c r="I9" t="s">
        <v>296</v>
      </c>
      <c r="J9" t="s">
        <v>246</v>
      </c>
      <c r="K9" t="s">
        <v>3079</v>
      </c>
      <c r="L9" t="s">
        <v>247</v>
      </c>
      <c r="M9">
        <v>1106651</v>
      </c>
      <c r="N9">
        <v>0</v>
      </c>
      <c r="O9">
        <v>1106651</v>
      </c>
      <c r="P9">
        <v>0</v>
      </c>
      <c r="Q9" t="s">
        <v>3103</v>
      </c>
      <c r="R9" t="s">
        <v>3100</v>
      </c>
      <c r="S9" t="s">
        <v>3104</v>
      </c>
      <c r="T9" t="s">
        <v>3085</v>
      </c>
      <c r="U9" t="s">
        <v>3105</v>
      </c>
      <c r="V9" t="s">
        <v>3106</v>
      </c>
      <c r="W9" t="s">
        <v>3085</v>
      </c>
      <c r="X9" t="str">
        <f t="shared" si="0"/>
        <v>Funcionamiento</v>
      </c>
      <c r="Y9" t="s">
        <v>3078</v>
      </c>
    </row>
    <row r="10" spans="1:25">
      <c r="A10" t="s">
        <v>3100</v>
      </c>
      <c r="B10" t="s">
        <v>3101</v>
      </c>
      <c r="C10" t="s">
        <v>3102</v>
      </c>
      <c r="D10" t="s">
        <v>3076</v>
      </c>
      <c r="E10" t="s">
        <v>3077</v>
      </c>
      <c r="F10" t="s">
        <v>263</v>
      </c>
      <c r="G10" t="s">
        <v>3078</v>
      </c>
      <c r="H10" t="s">
        <v>333</v>
      </c>
      <c r="I10" t="s">
        <v>335</v>
      </c>
      <c r="J10" t="s">
        <v>246</v>
      </c>
      <c r="K10" t="s">
        <v>3079</v>
      </c>
      <c r="L10" t="s">
        <v>247</v>
      </c>
      <c r="M10">
        <v>203683</v>
      </c>
      <c r="N10">
        <v>0</v>
      </c>
      <c r="O10">
        <v>203683</v>
      </c>
      <c r="P10">
        <v>0</v>
      </c>
      <c r="Q10" t="s">
        <v>3103</v>
      </c>
      <c r="R10" t="s">
        <v>3100</v>
      </c>
      <c r="S10" t="s">
        <v>3104</v>
      </c>
      <c r="T10" t="s">
        <v>3085</v>
      </c>
      <c r="U10" t="s">
        <v>3105</v>
      </c>
      <c r="V10" t="s">
        <v>3106</v>
      </c>
      <c r="W10" t="s">
        <v>3085</v>
      </c>
      <c r="X10" t="str">
        <f t="shared" si="0"/>
        <v>Funcionamiento</v>
      </c>
      <c r="Y10" t="s">
        <v>3078</v>
      </c>
    </row>
    <row r="11" spans="1:25">
      <c r="A11" t="s">
        <v>3100</v>
      </c>
      <c r="B11" t="s">
        <v>3101</v>
      </c>
      <c r="C11" t="s">
        <v>3102</v>
      </c>
      <c r="D11" t="s">
        <v>3076</v>
      </c>
      <c r="E11" t="s">
        <v>3077</v>
      </c>
      <c r="F11" t="s">
        <v>263</v>
      </c>
      <c r="G11" t="s">
        <v>3078</v>
      </c>
      <c r="H11" t="s">
        <v>292</v>
      </c>
      <c r="I11" t="s">
        <v>293</v>
      </c>
      <c r="J11" t="s">
        <v>246</v>
      </c>
      <c r="K11" t="s">
        <v>3079</v>
      </c>
      <c r="L11" t="s">
        <v>247</v>
      </c>
      <c r="M11">
        <v>51799051</v>
      </c>
      <c r="N11">
        <v>0</v>
      </c>
      <c r="O11">
        <v>51799051</v>
      </c>
      <c r="P11">
        <v>0</v>
      </c>
      <c r="Q11" t="s">
        <v>3103</v>
      </c>
      <c r="R11" t="s">
        <v>3100</v>
      </c>
      <c r="S11" t="s">
        <v>3104</v>
      </c>
      <c r="T11" t="s">
        <v>3085</v>
      </c>
      <c r="U11" t="s">
        <v>3105</v>
      </c>
      <c r="V11" t="s">
        <v>3106</v>
      </c>
      <c r="W11" t="s">
        <v>3085</v>
      </c>
      <c r="X11" t="str">
        <f t="shared" si="0"/>
        <v>Funcionamiento</v>
      </c>
      <c r="Y11" t="s">
        <v>3078</v>
      </c>
    </row>
    <row r="12" spans="1:25">
      <c r="A12" t="s">
        <v>3100</v>
      </c>
      <c r="B12" t="s">
        <v>3101</v>
      </c>
      <c r="C12" t="s">
        <v>3102</v>
      </c>
      <c r="D12" t="s">
        <v>3076</v>
      </c>
      <c r="E12" t="s">
        <v>3077</v>
      </c>
      <c r="F12" t="s">
        <v>263</v>
      </c>
      <c r="G12" t="s">
        <v>3078</v>
      </c>
      <c r="H12" t="s">
        <v>303</v>
      </c>
      <c r="I12" t="s">
        <v>305</v>
      </c>
      <c r="J12" t="s">
        <v>246</v>
      </c>
      <c r="K12" t="s">
        <v>3079</v>
      </c>
      <c r="L12" t="s">
        <v>247</v>
      </c>
      <c r="M12">
        <v>1435897</v>
      </c>
      <c r="N12">
        <v>0</v>
      </c>
      <c r="O12">
        <v>1435897</v>
      </c>
      <c r="P12">
        <v>0</v>
      </c>
      <c r="Q12" t="s">
        <v>3103</v>
      </c>
      <c r="R12" t="s">
        <v>3100</v>
      </c>
      <c r="S12" t="s">
        <v>3104</v>
      </c>
      <c r="T12" t="s">
        <v>3085</v>
      </c>
      <c r="U12" t="s">
        <v>3105</v>
      </c>
      <c r="V12" t="s">
        <v>3106</v>
      </c>
      <c r="W12" t="s">
        <v>3085</v>
      </c>
      <c r="X12" t="str">
        <f t="shared" si="0"/>
        <v>Funcionamiento</v>
      </c>
      <c r="Y12" t="s">
        <v>3078</v>
      </c>
    </row>
    <row r="13" spans="1:25">
      <c r="A13" t="s">
        <v>3100</v>
      </c>
      <c r="B13" t="s">
        <v>3101</v>
      </c>
      <c r="C13" t="s">
        <v>3102</v>
      </c>
      <c r="D13" t="s">
        <v>3076</v>
      </c>
      <c r="E13" t="s">
        <v>3077</v>
      </c>
      <c r="F13" t="s">
        <v>263</v>
      </c>
      <c r="G13" t="s">
        <v>3078</v>
      </c>
      <c r="H13" t="s">
        <v>331</v>
      </c>
      <c r="I13" t="s">
        <v>587</v>
      </c>
      <c r="J13" t="s">
        <v>246</v>
      </c>
      <c r="K13" t="s">
        <v>3079</v>
      </c>
      <c r="L13" t="s">
        <v>247</v>
      </c>
      <c r="M13">
        <v>2178559</v>
      </c>
      <c r="N13">
        <v>0</v>
      </c>
      <c r="O13">
        <v>2178559</v>
      </c>
      <c r="P13">
        <v>0</v>
      </c>
      <c r="Q13" t="s">
        <v>3103</v>
      </c>
      <c r="R13" t="s">
        <v>3100</v>
      </c>
      <c r="S13" t="s">
        <v>3104</v>
      </c>
      <c r="T13" t="s">
        <v>3085</v>
      </c>
      <c r="U13" t="s">
        <v>3105</v>
      </c>
      <c r="V13" t="s">
        <v>3106</v>
      </c>
      <c r="W13" t="s">
        <v>3085</v>
      </c>
      <c r="X13" t="str">
        <f t="shared" si="0"/>
        <v>Funcionamiento</v>
      </c>
      <c r="Y13" t="s">
        <v>3078</v>
      </c>
    </row>
    <row r="14" spans="1:25">
      <c r="A14" t="s">
        <v>3107</v>
      </c>
      <c r="B14" t="s">
        <v>3108</v>
      </c>
      <c r="C14" t="s">
        <v>3109</v>
      </c>
      <c r="D14" t="s">
        <v>3076</v>
      </c>
      <c r="E14" t="s">
        <v>3077</v>
      </c>
      <c r="F14" t="s">
        <v>263</v>
      </c>
      <c r="G14" t="s">
        <v>3078</v>
      </c>
      <c r="H14" t="s">
        <v>314</v>
      </c>
      <c r="I14" t="s">
        <v>582</v>
      </c>
      <c r="J14" t="s">
        <v>246</v>
      </c>
      <c r="K14" t="s">
        <v>3079</v>
      </c>
      <c r="L14" t="s">
        <v>247</v>
      </c>
      <c r="M14">
        <v>7041300</v>
      </c>
      <c r="N14">
        <v>0</v>
      </c>
      <c r="O14">
        <v>7041300</v>
      </c>
      <c r="P14">
        <v>0</v>
      </c>
      <c r="Q14" t="s">
        <v>3110</v>
      </c>
      <c r="R14" t="s">
        <v>3107</v>
      </c>
      <c r="S14" t="s">
        <v>3111</v>
      </c>
      <c r="T14" t="s">
        <v>3085</v>
      </c>
      <c r="U14" t="s">
        <v>3112</v>
      </c>
      <c r="V14" t="s">
        <v>3113</v>
      </c>
      <c r="W14" t="s">
        <v>3085</v>
      </c>
      <c r="X14" t="str">
        <f t="shared" si="0"/>
        <v>Funcionamiento</v>
      </c>
      <c r="Y14" t="s">
        <v>3078</v>
      </c>
    </row>
    <row r="15" spans="1:25">
      <c r="A15" t="s">
        <v>3107</v>
      </c>
      <c r="B15" t="s">
        <v>3108</v>
      </c>
      <c r="C15" t="s">
        <v>3109</v>
      </c>
      <c r="D15" t="s">
        <v>3076</v>
      </c>
      <c r="E15" t="s">
        <v>3077</v>
      </c>
      <c r="F15" t="s">
        <v>263</v>
      </c>
      <c r="G15" t="s">
        <v>3078</v>
      </c>
      <c r="H15" t="s">
        <v>324</v>
      </c>
      <c r="I15" t="s">
        <v>325</v>
      </c>
      <c r="J15" t="s">
        <v>246</v>
      </c>
      <c r="K15" t="s">
        <v>3079</v>
      </c>
      <c r="L15" t="s">
        <v>247</v>
      </c>
      <c r="M15">
        <v>1281200</v>
      </c>
      <c r="N15">
        <v>0</v>
      </c>
      <c r="O15">
        <v>1281200</v>
      </c>
      <c r="P15">
        <v>0</v>
      </c>
      <c r="Q15" t="s">
        <v>3110</v>
      </c>
      <c r="R15" t="s">
        <v>3107</v>
      </c>
      <c r="S15" t="s">
        <v>3111</v>
      </c>
      <c r="T15" t="s">
        <v>3085</v>
      </c>
      <c r="U15" t="s">
        <v>3112</v>
      </c>
      <c r="V15" t="s">
        <v>3113</v>
      </c>
      <c r="W15" t="s">
        <v>3085</v>
      </c>
      <c r="X15" t="str">
        <f t="shared" si="0"/>
        <v>Funcionamiento</v>
      </c>
      <c r="Y15" t="s">
        <v>3078</v>
      </c>
    </row>
    <row r="16" spans="1:25">
      <c r="A16" t="s">
        <v>3107</v>
      </c>
      <c r="B16" t="s">
        <v>3108</v>
      </c>
      <c r="C16" t="s">
        <v>3109</v>
      </c>
      <c r="D16" t="s">
        <v>3076</v>
      </c>
      <c r="E16" t="s">
        <v>3077</v>
      </c>
      <c r="F16" t="s">
        <v>263</v>
      </c>
      <c r="G16" t="s">
        <v>3078</v>
      </c>
      <c r="H16" t="s">
        <v>316</v>
      </c>
      <c r="I16" t="s">
        <v>583</v>
      </c>
      <c r="J16" t="s">
        <v>246</v>
      </c>
      <c r="K16" t="s">
        <v>3079</v>
      </c>
      <c r="L16" t="s">
        <v>247</v>
      </c>
      <c r="M16">
        <v>5070400</v>
      </c>
      <c r="N16">
        <v>0</v>
      </c>
      <c r="O16">
        <v>5070400</v>
      </c>
      <c r="P16">
        <v>0</v>
      </c>
      <c r="Q16" t="s">
        <v>3110</v>
      </c>
      <c r="R16" t="s">
        <v>3107</v>
      </c>
      <c r="S16" t="s">
        <v>3111</v>
      </c>
      <c r="T16" t="s">
        <v>3085</v>
      </c>
      <c r="U16" t="s">
        <v>3112</v>
      </c>
      <c r="V16" t="s">
        <v>3113</v>
      </c>
      <c r="W16" t="s">
        <v>3085</v>
      </c>
      <c r="X16" t="str">
        <f t="shared" si="0"/>
        <v>Funcionamiento</v>
      </c>
      <c r="Y16" t="s">
        <v>3078</v>
      </c>
    </row>
    <row r="17" spans="1:25">
      <c r="A17" t="s">
        <v>3107</v>
      </c>
      <c r="B17" t="s">
        <v>3108</v>
      </c>
      <c r="C17" t="s">
        <v>3109</v>
      </c>
      <c r="D17" t="s">
        <v>3076</v>
      </c>
      <c r="E17" t="s">
        <v>3077</v>
      </c>
      <c r="F17" t="s">
        <v>263</v>
      </c>
      <c r="G17" t="s">
        <v>3078</v>
      </c>
      <c r="H17" t="s">
        <v>322</v>
      </c>
      <c r="I17" t="s">
        <v>323</v>
      </c>
      <c r="J17" t="s">
        <v>246</v>
      </c>
      <c r="K17" t="s">
        <v>3079</v>
      </c>
      <c r="L17" t="s">
        <v>247</v>
      </c>
      <c r="M17">
        <v>1921000</v>
      </c>
      <c r="N17">
        <v>0</v>
      </c>
      <c r="O17">
        <v>1921000</v>
      </c>
      <c r="P17">
        <v>0</v>
      </c>
      <c r="Q17" t="s">
        <v>3110</v>
      </c>
      <c r="R17" t="s">
        <v>3107</v>
      </c>
      <c r="S17" t="s">
        <v>3111</v>
      </c>
      <c r="T17" t="s">
        <v>3085</v>
      </c>
      <c r="U17" t="s">
        <v>3112</v>
      </c>
      <c r="V17" t="s">
        <v>3113</v>
      </c>
      <c r="W17" t="s">
        <v>3085</v>
      </c>
      <c r="X17" t="str">
        <f t="shared" si="0"/>
        <v>Funcionamiento</v>
      </c>
      <c r="Y17" t="s">
        <v>3078</v>
      </c>
    </row>
    <row r="18" spans="1:25">
      <c r="A18" t="s">
        <v>3107</v>
      </c>
      <c r="B18" t="s">
        <v>3108</v>
      </c>
      <c r="C18" t="s">
        <v>3109</v>
      </c>
      <c r="D18" t="s">
        <v>3076</v>
      </c>
      <c r="E18" t="s">
        <v>3077</v>
      </c>
      <c r="F18" t="s">
        <v>263</v>
      </c>
      <c r="G18" t="s">
        <v>3078</v>
      </c>
      <c r="H18" t="s">
        <v>320</v>
      </c>
      <c r="I18" t="s">
        <v>321</v>
      </c>
      <c r="J18" t="s">
        <v>246</v>
      </c>
      <c r="K18" t="s">
        <v>3079</v>
      </c>
      <c r="L18" t="s">
        <v>247</v>
      </c>
      <c r="M18">
        <v>475200</v>
      </c>
      <c r="N18">
        <v>0</v>
      </c>
      <c r="O18">
        <v>475200</v>
      </c>
      <c r="P18">
        <v>0</v>
      </c>
      <c r="Q18" t="s">
        <v>3110</v>
      </c>
      <c r="R18" t="s">
        <v>3107</v>
      </c>
      <c r="S18" t="s">
        <v>3111</v>
      </c>
      <c r="T18" t="s">
        <v>3085</v>
      </c>
      <c r="U18" t="s">
        <v>3112</v>
      </c>
      <c r="V18" t="s">
        <v>3113</v>
      </c>
      <c r="W18" t="s">
        <v>3085</v>
      </c>
      <c r="X18" t="str">
        <f t="shared" si="0"/>
        <v>Funcionamiento</v>
      </c>
      <c r="Y18" t="s">
        <v>3078</v>
      </c>
    </row>
    <row r="19" spans="1:25">
      <c r="A19" t="s">
        <v>3107</v>
      </c>
      <c r="B19" t="s">
        <v>3108</v>
      </c>
      <c r="C19" t="s">
        <v>3109</v>
      </c>
      <c r="D19" t="s">
        <v>3076</v>
      </c>
      <c r="E19" t="s">
        <v>3077</v>
      </c>
      <c r="F19" t="s">
        <v>263</v>
      </c>
      <c r="G19" t="s">
        <v>3078</v>
      </c>
      <c r="H19" t="s">
        <v>318</v>
      </c>
      <c r="I19" t="s">
        <v>586</v>
      </c>
      <c r="J19" t="s">
        <v>246</v>
      </c>
      <c r="K19" t="s">
        <v>3079</v>
      </c>
      <c r="L19" t="s">
        <v>247</v>
      </c>
      <c r="M19">
        <v>2560700</v>
      </c>
      <c r="N19">
        <v>0</v>
      </c>
      <c r="O19">
        <v>2560700</v>
      </c>
      <c r="P19">
        <v>0</v>
      </c>
      <c r="Q19" t="s">
        <v>3110</v>
      </c>
      <c r="R19" t="s">
        <v>3107</v>
      </c>
      <c r="S19" t="s">
        <v>3111</v>
      </c>
      <c r="T19" t="s">
        <v>3085</v>
      </c>
      <c r="U19" t="s">
        <v>3112</v>
      </c>
      <c r="V19" t="s">
        <v>3113</v>
      </c>
      <c r="W19" t="s">
        <v>3085</v>
      </c>
      <c r="X19" t="str">
        <f t="shared" si="0"/>
        <v>Funcionamiento</v>
      </c>
      <c r="Y19" t="s">
        <v>3078</v>
      </c>
    </row>
    <row r="20" spans="1:25">
      <c r="A20" t="s">
        <v>3111</v>
      </c>
      <c r="B20" t="s">
        <v>3108</v>
      </c>
      <c r="C20" t="s">
        <v>3114</v>
      </c>
      <c r="D20" t="s">
        <v>3076</v>
      </c>
      <c r="E20" t="s">
        <v>3077</v>
      </c>
      <c r="F20" t="s">
        <v>263</v>
      </c>
      <c r="G20" t="s">
        <v>3078</v>
      </c>
      <c r="H20" t="s">
        <v>419</v>
      </c>
      <c r="I20" t="s">
        <v>420</v>
      </c>
      <c r="J20" t="s">
        <v>253</v>
      </c>
      <c r="K20" t="s">
        <v>3115</v>
      </c>
      <c r="L20" t="s">
        <v>247</v>
      </c>
      <c r="M20">
        <v>209945</v>
      </c>
      <c r="N20">
        <v>0</v>
      </c>
      <c r="O20">
        <v>209945</v>
      </c>
      <c r="P20">
        <v>0</v>
      </c>
      <c r="Q20" t="s">
        <v>3116</v>
      </c>
      <c r="R20" t="s">
        <v>3111</v>
      </c>
      <c r="S20" t="s">
        <v>3117</v>
      </c>
      <c r="T20" t="s">
        <v>3107</v>
      </c>
      <c r="U20" t="s">
        <v>3118</v>
      </c>
      <c r="V20" t="s">
        <v>3119</v>
      </c>
      <c r="W20" t="s">
        <v>3085</v>
      </c>
      <c r="X20" t="str">
        <f t="shared" si="0"/>
        <v>Funcionamiento</v>
      </c>
      <c r="Y20" t="s">
        <v>3078</v>
      </c>
    </row>
    <row r="21" spans="1:25">
      <c r="A21" t="s">
        <v>3117</v>
      </c>
      <c r="B21" t="s">
        <v>3120</v>
      </c>
      <c r="C21" t="s">
        <v>3121</v>
      </c>
      <c r="D21" t="s">
        <v>3076</v>
      </c>
      <c r="E21" t="s">
        <v>3077</v>
      </c>
      <c r="F21" t="s">
        <v>263</v>
      </c>
      <c r="G21" t="s">
        <v>3078</v>
      </c>
      <c r="H21" t="s">
        <v>338</v>
      </c>
      <c r="I21" t="s">
        <v>339</v>
      </c>
      <c r="J21" t="s">
        <v>246</v>
      </c>
      <c r="K21" t="s">
        <v>3079</v>
      </c>
      <c r="L21" t="s">
        <v>247</v>
      </c>
      <c r="M21">
        <v>78400</v>
      </c>
      <c r="N21">
        <v>0</v>
      </c>
      <c r="O21">
        <v>78400</v>
      </c>
      <c r="P21">
        <v>0</v>
      </c>
      <c r="Q21" t="s">
        <v>3122</v>
      </c>
      <c r="R21" t="s">
        <v>3117</v>
      </c>
      <c r="S21" t="s">
        <v>3123</v>
      </c>
      <c r="T21" t="s">
        <v>3124</v>
      </c>
      <c r="U21" t="s">
        <v>3125</v>
      </c>
      <c r="V21" t="s">
        <v>3126</v>
      </c>
      <c r="W21" t="s">
        <v>3085</v>
      </c>
      <c r="X21" t="str">
        <f t="shared" si="0"/>
        <v>Funcionamiento</v>
      </c>
      <c r="Y21" t="s">
        <v>3078</v>
      </c>
    </row>
    <row r="22" spans="1:25">
      <c r="A22" t="s">
        <v>3117</v>
      </c>
      <c r="B22" t="s">
        <v>3120</v>
      </c>
      <c r="C22" t="s">
        <v>3121</v>
      </c>
      <c r="D22" t="s">
        <v>3076</v>
      </c>
      <c r="E22" t="s">
        <v>3077</v>
      </c>
      <c r="F22" t="s">
        <v>263</v>
      </c>
      <c r="G22" t="s">
        <v>3078</v>
      </c>
      <c r="H22" t="s">
        <v>346</v>
      </c>
      <c r="I22" t="s">
        <v>347</v>
      </c>
      <c r="J22" t="s">
        <v>246</v>
      </c>
      <c r="K22" t="s">
        <v>3079</v>
      </c>
      <c r="L22" t="s">
        <v>247</v>
      </c>
      <c r="M22">
        <v>258320</v>
      </c>
      <c r="N22">
        <v>0</v>
      </c>
      <c r="O22">
        <v>258320</v>
      </c>
      <c r="P22">
        <v>0</v>
      </c>
      <c r="Q22" t="s">
        <v>3122</v>
      </c>
      <c r="R22" t="s">
        <v>3117</v>
      </c>
      <c r="S22" t="s">
        <v>3123</v>
      </c>
      <c r="T22" t="s">
        <v>3124</v>
      </c>
      <c r="U22" t="s">
        <v>3125</v>
      </c>
      <c r="V22" t="s">
        <v>3126</v>
      </c>
      <c r="W22" t="s">
        <v>3085</v>
      </c>
      <c r="X22" t="str">
        <f t="shared" si="0"/>
        <v>Funcionamiento</v>
      </c>
      <c r="Y22" t="s">
        <v>3078</v>
      </c>
    </row>
    <row r="23" spans="1:25">
      <c r="A23" t="s">
        <v>3127</v>
      </c>
      <c r="B23" t="s">
        <v>3128</v>
      </c>
      <c r="C23" t="s">
        <v>3129</v>
      </c>
      <c r="D23" t="s">
        <v>3076</v>
      </c>
      <c r="E23" t="s">
        <v>3077</v>
      </c>
      <c r="F23" t="s">
        <v>263</v>
      </c>
      <c r="G23" t="s">
        <v>3078</v>
      </c>
      <c r="H23" t="s">
        <v>352</v>
      </c>
      <c r="I23" t="s">
        <v>353</v>
      </c>
      <c r="J23" t="s">
        <v>253</v>
      </c>
      <c r="K23" t="s">
        <v>3115</v>
      </c>
      <c r="L23" t="s">
        <v>247</v>
      </c>
      <c r="M23">
        <v>1100000</v>
      </c>
      <c r="N23">
        <v>0</v>
      </c>
      <c r="O23">
        <v>1100000</v>
      </c>
      <c r="P23">
        <v>0</v>
      </c>
      <c r="Q23" t="s">
        <v>3130</v>
      </c>
      <c r="R23" t="s">
        <v>3124</v>
      </c>
      <c r="S23" t="s">
        <v>3131</v>
      </c>
      <c r="T23" t="s">
        <v>3132</v>
      </c>
      <c r="U23" t="s">
        <v>3133</v>
      </c>
      <c r="V23" t="s">
        <v>3134</v>
      </c>
      <c r="W23" t="s">
        <v>3085</v>
      </c>
      <c r="X23" t="str">
        <f t="shared" si="0"/>
        <v>Funcionamiento</v>
      </c>
      <c r="Y23" t="s">
        <v>3078</v>
      </c>
    </row>
    <row r="24" spans="1:25">
      <c r="A24" t="s">
        <v>3124</v>
      </c>
      <c r="B24" t="s">
        <v>3135</v>
      </c>
      <c r="C24" t="s">
        <v>3136</v>
      </c>
      <c r="D24" t="s">
        <v>3076</v>
      </c>
      <c r="E24" t="s">
        <v>3077</v>
      </c>
      <c r="F24" t="s">
        <v>263</v>
      </c>
      <c r="G24" t="s">
        <v>3078</v>
      </c>
      <c r="H24" t="s">
        <v>331</v>
      </c>
      <c r="I24" t="s">
        <v>587</v>
      </c>
      <c r="J24" t="s">
        <v>246</v>
      </c>
      <c r="K24" t="s">
        <v>3079</v>
      </c>
      <c r="L24" t="s">
        <v>247</v>
      </c>
      <c r="M24">
        <v>897978</v>
      </c>
      <c r="N24">
        <v>0</v>
      </c>
      <c r="O24">
        <v>897978</v>
      </c>
      <c r="P24">
        <v>0</v>
      </c>
      <c r="Q24" t="s">
        <v>3137</v>
      </c>
      <c r="R24" t="s">
        <v>3123</v>
      </c>
      <c r="S24" t="s">
        <v>3138</v>
      </c>
      <c r="T24" t="s">
        <v>3085</v>
      </c>
      <c r="U24" t="s">
        <v>3139</v>
      </c>
      <c r="V24" t="s">
        <v>3140</v>
      </c>
      <c r="W24" t="s">
        <v>3085</v>
      </c>
      <c r="X24" t="str">
        <f t="shared" si="0"/>
        <v>Funcionamiento</v>
      </c>
      <c r="Y24" t="s">
        <v>3078</v>
      </c>
    </row>
    <row r="25" spans="1:25">
      <c r="A25" t="s">
        <v>3124</v>
      </c>
      <c r="B25" t="s">
        <v>3135</v>
      </c>
      <c r="C25" t="s">
        <v>3136</v>
      </c>
      <c r="D25" t="s">
        <v>3076</v>
      </c>
      <c r="E25" t="s">
        <v>3077</v>
      </c>
      <c r="F25" t="s">
        <v>263</v>
      </c>
      <c r="G25" t="s">
        <v>3078</v>
      </c>
      <c r="H25" t="s">
        <v>292</v>
      </c>
      <c r="I25" t="s">
        <v>293</v>
      </c>
      <c r="J25" t="s">
        <v>246</v>
      </c>
      <c r="K25" t="s">
        <v>3079</v>
      </c>
      <c r="L25" t="s">
        <v>247</v>
      </c>
      <c r="M25">
        <v>54552245</v>
      </c>
      <c r="N25">
        <v>0</v>
      </c>
      <c r="O25">
        <v>54552245</v>
      </c>
      <c r="P25">
        <v>0</v>
      </c>
      <c r="Q25" t="s">
        <v>3137</v>
      </c>
      <c r="R25" t="s">
        <v>3123</v>
      </c>
      <c r="S25" t="s">
        <v>3138</v>
      </c>
      <c r="T25" t="s">
        <v>3085</v>
      </c>
      <c r="U25" t="s">
        <v>3139</v>
      </c>
      <c r="V25" t="s">
        <v>3140</v>
      </c>
      <c r="W25" t="s">
        <v>3085</v>
      </c>
      <c r="X25" t="str">
        <f t="shared" si="0"/>
        <v>Funcionamiento</v>
      </c>
      <c r="Y25" t="s">
        <v>3078</v>
      </c>
    </row>
    <row r="26" spans="1:25">
      <c r="A26" t="s">
        <v>3124</v>
      </c>
      <c r="B26" t="s">
        <v>3135</v>
      </c>
      <c r="C26" t="s">
        <v>3136</v>
      </c>
      <c r="D26" t="s">
        <v>3076</v>
      </c>
      <c r="E26" t="s">
        <v>3077</v>
      </c>
      <c r="F26" t="s">
        <v>263</v>
      </c>
      <c r="G26" t="s">
        <v>3078</v>
      </c>
      <c r="H26" t="s">
        <v>297</v>
      </c>
      <c r="I26" t="s">
        <v>299</v>
      </c>
      <c r="J26" t="s">
        <v>246</v>
      </c>
      <c r="K26" t="s">
        <v>3079</v>
      </c>
      <c r="L26" t="s">
        <v>247</v>
      </c>
      <c r="M26">
        <v>1841087</v>
      </c>
      <c r="N26">
        <v>0</v>
      </c>
      <c r="O26">
        <v>1841087</v>
      </c>
      <c r="P26">
        <v>0</v>
      </c>
      <c r="Q26" t="s">
        <v>3137</v>
      </c>
      <c r="R26" t="s">
        <v>3123</v>
      </c>
      <c r="S26" t="s">
        <v>3138</v>
      </c>
      <c r="T26" t="s">
        <v>3085</v>
      </c>
      <c r="U26" t="s">
        <v>3139</v>
      </c>
      <c r="V26" t="s">
        <v>3140</v>
      </c>
      <c r="W26" t="s">
        <v>3085</v>
      </c>
      <c r="X26" t="str">
        <f t="shared" si="0"/>
        <v>Funcionamiento</v>
      </c>
      <c r="Y26" t="s">
        <v>3078</v>
      </c>
    </row>
    <row r="27" spans="1:25">
      <c r="A27" t="s">
        <v>3124</v>
      </c>
      <c r="B27" t="s">
        <v>3135</v>
      </c>
      <c r="C27" t="s">
        <v>3136</v>
      </c>
      <c r="D27" t="s">
        <v>3076</v>
      </c>
      <c r="E27" t="s">
        <v>3077</v>
      </c>
      <c r="F27" t="s">
        <v>263</v>
      </c>
      <c r="G27" t="s">
        <v>3078</v>
      </c>
      <c r="H27" t="s">
        <v>303</v>
      </c>
      <c r="I27" t="s">
        <v>305</v>
      </c>
      <c r="J27" t="s">
        <v>246</v>
      </c>
      <c r="K27" t="s">
        <v>3079</v>
      </c>
      <c r="L27" t="s">
        <v>247</v>
      </c>
      <c r="M27">
        <v>701795</v>
      </c>
      <c r="N27">
        <v>0</v>
      </c>
      <c r="O27">
        <v>701795</v>
      </c>
      <c r="P27">
        <v>0</v>
      </c>
      <c r="Q27" t="s">
        <v>3137</v>
      </c>
      <c r="R27" t="s">
        <v>3123</v>
      </c>
      <c r="S27" t="s">
        <v>3138</v>
      </c>
      <c r="T27" t="s">
        <v>3085</v>
      </c>
      <c r="U27" t="s">
        <v>3139</v>
      </c>
      <c r="V27" t="s">
        <v>3140</v>
      </c>
      <c r="W27" t="s">
        <v>3085</v>
      </c>
      <c r="X27" t="str">
        <f t="shared" si="0"/>
        <v>Funcionamiento</v>
      </c>
      <c r="Y27" t="s">
        <v>3078</v>
      </c>
    </row>
    <row r="28" spans="1:25">
      <c r="A28" t="s">
        <v>3124</v>
      </c>
      <c r="B28" t="s">
        <v>3135</v>
      </c>
      <c r="C28" t="s">
        <v>3136</v>
      </c>
      <c r="D28" t="s">
        <v>3076</v>
      </c>
      <c r="E28" t="s">
        <v>3077</v>
      </c>
      <c r="F28" t="s">
        <v>263</v>
      </c>
      <c r="G28" t="s">
        <v>3078</v>
      </c>
      <c r="H28" t="s">
        <v>348</v>
      </c>
      <c r="I28" t="s">
        <v>349</v>
      </c>
      <c r="J28" t="s">
        <v>246</v>
      </c>
      <c r="K28" t="s">
        <v>3079</v>
      </c>
      <c r="L28" t="s">
        <v>247</v>
      </c>
      <c r="M28">
        <v>97240</v>
      </c>
      <c r="N28">
        <v>0</v>
      </c>
      <c r="O28">
        <v>97240</v>
      </c>
      <c r="P28">
        <v>0</v>
      </c>
      <c r="Q28" t="s">
        <v>3137</v>
      </c>
      <c r="R28" t="s">
        <v>3123</v>
      </c>
      <c r="S28" t="s">
        <v>3138</v>
      </c>
      <c r="T28" t="s">
        <v>3085</v>
      </c>
      <c r="U28" t="s">
        <v>3139</v>
      </c>
      <c r="V28" t="s">
        <v>3140</v>
      </c>
      <c r="W28" t="s">
        <v>3085</v>
      </c>
      <c r="X28" t="str">
        <f t="shared" si="0"/>
        <v>Funcionamiento</v>
      </c>
      <c r="Y28" t="s">
        <v>3078</v>
      </c>
    </row>
    <row r="29" spans="1:25">
      <c r="A29" t="s">
        <v>3124</v>
      </c>
      <c r="B29" t="s">
        <v>3135</v>
      </c>
      <c r="C29" t="s">
        <v>3136</v>
      </c>
      <c r="D29" t="s">
        <v>3076</v>
      </c>
      <c r="E29" t="s">
        <v>3077</v>
      </c>
      <c r="F29" t="s">
        <v>263</v>
      </c>
      <c r="G29" t="s">
        <v>3078</v>
      </c>
      <c r="H29" t="s">
        <v>309</v>
      </c>
      <c r="I29" t="s">
        <v>311</v>
      </c>
      <c r="J29" t="s">
        <v>246</v>
      </c>
      <c r="K29" t="s">
        <v>3079</v>
      </c>
      <c r="L29" t="s">
        <v>247</v>
      </c>
      <c r="M29">
        <v>1063395</v>
      </c>
      <c r="N29">
        <v>0</v>
      </c>
      <c r="O29">
        <v>1063395</v>
      </c>
      <c r="P29">
        <v>0</v>
      </c>
      <c r="Q29" t="s">
        <v>3137</v>
      </c>
      <c r="R29" t="s">
        <v>3123</v>
      </c>
      <c r="S29" t="s">
        <v>3138</v>
      </c>
      <c r="T29" t="s">
        <v>3085</v>
      </c>
      <c r="U29" t="s">
        <v>3139</v>
      </c>
      <c r="V29" t="s">
        <v>3140</v>
      </c>
      <c r="W29" t="s">
        <v>3085</v>
      </c>
      <c r="X29" t="str">
        <f t="shared" si="0"/>
        <v>Funcionamiento</v>
      </c>
      <c r="Y29" t="s">
        <v>3078</v>
      </c>
    </row>
    <row r="30" spans="1:25">
      <c r="A30" t="s">
        <v>3124</v>
      </c>
      <c r="B30" t="s">
        <v>3135</v>
      </c>
      <c r="C30" t="s">
        <v>3136</v>
      </c>
      <c r="D30" t="s">
        <v>3076</v>
      </c>
      <c r="E30" t="s">
        <v>3077</v>
      </c>
      <c r="F30" t="s">
        <v>263</v>
      </c>
      <c r="G30" t="s">
        <v>3078</v>
      </c>
      <c r="H30" t="s">
        <v>336</v>
      </c>
      <c r="I30" t="s">
        <v>337</v>
      </c>
      <c r="J30" t="s">
        <v>246</v>
      </c>
      <c r="K30" t="s">
        <v>3079</v>
      </c>
      <c r="L30" t="s">
        <v>247</v>
      </c>
      <c r="M30">
        <v>2240265</v>
      </c>
      <c r="N30">
        <v>0</v>
      </c>
      <c r="O30">
        <v>2240265</v>
      </c>
      <c r="P30">
        <v>0</v>
      </c>
      <c r="Q30" t="s">
        <v>3137</v>
      </c>
      <c r="R30" t="s">
        <v>3123</v>
      </c>
      <c r="S30" t="s">
        <v>3138</v>
      </c>
      <c r="T30" t="s">
        <v>3085</v>
      </c>
      <c r="U30" t="s">
        <v>3139</v>
      </c>
      <c r="V30" t="s">
        <v>3140</v>
      </c>
      <c r="W30" t="s">
        <v>3085</v>
      </c>
      <c r="X30" t="str">
        <f t="shared" si="0"/>
        <v>Funcionamiento</v>
      </c>
      <c r="Y30" t="s">
        <v>3078</v>
      </c>
    </row>
    <row r="31" spans="1:25">
      <c r="A31" t="s">
        <v>3124</v>
      </c>
      <c r="B31" t="s">
        <v>3135</v>
      </c>
      <c r="C31" t="s">
        <v>3136</v>
      </c>
      <c r="D31" t="s">
        <v>3076</v>
      </c>
      <c r="E31" t="s">
        <v>3077</v>
      </c>
      <c r="F31" t="s">
        <v>263</v>
      </c>
      <c r="G31" t="s">
        <v>3078</v>
      </c>
      <c r="H31" t="s">
        <v>333</v>
      </c>
      <c r="I31" t="s">
        <v>335</v>
      </c>
      <c r="J31" t="s">
        <v>246</v>
      </c>
      <c r="K31" t="s">
        <v>3079</v>
      </c>
      <c r="L31" t="s">
        <v>247</v>
      </c>
      <c r="M31">
        <v>72960</v>
      </c>
      <c r="N31">
        <v>0</v>
      </c>
      <c r="O31">
        <v>72960</v>
      </c>
      <c r="P31">
        <v>0</v>
      </c>
      <c r="Q31" t="s">
        <v>3137</v>
      </c>
      <c r="R31" t="s">
        <v>3123</v>
      </c>
      <c r="S31" t="s">
        <v>3138</v>
      </c>
      <c r="T31" t="s">
        <v>3085</v>
      </c>
      <c r="U31" t="s">
        <v>3139</v>
      </c>
      <c r="V31" t="s">
        <v>3140</v>
      </c>
      <c r="W31" t="s">
        <v>3085</v>
      </c>
      <c r="X31" t="str">
        <f t="shared" si="0"/>
        <v>Funcionamiento</v>
      </c>
      <c r="Y31" t="s">
        <v>3078</v>
      </c>
    </row>
    <row r="32" spans="1:25">
      <c r="A32" t="s">
        <v>3124</v>
      </c>
      <c r="B32" t="s">
        <v>3135</v>
      </c>
      <c r="C32" t="s">
        <v>3136</v>
      </c>
      <c r="D32" t="s">
        <v>3076</v>
      </c>
      <c r="E32" t="s">
        <v>3077</v>
      </c>
      <c r="F32" t="s">
        <v>263</v>
      </c>
      <c r="G32" t="s">
        <v>3078</v>
      </c>
      <c r="H32" t="s">
        <v>294</v>
      </c>
      <c r="I32" t="s">
        <v>296</v>
      </c>
      <c r="J32" t="s">
        <v>246</v>
      </c>
      <c r="K32" t="s">
        <v>3079</v>
      </c>
      <c r="L32" t="s">
        <v>247</v>
      </c>
      <c r="M32">
        <v>1255464</v>
      </c>
      <c r="N32">
        <v>0</v>
      </c>
      <c r="O32">
        <v>1255464</v>
      </c>
      <c r="P32">
        <v>0</v>
      </c>
      <c r="Q32" t="s">
        <v>3137</v>
      </c>
      <c r="R32" t="s">
        <v>3123</v>
      </c>
      <c r="S32" t="s">
        <v>3138</v>
      </c>
      <c r="T32" t="s">
        <v>3085</v>
      </c>
      <c r="U32" t="s">
        <v>3139</v>
      </c>
      <c r="V32" t="s">
        <v>3140</v>
      </c>
      <c r="W32" t="s">
        <v>3085</v>
      </c>
      <c r="X32" t="str">
        <f t="shared" si="0"/>
        <v>Funcionamiento</v>
      </c>
      <c r="Y32" t="s">
        <v>3078</v>
      </c>
    </row>
    <row r="33" spans="1:25">
      <c r="A33" t="s">
        <v>3132</v>
      </c>
      <c r="B33" t="s">
        <v>3141</v>
      </c>
      <c r="C33" t="s">
        <v>3142</v>
      </c>
      <c r="D33" t="s">
        <v>3076</v>
      </c>
      <c r="E33" t="s">
        <v>3077</v>
      </c>
      <c r="F33" t="s">
        <v>263</v>
      </c>
      <c r="G33" t="s">
        <v>3078</v>
      </c>
      <c r="H33" t="s">
        <v>318</v>
      </c>
      <c r="I33" t="s">
        <v>586</v>
      </c>
      <c r="J33" t="s">
        <v>246</v>
      </c>
      <c r="K33" t="s">
        <v>3079</v>
      </c>
      <c r="L33" t="s">
        <v>247</v>
      </c>
      <c r="M33">
        <v>2451900</v>
      </c>
      <c r="N33">
        <v>0</v>
      </c>
      <c r="O33">
        <v>2451900</v>
      </c>
      <c r="P33">
        <v>0</v>
      </c>
      <c r="Q33" t="s">
        <v>3143</v>
      </c>
      <c r="R33" t="s">
        <v>3131</v>
      </c>
      <c r="S33" t="s">
        <v>3144</v>
      </c>
      <c r="T33" t="s">
        <v>3085</v>
      </c>
      <c r="U33" t="s">
        <v>3145</v>
      </c>
      <c r="V33" t="s">
        <v>3146</v>
      </c>
      <c r="W33" t="s">
        <v>3085</v>
      </c>
      <c r="X33" t="str">
        <f t="shared" si="0"/>
        <v>Funcionamiento</v>
      </c>
      <c r="Y33" t="s">
        <v>3078</v>
      </c>
    </row>
    <row r="34" spans="1:25">
      <c r="A34" t="s">
        <v>3132</v>
      </c>
      <c r="B34" t="s">
        <v>3141</v>
      </c>
      <c r="C34" t="s">
        <v>3142</v>
      </c>
      <c r="D34" t="s">
        <v>3076</v>
      </c>
      <c r="E34" t="s">
        <v>3077</v>
      </c>
      <c r="F34" t="s">
        <v>263</v>
      </c>
      <c r="G34" t="s">
        <v>3078</v>
      </c>
      <c r="H34" t="s">
        <v>320</v>
      </c>
      <c r="I34" t="s">
        <v>321</v>
      </c>
      <c r="J34" t="s">
        <v>246</v>
      </c>
      <c r="K34" t="s">
        <v>3079</v>
      </c>
      <c r="L34" t="s">
        <v>247</v>
      </c>
      <c r="M34">
        <v>586300</v>
      </c>
      <c r="N34">
        <v>0</v>
      </c>
      <c r="O34">
        <v>586300</v>
      </c>
      <c r="P34">
        <v>0</v>
      </c>
      <c r="Q34" t="s">
        <v>3143</v>
      </c>
      <c r="R34" t="s">
        <v>3131</v>
      </c>
      <c r="S34" t="s">
        <v>3144</v>
      </c>
      <c r="T34" t="s">
        <v>3085</v>
      </c>
      <c r="U34" t="s">
        <v>3145</v>
      </c>
      <c r="V34" t="s">
        <v>3146</v>
      </c>
      <c r="W34" t="s">
        <v>3085</v>
      </c>
      <c r="X34" t="str">
        <f t="shared" si="0"/>
        <v>Funcionamiento</v>
      </c>
      <c r="Y34" t="s">
        <v>3078</v>
      </c>
    </row>
    <row r="35" spans="1:25">
      <c r="A35" t="s">
        <v>3132</v>
      </c>
      <c r="B35" t="s">
        <v>3141</v>
      </c>
      <c r="C35" t="s">
        <v>3142</v>
      </c>
      <c r="D35" t="s">
        <v>3076</v>
      </c>
      <c r="E35" t="s">
        <v>3077</v>
      </c>
      <c r="F35" t="s">
        <v>263</v>
      </c>
      <c r="G35" t="s">
        <v>3078</v>
      </c>
      <c r="H35" t="s">
        <v>314</v>
      </c>
      <c r="I35" t="s">
        <v>582</v>
      </c>
      <c r="J35" t="s">
        <v>246</v>
      </c>
      <c r="K35" t="s">
        <v>3079</v>
      </c>
      <c r="L35" t="s">
        <v>247</v>
      </c>
      <c r="M35">
        <v>6976500</v>
      </c>
      <c r="N35">
        <v>0</v>
      </c>
      <c r="O35">
        <v>6976500</v>
      </c>
      <c r="P35">
        <v>0</v>
      </c>
      <c r="Q35" t="s">
        <v>3143</v>
      </c>
      <c r="R35" t="s">
        <v>3131</v>
      </c>
      <c r="S35" t="s">
        <v>3144</v>
      </c>
      <c r="T35" t="s">
        <v>3085</v>
      </c>
      <c r="U35" t="s">
        <v>3145</v>
      </c>
      <c r="V35" t="s">
        <v>3146</v>
      </c>
      <c r="W35" t="s">
        <v>3085</v>
      </c>
      <c r="X35" t="str">
        <f t="shared" si="0"/>
        <v>Funcionamiento</v>
      </c>
      <c r="Y35" t="s">
        <v>3078</v>
      </c>
    </row>
    <row r="36" spans="1:25">
      <c r="A36" t="s">
        <v>3132</v>
      </c>
      <c r="B36" t="s">
        <v>3141</v>
      </c>
      <c r="C36" t="s">
        <v>3142</v>
      </c>
      <c r="D36" t="s">
        <v>3076</v>
      </c>
      <c r="E36" t="s">
        <v>3077</v>
      </c>
      <c r="F36" t="s">
        <v>263</v>
      </c>
      <c r="G36" t="s">
        <v>3078</v>
      </c>
      <c r="H36" t="s">
        <v>324</v>
      </c>
      <c r="I36" t="s">
        <v>325</v>
      </c>
      <c r="J36" t="s">
        <v>246</v>
      </c>
      <c r="K36" t="s">
        <v>3079</v>
      </c>
      <c r="L36" t="s">
        <v>247</v>
      </c>
      <c r="M36">
        <v>1226400</v>
      </c>
      <c r="N36">
        <v>0</v>
      </c>
      <c r="O36">
        <v>1226400</v>
      </c>
      <c r="P36">
        <v>0</v>
      </c>
      <c r="Q36" t="s">
        <v>3143</v>
      </c>
      <c r="R36" t="s">
        <v>3131</v>
      </c>
      <c r="S36" t="s">
        <v>3144</v>
      </c>
      <c r="T36" t="s">
        <v>3085</v>
      </c>
      <c r="U36" t="s">
        <v>3145</v>
      </c>
      <c r="V36" t="s">
        <v>3146</v>
      </c>
      <c r="W36" t="s">
        <v>3085</v>
      </c>
      <c r="X36" t="str">
        <f t="shared" si="0"/>
        <v>Funcionamiento</v>
      </c>
      <c r="Y36" t="s">
        <v>3078</v>
      </c>
    </row>
    <row r="37" spans="1:25">
      <c r="A37" t="s">
        <v>3132</v>
      </c>
      <c r="B37" t="s">
        <v>3141</v>
      </c>
      <c r="C37" t="s">
        <v>3142</v>
      </c>
      <c r="D37" t="s">
        <v>3076</v>
      </c>
      <c r="E37" t="s">
        <v>3077</v>
      </c>
      <c r="F37" t="s">
        <v>263</v>
      </c>
      <c r="G37" t="s">
        <v>3078</v>
      </c>
      <c r="H37" t="s">
        <v>322</v>
      </c>
      <c r="I37" t="s">
        <v>323</v>
      </c>
      <c r="J37" t="s">
        <v>246</v>
      </c>
      <c r="K37" t="s">
        <v>3079</v>
      </c>
      <c r="L37" t="s">
        <v>247</v>
      </c>
      <c r="M37">
        <v>1839800</v>
      </c>
      <c r="N37">
        <v>0</v>
      </c>
      <c r="O37">
        <v>1839800</v>
      </c>
      <c r="P37">
        <v>0</v>
      </c>
      <c r="Q37" t="s">
        <v>3143</v>
      </c>
      <c r="R37" t="s">
        <v>3131</v>
      </c>
      <c r="S37" t="s">
        <v>3144</v>
      </c>
      <c r="T37" t="s">
        <v>3085</v>
      </c>
      <c r="U37" t="s">
        <v>3145</v>
      </c>
      <c r="V37" t="s">
        <v>3146</v>
      </c>
      <c r="W37" t="s">
        <v>3085</v>
      </c>
      <c r="X37" t="str">
        <f t="shared" si="0"/>
        <v>Funcionamiento</v>
      </c>
      <c r="Y37" t="s">
        <v>3078</v>
      </c>
    </row>
    <row r="38" spans="1:25">
      <c r="A38" t="s">
        <v>3132</v>
      </c>
      <c r="B38" t="s">
        <v>3141</v>
      </c>
      <c r="C38" t="s">
        <v>3142</v>
      </c>
      <c r="D38" t="s">
        <v>3076</v>
      </c>
      <c r="E38" t="s">
        <v>3077</v>
      </c>
      <c r="F38" t="s">
        <v>263</v>
      </c>
      <c r="G38" t="s">
        <v>3078</v>
      </c>
      <c r="H38" t="s">
        <v>316</v>
      </c>
      <c r="I38" t="s">
        <v>583</v>
      </c>
      <c r="J38" t="s">
        <v>246</v>
      </c>
      <c r="K38" t="s">
        <v>3079</v>
      </c>
      <c r="L38" t="s">
        <v>247</v>
      </c>
      <c r="M38">
        <v>5031200</v>
      </c>
      <c r="N38">
        <v>0</v>
      </c>
      <c r="O38">
        <v>5031200</v>
      </c>
      <c r="P38">
        <v>0</v>
      </c>
      <c r="Q38" t="s">
        <v>3143</v>
      </c>
      <c r="R38" t="s">
        <v>3131</v>
      </c>
      <c r="S38" t="s">
        <v>3144</v>
      </c>
      <c r="T38" t="s">
        <v>3085</v>
      </c>
      <c r="U38" t="s">
        <v>3145</v>
      </c>
      <c r="V38" t="s">
        <v>3146</v>
      </c>
      <c r="W38" t="s">
        <v>3085</v>
      </c>
      <c r="X38" t="str">
        <f t="shared" si="0"/>
        <v>Funcionamiento</v>
      </c>
      <c r="Y38" t="s">
        <v>3078</v>
      </c>
    </row>
    <row r="39" spans="1:25">
      <c r="A39" t="s">
        <v>3123</v>
      </c>
      <c r="B39" t="s">
        <v>3147</v>
      </c>
      <c r="C39" t="s">
        <v>3148</v>
      </c>
      <c r="D39" t="s">
        <v>3076</v>
      </c>
      <c r="E39" t="s">
        <v>3077</v>
      </c>
      <c r="F39" t="s">
        <v>3149</v>
      </c>
      <c r="G39" t="s">
        <v>3078</v>
      </c>
      <c r="H39" t="s">
        <v>437</v>
      </c>
      <c r="I39" t="s">
        <v>649</v>
      </c>
      <c r="J39" t="s">
        <v>246</v>
      </c>
      <c r="K39" t="s">
        <v>3150</v>
      </c>
      <c r="L39" t="s">
        <v>247</v>
      </c>
      <c r="M39">
        <v>7404302</v>
      </c>
      <c r="N39">
        <v>-119847</v>
      </c>
      <c r="O39">
        <v>7284455</v>
      </c>
      <c r="P39">
        <v>1248758</v>
      </c>
      <c r="Q39" t="s">
        <v>3151</v>
      </c>
      <c r="R39" t="s">
        <v>3152</v>
      </c>
      <c r="S39" t="s">
        <v>3153</v>
      </c>
      <c r="T39" t="s">
        <v>3154</v>
      </c>
      <c r="U39" t="s">
        <v>3155</v>
      </c>
      <c r="V39" t="s">
        <v>3156</v>
      </c>
      <c r="W39" t="s">
        <v>3093</v>
      </c>
      <c r="X39" t="str">
        <f t="shared" si="0"/>
        <v>Inversión</v>
      </c>
      <c r="Y39" t="s">
        <v>3157</v>
      </c>
    </row>
    <row r="40" spans="1:25">
      <c r="A40" t="s">
        <v>3131</v>
      </c>
      <c r="B40" t="s">
        <v>3147</v>
      </c>
      <c r="C40" t="s">
        <v>3158</v>
      </c>
      <c r="D40" t="s">
        <v>3076</v>
      </c>
      <c r="E40" t="s">
        <v>3077</v>
      </c>
      <c r="F40" t="s">
        <v>3159</v>
      </c>
      <c r="G40" t="s">
        <v>3078</v>
      </c>
      <c r="H40" t="s">
        <v>431</v>
      </c>
      <c r="I40" t="s">
        <v>648</v>
      </c>
      <c r="J40" t="s">
        <v>253</v>
      </c>
      <c r="K40" t="s">
        <v>3115</v>
      </c>
      <c r="L40" t="s">
        <v>247</v>
      </c>
      <c r="M40">
        <v>2000000</v>
      </c>
      <c r="N40">
        <v>-1202776</v>
      </c>
      <c r="O40">
        <v>797224</v>
      </c>
      <c r="P40">
        <v>0</v>
      </c>
      <c r="Q40" t="s">
        <v>3160</v>
      </c>
      <c r="R40" t="s">
        <v>3161</v>
      </c>
      <c r="S40" t="s">
        <v>3162</v>
      </c>
      <c r="T40" t="s">
        <v>3163</v>
      </c>
      <c r="U40" t="s">
        <v>3164</v>
      </c>
      <c r="V40" t="s">
        <v>3165</v>
      </c>
      <c r="W40" t="s">
        <v>3085</v>
      </c>
      <c r="X40" t="str">
        <f t="shared" si="0"/>
        <v>Inversión</v>
      </c>
      <c r="Y40" t="s">
        <v>3166</v>
      </c>
    </row>
    <row r="41" spans="1:25">
      <c r="A41" t="s">
        <v>3152</v>
      </c>
      <c r="B41" t="s">
        <v>3147</v>
      </c>
      <c r="C41" t="s">
        <v>3167</v>
      </c>
      <c r="D41" t="s">
        <v>3076</v>
      </c>
      <c r="E41" t="s">
        <v>3077</v>
      </c>
      <c r="F41" t="s">
        <v>263</v>
      </c>
      <c r="G41" t="s">
        <v>3078</v>
      </c>
      <c r="H41" t="s">
        <v>350</v>
      </c>
      <c r="I41" t="s">
        <v>351</v>
      </c>
      <c r="J41" t="s">
        <v>246</v>
      </c>
      <c r="K41" t="s">
        <v>3079</v>
      </c>
      <c r="L41" t="s">
        <v>247</v>
      </c>
      <c r="M41">
        <v>19725500</v>
      </c>
      <c r="N41">
        <v>-1972550</v>
      </c>
      <c r="O41">
        <v>17752950</v>
      </c>
      <c r="P41">
        <v>0</v>
      </c>
      <c r="Q41" t="s">
        <v>3168</v>
      </c>
      <c r="R41" t="s">
        <v>3144</v>
      </c>
      <c r="S41" t="s">
        <v>3169</v>
      </c>
      <c r="T41" t="s">
        <v>3131</v>
      </c>
      <c r="U41" t="s">
        <v>3170</v>
      </c>
      <c r="V41" t="s">
        <v>3171</v>
      </c>
      <c r="W41" t="s">
        <v>3085</v>
      </c>
      <c r="X41" t="str">
        <f t="shared" si="0"/>
        <v>Funcionamiento</v>
      </c>
      <c r="Y41" t="s">
        <v>3078</v>
      </c>
    </row>
    <row r="42" spans="1:25">
      <c r="A42" t="s">
        <v>3161</v>
      </c>
      <c r="B42" t="s">
        <v>3172</v>
      </c>
      <c r="C42" t="s">
        <v>3173</v>
      </c>
      <c r="D42" t="s">
        <v>3076</v>
      </c>
      <c r="E42" t="s">
        <v>3077</v>
      </c>
      <c r="F42" t="s">
        <v>263</v>
      </c>
      <c r="G42" t="s">
        <v>3078</v>
      </c>
      <c r="H42" t="s">
        <v>346</v>
      </c>
      <c r="I42" t="s">
        <v>347</v>
      </c>
      <c r="J42" t="s">
        <v>253</v>
      </c>
      <c r="K42" t="s">
        <v>3115</v>
      </c>
      <c r="L42" t="s">
        <v>247</v>
      </c>
      <c r="M42">
        <v>114433</v>
      </c>
      <c r="N42">
        <v>-114433</v>
      </c>
      <c r="O42">
        <v>0</v>
      </c>
      <c r="P42">
        <v>0</v>
      </c>
      <c r="Q42" t="s">
        <v>3174</v>
      </c>
      <c r="R42" t="s">
        <v>3175</v>
      </c>
      <c r="S42" t="s">
        <v>3176</v>
      </c>
      <c r="T42" t="s">
        <v>3169</v>
      </c>
      <c r="U42" t="s">
        <v>3177</v>
      </c>
      <c r="V42" t="s">
        <v>3085</v>
      </c>
      <c r="W42" t="s">
        <v>3085</v>
      </c>
      <c r="X42" t="str">
        <f t="shared" si="0"/>
        <v>Funcionamiento</v>
      </c>
      <c r="Y42" t="s">
        <v>3078</v>
      </c>
    </row>
    <row r="43" spans="1:25">
      <c r="A43" t="s">
        <v>3161</v>
      </c>
      <c r="B43" t="s">
        <v>3172</v>
      </c>
      <c r="C43" t="s">
        <v>3173</v>
      </c>
      <c r="D43" t="s">
        <v>3076</v>
      </c>
      <c r="E43" t="s">
        <v>3077</v>
      </c>
      <c r="F43" t="s">
        <v>263</v>
      </c>
      <c r="G43" t="s">
        <v>3078</v>
      </c>
      <c r="H43" t="s">
        <v>338</v>
      </c>
      <c r="I43" t="s">
        <v>339</v>
      </c>
      <c r="J43" t="s">
        <v>253</v>
      </c>
      <c r="K43" t="s">
        <v>3115</v>
      </c>
      <c r="L43" t="s">
        <v>247</v>
      </c>
      <c r="M43">
        <v>50000</v>
      </c>
      <c r="N43">
        <v>-50000</v>
      </c>
      <c r="O43">
        <v>0</v>
      </c>
      <c r="P43">
        <v>0</v>
      </c>
      <c r="Q43" t="s">
        <v>3174</v>
      </c>
      <c r="R43" t="s">
        <v>3175</v>
      </c>
      <c r="S43" t="s">
        <v>3176</v>
      </c>
      <c r="T43" t="s">
        <v>3169</v>
      </c>
      <c r="U43" t="s">
        <v>3177</v>
      </c>
      <c r="V43" t="s">
        <v>3085</v>
      </c>
      <c r="W43" t="s">
        <v>3085</v>
      </c>
      <c r="X43" t="str">
        <f t="shared" si="0"/>
        <v>Funcionamiento</v>
      </c>
      <c r="Y43" t="s">
        <v>3078</v>
      </c>
    </row>
    <row r="44" spans="1:25">
      <c r="A44" t="s">
        <v>3144</v>
      </c>
      <c r="B44" t="s">
        <v>3178</v>
      </c>
      <c r="C44" t="s">
        <v>3179</v>
      </c>
      <c r="D44" t="s">
        <v>3076</v>
      </c>
      <c r="E44" t="s">
        <v>3077</v>
      </c>
      <c r="F44" t="s">
        <v>3149</v>
      </c>
      <c r="G44" t="s">
        <v>3078</v>
      </c>
      <c r="H44" t="s">
        <v>437</v>
      </c>
      <c r="I44" t="s">
        <v>649</v>
      </c>
      <c r="J44" t="s">
        <v>246</v>
      </c>
      <c r="K44" t="s">
        <v>3079</v>
      </c>
      <c r="L44" t="s">
        <v>247</v>
      </c>
      <c r="M44">
        <v>59460912</v>
      </c>
      <c r="N44">
        <v>-2037089</v>
      </c>
      <c r="O44">
        <v>57423823</v>
      </c>
      <c r="P44">
        <v>0</v>
      </c>
      <c r="Q44" t="s">
        <v>3180</v>
      </c>
      <c r="R44" t="s">
        <v>3169</v>
      </c>
      <c r="S44" t="s">
        <v>3181</v>
      </c>
      <c r="T44" t="s">
        <v>3182</v>
      </c>
      <c r="U44" t="s">
        <v>3183</v>
      </c>
      <c r="V44" t="s">
        <v>3184</v>
      </c>
      <c r="W44" t="s">
        <v>3085</v>
      </c>
      <c r="X44" t="str">
        <f t="shared" si="0"/>
        <v>Inversión</v>
      </c>
      <c r="Y44" t="s">
        <v>3157</v>
      </c>
    </row>
    <row r="45" spans="1:25">
      <c r="A45" t="s">
        <v>3175</v>
      </c>
      <c r="B45" t="s">
        <v>3178</v>
      </c>
      <c r="C45" t="s">
        <v>3185</v>
      </c>
      <c r="D45" t="s">
        <v>3076</v>
      </c>
      <c r="E45" t="s">
        <v>3077</v>
      </c>
      <c r="F45" t="s">
        <v>3149</v>
      </c>
      <c r="G45" t="s">
        <v>3078</v>
      </c>
      <c r="H45" t="s">
        <v>437</v>
      </c>
      <c r="I45" t="s">
        <v>649</v>
      </c>
      <c r="J45" t="s">
        <v>246</v>
      </c>
      <c r="K45" t="s">
        <v>3079</v>
      </c>
      <c r="L45" t="s">
        <v>247</v>
      </c>
      <c r="M45">
        <v>36667836</v>
      </c>
      <c r="N45">
        <v>475323</v>
      </c>
      <c r="O45">
        <v>37143159</v>
      </c>
      <c r="P45">
        <v>0</v>
      </c>
      <c r="Q45" t="s">
        <v>3186</v>
      </c>
      <c r="R45" t="s">
        <v>3187</v>
      </c>
      <c r="S45" t="s">
        <v>3188</v>
      </c>
      <c r="T45" t="s">
        <v>3189</v>
      </c>
      <c r="U45" t="s">
        <v>3190</v>
      </c>
      <c r="V45" t="s">
        <v>3191</v>
      </c>
      <c r="W45" t="s">
        <v>3085</v>
      </c>
      <c r="X45" t="str">
        <f t="shared" si="0"/>
        <v>Inversión</v>
      </c>
      <c r="Y45" t="s">
        <v>3157</v>
      </c>
    </row>
    <row r="46" spans="1:25">
      <c r="A46" t="s">
        <v>3175</v>
      </c>
      <c r="B46" t="s">
        <v>3178</v>
      </c>
      <c r="C46" t="s">
        <v>3185</v>
      </c>
      <c r="D46" t="s">
        <v>3076</v>
      </c>
      <c r="E46" t="s">
        <v>3077</v>
      </c>
      <c r="F46" t="s">
        <v>3149</v>
      </c>
      <c r="G46" t="s">
        <v>3078</v>
      </c>
      <c r="H46" t="s">
        <v>437</v>
      </c>
      <c r="I46" t="s">
        <v>649</v>
      </c>
      <c r="J46" t="s">
        <v>246</v>
      </c>
      <c r="K46" t="s">
        <v>3150</v>
      </c>
      <c r="L46" t="s">
        <v>247</v>
      </c>
      <c r="M46">
        <v>0</v>
      </c>
      <c r="N46">
        <v>407420</v>
      </c>
      <c r="O46">
        <v>407420</v>
      </c>
      <c r="P46">
        <v>0</v>
      </c>
      <c r="Q46" t="s">
        <v>3186</v>
      </c>
      <c r="R46" t="s">
        <v>3187</v>
      </c>
      <c r="S46" t="s">
        <v>3188</v>
      </c>
      <c r="T46" t="s">
        <v>3189</v>
      </c>
      <c r="U46" t="s">
        <v>3190</v>
      </c>
      <c r="V46" t="s">
        <v>3191</v>
      </c>
      <c r="W46" t="s">
        <v>3085</v>
      </c>
      <c r="X46" t="str">
        <f t="shared" si="0"/>
        <v>Inversión</v>
      </c>
      <c r="Y46" t="s">
        <v>3157</v>
      </c>
    </row>
    <row r="47" spans="1:25">
      <c r="A47" t="s">
        <v>3169</v>
      </c>
      <c r="B47" t="s">
        <v>3178</v>
      </c>
      <c r="C47" t="s">
        <v>3192</v>
      </c>
      <c r="D47" t="s">
        <v>3076</v>
      </c>
      <c r="E47" t="s">
        <v>3077</v>
      </c>
      <c r="F47" t="s">
        <v>3149</v>
      </c>
      <c r="G47" t="s">
        <v>3078</v>
      </c>
      <c r="H47" t="s">
        <v>437</v>
      </c>
      <c r="I47" t="s">
        <v>649</v>
      </c>
      <c r="J47" t="s">
        <v>246</v>
      </c>
      <c r="K47" t="s">
        <v>3079</v>
      </c>
      <c r="L47" t="s">
        <v>247</v>
      </c>
      <c r="M47">
        <v>81910440</v>
      </c>
      <c r="N47">
        <v>-202248</v>
      </c>
      <c r="O47">
        <v>81708192</v>
      </c>
      <c r="P47">
        <v>0</v>
      </c>
      <c r="Q47" t="s">
        <v>3193</v>
      </c>
      <c r="R47" t="s">
        <v>3194</v>
      </c>
      <c r="S47" t="s">
        <v>3195</v>
      </c>
      <c r="T47" t="s">
        <v>3196</v>
      </c>
      <c r="U47" t="s">
        <v>3197</v>
      </c>
      <c r="V47" t="s">
        <v>3198</v>
      </c>
      <c r="W47" t="s">
        <v>3085</v>
      </c>
      <c r="X47" t="str">
        <f t="shared" si="0"/>
        <v>Inversión</v>
      </c>
      <c r="Y47" t="s">
        <v>3157</v>
      </c>
    </row>
    <row r="48" spans="1:25">
      <c r="A48" t="s">
        <v>3187</v>
      </c>
      <c r="B48" t="s">
        <v>3178</v>
      </c>
      <c r="C48" t="s">
        <v>3199</v>
      </c>
      <c r="D48" t="s">
        <v>3076</v>
      </c>
      <c r="E48" t="s">
        <v>3077</v>
      </c>
      <c r="F48" t="s">
        <v>3149</v>
      </c>
      <c r="G48" t="s">
        <v>3078</v>
      </c>
      <c r="H48" t="s">
        <v>437</v>
      </c>
      <c r="I48" t="s">
        <v>649</v>
      </c>
      <c r="J48" t="s">
        <v>246</v>
      </c>
      <c r="K48" t="s">
        <v>3079</v>
      </c>
      <c r="L48" t="s">
        <v>247</v>
      </c>
      <c r="M48">
        <v>18333918</v>
      </c>
      <c r="N48">
        <v>746937</v>
      </c>
      <c r="O48">
        <v>19080855</v>
      </c>
      <c r="P48">
        <v>0</v>
      </c>
      <c r="Q48" t="s">
        <v>3200</v>
      </c>
      <c r="R48" t="s">
        <v>3176</v>
      </c>
      <c r="S48" t="s">
        <v>3201</v>
      </c>
      <c r="T48" t="s">
        <v>3202</v>
      </c>
      <c r="U48" t="s">
        <v>3203</v>
      </c>
      <c r="V48" t="s">
        <v>3204</v>
      </c>
      <c r="W48" t="s">
        <v>3085</v>
      </c>
      <c r="X48" t="str">
        <f t="shared" si="0"/>
        <v>Inversión</v>
      </c>
      <c r="Y48" t="s">
        <v>3157</v>
      </c>
    </row>
    <row r="49" spans="1:25">
      <c r="A49" t="s">
        <v>3194</v>
      </c>
      <c r="B49" t="s">
        <v>3205</v>
      </c>
      <c r="C49" t="s">
        <v>3206</v>
      </c>
      <c r="D49" t="s">
        <v>3076</v>
      </c>
      <c r="E49" t="s">
        <v>3077</v>
      </c>
      <c r="F49" t="s">
        <v>263</v>
      </c>
      <c r="G49" t="s">
        <v>3078</v>
      </c>
      <c r="H49" t="s">
        <v>352</v>
      </c>
      <c r="I49" t="s">
        <v>353</v>
      </c>
      <c r="J49" t="s">
        <v>253</v>
      </c>
      <c r="K49" t="s">
        <v>3115</v>
      </c>
      <c r="L49" t="s">
        <v>247</v>
      </c>
      <c r="M49">
        <v>108000</v>
      </c>
      <c r="N49">
        <v>0</v>
      </c>
      <c r="O49">
        <v>108000</v>
      </c>
      <c r="P49">
        <v>0</v>
      </c>
      <c r="Q49" t="s">
        <v>3207</v>
      </c>
      <c r="R49" t="s">
        <v>3208</v>
      </c>
      <c r="S49" t="s">
        <v>3194</v>
      </c>
      <c r="T49" t="s">
        <v>3175</v>
      </c>
      <c r="U49" t="s">
        <v>3209</v>
      </c>
      <c r="V49" t="s">
        <v>3210</v>
      </c>
      <c r="W49" t="s">
        <v>3085</v>
      </c>
      <c r="X49" t="str">
        <f t="shared" si="0"/>
        <v>Funcionamiento</v>
      </c>
      <c r="Y49" t="s">
        <v>3078</v>
      </c>
    </row>
    <row r="50" spans="1:25">
      <c r="A50" t="s">
        <v>3176</v>
      </c>
      <c r="B50" t="s">
        <v>3211</v>
      </c>
      <c r="C50" t="s">
        <v>3212</v>
      </c>
      <c r="D50" t="s">
        <v>3076</v>
      </c>
      <c r="E50" t="s">
        <v>3077</v>
      </c>
      <c r="F50" t="s">
        <v>263</v>
      </c>
      <c r="G50" t="s">
        <v>3078</v>
      </c>
      <c r="H50" t="s">
        <v>292</v>
      </c>
      <c r="I50" t="s">
        <v>293</v>
      </c>
      <c r="J50" t="s">
        <v>246</v>
      </c>
      <c r="K50" t="s">
        <v>3079</v>
      </c>
      <c r="L50" t="s">
        <v>247</v>
      </c>
      <c r="M50">
        <v>63453164</v>
      </c>
      <c r="N50">
        <v>0</v>
      </c>
      <c r="O50">
        <v>63453164</v>
      </c>
      <c r="P50">
        <v>0</v>
      </c>
      <c r="Q50" t="s">
        <v>3213</v>
      </c>
      <c r="R50" t="s">
        <v>3202</v>
      </c>
      <c r="S50" t="s">
        <v>3214</v>
      </c>
      <c r="T50" t="s">
        <v>3085</v>
      </c>
      <c r="U50" t="s">
        <v>3215</v>
      </c>
      <c r="V50" t="s">
        <v>3216</v>
      </c>
      <c r="W50" t="s">
        <v>3073</v>
      </c>
      <c r="X50" t="str">
        <f t="shared" si="0"/>
        <v>Funcionamiento</v>
      </c>
      <c r="Y50" t="s">
        <v>3078</v>
      </c>
    </row>
    <row r="51" spans="1:25">
      <c r="A51" t="s">
        <v>3176</v>
      </c>
      <c r="B51" t="s">
        <v>3211</v>
      </c>
      <c r="C51" t="s">
        <v>3212</v>
      </c>
      <c r="D51" t="s">
        <v>3076</v>
      </c>
      <c r="E51" t="s">
        <v>3077</v>
      </c>
      <c r="F51" t="s">
        <v>263</v>
      </c>
      <c r="G51" t="s">
        <v>3078</v>
      </c>
      <c r="H51" t="s">
        <v>303</v>
      </c>
      <c r="I51" t="s">
        <v>305</v>
      </c>
      <c r="J51" t="s">
        <v>246</v>
      </c>
      <c r="K51" t="s">
        <v>3079</v>
      </c>
      <c r="L51" t="s">
        <v>247</v>
      </c>
      <c r="M51">
        <v>2483426</v>
      </c>
      <c r="N51">
        <v>0</v>
      </c>
      <c r="O51">
        <v>2483426</v>
      </c>
      <c r="P51">
        <v>0</v>
      </c>
      <c r="Q51" t="s">
        <v>3213</v>
      </c>
      <c r="R51" t="s">
        <v>3202</v>
      </c>
      <c r="S51" t="s">
        <v>3214</v>
      </c>
      <c r="T51" t="s">
        <v>3085</v>
      </c>
      <c r="U51" t="s">
        <v>3215</v>
      </c>
      <c r="V51" t="s">
        <v>3216</v>
      </c>
      <c r="W51" t="s">
        <v>3073</v>
      </c>
      <c r="X51" t="str">
        <f t="shared" si="0"/>
        <v>Funcionamiento</v>
      </c>
      <c r="Y51" t="s">
        <v>3078</v>
      </c>
    </row>
    <row r="52" spans="1:25">
      <c r="A52" t="s">
        <v>3176</v>
      </c>
      <c r="B52" t="s">
        <v>3211</v>
      </c>
      <c r="C52" t="s">
        <v>3212</v>
      </c>
      <c r="D52" t="s">
        <v>3076</v>
      </c>
      <c r="E52" t="s">
        <v>3077</v>
      </c>
      <c r="F52" t="s">
        <v>263</v>
      </c>
      <c r="G52" t="s">
        <v>3078</v>
      </c>
      <c r="H52" t="s">
        <v>348</v>
      </c>
      <c r="I52" t="s">
        <v>349</v>
      </c>
      <c r="J52" t="s">
        <v>246</v>
      </c>
      <c r="K52" t="s">
        <v>3079</v>
      </c>
      <c r="L52" t="s">
        <v>247</v>
      </c>
      <c r="M52">
        <v>701533</v>
      </c>
      <c r="N52">
        <v>-533035</v>
      </c>
      <c r="O52">
        <v>168498</v>
      </c>
      <c r="P52">
        <v>0</v>
      </c>
      <c r="Q52" t="s">
        <v>3213</v>
      </c>
      <c r="R52" t="s">
        <v>3202</v>
      </c>
      <c r="S52" t="s">
        <v>3214</v>
      </c>
      <c r="T52" t="s">
        <v>3085</v>
      </c>
      <c r="U52" t="s">
        <v>3215</v>
      </c>
      <c r="V52" t="s">
        <v>3216</v>
      </c>
      <c r="W52" t="s">
        <v>3073</v>
      </c>
      <c r="X52" t="str">
        <f t="shared" si="0"/>
        <v>Funcionamiento</v>
      </c>
      <c r="Y52" t="s">
        <v>3078</v>
      </c>
    </row>
    <row r="53" spans="1:25">
      <c r="A53" t="s">
        <v>3176</v>
      </c>
      <c r="B53" t="s">
        <v>3211</v>
      </c>
      <c r="C53" t="s">
        <v>3212</v>
      </c>
      <c r="D53" t="s">
        <v>3076</v>
      </c>
      <c r="E53" t="s">
        <v>3077</v>
      </c>
      <c r="F53" t="s">
        <v>263</v>
      </c>
      <c r="G53" t="s">
        <v>3078</v>
      </c>
      <c r="H53" t="s">
        <v>331</v>
      </c>
      <c r="I53" t="s">
        <v>587</v>
      </c>
      <c r="J53" t="s">
        <v>246</v>
      </c>
      <c r="K53" t="s">
        <v>3079</v>
      </c>
      <c r="L53" t="s">
        <v>247</v>
      </c>
      <c r="M53">
        <v>476054</v>
      </c>
      <c r="N53">
        <v>0</v>
      </c>
      <c r="O53">
        <v>476054</v>
      </c>
      <c r="P53">
        <v>0</v>
      </c>
      <c r="Q53" t="s">
        <v>3213</v>
      </c>
      <c r="R53" t="s">
        <v>3202</v>
      </c>
      <c r="S53" t="s">
        <v>3214</v>
      </c>
      <c r="T53" t="s">
        <v>3085</v>
      </c>
      <c r="U53" t="s">
        <v>3215</v>
      </c>
      <c r="V53" t="s">
        <v>3216</v>
      </c>
      <c r="W53" t="s">
        <v>3073</v>
      </c>
      <c r="X53" t="str">
        <f t="shared" si="0"/>
        <v>Funcionamiento</v>
      </c>
      <c r="Y53" t="s">
        <v>3078</v>
      </c>
    </row>
    <row r="54" spans="1:25">
      <c r="A54" t="s">
        <v>3176</v>
      </c>
      <c r="B54" t="s">
        <v>3211</v>
      </c>
      <c r="C54" t="s">
        <v>3212</v>
      </c>
      <c r="D54" t="s">
        <v>3076</v>
      </c>
      <c r="E54" t="s">
        <v>3077</v>
      </c>
      <c r="F54" t="s">
        <v>263</v>
      </c>
      <c r="G54" t="s">
        <v>3078</v>
      </c>
      <c r="H54" t="s">
        <v>333</v>
      </c>
      <c r="I54" t="s">
        <v>335</v>
      </c>
      <c r="J54" t="s">
        <v>246</v>
      </c>
      <c r="K54" t="s">
        <v>3079</v>
      </c>
      <c r="L54" t="s">
        <v>247</v>
      </c>
      <c r="M54">
        <v>43825</v>
      </c>
      <c r="N54">
        <v>0</v>
      </c>
      <c r="O54">
        <v>43825</v>
      </c>
      <c r="P54">
        <v>0</v>
      </c>
      <c r="Q54" t="s">
        <v>3213</v>
      </c>
      <c r="R54" t="s">
        <v>3202</v>
      </c>
      <c r="S54" t="s">
        <v>3214</v>
      </c>
      <c r="T54" t="s">
        <v>3085</v>
      </c>
      <c r="U54" t="s">
        <v>3215</v>
      </c>
      <c r="V54" t="s">
        <v>3216</v>
      </c>
      <c r="W54" t="s">
        <v>3073</v>
      </c>
      <c r="X54" t="str">
        <f t="shared" si="0"/>
        <v>Funcionamiento</v>
      </c>
      <c r="Y54" t="s">
        <v>3078</v>
      </c>
    </row>
    <row r="55" spans="1:25">
      <c r="A55" t="s">
        <v>3176</v>
      </c>
      <c r="B55" t="s">
        <v>3211</v>
      </c>
      <c r="C55" t="s">
        <v>3212</v>
      </c>
      <c r="D55" t="s">
        <v>3076</v>
      </c>
      <c r="E55" t="s">
        <v>3077</v>
      </c>
      <c r="F55" t="s">
        <v>263</v>
      </c>
      <c r="G55" t="s">
        <v>3078</v>
      </c>
      <c r="H55" t="s">
        <v>294</v>
      </c>
      <c r="I55" t="s">
        <v>296</v>
      </c>
      <c r="J55" t="s">
        <v>246</v>
      </c>
      <c r="K55" t="s">
        <v>3079</v>
      </c>
      <c r="L55" t="s">
        <v>247</v>
      </c>
      <c r="M55">
        <v>1372744</v>
      </c>
      <c r="N55">
        <v>0</v>
      </c>
      <c r="O55">
        <v>1372744</v>
      </c>
      <c r="P55">
        <v>0</v>
      </c>
      <c r="Q55" t="s">
        <v>3213</v>
      </c>
      <c r="R55" t="s">
        <v>3202</v>
      </c>
      <c r="S55" t="s">
        <v>3214</v>
      </c>
      <c r="T55" t="s">
        <v>3085</v>
      </c>
      <c r="U55" t="s">
        <v>3215</v>
      </c>
      <c r="V55" t="s">
        <v>3216</v>
      </c>
      <c r="W55" t="s">
        <v>3073</v>
      </c>
      <c r="X55" t="str">
        <f t="shared" si="0"/>
        <v>Funcionamiento</v>
      </c>
      <c r="Y55" t="s">
        <v>3078</v>
      </c>
    </row>
    <row r="56" spans="1:25">
      <c r="A56" t="s">
        <v>3176</v>
      </c>
      <c r="B56" t="s">
        <v>3211</v>
      </c>
      <c r="C56" t="s">
        <v>3212</v>
      </c>
      <c r="D56" t="s">
        <v>3076</v>
      </c>
      <c r="E56" t="s">
        <v>3077</v>
      </c>
      <c r="F56" t="s">
        <v>263</v>
      </c>
      <c r="G56" t="s">
        <v>3078</v>
      </c>
      <c r="H56" t="s">
        <v>336</v>
      </c>
      <c r="I56" t="s">
        <v>337</v>
      </c>
      <c r="J56" t="s">
        <v>246</v>
      </c>
      <c r="K56" t="s">
        <v>3079</v>
      </c>
      <c r="L56" t="s">
        <v>247</v>
      </c>
      <c r="M56">
        <v>2584371</v>
      </c>
      <c r="N56">
        <v>0</v>
      </c>
      <c r="O56">
        <v>2584371</v>
      </c>
      <c r="P56">
        <v>0</v>
      </c>
      <c r="Q56" t="s">
        <v>3213</v>
      </c>
      <c r="R56" t="s">
        <v>3202</v>
      </c>
      <c r="S56" t="s">
        <v>3214</v>
      </c>
      <c r="T56" t="s">
        <v>3085</v>
      </c>
      <c r="U56" t="s">
        <v>3215</v>
      </c>
      <c r="V56" t="s">
        <v>3216</v>
      </c>
      <c r="W56" t="s">
        <v>3073</v>
      </c>
      <c r="X56" t="str">
        <f t="shared" si="0"/>
        <v>Funcionamiento</v>
      </c>
      <c r="Y56" t="s">
        <v>3078</v>
      </c>
    </row>
    <row r="57" spans="1:25">
      <c r="A57" t="s">
        <v>3176</v>
      </c>
      <c r="B57" t="s">
        <v>3211</v>
      </c>
      <c r="C57" t="s">
        <v>3212</v>
      </c>
      <c r="D57" t="s">
        <v>3076</v>
      </c>
      <c r="E57" t="s">
        <v>3077</v>
      </c>
      <c r="F57" t="s">
        <v>263</v>
      </c>
      <c r="G57" t="s">
        <v>3078</v>
      </c>
      <c r="H57" t="s">
        <v>297</v>
      </c>
      <c r="I57" t="s">
        <v>299</v>
      </c>
      <c r="J57" t="s">
        <v>246</v>
      </c>
      <c r="K57" t="s">
        <v>3079</v>
      </c>
      <c r="L57" t="s">
        <v>247</v>
      </c>
      <c r="M57">
        <v>1786231</v>
      </c>
      <c r="N57">
        <v>0</v>
      </c>
      <c r="O57">
        <v>1786231</v>
      </c>
      <c r="P57">
        <v>0</v>
      </c>
      <c r="Q57" t="s">
        <v>3213</v>
      </c>
      <c r="R57" t="s">
        <v>3202</v>
      </c>
      <c r="S57" t="s">
        <v>3214</v>
      </c>
      <c r="T57" t="s">
        <v>3085</v>
      </c>
      <c r="U57" t="s">
        <v>3215</v>
      </c>
      <c r="V57" t="s">
        <v>3216</v>
      </c>
      <c r="W57" t="s">
        <v>3073</v>
      </c>
      <c r="X57" t="str">
        <f t="shared" si="0"/>
        <v>Funcionamiento</v>
      </c>
      <c r="Y57" t="s">
        <v>3078</v>
      </c>
    </row>
    <row r="58" spans="1:25">
      <c r="A58" t="s">
        <v>3176</v>
      </c>
      <c r="B58" t="s">
        <v>3211</v>
      </c>
      <c r="C58" t="s">
        <v>3212</v>
      </c>
      <c r="D58" t="s">
        <v>3076</v>
      </c>
      <c r="E58" t="s">
        <v>3077</v>
      </c>
      <c r="F58" t="s">
        <v>263</v>
      </c>
      <c r="G58" t="s">
        <v>3078</v>
      </c>
      <c r="H58" t="s">
        <v>309</v>
      </c>
      <c r="I58" t="s">
        <v>311</v>
      </c>
      <c r="J58" t="s">
        <v>246</v>
      </c>
      <c r="K58" t="s">
        <v>3079</v>
      </c>
      <c r="L58" t="s">
        <v>247</v>
      </c>
      <c r="M58">
        <v>463220</v>
      </c>
      <c r="N58">
        <v>0</v>
      </c>
      <c r="O58">
        <v>463220</v>
      </c>
      <c r="P58">
        <v>0</v>
      </c>
      <c r="Q58" t="s">
        <v>3213</v>
      </c>
      <c r="R58" t="s">
        <v>3202</v>
      </c>
      <c r="S58" t="s">
        <v>3214</v>
      </c>
      <c r="T58" t="s">
        <v>3085</v>
      </c>
      <c r="U58" t="s">
        <v>3215</v>
      </c>
      <c r="V58" t="s">
        <v>3216</v>
      </c>
      <c r="W58" t="s">
        <v>3073</v>
      </c>
      <c r="X58" t="str">
        <f t="shared" si="0"/>
        <v>Funcionamiento</v>
      </c>
      <c r="Y58" t="s">
        <v>3078</v>
      </c>
    </row>
    <row r="59" spans="1:25">
      <c r="A59" t="s">
        <v>3208</v>
      </c>
      <c r="B59" t="s">
        <v>3217</v>
      </c>
      <c r="C59" t="s">
        <v>3218</v>
      </c>
      <c r="D59" t="s">
        <v>3076</v>
      </c>
      <c r="E59" t="s">
        <v>3077</v>
      </c>
      <c r="F59" t="s">
        <v>263</v>
      </c>
      <c r="G59" t="s">
        <v>3078</v>
      </c>
      <c r="H59" t="s">
        <v>318</v>
      </c>
      <c r="I59" t="s">
        <v>586</v>
      </c>
      <c r="J59" t="s">
        <v>246</v>
      </c>
      <c r="K59" t="s">
        <v>3079</v>
      </c>
      <c r="L59" t="s">
        <v>247</v>
      </c>
      <c r="M59">
        <v>2602900</v>
      </c>
      <c r="N59">
        <v>0</v>
      </c>
      <c r="O59">
        <v>2602900</v>
      </c>
      <c r="P59">
        <v>0</v>
      </c>
      <c r="Q59" t="s">
        <v>3219</v>
      </c>
      <c r="R59" t="s">
        <v>3220</v>
      </c>
      <c r="S59" t="s">
        <v>3221</v>
      </c>
      <c r="T59" t="s">
        <v>3085</v>
      </c>
      <c r="U59" t="s">
        <v>3222</v>
      </c>
      <c r="V59" t="s">
        <v>3223</v>
      </c>
      <c r="W59" t="s">
        <v>3085</v>
      </c>
      <c r="X59" t="str">
        <f t="shared" si="0"/>
        <v>Funcionamiento</v>
      </c>
      <c r="Y59" t="s">
        <v>3078</v>
      </c>
    </row>
    <row r="60" spans="1:25">
      <c r="A60" t="s">
        <v>3208</v>
      </c>
      <c r="B60" t="s">
        <v>3217</v>
      </c>
      <c r="C60" t="s">
        <v>3218</v>
      </c>
      <c r="D60" t="s">
        <v>3076</v>
      </c>
      <c r="E60" t="s">
        <v>3077</v>
      </c>
      <c r="F60" t="s">
        <v>263</v>
      </c>
      <c r="G60" t="s">
        <v>3078</v>
      </c>
      <c r="H60" t="s">
        <v>314</v>
      </c>
      <c r="I60" t="s">
        <v>582</v>
      </c>
      <c r="J60" t="s">
        <v>246</v>
      </c>
      <c r="K60" t="s">
        <v>3079</v>
      </c>
      <c r="L60" t="s">
        <v>247</v>
      </c>
      <c r="M60">
        <v>7240100</v>
      </c>
      <c r="N60">
        <v>0</v>
      </c>
      <c r="O60">
        <v>7240100</v>
      </c>
      <c r="P60">
        <v>0</v>
      </c>
      <c r="Q60" t="s">
        <v>3219</v>
      </c>
      <c r="R60" t="s">
        <v>3220</v>
      </c>
      <c r="S60" t="s">
        <v>3221</v>
      </c>
      <c r="T60" t="s">
        <v>3085</v>
      </c>
      <c r="U60" t="s">
        <v>3222</v>
      </c>
      <c r="V60" t="s">
        <v>3223</v>
      </c>
      <c r="W60" t="s">
        <v>3085</v>
      </c>
      <c r="X60" t="str">
        <f t="shared" si="0"/>
        <v>Funcionamiento</v>
      </c>
      <c r="Y60" t="s">
        <v>3078</v>
      </c>
    </row>
    <row r="61" spans="1:25">
      <c r="A61" t="s">
        <v>3208</v>
      </c>
      <c r="B61" t="s">
        <v>3217</v>
      </c>
      <c r="C61" t="s">
        <v>3218</v>
      </c>
      <c r="D61" t="s">
        <v>3076</v>
      </c>
      <c r="E61" t="s">
        <v>3077</v>
      </c>
      <c r="F61" t="s">
        <v>263</v>
      </c>
      <c r="G61" t="s">
        <v>3078</v>
      </c>
      <c r="H61" t="s">
        <v>320</v>
      </c>
      <c r="I61" t="s">
        <v>321</v>
      </c>
      <c r="J61" t="s">
        <v>246</v>
      </c>
      <c r="K61" t="s">
        <v>3079</v>
      </c>
      <c r="L61" t="s">
        <v>247</v>
      </c>
      <c r="M61">
        <v>598001</v>
      </c>
      <c r="N61">
        <v>0</v>
      </c>
      <c r="O61">
        <v>598001</v>
      </c>
      <c r="P61">
        <v>0</v>
      </c>
      <c r="Q61" t="s">
        <v>3219</v>
      </c>
      <c r="R61" t="s">
        <v>3220</v>
      </c>
      <c r="S61" t="s">
        <v>3221</v>
      </c>
      <c r="T61" t="s">
        <v>3085</v>
      </c>
      <c r="U61" t="s">
        <v>3222</v>
      </c>
      <c r="V61" t="s">
        <v>3223</v>
      </c>
      <c r="W61" t="s">
        <v>3085</v>
      </c>
      <c r="X61" t="str">
        <f t="shared" si="0"/>
        <v>Funcionamiento</v>
      </c>
      <c r="Y61" t="s">
        <v>3078</v>
      </c>
    </row>
    <row r="62" spans="1:25">
      <c r="A62" t="s">
        <v>3208</v>
      </c>
      <c r="B62" t="s">
        <v>3217</v>
      </c>
      <c r="C62" t="s">
        <v>3218</v>
      </c>
      <c r="D62" t="s">
        <v>3076</v>
      </c>
      <c r="E62" t="s">
        <v>3077</v>
      </c>
      <c r="F62" t="s">
        <v>263</v>
      </c>
      <c r="G62" t="s">
        <v>3078</v>
      </c>
      <c r="H62" t="s">
        <v>322</v>
      </c>
      <c r="I62" t="s">
        <v>323</v>
      </c>
      <c r="J62" t="s">
        <v>246</v>
      </c>
      <c r="K62" t="s">
        <v>3079</v>
      </c>
      <c r="L62" t="s">
        <v>247</v>
      </c>
      <c r="M62">
        <v>1952900</v>
      </c>
      <c r="N62">
        <v>0</v>
      </c>
      <c r="O62">
        <v>1952900</v>
      </c>
      <c r="P62">
        <v>0</v>
      </c>
      <c r="Q62" t="s">
        <v>3219</v>
      </c>
      <c r="R62" t="s">
        <v>3220</v>
      </c>
      <c r="S62" t="s">
        <v>3221</v>
      </c>
      <c r="T62" t="s">
        <v>3085</v>
      </c>
      <c r="U62" t="s">
        <v>3222</v>
      </c>
      <c r="V62" t="s">
        <v>3223</v>
      </c>
      <c r="W62" t="s">
        <v>3085</v>
      </c>
      <c r="X62" t="str">
        <f t="shared" si="0"/>
        <v>Funcionamiento</v>
      </c>
      <c r="Y62" t="s">
        <v>3078</v>
      </c>
    </row>
    <row r="63" spans="1:25">
      <c r="A63" t="s">
        <v>3208</v>
      </c>
      <c r="B63" t="s">
        <v>3217</v>
      </c>
      <c r="C63" t="s">
        <v>3218</v>
      </c>
      <c r="D63" t="s">
        <v>3076</v>
      </c>
      <c r="E63" t="s">
        <v>3077</v>
      </c>
      <c r="F63" t="s">
        <v>263</v>
      </c>
      <c r="G63" t="s">
        <v>3078</v>
      </c>
      <c r="H63" t="s">
        <v>324</v>
      </c>
      <c r="I63" t="s">
        <v>325</v>
      </c>
      <c r="J63" t="s">
        <v>246</v>
      </c>
      <c r="K63" t="s">
        <v>3079</v>
      </c>
      <c r="L63" t="s">
        <v>247</v>
      </c>
      <c r="M63">
        <v>1302100</v>
      </c>
      <c r="N63">
        <v>0</v>
      </c>
      <c r="O63">
        <v>1302100</v>
      </c>
      <c r="P63">
        <v>0</v>
      </c>
      <c r="Q63" t="s">
        <v>3219</v>
      </c>
      <c r="R63" t="s">
        <v>3220</v>
      </c>
      <c r="S63" t="s">
        <v>3221</v>
      </c>
      <c r="T63" t="s">
        <v>3085</v>
      </c>
      <c r="U63" t="s">
        <v>3222</v>
      </c>
      <c r="V63" t="s">
        <v>3223</v>
      </c>
      <c r="W63" t="s">
        <v>3085</v>
      </c>
      <c r="X63" t="str">
        <f t="shared" si="0"/>
        <v>Funcionamiento</v>
      </c>
      <c r="Y63" t="s">
        <v>3078</v>
      </c>
    </row>
    <row r="64" spans="1:25">
      <c r="A64" t="s">
        <v>3208</v>
      </c>
      <c r="B64" t="s">
        <v>3217</v>
      </c>
      <c r="C64" t="s">
        <v>3218</v>
      </c>
      <c r="D64" t="s">
        <v>3076</v>
      </c>
      <c r="E64" t="s">
        <v>3077</v>
      </c>
      <c r="F64" t="s">
        <v>263</v>
      </c>
      <c r="G64" t="s">
        <v>3078</v>
      </c>
      <c r="H64" t="s">
        <v>316</v>
      </c>
      <c r="I64" t="s">
        <v>583</v>
      </c>
      <c r="J64" t="s">
        <v>246</v>
      </c>
      <c r="K64" t="s">
        <v>3079</v>
      </c>
      <c r="L64" t="s">
        <v>247</v>
      </c>
      <c r="M64">
        <v>5259100</v>
      </c>
      <c r="N64">
        <v>0</v>
      </c>
      <c r="O64">
        <v>5259100</v>
      </c>
      <c r="P64">
        <v>0</v>
      </c>
      <c r="Q64" t="s">
        <v>3219</v>
      </c>
      <c r="R64" t="s">
        <v>3220</v>
      </c>
      <c r="S64" t="s">
        <v>3221</v>
      </c>
      <c r="T64" t="s">
        <v>3085</v>
      </c>
      <c r="U64" t="s">
        <v>3222</v>
      </c>
      <c r="V64" t="s">
        <v>3223</v>
      </c>
      <c r="W64" t="s">
        <v>3085</v>
      </c>
      <c r="X64" t="str">
        <f t="shared" si="0"/>
        <v>Funcionamiento</v>
      </c>
      <c r="Y64" t="s">
        <v>3078</v>
      </c>
    </row>
    <row r="65" spans="1:25">
      <c r="A65" t="s">
        <v>3224</v>
      </c>
      <c r="B65" t="s">
        <v>3225</v>
      </c>
      <c r="C65" t="s">
        <v>3226</v>
      </c>
      <c r="D65" t="s">
        <v>3076</v>
      </c>
      <c r="E65" t="s">
        <v>3077</v>
      </c>
      <c r="F65" t="s">
        <v>263</v>
      </c>
      <c r="G65" t="s">
        <v>3078</v>
      </c>
      <c r="H65" t="s">
        <v>352</v>
      </c>
      <c r="I65" t="s">
        <v>353</v>
      </c>
      <c r="J65" t="s">
        <v>253</v>
      </c>
      <c r="K65" t="s">
        <v>3115</v>
      </c>
      <c r="L65" t="s">
        <v>247</v>
      </c>
      <c r="M65">
        <v>62000</v>
      </c>
      <c r="N65">
        <v>268</v>
      </c>
      <c r="O65">
        <v>62268</v>
      </c>
      <c r="P65">
        <v>0</v>
      </c>
      <c r="Q65" t="s">
        <v>3227</v>
      </c>
      <c r="R65" t="s">
        <v>3228</v>
      </c>
      <c r="S65" t="s">
        <v>3229</v>
      </c>
      <c r="T65" t="s">
        <v>3208</v>
      </c>
      <c r="U65" t="s">
        <v>3230</v>
      </c>
      <c r="V65" t="s">
        <v>3231</v>
      </c>
      <c r="W65" t="s">
        <v>3085</v>
      </c>
      <c r="X65" t="str">
        <f t="shared" si="0"/>
        <v>Funcionamiento</v>
      </c>
      <c r="Y65" t="s">
        <v>3078</v>
      </c>
    </row>
    <row r="66" spans="1:25">
      <c r="A66" t="s">
        <v>3202</v>
      </c>
      <c r="B66" t="s">
        <v>3232</v>
      </c>
      <c r="C66" t="s">
        <v>3233</v>
      </c>
      <c r="D66" t="s">
        <v>3076</v>
      </c>
      <c r="E66" t="s">
        <v>3077</v>
      </c>
      <c r="F66" t="s">
        <v>3234</v>
      </c>
      <c r="G66" t="s">
        <v>3078</v>
      </c>
      <c r="H66" t="s">
        <v>539</v>
      </c>
      <c r="I66" t="s">
        <v>667</v>
      </c>
      <c r="J66" t="s">
        <v>253</v>
      </c>
      <c r="K66" t="s">
        <v>3115</v>
      </c>
      <c r="L66" t="s">
        <v>247</v>
      </c>
      <c r="M66">
        <v>24269760</v>
      </c>
      <c r="N66">
        <v>1112364</v>
      </c>
      <c r="O66">
        <v>25382124</v>
      </c>
      <c r="P66">
        <v>0</v>
      </c>
      <c r="Q66" t="s">
        <v>3235</v>
      </c>
      <c r="R66" t="s">
        <v>3236</v>
      </c>
      <c r="S66" t="s">
        <v>3237</v>
      </c>
      <c r="T66" t="s">
        <v>3238</v>
      </c>
      <c r="U66" t="s">
        <v>3239</v>
      </c>
      <c r="V66" t="s">
        <v>3240</v>
      </c>
      <c r="W66" t="s">
        <v>3085</v>
      </c>
      <c r="X66" t="str">
        <f t="shared" ref="X66:X129" si="1">IF(LEFT(H66,1)="C","Inversión","Funcionamiento")</f>
        <v>Inversión</v>
      </c>
      <c r="Y66" t="s">
        <v>3241</v>
      </c>
    </row>
    <row r="67" spans="1:25">
      <c r="A67" t="s">
        <v>3220</v>
      </c>
      <c r="B67" t="s">
        <v>3242</v>
      </c>
      <c r="C67" t="s">
        <v>3243</v>
      </c>
      <c r="D67" t="s">
        <v>3076</v>
      </c>
      <c r="E67" t="s">
        <v>3077</v>
      </c>
      <c r="F67" t="s">
        <v>263</v>
      </c>
      <c r="G67" t="s">
        <v>3078</v>
      </c>
      <c r="H67" t="s">
        <v>314</v>
      </c>
      <c r="I67" t="s">
        <v>582</v>
      </c>
      <c r="J67" t="s">
        <v>246</v>
      </c>
      <c r="K67" t="s">
        <v>3079</v>
      </c>
      <c r="L67" t="s">
        <v>247</v>
      </c>
      <c r="M67">
        <v>849800</v>
      </c>
      <c r="N67">
        <v>283200</v>
      </c>
      <c r="O67">
        <v>1133000</v>
      </c>
      <c r="P67">
        <v>0</v>
      </c>
      <c r="Q67" t="s">
        <v>3244</v>
      </c>
      <c r="R67" t="s">
        <v>3221</v>
      </c>
      <c r="S67" t="s">
        <v>3245</v>
      </c>
      <c r="T67" t="s">
        <v>3085</v>
      </c>
      <c r="U67" t="s">
        <v>3246</v>
      </c>
      <c r="V67" t="s">
        <v>3247</v>
      </c>
      <c r="W67" t="s">
        <v>3085</v>
      </c>
      <c r="X67" t="str">
        <f t="shared" si="1"/>
        <v>Funcionamiento</v>
      </c>
      <c r="Y67" t="s">
        <v>3078</v>
      </c>
    </row>
    <row r="68" spans="1:25">
      <c r="A68" t="s">
        <v>3220</v>
      </c>
      <c r="B68" t="s">
        <v>3242</v>
      </c>
      <c r="C68" t="s">
        <v>3243</v>
      </c>
      <c r="D68" t="s">
        <v>3076</v>
      </c>
      <c r="E68" t="s">
        <v>3077</v>
      </c>
      <c r="F68" t="s">
        <v>263</v>
      </c>
      <c r="G68" t="s">
        <v>3078</v>
      </c>
      <c r="H68" t="s">
        <v>318</v>
      </c>
      <c r="I68" t="s">
        <v>586</v>
      </c>
      <c r="J68" t="s">
        <v>246</v>
      </c>
      <c r="K68" t="s">
        <v>3079</v>
      </c>
      <c r="L68" t="s">
        <v>247</v>
      </c>
      <c r="M68">
        <v>286400</v>
      </c>
      <c r="N68">
        <v>0</v>
      </c>
      <c r="O68">
        <v>286400</v>
      </c>
      <c r="P68">
        <v>0</v>
      </c>
      <c r="Q68" t="s">
        <v>3244</v>
      </c>
      <c r="R68" t="s">
        <v>3221</v>
      </c>
      <c r="S68" t="s">
        <v>3245</v>
      </c>
      <c r="T68" t="s">
        <v>3085</v>
      </c>
      <c r="U68" t="s">
        <v>3246</v>
      </c>
      <c r="V68" t="s">
        <v>3247</v>
      </c>
      <c r="W68" t="s">
        <v>3085</v>
      </c>
      <c r="X68" t="str">
        <f t="shared" si="1"/>
        <v>Funcionamiento</v>
      </c>
      <c r="Y68" t="s">
        <v>3078</v>
      </c>
    </row>
    <row r="69" spans="1:25">
      <c r="A69" t="s">
        <v>3220</v>
      </c>
      <c r="B69" t="s">
        <v>3242</v>
      </c>
      <c r="C69" t="s">
        <v>3243</v>
      </c>
      <c r="D69" t="s">
        <v>3076</v>
      </c>
      <c r="E69" t="s">
        <v>3077</v>
      </c>
      <c r="F69" t="s">
        <v>263</v>
      </c>
      <c r="G69" t="s">
        <v>3078</v>
      </c>
      <c r="H69" t="s">
        <v>320</v>
      </c>
      <c r="I69" t="s">
        <v>321</v>
      </c>
      <c r="J69" t="s">
        <v>246</v>
      </c>
      <c r="K69" t="s">
        <v>3079</v>
      </c>
      <c r="L69" t="s">
        <v>247</v>
      </c>
      <c r="M69">
        <v>66000</v>
      </c>
      <c r="N69">
        <v>0</v>
      </c>
      <c r="O69">
        <v>66000</v>
      </c>
      <c r="P69">
        <v>0</v>
      </c>
      <c r="Q69" t="s">
        <v>3244</v>
      </c>
      <c r="R69" t="s">
        <v>3221</v>
      </c>
      <c r="S69" t="s">
        <v>3245</v>
      </c>
      <c r="T69" t="s">
        <v>3085</v>
      </c>
      <c r="U69" t="s">
        <v>3246</v>
      </c>
      <c r="V69" t="s">
        <v>3247</v>
      </c>
      <c r="W69" t="s">
        <v>3085</v>
      </c>
      <c r="X69" t="str">
        <f t="shared" si="1"/>
        <v>Funcionamiento</v>
      </c>
      <c r="Y69" t="s">
        <v>3078</v>
      </c>
    </row>
    <row r="70" spans="1:25">
      <c r="A70" t="s">
        <v>3220</v>
      </c>
      <c r="B70" t="s">
        <v>3242</v>
      </c>
      <c r="C70" t="s">
        <v>3243</v>
      </c>
      <c r="D70" t="s">
        <v>3076</v>
      </c>
      <c r="E70" t="s">
        <v>3077</v>
      </c>
      <c r="F70" t="s">
        <v>263</v>
      </c>
      <c r="G70" t="s">
        <v>3078</v>
      </c>
      <c r="H70" t="s">
        <v>322</v>
      </c>
      <c r="I70" t="s">
        <v>323</v>
      </c>
      <c r="J70" t="s">
        <v>246</v>
      </c>
      <c r="K70" t="s">
        <v>3079</v>
      </c>
      <c r="L70" t="s">
        <v>247</v>
      </c>
      <c r="M70">
        <v>214200</v>
      </c>
      <c r="N70">
        <v>0</v>
      </c>
      <c r="O70">
        <v>214200</v>
      </c>
      <c r="P70">
        <v>0</v>
      </c>
      <c r="Q70" t="s">
        <v>3244</v>
      </c>
      <c r="R70" t="s">
        <v>3221</v>
      </c>
      <c r="S70" t="s">
        <v>3245</v>
      </c>
      <c r="T70" t="s">
        <v>3085</v>
      </c>
      <c r="U70" t="s">
        <v>3246</v>
      </c>
      <c r="V70" t="s">
        <v>3247</v>
      </c>
      <c r="W70" t="s">
        <v>3085</v>
      </c>
      <c r="X70" t="str">
        <f t="shared" si="1"/>
        <v>Funcionamiento</v>
      </c>
      <c r="Y70" t="s">
        <v>3078</v>
      </c>
    </row>
    <row r="71" spans="1:25">
      <c r="A71" t="s">
        <v>3220</v>
      </c>
      <c r="B71" t="s">
        <v>3242</v>
      </c>
      <c r="C71" t="s">
        <v>3243</v>
      </c>
      <c r="D71" t="s">
        <v>3076</v>
      </c>
      <c r="E71" t="s">
        <v>3077</v>
      </c>
      <c r="F71" t="s">
        <v>263</v>
      </c>
      <c r="G71" t="s">
        <v>3078</v>
      </c>
      <c r="H71" t="s">
        <v>324</v>
      </c>
      <c r="I71" t="s">
        <v>325</v>
      </c>
      <c r="J71" t="s">
        <v>246</v>
      </c>
      <c r="K71" t="s">
        <v>3079</v>
      </c>
      <c r="L71" t="s">
        <v>247</v>
      </c>
      <c r="M71">
        <v>144000</v>
      </c>
      <c r="N71">
        <v>0</v>
      </c>
      <c r="O71">
        <v>144000</v>
      </c>
      <c r="P71">
        <v>0</v>
      </c>
      <c r="Q71" t="s">
        <v>3244</v>
      </c>
      <c r="R71" t="s">
        <v>3221</v>
      </c>
      <c r="S71" t="s">
        <v>3245</v>
      </c>
      <c r="T71" t="s">
        <v>3085</v>
      </c>
      <c r="U71" t="s">
        <v>3246</v>
      </c>
      <c r="V71" t="s">
        <v>3247</v>
      </c>
      <c r="W71" t="s">
        <v>3085</v>
      </c>
      <c r="X71" t="str">
        <f t="shared" si="1"/>
        <v>Funcionamiento</v>
      </c>
      <c r="Y71" t="s">
        <v>3078</v>
      </c>
    </row>
    <row r="72" spans="1:25">
      <c r="A72" t="s">
        <v>3220</v>
      </c>
      <c r="B72" t="s">
        <v>3242</v>
      </c>
      <c r="C72" t="s">
        <v>3243</v>
      </c>
      <c r="D72" t="s">
        <v>3076</v>
      </c>
      <c r="E72" t="s">
        <v>3077</v>
      </c>
      <c r="F72" t="s">
        <v>263</v>
      </c>
      <c r="G72" t="s">
        <v>3078</v>
      </c>
      <c r="H72" t="s">
        <v>316</v>
      </c>
      <c r="I72" t="s">
        <v>583</v>
      </c>
      <c r="J72" t="s">
        <v>246</v>
      </c>
      <c r="K72" t="s">
        <v>3079</v>
      </c>
      <c r="L72" t="s">
        <v>247</v>
      </c>
      <c r="M72">
        <v>626400</v>
      </c>
      <c r="N72">
        <v>268300</v>
      </c>
      <c r="O72">
        <v>894700</v>
      </c>
      <c r="P72">
        <v>0</v>
      </c>
      <c r="Q72" t="s">
        <v>3244</v>
      </c>
      <c r="R72" t="s">
        <v>3221</v>
      </c>
      <c r="S72" t="s">
        <v>3245</v>
      </c>
      <c r="T72" t="s">
        <v>3085</v>
      </c>
      <c r="U72" t="s">
        <v>3246</v>
      </c>
      <c r="V72" t="s">
        <v>3247</v>
      </c>
      <c r="W72" t="s">
        <v>3085</v>
      </c>
      <c r="X72" t="str">
        <f t="shared" si="1"/>
        <v>Funcionamiento</v>
      </c>
      <c r="Y72" t="s">
        <v>3078</v>
      </c>
    </row>
    <row r="73" spans="1:25">
      <c r="A73" t="s">
        <v>3228</v>
      </c>
      <c r="B73" t="s">
        <v>3248</v>
      </c>
      <c r="C73" t="s">
        <v>3249</v>
      </c>
      <c r="D73" t="s">
        <v>3076</v>
      </c>
      <c r="E73" t="s">
        <v>3077</v>
      </c>
      <c r="F73" t="s">
        <v>263</v>
      </c>
      <c r="G73" t="s">
        <v>3078</v>
      </c>
      <c r="H73" t="s">
        <v>294</v>
      </c>
      <c r="I73" t="s">
        <v>296</v>
      </c>
      <c r="J73" t="s">
        <v>246</v>
      </c>
      <c r="K73" t="s">
        <v>3079</v>
      </c>
      <c r="L73" t="s">
        <v>247</v>
      </c>
      <c r="M73">
        <v>1321960</v>
      </c>
      <c r="N73">
        <v>0</v>
      </c>
      <c r="O73">
        <v>1321960</v>
      </c>
      <c r="P73">
        <v>0</v>
      </c>
      <c r="Q73" t="s">
        <v>3250</v>
      </c>
      <c r="R73" t="s">
        <v>3251</v>
      </c>
      <c r="S73" t="s">
        <v>3252</v>
      </c>
      <c r="T73" t="s">
        <v>3085</v>
      </c>
      <c r="U73" t="s">
        <v>3253</v>
      </c>
      <c r="V73" t="s">
        <v>3254</v>
      </c>
      <c r="W73" t="s">
        <v>3085</v>
      </c>
      <c r="X73" t="str">
        <f t="shared" si="1"/>
        <v>Funcionamiento</v>
      </c>
      <c r="Y73" t="s">
        <v>3078</v>
      </c>
    </row>
    <row r="74" spans="1:25">
      <c r="A74" t="s">
        <v>3228</v>
      </c>
      <c r="B74" t="s">
        <v>3248</v>
      </c>
      <c r="C74" t="s">
        <v>3249</v>
      </c>
      <c r="D74" t="s">
        <v>3076</v>
      </c>
      <c r="E74" t="s">
        <v>3077</v>
      </c>
      <c r="F74" t="s">
        <v>263</v>
      </c>
      <c r="G74" t="s">
        <v>3078</v>
      </c>
      <c r="H74" t="s">
        <v>333</v>
      </c>
      <c r="I74" t="s">
        <v>335</v>
      </c>
      <c r="J74" t="s">
        <v>246</v>
      </c>
      <c r="K74" t="s">
        <v>3079</v>
      </c>
      <c r="L74" t="s">
        <v>247</v>
      </c>
      <c r="M74">
        <v>476343</v>
      </c>
      <c r="N74">
        <v>0</v>
      </c>
      <c r="O74">
        <v>476343</v>
      </c>
      <c r="P74">
        <v>0</v>
      </c>
      <c r="Q74" t="s">
        <v>3250</v>
      </c>
      <c r="R74" t="s">
        <v>3251</v>
      </c>
      <c r="S74" t="s">
        <v>3252</v>
      </c>
      <c r="T74" t="s">
        <v>3085</v>
      </c>
      <c r="U74" t="s">
        <v>3253</v>
      </c>
      <c r="V74" t="s">
        <v>3254</v>
      </c>
      <c r="W74" t="s">
        <v>3085</v>
      </c>
      <c r="X74" t="str">
        <f t="shared" si="1"/>
        <v>Funcionamiento</v>
      </c>
      <c r="Y74" t="s">
        <v>3078</v>
      </c>
    </row>
    <row r="75" spans="1:25">
      <c r="A75" t="s">
        <v>3228</v>
      </c>
      <c r="B75" t="s">
        <v>3248</v>
      </c>
      <c r="C75" t="s">
        <v>3249</v>
      </c>
      <c r="D75" t="s">
        <v>3076</v>
      </c>
      <c r="E75" t="s">
        <v>3077</v>
      </c>
      <c r="F75" t="s">
        <v>263</v>
      </c>
      <c r="G75" t="s">
        <v>3078</v>
      </c>
      <c r="H75" t="s">
        <v>292</v>
      </c>
      <c r="I75" t="s">
        <v>293</v>
      </c>
      <c r="J75" t="s">
        <v>246</v>
      </c>
      <c r="K75" t="s">
        <v>3079</v>
      </c>
      <c r="L75" t="s">
        <v>247</v>
      </c>
      <c r="M75">
        <v>58753300</v>
      </c>
      <c r="N75">
        <v>0</v>
      </c>
      <c r="O75">
        <v>58753300</v>
      </c>
      <c r="P75">
        <v>0</v>
      </c>
      <c r="Q75" t="s">
        <v>3250</v>
      </c>
      <c r="R75" t="s">
        <v>3251</v>
      </c>
      <c r="S75" t="s">
        <v>3252</v>
      </c>
      <c r="T75" t="s">
        <v>3085</v>
      </c>
      <c r="U75" t="s">
        <v>3253</v>
      </c>
      <c r="V75" t="s">
        <v>3254</v>
      </c>
      <c r="W75" t="s">
        <v>3085</v>
      </c>
      <c r="X75" t="str">
        <f t="shared" si="1"/>
        <v>Funcionamiento</v>
      </c>
      <c r="Y75" t="s">
        <v>3078</v>
      </c>
    </row>
    <row r="76" spans="1:25">
      <c r="A76" t="s">
        <v>3228</v>
      </c>
      <c r="B76" t="s">
        <v>3248</v>
      </c>
      <c r="C76" t="s">
        <v>3249</v>
      </c>
      <c r="D76" t="s">
        <v>3076</v>
      </c>
      <c r="E76" t="s">
        <v>3077</v>
      </c>
      <c r="F76" t="s">
        <v>263</v>
      </c>
      <c r="G76" t="s">
        <v>3078</v>
      </c>
      <c r="H76" t="s">
        <v>336</v>
      </c>
      <c r="I76" t="s">
        <v>337</v>
      </c>
      <c r="J76" t="s">
        <v>246</v>
      </c>
      <c r="K76" t="s">
        <v>3079</v>
      </c>
      <c r="L76" t="s">
        <v>247</v>
      </c>
      <c r="M76">
        <v>2354967</v>
      </c>
      <c r="N76">
        <v>0</v>
      </c>
      <c r="O76">
        <v>2354967</v>
      </c>
      <c r="P76">
        <v>0</v>
      </c>
      <c r="Q76" t="s">
        <v>3250</v>
      </c>
      <c r="R76" t="s">
        <v>3251</v>
      </c>
      <c r="S76" t="s">
        <v>3252</v>
      </c>
      <c r="T76" t="s">
        <v>3085</v>
      </c>
      <c r="U76" t="s">
        <v>3253</v>
      </c>
      <c r="V76" t="s">
        <v>3254</v>
      </c>
      <c r="W76" t="s">
        <v>3085</v>
      </c>
      <c r="X76" t="str">
        <f t="shared" si="1"/>
        <v>Funcionamiento</v>
      </c>
      <c r="Y76" t="s">
        <v>3078</v>
      </c>
    </row>
    <row r="77" spans="1:25">
      <c r="A77" t="s">
        <v>3228</v>
      </c>
      <c r="B77" t="s">
        <v>3248</v>
      </c>
      <c r="C77" t="s">
        <v>3249</v>
      </c>
      <c r="D77" t="s">
        <v>3076</v>
      </c>
      <c r="E77" t="s">
        <v>3077</v>
      </c>
      <c r="F77" t="s">
        <v>263</v>
      </c>
      <c r="G77" t="s">
        <v>3078</v>
      </c>
      <c r="H77" t="s">
        <v>297</v>
      </c>
      <c r="I77" t="s">
        <v>299</v>
      </c>
      <c r="J77" t="s">
        <v>246</v>
      </c>
      <c r="K77" t="s">
        <v>3079</v>
      </c>
      <c r="L77" t="s">
        <v>247</v>
      </c>
      <c r="M77">
        <v>1851372</v>
      </c>
      <c r="N77">
        <v>0</v>
      </c>
      <c r="O77">
        <v>1851372</v>
      </c>
      <c r="P77">
        <v>0</v>
      </c>
      <c r="Q77" t="s">
        <v>3250</v>
      </c>
      <c r="R77" t="s">
        <v>3251</v>
      </c>
      <c r="S77" t="s">
        <v>3252</v>
      </c>
      <c r="T77" t="s">
        <v>3085</v>
      </c>
      <c r="U77" t="s">
        <v>3253</v>
      </c>
      <c r="V77" t="s">
        <v>3254</v>
      </c>
      <c r="W77" t="s">
        <v>3085</v>
      </c>
      <c r="X77" t="str">
        <f t="shared" si="1"/>
        <v>Funcionamiento</v>
      </c>
      <c r="Y77" t="s">
        <v>3078</v>
      </c>
    </row>
    <row r="78" spans="1:25">
      <c r="A78" t="s">
        <v>3228</v>
      </c>
      <c r="B78" t="s">
        <v>3248</v>
      </c>
      <c r="C78" t="s">
        <v>3249</v>
      </c>
      <c r="D78" t="s">
        <v>3076</v>
      </c>
      <c r="E78" t="s">
        <v>3077</v>
      </c>
      <c r="F78" t="s">
        <v>263</v>
      </c>
      <c r="G78" t="s">
        <v>3078</v>
      </c>
      <c r="H78" t="s">
        <v>309</v>
      </c>
      <c r="I78" t="s">
        <v>311</v>
      </c>
      <c r="J78" t="s">
        <v>246</v>
      </c>
      <c r="K78" t="s">
        <v>3079</v>
      </c>
      <c r="L78" t="s">
        <v>247</v>
      </c>
      <c r="M78">
        <v>6256248</v>
      </c>
      <c r="N78">
        <v>0</v>
      </c>
      <c r="O78">
        <v>6256248</v>
      </c>
      <c r="P78">
        <v>0</v>
      </c>
      <c r="Q78" t="s">
        <v>3250</v>
      </c>
      <c r="R78" t="s">
        <v>3251</v>
      </c>
      <c r="S78" t="s">
        <v>3252</v>
      </c>
      <c r="T78" t="s">
        <v>3085</v>
      </c>
      <c r="U78" t="s">
        <v>3253</v>
      </c>
      <c r="V78" t="s">
        <v>3254</v>
      </c>
      <c r="W78" t="s">
        <v>3085</v>
      </c>
      <c r="X78" t="str">
        <f t="shared" si="1"/>
        <v>Funcionamiento</v>
      </c>
      <c r="Y78" t="s">
        <v>3078</v>
      </c>
    </row>
    <row r="79" spans="1:25">
      <c r="A79" t="s">
        <v>3228</v>
      </c>
      <c r="B79" t="s">
        <v>3248</v>
      </c>
      <c r="C79" t="s">
        <v>3249</v>
      </c>
      <c r="D79" t="s">
        <v>3076</v>
      </c>
      <c r="E79" t="s">
        <v>3077</v>
      </c>
      <c r="F79" t="s">
        <v>263</v>
      </c>
      <c r="G79" t="s">
        <v>3078</v>
      </c>
      <c r="H79" t="s">
        <v>331</v>
      </c>
      <c r="I79" t="s">
        <v>587</v>
      </c>
      <c r="J79" t="s">
        <v>246</v>
      </c>
      <c r="K79" t="s">
        <v>3079</v>
      </c>
      <c r="L79" t="s">
        <v>247</v>
      </c>
      <c r="M79">
        <v>5455173</v>
      </c>
      <c r="N79">
        <v>0</v>
      </c>
      <c r="O79">
        <v>5455173</v>
      </c>
      <c r="P79">
        <v>0</v>
      </c>
      <c r="Q79" t="s">
        <v>3250</v>
      </c>
      <c r="R79" t="s">
        <v>3251</v>
      </c>
      <c r="S79" t="s">
        <v>3252</v>
      </c>
      <c r="T79" t="s">
        <v>3085</v>
      </c>
      <c r="U79" t="s">
        <v>3253</v>
      </c>
      <c r="V79" t="s">
        <v>3254</v>
      </c>
      <c r="W79" t="s">
        <v>3085</v>
      </c>
      <c r="X79" t="str">
        <f t="shared" si="1"/>
        <v>Funcionamiento</v>
      </c>
      <c r="Y79" t="s">
        <v>3078</v>
      </c>
    </row>
    <row r="80" spans="1:25">
      <c r="A80" t="s">
        <v>3228</v>
      </c>
      <c r="B80" t="s">
        <v>3248</v>
      </c>
      <c r="C80" t="s">
        <v>3249</v>
      </c>
      <c r="D80" t="s">
        <v>3076</v>
      </c>
      <c r="E80" t="s">
        <v>3077</v>
      </c>
      <c r="F80" t="s">
        <v>263</v>
      </c>
      <c r="G80" t="s">
        <v>3078</v>
      </c>
      <c r="H80" t="s">
        <v>303</v>
      </c>
      <c r="I80" t="s">
        <v>305</v>
      </c>
      <c r="J80" t="s">
        <v>246</v>
      </c>
      <c r="K80" t="s">
        <v>3079</v>
      </c>
      <c r="L80" t="s">
        <v>247</v>
      </c>
      <c r="M80">
        <v>4511304</v>
      </c>
      <c r="N80">
        <v>0</v>
      </c>
      <c r="O80">
        <v>4511304</v>
      </c>
      <c r="P80">
        <v>0</v>
      </c>
      <c r="Q80" t="s">
        <v>3250</v>
      </c>
      <c r="R80" t="s">
        <v>3251</v>
      </c>
      <c r="S80" t="s">
        <v>3252</v>
      </c>
      <c r="T80" t="s">
        <v>3085</v>
      </c>
      <c r="U80" t="s">
        <v>3253</v>
      </c>
      <c r="V80" t="s">
        <v>3254</v>
      </c>
      <c r="W80" t="s">
        <v>3085</v>
      </c>
      <c r="X80" t="str">
        <f t="shared" si="1"/>
        <v>Funcionamiento</v>
      </c>
      <c r="Y80" t="s">
        <v>3078</v>
      </c>
    </row>
    <row r="81" spans="1:25">
      <c r="A81" t="s">
        <v>3236</v>
      </c>
      <c r="B81" t="s">
        <v>3248</v>
      </c>
      <c r="C81" t="s">
        <v>3255</v>
      </c>
      <c r="D81" t="s">
        <v>3076</v>
      </c>
      <c r="E81" t="s">
        <v>3077</v>
      </c>
      <c r="F81" t="s">
        <v>263</v>
      </c>
      <c r="G81" t="s">
        <v>3078</v>
      </c>
      <c r="H81" t="s">
        <v>318</v>
      </c>
      <c r="I81" t="s">
        <v>586</v>
      </c>
      <c r="J81" t="s">
        <v>246</v>
      </c>
      <c r="K81" t="s">
        <v>3079</v>
      </c>
      <c r="L81" t="s">
        <v>247</v>
      </c>
      <c r="M81">
        <v>2909000</v>
      </c>
      <c r="N81">
        <v>0</v>
      </c>
      <c r="O81">
        <v>2909000</v>
      </c>
      <c r="P81">
        <v>0</v>
      </c>
      <c r="Q81" t="s">
        <v>3256</v>
      </c>
      <c r="R81" t="s">
        <v>3238</v>
      </c>
      <c r="S81" t="s">
        <v>3257</v>
      </c>
      <c r="T81" t="s">
        <v>3085</v>
      </c>
      <c r="U81" t="s">
        <v>3258</v>
      </c>
      <c r="V81" t="s">
        <v>3259</v>
      </c>
      <c r="W81" t="s">
        <v>3085</v>
      </c>
      <c r="X81" t="str">
        <f t="shared" si="1"/>
        <v>Funcionamiento</v>
      </c>
      <c r="Y81" t="s">
        <v>3078</v>
      </c>
    </row>
    <row r="82" spans="1:25">
      <c r="A82" t="s">
        <v>3236</v>
      </c>
      <c r="B82" t="s">
        <v>3248</v>
      </c>
      <c r="C82" t="s">
        <v>3255</v>
      </c>
      <c r="D82" t="s">
        <v>3076</v>
      </c>
      <c r="E82" t="s">
        <v>3077</v>
      </c>
      <c r="F82" t="s">
        <v>263</v>
      </c>
      <c r="G82" t="s">
        <v>3078</v>
      </c>
      <c r="H82" t="s">
        <v>314</v>
      </c>
      <c r="I82" t="s">
        <v>582</v>
      </c>
      <c r="J82" t="s">
        <v>246</v>
      </c>
      <c r="K82" t="s">
        <v>3079</v>
      </c>
      <c r="L82" t="s">
        <v>247</v>
      </c>
      <c r="M82">
        <v>7469100</v>
      </c>
      <c r="N82">
        <v>-6068300</v>
      </c>
      <c r="O82">
        <v>1400800</v>
      </c>
      <c r="P82">
        <v>0</v>
      </c>
      <c r="Q82" t="s">
        <v>3256</v>
      </c>
      <c r="R82" t="s">
        <v>3238</v>
      </c>
      <c r="S82" t="s">
        <v>3257</v>
      </c>
      <c r="T82" t="s">
        <v>3085</v>
      </c>
      <c r="U82" t="s">
        <v>3258</v>
      </c>
      <c r="V82" t="s">
        <v>3259</v>
      </c>
      <c r="W82" t="s">
        <v>3085</v>
      </c>
      <c r="X82" t="str">
        <f t="shared" si="1"/>
        <v>Funcionamiento</v>
      </c>
      <c r="Y82" t="s">
        <v>3078</v>
      </c>
    </row>
    <row r="83" spans="1:25">
      <c r="A83" t="s">
        <v>3236</v>
      </c>
      <c r="B83" t="s">
        <v>3248</v>
      </c>
      <c r="C83" t="s">
        <v>3255</v>
      </c>
      <c r="D83" t="s">
        <v>3076</v>
      </c>
      <c r="E83" t="s">
        <v>3077</v>
      </c>
      <c r="F83" t="s">
        <v>263</v>
      </c>
      <c r="G83" t="s">
        <v>3078</v>
      </c>
      <c r="H83" t="s">
        <v>316</v>
      </c>
      <c r="I83" t="s">
        <v>583</v>
      </c>
      <c r="J83" t="s">
        <v>246</v>
      </c>
      <c r="K83" t="s">
        <v>3079</v>
      </c>
      <c r="L83" t="s">
        <v>247</v>
      </c>
      <c r="M83">
        <v>5377900</v>
      </c>
      <c r="N83">
        <v>0</v>
      </c>
      <c r="O83">
        <v>5377900</v>
      </c>
      <c r="P83">
        <v>0</v>
      </c>
      <c r="Q83" t="s">
        <v>3256</v>
      </c>
      <c r="R83" t="s">
        <v>3238</v>
      </c>
      <c r="S83" t="s">
        <v>3257</v>
      </c>
      <c r="T83" t="s">
        <v>3085</v>
      </c>
      <c r="U83" t="s">
        <v>3258</v>
      </c>
      <c r="V83" t="s">
        <v>3259</v>
      </c>
      <c r="W83" t="s">
        <v>3085</v>
      </c>
      <c r="X83" t="str">
        <f t="shared" si="1"/>
        <v>Funcionamiento</v>
      </c>
      <c r="Y83" t="s">
        <v>3078</v>
      </c>
    </row>
    <row r="84" spans="1:25">
      <c r="A84" t="s">
        <v>3236</v>
      </c>
      <c r="B84" t="s">
        <v>3248</v>
      </c>
      <c r="C84" t="s">
        <v>3255</v>
      </c>
      <c r="D84" t="s">
        <v>3076</v>
      </c>
      <c r="E84" t="s">
        <v>3077</v>
      </c>
      <c r="F84" t="s">
        <v>263</v>
      </c>
      <c r="G84" t="s">
        <v>3078</v>
      </c>
      <c r="H84" t="s">
        <v>322</v>
      </c>
      <c r="I84" t="s">
        <v>323</v>
      </c>
      <c r="J84" t="s">
        <v>246</v>
      </c>
      <c r="K84" t="s">
        <v>3079</v>
      </c>
      <c r="L84" t="s">
        <v>247</v>
      </c>
      <c r="M84">
        <v>2182200</v>
      </c>
      <c r="N84">
        <v>0</v>
      </c>
      <c r="O84">
        <v>2182200</v>
      </c>
      <c r="P84">
        <v>0</v>
      </c>
      <c r="Q84" t="s">
        <v>3256</v>
      </c>
      <c r="R84" t="s">
        <v>3238</v>
      </c>
      <c r="S84" t="s">
        <v>3257</v>
      </c>
      <c r="T84" t="s">
        <v>3085</v>
      </c>
      <c r="U84" t="s">
        <v>3258</v>
      </c>
      <c r="V84" t="s">
        <v>3259</v>
      </c>
      <c r="W84" t="s">
        <v>3085</v>
      </c>
      <c r="X84" t="str">
        <f t="shared" si="1"/>
        <v>Funcionamiento</v>
      </c>
      <c r="Y84" t="s">
        <v>3078</v>
      </c>
    </row>
    <row r="85" spans="1:25">
      <c r="A85" t="s">
        <v>3236</v>
      </c>
      <c r="B85" t="s">
        <v>3248</v>
      </c>
      <c r="C85" t="s">
        <v>3255</v>
      </c>
      <c r="D85" t="s">
        <v>3076</v>
      </c>
      <c r="E85" t="s">
        <v>3077</v>
      </c>
      <c r="F85" t="s">
        <v>263</v>
      </c>
      <c r="G85" t="s">
        <v>3078</v>
      </c>
      <c r="H85" t="s">
        <v>324</v>
      </c>
      <c r="I85" t="s">
        <v>325</v>
      </c>
      <c r="J85" t="s">
        <v>246</v>
      </c>
      <c r="K85" t="s">
        <v>3079</v>
      </c>
      <c r="L85" t="s">
        <v>247</v>
      </c>
      <c r="M85">
        <v>1455300</v>
      </c>
      <c r="N85">
        <v>0</v>
      </c>
      <c r="O85">
        <v>1455300</v>
      </c>
      <c r="P85">
        <v>0</v>
      </c>
      <c r="Q85" t="s">
        <v>3256</v>
      </c>
      <c r="R85" t="s">
        <v>3238</v>
      </c>
      <c r="S85" t="s">
        <v>3257</v>
      </c>
      <c r="T85" t="s">
        <v>3085</v>
      </c>
      <c r="U85" t="s">
        <v>3258</v>
      </c>
      <c r="V85" t="s">
        <v>3259</v>
      </c>
      <c r="W85" t="s">
        <v>3085</v>
      </c>
      <c r="X85" t="str">
        <f t="shared" si="1"/>
        <v>Funcionamiento</v>
      </c>
      <c r="Y85" t="s">
        <v>3078</v>
      </c>
    </row>
    <row r="86" spans="1:25">
      <c r="A86" t="s">
        <v>3236</v>
      </c>
      <c r="B86" t="s">
        <v>3248</v>
      </c>
      <c r="C86" t="s">
        <v>3255</v>
      </c>
      <c r="D86" t="s">
        <v>3076</v>
      </c>
      <c r="E86" t="s">
        <v>3077</v>
      </c>
      <c r="F86" t="s">
        <v>263</v>
      </c>
      <c r="G86" t="s">
        <v>3078</v>
      </c>
      <c r="H86" t="s">
        <v>320</v>
      </c>
      <c r="I86" t="s">
        <v>321</v>
      </c>
      <c r="J86" t="s">
        <v>246</v>
      </c>
      <c r="K86" t="s">
        <v>3079</v>
      </c>
      <c r="L86" t="s">
        <v>247</v>
      </c>
      <c r="M86">
        <v>629300</v>
      </c>
      <c r="N86">
        <v>0</v>
      </c>
      <c r="O86">
        <v>629300</v>
      </c>
      <c r="P86">
        <v>0</v>
      </c>
      <c r="Q86" t="s">
        <v>3256</v>
      </c>
      <c r="R86" t="s">
        <v>3238</v>
      </c>
      <c r="S86" t="s">
        <v>3257</v>
      </c>
      <c r="T86" t="s">
        <v>3085</v>
      </c>
      <c r="U86" t="s">
        <v>3258</v>
      </c>
      <c r="V86" t="s">
        <v>3259</v>
      </c>
      <c r="W86" t="s">
        <v>3085</v>
      </c>
      <c r="X86" t="str">
        <f t="shared" si="1"/>
        <v>Funcionamiento</v>
      </c>
      <c r="Y86" t="s">
        <v>3078</v>
      </c>
    </row>
    <row r="87" spans="1:25">
      <c r="A87" t="s">
        <v>3221</v>
      </c>
      <c r="B87" t="s">
        <v>3260</v>
      </c>
      <c r="C87" t="s">
        <v>3261</v>
      </c>
      <c r="D87" t="s">
        <v>3076</v>
      </c>
      <c r="E87" t="s">
        <v>3077</v>
      </c>
      <c r="F87" t="s">
        <v>263</v>
      </c>
      <c r="G87" t="s">
        <v>3078</v>
      </c>
      <c r="H87" t="s">
        <v>352</v>
      </c>
      <c r="I87" t="s">
        <v>353</v>
      </c>
      <c r="J87" t="s">
        <v>253</v>
      </c>
      <c r="K87" t="s">
        <v>3115</v>
      </c>
      <c r="L87" t="s">
        <v>247</v>
      </c>
      <c r="M87">
        <v>5000</v>
      </c>
      <c r="N87">
        <v>0</v>
      </c>
      <c r="O87">
        <v>5000</v>
      </c>
      <c r="P87">
        <v>0</v>
      </c>
      <c r="Q87" t="s">
        <v>3262</v>
      </c>
      <c r="R87" t="s">
        <v>3263</v>
      </c>
      <c r="S87" t="s">
        <v>3264</v>
      </c>
      <c r="T87" t="s">
        <v>3265</v>
      </c>
      <c r="U87" t="s">
        <v>3266</v>
      </c>
      <c r="V87" t="s">
        <v>3267</v>
      </c>
      <c r="W87" t="s">
        <v>3085</v>
      </c>
      <c r="X87" t="str">
        <f t="shared" si="1"/>
        <v>Funcionamiento</v>
      </c>
      <c r="Y87" t="s">
        <v>3078</v>
      </c>
    </row>
    <row r="88" spans="1:25">
      <c r="A88" t="s">
        <v>3251</v>
      </c>
      <c r="B88" t="s">
        <v>3260</v>
      </c>
      <c r="C88" t="s">
        <v>3268</v>
      </c>
      <c r="D88" t="s">
        <v>3076</v>
      </c>
      <c r="E88" t="s">
        <v>3077</v>
      </c>
      <c r="F88" t="s">
        <v>263</v>
      </c>
      <c r="G88" t="s">
        <v>3078</v>
      </c>
      <c r="H88" t="s">
        <v>294</v>
      </c>
      <c r="I88" t="s">
        <v>296</v>
      </c>
      <c r="J88" t="s">
        <v>246</v>
      </c>
      <c r="K88" t="s">
        <v>3079</v>
      </c>
      <c r="L88" t="s">
        <v>247</v>
      </c>
      <c r="M88">
        <v>1260269</v>
      </c>
      <c r="N88">
        <v>0</v>
      </c>
      <c r="O88">
        <v>1260269</v>
      </c>
      <c r="P88">
        <v>0</v>
      </c>
      <c r="Q88" t="s">
        <v>3269</v>
      </c>
      <c r="R88" t="s">
        <v>3270</v>
      </c>
      <c r="S88" t="s">
        <v>3271</v>
      </c>
      <c r="T88" t="s">
        <v>3085</v>
      </c>
      <c r="U88" t="s">
        <v>3272</v>
      </c>
      <c r="V88" t="s">
        <v>3273</v>
      </c>
      <c r="W88" t="s">
        <v>3085</v>
      </c>
      <c r="X88" t="str">
        <f t="shared" si="1"/>
        <v>Funcionamiento</v>
      </c>
      <c r="Y88" t="s">
        <v>3078</v>
      </c>
    </row>
    <row r="89" spans="1:25">
      <c r="A89" t="s">
        <v>3251</v>
      </c>
      <c r="B89" t="s">
        <v>3260</v>
      </c>
      <c r="C89" t="s">
        <v>3268</v>
      </c>
      <c r="D89" t="s">
        <v>3076</v>
      </c>
      <c r="E89" t="s">
        <v>3077</v>
      </c>
      <c r="F89" t="s">
        <v>263</v>
      </c>
      <c r="G89" t="s">
        <v>3078</v>
      </c>
      <c r="H89" t="s">
        <v>309</v>
      </c>
      <c r="I89" t="s">
        <v>311</v>
      </c>
      <c r="J89" t="s">
        <v>246</v>
      </c>
      <c r="K89" t="s">
        <v>3079</v>
      </c>
      <c r="L89" t="s">
        <v>247</v>
      </c>
      <c r="M89">
        <v>10239909</v>
      </c>
      <c r="N89">
        <v>0</v>
      </c>
      <c r="O89">
        <v>10239909</v>
      </c>
      <c r="P89">
        <v>0</v>
      </c>
      <c r="Q89" t="s">
        <v>3269</v>
      </c>
      <c r="R89" t="s">
        <v>3270</v>
      </c>
      <c r="S89" t="s">
        <v>3271</v>
      </c>
      <c r="T89" t="s">
        <v>3085</v>
      </c>
      <c r="U89" t="s">
        <v>3272</v>
      </c>
      <c r="V89" t="s">
        <v>3273</v>
      </c>
      <c r="W89" t="s">
        <v>3085</v>
      </c>
      <c r="X89" t="str">
        <f t="shared" si="1"/>
        <v>Funcionamiento</v>
      </c>
      <c r="Y89" t="s">
        <v>3078</v>
      </c>
    </row>
    <row r="90" spans="1:25">
      <c r="A90" t="s">
        <v>3251</v>
      </c>
      <c r="B90" t="s">
        <v>3260</v>
      </c>
      <c r="C90" t="s">
        <v>3268</v>
      </c>
      <c r="D90" t="s">
        <v>3076</v>
      </c>
      <c r="E90" t="s">
        <v>3077</v>
      </c>
      <c r="F90" t="s">
        <v>263</v>
      </c>
      <c r="G90" t="s">
        <v>3078</v>
      </c>
      <c r="H90" t="s">
        <v>336</v>
      </c>
      <c r="I90" t="s">
        <v>337</v>
      </c>
      <c r="J90" t="s">
        <v>246</v>
      </c>
      <c r="K90" t="s">
        <v>3079</v>
      </c>
      <c r="L90" t="s">
        <v>247</v>
      </c>
      <c r="M90">
        <v>2354967</v>
      </c>
      <c r="N90">
        <v>0</v>
      </c>
      <c r="O90">
        <v>2354967</v>
      </c>
      <c r="P90">
        <v>0</v>
      </c>
      <c r="Q90" t="s">
        <v>3269</v>
      </c>
      <c r="R90" t="s">
        <v>3270</v>
      </c>
      <c r="S90" t="s">
        <v>3271</v>
      </c>
      <c r="T90" t="s">
        <v>3085</v>
      </c>
      <c r="U90" t="s">
        <v>3272</v>
      </c>
      <c r="V90" t="s">
        <v>3273</v>
      </c>
      <c r="W90" t="s">
        <v>3085</v>
      </c>
      <c r="X90" t="str">
        <f t="shared" si="1"/>
        <v>Funcionamiento</v>
      </c>
      <c r="Y90" t="s">
        <v>3078</v>
      </c>
    </row>
    <row r="91" spans="1:25">
      <c r="A91" t="s">
        <v>3251</v>
      </c>
      <c r="B91" t="s">
        <v>3260</v>
      </c>
      <c r="C91" t="s">
        <v>3268</v>
      </c>
      <c r="D91" t="s">
        <v>3076</v>
      </c>
      <c r="E91" t="s">
        <v>3077</v>
      </c>
      <c r="F91" t="s">
        <v>263</v>
      </c>
      <c r="G91" t="s">
        <v>3078</v>
      </c>
      <c r="H91" t="s">
        <v>292</v>
      </c>
      <c r="I91" t="s">
        <v>293</v>
      </c>
      <c r="J91" t="s">
        <v>246</v>
      </c>
      <c r="K91" t="s">
        <v>3079</v>
      </c>
      <c r="L91" t="s">
        <v>247</v>
      </c>
      <c r="M91">
        <v>54682984</v>
      </c>
      <c r="N91">
        <v>0</v>
      </c>
      <c r="O91">
        <v>54682984</v>
      </c>
      <c r="P91">
        <v>0</v>
      </c>
      <c r="Q91" t="s">
        <v>3269</v>
      </c>
      <c r="R91" t="s">
        <v>3270</v>
      </c>
      <c r="S91" t="s">
        <v>3271</v>
      </c>
      <c r="T91" t="s">
        <v>3085</v>
      </c>
      <c r="U91" t="s">
        <v>3272</v>
      </c>
      <c r="V91" t="s">
        <v>3273</v>
      </c>
      <c r="W91" t="s">
        <v>3085</v>
      </c>
      <c r="X91" t="str">
        <f t="shared" si="1"/>
        <v>Funcionamiento</v>
      </c>
      <c r="Y91" t="s">
        <v>3078</v>
      </c>
    </row>
    <row r="92" spans="1:25">
      <c r="A92" t="s">
        <v>3251</v>
      </c>
      <c r="B92" t="s">
        <v>3260</v>
      </c>
      <c r="C92" t="s">
        <v>3268</v>
      </c>
      <c r="D92" t="s">
        <v>3076</v>
      </c>
      <c r="E92" t="s">
        <v>3077</v>
      </c>
      <c r="F92" t="s">
        <v>263</v>
      </c>
      <c r="G92" t="s">
        <v>3078</v>
      </c>
      <c r="H92" t="s">
        <v>333</v>
      </c>
      <c r="I92" t="s">
        <v>335</v>
      </c>
      <c r="J92" t="s">
        <v>246</v>
      </c>
      <c r="K92" t="s">
        <v>3079</v>
      </c>
      <c r="L92" t="s">
        <v>247</v>
      </c>
      <c r="M92">
        <v>750873</v>
      </c>
      <c r="N92">
        <v>0</v>
      </c>
      <c r="O92">
        <v>750873</v>
      </c>
      <c r="P92">
        <v>0</v>
      </c>
      <c r="Q92" t="s">
        <v>3269</v>
      </c>
      <c r="R92" t="s">
        <v>3270</v>
      </c>
      <c r="S92" t="s">
        <v>3271</v>
      </c>
      <c r="T92" t="s">
        <v>3085</v>
      </c>
      <c r="U92" t="s">
        <v>3272</v>
      </c>
      <c r="V92" t="s">
        <v>3273</v>
      </c>
      <c r="W92" t="s">
        <v>3085</v>
      </c>
      <c r="X92" t="str">
        <f t="shared" si="1"/>
        <v>Funcionamiento</v>
      </c>
      <c r="Y92" t="s">
        <v>3078</v>
      </c>
    </row>
    <row r="93" spans="1:25">
      <c r="A93" t="s">
        <v>3251</v>
      </c>
      <c r="B93" t="s">
        <v>3260</v>
      </c>
      <c r="C93" t="s">
        <v>3268</v>
      </c>
      <c r="D93" t="s">
        <v>3076</v>
      </c>
      <c r="E93" t="s">
        <v>3077</v>
      </c>
      <c r="F93" t="s">
        <v>263</v>
      </c>
      <c r="G93" t="s">
        <v>3078</v>
      </c>
      <c r="H93" t="s">
        <v>303</v>
      </c>
      <c r="I93" t="s">
        <v>305</v>
      </c>
      <c r="J93" t="s">
        <v>246</v>
      </c>
      <c r="K93" t="s">
        <v>3079</v>
      </c>
      <c r="L93" t="s">
        <v>247</v>
      </c>
      <c r="M93">
        <v>4110558</v>
      </c>
      <c r="N93">
        <v>0</v>
      </c>
      <c r="O93">
        <v>4110558</v>
      </c>
      <c r="P93">
        <v>0</v>
      </c>
      <c r="Q93" t="s">
        <v>3269</v>
      </c>
      <c r="R93" t="s">
        <v>3270</v>
      </c>
      <c r="S93" t="s">
        <v>3271</v>
      </c>
      <c r="T93" t="s">
        <v>3085</v>
      </c>
      <c r="U93" t="s">
        <v>3272</v>
      </c>
      <c r="V93" t="s">
        <v>3273</v>
      </c>
      <c r="W93" t="s">
        <v>3085</v>
      </c>
      <c r="X93" t="str">
        <f t="shared" si="1"/>
        <v>Funcionamiento</v>
      </c>
      <c r="Y93" t="s">
        <v>3078</v>
      </c>
    </row>
    <row r="94" spans="1:25">
      <c r="A94" t="s">
        <v>3251</v>
      </c>
      <c r="B94" t="s">
        <v>3260</v>
      </c>
      <c r="C94" t="s">
        <v>3268</v>
      </c>
      <c r="D94" t="s">
        <v>3076</v>
      </c>
      <c r="E94" t="s">
        <v>3077</v>
      </c>
      <c r="F94" t="s">
        <v>263</v>
      </c>
      <c r="G94" t="s">
        <v>3078</v>
      </c>
      <c r="H94" t="s">
        <v>331</v>
      </c>
      <c r="I94" t="s">
        <v>587</v>
      </c>
      <c r="J94" t="s">
        <v>246</v>
      </c>
      <c r="K94" t="s">
        <v>3079</v>
      </c>
      <c r="L94" t="s">
        <v>247</v>
      </c>
      <c r="M94">
        <v>11255812</v>
      </c>
      <c r="N94">
        <v>0</v>
      </c>
      <c r="O94">
        <v>11255812</v>
      </c>
      <c r="P94">
        <v>0</v>
      </c>
      <c r="Q94" t="s">
        <v>3269</v>
      </c>
      <c r="R94" t="s">
        <v>3270</v>
      </c>
      <c r="S94" t="s">
        <v>3271</v>
      </c>
      <c r="T94" t="s">
        <v>3085</v>
      </c>
      <c r="U94" t="s">
        <v>3272</v>
      </c>
      <c r="V94" t="s">
        <v>3273</v>
      </c>
      <c r="W94" t="s">
        <v>3085</v>
      </c>
      <c r="X94" t="str">
        <f t="shared" si="1"/>
        <v>Funcionamiento</v>
      </c>
      <c r="Y94" t="s">
        <v>3078</v>
      </c>
    </row>
    <row r="95" spans="1:25">
      <c r="A95" t="s">
        <v>3251</v>
      </c>
      <c r="B95" t="s">
        <v>3260</v>
      </c>
      <c r="C95" t="s">
        <v>3268</v>
      </c>
      <c r="D95" t="s">
        <v>3076</v>
      </c>
      <c r="E95" t="s">
        <v>3077</v>
      </c>
      <c r="F95" t="s">
        <v>263</v>
      </c>
      <c r="G95" t="s">
        <v>3078</v>
      </c>
      <c r="H95" t="s">
        <v>297</v>
      </c>
      <c r="I95" t="s">
        <v>299</v>
      </c>
      <c r="J95" t="s">
        <v>246</v>
      </c>
      <c r="K95" t="s">
        <v>3079</v>
      </c>
      <c r="L95" t="s">
        <v>247</v>
      </c>
      <c r="M95">
        <v>1755375</v>
      </c>
      <c r="N95">
        <v>0</v>
      </c>
      <c r="O95">
        <v>1755375</v>
      </c>
      <c r="P95">
        <v>0</v>
      </c>
      <c r="Q95" t="s">
        <v>3269</v>
      </c>
      <c r="R95" t="s">
        <v>3270</v>
      </c>
      <c r="S95" t="s">
        <v>3271</v>
      </c>
      <c r="T95" t="s">
        <v>3085</v>
      </c>
      <c r="U95" t="s">
        <v>3272</v>
      </c>
      <c r="V95" t="s">
        <v>3273</v>
      </c>
      <c r="W95" t="s">
        <v>3085</v>
      </c>
      <c r="X95" t="str">
        <f t="shared" si="1"/>
        <v>Funcionamiento</v>
      </c>
      <c r="Y95" t="s">
        <v>3078</v>
      </c>
    </row>
    <row r="96" spans="1:25">
      <c r="A96" t="s">
        <v>3238</v>
      </c>
      <c r="B96" t="s">
        <v>3274</v>
      </c>
      <c r="C96" t="s">
        <v>3275</v>
      </c>
      <c r="D96" t="s">
        <v>3076</v>
      </c>
      <c r="E96" t="s">
        <v>3077</v>
      </c>
      <c r="F96" t="s">
        <v>263</v>
      </c>
      <c r="G96" t="s">
        <v>3078</v>
      </c>
      <c r="H96" t="s">
        <v>318</v>
      </c>
      <c r="I96" t="s">
        <v>586</v>
      </c>
      <c r="J96" t="s">
        <v>246</v>
      </c>
      <c r="K96" t="s">
        <v>3079</v>
      </c>
      <c r="L96" t="s">
        <v>247</v>
      </c>
      <c r="M96">
        <v>3008000</v>
      </c>
      <c r="N96">
        <v>0</v>
      </c>
      <c r="O96">
        <v>3008000</v>
      </c>
      <c r="P96">
        <v>0</v>
      </c>
      <c r="Q96" t="s">
        <v>3276</v>
      </c>
      <c r="R96" t="s">
        <v>3277</v>
      </c>
      <c r="S96" t="s">
        <v>3278</v>
      </c>
      <c r="T96" t="s">
        <v>3085</v>
      </c>
      <c r="U96" t="s">
        <v>3279</v>
      </c>
      <c r="V96" t="s">
        <v>3280</v>
      </c>
      <c r="W96" t="s">
        <v>3085</v>
      </c>
      <c r="X96" t="str">
        <f t="shared" si="1"/>
        <v>Funcionamiento</v>
      </c>
      <c r="Y96" t="s">
        <v>3078</v>
      </c>
    </row>
    <row r="97" spans="1:25">
      <c r="A97" t="s">
        <v>3238</v>
      </c>
      <c r="B97" t="s">
        <v>3274</v>
      </c>
      <c r="C97" t="s">
        <v>3275</v>
      </c>
      <c r="D97" t="s">
        <v>3076</v>
      </c>
      <c r="E97" t="s">
        <v>3077</v>
      </c>
      <c r="F97" t="s">
        <v>263</v>
      </c>
      <c r="G97" t="s">
        <v>3078</v>
      </c>
      <c r="H97" t="s">
        <v>320</v>
      </c>
      <c r="I97" t="s">
        <v>321</v>
      </c>
      <c r="J97" t="s">
        <v>246</v>
      </c>
      <c r="K97" t="s">
        <v>3079</v>
      </c>
      <c r="L97" t="s">
        <v>247</v>
      </c>
      <c r="M97">
        <v>576700</v>
      </c>
      <c r="N97">
        <v>0</v>
      </c>
      <c r="O97">
        <v>576700</v>
      </c>
      <c r="P97">
        <v>0</v>
      </c>
      <c r="Q97" t="s">
        <v>3276</v>
      </c>
      <c r="R97" t="s">
        <v>3277</v>
      </c>
      <c r="S97" t="s">
        <v>3278</v>
      </c>
      <c r="T97" t="s">
        <v>3085</v>
      </c>
      <c r="U97" t="s">
        <v>3279</v>
      </c>
      <c r="V97" t="s">
        <v>3280</v>
      </c>
      <c r="W97" t="s">
        <v>3085</v>
      </c>
      <c r="X97" t="str">
        <f t="shared" si="1"/>
        <v>Funcionamiento</v>
      </c>
      <c r="Y97" t="s">
        <v>3078</v>
      </c>
    </row>
    <row r="98" spans="1:25">
      <c r="A98" t="s">
        <v>3238</v>
      </c>
      <c r="B98" t="s">
        <v>3274</v>
      </c>
      <c r="C98" t="s">
        <v>3275</v>
      </c>
      <c r="D98" t="s">
        <v>3076</v>
      </c>
      <c r="E98" t="s">
        <v>3077</v>
      </c>
      <c r="F98" t="s">
        <v>263</v>
      </c>
      <c r="G98" t="s">
        <v>3078</v>
      </c>
      <c r="H98" t="s">
        <v>324</v>
      </c>
      <c r="I98" t="s">
        <v>325</v>
      </c>
      <c r="J98" t="s">
        <v>246</v>
      </c>
      <c r="K98" t="s">
        <v>3079</v>
      </c>
      <c r="L98" t="s">
        <v>247</v>
      </c>
      <c r="M98">
        <v>1504700</v>
      </c>
      <c r="N98">
        <v>0</v>
      </c>
      <c r="O98">
        <v>1504700</v>
      </c>
      <c r="P98">
        <v>0</v>
      </c>
      <c r="Q98" t="s">
        <v>3276</v>
      </c>
      <c r="R98" t="s">
        <v>3277</v>
      </c>
      <c r="S98" t="s">
        <v>3278</v>
      </c>
      <c r="T98" t="s">
        <v>3085</v>
      </c>
      <c r="U98" t="s">
        <v>3279</v>
      </c>
      <c r="V98" t="s">
        <v>3280</v>
      </c>
      <c r="W98" t="s">
        <v>3085</v>
      </c>
      <c r="X98" t="str">
        <f t="shared" si="1"/>
        <v>Funcionamiento</v>
      </c>
      <c r="Y98" t="s">
        <v>3078</v>
      </c>
    </row>
    <row r="99" spans="1:25">
      <c r="A99" t="s">
        <v>3238</v>
      </c>
      <c r="B99" t="s">
        <v>3274</v>
      </c>
      <c r="C99" t="s">
        <v>3275</v>
      </c>
      <c r="D99" t="s">
        <v>3076</v>
      </c>
      <c r="E99" t="s">
        <v>3077</v>
      </c>
      <c r="F99" t="s">
        <v>263</v>
      </c>
      <c r="G99" t="s">
        <v>3078</v>
      </c>
      <c r="H99" t="s">
        <v>322</v>
      </c>
      <c r="I99" t="s">
        <v>323</v>
      </c>
      <c r="J99" t="s">
        <v>246</v>
      </c>
      <c r="K99" t="s">
        <v>3079</v>
      </c>
      <c r="L99" t="s">
        <v>247</v>
      </c>
      <c r="M99">
        <v>2256700</v>
      </c>
      <c r="N99">
        <v>0</v>
      </c>
      <c r="O99">
        <v>2256700</v>
      </c>
      <c r="P99">
        <v>0</v>
      </c>
      <c r="Q99" t="s">
        <v>3276</v>
      </c>
      <c r="R99" t="s">
        <v>3277</v>
      </c>
      <c r="S99" t="s">
        <v>3278</v>
      </c>
      <c r="T99" t="s">
        <v>3085</v>
      </c>
      <c r="U99" t="s">
        <v>3279</v>
      </c>
      <c r="V99" t="s">
        <v>3280</v>
      </c>
      <c r="W99" t="s">
        <v>3085</v>
      </c>
      <c r="X99" t="str">
        <f t="shared" si="1"/>
        <v>Funcionamiento</v>
      </c>
      <c r="Y99" t="s">
        <v>3078</v>
      </c>
    </row>
    <row r="100" spans="1:25">
      <c r="A100" t="s">
        <v>3238</v>
      </c>
      <c r="B100" t="s">
        <v>3274</v>
      </c>
      <c r="C100" t="s">
        <v>3275</v>
      </c>
      <c r="D100" t="s">
        <v>3076</v>
      </c>
      <c r="E100" t="s">
        <v>3077</v>
      </c>
      <c r="F100" t="s">
        <v>263</v>
      </c>
      <c r="G100" t="s">
        <v>3078</v>
      </c>
      <c r="H100" t="s">
        <v>314</v>
      </c>
      <c r="I100" t="s">
        <v>582</v>
      </c>
      <c r="J100" t="s">
        <v>246</v>
      </c>
      <c r="K100" t="s">
        <v>3079</v>
      </c>
      <c r="L100" t="s">
        <v>247</v>
      </c>
      <c r="M100">
        <v>7429000</v>
      </c>
      <c r="N100">
        <v>-36400</v>
      </c>
      <c r="O100">
        <v>7392600</v>
      </c>
      <c r="P100">
        <v>0</v>
      </c>
      <c r="Q100" t="s">
        <v>3276</v>
      </c>
      <c r="R100" t="s">
        <v>3277</v>
      </c>
      <c r="S100" t="s">
        <v>3278</v>
      </c>
      <c r="T100" t="s">
        <v>3085</v>
      </c>
      <c r="U100" t="s">
        <v>3279</v>
      </c>
      <c r="V100" t="s">
        <v>3280</v>
      </c>
      <c r="W100" t="s">
        <v>3085</v>
      </c>
      <c r="X100" t="str">
        <f t="shared" si="1"/>
        <v>Funcionamiento</v>
      </c>
      <c r="Y100" t="s">
        <v>3078</v>
      </c>
    </row>
    <row r="101" spans="1:25">
      <c r="A101" t="s">
        <v>3238</v>
      </c>
      <c r="B101" t="s">
        <v>3274</v>
      </c>
      <c r="C101" t="s">
        <v>3275</v>
      </c>
      <c r="D101" t="s">
        <v>3076</v>
      </c>
      <c r="E101" t="s">
        <v>3077</v>
      </c>
      <c r="F101" t="s">
        <v>263</v>
      </c>
      <c r="G101" t="s">
        <v>3078</v>
      </c>
      <c r="H101" t="s">
        <v>316</v>
      </c>
      <c r="I101" t="s">
        <v>583</v>
      </c>
      <c r="J101" t="s">
        <v>246</v>
      </c>
      <c r="K101" t="s">
        <v>3079</v>
      </c>
      <c r="L101" t="s">
        <v>247</v>
      </c>
      <c r="M101">
        <v>5262900</v>
      </c>
      <c r="N101">
        <v>-138600</v>
      </c>
      <c r="O101">
        <v>5124300</v>
      </c>
      <c r="P101">
        <v>0</v>
      </c>
      <c r="Q101" t="s">
        <v>3276</v>
      </c>
      <c r="R101" t="s">
        <v>3277</v>
      </c>
      <c r="S101" t="s">
        <v>3278</v>
      </c>
      <c r="T101" t="s">
        <v>3085</v>
      </c>
      <c r="U101" t="s">
        <v>3279</v>
      </c>
      <c r="V101" t="s">
        <v>3280</v>
      </c>
      <c r="W101" t="s">
        <v>3085</v>
      </c>
      <c r="X101" t="str">
        <f t="shared" si="1"/>
        <v>Funcionamiento</v>
      </c>
      <c r="Y101" t="s">
        <v>3078</v>
      </c>
    </row>
    <row r="102" spans="1:25">
      <c r="A102" t="s">
        <v>3281</v>
      </c>
      <c r="B102" t="s">
        <v>3282</v>
      </c>
      <c r="C102" t="s">
        <v>3283</v>
      </c>
      <c r="D102" t="s">
        <v>3076</v>
      </c>
      <c r="E102" t="s">
        <v>3077</v>
      </c>
      <c r="F102" t="s">
        <v>263</v>
      </c>
      <c r="G102" t="s">
        <v>3078</v>
      </c>
      <c r="H102" t="s">
        <v>300</v>
      </c>
      <c r="I102" t="s">
        <v>302</v>
      </c>
      <c r="J102" t="s">
        <v>246</v>
      </c>
      <c r="K102" t="s">
        <v>3079</v>
      </c>
      <c r="L102" t="s">
        <v>247</v>
      </c>
      <c r="M102">
        <v>66298945</v>
      </c>
      <c r="N102">
        <v>0</v>
      </c>
      <c r="O102">
        <v>66298945</v>
      </c>
      <c r="P102">
        <v>0</v>
      </c>
      <c r="Q102" t="s">
        <v>3284</v>
      </c>
      <c r="R102" t="s">
        <v>3229</v>
      </c>
      <c r="S102" t="s">
        <v>3285</v>
      </c>
      <c r="T102" t="s">
        <v>3085</v>
      </c>
      <c r="U102" t="s">
        <v>3286</v>
      </c>
      <c r="V102" t="s">
        <v>3287</v>
      </c>
      <c r="W102" t="s">
        <v>3085</v>
      </c>
      <c r="X102" t="str">
        <f t="shared" si="1"/>
        <v>Funcionamiento</v>
      </c>
      <c r="Y102" t="s">
        <v>3078</v>
      </c>
    </row>
    <row r="103" spans="1:25">
      <c r="A103" t="s">
        <v>3288</v>
      </c>
      <c r="B103" t="s">
        <v>3289</v>
      </c>
      <c r="C103" t="s">
        <v>3290</v>
      </c>
      <c r="D103" t="s">
        <v>3076</v>
      </c>
      <c r="E103" t="s">
        <v>3077</v>
      </c>
      <c r="F103" t="s">
        <v>263</v>
      </c>
      <c r="G103" t="s">
        <v>3078</v>
      </c>
      <c r="H103" t="s">
        <v>352</v>
      </c>
      <c r="I103" t="s">
        <v>353</v>
      </c>
      <c r="J103" t="s">
        <v>253</v>
      </c>
      <c r="K103" t="s">
        <v>3115</v>
      </c>
      <c r="L103" t="s">
        <v>247</v>
      </c>
      <c r="M103">
        <v>6000</v>
      </c>
      <c r="N103">
        <v>0</v>
      </c>
      <c r="O103">
        <v>6000</v>
      </c>
      <c r="P103">
        <v>0</v>
      </c>
      <c r="Q103" t="s">
        <v>3291</v>
      </c>
      <c r="R103" t="s">
        <v>3292</v>
      </c>
      <c r="S103" t="s">
        <v>3118</v>
      </c>
      <c r="T103" t="s">
        <v>3133</v>
      </c>
      <c r="U103" t="s">
        <v>3293</v>
      </c>
      <c r="V103" t="s">
        <v>3294</v>
      </c>
      <c r="W103" t="s">
        <v>3085</v>
      </c>
      <c r="X103" t="str">
        <f t="shared" si="1"/>
        <v>Funcionamiento</v>
      </c>
      <c r="Y103" t="s">
        <v>3078</v>
      </c>
    </row>
    <row r="104" spans="1:25">
      <c r="A104" t="s">
        <v>3263</v>
      </c>
      <c r="B104" t="s">
        <v>3289</v>
      </c>
      <c r="C104" t="s">
        <v>3295</v>
      </c>
      <c r="D104" t="s">
        <v>3076</v>
      </c>
      <c r="E104" t="s">
        <v>3077</v>
      </c>
      <c r="F104" t="s">
        <v>263</v>
      </c>
      <c r="G104" t="s">
        <v>3078</v>
      </c>
      <c r="H104" t="s">
        <v>331</v>
      </c>
      <c r="I104" t="s">
        <v>587</v>
      </c>
      <c r="J104" t="s">
        <v>246</v>
      </c>
      <c r="K104" t="s">
        <v>3079</v>
      </c>
      <c r="L104" t="s">
        <v>247</v>
      </c>
      <c r="M104">
        <v>2454803</v>
      </c>
      <c r="N104">
        <v>0</v>
      </c>
      <c r="O104">
        <v>2454803</v>
      </c>
      <c r="P104">
        <v>0</v>
      </c>
      <c r="Q104" t="s">
        <v>3296</v>
      </c>
      <c r="R104" t="s">
        <v>3297</v>
      </c>
      <c r="S104" t="s">
        <v>3298</v>
      </c>
      <c r="T104" t="s">
        <v>3085</v>
      </c>
      <c r="U104" t="s">
        <v>3299</v>
      </c>
      <c r="V104" t="s">
        <v>3300</v>
      </c>
      <c r="W104" t="s">
        <v>3085</v>
      </c>
      <c r="X104" t="str">
        <f t="shared" si="1"/>
        <v>Funcionamiento</v>
      </c>
      <c r="Y104" t="s">
        <v>3078</v>
      </c>
    </row>
    <row r="105" spans="1:25">
      <c r="A105" t="s">
        <v>3263</v>
      </c>
      <c r="B105" t="s">
        <v>3289</v>
      </c>
      <c r="C105" t="s">
        <v>3295</v>
      </c>
      <c r="D105" t="s">
        <v>3076</v>
      </c>
      <c r="E105" t="s">
        <v>3077</v>
      </c>
      <c r="F105" t="s">
        <v>263</v>
      </c>
      <c r="G105" t="s">
        <v>3078</v>
      </c>
      <c r="H105" t="s">
        <v>333</v>
      </c>
      <c r="I105" t="s">
        <v>335</v>
      </c>
      <c r="J105" t="s">
        <v>246</v>
      </c>
      <c r="K105" t="s">
        <v>3079</v>
      </c>
      <c r="L105" t="s">
        <v>247</v>
      </c>
      <c r="M105">
        <v>167083</v>
      </c>
      <c r="N105">
        <v>0</v>
      </c>
      <c r="O105">
        <v>167083</v>
      </c>
      <c r="P105">
        <v>0</v>
      </c>
      <c r="Q105" t="s">
        <v>3296</v>
      </c>
      <c r="R105" t="s">
        <v>3297</v>
      </c>
      <c r="S105" t="s">
        <v>3298</v>
      </c>
      <c r="T105" t="s">
        <v>3085</v>
      </c>
      <c r="U105" t="s">
        <v>3299</v>
      </c>
      <c r="V105" t="s">
        <v>3300</v>
      </c>
      <c r="W105" t="s">
        <v>3085</v>
      </c>
      <c r="X105" t="str">
        <f t="shared" si="1"/>
        <v>Funcionamiento</v>
      </c>
      <c r="Y105" t="s">
        <v>3078</v>
      </c>
    </row>
    <row r="106" spans="1:25">
      <c r="A106" t="s">
        <v>3263</v>
      </c>
      <c r="B106" t="s">
        <v>3289</v>
      </c>
      <c r="C106" t="s">
        <v>3295</v>
      </c>
      <c r="D106" t="s">
        <v>3076</v>
      </c>
      <c r="E106" t="s">
        <v>3077</v>
      </c>
      <c r="F106" t="s">
        <v>263</v>
      </c>
      <c r="G106" t="s">
        <v>3078</v>
      </c>
      <c r="H106" t="s">
        <v>336</v>
      </c>
      <c r="I106" t="s">
        <v>337</v>
      </c>
      <c r="J106" t="s">
        <v>246</v>
      </c>
      <c r="K106" t="s">
        <v>3079</v>
      </c>
      <c r="L106" t="s">
        <v>247</v>
      </c>
      <c r="M106">
        <v>2354967</v>
      </c>
      <c r="N106">
        <v>0</v>
      </c>
      <c r="O106">
        <v>2354967</v>
      </c>
      <c r="P106">
        <v>0</v>
      </c>
      <c r="Q106" t="s">
        <v>3296</v>
      </c>
      <c r="R106" t="s">
        <v>3297</v>
      </c>
      <c r="S106" t="s">
        <v>3298</v>
      </c>
      <c r="T106" t="s">
        <v>3085</v>
      </c>
      <c r="U106" t="s">
        <v>3299</v>
      </c>
      <c r="V106" t="s">
        <v>3300</v>
      </c>
      <c r="W106" t="s">
        <v>3085</v>
      </c>
      <c r="X106" t="str">
        <f t="shared" si="1"/>
        <v>Funcionamiento</v>
      </c>
      <c r="Y106" t="s">
        <v>3078</v>
      </c>
    </row>
    <row r="107" spans="1:25">
      <c r="A107" t="s">
        <v>3263</v>
      </c>
      <c r="B107" t="s">
        <v>3289</v>
      </c>
      <c r="C107" t="s">
        <v>3295</v>
      </c>
      <c r="D107" t="s">
        <v>3076</v>
      </c>
      <c r="E107" t="s">
        <v>3077</v>
      </c>
      <c r="F107" t="s">
        <v>263</v>
      </c>
      <c r="G107" t="s">
        <v>3078</v>
      </c>
      <c r="H107" t="s">
        <v>292</v>
      </c>
      <c r="I107" t="s">
        <v>293</v>
      </c>
      <c r="J107" t="s">
        <v>246</v>
      </c>
      <c r="K107" t="s">
        <v>3079</v>
      </c>
      <c r="L107" t="s">
        <v>247</v>
      </c>
      <c r="M107">
        <v>49757428</v>
      </c>
      <c r="N107">
        <v>0</v>
      </c>
      <c r="O107">
        <v>49757428</v>
      </c>
      <c r="P107">
        <v>0</v>
      </c>
      <c r="Q107" t="s">
        <v>3296</v>
      </c>
      <c r="R107" t="s">
        <v>3297</v>
      </c>
      <c r="S107" t="s">
        <v>3298</v>
      </c>
      <c r="T107" t="s">
        <v>3085</v>
      </c>
      <c r="U107" t="s">
        <v>3299</v>
      </c>
      <c r="V107" t="s">
        <v>3300</v>
      </c>
      <c r="W107" t="s">
        <v>3085</v>
      </c>
      <c r="X107" t="str">
        <f t="shared" si="1"/>
        <v>Funcionamiento</v>
      </c>
      <c r="Y107" t="s">
        <v>3078</v>
      </c>
    </row>
    <row r="108" spans="1:25">
      <c r="A108" t="s">
        <v>3263</v>
      </c>
      <c r="B108" t="s">
        <v>3289</v>
      </c>
      <c r="C108" t="s">
        <v>3295</v>
      </c>
      <c r="D108" t="s">
        <v>3076</v>
      </c>
      <c r="E108" t="s">
        <v>3077</v>
      </c>
      <c r="F108" t="s">
        <v>263</v>
      </c>
      <c r="G108" t="s">
        <v>3078</v>
      </c>
      <c r="H108" t="s">
        <v>294</v>
      </c>
      <c r="I108" t="s">
        <v>296</v>
      </c>
      <c r="J108" t="s">
        <v>246</v>
      </c>
      <c r="K108" t="s">
        <v>3079</v>
      </c>
      <c r="L108" t="s">
        <v>247</v>
      </c>
      <c r="M108">
        <v>1002486</v>
      </c>
      <c r="N108">
        <v>0</v>
      </c>
      <c r="O108">
        <v>1002486</v>
      </c>
      <c r="P108">
        <v>0</v>
      </c>
      <c r="Q108" t="s">
        <v>3296</v>
      </c>
      <c r="R108" t="s">
        <v>3297</v>
      </c>
      <c r="S108" t="s">
        <v>3298</v>
      </c>
      <c r="T108" t="s">
        <v>3085</v>
      </c>
      <c r="U108" t="s">
        <v>3299</v>
      </c>
      <c r="V108" t="s">
        <v>3300</v>
      </c>
      <c r="W108" t="s">
        <v>3085</v>
      </c>
      <c r="X108" t="str">
        <f t="shared" si="1"/>
        <v>Funcionamiento</v>
      </c>
      <c r="Y108" t="s">
        <v>3078</v>
      </c>
    </row>
    <row r="109" spans="1:25">
      <c r="A109" t="s">
        <v>3263</v>
      </c>
      <c r="B109" t="s">
        <v>3289</v>
      </c>
      <c r="C109" t="s">
        <v>3295</v>
      </c>
      <c r="D109" t="s">
        <v>3076</v>
      </c>
      <c r="E109" t="s">
        <v>3077</v>
      </c>
      <c r="F109" t="s">
        <v>263</v>
      </c>
      <c r="G109" t="s">
        <v>3078</v>
      </c>
      <c r="H109" t="s">
        <v>297</v>
      </c>
      <c r="I109" t="s">
        <v>299</v>
      </c>
      <c r="J109" t="s">
        <v>246</v>
      </c>
      <c r="K109" t="s">
        <v>3079</v>
      </c>
      <c r="L109" t="s">
        <v>247</v>
      </c>
      <c r="M109">
        <v>1429670</v>
      </c>
      <c r="N109">
        <v>0</v>
      </c>
      <c r="O109">
        <v>1429670</v>
      </c>
      <c r="P109">
        <v>0</v>
      </c>
      <c r="Q109" t="s">
        <v>3296</v>
      </c>
      <c r="R109" t="s">
        <v>3297</v>
      </c>
      <c r="S109" t="s">
        <v>3298</v>
      </c>
      <c r="T109" t="s">
        <v>3085</v>
      </c>
      <c r="U109" t="s">
        <v>3299</v>
      </c>
      <c r="V109" t="s">
        <v>3300</v>
      </c>
      <c r="W109" t="s">
        <v>3085</v>
      </c>
      <c r="X109" t="str">
        <f t="shared" si="1"/>
        <v>Funcionamiento</v>
      </c>
      <c r="Y109" t="s">
        <v>3078</v>
      </c>
    </row>
    <row r="110" spans="1:25">
      <c r="A110" t="s">
        <v>3263</v>
      </c>
      <c r="B110" t="s">
        <v>3289</v>
      </c>
      <c r="C110" t="s">
        <v>3295</v>
      </c>
      <c r="D110" t="s">
        <v>3076</v>
      </c>
      <c r="E110" t="s">
        <v>3077</v>
      </c>
      <c r="F110" t="s">
        <v>263</v>
      </c>
      <c r="G110" t="s">
        <v>3078</v>
      </c>
      <c r="H110" t="s">
        <v>309</v>
      </c>
      <c r="I110" t="s">
        <v>311</v>
      </c>
      <c r="J110" t="s">
        <v>246</v>
      </c>
      <c r="K110" t="s">
        <v>3079</v>
      </c>
      <c r="L110" t="s">
        <v>247</v>
      </c>
      <c r="M110">
        <v>2113090</v>
      </c>
      <c r="N110">
        <v>0</v>
      </c>
      <c r="O110">
        <v>2113090</v>
      </c>
      <c r="P110">
        <v>0</v>
      </c>
      <c r="Q110" t="s">
        <v>3296</v>
      </c>
      <c r="R110" t="s">
        <v>3297</v>
      </c>
      <c r="S110" t="s">
        <v>3298</v>
      </c>
      <c r="T110" t="s">
        <v>3085</v>
      </c>
      <c r="U110" t="s">
        <v>3299</v>
      </c>
      <c r="V110" t="s">
        <v>3300</v>
      </c>
      <c r="W110" t="s">
        <v>3085</v>
      </c>
      <c r="X110" t="str">
        <f t="shared" si="1"/>
        <v>Funcionamiento</v>
      </c>
      <c r="Y110" t="s">
        <v>3078</v>
      </c>
    </row>
    <row r="111" spans="1:25">
      <c r="A111" t="s">
        <v>3270</v>
      </c>
      <c r="B111" t="s">
        <v>3301</v>
      </c>
      <c r="C111" t="s">
        <v>3302</v>
      </c>
      <c r="D111" t="s">
        <v>3076</v>
      </c>
      <c r="E111" t="s">
        <v>3077</v>
      </c>
      <c r="F111" t="s">
        <v>263</v>
      </c>
      <c r="G111" t="s">
        <v>3078</v>
      </c>
      <c r="H111" t="s">
        <v>314</v>
      </c>
      <c r="I111" t="s">
        <v>582</v>
      </c>
      <c r="J111" t="s">
        <v>246</v>
      </c>
      <c r="K111" t="s">
        <v>3079</v>
      </c>
      <c r="L111" t="s">
        <v>247</v>
      </c>
      <c r="M111">
        <v>7050400</v>
      </c>
      <c r="N111">
        <v>0</v>
      </c>
      <c r="O111">
        <v>7050400</v>
      </c>
      <c r="P111">
        <v>0</v>
      </c>
      <c r="Q111" t="s">
        <v>3303</v>
      </c>
      <c r="R111" t="s">
        <v>3304</v>
      </c>
      <c r="S111" t="s">
        <v>3305</v>
      </c>
      <c r="T111" t="s">
        <v>3085</v>
      </c>
      <c r="U111" t="s">
        <v>3306</v>
      </c>
      <c r="V111" t="s">
        <v>3307</v>
      </c>
      <c r="W111" t="s">
        <v>3085</v>
      </c>
      <c r="X111" t="str">
        <f t="shared" si="1"/>
        <v>Funcionamiento</v>
      </c>
      <c r="Y111" t="s">
        <v>3078</v>
      </c>
    </row>
    <row r="112" spans="1:25">
      <c r="A112" t="s">
        <v>3270</v>
      </c>
      <c r="B112" t="s">
        <v>3301</v>
      </c>
      <c r="C112" t="s">
        <v>3302</v>
      </c>
      <c r="D112" t="s">
        <v>3076</v>
      </c>
      <c r="E112" t="s">
        <v>3077</v>
      </c>
      <c r="F112" t="s">
        <v>263</v>
      </c>
      <c r="G112" t="s">
        <v>3078</v>
      </c>
      <c r="H112" t="s">
        <v>320</v>
      </c>
      <c r="I112" t="s">
        <v>321</v>
      </c>
      <c r="J112" t="s">
        <v>246</v>
      </c>
      <c r="K112" t="s">
        <v>3079</v>
      </c>
      <c r="L112" t="s">
        <v>247</v>
      </c>
      <c r="M112">
        <v>539200</v>
      </c>
      <c r="N112">
        <v>0</v>
      </c>
      <c r="O112">
        <v>539200</v>
      </c>
      <c r="P112">
        <v>0</v>
      </c>
      <c r="Q112" t="s">
        <v>3303</v>
      </c>
      <c r="R112" t="s">
        <v>3304</v>
      </c>
      <c r="S112" t="s">
        <v>3305</v>
      </c>
      <c r="T112" t="s">
        <v>3085</v>
      </c>
      <c r="U112" t="s">
        <v>3306</v>
      </c>
      <c r="V112" t="s">
        <v>3307</v>
      </c>
      <c r="W112" t="s">
        <v>3085</v>
      </c>
      <c r="X112" t="str">
        <f t="shared" si="1"/>
        <v>Funcionamiento</v>
      </c>
      <c r="Y112" t="s">
        <v>3078</v>
      </c>
    </row>
    <row r="113" spans="1:25">
      <c r="A113" t="s">
        <v>3270</v>
      </c>
      <c r="B113" t="s">
        <v>3301</v>
      </c>
      <c r="C113" t="s">
        <v>3302</v>
      </c>
      <c r="D113" t="s">
        <v>3076</v>
      </c>
      <c r="E113" t="s">
        <v>3077</v>
      </c>
      <c r="F113" t="s">
        <v>263</v>
      </c>
      <c r="G113" t="s">
        <v>3078</v>
      </c>
      <c r="H113" t="s">
        <v>316</v>
      </c>
      <c r="I113" t="s">
        <v>583</v>
      </c>
      <c r="J113" t="s">
        <v>246</v>
      </c>
      <c r="K113" t="s">
        <v>3079</v>
      </c>
      <c r="L113" t="s">
        <v>247</v>
      </c>
      <c r="M113">
        <v>4994500</v>
      </c>
      <c r="N113">
        <v>0</v>
      </c>
      <c r="O113">
        <v>4994500</v>
      </c>
      <c r="P113">
        <v>0</v>
      </c>
      <c r="Q113" t="s">
        <v>3303</v>
      </c>
      <c r="R113" t="s">
        <v>3304</v>
      </c>
      <c r="S113" t="s">
        <v>3305</v>
      </c>
      <c r="T113" t="s">
        <v>3085</v>
      </c>
      <c r="U113" t="s">
        <v>3306</v>
      </c>
      <c r="V113" t="s">
        <v>3307</v>
      </c>
      <c r="W113" t="s">
        <v>3085</v>
      </c>
      <c r="X113" t="str">
        <f t="shared" si="1"/>
        <v>Funcionamiento</v>
      </c>
      <c r="Y113" t="s">
        <v>3078</v>
      </c>
    </row>
    <row r="114" spans="1:25">
      <c r="A114" t="s">
        <v>3270</v>
      </c>
      <c r="B114" t="s">
        <v>3301</v>
      </c>
      <c r="C114" t="s">
        <v>3302</v>
      </c>
      <c r="D114" t="s">
        <v>3076</v>
      </c>
      <c r="E114" t="s">
        <v>3077</v>
      </c>
      <c r="F114" t="s">
        <v>263</v>
      </c>
      <c r="G114" t="s">
        <v>3078</v>
      </c>
      <c r="H114" t="s">
        <v>318</v>
      </c>
      <c r="I114" t="s">
        <v>586</v>
      </c>
      <c r="J114" t="s">
        <v>246</v>
      </c>
      <c r="K114" t="s">
        <v>3079</v>
      </c>
      <c r="L114" t="s">
        <v>247</v>
      </c>
      <c r="M114">
        <v>5171600</v>
      </c>
      <c r="N114">
        <v>0</v>
      </c>
      <c r="O114">
        <v>5171600</v>
      </c>
      <c r="P114">
        <v>0</v>
      </c>
      <c r="Q114" t="s">
        <v>3303</v>
      </c>
      <c r="R114" t="s">
        <v>3304</v>
      </c>
      <c r="S114" t="s">
        <v>3305</v>
      </c>
      <c r="T114" t="s">
        <v>3085</v>
      </c>
      <c r="U114" t="s">
        <v>3306</v>
      </c>
      <c r="V114" t="s">
        <v>3307</v>
      </c>
      <c r="W114" t="s">
        <v>3085</v>
      </c>
      <c r="X114" t="str">
        <f t="shared" si="1"/>
        <v>Funcionamiento</v>
      </c>
      <c r="Y114" t="s">
        <v>3078</v>
      </c>
    </row>
    <row r="115" spans="1:25">
      <c r="A115" t="s">
        <v>3270</v>
      </c>
      <c r="B115" t="s">
        <v>3301</v>
      </c>
      <c r="C115" t="s">
        <v>3302</v>
      </c>
      <c r="D115" t="s">
        <v>3076</v>
      </c>
      <c r="E115" t="s">
        <v>3077</v>
      </c>
      <c r="F115" t="s">
        <v>263</v>
      </c>
      <c r="G115" t="s">
        <v>3078</v>
      </c>
      <c r="H115" t="s">
        <v>322</v>
      </c>
      <c r="I115" t="s">
        <v>323</v>
      </c>
      <c r="J115" t="s">
        <v>246</v>
      </c>
      <c r="K115" t="s">
        <v>3079</v>
      </c>
      <c r="L115" t="s">
        <v>247</v>
      </c>
      <c r="M115">
        <v>3879300</v>
      </c>
      <c r="N115">
        <v>0</v>
      </c>
      <c r="O115">
        <v>3879300</v>
      </c>
      <c r="P115">
        <v>0</v>
      </c>
      <c r="Q115" t="s">
        <v>3303</v>
      </c>
      <c r="R115" t="s">
        <v>3304</v>
      </c>
      <c r="S115" t="s">
        <v>3305</v>
      </c>
      <c r="T115" t="s">
        <v>3085</v>
      </c>
      <c r="U115" t="s">
        <v>3306</v>
      </c>
      <c r="V115" t="s">
        <v>3307</v>
      </c>
      <c r="W115" t="s">
        <v>3085</v>
      </c>
      <c r="X115" t="str">
        <f t="shared" si="1"/>
        <v>Funcionamiento</v>
      </c>
      <c r="Y115" t="s">
        <v>3078</v>
      </c>
    </row>
    <row r="116" spans="1:25">
      <c r="A116" t="s">
        <v>3270</v>
      </c>
      <c r="B116" t="s">
        <v>3301</v>
      </c>
      <c r="C116" t="s">
        <v>3302</v>
      </c>
      <c r="D116" t="s">
        <v>3076</v>
      </c>
      <c r="E116" t="s">
        <v>3077</v>
      </c>
      <c r="F116" t="s">
        <v>263</v>
      </c>
      <c r="G116" t="s">
        <v>3078</v>
      </c>
      <c r="H116" t="s">
        <v>324</v>
      </c>
      <c r="I116" t="s">
        <v>325</v>
      </c>
      <c r="J116" t="s">
        <v>246</v>
      </c>
      <c r="K116" t="s">
        <v>3079</v>
      </c>
      <c r="L116" t="s">
        <v>247</v>
      </c>
      <c r="M116">
        <v>2586800</v>
      </c>
      <c r="N116">
        <v>0</v>
      </c>
      <c r="O116">
        <v>2586800</v>
      </c>
      <c r="P116">
        <v>0</v>
      </c>
      <c r="Q116" t="s">
        <v>3303</v>
      </c>
      <c r="R116" t="s">
        <v>3304</v>
      </c>
      <c r="S116" t="s">
        <v>3305</v>
      </c>
      <c r="T116" t="s">
        <v>3085</v>
      </c>
      <c r="U116" t="s">
        <v>3306</v>
      </c>
      <c r="V116" t="s">
        <v>3307</v>
      </c>
      <c r="W116" t="s">
        <v>3085</v>
      </c>
      <c r="X116" t="str">
        <f t="shared" si="1"/>
        <v>Funcionamiento</v>
      </c>
      <c r="Y116" t="s">
        <v>3078</v>
      </c>
    </row>
    <row r="117" spans="1:25">
      <c r="A117" t="s">
        <v>3277</v>
      </c>
      <c r="B117" t="s">
        <v>3308</v>
      </c>
      <c r="C117" t="s">
        <v>3309</v>
      </c>
      <c r="D117" t="s">
        <v>3076</v>
      </c>
      <c r="E117" t="s">
        <v>3077</v>
      </c>
      <c r="F117" t="s">
        <v>3234</v>
      </c>
      <c r="G117" t="s">
        <v>3078</v>
      </c>
      <c r="H117" t="s">
        <v>428</v>
      </c>
      <c r="I117" t="s">
        <v>669</v>
      </c>
      <c r="J117" t="s">
        <v>246</v>
      </c>
      <c r="K117" t="s">
        <v>3079</v>
      </c>
      <c r="L117" t="s">
        <v>247</v>
      </c>
      <c r="M117">
        <v>5005625</v>
      </c>
      <c r="N117">
        <v>0</v>
      </c>
      <c r="O117">
        <v>5005625</v>
      </c>
      <c r="P117">
        <v>0</v>
      </c>
      <c r="Q117" t="s">
        <v>3310</v>
      </c>
      <c r="R117" t="s">
        <v>3237</v>
      </c>
      <c r="S117" t="s">
        <v>3311</v>
      </c>
      <c r="T117" t="s">
        <v>3312</v>
      </c>
      <c r="U117" t="s">
        <v>3313</v>
      </c>
      <c r="V117" t="s">
        <v>3314</v>
      </c>
      <c r="W117" t="s">
        <v>3085</v>
      </c>
      <c r="X117" t="str">
        <f t="shared" si="1"/>
        <v>Inversión</v>
      </c>
      <c r="Y117" t="s">
        <v>3241</v>
      </c>
    </row>
    <row r="118" spans="1:25">
      <c r="A118" t="s">
        <v>3229</v>
      </c>
      <c r="B118" t="s">
        <v>3308</v>
      </c>
      <c r="C118" t="s">
        <v>3315</v>
      </c>
      <c r="D118" t="s">
        <v>3076</v>
      </c>
      <c r="E118" t="s">
        <v>3077</v>
      </c>
      <c r="F118" t="s">
        <v>3234</v>
      </c>
      <c r="G118" t="s">
        <v>3078</v>
      </c>
      <c r="H118" t="s">
        <v>428</v>
      </c>
      <c r="I118" t="s">
        <v>669</v>
      </c>
      <c r="J118" t="s">
        <v>246</v>
      </c>
      <c r="K118" t="s">
        <v>3079</v>
      </c>
      <c r="L118" t="s">
        <v>247</v>
      </c>
      <c r="M118">
        <v>2479960</v>
      </c>
      <c r="N118">
        <v>-17196</v>
      </c>
      <c r="O118">
        <v>2462764</v>
      </c>
      <c r="P118">
        <v>0</v>
      </c>
      <c r="Q118" t="s">
        <v>3316</v>
      </c>
      <c r="R118" t="s">
        <v>3317</v>
      </c>
      <c r="S118" t="s">
        <v>3318</v>
      </c>
      <c r="T118" t="s">
        <v>3319</v>
      </c>
      <c r="U118" t="s">
        <v>3320</v>
      </c>
      <c r="V118" t="s">
        <v>3321</v>
      </c>
      <c r="W118" t="s">
        <v>3085</v>
      </c>
      <c r="X118" t="str">
        <f t="shared" si="1"/>
        <v>Inversión</v>
      </c>
      <c r="Y118" t="s">
        <v>3241</v>
      </c>
    </row>
    <row r="119" spans="1:25">
      <c r="A119" t="s">
        <v>3292</v>
      </c>
      <c r="B119" t="s">
        <v>3322</v>
      </c>
      <c r="C119" t="s">
        <v>3323</v>
      </c>
      <c r="D119" t="s">
        <v>3076</v>
      </c>
      <c r="E119" t="s">
        <v>3077</v>
      </c>
      <c r="F119" t="s">
        <v>263</v>
      </c>
      <c r="G119" t="s">
        <v>3078</v>
      </c>
      <c r="H119" t="s">
        <v>352</v>
      </c>
      <c r="I119" t="s">
        <v>353</v>
      </c>
      <c r="J119" t="s">
        <v>253</v>
      </c>
      <c r="K119" t="s">
        <v>3115</v>
      </c>
      <c r="L119" t="s">
        <v>247</v>
      </c>
      <c r="M119">
        <v>3000</v>
      </c>
      <c r="N119">
        <v>0</v>
      </c>
      <c r="O119">
        <v>3000</v>
      </c>
      <c r="P119">
        <v>0</v>
      </c>
      <c r="Q119" t="s">
        <v>3324</v>
      </c>
      <c r="R119" t="s">
        <v>3325</v>
      </c>
      <c r="S119" t="s">
        <v>3326</v>
      </c>
      <c r="T119" t="s">
        <v>3318</v>
      </c>
      <c r="U119" t="s">
        <v>3327</v>
      </c>
      <c r="V119" t="s">
        <v>3328</v>
      </c>
      <c r="W119" t="s">
        <v>3085</v>
      </c>
      <c r="X119" t="str">
        <f t="shared" si="1"/>
        <v>Funcionamiento</v>
      </c>
      <c r="Y119" t="s">
        <v>3078</v>
      </c>
    </row>
    <row r="120" spans="1:25">
      <c r="A120" t="s">
        <v>3297</v>
      </c>
      <c r="B120" t="s">
        <v>3329</v>
      </c>
      <c r="C120" t="s">
        <v>3330</v>
      </c>
      <c r="D120" t="s">
        <v>3076</v>
      </c>
      <c r="E120" t="s">
        <v>3331</v>
      </c>
      <c r="F120" t="s">
        <v>263</v>
      </c>
      <c r="G120" t="s">
        <v>3078</v>
      </c>
      <c r="H120" t="s">
        <v>294</v>
      </c>
      <c r="I120" t="s">
        <v>296</v>
      </c>
      <c r="J120" t="s">
        <v>246</v>
      </c>
      <c r="K120" t="s">
        <v>3079</v>
      </c>
      <c r="L120" t="s">
        <v>247</v>
      </c>
      <c r="M120">
        <v>1284503</v>
      </c>
      <c r="N120">
        <v>-1284503</v>
      </c>
      <c r="O120">
        <v>0</v>
      </c>
      <c r="P120">
        <v>0</v>
      </c>
      <c r="Q120" t="s">
        <v>3332</v>
      </c>
      <c r="R120" t="s">
        <v>3245</v>
      </c>
      <c r="S120" t="s">
        <v>3085</v>
      </c>
      <c r="T120" t="s">
        <v>3085</v>
      </c>
      <c r="U120" t="s">
        <v>3085</v>
      </c>
      <c r="V120" t="s">
        <v>3085</v>
      </c>
      <c r="W120" t="s">
        <v>3085</v>
      </c>
      <c r="X120" t="str">
        <f t="shared" si="1"/>
        <v>Funcionamiento</v>
      </c>
      <c r="Y120" t="s">
        <v>3078</v>
      </c>
    </row>
    <row r="121" spans="1:25">
      <c r="A121" t="s">
        <v>3297</v>
      </c>
      <c r="B121" t="s">
        <v>3329</v>
      </c>
      <c r="C121" t="s">
        <v>3330</v>
      </c>
      <c r="D121" t="s">
        <v>3076</v>
      </c>
      <c r="E121" t="s">
        <v>3331</v>
      </c>
      <c r="F121" t="s">
        <v>263</v>
      </c>
      <c r="G121" t="s">
        <v>3078</v>
      </c>
      <c r="H121" t="s">
        <v>348</v>
      </c>
      <c r="I121" t="s">
        <v>349</v>
      </c>
      <c r="J121" t="s">
        <v>246</v>
      </c>
      <c r="K121" t="s">
        <v>3079</v>
      </c>
      <c r="L121" t="s">
        <v>247</v>
      </c>
      <c r="M121">
        <v>122860</v>
      </c>
      <c r="N121">
        <v>-122860</v>
      </c>
      <c r="O121">
        <v>0</v>
      </c>
      <c r="P121">
        <v>0</v>
      </c>
      <c r="Q121" t="s">
        <v>3332</v>
      </c>
      <c r="R121" t="s">
        <v>3245</v>
      </c>
      <c r="S121" t="s">
        <v>3085</v>
      </c>
      <c r="T121" t="s">
        <v>3085</v>
      </c>
      <c r="U121" t="s">
        <v>3085</v>
      </c>
      <c r="V121" t="s">
        <v>3085</v>
      </c>
      <c r="W121" t="s">
        <v>3085</v>
      </c>
      <c r="X121" t="str">
        <f t="shared" si="1"/>
        <v>Funcionamiento</v>
      </c>
      <c r="Y121" t="s">
        <v>3078</v>
      </c>
    </row>
    <row r="122" spans="1:25">
      <c r="A122" t="s">
        <v>3297</v>
      </c>
      <c r="B122" t="s">
        <v>3329</v>
      </c>
      <c r="C122" t="s">
        <v>3330</v>
      </c>
      <c r="D122" t="s">
        <v>3076</v>
      </c>
      <c r="E122" t="s">
        <v>3331</v>
      </c>
      <c r="F122" t="s">
        <v>263</v>
      </c>
      <c r="G122" t="s">
        <v>3078</v>
      </c>
      <c r="H122" t="s">
        <v>292</v>
      </c>
      <c r="I122" t="s">
        <v>293</v>
      </c>
      <c r="J122" t="s">
        <v>246</v>
      </c>
      <c r="K122" t="s">
        <v>3079</v>
      </c>
      <c r="L122" t="s">
        <v>247</v>
      </c>
      <c r="M122">
        <v>55588584</v>
      </c>
      <c r="N122">
        <v>-55588584</v>
      </c>
      <c r="O122">
        <v>0</v>
      </c>
      <c r="P122">
        <v>0</v>
      </c>
      <c r="Q122" t="s">
        <v>3332</v>
      </c>
      <c r="R122" t="s">
        <v>3245</v>
      </c>
      <c r="S122" t="s">
        <v>3085</v>
      </c>
      <c r="T122" t="s">
        <v>3085</v>
      </c>
      <c r="U122" t="s">
        <v>3085</v>
      </c>
      <c r="V122" t="s">
        <v>3085</v>
      </c>
      <c r="W122" t="s">
        <v>3085</v>
      </c>
      <c r="X122" t="str">
        <f t="shared" si="1"/>
        <v>Funcionamiento</v>
      </c>
      <c r="Y122" t="s">
        <v>3078</v>
      </c>
    </row>
    <row r="123" spans="1:25">
      <c r="A123" t="s">
        <v>3297</v>
      </c>
      <c r="B123" t="s">
        <v>3329</v>
      </c>
      <c r="C123" t="s">
        <v>3330</v>
      </c>
      <c r="D123" t="s">
        <v>3076</v>
      </c>
      <c r="E123" t="s">
        <v>3331</v>
      </c>
      <c r="F123" t="s">
        <v>263</v>
      </c>
      <c r="G123" t="s">
        <v>3078</v>
      </c>
      <c r="H123" t="s">
        <v>303</v>
      </c>
      <c r="I123" t="s">
        <v>305</v>
      </c>
      <c r="J123" t="s">
        <v>246</v>
      </c>
      <c r="K123" t="s">
        <v>3079</v>
      </c>
      <c r="L123" t="s">
        <v>247</v>
      </c>
      <c r="M123">
        <v>737727</v>
      </c>
      <c r="N123">
        <v>-737727</v>
      </c>
      <c r="O123">
        <v>0</v>
      </c>
      <c r="P123">
        <v>0</v>
      </c>
      <c r="Q123" t="s">
        <v>3332</v>
      </c>
      <c r="R123" t="s">
        <v>3245</v>
      </c>
      <c r="S123" t="s">
        <v>3085</v>
      </c>
      <c r="T123" t="s">
        <v>3085</v>
      </c>
      <c r="U123" t="s">
        <v>3085</v>
      </c>
      <c r="V123" t="s">
        <v>3085</v>
      </c>
      <c r="W123" t="s">
        <v>3085</v>
      </c>
      <c r="X123" t="str">
        <f t="shared" si="1"/>
        <v>Funcionamiento</v>
      </c>
      <c r="Y123" t="s">
        <v>3078</v>
      </c>
    </row>
    <row r="124" spans="1:25">
      <c r="A124" t="s">
        <v>3297</v>
      </c>
      <c r="B124" t="s">
        <v>3329</v>
      </c>
      <c r="C124" t="s">
        <v>3330</v>
      </c>
      <c r="D124" t="s">
        <v>3076</v>
      </c>
      <c r="E124" t="s">
        <v>3331</v>
      </c>
      <c r="F124" t="s">
        <v>263</v>
      </c>
      <c r="G124" t="s">
        <v>3078</v>
      </c>
      <c r="H124" t="s">
        <v>309</v>
      </c>
      <c r="I124" t="s">
        <v>311</v>
      </c>
      <c r="J124" t="s">
        <v>246</v>
      </c>
      <c r="K124" t="s">
        <v>3079</v>
      </c>
      <c r="L124" t="s">
        <v>247</v>
      </c>
      <c r="M124">
        <v>27171</v>
      </c>
      <c r="N124">
        <v>-27171</v>
      </c>
      <c r="O124">
        <v>0</v>
      </c>
      <c r="P124">
        <v>0</v>
      </c>
      <c r="Q124" t="s">
        <v>3332</v>
      </c>
      <c r="R124" t="s">
        <v>3245</v>
      </c>
      <c r="S124" t="s">
        <v>3085</v>
      </c>
      <c r="T124" t="s">
        <v>3085</v>
      </c>
      <c r="U124" t="s">
        <v>3085</v>
      </c>
      <c r="V124" t="s">
        <v>3085</v>
      </c>
      <c r="W124" t="s">
        <v>3085</v>
      </c>
      <c r="X124" t="str">
        <f t="shared" si="1"/>
        <v>Funcionamiento</v>
      </c>
      <c r="Y124" t="s">
        <v>3078</v>
      </c>
    </row>
    <row r="125" spans="1:25">
      <c r="A125" t="s">
        <v>3297</v>
      </c>
      <c r="B125" t="s">
        <v>3329</v>
      </c>
      <c r="C125" t="s">
        <v>3330</v>
      </c>
      <c r="D125" t="s">
        <v>3076</v>
      </c>
      <c r="E125" t="s">
        <v>3331</v>
      </c>
      <c r="F125" t="s">
        <v>263</v>
      </c>
      <c r="G125" t="s">
        <v>3078</v>
      </c>
      <c r="H125" t="s">
        <v>312</v>
      </c>
      <c r="I125" t="s">
        <v>3333</v>
      </c>
      <c r="J125" t="s">
        <v>246</v>
      </c>
      <c r="K125" t="s">
        <v>3079</v>
      </c>
      <c r="L125" t="s">
        <v>247</v>
      </c>
      <c r="M125">
        <v>1799946</v>
      </c>
      <c r="N125">
        <v>-1799946</v>
      </c>
      <c r="O125">
        <v>0</v>
      </c>
      <c r="P125">
        <v>0</v>
      </c>
      <c r="Q125" t="s">
        <v>3332</v>
      </c>
      <c r="R125" t="s">
        <v>3245</v>
      </c>
      <c r="S125" t="s">
        <v>3085</v>
      </c>
      <c r="T125" t="s">
        <v>3085</v>
      </c>
      <c r="U125" t="s">
        <v>3085</v>
      </c>
      <c r="V125" t="s">
        <v>3085</v>
      </c>
      <c r="W125" t="s">
        <v>3085</v>
      </c>
      <c r="X125" t="str">
        <f t="shared" si="1"/>
        <v>Funcionamiento</v>
      </c>
      <c r="Y125" t="s">
        <v>3078</v>
      </c>
    </row>
    <row r="126" spans="1:25">
      <c r="A126" t="s">
        <v>3297</v>
      </c>
      <c r="B126" t="s">
        <v>3329</v>
      </c>
      <c r="C126" t="s">
        <v>3330</v>
      </c>
      <c r="D126" t="s">
        <v>3076</v>
      </c>
      <c r="E126" t="s">
        <v>3331</v>
      </c>
      <c r="F126" t="s">
        <v>263</v>
      </c>
      <c r="G126" t="s">
        <v>3078</v>
      </c>
      <c r="H126" t="s">
        <v>336</v>
      </c>
      <c r="I126" t="s">
        <v>337</v>
      </c>
      <c r="J126" t="s">
        <v>246</v>
      </c>
      <c r="K126" t="s">
        <v>3079</v>
      </c>
      <c r="L126" t="s">
        <v>247</v>
      </c>
      <c r="M126">
        <v>2354967</v>
      </c>
      <c r="N126">
        <v>-2354967</v>
      </c>
      <c r="O126">
        <v>0</v>
      </c>
      <c r="P126">
        <v>0</v>
      </c>
      <c r="Q126" t="s">
        <v>3332</v>
      </c>
      <c r="R126" t="s">
        <v>3245</v>
      </c>
      <c r="S126" t="s">
        <v>3085</v>
      </c>
      <c r="T126" t="s">
        <v>3085</v>
      </c>
      <c r="U126" t="s">
        <v>3085</v>
      </c>
      <c r="V126" t="s">
        <v>3085</v>
      </c>
      <c r="W126" t="s">
        <v>3085</v>
      </c>
      <c r="X126" t="str">
        <f t="shared" si="1"/>
        <v>Funcionamiento</v>
      </c>
      <c r="Y126" t="s">
        <v>3078</v>
      </c>
    </row>
    <row r="127" spans="1:25">
      <c r="A127" t="s">
        <v>3304</v>
      </c>
      <c r="B127" t="s">
        <v>3329</v>
      </c>
      <c r="C127" t="s">
        <v>3334</v>
      </c>
      <c r="D127" t="s">
        <v>3076</v>
      </c>
      <c r="E127" t="s">
        <v>3077</v>
      </c>
      <c r="F127" t="s">
        <v>263</v>
      </c>
      <c r="G127" t="s">
        <v>3078</v>
      </c>
      <c r="H127" t="s">
        <v>292</v>
      </c>
      <c r="I127" t="s">
        <v>293</v>
      </c>
      <c r="J127" t="s">
        <v>246</v>
      </c>
      <c r="K127" t="s">
        <v>3079</v>
      </c>
      <c r="L127" t="s">
        <v>247</v>
      </c>
      <c r="M127">
        <v>55945832</v>
      </c>
      <c r="N127">
        <v>-349718</v>
      </c>
      <c r="O127">
        <v>55596114</v>
      </c>
      <c r="P127">
        <v>0</v>
      </c>
      <c r="Q127" t="s">
        <v>3335</v>
      </c>
      <c r="R127" t="s">
        <v>3336</v>
      </c>
      <c r="S127" t="s">
        <v>3337</v>
      </c>
      <c r="T127" t="s">
        <v>3085</v>
      </c>
      <c r="U127" t="s">
        <v>3338</v>
      </c>
      <c r="V127" t="s">
        <v>3339</v>
      </c>
      <c r="W127" t="s">
        <v>3085</v>
      </c>
      <c r="X127" t="str">
        <f t="shared" si="1"/>
        <v>Funcionamiento</v>
      </c>
      <c r="Y127" t="s">
        <v>3078</v>
      </c>
    </row>
    <row r="128" spans="1:25">
      <c r="A128" t="s">
        <v>3304</v>
      </c>
      <c r="B128" t="s">
        <v>3329</v>
      </c>
      <c r="C128" t="s">
        <v>3334</v>
      </c>
      <c r="D128" t="s">
        <v>3076</v>
      </c>
      <c r="E128" t="s">
        <v>3077</v>
      </c>
      <c r="F128" t="s">
        <v>263</v>
      </c>
      <c r="G128" t="s">
        <v>3078</v>
      </c>
      <c r="H128" t="s">
        <v>294</v>
      </c>
      <c r="I128" t="s">
        <v>296</v>
      </c>
      <c r="J128" t="s">
        <v>246</v>
      </c>
      <c r="K128" t="s">
        <v>3079</v>
      </c>
      <c r="L128" t="s">
        <v>247</v>
      </c>
      <c r="M128">
        <v>1284503</v>
      </c>
      <c r="N128">
        <v>0</v>
      </c>
      <c r="O128">
        <v>1284503</v>
      </c>
      <c r="P128">
        <v>0</v>
      </c>
      <c r="Q128" t="s">
        <v>3335</v>
      </c>
      <c r="R128" t="s">
        <v>3336</v>
      </c>
      <c r="S128" t="s">
        <v>3337</v>
      </c>
      <c r="T128" t="s">
        <v>3085</v>
      </c>
      <c r="U128" t="s">
        <v>3338</v>
      </c>
      <c r="V128" t="s">
        <v>3339</v>
      </c>
      <c r="W128" t="s">
        <v>3085</v>
      </c>
      <c r="X128" t="str">
        <f t="shared" si="1"/>
        <v>Funcionamiento</v>
      </c>
      <c r="Y128" t="s">
        <v>3078</v>
      </c>
    </row>
    <row r="129" spans="1:25">
      <c r="A129" t="s">
        <v>3304</v>
      </c>
      <c r="B129" t="s">
        <v>3329</v>
      </c>
      <c r="C129" t="s">
        <v>3334</v>
      </c>
      <c r="D129" t="s">
        <v>3076</v>
      </c>
      <c r="E129" t="s">
        <v>3077</v>
      </c>
      <c r="F129" t="s">
        <v>263</v>
      </c>
      <c r="G129" t="s">
        <v>3078</v>
      </c>
      <c r="H129" t="s">
        <v>336</v>
      </c>
      <c r="I129" t="s">
        <v>337</v>
      </c>
      <c r="J129" t="s">
        <v>246</v>
      </c>
      <c r="K129" t="s">
        <v>3079</v>
      </c>
      <c r="L129" t="s">
        <v>247</v>
      </c>
      <c r="M129">
        <v>2354967</v>
      </c>
      <c r="N129">
        <v>0</v>
      </c>
      <c r="O129">
        <v>2354967</v>
      </c>
      <c r="P129">
        <v>0</v>
      </c>
      <c r="Q129" t="s">
        <v>3335</v>
      </c>
      <c r="R129" t="s">
        <v>3336</v>
      </c>
      <c r="S129" t="s">
        <v>3337</v>
      </c>
      <c r="T129" t="s">
        <v>3085</v>
      </c>
      <c r="U129" t="s">
        <v>3338</v>
      </c>
      <c r="V129" t="s">
        <v>3339</v>
      </c>
      <c r="W129" t="s">
        <v>3085</v>
      </c>
      <c r="X129" t="str">
        <f t="shared" si="1"/>
        <v>Funcionamiento</v>
      </c>
      <c r="Y129" t="s">
        <v>3078</v>
      </c>
    </row>
    <row r="130" spans="1:25">
      <c r="A130" t="s">
        <v>3304</v>
      </c>
      <c r="B130" t="s">
        <v>3329</v>
      </c>
      <c r="C130" t="s">
        <v>3334</v>
      </c>
      <c r="D130" t="s">
        <v>3076</v>
      </c>
      <c r="E130" t="s">
        <v>3077</v>
      </c>
      <c r="F130" t="s">
        <v>263</v>
      </c>
      <c r="G130" t="s">
        <v>3078</v>
      </c>
      <c r="H130" t="s">
        <v>309</v>
      </c>
      <c r="I130" t="s">
        <v>311</v>
      </c>
      <c r="J130" t="s">
        <v>246</v>
      </c>
      <c r="K130" t="s">
        <v>3079</v>
      </c>
      <c r="L130" t="s">
        <v>247</v>
      </c>
      <c r="M130">
        <v>1928004</v>
      </c>
      <c r="N130">
        <v>-17746</v>
      </c>
      <c r="O130">
        <v>1910258</v>
      </c>
      <c r="P130">
        <v>0</v>
      </c>
      <c r="Q130" t="s">
        <v>3335</v>
      </c>
      <c r="R130" t="s">
        <v>3336</v>
      </c>
      <c r="S130" t="s">
        <v>3337</v>
      </c>
      <c r="T130" t="s">
        <v>3085</v>
      </c>
      <c r="U130" t="s">
        <v>3338</v>
      </c>
      <c r="V130" t="s">
        <v>3339</v>
      </c>
      <c r="W130" t="s">
        <v>3085</v>
      </c>
      <c r="X130" t="str">
        <f t="shared" ref="X130:X193" si="2">IF(LEFT(H130,1)="C","Inversión","Funcionamiento")</f>
        <v>Funcionamiento</v>
      </c>
      <c r="Y130" t="s">
        <v>3078</v>
      </c>
    </row>
    <row r="131" spans="1:25">
      <c r="A131" t="s">
        <v>3304</v>
      </c>
      <c r="B131" t="s">
        <v>3329</v>
      </c>
      <c r="C131" t="s">
        <v>3334</v>
      </c>
      <c r="D131" t="s">
        <v>3076</v>
      </c>
      <c r="E131" t="s">
        <v>3077</v>
      </c>
      <c r="F131" t="s">
        <v>263</v>
      </c>
      <c r="G131" t="s">
        <v>3078</v>
      </c>
      <c r="H131" t="s">
        <v>331</v>
      </c>
      <c r="I131" t="s">
        <v>587</v>
      </c>
      <c r="J131" t="s">
        <v>246</v>
      </c>
      <c r="K131" t="s">
        <v>3079</v>
      </c>
      <c r="L131" t="s">
        <v>247</v>
      </c>
      <c r="M131">
        <v>2303918</v>
      </c>
      <c r="N131">
        <v>620908</v>
      </c>
      <c r="O131">
        <v>2924826</v>
      </c>
      <c r="P131">
        <v>0</v>
      </c>
      <c r="Q131" t="s">
        <v>3335</v>
      </c>
      <c r="R131" t="s">
        <v>3336</v>
      </c>
      <c r="S131" t="s">
        <v>3337</v>
      </c>
      <c r="T131" t="s">
        <v>3085</v>
      </c>
      <c r="U131" t="s">
        <v>3338</v>
      </c>
      <c r="V131" t="s">
        <v>3339</v>
      </c>
      <c r="W131" t="s">
        <v>3085</v>
      </c>
      <c r="X131" t="str">
        <f t="shared" si="2"/>
        <v>Funcionamiento</v>
      </c>
      <c r="Y131" t="s">
        <v>3078</v>
      </c>
    </row>
    <row r="132" spans="1:25">
      <c r="A132" t="s">
        <v>3304</v>
      </c>
      <c r="B132" t="s">
        <v>3329</v>
      </c>
      <c r="C132" t="s">
        <v>3334</v>
      </c>
      <c r="D132" t="s">
        <v>3076</v>
      </c>
      <c r="E132" t="s">
        <v>3077</v>
      </c>
      <c r="F132" t="s">
        <v>263</v>
      </c>
      <c r="G132" t="s">
        <v>3078</v>
      </c>
      <c r="H132" t="s">
        <v>333</v>
      </c>
      <c r="I132" t="s">
        <v>335</v>
      </c>
      <c r="J132" t="s">
        <v>246</v>
      </c>
      <c r="K132" t="s">
        <v>3079</v>
      </c>
      <c r="L132" t="s">
        <v>247</v>
      </c>
      <c r="M132">
        <v>227161</v>
      </c>
      <c r="N132">
        <v>0</v>
      </c>
      <c r="O132">
        <v>227161</v>
      </c>
      <c r="P132">
        <v>0</v>
      </c>
      <c r="Q132" t="s">
        <v>3335</v>
      </c>
      <c r="R132" t="s">
        <v>3336</v>
      </c>
      <c r="S132" t="s">
        <v>3337</v>
      </c>
      <c r="T132" t="s">
        <v>3085</v>
      </c>
      <c r="U132" t="s">
        <v>3338</v>
      </c>
      <c r="V132" t="s">
        <v>3339</v>
      </c>
      <c r="W132" t="s">
        <v>3085</v>
      </c>
      <c r="X132" t="str">
        <f t="shared" si="2"/>
        <v>Funcionamiento</v>
      </c>
      <c r="Y132" t="s">
        <v>3078</v>
      </c>
    </row>
    <row r="133" spans="1:25">
      <c r="A133" t="s">
        <v>3304</v>
      </c>
      <c r="B133" t="s">
        <v>3329</v>
      </c>
      <c r="C133" t="s">
        <v>3334</v>
      </c>
      <c r="D133" t="s">
        <v>3076</v>
      </c>
      <c r="E133" t="s">
        <v>3077</v>
      </c>
      <c r="F133" t="s">
        <v>263</v>
      </c>
      <c r="G133" t="s">
        <v>3078</v>
      </c>
      <c r="H133" t="s">
        <v>348</v>
      </c>
      <c r="I133" t="s">
        <v>349</v>
      </c>
      <c r="J133" t="s">
        <v>246</v>
      </c>
      <c r="K133" t="s">
        <v>3079</v>
      </c>
      <c r="L133" t="s">
        <v>247</v>
      </c>
      <c r="M133">
        <v>122860</v>
      </c>
      <c r="N133">
        <v>0</v>
      </c>
      <c r="O133">
        <v>122860</v>
      </c>
      <c r="P133">
        <v>0</v>
      </c>
      <c r="Q133" t="s">
        <v>3335</v>
      </c>
      <c r="R133" t="s">
        <v>3336</v>
      </c>
      <c r="S133" t="s">
        <v>3337</v>
      </c>
      <c r="T133" t="s">
        <v>3085</v>
      </c>
      <c r="U133" t="s">
        <v>3338</v>
      </c>
      <c r="V133" t="s">
        <v>3339</v>
      </c>
      <c r="W133" t="s">
        <v>3085</v>
      </c>
      <c r="X133" t="str">
        <f t="shared" si="2"/>
        <v>Funcionamiento</v>
      </c>
      <c r="Y133" t="s">
        <v>3078</v>
      </c>
    </row>
    <row r="134" spans="1:25">
      <c r="A134" t="s">
        <v>3304</v>
      </c>
      <c r="B134" t="s">
        <v>3329</v>
      </c>
      <c r="C134" t="s">
        <v>3334</v>
      </c>
      <c r="D134" t="s">
        <v>3076</v>
      </c>
      <c r="E134" t="s">
        <v>3077</v>
      </c>
      <c r="F134" t="s">
        <v>263</v>
      </c>
      <c r="G134" t="s">
        <v>3078</v>
      </c>
      <c r="H134" t="s">
        <v>303</v>
      </c>
      <c r="I134" t="s">
        <v>305</v>
      </c>
      <c r="J134" t="s">
        <v>246</v>
      </c>
      <c r="K134" t="s">
        <v>3079</v>
      </c>
      <c r="L134" t="s">
        <v>247</v>
      </c>
      <c r="M134">
        <v>737727</v>
      </c>
      <c r="N134">
        <v>0</v>
      </c>
      <c r="O134">
        <v>737727</v>
      </c>
      <c r="P134">
        <v>0</v>
      </c>
      <c r="Q134" t="s">
        <v>3335</v>
      </c>
      <c r="R134" t="s">
        <v>3336</v>
      </c>
      <c r="S134" t="s">
        <v>3337</v>
      </c>
      <c r="T134" t="s">
        <v>3085</v>
      </c>
      <c r="U134" t="s">
        <v>3338</v>
      </c>
      <c r="V134" t="s">
        <v>3339</v>
      </c>
      <c r="W134" t="s">
        <v>3085</v>
      </c>
      <c r="X134" t="str">
        <f t="shared" si="2"/>
        <v>Funcionamiento</v>
      </c>
      <c r="Y134" t="s">
        <v>3078</v>
      </c>
    </row>
    <row r="135" spans="1:25">
      <c r="A135" t="s">
        <v>3304</v>
      </c>
      <c r="B135" t="s">
        <v>3329</v>
      </c>
      <c r="C135" t="s">
        <v>3334</v>
      </c>
      <c r="D135" t="s">
        <v>3076</v>
      </c>
      <c r="E135" t="s">
        <v>3077</v>
      </c>
      <c r="F135" t="s">
        <v>263</v>
      </c>
      <c r="G135" t="s">
        <v>3078</v>
      </c>
      <c r="H135" t="s">
        <v>312</v>
      </c>
      <c r="I135" t="s">
        <v>3333</v>
      </c>
      <c r="J135" t="s">
        <v>246</v>
      </c>
      <c r="K135" t="s">
        <v>3079</v>
      </c>
      <c r="L135" t="s">
        <v>247</v>
      </c>
      <c r="M135">
        <v>1799946</v>
      </c>
      <c r="N135">
        <v>0</v>
      </c>
      <c r="O135">
        <v>1799946</v>
      </c>
      <c r="P135">
        <v>0</v>
      </c>
      <c r="Q135" t="s">
        <v>3335</v>
      </c>
      <c r="R135" t="s">
        <v>3336</v>
      </c>
      <c r="S135" t="s">
        <v>3337</v>
      </c>
      <c r="T135" t="s">
        <v>3085</v>
      </c>
      <c r="U135" t="s">
        <v>3338</v>
      </c>
      <c r="V135" t="s">
        <v>3339</v>
      </c>
      <c r="W135" t="s">
        <v>3085</v>
      </c>
      <c r="X135" t="str">
        <f t="shared" si="2"/>
        <v>Funcionamiento</v>
      </c>
      <c r="Y135" t="s">
        <v>3078</v>
      </c>
    </row>
    <row r="136" spans="1:25">
      <c r="A136" t="s">
        <v>3237</v>
      </c>
      <c r="B136" t="s">
        <v>3340</v>
      </c>
      <c r="C136" t="s">
        <v>3341</v>
      </c>
      <c r="D136" t="s">
        <v>3076</v>
      </c>
      <c r="E136" t="s">
        <v>3077</v>
      </c>
      <c r="F136" t="s">
        <v>263</v>
      </c>
      <c r="G136" t="s">
        <v>3078</v>
      </c>
      <c r="H136" t="s">
        <v>320</v>
      </c>
      <c r="I136" t="s">
        <v>321</v>
      </c>
      <c r="J136" t="s">
        <v>246</v>
      </c>
      <c r="K136" t="s">
        <v>3079</v>
      </c>
      <c r="L136" t="s">
        <v>247</v>
      </c>
      <c r="M136">
        <v>606000</v>
      </c>
      <c r="N136">
        <v>0</v>
      </c>
      <c r="O136">
        <v>606000</v>
      </c>
      <c r="P136">
        <v>0</v>
      </c>
      <c r="Q136" t="s">
        <v>3342</v>
      </c>
      <c r="R136" t="s">
        <v>3343</v>
      </c>
      <c r="S136" t="s">
        <v>3344</v>
      </c>
      <c r="T136" t="s">
        <v>3085</v>
      </c>
      <c r="U136" t="s">
        <v>3345</v>
      </c>
      <c r="V136" t="s">
        <v>3346</v>
      </c>
      <c r="W136" t="s">
        <v>3085</v>
      </c>
      <c r="X136" t="str">
        <f t="shared" si="2"/>
        <v>Funcionamiento</v>
      </c>
      <c r="Y136" t="s">
        <v>3078</v>
      </c>
    </row>
    <row r="137" spans="1:25">
      <c r="A137" t="s">
        <v>3237</v>
      </c>
      <c r="B137" t="s">
        <v>3340</v>
      </c>
      <c r="C137" t="s">
        <v>3341</v>
      </c>
      <c r="D137" t="s">
        <v>3076</v>
      </c>
      <c r="E137" t="s">
        <v>3077</v>
      </c>
      <c r="F137" t="s">
        <v>263</v>
      </c>
      <c r="G137" t="s">
        <v>3078</v>
      </c>
      <c r="H137" t="s">
        <v>316</v>
      </c>
      <c r="I137" t="s">
        <v>583</v>
      </c>
      <c r="J137" t="s">
        <v>246</v>
      </c>
      <c r="K137" t="s">
        <v>3079</v>
      </c>
      <c r="L137" t="s">
        <v>247</v>
      </c>
      <c r="M137">
        <v>5056700</v>
      </c>
      <c r="N137">
        <v>0</v>
      </c>
      <c r="O137">
        <v>5056700</v>
      </c>
      <c r="P137">
        <v>0</v>
      </c>
      <c r="Q137" t="s">
        <v>3342</v>
      </c>
      <c r="R137" t="s">
        <v>3343</v>
      </c>
      <c r="S137" t="s">
        <v>3344</v>
      </c>
      <c r="T137" t="s">
        <v>3085</v>
      </c>
      <c r="U137" t="s">
        <v>3345</v>
      </c>
      <c r="V137" t="s">
        <v>3346</v>
      </c>
      <c r="W137" t="s">
        <v>3085</v>
      </c>
      <c r="X137" t="str">
        <f t="shared" si="2"/>
        <v>Funcionamiento</v>
      </c>
      <c r="Y137" t="s">
        <v>3078</v>
      </c>
    </row>
    <row r="138" spans="1:25">
      <c r="A138" t="s">
        <v>3237</v>
      </c>
      <c r="B138" t="s">
        <v>3340</v>
      </c>
      <c r="C138" t="s">
        <v>3341</v>
      </c>
      <c r="D138" t="s">
        <v>3076</v>
      </c>
      <c r="E138" t="s">
        <v>3077</v>
      </c>
      <c r="F138" t="s">
        <v>263</v>
      </c>
      <c r="G138" t="s">
        <v>3078</v>
      </c>
      <c r="H138" t="s">
        <v>322</v>
      </c>
      <c r="I138" t="s">
        <v>323</v>
      </c>
      <c r="J138" t="s">
        <v>246</v>
      </c>
      <c r="K138" t="s">
        <v>3079</v>
      </c>
      <c r="L138" t="s">
        <v>247</v>
      </c>
      <c r="M138">
        <v>1929000</v>
      </c>
      <c r="N138">
        <v>0</v>
      </c>
      <c r="O138">
        <v>1929000</v>
      </c>
      <c r="P138">
        <v>0</v>
      </c>
      <c r="Q138" t="s">
        <v>3342</v>
      </c>
      <c r="R138" t="s">
        <v>3343</v>
      </c>
      <c r="S138" t="s">
        <v>3344</v>
      </c>
      <c r="T138" t="s">
        <v>3085</v>
      </c>
      <c r="U138" t="s">
        <v>3345</v>
      </c>
      <c r="V138" t="s">
        <v>3346</v>
      </c>
      <c r="W138" t="s">
        <v>3085</v>
      </c>
      <c r="X138" t="str">
        <f t="shared" si="2"/>
        <v>Funcionamiento</v>
      </c>
      <c r="Y138" t="s">
        <v>3078</v>
      </c>
    </row>
    <row r="139" spans="1:25">
      <c r="A139" t="s">
        <v>3237</v>
      </c>
      <c r="B139" t="s">
        <v>3340</v>
      </c>
      <c r="C139" t="s">
        <v>3341</v>
      </c>
      <c r="D139" t="s">
        <v>3076</v>
      </c>
      <c r="E139" t="s">
        <v>3077</v>
      </c>
      <c r="F139" t="s">
        <v>263</v>
      </c>
      <c r="G139" t="s">
        <v>3078</v>
      </c>
      <c r="H139" t="s">
        <v>314</v>
      </c>
      <c r="I139" t="s">
        <v>582</v>
      </c>
      <c r="J139" t="s">
        <v>246</v>
      </c>
      <c r="K139" t="s">
        <v>3079</v>
      </c>
      <c r="L139" t="s">
        <v>247</v>
      </c>
      <c r="M139">
        <v>7138400</v>
      </c>
      <c r="N139">
        <v>0</v>
      </c>
      <c r="O139">
        <v>7138400</v>
      </c>
      <c r="P139">
        <v>0</v>
      </c>
      <c r="Q139" t="s">
        <v>3342</v>
      </c>
      <c r="R139" t="s">
        <v>3343</v>
      </c>
      <c r="S139" t="s">
        <v>3344</v>
      </c>
      <c r="T139" t="s">
        <v>3085</v>
      </c>
      <c r="U139" t="s">
        <v>3345</v>
      </c>
      <c r="V139" t="s">
        <v>3346</v>
      </c>
      <c r="W139" t="s">
        <v>3085</v>
      </c>
      <c r="X139" t="str">
        <f t="shared" si="2"/>
        <v>Funcionamiento</v>
      </c>
      <c r="Y139" t="s">
        <v>3078</v>
      </c>
    </row>
    <row r="140" spans="1:25">
      <c r="A140" t="s">
        <v>3237</v>
      </c>
      <c r="B140" t="s">
        <v>3340</v>
      </c>
      <c r="C140" t="s">
        <v>3341</v>
      </c>
      <c r="D140" t="s">
        <v>3076</v>
      </c>
      <c r="E140" t="s">
        <v>3077</v>
      </c>
      <c r="F140" t="s">
        <v>263</v>
      </c>
      <c r="G140" t="s">
        <v>3078</v>
      </c>
      <c r="H140" t="s">
        <v>318</v>
      </c>
      <c r="I140" t="s">
        <v>586</v>
      </c>
      <c r="J140" t="s">
        <v>246</v>
      </c>
      <c r="K140" t="s">
        <v>3079</v>
      </c>
      <c r="L140" t="s">
        <v>247</v>
      </c>
      <c r="M140">
        <v>2571300</v>
      </c>
      <c r="N140">
        <v>0</v>
      </c>
      <c r="O140">
        <v>2571300</v>
      </c>
      <c r="P140">
        <v>0</v>
      </c>
      <c r="Q140" t="s">
        <v>3342</v>
      </c>
      <c r="R140" t="s">
        <v>3343</v>
      </c>
      <c r="S140" t="s">
        <v>3344</v>
      </c>
      <c r="T140" t="s">
        <v>3085</v>
      </c>
      <c r="U140" t="s">
        <v>3345</v>
      </c>
      <c r="V140" t="s">
        <v>3346</v>
      </c>
      <c r="W140" t="s">
        <v>3085</v>
      </c>
      <c r="X140" t="str">
        <f t="shared" si="2"/>
        <v>Funcionamiento</v>
      </c>
      <c r="Y140" t="s">
        <v>3078</v>
      </c>
    </row>
    <row r="141" spans="1:25">
      <c r="A141" t="s">
        <v>3237</v>
      </c>
      <c r="B141" t="s">
        <v>3340</v>
      </c>
      <c r="C141" t="s">
        <v>3341</v>
      </c>
      <c r="D141" t="s">
        <v>3076</v>
      </c>
      <c r="E141" t="s">
        <v>3077</v>
      </c>
      <c r="F141" t="s">
        <v>263</v>
      </c>
      <c r="G141" t="s">
        <v>3078</v>
      </c>
      <c r="H141" t="s">
        <v>324</v>
      </c>
      <c r="I141" t="s">
        <v>325</v>
      </c>
      <c r="J141" t="s">
        <v>246</v>
      </c>
      <c r="K141" t="s">
        <v>3079</v>
      </c>
      <c r="L141" t="s">
        <v>247</v>
      </c>
      <c r="M141">
        <v>1286500</v>
      </c>
      <c r="N141">
        <v>0</v>
      </c>
      <c r="O141">
        <v>1286500</v>
      </c>
      <c r="P141">
        <v>0</v>
      </c>
      <c r="Q141" t="s">
        <v>3342</v>
      </c>
      <c r="R141" t="s">
        <v>3343</v>
      </c>
      <c r="S141" t="s">
        <v>3344</v>
      </c>
      <c r="T141" t="s">
        <v>3085</v>
      </c>
      <c r="U141" t="s">
        <v>3345</v>
      </c>
      <c r="V141" t="s">
        <v>3346</v>
      </c>
      <c r="W141" t="s">
        <v>3085</v>
      </c>
      <c r="X141" t="str">
        <f t="shared" si="2"/>
        <v>Funcionamiento</v>
      </c>
      <c r="Y141" t="s">
        <v>3078</v>
      </c>
    </row>
    <row r="142" spans="1:25">
      <c r="A142" t="s">
        <v>3317</v>
      </c>
      <c r="B142" t="s">
        <v>3347</v>
      </c>
      <c r="C142" t="s">
        <v>3348</v>
      </c>
      <c r="D142" t="s">
        <v>3076</v>
      </c>
      <c r="E142" t="s">
        <v>3077</v>
      </c>
      <c r="F142" t="s">
        <v>3149</v>
      </c>
      <c r="G142" t="s">
        <v>3078</v>
      </c>
      <c r="H142" t="s">
        <v>437</v>
      </c>
      <c r="I142" t="s">
        <v>649</v>
      </c>
      <c r="J142" t="s">
        <v>253</v>
      </c>
      <c r="K142" t="s">
        <v>3115</v>
      </c>
      <c r="L142" t="s">
        <v>247</v>
      </c>
      <c r="M142">
        <v>17322223</v>
      </c>
      <c r="N142">
        <v>0</v>
      </c>
      <c r="O142">
        <v>17322223</v>
      </c>
      <c r="P142">
        <v>1</v>
      </c>
      <c r="Q142" t="s">
        <v>3349</v>
      </c>
      <c r="R142" t="s">
        <v>3350</v>
      </c>
      <c r="S142" t="s">
        <v>3351</v>
      </c>
      <c r="T142" t="s">
        <v>3352</v>
      </c>
      <c r="U142" t="s">
        <v>3353</v>
      </c>
      <c r="V142" t="s">
        <v>3354</v>
      </c>
      <c r="W142" t="s">
        <v>3085</v>
      </c>
      <c r="X142" t="str">
        <f t="shared" si="2"/>
        <v>Inversión</v>
      </c>
      <c r="Y142" t="s">
        <v>3157</v>
      </c>
    </row>
    <row r="143" spans="1:25">
      <c r="A143" t="s">
        <v>3325</v>
      </c>
      <c r="B143" t="s">
        <v>3355</v>
      </c>
      <c r="C143" t="s">
        <v>3356</v>
      </c>
      <c r="D143" t="s">
        <v>3076</v>
      </c>
      <c r="E143" t="s">
        <v>3077</v>
      </c>
      <c r="F143" t="s">
        <v>263</v>
      </c>
      <c r="G143" t="s">
        <v>3078</v>
      </c>
      <c r="H143" t="s">
        <v>352</v>
      </c>
      <c r="I143" t="s">
        <v>353</v>
      </c>
      <c r="J143" t="s">
        <v>253</v>
      </c>
      <c r="K143" t="s">
        <v>3115</v>
      </c>
      <c r="L143" t="s">
        <v>247</v>
      </c>
      <c r="M143">
        <v>197000</v>
      </c>
      <c r="N143">
        <v>0</v>
      </c>
      <c r="O143">
        <v>197000</v>
      </c>
      <c r="P143">
        <v>0</v>
      </c>
      <c r="Q143" t="s">
        <v>3357</v>
      </c>
      <c r="R143" t="s">
        <v>3265</v>
      </c>
      <c r="S143" t="s">
        <v>3358</v>
      </c>
      <c r="T143" t="s">
        <v>3359</v>
      </c>
      <c r="U143" t="s">
        <v>3360</v>
      </c>
      <c r="V143" t="s">
        <v>3361</v>
      </c>
      <c r="W143" t="s">
        <v>3085</v>
      </c>
      <c r="X143" t="str">
        <f t="shared" si="2"/>
        <v>Funcionamiento</v>
      </c>
      <c r="Y143" t="s">
        <v>3078</v>
      </c>
    </row>
    <row r="144" spans="1:25">
      <c r="A144" t="s">
        <v>3257</v>
      </c>
      <c r="B144" t="s">
        <v>3362</v>
      </c>
      <c r="C144" t="s">
        <v>3363</v>
      </c>
      <c r="D144" t="s">
        <v>3076</v>
      </c>
      <c r="E144" t="s">
        <v>3077</v>
      </c>
      <c r="F144" t="s">
        <v>263</v>
      </c>
      <c r="G144" t="s">
        <v>3078</v>
      </c>
      <c r="H144" t="s">
        <v>292</v>
      </c>
      <c r="I144" t="s">
        <v>293</v>
      </c>
      <c r="J144" t="s">
        <v>246</v>
      </c>
      <c r="K144" t="s">
        <v>3079</v>
      </c>
      <c r="L144" t="s">
        <v>247</v>
      </c>
      <c r="M144">
        <v>56140948</v>
      </c>
      <c r="N144">
        <v>0</v>
      </c>
      <c r="O144">
        <v>56140948</v>
      </c>
      <c r="P144">
        <v>0</v>
      </c>
      <c r="Q144" t="s">
        <v>3364</v>
      </c>
      <c r="R144" t="s">
        <v>3365</v>
      </c>
      <c r="S144" t="s">
        <v>3366</v>
      </c>
      <c r="T144" t="s">
        <v>3085</v>
      </c>
      <c r="U144" t="s">
        <v>3367</v>
      </c>
      <c r="V144" t="s">
        <v>3368</v>
      </c>
      <c r="W144" t="s">
        <v>3085</v>
      </c>
      <c r="X144" t="str">
        <f t="shared" si="2"/>
        <v>Funcionamiento</v>
      </c>
      <c r="Y144" t="s">
        <v>3078</v>
      </c>
    </row>
    <row r="145" spans="1:25">
      <c r="A145" t="s">
        <v>3257</v>
      </c>
      <c r="B145" t="s">
        <v>3362</v>
      </c>
      <c r="C145" t="s">
        <v>3363</v>
      </c>
      <c r="D145" t="s">
        <v>3076</v>
      </c>
      <c r="E145" t="s">
        <v>3077</v>
      </c>
      <c r="F145" t="s">
        <v>263</v>
      </c>
      <c r="G145" t="s">
        <v>3078</v>
      </c>
      <c r="H145" t="s">
        <v>303</v>
      </c>
      <c r="I145" t="s">
        <v>305</v>
      </c>
      <c r="J145" t="s">
        <v>246</v>
      </c>
      <c r="K145" t="s">
        <v>3079</v>
      </c>
      <c r="L145" t="s">
        <v>247</v>
      </c>
      <c r="M145">
        <v>2412518</v>
      </c>
      <c r="N145">
        <v>0</v>
      </c>
      <c r="O145">
        <v>2412518</v>
      </c>
      <c r="P145">
        <v>0</v>
      </c>
      <c r="Q145" t="s">
        <v>3364</v>
      </c>
      <c r="R145" t="s">
        <v>3365</v>
      </c>
      <c r="S145" t="s">
        <v>3366</v>
      </c>
      <c r="T145" t="s">
        <v>3085</v>
      </c>
      <c r="U145" t="s">
        <v>3367</v>
      </c>
      <c r="V145" t="s">
        <v>3368</v>
      </c>
      <c r="W145" t="s">
        <v>3085</v>
      </c>
      <c r="X145" t="str">
        <f t="shared" si="2"/>
        <v>Funcionamiento</v>
      </c>
      <c r="Y145" t="s">
        <v>3078</v>
      </c>
    </row>
    <row r="146" spans="1:25">
      <c r="A146" t="s">
        <v>3257</v>
      </c>
      <c r="B146" t="s">
        <v>3362</v>
      </c>
      <c r="C146" t="s">
        <v>3363</v>
      </c>
      <c r="D146" t="s">
        <v>3076</v>
      </c>
      <c r="E146" t="s">
        <v>3077</v>
      </c>
      <c r="F146" t="s">
        <v>263</v>
      </c>
      <c r="G146" t="s">
        <v>3078</v>
      </c>
      <c r="H146" t="s">
        <v>309</v>
      </c>
      <c r="I146" t="s">
        <v>311</v>
      </c>
      <c r="J146" t="s">
        <v>246</v>
      </c>
      <c r="K146" t="s">
        <v>3079</v>
      </c>
      <c r="L146" t="s">
        <v>247</v>
      </c>
      <c r="M146">
        <v>926332</v>
      </c>
      <c r="N146">
        <v>0</v>
      </c>
      <c r="O146">
        <v>926332</v>
      </c>
      <c r="P146">
        <v>0</v>
      </c>
      <c r="Q146" t="s">
        <v>3364</v>
      </c>
      <c r="R146" t="s">
        <v>3365</v>
      </c>
      <c r="S146" t="s">
        <v>3366</v>
      </c>
      <c r="T146" t="s">
        <v>3085</v>
      </c>
      <c r="U146" t="s">
        <v>3367</v>
      </c>
      <c r="V146" t="s">
        <v>3368</v>
      </c>
      <c r="W146" t="s">
        <v>3085</v>
      </c>
      <c r="X146" t="str">
        <f t="shared" si="2"/>
        <v>Funcionamiento</v>
      </c>
      <c r="Y146" t="s">
        <v>3078</v>
      </c>
    </row>
    <row r="147" spans="1:25">
      <c r="A147" t="s">
        <v>3257</v>
      </c>
      <c r="B147" t="s">
        <v>3362</v>
      </c>
      <c r="C147" t="s">
        <v>3363</v>
      </c>
      <c r="D147" t="s">
        <v>3076</v>
      </c>
      <c r="E147" t="s">
        <v>3077</v>
      </c>
      <c r="F147" t="s">
        <v>263</v>
      </c>
      <c r="G147" t="s">
        <v>3078</v>
      </c>
      <c r="H147" t="s">
        <v>294</v>
      </c>
      <c r="I147" t="s">
        <v>296</v>
      </c>
      <c r="J147" t="s">
        <v>246</v>
      </c>
      <c r="K147" t="s">
        <v>3079</v>
      </c>
      <c r="L147" t="s">
        <v>247</v>
      </c>
      <c r="M147">
        <v>1321960</v>
      </c>
      <c r="N147">
        <v>0</v>
      </c>
      <c r="O147">
        <v>1321960</v>
      </c>
      <c r="P147">
        <v>0</v>
      </c>
      <c r="Q147" t="s">
        <v>3364</v>
      </c>
      <c r="R147" t="s">
        <v>3365</v>
      </c>
      <c r="S147" t="s">
        <v>3366</v>
      </c>
      <c r="T147" t="s">
        <v>3085</v>
      </c>
      <c r="U147" t="s">
        <v>3367</v>
      </c>
      <c r="V147" t="s">
        <v>3368</v>
      </c>
      <c r="W147" t="s">
        <v>3085</v>
      </c>
      <c r="X147" t="str">
        <f t="shared" si="2"/>
        <v>Funcionamiento</v>
      </c>
      <c r="Y147" t="s">
        <v>3078</v>
      </c>
    </row>
    <row r="148" spans="1:25">
      <c r="A148" t="s">
        <v>3257</v>
      </c>
      <c r="B148" t="s">
        <v>3362</v>
      </c>
      <c r="C148" t="s">
        <v>3363</v>
      </c>
      <c r="D148" t="s">
        <v>3076</v>
      </c>
      <c r="E148" t="s">
        <v>3077</v>
      </c>
      <c r="F148" t="s">
        <v>263</v>
      </c>
      <c r="G148" t="s">
        <v>3078</v>
      </c>
      <c r="H148" t="s">
        <v>331</v>
      </c>
      <c r="I148" t="s">
        <v>587</v>
      </c>
      <c r="J148" t="s">
        <v>246</v>
      </c>
      <c r="K148" t="s">
        <v>3079</v>
      </c>
      <c r="L148" t="s">
        <v>247</v>
      </c>
      <c r="M148">
        <v>1173354</v>
      </c>
      <c r="N148">
        <v>0</v>
      </c>
      <c r="O148">
        <v>1173354</v>
      </c>
      <c r="P148">
        <v>0</v>
      </c>
      <c r="Q148" t="s">
        <v>3364</v>
      </c>
      <c r="R148" t="s">
        <v>3365</v>
      </c>
      <c r="S148" t="s">
        <v>3366</v>
      </c>
      <c r="T148" t="s">
        <v>3085</v>
      </c>
      <c r="U148" t="s">
        <v>3367</v>
      </c>
      <c r="V148" t="s">
        <v>3368</v>
      </c>
      <c r="W148" t="s">
        <v>3085</v>
      </c>
      <c r="X148" t="str">
        <f t="shared" si="2"/>
        <v>Funcionamiento</v>
      </c>
      <c r="Y148" t="s">
        <v>3078</v>
      </c>
    </row>
    <row r="149" spans="1:25">
      <c r="A149" t="s">
        <v>3257</v>
      </c>
      <c r="B149" t="s">
        <v>3362</v>
      </c>
      <c r="C149" t="s">
        <v>3363</v>
      </c>
      <c r="D149" t="s">
        <v>3076</v>
      </c>
      <c r="E149" t="s">
        <v>3077</v>
      </c>
      <c r="F149" t="s">
        <v>263</v>
      </c>
      <c r="G149" t="s">
        <v>3078</v>
      </c>
      <c r="H149" t="s">
        <v>312</v>
      </c>
      <c r="I149" t="s">
        <v>3333</v>
      </c>
      <c r="J149" t="s">
        <v>246</v>
      </c>
      <c r="K149" t="s">
        <v>3079</v>
      </c>
      <c r="L149" t="s">
        <v>247</v>
      </c>
      <c r="M149">
        <v>1851372</v>
      </c>
      <c r="N149">
        <v>0</v>
      </c>
      <c r="O149">
        <v>1851372</v>
      </c>
      <c r="P149">
        <v>0</v>
      </c>
      <c r="Q149" t="s">
        <v>3364</v>
      </c>
      <c r="R149" t="s">
        <v>3365</v>
      </c>
      <c r="S149" t="s">
        <v>3366</v>
      </c>
      <c r="T149" t="s">
        <v>3085</v>
      </c>
      <c r="U149" t="s">
        <v>3367</v>
      </c>
      <c r="V149" t="s">
        <v>3368</v>
      </c>
      <c r="W149" t="s">
        <v>3085</v>
      </c>
      <c r="X149" t="str">
        <f t="shared" si="2"/>
        <v>Funcionamiento</v>
      </c>
      <c r="Y149" t="s">
        <v>3078</v>
      </c>
    </row>
    <row r="150" spans="1:25">
      <c r="A150" t="s">
        <v>3257</v>
      </c>
      <c r="B150" t="s">
        <v>3362</v>
      </c>
      <c r="C150" t="s">
        <v>3363</v>
      </c>
      <c r="D150" t="s">
        <v>3076</v>
      </c>
      <c r="E150" t="s">
        <v>3077</v>
      </c>
      <c r="F150" t="s">
        <v>263</v>
      </c>
      <c r="G150" t="s">
        <v>3078</v>
      </c>
      <c r="H150" t="s">
        <v>333</v>
      </c>
      <c r="I150" t="s">
        <v>335</v>
      </c>
      <c r="J150" t="s">
        <v>246</v>
      </c>
      <c r="K150" t="s">
        <v>3079</v>
      </c>
      <c r="L150" t="s">
        <v>247</v>
      </c>
      <c r="M150">
        <v>98364</v>
      </c>
      <c r="N150">
        <v>0</v>
      </c>
      <c r="O150">
        <v>98364</v>
      </c>
      <c r="P150">
        <v>0</v>
      </c>
      <c r="Q150" t="s">
        <v>3364</v>
      </c>
      <c r="R150" t="s">
        <v>3365</v>
      </c>
      <c r="S150" t="s">
        <v>3366</v>
      </c>
      <c r="T150" t="s">
        <v>3085</v>
      </c>
      <c r="U150" t="s">
        <v>3367</v>
      </c>
      <c r="V150" t="s">
        <v>3368</v>
      </c>
      <c r="W150" t="s">
        <v>3085</v>
      </c>
      <c r="X150" t="str">
        <f t="shared" si="2"/>
        <v>Funcionamiento</v>
      </c>
      <c r="Y150" t="s">
        <v>3078</v>
      </c>
    </row>
    <row r="151" spans="1:25">
      <c r="A151" t="s">
        <v>3257</v>
      </c>
      <c r="B151" t="s">
        <v>3362</v>
      </c>
      <c r="C151" t="s">
        <v>3363</v>
      </c>
      <c r="D151" t="s">
        <v>3076</v>
      </c>
      <c r="E151" t="s">
        <v>3077</v>
      </c>
      <c r="F151" t="s">
        <v>263</v>
      </c>
      <c r="G151" t="s">
        <v>3078</v>
      </c>
      <c r="H151" t="s">
        <v>336</v>
      </c>
      <c r="I151" t="s">
        <v>337</v>
      </c>
      <c r="J151" t="s">
        <v>246</v>
      </c>
      <c r="K151" t="s">
        <v>3079</v>
      </c>
      <c r="L151" t="s">
        <v>247</v>
      </c>
      <c r="M151">
        <v>2354967</v>
      </c>
      <c r="N151">
        <v>0</v>
      </c>
      <c r="O151">
        <v>2354967</v>
      </c>
      <c r="P151">
        <v>0</v>
      </c>
      <c r="Q151" t="s">
        <v>3364</v>
      </c>
      <c r="R151" t="s">
        <v>3365</v>
      </c>
      <c r="S151" t="s">
        <v>3366</v>
      </c>
      <c r="T151" t="s">
        <v>3085</v>
      </c>
      <c r="U151" t="s">
        <v>3367</v>
      </c>
      <c r="V151" t="s">
        <v>3368</v>
      </c>
      <c r="W151" t="s">
        <v>3085</v>
      </c>
      <c r="X151" t="str">
        <f t="shared" si="2"/>
        <v>Funcionamiento</v>
      </c>
      <c r="Y151" t="s">
        <v>3078</v>
      </c>
    </row>
    <row r="152" spans="1:25">
      <c r="A152" t="s">
        <v>3245</v>
      </c>
      <c r="B152" t="s">
        <v>3369</v>
      </c>
      <c r="C152" t="s">
        <v>3370</v>
      </c>
      <c r="D152" t="s">
        <v>3076</v>
      </c>
      <c r="E152" t="s">
        <v>3077</v>
      </c>
      <c r="F152" t="s">
        <v>263</v>
      </c>
      <c r="G152" t="s">
        <v>3078</v>
      </c>
      <c r="H152" t="s">
        <v>314</v>
      </c>
      <c r="I152" t="s">
        <v>582</v>
      </c>
      <c r="J152" t="s">
        <v>246</v>
      </c>
      <c r="K152" t="s">
        <v>3079</v>
      </c>
      <c r="L152" t="s">
        <v>247</v>
      </c>
      <c r="M152">
        <v>7339800</v>
      </c>
      <c r="N152">
        <v>0</v>
      </c>
      <c r="O152">
        <v>7339800</v>
      </c>
      <c r="P152">
        <v>0</v>
      </c>
      <c r="Q152" t="s">
        <v>3371</v>
      </c>
      <c r="R152" t="s">
        <v>3264</v>
      </c>
      <c r="S152" t="s">
        <v>3372</v>
      </c>
      <c r="T152" t="s">
        <v>3085</v>
      </c>
      <c r="U152" t="s">
        <v>3373</v>
      </c>
      <c r="V152" t="s">
        <v>3374</v>
      </c>
      <c r="W152" t="s">
        <v>3085</v>
      </c>
      <c r="X152" t="str">
        <f t="shared" si="2"/>
        <v>Funcionamiento</v>
      </c>
      <c r="Y152" t="s">
        <v>3078</v>
      </c>
    </row>
    <row r="153" spans="1:25">
      <c r="A153" t="s">
        <v>3245</v>
      </c>
      <c r="B153" t="s">
        <v>3369</v>
      </c>
      <c r="C153" t="s">
        <v>3370</v>
      </c>
      <c r="D153" t="s">
        <v>3076</v>
      </c>
      <c r="E153" t="s">
        <v>3077</v>
      </c>
      <c r="F153" t="s">
        <v>263</v>
      </c>
      <c r="G153" t="s">
        <v>3078</v>
      </c>
      <c r="H153" t="s">
        <v>320</v>
      </c>
      <c r="I153" t="s">
        <v>321</v>
      </c>
      <c r="J153" t="s">
        <v>246</v>
      </c>
      <c r="K153" t="s">
        <v>3079</v>
      </c>
      <c r="L153" t="s">
        <v>247</v>
      </c>
      <c r="M153">
        <v>604900</v>
      </c>
      <c r="N153">
        <v>0</v>
      </c>
      <c r="O153">
        <v>604900</v>
      </c>
      <c r="P153">
        <v>0</v>
      </c>
      <c r="Q153" t="s">
        <v>3371</v>
      </c>
      <c r="R153" t="s">
        <v>3264</v>
      </c>
      <c r="S153" t="s">
        <v>3372</v>
      </c>
      <c r="T153" t="s">
        <v>3085</v>
      </c>
      <c r="U153" t="s">
        <v>3373</v>
      </c>
      <c r="V153" t="s">
        <v>3374</v>
      </c>
      <c r="W153" t="s">
        <v>3085</v>
      </c>
      <c r="X153" t="str">
        <f t="shared" si="2"/>
        <v>Funcionamiento</v>
      </c>
      <c r="Y153" t="s">
        <v>3078</v>
      </c>
    </row>
    <row r="154" spans="1:25">
      <c r="A154" t="s">
        <v>3245</v>
      </c>
      <c r="B154" t="s">
        <v>3369</v>
      </c>
      <c r="C154" t="s">
        <v>3370</v>
      </c>
      <c r="D154" t="s">
        <v>3076</v>
      </c>
      <c r="E154" t="s">
        <v>3077</v>
      </c>
      <c r="F154" t="s">
        <v>263</v>
      </c>
      <c r="G154" t="s">
        <v>3078</v>
      </c>
      <c r="H154" t="s">
        <v>322</v>
      </c>
      <c r="I154" t="s">
        <v>323</v>
      </c>
      <c r="J154" t="s">
        <v>246</v>
      </c>
      <c r="K154" t="s">
        <v>3079</v>
      </c>
      <c r="L154" t="s">
        <v>247</v>
      </c>
      <c r="M154">
        <v>1959600</v>
      </c>
      <c r="N154">
        <v>0</v>
      </c>
      <c r="O154">
        <v>1959600</v>
      </c>
      <c r="P154">
        <v>0</v>
      </c>
      <c r="Q154" t="s">
        <v>3371</v>
      </c>
      <c r="R154" t="s">
        <v>3264</v>
      </c>
      <c r="S154" t="s">
        <v>3372</v>
      </c>
      <c r="T154" t="s">
        <v>3085</v>
      </c>
      <c r="U154" t="s">
        <v>3373</v>
      </c>
      <c r="V154" t="s">
        <v>3374</v>
      </c>
      <c r="W154" t="s">
        <v>3085</v>
      </c>
      <c r="X154" t="str">
        <f t="shared" si="2"/>
        <v>Funcionamiento</v>
      </c>
      <c r="Y154" t="s">
        <v>3078</v>
      </c>
    </row>
    <row r="155" spans="1:25">
      <c r="A155" t="s">
        <v>3245</v>
      </c>
      <c r="B155" t="s">
        <v>3369</v>
      </c>
      <c r="C155" t="s">
        <v>3370</v>
      </c>
      <c r="D155" t="s">
        <v>3076</v>
      </c>
      <c r="E155" t="s">
        <v>3077</v>
      </c>
      <c r="F155" t="s">
        <v>263</v>
      </c>
      <c r="G155" t="s">
        <v>3078</v>
      </c>
      <c r="H155" t="s">
        <v>324</v>
      </c>
      <c r="I155" t="s">
        <v>325</v>
      </c>
      <c r="J155" t="s">
        <v>246</v>
      </c>
      <c r="K155" t="s">
        <v>3079</v>
      </c>
      <c r="L155" t="s">
        <v>247</v>
      </c>
      <c r="M155">
        <v>1306600</v>
      </c>
      <c r="N155">
        <v>0</v>
      </c>
      <c r="O155">
        <v>1306600</v>
      </c>
      <c r="P155">
        <v>0</v>
      </c>
      <c r="Q155" t="s">
        <v>3371</v>
      </c>
      <c r="R155" t="s">
        <v>3264</v>
      </c>
      <c r="S155" t="s">
        <v>3372</v>
      </c>
      <c r="T155" t="s">
        <v>3085</v>
      </c>
      <c r="U155" t="s">
        <v>3373</v>
      </c>
      <c r="V155" t="s">
        <v>3374</v>
      </c>
      <c r="W155" t="s">
        <v>3085</v>
      </c>
      <c r="X155" t="str">
        <f t="shared" si="2"/>
        <v>Funcionamiento</v>
      </c>
      <c r="Y155" t="s">
        <v>3078</v>
      </c>
    </row>
    <row r="156" spans="1:25">
      <c r="A156" t="s">
        <v>3245</v>
      </c>
      <c r="B156" t="s">
        <v>3369</v>
      </c>
      <c r="C156" t="s">
        <v>3370</v>
      </c>
      <c r="D156" t="s">
        <v>3076</v>
      </c>
      <c r="E156" t="s">
        <v>3077</v>
      </c>
      <c r="F156" t="s">
        <v>263</v>
      </c>
      <c r="G156" t="s">
        <v>3078</v>
      </c>
      <c r="H156" t="s">
        <v>316</v>
      </c>
      <c r="I156" t="s">
        <v>583</v>
      </c>
      <c r="J156" t="s">
        <v>246</v>
      </c>
      <c r="K156" t="s">
        <v>3079</v>
      </c>
      <c r="L156" t="s">
        <v>247</v>
      </c>
      <c r="M156">
        <v>5199500</v>
      </c>
      <c r="N156">
        <v>0</v>
      </c>
      <c r="O156">
        <v>5199500</v>
      </c>
      <c r="P156">
        <v>0</v>
      </c>
      <c r="Q156" t="s">
        <v>3371</v>
      </c>
      <c r="R156" t="s">
        <v>3264</v>
      </c>
      <c r="S156" t="s">
        <v>3372</v>
      </c>
      <c r="T156" t="s">
        <v>3085</v>
      </c>
      <c r="U156" t="s">
        <v>3373</v>
      </c>
      <c r="V156" t="s">
        <v>3374</v>
      </c>
      <c r="W156" t="s">
        <v>3085</v>
      </c>
      <c r="X156" t="str">
        <f t="shared" si="2"/>
        <v>Funcionamiento</v>
      </c>
      <c r="Y156" t="s">
        <v>3078</v>
      </c>
    </row>
    <row r="157" spans="1:25">
      <c r="A157" t="s">
        <v>3245</v>
      </c>
      <c r="B157" t="s">
        <v>3369</v>
      </c>
      <c r="C157" t="s">
        <v>3370</v>
      </c>
      <c r="D157" t="s">
        <v>3076</v>
      </c>
      <c r="E157" t="s">
        <v>3077</v>
      </c>
      <c r="F157" t="s">
        <v>263</v>
      </c>
      <c r="G157" t="s">
        <v>3078</v>
      </c>
      <c r="H157" t="s">
        <v>318</v>
      </c>
      <c r="I157" t="s">
        <v>586</v>
      </c>
      <c r="J157" t="s">
        <v>246</v>
      </c>
      <c r="K157" t="s">
        <v>3079</v>
      </c>
      <c r="L157" t="s">
        <v>247</v>
      </c>
      <c r="M157">
        <v>2612100</v>
      </c>
      <c r="N157">
        <v>0</v>
      </c>
      <c r="O157">
        <v>2612100</v>
      </c>
      <c r="P157">
        <v>0</v>
      </c>
      <c r="Q157" t="s">
        <v>3371</v>
      </c>
      <c r="R157" t="s">
        <v>3264</v>
      </c>
      <c r="S157" t="s">
        <v>3372</v>
      </c>
      <c r="T157" t="s">
        <v>3085</v>
      </c>
      <c r="U157" t="s">
        <v>3373</v>
      </c>
      <c r="V157" t="s">
        <v>3374</v>
      </c>
      <c r="W157" t="s">
        <v>3085</v>
      </c>
      <c r="X157" t="str">
        <f t="shared" si="2"/>
        <v>Funcionamiento</v>
      </c>
      <c r="Y157" t="s">
        <v>3078</v>
      </c>
    </row>
    <row r="158" spans="1:25">
      <c r="A158" t="s">
        <v>3336</v>
      </c>
      <c r="B158" t="s">
        <v>3375</v>
      </c>
      <c r="C158" t="s">
        <v>3376</v>
      </c>
      <c r="D158" t="s">
        <v>3076</v>
      </c>
      <c r="E158" t="s">
        <v>3077</v>
      </c>
      <c r="F158" t="s">
        <v>263</v>
      </c>
      <c r="G158" t="s">
        <v>3078</v>
      </c>
      <c r="H158" t="s">
        <v>352</v>
      </c>
      <c r="I158" t="s">
        <v>353</v>
      </c>
      <c r="J158" t="s">
        <v>253</v>
      </c>
      <c r="K158" t="s">
        <v>3115</v>
      </c>
      <c r="L158" t="s">
        <v>247</v>
      </c>
      <c r="M158">
        <v>37471</v>
      </c>
      <c r="N158">
        <v>0</v>
      </c>
      <c r="O158">
        <v>37471</v>
      </c>
      <c r="P158">
        <v>0</v>
      </c>
      <c r="Q158" t="s">
        <v>3377</v>
      </c>
      <c r="R158" t="s">
        <v>3278</v>
      </c>
      <c r="S158" t="s">
        <v>3378</v>
      </c>
      <c r="T158" t="s">
        <v>3379</v>
      </c>
      <c r="U158" t="s">
        <v>3380</v>
      </c>
      <c r="V158" t="s">
        <v>3381</v>
      </c>
      <c r="W158" t="s">
        <v>3085</v>
      </c>
      <c r="X158" t="str">
        <f t="shared" si="2"/>
        <v>Funcionamiento</v>
      </c>
      <c r="Y158" t="s">
        <v>3078</v>
      </c>
    </row>
    <row r="159" spans="1:25">
      <c r="A159" t="s">
        <v>3343</v>
      </c>
      <c r="B159" t="s">
        <v>3382</v>
      </c>
      <c r="C159" t="s">
        <v>3383</v>
      </c>
      <c r="D159" t="s">
        <v>3076</v>
      </c>
      <c r="E159" t="s">
        <v>3077</v>
      </c>
      <c r="F159" t="s">
        <v>3234</v>
      </c>
      <c r="G159" t="s">
        <v>3078</v>
      </c>
      <c r="H159" t="s">
        <v>428</v>
      </c>
      <c r="I159" t="s">
        <v>669</v>
      </c>
      <c r="J159" t="s">
        <v>246</v>
      </c>
      <c r="K159" t="s">
        <v>3079</v>
      </c>
      <c r="L159" t="s">
        <v>247</v>
      </c>
      <c r="M159">
        <v>24879545</v>
      </c>
      <c r="N159">
        <v>-9698651</v>
      </c>
      <c r="O159">
        <v>15180894</v>
      </c>
      <c r="P159">
        <v>0</v>
      </c>
      <c r="Q159" t="s">
        <v>3384</v>
      </c>
      <c r="R159" t="s">
        <v>3385</v>
      </c>
      <c r="S159" t="s">
        <v>3312</v>
      </c>
      <c r="T159" t="s">
        <v>3386</v>
      </c>
      <c r="U159" t="s">
        <v>3387</v>
      </c>
      <c r="V159" t="s">
        <v>3388</v>
      </c>
      <c r="W159" t="s">
        <v>3085</v>
      </c>
      <c r="X159" t="str">
        <f t="shared" si="2"/>
        <v>Inversión</v>
      </c>
      <c r="Y159" t="s">
        <v>3241</v>
      </c>
    </row>
    <row r="160" spans="1:25">
      <c r="A160" t="s">
        <v>3350</v>
      </c>
      <c r="B160" t="s">
        <v>3389</v>
      </c>
      <c r="C160" t="s">
        <v>3390</v>
      </c>
      <c r="D160" t="s">
        <v>3076</v>
      </c>
      <c r="E160" t="s">
        <v>3077</v>
      </c>
      <c r="F160" t="s">
        <v>3149</v>
      </c>
      <c r="G160" t="s">
        <v>3078</v>
      </c>
      <c r="H160" t="s">
        <v>437</v>
      </c>
      <c r="I160" t="s">
        <v>649</v>
      </c>
      <c r="J160" t="s">
        <v>253</v>
      </c>
      <c r="K160" t="s">
        <v>3115</v>
      </c>
      <c r="L160" t="s">
        <v>247</v>
      </c>
      <c r="M160">
        <v>14250845</v>
      </c>
      <c r="N160">
        <v>-3420845</v>
      </c>
      <c r="O160">
        <v>10830000</v>
      </c>
      <c r="P160">
        <v>0</v>
      </c>
      <c r="Q160" t="s">
        <v>3391</v>
      </c>
      <c r="R160" t="s">
        <v>3392</v>
      </c>
      <c r="S160" t="s">
        <v>3393</v>
      </c>
      <c r="T160" t="s">
        <v>3394</v>
      </c>
      <c r="U160" t="s">
        <v>3395</v>
      </c>
      <c r="V160" t="s">
        <v>3396</v>
      </c>
      <c r="W160" t="s">
        <v>3085</v>
      </c>
      <c r="X160" t="str">
        <f t="shared" si="2"/>
        <v>Inversión</v>
      </c>
      <c r="Y160" t="s">
        <v>3157</v>
      </c>
    </row>
    <row r="161" spans="1:25">
      <c r="A161" t="s">
        <v>3265</v>
      </c>
      <c r="B161" t="s">
        <v>3397</v>
      </c>
      <c r="C161" t="s">
        <v>3398</v>
      </c>
      <c r="D161" t="s">
        <v>3076</v>
      </c>
      <c r="E161" t="s">
        <v>3399</v>
      </c>
      <c r="F161" t="s">
        <v>263</v>
      </c>
      <c r="G161" t="s">
        <v>3078</v>
      </c>
      <c r="H161" t="s">
        <v>333</v>
      </c>
      <c r="I161" t="s">
        <v>335</v>
      </c>
      <c r="J161" t="s">
        <v>246</v>
      </c>
      <c r="K161" t="s">
        <v>3079</v>
      </c>
      <c r="L161" t="s">
        <v>247</v>
      </c>
      <c r="M161">
        <v>462810</v>
      </c>
      <c r="N161">
        <v>-462810</v>
      </c>
      <c r="O161">
        <v>0</v>
      </c>
      <c r="P161">
        <v>0</v>
      </c>
      <c r="Q161" t="s">
        <v>3400</v>
      </c>
      <c r="R161" t="s">
        <v>3285</v>
      </c>
      <c r="S161" t="s">
        <v>3401</v>
      </c>
      <c r="T161" t="s">
        <v>3085</v>
      </c>
      <c r="U161" t="s">
        <v>3402</v>
      </c>
      <c r="V161" t="s">
        <v>3403</v>
      </c>
      <c r="W161" t="s">
        <v>3085</v>
      </c>
      <c r="X161" t="str">
        <f t="shared" si="2"/>
        <v>Funcionamiento</v>
      </c>
      <c r="Y161" t="s">
        <v>3078</v>
      </c>
    </row>
    <row r="162" spans="1:25">
      <c r="A162" t="s">
        <v>3265</v>
      </c>
      <c r="B162" t="s">
        <v>3397</v>
      </c>
      <c r="C162" t="s">
        <v>3398</v>
      </c>
      <c r="D162" t="s">
        <v>3076</v>
      </c>
      <c r="E162" t="s">
        <v>3399</v>
      </c>
      <c r="F162" t="s">
        <v>263</v>
      </c>
      <c r="G162" t="s">
        <v>3078</v>
      </c>
      <c r="H162" t="s">
        <v>312</v>
      </c>
      <c r="I162" t="s">
        <v>3333</v>
      </c>
      <c r="J162" t="s">
        <v>246</v>
      </c>
      <c r="K162" t="s">
        <v>3079</v>
      </c>
      <c r="L162" t="s">
        <v>247</v>
      </c>
      <c r="M162">
        <v>1817087</v>
      </c>
      <c r="N162">
        <v>-1817087</v>
      </c>
      <c r="O162">
        <v>0</v>
      </c>
      <c r="P162">
        <v>0</v>
      </c>
      <c r="Q162" t="s">
        <v>3400</v>
      </c>
      <c r="R162" t="s">
        <v>3285</v>
      </c>
      <c r="S162" t="s">
        <v>3401</v>
      </c>
      <c r="T162" t="s">
        <v>3085</v>
      </c>
      <c r="U162" t="s">
        <v>3402</v>
      </c>
      <c r="V162" t="s">
        <v>3403</v>
      </c>
      <c r="W162" t="s">
        <v>3085</v>
      </c>
      <c r="X162" t="str">
        <f t="shared" si="2"/>
        <v>Funcionamiento</v>
      </c>
      <c r="Y162" t="s">
        <v>3078</v>
      </c>
    </row>
    <row r="163" spans="1:25">
      <c r="A163" t="s">
        <v>3265</v>
      </c>
      <c r="B163" t="s">
        <v>3397</v>
      </c>
      <c r="C163" t="s">
        <v>3398</v>
      </c>
      <c r="D163" t="s">
        <v>3076</v>
      </c>
      <c r="E163" t="s">
        <v>3399</v>
      </c>
      <c r="F163" t="s">
        <v>263</v>
      </c>
      <c r="G163" t="s">
        <v>3078</v>
      </c>
      <c r="H163" t="s">
        <v>292</v>
      </c>
      <c r="I163" t="s">
        <v>293</v>
      </c>
      <c r="J163" t="s">
        <v>246</v>
      </c>
      <c r="K163" t="s">
        <v>3079</v>
      </c>
      <c r="L163" t="s">
        <v>247</v>
      </c>
      <c r="M163">
        <v>58261482</v>
      </c>
      <c r="N163">
        <v>-58261482</v>
      </c>
      <c r="O163">
        <v>0</v>
      </c>
      <c r="P163">
        <v>0</v>
      </c>
      <c r="Q163" t="s">
        <v>3400</v>
      </c>
      <c r="R163" t="s">
        <v>3285</v>
      </c>
      <c r="S163" t="s">
        <v>3401</v>
      </c>
      <c r="T163" t="s">
        <v>3085</v>
      </c>
      <c r="U163" t="s">
        <v>3402</v>
      </c>
      <c r="V163" t="s">
        <v>3403</v>
      </c>
      <c r="W163" t="s">
        <v>3085</v>
      </c>
      <c r="X163" t="str">
        <f t="shared" si="2"/>
        <v>Funcionamiento</v>
      </c>
      <c r="Y163" t="s">
        <v>3078</v>
      </c>
    </row>
    <row r="164" spans="1:25">
      <c r="A164" t="s">
        <v>3265</v>
      </c>
      <c r="B164" t="s">
        <v>3397</v>
      </c>
      <c r="C164" t="s">
        <v>3398</v>
      </c>
      <c r="D164" t="s">
        <v>3076</v>
      </c>
      <c r="E164" t="s">
        <v>3399</v>
      </c>
      <c r="F164" t="s">
        <v>263</v>
      </c>
      <c r="G164" t="s">
        <v>3078</v>
      </c>
      <c r="H164" t="s">
        <v>331</v>
      </c>
      <c r="I164" t="s">
        <v>587</v>
      </c>
      <c r="J164" t="s">
        <v>246</v>
      </c>
      <c r="K164" t="s">
        <v>3079</v>
      </c>
      <c r="L164" t="s">
        <v>247</v>
      </c>
      <c r="M164">
        <v>6039485</v>
      </c>
      <c r="N164">
        <v>-6039485</v>
      </c>
      <c r="O164">
        <v>0</v>
      </c>
      <c r="P164">
        <v>0</v>
      </c>
      <c r="Q164" t="s">
        <v>3400</v>
      </c>
      <c r="R164" t="s">
        <v>3285</v>
      </c>
      <c r="S164" t="s">
        <v>3401</v>
      </c>
      <c r="T164" t="s">
        <v>3085</v>
      </c>
      <c r="U164" t="s">
        <v>3402</v>
      </c>
      <c r="V164" t="s">
        <v>3403</v>
      </c>
      <c r="W164" t="s">
        <v>3085</v>
      </c>
      <c r="X164" t="str">
        <f t="shared" si="2"/>
        <v>Funcionamiento</v>
      </c>
      <c r="Y164" t="s">
        <v>3078</v>
      </c>
    </row>
    <row r="165" spans="1:25">
      <c r="A165" t="s">
        <v>3265</v>
      </c>
      <c r="B165" t="s">
        <v>3397</v>
      </c>
      <c r="C165" t="s">
        <v>3398</v>
      </c>
      <c r="D165" t="s">
        <v>3076</v>
      </c>
      <c r="E165" t="s">
        <v>3399</v>
      </c>
      <c r="F165" t="s">
        <v>263</v>
      </c>
      <c r="G165" t="s">
        <v>3078</v>
      </c>
      <c r="H165" t="s">
        <v>294</v>
      </c>
      <c r="I165" t="s">
        <v>296</v>
      </c>
      <c r="J165" t="s">
        <v>246</v>
      </c>
      <c r="K165" t="s">
        <v>3079</v>
      </c>
      <c r="L165" t="s">
        <v>247</v>
      </c>
      <c r="M165">
        <v>1299927</v>
      </c>
      <c r="N165">
        <v>-1299927</v>
      </c>
      <c r="O165">
        <v>0</v>
      </c>
      <c r="P165">
        <v>0</v>
      </c>
      <c r="Q165" t="s">
        <v>3400</v>
      </c>
      <c r="R165" t="s">
        <v>3285</v>
      </c>
      <c r="S165" t="s">
        <v>3401</v>
      </c>
      <c r="T165" t="s">
        <v>3085</v>
      </c>
      <c r="U165" t="s">
        <v>3402</v>
      </c>
      <c r="V165" t="s">
        <v>3403</v>
      </c>
      <c r="W165" t="s">
        <v>3085</v>
      </c>
      <c r="X165" t="str">
        <f t="shared" si="2"/>
        <v>Funcionamiento</v>
      </c>
      <c r="Y165" t="s">
        <v>3078</v>
      </c>
    </row>
    <row r="166" spans="1:25">
      <c r="A166" t="s">
        <v>3265</v>
      </c>
      <c r="B166" t="s">
        <v>3397</v>
      </c>
      <c r="C166" t="s">
        <v>3398</v>
      </c>
      <c r="D166" t="s">
        <v>3076</v>
      </c>
      <c r="E166" t="s">
        <v>3399</v>
      </c>
      <c r="F166" t="s">
        <v>263</v>
      </c>
      <c r="G166" t="s">
        <v>3078</v>
      </c>
      <c r="H166" t="s">
        <v>336</v>
      </c>
      <c r="I166" t="s">
        <v>337</v>
      </c>
      <c r="J166" t="s">
        <v>246</v>
      </c>
      <c r="K166" t="s">
        <v>3079</v>
      </c>
      <c r="L166" t="s">
        <v>247</v>
      </c>
      <c r="M166">
        <v>2354967</v>
      </c>
      <c r="N166">
        <v>-2354967</v>
      </c>
      <c r="O166">
        <v>0</v>
      </c>
      <c r="P166">
        <v>0</v>
      </c>
      <c r="Q166" t="s">
        <v>3400</v>
      </c>
      <c r="R166" t="s">
        <v>3285</v>
      </c>
      <c r="S166" t="s">
        <v>3401</v>
      </c>
      <c r="T166" t="s">
        <v>3085</v>
      </c>
      <c r="U166" t="s">
        <v>3402</v>
      </c>
      <c r="V166" t="s">
        <v>3403</v>
      </c>
      <c r="W166" t="s">
        <v>3085</v>
      </c>
      <c r="X166" t="str">
        <f t="shared" si="2"/>
        <v>Funcionamiento</v>
      </c>
      <c r="Y166" t="s">
        <v>3078</v>
      </c>
    </row>
    <row r="167" spans="1:25">
      <c r="A167" t="s">
        <v>3265</v>
      </c>
      <c r="B167" t="s">
        <v>3397</v>
      </c>
      <c r="C167" t="s">
        <v>3398</v>
      </c>
      <c r="D167" t="s">
        <v>3076</v>
      </c>
      <c r="E167" t="s">
        <v>3399</v>
      </c>
      <c r="F167" t="s">
        <v>263</v>
      </c>
      <c r="G167" t="s">
        <v>3078</v>
      </c>
      <c r="H167" t="s">
        <v>303</v>
      </c>
      <c r="I167" t="s">
        <v>305</v>
      </c>
      <c r="J167" t="s">
        <v>246</v>
      </c>
      <c r="K167" t="s">
        <v>3079</v>
      </c>
      <c r="L167" t="s">
        <v>247</v>
      </c>
      <c r="M167">
        <v>2453708</v>
      </c>
      <c r="N167">
        <v>-2453708</v>
      </c>
      <c r="O167">
        <v>0</v>
      </c>
      <c r="P167">
        <v>0</v>
      </c>
      <c r="Q167" t="s">
        <v>3400</v>
      </c>
      <c r="R167" t="s">
        <v>3285</v>
      </c>
      <c r="S167" t="s">
        <v>3401</v>
      </c>
      <c r="T167" t="s">
        <v>3085</v>
      </c>
      <c r="U167" t="s">
        <v>3402</v>
      </c>
      <c r="V167" t="s">
        <v>3403</v>
      </c>
      <c r="W167" t="s">
        <v>3085</v>
      </c>
      <c r="X167" t="str">
        <f t="shared" si="2"/>
        <v>Funcionamiento</v>
      </c>
      <c r="Y167" t="s">
        <v>3078</v>
      </c>
    </row>
    <row r="168" spans="1:25">
      <c r="A168" t="s">
        <v>3265</v>
      </c>
      <c r="B168" t="s">
        <v>3397</v>
      </c>
      <c r="C168" t="s">
        <v>3398</v>
      </c>
      <c r="D168" t="s">
        <v>3076</v>
      </c>
      <c r="E168" t="s">
        <v>3399</v>
      </c>
      <c r="F168" t="s">
        <v>263</v>
      </c>
      <c r="G168" t="s">
        <v>3078</v>
      </c>
      <c r="H168" t="s">
        <v>309</v>
      </c>
      <c r="I168" t="s">
        <v>311</v>
      </c>
      <c r="J168" t="s">
        <v>246</v>
      </c>
      <c r="K168" t="s">
        <v>3079</v>
      </c>
      <c r="L168" t="s">
        <v>247</v>
      </c>
      <c r="M168">
        <v>6053616</v>
      </c>
      <c r="N168">
        <v>-6053616</v>
      </c>
      <c r="O168">
        <v>0</v>
      </c>
      <c r="P168">
        <v>0</v>
      </c>
      <c r="Q168" t="s">
        <v>3400</v>
      </c>
      <c r="R168" t="s">
        <v>3285</v>
      </c>
      <c r="S168" t="s">
        <v>3401</v>
      </c>
      <c r="T168" t="s">
        <v>3085</v>
      </c>
      <c r="U168" t="s">
        <v>3402</v>
      </c>
      <c r="V168" t="s">
        <v>3403</v>
      </c>
      <c r="W168" t="s">
        <v>3085</v>
      </c>
      <c r="X168" t="str">
        <f t="shared" si="2"/>
        <v>Funcionamiento</v>
      </c>
      <c r="Y168" t="s">
        <v>3078</v>
      </c>
    </row>
    <row r="169" spans="1:25">
      <c r="A169" t="s">
        <v>3365</v>
      </c>
      <c r="B169" t="s">
        <v>3397</v>
      </c>
      <c r="C169" t="s">
        <v>3404</v>
      </c>
      <c r="D169" t="s">
        <v>3076</v>
      </c>
      <c r="E169" t="s">
        <v>3077</v>
      </c>
      <c r="F169" t="s">
        <v>263</v>
      </c>
      <c r="G169" t="s">
        <v>3078</v>
      </c>
      <c r="H169" t="s">
        <v>316</v>
      </c>
      <c r="I169" t="s">
        <v>583</v>
      </c>
      <c r="J169" t="s">
        <v>246</v>
      </c>
      <c r="K169" t="s">
        <v>3079</v>
      </c>
      <c r="L169" t="s">
        <v>247</v>
      </c>
      <c r="M169">
        <v>5203100</v>
      </c>
      <c r="N169">
        <v>0</v>
      </c>
      <c r="O169">
        <v>5203100</v>
      </c>
      <c r="P169">
        <v>0</v>
      </c>
      <c r="Q169" t="s">
        <v>3405</v>
      </c>
      <c r="R169" t="s">
        <v>3406</v>
      </c>
      <c r="S169" t="s">
        <v>3407</v>
      </c>
      <c r="T169" t="s">
        <v>3085</v>
      </c>
      <c r="U169" t="s">
        <v>3408</v>
      </c>
      <c r="V169" t="s">
        <v>3409</v>
      </c>
      <c r="W169" t="s">
        <v>3085</v>
      </c>
      <c r="X169" t="str">
        <f t="shared" si="2"/>
        <v>Funcionamiento</v>
      </c>
      <c r="Y169" t="s">
        <v>3078</v>
      </c>
    </row>
    <row r="170" spans="1:25">
      <c r="A170" t="s">
        <v>3365</v>
      </c>
      <c r="B170" t="s">
        <v>3397</v>
      </c>
      <c r="C170" t="s">
        <v>3404</v>
      </c>
      <c r="D170" t="s">
        <v>3076</v>
      </c>
      <c r="E170" t="s">
        <v>3077</v>
      </c>
      <c r="F170" t="s">
        <v>263</v>
      </c>
      <c r="G170" t="s">
        <v>3078</v>
      </c>
      <c r="H170" t="s">
        <v>324</v>
      </c>
      <c r="I170" t="s">
        <v>325</v>
      </c>
      <c r="J170" t="s">
        <v>246</v>
      </c>
      <c r="K170" t="s">
        <v>3079</v>
      </c>
      <c r="L170" t="s">
        <v>247</v>
      </c>
      <c r="M170">
        <v>1419500</v>
      </c>
      <c r="N170">
        <v>0</v>
      </c>
      <c r="O170">
        <v>1419500</v>
      </c>
      <c r="P170">
        <v>0</v>
      </c>
      <c r="Q170" t="s">
        <v>3405</v>
      </c>
      <c r="R170" t="s">
        <v>3406</v>
      </c>
      <c r="S170" t="s">
        <v>3407</v>
      </c>
      <c r="T170" t="s">
        <v>3085</v>
      </c>
      <c r="U170" t="s">
        <v>3408</v>
      </c>
      <c r="V170" t="s">
        <v>3409</v>
      </c>
      <c r="W170" t="s">
        <v>3085</v>
      </c>
      <c r="X170" t="str">
        <f t="shared" si="2"/>
        <v>Funcionamiento</v>
      </c>
      <c r="Y170" t="s">
        <v>3078</v>
      </c>
    </row>
    <row r="171" spans="1:25">
      <c r="A171" t="s">
        <v>3365</v>
      </c>
      <c r="B171" t="s">
        <v>3397</v>
      </c>
      <c r="C171" t="s">
        <v>3404</v>
      </c>
      <c r="D171" t="s">
        <v>3076</v>
      </c>
      <c r="E171" t="s">
        <v>3077</v>
      </c>
      <c r="F171" t="s">
        <v>263</v>
      </c>
      <c r="G171" t="s">
        <v>3078</v>
      </c>
      <c r="H171" t="s">
        <v>318</v>
      </c>
      <c r="I171" t="s">
        <v>586</v>
      </c>
      <c r="J171" t="s">
        <v>246</v>
      </c>
      <c r="K171" t="s">
        <v>3079</v>
      </c>
      <c r="L171" t="s">
        <v>247</v>
      </c>
      <c r="M171">
        <v>2837700</v>
      </c>
      <c r="N171">
        <v>0</v>
      </c>
      <c r="O171">
        <v>2837700</v>
      </c>
      <c r="P171">
        <v>0</v>
      </c>
      <c r="Q171" t="s">
        <v>3405</v>
      </c>
      <c r="R171" t="s">
        <v>3406</v>
      </c>
      <c r="S171" t="s">
        <v>3407</v>
      </c>
      <c r="T171" t="s">
        <v>3085</v>
      </c>
      <c r="U171" t="s">
        <v>3408</v>
      </c>
      <c r="V171" t="s">
        <v>3409</v>
      </c>
      <c r="W171" t="s">
        <v>3085</v>
      </c>
      <c r="X171" t="str">
        <f t="shared" si="2"/>
        <v>Funcionamiento</v>
      </c>
      <c r="Y171" t="s">
        <v>3078</v>
      </c>
    </row>
    <row r="172" spans="1:25">
      <c r="A172" t="s">
        <v>3365</v>
      </c>
      <c r="B172" t="s">
        <v>3397</v>
      </c>
      <c r="C172" t="s">
        <v>3404</v>
      </c>
      <c r="D172" t="s">
        <v>3076</v>
      </c>
      <c r="E172" t="s">
        <v>3077</v>
      </c>
      <c r="F172" t="s">
        <v>263</v>
      </c>
      <c r="G172" t="s">
        <v>3078</v>
      </c>
      <c r="H172" t="s">
        <v>320</v>
      </c>
      <c r="I172" t="s">
        <v>321</v>
      </c>
      <c r="J172" t="s">
        <v>246</v>
      </c>
      <c r="K172" t="s">
        <v>3079</v>
      </c>
      <c r="L172" t="s">
        <v>247</v>
      </c>
      <c r="M172">
        <v>626200</v>
      </c>
      <c r="N172">
        <v>0</v>
      </c>
      <c r="O172">
        <v>626200</v>
      </c>
      <c r="P172">
        <v>0</v>
      </c>
      <c r="Q172" t="s">
        <v>3405</v>
      </c>
      <c r="R172" t="s">
        <v>3406</v>
      </c>
      <c r="S172" t="s">
        <v>3407</v>
      </c>
      <c r="T172" t="s">
        <v>3085</v>
      </c>
      <c r="U172" t="s">
        <v>3408</v>
      </c>
      <c r="V172" t="s">
        <v>3409</v>
      </c>
      <c r="W172" t="s">
        <v>3085</v>
      </c>
      <c r="X172" t="str">
        <f t="shared" si="2"/>
        <v>Funcionamiento</v>
      </c>
      <c r="Y172" t="s">
        <v>3078</v>
      </c>
    </row>
    <row r="173" spans="1:25">
      <c r="A173" t="s">
        <v>3365</v>
      </c>
      <c r="B173" t="s">
        <v>3397</v>
      </c>
      <c r="C173" t="s">
        <v>3404</v>
      </c>
      <c r="D173" t="s">
        <v>3076</v>
      </c>
      <c r="E173" t="s">
        <v>3077</v>
      </c>
      <c r="F173" t="s">
        <v>263</v>
      </c>
      <c r="G173" t="s">
        <v>3078</v>
      </c>
      <c r="H173" t="s">
        <v>314</v>
      </c>
      <c r="I173" t="s">
        <v>582</v>
      </c>
      <c r="J173" t="s">
        <v>246</v>
      </c>
      <c r="K173" t="s">
        <v>3079</v>
      </c>
      <c r="L173" t="s">
        <v>247</v>
      </c>
      <c r="M173">
        <v>7344600</v>
      </c>
      <c r="N173">
        <v>0</v>
      </c>
      <c r="O173">
        <v>7344600</v>
      </c>
      <c r="P173">
        <v>0</v>
      </c>
      <c r="Q173" t="s">
        <v>3405</v>
      </c>
      <c r="R173" t="s">
        <v>3406</v>
      </c>
      <c r="S173" t="s">
        <v>3407</v>
      </c>
      <c r="T173" t="s">
        <v>3085</v>
      </c>
      <c r="U173" t="s">
        <v>3408</v>
      </c>
      <c r="V173" t="s">
        <v>3409</v>
      </c>
      <c r="W173" t="s">
        <v>3085</v>
      </c>
      <c r="X173" t="str">
        <f t="shared" si="2"/>
        <v>Funcionamiento</v>
      </c>
      <c r="Y173" t="s">
        <v>3078</v>
      </c>
    </row>
    <row r="174" spans="1:25">
      <c r="A174" t="s">
        <v>3365</v>
      </c>
      <c r="B174" t="s">
        <v>3397</v>
      </c>
      <c r="C174" t="s">
        <v>3404</v>
      </c>
      <c r="D174" t="s">
        <v>3076</v>
      </c>
      <c r="E174" t="s">
        <v>3077</v>
      </c>
      <c r="F174" t="s">
        <v>263</v>
      </c>
      <c r="G174" t="s">
        <v>3078</v>
      </c>
      <c r="H174" t="s">
        <v>322</v>
      </c>
      <c r="I174" t="s">
        <v>323</v>
      </c>
      <c r="J174" t="s">
        <v>246</v>
      </c>
      <c r="K174" t="s">
        <v>3079</v>
      </c>
      <c r="L174" t="s">
        <v>247</v>
      </c>
      <c r="M174">
        <v>2128600</v>
      </c>
      <c r="N174">
        <v>0</v>
      </c>
      <c r="O174">
        <v>2128600</v>
      </c>
      <c r="P174">
        <v>0</v>
      </c>
      <c r="Q174" t="s">
        <v>3405</v>
      </c>
      <c r="R174" t="s">
        <v>3406</v>
      </c>
      <c r="S174" t="s">
        <v>3407</v>
      </c>
      <c r="T174" t="s">
        <v>3085</v>
      </c>
      <c r="U174" t="s">
        <v>3408</v>
      </c>
      <c r="V174" t="s">
        <v>3409</v>
      </c>
      <c r="W174" t="s">
        <v>3085</v>
      </c>
      <c r="X174" t="str">
        <f t="shared" si="2"/>
        <v>Funcionamiento</v>
      </c>
      <c r="Y174" t="s">
        <v>3078</v>
      </c>
    </row>
    <row r="175" spans="1:25">
      <c r="A175" t="s">
        <v>3264</v>
      </c>
      <c r="B175" t="s">
        <v>3410</v>
      </c>
      <c r="C175" t="s">
        <v>3411</v>
      </c>
      <c r="D175" t="s">
        <v>3076</v>
      </c>
      <c r="E175" t="s">
        <v>3399</v>
      </c>
      <c r="F175" t="s">
        <v>263</v>
      </c>
      <c r="G175" t="s">
        <v>3078</v>
      </c>
      <c r="H175" t="s">
        <v>309</v>
      </c>
      <c r="I175" t="s">
        <v>311</v>
      </c>
      <c r="J175" t="s">
        <v>246</v>
      </c>
      <c r="K175" t="s">
        <v>3079</v>
      </c>
      <c r="L175" t="s">
        <v>247</v>
      </c>
      <c r="M175">
        <v>418294</v>
      </c>
      <c r="N175">
        <v>-418294</v>
      </c>
      <c r="O175">
        <v>0</v>
      </c>
      <c r="P175">
        <v>0</v>
      </c>
      <c r="Q175" t="s">
        <v>3412</v>
      </c>
      <c r="R175" t="s">
        <v>3413</v>
      </c>
      <c r="S175" t="s">
        <v>3414</v>
      </c>
      <c r="T175" t="s">
        <v>3085</v>
      </c>
      <c r="U175" t="s">
        <v>3415</v>
      </c>
      <c r="V175" t="s">
        <v>3416</v>
      </c>
      <c r="W175" t="s">
        <v>3085</v>
      </c>
      <c r="X175" t="str">
        <f t="shared" si="2"/>
        <v>Funcionamiento</v>
      </c>
      <c r="Y175" t="s">
        <v>3078</v>
      </c>
    </row>
    <row r="176" spans="1:25">
      <c r="A176" t="s">
        <v>3264</v>
      </c>
      <c r="B176" t="s">
        <v>3410</v>
      </c>
      <c r="C176" t="s">
        <v>3411</v>
      </c>
      <c r="D176" t="s">
        <v>3076</v>
      </c>
      <c r="E176" t="s">
        <v>3399</v>
      </c>
      <c r="F176" t="s">
        <v>263</v>
      </c>
      <c r="G176" t="s">
        <v>3078</v>
      </c>
      <c r="H176" t="s">
        <v>331</v>
      </c>
      <c r="I176" t="s">
        <v>587</v>
      </c>
      <c r="J176" t="s">
        <v>246</v>
      </c>
      <c r="K176" t="s">
        <v>3079</v>
      </c>
      <c r="L176" t="s">
        <v>247</v>
      </c>
      <c r="M176">
        <v>529392</v>
      </c>
      <c r="N176">
        <v>-529392</v>
      </c>
      <c r="O176">
        <v>0</v>
      </c>
      <c r="P176">
        <v>0</v>
      </c>
      <c r="Q176" t="s">
        <v>3412</v>
      </c>
      <c r="R176" t="s">
        <v>3413</v>
      </c>
      <c r="S176" t="s">
        <v>3414</v>
      </c>
      <c r="T176" t="s">
        <v>3085</v>
      </c>
      <c r="U176" t="s">
        <v>3415</v>
      </c>
      <c r="V176" t="s">
        <v>3416</v>
      </c>
      <c r="W176" t="s">
        <v>3085</v>
      </c>
      <c r="X176" t="str">
        <f t="shared" si="2"/>
        <v>Funcionamiento</v>
      </c>
      <c r="Y176" t="s">
        <v>3078</v>
      </c>
    </row>
    <row r="177" spans="1:25">
      <c r="A177" t="s">
        <v>3264</v>
      </c>
      <c r="B177" t="s">
        <v>3410</v>
      </c>
      <c r="C177" t="s">
        <v>3411</v>
      </c>
      <c r="D177" t="s">
        <v>3076</v>
      </c>
      <c r="E177" t="s">
        <v>3399</v>
      </c>
      <c r="F177" t="s">
        <v>263</v>
      </c>
      <c r="G177" t="s">
        <v>3078</v>
      </c>
      <c r="H177" t="s">
        <v>303</v>
      </c>
      <c r="I177" t="s">
        <v>305</v>
      </c>
      <c r="J177" t="s">
        <v>246</v>
      </c>
      <c r="K177" t="s">
        <v>3079</v>
      </c>
      <c r="L177" t="s">
        <v>247</v>
      </c>
      <c r="M177">
        <v>382631</v>
      </c>
      <c r="N177">
        <v>-382631</v>
      </c>
      <c r="O177">
        <v>0</v>
      </c>
      <c r="P177">
        <v>0</v>
      </c>
      <c r="Q177" t="s">
        <v>3412</v>
      </c>
      <c r="R177" t="s">
        <v>3413</v>
      </c>
      <c r="S177" t="s">
        <v>3414</v>
      </c>
      <c r="T177" t="s">
        <v>3085</v>
      </c>
      <c r="U177" t="s">
        <v>3415</v>
      </c>
      <c r="V177" t="s">
        <v>3416</v>
      </c>
      <c r="W177" t="s">
        <v>3085</v>
      </c>
      <c r="X177" t="str">
        <f t="shared" si="2"/>
        <v>Funcionamiento</v>
      </c>
      <c r="Y177" t="s">
        <v>3078</v>
      </c>
    </row>
    <row r="178" spans="1:25">
      <c r="A178" t="s">
        <v>3264</v>
      </c>
      <c r="B178" t="s">
        <v>3410</v>
      </c>
      <c r="C178" t="s">
        <v>3411</v>
      </c>
      <c r="D178" t="s">
        <v>3076</v>
      </c>
      <c r="E178" t="s">
        <v>3399</v>
      </c>
      <c r="F178" t="s">
        <v>263</v>
      </c>
      <c r="G178" t="s">
        <v>3078</v>
      </c>
      <c r="H178" t="s">
        <v>333</v>
      </c>
      <c r="I178" t="s">
        <v>335</v>
      </c>
      <c r="J178" t="s">
        <v>246</v>
      </c>
      <c r="K178" t="s">
        <v>3079</v>
      </c>
      <c r="L178" t="s">
        <v>247</v>
      </c>
      <c r="M178">
        <v>50816</v>
      </c>
      <c r="N178">
        <v>-50816</v>
      </c>
      <c r="O178">
        <v>0</v>
      </c>
      <c r="P178">
        <v>0</v>
      </c>
      <c r="Q178" t="s">
        <v>3412</v>
      </c>
      <c r="R178" t="s">
        <v>3413</v>
      </c>
      <c r="S178" t="s">
        <v>3414</v>
      </c>
      <c r="T178" t="s">
        <v>3085</v>
      </c>
      <c r="U178" t="s">
        <v>3415</v>
      </c>
      <c r="V178" t="s">
        <v>3416</v>
      </c>
      <c r="W178" t="s">
        <v>3085</v>
      </c>
      <c r="X178" t="str">
        <f t="shared" si="2"/>
        <v>Funcionamiento</v>
      </c>
      <c r="Y178" t="s">
        <v>3078</v>
      </c>
    </row>
    <row r="179" spans="1:25">
      <c r="A179" t="s">
        <v>3417</v>
      </c>
      <c r="B179" t="s">
        <v>3418</v>
      </c>
      <c r="C179" t="s">
        <v>3419</v>
      </c>
      <c r="D179" t="s">
        <v>3076</v>
      </c>
      <c r="E179" t="s">
        <v>3077</v>
      </c>
      <c r="F179" t="s">
        <v>263</v>
      </c>
      <c r="G179" t="s">
        <v>3078</v>
      </c>
      <c r="H179" t="s">
        <v>294</v>
      </c>
      <c r="I179" t="s">
        <v>296</v>
      </c>
      <c r="J179" t="s">
        <v>246</v>
      </c>
      <c r="K179" t="s">
        <v>3079</v>
      </c>
      <c r="L179" t="s">
        <v>247</v>
      </c>
      <c r="M179">
        <v>1299927</v>
      </c>
      <c r="N179">
        <v>0</v>
      </c>
      <c r="O179">
        <v>1299927</v>
      </c>
      <c r="P179">
        <v>0</v>
      </c>
      <c r="Q179" t="s">
        <v>3420</v>
      </c>
      <c r="R179" t="s">
        <v>3421</v>
      </c>
      <c r="S179" t="s">
        <v>3422</v>
      </c>
      <c r="T179" t="s">
        <v>3085</v>
      </c>
      <c r="U179" t="s">
        <v>3423</v>
      </c>
      <c r="V179" t="s">
        <v>3424</v>
      </c>
      <c r="W179" t="s">
        <v>3085</v>
      </c>
      <c r="X179" t="str">
        <f t="shared" si="2"/>
        <v>Funcionamiento</v>
      </c>
      <c r="Y179" t="s">
        <v>3078</v>
      </c>
    </row>
    <row r="180" spans="1:25">
      <c r="A180" t="s">
        <v>3417</v>
      </c>
      <c r="B180" t="s">
        <v>3418</v>
      </c>
      <c r="C180" t="s">
        <v>3419</v>
      </c>
      <c r="D180" t="s">
        <v>3076</v>
      </c>
      <c r="E180" t="s">
        <v>3077</v>
      </c>
      <c r="F180" t="s">
        <v>263</v>
      </c>
      <c r="G180" t="s">
        <v>3078</v>
      </c>
      <c r="H180" t="s">
        <v>303</v>
      </c>
      <c r="I180" t="s">
        <v>305</v>
      </c>
      <c r="J180" t="s">
        <v>246</v>
      </c>
      <c r="K180" t="s">
        <v>3079</v>
      </c>
      <c r="L180" t="s">
        <v>247</v>
      </c>
      <c r="M180">
        <v>2453708</v>
      </c>
      <c r="N180">
        <v>0</v>
      </c>
      <c r="O180">
        <v>2453708</v>
      </c>
      <c r="P180">
        <v>0</v>
      </c>
      <c r="Q180" t="s">
        <v>3420</v>
      </c>
      <c r="R180" t="s">
        <v>3421</v>
      </c>
      <c r="S180" t="s">
        <v>3422</v>
      </c>
      <c r="T180" t="s">
        <v>3085</v>
      </c>
      <c r="U180" t="s">
        <v>3423</v>
      </c>
      <c r="V180" t="s">
        <v>3424</v>
      </c>
      <c r="W180" t="s">
        <v>3085</v>
      </c>
      <c r="X180" t="str">
        <f t="shared" si="2"/>
        <v>Funcionamiento</v>
      </c>
      <c r="Y180" t="s">
        <v>3078</v>
      </c>
    </row>
    <row r="181" spans="1:25">
      <c r="A181" t="s">
        <v>3417</v>
      </c>
      <c r="B181" t="s">
        <v>3418</v>
      </c>
      <c r="C181" t="s">
        <v>3419</v>
      </c>
      <c r="D181" t="s">
        <v>3076</v>
      </c>
      <c r="E181" t="s">
        <v>3077</v>
      </c>
      <c r="F181" t="s">
        <v>263</v>
      </c>
      <c r="G181" t="s">
        <v>3078</v>
      </c>
      <c r="H181" t="s">
        <v>336</v>
      </c>
      <c r="I181" t="s">
        <v>337</v>
      </c>
      <c r="J181" t="s">
        <v>246</v>
      </c>
      <c r="K181" t="s">
        <v>3079</v>
      </c>
      <c r="L181" t="s">
        <v>247</v>
      </c>
      <c r="M181">
        <v>2354967</v>
      </c>
      <c r="N181">
        <v>0</v>
      </c>
      <c r="O181">
        <v>2354967</v>
      </c>
      <c r="P181">
        <v>0</v>
      </c>
      <c r="Q181" t="s">
        <v>3420</v>
      </c>
      <c r="R181" t="s">
        <v>3421</v>
      </c>
      <c r="S181" t="s">
        <v>3422</v>
      </c>
      <c r="T181" t="s">
        <v>3085</v>
      </c>
      <c r="U181" t="s">
        <v>3423</v>
      </c>
      <c r="V181" t="s">
        <v>3424</v>
      </c>
      <c r="W181" t="s">
        <v>3085</v>
      </c>
      <c r="X181" t="str">
        <f t="shared" si="2"/>
        <v>Funcionamiento</v>
      </c>
      <c r="Y181" t="s">
        <v>3078</v>
      </c>
    </row>
    <row r="182" spans="1:25">
      <c r="A182" t="s">
        <v>3417</v>
      </c>
      <c r="B182" t="s">
        <v>3418</v>
      </c>
      <c r="C182" t="s">
        <v>3419</v>
      </c>
      <c r="D182" t="s">
        <v>3076</v>
      </c>
      <c r="E182" t="s">
        <v>3077</v>
      </c>
      <c r="F182" t="s">
        <v>263</v>
      </c>
      <c r="G182" t="s">
        <v>3078</v>
      </c>
      <c r="H182" t="s">
        <v>292</v>
      </c>
      <c r="I182" t="s">
        <v>293</v>
      </c>
      <c r="J182" t="s">
        <v>246</v>
      </c>
      <c r="K182" t="s">
        <v>3079</v>
      </c>
      <c r="L182" t="s">
        <v>247</v>
      </c>
      <c r="M182">
        <v>58261482</v>
      </c>
      <c r="N182">
        <v>0</v>
      </c>
      <c r="O182">
        <v>58261482</v>
      </c>
      <c r="P182">
        <v>0</v>
      </c>
      <c r="Q182" t="s">
        <v>3420</v>
      </c>
      <c r="R182" t="s">
        <v>3421</v>
      </c>
      <c r="S182" t="s">
        <v>3422</v>
      </c>
      <c r="T182" t="s">
        <v>3085</v>
      </c>
      <c r="U182" t="s">
        <v>3423</v>
      </c>
      <c r="V182" t="s">
        <v>3424</v>
      </c>
      <c r="W182" t="s">
        <v>3085</v>
      </c>
      <c r="X182" t="str">
        <f t="shared" si="2"/>
        <v>Funcionamiento</v>
      </c>
      <c r="Y182" t="s">
        <v>3078</v>
      </c>
    </row>
    <row r="183" spans="1:25">
      <c r="A183" t="s">
        <v>3417</v>
      </c>
      <c r="B183" t="s">
        <v>3418</v>
      </c>
      <c r="C183" t="s">
        <v>3419</v>
      </c>
      <c r="D183" t="s">
        <v>3076</v>
      </c>
      <c r="E183" t="s">
        <v>3077</v>
      </c>
      <c r="F183" t="s">
        <v>263</v>
      </c>
      <c r="G183" t="s">
        <v>3078</v>
      </c>
      <c r="H183" t="s">
        <v>312</v>
      </c>
      <c r="I183" t="s">
        <v>3333</v>
      </c>
      <c r="J183" t="s">
        <v>246</v>
      </c>
      <c r="K183" t="s">
        <v>3079</v>
      </c>
      <c r="L183" t="s">
        <v>247</v>
      </c>
      <c r="M183">
        <v>1817087</v>
      </c>
      <c r="N183">
        <v>0</v>
      </c>
      <c r="O183">
        <v>1817087</v>
      </c>
      <c r="P183">
        <v>0</v>
      </c>
      <c r="Q183" t="s">
        <v>3420</v>
      </c>
      <c r="R183" t="s">
        <v>3421</v>
      </c>
      <c r="S183" t="s">
        <v>3422</v>
      </c>
      <c r="T183" t="s">
        <v>3085</v>
      </c>
      <c r="U183" t="s">
        <v>3423</v>
      </c>
      <c r="V183" t="s">
        <v>3424</v>
      </c>
      <c r="W183" t="s">
        <v>3085</v>
      </c>
      <c r="X183" t="str">
        <f t="shared" si="2"/>
        <v>Funcionamiento</v>
      </c>
      <c r="Y183" t="s">
        <v>3078</v>
      </c>
    </row>
    <row r="184" spans="1:25">
      <c r="A184" t="s">
        <v>3417</v>
      </c>
      <c r="B184" t="s">
        <v>3418</v>
      </c>
      <c r="C184" t="s">
        <v>3419</v>
      </c>
      <c r="D184" t="s">
        <v>3076</v>
      </c>
      <c r="E184" t="s">
        <v>3077</v>
      </c>
      <c r="F184" t="s">
        <v>263</v>
      </c>
      <c r="G184" t="s">
        <v>3078</v>
      </c>
      <c r="H184" t="s">
        <v>309</v>
      </c>
      <c r="I184" t="s">
        <v>311</v>
      </c>
      <c r="J184" t="s">
        <v>246</v>
      </c>
      <c r="K184" t="s">
        <v>3079</v>
      </c>
      <c r="L184" t="s">
        <v>247</v>
      </c>
      <c r="M184">
        <v>6053616</v>
      </c>
      <c r="N184">
        <v>0</v>
      </c>
      <c r="O184">
        <v>6053616</v>
      </c>
      <c r="P184">
        <v>0</v>
      </c>
      <c r="Q184" t="s">
        <v>3420</v>
      </c>
      <c r="R184" t="s">
        <v>3421</v>
      </c>
      <c r="S184" t="s">
        <v>3422</v>
      </c>
      <c r="T184" t="s">
        <v>3085</v>
      </c>
      <c r="U184" t="s">
        <v>3423</v>
      </c>
      <c r="V184" t="s">
        <v>3424</v>
      </c>
      <c r="W184" t="s">
        <v>3085</v>
      </c>
      <c r="X184" t="str">
        <f t="shared" si="2"/>
        <v>Funcionamiento</v>
      </c>
      <c r="Y184" t="s">
        <v>3078</v>
      </c>
    </row>
    <row r="185" spans="1:25">
      <c r="A185" t="s">
        <v>3417</v>
      </c>
      <c r="B185" t="s">
        <v>3418</v>
      </c>
      <c r="C185" t="s">
        <v>3419</v>
      </c>
      <c r="D185" t="s">
        <v>3076</v>
      </c>
      <c r="E185" t="s">
        <v>3077</v>
      </c>
      <c r="F185" t="s">
        <v>263</v>
      </c>
      <c r="G185" t="s">
        <v>3078</v>
      </c>
      <c r="H185" t="s">
        <v>331</v>
      </c>
      <c r="I185" t="s">
        <v>587</v>
      </c>
      <c r="J185" t="s">
        <v>246</v>
      </c>
      <c r="K185" t="s">
        <v>3079</v>
      </c>
      <c r="L185" t="s">
        <v>247</v>
      </c>
      <c r="M185">
        <v>6039485</v>
      </c>
      <c r="N185">
        <v>0</v>
      </c>
      <c r="O185">
        <v>6039485</v>
      </c>
      <c r="P185">
        <v>0</v>
      </c>
      <c r="Q185" t="s">
        <v>3420</v>
      </c>
      <c r="R185" t="s">
        <v>3421</v>
      </c>
      <c r="S185" t="s">
        <v>3422</v>
      </c>
      <c r="T185" t="s">
        <v>3085</v>
      </c>
      <c r="U185" t="s">
        <v>3423</v>
      </c>
      <c r="V185" t="s">
        <v>3424</v>
      </c>
      <c r="W185" t="s">
        <v>3085</v>
      </c>
      <c r="X185" t="str">
        <f t="shared" si="2"/>
        <v>Funcionamiento</v>
      </c>
      <c r="Y185" t="s">
        <v>3078</v>
      </c>
    </row>
    <row r="186" spans="1:25">
      <c r="A186" t="s">
        <v>3417</v>
      </c>
      <c r="B186" t="s">
        <v>3418</v>
      </c>
      <c r="C186" t="s">
        <v>3419</v>
      </c>
      <c r="D186" t="s">
        <v>3076</v>
      </c>
      <c r="E186" t="s">
        <v>3077</v>
      </c>
      <c r="F186" t="s">
        <v>263</v>
      </c>
      <c r="G186" t="s">
        <v>3078</v>
      </c>
      <c r="H186" t="s">
        <v>333</v>
      </c>
      <c r="I186" t="s">
        <v>335</v>
      </c>
      <c r="J186" t="s">
        <v>246</v>
      </c>
      <c r="K186" t="s">
        <v>3079</v>
      </c>
      <c r="L186" t="s">
        <v>247</v>
      </c>
      <c r="M186">
        <v>462810</v>
      </c>
      <c r="N186">
        <v>0</v>
      </c>
      <c r="O186">
        <v>462810</v>
      </c>
      <c r="P186">
        <v>0</v>
      </c>
      <c r="Q186" t="s">
        <v>3420</v>
      </c>
      <c r="R186" t="s">
        <v>3421</v>
      </c>
      <c r="S186" t="s">
        <v>3422</v>
      </c>
      <c r="T186" t="s">
        <v>3085</v>
      </c>
      <c r="U186" t="s">
        <v>3423</v>
      </c>
      <c r="V186" t="s">
        <v>3424</v>
      </c>
      <c r="W186" t="s">
        <v>3085</v>
      </c>
      <c r="X186" t="str">
        <f t="shared" si="2"/>
        <v>Funcionamiento</v>
      </c>
      <c r="Y186" t="s">
        <v>3078</v>
      </c>
    </row>
    <row r="187" spans="1:25">
      <c r="A187" t="s">
        <v>3385</v>
      </c>
      <c r="B187" t="s">
        <v>3425</v>
      </c>
      <c r="C187" t="s">
        <v>3426</v>
      </c>
      <c r="D187" t="s">
        <v>3076</v>
      </c>
      <c r="E187" t="s">
        <v>3077</v>
      </c>
      <c r="F187" t="s">
        <v>263</v>
      </c>
      <c r="G187" t="s">
        <v>3078</v>
      </c>
      <c r="H187" t="s">
        <v>338</v>
      </c>
      <c r="I187" t="s">
        <v>339</v>
      </c>
      <c r="J187" t="s">
        <v>253</v>
      </c>
      <c r="K187" t="s">
        <v>3115</v>
      </c>
      <c r="L187" t="s">
        <v>247</v>
      </c>
      <c r="M187">
        <v>30000</v>
      </c>
      <c r="N187">
        <v>0</v>
      </c>
      <c r="O187">
        <v>30000</v>
      </c>
      <c r="P187">
        <v>0</v>
      </c>
      <c r="Q187" t="s">
        <v>3427</v>
      </c>
      <c r="R187" t="s">
        <v>3428</v>
      </c>
      <c r="S187" t="s">
        <v>3429</v>
      </c>
      <c r="T187" t="s">
        <v>3209</v>
      </c>
      <c r="U187" t="s">
        <v>3430</v>
      </c>
      <c r="V187" t="s">
        <v>3431</v>
      </c>
      <c r="W187" t="s">
        <v>3085</v>
      </c>
      <c r="X187" t="str">
        <f t="shared" si="2"/>
        <v>Funcionamiento</v>
      </c>
      <c r="Y187" t="s">
        <v>3078</v>
      </c>
    </row>
    <row r="188" spans="1:25">
      <c r="A188" t="s">
        <v>3385</v>
      </c>
      <c r="B188" t="s">
        <v>3425</v>
      </c>
      <c r="C188" t="s">
        <v>3426</v>
      </c>
      <c r="D188" t="s">
        <v>3076</v>
      </c>
      <c r="E188" t="s">
        <v>3077</v>
      </c>
      <c r="F188" t="s">
        <v>263</v>
      </c>
      <c r="G188" t="s">
        <v>3078</v>
      </c>
      <c r="H188" t="s">
        <v>346</v>
      </c>
      <c r="I188" t="s">
        <v>347</v>
      </c>
      <c r="J188" t="s">
        <v>253</v>
      </c>
      <c r="K188" t="s">
        <v>3115</v>
      </c>
      <c r="L188" t="s">
        <v>247</v>
      </c>
      <c r="M188">
        <v>271546</v>
      </c>
      <c r="N188">
        <v>0</v>
      </c>
      <c r="O188">
        <v>271546</v>
      </c>
      <c r="P188">
        <v>0</v>
      </c>
      <c r="Q188" t="s">
        <v>3427</v>
      </c>
      <c r="R188" t="s">
        <v>3428</v>
      </c>
      <c r="S188" t="s">
        <v>3429</v>
      </c>
      <c r="T188" t="s">
        <v>3209</v>
      </c>
      <c r="U188" t="s">
        <v>3430</v>
      </c>
      <c r="V188" t="s">
        <v>3431</v>
      </c>
      <c r="W188" t="s">
        <v>3085</v>
      </c>
      <c r="X188" t="str">
        <f t="shared" si="2"/>
        <v>Funcionamiento</v>
      </c>
      <c r="Y188" t="s">
        <v>3078</v>
      </c>
    </row>
    <row r="189" spans="1:25">
      <c r="A189" t="s">
        <v>3278</v>
      </c>
      <c r="B189" t="s">
        <v>3432</v>
      </c>
      <c r="C189" t="s">
        <v>3433</v>
      </c>
      <c r="D189" t="s">
        <v>3076</v>
      </c>
      <c r="E189" t="s">
        <v>3331</v>
      </c>
      <c r="F189" t="s">
        <v>3234</v>
      </c>
      <c r="G189" t="s">
        <v>3078</v>
      </c>
      <c r="H189" t="s">
        <v>535</v>
      </c>
      <c r="I189" t="s">
        <v>673</v>
      </c>
      <c r="J189" t="s">
        <v>246</v>
      </c>
      <c r="K189" t="s">
        <v>3079</v>
      </c>
      <c r="L189" t="s">
        <v>247</v>
      </c>
      <c r="M189">
        <v>16107883</v>
      </c>
      <c r="N189">
        <v>-16107883</v>
      </c>
      <c r="O189">
        <v>0</v>
      </c>
      <c r="P189">
        <v>0</v>
      </c>
      <c r="Q189" t="s">
        <v>3434</v>
      </c>
      <c r="R189" t="s">
        <v>3133</v>
      </c>
      <c r="S189" t="s">
        <v>3085</v>
      </c>
      <c r="T189" t="s">
        <v>3085</v>
      </c>
      <c r="U189" t="s">
        <v>3085</v>
      </c>
      <c r="V189" t="s">
        <v>3085</v>
      </c>
      <c r="W189" t="s">
        <v>3085</v>
      </c>
      <c r="X189" t="str">
        <f t="shared" si="2"/>
        <v>Inversión</v>
      </c>
      <c r="Y189" t="s">
        <v>3241</v>
      </c>
    </row>
    <row r="190" spans="1:25">
      <c r="A190" t="s">
        <v>3392</v>
      </c>
      <c r="B190" t="s">
        <v>3435</v>
      </c>
      <c r="C190" t="s">
        <v>3436</v>
      </c>
      <c r="D190" t="s">
        <v>3076</v>
      </c>
      <c r="E190" t="s">
        <v>3077</v>
      </c>
      <c r="F190" t="s">
        <v>263</v>
      </c>
      <c r="G190" t="s">
        <v>3078</v>
      </c>
      <c r="H190" t="s">
        <v>352</v>
      </c>
      <c r="I190" t="s">
        <v>353</v>
      </c>
      <c r="J190" t="s">
        <v>253</v>
      </c>
      <c r="K190" t="s">
        <v>3115</v>
      </c>
      <c r="L190" t="s">
        <v>247</v>
      </c>
      <c r="M190">
        <v>264700</v>
      </c>
      <c r="N190">
        <v>0</v>
      </c>
      <c r="O190">
        <v>264700</v>
      </c>
      <c r="P190">
        <v>0</v>
      </c>
      <c r="Q190" t="s">
        <v>3437</v>
      </c>
      <c r="R190" t="s">
        <v>3438</v>
      </c>
      <c r="S190" t="s">
        <v>3439</v>
      </c>
      <c r="T190" t="s">
        <v>3440</v>
      </c>
      <c r="U190" t="s">
        <v>3441</v>
      </c>
      <c r="V190" t="s">
        <v>3442</v>
      </c>
      <c r="W190" t="s">
        <v>3085</v>
      </c>
      <c r="X190" t="str">
        <f t="shared" si="2"/>
        <v>Funcionamiento</v>
      </c>
      <c r="Y190" t="s">
        <v>3078</v>
      </c>
    </row>
    <row r="191" spans="1:25">
      <c r="A191" t="s">
        <v>3285</v>
      </c>
      <c r="B191" t="s">
        <v>3443</v>
      </c>
      <c r="C191" t="s">
        <v>3444</v>
      </c>
      <c r="D191" t="s">
        <v>3076</v>
      </c>
      <c r="E191" t="s">
        <v>3077</v>
      </c>
      <c r="F191" t="s">
        <v>3149</v>
      </c>
      <c r="G191" t="s">
        <v>3078</v>
      </c>
      <c r="H191" t="s">
        <v>437</v>
      </c>
      <c r="I191" t="s">
        <v>649</v>
      </c>
      <c r="J191" t="s">
        <v>246</v>
      </c>
      <c r="K191" t="s">
        <v>3150</v>
      </c>
      <c r="L191" t="s">
        <v>247</v>
      </c>
      <c r="M191">
        <v>16107883</v>
      </c>
      <c r="N191">
        <v>-2329688</v>
      </c>
      <c r="O191">
        <v>13778195</v>
      </c>
      <c r="P191">
        <v>844550</v>
      </c>
      <c r="Q191" t="s">
        <v>3445</v>
      </c>
      <c r="R191" t="s">
        <v>3326</v>
      </c>
      <c r="S191" t="s">
        <v>3446</v>
      </c>
      <c r="T191" t="s">
        <v>3447</v>
      </c>
      <c r="U191" t="s">
        <v>3448</v>
      </c>
      <c r="V191" t="s">
        <v>3449</v>
      </c>
      <c r="W191" t="s">
        <v>3085</v>
      </c>
      <c r="X191" t="str">
        <f t="shared" si="2"/>
        <v>Inversión</v>
      </c>
      <c r="Y191" t="s">
        <v>3157</v>
      </c>
    </row>
    <row r="192" spans="1:25">
      <c r="A192" t="s">
        <v>3406</v>
      </c>
      <c r="B192" t="s">
        <v>3443</v>
      </c>
      <c r="C192" t="s">
        <v>3450</v>
      </c>
      <c r="D192" t="s">
        <v>3076</v>
      </c>
      <c r="E192" t="s">
        <v>3077</v>
      </c>
      <c r="F192" t="s">
        <v>263</v>
      </c>
      <c r="G192" t="s">
        <v>3078</v>
      </c>
      <c r="H192" t="s">
        <v>292</v>
      </c>
      <c r="I192" t="s">
        <v>293</v>
      </c>
      <c r="J192" t="s">
        <v>246</v>
      </c>
      <c r="K192" t="s">
        <v>3079</v>
      </c>
      <c r="L192" t="s">
        <v>247</v>
      </c>
      <c r="M192">
        <v>54050425</v>
      </c>
      <c r="N192">
        <v>0</v>
      </c>
      <c r="O192">
        <v>54050425</v>
      </c>
      <c r="P192">
        <v>0</v>
      </c>
      <c r="Q192" t="s">
        <v>3451</v>
      </c>
      <c r="R192" t="s">
        <v>3311</v>
      </c>
      <c r="S192" t="s">
        <v>3452</v>
      </c>
      <c r="T192" t="s">
        <v>3085</v>
      </c>
      <c r="U192" t="s">
        <v>3453</v>
      </c>
      <c r="V192" t="s">
        <v>3454</v>
      </c>
      <c r="W192" t="s">
        <v>3085</v>
      </c>
      <c r="X192" t="str">
        <f t="shared" si="2"/>
        <v>Funcionamiento</v>
      </c>
      <c r="Y192" t="s">
        <v>3078</v>
      </c>
    </row>
    <row r="193" spans="1:25">
      <c r="A193" t="s">
        <v>3406</v>
      </c>
      <c r="B193" t="s">
        <v>3443</v>
      </c>
      <c r="C193" t="s">
        <v>3450</v>
      </c>
      <c r="D193" t="s">
        <v>3076</v>
      </c>
      <c r="E193" t="s">
        <v>3077</v>
      </c>
      <c r="F193" t="s">
        <v>263</v>
      </c>
      <c r="G193" t="s">
        <v>3078</v>
      </c>
      <c r="H193" t="s">
        <v>303</v>
      </c>
      <c r="I193" t="s">
        <v>305</v>
      </c>
      <c r="J193" t="s">
        <v>246</v>
      </c>
      <c r="K193" t="s">
        <v>3079</v>
      </c>
      <c r="L193" t="s">
        <v>247</v>
      </c>
      <c r="M193">
        <v>3704865</v>
      </c>
      <c r="N193">
        <v>0</v>
      </c>
      <c r="O193">
        <v>3704865</v>
      </c>
      <c r="P193">
        <v>0</v>
      </c>
      <c r="Q193" t="s">
        <v>3451</v>
      </c>
      <c r="R193" t="s">
        <v>3311</v>
      </c>
      <c r="S193" t="s">
        <v>3452</v>
      </c>
      <c r="T193" t="s">
        <v>3085</v>
      </c>
      <c r="U193" t="s">
        <v>3453</v>
      </c>
      <c r="V193" t="s">
        <v>3454</v>
      </c>
      <c r="W193" t="s">
        <v>3085</v>
      </c>
      <c r="X193" t="str">
        <f t="shared" si="2"/>
        <v>Funcionamiento</v>
      </c>
      <c r="Y193" t="s">
        <v>3078</v>
      </c>
    </row>
    <row r="194" spans="1:25">
      <c r="A194" t="s">
        <v>3406</v>
      </c>
      <c r="B194" t="s">
        <v>3443</v>
      </c>
      <c r="C194" t="s">
        <v>3450</v>
      </c>
      <c r="D194" t="s">
        <v>3076</v>
      </c>
      <c r="E194" t="s">
        <v>3077</v>
      </c>
      <c r="F194" t="s">
        <v>263</v>
      </c>
      <c r="G194" t="s">
        <v>3078</v>
      </c>
      <c r="H194" t="s">
        <v>312</v>
      </c>
      <c r="I194" t="s">
        <v>3333</v>
      </c>
      <c r="J194" t="s">
        <v>246</v>
      </c>
      <c r="K194" t="s">
        <v>3079</v>
      </c>
      <c r="L194" t="s">
        <v>247</v>
      </c>
      <c r="M194">
        <v>1594238</v>
      </c>
      <c r="N194">
        <v>0</v>
      </c>
      <c r="O194">
        <v>1594238</v>
      </c>
      <c r="P194">
        <v>0</v>
      </c>
      <c r="Q194" t="s">
        <v>3451</v>
      </c>
      <c r="R194" t="s">
        <v>3311</v>
      </c>
      <c r="S194" t="s">
        <v>3452</v>
      </c>
      <c r="T194" t="s">
        <v>3085</v>
      </c>
      <c r="U194" t="s">
        <v>3453</v>
      </c>
      <c r="V194" t="s">
        <v>3454</v>
      </c>
      <c r="W194" t="s">
        <v>3085</v>
      </c>
      <c r="X194" t="str">
        <f t="shared" ref="X194:X257" si="3">IF(LEFT(H194,1)="C","Inversión","Funcionamiento")</f>
        <v>Funcionamiento</v>
      </c>
      <c r="Y194" t="s">
        <v>3078</v>
      </c>
    </row>
    <row r="195" spans="1:25">
      <c r="A195" t="s">
        <v>3406</v>
      </c>
      <c r="B195" t="s">
        <v>3443</v>
      </c>
      <c r="C195" t="s">
        <v>3450</v>
      </c>
      <c r="D195" t="s">
        <v>3076</v>
      </c>
      <c r="E195" t="s">
        <v>3077</v>
      </c>
      <c r="F195" t="s">
        <v>263</v>
      </c>
      <c r="G195" t="s">
        <v>3078</v>
      </c>
      <c r="H195" t="s">
        <v>333</v>
      </c>
      <c r="I195" t="s">
        <v>335</v>
      </c>
      <c r="J195" t="s">
        <v>246</v>
      </c>
      <c r="K195" t="s">
        <v>3079</v>
      </c>
      <c r="L195" t="s">
        <v>247</v>
      </c>
      <c r="M195">
        <v>223306</v>
      </c>
      <c r="N195">
        <v>-223306</v>
      </c>
      <c r="O195">
        <v>0</v>
      </c>
      <c r="P195">
        <v>0</v>
      </c>
      <c r="Q195" t="s">
        <v>3451</v>
      </c>
      <c r="R195" t="s">
        <v>3311</v>
      </c>
      <c r="S195" t="s">
        <v>3452</v>
      </c>
      <c r="T195" t="s">
        <v>3085</v>
      </c>
      <c r="U195" t="s">
        <v>3453</v>
      </c>
      <c r="V195" t="s">
        <v>3454</v>
      </c>
      <c r="W195" t="s">
        <v>3085</v>
      </c>
      <c r="X195" t="str">
        <f t="shared" si="3"/>
        <v>Funcionamiento</v>
      </c>
      <c r="Y195" t="s">
        <v>3078</v>
      </c>
    </row>
    <row r="196" spans="1:25">
      <c r="A196" t="s">
        <v>3406</v>
      </c>
      <c r="B196" t="s">
        <v>3443</v>
      </c>
      <c r="C196" t="s">
        <v>3450</v>
      </c>
      <c r="D196" t="s">
        <v>3076</v>
      </c>
      <c r="E196" t="s">
        <v>3077</v>
      </c>
      <c r="F196" t="s">
        <v>263</v>
      </c>
      <c r="G196" t="s">
        <v>3078</v>
      </c>
      <c r="H196" t="s">
        <v>309</v>
      </c>
      <c r="I196" t="s">
        <v>311</v>
      </c>
      <c r="J196" t="s">
        <v>246</v>
      </c>
      <c r="K196" t="s">
        <v>3079</v>
      </c>
      <c r="L196" t="s">
        <v>247</v>
      </c>
      <c r="M196">
        <v>2560038</v>
      </c>
      <c r="N196">
        <v>-2560038</v>
      </c>
      <c r="O196">
        <v>0</v>
      </c>
      <c r="P196">
        <v>0</v>
      </c>
      <c r="Q196" t="s">
        <v>3451</v>
      </c>
      <c r="R196" t="s">
        <v>3311</v>
      </c>
      <c r="S196" t="s">
        <v>3452</v>
      </c>
      <c r="T196" t="s">
        <v>3085</v>
      </c>
      <c r="U196" t="s">
        <v>3453</v>
      </c>
      <c r="V196" t="s">
        <v>3454</v>
      </c>
      <c r="W196" t="s">
        <v>3085</v>
      </c>
      <c r="X196" t="str">
        <f t="shared" si="3"/>
        <v>Funcionamiento</v>
      </c>
      <c r="Y196" t="s">
        <v>3078</v>
      </c>
    </row>
    <row r="197" spans="1:25">
      <c r="A197" t="s">
        <v>3406</v>
      </c>
      <c r="B197" t="s">
        <v>3443</v>
      </c>
      <c r="C197" t="s">
        <v>3450</v>
      </c>
      <c r="D197" t="s">
        <v>3076</v>
      </c>
      <c r="E197" t="s">
        <v>3077</v>
      </c>
      <c r="F197" t="s">
        <v>263</v>
      </c>
      <c r="G197" t="s">
        <v>3078</v>
      </c>
      <c r="H197" t="s">
        <v>331</v>
      </c>
      <c r="I197" t="s">
        <v>587</v>
      </c>
      <c r="J197" t="s">
        <v>246</v>
      </c>
      <c r="K197" t="s">
        <v>3079</v>
      </c>
      <c r="L197" t="s">
        <v>247</v>
      </c>
      <c r="M197">
        <v>2966367</v>
      </c>
      <c r="N197">
        <v>-2966367</v>
      </c>
      <c r="O197">
        <v>0</v>
      </c>
      <c r="P197">
        <v>0</v>
      </c>
      <c r="Q197" t="s">
        <v>3451</v>
      </c>
      <c r="R197" t="s">
        <v>3311</v>
      </c>
      <c r="S197" t="s">
        <v>3452</v>
      </c>
      <c r="T197" t="s">
        <v>3085</v>
      </c>
      <c r="U197" t="s">
        <v>3453</v>
      </c>
      <c r="V197" t="s">
        <v>3454</v>
      </c>
      <c r="W197" t="s">
        <v>3085</v>
      </c>
      <c r="X197" t="str">
        <f t="shared" si="3"/>
        <v>Funcionamiento</v>
      </c>
      <c r="Y197" t="s">
        <v>3078</v>
      </c>
    </row>
    <row r="198" spans="1:25">
      <c r="A198" t="s">
        <v>3406</v>
      </c>
      <c r="B198" t="s">
        <v>3443</v>
      </c>
      <c r="C198" t="s">
        <v>3450</v>
      </c>
      <c r="D198" t="s">
        <v>3076</v>
      </c>
      <c r="E198" t="s">
        <v>3077</v>
      </c>
      <c r="F198" t="s">
        <v>263</v>
      </c>
      <c r="G198" t="s">
        <v>3078</v>
      </c>
      <c r="H198" t="s">
        <v>336</v>
      </c>
      <c r="I198" t="s">
        <v>337</v>
      </c>
      <c r="J198" t="s">
        <v>246</v>
      </c>
      <c r="K198" t="s">
        <v>3079</v>
      </c>
      <c r="L198" t="s">
        <v>247</v>
      </c>
      <c r="M198">
        <v>2354967</v>
      </c>
      <c r="N198">
        <v>0</v>
      </c>
      <c r="O198">
        <v>2354967</v>
      </c>
      <c r="P198">
        <v>0</v>
      </c>
      <c r="Q198" t="s">
        <v>3451</v>
      </c>
      <c r="R198" t="s">
        <v>3311</v>
      </c>
      <c r="S198" t="s">
        <v>3452</v>
      </c>
      <c r="T198" t="s">
        <v>3085</v>
      </c>
      <c r="U198" t="s">
        <v>3453</v>
      </c>
      <c r="V198" t="s">
        <v>3454</v>
      </c>
      <c r="W198" t="s">
        <v>3085</v>
      </c>
      <c r="X198" t="str">
        <f t="shared" si="3"/>
        <v>Funcionamiento</v>
      </c>
      <c r="Y198" t="s">
        <v>3078</v>
      </c>
    </row>
    <row r="199" spans="1:25">
      <c r="A199" t="s">
        <v>3406</v>
      </c>
      <c r="B199" t="s">
        <v>3443</v>
      </c>
      <c r="C199" t="s">
        <v>3450</v>
      </c>
      <c r="D199" t="s">
        <v>3076</v>
      </c>
      <c r="E199" t="s">
        <v>3077</v>
      </c>
      <c r="F199" t="s">
        <v>263</v>
      </c>
      <c r="G199" t="s">
        <v>3078</v>
      </c>
      <c r="H199" t="s">
        <v>294</v>
      </c>
      <c r="I199" t="s">
        <v>296</v>
      </c>
      <c r="J199" t="s">
        <v>246</v>
      </c>
      <c r="K199" t="s">
        <v>3079</v>
      </c>
      <c r="L199" t="s">
        <v>247</v>
      </c>
      <c r="M199">
        <v>1156715</v>
      </c>
      <c r="N199">
        <v>0</v>
      </c>
      <c r="O199">
        <v>1156715</v>
      </c>
      <c r="P199">
        <v>0</v>
      </c>
      <c r="Q199" t="s">
        <v>3451</v>
      </c>
      <c r="R199" t="s">
        <v>3311</v>
      </c>
      <c r="S199" t="s">
        <v>3452</v>
      </c>
      <c r="T199" t="s">
        <v>3085</v>
      </c>
      <c r="U199" t="s">
        <v>3453</v>
      </c>
      <c r="V199" t="s">
        <v>3454</v>
      </c>
      <c r="W199" t="s">
        <v>3085</v>
      </c>
      <c r="X199" t="str">
        <f t="shared" si="3"/>
        <v>Funcionamiento</v>
      </c>
      <c r="Y199" t="s">
        <v>3078</v>
      </c>
    </row>
    <row r="200" spans="1:25">
      <c r="A200" t="s">
        <v>3413</v>
      </c>
      <c r="B200" t="s">
        <v>3455</v>
      </c>
      <c r="C200" t="s">
        <v>3456</v>
      </c>
      <c r="D200" t="s">
        <v>3076</v>
      </c>
      <c r="E200" t="s">
        <v>3077</v>
      </c>
      <c r="F200" t="s">
        <v>263</v>
      </c>
      <c r="G200" t="s">
        <v>3078</v>
      </c>
      <c r="H200" t="s">
        <v>324</v>
      </c>
      <c r="I200" t="s">
        <v>325</v>
      </c>
      <c r="J200" t="s">
        <v>246</v>
      </c>
      <c r="K200" t="s">
        <v>3079</v>
      </c>
      <c r="L200" t="s">
        <v>247</v>
      </c>
      <c r="M200">
        <v>1357000</v>
      </c>
      <c r="N200">
        <v>0</v>
      </c>
      <c r="O200">
        <v>1357000</v>
      </c>
      <c r="P200">
        <v>0</v>
      </c>
      <c r="Q200" t="s">
        <v>3457</v>
      </c>
      <c r="R200" t="s">
        <v>3458</v>
      </c>
      <c r="S200" t="s">
        <v>3459</v>
      </c>
      <c r="T200" t="s">
        <v>3085</v>
      </c>
      <c r="U200" t="s">
        <v>3460</v>
      </c>
      <c r="V200" t="s">
        <v>3461</v>
      </c>
      <c r="W200" t="s">
        <v>3085</v>
      </c>
      <c r="X200" t="str">
        <f t="shared" si="3"/>
        <v>Funcionamiento</v>
      </c>
      <c r="Y200" t="s">
        <v>3078</v>
      </c>
    </row>
    <row r="201" spans="1:25">
      <c r="A201" t="s">
        <v>3413</v>
      </c>
      <c r="B201" t="s">
        <v>3455</v>
      </c>
      <c r="C201" t="s">
        <v>3456</v>
      </c>
      <c r="D201" t="s">
        <v>3076</v>
      </c>
      <c r="E201" t="s">
        <v>3077</v>
      </c>
      <c r="F201" t="s">
        <v>263</v>
      </c>
      <c r="G201" t="s">
        <v>3078</v>
      </c>
      <c r="H201" t="s">
        <v>314</v>
      </c>
      <c r="I201" t="s">
        <v>582</v>
      </c>
      <c r="J201" t="s">
        <v>246</v>
      </c>
      <c r="K201" t="s">
        <v>3079</v>
      </c>
      <c r="L201" t="s">
        <v>247</v>
      </c>
      <c r="M201">
        <v>7494900</v>
      </c>
      <c r="N201">
        <v>0</v>
      </c>
      <c r="O201">
        <v>7494900</v>
      </c>
      <c r="P201">
        <v>0</v>
      </c>
      <c r="Q201" t="s">
        <v>3457</v>
      </c>
      <c r="R201" t="s">
        <v>3458</v>
      </c>
      <c r="S201" t="s">
        <v>3459</v>
      </c>
      <c r="T201" t="s">
        <v>3085</v>
      </c>
      <c r="U201" t="s">
        <v>3460</v>
      </c>
      <c r="V201" t="s">
        <v>3461</v>
      </c>
      <c r="W201" t="s">
        <v>3085</v>
      </c>
      <c r="X201" t="str">
        <f t="shared" si="3"/>
        <v>Funcionamiento</v>
      </c>
      <c r="Y201" t="s">
        <v>3078</v>
      </c>
    </row>
    <row r="202" spans="1:25">
      <c r="A202" t="s">
        <v>3413</v>
      </c>
      <c r="B202" t="s">
        <v>3455</v>
      </c>
      <c r="C202" t="s">
        <v>3456</v>
      </c>
      <c r="D202" t="s">
        <v>3076</v>
      </c>
      <c r="E202" t="s">
        <v>3077</v>
      </c>
      <c r="F202" t="s">
        <v>263</v>
      </c>
      <c r="G202" t="s">
        <v>3078</v>
      </c>
      <c r="H202" t="s">
        <v>322</v>
      </c>
      <c r="I202" t="s">
        <v>323</v>
      </c>
      <c r="J202" t="s">
        <v>246</v>
      </c>
      <c r="K202" t="s">
        <v>3079</v>
      </c>
      <c r="L202" t="s">
        <v>247</v>
      </c>
      <c r="M202">
        <v>2034800</v>
      </c>
      <c r="N202">
        <v>0</v>
      </c>
      <c r="O202">
        <v>2034800</v>
      </c>
      <c r="P202">
        <v>0</v>
      </c>
      <c r="Q202" t="s">
        <v>3457</v>
      </c>
      <c r="R202" t="s">
        <v>3458</v>
      </c>
      <c r="S202" t="s">
        <v>3459</v>
      </c>
      <c r="T202" t="s">
        <v>3085</v>
      </c>
      <c r="U202" t="s">
        <v>3460</v>
      </c>
      <c r="V202" t="s">
        <v>3461</v>
      </c>
      <c r="W202" t="s">
        <v>3085</v>
      </c>
      <c r="X202" t="str">
        <f t="shared" si="3"/>
        <v>Funcionamiento</v>
      </c>
      <c r="Y202" t="s">
        <v>3078</v>
      </c>
    </row>
    <row r="203" spans="1:25">
      <c r="A203" t="s">
        <v>3413</v>
      </c>
      <c r="B203" t="s">
        <v>3455</v>
      </c>
      <c r="C203" t="s">
        <v>3456</v>
      </c>
      <c r="D203" t="s">
        <v>3076</v>
      </c>
      <c r="E203" t="s">
        <v>3077</v>
      </c>
      <c r="F203" t="s">
        <v>263</v>
      </c>
      <c r="G203" t="s">
        <v>3078</v>
      </c>
      <c r="H203" t="s">
        <v>318</v>
      </c>
      <c r="I203" t="s">
        <v>586</v>
      </c>
      <c r="J203" t="s">
        <v>246</v>
      </c>
      <c r="K203" t="s">
        <v>3079</v>
      </c>
      <c r="L203" t="s">
        <v>247</v>
      </c>
      <c r="M203">
        <v>2712600</v>
      </c>
      <c r="N203">
        <v>0</v>
      </c>
      <c r="O203">
        <v>2712600</v>
      </c>
      <c r="P203">
        <v>0</v>
      </c>
      <c r="Q203" t="s">
        <v>3457</v>
      </c>
      <c r="R203" t="s">
        <v>3458</v>
      </c>
      <c r="S203" t="s">
        <v>3459</v>
      </c>
      <c r="T203" t="s">
        <v>3085</v>
      </c>
      <c r="U203" t="s">
        <v>3460</v>
      </c>
      <c r="V203" t="s">
        <v>3461</v>
      </c>
      <c r="W203" t="s">
        <v>3085</v>
      </c>
      <c r="X203" t="str">
        <f t="shared" si="3"/>
        <v>Funcionamiento</v>
      </c>
      <c r="Y203" t="s">
        <v>3078</v>
      </c>
    </row>
    <row r="204" spans="1:25">
      <c r="A204" t="s">
        <v>3413</v>
      </c>
      <c r="B204" t="s">
        <v>3455</v>
      </c>
      <c r="C204" t="s">
        <v>3456</v>
      </c>
      <c r="D204" t="s">
        <v>3076</v>
      </c>
      <c r="E204" t="s">
        <v>3077</v>
      </c>
      <c r="F204" t="s">
        <v>263</v>
      </c>
      <c r="G204" t="s">
        <v>3078</v>
      </c>
      <c r="H204" t="s">
        <v>320</v>
      </c>
      <c r="I204" t="s">
        <v>321</v>
      </c>
      <c r="J204" t="s">
        <v>246</v>
      </c>
      <c r="K204" t="s">
        <v>3079</v>
      </c>
      <c r="L204" t="s">
        <v>247</v>
      </c>
      <c r="M204">
        <v>717200</v>
      </c>
      <c r="N204">
        <v>0</v>
      </c>
      <c r="O204">
        <v>717200</v>
      </c>
      <c r="P204">
        <v>0</v>
      </c>
      <c r="Q204" t="s">
        <v>3457</v>
      </c>
      <c r="R204" t="s">
        <v>3458</v>
      </c>
      <c r="S204" t="s">
        <v>3459</v>
      </c>
      <c r="T204" t="s">
        <v>3085</v>
      </c>
      <c r="U204" t="s">
        <v>3460</v>
      </c>
      <c r="V204" t="s">
        <v>3461</v>
      </c>
      <c r="W204" t="s">
        <v>3085</v>
      </c>
      <c r="X204" t="str">
        <f t="shared" si="3"/>
        <v>Funcionamiento</v>
      </c>
      <c r="Y204" t="s">
        <v>3078</v>
      </c>
    </row>
    <row r="205" spans="1:25">
      <c r="A205" t="s">
        <v>3413</v>
      </c>
      <c r="B205" t="s">
        <v>3455</v>
      </c>
      <c r="C205" t="s">
        <v>3456</v>
      </c>
      <c r="D205" t="s">
        <v>3076</v>
      </c>
      <c r="E205" t="s">
        <v>3077</v>
      </c>
      <c r="F205" t="s">
        <v>263</v>
      </c>
      <c r="G205" t="s">
        <v>3078</v>
      </c>
      <c r="H205" t="s">
        <v>316</v>
      </c>
      <c r="I205" t="s">
        <v>583</v>
      </c>
      <c r="J205" t="s">
        <v>246</v>
      </c>
      <c r="K205" t="s">
        <v>3079</v>
      </c>
      <c r="L205" t="s">
        <v>247</v>
      </c>
      <c r="M205">
        <v>5309400</v>
      </c>
      <c r="N205">
        <v>0</v>
      </c>
      <c r="O205">
        <v>5309400</v>
      </c>
      <c r="P205">
        <v>0</v>
      </c>
      <c r="Q205" t="s">
        <v>3457</v>
      </c>
      <c r="R205" t="s">
        <v>3458</v>
      </c>
      <c r="S205" t="s">
        <v>3459</v>
      </c>
      <c r="T205" t="s">
        <v>3085</v>
      </c>
      <c r="U205" t="s">
        <v>3460</v>
      </c>
      <c r="V205" t="s">
        <v>3461</v>
      </c>
      <c r="W205" t="s">
        <v>3085</v>
      </c>
      <c r="X205" t="str">
        <f t="shared" si="3"/>
        <v>Funcionamiento</v>
      </c>
      <c r="Y205" t="s">
        <v>3078</v>
      </c>
    </row>
    <row r="206" spans="1:25">
      <c r="A206" t="s">
        <v>3118</v>
      </c>
      <c r="B206" t="s">
        <v>3455</v>
      </c>
      <c r="C206" t="s">
        <v>3462</v>
      </c>
      <c r="D206" t="s">
        <v>3076</v>
      </c>
      <c r="E206" t="s">
        <v>3077</v>
      </c>
      <c r="F206" t="s">
        <v>3149</v>
      </c>
      <c r="G206" t="s">
        <v>3078</v>
      </c>
      <c r="H206" t="s">
        <v>437</v>
      </c>
      <c r="I206" t="s">
        <v>649</v>
      </c>
      <c r="J206" t="s">
        <v>253</v>
      </c>
      <c r="K206" t="s">
        <v>3115</v>
      </c>
      <c r="L206" t="s">
        <v>247</v>
      </c>
      <c r="M206">
        <v>52438415</v>
      </c>
      <c r="N206">
        <v>-9312065</v>
      </c>
      <c r="O206">
        <v>43126350</v>
      </c>
      <c r="P206">
        <v>0</v>
      </c>
      <c r="Q206" t="s">
        <v>3463</v>
      </c>
      <c r="R206" t="s">
        <v>3464</v>
      </c>
      <c r="S206" t="s">
        <v>3465</v>
      </c>
      <c r="T206" t="s">
        <v>3466</v>
      </c>
      <c r="U206" t="s">
        <v>3467</v>
      </c>
      <c r="V206" t="s">
        <v>3468</v>
      </c>
      <c r="W206" t="s">
        <v>3085</v>
      </c>
      <c r="X206" t="str">
        <f t="shared" si="3"/>
        <v>Inversión</v>
      </c>
      <c r="Y206" t="s">
        <v>3157</v>
      </c>
    </row>
    <row r="207" spans="1:25">
      <c r="A207" t="s">
        <v>3421</v>
      </c>
      <c r="B207" t="s">
        <v>3469</v>
      </c>
      <c r="C207" t="s">
        <v>3470</v>
      </c>
      <c r="D207" t="s">
        <v>3076</v>
      </c>
      <c r="E207" t="s">
        <v>3077</v>
      </c>
      <c r="F207" t="s">
        <v>263</v>
      </c>
      <c r="G207" t="s">
        <v>3078</v>
      </c>
      <c r="H207" t="s">
        <v>333</v>
      </c>
      <c r="I207" t="s">
        <v>335</v>
      </c>
      <c r="J207" t="s">
        <v>246</v>
      </c>
      <c r="K207" t="s">
        <v>3079</v>
      </c>
      <c r="L207" t="s">
        <v>247</v>
      </c>
      <c r="M207">
        <v>223306</v>
      </c>
      <c r="N207">
        <v>0</v>
      </c>
      <c r="O207">
        <v>223306</v>
      </c>
      <c r="P207">
        <v>0</v>
      </c>
      <c r="Q207" t="s">
        <v>3471</v>
      </c>
      <c r="R207" t="s">
        <v>3472</v>
      </c>
      <c r="S207" t="s">
        <v>3473</v>
      </c>
      <c r="T207" t="s">
        <v>3085</v>
      </c>
      <c r="U207" t="s">
        <v>3474</v>
      </c>
      <c r="V207" t="s">
        <v>3475</v>
      </c>
      <c r="W207" t="s">
        <v>3085</v>
      </c>
      <c r="X207" t="str">
        <f t="shared" si="3"/>
        <v>Funcionamiento</v>
      </c>
      <c r="Y207" t="s">
        <v>3078</v>
      </c>
    </row>
    <row r="208" spans="1:25">
      <c r="A208" t="s">
        <v>3421</v>
      </c>
      <c r="B208" t="s">
        <v>3469</v>
      </c>
      <c r="C208" t="s">
        <v>3470</v>
      </c>
      <c r="D208" t="s">
        <v>3076</v>
      </c>
      <c r="E208" t="s">
        <v>3077</v>
      </c>
      <c r="F208" t="s">
        <v>263</v>
      </c>
      <c r="G208" t="s">
        <v>3078</v>
      </c>
      <c r="H208" t="s">
        <v>309</v>
      </c>
      <c r="I208" t="s">
        <v>311</v>
      </c>
      <c r="J208" t="s">
        <v>246</v>
      </c>
      <c r="K208" t="s">
        <v>3079</v>
      </c>
      <c r="L208" t="s">
        <v>247</v>
      </c>
      <c r="M208">
        <v>2560038</v>
      </c>
      <c r="N208">
        <v>0</v>
      </c>
      <c r="O208">
        <v>2560038</v>
      </c>
      <c r="P208">
        <v>0</v>
      </c>
      <c r="Q208" t="s">
        <v>3471</v>
      </c>
      <c r="R208" t="s">
        <v>3472</v>
      </c>
      <c r="S208" t="s">
        <v>3473</v>
      </c>
      <c r="T208" t="s">
        <v>3085</v>
      </c>
      <c r="U208" t="s">
        <v>3474</v>
      </c>
      <c r="V208" t="s">
        <v>3475</v>
      </c>
      <c r="W208" t="s">
        <v>3085</v>
      </c>
      <c r="X208" t="str">
        <f t="shared" si="3"/>
        <v>Funcionamiento</v>
      </c>
      <c r="Y208" t="s">
        <v>3078</v>
      </c>
    </row>
    <row r="209" spans="1:25">
      <c r="A209" t="s">
        <v>3421</v>
      </c>
      <c r="B209" t="s">
        <v>3469</v>
      </c>
      <c r="C209" t="s">
        <v>3470</v>
      </c>
      <c r="D209" t="s">
        <v>3076</v>
      </c>
      <c r="E209" t="s">
        <v>3077</v>
      </c>
      <c r="F209" t="s">
        <v>263</v>
      </c>
      <c r="G209" t="s">
        <v>3078</v>
      </c>
      <c r="H209" t="s">
        <v>331</v>
      </c>
      <c r="I209" t="s">
        <v>587</v>
      </c>
      <c r="J209" t="s">
        <v>246</v>
      </c>
      <c r="K209" t="s">
        <v>3079</v>
      </c>
      <c r="L209" t="s">
        <v>247</v>
      </c>
      <c r="M209">
        <v>2966367</v>
      </c>
      <c r="N209">
        <v>0</v>
      </c>
      <c r="O209">
        <v>2966367</v>
      </c>
      <c r="P209">
        <v>0</v>
      </c>
      <c r="Q209" t="s">
        <v>3471</v>
      </c>
      <c r="R209" t="s">
        <v>3472</v>
      </c>
      <c r="S209" t="s">
        <v>3473</v>
      </c>
      <c r="T209" t="s">
        <v>3085</v>
      </c>
      <c r="U209" t="s">
        <v>3474</v>
      </c>
      <c r="V209" t="s">
        <v>3475</v>
      </c>
      <c r="W209" t="s">
        <v>3085</v>
      </c>
      <c r="X209" t="str">
        <f t="shared" si="3"/>
        <v>Funcionamiento</v>
      </c>
      <c r="Y209" t="s">
        <v>3078</v>
      </c>
    </row>
    <row r="210" spans="1:25">
      <c r="A210" t="s">
        <v>3428</v>
      </c>
      <c r="B210" t="s">
        <v>3476</v>
      </c>
      <c r="C210" t="s">
        <v>3477</v>
      </c>
      <c r="D210" t="s">
        <v>3076</v>
      </c>
      <c r="E210" t="s">
        <v>3077</v>
      </c>
      <c r="F210" t="s">
        <v>263</v>
      </c>
      <c r="G210" t="s">
        <v>3078</v>
      </c>
      <c r="H210" t="s">
        <v>352</v>
      </c>
      <c r="I210" t="s">
        <v>353</v>
      </c>
      <c r="J210" t="s">
        <v>253</v>
      </c>
      <c r="K210" t="s">
        <v>3115</v>
      </c>
      <c r="L210" t="s">
        <v>247</v>
      </c>
      <c r="M210">
        <v>72266</v>
      </c>
      <c r="N210">
        <v>0</v>
      </c>
      <c r="O210">
        <v>72266</v>
      </c>
      <c r="P210">
        <v>0</v>
      </c>
      <c r="Q210" t="s">
        <v>3478</v>
      </c>
      <c r="R210" t="s">
        <v>3344</v>
      </c>
      <c r="S210" t="s">
        <v>3479</v>
      </c>
      <c r="T210" t="s">
        <v>3480</v>
      </c>
      <c r="U210" t="s">
        <v>3481</v>
      </c>
      <c r="V210" t="s">
        <v>3482</v>
      </c>
      <c r="W210" t="s">
        <v>3085</v>
      </c>
      <c r="X210" t="str">
        <f t="shared" si="3"/>
        <v>Funcionamiento</v>
      </c>
      <c r="Y210" t="s">
        <v>3078</v>
      </c>
    </row>
    <row r="211" spans="1:25">
      <c r="A211" t="s">
        <v>3305</v>
      </c>
      <c r="B211" t="s">
        <v>3483</v>
      </c>
      <c r="C211" t="s">
        <v>3484</v>
      </c>
      <c r="D211" t="s">
        <v>3076</v>
      </c>
      <c r="E211" t="s">
        <v>3077</v>
      </c>
      <c r="F211" t="s">
        <v>263</v>
      </c>
      <c r="G211" t="s">
        <v>3078</v>
      </c>
      <c r="H211" t="s">
        <v>292</v>
      </c>
      <c r="I211" t="s">
        <v>293</v>
      </c>
      <c r="J211" t="s">
        <v>246</v>
      </c>
      <c r="K211" t="s">
        <v>3079</v>
      </c>
      <c r="L211" t="s">
        <v>247</v>
      </c>
      <c r="M211">
        <v>56313569</v>
      </c>
      <c r="N211">
        <v>0</v>
      </c>
      <c r="O211">
        <v>56313569</v>
      </c>
      <c r="P211">
        <v>0</v>
      </c>
      <c r="Q211" t="s">
        <v>3485</v>
      </c>
      <c r="R211" t="s">
        <v>3486</v>
      </c>
      <c r="S211" t="s">
        <v>3487</v>
      </c>
      <c r="T211" t="s">
        <v>3085</v>
      </c>
      <c r="U211" t="s">
        <v>3488</v>
      </c>
      <c r="V211" t="s">
        <v>3489</v>
      </c>
      <c r="W211" t="s">
        <v>3085</v>
      </c>
      <c r="X211" t="str">
        <f t="shared" si="3"/>
        <v>Funcionamiento</v>
      </c>
      <c r="Y211" t="s">
        <v>3078</v>
      </c>
    </row>
    <row r="212" spans="1:25">
      <c r="A212" t="s">
        <v>3305</v>
      </c>
      <c r="B212" t="s">
        <v>3483</v>
      </c>
      <c r="C212" t="s">
        <v>3484</v>
      </c>
      <c r="D212" t="s">
        <v>3076</v>
      </c>
      <c r="E212" t="s">
        <v>3077</v>
      </c>
      <c r="F212" t="s">
        <v>263</v>
      </c>
      <c r="G212" t="s">
        <v>3078</v>
      </c>
      <c r="H212" t="s">
        <v>294</v>
      </c>
      <c r="I212" t="s">
        <v>296</v>
      </c>
      <c r="J212" t="s">
        <v>246</v>
      </c>
      <c r="K212" t="s">
        <v>3079</v>
      </c>
      <c r="L212" t="s">
        <v>247</v>
      </c>
      <c r="M212">
        <v>1242643</v>
      </c>
      <c r="N212">
        <v>0</v>
      </c>
      <c r="O212">
        <v>1242643</v>
      </c>
      <c r="P212">
        <v>0</v>
      </c>
      <c r="Q212" t="s">
        <v>3485</v>
      </c>
      <c r="R212" t="s">
        <v>3486</v>
      </c>
      <c r="S212" t="s">
        <v>3487</v>
      </c>
      <c r="T212" t="s">
        <v>3085</v>
      </c>
      <c r="U212" t="s">
        <v>3488</v>
      </c>
      <c r="V212" t="s">
        <v>3489</v>
      </c>
      <c r="W212" t="s">
        <v>3085</v>
      </c>
      <c r="X212" t="str">
        <f t="shared" si="3"/>
        <v>Funcionamiento</v>
      </c>
      <c r="Y212" t="s">
        <v>3078</v>
      </c>
    </row>
    <row r="213" spans="1:25">
      <c r="A213" t="s">
        <v>3305</v>
      </c>
      <c r="B213" t="s">
        <v>3483</v>
      </c>
      <c r="C213" t="s">
        <v>3484</v>
      </c>
      <c r="D213" t="s">
        <v>3076</v>
      </c>
      <c r="E213" t="s">
        <v>3077</v>
      </c>
      <c r="F213" t="s">
        <v>263</v>
      </c>
      <c r="G213" t="s">
        <v>3078</v>
      </c>
      <c r="H213" t="s">
        <v>331</v>
      </c>
      <c r="I213" t="s">
        <v>587</v>
      </c>
      <c r="J213" t="s">
        <v>246</v>
      </c>
      <c r="K213" t="s">
        <v>3079</v>
      </c>
      <c r="L213" t="s">
        <v>247</v>
      </c>
      <c r="M213">
        <v>8271614</v>
      </c>
      <c r="N213">
        <v>0</v>
      </c>
      <c r="O213">
        <v>8271614</v>
      </c>
      <c r="P213">
        <v>0</v>
      </c>
      <c r="Q213" t="s">
        <v>3485</v>
      </c>
      <c r="R213" t="s">
        <v>3486</v>
      </c>
      <c r="S213" t="s">
        <v>3487</v>
      </c>
      <c r="T213" t="s">
        <v>3085</v>
      </c>
      <c r="U213" t="s">
        <v>3488</v>
      </c>
      <c r="V213" t="s">
        <v>3489</v>
      </c>
      <c r="W213" t="s">
        <v>3085</v>
      </c>
      <c r="X213" t="str">
        <f t="shared" si="3"/>
        <v>Funcionamiento</v>
      </c>
      <c r="Y213" t="s">
        <v>3078</v>
      </c>
    </row>
    <row r="214" spans="1:25">
      <c r="A214" t="s">
        <v>3305</v>
      </c>
      <c r="B214" t="s">
        <v>3483</v>
      </c>
      <c r="C214" t="s">
        <v>3484</v>
      </c>
      <c r="D214" t="s">
        <v>3076</v>
      </c>
      <c r="E214" t="s">
        <v>3077</v>
      </c>
      <c r="F214" t="s">
        <v>263</v>
      </c>
      <c r="G214" t="s">
        <v>3078</v>
      </c>
      <c r="H214" t="s">
        <v>333</v>
      </c>
      <c r="I214" t="s">
        <v>335</v>
      </c>
      <c r="J214" t="s">
        <v>246</v>
      </c>
      <c r="K214" t="s">
        <v>3079</v>
      </c>
      <c r="L214" t="s">
        <v>247</v>
      </c>
      <c r="M214">
        <v>639267</v>
      </c>
      <c r="N214">
        <v>0</v>
      </c>
      <c r="O214">
        <v>639267</v>
      </c>
      <c r="P214">
        <v>0</v>
      </c>
      <c r="Q214" t="s">
        <v>3485</v>
      </c>
      <c r="R214" t="s">
        <v>3486</v>
      </c>
      <c r="S214" t="s">
        <v>3487</v>
      </c>
      <c r="T214" t="s">
        <v>3085</v>
      </c>
      <c r="U214" t="s">
        <v>3488</v>
      </c>
      <c r="V214" t="s">
        <v>3489</v>
      </c>
      <c r="W214" t="s">
        <v>3085</v>
      </c>
      <c r="X214" t="str">
        <f t="shared" si="3"/>
        <v>Funcionamiento</v>
      </c>
      <c r="Y214" t="s">
        <v>3078</v>
      </c>
    </row>
    <row r="215" spans="1:25">
      <c r="A215" t="s">
        <v>3305</v>
      </c>
      <c r="B215" t="s">
        <v>3483</v>
      </c>
      <c r="C215" t="s">
        <v>3484</v>
      </c>
      <c r="D215" t="s">
        <v>3076</v>
      </c>
      <c r="E215" t="s">
        <v>3077</v>
      </c>
      <c r="F215" t="s">
        <v>263</v>
      </c>
      <c r="G215" t="s">
        <v>3078</v>
      </c>
      <c r="H215" t="s">
        <v>306</v>
      </c>
      <c r="I215" t="s">
        <v>308</v>
      </c>
      <c r="J215" t="s">
        <v>246</v>
      </c>
      <c r="K215" t="s">
        <v>3079</v>
      </c>
      <c r="L215" t="s">
        <v>247</v>
      </c>
      <c r="M215">
        <v>84689295</v>
      </c>
      <c r="N215">
        <v>0</v>
      </c>
      <c r="O215">
        <v>84689295</v>
      </c>
      <c r="P215">
        <v>0</v>
      </c>
      <c r="Q215" t="s">
        <v>3485</v>
      </c>
      <c r="R215" t="s">
        <v>3486</v>
      </c>
      <c r="S215" t="s">
        <v>3487</v>
      </c>
      <c r="T215" t="s">
        <v>3085</v>
      </c>
      <c r="U215" t="s">
        <v>3488</v>
      </c>
      <c r="V215" t="s">
        <v>3489</v>
      </c>
      <c r="W215" t="s">
        <v>3085</v>
      </c>
      <c r="X215" t="str">
        <f t="shared" si="3"/>
        <v>Funcionamiento</v>
      </c>
      <c r="Y215" t="s">
        <v>3078</v>
      </c>
    </row>
    <row r="216" spans="1:25">
      <c r="A216" t="s">
        <v>3305</v>
      </c>
      <c r="B216" t="s">
        <v>3483</v>
      </c>
      <c r="C216" t="s">
        <v>3484</v>
      </c>
      <c r="D216" t="s">
        <v>3076</v>
      </c>
      <c r="E216" t="s">
        <v>3077</v>
      </c>
      <c r="F216" t="s">
        <v>263</v>
      </c>
      <c r="G216" t="s">
        <v>3078</v>
      </c>
      <c r="H216" t="s">
        <v>303</v>
      </c>
      <c r="I216" t="s">
        <v>305</v>
      </c>
      <c r="J216" t="s">
        <v>246</v>
      </c>
      <c r="K216" t="s">
        <v>3079</v>
      </c>
      <c r="L216" t="s">
        <v>247</v>
      </c>
      <c r="M216">
        <v>877184</v>
      </c>
      <c r="N216">
        <v>0</v>
      </c>
      <c r="O216">
        <v>877184</v>
      </c>
      <c r="P216">
        <v>0</v>
      </c>
      <c r="Q216" t="s">
        <v>3485</v>
      </c>
      <c r="R216" t="s">
        <v>3486</v>
      </c>
      <c r="S216" t="s">
        <v>3487</v>
      </c>
      <c r="T216" t="s">
        <v>3085</v>
      </c>
      <c r="U216" t="s">
        <v>3488</v>
      </c>
      <c r="V216" t="s">
        <v>3489</v>
      </c>
      <c r="W216" t="s">
        <v>3085</v>
      </c>
      <c r="X216" t="str">
        <f t="shared" si="3"/>
        <v>Funcionamiento</v>
      </c>
      <c r="Y216" t="s">
        <v>3078</v>
      </c>
    </row>
    <row r="217" spans="1:25">
      <c r="A217" t="s">
        <v>3305</v>
      </c>
      <c r="B217" t="s">
        <v>3483</v>
      </c>
      <c r="C217" t="s">
        <v>3484</v>
      </c>
      <c r="D217" t="s">
        <v>3076</v>
      </c>
      <c r="E217" t="s">
        <v>3077</v>
      </c>
      <c r="F217" t="s">
        <v>263</v>
      </c>
      <c r="G217" t="s">
        <v>3078</v>
      </c>
      <c r="H217" t="s">
        <v>312</v>
      </c>
      <c r="I217" t="s">
        <v>3333</v>
      </c>
      <c r="J217" t="s">
        <v>246</v>
      </c>
      <c r="K217" t="s">
        <v>3079</v>
      </c>
      <c r="L217" t="s">
        <v>247</v>
      </c>
      <c r="M217">
        <v>1755375</v>
      </c>
      <c r="N217">
        <v>0</v>
      </c>
      <c r="O217">
        <v>1755375</v>
      </c>
      <c r="P217">
        <v>0</v>
      </c>
      <c r="Q217" t="s">
        <v>3485</v>
      </c>
      <c r="R217" t="s">
        <v>3486</v>
      </c>
      <c r="S217" t="s">
        <v>3487</v>
      </c>
      <c r="T217" t="s">
        <v>3085</v>
      </c>
      <c r="U217" t="s">
        <v>3488</v>
      </c>
      <c r="V217" t="s">
        <v>3489</v>
      </c>
      <c r="W217" t="s">
        <v>3085</v>
      </c>
      <c r="X217" t="str">
        <f t="shared" si="3"/>
        <v>Funcionamiento</v>
      </c>
      <c r="Y217" t="s">
        <v>3078</v>
      </c>
    </row>
    <row r="218" spans="1:25">
      <c r="A218" t="s">
        <v>3305</v>
      </c>
      <c r="B218" t="s">
        <v>3483</v>
      </c>
      <c r="C218" t="s">
        <v>3484</v>
      </c>
      <c r="D218" t="s">
        <v>3076</v>
      </c>
      <c r="E218" t="s">
        <v>3077</v>
      </c>
      <c r="F218" t="s">
        <v>263</v>
      </c>
      <c r="G218" t="s">
        <v>3078</v>
      </c>
      <c r="H218" t="s">
        <v>336</v>
      </c>
      <c r="I218" t="s">
        <v>337</v>
      </c>
      <c r="J218" t="s">
        <v>246</v>
      </c>
      <c r="K218" t="s">
        <v>3079</v>
      </c>
      <c r="L218" t="s">
        <v>247</v>
      </c>
      <c r="M218">
        <v>2354967</v>
      </c>
      <c r="N218">
        <v>0</v>
      </c>
      <c r="O218">
        <v>2354967</v>
      </c>
      <c r="P218">
        <v>0</v>
      </c>
      <c r="Q218" t="s">
        <v>3485</v>
      </c>
      <c r="R218" t="s">
        <v>3486</v>
      </c>
      <c r="S218" t="s">
        <v>3487</v>
      </c>
      <c r="T218" t="s">
        <v>3085</v>
      </c>
      <c r="U218" t="s">
        <v>3488</v>
      </c>
      <c r="V218" t="s">
        <v>3489</v>
      </c>
      <c r="W218" t="s">
        <v>3085</v>
      </c>
      <c r="X218" t="str">
        <f t="shared" si="3"/>
        <v>Funcionamiento</v>
      </c>
      <c r="Y218" t="s">
        <v>3078</v>
      </c>
    </row>
    <row r="219" spans="1:25">
      <c r="A219" t="s">
        <v>3305</v>
      </c>
      <c r="B219" t="s">
        <v>3483</v>
      </c>
      <c r="C219" t="s">
        <v>3484</v>
      </c>
      <c r="D219" t="s">
        <v>3076</v>
      </c>
      <c r="E219" t="s">
        <v>3077</v>
      </c>
      <c r="F219" t="s">
        <v>263</v>
      </c>
      <c r="G219" t="s">
        <v>3078</v>
      </c>
      <c r="H219" t="s">
        <v>309</v>
      </c>
      <c r="I219" t="s">
        <v>311</v>
      </c>
      <c r="J219" t="s">
        <v>246</v>
      </c>
      <c r="K219" t="s">
        <v>3079</v>
      </c>
      <c r="L219" t="s">
        <v>247</v>
      </c>
      <c r="M219">
        <v>6587330</v>
      </c>
      <c r="N219">
        <v>0</v>
      </c>
      <c r="O219">
        <v>6587330</v>
      </c>
      <c r="P219">
        <v>0</v>
      </c>
      <c r="Q219" t="s">
        <v>3485</v>
      </c>
      <c r="R219" t="s">
        <v>3486</v>
      </c>
      <c r="S219" t="s">
        <v>3487</v>
      </c>
      <c r="T219" t="s">
        <v>3085</v>
      </c>
      <c r="U219" t="s">
        <v>3488</v>
      </c>
      <c r="V219" t="s">
        <v>3489</v>
      </c>
      <c r="W219" t="s">
        <v>3085</v>
      </c>
      <c r="X219" t="str">
        <f t="shared" si="3"/>
        <v>Funcionamiento</v>
      </c>
      <c r="Y219" t="s">
        <v>3078</v>
      </c>
    </row>
    <row r="220" spans="1:25">
      <c r="A220" t="s">
        <v>3125</v>
      </c>
      <c r="B220" t="s">
        <v>3483</v>
      </c>
      <c r="C220" t="s">
        <v>3490</v>
      </c>
      <c r="D220" t="s">
        <v>3076</v>
      </c>
      <c r="E220" t="s">
        <v>3077</v>
      </c>
      <c r="F220" t="s">
        <v>263</v>
      </c>
      <c r="G220" t="s">
        <v>3078</v>
      </c>
      <c r="H220" t="s">
        <v>324</v>
      </c>
      <c r="I220" t="s">
        <v>325</v>
      </c>
      <c r="J220" t="s">
        <v>246</v>
      </c>
      <c r="K220" t="s">
        <v>3079</v>
      </c>
      <c r="L220" t="s">
        <v>247</v>
      </c>
      <c r="M220">
        <v>1396600</v>
      </c>
      <c r="N220">
        <v>0</v>
      </c>
      <c r="O220">
        <v>1396600</v>
      </c>
      <c r="P220">
        <v>0</v>
      </c>
      <c r="Q220" t="s">
        <v>3491</v>
      </c>
      <c r="R220" t="s">
        <v>3492</v>
      </c>
      <c r="S220" t="s">
        <v>3493</v>
      </c>
      <c r="T220" t="s">
        <v>3085</v>
      </c>
      <c r="U220" t="s">
        <v>3494</v>
      </c>
      <c r="V220" t="s">
        <v>3495</v>
      </c>
      <c r="W220" t="s">
        <v>3085</v>
      </c>
      <c r="X220" t="str">
        <f t="shared" si="3"/>
        <v>Funcionamiento</v>
      </c>
      <c r="Y220" t="s">
        <v>3078</v>
      </c>
    </row>
    <row r="221" spans="1:25">
      <c r="A221" t="s">
        <v>3125</v>
      </c>
      <c r="B221" t="s">
        <v>3483</v>
      </c>
      <c r="C221" t="s">
        <v>3490</v>
      </c>
      <c r="D221" t="s">
        <v>3076</v>
      </c>
      <c r="E221" t="s">
        <v>3077</v>
      </c>
      <c r="F221" t="s">
        <v>263</v>
      </c>
      <c r="G221" t="s">
        <v>3078</v>
      </c>
      <c r="H221" t="s">
        <v>316</v>
      </c>
      <c r="I221" t="s">
        <v>583</v>
      </c>
      <c r="J221" t="s">
        <v>246</v>
      </c>
      <c r="K221" t="s">
        <v>3079</v>
      </c>
      <c r="L221" t="s">
        <v>247</v>
      </c>
      <c r="M221">
        <v>5142400</v>
      </c>
      <c r="N221">
        <v>0</v>
      </c>
      <c r="O221">
        <v>5142400</v>
      </c>
      <c r="P221">
        <v>0</v>
      </c>
      <c r="Q221" t="s">
        <v>3491</v>
      </c>
      <c r="R221" t="s">
        <v>3492</v>
      </c>
      <c r="S221" t="s">
        <v>3493</v>
      </c>
      <c r="T221" t="s">
        <v>3085</v>
      </c>
      <c r="U221" t="s">
        <v>3494</v>
      </c>
      <c r="V221" t="s">
        <v>3495</v>
      </c>
      <c r="W221" t="s">
        <v>3085</v>
      </c>
      <c r="X221" t="str">
        <f t="shared" si="3"/>
        <v>Funcionamiento</v>
      </c>
      <c r="Y221" t="s">
        <v>3078</v>
      </c>
    </row>
    <row r="222" spans="1:25">
      <c r="A222" t="s">
        <v>3125</v>
      </c>
      <c r="B222" t="s">
        <v>3483</v>
      </c>
      <c r="C222" t="s">
        <v>3490</v>
      </c>
      <c r="D222" t="s">
        <v>3076</v>
      </c>
      <c r="E222" t="s">
        <v>3077</v>
      </c>
      <c r="F222" t="s">
        <v>263</v>
      </c>
      <c r="G222" t="s">
        <v>3078</v>
      </c>
      <c r="H222" t="s">
        <v>318</v>
      </c>
      <c r="I222" t="s">
        <v>586</v>
      </c>
      <c r="J222" t="s">
        <v>246</v>
      </c>
      <c r="K222" t="s">
        <v>3079</v>
      </c>
      <c r="L222" t="s">
        <v>247</v>
      </c>
      <c r="M222">
        <v>2792300</v>
      </c>
      <c r="N222">
        <v>0</v>
      </c>
      <c r="O222">
        <v>2792300</v>
      </c>
      <c r="P222">
        <v>0</v>
      </c>
      <c r="Q222" t="s">
        <v>3491</v>
      </c>
      <c r="R222" t="s">
        <v>3492</v>
      </c>
      <c r="S222" t="s">
        <v>3493</v>
      </c>
      <c r="T222" t="s">
        <v>3085</v>
      </c>
      <c r="U222" t="s">
        <v>3494</v>
      </c>
      <c r="V222" t="s">
        <v>3495</v>
      </c>
      <c r="W222" t="s">
        <v>3085</v>
      </c>
      <c r="X222" t="str">
        <f t="shared" si="3"/>
        <v>Funcionamiento</v>
      </c>
      <c r="Y222" t="s">
        <v>3078</v>
      </c>
    </row>
    <row r="223" spans="1:25">
      <c r="A223" t="s">
        <v>3125</v>
      </c>
      <c r="B223" t="s">
        <v>3483</v>
      </c>
      <c r="C223" t="s">
        <v>3490</v>
      </c>
      <c r="D223" t="s">
        <v>3076</v>
      </c>
      <c r="E223" t="s">
        <v>3077</v>
      </c>
      <c r="F223" t="s">
        <v>263</v>
      </c>
      <c r="G223" t="s">
        <v>3078</v>
      </c>
      <c r="H223" t="s">
        <v>322</v>
      </c>
      <c r="I223" t="s">
        <v>323</v>
      </c>
      <c r="J223" t="s">
        <v>246</v>
      </c>
      <c r="K223" t="s">
        <v>3079</v>
      </c>
      <c r="L223" t="s">
        <v>247</v>
      </c>
      <c r="M223">
        <v>2094900</v>
      </c>
      <c r="N223">
        <v>0</v>
      </c>
      <c r="O223">
        <v>2094900</v>
      </c>
      <c r="P223">
        <v>0</v>
      </c>
      <c r="Q223" t="s">
        <v>3491</v>
      </c>
      <c r="R223" t="s">
        <v>3492</v>
      </c>
      <c r="S223" t="s">
        <v>3493</v>
      </c>
      <c r="T223" t="s">
        <v>3085</v>
      </c>
      <c r="U223" t="s">
        <v>3494</v>
      </c>
      <c r="V223" t="s">
        <v>3495</v>
      </c>
      <c r="W223" t="s">
        <v>3085</v>
      </c>
      <c r="X223" t="str">
        <f t="shared" si="3"/>
        <v>Funcionamiento</v>
      </c>
      <c r="Y223" t="s">
        <v>3078</v>
      </c>
    </row>
    <row r="224" spans="1:25">
      <c r="A224" t="s">
        <v>3125</v>
      </c>
      <c r="B224" t="s">
        <v>3483</v>
      </c>
      <c r="C224" t="s">
        <v>3490</v>
      </c>
      <c r="D224" t="s">
        <v>3076</v>
      </c>
      <c r="E224" t="s">
        <v>3077</v>
      </c>
      <c r="F224" t="s">
        <v>263</v>
      </c>
      <c r="G224" t="s">
        <v>3078</v>
      </c>
      <c r="H224" t="s">
        <v>314</v>
      </c>
      <c r="I224" t="s">
        <v>582</v>
      </c>
      <c r="J224" t="s">
        <v>246</v>
      </c>
      <c r="K224" t="s">
        <v>3079</v>
      </c>
      <c r="L224" t="s">
        <v>247</v>
      </c>
      <c r="M224">
        <v>7258900</v>
      </c>
      <c r="N224">
        <v>0</v>
      </c>
      <c r="O224">
        <v>7258900</v>
      </c>
      <c r="P224">
        <v>0</v>
      </c>
      <c r="Q224" t="s">
        <v>3491</v>
      </c>
      <c r="R224" t="s">
        <v>3492</v>
      </c>
      <c r="S224" t="s">
        <v>3493</v>
      </c>
      <c r="T224" t="s">
        <v>3085</v>
      </c>
      <c r="U224" t="s">
        <v>3494</v>
      </c>
      <c r="V224" t="s">
        <v>3495</v>
      </c>
      <c r="W224" t="s">
        <v>3085</v>
      </c>
      <c r="X224" t="str">
        <f t="shared" si="3"/>
        <v>Funcionamiento</v>
      </c>
      <c r="Y224" t="s">
        <v>3078</v>
      </c>
    </row>
    <row r="225" spans="1:25">
      <c r="A225" t="s">
        <v>3125</v>
      </c>
      <c r="B225" t="s">
        <v>3483</v>
      </c>
      <c r="C225" t="s">
        <v>3490</v>
      </c>
      <c r="D225" t="s">
        <v>3076</v>
      </c>
      <c r="E225" t="s">
        <v>3077</v>
      </c>
      <c r="F225" t="s">
        <v>263</v>
      </c>
      <c r="G225" t="s">
        <v>3078</v>
      </c>
      <c r="H225" t="s">
        <v>320</v>
      </c>
      <c r="I225" t="s">
        <v>321</v>
      </c>
      <c r="J225" t="s">
        <v>246</v>
      </c>
      <c r="K225" t="s">
        <v>3079</v>
      </c>
      <c r="L225" t="s">
        <v>247</v>
      </c>
      <c r="M225">
        <v>696700</v>
      </c>
      <c r="N225">
        <v>0</v>
      </c>
      <c r="O225">
        <v>696700</v>
      </c>
      <c r="P225">
        <v>0</v>
      </c>
      <c r="Q225" t="s">
        <v>3491</v>
      </c>
      <c r="R225" t="s">
        <v>3492</v>
      </c>
      <c r="S225" t="s">
        <v>3493</v>
      </c>
      <c r="T225" t="s">
        <v>3085</v>
      </c>
      <c r="U225" t="s">
        <v>3494</v>
      </c>
      <c r="V225" t="s">
        <v>3495</v>
      </c>
      <c r="W225" t="s">
        <v>3085</v>
      </c>
      <c r="X225" t="str">
        <f t="shared" si="3"/>
        <v>Funcionamiento</v>
      </c>
      <c r="Y225" t="s">
        <v>3078</v>
      </c>
    </row>
    <row r="226" spans="1:25">
      <c r="A226" t="s">
        <v>3133</v>
      </c>
      <c r="B226" t="s">
        <v>3496</v>
      </c>
      <c r="C226" t="s">
        <v>3497</v>
      </c>
      <c r="D226" t="s">
        <v>3076</v>
      </c>
      <c r="E226" t="s">
        <v>3077</v>
      </c>
      <c r="F226" t="s">
        <v>263</v>
      </c>
      <c r="G226" t="s">
        <v>3078</v>
      </c>
      <c r="H226" t="s">
        <v>352</v>
      </c>
      <c r="I226" t="s">
        <v>353</v>
      </c>
      <c r="J226" t="s">
        <v>253</v>
      </c>
      <c r="K226" t="s">
        <v>3115</v>
      </c>
      <c r="L226" t="s">
        <v>247</v>
      </c>
      <c r="M226">
        <v>76676</v>
      </c>
      <c r="N226">
        <v>0</v>
      </c>
      <c r="O226">
        <v>76676</v>
      </c>
      <c r="P226">
        <v>0</v>
      </c>
      <c r="Q226" t="s">
        <v>3498</v>
      </c>
      <c r="R226" t="s">
        <v>3318</v>
      </c>
      <c r="S226" t="s">
        <v>3499</v>
      </c>
      <c r="T226" t="s">
        <v>3500</v>
      </c>
      <c r="U226" t="s">
        <v>3501</v>
      </c>
      <c r="V226" t="s">
        <v>3502</v>
      </c>
      <c r="W226" t="s">
        <v>3085</v>
      </c>
      <c r="X226" t="str">
        <f t="shared" si="3"/>
        <v>Funcionamiento</v>
      </c>
      <c r="Y226" t="s">
        <v>3078</v>
      </c>
    </row>
    <row r="227" spans="1:25">
      <c r="A227" t="s">
        <v>3438</v>
      </c>
      <c r="B227" t="s">
        <v>3496</v>
      </c>
      <c r="C227" t="s">
        <v>3503</v>
      </c>
      <c r="D227" t="s">
        <v>3076</v>
      </c>
      <c r="E227" t="s">
        <v>3077</v>
      </c>
      <c r="F227" t="s">
        <v>263</v>
      </c>
      <c r="G227" t="s">
        <v>3078</v>
      </c>
      <c r="H227" t="s">
        <v>346</v>
      </c>
      <c r="I227" t="s">
        <v>347</v>
      </c>
      <c r="J227" t="s">
        <v>246</v>
      </c>
      <c r="K227" t="s">
        <v>3079</v>
      </c>
      <c r="L227" t="s">
        <v>247</v>
      </c>
      <c r="M227">
        <v>13226</v>
      </c>
      <c r="N227">
        <v>0</v>
      </c>
      <c r="O227">
        <v>13226</v>
      </c>
      <c r="P227">
        <v>0</v>
      </c>
      <c r="Q227" t="s">
        <v>3504</v>
      </c>
      <c r="R227" t="s">
        <v>3358</v>
      </c>
      <c r="S227" t="s">
        <v>3505</v>
      </c>
      <c r="T227" t="s">
        <v>3506</v>
      </c>
      <c r="U227" t="s">
        <v>3507</v>
      </c>
      <c r="V227" t="s">
        <v>3508</v>
      </c>
      <c r="W227" t="s">
        <v>3085</v>
      </c>
      <c r="X227" t="str">
        <f t="shared" si="3"/>
        <v>Funcionamiento</v>
      </c>
      <c r="Y227" t="s">
        <v>3078</v>
      </c>
    </row>
    <row r="228" spans="1:25">
      <c r="A228" t="s">
        <v>3464</v>
      </c>
      <c r="B228" t="s">
        <v>3509</v>
      </c>
      <c r="C228" t="s">
        <v>3510</v>
      </c>
      <c r="D228" t="s">
        <v>3076</v>
      </c>
      <c r="E228" t="s">
        <v>3077</v>
      </c>
      <c r="F228" t="s">
        <v>263</v>
      </c>
      <c r="G228" t="s">
        <v>3078</v>
      </c>
      <c r="H228" t="s">
        <v>312</v>
      </c>
      <c r="I228" t="s">
        <v>3333</v>
      </c>
      <c r="J228" t="s">
        <v>246</v>
      </c>
      <c r="K228" t="s">
        <v>3079</v>
      </c>
      <c r="L228" t="s">
        <v>247</v>
      </c>
      <c r="M228">
        <v>1669664</v>
      </c>
      <c r="N228">
        <v>0</v>
      </c>
      <c r="O228">
        <v>1669664</v>
      </c>
      <c r="P228">
        <v>0</v>
      </c>
      <c r="Q228" t="s">
        <v>3511</v>
      </c>
      <c r="R228" t="s">
        <v>3512</v>
      </c>
      <c r="S228" t="s">
        <v>3513</v>
      </c>
      <c r="T228" t="s">
        <v>3085</v>
      </c>
      <c r="U228" t="s">
        <v>3514</v>
      </c>
      <c r="V228" t="s">
        <v>3515</v>
      </c>
      <c r="W228" t="s">
        <v>3085</v>
      </c>
      <c r="X228" t="str">
        <f t="shared" si="3"/>
        <v>Funcionamiento</v>
      </c>
      <c r="Y228" t="s">
        <v>3078</v>
      </c>
    </row>
    <row r="229" spans="1:25">
      <c r="A229" t="s">
        <v>3464</v>
      </c>
      <c r="B229" t="s">
        <v>3509</v>
      </c>
      <c r="C229" t="s">
        <v>3510</v>
      </c>
      <c r="D229" t="s">
        <v>3076</v>
      </c>
      <c r="E229" t="s">
        <v>3077</v>
      </c>
      <c r="F229" t="s">
        <v>263</v>
      </c>
      <c r="G229" t="s">
        <v>3078</v>
      </c>
      <c r="H229" t="s">
        <v>294</v>
      </c>
      <c r="I229" t="s">
        <v>296</v>
      </c>
      <c r="J229" t="s">
        <v>246</v>
      </c>
      <c r="K229" t="s">
        <v>3079</v>
      </c>
      <c r="L229" t="s">
        <v>247</v>
      </c>
      <c r="M229">
        <v>1271284</v>
      </c>
      <c r="N229">
        <v>0</v>
      </c>
      <c r="O229">
        <v>1271284</v>
      </c>
      <c r="P229">
        <v>0</v>
      </c>
      <c r="Q229" t="s">
        <v>3511</v>
      </c>
      <c r="R229" t="s">
        <v>3512</v>
      </c>
      <c r="S229" t="s">
        <v>3513</v>
      </c>
      <c r="T229" t="s">
        <v>3085</v>
      </c>
      <c r="U229" t="s">
        <v>3514</v>
      </c>
      <c r="V229" t="s">
        <v>3515</v>
      </c>
      <c r="W229" t="s">
        <v>3085</v>
      </c>
      <c r="X229" t="str">
        <f t="shared" si="3"/>
        <v>Funcionamiento</v>
      </c>
      <c r="Y229" t="s">
        <v>3078</v>
      </c>
    </row>
    <row r="230" spans="1:25">
      <c r="A230" t="s">
        <v>3464</v>
      </c>
      <c r="B230" t="s">
        <v>3509</v>
      </c>
      <c r="C230" t="s">
        <v>3510</v>
      </c>
      <c r="D230" t="s">
        <v>3076</v>
      </c>
      <c r="E230" t="s">
        <v>3077</v>
      </c>
      <c r="F230" t="s">
        <v>263</v>
      </c>
      <c r="G230" t="s">
        <v>3078</v>
      </c>
      <c r="H230" t="s">
        <v>303</v>
      </c>
      <c r="I230" t="s">
        <v>305</v>
      </c>
      <c r="J230" t="s">
        <v>246</v>
      </c>
      <c r="K230" t="s">
        <v>3079</v>
      </c>
      <c r="L230" t="s">
        <v>247</v>
      </c>
      <c r="M230">
        <v>1699304</v>
      </c>
      <c r="N230">
        <v>0</v>
      </c>
      <c r="O230">
        <v>1699304</v>
      </c>
      <c r="P230">
        <v>0</v>
      </c>
      <c r="Q230" t="s">
        <v>3511</v>
      </c>
      <c r="R230" t="s">
        <v>3512</v>
      </c>
      <c r="S230" t="s">
        <v>3513</v>
      </c>
      <c r="T230" t="s">
        <v>3085</v>
      </c>
      <c r="U230" t="s">
        <v>3514</v>
      </c>
      <c r="V230" t="s">
        <v>3515</v>
      </c>
      <c r="W230" t="s">
        <v>3085</v>
      </c>
      <c r="X230" t="str">
        <f t="shared" si="3"/>
        <v>Funcionamiento</v>
      </c>
      <c r="Y230" t="s">
        <v>3078</v>
      </c>
    </row>
    <row r="231" spans="1:25">
      <c r="A231" t="s">
        <v>3464</v>
      </c>
      <c r="B231" t="s">
        <v>3509</v>
      </c>
      <c r="C231" t="s">
        <v>3510</v>
      </c>
      <c r="D231" t="s">
        <v>3076</v>
      </c>
      <c r="E231" t="s">
        <v>3077</v>
      </c>
      <c r="F231" t="s">
        <v>263</v>
      </c>
      <c r="G231" t="s">
        <v>3078</v>
      </c>
      <c r="H231" t="s">
        <v>309</v>
      </c>
      <c r="I231" t="s">
        <v>311</v>
      </c>
      <c r="J231" t="s">
        <v>246</v>
      </c>
      <c r="K231" t="s">
        <v>3079</v>
      </c>
      <c r="L231" t="s">
        <v>247</v>
      </c>
      <c r="M231">
        <v>8587947</v>
      </c>
      <c r="N231">
        <v>0</v>
      </c>
      <c r="O231">
        <v>8587947</v>
      </c>
      <c r="P231">
        <v>0</v>
      </c>
      <c r="Q231" t="s">
        <v>3511</v>
      </c>
      <c r="R231" t="s">
        <v>3512</v>
      </c>
      <c r="S231" t="s">
        <v>3513</v>
      </c>
      <c r="T231" t="s">
        <v>3085</v>
      </c>
      <c r="U231" t="s">
        <v>3514</v>
      </c>
      <c r="V231" t="s">
        <v>3515</v>
      </c>
      <c r="W231" t="s">
        <v>3085</v>
      </c>
      <c r="X231" t="str">
        <f t="shared" si="3"/>
        <v>Funcionamiento</v>
      </c>
      <c r="Y231" t="s">
        <v>3078</v>
      </c>
    </row>
    <row r="232" spans="1:25">
      <c r="A232" t="s">
        <v>3464</v>
      </c>
      <c r="B232" t="s">
        <v>3509</v>
      </c>
      <c r="C232" t="s">
        <v>3510</v>
      </c>
      <c r="D232" t="s">
        <v>3076</v>
      </c>
      <c r="E232" t="s">
        <v>3077</v>
      </c>
      <c r="F232" t="s">
        <v>263</v>
      </c>
      <c r="G232" t="s">
        <v>3078</v>
      </c>
      <c r="H232" t="s">
        <v>331</v>
      </c>
      <c r="I232" t="s">
        <v>587</v>
      </c>
      <c r="J232" t="s">
        <v>246</v>
      </c>
      <c r="K232" t="s">
        <v>3079</v>
      </c>
      <c r="L232" t="s">
        <v>247</v>
      </c>
      <c r="M232">
        <v>8406458</v>
      </c>
      <c r="N232">
        <v>0</v>
      </c>
      <c r="O232">
        <v>8406458</v>
      </c>
      <c r="P232">
        <v>0</v>
      </c>
      <c r="Q232" t="s">
        <v>3511</v>
      </c>
      <c r="R232" t="s">
        <v>3512</v>
      </c>
      <c r="S232" t="s">
        <v>3513</v>
      </c>
      <c r="T232" t="s">
        <v>3085</v>
      </c>
      <c r="U232" t="s">
        <v>3514</v>
      </c>
      <c r="V232" t="s">
        <v>3515</v>
      </c>
      <c r="W232" t="s">
        <v>3085</v>
      </c>
      <c r="X232" t="str">
        <f t="shared" si="3"/>
        <v>Funcionamiento</v>
      </c>
      <c r="Y232" t="s">
        <v>3078</v>
      </c>
    </row>
    <row r="233" spans="1:25">
      <c r="A233" t="s">
        <v>3464</v>
      </c>
      <c r="B233" t="s">
        <v>3509</v>
      </c>
      <c r="C233" t="s">
        <v>3510</v>
      </c>
      <c r="D233" t="s">
        <v>3076</v>
      </c>
      <c r="E233" t="s">
        <v>3077</v>
      </c>
      <c r="F233" t="s">
        <v>263</v>
      </c>
      <c r="G233" t="s">
        <v>3078</v>
      </c>
      <c r="H233" t="s">
        <v>333</v>
      </c>
      <c r="I233" t="s">
        <v>335</v>
      </c>
      <c r="J233" t="s">
        <v>246</v>
      </c>
      <c r="K233" t="s">
        <v>3079</v>
      </c>
      <c r="L233" t="s">
        <v>247</v>
      </c>
      <c r="M233">
        <v>622795</v>
      </c>
      <c r="N233">
        <v>0</v>
      </c>
      <c r="O233">
        <v>622795</v>
      </c>
      <c r="P233">
        <v>0</v>
      </c>
      <c r="Q233" t="s">
        <v>3511</v>
      </c>
      <c r="R233" t="s">
        <v>3512</v>
      </c>
      <c r="S233" t="s">
        <v>3513</v>
      </c>
      <c r="T233" t="s">
        <v>3085</v>
      </c>
      <c r="U233" t="s">
        <v>3514</v>
      </c>
      <c r="V233" t="s">
        <v>3515</v>
      </c>
      <c r="W233" t="s">
        <v>3085</v>
      </c>
      <c r="X233" t="str">
        <f t="shared" si="3"/>
        <v>Funcionamiento</v>
      </c>
      <c r="Y233" t="s">
        <v>3078</v>
      </c>
    </row>
    <row r="234" spans="1:25">
      <c r="A234" t="s">
        <v>3464</v>
      </c>
      <c r="B234" t="s">
        <v>3509</v>
      </c>
      <c r="C234" t="s">
        <v>3510</v>
      </c>
      <c r="D234" t="s">
        <v>3076</v>
      </c>
      <c r="E234" t="s">
        <v>3077</v>
      </c>
      <c r="F234" t="s">
        <v>263</v>
      </c>
      <c r="G234" t="s">
        <v>3078</v>
      </c>
      <c r="H234" t="s">
        <v>348</v>
      </c>
      <c r="I234" t="s">
        <v>349</v>
      </c>
      <c r="J234" t="s">
        <v>246</v>
      </c>
      <c r="K234" t="s">
        <v>3079</v>
      </c>
      <c r="L234" t="s">
        <v>247</v>
      </c>
      <c r="M234">
        <v>112826</v>
      </c>
      <c r="N234">
        <v>0</v>
      </c>
      <c r="O234">
        <v>112826</v>
      </c>
      <c r="P234">
        <v>0</v>
      </c>
      <c r="Q234" t="s">
        <v>3511</v>
      </c>
      <c r="R234" t="s">
        <v>3512</v>
      </c>
      <c r="S234" t="s">
        <v>3513</v>
      </c>
      <c r="T234" t="s">
        <v>3085</v>
      </c>
      <c r="U234" t="s">
        <v>3514</v>
      </c>
      <c r="V234" t="s">
        <v>3515</v>
      </c>
      <c r="W234" t="s">
        <v>3085</v>
      </c>
      <c r="X234" t="str">
        <f t="shared" si="3"/>
        <v>Funcionamiento</v>
      </c>
      <c r="Y234" t="s">
        <v>3078</v>
      </c>
    </row>
    <row r="235" spans="1:25">
      <c r="A235" t="s">
        <v>3464</v>
      </c>
      <c r="B235" t="s">
        <v>3509</v>
      </c>
      <c r="C235" t="s">
        <v>3510</v>
      </c>
      <c r="D235" t="s">
        <v>3076</v>
      </c>
      <c r="E235" t="s">
        <v>3077</v>
      </c>
      <c r="F235" t="s">
        <v>263</v>
      </c>
      <c r="G235" t="s">
        <v>3078</v>
      </c>
      <c r="H235" t="s">
        <v>292</v>
      </c>
      <c r="I235" t="s">
        <v>293</v>
      </c>
      <c r="J235" t="s">
        <v>246</v>
      </c>
      <c r="K235" t="s">
        <v>3079</v>
      </c>
      <c r="L235" t="s">
        <v>247</v>
      </c>
      <c r="M235">
        <v>53629513</v>
      </c>
      <c r="N235">
        <v>0</v>
      </c>
      <c r="O235">
        <v>53629513</v>
      </c>
      <c r="P235">
        <v>0</v>
      </c>
      <c r="Q235" t="s">
        <v>3511</v>
      </c>
      <c r="R235" t="s">
        <v>3512</v>
      </c>
      <c r="S235" t="s">
        <v>3513</v>
      </c>
      <c r="T235" t="s">
        <v>3085</v>
      </c>
      <c r="U235" t="s">
        <v>3514</v>
      </c>
      <c r="V235" t="s">
        <v>3515</v>
      </c>
      <c r="W235" t="s">
        <v>3085</v>
      </c>
      <c r="X235" t="str">
        <f t="shared" si="3"/>
        <v>Funcionamiento</v>
      </c>
      <c r="Y235" t="s">
        <v>3078</v>
      </c>
    </row>
    <row r="236" spans="1:25">
      <c r="A236" t="s">
        <v>3464</v>
      </c>
      <c r="B236" t="s">
        <v>3509</v>
      </c>
      <c r="C236" t="s">
        <v>3510</v>
      </c>
      <c r="D236" t="s">
        <v>3076</v>
      </c>
      <c r="E236" t="s">
        <v>3077</v>
      </c>
      <c r="F236" t="s">
        <v>263</v>
      </c>
      <c r="G236" t="s">
        <v>3078</v>
      </c>
      <c r="H236" t="s">
        <v>336</v>
      </c>
      <c r="I236" t="s">
        <v>337</v>
      </c>
      <c r="J236" t="s">
        <v>246</v>
      </c>
      <c r="K236" t="s">
        <v>3079</v>
      </c>
      <c r="L236" t="s">
        <v>247</v>
      </c>
      <c r="M236">
        <v>2354967</v>
      </c>
      <c r="N236">
        <v>0</v>
      </c>
      <c r="O236">
        <v>2354967</v>
      </c>
      <c r="P236">
        <v>0</v>
      </c>
      <c r="Q236" t="s">
        <v>3511</v>
      </c>
      <c r="R236" t="s">
        <v>3512</v>
      </c>
      <c r="S236" t="s">
        <v>3513</v>
      </c>
      <c r="T236" t="s">
        <v>3085</v>
      </c>
      <c r="U236" t="s">
        <v>3514</v>
      </c>
      <c r="V236" t="s">
        <v>3515</v>
      </c>
      <c r="W236" t="s">
        <v>3085</v>
      </c>
      <c r="X236" t="str">
        <f t="shared" si="3"/>
        <v>Funcionamiento</v>
      </c>
      <c r="Y236" t="s">
        <v>3078</v>
      </c>
    </row>
    <row r="237" spans="1:25">
      <c r="A237" t="s">
        <v>3326</v>
      </c>
      <c r="B237" t="s">
        <v>3516</v>
      </c>
      <c r="C237" t="s">
        <v>3517</v>
      </c>
      <c r="D237" t="s">
        <v>3076</v>
      </c>
      <c r="E237" t="s">
        <v>3077</v>
      </c>
      <c r="F237" t="s">
        <v>263</v>
      </c>
      <c r="G237" t="s">
        <v>3078</v>
      </c>
      <c r="H237" t="s">
        <v>316</v>
      </c>
      <c r="I237" t="s">
        <v>583</v>
      </c>
      <c r="J237" t="s">
        <v>246</v>
      </c>
      <c r="K237" t="s">
        <v>3079</v>
      </c>
      <c r="L237" t="s">
        <v>247</v>
      </c>
      <c r="M237">
        <v>5166300</v>
      </c>
      <c r="N237">
        <v>0</v>
      </c>
      <c r="O237">
        <v>5166300</v>
      </c>
      <c r="P237">
        <v>0</v>
      </c>
      <c r="Q237" t="s">
        <v>3518</v>
      </c>
      <c r="R237" t="s">
        <v>3372</v>
      </c>
      <c r="S237" t="s">
        <v>3519</v>
      </c>
      <c r="T237" t="s">
        <v>3085</v>
      </c>
      <c r="U237" t="s">
        <v>3520</v>
      </c>
      <c r="V237" t="s">
        <v>3521</v>
      </c>
      <c r="W237" t="s">
        <v>3085</v>
      </c>
      <c r="X237" t="str">
        <f t="shared" si="3"/>
        <v>Funcionamiento</v>
      </c>
      <c r="Y237" t="s">
        <v>3078</v>
      </c>
    </row>
    <row r="238" spans="1:25">
      <c r="A238" t="s">
        <v>3326</v>
      </c>
      <c r="B238" t="s">
        <v>3516</v>
      </c>
      <c r="C238" t="s">
        <v>3517</v>
      </c>
      <c r="D238" t="s">
        <v>3076</v>
      </c>
      <c r="E238" t="s">
        <v>3077</v>
      </c>
      <c r="F238" t="s">
        <v>263</v>
      </c>
      <c r="G238" t="s">
        <v>3078</v>
      </c>
      <c r="H238" t="s">
        <v>318</v>
      </c>
      <c r="I238" t="s">
        <v>586</v>
      </c>
      <c r="J238" t="s">
        <v>246</v>
      </c>
      <c r="K238" t="s">
        <v>3079</v>
      </c>
      <c r="L238" t="s">
        <v>247</v>
      </c>
      <c r="M238">
        <v>2893700</v>
      </c>
      <c r="N238">
        <v>0</v>
      </c>
      <c r="O238">
        <v>2893700</v>
      </c>
      <c r="P238">
        <v>0</v>
      </c>
      <c r="Q238" t="s">
        <v>3518</v>
      </c>
      <c r="R238" t="s">
        <v>3372</v>
      </c>
      <c r="S238" t="s">
        <v>3519</v>
      </c>
      <c r="T238" t="s">
        <v>3085</v>
      </c>
      <c r="U238" t="s">
        <v>3520</v>
      </c>
      <c r="V238" t="s">
        <v>3521</v>
      </c>
      <c r="W238" t="s">
        <v>3085</v>
      </c>
      <c r="X238" t="str">
        <f t="shared" si="3"/>
        <v>Funcionamiento</v>
      </c>
      <c r="Y238" t="s">
        <v>3078</v>
      </c>
    </row>
    <row r="239" spans="1:25">
      <c r="A239" t="s">
        <v>3326</v>
      </c>
      <c r="B239" t="s">
        <v>3516</v>
      </c>
      <c r="C239" t="s">
        <v>3517</v>
      </c>
      <c r="D239" t="s">
        <v>3076</v>
      </c>
      <c r="E239" t="s">
        <v>3077</v>
      </c>
      <c r="F239" t="s">
        <v>263</v>
      </c>
      <c r="G239" t="s">
        <v>3078</v>
      </c>
      <c r="H239" t="s">
        <v>324</v>
      </c>
      <c r="I239" t="s">
        <v>325</v>
      </c>
      <c r="J239" t="s">
        <v>246</v>
      </c>
      <c r="K239" t="s">
        <v>3079</v>
      </c>
      <c r="L239" t="s">
        <v>247</v>
      </c>
      <c r="M239">
        <v>1447500</v>
      </c>
      <c r="N239">
        <v>0</v>
      </c>
      <c r="O239">
        <v>1447500</v>
      </c>
      <c r="P239">
        <v>0</v>
      </c>
      <c r="Q239" t="s">
        <v>3518</v>
      </c>
      <c r="R239" t="s">
        <v>3372</v>
      </c>
      <c r="S239" t="s">
        <v>3519</v>
      </c>
      <c r="T239" t="s">
        <v>3085</v>
      </c>
      <c r="U239" t="s">
        <v>3520</v>
      </c>
      <c r="V239" t="s">
        <v>3521</v>
      </c>
      <c r="W239" t="s">
        <v>3085</v>
      </c>
      <c r="X239" t="str">
        <f t="shared" si="3"/>
        <v>Funcionamiento</v>
      </c>
      <c r="Y239" t="s">
        <v>3078</v>
      </c>
    </row>
    <row r="240" spans="1:25">
      <c r="A240" t="s">
        <v>3326</v>
      </c>
      <c r="B240" t="s">
        <v>3516</v>
      </c>
      <c r="C240" t="s">
        <v>3517</v>
      </c>
      <c r="D240" t="s">
        <v>3076</v>
      </c>
      <c r="E240" t="s">
        <v>3077</v>
      </c>
      <c r="F240" t="s">
        <v>263</v>
      </c>
      <c r="G240" t="s">
        <v>3078</v>
      </c>
      <c r="H240" t="s">
        <v>314</v>
      </c>
      <c r="I240" t="s">
        <v>582</v>
      </c>
      <c r="J240" t="s">
        <v>246</v>
      </c>
      <c r="K240" t="s">
        <v>3079</v>
      </c>
      <c r="L240" t="s">
        <v>247</v>
      </c>
      <c r="M240">
        <v>13458500</v>
      </c>
      <c r="N240">
        <v>11400</v>
      </c>
      <c r="O240">
        <v>13469900</v>
      </c>
      <c r="P240">
        <v>0</v>
      </c>
      <c r="Q240" t="s">
        <v>3518</v>
      </c>
      <c r="R240" t="s">
        <v>3372</v>
      </c>
      <c r="S240" t="s">
        <v>3519</v>
      </c>
      <c r="T240" t="s">
        <v>3085</v>
      </c>
      <c r="U240" t="s">
        <v>3520</v>
      </c>
      <c r="V240" t="s">
        <v>3521</v>
      </c>
      <c r="W240" t="s">
        <v>3085</v>
      </c>
      <c r="X240" t="str">
        <f t="shared" si="3"/>
        <v>Funcionamiento</v>
      </c>
      <c r="Y240" t="s">
        <v>3078</v>
      </c>
    </row>
    <row r="241" spans="1:25">
      <c r="A241" t="s">
        <v>3326</v>
      </c>
      <c r="B241" t="s">
        <v>3516</v>
      </c>
      <c r="C241" t="s">
        <v>3517</v>
      </c>
      <c r="D241" t="s">
        <v>3076</v>
      </c>
      <c r="E241" t="s">
        <v>3077</v>
      </c>
      <c r="F241" t="s">
        <v>263</v>
      </c>
      <c r="G241" t="s">
        <v>3078</v>
      </c>
      <c r="H241" t="s">
        <v>320</v>
      </c>
      <c r="I241" t="s">
        <v>321</v>
      </c>
      <c r="J241" t="s">
        <v>246</v>
      </c>
      <c r="K241" t="s">
        <v>3079</v>
      </c>
      <c r="L241" t="s">
        <v>247</v>
      </c>
      <c r="M241">
        <v>688500</v>
      </c>
      <c r="N241">
        <v>0</v>
      </c>
      <c r="O241">
        <v>688500</v>
      </c>
      <c r="P241">
        <v>0</v>
      </c>
      <c r="Q241" t="s">
        <v>3518</v>
      </c>
      <c r="R241" t="s">
        <v>3372</v>
      </c>
      <c r="S241" t="s">
        <v>3519</v>
      </c>
      <c r="T241" t="s">
        <v>3085</v>
      </c>
      <c r="U241" t="s">
        <v>3520</v>
      </c>
      <c r="V241" t="s">
        <v>3521</v>
      </c>
      <c r="W241" t="s">
        <v>3085</v>
      </c>
      <c r="X241" t="str">
        <f t="shared" si="3"/>
        <v>Funcionamiento</v>
      </c>
      <c r="Y241" t="s">
        <v>3078</v>
      </c>
    </row>
    <row r="242" spans="1:25">
      <c r="A242" t="s">
        <v>3326</v>
      </c>
      <c r="B242" t="s">
        <v>3516</v>
      </c>
      <c r="C242" t="s">
        <v>3517</v>
      </c>
      <c r="D242" t="s">
        <v>3076</v>
      </c>
      <c r="E242" t="s">
        <v>3077</v>
      </c>
      <c r="F242" t="s">
        <v>263</v>
      </c>
      <c r="G242" t="s">
        <v>3078</v>
      </c>
      <c r="H242" t="s">
        <v>322</v>
      </c>
      <c r="I242" t="s">
        <v>323</v>
      </c>
      <c r="J242" t="s">
        <v>246</v>
      </c>
      <c r="K242" t="s">
        <v>3079</v>
      </c>
      <c r="L242" t="s">
        <v>247</v>
      </c>
      <c r="M242">
        <v>2170900</v>
      </c>
      <c r="N242">
        <v>0</v>
      </c>
      <c r="O242">
        <v>2170900</v>
      </c>
      <c r="P242">
        <v>0</v>
      </c>
      <c r="Q242" t="s">
        <v>3518</v>
      </c>
      <c r="R242" t="s">
        <v>3372</v>
      </c>
      <c r="S242" t="s">
        <v>3519</v>
      </c>
      <c r="T242" t="s">
        <v>3085</v>
      </c>
      <c r="U242" t="s">
        <v>3520</v>
      </c>
      <c r="V242" t="s">
        <v>3521</v>
      </c>
      <c r="W242" t="s">
        <v>3085</v>
      </c>
      <c r="X242" t="str">
        <f t="shared" si="3"/>
        <v>Funcionamiento</v>
      </c>
      <c r="Y242" t="s">
        <v>3078</v>
      </c>
    </row>
    <row r="243" spans="1:25">
      <c r="A243" t="s">
        <v>3073</v>
      </c>
      <c r="B243" t="s">
        <v>3522</v>
      </c>
      <c r="C243" t="s">
        <v>3523</v>
      </c>
      <c r="D243" t="s">
        <v>3076</v>
      </c>
      <c r="E243" t="s">
        <v>3077</v>
      </c>
      <c r="F243" t="s">
        <v>334</v>
      </c>
      <c r="G243" t="s">
        <v>3524</v>
      </c>
      <c r="H243" t="s">
        <v>340</v>
      </c>
      <c r="I243" t="s">
        <v>341</v>
      </c>
      <c r="J243" t="s">
        <v>246</v>
      </c>
      <c r="K243" t="s">
        <v>3079</v>
      </c>
      <c r="L243" t="s">
        <v>247</v>
      </c>
      <c r="M243">
        <v>92000000</v>
      </c>
      <c r="N243">
        <v>-17329427</v>
      </c>
      <c r="O243">
        <v>74670573</v>
      </c>
      <c r="P243">
        <v>0</v>
      </c>
      <c r="Q243" t="s">
        <v>3525</v>
      </c>
      <c r="R243" t="s">
        <v>3073</v>
      </c>
      <c r="S243" t="s">
        <v>3526</v>
      </c>
      <c r="T243" t="s">
        <v>3527</v>
      </c>
      <c r="U243" t="s">
        <v>3528</v>
      </c>
      <c r="V243" t="s">
        <v>3529</v>
      </c>
      <c r="W243" t="s">
        <v>3085</v>
      </c>
      <c r="X243" t="str">
        <f t="shared" si="3"/>
        <v>Funcionamiento</v>
      </c>
      <c r="Y243" t="s">
        <v>3524</v>
      </c>
    </row>
    <row r="244" spans="1:25">
      <c r="A244" t="s">
        <v>3073</v>
      </c>
      <c r="B244" t="s">
        <v>3522</v>
      </c>
      <c r="C244" t="s">
        <v>3523</v>
      </c>
      <c r="D244" t="s">
        <v>3076</v>
      </c>
      <c r="E244" t="s">
        <v>3077</v>
      </c>
      <c r="F244" t="s">
        <v>334</v>
      </c>
      <c r="G244" t="s">
        <v>3524</v>
      </c>
      <c r="H244" t="s">
        <v>342</v>
      </c>
      <c r="I244" t="s">
        <v>343</v>
      </c>
      <c r="J244" t="s">
        <v>246</v>
      </c>
      <c r="K244" t="s">
        <v>3079</v>
      </c>
      <c r="L244" t="s">
        <v>247</v>
      </c>
      <c r="M244">
        <v>9000000</v>
      </c>
      <c r="N244">
        <v>-4441284</v>
      </c>
      <c r="O244">
        <v>4558716</v>
      </c>
      <c r="P244">
        <v>0</v>
      </c>
      <c r="Q244" t="s">
        <v>3525</v>
      </c>
      <c r="R244" t="s">
        <v>3073</v>
      </c>
      <c r="S244" t="s">
        <v>3526</v>
      </c>
      <c r="T244" t="s">
        <v>3527</v>
      </c>
      <c r="U244" t="s">
        <v>3528</v>
      </c>
      <c r="V244" t="s">
        <v>3529</v>
      </c>
      <c r="W244" t="s">
        <v>3085</v>
      </c>
      <c r="X244" t="str">
        <f t="shared" si="3"/>
        <v>Funcionamiento</v>
      </c>
      <c r="Y244" t="s">
        <v>3524</v>
      </c>
    </row>
    <row r="245" spans="1:25">
      <c r="A245" t="s">
        <v>3073</v>
      </c>
      <c r="B245" t="s">
        <v>3522</v>
      </c>
      <c r="C245" t="s">
        <v>3523</v>
      </c>
      <c r="D245" t="s">
        <v>3076</v>
      </c>
      <c r="E245" t="s">
        <v>3077</v>
      </c>
      <c r="F245" t="s">
        <v>334</v>
      </c>
      <c r="G245" t="s">
        <v>3524</v>
      </c>
      <c r="H245" t="s">
        <v>344</v>
      </c>
      <c r="I245" t="s">
        <v>345</v>
      </c>
      <c r="J245" t="s">
        <v>246</v>
      </c>
      <c r="K245" t="s">
        <v>3079</v>
      </c>
      <c r="L245" t="s">
        <v>247</v>
      </c>
      <c r="M245">
        <v>3000000</v>
      </c>
      <c r="N245">
        <v>-5412</v>
      </c>
      <c r="O245">
        <v>2994588</v>
      </c>
      <c r="P245">
        <v>0</v>
      </c>
      <c r="Q245" t="s">
        <v>3525</v>
      </c>
      <c r="R245" t="s">
        <v>3073</v>
      </c>
      <c r="S245" t="s">
        <v>3526</v>
      </c>
      <c r="T245" t="s">
        <v>3527</v>
      </c>
      <c r="U245" t="s">
        <v>3528</v>
      </c>
      <c r="V245" t="s">
        <v>3529</v>
      </c>
      <c r="W245" t="s">
        <v>3085</v>
      </c>
      <c r="X245" t="str">
        <f t="shared" si="3"/>
        <v>Funcionamiento</v>
      </c>
      <c r="Y245" t="s">
        <v>3524</v>
      </c>
    </row>
    <row r="246" spans="1:25">
      <c r="A246" t="s">
        <v>3086</v>
      </c>
      <c r="B246" t="s">
        <v>3108</v>
      </c>
      <c r="C246" t="s">
        <v>3530</v>
      </c>
      <c r="D246" t="s">
        <v>3076</v>
      </c>
      <c r="E246" t="s">
        <v>3077</v>
      </c>
      <c r="F246" t="s">
        <v>334</v>
      </c>
      <c r="G246" t="s">
        <v>3524</v>
      </c>
      <c r="H246" t="s">
        <v>331</v>
      </c>
      <c r="I246" t="s">
        <v>587</v>
      </c>
      <c r="J246" t="s">
        <v>246</v>
      </c>
      <c r="K246" t="s">
        <v>3079</v>
      </c>
      <c r="L246" t="s">
        <v>247</v>
      </c>
      <c r="M246">
        <v>1864436</v>
      </c>
      <c r="N246">
        <v>0</v>
      </c>
      <c r="O246">
        <v>1864436</v>
      </c>
      <c r="P246">
        <v>0</v>
      </c>
      <c r="Q246" t="s">
        <v>3531</v>
      </c>
      <c r="R246" t="s">
        <v>3086</v>
      </c>
      <c r="S246" t="s">
        <v>3532</v>
      </c>
      <c r="T246" t="s">
        <v>3085</v>
      </c>
      <c r="U246" t="s">
        <v>3533</v>
      </c>
      <c r="V246" t="s">
        <v>3534</v>
      </c>
      <c r="W246" t="s">
        <v>3085</v>
      </c>
      <c r="X246" t="str">
        <f t="shared" si="3"/>
        <v>Funcionamiento</v>
      </c>
      <c r="Y246" t="s">
        <v>3524</v>
      </c>
    </row>
    <row r="247" spans="1:25">
      <c r="A247" t="s">
        <v>3086</v>
      </c>
      <c r="B247" t="s">
        <v>3108</v>
      </c>
      <c r="C247" t="s">
        <v>3530</v>
      </c>
      <c r="D247" t="s">
        <v>3076</v>
      </c>
      <c r="E247" t="s">
        <v>3077</v>
      </c>
      <c r="F247" t="s">
        <v>334</v>
      </c>
      <c r="G247" t="s">
        <v>3524</v>
      </c>
      <c r="H247" t="s">
        <v>336</v>
      </c>
      <c r="I247" t="s">
        <v>337</v>
      </c>
      <c r="J247" t="s">
        <v>246</v>
      </c>
      <c r="K247" t="s">
        <v>3079</v>
      </c>
      <c r="L247" t="s">
        <v>247</v>
      </c>
      <c r="M247">
        <v>2240265</v>
      </c>
      <c r="N247">
        <v>0</v>
      </c>
      <c r="O247">
        <v>2240265</v>
      </c>
      <c r="P247">
        <v>0</v>
      </c>
      <c r="Q247" t="s">
        <v>3531</v>
      </c>
      <c r="R247" t="s">
        <v>3086</v>
      </c>
      <c r="S247" t="s">
        <v>3532</v>
      </c>
      <c r="T247" t="s">
        <v>3085</v>
      </c>
      <c r="U247" t="s">
        <v>3533</v>
      </c>
      <c r="V247" t="s">
        <v>3534</v>
      </c>
      <c r="W247" t="s">
        <v>3085</v>
      </c>
      <c r="X247" t="str">
        <f t="shared" si="3"/>
        <v>Funcionamiento</v>
      </c>
      <c r="Y247" t="s">
        <v>3524</v>
      </c>
    </row>
    <row r="248" spans="1:25">
      <c r="A248" t="s">
        <v>3086</v>
      </c>
      <c r="B248" t="s">
        <v>3108</v>
      </c>
      <c r="C248" t="s">
        <v>3530</v>
      </c>
      <c r="D248" t="s">
        <v>3076</v>
      </c>
      <c r="E248" t="s">
        <v>3077</v>
      </c>
      <c r="F248" t="s">
        <v>334</v>
      </c>
      <c r="G248" t="s">
        <v>3524</v>
      </c>
      <c r="H248" t="s">
        <v>292</v>
      </c>
      <c r="I248" t="s">
        <v>293</v>
      </c>
      <c r="J248" t="s">
        <v>246</v>
      </c>
      <c r="K248" t="s">
        <v>3079</v>
      </c>
      <c r="L248" t="s">
        <v>247</v>
      </c>
      <c r="M248">
        <v>36020056</v>
      </c>
      <c r="N248">
        <v>0</v>
      </c>
      <c r="O248">
        <v>36020056</v>
      </c>
      <c r="P248">
        <v>0</v>
      </c>
      <c r="Q248" t="s">
        <v>3531</v>
      </c>
      <c r="R248" t="s">
        <v>3086</v>
      </c>
      <c r="S248" t="s">
        <v>3532</v>
      </c>
      <c r="T248" t="s">
        <v>3085</v>
      </c>
      <c r="U248" t="s">
        <v>3533</v>
      </c>
      <c r="V248" t="s">
        <v>3534</v>
      </c>
      <c r="W248" t="s">
        <v>3085</v>
      </c>
      <c r="X248" t="str">
        <f t="shared" si="3"/>
        <v>Funcionamiento</v>
      </c>
      <c r="Y248" t="s">
        <v>3524</v>
      </c>
    </row>
    <row r="249" spans="1:25">
      <c r="A249" t="s">
        <v>3086</v>
      </c>
      <c r="B249" t="s">
        <v>3108</v>
      </c>
      <c r="C249" t="s">
        <v>3530</v>
      </c>
      <c r="D249" t="s">
        <v>3076</v>
      </c>
      <c r="E249" t="s">
        <v>3077</v>
      </c>
      <c r="F249" t="s">
        <v>334</v>
      </c>
      <c r="G249" t="s">
        <v>3524</v>
      </c>
      <c r="H249" t="s">
        <v>333</v>
      </c>
      <c r="I249" t="s">
        <v>335</v>
      </c>
      <c r="J249" t="s">
        <v>246</v>
      </c>
      <c r="K249" t="s">
        <v>3079</v>
      </c>
      <c r="L249" t="s">
        <v>247</v>
      </c>
      <c r="M249">
        <v>158945</v>
      </c>
      <c r="N249">
        <v>0</v>
      </c>
      <c r="O249">
        <v>158945</v>
      </c>
      <c r="P249">
        <v>0</v>
      </c>
      <c r="Q249" t="s">
        <v>3531</v>
      </c>
      <c r="R249" t="s">
        <v>3086</v>
      </c>
      <c r="S249" t="s">
        <v>3532</v>
      </c>
      <c r="T249" t="s">
        <v>3085</v>
      </c>
      <c r="U249" t="s">
        <v>3533</v>
      </c>
      <c r="V249" t="s">
        <v>3534</v>
      </c>
      <c r="W249" t="s">
        <v>3085</v>
      </c>
      <c r="X249" t="str">
        <f t="shared" si="3"/>
        <v>Funcionamiento</v>
      </c>
      <c r="Y249" t="s">
        <v>3524</v>
      </c>
    </row>
    <row r="250" spans="1:25">
      <c r="A250" t="s">
        <v>3086</v>
      </c>
      <c r="B250" t="s">
        <v>3108</v>
      </c>
      <c r="C250" t="s">
        <v>3530</v>
      </c>
      <c r="D250" t="s">
        <v>3076</v>
      </c>
      <c r="E250" t="s">
        <v>3077</v>
      </c>
      <c r="F250" t="s">
        <v>334</v>
      </c>
      <c r="G250" t="s">
        <v>3524</v>
      </c>
      <c r="H250" t="s">
        <v>297</v>
      </c>
      <c r="I250" t="s">
        <v>299</v>
      </c>
      <c r="J250" t="s">
        <v>246</v>
      </c>
      <c r="K250" t="s">
        <v>3079</v>
      </c>
      <c r="L250" t="s">
        <v>247</v>
      </c>
      <c r="M250">
        <v>874259</v>
      </c>
      <c r="N250">
        <v>0</v>
      </c>
      <c r="O250">
        <v>874259</v>
      </c>
      <c r="P250">
        <v>0</v>
      </c>
      <c r="Q250" t="s">
        <v>3531</v>
      </c>
      <c r="R250" t="s">
        <v>3086</v>
      </c>
      <c r="S250" t="s">
        <v>3532</v>
      </c>
      <c r="T250" t="s">
        <v>3085</v>
      </c>
      <c r="U250" t="s">
        <v>3533</v>
      </c>
      <c r="V250" t="s">
        <v>3534</v>
      </c>
      <c r="W250" t="s">
        <v>3085</v>
      </c>
      <c r="X250" t="str">
        <f t="shared" si="3"/>
        <v>Funcionamiento</v>
      </c>
      <c r="Y250" t="s">
        <v>3524</v>
      </c>
    </row>
    <row r="251" spans="1:25">
      <c r="A251" t="s">
        <v>3086</v>
      </c>
      <c r="B251" t="s">
        <v>3108</v>
      </c>
      <c r="C251" t="s">
        <v>3530</v>
      </c>
      <c r="D251" t="s">
        <v>3076</v>
      </c>
      <c r="E251" t="s">
        <v>3077</v>
      </c>
      <c r="F251" t="s">
        <v>334</v>
      </c>
      <c r="G251" t="s">
        <v>3524</v>
      </c>
      <c r="H251" t="s">
        <v>348</v>
      </c>
      <c r="I251" t="s">
        <v>349</v>
      </c>
      <c r="J251" t="s">
        <v>246</v>
      </c>
      <c r="K251" t="s">
        <v>3079</v>
      </c>
      <c r="L251" t="s">
        <v>247</v>
      </c>
      <c r="M251">
        <v>459837</v>
      </c>
      <c r="N251">
        <v>0</v>
      </c>
      <c r="O251">
        <v>459837</v>
      </c>
      <c r="P251">
        <v>0</v>
      </c>
      <c r="Q251" t="s">
        <v>3531</v>
      </c>
      <c r="R251" t="s">
        <v>3086</v>
      </c>
      <c r="S251" t="s">
        <v>3532</v>
      </c>
      <c r="T251" t="s">
        <v>3085</v>
      </c>
      <c r="U251" t="s">
        <v>3533</v>
      </c>
      <c r="V251" t="s">
        <v>3534</v>
      </c>
      <c r="W251" t="s">
        <v>3085</v>
      </c>
      <c r="X251" t="str">
        <f t="shared" si="3"/>
        <v>Funcionamiento</v>
      </c>
      <c r="Y251" t="s">
        <v>3524</v>
      </c>
    </row>
    <row r="252" spans="1:25">
      <c r="A252" t="s">
        <v>3086</v>
      </c>
      <c r="B252" t="s">
        <v>3108</v>
      </c>
      <c r="C252" t="s">
        <v>3530</v>
      </c>
      <c r="D252" t="s">
        <v>3076</v>
      </c>
      <c r="E252" t="s">
        <v>3077</v>
      </c>
      <c r="F252" t="s">
        <v>334</v>
      </c>
      <c r="G252" t="s">
        <v>3524</v>
      </c>
      <c r="H252" t="s">
        <v>294</v>
      </c>
      <c r="I252" t="s">
        <v>296</v>
      </c>
      <c r="J252" t="s">
        <v>246</v>
      </c>
      <c r="K252" t="s">
        <v>3079</v>
      </c>
      <c r="L252" t="s">
        <v>247</v>
      </c>
      <c r="M252">
        <v>676987</v>
      </c>
      <c r="N252">
        <v>0</v>
      </c>
      <c r="O252">
        <v>676987</v>
      </c>
      <c r="P252">
        <v>0</v>
      </c>
      <c r="Q252" t="s">
        <v>3531</v>
      </c>
      <c r="R252" t="s">
        <v>3086</v>
      </c>
      <c r="S252" t="s">
        <v>3532</v>
      </c>
      <c r="T252" t="s">
        <v>3085</v>
      </c>
      <c r="U252" t="s">
        <v>3533</v>
      </c>
      <c r="V252" t="s">
        <v>3534</v>
      </c>
      <c r="W252" t="s">
        <v>3085</v>
      </c>
      <c r="X252" t="str">
        <f t="shared" si="3"/>
        <v>Funcionamiento</v>
      </c>
      <c r="Y252" t="s">
        <v>3524</v>
      </c>
    </row>
    <row r="253" spans="1:25">
      <c r="A253" t="s">
        <v>3086</v>
      </c>
      <c r="B253" t="s">
        <v>3108</v>
      </c>
      <c r="C253" t="s">
        <v>3530</v>
      </c>
      <c r="D253" t="s">
        <v>3076</v>
      </c>
      <c r="E253" t="s">
        <v>3077</v>
      </c>
      <c r="F253" t="s">
        <v>334</v>
      </c>
      <c r="G253" t="s">
        <v>3524</v>
      </c>
      <c r="H253" t="s">
        <v>309</v>
      </c>
      <c r="I253" t="s">
        <v>311</v>
      </c>
      <c r="J253" t="s">
        <v>246</v>
      </c>
      <c r="K253" t="s">
        <v>3079</v>
      </c>
      <c r="L253" t="s">
        <v>247</v>
      </c>
      <c r="M253">
        <v>1331740</v>
      </c>
      <c r="N253">
        <v>0</v>
      </c>
      <c r="O253">
        <v>1331740</v>
      </c>
      <c r="P253">
        <v>0</v>
      </c>
      <c r="Q253" t="s">
        <v>3531</v>
      </c>
      <c r="R253" t="s">
        <v>3086</v>
      </c>
      <c r="S253" t="s">
        <v>3532</v>
      </c>
      <c r="T253" t="s">
        <v>3085</v>
      </c>
      <c r="U253" t="s">
        <v>3533</v>
      </c>
      <c r="V253" t="s">
        <v>3534</v>
      </c>
      <c r="W253" t="s">
        <v>3085</v>
      </c>
      <c r="X253" t="str">
        <f t="shared" si="3"/>
        <v>Funcionamiento</v>
      </c>
      <c r="Y253" t="s">
        <v>3524</v>
      </c>
    </row>
    <row r="254" spans="1:25">
      <c r="A254" t="s">
        <v>3093</v>
      </c>
      <c r="B254" t="s">
        <v>3535</v>
      </c>
      <c r="C254" t="s">
        <v>3536</v>
      </c>
      <c r="D254" t="s">
        <v>3076</v>
      </c>
      <c r="E254" t="s">
        <v>3077</v>
      </c>
      <c r="F254" t="s">
        <v>334</v>
      </c>
      <c r="G254" t="s">
        <v>3524</v>
      </c>
      <c r="H254" t="s">
        <v>350</v>
      </c>
      <c r="I254" t="s">
        <v>351</v>
      </c>
      <c r="J254" t="s">
        <v>246</v>
      </c>
      <c r="K254" t="s">
        <v>3079</v>
      </c>
      <c r="L254" t="s">
        <v>247</v>
      </c>
      <c r="M254">
        <v>52388004</v>
      </c>
      <c r="N254">
        <v>0</v>
      </c>
      <c r="O254">
        <v>52388004</v>
      </c>
      <c r="P254">
        <v>0</v>
      </c>
      <c r="Q254" t="s">
        <v>3537</v>
      </c>
      <c r="R254" t="s">
        <v>3093</v>
      </c>
      <c r="S254" t="s">
        <v>3124</v>
      </c>
      <c r="T254" t="s">
        <v>3111</v>
      </c>
      <c r="U254" t="s">
        <v>3350</v>
      </c>
      <c r="V254" t="s">
        <v>3538</v>
      </c>
      <c r="W254" t="s">
        <v>3085</v>
      </c>
      <c r="X254" t="str">
        <f t="shared" si="3"/>
        <v>Funcionamiento</v>
      </c>
      <c r="Y254" t="s">
        <v>3524</v>
      </c>
    </row>
    <row r="255" spans="1:25">
      <c r="A255" t="s">
        <v>3100</v>
      </c>
      <c r="B255" t="s">
        <v>3535</v>
      </c>
      <c r="C255" t="s">
        <v>3539</v>
      </c>
      <c r="D255" t="s">
        <v>3076</v>
      </c>
      <c r="E255" t="s">
        <v>3077</v>
      </c>
      <c r="F255" t="s">
        <v>334</v>
      </c>
      <c r="G255" t="s">
        <v>3524</v>
      </c>
      <c r="H255" t="s">
        <v>314</v>
      </c>
      <c r="I255" t="s">
        <v>582</v>
      </c>
      <c r="J255" t="s">
        <v>246</v>
      </c>
      <c r="K255" t="s">
        <v>3079</v>
      </c>
      <c r="L255" t="s">
        <v>247</v>
      </c>
      <c r="M255">
        <v>5430400</v>
      </c>
      <c r="N255">
        <v>0</v>
      </c>
      <c r="O255">
        <v>5430400</v>
      </c>
      <c r="P255">
        <v>0</v>
      </c>
      <c r="Q255" t="s">
        <v>3540</v>
      </c>
      <c r="R255" t="s">
        <v>3100</v>
      </c>
      <c r="S255" t="s">
        <v>3132</v>
      </c>
      <c r="T255" t="s">
        <v>3085</v>
      </c>
      <c r="U255" t="s">
        <v>3541</v>
      </c>
      <c r="V255" t="s">
        <v>3542</v>
      </c>
      <c r="W255" t="s">
        <v>3085</v>
      </c>
      <c r="X255" t="str">
        <f t="shared" si="3"/>
        <v>Funcionamiento</v>
      </c>
      <c r="Y255" t="s">
        <v>3524</v>
      </c>
    </row>
    <row r="256" spans="1:25">
      <c r="A256" t="s">
        <v>3100</v>
      </c>
      <c r="B256" t="s">
        <v>3535</v>
      </c>
      <c r="C256" t="s">
        <v>3539</v>
      </c>
      <c r="D256" t="s">
        <v>3076</v>
      </c>
      <c r="E256" t="s">
        <v>3077</v>
      </c>
      <c r="F256" t="s">
        <v>334</v>
      </c>
      <c r="G256" t="s">
        <v>3524</v>
      </c>
      <c r="H256" t="s">
        <v>320</v>
      </c>
      <c r="I256" t="s">
        <v>321</v>
      </c>
      <c r="J256" t="s">
        <v>246</v>
      </c>
      <c r="K256" t="s">
        <v>3079</v>
      </c>
      <c r="L256" t="s">
        <v>247</v>
      </c>
      <c r="M256">
        <v>448900</v>
      </c>
      <c r="N256">
        <v>0</v>
      </c>
      <c r="O256">
        <v>448900</v>
      </c>
      <c r="P256">
        <v>0</v>
      </c>
      <c r="Q256" t="s">
        <v>3540</v>
      </c>
      <c r="R256" t="s">
        <v>3100</v>
      </c>
      <c r="S256" t="s">
        <v>3132</v>
      </c>
      <c r="T256" t="s">
        <v>3085</v>
      </c>
      <c r="U256" t="s">
        <v>3541</v>
      </c>
      <c r="V256" t="s">
        <v>3542</v>
      </c>
      <c r="W256" t="s">
        <v>3085</v>
      </c>
      <c r="X256" t="str">
        <f t="shared" si="3"/>
        <v>Funcionamiento</v>
      </c>
      <c r="Y256" t="s">
        <v>3524</v>
      </c>
    </row>
    <row r="257" spans="1:25">
      <c r="A257" t="s">
        <v>3100</v>
      </c>
      <c r="B257" t="s">
        <v>3535</v>
      </c>
      <c r="C257" t="s">
        <v>3539</v>
      </c>
      <c r="D257" t="s">
        <v>3076</v>
      </c>
      <c r="E257" t="s">
        <v>3077</v>
      </c>
      <c r="F257" t="s">
        <v>334</v>
      </c>
      <c r="G257" t="s">
        <v>3524</v>
      </c>
      <c r="H257" t="s">
        <v>324</v>
      </c>
      <c r="I257" t="s">
        <v>325</v>
      </c>
      <c r="J257" t="s">
        <v>246</v>
      </c>
      <c r="K257" t="s">
        <v>3079</v>
      </c>
      <c r="L257" t="s">
        <v>247</v>
      </c>
      <c r="M257">
        <v>951000</v>
      </c>
      <c r="N257">
        <v>0</v>
      </c>
      <c r="O257">
        <v>951000</v>
      </c>
      <c r="P257">
        <v>0</v>
      </c>
      <c r="Q257" t="s">
        <v>3540</v>
      </c>
      <c r="R257" t="s">
        <v>3100</v>
      </c>
      <c r="S257" t="s">
        <v>3132</v>
      </c>
      <c r="T257" t="s">
        <v>3085</v>
      </c>
      <c r="U257" t="s">
        <v>3541</v>
      </c>
      <c r="V257" t="s">
        <v>3542</v>
      </c>
      <c r="W257" t="s">
        <v>3085</v>
      </c>
      <c r="X257" t="str">
        <f t="shared" si="3"/>
        <v>Funcionamiento</v>
      </c>
      <c r="Y257" t="s">
        <v>3524</v>
      </c>
    </row>
    <row r="258" spans="1:25">
      <c r="A258" t="s">
        <v>3100</v>
      </c>
      <c r="B258" t="s">
        <v>3535</v>
      </c>
      <c r="C258" t="s">
        <v>3539</v>
      </c>
      <c r="D258" t="s">
        <v>3076</v>
      </c>
      <c r="E258" t="s">
        <v>3077</v>
      </c>
      <c r="F258" t="s">
        <v>334</v>
      </c>
      <c r="G258" t="s">
        <v>3524</v>
      </c>
      <c r="H258" t="s">
        <v>316</v>
      </c>
      <c r="I258" t="s">
        <v>583</v>
      </c>
      <c r="J258" t="s">
        <v>246</v>
      </c>
      <c r="K258" t="s">
        <v>3079</v>
      </c>
      <c r="L258" t="s">
        <v>247</v>
      </c>
      <c r="M258">
        <v>3846900</v>
      </c>
      <c r="N258">
        <v>0</v>
      </c>
      <c r="O258">
        <v>3846900</v>
      </c>
      <c r="P258">
        <v>0</v>
      </c>
      <c r="Q258" t="s">
        <v>3540</v>
      </c>
      <c r="R258" t="s">
        <v>3100</v>
      </c>
      <c r="S258" t="s">
        <v>3132</v>
      </c>
      <c r="T258" t="s">
        <v>3085</v>
      </c>
      <c r="U258" t="s">
        <v>3541</v>
      </c>
      <c r="V258" t="s">
        <v>3542</v>
      </c>
      <c r="W258" t="s">
        <v>3085</v>
      </c>
      <c r="X258" t="str">
        <f t="shared" ref="X258:X321" si="4">IF(LEFT(H258,1)="C","Inversión","Funcionamiento")</f>
        <v>Funcionamiento</v>
      </c>
      <c r="Y258" t="s">
        <v>3524</v>
      </c>
    </row>
    <row r="259" spans="1:25">
      <c r="A259" t="s">
        <v>3100</v>
      </c>
      <c r="B259" t="s">
        <v>3535</v>
      </c>
      <c r="C259" t="s">
        <v>3539</v>
      </c>
      <c r="D259" t="s">
        <v>3076</v>
      </c>
      <c r="E259" t="s">
        <v>3077</v>
      </c>
      <c r="F259" t="s">
        <v>334</v>
      </c>
      <c r="G259" t="s">
        <v>3524</v>
      </c>
      <c r="H259" t="s">
        <v>322</v>
      </c>
      <c r="I259" t="s">
        <v>323</v>
      </c>
      <c r="J259" t="s">
        <v>246</v>
      </c>
      <c r="K259" t="s">
        <v>3079</v>
      </c>
      <c r="L259" t="s">
        <v>247</v>
      </c>
      <c r="M259">
        <v>1426400</v>
      </c>
      <c r="N259">
        <v>0</v>
      </c>
      <c r="O259">
        <v>1426400</v>
      </c>
      <c r="P259">
        <v>0</v>
      </c>
      <c r="Q259" t="s">
        <v>3540</v>
      </c>
      <c r="R259" t="s">
        <v>3100</v>
      </c>
      <c r="S259" t="s">
        <v>3132</v>
      </c>
      <c r="T259" t="s">
        <v>3085</v>
      </c>
      <c r="U259" t="s">
        <v>3541</v>
      </c>
      <c r="V259" t="s">
        <v>3542</v>
      </c>
      <c r="W259" t="s">
        <v>3085</v>
      </c>
      <c r="X259" t="str">
        <f t="shared" si="4"/>
        <v>Funcionamiento</v>
      </c>
      <c r="Y259" t="s">
        <v>3524</v>
      </c>
    </row>
    <row r="260" spans="1:25">
      <c r="A260" t="s">
        <v>3100</v>
      </c>
      <c r="B260" t="s">
        <v>3535</v>
      </c>
      <c r="C260" t="s">
        <v>3539</v>
      </c>
      <c r="D260" t="s">
        <v>3076</v>
      </c>
      <c r="E260" t="s">
        <v>3077</v>
      </c>
      <c r="F260" t="s">
        <v>334</v>
      </c>
      <c r="G260" t="s">
        <v>3524</v>
      </c>
      <c r="H260" t="s">
        <v>318</v>
      </c>
      <c r="I260" t="s">
        <v>586</v>
      </c>
      <c r="J260" t="s">
        <v>246</v>
      </c>
      <c r="K260" t="s">
        <v>3079</v>
      </c>
      <c r="L260" t="s">
        <v>247</v>
      </c>
      <c r="M260">
        <v>1900800</v>
      </c>
      <c r="N260">
        <v>0</v>
      </c>
      <c r="O260">
        <v>1900800</v>
      </c>
      <c r="P260">
        <v>0</v>
      </c>
      <c r="Q260" t="s">
        <v>3540</v>
      </c>
      <c r="R260" t="s">
        <v>3100</v>
      </c>
      <c r="S260" t="s">
        <v>3132</v>
      </c>
      <c r="T260" t="s">
        <v>3085</v>
      </c>
      <c r="U260" t="s">
        <v>3541</v>
      </c>
      <c r="V260" t="s">
        <v>3542</v>
      </c>
      <c r="W260" t="s">
        <v>3085</v>
      </c>
      <c r="X260" t="str">
        <f t="shared" si="4"/>
        <v>Funcionamiento</v>
      </c>
      <c r="Y260" t="s">
        <v>3524</v>
      </c>
    </row>
    <row r="261" spans="1:25">
      <c r="A261" t="s">
        <v>3107</v>
      </c>
      <c r="B261" t="s">
        <v>3543</v>
      </c>
      <c r="C261" t="s">
        <v>3544</v>
      </c>
      <c r="D261" t="s">
        <v>3076</v>
      </c>
      <c r="E261" t="s">
        <v>3077</v>
      </c>
      <c r="F261" t="s">
        <v>334</v>
      </c>
      <c r="G261" t="s">
        <v>3524</v>
      </c>
      <c r="H261" t="s">
        <v>346</v>
      </c>
      <c r="I261" t="s">
        <v>347</v>
      </c>
      <c r="J261" t="s">
        <v>246</v>
      </c>
      <c r="K261" t="s">
        <v>3079</v>
      </c>
      <c r="L261" t="s">
        <v>247</v>
      </c>
      <c r="M261">
        <v>1284623</v>
      </c>
      <c r="N261">
        <v>210172</v>
      </c>
      <c r="O261">
        <v>1494795</v>
      </c>
      <c r="P261">
        <v>0</v>
      </c>
      <c r="Q261" t="s">
        <v>3545</v>
      </c>
      <c r="R261" t="s">
        <v>3107</v>
      </c>
      <c r="S261" t="s">
        <v>3123</v>
      </c>
      <c r="T261" t="s">
        <v>3117</v>
      </c>
      <c r="U261" t="s">
        <v>3546</v>
      </c>
      <c r="V261" t="s">
        <v>3547</v>
      </c>
      <c r="W261" t="s">
        <v>3085</v>
      </c>
      <c r="X261" t="str">
        <f t="shared" si="4"/>
        <v>Funcionamiento</v>
      </c>
      <c r="Y261" t="s">
        <v>3524</v>
      </c>
    </row>
    <row r="262" spans="1:25">
      <c r="A262" t="s">
        <v>3107</v>
      </c>
      <c r="B262" t="s">
        <v>3543</v>
      </c>
      <c r="C262" t="s">
        <v>3544</v>
      </c>
      <c r="D262" t="s">
        <v>3076</v>
      </c>
      <c r="E262" t="s">
        <v>3077</v>
      </c>
      <c r="F262" t="s">
        <v>334</v>
      </c>
      <c r="G262" t="s">
        <v>3524</v>
      </c>
      <c r="H262" t="s">
        <v>338</v>
      </c>
      <c r="I262" t="s">
        <v>339</v>
      </c>
      <c r="J262" t="s">
        <v>246</v>
      </c>
      <c r="K262" t="s">
        <v>3079</v>
      </c>
      <c r="L262" t="s">
        <v>247</v>
      </c>
      <c r="M262">
        <v>420000</v>
      </c>
      <c r="N262">
        <v>0</v>
      </c>
      <c r="O262">
        <v>420000</v>
      </c>
      <c r="P262">
        <v>0</v>
      </c>
      <c r="Q262" t="s">
        <v>3545</v>
      </c>
      <c r="R262" t="s">
        <v>3107</v>
      </c>
      <c r="S262" t="s">
        <v>3123</v>
      </c>
      <c r="T262" t="s">
        <v>3117</v>
      </c>
      <c r="U262" t="s">
        <v>3546</v>
      </c>
      <c r="V262" t="s">
        <v>3547</v>
      </c>
      <c r="W262" t="s">
        <v>3085</v>
      </c>
      <c r="X262" t="str">
        <f t="shared" si="4"/>
        <v>Funcionamiento</v>
      </c>
      <c r="Y262" t="s">
        <v>3524</v>
      </c>
    </row>
    <row r="263" spans="1:25">
      <c r="A263" t="s">
        <v>3111</v>
      </c>
      <c r="B263" t="s">
        <v>3120</v>
      </c>
      <c r="C263" t="s">
        <v>3548</v>
      </c>
      <c r="D263" t="s">
        <v>3076</v>
      </c>
      <c r="E263" t="s">
        <v>3077</v>
      </c>
      <c r="F263" t="s">
        <v>334</v>
      </c>
      <c r="G263" t="s">
        <v>3524</v>
      </c>
      <c r="H263" t="s">
        <v>338</v>
      </c>
      <c r="I263" t="s">
        <v>339</v>
      </c>
      <c r="J263" t="s">
        <v>246</v>
      </c>
      <c r="K263" t="s">
        <v>3079</v>
      </c>
      <c r="L263" t="s">
        <v>247</v>
      </c>
      <c r="M263">
        <v>78400</v>
      </c>
      <c r="N263">
        <v>0</v>
      </c>
      <c r="O263">
        <v>78400</v>
      </c>
      <c r="P263">
        <v>0</v>
      </c>
      <c r="Q263" t="s">
        <v>3545</v>
      </c>
      <c r="R263" t="s">
        <v>3111</v>
      </c>
      <c r="S263" t="s">
        <v>3161</v>
      </c>
      <c r="T263" t="s">
        <v>3127</v>
      </c>
      <c r="U263" t="s">
        <v>3365</v>
      </c>
      <c r="V263" t="s">
        <v>3549</v>
      </c>
      <c r="W263" t="s">
        <v>3085</v>
      </c>
      <c r="X263" t="str">
        <f t="shared" si="4"/>
        <v>Funcionamiento</v>
      </c>
      <c r="Y263" t="s">
        <v>3524</v>
      </c>
    </row>
    <row r="264" spans="1:25">
      <c r="A264" t="s">
        <v>3111</v>
      </c>
      <c r="B264" t="s">
        <v>3120</v>
      </c>
      <c r="C264" t="s">
        <v>3548</v>
      </c>
      <c r="D264" t="s">
        <v>3076</v>
      </c>
      <c r="E264" t="s">
        <v>3077</v>
      </c>
      <c r="F264" t="s">
        <v>334</v>
      </c>
      <c r="G264" t="s">
        <v>3524</v>
      </c>
      <c r="H264" t="s">
        <v>346</v>
      </c>
      <c r="I264" t="s">
        <v>347</v>
      </c>
      <c r="J264" t="s">
        <v>246</v>
      </c>
      <c r="K264" t="s">
        <v>3079</v>
      </c>
      <c r="L264" t="s">
        <v>247</v>
      </c>
      <c r="M264">
        <v>258320</v>
      </c>
      <c r="N264">
        <v>0</v>
      </c>
      <c r="O264">
        <v>258320</v>
      </c>
      <c r="P264">
        <v>0</v>
      </c>
      <c r="Q264" t="s">
        <v>3545</v>
      </c>
      <c r="R264" t="s">
        <v>3111</v>
      </c>
      <c r="S264" t="s">
        <v>3161</v>
      </c>
      <c r="T264" t="s">
        <v>3127</v>
      </c>
      <c r="U264" t="s">
        <v>3365</v>
      </c>
      <c r="V264" t="s">
        <v>3549</v>
      </c>
      <c r="W264" t="s">
        <v>3085</v>
      </c>
      <c r="X264" t="str">
        <f t="shared" si="4"/>
        <v>Funcionamiento</v>
      </c>
      <c r="Y264" t="s">
        <v>3524</v>
      </c>
    </row>
    <row r="265" spans="1:25">
      <c r="A265" t="s">
        <v>3117</v>
      </c>
      <c r="B265" t="s">
        <v>3550</v>
      </c>
      <c r="C265" t="s">
        <v>3551</v>
      </c>
      <c r="D265" t="s">
        <v>3076</v>
      </c>
      <c r="E265" t="s">
        <v>3077</v>
      </c>
      <c r="F265" t="s">
        <v>334</v>
      </c>
      <c r="G265" t="s">
        <v>3524</v>
      </c>
      <c r="H265" t="s">
        <v>360</v>
      </c>
      <c r="I265" t="s">
        <v>361</v>
      </c>
      <c r="J265" t="s">
        <v>246</v>
      </c>
      <c r="K265" t="s">
        <v>3079</v>
      </c>
      <c r="L265" t="s">
        <v>247</v>
      </c>
      <c r="M265">
        <v>69618645</v>
      </c>
      <c r="N265">
        <v>9336630</v>
      </c>
      <c r="O265">
        <v>78955275</v>
      </c>
      <c r="P265">
        <v>0</v>
      </c>
      <c r="Q265" t="s">
        <v>3552</v>
      </c>
      <c r="R265" t="s">
        <v>3117</v>
      </c>
      <c r="S265" t="s">
        <v>3553</v>
      </c>
      <c r="T265" t="s">
        <v>3278</v>
      </c>
      <c r="U265" t="s">
        <v>3554</v>
      </c>
      <c r="V265" t="s">
        <v>3555</v>
      </c>
      <c r="W265" t="s">
        <v>3085</v>
      </c>
      <c r="X265" t="str">
        <f t="shared" si="4"/>
        <v>Funcionamiento</v>
      </c>
      <c r="Y265" t="s">
        <v>3524</v>
      </c>
    </row>
    <row r="266" spans="1:25">
      <c r="A266" t="s">
        <v>3127</v>
      </c>
      <c r="B266" t="s">
        <v>3141</v>
      </c>
      <c r="C266" t="s">
        <v>3556</v>
      </c>
      <c r="D266" t="s">
        <v>3076</v>
      </c>
      <c r="E266" t="s">
        <v>3077</v>
      </c>
      <c r="F266" t="s">
        <v>3149</v>
      </c>
      <c r="G266" t="s">
        <v>3524</v>
      </c>
      <c r="H266" t="s">
        <v>437</v>
      </c>
      <c r="I266" t="s">
        <v>649</v>
      </c>
      <c r="J266" t="s">
        <v>246</v>
      </c>
      <c r="K266" t="s">
        <v>3150</v>
      </c>
      <c r="L266" t="s">
        <v>247</v>
      </c>
      <c r="M266">
        <v>15959164</v>
      </c>
      <c r="N266">
        <v>-15394500</v>
      </c>
      <c r="O266">
        <v>564664</v>
      </c>
      <c r="P266">
        <v>0</v>
      </c>
      <c r="Q266" t="s">
        <v>3557</v>
      </c>
      <c r="R266" t="s">
        <v>3127</v>
      </c>
      <c r="S266" t="s">
        <v>3558</v>
      </c>
      <c r="T266" t="s">
        <v>3559</v>
      </c>
      <c r="U266" t="s">
        <v>3560</v>
      </c>
      <c r="V266" t="s">
        <v>3561</v>
      </c>
      <c r="W266" t="s">
        <v>3085</v>
      </c>
      <c r="X266" t="str">
        <f t="shared" si="4"/>
        <v>Inversión</v>
      </c>
      <c r="Y266" t="s">
        <v>3157</v>
      </c>
    </row>
    <row r="267" spans="1:25">
      <c r="A267" t="s">
        <v>3124</v>
      </c>
      <c r="B267" t="s">
        <v>3562</v>
      </c>
      <c r="C267" t="s">
        <v>3563</v>
      </c>
      <c r="D267" t="s">
        <v>3076</v>
      </c>
      <c r="E267" t="s">
        <v>3077</v>
      </c>
      <c r="F267" t="s">
        <v>3159</v>
      </c>
      <c r="G267" t="s">
        <v>3524</v>
      </c>
      <c r="H267" t="s">
        <v>431</v>
      </c>
      <c r="I267" t="s">
        <v>648</v>
      </c>
      <c r="J267" t="s">
        <v>253</v>
      </c>
      <c r="K267" t="s">
        <v>3115</v>
      </c>
      <c r="L267" t="s">
        <v>247</v>
      </c>
      <c r="M267">
        <v>2000000</v>
      </c>
      <c r="N267">
        <v>-837372</v>
      </c>
      <c r="O267">
        <v>1162628</v>
      </c>
      <c r="P267">
        <v>0</v>
      </c>
      <c r="Q267" t="s">
        <v>3564</v>
      </c>
      <c r="R267" t="s">
        <v>3132</v>
      </c>
      <c r="S267" t="s">
        <v>3565</v>
      </c>
      <c r="T267" t="s">
        <v>3566</v>
      </c>
      <c r="U267" t="s">
        <v>3567</v>
      </c>
      <c r="V267" t="s">
        <v>3568</v>
      </c>
      <c r="W267" t="s">
        <v>3085</v>
      </c>
      <c r="X267" t="str">
        <f t="shared" si="4"/>
        <v>Inversión</v>
      </c>
      <c r="Y267" t="s">
        <v>3166</v>
      </c>
    </row>
    <row r="268" spans="1:25">
      <c r="A268" t="s">
        <v>3132</v>
      </c>
      <c r="B268" t="s">
        <v>3562</v>
      </c>
      <c r="C268" t="s">
        <v>3569</v>
      </c>
      <c r="D268" t="s">
        <v>3076</v>
      </c>
      <c r="E268" t="s">
        <v>3077</v>
      </c>
      <c r="F268" t="s">
        <v>334</v>
      </c>
      <c r="G268" t="s">
        <v>3524</v>
      </c>
      <c r="H268" t="s">
        <v>292</v>
      </c>
      <c r="I268" t="s">
        <v>293</v>
      </c>
      <c r="J268" t="s">
        <v>246</v>
      </c>
      <c r="K268" t="s">
        <v>3079</v>
      </c>
      <c r="L268" t="s">
        <v>247</v>
      </c>
      <c r="M268">
        <v>43632572</v>
      </c>
      <c r="N268">
        <v>0</v>
      </c>
      <c r="O268">
        <v>43632572</v>
      </c>
      <c r="P268">
        <v>0</v>
      </c>
      <c r="Q268" t="s">
        <v>3570</v>
      </c>
      <c r="R268" t="s">
        <v>3124</v>
      </c>
      <c r="S268" t="s">
        <v>3571</v>
      </c>
      <c r="T268" t="s">
        <v>3085</v>
      </c>
      <c r="U268" t="s">
        <v>3572</v>
      </c>
      <c r="V268" t="s">
        <v>3573</v>
      </c>
      <c r="W268" t="s">
        <v>3085</v>
      </c>
      <c r="X268" t="str">
        <f t="shared" si="4"/>
        <v>Funcionamiento</v>
      </c>
      <c r="Y268" t="s">
        <v>3524</v>
      </c>
    </row>
    <row r="269" spans="1:25">
      <c r="A269" t="s">
        <v>3132</v>
      </c>
      <c r="B269" t="s">
        <v>3562</v>
      </c>
      <c r="C269" t="s">
        <v>3569</v>
      </c>
      <c r="D269" t="s">
        <v>3076</v>
      </c>
      <c r="E269" t="s">
        <v>3077</v>
      </c>
      <c r="F269" t="s">
        <v>334</v>
      </c>
      <c r="G269" t="s">
        <v>3524</v>
      </c>
      <c r="H269" t="s">
        <v>294</v>
      </c>
      <c r="I269" t="s">
        <v>296</v>
      </c>
      <c r="J269" t="s">
        <v>246</v>
      </c>
      <c r="K269" t="s">
        <v>3079</v>
      </c>
      <c r="L269" t="s">
        <v>247</v>
      </c>
      <c r="M269">
        <v>815318</v>
      </c>
      <c r="N269">
        <v>0</v>
      </c>
      <c r="O269">
        <v>815318</v>
      </c>
      <c r="P269">
        <v>0</v>
      </c>
      <c r="Q269" t="s">
        <v>3570</v>
      </c>
      <c r="R269" t="s">
        <v>3124</v>
      </c>
      <c r="S269" t="s">
        <v>3571</v>
      </c>
      <c r="T269" t="s">
        <v>3085</v>
      </c>
      <c r="U269" t="s">
        <v>3572</v>
      </c>
      <c r="V269" t="s">
        <v>3573</v>
      </c>
      <c r="W269" t="s">
        <v>3085</v>
      </c>
      <c r="X269" t="str">
        <f t="shared" si="4"/>
        <v>Funcionamiento</v>
      </c>
      <c r="Y269" t="s">
        <v>3524</v>
      </c>
    </row>
    <row r="270" spans="1:25">
      <c r="A270" t="s">
        <v>3132</v>
      </c>
      <c r="B270" t="s">
        <v>3562</v>
      </c>
      <c r="C270" t="s">
        <v>3569</v>
      </c>
      <c r="D270" t="s">
        <v>3076</v>
      </c>
      <c r="E270" t="s">
        <v>3077</v>
      </c>
      <c r="F270" t="s">
        <v>334</v>
      </c>
      <c r="G270" t="s">
        <v>3524</v>
      </c>
      <c r="H270" t="s">
        <v>336</v>
      </c>
      <c r="I270" t="s">
        <v>337</v>
      </c>
      <c r="J270" t="s">
        <v>246</v>
      </c>
      <c r="K270" t="s">
        <v>3079</v>
      </c>
      <c r="L270" t="s">
        <v>247</v>
      </c>
      <c r="M270">
        <v>2240265</v>
      </c>
      <c r="N270">
        <v>0</v>
      </c>
      <c r="O270">
        <v>2240265</v>
      </c>
      <c r="P270">
        <v>0</v>
      </c>
      <c r="Q270" t="s">
        <v>3570</v>
      </c>
      <c r="R270" t="s">
        <v>3124</v>
      </c>
      <c r="S270" t="s">
        <v>3571</v>
      </c>
      <c r="T270" t="s">
        <v>3085</v>
      </c>
      <c r="U270" t="s">
        <v>3572</v>
      </c>
      <c r="V270" t="s">
        <v>3573</v>
      </c>
      <c r="W270" t="s">
        <v>3085</v>
      </c>
      <c r="X270" t="str">
        <f t="shared" si="4"/>
        <v>Funcionamiento</v>
      </c>
      <c r="Y270" t="s">
        <v>3524</v>
      </c>
    </row>
    <row r="271" spans="1:25">
      <c r="A271" t="s">
        <v>3132</v>
      </c>
      <c r="B271" t="s">
        <v>3562</v>
      </c>
      <c r="C271" t="s">
        <v>3569</v>
      </c>
      <c r="D271" t="s">
        <v>3076</v>
      </c>
      <c r="E271" t="s">
        <v>3077</v>
      </c>
      <c r="F271" t="s">
        <v>334</v>
      </c>
      <c r="G271" t="s">
        <v>3524</v>
      </c>
      <c r="H271" t="s">
        <v>297</v>
      </c>
      <c r="I271" t="s">
        <v>299</v>
      </c>
      <c r="J271" t="s">
        <v>246</v>
      </c>
      <c r="K271" t="s">
        <v>3079</v>
      </c>
      <c r="L271" t="s">
        <v>247</v>
      </c>
      <c r="M271">
        <v>1025112</v>
      </c>
      <c r="N271">
        <v>0</v>
      </c>
      <c r="O271">
        <v>1025112</v>
      </c>
      <c r="P271">
        <v>0</v>
      </c>
      <c r="Q271" t="s">
        <v>3570</v>
      </c>
      <c r="R271" t="s">
        <v>3124</v>
      </c>
      <c r="S271" t="s">
        <v>3571</v>
      </c>
      <c r="T271" t="s">
        <v>3085</v>
      </c>
      <c r="U271" t="s">
        <v>3572</v>
      </c>
      <c r="V271" t="s">
        <v>3573</v>
      </c>
      <c r="W271" t="s">
        <v>3085</v>
      </c>
      <c r="X271" t="str">
        <f t="shared" si="4"/>
        <v>Funcionamiento</v>
      </c>
      <c r="Y271" t="s">
        <v>3524</v>
      </c>
    </row>
    <row r="272" spans="1:25">
      <c r="A272" t="s">
        <v>3132</v>
      </c>
      <c r="B272" t="s">
        <v>3562</v>
      </c>
      <c r="C272" t="s">
        <v>3569</v>
      </c>
      <c r="D272" t="s">
        <v>3076</v>
      </c>
      <c r="E272" t="s">
        <v>3077</v>
      </c>
      <c r="F272" t="s">
        <v>334</v>
      </c>
      <c r="G272" t="s">
        <v>3524</v>
      </c>
      <c r="H272" t="s">
        <v>348</v>
      </c>
      <c r="I272" t="s">
        <v>349</v>
      </c>
      <c r="J272" t="s">
        <v>246</v>
      </c>
      <c r="K272" t="s">
        <v>3079</v>
      </c>
      <c r="L272" t="s">
        <v>247</v>
      </c>
      <c r="M272">
        <v>44845</v>
      </c>
      <c r="N272">
        <v>0</v>
      </c>
      <c r="O272">
        <v>44845</v>
      </c>
      <c r="P272">
        <v>0</v>
      </c>
      <c r="Q272" t="s">
        <v>3570</v>
      </c>
      <c r="R272" t="s">
        <v>3124</v>
      </c>
      <c r="S272" t="s">
        <v>3571</v>
      </c>
      <c r="T272" t="s">
        <v>3085</v>
      </c>
      <c r="U272" t="s">
        <v>3572</v>
      </c>
      <c r="V272" t="s">
        <v>3573</v>
      </c>
      <c r="W272" t="s">
        <v>3085</v>
      </c>
      <c r="X272" t="str">
        <f t="shared" si="4"/>
        <v>Funcionamiento</v>
      </c>
      <c r="Y272" t="s">
        <v>3524</v>
      </c>
    </row>
    <row r="273" spans="1:25">
      <c r="A273" t="s">
        <v>3132</v>
      </c>
      <c r="B273" t="s">
        <v>3562</v>
      </c>
      <c r="C273" t="s">
        <v>3569</v>
      </c>
      <c r="D273" t="s">
        <v>3076</v>
      </c>
      <c r="E273" t="s">
        <v>3077</v>
      </c>
      <c r="F273" t="s">
        <v>334</v>
      </c>
      <c r="G273" t="s">
        <v>3524</v>
      </c>
      <c r="H273" t="s">
        <v>303</v>
      </c>
      <c r="I273" t="s">
        <v>305</v>
      </c>
      <c r="J273" t="s">
        <v>246</v>
      </c>
      <c r="K273" t="s">
        <v>3079</v>
      </c>
      <c r="L273" t="s">
        <v>247</v>
      </c>
      <c r="M273">
        <v>1380275</v>
      </c>
      <c r="N273">
        <v>0</v>
      </c>
      <c r="O273">
        <v>1380275</v>
      </c>
      <c r="P273">
        <v>0</v>
      </c>
      <c r="Q273" t="s">
        <v>3570</v>
      </c>
      <c r="R273" t="s">
        <v>3124</v>
      </c>
      <c r="S273" t="s">
        <v>3571</v>
      </c>
      <c r="T273" t="s">
        <v>3085</v>
      </c>
      <c r="U273" t="s">
        <v>3572</v>
      </c>
      <c r="V273" t="s">
        <v>3573</v>
      </c>
      <c r="W273" t="s">
        <v>3085</v>
      </c>
      <c r="X273" t="str">
        <f t="shared" si="4"/>
        <v>Funcionamiento</v>
      </c>
      <c r="Y273" t="s">
        <v>3524</v>
      </c>
    </row>
    <row r="274" spans="1:25">
      <c r="A274" t="s">
        <v>3123</v>
      </c>
      <c r="B274" t="s">
        <v>3574</v>
      </c>
      <c r="C274" t="s">
        <v>3575</v>
      </c>
      <c r="D274" t="s">
        <v>3076</v>
      </c>
      <c r="E274" t="s">
        <v>3077</v>
      </c>
      <c r="F274" t="s">
        <v>334</v>
      </c>
      <c r="G274" t="s">
        <v>3524</v>
      </c>
      <c r="H274" t="s">
        <v>322</v>
      </c>
      <c r="I274" t="s">
        <v>323</v>
      </c>
      <c r="J274" t="s">
        <v>246</v>
      </c>
      <c r="K274" t="s">
        <v>3079</v>
      </c>
      <c r="L274" t="s">
        <v>247</v>
      </c>
      <c r="M274">
        <v>1449300</v>
      </c>
      <c r="N274">
        <v>0</v>
      </c>
      <c r="O274">
        <v>1449300</v>
      </c>
      <c r="P274">
        <v>0</v>
      </c>
      <c r="Q274" t="s">
        <v>3576</v>
      </c>
      <c r="R274" t="s">
        <v>3123</v>
      </c>
      <c r="S274" t="s">
        <v>3194</v>
      </c>
      <c r="T274" t="s">
        <v>3085</v>
      </c>
      <c r="U274" t="s">
        <v>3577</v>
      </c>
      <c r="V274" t="s">
        <v>3578</v>
      </c>
      <c r="W274" t="s">
        <v>3085</v>
      </c>
      <c r="X274" t="str">
        <f t="shared" si="4"/>
        <v>Funcionamiento</v>
      </c>
      <c r="Y274" t="s">
        <v>3524</v>
      </c>
    </row>
    <row r="275" spans="1:25">
      <c r="A275" t="s">
        <v>3123</v>
      </c>
      <c r="B275" t="s">
        <v>3574</v>
      </c>
      <c r="C275" t="s">
        <v>3575</v>
      </c>
      <c r="D275" t="s">
        <v>3076</v>
      </c>
      <c r="E275" t="s">
        <v>3077</v>
      </c>
      <c r="F275" t="s">
        <v>334</v>
      </c>
      <c r="G275" t="s">
        <v>3524</v>
      </c>
      <c r="H275" t="s">
        <v>316</v>
      </c>
      <c r="I275" t="s">
        <v>583</v>
      </c>
      <c r="J275" t="s">
        <v>246</v>
      </c>
      <c r="K275" t="s">
        <v>3079</v>
      </c>
      <c r="L275" t="s">
        <v>247</v>
      </c>
      <c r="M275">
        <v>3965200</v>
      </c>
      <c r="N275">
        <v>0</v>
      </c>
      <c r="O275">
        <v>3965200</v>
      </c>
      <c r="P275">
        <v>0</v>
      </c>
      <c r="Q275" t="s">
        <v>3576</v>
      </c>
      <c r="R275" t="s">
        <v>3123</v>
      </c>
      <c r="S275" t="s">
        <v>3194</v>
      </c>
      <c r="T275" t="s">
        <v>3085</v>
      </c>
      <c r="U275" t="s">
        <v>3577</v>
      </c>
      <c r="V275" t="s">
        <v>3578</v>
      </c>
      <c r="W275" t="s">
        <v>3085</v>
      </c>
      <c r="X275" t="str">
        <f t="shared" si="4"/>
        <v>Funcionamiento</v>
      </c>
      <c r="Y275" t="s">
        <v>3524</v>
      </c>
    </row>
    <row r="276" spans="1:25">
      <c r="A276" t="s">
        <v>3123</v>
      </c>
      <c r="B276" t="s">
        <v>3574</v>
      </c>
      <c r="C276" t="s">
        <v>3575</v>
      </c>
      <c r="D276" t="s">
        <v>3076</v>
      </c>
      <c r="E276" t="s">
        <v>3077</v>
      </c>
      <c r="F276" t="s">
        <v>334</v>
      </c>
      <c r="G276" t="s">
        <v>3524</v>
      </c>
      <c r="H276" t="s">
        <v>320</v>
      </c>
      <c r="I276" t="s">
        <v>321</v>
      </c>
      <c r="J276" t="s">
        <v>246</v>
      </c>
      <c r="K276" t="s">
        <v>3079</v>
      </c>
      <c r="L276" t="s">
        <v>247</v>
      </c>
      <c r="M276">
        <v>594000</v>
      </c>
      <c r="N276">
        <v>0</v>
      </c>
      <c r="O276">
        <v>594000</v>
      </c>
      <c r="P276">
        <v>0</v>
      </c>
      <c r="Q276" t="s">
        <v>3576</v>
      </c>
      <c r="R276" t="s">
        <v>3123</v>
      </c>
      <c r="S276" t="s">
        <v>3194</v>
      </c>
      <c r="T276" t="s">
        <v>3085</v>
      </c>
      <c r="U276" t="s">
        <v>3577</v>
      </c>
      <c r="V276" t="s">
        <v>3578</v>
      </c>
      <c r="W276" t="s">
        <v>3085</v>
      </c>
      <c r="X276" t="str">
        <f t="shared" si="4"/>
        <v>Funcionamiento</v>
      </c>
      <c r="Y276" t="s">
        <v>3524</v>
      </c>
    </row>
    <row r="277" spans="1:25">
      <c r="A277" t="s">
        <v>3123</v>
      </c>
      <c r="B277" t="s">
        <v>3574</v>
      </c>
      <c r="C277" t="s">
        <v>3575</v>
      </c>
      <c r="D277" t="s">
        <v>3076</v>
      </c>
      <c r="E277" t="s">
        <v>3077</v>
      </c>
      <c r="F277" t="s">
        <v>334</v>
      </c>
      <c r="G277" t="s">
        <v>3524</v>
      </c>
      <c r="H277" t="s">
        <v>324</v>
      </c>
      <c r="I277" t="s">
        <v>325</v>
      </c>
      <c r="J277" t="s">
        <v>246</v>
      </c>
      <c r="K277" t="s">
        <v>3079</v>
      </c>
      <c r="L277" t="s">
        <v>247</v>
      </c>
      <c r="M277">
        <v>966200</v>
      </c>
      <c r="N277">
        <v>0</v>
      </c>
      <c r="O277">
        <v>966200</v>
      </c>
      <c r="P277">
        <v>0</v>
      </c>
      <c r="Q277" t="s">
        <v>3576</v>
      </c>
      <c r="R277" t="s">
        <v>3123</v>
      </c>
      <c r="S277" t="s">
        <v>3194</v>
      </c>
      <c r="T277" t="s">
        <v>3085</v>
      </c>
      <c r="U277" t="s">
        <v>3577</v>
      </c>
      <c r="V277" t="s">
        <v>3578</v>
      </c>
      <c r="W277" t="s">
        <v>3085</v>
      </c>
      <c r="X277" t="str">
        <f t="shared" si="4"/>
        <v>Funcionamiento</v>
      </c>
      <c r="Y277" t="s">
        <v>3524</v>
      </c>
    </row>
    <row r="278" spans="1:25">
      <c r="A278" t="s">
        <v>3123</v>
      </c>
      <c r="B278" t="s">
        <v>3574</v>
      </c>
      <c r="C278" t="s">
        <v>3575</v>
      </c>
      <c r="D278" t="s">
        <v>3076</v>
      </c>
      <c r="E278" t="s">
        <v>3077</v>
      </c>
      <c r="F278" t="s">
        <v>334</v>
      </c>
      <c r="G278" t="s">
        <v>3524</v>
      </c>
      <c r="H278" t="s">
        <v>314</v>
      </c>
      <c r="I278" t="s">
        <v>582</v>
      </c>
      <c r="J278" t="s">
        <v>246</v>
      </c>
      <c r="K278" t="s">
        <v>3079</v>
      </c>
      <c r="L278" t="s">
        <v>247</v>
      </c>
      <c r="M278">
        <v>5597700</v>
      </c>
      <c r="N278">
        <v>0</v>
      </c>
      <c r="O278">
        <v>5597700</v>
      </c>
      <c r="P278">
        <v>0</v>
      </c>
      <c r="Q278" t="s">
        <v>3576</v>
      </c>
      <c r="R278" t="s">
        <v>3123</v>
      </c>
      <c r="S278" t="s">
        <v>3194</v>
      </c>
      <c r="T278" t="s">
        <v>3085</v>
      </c>
      <c r="U278" t="s">
        <v>3577</v>
      </c>
      <c r="V278" t="s">
        <v>3578</v>
      </c>
      <c r="W278" t="s">
        <v>3085</v>
      </c>
      <c r="X278" t="str">
        <f t="shared" si="4"/>
        <v>Funcionamiento</v>
      </c>
      <c r="Y278" t="s">
        <v>3524</v>
      </c>
    </row>
    <row r="279" spans="1:25">
      <c r="A279" t="s">
        <v>3123</v>
      </c>
      <c r="B279" t="s">
        <v>3574</v>
      </c>
      <c r="C279" t="s">
        <v>3575</v>
      </c>
      <c r="D279" t="s">
        <v>3076</v>
      </c>
      <c r="E279" t="s">
        <v>3077</v>
      </c>
      <c r="F279" t="s">
        <v>334</v>
      </c>
      <c r="G279" t="s">
        <v>3524</v>
      </c>
      <c r="H279" t="s">
        <v>318</v>
      </c>
      <c r="I279" t="s">
        <v>586</v>
      </c>
      <c r="J279" t="s">
        <v>246</v>
      </c>
      <c r="K279" t="s">
        <v>3079</v>
      </c>
      <c r="L279" t="s">
        <v>247</v>
      </c>
      <c r="M279">
        <v>1931600</v>
      </c>
      <c r="N279">
        <v>0</v>
      </c>
      <c r="O279">
        <v>1931600</v>
      </c>
      <c r="P279">
        <v>0</v>
      </c>
      <c r="Q279" t="s">
        <v>3576</v>
      </c>
      <c r="R279" t="s">
        <v>3123</v>
      </c>
      <c r="S279" t="s">
        <v>3194</v>
      </c>
      <c r="T279" t="s">
        <v>3085</v>
      </c>
      <c r="U279" t="s">
        <v>3577</v>
      </c>
      <c r="V279" t="s">
        <v>3578</v>
      </c>
      <c r="W279" t="s">
        <v>3085</v>
      </c>
      <c r="X279" t="str">
        <f t="shared" si="4"/>
        <v>Funcionamiento</v>
      </c>
      <c r="Y279" t="s">
        <v>3524</v>
      </c>
    </row>
    <row r="280" spans="1:25">
      <c r="A280" t="s">
        <v>3131</v>
      </c>
      <c r="B280" t="s">
        <v>3172</v>
      </c>
      <c r="C280" t="s">
        <v>3579</v>
      </c>
      <c r="D280" t="s">
        <v>3076</v>
      </c>
      <c r="E280" t="s">
        <v>3077</v>
      </c>
      <c r="F280" t="s">
        <v>3149</v>
      </c>
      <c r="G280" t="s">
        <v>3524</v>
      </c>
      <c r="H280" t="s">
        <v>437</v>
      </c>
      <c r="I280" t="s">
        <v>649</v>
      </c>
      <c r="J280" t="s">
        <v>246</v>
      </c>
      <c r="K280" t="s">
        <v>3079</v>
      </c>
      <c r="L280" t="s">
        <v>247</v>
      </c>
      <c r="M280">
        <v>97079040</v>
      </c>
      <c r="N280">
        <v>0</v>
      </c>
      <c r="O280">
        <v>97079040</v>
      </c>
      <c r="P280">
        <v>0</v>
      </c>
      <c r="Q280" t="s">
        <v>3580</v>
      </c>
      <c r="R280" t="s">
        <v>3131</v>
      </c>
      <c r="S280" t="s">
        <v>3581</v>
      </c>
      <c r="T280" t="s">
        <v>3582</v>
      </c>
      <c r="U280" t="s">
        <v>3583</v>
      </c>
      <c r="V280" t="s">
        <v>3584</v>
      </c>
      <c r="W280" t="s">
        <v>3085</v>
      </c>
      <c r="X280" t="str">
        <f t="shared" si="4"/>
        <v>Inversión</v>
      </c>
      <c r="Y280" t="s">
        <v>3157</v>
      </c>
    </row>
    <row r="281" spans="1:25">
      <c r="A281" t="s">
        <v>3152</v>
      </c>
      <c r="B281" t="s">
        <v>3172</v>
      </c>
      <c r="C281" t="s">
        <v>3585</v>
      </c>
      <c r="D281" t="s">
        <v>3076</v>
      </c>
      <c r="E281" t="s">
        <v>3077</v>
      </c>
      <c r="F281" t="s">
        <v>3149</v>
      </c>
      <c r="G281" t="s">
        <v>3524</v>
      </c>
      <c r="H281" t="s">
        <v>437</v>
      </c>
      <c r="I281" t="s">
        <v>649</v>
      </c>
      <c r="J281" t="s">
        <v>246</v>
      </c>
      <c r="K281" t="s">
        <v>3079</v>
      </c>
      <c r="L281" t="s">
        <v>247</v>
      </c>
      <c r="M281">
        <v>10634060</v>
      </c>
      <c r="N281">
        <v>0</v>
      </c>
      <c r="O281">
        <v>10634060</v>
      </c>
      <c r="P281">
        <v>0</v>
      </c>
      <c r="Q281" t="s">
        <v>3586</v>
      </c>
      <c r="R281" t="s">
        <v>3152</v>
      </c>
      <c r="S281" t="s">
        <v>3228</v>
      </c>
      <c r="T281" t="s">
        <v>3277</v>
      </c>
      <c r="U281" t="s">
        <v>3587</v>
      </c>
      <c r="V281" t="s">
        <v>3588</v>
      </c>
      <c r="W281" t="s">
        <v>3085</v>
      </c>
      <c r="X281" t="str">
        <f t="shared" si="4"/>
        <v>Inversión</v>
      </c>
      <c r="Y281" t="s">
        <v>3157</v>
      </c>
    </row>
    <row r="282" spans="1:25">
      <c r="A282" t="s">
        <v>3161</v>
      </c>
      <c r="B282" t="s">
        <v>3172</v>
      </c>
      <c r="C282" t="s">
        <v>3589</v>
      </c>
      <c r="D282" t="s">
        <v>3076</v>
      </c>
      <c r="E282" t="s">
        <v>3077</v>
      </c>
      <c r="F282" t="s">
        <v>3149</v>
      </c>
      <c r="G282" t="s">
        <v>3524</v>
      </c>
      <c r="H282" t="s">
        <v>437</v>
      </c>
      <c r="I282" t="s">
        <v>649</v>
      </c>
      <c r="J282" t="s">
        <v>246</v>
      </c>
      <c r="K282" t="s">
        <v>3079</v>
      </c>
      <c r="L282" t="s">
        <v>247</v>
      </c>
      <c r="M282">
        <v>16296816</v>
      </c>
      <c r="N282">
        <v>0</v>
      </c>
      <c r="O282">
        <v>16296816</v>
      </c>
      <c r="P282">
        <v>0</v>
      </c>
      <c r="Q282" t="s">
        <v>3590</v>
      </c>
      <c r="R282" t="s">
        <v>3161</v>
      </c>
      <c r="S282" t="s">
        <v>3236</v>
      </c>
      <c r="T282" t="s">
        <v>3317</v>
      </c>
      <c r="U282" t="s">
        <v>3591</v>
      </c>
      <c r="V282" t="s">
        <v>3592</v>
      </c>
      <c r="W282" t="s">
        <v>3085</v>
      </c>
      <c r="X282" t="str">
        <f t="shared" si="4"/>
        <v>Inversión</v>
      </c>
      <c r="Y282" t="s">
        <v>3157</v>
      </c>
    </row>
    <row r="283" spans="1:25">
      <c r="A283" t="s">
        <v>3144</v>
      </c>
      <c r="B283" t="s">
        <v>3172</v>
      </c>
      <c r="C283" t="s">
        <v>3593</v>
      </c>
      <c r="D283" t="s">
        <v>3076</v>
      </c>
      <c r="E283" t="s">
        <v>3077</v>
      </c>
      <c r="F283" t="s">
        <v>3149</v>
      </c>
      <c r="G283" t="s">
        <v>3524</v>
      </c>
      <c r="H283" t="s">
        <v>437</v>
      </c>
      <c r="I283" t="s">
        <v>649</v>
      </c>
      <c r="J283" t="s">
        <v>246</v>
      </c>
      <c r="K283" t="s">
        <v>3079</v>
      </c>
      <c r="L283" t="s">
        <v>247</v>
      </c>
      <c r="M283">
        <v>52854144</v>
      </c>
      <c r="N283">
        <v>0</v>
      </c>
      <c r="O283">
        <v>52854144</v>
      </c>
      <c r="P283">
        <v>0</v>
      </c>
      <c r="Q283" t="s">
        <v>3594</v>
      </c>
      <c r="R283" t="s">
        <v>3144</v>
      </c>
      <c r="S283" t="s">
        <v>3595</v>
      </c>
      <c r="T283" t="s">
        <v>3596</v>
      </c>
      <c r="U283" t="s">
        <v>3597</v>
      </c>
      <c r="V283" t="s">
        <v>3598</v>
      </c>
      <c r="W283" t="s">
        <v>3085</v>
      </c>
      <c r="X283" t="str">
        <f t="shared" si="4"/>
        <v>Inversión</v>
      </c>
      <c r="Y283" t="s">
        <v>3157</v>
      </c>
    </row>
    <row r="284" spans="1:25">
      <c r="A284" t="s">
        <v>3175</v>
      </c>
      <c r="B284" t="s">
        <v>3172</v>
      </c>
      <c r="C284" t="s">
        <v>3599</v>
      </c>
      <c r="D284" t="s">
        <v>3076</v>
      </c>
      <c r="E284" t="s">
        <v>3077</v>
      </c>
      <c r="F284" t="s">
        <v>3149</v>
      </c>
      <c r="G284" t="s">
        <v>3524</v>
      </c>
      <c r="H284" t="s">
        <v>437</v>
      </c>
      <c r="I284" t="s">
        <v>649</v>
      </c>
      <c r="J284" t="s">
        <v>246</v>
      </c>
      <c r="K284" t="s">
        <v>3079</v>
      </c>
      <c r="L284" t="s">
        <v>247</v>
      </c>
      <c r="M284">
        <v>20749384</v>
      </c>
      <c r="N284">
        <v>0</v>
      </c>
      <c r="O284">
        <v>20749384</v>
      </c>
      <c r="P284">
        <v>0</v>
      </c>
      <c r="Q284" t="s">
        <v>3600</v>
      </c>
      <c r="R284" t="s">
        <v>3175</v>
      </c>
      <c r="S284" t="s">
        <v>3221</v>
      </c>
      <c r="T284" t="s">
        <v>3325</v>
      </c>
      <c r="U284" t="s">
        <v>3601</v>
      </c>
      <c r="V284" t="s">
        <v>3602</v>
      </c>
      <c r="W284" t="s">
        <v>3085</v>
      </c>
      <c r="X284" t="str">
        <f t="shared" si="4"/>
        <v>Inversión</v>
      </c>
      <c r="Y284" t="s">
        <v>3157</v>
      </c>
    </row>
    <row r="285" spans="1:25">
      <c r="A285" t="s">
        <v>3169</v>
      </c>
      <c r="B285" t="s">
        <v>3172</v>
      </c>
      <c r="C285" t="s">
        <v>3603</v>
      </c>
      <c r="D285" t="s">
        <v>3076</v>
      </c>
      <c r="E285" t="s">
        <v>3077</v>
      </c>
      <c r="F285" t="s">
        <v>3149</v>
      </c>
      <c r="G285" t="s">
        <v>3524</v>
      </c>
      <c r="H285" t="s">
        <v>437</v>
      </c>
      <c r="I285" t="s">
        <v>649</v>
      </c>
      <c r="J285" t="s">
        <v>246</v>
      </c>
      <c r="K285" t="s">
        <v>3150</v>
      </c>
      <c r="L285" t="s">
        <v>247</v>
      </c>
      <c r="M285">
        <v>29500000</v>
      </c>
      <c r="N285">
        <v>-3466667</v>
      </c>
      <c r="O285">
        <v>26033333</v>
      </c>
      <c r="P285">
        <v>0</v>
      </c>
      <c r="Q285" t="s">
        <v>3604</v>
      </c>
      <c r="R285" t="s">
        <v>3169</v>
      </c>
      <c r="S285" t="s">
        <v>3317</v>
      </c>
      <c r="T285" t="s">
        <v>3270</v>
      </c>
      <c r="U285" t="s">
        <v>3605</v>
      </c>
      <c r="V285" t="s">
        <v>3606</v>
      </c>
      <c r="W285" t="s">
        <v>3085</v>
      </c>
      <c r="X285" t="str">
        <f t="shared" si="4"/>
        <v>Inversión</v>
      </c>
      <c r="Y285" t="s">
        <v>3157</v>
      </c>
    </row>
    <row r="286" spans="1:25">
      <c r="A286" t="s">
        <v>3187</v>
      </c>
      <c r="B286" t="s">
        <v>3172</v>
      </c>
      <c r="C286" t="s">
        <v>3607</v>
      </c>
      <c r="D286" t="s">
        <v>3076</v>
      </c>
      <c r="E286" t="s">
        <v>3077</v>
      </c>
      <c r="F286" t="s">
        <v>3149</v>
      </c>
      <c r="G286" t="s">
        <v>3524</v>
      </c>
      <c r="H286" t="s">
        <v>437</v>
      </c>
      <c r="I286" t="s">
        <v>649</v>
      </c>
      <c r="J286" t="s">
        <v>246</v>
      </c>
      <c r="K286" t="s">
        <v>3150</v>
      </c>
      <c r="L286" t="s">
        <v>247</v>
      </c>
      <c r="M286">
        <v>36342100</v>
      </c>
      <c r="N286">
        <v>-2178070</v>
      </c>
      <c r="O286">
        <v>34164030</v>
      </c>
      <c r="P286">
        <v>0</v>
      </c>
      <c r="Q286" t="s">
        <v>3608</v>
      </c>
      <c r="R286" t="s">
        <v>3187</v>
      </c>
      <c r="S286" t="s">
        <v>3251</v>
      </c>
      <c r="T286" t="s">
        <v>3288</v>
      </c>
      <c r="U286" t="s">
        <v>3609</v>
      </c>
      <c r="V286" t="s">
        <v>3610</v>
      </c>
      <c r="W286" t="s">
        <v>3085</v>
      </c>
      <c r="X286" t="str">
        <f t="shared" si="4"/>
        <v>Inversión</v>
      </c>
      <c r="Y286" t="s">
        <v>3157</v>
      </c>
    </row>
    <row r="287" spans="1:25">
      <c r="A287" t="s">
        <v>3194</v>
      </c>
      <c r="B287" t="s">
        <v>3172</v>
      </c>
      <c r="C287" t="s">
        <v>3611</v>
      </c>
      <c r="D287" t="s">
        <v>3076</v>
      </c>
      <c r="E287" t="s">
        <v>3077</v>
      </c>
      <c r="F287" t="s">
        <v>334</v>
      </c>
      <c r="G287" t="s">
        <v>3524</v>
      </c>
      <c r="H287" t="s">
        <v>352</v>
      </c>
      <c r="I287" t="s">
        <v>353</v>
      </c>
      <c r="J287" t="s">
        <v>253</v>
      </c>
      <c r="K287" t="s">
        <v>3115</v>
      </c>
      <c r="L287" t="s">
        <v>247</v>
      </c>
      <c r="M287">
        <v>6164000</v>
      </c>
      <c r="N287">
        <v>0</v>
      </c>
      <c r="O287">
        <v>6164000</v>
      </c>
      <c r="P287">
        <v>0</v>
      </c>
      <c r="Q287" t="s">
        <v>3612</v>
      </c>
      <c r="R287" t="s">
        <v>3194</v>
      </c>
      <c r="S287" t="s">
        <v>3263</v>
      </c>
      <c r="T287" t="s">
        <v>3202</v>
      </c>
      <c r="U287" t="s">
        <v>3613</v>
      </c>
      <c r="V287" t="s">
        <v>3614</v>
      </c>
      <c r="W287" t="s">
        <v>3085</v>
      </c>
      <c r="X287" t="str">
        <f t="shared" si="4"/>
        <v>Funcionamiento</v>
      </c>
      <c r="Y287" t="s">
        <v>3524</v>
      </c>
    </row>
    <row r="288" spans="1:25">
      <c r="A288" t="s">
        <v>3176</v>
      </c>
      <c r="B288" t="s">
        <v>3615</v>
      </c>
      <c r="C288" t="s">
        <v>3616</v>
      </c>
      <c r="D288" t="s">
        <v>3076</v>
      </c>
      <c r="E288" t="s">
        <v>3399</v>
      </c>
      <c r="F288" t="s">
        <v>3149</v>
      </c>
      <c r="G288" t="s">
        <v>3524</v>
      </c>
      <c r="H288" t="s">
        <v>437</v>
      </c>
      <c r="I288" t="s">
        <v>649</v>
      </c>
      <c r="J288" t="s">
        <v>246</v>
      </c>
      <c r="K288" t="s">
        <v>3150</v>
      </c>
      <c r="L288" t="s">
        <v>247</v>
      </c>
      <c r="M288">
        <v>2000000</v>
      </c>
      <c r="N288">
        <v>-2000000</v>
      </c>
      <c r="O288">
        <v>0</v>
      </c>
      <c r="P288">
        <v>0</v>
      </c>
      <c r="Q288" t="s">
        <v>3617</v>
      </c>
      <c r="R288" t="s">
        <v>3176</v>
      </c>
      <c r="S288" t="s">
        <v>3085</v>
      </c>
      <c r="T288" t="s">
        <v>3085</v>
      </c>
      <c r="U288" t="s">
        <v>3085</v>
      </c>
      <c r="V288" t="s">
        <v>3085</v>
      </c>
      <c r="W288" t="s">
        <v>3085</v>
      </c>
      <c r="X288" t="str">
        <f t="shared" si="4"/>
        <v>Inversión</v>
      </c>
      <c r="Y288" t="s">
        <v>3157</v>
      </c>
    </row>
    <row r="289" spans="1:25">
      <c r="A289" t="s">
        <v>3208</v>
      </c>
      <c r="B289" t="s">
        <v>3615</v>
      </c>
      <c r="C289" t="s">
        <v>3618</v>
      </c>
      <c r="D289" t="s">
        <v>3076</v>
      </c>
      <c r="E289" t="s">
        <v>3399</v>
      </c>
      <c r="F289" t="s">
        <v>3149</v>
      </c>
      <c r="G289" t="s">
        <v>3524</v>
      </c>
      <c r="H289" t="s">
        <v>437</v>
      </c>
      <c r="I289" t="s">
        <v>649</v>
      </c>
      <c r="J289" t="s">
        <v>246</v>
      </c>
      <c r="K289" t="s">
        <v>3150</v>
      </c>
      <c r="L289" t="s">
        <v>247</v>
      </c>
      <c r="M289">
        <v>1000000</v>
      </c>
      <c r="N289">
        <v>-1000000</v>
      </c>
      <c r="O289">
        <v>0</v>
      </c>
      <c r="P289">
        <v>0</v>
      </c>
      <c r="Q289" t="s">
        <v>3619</v>
      </c>
      <c r="R289" t="s">
        <v>3208</v>
      </c>
      <c r="S289" t="s">
        <v>3085</v>
      </c>
      <c r="T289" t="s">
        <v>3085</v>
      </c>
      <c r="U289" t="s">
        <v>3085</v>
      </c>
      <c r="V289" t="s">
        <v>3085</v>
      </c>
      <c r="W289" t="s">
        <v>3085</v>
      </c>
      <c r="X289" t="str">
        <f t="shared" si="4"/>
        <v>Inversión</v>
      </c>
      <c r="Y289" t="s">
        <v>3157</v>
      </c>
    </row>
    <row r="290" spans="1:25">
      <c r="A290" t="s">
        <v>3224</v>
      </c>
      <c r="B290" t="s">
        <v>3217</v>
      </c>
      <c r="C290" t="s">
        <v>3620</v>
      </c>
      <c r="D290" t="s">
        <v>3076</v>
      </c>
      <c r="E290" t="s">
        <v>3077</v>
      </c>
      <c r="F290" t="s">
        <v>334</v>
      </c>
      <c r="G290" t="s">
        <v>3524</v>
      </c>
      <c r="H290" t="s">
        <v>348</v>
      </c>
      <c r="I290" t="s">
        <v>349</v>
      </c>
      <c r="J290" t="s">
        <v>246</v>
      </c>
      <c r="K290" t="s">
        <v>3079</v>
      </c>
      <c r="L290" t="s">
        <v>247</v>
      </c>
      <c r="M290">
        <v>744871</v>
      </c>
      <c r="N290">
        <v>-698358</v>
      </c>
      <c r="O290">
        <v>46513</v>
      </c>
      <c r="P290">
        <v>0</v>
      </c>
      <c r="Q290" t="s">
        <v>3621</v>
      </c>
      <c r="R290" t="s">
        <v>3224</v>
      </c>
      <c r="S290" t="s">
        <v>3622</v>
      </c>
      <c r="T290" t="s">
        <v>3085</v>
      </c>
      <c r="U290" t="s">
        <v>3623</v>
      </c>
      <c r="V290" t="s">
        <v>3624</v>
      </c>
      <c r="W290" t="s">
        <v>3073</v>
      </c>
      <c r="X290" t="str">
        <f t="shared" si="4"/>
        <v>Funcionamiento</v>
      </c>
      <c r="Y290" t="s">
        <v>3524</v>
      </c>
    </row>
    <row r="291" spans="1:25">
      <c r="A291" t="s">
        <v>3224</v>
      </c>
      <c r="B291" t="s">
        <v>3217</v>
      </c>
      <c r="C291" t="s">
        <v>3620</v>
      </c>
      <c r="D291" t="s">
        <v>3076</v>
      </c>
      <c r="E291" t="s">
        <v>3077</v>
      </c>
      <c r="F291" t="s">
        <v>334</v>
      </c>
      <c r="G291" t="s">
        <v>3524</v>
      </c>
      <c r="H291" t="s">
        <v>294</v>
      </c>
      <c r="I291" t="s">
        <v>296</v>
      </c>
      <c r="J291" t="s">
        <v>246</v>
      </c>
      <c r="K291" t="s">
        <v>3079</v>
      </c>
      <c r="L291" t="s">
        <v>247</v>
      </c>
      <c r="M291">
        <v>934781</v>
      </c>
      <c r="N291">
        <v>0</v>
      </c>
      <c r="O291">
        <v>934781</v>
      </c>
      <c r="P291">
        <v>0</v>
      </c>
      <c r="Q291" t="s">
        <v>3621</v>
      </c>
      <c r="R291" t="s">
        <v>3224</v>
      </c>
      <c r="S291" t="s">
        <v>3622</v>
      </c>
      <c r="T291" t="s">
        <v>3085</v>
      </c>
      <c r="U291" t="s">
        <v>3623</v>
      </c>
      <c r="V291" t="s">
        <v>3624</v>
      </c>
      <c r="W291" t="s">
        <v>3073</v>
      </c>
      <c r="X291" t="str">
        <f t="shared" si="4"/>
        <v>Funcionamiento</v>
      </c>
      <c r="Y291" t="s">
        <v>3524</v>
      </c>
    </row>
    <row r="292" spans="1:25">
      <c r="A292" t="s">
        <v>3224</v>
      </c>
      <c r="B292" t="s">
        <v>3217</v>
      </c>
      <c r="C292" t="s">
        <v>3620</v>
      </c>
      <c r="D292" t="s">
        <v>3076</v>
      </c>
      <c r="E292" t="s">
        <v>3077</v>
      </c>
      <c r="F292" t="s">
        <v>334</v>
      </c>
      <c r="G292" t="s">
        <v>3524</v>
      </c>
      <c r="H292" t="s">
        <v>309</v>
      </c>
      <c r="I292" t="s">
        <v>311</v>
      </c>
      <c r="J292" t="s">
        <v>246</v>
      </c>
      <c r="K292" t="s">
        <v>3079</v>
      </c>
      <c r="L292" t="s">
        <v>247</v>
      </c>
      <c r="M292">
        <v>412134</v>
      </c>
      <c r="N292">
        <v>0</v>
      </c>
      <c r="O292">
        <v>412134</v>
      </c>
      <c r="P292">
        <v>0</v>
      </c>
      <c r="Q292" t="s">
        <v>3621</v>
      </c>
      <c r="R292" t="s">
        <v>3224</v>
      </c>
      <c r="S292" t="s">
        <v>3622</v>
      </c>
      <c r="T292" t="s">
        <v>3085</v>
      </c>
      <c r="U292" t="s">
        <v>3623</v>
      </c>
      <c r="V292" t="s">
        <v>3624</v>
      </c>
      <c r="W292" t="s">
        <v>3073</v>
      </c>
      <c r="X292" t="str">
        <f t="shared" si="4"/>
        <v>Funcionamiento</v>
      </c>
      <c r="Y292" t="s">
        <v>3524</v>
      </c>
    </row>
    <row r="293" spans="1:25">
      <c r="A293" t="s">
        <v>3224</v>
      </c>
      <c r="B293" t="s">
        <v>3217</v>
      </c>
      <c r="C293" t="s">
        <v>3620</v>
      </c>
      <c r="D293" t="s">
        <v>3076</v>
      </c>
      <c r="E293" t="s">
        <v>3077</v>
      </c>
      <c r="F293" t="s">
        <v>334</v>
      </c>
      <c r="G293" t="s">
        <v>3524</v>
      </c>
      <c r="H293" t="s">
        <v>292</v>
      </c>
      <c r="I293" t="s">
        <v>293</v>
      </c>
      <c r="J293" t="s">
        <v>246</v>
      </c>
      <c r="K293" t="s">
        <v>3079</v>
      </c>
      <c r="L293" t="s">
        <v>247</v>
      </c>
      <c r="M293">
        <v>50759375</v>
      </c>
      <c r="N293">
        <v>0</v>
      </c>
      <c r="O293">
        <v>50759375</v>
      </c>
      <c r="P293">
        <v>0</v>
      </c>
      <c r="Q293" t="s">
        <v>3621</v>
      </c>
      <c r="R293" t="s">
        <v>3224</v>
      </c>
      <c r="S293" t="s">
        <v>3622</v>
      </c>
      <c r="T293" t="s">
        <v>3085</v>
      </c>
      <c r="U293" t="s">
        <v>3623</v>
      </c>
      <c r="V293" t="s">
        <v>3624</v>
      </c>
      <c r="W293" t="s">
        <v>3073</v>
      </c>
      <c r="X293" t="str">
        <f t="shared" si="4"/>
        <v>Funcionamiento</v>
      </c>
      <c r="Y293" t="s">
        <v>3524</v>
      </c>
    </row>
    <row r="294" spans="1:25">
      <c r="A294" t="s">
        <v>3224</v>
      </c>
      <c r="B294" t="s">
        <v>3217</v>
      </c>
      <c r="C294" t="s">
        <v>3620</v>
      </c>
      <c r="D294" t="s">
        <v>3076</v>
      </c>
      <c r="E294" t="s">
        <v>3077</v>
      </c>
      <c r="F294" t="s">
        <v>334</v>
      </c>
      <c r="G294" t="s">
        <v>3524</v>
      </c>
      <c r="H294" t="s">
        <v>331</v>
      </c>
      <c r="I294" t="s">
        <v>587</v>
      </c>
      <c r="J294" t="s">
        <v>246</v>
      </c>
      <c r="K294" t="s">
        <v>3079</v>
      </c>
      <c r="L294" t="s">
        <v>247</v>
      </c>
      <c r="M294">
        <v>540623</v>
      </c>
      <c r="N294">
        <v>0</v>
      </c>
      <c r="O294">
        <v>540623</v>
      </c>
      <c r="P294">
        <v>0</v>
      </c>
      <c r="Q294" t="s">
        <v>3621</v>
      </c>
      <c r="R294" t="s">
        <v>3224</v>
      </c>
      <c r="S294" t="s">
        <v>3622</v>
      </c>
      <c r="T294" t="s">
        <v>3085</v>
      </c>
      <c r="U294" t="s">
        <v>3623</v>
      </c>
      <c r="V294" t="s">
        <v>3624</v>
      </c>
      <c r="W294" t="s">
        <v>3073</v>
      </c>
      <c r="X294" t="str">
        <f t="shared" si="4"/>
        <v>Funcionamiento</v>
      </c>
      <c r="Y294" t="s">
        <v>3524</v>
      </c>
    </row>
    <row r="295" spans="1:25">
      <c r="A295" t="s">
        <v>3224</v>
      </c>
      <c r="B295" t="s">
        <v>3217</v>
      </c>
      <c r="C295" t="s">
        <v>3620</v>
      </c>
      <c r="D295" t="s">
        <v>3076</v>
      </c>
      <c r="E295" t="s">
        <v>3077</v>
      </c>
      <c r="F295" t="s">
        <v>334</v>
      </c>
      <c r="G295" t="s">
        <v>3524</v>
      </c>
      <c r="H295" t="s">
        <v>333</v>
      </c>
      <c r="I295" t="s">
        <v>335</v>
      </c>
      <c r="J295" t="s">
        <v>246</v>
      </c>
      <c r="K295" t="s">
        <v>3079</v>
      </c>
      <c r="L295" t="s">
        <v>247</v>
      </c>
      <c r="M295">
        <v>46672</v>
      </c>
      <c r="N295">
        <v>0</v>
      </c>
      <c r="O295">
        <v>46672</v>
      </c>
      <c r="P295">
        <v>0</v>
      </c>
      <c r="Q295" t="s">
        <v>3621</v>
      </c>
      <c r="R295" t="s">
        <v>3224</v>
      </c>
      <c r="S295" t="s">
        <v>3622</v>
      </c>
      <c r="T295" t="s">
        <v>3085</v>
      </c>
      <c r="U295" t="s">
        <v>3623</v>
      </c>
      <c r="V295" t="s">
        <v>3624</v>
      </c>
      <c r="W295" t="s">
        <v>3073</v>
      </c>
      <c r="X295" t="str">
        <f t="shared" si="4"/>
        <v>Funcionamiento</v>
      </c>
      <c r="Y295" t="s">
        <v>3524</v>
      </c>
    </row>
    <row r="296" spans="1:25">
      <c r="A296" t="s">
        <v>3224</v>
      </c>
      <c r="B296" t="s">
        <v>3217</v>
      </c>
      <c r="C296" t="s">
        <v>3620</v>
      </c>
      <c r="D296" t="s">
        <v>3076</v>
      </c>
      <c r="E296" t="s">
        <v>3077</v>
      </c>
      <c r="F296" t="s">
        <v>334</v>
      </c>
      <c r="G296" t="s">
        <v>3524</v>
      </c>
      <c r="H296" t="s">
        <v>297</v>
      </c>
      <c r="I296" t="s">
        <v>299</v>
      </c>
      <c r="J296" t="s">
        <v>246</v>
      </c>
      <c r="K296" t="s">
        <v>3079</v>
      </c>
      <c r="L296" t="s">
        <v>247</v>
      </c>
      <c r="M296">
        <v>1333674</v>
      </c>
      <c r="N296">
        <v>0</v>
      </c>
      <c r="O296">
        <v>1333674</v>
      </c>
      <c r="P296">
        <v>0</v>
      </c>
      <c r="Q296" t="s">
        <v>3621</v>
      </c>
      <c r="R296" t="s">
        <v>3224</v>
      </c>
      <c r="S296" t="s">
        <v>3622</v>
      </c>
      <c r="T296" t="s">
        <v>3085</v>
      </c>
      <c r="U296" t="s">
        <v>3623</v>
      </c>
      <c r="V296" t="s">
        <v>3624</v>
      </c>
      <c r="W296" t="s">
        <v>3073</v>
      </c>
      <c r="X296" t="str">
        <f t="shared" si="4"/>
        <v>Funcionamiento</v>
      </c>
      <c r="Y296" t="s">
        <v>3524</v>
      </c>
    </row>
    <row r="297" spans="1:25">
      <c r="A297" t="s">
        <v>3224</v>
      </c>
      <c r="B297" t="s">
        <v>3217</v>
      </c>
      <c r="C297" t="s">
        <v>3620</v>
      </c>
      <c r="D297" t="s">
        <v>3076</v>
      </c>
      <c r="E297" t="s">
        <v>3077</v>
      </c>
      <c r="F297" t="s">
        <v>334</v>
      </c>
      <c r="G297" t="s">
        <v>3524</v>
      </c>
      <c r="H297" t="s">
        <v>303</v>
      </c>
      <c r="I297" t="s">
        <v>305</v>
      </c>
      <c r="J297" t="s">
        <v>246</v>
      </c>
      <c r="K297" t="s">
        <v>3079</v>
      </c>
      <c r="L297" t="s">
        <v>247</v>
      </c>
      <c r="M297">
        <v>808397</v>
      </c>
      <c r="N297">
        <v>0</v>
      </c>
      <c r="O297">
        <v>808397</v>
      </c>
      <c r="P297">
        <v>0</v>
      </c>
      <c r="Q297" t="s">
        <v>3621</v>
      </c>
      <c r="R297" t="s">
        <v>3224</v>
      </c>
      <c r="S297" t="s">
        <v>3622</v>
      </c>
      <c r="T297" t="s">
        <v>3085</v>
      </c>
      <c r="U297" t="s">
        <v>3623</v>
      </c>
      <c r="V297" t="s">
        <v>3624</v>
      </c>
      <c r="W297" t="s">
        <v>3073</v>
      </c>
      <c r="X297" t="str">
        <f t="shared" si="4"/>
        <v>Funcionamiento</v>
      </c>
      <c r="Y297" t="s">
        <v>3524</v>
      </c>
    </row>
    <row r="298" spans="1:25">
      <c r="A298" t="s">
        <v>3224</v>
      </c>
      <c r="B298" t="s">
        <v>3217</v>
      </c>
      <c r="C298" t="s">
        <v>3620</v>
      </c>
      <c r="D298" t="s">
        <v>3076</v>
      </c>
      <c r="E298" t="s">
        <v>3077</v>
      </c>
      <c r="F298" t="s">
        <v>334</v>
      </c>
      <c r="G298" t="s">
        <v>3524</v>
      </c>
      <c r="H298" t="s">
        <v>336</v>
      </c>
      <c r="I298" t="s">
        <v>337</v>
      </c>
      <c r="J298" t="s">
        <v>246</v>
      </c>
      <c r="K298" t="s">
        <v>3079</v>
      </c>
      <c r="L298" t="s">
        <v>247</v>
      </c>
      <c r="M298">
        <v>2584371</v>
      </c>
      <c r="N298">
        <v>0</v>
      </c>
      <c r="O298">
        <v>2584371</v>
      </c>
      <c r="P298">
        <v>0</v>
      </c>
      <c r="Q298" t="s">
        <v>3621</v>
      </c>
      <c r="R298" t="s">
        <v>3224</v>
      </c>
      <c r="S298" t="s">
        <v>3622</v>
      </c>
      <c r="T298" t="s">
        <v>3085</v>
      </c>
      <c r="U298" t="s">
        <v>3623</v>
      </c>
      <c r="V298" t="s">
        <v>3624</v>
      </c>
      <c r="W298" t="s">
        <v>3073</v>
      </c>
      <c r="X298" t="str">
        <f t="shared" si="4"/>
        <v>Funcionamiento</v>
      </c>
      <c r="Y298" t="s">
        <v>3524</v>
      </c>
    </row>
    <row r="299" spans="1:25">
      <c r="A299" t="s">
        <v>3202</v>
      </c>
      <c r="B299" t="s">
        <v>3625</v>
      </c>
      <c r="C299" t="s">
        <v>3626</v>
      </c>
      <c r="D299" t="s">
        <v>3076</v>
      </c>
      <c r="E299" t="s">
        <v>3077</v>
      </c>
      <c r="F299" t="s">
        <v>334</v>
      </c>
      <c r="G299" t="s">
        <v>3524</v>
      </c>
      <c r="H299" t="s">
        <v>316</v>
      </c>
      <c r="I299" t="s">
        <v>583</v>
      </c>
      <c r="J299" t="s">
        <v>246</v>
      </c>
      <c r="K299" t="s">
        <v>3079</v>
      </c>
      <c r="L299" t="s">
        <v>247</v>
      </c>
      <c r="M299">
        <v>4091900</v>
      </c>
      <c r="N299">
        <v>0</v>
      </c>
      <c r="O299">
        <v>4091900</v>
      </c>
      <c r="P299">
        <v>0</v>
      </c>
      <c r="Q299" t="s">
        <v>3627</v>
      </c>
      <c r="R299" t="s">
        <v>3202</v>
      </c>
      <c r="S299" t="s">
        <v>3343</v>
      </c>
      <c r="T299" t="s">
        <v>3085</v>
      </c>
      <c r="U299" t="s">
        <v>3628</v>
      </c>
      <c r="V299" t="s">
        <v>3629</v>
      </c>
      <c r="W299" t="s">
        <v>3085</v>
      </c>
      <c r="X299" t="str">
        <f t="shared" si="4"/>
        <v>Funcionamiento</v>
      </c>
      <c r="Y299" t="s">
        <v>3524</v>
      </c>
    </row>
    <row r="300" spans="1:25">
      <c r="A300" t="s">
        <v>3202</v>
      </c>
      <c r="B300" t="s">
        <v>3625</v>
      </c>
      <c r="C300" t="s">
        <v>3626</v>
      </c>
      <c r="D300" t="s">
        <v>3076</v>
      </c>
      <c r="E300" t="s">
        <v>3077</v>
      </c>
      <c r="F300" t="s">
        <v>334</v>
      </c>
      <c r="G300" t="s">
        <v>3524</v>
      </c>
      <c r="H300" t="s">
        <v>314</v>
      </c>
      <c r="I300" t="s">
        <v>582</v>
      </c>
      <c r="J300" t="s">
        <v>246</v>
      </c>
      <c r="K300" t="s">
        <v>3079</v>
      </c>
      <c r="L300" t="s">
        <v>247</v>
      </c>
      <c r="M300">
        <v>5776100</v>
      </c>
      <c r="N300">
        <v>0</v>
      </c>
      <c r="O300">
        <v>5776100</v>
      </c>
      <c r="P300">
        <v>0</v>
      </c>
      <c r="Q300" t="s">
        <v>3627</v>
      </c>
      <c r="R300" t="s">
        <v>3202</v>
      </c>
      <c r="S300" t="s">
        <v>3343</v>
      </c>
      <c r="T300" t="s">
        <v>3085</v>
      </c>
      <c r="U300" t="s">
        <v>3628</v>
      </c>
      <c r="V300" t="s">
        <v>3629</v>
      </c>
      <c r="W300" t="s">
        <v>3085</v>
      </c>
      <c r="X300" t="str">
        <f t="shared" si="4"/>
        <v>Funcionamiento</v>
      </c>
      <c r="Y300" t="s">
        <v>3524</v>
      </c>
    </row>
    <row r="301" spans="1:25">
      <c r="A301" t="s">
        <v>3202</v>
      </c>
      <c r="B301" t="s">
        <v>3625</v>
      </c>
      <c r="C301" t="s">
        <v>3626</v>
      </c>
      <c r="D301" t="s">
        <v>3076</v>
      </c>
      <c r="E301" t="s">
        <v>3077</v>
      </c>
      <c r="F301" t="s">
        <v>334</v>
      </c>
      <c r="G301" t="s">
        <v>3524</v>
      </c>
      <c r="H301" t="s">
        <v>322</v>
      </c>
      <c r="I301" t="s">
        <v>323</v>
      </c>
      <c r="J301" t="s">
        <v>246</v>
      </c>
      <c r="K301" t="s">
        <v>3079</v>
      </c>
      <c r="L301" t="s">
        <v>247</v>
      </c>
      <c r="M301">
        <v>1507800</v>
      </c>
      <c r="N301">
        <v>0</v>
      </c>
      <c r="O301">
        <v>1507800</v>
      </c>
      <c r="P301">
        <v>0</v>
      </c>
      <c r="Q301" t="s">
        <v>3627</v>
      </c>
      <c r="R301" t="s">
        <v>3202</v>
      </c>
      <c r="S301" t="s">
        <v>3343</v>
      </c>
      <c r="T301" t="s">
        <v>3085</v>
      </c>
      <c r="U301" t="s">
        <v>3628</v>
      </c>
      <c r="V301" t="s">
        <v>3629</v>
      </c>
      <c r="W301" t="s">
        <v>3085</v>
      </c>
      <c r="X301" t="str">
        <f t="shared" si="4"/>
        <v>Funcionamiento</v>
      </c>
      <c r="Y301" t="s">
        <v>3524</v>
      </c>
    </row>
    <row r="302" spans="1:25">
      <c r="A302" t="s">
        <v>3202</v>
      </c>
      <c r="B302" t="s">
        <v>3625</v>
      </c>
      <c r="C302" t="s">
        <v>3626</v>
      </c>
      <c r="D302" t="s">
        <v>3076</v>
      </c>
      <c r="E302" t="s">
        <v>3077</v>
      </c>
      <c r="F302" t="s">
        <v>334</v>
      </c>
      <c r="G302" t="s">
        <v>3524</v>
      </c>
      <c r="H302" t="s">
        <v>324</v>
      </c>
      <c r="I302" t="s">
        <v>325</v>
      </c>
      <c r="J302" t="s">
        <v>246</v>
      </c>
      <c r="K302" t="s">
        <v>3079</v>
      </c>
      <c r="L302" t="s">
        <v>247</v>
      </c>
      <c r="M302">
        <v>1005500</v>
      </c>
      <c r="N302">
        <v>0</v>
      </c>
      <c r="O302">
        <v>1005500</v>
      </c>
      <c r="P302">
        <v>0</v>
      </c>
      <c r="Q302" t="s">
        <v>3627</v>
      </c>
      <c r="R302" t="s">
        <v>3202</v>
      </c>
      <c r="S302" t="s">
        <v>3343</v>
      </c>
      <c r="T302" t="s">
        <v>3085</v>
      </c>
      <c r="U302" t="s">
        <v>3628</v>
      </c>
      <c r="V302" t="s">
        <v>3629</v>
      </c>
      <c r="W302" t="s">
        <v>3085</v>
      </c>
      <c r="X302" t="str">
        <f t="shared" si="4"/>
        <v>Funcionamiento</v>
      </c>
      <c r="Y302" t="s">
        <v>3524</v>
      </c>
    </row>
    <row r="303" spans="1:25">
      <c r="A303" t="s">
        <v>3202</v>
      </c>
      <c r="B303" t="s">
        <v>3625</v>
      </c>
      <c r="C303" t="s">
        <v>3626</v>
      </c>
      <c r="D303" t="s">
        <v>3076</v>
      </c>
      <c r="E303" t="s">
        <v>3077</v>
      </c>
      <c r="F303" t="s">
        <v>334</v>
      </c>
      <c r="G303" t="s">
        <v>3524</v>
      </c>
      <c r="H303" t="s">
        <v>318</v>
      </c>
      <c r="I303" t="s">
        <v>586</v>
      </c>
      <c r="J303" t="s">
        <v>246</v>
      </c>
      <c r="K303" t="s">
        <v>3079</v>
      </c>
      <c r="L303" t="s">
        <v>247</v>
      </c>
      <c r="M303">
        <v>2010000</v>
      </c>
      <c r="N303">
        <v>0</v>
      </c>
      <c r="O303">
        <v>2010000</v>
      </c>
      <c r="P303">
        <v>0</v>
      </c>
      <c r="Q303" t="s">
        <v>3627</v>
      </c>
      <c r="R303" t="s">
        <v>3202</v>
      </c>
      <c r="S303" t="s">
        <v>3343</v>
      </c>
      <c r="T303" t="s">
        <v>3085</v>
      </c>
      <c r="U303" t="s">
        <v>3628</v>
      </c>
      <c r="V303" t="s">
        <v>3629</v>
      </c>
      <c r="W303" t="s">
        <v>3085</v>
      </c>
      <c r="X303" t="str">
        <f t="shared" si="4"/>
        <v>Funcionamiento</v>
      </c>
      <c r="Y303" t="s">
        <v>3524</v>
      </c>
    </row>
    <row r="304" spans="1:25">
      <c r="A304" t="s">
        <v>3202</v>
      </c>
      <c r="B304" t="s">
        <v>3625</v>
      </c>
      <c r="C304" t="s">
        <v>3626</v>
      </c>
      <c r="D304" t="s">
        <v>3076</v>
      </c>
      <c r="E304" t="s">
        <v>3077</v>
      </c>
      <c r="F304" t="s">
        <v>334</v>
      </c>
      <c r="G304" t="s">
        <v>3524</v>
      </c>
      <c r="H304" t="s">
        <v>320</v>
      </c>
      <c r="I304" t="s">
        <v>321</v>
      </c>
      <c r="J304" t="s">
        <v>246</v>
      </c>
      <c r="K304" t="s">
        <v>3079</v>
      </c>
      <c r="L304" t="s">
        <v>247</v>
      </c>
      <c r="M304">
        <v>633900</v>
      </c>
      <c r="N304">
        <v>0</v>
      </c>
      <c r="O304">
        <v>633900</v>
      </c>
      <c r="P304">
        <v>0</v>
      </c>
      <c r="Q304" t="s">
        <v>3627</v>
      </c>
      <c r="R304" t="s">
        <v>3202</v>
      </c>
      <c r="S304" t="s">
        <v>3343</v>
      </c>
      <c r="T304" t="s">
        <v>3085</v>
      </c>
      <c r="U304" t="s">
        <v>3628</v>
      </c>
      <c r="V304" t="s">
        <v>3629</v>
      </c>
      <c r="W304" t="s">
        <v>3085</v>
      </c>
      <c r="X304" t="str">
        <f t="shared" si="4"/>
        <v>Funcionamiento</v>
      </c>
      <c r="Y304" t="s">
        <v>3524</v>
      </c>
    </row>
    <row r="305" spans="1:25">
      <c r="A305" t="s">
        <v>3220</v>
      </c>
      <c r="B305" t="s">
        <v>3630</v>
      </c>
      <c r="C305" t="s">
        <v>3631</v>
      </c>
      <c r="D305" t="s">
        <v>3076</v>
      </c>
      <c r="E305" t="s">
        <v>3077</v>
      </c>
      <c r="F305" t="s">
        <v>3234</v>
      </c>
      <c r="G305" t="s">
        <v>3524</v>
      </c>
      <c r="H305" t="s">
        <v>539</v>
      </c>
      <c r="I305" t="s">
        <v>667</v>
      </c>
      <c r="J305" t="s">
        <v>253</v>
      </c>
      <c r="K305" t="s">
        <v>3115</v>
      </c>
      <c r="L305" t="s">
        <v>247</v>
      </c>
      <c r="M305">
        <v>24269760</v>
      </c>
      <c r="N305">
        <v>-404496</v>
      </c>
      <c r="O305">
        <v>23865264</v>
      </c>
      <c r="P305">
        <v>0</v>
      </c>
      <c r="Q305" t="s">
        <v>3632</v>
      </c>
      <c r="R305" t="s">
        <v>3220</v>
      </c>
      <c r="S305" t="s">
        <v>3406</v>
      </c>
      <c r="T305" t="s">
        <v>3429</v>
      </c>
      <c r="U305" t="s">
        <v>3633</v>
      </c>
      <c r="V305" t="s">
        <v>3634</v>
      </c>
      <c r="W305" t="s">
        <v>3085</v>
      </c>
      <c r="X305" t="str">
        <f t="shared" si="4"/>
        <v>Inversión</v>
      </c>
      <c r="Y305" t="s">
        <v>3241</v>
      </c>
    </row>
    <row r="306" spans="1:25">
      <c r="A306" t="s">
        <v>3228</v>
      </c>
      <c r="B306" t="s">
        <v>3635</v>
      </c>
      <c r="C306" t="s">
        <v>3636</v>
      </c>
      <c r="D306" t="s">
        <v>3076</v>
      </c>
      <c r="E306" t="s">
        <v>3077</v>
      </c>
      <c r="F306" t="s">
        <v>334</v>
      </c>
      <c r="G306" t="s">
        <v>3524</v>
      </c>
      <c r="H306" t="s">
        <v>292</v>
      </c>
      <c r="I306" t="s">
        <v>293</v>
      </c>
      <c r="J306" t="s">
        <v>246</v>
      </c>
      <c r="K306" t="s">
        <v>3079</v>
      </c>
      <c r="L306" t="s">
        <v>247</v>
      </c>
      <c r="M306">
        <v>47586580</v>
      </c>
      <c r="N306">
        <v>0</v>
      </c>
      <c r="O306">
        <v>47586580</v>
      </c>
      <c r="P306">
        <v>0</v>
      </c>
      <c r="Q306" t="s">
        <v>3637</v>
      </c>
      <c r="R306" t="s">
        <v>3228</v>
      </c>
      <c r="S306" t="s">
        <v>3271</v>
      </c>
      <c r="T306" t="s">
        <v>3085</v>
      </c>
      <c r="U306" t="s">
        <v>3638</v>
      </c>
      <c r="V306" t="s">
        <v>3639</v>
      </c>
      <c r="W306" t="s">
        <v>3085</v>
      </c>
      <c r="X306" t="str">
        <f t="shared" si="4"/>
        <v>Funcionamiento</v>
      </c>
      <c r="Y306" t="s">
        <v>3524</v>
      </c>
    </row>
    <row r="307" spans="1:25">
      <c r="A307" t="s">
        <v>3228</v>
      </c>
      <c r="B307" t="s">
        <v>3635</v>
      </c>
      <c r="C307" t="s">
        <v>3636</v>
      </c>
      <c r="D307" t="s">
        <v>3076</v>
      </c>
      <c r="E307" t="s">
        <v>3077</v>
      </c>
      <c r="F307" t="s">
        <v>334</v>
      </c>
      <c r="G307" t="s">
        <v>3524</v>
      </c>
      <c r="H307" t="s">
        <v>297</v>
      </c>
      <c r="I307" t="s">
        <v>299</v>
      </c>
      <c r="J307" t="s">
        <v>246</v>
      </c>
      <c r="K307" t="s">
        <v>3079</v>
      </c>
      <c r="L307" t="s">
        <v>247</v>
      </c>
      <c r="M307">
        <v>1131394</v>
      </c>
      <c r="N307">
        <v>0</v>
      </c>
      <c r="O307">
        <v>1131394</v>
      </c>
      <c r="P307">
        <v>0</v>
      </c>
      <c r="Q307" t="s">
        <v>3637</v>
      </c>
      <c r="R307" t="s">
        <v>3228</v>
      </c>
      <c r="S307" t="s">
        <v>3271</v>
      </c>
      <c r="T307" t="s">
        <v>3085</v>
      </c>
      <c r="U307" t="s">
        <v>3638</v>
      </c>
      <c r="V307" t="s">
        <v>3639</v>
      </c>
      <c r="W307" t="s">
        <v>3085</v>
      </c>
      <c r="X307" t="str">
        <f t="shared" si="4"/>
        <v>Funcionamiento</v>
      </c>
      <c r="Y307" t="s">
        <v>3524</v>
      </c>
    </row>
    <row r="308" spans="1:25">
      <c r="A308" t="s">
        <v>3228</v>
      </c>
      <c r="B308" t="s">
        <v>3635</v>
      </c>
      <c r="C308" t="s">
        <v>3636</v>
      </c>
      <c r="D308" t="s">
        <v>3076</v>
      </c>
      <c r="E308" t="s">
        <v>3077</v>
      </c>
      <c r="F308" t="s">
        <v>334</v>
      </c>
      <c r="G308" t="s">
        <v>3524</v>
      </c>
      <c r="H308" t="s">
        <v>303</v>
      </c>
      <c r="I308" t="s">
        <v>305</v>
      </c>
      <c r="J308" t="s">
        <v>246</v>
      </c>
      <c r="K308" t="s">
        <v>3079</v>
      </c>
      <c r="L308" t="s">
        <v>247</v>
      </c>
      <c r="M308">
        <v>756426</v>
      </c>
      <c r="N308">
        <v>0</v>
      </c>
      <c r="O308">
        <v>756426</v>
      </c>
      <c r="P308">
        <v>0</v>
      </c>
      <c r="Q308" t="s">
        <v>3637</v>
      </c>
      <c r="R308" t="s">
        <v>3228</v>
      </c>
      <c r="S308" t="s">
        <v>3271</v>
      </c>
      <c r="T308" t="s">
        <v>3085</v>
      </c>
      <c r="U308" t="s">
        <v>3638</v>
      </c>
      <c r="V308" t="s">
        <v>3639</v>
      </c>
      <c r="W308" t="s">
        <v>3085</v>
      </c>
      <c r="X308" t="str">
        <f t="shared" si="4"/>
        <v>Funcionamiento</v>
      </c>
      <c r="Y308" t="s">
        <v>3524</v>
      </c>
    </row>
    <row r="309" spans="1:25">
      <c r="A309" t="s">
        <v>3228</v>
      </c>
      <c r="B309" t="s">
        <v>3635</v>
      </c>
      <c r="C309" t="s">
        <v>3636</v>
      </c>
      <c r="D309" t="s">
        <v>3076</v>
      </c>
      <c r="E309" t="s">
        <v>3077</v>
      </c>
      <c r="F309" t="s">
        <v>334</v>
      </c>
      <c r="G309" t="s">
        <v>3524</v>
      </c>
      <c r="H309" t="s">
        <v>336</v>
      </c>
      <c r="I309" t="s">
        <v>337</v>
      </c>
      <c r="J309" t="s">
        <v>246</v>
      </c>
      <c r="K309" t="s">
        <v>3079</v>
      </c>
      <c r="L309" t="s">
        <v>247</v>
      </c>
      <c r="M309">
        <v>2354967</v>
      </c>
      <c r="N309">
        <v>0</v>
      </c>
      <c r="O309">
        <v>2354967</v>
      </c>
      <c r="P309">
        <v>0</v>
      </c>
      <c r="Q309" t="s">
        <v>3637</v>
      </c>
      <c r="R309" t="s">
        <v>3228</v>
      </c>
      <c r="S309" t="s">
        <v>3271</v>
      </c>
      <c r="T309" t="s">
        <v>3085</v>
      </c>
      <c r="U309" t="s">
        <v>3638</v>
      </c>
      <c r="V309" t="s">
        <v>3639</v>
      </c>
      <c r="W309" t="s">
        <v>3085</v>
      </c>
      <c r="X309" t="str">
        <f t="shared" si="4"/>
        <v>Funcionamiento</v>
      </c>
      <c r="Y309" t="s">
        <v>3524</v>
      </c>
    </row>
    <row r="310" spans="1:25">
      <c r="A310" t="s">
        <v>3228</v>
      </c>
      <c r="B310" t="s">
        <v>3635</v>
      </c>
      <c r="C310" t="s">
        <v>3636</v>
      </c>
      <c r="D310" t="s">
        <v>3076</v>
      </c>
      <c r="E310" t="s">
        <v>3077</v>
      </c>
      <c r="F310" t="s">
        <v>334</v>
      </c>
      <c r="G310" t="s">
        <v>3524</v>
      </c>
      <c r="H310" t="s">
        <v>294</v>
      </c>
      <c r="I310" t="s">
        <v>296</v>
      </c>
      <c r="J310" t="s">
        <v>246</v>
      </c>
      <c r="K310" t="s">
        <v>3079</v>
      </c>
      <c r="L310" t="s">
        <v>247</v>
      </c>
      <c r="M310">
        <v>859274</v>
      </c>
      <c r="N310">
        <v>0</v>
      </c>
      <c r="O310">
        <v>859274</v>
      </c>
      <c r="P310">
        <v>0</v>
      </c>
      <c r="Q310" t="s">
        <v>3637</v>
      </c>
      <c r="R310" t="s">
        <v>3228</v>
      </c>
      <c r="S310" t="s">
        <v>3271</v>
      </c>
      <c r="T310" t="s">
        <v>3085</v>
      </c>
      <c r="U310" t="s">
        <v>3638</v>
      </c>
      <c r="V310" t="s">
        <v>3639</v>
      </c>
      <c r="W310" t="s">
        <v>3085</v>
      </c>
      <c r="X310" t="str">
        <f t="shared" si="4"/>
        <v>Funcionamiento</v>
      </c>
      <c r="Y310" t="s">
        <v>3524</v>
      </c>
    </row>
    <row r="311" spans="1:25">
      <c r="A311" t="s">
        <v>3236</v>
      </c>
      <c r="B311" t="s">
        <v>3640</v>
      </c>
      <c r="C311" t="s">
        <v>3641</v>
      </c>
      <c r="D311" t="s">
        <v>3076</v>
      </c>
      <c r="E311" t="s">
        <v>3077</v>
      </c>
      <c r="F311" t="s">
        <v>334</v>
      </c>
      <c r="G311" t="s">
        <v>3524</v>
      </c>
      <c r="H311" t="s">
        <v>314</v>
      </c>
      <c r="I311" t="s">
        <v>582</v>
      </c>
      <c r="J311" t="s">
        <v>246</v>
      </c>
      <c r="K311" t="s">
        <v>3079</v>
      </c>
      <c r="L311" t="s">
        <v>247</v>
      </c>
      <c r="M311">
        <v>1088000</v>
      </c>
      <c r="N311">
        <v>0</v>
      </c>
      <c r="O311">
        <v>1088000</v>
      </c>
      <c r="P311">
        <v>0</v>
      </c>
      <c r="Q311" t="s">
        <v>3642</v>
      </c>
      <c r="R311" t="s">
        <v>3236</v>
      </c>
      <c r="S311" t="s">
        <v>3278</v>
      </c>
      <c r="T311" t="s">
        <v>3085</v>
      </c>
      <c r="U311" t="s">
        <v>3643</v>
      </c>
      <c r="V311" t="s">
        <v>3644</v>
      </c>
      <c r="W311" t="s">
        <v>3085</v>
      </c>
      <c r="X311" t="str">
        <f t="shared" si="4"/>
        <v>Funcionamiento</v>
      </c>
      <c r="Y311" t="s">
        <v>3524</v>
      </c>
    </row>
    <row r="312" spans="1:25">
      <c r="A312" t="s">
        <v>3236</v>
      </c>
      <c r="B312" t="s">
        <v>3640</v>
      </c>
      <c r="C312" t="s">
        <v>3641</v>
      </c>
      <c r="D312" t="s">
        <v>3076</v>
      </c>
      <c r="E312" t="s">
        <v>3077</v>
      </c>
      <c r="F312" t="s">
        <v>334</v>
      </c>
      <c r="G312" t="s">
        <v>3524</v>
      </c>
      <c r="H312" t="s">
        <v>320</v>
      </c>
      <c r="I312" t="s">
        <v>321</v>
      </c>
      <c r="J312" t="s">
        <v>246</v>
      </c>
      <c r="K312" t="s">
        <v>3079</v>
      </c>
      <c r="L312" t="s">
        <v>247</v>
      </c>
      <c r="M312">
        <v>621000</v>
      </c>
      <c r="N312">
        <v>0</v>
      </c>
      <c r="O312">
        <v>621000</v>
      </c>
      <c r="P312">
        <v>0</v>
      </c>
      <c r="Q312" t="s">
        <v>3642</v>
      </c>
      <c r="R312" t="s">
        <v>3236</v>
      </c>
      <c r="S312" t="s">
        <v>3278</v>
      </c>
      <c r="T312" t="s">
        <v>3085</v>
      </c>
      <c r="U312" t="s">
        <v>3643</v>
      </c>
      <c r="V312" t="s">
        <v>3644</v>
      </c>
      <c r="W312" t="s">
        <v>3085</v>
      </c>
      <c r="X312" t="str">
        <f t="shared" si="4"/>
        <v>Funcionamiento</v>
      </c>
      <c r="Y312" t="s">
        <v>3524</v>
      </c>
    </row>
    <row r="313" spans="1:25">
      <c r="A313" t="s">
        <v>3236</v>
      </c>
      <c r="B313" t="s">
        <v>3640</v>
      </c>
      <c r="C313" t="s">
        <v>3641</v>
      </c>
      <c r="D313" t="s">
        <v>3076</v>
      </c>
      <c r="E313" t="s">
        <v>3077</v>
      </c>
      <c r="F313" t="s">
        <v>334</v>
      </c>
      <c r="G313" t="s">
        <v>3524</v>
      </c>
      <c r="H313" t="s">
        <v>322</v>
      </c>
      <c r="I313" t="s">
        <v>323</v>
      </c>
      <c r="J313" t="s">
        <v>246</v>
      </c>
      <c r="K313" t="s">
        <v>3079</v>
      </c>
      <c r="L313" t="s">
        <v>247</v>
      </c>
      <c r="M313">
        <v>1511200</v>
      </c>
      <c r="N313">
        <v>0</v>
      </c>
      <c r="O313">
        <v>1511200</v>
      </c>
      <c r="P313">
        <v>0</v>
      </c>
      <c r="Q313" t="s">
        <v>3642</v>
      </c>
      <c r="R313" t="s">
        <v>3236</v>
      </c>
      <c r="S313" t="s">
        <v>3278</v>
      </c>
      <c r="T313" t="s">
        <v>3085</v>
      </c>
      <c r="U313" t="s">
        <v>3643</v>
      </c>
      <c r="V313" t="s">
        <v>3644</v>
      </c>
      <c r="W313" t="s">
        <v>3085</v>
      </c>
      <c r="X313" t="str">
        <f t="shared" si="4"/>
        <v>Funcionamiento</v>
      </c>
      <c r="Y313" t="s">
        <v>3524</v>
      </c>
    </row>
    <row r="314" spans="1:25">
      <c r="A314" t="s">
        <v>3236</v>
      </c>
      <c r="B314" t="s">
        <v>3640</v>
      </c>
      <c r="C314" t="s">
        <v>3641</v>
      </c>
      <c r="D314" t="s">
        <v>3076</v>
      </c>
      <c r="E314" t="s">
        <v>3077</v>
      </c>
      <c r="F314" t="s">
        <v>334</v>
      </c>
      <c r="G314" t="s">
        <v>3524</v>
      </c>
      <c r="H314" t="s">
        <v>324</v>
      </c>
      <c r="I314" t="s">
        <v>325</v>
      </c>
      <c r="J314" t="s">
        <v>246</v>
      </c>
      <c r="K314" t="s">
        <v>3079</v>
      </c>
      <c r="L314" t="s">
        <v>247</v>
      </c>
      <c r="M314">
        <v>1007600</v>
      </c>
      <c r="N314">
        <v>0</v>
      </c>
      <c r="O314">
        <v>1007600</v>
      </c>
      <c r="P314">
        <v>0</v>
      </c>
      <c r="Q314" t="s">
        <v>3642</v>
      </c>
      <c r="R314" t="s">
        <v>3236</v>
      </c>
      <c r="S314" t="s">
        <v>3278</v>
      </c>
      <c r="T314" t="s">
        <v>3085</v>
      </c>
      <c r="U314" t="s">
        <v>3643</v>
      </c>
      <c r="V314" t="s">
        <v>3644</v>
      </c>
      <c r="W314" t="s">
        <v>3085</v>
      </c>
      <c r="X314" t="str">
        <f t="shared" si="4"/>
        <v>Funcionamiento</v>
      </c>
      <c r="Y314" t="s">
        <v>3524</v>
      </c>
    </row>
    <row r="315" spans="1:25">
      <c r="A315" t="s">
        <v>3236</v>
      </c>
      <c r="B315" t="s">
        <v>3640</v>
      </c>
      <c r="C315" t="s">
        <v>3641</v>
      </c>
      <c r="D315" t="s">
        <v>3076</v>
      </c>
      <c r="E315" t="s">
        <v>3077</v>
      </c>
      <c r="F315" t="s">
        <v>334</v>
      </c>
      <c r="G315" t="s">
        <v>3524</v>
      </c>
      <c r="H315" t="s">
        <v>316</v>
      </c>
      <c r="I315" t="s">
        <v>583</v>
      </c>
      <c r="J315" t="s">
        <v>246</v>
      </c>
      <c r="K315" t="s">
        <v>3079</v>
      </c>
      <c r="L315" t="s">
        <v>247</v>
      </c>
      <c r="M315">
        <v>4109400</v>
      </c>
      <c r="N315">
        <v>0</v>
      </c>
      <c r="O315">
        <v>4109400</v>
      </c>
      <c r="P315">
        <v>0</v>
      </c>
      <c r="Q315" t="s">
        <v>3642</v>
      </c>
      <c r="R315" t="s">
        <v>3236</v>
      </c>
      <c r="S315" t="s">
        <v>3278</v>
      </c>
      <c r="T315" t="s">
        <v>3085</v>
      </c>
      <c r="U315" t="s">
        <v>3643</v>
      </c>
      <c r="V315" t="s">
        <v>3644</v>
      </c>
      <c r="W315" t="s">
        <v>3085</v>
      </c>
      <c r="X315" t="str">
        <f t="shared" si="4"/>
        <v>Funcionamiento</v>
      </c>
      <c r="Y315" t="s">
        <v>3524</v>
      </c>
    </row>
    <row r="316" spans="1:25">
      <c r="A316" t="s">
        <v>3236</v>
      </c>
      <c r="B316" t="s">
        <v>3640</v>
      </c>
      <c r="C316" t="s">
        <v>3641</v>
      </c>
      <c r="D316" t="s">
        <v>3076</v>
      </c>
      <c r="E316" t="s">
        <v>3077</v>
      </c>
      <c r="F316" t="s">
        <v>334</v>
      </c>
      <c r="G316" t="s">
        <v>3524</v>
      </c>
      <c r="H316" t="s">
        <v>318</v>
      </c>
      <c r="I316" t="s">
        <v>586</v>
      </c>
      <c r="J316" t="s">
        <v>246</v>
      </c>
      <c r="K316" t="s">
        <v>3079</v>
      </c>
      <c r="L316" t="s">
        <v>247</v>
      </c>
      <c r="M316">
        <v>2014400</v>
      </c>
      <c r="N316">
        <v>0</v>
      </c>
      <c r="O316">
        <v>2014400</v>
      </c>
      <c r="P316">
        <v>0</v>
      </c>
      <c r="Q316" t="s">
        <v>3642</v>
      </c>
      <c r="R316" t="s">
        <v>3236</v>
      </c>
      <c r="S316" t="s">
        <v>3278</v>
      </c>
      <c r="T316" t="s">
        <v>3085</v>
      </c>
      <c r="U316" t="s">
        <v>3643</v>
      </c>
      <c r="V316" t="s">
        <v>3644</v>
      </c>
      <c r="W316" t="s">
        <v>3085</v>
      </c>
      <c r="X316" t="str">
        <f t="shared" si="4"/>
        <v>Funcionamiento</v>
      </c>
      <c r="Y316" t="s">
        <v>3524</v>
      </c>
    </row>
    <row r="317" spans="1:25">
      <c r="A317" t="s">
        <v>3221</v>
      </c>
      <c r="B317" t="s">
        <v>3260</v>
      </c>
      <c r="C317" t="s">
        <v>3645</v>
      </c>
      <c r="D317" t="s">
        <v>3076</v>
      </c>
      <c r="E317" t="s">
        <v>3077</v>
      </c>
      <c r="F317" t="s">
        <v>334</v>
      </c>
      <c r="G317" t="s">
        <v>3524</v>
      </c>
      <c r="H317" t="s">
        <v>322</v>
      </c>
      <c r="I317" t="s">
        <v>323</v>
      </c>
      <c r="J317" t="s">
        <v>246</v>
      </c>
      <c r="K317" t="s">
        <v>3079</v>
      </c>
      <c r="L317" t="s">
        <v>247</v>
      </c>
      <c r="M317">
        <v>145800</v>
      </c>
      <c r="N317">
        <v>0</v>
      </c>
      <c r="O317">
        <v>145800</v>
      </c>
      <c r="P317">
        <v>0</v>
      </c>
      <c r="Q317" t="s">
        <v>3646</v>
      </c>
      <c r="R317" t="s">
        <v>3221</v>
      </c>
      <c r="S317" t="s">
        <v>3133</v>
      </c>
      <c r="T317" t="s">
        <v>3085</v>
      </c>
      <c r="U317" t="s">
        <v>3647</v>
      </c>
      <c r="V317" t="s">
        <v>3648</v>
      </c>
      <c r="W317" t="s">
        <v>3085</v>
      </c>
      <c r="X317" t="str">
        <f t="shared" si="4"/>
        <v>Funcionamiento</v>
      </c>
      <c r="Y317" t="s">
        <v>3524</v>
      </c>
    </row>
    <row r="318" spans="1:25">
      <c r="A318" t="s">
        <v>3221</v>
      </c>
      <c r="B318" t="s">
        <v>3260</v>
      </c>
      <c r="C318" t="s">
        <v>3645</v>
      </c>
      <c r="D318" t="s">
        <v>3076</v>
      </c>
      <c r="E318" t="s">
        <v>3077</v>
      </c>
      <c r="F318" t="s">
        <v>334</v>
      </c>
      <c r="G318" t="s">
        <v>3524</v>
      </c>
      <c r="H318" t="s">
        <v>316</v>
      </c>
      <c r="I318" t="s">
        <v>583</v>
      </c>
      <c r="J318" t="s">
        <v>246</v>
      </c>
      <c r="K318" t="s">
        <v>3079</v>
      </c>
      <c r="L318" t="s">
        <v>247</v>
      </c>
      <c r="M318">
        <v>399900</v>
      </c>
      <c r="N318">
        <v>0</v>
      </c>
      <c r="O318">
        <v>399900</v>
      </c>
      <c r="P318">
        <v>0</v>
      </c>
      <c r="Q318" t="s">
        <v>3646</v>
      </c>
      <c r="R318" t="s">
        <v>3221</v>
      </c>
      <c r="S318" t="s">
        <v>3133</v>
      </c>
      <c r="T318" t="s">
        <v>3085</v>
      </c>
      <c r="U318" t="s">
        <v>3647</v>
      </c>
      <c r="V318" t="s">
        <v>3648</v>
      </c>
      <c r="W318" t="s">
        <v>3085</v>
      </c>
      <c r="X318" t="str">
        <f t="shared" si="4"/>
        <v>Funcionamiento</v>
      </c>
      <c r="Y318" t="s">
        <v>3524</v>
      </c>
    </row>
    <row r="319" spans="1:25">
      <c r="A319" t="s">
        <v>3221</v>
      </c>
      <c r="B319" t="s">
        <v>3260</v>
      </c>
      <c r="C319" t="s">
        <v>3645</v>
      </c>
      <c r="D319" t="s">
        <v>3076</v>
      </c>
      <c r="E319" t="s">
        <v>3077</v>
      </c>
      <c r="F319" t="s">
        <v>334</v>
      </c>
      <c r="G319" t="s">
        <v>3524</v>
      </c>
      <c r="H319" t="s">
        <v>320</v>
      </c>
      <c r="I319" t="s">
        <v>321</v>
      </c>
      <c r="J319" t="s">
        <v>246</v>
      </c>
      <c r="K319" t="s">
        <v>3079</v>
      </c>
      <c r="L319" t="s">
        <v>247</v>
      </c>
      <c r="M319">
        <v>53500</v>
      </c>
      <c r="N319">
        <v>0</v>
      </c>
      <c r="O319">
        <v>53500</v>
      </c>
      <c r="P319">
        <v>0</v>
      </c>
      <c r="Q319" t="s">
        <v>3646</v>
      </c>
      <c r="R319" t="s">
        <v>3221</v>
      </c>
      <c r="S319" t="s">
        <v>3133</v>
      </c>
      <c r="T319" t="s">
        <v>3085</v>
      </c>
      <c r="U319" t="s">
        <v>3647</v>
      </c>
      <c r="V319" t="s">
        <v>3648</v>
      </c>
      <c r="W319" t="s">
        <v>3085</v>
      </c>
      <c r="X319" t="str">
        <f t="shared" si="4"/>
        <v>Funcionamiento</v>
      </c>
      <c r="Y319" t="s">
        <v>3524</v>
      </c>
    </row>
    <row r="320" spans="1:25">
      <c r="A320" t="s">
        <v>3221</v>
      </c>
      <c r="B320" t="s">
        <v>3260</v>
      </c>
      <c r="C320" t="s">
        <v>3645</v>
      </c>
      <c r="D320" t="s">
        <v>3076</v>
      </c>
      <c r="E320" t="s">
        <v>3077</v>
      </c>
      <c r="F320" t="s">
        <v>334</v>
      </c>
      <c r="G320" t="s">
        <v>3524</v>
      </c>
      <c r="H320" t="s">
        <v>324</v>
      </c>
      <c r="I320" t="s">
        <v>325</v>
      </c>
      <c r="J320" t="s">
        <v>246</v>
      </c>
      <c r="K320" t="s">
        <v>3079</v>
      </c>
      <c r="L320" t="s">
        <v>247</v>
      </c>
      <c r="M320">
        <v>98000</v>
      </c>
      <c r="N320">
        <v>0</v>
      </c>
      <c r="O320">
        <v>98000</v>
      </c>
      <c r="P320">
        <v>0</v>
      </c>
      <c r="Q320" t="s">
        <v>3646</v>
      </c>
      <c r="R320" t="s">
        <v>3221</v>
      </c>
      <c r="S320" t="s">
        <v>3133</v>
      </c>
      <c r="T320" t="s">
        <v>3085</v>
      </c>
      <c r="U320" t="s">
        <v>3647</v>
      </c>
      <c r="V320" t="s">
        <v>3648</v>
      </c>
      <c r="W320" t="s">
        <v>3085</v>
      </c>
      <c r="X320" t="str">
        <f t="shared" si="4"/>
        <v>Funcionamiento</v>
      </c>
      <c r="Y320" t="s">
        <v>3524</v>
      </c>
    </row>
    <row r="321" spans="1:25">
      <c r="A321" t="s">
        <v>3221</v>
      </c>
      <c r="B321" t="s">
        <v>3260</v>
      </c>
      <c r="C321" t="s">
        <v>3645</v>
      </c>
      <c r="D321" t="s">
        <v>3076</v>
      </c>
      <c r="E321" t="s">
        <v>3077</v>
      </c>
      <c r="F321" t="s">
        <v>334</v>
      </c>
      <c r="G321" t="s">
        <v>3524</v>
      </c>
      <c r="H321" t="s">
        <v>314</v>
      </c>
      <c r="I321" t="s">
        <v>582</v>
      </c>
      <c r="J321" t="s">
        <v>246</v>
      </c>
      <c r="K321" t="s">
        <v>3079</v>
      </c>
      <c r="L321" t="s">
        <v>247</v>
      </c>
      <c r="M321">
        <v>564200</v>
      </c>
      <c r="N321">
        <v>0</v>
      </c>
      <c r="O321">
        <v>564200</v>
      </c>
      <c r="P321">
        <v>0</v>
      </c>
      <c r="Q321" t="s">
        <v>3646</v>
      </c>
      <c r="R321" t="s">
        <v>3221</v>
      </c>
      <c r="S321" t="s">
        <v>3133</v>
      </c>
      <c r="T321" t="s">
        <v>3085</v>
      </c>
      <c r="U321" t="s">
        <v>3647</v>
      </c>
      <c r="V321" t="s">
        <v>3648</v>
      </c>
      <c r="W321" t="s">
        <v>3085</v>
      </c>
      <c r="X321" t="str">
        <f t="shared" si="4"/>
        <v>Funcionamiento</v>
      </c>
      <c r="Y321" t="s">
        <v>3524</v>
      </c>
    </row>
    <row r="322" spans="1:25">
      <c r="A322" t="s">
        <v>3221</v>
      </c>
      <c r="B322" t="s">
        <v>3260</v>
      </c>
      <c r="C322" t="s">
        <v>3645</v>
      </c>
      <c r="D322" t="s">
        <v>3076</v>
      </c>
      <c r="E322" t="s">
        <v>3077</v>
      </c>
      <c r="F322" t="s">
        <v>334</v>
      </c>
      <c r="G322" t="s">
        <v>3524</v>
      </c>
      <c r="H322" t="s">
        <v>318</v>
      </c>
      <c r="I322" t="s">
        <v>586</v>
      </c>
      <c r="J322" t="s">
        <v>246</v>
      </c>
      <c r="K322" t="s">
        <v>3079</v>
      </c>
      <c r="L322" t="s">
        <v>247</v>
      </c>
      <c r="M322">
        <v>196100</v>
      </c>
      <c r="N322">
        <v>0</v>
      </c>
      <c r="O322">
        <v>196100</v>
      </c>
      <c r="P322">
        <v>0</v>
      </c>
      <c r="Q322" t="s">
        <v>3646</v>
      </c>
      <c r="R322" t="s">
        <v>3221</v>
      </c>
      <c r="S322" t="s">
        <v>3133</v>
      </c>
      <c r="T322" t="s">
        <v>3085</v>
      </c>
      <c r="U322" t="s">
        <v>3647</v>
      </c>
      <c r="V322" t="s">
        <v>3648</v>
      </c>
      <c r="W322" t="s">
        <v>3085</v>
      </c>
      <c r="X322" t="str">
        <f t="shared" ref="X322:X385" si="5">IF(LEFT(H322,1)="C","Inversión","Funcionamiento")</f>
        <v>Funcionamiento</v>
      </c>
      <c r="Y322" t="s">
        <v>3524</v>
      </c>
    </row>
    <row r="323" spans="1:25">
      <c r="A323" t="s">
        <v>3251</v>
      </c>
      <c r="B323" t="s">
        <v>3274</v>
      </c>
      <c r="C323" t="s">
        <v>3649</v>
      </c>
      <c r="D323" t="s">
        <v>3076</v>
      </c>
      <c r="E323" t="s">
        <v>3077</v>
      </c>
      <c r="F323" t="s">
        <v>334</v>
      </c>
      <c r="G323" t="s">
        <v>3524</v>
      </c>
      <c r="H323" t="s">
        <v>336</v>
      </c>
      <c r="I323" t="s">
        <v>337</v>
      </c>
      <c r="J323" t="s">
        <v>246</v>
      </c>
      <c r="K323" t="s">
        <v>3079</v>
      </c>
      <c r="L323" t="s">
        <v>247</v>
      </c>
      <c r="M323">
        <v>2354967</v>
      </c>
      <c r="N323">
        <v>0</v>
      </c>
      <c r="O323">
        <v>2354967</v>
      </c>
      <c r="P323">
        <v>0</v>
      </c>
      <c r="Q323" t="s">
        <v>3650</v>
      </c>
      <c r="R323" t="s">
        <v>3251</v>
      </c>
      <c r="S323" t="s">
        <v>3651</v>
      </c>
      <c r="T323" t="s">
        <v>3085</v>
      </c>
      <c r="U323" t="s">
        <v>3652</v>
      </c>
      <c r="V323" t="s">
        <v>3653</v>
      </c>
      <c r="W323" t="s">
        <v>3085</v>
      </c>
      <c r="X323" t="str">
        <f t="shared" si="5"/>
        <v>Funcionamiento</v>
      </c>
      <c r="Y323" t="s">
        <v>3524</v>
      </c>
    </row>
    <row r="324" spans="1:25">
      <c r="A324" t="s">
        <v>3251</v>
      </c>
      <c r="B324" t="s">
        <v>3274</v>
      </c>
      <c r="C324" t="s">
        <v>3649</v>
      </c>
      <c r="D324" t="s">
        <v>3076</v>
      </c>
      <c r="E324" t="s">
        <v>3077</v>
      </c>
      <c r="F324" t="s">
        <v>334</v>
      </c>
      <c r="G324" t="s">
        <v>3524</v>
      </c>
      <c r="H324" t="s">
        <v>292</v>
      </c>
      <c r="I324" t="s">
        <v>293</v>
      </c>
      <c r="J324" t="s">
        <v>246</v>
      </c>
      <c r="K324" t="s">
        <v>3079</v>
      </c>
      <c r="L324" t="s">
        <v>247</v>
      </c>
      <c r="M324">
        <v>47586580</v>
      </c>
      <c r="N324">
        <v>0</v>
      </c>
      <c r="O324">
        <v>47586580</v>
      </c>
      <c r="P324">
        <v>0</v>
      </c>
      <c r="Q324" t="s">
        <v>3650</v>
      </c>
      <c r="R324" t="s">
        <v>3251</v>
      </c>
      <c r="S324" t="s">
        <v>3651</v>
      </c>
      <c r="T324" t="s">
        <v>3085</v>
      </c>
      <c r="U324" t="s">
        <v>3652</v>
      </c>
      <c r="V324" t="s">
        <v>3653</v>
      </c>
      <c r="W324" t="s">
        <v>3085</v>
      </c>
      <c r="X324" t="str">
        <f t="shared" si="5"/>
        <v>Funcionamiento</v>
      </c>
      <c r="Y324" t="s">
        <v>3524</v>
      </c>
    </row>
    <row r="325" spans="1:25">
      <c r="A325" t="s">
        <v>3251</v>
      </c>
      <c r="B325" t="s">
        <v>3274</v>
      </c>
      <c r="C325" t="s">
        <v>3649</v>
      </c>
      <c r="D325" t="s">
        <v>3076</v>
      </c>
      <c r="E325" t="s">
        <v>3077</v>
      </c>
      <c r="F325" t="s">
        <v>334</v>
      </c>
      <c r="G325" t="s">
        <v>3524</v>
      </c>
      <c r="H325" t="s">
        <v>333</v>
      </c>
      <c r="I325" t="s">
        <v>335</v>
      </c>
      <c r="J325" t="s">
        <v>246</v>
      </c>
      <c r="K325" t="s">
        <v>3079</v>
      </c>
      <c r="L325" t="s">
        <v>247</v>
      </c>
      <c r="M325">
        <v>199221</v>
      </c>
      <c r="N325">
        <v>0</v>
      </c>
      <c r="O325">
        <v>199221</v>
      </c>
      <c r="P325">
        <v>0</v>
      </c>
      <c r="Q325" t="s">
        <v>3650</v>
      </c>
      <c r="R325" t="s">
        <v>3251</v>
      </c>
      <c r="S325" t="s">
        <v>3651</v>
      </c>
      <c r="T325" t="s">
        <v>3085</v>
      </c>
      <c r="U325" t="s">
        <v>3652</v>
      </c>
      <c r="V325" t="s">
        <v>3653</v>
      </c>
      <c r="W325" t="s">
        <v>3085</v>
      </c>
      <c r="X325" t="str">
        <f t="shared" si="5"/>
        <v>Funcionamiento</v>
      </c>
      <c r="Y325" t="s">
        <v>3524</v>
      </c>
    </row>
    <row r="326" spans="1:25">
      <c r="A326" t="s">
        <v>3251</v>
      </c>
      <c r="B326" t="s">
        <v>3274</v>
      </c>
      <c r="C326" t="s">
        <v>3649</v>
      </c>
      <c r="D326" t="s">
        <v>3076</v>
      </c>
      <c r="E326" t="s">
        <v>3077</v>
      </c>
      <c r="F326" t="s">
        <v>334</v>
      </c>
      <c r="G326" t="s">
        <v>3524</v>
      </c>
      <c r="H326" t="s">
        <v>331</v>
      </c>
      <c r="I326" t="s">
        <v>587</v>
      </c>
      <c r="J326" t="s">
        <v>246</v>
      </c>
      <c r="K326" t="s">
        <v>3079</v>
      </c>
      <c r="L326" t="s">
        <v>247</v>
      </c>
      <c r="M326">
        <v>3048740</v>
      </c>
      <c r="N326">
        <v>0</v>
      </c>
      <c r="O326">
        <v>3048740</v>
      </c>
      <c r="P326">
        <v>0</v>
      </c>
      <c r="Q326" t="s">
        <v>3650</v>
      </c>
      <c r="R326" t="s">
        <v>3251</v>
      </c>
      <c r="S326" t="s">
        <v>3651</v>
      </c>
      <c r="T326" t="s">
        <v>3085</v>
      </c>
      <c r="U326" t="s">
        <v>3652</v>
      </c>
      <c r="V326" t="s">
        <v>3653</v>
      </c>
      <c r="W326" t="s">
        <v>3085</v>
      </c>
      <c r="X326" t="str">
        <f t="shared" si="5"/>
        <v>Funcionamiento</v>
      </c>
      <c r="Y326" t="s">
        <v>3524</v>
      </c>
    </row>
    <row r="327" spans="1:25">
      <c r="A327" t="s">
        <v>3251</v>
      </c>
      <c r="B327" t="s">
        <v>3274</v>
      </c>
      <c r="C327" t="s">
        <v>3649</v>
      </c>
      <c r="D327" t="s">
        <v>3076</v>
      </c>
      <c r="E327" t="s">
        <v>3077</v>
      </c>
      <c r="F327" t="s">
        <v>334</v>
      </c>
      <c r="G327" t="s">
        <v>3524</v>
      </c>
      <c r="H327" t="s">
        <v>294</v>
      </c>
      <c r="I327" t="s">
        <v>296</v>
      </c>
      <c r="J327" t="s">
        <v>246</v>
      </c>
      <c r="K327" t="s">
        <v>3079</v>
      </c>
      <c r="L327" t="s">
        <v>247</v>
      </c>
      <c r="M327">
        <v>859274</v>
      </c>
      <c r="N327">
        <v>0</v>
      </c>
      <c r="O327">
        <v>859274</v>
      </c>
      <c r="P327">
        <v>0</v>
      </c>
      <c r="Q327" t="s">
        <v>3650</v>
      </c>
      <c r="R327" t="s">
        <v>3251</v>
      </c>
      <c r="S327" t="s">
        <v>3651</v>
      </c>
      <c r="T327" t="s">
        <v>3085</v>
      </c>
      <c r="U327" t="s">
        <v>3652</v>
      </c>
      <c r="V327" t="s">
        <v>3653</v>
      </c>
      <c r="W327" t="s">
        <v>3085</v>
      </c>
      <c r="X327" t="str">
        <f t="shared" si="5"/>
        <v>Funcionamiento</v>
      </c>
      <c r="Y327" t="s">
        <v>3524</v>
      </c>
    </row>
    <row r="328" spans="1:25">
      <c r="A328" t="s">
        <v>3251</v>
      </c>
      <c r="B328" t="s">
        <v>3274</v>
      </c>
      <c r="C328" t="s">
        <v>3649</v>
      </c>
      <c r="D328" t="s">
        <v>3076</v>
      </c>
      <c r="E328" t="s">
        <v>3077</v>
      </c>
      <c r="F328" t="s">
        <v>334</v>
      </c>
      <c r="G328" t="s">
        <v>3524</v>
      </c>
      <c r="H328" t="s">
        <v>309</v>
      </c>
      <c r="I328" t="s">
        <v>311</v>
      </c>
      <c r="J328" t="s">
        <v>246</v>
      </c>
      <c r="K328" t="s">
        <v>3079</v>
      </c>
      <c r="L328" t="s">
        <v>247</v>
      </c>
      <c r="M328">
        <v>2800510</v>
      </c>
      <c r="N328">
        <v>0</v>
      </c>
      <c r="O328">
        <v>2800510</v>
      </c>
      <c r="P328">
        <v>0</v>
      </c>
      <c r="Q328" t="s">
        <v>3650</v>
      </c>
      <c r="R328" t="s">
        <v>3251</v>
      </c>
      <c r="S328" t="s">
        <v>3651</v>
      </c>
      <c r="T328" t="s">
        <v>3085</v>
      </c>
      <c r="U328" t="s">
        <v>3652</v>
      </c>
      <c r="V328" t="s">
        <v>3653</v>
      </c>
      <c r="W328" t="s">
        <v>3085</v>
      </c>
      <c r="X328" t="str">
        <f t="shared" si="5"/>
        <v>Funcionamiento</v>
      </c>
      <c r="Y328" t="s">
        <v>3524</v>
      </c>
    </row>
    <row r="329" spans="1:25">
      <c r="A329" t="s">
        <v>3251</v>
      </c>
      <c r="B329" t="s">
        <v>3274</v>
      </c>
      <c r="C329" t="s">
        <v>3649</v>
      </c>
      <c r="D329" t="s">
        <v>3076</v>
      </c>
      <c r="E329" t="s">
        <v>3077</v>
      </c>
      <c r="F329" t="s">
        <v>334</v>
      </c>
      <c r="G329" t="s">
        <v>3524</v>
      </c>
      <c r="H329" t="s">
        <v>297</v>
      </c>
      <c r="I329" t="s">
        <v>299</v>
      </c>
      <c r="J329" t="s">
        <v>246</v>
      </c>
      <c r="K329" t="s">
        <v>3079</v>
      </c>
      <c r="L329" t="s">
        <v>247</v>
      </c>
      <c r="M329">
        <v>1131394</v>
      </c>
      <c r="N329">
        <v>0</v>
      </c>
      <c r="O329">
        <v>1131394</v>
      </c>
      <c r="P329">
        <v>0</v>
      </c>
      <c r="Q329" t="s">
        <v>3650</v>
      </c>
      <c r="R329" t="s">
        <v>3251</v>
      </c>
      <c r="S329" t="s">
        <v>3651</v>
      </c>
      <c r="T329" t="s">
        <v>3085</v>
      </c>
      <c r="U329" t="s">
        <v>3652</v>
      </c>
      <c r="V329" t="s">
        <v>3653</v>
      </c>
      <c r="W329" t="s">
        <v>3085</v>
      </c>
      <c r="X329" t="str">
        <f t="shared" si="5"/>
        <v>Funcionamiento</v>
      </c>
      <c r="Y329" t="s">
        <v>3524</v>
      </c>
    </row>
    <row r="330" spans="1:25">
      <c r="A330" t="s">
        <v>3238</v>
      </c>
      <c r="B330" t="s">
        <v>3654</v>
      </c>
      <c r="C330" t="s">
        <v>3655</v>
      </c>
      <c r="D330" t="s">
        <v>3076</v>
      </c>
      <c r="E330" t="s">
        <v>3077</v>
      </c>
      <c r="F330" t="s">
        <v>334</v>
      </c>
      <c r="G330" t="s">
        <v>3524</v>
      </c>
      <c r="H330" t="s">
        <v>320</v>
      </c>
      <c r="I330" t="s">
        <v>321</v>
      </c>
      <c r="J330" t="s">
        <v>246</v>
      </c>
      <c r="K330" t="s">
        <v>3079</v>
      </c>
      <c r="L330" t="s">
        <v>247</v>
      </c>
      <c r="M330">
        <v>617000</v>
      </c>
      <c r="N330">
        <v>0</v>
      </c>
      <c r="O330">
        <v>617000</v>
      </c>
      <c r="P330">
        <v>0</v>
      </c>
      <c r="Q330" t="s">
        <v>3656</v>
      </c>
      <c r="R330" t="s">
        <v>3238</v>
      </c>
      <c r="S330" t="s">
        <v>3326</v>
      </c>
      <c r="T330" t="s">
        <v>3085</v>
      </c>
      <c r="U330" t="s">
        <v>3657</v>
      </c>
      <c r="V330" t="s">
        <v>3658</v>
      </c>
      <c r="W330" t="s">
        <v>3085</v>
      </c>
      <c r="X330" t="str">
        <f t="shared" si="5"/>
        <v>Funcionamiento</v>
      </c>
      <c r="Y330" t="s">
        <v>3524</v>
      </c>
    </row>
    <row r="331" spans="1:25">
      <c r="A331" t="s">
        <v>3238</v>
      </c>
      <c r="B331" t="s">
        <v>3654</v>
      </c>
      <c r="C331" t="s">
        <v>3655</v>
      </c>
      <c r="D331" t="s">
        <v>3076</v>
      </c>
      <c r="E331" t="s">
        <v>3077</v>
      </c>
      <c r="F331" t="s">
        <v>334</v>
      </c>
      <c r="G331" t="s">
        <v>3524</v>
      </c>
      <c r="H331" t="s">
        <v>324</v>
      </c>
      <c r="I331" t="s">
        <v>325</v>
      </c>
      <c r="J331" t="s">
        <v>246</v>
      </c>
      <c r="K331" t="s">
        <v>3079</v>
      </c>
      <c r="L331" t="s">
        <v>247</v>
      </c>
      <c r="M331">
        <v>1048500</v>
      </c>
      <c r="N331">
        <v>0</v>
      </c>
      <c r="O331">
        <v>1048500</v>
      </c>
      <c r="P331">
        <v>0</v>
      </c>
      <c r="Q331" t="s">
        <v>3656</v>
      </c>
      <c r="R331" t="s">
        <v>3238</v>
      </c>
      <c r="S331" t="s">
        <v>3326</v>
      </c>
      <c r="T331" t="s">
        <v>3085</v>
      </c>
      <c r="U331" t="s">
        <v>3657</v>
      </c>
      <c r="V331" t="s">
        <v>3658</v>
      </c>
      <c r="W331" t="s">
        <v>3085</v>
      </c>
      <c r="X331" t="str">
        <f t="shared" si="5"/>
        <v>Funcionamiento</v>
      </c>
      <c r="Y331" t="s">
        <v>3524</v>
      </c>
    </row>
    <row r="332" spans="1:25">
      <c r="A332" t="s">
        <v>3238</v>
      </c>
      <c r="B332" t="s">
        <v>3654</v>
      </c>
      <c r="C332" t="s">
        <v>3655</v>
      </c>
      <c r="D332" t="s">
        <v>3076</v>
      </c>
      <c r="E332" t="s">
        <v>3077</v>
      </c>
      <c r="F332" t="s">
        <v>334</v>
      </c>
      <c r="G332" t="s">
        <v>3524</v>
      </c>
      <c r="H332" t="s">
        <v>316</v>
      </c>
      <c r="I332" t="s">
        <v>583</v>
      </c>
      <c r="J332" t="s">
        <v>246</v>
      </c>
      <c r="K332" t="s">
        <v>3079</v>
      </c>
      <c r="L332" t="s">
        <v>247</v>
      </c>
      <c r="M332">
        <v>4045100</v>
      </c>
      <c r="N332">
        <v>0</v>
      </c>
      <c r="O332">
        <v>4045100</v>
      </c>
      <c r="P332">
        <v>0</v>
      </c>
      <c r="Q332" t="s">
        <v>3656</v>
      </c>
      <c r="R332" t="s">
        <v>3238</v>
      </c>
      <c r="S332" t="s">
        <v>3326</v>
      </c>
      <c r="T332" t="s">
        <v>3085</v>
      </c>
      <c r="U332" t="s">
        <v>3657</v>
      </c>
      <c r="V332" t="s">
        <v>3658</v>
      </c>
      <c r="W332" t="s">
        <v>3085</v>
      </c>
      <c r="X332" t="str">
        <f t="shared" si="5"/>
        <v>Funcionamiento</v>
      </c>
      <c r="Y332" t="s">
        <v>3524</v>
      </c>
    </row>
    <row r="333" spans="1:25">
      <c r="A333" t="s">
        <v>3238</v>
      </c>
      <c r="B333" t="s">
        <v>3654</v>
      </c>
      <c r="C333" t="s">
        <v>3655</v>
      </c>
      <c r="D333" t="s">
        <v>3076</v>
      </c>
      <c r="E333" t="s">
        <v>3077</v>
      </c>
      <c r="F333" t="s">
        <v>334</v>
      </c>
      <c r="G333" t="s">
        <v>3524</v>
      </c>
      <c r="H333" t="s">
        <v>318</v>
      </c>
      <c r="I333" t="s">
        <v>586</v>
      </c>
      <c r="J333" t="s">
        <v>246</v>
      </c>
      <c r="K333" t="s">
        <v>3079</v>
      </c>
      <c r="L333" t="s">
        <v>247</v>
      </c>
      <c r="M333">
        <v>2096200</v>
      </c>
      <c r="N333">
        <v>0</v>
      </c>
      <c r="O333">
        <v>2096200</v>
      </c>
      <c r="P333">
        <v>0</v>
      </c>
      <c r="Q333" t="s">
        <v>3656</v>
      </c>
      <c r="R333" t="s">
        <v>3238</v>
      </c>
      <c r="S333" t="s">
        <v>3326</v>
      </c>
      <c r="T333" t="s">
        <v>3085</v>
      </c>
      <c r="U333" t="s">
        <v>3657</v>
      </c>
      <c r="V333" t="s">
        <v>3658</v>
      </c>
      <c r="W333" t="s">
        <v>3085</v>
      </c>
      <c r="X333" t="str">
        <f t="shared" si="5"/>
        <v>Funcionamiento</v>
      </c>
      <c r="Y333" t="s">
        <v>3524</v>
      </c>
    </row>
    <row r="334" spans="1:25">
      <c r="A334" t="s">
        <v>3238</v>
      </c>
      <c r="B334" t="s">
        <v>3654</v>
      </c>
      <c r="C334" t="s">
        <v>3655</v>
      </c>
      <c r="D334" t="s">
        <v>3076</v>
      </c>
      <c r="E334" t="s">
        <v>3077</v>
      </c>
      <c r="F334" t="s">
        <v>334</v>
      </c>
      <c r="G334" t="s">
        <v>3524</v>
      </c>
      <c r="H334" t="s">
        <v>314</v>
      </c>
      <c r="I334" t="s">
        <v>582</v>
      </c>
      <c r="J334" t="s">
        <v>246</v>
      </c>
      <c r="K334" t="s">
        <v>3079</v>
      </c>
      <c r="L334" t="s">
        <v>247</v>
      </c>
      <c r="M334">
        <v>5710100</v>
      </c>
      <c r="N334">
        <v>0</v>
      </c>
      <c r="O334">
        <v>5710100</v>
      </c>
      <c r="P334">
        <v>0</v>
      </c>
      <c r="Q334" t="s">
        <v>3656</v>
      </c>
      <c r="R334" t="s">
        <v>3238</v>
      </c>
      <c r="S334" t="s">
        <v>3326</v>
      </c>
      <c r="T334" t="s">
        <v>3085</v>
      </c>
      <c r="U334" t="s">
        <v>3657</v>
      </c>
      <c r="V334" t="s">
        <v>3658</v>
      </c>
      <c r="W334" t="s">
        <v>3085</v>
      </c>
      <c r="X334" t="str">
        <f t="shared" si="5"/>
        <v>Funcionamiento</v>
      </c>
      <c r="Y334" t="s">
        <v>3524</v>
      </c>
    </row>
    <row r="335" spans="1:25">
      <c r="A335" t="s">
        <v>3238</v>
      </c>
      <c r="B335" t="s">
        <v>3654</v>
      </c>
      <c r="C335" t="s">
        <v>3655</v>
      </c>
      <c r="D335" t="s">
        <v>3076</v>
      </c>
      <c r="E335" t="s">
        <v>3077</v>
      </c>
      <c r="F335" t="s">
        <v>334</v>
      </c>
      <c r="G335" t="s">
        <v>3524</v>
      </c>
      <c r="H335" t="s">
        <v>322</v>
      </c>
      <c r="I335" t="s">
        <v>323</v>
      </c>
      <c r="J335" t="s">
        <v>246</v>
      </c>
      <c r="K335" t="s">
        <v>3079</v>
      </c>
      <c r="L335" t="s">
        <v>247</v>
      </c>
      <c r="M335">
        <v>1572500</v>
      </c>
      <c r="N335">
        <v>0</v>
      </c>
      <c r="O335">
        <v>1572500</v>
      </c>
      <c r="P335">
        <v>0</v>
      </c>
      <c r="Q335" t="s">
        <v>3656</v>
      </c>
      <c r="R335" t="s">
        <v>3238</v>
      </c>
      <c r="S335" t="s">
        <v>3326</v>
      </c>
      <c r="T335" t="s">
        <v>3085</v>
      </c>
      <c r="U335" t="s">
        <v>3657</v>
      </c>
      <c r="V335" t="s">
        <v>3658</v>
      </c>
      <c r="W335" t="s">
        <v>3085</v>
      </c>
      <c r="X335" t="str">
        <f t="shared" si="5"/>
        <v>Funcionamiento</v>
      </c>
      <c r="Y335" t="s">
        <v>3524</v>
      </c>
    </row>
    <row r="336" spans="1:25">
      <c r="A336" t="s">
        <v>3281</v>
      </c>
      <c r="B336" t="s">
        <v>3659</v>
      </c>
      <c r="C336" t="s">
        <v>3660</v>
      </c>
      <c r="D336" t="s">
        <v>3076</v>
      </c>
      <c r="E336" t="s">
        <v>3077</v>
      </c>
      <c r="F336" t="s">
        <v>334</v>
      </c>
      <c r="G336" t="s">
        <v>3524</v>
      </c>
      <c r="H336" t="s">
        <v>300</v>
      </c>
      <c r="I336" t="s">
        <v>302</v>
      </c>
      <c r="J336" t="s">
        <v>246</v>
      </c>
      <c r="K336" t="s">
        <v>3079</v>
      </c>
      <c r="L336" t="s">
        <v>247</v>
      </c>
      <c r="M336">
        <v>52699399</v>
      </c>
      <c r="N336">
        <v>0</v>
      </c>
      <c r="O336">
        <v>52699399</v>
      </c>
      <c r="P336">
        <v>0</v>
      </c>
      <c r="Q336" t="s">
        <v>3661</v>
      </c>
      <c r="R336" t="s">
        <v>3281</v>
      </c>
      <c r="S336" t="s">
        <v>3311</v>
      </c>
      <c r="T336" t="s">
        <v>3085</v>
      </c>
      <c r="U336" t="s">
        <v>3662</v>
      </c>
      <c r="V336" t="s">
        <v>3663</v>
      </c>
      <c r="W336" t="s">
        <v>3085</v>
      </c>
      <c r="X336" t="str">
        <f t="shared" si="5"/>
        <v>Funcionamiento</v>
      </c>
      <c r="Y336" t="s">
        <v>3524</v>
      </c>
    </row>
    <row r="337" spans="1:25">
      <c r="A337" t="s">
        <v>3288</v>
      </c>
      <c r="B337" t="s">
        <v>3301</v>
      </c>
      <c r="C337" t="s">
        <v>3664</v>
      </c>
      <c r="D337" t="s">
        <v>3076</v>
      </c>
      <c r="E337" t="s">
        <v>3077</v>
      </c>
      <c r="F337" t="s">
        <v>334</v>
      </c>
      <c r="G337" t="s">
        <v>3524</v>
      </c>
      <c r="H337" t="s">
        <v>297</v>
      </c>
      <c r="I337" t="s">
        <v>299</v>
      </c>
      <c r="J337" t="s">
        <v>246</v>
      </c>
      <c r="K337" t="s">
        <v>3079</v>
      </c>
      <c r="L337" t="s">
        <v>247</v>
      </c>
      <c r="M337">
        <v>1011397</v>
      </c>
      <c r="N337">
        <v>0</v>
      </c>
      <c r="O337">
        <v>1011397</v>
      </c>
      <c r="P337">
        <v>0</v>
      </c>
      <c r="Q337" t="s">
        <v>3665</v>
      </c>
      <c r="R337" t="s">
        <v>3288</v>
      </c>
      <c r="S337" t="s">
        <v>3337</v>
      </c>
      <c r="T337" t="s">
        <v>3085</v>
      </c>
      <c r="U337" t="s">
        <v>3666</v>
      </c>
      <c r="V337" t="s">
        <v>3667</v>
      </c>
      <c r="W337" t="s">
        <v>3085</v>
      </c>
      <c r="X337" t="str">
        <f t="shared" si="5"/>
        <v>Funcionamiento</v>
      </c>
      <c r="Y337" t="s">
        <v>3524</v>
      </c>
    </row>
    <row r="338" spans="1:25">
      <c r="A338" t="s">
        <v>3288</v>
      </c>
      <c r="B338" t="s">
        <v>3301</v>
      </c>
      <c r="C338" t="s">
        <v>3664</v>
      </c>
      <c r="D338" t="s">
        <v>3076</v>
      </c>
      <c r="E338" t="s">
        <v>3077</v>
      </c>
      <c r="F338" t="s">
        <v>334</v>
      </c>
      <c r="G338" t="s">
        <v>3524</v>
      </c>
      <c r="H338" t="s">
        <v>309</v>
      </c>
      <c r="I338" t="s">
        <v>311</v>
      </c>
      <c r="J338" t="s">
        <v>246</v>
      </c>
      <c r="K338" t="s">
        <v>3079</v>
      </c>
      <c r="L338" t="s">
        <v>247</v>
      </c>
      <c r="M338">
        <v>1142203</v>
      </c>
      <c r="N338">
        <v>0</v>
      </c>
      <c r="O338">
        <v>1142203</v>
      </c>
      <c r="P338">
        <v>0</v>
      </c>
      <c r="Q338" t="s">
        <v>3665</v>
      </c>
      <c r="R338" t="s">
        <v>3288</v>
      </c>
      <c r="S338" t="s">
        <v>3337</v>
      </c>
      <c r="T338" t="s">
        <v>3085</v>
      </c>
      <c r="U338" t="s">
        <v>3666</v>
      </c>
      <c r="V338" t="s">
        <v>3667</v>
      </c>
      <c r="W338" t="s">
        <v>3085</v>
      </c>
      <c r="X338" t="str">
        <f t="shared" si="5"/>
        <v>Funcionamiento</v>
      </c>
      <c r="Y338" t="s">
        <v>3524</v>
      </c>
    </row>
    <row r="339" spans="1:25">
      <c r="A339" t="s">
        <v>3288</v>
      </c>
      <c r="B339" t="s">
        <v>3301</v>
      </c>
      <c r="C339" t="s">
        <v>3664</v>
      </c>
      <c r="D339" t="s">
        <v>3076</v>
      </c>
      <c r="E339" t="s">
        <v>3077</v>
      </c>
      <c r="F339" t="s">
        <v>334</v>
      </c>
      <c r="G339" t="s">
        <v>3524</v>
      </c>
      <c r="H339" t="s">
        <v>292</v>
      </c>
      <c r="I339" t="s">
        <v>293</v>
      </c>
      <c r="J339" t="s">
        <v>246</v>
      </c>
      <c r="K339" t="s">
        <v>3079</v>
      </c>
      <c r="L339" t="s">
        <v>247</v>
      </c>
      <c r="M339">
        <v>45836545</v>
      </c>
      <c r="N339">
        <v>0</v>
      </c>
      <c r="O339">
        <v>45836545</v>
      </c>
      <c r="P339">
        <v>0</v>
      </c>
      <c r="Q339" t="s">
        <v>3665</v>
      </c>
      <c r="R339" t="s">
        <v>3288</v>
      </c>
      <c r="S339" t="s">
        <v>3337</v>
      </c>
      <c r="T339" t="s">
        <v>3085</v>
      </c>
      <c r="U339" t="s">
        <v>3666</v>
      </c>
      <c r="V339" t="s">
        <v>3667</v>
      </c>
      <c r="W339" t="s">
        <v>3085</v>
      </c>
      <c r="X339" t="str">
        <f t="shared" si="5"/>
        <v>Funcionamiento</v>
      </c>
      <c r="Y339" t="s">
        <v>3524</v>
      </c>
    </row>
    <row r="340" spans="1:25">
      <c r="A340" t="s">
        <v>3288</v>
      </c>
      <c r="B340" t="s">
        <v>3301</v>
      </c>
      <c r="C340" t="s">
        <v>3664</v>
      </c>
      <c r="D340" t="s">
        <v>3076</v>
      </c>
      <c r="E340" t="s">
        <v>3077</v>
      </c>
      <c r="F340" t="s">
        <v>334</v>
      </c>
      <c r="G340" t="s">
        <v>3524</v>
      </c>
      <c r="H340" t="s">
        <v>331</v>
      </c>
      <c r="I340" t="s">
        <v>587</v>
      </c>
      <c r="J340" t="s">
        <v>246</v>
      </c>
      <c r="K340" t="s">
        <v>3079</v>
      </c>
      <c r="L340" t="s">
        <v>247</v>
      </c>
      <c r="M340">
        <v>1673301</v>
      </c>
      <c r="N340">
        <v>0</v>
      </c>
      <c r="O340">
        <v>1673301</v>
      </c>
      <c r="P340">
        <v>0</v>
      </c>
      <c r="Q340" t="s">
        <v>3665</v>
      </c>
      <c r="R340" t="s">
        <v>3288</v>
      </c>
      <c r="S340" t="s">
        <v>3337</v>
      </c>
      <c r="T340" t="s">
        <v>3085</v>
      </c>
      <c r="U340" t="s">
        <v>3666</v>
      </c>
      <c r="V340" t="s">
        <v>3667</v>
      </c>
      <c r="W340" t="s">
        <v>3085</v>
      </c>
      <c r="X340" t="str">
        <f t="shared" si="5"/>
        <v>Funcionamiento</v>
      </c>
      <c r="Y340" t="s">
        <v>3524</v>
      </c>
    </row>
    <row r="341" spans="1:25">
      <c r="A341" t="s">
        <v>3288</v>
      </c>
      <c r="B341" t="s">
        <v>3301</v>
      </c>
      <c r="C341" t="s">
        <v>3664</v>
      </c>
      <c r="D341" t="s">
        <v>3076</v>
      </c>
      <c r="E341" t="s">
        <v>3077</v>
      </c>
      <c r="F341" t="s">
        <v>334</v>
      </c>
      <c r="G341" t="s">
        <v>3524</v>
      </c>
      <c r="H341" t="s">
        <v>333</v>
      </c>
      <c r="I341" t="s">
        <v>335</v>
      </c>
      <c r="J341" t="s">
        <v>246</v>
      </c>
      <c r="K341" t="s">
        <v>3079</v>
      </c>
      <c r="L341" t="s">
        <v>247</v>
      </c>
      <c r="M341">
        <v>135851</v>
      </c>
      <c r="N341">
        <v>0</v>
      </c>
      <c r="O341">
        <v>135851</v>
      </c>
      <c r="P341">
        <v>0</v>
      </c>
      <c r="Q341" t="s">
        <v>3665</v>
      </c>
      <c r="R341" t="s">
        <v>3288</v>
      </c>
      <c r="S341" t="s">
        <v>3337</v>
      </c>
      <c r="T341" t="s">
        <v>3085</v>
      </c>
      <c r="U341" t="s">
        <v>3666</v>
      </c>
      <c r="V341" t="s">
        <v>3667</v>
      </c>
      <c r="W341" t="s">
        <v>3085</v>
      </c>
      <c r="X341" t="str">
        <f t="shared" si="5"/>
        <v>Funcionamiento</v>
      </c>
      <c r="Y341" t="s">
        <v>3524</v>
      </c>
    </row>
    <row r="342" spans="1:25">
      <c r="A342" t="s">
        <v>3288</v>
      </c>
      <c r="B342" t="s">
        <v>3301</v>
      </c>
      <c r="C342" t="s">
        <v>3664</v>
      </c>
      <c r="D342" t="s">
        <v>3076</v>
      </c>
      <c r="E342" t="s">
        <v>3077</v>
      </c>
      <c r="F342" t="s">
        <v>334</v>
      </c>
      <c r="G342" t="s">
        <v>3524</v>
      </c>
      <c r="H342" t="s">
        <v>294</v>
      </c>
      <c r="I342" t="s">
        <v>296</v>
      </c>
      <c r="J342" t="s">
        <v>246</v>
      </c>
      <c r="K342" t="s">
        <v>3079</v>
      </c>
      <c r="L342" t="s">
        <v>247</v>
      </c>
      <c r="M342">
        <v>782160</v>
      </c>
      <c r="N342">
        <v>0</v>
      </c>
      <c r="O342">
        <v>782160</v>
      </c>
      <c r="P342">
        <v>0</v>
      </c>
      <c r="Q342" t="s">
        <v>3665</v>
      </c>
      <c r="R342" t="s">
        <v>3288</v>
      </c>
      <c r="S342" t="s">
        <v>3337</v>
      </c>
      <c r="T342" t="s">
        <v>3085</v>
      </c>
      <c r="U342" t="s">
        <v>3666</v>
      </c>
      <c r="V342" t="s">
        <v>3667</v>
      </c>
      <c r="W342" t="s">
        <v>3085</v>
      </c>
      <c r="X342" t="str">
        <f t="shared" si="5"/>
        <v>Funcionamiento</v>
      </c>
      <c r="Y342" t="s">
        <v>3524</v>
      </c>
    </row>
    <row r="343" spans="1:25">
      <c r="A343" t="s">
        <v>3288</v>
      </c>
      <c r="B343" t="s">
        <v>3301</v>
      </c>
      <c r="C343" t="s">
        <v>3664</v>
      </c>
      <c r="D343" t="s">
        <v>3076</v>
      </c>
      <c r="E343" t="s">
        <v>3077</v>
      </c>
      <c r="F343" t="s">
        <v>334</v>
      </c>
      <c r="G343" t="s">
        <v>3524</v>
      </c>
      <c r="H343" t="s">
        <v>336</v>
      </c>
      <c r="I343" t="s">
        <v>337</v>
      </c>
      <c r="J343" t="s">
        <v>246</v>
      </c>
      <c r="K343" t="s">
        <v>3079</v>
      </c>
      <c r="L343" t="s">
        <v>247</v>
      </c>
      <c r="M343">
        <v>2354967</v>
      </c>
      <c r="N343">
        <v>0</v>
      </c>
      <c r="O343">
        <v>2354967</v>
      </c>
      <c r="P343">
        <v>0</v>
      </c>
      <c r="Q343" t="s">
        <v>3665</v>
      </c>
      <c r="R343" t="s">
        <v>3288</v>
      </c>
      <c r="S343" t="s">
        <v>3337</v>
      </c>
      <c r="T343" t="s">
        <v>3085</v>
      </c>
      <c r="U343" t="s">
        <v>3666</v>
      </c>
      <c r="V343" t="s">
        <v>3667</v>
      </c>
      <c r="W343" t="s">
        <v>3085</v>
      </c>
      <c r="X343" t="str">
        <f t="shared" si="5"/>
        <v>Funcionamiento</v>
      </c>
      <c r="Y343" t="s">
        <v>3524</v>
      </c>
    </row>
    <row r="344" spans="1:25">
      <c r="A344" t="s">
        <v>3263</v>
      </c>
      <c r="B344" t="s">
        <v>3668</v>
      </c>
      <c r="C344" t="s">
        <v>3669</v>
      </c>
      <c r="D344" t="s">
        <v>3076</v>
      </c>
      <c r="E344" t="s">
        <v>3077</v>
      </c>
      <c r="F344" t="s">
        <v>334</v>
      </c>
      <c r="G344" t="s">
        <v>3524</v>
      </c>
      <c r="H344" t="s">
        <v>324</v>
      </c>
      <c r="I344" t="s">
        <v>325</v>
      </c>
      <c r="J344" t="s">
        <v>246</v>
      </c>
      <c r="K344" t="s">
        <v>3079</v>
      </c>
      <c r="L344" t="s">
        <v>247</v>
      </c>
      <c r="M344">
        <v>2065800</v>
      </c>
      <c r="N344">
        <v>0</v>
      </c>
      <c r="O344">
        <v>2065800</v>
      </c>
      <c r="P344">
        <v>0</v>
      </c>
      <c r="Q344" t="s">
        <v>3670</v>
      </c>
      <c r="R344" t="s">
        <v>3263</v>
      </c>
      <c r="S344" t="s">
        <v>3344</v>
      </c>
      <c r="T344" t="s">
        <v>3085</v>
      </c>
      <c r="U344" t="s">
        <v>3671</v>
      </c>
      <c r="V344" t="s">
        <v>3672</v>
      </c>
      <c r="W344" t="s">
        <v>3085</v>
      </c>
      <c r="X344" t="str">
        <f t="shared" si="5"/>
        <v>Funcionamiento</v>
      </c>
      <c r="Y344" t="s">
        <v>3524</v>
      </c>
    </row>
    <row r="345" spans="1:25">
      <c r="A345" t="s">
        <v>3263</v>
      </c>
      <c r="B345" t="s">
        <v>3668</v>
      </c>
      <c r="C345" t="s">
        <v>3669</v>
      </c>
      <c r="D345" t="s">
        <v>3076</v>
      </c>
      <c r="E345" t="s">
        <v>3077</v>
      </c>
      <c r="F345" t="s">
        <v>334</v>
      </c>
      <c r="G345" t="s">
        <v>3524</v>
      </c>
      <c r="H345" t="s">
        <v>316</v>
      </c>
      <c r="I345" t="s">
        <v>583</v>
      </c>
      <c r="J345" t="s">
        <v>246</v>
      </c>
      <c r="K345" t="s">
        <v>3079</v>
      </c>
      <c r="L345" t="s">
        <v>247</v>
      </c>
      <c r="M345">
        <v>4045000</v>
      </c>
      <c r="N345">
        <v>0</v>
      </c>
      <c r="O345">
        <v>4045000</v>
      </c>
      <c r="P345">
        <v>0</v>
      </c>
      <c r="Q345" t="s">
        <v>3670</v>
      </c>
      <c r="R345" t="s">
        <v>3263</v>
      </c>
      <c r="S345" t="s">
        <v>3344</v>
      </c>
      <c r="T345" t="s">
        <v>3085</v>
      </c>
      <c r="U345" t="s">
        <v>3671</v>
      </c>
      <c r="V345" t="s">
        <v>3672</v>
      </c>
      <c r="W345" t="s">
        <v>3085</v>
      </c>
      <c r="X345" t="str">
        <f t="shared" si="5"/>
        <v>Funcionamiento</v>
      </c>
      <c r="Y345" t="s">
        <v>3524</v>
      </c>
    </row>
    <row r="346" spans="1:25">
      <c r="A346" t="s">
        <v>3263</v>
      </c>
      <c r="B346" t="s">
        <v>3668</v>
      </c>
      <c r="C346" t="s">
        <v>3669</v>
      </c>
      <c r="D346" t="s">
        <v>3076</v>
      </c>
      <c r="E346" t="s">
        <v>3077</v>
      </c>
      <c r="F346" t="s">
        <v>334</v>
      </c>
      <c r="G346" t="s">
        <v>3524</v>
      </c>
      <c r="H346" t="s">
        <v>318</v>
      </c>
      <c r="I346" t="s">
        <v>586</v>
      </c>
      <c r="J346" t="s">
        <v>246</v>
      </c>
      <c r="K346" t="s">
        <v>3079</v>
      </c>
      <c r="L346" t="s">
        <v>247</v>
      </c>
      <c r="M346">
        <v>4129800</v>
      </c>
      <c r="N346">
        <v>0</v>
      </c>
      <c r="O346">
        <v>4129800</v>
      </c>
      <c r="P346">
        <v>0</v>
      </c>
      <c r="Q346" t="s">
        <v>3670</v>
      </c>
      <c r="R346" t="s">
        <v>3263</v>
      </c>
      <c r="S346" t="s">
        <v>3344</v>
      </c>
      <c r="T346" t="s">
        <v>3085</v>
      </c>
      <c r="U346" t="s">
        <v>3671</v>
      </c>
      <c r="V346" t="s">
        <v>3672</v>
      </c>
      <c r="W346" t="s">
        <v>3085</v>
      </c>
      <c r="X346" t="str">
        <f t="shared" si="5"/>
        <v>Funcionamiento</v>
      </c>
      <c r="Y346" t="s">
        <v>3524</v>
      </c>
    </row>
    <row r="347" spans="1:25">
      <c r="A347" t="s">
        <v>3263</v>
      </c>
      <c r="B347" t="s">
        <v>3668</v>
      </c>
      <c r="C347" t="s">
        <v>3669</v>
      </c>
      <c r="D347" t="s">
        <v>3076</v>
      </c>
      <c r="E347" t="s">
        <v>3077</v>
      </c>
      <c r="F347" t="s">
        <v>334</v>
      </c>
      <c r="G347" t="s">
        <v>3524</v>
      </c>
      <c r="H347" t="s">
        <v>320</v>
      </c>
      <c r="I347" t="s">
        <v>321</v>
      </c>
      <c r="J347" t="s">
        <v>246</v>
      </c>
      <c r="K347" t="s">
        <v>3079</v>
      </c>
      <c r="L347" t="s">
        <v>247</v>
      </c>
      <c r="M347">
        <v>596600</v>
      </c>
      <c r="N347">
        <v>0</v>
      </c>
      <c r="O347">
        <v>596600</v>
      </c>
      <c r="P347">
        <v>0</v>
      </c>
      <c r="Q347" t="s">
        <v>3670</v>
      </c>
      <c r="R347" t="s">
        <v>3263</v>
      </c>
      <c r="S347" t="s">
        <v>3344</v>
      </c>
      <c r="T347" t="s">
        <v>3085</v>
      </c>
      <c r="U347" t="s">
        <v>3671</v>
      </c>
      <c r="V347" t="s">
        <v>3672</v>
      </c>
      <c r="W347" t="s">
        <v>3085</v>
      </c>
      <c r="X347" t="str">
        <f t="shared" si="5"/>
        <v>Funcionamiento</v>
      </c>
      <c r="Y347" t="s">
        <v>3524</v>
      </c>
    </row>
    <row r="348" spans="1:25">
      <c r="A348" t="s">
        <v>3263</v>
      </c>
      <c r="B348" t="s">
        <v>3668</v>
      </c>
      <c r="C348" t="s">
        <v>3669</v>
      </c>
      <c r="D348" t="s">
        <v>3076</v>
      </c>
      <c r="E348" t="s">
        <v>3077</v>
      </c>
      <c r="F348" t="s">
        <v>334</v>
      </c>
      <c r="G348" t="s">
        <v>3524</v>
      </c>
      <c r="H348" t="s">
        <v>314</v>
      </c>
      <c r="I348" t="s">
        <v>582</v>
      </c>
      <c r="J348" t="s">
        <v>246</v>
      </c>
      <c r="K348" t="s">
        <v>3079</v>
      </c>
      <c r="L348" t="s">
        <v>247</v>
      </c>
      <c r="M348">
        <v>5710100</v>
      </c>
      <c r="N348">
        <v>0</v>
      </c>
      <c r="O348">
        <v>5710100</v>
      </c>
      <c r="P348">
        <v>0</v>
      </c>
      <c r="Q348" t="s">
        <v>3670</v>
      </c>
      <c r="R348" t="s">
        <v>3263</v>
      </c>
      <c r="S348" t="s">
        <v>3344</v>
      </c>
      <c r="T348" t="s">
        <v>3085</v>
      </c>
      <c r="U348" t="s">
        <v>3671</v>
      </c>
      <c r="V348" t="s">
        <v>3672</v>
      </c>
      <c r="W348" t="s">
        <v>3085</v>
      </c>
      <c r="X348" t="str">
        <f t="shared" si="5"/>
        <v>Funcionamiento</v>
      </c>
      <c r="Y348" t="s">
        <v>3524</v>
      </c>
    </row>
    <row r="349" spans="1:25">
      <c r="A349" t="s">
        <v>3263</v>
      </c>
      <c r="B349" t="s">
        <v>3668</v>
      </c>
      <c r="C349" t="s">
        <v>3669</v>
      </c>
      <c r="D349" t="s">
        <v>3076</v>
      </c>
      <c r="E349" t="s">
        <v>3077</v>
      </c>
      <c r="F349" t="s">
        <v>334</v>
      </c>
      <c r="G349" t="s">
        <v>3524</v>
      </c>
      <c r="H349" t="s">
        <v>322</v>
      </c>
      <c r="I349" t="s">
        <v>323</v>
      </c>
      <c r="J349" t="s">
        <v>246</v>
      </c>
      <c r="K349" t="s">
        <v>3079</v>
      </c>
      <c r="L349" t="s">
        <v>247</v>
      </c>
      <c r="M349">
        <v>3097800</v>
      </c>
      <c r="N349">
        <v>0</v>
      </c>
      <c r="O349">
        <v>3097800</v>
      </c>
      <c r="P349">
        <v>0</v>
      </c>
      <c r="Q349" t="s">
        <v>3670</v>
      </c>
      <c r="R349" t="s">
        <v>3263</v>
      </c>
      <c r="S349" t="s">
        <v>3344</v>
      </c>
      <c r="T349" t="s">
        <v>3085</v>
      </c>
      <c r="U349" t="s">
        <v>3671</v>
      </c>
      <c r="V349" t="s">
        <v>3672</v>
      </c>
      <c r="W349" t="s">
        <v>3085</v>
      </c>
      <c r="X349" t="str">
        <f t="shared" si="5"/>
        <v>Funcionamiento</v>
      </c>
      <c r="Y349" t="s">
        <v>3524</v>
      </c>
    </row>
    <row r="350" spans="1:25">
      <c r="A350" t="s">
        <v>3270</v>
      </c>
      <c r="B350" t="s">
        <v>3673</v>
      </c>
      <c r="C350" t="s">
        <v>3674</v>
      </c>
      <c r="D350" t="s">
        <v>3076</v>
      </c>
      <c r="E350" t="s">
        <v>3077</v>
      </c>
      <c r="F350" t="s">
        <v>3234</v>
      </c>
      <c r="G350" t="s">
        <v>3524</v>
      </c>
      <c r="H350" t="s">
        <v>428</v>
      </c>
      <c r="I350" t="s">
        <v>669</v>
      </c>
      <c r="J350" t="s">
        <v>246</v>
      </c>
      <c r="K350" t="s">
        <v>3079</v>
      </c>
      <c r="L350" t="s">
        <v>247</v>
      </c>
      <c r="M350">
        <v>13424263</v>
      </c>
      <c r="N350">
        <v>-8</v>
      </c>
      <c r="O350">
        <v>13424255</v>
      </c>
      <c r="P350">
        <v>0</v>
      </c>
      <c r="Q350" t="s">
        <v>3675</v>
      </c>
      <c r="R350" t="s">
        <v>3270</v>
      </c>
      <c r="S350" t="s">
        <v>3512</v>
      </c>
      <c r="T350" t="s">
        <v>3676</v>
      </c>
      <c r="U350" t="s">
        <v>3677</v>
      </c>
      <c r="V350" t="s">
        <v>3678</v>
      </c>
      <c r="W350" t="s">
        <v>3085</v>
      </c>
      <c r="X350" t="str">
        <f t="shared" si="5"/>
        <v>Inversión</v>
      </c>
      <c r="Y350" t="s">
        <v>3241</v>
      </c>
    </row>
    <row r="351" spans="1:25">
      <c r="A351" t="s">
        <v>3277</v>
      </c>
      <c r="B351" t="s">
        <v>3679</v>
      </c>
      <c r="C351" t="s">
        <v>3680</v>
      </c>
      <c r="D351" t="s">
        <v>3076</v>
      </c>
      <c r="E351" t="s">
        <v>3077</v>
      </c>
      <c r="F351" t="s">
        <v>334</v>
      </c>
      <c r="G351" t="s">
        <v>3524</v>
      </c>
      <c r="H351" t="s">
        <v>294</v>
      </c>
      <c r="I351" t="s">
        <v>296</v>
      </c>
      <c r="J351" t="s">
        <v>246</v>
      </c>
      <c r="K351" t="s">
        <v>3079</v>
      </c>
      <c r="L351" t="s">
        <v>247</v>
      </c>
      <c r="M351">
        <v>828429</v>
      </c>
      <c r="N351">
        <v>0</v>
      </c>
      <c r="O351">
        <v>828429</v>
      </c>
      <c r="P351">
        <v>0</v>
      </c>
      <c r="Q351" t="s">
        <v>3681</v>
      </c>
      <c r="R351" t="s">
        <v>3277</v>
      </c>
      <c r="S351" t="s">
        <v>3682</v>
      </c>
      <c r="T351" t="s">
        <v>3085</v>
      </c>
      <c r="U351" t="s">
        <v>3683</v>
      </c>
      <c r="V351" t="s">
        <v>3684</v>
      </c>
      <c r="W351" t="s">
        <v>3085</v>
      </c>
      <c r="X351" t="str">
        <f t="shared" si="5"/>
        <v>Funcionamiento</v>
      </c>
      <c r="Y351" t="s">
        <v>3524</v>
      </c>
    </row>
    <row r="352" spans="1:25">
      <c r="A352" t="s">
        <v>3277</v>
      </c>
      <c r="B352" t="s">
        <v>3679</v>
      </c>
      <c r="C352" t="s">
        <v>3680</v>
      </c>
      <c r="D352" t="s">
        <v>3076</v>
      </c>
      <c r="E352" t="s">
        <v>3077</v>
      </c>
      <c r="F352" t="s">
        <v>334</v>
      </c>
      <c r="G352" t="s">
        <v>3524</v>
      </c>
      <c r="H352" t="s">
        <v>309</v>
      </c>
      <c r="I352" t="s">
        <v>311</v>
      </c>
      <c r="J352" t="s">
        <v>246</v>
      </c>
      <c r="K352" t="s">
        <v>3079</v>
      </c>
      <c r="L352" t="s">
        <v>247</v>
      </c>
      <c r="M352">
        <v>3492593</v>
      </c>
      <c r="N352">
        <v>0</v>
      </c>
      <c r="O352">
        <v>3492593</v>
      </c>
      <c r="P352">
        <v>0</v>
      </c>
      <c r="Q352" t="s">
        <v>3681</v>
      </c>
      <c r="R352" t="s">
        <v>3277</v>
      </c>
      <c r="S352" t="s">
        <v>3682</v>
      </c>
      <c r="T352" t="s">
        <v>3085</v>
      </c>
      <c r="U352" t="s">
        <v>3683</v>
      </c>
      <c r="V352" t="s">
        <v>3684</v>
      </c>
      <c r="W352" t="s">
        <v>3085</v>
      </c>
      <c r="X352" t="str">
        <f t="shared" si="5"/>
        <v>Funcionamiento</v>
      </c>
      <c r="Y352" t="s">
        <v>3524</v>
      </c>
    </row>
    <row r="353" spans="1:25">
      <c r="A353" t="s">
        <v>3277</v>
      </c>
      <c r="B353" t="s">
        <v>3679</v>
      </c>
      <c r="C353" t="s">
        <v>3680</v>
      </c>
      <c r="D353" t="s">
        <v>3076</v>
      </c>
      <c r="E353" t="s">
        <v>3077</v>
      </c>
      <c r="F353" t="s">
        <v>334</v>
      </c>
      <c r="G353" t="s">
        <v>3524</v>
      </c>
      <c r="H353" t="s">
        <v>292</v>
      </c>
      <c r="I353" t="s">
        <v>293</v>
      </c>
      <c r="J353" t="s">
        <v>246</v>
      </c>
      <c r="K353" t="s">
        <v>3079</v>
      </c>
      <c r="L353" t="s">
        <v>247</v>
      </c>
      <c r="M353">
        <v>45402427</v>
      </c>
      <c r="N353">
        <v>0</v>
      </c>
      <c r="O353">
        <v>45402427</v>
      </c>
      <c r="P353">
        <v>0</v>
      </c>
      <c r="Q353" t="s">
        <v>3681</v>
      </c>
      <c r="R353" t="s">
        <v>3277</v>
      </c>
      <c r="S353" t="s">
        <v>3682</v>
      </c>
      <c r="T353" t="s">
        <v>3085</v>
      </c>
      <c r="U353" t="s">
        <v>3683</v>
      </c>
      <c r="V353" t="s">
        <v>3684</v>
      </c>
      <c r="W353" t="s">
        <v>3085</v>
      </c>
      <c r="X353" t="str">
        <f t="shared" si="5"/>
        <v>Funcionamiento</v>
      </c>
      <c r="Y353" t="s">
        <v>3524</v>
      </c>
    </row>
    <row r="354" spans="1:25">
      <c r="A354" t="s">
        <v>3277</v>
      </c>
      <c r="B354" t="s">
        <v>3679</v>
      </c>
      <c r="C354" t="s">
        <v>3680</v>
      </c>
      <c r="D354" t="s">
        <v>3076</v>
      </c>
      <c r="E354" t="s">
        <v>3077</v>
      </c>
      <c r="F354" t="s">
        <v>334</v>
      </c>
      <c r="G354" t="s">
        <v>3524</v>
      </c>
      <c r="H354" t="s">
        <v>333</v>
      </c>
      <c r="I354" t="s">
        <v>335</v>
      </c>
      <c r="J354" t="s">
        <v>246</v>
      </c>
      <c r="K354" t="s">
        <v>3079</v>
      </c>
      <c r="L354" t="s">
        <v>247</v>
      </c>
      <c r="M354">
        <v>265447</v>
      </c>
      <c r="N354">
        <v>0</v>
      </c>
      <c r="O354">
        <v>265447</v>
      </c>
      <c r="P354">
        <v>0</v>
      </c>
      <c r="Q354" t="s">
        <v>3681</v>
      </c>
      <c r="R354" t="s">
        <v>3277</v>
      </c>
      <c r="S354" t="s">
        <v>3682</v>
      </c>
      <c r="T354" t="s">
        <v>3085</v>
      </c>
      <c r="U354" t="s">
        <v>3683</v>
      </c>
      <c r="V354" t="s">
        <v>3684</v>
      </c>
      <c r="W354" t="s">
        <v>3085</v>
      </c>
      <c r="X354" t="str">
        <f t="shared" si="5"/>
        <v>Funcionamiento</v>
      </c>
      <c r="Y354" t="s">
        <v>3524</v>
      </c>
    </row>
    <row r="355" spans="1:25">
      <c r="A355" t="s">
        <v>3277</v>
      </c>
      <c r="B355" t="s">
        <v>3679</v>
      </c>
      <c r="C355" t="s">
        <v>3680</v>
      </c>
      <c r="D355" t="s">
        <v>3076</v>
      </c>
      <c r="E355" t="s">
        <v>3077</v>
      </c>
      <c r="F355" t="s">
        <v>334</v>
      </c>
      <c r="G355" t="s">
        <v>3524</v>
      </c>
      <c r="H355" t="s">
        <v>303</v>
      </c>
      <c r="I355" t="s">
        <v>305</v>
      </c>
      <c r="J355" t="s">
        <v>246</v>
      </c>
      <c r="K355" t="s">
        <v>3079</v>
      </c>
      <c r="L355" t="s">
        <v>247</v>
      </c>
      <c r="M355">
        <v>1264462</v>
      </c>
      <c r="N355">
        <v>0</v>
      </c>
      <c r="O355">
        <v>1264462</v>
      </c>
      <c r="P355">
        <v>0</v>
      </c>
      <c r="Q355" t="s">
        <v>3681</v>
      </c>
      <c r="R355" t="s">
        <v>3277</v>
      </c>
      <c r="S355" t="s">
        <v>3682</v>
      </c>
      <c r="T355" t="s">
        <v>3085</v>
      </c>
      <c r="U355" t="s">
        <v>3683</v>
      </c>
      <c r="V355" t="s">
        <v>3684</v>
      </c>
      <c r="W355" t="s">
        <v>3085</v>
      </c>
      <c r="X355" t="str">
        <f t="shared" si="5"/>
        <v>Funcionamiento</v>
      </c>
      <c r="Y355" t="s">
        <v>3524</v>
      </c>
    </row>
    <row r="356" spans="1:25">
      <c r="A356" t="s">
        <v>3277</v>
      </c>
      <c r="B356" t="s">
        <v>3679</v>
      </c>
      <c r="C356" t="s">
        <v>3680</v>
      </c>
      <c r="D356" t="s">
        <v>3076</v>
      </c>
      <c r="E356" t="s">
        <v>3077</v>
      </c>
      <c r="F356" t="s">
        <v>334</v>
      </c>
      <c r="G356" t="s">
        <v>3524</v>
      </c>
      <c r="H356" t="s">
        <v>312</v>
      </c>
      <c r="I356" t="s">
        <v>3333</v>
      </c>
      <c r="J356" t="s">
        <v>246</v>
      </c>
      <c r="K356" t="s">
        <v>3079</v>
      </c>
      <c r="L356" t="s">
        <v>247</v>
      </c>
      <c r="M356">
        <v>1083396</v>
      </c>
      <c r="N356">
        <v>0</v>
      </c>
      <c r="O356">
        <v>1083396</v>
      </c>
      <c r="P356">
        <v>0</v>
      </c>
      <c r="Q356" t="s">
        <v>3681</v>
      </c>
      <c r="R356" t="s">
        <v>3277</v>
      </c>
      <c r="S356" t="s">
        <v>3682</v>
      </c>
      <c r="T356" t="s">
        <v>3085</v>
      </c>
      <c r="U356" t="s">
        <v>3683</v>
      </c>
      <c r="V356" t="s">
        <v>3684</v>
      </c>
      <c r="W356" t="s">
        <v>3085</v>
      </c>
      <c r="X356" t="str">
        <f t="shared" si="5"/>
        <v>Funcionamiento</v>
      </c>
      <c r="Y356" t="s">
        <v>3524</v>
      </c>
    </row>
    <row r="357" spans="1:25">
      <c r="A357" t="s">
        <v>3277</v>
      </c>
      <c r="B357" t="s">
        <v>3679</v>
      </c>
      <c r="C357" t="s">
        <v>3680</v>
      </c>
      <c r="D357" t="s">
        <v>3076</v>
      </c>
      <c r="E357" t="s">
        <v>3077</v>
      </c>
      <c r="F357" t="s">
        <v>334</v>
      </c>
      <c r="G357" t="s">
        <v>3524</v>
      </c>
      <c r="H357" t="s">
        <v>331</v>
      </c>
      <c r="I357" t="s">
        <v>587</v>
      </c>
      <c r="J357" t="s">
        <v>246</v>
      </c>
      <c r="K357" t="s">
        <v>3079</v>
      </c>
      <c r="L357" t="s">
        <v>247</v>
      </c>
      <c r="M357">
        <v>3570454</v>
      </c>
      <c r="N357">
        <v>0</v>
      </c>
      <c r="O357">
        <v>3570454</v>
      </c>
      <c r="P357">
        <v>0</v>
      </c>
      <c r="Q357" t="s">
        <v>3681</v>
      </c>
      <c r="R357" t="s">
        <v>3277</v>
      </c>
      <c r="S357" t="s">
        <v>3682</v>
      </c>
      <c r="T357" t="s">
        <v>3085</v>
      </c>
      <c r="U357" t="s">
        <v>3683</v>
      </c>
      <c r="V357" t="s">
        <v>3684</v>
      </c>
      <c r="W357" t="s">
        <v>3085</v>
      </c>
      <c r="X357" t="str">
        <f t="shared" si="5"/>
        <v>Funcionamiento</v>
      </c>
      <c r="Y357" t="s">
        <v>3524</v>
      </c>
    </row>
    <row r="358" spans="1:25">
      <c r="A358" t="s">
        <v>3277</v>
      </c>
      <c r="B358" t="s">
        <v>3679</v>
      </c>
      <c r="C358" t="s">
        <v>3680</v>
      </c>
      <c r="D358" t="s">
        <v>3076</v>
      </c>
      <c r="E358" t="s">
        <v>3077</v>
      </c>
      <c r="F358" t="s">
        <v>334</v>
      </c>
      <c r="G358" t="s">
        <v>3524</v>
      </c>
      <c r="H358" t="s">
        <v>336</v>
      </c>
      <c r="I358" t="s">
        <v>337</v>
      </c>
      <c r="J358" t="s">
        <v>246</v>
      </c>
      <c r="K358" t="s">
        <v>3079</v>
      </c>
      <c r="L358" t="s">
        <v>247</v>
      </c>
      <c r="M358">
        <v>2354967</v>
      </c>
      <c r="N358">
        <v>0</v>
      </c>
      <c r="O358">
        <v>2354967</v>
      </c>
      <c r="P358">
        <v>0</v>
      </c>
      <c r="Q358" t="s">
        <v>3681</v>
      </c>
      <c r="R358" t="s">
        <v>3277</v>
      </c>
      <c r="S358" t="s">
        <v>3682</v>
      </c>
      <c r="T358" t="s">
        <v>3085</v>
      </c>
      <c r="U358" t="s">
        <v>3683</v>
      </c>
      <c r="V358" t="s">
        <v>3684</v>
      </c>
      <c r="W358" t="s">
        <v>3085</v>
      </c>
      <c r="X358" t="str">
        <f t="shared" si="5"/>
        <v>Funcionamiento</v>
      </c>
      <c r="Y358" t="s">
        <v>3524</v>
      </c>
    </row>
    <row r="359" spans="1:25">
      <c r="A359" t="s">
        <v>3229</v>
      </c>
      <c r="B359" t="s">
        <v>3685</v>
      </c>
      <c r="C359" t="s">
        <v>3686</v>
      </c>
      <c r="D359" t="s">
        <v>3076</v>
      </c>
      <c r="E359" t="s">
        <v>3077</v>
      </c>
      <c r="F359" t="s">
        <v>334</v>
      </c>
      <c r="G359" t="s">
        <v>3524</v>
      </c>
      <c r="H359" t="s">
        <v>322</v>
      </c>
      <c r="I359" t="s">
        <v>323</v>
      </c>
      <c r="J359" t="s">
        <v>246</v>
      </c>
      <c r="K359" t="s">
        <v>3079</v>
      </c>
      <c r="L359" t="s">
        <v>247</v>
      </c>
      <c r="M359">
        <v>1628900</v>
      </c>
      <c r="N359">
        <v>0</v>
      </c>
      <c r="O359">
        <v>1628900</v>
      </c>
      <c r="P359">
        <v>0</v>
      </c>
      <c r="Q359" t="s">
        <v>3687</v>
      </c>
      <c r="R359" t="s">
        <v>3229</v>
      </c>
      <c r="S359" t="s">
        <v>3688</v>
      </c>
      <c r="T359" t="s">
        <v>3085</v>
      </c>
      <c r="U359" t="s">
        <v>3689</v>
      </c>
      <c r="V359" t="s">
        <v>3690</v>
      </c>
      <c r="W359" t="s">
        <v>3085</v>
      </c>
      <c r="X359" t="str">
        <f t="shared" si="5"/>
        <v>Funcionamiento</v>
      </c>
      <c r="Y359" t="s">
        <v>3524</v>
      </c>
    </row>
    <row r="360" spans="1:25">
      <c r="A360" t="s">
        <v>3229</v>
      </c>
      <c r="B360" t="s">
        <v>3685</v>
      </c>
      <c r="C360" t="s">
        <v>3686</v>
      </c>
      <c r="D360" t="s">
        <v>3076</v>
      </c>
      <c r="E360" t="s">
        <v>3077</v>
      </c>
      <c r="F360" t="s">
        <v>334</v>
      </c>
      <c r="G360" t="s">
        <v>3524</v>
      </c>
      <c r="H360" t="s">
        <v>324</v>
      </c>
      <c r="I360" t="s">
        <v>325</v>
      </c>
      <c r="J360" t="s">
        <v>246</v>
      </c>
      <c r="K360" t="s">
        <v>3079</v>
      </c>
      <c r="L360" t="s">
        <v>247</v>
      </c>
      <c r="M360">
        <v>1086300</v>
      </c>
      <c r="N360">
        <v>0</v>
      </c>
      <c r="O360">
        <v>1086300</v>
      </c>
      <c r="P360">
        <v>0</v>
      </c>
      <c r="Q360" t="s">
        <v>3687</v>
      </c>
      <c r="R360" t="s">
        <v>3229</v>
      </c>
      <c r="S360" t="s">
        <v>3688</v>
      </c>
      <c r="T360" t="s">
        <v>3085</v>
      </c>
      <c r="U360" t="s">
        <v>3689</v>
      </c>
      <c r="V360" t="s">
        <v>3690</v>
      </c>
      <c r="W360" t="s">
        <v>3085</v>
      </c>
      <c r="X360" t="str">
        <f t="shared" si="5"/>
        <v>Funcionamiento</v>
      </c>
      <c r="Y360" t="s">
        <v>3524</v>
      </c>
    </row>
    <row r="361" spans="1:25">
      <c r="A361" t="s">
        <v>3229</v>
      </c>
      <c r="B361" t="s">
        <v>3685</v>
      </c>
      <c r="C361" t="s">
        <v>3686</v>
      </c>
      <c r="D361" t="s">
        <v>3076</v>
      </c>
      <c r="E361" t="s">
        <v>3077</v>
      </c>
      <c r="F361" t="s">
        <v>334</v>
      </c>
      <c r="G361" t="s">
        <v>3524</v>
      </c>
      <c r="H361" t="s">
        <v>316</v>
      </c>
      <c r="I361" t="s">
        <v>583</v>
      </c>
      <c r="J361" t="s">
        <v>246</v>
      </c>
      <c r="K361" t="s">
        <v>3079</v>
      </c>
      <c r="L361" t="s">
        <v>247</v>
      </c>
      <c r="M361">
        <v>4152700</v>
      </c>
      <c r="N361">
        <v>0</v>
      </c>
      <c r="O361">
        <v>4152700</v>
      </c>
      <c r="P361">
        <v>0</v>
      </c>
      <c r="Q361" t="s">
        <v>3687</v>
      </c>
      <c r="R361" t="s">
        <v>3229</v>
      </c>
      <c r="S361" t="s">
        <v>3688</v>
      </c>
      <c r="T361" t="s">
        <v>3085</v>
      </c>
      <c r="U361" t="s">
        <v>3689</v>
      </c>
      <c r="V361" t="s">
        <v>3690</v>
      </c>
      <c r="W361" t="s">
        <v>3085</v>
      </c>
      <c r="X361" t="str">
        <f t="shared" si="5"/>
        <v>Funcionamiento</v>
      </c>
      <c r="Y361" t="s">
        <v>3524</v>
      </c>
    </row>
    <row r="362" spans="1:25">
      <c r="A362" t="s">
        <v>3229</v>
      </c>
      <c r="B362" t="s">
        <v>3685</v>
      </c>
      <c r="C362" t="s">
        <v>3686</v>
      </c>
      <c r="D362" t="s">
        <v>3076</v>
      </c>
      <c r="E362" t="s">
        <v>3077</v>
      </c>
      <c r="F362" t="s">
        <v>334</v>
      </c>
      <c r="G362" t="s">
        <v>3524</v>
      </c>
      <c r="H362" t="s">
        <v>320</v>
      </c>
      <c r="I362" t="s">
        <v>321</v>
      </c>
      <c r="J362" t="s">
        <v>246</v>
      </c>
      <c r="K362" t="s">
        <v>3079</v>
      </c>
      <c r="L362" t="s">
        <v>247</v>
      </c>
      <c r="M362">
        <v>600000</v>
      </c>
      <c r="N362">
        <v>0</v>
      </c>
      <c r="O362">
        <v>600000</v>
      </c>
      <c r="P362">
        <v>0</v>
      </c>
      <c r="Q362" t="s">
        <v>3687</v>
      </c>
      <c r="R362" t="s">
        <v>3229</v>
      </c>
      <c r="S362" t="s">
        <v>3688</v>
      </c>
      <c r="T362" t="s">
        <v>3085</v>
      </c>
      <c r="U362" t="s">
        <v>3689</v>
      </c>
      <c r="V362" t="s">
        <v>3690</v>
      </c>
      <c r="W362" t="s">
        <v>3085</v>
      </c>
      <c r="X362" t="str">
        <f t="shared" si="5"/>
        <v>Funcionamiento</v>
      </c>
      <c r="Y362" t="s">
        <v>3524</v>
      </c>
    </row>
    <row r="363" spans="1:25">
      <c r="A363" t="s">
        <v>3229</v>
      </c>
      <c r="B363" t="s">
        <v>3685</v>
      </c>
      <c r="C363" t="s">
        <v>3686</v>
      </c>
      <c r="D363" t="s">
        <v>3076</v>
      </c>
      <c r="E363" t="s">
        <v>3077</v>
      </c>
      <c r="F363" t="s">
        <v>334</v>
      </c>
      <c r="G363" t="s">
        <v>3524</v>
      </c>
      <c r="H363" t="s">
        <v>314</v>
      </c>
      <c r="I363" t="s">
        <v>582</v>
      </c>
      <c r="J363" t="s">
        <v>246</v>
      </c>
      <c r="K363" t="s">
        <v>3079</v>
      </c>
      <c r="L363" t="s">
        <v>247</v>
      </c>
      <c r="M363">
        <v>5861700</v>
      </c>
      <c r="N363">
        <v>0</v>
      </c>
      <c r="O363">
        <v>5861700</v>
      </c>
      <c r="P363">
        <v>0</v>
      </c>
      <c r="Q363" t="s">
        <v>3687</v>
      </c>
      <c r="R363" t="s">
        <v>3229</v>
      </c>
      <c r="S363" t="s">
        <v>3688</v>
      </c>
      <c r="T363" t="s">
        <v>3085</v>
      </c>
      <c r="U363" t="s">
        <v>3689</v>
      </c>
      <c r="V363" t="s">
        <v>3690</v>
      </c>
      <c r="W363" t="s">
        <v>3085</v>
      </c>
      <c r="X363" t="str">
        <f t="shared" si="5"/>
        <v>Funcionamiento</v>
      </c>
      <c r="Y363" t="s">
        <v>3524</v>
      </c>
    </row>
    <row r="364" spans="1:25">
      <c r="A364" t="s">
        <v>3229</v>
      </c>
      <c r="B364" t="s">
        <v>3685</v>
      </c>
      <c r="C364" t="s">
        <v>3686</v>
      </c>
      <c r="D364" t="s">
        <v>3076</v>
      </c>
      <c r="E364" t="s">
        <v>3077</v>
      </c>
      <c r="F364" t="s">
        <v>334</v>
      </c>
      <c r="G364" t="s">
        <v>3524</v>
      </c>
      <c r="H364" t="s">
        <v>318</v>
      </c>
      <c r="I364" t="s">
        <v>586</v>
      </c>
      <c r="J364" t="s">
        <v>246</v>
      </c>
      <c r="K364" t="s">
        <v>3079</v>
      </c>
      <c r="L364" t="s">
        <v>247</v>
      </c>
      <c r="M364">
        <v>2171300</v>
      </c>
      <c r="N364">
        <v>0</v>
      </c>
      <c r="O364">
        <v>2171300</v>
      </c>
      <c r="P364">
        <v>0</v>
      </c>
      <c r="Q364" t="s">
        <v>3687</v>
      </c>
      <c r="R364" t="s">
        <v>3229</v>
      </c>
      <c r="S364" t="s">
        <v>3688</v>
      </c>
      <c r="T364" t="s">
        <v>3085</v>
      </c>
      <c r="U364" t="s">
        <v>3689</v>
      </c>
      <c r="V364" t="s">
        <v>3690</v>
      </c>
      <c r="W364" t="s">
        <v>3085</v>
      </c>
      <c r="X364" t="str">
        <f t="shared" si="5"/>
        <v>Funcionamiento</v>
      </c>
      <c r="Y364" t="s">
        <v>3524</v>
      </c>
    </row>
    <row r="365" spans="1:25">
      <c r="A365" t="s">
        <v>3292</v>
      </c>
      <c r="B365" t="s">
        <v>3691</v>
      </c>
      <c r="C365" t="s">
        <v>3692</v>
      </c>
      <c r="D365" t="s">
        <v>3076</v>
      </c>
      <c r="E365" t="s">
        <v>3077</v>
      </c>
      <c r="F365" t="s">
        <v>3149</v>
      </c>
      <c r="G365" t="s">
        <v>3524</v>
      </c>
      <c r="H365" t="s">
        <v>437</v>
      </c>
      <c r="I365" t="s">
        <v>649</v>
      </c>
      <c r="J365" t="s">
        <v>253</v>
      </c>
      <c r="K365" t="s">
        <v>3115</v>
      </c>
      <c r="L365" t="s">
        <v>247</v>
      </c>
      <c r="M365">
        <v>8382870</v>
      </c>
      <c r="N365">
        <v>-1378347</v>
      </c>
      <c r="O365">
        <v>7004523</v>
      </c>
      <c r="P365">
        <v>0</v>
      </c>
      <c r="Q365" t="s">
        <v>3693</v>
      </c>
      <c r="R365" t="s">
        <v>3292</v>
      </c>
      <c r="S365" t="s">
        <v>3694</v>
      </c>
      <c r="T365" t="s">
        <v>3695</v>
      </c>
      <c r="U365" t="s">
        <v>3696</v>
      </c>
      <c r="V365" t="s">
        <v>3697</v>
      </c>
      <c r="W365" t="s">
        <v>3085</v>
      </c>
      <c r="X365" t="str">
        <f t="shared" si="5"/>
        <v>Inversión</v>
      </c>
      <c r="Y365" t="s">
        <v>3157</v>
      </c>
    </row>
    <row r="366" spans="1:25">
      <c r="A366" t="s">
        <v>3297</v>
      </c>
      <c r="B366" t="s">
        <v>3691</v>
      </c>
      <c r="C366" t="s">
        <v>3698</v>
      </c>
      <c r="D366" t="s">
        <v>3076</v>
      </c>
      <c r="E366" t="s">
        <v>3077</v>
      </c>
      <c r="F366" t="s">
        <v>334</v>
      </c>
      <c r="G366" t="s">
        <v>3524</v>
      </c>
      <c r="H366" t="s">
        <v>294</v>
      </c>
      <c r="I366" t="s">
        <v>296</v>
      </c>
      <c r="J366" t="s">
        <v>246</v>
      </c>
      <c r="K366" t="s">
        <v>3079</v>
      </c>
      <c r="L366" t="s">
        <v>247</v>
      </c>
      <c r="M366">
        <v>808599</v>
      </c>
      <c r="N366">
        <v>0</v>
      </c>
      <c r="O366">
        <v>808599</v>
      </c>
      <c r="P366">
        <v>0</v>
      </c>
      <c r="Q366" t="s">
        <v>3699</v>
      </c>
      <c r="R366" t="s">
        <v>3297</v>
      </c>
      <c r="S366" t="s">
        <v>3700</v>
      </c>
      <c r="T366" t="s">
        <v>3085</v>
      </c>
      <c r="U366" t="s">
        <v>3701</v>
      </c>
      <c r="V366" t="s">
        <v>3702</v>
      </c>
      <c r="W366" t="s">
        <v>3085</v>
      </c>
      <c r="X366" t="str">
        <f t="shared" si="5"/>
        <v>Funcionamiento</v>
      </c>
      <c r="Y366" t="s">
        <v>3524</v>
      </c>
    </row>
    <row r="367" spans="1:25">
      <c r="A367" t="s">
        <v>3297</v>
      </c>
      <c r="B367" t="s">
        <v>3691</v>
      </c>
      <c r="C367" t="s">
        <v>3698</v>
      </c>
      <c r="D367" t="s">
        <v>3076</v>
      </c>
      <c r="E367" t="s">
        <v>3077</v>
      </c>
      <c r="F367" t="s">
        <v>334</v>
      </c>
      <c r="G367" t="s">
        <v>3524</v>
      </c>
      <c r="H367" t="s">
        <v>303</v>
      </c>
      <c r="I367" t="s">
        <v>305</v>
      </c>
      <c r="J367" t="s">
        <v>246</v>
      </c>
      <c r="K367" t="s">
        <v>3079</v>
      </c>
      <c r="L367" t="s">
        <v>247</v>
      </c>
      <c r="M367">
        <v>2988144</v>
      </c>
      <c r="N367">
        <v>0</v>
      </c>
      <c r="O367">
        <v>2988144</v>
      </c>
      <c r="P367">
        <v>0</v>
      </c>
      <c r="Q367" t="s">
        <v>3699</v>
      </c>
      <c r="R367" t="s">
        <v>3297</v>
      </c>
      <c r="S367" t="s">
        <v>3700</v>
      </c>
      <c r="T367" t="s">
        <v>3085</v>
      </c>
      <c r="U367" t="s">
        <v>3701</v>
      </c>
      <c r="V367" t="s">
        <v>3702</v>
      </c>
      <c r="W367" t="s">
        <v>3085</v>
      </c>
      <c r="X367" t="str">
        <f t="shared" si="5"/>
        <v>Funcionamiento</v>
      </c>
      <c r="Y367" t="s">
        <v>3524</v>
      </c>
    </row>
    <row r="368" spans="1:25">
      <c r="A368" t="s">
        <v>3297</v>
      </c>
      <c r="B368" t="s">
        <v>3691</v>
      </c>
      <c r="C368" t="s">
        <v>3698</v>
      </c>
      <c r="D368" t="s">
        <v>3076</v>
      </c>
      <c r="E368" t="s">
        <v>3077</v>
      </c>
      <c r="F368" t="s">
        <v>334</v>
      </c>
      <c r="G368" t="s">
        <v>3524</v>
      </c>
      <c r="H368" t="s">
        <v>312</v>
      </c>
      <c r="I368" t="s">
        <v>3333</v>
      </c>
      <c r="J368" t="s">
        <v>246</v>
      </c>
      <c r="K368" t="s">
        <v>3079</v>
      </c>
      <c r="L368" t="s">
        <v>247</v>
      </c>
      <c r="M368">
        <v>1052539</v>
      </c>
      <c r="N368">
        <v>0</v>
      </c>
      <c r="O368">
        <v>1052539</v>
      </c>
      <c r="P368">
        <v>0</v>
      </c>
      <c r="Q368" t="s">
        <v>3699</v>
      </c>
      <c r="R368" t="s">
        <v>3297</v>
      </c>
      <c r="S368" t="s">
        <v>3700</v>
      </c>
      <c r="T368" t="s">
        <v>3085</v>
      </c>
      <c r="U368" t="s">
        <v>3701</v>
      </c>
      <c r="V368" t="s">
        <v>3702</v>
      </c>
      <c r="W368" t="s">
        <v>3085</v>
      </c>
      <c r="X368" t="str">
        <f t="shared" si="5"/>
        <v>Funcionamiento</v>
      </c>
      <c r="Y368" t="s">
        <v>3524</v>
      </c>
    </row>
    <row r="369" spans="1:25">
      <c r="A369" t="s">
        <v>3297</v>
      </c>
      <c r="B369" t="s">
        <v>3691</v>
      </c>
      <c r="C369" t="s">
        <v>3698</v>
      </c>
      <c r="D369" t="s">
        <v>3076</v>
      </c>
      <c r="E369" t="s">
        <v>3077</v>
      </c>
      <c r="F369" t="s">
        <v>334</v>
      </c>
      <c r="G369" t="s">
        <v>3524</v>
      </c>
      <c r="H369" t="s">
        <v>292</v>
      </c>
      <c r="I369" t="s">
        <v>293</v>
      </c>
      <c r="J369" t="s">
        <v>246</v>
      </c>
      <c r="K369" t="s">
        <v>3079</v>
      </c>
      <c r="L369" t="s">
        <v>247</v>
      </c>
      <c r="M369">
        <v>44533948</v>
      </c>
      <c r="N369">
        <v>0</v>
      </c>
      <c r="O369">
        <v>44533948</v>
      </c>
      <c r="P369">
        <v>0</v>
      </c>
      <c r="Q369" t="s">
        <v>3699</v>
      </c>
      <c r="R369" t="s">
        <v>3297</v>
      </c>
      <c r="S369" t="s">
        <v>3700</v>
      </c>
      <c r="T369" t="s">
        <v>3085</v>
      </c>
      <c r="U369" t="s">
        <v>3701</v>
      </c>
      <c r="V369" t="s">
        <v>3702</v>
      </c>
      <c r="W369" t="s">
        <v>3085</v>
      </c>
      <c r="X369" t="str">
        <f t="shared" si="5"/>
        <v>Funcionamiento</v>
      </c>
      <c r="Y369" t="s">
        <v>3524</v>
      </c>
    </row>
    <row r="370" spans="1:25">
      <c r="A370" t="s">
        <v>3297</v>
      </c>
      <c r="B370" t="s">
        <v>3691</v>
      </c>
      <c r="C370" t="s">
        <v>3698</v>
      </c>
      <c r="D370" t="s">
        <v>3076</v>
      </c>
      <c r="E370" t="s">
        <v>3077</v>
      </c>
      <c r="F370" t="s">
        <v>334</v>
      </c>
      <c r="G370" t="s">
        <v>3524</v>
      </c>
      <c r="H370" t="s">
        <v>336</v>
      </c>
      <c r="I370" t="s">
        <v>337</v>
      </c>
      <c r="J370" t="s">
        <v>246</v>
      </c>
      <c r="K370" t="s">
        <v>3079</v>
      </c>
      <c r="L370" t="s">
        <v>247</v>
      </c>
      <c r="M370">
        <v>2354967</v>
      </c>
      <c r="N370">
        <v>0</v>
      </c>
      <c r="O370">
        <v>2354967</v>
      </c>
      <c r="P370">
        <v>0</v>
      </c>
      <c r="Q370" t="s">
        <v>3699</v>
      </c>
      <c r="R370" t="s">
        <v>3297</v>
      </c>
      <c r="S370" t="s">
        <v>3700</v>
      </c>
      <c r="T370" t="s">
        <v>3085</v>
      </c>
      <c r="U370" t="s">
        <v>3701</v>
      </c>
      <c r="V370" t="s">
        <v>3702</v>
      </c>
      <c r="W370" t="s">
        <v>3085</v>
      </c>
      <c r="X370" t="str">
        <f t="shared" si="5"/>
        <v>Funcionamiento</v>
      </c>
      <c r="Y370" t="s">
        <v>3524</v>
      </c>
    </row>
    <row r="371" spans="1:25">
      <c r="A371" t="s">
        <v>3304</v>
      </c>
      <c r="B371" t="s">
        <v>3703</v>
      </c>
      <c r="C371" t="s">
        <v>3704</v>
      </c>
      <c r="D371" t="s">
        <v>3076</v>
      </c>
      <c r="E371" t="s">
        <v>3077</v>
      </c>
      <c r="F371" t="s">
        <v>334</v>
      </c>
      <c r="G371" t="s">
        <v>3524</v>
      </c>
      <c r="H371" t="s">
        <v>318</v>
      </c>
      <c r="I371" t="s">
        <v>586</v>
      </c>
      <c r="J371" t="s">
        <v>246</v>
      </c>
      <c r="K371" t="s">
        <v>3079</v>
      </c>
      <c r="L371" t="s">
        <v>247</v>
      </c>
      <c r="M371">
        <v>2089600</v>
      </c>
      <c r="N371">
        <v>0</v>
      </c>
      <c r="O371">
        <v>2089600</v>
      </c>
      <c r="P371">
        <v>0</v>
      </c>
      <c r="Q371" t="s">
        <v>3705</v>
      </c>
      <c r="R371" t="s">
        <v>3304</v>
      </c>
      <c r="S371" t="s">
        <v>3312</v>
      </c>
      <c r="T371" t="s">
        <v>3085</v>
      </c>
      <c r="U371" t="s">
        <v>3706</v>
      </c>
      <c r="V371" t="s">
        <v>3707</v>
      </c>
      <c r="W371" t="s">
        <v>3085</v>
      </c>
      <c r="X371" t="str">
        <f t="shared" si="5"/>
        <v>Funcionamiento</v>
      </c>
      <c r="Y371" t="s">
        <v>3524</v>
      </c>
    </row>
    <row r="372" spans="1:25">
      <c r="A372" t="s">
        <v>3304</v>
      </c>
      <c r="B372" t="s">
        <v>3703</v>
      </c>
      <c r="C372" t="s">
        <v>3704</v>
      </c>
      <c r="D372" t="s">
        <v>3076</v>
      </c>
      <c r="E372" t="s">
        <v>3077</v>
      </c>
      <c r="F372" t="s">
        <v>334</v>
      </c>
      <c r="G372" t="s">
        <v>3524</v>
      </c>
      <c r="H372" t="s">
        <v>320</v>
      </c>
      <c r="I372" t="s">
        <v>321</v>
      </c>
      <c r="J372" t="s">
        <v>246</v>
      </c>
      <c r="K372" t="s">
        <v>3079</v>
      </c>
      <c r="L372" t="s">
        <v>247</v>
      </c>
      <c r="M372">
        <v>616700</v>
      </c>
      <c r="N372">
        <v>0</v>
      </c>
      <c r="O372">
        <v>616700</v>
      </c>
      <c r="P372">
        <v>0</v>
      </c>
      <c r="Q372" t="s">
        <v>3705</v>
      </c>
      <c r="R372" t="s">
        <v>3304</v>
      </c>
      <c r="S372" t="s">
        <v>3312</v>
      </c>
      <c r="T372" t="s">
        <v>3085</v>
      </c>
      <c r="U372" t="s">
        <v>3706</v>
      </c>
      <c r="V372" t="s">
        <v>3707</v>
      </c>
      <c r="W372" t="s">
        <v>3085</v>
      </c>
      <c r="X372" t="str">
        <f t="shared" si="5"/>
        <v>Funcionamiento</v>
      </c>
      <c r="Y372" t="s">
        <v>3524</v>
      </c>
    </row>
    <row r="373" spans="1:25">
      <c r="A373" t="s">
        <v>3304</v>
      </c>
      <c r="B373" t="s">
        <v>3703</v>
      </c>
      <c r="C373" t="s">
        <v>3704</v>
      </c>
      <c r="D373" t="s">
        <v>3076</v>
      </c>
      <c r="E373" t="s">
        <v>3077</v>
      </c>
      <c r="F373" t="s">
        <v>334</v>
      </c>
      <c r="G373" t="s">
        <v>3524</v>
      </c>
      <c r="H373" t="s">
        <v>322</v>
      </c>
      <c r="I373" t="s">
        <v>323</v>
      </c>
      <c r="J373" t="s">
        <v>246</v>
      </c>
      <c r="K373" t="s">
        <v>3079</v>
      </c>
      <c r="L373" t="s">
        <v>247</v>
      </c>
      <c r="M373">
        <v>1567800</v>
      </c>
      <c r="N373">
        <v>0</v>
      </c>
      <c r="O373">
        <v>1567800</v>
      </c>
      <c r="P373">
        <v>0</v>
      </c>
      <c r="Q373" t="s">
        <v>3705</v>
      </c>
      <c r="R373" t="s">
        <v>3304</v>
      </c>
      <c r="S373" t="s">
        <v>3312</v>
      </c>
      <c r="T373" t="s">
        <v>3085</v>
      </c>
      <c r="U373" t="s">
        <v>3706</v>
      </c>
      <c r="V373" t="s">
        <v>3707</v>
      </c>
      <c r="W373" t="s">
        <v>3085</v>
      </c>
      <c r="X373" t="str">
        <f t="shared" si="5"/>
        <v>Funcionamiento</v>
      </c>
      <c r="Y373" t="s">
        <v>3524</v>
      </c>
    </row>
    <row r="374" spans="1:25">
      <c r="A374" t="s">
        <v>3304</v>
      </c>
      <c r="B374" t="s">
        <v>3703</v>
      </c>
      <c r="C374" t="s">
        <v>3704</v>
      </c>
      <c r="D374" t="s">
        <v>3076</v>
      </c>
      <c r="E374" t="s">
        <v>3077</v>
      </c>
      <c r="F374" t="s">
        <v>334</v>
      </c>
      <c r="G374" t="s">
        <v>3524</v>
      </c>
      <c r="H374" t="s">
        <v>324</v>
      </c>
      <c r="I374" t="s">
        <v>325</v>
      </c>
      <c r="J374" t="s">
        <v>246</v>
      </c>
      <c r="K374" t="s">
        <v>3079</v>
      </c>
      <c r="L374" t="s">
        <v>247</v>
      </c>
      <c r="M374">
        <v>1045300</v>
      </c>
      <c r="N374">
        <v>0</v>
      </c>
      <c r="O374">
        <v>1045300</v>
      </c>
      <c r="P374">
        <v>0</v>
      </c>
      <c r="Q374" t="s">
        <v>3705</v>
      </c>
      <c r="R374" t="s">
        <v>3304</v>
      </c>
      <c r="S374" t="s">
        <v>3312</v>
      </c>
      <c r="T374" t="s">
        <v>3085</v>
      </c>
      <c r="U374" t="s">
        <v>3706</v>
      </c>
      <c r="V374" t="s">
        <v>3707</v>
      </c>
      <c r="W374" t="s">
        <v>3085</v>
      </c>
      <c r="X374" t="str">
        <f t="shared" si="5"/>
        <v>Funcionamiento</v>
      </c>
      <c r="Y374" t="s">
        <v>3524</v>
      </c>
    </row>
    <row r="375" spans="1:25">
      <c r="A375" t="s">
        <v>3304</v>
      </c>
      <c r="B375" t="s">
        <v>3703</v>
      </c>
      <c r="C375" t="s">
        <v>3704</v>
      </c>
      <c r="D375" t="s">
        <v>3076</v>
      </c>
      <c r="E375" t="s">
        <v>3077</v>
      </c>
      <c r="F375" t="s">
        <v>334</v>
      </c>
      <c r="G375" t="s">
        <v>3524</v>
      </c>
      <c r="H375" t="s">
        <v>314</v>
      </c>
      <c r="I375" t="s">
        <v>582</v>
      </c>
      <c r="J375" t="s">
        <v>246</v>
      </c>
      <c r="K375" t="s">
        <v>3079</v>
      </c>
      <c r="L375" t="s">
        <v>247</v>
      </c>
      <c r="M375">
        <v>6068800</v>
      </c>
      <c r="N375">
        <v>0</v>
      </c>
      <c r="O375">
        <v>6068800</v>
      </c>
      <c r="P375">
        <v>0</v>
      </c>
      <c r="Q375" t="s">
        <v>3705</v>
      </c>
      <c r="R375" t="s">
        <v>3304</v>
      </c>
      <c r="S375" t="s">
        <v>3312</v>
      </c>
      <c r="T375" t="s">
        <v>3085</v>
      </c>
      <c r="U375" t="s">
        <v>3706</v>
      </c>
      <c r="V375" t="s">
        <v>3707</v>
      </c>
      <c r="W375" t="s">
        <v>3085</v>
      </c>
      <c r="X375" t="str">
        <f t="shared" si="5"/>
        <v>Funcionamiento</v>
      </c>
      <c r="Y375" t="s">
        <v>3524</v>
      </c>
    </row>
    <row r="376" spans="1:25">
      <c r="A376" t="s">
        <v>3304</v>
      </c>
      <c r="B376" t="s">
        <v>3703</v>
      </c>
      <c r="C376" t="s">
        <v>3704</v>
      </c>
      <c r="D376" t="s">
        <v>3076</v>
      </c>
      <c r="E376" t="s">
        <v>3077</v>
      </c>
      <c r="F376" t="s">
        <v>334</v>
      </c>
      <c r="G376" t="s">
        <v>3524</v>
      </c>
      <c r="H376" t="s">
        <v>316</v>
      </c>
      <c r="I376" t="s">
        <v>583</v>
      </c>
      <c r="J376" t="s">
        <v>246</v>
      </c>
      <c r="K376" t="s">
        <v>3079</v>
      </c>
      <c r="L376" t="s">
        <v>247</v>
      </c>
      <c r="M376">
        <v>4298900</v>
      </c>
      <c r="N376">
        <v>0</v>
      </c>
      <c r="O376">
        <v>4298900</v>
      </c>
      <c r="P376">
        <v>0</v>
      </c>
      <c r="Q376" t="s">
        <v>3705</v>
      </c>
      <c r="R376" t="s">
        <v>3304</v>
      </c>
      <c r="S376" t="s">
        <v>3312</v>
      </c>
      <c r="T376" t="s">
        <v>3085</v>
      </c>
      <c r="U376" t="s">
        <v>3706</v>
      </c>
      <c r="V376" t="s">
        <v>3707</v>
      </c>
      <c r="W376" t="s">
        <v>3085</v>
      </c>
      <c r="X376" t="str">
        <f t="shared" si="5"/>
        <v>Funcionamiento</v>
      </c>
      <c r="Y376" t="s">
        <v>3524</v>
      </c>
    </row>
    <row r="377" spans="1:25">
      <c r="A377" t="s">
        <v>3237</v>
      </c>
      <c r="B377" t="s">
        <v>3389</v>
      </c>
      <c r="C377" t="s">
        <v>3708</v>
      </c>
      <c r="D377" t="s">
        <v>3076</v>
      </c>
      <c r="E377" t="s">
        <v>3077</v>
      </c>
      <c r="F377" t="s">
        <v>334</v>
      </c>
      <c r="G377" t="s">
        <v>3524</v>
      </c>
      <c r="H377" t="s">
        <v>340</v>
      </c>
      <c r="I377" t="s">
        <v>341</v>
      </c>
      <c r="J377" t="s">
        <v>246</v>
      </c>
      <c r="K377" t="s">
        <v>3079</v>
      </c>
      <c r="L377" t="s">
        <v>247</v>
      </c>
      <c r="M377">
        <v>300000</v>
      </c>
      <c r="N377">
        <v>52841</v>
      </c>
      <c r="O377">
        <v>352841</v>
      </c>
      <c r="P377">
        <v>0</v>
      </c>
      <c r="Q377" t="s">
        <v>3709</v>
      </c>
      <c r="R377" t="s">
        <v>3237</v>
      </c>
      <c r="S377" t="s">
        <v>3710</v>
      </c>
      <c r="T377" t="s">
        <v>3711</v>
      </c>
      <c r="U377" t="s">
        <v>3712</v>
      </c>
      <c r="V377" t="s">
        <v>3713</v>
      </c>
      <c r="W377" t="s">
        <v>3085</v>
      </c>
      <c r="X377" t="str">
        <f t="shared" si="5"/>
        <v>Funcionamiento</v>
      </c>
      <c r="Y377" t="s">
        <v>3524</v>
      </c>
    </row>
    <row r="378" spans="1:25">
      <c r="A378" t="s">
        <v>3237</v>
      </c>
      <c r="B378" t="s">
        <v>3389</v>
      </c>
      <c r="C378" t="s">
        <v>3708</v>
      </c>
      <c r="D378" t="s">
        <v>3076</v>
      </c>
      <c r="E378" t="s">
        <v>3077</v>
      </c>
      <c r="F378" t="s">
        <v>334</v>
      </c>
      <c r="G378" t="s">
        <v>3524</v>
      </c>
      <c r="H378" t="s">
        <v>344</v>
      </c>
      <c r="I378" t="s">
        <v>345</v>
      </c>
      <c r="J378" t="s">
        <v>246</v>
      </c>
      <c r="K378" t="s">
        <v>3079</v>
      </c>
      <c r="L378" t="s">
        <v>247</v>
      </c>
      <c r="M378">
        <v>1305412</v>
      </c>
      <c r="N378">
        <v>-230753</v>
      </c>
      <c r="O378">
        <v>1074659</v>
      </c>
      <c r="P378">
        <v>0</v>
      </c>
      <c r="Q378" t="s">
        <v>3709</v>
      </c>
      <c r="R378" t="s">
        <v>3237</v>
      </c>
      <c r="S378" t="s">
        <v>3710</v>
      </c>
      <c r="T378" t="s">
        <v>3711</v>
      </c>
      <c r="U378" t="s">
        <v>3712</v>
      </c>
      <c r="V378" t="s">
        <v>3713</v>
      </c>
      <c r="W378" t="s">
        <v>3085</v>
      </c>
      <c r="X378" t="str">
        <f t="shared" si="5"/>
        <v>Funcionamiento</v>
      </c>
      <c r="Y378" t="s">
        <v>3524</v>
      </c>
    </row>
    <row r="379" spans="1:25">
      <c r="A379" t="s">
        <v>3317</v>
      </c>
      <c r="B379" t="s">
        <v>3397</v>
      </c>
      <c r="C379" t="s">
        <v>3714</v>
      </c>
      <c r="D379" t="s">
        <v>3076</v>
      </c>
      <c r="E379" t="s">
        <v>3399</v>
      </c>
      <c r="F379" t="s">
        <v>3159</v>
      </c>
      <c r="G379" t="s">
        <v>3524</v>
      </c>
      <c r="H379" t="s">
        <v>431</v>
      </c>
      <c r="I379" t="s">
        <v>648</v>
      </c>
      <c r="J379" t="s">
        <v>246</v>
      </c>
      <c r="K379" t="s">
        <v>3079</v>
      </c>
      <c r="L379" t="s">
        <v>247</v>
      </c>
      <c r="M379">
        <v>711000</v>
      </c>
      <c r="N379">
        <v>-711000</v>
      </c>
      <c r="O379">
        <v>0</v>
      </c>
      <c r="P379">
        <v>0</v>
      </c>
      <c r="Q379" t="s">
        <v>3715</v>
      </c>
      <c r="R379" t="s">
        <v>3317</v>
      </c>
      <c r="S379" t="s">
        <v>3085</v>
      </c>
      <c r="T379" t="s">
        <v>3085</v>
      </c>
      <c r="U379" t="s">
        <v>3085</v>
      </c>
      <c r="V379" t="s">
        <v>3085</v>
      </c>
      <c r="W379" t="s">
        <v>3085</v>
      </c>
      <c r="X379" t="str">
        <f t="shared" si="5"/>
        <v>Inversión</v>
      </c>
      <c r="Y379" t="s">
        <v>3166</v>
      </c>
    </row>
    <row r="380" spans="1:25">
      <c r="A380" t="s">
        <v>3325</v>
      </c>
      <c r="B380" t="s">
        <v>3716</v>
      </c>
      <c r="C380" t="s">
        <v>3717</v>
      </c>
      <c r="D380" t="s">
        <v>3076</v>
      </c>
      <c r="E380" t="s">
        <v>3077</v>
      </c>
      <c r="F380" t="s">
        <v>334</v>
      </c>
      <c r="G380" t="s">
        <v>3524</v>
      </c>
      <c r="H380" t="s">
        <v>294</v>
      </c>
      <c r="I380" t="s">
        <v>296</v>
      </c>
      <c r="J380" t="s">
        <v>246</v>
      </c>
      <c r="K380" t="s">
        <v>3079</v>
      </c>
      <c r="L380" t="s">
        <v>247</v>
      </c>
      <c r="M380">
        <v>854867</v>
      </c>
      <c r="N380">
        <v>0</v>
      </c>
      <c r="O380">
        <v>854867</v>
      </c>
      <c r="P380">
        <v>0</v>
      </c>
      <c r="Q380" t="s">
        <v>3718</v>
      </c>
      <c r="R380" t="s">
        <v>3325</v>
      </c>
      <c r="S380" t="s">
        <v>3719</v>
      </c>
      <c r="T380" t="s">
        <v>3085</v>
      </c>
      <c r="U380" t="s">
        <v>3720</v>
      </c>
      <c r="V380" t="s">
        <v>3721</v>
      </c>
      <c r="W380" t="s">
        <v>3085</v>
      </c>
      <c r="X380" t="str">
        <f t="shared" si="5"/>
        <v>Funcionamiento</v>
      </c>
      <c r="Y380" t="s">
        <v>3524</v>
      </c>
    </row>
    <row r="381" spans="1:25">
      <c r="A381" t="s">
        <v>3325</v>
      </c>
      <c r="B381" t="s">
        <v>3716</v>
      </c>
      <c r="C381" t="s">
        <v>3717</v>
      </c>
      <c r="D381" t="s">
        <v>3076</v>
      </c>
      <c r="E381" t="s">
        <v>3077</v>
      </c>
      <c r="F381" t="s">
        <v>334</v>
      </c>
      <c r="G381" t="s">
        <v>3524</v>
      </c>
      <c r="H381" t="s">
        <v>336</v>
      </c>
      <c r="I381" t="s">
        <v>337</v>
      </c>
      <c r="J381" t="s">
        <v>246</v>
      </c>
      <c r="K381" t="s">
        <v>3079</v>
      </c>
      <c r="L381" t="s">
        <v>247</v>
      </c>
      <c r="M381">
        <v>2354967</v>
      </c>
      <c r="N381">
        <v>0</v>
      </c>
      <c r="O381">
        <v>2354967</v>
      </c>
      <c r="P381">
        <v>0</v>
      </c>
      <c r="Q381" t="s">
        <v>3718</v>
      </c>
      <c r="R381" t="s">
        <v>3325</v>
      </c>
      <c r="S381" t="s">
        <v>3719</v>
      </c>
      <c r="T381" t="s">
        <v>3085</v>
      </c>
      <c r="U381" t="s">
        <v>3720</v>
      </c>
      <c r="V381" t="s">
        <v>3721</v>
      </c>
      <c r="W381" t="s">
        <v>3085</v>
      </c>
      <c r="X381" t="str">
        <f t="shared" si="5"/>
        <v>Funcionamiento</v>
      </c>
      <c r="Y381" t="s">
        <v>3524</v>
      </c>
    </row>
    <row r="382" spans="1:25">
      <c r="A382" t="s">
        <v>3325</v>
      </c>
      <c r="B382" t="s">
        <v>3716</v>
      </c>
      <c r="C382" t="s">
        <v>3717</v>
      </c>
      <c r="D382" t="s">
        <v>3076</v>
      </c>
      <c r="E382" t="s">
        <v>3077</v>
      </c>
      <c r="F382" t="s">
        <v>334</v>
      </c>
      <c r="G382" t="s">
        <v>3524</v>
      </c>
      <c r="H382" t="s">
        <v>331</v>
      </c>
      <c r="I382" t="s">
        <v>587</v>
      </c>
      <c r="J382" t="s">
        <v>246</v>
      </c>
      <c r="K382" t="s">
        <v>3079</v>
      </c>
      <c r="L382" t="s">
        <v>247</v>
      </c>
      <c r="M382">
        <v>5995351</v>
      </c>
      <c r="N382">
        <v>0</v>
      </c>
      <c r="O382">
        <v>5995351</v>
      </c>
      <c r="P382">
        <v>0</v>
      </c>
      <c r="Q382" t="s">
        <v>3718</v>
      </c>
      <c r="R382" t="s">
        <v>3325</v>
      </c>
      <c r="S382" t="s">
        <v>3719</v>
      </c>
      <c r="T382" t="s">
        <v>3085</v>
      </c>
      <c r="U382" t="s">
        <v>3720</v>
      </c>
      <c r="V382" t="s">
        <v>3721</v>
      </c>
      <c r="W382" t="s">
        <v>3085</v>
      </c>
      <c r="X382" t="str">
        <f t="shared" si="5"/>
        <v>Funcionamiento</v>
      </c>
      <c r="Y382" t="s">
        <v>3524</v>
      </c>
    </row>
    <row r="383" spans="1:25">
      <c r="A383" t="s">
        <v>3325</v>
      </c>
      <c r="B383" t="s">
        <v>3716</v>
      </c>
      <c r="C383" t="s">
        <v>3717</v>
      </c>
      <c r="D383" t="s">
        <v>3076</v>
      </c>
      <c r="E383" t="s">
        <v>3077</v>
      </c>
      <c r="F383" t="s">
        <v>334</v>
      </c>
      <c r="G383" t="s">
        <v>3524</v>
      </c>
      <c r="H383" t="s">
        <v>348</v>
      </c>
      <c r="I383" t="s">
        <v>349</v>
      </c>
      <c r="J383" t="s">
        <v>246</v>
      </c>
      <c r="K383" t="s">
        <v>3079</v>
      </c>
      <c r="L383" t="s">
        <v>247</v>
      </c>
      <c r="M383">
        <v>96205</v>
      </c>
      <c r="N383">
        <v>0</v>
      </c>
      <c r="O383">
        <v>96205</v>
      </c>
      <c r="P383">
        <v>0</v>
      </c>
      <c r="Q383" t="s">
        <v>3718</v>
      </c>
      <c r="R383" t="s">
        <v>3325</v>
      </c>
      <c r="S383" t="s">
        <v>3719</v>
      </c>
      <c r="T383" t="s">
        <v>3085</v>
      </c>
      <c r="U383" t="s">
        <v>3720</v>
      </c>
      <c r="V383" t="s">
        <v>3721</v>
      </c>
      <c r="W383" t="s">
        <v>3085</v>
      </c>
      <c r="X383" t="str">
        <f t="shared" si="5"/>
        <v>Funcionamiento</v>
      </c>
      <c r="Y383" t="s">
        <v>3524</v>
      </c>
    </row>
    <row r="384" spans="1:25">
      <c r="A384" t="s">
        <v>3325</v>
      </c>
      <c r="B384" t="s">
        <v>3716</v>
      </c>
      <c r="C384" t="s">
        <v>3717</v>
      </c>
      <c r="D384" t="s">
        <v>3076</v>
      </c>
      <c r="E384" t="s">
        <v>3077</v>
      </c>
      <c r="F384" t="s">
        <v>334</v>
      </c>
      <c r="G384" t="s">
        <v>3524</v>
      </c>
      <c r="H384" t="s">
        <v>312</v>
      </c>
      <c r="I384" t="s">
        <v>3333</v>
      </c>
      <c r="J384" t="s">
        <v>246</v>
      </c>
      <c r="K384" t="s">
        <v>3079</v>
      </c>
      <c r="L384" t="s">
        <v>247</v>
      </c>
      <c r="M384">
        <v>1124537</v>
      </c>
      <c r="N384">
        <v>0</v>
      </c>
      <c r="O384">
        <v>1124537</v>
      </c>
      <c r="P384">
        <v>0</v>
      </c>
      <c r="Q384" t="s">
        <v>3718</v>
      </c>
      <c r="R384" t="s">
        <v>3325</v>
      </c>
      <c r="S384" t="s">
        <v>3719</v>
      </c>
      <c r="T384" t="s">
        <v>3085</v>
      </c>
      <c r="U384" t="s">
        <v>3720</v>
      </c>
      <c r="V384" t="s">
        <v>3721</v>
      </c>
      <c r="W384" t="s">
        <v>3085</v>
      </c>
      <c r="X384" t="str">
        <f t="shared" si="5"/>
        <v>Funcionamiento</v>
      </c>
      <c r="Y384" t="s">
        <v>3524</v>
      </c>
    </row>
    <row r="385" spans="1:25">
      <c r="A385" t="s">
        <v>3325</v>
      </c>
      <c r="B385" t="s">
        <v>3716</v>
      </c>
      <c r="C385" t="s">
        <v>3717</v>
      </c>
      <c r="D385" t="s">
        <v>3076</v>
      </c>
      <c r="E385" t="s">
        <v>3077</v>
      </c>
      <c r="F385" t="s">
        <v>334</v>
      </c>
      <c r="G385" t="s">
        <v>3524</v>
      </c>
      <c r="H385" t="s">
        <v>333</v>
      </c>
      <c r="I385" t="s">
        <v>335</v>
      </c>
      <c r="J385" t="s">
        <v>246</v>
      </c>
      <c r="K385" t="s">
        <v>3079</v>
      </c>
      <c r="L385" t="s">
        <v>247</v>
      </c>
      <c r="M385">
        <v>463927</v>
      </c>
      <c r="N385">
        <v>0</v>
      </c>
      <c r="O385">
        <v>463927</v>
      </c>
      <c r="P385">
        <v>0</v>
      </c>
      <c r="Q385" t="s">
        <v>3718</v>
      </c>
      <c r="R385" t="s">
        <v>3325</v>
      </c>
      <c r="S385" t="s">
        <v>3719</v>
      </c>
      <c r="T385" t="s">
        <v>3085</v>
      </c>
      <c r="U385" t="s">
        <v>3720</v>
      </c>
      <c r="V385" t="s">
        <v>3721</v>
      </c>
      <c r="W385" t="s">
        <v>3085</v>
      </c>
      <c r="X385" t="str">
        <f t="shared" si="5"/>
        <v>Funcionamiento</v>
      </c>
      <c r="Y385" t="s">
        <v>3524</v>
      </c>
    </row>
    <row r="386" spans="1:25">
      <c r="A386" t="s">
        <v>3325</v>
      </c>
      <c r="B386" t="s">
        <v>3716</v>
      </c>
      <c r="C386" t="s">
        <v>3717</v>
      </c>
      <c r="D386" t="s">
        <v>3076</v>
      </c>
      <c r="E386" t="s">
        <v>3077</v>
      </c>
      <c r="F386" t="s">
        <v>334</v>
      </c>
      <c r="G386" t="s">
        <v>3524</v>
      </c>
      <c r="H386" t="s">
        <v>309</v>
      </c>
      <c r="I386" t="s">
        <v>311</v>
      </c>
      <c r="J386" t="s">
        <v>246</v>
      </c>
      <c r="K386" t="s">
        <v>3079</v>
      </c>
      <c r="L386" t="s">
        <v>247</v>
      </c>
      <c r="M386">
        <v>4491216</v>
      </c>
      <c r="N386">
        <v>0</v>
      </c>
      <c r="O386">
        <v>4491216</v>
      </c>
      <c r="P386">
        <v>0</v>
      </c>
      <c r="Q386" t="s">
        <v>3718</v>
      </c>
      <c r="R386" t="s">
        <v>3325</v>
      </c>
      <c r="S386" t="s">
        <v>3719</v>
      </c>
      <c r="T386" t="s">
        <v>3085</v>
      </c>
      <c r="U386" t="s">
        <v>3720</v>
      </c>
      <c r="V386" t="s">
        <v>3721</v>
      </c>
      <c r="W386" t="s">
        <v>3085</v>
      </c>
      <c r="X386" t="str">
        <f t="shared" ref="X386:X449" si="6">IF(LEFT(H386,1)="C","Inversión","Funcionamiento")</f>
        <v>Funcionamiento</v>
      </c>
      <c r="Y386" t="s">
        <v>3524</v>
      </c>
    </row>
    <row r="387" spans="1:25">
      <c r="A387" t="s">
        <v>3325</v>
      </c>
      <c r="B387" t="s">
        <v>3716</v>
      </c>
      <c r="C387" t="s">
        <v>3717</v>
      </c>
      <c r="D387" t="s">
        <v>3076</v>
      </c>
      <c r="E387" t="s">
        <v>3077</v>
      </c>
      <c r="F387" t="s">
        <v>334</v>
      </c>
      <c r="G387" t="s">
        <v>3524</v>
      </c>
      <c r="H387" t="s">
        <v>292</v>
      </c>
      <c r="I387" t="s">
        <v>293</v>
      </c>
      <c r="J387" t="s">
        <v>246</v>
      </c>
      <c r="K387" t="s">
        <v>3079</v>
      </c>
      <c r="L387" t="s">
        <v>247</v>
      </c>
      <c r="M387">
        <v>47485723</v>
      </c>
      <c r="N387">
        <v>0</v>
      </c>
      <c r="O387">
        <v>47485723</v>
      </c>
      <c r="P387">
        <v>0</v>
      </c>
      <c r="Q387" t="s">
        <v>3718</v>
      </c>
      <c r="R387" t="s">
        <v>3325</v>
      </c>
      <c r="S387" t="s">
        <v>3719</v>
      </c>
      <c r="T387" t="s">
        <v>3085</v>
      </c>
      <c r="U387" t="s">
        <v>3720</v>
      </c>
      <c r="V387" t="s">
        <v>3721</v>
      </c>
      <c r="W387" t="s">
        <v>3085</v>
      </c>
      <c r="X387" t="str">
        <f t="shared" si="6"/>
        <v>Funcionamiento</v>
      </c>
      <c r="Y387" t="s">
        <v>3524</v>
      </c>
    </row>
    <row r="388" spans="1:25">
      <c r="A388" t="s">
        <v>3325</v>
      </c>
      <c r="B388" t="s">
        <v>3716</v>
      </c>
      <c r="C388" t="s">
        <v>3717</v>
      </c>
      <c r="D388" t="s">
        <v>3076</v>
      </c>
      <c r="E388" t="s">
        <v>3077</v>
      </c>
      <c r="F388" t="s">
        <v>334</v>
      </c>
      <c r="G388" t="s">
        <v>3524</v>
      </c>
      <c r="H388" t="s">
        <v>303</v>
      </c>
      <c r="I388" t="s">
        <v>305</v>
      </c>
      <c r="J388" t="s">
        <v>246</v>
      </c>
      <c r="K388" t="s">
        <v>3079</v>
      </c>
      <c r="L388" t="s">
        <v>247</v>
      </c>
      <c r="M388">
        <v>4727140</v>
      </c>
      <c r="N388">
        <v>0</v>
      </c>
      <c r="O388">
        <v>4727140</v>
      </c>
      <c r="P388">
        <v>0</v>
      </c>
      <c r="Q388" t="s">
        <v>3718</v>
      </c>
      <c r="R388" t="s">
        <v>3325</v>
      </c>
      <c r="S388" t="s">
        <v>3719</v>
      </c>
      <c r="T388" t="s">
        <v>3085</v>
      </c>
      <c r="U388" t="s">
        <v>3720</v>
      </c>
      <c r="V388" t="s">
        <v>3721</v>
      </c>
      <c r="W388" t="s">
        <v>3085</v>
      </c>
      <c r="X388" t="str">
        <f t="shared" si="6"/>
        <v>Funcionamiento</v>
      </c>
      <c r="Y388" t="s">
        <v>3524</v>
      </c>
    </row>
    <row r="389" spans="1:25">
      <c r="A389" t="s">
        <v>3257</v>
      </c>
      <c r="B389" t="s">
        <v>3410</v>
      </c>
      <c r="C389" t="s">
        <v>3722</v>
      </c>
      <c r="D389" t="s">
        <v>3076</v>
      </c>
      <c r="E389" t="s">
        <v>3077</v>
      </c>
      <c r="F389" t="s">
        <v>334</v>
      </c>
      <c r="G389" t="s">
        <v>3524</v>
      </c>
      <c r="H389" t="s">
        <v>320</v>
      </c>
      <c r="I389" t="s">
        <v>321</v>
      </c>
      <c r="J389" t="s">
        <v>246</v>
      </c>
      <c r="K389" t="s">
        <v>3079</v>
      </c>
      <c r="L389" t="s">
        <v>247</v>
      </c>
      <c r="M389">
        <v>711700</v>
      </c>
      <c r="N389">
        <v>0</v>
      </c>
      <c r="O389">
        <v>711700</v>
      </c>
      <c r="P389">
        <v>0</v>
      </c>
      <c r="Q389" t="s">
        <v>3723</v>
      </c>
      <c r="R389" t="s">
        <v>3257</v>
      </c>
      <c r="S389" t="s">
        <v>3379</v>
      </c>
      <c r="T389" t="s">
        <v>3085</v>
      </c>
      <c r="U389" t="s">
        <v>3724</v>
      </c>
      <c r="V389" t="s">
        <v>3725</v>
      </c>
      <c r="W389" t="s">
        <v>3085</v>
      </c>
      <c r="X389" t="str">
        <f t="shared" si="6"/>
        <v>Funcionamiento</v>
      </c>
      <c r="Y389" t="s">
        <v>3524</v>
      </c>
    </row>
    <row r="390" spans="1:25">
      <c r="A390" t="s">
        <v>3257</v>
      </c>
      <c r="B390" t="s">
        <v>3410</v>
      </c>
      <c r="C390" t="s">
        <v>3722</v>
      </c>
      <c r="D390" t="s">
        <v>3076</v>
      </c>
      <c r="E390" t="s">
        <v>3077</v>
      </c>
      <c r="F390" t="s">
        <v>334</v>
      </c>
      <c r="G390" t="s">
        <v>3524</v>
      </c>
      <c r="H390" t="s">
        <v>314</v>
      </c>
      <c r="I390" t="s">
        <v>582</v>
      </c>
      <c r="J390" t="s">
        <v>246</v>
      </c>
      <c r="K390" t="s">
        <v>3079</v>
      </c>
      <c r="L390" t="s">
        <v>247</v>
      </c>
      <c r="M390">
        <v>6277000</v>
      </c>
      <c r="N390">
        <v>0</v>
      </c>
      <c r="O390">
        <v>6277000</v>
      </c>
      <c r="P390">
        <v>0</v>
      </c>
      <c r="Q390" t="s">
        <v>3723</v>
      </c>
      <c r="R390" t="s">
        <v>3257</v>
      </c>
      <c r="S390" t="s">
        <v>3379</v>
      </c>
      <c r="T390" t="s">
        <v>3085</v>
      </c>
      <c r="U390" t="s">
        <v>3724</v>
      </c>
      <c r="V390" t="s">
        <v>3725</v>
      </c>
      <c r="W390" t="s">
        <v>3085</v>
      </c>
      <c r="X390" t="str">
        <f t="shared" si="6"/>
        <v>Funcionamiento</v>
      </c>
      <c r="Y390" t="s">
        <v>3524</v>
      </c>
    </row>
    <row r="391" spans="1:25">
      <c r="A391" t="s">
        <v>3257</v>
      </c>
      <c r="B391" t="s">
        <v>3410</v>
      </c>
      <c r="C391" t="s">
        <v>3722</v>
      </c>
      <c r="D391" t="s">
        <v>3076</v>
      </c>
      <c r="E391" t="s">
        <v>3077</v>
      </c>
      <c r="F391" t="s">
        <v>334</v>
      </c>
      <c r="G391" t="s">
        <v>3524</v>
      </c>
      <c r="H391" t="s">
        <v>324</v>
      </c>
      <c r="I391" t="s">
        <v>325</v>
      </c>
      <c r="J391" t="s">
        <v>246</v>
      </c>
      <c r="K391" t="s">
        <v>3079</v>
      </c>
      <c r="L391" t="s">
        <v>247</v>
      </c>
      <c r="M391">
        <v>1172200</v>
      </c>
      <c r="N391">
        <v>0</v>
      </c>
      <c r="O391">
        <v>1172200</v>
      </c>
      <c r="P391">
        <v>0</v>
      </c>
      <c r="Q391" t="s">
        <v>3723</v>
      </c>
      <c r="R391" t="s">
        <v>3257</v>
      </c>
      <c r="S391" t="s">
        <v>3379</v>
      </c>
      <c r="T391" t="s">
        <v>3085</v>
      </c>
      <c r="U391" t="s">
        <v>3724</v>
      </c>
      <c r="V391" t="s">
        <v>3725</v>
      </c>
      <c r="W391" t="s">
        <v>3085</v>
      </c>
      <c r="X391" t="str">
        <f t="shared" si="6"/>
        <v>Funcionamiento</v>
      </c>
      <c r="Y391" t="s">
        <v>3524</v>
      </c>
    </row>
    <row r="392" spans="1:25">
      <c r="A392" t="s">
        <v>3257</v>
      </c>
      <c r="B392" t="s">
        <v>3410</v>
      </c>
      <c r="C392" t="s">
        <v>3722</v>
      </c>
      <c r="D392" t="s">
        <v>3076</v>
      </c>
      <c r="E392" t="s">
        <v>3077</v>
      </c>
      <c r="F392" t="s">
        <v>334</v>
      </c>
      <c r="G392" t="s">
        <v>3524</v>
      </c>
      <c r="H392" t="s">
        <v>316</v>
      </c>
      <c r="I392" t="s">
        <v>583</v>
      </c>
      <c r="J392" t="s">
        <v>246</v>
      </c>
      <c r="K392" t="s">
        <v>3079</v>
      </c>
      <c r="L392" t="s">
        <v>247</v>
      </c>
      <c r="M392">
        <v>4446500</v>
      </c>
      <c r="N392">
        <v>0</v>
      </c>
      <c r="O392">
        <v>4446500</v>
      </c>
      <c r="P392">
        <v>0</v>
      </c>
      <c r="Q392" t="s">
        <v>3723</v>
      </c>
      <c r="R392" t="s">
        <v>3257</v>
      </c>
      <c r="S392" t="s">
        <v>3379</v>
      </c>
      <c r="T392" t="s">
        <v>3085</v>
      </c>
      <c r="U392" t="s">
        <v>3724</v>
      </c>
      <c r="V392" t="s">
        <v>3725</v>
      </c>
      <c r="W392" t="s">
        <v>3085</v>
      </c>
      <c r="X392" t="str">
        <f t="shared" si="6"/>
        <v>Funcionamiento</v>
      </c>
      <c r="Y392" t="s">
        <v>3524</v>
      </c>
    </row>
    <row r="393" spans="1:25">
      <c r="A393" t="s">
        <v>3257</v>
      </c>
      <c r="B393" t="s">
        <v>3410</v>
      </c>
      <c r="C393" t="s">
        <v>3722</v>
      </c>
      <c r="D393" t="s">
        <v>3076</v>
      </c>
      <c r="E393" t="s">
        <v>3077</v>
      </c>
      <c r="F393" t="s">
        <v>334</v>
      </c>
      <c r="G393" t="s">
        <v>3524</v>
      </c>
      <c r="H393" t="s">
        <v>318</v>
      </c>
      <c r="I393" t="s">
        <v>586</v>
      </c>
      <c r="J393" t="s">
        <v>246</v>
      </c>
      <c r="K393" t="s">
        <v>3079</v>
      </c>
      <c r="L393" t="s">
        <v>247</v>
      </c>
      <c r="M393">
        <v>2343400</v>
      </c>
      <c r="N393">
        <v>0</v>
      </c>
      <c r="O393">
        <v>2343400</v>
      </c>
      <c r="P393">
        <v>0</v>
      </c>
      <c r="Q393" t="s">
        <v>3723</v>
      </c>
      <c r="R393" t="s">
        <v>3257</v>
      </c>
      <c r="S393" t="s">
        <v>3379</v>
      </c>
      <c r="T393" t="s">
        <v>3085</v>
      </c>
      <c r="U393" t="s">
        <v>3724</v>
      </c>
      <c r="V393" t="s">
        <v>3725</v>
      </c>
      <c r="W393" t="s">
        <v>3085</v>
      </c>
      <c r="X393" t="str">
        <f t="shared" si="6"/>
        <v>Funcionamiento</v>
      </c>
      <c r="Y393" t="s">
        <v>3524</v>
      </c>
    </row>
    <row r="394" spans="1:25">
      <c r="A394" t="s">
        <v>3257</v>
      </c>
      <c r="B394" t="s">
        <v>3410</v>
      </c>
      <c r="C394" t="s">
        <v>3722</v>
      </c>
      <c r="D394" t="s">
        <v>3076</v>
      </c>
      <c r="E394" t="s">
        <v>3077</v>
      </c>
      <c r="F394" t="s">
        <v>334</v>
      </c>
      <c r="G394" t="s">
        <v>3524</v>
      </c>
      <c r="H394" t="s">
        <v>322</v>
      </c>
      <c r="I394" t="s">
        <v>323</v>
      </c>
      <c r="J394" t="s">
        <v>246</v>
      </c>
      <c r="K394" t="s">
        <v>3079</v>
      </c>
      <c r="L394" t="s">
        <v>247</v>
      </c>
      <c r="M394">
        <v>1758100</v>
      </c>
      <c r="N394">
        <v>0</v>
      </c>
      <c r="O394">
        <v>1758100</v>
      </c>
      <c r="P394">
        <v>0</v>
      </c>
      <c r="Q394" t="s">
        <v>3723</v>
      </c>
      <c r="R394" t="s">
        <v>3257</v>
      </c>
      <c r="S394" t="s">
        <v>3379</v>
      </c>
      <c r="T394" t="s">
        <v>3085</v>
      </c>
      <c r="U394" t="s">
        <v>3724</v>
      </c>
      <c r="V394" t="s">
        <v>3725</v>
      </c>
      <c r="W394" t="s">
        <v>3085</v>
      </c>
      <c r="X394" t="str">
        <f t="shared" si="6"/>
        <v>Funcionamiento</v>
      </c>
      <c r="Y394" t="s">
        <v>3524</v>
      </c>
    </row>
    <row r="395" spans="1:25">
      <c r="A395" t="s">
        <v>3245</v>
      </c>
      <c r="B395" t="s">
        <v>3418</v>
      </c>
      <c r="C395" t="s">
        <v>3726</v>
      </c>
      <c r="D395" t="s">
        <v>3076</v>
      </c>
      <c r="E395" t="s">
        <v>3077</v>
      </c>
      <c r="F395" t="s">
        <v>334</v>
      </c>
      <c r="G395" t="s">
        <v>3524</v>
      </c>
      <c r="H395" t="s">
        <v>338</v>
      </c>
      <c r="I395" t="s">
        <v>339</v>
      </c>
      <c r="J395" t="s">
        <v>246</v>
      </c>
      <c r="K395" t="s">
        <v>3079</v>
      </c>
      <c r="L395" t="s">
        <v>247</v>
      </c>
      <c r="M395">
        <v>200000</v>
      </c>
      <c r="N395">
        <v>0</v>
      </c>
      <c r="O395">
        <v>200000</v>
      </c>
      <c r="P395">
        <v>0</v>
      </c>
      <c r="Q395" t="s">
        <v>3727</v>
      </c>
      <c r="R395" t="s">
        <v>3245</v>
      </c>
      <c r="S395" t="s">
        <v>3728</v>
      </c>
      <c r="T395" t="s">
        <v>3729</v>
      </c>
      <c r="U395" t="s">
        <v>3730</v>
      </c>
      <c r="V395" t="s">
        <v>3731</v>
      </c>
      <c r="W395" t="s">
        <v>3085</v>
      </c>
      <c r="X395" t="str">
        <f t="shared" si="6"/>
        <v>Funcionamiento</v>
      </c>
      <c r="Y395" t="s">
        <v>3524</v>
      </c>
    </row>
    <row r="396" spans="1:25">
      <c r="A396" t="s">
        <v>3245</v>
      </c>
      <c r="B396" t="s">
        <v>3418</v>
      </c>
      <c r="C396" t="s">
        <v>3726</v>
      </c>
      <c r="D396" t="s">
        <v>3076</v>
      </c>
      <c r="E396" t="s">
        <v>3077</v>
      </c>
      <c r="F396" t="s">
        <v>334</v>
      </c>
      <c r="G396" t="s">
        <v>3524</v>
      </c>
      <c r="H396" t="s">
        <v>346</v>
      </c>
      <c r="I396" t="s">
        <v>347</v>
      </c>
      <c r="J396" t="s">
        <v>246</v>
      </c>
      <c r="K396" t="s">
        <v>3079</v>
      </c>
      <c r="L396" t="s">
        <v>247</v>
      </c>
      <c r="M396">
        <v>810239</v>
      </c>
      <c r="N396">
        <v>0</v>
      </c>
      <c r="O396">
        <v>810239</v>
      </c>
      <c r="P396">
        <v>0</v>
      </c>
      <c r="Q396" t="s">
        <v>3727</v>
      </c>
      <c r="R396" t="s">
        <v>3245</v>
      </c>
      <c r="S396" t="s">
        <v>3728</v>
      </c>
      <c r="T396" t="s">
        <v>3729</v>
      </c>
      <c r="U396" t="s">
        <v>3730</v>
      </c>
      <c r="V396" t="s">
        <v>3731</v>
      </c>
      <c r="W396" t="s">
        <v>3085</v>
      </c>
      <c r="X396" t="str">
        <f t="shared" si="6"/>
        <v>Funcionamiento</v>
      </c>
      <c r="Y396" t="s">
        <v>3524</v>
      </c>
    </row>
    <row r="397" spans="1:25">
      <c r="A397" t="s">
        <v>3336</v>
      </c>
      <c r="B397" t="s">
        <v>3425</v>
      </c>
      <c r="C397" t="s">
        <v>3732</v>
      </c>
      <c r="D397" t="s">
        <v>3076</v>
      </c>
      <c r="E397" t="s">
        <v>3077</v>
      </c>
      <c r="F397" t="s">
        <v>334</v>
      </c>
      <c r="G397" t="s">
        <v>3524</v>
      </c>
      <c r="H397" t="s">
        <v>346</v>
      </c>
      <c r="I397" t="s">
        <v>347</v>
      </c>
      <c r="J397" t="s">
        <v>253</v>
      </c>
      <c r="K397" t="s">
        <v>3115</v>
      </c>
      <c r="L397" t="s">
        <v>247</v>
      </c>
      <c r="M397">
        <v>271546</v>
      </c>
      <c r="N397">
        <v>0</v>
      </c>
      <c r="O397">
        <v>271546</v>
      </c>
      <c r="P397">
        <v>0</v>
      </c>
      <c r="Q397" t="s">
        <v>3733</v>
      </c>
      <c r="R397" t="s">
        <v>3336</v>
      </c>
      <c r="S397" t="s">
        <v>3734</v>
      </c>
      <c r="T397" t="s">
        <v>3735</v>
      </c>
      <c r="U397" t="s">
        <v>3736</v>
      </c>
      <c r="V397" t="s">
        <v>3737</v>
      </c>
      <c r="W397" t="s">
        <v>3085</v>
      </c>
      <c r="X397" t="str">
        <f t="shared" si="6"/>
        <v>Funcionamiento</v>
      </c>
      <c r="Y397" t="s">
        <v>3524</v>
      </c>
    </row>
    <row r="398" spans="1:25">
      <c r="A398" t="s">
        <v>3343</v>
      </c>
      <c r="B398" t="s">
        <v>3738</v>
      </c>
      <c r="C398" t="s">
        <v>3739</v>
      </c>
      <c r="D398" t="s">
        <v>3076</v>
      </c>
      <c r="E398" t="s">
        <v>3077</v>
      </c>
      <c r="F398" t="s">
        <v>3149</v>
      </c>
      <c r="G398" t="s">
        <v>3524</v>
      </c>
      <c r="H398" t="s">
        <v>437</v>
      </c>
      <c r="I398" t="s">
        <v>649</v>
      </c>
      <c r="J398" t="s">
        <v>253</v>
      </c>
      <c r="K398" t="s">
        <v>3115</v>
      </c>
      <c r="L398" t="s">
        <v>247</v>
      </c>
      <c r="M398">
        <v>37921500</v>
      </c>
      <c r="N398">
        <v>-5865192</v>
      </c>
      <c r="O398">
        <v>32056308</v>
      </c>
      <c r="P398">
        <v>0</v>
      </c>
      <c r="Q398" t="s">
        <v>3740</v>
      </c>
      <c r="R398" t="s">
        <v>3343</v>
      </c>
      <c r="S398" t="s">
        <v>3741</v>
      </c>
      <c r="T398" t="s">
        <v>3742</v>
      </c>
      <c r="U398" t="s">
        <v>3743</v>
      </c>
      <c r="V398" t="s">
        <v>3744</v>
      </c>
      <c r="W398" t="s">
        <v>3085</v>
      </c>
      <c r="X398" t="str">
        <f t="shared" si="6"/>
        <v>Inversión</v>
      </c>
      <c r="Y398" t="s">
        <v>3157</v>
      </c>
    </row>
    <row r="399" spans="1:25">
      <c r="A399" t="s">
        <v>3350</v>
      </c>
      <c r="B399" t="s">
        <v>3738</v>
      </c>
      <c r="C399" t="s">
        <v>3745</v>
      </c>
      <c r="D399" t="s">
        <v>3076</v>
      </c>
      <c r="E399" t="s">
        <v>3077</v>
      </c>
      <c r="F399" t="s">
        <v>3149</v>
      </c>
      <c r="G399" t="s">
        <v>3524</v>
      </c>
      <c r="H399" t="s">
        <v>437</v>
      </c>
      <c r="I399" t="s">
        <v>649</v>
      </c>
      <c r="J399" t="s">
        <v>253</v>
      </c>
      <c r="K399" t="s">
        <v>3115</v>
      </c>
      <c r="L399" t="s">
        <v>247</v>
      </c>
      <c r="M399">
        <v>7432614</v>
      </c>
      <c r="N399">
        <v>0</v>
      </c>
      <c r="O399">
        <v>7432614</v>
      </c>
      <c r="P399">
        <v>0</v>
      </c>
      <c r="Q399" t="s">
        <v>3746</v>
      </c>
      <c r="R399" t="s">
        <v>3350</v>
      </c>
      <c r="S399" t="s">
        <v>3747</v>
      </c>
      <c r="T399" t="s">
        <v>3748</v>
      </c>
      <c r="U399" t="s">
        <v>3749</v>
      </c>
      <c r="V399" t="s">
        <v>3750</v>
      </c>
      <c r="W399" t="s">
        <v>3085</v>
      </c>
      <c r="X399" t="str">
        <f t="shared" si="6"/>
        <v>Inversión</v>
      </c>
      <c r="Y399" t="s">
        <v>3157</v>
      </c>
    </row>
    <row r="400" spans="1:25">
      <c r="A400" t="s">
        <v>3265</v>
      </c>
      <c r="B400" t="s">
        <v>3738</v>
      </c>
      <c r="C400" t="s">
        <v>3751</v>
      </c>
      <c r="D400" t="s">
        <v>3076</v>
      </c>
      <c r="E400" t="s">
        <v>3077</v>
      </c>
      <c r="F400" t="s">
        <v>3149</v>
      </c>
      <c r="G400" t="s">
        <v>3524</v>
      </c>
      <c r="H400" t="s">
        <v>437</v>
      </c>
      <c r="I400" t="s">
        <v>649</v>
      </c>
      <c r="J400" t="s">
        <v>253</v>
      </c>
      <c r="K400" t="s">
        <v>3115</v>
      </c>
      <c r="L400" t="s">
        <v>247</v>
      </c>
      <c r="M400">
        <v>7941547</v>
      </c>
      <c r="N400">
        <v>-797</v>
      </c>
      <c r="O400">
        <v>7940750</v>
      </c>
      <c r="P400">
        <v>0</v>
      </c>
      <c r="Q400" t="s">
        <v>3752</v>
      </c>
      <c r="R400" t="s">
        <v>3265</v>
      </c>
      <c r="S400" t="s">
        <v>3753</v>
      </c>
      <c r="T400" t="s">
        <v>3754</v>
      </c>
      <c r="U400" t="s">
        <v>3755</v>
      </c>
      <c r="V400" t="s">
        <v>3756</v>
      </c>
      <c r="W400" t="s">
        <v>3085</v>
      </c>
      <c r="X400" t="str">
        <f t="shared" si="6"/>
        <v>Inversión</v>
      </c>
      <c r="Y400" t="s">
        <v>3157</v>
      </c>
    </row>
    <row r="401" spans="1:25">
      <c r="A401" t="s">
        <v>3365</v>
      </c>
      <c r="B401" t="s">
        <v>3757</v>
      </c>
      <c r="C401" t="s">
        <v>3758</v>
      </c>
      <c r="D401" t="s">
        <v>3076</v>
      </c>
      <c r="E401" t="s">
        <v>3077</v>
      </c>
      <c r="F401" t="s">
        <v>334</v>
      </c>
      <c r="G401" t="s">
        <v>3524</v>
      </c>
      <c r="H401" t="s">
        <v>292</v>
      </c>
      <c r="I401" t="s">
        <v>293</v>
      </c>
      <c r="J401" t="s">
        <v>246</v>
      </c>
      <c r="K401" t="s">
        <v>3079</v>
      </c>
      <c r="L401" t="s">
        <v>247</v>
      </c>
      <c r="M401">
        <v>39548960</v>
      </c>
      <c r="N401">
        <v>0</v>
      </c>
      <c r="O401">
        <v>39548960</v>
      </c>
      <c r="P401">
        <v>0</v>
      </c>
      <c r="Q401" t="s">
        <v>3759</v>
      </c>
      <c r="R401" t="s">
        <v>3365</v>
      </c>
      <c r="S401" t="s">
        <v>3760</v>
      </c>
      <c r="T401" t="s">
        <v>3085</v>
      </c>
      <c r="U401" t="s">
        <v>3761</v>
      </c>
      <c r="V401" t="s">
        <v>3762</v>
      </c>
      <c r="W401" t="s">
        <v>3085</v>
      </c>
      <c r="X401" t="str">
        <f t="shared" si="6"/>
        <v>Funcionamiento</v>
      </c>
      <c r="Y401" t="s">
        <v>3524</v>
      </c>
    </row>
    <row r="402" spans="1:25">
      <c r="A402" t="s">
        <v>3365</v>
      </c>
      <c r="B402" t="s">
        <v>3757</v>
      </c>
      <c r="C402" t="s">
        <v>3758</v>
      </c>
      <c r="D402" t="s">
        <v>3076</v>
      </c>
      <c r="E402" t="s">
        <v>3077</v>
      </c>
      <c r="F402" t="s">
        <v>334</v>
      </c>
      <c r="G402" t="s">
        <v>3524</v>
      </c>
      <c r="H402" t="s">
        <v>331</v>
      </c>
      <c r="I402" t="s">
        <v>587</v>
      </c>
      <c r="J402" t="s">
        <v>246</v>
      </c>
      <c r="K402" t="s">
        <v>3079</v>
      </c>
      <c r="L402" t="s">
        <v>247</v>
      </c>
      <c r="M402">
        <v>9314837</v>
      </c>
      <c r="N402">
        <v>0</v>
      </c>
      <c r="O402">
        <v>9314837</v>
      </c>
      <c r="P402">
        <v>0</v>
      </c>
      <c r="Q402" t="s">
        <v>3759</v>
      </c>
      <c r="R402" t="s">
        <v>3365</v>
      </c>
      <c r="S402" t="s">
        <v>3760</v>
      </c>
      <c r="T402" t="s">
        <v>3085</v>
      </c>
      <c r="U402" t="s">
        <v>3761</v>
      </c>
      <c r="V402" t="s">
        <v>3762</v>
      </c>
      <c r="W402" t="s">
        <v>3085</v>
      </c>
      <c r="X402" t="str">
        <f t="shared" si="6"/>
        <v>Funcionamiento</v>
      </c>
      <c r="Y402" t="s">
        <v>3524</v>
      </c>
    </row>
    <row r="403" spans="1:25">
      <c r="A403" t="s">
        <v>3365</v>
      </c>
      <c r="B403" t="s">
        <v>3757</v>
      </c>
      <c r="C403" t="s">
        <v>3758</v>
      </c>
      <c r="D403" t="s">
        <v>3076</v>
      </c>
      <c r="E403" t="s">
        <v>3077</v>
      </c>
      <c r="F403" t="s">
        <v>334</v>
      </c>
      <c r="G403" t="s">
        <v>3524</v>
      </c>
      <c r="H403" t="s">
        <v>333</v>
      </c>
      <c r="I403" t="s">
        <v>335</v>
      </c>
      <c r="J403" t="s">
        <v>246</v>
      </c>
      <c r="K403" t="s">
        <v>3079</v>
      </c>
      <c r="L403" t="s">
        <v>247</v>
      </c>
      <c r="M403">
        <v>734055</v>
      </c>
      <c r="N403">
        <v>0</v>
      </c>
      <c r="O403">
        <v>734055</v>
      </c>
      <c r="P403">
        <v>0</v>
      </c>
      <c r="Q403" t="s">
        <v>3759</v>
      </c>
      <c r="R403" t="s">
        <v>3365</v>
      </c>
      <c r="S403" t="s">
        <v>3760</v>
      </c>
      <c r="T403" t="s">
        <v>3085</v>
      </c>
      <c r="U403" t="s">
        <v>3761</v>
      </c>
      <c r="V403" t="s">
        <v>3762</v>
      </c>
      <c r="W403" t="s">
        <v>3085</v>
      </c>
      <c r="X403" t="str">
        <f t="shared" si="6"/>
        <v>Funcionamiento</v>
      </c>
      <c r="Y403" t="s">
        <v>3524</v>
      </c>
    </row>
    <row r="404" spans="1:25">
      <c r="A404" t="s">
        <v>3365</v>
      </c>
      <c r="B404" t="s">
        <v>3757</v>
      </c>
      <c r="C404" t="s">
        <v>3758</v>
      </c>
      <c r="D404" t="s">
        <v>3076</v>
      </c>
      <c r="E404" t="s">
        <v>3077</v>
      </c>
      <c r="F404" t="s">
        <v>334</v>
      </c>
      <c r="G404" t="s">
        <v>3524</v>
      </c>
      <c r="H404" t="s">
        <v>303</v>
      </c>
      <c r="I404" t="s">
        <v>305</v>
      </c>
      <c r="J404" t="s">
        <v>246</v>
      </c>
      <c r="K404" t="s">
        <v>3079</v>
      </c>
      <c r="L404" t="s">
        <v>247</v>
      </c>
      <c r="M404">
        <v>3068624</v>
      </c>
      <c r="N404">
        <v>0</v>
      </c>
      <c r="O404">
        <v>3068624</v>
      </c>
      <c r="P404">
        <v>0</v>
      </c>
      <c r="Q404" t="s">
        <v>3759</v>
      </c>
      <c r="R404" t="s">
        <v>3365</v>
      </c>
      <c r="S404" t="s">
        <v>3760</v>
      </c>
      <c r="T404" t="s">
        <v>3085</v>
      </c>
      <c r="U404" t="s">
        <v>3761</v>
      </c>
      <c r="V404" t="s">
        <v>3762</v>
      </c>
      <c r="W404" t="s">
        <v>3085</v>
      </c>
      <c r="X404" t="str">
        <f t="shared" si="6"/>
        <v>Funcionamiento</v>
      </c>
      <c r="Y404" t="s">
        <v>3524</v>
      </c>
    </row>
    <row r="405" spans="1:25">
      <c r="A405" t="s">
        <v>3365</v>
      </c>
      <c r="B405" t="s">
        <v>3757</v>
      </c>
      <c r="C405" t="s">
        <v>3758</v>
      </c>
      <c r="D405" t="s">
        <v>3076</v>
      </c>
      <c r="E405" t="s">
        <v>3077</v>
      </c>
      <c r="F405" t="s">
        <v>334</v>
      </c>
      <c r="G405" t="s">
        <v>3524</v>
      </c>
      <c r="H405" t="s">
        <v>309</v>
      </c>
      <c r="I405" t="s">
        <v>311</v>
      </c>
      <c r="J405" t="s">
        <v>246</v>
      </c>
      <c r="K405" t="s">
        <v>3079</v>
      </c>
      <c r="L405" t="s">
        <v>247</v>
      </c>
      <c r="M405">
        <v>9455192</v>
      </c>
      <c r="N405">
        <v>0</v>
      </c>
      <c r="O405">
        <v>9455192</v>
      </c>
      <c r="P405">
        <v>0</v>
      </c>
      <c r="Q405" t="s">
        <v>3759</v>
      </c>
      <c r="R405" t="s">
        <v>3365</v>
      </c>
      <c r="S405" t="s">
        <v>3760</v>
      </c>
      <c r="T405" t="s">
        <v>3085</v>
      </c>
      <c r="U405" t="s">
        <v>3761</v>
      </c>
      <c r="V405" t="s">
        <v>3762</v>
      </c>
      <c r="W405" t="s">
        <v>3085</v>
      </c>
      <c r="X405" t="str">
        <f t="shared" si="6"/>
        <v>Funcionamiento</v>
      </c>
      <c r="Y405" t="s">
        <v>3524</v>
      </c>
    </row>
    <row r="406" spans="1:25">
      <c r="A406" t="s">
        <v>3365</v>
      </c>
      <c r="B406" t="s">
        <v>3757</v>
      </c>
      <c r="C406" t="s">
        <v>3758</v>
      </c>
      <c r="D406" t="s">
        <v>3076</v>
      </c>
      <c r="E406" t="s">
        <v>3077</v>
      </c>
      <c r="F406" t="s">
        <v>334</v>
      </c>
      <c r="G406" t="s">
        <v>3524</v>
      </c>
      <c r="H406" t="s">
        <v>294</v>
      </c>
      <c r="I406" t="s">
        <v>296</v>
      </c>
      <c r="J406" t="s">
        <v>246</v>
      </c>
      <c r="K406" t="s">
        <v>3079</v>
      </c>
      <c r="L406" t="s">
        <v>247</v>
      </c>
      <c r="M406">
        <v>760127</v>
      </c>
      <c r="N406">
        <v>0</v>
      </c>
      <c r="O406">
        <v>760127</v>
      </c>
      <c r="P406">
        <v>0</v>
      </c>
      <c r="Q406" t="s">
        <v>3759</v>
      </c>
      <c r="R406" t="s">
        <v>3365</v>
      </c>
      <c r="S406" t="s">
        <v>3760</v>
      </c>
      <c r="T406" t="s">
        <v>3085</v>
      </c>
      <c r="U406" t="s">
        <v>3761</v>
      </c>
      <c r="V406" t="s">
        <v>3762</v>
      </c>
      <c r="W406" t="s">
        <v>3085</v>
      </c>
      <c r="X406" t="str">
        <f t="shared" si="6"/>
        <v>Funcionamiento</v>
      </c>
      <c r="Y406" t="s">
        <v>3524</v>
      </c>
    </row>
    <row r="407" spans="1:25">
      <c r="A407" t="s">
        <v>3365</v>
      </c>
      <c r="B407" t="s">
        <v>3757</v>
      </c>
      <c r="C407" t="s">
        <v>3758</v>
      </c>
      <c r="D407" t="s">
        <v>3076</v>
      </c>
      <c r="E407" t="s">
        <v>3077</v>
      </c>
      <c r="F407" t="s">
        <v>334</v>
      </c>
      <c r="G407" t="s">
        <v>3524</v>
      </c>
      <c r="H407" t="s">
        <v>312</v>
      </c>
      <c r="I407" t="s">
        <v>3333</v>
      </c>
      <c r="J407" t="s">
        <v>246</v>
      </c>
      <c r="K407" t="s">
        <v>3079</v>
      </c>
      <c r="L407" t="s">
        <v>247</v>
      </c>
      <c r="M407">
        <v>977114</v>
      </c>
      <c r="N407">
        <v>0</v>
      </c>
      <c r="O407">
        <v>977114</v>
      </c>
      <c r="P407">
        <v>0</v>
      </c>
      <c r="Q407" t="s">
        <v>3759</v>
      </c>
      <c r="R407" t="s">
        <v>3365</v>
      </c>
      <c r="S407" t="s">
        <v>3760</v>
      </c>
      <c r="T407" t="s">
        <v>3085</v>
      </c>
      <c r="U407" t="s">
        <v>3761</v>
      </c>
      <c r="V407" t="s">
        <v>3762</v>
      </c>
      <c r="W407" t="s">
        <v>3085</v>
      </c>
      <c r="X407" t="str">
        <f t="shared" si="6"/>
        <v>Funcionamiento</v>
      </c>
      <c r="Y407" t="s">
        <v>3524</v>
      </c>
    </row>
    <row r="408" spans="1:25">
      <c r="A408" t="s">
        <v>3365</v>
      </c>
      <c r="B408" t="s">
        <v>3757</v>
      </c>
      <c r="C408" t="s">
        <v>3758</v>
      </c>
      <c r="D408" t="s">
        <v>3076</v>
      </c>
      <c r="E408" t="s">
        <v>3077</v>
      </c>
      <c r="F408" t="s">
        <v>334</v>
      </c>
      <c r="G408" t="s">
        <v>3524</v>
      </c>
      <c r="H408" t="s">
        <v>336</v>
      </c>
      <c r="I408" t="s">
        <v>337</v>
      </c>
      <c r="J408" t="s">
        <v>246</v>
      </c>
      <c r="K408" t="s">
        <v>3079</v>
      </c>
      <c r="L408" t="s">
        <v>247</v>
      </c>
      <c r="M408">
        <v>2354967</v>
      </c>
      <c r="N408">
        <v>0</v>
      </c>
      <c r="O408">
        <v>2354967</v>
      </c>
      <c r="P408">
        <v>0</v>
      </c>
      <c r="Q408" t="s">
        <v>3759</v>
      </c>
      <c r="R408" t="s">
        <v>3365</v>
      </c>
      <c r="S408" t="s">
        <v>3760</v>
      </c>
      <c r="T408" t="s">
        <v>3085</v>
      </c>
      <c r="U408" t="s">
        <v>3761</v>
      </c>
      <c r="V408" t="s">
        <v>3762</v>
      </c>
      <c r="W408" t="s">
        <v>3085</v>
      </c>
      <c r="X408" t="str">
        <f t="shared" si="6"/>
        <v>Funcionamiento</v>
      </c>
      <c r="Y408" t="s">
        <v>3524</v>
      </c>
    </row>
    <row r="409" spans="1:25">
      <c r="A409" t="s">
        <v>3264</v>
      </c>
      <c r="B409" t="s">
        <v>3763</v>
      </c>
      <c r="C409" t="s">
        <v>3764</v>
      </c>
      <c r="D409" t="s">
        <v>3076</v>
      </c>
      <c r="E409" t="s">
        <v>3077</v>
      </c>
      <c r="F409" t="s">
        <v>3149</v>
      </c>
      <c r="G409" t="s">
        <v>3524</v>
      </c>
      <c r="H409" t="s">
        <v>437</v>
      </c>
      <c r="I409" t="s">
        <v>649</v>
      </c>
      <c r="J409" t="s">
        <v>253</v>
      </c>
      <c r="K409" t="s">
        <v>3115</v>
      </c>
      <c r="L409" t="s">
        <v>247</v>
      </c>
      <c r="M409">
        <v>209846</v>
      </c>
      <c r="N409">
        <v>0</v>
      </c>
      <c r="O409">
        <v>209846</v>
      </c>
      <c r="P409">
        <v>0</v>
      </c>
      <c r="Q409" t="s">
        <v>3765</v>
      </c>
      <c r="R409" t="s">
        <v>3264</v>
      </c>
      <c r="S409" t="s">
        <v>3766</v>
      </c>
      <c r="T409" t="s">
        <v>3767</v>
      </c>
      <c r="U409" t="s">
        <v>3768</v>
      </c>
      <c r="V409" t="s">
        <v>3769</v>
      </c>
      <c r="W409" t="s">
        <v>3085</v>
      </c>
      <c r="X409" t="str">
        <f t="shared" si="6"/>
        <v>Inversión</v>
      </c>
      <c r="Y409" t="s">
        <v>3157</v>
      </c>
    </row>
    <row r="410" spans="1:25">
      <c r="A410" t="s">
        <v>3417</v>
      </c>
      <c r="B410" t="s">
        <v>3770</v>
      </c>
      <c r="C410" t="s">
        <v>3771</v>
      </c>
      <c r="D410" t="s">
        <v>3076</v>
      </c>
      <c r="E410" t="s">
        <v>3077</v>
      </c>
      <c r="F410" t="s">
        <v>334</v>
      </c>
      <c r="G410" t="s">
        <v>3524</v>
      </c>
      <c r="H410" t="s">
        <v>316</v>
      </c>
      <c r="I410" t="s">
        <v>583</v>
      </c>
      <c r="J410" t="s">
        <v>246</v>
      </c>
      <c r="K410" t="s">
        <v>3079</v>
      </c>
      <c r="L410" t="s">
        <v>247</v>
      </c>
      <c r="M410">
        <v>4306100</v>
      </c>
      <c r="N410">
        <v>0</v>
      </c>
      <c r="O410">
        <v>4306100</v>
      </c>
      <c r="P410">
        <v>0</v>
      </c>
      <c r="Q410" t="s">
        <v>3772</v>
      </c>
      <c r="R410" t="s">
        <v>3417</v>
      </c>
      <c r="S410" t="s">
        <v>3493</v>
      </c>
      <c r="T410" t="s">
        <v>3085</v>
      </c>
      <c r="U410" t="s">
        <v>3773</v>
      </c>
      <c r="V410" t="s">
        <v>3774</v>
      </c>
      <c r="W410" t="s">
        <v>3085</v>
      </c>
      <c r="X410" t="str">
        <f t="shared" si="6"/>
        <v>Funcionamiento</v>
      </c>
      <c r="Y410" t="s">
        <v>3524</v>
      </c>
    </row>
    <row r="411" spans="1:25">
      <c r="A411" t="s">
        <v>3417</v>
      </c>
      <c r="B411" t="s">
        <v>3770</v>
      </c>
      <c r="C411" t="s">
        <v>3771</v>
      </c>
      <c r="D411" t="s">
        <v>3076</v>
      </c>
      <c r="E411" t="s">
        <v>3077</v>
      </c>
      <c r="F411" t="s">
        <v>334</v>
      </c>
      <c r="G411" t="s">
        <v>3524</v>
      </c>
      <c r="H411" t="s">
        <v>324</v>
      </c>
      <c r="I411" t="s">
        <v>325</v>
      </c>
      <c r="J411" t="s">
        <v>246</v>
      </c>
      <c r="K411" t="s">
        <v>3079</v>
      </c>
      <c r="L411" t="s">
        <v>247</v>
      </c>
      <c r="M411">
        <v>1189700</v>
      </c>
      <c r="N411">
        <v>0</v>
      </c>
      <c r="O411">
        <v>1189700</v>
      </c>
      <c r="P411">
        <v>0</v>
      </c>
      <c r="Q411" t="s">
        <v>3772</v>
      </c>
      <c r="R411" t="s">
        <v>3417</v>
      </c>
      <c r="S411" t="s">
        <v>3493</v>
      </c>
      <c r="T411" t="s">
        <v>3085</v>
      </c>
      <c r="U411" t="s">
        <v>3773</v>
      </c>
      <c r="V411" t="s">
        <v>3774</v>
      </c>
      <c r="W411" t="s">
        <v>3085</v>
      </c>
      <c r="X411" t="str">
        <f t="shared" si="6"/>
        <v>Funcionamiento</v>
      </c>
      <c r="Y411" t="s">
        <v>3524</v>
      </c>
    </row>
    <row r="412" spans="1:25">
      <c r="A412" t="s">
        <v>3417</v>
      </c>
      <c r="B412" t="s">
        <v>3770</v>
      </c>
      <c r="C412" t="s">
        <v>3771</v>
      </c>
      <c r="D412" t="s">
        <v>3076</v>
      </c>
      <c r="E412" t="s">
        <v>3077</v>
      </c>
      <c r="F412" t="s">
        <v>334</v>
      </c>
      <c r="G412" t="s">
        <v>3524</v>
      </c>
      <c r="H412" t="s">
        <v>318</v>
      </c>
      <c r="I412" t="s">
        <v>586</v>
      </c>
      <c r="J412" t="s">
        <v>246</v>
      </c>
      <c r="K412" t="s">
        <v>3079</v>
      </c>
      <c r="L412" t="s">
        <v>247</v>
      </c>
      <c r="M412">
        <v>2378300</v>
      </c>
      <c r="N412">
        <v>0</v>
      </c>
      <c r="O412">
        <v>2378300</v>
      </c>
      <c r="P412">
        <v>0</v>
      </c>
      <c r="Q412" t="s">
        <v>3772</v>
      </c>
      <c r="R412" t="s">
        <v>3417</v>
      </c>
      <c r="S412" t="s">
        <v>3493</v>
      </c>
      <c r="T412" t="s">
        <v>3085</v>
      </c>
      <c r="U412" t="s">
        <v>3773</v>
      </c>
      <c r="V412" t="s">
        <v>3774</v>
      </c>
      <c r="W412" t="s">
        <v>3085</v>
      </c>
      <c r="X412" t="str">
        <f t="shared" si="6"/>
        <v>Funcionamiento</v>
      </c>
      <c r="Y412" t="s">
        <v>3524</v>
      </c>
    </row>
    <row r="413" spans="1:25">
      <c r="A413" t="s">
        <v>3417</v>
      </c>
      <c r="B413" t="s">
        <v>3770</v>
      </c>
      <c r="C413" t="s">
        <v>3771</v>
      </c>
      <c r="D413" t="s">
        <v>3076</v>
      </c>
      <c r="E413" t="s">
        <v>3077</v>
      </c>
      <c r="F413" t="s">
        <v>334</v>
      </c>
      <c r="G413" t="s">
        <v>3524</v>
      </c>
      <c r="H413" t="s">
        <v>320</v>
      </c>
      <c r="I413" t="s">
        <v>321</v>
      </c>
      <c r="J413" t="s">
        <v>246</v>
      </c>
      <c r="K413" t="s">
        <v>3079</v>
      </c>
      <c r="L413" t="s">
        <v>247</v>
      </c>
      <c r="M413">
        <v>571600</v>
      </c>
      <c r="N413">
        <v>0</v>
      </c>
      <c r="O413">
        <v>571600</v>
      </c>
      <c r="P413">
        <v>0</v>
      </c>
      <c r="Q413" t="s">
        <v>3772</v>
      </c>
      <c r="R413" t="s">
        <v>3417</v>
      </c>
      <c r="S413" t="s">
        <v>3493</v>
      </c>
      <c r="T413" t="s">
        <v>3085</v>
      </c>
      <c r="U413" t="s">
        <v>3773</v>
      </c>
      <c r="V413" t="s">
        <v>3774</v>
      </c>
      <c r="W413" t="s">
        <v>3085</v>
      </c>
      <c r="X413" t="str">
        <f t="shared" si="6"/>
        <v>Funcionamiento</v>
      </c>
      <c r="Y413" t="s">
        <v>3524</v>
      </c>
    </row>
    <row r="414" spans="1:25">
      <c r="A414" t="s">
        <v>3417</v>
      </c>
      <c r="B414" t="s">
        <v>3770</v>
      </c>
      <c r="C414" t="s">
        <v>3771</v>
      </c>
      <c r="D414" t="s">
        <v>3076</v>
      </c>
      <c r="E414" t="s">
        <v>3077</v>
      </c>
      <c r="F414" t="s">
        <v>334</v>
      </c>
      <c r="G414" t="s">
        <v>3524</v>
      </c>
      <c r="H414" t="s">
        <v>322</v>
      </c>
      <c r="I414" t="s">
        <v>323</v>
      </c>
      <c r="J414" t="s">
        <v>246</v>
      </c>
      <c r="K414" t="s">
        <v>3079</v>
      </c>
      <c r="L414" t="s">
        <v>247</v>
      </c>
      <c r="M414">
        <v>1784500</v>
      </c>
      <c r="N414">
        <v>0</v>
      </c>
      <c r="O414">
        <v>1784500</v>
      </c>
      <c r="P414">
        <v>0</v>
      </c>
      <c r="Q414" t="s">
        <v>3772</v>
      </c>
      <c r="R414" t="s">
        <v>3417</v>
      </c>
      <c r="S414" t="s">
        <v>3493</v>
      </c>
      <c r="T414" t="s">
        <v>3085</v>
      </c>
      <c r="U414" t="s">
        <v>3773</v>
      </c>
      <c r="V414" t="s">
        <v>3774</v>
      </c>
      <c r="W414" t="s">
        <v>3085</v>
      </c>
      <c r="X414" t="str">
        <f t="shared" si="6"/>
        <v>Funcionamiento</v>
      </c>
      <c r="Y414" t="s">
        <v>3524</v>
      </c>
    </row>
    <row r="415" spans="1:25">
      <c r="A415" t="s">
        <v>3417</v>
      </c>
      <c r="B415" t="s">
        <v>3770</v>
      </c>
      <c r="C415" t="s">
        <v>3771</v>
      </c>
      <c r="D415" t="s">
        <v>3076</v>
      </c>
      <c r="E415" t="s">
        <v>3077</v>
      </c>
      <c r="F415" t="s">
        <v>334</v>
      </c>
      <c r="G415" t="s">
        <v>3524</v>
      </c>
      <c r="H415" t="s">
        <v>314</v>
      </c>
      <c r="I415" t="s">
        <v>582</v>
      </c>
      <c r="J415" t="s">
        <v>246</v>
      </c>
      <c r="K415" t="s">
        <v>3079</v>
      </c>
      <c r="L415" t="s">
        <v>247</v>
      </c>
      <c r="M415">
        <v>6078300</v>
      </c>
      <c r="N415">
        <v>0</v>
      </c>
      <c r="O415">
        <v>6078300</v>
      </c>
      <c r="P415">
        <v>0</v>
      </c>
      <c r="Q415" t="s">
        <v>3772</v>
      </c>
      <c r="R415" t="s">
        <v>3417</v>
      </c>
      <c r="S415" t="s">
        <v>3493</v>
      </c>
      <c r="T415" t="s">
        <v>3085</v>
      </c>
      <c r="U415" t="s">
        <v>3773</v>
      </c>
      <c r="V415" t="s">
        <v>3774</v>
      </c>
      <c r="W415" t="s">
        <v>3085</v>
      </c>
      <c r="X415" t="str">
        <f t="shared" si="6"/>
        <v>Funcionamiento</v>
      </c>
      <c r="Y415" t="s">
        <v>3524</v>
      </c>
    </row>
    <row r="416" spans="1:25">
      <c r="A416" t="s">
        <v>3385</v>
      </c>
      <c r="B416" t="s">
        <v>3775</v>
      </c>
      <c r="C416" t="s">
        <v>3776</v>
      </c>
      <c r="D416" t="s">
        <v>3076</v>
      </c>
      <c r="E416" t="s">
        <v>3077</v>
      </c>
      <c r="F416" t="s">
        <v>3149</v>
      </c>
      <c r="G416" t="s">
        <v>3524</v>
      </c>
      <c r="H416" t="s">
        <v>437</v>
      </c>
      <c r="I416" t="s">
        <v>649</v>
      </c>
      <c r="J416" t="s">
        <v>246</v>
      </c>
      <c r="K416" t="s">
        <v>3150</v>
      </c>
      <c r="L416" t="s">
        <v>247</v>
      </c>
      <c r="M416">
        <v>4955076</v>
      </c>
      <c r="N416">
        <v>0</v>
      </c>
      <c r="O416">
        <v>4955076</v>
      </c>
      <c r="P416">
        <v>0</v>
      </c>
      <c r="Q416" t="s">
        <v>3777</v>
      </c>
      <c r="R416" t="s">
        <v>3385</v>
      </c>
      <c r="S416" t="s">
        <v>3778</v>
      </c>
      <c r="T416" t="s">
        <v>3779</v>
      </c>
      <c r="U416" t="s">
        <v>3780</v>
      </c>
      <c r="V416" t="s">
        <v>3781</v>
      </c>
      <c r="W416" t="s">
        <v>3085</v>
      </c>
      <c r="X416" t="str">
        <f t="shared" si="6"/>
        <v>Inversión</v>
      </c>
      <c r="Y416" t="s">
        <v>3157</v>
      </c>
    </row>
    <row r="417" spans="1:25">
      <c r="A417" t="s">
        <v>3278</v>
      </c>
      <c r="B417" t="s">
        <v>3775</v>
      </c>
      <c r="C417" t="s">
        <v>3782</v>
      </c>
      <c r="D417" t="s">
        <v>3076</v>
      </c>
      <c r="E417" t="s">
        <v>3077</v>
      </c>
      <c r="F417" t="s">
        <v>3149</v>
      </c>
      <c r="G417" t="s">
        <v>3524</v>
      </c>
      <c r="H417" t="s">
        <v>437</v>
      </c>
      <c r="I417" t="s">
        <v>649</v>
      </c>
      <c r="J417" t="s">
        <v>246</v>
      </c>
      <c r="K417" t="s">
        <v>3150</v>
      </c>
      <c r="L417" t="s">
        <v>247</v>
      </c>
      <c r="M417">
        <v>2037102</v>
      </c>
      <c r="N417">
        <v>0</v>
      </c>
      <c r="O417">
        <v>2037102</v>
      </c>
      <c r="P417">
        <v>0</v>
      </c>
      <c r="Q417" t="s">
        <v>3783</v>
      </c>
      <c r="R417" t="s">
        <v>3278</v>
      </c>
      <c r="S417" t="s">
        <v>3784</v>
      </c>
      <c r="T417" t="s">
        <v>3785</v>
      </c>
      <c r="U417" t="s">
        <v>3786</v>
      </c>
      <c r="V417" t="s">
        <v>3787</v>
      </c>
      <c r="W417" t="s">
        <v>3085</v>
      </c>
      <c r="X417" t="str">
        <f t="shared" si="6"/>
        <v>Inversión</v>
      </c>
      <c r="Y417" t="s">
        <v>3157</v>
      </c>
    </row>
    <row r="418" spans="1:25">
      <c r="A418" t="s">
        <v>3392</v>
      </c>
      <c r="B418" t="s">
        <v>3775</v>
      </c>
      <c r="C418" t="s">
        <v>3788</v>
      </c>
      <c r="D418" t="s">
        <v>3076</v>
      </c>
      <c r="E418" t="s">
        <v>3077</v>
      </c>
      <c r="F418" t="s">
        <v>3149</v>
      </c>
      <c r="G418" t="s">
        <v>3524</v>
      </c>
      <c r="H418" t="s">
        <v>437</v>
      </c>
      <c r="I418" t="s">
        <v>649</v>
      </c>
      <c r="J418" t="s">
        <v>246</v>
      </c>
      <c r="K418" t="s">
        <v>3150</v>
      </c>
      <c r="L418" t="s">
        <v>247</v>
      </c>
      <c r="M418">
        <v>2593673</v>
      </c>
      <c r="N418">
        <v>0</v>
      </c>
      <c r="O418">
        <v>2593673</v>
      </c>
      <c r="P418">
        <v>0</v>
      </c>
      <c r="Q418" t="s">
        <v>3789</v>
      </c>
      <c r="R418" t="s">
        <v>3392</v>
      </c>
      <c r="S418" t="s">
        <v>3790</v>
      </c>
      <c r="T418" t="s">
        <v>3791</v>
      </c>
      <c r="U418" t="s">
        <v>3792</v>
      </c>
      <c r="V418" t="s">
        <v>3793</v>
      </c>
      <c r="W418" t="s">
        <v>3085</v>
      </c>
      <c r="X418" t="str">
        <f t="shared" si="6"/>
        <v>Inversión</v>
      </c>
      <c r="Y418" t="s">
        <v>3157</v>
      </c>
    </row>
    <row r="419" spans="1:25">
      <c r="A419" t="s">
        <v>3285</v>
      </c>
      <c r="B419" t="s">
        <v>3775</v>
      </c>
      <c r="C419" t="s">
        <v>3794</v>
      </c>
      <c r="D419" t="s">
        <v>3076</v>
      </c>
      <c r="E419" t="s">
        <v>3077</v>
      </c>
      <c r="F419" t="s">
        <v>3149</v>
      </c>
      <c r="G419" t="s">
        <v>3524</v>
      </c>
      <c r="H419" t="s">
        <v>437</v>
      </c>
      <c r="I419" t="s">
        <v>649</v>
      </c>
      <c r="J419" t="s">
        <v>246</v>
      </c>
      <c r="K419" t="s">
        <v>3150</v>
      </c>
      <c r="L419" t="s">
        <v>247</v>
      </c>
      <c r="M419">
        <v>4853952</v>
      </c>
      <c r="N419">
        <v>0</v>
      </c>
      <c r="O419">
        <v>4853952</v>
      </c>
      <c r="P419">
        <v>0</v>
      </c>
      <c r="Q419" t="s">
        <v>3795</v>
      </c>
      <c r="R419" t="s">
        <v>3285</v>
      </c>
      <c r="S419" t="s">
        <v>3796</v>
      </c>
      <c r="T419" t="s">
        <v>3797</v>
      </c>
      <c r="U419" t="s">
        <v>3798</v>
      </c>
      <c r="V419" t="s">
        <v>3799</v>
      </c>
      <c r="W419" t="s">
        <v>3085</v>
      </c>
      <c r="X419" t="str">
        <f t="shared" si="6"/>
        <v>Inversión</v>
      </c>
      <c r="Y419" t="s">
        <v>3157</v>
      </c>
    </row>
    <row r="420" spans="1:25">
      <c r="A420" t="s">
        <v>3406</v>
      </c>
      <c r="B420" t="s">
        <v>3775</v>
      </c>
      <c r="C420" t="s">
        <v>3800</v>
      </c>
      <c r="D420" t="s">
        <v>3076</v>
      </c>
      <c r="E420" t="s">
        <v>3077</v>
      </c>
      <c r="F420" t="s">
        <v>3149</v>
      </c>
      <c r="G420" t="s">
        <v>3524</v>
      </c>
      <c r="H420" t="s">
        <v>437</v>
      </c>
      <c r="I420" t="s">
        <v>649</v>
      </c>
      <c r="J420" t="s">
        <v>253</v>
      </c>
      <c r="K420" t="s">
        <v>3115</v>
      </c>
      <c r="L420" t="s">
        <v>247</v>
      </c>
      <c r="M420">
        <v>1168501</v>
      </c>
      <c r="N420">
        <v>-68501</v>
      </c>
      <c r="O420">
        <v>1100000</v>
      </c>
      <c r="P420">
        <v>0</v>
      </c>
      <c r="Q420" t="s">
        <v>3801</v>
      </c>
      <c r="R420" t="s">
        <v>3406</v>
      </c>
      <c r="S420" t="s">
        <v>3802</v>
      </c>
      <c r="T420" t="s">
        <v>3085</v>
      </c>
      <c r="U420" t="s">
        <v>3085</v>
      </c>
      <c r="V420" t="s">
        <v>3085</v>
      </c>
      <c r="W420" t="s">
        <v>3085</v>
      </c>
      <c r="X420" t="str">
        <f t="shared" si="6"/>
        <v>Inversión</v>
      </c>
      <c r="Y420" t="s">
        <v>3157</v>
      </c>
    </row>
    <row r="421" spans="1:25">
      <c r="A421" t="s">
        <v>3413</v>
      </c>
      <c r="B421" t="s">
        <v>3803</v>
      </c>
      <c r="C421" t="s">
        <v>3804</v>
      </c>
      <c r="D421" t="s">
        <v>3076</v>
      </c>
      <c r="E421" t="s">
        <v>3077</v>
      </c>
      <c r="F421" t="s">
        <v>334</v>
      </c>
      <c r="G421" t="s">
        <v>3524</v>
      </c>
      <c r="H421" t="s">
        <v>342</v>
      </c>
      <c r="I421" t="s">
        <v>343</v>
      </c>
      <c r="J421" t="s">
        <v>246</v>
      </c>
      <c r="K421" t="s">
        <v>3079</v>
      </c>
      <c r="L421" t="s">
        <v>247</v>
      </c>
      <c r="M421">
        <v>845180</v>
      </c>
      <c r="N421">
        <v>-333697</v>
      </c>
      <c r="O421">
        <v>511483</v>
      </c>
      <c r="P421">
        <v>0</v>
      </c>
      <c r="Q421" t="s">
        <v>3805</v>
      </c>
      <c r="R421" t="s">
        <v>3413</v>
      </c>
      <c r="S421" t="s">
        <v>3480</v>
      </c>
      <c r="T421" t="s">
        <v>3806</v>
      </c>
      <c r="U421" t="s">
        <v>3807</v>
      </c>
      <c r="V421" t="s">
        <v>3808</v>
      </c>
      <c r="W421" t="s">
        <v>3085</v>
      </c>
      <c r="X421" t="str">
        <f t="shared" si="6"/>
        <v>Funcionamiento</v>
      </c>
      <c r="Y421" t="s">
        <v>3524</v>
      </c>
    </row>
    <row r="422" spans="1:25">
      <c r="A422" t="s">
        <v>3118</v>
      </c>
      <c r="B422" t="s">
        <v>3483</v>
      </c>
      <c r="C422" t="s">
        <v>3809</v>
      </c>
      <c r="D422" t="s">
        <v>3076</v>
      </c>
      <c r="E422" t="s">
        <v>3077</v>
      </c>
      <c r="F422" t="s">
        <v>3149</v>
      </c>
      <c r="G422" t="s">
        <v>3524</v>
      </c>
      <c r="H422" t="s">
        <v>437</v>
      </c>
      <c r="I422" t="s">
        <v>649</v>
      </c>
      <c r="J422" t="s">
        <v>246</v>
      </c>
      <c r="K422" t="s">
        <v>3150</v>
      </c>
      <c r="L422" t="s">
        <v>247</v>
      </c>
      <c r="M422">
        <v>15168600</v>
      </c>
      <c r="N422">
        <v>-7685424</v>
      </c>
      <c r="O422">
        <v>7483176</v>
      </c>
      <c r="P422">
        <v>0</v>
      </c>
      <c r="Q422" t="s">
        <v>3810</v>
      </c>
      <c r="R422" t="s">
        <v>3118</v>
      </c>
      <c r="S422" t="s">
        <v>3811</v>
      </c>
      <c r="T422" t="s">
        <v>3812</v>
      </c>
      <c r="U422" t="s">
        <v>3813</v>
      </c>
      <c r="V422" t="s">
        <v>3814</v>
      </c>
      <c r="W422" t="s">
        <v>3085</v>
      </c>
      <c r="X422" t="str">
        <f t="shared" si="6"/>
        <v>Inversión</v>
      </c>
      <c r="Y422" t="s">
        <v>3157</v>
      </c>
    </row>
    <row r="423" spans="1:25">
      <c r="A423" t="s">
        <v>3421</v>
      </c>
      <c r="B423" t="s">
        <v>3483</v>
      </c>
      <c r="C423" t="s">
        <v>3815</v>
      </c>
      <c r="D423" t="s">
        <v>3076</v>
      </c>
      <c r="E423" t="s">
        <v>3077</v>
      </c>
      <c r="F423" t="s">
        <v>3149</v>
      </c>
      <c r="G423" t="s">
        <v>3524</v>
      </c>
      <c r="H423" t="s">
        <v>437</v>
      </c>
      <c r="I423" t="s">
        <v>649</v>
      </c>
      <c r="J423" t="s">
        <v>246</v>
      </c>
      <c r="K423" t="s">
        <v>3150</v>
      </c>
      <c r="L423" t="s">
        <v>247</v>
      </c>
      <c r="M423">
        <v>10000000</v>
      </c>
      <c r="N423">
        <v>-3105555.67</v>
      </c>
      <c r="O423">
        <v>6894444.3300000001</v>
      </c>
      <c r="P423">
        <v>0</v>
      </c>
      <c r="Q423" t="s">
        <v>3816</v>
      </c>
      <c r="R423" t="s">
        <v>3421</v>
      </c>
      <c r="S423" t="s">
        <v>3817</v>
      </c>
      <c r="T423" t="s">
        <v>3818</v>
      </c>
      <c r="U423" t="s">
        <v>3819</v>
      </c>
      <c r="V423" t="s">
        <v>3820</v>
      </c>
      <c r="W423" t="s">
        <v>3085</v>
      </c>
      <c r="X423" t="str">
        <f t="shared" si="6"/>
        <v>Inversión</v>
      </c>
      <c r="Y423" t="s">
        <v>3157</v>
      </c>
    </row>
    <row r="424" spans="1:25">
      <c r="A424" t="s">
        <v>3428</v>
      </c>
      <c r="B424" t="s">
        <v>3821</v>
      </c>
      <c r="C424" t="s">
        <v>3822</v>
      </c>
      <c r="D424" t="s">
        <v>3076</v>
      </c>
      <c r="E424" t="s">
        <v>3077</v>
      </c>
      <c r="F424" t="s">
        <v>334</v>
      </c>
      <c r="G424" t="s">
        <v>3524</v>
      </c>
      <c r="H424" t="s">
        <v>346</v>
      </c>
      <c r="I424" t="s">
        <v>347</v>
      </c>
      <c r="J424" t="s">
        <v>246</v>
      </c>
      <c r="K424" t="s">
        <v>3079</v>
      </c>
      <c r="L424" t="s">
        <v>247</v>
      </c>
      <c r="M424">
        <v>810239</v>
      </c>
      <c r="N424">
        <v>0</v>
      </c>
      <c r="O424">
        <v>810239</v>
      </c>
      <c r="P424">
        <v>0</v>
      </c>
      <c r="Q424" t="s">
        <v>3545</v>
      </c>
      <c r="R424" t="s">
        <v>3428</v>
      </c>
      <c r="S424" t="s">
        <v>3823</v>
      </c>
      <c r="T424" t="s">
        <v>3824</v>
      </c>
      <c r="U424" t="s">
        <v>3825</v>
      </c>
      <c r="V424" t="s">
        <v>3826</v>
      </c>
      <c r="W424" t="s">
        <v>3085</v>
      </c>
      <c r="X424" t="str">
        <f t="shared" si="6"/>
        <v>Funcionamiento</v>
      </c>
      <c r="Y424" t="s">
        <v>3524</v>
      </c>
    </row>
    <row r="425" spans="1:25">
      <c r="A425" t="s">
        <v>3428</v>
      </c>
      <c r="B425" t="s">
        <v>3821</v>
      </c>
      <c r="C425" t="s">
        <v>3822</v>
      </c>
      <c r="D425" t="s">
        <v>3076</v>
      </c>
      <c r="E425" t="s">
        <v>3077</v>
      </c>
      <c r="F425" t="s">
        <v>334</v>
      </c>
      <c r="G425" t="s">
        <v>3524</v>
      </c>
      <c r="H425" t="s">
        <v>338</v>
      </c>
      <c r="I425" t="s">
        <v>339</v>
      </c>
      <c r="J425" t="s">
        <v>246</v>
      </c>
      <c r="K425" t="s">
        <v>3079</v>
      </c>
      <c r="L425" t="s">
        <v>247</v>
      </c>
      <c r="M425">
        <v>200000</v>
      </c>
      <c r="N425">
        <v>0</v>
      </c>
      <c r="O425">
        <v>200000</v>
      </c>
      <c r="P425">
        <v>0</v>
      </c>
      <c r="Q425" t="s">
        <v>3545</v>
      </c>
      <c r="R425" t="s">
        <v>3428</v>
      </c>
      <c r="S425" t="s">
        <v>3823</v>
      </c>
      <c r="T425" t="s">
        <v>3824</v>
      </c>
      <c r="U425" t="s">
        <v>3825</v>
      </c>
      <c r="V425" t="s">
        <v>3826</v>
      </c>
      <c r="W425" t="s">
        <v>3085</v>
      </c>
      <c r="X425" t="str">
        <f t="shared" si="6"/>
        <v>Funcionamiento</v>
      </c>
      <c r="Y425" t="s">
        <v>3524</v>
      </c>
    </row>
    <row r="426" spans="1:25">
      <c r="A426" t="s">
        <v>3305</v>
      </c>
      <c r="B426" t="s">
        <v>3821</v>
      </c>
      <c r="C426" t="s">
        <v>3827</v>
      </c>
      <c r="D426" t="s">
        <v>3076</v>
      </c>
      <c r="E426" t="s">
        <v>3077</v>
      </c>
      <c r="F426" t="s">
        <v>334</v>
      </c>
      <c r="G426" t="s">
        <v>3524</v>
      </c>
      <c r="H426" t="s">
        <v>333</v>
      </c>
      <c r="I426" t="s">
        <v>335</v>
      </c>
      <c r="J426" t="s">
        <v>246</v>
      </c>
      <c r="K426" t="s">
        <v>3079</v>
      </c>
      <c r="L426" t="s">
        <v>247</v>
      </c>
      <c r="M426">
        <v>378706</v>
      </c>
      <c r="N426">
        <v>0</v>
      </c>
      <c r="O426">
        <v>378706</v>
      </c>
      <c r="P426">
        <v>0</v>
      </c>
      <c r="Q426" t="s">
        <v>3828</v>
      </c>
      <c r="R426" t="s">
        <v>3305</v>
      </c>
      <c r="S426" t="s">
        <v>3829</v>
      </c>
      <c r="T426" t="s">
        <v>3085</v>
      </c>
      <c r="U426" t="s">
        <v>3830</v>
      </c>
      <c r="V426" t="s">
        <v>3831</v>
      </c>
      <c r="W426" t="s">
        <v>3085</v>
      </c>
      <c r="X426" t="str">
        <f t="shared" si="6"/>
        <v>Funcionamiento</v>
      </c>
      <c r="Y426" t="s">
        <v>3524</v>
      </c>
    </row>
    <row r="427" spans="1:25">
      <c r="A427" t="s">
        <v>3305</v>
      </c>
      <c r="B427" t="s">
        <v>3821</v>
      </c>
      <c r="C427" t="s">
        <v>3827</v>
      </c>
      <c r="D427" t="s">
        <v>3076</v>
      </c>
      <c r="E427" t="s">
        <v>3077</v>
      </c>
      <c r="F427" t="s">
        <v>334</v>
      </c>
      <c r="G427" t="s">
        <v>3524</v>
      </c>
      <c r="H427" t="s">
        <v>336</v>
      </c>
      <c r="I427" t="s">
        <v>337</v>
      </c>
      <c r="J427" t="s">
        <v>246</v>
      </c>
      <c r="K427" t="s">
        <v>3079</v>
      </c>
      <c r="L427" t="s">
        <v>247</v>
      </c>
      <c r="M427">
        <v>2354967</v>
      </c>
      <c r="N427">
        <v>0</v>
      </c>
      <c r="O427">
        <v>2354967</v>
      </c>
      <c r="P427">
        <v>0</v>
      </c>
      <c r="Q427" t="s">
        <v>3828</v>
      </c>
      <c r="R427" t="s">
        <v>3305</v>
      </c>
      <c r="S427" t="s">
        <v>3829</v>
      </c>
      <c r="T427" t="s">
        <v>3085</v>
      </c>
      <c r="U427" t="s">
        <v>3830</v>
      </c>
      <c r="V427" t="s">
        <v>3831</v>
      </c>
      <c r="W427" t="s">
        <v>3085</v>
      </c>
      <c r="X427" t="str">
        <f t="shared" si="6"/>
        <v>Funcionamiento</v>
      </c>
      <c r="Y427" t="s">
        <v>3524</v>
      </c>
    </row>
    <row r="428" spans="1:25">
      <c r="A428" t="s">
        <v>3305</v>
      </c>
      <c r="B428" t="s">
        <v>3821</v>
      </c>
      <c r="C428" t="s">
        <v>3827</v>
      </c>
      <c r="D428" t="s">
        <v>3076</v>
      </c>
      <c r="E428" t="s">
        <v>3077</v>
      </c>
      <c r="F428" t="s">
        <v>334</v>
      </c>
      <c r="G428" t="s">
        <v>3524</v>
      </c>
      <c r="H428" t="s">
        <v>312</v>
      </c>
      <c r="I428" t="s">
        <v>3333</v>
      </c>
      <c r="J428" t="s">
        <v>246</v>
      </c>
      <c r="K428" t="s">
        <v>3079</v>
      </c>
      <c r="L428" t="s">
        <v>247</v>
      </c>
      <c r="M428">
        <v>1052539</v>
      </c>
      <c r="N428">
        <v>0</v>
      </c>
      <c r="O428">
        <v>1052539</v>
      </c>
      <c r="P428">
        <v>0</v>
      </c>
      <c r="Q428" t="s">
        <v>3828</v>
      </c>
      <c r="R428" t="s">
        <v>3305</v>
      </c>
      <c r="S428" t="s">
        <v>3829</v>
      </c>
      <c r="T428" t="s">
        <v>3085</v>
      </c>
      <c r="U428" t="s">
        <v>3830</v>
      </c>
      <c r="V428" t="s">
        <v>3831</v>
      </c>
      <c r="W428" t="s">
        <v>3085</v>
      </c>
      <c r="X428" t="str">
        <f t="shared" si="6"/>
        <v>Funcionamiento</v>
      </c>
      <c r="Y428" t="s">
        <v>3524</v>
      </c>
    </row>
    <row r="429" spans="1:25">
      <c r="A429" t="s">
        <v>3305</v>
      </c>
      <c r="B429" t="s">
        <v>3821</v>
      </c>
      <c r="C429" t="s">
        <v>3827</v>
      </c>
      <c r="D429" t="s">
        <v>3076</v>
      </c>
      <c r="E429" t="s">
        <v>3077</v>
      </c>
      <c r="F429" t="s">
        <v>334</v>
      </c>
      <c r="G429" t="s">
        <v>3524</v>
      </c>
      <c r="H429" t="s">
        <v>303</v>
      </c>
      <c r="I429" t="s">
        <v>305</v>
      </c>
      <c r="J429" t="s">
        <v>246</v>
      </c>
      <c r="K429" t="s">
        <v>3079</v>
      </c>
      <c r="L429" t="s">
        <v>247</v>
      </c>
      <c r="M429">
        <v>1875015</v>
      </c>
      <c r="N429">
        <v>0</v>
      </c>
      <c r="O429">
        <v>1875015</v>
      </c>
      <c r="P429">
        <v>0</v>
      </c>
      <c r="Q429" t="s">
        <v>3828</v>
      </c>
      <c r="R429" t="s">
        <v>3305</v>
      </c>
      <c r="S429" t="s">
        <v>3829</v>
      </c>
      <c r="T429" t="s">
        <v>3085</v>
      </c>
      <c r="U429" t="s">
        <v>3830</v>
      </c>
      <c r="V429" t="s">
        <v>3831</v>
      </c>
      <c r="W429" t="s">
        <v>3085</v>
      </c>
      <c r="X429" t="str">
        <f t="shared" si="6"/>
        <v>Funcionamiento</v>
      </c>
      <c r="Y429" t="s">
        <v>3524</v>
      </c>
    </row>
    <row r="430" spans="1:25">
      <c r="A430" t="s">
        <v>3305</v>
      </c>
      <c r="B430" t="s">
        <v>3821</v>
      </c>
      <c r="C430" t="s">
        <v>3827</v>
      </c>
      <c r="D430" t="s">
        <v>3076</v>
      </c>
      <c r="E430" t="s">
        <v>3077</v>
      </c>
      <c r="F430" t="s">
        <v>334</v>
      </c>
      <c r="G430" t="s">
        <v>3524</v>
      </c>
      <c r="H430" t="s">
        <v>309</v>
      </c>
      <c r="I430" t="s">
        <v>311</v>
      </c>
      <c r="J430" t="s">
        <v>246</v>
      </c>
      <c r="K430" t="s">
        <v>3079</v>
      </c>
      <c r="L430" t="s">
        <v>247</v>
      </c>
      <c r="M430">
        <v>4907068</v>
      </c>
      <c r="N430">
        <v>0</v>
      </c>
      <c r="O430">
        <v>4907068</v>
      </c>
      <c r="P430">
        <v>0</v>
      </c>
      <c r="Q430" t="s">
        <v>3828</v>
      </c>
      <c r="R430" t="s">
        <v>3305</v>
      </c>
      <c r="S430" t="s">
        <v>3829</v>
      </c>
      <c r="T430" t="s">
        <v>3085</v>
      </c>
      <c r="U430" t="s">
        <v>3830</v>
      </c>
      <c r="V430" t="s">
        <v>3831</v>
      </c>
      <c r="W430" t="s">
        <v>3085</v>
      </c>
      <c r="X430" t="str">
        <f t="shared" si="6"/>
        <v>Funcionamiento</v>
      </c>
      <c r="Y430" t="s">
        <v>3524</v>
      </c>
    </row>
    <row r="431" spans="1:25">
      <c r="A431" t="s">
        <v>3305</v>
      </c>
      <c r="B431" t="s">
        <v>3821</v>
      </c>
      <c r="C431" t="s">
        <v>3827</v>
      </c>
      <c r="D431" t="s">
        <v>3076</v>
      </c>
      <c r="E431" t="s">
        <v>3077</v>
      </c>
      <c r="F431" t="s">
        <v>334</v>
      </c>
      <c r="G431" t="s">
        <v>3524</v>
      </c>
      <c r="H431" t="s">
        <v>331</v>
      </c>
      <c r="I431" t="s">
        <v>587</v>
      </c>
      <c r="J431" t="s">
        <v>246</v>
      </c>
      <c r="K431" t="s">
        <v>3079</v>
      </c>
      <c r="L431" t="s">
        <v>247</v>
      </c>
      <c r="M431">
        <v>5851759</v>
      </c>
      <c r="N431">
        <v>0</v>
      </c>
      <c r="O431">
        <v>5851759</v>
      </c>
      <c r="P431">
        <v>0</v>
      </c>
      <c r="Q431" t="s">
        <v>3828</v>
      </c>
      <c r="R431" t="s">
        <v>3305</v>
      </c>
      <c r="S431" t="s">
        <v>3829</v>
      </c>
      <c r="T431" t="s">
        <v>3085</v>
      </c>
      <c r="U431" t="s">
        <v>3830</v>
      </c>
      <c r="V431" t="s">
        <v>3831</v>
      </c>
      <c r="W431" t="s">
        <v>3085</v>
      </c>
      <c r="X431" t="str">
        <f t="shared" si="6"/>
        <v>Funcionamiento</v>
      </c>
      <c r="Y431" t="s">
        <v>3524</v>
      </c>
    </row>
    <row r="432" spans="1:25">
      <c r="A432" t="s">
        <v>3305</v>
      </c>
      <c r="B432" t="s">
        <v>3821</v>
      </c>
      <c r="C432" t="s">
        <v>3827</v>
      </c>
      <c r="D432" t="s">
        <v>3076</v>
      </c>
      <c r="E432" t="s">
        <v>3077</v>
      </c>
      <c r="F432" t="s">
        <v>334</v>
      </c>
      <c r="G432" t="s">
        <v>3524</v>
      </c>
      <c r="H432" t="s">
        <v>294</v>
      </c>
      <c r="I432" t="s">
        <v>296</v>
      </c>
      <c r="J432" t="s">
        <v>246</v>
      </c>
      <c r="K432" t="s">
        <v>3079</v>
      </c>
      <c r="L432" t="s">
        <v>247</v>
      </c>
      <c r="M432">
        <v>777753</v>
      </c>
      <c r="N432">
        <v>0</v>
      </c>
      <c r="O432">
        <v>777753</v>
      </c>
      <c r="P432">
        <v>0</v>
      </c>
      <c r="Q432" t="s">
        <v>3828</v>
      </c>
      <c r="R432" t="s">
        <v>3305</v>
      </c>
      <c r="S432" t="s">
        <v>3829</v>
      </c>
      <c r="T432" t="s">
        <v>3085</v>
      </c>
      <c r="U432" t="s">
        <v>3830</v>
      </c>
      <c r="V432" t="s">
        <v>3831</v>
      </c>
      <c r="W432" t="s">
        <v>3085</v>
      </c>
      <c r="X432" t="str">
        <f t="shared" si="6"/>
        <v>Funcionamiento</v>
      </c>
      <c r="Y432" t="s">
        <v>3524</v>
      </c>
    </row>
    <row r="433" spans="1:25">
      <c r="A433" t="s">
        <v>3305</v>
      </c>
      <c r="B433" t="s">
        <v>3821</v>
      </c>
      <c r="C433" t="s">
        <v>3827</v>
      </c>
      <c r="D433" t="s">
        <v>3076</v>
      </c>
      <c r="E433" t="s">
        <v>3077</v>
      </c>
      <c r="F433" t="s">
        <v>334</v>
      </c>
      <c r="G433" t="s">
        <v>3524</v>
      </c>
      <c r="H433" t="s">
        <v>306</v>
      </c>
      <c r="I433" t="s">
        <v>308</v>
      </c>
      <c r="J433" t="s">
        <v>246</v>
      </c>
      <c r="K433" t="s">
        <v>3079</v>
      </c>
      <c r="L433" t="s">
        <v>247</v>
      </c>
      <c r="M433">
        <v>67226692</v>
      </c>
      <c r="N433">
        <v>0</v>
      </c>
      <c r="O433">
        <v>67226692</v>
      </c>
      <c r="P433">
        <v>0</v>
      </c>
      <c r="Q433" t="s">
        <v>3828</v>
      </c>
      <c r="R433" t="s">
        <v>3305</v>
      </c>
      <c r="S433" t="s">
        <v>3829</v>
      </c>
      <c r="T433" t="s">
        <v>3085</v>
      </c>
      <c r="U433" t="s">
        <v>3830</v>
      </c>
      <c r="V433" t="s">
        <v>3831</v>
      </c>
      <c r="W433" t="s">
        <v>3085</v>
      </c>
      <c r="X433" t="str">
        <f t="shared" si="6"/>
        <v>Funcionamiento</v>
      </c>
      <c r="Y433" t="s">
        <v>3524</v>
      </c>
    </row>
    <row r="434" spans="1:25">
      <c r="A434" t="s">
        <v>3305</v>
      </c>
      <c r="B434" t="s">
        <v>3821</v>
      </c>
      <c r="C434" t="s">
        <v>3827</v>
      </c>
      <c r="D434" t="s">
        <v>3076</v>
      </c>
      <c r="E434" t="s">
        <v>3077</v>
      </c>
      <c r="F434" t="s">
        <v>334</v>
      </c>
      <c r="G434" t="s">
        <v>3524</v>
      </c>
      <c r="H434" t="s">
        <v>292</v>
      </c>
      <c r="I434" t="s">
        <v>293</v>
      </c>
      <c r="J434" t="s">
        <v>246</v>
      </c>
      <c r="K434" t="s">
        <v>3079</v>
      </c>
      <c r="L434" t="s">
        <v>247</v>
      </c>
      <c r="M434">
        <v>39754933</v>
      </c>
      <c r="N434">
        <v>0</v>
      </c>
      <c r="O434">
        <v>39754933</v>
      </c>
      <c r="P434">
        <v>0</v>
      </c>
      <c r="Q434" t="s">
        <v>3828</v>
      </c>
      <c r="R434" t="s">
        <v>3305</v>
      </c>
      <c r="S434" t="s">
        <v>3829</v>
      </c>
      <c r="T434" t="s">
        <v>3085</v>
      </c>
      <c r="U434" t="s">
        <v>3830</v>
      </c>
      <c r="V434" t="s">
        <v>3831</v>
      </c>
      <c r="W434" t="s">
        <v>3085</v>
      </c>
      <c r="X434" t="str">
        <f t="shared" si="6"/>
        <v>Funcionamiento</v>
      </c>
      <c r="Y434" t="s">
        <v>3524</v>
      </c>
    </row>
    <row r="435" spans="1:25">
      <c r="A435" t="s">
        <v>3125</v>
      </c>
      <c r="B435" t="s">
        <v>3832</v>
      </c>
      <c r="C435" t="s">
        <v>3833</v>
      </c>
      <c r="D435" t="s">
        <v>3076</v>
      </c>
      <c r="E435" t="s">
        <v>3077</v>
      </c>
      <c r="F435" t="s">
        <v>334</v>
      </c>
      <c r="G435" t="s">
        <v>3524</v>
      </c>
      <c r="H435" t="s">
        <v>318</v>
      </c>
      <c r="I435" t="s">
        <v>586</v>
      </c>
      <c r="J435" t="s">
        <v>246</v>
      </c>
      <c r="K435" t="s">
        <v>3079</v>
      </c>
      <c r="L435" t="s">
        <v>247</v>
      </c>
      <c r="M435">
        <v>2173300</v>
      </c>
      <c r="N435">
        <v>0</v>
      </c>
      <c r="O435">
        <v>2173300</v>
      </c>
      <c r="P435">
        <v>0</v>
      </c>
      <c r="Q435" t="s">
        <v>3834</v>
      </c>
      <c r="R435" t="s">
        <v>3125</v>
      </c>
      <c r="S435" t="s">
        <v>3835</v>
      </c>
      <c r="T435" t="s">
        <v>3085</v>
      </c>
      <c r="U435" t="s">
        <v>3836</v>
      </c>
      <c r="V435" t="s">
        <v>3837</v>
      </c>
      <c r="W435" t="s">
        <v>3085</v>
      </c>
      <c r="X435" t="str">
        <f t="shared" si="6"/>
        <v>Funcionamiento</v>
      </c>
      <c r="Y435" t="s">
        <v>3524</v>
      </c>
    </row>
    <row r="436" spans="1:25">
      <c r="A436" t="s">
        <v>3125</v>
      </c>
      <c r="B436" t="s">
        <v>3832</v>
      </c>
      <c r="C436" t="s">
        <v>3833</v>
      </c>
      <c r="D436" t="s">
        <v>3076</v>
      </c>
      <c r="E436" t="s">
        <v>3077</v>
      </c>
      <c r="F436" t="s">
        <v>334</v>
      </c>
      <c r="G436" t="s">
        <v>3524</v>
      </c>
      <c r="H436" t="s">
        <v>316</v>
      </c>
      <c r="I436" t="s">
        <v>583</v>
      </c>
      <c r="J436" t="s">
        <v>246</v>
      </c>
      <c r="K436" t="s">
        <v>3079</v>
      </c>
      <c r="L436" t="s">
        <v>247</v>
      </c>
      <c r="M436">
        <v>4043100</v>
      </c>
      <c r="N436">
        <v>0</v>
      </c>
      <c r="O436">
        <v>4043100</v>
      </c>
      <c r="P436">
        <v>0</v>
      </c>
      <c r="Q436" t="s">
        <v>3834</v>
      </c>
      <c r="R436" t="s">
        <v>3125</v>
      </c>
      <c r="S436" t="s">
        <v>3835</v>
      </c>
      <c r="T436" t="s">
        <v>3085</v>
      </c>
      <c r="U436" t="s">
        <v>3836</v>
      </c>
      <c r="V436" t="s">
        <v>3837</v>
      </c>
      <c r="W436" t="s">
        <v>3085</v>
      </c>
      <c r="X436" t="str">
        <f t="shared" si="6"/>
        <v>Funcionamiento</v>
      </c>
      <c r="Y436" t="s">
        <v>3524</v>
      </c>
    </row>
    <row r="437" spans="1:25">
      <c r="A437" t="s">
        <v>3125</v>
      </c>
      <c r="B437" t="s">
        <v>3832</v>
      </c>
      <c r="C437" t="s">
        <v>3833</v>
      </c>
      <c r="D437" t="s">
        <v>3076</v>
      </c>
      <c r="E437" t="s">
        <v>3077</v>
      </c>
      <c r="F437" t="s">
        <v>334</v>
      </c>
      <c r="G437" t="s">
        <v>3524</v>
      </c>
      <c r="H437" t="s">
        <v>322</v>
      </c>
      <c r="I437" t="s">
        <v>323</v>
      </c>
      <c r="J437" t="s">
        <v>246</v>
      </c>
      <c r="K437" t="s">
        <v>3079</v>
      </c>
      <c r="L437" t="s">
        <v>247</v>
      </c>
      <c r="M437">
        <v>1630300</v>
      </c>
      <c r="N437">
        <v>0</v>
      </c>
      <c r="O437">
        <v>1630300</v>
      </c>
      <c r="P437">
        <v>0</v>
      </c>
      <c r="Q437" t="s">
        <v>3834</v>
      </c>
      <c r="R437" t="s">
        <v>3125</v>
      </c>
      <c r="S437" t="s">
        <v>3835</v>
      </c>
      <c r="T437" t="s">
        <v>3085</v>
      </c>
      <c r="U437" t="s">
        <v>3836</v>
      </c>
      <c r="V437" t="s">
        <v>3837</v>
      </c>
      <c r="W437" t="s">
        <v>3085</v>
      </c>
      <c r="X437" t="str">
        <f t="shared" si="6"/>
        <v>Funcionamiento</v>
      </c>
      <c r="Y437" t="s">
        <v>3524</v>
      </c>
    </row>
    <row r="438" spans="1:25">
      <c r="A438" t="s">
        <v>3125</v>
      </c>
      <c r="B438" t="s">
        <v>3832</v>
      </c>
      <c r="C438" t="s">
        <v>3833</v>
      </c>
      <c r="D438" t="s">
        <v>3076</v>
      </c>
      <c r="E438" t="s">
        <v>3077</v>
      </c>
      <c r="F438" t="s">
        <v>334</v>
      </c>
      <c r="G438" t="s">
        <v>3524</v>
      </c>
      <c r="H438" t="s">
        <v>314</v>
      </c>
      <c r="I438" t="s">
        <v>582</v>
      </c>
      <c r="J438" t="s">
        <v>246</v>
      </c>
      <c r="K438" t="s">
        <v>3079</v>
      </c>
      <c r="L438" t="s">
        <v>247</v>
      </c>
      <c r="M438">
        <v>5707400</v>
      </c>
      <c r="N438">
        <v>0</v>
      </c>
      <c r="O438">
        <v>5707400</v>
      </c>
      <c r="P438">
        <v>0</v>
      </c>
      <c r="Q438" t="s">
        <v>3834</v>
      </c>
      <c r="R438" t="s">
        <v>3125</v>
      </c>
      <c r="S438" t="s">
        <v>3835</v>
      </c>
      <c r="T438" t="s">
        <v>3085</v>
      </c>
      <c r="U438" t="s">
        <v>3836</v>
      </c>
      <c r="V438" t="s">
        <v>3837</v>
      </c>
      <c r="W438" t="s">
        <v>3085</v>
      </c>
      <c r="X438" t="str">
        <f t="shared" si="6"/>
        <v>Funcionamiento</v>
      </c>
      <c r="Y438" t="s">
        <v>3524</v>
      </c>
    </row>
    <row r="439" spans="1:25">
      <c r="A439" t="s">
        <v>3125</v>
      </c>
      <c r="B439" t="s">
        <v>3832</v>
      </c>
      <c r="C439" t="s">
        <v>3833</v>
      </c>
      <c r="D439" t="s">
        <v>3076</v>
      </c>
      <c r="E439" t="s">
        <v>3077</v>
      </c>
      <c r="F439" t="s">
        <v>334</v>
      </c>
      <c r="G439" t="s">
        <v>3524</v>
      </c>
      <c r="H439" t="s">
        <v>324</v>
      </c>
      <c r="I439" t="s">
        <v>325</v>
      </c>
      <c r="J439" t="s">
        <v>246</v>
      </c>
      <c r="K439" t="s">
        <v>3079</v>
      </c>
      <c r="L439" t="s">
        <v>247</v>
      </c>
      <c r="M439">
        <v>1087200</v>
      </c>
      <c r="N439">
        <v>0</v>
      </c>
      <c r="O439">
        <v>1087200</v>
      </c>
      <c r="P439">
        <v>0</v>
      </c>
      <c r="Q439" t="s">
        <v>3834</v>
      </c>
      <c r="R439" t="s">
        <v>3125</v>
      </c>
      <c r="S439" t="s">
        <v>3835</v>
      </c>
      <c r="T439" t="s">
        <v>3085</v>
      </c>
      <c r="U439" t="s">
        <v>3836</v>
      </c>
      <c r="V439" t="s">
        <v>3837</v>
      </c>
      <c r="W439" t="s">
        <v>3085</v>
      </c>
      <c r="X439" t="str">
        <f t="shared" si="6"/>
        <v>Funcionamiento</v>
      </c>
      <c r="Y439" t="s">
        <v>3524</v>
      </c>
    </row>
    <row r="440" spans="1:25">
      <c r="A440" t="s">
        <v>3125</v>
      </c>
      <c r="B440" t="s">
        <v>3832</v>
      </c>
      <c r="C440" t="s">
        <v>3833</v>
      </c>
      <c r="D440" t="s">
        <v>3076</v>
      </c>
      <c r="E440" t="s">
        <v>3077</v>
      </c>
      <c r="F440" t="s">
        <v>334</v>
      </c>
      <c r="G440" t="s">
        <v>3524</v>
      </c>
      <c r="H440" t="s">
        <v>320</v>
      </c>
      <c r="I440" t="s">
        <v>321</v>
      </c>
      <c r="J440" t="s">
        <v>246</v>
      </c>
      <c r="K440" t="s">
        <v>3079</v>
      </c>
      <c r="L440" t="s">
        <v>247</v>
      </c>
      <c r="M440">
        <v>519400</v>
      </c>
      <c r="N440">
        <v>0</v>
      </c>
      <c r="O440">
        <v>519400</v>
      </c>
      <c r="P440">
        <v>0</v>
      </c>
      <c r="Q440" t="s">
        <v>3834</v>
      </c>
      <c r="R440" t="s">
        <v>3125</v>
      </c>
      <c r="S440" t="s">
        <v>3835</v>
      </c>
      <c r="T440" t="s">
        <v>3085</v>
      </c>
      <c r="U440" t="s">
        <v>3836</v>
      </c>
      <c r="V440" t="s">
        <v>3837</v>
      </c>
      <c r="W440" t="s">
        <v>3085</v>
      </c>
      <c r="X440" t="str">
        <f t="shared" si="6"/>
        <v>Funcionamiento</v>
      </c>
      <c r="Y440" t="s">
        <v>3524</v>
      </c>
    </row>
    <row r="441" spans="1:25">
      <c r="A441" t="s">
        <v>3133</v>
      </c>
      <c r="B441" t="s">
        <v>3838</v>
      </c>
      <c r="C441" t="s">
        <v>3839</v>
      </c>
      <c r="D441" t="s">
        <v>3076</v>
      </c>
      <c r="E441" t="s">
        <v>3077</v>
      </c>
      <c r="F441" t="s">
        <v>3149</v>
      </c>
      <c r="G441" t="s">
        <v>3524</v>
      </c>
      <c r="H441" t="s">
        <v>437</v>
      </c>
      <c r="I441" t="s">
        <v>649</v>
      </c>
      <c r="J441" t="s">
        <v>246</v>
      </c>
      <c r="K441" t="s">
        <v>3150</v>
      </c>
      <c r="L441" t="s">
        <v>247</v>
      </c>
      <c r="M441">
        <v>11000000</v>
      </c>
      <c r="N441">
        <v>-2910080</v>
      </c>
      <c r="O441">
        <v>8089920</v>
      </c>
      <c r="P441">
        <v>0</v>
      </c>
      <c r="Q441" t="s">
        <v>3840</v>
      </c>
      <c r="R441" t="s">
        <v>3133</v>
      </c>
      <c r="S441" t="s">
        <v>3841</v>
      </c>
      <c r="T441" t="s">
        <v>3842</v>
      </c>
      <c r="U441" t="s">
        <v>3843</v>
      </c>
      <c r="V441" t="s">
        <v>3844</v>
      </c>
      <c r="W441" t="s">
        <v>3085</v>
      </c>
      <c r="X441" t="str">
        <f t="shared" si="6"/>
        <v>Inversión</v>
      </c>
      <c r="Y441" t="s">
        <v>3157</v>
      </c>
    </row>
    <row r="442" spans="1:25">
      <c r="A442" t="s">
        <v>3438</v>
      </c>
      <c r="B442" t="s">
        <v>3845</v>
      </c>
      <c r="C442" t="s">
        <v>3846</v>
      </c>
      <c r="D442" t="s">
        <v>3076</v>
      </c>
      <c r="E442" t="s">
        <v>3077</v>
      </c>
      <c r="F442" t="s">
        <v>3149</v>
      </c>
      <c r="G442" t="s">
        <v>3524</v>
      </c>
      <c r="H442" t="s">
        <v>437</v>
      </c>
      <c r="I442" t="s">
        <v>649</v>
      </c>
      <c r="J442" t="s">
        <v>246</v>
      </c>
      <c r="K442" t="s">
        <v>3150</v>
      </c>
      <c r="L442" t="s">
        <v>247</v>
      </c>
      <c r="M442">
        <v>2477538</v>
      </c>
      <c r="N442">
        <v>-360</v>
      </c>
      <c r="O442">
        <v>2477178</v>
      </c>
      <c r="P442">
        <v>0</v>
      </c>
      <c r="Q442" t="s">
        <v>3847</v>
      </c>
      <c r="R442" t="s">
        <v>3438</v>
      </c>
      <c r="S442" t="s">
        <v>3848</v>
      </c>
      <c r="T442" t="s">
        <v>3849</v>
      </c>
      <c r="U442" t="s">
        <v>3850</v>
      </c>
      <c r="V442" t="s">
        <v>3851</v>
      </c>
      <c r="W442" t="s">
        <v>3085</v>
      </c>
      <c r="X442" t="str">
        <f t="shared" si="6"/>
        <v>Inversión</v>
      </c>
      <c r="Y442" t="s">
        <v>3157</v>
      </c>
    </row>
    <row r="443" spans="1:25">
      <c r="A443" t="s">
        <v>3464</v>
      </c>
      <c r="B443" t="s">
        <v>3845</v>
      </c>
      <c r="C443" t="s">
        <v>3852</v>
      </c>
      <c r="D443" t="s">
        <v>3076</v>
      </c>
      <c r="E443" t="s">
        <v>3077</v>
      </c>
      <c r="F443" t="s">
        <v>3149</v>
      </c>
      <c r="G443" t="s">
        <v>3524</v>
      </c>
      <c r="H443" t="s">
        <v>437</v>
      </c>
      <c r="I443" t="s">
        <v>649</v>
      </c>
      <c r="J443" t="s">
        <v>246</v>
      </c>
      <c r="K443" t="s">
        <v>3150</v>
      </c>
      <c r="L443" t="s">
        <v>247</v>
      </c>
      <c r="M443">
        <v>1018551</v>
      </c>
      <c r="N443">
        <v>0</v>
      </c>
      <c r="O443">
        <v>1018551</v>
      </c>
      <c r="P443">
        <v>0</v>
      </c>
      <c r="Q443" t="s">
        <v>3590</v>
      </c>
      <c r="R443" t="s">
        <v>3464</v>
      </c>
      <c r="S443" t="s">
        <v>3729</v>
      </c>
      <c r="T443" t="s">
        <v>3853</v>
      </c>
      <c r="U443" t="s">
        <v>3854</v>
      </c>
      <c r="V443" t="s">
        <v>3855</v>
      </c>
      <c r="W443" t="s">
        <v>3085</v>
      </c>
      <c r="X443" t="str">
        <f t="shared" si="6"/>
        <v>Inversión</v>
      </c>
      <c r="Y443" t="s">
        <v>3157</v>
      </c>
    </row>
    <row r="444" spans="1:25">
      <c r="A444" t="s">
        <v>3326</v>
      </c>
      <c r="B444" t="s">
        <v>3845</v>
      </c>
      <c r="C444" t="s">
        <v>3856</v>
      </c>
      <c r="D444" t="s">
        <v>3076</v>
      </c>
      <c r="E444" t="s">
        <v>3077</v>
      </c>
      <c r="F444" t="s">
        <v>3149</v>
      </c>
      <c r="G444" t="s">
        <v>3524</v>
      </c>
      <c r="H444" t="s">
        <v>437</v>
      </c>
      <c r="I444" t="s">
        <v>649</v>
      </c>
      <c r="J444" t="s">
        <v>246</v>
      </c>
      <c r="K444" t="s">
        <v>3150</v>
      </c>
      <c r="L444" t="s">
        <v>247</v>
      </c>
      <c r="M444">
        <v>1296836.49</v>
      </c>
      <c r="N444">
        <v>0</v>
      </c>
      <c r="O444">
        <v>1296836.49</v>
      </c>
      <c r="P444">
        <v>0</v>
      </c>
      <c r="Q444" t="s">
        <v>3857</v>
      </c>
      <c r="R444" t="s">
        <v>3326</v>
      </c>
      <c r="S444" t="s">
        <v>3858</v>
      </c>
      <c r="T444" t="s">
        <v>3859</v>
      </c>
      <c r="U444" t="s">
        <v>3860</v>
      </c>
      <c r="V444" t="s">
        <v>3861</v>
      </c>
      <c r="W444" t="s">
        <v>3085</v>
      </c>
      <c r="X444" t="str">
        <f t="shared" si="6"/>
        <v>Inversión</v>
      </c>
      <c r="Y444" t="s">
        <v>3157</v>
      </c>
    </row>
    <row r="445" spans="1:25">
      <c r="A445" t="s">
        <v>3311</v>
      </c>
      <c r="B445" t="s">
        <v>3862</v>
      </c>
      <c r="C445" t="s">
        <v>3863</v>
      </c>
      <c r="D445" t="s">
        <v>3076</v>
      </c>
      <c r="E445" t="s">
        <v>3077</v>
      </c>
      <c r="F445" t="s">
        <v>3234</v>
      </c>
      <c r="G445" t="s">
        <v>3524</v>
      </c>
      <c r="H445" t="s">
        <v>425</v>
      </c>
      <c r="I445" t="s">
        <v>668</v>
      </c>
      <c r="J445" t="s">
        <v>246</v>
      </c>
      <c r="K445" t="s">
        <v>3079</v>
      </c>
      <c r="L445" t="s">
        <v>247</v>
      </c>
      <c r="M445">
        <v>9621118</v>
      </c>
      <c r="N445">
        <v>-852</v>
      </c>
      <c r="O445">
        <v>9620266</v>
      </c>
      <c r="P445">
        <v>0</v>
      </c>
      <c r="Q445" t="s">
        <v>3545</v>
      </c>
      <c r="R445" t="s">
        <v>3458</v>
      </c>
      <c r="S445" t="s">
        <v>3864</v>
      </c>
      <c r="T445" t="s">
        <v>3865</v>
      </c>
      <c r="U445" t="s">
        <v>3866</v>
      </c>
      <c r="V445" t="s">
        <v>3867</v>
      </c>
      <c r="W445" t="s">
        <v>3085</v>
      </c>
      <c r="X445" t="str">
        <f t="shared" si="6"/>
        <v>Inversión</v>
      </c>
      <c r="Y445" t="s">
        <v>3241</v>
      </c>
    </row>
    <row r="446" spans="1:25">
      <c r="A446" t="s">
        <v>3458</v>
      </c>
      <c r="B446" t="s">
        <v>3862</v>
      </c>
      <c r="C446" t="s">
        <v>3868</v>
      </c>
      <c r="D446" t="s">
        <v>3076</v>
      </c>
      <c r="E446" t="s">
        <v>3077</v>
      </c>
      <c r="F446" t="s">
        <v>334</v>
      </c>
      <c r="G446" t="s">
        <v>3524</v>
      </c>
      <c r="H446" t="s">
        <v>292</v>
      </c>
      <c r="I446" t="s">
        <v>293</v>
      </c>
      <c r="J446" t="s">
        <v>246</v>
      </c>
      <c r="K446" t="s">
        <v>3079</v>
      </c>
      <c r="L446" t="s">
        <v>247</v>
      </c>
      <c r="M446">
        <v>40982032</v>
      </c>
      <c r="N446">
        <v>0</v>
      </c>
      <c r="O446">
        <v>40982032</v>
      </c>
      <c r="P446">
        <v>0</v>
      </c>
      <c r="Q446" t="s">
        <v>3869</v>
      </c>
      <c r="R446" t="s">
        <v>3311</v>
      </c>
      <c r="S446" t="s">
        <v>3870</v>
      </c>
      <c r="T446" t="s">
        <v>3085</v>
      </c>
      <c r="U446" t="s">
        <v>3871</v>
      </c>
      <c r="V446" t="s">
        <v>3872</v>
      </c>
      <c r="W446" t="s">
        <v>3085</v>
      </c>
      <c r="X446" t="str">
        <f t="shared" si="6"/>
        <v>Funcionamiento</v>
      </c>
      <c r="Y446" t="s">
        <v>3524</v>
      </c>
    </row>
    <row r="447" spans="1:25">
      <c r="A447" t="s">
        <v>3458</v>
      </c>
      <c r="B447" t="s">
        <v>3862</v>
      </c>
      <c r="C447" t="s">
        <v>3868</v>
      </c>
      <c r="D447" t="s">
        <v>3076</v>
      </c>
      <c r="E447" t="s">
        <v>3077</v>
      </c>
      <c r="F447" t="s">
        <v>334</v>
      </c>
      <c r="G447" t="s">
        <v>3524</v>
      </c>
      <c r="H447" t="s">
        <v>303</v>
      </c>
      <c r="I447" t="s">
        <v>305</v>
      </c>
      <c r="J447" t="s">
        <v>246</v>
      </c>
      <c r="K447" t="s">
        <v>3079</v>
      </c>
      <c r="L447" t="s">
        <v>247</v>
      </c>
      <c r="M447">
        <v>1795549</v>
      </c>
      <c r="N447">
        <v>0</v>
      </c>
      <c r="O447">
        <v>1795549</v>
      </c>
      <c r="P447">
        <v>0</v>
      </c>
      <c r="Q447" t="s">
        <v>3869</v>
      </c>
      <c r="R447" t="s">
        <v>3311</v>
      </c>
      <c r="S447" t="s">
        <v>3870</v>
      </c>
      <c r="T447" t="s">
        <v>3085</v>
      </c>
      <c r="U447" t="s">
        <v>3871</v>
      </c>
      <c r="V447" t="s">
        <v>3872</v>
      </c>
      <c r="W447" t="s">
        <v>3085</v>
      </c>
      <c r="X447" t="str">
        <f t="shared" si="6"/>
        <v>Funcionamiento</v>
      </c>
      <c r="Y447" t="s">
        <v>3524</v>
      </c>
    </row>
    <row r="448" spans="1:25">
      <c r="A448" t="s">
        <v>3458</v>
      </c>
      <c r="B448" t="s">
        <v>3862</v>
      </c>
      <c r="C448" t="s">
        <v>3868</v>
      </c>
      <c r="D448" t="s">
        <v>3076</v>
      </c>
      <c r="E448" t="s">
        <v>3077</v>
      </c>
      <c r="F448" t="s">
        <v>334</v>
      </c>
      <c r="G448" t="s">
        <v>3524</v>
      </c>
      <c r="H448" t="s">
        <v>309</v>
      </c>
      <c r="I448" t="s">
        <v>311</v>
      </c>
      <c r="J448" t="s">
        <v>246</v>
      </c>
      <c r="K448" t="s">
        <v>3079</v>
      </c>
      <c r="L448" t="s">
        <v>247</v>
      </c>
      <c r="M448">
        <v>6640116</v>
      </c>
      <c r="N448">
        <v>0</v>
      </c>
      <c r="O448">
        <v>6640116</v>
      </c>
      <c r="P448">
        <v>0</v>
      </c>
      <c r="Q448" t="s">
        <v>3869</v>
      </c>
      <c r="R448" t="s">
        <v>3311</v>
      </c>
      <c r="S448" t="s">
        <v>3870</v>
      </c>
      <c r="T448" t="s">
        <v>3085</v>
      </c>
      <c r="U448" t="s">
        <v>3871</v>
      </c>
      <c r="V448" t="s">
        <v>3872</v>
      </c>
      <c r="W448" t="s">
        <v>3085</v>
      </c>
      <c r="X448" t="str">
        <f t="shared" si="6"/>
        <v>Funcionamiento</v>
      </c>
      <c r="Y448" t="s">
        <v>3524</v>
      </c>
    </row>
    <row r="449" spans="1:25">
      <c r="A449" t="s">
        <v>3458</v>
      </c>
      <c r="B449" t="s">
        <v>3862</v>
      </c>
      <c r="C449" t="s">
        <v>3868</v>
      </c>
      <c r="D449" t="s">
        <v>3076</v>
      </c>
      <c r="E449" t="s">
        <v>3077</v>
      </c>
      <c r="F449" t="s">
        <v>334</v>
      </c>
      <c r="G449" t="s">
        <v>3524</v>
      </c>
      <c r="H449" t="s">
        <v>294</v>
      </c>
      <c r="I449" t="s">
        <v>296</v>
      </c>
      <c r="J449" t="s">
        <v>246</v>
      </c>
      <c r="K449" t="s">
        <v>3079</v>
      </c>
      <c r="L449" t="s">
        <v>247</v>
      </c>
      <c r="M449">
        <v>707249</v>
      </c>
      <c r="N449">
        <v>0</v>
      </c>
      <c r="O449">
        <v>707249</v>
      </c>
      <c r="P449">
        <v>0</v>
      </c>
      <c r="Q449" t="s">
        <v>3869</v>
      </c>
      <c r="R449" t="s">
        <v>3311</v>
      </c>
      <c r="S449" t="s">
        <v>3870</v>
      </c>
      <c r="T449" t="s">
        <v>3085</v>
      </c>
      <c r="U449" t="s">
        <v>3871</v>
      </c>
      <c r="V449" t="s">
        <v>3872</v>
      </c>
      <c r="W449" t="s">
        <v>3085</v>
      </c>
      <c r="X449" t="str">
        <f t="shared" si="6"/>
        <v>Funcionamiento</v>
      </c>
      <c r="Y449" t="s">
        <v>3524</v>
      </c>
    </row>
    <row r="450" spans="1:25">
      <c r="A450" t="s">
        <v>3458</v>
      </c>
      <c r="B450" t="s">
        <v>3862</v>
      </c>
      <c r="C450" t="s">
        <v>3868</v>
      </c>
      <c r="D450" t="s">
        <v>3076</v>
      </c>
      <c r="E450" t="s">
        <v>3077</v>
      </c>
      <c r="F450" t="s">
        <v>334</v>
      </c>
      <c r="G450" t="s">
        <v>3524</v>
      </c>
      <c r="H450" t="s">
        <v>336</v>
      </c>
      <c r="I450" t="s">
        <v>337</v>
      </c>
      <c r="J450" t="s">
        <v>246</v>
      </c>
      <c r="K450" t="s">
        <v>3079</v>
      </c>
      <c r="L450" t="s">
        <v>247</v>
      </c>
      <c r="M450">
        <v>2354967</v>
      </c>
      <c r="N450">
        <v>0</v>
      </c>
      <c r="O450">
        <v>2354967</v>
      </c>
      <c r="P450">
        <v>0</v>
      </c>
      <c r="Q450" t="s">
        <v>3869</v>
      </c>
      <c r="R450" t="s">
        <v>3311</v>
      </c>
      <c r="S450" t="s">
        <v>3870</v>
      </c>
      <c r="T450" t="s">
        <v>3085</v>
      </c>
      <c r="U450" t="s">
        <v>3871</v>
      </c>
      <c r="V450" t="s">
        <v>3872</v>
      </c>
      <c r="W450" t="s">
        <v>3085</v>
      </c>
      <c r="X450" t="str">
        <f t="shared" ref="X450:X513" si="7">IF(LEFT(H450,1)="C","Inversión","Funcionamiento")</f>
        <v>Funcionamiento</v>
      </c>
      <c r="Y450" t="s">
        <v>3524</v>
      </c>
    </row>
    <row r="451" spans="1:25">
      <c r="A451" t="s">
        <v>3458</v>
      </c>
      <c r="B451" t="s">
        <v>3862</v>
      </c>
      <c r="C451" t="s">
        <v>3868</v>
      </c>
      <c r="D451" t="s">
        <v>3076</v>
      </c>
      <c r="E451" t="s">
        <v>3077</v>
      </c>
      <c r="F451" t="s">
        <v>334</v>
      </c>
      <c r="G451" t="s">
        <v>3524</v>
      </c>
      <c r="H451" t="s">
        <v>331</v>
      </c>
      <c r="I451" t="s">
        <v>587</v>
      </c>
      <c r="J451" t="s">
        <v>246</v>
      </c>
      <c r="K451" t="s">
        <v>3079</v>
      </c>
      <c r="L451" t="s">
        <v>247</v>
      </c>
      <c r="M451">
        <v>8486636</v>
      </c>
      <c r="N451">
        <v>0</v>
      </c>
      <c r="O451">
        <v>8486636</v>
      </c>
      <c r="P451">
        <v>0</v>
      </c>
      <c r="Q451" t="s">
        <v>3869</v>
      </c>
      <c r="R451" t="s">
        <v>3311</v>
      </c>
      <c r="S451" t="s">
        <v>3870</v>
      </c>
      <c r="T451" t="s">
        <v>3085</v>
      </c>
      <c r="U451" t="s">
        <v>3871</v>
      </c>
      <c r="V451" t="s">
        <v>3872</v>
      </c>
      <c r="W451" t="s">
        <v>3085</v>
      </c>
      <c r="X451" t="str">
        <f t="shared" si="7"/>
        <v>Funcionamiento</v>
      </c>
      <c r="Y451" t="s">
        <v>3524</v>
      </c>
    </row>
    <row r="452" spans="1:25">
      <c r="A452" t="s">
        <v>3458</v>
      </c>
      <c r="B452" t="s">
        <v>3862</v>
      </c>
      <c r="C452" t="s">
        <v>3868</v>
      </c>
      <c r="D452" t="s">
        <v>3076</v>
      </c>
      <c r="E452" t="s">
        <v>3077</v>
      </c>
      <c r="F452" t="s">
        <v>334</v>
      </c>
      <c r="G452" t="s">
        <v>3524</v>
      </c>
      <c r="H452" t="s">
        <v>333</v>
      </c>
      <c r="I452" t="s">
        <v>335</v>
      </c>
      <c r="J452" t="s">
        <v>246</v>
      </c>
      <c r="K452" t="s">
        <v>3079</v>
      </c>
      <c r="L452" t="s">
        <v>247</v>
      </c>
      <c r="M452">
        <v>661068</v>
      </c>
      <c r="N452">
        <v>0</v>
      </c>
      <c r="O452">
        <v>661068</v>
      </c>
      <c r="P452">
        <v>0</v>
      </c>
      <c r="Q452" t="s">
        <v>3869</v>
      </c>
      <c r="R452" t="s">
        <v>3311</v>
      </c>
      <c r="S452" t="s">
        <v>3870</v>
      </c>
      <c r="T452" t="s">
        <v>3085</v>
      </c>
      <c r="U452" t="s">
        <v>3871</v>
      </c>
      <c r="V452" t="s">
        <v>3872</v>
      </c>
      <c r="W452" t="s">
        <v>3085</v>
      </c>
      <c r="X452" t="str">
        <f t="shared" si="7"/>
        <v>Funcionamiento</v>
      </c>
      <c r="Y452" t="s">
        <v>3524</v>
      </c>
    </row>
    <row r="453" spans="1:25">
      <c r="A453" t="s">
        <v>3458</v>
      </c>
      <c r="B453" t="s">
        <v>3862</v>
      </c>
      <c r="C453" t="s">
        <v>3868</v>
      </c>
      <c r="D453" t="s">
        <v>3076</v>
      </c>
      <c r="E453" t="s">
        <v>3077</v>
      </c>
      <c r="F453" t="s">
        <v>334</v>
      </c>
      <c r="G453" t="s">
        <v>3524</v>
      </c>
      <c r="H453" t="s">
        <v>312</v>
      </c>
      <c r="I453" t="s">
        <v>3333</v>
      </c>
      <c r="J453" t="s">
        <v>246</v>
      </c>
      <c r="K453" t="s">
        <v>3079</v>
      </c>
      <c r="L453" t="s">
        <v>247</v>
      </c>
      <c r="M453">
        <v>918829</v>
      </c>
      <c r="N453">
        <v>0</v>
      </c>
      <c r="O453">
        <v>918829</v>
      </c>
      <c r="P453">
        <v>0</v>
      </c>
      <c r="Q453" t="s">
        <v>3869</v>
      </c>
      <c r="R453" t="s">
        <v>3311</v>
      </c>
      <c r="S453" t="s">
        <v>3870</v>
      </c>
      <c r="T453" t="s">
        <v>3085</v>
      </c>
      <c r="U453" t="s">
        <v>3871</v>
      </c>
      <c r="V453" t="s">
        <v>3872</v>
      </c>
      <c r="W453" t="s">
        <v>3085</v>
      </c>
      <c r="X453" t="str">
        <f t="shared" si="7"/>
        <v>Funcionamiento</v>
      </c>
      <c r="Y453" t="s">
        <v>3524</v>
      </c>
    </row>
    <row r="454" spans="1:25">
      <c r="A454" t="s">
        <v>3472</v>
      </c>
      <c r="B454" t="s">
        <v>3862</v>
      </c>
      <c r="C454" t="s">
        <v>3873</v>
      </c>
      <c r="D454" t="s">
        <v>3076</v>
      </c>
      <c r="E454" t="s">
        <v>3077</v>
      </c>
      <c r="F454" t="s">
        <v>334</v>
      </c>
      <c r="G454" t="s">
        <v>3524</v>
      </c>
      <c r="H454" t="s">
        <v>360</v>
      </c>
      <c r="I454" t="s">
        <v>361</v>
      </c>
      <c r="J454" t="s">
        <v>246</v>
      </c>
      <c r="K454" t="s">
        <v>3079</v>
      </c>
      <c r="L454" t="s">
        <v>247</v>
      </c>
      <c r="M454">
        <v>8296995</v>
      </c>
      <c r="N454">
        <v>-267645</v>
      </c>
      <c r="O454">
        <v>8029350</v>
      </c>
      <c r="P454">
        <v>0</v>
      </c>
      <c r="Q454" t="s">
        <v>3874</v>
      </c>
      <c r="R454" t="s">
        <v>3472</v>
      </c>
      <c r="S454" t="s">
        <v>3875</v>
      </c>
      <c r="T454" t="s">
        <v>3085</v>
      </c>
      <c r="U454" t="s">
        <v>3085</v>
      </c>
      <c r="V454" t="s">
        <v>3085</v>
      </c>
      <c r="W454" t="s">
        <v>3085</v>
      </c>
      <c r="X454" t="str">
        <f t="shared" si="7"/>
        <v>Funcionamiento</v>
      </c>
      <c r="Y454" t="s">
        <v>3524</v>
      </c>
    </row>
    <row r="455" spans="1:25">
      <c r="A455" t="s">
        <v>3344</v>
      </c>
      <c r="B455" t="s">
        <v>3876</v>
      </c>
      <c r="C455" t="s">
        <v>3877</v>
      </c>
      <c r="D455" t="s">
        <v>3076</v>
      </c>
      <c r="E455" t="s">
        <v>3077</v>
      </c>
      <c r="F455" t="s">
        <v>334</v>
      </c>
      <c r="G455" t="s">
        <v>3524</v>
      </c>
      <c r="H455" t="s">
        <v>314</v>
      </c>
      <c r="I455" t="s">
        <v>582</v>
      </c>
      <c r="J455" t="s">
        <v>246</v>
      </c>
      <c r="K455" t="s">
        <v>3079</v>
      </c>
      <c r="L455" t="s">
        <v>247</v>
      </c>
      <c r="M455">
        <v>5661500</v>
      </c>
      <c r="N455">
        <v>0</v>
      </c>
      <c r="O455">
        <v>5661500</v>
      </c>
      <c r="P455">
        <v>0</v>
      </c>
      <c r="Q455" t="s">
        <v>3878</v>
      </c>
      <c r="R455" t="s">
        <v>3344</v>
      </c>
      <c r="S455" t="s">
        <v>3879</v>
      </c>
      <c r="T455" t="s">
        <v>3085</v>
      </c>
      <c r="U455" t="s">
        <v>3880</v>
      </c>
      <c r="V455" t="s">
        <v>3881</v>
      </c>
      <c r="W455" t="s">
        <v>3085</v>
      </c>
      <c r="X455" t="str">
        <f t="shared" si="7"/>
        <v>Funcionamiento</v>
      </c>
      <c r="Y455" t="s">
        <v>3524</v>
      </c>
    </row>
    <row r="456" spans="1:25">
      <c r="A456" t="s">
        <v>3344</v>
      </c>
      <c r="B456" t="s">
        <v>3876</v>
      </c>
      <c r="C456" t="s">
        <v>3877</v>
      </c>
      <c r="D456" t="s">
        <v>3076</v>
      </c>
      <c r="E456" t="s">
        <v>3077</v>
      </c>
      <c r="F456" t="s">
        <v>334</v>
      </c>
      <c r="G456" t="s">
        <v>3524</v>
      </c>
      <c r="H456" t="s">
        <v>316</v>
      </c>
      <c r="I456" t="s">
        <v>583</v>
      </c>
      <c r="J456" t="s">
        <v>246</v>
      </c>
      <c r="K456" t="s">
        <v>3079</v>
      </c>
      <c r="L456" t="s">
        <v>247</v>
      </c>
      <c r="M456">
        <v>4010200</v>
      </c>
      <c r="N456">
        <v>0</v>
      </c>
      <c r="O456">
        <v>4010200</v>
      </c>
      <c r="P456">
        <v>0</v>
      </c>
      <c r="Q456" t="s">
        <v>3878</v>
      </c>
      <c r="R456" t="s">
        <v>3344</v>
      </c>
      <c r="S456" t="s">
        <v>3879</v>
      </c>
      <c r="T456" t="s">
        <v>3085</v>
      </c>
      <c r="U456" t="s">
        <v>3880</v>
      </c>
      <c r="V456" t="s">
        <v>3881</v>
      </c>
      <c r="W456" t="s">
        <v>3085</v>
      </c>
      <c r="X456" t="str">
        <f t="shared" si="7"/>
        <v>Funcionamiento</v>
      </c>
      <c r="Y456" t="s">
        <v>3524</v>
      </c>
    </row>
    <row r="457" spans="1:25">
      <c r="A457" t="s">
        <v>3344</v>
      </c>
      <c r="B457" t="s">
        <v>3876</v>
      </c>
      <c r="C457" t="s">
        <v>3877</v>
      </c>
      <c r="D457" t="s">
        <v>3076</v>
      </c>
      <c r="E457" t="s">
        <v>3077</v>
      </c>
      <c r="F457" t="s">
        <v>334</v>
      </c>
      <c r="G457" t="s">
        <v>3524</v>
      </c>
      <c r="H457" t="s">
        <v>322</v>
      </c>
      <c r="I457" t="s">
        <v>323</v>
      </c>
      <c r="J457" t="s">
        <v>246</v>
      </c>
      <c r="K457" t="s">
        <v>3079</v>
      </c>
      <c r="L457" t="s">
        <v>247</v>
      </c>
      <c r="M457">
        <v>1665000</v>
      </c>
      <c r="N457">
        <v>0</v>
      </c>
      <c r="O457">
        <v>1665000</v>
      </c>
      <c r="P457">
        <v>0</v>
      </c>
      <c r="Q457" t="s">
        <v>3878</v>
      </c>
      <c r="R457" t="s">
        <v>3344</v>
      </c>
      <c r="S457" t="s">
        <v>3879</v>
      </c>
      <c r="T457" t="s">
        <v>3085</v>
      </c>
      <c r="U457" t="s">
        <v>3880</v>
      </c>
      <c r="V457" t="s">
        <v>3881</v>
      </c>
      <c r="W457" t="s">
        <v>3085</v>
      </c>
      <c r="X457" t="str">
        <f t="shared" si="7"/>
        <v>Funcionamiento</v>
      </c>
      <c r="Y457" t="s">
        <v>3524</v>
      </c>
    </row>
    <row r="458" spans="1:25">
      <c r="A458" t="s">
        <v>3344</v>
      </c>
      <c r="B458" t="s">
        <v>3876</v>
      </c>
      <c r="C458" t="s">
        <v>3877</v>
      </c>
      <c r="D458" t="s">
        <v>3076</v>
      </c>
      <c r="E458" t="s">
        <v>3077</v>
      </c>
      <c r="F458" t="s">
        <v>334</v>
      </c>
      <c r="G458" t="s">
        <v>3524</v>
      </c>
      <c r="H458" t="s">
        <v>318</v>
      </c>
      <c r="I458" t="s">
        <v>586</v>
      </c>
      <c r="J458" t="s">
        <v>246</v>
      </c>
      <c r="K458" t="s">
        <v>3079</v>
      </c>
      <c r="L458" t="s">
        <v>247</v>
      </c>
      <c r="M458">
        <v>2219300</v>
      </c>
      <c r="N458">
        <v>0</v>
      </c>
      <c r="O458">
        <v>2219300</v>
      </c>
      <c r="P458">
        <v>0</v>
      </c>
      <c r="Q458" t="s">
        <v>3878</v>
      </c>
      <c r="R458" t="s">
        <v>3344</v>
      </c>
      <c r="S458" t="s">
        <v>3879</v>
      </c>
      <c r="T458" t="s">
        <v>3085</v>
      </c>
      <c r="U458" t="s">
        <v>3880</v>
      </c>
      <c r="V458" t="s">
        <v>3881</v>
      </c>
      <c r="W458" t="s">
        <v>3085</v>
      </c>
      <c r="X458" t="str">
        <f t="shared" si="7"/>
        <v>Funcionamiento</v>
      </c>
      <c r="Y458" t="s">
        <v>3524</v>
      </c>
    </row>
    <row r="459" spans="1:25">
      <c r="A459" t="s">
        <v>3344</v>
      </c>
      <c r="B459" t="s">
        <v>3876</v>
      </c>
      <c r="C459" t="s">
        <v>3877</v>
      </c>
      <c r="D459" t="s">
        <v>3076</v>
      </c>
      <c r="E459" t="s">
        <v>3077</v>
      </c>
      <c r="F459" t="s">
        <v>334</v>
      </c>
      <c r="G459" t="s">
        <v>3524</v>
      </c>
      <c r="H459" t="s">
        <v>320</v>
      </c>
      <c r="I459" t="s">
        <v>321</v>
      </c>
      <c r="J459" t="s">
        <v>246</v>
      </c>
      <c r="K459" t="s">
        <v>3079</v>
      </c>
      <c r="L459" t="s">
        <v>247</v>
      </c>
      <c r="M459">
        <v>583900</v>
      </c>
      <c r="N459">
        <v>0</v>
      </c>
      <c r="O459">
        <v>583900</v>
      </c>
      <c r="P459">
        <v>0</v>
      </c>
      <c r="Q459" t="s">
        <v>3878</v>
      </c>
      <c r="R459" t="s">
        <v>3344</v>
      </c>
      <c r="S459" t="s">
        <v>3879</v>
      </c>
      <c r="T459" t="s">
        <v>3085</v>
      </c>
      <c r="U459" t="s">
        <v>3880</v>
      </c>
      <c r="V459" t="s">
        <v>3881</v>
      </c>
      <c r="W459" t="s">
        <v>3085</v>
      </c>
      <c r="X459" t="str">
        <f t="shared" si="7"/>
        <v>Funcionamiento</v>
      </c>
      <c r="Y459" t="s">
        <v>3524</v>
      </c>
    </row>
    <row r="460" spans="1:25">
      <c r="A460" t="s">
        <v>3344</v>
      </c>
      <c r="B460" t="s">
        <v>3876</v>
      </c>
      <c r="C460" t="s">
        <v>3877</v>
      </c>
      <c r="D460" t="s">
        <v>3076</v>
      </c>
      <c r="E460" t="s">
        <v>3077</v>
      </c>
      <c r="F460" t="s">
        <v>334</v>
      </c>
      <c r="G460" t="s">
        <v>3524</v>
      </c>
      <c r="H460" t="s">
        <v>324</v>
      </c>
      <c r="I460" t="s">
        <v>325</v>
      </c>
      <c r="J460" t="s">
        <v>246</v>
      </c>
      <c r="K460" t="s">
        <v>3079</v>
      </c>
      <c r="L460" t="s">
        <v>247</v>
      </c>
      <c r="M460">
        <v>1110400</v>
      </c>
      <c r="N460">
        <v>0</v>
      </c>
      <c r="O460">
        <v>1110400</v>
      </c>
      <c r="P460">
        <v>0</v>
      </c>
      <c r="Q460" t="s">
        <v>3878</v>
      </c>
      <c r="R460" t="s">
        <v>3344</v>
      </c>
      <c r="S460" t="s">
        <v>3879</v>
      </c>
      <c r="T460" t="s">
        <v>3085</v>
      </c>
      <c r="U460" t="s">
        <v>3880</v>
      </c>
      <c r="V460" t="s">
        <v>3881</v>
      </c>
      <c r="W460" t="s">
        <v>3085</v>
      </c>
      <c r="X460" t="str">
        <f t="shared" si="7"/>
        <v>Funcionamiento</v>
      </c>
      <c r="Y460" t="s">
        <v>3524</v>
      </c>
    </row>
    <row r="461" spans="1:25">
      <c r="A461" t="s">
        <v>3486</v>
      </c>
      <c r="B461" t="s">
        <v>3882</v>
      </c>
      <c r="C461" t="s">
        <v>3883</v>
      </c>
      <c r="D461" t="s">
        <v>3076</v>
      </c>
      <c r="E461" t="s">
        <v>3077</v>
      </c>
      <c r="F461" t="s">
        <v>334</v>
      </c>
      <c r="G461" t="s">
        <v>3524</v>
      </c>
      <c r="H461" t="s">
        <v>314</v>
      </c>
      <c r="I461" t="s">
        <v>582</v>
      </c>
      <c r="J461" t="s">
        <v>246</v>
      </c>
      <c r="K461" t="s">
        <v>3079</v>
      </c>
      <c r="L461" t="s">
        <v>247</v>
      </c>
      <c r="M461">
        <v>4713600</v>
      </c>
      <c r="N461">
        <v>0</v>
      </c>
      <c r="O461">
        <v>4713600</v>
      </c>
      <c r="P461">
        <v>0</v>
      </c>
      <c r="Q461" t="s">
        <v>3884</v>
      </c>
      <c r="R461" t="s">
        <v>3486</v>
      </c>
      <c r="S461" t="s">
        <v>3885</v>
      </c>
      <c r="T461" t="s">
        <v>3085</v>
      </c>
      <c r="U461" t="s">
        <v>3886</v>
      </c>
      <c r="V461" t="s">
        <v>3887</v>
      </c>
      <c r="W461" t="s">
        <v>3085</v>
      </c>
      <c r="X461" t="str">
        <f t="shared" si="7"/>
        <v>Funcionamiento</v>
      </c>
      <c r="Y461" t="s">
        <v>3524</v>
      </c>
    </row>
    <row r="462" spans="1:25">
      <c r="A462" t="s">
        <v>3492</v>
      </c>
      <c r="B462" t="s">
        <v>3888</v>
      </c>
      <c r="C462" t="s">
        <v>3889</v>
      </c>
      <c r="D462" t="s">
        <v>3076</v>
      </c>
      <c r="E462" t="s">
        <v>3077</v>
      </c>
      <c r="F462" t="s">
        <v>334</v>
      </c>
      <c r="G462" t="s">
        <v>3524</v>
      </c>
      <c r="H462" t="s">
        <v>338</v>
      </c>
      <c r="I462" t="s">
        <v>339</v>
      </c>
      <c r="J462" t="s">
        <v>246</v>
      </c>
      <c r="K462" t="s">
        <v>3079</v>
      </c>
      <c r="L462" t="s">
        <v>247</v>
      </c>
      <c r="M462">
        <v>1164000</v>
      </c>
      <c r="N462">
        <v>0</v>
      </c>
      <c r="O462">
        <v>1164000</v>
      </c>
      <c r="P462">
        <v>0</v>
      </c>
      <c r="Q462" t="s">
        <v>3890</v>
      </c>
      <c r="R462" t="s">
        <v>3492</v>
      </c>
      <c r="S462" t="s">
        <v>3891</v>
      </c>
      <c r="T462" t="s">
        <v>3892</v>
      </c>
      <c r="U462" t="s">
        <v>3893</v>
      </c>
      <c r="V462" t="s">
        <v>3894</v>
      </c>
      <c r="W462" t="s">
        <v>3085</v>
      </c>
      <c r="X462" t="str">
        <f t="shared" si="7"/>
        <v>Funcionamiento</v>
      </c>
      <c r="Y462" t="s">
        <v>3524</v>
      </c>
    </row>
    <row r="463" spans="1:25">
      <c r="A463" t="s">
        <v>3073</v>
      </c>
      <c r="B463" t="s">
        <v>3074</v>
      </c>
      <c r="C463" t="s">
        <v>3895</v>
      </c>
      <c r="D463" t="s">
        <v>3076</v>
      </c>
      <c r="E463" t="s">
        <v>3077</v>
      </c>
      <c r="F463" t="s">
        <v>295</v>
      </c>
      <c r="G463" t="s">
        <v>3896</v>
      </c>
      <c r="H463" t="s">
        <v>344</v>
      </c>
      <c r="I463" t="s">
        <v>345</v>
      </c>
      <c r="J463" t="s">
        <v>246</v>
      </c>
      <c r="K463" t="s">
        <v>3079</v>
      </c>
      <c r="L463" t="s">
        <v>247</v>
      </c>
      <c r="M463">
        <v>1700000</v>
      </c>
      <c r="N463">
        <v>-941</v>
      </c>
      <c r="O463">
        <v>1699059</v>
      </c>
      <c r="P463">
        <v>0</v>
      </c>
      <c r="Q463" t="s">
        <v>3897</v>
      </c>
      <c r="R463" t="s">
        <v>3073</v>
      </c>
      <c r="S463" t="s">
        <v>3898</v>
      </c>
      <c r="T463" t="s">
        <v>3899</v>
      </c>
      <c r="U463" t="s">
        <v>3900</v>
      </c>
      <c r="V463" t="s">
        <v>3901</v>
      </c>
      <c r="W463" t="s">
        <v>3085</v>
      </c>
      <c r="X463" t="str">
        <f t="shared" si="7"/>
        <v>Funcionamiento</v>
      </c>
      <c r="Y463" t="s">
        <v>3896</v>
      </c>
    </row>
    <row r="464" spans="1:25">
      <c r="A464" t="s">
        <v>3073</v>
      </c>
      <c r="B464" t="s">
        <v>3074</v>
      </c>
      <c r="C464" t="s">
        <v>3895</v>
      </c>
      <c r="D464" t="s">
        <v>3076</v>
      </c>
      <c r="E464" t="s">
        <v>3077</v>
      </c>
      <c r="F464" t="s">
        <v>295</v>
      </c>
      <c r="G464" t="s">
        <v>3896</v>
      </c>
      <c r="H464" t="s">
        <v>340</v>
      </c>
      <c r="I464" t="s">
        <v>341</v>
      </c>
      <c r="J464" t="s">
        <v>246</v>
      </c>
      <c r="K464" t="s">
        <v>3079</v>
      </c>
      <c r="L464" t="s">
        <v>247</v>
      </c>
      <c r="M464">
        <v>19000000</v>
      </c>
      <c r="N464">
        <v>-1255114</v>
      </c>
      <c r="O464">
        <v>17744886</v>
      </c>
      <c r="P464">
        <v>0</v>
      </c>
      <c r="Q464" t="s">
        <v>3897</v>
      </c>
      <c r="R464" t="s">
        <v>3073</v>
      </c>
      <c r="S464" t="s">
        <v>3898</v>
      </c>
      <c r="T464" t="s">
        <v>3899</v>
      </c>
      <c r="U464" t="s">
        <v>3900</v>
      </c>
      <c r="V464" t="s">
        <v>3901</v>
      </c>
      <c r="W464" t="s">
        <v>3085</v>
      </c>
      <c r="X464" t="str">
        <f t="shared" si="7"/>
        <v>Funcionamiento</v>
      </c>
      <c r="Y464" t="s">
        <v>3896</v>
      </c>
    </row>
    <row r="465" spans="1:25">
      <c r="A465" t="s">
        <v>3073</v>
      </c>
      <c r="B465" t="s">
        <v>3074</v>
      </c>
      <c r="C465" t="s">
        <v>3895</v>
      </c>
      <c r="D465" t="s">
        <v>3076</v>
      </c>
      <c r="E465" t="s">
        <v>3077</v>
      </c>
      <c r="F465" t="s">
        <v>295</v>
      </c>
      <c r="G465" t="s">
        <v>3896</v>
      </c>
      <c r="H465" t="s">
        <v>382</v>
      </c>
      <c r="I465" t="s">
        <v>383</v>
      </c>
      <c r="J465" t="s">
        <v>246</v>
      </c>
      <c r="K465" t="s">
        <v>3079</v>
      </c>
      <c r="L465" t="s">
        <v>247</v>
      </c>
      <c r="M465">
        <v>4030000</v>
      </c>
      <c r="N465">
        <v>-4030000</v>
      </c>
      <c r="O465">
        <v>0</v>
      </c>
      <c r="P465">
        <v>0</v>
      </c>
      <c r="Q465" t="s">
        <v>3897</v>
      </c>
      <c r="R465" t="s">
        <v>3073</v>
      </c>
      <c r="S465" t="s">
        <v>3898</v>
      </c>
      <c r="T465" t="s">
        <v>3899</v>
      </c>
      <c r="U465" t="s">
        <v>3900</v>
      </c>
      <c r="V465" t="s">
        <v>3901</v>
      </c>
      <c r="W465" t="s">
        <v>3085</v>
      </c>
      <c r="X465" t="str">
        <f t="shared" si="7"/>
        <v>Funcionamiento</v>
      </c>
      <c r="Y465" t="s">
        <v>3896</v>
      </c>
    </row>
    <row r="466" spans="1:25">
      <c r="A466" t="s">
        <v>3073</v>
      </c>
      <c r="B466" t="s">
        <v>3074</v>
      </c>
      <c r="C466" t="s">
        <v>3895</v>
      </c>
      <c r="D466" t="s">
        <v>3076</v>
      </c>
      <c r="E466" t="s">
        <v>3077</v>
      </c>
      <c r="F466" t="s">
        <v>295</v>
      </c>
      <c r="G466" t="s">
        <v>3896</v>
      </c>
      <c r="H466" t="s">
        <v>342</v>
      </c>
      <c r="I466" t="s">
        <v>343</v>
      </c>
      <c r="J466" t="s">
        <v>246</v>
      </c>
      <c r="K466" t="s">
        <v>3079</v>
      </c>
      <c r="L466" t="s">
        <v>247</v>
      </c>
      <c r="M466">
        <v>4000000</v>
      </c>
      <c r="N466">
        <v>-727915</v>
      </c>
      <c r="O466">
        <v>3272085</v>
      </c>
      <c r="P466">
        <v>0</v>
      </c>
      <c r="Q466" t="s">
        <v>3897</v>
      </c>
      <c r="R466" t="s">
        <v>3073</v>
      </c>
      <c r="S466" t="s">
        <v>3898</v>
      </c>
      <c r="T466" t="s">
        <v>3899</v>
      </c>
      <c r="U466" t="s">
        <v>3900</v>
      </c>
      <c r="V466" t="s">
        <v>3901</v>
      </c>
      <c r="W466" t="s">
        <v>3085</v>
      </c>
      <c r="X466" t="str">
        <f t="shared" si="7"/>
        <v>Funcionamiento</v>
      </c>
      <c r="Y466" t="s">
        <v>3896</v>
      </c>
    </row>
    <row r="467" spans="1:25">
      <c r="A467" t="s">
        <v>3086</v>
      </c>
      <c r="B467" t="s">
        <v>3902</v>
      </c>
      <c r="C467" t="s">
        <v>3903</v>
      </c>
      <c r="D467" t="s">
        <v>3076</v>
      </c>
      <c r="E467" t="s">
        <v>3077</v>
      </c>
      <c r="F467" t="s">
        <v>295</v>
      </c>
      <c r="G467" t="s">
        <v>3896</v>
      </c>
      <c r="H467" t="s">
        <v>360</v>
      </c>
      <c r="I467" t="s">
        <v>361</v>
      </c>
      <c r="J467" t="s">
        <v>246</v>
      </c>
      <c r="K467" t="s">
        <v>3079</v>
      </c>
      <c r="L467" t="s">
        <v>247</v>
      </c>
      <c r="M467">
        <v>4030000</v>
      </c>
      <c r="N467">
        <v>528946</v>
      </c>
      <c r="O467">
        <v>4558946</v>
      </c>
      <c r="P467">
        <v>0</v>
      </c>
      <c r="Q467" t="s">
        <v>3904</v>
      </c>
      <c r="R467" t="s">
        <v>3086</v>
      </c>
      <c r="S467" t="s">
        <v>3229</v>
      </c>
      <c r="T467" t="s">
        <v>3905</v>
      </c>
      <c r="U467" t="s">
        <v>3906</v>
      </c>
      <c r="V467" t="s">
        <v>3907</v>
      </c>
      <c r="W467" t="s">
        <v>3085</v>
      </c>
      <c r="X467" t="str">
        <f t="shared" si="7"/>
        <v>Funcionamiento</v>
      </c>
      <c r="Y467" t="s">
        <v>3896</v>
      </c>
    </row>
    <row r="468" spans="1:25">
      <c r="A468" t="s">
        <v>3093</v>
      </c>
      <c r="B468" t="s">
        <v>3101</v>
      </c>
      <c r="C468" t="s">
        <v>3908</v>
      </c>
      <c r="D468" t="s">
        <v>3076</v>
      </c>
      <c r="E468" t="s">
        <v>3331</v>
      </c>
      <c r="F468" t="s">
        <v>295</v>
      </c>
      <c r="G468" t="s">
        <v>3896</v>
      </c>
      <c r="H468" t="s">
        <v>405</v>
      </c>
      <c r="I468" t="s">
        <v>406</v>
      </c>
      <c r="J468" t="s">
        <v>246</v>
      </c>
      <c r="K468" t="s">
        <v>3079</v>
      </c>
      <c r="L468" t="s">
        <v>247</v>
      </c>
      <c r="M468">
        <v>850045</v>
      </c>
      <c r="N468">
        <v>-850045</v>
      </c>
      <c r="O468">
        <v>0</v>
      </c>
      <c r="P468">
        <v>0</v>
      </c>
      <c r="Q468" t="s">
        <v>3909</v>
      </c>
      <c r="R468" t="s">
        <v>3100</v>
      </c>
      <c r="S468" t="s">
        <v>3085</v>
      </c>
      <c r="T468" t="s">
        <v>3085</v>
      </c>
      <c r="U468" t="s">
        <v>3085</v>
      </c>
      <c r="V468" t="s">
        <v>3085</v>
      </c>
      <c r="W468" t="s">
        <v>3085</v>
      </c>
      <c r="X468" t="str">
        <f t="shared" si="7"/>
        <v>Funcionamiento</v>
      </c>
      <c r="Y468" t="s">
        <v>3896</v>
      </c>
    </row>
    <row r="469" spans="1:25">
      <c r="A469" t="s">
        <v>3100</v>
      </c>
      <c r="B469" t="s">
        <v>3910</v>
      </c>
      <c r="C469" t="s">
        <v>3911</v>
      </c>
      <c r="D469" t="s">
        <v>3076</v>
      </c>
      <c r="E469" t="s">
        <v>3077</v>
      </c>
      <c r="F469" t="s">
        <v>295</v>
      </c>
      <c r="G469" t="s">
        <v>3896</v>
      </c>
      <c r="H469" t="s">
        <v>294</v>
      </c>
      <c r="I469" t="s">
        <v>296</v>
      </c>
      <c r="J469" t="s">
        <v>246</v>
      </c>
      <c r="K469" t="s">
        <v>3079</v>
      </c>
      <c r="L469" t="s">
        <v>247</v>
      </c>
      <c r="M469">
        <v>1609676</v>
      </c>
      <c r="N469">
        <v>2096</v>
      </c>
      <c r="O469">
        <v>1611772</v>
      </c>
      <c r="P469">
        <v>0</v>
      </c>
      <c r="Q469" t="s">
        <v>3912</v>
      </c>
      <c r="R469" t="s">
        <v>3107</v>
      </c>
      <c r="S469" t="s">
        <v>3913</v>
      </c>
      <c r="T469" t="s">
        <v>3085</v>
      </c>
      <c r="U469" t="s">
        <v>3914</v>
      </c>
      <c r="V469" t="s">
        <v>3915</v>
      </c>
      <c r="W469" t="s">
        <v>3304</v>
      </c>
      <c r="X469" t="str">
        <f t="shared" si="7"/>
        <v>Funcionamiento</v>
      </c>
      <c r="Y469" t="s">
        <v>3896</v>
      </c>
    </row>
    <row r="470" spans="1:25">
      <c r="A470" t="s">
        <v>3100</v>
      </c>
      <c r="B470" t="s">
        <v>3910</v>
      </c>
      <c r="C470" t="s">
        <v>3911</v>
      </c>
      <c r="D470" t="s">
        <v>3076</v>
      </c>
      <c r="E470" t="s">
        <v>3077</v>
      </c>
      <c r="F470" t="s">
        <v>295</v>
      </c>
      <c r="G470" t="s">
        <v>3896</v>
      </c>
      <c r="H470" t="s">
        <v>333</v>
      </c>
      <c r="I470" t="s">
        <v>335</v>
      </c>
      <c r="J470" t="s">
        <v>246</v>
      </c>
      <c r="K470" t="s">
        <v>3079</v>
      </c>
      <c r="L470" t="s">
        <v>247</v>
      </c>
      <c r="M470">
        <v>374816</v>
      </c>
      <c r="N470">
        <v>0</v>
      </c>
      <c r="O470">
        <v>374816</v>
      </c>
      <c r="P470">
        <v>0</v>
      </c>
      <c r="Q470" t="s">
        <v>3912</v>
      </c>
      <c r="R470" t="s">
        <v>3107</v>
      </c>
      <c r="S470" t="s">
        <v>3913</v>
      </c>
      <c r="T470" t="s">
        <v>3085</v>
      </c>
      <c r="U470" t="s">
        <v>3914</v>
      </c>
      <c r="V470" t="s">
        <v>3915</v>
      </c>
      <c r="W470" t="s">
        <v>3304</v>
      </c>
      <c r="X470" t="str">
        <f t="shared" si="7"/>
        <v>Funcionamiento</v>
      </c>
      <c r="Y470" t="s">
        <v>3896</v>
      </c>
    </row>
    <row r="471" spans="1:25">
      <c r="A471" t="s">
        <v>3100</v>
      </c>
      <c r="B471" t="s">
        <v>3910</v>
      </c>
      <c r="C471" t="s">
        <v>3911</v>
      </c>
      <c r="D471" t="s">
        <v>3076</v>
      </c>
      <c r="E471" t="s">
        <v>3077</v>
      </c>
      <c r="F471" t="s">
        <v>295</v>
      </c>
      <c r="G471" t="s">
        <v>3896</v>
      </c>
      <c r="H471" t="s">
        <v>297</v>
      </c>
      <c r="I471" t="s">
        <v>299</v>
      </c>
      <c r="J471" t="s">
        <v>246</v>
      </c>
      <c r="K471" t="s">
        <v>3079</v>
      </c>
      <c r="L471" t="s">
        <v>247</v>
      </c>
      <c r="M471">
        <v>2530208</v>
      </c>
      <c r="N471">
        <v>3428</v>
      </c>
      <c r="O471">
        <v>2533636</v>
      </c>
      <c r="P471">
        <v>0</v>
      </c>
      <c r="Q471" t="s">
        <v>3912</v>
      </c>
      <c r="R471" t="s">
        <v>3107</v>
      </c>
      <c r="S471" t="s">
        <v>3913</v>
      </c>
      <c r="T471" t="s">
        <v>3085</v>
      </c>
      <c r="U471" t="s">
        <v>3914</v>
      </c>
      <c r="V471" t="s">
        <v>3915</v>
      </c>
      <c r="W471" t="s">
        <v>3304</v>
      </c>
      <c r="X471" t="str">
        <f t="shared" si="7"/>
        <v>Funcionamiento</v>
      </c>
      <c r="Y471" t="s">
        <v>3896</v>
      </c>
    </row>
    <row r="472" spans="1:25">
      <c r="A472" t="s">
        <v>3100</v>
      </c>
      <c r="B472" t="s">
        <v>3910</v>
      </c>
      <c r="C472" t="s">
        <v>3911</v>
      </c>
      <c r="D472" t="s">
        <v>3076</v>
      </c>
      <c r="E472" t="s">
        <v>3077</v>
      </c>
      <c r="F472" t="s">
        <v>295</v>
      </c>
      <c r="G472" t="s">
        <v>3896</v>
      </c>
      <c r="H472" t="s">
        <v>336</v>
      </c>
      <c r="I472" t="s">
        <v>337</v>
      </c>
      <c r="J472" t="s">
        <v>246</v>
      </c>
      <c r="K472" t="s">
        <v>3079</v>
      </c>
      <c r="L472" t="s">
        <v>247</v>
      </c>
      <c r="M472">
        <v>2240265</v>
      </c>
      <c r="N472">
        <v>0</v>
      </c>
      <c r="O472">
        <v>2240265</v>
      </c>
      <c r="P472">
        <v>0</v>
      </c>
      <c r="Q472" t="s">
        <v>3912</v>
      </c>
      <c r="R472" t="s">
        <v>3107</v>
      </c>
      <c r="S472" t="s">
        <v>3913</v>
      </c>
      <c r="T472" t="s">
        <v>3085</v>
      </c>
      <c r="U472" t="s">
        <v>3914</v>
      </c>
      <c r="V472" t="s">
        <v>3915</v>
      </c>
      <c r="W472" t="s">
        <v>3304</v>
      </c>
      <c r="X472" t="str">
        <f t="shared" si="7"/>
        <v>Funcionamiento</v>
      </c>
      <c r="Y472" t="s">
        <v>3896</v>
      </c>
    </row>
    <row r="473" spans="1:25">
      <c r="A473" t="s">
        <v>3100</v>
      </c>
      <c r="B473" t="s">
        <v>3910</v>
      </c>
      <c r="C473" t="s">
        <v>3911</v>
      </c>
      <c r="D473" t="s">
        <v>3076</v>
      </c>
      <c r="E473" t="s">
        <v>3077</v>
      </c>
      <c r="F473" t="s">
        <v>295</v>
      </c>
      <c r="G473" t="s">
        <v>3896</v>
      </c>
      <c r="H473" t="s">
        <v>405</v>
      </c>
      <c r="I473" t="s">
        <v>406</v>
      </c>
      <c r="J473" t="s">
        <v>246</v>
      </c>
      <c r="K473" t="s">
        <v>3079</v>
      </c>
      <c r="L473" t="s">
        <v>247</v>
      </c>
      <c r="M473">
        <v>850045</v>
      </c>
      <c r="N473">
        <v>-568662</v>
      </c>
      <c r="O473">
        <v>281383</v>
      </c>
      <c r="P473">
        <v>0</v>
      </c>
      <c r="Q473" t="s">
        <v>3912</v>
      </c>
      <c r="R473" t="s">
        <v>3107</v>
      </c>
      <c r="S473" t="s">
        <v>3913</v>
      </c>
      <c r="T473" t="s">
        <v>3085</v>
      </c>
      <c r="U473" t="s">
        <v>3914</v>
      </c>
      <c r="V473" t="s">
        <v>3915</v>
      </c>
      <c r="W473" t="s">
        <v>3304</v>
      </c>
      <c r="X473" t="str">
        <f t="shared" si="7"/>
        <v>Funcionamiento</v>
      </c>
      <c r="Y473" t="s">
        <v>3896</v>
      </c>
    </row>
    <row r="474" spans="1:25">
      <c r="A474" t="s">
        <v>3100</v>
      </c>
      <c r="B474" t="s">
        <v>3910</v>
      </c>
      <c r="C474" t="s">
        <v>3911</v>
      </c>
      <c r="D474" t="s">
        <v>3076</v>
      </c>
      <c r="E474" t="s">
        <v>3077</v>
      </c>
      <c r="F474" t="s">
        <v>295</v>
      </c>
      <c r="G474" t="s">
        <v>3896</v>
      </c>
      <c r="H474" t="s">
        <v>292</v>
      </c>
      <c r="I474" t="s">
        <v>293</v>
      </c>
      <c r="J474" t="s">
        <v>246</v>
      </c>
      <c r="K474" t="s">
        <v>3079</v>
      </c>
      <c r="L474" t="s">
        <v>247</v>
      </c>
      <c r="M474">
        <v>68616244</v>
      </c>
      <c r="N474">
        <v>46786</v>
      </c>
      <c r="O474">
        <v>68663030</v>
      </c>
      <c r="P474">
        <v>0</v>
      </c>
      <c r="Q474" t="s">
        <v>3912</v>
      </c>
      <c r="R474" t="s">
        <v>3107</v>
      </c>
      <c r="S474" t="s">
        <v>3913</v>
      </c>
      <c r="T474" t="s">
        <v>3085</v>
      </c>
      <c r="U474" t="s">
        <v>3914</v>
      </c>
      <c r="V474" t="s">
        <v>3915</v>
      </c>
      <c r="W474" t="s">
        <v>3304</v>
      </c>
      <c r="X474" t="str">
        <f t="shared" si="7"/>
        <v>Funcionamiento</v>
      </c>
      <c r="Y474" t="s">
        <v>3896</v>
      </c>
    </row>
    <row r="475" spans="1:25">
      <c r="A475" t="s">
        <v>3100</v>
      </c>
      <c r="B475" t="s">
        <v>3910</v>
      </c>
      <c r="C475" t="s">
        <v>3911</v>
      </c>
      <c r="D475" t="s">
        <v>3076</v>
      </c>
      <c r="E475" t="s">
        <v>3077</v>
      </c>
      <c r="F475" t="s">
        <v>295</v>
      </c>
      <c r="G475" t="s">
        <v>3896</v>
      </c>
      <c r="H475" t="s">
        <v>309</v>
      </c>
      <c r="I475" t="s">
        <v>311</v>
      </c>
      <c r="J475" t="s">
        <v>246</v>
      </c>
      <c r="K475" t="s">
        <v>3079</v>
      </c>
      <c r="L475" t="s">
        <v>247</v>
      </c>
      <c r="M475">
        <v>4868813</v>
      </c>
      <c r="N475">
        <v>0</v>
      </c>
      <c r="O475">
        <v>4868813</v>
      </c>
      <c r="P475">
        <v>0</v>
      </c>
      <c r="Q475" t="s">
        <v>3912</v>
      </c>
      <c r="R475" t="s">
        <v>3107</v>
      </c>
      <c r="S475" t="s">
        <v>3913</v>
      </c>
      <c r="T475" t="s">
        <v>3085</v>
      </c>
      <c r="U475" t="s">
        <v>3914</v>
      </c>
      <c r="V475" t="s">
        <v>3915</v>
      </c>
      <c r="W475" t="s">
        <v>3304</v>
      </c>
      <c r="X475" t="str">
        <f t="shared" si="7"/>
        <v>Funcionamiento</v>
      </c>
      <c r="Y475" t="s">
        <v>3896</v>
      </c>
    </row>
    <row r="476" spans="1:25">
      <c r="A476" t="s">
        <v>3100</v>
      </c>
      <c r="B476" t="s">
        <v>3910</v>
      </c>
      <c r="C476" t="s">
        <v>3911</v>
      </c>
      <c r="D476" t="s">
        <v>3076</v>
      </c>
      <c r="E476" t="s">
        <v>3077</v>
      </c>
      <c r="F476" t="s">
        <v>295</v>
      </c>
      <c r="G476" t="s">
        <v>3896</v>
      </c>
      <c r="H476" t="s">
        <v>331</v>
      </c>
      <c r="I476" t="s">
        <v>587</v>
      </c>
      <c r="J476" t="s">
        <v>246</v>
      </c>
      <c r="K476" t="s">
        <v>3079</v>
      </c>
      <c r="L476" t="s">
        <v>247</v>
      </c>
      <c r="M476">
        <v>4352353</v>
      </c>
      <c r="N476">
        <v>0</v>
      </c>
      <c r="O476">
        <v>4352353</v>
      </c>
      <c r="P476">
        <v>0</v>
      </c>
      <c r="Q476" t="s">
        <v>3912</v>
      </c>
      <c r="R476" t="s">
        <v>3107</v>
      </c>
      <c r="S476" t="s">
        <v>3913</v>
      </c>
      <c r="T476" t="s">
        <v>3085</v>
      </c>
      <c r="U476" t="s">
        <v>3914</v>
      </c>
      <c r="V476" t="s">
        <v>3915</v>
      </c>
      <c r="W476" t="s">
        <v>3304</v>
      </c>
      <c r="X476" t="str">
        <f t="shared" si="7"/>
        <v>Funcionamiento</v>
      </c>
      <c r="Y476" t="s">
        <v>3896</v>
      </c>
    </row>
    <row r="477" spans="1:25">
      <c r="A477" t="s">
        <v>3100</v>
      </c>
      <c r="B477" t="s">
        <v>3910</v>
      </c>
      <c r="C477" t="s">
        <v>3911</v>
      </c>
      <c r="D477" t="s">
        <v>3076</v>
      </c>
      <c r="E477" t="s">
        <v>3077</v>
      </c>
      <c r="F477" t="s">
        <v>295</v>
      </c>
      <c r="G477" t="s">
        <v>3896</v>
      </c>
      <c r="H477" t="s">
        <v>303</v>
      </c>
      <c r="I477" t="s">
        <v>305</v>
      </c>
      <c r="J477" t="s">
        <v>246</v>
      </c>
      <c r="K477" t="s">
        <v>3079</v>
      </c>
      <c r="L477" t="s">
        <v>247</v>
      </c>
      <c r="M477">
        <v>3542396</v>
      </c>
      <c r="N477">
        <v>0</v>
      </c>
      <c r="O477">
        <v>3542396</v>
      </c>
      <c r="P477">
        <v>0</v>
      </c>
      <c r="Q477" t="s">
        <v>3912</v>
      </c>
      <c r="R477" t="s">
        <v>3107</v>
      </c>
      <c r="S477" t="s">
        <v>3913</v>
      </c>
      <c r="T477" t="s">
        <v>3085</v>
      </c>
      <c r="U477" t="s">
        <v>3914</v>
      </c>
      <c r="V477" t="s">
        <v>3915</v>
      </c>
      <c r="W477" t="s">
        <v>3304</v>
      </c>
      <c r="X477" t="str">
        <f t="shared" si="7"/>
        <v>Funcionamiento</v>
      </c>
      <c r="Y477" t="s">
        <v>3896</v>
      </c>
    </row>
    <row r="478" spans="1:25">
      <c r="A478" t="s">
        <v>3107</v>
      </c>
      <c r="B478" t="s">
        <v>3910</v>
      </c>
      <c r="C478" t="s">
        <v>3916</v>
      </c>
      <c r="D478" t="s">
        <v>3076</v>
      </c>
      <c r="E478" t="s">
        <v>3077</v>
      </c>
      <c r="F478" t="s">
        <v>295</v>
      </c>
      <c r="G478" t="s">
        <v>3896</v>
      </c>
      <c r="H478" t="s">
        <v>314</v>
      </c>
      <c r="I478" t="s">
        <v>582</v>
      </c>
      <c r="J478" t="s">
        <v>246</v>
      </c>
      <c r="K478" t="s">
        <v>3079</v>
      </c>
      <c r="L478" t="s">
        <v>247</v>
      </c>
      <c r="M478">
        <v>9560000</v>
      </c>
      <c r="N478">
        <v>0</v>
      </c>
      <c r="O478">
        <v>9560000</v>
      </c>
      <c r="P478">
        <v>0</v>
      </c>
      <c r="Q478" t="s">
        <v>3917</v>
      </c>
      <c r="R478" t="s">
        <v>3111</v>
      </c>
      <c r="S478" t="s">
        <v>3124</v>
      </c>
      <c r="T478" t="s">
        <v>3085</v>
      </c>
      <c r="U478" t="s">
        <v>3918</v>
      </c>
      <c r="V478" t="s">
        <v>3919</v>
      </c>
      <c r="W478" t="s">
        <v>3085</v>
      </c>
      <c r="X478" t="str">
        <f t="shared" si="7"/>
        <v>Funcionamiento</v>
      </c>
      <c r="Y478" t="s">
        <v>3896</v>
      </c>
    </row>
    <row r="479" spans="1:25">
      <c r="A479" t="s">
        <v>3107</v>
      </c>
      <c r="B479" t="s">
        <v>3910</v>
      </c>
      <c r="C479" t="s">
        <v>3916</v>
      </c>
      <c r="D479" t="s">
        <v>3076</v>
      </c>
      <c r="E479" t="s">
        <v>3077</v>
      </c>
      <c r="F479" t="s">
        <v>295</v>
      </c>
      <c r="G479" t="s">
        <v>3896</v>
      </c>
      <c r="H479" t="s">
        <v>324</v>
      </c>
      <c r="I479" t="s">
        <v>325</v>
      </c>
      <c r="J479" t="s">
        <v>246</v>
      </c>
      <c r="K479" t="s">
        <v>3079</v>
      </c>
      <c r="L479" t="s">
        <v>247</v>
      </c>
      <c r="M479">
        <v>1770400</v>
      </c>
      <c r="N479">
        <v>0</v>
      </c>
      <c r="O479">
        <v>1770400</v>
      </c>
      <c r="P479">
        <v>0</v>
      </c>
      <c r="Q479" t="s">
        <v>3917</v>
      </c>
      <c r="R479" t="s">
        <v>3111</v>
      </c>
      <c r="S479" t="s">
        <v>3124</v>
      </c>
      <c r="T479" t="s">
        <v>3085</v>
      </c>
      <c r="U479" t="s">
        <v>3918</v>
      </c>
      <c r="V479" t="s">
        <v>3919</v>
      </c>
      <c r="W479" t="s">
        <v>3085</v>
      </c>
      <c r="X479" t="str">
        <f t="shared" si="7"/>
        <v>Funcionamiento</v>
      </c>
      <c r="Y479" t="s">
        <v>3896</v>
      </c>
    </row>
    <row r="480" spans="1:25">
      <c r="A480" t="s">
        <v>3107</v>
      </c>
      <c r="B480" t="s">
        <v>3910</v>
      </c>
      <c r="C480" t="s">
        <v>3916</v>
      </c>
      <c r="D480" t="s">
        <v>3076</v>
      </c>
      <c r="E480" t="s">
        <v>3077</v>
      </c>
      <c r="F480" t="s">
        <v>295</v>
      </c>
      <c r="G480" t="s">
        <v>3896</v>
      </c>
      <c r="H480" t="s">
        <v>320</v>
      </c>
      <c r="I480" t="s">
        <v>321</v>
      </c>
      <c r="J480" t="s">
        <v>246</v>
      </c>
      <c r="K480" t="s">
        <v>3079</v>
      </c>
      <c r="L480" t="s">
        <v>247</v>
      </c>
      <c r="M480">
        <v>1079600</v>
      </c>
      <c r="N480">
        <v>0</v>
      </c>
      <c r="O480">
        <v>1079600</v>
      </c>
      <c r="P480">
        <v>0</v>
      </c>
      <c r="Q480" t="s">
        <v>3917</v>
      </c>
      <c r="R480" t="s">
        <v>3111</v>
      </c>
      <c r="S480" t="s">
        <v>3124</v>
      </c>
      <c r="T480" t="s">
        <v>3085</v>
      </c>
      <c r="U480" t="s">
        <v>3918</v>
      </c>
      <c r="V480" t="s">
        <v>3919</v>
      </c>
      <c r="W480" t="s">
        <v>3085</v>
      </c>
      <c r="X480" t="str">
        <f t="shared" si="7"/>
        <v>Funcionamiento</v>
      </c>
      <c r="Y480" t="s">
        <v>3896</v>
      </c>
    </row>
    <row r="481" spans="1:25">
      <c r="A481" t="s">
        <v>3107</v>
      </c>
      <c r="B481" t="s">
        <v>3910</v>
      </c>
      <c r="C481" t="s">
        <v>3916</v>
      </c>
      <c r="D481" t="s">
        <v>3076</v>
      </c>
      <c r="E481" t="s">
        <v>3077</v>
      </c>
      <c r="F481" t="s">
        <v>295</v>
      </c>
      <c r="G481" t="s">
        <v>3896</v>
      </c>
      <c r="H481" t="s">
        <v>316</v>
      </c>
      <c r="I481" t="s">
        <v>583</v>
      </c>
      <c r="J481" t="s">
        <v>246</v>
      </c>
      <c r="K481" t="s">
        <v>3079</v>
      </c>
      <c r="L481" t="s">
        <v>247</v>
      </c>
      <c r="M481">
        <v>6771900</v>
      </c>
      <c r="N481">
        <v>0</v>
      </c>
      <c r="O481">
        <v>6771900</v>
      </c>
      <c r="P481">
        <v>0</v>
      </c>
      <c r="Q481" t="s">
        <v>3917</v>
      </c>
      <c r="R481" t="s">
        <v>3111</v>
      </c>
      <c r="S481" t="s">
        <v>3124</v>
      </c>
      <c r="T481" t="s">
        <v>3085</v>
      </c>
      <c r="U481" t="s">
        <v>3918</v>
      </c>
      <c r="V481" t="s">
        <v>3919</v>
      </c>
      <c r="W481" t="s">
        <v>3085</v>
      </c>
      <c r="X481" t="str">
        <f t="shared" si="7"/>
        <v>Funcionamiento</v>
      </c>
      <c r="Y481" t="s">
        <v>3896</v>
      </c>
    </row>
    <row r="482" spans="1:25">
      <c r="A482" t="s">
        <v>3107</v>
      </c>
      <c r="B482" t="s">
        <v>3910</v>
      </c>
      <c r="C482" t="s">
        <v>3916</v>
      </c>
      <c r="D482" t="s">
        <v>3076</v>
      </c>
      <c r="E482" t="s">
        <v>3077</v>
      </c>
      <c r="F482" t="s">
        <v>295</v>
      </c>
      <c r="G482" t="s">
        <v>3896</v>
      </c>
      <c r="H482" t="s">
        <v>318</v>
      </c>
      <c r="I482" t="s">
        <v>586</v>
      </c>
      <c r="J482" t="s">
        <v>246</v>
      </c>
      <c r="K482" t="s">
        <v>3079</v>
      </c>
      <c r="L482" t="s">
        <v>247</v>
      </c>
      <c r="M482">
        <v>3539100</v>
      </c>
      <c r="N482">
        <v>0</v>
      </c>
      <c r="O482">
        <v>3539100</v>
      </c>
      <c r="P482">
        <v>0</v>
      </c>
      <c r="Q482" t="s">
        <v>3917</v>
      </c>
      <c r="R482" t="s">
        <v>3111</v>
      </c>
      <c r="S482" t="s">
        <v>3124</v>
      </c>
      <c r="T482" t="s">
        <v>3085</v>
      </c>
      <c r="U482" t="s">
        <v>3918</v>
      </c>
      <c r="V482" t="s">
        <v>3919</v>
      </c>
      <c r="W482" t="s">
        <v>3085</v>
      </c>
      <c r="X482" t="str">
        <f t="shared" si="7"/>
        <v>Funcionamiento</v>
      </c>
      <c r="Y482" t="s">
        <v>3896</v>
      </c>
    </row>
    <row r="483" spans="1:25">
      <c r="A483" t="s">
        <v>3107</v>
      </c>
      <c r="B483" t="s">
        <v>3910</v>
      </c>
      <c r="C483" t="s">
        <v>3916</v>
      </c>
      <c r="D483" t="s">
        <v>3076</v>
      </c>
      <c r="E483" t="s">
        <v>3077</v>
      </c>
      <c r="F483" t="s">
        <v>295</v>
      </c>
      <c r="G483" t="s">
        <v>3896</v>
      </c>
      <c r="H483" t="s">
        <v>322</v>
      </c>
      <c r="I483" t="s">
        <v>323</v>
      </c>
      <c r="J483" t="s">
        <v>246</v>
      </c>
      <c r="K483" t="s">
        <v>3079</v>
      </c>
      <c r="L483" t="s">
        <v>247</v>
      </c>
      <c r="M483">
        <v>2655300</v>
      </c>
      <c r="N483">
        <v>0</v>
      </c>
      <c r="O483">
        <v>2655300</v>
      </c>
      <c r="P483">
        <v>0</v>
      </c>
      <c r="Q483" t="s">
        <v>3917</v>
      </c>
      <c r="R483" t="s">
        <v>3111</v>
      </c>
      <c r="S483" t="s">
        <v>3124</v>
      </c>
      <c r="T483" t="s">
        <v>3085</v>
      </c>
      <c r="U483" t="s">
        <v>3918</v>
      </c>
      <c r="V483" t="s">
        <v>3919</v>
      </c>
      <c r="W483" t="s">
        <v>3085</v>
      </c>
      <c r="X483" t="str">
        <f t="shared" si="7"/>
        <v>Funcionamiento</v>
      </c>
      <c r="Y483" t="s">
        <v>3896</v>
      </c>
    </row>
    <row r="484" spans="1:25">
      <c r="A484" t="s">
        <v>3111</v>
      </c>
      <c r="B484" t="s">
        <v>3920</v>
      </c>
      <c r="C484" t="s">
        <v>3921</v>
      </c>
      <c r="D484" t="s">
        <v>3076</v>
      </c>
      <c r="E484" t="s">
        <v>3077</v>
      </c>
      <c r="F484" t="s">
        <v>295</v>
      </c>
      <c r="G484" t="s">
        <v>3896</v>
      </c>
      <c r="H484" t="s">
        <v>350</v>
      </c>
      <c r="I484" t="s">
        <v>351</v>
      </c>
      <c r="J484" t="s">
        <v>246</v>
      </c>
      <c r="K484" t="s">
        <v>3079</v>
      </c>
      <c r="L484" t="s">
        <v>247</v>
      </c>
      <c r="M484">
        <v>32242000</v>
      </c>
      <c r="N484">
        <v>0</v>
      </c>
      <c r="O484">
        <v>32242000</v>
      </c>
      <c r="P484">
        <v>0</v>
      </c>
      <c r="Q484" t="s">
        <v>3922</v>
      </c>
      <c r="R484" t="s">
        <v>3127</v>
      </c>
      <c r="S484" t="s">
        <v>3923</v>
      </c>
      <c r="T484" t="s">
        <v>3924</v>
      </c>
      <c r="U484" t="s">
        <v>3925</v>
      </c>
      <c r="V484" t="s">
        <v>3926</v>
      </c>
      <c r="W484" t="s">
        <v>3085</v>
      </c>
      <c r="X484" t="str">
        <f t="shared" si="7"/>
        <v>Funcionamiento</v>
      </c>
      <c r="Y484" t="s">
        <v>3896</v>
      </c>
    </row>
    <row r="485" spans="1:25">
      <c r="A485" t="s">
        <v>3111</v>
      </c>
      <c r="B485" t="s">
        <v>3920</v>
      </c>
      <c r="C485" t="s">
        <v>3921</v>
      </c>
      <c r="D485" t="s">
        <v>3076</v>
      </c>
      <c r="E485" t="s">
        <v>3077</v>
      </c>
      <c r="F485" t="s">
        <v>295</v>
      </c>
      <c r="G485" t="s">
        <v>3896</v>
      </c>
      <c r="H485" t="s">
        <v>352</v>
      </c>
      <c r="I485" t="s">
        <v>353</v>
      </c>
      <c r="J485" t="s">
        <v>253</v>
      </c>
      <c r="K485" t="s">
        <v>3115</v>
      </c>
      <c r="L485" t="s">
        <v>247</v>
      </c>
      <c r="M485">
        <v>13300000</v>
      </c>
      <c r="N485">
        <v>-1064000</v>
      </c>
      <c r="O485">
        <v>12236000</v>
      </c>
      <c r="P485">
        <v>0</v>
      </c>
      <c r="Q485" t="s">
        <v>3922</v>
      </c>
      <c r="R485" t="s">
        <v>3127</v>
      </c>
      <c r="S485" t="s">
        <v>3923</v>
      </c>
      <c r="T485" t="s">
        <v>3924</v>
      </c>
      <c r="U485" t="s">
        <v>3925</v>
      </c>
      <c r="V485" t="s">
        <v>3926</v>
      </c>
      <c r="W485" t="s">
        <v>3085</v>
      </c>
      <c r="X485" t="str">
        <f t="shared" si="7"/>
        <v>Funcionamiento</v>
      </c>
      <c r="Y485" t="s">
        <v>3896</v>
      </c>
    </row>
    <row r="486" spans="1:25">
      <c r="A486" t="s">
        <v>3117</v>
      </c>
      <c r="B486" t="s">
        <v>3920</v>
      </c>
      <c r="C486" t="s">
        <v>3927</v>
      </c>
      <c r="D486" t="s">
        <v>3076</v>
      </c>
      <c r="E486" t="s">
        <v>3077</v>
      </c>
      <c r="F486" t="s">
        <v>295</v>
      </c>
      <c r="G486" t="s">
        <v>3896</v>
      </c>
      <c r="H486" t="s">
        <v>338</v>
      </c>
      <c r="I486" t="s">
        <v>339</v>
      </c>
      <c r="J486" t="s">
        <v>246</v>
      </c>
      <c r="K486" t="s">
        <v>3079</v>
      </c>
      <c r="L486" t="s">
        <v>247</v>
      </c>
      <c r="M486">
        <v>300000</v>
      </c>
      <c r="N486">
        <v>-200000</v>
      </c>
      <c r="O486">
        <v>100000</v>
      </c>
      <c r="P486">
        <v>0</v>
      </c>
      <c r="Q486" t="s">
        <v>3928</v>
      </c>
      <c r="R486" t="s">
        <v>3124</v>
      </c>
      <c r="S486" t="s">
        <v>3277</v>
      </c>
      <c r="T486" t="s">
        <v>3413</v>
      </c>
      <c r="U486" t="s">
        <v>3767</v>
      </c>
      <c r="V486" t="s">
        <v>3929</v>
      </c>
      <c r="W486" t="s">
        <v>3073</v>
      </c>
      <c r="X486" t="str">
        <f t="shared" si="7"/>
        <v>Funcionamiento</v>
      </c>
      <c r="Y486" t="s">
        <v>3896</v>
      </c>
    </row>
    <row r="487" spans="1:25">
      <c r="A487" t="s">
        <v>3117</v>
      </c>
      <c r="B487" t="s">
        <v>3920</v>
      </c>
      <c r="C487" t="s">
        <v>3927</v>
      </c>
      <c r="D487" t="s">
        <v>3076</v>
      </c>
      <c r="E487" t="s">
        <v>3077</v>
      </c>
      <c r="F487" t="s">
        <v>295</v>
      </c>
      <c r="G487" t="s">
        <v>3896</v>
      </c>
      <c r="H487" t="s">
        <v>338</v>
      </c>
      <c r="I487" t="s">
        <v>339</v>
      </c>
      <c r="J487" t="s">
        <v>253</v>
      </c>
      <c r="K487" t="s">
        <v>3115</v>
      </c>
      <c r="L487" t="s">
        <v>247</v>
      </c>
      <c r="M487">
        <v>1400000</v>
      </c>
      <c r="N487">
        <v>-1400000</v>
      </c>
      <c r="O487">
        <v>0</v>
      </c>
      <c r="P487">
        <v>0</v>
      </c>
      <c r="Q487" t="s">
        <v>3928</v>
      </c>
      <c r="R487" t="s">
        <v>3124</v>
      </c>
      <c r="S487" t="s">
        <v>3277</v>
      </c>
      <c r="T487" t="s">
        <v>3413</v>
      </c>
      <c r="U487" t="s">
        <v>3767</v>
      </c>
      <c r="V487" t="s">
        <v>3929</v>
      </c>
      <c r="W487" t="s">
        <v>3073</v>
      </c>
      <c r="X487" t="str">
        <f t="shared" si="7"/>
        <v>Funcionamiento</v>
      </c>
      <c r="Y487" t="s">
        <v>3896</v>
      </c>
    </row>
    <row r="488" spans="1:25">
      <c r="A488" t="s">
        <v>3127</v>
      </c>
      <c r="B488" t="s">
        <v>3120</v>
      </c>
      <c r="C488" t="s">
        <v>3930</v>
      </c>
      <c r="D488" t="s">
        <v>3076</v>
      </c>
      <c r="E488" t="s">
        <v>3077</v>
      </c>
      <c r="F488" t="s">
        <v>295</v>
      </c>
      <c r="G488" t="s">
        <v>3896</v>
      </c>
      <c r="H488" t="s">
        <v>338</v>
      </c>
      <c r="I488" t="s">
        <v>339</v>
      </c>
      <c r="J488" t="s">
        <v>246</v>
      </c>
      <c r="K488" t="s">
        <v>3079</v>
      </c>
      <c r="L488" t="s">
        <v>247</v>
      </c>
      <c r="M488">
        <v>50000</v>
      </c>
      <c r="N488">
        <v>0</v>
      </c>
      <c r="O488">
        <v>50000</v>
      </c>
      <c r="P488">
        <v>0</v>
      </c>
      <c r="Q488" t="s">
        <v>3931</v>
      </c>
      <c r="R488" t="s">
        <v>3132</v>
      </c>
      <c r="S488" t="s">
        <v>3194</v>
      </c>
      <c r="T488" t="s">
        <v>3325</v>
      </c>
      <c r="U488" t="s">
        <v>3932</v>
      </c>
      <c r="V488" t="s">
        <v>3933</v>
      </c>
      <c r="W488" t="s">
        <v>3085</v>
      </c>
      <c r="X488" t="str">
        <f t="shared" si="7"/>
        <v>Funcionamiento</v>
      </c>
      <c r="Y488" t="s">
        <v>3896</v>
      </c>
    </row>
    <row r="489" spans="1:25">
      <c r="A489" t="s">
        <v>3127</v>
      </c>
      <c r="B489" t="s">
        <v>3120</v>
      </c>
      <c r="C489" t="s">
        <v>3930</v>
      </c>
      <c r="D489" t="s">
        <v>3076</v>
      </c>
      <c r="E489" t="s">
        <v>3077</v>
      </c>
      <c r="F489" t="s">
        <v>295</v>
      </c>
      <c r="G489" t="s">
        <v>3896</v>
      </c>
      <c r="H489" t="s">
        <v>346</v>
      </c>
      <c r="I489" t="s">
        <v>347</v>
      </c>
      <c r="J489" t="s">
        <v>246</v>
      </c>
      <c r="K489" t="s">
        <v>3079</v>
      </c>
      <c r="L489" t="s">
        <v>247</v>
      </c>
      <c r="M489">
        <v>258320</v>
      </c>
      <c r="N489">
        <v>0</v>
      </c>
      <c r="O489">
        <v>258320</v>
      </c>
      <c r="P489">
        <v>0</v>
      </c>
      <c r="Q489" t="s">
        <v>3931</v>
      </c>
      <c r="R489" t="s">
        <v>3132</v>
      </c>
      <c r="S489" t="s">
        <v>3194</v>
      </c>
      <c r="T489" t="s">
        <v>3325</v>
      </c>
      <c r="U489" t="s">
        <v>3932</v>
      </c>
      <c r="V489" t="s">
        <v>3933</v>
      </c>
      <c r="W489" t="s">
        <v>3085</v>
      </c>
      <c r="X489" t="str">
        <f t="shared" si="7"/>
        <v>Funcionamiento</v>
      </c>
      <c r="Y489" t="s">
        <v>3896</v>
      </c>
    </row>
    <row r="490" spans="1:25">
      <c r="A490" t="s">
        <v>3124</v>
      </c>
      <c r="B490" t="s">
        <v>3120</v>
      </c>
      <c r="C490" t="s">
        <v>3934</v>
      </c>
      <c r="D490" t="s">
        <v>3076</v>
      </c>
      <c r="E490" t="s">
        <v>3077</v>
      </c>
      <c r="F490" t="s">
        <v>295</v>
      </c>
      <c r="G490" t="s">
        <v>3896</v>
      </c>
      <c r="H490" t="s">
        <v>360</v>
      </c>
      <c r="I490" t="s">
        <v>361</v>
      </c>
      <c r="J490" t="s">
        <v>253</v>
      </c>
      <c r="K490" t="s">
        <v>3115</v>
      </c>
      <c r="L490" t="s">
        <v>247</v>
      </c>
      <c r="M490">
        <v>40579870</v>
      </c>
      <c r="N490">
        <v>2028994</v>
      </c>
      <c r="O490">
        <v>42608864</v>
      </c>
      <c r="P490">
        <v>0</v>
      </c>
      <c r="Q490" t="s">
        <v>3935</v>
      </c>
      <c r="R490" t="s">
        <v>3123</v>
      </c>
      <c r="S490" t="s">
        <v>3281</v>
      </c>
      <c r="T490" t="s">
        <v>3936</v>
      </c>
      <c r="U490" t="s">
        <v>3937</v>
      </c>
      <c r="V490" t="s">
        <v>3938</v>
      </c>
      <c r="W490" t="s">
        <v>3085</v>
      </c>
      <c r="X490" t="str">
        <f t="shared" si="7"/>
        <v>Funcionamiento</v>
      </c>
      <c r="Y490" t="s">
        <v>3896</v>
      </c>
    </row>
    <row r="491" spans="1:25">
      <c r="A491" t="s">
        <v>3132</v>
      </c>
      <c r="B491" t="s">
        <v>3939</v>
      </c>
      <c r="C491" t="s">
        <v>3940</v>
      </c>
      <c r="D491" t="s">
        <v>3076</v>
      </c>
      <c r="E491" t="s">
        <v>3077</v>
      </c>
      <c r="F491" t="s">
        <v>3149</v>
      </c>
      <c r="G491" t="s">
        <v>3896</v>
      </c>
      <c r="H491" t="s">
        <v>437</v>
      </c>
      <c r="I491" t="s">
        <v>649</v>
      </c>
      <c r="J491" t="s">
        <v>246</v>
      </c>
      <c r="K491" t="s">
        <v>3150</v>
      </c>
      <c r="L491" t="s">
        <v>247</v>
      </c>
      <c r="M491">
        <v>40345340</v>
      </c>
      <c r="N491">
        <v>11844443</v>
      </c>
      <c r="O491">
        <v>52189783</v>
      </c>
      <c r="P491">
        <v>0</v>
      </c>
      <c r="Q491" t="s">
        <v>3941</v>
      </c>
      <c r="R491" t="s">
        <v>3161</v>
      </c>
      <c r="S491" t="s">
        <v>3942</v>
      </c>
      <c r="T491" t="s">
        <v>3943</v>
      </c>
      <c r="U491" t="s">
        <v>3944</v>
      </c>
      <c r="V491" t="s">
        <v>3945</v>
      </c>
      <c r="W491" t="s">
        <v>3946</v>
      </c>
      <c r="X491" t="str">
        <f t="shared" si="7"/>
        <v>Inversión</v>
      </c>
      <c r="Y491" t="s">
        <v>3157</v>
      </c>
    </row>
    <row r="492" spans="1:25">
      <c r="A492" t="s">
        <v>3123</v>
      </c>
      <c r="B492" t="s">
        <v>3939</v>
      </c>
      <c r="C492" t="s">
        <v>3947</v>
      </c>
      <c r="D492" t="s">
        <v>3076</v>
      </c>
      <c r="E492" t="s">
        <v>3077</v>
      </c>
      <c r="F492" t="s">
        <v>3159</v>
      </c>
      <c r="G492" t="s">
        <v>3896</v>
      </c>
      <c r="H492" t="s">
        <v>431</v>
      </c>
      <c r="I492" t="s">
        <v>648</v>
      </c>
      <c r="J492" t="s">
        <v>253</v>
      </c>
      <c r="K492" t="s">
        <v>3115</v>
      </c>
      <c r="L492" t="s">
        <v>247</v>
      </c>
      <c r="M492">
        <v>3000000</v>
      </c>
      <c r="N492">
        <v>-2662041</v>
      </c>
      <c r="O492">
        <v>337959</v>
      </c>
      <c r="P492">
        <v>0</v>
      </c>
      <c r="Q492" t="s">
        <v>3948</v>
      </c>
      <c r="R492" t="s">
        <v>3144</v>
      </c>
      <c r="S492" t="s">
        <v>3949</v>
      </c>
      <c r="T492" t="s">
        <v>3950</v>
      </c>
      <c r="U492" t="s">
        <v>3386</v>
      </c>
      <c r="V492" t="s">
        <v>3951</v>
      </c>
      <c r="W492" t="s">
        <v>3085</v>
      </c>
      <c r="X492" t="str">
        <f t="shared" si="7"/>
        <v>Inversión</v>
      </c>
      <c r="Y492" t="s">
        <v>3166</v>
      </c>
    </row>
    <row r="493" spans="1:25">
      <c r="A493" t="s">
        <v>3131</v>
      </c>
      <c r="B493" t="s">
        <v>3952</v>
      </c>
      <c r="C493" t="s">
        <v>3953</v>
      </c>
      <c r="D493" t="s">
        <v>3076</v>
      </c>
      <c r="E493" t="s">
        <v>3077</v>
      </c>
      <c r="F493" t="s">
        <v>295</v>
      </c>
      <c r="G493" t="s">
        <v>3896</v>
      </c>
      <c r="H493" t="s">
        <v>333</v>
      </c>
      <c r="I493" t="s">
        <v>335</v>
      </c>
      <c r="J493" t="s">
        <v>246</v>
      </c>
      <c r="K493" t="s">
        <v>3079</v>
      </c>
      <c r="L493" t="s">
        <v>247</v>
      </c>
      <c r="M493">
        <v>770605</v>
      </c>
      <c r="N493">
        <v>0</v>
      </c>
      <c r="O493">
        <v>770605</v>
      </c>
      <c r="P493">
        <v>0</v>
      </c>
      <c r="Q493" t="s">
        <v>3954</v>
      </c>
      <c r="R493" t="s">
        <v>3175</v>
      </c>
      <c r="S493" t="s">
        <v>3955</v>
      </c>
      <c r="T493" t="s">
        <v>3085</v>
      </c>
      <c r="U493" t="s">
        <v>3956</v>
      </c>
      <c r="V493" t="s">
        <v>3957</v>
      </c>
      <c r="W493" t="s">
        <v>3085</v>
      </c>
      <c r="X493" t="str">
        <f t="shared" si="7"/>
        <v>Funcionamiento</v>
      </c>
      <c r="Y493" t="s">
        <v>3896</v>
      </c>
    </row>
    <row r="494" spans="1:25">
      <c r="A494" t="s">
        <v>3131</v>
      </c>
      <c r="B494" t="s">
        <v>3952</v>
      </c>
      <c r="C494" t="s">
        <v>3953</v>
      </c>
      <c r="D494" t="s">
        <v>3076</v>
      </c>
      <c r="E494" t="s">
        <v>3077</v>
      </c>
      <c r="F494" t="s">
        <v>295</v>
      </c>
      <c r="G494" t="s">
        <v>3896</v>
      </c>
      <c r="H494" t="s">
        <v>303</v>
      </c>
      <c r="I494" t="s">
        <v>305</v>
      </c>
      <c r="J494" t="s">
        <v>246</v>
      </c>
      <c r="K494" t="s">
        <v>3079</v>
      </c>
      <c r="L494" t="s">
        <v>247</v>
      </c>
      <c r="M494">
        <v>2810410</v>
      </c>
      <c r="N494">
        <v>0</v>
      </c>
      <c r="O494">
        <v>2810410</v>
      </c>
      <c r="P494">
        <v>0</v>
      </c>
      <c r="Q494" t="s">
        <v>3954</v>
      </c>
      <c r="R494" t="s">
        <v>3175</v>
      </c>
      <c r="S494" t="s">
        <v>3955</v>
      </c>
      <c r="T494" t="s">
        <v>3085</v>
      </c>
      <c r="U494" t="s">
        <v>3956</v>
      </c>
      <c r="V494" t="s">
        <v>3957</v>
      </c>
      <c r="W494" t="s">
        <v>3085</v>
      </c>
      <c r="X494" t="str">
        <f t="shared" si="7"/>
        <v>Funcionamiento</v>
      </c>
      <c r="Y494" t="s">
        <v>3896</v>
      </c>
    </row>
    <row r="495" spans="1:25">
      <c r="A495" t="s">
        <v>3131</v>
      </c>
      <c r="B495" t="s">
        <v>3952</v>
      </c>
      <c r="C495" t="s">
        <v>3953</v>
      </c>
      <c r="D495" t="s">
        <v>3076</v>
      </c>
      <c r="E495" t="s">
        <v>3077</v>
      </c>
      <c r="F495" t="s">
        <v>295</v>
      </c>
      <c r="G495" t="s">
        <v>3896</v>
      </c>
      <c r="H495" t="s">
        <v>309</v>
      </c>
      <c r="I495" t="s">
        <v>311</v>
      </c>
      <c r="J495" t="s">
        <v>246</v>
      </c>
      <c r="K495" t="s">
        <v>3079</v>
      </c>
      <c r="L495" t="s">
        <v>247</v>
      </c>
      <c r="M495">
        <v>9822286</v>
      </c>
      <c r="N495">
        <v>0</v>
      </c>
      <c r="O495">
        <v>9822286</v>
      </c>
      <c r="P495">
        <v>0</v>
      </c>
      <c r="Q495" t="s">
        <v>3954</v>
      </c>
      <c r="R495" t="s">
        <v>3175</v>
      </c>
      <c r="S495" t="s">
        <v>3955</v>
      </c>
      <c r="T495" t="s">
        <v>3085</v>
      </c>
      <c r="U495" t="s">
        <v>3956</v>
      </c>
      <c r="V495" t="s">
        <v>3957</v>
      </c>
      <c r="W495" t="s">
        <v>3085</v>
      </c>
      <c r="X495" t="str">
        <f t="shared" si="7"/>
        <v>Funcionamiento</v>
      </c>
      <c r="Y495" t="s">
        <v>3896</v>
      </c>
    </row>
    <row r="496" spans="1:25">
      <c r="A496" t="s">
        <v>3131</v>
      </c>
      <c r="B496" t="s">
        <v>3952</v>
      </c>
      <c r="C496" t="s">
        <v>3953</v>
      </c>
      <c r="D496" t="s">
        <v>3076</v>
      </c>
      <c r="E496" t="s">
        <v>3077</v>
      </c>
      <c r="F496" t="s">
        <v>295</v>
      </c>
      <c r="G496" t="s">
        <v>3896</v>
      </c>
      <c r="H496" t="s">
        <v>336</v>
      </c>
      <c r="I496" t="s">
        <v>337</v>
      </c>
      <c r="J496" t="s">
        <v>246</v>
      </c>
      <c r="K496" t="s">
        <v>3079</v>
      </c>
      <c r="L496" t="s">
        <v>247</v>
      </c>
      <c r="M496">
        <v>2240265</v>
      </c>
      <c r="N496">
        <v>0</v>
      </c>
      <c r="O496">
        <v>2240265</v>
      </c>
      <c r="P496">
        <v>0</v>
      </c>
      <c r="Q496" t="s">
        <v>3954</v>
      </c>
      <c r="R496" t="s">
        <v>3175</v>
      </c>
      <c r="S496" t="s">
        <v>3955</v>
      </c>
      <c r="T496" t="s">
        <v>3085</v>
      </c>
      <c r="U496" t="s">
        <v>3956</v>
      </c>
      <c r="V496" t="s">
        <v>3957</v>
      </c>
      <c r="W496" t="s">
        <v>3085</v>
      </c>
      <c r="X496" t="str">
        <f t="shared" si="7"/>
        <v>Funcionamiento</v>
      </c>
      <c r="Y496" t="s">
        <v>3896</v>
      </c>
    </row>
    <row r="497" spans="1:25">
      <c r="A497" t="s">
        <v>3131</v>
      </c>
      <c r="B497" t="s">
        <v>3952</v>
      </c>
      <c r="C497" t="s">
        <v>3953</v>
      </c>
      <c r="D497" t="s">
        <v>3076</v>
      </c>
      <c r="E497" t="s">
        <v>3077</v>
      </c>
      <c r="F497" t="s">
        <v>295</v>
      </c>
      <c r="G497" t="s">
        <v>3896</v>
      </c>
      <c r="H497" t="s">
        <v>292</v>
      </c>
      <c r="I497" t="s">
        <v>293</v>
      </c>
      <c r="J497" t="s">
        <v>246</v>
      </c>
      <c r="K497" t="s">
        <v>3079</v>
      </c>
      <c r="L497" t="s">
        <v>247</v>
      </c>
      <c r="M497">
        <v>72168382</v>
      </c>
      <c r="N497">
        <v>0</v>
      </c>
      <c r="O497">
        <v>72168382</v>
      </c>
      <c r="P497">
        <v>0</v>
      </c>
      <c r="Q497" t="s">
        <v>3954</v>
      </c>
      <c r="R497" t="s">
        <v>3175</v>
      </c>
      <c r="S497" t="s">
        <v>3955</v>
      </c>
      <c r="T497" t="s">
        <v>3085</v>
      </c>
      <c r="U497" t="s">
        <v>3956</v>
      </c>
      <c r="V497" t="s">
        <v>3957</v>
      </c>
      <c r="W497" t="s">
        <v>3085</v>
      </c>
      <c r="X497" t="str">
        <f t="shared" si="7"/>
        <v>Funcionamiento</v>
      </c>
      <c r="Y497" t="s">
        <v>3896</v>
      </c>
    </row>
    <row r="498" spans="1:25">
      <c r="A498" t="s">
        <v>3131</v>
      </c>
      <c r="B498" t="s">
        <v>3952</v>
      </c>
      <c r="C498" t="s">
        <v>3953</v>
      </c>
      <c r="D498" t="s">
        <v>3076</v>
      </c>
      <c r="E498" t="s">
        <v>3077</v>
      </c>
      <c r="F498" t="s">
        <v>295</v>
      </c>
      <c r="G498" t="s">
        <v>3896</v>
      </c>
      <c r="H498" t="s">
        <v>294</v>
      </c>
      <c r="I498" t="s">
        <v>296</v>
      </c>
      <c r="J498" t="s">
        <v>246</v>
      </c>
      <c r="K498" t="s">
        <v>3079</v>
      </c>
      <c r="L498" t="s">
        <v>247</v>
      </c>
      <c r="M498">
        <v>1842325</v>
      </c>
      <c r="N498">
        <v>0</v>
      </c>
      <c r="O498">
        <v>1842325</v>
      </c>
      <c r="P498">
        <v>0</v>
      </c>
      <c r="Q498" t="s">
        <v>3954</v>
      </c>
      <c r="R498" t="s">
        <v>3175</v>
      </c>
      <c r="S498" t="s">
        <v>3955</v>
      </c>
      <c r="T498" t="s">
        <v>3085</v>
      </c>
      <c r="U498" t="s">
        <v>3956</v>
      </c>
      <c r="V498" t="s">
        <v>3957</v>
      </c>
      <c r="W498" t="s">
        <v>3085</v>
      </c>
      <c r="X498" t="str">
        <f t="shared" si="7"/>
        <v>Funcionamiento</v>
      </c>
      <c r="Y498" t="s">
        <v>3896</v>
      </c>
    </row>
    <row r="499" spans="1:25">
      <c r="A499" t="s">
        <v>3131</v>
      </c>
      <c r="B499" t="s">
        <v>3952</v>
      </c>
      <c r="C499" t="s">
        <v>3953</v>
      </c>
      <c r="D499" t="s">
        <v>3076</v>
      </c>
      <c r="E499" t="s">
        <v>3077</v>
      </c>
      <c r="F499" t="s">
        <v>295</v>
      </c>
      <c r="G499" t="s">
        <v>3896</v>
      </c>
      <c r="H499" t="s">
        <v>297</v>
      </c>
      <c r="I499" t="s">
        <v>299</v>
      </c>
      <c r="J499" t="s">
        <v>246</v>
      </c>
      <c r="K499" t="s">
        <v>3079</v>
      </c>
      <c r="L499" t="s">
        <v>247</v>
      </c>
      <c r="M499">
        <v>2910768</v>
      </c>
      <c r="N499">
        <v>0</v>
      </c>
      <c r="O499">
        <v>2910768</v>
      </c>
      <c r="P499">
        <v>0</v>
      </c>
      <c r="Q499" t="s">
        <v>3954</v>
      </c>
      <c r="R499" t="s">
        <v>3175</v>
      </c>
      <c r="S499" t="s">
        <v>3955</v>
      </c>
      <c r="T499" t="s">
        <v>3085</v>
      </c>
      <c r="U499" t="s">
        <v>3956</v>
      </c>
      <c r="V499" t="s">
        <v>3957</v>
      </c>
      <c r="W499" t="s">
        <v>3085</v>
      </c>
      <c r="X499" t="str">
        <f t="shared" si="7"/>
        <v>Funcionamiento</v>
      </c>
      <c r="Y499" t="s">
        <v>3896</v>
      </c>
    </row>
    <row r="500" spans="1:25">
      <c r="A500" t="s">
        <v>3131</v>
      </c>
      <c r="B500" t="s">
        <v>3952</v>
      </c>
      <c r="C500" t="s">
        <v>3953</v>
      </c>
      <c r="D500" t="s">
        <v>3076</v>
      </c>
      <c r="E500" t="s">
        <v>3077</v>
      </c>
      <c r="F500" t="s">
        <v>295</v>
      </c>
      <c r="G500" t="s">
        <v>3896</v>
      </c>
      <c r="H500" t="s">
        <v>331</v>
      </c>
      <c r="I500" t="s">
        <v>587</v>
      </c>
      <c r="J500" t="s">
        <v>246</v>
      </c>
      <c r="K500" t="s">
        <v>3079</v>
      </c>
      <c r="L500" t="s">
        <v>247</v>
      </c>
      <c r="M500">
        <v>11163091</v>
      </c>
      <c r="N500">
        <v>0</v>
      </c>
      <c r="O500">
        <v>11163091</v>
      </c>
      <c r="P500">
        <v>0</v>
      </c>
      <c r="Q500" t="s">
        <v>3954</v>
      </c>
      <c r="R500" t="s">
        <v>3175</v>
      </c>
      <c r="S500" t="s">
        <v>3955</v>
      </c>
      <c r="T500" t="s">
        <v>3085</v>
      </c>
      <c r="U500" t="s">
        <v>3956</v>
      </c>
      <c r="V500" t="s">
        <v>3957</v>
      </c>
      <c r="W500" t="s">
        <v>3085</v>
      </c>
      <c r="X500" t="str">
        <f t="shared" si="7"/>
        <v>Funcionamiento</v>
      </c>
      <c r="Y500" t="s">
        <v>3896</v>
      </c>
    </row>
    <row r="501" spans="1:25">
      <c r="A501" t="s">
        <v>3152</v>
      </c>
      <c r="B501" t="s">
        <v>3952</v>
      </c>
      <c r="C501" t="s">
        <v>3958</v>
      </c>
      <c r="D501" t="s">
        <v>3076</v>
      </c>
      <c r="E501" t="s">
        <v>3077</v>
      </c>
      <c r="F501" t="s">
        <v>295</v>
      </c>
      <c r="G501" t="s">
        <v>3896</v>
      </c>
      <c r="H501" t="s">
        <v>320</v>
      </c>
      <c r="I501" t="s">
        <v>321</v>
      </c>
      <c r="J501" t="s">
        <v>246</v>
      </c>
      <c r="K501" t="s">
        <v>3079</v>
      </c>
      <c r="L501" t="s">
        <v>247</v>
      </c>
      <c r="M501">
        <v>1215800</v>
      </c>
      <c r="N501">
        <v>0</v>
      </c>
      <c r="O501">
        <v>1215800</v>
      </c>
      <c r="P501">
        <v>0</v>
      </c>
      <c r="Q501" t="s">
        <v>3959</v>
      </c>
      <c r="R501" t="s">
        <v>3169</v>
      </c>
      <c r="S501" t="s">
        <v>3228</v>
      </c>
      <c r="T501" t="s">
        <v>3085</v>
      </c>
      <c r="U501" t="s">
        <v>3960</v>
      </c>
      <c r="V501" t="s">
        <v>3961</v>
      </c>
      <c r="W501" t="s">
        <v>3085</v>
      </c>
      <c r="X501" t="str">
        <f t="shared" si="7"/>
        <v>Funcionamiento</v>
      </c>
      <c r="Y501" t="s">
        <v>3896</v>
      </c>
    </row>
    <row r="502" spans="1:25">
      <c r="A502" t="s">
        <v>3152</v>
      </c>
      <c r="B502" t="s">
        <v>3952</v>
      </c>
      <c r="C502" t="s">
        <v>3958</v>
      </c>
      <c r="D502" t="s">
        <v>3076</v>
      </c>
      <c r="E502" t="s">
        <v>3077</v>
      </c>
      <c r="F502" t="s">
        <v>295</v>
      </c>
      <c r="G502" t="s">
        <v>3896</v>
      </c>
      <c r="H502" t="s">
        <v>322</v>
      </c>
      <c r="I502" t="s">
        <v>323</v>
      </c>
      <c r="J502" t="s">
        <v>246</v>
      </c>
      <c r="K502" t="s">
        <v>3079</v>
      </c>
      <c r="L502" t="s">
        <v>247</v>
      </c>
      <c r="M502">
        <v>2801800</v>
      </c>
      <c r="N502">
        <v>0</v>
      </c>
      <c r="O502">
        <v>2801800</v>
      </c>
      <c r="P502">
        <v>0</v>
      </c>
      <c r="Q502" t="s">
        <v>3959</v>
      </c>
      <c r="R502" t="s">
        <v>3169</v>
      </c>
      <c r="S502" t="s">
        <v>3228</v>
      </c>
      <c r="T502" t="s">
        <v>3085</v>
      </c>
      <c r="U502" t="s">
        <v>3960</v>
      </c>
      <c r="V502" t="s">
        <v>3961</v>
      </c>
      <c r="W502" t="s">
        <v>3085</v>
      </c>
      <c r="X502" t="str">
        <f t="shared" si="7"/>
        <v>Funcionamiento</v>
      </c>
      <c r="Y502" t="s">
        <v>3896</v>
      </c>
    </row>
    <row r="503" spans="1:25">
      <c r="A503" t="s">
        <v>3152</v>
      </c>
      <c r="B503" t="s">
        <v>3952</v>
      </c>
      <c r="C503" t="s">
        <v>3958</v>
      </c>
      <c r="D503" t="s">
        <v>3076</v>
      </c>
      <c r="E503" t="s">
        <v>3077</v>
      </c>
      <c r="F503" t="s">
        <v>295</v>
      </c>
      <c r="G503" t="s">
        <v>3896</v>
      </c>
      <c r="H503" t="s">
        <v>316</v>
      </c>
      <c r="I503" t="s">
        <v>583</v>
      </c>
      <c r="J503" t="s">
        <v>246</v>
      </c>
      <c r="K503" t="s">
        <v>3079</v>
      </c>
      <c r="L503" t="s">
        <v>247</v>
      </c>
      <c r="M503">
        <v>6692600</v>
      </c>
      <c r="N503">
        <v>0</v>
      </c>
      <c r="O503">
        <v>6692600</v>
      </c>
      <c r="P503">
        <v>0</v>
      </c>
      <c r="Q503" t="s">
        <v>3959</v>
      </c>
      <c r="R503" t="s">
        <v>3169</v>
      </c>
      <c r="S503" t="s">
        <v>3228</v>
      </c>
      <c r="T503" t="s">
        <v>3085</v>
      </c>
      <c r="U503" t="s">
        <v>3960</v>
      </c>
      <c r="V503" t="s">
        <v>3961</v>
      </c>
      <c r="W503" t="s">
        <v>3085</v>
      </c>
      <c r="X503" t="str">
        <f t="shared" si="7"/>
        <v>Funcionamiento</v>
      </c>
      <c r="Y503" t="s">
        <v>3896</v>
      </c>
    </row>
    <row r="504" spans="1:25">
      <c r="A504" t="s">
        <v>3152</v>
      </c>
      <c r="B504" t="s">
        <v>3952</v>
      </c>
      <c r="C504" t="s">
        <v>3958</v>
      </c>
      <c r="D504" t="s">
        <v>3076</v>
      </c>
      <c r="E504" t="s">
        <v>3077</v>
      </c>
      <c r="F504" t="s">
        <v>295</v>
      </c>
      <c r="G504" t="s">
        <v>3896</v>
      </c>
      <c r="H504" t="s">
        <v>318</v>
      </c>
      <c r="I504" t="s">
        <v>586</v>
      </c>
      <c r="J504" t="s">
        <v>246</v>
      </c>
      <c r="K504" t="s">
        <v>3079</v>
      </c>
      <c r="L504" t="s">
        <v>247</v>
      </c>
      <c r="M504">
        <v>3734600</v>
      </c>
      <c r="N504">
        <v>0</v>
      </c>
      <c r="O504">
        <v>3734600</v>
      </c>
      <c r="P504">
        <v>0</v>
      </c>
      <c r="Q504" t="s">
        <v>3959</v>
      </c>
      <c r="R504" t="s">
        <v>3169</v>
      </c>
      <c r="S504" t="s">
        <v>3228</v>
      </c>
      <c r="T504" t="s">
        <v>3085</v>
      </c>
      <c r="U504" t="s">
        <v>3960</v>
      </c>
      <c r="V504" t="s">
        <v>3961</v>
      </c>
      <c r="W504" t="s">
        <v>3085</v>
      </c>
      <c r="X504" t="str">
        <f t="shared" si="7"/>
        <v>Funcionamiento</v>
      </c>
      <c r="Y504" t="s">
        <v>3896</v>
      </c>
    </row>
    <row r="505" spans="1:25">
      <c r="A505" t="s">
        <v>3152</v>
      </c>
      <c r="B505" t="s">
        <v>3952</v>
      </c>
      <c r="C505" t="s">
        <v>3958</v>
      </c>
      <c r="D505" t="s">
        <v>3076</v>
      </c>
      <c r="E505" t="s">
        <v>3077</v>
      </c>
      <c r="F505" t="s">
        <v>295</v>
      </c>
      <c r="G505" t="s">
        <v>3896</v>
      </c>
      <c r="H505" t="s">
        <v>324</v>
      </c>
      <c r="I505" t="s">
        <v>325</v>
      </c>
      <c r="J505" t="s">
        <v>246</v>
      </c>
      <c r="K505" t="s">
        <v>3079</v>
      </c>
      <c r="L505" t="s">
        <v>247</v>
      </c>
      <c r="M505">
        <v>1867800</v>
      </c>
      <c r="N505">
        <v>0</v>
      </c>
      <c r="O505">
        <v>1867800</v>
      </c>
      <c r="P505">
        <v>0</v>
      </c>
      <c r="Q505" t="s">
        <v>3959</v>
      </c>
      <c r="R505" t="s">
        <v>3169</v>
      </c>
      <c r="S505" t="s">
        <v>3228</v>
      </c>
      <c r="T505" t="s">
        <v>3085</v>
      </c>
      <c r="U505" t="s">
        <v>3960</v>
      </c>
      <c r="V505" t="s">
        <v>3961</v>
      </c>
      <c r="W505" t="s">
        <v>3085</v>
      </c>
      <c r="X505" t="str">
        <f t="shared" si="7"/>
        <v>Funcionamiento</v>
      </c>
      <c r="Y505" t="s">
        <v>3896</v>
      </c>
    </row>
    <row r="506" spans="1:25">
      <c r="A506" t="s">
        <v>3152</v>
      </c>
      <c r="B506" t="s">
        <v>3952</v>
      </c>
      <c r="C506" t="s">
        <v>3958</v>
      </c>
      <c r="D506" t="s">
        <v>3076</v>
      </c>
      <c r="E506" t="s">
        <v>3077</v>
      </c>
      <c r="F506" t="s">
        <v>295</v>
      </c>
      <c r="G506" t="s">
        <v>3896</v>
      </c>
      <c r="H506" t="s">
        <v>314</v>
      </c>
      <c r="I506" t="s">
        <v>582</v>
      </c>
      <c r="J506" t="s">
        <v>246</v>
      </c>
      <c r="K506" t="s">
        <v>3079</v>
      </c>
      <c r="L506" t="s">
        <v>247</v>
      </c>
      <c r="M506">
        <v>9448400</v>
      </c>
      <c r="N506">
        <v>0</v>
      </c>
      <c r="O506">
        <v>9448400</v>
      </c>
      <c r="P506">
        <v>0</v>
      </c>
      <c r="Q506" t="s">
        <v>3959</v>
      </c>
      <c r="R506" t="s">
        <v>3169</v>
      </c>
      <c r="S506" t="s">
        <v>3228</v>
      </c>
      <c r="T506" t="s">
        <v>3085</v>
      </c>
      <c r="U506" t="s">
        <v>3960</v>
      </c>
      <c r="V506" t="s">
        <v>3961</v>
      </c>
      <c r="W506" t="s">
        <v>3085</v>
      </c>
      <c r="X506" t="str">
        <f t="shared" si="7"/>
        <v>Funcionamiento</v>
      </c>
      <c r="Y506" t="s">
        <v>3896</v>
      </c>
    </row>
    <row r="507" spans="1:25">
      <c r="A507" t="s">
        <v>3161</v>
      </c>
      <c r="B507" t="s">
        <v>3147</v>
      </c>
      <c r="C507" t="s">
        <v>3962</v>
      </c>
      <c r="D507" t="s">
        <v>3076</v>
      </c>
      <c r="E507" t="s">
        <v>3077</v>
      </c>
      <c r="F507" t="s">
        <v>3149</v>
      </c>
      <c r="G507" t="s">
        <v>3896</v>
      </c>
      <c r="H507" t="s">
        <v>437</v>
      </c>
      <c r="I507" t="s">
        <v>649</v>
      </c>
      <c r="J507" t="s">
        <v>246</v>
      </c>
      <c r="K507" t="s">
        <v>3079</v>
      </c>
      <c r="L507" t="s">
        <v>247</v>
      </c>
      <c r="M507">
        <v>448281550</v>
      </c>
      <c r="N507">
        <v>-20046</v>
      </c>
      <c r="O507">
        <v>448261504</v>
      </c>
      <c r="P507">
        <v>0</v>
      </c>
      <c r="Q507" t="s">
        <v>3963</v>
      </c>
      <c r="R507" t="s">
        <v>3187</v>
      </c>
      <c r="S507" t="s">
        <v>3964</v>
      </c>
      <c r="T507" t="s">
        <v>3965</v>
      </c>
      <c r="U507" t="s">
        <v>3966</v>
      </c>
      <c r="V507" t="s">
        <v>3967</v>
      </c>
      <c r="W507" t="s">
        <v>3085</v>
      </c>
      <c r="X507" t="str">
        <f t="shared" si="7"/>
        <v>Inversión</v>
      </c>
      <c r="Y507" t="s">
        <v>3157</v>
      </c>
    </row>
    <row r="508" spans="1:25">
      <c r="A508" t="s">
        <v>3144</v>
      </c>
      <c r="B508" t="s">
        <v>3205</v>
      </c>
      <c r="C508" t="s">
        <v>3968</v>
      </c>
      <c r="D508" t="s">
        <v>3076</v>
      </c>
      <c r="E508" t="s">
        <v>3077</v>
      </c>
      <c r="F508" t="s">
        <v>295</v>
      </c>
      <c r="G508" t="s">
        <v>3896</v>
      </c>
      <c r="H508" t="s">
        <v>338</v>
      </c>
      <c r="I508" t="s">
        <v>339</v>
      </c>
      <c r="J508" t="s">
        <v>253</v>
      </c>
      <c r="K508" t="s">
        <v>3115</v>
      </c>
      <c r="L508" t="s">
        <v>247</v>
      </c>
      <c r="M508">
        <v>50000</v>
      </c>
      <c r="N508">
        <v>0</v>
      </c>
      <c r="O508">
        <v>50000</v>
      </c>
      <c r="P508">
        <v>0</v>
      </c>
      <c r="Q508" t="s">
        <v>3969</v>
      </c>
      <c r="R508" t="s">
        <v>3176</v>
      </c>
      <c r="S508" t="s">
        <v>3292</v>
      </c>
      <c r="T508" t="s">
        <v>3305</v>
      </c>
      <c r="U508" t="s">
        <v>3970</v>
      </c>
      <c r="V508" t="s">
        <v>3971</v>
      </c>
      <c r="W508" t="s">
        <v>3085</v>
      </c>
      <c r="X508" t="str">
        <f t="shared" si="7"/>
        <v>Funcionamiento</v>
      </c>
      <c r="Y508" t="s">
        <v>3896</v>
      </c>
    </row>
    <row r="509" spans="1:25">
      <c r="A509" t="s">
        <v>3175</v>
      </c>
      <c r="B509" t="s">
        <v>3972</v>
      </c>
      <c r="C509" t="s">
        <v>3973</v>
      </c>
      <c r="D509" t="s">
        <v>3076</v>
      </c>
      <c r="E509" t="s">
        <v>3077</v>
      </c>
      <c r="F509" t="s">
        <v>295</v>
      </c>
      <c r="G509" t="s">
        <v>3896</v>
      </c>
      <c r="H509" t="s">
        <v>370</v>
      </c>
      <c r="I509" t="s">
        <v>371</v>
      </c>
      <c r="J509" t="s">
        <v>246</v>
      </c>
      <c r="K509" t="s">
        <v>3079</v>
      </c>
      <c r="L509" t="s">
        <v>247</v>
      </c>
      <c r="M509">
        <v>900000</v>
      </c>
      <c r="N509">
        <v>0</v>
      </c>
      <c r="O509">
        <v>900000</v>
      </c>
      <c r="P509">
        <v>0</v>
      </c>
      <c r="Q509" t="s">
        <v>3974</v>
      </c>
      <c r="R509" t="s">
        <v>3208</v>
      </c>
      <c r="S509" t="s">
        <v>3975</v>
      </c>
      <c r="T509" t="s">
        <v>3976</v>
      </c>
      <c r="U509" t="s">
        <v>3977</v>
      </c>
      <c r="V509" t="s">
        <v>3978</v>
      </c>
      <c r="W509" t="s">
        <v>3085</v>
      </c>
      <c r="X509" t="str">
        <f t="shared" si="7"/>
        <v>Funcionamiento</v>
      </c>
      <c r="Y509" t="s">
        <v>3896</v>
      </c>
    </row>
    <row r="510" spans="1:25">
      <c r="A510" t="s">
        <v>3169</v>
      </c>
      <c r="B510" t="s">
        <v>3979</v>
      </c>
      <c r="C510" t="s">
        <v>3980</v>
      </c>
      <c r="D510" t="s">
        <v>3076</v>
      </c>
      <c r="E510" t="s">
        <v>3077</v>
      </c>
      <c r="F510" t="s">
        <v>295</v>
      </c>
      <c r="G510" t="s">
        <v>3896</v>
      </c>
      <c r="H510" t="s">
        <v>336</v>
      </c>
      <c r="I510" t="s">
        <v>337</v>
      </c>
      <c r="J510" t="s">
        <v>246</v>
      </c>
      <c r="K510" t="s">
        <v>3079</v>
      </c>
      <c r="L510" t="s">
        <v>247</v>
      </c>
      <c r="M510">
        <v>2584371</v>
      </c>
      <c r="N510">
        <v>0</v>
      </c>
      <c r="O510">
        <v>2584371</v>
      </c>
      <c r="P510">
        <v>0</v>
      </c>
      <c r="Q510" t="s">
        <v>3981</v>
      </c>
      <c r="R510" t="s">
        <v>3224</v>
      </c>
      <c r="S510" t="s">
        <v>3982</v>
      </c>
      <c r="T510" t="s">
        <v>3085</v>
      </c>
      <c r="U510" t="s">
        <v>3983</v>
      </c>
      <c r="V510" t="s">
        <v>3984</v>
      </c>
      <c r="W510" t="s">
        <v>3085</v>
      </c>
      <c r="X510" t="str">
        <f t="shared" si="7"/>
        <v>Funcionamiento</v>
      </c>
      <c r="Y510" t="s">
        <v>3896</v>
      </c>
    </row>
    <row r="511" spans="1:25">
      <c r="A511" t="s">
        <v>3169</v>
      </c>
      <c r="B511" t="s">
        <v>3979</v>
      </c>
      <c r="C511" t="s">
        <v>3980</v>
      </c>
      <c r="D511" t="s">
        <v>3076</v>
      </c>
      <c r="E511" t="s">
        <v>3077</v>
      </c>
      <c r="F511" t="s">
        <v>295</v>
      </c>
      <c r="G511" t="s">
        <v>3896</v>
      </c>
      <c r="H511" t="s">
        <v>292</v>
      </c>
      <c r="I511" t="s">
        <v>293</v>
      </c>
      <c r="J511" t="s">
        <v>246</v>
      </c>
      <c r="K511" t="s">
        <v>3079</v>
      </c>
      <c r="L511" t="s">
        <v>247</v>
      </c>
      <c r="M511">
        <v>81953672</v>
      </c>
      <c r="N511">
        <v>0</v>
      </c>
      <c r="O511">
        <v>81953672</v>
      </c>
      <c r="P511">
        <v>0</v>
      </c>
      <c r="Q511" t="s">
        <v>3981</v>
      </c>
      <c r="R511" t="s">
        <v>3224</v>
      </c>
      <c r="S511" t="s">
        <v>3982</v>
      </c>
      <c r="T511" t="s">
        <v>3085</v>
      </c>
      <c r="U511" t="s">
        <v>3983</v>
      </c>
      <c r="V511" t="s">
        <v>3984</v>
      </c>
      <c r="W511" t="s">
        <v>3085</v>
      </c>
      <c r="X511" t="str">
        <f t="shared" si="7"/>
        <v>Funcionamiento</v>
      </c>
      <c r="Y511" t="s">
        <v>3896</v>
      </c>
    </row>
    <row r="512" spans="1:25">
      <c r="A512" t="s">
        <v>3169</v>
      </c>
      <c r="B512" t="s">
        <v>3979</v>
      </c>
      <c r="C512" t="s">
        <v>3980</v>
      </c>
      <c r="D512" t="s">
        <v>3076</v>
      </c>
      <c r="E512" t="s">
        <v>3077</v>
      </c>
      <c r="F512" t="s">
        <v>295</v>
      </c>
      <c r="G512" t="s">
        <v>3896</v>
      </c>
      <c r="H512" t="s">
        <v>297</v>
      </c>
      <c r="I512" t="s">
        <v>299</v>
      </c>
      <c r="J512" t="s">
        <v>246</v>
      </c>
      <c r="K512" t="s">
        <v>3079</v>
      </c>
      <c r="L512" t="s">
        <v>247</v>
      </c>
      <c r="M512">
        <v>3099334</v>
      </c>
      <c r="N512">
        <v>0</v>
      </c>
      <c r="O512">
        <v>3099334</v>
      </c>
      <c r="P512">
        <v>0</v>
      </c>
      <c r="Q512" t="s">
        <v>3981</v>
      </c>
      <c r="R512" t="s">
        <v>3224</v>
      </c>
      <c r="S512" t="s">
        <v>3982</v>
      </c>
      <c r="T512" t="s">
        <v>3085</v>
      </c>
      <c r="U512" t="s">
        <v>3983</v>
      </c>
      <c r="V512" t="s">
        <v>3984</v>
      </c>
      <c r="W512" t="s">
        <v>3085</v>
      </c>
      <c r="X512" t="str">
        <f t="shared" si="7"/>
        <v>Funcionamiento</v>
      </c>
      <c r="Y512" t="s">
        <v>3896</v>
      </c>
    </row>
    <row r="513" spans="1:25">
      <c r="A513" t="s">
        <v>3169</v>
      </c>
      <c r="B513" t="s">
        <v>3979</v>
      </c>
      <c r="C513" t="s">
        <v>3980</v>
      </c>
      <c r="D513" t="s">
        <v>3076</v>
      </c>
      <c r="E513" t="s">
        <v>3077</v>
      </c>
      <c r="F513" t="s">
        <v>295</v>
      </c>
      <c r="G513" t="s">
        <v>3896</v>
      </c>
      <c r="H513" t="s">
        <v>303</v>
      </c>
      <c r="I513" t="s">
        <v>305</v>
      </c>
      <c r="J513" t="s">
        <v>246</v>
      </c>
      <c r="K513" t="s">
        <v>3079</v>
      </c>
      <c r="L513" t="s">
        <v>247</v>
      </c>
      <c r="M513">
        <v>1007684</v>
      </c>
      <c r="N513">
        <v>0</v>
      </c>
      <c r="O513">
        <v>1007684</v>
      </c>
      <c r="P513">
        <v>0</v>
      </c>
      <c r="Q513" t="s">
        <v>3981</v>
      </c>
      <c r="R513" t="s">
        <v>3224</v>
      </c>
      <c r="S513" t="s">
        <v>3982</v>
      </c>
      <c r="T513" t="s">
        <v>3085</v>
      </c>
      <c r="U513" t="s">
        <v>3983</v>
      </c>
      <c r="V513" t="s">
        <v>3984</v>
      </c>
      <c r="W513" t="s">
        <v>3085</v>
      </c>
      <c r="X513" t="str">
        <f t="shared" si="7"/>
        <v>Funcionamiento</v>
      </c>
      <c r="Y513" t="s">
        <v>3896</v>
      </c>
    </row>
    <row r="514" spans="1:25">
      <c r="A514" t="s">
        <v>3169</v>
      </c>
      <c r="B514" t="s">
        <v>3979</v>
      </c>
      <c r="C514" t="s">
        <v>3980</v>
      </c>
      <c r="D514" t="s">
        <v>3076</v>
      </c>
      <c r="E514" t="s">
        <v>3077</v>
      </c>
      <c r="F514" t="s">
        <v>295</v>
      </c>
      <c r="G514" t="s">
        <v>3896</v>
      </c>
      <c r="H514" t="s">
        <v>331</v>
      </c>
      <c r="I514" t="s">
        <v>587</v>
      </c>
      <c r="J514" t="s">
        <v>246</v>
      </c>
      <c r="K514" t="s">
        <v>3079</v>
      </c>
      <c r="L514" t="s">
        <v>247</v>
      </c>
      <c r="M514">
        <v>6155736</v>
      </c>
      <c r="N514">
        <v>0</v>
      </c>
      <c r="O514">
        <v>6155736</v>
      </c>
      <c r="P514">
        <v>0</v>
      </c>
      <c r="Q514" t="s">
        <v>3981</v>
      </c>
      <c r="R514" t="s">
        <v>3224</v>
      </c>
      <c r="S514" t="s">
        <v>3982</v>
      </c>
      <c r="T514" t="s">
        <v>3085</v>
      </c>
      <c r="U514" t="s">
        <v>3983</v>
      </c>
      <c r="V514" t="s">
        <v>3984</v>
      </c>
      <c r="W514" t="s">
        <v>3085</v>
      </c>
      <c r="X514" t="str">
        <f t="shared" ref="X514:X577" si="8">IF(LEFT(H514,1)="C","Inversión","Funcionamiento")</f>
        <v>Funcionamiento</v>
      </c>
      <c r="Y514" t="s">
        <v>3896</v>
      </c>
    </row>
    <row r="515" spans="1:25">
      <c r="A515" t="s">
        <v>3169</v>
      </c>
      <c r="B515" t="s">
        <v>3979</v>
      </c>
      <c r="C515" t="s">
        <v>3980</v>
      </c>
      <c r="D515" t="s">
        <v>3076</v>
      </c>
      <c r="E515" t="s">
        <v>3077</v>
      </c>
      <c r="F515" t="s">
        <v>295</v>
      </c>
      <c r="G515" t="s">
        <v>3896</v>
      </c>
      <c r="H515" t="s">
        <v>309</v>
      </c>
      <c r="I515" t="s">
        <v>311</v>
      </c>
      <c r="J515" t="s">
        <v>246</v>
      </c>
      <c r="K515" t="s">
        <v>3079</v>
      </c>
      <c r="L515" t="s">
        <v>247</v>
      </c>
      <c r="M515">
        <v>5750423</v>
      </c>
      <c r="N515">
        <v>0</v>
      </c>
      <c r="O515">
        <v>5750423</v>
      </c>
      <c r="P515">
        <v>0</v>
      </c>
      <c r="Q515" t="s">
        <v>3981</v>
      </c>
      <c r="R515" t="s">
        <v>3224</v>
      </c>
      <c r="S515" t="s">
        <v>3982</v>
      </c>
      <c r="T515" t="s">
        <v>3085</v>
      </c>
      <c r="U515" t="s">
        <v>3983</v>
      </c>
      <c r="V515" t="s">
        <v>3984</v>
      </c>
      <c r="W515" t="s">
        <v>3085</v>
      </c>
      <c r="X515" t="str">
        <f t="shared" si="8"/>
        <v>Funcionamiento</v>
      </c>
      <c r="Y515" t="s">
        <v>3896</v>
      </c>
    </row>
    <row r="516" spans="1:25">
      <c r="A516" t="s">
        <v>3169</v>
      </c>
      <c r="B516" t="s">
        <v>3979</v>
      </c>
      <c r="C516" t="s">
        <v>3980</v>
      </c>
      <c r="D516" t="s">
        <v>3076</v>
      </c>
      <c r="E516" t="s">
        <v>3077</v>
      </c>
      <c r="F516" t="s">
        <v>295</v>
      </c>
      <c r="G516" t="s">
        <v>3896</v>
      </c>
      <c r="H516" t="s">
        <v>333</v>
      </c>
      <c r="I516" t="s">
        <v>335</v>
      </c>
      <c r="J516" t="s">
        <v>246</v>
      </c>
      <c r="K516" t="s">
        <v>3079</v>
      </c>
      <c r="L516" t="s">
        <v>247</v>
      </c>
      <c r="M516">
        <v>445152</v>
      </c>
      <c r="N516">
        <v>0</v>
      </c>
      <c r="O516">
        <v>445152</v>
      </c>
      <c r="P516">
        <v>0</v>
      </c>
      <c r="Q516" t="s">
        <v>3981</v>
      </c>
      <c r="R516" t="s">
        <v>3224</v>
      </c>
      <c r="S516" t="s">
        <v>3982</v>
      </c>
      <c r="T516" t="s">
        <v>3085</v>
      </c>
      <c r="U516" t="s">
        <v>3983</v>
      </c>
      <c r="V516" t="s">
        <v>3984</v>
      </c>
      <c r="W516" t="s">
        <v>3085</v>
      </c>
      <c r="X516" t="str">
        <f t="shared" si="8"/>
        <v>Funcionamiento</v>
      </c>
      <c r="Y516" t="s">
        <v>3896</v>
      </c>
    </row>
    <row r="517" spans="1:25">
      <c r="A517" t="s">
        <v>3169</v>
      </c>
      <c r="B517" t="s">
        <v>3979</v>
      </c>
      <c r="C517" t="s">
        <v>3980</v>
      </c>
      <c r="D517" t="s">
        <v>3076</v>
      </c>
      <c r="E517" t="s">
        <v>3077</v>
      </c>
      <c r="F517" t="s">
        <v>295</v>
      </c>
      <c r="G517" t="s">
        <v>3896</v>
      </c>
      <c r="H517" t="s">
        <v>294</v>
      </c>
      <c r="I517" t="s">
        <v>296</v>
      </c>
      <c r="J517" t="s">
        <v>246</v>
      </c>
      <c r="K517" t="s">
        <v>3079</v>
      </c>
      <c r="L517" t="s">
        <v>247</v>
      </c>
      <c r="M517">
        <v>2037730</v>
      </c>
      <c r="N517">
        <v>0</v>
      </c>
      <c r="O517">
        <v>2037730</v>
      </c>
      <c r="P517">
        <v>0</v>
      </c>
      <c r="Q517" t="s">
        <v>3981</v>
      </c>
      <c r="R517" t="s">
        <v>3224</v>
      </c>
      <c r="S517" t="s">
        <v>3982</v>
      </c>
      <c r="T517" t="s">
        <v>3085</v>
      </c>
      <c r="U517" t="s">
        <v>3983</v>
      </c>
      <c r="V517" t="s">
        <v>3984</v>
      </c>
      <c r="W517" t="s">
        <v>3085</v>
      </c>
      <c r="X517" t="str">
        <f t="shared" si="8"/>
        <v>Funcionamiento</v>
      </c>
      <c r="Y517" t="s">
        <v>3896</v>
      </c>
    </row>
    <row r="518" spans="1:25">
      <c r="A518" t="s">
        <v>3187</v>
      </c>
      <c r="B518" t="s">
        <v>3979</v>
      </c>
      <c r="C518" t="s">
        <v>3985</v>
      </c>
      <c r="D518" t="s">
        <v>3076</v>
      </c>
      <c r="E518" t="s">
        <v>3077</v>
      </c>
      <c r="F518" t="s">
        <v>295</v>
      </c>
      <c r="G518" t="s">
        <v>3896</v>
      </c>
      <c r="H518" t="s">
        <v>318</v>
      </c>
      <c r="I518" t="s">
        <v>586</v>
      </c>
      <c r="J518" t="s">
        <v>246</v>
      </c>
      <c r="K518" t="s">
        <v>3079</v>
      </c>
      <c r="L518" t="s">
        <v>247</v>
      </c>
      <c r="M518">
        <v>3610500</v>
      </c>
      <c r="N518">
        <v>0</v>
      </c>
      <c r="O518">
        <v>3610500</v>
      </c>
      <c r="P518">
        <v>0</v>
      </c>
      <c r="Q518" t="s">
        <v>3986</v>
      </c>
      <c r="R518" t="s">
        <v>3202</v>
      </c>
      <c r="S518" t="s">
        <v>3472</v>
      </c>
      <c r="T518" t="s">
        <v>3085</v>
      </c>
      <c r="U518" t="s">
        <v>3987</v>
      </c>
      <c r="V518" t="s">
        <v>3988</v>
      </c>
      <c r="W518" t="s">
        <v>3989</v>
      </c>
      <c r="X518" t="str">
        <f t="shared" si="8"/>
        <v>Funcionamiento</v>
      </c>
      <c r="Y518" t="s">
        <v>3896</v>
      </c>
    </row>
    <row r="519" spans="1:25">
      <c r="A519" t="s">
        <v>3187</v>
      </c>
      <c r="B519" t="s">
        <v>3979</v>
      </c>
      <c r="C519" t="s">
        <v>3985</v>
      </c>
      <c r="D519" t="s">
        <v>3076</v>
      </c>
      <c r="E519" t="s">
        <v>3077</v>
      </c>
      <c r="F519" t="s">
        <v>295</v>
      </c>
      <c r="G519" t="s">
        <v>3896</v>
      </c>
      <c r="H519" t="s">
        <v>320</v>
      </c>
      <c r="I519" t="s">
        <v>321</v>
      </c>
      <c r="J519" t="s">
        <v>246</v>
      </c>
      <c r="K519" t="s">
        <v>3079</v>
      </c>
      <c r="L519" t="s">
        <v>247</v>
      </c>
      <c r="M519">
        <v>1247600</v>
      </c>
      <c r="N519">
        <v>0</v>
      </c>
      <c r="O519">
        <v>1247600</v>
      </c>
      <c r="P519">
        <v>0</v>
      </c>
      <c r="Q519" t="s">
        <v>3986</v>
      </c>
      <c r="R519" t="s">
        <v>3202</v>
      </c>
      <c r="S519" t="s">
        <v>3472</v>
      </c>
      <c r="T519" t="s">
        <v>3085</v>
      </c>
      <c r="U519" t="s">
        <v>3987</v>
      </c>
      <c r="V519" t="s">
        <v>3988</v>
      </c>
      <c r="W519" t="s">
        <v>3989</v>
      </c>
      <c r="X519" t="str">
        <f t="shared" si="8"/>
        <v>Funcionamiento</v>
      </c>
      <c r="Y519" t="s">
        <v>3896</v>
      </c>
    </row>
    <row r="520" spans="1:25">
      <c r="A520" t="s">
        <v>3187</v>
      </c>
      <c r="B520" t="s">
        <v>3979</v>
      </c>
      <c r="C520" t="s">
        <v>3985</v>
      </c>
      <c r="D520" t="s">
        <v>3076</v>
      </c>
      <c r="E520" t="s">
        <v>3077</v>
      </c>
      <c r="F520" t="s">
        <v>295</v>
      </c>
      <c r="G520" t="s">
        <v>3896</v>
      </c>
      <c r="H520" t="s">
        <v>322</v>
      </c>
      <c r="I520" t="s">
        <v>323</v>
      </c>
      <c r="J520" t="s">
        <v>246</v>
      </c>
      <c r="K520" t="s">
        <v>3079</v>
      </c>
      <c r="L520" t="s">
        <v>247</v>
      </c>
      <c r="M520">
        <v>2708900</v>
      </c>
      <c r="N520">
        <v>0</v>
      </c>
      <c r="O520">
        <v>2708900</v>
      </c>
      <c r="P520">
        <v>0</v>
      </c>
      <c r="Q520" t="s">
        <v>3986</v>
      </c>
      <c r="R520" t="s">
        <v>3202</v>
      </c>
      <c r="S520" t="s">
        <v>3472</v>
      </c>
      <c r="T520" t="s">
        <v>3085</v>
      </c>
      <c r="U520" t="s">
        <v>3987</v>
      </c>
      <c r="V520" t="s">
        <v>3988</v>
      </c>
      <c r="W520" t="s">
        <v>3989</v>
      </c>
      <c r="X520" t="str">
        <f t="shared" si="8"/>
        <v>Funcionamiento</v>
      </c>
      <c r="Y520" t="s">
        <v>3896</v>
      </c>
    </row>
    <row r="521" spans="1:25">
      <c r="A521" t="s">
        <v>3187</v>
      </c>
      <c r="B521" t="s">
        <v>3979</v>
      </c>
      <c r="C521" t="s">
        <v>3985</v>
      </c>
      <c r="D521" t="s">
        <v>3076</v>
      </c>
      <c r="E521" t="s">
        <v>3077</v>
      </c>
      <c r="F521" t="s">
        <v>295</v>
      </c>
      <c r="G521" t="s">
        <v>3896</v>
      </c>
      <c r="H521" t="s">
        <v>324</v>
      </c>
      <c r="I521" t="s">
        <v>325</v>
      </c>
      <c r="J521" t="s">
        <v>246</v>
      </c>
      <c r="K521" t="s">
        <v>3079</v>
      </c>
      <c r="L521" t="s">
        <v>247</v>
      </c>
      <c r="M521">
        <v>1806300</v>
      </c>
      <c r="N521">
        <v>0</v>
      </c>
      <c r="O521">
        <v>1806300</v>
      </c>
      <c r="P521">
        <v>0</v>
      </c>
      <c r="Q521" t="s">
        <v>3986</v>
      </c>
      <c r="R521" t="s">
        <v>3202</v>
      </c>
      <c r="S521" t="s">
        <v>3472</v>
      </c>
      <c r="T521" t="s">
        <v>3085</v>
      </c>
      <c r="U521" t="s">
        <v>3987</v>
      </c>
      <c r="V521" t="s">
        <v>3988</v>
      </c>
      <c r="W521" t="s">
        <v>3989</v>
      </c>
      <c r="X521" t="str">
        <f t="shared" si="8"/>
        <v>Funcionamiento</v>
      </c>
      <c r="Y521" t="s">
        <v>3896</v>
      </c>
    </row>
    <row r="522" spans="1:25">
      <c r="A522" t="s">
        <v>3187</v>
      </c>
      <c r="B522" t="s">
        <v>3979</v>
      </c>
      <c r="C522" t="s">
        <v>3985</v>
      </c>
      <c r="D522" t="s">
        <v>3076</v>
      </c>
      <c r="E522" t="s">
        <v>3077</v>
      </c>
      <c r="F522" t="s">
        <v>295</v>
      </c>
      <c r="G522" t="s">
        <v>3896</v>
      </c>
      <c r="H522" t="s">
        <v>314</v>
      </c>
      <c r="I522" t="s">
        <v>582</v>
      </c>
      <c r="J522" t="s">
        <v>246</v>
      </c>
      <c r="K522" t="s">
        <v>3079</v>
      </c>
      <c r="L522" t="s">
        <v>247</v>
      </c>
      <c r="M522">
        <v>9659700</v>
      </c>
      <c r="N522">
        <v>-560365</v>
      </c>
      <c r="O522">
        <v>9099335</v>
      </c>
      <c r="P522">
        <v>0</v>
      </c>
      <c r="Q522" t="s">
        <v>3986</v>
      </c>
      <c r="R522" t="s">
        <v>3202</v>
      </c>
      <c r="S522" t="s">
        <v>3472</v>
      </c>
      <c r="T522" t="s">
        <v>3085</v>
      </c>
      <c r="U522" t="s">
        <v>3987</v>
      </c>
      <c r="V522" t="s">
        <v>3988</v>
      </c>
      <c r="W522" t="s">
        <v>3989</v>
      </c>
      <c r="X522" t="str">
        <f t="shared" si="8"/>
        <v>Funcionamiento</v>
      </c>
      <c r="Y522" t="s">
        <v>3896</v>
      </c>
    </row>
    <row r="523" spans="1:25">
      <c r="A523" t="s">
        <v>3187</v>
      </c>
      <c r="B523" t="s">
        <v>3979</v>
      </c>
      <c r="C523" t="s">
        <v>3985</v>
      </c>
      <c r="D523" t="s">
        <v>3076</v>
      </c>
      <c r="E523" t="s">
        <v>3077</v>
      </c>
      <c r="F523" t="s">
        <v>295</v>
      </c>
      <c r="G523" t="s">
        <v>3896</v>
      </c>
      <c r="H523" t="s">
        <v>316</v>
      </c>
      <c r="I523" t="s">
        <v>583</v>
      </c>
      <c r="J523" t="s">
        <v>246</v>
      </c>
      <c r="K523" t="s">
        <v>3079</v>
      </c>
      <c r="L523" t="s">
        <v>247</v>
      </c>
      <c r="M523">
        <v>6843000</v>
      </c>
      <c r="N523">
        <v>-95835</v>
      </c>
      <c r="O523">
        <v>6747165</v>
      </c>
      <c r="P523">
        <v>0</v>
      </c>
      <c r="Q523" t="s">
        <v>3986</v>
      </c>
      <c r="R523" t="s">
        <v>3202</v>
      </c>
      <c r="S523" t="s">
        <v>3472</v>
      </c>
      <c r="T523" t="s">
        <v>3085</v>
      </c>
      <c r="U523" t="s">
        <v>3987</v>
      </c>
      <c r="V523" t="s">
        <v>3988</v>
      </c>
      <c r="W523" t="s">
        <v>3989</v>
      </c>
      <c r="X523" t="str">
        <f t="shared" si="8"/>
        <v>Funcionamiento</v>
      </c>
      <c r="Y523" t="s">
        <v>3896</v>
      </c>
    </row>
    <row r="524" spans="1:25">
      <c r="A524" t="s">
        <v>3194</v>
      </c>
      <c r="B524" t="s">
        <v>3990</v>
      </c>
      <c r="C524" t="s">
        <v>3991</v>
      </c>
      <c r="D524" t="s">
        <v>3076</v>
      </c>
      <c r="E524" t="s">
        <v>3077</v>
      </c>
      <c r="F524" t="s">
        <v>295</v>
      </c>
      <c r="G524" t="s">
        <v>3896</v>
      </c>
      <c r="H524" t="s">
        <v>316</v>
      </c>
      <c r="I524" t="s">
        <v>583</v>
      </c>
      <c r="J524" t="s">
        <v>246</v>
      </c>
      <c r="K524" t="s">
        <v>3079</v>
      </c>
      <c r="L524" t="s">
        <v>247</v>
      </c>
      <c r="M524">
        <v>1015100</v>
      </c>
      <c r="N524">
        <v>0</v>
      </c>
      <c r="O524">
        <v>1015100</v>
      </c>
      <c r="P524">
        <v>0</v>
      </c>
      <c r="Q524" t="s">
        <v>3992</v>
      </c>
      <c r="R524" t="s">
        <v>3220</v>
      </c>
      <c r="S524" t="s">
        <v>3344</v>
      </c>
      <c r="T524" t="s">
        <v>3993</v>
      </c>
      <c r="U524" t="s">
        <v>3994</v>
      </c>
      <c r="V524" t="s">
        <v>3995</v>
      </c>
      <c r="W524" t="s">
        <v>3085</v>
      </c>
      <c r="X524" t="str">
        <f t="shared" si="8"/>
        <v>Funcionamiento</v>
      </c>
      <c r="Y524" t="s">
        <v>3896</v>
      </c>
    </row>
    <row r="525" spans="1:25">
      <c r="A525" t="s">
        <v>3194</v>
      </c>
      <c r="B525" t="s">
        <v>3990</v>
      </c>
      <c r="C525" t="s">
        <v>3991</v>
      </c>
      <c r="D525" t="s">
        <v>3076</v>
      </c>
      <c r="E525" t="s">
        <v>3077</v>
      </c>
      <c r="F525" t="s">
        <v>295</v>
      </c>
      <c r="G525" t="s">
        <v>3896</v>
      </c>
      <c r="H525" t="s">
        <v>314</v>
      </c>
      <c r="I525" t="s">
        <v>582</v>
      </c>
      <c r="J525" t="s">
        <v>246</v>
      </c>
      <c r="K525" t="s">
        <v>3079</v>
      </c>
      <c r="L525" t="s">
        <v>247</v>
      </c>
      <c r="M525">
        <v>1302000</v>
      </c>
      <c r="N525">
        <v>0</v>
      </c>
      <c r="O525">
        <v>1302000</v>
      </c>
      <c r="P525">
        <v>0</v>
      </c>
      <c r="Q525" t="s">
        <v>3992</v>
      </c>
      <c r="R525" t="s">
        <v>3220</v>
      </c>
      <c r="S525" t="s">
        <v>3344</v>
      </c>
      <c r="T525" t="s">
        <v>3993</v>
      </c>
      <c r="U525" t="s">
        <v>3994</v>
      </c>
      <c r="V525" t="s">
        <v>3995</v>
      </c>
      <c r="W525" t="s">
        <v>3085</v>
      </c>
      <c r="X525" t="str">
        <f t="shared" si="8"/>
        <v>Funcionamiento</v>
      </c>
      <c r="Y525" t="s">
        <v>3896</v>
      </c>
    </row>
    <row r="526" spans="1:25">
      <c r="A526" t="s">
        <v>3194</v>
      </c>
      <c r="B526" t="s">
        <v>3990</v>
      </c>
      <c r="C526" t="s">
        <v>3991</v>
      </c>
      <c r="D526" t="s">
        <v>3076</v>
      </c>
      <c r="E526" t="s">
        <v>3077</v>
      </c>
      <c r="F526" t="s">
        <v>295</v>
      </c>
      <c r="G526" t="s">
        <v>3896</v>
      </c>
      <c r="H526" t="s">
        <v>320</v>
      </c>
      <c r="I526" t="s">
        <v>321</v>
      </c>
      <c r="J526" t="s">
        <v>246</v>
      </c>
      <c r="K526" t="s">
        <v>3079</v>
      </c>
      <c r="L526" t="s">
        <v>247</v>
      </c>
      <c r="M526">
        <v>234900</v>
      </c>
      <c r="N526">
        <v>0</v>
      </c>
      <c r="O526">
        <v>234900</v>
      </c>
      <c r="P526">
        <v>0</v>
      </c>
      <c r="Q526" t="s">
        <v>3992</v>
      </c>
      <c r="R526" t="s">
        <v>3220</v>
      </c>
      <c r="S526" t="s">
        <v>3344</v>
      </c>
      <c r="T526" t="s">
        <v>3993</v>
      </c>
      <c r="U526" t="s">
        <v>3994</v>
      </c>
      <c r="V526" t="s">
        <v>3995</v>
      </c>
      <c r="W526" t="s">
        <v>3085</v>
      </c>
      <c r="X526" t="str">
        <f t="shared" si="8"/>
        <v>Funcionamiento</v>
      </c>
      <c r="Y526" t="s">
        <v>3896</v>
      </c>
    </row>
    <row r="527" spans="1:25">
      <c r="A527" t="s">
        <v>3194</v>
      </c>
      <c r="B527" t="s">
        <v>3990</v>
      </c>
      <c r="C527" t="s">
        <v>3991</v>
      </c>
      <c r="D527" t="s">
        <v>3076</v>
      </c>
      <c r="E527" t="s">
        <v>3077</v>
      </c>
      <c r="F527" t="s">
        <v>295</v>
      </c>
      <c r="G527" t="s">
        <v>3896</v>
      </c>
      <c r="H527" t="s">
        <v>322</v>
      </c>
      <c r="I527" t="s">
        <v>323</v>
      </c>
      <c r="J527" t="s">
        <v>246</v>
      </c>
      <c r="K527" t="s">
        <v>3079</v>
      </c>
      <c r="L527" t="s">
        <v>247</v>
      </c>
      <c r="M527">
        <v>278200</v>
      </c>
      <c r="N527">
        <v>0</v>
      </c>
      <c r="O527">
        <v>278200</v>
      </c>
      <c r="P527">
        <v>0</v>
      </c>
      <c r="Q527" t="s">
        <v>3992</v>
      </c>
      <c r="R527" t="s">
        <v>3220</v>
      </c>
      <c r="S527" t="s">
        <v>3344</v>
      </c>
      <c r="T527" t="s">
        <v>3993</v>
      </c>
      <c r="U527" t="s">
        <v>3994</v>
      </c>
      <c r="V527" t="s">
        <v>3995</v>
      </c>
      <c r="W527" t="s">
        <v>3085</v>
      </c>
      <c r="X527" t="str">
        <f t="shared" si="8"/>
        <v>Funcionamiento</v>
      </c>
      <c r="Y527" t="s">
        <v>3896</v>
      </c>
    </row>
    <row r="528" spans="1:25">
      <c r="A528" t="s">
        <v>3194</v>
      </c>
      <c r="B528" t="s">
        <v>3990</v>
      </c>
      <c r="C528" t="s">
        <v>3991</v>
      </c>
      <c r="D528" t="s">
        <v>3076</v>
      </c>
      <c r="E528" t="s">
        <v>3077</v>
      </c>
      <c r="F528" t="s">
        <v>295</v>
      </c>
      <c r="G528" t="s">
        <v>3896</v>
      </c>
      <c r="H528" t="s">
        <v>324</v>
      </c>
      <c r="I528" t="s">
        <v>325</v>
      </c>
      <c r="J528" t="s">
        <v>246</v>
      </c>
      <c r="K528" t="s">
        <v>3079</v>
      </c>
      <c r="L528" t="s">
        <v>247</v>
      </c>
      <c r="M528">
        <v>186600</v>
      </c>
      <c r="N528">
        <v>0</v>
      </c>
      <c r="O528">
        <v>186600</v>
      </c>
      <c r="P528">
        <v>0</v>
      </c>
      <c r="Q528" t="s">
        <v>3992</v>
      </c>
      <c r="R528" t="s">
        <v>3220</v>
      </c>
      <c r="S528" t="s">
        <v>3344</v>
      </c>
      <c r="T528" t="s">
        <v>3993</v>
      </c>
      <c r="U528" t="s">
        <v>3994</v>
      </c>
      <c r="V528" t="s">
        <v>3995</v>
      </c>
      <c r="W528" t="s">
        <v>3085</v>
      </c>
      <c r="X528" t="str">
        <f t="shared" si="8"/>
        <v>Funcionamiento</v>
      </c>
      <c r="Y528" t="s">
        <v>3896</v>
      </c>
    </row>
    <row r="529" spans="1:25">
      <c r="A529" t="s">
        <v>3194</v>
      </c>
      <c r="B529" t="s">
        <v>3990</v>
      </c>
      <c r="C529" t="s">
        <v>3991</v>
      </c>
      <c r="D529" t="s">
        <v>3076</v>
      </c>
      <c r="E529" t="s">
        <v>3077</v>
      </c>
      <c r="F529" t="s">
        <v>295</v>
      </c>
      <c r="G529" t="s">
        <v>3896</v>
      </c>
      <c r="H529" t="s">
        <v>318</v>
      </c>
      <c r="I529" t="s">
        <v>586</v>
      </c>
      <c r="J529" t="s">
        <v>246</v>
      </c>
      <c r="K529" t="s">
        <v>3079</v>
      </c>
      <c r="L529" t="s">
        <v>247</v>
      </c>
      <c r="M529">
        <v>372300</v>
      </c>
      <c r="N529">
        <v>0</v>
      </c>
      <c r="O529">
        <v>372300</v>
      </c>
      <c r="P529">
        <v>0</v>
      </c>
      <c r="Q529" t="s">
        <v>3992</v>
      </c>
      <c r="R529" t="s">
        <v>3220</v>
      </c>
      <c r="S529" t="s">
        <v>3344</v>
      </c>
      <c r="T529" t="s">
        <v>3993</v>
      </c>
      <c r="U529" t="s">
        <v>3994</v>
      </c>
      <c r="V529" t="s">
        <v>3995</v>
      </c>
      <c r="W529" t="s">
        <v>3085</v>
      </c>
      <c r="X529" t="str">
        <f t="shared" si="8"/>
        <v>Funcionamiento</v>
      </c>
      <c r="Y529" t="s">
        <v>3896</v>
      </c>
    </row>
    <row r="530" spans="1:25">
      <c r="A530" t="s">
        <v>3176</v>
      </c>
      <c r="B530" t="s">
        <v>3232</v>
      </c>
      <c r="C530" t="s">
        <v>3996</v>
      </c>
      <c r="D530" t="s">
        <v>3076</v>
      </c>
      <c r="E530" t="s">
        <v>3077</v>
      </c>
      <c r="F530" t="s">
        <v>3234</v>
      </c>
      <c r="G530" t="s">
        <v>3896</v>
      </c>
      <c r="H530" t="s">
        <v>539</v>
      </c>
      <c r="I530" t="s">
        <v>667</v>
      </c>
      <c r="J530" t="s">
        <v>253</v>
      </c>
      <c r="K530" t="s">
        <v>3115</v>
      </c>
      <c r="L530" t="s">
        <v>247</v>
      </c>
      <c r="M530">
        <v>24269760</v>
      </c>
      <c r="N530">
        <v>0</v>
      </c>
      <c r="O530">
        <v>24269760</v>
      </c>
      <c r="P530">
        <v>0</v>
      </c>
      <c r="Q530" t="s">
        <v>3997</v>
      </c>
      <c r="R530" t="s">
        <v>3228</v>
      </c>
      <c r="S530" t="s">
        <v>3998</v>
      </c>
      <c r="T530" t="s">
        <v>3999</v>
      </c>
      <c r="U530" t="s">
        <v>4000</v>
      </c>
      <c r="V530" t="s">
        <v>4001</v>
      </c>
      <c r="W530" t="s">
        <v>3085</v>
      </c>
      <c r="X530" t="str">
        <f t="shared" si="8"/>
        <v>Inversión</v>
      </c>
      <c r="Y530" t="s">
        <v>3241</v>
      </c>
    </row>
    <row r="531" spans="1:25">
      <c r="A531" t="s">
        <v>3208</v>
      </c>
      <c r="B531" t="s">
        <v>3630</v>
      </c>
      <c r="C531" t="s">
        <v>4002</v>
      </c>
      <c r="D531" t="s">
        <v>3076</v>
      </c>
      <c r="E531" t="s">
        <v>3077</v>
      </c>
      <c r="F531" t="s">
        <v>3159</v>
      </c>
      <c r="G531" t="s">
        <v>3896</v>
      </c>
      <c r="H531" t="s">
        <v>431</v>
      </c>
      <c r="I531" t="s">
        <v>648</v>
      </c>
      <c r="J531" t="s">
        <v>253</v>
      </c>
      <c r="K531" t="s">
        <v>3115</v>
      </c>
      <c r="L531" t="s">
        <v>247</v>
      </c>
      <c r="M531">
        <v>15000000</v>
      </c>
      <c r="N531">
        <v>-12592</v>
      </c>
      <c r="O531">
        <v>14987408</v>
      </c>
      <c r="P531">
        <v>0</v>
      </c>
      <c r="Q531" t="s">
        <v>4003</v>
      </c>
      <c r="R531" t="s">
        <v>3236</v>
      </c>
      <c r="S531" t="s">
        <v>3422</v>
      </c>
      <c r="T531" t="s">
        <v>4004</v>
      </c>
      <c r="U531" t="s">
        <v>4005</v>
      </c>
      <c r="V531" t="s">
        <v>4006</v>
      </c>
      <c r="W531" t="s">
        <v>3085</v>
      </c>
      <c r="X531" t="str">
        <f t="shared" si="8"/>
        <v>Inversión</v>
      </c>
      <c r="Y531" t="s">
        <v>3166</v>
      </c>
    </row>
    <row r="532" spans="1:25">
      <c r="A532" t="s">
        <v>3224</v>
      </c>
      <c r="B532" t="s">
        <v>4007</v>
      </c>
      <c r="C532" t="s">
        <v>4008</v>
      </c>
      <c r="D532" t="s">
        <v>3076</v>
      </c>
      <c r="E532" t="s">
        <v>3077</v>
      </c>
      <c r="F532" t="s">
        <v>295</v>
      </c>
      <c r="G532" t="s">
        <v>3896</v>
      </c>
      <c r="H532" t="s">
        <v>333</v>
      </c>
      <c r="I532" t="s">
        <v>335</v>
      </c>
      <c r="J532" t="s">
        <v>246</v>
      </c>
      <c r="K532" t="s">
        <v>3079</v>
      </c>
      <c r="L532" t="s">
        <v>247</v>
      </c>
      <c r="M532">
        <v>98364</v>
      </c>
      <c r="N532">
        <v>0</v>
      </c>
      <c r="O532">
        <v>98364</v>
      </c>
      <c r="P532">
        <v>0</v>
      </c>
      <c r="Q532" t="s">
        <v>4009</v>
      </c>
      <c r="R532" t="s">
        <v>3221</v>
      </c>
      <c r="S532" t="s">
        <v>4010</v>
      </c>
      <c r="T532" t="s">
        <v>3085</v>
      </c>
      <c r="U532" t="s">
        <v>4011</v>
      </c>
      <c r="V532" t="s">
        <v>4012</v>
      </c>
      <c r="W532" t="s">
        <v>3085</v>
      </c>
      <c r="X532" t="str">
        <f t="shared" si="8"/>
        <v>Funcionamiento</v>
      </c>
      <c r="Y532" t="s">
        <v>3896</v>
      </c>
    </row>
    <row r="533" spans="1:25">
      <c r="A533" t="s">
        <v>3224</v>
      </c>
      <c r="B533" t="s">
        <v>4007</v>
      </c>
      <c r="C533" t="s">
        <v>4008</v>
      </c>
      <c r="D533" t="s">
        <v>3076</v>
      </c>
      <c r="E533" t="s">
        <v>3077</v>
      </c>
      <c r="F533" t="s">
        <v>295</v>
      </c>
      <c r="G533" t="s">
        <v>3896</v>
      </c>
      <c r="H533" t="s">
        <v>303</v>
      </c>
      <c r="I533" t="s">
        <v>305</v>
      </c>
      <c r="J533" t="s">
        <v>246</v>
      </c>
      <c r="K533" t="s">
        <v>3079</v>
      </c>
      <c r="L533" t="s">
        <v>247</v>
      </c>
      <c r="M533">
        <v>1509415</v>
      </c>
      <c r="N533">
        <v>0</v>
      </c>
      <c r="O533">
        <v>1509415</v>
      </c>
      <c r="P533">
        <v>0</v>
      </c>
      <c r="Q533" t="s">
        <v>4009</v>
      </c>
      <c r="R533" t="s">
        <v>3221</v>
      </c>
      <c r="S533" t="s">
        <v>4010</v>
      </c>
      <c r="T533" t="s">
        <v>3085</v>
      </c>
      <c r="U533" t="s">
        <v>4011</v>
      </c>
      <c r="V533" t="s">
        <v>4012</v>
      </c>
      <c r="W533" t="s">
        <v>3085</v>
      </c>
      <c r="X533" t="str">
        <f t="shared" si="8"/>
        <v>Funcionamiento</v>
      </c>
      <c r="Y533" t="s">
        <v>3896</v>
      </c>
    </row>
    <row r="534" spans="1:25">
      <c r="A534" t="s">
        <v>3224</v>
      </c>
      <c r="B534" t="s">
        <v>4007</v>
      </c>
      <c r="C534" t="s">
        <v>4008</v>
      </c>
      <c r="D534" t="s">
        <v>3076</v>
      </c>
      <c r="E534" t="s">
        <v>3077</v>
      </c>
      <c r="F534" t="s">
        <v>295</v>
      </c>
      <c r="G534" t="s">
        <v>3896</v>
      </c>
      <c r="H534" t="s">
        <v>297</v>
      </c>
      <c r="I534" t="s">
        <v>299</v>
      </c>
      <c r="J534" t="s">
        <v>246</v>
      </c>
      <c r="K534" t="s">
        <v>3079</v>
      </c>
      <c r="L534" t="s">
        <v>247</v>
      </c>
      <c r="M534">
        <v>2821628</v>
      </c>
      <c r="N534">
        <v>0</v>
      </c>
      <c r="O534">
        <v>2821628</v>
      </c>
      <c r="P534">
        <v>0</v>
      </c>
      <c r="Q534" t="s">
        <v>4009</v>
      </c>
      <c r="R534" t="s">
        <v>3221</v>
      </c>
      <c r="S534" t="s">
        <v>4010</v>
      </c>
      <c r="T534" t="s">
        <v>3085</v>
      </c>
      <c r="U534" t="s">
        <v>4011</v>
      </c>
      <c r="V534" t="s">
        <v>4012</v>
      </c>
      <c r="W534" t="s">
        <v>3085</v>
      </c>
      <c r="X534" t="str">
        <f t="shared" si="8"/>
        <v>Funcionamiento</v>
      </c>
      <c r="Y534" t="s">
        <v>3896</v>
      </c>
    </row>
    <row r="535" spans="1:25">
      <c r="A535" t="s">
        <v>3224</v>
      </c>
      <c r="B535" t="s">
        <v>4007</v>
      </c>
      <c r="C535" t="s">
        <v>4008</v>
      </c>
      <c r="D535" t="s">
        <v>3076</v>
      </c>
      <c r="E535" t="s">
        <v>3077</v>
      </c>
      <c r="F535" t="s">
        <v>295</v>
      </c>
      <c r="G535" t="s">
        <v>3896</v>
      </c>
      <c r="H535" t="s">
        <v>331</v>
      </c>
      <c r="I535" t="s">
        <v>587</v>
      </c>
      <c r="J535" t="s">
        <v>246</v>
      </c>
      <c r="K535" t="s">
        <v>3079</v>
      </c>
      <c r="L535" t="s">
        <v>247</v>
      </c>
      <c r="M535">
        <v>1167188</v>
      </c>
      <c r="N535">
        <v>0</v>
      </c>
      <c r="O535">
        <v>1167188</v>
      </c>
      <c r="P535">
        <v>0</v>
      </c>
      <c r="Q535" t="s">
        <v>4009</v>
      </c>
      <c r="R535" t="s">
        <v>3221</v>
      </c>
      <c r="S535" t="s">
        <v>4010</v>
      </c>
      <c r="T535" t="s">
        <v>3085</v>
      </c>
      <c r="U535" t="s">
        <v>4011</v>
      </c>
      <c r="V535" t="s">
        <v>4012</v>
      </c>
      <c r="W535" t="s">
        <v>3085</v>
      </c>
      <c r="X535" t="str">
        <f t="shared" si="8"/>
        <v>Funcionamiento</v>
      </c>
      <c r="Y535" t="s">
        <v>3896</v>
      </c>
    </row>
    <row r="536" spans="1:25">
      <c r="A536" t="s">
        <v>3224</v>
      </c>
      <c r="B536" t="s">
        <v>4007</v>
      </c>
      <c r="C536" t="s">
        <v>4008</v>
      </c>
      <c r="D536" t="s">
        <v>3076</v>
      </c>
      <c r="E536" t="s">
        <v>3077</v>
      </c>
      <c r="F536" t="s">
        <v>295</v>
      </c>
      <c r="G536" t="s">
        <v>3896</v>
      </c>
      <c r="H536" t="s">
        <v>336</v>
      </c>
      <c r="I536" t="s">
        <v>337</v>
      </c>
      <c r="J536" t="s">
        <v>246</v>
      </c>
      <c r="K536" t="s">
        <v>3079</v>
      </c>
      <c r="L536" t="s">
        <v>247</v>
      </c>
      <c r="M536">
        <v>2354967</v>
      </c>
      <c r="N536">
        <v>0</v>
      </c>
      <c r="O536">
        <v>2354967</v>
      </c>
      <c r="P536">
        <v>0</v>
      </c>
      <c r="Q536" t="s">
        <v>4009</v>
      </c>
      <c r="R536" t="s">
        <v>3221</v>
      </c>
      <c r="S536" t="s">
        <v>4010</v>
      </c>
      <c r="T536" t="s">
        <v>3085</v>
      </c>
      <c r="U536" t="s">
        <v>4011</v>
      </c>
      <c r="V536" t="s">
        <v>4012</v>
      </c>
      <c r="W536" t="s">
        <v>3085</v>
      </c>
      <c r="X536" t="str">
        <f t="shared" si="8"/>
        <v>Funcionamiento</v>
      </c>
      <c r="Y536" t="s">
        <v>3896</v>
      </c>
    </row>
    <row r="537" spans="1:25">
      <c r="A537" t="s">
        <v>3224</v>
      </c>
      <c r="B537" t="s">
        <v>4007</v>
      </c>
      <c r="C537" t="s">
        <v>4008</v>
      </c>
      <c r="D537" t="s">
        <v>3076</v>
      </c>
      <c r="E537" t="s">
        <v>3077</v>
      </c>
      <c r="F537" t="s">
        <v>295</v>
      </c>
      <c r="G537" t="s">
        <v>3896</v>
      </c>
      <c r="H537" t="s">
        <v>309</v>
      </c>
      <c r="I537" t="s">
        <v>311</v>
      </c>
      <c r="J537" t="s">
        <v>246</v>
      </c>
      <c r="K537" t="s">
        <v>3079</v>
      </c>
      <c r="L537" t="s">
        <v>247</v>
      </c>
      <c r="M537">
        <v>1382196</v>
      </c>
      <c r="N537">
        <v>0</v>
      </c>
      <c r="O537">
        <v>1382196</v>
      </c>
      <c r="P537">
        <v>0</v>
      </c>
      <c r="Q537" t="s">
        <v>4009</v>
      </c>
      <c r="R537" t="s">
        <v>3221</v>
      </c>
      <c r="S537" t="s">
        <v>4010</v>
      </c>
      <c r="T537" t="s">
        <v>3085</v>
      </c>
      <c r="U537" t="s">
        <v>4011</v>
      </c>
      <c r="V537" t="s">
        <v>4012</v>
      </c>
      <c r="W537" t="s">
        <v>3085</v>
      </c>
      <c r="X537" t="str">
        <f t="shared" si="8"/>
        <v>Funcionamiento</v>
      </c>
      <c r="Y537" t="s">
        <v>3896</v>
      </c>
    </row>
    <row r="538" spans="1:25">
      <c r="A538" t="s">
        <v>3224</v>
      </c>
      <c r="B538" t="s">
        <v>4007</v>
      </c>
      <c r="C538" t="s">
        <v>4008</v>
      </c>
      <c r="D538" t="s">
        <v>3076</v>
      </c>
      <c r="E538" t="s">
        <v>3077</v>
      </c>
      <c r="F538" t="s">
        <v>295</v>
      </c>
      <c r="G538" t="s">
        <v>3896</v>
      </c>
      <c r="H538" t="s">
        <v>292</v>
      </c>
      <c r="I538" t="s">
        <v>293</v>
      </c>
      <c r="J538" t="s">
        <v>246</v>
      </c>
      <c r="K538" t="s">
        <v>3079</v>
      </c>
      <c r="L538" t="s">
        <v>247</v>
      </c>
      <c r="M538">
        <v>71179094</v>
      </c>
      <c r="N538">
        <v>0</v>
      </c>
      <c r="O538">
        <v>71179094</v>
      </c>
      <c r="P538">
        <v>0</v>
      </c>
      <c r="Q538" t="s">
        <v>4009</v>
      </c>
      <c r="R538" t="s">
        <v>3221</v>
      </c>
      <c r="S538" t="s">
        <v>4010</v>
      </c>
      <c r="T538" t="s">
        <v>3085</v>
      </c>
      <c r="U538" t="s">
        <v>4011</v>
      </c>
      <c r="V538" t="s">
        <v>4012</v>
      </c>
      <c r="W538" t="s">
        <v>3085</v>
      </c>
      <c r="X538" t="str">
        <f t="shared" si="8"/>
        <v>Funcionamiento</v>
      </c>
      <c r="Y538" t="s">
        <v>3896</v>
      </c>
    </row>
    <row r="539" spans="1:25">
      <c r="A539" t="s">
        <v>3224</v>
      </c>
      <c r="B539" t="s">
        <v>4007</v>
      </c>
      <c r="C539" t="s">
        <v>4008</v>
      </c>
      <c r="D539" t="s">
        <v>3076</v>
      </c>
      <c r="E539" t="s">
        <v>3077</v>
      </c>
      <c r="F539" t="s">
        <v>295</v>
      </c>
      <c r="G539" t="s">
        <v>3896</v>
      </c>
      <c r="H539" t="s">
        <v>294</v>
      </c>
      <c r="I539" t="s">
        <v>296</v>
      </c>
      <c r="J539" t="s">
        <v>246</v>
      </c>
      <c r="K539" t="s">
        <v>3079</v>
      </c>
      <c r="L539" t="s">
        <v>247</v>
      </c>
      <c r="M539">
        <v>1813288</v>
      </c>
      <c r="N539">
        <v>0</v>
      </c>
      <c r="O539">
        <v>1813288</v>
      </c>
      <c r="P539">
        <v>0</v>
      </c>
      <c r="Q539" t="s">
        <v>4009</v>
      </c>
      <c r="R539" t="s">
        <v>3221</v>
      </c>
      <c r="S539" t="s">
        <v>4010</v>
      </c>
      <c r="T539" t="s">
        <v>3085</v>
      </c>
      <c r="U539" t="s">
        <v>4011</v>
      </c>
      <c r="V539" t="s">
        <v>4012</v>
      </c>
      <c r="W539" t="s">
        <v>3085</v>
      </c>
      <c r="X539" t="str">
        <f t="shared" si="8"/>
        <v>Funcionamiento</v>
      </c>
      <c r="Y539" t="s">
        <v>3896</v>
      </c>
    </row>
    <row r="540" spans="1:25">
      <c r="A540" t="s">
        <v>3202</v>
      </c>
      <c r="B540" t="s">
        <v>3640</v>
      </c>
      <c r="C540" t="s">
        <v>4013</v>
      </c>
      <c r="D540" t="s">
        <v>3076</v>
      </c>
      <c r="E540" t="s">
        <v>3077</v>
      </c>
      <c r="F540" t="s">
        <v>295</v>
      </c>
      <c r="G540" t="s">
        <v>3896</v>
      </c>
      <c r="H540" t="s">
        <v>314</v>
      </c>
      <c r="I540" t="s">
        <v>582</v>
      </c>
      <c r="J540" t="s">
        <v>246</v>
      </c>
      <c r="K540" t="s">
        <v>3079</v>
      </c>
      <c r="L540" t="s">
        <v>247</v>
      </c>
      <c r="M540">
        <v>1830700</v>
      </c>
      <c r="N540">
        <v>0</v>
      </c>
      <c r="O540">
        <v>1830700</v>
      </c>
      <c r="P540">
        <v>0</v>
      </c>
      <c r="Q540" t="s">
        <v>4014</v>
      </c>
      <c r="R540" t="s">
        <v>3251</v>
      </c>
      <c r="S540" t="s">
        <v>3372</v>
      </c>
      <c r="T540" t="s">
        <v>3085</v>
      </c>
      <c r="U540" t="s">
        <v>4015</v>
      </c>
      <c r="V540" t="s">
        <v>4016</v>
      </c>
      <c r="W540" t="s">
        <v>3085</v>
      </c>
      <c r="X540" t="str">
        <f t="shared" si="8"/>
        <v>Funcionamiento</v>
      </c>
      <c r="Y540" t="s">
        <v>3896</v>
      </c>
    </row>
    <row r="541" spans="1:25">
      <c r="A541" t="s">
        <v>3202</v>
      </c>
      <c r="B541" t="s">
        <v>3640</v>
      </c>
      <c r="C541" t="s">
        <v>4013</v>
      </c>
      <c r="D541" t="s">
        <v>3076</v>
      </c>
      <c r="E541" t="s">
        <v>3077</v>
      </c>
      <c r="F541" t="s">
        <v>295</v>
      </c>
      <c r="G541" t="s">
        <v>3896</v>
      </c>
      <c r="H541" t="s">
        <v>320</v>
      </c>
      <c r="I541" t="s">
        <v>321</v>
      </c>
      <c r="J541" t="s">
        <v>246</v>
      </c>
      <c r="K541" t="s">
        <v>3079</v>
      </c>
      <c r="L541" t="s">
        <v>247</v>
      </c>
      <c r="M541">
        <v>1226500</v>
      </c>
      <c r="N541">
        <v>0</v>
      </c>
      <c r="O541">
        <v>1226500</v>
      </c>
      <c r="P541">
        <v>0</v>
      </c>
      <c r="Q541" t="s">
        <v>4014</v>
      </c>
      <c r="R541" t="s">
        <v>3251</v>
      </c>
      <c r="S541" t="s">
        <v>3372</v>
      </c>
      <c r="T541" t="s">
        <v>3085</v>
      </c>
      <c r="U541" t="s">
        <v>4015</v>
      </c>
      <c r="V541" t="s">
        <v>4016</v>
      </c>
      <c r="W541" t="s">
        <v>3085</v>
      </c>
      <c r="X541" t="str">
        <f t="shared" si="8"/>
        <v>Funcionamiento</v>
      </c>
      <c r="Y541" t="s">
        <v>3896</v>
      </c>
    </row>
    <row r="542" spans="1:25">
      <c r="A542" t="s">
        <v>3202</v>
      </c>
      <c r="B542" t="s">
        <v>3640</v>
      </c>
      <c r="C542" t="s">
        <v>4013</v>
      </c>
      <c r="D542" t="s">
        <v>3076</v>
      </c>
      <c r="E542" t="s">
        <v>3077</v>
      </c>
      <c r="F542" t="s">
        <v>295</v>
      </c>
      <c r="G542" t="s">
        <v>3896</v>
      </c>
      <c r="H542" t="s">
        <v>318</v>
      </c>
      <c r="I542" t="s">
        <v>586</v>
      </c>
      <c r="J542" t="s">
        <v>246</v>
      </c>
      <c r="K542" t="s">
        <v>3079</v>
      </c>
      <c r="L542" t="s">
        <v>247</v>
      </c>
      <c r="M542">
        <v>3544800</v>
      </c>
      <c r="N542">
        <v>0</v>
      </c>
      <c r="O542">
        <v>3544800</v>
      </c>
      <c r="P542">
        <v>0</v>
      </c>
      <c r="Q542" t="s">
        <v>4014</v>
      </c>
      <c r="R542" t="s">
        <v>3251</v>
      </c>
      <c r="S542" t="s">
        <v>3372</v>
      </c>
      <c r="T542" t="s">
        <v>3085</v>
      </c>
      <c r="U542" t="s">
        <v>4015</v>
      </c>
      <c r="V542" t="s">
        <v>4016</v>
      </c>
      <c r="W542" t="s">
        <v>3085</v>
      </c>
      <c r="X542" t="str">
        <f t="shared" si="8"/>
        <v>Funcionamiento</v>
      </c>
      <c r="Y542" t="s">
        <v>3896</v>
      </c>
    </row>
    <row r="543" spans="1:25">
      <c r="A543" t="s">
        <v>3202</v>
      </c>
      <c r="B543" t="s">
        <v>3640</v>
      </c>
      <c r="C543" t="s">
        <v>4013</v>
      </c>
      <c r="D543" t="s">
        <v>3076</v>
      </c>
      <c r="E543" t="s">
        <v>3077</v>
      </c>
      <c r="F543" t="s">
        <v>295</v>
      </c>
      <c r="G543" t="s">
        <v>3896</v>
      </c>
      <c r="H543" t="s">
        <v>324</v>
      </c>
      <c r="I543" t="s">
        <v>325</v>
      </c>
      <c r="J543" t="s">
        <v>246</v>
      </c>
      <c r="K543" t="s">
        <v>3079</v>
      </c>
      <c r="L543" t="s">
        <v>247</v>
      </c>
      <c r="M543">
        <v>1773300</v>
      </c>
      <c r="N543">
        <v>0</v>
      </c>
      <c r="O543">
        <v>1773300</v>
      </c>
      <c r="P543">
        <v>0</v>
      </c>
      <c r="Q543" t="s">
        <v>4014</v>
      </c>
      <c r="R543" t="s">
        <v>3251</v>
      </c>
      <c r="S543" t="s">
        <v>3372</v>
      </c>
      <c r="T543" t="s">
        <v>3085</v>
      </c>
      <c r="U543" t="s">
        <v>4015</v>
      </c>
      <c r="V543" t="s">
        <v>4016</v>
      </c>
      <c r="W543" t="s">
        <v>3085</v>
      </c>
      <c r="X543" t="str">
        <f t="shared" si="8"/>
        <v>Funcionamiento</v>
      </c>
      <c r="Y543" t="s">
        <v>3896</v>
      </c>
    </row>
    <row r="544" spans="1:25">
      <c r="A544" t="s">
        <v>3202</v>
      </c>
      <c r="B544" t="s">
        <v>3640</v>
      </c>
      <c r="C544" t="s">
        <v>4013</v>
      </c>
      <c r="D544" t="s">
        <v>3076</v>
      </c>
      <c r="E544" t="s">
        <v>3077</v>
      </c>
      <c r="F544" t="s">
        <v>295</v>
      </c>
      <c r="G544" t="s">
        <v>3896</v>
      </c>
      <c r="H544" t="s">
        <v>322</v>
      </c>
      <c r="I544" t="s">
        <v>323</v>
      </c>
      <c r="J544" t="s">
        <v>246</v>
      </c>
      <c r="K544" t="s">
        <v>3079</v>
      </c>
      <c r="L544" t="s">
        <v>247</v>
      </c>
      <c r="M544">
        <v>2660100</v>
      </c>
      <c r="N544">
        <v>0</v>
      </c>
      <c r="O544">
        <v>2660100</v>
      </c>
      <c r="P544">
        <v>0</v>
      </c>
      <c r="Q544" t="s">
        <v>4014</v>
      </c>
      <c r="R544" t="s">
        <v>3251</v>
      </c>
      <c r="S544" t="s">
        <v>3372</v>
      </c>
      <c r="T544" t="s">
        <v>3085</v>
      </c>
      <c r="U544" t="s">
        <v>4015</v>
      </c>
      <c r="V544" t="s">
        <v>4016</v>
      </c>
      <c r="W544" t="s">
        <v>3085</v>
      </c>
      <c r="X544" t="str">
        <f t="shared" si="8"/>
        <v>Funcionamiento</v>
      </c>
      <c r="Y544" t="s">
        <v>3896</v>
      </c>
    </row>
    <row r="545" spans="1:25">
      <c r="A545" t="s">
        <v>3202</v>
      </c>
      <c r="B545" t="s">
        <v>3640</v>
      </c>
      <c r="C545" t="s">
        <v>4013</v>
      </c>
      <c r="D545" t="s">
        <v>3076</v>
      </c>
      <c r="E545" t="s">
        <v>3077</v>
      </c>
      <c r="F545" t="s">
        <v>295</v>
      </c>
      <c r="G545" t="s">
        <v>3896</v>
      </c>
      <c r="H545" t="s">
        <v>316</v>
      </c>
      <c r="I545" t="s">
        <v>583</v>
      </c>
      <c r="J545" t="s">
        <v>246</v>
      </c>
      <c r="K545" t="s">
        <v>3079</v>
      </c>
      <c r="L545" t="s">
        <v>247</v>
      </c>
      <c r="M545">
        <v>6913200</v>
      </c>
      <c r="N545">
        <v>0</v>
      </c>
      <c r="O545">
        <v>6913200</v>
      </c>
      <c r="P545">
        <v>0</v>
      </c>
      <c r="Q545" t="s">
        <v>4014</v>
      </c>
      <c r="R545" t="s">
        <v>3251</v>
      </c>
      <c r="S545" t="s">
        <v>3372</v>
      </c>
      <c r="T545" t="s">
        <v>3085</v>
      </c>
      <c r="U545" t="s">
        <v>4015</v>
      </c>
      <c r="V545" t="s">
        <v>4016</v>
      </c>
      <c r="W545" t="s">
        <v>3085</v>
      </c>
      <c r="X545" t="str">
        <f t="shared" si="8"/>
        <v>Funcionamiento</v>
      </c>
      <c r="Y545" t="s">
        <v>3896</v>
      </c>
    </row>
    <row r="546" spans="1:25">
      <c r="A546" t="s">
        <v>3220</v>
      </c>
      <c r="B546" t="s">
        <v>4017</v>
      </c>
      <c r="C546" t="s">
        <v>4018</v>
      </c>
      <c r="D546" t="s">
        <v>3076</v>
      </c>
      <c r="E546" t="s">
        <v>3077</v>
      </c>
      <c r="F546" t="s">
        <v>3234</v>
      </c>
      <c r="G546" t="s">
        <v>3896</v>
      </c>
      <c r="H546" t="s">
        <v>428</v>
      </c>
      <c r="I546" t="s">
        <v>669</v>
      </c>
      <c r="J546" t="s">
        <v>246</v>
      </c>
      <c r="K546" t="s">
        <v>3079</v>
      </c>
      <c r="L546" t="s">
        <v>247</v>
      </c>
      <c r="M546">
        <v>8956559</v>
      </c>
      <c r="N546">
        <v>0</v>
      </c>
      <c r="O546">
        <v>8956559</v>
      </c>
      <c r="P546">
        <v>0</v>
      </c>
      <c r="Q546" t="s">
        <v>4019</v>
      </c>
      <c r="R546" t="s">
        <v>3238</v>
      </c>
      <c r="S546" t="s">
        <v>4020</v>
      </c>
      <c r="T546" t="s">
        <v>4021</v>
      </c>
      <c r="U546" t="s">
        <v>4022</v>
      </c>
      <c r="V546" t="s">
        <v>4023</v>
      </c>
      <c r="W546" t="s">
        <v>3085</v>
      </c>
      <c r="X546" t="str">
        <f t="shared" si="8"/>
        <v>Inversión</v>
      </c>
      <c r="Y546" t="s">
        <v>3241</v>
      </c>
    </row>
    <row r="547" spans="1:25">
      <c r="A547" t="s">
        <v>3228</v>
      </c>
      <c r="B547" t="s">
        <v>3260</v>
      </c>
      <c r="C547" t="s">
        <v>4024</v>
      </c>
      <c r="D547" t="s">
        <v>3076</v>
      </c>
      <c r="E547" t="s">
        <v>3077</v>
      </c>
      <c r="F547" t="s">
        <v>295</v>
      </c>
      <c r="G547" t="s">
        <v>3896</v>
      </c>
      <c r="H547" t="s">
        <v>294</v>
      </c>
      <c r="I547" t="s">
        <v>296</v>
      </c>
      <c r="J547" t="s">
        <v>246</v>
      </c>
      <c r="K547" t="s">
        <v>3079</v>
      </c>
      <c r="L547" t="s">
        <v>247</v>
      </c>
      <c r="M547">
        <v>1932265</v>
      </c>
      <c r="N547">
        <v>0</v>
      </c>
      <c r="O547">
        <v>1932265</v>
      </c>
      <c r="P547">
        <v>0</v>
      </c>
      <c r="Q547" t="s">
        <v>4025</v>
      </c>
      <c r="R547" t="s">
        <v>3281</v>
      </c>
      <c r="S547" t="s">
        <v>4026</v>
      </c>
      <c r="T547" t="s">
        <v>3085</v>
      </c>
      <c r="U547" t="s">
        <v>4027</v>
      </c>
      <c r="V547" t="s">
        <v>4028</v>
      </c>
      <c r="W547" t="s">
        <v>3085</v>
      </c>
      <c r="X547" t="str">
        <f t="shared" si="8"/>
        <v>Funcionamiento</v>
      </c>
      <c r="Y547" t="s">
        <v>3896</v>
      </c>
    </row>
    <row r="548" spans="1:25">
      <c r="A548" t="s">
        <v>3228</v>
      </c>
      <c r="B548" t="s">
        <v>3260</v>
      </c>
      <c r="C548" t="s">
        <v>4024</v>
      </c>
      <c r="D548" t="s">
        <v>3076</v>
      </c>
      <c r="E548" t="s">
        <v>3077</v>
      </c>
      <c r="F548" t="s">
        <v>295</v>
      </c>
      <c r="G548" t="s">
        <v>3896</v>
      </c>
      <c r="H548" t="s">
        <v>333</v>
      </c>
      <c r="I548" t="s">
        <v>335</v>
      </c>
      <c r="J548" t="s">
        <v>246</v>
      </c>
      <c r="K548" t="s">
        <v>3079</v>
      </c>
      <c r="L548" t="s">
        <v>247</v>
      </c>
      <c r="M548">
        <v>712064</v>
      </c>
      <c r="N548">
        <v>0</v>
      </c>
      <c r="O548">
        <v>712064</v>
      </c>
      <c r="P548">
        <v>0</v>
      </c>
      <c r="Q548" t="s">
        <v>4025</v>
      </c>
      <c r="R548" t="s">
        <v>3281</v>
      </c>
      <c r="S548" t="s">
        <v>4026</v>
      </c>
      <c r="T548" t="s">
        <v>3085</v>
      </c>
      <c r="U548" t="s">
        <v>4027</v>
      </c>
      <c r="V548" t="s">
        <v>4028</v>
      </c>
      <c r="W548" t="s">
        <v>3085</v>
      </c>
      <c r="X548" t="str">
        <f t="shared" si="8"/>
        <v>Funcionamiento</v>
      </c>
      <c r="Y548" t="s">
        <v>3896</v>
      </c>
    </row>
    <row r="549" spans="1:25">
      <c r="A549" t="s">
        <v>3228</v>
      </c>
      <c r="B549" t="s">
        <v>3260</v>
      </c>
      <c r="C549" t="s">
        <v>4024</v>
      </c>
      <c r="D549" t="s">
        <v>3076</v>
      </c>
      <c r="E549" t="s">
        <v>3077</v>
      </c>
      <c r="F549" t="s">
        <v>295</v>
      </c>
      <c r="G549" t="s">
        <v>3896</v>
      </c>
      <c r="H549" t="s">
        <v>336</v>
      </c>
      <c r="I549" t="s">
        <v>337</v>
      </c>
      <c r="J549" t="s">
        <v>246</v>
      </c>
      <c r="K549" t="s">
        <v>3079</v>
      </c>
      <c r="L549" t="s">
        <v>247</v>
      </c>
      <c r="M549">
        <v>2354967</v>
      </c>
      <c r="N549">
        <v>0</v>
      </c>
      <c r="O549">
        <v>2354967</v>
      </c>
      <c r="P549">
        <v>0</v>
      </c>
      <c r="Q549" t="s">
        <v>4025</v>
      </c>
      <c r="R549" t="s">
        <v>3281</v>
      </c>
      <c r="S549" t="s">
        <v>4026</v>
      </c>
      <c r="T549" t="s">
        <v>3085</v>
      </c>
      <c r="U549" t="s">
        <v>4027</v>
      </c>
      <c r="V549" t="s">
        <v>4028</v>
      </c>
      <c r="W549" t="s">
        <v>3085</v>
      </c>
      <c r="X549" t="str">
        <f t="shared" si="8"/>
        <v>Funcionamiento</v>
      </c>
      <c r="Y549" t="s">
        <v>3896</v>
      </c>
    </row>
    <row r="550" spans="1:25">
      <c r="A550" t="s">
        <v>3228</v>
      </c>
      <c r="B550" t="s">
        <v>3260</v>
      </c>
      <c r="C550" t="s">
        <v>4024</v>
      </c>
      <c r="D550" t="s">
        <v>3076</v>
      </c>
      <c r="E550" t="s">
        <v>3077</v>
      </c>
      <c r="F550" t="s">
        <v>295</v>
      </c>
      <c r="G550" t="s">
        <v>3896</v>
      </c>
      <c r="H550" t="s">
        <v>297</v>
      </c>
      <c r="I550" t="s">
        <v>299</v>
      </c>
      <c r="J550" t="s">
        <v>246</v>
      </c>
      <c r="K550" t="s">
        <v>3079</v>
      </c>
      <c r="L550" t="s">
        <v>247</v>
      </c>
      <c r="M550">
        <v>3006765</v>
      </c>
      <c r="N550">
        <v>0</v>
      </c>
      <c r="O550">
        <v>3006765</v>
      </c>
      <c r="P550">
        <v>0</v>
      </c>
      <c r="Q550" t="s">
        <v>4025</v>
      </c>
      <c r="R550" t="s">
        <v>3281</v>
      </c>
      <c r="S550" t="s">
        <v>4026</v>
      </c>
      <c r="T550" t="s">
        <v>3085</v>
      </c>
      <c r="U550" t="s">
        <v>4027</v>
      </c>
      <c r="V550" t="s">
        <v>4028</v>
      </c>
      <c r="W550" t="s">
        <v>3085</v>
      </c>
      <c r="X550" t="str">
        <f t="shared" si="8"/>
        <v>Funcionamiento</v>
      </c>
      <c r="Y550" t="s">
        <v>3896</v>
      </c>
    </row>
    <row r="551" spans="1:25">
      <c r="A551" t="s">
        <v>3228</v>
      </c>
      <c r="B551" t="s">
        <v>3260</v>
      </c>
      <c r="C551" t="s">
        <v>4024</v>
      </c>
      <c r="D551" t="s">
        <v>3076</v>
      </c>
      <c r="E551" t="s">
        <v>3077</v>
      </c>
      <c r="F551" t="s">
        <v>295</v>
      </c>
      <c r="G551" t="s">
        <v>3896</v>
      </c>
      <c r="H551" t="s">
        <v>309</v>
      </c>
      <c r="I551" t="s">
        <v>311</v>
      </c>
      <c r="J551" t="s">
        <v>246</v>
      </c>
      <c r="K551" t="s">
        <v>3079</v>
      </c>
      <c r="L551" t="s">
        <v>247</v>
      </c>
      <c r="M551">
        <v>9302154</v>
      </c>
      <c r="N551">
        <v>0</v>
      </c>
      <c r="O551">
        <v>9302154</v>
      </c>
      <c r="P551">
        <v>0</v>
      </c>
      <c r="Q551" t="s">
        <v>4025</v>
      </c>
      <c r="R551" t="s">
        <v>3281</v>
      </c>
      <c r="S551" t="s">
        <v>4026</v>
      </c>
      <c r="T551" t="s">
        <v>3085</v>
      </c>
      <c r="U551" t="s">
        <v>4027</v>
      </c>
      <c r="V551" t="s">
        <v>4028</v>
      </c>
      <c r="W551" t="s">
        <v>3085</v>
      </c>
      <c r="X551" t="str">
        <f t="shared" si="8"/>
        <v>Funcionamiento</v>
      </c>
      <c r="Y551" t="s">
        <v>3896</v>
      </c>
    </row>
    <row r="552" spans="1:25">
      <c r="A552" t="s">
        <v>3228</v>
      </c>
      <c r="B552" t="s">
        <v>3260</v>
      </c>
      <c r="C552" t="s">
        <v>4024</v>
      </c>
      <c r="D552" t="s">
        <v>3076</v>
      </c>
      <c r="E552" t="s">
        <v>3077</v>
      </c>
      <c r="F552" t="s">
        <v>295</v>
      </c>
      <c r="G552" t="s">
        <v>3896</v>
      </c>
      <c r="H552" t="s">
        <v>292</v>
      </c>
      <c r="I552" t="s">
        <v>293</v>
      </c>
      <c r="J552" t="s">
        <v>246</v>
      </c>
      <c r="K552" t="s">
        <v>3079</v>
      </c>
      <c r="L552" t="s">
        <v>247</v>
      </c>
      <c r="M552">
        <v>78687856</v>
      </c>
      <c r="N552">
        <v>0</v>
      </c>
      <c r="O552">
        <v>78687856</v>
      </c>
      <c r="P552">
        <v>0</v>
      </c>
      <c r="Q552" t="s">
        <v>4025</v>
      </c>
      <c r="R552" t="s">
        <v>3281</v>
      </c>
      <c r="S552" t="s">
        <v>4026</v>
      </c>
      <c r="T552" t="s">
        <v>3085</v>
      </c>
      <c r="U552" t="s">
        <v>4027</v>
      </c>
      <c r="V552" t="s">
        <v>4028</v>
      </c>
      <c r="W552" t="s">
        <v>3085</v>
      </c>
      <c r="X552" t="str">
        <f t="shared" si="8"/>
        <v>Funcionamiento</v>
      </c>
      <c r="Y552" t="s">
        <v>3896</v>
      </c>
    </row>
    <row r="553" spans="1:25">
      <c r="A553" t="s">
        <v>3228</v>
      </c>
      <c r="B553" t="s">
        <v>3260</v>
      </c>
      <c r="C553" t="s">
        <v>4024</v>
      </c>
      <c r="D553" t="s">
        <v>3076</v>
      </c>
      <c r="E553" t="s">
        <v>3077</v>
      </c>
      <c r="F553" t="s">
        <v>295</v>
      </c>
      <c r="G553" t="s">
        <v>3896</v>
      </c>
      <c r="H553" t="s">
        <v>303</v>
      </c>
      <c r="I553" t="s">
        <v>305</v>
      </c>
      <c r="J553" t="s">
        <v>246</v>
      </c>
      <c r="K553" t="s">
        <v>3079</v>
      </c>
      <c r="L553" t="s">
        <v>247</v>
      </c>
      <c r="M553">
        <v>7540702</v>
      </c>
      <c r="N553">
        <v>0</v>
      </c>
      <c r="O553">
        <v>7540702</v>
      </c>
      <c r="P553">
        <v>0</v>
      </c>
      <c r="Q553" t="s">
        <v>4025</v>
      </c>
      <c r="R553" t="s">
        <v>3281</v>
      </c>
      <c r="S553" t="s">
        <v>4026</v>
      </c>
      <c r="T553" t="s">
        <v>3085</v>
      </c>
      <c r="U553" t="s">
        <v>4027</v>
      </c>
      <c r="V553" t="s">
        <v>4028</v>
      </c>
      <c r="W553" t="s">
        <v>3085</v>
      </c>
      <c r="X553" t="str">
        <f t="shared" si="8"/>
        <v>Funcionamiento</v>
      </c>
      <c r="Y553" t="s">
        <v>3896</v>
      </c>
    </row>
    <row r="554" spans="1:25">
      <c r="A554" t="s">
        <v>3228</v>
      </c>
      <c r="B554" t="s">
        <v>3260</v>
      </c>
      <c r="C554" t="s">
        <v>4024</v>
      </c>
      <c r="D554" t="s">
        <v>3076</v>
      </c>
      <c r="E554" t="s">
        <v>3077</v>
      </c>
      <c r="F554" t="s">
        <v>295</v>
      </c>
      <c r="G554" t="s">
        <v>3896</v>
      </c>
      <c r="H554" t="s">
        <v>331</v>
      </c>
      <c r="I554" t="s">
        <v>587</v>
      </c>
      <c r="J554" t="s">
        <v>246</v>
      </c>
      <c r="K554" t="s">
        <v>3079</v>
      </c>
      <c r="L554" t="s">
        <v>247</v>
      </c>
      <c r="M554">
        <v>11020723</v>
      </c>
      <c r="N554">
        <v>0</v>
      </c>
      <c r="O554">
        <v>11020723</v>
      </c>
      <c r="P554">
        <v>0</v>
      </c>
      <c r="Q554" t="s">
        <v>4025</v>
      </c>
      <c r="R554" t="s">
        <v>3281</v>
      </c>
      <c r="S554" t="s">
        <v>4026</v>
      </c>
      <c r="T554" t="s">
        <v>3085</v>
      </c>
      <c r="U554" t="s">
        <v>4027</v>
      </c>
      <c r="V554" t="s">
        <v>4028</v>
      </c>
      <c r="W554" t="s">
        <v>3085</v>
      </c>
      <c r="X554" t="str">
        <f t="shared" si="8"/>
        <v>Funcionamiento</v>
      </c>
      <c r="Y554" t="s">
        <v>3896</v>
      </c>
    </row>
    <row r="555" spans="1:25">
      <c r="A555" t="s">
        <v>3236</v>
      </c>
      <c r="B555" t="s">
        <v>3260</v>
      </c>
      <c r="C555" t="s">
        <v>4029</v>
      </c>
      <c r="D555" t="s">
        <v>3076</v>
      </c>
      <c r="E555" t="s">
        <v>3077</v>
      </c>
      <c r="F555" t="s">
        <v>295</v>
      </c>
      <c r="G555" t="s">
        <v>3896</v>
      </c>
      <c r="H555" t="s">
        <v>316</v>
      </c>
      <c r="I555" t="s">
        <v>583</v>
      </c>
      <c r="J555" t="s">
        <v>246</v>
      </c>
      <c r="K555" t="s">
        <v>3079</v>
      </c>
      <c r="L555" t="s">
        <v>247</v>
      </c>
      <c r="M555">
        <v>7426100</v>
      </c>
      <c r="N555">
        <v>0</v>
      </c>
      <c r="O555">
        <v>7426100</v>
      </c>
      <c r="P555">
        <v>0</v>
      </c>
      <c r="Q555" t="s">
        <v>4030</v>
      </c>
      <c r="R555" t="s">
        <v>3288</v>
      </c>
      <c r="S555" t="s">
        <v>4031</v>
      </c>
      <c r="T555" t="s">
        <v>3085</v>
      </c>
      <c r="U555" t="s">
        <v>4032</v>
      </c>
      <c r="V555" t="s">
        <v>4033</v>
      </c>
      <c r="W555" t="s">
        <v>3085</v>
      </c>
      <c r="X555" t="str">
        <f t="shared" si="8"/>
        <v>Funcionamiento</v>
      </c>
      <c r="Y555" t="s">
        <v>3896</v>
      </c>
    </row>
    <row r="556" spans="1:25">
      <c r="A556" t="s">
        <v>3236</v>
      </c>
      <c r="B556" t="s">
        <v>3260</v>
      </c>
      <c r="C556" t="s">
        <v>4029</v>
      </c>
      <c r="D556" t="s">
        <v>3076</v>
      </c>
      <c r="E556" t="s">
        <v>3077</v>
      </c>
      <c r="F556" t="s">
        <v>295</v>
      </c>
      <c r="G556" t="s">
        <v>3896</v>
      </c>
      <c r="H556" t="s">
        <v>314</v>
      </c>
      <c r="I556" t="s">
        <v>582</v>
      </c>
      <c r="J556" t="s">
        <v>246</v>
      </c>
      <c r="K556" t="s">
        <v>3079</v>
      </c>
      <c r="L556" t="s">
        <v>247</v>
      </c>
      <c r="M556">
        <v>10482900</v>
      </c>
      <c r="N556">
        <v>0</v>
      </c>
      <c r="O556">
        <v>10482900</v>
      </c>
      <c r="P556">
        <v>0</v>
      </c>
      <c r="Q556" t="s">
        <v>4030</v>
      </c>
      <c r="R556" t="s">
        <v>3288</v>
      </c>
      <c r="S556" t="s">
        <v>4031</v>
      </c>
      <c r="T556" t="s">
        <v>3085</v>
      </c>
      <c r="U556" t="s">
        <v>4032</v>
      </c>
      <c r="V556" t="s">
        <v>4033</v>
      </c>
      <c r="W556" t="s">
        <v>3085</v>
      </c>
      <c r="X556" t="str">
        <f t="shared" si="8"/>
        <v>Funcionamiento</v>
      </c>
      <c r="Y556" t="s">
        <v>3896</v>
      </c>
    </row>
    <row r="557" spans="1:25">
      <c r="A557" t="s">
        <v>3236</v>
      </c>
      <c r="B557" t="s">
        <v>3260</v>
      </c>
      <c r="C557" t="s">
        <v>4029</v>
      </c>
      <c r="D557" t="s">
        <v>3076</v>
      </c>
      <c r="E557" t="s">
        <v>3077</v>
      </c>
      <c r="F557" t="s">
        <v>295</v>
      </c>
      <c r="G557" t="s">
        <v>3896</v>
      </c>
      <c r="H557" t="s">
        <v>324</v>
      </c>
      <c r="I557" t="s">
        <v>325</v>
      </c>
      <c r="J557" t="s">
        <v>246</v>
      </c>
      <c r="K557" t="s">
        <v>3079</v>
      </c>
      <c r="L557" t="s">
        <v>247</v>
      </c>
      <c r="M557">
        <v>2033900</v>
      </c>
      <c r="N557">
        <v>0</v>
      </c>
      <c r="O557">
        <v>2033900</v>
      </c>
      <c r="P557">
        <v>0</v>
      </c>
      <c r="Q557" t="s">
        <v>4030</v>
      </c>
      <c r="R557" t="s">
        <v>3288</v>
      </c>
      <c r="S557" t="s">
        <v>4031</v>
      </c>
      <c r="T557" t="s">
        <v>3085</v>
      </c>
      <c r="U557" t="s">
        <v>4032</v>
      </c>
      <c r="V557" t="s">
        <v>4033</v>
      </c>
      <c r="W557" t="s">
        <v>3085</v>
      </c>
      <c r="X557" t="str">
        <f t="shared" si="8"/>
        <v>Funcionamiento</v>
      </c>
      <c r="Y557" t="s">
        <v>3896</v>
      </c>
    </row>
    <row r="558" spans="1:25">
      <c r="A558" t="s">
        <v>3236</v>
      </c>
      <c r="B558" t="s">
        <v>3260</v>
      </c>
      <c r="C558" t="s">
        <v>4029</v>
      </c>
      <c r="D558" t="s">
        <v>3076</v>
      </c>
      <c r="E558" t="s">
        <v>3077</v>
      </c>
      <c r="F558" t="s">
        <v>295</v>
      </c>
      <c r="G558" t="s">
        <v>3896</v>
      </c>
      <c r="H558" t="s">
        <v>322</v>
      </c>
      <c r="I558" t="s">
        <v>323</v>
      </c>
      <c r="J558" t="s">
        <v>246</v>
      </c>
      <c r="K558" t="s">
        <v>3079</v>
      </c>
      <c r="L558" t="s">
        <v>247</v>
      </c>
      <c r="M558">
        <v>3050800</v>
      </c>
      <c r="N558">
        <v>0</v>
      </c>
      <c r="O558">
        <v>3050800</v>
      </c>
      <c r="P558">
        <v>0</v>
      </c>
      <c r="Q558" t="s">
        <v>4030</v>
      </c>
      <c r="R558" t="s">
        <v>3288</v>
      </c>
      <c r="S558" t="s">
        <v>4031</v>
      </c>
      <c r="T558" t="s">
        <v>3085</v>
      </c>
      <c r="U558" t="s">
        <v>4032</v>
      </c>
      <c r="V558" t="s">
        <v>4033</v>
      </c>
      <c r="W558" t="s">
        <v>3085</v>
      </c>
      <c r="X558" t="str">
        <f t="shared" si="8"/>
        <v>Funcionamiento</v>
      </c>
      <c r="Y558" t="s">
        <v>3896</v>
      </c>
    </row>
    <row r="559" spans="1:25">
      <c r="A559" t="s">
        <v>3236</v>
      </c>
      <c r="B559" t="s">
        <v>3260</v>
      </c>
      <c r="C559" t="s">
        <v>4029</v>
      </c>
      <c r="D559" t="s">
        <v>3076</v>
      </c>
      <c r="E559" t="s">
        <v>3077</v>
      </c>
      <c r="F559" t="s">
        <v>295</v>
      </c>
      <c r="G559" t="s">
        <v>3896</v>
      </c>
      <c r="H559" t="s">
        <v>320</v>
      </c>
      <c r="I559" t="s">
        <v>321</v>
      </c>
      <c r="J559" t="s">
        <v>246</v>
      </c>
      <c r="K559" t="s">
        <v>3079</v>
      </c>
      <c r="L559" t="s">
        <v>247</v>
      </c>
      <c r="M559">
        <v>1421500</v>
      </c>
      <c r="N559">
        <v>0</v>
      </c>
      <c r="O559">
        <v>1421500</v>
      </c>
      <c r="P559">
        <v>0</v>
      </c>
      <c r="Q559" t="s">
        <v>4030</v>
      </c>
      <c r="R559" t="s">
        <v>3288</v>
      </c>
      <c r="S559" t="s">
        <v>4031</v>
      </c>
      <c r="T559" t="s">
        <v>3085</v>
      </c>
      <c r="U559" t="s">
        <v>4032</v>
      </c>
      <c r="V559" t="s">
        <v>4033</v>
      </c>
      <c r="W559" t="s">
        <v>3085</v>
      </c>
      <c r="X559" t="str">
        <f t="shared" si="8"/>
        <v>Funcionamiento</v>
      </c>
      <c r="Y559" t="s">
        <v>3896</v>
      </c>
    </row>
    <row r="560" spans="1:25">
      <c r="A560" t="s">
        <v>3236</v>
      </c>
      <c r="B560" t="s">
        <v>3260</v>
      </c>
      <c r="C560" t="s">
        <v>4029</v>
      </c>
      <c r="D560" t="s">
        <v>3076</v>
      </c>
      <c r="E560" t="s">
        <v>3077</v>
      </c>
      <c r="F560" t="s">
        <v>295</v>
      </c>
      <c r="G560" t="s">
        <v>3896</v>
      </c>
      <c r="H560" t="s">
        <v>318</v>
      </c>
      <c r="I560" t="s">
        <v>586</v>
      </c>
      <c r="J560" t="s">
        <v>246</v>
      </c>
      <c r="K560" t="s">
        <v>3079</v>
      </c>
      <c r="L560" t="s">
        <v>247</v>
      </c>
      <c r="M560">
        <v>4066100</v>
      </c>
      <c r="N560">
        <v>0</v>
      </c>
      <c r="O560">
        <v>4066100</v>
      </c>
      <c r="P560">
        <v>0</v>
      </c>
      <c r="Q560" t="s">
        <v>4030</v>
      </c>
      <c r="R560" t="s">
        <v>3288</v>
      </c>
      <c r="S560" t="s">
        <v>4031</v>
      </c>
      <c r="T560" t="s">
        <v>3085</v>
      </c>
      <c r="U560" t="s">
        <v>4032</v>
      </c>
      <c r="V560" t="s">
        <v>4033</v>
      </c>
      <c r="W560" t="s">
        <v>3085</v>
      </c>
      <c r="X560" t="str">
        <f t="shared" si="8"/>
        <v>Funcionamiento</v>
      </c>
      <c r="Y560" t="s">
        <v>3896</v>
      </c>
    </row>
    <row r="561" spans="1:25">
      <c r="A561" t="s">
        <v>3221</v>
      </c>
      <c r="B561" t="s">
        <v>4034</v>
      </c>
      <c r="C561" t="s">
        <v>4035</v>
      </c>
      <c r="D561" t="s">
        <v>3076</v>
      </c>
      <c r="E561" t="s">
        <v>3077</v>
      </c>
      <c r="F561" t="s">
        <v>295</v>
      </c>
      <c r="G561" t="s">
        <v>3896</v>
      </c>
      <c r="H561" t="s">
        <v>300</v>
      </c>
      <c r="I561" t="s">
        <v>302</v>
      </c>
      <c r="J561" t="s">
        <v>246</v>
      </c>
      <c r="K561" t="s">
        <v>3079</v>
      </c>
      <c r="L561" t="s">
        <v>247</v>
      </c>
      <c r="M561">
        <v>89872416</v>
      </c>
      <c r="N561">
        <v>0</v>
      </c>
      <c r="O561">
        <v>89872416</v>
      </c>
      <c r="P561">
        <v>0</v>
      </c>
      <c r="Q561" t="s">
        <v>4036</v>
      </c>
      <c r="R561" t="s">
        <v>3263</v>
      </c>
      <c r="S561" t="s">
        <v>3414</v>
      </c>
      <c r="T561" t="s">
        <v>3085</v>
      </c>
      <c r="U561" t="s">
        <v>4037</v>
      </c>
      <c r="V561" t="s">
        <v>4038</v>
      </c>
      <c r="W561" t="s">
        <v>3085</v>
      </c>
      <c r="X561" t="str">
        <f t="shared" si="8"/>
        <v>Funcionamiento</v>
      </c>
      <c r="Y561" t="s">
        <v>3896</v>
      </c>
    </row>
    <row r="562" spans="1:25">
      <c r="A562" t="s">
        <v>3251</v>
      </c>
      <c r="B562" t="s">
        <v>3668</v>
      </c>
      <c r="C562" t="s">
        <v>4039</v>
      </c>
      <c r="D562" t="s">
        <v>3076</v>
      </c>
      <c r="E562" t="s">
        <v>3077</v>
      </c>
      <c r="F562" t="s">
        <v>295</v>
      </c>
      <c r="G562" t="s">
        <v>3896</v>
      </c>
      <c r="H562" t="s">
        <v>314</v>
      </c>
      <c r="I562" t="s">
        <v>582</v>
      </c>
      <c r="J562" t="s">
        <v>246</v>
      </c>
      <c r="K562" t="s">
        <v>3079</v>
      </c>
      <c r="L562" t="s">
        <v>247</v>
      </c>
      <c r="M562">
        <v>10280700</v>
      </c>
      <c r="N562">
        <v>0</v>
      </c>
      <c r="O562">
        <v>10280700</v>
      </c>
      <c r="P562">
        <v>0</v>
      </c>
      <c r="Q562" t="s">
        <v>4040</v>
      </c>
      <c r="R562" t="s">
        <v>3270</v>
      </c>
      <c r="S562" t="s">
        <v>3393</v>
      </c>
      <c r="T562" t="s">
        <v>3085</v>
      </c>
      <c r="U562" t="s">
        <v>4041</v>
      </c>
      <c r="V562" t="s">
        <v>4042</v>
      </c>
      <c r="W562" t="s">
        <v>3085</v>
      </c>
      <c r="X562" t="str">
        <f t="shared" si="8"/>
        <v>Funcionamiento</v>
      </c>
      <c r="Y562" t="s">
        <v>3896</v>
      </c>
    </row>
    <row r="563" spans="1:25">
      <c r="A563" t="s">
        <v>3251</v>
      </c>
      <c r="B563" t="s">
        <v>3668</v>
      </c>
      <c r="C563" t="s">
        <v>4039</v>
      </c>
      <c r="D563" t="s">
        <v>3076</v>
      </c>
      <c r="E563" t="s">
        <v>3077</v>
      </c>
      <c r="F563" t="s">
        <v>295</v>
      </c>
      <c r="G563" t="s">
        <v>3896</v>
      </c>
      <c r="H563" t="s">
        <v>318</v>
      </c>
      <c r="I563" t="s">
        <v>586</v>
      </c>
      <c r="J563" t="s">
        <v>246</v>
      </c>
      <c r="K563" t="s">
        <v>3079</v>
      </c>
      <c r="L563" t="s">
        <v>247</v>
      </c>
      <c r="M563">
        <v>7246400</v>
      </c>
      <c r="N563">
        <v>0</v>
      </c>
      <c r="O563">
        <v>7246400</v>
      </c>
      <c r="P563">
        <v>0</v>
      </c>
      <c r="Q563" t="s">
        <v>4040</v>
      </c>
      <c r="R563" t="s">
        <v>3270</v>
      </c>
      <c r="S563" t="s">
        <v>3393</v>
      </c>
      <c r="T563" t="s">
        <v>3085</v>
      </c>
      <c r="U563" t="s">
        <v>4041</v>
      </c>
      <c r="V563" t="s">
        <v>4042</v>
      </c>
      <c r="W563" t="s">
        <v>3085</v>
      </c>
      <c r="X563" t="str">
        <f t="shared" si="8"/>
        <v>Funcionamiento</v>
      </c>
      <c r="Y563" t="s">
        <v>3896</v>
      </c>
    </row>
    <row r="564" spans="1:25">
      <c r="A564" t="s">
        <v>3251</v>
      </c>
      <c r="B564" t="s">
        <v>3668</v>
      </c>
      <c r="C564" t="s">
        <v>4039</v>
      </c>
      <c r="D564" t="s">
        <v>3076</v>
      </c>
      <c r="E564" t="s">
        <v>3077</v>
      </c>
      <c r="F564" t="s">
        <v>295</v>
      </c>
      <c r="G564" t="s">
        <v>3896</v>
      </c>
      <c r="H564" t="s">
        <v>316</v>
      </c>
      <c r="I564" t="s">
        <v>583</v>
      </c>
      <c r="J564" t="s">
        <v>246</v>
      </c>
      <c r="K564" t="s">
        <v>3079</v>
      </c>
      <c r="L564" t="s">
        <v>247</v>
      </c>
      <c r="M564">
        <v>7283800</v>
      </c>
      <c r="N564">
        <v>0</v>
      </c>
      <c r="O564">
        <v>7283800</v>
      </c>
      <c r="P564">
        <v>0</v>
      </c>
      <c r="Q564" t="s">
        <v>4040</v>
      </c>
      <c r="R564" t="s">
        <v>3270</v>
      </c>
      <c r="S564" t="s">
        <v>3393</v>
      </c>
      <c r="T564" t="s">
        <v>3085</v>
      </c>
      <c r="U564" t="s">
        <v>4041</v>
      </c>
      <c r="V564" t="s">
        <v>4042</v>
      </c>
      <c r="W564" t="s">
        <v>3085</v>
      </c>
      <c r="X564" t="str">
        <f t="shared" si="8"/>
        <v>Funcionamiento</v>
      </c>
      <c r="Y564" t="s">
        <v>3896</v>
      </c>
    </row>
    <row r="565" spans="1:25">
      <c r="A565" t="s">
        <v>3251</v>
      </c>
      <c r="B565" t="s">
        <v>3668</v>
      </c>
      <c r="C565" t="s">
        <v>4039</v>
      </c>
      <c r="D565" t="s">
        <v>3076</v>
      </c>
      <c r="E565" t="s">
        <v>3077</v>
      </c>
      <c r="F565" t="s">
        <v>295</v>
      </c>
      <c r="G565" t="s">
        <v>3896</v>
      </c>
      <c r="H565" t="s">
        <v>322</v>
      </c>
      <c r="I565" t="s">
        <v>323</v>
      </c>
      <c r="J565" t="s">
        <v>246</v>
      </c>
      <c r="K565" t="s">
        <v>3079</v>
      </c>
      <c r="L565" t="s">
        <v>247</v>
      </c>
      <c r="M565">
        <v>5435600</v>
      </c>
      <c r="N565">
        <v>0</v>
      </c>
      <c r="O565">
        <v>5435600</v>
      </c>
      <c r="P565">
        <v>0</v>
      </c>
      <c r="Q565" t="s">
        <v>4040</v>
      </c>
      <c r="R565" t="s">
        <v>3270</v>
      </c>
      <c r="S565" t="s">
        <v>3393</v>
      </c>
      <c r="T565" t="s">
        <v>3085</v>
      </c>
      <c r="U565" t="s">
        <v>4041</v>
      </c>
      <c r="V565" t="s">
        <v>4042</v>
      </c>
      <c r="W565" t="s">
        <v>3085</v>
      </c>
      <c r="X565" t="str">
        <f t="shared" si="8"/>
        <v>Funcionamiento</v>
      </c>
      <c r="Y565" t="s">
        <v>3896</v>
      </c>
    </row>
    <row r="566" spans="1:25">
      <c r="A566" t="s">
        <v>3251</v>
      </c>
      <c r="B566" t="s">
        <v>3668</v>
      </c>
      <c r="C566" t="s">
        <v>4039</v>
      </c>
      <c r="D566" t="s">
        <v>3076</v>
      </c>
      <c r="E566" t="s">
        <v>3077</v>
      </c>
      <c r="F566" t="s">
        <v>295</v>
      </c>
      <c r="G566" t="s">
        <v>3896</v>
      </c>
      <c r="H566" t="s">
        <v>320</v>
      </c>
      <c r="I566" t="s">
        <v>321</v>
      </c>
      <c r="J566" t="s">
        <v>246</v>
      </c>
      <c r="K566" t="s">
        <v>3079</v>
      </c>
      <c r="L566" t="s">
        <v>247</v>
      </c>
      <c r="M566">
        <v>1315700</v>
      </c>
      <c r="N566">
        <v>0</v>
      </c>
      <c r="O566">
        <v>1315700</v>
      </c>
      <c r="P566">
        <v>0</v>
      </c>
      <c r="Q566" t="s">
        <v>4040</v>
      </c>
      <c r="R566" t="s">
        <v>3270</v>
      </c>
      <c r="S566" t="s">
        <v>3393</v>
      </c>
      <c r="T566" t="s">
        <v>3085</v>
      </c>
      <c r="U566" t="s">
        <v>4041</v>
      </c>
      <c r="V566" t="s">
        <v>4042</v>
      </c>
      <c r="W566" t="s">
        <v>3085</v>
      </c>
      <c r="X566" t="str">
        <f t="shared" si="8"/>
        <v>Funcionamiento</v>
      </c>
      <c r="Y566" t="s">
        <v>3896</v>
      </c>
    </row>
    <row r="567" spans="1:25">
      <c r="A567" t="s">
        <v>3251</v>
      </c>
      <c r="B567" t="s">
        <v>3668</v>
      </c>
      <c r="C567" t="s">
        <v>4039</v>
      </c>
      <c r="D567" t="s">
        <v>3076</v>
      </c>
      <c r="E567" t="s">
        <v>3077</v>
      </c>
      <c r="F567" t="s">
        <v>295</v>
      </c>
      <c r="G567" t="s">
        <v>3896</v>
      </c>
      <c r="H567" t="s">
        <v>324</v>
      </c>
      <c r="I567" t="s">
        <v>325</v>
      </c>
      <c r="J567" t="s">
        <v>246</v>
      </c>
      <c r="K567" t="s">
        <v>3079</v>
      </c>
      <c r="L567" t="s">
        <v>247</v>
      </c>
      <c r="M567">
        <v>3624700</v>
      </c>
      <c r="N567">
        <v>0</v>
      </c>
      <c r="O567">
        <v>3624700</v>
      </c>
      <c r="P567">
        <v>0</v>
      </c>
      <c r="Q567" t="s">
        <v>4040</v>
      </c>
      <c r="R567" t="s">
        <v>3270</v>
      </c>
      <c r="S567" t="s">
        <v>3393</v>
      </c>
      <c r="T567" t="s">
        <v>3085</v>
      </c>
      <c r="U567" t="s">
        <v>4041</v>
      </c>
      <c r="V567" t="s">
        <v>4042</v>
      </c>
      <c r="W567" t="s">
        <v>3085</v>
      </c>
      <c r="X567" t="str">
        <f t="shared" si="8"/>
        <v>Funcionamiento</v>
      </c>
      <c r="Y567" t="s">
        <v>3896</v>
      </c>
    </row>
    <row r="568" spans="1:25">
      <c r="A568" t="s">
        <v>3238</v>
      </c>
      <c r="B568" t="s">
        <v>3668</v>
      </c>
      <c r="C568" t="s">
        <v>4043</v>
      </c>
      <c r="D568" t="s">
        <v>3076</v>
      </c>
      <c r="E568" t="s">
        <v>3077</v>
      </c>
      <c r="F568" t="s">
        <v>295</v>
      </c>
      <c r="G568" t="s">
        <v>3896</v>
      </c>
      <c r="H568" t="s">
        <v>297</v>
      </c>
      <c r="I568" t="s">
        <v>299</v>
      </c>
      <c r="J568" t="s">
        <v>246</v>
      </c>
      <c r="K568" t="s">
        <v>3079</v>
      </c>
      <c r="L568" t="s">
        <v>247</v>
      </c>
      <c r="M568">
        <v>2523352</v>
      </c>
      <c r="N568">
        <v>0</v>
      </c>
      <c r="O568">
        <v>2523352</v>
      </c>
      <c r="P568">
        <v>0</v>
      </c>
      <c r="Q568" t="s">
        <v>4044</v>
      </c>
      <c r="R568" t="s">
        <v>3277</v>
      </c>
      <c r="S568" t="s">
        <v>4045</v>
      </c>
      <c r="T568" t="s">
        <v>3085</v>
      </c>
      <c r="U568" t="s">
        <v>4046</v>
      </c>
      <c r="V568" t="s">
        <v>4047</v>
      </c>
      <c r="W568" t="s">
        <v>3085</v>
      </c>
      <c r="X568" t="str">
        <f t="shared" si="8"/>
        <v>Funcionamiento</v>
      </c>
      <c r="Y568" t="s">
        <v>3896</v>
      </c>
    </row>
    <row r="569" spans="1:25">
      <c r="A569" t="s">
        <v>3238</v>
      </c>
      <c r="B569" t="s">
        <v>3668</v>
      </c>
      <c r="C569" t="s">
        <v>4043</v>
      </c>
      <c r="D569" t="s">
        <v>3076</v>
      </c>
      <c r="E569" t="s">
        <v>3077</v>
      </c>
      <c r="F569" t="s">
        <v>295</v>
      </c>
      <c r="G569" t="s">
        <v>3896</v>
      </c>
      <c r="H569" t="s">
        <v>303</v>
      </c>
      <c r="I569" t="s">
        <v>305</v>
      </c>
      <c r="J569" t="s">
        <v>246</v>
      </c>
      <c r="K569" t="s">
        <v>3079</v>
      </c>
      <c r="L569" t="s">
        <v>247</v>
      </c>
      <c r="M569">
        <v>2752199</v>
      </c>
      <c r="N569">
        <v>0</v>
      </c>
      <c r="O569">
        <v>2752199</v>
      </c>
      <c r="P569">
        <v>0</v>
      </c>
      <c r="Q569" t="s">
        <v>4044</v>
      </c>
      <c r="R569" t="s">
        <v>3277</v>
      </c>
      <c r="S569" t="s">
        <v>4045</v>
      </c>
      <c r="T569" t="s">
        <v>3085</v>
      </c>
      <c r="U569" t="s">
        <v>4046</v>
      </c>
      <c r="V569" t="s">
        <v>4047</v>
      </c>
      <c r="W569" t="s">
        <v>3085</v>
      </c>
      <c r="X569" t="str">
        <f t="shared" si="8"/>
        <v>Funcionamiento</v>
      </c>
      <c r="Y569" t="s">
        <v>3896</v>
      </c>
    </row>
    <row r="570" spans="1:25">
      <c r="A570" t="s">
        <v>3238</v>
      </c>
      <c r="B570" t="s">
        <v>3668</v>
      </c>
      <c r="C570" t="s">
        <v>4043</v>
      </c>
      <c r="D570" t="s">
        <v>3076</v>
      </c>
      <c r="E570" t="s">
        <v>3077</v>
      </c>
      <c r="F570" t="s">
        <v>295</v>
      </c>
      <c r="G570" t="s">
        <v>3896</v>
      </c>
      <c r="H570" t="s">
        <v>336</v>
      </c>
      <c r="I570" t="s">
        <v>337</v>
      </c>
      <c r="J570" t="s">
        <v>246</v>
      </c>
      <c r="K570" t="s">
        <v>3079</v>
      </c>
      <c r="L570" t="s">
        <v>247</v>
      </c>
      <c r="M570">
        <v>2354967</v>
      </c>
      <c r="N570">
        <v>0</v>
      </c>
      <c r="O570">
        <v>2354967</v>
      </c>
      <c r="P570">
        <v>0</v>
      </c>
      <c r="Q570" t="s">
        <v>4044</v>
      </c>
      <c r="R570" t="s">
        <v>3277</v>
      </c>
      <c r="S570" t="s">
        <v>4045</v>
      </c>
      <c r="T570" t="s">
        <v>3085</v>
      </c>
      <c r="U570" t="s">
        <v>4046</v>
      </c>
      <c r="V570" t="s">
        <v>4047</v>
      </c>
      <c r="W570" t="s">
        <v>3085</v>
      </c>
      <c r="X570" t="str">
        <f t="shared" si="8"/>
        <v>Funcionamiento</v>
      </c>
      <c r="Y570" t="s">
        <v>3896</v>
      </c>
    </row>
    <row r="571" spans="1:25">
      <c r="A571" t="s">
        <v>3238</v>
      </c>
      <c r="B571" t="s">
        <v>3668</v>
      </c>
      <c r="C571" t="s">
        <v>4043</v>
      </c>
      <c r="D571" t="s">
        <v>3076</v>
      </c>
      <c r="E571" t="s">
        <v>3077</v>
      </c>
      <c r="F571" t="s">
        <v>295</v>
      </c>
      <c r="G571" t="s">
        <v>3896</v>
      </c>
      <c r="H571" t="s">
        <v>331</v>
      </c>
      <c r="I571" t="s">
        <v>587</v>
      </c>
      <c r="J571" t="s">
        <v>246</v>
      </c>
      <c r="K571" t="s">
        <v>3079</v>
      </c>
      <c r="L571" t="s">
        <v>247</v>
      </c>
      <c r="M571">
        <v>135248</v>
      </c>
      <c r="N571">
        <v>0</v>
      </c>
      <c r="O571">
        <v>135248</v>
      </c>
      <c r="P571">
        <v>0</v>
      </c>
      <c r="Q571" t="s">
        <v>4044</v>
      </c>
      <c r="R571" t="s">
        <v>3277</v>
      </c>
      <c r="S571" t="s">
        <v>4045</v>
      </c>
      <c r="T571" t="s">
        <v>3085</v>
      </c>
      <c r="U571" t="s">
        <v>4046</v>
      </c>
      <c r="V571" t="s">
        <v>4047</v>
      </c>
      <c r="W571" t="s">
        <v>3085</v>
      </c>
      <c r="X571" t="str">
        <f t="shared" si="8"/>
        <v>Funcionamiento</v>
      </c>
      <c r="Y571" t="s">
        <v>3896</v>
      </c>
    </row>
    <row r="572" spans="1:25">
      <c r="A572" t="s">
        <v>3238</v>
      </c>
      <c r="B572" t="s">
        <v>3668</v>
      </c>
      <c r="C572" t="s">
        <v>4043</v>
      </c>
      <c r="D572" t="s">
        <v>3076</v>
      </c>
      <c r="E572" t="s">
        <v>3077</v>
      </c>
      <c r="F572" t="s">
        <v>295</v>
      </c>
      <c r="G572" t="s">
        <v>3896</v>
      </c>
      <c r="H572" t="s">
        <v>309</v>
      </c>
      <c r="I572" t="s">
        <v>311</v>
      </c>
      <c r="J572" t="s">
        <v>246</v>
      </c>
      <c r="K572" t="s">
        <v>3079</v>
      </c>
      <c r="L572" t="s">
        <v>247</v>
      </c>
      <c r="M572">
        <v>86408</v>
      </c>
      <c r="N572">
        <v>0</v>
      </c>
      <c r="O572">
        <v>86408</v>
      </c>
      <c r="P572">
        <v>0</v>
      </c>
      <c r="Q572" t="s">
        <v>4044</v>
      </c>
      <c r="R572" t="s">
        <v>3277</v>
      </c>
      <c r="S572" t="s">
        <v>4045</v>
      </c>
      <c r="T572" t="s">
        <v>3085</v>
      </c>
      <c r="U572" t="s">
        <v>4046</v>
      </c>
      <c r="V572" t="s">
        <v>4047</v>
      </c>
      <c r="W572" t="s">
        <v>3085</v>
      </c>
      <c r="X572" t="str">
        <f t="shared" si="8"/>
        <v>Funcionamiento</v>
      </c>
      <c r="Y572" t="s">
        <v>3896</v>
      </c>
    </row>
    <row r="573" spans="1:25">
      <c r="A573" t="s">
        <v>3238</v>
      </c>
      <c r="B573" t="s">
        <v>3668</v>
      </c>
      <c r="C573" t="s">
        <v>4043</v>
      </c>
      <c r="D573" t="s">
        <v>3076</v>
      </c>
      <c r="E573" t="s">
        <v>3077</v>
      </c>
      <c r="F573" t="s">
        <v>295</v>
      </c>
      <c r="G573" t="s">
        <v>3896</v>
      </c>
      <c r="H573" t="s">
        <v>292</v>
      </c>
      <c r="I573" t="s">
        <v>293</v>
      </c>
      <c r="J573" t="s">
        <v>246</v>
      </c>
      <c r="K573" t="s">
        <v>3079</v>
      </c>
      <c r="L573" t="s">
        <v>247</v>
      </c>
      <c r="M573">
        <v>74104372</v>
      </c>
      <c r="N573">
        <v>0</v>
      </c>
      <c r="O573">
        <v>74104372</v>
      </c>
      <c r="P573">
        <v>0</v>
      </c>
      <c r="Q573" t="s">
        <v>4044</v>
      </c>
      <c r="R573" t="s">
        <v>3277</v>
      </c>
      <c r="S573" t="s">
        <v>4045</v>
      </c>
      <c r="T573" t="s">
        <v>3085</v>
      </c>
      <c r="U573" t="s">
        <v>4046</v>
      </c>
      <c r="V573" t="s">
        <v>4047</v>
      </c>
      <c r="W573" t="s">
        <v>3085</v>
      </c>
      <c r="X573" t="str">
        <f t="shared" si="8"/>
        <v>Funcionamiento</v>
      </c>
      <c r="Y573" t="s">
        <v>3896</v>
      </c>
    </row>
    <row r="574" spans="1:25">
      <c r="A574" t="s">
        <v>3238</v>
      </c>
      <c r="B574" t="s">
        <v>3668</v>
      </c>
      <c r="C574" t="s">
        <v>4043</v>
      </c>
      <c r="D574" t="s">
        <v>3076</v>
      </c>
      <c r="E574" t="s">
        <v>3077</v>
      </c>
      <c r="F574" t="s">
        <v>295</v>
      </c>
      <c r="G574" t="s">
        <v>3896</v>
      </c>
      <c r="H574" t="s">
        <v>348</v>
      </c>
      <c r="I574" t="s">
        <v>349</v>
      </c>
      <c r="J574" t="s">
        <v>246</v>
      </c>
      <c r="K574" t="s">
        <v>3079</v>
      </c>
      <c r="L574" t="s">
        <v>247</v>
      </c>
      <c r="M574">
        <v>1201228</v>
      </c>
      <c r="N574">
        <v>0</v>
      </c>
      <c r="O574">
        <v>1201228</v>
      </c>
      <c r="P574">
        <v>0</v>
      </c>
      <c r="Q574" t="s">
        <v>4044</v>
      </c>
      <c r="R574" t="s">
        <v>3277</v>
      </c>
      <c r="S574" t="s">
        <v>4045</v>
      </c>
      <c r="T574" t="s">
        <v>3085</v>
      </c>
      <c r="U574" t="s">
        <v>4046</v>
      </c>
      <c r="V574" t="s">
        <v>4047</v>
      </c>
      <c r="W574" t="s">
        <v>3085</v>
      </c>
      <c r="X574" t="str">
        <f t="shared" si="8"/>
        <v>Funcionamiento</v>
      </c>
      <c r="Y574" t="s">
        <v>3896</v>
      </c>
    </row>
    <row r="575" spans="1:25">
      <c r="A575" t="s">
        <v>3238</v>
      </c>
      <c r="B575" t="s">
        <v>3668</v>
      </c>
      <c r="C575" t="s">
        <v>4043</v>
      </c>
      <c r="D575" t="s">
        <v>3076</v>
      </c>
      <c r="E575" t="s">
        <v>3077</v>
      </c>
      <c r="F575" t="s">
        <v>295</v>
      </c>
      <c r="G575" t="s">
        <v>3896</v>
      </c>
      <c r="H575" t="s">
        <v>294</v>
      </c>
      <c r="I575" t="s">
        <v>296</v>
      </c>
      <c r="J575" t="s">
        <v>246</v>
      </c>
      <c r="K575" t="s">
        <v>3079</v>
      </c>
      <c r="L575" t="s">
        <v>247</v>
      </c>
      <c r="M575">
        <v>1621605</v>
      </c>
      <c r="N575">
        <v>0</v>
      </c>
      <c r="O575">
        <v>1621605</v>
      </c>
      <c r="P575">
        <v>0</v>
      </c>
      <c r="Q575" t="s">
        <v>4044</v>
      </c>
      <c r="R575" t="s">
        <v>3277</v>
      </c>
      <c r="S575" t="s">
        <v>4045</v>
      </c>
      <c r="T575" t="s">
        <v>3085</v>
      </c>
      <c r="U575" t="s">
        <v>4046</v>
      </c>
      <c r="V575" t="s">
        <v>4047</v>
      </c>
      <c r="W575" t="s">
        <v>3085</v>
      </c>
      <c r="X575" t="str">
        <f t="shared" si="8"/>
        <v>Funcionamiento</v>
      </c>
      <c r="Y575" t="s">
        <v>3896</v>
      </c>
    </row>
    <row r="576" spans="1:25">
      <c r="A576" t="s">
        <v>3281</v>
      </c>
      <c r="B576" t="s">
        <v>3329</v>
      </c>
      <c r="C576" t="s">
        <v>4048</v>
      </c>
      <c r="D576" t="s">
        <v>3076</v>
      </c>
      <c r="E576" t="s">
        <v>3077</v>
      </c>
      <c r="F576" t="s">
        <v>295</v>
      </c>
      <c r="G576" t="s">
        <v>3896</v>
      </c>
      <c r="H576" t="s">
        <v>609</v>
      </c>
      <c r="I576" t="s">
        <v>610</v>
      </c>
      <c r="J576" t="s">
        <v>246</v>
      </c>
      <c r="K576" t="s">
        <v>3079</v>
      </c>
      <c r="L576" t="s">
        <v>247</v>
      </c>
      <c r="M576">
        <v>1836060</v>
      </c>
      <c r="N576">
        <v>0</v>
      </c>
      <c r="O576">
        <v>1836060</v>
      </c>
      <c r="P576">
        <v>0</v>
      </c>
      <c r="Q576" t="s">
        <v>4049</v>
      </c>
      <c r="R576" t="s">
        <v>3229</v>
      </c>
      <c r="S576" t="s">
        <v>3170</v>
      </c>
      <c r="T576" t="s">
        <v>4050</v>
      </c>
      <c r="U576" t="s">
        <v>4051</v>
      </c>
      <c r="V576" t="s">
        <v>4052</v>
      </c>
      <c r="W576" t="s">
        <v>3085</v>
      </c>
      <c r="X576" t="str">
        <f t="shared" si="8"/>
        <v>Funcionamiento</v>
      </c>
      <c r="Y576" t="s">
        <v>3896</v>
      </c>
    </row>
    <row r="577" spans="1:25">
      <c r="A577" t="s">
        <v>3288</v>
      </c>
      <c r="B577" t="s">
        <v>3329</v>
      </c>
      <c r="C577" t="s">
        <v>4053</v>
      </c>
      <c r="D577" t="s">
        <v>3076</v>
      </c>
      <c r="E577" t="s">
        <v>3077</v>
      </c>
      <c r="F577" t="s">
        <v>295</v>
      </c>
      <c r="G577" t="s">
        <v>3896</v>
      </c>
      <c r="H577" t="s">
        <v>316</v>
      </c>
      <c r="I577" t="s">
        <v>583</v>
      </c>
      <c r="J577" t="s">
        <v>246</v>
      </c>
      <c r="K577" t="s">
        <v>3079</v>
      </c>
      <c r="L577" t="s">
        <v>247</v>
      </c>
      <c r="M577">
        <v>7240700</v>
      </c>
      <c r="N577">
        <v>0</v>
      </c>
      <c r="O577">
        <v>7240700</v>
      </c>
      <c r="P577">
        <v>0</v>
      </c>
      <c r="Q577" t="s">
        <v>4054</v>
      </c>
      <c r="R577" t="s">
        <v>3297</v>
      </c>
      <c r="S577" t="s">
        <v>3932</v>
      </c>
      <c r="T577" t="s">
        <v>3085</v>
      </c>
      <c r="U577" t="s">
        <v>4055</v>
      </c>
      <c r="V577" t="s">
        <v>4056</v>
      </c>
      <c r="W577" t="s">
        <v>3085</v>
      </c>
      <c r="X577" t="str">
        <f t="shared" si="8"/>
        <v>Funcionamiento</v>
      </c>
      <c r="Y577" t="s">
        <v>3896</v>
      </c>
    </row>
    <row r="578" spans="1:25">
      <c r="A578" t="s">
        <v>3288</v>
      </c>
      <c r="B578" t="s">
        <v>3329</v>
      </c>
      <c r="C578" t="s">
        <v>4053</v>
      </c>
      <c r="D578" t="s">
        <v>3076</v>
      </c>
      <c r="E578" t="s">
        <v>3077</v>
      </c>
      <c r="F578" t="s">
        <v>295</v>
      </c>
      <c r="G578" t="s">
        <v>3896</v>
      </c>
      <c r="H578" t="s">
        <v>314</v>
      </c>
      <c r="I578" t="s">
        <v>582</v>
      </c>
      <c r="J578" t="s">
        <v>246</v>
      </c>
      <c r="K578" t="s">
        <v>3079</v>
      </c>
      <c r="L578" t="s">
        <v>247</v>
      </c>
      <c r="M578">
        <v>10220900</v>
      </c>
      <c r="N578">
        <v>0</v>
      </c>
      <c r="O578">
        <v>10220900</v>
      </c>
      <c r="P578">
        <v>0</v>
      </c>
      <c r="Q578" t="s">
        <v>4054</v>
      </c>
      <c r="R578" t="s">
        <v>3297</v>
      </c>
      <c r="S578" t="s">
        <v>3932</v>
      </c>
      <c r="T578" t="s">
        <v>3085</v>
      </c>
      <c r="U578" t="s">
        <v>4055</v>
      </c>
      <c r="V578" t="s">
        <v>4056</v>
      </c>
      <c r="W578" t="s">
        <v>3085</v>
      </c>
      <c r="X578" t="str">
        <f t="shared" ref="X578:X641" si="9">IF(LEFT(H578,1)="C","Inversión","Funcionamiento")</f>
        <v>Funcionamiento</v>
      </c>
      <c r="Y578" t="s">
        <v>3896</v>
      </c>
    </row>
    <row r="579" spans="1:25">
      <c r="A579" t="s">
        <v>3288</v>
      </c>
      <c r="B579" t="s">
        <v>3329</v>
      </c>
      <c r="C579" t="s">
        <v>4053</v>
      </c>
      <c r="D579" t="s">
        <v>3076</v>
      </c>
      <c r="E579" t="s">
        <v>3077</v>
      </c>
      <c r="F579" t="s">
        <v>295</v>
      </c>
      <c r="G579" t="s">
        <v>3896</v>
      </c>
      <c r="H579" t="s">
        <v>320</v>
      </c>
      <c r="I579" t="s">
        <v>321</v>
      </c>
      <c r="J579" t="s">
        <v>246</v>
      </c>
      <c r="K579" t="s">
        <v>3079</v>
      </c>
      <c r="L579" t="s">
        <v>247</v>
      </c>
      <c r="M579">
        <v>1410800</v>
      </c>
      <c r="N579">
        <v>0</v>
      </c>
      <c r="O579">
        <v>1410800</v>
      </c>
      <c r="P579">
        <v>0</v>
      </c>
      <c r="Q579" t="s">
        <v>4054</v>
      </c>
      <c r="R579" t="s">
        <v>3297</v>
      </c>
      <c r="S579" t="s">
        <v>3932</v>
      </c>
      <c r="T579" t="s">
        <v>3085</v>
      </c>
      <c r="U579" t="s">
        <v>4055</v>
      </c>
      <c r="V579" t="s">
        <v>4056</v>
      </c>
      <c r="W579" t="s">
        <v>3085</v>
      </c>
      <c r="X579" t="str">
        <f t="shared" si="9"/>
        <v>Funcionamiento</v>
      </c>
      <c r="Y579" t="s">
        <v>3896</v>
      </c>
    </row>
    <row r="580" spans="1:25">
      <c r="A580" t="s">
        <v>3288</v>
      </c>
      <c r="B580" t="s">
        <v>3329</v>
      </c>
      <c r="C580" t="s">
        <v>4053</v>
      </c>
      <c r="D580" t="s">
        <v>3076</v>
      </c>
      <c r="E580" t="s">
        <v>3077</v>
      </c>
      <c r="F580" t="s">
        <v>295</v>
      </c>
      <c r="G580" t="s">
        <v>3896</v>
      </c>
      <c r="H580" t="s">
        <v>318</v>
      </c>
      <c r="I580" t="s">
        <v>586</v>
      </c>
      <c r="J580" t="s">
        <v>246</v>
      </c>
      <c r="K580" t="s">
        <v>3079</v>
      </c>
      <c r="L580" t="s">
        <v>247</v>
      </c>
      <c r="M580">
        <v>3725200</v>
      </c>
      <c r="N580">
        <v>0</v>
      </c>
      <c r="O580">
        <v>3725200</v>
      </c>
      <c r="P580">
        <v>0</v>
      </c>
      <c r="Q580" t="s">
        <v>4054</v>
      </c>
      <c r="R580" t="s">
        <v>3297</v>
      </c>
      <c r="S580" t="s">
        <v>3932</v>
      </c>
      <c r="T580" t="s">
        <v>3085</v>
      </c>
      <c r="U580" t="s">
        <v>4055</v>
      </c>
      <c r="V580" t="s">
        <v>4056</v>
      </c>
      <c r="W580" t="s">
        <v>3085</v>
      </c>
      <c r="X580" t="str">
        <f t="shared" si="9"/>
        <v>Funcionamiento</v>
      </c>
      <c r="Y580" t="s">
        <v>3896</v>
      </c>
    </row>
    <row r="581" spans="1:25">
      <c r="A581" t="s">
        <v>3288</v>
      </c>
      <c r="B581" t="s">
        <v>3329</v>
      </c>
      <c r="C581" t="s">
        <v>4053</v>
      </c>
      <c r="D581" t="s">
        <v>3076</v>
      </c>
      <c r="E581" t="s">
        <v>3077</v>
      </c>
      <c r="F581" t="s">
        <v>295</v>
      </c>
      <c r="G581" t="s">
        <v>3896</v>
      </c>
      <c r="H581" t="s">
        <v>322</v>
      </c>
      <c r="I581" t="s">
        <v>323</v>
      </c>
      <c r="J581" t="s">
        <v>246</v>
      </c>
      <c r="K581" t="s">
        <v>3079</v>
      </c>
      <c r="L581" t="s">
        <v>247</v>
      </c>
      <c r="M581">
        <v>2795300</v>
      </c>
      <c r="N581">
        <v>0</v>
      </c>
      <c r="O581">
        <v>2795300</v>
      </c>
      <c r="P581">
        <v>0</v>
      </c>
      <c r="Q581" t="s">
        <v>4054</v>
      </c>
      <c r="R581" t="s">
        <v>3297</v>
      </c>
      <c r="S581" t="s">
        <v>3932</v>
      </c>
      <c r="T581" t="s">
        <v>3085</v>
      </c>
      <c r="U581" t="s">
        <v>4055</v>
      </c>
      <c r="V581" t="s">
        <v>4056</v>
      </c>
      <c r="W581" t="s">
        <v>3085</v>
      </c>
      <c r="X581" t="str">
        <f t="shared" si="9"/>
        <v>Funcionamiento</v>
      </c>
      <c r="Y581" t="s">
        <v>3896</v>
      </c>
    </row>
    <row r="582" spans="1:25">
      <c r="A582" t="s">
        <v>3288</v>
      </c>
      <c r="B582" t="s">
        <v>3329</v>
      </c>
      <c r="C582" t="s">
        <v>4053</v>
      </c>
      <c r="D582" t="s">
        <v>3076</v>
      </c>
      <c r="E582" t="s">
        <v>3077</v>
      </c>
      <c r="F582" t="s">
        <v>295</v>
      </c>
      <c r="G582" t="s">
        <v>3896</v>
      </c>
      <c r="H582" t="s">
        <v>324</v>
      </c>
      <c r="I582" t="s">
        <v>325</v>
      </c>
      <c r="J582" t="s">
        <v>246</v>
      </c>
      <c r="K582" t="s">
        <v>3079</v>
      </c>
      <c r="L582" t="s">
        <v>247</v>
      </c>
      <c r="M582">
        <v>1863300</v>
      </c>
      <c r="N582">
        <v>0</v>
      </c>
      <c r="O582">
        <v>1863300</v>
      </c>
      <c r="P582">
        <v>0</v>
      </c>
      <c r="Q582" t="s">
        <v>4054</v>
      </c>
      <c r="R582" t="s">
        <v>3297</v>
      </c>
      <c r="S582" t="s">
        <v>3932</v>
      </c>
      <c r="T582" t="s">
        <v>3085</v>
      </c>
      <c r="U582" t="s">
        <v>4055</v>
      </c>
      <c r="V582" t="s">
        <v>4056</v>
      </c>
      <c r="W582" t="s">
        <v>3085</v>
      </c>
      <c r="X582" t="str">
        <f t="shared" si="9"/>
        <v>Funcionamiento</v>
      </c>
      <c r="Y582" t="s">
        <v>3896</v>
      </c>
    </row>
    <row r="583" spans="1:25">
      <c r="A583" t="s">
        <v>3263</v>
      </c>
      <c r="B583" t="s">
        <v>3340</v>
      </c>
      <c r="C583" t="s">
        <v>4057</v>
      </c>
      <c r="D583" t="s">
        <v>3076</v>
      </c>
      <c r="E583" t="s">
        <v>3077</v>
      </c>
      <c r="F583" t="s">
        <v>295</v>
      </c>
      <c r="G583" t="s">
        <v>3896</v>
      </c>
      <c r="H583" t="s">
        <v>303</v>
      </c>
      <c r="I583" t="s">
        <v>305</v>
      </c>
      <c r="J583" t="s">
        <v>246</v>
      </c>
      <c r="K583" t="s">
        <v>3079</v>
      </c>
      <c r="L583" t="s">
        <v>247</v>
      </c>
      <c r="M583">
        <v>2147431</v>
      </c>
      <c r="N583">
        <v>0</v>
      </c>
      <c r="O583">
        <v>2147431</v>
      </c>
      <c r="P583">
        <v>0</v>
      </c>
      <c r="Q583" t="s">
        <v>4058</v>
      </c>
      <c r="R583" t="s">
        <v>3292</v>
      </c>
      <c r="S583" t="s">
        <v>4059</v>
      </c>
      <c r="T583" t="s">
        <v>3085</v>
      </c>
      <c r="U583" t="s">
        <v>4060</v>
      </c>
      <c r="V583" t="s">
        <v>4061</v>
      </c>
      <c r="W583" t="s">
        <v>3085</v>
      </c>
      <c r="X583" t="str">
        <f t="shared" si="9"/>
        <v>Funcionamiento</v>
      </c>
      <c r="Y583" t="s">
        <v>3896</v>
      </c>
    </row>
    <row r="584" spans="1:25">
      <c r="A584" t="s">
        <v>3263</v>
      </c>
      <c r="B584" t="s">
        <v>3340</v>
      </c>
      <c r="C584" t="s">
        <v>4057</v>
      </c>
      <c r="D584" t="s">
        <v>3076</v>
      </c>
      <c r="E584" t="s">
        <v>3077</v>
      </c>
      <c r="F584" t="s">
        <v>295</v>
      </c>
      <c r="G584" t="s">
        <v>3896</v>
      </c>
      <c r="H584" t="s">
        <v>292</v>
      </c>
      <c r="I584" t="s">
        <v>293</v>
      </c>
      <c r="J584" t="s">
        <v>246</v>
      </c>
      <c r="K584" t="s">
        <v>3079</v>
      </c>
      <c r="L584" t="s">
        <v>247</v>
      </c>
      <c r="M584">
        <v>81499540</v>
      </c>
      <c r="N584">
        <v>0</v>
      </c>
      <c r="O584">
        <v>81499540</v>
      </c>
      <c r="P584">
        <v>0</v>
      </c>
      <c r="Q584" t="s">
        <v>4058</v>
      </c>
      <c r="R584" t="s">
        <v>3292</v>
      </c>
      <c r="S584" t="s">
        <v>4059</v>
      </c>
      <c r="T584" t="s">
        <v>3085</v>
      </c>
      <c r="U584" t="s">
        <v>4060</v>
      </c>
      <c r="V584" t="s">
        <v>4061</v>
      </c>
      <c r="W584" t="s">
        <v>3085</v>
      </c>
      <c r="X584" t="str">
        <f t="shared" si="9"/>
        <v>Funcionamiento</v>
      </c>
      <c r="Y584" t="s">
        <v>3896</v>
      </c>
    </row>
    <row r="585" spans="1:25">
      <c r="A585" t="s">
        <v>3263</v>
      </c>
      <c r="B585" t="s">
        <v>3340</v>
      </c>
      <c r="C585" t="s">
        <v>4057</v>
      </c>
      <c r="D585" t="s">
        <v>3076</v>
      </c>
      <c r="E585" t="s">
        <v>3077</v>
      </c>
      <c r="F585" t="s">
        <v>295</v>
      </c>
      <c r="G585" t="s">
        <v>3896</v>
      </c>
      <c r="H585" t="s">
        <v>309</v>
      </c>
      <c r="I585" t="s">
        <v>311</v>
      </c>
      <c r="J585" t="s">
        <v>246</v>
      </c>
      <c r="K585" t="s">
        <v>3079</v>
      </c>
      <c r="L585" t="s">
        <v>247</v>
      </c>
      <c r="M585">
        <v>2955973</v>
      </c>
      <c r="N585">
        <v>0</v>
      </c>
      <c r="O585">
        <v>2955973</v>
      </c>
      <c r="P585">
        <v>0</v>
      </c>
      <c r="Q585" t="s">
        <v>4058</v>
      </c>
      <c r="R585" t="s">
        <v>3292</v>
      </c>
      <c r="S585" t="s">
        <v>4059</v>
      </c>
      <c r="T585" t="s">
        <v>3085</v>
      </c>
      <c r="U585" t="s">
        <v>4060</v>
      </c>
      <c r="V585" t="s">
        <v>4061</v>
      </c>
      <c r="W585" t="s">
        <v>3085</v>
      </c>
      <c r="X585" t="str">
        <f t="shared" si="9"/>
        <v>Funcionamiento</v>
      </c>
      <c r="Y585" t="s">
        <v>3896</v>
      </c>
    </row>
    <row r="586" spans="1:25">
      <c r="A586" t="s">
        <v>3263</v>
      </c>
      <c r="B586" t="s">
        <v>3340</v>
      </c>
      <c r="C586" t="s">
        <v>4057</v>
      </c>
      <c r="D586" t="s">
        <v>3076</v>
      </c>
      <c r="E586" t="s">
        <v>3077</v>
      </c>
      <c r="F586" t="s">
        <v>295</v>
      </c>
      <c r="G586" t="s">
        <v>3896</v>
      </c>
      <c r="H586" t="s">
        <v>294</v>
      </c>
      <c r="I586" t="s">
        <v>296</v>
      </c>
      <c r="J586" t="s">
        <v>246</v>
      </c>
      <c r="K586" t="s">
        <v>3079</v>
      </c>
      <c r="L586" t="s">
        <v>247</v>
      </c>
      <c r="M586">
        <v>1938874</v>
      </c>
      <c r="N586">
        <v>0</v>
      </c>
      <c r="O586">
        <v>1938874</v>
      </c>
      <c r="P586">
        <v>0</v>
      </c>
      <c r="Q586" t="s">
        <v>4058</v>
      </c>
      <c r="R586" t="s">
        <v>3292</v>
      </c>
      <c r="S586" t="s">
        <v>4059</v>
      </c>
      <c r="T586" t="s">
        <v>3085</v>
      </c>
      <c r="U586" t="s">
        <v>4060</v>
      </c>
      <c r="V586" t="s">
        <v>4061</v>
      </c>
      <c r="W586" t="s">
        <v>3085</v>
      </c>
      <c r="X586" t="str">
        <f t="shared" si="9"/>
        <v>Funcionamiento</v>
      </c>
      <c r="Y586" t="s">
        <v>3896</v>
      </c>
    </row>
    <row r="587" spans="1:25">
      <c r="A587" t="s">
        <v>3263</v>
      </c>
      <c r="B587" t="s">
        <v>3340</v>
      </c>
      <c r="C587" t="s">
        <v>4057</v>
      </c>
      <c r="D587" t="s">
        <v>3076</v>
      </c>
      <c r="E587" t="s">
        <v>3077</v>
      </c>
      <c r="F587" t="s">
        <v>295</v>
      </c>
      <c r="G587" t="s">
        <v>3896</v>
      </c>
      <c r="H587" t="s">
        <v>312</v>
      </c>
      <c r="I587" t="s">
        <v>3333</v>
      </c>
      <c r="J587" t="s">
        <v>246</v>
      </c>
      <c r="K587" t="s">
        <v>3079</v>
      </c>
      <c r="L587" t="s">
        <v>247</v>
      </c>
      <c r="M587">
        <v>3017051</v>
      </c>
      <c r="N587">
        <v>0</v>
      </c>
      <c r="O587">
        <v>3017051</v>
      </c>
      <c r="P587">
        <v>0</v>
      </c>
      <c r="Q587" t="s">
        <v>4058</v>
      </c>
      <c r="R587" t="s">
        <v>3292</v>
      </c>
      <c r="S587" t="s">
        <v>4059</v>
      </c>
      <c r="T587" t="s">
        <v>3085</v>
      </c>
      <c r="U587" t="s">
        <v>4060</v>
      </c>
      <c r="V587" t="s">
        <v>4061</v>
      </c>
      <c r="W587" t="s">
        <v>3085</v>
      </c>
      <c r="X587" t="str">
        <f t="shared" si="9"/>
        <v>Funcionamiento</v>
      </c>
      <c r="Y587" t="s">
        <v>3896</v>
      </c>
    </row>
    <row r="588" spans="1:25">
      <c r="A588" t="s">
        <v>3263</v>
      </c>
      <c r="B588" t="s">
        <v>3340</v>
      </c>
      <c r="C588" t="s">
        <v>4057</v>
      </c>
      <c r="D588" t="s">
        <v>3076</v>
      </c>
      <c r="E588" t="s">
        <v>3077</v>
      </c>
      <c r="F588" t="s">
        <v>295</v>
      </c>
      <c r="G588" t="s">
        <v>3896</v>
      </c>
      <c r="H588" t="s">
        <v>331</v>
      </c>
      <c r="I588" t="s">
        <v>587</v>
      </c>
      <c r="J588" t="s">
        <v>246</v>
      </c>
      <c r="K588" t="s">
        <v>3079</v>
      </c>
      <c r="L588" t="s">
        <v>247</v>
      </c>
      <c r="M588">
        <v>3161553</v>
      </c>
      <c r="N588">
        <v>0</v>
      </c>
      <c r="O588">
        <v>3161553</v>
      </c>
      <c r="P588">
        <v>0</v>
      </c>
      <c r="Q588" t="s">
        <v>4058</v>
      </c>
      <c r="R588" t="s">
        <v>3292</v>
      </c>
      <c r="S588" t="s">
        <v>4059</v>
      </c>
      <c r="T588" t="s">
        <v>3085</v>
      </c>
      <c r="U588" t="s">
        <v>4060</v>
      </c>
      <c r="V588" t="s">
        <v>4061</v>
      </c>
      <c r="W588" t="s">
        <v>3085</v>
      </c>
      <c r="X588" t="str">
        <f t="shared" si="9"/>
        <v>Funcionamiento</v>
      </c>
      <c r="Y588" t="s">
        <v>3896</v>
      </c>
    </row>
    <row r="589" spans="1:25">
      <c r="A589" t="s">
        <v>3263</v>
      </c>
      <c r="B589" t="s">
        <v>3340</v>
      </c>
      <c r="C589" t="s">
        <v>4057</v>
      </c>
      <c r="D589" t="s">
        <v>3076</v>
      </c>
      <c r="E589" t="s">
        <v>3077</v>
      </c>
      <c r="F589" t="s">
        <v>295</v>
      </c>
      <c r="G589" t="s">
        <v>3896</v>
      </c>
      <c r="H589" t="s">
        <v>333</v>
      </c>
      <c r="I589" t="s">
        <v>335</v>
      </c>
      <c r="J589" t="s">
        <v>246</v>
      </c>
      <c r="K589" t="s">
        <v>3079</v>
      </c>
      <c r="L589" t="s">
        <v>247</v>
      </c>
      <c r="M589">
        <v>209359</v>
      </c>
      <c r="N589">
        <v>0</v>
      </c>
      <c r="O589">
        <v>209359</v>
      </c>
      <c r="P589">
        <v>0</v>
      </c>
      <c r="Q589" t="s">
        <v>4058</v>
      </c>
      <c r="R589" t="s">
        <v>3292</v>
      </c>
      <c r="S589" t="s">
        <v>4059</v>
      </c>
      <c r="T589" t="s">
        <v>3085</v>
      </c>
      <c r="U589" t="s">
        <v>4060</v>
      </c>
      <c r="V589" t="s">
        <v>4061</v>
      </c>
      <c r="W589" t="s">
        <v>3085</v>
      </c>
      <c r="X589" t="str">
        <f t="shared" si="9"/>
        <v>Funcionamiento</v>
      </c>
      <c r="Y589" t="s">
        <v>3896</v>
      </c>
    </row>
    <row r="590" spans="1:25">
      <c r="A590" t="s">
        <v>3263</v>
      </c>
      <c r="B590" t="s">
        <v>3340</v>
      </c>
      <c r="C590" t="s">
        <v>4057</v>
      </c>
      <c r="D590" t="s">
        <v>3076</v>
      </c>
      <c r="E590" t="s">
        <v>3077</v>
      </c>
      <c r="F590" t="s">
        <v>295</v>
      </c>
      <c r="G590" t="s">
        <v>3896</v>
      </c>
      <c r="H590" t="s">
        <v>336</v>
      </c>
      <c r="I590" t="s">
        <v>337</v>
      </c>
      <c r="J590" t="s">
        <v>246</v>
      </c>
      <c r="K590" t="s">
        <v>3079</v>
      </c>
      <c r="L590" t="s">
        <v>247</v>
      </c>
      <c r="M590">
        <v>2354967</v>
      </c>
      <c r="N590">
        <v>0</v>
      </c>
      <c r="O590">
        <v>2354967</v>
      </c>
      <c r="P590">
        <v>0</v>
      </c>
      <c r="Q590" t="s">
        <v>4058</v>
      </c>
      <c r="R590" t="s">
        <v>3292</v>
      </c>
      <c r="S590" t="s">
        <v>4059</v>
      </c>
      <c r="T590" t="s">
        <v>3085</v>
      </c>
      <c r="U590" t="s">
        <v>4060</v>
      </c>
      <c r="V590" t="s">
        <v>4061</v>
      </c>
      <c r="W590" t="s">
        <v>3085</v>
      </c>
      <c r="X590" t="str">
        <f t="shared" si="9"/>
        <v>Funcionamiento</v>
      </c>
      <c r="Y590" t="s">
        <v>3896</v>
      </c>
    </row>
    <row r="591" spans="1:25">
      <c r="A591" t="s">
        <v>3270</v>
      </c>
      <c r="B591" t="s">
        <v>3369</v>
      </c>
      <c r="C591" t="s">
        <v>4062</v>
      </c>
      <c r="D591" t="s">
        <v>3076</v>
      </c>
      <c r="E591" t="s">
        <v>3077</v>
      </c>
      <c r="F591" t="s">
        <v>3149</v>
      </c>
      <c r="G591" t="s">
        <v>3896</v>
      </c>
      <c r="H591" t="s">
        <v>437</v>
      </c>
      <c r="I591" t="s">
        <v>649</v>
      </c>
      <c r="J591" t="s">
        <v>253</v>
      </c>
      <c r="K591" t="s">
        <v>3115</v>
      </c>
      <c r="L591" t="s">
        <v>247</v>
      </c>
      <c r="M591">
        <v>9035932</v>
      </c>
      <c r="N591">
        <v>0</v>
      </c>
      <c r="O591">
        <v>9035932</v>
      </c>
      <c r="P591">
        <v>0</v>
      </c>
      <c r="Q591" t="s">
        <v>4063</v>
      </c>
      <c r="R591" t="s">
        <v>3304</v>
      </c>
      <c r="S591" t="s">
        <v>4064</v>
      </c>
      <c r="T591" t="s">
        <v>4065</v>
      </c>
      <c r="U591" t="s">
        <v>4066</v>
      </c>
      <c r="V591" t="s">
        <v>4067</v>
      </c>
      <c r="W591" t="s">
        <v>3085</v>
      </c>
      <c r="X591" t="str">
        <f t="shared" si="9"/>
        <v>Inversión</v>
      </c>
      <c r="Y591" t="s">
        <v>3157</v>
      </c>
    </row>
    <row r="592" spans="1:25">
      <c r="A592" t="s">
        <v>3277</v>
      </c>
      <c r="B592" t="s">
        <v>3691</v>
      </c>
      <c r="C592" t="s">
        <v>4068</v>
      </c>
      <c r="D592" t="s">
        <v>3076</v>
      </c>
      <c r="E592" t="s">
        <v>3077</v>
      </c>
      <c r="F592" t="s">
        <v>295</v>
      </c>
      <c r="G592" t="s">
        <v>3896</v>
      </c>
      <c r="H592" t="s">
        <v>314</v>
      </c>
      <c r="I592" t="s">
        <v>582</v>
      </c>
      <c r="J592" t="s">
        <v>246</v>
      </c>
      <c r="K592" t="s">
        <v>3079</v>
      </c>
      <c r="L592" t="s">
        <v>247</v>
      </c>
      <c r="M592">
        <v>10450700</v>
      </c>
      <c r="N592">
        <v>0</v>
      </c>
      <c r="O592">
        <v>10450700</v>
      </c>
      <c r="P592">
        <v>0</v>
      </c>
      <c r="Q592" t="s">
        <v>4069</v>
      </c>
      <c r="R592" t="s">
        <v>3317</v>
      </c>
      <c r="S592" t="s">
        <v>3766</v>
      </c>
      <c r="T592" t="s">
        <v>3085</v>
      </c>
      <c r="U592" t="s">
        <v>4070</v>
      </c>
      <c r="V592" t="s">
        <v>4071</v>
      </c>
      <c r="W592" t="s">
        <v>3085</v>
      </c>
      <c r="X592" t="str">
        <f t="shared" si="9"/>
        <v>Funcionamiento</v>
      </c>
      <c r="Y592" t="s">
        <v>3896</v>
      </c>
    </row>
    <row r="593" spans="1:25">
      <c r="A593" t="s">
        <v>3277</v>
      </c>
      <c r="B593" t="s">
        <v>3691</v>
      </c>
      <c r="C593" t="s">
        <v>4068</v>
      </c>
      <c r="D593" t="s">
        <v>3076</v>
      </c>
      <c r="E593" t="s">
        <v>3077</v>
      </c>
      <c r="F593" t="s">
        <v>295</v>
      </c>
      <c r="G593" t="s">
        <v>3896</v>
      </c>
      <c r="H593" t="s">
        <v>320</v>
      </c>
      <c r="I593" t="s">
        <v>321</v>
      </c>
      <c r="J593" t="s">
        <v>246</v>
      </c>
      <c r="K593" t="s">
        <v>3079</v>
      </c>
      <c r="L593" t="s">
        <v>247</v>
      </c>
      <c r="M593">
        <v>1442600</v>
      </c>
      <c r="N593">
        <v>0</v>
      </c>
      <c r="O593">
        <v>1442600</v>
      </c>
      <c r="P593">
        <v>0</v>
      </c>
      <c r="Q593" t="s">
        <v>4069</v>
      </c>
      <c r="R593" t="s">
        <v>3317</v>
      </c>
      <c r="S593" t="s">
        <v>3766</v>
      </c>
      <c r="T593" t="s">
        <v>3085</v>
      </c>
      <c r="U593" t="s">
        <v>4070</v>
      </c>
      <c r="V593" t="s">
        <v>4071</v>
      </c>
      <c r="W593" t="s">
        <v>3085</v>
      </c>
      <c r="X593" t="str">
        <f t="shared" si="9"/>
        <v>Funcionamiento</v>
      </c>
      <c r="Y593" t="s">
        <v>3896</v>
      </c>
    </row>
    <row r="594" spans="1:25">
      <c r="A594" t="s">
        <v>3277</v>
      </c>
      <c r="B594" t="s">
        <v>3691</v>
      </c>
      <c r="C594" t="s">
        <v>4068</v>
      </c>
      <c r="D594" t="s">
        <v>3076</v>
      </c>
      <c r="E594" t="s">
        <v>3077</v>
      </c>
      <c r="F594" t="s">
        <v>295</v>
      </c>
      <c r="G594" t="s">
        <v>3896</v>
      </c>
      <c r="H594" t="s">
        <v>322</v>
      </c>
      <c r="I594" t="s">
        <v>323</v>
      </c>
      <c r="J594" t="s">
        <v>246</v>
      </c>
      <c r="K594" t="s">
        <v>3079</v>
      </c>
      <c r="L594" t="s">
        <v>247</v>
      </c>
      <c r="M594">
        <v>2965700</v>
      </c>
      <c r="N594">
        <v>0</v>
      </c>
      <c r="O594">
        <v>2965700</v>
      </c>
      <c r="P594">
        <v>0</v>
      </c>
      <c r="Q594" t="s">
        <v>4069</v>
      </c>
      <c r="R594" t="s">
        <v>3317</v>
      </c>
      <c r="S594" t="s">
        <v>3766</v>
      </c>
      <c r="T594" t="s">
        <v>3085</v>
      </c>
      <c r="U594" t="s">
        <v>4070</v>
      </c>
      <c r="V594" t="s">
        <v>4071</v>
      </c>
      <c r="W594" t="s">
        <v>3085</v>
      </c>
      <c r="X594" t="str">
        <f t="shared" si="9"/>
        <v>Funcionamiento</v>
      </c>
      <c r="Y594" t="s">
        <v>3896</v>
      </c>
    </row>
    <row r="595" spans="1:25">
      <c r="A595" t="s">
        <v>3277</v>
      </c>
      <c r="B595" t="s">
        <v>3691</v>
      </c>
      <c r="C595" t="s">
        <v>4068</v>
      </c>
      <c r="D595" t="s">
        <v>3076</v>
      </c>
      <c r="E595" t="s">
        <v>3077</v>
      </c>
      <c r="F595" t="s">
        <v>295</v>
      </c>
      <c r="G595" t="s">
        <v>3896</v>
      </c>
      <c r="H595" t="s">
        <v>316</v>
      </c>
      <c r="I595" t="s">
        <v>583</v>
      </c>
      <c r="J595" t="s">
        <v>246</v>
      </c>
      <c r="K595" t="s">
        <v>3079</v>
      </c>
      <c r="L595" t="s">
        <v>247</v>
      </c>
      <c r="M595">
        <v>7403400</v>
      </c>
      <c r="N595">
        <v>0</v>
      </c>
      <c r="O595">
        <v>7403400</v>
      </c>
      <c r="P595">
        <v>0</v>
      </c>
      <c r="Q595" t="s">
        <v>4069</v>
      </c>
      <c r="R595" t="s">
        <v>3317</v>
      </c>
      <c r="S595" t="s">
        <v>3766</v>
      </c>
      <c r="T595" t="s">
        <v>3085</v>
      </c>
      <c r="U595" t="s">
        <v>4070</v>
      </c>
      <c r="V595" t="s">
        <v>4071</v>
      </c>
      <c r="W595" t="s">
        <v>3085</v>
      </c>
      <c r="X595" t="str">
        <f t="shared" si="9"/>
        <v>Funcionamiento</v>
      </c>
      <c r="Y595" t="s">
        <v>3896</v>
      </c>
    </row>
    <row r="596" spans="1:25">
      <c r="A596" t="s">
        <v>3277</v>
      </c>
      <c r="B596" t="s">
        <v>3691</v>
      </c>
      <c r="C596" t="s">
        <v>4068</v>
      </c>
      <c r="D596" t="s">
        <v>3076</v>
      </c>
      <c r="E596" t="s">
        <v>3077</v>
      </c>
      <c r="F596" t="s">
        <v>295</v>
      </c>
      <c r="G596" t="s">
        <v>3896</v>
      </c>
      <c r="H596" t="s">
        <v>318</v>
      </c>
      <c r="I596" t="s">
        <v>586</v>
      </c>
      <c r="J596" t="s">
        <v>246</v>
      </c>
      <c r="K596" t="s">
        <v>3079</v>
      </c>
      <c r="L596" t="s">
        <v>247</v>
      </c>
      <c r="M596">
        <v>3952700</v>
      </c>
      <c r="N596">
        <v>0</v>
      </c>
      <c r="O596">
        <v>3952700</v>
      </c>
      <c r="P596">
        <v>0</v>
      </c>
      <c r="Q596" t="s">
        <v>4069</v>
      </c>
      <c r="R596" t="s">
        <v>3317</v>
      </c>
      <c r="S596" t="s">
        <v>3766</v>
      </c>
      <c r="T596" t="s">
        <v>3085</v>
      </c>
      <c r="U596" t="s">
        <v>4070</v>
      </c>
      <c r="V596" t="s">
        <v>4071</v>
      </c>
      <c r="W596" t="s">
        <v>3085</v>
      </c>
      <c r="X596" t="str">
        <f t="shared" si="9"/>
        <v>Funcionamiento</v>
      </c>
      <c r="Y596" t="s">
        <v>3896</v>
      </c>
    </row>
    <row r="597" spans="1:25">
      <c r="A597" t="s">
        <v>3277</v>
      </c>
      <c r="B597" t="s">
        <v>3691</v>
      </c>
      <c r="C597" t="s">
        <v>4068</v>
      </c>
      <c r="D597" t="s">
        <v>3076</v>
      </c>
      <c r="E597" t="s">
        <v>3077</v>
      </c>
      <c r="F597" t="s">
        <v>295</v>
      </c>
      <c r="G597" t="s">
        <v>3896</v>
      </c>
      <c r="H597" t="s">
        <v>324</v>
      </c>
      <c r="I597" t="s">
        <v>325</v>
      </c>
      <c r="J597" t="s">
        <v>246</v>
      </c>
      <c r="K597" t="s">
        <v>3079</v>
      </c>
      <c r="L597" t="s">
        <v>247</v>
      </c>
      <c r="M597">
        <v>1976900</v>
      </c>
      <c r="N597">
        <v>0</v>
      </c>
      <c r="O597">
        <v>1976900</v>
      </c>
      <c r="P597">
        <v>0</v>
      </c>
      <c r="Q597" t="s">
        <v>4069</v>
      </c>
      <c r="R597" t="s">
        <v>3317</v>
      </c>
      <c r="S597" t="s">
        <v>3766</v>
      </c>
      <c r="T597" t="s">
        <v>3085</v>
      </c>
      <c r="U597" t="s">
        <v>4070</v>
      </c>
      <c r="V597" t="s">
        <v>4071</v>
      </c>
      <c r="W597" t="s">
        <v>3085</v>
      </c>
      <c r="X597" t="str">
        <f t="shared" si="9"/>
        <v>Funcionamiento</v>
      </c>
      <c r="Y597" t="s">
        <v>3896</v>
      </c>
    </row>
    <row r="598" spans="1:25">
      <c r="A598" t="s">
        <v>3229</v>
      </c>
      <c r="B598" t="s">
        <v>3691</v>
      </c>
      <c r="C598" t="s">
        <v>4072</v>
      </c>
      <c r="D598" t="s">
        <v>3076</v>
      </c>
      <c r="E598" t="s">
        <v>3077</v>
      </c>
      <c r="F598" t="s">
        <v>295</v>
      </c>
      <c r="G598" t="s">
        <v>3896</v>
      </c>
      <c r="H598" t="s">
        <v>303</v>
      </c>
      <c r="I598" t="s">
        <v>305</v>
      </c>
      <c r="J598" t="s">
        <v>246</v>
      </c>
      <c r="K598" t="s">
        <v>3079</v>
      </c>
      <c r="L598" t="s">
        <v>247</v>
      </c>
      <c r="M598">
        <v>4061730</v>
      </c>
      <c r="N598">
        <v>0</v>
      </c>
      <c r="O598">
        <v>4061730</v>
      </c>
      <c r="P598">
        <v>0</v>
      </c>
      <c r="Q598" t="s">
        <v>4073</v>
      </c>
      <c r="R598" t="s">
        <v>3237</v>
      </c>
      <c r="S598" t="s">
        <v>4074</v>
      </c>
      <c r="T598" t="s">
        <v>3085</v>
      </c>
      <c r="U598" t="s">
        <v>4075</v>
      </c>
      <c r="V598" t="s">
        <v>4076</v>
      </c>
      <c r="W598" t="s">
        <v>3085</v>
      </c>
      <c r="X598" t="str">
        <f t="shared" si="9"/>
        <v>Funcionamiento</v>
      </c>
      <c r="Y598" t="s">
        <v>3896</v>
      </c>
    </row>
    <row r="599" spans="1:25">
      <c r="A599" t="s">
        <v>3229</v>
      </c>
      <c r="B599" t="s">
        <v>3691</v>
      </c>
      <c r="C599" t="s">
        <v>4072</v>
      </c>
      <c r="D599" t="s">
        <v>3076</v>
      </c>
      <c r="E599" t="s">
        <v>3077</v>
      </c>
      <c r="F599" t="s">
        <v>295</v>
      </c>
      <c r="G599" t="s">
        <v>3896</v>
      </c>
      <c r="H599" t="s">
        <v>312</v>
      </c>
      <c r="I599" t="s">
        <v>3333</v>
      </c>
      <c r="J599" t="s">
        <v>246</v>
      </c>
      <c r="K599" t="s">
        <v>3079</v>
      </c>
      <c r="L599" t="s">
        <v>247</v>
      </c>
      <c r="M599">
        <v>2924482</v>
      </c>
      <c r="N599">
        <v>0</v>
      </c>
      <c r="O599">
        <v>2924482</v>
      </c>
      <c r="P599">
        <v>0</v>
      </c>
      <c r="Q599" t="s">
        <v>4073</v>
      </c>
      <c r="R599" t="s">
        <v>3237</v>
      </c>
      <c r="S599" t="s">
        <v>4074</v>
      </c>
      <c r="T599" t="s">
        <v>3085</v>
      </c>
      <c r="U599" t="s">
        <v>4075</v>
      </c>
      <c r="V599" t="s">
        <v>4076</v>
      </c>
      <c r="W599" t="s">
        <v>3085</v>
      </c>
      <c r="X599" t="str">
        <f t="shared" si="9"/>
        <v>Funcionamiento</v>
      </c>
      <c r="Y599" t="s">
        <v>3896</v>
      </c>
    </row>
    <row r="600" spans="1:25">
      <c r="A600" t="s">
        <v>3229</v>
      </c>
      <c r="B600" t="s">
        <v>3691</v>
      </c>
      <c r="C600" t="s">
        <v>4072</v>
      </c>
      <c r="D600" t="s">
        <v>3076</v>
      </c>
      <c r="E600" t="s">
        <v>3077</v>
      </c>
      <c r="F600" t="s">
        <v>295</v>
      </c>
      <c r="G600" t="s">
        <v>3896</v>
      </c>
      <c r="H600" t="s">
        <v>336</v>
      </c>
      <c r="I600" t="s">
        <v>337</v>
      </c>
      <c r="J600" t="s">
        <v>246</v>
      </c>
      <c r="K600" t="s">
        <v>3079</v>
      </c>
      <c r="L600" t="s">
        <v>247</v>
      </c>
      <c r="M600">
        <v>2354967</v>
      </c>
      <c r="N600">
        <v>0</v>
      </c>
      <c r="O600">
        <v>2354967</v>
      </c>
      <c r="P600">
        <v>0</v>
      </c>
      <c r="Q600" t="s">
        <v>4073</v>
      </c>
      <c r="R600" t="s">
        <v>3237</v>
      </c>
      <c r="S600" t="s">
        <v>4074</v>
      </c>
      <c r="T600" t="s">
        <v>3085</v>
      </c>
      <c r="U600" t="s">
        <v>4075</v>
      </c>
      <c r="V600" t="s">
        <v>4076</v>
      </c>
      <c r="W600" t="s">
        <v>3085</v>
      </c>
      <c r="X600" t="str">
        <f t="shared" si="9"/>
        <v>Funcionamiento</v>
      </c>
      <c r="Y600" t="s">
        <v>3896</v>
      </c>
    </row>
    <row r="601" spans="1:25">
      <c r="A601" t="s">
        <v>3229</v>
      </c>
      <c r="B601" t="s">
        <v>3691</v>
      </c>
      <c r="C601" t="s">
        <v>4072</v>
      </c>
      <c r="D601" t="s">
        <v>3076</v>
      </c>
      <c r="E601" t="s">
        <v>3077</v>
      </c>
      <c r="F601" t="s">
        <v>295</v>
      </c>
      <c r="G601" t="s">
        <v>3896</v>
      </c>
      <c r="H601" t="s">
        <v>292</v>
      </c>
      <c r="I601" t="s">
        <v>293</v>
      </c>
      <c r="J601" t="s">
        <v>246</v>
      </c>
      <c r="K601" t="s">
        <v>3079</v>
      </c>
      <c r="L601" t="s">
        <v>247</v>
      </c>
      <c r="M601">
        <v>80567591</v>
      </c>
      <c r="N601">
        <v>0</v>
      </c>
      <c r="O601">
        <v>80567591</v>
      </c>
      <c r="P601">
        <v>0</v>
      </c>
      <c r="Q601" t="s">
        <v>4073</v>
      </c>
      <c r="R601" t="s">
        <v>3237</v>
      </c>
      <c r="S601" t="s">
        <v>4074</v>
      </c>
      <c r="T601" t="s">
        <v>3085</v>
      </c>
      <c r="U601" t="s">
        <v>4075</v>
      </c>
      <c r="V601" t="s">
        <v>4076</v>
      </c>
      <c r="W601" t="s">
        <v>3085</v>
      </c>
      <c r="X601" t="str">
        <f t="shared" si="9"/>
        <v>Funcionamiento</v>
      </c>
      <c r="Y601" t="s">
        <v>3896</v>
      </c>
    </row>
    <row r="602" spans="1:25">
      <c r="A602" t="s">
        <v>3229</v>
      </c>
      <c r="B602" t="s">
        <v>3691</v>
      </c>
      <c r="C602" t="s">
        <v>4072</v>
      </c>
      <c r="D602" t="s">
        <v>3076</v>
      </c>
      <c r="E602" t="s">
        <v>3077</v>
      </c>
      <c r="F602" t="s">
        <v>295</v>
      </c>
      <c r="G602" t="s">
        <v>3896</v>
      </c>
      <c r="H602" t="s">
        <v>294</v>
      </c>
      <c r="I602" t="s">
        <v>296</v>
      </c>
      <c r="J602" t="s">
        <v>246</v>
      </c>
      <c r="K602" t="s">
        <v>3079</v>
      </c>
      <c r="L602" t="s">
        <v>247</v>
      </c>
      <c r="M602">
        <v>1879387</v>
      </c>
      <c r="N602">
        <v>0</v>
      </c>
      <c r="O602">
        <v>1879387</v>
      </c>
      <c r="P602">
        <v>0</v>
      </c>
      <c r="Q602" t="s">
        <v>4073</v>
      </c>
      <c r="R602" t="s">
        <v>3237</v>
      </c>
      <c r="S602" t="s">
        <v>4074</v>
      </c>
      <c r="T602" t="s">
        <v>3085</v>
      </c>
      <c r="U602" t="s">
        <v>4075</v>
      </c>
      <c r="V602" t="s">
        <v>4076</v>
      </c>
      <c r="W602" t="s">
        <v>3085</v>
      </c>
      <c r="X602" t="str">
        <f t="shared" si="9"/>
        <v>Funcionamiento</v>
      </c>
      <c r="Y602" t="s">
        <v>3896</v>
      </c>
    </row>
    <row r="603" spans="1:25">
      <c r="A603" t="s">
        <v>3229</v>
      </c>
      <c r="B603" t="s">
        <v>3691</v>
      </c>
      <c r="C603" t="s">
        <v>4072</v>
      </c>
      <c r="D603" t="s">
        <v>3076</v>
      </c>
      <c r="E603" t="s">
        <v>3077</v>
      </c>
      <c r="F603" t="s">
        <v>295</v>
      </c>
      <c r="G603" t="s">
        <v>3896</v>
      </c>
      <c r="H603" t="s">
        <v>309</v>
      </c>
      <c r="I603" t="s">
        <v>311</v>
      </c>
      <c r="J603" t="s">
        <v>246</v>
      </c>
      <c r="K603" t="s">
        <v>3079</v>
      </c>
      <c r="L603" t="s">
        <v>247</v>
      </c>
      <c r="M603">
        <v>3003656</v>
      </c>
      <c r="N603">
        <v>0</v>
      </c>
      <c r="O603">
        <v>3003656</v>
      </c>
      <c r="P603">
        <v>0</v>
      </c>
      <c r="Q603" t="s">
        <v>4073</v>
      </c>
      <c r="R603" t="s">
        <v>3237</v>
      </c>
      <c r="S603" t="s">
        <v>4074</v>
      </c>
      <c r="T603" t="s">
        <v>3085</v>
      </c>
      <c r="U603" t="s">
        <v>4075</v>
      </c>
      <c r="V603" t="s">
        <v>4076</v>
      </c>
      <c r="W603" t="s">
        <v>3085</v>
      </c>
      <c r="X603" t="str">
        <f t="shared" si="9"/>
        <v>Funcionamiento</v>
      </c>
      <c r="Y603" t="s">
        <v>3896</v>
      </c>
    </row>
    <row r="604" spans="1:25">
      <c r="A604" t="s">
        <v>3229</v>
      </c>
      <c r="B604" t="s">
        <v>3691</v>
      </c>
      <c r="C604" t="s">
        <v>4072</v>
      </c>
      <c r="D604" t="s">
        <v>3076</v>
      </c>
      <c r="E604" t="s">
        <v>3077</v>
      </c>
      <c r="F604" t="s">
        <v>295</v>
      </c>
      <c r="G604" t="s">
        <v>3896</v>
      </c>
      <c r="H604" t="s">
        <v>331</v>
      </c>
      <c r="I604" t="s">
        <v>587</v>
      </c>
      <c r="J604" t="s">
        <v>246</v>
      </c>
      <c r="K604" t="s">
        <v>3079</v>
      </c>
      <c r="L604" t="s">
        <v>247</v>
      </c>
      <c r="M604">
        <v>2803412</v>
      </c>
      <c r="N604">
        <v>0</v>
      </c>
      <c r="O604">
        <v>2803412</v>
      </c>
      <c r="P604">
        <v>0</v>
      </c>
      <c r="Q604" t="s">
        <v>4073</v>
      </c>
      <c r="R604" t="s">
        <v>3237</v>
      </c>
      <c r="S604" t="s">
        <v>4074</v>
      </c>
      <c r="T604" t="s">
        <v>3085</v>
      </c>
      <c r="U604" t="s">
        <v>4075</v>
      </c>
      <c r="V604" t="s">
        <v>4076</v>
      </c>
      <c r="W604" t="s">
        <v>3085</v>
      </c>
      <c r="X604" t="str">
        <f t="shared" si="9"/>
        <v>Funcionamiento</v>
      </c>
      <c r="Y604" t="s">
        <v>3896</v>
      </c>
    </row>
    <row r="605" spans="1:25">
      <c r="A605" t="s">
        <v>3229</v>
      </c>
      <c r="B605" t="s">
        <v>3691</v>
      </c>
      <c r="C605" t="s">
        <v>4072</v>
      </c>
      <c r="D605" t="s">
        <v>3076</v>
      </c>
      <c r="E605" t="s">
        <v>3077</v>
      </c>
      <c r="F605" t="s">
        <v>295</v>
      </c>
      <c r="G605" t="s">
        <v>3896</v>
      </c>
      <c r="H605" t="s">
        <v>333</v>
      </c>
      <c r="I605" t="s">
        <v>335</v>
      </c>
      <c r="J605" t="s">
        <v>246</v>
      </c>
      <c r="K605" t="s">
        <v>3079</v>
      </c>
      <c r="L605" t="s">
        <v>247</v>
      </c>
      <c r="M605">
        <v>226840</v>
      </c>
      <c r="N605">
        <v>0</v>
      </c>
      <c r="O605">
        <v>226840</v>
      </c>
      <c r="P605">
        <v>0</v>
      </c>
      <c r="Q605" t="s">
        <v>4073</v>
      </c>
      <c r="R605" t="s">
        <v>3237</v>
      </c>
      <c r="S605" t="s">
        <v>4074</v>
      </c>
      <c r="T605" t="s">
        <v>3085</v>
      </c>
      <c r="U605" t="s">
        <v>4075</v>
      </c>
      <c r="V605" t="s">
        <v>4076</v>
      </c>
      <c r="W605" t="s">
        <v>3085</v>
      </c>
      <c r="X605" t="str">
        <f t="shared" si="9"/>
        <v>Funcionamiento</v>
      </c>
      <c r="Y605" t="s">
        <v>3896</v>
      </c>
    </row>
    <row r="606" spans="1:25">
      <c r="A606" t="s">
        <v>3292</v>
      </c>
      <c r="B606" t="s">
        <v>4077</v>
      </c>
      <c r="C606" t="s">
        <v>4078</v>
      </c>
      <c r="D606" t="s">
        <v>3076</v>
      </c>
      <c r="E606" t="s">
        <v>3077</v>
      </c>
      <c r="F606" t="s">
        <v>3159</v>
      </c>
      <c r="G606" t="s">
        <v>3896</v>
      </c>
      <c r="H606" t="s">
        <v>431</v>
      </c>
      <c r="I606" t="s">
        <v>648</v>
      </c>
      <c r="J606" t="s">
        <v>246</v>
      </c>
      <c r="K606" t="s">
        <v>3150</v>
      </c>
      <c r="L606" t="s">
        <v>247</v>
      </c>
      <c r="M606">
        <v>3750000</v>
      </c>
      <c r="N606">
        <v>-688765.47</v>
      </c>
      <c r="O606">
        <v>3061234.53</v>
      </c>
      <c r="P606">
        <v>0</v>
      </c>
      <c r="Q606" t="s">
        <v>4079</v>
      </c>
      <c r="R606" t="s">
        <v>3325</v>
      </c>
      <c r="S606" t="s">
        <v>3784</v>
      </c>
      <c r="T606" t="s">
        <v>4080</v>
      </c>
      <c r="U606" t="s">
        <v>4081</v>
      </c>
      <c r="V606" t="s">
        <v>4082</v>
      </c>
      <c r="W606" t="s">
        <v>3085</v>
      </c>
      <c r="X606" t="str">
        <f t="shared" si="9"/>
        <v>Inversión</v>
      </c>
      <c r="Y606" t="s">
        <v>3166</v>
      </c>
    </row>
    <row r="607" spans="1:25">
      <c r="A607" t="s">
        <v>3297</v>
      </c>
      <c r="B607" t="s">
        <v>3716</v>
      </c>
      <c r="C607" t="s">
        <v>4083</v>
      </c>
      <c r="D607" t="s">
        <v>3076</v>
      </c>
      <c r="E607" t="s">
        <v>3077</v>
      </c>
      <c r="F607" t="s">
        <v>295</v>
      </c>
      <c r="G607" t="s">
        <v>3896</v>
      </c>
      <c r="H607" t="s">
        <v>303</v>
      </c>
      <c r="I607" t="s">
        <v>305</v>
      </c>
      <c r="J607" t="s">
        <v>246</v>
      </c>
      <c r="K607" t="s">
        <v>3079</v>
      </c>
      <c r="L607" t="s">
        <v>247</v>
      </c>
      <c r="M607">
        <v>3207262</v>
      </c>
      <c r="N607">
        <v>0</v>
      </c>
      <c r="O607">
        <v>3207262</v>
      </c>
      <c r="P607">
        <v>0</v>
      </c>
      <c r="Q607" t="s">
        <v>4073</v>
      </c>
      <c r="R607" t="s">
        <v>3257</v>
      </c>
      <c r="S607" t="s">
        <v>4084</v>
      </c>
      <c r="T607" t="s">
        <v>3085</v>
      </c>
      <c r="U607" t="s">
        <v>4085</v>
      </c>
      <c r="V607" t="s">
        <v>4086</v>
      </c>
      <c r="W607" t="s">
        <v>3085</v>
      </c>
      <c r="X607" t="str">
        <f t="shared" si="9"/>
        <v>Funcionamiento</v>
      </c>
      <c r="Y607" t="s">
        <v>3896</v>
      </c>
    </row>
    <row r="608" spans="1:25">
      <c r="A608" t="s">
        <v>3297</v>
      </c>
      <c r="B608" t="s">
        <v>3716</v>
      </c>
      <c r="C608" t="s">
        <v>4083</v>
      </c>
      <c r="D608" t="s">
        <v>3076</v>
      </c>
      <c r="E608" t="s">
        <v>3077</v>
      </c>
      <c r="F608" t="s">
        <v>295</v>
      </c>
      <c r="G608" t="s">
        <v>3896</v>
      </c>
      <c r="H608" t="s">
        <v>309</v>
      </c>
      <c r="I608" t="s">
        <v>311</v>
      </c>
      <c r="J608" t="s">
        <v>246</v>
      </c>
      <c r="K608" t="s">
        <v>3079</v>
      </c>
      <c r="L608" t="s">
        <v>247</v>
      </c>
      <c r="M608">
        <v>3026613</v>
      </c>
      <c r="N608">
        <v>0</v>
      </c>
      <c r="O608">
        <v>3026613</v>
      </c>
      <c r="P608">
        <v>0</v>
      </c>
      <c r="Q608" t="s">
        <v>4073</v>
      </c>
      <c r="R608" t="s">
        <v>3257</v>
      </c>
      <c r="S608" t="s">
        <v>4084</v>
      </c>
      <c r="T608" t="s">
        <v>3085</v>
      </c>
      <c r="U608" t="s">
        <v>4085</v>
      </c>
      <c r="V608" t="s">
        <v>4086</v>
      </c>
      <c r="W608" t="s">
        <v>3085</v>
      </c>
      <c r="X608" t="str">
        <f t="shared" si="9"/>
        <v>Funcionamiento</v>
      </c>
      <c r="Y608" t="s">
        <v>3896</v>
      </c>
    </row>
    <row r="609" spans="1:25">
      <c r="A609" t="s">
        <v>3297</v>
      </c>
      <c r="B609" t="s">
        <v>3716</v>
      </c>
      <c r="C609" t="s">
        <v>4083</v>
      </c>
      <c r="D609" t="s">
        <v>3076</v>
      </c>
      <c r="E609" t="s">
        <v>3077</v>
      </c>
      <c r="F609" t="s">
        <v>295</v>
      </c>
      <c r="G609" t="s">
        <v>3896</v>
      </c>
      <c r="H609" t="s">
        <v>294</v>
      </c>
      <c r="I609" t="s">
        <v>296</v>
      </c>
      <c r="J609" t="s">
        <v>246</v>
      </c>
      <c r="K609" t="s">
        <v>3079</v>
      </c>
      <c r="L609" t="s">
        <v>247</v>
      </c>
      <c r="M609">
        <v>1936671</v>
      </c>
      <c r="N609">
        <v>0</v>
      </c>
      <c r="O609">
        <v>1936671</v>
      </c>
      <c r="P609">
        <v>0</v>
      </c>
      <c r="Q609" t="s">
        <v>4073</v>
      </c>
      <c r="R609" t="s">
        <v>3257</v>
      </c>
      <c r="S609" t="s">
        <v>4084</v>
      </c>
      <c r="T609" t="s">
        <v>3085</v>
      </c>
      <c r="U609" t="s">
        <v>4085</v>
      </c>
      <c r="V609" t="s">
        <v>4086</v>
      </c>
      <c r="W609" t="s">
        <v>3085</v>
      </c>
      <c r="X609" t="str">
        <f t="shared" si="9"/>
        <v>Funcionamiento</v>
      </c>
      <c r="Y609" t="s">
        <v>3896</v>
      </c>
    </row>
    <row r="610" spans="1:25">
      <c r="A610" t="s">
        <v>3297</v>
      </c>
      <c r="B610" t="s">
        <v>3716</v>
      </c>
      <c r="C610" t="s">
        <v>4083</v>
      </c>
      <c r="D610" t="s">
        <v>3076</v>
      </c>
      <c r="E610" t="s">
        <v>3077</v>
      </c>
      <c r="F610" t="s">
        <v>295</v>
      </c>
      <c r="G610" t="s">
        <v>3896</v>
      </c>
      <c r="H610" t="s">
        <v>312</v>
      </c>
      <c r="I610" t="s">
        <v>3333</v>
      </c>
      <c r="J610" t="s">
        <v>246</v>
      </c>
      <c r="K610" t="s">
        <v>3079</v>
      </c>
      <c r="L610" t="s">
        <v>247</v>
      </c>
      <c r="M610">
        <v>2934767</v>
      </c>
      <c r="N610">
        <v>0</v>
      </c>
      <c r="O610">
        <v>2934767</v>
      </c>
      <c r="P610">
        <v>0</v>
      </c>
      <c r="Q610" t="s">
        <v>4073</v>
      </c>
      <c r="R610" t="s">
        <v>3257</v>
      </c>
      <c r="S610" t="s">
        <v>4084</v>
      </c>
      <c r="T610" t="s">
        <v>3085</v>
      </c>
      <c r="U610" t="s">
        <v>4085</v>
      </c>
      <c r="V610" t="s">
        <v>4086</v>
      </c>
      <c r="W610" t="s">
        <v>3085</v>
      </c>
      <c r="X610" t="str">
        <f t="shared" si="9"/>
        <v>Funcionamiento</v>
      </c>
      <c r="Y610" t="s">
        <v>3896</v>
      </c>
    </row>
    <row r="611" spans="1:25">
      <c r="A611" t="s">
        <v>3297</v>
      </c>
      <c r="B611" t="s">
        <v>3716</v>
      </c>
      <c r="C611" t="s">
        <v>4083</v>
      </c>
      <c r="D611" t="s">
        <v>3076</v>
      </c>
      <c r="E611" t="s">
        <v>3077</v>
      </c>
      <c r="F611" t="s">
        <v>295</v>
      </c>
      <c r="G611" t="s">
        <v>3896</v>
      </c>
      <c r="H611" t="s">
        <v>331</v>
      </c>
      <c r="I611" t="s">
        <v>587</v>
      </c>
      <c r="J611" t="s">
        <v>246</v>
      </c>
      <c r="K611" t="s">
        <v>3079</v>
      </c>
      <c r="L611" t="s">
        <v>247</v>
      </c>
      <c r="M611">
        <v>3692266</v>
      </c>
      <c r="N611">
        <v>0</v>
      </c>
      <c r="O611">
        <v>3692266</v>
      </c>
      <c r="P611">
        <v>0</v>
      </c>
      <c r="Q611" t="s">
        <v>4073</v>
      </c>
      <c r="R611" t="s">
        <v>3257</v>
      </c>
      <c r="S611" t="s">
        <v>4084</v>
      </c>
      <c r="T611" t="s">
        <v>3085</v>
      </c>
      <c r="U611" t="s">
        <v>4085</v>
      </c>
      <c r="V611" t="s">
        <v>4086</v>
      </c>
      <c r="W611" t="s">
        <v>3085</v>
      </c>
      <c r="X611" t="str">
        <f t="shared" si="9"/>
        <v>Funcionamiento</v>
      </c>
      <c r="Y611" t="s">
        <v>3896</v>
      </c>
    </row>
    <row r="612" spans="1:25">
      <c r="A612" t="s">
        <v>3297</v>
      </c>
      <c r="B612" t="s">
        <v>3716</v>
      </c>
      <c r="C612" t="s">
        <v>4083</v>
      </c>
      <c r="D612" t="s">
        <v>3076</v>
      </c>
      <c r="E612" t="s">
        <v>3077</v>
      </c>
      <c r="F612" t="s">
        <v>295</v>
      </c>
      <c r="G612" t="s">
        <v>3896</v>
      </c>
      <c r="H612" t="s">
        <v>336</v>
      </c>
      <c r="I612" t="s">
        <v>337</v>
      </c>
      <c r="J612" t="s">
        <v>246</v>
      </c>
      <c r="K612" t="s">
        <v>3079</v>
      </c>
      <c r="L612" t="s">
        <v>247</v>
      </c>
      <c r="M612">
        <v>2354967</v>
      </c>
      <c r="N612">
        <v>0</v>
      </c>
      <c r="O612">
        <v>2354967</v>
      </c>
      <c r="P612">
        <v>0</v>
      </c>
      <c r="Q612" t="s">
        <v>4073</v>
      </c>
      <c r="R612" t="s">
        <v>3257</v>
      </c>
      <c r="S612" t="s">
        <v>4084</v>
      </c>
      <c r="T612" t="s">
        <v>3085</v>
      </c>
      <c r="U612" t="s">
        <v>4085</v>
      </c>
      <c r="V612" t="s">
        <v>4086</v>
      </c>
      <c r="W612" t="s">
        <v>3085</v>
      </c>
      <c r="X612" t="str">
        <f t="shared" si="9"/>
        <v>Funcionamiento</v>
      </c>
      <c r="Y612" t="s">
        <v>3896</v>
      </c>
    </row>
    <row r="613" spans="1:25">
      <c r="A613" t="s">
        <v>3297</v>
      </c>
      <c r="B613" t="s">
        <v>3716</v>
      </c>
      <c r="C613" t="s">
        <v>4083</v>
      </c>
      <c r="D613" t="s">
        <v>3076</v>
      </c>
      <c r="E613" t="s">
        <v>3077</v>
      </c>
      <c r="F613" t="s">
        <v>295</v>
      </c>
      <c r="G613" t="s">
        <v>3896</v>
      </c>
      <c r="H613" t="s">
        <v>292</v>
      </c>
      <c r="I613" t="s">
        <v>293</v>
      </c>
      <c r="J613" t="s">
        <v>246</v>
      </c>
      <c r="K613" t="s">
        <v>3079</v>
      </c>
      <c r="L613" t="s">
        <v>247</v>
      </c>
      <c r="M613">
        <v>81118631</v>
      </c>
      <c r="N613">
        <v>0</v>
      </c>
      <c r="O613">
        <v>81118631</v>
      </c>
      <c r="P613">
        <v>0</v>
      </c>
      <c r="Q613" t="s">
        <v>4073</v>
      </c>
      <c r="R613" t="s">
        <v>3257</v>
      </c>
      <c r="S613" t="s">
        <v>4084</v>
      </c>
      <c r="T613" t="s">
        <v>3085</v>
      </c>
      <c r="U613" t="s">
        <v>4085</v>
      </c>
      <c r="V613" t="s">
        <v>4086</v>
      </c>
      <c r="W613" t="s">
        <v>3085</v>
      </c>
      <c r="X613" t="str">
        <f t="shared" si="9"/>
        <v>Funcionamiento</v>
      </c>
      <c r="Y613" t="s">
        <v>3896</v>
      </c>
    </row>
    <row r="614" spans="1:25">
      <c r="A614" t="s">
        <v>3297</v>
      </c>
      <c r="B614" t="s">
        <v>3716</v>
      </c>
      <c r="C614" t="s">
        <v>4083</v>
      </c>
      <c r="D614" t="s">
        <v>3076</v>
      </c>
      <c r="E614" t="s">
        <v>3077</v>
      </c>
      <c r="F614" t="s">
        <v>295</v>
      </c>
      <c r="G614" t="s">
        <v>3896</v>
      </c>
      <c r="H614" t="s">
        <v>333</v>
      </c>
      <c r="I614" t="s">
        <v>335</v>
      </c>
      <c r="J614" t="s">
        <v>246</v>
      </c>
      <c r="K614" t="s">
        <v>3079</v>
      </c>
      <c r="L614" t="s">
        <v>247</v>
      </c>
      <c r="M614">
        <v>265447</v>
      </c>
      <c r="N614">
        <v>0</v>
      </c>
      <c r="O614">
        <v>265447</v>
      </c>
      <c r="P614">
        <v>0</v>
      </c>
      <c r="Q614" t="s">
        <v>4073</v>
      </c>
      <c r="R614" t="s">
        <v>3257</v>
      </c>
      <c r="S614" t="s">
        <v>4084</v>
      </c>
      <c r="T614" t="s">
        <v>3085</v>
      </c>
      <c r="U614" t="s">
        <v>4085</v>
      </c>
      <c r="V614" t="s">
        <v>4086</v>
      </c>
      <c r="W614" t="s">
        <v>3085</v>
      </c>
      <c r="X614" t="str">
        <f t="shared" si="9"/>
        <v>Funcionamiento</v>
      </c>
      <c r="Y614" t="s">
        <v>3896</v>
      </c>
    </row>
    <row r="615" spans="1:25">
      <c r="A615" t="s">
        <v>3304</v>
      </c>
      <c r="B615" t="s">
        <v>3716</v>
      </c>
      <c r="C615" t="s">
        <v>4087</v>
      </c>
      <c r="D615" t="s">
        <v>3076</v>
      </c>
      <c r="E615" t="s">
        <v>3077</v>
      </c>
      <c r="F615" t="s">
        <v>295</v>
      </c>
      <c r="G615" t="s">
        <v>3896</v>
      </c>
      <c r="H615" t="s">
        <v>314</v>
      </c>
      <c r="I615" t="s">
        <v>582</v>
      </c>
      <c r="J615" t="s">
        <v>246</v>
      </c>
      <c r="K615" t="s">
        <v>3079</v>
      </c>
      <c r="L615" t="s">
        <v>247</v>
      </c>
      <c r="M615">
        <v>10404600</v>
      </c>
      <c r="N615">
        <v>0</v>
      </c>
      <c r="O615">
        <v>10404600</v>
      </c>
      <c r="P615">
        <v>0</v>
      </c>
      <c r="Q615" t="s">
        <v>4088</v>
      </c>
      <c r="R615" t="s">
        <v>3245</v>
      </c>
      <c r="S615" t="s">
        <v>3823</v>
      </c>
      <c r="T615" t="s">
        <v>3085</v>
      </c>
      <c r="U615" t="s">
        <v>4089</v>
      </c>
      <c r="V615" t="s">
        <v>4090</v>
      </c>
      <c r="W615" t="s">
        <v>3085</v>
      </c>
      <c r="X615" t="str">
        <f t="shared" si="9"/>
        <v>Funcionamiento</v>
      </c>
      <c r="Y615" t="s">
        <v>3896</v>
      </c>
    </row>
    <row r="616" spans="1:25">
      <c r="A616" t="s">
        <v>3304</v>
      </c>
      <c r="B616" t="s">
        <v>3716</v>
      </c>
      <c r="C616" t="s">
        <v>4087</v>
      </c>
      <c r="D616" t="s">
        <v>3076</v>
      </c>
      <c r="E616" t="s">
        <v>3077</v>
      </c>
      <c r="F616" t="s">
        <v>295</v>
      </c>
      <c r="G616" t="s">
        <v>3896</v>
      </c>
      <c r="H616" t="s">
        <v>320</v>
      </c>
      <c r="I616" t="s">
        <v>321</v>
      </c>
      <c r="J616" t="s">
        <v>246</v>
      </c>
      <c r="K616" t="s">
        <v>3079</v>
      </c>
      <c r="L616" t="s">
        <v>247</v>
      </c>
      <c r="M616">
        <v>1443900</v>
      </c>
      <c r="N616">
        <v>0</v>
      </c>
      <c r="O616">
        <v>1443900</v>
      </c>
      <c r="P616">
        <v>0</v>
      </c>
      <c r="Q616" t="s">
        <v>4088</v>
      </c>
      <c r="R616" t="s">
        <v>3245</v>
      </c>
      <c r="S616" t="s">
        <v>3823</v>
      </c>
      <c r="T616" t="s">
        <v>3085</v>
      </c>
      <c r="U616" t="s">
        <v>4089</v>
      </c>
      <c r="V616" t="s">
        <v>4090</v>
      </c>
      <c r="W616" t="s">
        <v>3085</v>
      </c>
      <c r="X616" t="str">
        <f t="shared" si="9"/>
        <v>Funcionamiento</v>
      </c>
      <c r="Y616" t="s">
        <v>3896</v>
      </c>
    </row>
    <row r="617" spans="1:25">
      <c r="A617" t="s">
        <v>3304</v>
      </c>
      <c r="B617" t="s">
        <v>3716</v>
      </c>
      <c r="C617" t="s">
        <v>4087</v>
      </c>
      <c r="D617" t="s">
        <v>3076</v>
      </c>
      <c r="E617" t="s">
        <v>3077</v>
      </c>
      <c r="F617" t="s">
        <v>295</v>
      </c>
      <c r="G617" t="s">
        <v>3896</v>
      </c>
      <c r="H617" t="s">
        <v>318</v>
      </c>
      <c r="I617" t="s">
        <v>586</v>
      </c>
      <c r="J617" t="s">
        <v>246</v>
      </c>
      <c r="K617" t="s">
        <v>3079</v>
      </c>
      <c r="L617" t="s">
        <v>247</v>
      </c>
      <c r="M617">
        <v>4012000</v>
      </c>
      <c r="N617">
        <v>0</v>
      </c>
      <c r="O617">
        <v>4012000</v>
      </c>
      <c r="P617">
        <v>0</v>
      </c>
      <c r="Q617" t="s">
        <v>4088</v>
      </c>
      <c r="R617" t="s">
        <v>3245</v>
      </c>
      <c r="S617" t="s">
        <v>3823</v>
      </c>
      <c r="T617" t="s">
        <v>3085</v>
      </c>
      <c r="U617" t="s">
        <v>4089</v>
      </c>
      <c r="V617" t="s">
        <v>4090</v>
      </c>
      <c r="W617" t="s">
        <v>3085</v>
      </c>
      <c r="X617" t="str">
        <f t="shared" si="9"/>
        <v>Funcionamiento</v>
      </c>
      <c r="Y617" t="s">
        <v>3896</v>
      </c>
    </row>
    <row r="618" spans="1:25">
      <c r="A618" t="s">
        <v>3304</v>
      </c>
      <c r="B618" t="s">
        <v>3716</v>
      </c>
      <c r="C618" t="s">
        <v>4087</v>
      </c>
      <c r="D618" t="s">
        <v>3076</v>
      </c>
      <c r="E618" t="s">
        <v>3077</v>
      </c>
      <c r="F618" t="s">
        <v>295</v>
      </c>
      <c r="G618" t="s">
        <v>3896</v>
      </c>
      <c r="H618" t="s">
        <v>316</v>
      </c>
      <c r="I618" t="s">
        <v>583</v>
      </c>
      <c r="J618" t="s">
        <v>246</v>
      </c>
      <c r="K618" t="s">
        <v>3079</v>
      </c>
      <c r="L618" t="s">
        <v>247</v>
      </c>
      <c r="M618">
        <v>7370700</v>
      </c>
      <c r="N618">
        <v>0</v>
      </c>
      <c r="O618">
        <v>7370700</v>
      </c>
      <c r="P618">
        <v>0</v>
      </c>
      <c r="Q618" t="s">
        <v>4088</v>
      </c>
      <c r="R618" t="s">
        <v>3245</v>
      </c>
      <c r="S618" t="s">
        <v>3823</v>
      </c>
      <c r="T618" t="s">
        <v>3085</v>
      </c>
      <c r="U618" t="s">
        <v>4089</v>
      </c>
      <c r="V618" t="s">
        <v>4090</v>
      </c>
      <c r="W618" t="s">
        <v>3085</v>
      </c>
      <c r="X618" t="str">
        <f t="shared" si="9"/>
        <v>Funcionamiento</v>
      </c>
      <c r="Y618" t="s">
        <v>3896</v>
      </c>
    </row>
    <row r="619" spans="1:25">
      <c r="A619" t="s">
        <v>3304</v>
      </c>
      <c r="B619" t="s">
        <v>3716</v>
      </c>
      <c r="C619" t="s">
        <v>4087</v>
      </c>
      <c r="D619" t="s">
        <v>3076</v>
      </c>
      <c r="E619" t="s">
        <v>3077</v>
      </c>
      <c r="F619" t="s">
        <v>295</v>
      </c>
      <c r="G619" t="s">
        <v>3896</v>
      </c>
      <c r="H619" t="s">
        <v>324</v>
      </c>
      <c r="I619" t="s">
        <v>325</v>
      </c>
      <c r="J619" t="s">
        <v>246</v>
      </c>
      <c r="K619" t="s">
        <v>3079</v>
      </c>
      <c r="L619" t="s">
        <v>247</v>
      </c>
      <c r="M619">
        <v>2006900</v>
      </c>
      <c r="N619">
        <v>0</v>
      </c>
      <c r="O619">
        <v>2006900</v>
      </c>
      <c r="P619">
        <v>0</v>
      </c>
      <c r="Q619" t="s">
        <v>4088</v>
      </c>
      <c r="R619" t="s">
        <v>3245</v>
      </c>
      <c r="S619" t="s">
        <v>3823</v>
      </c>
      <c r="T619" t="s">
        <v>3085</v>
      </c>
      <c r="U619" t="s">
        <v>4089</v>
      </c>
      <c r="V619" t="s">
        <v>4090</v>
      </c>
      <c r="W619" t="s">
        <v>3085</v>
      </c>
      <c r="X619" t="str">
        <f t="shared" si="9"/>
        <v>Funcionamiento</v>
      </c>
      <c r="Y619" t="s">
        <v>3896</v>
      </c>
    </row>
    <row r="620" spans="1:25">
      <c r="A620" t="s">
        <v>3304</v>
      </c>
      <c r="B620" t="s">
        <v>3716</v>
      </c>
      <c r="C620" t="s">
        <v>4087</v>
      </c>
      <c r="D620" t="s">
        <v>3076</v>
      </c>
      <c r="E620" t="s">
        <v>3077</v>
      </c>
      <c r="F620" t="s">
        <v>295</v>
      </c>
      <c r="G620" t="s">
        <v>3896</v>
      </c>
      <c r="H620" t="s">
        <v>322</v>
      </c>
      <c r="I620" t="s">
        <v>323</v>
      </c>
      <c r="J620" t="s">
        <v>246</v>
      </c>
      <c r="K620" t="s">
        <v>3079</v>
      </c>
      <c r="L620" t="s">
        <v>247</v>
      </c>
      <c r="M620">
        <v>3010000</v>
      </c>
      <c r="N620">
        <v>0</v>
      </c>
      <c r="O620">
        <v>3010000</v>
      </c>
      <c r="P620">
        <v>0</v>
      </c>
      <c r="Q620" t="s">
        <v>4088</v>
      </c>
      <c r="R620" t="s">
        <v>3245</v>
      </c>
      <c r="S620" t="s">
        <v>3823</v>
      </c>
      <c r="T620" t="s">
        <v>3085</v>
      </c>
      <c r="U620" t="s">
        <v>4089</v>
      </c>
      <c r="V620" t="s">
        <v>4090</v>
      </c>
      <c r="W620" t="s">
        <v>3085</v>
      </c>
      <c r="X620" t="str">
        <f t="shared" si="9"/>
        <v>Funcionamiento</v>
      </c>
      <c r="Y620" t="s">
        <v>3896</v>
      </c>
    </row>
    <row r="621" spans="1:25">
      <c r="A621" t="s">
        <v>3237</v>
      </c>
      <c r="B621" t="s">
        <v>4091</v>
      </c>
      <c r="C621" t="s">
        <v>4092</v>
      </c>
      <c r="D621" t="s">
        <v>3076</v>
      </c>
      <c r="E621" t="s">
        <v>3399</v>
      </c>
      <c r="F621" t="s">
        <v>295</v>
      </c>
      <c r="G621" t="s">
        <v>3896</v>
      </c>
      <c r="H621" t="s">
        <v>346</v>
      </c>
      <c r="I621" t="s">
        <v>347</v>
      </c>
      <c r="J621" t="s">
        <v>253</v>
      </c>
      <c r="K621" t="s">
        <v>3115</v>
      </c>
      <c r="L621" t="s">
        <v>247</v>
      </c>
      <c r="M621">
        <v>271546</v>
      </c>
      <c r="N621">
        <v>-271546</v>
      </c>
      <c r="O621">
        <v>0</v>
      </c>
      <c r="P621">
        <v>0</v>
      </c>
      <c r="Q621" t="s">
        <v>4093</v>
      </c>
      <c r="R621" t="s">
        <v>3336</v>
      </c>
      <c r="S621" t="s">
        <v>3085</v>
      </c>
      <c r="T621" t="s">
        <v>3085</v>
      </c>
      <c r="U621" t="s">
        <v>3085</v>
      </c>
      <c r="V621" t="s">
        <v>3085</v>
      </c>
      <c r="W621" t="s">
        <v>3085</v>
      </c>
      <c r="X621" t="str">
        <f t="shared" si="9"/>
        <v>Funcionamiento</v>
      </c>
      <c r="Y621" t="s">
        <v>3896</v>
      </c>
    </row>
    <row r="622" spans="1:25">
      <c r="A622" t="s">
        <v>3237</v>
      </c>
      <c r="B622" t="s">
        <v>4091</v>
      </c>
      <c r="C622" t="s">
        <v>4092</v>
      </c>
      <c r="D622" t="s">
        <v>3076</v>
      </c>
      <c r="E622" t="s">
        <v>3399</v>
      </c>
      <c r="F622" t="s">
        <v>295</v>
      </c>
      <c r="G622" t="s">
        <v>3896</v>
      </c>
      <c r="H622" t="s">
        <v>338</v>
      </c>
      <c r="I622" t="s">
        <v>339</v>
      </c>
      <c r="J622" t="s">
        <v>253</v>
      </c>
      <c r="K622" t="s">
        <v>3115</v>
      </c>
      <c r="L622" t="s">
        <v>247</v>
      </c>
      <c r="M622">
        <v>100000</v>
      </c>
      <c r="N622">
        <v>-100000</v>
      </c>
      <c r="O622">
        <v>0</v>
      </c>
      <c r="P622">
        <v>0</v>
      </c>
      <c r="Q622" t="s">
        <v>4093</v>
      </c>
      <c r="R622" t="s">
        <v>3336</v>
      </c>
      <c r="S622" t="s">
        <v>3085</v>
      </c>
      <c r="T622" t="s">
        <v>3085</v>
      </c>
      <c r="U622" t="s">
        <v>3085</v>
      </c>
      <c r="V622" t="s">
        <v>3085</v>
      </c>
      <c r="W622" t="s">
        <v>3085</v>
      </c>
      <c r="X622" t="str">
        <f t="shared" si="9"/>
        <v>Funcionamiento</v>
      </c>
      <c r="Y622" t="s">
        <v>3896</v>
      </c>
    </row>
    <row r="623" spans="1:25">
      <c r="A623" t="s">
        <v>3317</v>
      </c>
      <c r="B623" t="s">
        <v>4094</v>
      </c>
      <c r="C623" t="s">
        <v>4095</v>
      </c>
      <c r="D623" t="s">
        <v>3076</v>
      </c>
      <c r="E623" t="s">
        <v>3077</v>
      </c>
      <c r="F623" t="s">
        <v>295</v>
      </c>
      <c r="G623" t="s">
        <v>3896</v>
      </c>
      <c r="H623" t="s">
        <v>314</v>
      </c>
      <c r="I623" t="s">
        <v>582</v>
      </c>
      <c r="J623" t="s">
        <v>246</v>
      </c>
      <c r="K623" t="s">
        <v>3079</v>
      </c>
      <c r="L623" t="s">
        <v>247</v>
      </c>
      <c r="M623">
        <v>10436100</v>
      </c>
      <c r="N623">
        <v>0</v>
      </c>
      <c r="O623">
        <v>10436100</v>
      </c>
      <c r="P623">
        <v>0</v>
      </c>
      <c r="Q623" t="s">
        <v>4096</v>
      </c>
      <c r="R623" t="s">
        <v>3265</v>
      </c>
      <c r="S623" t="s">
        <v>4097</v>
      </c>
      <c r="T623" t="s">
        <v>3085</v>
      </c>
      <c r="U623" t="s">
        <v>4098</v>
      </c>
      <c r="V623" t="s">
        <v>4099</v>
      </c>
      <c r="W623" t="s">
        <v>3085</v>
      </c>
      <c r="X623" t="str">
        <f t="shared" si="9"/>
        <v>Funcionamiento</v>
      </c>
      <c r="Y623" t="s">
        <v>3896</v>
      </c>
    </row>
    <row r="624" spans="1:25">
      <c r="A624" t="s">
        <v>3317</v>
      </c>
      <c r="B624" t="s">
        <v>4094</v>
      </c>
      <c r="C624" t="s">
        <v>4095</v>
      </c>
      <c r="D624" t="s">
        <v>3076</v>
      </c>
      <c r="E624" t="s">
        <v>3077</v>
      </c>
      <c r="F624" t="s">
        <v>295</v>
      </c>
      <c r="G624" t="s">
        <v>3896</v>
      </c>
      <c r="H624" t="s">
        <v>316</v>
      </c>
      <c r="I624" t="s">
        <v>583</v>
      </c>
      <c r="J624" t="s">
        <v>246</v>
      </c>
      <c r="K624" t="s">
        <v>3079</v>
      </c>
      <c r="L624" t="s">
        <v>247</v>
      </c>
      <c r="M624">
        <v>7393900</v>
      </c>
      <c r="N624">
        <v>0</v>
      </c>
      <c r="O624">
        <v>7393900</v>
      </c>
      <c r="P624">
        <v>0</v>
      </c>
      <c r="Q624" t="s">
        <v>4096</v>
      </c>
      <c r="R624" t="s">
        <v>3265</v>
      </c>
      <c r="S624" t="s">
        <v>4097</v>
      </c>
      <c r="T624" t="s">
        <v>3085</v>
      </c>
      <c r="U624" t="s">
        <v>4098</v>
      </c>
      <c r="V624" t="s">
        <v>4099</v>
      </c>
      <c r="W624" t="s">
        <v>3085</v>
      </c>
      <c r="X624" t="str">
        <f t="shared" si="9"/>
        <v>Funcionamiento</v>
      </c>
      <c r="Y624" t="s">
        <v>3896</v>
      </c>
    </row>
    <row r="625" spans="1:25">
      <c r="A625" t="s">
        <v>3317</v>
      </c>
      <c r="B625" t="s">
        <v>4094</v>
      </c>
      <c r="C625" t="s">
        <v>4095</v>
      </c>
      <c r="D625" t="s">
        <v>3076</v>
      </c>
      <c r="E625" t="s">
        <v>3077</v>
      </c>
      <c r="F625" t="s">
        <v>295</v>
      </c>
      <c r="G625" t="s">
        <v>3896</v>
      </c>
      <c r="H625" t="s">
        <v>318</v>
      </c>
      <c r="I625" t="s">
        <v>586</v>
      </c>
      <c r="J625" t="s">
        <v>246</v>
      </c>
      <c r="K625" t="s">
        <v>3079</v>
      </c>
      <c r="L625" t="s">
        <v>247</v>
      </c>
      <c r="M625">
        <v>3789700</v>
      </c>
      <c r="N625">
        <v>0</v>
      </c>
      <c r="O625">
        <v>3789700</v>
      </c>
      <c r="P625">
        <v>0</v>
      </c>
      <c r="Q625" t="s">
        <v>4096</v>
      </c>
      <c r="R625" t="s">
        <v>3265</v>
      </c>
      <c r="S625" t="s">
        <v>4097</v>
      </c>
      <c r="T625" t="s">
        <v>3085</v>
      </c>
      <c r="U625" t="s">
        <v>4098</v>
      </c>
      <c r="V625" t="s">
        <v>4099</v>
      </c>
      <c r="W625" t="s">
        <v>3085</v>
      </c>
      <c r="X625" t="str">
        <f t="shared" si="9"/>
        <v>Funcionamiento</v>
      </c>
      <c r="Y625" t="s">
        <v>3896</v>
      </c>
    </row>
    <row r="626" spans="1:25">
      <c r="A626" t="s">
        <v>3317</v>
      </c>
      <c r="B626" t="s">
        <v>4094</v>
      </c>
      <c r="C626" t="s">
        <v>4095</v>
      </c>
      <c r="D626" t="s">
        <v>3076</v>
      </c>
      <c r="E626" t="s">
        <v>3077</v>
      </c>
      <c r="F626" t="s">
        <v>295</v>
      </c>
      <c r="G626" t="s">
        <v>3896</v>
      </c>
      <c r="H626" t="s">
        <v>320</v>
      </c>
      <c r="I626" t="s">
        <v>321</v>
      </c>
      <c r="J626" t="s">
        <v>246</v>
      </c>
      <c r="K626" t="s">
        <v>3079</v>
      </c>
      <c r="L626" t="s">
        <v>247</v>
      </c>
      <c r="M626">
        <v>1438800</v>
      </c>
      <c r="N626">
        <v>0</v>
      </c>
      <c r="O626">
        <v>1438800</v>
      </c>
      <c r="P626">
        <v>0</v>
      </c>
      <c r="Q626" t="s">
        <v>4096</v>
      </c>
      <c r="R626" t="s">
        <v>3265</v>
      </c>
      <c r="S626" t="s">
        <v>4097</v>
      </c>
      <c r="T626" t="s">
        <v>3085</v>
      </c>
      <c r="U626" t="s">
        <v>4098</v>
      </c>
      <c r="V626" t="s">
        <v>4099</v>
      </c>
      <c r="W626" t="s">
        <v>3085</v>
      </c>
      <c r="X626" t="str">
        <f t="shared" si="9"/>
        <v>Funcionamiento</v>
      </c>
      <c r="Y626" t="s">
        <v>3896</v>
      </c>
    </row>
    <row r="627" spans="1:25">
      <c r="A627" t="s">
        <v>3317</v>
      </c>
      <c r="B627" t="s">
        <v>4094</v>
      </c>
      <c r="C627" t="s">
        <v>4095</v>
      </c>
      <c r="D627" t="s">
        <v>3076</v>
      </c>
      <c r="E627" t="s">
        <v>3077</v>
      </c>
      <c r="F627" t="s">
        <v>295</v>
      </c>
      <c r="G627" t="s">
        <v>3896</v>
      </c>
      <c r="H627" t="s">
        <v>324</v>
      </c>
      <c r="I627" t="s">
        <v>325</v>
      </c>
      <c r="J627" t="s">
        <v>246</v>
      </c>
      <c r="K627" t="s">
        <v>3079</v>
      </c>
      <c r="L627" t="s">
        <v>247</v>
      </c>
      <c r="M627">
        <v>1895800</v>
      </c>
      <c r="N627">
        <v>0</v>
      </c>
      <c r="O627">
        <v>1895800</v>
      </c>
      <c r="P627">
        <v>0</v>
      </c>
      <c r="Q627" t="s">
        <v>4096</v>
      </c>
      <c r="R627" t="s">
        <v>3265</v>
      </c>
      <c r="S627" t="s">
        <v>4097</v>
      </c>
      <c r="T627" t="s">
        <v>3085</v>
      </c>
      <c r="U627" t="s">
        <v>4098</v>
      </c>
      <c r="V627" t="s">
        <v>4099</v>
      </c>
      <c r="W627" t="s">
        <v>3085</v>
      </c>
      <c r="X627" t="str">
        <f t="shared" si="9"/>
        <v>Funcionamiento</v>
      </c>
      <c r="Y627" t="s">
        <v>3896</v>
      </c>
    </row>
    <row r="628" spans="1:25">
      <c r="A628" t="s">
        <v>3317</v>
      </c>
      <c r="B628" t="s">
        <v>4094</v>
      </c>
      <c r="C628" t="s">
        <v>4095</v>
      </c>
      <c r="D628" t="s">
        <v>3076</v>
      </c>
      <c r="E628" t="s">
        <v>3077</v>
      </c>
      <c r="F628" t="s">
        <v>295</v>
      </c>
      <c r="G628" t="s">
        <v>3896</v>
      </c>
      <c r="H628" t="s">
        <v>322</v>
      </c>
      <c r="I628" t="s">
        <v>323</v>
      </c>
      <c r="J628" t="s">
        <v>246</v>
      </c>
      <c r="K628" t="s">
        <v>3079</v>
      </c>
      <c r="L628" t="s">
        <v>247</v>
      </c>
      <c r="M628">
        <v>2843200</v>
      </c>
      <c r="N628">
        <v>0</v>
      </c>
      <c r="O628">
        <v>2843200</v>
      </c>
      <c r="P628">
        <v>0</v>
      </c>
      <c r="Q628" t="s">
        <v>4096</v>
      </c>
      <c r="R628" t="s">
        <v>3265</v>
      </c>
      <c r="S628" t="s">
        <v>4097</v>
      </c>
      <c r="T628" t="s">
        <v>3085</v>
      </c>
      <c r="U628" t="s">
        <v>4098</v>
      </c>
      <c r="V628" t="s">
        <v>4099</v>
      </c>
      <c r="W628" t="s">
        <v>3085</v>
      </c>
      <c r="X628" t="str">
        <f t="shared" si="9"/>
        <v>Funcionamiento</v>
      </c>
      <c r="Y628" t="s">
        <v>3896</v>
      </c>
    </row>
    <row r="629" spans="1:25">
      <c r="A629" t="s">
        <v>3325</v>
      </c>
      <c r="B629" t="s">
        <v>4094</v>
      </c>
      <c r="C629" t="s">
        <v>4100</v>
      </c>
      <c r="D629" t="s">
        <v>3076</v>
      </c>
      <c r="E629" t="s">
        <v>3077</v>
      </c>
      <c r="F629" t="s">
        <v>295</v>
      </c>
      <c r="G629" t="s">
        <v>3896</v>
      </c>
      <c r="H629" t="s">
        <v>312</v>
      </c>
      <c r="I629" t="s">
        <v>3333</v>
      </c>
      <c r="J629" t="s">
        <v>246</v>
      </c>
      <c r="K629" t="s">
        <v>3079</v>
      </c>
      <c r="L629" t="s">
        <v>247</v>
      </c>
      <c r="M629">
        <v>2907340</v>
      </c>
      <c r="N629">
        <v>0</v>
      </c>
      <c r="O629">
        <v>2907340</v>
      </c>
      <c r="P629">
        <v>0</v>
      </c>
      <c r="Q629" t="s">
        <v>4101</v>
      </c>
      <c r="R629" t="s">
        <v>3365</v>
      </c>
      <c r="S629" t="s">
        <v>4102</v>
      </c>
      <c r="T629" t="s">
        <v>3085</v>
      </c>
      <c r="U629" t="s">
        <v>4103</v>
      </c>
      <c r="V629" t="s">
        <v>4104</v>
      </c>
      <c r="W629" t="s">
        <v>3336</v>
      </c>
      <c r="X629" t="str">
        <f t="shared" si="9"/>
        <v>Funcionamiento</v>
      </c>
      <c r="Y629" t="s">
        <v>3896</v>
      </c>
    </row>
    <row r="630" spans="1:25">
      <c r="A630" t="s">
        <v>3325</v>
      </c>
      <c r="B630" t="s">
        <v>4094</v>
      </c>
      <c r="C630" t="s">
        <v>4100</v>
      </c>
      <c r="D630" t="s">
        <v>3076</v>
      </c>
      <c r="E630" t="s">
        <v>3077</v>
      </c>
      <c r="F630" t="s">
        <v>295</v>
      </c>
      <c r="G630" t="s">
        <v>3896</v>
      </c>
      <c r="H630" t="s">
        <v>292</v>
      </c>
      <c r="I630" t="s">
        <v>293</v>
      </c>
      <c r="J630" t="s">
        <v>246</v>
      </c>
      <c r="K630" t="s">
        <v>3079</v>
      </c>
      <c r="L630" t="s">
        <v>247</v>
      </c>
      <c r="M630">
        <v>82004026</v>
      </c>
      <c r="N630">
        <v>0</v>
      </c>
      <c r="O630">
        <v>82004026</v>
      </c>
      <c r="P630">
        <v>0</v>
      </c>
      <c r="Q630" t="s">
        <v>4101</v>
      </c>
      <c r="R630" t="s">
        <v>3365</v>
      </c>
      <c r="S630" t="s">
        <v>4102</v>
      </c>
      <c r="T630" t="s">
        <v>3085</v>
      </c>
      <c r="U630" t="s">
        <v>4103</v>
      </c>
      <c r="V630" t="s">
        <v>4104</v>
      </c>
      <c r="W630" t="s">
        <v>3336</v>
      </c>
      <c r="X630" t="str">
        <f t="shared" si="9"/>
        <v>Funcionamiento</v>
      </c>
      <c r="Y630" t="s">
        <v>3896</v>
      </c>
    </row>
    <row r="631" spans="1:25">
      <c r="A631" t="s">
        <v>3325</v>
      </c>
      <c r="B631" t="s">
        <v>4094</v>
      </c>
      <c r="C631" t="s">
        <v>4100</v>
      </c>
      <c r="D631" t="s">
        <v>3076</v>
      </c>
      <c r="E631" t="s">
        <v>3077</v>
      </c>
      <c r="F631" t="s">
        <v>295</v>
      </c>
      <c r="G631" t="s">
        <v>3896</v>
      </c>
      <c r="H631" t="s">
        <v>303</v>
      </c>
      <c r="I631" t="s">
        <v>305</v>
      </c>
      <c r="J631" t="s">
        <v>246</v>
      </c>
      <c r="K631" t="s">
        <v>3079</v>
      </c>
      <c r="L631" t="s">
        <v>247</v>
      </c>
      <c r="M631">
        <v>3300427</v>
      </c>
      <c r="N631">
        <v>0</v>
      </c>
      <c r="O631">
        <v>3300427</v>
      </c>
      <c r="P631">
        <v>0</v>
      </c>
      <c r="Q631" t="s">
        <v>4101</v>
      </c>
      <c r="R631" t="s">
        <v>3365</v>
      </c>
      <c r="S631" t="s">
        <v>4102</v>
      </c>
      <c r="T631" t="s">
        <v>3085</v>
      </c>
      <c r="U631" t="s">
        <v>4103</v>
      </c>
      <c r="V631" t="s">
        <v>4104</v>
      </c>
      <c r="W631" t="s">
        <v>3336</v>
      </c>
      <c r="X631" t="str">
        <f t="shared" si="9"/>
        <v>Funcionamiento</v>
      </c>
      <c r="Y631" t="s">
        <v>3896</v>
      </c>
    </row>
    <row r="632" spans="1:25">
      <c r="A632" t="s">
        <v>3325</v>
      </c>
      <c r="B632" t="s">
        <v>4094</v>
      </c>
      <c r="C632" t="s">
        <v>4100</v>
      </c>
      <c r="D632" t="s">
        <v>3076</v>
      </c>
      <c r="E632" t="s">
        <v>3077</v>
      </c>
      <c r="F632" t="s">
        <v>295</v>
      </c>
      <c r="G632" t="s">
        <v>3896</v>
      </c>
      <c r="H632" t="s">
        <v>336</v>
      </c>
      <c r="I632" t="s">
        <v>337</v>
      </c>
      <c r="J632" t="s">
        <v>246</v>
      </c>
      <c r="K632" t="s">
        <v>3079</v>
      </c>
      <c r="L632" t="s">
        <v>247</v>
      </c>
      <c r="M632">
        <v>2354967</v>
      </c>
      <c r="N632">
        <v>0</v>
      </c>
      <c r="O632">
        <v>2354967</v>
      </c>
      <c r="P632">
        <v>0</v>
      </c>
      <c r="Q632" t="s">
        <v>4101</v>
      </c>
      <c r="R632" t="s">
        <v>3365</v>
      </c>
      <c r="S632" t="s">
        <v>4102</v>
      </c>
      <c r="T632" t="s">
        <v>3085</v>
      </c>
      <c r="U632" t="s">
        <v>4103</v>
      </c>
      <c r="V632" t="s">
        <v>4104</v>
      </c>
      <c r="W632" t="s">
        <v>3336</v>
      </c>
      <c r="X632" t="str">
        <f t="shared" si="9"/>
        <v>Funcionamiento</v>
      </c>
      <c r="Y632" t="s">
        <v>3896</v>
      </c>
    </row>
    <row r="633" spans="1:25">
      <c r="A633" t="s">
        <v>3325</v>
      </c>
      <c r="B633" t="s">
        <v>4094</v>
      </c>
      <c r="C633" t="s">
        <v>4100</v>
      </c>
      <c r="D633" t="s">
        <v>3076</v>
      </c>
      <c r="E633" t="s">
        <v>3077</v>
      </c>
      <c r="F633" t="s">
        <v>295</v>
      </c>
      <c r="G633" t="s">
        <v>3896</v>
      </c>
      <c r="H633" t="s">
        <v>348</v>
      </c>
      <c r="I633" t="s">
        <v>349</v>
      </c>
      <c r="J633" t="s">
        <v>246</v>
      </c>
      <c r="K633" t="s">
        <v>3079</v>
      </c>
      <c r="L633" t="s">
        <v>247</v>
      </c>
      <c r="M633">
        <v>404281</v>
      </c>
      <c r="N633">
        <v>-317241</v>
      </c>
      <c r="O633">
        <v>87040</v>
      </c>
      <c r="P633">
        <v>0</v>
      </c>
      <c r="Q633" t="s">
        <v>4101</v>
      </c>
      <c r="R633" t="s">
        <v>3365</v>
      </c>
      <c r="S633" t="s">
        <v>4102</v>
      </c>
      <c r="T633" t="s">
        <v>3085</v>
      </c>
      <c r="U633" t="s">
        <v>4103</v>
      </c>
      <c r="V633" t="s">
        <v>4104</v>
      </c>
      <c r="W633" t="s">
        <v>3336</v>
      </c>
      <c r="X633" t="str">
        <f t="shared" si="9"/>
        <v>Funcionamiento</v>
      </c>
      <c r="Y633" t="s">
        <v>3896</v>
      </c>
    </row>
    <row r="634" spans="1:25">
      <c r="A634" t="s">
        <v>3325</v>
      </c>
      <c r="B634" t="s">
        <v>4094</v>
      </c>
      <c r="C634" t="s">
        <v>4100</v>
      </c>
      <c r="D634" t="s">
        <v>3076</v>
      </c>
      <c r="E634" t="s">
        <v>3077</v>
      </c>
      <c r="F634" t="s">
        <v>295</v>
      </c>
      <c r="G634" t="s">
        <v>3896</v>
      </c>
      <c r="H634" t="s">
        <v>294</v>
      </c>
      <c r="I634" t="s">
        <v>296</v>
      </c>
      <c r="J634" t="s">
        <v>246</v>
      </c>
      <c r="K634" t="s">
        <v>3079</v>
      </c>
      <c r="L634" t="s">
        <v>247</v>
      </c>
      <c r="M634">
        <v>1934468</v>
      </c>
      <c r="N634">
        <v>0</v>
      </c>
      <c r="O634">
        <v>1934468</v>
      </c>
      <c r="P634">
        <v>0</v>
      </c>
      <c r="Q634" t="s">
        <v>4101</v>
      </c>
      <c r="R634" t="s">
        <v>3365</v>
      </c>
      <c r="S634" t="s">
        <v>4102</v>
      </c>
      <c r="T634" t="s">
        <v>3085</v>
      </c>
      <c r="U634" t="s">
        <v>4103</v>
      </c>
      <c r="V634" t="s">
        <v>4104</v>
      </c>
      <c r="W634" t="s">
        <v>3336</v>
      </c>
      <c r="X634" t="str">
        <f t="shared" si="9"/>
        <v>Funcionamiento</v>
      </c>
      <c r="Y634" t="s">
        <v>3896</v>
      </c>
    </row>
    <row r="635" spans="1:25">
      <c r="A635" t="s">
        <v>3257</v>
      </c>
      <c r="B635" t="s">
        <v>4105</v>
      </c>
      <c r="C635" t="s">
        <v>4106</v>
      </c>
      <c r="D635" t="s">
        <v>3076</v>
      </c>
      <c r="E635" t="s">
        <v>3077</v>
      </c>
      <c r="F635" t="s">
        <v>3234</v>
      </c>
      <c r="G635" t="s">
        <v>3896</v>
      </c>
      <c r="H635" t="s">
        <v>428</v>
      </c>
      <c r="I635" t="s">
        <v>669</v>
      </c>
      <c r="J635" t="s">
        <v>246</v>
      </c>
      <c r="K635" t="s">
        <v>3079</v>
      </c>
      <c r="L635" t="s">
        <v>247</v>
      </c>
      <c r="M635">
        <v>3550000</v>
      </c>
      <c r="N635">
        <v>-300000</v>
      </c>
      <c r="O635">
        <v>3250000</v>
      </c>
      <c r="P635">
        <v>0</v>
      </c>
      <c r="Q635" t="s">
        <v>4107</v>
      </c>
      <c r="R635" t="s">
        <v>3417</v>
      </c>
      <c r="S635" t="s">
        <v>3394</v>
      </c>
      <c r="T635" t="s">
        <v>4108</v>
      </c>
      <c r="U635" t="s">
        <v>4109</v>
      </c>
      <c r="V635" t="s">
        <v>4110</v>
      </c>
      <c r="W635" t="s">
        <v>3085</v>
      </c>
      <c r="X635" t="str">
        <f t="shared" si="9"/>
        <v>Inversión</v>
      </c>
      <c r="Y635" t="s">
        <v>3241</v>
      </c>
    </row>
    <row r="636" spans="1:25">
      <c r="A636" t="s">
        <v>3245</v>
      </c>
      <c r="B636" t="s">
        <v>3803</v>
      </c>
      <c r="C636" t="s">
        <v>4111</v>
      </c>
      <c r="D636" t="s">
        <v>3076</v>
      </c>
      <c r="E636" t="s">
        <v>3077</v>
      </c>
      <c r="F636" t="s">
        <v>3149</v>
      </c>
      <c r="G636" t="s">
        <v>3896</v>
      </c>
      <c r="H636" t="s">
        <v>437</v>
      </c>
      <c r="I636" t="s">
        <v>649</v>
      </c>
      <c r="J636" t="s">
        <v>246</v>
      </c>
      <c r="K636" t="s">
        <v>3150</v>
      </c>
      <c r="L636" t="s">
        <v>247</v>
      </c>
      <c r="M636">
        <v>29820368</v>
      </c>
      <c r="N636">
        <v>-2910067</v>
      </c>
      <c r="O636">
        <v>26910301</v>
      </c>
      <c r="P636">
        <v>0</v>
      </c>
      <c r="Q636" t="s">
        <v>4112</v>
      </c>
      <c r="R636" t="s">
        <v>3385</v>
      </c>
      <c r="S636" t="s">
        <v>4113</v>
      </c>
      <c r="T636" t="s">
        <v>4114</v>
      </c>
      <c r="U636" t="s">
        <v>4115</v>
      </c>
      <c r="V636" t="s">
        <v>4116</v>
      </c>
      <c r="W636" t="s">
        <v>3085</v>
      </c>
      <c r="X636" t="str">
        <f t="shared" si="9"/>
        <v>Inversión</v>
      </c>
      <c r="Y636" t="s">
        <v>3157</v>
      </c>
    </row>
    <row r="637" spans="1:25">
      <c r="A637" t="s">
        <v>3336</v>
      </c>
      <c r="B637" t="s">
        <v>3483</v>
      </c>
      <c r="C637" t="s">
        <v>4117</v>
      </c>
      <c r="D637" t="s">
        <v>3076</v>
      </c>
      <c r="E637" t="s">
        <v>3077</v>
      </c>
      <c r="F637" t="s">
        <v>295</v>
      </c>
      <c r="G637" t="s">
        <v>3896</v>
      </c>
      <c r="H637" t="s">
        <v>303</v>
      </c>
      <c r="I637" t="s">
        <v>305</v>
      </c>
      <c r="J637" t="s">
        <v>246</v>
      </c>
      <c r="K637" t="s">
        <v>3079</v>
      </c>
      <c r="L637" t="s">
        <v>247</v>
      </c>
      <c r="M637">
        <v>632231</v>
      </c>
      <c r="N637">
        <v>0</v>
      </c>
      <c r="O637">
        <v>632231</v>
      </c>
      <c r="P637">
        <v>0</v>
      </c>
      <c r="Q637" t="s">
        <v>4118</v>
      </c>
      <c r="R637" t="s">
        <v>3278</v>
      </c>
      <c r="S637" t="s">
        <v>4119</v>
      </c>
      <c r="T637" t="s">
        <v>3085</v>
      </c>
      <c r="U637" t="s">
        <v>4120</v>
      </c>
      <c r="V637" t="s">
        <v>4121</v>
      </c>
      <c r="W637" t="s">
        <v>3085</v>
      </c>
      <c r="X637" t="str">
        <f t="shared" si="9"/>
        <v>Funcionamiento</v>
      </c>
      <c r="Y637" t="s">
        <v>3896</v>
      </c>
    </row>
    <row r="638" spans="1:25">
      <c r="A638" t="s">
        <v>3336</v>
      </c>
      <c r="B638" t="s">
        <v>3483</v>
      </c>
      <c r="C638" t="s">
        <v>4117</v>
      </c>
      <c r="D638" t="s">
        <v>3076</v>
      </c>
      <c r="E638" t="s">
        <v>3077</v>
      </c>
      <c r="F638" t="s">
        <v>295</v>
      </c>
      <c r="G638" t="s">
        <v>3896</v>
      </c>
      <c r="H638" t="s">
        <v>292</v>
      </c>
      <c r="I638" t="s">
        <v>293</v>
      </c>
      <c r="J638" t="s">
        <v>246</v>
      </c>
      <c r="K638" t="s">
        <v>3079</v>
      </c>
      <c r="L638" t="s">
        <v>247</v>
      </c>
      <c r="M638">
        <v>81723595</v>
      </c>
      <c r="N638">
        <v>0</v>
      </c>
      <c r="O638">
        <v>81723595</v>
      </c>
      <c r="P638">
        <v>0</v>
      </c>
      <c r="Q638" t="s">
        <v>4118</v>
      </c>
      <c r="R638" t="s">
        <v>3278</v>
      </c>
      <c r="S638" t="s">
        <v>4119</v>
      </c>
      <c r="T638" t="s">
        <v>3085</v>
      </c>
      <c r="U638" t="s">
        <v>4120</v>
      </c>
      <c r="V638" t="s">
        <v>4121</v>
      </c>
      <c r="W638" t="s">
        <v>3085</v>
      </c>
      <c r="X638" t="str">
        <f t="shared" si="9"/>
        <v>Funcionamiento</v>
      </c>
      <c r="Y638" t="s">
        <v>3896</v>
      </c>
    </row>
    <row r="639" spans="1:25">
      <c r="A639" t="s">
        <v>3336</v>
      </c>
      <c r="B639" t="s">
        <v>3483</v>
      </c>
      <c r="C639" t="s">
        <v>4117</v>
      </c>
      <c r="D639" t="s">
        <v>3076</v>
      </c>
      <c r="E639" t="s">
        <v>3077</v>
      </c>
      <c r="F639" t="s">
        <v>295</v>
      </c>
      <c r="G639" t="s">
        <v>3896</v>
      </c>
      <c r="H639" t="s">
        <v>331</v>
      </c>
      <c r="I639" t="s">
        <v>587</v>
      </c>
      <c r="J639" t="s">
        <v>246</v>
      </c>
      <c r="K639" t="s">
        <v>3079</v>
      </c>
      <c r="L639" t="s">
        <v>247</v>
      </c>
      <c r="M639">
        <v>10588459</v>
      </c>
      <c r="N639">
        <v>0</v>
      </c>
      <c r="O639">
        <v>10588459</v>
      </c>
      <c r="P639">
        <v>0</v>
      </c>
      <c r="Q639" t="s">
        <v>4118</v>
      </c>
      <c r="R639" t="s">
        <v>3278</v>
      </c>
      <c r="S639" t="s">
        <v>4119</v>
      </c>
      <c r="T639" t="s">
        <v>3085</v>
      </c>
      <c r="U639" t="s">
        <v>4120</v>
      </c>
      <c r="V639" t="s">
        <v>4121</v>
      </c>
      <c r="W639" t="s">
        <v>3085</v>
      </c>
      <c r="X639" t="str">
        <f t="shared" si="9"/>
        <v>Funcionamiento</v>
      </c>
      <c r="Y639" t="s">
        <v>3896</v>
      </c>
    </row>
    <row r="640" spans="1:25">
      <c r="A640" t="s">
        <v>3336</v>
      </c>
      <c r="B640" t="s">
        <v>3483</v>
      </c>
      <c r="C640" t="s">
        <v>4117</v>
      </c>
      <c r="D640" t="s">
        <v>3076</v>
      </c>
      <c r="E640" t="s">
        <v>3077</v>
      </c>
      <c r="F640" t="s">
        <v>295</v>
      </c>
      <c r="G640" t="s">
        <v>3896</v>
      </c>
      <c r="H640" t="s">
        <v>333</v>
      </c>
      <c r="I640" t="s">
        <v>335</v>
      </c>
      <c r="J640" t="s">
        <v>246</v>
      </c>
      <c r="K640" t="s">
        <v>3079</v>
      </c>
      <c r="L640" t="s">
        <v>247</v>
      </c>
      <c r="M640">
        <v>735026</v>
      </c>
      <c r="N640">
        <v>0</v>
      </c>
      <c r="O640">
        <v>735026</v>
      </c>
      <c r="P640">
        <v>0</v>
      </c>
      <c r="Q640" t="s">
        <v>4118</v>
      </c>
      <c r="R640" t="s">
        <v>3278</v>
      </c>
      <c r="S640" t="s">
        <v>4119</v>
      </c>
      <c r="T640" t="s">
        <v>3085</v>
      </c>
      <c r="U640" t="s">
        <v>4120</v>
      </c>
      <c r="V640" t="s">
        <v>4121</v>
      </c>
      <c r="W640" t="s">
        <v>3085</v>
      </c>
      <c r="X640" t="str">
        <f t="shared" si="9"/>
        <v>Funcionamiento</v>
      </c>
      <c r="Y640" t="s">
        <v>3896</v>
      </c>
    </row>
    <row r="641" spans="1:25">
      <c r="A641" t="s">
        <v>3336</v>
      </c>
      <c r="B641" t="s">
        <v>3483</v>
      </c>
      <c r="C641" t="s">
        <v>4117</v>
      </c>
      <c r="D641" t="s">
        <v>3076</v>
      </c>
      <c r="E641" t="s">
        <v>3077</v>
      </c>
      <c r="F641" t="s">
        <v>295</v>
      </c>
      <c r="G641" t="s">
        <v>3896</v>
      </c>
      <c r="H641" t="s">
        <v>306</v>
      </c>
      <c r="I641" t="s">
        <v>308</v>
      </c>
      <c r="J641" t="s">
        <v>246</v>
      </c>
      <c r="K641" t="s">
        <v>3079</v>
      </c>
      <c r="L641" t="s">
        <v>247</v>
      </c>
      <c r="M641">
        <v>121700842</v>
      </c>
      <c r="N641">
        <v>0</v>
      </c>
      <c r="O641">
        <v>121700842</v>
      </c>
      <c r="P641">
        <v>0</v>
      </c>
      <c r="Q641" t="s">
        <v>4118</v>
      </c>
      <c r="R641" t="s">
        <v>3278</v>
      </c>
      <c r="S641" t="s">
        <v>4119</v>
      </c>
      <c r="T641" t="s">
        <v>3085</v>
      </c>
      <c r="U641" t="s">
        <v>4120</v>
      </c>
      <c r="V641" t="s">
        <v>4121</v>
      </c>
      <c r="W641" t="s">
        <v>3085</v>
      </c>
      <c r="X641" t="str">
        <f t="shared" si="9"/>
        <v>Funcionamiento</v>
      </c>
      <c r="Y641" t="s">
        <v>3896</v>
      </c>
    </row>
    <row r="642" spans="1:25">
      <c r="A642" t="s">
        <v>3336</v>
      </c>
      <c r="B642" t="s">
        <v>3483</v>
      </c>
      <c r="C642" t="s">
        <v>4117</v>
      </c>
      <c r="D642" t="s">
        <v>3076</v>
      </c>
      <c r="E642" t="s">
        <v>3077</v>
      </c>
      <c r="F642" t="s">
        <v>295</v>
      </c>
      <c r="G642" t="s">
        <v>3896</v>
      </c>
      <c r="H642" t="s">
        <v>309</v>
      </c>
      <c r="I642" t="s">
        <v>311</v>
      </c>
      <c r="J642" t="s">
        <v>246</v>
      </c>
      <c r="K642" t="s">
        <v>3079</v>
      </c>
      <c r="L642" t="s">
        <v>247</v>
      </c>
      <c r="M642">
        <v>8422878</v>
      </c>
      <c r="N642">
        <v>0</v>
      </c>
      <c r="O642">
        <v>8422878</v>
      </c>
      <c r="P642">
        <v>0</v>
      </c>
      <c r="Q642" t="s">
        <v>4118</v>
      </c>
      <c r="R642" t="s">
        <v>3278</v>
      </c>
      <c r="S642" t="s">
        <v>4119</v>
      </c>
      <c r="T642" t="s">
        <v>3085</v>
      </c>
      <c r="U642" t="s">
        <v>4120</v>
      </c>
      <c r="V642" t="s">
        <v>4121</v>
      </c>
      <c r="W642" t="s">
        <v>3085</v>
      </c>
      <c r="X642" t="str">
        <f t="shared" ref="X642:X705" si="10">IF(LEFT(H642,1)="C","Inversión","Funcionamiento")</f>
        <v>Funcionamiento</v>
      </c>
      <c r="Y642" t="s">
        <v>3896</v>
      </c>
    </row>
    <row r="643" spans="1:25">
      <c r="A643" t="s">
        <v>3336</v>
      </c>
      <c r="B643" t="s">
        <v>3483</v>
      </c>
      <c r="C643" t="s">
        <v>4117</v>
      </c>
      <c r="D643" t="s">
        <v>3076</v>
      </c>
      <c r="E643" t="s">
        <v>3077</v>
      </c>
      <c r="F643" t="s">
        <v>295</v>
      </c>
      <c r="G643" t="s">
        <v>3896</v>
      </c>
      <c r="H643" t="s">
        <v>294</v>
      </c>
      <c r="I643" t="s">
        <v>296</v>
      </c>
      <c r="J643" t="s">
        <v>246</v>
      </c>
      <c r="K643" t="s">
        <v>3079</v>
      </c>
      <c r="L643" t="s">
        <v>247</v>
      </c>
      <c r="M643">
        <v>1982940</v>
      </c>
      <c r="N643">
        <v>0</v>
      </c>
      <c r="O643">
        <v>1982940</v>
      </c>
      <c r="P643">
        <v>0</v>
      </c>
      <c r="Q643" t="s">
        <v>4118</v>
      </c>
      <c r="R643" t="s">
        <v>3278</v>
      </c>
      <c r="S643" t="s">
        <v>4119</v>
      </c>
      <c r="T643" t="s">
        <v>3085</v>
      </c>
      <c r="U643" t="s">
        <v>4120</v>
      </c>
      <c r="V643" t="s">
        <v>4121</v>
      </c>
      <c r="W643" t="s">
        <v>3085</v>
      </c>
      <c r="X643" t="str">
        <f t="shared" si="10"/>
        <v>Funcionamiento</v>
      </c>
      <c r="Y643" t="s">
        <v>3896</v>
      </c>
    </row>
    <row r="644" spans="1:25">
      <c r="A644" t="s">
        <v>3336</v>
      </c>
      <c r="B644" t="s">
        <v>3483</v>
      </c>
      <c r="C644" t="s">
        <v>4117</v>
      </c>
      <c r="D644" t="s">
        <v>3076</v>
      </c>
      <c r="E644" t="s">
        <v>3077</v>
      </c>
      <c r="F644" t="s">
        <v>295</v>
      </c>
      <c r="G644" t="s">
        <v>3896</v>
      </c>
      <c r="H644" t="s">
        <v>336</v>
      </c>
      <c r="I644" t="s">
        <v>337</v>
      </c>
      <c r="J644" t="s">
        <v>246</v>
      </c>
      <c r="K644" t="s">
        <v>3079</v>
      </c>
      <c r="L644" t="s">
        <v>247</v>
      </c>
      <c r="M644">
        <v>2354967</v>
      </c>
      <c r="N644">
        <v>0</v>
      </c>
      <c r="O644">
        <v>2354967</v>
      </c>
      <c r="P644">
        <v>0</v>
      </c>
      <c r="Q644" t="s">
        <v>4118</v>
      </c>
      <c r="R644" t="s">
        <v>3278</v>
      </c>
      <c r="S644" t="s">
        <v>4119</v>
      </c>
      <c r="T644" t="s">
        <v>3085</v>
      </c>
      <c r="U644" t="s">
        <v>4120</v>
      </c>
      <c r="V644" t="s">
        <v>4121</v>
      </c>
      <c r="W644" t="s">
        <v>3085</v>
      </c>
      <c r="X644" t="str">
        <f t="shared" si="10"/>
        <v>Funcionamiento</v>
      </c>
      <c r="Y644" t="s">
        <v>3896</v>
      </c>
    </row>
    <row r="645" spans="1:25">
      <c r="A645" t="s">
        <v>3336</v>
      </c>
      <c r="B645" t="s">
        <v>3483</v>
      </c>
      <c r="C645" t="s">
        <v>4117</v>
      </c>
      <c r="D645" t="s">
        <v>3076</v>
      </c>
      <c r="E645" t="s">
        <v>3077</v>
      </c>
      <c r="F645" t="s">
        <v>295</v>
      </c>
      <c r="G645" t="s">
        <v>3896</v>
      </c>
      <c r="H645" t="s">
        <v>312</v>
      </c>
      <c r="I645" t="s">
        <v>3333</v>
      </c>
      <c r="J645" t="s">
        <v>246</v>
      </c>
      <c r="K645" t="s">
        <v>3079</v>
      </c>
      <c r="L645" t="s">
        <v>247</v>
      </c>
      <c r="M645">
        <v>2982766</v>
      </c>
      <c r="N645">
        <v>0</v>
      </c>
      <c r="O645">
        <v>2982766</v>
      </c>
      <c r="P645">
        <v>0</v>
      </c>
      <c r="Q645" t="s">
        <v>4118</v>
      </c>
      <c r="R645" t="s">
        <v>3278</v>
      </c>
      <c r="S645" t="s">
        <v>4119</v>
      </c>
      <c r="T645" t="s">
        <v>3085</v>
      </c>
      <c r="U645" t="s">
        <v>4120</v>
      </c>
      <c r="V645" t="s">
        <v>4121</v>
      </c>
      <c r="W645" t="s">
        <v>3085</v>
      </c>
      <c r="X645" t="str">
        <f t="shared" si="10"/>
        <v>Funcionamiento</v>
      </c>
      <c r="Y645" t="s">
        <v>3896</v>
      </c>
    </row>
    <row r="646" spans="1:25">
      <c r="A646" t="s">
        <v>3343</v>
      </c>
      <c r="B646" t="s">
        <v>3483</v>
      </c>
      <c r="C646" t="s">
        <v>4122</v>
      </c>
      <c r="D646" t="s">
        <v>3076</v>
      </c>
      <c r="E646" t="s">
        <v>3077</v>
      </c>
      <c r="F646" t="s">
        <v>295</v>
      </c>
      <c r="G646" t="s">
        <v>3896</v>
      </c>
      <c r="H646" t="s">
        <v>316</v>
      </c>
      <c r="I646" t="s">
        <v>583</v>
      </c>
      <c r="J646" t="s">
        <v>246</v>
      </c>
      <c r="K646" t="s">
        <v>3079</v>
      </c>
      <c r="L646" t="s">
        <v>247</v>
      </c>
      <c r="M646">
        <v>7164200</v>
      </c>
      <c r="N646">
        <v>0</v>
      </c>
      <c r="O646">
        <v>7164200</v>
      </c>
      <c r="P646">
        <v>0</v>
      </c>
      <c r="Q646" t="s">
        <v>4123</v>
      </c>
      <c r="R646" t="s">
        <v>3392</v>
      </c>
      <c r="S646" t="s">
        <v>4124</v>
      </c>
      <c r="T646" t="s">
        <v>3085</v>
      </c>
      <c r="U646" t="s">
        <v>4125</v>
      </c>
      <c r="V646" t="s">
        <v>4126</v>
      </c>
      <c r="W646" t="s">
        <v>3085</v>
      </c>
      <c r="X646" t="str">
        <f t="shared" si="10"/>
        <v>Funcionamiento</v>
      </c>
      <c r="Y646" t="s">
        <v>3896</v>
      </c>
    </row>
    <row r="647" spans="1:25">
      <c r="A647" t="s">
        <v>3343</v>
      </c>
      <c r="B647" t="s">
        <v>3483</v>
      </c>
      <c r="C647" t="s">
        <v>4122</v>
      </c>
      <c r="D647" t="s">
        <v>3076</v>
      </c>
      <c r="E647" t="s">
        <v>3077</v>
      </c>
      <c r="F647" t="s">
        <v>295</v>
      </c>
      <c r="G647" t="s">
        <v>3896</v>
      </c>
      <c r="H647" t="s">
        <v>320</v>
      </c>
      <c r="I647" t="s">
        <v>321</v>
      </c>
      <c r="J647" t="s">
        <v>246</v>
      </c>
      <c r="K647" t="s">
        <v>3079</v>
      </c>
      <c r="L647" t="s">
        <v>247</v>
      </c>
      <c r="M647">
        <v>1413500</v>
      </c>
      <c r="N647">
        <v>0</v>
      </c>
      <c r="O647">
        <v>1413500</v>
      </c>
      <c r="P647">
        <v>0</v>
      </c>
      <c r="Q647" t="s">
        <v>4123</v>
      </c>
      <c r="R647" t="s">
        <v>3392</v>
      </c>
      <c r="S647" t="s">
        <v>4124</v>
      </c>
      <c r="T647" t="s">
        <v>3085</v>
      </c>
      <c r="U647" t="s">
        <v>4125</v>
      </c>
      <c r="V647" t="s">
        <v>4126</v>
      </c>
      <c r="W647" t="s">
        <v>3085</v>
      </c>
      <c r="X647" t="str">
        <f t="shared" si="10"/>
        <v>Funcionamiento</v>
      </c>
      <c r="Y647" t="s">
        <v>3896</v>
      </c>
    </row>
    <row r="648" spans="1:25">
      <c r="A648" t="s">
        <v>3343</v>
      </c>
      <c r="B648" t="s">
        <v>3483</v>
      </c>
      <c r="C648" t="s">
        <v>4122</v>
      </c>
      <c r="D648" t="s">
        <v>3076</v>
      </c>
      <c r="E648" t="s">
        <v>3077</v>
      </c>
      <c r="F648" t="s">
        <v>295</v>
      </c>
      <c r="G648" t="s">
        <v>3896</v>
      </c>
      <c r="H648" t="s">
        <v>314</v>
      </c>
      <c r="I648" t="s">
        <v>582</v>
      </c>
      <c r="J648" t="s">
        <v>246</v>
      </c>
      <c r="K648" t="s">
        <v>3079</v>
      </c>
      <c r="L648" t="s">
        <v>247</v>
      </c>
      <c r="M648">
        <v>10112900</v>
      </c>
      <c r="N648">
        <v>0</v>
      </c>
      <c r="O648">
        <v>10112900</v>
      </c>
      <c r="P648">
        <v>0</v>
      </c>
      <c r="Q648" t="s">
        <v>4123</v>
      </c>
      <c r="R648" t="s">
        <v>3392</v>
      </c>
      <c r="S648" t="s">
        <v>4124</v>
      </c>
      <c r="T648" t="s">
        <v>3085</v>
      </c>
      <c r="U648" t="s">
        <v>4125</v>
      </c>
      <c r="V648" t="s">
        <v>4126</v>
      </c>
      <c r="W648" t="s">
        <v>3085</v>
      </c>
      <c r="X648" t="str">
        <f t="shared" si="10"/>
        <v>Funcionamiento</v>
      </c>
      <c r="Y648" t="s">
        <v>3896</v>
      </c>
    </row>
    <row r="649" spans="1:25">
      <c r="A649" t="s">
        <v>3343</v>
      </c>
      <c r="B649" t="s">
        <v>3483</v>
      </c>
      <c r="C649" t="s">
        <v>4122</v>
      </c>
      <c r="D649" t="s">
        <v>3076</v>
      </c>
      <c r="E649" t="s">
        <v>3077</v>
      </c>
      <c r="F649" t="s">
        <v>295</v>
      </c>
      <c r="G649" t="s">
        <v>3896</v>
      </c>
      <c r="H649" t="s">
        <v>322</v>
      </c>
      <c r="I649" t="s">
        <v>323</v>
      </c>
      <c r="J649" t="s">
        <v>246</v>
      </c>
      <c r="K649" t="s">
        <v>3079</v>
      </c>
      <c r="L649" t="s">
        <v>247</v>
      </c>
      <c r="M649">
        <v>3159200</v>
      </c>
      <c r="N649">
        <v>0</v>
      </c>
      <c r="O649">
        <v>3159200</v>
      </c>
      <c r="P649">
        <v>0</v>
      </c>
      <c r="Q649" t="s">
        <v>4123</v>
      </c>
      <c r="R649" t="s">
        <v>3392</v>
      </c>
      <c r="S649" t="s">
        <v>4124</v>
      </c>
      <c r="T649" t="s">
        <v>3085</v>
      </c>
      <c r="U649" t="s">
        <v>4125</v>
      </c>
      <c r="V649" t="s">
        <v>4126</v>
      </c>
      <c r="W649" t="s">
        <v>3085</v>
      </c>
      <c r="X649" t="str">
        <f t="shared" si="10"/>
        <v>Funcionamiento</v>
      </c>
      <c r="Y649" t="s">
        <v>3896</v>
      </c>
    </row>
    <row r="650" spans="1:25">
      <c r="A650" t="s">
        <v>3343</v>
      </c>
      <c r="B650" t="s">
        <v>3483</v>
      </c>
      <c r="C650" t="s">
        <v>4122</v>
      </c>
      <c r="D650" t="s">
        <v>3076</v>
      </c>
      <c r="E650" t="s">
        <v>3077</v>
      </c>
      <c r="F650" t="s">
        <v>295</v>
      </c>
      <c r="G650" t="s">
        <v>3896</v>
      </c>
      <c r="H650" t="s">
        <v>318</v>
      </c>
      <c r="I650" t="s">
        <v>586</v>
      </c>
      <c r="J650" t="s">
        <v>246</v>
      </c>
      <c r="K650" t="s">
        <v>3079</v>
      </c>
      <c r="L650" t="s">
        <v>247</v>
      </c>
      <c r="M650">
        <v>4210900</v>
      </c>
      <c r="N650">
        <v>0</v>
      </c>
      <c r="O650">
        <v>4210900</v>
      </c>
      <c r="P650">
        <v>0</v>
      </c>
      <c r="Q650" t="s">
        <v>4123</v>
      </c>
      <c r="R650" t="s">
        <v>3392</v>
      </c>
      <c r="S650" t="s">
        <v>4124</v>
      </c>
      <c r="T650" t="s">
        <v>3085</v>
      </c>
      <c r="U650" t="s">
        <v>4125</v>
      </c>
      <c r="V650" t="s">
        <v>4126</v>
      </c>
      <c r="W650" t="s">
        <v>3085</v>
      </c>
      <c r="X650" t="str">
        <f t="shared" si="10"/>
        <v>Funcionamiento</v>
      </c>
      <c r="Y650" t="s">
        <v>3896</v>
      </c>
    </row>
    <row r="651" spans="1:25">
      <c r="A651" t="s">
        <v>3343</v>
      </c>
      <c r="B651" t="s">
        <v>3483</v>
      </c>
      <c r="C651" t="s">
        <v>4122</v>
      </c>
      <c r="D651" t="s">
        <v>3076</v>
      </c>
      <c r="E651" t="s">
        <v>3077</v>
      </c>
      <c r="F651" t="s">
        <v>295</v>
      </c>
      <c r="G651" t="s">
        <v>3896</v>
      </c>
      <c r="H651" t="s">
        <v>324</v>
      </c>
      <c r="I651" t="s">
        <v>325</v>
      </c>
      <c r="J651" t="s">
        <v>246</v>
      </c>
      <c r="K651" t="s">
        <v>3079</v>
      </c>
      <c r="L651" t="s">
        <v>247</v>
      </c>
      <c r="M651">
        <v>2106300</v>
      </c>
      <c r="N651">
        <v>0</v>
      </c>
      <c r="O651">
        <v>2106300</v>
      </c>
      <c r="P651">
        <v>0</v>
      </c>
      <c r="Q651" t="s">
        <v>4123</v>
      </c>
      <c r="R651" t="s">
        <v>3392</v>
      </c>
      <c r="S651" t="s">
        <v>4124</v>
      </c>
      <c r="T651" t="s">
        <v>3085</v>
      </c>
      <c r="U651" t="s">
        <v>4125</v>
      </c>
      <c r="V651" t="s">
        <v>4126</v>
      </c>
      <c r="W651" t="s">
        <v>3085</v>
      </c>
      <c r="X651" t="str">
        <f t="shared" si="10"/>
        <v>Funcionamiento</v>
      </c>
      <c r="Y651" t="s">
        <v>3896</v>
      </c>
    </row>
    <row r="652" spans="1:25">
      <c r="A652" t="s">
        <v>3350</v>
      </c>
      <c r="B652" t="s">
        <v>3821</v>
      </c>
      <c r="C652" t="s">
        <v>4127</v>
      </c>
      <c r="D652" t="s">
        <v>3076</v>
      </c>
      <c r="E652" t="s">
        <v>3331</v>
      </c>
      <c r="F652" t="s">
        <v>3149</v>
      </c>
      <c r="G652" t="s">
        <v>3896</v>
      </c>
      <c r="H652" t="s">
        <v>437</v>
      </c>
      <c r="I652" t="s">
        <v>649</v>
      </c>
      <c r="J652" t="s">
        <v>246</v>
      </c>
      <c r="K652" t="s">
        <v>3150</v>
      </c>
      <c r="L652" t="s">
        <v>247</v>
      </c>
      <c r="M652">
        <v>10045043</v>
      </c>
      <c r="N652">
        <v>-10045043</v>
      </c>
      <c r="O652">
        <v>0</v>
      </c>
      <c r="P652">
        <v>0</v>
      </c>
      <c r="Q652" t="s">
        <v>4128</v>
      </c>
      <c r="R652" t="s">
        <v>3285</v>
      </c>
      <c r="S652" t="s">
        <v>3085</v>
      </c>
      <c r="T652" t="s">
        <v>3085</v>
      </c>
      <c r="U652" t="s">
        <v>3085</v>
      </c>
      <c r="V652" t="s">
        <v>3085</v>
      </c>
      <c r="W652" t="s">
        <v>3085</v>
      </c>
      <c r="X652" t="str">
        <f t="shared" si="10"/>
        <v>Inversión</v>
      </c>
      <c r="Y652" t="s">
        <v>3157</v>
      </c>
    </row>
    <row r="653" spans="1:25">
      <c r="A653" t="s">
        <v>3265</v>
      </c>
      <c r="B653" t="s">
        <v>3862</v>
      </c>
      <c r="C653" t="s">
        <v>4129</v>
      </c>
      <c r="D653" t="s">
        <v>3076</v>
      </c>
      <c r="E653" t="s">
        <v>3077</v>
      </c>
      <c r="F653" t="s">
        <v>295</v>
      </c>
      <c r="G653" t="s">
        <v>3896</v>
      </c>
      <c r="H653" t="s">
        <v>303</v>
      </c>
      <c r="I653" t="s">
        <v>305</v>
      </c>
      <c r="J653" t="s">
        <v>246</v>
      </c>
      <c r="K653" t="s">
        <v>3079</v>
      </c>
      <c r="L653" t="s">
        <v>247</v>
      </c>
      <c r="M653">
        <v>2314003</v>
      </c>
      <c r="N653">
        <v>0</v>
      </c>
      <c r="O653">
        <v>2314003</v>
      </c>
      <c r="P653">
        <v>0</v>
      </c>
      <c r="Q653" t="s">
        <v>4130</v>
      </c>
      <c r="R653" t="s">
        <v>3406</v>
      </c>
      <c r="S653" t="s">
        <v>4131</v>
      </c>
      <c r="T653" t="s">
        <v>3085</v>
      </c>
      <c r="U653" t="s">
        <v>4132</v>
      </c>
      <c r="V653" t="s">
        <v>4133</v>
      </c>
      <c r="W653" t="s">
        <v>3085</v>
      </c>
      <c r="X653" t="str">
        <f t="shared" si="10"/>
        <v>Funcionamiento</v>
      </c>
      <c r="Y653" t="s">
        <v>3896</v>
      </c>
    </row>
    <row r="654" spans="1:25">
      <c r="A654" t="s">
        <v>3265</v>
      </c>
      <c r="B654" t="s">
        <v>3862</v>
      </c>
      <c r="C654" t="s">
        <v>4129</v>
      </c>
      <c r="D654" t="s">
        <v>3076</v>
      </c>
      <c r="E654" t="s">
        <v>3077</v>
      </c>
      <c r="F654" t="s">
        <v>295</v>
      </c>
      <c r="G654" t="s">
        <v>3896</v>
      </c>
      <c r="H654" t="s">
        <v>292</v>
      </c>
      <c r="I654" t="s">
        <v>293</v>
      </c>
      <c r="J654" t="s">
        <v>246</v>
      </c>
      <c r="K654" t="s">
        <v>3079</v>
      </c>
      <c r="L654" t="s">
        <v>247</v>
      </c>
      <c r="M654">
        <v>77779810</v>
      </c>
      <c r="N654">
        <v>0</v>
      </c>
      <c r="O654">
        <v>77779810</v>
      </c>
      <c r="P654">
        <v>0</v>
      </c>
      <c r="Q654" t="s">
        <v>4130</v>
      </c>
      <c r="R654" t="s">
        <v>3406</v>
      </c>
      <c r="S654" t="s">
        <v>4131</v>
      </c>
      <c r="T654" t="s">
        <v>3085</v>
      </c>
      <c r="U654" t="s">
        <v>4132</v>
      </c>
      <c r="V654" t="s">
        <v>4133</v>
      </c>
      <c r="W654" t="s">
        <v>3085</v>
      </c>
      <c r="X654" t="str">
        <f t="shared" si="10"/>
        <v>Funcionamiento</v>
      </c>
      <c r="Y654" t="s">
        <v>3896</v>
      </c>
    </row>
    <row r="655" spans="1:25">
      <c r="A655" t="s">
        <v>3265</v>
      </c>
      <c r="B655" t="s">
        <v>3862</v>
      </c>
      <c r="C655" t="s">
        <v>4129</v>
      </c>
      <c r="D655" t="s">
        <v>3076</v>
      </c>
      <c r="E655" t="s">
        <v>3077</v>
      </c>
      <c r="F655" t="s">
        <v>295</v>
      </c>
      <c r="G655" t="s">
        <v>3896</v>
      </c>
      <c r="H655" t="s">
        <v>309</v>
      </c>
      <c r="I655" t="s">
        <v>311</v>
      </c>
      <c r="J655" t="s">
        <v>246</v>
      </c>
      <c r="K655" t="s">
        <v>3079</v>
      </c>
      <c r="L655" t="s">
        <v>247</v>
      </c>
      <c r="M655">
        <v>9133995</v>
      </c>
      <c r="N655">
        <v>0</v>
      </c>
      <c r="O655">
        <v>9133995</v>
      </c>
      <c r="P655">
        <v>0</v>
      </c>
      <c r="Q655" t="s">
        <v>4130</v>
      </c>
      <c r="R655" t="s">
        <v>3406</v>
      </c>
      <c r="S655" t="s">
        <v>4131</v>
      </c>
      <c r="T655" t="s">
        <v>3085</v>
      </c>
      <c r="U655" t="s">
        <v>4132</v>
      </c>
      <c r="V655" t="s">
        <v>4133</v>
      </c>
      <c r="W655" t="s">
        <v>3085</v>
      </c>
      <c r="X655" t="str">
        <f t="shared" si="10"/>
        <v>Funcionamiento</v>
      </c>
      <c r="Y655" t="s">
        <v>3896</v>
      </c>
    </row>
    <row r="656" spans="1:25">
      <c r="A656" t="s">
        <v>3265</v>
      </c>
      <c r="B656" t="s">
        <v>3862</v>
      </c>
      <c r="C656" t="s">
        <v>4129</v>
      </c>
      <c r="D656" t="s">
        <v>3076</v>
      </c>
      <c r="E656" t="s">
        <v>3077</v>
      </c>
      <c r="F656" t="s">
        <v>295</v>
      </c>
      <c r="G656" t="s">
        <v>3896</v>
      </c>
      <c r="H656" t="s">
        <v>331</v>
      </c>
      <c r="I656" t="s">
        <v>587</v>
      </c>
      <c r="J656" t="s">
        <v>246</v>
      </c>
      <c r="K656" t="s">
        <v>3079</v>
      </c>
      <c r="L656" t="s">
        <v>247</v>
      </c>
      <c r="M656">
        <v>9180793</v>
      </c>
      <c r="N656">
        <v>0</v>
      </c>
      <c r="O656">
        <v>9180793</v>
      </c>
      <c r="P656">
        <v>0</v>
      </c>
      <c r="Q656" t="s">
        <v>4130</v>
      </c>
      <c r="R656" t="s">
        <v>3406</v>
      </c>
      <c r="S656" t="s">
        <v>4131</v>
      </c>
      <c r="T656" t="s">
        <v>3085</v>
      </c>
      <c r="U656" t="s">
        <v>4132</v>
      </c>
      <c r="V656" t="s">
        <v>4133</v>
      </c>
      <c r="W656" t="s">
        <v>3085</v>
      </c>
      <c r="X656" t="str">
        <f t="shared" si="10"/>
        <v>Funcionamiento</v>
      </c>
      <c r="Y656" t="s">
        <v>3896</v>
      </c>
    </row>
    <row r="657" spans="1:25">
      <c r="A657" t="s">
        <v>3265</v>
      </c>
      <c r="B657" t="s">
        <v>3862</v>
      </c>
      <c r="C657" t="s">
        <v>4129</v>
      </c>
      <c r="D657" t="s">
        <v>3076</v>
      </c>
      <c r="E657" t="s">
        <v>3077</v>
      </c>
      <c r="F657" t="s">
        <v>295</v>
      </c>
      <c r="G657" t="s">
        <v>3896</v>
      </c>
      <c r="H657" t="s">
        <v>336</v>
      </c>
      <c r="I657" t="s">
        <v>337</v>
      </c>
      <c r="J657" t="s">
        <v>246</v>
      </c>
      <c r="K657" t="s">
        <v>3079</v>
      </c>
      <c r="L657" t="s">
        <v>247</v>
      </c>
      <c r="M657">
        <v>2354967</v>
      </c>
      <c r="N657">
        <v>0</v>
      </c>
      <c r="O657">
        <v>2354967</v>
      </c>
      <c r="P657">
        <v>0</v>
      </c>
      <c r="Q657" t="s">
        <v>4130</v>
      </c>
      <c r="R657" t="s">
        <v>3406</v>
      </c>
      <c r="S657" t="s">
        <v>4131</v>
      </c>
      <c r="T657" t="s">
        <v>3085</v>
      </c>
      <c r="U657" t="s">
        <v>4132</v>
      </c>
      <c r="V657" t="s">
        <v>4133</v>
      </c>
      <c r="W657" t="s">
        <v>3085</v>
      </c>
      <c r="X657" t="str">
        <f t="shared" si="10"/>
        <v>Funcionamiento</v>
      </c>
      <c r="Y657" t="s">
        <v>3896</v>
      </c>
    </row>
    <row r="658" spans="1:25">
      <c r="A658" t="s">
        <v>3265</v>
      </c>
      <c r="B658" t="s">
        <v>3862</v>
      </c>
      <c r="C658" t="s">
        <v>4129</v>
      </c>
      <c r="D658" t="s">
        <v>3076</v>
      </c>
      <c r="E658" t="s">
        <v>3077</v>
      </c>
      <c r="F658" t="s">
        <v>295</v>
      </c>
      <c r="G658" t="s">
        <v>3896</v>
      </c>
      <c r="H658" t="s">
        <v>333</v>
      </c>
      <c r="I658" t="s">
        <v>335</v>
      </c>
      <c r="J658" t="s">
        <v>246</v>
      </c>
      <c r="K658" t="s">
        <v>3079</v>
      </c>
      <c r="L658" t="s">
        <v>247</v>
      </c>
      <c r="M658">
        <v>720102</v>
      </c>
      <c r="N658">
        <v>0</v>
      </c>
      <c r="O658">
        <v>720102</v>
      </c>
      <c r="P658">
        <v>0</v>
      </c>
      <c r="Q658" t="s">
        <v>4130</v>
      </c>
      <c r="R658" t="s">
        <v>3406</v>
      </c>
      <c r="S658" t="s">
        <v>4131</v>
      </c>
      <c r="T658" t="s">
        <v>3085</v>
      </c>
      <c r="U658" t="s">
        <v>4132</v>
      </c>
      <c r="V658" t="s">
        <v>4133</v>
      </c>
      <c r="W658" t="s">
        <v>3085</v>
      </c>
      <c r="X658" t="str">
        <f t="shared" si="10"/>
        <v>Funcionamiento</v>
      </c>
      <c r="Y658" t="s">
        <v>3896</v>
      </c>
    </row>
    <row r="659" spans="1:25">
      <c r="A659" t="s">
        <v>3265</v>
      </c>
      <c r="B659" t="s">
        <v>3862</v>
      </c>
      <c r="C659" t="s">
        <v>4129</v>
      </c>
      <c r="D659" t="s">
        <v>3076</v>
      </c>
      <c r="E659" t="s">
        <v>3077</v>
      </c>
      <c r="F659" t="s">
        <v>295</v>
      </c>
      <c r="G659" t="s">
        <v>3896</v>
      </c>
      <c r="H659" t="s">
        <v>312</v>
      </c>
      <c r="I659" t="s">
        <v>3333</v>
      </c>
      <c r="J659" t="s">
        <v>246</v>
      </c>
      <c r="K659" t="s">
        <v>3079</v>
      </c>
      <c r="L659" t="s">
        <v>247</v>
      </c>
      <c r="M659">
        <v>2801057</v>
      </c>
      <c r="N659">
        <v>0</v>
      </c>
      <c r="O659">
        <v>2801057</v>
      </c>
      <c r="P659">
        <v>0</v>
      </c>
      <c r="Q659" t="s">
        <v>4130</v>
      </c>
      <c r="R659" t="s">
        <v>3406</v>
      </c>
      <c r="S659" t="s">
        <v>4131</v>
      </c>
      <c r="T659" t="s">
        <v>3085</v>
      </c>
      <c r="U659" t="s">
        <v>4132</v>
      </c>
      <c r="V659" t="s">
        <v>4133</v>
      </c>
      <c r="W659" t="s">
        <v>3085</v>
      </c>
      <c r="X659" t="str">
        <f t="shared" si="10"/>
        <v>Funcionamiento</v>
      </c>
      <c r="Y659" t="s">
        <v>3896</v>
      </c>
    </row>
    <row r="660" spans="1:25">
      <c r="A660" t="s">
        <v>3265</v>
      </c>
      <c r="B660" t="s">
        <v>3862</v>
      </c>
      <c r="C660" t="s">
        <v>4129</v>
      </c>
      <c r="D660" t="s">
        <v>3076</v>
      </c>
      <c r="E660" t="s">
        <v>3077</v>
      </c>
      <c r="F660" t="s">
        <v>295</v>
      </c>
      <c r="G660" t="s">
        <v>3896</v>
      </c>
      <c r="H660" t="s">
        <v>294</v>
      </c>
      <c r="I660" t="s">
        <v>296</v>
      </c>
      <c r="J660" t="s">
        <v>246</v>
      </c>
      <c r="K660" t="s">
        <v>3079</v>
      </c>
      <c r="L660" t="s">
        <v>247</v>
      </c>
      <c r="M660">
        <v>1866166</v>
      </c>
      <c r="N660">
        <v>0</v>
      </c>
      <c r="O660">
        <v>1866166</v>
      </c>
      <c r="P660">
        <v>0</v>
      </c>
      <c r="Q660" t="s">
        <v>4130</v>
      </c>
      <c r="R660" t="s">
        <v>3406</v>
      </c>
      <c r="S660" t="s">
        <v>4131</v>
      </c>
      <c r="T660" t="s">
        <v>3085</v>
      </c>
      <c r="U660" t="s">
        <v>4132</v>
      </c>
      <c r="V660" t="s">
        <v>4133</v>
      </c>
      <c r="W660" t="s">
        <v>3085</v>
      </c>
      <c r="X660" t="str">
        <f t="shared" si="10"/>
        <v>Funcionamiento</v>
      </c>
      <c r="Y660" t="s">
        <v>3896</v>
      </c>
    </row>
    <row r="661" spans="1:25">
      <c r="A661" t="s">
        <v>3365</v>
      </c>
      <c r="B661" t="s">
        <v>3862</v>
      </c>
      <c r="C661" t="s">
        <v>4134</v>
      </c>
      <c r="D661" t="s">
        <v>3076</v>
      </c>
      <c r="E661" t="s">
        <v>3077</v>
      </c>
      <c r="F661" t="s">
        <v>295</v>
      </c>
      <c r="G661" t="s">
        <v>3896</v>
      </c>
      <c r="H661" t="s">
        <v>316</v>
      </c>
      <c r="I661" t="s">
        <v>583</v>
      </c>
      <c r="J661" t="s">
        <v>246</v>
      </c>
      <c r="K661" t="s">
        <v>3079</v>
      </c>
      <c r="L661" t="s">
        <v>247</v>
      </c>
      <c r="M661">
        <v>7090800</v>
      </c>
      <c r="N661">
        <v>0</v>
      </c>
      <c r="O661">
        <v>7090800</v>
      </c>
      <c r="P661">
        <v>0</v>
      </c>
      <c r="Q661" t="s">
        <v>4135</v>
      </c>
      <c r="R661" t="s">
        <v>3413</v>
      </c>
      <c r="S661" t="s">
        <v>4136</v>
      </c>
      <c r="T661" t="s">
        <v>3085</v>
      </c>
      <c r="U661" t="s">
        <v>4137</v>
      </c>
      <c r="V661" t="s">
        <v>4138</v>
      </c>
      <c r="W661" t="s">
        <v>3085</v>
      </c>
      <c r="X661" t="str">
        <f t="shared" si="10"/>
        <v>Funcionamiento</v>
      </c>
      <c r="Y661" t="s">
        <v>3896</v>
      </c>
    </row>
    <row r="662" spans="1:25">
      <c r="A662" t="s">
        <v>3365</v>
      </c>
      <c r="B662" t="s">
        <v>3862</v>
      </c>
      <c r="C662" t="s">
        <v>4134</v>
      </c>
      <c r="D662" t="s">
        <v>3076</v>
      </c>
      <c r="E662" t="s">
        <v>3077</v>
      </c>
      <c r="F662" t="s">
        <v>295</v>
      </c>
      <c r="G662" t="s">
        <v>3896</v>
      </c>
      <c r="H662" t="s">
        <v>322</v>
      </c>
      <c r="I662" t="s">
        <v>323</v>
      </c>
      <c r="J662" t="s">
        <v>246</v>
      </c>
      <c r="K662" t="s">
        <v>3079</v>
      </c>
      <c r="L662" t="s">
        <v>247</v>
      </c>
      <c r="M662">
        <v>3598500</v>
      </c>
      <c r="N662">
        <v>0</v>
      </c>
      <c r="O662">
        <v>3598500</v>
      </c>
      <c r="P662">
        <v>0</v>
      </c>
      <c r="Q662" t="s">
        <v>4135</v>
      </c>
      <c r="R662" t="s">
        <v>3413</v>
      </c>
      <c r="S662" t="s">
        <v>4136</v>
      </c>
      <c r="T662" t="s">
        <v>3085</v>
      </c>
      <c r="U662" t="s">
        <v>4137</v>
      </c>
      <c r="V662" t="s">
        <v>4138</v>
      </c>
      <c r="W662" t="s">
        <v>3085</v>
      </c>
      <c r="X662" t="str">
        <f t="shared" si="10"/>
        <v>Funcionamiento</v>
      </c>
      <c r="Y662" t="s">
        <v>3896</v>
      </c>
    </row>
    <row r="663" spans="1:25">
      <c r="A663" t="s">
        <v>3365</v>
      </c>
      <c r="B663" t="s">
        <v>3862</v>
      </c>
      <c r="C663" t="s">
        <v>4134</v>
      </c>
      <c r="D663" t="s">
        <v>3076</v>
      </c>
      <c r="E663" t="s">
        <v>3077</v>
      </c>
      <c r="F663" t="s">
        <v>295</v>
      </c>
      <c r="G663" t="s">
        <v>3896</v>
      </c>
      <c r="H663" t="s">
        <v>324</v>
      </c>
      <c r="I663" t="s">
        <v>325</v>
      </c>
      <c r="J663" t="s">
        <v>246</v>
      </c>
      <c r="K663" t="s">
        <v>3079</v>
      </c>
      <c r="L663" t="s">
        <v>247</v>
      </c>
      <c r="M663">
        <v>2399500</v>
      </c>
      <c r="N663">
        <v>0</v>
      </c>
      <c r="O663">
        <v>2399500</v>
      </c>
      <c r="P663">
        <v>0</v>
      </c>
      <c r="Q663" t="s">
        <v>4135</v>
      </c>
      <c r="R663" t="s">
        <v>3413</v>
      </c>
      <c r="S663" t="s">
        <v>4136</v>
      </c>
      <c r="T663" t="s">
        <v>3085</v>
      </c>
      <c r="U663" t="s">
        <v>4137</v>
      </c>
      <c r="V663" t="s">
        <v>4138</v>
      </c>
      <c r="W663" t="s">
        <v>3085</v>
      </c>
      <c r="X663" t="str">
        <f t="shared" si="10"/>
        <v>Funcionamiento</v>
      </c>
      <c r="Y663" t="s">
        <v>3896</v>
      </c>
    </row>
    <row r="664" spans="1:25">
      <c r="A664" t="s">
        <v>3365</v>
      </c>
      <c r="B664" t="s">
        <v>3862</v>
      </c>
      <c r="C664" t="s">
        <v>4134</v>
      </c>
      <c r="D664" t="s">
        <v>3076</v>
      </c>
      <c r="E664" t="s">
        <v>3077</v>
      </c>
      <c r="F664" t="s">
        <v>295</v>
      </c>
      <c r="G664" t="s">
        <v>3896</v>
      </c>
      <c r="H664" t="s">
        <v>318</v>
      </c>
      <c r="I664" t="s">
        <v>586</v>
      </c>
      <c r="J664" t="s">
        <v>246</v>
      </c>
      <c r="K664" t="s">
        <v>3079</v>
      </c>
      <c r="L664" t="s">
        <v>247</v>
      </c>
      <c r="M664">
        <v>4797000</v>
      </c>
      <c r="N664">
        <v>0</v>
      </c>
      <c r="O664">
        <v>4797000</v>
      </c>
      <c r="P664">
        <v>0</v>
      </c>
      <c r="Q664" t="s">
        <v>4135</v>
      </c>
      <c r="R664" t="s">
        <v>3413</v>
      </c>
      <c r="S664" t="s">
        <v>4136</v>
      </c>
      <c r="T664" t="s">
        <v>3085</v>
      </c>
      <c r="U664" t="s">
        <v>4137</v>
      </c>
      <c r="V664" t="s">
        <v>4138</v>
      </c>
      <c r="W664" t="s">
        <v>3085</v>
      </c>
      <c r="X664" t="str">
        <f t="shared" si="10"/>
        <v>Funcionamiento</v>
      </c>
      <c r="Y664" t="s">
        <v>3896</v>
      </c>
    </row>
    <row r="665" spans="1:25">
      <c r="A665" t="s">
        <v>3365</v>
      </c>
      <c r="B665" t="s">
        <v>3862</v>
      </c>
      <c r="C665" t="s">
        <v>4134</v>
      </c>
      <c r="D665" t="s">
        <v>3076</v>
      </c>
      <c r="E665" t="s">
        <v>3077</v>
      </c>
      <c r="F665" t="s">
        <v>295</v>
      </c>
      <c r="G665" t="s">
        <v>3896</v>
      </c>
      <c r="H665" t="s">
        <v>314</v>
      </c>
      <c r="I665" t="s">
        <v>582</v>
      </c>
      <c r="J665" t="s">
        <v>246</v>
      </c>
      <c r="K665" t="s">
        <v>3079</v>
      </c>
      <c r="L665" t="s">
        <v>247</v>
      </c>
      <c r="M665">
        <v>10009600</v>
      </c>
      <c r="N665">
        <v>0</v>
      </c>
      <c r="O665">
        <v>10009600</v>
      </c>
      <c r="P665">
        <v>0</v>
      </c>
      <c r="Q665" t="s">
        <v>4135</v>
      </c>
      <c r="R665" t="s">
        <v>3413</v>
      </c>
      <c r="S665" t="s">
        <v>4136</v>
      </c>
      <c r="T665" t="s">
        <v>3085</v>
      </c>
      <c r="U665" t="s">
        <v>4137</v>
      </c>
      <c r="V665" t="s">
        <v>4138</v>
      </c>
      <c r="W665" t="s">
        <v>3085</v>
      </c>
      <c r="X665" t="str">
        <f t="shared" si="10"/>
        <v>Funcionamiento</v>
      </c>
      <c r="Y665" t="s">
        <v>3896</v>
      </c>
    </row>
    <row r="666" spans="1:25">
      <c r="A666" t="s">
        <v>3365</v>
      </c>
      <c r="B666" t="s">
        <v>3862</v>
      </c>
      <c r="C666" t="s">
        <v>4134</v>
      </c>
      <c r="D666" t="s">
        <v>3076</v>
      </c>
      <c r="E666" t="s">
        <v>3077</v>
      </c>
      <c r="F666" t="s">
        <v>295</v>
      </c>
      <c r="G666" t="s">
        <v>3896</v>
      </c>
      <c r="H666" t="s">
        <v>320</v>
      </c>
      <c r="I666" t="s">
        <v>321</v>
      </c>
      <c r="J666" t="s">
        <v>246</v>
      </c>
      <c r="K666" t="s">
        <v>3079</v>
      </c>
      <c r="L666" t="s">
        <v>247</v>
      </c>
      <c r="M666">
        <v>1386100</v>
      </c>
      <c r="N666">
        <v>0</v>
      </c>
      <c r="O666">
        <v>1386100</v>
      </c>
      <c r="P666">
        <v>0</v>
      </c>
      <c r="Q666" t="s">
        <v>4135</v>
      </c>
      <c r="R666" t="s">
        <v>3413</v>
      </c>
      <c r="S666" t="s">
        <v>4136</v>
      </c>
      <c r="T666" t="s">
        <v>3085</v>
      </c>
      <c r="U666" t="s">
        <v>4137</v>
      </c>
      <c r="V666" t="s">
        <v>4138</v>
      </c>
      <c r="W666" t="s">
        <v>3085</v>
      </c>
      <c r="X666" t="str">
        <f t="shared" si="10"/>
        <v>Funcionamiento</v>
      </c>
      <c r="Y666" t="s">
        <v>3896</v>
      </c>
    </row>
    <row r="667" spans="1:25">
      <c r="A667" t="s">
        <v>3264</v>
      </c>
      <c r="B667" t="s">
        <v>4139</v>
      </c>
      <c r="C667" t="s">
        <v>4140</v>
      </c>
      <c r="D667" t="s">
        <v>3076</v>
      </c>
      <c r="E667" t="s">
        <v>3077</v>
      </c>
      <c r="F667" t="s">
        <v>295</v>
      </c>
      <c r="G667" t="s">
        <v>3896</v>
      </c>
      <c r="H667" t="s">
        <v>314</v>
      </c>
      <c r="I667" t="s">
        <v>582</v>
      </c>
      <c r="J667" t="s">
        <v>246</v>
      </c>
      <c r="K667" t="s">
        <v>3079</v>
      </c>
      <c r="L667" t="s">
        <v>247</v>
      </c>
      <c r="M667">
        <v>7916800</v>
      </c>
      <c r="N667">
        <v>0</v>
      </c>
      <c r="O667">
        <v>7916800</v>
      </c>
      <c r="P667">
        <v>0</v>
      </c>
      <c r="Q667" t="s">
        <v>4141</v>
      </c>
      <c r="R667" t="s">
        <v>3118</v>
      </c>
      <c r="S667" t="s">
        <v>4142</v>
      </c>
      <c r="T667" t="s">
        <v>3085</v>
      </c>
      <c r="U667" t="s">
        <v>4143</v>
      </c>
      <c r="V667" t="s">
        <v>4144</v>
      </c>
      <c r="W667" t="s">
        <v>3085</v>
      </c>
      <c r="X667" t="str">
        <f t="shared" si="10"/>
        <v>Funcionamiento</v>
      </c>
      <c r="Y667" t="s">
        <v>3896</v>
      </c>
    </row>
    <row r="668" spans="1:25">
      <c r="A668" t="s">
        <v>3417</v>
      </c>
      <c r="B668" t="s">
        <v>3888</v>
      </c>
      <c r="C668" t="s">
        <v>4145</v>
      </c>
      <c r="D668" t="s">
        <v>3076</v>
      </c>
      <c r="E668" t="s">
        <v>3077</v>
      </c>
      <c r="F668" t="s">
        <v>295</v>
      </c>
      <c r="G668" t="s">
        <v>3896</v>
      </c>
      <c r="H668" t="s">
        <v>338</v>
      </c>
      <c r="I668" t="s">
        <v>339</v>
      </c>
      <c r="J668" t="s">
        <v>246</v>
      </c>
      <c r="K668" t="s">
        <v>3079</v>
      </c>
      <c r="L668" t="s">
        <v>247</v>
      </c>
      <c r="M668">
        <v>15162000</v>
      </c>
      <c r="N668">
        <v>-3912000</v>
      </c>
      <c r="O668">
        <v>11250000</v>
      </c>
      <c r="P668">
        <v>0</v>
      </c>
      <c r="Q668" t="s">
        <v>4146</v>
      </c>
      <c r="R668" t="s">
        <v>3421</v>
      </c>
      <c r="S668" t="s">
        <v>4147</v>
      </c>
      <c r="T668" t="s">
        <v>4148</v>
      </c>
      <c r="U668" t="s">
        <v>4149</v>
      </c>
      <c r="V668" t="s">
        <v>4150</v>
      </c>
      <c r="W668" t="s">
        <v>3085</v>
      </c>
      <c r="X668" t="str">
        <f t="shared" si="10"/>
        <v>Funcionamiento</v>
      </c>
      <c r="Y668" t="s">
        <v>3896</v>
      </c>
    </row>
    <row r="669" spans="1:25">
      <c r="A669" t="s">
        <v>3073</v>
      </c>
      <c r="B669" t="s">
        <v>4151</v>
      </c>
      <c r="C669" t="s">
        <v>4152</v>
      </c>
      <c r="D669" t="s">
        <v>3076</v>
      </c>
      <c r="E669" t="s">
        <v>3077</v>
      </c>
      <c r="F669" t="s">
        <v>298</v>
      </c>
      <c r="G669" t="s">
        <v>4153</v>
      </c>
      <c r="H669" t="s">
        <v>340</v>
      </c>
      <c r="I669" t="s">
        <v>341</v>
      </c>
      <c r="J669" t="s">
        <v>246</v>
      </c>
      <c r="K669" t="s">
        <v>3079</v>
      </c>
      <c r="L669" t="s">
        <v>247</v>
      </c>
      <c r="M669">
        <v>18000000</v>
      </c>
      <c r="N669">
        <v>2501364</v>
      </c>
      <c r="O669">
        <v>20501364</v>
      </c>
      <c r="P669">
        <v>0</v>
      </c>
      <c r="Q669" t="s">
        <v>4154</v>
      </c>
      <c r="R669" t="s">
        <v>3073</v>
      </c>
      <c r="S669" t="s">
        <v>4155</v>
      </c>
      <c r="T669" t="s">
        <v>4156</v>
      </c>
      <c r="U669" t="s">
        <v>4157</v>
      </c>
      <c r="V669" t="s">
        <v>4158</v>
      </c>
      <c r="W669" t="s">
        <v>3085</v>
      </c>
      <c r="X669" t="str">
        <f t="shared" si="10"/>
        <v>Funcionamiento</v>
      </c>
      <c r="Y669" t="s">
        <v>4153</v>
      </c>
    </row>
    <row r="670" spans="1:25">
      <c r="A670" t="s">
        <v>3086</v>
      </c>
      <c r="B670" t="s">
        <v>4151</v>
      </c>
      <c r="C670" t="s">
        <v>4159</v>
      </c>
      <c r="D670" t="s">
        <v>3076</v>
      </c>
      <c r="E670" t="s">
        <v>3331</v>
      </c>
      <c r="F670" t="s">
        <v>298</v>
      </c>
      <c r="G670" t="s">
        <v>4153</v>
      </c>
      <c r="H670" t="s">
        <v>382</v>
      </c>
      <c r="I670" t="s">
        <v>383</v>
      </c>
      <c r="J670" t="s">
        <v>246</v>
      </c>
      <c r="K670" t="s">
        <v>3079</v>
      </c>
      <c r="L670" t="s">
        <v>247</v>
      </c>
      <c r="M670">
        <v>52302000</v>
      </c>
      <c r="N670">
        <v>-52302000</v>
      </c>
      <c r="O670">
        <v>0</v>
      </c>
      <c r="P670">
        <v>0</v>
      </c>
      <c r="Q670" t="s">
        <v>4160</v>
      </c>
      <c r="R670" t="s">
        <v>3086</v>
      </c>
      <c r="S670" t="s">
        <v>4161</v>
      </c>
      <c r="T670" t="s">
        <v>3085</v>
      </c>
      <c r="U670" t="s">
        <v>3085</v>
      </c>
      <c r="V670" t="s">
        <v>3085</v>
      </c>
      <c r="W670" t="s">
        <v>3085</v>
      </c>
      <c r="X670" t="str">
        <f t="shared" si="10"/>
        <v>Funcionamiento</v>
      </c>
      <c r="Y670" t="s">
        <v>4153</v>
      </c>
    </row>
    <row r="671" spans="1:25">
      <c r="A671" t="s">
        <v>3093</v>
      </c>
      <c r="B671" t="s">
        <v>4151</v>
      </c>
      <c r="C671" t="s">
        <v>4162</v>
      </c>
      <c r="D671" t="s">
        <v>3076</v>
      </c>
      <c r="E671" t="s">
        <v>3077</v>
      </c>
      <c r="F671" t="s">
        <v>298</v>
      </c>
      <c r="G671" t="s">
        <v>4153</v>
      </c>
      <c r="H671" t="s">
        <v>342</v>
      </c>
      <c r="I671" t="s">
        <v>343</v>
      </c>
      <c r="J671" t="s">
        <v>246</v>
      </c>
      <c r="K671" t="s">
        <v>3079</v>
      </c>
      <c r="L671" t="s">
        <v>247</v>
      </c>
      <c r="M671">
        <v>5000000</v>
      </c>
      <c r="N671">
        <v>1337271</v>
      </c>
      <c r="O671">
        <v>6337271</v>
      </c>
      <c r="P671">
        <v>0</v>
      </c>
      <c r="Q671" t="s">
        <v>4163</v>
      </c>
      <c r="R671" t="s">
        <v>3093</v>
      </c>
      <c r="S671" t="s">
        <v>4164</v>
      </c>
      <c r="T671" t="s">
        <v>4165</v>
      </c>
      <c r="U671" t="s">
        <v>4166</v>
      </c>
      <c r="V671" t="s">
        <v>4167</v>
      </c>
      <c r="W671" t="s">
        <v>3085</v>
      </c>
      <c r="X671" t="str">
        <f t="shared" si="10"/>
        <v>Funcionamiento</v>
      </c>
      <c r="Y671" t="s">
        <v>4153</v>
      </c>
    </row>
    <row r="672" spans="1:25">
      <c r="A672" t="s">
        <v>3100</v>
      </c>
      <c r="B672" t="s">
        <v>4168</v>
      </c>
      <c r="C672" t="s">
        <v>4169</v>
      </c>
      <c r="D672" t="s">
        <v>3076</v>
      </c>
      <c r="E672" t="s">
        <v>3077</v>
      </c>
      <c r="F672" t="s">
        <v>298</v>
      </c>
      <c r="G672" t="s">
        <v>4153</v>
      </c>
      <c r="H672" t="s">
        <v>360</v>
      </c>
      <c r="I672" t="s">
        <v>361</v>
      </c>
      <c r="J672" t="s">
        <v>246</v>
      </c>
      <c r="K672" t="s">
        <v>3079</v>
      </c>
      <c r="L672" t="s">
        <v>247</v>
      </c>
      <c r="M672">
        <v>52302000</v>
      </c>
      <c r="N672">
        <v>4276000</v>
      </c>
      <c r="O672">
        <v>56578000</v>
      </c>
      <c r="P672">
        <v>0</v>
      </c>
      <c r="Q672" t="s">
        <v>4170</v>
      </c>
      <c r="R672" t="s">
        <v>3100</v>
      </c>
      <c r="S672" t="s">
        <v>4171</v>
      </c>
      <c r="T672" t="s">
        <v>4172</v>
      </c>
      <c r="U672" t="s">
        <v>4173</v>
      </c>
      <c r="V672" t="s">
        <v>4174</v>
      </c>
      <c r="W672" t="s">
        <v>3085</v>
      </c>
      <c r="X672" t="str">
        <f t="shared" si="10"/>
        <v>Funcionamiento</v>
      </c>
      <c r="Y672" t="s">
        <v>4153</v>
      </c>
    </row>
    <row r="673" spans="1:25">
      <c r="A673" t="s">
        <v>3107</v>
      </c>
      <c r="B673" t="s">
        <v>3108</v>
      </c>
      <c r="C673" t="s">
        <v>4175</v>
      </c>
      <c r="D673" t="s">
        <v>3076</v>
      </c>
      <c r="E673" t="s">
        <v>3077</v>
      </c>
      <c r="F673" t="s">
        <v>298</v>
      </c>
      <c r="G673" t="s">
        <v>4153</v>
      </c>
      <c r="H673" t="s">
        <v>294</v>
      </c>
      <c r="I673" t="s">
        <v>296</v>
      </c>
      <c r="J673" t="s">
        <v>246</v>
      </c>
      <c r="K673" t="s">
        <v>3079</v>
      </c>
      <c r="L673" t="s">
        <v>247</v>
      </c>
      <c r="M673">
        <v>754536</v>
      </c>
      <c r="N673">
        <v>0</v>
      </c>
      <c r="O673">
        <v>754536</v>
      </c>
      <c r="P673">
        <v>0</v>
      </c>
      <c r="Q673" t="s">
        <v>4176</v>
      </c>
      <c r="R673" t="s">
        <v>3107</v>
      </c>
      <c r="S673" t="s">
        <v>4177</v>
      </c>
      <c r="T673" t="s">
        <v>3085</v>
      </c>
      <c r="U673" t="s">
        <v>4178</v>
      </c>
      <c r="V673" t="s">
        <v>4179</v>
      </c>
      <c r="W673" t="s">
        <v>3085</v>
      </c>
      <c r="X673" t="str">
        <f t="shared" si="10"/>
        <v>Funcionamiento</v>
      </c>
      <c r="Y673" t="s">
        <v>4153</v>
      </c>
    </row>
    <row r="674" spans="1:25">
      <c r="A674" t="s">
        <v>3107</v>
      </c>
      <c r="B674" t="s">
        <v>3108</v>
      </c>
      <c r="C674" t="s">
        <v>4175</v>
      </c>
      <c r="D674" t="s">
        <v>3076</v>
      </c>
      <c r="E674" t="s">
        <v>3077</v>
      </c>
      <c r="F674" t="s">
        <v>298</v>
      </c>
      <c r="G674" t="s">
        <v>4153</v>
      </c>
      <c r="H674" t="s">
        <v>331</v>
      </c>
      <c r="I674" t="s">
        <v>587</v>
      </c>
      <c r="J674" t="s">
        <v>246</v>
      </c>
      <c r="K674" t="s">
        <v>3079</v>
      </c>
      <c r="L674" t="s">
        <v>247</v>
      </c>
      <c r="M674">
        <v>5585231</v>
      </c>
      <c r="N674">
        <v>0</v>
      </c>
      <c r="O674">
        <v>5585231</v>
      </c>
      <c r="P674">
        <v>0</v>
      </c>
      <c r="Q674" t="s">
        <v>4176</v>
      </c>
      <c r="R674" t="s">
        <v>3107</v>
      </c>
      <c r="S674" t="s">
        <v>4177</v>
      </c>
      <c r="T674" t="s">
        <v>3085</v>
      </c>
      <c r="U674" t="s">
        <v>4178</v>
      </c>
      <c r="V674" t="s">
        <v>4179</v>
      </c>
      <c r="W674" t="s">
        <v>3085</v>
      </c>
      <c r="X674" t="str">
        <f t="shared" si="10"/>
        <v>Funcionamiento</v>
      </c>
      <c r="Y674" t="s">
        <v>4153</v>
      </c>
    </row>
    <row r="675" spans="1:25">
      <c r="A675" t="s">
        <v>3107</v>
      </c>
      <c r="B675" t="s">
        <v>3108</v>
      </c>
      <c r="C675" t="s">
        <v>4175</v>
      </c>
      <c r="D675" t="s">
        <v>3076</v>
      </c>
      <c r="E675" t="s">
        <v>3077</v>
      </c>
      <c r="F675" t="s">
        <v>298</v>
      </c>
      <c r="G675" t="s">
        <v>4153</v>
      </c>
      <c r="H675" t="s">
        <v>292</v>
      </c>
      <c r="I675" t="s">
        <v>293</v>
      </c>
      <c r="J675" t="s">
        <v>246</v>
      </c>
      <c r="K675" t="s">
        <v>3079</v>
      </c>
      <c r="L675" t="s">
        <v>247</v>
      </c>
      <c r="M675">
        <v>36258646</v>
      </c>
      <c r="N675">
        <v>0</v>
      </c>
      <c r="O675">
        <v>36258646</v>
      </c>
      <c r="P675">
        <v>0</v>
      </c>
      <c r="Q675" t="s">
        <v>4176</v>
      </c>
      <c r="R675" t="s">
        <v>3107</v>
      </c>
      <c r="S675" t="s">
        <v>4177</v>
      </c>
      <c r="T675" t="s">
        <v>3085</v>
      </c>
      <c r="U675" t="s">
        <v>4178</v>
      </c>
      <c r="V675" t="s">
        <v>4179</v>
      </c>
      <c r="W675" t="s">
        <v>3085</v>
      </c>
      <c r="X675" t="str">
        <f t="shared" si="10"/>
        <v>Funcionamiento</v>
      </c>
      <c r="Y675" t="s">
        <v>4153</v>
      </c>
    </row>
    <row r="676" spans="1:25">
      <c r="A676" t="s">
        <v>3107</v>
      </c>
      <c r="B676" t="s">
        <v>3108</v>
      </c>
      <c r="C676" t="s">
        <v>4175</v>
      </c>
      <c r="D676" t="s">
        <v>3076</v>
      </c>
      <c r="E676" t="s">
        <v>3077</v>
      </c>
      <c r="F676" t="s">
        <v>298</v>
      </c>
      <c r="G676" t="s">
        <v>4153</v>
      </c>
      <c r="H676" t="s">
        <v>333</v>
      </c>
      <c r="I676" t="s">
        <v>335</v>
      </c>
      <c r="J676" t="s">
        <v>246</v>
      </c>
      <c r="K676" t="s">
        <v>3079</v>
      </c>
      <c r="L676" t="s">
        <v>247</v>
      </c>
      <c r="M676">
        <v>508760</v>
      </c>
      <c r="N676">
        <v>0</v>
      </c>
      <c r="O676">
        <v>508760</v>
      </c>
      <c r="P676">
        <v>0</v>
      </c>
      <c r="Q676" t="s">
        <v>4176</v>
      </c>
      <c r="R676" t="s">
        <v>3107</v>
      </c>
      <c r="S676" t="s">
        <v>4177</v>
      </c>
      <c r="T676" t="s">
        <v>3085</v>
      </c>
      <c r="U676" t="s">
        <v>4178</v>
      </c>
      <c r="V676" t="s">
        <v>4179</v>
      </c>
      <c r="W676" t="s">
        <v>3085</v>
      </c>
      <c r="X676" t="str">
        <f t="shared" si="10"/>
        <v>Funcionamiento</v>
      </c>
      <c r="Y676" t="s">
        <v>4153</v>
      </c>
    </row>
    <row r="677" spans="1:25">
      <c r="A677" t="s">
        <v>3107</v>
      </c>
      <c r="B677" t="s">
        <v>3108</v>
      </c>
      <c r="C677" t="s">
        <v>4175</v>
      </c>
      <c r="D677" t="s">
        <v>3076</v>
      </c>
      <c r="E677" t="s">
        <v>3077</v>
      </c>
      <c r="F677" t="s">
        <v>298</v>
      </c>
      <c r="G677" t="s">
        <v>4153</v>
      </c>
      <c r="H677" t="s">
        <v>309</v>
      </c>
      <c r="I677" t="s">
        <v>311</v>
      </c>
      <c r="J677" t="s">
        <v>246</v>
      </c>
      <c r="K677" t="s">
        <v>3079</v>
      </c>
      <c r="L677" t="s">
        <v>247</v>
      </c>
      <c r="M677">
        <v>6614089</v>
      </c>
      <c r="N677">
        <v>0</v>
      </c>
      <c r="O677">
        <v>6614089</v>
      </c>
      <c r="P677">
        <v>0</v>
      </c>
      <c r="Q677" t="s">
        <v>4176</v>
      </c>
      <c r="R677" t="s">
        <v>3107</v>
      </c>
      <c r="S677" t="s">
        <v>4177</v>
      </c>
      <c r="T677" t="s">
        <v>3085</v>
      </c>
      <c r="U677" t="s">
        <v>4178</v>
      </c>
      <c r="V677" t="s">
        <v>4179</v>
      </c>
      <c r="W677" t="s">
        <v>3085</v>
      </c>
      <c r="X677" t="str">
        <f t="shared" si="10"/>
        <v>Funcionamiento</v>
      </c>
      <c r="Y677" t="s">
        <v>4153</v>
      </c>
    </row>
    <row r="678" spans="1:25">
      <c r="A678" t="s">
        <v>3107</v>
      </c>
      <c r="B678" t="s">
        <v>3108</v>
      </c>
      <c r="C678" t="s">
        <v>4175</v>
      </c>
      <c r="D678" t="s">
        <v>3076</v>
      </c>
      <c r="E678" t="s">
        <v>3077</v>
      </c>
      <c r="F678" t="s">
        <v>298</v>
      </c>
      <c r="G678" t="s">
        <v>4153</v>
      </c>
      <c r="H678" t="s">
        <v>297</v>
      </c>
      <c r="I678" t="s">
        <v>299</v>
      </c>
      <c r="J678" t="s">
        <v>246</v>
      </c>
      <c r="K678" t="s">
        <v>3079</v>
      </c>
      <c r="L678" t="s">
        <v>247</v>
      </c>
      <c r="M678">
        <v>1028540</v>
      </c>
      <c r="N678">
        <v>0</v>
      </c>
      <c r="O678">
        <v>1028540</v>
      </c>
      <c r="P678">
        <v>0</v>
      </c>
      <c r="Q678" t="s">
        <v>4176</v>
      </c>
      <c r="R678" t="s">
        <v>3107</v>
      </c>
      <c r="S678" t="s">
        <v>4177</v>
      </c>
      <c r="T678" t="s">
        <v>3085</v>
      </c>
      <c r="U678" t="s">
        <v>4178</v>
      </c>
      <c r="V678" t="s">
        <v>4179</v>
      </c>
      <c r="W678" t="s">
        <v>3085</v>
      </c>
      <c r="X678" t="str">
        <f t="shared" si="10"/>
        <v>Funcionamiento</v>
      </c>
      <c r="Y678" t="s">
        <v>4153</v>
      </c>
    </row>
    <row r="679" spans="1:25">
      <c r="A679" t="s">
        <v>3107</v>
      </c>
      <c r="B679" t="s">
        <v>3108</v>
      </c>
      <c r="C679" t="s">
        <v>4175</v>
      </c>
      <c r="D679" t="s">
        <v>3076</v>
      </c>
      <c r="E679" t="s">
        <v>3077</v>
      </c>
      <c r="F679" t="s">
        <v>298</v>
      </c>
      <c r="G679" t="s">
        <v>4153</v>
      </c>
      <c r="H679" t="s">
        <v>303</v>
      </c>
      <c r="I679" t="s">
        <v>305</v>
      </c>
      <c r="J679" t="s">
        <v>246</v>
      </c>
      <c r="K679" t="s">
        <v>3079</v>
      </c>
      <c r="L679" t="s">
        <v>247</v>
      </c>
      <c r="M679">
        <v>1747270</v>
      </c>
      <c r="N679">
        <v>0</v>
      </c>
      <c r="O679">
        <v>1747270</v>
      </c>
      <c r="P679">
        <v>0</v>
      </c>
      <c r="Q679" t="s">
        <v>4176</v>
      </c>
      <c r="R679" t="s">
        <v>3107</v>
      </c>
      <c r="S679" t="s">
        <v>4177</v>
      </c>
      <c r="T679" t="s">
        <v>3085</v>
      </c>
      <c r="U679" t="s">
        <v>4178</v>
      </c>
      <c r="V679" t="s">
        <v>4179</v>
      </c>
      <c r="W679" t="s">
        <v>3085</v>
      </c>
      <c r="X679" t="str">
        <f t="shared" si="10"/>
        <v>Funcionamiento</v>
      </c>
      <c r="Y679" t="s">
        <v>4153</v>
      </c>
    </row>
    <row r="680" spans="1:25">
      <c r="A680" t="s">
        <v>3111</v>
      </c>
      <c r="B680" t="s">
        <v>3108</v>
      </c>
      <c r="C680" t="s">
        <v>4180</v>
      </c>
      <c r="D680" t="s">
        <v>3076</v>
      </c>
      <c r="E680" t="s">
        <v>3077</v>
      </c>
      <c r="F680" t="s">
        <v>298</v>
      </c>
      <c r="G680" t="s">
        <v>4153</v>
      </c>
      <c r="H680" t="s">
        <v>324</v>
      </c>
      <c r="I680" t="s">
        <v>325</v>
      </c>
      <c r="J680" t="s">
        <v>246</v>
      </c>
      <c r="K680" t="s">
        <v>3079</v>
      </c>
      <c r="L680" t="s">
        <v>247</v>
      </c>
      <c r="M680">
        <v>928500</v>
      </c>
      <c r="N680">
        <v>0</v>
      </c>
      <c r="O680">
        <v>928500</v>
      </c>
      <c r="P680">
        <v>0</v>
      </c>
      <c r="Q680" t="s">
        <v>4181</v>
      </c>
      <c r="R680" t="s">
        <v>3111</v>
      </c>
      <c r="S680" t="s">
        <v>3152</v>
      </c>
      <c r="T680" t="s">
        <v>3085</v>
      </c>
      <c r="U680" t="s">
        <v>4182</v>
      </c>
      <c r="V680" t="s">
        <v>4183</v>
      </c>
      <c r="W680" t="s">
        <v>3085</v>
      </c>
      <c r="X680" t="str">
        <f t="shared" si="10"/>
        <v>Funcionamiento</v>
      </c>
      <c r="Y680" t="s">
        <v>4153</v>
      </c>
    </row>
    <row r="681" spans="1:25">
      <c r="A681" t="s">
        <v>3111</v>
      </c>
      <c r="B681" t="s">
        <v>3108</v>
      </c>
      <c r="C681" t="s">
        <v>4180</v>
      </c>
      <c r="D681" t="s">
        <v>3076</v>
      </c>
      <c r="E681" t="s">
        <v>3077</v>
      </c>
      <c r="F681" t="s">
        <v>298</v>
      </c>
      <c r="G681" t="s">
        <v>4153</v>
      </c>
      <c r="H681" t="s">
        <v>322</v>
      </c>
      <c r="I681" t="s">
        <v>323</v>
      </c>
      <c r="J681" t="s">
        <v>246</v>
      </c>
      <c r="K681" t="s">
        <v>3079</v>
      </c>
      <c r="L681" t="s">
        <v>247</v>
      </c>
      <c r="M681">
        <v>1393200</v>
      </c>
      <c r="N681">
        <v>0</v>
      </c>
      <c r="O681">
        <v>1393200</v>
      </c>
      <c r="P681">
        <v>0</v>
      </c>
      <c r="Q681" t="s">
        <v>4181</v>
      </c>
      <c r="R681" t="s">
        <v>3111</v>
      </c>
      <c r="S681" t="s">
        <v>3152</v>
      </c>
      <c r="T681" t="s">
        <v>3085</v>
      </c>
      <c r="U681" t="s">
        <v>4182</v>
      </c>
      <c r="V681" t="s">
        <v>4183</v>
      </c>
      <c r="W681" t="s">
        <v>3085</v>
      </c>
      <c r="X681" t="str">
        <f t="shared" si="10"/>
        <v>Funcionamiento</v>
      </c>
      <c r="Y681" t="s">
        <v>4153</v>
      </c>
    </row>
    <row r="682" spans="1:25">
      <c r="A682" t="s">
        <v>3111</v>
      </c>
      <c r="B682" t="s">
        <v>3108</v>
      </c>
      <c r="C682" t="s">
        <v>4180</v>
      </c>
      <c r="D682" t="s">
        <v>3076</v>
      </c>
      <c r="E682" t="s">
        <v>3077</v>
      </c>
      <c r="F682" t="s">
        <v>298</v>
      </c>
      <c r="G682" t="s">
        <v>4153</v>
      </c>
      <c r="H682" t="s">
        <v>314</v>
      </c>
      <c r="I682" t="s">
        <v>582</v>
      </c>
      <c r="J682" t="s">
        <v>246</v>
      </c>
      <c r="K682" t="s">
        <v>3079</v>
      </c>
      <c r="L682" t="s">
        <v>247</v>
      </c>
      <c r="M682">
        <v>4560600</v>
      </c>
      <c r="N682">
        <v>0</v>
      </c>
      <c r="O682">
        <v>4560600</v>
      </c>
      <c r="P682">
        <v>0</v>
      </c>
      <c r="Q682" t="s">
        <v>4181</v>
      </c>
      <c r="R682" t="s">
        <v>3111</v>
      </c>
      <c r="S682" t="s">
        <v>3152</v>
      </c>
      <c r="T682" t="s">
        <v>3085</v>
      </c>
      <c r="U682" t="s">
        <v>4182</v>
      </c>
      <c r="V682" t="s">
        <v>4183</v>
      </c>
      <c r="W682" t="s">
        <v>3085</v>
      </c>
      <c r="X682" t="str">
        <f t="shared" si="10"/>
        <v>Funcionamiento</v>
      </c>
      <c r="Y682" t="s">
        <v>4153</v>
      </c>
    </row>
    <row r="683" spans="1:25">
      <c r="A683" t="s">
        <v>3111</v>
      </c>
      <c r="B683" t="s">
        <v>3108</v>
      </c>
      <c r="C683" t="s">
        <v>4180</v>
      </c>
      <c r="D683" t="s">
        <v>3076</v>
      </c>
      <c r="E683" t="s">
        <v>3077</v>
      </c>
      <c r="F683" t="s">
        <v>298</v>
      </c>
      <c r="G683" t="s">
        <v>4153</v>
      </c>
      <c r="H683" t="s">
        <v>316</v>
      </c>
      <c r="I683" t="s">
        <v>583</v>
      </c>
      <c r="J683" t="s">
        <v>246</v>
      </c>
      <c r="K683" t="s">
        <v>3079</v>
      </c>
      <c r="L683" t="s">
        <v>247</v>
      </c>
      <c r="M683">
        <v>3230500</v>
      </c>
      <c r="N683">
        <v>0</v>
      </c>
      <c r="O683">
        <v>3230500</v>
      </c>
      <c r="P683">
        <v>0</v>
      </c>
      <c r="Q683" t="s">
        <v>4181</v>
      </c>
      <c r="R683" t="s">
        <v>3111</v>
      </c>
      <c r="S683" t="s">
        <v>3152</v>
      </c>
      <c r="T683" t="s">
        <v>3085</v>
      </c>
      <c r="U683" t="s">
        <v>4182</v>
      </c>
      <c r="V683" t="s">
        <v>4183</v>
      </c>
      <c r="W683" t="s">
        <v>3085</v>
      </c>
      <c r="X683" t="str">
        <f t="shared" si="10"/>
        <v>Funcionamiento</v>
      </c>
      <c r="Y683" t="s">
        <v>4153</v>
      </c>
    </row>
    <row r="684" spans="1:25">
      <c r="A684" t="s">
        <v>3111</v>
      </c>
      <c r="B684" t="s">
        <v>3108</v>
      </c>
      <c r="C684" t="s">
        <v>4180</v>
      </c>
      <c r="D684" t="s">
        <v>3076</v>
      </c>
      <c r="E684" t="s">
        <v>3077</v>
      </c>
      <c r="F684" t="s">
        <v>298</v>
      </c>
      <c r="G684" t="s">
        <v>4153</v>
      </c>
      <c r="H684" t="s">
        <v>320</v>
      </c>
      <c r="I684" t="s">
        <v>321</v>
      </c>
      <c r="J684" t="s">
        <v>246</v>
      </c>
      <c r="K684" t="s">
        <v>3079</v>
      </c>
      <c r="L684" t="s">
        <v>247</v>
      </c>
      <c r="M684">
        <v>461500</v>
      </c>
      <c r="N684">
        <v>0</v>
      </c>
      <c r="O684">
        <v>461500</v>
      </c>
      <c r="P684">
        <v>0</v>
      </c>
      <c r="Q684" t="s">
        <v>4181</v>
      </c>
      <c r="R684" t="s">
        <v>3111</v>
      </c>
      <c r="S684" t="s">
        <v>3152</v>
      </c>
      <c r="T684" t="s">
        <v>3085</v>
      </c>
      <c r="U684" t="s">
        <v>4182</v>
      </c>
      <c r="V684" t="s">
        <v>4183</v>
      </c>
      <c r="W684" t="s">
        <v>3085</v>
      </c>
      <c r="X684" t="str">
        <f t="shared" si="10"/>
        <v>Funcionamiento</v>
      </c>
      <c r="Y684" t="s">
        <v>4153</v>
      </c>
    </row>
    <row r="685" spans="1:25">
      <c r="A685" t="s">
        <v>3111</v>
      </c>
      <c r="B685" t="s">
        <v>3108</v>
      </c>
      <c r="C685" t="s">
        <v>4180</v>
      </c>
      <c r="D685" t="s">
        <v>3076</v>
      </c>
      <c r="E685" t="s">
        <v>3077</v>
      </c>
      <c r="F685" t="s">
        <v>298</v>
      </c>
      <c r="G685" t="s">
        <v>4153</v>
      </c>
      <c r="H685" t="s">
        <v>318</v>
      </c>
      <c r="I685" t="s">
        <v>586</v>
      </c>
      <c r="J685" t="s">
        <v>246</v>
      </c>
      <c r="K685" t="s">
        <v>3079</v>
      </c>
      <c r="L685" t="s">
        <v>247</v>
      </c>
      <c r="M685">
        <v>1856800</v>
      </c>
      <c r="N685">
        <v>0</v>
      </c>
      <c r="O685">
        <v>1856800</v>
      </c>
      <c r="P685">
        <v>0</v>
      </c>
      <c r="Q685" t="s">
        <v>4181</v>
      </c>
      <c r="R685" t="s">
        <v>3111</v>
      </c>
      <c r="S685" t="s">
        <v>3152</v>
      </c>
      <c r="T685" t="s">
        <v>3085</v>
      </c>
      <c r="U685" t="s">
        <v>4182</v>
      </c>
      <c r="V685" t="s">
        <v>4183</v>
      </c>
      <c r="W685" t="s">
        <v>3085</v>
      </c>
      <c r="X685" t="str">
        <f t="shared" si="10"/>
        <v>Funcionamiento</v>
      </c>
      <c r="Y685" t="s">
        <v>4153</v>
      </c>
    </row>
    <row r="686" spans="1:25">
      <c r="A686" t="s">
        <v>3117</v>
      </c>
      <c r="B686" t="s">
        <v>3120</v>
      </c>
      <c r="C686" t="s">
        <v>4184</v>
      </c>
      <c r="D686" t="s">
        <v>3076</v>
      </c>
      <c r="E686" t="s">
        <v>3077</v>
      </c>
      <c r="F686" t="s">
        <v>298</v>
      </c>
      <c r="G686" t="s">
        <v>4153</v>
      </c>
      <c r="H686" t="s">
        <v>338</v>
      </c>
      <c r="I686" t="s">
        <v>339</v>
      </c>
      <c r="J686" t="s">
        <v>246</v>
      </c>
      <c r="K686" t="s">
        <v>3079</v>
      </c>
      <c r="L686" t="s">
        <v>247</v>
      </c>
      <c r="M686">
        <v>78400</v>
      </c>
      <c r="N686">
        <v>0</v>
      </c>
      <c r="O686">
        <v>78400</v>
      </c>
      <c r="P686">
        <v>0</v>
      </c>
      <c r="Q686" t="s">
        <v>4185</v>
      </c>
      <c r="R686" t="s">
        <v>3117</v>
      </c>
      <c r="S686" t="s">
        <v>3169</v>
      </c>
      <c r="T686" t="s">
        <v>3152</v>
      </c>
      <c r="U686" t="s">
        <v>3264</v>
      </c>
      <c r="V686" t="s">
        <v>4186</v>
      </c>
      <c r="W686" t="s">
        <v>3085</v>
      </c>
      <c r="X686" t="str">
        <f t="shared" si="10"/>
        <v>Funcionamiento</v>
      </c>
      <c r="Y686" t="s">
        <v>4153</v>
      </c>
    </row>
    <row r="687" spans="1:25">
      <c r="A687" t="s">
        <v>3117</v>
      </c>
      <c r="B687" t="s">
        <v>3120</v>
      </c>
      <c r="C687" t="s">
        <v>4184</v>
      </c>
      <c r="D687" t="s">
        <v>3076</v>
      </c>
      <c r="E687" t="s">
        <v>3077</v>
      </c>
      <c r="F687" t="s">
        <v>298</v>
      </c>
      <c r="G687" t="s">
        <v>4153</v>
      </c>
      <c r="H687" t="s">
        <v>346</v>
      </c>
      <c r="I687" t="s">
        <v>347</v>
      </c>
      <c r="J687" t="s">
        <v>246</v>
      </c>
      <c r="K687" t="s">
        <v>3079</v>
      </c>
      <c r="L687" t="s">
        <v>247</v>
      </c>
      <c r="M687">
        <v>258320</v>
      </c>
      <c r="N687">
        <v>-29454</v>
      </c>
      <c r="O687">
        <v>228866</v>
      </c>
      <c r="P687">
        <v>0</v>
      </c>
      <c r="Q687" t="s">
        <v>4185</v>
      </c>
      <c r="R687" t="s">
        <v>3117</v>
      </c>
      <c r="S687" t="s">
        <v>3169</v>
      </c>
      <c r="T687" t="s">
        <v>3152</v>
      </c>
      <c r="U687" t="s">
        <v>3264</v>
      </c>
      <c r="V687" t="s">
        <v>4186</v>
      </c>
      <c r="W687" t="s">
        <v>3085</v>
      </c>
      <c r="X687" t="str">
        <f t="shared" si="10"/>
        <v>Funcionamiento</v>
      </c>
      <c r="Y687" t="s">
        <v>4153</v>
      </c>
    </row>
    <row r="688" spans="1:25">
      <c r="A688" t="s">
        <v>3127</v>
      </c>
      <c r="B688" t="s">
        <v>3135</v>
      </c>
      <c r="C688" t="s">
        <v>4187</v>
      </c>
      <c r="D688" t="s">
        <v>3076</v>
      </c>
      <c r="E688" t="s">
        <v>3077</v>
      </c>
      <c r="F688" t="s">
        <v>3149</v>
      </c>
      <c r="G688" t="s">
        <v>4153</v>
      </c>
      <c r="H688" t="s">
        <v>437</v>
      </c>
      <c r="I688" t="s">
        <v>649</v>
      </c>
      <c r="J688" t="s">
        <v>246</v>
      </c>
      <c r="K688" t="s">
        <v>3150</v>
      </c>
      <c r="L688" t="s">
        <v>247</v>
      </c>
      <c r="M688">
        <v>23562191</v>
      </c>
      <c r="N688">
        <v>-16429940</v>
      </c>
      <c r="O688">
        <v>7132251</v>
      </c>
      <c r="P688">
        <v>0</v>
      </c>
      <c r="Q688" t="s">
        <v>4188</v>
      </c>
      <c r="R688" t="s">
        <v>3127</v>
      </c>
      <c r="S688" t="s">
        <v>4189</v>
      </c>
      <c r="T688" t="s">
        <v>4190</v>
      </c>
      <c r="U688" t="s">
        <v>4191</v>
      </c>
      <c r="V688" t="s">
        <v>4192</v>
      </c>
      <c r="W688" t="s">
        <v>3100</v>
      </c>
      <c r="X688" t="str">
        <f t="shared" si="10"/>
        <v>Inversión</v>
      </c>
      <c r="Y688" t="s">
        <v>3157</v>
      </c>
    </row>
    <row r="689" spans="1:25">
      <c r="A689" t="s">
        <v>3124</v>
      </c>
      <c r="B689" t="s">
        <v>3562</v>
      </c>
      <c r="C689" t="s">
        <v>4193</v>
      </c>
      <c r="D689" t="s">
        <v>3076</v>
      </c>
      <c r="E689" t="s">
        <v>3077</v>
      </c>
      <c r="F689" t="s">
        <v>298</v>
      </c>
      <c r="G689" t="s">
        <v>4153</v>
      </c>
      <c r="H689" t="s">
        <v>297</v>
      </c>
      <c r="I689" t="s">
        <v>299</v>
      </c>
      <c r="J689" t="s">
        <v>246</v>
      </c>
      <c r="K689" t="s">
        <v>3079</v>
      </c>
      <c r="L689" t="s">
        <v>247</v>
      </c>
      <c r="M689">
        <v>939399</v>
      </c>
      <c r="N689">
        <v>0</v>
      </c>
      <c r="O689">
        <v>939399</v>
      </c>
      <c r="P689">
        <v>0</v>
      </c>
      <c r="Q689" t="s">
        <v>4194</v>
      </c>
      <c r="R689" t="s">
        <v>3124</v>
      </c>
      <c r="S689" t="s">
        <v>3955</v>
      </c>
      <c r="T689" t="s">
        <v>3085</v>
      </c>
      <c r="U689" t="s">
        <v>4195</v>
      </c>
      <c r="V689" t="s">
        <v>4196</v>
      </c>
      <c r="W689" t="s">
        <v>3073</v>
      </c>
      <c r="X689" t="str">
        <f t="shared" si="10"/>
        <v>Funcionamiento</v>
      </c>
      <c r="Y689" t="s">
        <v>4153</v>
      </c>
    </row>
    <row r="690" spans="1:25">
      <c r="A690" t="s">
        <v>3124</v>
      </c>
      <c r="B690" t="s">
        <v>3562</v>
      </c>
      <c r="C690" t="s">
        <v>4193</v>
      </c>
      <c r="D690" t="s">
        <v>3076</v>
      </c>
      <c r="E690" t="s">
        <v>3077</v>
      </c>
      <c r="F690" t="s">
        <v>298</v>
      </c>
      <c r="G690" t="s">
        <v>4153</v>
      </c>
      <c r="H690" t="s">
        <v>309</v>
      </c>
      <c r="I690" t="s">
        <v>311</v>
      </c>
      <c r="J690" t="s">
        <v>246</v>
      </c>
      <c r="K690" t="s">
        <v>3079</v>
      </c>
      <c r="L690" t="s">
        <v>247</v>
      </c>
      <c r="M690">
        <v>1534447</v>
      </c>
      <c r="N690">
        <v>0</v>
      </c>
      <c r="O690">
        <v>1534447</v>
      </c>
      <c r="P690">
        <v>0</v>
      </c>
      <c r="Q690" t="s">
        <v>4194</v>
      </c>
      <c r="R690" t="s">
        <v>3124</v>
      </c>
      <c r="S690" t="s">
        <v>3955</v>
      </c>
      <c r="T690" t="s">
        <v>3085</v>
      </c>
      <c r="U690" t="s">
        <v>4195</v>
      </c>
      <c r="V690" t="s">
        <v>4196</v>
      </c>
      <c r="W690" t="s">
        <v>3073</v>
      </c>
      <c r="X690" t="str">
        <f t="shared" si="10"/>
        <v>Funcionamiento</v>
      </c>
      <c r="Y690" t="s">
        <v>4153</v>
      </c>
    </row>
    <row r="691" spans="1:25">
      <c r="A691" t="s">
        <v>3124</v>
      </c>
      <c r="B691" t="s">
        <v>3562</v>
      </c>
      <c r="C691" t="s">
        <v>4193</v>
      </c>
      <c r="D691" t="s">
        <v>3076</v>
      </c>
      <c r="E691" t="s">
        <v>3077</v>
      </c>
      <c r="F691" t="s">
        <v>298</v>
      </c>
      <c r="G691" t="s">
        <v>4153</v>
      </c>
      <c r="H691" t="s">
        <v>331</v>
      </c>
      <c r="I691" t="s">
        <v>587</v>
      </c>
      <c r="J691" t="s">
        <v>246</v>
      </c>
      <c r="K691" t="s">
        <v>3079</v>
      </c>
      <c r="L691" t="s">
        <v>247</v>
      </c>
      <c r="M691">
        <v>1773139</v>
      </c>
      <c r="N691">
        <v>0</v>
      </c>
      <c r="O691">
        <v>1773139</v>
      </c>
      <c r="P691">
        <v>0</v>
      </c>
      <c r="Q691" t="s">
        <v>4194</v>
      </c>
      <c r="R691" t="s">
        <v>3124</v>
      </c>
      <c r="S691" t="s">
        <v>3955</v>
      </c>
      <c r="T691" t="s">
        <v>3085</v>
      </c>
      <c r="U691" t="s">
        <v>4195</v>
      </c>
      <c r="V691" t="s">
        <v>4196</v>
      </c>
      <c r="W691" t="s">
        <v>3073</v>
      </c>
      <c r="X691" t="str">
        <f t="shared" si="10"/>
        <v>Funcionamiento</v>
      </c>
      <c r="Y691" t="s">
        <v>4153</v>
      </c>
    </row>
    <row r="692" spans="1:25">
      <c r="A692" t="s">
        <v>3124</v>
      </c>
      <c r="B692" t="s">
        <v>3562</v>
      </c>
      <c r="C692" t="s">
        <v>4193</v>
      </c>
      <c r="D692" t="s">
        <v>3076</v>
      </c>
      <c r="E692" t="s">
        <v>3077</v>
      </c>
      <c r="F692" t="s">
        <v>298</v>
      </c>
      <c r="G692" t="s">
        <v>4153</v>
      </c>
      <c r="H692" t="s">
        <v>292</v>
      </c>
      <c r="I692" t="s">
        <v>293</v>
      </c>
      <c r="J692" t="s">
        <v>246</v>
      </c>
      <c r="K692" t="s">
        <v>3079</v>
      </c>
      <c r="L692" t="s">
        <v>247</v>
      </c>
      <c r="M692">
        <v>31025832</v>
      </c>
      <c r="N692">
        <v>0</v>
      </c>
      <c r="O692">
        <v>31025832</v>
      </c>
      <c r="P692">
        <v>0</v>
      </c>
      <c r="Q692" t="s">
        <v>4194</v>
      </c>
      <c r="R692" t="s">
        <v>3124</v>
      </c>
      <c r="S692" t="s">
        <v>3955</v>
      </c>
      <c r="T692" t="s">
        <v>3085</v>
      </c>
      <c r="U692" t="s">
        <v>4195</v>
      </c>
      <c r="V692" t="s">
        <v>4196</v>
      </c>
      <c r="W692" t="s">
        <v>3073</v>
      </c>
      <c r="X692" t="str">
        <f t="shared" si="10"/>
        <v>Funcionamiento</v>
      </c>
      <c r="Y692" t="s">
        <v>4153</v>
      </c>
    </row>
    <row r="693" spans="1:25">
      <c r="A693" t="s">
        <v>3124</v>
      </c>
      <c r="B693" t="s">
        <v>3562</v>
      </c>
      <c r="C693" t="s">
        <v>4193</v>
      </c>
      <c r="D693" t="s">
        <v>3076</v>
      </c>
      <c r="E693" t="s">
        <v>3077</v>
      </c>
      <c r="F693" t="s">
        <v>298</v>
      </c>
      <c r="G693" t="s">
        <v>4153</v>
      </c>
      <c r="H693" t="s">
        <v>294</v>
      </c>
      <c r="I693" t="s">
        <v>296</v>
      </c>
      <c r="J693" t="s">
        <v>246</v>
      </c>
      <c r="K693" t="s">
        <v>3079</v>
      </c>
      <c r="L693" t="s">
        <v>247</v>
      </c>
      <c r="M693">
        <v>660219</v>
      </c>
      <c r="N693">
        <v>0</v>
      </c>
      <c r="O693">
        <v>660219</v>
      </c>
      <c r="P693">
        <v>0</v>
      </c>
      <c r="Q693" t="s">
        <v>4194</v>
      </c>
      <c r="R693" t="s">
        <v>3124</v>
      </c>
      <c r="S693" t="s">
        <v>3955</v>
      </c>
      <c r="T693" t="s">
        <v>3085</v>
      </c>
      <c r="U693" t="s">
        <v>4195</v>
      </c>
      <c r="V693" t="s">
        <v>4196</v>
      </c>
      <c r="W693" t="s">
        <v>3073</v>
      </c>
      <c r="X693" t="str">
        <f t="shared" si="10"/>
        <v>Funcionamiento</v>
      </c>
      <c r="Y693" t="s">
        <v>4153</v>
      </c>
    </row>
    <row r="694" spans="1:25">
      <c r="A694" t="s">
        <v>3124</v>
      </c>
      <c r="B694" t="s">
        <v>3562</v>
      </c>
      <c r="C694" t="s">
        <v>4193</v>
      </c>
      <c r="D694" t="s">
        <v>3076</v>
      </c>
      <c r="E694" t="s">
        <v>3077</v>
      </c>
      <c r="F694" t="s">
        <v>298</v>
      </c>
      <c r="G694" t="s">
        <v>4153</v>
      </c>
      <c r="H694" t="s">
        <v>303</v>
      </c>
      <c r="I694" t="s">
        <v>305</v>
      </c>
      <c r="J694" t="s">
        <v>246</v>
      </c>
      <c r="K694" t="s">
        <v>3079</v>
      </c>
      <c r="L694" t="s">
        <v>247</v>
      </c>
      <c r="M694">
        <v>834460</v>
      </c>
      <c r="N694">
        <v>0</v>
      </c>
      <c r="O694">
        <v>834460</v>
      </c>
      <c r="P694">
        <v>0</v>
      </c>
      <c r="Q694" t="s">
        <v>4194</v>
      </c>
      <c r="R694" t="s">
        <v>3124</v>
      </c>
      <c r="S694" t="s">
        <v>3955</v>
      </c>
      <c r="T694" t="s">
        <v>3085</v>
      </c>
      <c r="U694" t="s">
        <v>4195</v>
      </c>
      <c r="V694" t="s">
        <v>4196</v>
      </c>
      <c r="W694" t="s">
        <v>3073</v>
      </c>
      <c r="X694" t="str">
        <f t="shared" si="10"/>
        <v>Funcionamiento</v>
      </c>
      <c r="Y694" t="s">
        <v>4153</v>
      </c>
    </row>
    <row r="695" spans="1:25">
      <c r="A695" t="s">
        <v>3124</v>
      </c>
      <c r="B695" t="s">
        <v>3562</v>
      </c>
      <c r="C695" t="s">
        <v>4193</v>
      </c>
      <c r="D695" t="s">
        <v>3076</v>
      </c>
      <c r="E695" t="s">
        <v>3077</v>
      </c>
      <c r="F695" t="s">
        <v>298</v>
      </c>
      <c r="G695" t="s">
        <v>4153</v>
      </c>
      <c r="H695" t="s">
        <v>348</v>
      </c>
      <c r="I695" t="s">
        <v>349</v>
      </c>
      <c r="J695" t="s">
        <v>246</v>
      </c>
      <c r="K695" t="s">
        <v>3079</v>
      </c>
      <c r="L695" t="s">
        <v>247</v>
      </c>
      <c r="M695">
        <v>600281</v>
      </c>
      <c r="N695">
        <v>-422357</v>
      </c>
      <c r="O695">
        <v>177924</v>
      </c>
      <c r="P695">
        <v>0</v>
      </c>
      <c r="Q695" t="s">
        <v>4194</v>
      </c>
      <c r="R695" t="s">
        <v>3124</v>
      </c>
      <c r="S695" t="s">
        <v>3955</v>
      </c>
      <c r="T695" t="s">
        <v>3085</v>
      </c>
      <c r="U695" t="s">
        <v>4195</v>
      </c>
      <c r="V695" t="s">
        <v>4196</v>
      </c>
      <c r="W695" t="s">
        <v>3073</v>
      </c>
      <c r="X695" t="str">
        <f t="shared" si="10"/>
        <v>Funcionamiento</v>
      </c>
      <c r="Y695" t="s">
        <v>4153</v>
      </c>
    </row>
    <row r="696" spans="1:25">
      <c r="A696" t="s">
        <v>3124</v>
      </c>
      <c r="B696" t="s">
        <v>3562</v>
      </c>
      <c r="C696" t="s">
        <v>4193</v>
      </c>
      <c r="D696" t="s">
        <v>3076</v>
      </c>
      <c r="E696" t="s">
        <v>3077</v>
      </c>
      <c r="F696" t="s">
        <v>298</v>
      </c>
      <c r="G696" t="s">
        <v>4153</v>
      </c>
      <c r="H696" t="s">
        <v>333</v>
      </c>
      <c r="I696" t="s">
        <v>335</v>
      </c>
      <c r="J696" t="s">
        <v>246</v>
      </c>
      <c r="K696" t="s">
        <v>3079</v>
      </c>
      <c r="L696" t="s">
        <v>247</v>
      </c>
      <c r="M696">
        <v>116485</v>
      </c>
      <c r="N696">
        <v>0</v>
      </c>
      <c r="O696">
        <v>116485</v>
      </c>
      <c r="P696">
        <v>0</v>
      </c>
      <c r="Q696" t="s">
        <v>4194</v>
      </c>
      <c r="R696" t="s">
        <v>3124</v>
      </c>
      <c r="S696" t="s">
        <v>3955</v>
      </c>
      <c r="T696" t="s">
        <v>3085</v>
      </c>
      <c r="U696" t="s">
        <v>4195</v>
      </c>
      <c r="V696" t="s">
        <v>4196</v>
      </c>
      <c r="W696" t="s">
        <v>3073</v>
      </c>
      <c r="X696" t="str">
        <f t="shared" si="10"/>
        <v>Funcionamiento</v>
      </c>
      <c r="Y696" t="s">
        <v>4153</v>
      </c>
    </row>
    <row r="697" spans="1:25">
      <c r="A697" t="s">
        <v>3132</v>
      </c>
      <c r="B697" t="s">
        <v>3562</v>
      </c>
      <c r="C697" t="s">
        <v>4197</v>
      </c>
      <c r="D697" t="s">
        <v>3076</v>
      </c>
      <c r="E697" t="s">
        <v>3077</v>
      </c>
      <c r="F697" t="s">
        <v>298</v>
      </c>
      <c r="G697" t="s">
        <v>4153</v>
      </c>
      <c r="H697" t="s">
        <v>320</v>
      </c>
      <c r="I697" t="s">
        <v>321</v>
      </c>
      <c r="J697" t="s">
        <v>246</v>
      </c>
      <c r="K697" t="s">
        <v>3079</v>
      </c>
      <c r="L697" t="s">
        <v>247</v>
      </c>
      <c r="M697">
        <v>362200</v>
      </c>
      <c r="N697">
        <v>0</v>
      </c>
      <c r="O697">
        <v>362200</v>
      </c>
      <c r="P697">
        <v>0</v>
      </c>
      <c r="Q697" t="s">
        <v>4198</v>
      </c>
      <c r="R697" t="s">
        <v>3132</v>
      </c>
      <c r="S697" t="s">
        <v>3228</v>
      </c>
      <c r="T697" t="s">
        <v>3085</v>
      </c>
      <c r="U697" t="s">
        <v>4199</v>
      </c>
      <c r="V697" t="s">
        <v>4200</v>
      </c>
      <c r="W697" t="s">
        <v>3085</v>
      </c>
      <c r="X697" t="str">
        <f t="shared" si="10"/>
        <v>Funcionamiento</v>
      </c>
      <c r="Y697" t="s">
        <v>4153</v>
      </c>
    </row>
    <row r="698" spans="1:25">
      <c r="A698" t="s">
        <v>3132</v>
      </c>
      <c r="B698" t="s">
        <v>3562</v>
      </c>
      <c r="C698" t="s">
        <v>4197</v>
      </c>
      <c r="D698" t="s">
        <v>3076</v>
      </c>
      <c r="E698" t="s">
        <v>3077</v>
      </c>
      <c r="F698" t="s">
        <v>298</v>
      </c>
      <c r="G698" t="s">
        <v>4153</v>
      </c>
      <c r="H698" t="s">
        <v>316</v>
      </c>
      <c r="I698" t="s">
        <v>583</v>
      </c>
      <c r="J698" t="s">
        <v>246</v>
      </c>
      <c r="K698" t="s">
        <v>3079</v>
      </c>
      <c r="L698" t="s">
        <v>247</v>
      </c>
      <c r="M698">
        <v>3150000</v>
      </c>
      <c r="N698">
        <v>0</v>
      </c>
      <c r="O698">
        <v>3150000</v>
      </c>
      <c r="P698">
        <v>0</v>
      </c>
      <c r="Q698" t="s">
        <v>4198</v>
      </c>
      <c r="R698" t="s">
        <v>3132</v>
      </c>
      <c r="S698" t="s">
        <v>3228</v>
      </c>
      <c r="T698" t="s">
        <v>3085</v>
      </c>
      <c r="U698" t="s">
        <v>4199</v>
      </c>
      <c r="V698" t="s">
        <v>4200</v>
      </c>
      <c r="W698" t="s">
        <v>3085</v>
      </c>
      <c r="X698" t="str">
        <f t="shared" si="10"/>
        <v>Funcionamiento</v>
      </c>
      <c r="Y698" t="s">
        <v>4153</v>
      </c>
    </row>
    <row r="699" spans="1:25">
      <c r="A699" t="s">
        <v>3132</v>
      </c>
      <c r="B699" t="s">
        <v>3562</v>
      </c>
      <c r="C699" t="s">
        <v>4197</v>
      </c>
      <c r="D699" t="s">
        <v>3076</v>
      </c>
      <c r="E699" t="s">
        <v>3077</v>
      </c>
      <c r="F699" t="s">
        <v>298</v>
      </c>
      <c r="G699" t="s">
        <v>4153</v>
      </c>
      <c r="H699" t="s">
        <v>322</v>
      </c>
      <c r="I699" t="s">
        <v>323</v>
      </c>
      <c r="J699" t="s">
        <v>246</v>
      </c>
      <c r="K699" t="s">
        <v>3079</v>
      </c>
      <c r="L699" t="s">
        <v>247</v>
      </c>
      <c r="M699">
        <v>1191300</v>
      </c>
      <c r="N699">
        <v>0</v>
      </c>
      <c r="O699">
        <v>1191300</v>
      </c>
      <c r="P699">
        <v>0</v>
      </c>
      <c r="Q699" t="s">
        <v>4198</v>
      </c>
      <c r="R699" t="s">
        <v>3132</v>
      </c>
      <c r="S699" t="s">
        <v>3228</v>
      </c>
      <c r="T699" t="s">
        <v>3085</v>
      </c>
      <c r="U699" t="s">
        <v>4199</v>
      </c>
      <c r="V699" t="s">
        <v>4200</v>
      </c>
      <c r="W699" t="s">
        <v>3085</v>
      </c>
      <c r="X699" t="str">
        <f t="shared" si="10"/>
        <v>Funcionamiento</v>
      </c>
      <c r="Y699" t="s">
        <v>4153</v>
      </c>
    </row>
    <row r="700" spans="1:25">
      <c r="A700" t="s">
        <v>3132</v>
      </c>
      <c r="B700" t="s">
        <v>3562</v>
      </c>
      <c r="C700" t="s">
        <v>4197</v>
      </c>
      <c r="D700" t="s">
        <v>3076</v>
      </c>
      <c r="E700" t="s">
        <v>3077</v>
      </c>
      <c r="F700" t="s">
        <v>298</v>
      </c>
      <c r="G700" t="s">
        <v>4153</v>
      </c>
      <c r="H700" t="s">
        <v>314</v>
      </c>
      <c r="I700" t="s">
        <v>582</v>
      </c>
      <c r="J700" t="s">
        <v>246</v>
      </c>
      <c r="K700" t="s">
        <v>3079</v>
      </c>
      <c r="L700" t="s">
        <v>247</v>
      </c>
      <c r="M700">
        <v>4447100</v>
      </c>
      <c r="N700">
        <v>0</v>
      </c>
      <c r="O700">
        <v>4447100</v>
      </c>
      <c r="P700">
        <v>0</v>
      </c>
      <c r="Q700" t="s">
        <v>4198</v>
      </c>
      <c r="R700" t="s">
        <v>3132</v>
      </c>
      <c r="S700" t="s">
        <v>3228</v>
      </c>
      <c r="T700" t="s">
        <v>3085</v>
      </c>
      <c r="U700" t="s">
        <v>4199</v>
      </c>
      <c r="V700" t="s">
        <v>4200</v>
      </c>
      <c r="W700" t="s">
        <v>3085</v>
      </c>
      <c r="X700" t="str">
        <f t="shared" si="10"/>
        <v>Funcionamiento</v>
      </c>
      <c r="Y700" t="s">
        <v>4153</v>
      </c>
    </row>
    <row r="701" spans="1:25">
      <c r="A701" t="s">
        <v>3132</v>
      </c>
      <c r="B701" t="s">
        <v>3562</v>
      </c>
      <c r="C701" t="s">
        <v>4197</v>
      </c>
      <c r="D701" t="s">
        <v>3076</v>
      </c>
      <c r="E701" t="s">
        <v>3077</v>
      </c>
      <c r="F701" t="s">
        <v>298</v>
      </c>
      <c r="G701" t="s">
        <v>4153</v>
      </c>
      <c r="H701" t="s">
        <v>318</v>
      </c>
      <c r="I701" t="s">
        <v>586</v>
      </c>
      <c r="J701" t="s">
        <v>246</v>
      </c>
      <c r="K701" t="s">
        <v>3079</v>
      </c>
      <c r="L701" t="s">
        <v>247</v>
      </c>
      <c r="M701">
        <v>1587900</v>
      </c>
      <c r="N701">
        <v>0</v>
      </c>
      <c r="O701">
        <v>1587900</v>
      </c>
      <c r="P701">
        <v>0</v>
      </c>
      <c r="Q701" t="s">
        <v>4198</v>
      </c>
      <c r="R701" t="s">
        <v>3132</v>
      </c>
      <c r="S701" t="s">
        <v>3228</v>
      </c>
      <c r="T701" t="s">
        <v>3085</v>
      </c>
      <c r="U701" t="s">
        <v>4199</v>
      </c>
      <c r="V701" t="s">
        <v>4200</v>
      </c>
      <c r="W701" t="s">
        <v>3085</v>
      </c>
      <c r="X701" t="str">
        <f t="shared" si="10"/>
        <v>Funcionamiento</v>
      </c>
      <c r="Y701" t="s">
        <v>4153</v>
      </c>
    </row>
    <row r="702" spans="1:25">
      <c r="A702" t="s">
        <v>3132</v>
      </c>
      <c r="B702" t="s">
        <v>3562</v>
      </c>
      <c r="C702" t="s">
        <v>4197</v>
      </c>
      <c r="D702" t="s">
        <v>3076</v>
      </c>
      <c r="E702" t="s">
        <v>3077</v>
      </c>
      <c r="F702" t="s">
        <v>298</v>
      </c>
      <c r="G702" t="s">
        <v>4153</v>
      </c>
      <c r="H702" t="s">
        <v>324</v>
      </c>
      <c r="I702" t="s">
        <v>325</v>
      </c>
      <c r="J702" t="s">
        <v>246</v>
      </c>
      <c r="K702" t="s">
        <v>3079</v>
      </c>
      <c r="L702" t="s">
        <v>247</v>
      </c>
      <c r="M702">
        <v>794200</v>
      </c>
      <c r="N702">
        <v>0</v>
      </c>
      <c r="O702">
        <v>794200</v>
      </c>
      <c r="P702">
        <v>0</v>
      </c>
      <c r="Q702" t="s">
        <v>4198</v>
      </c>
      <c r="R702" t="s">
        <v>3132</v>
      </c>
      <c r="S702" t="s">
        <v>3228</v>
      </c>
      <c r="T702" t="s">
        <v>3085</v>
      </c>
      <c r="U702" t="s">
        <v>4199</v>
      </c>
      <c r="V702" t="s">
        <v>4200</v>
      </c>
      <c r="W702" t="s">
        <v>3085</v>
      </c>
      <c r="X702" t="str">
        <f t="shared" si="10"/>
        <v>Funcionamiento</v>
      </c>
      <c r="Y702" t="s">
        <v>4153</v>
      </c>
    </row>
    <row r="703" spans="1:25">
      <c r="A703" t="s">
        <v>3123</v>
      </c>
      <c r="B703" t="s">
        <v>3574</v>
      </c>
      <c r="C703" t="s">
        <v>4201</v>
      </c>
      <c r="D703" t="s">
        <v>3076</v>
      </c>
      <c r="E703" t="s">
        <v>3077</v>
      </c>
      <c r="F703" t="s">
        <v>298</v>
      </c>
      <c r="G703" t="s">
        <v>4153</v>
      </c>
      <c r="H703" t="s">
        <v>350</v>
      </c>
      <c r="I703" t="s">
        <v>351</v>
      </c>
      <c r="J703" t="s">
        <v>246</v>
      </c>
      <c r="K703" t="s">
        <v>3079</v>
      </c>
      <c r="L703" t="s">
        <v>247</v>
      </c>
      <c r="M703">
        <v>8445669</v>
      </c>
      <c r="N703">
        <v>0</v>
      </c>
      <c r="O703">
        <v>8445669</v>
      </c>
      <c r="P703">
        <v>0</v>
      </c>
      <c r="Q703" t="s">
        <v>4202</v>
      </c>
      <c r="R703" t="s">
        <v>3123</v>
      </c>
      <c r="S703" t="s">
        <v>3221</v>
      </c>
      <c r="T703" t="s">
        <v>3288</v>
      </c>
      <c r="U703" t="s">
        <v>3393</v>
      </c>
      <c r="V703" t="s">
        <v>4203</v>
      </c>
      <c r="W703" t="s">
        <v>3085</v>
      </c>
      <c r="X703" t="str">
        <f t="shared" si="10"/>
        <v>Funcionamiento</v>
      </c>
      <c r="Y703" t="s">
        <v>4153</v>
      </c>
    </row>
    <row r="704" spans="1:25">
      <c r="A704" t="s">
        <v>3131</v>
      </c>
      <c r="B704" t="s">
        <v>4204</v>
      </c>
      <c r="C704" t="s">
        <v>4205</v>
      </c>
      <c r="D704" t="s">
        <v>3076</v>
      </c>
      <c r="E704" t="s">
        <v>3077</v>
      </c>
      <c r="F704" t="s">
        <v>298</v>
      </c>
      <c r="G704" t="s">
        <v>4153</v>
      </c>
      <c r="H704" t="s">
        <v>352</v>
      </c>
      <c r="I704" t="s">
        <v>353</v>
      </c>
      <c r="J704" t="s">
        <v>253</v>
      </c>
      <c r="K704" t="s">
        <v>3115</v>
      </c>
      <c r="L704" t="s">
        <v>247</v>
      </c>
      <c r="M704">
        <v>1879000</v>
      </c>
      <c r="N704">
        <v>0</v>
      </c>
      <c r="O704">
        <v>1879000</v>
      </c>
      <c r="P704">
        <v>0</v>
      </c>
      <c r="Q704" t="s">
        <v>4206</v>
      </c>
      <c r="R704" t="s">
        <v>3131</v>
      </c>
      <c r="S704" t="s">
        <v>3288</v>
      </c>
      <c r="T704" t="s">
        <v>3281</v>
      </c>
      <c r="U704" t="s">
        <v>4207</v>
      </c>
      <c r="V704" t="s">
        <v>4208</v>
      </c>
      <c r="W704" t="s">
        <v>3085</v>
      </c>
      <c r="X704" t="str">
        <f t="shared" si="10"/>
        <v>Funcionamiento</v>
      </c>
      <c r="Y704" t="s">
        <v>4153</v>
      </c>
    </row>
    <row r="705" spans="1:25">
      <c r="A705" t="s">
        <v>3152</v>
      </c>
      <c r="B705" t="s">
        <v>3172</v>
      </c>
      <c r="C705" t="s">
        <v>4209</v>
      </c>
      <c r="D705" t="s">
        <v>3076</v>
      </c>
      <c r="E705" t="s">
        <v>3077</v>
      </c>
      <c r="F705" t="s">
        <v>3149</v>
      </c>
      <c r="G705" t="s">
        <v>4153</v>
      </c>
      <c r="H705" t="s">
        <v>437</v>
      </c>
      <c r="I705" t="s">
        <v>649</v>
      </c>
      <c r="J705" t="s">
        <v>246</v>
      </c>
      <c r="K705" t="s">
        <v>3079</v>
      </c>
      <c r="L705" t="s">
        <v>247</v>
      </c>
      <c r="M705">
        <v>19352469</v>
      </c>
      <c r="N705">
        <v>407420</v>
      </c>
      <c r="O705">
        <v>19759889</v>
      </c>
      <c r="P705">
        <v>0</v>
      </c>
      <c r="Q705" t="s">
        <v>4210</v>
      </c>
      <c r="R705" t="s">
        <v>3152</v>
      </c>
      <c r="S705" t="s">
        <v>3270</v>
      </c>
      <c r="T705" t="s">
        <v>3385</v>
      </c>
      <c r="U705" t="s">
        <v>4211</v>
      </c>
      <c r="V705" t="s">
        <v>4212</v>
      </c>
      <c r="W705" t="s">
        <v>3085</v>
      </c>
      <c r="X705" t="str">
        <f t="shared" si="10"/>
        <v>Inversión</v>
      </c>
      <c r="Y705" t="s">
        <v>3157</v>
      </c>
    </row>
    <row r="706" spans="1:25">
      <c r="A706" t="s">
        <v>3161</v>
      </c>
      <c r="B706" t="s">
        <v>3172</v>
      </c>
      <c r="C706" t="s">
        <v>4213</v>
      </c>
      <c r="D706" t="s">
        <v>3076</v>
      </c>
      <c r="E706" t="s">
        <v>3077</v>
      </c>
      <c r="F706" t="s">
        <v>3149</v>
      </c>
      <c r="G706" t="s">
        <v>4153</v>
      </c>
      <c r="H706" t="s">
        <v>437</v>
      </c>
      <c r="I706" t="s">
        <v>649</v>
      </c>
      <c r="J706" t="s">
        <v>246</v>
      </c>
      <c r="K706" t="s">
        <v>3079</v>
      </c>
      <c r="L706" t="s">
        <v>247</v>
      </c>
      <c r="M706">
        <v>58359784</v>
      </c>
      <c r="N706">
        <v>2202256</v>
      </c>
      <c r="O706">
        <v>60562040</v>
      </c>
      <c r="P706">
        <v>0</v>
      </c>
      <c r="Q706" t="s">
        <v>4214</v>
      </c>
      <c r="R706" t="s">
        <v>3161</v>
      </c>
      <c r="S706" t="s">
        <v>4215</v>
      </c>
      <c r="T706" t="s">
        <v>4216</v>
      </c>
      <c r="U706" t="s">
        <v>4217</v>
      </c>
      <c r="V706" t="s">
        <v>4218</v>
      </c>
      <c r="W706" t="s">
        <v>3085</v>
      </c>
      <c r="X706" t="str">
        <f t="shared" ref="X706:X769" si="11">IF(LEFT(H706,1)="C","Inversión","Funcionamiento")</f>
        <v>Inversión</v>
      </c>
      <c r="Y706" t="s">
        <v>3157</v>
      </c>
    </row>
    <row r="707" spans="1:25">
      <c r="A707" t="s">
        <v>3144</v>
      </c>
      <c r="B707" t="s">
        <v>3172</v>
      </c>
      <c r="C707" t="s">
        <v>4219</v>
      </c>
      <c r="D707" t="s">
        <v>3076</v>
      </c>
      <c r="E707" t="s">
        <v>3077</v>
      </c>
      <c r="F707" t="s">
        <v>3149</v>
      </c>
      <c r="G707" t="s">
        <v>4153</v>
      </c>
      <c r="H707" t="s">
        <v>437</v>
      </c>
      <c r="I707" t="s">
        <v>649</v>
      </c>
      <c r="J707" t="s">
        <v>246</v>
      </c>
      <c r="K707" t="s">
        <v>3079</v>
      </c>
      <c r="L707" t="s">
        <v>247</v>
      </c>
      <c r="M707">
        <v>57640680</v>
      </c>
      <c r="N707">
        <v>0</v>
      </c>
      <c r="O707">
        <v>57640680</v>
      </c>
      <c r="P707">
        <v>0</v>
      </c>
      <c r="Q707" t="s">
        <v>4220</v>
      </c>
      <c r="R707" t="s">
        <v>3144</v>
      </c>
      <c r="S707" t="s">
        <v>4221</v>
      </c>
      <c r="T707" t="s">
        <v>4221</v>
      </c>
      <c r="U707" t="s">
        <v>4222</v>
      </c>
      <c r="V707" t="s">
        <v>4223</v>
      </c>
      <c r="W707" t="s">
        <v>3085</v>
      </c>
      <c r="X707" t="str">
        <f t="shared" si="11"/>
        <v>Inversión</v>
      </c>
      <c r="Y707" t="s">
        <v>3157</v>
      </c>
    </row>
    <row r="708" spans="1:25">
      <c r="A708" t="s">
        <v>3175</v>
      </c>
      <c r="B708" t="s">
        <v>3172</v>
      </c>
      <c r="C708" t="s">
        <v>4224</v>
      </c>
      <c r="D708" t="s">
        <v>3076</v>
      </c>
      <c r="E708" t="s">
        <v>3077</v>
      </c>
      <c r="F708" t="s">
        <v>3149</v>
      </c>
      <c r="G708" t="s">
        <v>4153</v>
      </c>
      <c r="H708" t="s">
        <v>437</v>
      </c>
      <c r="I708" t="s">
        <v>649</v>
      </c>
      <c r="J708" t="s">
        <v>246</v>
      </c>
      <c r="K708" t="s">
        <v>3079</v>
      </c>
      <c r="L708" t="s">
        <v>247</v>
      </c>
      <c r="M708">
        <v>33833333</v>
      </c>
      <c r="N708">
        <v>-816666</v>
      </c>
      <c r="O708">
        <v>33016667</v>
      </c>
      <c r="P708">
        <v>0</v>
      </c>
      <c r="Q708" t="s">
        <v>4225</v>
      </c>
      <c r="R708" t="s">
        <v>3175</v>
      </c>
      <c r="S708" t="s">
        <v>3365</v>
      </c>
      <c r="T708" t="s">
        <v>3365</v>
      </c>
      <c r="U708" t="s">
        <v>4226</v>
      </c>
      <c r="V708" t="s">
        <v>4227</v>
      </c>
      <c r="W708" t="s">
        <v>3085</v>
      </c>
      <c r="X708" t="str">
        <f t="shared" si="11"/>
        <v>Inversión</v>
      </c>
      <c r="Y708" t="s">
        <v>3157</v>
      </c>
    </row>
    <row r="709" spans="1:25">
      <c r="A709" t="s">
        <v>3169</v>
      </c>
      <c r="B709" t="s">
        <v>4228</v>
      </c>
      <c r="C709" t="s">
        <v>4229</v>
      </c>
      <c r="D709" t="s">
        <v>3076</v>
      </c>
      <c r="E709" t="s">
        <v>3077</v>
      </c>
      <c r="F709" t="s">
        <v>3149</v>
      </c>
      <c r="G709" t="s">
        <v>4153</v>
      </c>
      <c r="H709" t="s">
        <v>437</v>
      </c>
      <c r="I709" t="s">
        <v>649</v>
      </c>
      <c r="J709" t="s">
        <v>246</v>
      </c>
      <c r="K709" t="s">
        <v>3150</v>
      </c>
      <c r="L709" t="s">
        <v>247</v>
      </c>
      <c r="M709">
        <v>28766667</v>
      </c>
      <c r="N709">
        <v>-2916668</v>
      </c>
      <c r="O709">
        <v>25849999</v>
      </c>
      <c r="P709">
        <v>0</v>
      </c>
      <c r="Q709" t="s">
        <v>4230</v>
      </c>
      <c r="R709" t="s">
        <v>3169</v>
      </c>
      <c r="S709" t="s">
        <v>3264</v>
      </c>
      <c r="T709" t="s">
        <v>3264</v>
      </c>
      <c r="U709" t="s">
        <v>4231</v>
      </c>
      <c r="V709" t="s">
        <v>4232</v>
      </c>
      <c r="W709" t="s">
        <v>3085</v>
      </c>
      <c r="X709" t="str">
        <f t="shared" si="11"/>
        <v>Inversión</v>
      </c>
      <c r="Y709" t="s">
        <v>3157</v>
      </c>
    </row>
    <row r="710" spans="1:25">
      <c r="A710" t="s">
        <v>3187</v>
      </c>
      <c r="B710" t="s">
        <v>4228</v>
      </c>
      <c r="C710" t="s">
        <v>4233</v>
      </c>
      <c r="D710" t="s">
        <v>3076</v>
      </c>
      <c r="E710" t="s">
        <v>3077</v>
      </c>
      <c r="F710" t="s">
        <v>3149</v>
      </c>
      <c r="G710" t="s">
        <v>4153</v>
      </c>
      <c r="H710" t="s">
        <v>437</v>
      </c>
      <c r="I710" t="s">
        <v>649</v>
      </c>
      <c r="J710" t="s">
        <v>246</v>
      </c>
      <c r="K710" t="s">
        <v>3150</v>
      </c>
      <c r="L710" t="s">
        <v>247</v>
      </c>
      <c r="M710">
        <v>15415792</v>
      </c>
      <c r="N710">
        <v>0</v>
      </c>
      <c r="O710">
        <v>15415792</v>
      </c>
      <c r="P710">
        <v>0</v>
      </c>
      <c r="Q710" t="s">
        <v>4234</v>
      </c>
      <c r="R710" t="s">
        <v>3187</v>
      </c>
      <c r="S710" t="s">
        <v>3417</v>
      </c>
      <c r="T710" t="s">
        <v>3278</v>
      </c>
      <c r="U710" t="s">
        <v>4235</v>
      </c>
      <c r="V710" t="s">
        <v>4236</v>
      </c>
      <c r="W710" t="s">
        <v>3085</v>
      </c>
      <c r="X710" t="str">
        <f t="shared" si="11"/>
        <v>Inversión</v>
      </c>
      <c r="Y710" t="s">
        <v>3157</v>
      </c>
    </row>
    <row r="711" spans="1:25">
      <c r="A711" t="s">
        <v>3194</v>
      </c>
      <c r="B711" t="s">
        <v>3217</v>
      </c>
      <c r="C711" t="s">
        <v>4237</v>
      </c>
      <c r="D711" t="s">
        <v>3076</v>
      </c>
      <c r="E711" t="s">
        <v>3077</v>
      </c>
      <c r="F711" t="s">
        <v>298</v>
      </c>
      <c r="G711" t="s">
        <v>4153</v>
      </c>
      <c r="H711" t="s">
        <v>297</v>
      </c>
      <c r="I711" t="s">
        <v>299</v>
      </c>
      <c r="J711" t="s">
        <v>246</v>
      </c>
      <c r="K711" t="s">
        <v>3079</v>
      </c>
      <c r="L711" t="s">
        <v>247</v>
      </c>
      <c r="M711">
        <v>935970</v>
      </c>
      <c r="N711">
        <v>0</v>
      </c>
      <c r="O711">
        <v>935970</v>
      </c>
      <c r="P711">
        <v>0</v>
      </c>
      <c r="Q711" t="s">
        <v>4238</v>
      </c>
      <c r="R711" t="s">
        <v>3194</v>
      </c>
      <c r="S711" t="s">
        <v>4239</v>
      </c>
      <c r="T711" t="s">
        <v>3085</v>
      </c>
      <c r="U711" t="s">
        <v>4240</v>
      </c>
      <c r="V711" t="s">
        <v>4241</v>
      </c>
      <c r="W711" t="s">
        <v>3086</v>
      </c>
      <c r="X711" t="str">
        <f t="shared" si="11"/>
        <v>Funcionamiento</v>
      </c>
      <c r="Y711" t="s">
        <v>4153</v>
      </c>
    </row>
    <row r="712" spans="1:25">
      <c r="A712" t="s">
        <v>3194</v>
      </c>
      <c r="B712" t="s">
        <v>3217</v>
      </c>
      <c r="C712" t="s">
        <v>4237</v>
      </c>
      <c r="D712" t="s">
        <v>3076</v>
      </c>
      <c r="E712" t="s">
        <v>3077</v>
      </c>
      <c r="F712" t="s">
        <v>298</v>
      </c>
      <c r="G712" t="s">
        <v>4153</v>
      </c>
      <c r="H712" t="s">
        <v>292</v>
      </c>
      <c r="I712" t="s">
        <v>293</v>
      </c>
      <c r="J712" t="s">
        <v>246</v>
      </c>
      <c r="K712" t="s">
        <v>3079</v>
      </c>
      <c r="L712" t="s">
        <v>247</v>
      </c>
      <c r="M712">
        <v>42133902</v>
      </c>
      <c r="N712">
        <v>0</v>
      </c>
      <c r="O712">
        <v>42133902</v>
      </c>
      <c r="P712">
        <v>0</v>
      </c>
      <c r="Q712" t="s">
        <v>4238</v>
      </c>
      <c r="R712" t="s">
        <v>3194</v>
      </c>
      <c r="S712" t="s">
        <v>4239</v>
      </c>
      <c r="T712" t="s">
        <v>3085</v>
      </c>
      <c r="U712" t="s">
        <v>4240</v>
      </c>
      <c r="V712" t="s">
        <v>4241</v>
      </c>
      <c r="W712" t="s">
        <v>3086</v>
      </c>
      <c r="X712" t="str">
        <f t="shared" si="11"/>
        <v>Funcionamiento</v>
      </c>
      <c r="Y712" t="s">
        <v>4153</v>
      </c>
    </row>
    <row r="713" spans="1:25">
      <c r="A713" t="s">
        <v>3194</v>
      </c>
      <c r="B713" t="s">
        <v>3217</v>
      </c>
      <c r="C713" t="s">
        <v>4237</v>
      </c>
      <c r="D713" t="s">
        <v>3076</v>
      </c>
      <c r="E713" t="s">
        <v>3077</v>
      </c>
      <c r="F713" t="s">
        <v>298</v>
      </c>
      <c r="G713" t="s">
        <v>4153</v>
      </c>
      <c r="H713" t="s">
        <v>300</v>
      </c>
      <c r="I713" t="s">
        <v>302</v>
      </c>
      <c r="J713" t="s">
        <v>246</v>
      </c>
      <c r="K713" t="s">
        <v>3079</v>
      </c>
      <c r="L713" t="s">
        <v>247</v>
      </c>
      <c r="M713">
        <v>533058</v>
      </c>
      <c r="N713">
        <v>0</v>
      </c>
      <c r="O713">
        <v>533058</v>
      </c>
      <c r="P713">
        <v>0</v>
      </c>
      <c r="Q713" t="s">
        <v>4238</v>
      </c>
      <c r="R713" t="s">
        <v>3194</v>
      </c>
      <c r="S713" t="s">
        <v>4239</v>
      </c>
      <c r="T713" t="s">
        <v>3085</v>
      </c>
      <c r="U713" t="s">
        <v>4240</v>
      </c>
      <c r="V713" t="s">
        <v>4241</v>
      </c>
      <c r="W713" t="s">
        <v>3086</v>
      </c>
      <c r="X713" t="str">
        <f t="shared" si="11"/>
        <v>Funcionamiento</v>
      </c>
      <c r="Y713" t="s">
        <v>4153</v>
      </c>
    </row>
    <row r="714" spans="1:25">
      <c r="A714" t="s">
        <v>3194</v>
      </c>
      <c r="B714" t="s">
        <v>3217</v>
      </c>
      <c r="C714" t="s">
        <v>4237</v>
      </c>
      <c r="D714" t="s">
        <v>3076</v>
      </c>
      <c r="E714" t="s">
        <v>3077</v>
      </c>
      <c r="F714" t="s">
        <v>298</v>
      </c>
      <c r="G714" t="s">
        <v>4153</v>
      </c>
      <c r="H714" t="s">
        <v>358</v>
      </c>
      <c r="I714" t="s">
        <v>359</v>
      </c>
      <c r="J714" t="s">
        <v>246</v>
      </c>
      <c r="K714" t="s">
        <v>3079</v>
      </c>
      <c r="L714" t="s">
        <v>247</v>
      </c>
      <c r="M714">
        <v>270480</v>
      </c>
      <c r="N714">
        <v>0</v>
      </c>
      <c r="O714">
        <v>270480</v>
      </c>
      <c r="P714">
        <v>0</v>
      </c>
      <c r="Q714" t="s">
        <v>4238</v>
      </c>
      <c r="R714" t="s">
        <v>3194</v>
      </c>
      <c r="S714" t="s">
        <v>4239</v>
      </c>
      <c r="T714" t="s">
        <v>3085</v>
      </c>
      <c r="U714" t="s">
        <v>4240</v>
      </c>
      <c r="V714" t="s">
        <v>4241</v>
      </c>
      <c r="W714" t="s">
        <v>3086</v>
      </c>
      <c r="X714" t="str">
        <f t="shared" si="11"/>
        <v>Funcionamiento</v>
      </c>
      <c r="Y714" t="s">
        <v>4153</v>
      </c>
    </row>
    <row r="715" spans="1:25">
      <c r="A715" t="s">
        <v>3194</v>
      </c>
      <c r="B715" t="s">
        <v>3217</v>
      </c>
      <c r="C715" t="s">
        <v>4237</v>
      </c>
      <c r="D715" t="s">
        <v>3076</v>
      </c>
      <c r="E715" t="s">
        <v>3077</v>
      </c>
      <c r="F715" t="s">
        <v>298</v>
      </c>
      <c r="G715" t="s">
        <v>4153</v>
      </c>
      <c r="H715" t="s">
        <v>303</v>
      </c>
      <c r="I715" t="s">
        <v>305</v>
      </c>
      <c r="J715" t="s">
        <v>246</v>
      </c>
      <c r="K715" t="s">
        <v>3079</v>
      </c>
      <c r="L715" t="s">
        <v>247</v>
      </c>
      <c r="M715">
        <v>365798</v>
      </c>
      <c r="N715">
        <v>0</v>
      </c>
      <c r="O715">
        <v>365798</v>
      </c>
      <c r="P715">
        <v>0</v>
      </c>
      <c r="Q715" t="s">
        <v>4238</v>
      </c>
      <c r="R715" t="s">
        <v>3194</v>
      </c>
      <c r="S715" t="s">
        <v>4239</v>
      </c>
      <c r="T715" t="s">
        <v>3085</v>
      </c>
      <c r="U715" t="s">
        <v>4240</v>
      </c>
      <c r="V715" t="s">
        <v>4241</v>
      </c>
      <c r="W715" t="s">
        <v>3086</v>
      </c>
      <c r="X715" t="str">
        <f t="shared" si="11"/>
        <v>Funcionamiento</v>
      </c>
      <c r="Y715" t="s">
        <v>4153</v>
      </c>
    </row>
    <row r="716" spans="1:25">
      <c r="A716" t="s">
        <v>3194</v>
      </c>
      <c r="B716" t="s">
        <v>3217</v>
      </c>
      <c r="C716" t="s">
        <v>4237</v>
      </c>
      <c r="D716" t="s">
        <v>3076</v>
      </c>
      <c r="E716" t="s">
        <v>3077</v>
      </c>
      <c r="F716" t="s">
        <v>298</v>
      </c>
      <c r="G716" t="s">
        <v>4153</v>
      </c>
      <c r="H716" t="s">
        <v>333</v>
      </c>
      <c r="I716" t="s">
        <v>335</v>
      </c>
      <c r="J716" t="s">
        <v>246</v>
      </c>
      <c r="K716" t="s">
        <v>3079</v>
      </c>
      <c r="L716" t="s">
        <v>247</v>
      </c>
      <c r="M716">
        <v>153987</v>
      </c>
      <c r="N716">
        <v>0</v>
      </c>
      <c r="O716">
        <v>153987</v>
      </c>
      <c r="P716">
        <v>0</v>
      </c>
      <c r="Q716" t="s">
        <v>4238</v>
      </c>
      <c r="R716" t="s">
        <v>3194</v>
      </c>
      <c r="S716" t="s">
        <v>4239</v>
      </c>
      <c r="T716" t="s">
        <v>3085</v>
      </c>
      <c r="U716" t="s">
        <v>4240</v>
      </c>
      <c r="V716" t="s">
        <v>4241</v>
      </c>
      <c r="W716" t="s">
        <v>3086</v>
      </c>
      <c r="X716" t="str">
        <f t="shared" si="11"/>
        <v>Funcionamiento</v>
      </c>
      <c r="Y716" t="s">
        <v>4153</v>
      </c>
    </row>
    <row r="717" spans="1:25">
      <c r="A717" t="s">
        <v>3194</v>
      </c>
      <c r="B717" t="s">
        <v>3217</v>
      </c>
      <c r="C717" t="s">
        <v>4237</v>
      </c>
      <c r="D717" t="s">
        <v>3076</v>
      </c>
      <c r="E717" t="s">
        <v>3077</v>
      </c>
      <c r="F717" t="s">
        <v>298</v>
      </c>
      <c r="G717" t="s">
        <v>4153</v>
      </c>
      <c r="H717" t="s">
        <v>294</v>
      </c>
      <c r="I717" t="s">
        <v>296</v>
      </c>
      <c r="J717" t="s">
        <v>246</v>
      </c>
      <c r="K717" t="s">
        <v>3079</v>
      </c>
      <c r="L717" t="s">
        <v>247</v>
      </c>
      <c r="M717">
        <v>783189</v>
      </c>
      <c r="N717">
        <v>0</v>
      </c>
      <c r="O717">
        <v>783189</v>
      </c>
      <c r="P717">
        <v>0</v>
      </c>
      <c r="Q717" t="s">
        <v>4238</v>
      </c>
      <c r="R717" t="s">
        <v>3194</v>
      </c>
      <c r="S717" t="s">
        <v>4239</v>
      </c>
      <c r="T717" t="s">
        <v>3085</v>
      </c>
      <c r="U717" t="s">
        <v>4240</v>
      </c>
      <c r="V717" t="s">
        <v>4241</v>
      </c>
      <c r="W717" t="s">
        <v>3086</v>
      </c>
      <c r="X717" t="str">
        <f t="shared" si="11"/>
        <v>Funcionamiento</v>
      </c>
      <c r="Y717" t="s">
        <v>4153</v>
      </c>
    </row>
    <row r="718" spans="1:25">
      <c r="A718" t="s">
        <v>3194</v>
      </c>
      <c r="B718" t="s">
        <v>3217</v>
      </c>
      <c r="C718" t="s">
        <v>4237</v>
      </c>
      <c r="D718" t="s">
        <v>3076</v>
      </c>
      <c r="E718" t="s">
        <v>3077</v>
      </c>
      <c r="F718" t="s">
        <v>298</v>
      </c>
      <c r="G718" t="s">
        <v>4153</v>
      </c>
      <c r="H718" t="s">
        <v>309</v>
      </c>
      <c r="I718" t="s">
        <v>311</v>
      </c>
      <c r="J718" t="s">
        <v>246</v>
      </c>
      <c r="K718" t="s">
        <v>3079</v>
      </c>
      <c r="L718" t="s">
        <v>247</v>
      </c>
      <c r="M718">
        <v>1931988</v>
      </c>
      <c r="N718">
        <v>0</v>
      </c>
      <c r="O718">
        <v>1931988</v>
      </c>
      <c r="P718">
        <v>0</v>
      </c>
      <c r="Q718" t="s">
        <v>4238</v>
      </c>
      <c r="R718" t="s">
        <v>3194</v>
      </c>
      <c r="S718" t="s">
        <v>4239</v>
      </c>
      <c r="T718" t="s">
        <v>3085</v>
      </c>
      <c r="U718" t="s">
        <v>4240</v>
      </c>
      <c r="V718" t="s">
        <v>4241</v>
      </c>
      <c r="W718" t="s">
        <v>3086</v>
      </c>
      <c r="X718" t="str">
        <f t="shared" si="11"/>
        <v>Funcionamiento</v>
      </c>
      <c r="Y718" t="s">
        <v>4153</v>
      </c>
    </row>
    <row r="719" spans="1:25">
      <c r="A719" t="s">
        <v>3194</v>
      </c>
      <c r="B719" t="s">
        <v>3217</v>
      </c>
      <c r="C719" t="s">
        <v>4237</v>
      </c>
      <c r="D719" t="s">
        <v>3076</v>
      </c>
      <c r="E719" t="s">
        <v>3077</v>
      </c>
      <c r="F719" t="s">
        <v>298</v>
      </c>
      <c r="G719" t="s">
        <v>4153</v>
      </c>
      <c r="H719" t="s">
        <v>331</v>
      </c>
      <c r="I719" t="s">
        <v>587</v>
      </c>
      <c r="J719" t="s">
        <v>246</v>
      </c>
      <c r="K719" t="s">
        <v>3079</v>
      </c>
      <c r="L719" t="s">
        <v>247</v>
      </c>
      <c r="M719">
        <v>1597351</v>
      </c>
      <c r="N719">
        <v>0</v>
      </c>
      <c r="O719">
        <v>1597351</v>
      </c>
      <c r="P719">
        <v>0</v>
      </c>
      <c r="Q719" t="s">
        <v>4238</v>
      </c>
      <c r="R719" t="s">
        <v>3194</v>
      </c>
      <c r="S719" t="s">
        <v>4239</v>
      </c>
      <c r="T719" t="s">
        <v>3085</v>
      </c>
      <c r="U719" t="s">
        <v>4240</v>
      </c>
      <c r="V719" t="s">
        <v>4241</v>
      </c>
      <c r="W719" t="s">
        <v>3086</v>
      </c>
      <c r="X719" t="str">
        <f t="shared" si="11"/>
        <v>Funcionamiento</v>
      </c>
      <c r="Y719" t="s">
        <v>4153</v>
      </c>
    </row>
    <row r="720" spans="1:25">
      <c r="A720" t="s">
        <v>3194</v>
      </c>
      <c r="B720" t="s">
        <v>3217</v>
      </c>
      <c r="C720" t="s">
        <v>4237</v>
      </c>
      <c r="D720" t="s">
        <v>3076</v>
      </c>
      <c r="E720" t="s">
        <v>3077</v>
      </c>
      <c r="F720" t="s">
        <v>298</v>
      </c>
      <c r="G720" t="s">
        <v>4153</v>
      </c>
      <c r="H720" t="s">
        <v>348</v>
      </c>
      <c r="I720" t="s">
        <v>349</v>
      </c>
      <c r="J720" t="s">
        <v>246</v>
      </c>
      <c r="K720" t="s">
        <v>3079</v>
      </c>
      <c r="L720" t="s">
        <v>247</v>
      </c>
      <c r="M720">
        <v>726558</v>
      </c>
      <c r="N720">
        <v>-492749</v>
      </c>
      <c r="O720">
        <v>233809</v>
      </c>
      <c r="P720">
        <v>0</v>
      </c>
      <c r="Q720" t="s">
        <v>4238</v>
      </c>
      <c r="R720" t="s">
        <v>3194</v>
      </c>
      <c r="S720" t="s">
        <v>4239</v>
      </c>
      <c r="T720" t="s">
        <v>3085</v>
      </c>
      <c r="U720" t="s">
        <v>4240</v>
      </c>
      <c r="V720" t="s">
        <v>4241</v>
      </c>
      <c r="W720" t="s">
        <v>3086</v>
      </c>
      <c r="X720" t="str">
        <f t="shared" si="11"/>
        <v>Funcionamiento</v>
      </c>
      <c r="Y720" t="s">
        <v>4153</v>
      </c>
    </row>
    <row r="721" spans="1:25">
      <c r="A721" t="s">
        <v>3176</v>
      </c>
      <c r="B721" t="s">
        <v>3979</v>
      </c>
      <c r="C721" t="s">
        <v>4242</v>
      </c>
      <c r="D721" t="s">
        <v>3076</v>
      </c>
      <c r="E721" t="s">
        <v>3077</v>
      </c>
      <c r="F721" t="s">
        <v>298</v>
      </c>
      <c r="G721" t="s">
        <v>4153</v>
      </c>
      <c r="H721" t="s">
        <v>320</v>
      </c>
      <c r="I721" t="s">
        <v>321</v>
      </c>
      <c r="J721" t="s">
        <v>246</v>
      </c>
      <c r="K721" t="s">
        <v>3079</v>
      </c>
      <c r="L721" t="s">
        <v>247</v>
      </c>
      <c r="M721">
        <v>427500</v>
      </c>
      <c r="N721">
        <v>0</v>
      </c>
      <c r="O721">
        <v>427500</v>
      </c>
      <c r="P721">
        <v>0</v>
      </c>
      <c r="Q721" t="s">
        <v>4243</v>
      </c>
      <c r="R721" t="s">
        <v>3176</v>
      </c>
      <c r="S721" t="s">
        <v>3392</v>
      </c>
      <c r="T721" t="s">
        <v>3085</v>
      </c>
      <c r="U721" t="s">
        <v>4244</v>
      </c>
      <c r="V721" t="s">
        <v>4245</v>
      </c>
      <c r="W721" t="s">
        <v>3085</v>
      </c>
      <c r="X721" t="str">
        <f t="shared" si="11"/>
        <v>Funcionamiento</v>
      </c>
      <c r="Y721" t="s">
        <v>4153</v>
      </c>
    </row>
    <row r="722" spans="1:25">
      <c r="A722" t="s">
        <v>3176</v>
      </c>
      <c r="B722" t="s">
        <v>3979</v>
      </c>
      <c r="C722" t="s">
        <v>4242</v>
      </c>
      <c r="D722" t="s">
        <v>3076</v>
      </c>
      <c r="E722" t="s">
        <v>3077</v>
      </c>
      <c r="F722" t="s">
        <v>298</v>
      </c>
      <c r="G722" t="s">
        <v>4153</v>
      </c>
      <c r="H722" t="s">
        <v>314</v>
      </c>
      <c r="I722" t="s">
        <v>582</v>
      </c>
      <c r="J722" t="s">
        <v>246</v>
      </c>
      <c r="K722" t="s">
        <v>3079</v>
      </c>
      <c r="L722" t="s">
        <v>247</v>
      </c>
      <c r="M722">
        <v>4869800</v>
      </c>
      <c r="N722">
        <v>0</v>
      </c>
      <c r="O722">
        <v>4869800</v>
      </c>
      <c r="P722">
        <v>0</v>
      </c>
      <c r="Q722" t="s">
        <v>4243</v>
      </c>
      <c r="R722" t="s">
        <v>3176</v>
      </c>
      <c r="S722" t="s">
        <v>3392</v>
      </c>
      <c r="T722" t="s">
        <v>3085</v>
      </c>
      <c r="U722" t="s">
        <v>4244</v>
      </c>
      <c r="V722" t="s">
        <v>4245</v>
      </c>
      <c r="W722" t="s">
        <v>3085</v>
      </c>
      <c r="X722" t="str">
        <f t="shared" si="11"/>
        <v>Funcionamiento</v>
      </c>
      <c r="Y722" t="s">
        <v>4153</v>
      </c>
    </row>
    <row r="723" spans="1:25">
      <c r="A723" t="s">
        <v>3176</v>
      </c>
      <c r="B723" t="s">
        <v>3979</v>
      </c>
      <c r="C723" t="s">
        <v>4242</v>
      </c>
      <c r="D723" t="s">
        <v>3076</v>
      </c>
      <c r="E723" t="s">
        <v>3077</v>
      </c>
      <c r="F723" t="s">
        <v>298</v>
      </c>
      <c r="G723" t="s">
        <v>4153</v>
      </c>
      <c r="H723" t="s">
        <v>316</v>
      </c>
      <c r="I723" t="s">
        <v>583</v>
      </c>
      <c r="J723" t="s">
        <v>246</v>
      </c>
      <c r="K723" t="s">
        <v>3079</v>
      </c>
      <c r="L723" t="s">
        <v>247</v>
      </c>
      <c r="M723">
        <v>3449700</v>
      </c>
      <c r="N723">
        <v>0</v>
      </c>
      <c r="O723">
        <v>3449700</v>
      </c>
      <c r="P723">
        <v>0</v>
      </c>
      <c r="Q723" t="s">
        <v>4243</v>
      </c>
      <c r="R723" t="s">
        <v>3176</v>
      </c>
      <c r="S723" t="s">
        <v>3392</v>
      </c>
      <c r="T723" t="s">
        <v>3085</v>
      </c>
      <c r="U723" t="s">
        <v>4244</v>
      </c>
      <c r="V723" t="s">
        <v>4245</v>
      </c>
      <c r="W723" t="s">
        <v>3085</v>
      </c>
      <c r="X723" t="str">
        <f t="shared" si="11"/>
        <v>Funcionamiento</v>
      </c>
      <c r="Y723" t="s">
        <v>4153</v>
      </c>
    </row>
    <row r="724" spans="1:25">
      <c r="A724" t="s">
        <v>3176</v>
      </c>
      <c r="B724" t="s">
        <v>3979</v>
      </c>
      <c r="C724" t="s">
        <v>4242</v>
      </c>
      <c r="D724" t="s">
        <v>3076</v>
      </c>
      <c r="E724" t="s">
        <v>3077</v>
      </c>
      <c r="F724" t="s">
        <v>298</v>
      </c>
      <c r="G724" t="s">
        <v>4153</v>
      </c>
      <c r="H724" t="s">
        <v>318</v>
      </c>
      <c r="I724" t="s">
        <v>586</v>
      </c>
      <c r="J724" t="s">
        <v>246</v>
      </c>
      <c r="K724" t="s">
        <v>3079</v>
      </c>
      <c r="L724" t="s">
        <v>247</v>
      </c>
      <c r="M724">
        <v>1799900</v>
      </c>
      <c r="N724">
        <v>0</v>
      </c>
      <c r="O724">
        <v>1799900</v>
      </c>
      <c r="P724">
        <v>0</v>
      </c>
      <c r="Q724" t="s">
        <v>4243</v>
      </c>
      <c r="R724" t="s">
        <v>3176</v>
      </c>
      <c r="S724" t="s">
        <v>3392</v>
      </c>
      <c r="T724" t="s">
        <v>3085</v>
      </c>
      <c r="U724" t="s">
        <v>4244</v>
      </c>
      <c r="V724" t="s">
        <v>4245</v>
      </c>
      <c r="W724" t="s">
        <v>3085</v>
      </c>
      <c r="X724" t="str">
        <f t="shared" si="11"/>
        <v>Funcionamiento</v>
      </c>
      <c r="Y724" t="s">
        <v>4153</v>
      </c>
    </row>
    <row r="725" spans="1:25">
      <c r="A725" t="s">
        <v>3176</v>
      </c>
      <c r="B725" t="s">
        <v>3979</v>
      </c>
      <c r="C725" t="s">
        <v>4242</v>
      </c>
      <c r="D725" t="s">
        <v>3076</v>
      </c>
      <c r="E725" t="s">
        <v>3077</v>
      </c>
      <c r="F725" t="s">
        <v>298</v>
      </c>
      <c r="G725" t="s">
        <v>4153</v>
      </c>
      <c r="H725" t="s">
        <v>322</v>
      </c>
      <c r="I725" t="s">
        <v>323</v>
      </c>
      <c r="J725" t="s">
        <v>246</v>
      </c>
      <c r="K725" t="s">
        <v>3079</v>
      </c>
      <c r="L725" t="s">
        <v>247</v>
      </c>
      <c r="M725">
        <v>1350200</v>
      </c>
      <c r="N725">
        <v>0</v>
      </c>
      <c r="O725">
        <v>1350200</v>
      </c>
      <c r="P725">
        <v>0</v>
      </c>
      <c r="Q725" t="s">
        <v>4243</v>
      </c>
      <c r="R725" t="s">
        <v>3176</v>
      </c>
      <c r="S725" t="s">
        <v>3392</v>
      </c>
      <c r="T725" t="s">
        <v>3085</v>
      </c>
      <c r="U725" t="s">
        <v>4244</v>
      </c>
      <c r="V725" t="s">
        <v>4245</v>
      </c>
      <c r="W725" t="s">
        <v>3085</v>
      </c>
      <c r="X725" t="str">
        <f t="shared" si="11"/>
        <v>Funcionamiento</v>
      </c>
      <c r="Y725" t="s">
        <v>4153</v>
      </c>
    </row>
    <row r="726" spans="1:25">
      <c r="A726" t="s">
        <v>3176</v>
      </c>
      <c r="B726" t="s">
        <v>3979</v>
      </c>
      <c r="C726" t="s">
        <v>4242</v>
      </c>
      <c r="D726" t="s">
        <v>3076</v>
      </c>
      <c r="E726" t="s">
        <v>3077</v>
      </c>
      <c r="F726" t="s">
        <v>298</v>
      </c>
      <c r="G726" t="s">
        <v>4153</v>
      </c>
      <c r="H726" t="s">
        <v>324</v>
      </c>
      <c r="I726" t="s">
        <v>325</v>
      </c>
      <c r="J726" t="s">
        <v>246</v>
      </c>
      <c r="K726" t="s">
        <v>3079</v>
      </c>
      <c r="L726" t="s">
        <v>247</v>
      </c>
      <c r="M726">
        <v>900600</v>
      </c>
      <c r="N726">
        <v>0</v>
      </c>
      <c r="O726">
        <v>900600</v>
      </c>
      <c r="P726">
        <v>0</v>
      </c>
      <c r="Q726" t="s">
        <v>4243</v>
      </c>
      <c r="R726" t="s">
        <v>3176</v>
      </c>
      <c r="S726" t="s">
        <v>3392</v>
      </c>
      <c r="T726" t="s">
        <v>3085</v>
      </c>
      <c r="U726" t="s">
        <v>4244</v>
      </c>
      <c r="V726" t="s">
        <v>4245</v>
      </c>
      <c r="W726" t="s">
        <v>3085</v>
      </c>
      <c r="X726" t="str">
        <f t="shared" si="11"/>
        <v>Funcionamiento</v>
      </c>
      <c r="Y726" t="s">
        <v>4153</v>
      </c>
    </row>
    <row r="727" spans="1:25">
      <c r="A727" t="s">
        <v>3208</v>
      </c>
      <c r="B727" t="s">
        <v>3242</v>
      </c>
      <c r="C727" t="s">
        <v>4246</v>
      </c>
      <c r="D727" t="s">
        <v>3076</v>
      </c>
      <c r="E727" t="s">
        <v>3077</v>
      </c>
      <c r="F727" t="s">
        <v>3159</v>
      </c>
      <c r="G727" t="s">
        <v>4153</v>
      </c>
      <c r="H727" t="s">
        <v>431</v>
      </c>
      <c r="I727" t="s">
        <v>648</v>
      </c>
      <c r="J727" t="s">
        <v>253</v>
      </c>
      <c r="K727" t="s">
        <v>3115</v>
      </c>
      <c r="L727" t="s">
        <v>247</v>
      </c>
      <c r="M727">
        <v>31273680</v>
      </c>
      <c r="N727">
        <v>-4295877</v>
      </c>
      <c r="O727">
        <v>26977803</v>
      </c>
      <c r="P727">
        <v>0</v>
      </c>
      <c r="Q727" t="s">
        <v>4247</v>
      </c>
      <c r="R727" t="s">
        <v>3208</v>
      </c>
      <c r="S727" t="s">
        <v>3464</v>
      </c>
      <c r="T727" t="s">
        <v>3407</v>
      </c>
      <c r="U727" t="s">
        <v>4248</v>
      </c>
      <c r="V727" t="s">
        <v>4249</v>
      </c>
      <c r="W727" t="s">
        <v>3085</v>
      </c>
      <c r="X727" t="str">
        <f t="shared" si="11"/>
        <v>Inversión</v>
      </c>
      <c r="Y727" t="s">
        <v>3166</v>
      </c>
    </row>
    <row r="728" spans="1:25">
      <c r="A728" t="s">
        <v>3224</v>
      </c>
      <c r="B728" t="s">
        <v>3242</v>
      </c>
      <c r="C728" t="s">
        <v>4250</v>
      </c>
      <c r="D728" t="s">
        <v>3076</v>
      </c>
      <c r="E728" t="s">
        <v>3077</v>
      </c>
      <c r="F728" t="s">
        <v>3159</v>
      </c>
      <c r="G728" t="s">
        <v>4153</v>
      </c>
      <c r="H728" t="s">
        <v>431</v>
      </c>
      <c r="I728" t="s">
        <v>648</v>
      </c>
      <c r="J728" t="s">
        <v>253</v>
      </c>
      <c r="K728" t="s">
        <v>3115</v>
      </c>
      <c r="L728" t="s">
        <v>247</v>
      </c>
      <c r="M728">
        <v>30000000</v>
      </c>
      <c r="N728">
        <v>683131</v>
      </c>
      <c r="O728">
        <v>30683131</v>
      </c>
      <c r="P728">
        <v>0</v>
      </c>
      <c r="Q728" t="s">
        <v>4251</v>
      </c>
      <c r="R728" t="s">
        <v>3224</v>
      </c>
      <c r="S728" t="s">
        <v>3312</v>
      </c>
      <c r="T728" t="s">
        <v>4252</v>
      </c>
      <c r="U728" t="s">
        <v>4253</v>
      </c>
      <c r="V728" t="s">
        <v>4254</v>
      </c>
      <c r="W728" t="s">
        <v>3085</v>
      </c>
      <c r="X728" t="str">
        <f t="shared" si="11"/>
        <v>Inversión</v>
      </c>
      <c r="Y728" t="s">
        <v>3166</v>
      </c>
    </row>
    <row r="729" spans="1:25">
      <c r="A729" t="s">
        <v>3202</v>
      </c>
      <c r="B729" t="s">
        <v>3242</v>
      </c>
      <c r="C729" t="s">
        <v>4255</v>
      </c>
      <c r="D729" t="s">
        <v>3076</v>
      </c>
      <c r="E729" t="s">
        <v>3077</v>
      </c>
      <c r="F729" t="s">
        <v>3234</v>
      </c>
      <c r="G729" t="s">
        <v>4153</v>
      </c>
      <c r="H729" t="s">
        <v>539</v>
      </c>
      <c r="I729" t="s">
        <v>667</v>
      </c>
      <c r="J729" t="s">
        <v>253</v>
      </c>
      <c r="K729" t="s">
        <v>3115</v>
      </c>
      <c r="L729" t="s">
        <v>247</v>
      </c>
      <c r="M729">
        <v>24269760</v>
      </c>
      <c r="N729">
        <v>-6674184</v>
      </c>
      <c r="O729">
        <v>17595576</v>
      </c>
      <c r="P729">
        <v>0</v>
      </c>
      <c r="Q729" t="s">
        <v>4256</v>
      </c>
      <c r="R729" t="s">
        <v>3202</v>
      </c>
      <c r="S729" t="s">
        <v>3407</v>
      </c>
      <c r="T729" t="s">
        <v>3766</v>
      </c>
      <c r="U729" t="s">
        <v>4257</v>
      </c>
      <c r="V729" t="s">
        <v>4258</v>
      </c>
      <c r="W729" t="s">
        <v>3085</v>
      </c>
      <c r="X729" t="str">
        <f t="shared" si="11"/>
        <v>Inversión</v>
      </c>
      <c r="Y729" t="s">
        <v>3241</v>
      </c>
    </row>
    <row r="730" spans="1:25">
      <c r="A730" t="s">
        <v>3220</v>
      </c>
      <c r="B730" t="s">
        <v>4007</v>
      </c>
      <c r="C730" t="s">
        <v>4259</v>
      </c>
      <c r="D730" t="s">
        <v>3076</v>
      </c>
      <c r="E730" t="s">
        <v>3077</v>
      </c>
      <c r="F730" t="s">
        <v>298</v>
      </c>
      <c r="G730" t="s">
        <v>4153</v>
      </c>
      <c r="H730" t="s">
        <v>303</v>
      </c>
      <c r="I730" t="s">
        <v>305</v>
      </c>
      <c r="J730" t="s">
        <v>246</v>
      </c>
      <c r="K730" t="s">
        <v>3079</v>
      </c>
      <c r="L730" t="s">
        <v>247</v>
      </c>
      <c r="M730">
        <v>1139847</v>
      </c>
      <c r="N730">
        <v>0</v>
      </c>
      <c r="O730">
        <v>1139847</v>
      </c>
      <c r="P730">
        <v>0</v>
      </c>
      <c r="Q730" t="s">
        <v>4260</v>
      </c>
      <c r="R730" t="s">
        <v>3220</v>
      </c>
      <c r="S730" t="s">
        <v>4261</v>
      </c>
      <c r="T730" t="s">
        <v>3085</v>
      </c>
      <c r="U730" t="s">
        <v>4262</v>
      </c>
      <c r="V730" t="s">
        <v>4263</v>
      </c>
      <c r="W730" t="s">
        <v>3085</v>
      </c>
      <c r="X730" t="str">
        <f t="shared" si="11"/>
        <v>Funcionamiento</v>
      </c>
      <c r="Y730" t="s">
        <v>4153</v>
      </c>
    </row>
    <row r="731" spans="1:25">
      <c r="A731" t="s">
        <v>3220</v>
      </c>
      <c r="B731" t="s">
        <v>4007</v>
      </c>
      <c r="C731" t="s">
        <v>4259</v>
      </c>
      <c r="D731" t="s">
        <v>3076</v>
      </c>
      <c r="E731" t="s">
        <v>3077</v>
      </c>
      <c r="F731" t="s">
        <v>298</v>
      </c>
      <c r="G731" t="s">
        <v>4153</v>
      </c>
      <c r="H731" t="s">
        <v>333</v>
      </c>
      <c r="I731" t="s">
        <v>335</v>
      </c>
      <c r="J731" t="s">
        <v>246</v>
      </c>
      <c r="K731" t="s">
        <v>3079</v>
      </c>
      <c r="L731" t="s">
        <v>247</v>
      </c>
      <c r="M731">
        <v>139348</v>
      </c>
      <c r="N731">
        <v>0</v>
      </c>
      <c r="O731">
        <v>139348</v>
      </c>
      <c r="P731">
        <v>0</v>
      </c>
      <c r="Q731" t="s">
        <v>4260</v>
      </c>
      <c r="R731" t="s">
        <v>3220</v>
      </c>
      <c r="S731" t="s">
        <v>4261</v>
      </c>
      <c r="T731" t="s">
        <v>3085</v>
      </c>
      <c r="U731" t="s">
        <v>4262</v>
      </c>
      <c r="V731" t="s">
        <v>4263</v>
      </c>
      <c r="W731" t="s">
        <v>3085</v>
      </c>
      <c r="X731" t="str">
        <f t="shared" si="11"/>
        <v>Funcionamiento</v>
      </c>
      <c r="Y731" t="s">
        <v>4153</v>
      </c>
    </row>
    <row r="732" spans="1:25">
      <c r="A732" t="s">
        <v>3220</v>
      </c>
      <c r="B732" t="s">
        <v>4007</v>
      </c>
      <c r="C732" t="s">
        <v>4259</v>
      </c>
      <c r="D732" t="s">
        <v>3076</v>
      </c>
      <c r="E732" t="s">
        <v>3077</v>
      </c>
      <c r="F732" t="s">
        <v>298</v>
      </c>
      <c r="G732" t="s">
        <v>4153</v>
      </c>
      <c r="H732" t="s">
        <v>292</v>
      </c>
      <c r="I732" t="s">
        <v>293</v>
      </c>
      <c r="J732" t="s">
        <v>246</v>
      </c>
      <c r="K732" t="s">
        <v>3079</v>
      </c>
      <c r="L732" t="s">
        <v>247</v>
      </c>
      <c r="M732">
        <v>39160958</v>
      </c>
      <c r="N732">
        <v>0</v>
      </c>
      <c r="O732">
        <v>39160958</v>
      </c>
      <c r="P732">
        <v>0</v>
      </c>
      <c r="Q732" t="s">
        <v>4260</v>
      </c>
      <c r="R732" t="s">
        <v>3220</v>
      </c>
      <c r="S732" t="s">
        <v>4261</v>
      </c>
      <c r="T732" t="s">
        <v>3085</v>
      </c>
      <c r="U732" t="s">
        <v>4262</v>
      </c>
      <c r="V732" t="s">
        <v>4263</v>
      </c>
      <c r="W732" t="s">
        <v>3085</v>
      </c>
      <c r="X732" t="str">
        <f t="shared" si="11"/>
        <v>Funcionamiento</v>
      </c>
      <c r="Y732" t="s">
        <v>4153</v>
      </c>
    </row>
    <row r="733" spans="1:25">
      <c r="A733" t="s">
        <v>3220</v>
      </c>
      <c r="B733" t="s">
        <v>4007</v>
      </c>
      <c r="C733" t="s">
        <v>4259</v>
      </c>
      <c r="D733" t="s">
        <v>3076</v>
      </c>
      <c r="E733" t="s">
        <v>3077</v>
      </c>
      <c r="F733" t="s">
        <v>298</v>
      </c>
      <c r="G733" t="s">
        <v>4153</v>
      </c>
      <c r="H733" t="s">
        <v>309</v>
      </c>
      <c r="I733" t="s">
        <v>311</v>
      </c>
      <c r="J733" t="s">
        <v>246</v>
      </c>
      <c r="K733" t="s">
        <v>3079</v>
      </c>
      <c r="L733" t="s">
        <v>247</v>
      </c>
      <c r="M733">
        <v>1957665</v>
      </c>
      <c r="N733">
        <v>0</v>
      </c>
      <c r="O733">
        <v>1957665</v>
      </c>
      <c r="P733">
        <v>0</v>
      </c>
      <c r="Q733" t="s">
        <v>4260</v>
      </c>
      <c r="R733" t="s">
        <v>3220</v>
      </c>
      <c r="S733" t="s">
        <v>4261</v>
      </c>
      <c r="T733" t="s">
        <v>3085</v>
      </c>
      <c r="U733" t="s">
        <v>4262</v>
      </c>
      <c r="V733" t="s">
        <v>4263</v>
      </c>
      <c r="W733" t="s">
        <v>3085</v>
      </c>
      <c r="X733" t="str">
        <f t="shared" si="11"/>
        <v>Funcionamiento</v>
      </c>
      <c r="Y733" t="s">
        <v>4153</v>
      </c>
    </row>
    <row r="734" spans="1:25">
      <c r="A734" t="s">
        <v>3220</v>
      </c>
      <c r="B734" t="s">
        <v>4007</v>
      </c>
      <c r="C734" t="s">
        <v>4259</v>
      </c>
      <c r="D734" t="s">
        <v>3076</v>
      </c>
      <c r="E734" t="s">
        <v>3077</v>
      </c>
      <c r="F734" t="s">
        <v>298</v>
      </c>
      <c r="G734" t="s">
        <v>4153</v>
      </c>
      <c r="H734" t="s">
        <v>297</v>
      </c>
      <c r="I734" t="s">
        <v>299</v>
      </c>
      <c r="J734" t="s">
        <v>246</v>
      </c>
      <c r="K734" t="s">
        <v>3079</v>
      </c>
      <c r="L734" t="s">
        <v>247</v>
      </c>
      <c r="M734">
        <v>966828</v>
      </c>
      <c r="N734">
        <v>0</v>
      </c>
      <c r="O734">
        <v>966828</v>
      </c>
      <c r="P734">
        <v>0</v>
      </c>
      <c r="Q734" t="s">
        <v>4260</v>
      </c>
      <c r="R734" t="s">
        <v>3220</v>
      </c>
      <c r="S734" t="s">
        <v>4261</v>
      </c>
      <c r="T734" t="s">
        <v>3085</v>
      </c>
      <c r="U734" t="s">
        <v>4262</v>
      </c>
      <c r="V734" t="s">
        <v>4263</v>
      </c>
      <c r="W734" t="s">
        <v>3085</v>
      </c>
      <c r="X734" t="str">
        <f t="shared" si="11"/>
        <v>Funcionamiento</v>
      </c>
      <c r="Y734" t="s">
        <v>4153</v>
      </c>
    </row>
    <row r="735" spans="1:25">
      <c r="A735" t="s">
        <v>3220</v>
      </c>
      <c r="B735" t="s">
        <v>4007</v>
      </c>
      <c r="C735" t="s">
        <v>4259</v>
      </c>
      <c r="D735" t="s">
        <v>3076</v>
      </c>
      <c r="E735" t="s">
        <v>3077</v>
      </c>
      <c r="F735" t="s">
        <v>298</v>
      </c>
      <c r="G735" t="s">
        <v>4153</v>
      </c>
      <c r="H735" t="s">
        <v>294</v>
      </c>
      <c r="I735" t="s">
        <v>296</v>
      </c>
      <c r="J735" t="s">
        <v>246</v>
      </c>
      <c r="K735" t="s">
        <v>3079</v>
      </c>
      <c r="L735" t="s">
        <v>247</v>
      </c>
      <c r="M735">
        <v>722671</v>
      </c>
      <c r="N735">
        <v>0</v>
      </c>
      <c r="O735">
        <v>722671</v>
      </c>
      <c r="P735">
        <v>0</v>
      </c>
      <c r="Q735" t="s">
        <v>4260</v>
      </c>
      <c r="R735" t="s">
        <v>3220</v>
      </c>
      <c r="S735" t="s">
        <v>4261</v>
      </c>
      <c r="T735" t="s">
        <v>3085</v>
      </c>
      <c r="U735" t="s">
        <v>4262</v>
      </c>
      <c r="V735" t="s">
        <v>4263</v>
      </c>
      <c r="W735" t="s">
        <v>3085</v>
      </c>
      <c r="X735" t="str">
        <f t="shared" si="11"/>
        <v>Funcionamiento</v>
      </c>
      <c r="Y735" t="s">
        <v>4153</v>
      </c>
    </row>
    <row r="736" spans="1:25">
      <c r="A736" t="s">
        <v>3220</v>
      </c>
      <c r="B736" t="s">
        <v>4007</v>
      </c>
      <c r="C736" t="s">
        <v>4259</v>
      </c>
      <c r="D736" t="s">
        <v>3076</v>
      </c>
      <c r="E736" t="s">
        <v>3077</v>
      </c>
      <c r="F736" t="s">
        <v>298</v>
      </c>
      <c r="G736" t="s">
        <v>4153</v>
      </c>
      <c r="H736" t="s">
        <v>358</v>
      </c>
      <c r="I736" t="s">
        <v>359</v>
      </c>
      <c r="J736" t="s">
        <v>246</v>
      </c>
      <c r="K736" t="s">
        <v>3079</v>
      </c>
      <c r="L736" t="s">
        <v>247</v>
      </c>
      <c r="M736">
        <v>2103530</v>
      </c>
      <c r="N736">
        <v>0</v>
      </c>
      <c r="O736">
        <v>2103530</v>
      </c>
      <c r="P736">
        <v>0</v>
      </c>
      <c r="Q736" t="s">
        <v>4260</v>
      </c>
      <c r="R736" t="s">
        <v>3220</v>
      </c>
      <c r="S736" t="s">
        <v>4261</v>
      </c>
      <c r="T736" t="s">
        <v>3085</v>
      </c>
      <c r="U736" t="s">
        <v>4262</v>
      </c>
      <c r="V736" t="s">
        <v>4263</v>
      </c>
      <c r="W736" t="s">
        <v>3085</v>
      </c>
      <c r="X736" t="str">
        <f t="shared" si="11"/>
        <v>Funcionamiento</v>
      </c>
      <c r="Y736" t="s">
        <v>4153</v>
      </c>
    </row>
    <row r="737" spans="1:25">
      <c r="A737" t="s">
        <v>3228</v>
      </c>
      <c r="B737" t="s">
        <v>3640</v>
      </c>
      <c r="C737" t="s">
        <v>4264</v>
      </c>
      <c r="D737" t="s">
        <v>3076</v>
      </c>
      <c r="E737" t="s">
        <v>3077</v>
      </c>
      <c r="F737" t="s">
        <v>298</v>
      </c>
      <c r="G737" t="s">
        <v>4153</v>
      </c>
      <c r="H737" t="s">
        <v>322</v>
      </c>
      <c r="I737" t="s">
        <v>323</v>
      </c>
      <c r="J737" t="s">
        <v>246</v>
      </c>
      <c r="K737" t="s">
        <v>3079</v>
      </c>
      <c r="L737" t="s">
        <v>247</v>
      </c>
      <c r="M737">
        <v>1369700</v>
      </c>
      <c r="N737">
        <v>0</v>
      </c>
      <c r="O737">
        <v>1369700</v>
      </c>
      <c r="P737">
        <v>0</v>
      </c>
      <c r="Q737" t="s">
        <v>4265</v>
      </c>
      <c r="R737" t="s">
        <v>3228</v>
      </c>
      <c r="S737" t="s">
        <v>3438</v>
      </c>
      <c r="T737" t="s">
        <v>3085</v>
      </c>
      <c r="U737" t="s">
        <v>4266</v>
      </c>
      <c r="V737" t="s">
        <v>4267</v>
      </c>
      <c r="W737" t="s">
        <v>3085</v>
      </c>
      <c r="X737" t="str">
        <f t="shared" si="11"/>
        <v>Funcionamiento</v>
      </c>
      <c r="Y737" t="s">
        <v>4153</v>
      </c>
    </row>
    <row r="738" spans="1:25">
      <c r="A738" t="s">
        <v>3228</v>
      </c>
      <c r="B738" t="s">
        <v>3640</v>
      </c>
      <c r="C738" t="s">
        <v>4264</v>
      </c>
      <c r="D738" t="s">
        <v>3076</v>
      </c>
      <c r="E738" t="s">
        <v>3077</v>
      </c>
      <c r="F738" t="s">
        <v>298</v>
      </c>
      <c r="G738" t="s">
        <v>4153</v>
      </c>
      <c r="H738" t="s">
        <v>324</v>
      </c>
      <c r="I738" t="s">
        <v>325</v>
      </c>
      <c r="J738" t="s">
        <v>246</v>
      </c>
      <c r="K738" t="s">
        <v>3079</v>
      </c>
      <c r="L738" t="s">
        <v>247</v>
      </c>
      <c r="M738">
        <v>913400</v>
      </c>
      <c r="N738">
        <v>0</v>
      </c>
      <c r="O738">
        <v>913400</v>
      </c>
      <c r="P738">
        <v>0</v>
      </c>
      <c r="Q738" t="s">
        <v>4265</v>
      </c>
      <c r="R738" t="s">
        <v>3228</v>
      </c>
      <c r="S738" t="s">
        <v>3438</v>
      </c>
      <c r="T738" t="s">
        <v>3085</v>
      </c>
      <c r="U738" t="s">
        <v>4266</v>
      </c>
      <c r="V738" t="s">
        <v>4267</v>
      </c>
      <c r="W738" t="s">
        <v>3085</v>
      </c>
      <c r="X738" t="str">
        <f t="shared" si="11"/>
        <v>Funcionamiento</v>
      </c>
      <c r="Y738" t="s">
        <v>4153</v>
      </c>
    </row>
    <row r="739" spans="1:25">
      <c r="A739" t="s">
        <v>3228</v>
      </c>
      <c r="B739" t="s">
        <v>3640</v>
      </c>
      <c r="C739" t="s">
        <v>4264</v>
      </c>
      <c r="D739" t="s">
        <v>3076</v>
      </c>
      <c r="E739" t="s">
        <v>3077</v>
      </c>
      <c r="F739" t="s">
        <v>298</v>
      </c>
      <c r="G739" t="s">
        <v>4153</v>
      </c>
      <c r="H739" t="s">
        <v>318</v>
      </c>
      <c r="I739" t="s">
        <v>586</v>
      </c>
      <c r="J739" t="s">
        <v>246</v>
      </c>
      <c r="K739" t="s">
        <v>3079</v>
      </c>
      <c r="L739" t="s">
        <v>247</v>
      </c>
      <c r="M739">
        <v>1825900</v>
      </c>
      <c r="N739">
        <v>0</v>
      </c>
      <c r="O739">
        <v>1825900</v>
      </c>
      <c r="P739">
        <v>0</v>
      </c>
      <c r="Q739" t="s">
        <v>4265</v>
      </c>
      <c r="R739" t="s">
        <v>3228</v>
      </c>
      <c r="S739" t="s">
        <v>3438</v>
      </c>
      <c r="T739" t="s">
        <v>3085</v>
      </c>
      <c r="U739" t="s">
        <v>4266</v>
      </c>
      <c r="V739" t="s">
        <v>4267</v>
      </c>
      <c r="W739" t="s">
        <v>3085</v>
      </c>
      <c r="X739" t="str">
        <f t="shared" si="11"/>
        <v>Funcionamiento</v>
      </c>
      <c r="Y739" t="s">
        <v>4153</v>
      </c>
    </row>
    <row r="740" spans="1:25">
      <c r="A740" t="s">
        <v>3228</v>
      </c>
      <c r="B740" t="s">
        <v>3640</v>
      </c>
      <c r="C740" t="s">
        <v>4264</v>
      </c>
      <c r="D740" t="s">
        <v>3076</v>
      </c>
      <c r="E740" t="s">
        <v>3077</v>
      </c>
      <c r="F740" t="s">
        <v>298</v>
      </c>
      <c r="G740" t="s">
        <v>4153</v>
      </c>
      <c r="H740" t="s">
        <v>314</v>
      </c>
      <c r="I740" t="s">
        <v>582</v>
      </c>
      <c r="J740" t="s">
        <v>246</v>
      </c>
      <c r="K740" t="s">
        <v>3079</v>
      </c>
      <c r="L740" t="s">
        <v>247</v>
      </c>
      <c r="M740">
        <v>944500</v>
      </c>
      <c r="N740">
        <v>0</v>
      </c>
      <c r="O740">
        <v>944500</v>
      </c>
      <c r="P740">
        <v>0</v>
      </c>
      <c r="Q740" t="s">
        <v>4265</v>
      </c>
      <c r="R740" t="s">
        <v>3228</v>
      </c>
      <c r="S740" t="s">
        <v>3438</v>
      </c>
      <c r="T740" t="s">
        <v>3085</v>
      </c>
      <c r="U740" t="s">
        <v>4266</v>
      </c>
      <c r="V740" t="s">
        <v>4267</v>
      </c>
      <c r="W740" t="s">
        <v>3085</v>
      </c>
      <c r="X740" t="str">
        <f t="shared" si="11"/>
        <v>Funcionamiento</v>
      </c>
      <c r="Y740" t="s">
        <v>4153</v>
      </c>
    </row>
    <row r="741" spans="1:25">
      <c r="A741" t="s">
        <v>3228</v>
      </c>
      <c r="B741" t="s">
        <v>3640</v>
      </c>
      <c r="C741" t="s">
        <v>4264</v>
      </c>
      <c r="D741" t="s">
        <v>3076</v>
      </c>
      <c r="E741" t="s">
        <v>3077</v>
      </c>
      <c r="F741" t="s">
        <v>298</v>
      </c>
      <c r="G741" t="s">
        <v>4153</v>
      </c>
      <c r="H741" t="s">
        <v>320</v>
      </c>
      <c r="I741" t="s">
        <v>321</v>
      </c>
      <c r="J741" t="s">
        <v>246</v>
      </c>
      <c r="K741" t="s">
        <v>3079</v>
      </c>
      <c r="L741" t="s">
        <v>247</v>
      </c>
      <c r="M741">
        <v>427300</v>
      </c>
      <c r="N741">
        <v>0</v>
      </c>
      <c r="O741">
        <v>427300</v>
      </c>
      <c r="P741">
        <v>0</v>
      </c>
      <c r="Q741" t="s">
        <v>4265</v>
      </c>
      <c r="R741" t="s">
        <v>3228</v>
      </c>
      <c r="S741" t="s">
        <v>3438</v>
      </c>
      <c r="T741" t="s">
        <v>3085</v>
      </c>
      <c r="U741" t="s">
        <v>4266</v>
      </c>
      <c r="V741" t="s">
        <v>4267</v>
      </c>
      <c r="W741" t="s">
        <v>3085</v>
      </c>
      <c r="X741" t="str">
        <f t="shared" si="11"/>
        <v>Funcionamiento</v>
      </c>
      <c r="Y741" t="s">
        <v>4153</v>
      </c>
    </row>
    <row r="742" spans="1:25">
      <c r="A742" t="s">
        <v>3228</v>
      </c>
      <c r="B742" t="s">
        <v>3640</v>
      </c>
      <c r="C742" t="s">
        <v>4264</v>
      </c>
      <c r="D742" t="s">
        <v>3076</v>
      </c>
      <c r="E742" t="s">
        <v>3077</v>
      </c>
      <c r="F742" t="s">
        <v>298</v>
      </c>
      <c r="G742" t="s">
        <v>4153</v>
      </c>
      <c r="H742" t="s">
        <v>316</v>
      </c>
      <c r="I742" t="s">
        <v>583</v>
      </c>
      <c r="J742" t="s">
        <v>246</v>
      </c>
      <c r="K742" t="s">
        <v>3079</v>
      </c>
      <c r="L742" t="s">
        <v>247</v>
      </c>
      <c r="M742">
        <v>3568300</v>
      </c>
      <c r="N742">
        <v>0</v>
      </c>
      <c r="O742">
        <v>3568300</v>
      </c>
      <c r="P742">
        <v>0</v>
      </c>
      <c r="Q742" t="s">
        <v>4265</v>
      </c>
      <c r="R742" t="s">
        <v>3228</v>
      </c>
      <c r="S742" t="s">
        <v>3438</v>
      </c>
      <c r="T742" t="s">
        <v>3085</v>
      </c>
      <c r="U742" t="s">
        <v>4266</v>
      </c>
      <c r="V742" t="s">
        <v>4267</v>
      </c>
      <c r="W742" t="s">
        <v>3085</v>
      </c>
      <c r="X742" t="str">
        <f t="shared" si="11"/>
        <v>Funcionamiento</v>
      </c>
      <c r="Y742" t="s">
        <v>4153</v>
      </c>
    </row>
    <row r="743" spans="1:25">
      <c r="A743" t="s">
        <v>3236</v>
      </c>
      <c r="B743" t="s">
        <v>4268</v>
      </c>
      <c r="C743" t="s">
        <v>4269</v>
      </c>
      <c r="D743" t="s">
        <v>3076</v>
      </c>
      <c r="E743" t="s">
        <v>3077</v>
      </c>
      <c r="F743" t="s">
        <v>298</v>
      </c>
      <c r="G743" t="s">
        <v>4153</v>
      </c>
      <c r="H743" t="s">
        <v>316</v>
      </c>
      <c r="I743" t="s">
        <v>583</v>
      </c>
      <c r="J743" t="s">
        <v>246</v>
      </c>
      <c r="K743" t="s">
        <v>3079</v>
      </c>
      <c r="L743" t="s">
        <v>247</v>
      </c>
      <c r="M743">
        <v>329200</v>
      </c>
      <c r="N743">
        <v>0</v>
      </c>
      <c r="O743">
        <v>329200</v>
      </c>
      <c r="P743">
        <v>0</v>
      </c>
      <c r="Q743" t="s">
        <v>4270</v>
      </c>
      <c r="R743" t="s">
        <v>3236</v>
      </c>
      <c r="S743" t="s">
        <v>3472</v>
      </c>
      <c r="T743" t="s">
        <v>3085</v>
      </c>
      <c r="U743" t="s">
        <v>4271</v>
      </c>
      <c r="V743" t="s">
        <v>4272</v>
      </c>
      <c r="W743" t="s">
        <v>3085</v>
      </c>
      <c r="X743" t="str">
        <f t="shared" si="11"/>
        <v>Funcionamiento</v>
      </c>
      <c r="Y743" t="s">
        <v>4153</v>
      </c>
    </row>
    <row r="744" spans="1:25">
      <c r="A744" t="s">
        <v>3236</v>
      </c>
      <c r="B744" t="s">
        <v>4268</v>
      </c>
      <c r="C744" t="s">
        <v>4269</v>
      </c>
      <c r="D744" t="s">
        <v>3076</v>
      </c>
      <c r="E744" t="s">
        <v>3077</v>
      </c>
      <c r="F744" t="s">
        <v>298</v>
      </c>
      <c r="G744" t="s">
        <v>4153</v>
      </c>
      <c r="H744" t="s">
        <v>320</v>
      </c>
      <c r="I744" t="s">
        <v>321</v>
      </c>
      <c r="J744" t="s">
        <v>246</v>
      </c>
      <c r="K744" t="s">
        <v>3079</v>
      </c>
      <c r="L744" t="s">
        <v>247</v>
      </c>
      <c r="M744">
        <v>41800</v>
      </c>
      <c r="N744">
        <v>0</v>
      </c>
      <c r="O744">
        <v>41800</v>
      </c>
      <c r="P744">
        <v>0</v>
      </c>
      <c r="Q744" t="s">
        <v>4270</v>
      </c>
      <c r="R744" t="s">
        <v>3236</v>
      </c>
      <c r="S744" t="s">
        <v>3472</v>
      </c>
      <c r="T744" t="s">
        <v>3085</v>
      </c>
      <c r="U744" t="s">
        <v>4271</v>
      </c>
      <c r="V744" t="s">
        <v>4272</v>
      </c>
      <c r="W744" t="s">
        <v>3085</v>
      </c>
      <c r="X744" t="str">
        <f t="shared" si="11"/>
        <v>Funcionamiento</v>
      </c>
      <c r="Y744" t="s">
        <v>4153</v>
      </c>
    </row>
    <row r="745" spans="1:25">
      <c r="A745" t="s">
        <v>3236</v>
      </c>
      <c r="B745" t="s">
        <v>4268</v>
      </c>
      <c r="C745" t="s">
        <v>4269</v>
      </c>
      <c r="D745" t="s">
        <v>3076</v>
      </c>
      <c r="E745" t="s">
        <v>3077</v>
      </c>
      <c r="F745" t="s">
        <v>298</v>
      </c>
      <c r="G745" t="s">
        <v>4153</v>
      </c>
      <c r="H745" t="s">
        <v>324</v>
      </c>
      <c r="I745" t="s">
        <v>325</v>
      </c>
      <c r="J745" t="s">
        <v>246</v>
      </c>
      <c r="K745" t="s">
        <v>3079</v>
      </c>
      <c r="L745" t="s">
        <v>247</v>
      </c>
      <c r="M745">
        <v>86500</v>
      </c>
      <c r="N745">
        <v>0</v>
      </c>
      <c r="O745">
        <v>86500</v>
      </c>
      <c r="P745">
        <v>0</v>
      </c>
      <c r="Q745" t="s">
        <v>4270</v>
      </c>
      <c r="R745" t="s">
        <v>3236</v>
      </c>
      <c r="S745" t="s">
        <v>3472</v>
      </c>
      <c r="T745" t="s">
        <v>3085</v>
      </c>
      <c r="U745" t="s">
        <v>4271</v>
      </c>
      <c r="V745" t="s">
        <v>4272</v>
      </c>
      <c r="W745" t="s">
        <v>3085</v>
      </c>
      <c r="X745" t="str">
        <f t="shared" si="11"/>
        <v>Funcionamiento</v>
      </c>
      <c r="Y745" t="s">
        <v>4153</v>
      </c>
    </row>
    <row r="746" spans="1:25">
      <c r="A746" t="s">
        <v>3236</v>
      </c>
      <c r="B746" t="s">
        <v>4268</v>
      </c>
      <c r="C746" t="s">
        <v>4269</v>
      </c>
      <c r="D746" t="s">
        <v>3076</v>
      </c>
      <c r="E746" t="s">
        <v>3077</v>
      </c>
      <c r="F746" t="s">
        <v>298</v>
      </c>
      <c r="G746" t="s">
        <v>4153</v>
      </c>
      <c r="H746" t="s">
        <v>318</v>
      </c>
      <c r="I746" t="s">
        <v>586</v>
      </c>
      <c r="J746" t="s">
        <v>246</v>
      </c>
      <c r="K746" t="s">
        <v>3079</v>
      </c>
      <c r="L746" t="s">
        <v>247</v>
      </c>
      <c r="M746">
        <v>171900</v>
      </c>
      <c r="N746">
        <v>0</v>
      </c>
      <c r="O746">
        <v>171900</v>
      </c>
      <c r="P746">
        <v>0</v>
      </c>
      <c r="Q746" t="s">
        <v>4270</v>
      </c>
      <c r="R746" t="s">
        <v>3236</v>
      </c>
      <c r="S746" t="s">
        <v>3472</v>
      </c>
      <c r="T746" t="s">
        <v>3085</v>
      </c>
      <c r="U746" t="s">
        <v>4271</v>
      </c>
      <c r="V746" t="s">
        <v>4272</v>
      </c>
      <c r="W746" t="s">
        <v>3085</v>
      </c>
      <c r="X746" t="str">
        <f t="shared" si="11"/>
        <v>Funcionamiento</v>
      </c>
      <c r="Y746" t="s">
        <v>4153</v>
      </c>
    </row>
    <row r="747" spans="1:25">
      <c r="A747" t="s">
        <v>3236</v>
      </c>
      <c r="B747" t="s">
        <v>4268</v>
      </c>
      <c r="C747" t="s">
        <v>4269</v>
      </c>
      <c r="D747" t="s">
        <v>3076</v>
      </c>
      <c r="E747" t="s">
        <v>3077</v>
      </c>
      <c r="F747" t="s">
        <v>298</v>
      </c>
      <c r="G747" t="s">
        <v>4153</v>
      </c>
      <c r="H747" t="s">
        <v>322</v>
      </c>
      <c r="I747" t="s">
        <v>323</v>
      </c>
      <c r="J747" t="s">
        <v>246</v>
      </c>
      <c r="K747" t="s">
        <v>3079</v>
      </c>
      <c r="L747" t="s">
        <v>247</v>
      </c>
      <c r="M747">
        <v>128400</v>
      </c>
      <c r="N747">
        <v>0</v>
      </c>
      <c r="O747">
        <v>128400</v>
      </c>
      <c r="P747">
        <v>0</v>
      </c>
      <c r="Q747" t="s">
        <v>4270</v>
      </c>
      <c r="R747" t="s">
        <v>3236</v>
      </c>
      <c r="S747" t="s">
        <v>3472</v>
      </c>
      <c r="T747" t="s">
        <v>3085</v>
      </c>
      <c r="U747" t="s">
        <v>4271</v>
      </c>
      <c r="V747" t="s">
        <v>4272</v>
      </c>
      <c r="W747" t="s">
        <v>3085</v>
      </c>
      <c r="X747" t="str">
        <f t="shared" si="11"/>
        <v>Funcionamiento</v>
      </c>
      <c r="Y747" t="s">
        <v>4153</v>
      </c>
    </row>
    <row r="748" spans="1:25">
      <c r="A748" t="s">
        <v>3236</v>
      </c>
      <c r="B748" t="s">
        <v>4268</v>
      </c>
      <c r="C748" t="s">
        <v>4269</v>
      </c>
      <c r="D748" t="s">
        <v>3076</v>
      </c>
      <c r="E748" t="s">
        <v>3077</v>
      </c>
      <c r="F748" t="s">
        <v>298</v>
      </c>
      <c r="G748" t="s">
        <v>4153</v>
      </c>
      <c r="H748" t="s">
        <v>314</v>
      </c>
      <c r="I748" t="s">
        <v>582</v>
      </c>
      <c r="J748" t="s">
        <v>246</v>
      </c>
      <c r="K748" t="s">
        <v>3079</v>
      </c>
      <c r="L748" t="s">
        <v>247</v>
      </c>
      <c r="M748">
        <v>463900</v>
      </c>
      <c r="N748">
        <v>0</v>
      </c>
      <c r="O748">
        <v>463900</v>
      </c>
      <c r="P748">
        <v>0</v>
      </c>
      <c r="Q748" t="s">
        <v>4270</v>
      </c>
      <c r="R748" t="s">
        <v>3236</v>
      </c>
      <c r="S748" t="s">
        <v>3472</v>
      </c>
      <c r="T748" t="s">
        <v>3085</v>
      </c>
      <c r="U748" t="s">
        <v>4271</v>
      </c>
      <c r="V748" t="s">
        <v>4272</v>
      </c>
      <c r="W748" t="s">
        <v>3085</v>
      </c>
      <c r="X748" t="str">
        <f t="shared" si="11"/>
        <v>Funcionamiento</v>
      </c>
      <c r="Y748" t="s">
        <v>4153</v>
      </c>
    </row>
    <row r="749" spans="1:25">
      <c r="A749" t="s">
        <v>3221</v>
      </c>
      <c r="B749" t="s">
        <v>3274</v>
      </c>
      <c r="C749" t="s">
        <v>4273</v>
      </c>
      <c r="D749" t="s">
        <v>3076</v>
      </c>
      <c r="E749" t="s">
        <v>3077</v>
      </c>
      <c r="F749" t="s">
        <v>298</v>
      </c>
      <c r="G749" t="s">
        <v>4153</v>
      </c>
      <c r="H749" t="s">
        <v>309</v>
      </c>
      <c r="I749" t="s">
        <v>311</v>
      </c>
      <c r="J749" t="s">
        <v>246</v>
      </c>
      <c r="K749" t="s">
        <v>3079</v>
      </c>
      <c r="L749" t="s">
        <v>247</v>
      </c>
      <c r="M749">
        <v>2120274</v>
      </c>
      <c r="N749">
        <v>0</v>
      </c>
      <c r="O749">
        <v>2120274</v>
      </c>
      <c r="P749">
        <v>0</v>
      </c>
      <c r="Q749" t="s">
        <v>4274</v>
      </c>
      <c r="R749" t="s">
        <v>3221</v>
      </c>
      <c r="S749" t="s">
        <v>4275</v>
      </c>
      <c r="T749" t="s">
        <v>3085</v>
      </c>
      <c r="U749" t="s">
        <v>4276</v>
      </c>
      <c r="V749" t="s">
        <v>4277</v>
      </c>
      <c r="W749" t="s">
        <v>3085</v>
      </c>
      <c r="X749" t="str">
        <f t="shared" si="11"/>
        <v>Funcionamiento</v>
      </c>
      <c r="Y749" t="s">
        <v>4153</v>
      </c>
    </row>
    <row r="750" spans="1:25">
      <c r="A750" t="s">
        <v>3221</v>
      </c>
      <c r="B750" t="s">
        <v>3274</v>
      </c>
      <c r="C750" t="s">
        <v>4273</v>
      </c>
      <c r="D750" t="s">
        <v>3076</v>
      </c>
      <c r="E750" t="s">
        <v>3077</v>
      </c>
      <c r="F750" t="s">
        <v>298</v>
      </c>
      <c r="G750" t="s">
        <v>4153</v>
      </c>
      <c r="H750" t="s">
        <v>331</v>
      </c>
      <c r="I750" t="s">
        <v>587</v>
      </c>
      <c r="J750" t="s">
        <v>246</v>
      </c>
      <c r="K750" t="s">
        <v>3079</v>
      </c>
      <c r="L750" t="s">
        <v>247</v>
      </c>
      <c r="M750">
        <v>2692471</v>
      </c>
      <c r="N750">
        <v>0</v>
      </c>
      <c r="O750">
        <v>2692471</v>
      </c>
      <c r="P750">
        <v>0</v>
      </c>
      <c r="Q750" t="s">
        <v>4274</v>
      </c>
      <c r="R750" t="s">
        <v>3221</v>
      </c>
      <c r="S750" t="s">
        <v>4275</v>
      </c>
      <c r="T750" t="s">
        <v>3085</v>
      </c>
      <c r="U750" t="s">
        <v>4276</v>
      </c>
      <c r="V750" t="s">
        <v>4277</v>
      </c>
      <c r="W750" t="s">
        <v>3085</v>
      </c>
      <c r="X750" t="str">
        <f t="shared" si="11"/>
        <v>Funcionamiento</v>
      </c>
      <c r="Y750" t="s">
        <v>4153</v>
      </c>
    </row>
    <row r="751" spans="1:25">
      <c r="A751" t="s">
        <v>3221</v>
      </c>
      <c r="B751" t="s">
        <v>3274</v>
      </c>
      <c r="C751" t="s">
        <v>4273</v>
      </c>
      <c r="D751" t="s">
        <v>3076</v>
      </c>
      <c r="E751" t="s">
        <v>3077</v>
      </c>
      <c r="F751" t="s">
        <v>298</v>
      </c>
      <c r="G751" t="s">
        <v>4153</v>
      </c>
      <c r="H751" t="s">
        <v>294</v>
      </c>
      <c r="I751" t="s">
        <v>296</v>
      </c>
      <c r="J751" t="s">
        <v>246</v>
      </c>
      <c r="K751" t="s">
        <v>3079</v>
      </c>
      <c r="L751" t="s">
        <v>247</v>
      </c>
      <c r="M751">
        <v>784363</v>
      </c>
      <c r="N751">
        <v>0</v>
      </c>
      <c r="O751">
        <v>784363</v>
      </c>
      <c r="P751">
        <v>0</v>
      </c>
      <c r="Q751" t="s">
        <v>4274</v>
      </c>
      <c r="R751" t="s">
        <v>3221</v>
      </c>
      <c r="S751" t="s">
        <v>4275</v>
      </c>
      <c r="T751" t="s">
        <v>3085</v>
      </c>
      <c r="U751" t="s">
        <v>4276</v>
      </c>
      <c r="V751" t="s">
        <v>4277</v>
      </c>
      <c r="W751" t="s">
        <v>3085</v>
      </c>
      <c r="X751" t="str">
        <f t="shared" si="11"/>
        <v>Funcionamiento</v>
      </c>
      <c r="Y751" t="s">
        <v>4153</v>
      </c>
    </row>
    <row r="752" spans="1:25">
      <c r="A752" t="s">
        <v>3221</v>
      </c>
      <c r="B752" t="s">
        <v>3274</v>
      </c>
      <c r="C752" t="s">
        <v>4273</v>
      </c>
      <c r="D752" t="s">
        <v>3076</v>
      </c>
      <c r="E752" t="s">
        <v>3077</v>
      </c>
      <c r="F752" t="s">
        <v>298</v>
      </c>
      <c r="G752" t="s">
        <v>4153</v>
      </c>
      <c r="H752" t="s">
        <v>297</v>
      </c>
      <c r="I752" t="s">
        <v>299</v>
      </c>
      <c r="J752" t="s">
        <v>246</v>
      </c>
      <c r="K752" t="s">
        <v>3079</v>
      </c>
      <c r="L752" t="s">
        <v>247</v>
      </c>
      <c r="M752">
        <v>1014826</v>
      </c>
      <c r="N752">
        <v>0</v>
      </c>
      <c r="O752">
        <v>1014826</v>
      </c>
      <c r="P752">
        <v>0</v>
      </c>
      <c r="Q752" t="s">
        <v>4274</v>
      </c>
      <c r="R752" t="s">
        <v>3221</v>
      </c>
      <c r="S752" t="s">
        <v>4275</v>
      </c>
      <c r="T752" t="s">
        <v>3085</v>
      </c>
      <c r="U752" t="s">
        <v>4276</v>
      </c>
      <c r="V752" t="s">
        <v>4277</v>
      </c>
      <c r="W752" t="s">
        <v>3085</v>
      </c>
      <c r="X752" t="str">
        <f t="shared" si="11"/>
        <v>Funcionamiento</v>
      </c>
      <c r="Y752" t="s">
        <v>4153</v>
      </c>
    </row>
    <row r="753" spans="1:25">
      <c r="A753" t="s">
        <v>3221</v>
      </c>
      <c r="B753" t="s">
        <v>3274</v>
      </c>
      <c r="C753" t="s">
        <v>4273</v>
      </c>
      <c r="D753" t="s">
        <v>3076</v>
      </c>
      <c r="E753" t="s">
        <v>3077</v>
      </c>
      <c r="F753" t="s">
        <v>298</v>
      </c>
      <c r="G753" t="s">
        <v>4153</v>
      </c>
      <c r="H753" t="s">
        <v>292</v>
      </c>
      <c r="I753" t="s">
        <v>293</v>
      </c>
      <c r="J753" t="s">
        <v>246</v>
      </c>
      <c r="K753" t="s">
        <v>3079</v>
      </c>
      <c r="L753" t="s">
        <v>247</v>
      </c>
      <c r="M753">
        <v>37588350</v>
      </c>
      <c r="N753">
        <v>0</v>
      </c>
      <c r="O753">
        <v>37588350</v>
      </c>
      <c r="P753">
        <v>0</v>
      </c>
      <c r="Q753" t="s">
        <v>4274</v>
      </c>
      <c r="R753" t="s">
        <v>3221</v>
      </c>
      <c r="S753" t="s">
        <v>4275</v>
      </c>
      <c r="T753" t="s">
        <v>3085</v>
      </c>
      <c r="U753" t="s">
        <v>4276</v>
      </c>
      <c r="V753" t="s">
        <v>4277</v>
      </c>
      <c r="W753" t="s">
        <v>3085</v>
      </c>
      <c r="X753" t="str">
        <f t="shared" si="11"/>
        <v>Funcionamiento</v>
      </c>
      <c r="Y753" t="s">
        <v>4153</v>
      </c>
    </row>
    <row r="754" spans="1:25">
      <c r="A754" t="s">
        <v>3221</v>
      </c>
      <c r="B754" t="s">
        <v>3274</v>
      </c>
      <c r="C754" t="s">
        <v>4273</v>
      </c>
      <c r="D754" t="s">
        <v>3076</v>
      </c>
      <c r="E754" t="s">
        <v>3077</v>
      </c>
      <c r="F754" t="s">
        <v>298</v>
      </c>
      <c r="G754" t="s">
        <v>4153</v>
      </c>
      <c r="H754" t="s">
        <v>303</v>
      </c>
      <c r="I754" t="s">
        <v>305</v>
      </c>
      <c r="J754" t="s">
        <v>246</v>
      </c>
      <c r="K754" t="s">
        <v>3079</v>
      </c>
      <c r="L754" t="s">
        <v>247</v>
      </c>
      <c r="M754">
        <v>682420</v>
      </c>
      <c r="N754">
        <v>0</v>
      </c>
      <c r="O754">
        <v>682420</v>
      </c>
      <c r="P754">
        <v>0</v>
      </c>
      <c r="Q754" t="s">
        <v>4274</v>
      </c>
      <c r="R754" t="s">
        <v>3221</v>
      </c>
      <c r="S754" t="s">
        <v>4275</v>
      </c>
      <c r="T754" t="s">
        <v>3085</v>
      </c>
      <c r="U754" t="s">
        <v>4276</v>
      </c>
      <c r="V754" t="s">
        <v>4277</v>
      </c>
      <c r="W754" t="s">
        <v>3085</v>
      </c>
      <c r="X754" t="str">
        <f t="shared" si="11"/>
        <v>Funcionamiento</v>
      </c>
      <c r="Y754" t="s">
        <v>4153</v>
      </c>
    </row>
    <row r="755" spans="1:25">
      <c r="A755" t="s">
        <v>3221</v>
      </c>
      <c r="B755" t="s">
        <v>3274</v>
      </c>
      <c r="C755" t="s">
        <v>4273</v>
      </c>
      <c r="D755" t="s">
        <v>3076</v>
      </c>
      <c r="E755" t="s">
        <v>3077</v>
      </c>
      <c r="F755" t="s">
        <v>298</v>
      </c>
      <c r="G755" t="s">
        <v>4153</v>
      </c>
      <c r="H755" t="s">
        <v>333</v>
      </c>
      <c r="I755" t="s">
        <v>335</v>
      </c>
      <c r="J755" t="s">
        <v>246</v>
      </c>
      <c r="K755" t="s">
        <v>3079</v>
      </c>
      <c r="L755" t="s">
        <v>247</v>
      </c>
      <c r="M755">
        <v>175060</v>
      </c>
      <c r="N755">
        <v>0</v>
      </c>
      <c r="O755">
        <v>175060</v>
      </c>
      <c r="P755">
        <v>0</v>
      </c>
      <c r="Q755" t="s">
        <v>4274</v>
      </c>
      <c r="R755" t="s">
        <v>3221</v>
      </c>
      <c r="S755" t="s">
        <v>4275</v>
      </c>
      <c r="T755" t="s">
        <v>3085</v>
      </c>
      <c r="U755" t="s">
        <v>4276</v>
      </c>
      <c r="V755" t="s">
        <v>4277</v>
      </c>
      <c r="W755" t="s">
        <v>3085</v>
      </c>
      <c r="X755" t="str">
        <f t="shared" si="11"/>
        <v>Funcionamiento</v>
      </c>
      <c r="Y755" t="s">
        <v>4153</v>
      </c>
    </row>
    <row r="756" spans="1:25">
      <c r="A756" t="s">
        <v>3251</v>
      </c>
      <c r="B756" t="s">
        <v>3274</v>
      </c>
      <c r="C756" t="s">
        <v>4278</v>
      </c>
      <c r="D756" t="s">
        <v>3076</v>
      </c>
      <c r="E756" t="s">
        <v>3077</v>
      </c>
      <c r="F756" t="s">
        <v>298</v>
      </c>
      <c r="G756" t="s">
        <v>4153</v>
      </c>
      <c r="H756" t="s">
        <v>322</v>
      </c>
      <c r="I756" t="s">
        <v>323</v>
      </c>
      <c r="J756" t="s">
        <v>246</v>
      </c>
      <c r="K756" t="s">
        <v>3079</v>
      </c>
      <c r="L756" t="s">
        <v>247</v>
      </c>
      <c r="M756">
        <v>1272000</v>
      </c>
      <c r="N756">
        <v>0</v>
      </c>
      <c r="O756">
        <v>1272000</v>
      </c>
      <c r="P756">
        <v>0</v>
      </c>
      <c r="Q756" t="s">
        <v>4279</v>
      </c>
      <c r="R756" t="s">
        <v>3251</v>
      </c>
      <c r="S756" t="s">
        <v>4280</v>
      </c>
      <c r="T756" t="s">
        <v>3085</v>
      </c>
      <c r="U756" t="s">
        <v>4281</v>
      </c>
      <c r="V756" t="s">
        <v>4282</v>
      </c>
      <c r="W756" t="s">
        <v>3085</v>
      </c>
      <c r="X756" t="str">
        <f t="shared" si="11"/>
        <v>Funcionamiento</v>
      </c>
      <c r="Y756" t="s">
        <v>4153</v>
      </c>
    </row>
    <row r="757" spans="1:25">
      <c r="A757" t="s">
        <v>3251</v>
      </c>
      <c r="B757" t="s">
        <v>3274</v>
      </c>
      <c r="C757" t="s">
        <v>4278</v>
      </c>
      <c r="D757" t="s">
        <v>3076</v>
      </c>
      <c r="E757" t="s">
        <v>3077</v>
      </c>
      <c r="F757" t="s">
        <v>298</v>
      </c>
      <c r="G757" t="s">
        <v>4153</v>
      </c>
      <c r="H757" t="s">
        <v>320</v>
      </c>
      <c r="I757" t="s">
        <v>321</v>
      </c>
      <c r="J757" t="s">
        <v>246</v>
      </c>
      <c r="K757" t="s">
        <v>3079</v>
      </c>
      <c r="L757" t="s">
        <v>247</v>
      </c>
      <c r="M757">
        <v>394600</v>
      </c>
      <c r="N757">
        <v>0</v>
      </c>
      <c r="O757">
        <v>394600</v>
      </c>
      <c r="P757">
        <v>0</v>
      </c>
      <c r="Q757" t="s">
        <v>4279</v>
      </c>
      <c r="R757" t="s">
        <v>3251</v>
      </c>
      <c r="S757" t="s">
        <v>4280</v>
      </c>
      <c r="T757" t="s">
        <v>3085</v>
      </c>
      <c r="U757" t="s">
        <v>4281</v>
      </c>
      <c r="V757" t="s">
        <v>4282</v>
      </c>
      <c r="W757" t="s">
        <v>3085</v>
      </c>
      <c r="X757" t="str">
        <f t="shared" si="11"/>
        <v>Funcionamiento</v>
      </c>
      <c r="Y757" t="s">
        <v>4153</v>
      </c>
    </row>
    <row r="758" spans="1:25">
      <c r="A758" t="s">
        <v>3251</v>
      </c>
      <c r="B758" t="s">
        <v>3274</v>
      </c>
      <c r="C758" t="s">
        <v>4278</v>
      </c>
      <c r="D758" t="s">
        <v>3076</v>
      </c>
      <c r="E758" t="s">
        <v>3077</v>
      </c>
      <c r="F758" t="s">
        <v>298</v>
      </c>
      <c r="G758" t="s">
        <v>4153</v>
      </c>
      <c r="H758" t="s">
        <v>324</v>
      </c>
      <c r="I758" t="s">
        <v>325</v>
      </c>
      <c r="J758" t="s">
        <v>246</v>
      </c>
      <c r="K758" t="s">
        <v>3079</v>
      </c>
      <c r="L758" t="s">
        <v>247</v>
      </c>
      <c r="M758">
        <v>848500</v>
      </c>
      <c r="N758">
        <v>0</v>
      </c>
      <c r="O758">
        <v>848500</v>
      </c>
      <c r="P758">
        <v>0</v>
      </c>
      <c r="Q758" t="s">
        <v>4279</v>
      </c>
      <c r="R758" t="s">
        <v>3251</v>
      </c>
      <c r="S758" t="s">
        <v>4280</v>
      </c>
      <c r="T758" t="s">
        <v>3085</v>
      </c>
      <c r="U758" t="s">
        <v>4281</v>
      </c>
      <c r="V758" t="s">
        <v>4282</v>
      </c>
      <c r="W758" t="s">
        <v>3085</v>
      </c>
      <c r="X758" t="str">
        <f t="shared" si="11"/>
        <v>Funcionamiento</v>
      </c>
      <c r="Y758" t="s">
        <v>4153</v>
      </c>
    </row>
    <row r="759" spans="1:25">
      <c r="A759" t="s">
        <v>3251</v>
      </c>
      <c r="B759" t="s">
        <v>3274</v>
      </c>
      <c r="C759" t="s">
        <v>4278</v>
      </c>
      <c r="D759" t="s">
        <v>3076</v>
      </c>
      <c r="E759" t="s">
        <v>3077</v>
      </c>
      <c r="F759" t="s">
        <v>298</v>
      </c>
      <c r="G759" t="s">
        <v>4153</v>
      </c>
      <c r="H759" t="s">
        <v>318</v>
      </c>
      <c r="I759" t="s">
        <v>586</v>
      </c>
      <c r="J759" t="s">
        <v>246</v>
      </c>
      <c r="K759" t="s">
        <v>3079</v>
      </c>
      <c r="L759" t="s">
        <v>247</v>
      </c>
      <c r="M759">
        <v>1695900</v>
      </c>
      <c r="N759">
        <v>0</v>
      </c>
      <c r="O759">
        <v>1695900</v>
      </c>
      <c r="P759">
        <v>0</v>
      </c>
      <c r="Q759" t="s">
        <v>4279</v>
      </c>
      <c r="R759" t="s">
        <v>3251</v>
      </c>
      <c r="S759" t="s">
        <v>4280</v>
      </c>
      <c r="T759" t="s">
        <v>3085</v>
      </c>
      <c r="U759" t="s">
        <v>4281</v>
      </c>
      <c r="V759" t="s">
        <v>4282</v>
      </c>
      <c r="W759" t="s">
        <v>3085</v>
      </c>
      <c r="X759" t="str">
        <f t="shared" si="11"/>
        <v>Funcionamiento</v>
      </c>
      <c r="Y759" t="s">
        <v>4153</v>
      </c>
    </row>
    <row r="760" spans="1:25">
      <c r="A760" t="s">
        <v>3251</v>
      </c>
      <c r="B760" t="s">
        <v>3274</v>
      </c>
      <c r="C760" t="s">
        <v>4278</v>
      </c>
      <c r="D760" t="s">
        <v>3076</v>
      </c>
      <c r="E760" t="s">
        <v>3077</v>
      </c>
      <c r="F760" t="s">
        <v>298</v>
      </c>
      <c r="G760" t="s">
        <v>4153</v>
      </c>
      <c r="H760" t="s">
        <v>316</v>
      </c>
      <c r="I760" t="s">
        <v>583</v>
      </c>
      <c r="J760" t="s">
        <v>246</v>
      </c>
      <c r="K760" t="s">
        <v>3079</v>
      </c>
      <c r="L760" t="s">
        <v>247</v>
      </c>
      <c r="M760">
        <v>3268500</v>
      </c>
      <c r="N760">
        <v>0</v>
      </c>
      <c r="O760">
        <v>3268500</v>
      </c>
      <c r="P760">
        <v>0</v>
      </c>
      <c r="Q760" t="s">
        <v>4279</v>
      </c>
      <c r="R760" t="s">
        <v>3251</v>
      </c>
      <c r="S760" t="s">
        <v>4280</v>
      </c>
      <c r="T760" t="s">
        <v>3085</v>
      </c>
      <c r="U760" t="s">
        <v>4281</v>
      </c>
      <c r="V760" t="s">
        <v>4282</v>
      </c>
      <c r="W760" t="s">
        <v>3085</v>
      </c>
      <c r="X760" t="str">
        <f t="shared" si="11"/>
        <v>Funcionamiento</v>
      </c>
      <c r="Y760" t="s">
        <v>4153</v>
      </c>
    </row>
    <row r="761" spans="1:25">
      <c r="A761" t="s">
        <v>3251</v>
      </c>
      <c r="B761" t="s">
        <v>3274</v>
      </c>
      <c r="C761" t="s">
        <v>4278</v>
      </c>
      <c r="D761" t="s">
        <v>3076</v>
      </c>
      <c r="E761" t="s">
        <v>3077</v>
      </c>
      <c r="F761" t="s">
        <v>298</v>
      </c>
      <c r="G761" t="s">
        <v>4153</v>
      </c>
      <c r="H761" t="s">
        <v>314</v>
      </c>
      <c r="I761" t="s">
        <v>582</v>
      </c>
      <c r="J761" t="s">
        <v>246</v>
      </c>
      <c r="K761" t="s">
        <v>3079</v>
      </c>
      <c r="L761" t="s">
        <v>247</v>
      </c>
      <c r="M761">
        <v>4614000</v>
      </c>
      <c r="N761">
        <v>0</v>
      </c>
      <c r="O761">
        <v>4614000</v>
      </c>
      <c r="P761">
        <v>0</v>
      </c>
      <c r="Q761" t="s">
        <v>4279</v>
      </c>
      <c r="R761" t="s">
        <v>3251</v>
      </c>
      <c r="S761" t="s">
        <v>4280</v>
      </c>
      <c r="T761" t="s">
        <v>3085</v>
      </c>
      <c r="U761" t="s">
        <v>4281</v>
      </c>
      <c r="V761" t="s">
        <v>4282</v>
      </c>
      <c r="W761" t="s">
        <v>3085</v>
      </c>
      <c r="X761" t="str">
        <f t="shared" si="11"/>
        <v>Funcionamiento</v>
      </c>
      <c r="Y761" t="s">
        <v>4153</v>
      </c>
    </row>
    <row r="762" spans="1:25">
      <c r="A762" t="s">
        <v>3238</v>
      </c>
      <c r="B762" t="s">
        <v>4034</v>
      </c>
      <c r="C762" t="s">
        <v>4283</v>
      </c>
      <c r="D762" t="s">
        <v>3076</v>
      </c>
      <c r="E762" t="s">
        <v>3077</v>
      </c>
      <c r="F762" t="s">
        <v>298</v>
      </c>
      <c r="G762" t="s">
        <v>4153</v>
      </c>
      <c r="H762" t="s">
        <v>300</v>
      </c>
      <c r="I762" t="s">
        <v>302</v>
      </c>
      <c r="J762" t="s">
        <v>246</v>
      </c>
      <c r="K762" t="s">
        <v>3079</v>
      </c>
      <c r="L762" t="s">
        <v>247</v>
      </c>
      <c r="M762">
        <v>39804872</v>
      </c>
      <c r="N762">
        <v>0</v>
      </c>
      <c r="O762">
        <v>39804872</v>
      </c>
      <c r="P762">
        <v>0</v>
      </c>
      <c r="Q762" t="s">
        <v>4284</v>
      </c>
      <c r="R762" t="s">
        <v>3238</v>
      </c>
      <c r="S762" t="s">
        <v>3993</v>
      </c>
      <c r="T762" t="s">
        <v>3085</v>
      </c>
      <c r="U762" t="s">
        <v>4285</v>
      </c>
      <c r="V762" t="s">
        <v>4286</v>
      </c>
      <c r="W762" t="s">
        <v>3085</v>
      </c>
      <c r="X762" t="str">
        <f t="shared" si="11"/>
        <v>Funcionamiento</v>
      </c>
      <c r="Y762" t="s">
        <v>4153</v>
      </c>
    </row>
    <row r="763" spans="1:25">
      <c r="A763" t="s">
        <v>3281</v>
      </c>
      <c r="B763" t="s">
        <v>3301</v>
      </c>
      <c r="C763" t="s">
        <v>4287</v>
      </c>
      <c r="D763" t="s">
        <v>3076</v>
      </c>
      <c r="E763" t="s">
        <v>3077</v>
      </c>
      <c r="F763" t="s">
        <v>298</v>
      </c>
      <c r="G763" t="s">
        <v>4153</v>
      </c>
      <c r="H763" t="s">
        <v>297</v>
      </c>
      <c r="I763" t="s">
        <v>299</v>
      </c>
      <c r="J763" t="s">
        <v>246</v>
      </c>
      <c r="K763" t="s">
        <v>3079</v>
      </c>
      <c r="L763" t="s">
        <v>247</v>
      </c>
      <c r="M763">
        <v>884544</v>
      </c>
      <c r="N763">
        <v>0</v>
      </c>
      <c r="O763">
        <v>884544</v>
      </c>
      <c r="P763">
        <v>0</v>
      </c>
      <c r="Q763" t="s">
        <v>4288</v>
      </c>
      <c r="R763" t="s">
        <v>3281</v>
      </c>
      <c r="S763" t="s">
        <v>4289</v>
      </c>
      <c r="T763" t="s">
        <v>3085</v>
      </c>
      <c r="U763" t="s">
        <v>3662</v>
      </c>
      <c r="V763" t="s">
        <v>4290</v>
      </c>
      <c r="W763" t="s">
        <v>3085</v>
      </c>
      <c r="X763" t="str">
        <f t="shared" si="11"/>
        <v>Funcionamiento</v>
      </c>
      <c r="Y763" t="s">
        <v>4153</v>
      </c>
    </row>
    <row r="764" spans="1:25">
      <c r="A764" t="s">
        <v>3281</v>
      </c>
      <c r="B764" t="s">
        <v>3301</v>
      </c>
      <c r="C764" t="s">
        <v>4287</v>
      </c>
      <c r="D764" t="s">
        <v>3076</v>
      </c>
      <c r="E764" t="s">
        <v>3077</v>
      </c>
      <c r="F764" t="s">
        <v>298</v>
      </c>
      <c r="G764" t="s">
        <v>4153</v>
      </c>
      <c r="H764" t="s">
        <v>294</v>
      </c>
      <c r="I764" t="s">
        <v>296</v>
      </c>
      <c r="J764" t="s">
        <v>246</v>
      </c>
      <c r="K764" t="s">
        <v>3079</v>
      </c>
      <c r="L764" t="s">
        <v>247</v>
      </c>
      <c r="M764">
        <v>700639</v>
      </c>
      <c r="N764">
        <v>0</v>
      </c>
      <c r="O764">
        <v>700639</v>
      </c>
      <c r="P764">
        <v>0</v>
      </c>
      <c r="Q764" t="s">
        <v>4288</v>
      </c>
      <c r="R764" t="s">
        <v>3281</v>
      </c>
      <c r="S764" t="s">
        <v>4289</v>
      </c>
      <c r="T764" t="s">
        <v>3085</v>
      </c>
      <c r="U764" t="s">
        <v>3662</v>
      </c>
      <c r="V764" t="s">
        <v>4290</v>
      </c>
      <c r="W764" t="s">
        <v>3085</v>
      </c>
      <c r="X764" t="str">
        <f t="shared" si="11"/>
        <v>Funcionamiento</v>
      </c>
      <c r="Y764" t="s">
        <v>4153</v>
      </c>
    </row>
    <row r="765" spans="1:25">
      <c r="A765" t="s">
        <v>3281</v>
      </c>
      <c r="B765" t="s">
        <v>3301</v>
      </c>
      <c r="C765" t="s">
        <v>4287</v>
      </c>
      <c r="D765" t="s">
        <v>3076</v>
      </c>
      <c r="E765" t="s">
        <v>3077</v>
      </c>
      <c r="F765" t="s">
        <v>298</v>
      </c>
      <c r="G765" t="s">
        <v>4153</v>
      </c>
      <c r="H765" t="s">
        <v>292</v>
      </c>
      <c r="I765" t="s">
        <v>293</v>
      </c>
      <c r="J765" t="s">
        <v>246</v>
      </c>
      <c r="K765" t="s">
        <v>3079</v>
      </c>
      <c r="L765" t="s">
        <v>247</v>
      </c>
      <c r="M765">
        <v>35569797</v>
      </c>
      <c r="N765">
        <v>0</v>
      </c>
      <c r="O765">
        <v>35569797</v>
      </c>
      <c r="P765">
        <v>0</v>
      </c>
      <c r="Q765" t="s">
        <v>4288</v>
      </c>
      <c r="R765" t="s">
        <v>3281</v>
      </c>
      <c r="S765" t="s">
        <v>4289</v>
      </c>
      <c r="T765" t="s">
        <v>3085</v>
      </c>
      <c r="U765" t="s">
        <v>3662</v>
      </c>
      <c r="V765" t="s">
        <v>4290</v>
      </c>
      <c r="W765" t="s">
        <v>3085</v>
      </c>
      <c r="X765" t="str">
        <f t="shared" si="11"/>
        <v>Funcionamiento</v>
      </c>
      <c r="Y765" t="s">
        <v>4153</v>
      </c>
    </row>
    <row r="766" spans="1:25">
      <c r="A766" t="s">
        <v>3281</v>
      </c>
      <c r="B766" t="s">
        <v>3301</v>
      </c>
      <c r="C766" t="s">
        <v>4287</v>
      </c>
      <c r="D766" t="s">
        <v>3076</v>
      </c>
      <c r="E766" t="s">
        <v>3077</v>
      </c>
      <c r="F766" t="s">
        <v>298</v>
      </c>
      <c r="G766" t="s">
        <v>4153</v>
      </c>
      <c r="H766" t="s">
        <v>333</v>
      </c>
      <c r="I766" t="s">
        <v>335</v>
      </c>
      <c r="J766" t="s">
        <v>246</v>
      </c>
      <c r="K766" t="s">
        <v>3079</v>
      </c>
      <c r="L766" t="s">
        <v>247</v>
      </c>
      <c r="M766">
        <v>167083</v>
      </c>
      <c r="N766">
        <v>0</v>
      </c>
      <c r="O766">
        <v>167083</v>
      </c>
      <c r="P766">
        <v>0</v>
      </c>
      <c r="Q766" t="s">
        <v>4288</v>
      </c>
      <c r="R766" t="s">
        <v>3281</v>
      </c>
      <c r="S766" t="s">
        <v>4289</v>
      </c>
      <c r="T766" t="s">
        <v>3085</v>
      </c>
      <c r="U766" t="s">
        <v>3662</v>
      </c>
      <c r="V766" t="s">
        <v>4290</v>
      </c>
      <c r="W766" t="s">
        <v>3085</v>
      </c>
      <c r="X766" t="str">
        <f t="shared" si="11"/>
        <v>Funcionamiento</v>
      </c>
      <c r="Y766" t="s">
        <v>4153</v>
      </c>
    </row>
    <row r="767" spans="1:25">
      <c r="A767" t="s">
        <v>3281</v>
      </c>
      <c r="B767" t="s">
        <v>3301</v>
      </c>
      <c r="C767" t="s">
        <v>4287</v>
      </c>
      <c r="D767" t="s">
        <v>3076</v>
      </c>
      <c r="E767" t="s">
        <v>3077</v>
      </c>
      <c r="F767" t="s">
        <v>298</v>
      </c>
      <c r="G767" t="s">
        <v>4153</v>
      </c>
      <c r="H767" t="s">
        <v>303</v>
      </c>
      <c r="I767" t="s">
        <v>305</v>
      </c>
      <c r="J767" t="s">
        <v>246</v>
      </c>
      <c r="K767" t="s">
        <v>3079</v>
      </c>
      <c r="L767" t="s">
        <v>247</v>
      </c>
      <c r="M767">
        <v>1420147</v>
      </c>
      <c r="N767">
        <v>0</v>
      </c>
      <c r="O767">
        <v>1420147</v>
      </c>
      <c r="P767">
        <v>0</v>
      </c>
      <c r="Q767" t="s">
        <v>4288</v>
      </c>
      <c r="R767" t="s">
        <v>3281</v>
      </c>
      <c r="S767" t="s">
        <v>4289</v>
      </c>
      <c r="T767" t="s">
        <v>3085</v>
      </c>
      <c r="U767" t="s">
        <v>3662</v>
      </c>
      <c r="V767" t="s">
        <v>4290</v>
      </c>
      <c r="W767" t="s">
        <v>3085</v>
      </c>
      <c r="X767" t="str">
        <f t="shared" si="11"/>
        <v>Funcionamiento</v>
      </c>
      <c r="Y767" t="s">
        <v>4153</v>
      </c>
    </row>
    <row r="768" spans="1:25">
      <c r="A768" t="s">
        <v>3281</v>
      </c>
      <c r="B768" t="s">
        <v>3301</v>
      </c>
      <c r="C768" t="s">
        <v>4287</v>
      </c>
      <c r="D768" t="s">
        <v>3076</v>
      </c>
      <c r="E768" t="s">
        <v>3077</v>
      </c>
      <c r="F768" t="s">
        <v>298</v>
      </c>
      <c r="G768" t="s">
        <v>4153</v>
      </c>
      <c r="H768" t="s">
        <v>309</v>
      </c>
      <c r="I768" t="s">
        <v>311</v>
      </c>
      <c r="J768" t="s">
        <v>246</v>
      </c>
      <c r="K768" t="s">
        <v>3079</v>
      </c>
      <c r="L768" t="s">
        <v>247</v>
      </c>
      <c r="M768">
        <v>2103157</v>
      </c>
      <c r="N768">
        <v>0</v>
      </c>
      <c r="O768">
        <v>2103157</v>
      </c>
      <c r="P768">
        <v>0</v>
      </c>
      <c r="Q768" t="s">
        <v>4288</v>
      </c>
      <c r="R768" t="s">
        <v>3281</v>
      </c>
      <c r="S768" t="s">
        <v>4289</v>
      </c>
      <c r="T768" t="s">
        <v>3085</v>
      </c>
      <c r="U768" t="s">
        <v>3662</v>
      </c>
      <c r="V768" t="s">
        <v>4290</v>
      </c>
      <c r="W768" t="s">
        <v>3085</v>
      </c>
      <c r="X768" t="str">
        <f t="shared" si="11"/>
        <v>Funcionamiento</v>
      </c>
      <c r="Y768" t="s">
        <v>4153</v>
      </c>
    </row>
    <row r="769" spans="1:25">
      <c r="A769" t="s">
        <v>3281</v>
      </c>
      <c r="B769" t="s">
        <v>3301</v>
      </c>
      <c r="C769" t="s">
        <v>4287</v>
      </c>
      <c r="D769" t="s">
        <v>3076</v>
      </c>
      <c r="E769" t="s">
        <v>3077</v>
      </c>
      <c r="F769" t="s">
        <v>298</v>
      </c>
      <c r="G769" t="s">
        <v>4153</v>
      </c>
      <c r="H769" t="s">
        <v>331</v>
      </c>
      <c r="I769" t="s">
        <v>587</v>
      </c>
      <c r="J769" t="s">
        <v>246</v>
      </c>
      <c r="K769" t="s">
        <v>3079</v>
      </c>
      <c r="L769" t="s">
        <v>247</v>
      </c>
      <c r="M769">
        <v>2058591</v>
      </c>
      <c r="N769">
        <v>0</v>
      </c>
      <c r="O769">
        <v>2058591</v>
      </c>
      <c r="P769">
        <v>0</v>
      </c>
      <c r="Q769" t="s">
        <v>4288</v>
      </c>
      <c r="R769" t="s">
        <v>3281</v>
      </c>
      <c r="S769" t="s">
        <v>4289</v>
      </c>
      <c r="T769" t="s">
        <v>3085</v>
      </c>
      <c r="U769" t="s">
        <v>3662</v>
      </c>
      <c r="V769" t="s">
        <v>4290</v>
      </c>
      <c r="W769" t="s">
        <v>3085</v>
      </c>
      <c r="X769" t="str">
        <f t="shared" si="11"/>
        <v>Funcionamiento</v>
      </c>
      <c r="Y769" t="s">
        <v>4153</v>
      </c>
    </row>
    <row r="770" spans="1:25">
      <c r="A770" t="s">
        <v>3288</v>
      </c>
      <c r="B770" t="s">
        <v>3301</v>
      </c>
      <c r="C770" t="s">
        <v>4291</v>
      </c>
      <c r="D770" t="s">
        <v>3076</v>
      </c>
      <c r="E770" t="s">
        <v>3077</v>
      </c>
      <c r="F770" t="s">
        <v>298</v>
      </c>
      <c r="G770" t="s">
        <v>4153</v>
      </c>
      <c r="H770" t="s">
        <v>314</v>
      </c>
      <c r="I770" t="s">
        <v>582</v>
      </c>
      <c r="J770" t="s">
        <v>246</v>
      </c>
      <c r="K770" t="s">
        <v>3079</v>
      </c>
      <c r="L770" t="s">
        <v>247</v>
      </c>
      <c r="M770">
        <v>4661800</v>
      </c>
      <c r="N770">
        <v>0</v>
      </c>
      <c r="O770">
        <v>4661800</v>
      </c>
      <c r="P770">
        <v>0</v>
      </c>
      <c r="Q770" t="s">
        <v>4292</v>
      </c>
      <c r="R770" t="s">
        <v>3288</v>
      </c>
      <c r="S770" t="s">
        <v>3378</v>
      </c>
      <c r="T770" t="s">
        <v>3085</v>
      </c>
      <c r="U770" t="s">
        <v>4293</v>
      </c>
      <c r="V770" t="s">
        <v>4294</v>
      </c>
      <c r="W770" t="s">
        <v>3085</v>
      </c>
      <c r="X770" t="str">
        <f t="shared" ref="X770:X833" si="12">IF(LEFT(H770,1)="C","Inversión","Funcionamiento")</f>
        <v>Funcionamiento</v>
      </c>
      <c r="Y770" t="s">
        <v>4153</v>
      </c>
    </row>
    <row r="771" spans="1:25">
      <c r="A771" t="s">
        <v>3288</v>
      </c>
      <c r="B771" t="s">
        <v>3301</v>
      </c>
      <c r="C771" t="s">
        <v>4291</v>
      </c>
      <c r="D771" t="s">
        <v>3076</v>
      </c>
      <c r="E771" t="s">
        <v>3077</v>
      </c>
      <c r="F771" t="s">
        <v>298</v>
      </c>
      <c r="G771" t="s">
        <v>4153</v>
      </c>
      <c r="H771" t="s">
        <v>316</v>
      </c>
      <c r="I771" t="s">
        <v>583</v>
      </c>
      <c r="J771" t="s">
        <v>246</v>
      </c>
      <c r="K771" t="s">
        <v>3079</v>
      </c>
      <c r="L771" t="s">
        <v>247</v>
      </c>
      <c r="M771">
        <v>3302500</v>
      </c>
      <c r="N771">
        <v>0</v>
      </c>
      <c r="O771">
        <v>3302500</v>
      </c>
      <c r="P771">
        <v>0</v>
      </c>
      <c r="Q771" t="s">
        <v>4292</v>
      </c>
      <c r="R771" t="s">
        <v>3288</v>
      </c>
      <c r="S771" t="s">
        <v>3378</v>
      </c>
      <c r="T771" t="s">
        <v>3085</v>
      </c>
      <c r="U771" t="s">
        <v>4293</v>
      </c>
      <c r="V771" t="s">
        <v>4294</v>
      </c>
      <c r="W771" t="s">
        <v>3085</v>
      </c>
      <c r="X771" t="str">
        <f t="shared" si="12"/>
        <v>Funcionamiento</v>
      </c>
      <c r="Y771" t="s">
        <v>4153</v>
      </c>
    </row>
    <row r="772" spans="1:25">
      <c r="A772" t="s">
        <v>3288</v>
      </c>
      <c r="B772" t="s">
        <v>3301</v>
      </c>
      <c r="C772" t="s">
        <v>4291</v>
      </c>
      <c r="D772" t="s">
        <v>3076</v>
      </c>
      <c r="E772" t="s">
        <v>3077</v>
      </c>
      <c r="F772" t="s">
        <v>298</v>
      </c>
      <c r="G772" t="s">
        <v>4153</v>
      </c>
      <c r="H772" t="s">
        <v>320</v>
      </c>
      <c r="I772" t="s">
        <v>321</v>
      </c>
      <c r="J772" t="s">
        <v>246</v>
      </c>
      <c r="K772" t="s">
        <v>3079</v>
      </c>
      <c r="L772" t="s">
        <v>247</v>
      </c>
      <c r="M772">
        <v>350300</v>
      </c>
      <c r="N772">
        <v>0</v>
      </c>
      <c r="O772">
        <v>350300</v>
      </c>
      <c r="P772">
        <v>0</v>
      </c>
      <c r="Q772" t="s">
        <v>4292</v>
      </c>
      <c r="R772" t="s">
        <v>3288</v>
      </c>
      <c r="S772" t="s">
        <v>3378</v>
      </c>
      <c r="T772" t="s">
        <v>3085</v>
      </c>
      <c r="U772" t="s">
        <v>4293</v>
      </c>
      <c r="V772" t="s">
        <v>4294</v>
      </c>
      <c r="W772" t="s">
        <v>3085</v>
      </c>
      <c r="X772" t="str">
        <f t="shared" si="12"/>
        <v>Funcionamiento</v>
      </c>
      <c r="Y772" t="s">
        <v>4153</v>
      </c>
    </row>
    <row r="773" spans="1:25">
      <c r="A773" t="s">
        <v>3288</v>
      </c>
      <c r="B773" t="s">
        <v>3301</v>
      </c>
      <c r="C773" t="s">
        <v>4291</v>
      </c>
      <c r="D773" t="s">
        <v>3076</v>
      </c>
      <c r="E773" t="s">
        <v>3077</v>
      </c>
      <c r="F773" t="s">
        <v>298</v>
      </c>
      <c r="G773" t="s">
        <v>4153</v>
      </c>
      <c r="H773" t="s">
        <v>318</v>
      </c>
      <c r="I773" t="s">
        <v>586</v>
      </c>
      <c r="J773" t="s">
        <v>246</v>
      </c>
      <c r="K773" t="s">
        <v>3079</v>
      </c>
      <c r="L773" t="s">
        <v>247</v>
      </c>
      <c r="M773">
        <v>3188900</v>
      </c>
      <c r="N773">
        <v>0</v>
      </c>
      <c r="O773">
        <v>3188900</v>
      </c>
      <c r="P773">
        <v>0</v>
      </c>
      <c r="Q773" t="s">
        <v>4292</v>
      </c>
      <c r="R773" t="s">
        <v>3288</v>
      </c>
      <c r="S773" t="s">
        <v>3378</v>
      </c>
      <c r="T773" t="s">
        <v>3085</v>
      </c>
      <c r="U773" t="s">
        <v>4293</v>
      </c>
      <c r="V773" t="s">
        <v>4294</v>
      </c>
      <c r="W773" t="s">
        <v>3085</v>
      </c>
      <c r="X773" t="str">
        <f t="shared" si="12"/>
        <v>Funcionamiento</v>
      </c>
      <c r="Y773" t="s">
        <v>4153</v>
      </c>
    </row>
    <row r="774" spans="1:25">
      <c r="A774" t="s">
        <v>3288</v>
      </c>
      <c r="B774" t="s">
        <v>3301</v>
      </c>
      <c r="C774" t="s">
        <v>4291</v>
      </c>
      <c r="D774" t="s">
        <v>3076</v>
      </c>
      <c r="E774" t="s">
        <v>3077</v>
      </c>
      <c r="F774" t="s">
        <v>298</v>
      </c>
      <c r="G774" t="s">
        <v>4153</v>
      </c>
      <c r="H774" t="s">
        <v>322</v>
      </c>
      <c r="I774" t="s">
        <v>323</v>
      </c>
      <c r="J774" t="s">
        <v>246</v>
      </c>
      <c r="K774" t="s">
        <v>3079</v>
      </c>
      <c r="L774" t="s">
        <v>247</v>
      </c>
      <c r="M774">
        <v>2392200</v>
      </c>
      <c r="N774">
        <v>0</v>
      </c>
      <c r="O774">
        <v>2392200</v>
      </c>
      <c r="P774">
        <v>0</v>
      </c>
      <c r="Q774" t="s">
        <v>4292</v>
      </c>
      <c r="R774" t="s">
        <v>3288</v>
      </c>
      <c r="S774" t="s">
        <v>3378</v>
      </c>
      <c r="T774" t="s">
        <v>3085</v>
      </c>
      <c r="U774" t="s">
        <v>4293</v>
      </c>
      <c r="V774" t="s">
        <v>4294</v>
      </c>
      <c r="W774" t="s">
        <v>3085</v>
      </c>
      <c r="X774" t="str">
        <f t="shared" si="12"/>
        <v>Funcionamiento</v>
      </c>
      <c r="Y774" t="s">
        <v>4153</v>
      </c>
    </row>
    <row r="775" spans="1:25">
      <c r="A775" t="s">
        <v>3288</v>
      </c>
      <c r="B775" t="s">
        <v>3301</v>
      </c>
      <c r="C775" t="s">
        <v>4291</v>
      </c>
      <c r="D775" t="s">
        <v>3076</v>
      </c>
      <c r="E775" t="s">
        <v>3077</v>
      </c>
      <c r="F775" t="s">
        <v>298</v>
      </c>
      <c r="G775" t="s">
        <v>4153</v>
      </c>
      <c r="H775" t="s">
        <v>324</v>
      </c>
      <c r="I775" t="s">
        <v>325</v>
      </c>
      <c r="J775" t="s">
        <v>246</v>
      </c>
      <c r="K775" t="s">
        <v>3079</v>
      </c>
      <c r="L775" t="s">
        <v>247</v>
      </c>
      <c r="M775">
        <v>1595000</v>
      </c>
      <c r="N775">
        <v>0</v>
      </c>
      <c r="O775">
        <v>1595000</v>
      </c>
      <c r="P775">
        <v>0</v>
      </c>
      <c r="Q775" t="s">
        <v>4292</v>
      </c>
      <c r="R775" t="s">
        <v>3288</v>
      </c>
      <c r="S775" t="s">
        <v>3378</v>
      </c>
      <c r="T775" t="s">
        <v>3085</v>
      </c>
      <c r="U775" t="s">
        <v>4293</v>
      </c>
      <c r="V775" t="s">
        <v>4294</v>
      </c>
      <c r="W775" t="s">
        <v>3085</v>
      </c>
      <c r="X775" t="str">
        <f t="shared" si="12"/>
        <v>Funcionamiento</v>
      </c>
      <c r="Y775" t="s">
        <v>4153</v>
      </c>
    </row>
    <row r="776" spans="1:25">
      <c r="A776" t="s">
        <v>3263</v>
      </c>
      <c r="B776" t="s">
        <v>3308</v>
      </c>
      <c r="C776" t="s">
        <v>4295</v>
      </c>
      <c r="D776" t="s">
        <v>3076</v>
      </c>
      <c r="E776" t="s">
        <v>3399</v>
      </c>
      <c r="F776" t="s">
        <v>3234</v>
      </c>
      <c r="G776" t="s">
        <v>4153</v>
      </c>
      <c r="H776" t="s">
        <v>428</v>
      </c>
      <c r="I776" t="s">
        <v>669</v>
      </c>
      <c r="J776" t="s">
        <v>246</v>
      </c>
      <c r="K776" t="s">
        <v>3079</v>
      </c>
      <c r="L776" t="s">
        <v>247</v>
      </c>
      <c r="M776">
        <v>3209009</v>
      </c>
      <c r="N776">
        <v>-3209009</v>
      </c>
      <c r="O776">
        <v>0</v>
      </c>
      <c r="P776">
        <v>0</v>
      </c>
      <c r="Q776" t="s">
        <v>4296</v>
      </c>
      <c r="R776" t="s">
        <v>3263</v>
      </c>
      <c r="S776" t="s">
        <v>3085</v>
      </c>
      <c r="T776" t="s">
        <v>3085</v>
      </c>
      <c r="U776" t="s">
        <v>3085</v>
      </c>
      <c r="V776" t="s">
        <v>3085</v>
      </c>
      <c r="W776" t="s">
        <v>3085</v>
      </c>
      <c r="X776" t="str">
        <f t="shared" si="12"/>
        <v>Inversión</v>
      </c>
      <c r="Y776" t="s">
        <v>3241</v>
      </c>
    </row>
    <row r="777" spans="1:25">
      <c r="A777" t="s">
        <v>3270</v>
      </c>
      <c r="B777" t="s">
        <v>3340</v>
      </c>
      <c r="C777" t="s">
        <v>4297</v>
      </c>
      <c r="D777" t="s">
        <v>3076</v>
      </c>
      <c r="E777" t="s">
        <v>3077</v>
      </c>
      <c r="F777" t="s">
        <v>298</v>
      </c>
      <c r="G777" t="s">
        <v>4153</v>
      </c>
      <c r="H777" t="s">
        <v>292</v>
      </c>
      <c r="I777" t="s">
        <v>293</v>
      </c>
      <c r="J777" t="s">
        <v>246</v>
      </c>
      <c r="K777" t="s">
        <v>3079</v>
      </c>
      <c r="L777" t="s">
        <v>247</v>
      </c>
      <c r="M777">
        <v>35657408</v>
      </c>
      <c r="N777">
        <v>0</v>
      </c>
      <c r="O777">
        <v>35657408</v>
      </c>
      <c r="P777">
        <v>0</v>
      </c>
      <c r="Q777" t="s">
        <v>3681</v>
      </c>
      <c r="R777" t="s">
        <v>3270</v>
      </c>
      <c r="S777" t="s">
        <v>4298</v>
      </c>
      <c r="T777" t="s">
        <v>3085</v>
      </c>
      <c r="U777" t="s">
        <v>4299</v>
      </c>
      <c r="V777" t="s">
        <v>4300</v>
      </c>
      <c r="W777" t="s">
        <v>3085</v>
      </c>
      <c r="X777" t="str">
        <f t="shared" si="12"/>
        <v>Funcionamiento</v>
      </c>
      <c r="Y777" t="s">
        <v>4153</v>
      </c>
    </row>
    <row r="778" spans="1:25">
      <c r="A778" t="s">
        <v>3270</v>
      </c>
      <c r="B778" t="s">
        <v>3340</v>
      </c>
      <c r="C778" t="s">
        <v>4297</v>
      </c>
      <c r="D778" t="s">
        <v>3076</v>
      </c>
      <c r="E778" t="s">
        <v>3077</v>
      </c>
      <c r="F778" t="s">
        <v>298</v>
      </c>
      <c r="G778" t="s">
        <v>4153</v>
      </c>
      <c r="H778" t="s">
        <v>294</v>
      </c>
      <c r="I778" t="s">
        <v>296</v>
      </c>
      <c r="J778" t="s">
        <v>246</v>
      </c>
      <c r="K778" t="s">
        <v>3079</v>
      </c>
      <c r="L778" t="s">
        <v>247</v>
      </c>
      <c r="M778">
        <v>777753</v>
      </c>
      <c r="N778">
        <v>0</v>
      </c>
      <c r="O778">
        <v>777753</v>
      </c>
      <c r="P778">
        <v>0</v>
      </c>
      <c r="Q778" t="s">
        <v>3681</v>
      </c>
      <c r="R778" t="s">
        <v>3270</v>
      </c>
      <c r="S778" t="s">
        <v>4298</v>
      </c>
      <c r="T778" t="s">
        <v>3085</v>
      </c>
      <c r="U778" t="s">
        <v>4299</v>
      </c>
      <c r="V778" t="s">
        <v>4300</v>
      </c>
      <c r="W778" t="s">
        <v>3085</v>
      </c>
      <c r="X778" t="str">
        <f t="shared" si="12"/>
        <v>Funcionamiento</v>
      </c>
      <c r="Y778" t="s">
        <v>4153</v>
      </c>
    </row>
    <row r="779" spans="1:25">
      <c r="A779" t="s">
        <v>3270</v>
      </c>
      <c r="B779" t="s">
        <v>3340</v>
      </c>
      <c r="C779" t="s">
        <v>4297</v>
      </c>
      <c r="D779" t="s">
        <v>3076</v>
      </c>
      <c r="E779" t="s">
        <v>3077</v>
      </c>
      <c r="F779" t="s">
        <v>298</v>
      </c>
      <c r="G779" t="s">
        <v>4153</v>
      </c>
      <c r="H779" t="s">
        <v>309</v>
      </c>
      <c r="I779" t="s">
        <v>311</v>
      </c>
      <c r="J779" t="s">
        <v>246</v>
      </c>
      <c r="K779" t="s">
        <v>3079</v>
      </c>
      <c r="L779" t="s">
        <v>247</v>
      </c>
      <c r="M779">
        <v>5371</v>
      </c>
      <c r="N779">
        <v>0</v>
      </c>
      <c r="O779">
        <v>5371</v>
      </c>
      <c r="P779">
        <v>0</v>
      </c>
      <c r="Q779" t="s">
        <v>3681</v>
      </c>
      <c r="R779" t="s">
        <v>3270</v>
      </c>
      <c r="S779" t="s">
        <v>4298</v>
      </c>
      <c r="T779" t="s">
        <v>3085</v>
      </c>
      <c r="U779" t="s">
        <v>4299</v>
      </c>
      <c r="V779" t="s">
        <v>4300</v>
      </c>
      <c r="W779" t="s">
        <v>3085</v>
      </c>
      <c r="X779" t="str">
        <f t="shared" si="12"/>
        <v>Funcionamiento</v>
      </c>
      <c r="Y779" t="s">
        <v>4153</v>
      </c>
    </row>
    <row r="780" spans="1:25">
      <c r="A780" t="s">
        <v>3270</v>
      </c>
      <c r="B780" t="s">
        <v>3340</v>
      </c>
      <c r="C780" t="s">
        <v>4297</v>
      </c>
      <c r="D780" t="s">
        <v>3076</v>
      </c>
      <c r="E780" t="s">
        <v>3077</v>
      </c>
      <c r="F780" t="s">
        <v>298</v>
      </c>
      <c r="G780" t="s">
        <v>4153</v>
      </c>
      <c r="H780" t="s">
        <v>312</v>
      </c>
      <c r="I780" t="s">
        <v>3333</v>
      </c>
      <c r="J780" t="s">
        <v>246</v>
      </c>
      <c r="K780" t="s">
        <v>3079</v>
      </c>
      <c r="L780" t="s">
        <v>247</v>
      </c>
      <c r="M780">
        <v>1004541</v>
      </c>
      <c r="N780">
        <v>0</v>
      </c>
      <c r="O780">
        <v>1004541</v>
      </c>
      <c r="P780">
        <v>0</v>
      </c>
      <c r="Q780" t="s">
        <v>3681</v>
      </c>
      <c r="R780" t="s">
        <v>3270</v>
      </c>
      <c r="S780" t="s">
        <v>4298</v>
      </c>
      <c r="T780" t="s">
        <v>3085</v>
      </c>
      <c r="U780" t="s">
        <v>4299</v>
      </c>
      <c r="V780" t="s">
        <v>4300</v>
      </c>
      <c r="W780" t="s">
        <v>3085</v>
      </c>
      <c r="X780" t="str">
        <f t="shared" si="12"/>
        <v>Funcionamiento</v>
      </c>
      <c r="Y780" t="s">
        <v>4153</v>
      </c>
    </row>
    <row r="781" spans="1:25">
      <c r="A781" t="s">
        <v>3270</v>
      </c>
      <c r="B781" t="s">
        <v>3340</v>
      </c>
      <c r="C781" t="s">
        <v>4297</v>
      </c>
      <c r="D781" t="s">
        <v>3076</v>
      </c>
      <c r="E781" t="s">
        <v>3077</v>
      </c>
      <c r="F781" t="s">
        <v>298</v>
      </c>
      <c r="G781" t="s">
        <v>4153</v>
      </c>
      <c r="H781" t="s">
        <v>331</v>
      </c>
      <c r="I781" t="s">
        <v>587</v>
      </c>
      <c r="J781" t="s">
        <v>246</v>
      </c>
      <c r="K781" t="s">
        <v>3079</v>
      </c>
      <c r="L781" t="s">
        <v>247</v>
      </c>
      <c r="M781">
        <v>5491</v>
      </c>
      <c r="N781">
        <v>0</v>
      </c>
      <c r="O781">
        <v>5491</v>
      </c>
      <c r="P781">
        <v>0</v>
      </c>
      <c r="Q781" t="s">
        <v>3681</v>
      </c>
      <c r="R781" t="s">
        <v>3270</v>
      </c>
      <c r="S781" t="s">
        <v>4298</v>
      </c>
      <c r="T781" t="s">
        <v>3085</v>
      </c>
      <c r="U781" t="s">
        <v>4299</v>
      </c>
      <c r="V781" t="s">
        <v>4300</v>
      </c>
      <c r="W781" t="s">
        <v>3085</v>
      </c>
      <c r="X781" t="str">
        <f t="shared" si="12"/>
        <v>Funcionamiento</v>
      </c>
      <c r="Y781" t="s">
        <v>4153</v>
      </c>
    </row>
    <row r="782" spans="1:25">
      <c r="A782" t="s">
        <v>3270</v>
      </c>
      <c r="B782" t="s">
        <v>3340</v>
      </c>
      <c r="C782" t="s">
        <v>4297</v>
      </c>
      <c r="D782" t="s">
        <v>3076</v>
      </c>
      <c r="E782" t="s">
        <v>3077</v>
      </c>
      <c r="F782" t="s">
        <v>298</v>
      </c>
      <c r="G782" t="s">
        <v>4153</v>
      </c>
      <c r="H782" t="s">
        <v>336</v>
      </c>
      <c r="I782" t="s">
        <v>337</v>
      </c>
      <c r="J782" t="s">
        <v>246</v>
      </c>
      <c r="K782" t="s">
        <v>3079</v>
      </c>
      <c r="L782" t="s">
        <v>247</v>
      </c>
      <c r="M782">
        <v>1412980</v>
      </c>
      <c r="N782">
        <v>0</v>
      </c>
      <c r="O782">
        <v>1412980</v>
      </c>
      <c r="P782">
        <v>0</v>
      </c>
      <c r="Q782" t="s">
        <v>3681</v>
      </c>
      <c r="R782" t="s">
        <v>3270</v>
      </c>
      <c r="S782" t="s">
        <v>4298</v>
      </c>
      <c r="T782" t="s">
        <v>3085</v>
      </c>
      <c r="U782" t="s">
        <v>4299</v>
      </c>
      <c r="V782" t="s">
        <v>4300</v>
      </c>
      <c r="W782" t="s">
        <v>3085</v>
      </c>
      <c r="X782" t="str">
        <f t="shared" si="12"/>
        <v>Funcionamiento</v>
      </c>
      <c r="Y782" t="s">
        <v>4153</v>
      </c>
    </row>
    <row r="783" spans="1:25">
      <c r="A783" t="s">
        <v>3270</v>
      </c>
      <c r="B783" t="s">
        <v>3340</v>
      </c>
      <c r="C783" t="s">
        <v>4297</v>
      </c>
      <c r="D783" t="s">
        <v>3076</v>
      </c>
      <c r="E783" t="s">
        <v>3077</v>
      </c>
      <c r="F783" t="s">
        <v>298</v>
      </c>
      <c r="G783" t="s">
        <v>4153</v>
      </c>
      <c r="H783" t="s">
        <v>303</v>
      </c>
      <c r="I783" t="s">
        <v>305</v>
      </c>
      <c r="J783" t="s">
        <v>246</v>
      </c>
      <c r="K783" t="s">
        <v>3079</v>
      </c>
      <c r="L783" t="s">
        <v>247</v>
      </c>
      <c r="M783">
        <v>2631552</v>
      </c>
      <c r="N783">
        <v>0</v>
      </c>
      <c r="O783">
        <v>2631552</v>
      </c>
      <c r="P783">
        <v>0</v>
      </c>
      <c r="Q783" t="s">
        <v>3681</v>
      </c>
      <c r="R783" t="s">
        <v>3270</v>
      </c>
      <c r="S783" t="s">
        <v>4298</v>
      </c>
      <c r="T783" t="s">
        <v>3085</v>
      </c>
      <c r="U783" t="s">
        <v>4299</v>
      </c>
      <c r="V783" t="s">
        <v>4300</v>
      </c>
      <c r="W783" t="s">
        <v>3085</v>
      </c>
      <c r="X783" t="str">
        <f t="shared" si="12"/>
        <v>Funcionamiento</v>
      </c>
      <c r="Y783" t="s">
        <v>4153</v>
      </c>
    </row>
    <row r="784" spans="1:25">
      <c r="A784" t="s">
        <v>3277</v>
      </c>
      <c r="B784" t="s">
        <v>3685</v>
      </c>
      <c r="C784" t="s">
        <v>4301</v>
      </c>
      <c r="D784" t="s">
        <v>3076</v>
      </c>
      <c r="E784" t="s">
        <v>3077</v>
      </c>
      <c r="F784" t="s">
        <v>298</v>
      </c>
      <c r="G784" t="s">
        <v>4153</v>
      </c>
      <c r="H784" t="s">
        <v>316</v>
      </c>
      <c r="I784" t="s">
        <v>583</v>
      </c>
      <c r="J784" t="s">
        <v>246</v>
      </c>
      <c r="K784" t="s">
        <v>3079</v>
      </c>
      <c r="L784" t="s">
        <v>247</v>
      </c>
      <c r="M784">
        <v>3405600</v>
      </c>
      <c r="N784">
        <v>0</v>
      </c>
      <c r="O784">
        <v>3405600</v>
      </c>
      <c r="P784">
        <v>0</v>
      </c>
      <c r="Q784" t="s">
        <v>4302</v>
      </c>
      <c r="R784" t="s">
        <v>3277</v>
      </c>
      <c r="S784" t="s">
        <v>4020</v>
      </c>
      <c r="T784" t="s">
        <v>3085</v>
      </c>
      <c r="U784" t="s">
        <v>4303</v>
      </c>
      <c r="V784" t="s">
        <v>4304</v>
      </c>
      <c r="W784" t="s">
        <v>3085</v>
      </c>
      <c r="X784" t="str">
        <f t="shared" si="12"/>
        <v>Funcionamiento</v>
      </c>
      <c r="Y784" t="s">
        <v>4153</v>
      </c>
    </row>
    <row r="785" spans="1:25">
      <c r="A785" t="s">
        <v>3277</v>
      </c>
      <c r="B785" t="s">
        <v>3685</v>
      </c>
      <c r="C785" t="s">
        <v>4301</v>
      </c>
      <c r="D785" t="s">
        <v>3076</v>
      </c>
      <c r="E785" t="s">
        <v>3077</v>
      </c>
      <c r="F785" t="s">
        <v>298</v>
      </c>
      <c r="G785" t="s">
        <v>4153</v>
      </c>
      <c r="H785" t="s">
        <v>318</v>
      </c>
      <c r="I785" t="s">
        <v>586</v>
      </c>
      <c r="J785" t="s">
        <v>246</v>
      </c>
      <c r="K785" t="s">
        <v>3079</v>
      </c>
      <c r="L785" t="s">
        <v>247</v>
      </c>
      <c r="M785">
        <v>1674700</v>
      </c>
      <c r="N785">
        <v>0</v>
      </c>
      <c r="O785">
        <v>1674700</v>
      </c>
      <c r="P785">
        <v>0</v>
      </c>
      <c r="Q785" t="s">
        <v>4302</v>
      </c>
      <c r="R785" t="s">
        <v>3277</v>
      </c>
      <c r="S785" t="s">
        <v>4020</v>
      </c>
      <c r="T785" t="s">
        <v>3085</v>
      </c>
      <c r="U785" t="s">
        <v>4303</v>
      </c>
      <c r="V785" t="s">
        <v>4304</v>
      </c>
      <c r="W785" t="s">
        <v>3085</v>
      </c>
      <c r="X785" t="str">
        <f t="shared" si="12"/>
        <v>Funcionamiento</v>
      </c>
      <c r="Y785" t="s">
        <v>4153</v>
      </c>
    </row>
    <row r="786" spans="1:25">
      <c r="A786" t="s">
        <v>3277</v>
      </c>
      <c r="B786" t="s">
        <v>3685</v>
      </c>
      <c r="C786" t="s">
        <v>4301</v>
      </c>
      <c r="D786" t="s">
        <v>3076</v>
      </c>
      <c r="E786" t="s">
        <v>3077</v>
      </c>
      <c r="F786" t="s">
        <v>298</v>
      </c>
      <c r="G786" t="s">
        <v>4153</v>
      </c>
      <c r="H786" t="s">
        <v>322</v>
      </c>
      <c r="I786" t="s">
        <v>323</v>
      </c>
      <c r="J786" t="s">
        <v>246</v>
      </c>
      <c r="K786" t="s">
        <v>3079</v>
      </c>
      <c r="L786" t="s">
        <v>247</v>
      </c>
      <c r="M786">
        <v>1256600</v>
      </c>
      <c r="N786">
        <v>0</v>
      </c>
      <c r="O786">
        <v>1256600</v>
      </c>
      <c r="P786">
        <v>0</v>
      </c>
      <c r="Q786" t="s">
        <v>4302</v>
      </c>
      <c r="R786" t="s">
        <v>3277</v>
      </c>
      <c r="S786" t="s">
        <v>4020</v>
      </c>
      <c r="T786" t="s">
        <v>3085</v>
      </c>
      <c r="U786" t="s">
        <v>4303</v>
      </c>
      <c r="V786" t="s">
        <v>4304</v>
      </c>
      <c r="W786" t="s">
        <v>3085</v>
      </c>
      <c r="X786" t="str">
        <f t="shared" si="12"/>
        <v>Funcionamiento</v>
      </c>
      <c r="Y786" t="s">
        <v>4153</v>
      </c>
    </row>
    <row r="787" spans="1:25">
      <c r="A787" t="s">
        <v>3277</v>
      </c>
      <c r="B787" t="s">
        <v>3685</v>
      </c>
      <c r="C787" t="s">
        <v>4301</v>
      </c>
      <c r="D787" t="s">
        <v>3076</v>
      </c>
      <c r="E787" t="s">
        <v>3077</v>
      </c>
      <c r="F787" t="s">
        <v>298</v>
      </c>
      <c r="G787" t="s">
        <v>4153</v>
      </c>
      <c r="H787" t="s">
        <v>320</v>
      </c>
      <c r="I787" t="s">
        <v>321</v>
      </c>
      <c r="J787" t="s">
        <v>246</v>
      </c>
      <c r="K787" t="s">
        <v>3079</v>
      </c>
      <c r="L787" t="s">
        <v>247</v>
      </c>
      <c r="M787">
        <v>382800</v>
      </c>
      <c r="N787">
        <v>0</v>
      </c>
      <c r="O787">
        <v>382800</v>
      </c>
      <c r="P787">
        <v>0</v>
      </c>
      <c r="Q787" t="s">
        <v>4302</v>
      </c>
      <c r="R787" t="s">
        <v>3277</v>
      </c>
      <c r="S787" t="s">
        <v>4020</v>
      </c>
      <c r="T787" t="s">
        <v>3085</v>
      </c>
      <c r="U787" t="s">
        <v>4303</v>
      </c>
      <c r="V787" t="s">
        <v>4304</v>
      </c>
      <c r="W787" t="s">
        <v>3085</v>
      </c>
      <c r="X787" t="str">
        <f t="shared" si="12"/>
        <v>Funcionamiento</v>
      </c>
      <c r="Y787" t="s">
        <v>4153</v>
      </c>
    </row>
    <row r="788" spans="1:25">
      <c r="A788" t="s">
        <v>3277</v>
      </c>
      <c r="B788" t="s">
        <v>3685</v>
      </c>
      <c r="C788" t="s">
        <v>4301</v>
      </c>
      <c r="D788" t="s">
        <v>3076</v>
      </c>
      <c r="E788" t="s">
        <v>3077</v>
      </c>
      <c r="F788" t="s">
        <v>298</v>
      </c>
      <c r="G788" t="s">
        <v>4153</v>
      </c>
      <c r="H788" t="s">
        <v>324</v>
      </c>
      <c r="I788" t="s">
        <v>325</v>
      </c>
      <c r="J788" t="s">
        <v>246</v>
      </c>
      <c r="K788" t="s">
        <v>3079</v>
      </c>
      <c r="L788" t="s">
        <v>247</v>
      </c>
      <c r="M788">
        <v>837600</v>
      </c>
      <c r="N788">
        <v>0</v>
      </c>
      <c r="O788">
        <v>837600</v>
      </c>
      <c r="P788">
        <v>0</v>
      </c>
      <c r="Q788" t="s">
        <v>4302</v>
      </c>
      <c r="R788" t="s">
        <v>3277</v>
      </c>
      <c r="S788" t="s">
        <v>4020</v>
      </c>
      <c r="T788" t="s">
        <v>3085</v>
      </c>
      <c r="U788" t="s">
        <v>4303</v>
      </c>
      <c r="V788" t="s">
        <v>4304</v>
      </c>
      <c r="W788" t="s">
        <v>3085</v>
      </c>
      <c r="X788" t="str">
        <f t="shared" si="12"/>
        <v>Funcionamiento</v>
      </c>
      <c r="Y788" t="s">
        <v>4153</v>
      </c>
    </row>
    <row r="789" spans="1:25">
      <c r="A789" t="s">
        <v>3277</v>
      </c>
      <c r="B789" t="s">
        <v>3685</v>
      </c>
      <c r="C789" t="s">
        <v>4301</v>
      </c>
      <c r="D789" t="s">
        <v>3076</v>
      </c>
      <c r="E789" t="s">
        <v>3077</v>
      </c>
      <c r="F789" t="s">
        <v>298</v>
      </c>
      <c r="G789" t="s">
        <v>4153</v>
      </c>
      <c r="H789" t="s">
        <v>314</v>
      </c>
      <c r="I789" t="s">
        <v>582</v>
      </c>
      <c r="J789" t="s">
        <v>246</v>
      </c>
      <c r="K789" t="s">
        <v>3079</v>
      </c>
      <c r="L789" t="s">
        <v>247</v>
      </c>
      <c r="M789">
        <v>4807200</v>
      </c>
      <c r="N789">
        <v>0</v>
      </c>
      <c r="O789">
        <v>4807200</v>
      </c>
      <c r="P789">
        <v>0</v>
      </c>
      <c r="Q789" t="s">
        <v>4302</v>
      </c>
      <c r="R789" t="s">
        <v>3277</v>
      </c>
      <c r="S789" t="s">
        <v>4020</v>
      </c>
      <c r="T789" t="s">
        <v>3085</v>
      </c>
      <c r="U789" t="s">
        <v>4303</v>
      </c>
      <c r="V789" t="s">
        <v>4304</v>
      </c>
      <c r="W789" t="s">
        <v>3085</v>
      </c>
      <c r="X789" t="str">
        <f t="shared" si="12"/>
        <v>Funcionamiento</v>
      </c>
      <c r="Y789" t="s">
        <v>4153</v>
      </c>
    </row>
    <row r="790" spans="1:25">
      <c r="A790" t="s">
        <v>3229</v>
      </c>
      <c r="B790" t="s">
        <v>4305</v>
      </c>
      <c r="C790" t="s">
        <v>4306</v>
      </c>
      <c r="D790" t="s">
        <v>3076</v>
      </c>
      <c r="E790" t="s">
        <v>3077</v>
      </c>
      <c r="F790" t="s">
        <v>3149</v>
      </c>
      <c r="G790" t="s">
        <v>4153</v>
      </c>
      <c r="H790" t="s">
        <v>437</v>
      </c>
      <c r="I790" t="s">
        <v>649</v>
      </c>
      <c r="J790" t="s">
        <v>246</v>
      </c>
      <c r="K790" t="s">
        <v>3150</v>
      </c>
      <c r="L790" t="s">
        <v>247</v>
      </c>
      <c r="M790">
        <v>15168600</v>
      </c>
      <c r="N790">
        <v>-3842712</v>
      </c>
      <c r="O790">
        <v>11325888</v>
      </c>
      <c r="P790">
        <v>0</v>
      </c>
      <c r="Q790" t="s">
        <v>4307</v>
      </c>
      <c r="R790" t="s">
        <v>3229</v>
      </c>
      <c r="S790" t="s">
        <v>3728</v>
      </c>
      <c r="T790" t="s">
        <v>3802</v>
      </c>
      <c r="U790" t="s">
        <v>4308</v>
      </c>
      <c r="V790" t="s">
        <v>4309</v>
      </c>
      <c r="W790" t="s">
        <v>3085</v>
      </c>
      <c r="X790" t="str">
        <f t="shared" si="12"/>
        <v>Inversión</v>
      </c>
      <c r="Y790" t="s">
        <v>3157</v>
      </c>
    </row>
    <row r="791" spans="1:25">
      <c r="A791" t="s">
        <v>3292</v>
      </c>
      <c r="B791" t="s">
        <v>4310</v>
      </c>
      <c r="C791" t="s">
        <v>4311</v>
      </c>
      <c r="D791" t="s">
        <v>3076</v>
      </c>
      <c r="E791" t="s">
        <v>3077</v>
      </c>
      <c r="F791" t="s">
        <v>3234</v>
      </c>
      <c r="G791" t="s">
        <v>4153</v>
      </c>
      <c r="H791" t="s">
        <v>419</v>
      </c>
      <c r="I791" t="s">
        <v>420</v>
      </c>
      <c r="J791" t="s">
        <v>246</v>
      </c>
      <c r="K791" t="s">
        <v>3079</v>
      </c>
      <c r="L791" t="s">
        <v>247</v>
      </c>
      <c r="M791">
        <v>419920</v>
      </c>
      <c r="N791">
        <v>0</v>
      </c>
      <c r="O791">
        <v>419920</v>
      </c>
      <c r="P791">
        <v>0</v>
      </c>
      <c r="Q791" t="s">
        <v>4312</v>
      </c>
      <c r="R791" t="s">
        <v>3292</v>
      </c>
      <c r="S791" t="s">
        <v>4313</v>
      </c>
      <c r="T791" t="s">
        <v>4314</v>
      </c>
      <c r="U791" t="s">
        <v>4315</v>
      </c>
      <c r="V791" t="s">
        <v>4316</v>
      </c>
      <c r="W791" t="s">
        <v>3085</v>
      </c>
      <c r="X791" t="str">
        <f t="shared" si="12"/>
        <v>Funcionamiento</v>
      </c>
      <c r="Y791" t="s">
        <v>3241</v>
      </c>
    </row>
    <row r="792" spans="1:25">
      <c r="A792" t="s">
        <v>3297</v>
      </c>
      <c r="B792" t="s">
        <v>3362</v>
      </c>
      <c r="C792" t="s">
        <v>4317</v>
      </c>
      <c r="D792" t="s">
        <v>3076</v>
      </c>
      <c r="E792" t="s">
        <v>3077</v>
      </c>
      <c r="F792" t="s">
        <v>298</v>
      </c>
      <c r="G792" t="s">
        <v>4153</v>
      </c>
      <c r="H792" t="s">
        <v>294</v>
      </c>
      <c r="I792" t="s">
        <v>296</v>
      </c>
      <c r="J792" t="s">
        <v>246</v>
      </c>
      <c r="K792" t="s">
        <v>3079</v>
      </c>
      <c r="L792" t="s">
        <v>247</v>
      </c>
      <c r="M792">
        <v>793176</v>
      </c>
      <c r="N792">
        <v>0</v>
      </c>
      <c r="O792">
        <v>793176</v>
      </c>
      <c r="P792">
        <v>0</v>
      </c>
      <c r="Q792" t="s">
        <v>4318</v>
      </c>
      <c r="R792" t="s">
        <v>3297</v>
      </c>
      <c r="S792" t="s">
        <v>4319</v>
      </c>
      <c r="T792" t="s">
        <v>3085</v>
      </c>
      <c r="U792" t="s">
        <v>4320</v>
      </c>
      <c r="V792" t="s">
        <v>4321</v>
      </c>
      <c r="W792" t="s">
        <v>3085</v>
      </c>
      <c r="X792" t="str">
        <f t="shared" si="12"/>
        <v>Funcionamiento</v>
      </c>
      <c r="Y792" t="s">
        <v>4153</v>
      </c>
    </row>
    <row r="793" spans="1:25">
      <c r="A793" t="s">
        <v>3297</v>
      </c>
      <c r="B793" t="s">
        <v>3362</v>
      </c>
      <c r="C793" t="s">
        <v>4317</v>
      </c>
      <c r="D793" t="s">
        <v>3076</v>
      </c>
      <c r="E793" t="s">
        <v>3077</v>
      </c>
      <c r="F793" t="s">
        <v>298</v>
      </c>
      <c r="G793" t="s">
        <v>4153</v>
      </c>
      <c r="H793" t="s">
        <v>312</v>
      </c>
      <c r="I793" t="s">
        <v>3333</v>
      </c>
      <c r="J793" t="s">
        <v>246</v>
      </c>
      <c r="K793" t="s">
        <v>3079</v>
      </c>
      <c r="L793" t="s">
        <v>247</v>
      </c>
      <c r="M793">
        <v>1028540</v>
      </c>
      <c r="N793">
        <v>0</v>
      </c>
      <c r="O793">
        <v>1028540</v>
      </c>
      <c r="P793">
        <v>0</v>
      </c>
      <c r="Q793" t="s">
        <v>4318</v>
      </c>
      <c r="R793" t="s">
        <v>3297</v>
      </c>
      <c r="S793" t="s">
        <v>4319</v>
      </c>
      <c r="T793" t="s">
        <v>3085</v>
      </c>
      <c r="U793" t="s">
        <v>4320</v>
      </c>
      <c r="V793" t="s">
        <v>4321</v>
      </c>
      <c r="W793" t="s">
        <v>3085</v>
      </c>
      <c r="X793" t="str">
        <f t="shared" si="12"/>
        <v>Funcionamiento</v>
      </c>
      <c r="Y793" t="s">
        <v>4153</v>
      </c>
    </row>
    <row r="794" spans="1:25">
      <c r="A794" t="s">
        <v>3297</v>
      </c>
      <c r="B794" t="s">
        <v>3362</v>
      </c>
      <c r="C794" t="s">
        <v>4317</v>
      </c>
      <c r="D794" t="s">
        <v>3076</v>
      </c>
      <c r="E794" t="s">
        <v>3077</v>
      </c>
      <c r="F794" t="s">
        <v>298</v>
      </c>
      <c r="G794" t="s">
        <v>4153</v>
      </c>
      <c r="H794" t="s">
        <v>292</v>
      </c>
      <c r="I794" t="s">
        <v>293</v>
      </c>
      <c r="J794" t="s">
        <v>246</v>
      </c>
      <c r="K794" t="s">
        <v>3079</v>
      </c>
      <c r="L794" t="s">
        <v>247</v>
      </c>
      <c r="M794">
        <v>36907261</v>
      </c>
      <c r="N794">
        <v>0</v>
      </c>
      <c r="O794">
        <v>36907261</v>
      </c>
      <c r="P794">
        <v>0</v>
      </c>
      <c r="Q794" t="s">
        <v>4318</v>
      </c>
      <c r="R794" t="s">
        <v>3297</v>
      </c>
      <c r="S794" t="s">
        <v>4319</v>
      </c>
      <c r="T794" t="s">
        <v>3085</v>
      </c>
      <c r="U794" t="s">
        <v>4320</v>
      </c>
      <c r="V794" t="s">
        <v>4321</v>
      </c>
      <c r="W794" t="s">
        <v>3085</v>
      </c>
      <c r="X794" t="str">
        <f t="shared" si="12"/>
        <v>Funcionamiento</v>
      </c>
      <c r="Y794" t="s">
        <v>4153</v>
      </c>
    </row>
    <row r="795" spans="1:25">
      <c r="A795" t="s">
        <v>3297</v>
      </c>
      <c r="B795" t="s">
        <v>3362</v>
      </c>
      <c r="C795" t="s">
        <v>4317</v>
      </c>
      <c r="D795" t="s">
        <v>3076</v>
      </c>
      <c r="E795" t="s">
        <v>3077</v>
      </c>
      <c r="F795" t="s">
        <v>298</v>
      </c>
      <c r="G795" t="s">
        <v>4153</v>
      </c>
      <c r="H795" t="s">
        <v>331</v>
      </c>
      <c r="I795" t="s">
        <v>587</v>
      </c>
      <c r="J795" t="s">
        <v>246</v>
      </c>
      <c r="K795" t="s">
        <v>3079</v>
      </c>
      <c r="L795" t="s">
        <v>247</v>
      </c>
      <c r="M795">
        <v>1591481</v>
      </c>
      <c r="N795">
        <v>0</v>
      </c>
      <c r="O795">
        <v>1591481</v>
      </c>
      <c r="P795">
        <v>0</v>
      </c>
      <c r="Q795" t="s">
        <v>4318</v>
      </c>
      <c r="R795" t="s">
        <v>3297</v>
      </c>
      <c r="S795" t="s">
        <v>4319</v>
      </c>
      <c r="T795" t="s">
        <v>3085</v>
      </c>
      <c r="U795" t="s">
        <v>4320</v>
      </c>
      <c r="V795" t="s">
        <v>4321</v>
      </c>
      <c r="W795" t="s">
        <v>3085</v>
      </c>
      <c r="X795" t="str">
        <f t="shared" si="12"/>
        <v>Funcionamiento</v>
      </c>
      <c r="Y795" t="s">
        <v>4153</v>
      </c>
    </row>
    <row r="796" spans="1:25">
      <c r="A796" t="s">
        <v>3297</v>
      </c>
      <c r="B796" t="s">
        <v>3362</v>
      </c>
      <c r="C796" t="s">
        <v>4317</v>
      </c>
      <c r="D796" t="s">
        <v>3076</v>
      </c>
      <c r="E796" t="s">
        <v>3077</v>
      </c>
      <c r="F796" t="s">
        <v>298</v>
      </c>
      <c r="G796" t="s">
        <v>4153</v>
      </c>
      <c r="H796" t="s">
        <v>333</v>
      </c>
      <c r="I796" t="s">
        <v>335</v>
      </c>
      <c r="J796" t="s">
        <v>246</v>
      </c>
      <c r="K796" t="s">
        <v>3079</v>
      </c>
      <c r="L796" t="s">
        <v>247</v>
      </c>
      <c r="M796">
        <v>135851</v>
      </c>
      <c r="N796">
        <v>0</v>
      </c>
      <c r="O796">
        <v>135851</v>
      </c>
      <c r="P796">
        <v>0</v>
      </c>
      <c r="Q796" t="s">
        <v>4318</v>
      </c>
      <c r="R796" t="s">
        <v>3297</v>
      </c>
      <c r="S796" t="s">
        <v>4319</v>
      </c>
      <c r="T796" t="s">
        <v>3085</v>
      </c>
      <c r="U796" t="s">
        <v>4320</v>
      </c>
      <c r="V796" t="s">
        <v>4321</v>
      </c>
      <c r="W796" t="s">
        <v>3085</v>
      </c>
      <c r="X796" t="str">
        <f t="shared" si="12"/>
        <v>Funcionamiento</v>
      </c>
      <c r="Y796" t="s">
        <v>4153</v>
      </c>
    </row>
    <row r="797" spans="1:25">
      <c r="A797" t="s">
        <v>3297</v>
      </c>
      <c r="B797" t="s">
        <v>3362</v>
      </c>
      <c r="C797" t="s">
        <v>4317</v>
      </c>
      <c r="D797" t="s">
        <v>3076</v>
      </c>
      <c r="E797" t="s">
        <v>3077</v>
      </c>
      <c r="F797" t="s">
        <v>298</v>
      </c>
      <c r="G797" t="s">
        <v>4153</v>
      </c>
      <c r="H797" t="s">
        <v>309</v>
      </c>
      <c r="I797" t="s">
        <v>311</v>
      </c>
      <c r="J797" t="s">
        <v>246</v>
      </c>
      <c r="K797" t="s">
        <v>3079</v>
      </c>
      <c r="L797" t="s">
        <v>247</v>
      </c>
      <c r="M797">
        <v>1705158</v>
      </c>
      <c r="N797">
        <v>0</v>
      </c>
      <c r="O797">
        <v>1705158</v>
      </c>
      <c r="P797">
        <v>0</v>
      </c>
      <c r="Q797" t="s">
        <v>4318</v>
      </c>
      <c r="R797" t="s">
        <v>3297</v>
      </c>
      <c r="S797" t="s">
        <v>4319</v>
      </c>
      <c r="T797" t="s">
        <v>3085</v>
      </c>
      <c r="U797" t="s">
        <v>4320</v>
      </c>
      <c r="V797" t="s">
        <v>4321</v>
      </c>
      <c r="W797" t="s">
        <v>3085</v>
      </c>
      <c r="X797" t="str">
        <f t="shared" si="12"/>
        <v>Funcionamiento</v>
      </c>
      <c r="Y797" t="s">
        <v>4153</v>
      </c>
    </row>
    <row r="798" spans="1:25">
      <c r="A798" t="s">
        <v>3297</v>
      </c>
      <c r="B798" t="s">
        <v>3362</v>
      </c>
      <c r="C798" t="s">
        <v>4317</v>
      </c>
      <c r="D798" t="s">
        <v>3076</v>
      </c>
      <c r="E798" t="s">
        <v>3077</v>
      </c>
      <c r="F798" t="s">
        <v>298</v>
      </c>
      <c r="G798" t="s">
        <v>4153</v>
      </c>
      <c r="H798" t="s">
        <v>336</v>
      </c>
      <c r="I798" t="s">
        <v>337</v>
      </c>
      <c r="J798" t="s">
        <v>246</v>
      </c>
      <c r="K798" t="s">
        <v>3079</v>
      </c>
      <c r="L798" t="s">
        <v>247</v>
      </c>
      <c r="M798">
        <v>2354967</v>
      </c>
      <c r="N798">
        <v>0</v>
      </c>
      <c r="O798">
        <v>2354967</v>
      </c>
      <c r="P798">
        <v>0</v>
      </c>
      <c r="Q798" t="s">
        <v>4318</v>
      </c>
      <c r="R798" t="s">
        <v>3297</v>
      </c>
      <c r="S798" t="s">
        <v>4319</v>
      </c>
      <c r="T798" t="s">
        <v>3085</v>
      </c>
      <c r="U798" t="s">
        <v>4320</v>
      </c>
      <c r="V798" t="s">
        <v>4321</v>
      </c>
      <c r="W798" t="s">
        <v>3085</v>
      </c>
      <c r="X798" t="str">
        <f t="shared" si="12"/>
        <v>Funcionamiento</v>
      </c>
      <c r="Y798" t="s">
        <v>4153</v>
      </c>
    </row>
    <row r="799" spans="1:25">
      <c r="A799" t="s">
        <v>3304</v>
      </c>
      <c r="B799" t="s">
        <v>3362</v>
      </c>
      <c r="C799" t="s">
        <v>4322</v>
      </c>
      <c r="D799" t="s">
        <v>3076</v>
      </c>
      <c r="E799" t="s">
        <v>3077</v>
      </c>
      <c r="F799" t="s">
        <v>298</v>
      </c>
      <c r="G799" t="s">
        <v>4153</v>
      </c>
      <c r="H799" t="s">
        <v>318</v>
      </c>
      <c r="I799" t="s">
        <v>586</v>
      </c>
      <c r="J799" t="s">
        <v>246</v>
      </c>
      <c r="K799" t="s">
        <v>3079</v>
      </c>
      <c r="L799" t="s">
        <v>247</v>
      </c>
      <c r="M799">
        <v>1639200</v>
      </c>
      <c r="N799">
        <v>0</v>
      </c>
      <c r="O799">
        <v>1639200</v>
      </c>
      <c r="P799">
        <v>0</v>
      </c>
      <c r="Q799" t="s">
        <v>4323</v>
      </c>
      <c r="R799" t="s">
        <v>3304</v>
      </c>
      <c r="S799" t="s">
        <v>4324</v>
      </c>
      <c r="T799" t="s">
        <v>3085</v>
      </c>
      <c r="U799" t="s">
        <v>4325</v>
      </c>
      <c r="V799" t="s">
        <v>4326</v>
      </c>
      <c r="W799" t="s">
        <v>3085</v>
      </c>
      <c r="X799" t="str">
        <f t="shared" si="12"/>
        <v>Funcionamiento</v>
      </c>
      <c r="Y799" t="s">
        <v>4153</v>
      </c>
    </row>
    <row r="800" spans="1:25">
      <c r="A800" t="s">
        <v>3304</v>
      </c>
      <c r="B800" t="s">
        <v>3362</v>
      </c>
      <c r="C800" t="s">
        <v>4322</v>
      </c>
      <c r="D800" t="s">
        <v>3076</v>
      </c>
      <c r="E800" t="s">
        <v>3077</v>
      </c>
      <c r="F800" t="s">
        <v>298</v>
      </c>
      <c r="G800" t="s">
        <v>4153</v>
      </c>
      <c r="H800" t="s">
        <v>314</v>
      </c>
      <c r="I800" t="s">
        <v>582</v>
      </c>
      <c r="J800" t="s">
        <v>246</v>
      </c>
      <c r="K800" t="s">
        <v>3079</v>
      </c>
      <c r="L800" t="s">
        <v>247</v>
      </c>
      <c r="M800">
        <v>4491100</v>
      </c>
      <c r="N800">
        <v>0</v>
      </c>
      <c r="O800">
        <v>4491100</v>
      </c>
      <c r="P800">
        <v>0</v>
      </c>
      <c r="Q800" t="s">
        <v>4323</v>
      </c>
      <c r="R800" t="s">
        <v>3304</v>
      </c>
      <c r="S800" t="s">
        <v>4324</v>
      </c>
      <c r="T800" t="s">
        <v>3085</v>
      </c>
      <c r="U800" t="s">
        <v>4325</v>
      </c>
      <c r="V800" t="s">
        <v>4326</v>
      </c>
      <c r="W800" t="s">
        <v>3085</v>
      </c>
      <c r="X800" t="str">
        <f t="shared" si="12"/>
        <v>Funcionamiento</v>
      </c>
      <c r="Y800" t="s">
        <v>4153</v>
      </c>
    </row>
    <row r="801" spans="1:25">
      <c r="A801" t="s">
        <v>3304</v>
      </c>
      <c r="B801" t="s">
        <v>3362</v>
      </c>
      <c r="C801" t="s">
        <v>4322</v>
      </c>
      <c r="D801" t="s">
        <v>3076</v>
      </c>
      <c r="E801" t="s">
        <v>3077</v>
      </c>
      <c r="F801" t="s">
        <v>298</v>
      </c>
      <c r="G801" t="s">
        <v>4153</v>
      </c>
      <c r="H801" t="s">
        <v>316</v>
      </c>
      <c r="I801" t="s">
        <v>583</v>
      </c>
      <c r="J801" t="s">
        <v>246</v>
      </c>
      <c r="K801" t="s">
        <v>3079</v>
      </c>
      <c r="L801" t="s">
        <v>247</v>
      </c>
      <c r="M801">
        <v>3181700</v>
      </c>
      <c r="N801">
        <v>0</v>
      </c>
      <c r="O801">
        <v>3181700</v>
      </c>
      <c r="P801">
        <v>0</v>
      </c>
      <c r="Q801" t="s">
        <v>4323</v>
      </c>
      <c r="R801" t="s">
        <v>3304</v>
      </c>
      <c r="S801" t="s">
        <v>4324</v>
      </c>
      <c r="T801" t="s">
        <v>3085</v>
      </c>
      <c r="U801" t="s">
        <v>4325</v>
      </c>
      <c r="V801" t="s">
        <v>4326</v>
      </c>
      <c r="W801" t="s">
        <v>3085</v>
      </c>
      <c r="X801" t="str">
        <f t="shared" si="12"/>
        <v>Funcionamiento</v>
      </c>
      <c r="Y801" t="s">
        <v>4153</v>
      </c>
    </row>
    <row r="802" spans="1:25">
      <c r="A802" t="s">
        <v>3304</v>
      </c>
      <c r="B802" t="s">
        <v>3362</v>
      </c>
      <c r="C802" t="s">
        <v>4322</v>
      </c>
      <c r="D802" t="s">
        <v>3076</v>
      </c>
      <c r="E802" t="s">
        <v>3077</v>
      </c>
      <c r="F802" t="s">
        <v>298</v>
      </c>
      <c r="G802" t="s">
        <v>4153</v>
      </c>
      <c r="H802" t="s">
        <v>320</v>
      </c>
      <c r="I802" t="s">
        <v>321</v>
      </c>
      <c r="J802" t="s">
        <v>246</v>
      </c>
      <c r="K802" t="s">
        <v>3079</v>
      </c>
      <c r="L802" t="s">
        <v>247</v>
      </c>
      <c r="M802">
        <v>380600</v>
      </c>
      <c r="N802">
        <v>0</v>
      </c>
      <c r="O802">
        <v>380600</v>
      </c>
      <c r="P802">
        <v>0</v>
      </c>
      <c r="Q802" t="s">
        <v>4323</v>
      </c>
      <c r="R802" t="s">
        <v>3304</v>
      </c>
      <c r="S802" t="s">
        <v>4324</v>
      </c>
      <c r="T802" t="s">
        <v>3085</v>
      </c>
      <c r="U802" t="s">
        <v>4325</v>
      </c>
      <c r="V802" t="s">
        <v>4326</v>
      </c>
      <c r="W802" t="s">
        <v>3085</v>
      </c>
      <c r="X802" t="str">
        <f t="shared" si="12"/>
        <v>Funcionamiento</v>
      </c>
      <c r="Y802" t="s">
        <v>4153</v>
      </c>
    </row>
    <row r="803" spans="1:25">
      <c r="A803" t="s">
        <v>3304</v>
      </c>
      <c r="B803" t="s">
        <v>3362</v>
      </c>
      <c r="C803" t="s">
        <v>4322</v>
      </c>
      <c r="D803" t="s">
        <v>3076</v>
      </c>
      <c r="E803" t="s">
        <v>3077</v>
      </c>
      <c r="F803" t="s">
        <v>298</v>
      </c>
      <c r="G803" t="s">
        <v>4153</v>
      </c>
      <c r="H803" t="s">
        <v>322</v>
      </c>
      <c r="I803" t="s">
        <v>323</v>
      </c>
      <c r="J803" t="s">
        <v>246</v>
      </c>
      <c r="K803" t="s">
        <v>3079</v>
      </c>
      <c r="L803" t="s">
        <v>247</v>
      </c>
      <c r="M803">
        <v>1229700</v>
      </c>
      <c r="N803">
        <v>0</v>
      </c>
      <c r="O803">
        <v>1229700</v>
      </c>
      <c r="P803">
        <v>0</v>
      </c>
      <c r="Q803" t="s">
        <v>4323</v>
      </c>
      <c r="R803" t="s">
        <v>3304</v>
      </c>
      <c r="S803" t="s">
        <v>4324</v>
      </c>
      <c r="T803" t="s">
        <v>3085</v>
      </c>
      <c r="U803" t="s">
        <v>4325</v>
      </c>
      <c r="V803" t="s">
        <v>4326</v>
      </c>
      <c r="W803" t="s">
        <v>3085</v>
      </c>
      <c r="X803" t="str">
        <f t="shared" si="12"/>
        <v>Funcionamiento</v>
      </c>
      <c r="Y803" t="s">
        <v>4153</v>
      </c>
    </row>
    <row r="804" spans="1:25">
      <c r="A804" t="s">
        <v>3304</v>
      </c>
      <c r="B804" t="s">
        <v>3362</v>
      </c>
      <c r="C804" t="s">
        <v>4322</v>
      </c>
      <c r="D804" t="s">
        <v>3076</v>
      </c>
      <c r="E804" t="s">
        <v>3077</v>
      </c>
      <c r="F804" t="s">
        <v>298</v>
      </c>
      <c r="G804" t="s">
        <v>4153</v>
      </c>
      <c r="H804" t="s">
        <v>324</v>
      </c>
      <c r="I804" t="s">
        <v>325</v>
      </c>
      <c r="J804" t="s">
        <v>246</v>
      </c>
      <c r="K804" t="s">
        <v>3079</v>
      </c>
      <c r="L804" t="s">
        <v>247</v>
      </c>
      <c r="M804">
        <v>820000</v>
      </c>
      <c r="N804">
        <v>0</v>
      </c>
      <c r="O804">
        <v>820000</v>
      </c>
      <c r="P804">
        <v>0</v>
      </c>
      <c r="Q804" t="s">
        <v>4323</v>
      </c>
      <c r="R804" t="s">
        <v>3304</v>
      </c>
      <c r="S804" t="s">
        <v>4324</v>
      </c>
      <c r="T804" t="s">
        <v>3085</v>
      </c>
      <c r="U804" t="s">
        <v>4325</v>
      </c>
      <c r="V804" t="s">
        <v>4326</v>
      </c>
      <c r="W804" t="s">
        <v>3085</v>
      </c>
      <c r="X804" t="str">
        <f t="shared" si="12"/>
        <v>Funcionamiento</v>
      </c>
      <c r="Y804" t="s">
        <v>4153</v>
      </c>
    </row>
    <row r="805" spans="1:25">
      <c r="A805" t="s">
        <v>3237</v>
      </c>
      <c r="B805" t="s">
        <v>4327</v>
      </c>
      <c r="C805" t="s">
        <v>4328</v>
      </c>
      <c r="D805" t="s">
        <v>3076</v>
      </c>
      <c r="E805" t="s">
        <v>3077</v>
      </c>
      <c r="F805" t="s">
        <v>3149</v>
      </c>
      <c r="G805" t="s">
        <v>4153</v>
      </c>
      <c r="H805" t="s">
        <v>437</v>
      </c>
      <c r="I805" t="s">
        <v>649</v>
      </c>
      <c r="J805" t="s">
        <v>246</v>
      </c>
      <c r="K805" t="s">
        <v>3079</v>
      </c>
      <c r="L805" t="s">
        <v>247</v>
      </c>
      <c r="M805">
        <v>5340471</v>
      </c>
      <c r="N805">
        <v>-2147200</v>
      </c>
      <c r="O805">
        <v>3193271</v>
      </c>
      <c r="P805">
        <v>0</v>
      </c>
      <c r="Q805" t="s">
        <v>4329</v>
      </c>
      <c r="R805" t="s">
        <v>3237</v>
      </c>
      <c r="S805" t="s">
        <v>3784</v>
      </c>
      <c r="T805" t="s">
        <v>4330</v>
      </c>
      <c r="U805" t="s">
        <v>4331</v>
      </c>
      <c r="V805" t="s">
        <v>4332</v>
      </c>
      <c r="W805" t="s">
        <v>3085</v>
      </c>
      <c r="X805" t="str">
        <f t="shared" si="12"/>
        <v>Inversión</v>
      </c>
      <c r="Y805" t="s">
        <v>3157</v>
      </c>
    </row>
    <row r="806" spans="1:25">
      <c r="A806" t="s">
        <v>3317</v>
      </c>
      <c r="B806" t="s">
        <v>3397</v>
      </c>
      <c r="C806" t="s">
        <v>4333</v>
      </c>
      <c r="D806" t="s">
        <v>3076</v>
      </c>
      <c r="E806" t="s">
        <v>3077</v>
      </c>
      <c r="F806" t="s">
        <v>298</v>
      </c>
      <c r="G806" t="s">
        <v>4153</v>
      </c>
      <c r="H806" t="s">
        <v>292</v>
      </c>
      <c r="I806" t="s">
        <v>293</v>
      </c>
      <c r="J806" t="s">
        <v>246</v>
      </c>
      <c r="K806" t="s">
        <v>3079</v>
      </c>
      <c r="L806" t="s">
        <v>247</v>
      </c>
      <c r="M806">
        <v>35457655</v>
      </c>
      <c r="N806">
        <v>0</v>
      </c>
      <c r="O806">
        <v>35457655</v>
      </c>
      <c r="P806">
        <v>0</v>
      </c>
      <c r="Q806" t="s">
        <v>4334</v>
      </c>
      <c r="R806" t="s">
        <v>3317</v>
      </c>
      <c r="S806" t="s">
        <v>4335</v>
      </c>
      <c r="T806" t="s">
        <v>3085</v>
      </c>
      <c r="U806" t="s">
        <v>4336</v>
      </c>
      <c r="V806" t="s">
        <v>4337</v>
      </c>
      <c r="W806" t="s">
        <v>3085</v>
      </c>
      <c r="X806" t="str">
        <f t="shared" si="12"/>
        <v>Funcionamiento</v>
      </c>
      <c r="Y806" t="s">
        <v>4153</v>
      </c>
    </row>
    <row r="807" spans="1:25">
      <c r="A807" t="s">
        <v>3317</v>
      </c>
      <c r="B807" t="s">
        <v>3397</v>
      </c>
      <c r="C807" t="s">
        <v>4333</v>
      </c>
      <c r="D807" t="s">
        <v>3076</v>
      </c>
      <c r="E807" t="s">
        <v>3077</v>
      </c>
      <c r="F807" t="s">
        <v>298</v>
      </c>
      <c r="G807" t="s">
        <v>4153</v>
      </c>
      <c r="H807" t="s">
        <v>294</v>
      </c>
      <c r="I807" t="s">
        <v>296</v>
      </c>
      <c r="J807" t="s">
        <v>246</v>
      </c>
      <c r="K807" t="s">
        <v>3079</v>
      </c>
      <c r="L807" t="s">
        <v>247</v>
      </c>
      <c r="M807">
        <v>746907</v>
      </c>
      <c r="N807">
        <v>0</v>
      </c>
      <c r="O807">
        <v>746907</v>
      </c>
      <c r="P807">
        <v>0</v>
      </c>
      <c r="Q807" t="s">
        <v>4334</v>
      </c>
      <c r="R807" t="s">
        <v>3317</v>
      </c>
      <c r="S807" t="s">
        <v>4335</v>
      </c>
      <c r="T807" t="s">
        <v>3085</v>
      </c>
      <c r="U807" t="s">
        <v>4336</v>
      </c>
      <c r="V807" t="s">
        <v>4337</v>
      </c>
      <c r="W807" t="s">
        <v>3085</v>
      </c>
      <c r="X807" t="str">
        <f t="shared" si="12"/>
        <v>Funcionamiento</v>
      </c>
      <c r="Y807" t="s">
        <v>4153</v>
      </c>
    </row>
    <row r="808" spans="1:25">
      <c r="A808" t="s">
        <v>3317</v>
      </c>
      <c r="B808" t="s">
        <v>3397</v>
      </c>
      <c r="C808" t="s">
        <v>4333</v>
      </c>
      <c r="D808" t="s">
        <v>3076</v>
      </c>
      <c r="E808" t="s">
        <v>3077</v>
      </c>
      <c r="F808" t="s">
        <v>298</v>
      </c>
      <c r="G808" t="s">
        <v>4153</v>
      </c>
      <c r="H808" t="s">
        <v>303</v>
      </c>
      <c r="I808" t="s">
        <v>305</v>
      </c>
      <c r="J808" t="s">
        <v>246</v>
      </c>
      <c r="K808" t="s">
        <v>3079</v>
      </c>
      <c r="L808" t="s">
        <v>247</v>
      </c>
      <c r="M808">
        <v>2069371</v>
      </c>
      <c r="N808">
        <v>0</v>
      </c>
      <c r="O808">
        <v>2069371</v>
      </c>
      <c r="P808">
        <v>0</v>
      </c>
      <c r="Q808" t="s">
        <v>4334</v>
      </c>
      <c r="R808" t="s">
        <v>3317</v>
      </c>
      <c r="S808" t="s">
        <v>4335</v>
      </c>
      <c r="T808" t="s">
        <v>3085</v>
      </c>
      <c r="U808" t="s">
        <v>4336</v>
      </c>
      <c r="V808" t="s">
        <v>4337</v>
      </c>
      <c r="W808" t="s">
        <v>3085</v>
      </c>
      <c r="X808" t="str">
        <f t="shared" si="12"/>
        <v>Funcionamiento</v>
      </c>
      <c r="Y808" t="s">
        <v>4153</v>
      </c>
    </row>
    <row r="809" spans="1:25">
      <c r="A809" t="s">
        <v>3317</v>
      </c>
      <c r="B809" t="s">
        <v>3397</v>
      </c>
      <c r="C809" t="s">
        <v>4333</v>
      </c>
      <c r="D809" t="s">
        <v>3076</v>
      </c>
      <c r="E809" t="s">
        <v>3077</v>
      </c>
      <c r="F809" t="s">
        <v>298</v>
      </c>
      <c r="G809" t="s">
        <v>4153</v>
      </c>
      <c r="H809" t="s">
        <v>312</v>
      </c>
      <c r="I809" t="s">
        <v>3333</v>
      </c>
      <c r="J809" t="s">
        <v>246</v>
      </c>
      <c r="K809" t="s">
        <v>3079</v>
      </c>
      <c r="L809" t="s">
        <v>247</v>
      </c>
      <c r="M809">
        <v>956542</v>
      </c>
      <c r="N809">
        <v>0</v>
      </c>
      <c r="O809">
        <v>956542</v>
      </c>
      <c r="P809">
        <v>0</v>
      </c>
      <c r="Q809" t="s">
        <v>4334</v>
      </c>
      <c r="R809" t="s">
        <v>3317</v>
      </c>
      <c r="S809" t="s">
        <v>4335</v>
      </c>
      <c r="T809" t="s">
        <v>3085</v>
      </c>
      <c r="U809" t="s">
        <v>4336</v>
      </c>
      <c r="V809" t="s">
        <v>4337</v>
      </c>
      <c r="W809" t="s">
        <v>3085</v>
      </c>
      <c r="X809" t="str">
        <f t="shared" si="12"/>
        <v>Funcionamiento</v>
      </c>
      <c r="Y809" t="s">
        <v>4153</v>
      </c>
    </row>
    <row r="810" spans="1:25">
      <c r="A810" t="s">
        <v>3317</v>
      </c>
      <c r="B810" t="s">
        <v>3397</v>
      </c>
      <c r="C810" t="s">
        <v>4333</v>
      </c>
      <c r="D810" t="s">
        <v>3076</v>
      </c>
      <c r="E810" t="s">
        <v>3077</v>
      </c>
      <c r="F810" t="s">
        <v>298</v>
      </c>
      <c r="G810" t="s">
        <v>4153</v>
      </c>
      <c r="H810" t="s">
        <v>333</v>
      </c>
      <c r="I810" t="s">
        <v>335</v>
      </c>
      <c r="J810" t="s">
        <v>246</v>
      </c>
      <c r="K810" t="s">
        <v>3079</v>
      </c>
      <c r="L810" t="s">
        <v>247</v>
      </c>
      <c r="M810">
        <v>185154</v>
      </c>
      <c r="N810">
        <v>0</v>
      </c>
      <c r="O810">
        <v>185154</v>
      </c>
      <c r="P810">
        <v>0</v>
      </c>
      <c r="Q810" t="s">
        <v>4334</v>
      </c>
      <c r="R810" t="s">
        <v>3317</v>
      </c>
      <c r="S810" t="s">
        <v>4335</v>
      </c>
      <c r="T810" t="s">
        <v>3085</v>
      </c>
      <c r="U810" t="s">
        <v>4336</v>
      </c>
      <c r="V810" t="s">
        <v>4337</v>
      </c>
      <c r="W810" t="s">
        <v>3085</v>
      </c>
      <c r="X810" t="str">
        <f t="shared" si="12"/>
        <v>Funcionamiento</v>
      </c>
      <c r="Y810" t="s">
        <v>4153</v>
      </c>
    </row>
    <row r="811" spans="1:25">
      <c r="A811" t="s">
        <v>3317</v>
      </c>
      <c r="B811" t="s">
        <v>3397</v>
      </c>
      <c r="C811" t="s">
        <v>4333</v>
      </c>
      <c r="D811" t="s">
        <v>3076</v>
      </c>
      <c r="E811" t="s">
        <v>3077</v>
      </c>
      <c r="F811" t="s">
        <v>298</v>
      </c>
      <c r="G811" t="s">
        <v>4153</v>
      </c>
      <c r="H811" t="s">
        <v>331</v>
      </c>
      <c r="I811" t="s">
        <v>587</v>
      </c>
      <c r="J811" t="s">
        <v>246</v>
      </c>
      <c r="K811" t="s">
        <v>3079</v>
      </c>
      <c r="L811" t="s">
        <v>247</v>
      </c>
      <c r="M811">
        <v>2517592</v>
      </c>
      <c r="N811">
        <v>0</v>
      </c>
      <c r="O811">
        <v>2517592</v>
      </c>
      <c r="P811">
        <v>0</v>
      </c>
      <c r="Q811" t="s">
        <v>4334</v>
      </c>
      <c r="R811" t="s">
        <v>3317</v>
      </c>
      <c r="S811" t="s">
        <v>4335</v>
      </c>
      <c r="T811" t="s">
        <v>3085</v>
      </c>
      <c r="U811" t="s">
        <v>4336</v>
      </c>
      <c r="V811" t="s">
        <v>4337</v>
      </c>
      <c r="W811" t="s">
        <v>3085</v>
      </c>
      <c r="X811" t="str">
        <f t="shared" si="12"/>
        <v>Funcionamiento</v>
      </c>
      <c r="Y811" t="s">
        <v>4153</v>
      </c>
    </row>
    <row r="812" spans="1:25">
      <c r="A812" t="s">
        <v>3317</v>
      </c>
      <c r="B812" t="s">
        <v>3397</v>
      </c>
      <c r="C812" t="s">
        <v>4333</v>
      </c>
      <c r="D812" t="s">
        <v>3076</v>
      </c>
      <c r="E812" t="s">
        <v>3077</v>
      </c>
      <c r="F812" t="s">
        <v>298</v>
      </c>
      <c r="G812" t="s">
        <v>4153</v>
      </c>
      <c r="H812" t="s">
        <v>309</v>
      </c>
      <c r="I812" t="s">
        <v>311</v>
      </c>
      <c r="J812" t="s">
        <v>246</v>
      </c>
      <c r="K812" t="s">
        <v>3079</v>
      </c>
      <c r="L812" t="s">
        <v>247</v>
      </c>
      <c r="M812">
        <v>2629742</v>
      </c>
      <c r="N812">
        <v>0</v>
      </c>
      <c r="O812">
        <v>2629742</v>
      </c>
      <c r="P812">
        <v>0</v>
      </c>
      <c r="Q812" t="s">
        <v>4334</v>
      </c>
      <c r="R812" t="s">
        <v>3317</v>
      </c>
      <c r="S812" t="s">
        <v>4335</v>
      </c>
      <c r="T812" t="s">
        <v>3085</v>
      </c>
      <c r="U812" t="s">
        <v>4336</v>
      </c>
      <c r="V812" t="s">
        <v>4337</v>
      </c>
      <c r="W812" t="s">
        <v>3085</v>
      </c>
      <c r="X812" t="str">
        <f t="shared" si="12"/>
        <v>Funcionamiento</v>
      </c>
      <c r="Y812" t="s">
        <v>4153</v>
      </c>
    </row>
    <row r="813" spans="1:25">
      <c r="A813" t="s">
        <v>3317</v>
      </c>
      <c r="B813" t="s">
        <v>3397</v>
      </c>
      <c r="C813" t="s">
        <v>4333</v>
      </c>
      <c r="D813" t="s">
        <v>3076</v>
      </c>
      <c r="E813" t="s">
        <v>3077</v>
      </c>
      <c r="F813" t="s">
        <v>298</v>
      </c>
      <c r="G813" t="s">
        <v>4153</v>
      </c>
      <c r="H813" t="s">
        <v>336</v>
      </c>
      <c r="I813" t="s">
        <v>337</v>
      </c>
      <c r="J813" t="s">
        <v>246</v>
      </c>
      <c r="K813" t="s">
        <v>3079</v>
      </c>
      <c r="L813" t="s">
        <v>247</v>
      </c>
      <c r="M813">
        <v>2354967</v>
      </c>
      <c r="N813">
        <v>0</v>
      </c>
      <c r="O813">
        <v>2354967</v>
      </c>
      <c r="P813">
        <v>0</v>
      </c>
      <c r="Q813" t="s">
        <v>4334</v>
      </c>
      <c r="R813" t="s">
        <v>3317</v>
      </c>
      <c r="S813" t="s">
        <v>4335</v>
      </c>
      <c r="T813" t="s">
        <v>3085</v>
      </c>
      <c r="U813" t="s">
        <v>4336</v>
      </c>
      <c r="V813" t="s">
        <v>4337</v>
      </c>
      <c r="W813" t="s">
        <v>3085</v>
      </c>
      <c r="X813" t="str">
        <f t="shared" si="12"/>
        <v>Funcionamiento</v>
      </c>
      <c r="Y813" t="s">
        <v>4153</v>
      </c>
    </row>
    <row r="814" spans="1:25">
      <c r="A814" t="s">
        <v>3325</v>
      </c>
      <c r="B814" t="s">
        <v>3410</v>
      </c>
      <c r="C814" t="s">
        <v>4338</v>
      </c>
      <c r="D814" t="s">
        <v>3076</v>
      </c>
      <c r="E814" t="s">
        <v>3077</v>
      </c>
      <c r="F814" t="s">
        <v>298</v>
      </c>
      <c r="G814" t="s">
        <v>4153</v>
      </c>
      <c r="H814" t="s">
        <v>318</v>
      </c>
      <c r="I814" t="s">
        <v>586</v>
      </c>
      <c r="J814" t="s">
        <v>246</v>
      </c>
      <c r="K814" t="s">
        <v>3079</v>
      </c>
      <c r="L814" t="s">
        <v>247</v>
      </c>
      <c r="M814">
        <v>1754100</v>
      </c>
      <c r="N814">
        <v>0</v>
      </c>
      <c r="O814">
        <v>1754100</v>
      </c>
      <c r="P814">
        <v>0</v>
      </c>
      <c r="Q814" t="s">
        <v>4339</v>
      </c>
      <c r="R814" t="s">
        <v>3325</v>
      </c>
      <c r="S814" t="s">
        <v>3170</v>
      </c>
      <c r="T814" t="s">
        <v>3085</v>
      </c>
      <c r="U814" t="s">
        <v>4340</v>
      </c>
      <c r="V814" t="s">
        <v>4341</v>
      </c>
      <c r="W814" t="s">
        <v>3085</v>
      </c>
      <c r="X814" t="str">
        <f t="shared" si="12"/>
        <v>Funcionamiento</v>
      </c>
      <c r="Y814" t="s">
        <v>4153</v>
      </c>
    </row>
    <row r="815" spans="1:25">
      <c r="A815" t="s">
        <v>3325</v>
      </c>
      <c r="B815" t="s">
        <v>3410</v>
      </c>
      <c r="C815" t="s">
        <v>4338</v>
      </c>
      <c r="D815" t="s">
        <v>3076</v>
      </c>
      <c r="E815" t="s">
        <v>3077</v>
      </c>
      <c r="F815" t="s">
        <v>298</v>
      </c>
      <c r="G815" t="s">
        <v>4153</v>
      </c>
      <c r="H815" t="s">
        <v>316</v>
      </c>
      <c r="I815" t="s">
        <v>583</v>
      </c>
      <c r="J815" t="s">
        <v>246</v>
      </c>
      <c r="K815" t="s">
        <v>3079</v>
      </c>
      <c r="L815" t="s">
        <v>247</v>
      </c>
      <c r="M815">
        <v>3357600</v>
      </c>
      <c r="N815">
        <v>0</v>
      </c>
      <c r="O815">
        <v>3357600</v>
      </c>
      <c r="P815">
        <v>0</v>
      </c>
      <c r="Q815" t="s">
        <v>4339</v>
      </c>
      <c r="R815" t="s">
        <v>3325</v>
      </c>
      <c r="S815" t="s">
        <v>3170</v>
      </c>
      <c r="T815" t="s">
        <v>3085</v>
      </c>
      <c r="U815" t="s">
        <v>4340</v>
      </c>
      <c r="V815" t="s">
        <v>4341</v>
      </c>
      <c r="W815" t="s">
        <v>3085</v>
      </c>
      <c r="X815" t="str">
        <f t="shared" si="12"/>
        <v>Funcionamiento</v>
      </c>
      <c r="Y815" t="s">
        <v>4153</v>
      </c>
    </row>
    <row r="816" spans="1:25">
      <c r="A816" t="s">
        <v>3325</v>
      </c>
      <c r="B816" t="s">
        <v>3410</v>
      </c>
      <c r="C816" t="s">
        <v>4338</v>
      </c>
      <c r="D816" t="s">
        <v>3076</v>
      </c>
      <c r="E816" t="s">
        <v>3077</v>
      </c>
      <c r="F816" t="s">
        <v>298</v>
      </c>
      <c r="G816" t="s">
        <v>4153</v>
      </c>
      <c r="H816" t="s">
        <v>320</v>
      </c>
      <c r="I816" t="s">
        <v>321</v>
      </c>
      <c r="J816" t="s">
        <v>246</v>
      </c>
      <c r="K816" t="s">
        <v>3079</v>
      </c>
      <c r="L816" t="s">
        <v>247</v>
      </c>
      <c r="M816">
        <v>469500</v>
      </c>
      <c r="N816">
        <v>0</v>
      </c>
      <c r="O816">
        <v>469500</v>
      </c>
      <c r="P816">
        <v>0</v>
      </c>
      <c r="Q816" t="s">
        <v>4339</v>
      </c>
      <c r="R816" t="s">
        <v>3325</v>
      </c>
      <c r="S816" t="s">
        <v>3170</v>
      </c>
      <c r="T816" t="s">
        <v>3085</v>
      </c>
      <c r="U816" t="s">
        <v>4340</v>
      </c>
      <c r="V816" t="s">
        <v>4341</v>
      </c>
      <c r="W816" t="s">
        <v>3085</v>
      </c>
      <c r="X816" t="str">
        <f t="shared" si="12"/>
        <v>Funcionamiento</v>
      </c>
      <c r="Y816" t="s">
        <v>4153</v>
      </c>
    </row>
    <row r="817" spans="1:25">
      <c r="A817" t="s">
        <v>3325</v>
      </c>
      <c r="B817" t="s">
        <v>3410</v>
      </c>
      <c r="C817" t="s">
        <v>4338</v>
      </c>
      <c r="D817" t="s">
        <v>3076</v>
      </c>
      <c r="E817" t="s">
        <v>3077</v>
      </c>
      <c r="F817" t="s">
        <v>298</v>
      </c>
      <c r="G817" t="s">
        <v>4153</v>
      </c>
      <c r="H817" t="s">
        <v>314</v>
      </c>
      <c r="I817" t="s">
        <v>582</v>
      </c>
      <c r="J817" t="s">
        <v>246</v>
      </c>
      <c r="K817" t="s">
        <v>3079</v>
      </c>
      <c r="L817" t="s">
        <v>247</v>
      </c>
      <c r="M817">
        <v>4739600</v>
      </c>
      <c r="N817">
        <v>0</v>
      </c>
      <c r="O817">
        <v>4739600</v>
      </c>
      <c r="P817">
        <v>0</v>
      </c>
      <c r="Q817" t="s">
        <v>4339</v>
      </c>
      <c r="R817" t="s">
        <v>3325</v>
      </c>
      <c r="S817" t="s">
        <v>3170</v>
      </c>
      <c r="T817" t="s">
        <v>3085</v>
      </c>
      <c r="U817" t="s">
        <v>4340</v>
      </c>
      <c r="V817" t="s">
        <v>4341</v>
      </c>
      <c r="W817" t="s">
        <v>3085</v>
      </c>
      <c r="X817" t="str">
        <f t="shared" si="12"/>
        <v>Funcionamiento</v>
      </c>
      <c r="Y817" t="s">
        <v>4153</v>
      </c>
    </row>
    <row r="818" spans="1:25">
      <c r="A818" t="s">
        <v>3325</v>
      </c>
      <c r="B818" t="s">
        <v>3410</v>
      </c>
      <c r="C818" t="s">
        <v>4338</v>
      </c>
      <c r="D818" t="s">
        <v>3076</v>
      </c>
      <c r="E818" t="s">
        <v>3077</v>
      </c>
      <c r="F818" t="s">
        <v>298</v>
      </c>
      <c r="G818" t="s">
        <v>4153</v>
      </c>
      <c r="H818" t="s">
        <v>324</v>
      </c>
      <c r="I818" t="s">
        <v>325</v>
      </c>
      <c r="J818" t="s">
        <v>246</v>
      </c>
      <c r="K818" t="s">
        <v>3079</v>
      </c>
      <c r="L818" t="s">
        <v>247</v>
      </c>
      <c r="M818">
        <v>877600</v>
      </c>
      <c r="N818">
        <v>0</v>
      </c>
      <c r="O818">
        <v>877600</v>
      </c>
      <c r="P818">
        <v>0</v>
      </c>
      <c r="Q818" t="s">
        <v>4339</v>
      </c>
      <c r="R818" t="s">
        <v>3325</v>
      </c>
      <c r="S818" t="s">
        <v>3170</v>
      </c>
      <c r="T818" t="s">
        <v>3085</v>
      </c>
      <c r="U818" t="s">
        <v>4340</v>
      </c>
      <c r="V818" t="s">
        <v>4341</v>
      </c>
      <c r="W818" t="s">
        <v>3085</v>
      </c>
      <c r="X818" t="str">
        <f t="shared" si="12"/>
        <v>Funcionamiento</v>
      </c>
      <c r="Y818" t="s">
        <v>4153</v>
      </c>
    </row>
    <row r="819" spans="1:25">
      <c r="A819" t="s">
        <v>3325</v>
      </c>
      <c r="B819" t="s">
        <v>3410</v>
      </c>
      <c r="C819" t="s">
        <v>4338</v>
      </c>
      <c r="D819" t="s">
        <v>3076</v>
      </c>
      <c r="E819" t="s">
        <v>3077</v>
      </c>
      <c r="F819" t="s">
        <v>298</v>
      </c>
      <c r="G819" t="s">
        <v>4153</v>
      </c>
      <c r="H819" t="s">
        <v>322</v>
      </c>
      <c r="I819" t="s">
        <v>323</v>
      </c>
      <c r="J819" t="s">
        <v>246</v>
      </c>
      <c r="K819" t="s">
        <v>3079</v>
      </c>
      <c r="L819" t="s">
        <v>247</v>
      </c>
      <c r="M819">
        <v>1315900</v>
      </c>
      <c r="N819">
        <v>0</v>
      </c>
      <c r="O819">
        <v>1315900</v>
      </c>
      <c r="P819">
        <v>0</v>
      </c>
      <c r="Q819" t="s">
        <v>4339</v>
      </c>
      <c r="R819" t="s">
        <v>3325</v>
      </c>
      <c r="S819" t="s">
        <v>3170</v>
      </c>
      <c r="T819" t="s">
        <v>3085</v>
      </c>
      <c r="U819" t="s">
        <v>4340</v>
      </c>
      <c r="V819" t="s">
        <v>4341</v>
      </c>
      <c r="W819" t="s">
        <v>3085</v>
      </c>
      <c r="X819" t="str">
        <f t="shared" si="12"/>
        <v>Funcionamiento</v>
      </c>
      <c r="Y819" t="s">
        <v>4153</v>
      </c>
    </row>
    <row r="820" spans="1:25">
      <c r="A820" t="s">
        <v>3257</v>
      </c>
      <c r="B820" t="s">
        <v>4091</v>
      </c>
      <c r="C820" t="s">
        <v>4342</v>
      </c>
      <c r="D820" t="s">
        <v>3076</v>
      </c>
      <c r="E820" t="s">
        <v>3077</v>
      </c>
      <c r="F820" t="s">
        <v>298</v>
      </c>
      <c r="G820" t="s">
        <v>4153</v>
      </c>
      <c r="H820" t="s">
        <v>338</v>
      </c>
      <c r="I820" t="s">
        <v>339</v>
      </c>
      <c r="J820" t="s">
        <v>253</v>
      </c>
      <c r="K820" t="s">
        <v>3115</v>
      </c>
      <c r="L820" t="s">
        <v>247</v>
      </c>
      <c r="M820">
        <v>15000</v>
      </c>
      <c r="N820">
        <v>-15000</v>
      </c>
      <c r="O820">
        <v>0</v>
      </c>
      <c r="P820">
        <v>0</v>
      </c>
      <c r="Q820" t="s">
        <v>4343</v>
      </c>
      <c r="R820" t="s">
        <v>3257</v>
      </c>
      <c r="S820" t="s">
        <v>3177</v>
      </c>
      <c r="T820" t="s">
        <v>4344</v>
      </c>
      <c r="U820" t="s">
        <v>4345</v>
      </c>
      <c r="V820" t="s">
        <v>4346</v>
      </c>
      <c r="W820" t="s">
        <v>3093</v>
      </c>
      <c r="X820" t="str">
        <f t="shared" si="12"/>
        <v>Funcionamiento</v>
      </c>
      <c r="Y820" t="s">
        <v>4153</v>
      </c>
    </row>
    <row r="821" spans="1:25">
      <c r="A821" t="s">
        <v>3257</v>
      </c>
      <c r="B821" t="s">
        <v>4091</v>
      </c>
      <c r="C821" t="s">
        <v>4342</v>
      </c>
      <c r="D821" t="s">
        <v>3076</v>
      </c>
      <c r="E821" t="s">
        <v>3077</v>
      </c>
      <c r="F821" t="s">
        <v>298</v>
      </c>
      <c r="G821" t="s">
        <v>4153</v>
      </c>
      <c r="H821" t="s">
        <v>346</v>
      </c>
      <c r="I821" t="s">
        <v>347</v>
      </c>
      <c r="J821" t="s">
        <v>253</v>
      </c>
      <c r="K821" t="s">
        <v>3115</v>
      </c>
      <c r="L821" t="s">
        <v>247</v>
      </c>
      <c r="M821">
        <v>407319</v>
      </c>
      <c r="N821">
        <v>0</v>
      </c>
      <c r="O821">
        <v>407319</v>
      </c>
      <c r="P821">
        <v>0</v>
      </c>
      <c r="Q821" t="s">
        <v>4343</v>
      </c>
      <c r="R821" t="s">
        <v>3257</v>
      </c>
      <c r="S821" t="s">
        <v>3177</v>
      </c>
      <c r="T821" t="s">
        <v>4344</v>
      </c>
      <c r="U821" t="s">
        <v>4345</v>
      </c>
      <c r="V821" t="s">
        <v>4346</v>
      </c>
      <c r="W821" t="s">
        <v>3093</v>
      </c>
      <c r="X821" t="str">
        <f t="shared" si="12"/>
        <v>Funcionamiento</v>
      </c>
      <c r="Y821" t="s">
        <v>4153</v>
      </c>
    </row>
    <row r="822" spans="1:25">
      <c r="A822" t="s">
        <v>3245</v>
      </c>
      <c r="B822" t="s">
        <v>4347</v>
      </c>
      <c r="C822" t="s">
        <v>4348</v>
      </c>
      <c r="D822" t="s">
        <v>3076</v>
      </c>
      <c r="E822" t="s">
        <v>3399</v>
      </c>
      <c r="F822" t="s">
        <v>3149</v>
      </c>
      <c r="G822" t="s">
        <v>4153</v>
      </c>
      <c r="H822" t="s">
        <v>437</v>
      </c>
      <c r="I822" t="s">
        <v>649</v>
      </c>
      <c r="J822" t="s">
        <v>253</v>
      </c>
      <c r="K822" t="s">
        <v>3115</v>
      </c>
      <c r="L822" t="s">
        <v>247</v>
      </c>
      <c r="M822">
        <v>8144400</v>
      </c>
      <c r="N822">
        <v>-8144400</v>
      </c>
      <c r="O822">
        <v>0</v>
      </c>
      <c r="P822">
        <v>0</v>
      </c>
      <c r="Q822" t="s">
        <v>4349</v>
      </c>
      <c r="R822" t="s">
        <v>3245</v>
      </c>
      <c r="S822" t="s">
        <v>3085</v>
      </c>
      <c r="T822" t="s">
        <v>3085</v>
      </c>
      <c r="U822" t="s">
        <v>3085</v>
      </c>
      <c r="V822" t="s">
        <v>3085</v>
      </c>
      <c r="W822" t="s">
        <v>3085</v>
      </c>
      <c r="X822" t="str">
        <f t="shared" si="12"/>
        <v>Inversión</v>
      </c>
      <c r="Y822" t="s">
        <v>3157</v>
      </c>
    </row>
    <row r="823" spans="1:25">
      <c r="A823" t="s">
        <v>3336</v>
      </c>
      <c r="B823" t="s">
        <v>4347</v>
      </c>
      <c r="C823" t="s">
        <v>4350</v>
      </c>
      <c r="D823" t="s">
        <v>3076</v>
      </c>
      <c r="E823" t="s">
        <v>3077</v>
      </c>
      <c r="F823" t="s">
        <v>3149</v>
      </c>
      <c r="G823" t="s">
        <v>4153</v>
      </c>
      <c r="H823" t="s">
        <v>437</v>
      </c>
      <c r="I823" t="s">
        <v>649</v>
      </c>
      <c r="J823" t="s">
        <v>253</v>
      </c>
      <c r="K823" t="s">
        <v>3115</v>
      </c>
      <c r="L823" t="s">
        <v>247</v>
      </c>
      <c r="M823">
        <v>15168600</v>
      </c>
      <c r="N823">
        <v>-3033720</v>
      </c>
      <c r="O823">
        <v>12134880</v>
      </c>
      <c r="P823">
        <v>0</v>
      </c>
      <c r="Q823" t="s">
        <v>4351</v>
      </c>
      <c r="R823" t="s">
        <v>3336</v>
      </c>
      <c r="S823" t="s">
        <v>4352</v>
      </c>
      <c r="T823" t="s">
        <v>4353</v>
      </c>
      <c r="U823" t="s">
        <v>4354</v>
      </c>
      <c r="V823" t="s">
        <v>4355</v>
      </c>
      <c r="W823" t="s">
        <v>3085</v>
      </c>
      <c r="X823" t="str">
        <f t="shared" si="12"/>
        <v>Inversión</v>
      </c>
      <c r="Y823" t="s">
        <v>3157</v>
      </c>
    </row>
    <row r="824" spans="1:25">
      <c r="A824" t="s">
        <v>3343</v>
      </c>
      <c r="B824" t="s">
        <v>4347</v>
      </c>
      <c r="C824" t="s">
        <v>4356</v>
      </c>
      <c r="D824" t="s">
        <v>3076</v>
      </c>
      <c r="E824" t="s">
        <v>3077</v>
      </c>
      <c r="F824" t="s">
        <v>3149</v>
      </c>
      <c r="G824" t="s">
        <v>4153</v>
      </c>
      <c r="H824" t="s">
        <v>437</v>
      </c>
      <c r="I824" t="s">
        <v>649</v>
      </c>
      <c r="J824" t="s">
        <v>253</v>
      </c>
      <c r="K824" t="s">
        <v>3115</v>
      </c>
      <c r="L824" t="s">
        <v>247</v>
      </c>
      <c r="M824">
        <v>7432614</v>
      </c>
      <c r="N824">
        <v>-385394</v>
      </c>
      <c r="O824">
        <v>7047220</v>
      </c>
      <c r="P824">
        <v>0</v>
      </c>
      <c r="Q824" t="s">
        <v>4357</v>
      </c>
      <c r="R824" t="s">
        <v>3343</v>
      </c>
      <c r="S824" t="s">
        <v>4358</v>
      </c>
      <c r="T824" t="s">
        <v>4359</v>
      </c>
      <c r="U824" t="s">
        <v>4360</v>
      </c>
      <c r="V824" t="s">
        <v>4361</v>
      </c>
      <c r="W824" t="s">
        <v>3085</v>
      </c>
      <c r="X824" t="str">
        <f t="shared" si="12"/>
        <v>Inversión</v>
      </c>
      <c r="Y824" t="s">
        <v>3157</v>
      </c>
    </row>
    <row r="825" spans="1:25">
      <c r="A825" t="s">
        <v>3350</v>
      </c>
      <c r="B825" t="s">
        <v>4347</v>
      </c>
      <c r="C825" t="s">
        <v>4362</v>
      </c>
      <c r="D825" t="s">
        <v>3076</v>
      </c>
      <c r="E825" t="s">
        <v>3077</v>
      </c>
      <c r="F825" t="s">
        <v>3149</v>
      </c>
      <c r="G825" t="s">
        <v>4153</v>
      </c>
      <c r="H825" t="s">
        <v>437</v>
      </c>
      <c r="I825" t="s">
        <v>649</v>
      </c>
      <c r="J825" t="s">
        <v>253</v>
      </c>
      <c r="K825" t="s">
        <v>3115</v>
      </c>
      <c r="L825" t="s">
        <v>247</v>
      </c>
      <c r="M825">
        <v>6484183</v>
      </c>
      <c r="N825">
        <v>-1469749</v>
      </c>
      <c r="O825">
        <v>5014434</v>
      </c>
      <c r="P825">
        <v>0</v>
      </c>
      <c r="Q825" t="s">
        <v>4363</v>
      </c>
      <c r="R825" t="s">
        <v>3350</v>
      </c>
      <c r="S825" t="s">
        <v>3790</v>
      </c>
      <c r="T825" t="s">
        <v>4364</v>
      </c>
      <c r="U825" t="s">
        <v>4365</v>
      </c>
      <c r="V825" t="s">
        <v>4366</v>
      </c>
      <c r="W825" t="s">
        <v>3085</v>
      </c>
      <c r="X825" t="str">
        <f t="shared" si="12"/>
        <v>Inversión</v>
      </c>
      <c r="Y825" t="s">
        <v>3157</v>
      </c>
    </row>
    <row r="826" spans="1:25">
      <c r="A826" t="s">
        <v>3265</v>
      </c>
      <c r="B826" t="s">
        <v>4347</v>
      </c>
      <c r="C826" t="s">
        <v>4367</v>
      </c>
      <c r="D826" t="s">
        <v>3076</v>
      </c>
      <c r="E826" t="s">
        <v>3077</v>
      </c>
      <c r="F826" t="s">
        <v>3149</v>
      </c>
      <c r="G826" t="s">
        <v>4153</v>
      </c>
      <c r="H826" t="s">
        <v>437</v>
      </c>
      <c r="I826" t="s">
        <v>649</v>
      </c>
      <c r="J826" t="s">
        <v>253</v>
      </c>
      <c r="K826" t="s">
        <v>3115</v>
      </c>
      <c r="L826" t="s">
        <v>247</v>
      </c>
      <c r="M826">
        <v>5092755</v>
      </c>
      <c r="N826">
        <v>-746937</v>
      </c>
      <c r="O826">
        <v>4345818</v>
      </c>
      <c r="P826">
        <v>0</v>
      </c>
      <c r="Q826" t="s">
        <v>4368</v>
      </c>
      <c r="R826" t="s">
        <v>3265</v>
      </c>
      <c r="S826" t="s">
        <v>4369</v>
      </c>
      <c r="T826" t="s">
        <v>3806</v>
      </c>
      <c r="U826" t="s">
        <v>4370</v>
      </c>
      <c r="V826" t="s">
        <v>4371</v>
      </c>
      <c r="W826" t="s">
        <v>3085</v>
      </c>
      <c r="X826" t="str">
        <f t="shared" si="12"/>
        <v>Inversión</v>
      </c>
      <c r="Y826" t="s">
        <v>3157</v>
      </c>
    </row>
    <row r="827" spans="1:25">
      <c r="A827" t="s">
        <v>3365</v>
      </c>
      <c r="B827" t="s">
        <v>4372</v>
      </c>
      <c r="C827" t="s">
        <v>4373</v>
      </c>
      <c r="D827" t="s">
        <v>3076</v>
      </c>
      <c r="E827" t="s">
        <v>3077</v>
      </c>
      <c r="F827" t="s">
        <v>298</v>
      </c>
      <c r="G827" t="s">
        <v>4153</v>
      </c>
      <c r="H827" t="s">
        <v>294</v>
      </c>
      <c r="I827" t="s">
        <v>296</v>
      </c>
      <c r="J827" t="s">
        <v>246</v>
      </c>
      <c r="K827" t="s">
        <v>3079</v>
      </c>
      <c r="L827" t="s">
        <v>247</v>
      </c>
      <c r="M827">
        <v>742501</v>
      </c>
      <c r="N827">
        <v>0</v>
      </c>
      <c r="O827">
        <v>742501</v>
      </c>
      <c r="P827">
        <v>0</v>
      </c>
      <c r="Q827" t="s">
        <v>4374</v>
      </c>
      <c r="R827" t="s">
        <v>3365</v>
      </c>
      <c r="S827" t="s">
        <v>4375</v>
      </c>
      <c r="T827" t="s">
        <v>3085</v>
      </c>
      <c r="U827" t="s">
        <v>4376</v>
      </c>
      <c r="V827" t="s">
        <v>4377</v>
      </c>
      <c r="W827" t="s">
        <v>3107</v>
      </c>
      <c r="X827" t="str">
        <f t="shared" si="12"/>
        <v>Funcionamiento</v>
      </c>
      <c r="Y827" t="s">
        <v>4153</v>
      </c>
    </row>
    <row r="828" spans="1:25">
      <c r="A828" t="s">
        <v>3365</v>
      </c>
      <c r="B828" t="s">
        <v>4372</v>
      </c>
      <c r="C828" t="s">
        <v>4373</v>
      </c>
      <c r="D828" t="s">
        <v>3076</v>
      </c>
      <c r="E828" t="s">
        <v>3077</v>
      </c>
      <c r="F828" t="s">
        <v>298</v>
      </c>
      <c r="G828" t="s">
        <v>4153</v>
      </c>
      <c r="H828" t="s">
        <v>348</v>
      </c>
      <c r="I828" t="s">
        <v>349</v>
      </c>
      <c r="J828" t="s">
        <v>246</v>
      </c>
      <c r="K828" t="s">
        <v>3079</v>
      </c>
      <c r="L828" t="s">
        <v>247</v>
      </c>
      <c r="M828">
        <v>40886</v>
      </c>
      <c r="N828">
        <v>-29260</v>
      </c>
      <c r="O828">
        <v>11626</v>
      </c>
      <c r="P828">
        <v>0</v>
      </c>
      <c r="Q828" t="s">
        <v>4374</v>
      </c>
      <c r="R828" t="s">
        <v>3365</v>
      </c>
      <c r="S828" t="s">
        <v>4375</v>
      </c>
      <c r="T828" t="s">
        <v>3085</v>
      </c>
      <c r="U828" t="s">
        <v>4376</v>
      </c>
      <c r="V828" t="s">
        <v>4377</v>
      </c>
      <c r="W828" t="s">
        <v>3107</v>
      </c>
      <c r="X828" t="str">
        <f t="shared" si="12"/>
        <v>Funcionamiento</v>
      </c>
      <c r="Y828" t="s">
        <v>4153</v>
      </c>
    </row>
    <row r="829" spans="1:25">
      <c r="A829" t="s">
        <v>3365</v>
      </c>
      <c r="B829" t="s">
        <v>4372</v>
      </c>
      <c r="C829" t="s">
        <v>4373</v>
      </c>
      <c r="D829" t="s">
        <v>3076</v>
      </c>
      <c r="E829" t="s">
        <v>3077</v>
      </c>
      <c r="F829" t="s">
        <v>298</v>
      </c>
      <c r="G829" t="s">
        <v>4153</v>
      </c>
      <c r="H829" t="s">
        <v>292</v>
      </c>
      <c r="I829" t="s">
        <v>293</v>
      </c>
      <c r="J829" t="s">
        <v>246</v>
      </c>
      <c r="K829" t="s">
        <v>3079</v>
      </c>
      <c r="L829" t="s">
        <v>247</v>
      </c>
      <c r="M829">
        <v>38322462</v>
      </c>
      <c r="N829">
        <v>0</v>
      </c>
      <c r="O829">
        <v>38322462</v>
      </c>
      <c r="P829">
        <v>0</v>
      </c>
      <c r="Q829" t="s">
        <v>4374</v>
      </c>
      <c r="R829" t="s">
        <v>3365</v>
      </c>
      <c r="S829" t="s">
        <v>4375</v>
      </c>
      <c r="T829" t="s">
        <v>3085</v>
      </c>
      <c r="U829" t="s">
        <v>4376</v>
      </c>
      <c r="V829" t="s">
        <v>4377</v>
      </c>
      <c r="W829" t="s">
        <v>3107</v>
      </c>
      <c r="X829" t="str">
        <f t="shared" si="12"/>
        <v>Funcionamiento</v>
      </c>
      <c r="Y829" t="s">
        <v>4153</v>
      </c>
    </row>
    <row r="830" spans="1:25">
      <c r="A830" t="s">
        <v>3365</v>
      </c>
      <c r="B830" t="s">
        <v>4372</v>
      </c>
      <c r="C830" t="s">
        <v>4373</v>
      </c>
      <c r="D830" t="s">
        <v>3076</v>
      </c>
      <c r="E830" t="s">
        <v>3077</v>
      </c>
      <c r="F830" t="s">
        <v>298</v>
      </c>
      <c r="G830" t="s">
        <v>4153</v>
      </c>
      <c r="H830" t="s">
        <v>309</v>
      </c>
      <c r="I830" t="s">
        <v>311</v>
      </c>
      <c r="J830" t="s">
        <v>246</v>
      </c>
      <c r="K830" t="s">
        <v>3079</v>
      </c>
      <c r="L830" t="s">
        <v>247</v>
      </c>
      <c r="M830">
        <v>2963813</v>
      </c>
      <c r="N830">
        <v>0</v>
      </c>
      <c r="O830">
        <v>2963813</v>
      </c>
      <c r="P830">
        <v>0</v>
      </c>
      <c r="Q830" t="s">
        <v>4374</v>
      </c>
      <c r="R830" t="s">
        <v>3365</v>
      </c>
      <c r="S830" t="s">
        <v>4375</v>
      </c>
      <c r="T830" t="s">
        <v>3085</v>
      </c>
      <c r="U830" t="s">
        <v>4376</v>
      </c>
      <c r="V830" t="s">
        <v>4377</v>
      </c>
      <c r="W830" t="s">
        <v>3107</v>
      </c>
      <c r="X830" t="str">
        <f t="shared" si="12"/>
        <v>Funcionamiento</v>
      </c>
      <c r="Y830" t="s">
        <v>4153</v>
      </c>
    </row>
    <row r="831" spans="1:25">
      <c r="A831" t="s">
        <v>3365</v>
      </c>
      <c r="B831" t="s">
        <v>4372</v>
      </c>
      <c r="C831" t="s">
        <v>4373</v>
      </c>
      <c r="D831" t="s">
        <v>3076</v>
      </c>
      <c r="E831" t="s">
        <v>3077</v>
      </c>
      <c r="F831" t="s">
        <v>298</v>
      </c>
      <c r="G831" t="s">
        <v>4153</v>
      </c>
      <c r="H831" t="s">
        <v>312</v>
      </c>
      <c r="I831" t="s">
        <v>3333</v>
      </c>
      <c r="J831" t="s">
        <v>246</v>
      </c>
      <c r="K831" t="s">
        <v>3079</v>
      </c>
      <c r="L831" t="s">
        <v>247</v>
      </c>
      <c r="M831">
        <v>949686</v>
      </c>
      <c r="N831">
        <v>0</v>
      </c>
      <c r="O831">
        <v>949686</v>
      </c>
      <c r="P831">
        <v>0</v>
      </c>
      <c r="Q831" t="s">
        <v>4374</v>
      </c>
      <c r="R831" t="s">
        <v>3365</v>
      </c>
      <c r="S831" t="s">
        <v>4375</v>
      </c>
      <c r="T831" t="s">
        <v>3085</v>
      </c>
      <c r="U831" t="s">
        <v>4376</v>
      </c>
      <c r="V831" t="s">
        <v>4377</v>
      </c>
      <c r="W831" t="s">
        <v>3107</v>
      </c>
      <c r="X831" t="str">
        <f t="shared" si="12"/>
        <v>Funcionamiento</v>
      </c>
      <c r="Y831" t="s">
        <v>4153</v>
      </c>
    </row>
    <row r="832" spans="1:25">
      <c r="A832" t="s">
        <v>3365</v>
      </c>
      <c r="B832" t="s">
        <v>4372</v>
      </c>
      <c r="C832" t="s">
        <v>4373</v>
      </c>
      <c r="D832" t="s">
        <v>3076</v>
      </c>
      <c r="E832" t="s">
        <v>3077</v>
      </c>
      <c r="F832" t="s">
        <v>298</v>
      </c>
      <c r="G832" t="s">
        <v>4153</v>
      </c>
      <c r="H832" t="s">
        <v>331</v>
      </c>
      <c r="I832" t="s">
        <v>587</v>
      </c>
      <c r="J832" t="s">
        <v>246</v>
      </c>
      <c r="K832" t="s">
        <v>3079</v>
      </c>
      <c r="L832" t="s">
        <v>247</v>
      </c>
      <c r="M832">
        <v>3320339</v>
      </c>
      <c r="N832">
        <v>0</v>
      </c>
      <c r="O832">
        <v>3320339</v>
      </c>
      <c r="P832">
        <v>0</v>
      </c>
      <c r="Q832" t="s">
        <v>4374</v>
      </c>
      <c r="R832" t="s">
        <v>3365</v>
      </c>
      <c r="S832" t="s">
        <v>4375</v>
      </c>
      <c r="T832" t="s">
        <v>3085</v>
      </c>
      <c r="U832" t="s">
        <v>4376</v>
      </c>
      <c r="V832" t="s">
        <v>4377</v>
      </c>
      <c r="W832" t="s">
        <v>3107</v>
      </c>
      <c r="X832" t="str">
        <f t="shared" si="12"/>
        <v>Funcionamiento</v>
      </c>
      <c r="Y832" t="s">
        <v>4153</v>
      </c>
    </row>
    <row r="833" spans="1:25">
      <c r="A833" t="s">
        <v>3365</v>
      </c>
      <c r="B833" t="s">
        <v>4372</v>
      </c>
      <c r="C833" t="s">
        <v>4373</v>
      </c>
      <c r="D833" t="s">
        <v>3076</v>
      </c>
      <c r="E833" t="s">
        <v>3077</v>
      </c>
      <c r="F833" t="s">
        <v>298</v>
      </c>
      <c r="G833" t="s">
        <v>4153</v>
      </c>
      <c r="H833" t="s">
        <v>333</v>
      </c>
      <c r="I833" t="s">
        <v>335</v>
      </c>
      <c r="J833" t="s">
        <v>246</v>
      </c>
      <c r="K833" t="s">
        <v>3079</v>
      </c>
      <c r="L833" t="s">
        <v>247</v>
      </c>
      <c r="M833">
        <v>258072</v>
      </c>
      <c r="N833">
        <v>0</v>
      </c>
      <c r="O833">
        <v>258072</v>
      </c>
      <c r="P833">
        <v>0</v>
      </c>
      <c r="Q833" t="s">
        <v>4374</v>
      </c>
      <c r="R833" t="s">
        <v>3365</v>
      </c>
      <c r="S833" t="s">
        <v>4375</v>
      </c>
      <c r="T833" t="s">
        <v>3085</v>
      </c>
      <c r="U833" t="s">
        <v>4376</v>
      </c>
      <c r="V833" t="s">
        <v>4377</v>
      </c>
      <c r="W833" t="s">
        <v>3107</v>
      </c>
      <c r="X833" t="str">
        <f t="shared" si="12"/>
        <v>Funcionamiento</v>
      </c>
      <c r="Y833" t="s">
        <v>4153</v>
      </c>
    </row>
    <row r="834" spans="1:25">
      <c r="A834" t="s">
        <v>3365</v>
      </c>
      <c r="B834" t="s">
        <v>4372</v>
      </c>
      <c r="C834" t="s">
        <v>4373</v>
      </c>
      <c r="D834" t="s">
        <v>3076</v>
      </c>
      <c r="E834" t="s">
        <v>3077</v>
      </c>
      <c r="F834" t="s">
        <v>298</v>
      </c>
      <c r="G834" t="s">
        <v>4153</v>
      </c>
      <c r="H834" t="s">
        <v>336</v>
      </c>
      <c r="I834" t="s">
        <v>337</v>
      </c>
      <c r="J834" t="s">
        <v>246</v>
      </c>
      <c r="K834" t="s">
        <v>3079</v>
      </c>
      <c r="L834" t="s">
        <v>247</v>
      </c>
      <c r="M834">
        <v>2354967</v>
      </c>
      <c r="N834">
        <v>0</v>
      </c>
      <c r="O834">
        <v>2354967</v>
      </c>
      <c r="P834">
        <v>0</v>
      </c>
      <c r="Q834" t="s">
        <v>4374</v>
      </c>
      <c r="R834" t="s">
        <v>3365</v>
      </c>
      <c r="S834" t="s">
        <v>4375</v>
      </c>
      <c r="T834" t="s">
        <v>3085</v>
      </c>
      <c r="U834" t="s">
        <v>4376</v>
      </c>
      <c r="V834" t="s">
        <v>4377</v>
      </c>
      <c r="W834" t="s">
        <v>3107</v>
      </c>
      <c r="X834" t="str">
        <f t="shared" ref="X834:X897" si="13">IF(LEFT(H834,1)="C","Inversión","Funcionamiento")</f>
        <v>Funcionamiento</v>
      </c>
      <c r="Y834" t="s">
        <v>4153</v>
      </c>
    </row>
    <row r="835" spans="1:25">
      <c r="A835" t="s">
        <v>3264</v>
      </c>
      <c r="B835" t="s">
        <v>4372</v>
      </c>
      <c r="C835" t="s">
        <v>4378</v>
      </c>
      <c r="D835" t="s">
        <v>3076</v>
      </c>
      <c r="E835" t="s">
        <v>3077</v>
      </c>
      <c r="F835" t="s">
        <v>298</v>
      </c>
      <c r="G835" t="s">
        <v>4153</v>
      </c>
      <c r="H835" t="s">
        <v>320</v>
      </c>
      <c r="I835" t="s">
        <v>321</v>
      </c>
      <c r="J835" t="s">
        <v>246</v>
      </c>
      <c r="K835" t="s">
        <v>3079</v>
      </c>
      <c r="L835" t="s">
        <v>247</v>
      </c>
      <c r="M835">
        <v>516700</v>
      </c>
      <c r="N835">
        <v>0</v>
      </c>
      <c r="O835">
        <v>516700</v>
      </c>
      <c r="P835">
        <v>0</v>
      </c>
      <c r="Q835" t="s">
        <v>4379</v>
      </c>
      <c r="R835" t="s">
        <v>3264</v>
      </c>
      <c r="S835" t="s">
        <v>3505</v>
      </c>
      <c r="T835" t="s">
        <v>3085</v>
      </c>
      <c r="U835" t="s">
        <v>4380</v>
      </c>
      <c r="V835" t="s">
        <v>4381</v>
      </c>
      <c r="W835" t="s">
        <v>3085</v>
      </c>
      <c r="X835" t="str">
        <f t="shared" si="13"/>
        <v>Funcionamiento</v>
      </c>
      <c r="Y835" t="s">
        <v>4153</v>
      </c>
    </row>
    <row r="836" spans="1:25">
      <c r="A836" t="s">
        <v>3264</v>
      </c>
      <c r="B836" t="s">
        <v>4372</v>
      </c>
      <c r="C836" t="s">
        <v>4378</v>
      </c>
      <c r="D836" t="s">
        <v>3076</v>
      </c>
      <c r="E836" t="s">
        <v>3077</v>
      </c>
      <c r="F836" t="s">
        <v>298</v>
      </c>
      <c r="G836" t="s">
        <v>4153</v>
      </c>
      <c r="H836" t="s">
        <v>324</v>
      </c>
      <c r="I836" t="s">
        <v>325</v>
      </c>
      <c r="J836" t="s">
        <v>246</v>
      </c>
      <c r="K836" t="s">
        <v>3079</v>
      </c>
      <c r="L836" t="s">
        <v>247</v>
      </c>
      <c r="M836">
        <v>917300</v>
      </c>
      <c r="N836">
        <v>0</v>
      </c>
      <c r="O836">
        <v>917300</v>
      </c>
      <c r="P836">
        <v>0</v>
      </c>
      <c r="Q836" t="s">
        <v>4379</v>
      </c>
      <c r="R836" t="s">
        <v>3264</v>
      </c>
      <c r="S836" t="s">
        <v>3505</v>
      </c>
      <c r="T836" t="s">
        <v>3085</v>
      </c>
      <c r="U836" t="s">
        <v>4380</v>
      </c>
      <c r="V836" t="s">
        <v>4381</v>
      </c>
      <c r="W836" t="s">
        <v>3085</v>
      </c>
      <c r="X836" t="str">
        <f t="shared" si="13"/>
        <v>Funcionamiento</v>
      </c>
      <c r="Y836" t="s">
        <v>4153</v>
      </c>
    </row>
    <row r="837" spans="1:25">
      <c r="A837" t="s">
        <v>3264</v>
      </c>
      <c r="B837" t="s">
        <v>4372</v>
      </c>
      <c r="C837" t="s">
        <v>4378</v>
      </c>
      <c r="D837" t="s">
        <v>3076</v>
      </c>
      <c r="E837" t="s">
        <v>3077</v>
      </c>
      <c r="F837" t="s">
        <v>298</v>
      </c>
      <c r="G837" t="s">
        <v>4153</v>
      </c>
      <c r="H837" t="s">
        <v>316</v>
      </c>
      <c r="I837" t="s">
        <v>583</v>
      </c>
      <c r="J837" t="s">
        <v>246</v>
      </c>
      <c r="K837" t="s">
        <v>3079</v>
      </c>
      <c r="L837" t="s">
        <v>247</v>
      </c>
      <c r="M837">
        <v>3355400</v>
      </c>
      <c r="N837">
        <v>0</v>
      </c>
      <c r="O837">
        <v>3355400</v>
      </c>
      <c r="P837">
        <v>0</v>
      </c>
      <c r="Q837" t="s">
        <v>4379</v>
      </c>
      <c r="R837" t="s">
        <v>3264</v>
      </c>
      <c r="S837" t="s">
        <v>3505</v>
      </c>
      <c r="T837" t="s">
        <v>3085</v>
      </c>
      <c r="U837" t="s">
        <v>4380</v>
      </c>
      <c r="V837" t="s">
        <v>4381</v>
      </c>
      <c r="W837" t="s">
        <v>3085</v>
      </c>
      <c r="X837" t="str">
        <f t="shared" si="13"/>
        <v>Funcionamiento</v>
      </c>
      <c r="Y837" t="s">
        <v>4153</v>
      </c>
    </row>
    <row r="838" spans="1:25">
      <c r="A838" t="s">
        <v>3264</v>
      </c>
      <c r="B838" t="s">
        <v>4372</v>
      </c>
      <c r="C838" t="s">
        <v>4378</v>
      </c>
      <c r="D838" t="s">
        <v>3076</v>
      </c>
      <c r="E838" t="s">
        <v>3077</v>
      </c>
      <c r="F838" t="s">
        <v>298</v>
      </c>
      <c r="G838" t="s">
        <v>4153</v>
      </c>
      <c r="H838" t="s">
        <v>322</v>
      </c>
      <c r="I838" t="s">
        <v>323</v>
      </c>
      <c r="J838" t="s">
        <v>246</v>
      </c>
      <c r="K838" t="s">
        <v>3079</v>
      </c>
      <c r="L838" t="s">
        <v>247</v>
      </c>
      <c r="M838">
        <v>1375200</v>
      </c>
      <c r="N838">
        <v>0</v>
      </c>
      <c r="O838">
        <v>1375200</v>
      </c>
      <c r="P838">
        <v>0</v>
      </c>
      <c r="Q838" t="s">
        <v>4379</v>
      </c>
      <c r="R838" t="s">
        <v>3264</v>
      </c>
      <c r="S838" t="s">
        <v>3505</v>
      </c>
      <c r="T838" t="s">
        <v>3085</v>
      </c>
      <c r="U838" t="s">
        <v>4380</v>
      </c>
      <c r="V838" t="s">
        <v>4381</v>
      </c>
      <c r="W838" t="s">
        <v>3085</v>
      </c>
      <c r="X838" t="str">
        <f t="shared" si="13"/>
        <v>Funcionamiento</v>
      </c>
      <c r="Y838" t="s">
        <v>4153</v>
      </c>
    </row>
    <row r="839" spans="1:25">
      <c r="A839" t="s">
        <v>3264</v>
      </c>
      <c r="B839" t="s">
        <v>4372</v>
      </c>
      <c r="C839" t="s">
        <v>4378</v>
      </c>
      <c r="D839" t="s">
        <v>3076</v>
      </c>
      <c r="E839" t="s">
        <v>3077</v>
      </c>
      <c r="F839" t="s">
        <v>298</v>
      </c>
      <c r="G839" t="s">
        <v>4153</v>
      </c>
      <c r="H839" t="s">
        <v>314</v>
      </c>
      <c r="I839" t="s">
        <v>582</v>
      </c>
      <c r="J839" t="s">
        <v>246</v>
      </c>
      <c r="K839" t="s">
        <v>3079</v>
      </c>
      <c r="L839" t="s">
        <v>247</v>
      </c>
      <c r="M839">
        <v>4736600</v>
      </c>
      <c r="N839">
        <v>0</v>
      </c>
      <c r="O839">
        <v>4736600</v>
      </c>
      <c r="P839">
        <v>0</v>
      </c>
      <c r="Q839" t="s">
        <v>4379</v>
      </c>
      <c r="R839" t="s">
        <v>3264</v>
      </c>
      <c r="S839" t="s">
        <v>3505</v>
      </c>
      <c r="T839" t="s">
        <v>3085</v>
      </c>
      <c r="U839" t="s">
        <v>4380</v>
      </c>
      <c r="V839" t="s">
        <v>4381</v>
      </c>
      <c r="W839" t="s">
        <v>3085</v>
      </c>
      <c r="X839" t="str">
        <f t="shared" si="13"/>
        <v>Funcionamiento</v>
      </c>
      <c r="Y839" t="s">
        <v>4153</v>
      </c>
    </row>
    <row r="840" spans="1:25">
      <c r="A840" t="s">
        <v>3264</v>
      </c>
      <c r="B840" t="s">
        <v>4372</v>
      </c>
      <c r="C840" t="s">
        <v>4378</v>
      </c>
      <c r="D840" t="s">
        <v>3076</v>
      </c>
      <c r="E840" t="s">
        <v>3077</v>
      </c>
      <c r="F840" t="s">
        <v>298</v>
      </c>
      <c r="G840" t="s">
        <v>4153</v>
      </c>
      <c r="H840" t="s">
        <v>318</v>
      </c>
      <c r="I840" t="s">
        <v>586</v>
      </c>
      <c r="J840" t="s">
        <v>246</v>
      </c>
      <c r="K840" t="s">
        <v>3079</v>
      </c>
      <c r="L840" t="s">
        <v>247</v>
      </c>
      <c r="M840">
        <v>1833500</v>
      </c>
      <c r="N840">
        <v>0</v>
      </c>
      <c r="O840">
        <v>1833500</v>
      </c>
      <c r="P840">
        <v>0</v>
      </c>
      <c r="Q840" t="s">
        <v>4379</v>
      </c>
      <c r="R840" t="s">
        <v>3264</v>
      </c>
      <c r="S840" t="s">
        <v>3505</v>
      </c>
      <c r="T840" t="s">
        <v>3085</v>
      </c>
      <c r="U840" t="s">
        <v>4380</v>
      </c>
      <c r="V840" t="s">
        <v>4381</v>
      </c>
      <c r="W840" t="s">
        <v>3085</v>
      </c>
      <c r="X840" t="str">
        <f t="shared" si="13"/>
        <v>Funcionamiento</v>
      </c>
      <c r="Y840" t="s">
        <v>4153</v>
      </c>
    </row>
    <row r="841" spans="1:25">
      <c r="A841" t="s">
        <v>3417</v>
      </c>
      <c r="B841" t="s">
        <v>4105</v>
      </c>
      <c r="C841" t="s">
        <v>4382</v>
      </c>
      <c r="D841" t="s">
        <v>3076</v>
      </c>
      <c r="E841" t="s">
        <v>3077</v>
      </c>
      <c r="F841" t="s">
        <v>3149</v>
      </c>
      <c r="G841" t="s">
        <v>4153</v>
      </c>
      <c r="H841" t="s">
        <v>437</v>
      </c>
      <c r="I841" t="s">
        <v>649</v>
      </c>
      <c r="J841" t="s">
        <v>253</v>
      </c>
      <c r="K841" t="s">
        <v>3115</v>
      </c>
      <c r="L841" t="s">
        <v>247</v>
      </c>
      <c r="M841">
        <v>9101160</v>
      </c>
      <c r="N841">
        <v>0</v>
      </c>
      <c r="O841">
        <v>9101160</v>
      </c>
      <c r="P841">
        <v>0</v>
      </c>
      <c r="Q841" t="s">
        <v>4383</v>
      </c>
      <c r="R841" t="s">
        <v>3417</v>
      </c>
      <c r="S841" t="s">
        <v>4084</v>
      </c>
      <c r="T841" t="s">
        <v>4384</v>
      </c>
      <c r="U841" t="s">
        <v>4385</v>
      </c>
      <c r="V841" t="s">
        <v>4386</v>
      </c>
      <c r="W841" t="s">
        <v>3085</v>
      </c>
      <c r="X841" t="str">
        <f t="shared" si="13"/>
        <v>Inversión</v>
      </c>
      <c r="Y841" t="s">
        <v>3157</v>
      </c>
    </row>
    <row r="842" spans="1:25">
      <c r="A842" t="s">
        <v>3385</v>
      </c>
      <c r="B842" t="s">
        <v>4105</v>
      </c>
      <c r="C842" t="s">
        <v>4387</v>
      </c>
      <c r="D842" t="s">
        <v>3076</v>
      </c>
      <c r="E842" t="s">
        <v>3077</v>
      </c>
      <c r="F842" t="s">
        <v>3149</v>
      </c>
      <c r="G842" t="s">
        <v>4153</v>
      </c>
      <c r="H842" t="s">
        <v>437</v>
      </c>
      <c r="I842" t="s">
        <v>649</v>
      </c>
      <c r="J842" t="s">
        <v>253</v>
      </c>
      <c r="K842" t="s">
        <v>3115</v>
      </c>
      <c r="L842" t="s">
        <v>247</v>
      </c>
      <c r="M842">
        <v>5725866</v>
      </c>
      <c r="N842">
        <v>-770802</v>
      </c>
      <c r="O842">
        <v>4955064</v>
      </c>
      <c r="P842">
        <v>0</v>
      </c>
      <c r="Q842" t="s">
        <v>4388</v>
      </c>
      <c r="R842" t="s">
        <v>3385</v>
      </c>
      <c r="S842" t="s">
        <v>4389</v>
      </c>
      <c r="T842" t="s">
        <v>4390</v>
      </c>
      <c r="U842" t="s">
        <v>4391</v>
      </c>
      <c r="V842" t="s">
        <v>4392</v>
      </c>
      <c r="W842" t="s">
        <v>3085</v>
      </c>
      <c r="X842" t="str">
        <f t="shared" si="13"/>
        <v>Inversión</v>
      </c>
      <c r="Y842" t="s">
        <v>3157</v>
      </c>
    </row>
    <row r="843" spans="1:25">
      <c r="A843" t="s">
        <v>3278</v>
      </c>
      <c r="B843" t="s">
        <v>3803</v>
      </c>
      <c r="C843" t="s">
        <v>4393</v>
      </c>
      <c r="D843" t="s">
        <v>3076</v>
      </c>
      <c r="E843" t="s">
        <v>3077</v>
      </c>
      <c r="F843" t="s">
        <v>3149</v>
      </c>
      <c r="G843" t="s">
        <v>4153</v>
      </c>
      <c r="H843" t="s">
        <v>437</v>
      </c>
      <c r="I843" t="s">
        <v>649</v>
      </c>
      <c r="J843" t="s">
        <v>246</v>
      </c>
      <c r="K843" t="s">
        <v>3150</v>
      </c>
      <c r="L843" t="s">
        <v>247</v>
      </c>
      <c r="M843">
        <v>5505640</v>
      </c>
      <c r="N843">
        <v>-605627</v>
      </c>
      <c r="O843">
        <v>4900013</v>
      </c>
      <c r="P843">
        <v>0</v>
      </c>
      <c r="Q843" t="s">
        <v>4394</v>
      </c>
      <c r="R843" t="s">
        <v>3278</v>
      </c>
      <c r="S843" t="s">
        <v>4395</v>
      </c>
      <c r="T843" t="s">
        <v>4396</v>
      </c>
      <c r="U843" t="s">
        <v>4397</v>
      </c>
      <c r="V843" t="s">
        <v>4398</v>
      </c>
      <c r="W843" t="s">
        <v>3085</v>
      </c>
      <c r="X843" t="str">
        <f t="shared" si="13"/>
        <v>Inversión</v>
      </c>
      <c r="Y843" t="s">
        <v>3157</v>
      </c>
    </row>
    <row r="844" spans="1:25">
      <c r="A844" t="s">
        <v>3392</v>
      </c>
      <c r="B844" t="s">
        <v>3803</v>
      </c>
      <c r="C844" t="s">
        <v>4399</v>
      </c>
      <c r="D844" t="s">
        <v>3076</v>
      </c>
      <c r="E844" t="s">
        <v>3399</v>
      </c>
      <c r="F844" t="s">
        <v>3149</v>
      </c>
      <c r="G844" t="s">
        <v>4153</v>
      </c>
      <c r="H844" t="s">
        <v>437</v>
      </c>
      <c r="I844" t="s">
        <v>649</v>
      </c>
      <c r="J844" t="s">
        <v>246</v>
      </c>
      <c r="K844" t="s">
        <v>3150</v>
      </c>
      <c r="L844" t="s">
        <v>247</v>
      </c>
      <c r="M844">
        <v>1486523</v>
      </c>
      <c r="N844">
        <v>-1486523</v>
      </c>
      <c r="O844">
        <v>0</v>
      </c>
      <c r="P844">
        <v>0</v>
      </c>
      <c r="Q844" t="s">
        <v>4400</v>
      </c>
      <c r="R844" t="s">
        <v>3392</v>
      </c>
      <c r="S844" t="s">
        <v>3085</v>
      </c>
      <c r="T844" t="s">
        <v>3085</v>
      </c>
      <c r="U844" t="s">
        <v>3085</v>
      </c>
      <c r="V844" t="s">
        <v>3085</v>
      </c>
      <c r="W844" t="s">
        <v>3085</v>
      </c>
      <c r="X844" t="str">
        <f t="shared" si="13"/>
        <v>Inversión</v>
      </c>
      <c r="Y844" t="s">
        <v>3157</v>
      </c>
    </row>
    <row r="845" spans="1:25">
      <c r="A845" t="s">
        <v>3285</v>
      </c>
      <c r="B845" t="s">
        <v>3803</v>
      </c>
      <c r="C845" t="s">
        <v>4401</v>
      </c>
      <c r="D845" t="s">
        <v>3076</v>
      </c>
      <c r="E845" t="s">
        <v>3077</v>
      </c>
      <c r="F845" t="s">
        <v>3149</v>
      </c>
      <c r="G845" t="s">
        <v>4153</v>
      </c>
      <c r="H845" t="s">
        <v>437</v>
      </c>
      <c r="I845" t="s">
        <v>649</v>
      </c>
      <c r="J845" t="s">
        <v>253</v>
      </c>
      <c r="K845" t="s">
        <v>3115</v>
      </c>
      <c r="L845" t="s">
        <v>247</v>
      </c>
      <c r="M845">
        <v>3640464</v>
      </c>
      <c r="N845">
        <v>0</v>
      </c>
      <c r="O845">
        <v>3640464</v>
      </c>
      <c r="P845">
        <v>0</v>
      </c>
      <c r="Q845" t="s">
        <v>4402</v>
      </c>
      <c r="R845" t="s">
        <v>3285</v>
      </c>
      <c r="S845" t="s">
        <v>4403</v>
      </c>
      <c r="T845" t="s">
        <v>4404</v>
      </c>
      <c r="U845" t="s">
        <v>4405</v>
      </c>
      <c r="V845" t="s">
        <v>4406</v>
      </c>
      <c r="W845" t="s">
        <v>3085</v>
      </c>
      <c r="X845" t="str">
        <f t="shared" si="13"/>
        <v>Inversión</v>
      </c>
      <c r="Y845" t="s">
        <v>3157</v>
      </c>
    </row>
    <row r="846" spans="1:25">
      <c r="A846" t="s">
        <v>3406</v>
      </c>
      <c r="B846" t="s">
        <v>3803</v>
      </c>
      <c r="C846" t="s">
        <v>4407</v>
      </c>
      <c r="D846" t="s">
        <v>3076</v>
      </c>
      <c r="E846" t="s">
        <v>3077</v>
      </c>
      <c r="F846" t="s">
        <v>3234</v>
      </c>
      <c r="G846" t="s">
        <v>4153</v>
      </c>
      <c r="H846" t="s">
        <v>539</v>
      </c>
      <c r="I846" t="s">
        <v>667</v>
      </c>
      <c r="J846" t="s">
        <v>253</v>
      </c>
      <c r="K846" t="s">
        <v>3115</v>
      </c>
      <c r="L846" t="s">
        <v>247</v>
      </c>
      <c r="M846">
        <v>5056200</v>
      </c>
      <c r="N846">
        <v>-2462527</v>
      </c>
      <c r="O846">
        <v>2593673</v>
      </c>
      <c r="P846">
        <v>0</v>
      </c>
      <c r="Q846" t="s">
        <v>4408</v>
      </c>
      <c r="R846" t="s">
        <v>3413</v>
      </c>
      <c r="S846" t="s">
        <v>4097</v>
      </c>
      <c r="T846" t="s">
        <v>4409</v>
      </c>
      <c r="U846" t="s">
        <v>4410</v>
      </c>
      <c r="V846" t="s">
        <v>4411</v>
      </c>
      <c r="W846" t="s">
        <v>3085</v>
      </c>
      <c r="X846" t="str">
        <f t="shared" si="13"/>
        <v>Inversión</v>
      </c>
      <c r="Y846" t="s">
        <v>3241</v>
      </c>
    </row>
    <row r="847" spans="1:25">
      <c r="A847" t="s">
        <v>3413</v>
      </c>
      <c r="B847" t="s">
        <v>3821</v>
      </c>
      <c r="C847" t="s">
        <v>4412</v>
      </c>
      <c r="D847" t="s">
        <v>3076</v>
      </c>
      <c r="E847" t="s">
        <v>3077</v>
      </c>
      <c r="F847" t="s">
        <v>298</v>
      </c>
      <c r="G847" t="s">
        <v>4153</v>
      </c>
      <c r="H847" t="s">
        <v>294</v>
      </c>
      <c r="I847" t="s">
        <v>296</v>
      </c>
      <c r="J847" t="s">
        <v>246</v>
      </c>
      <c r="K847" t="s">
        <v>3079</v>
      </c>
      <c r="L847" t="s">
        <v>247</v>
      </c>
      <c r="M847">
        <v>744704</v>
      </c>
      <c r="N847">
        <v>0</v>
      </c>
      <c r="O847">
        <v>744704</v>
      </c>
      <c r="P847">
        <v>0</v>
      </c>
      <c r="Q847" t="s">
        <v>4413</v>
      </c>
      <c r="R847" t="s">
        <v>3118</v>
      </c>
      <c r="S847" t="s">
        <v>4414</v>
      </c>
      <c r="T847" t="s">
        <v>3085</v>
      </c>
      <c r="U847" t="s">
        <v>4415</v>
      </c>
      <c r="V847" t="s">
        <v>4416</v>
      </c>
      <c r="W847" t="s">
        <v>3085</v>
      </c>
      <c r="X847" t="str">
        <f t="shared" si="13"/>
        <v>Funcionamiento</v>
      </c>
      <c r="Y847" t="s">
        <v>4153</v>
      </c>
    </row>
    <row r="848" spans="1:25">
      <c r="A848" t="s">
        <v>3413</v>
      </c>
      <c r="B848" t="s">
        <v>3821</v>
      </c>
      <c r="C848" t="s">
        <v>4412</v>
      </c>
      <c r="D848" t="s">
        <v>3076</v>
      </c>
      <c r="E848" t="s">
        <v>3077</v>
      </c>
      <c r="F848" t="s">
        <v>298</v>
      </c>
      <c r="G848" t="s">
        <v>4153</v>
      </c>
      <c r="H848" t="s">
        <v>309</v>
      </c>
      <c r="I848" t="s">
        <v>311</v>
      </c>
      <c r="J848" t="s">
        <v>246</v>
      </c>
      <c r="K848" t="s">
        <v>3079</v>
      </c>
      <c r="L848" t="s">
        <v>247</v>
      </c>
      <c r="M848">
        <v>3953579</v>
      </c>
      <c r="N848">
        <v>0</v>
      </c>
      <c r="O848">
        <v>3953579</v>
      </c>
      <c r="P848">
        <v>0</v>
      </c>
      <c r="Q848" t="s">
        <v>4413</v>
      </c>
      <c r="R848" t="s">
        <v>3118</v>
      </c>
      <c r="S848" t="s">
        <v>4414</v>
      </c>
      <c r="T848" t="s">
        <v>3085</v>
      </c>
      <c r="U848" t="s">
        <v>4415</v>
      </c>
      <c r="V848" t="s">
        <v>4416</v>
      </c>
      <c r="W848" t="s">
        <v>3085</v>
      </c>
      <c r="X848" t="str">
        <f t="shared" si="13"/>
        <v>Funcionamiento</v>
      </c>
      <c r="Y848" t="s">
        <v>4153</v>
      </c>
    </row>
    <row r="849" spans="1:25">
      <c r="A849" t="s">
        <v>3413</v>
      </c>
      <c r="B849" t="s">
        <v>3821</v>
      </c>
      <c r="C849" t="s">
        <v>4412</v>
      </c>
      <c r="D849" t="s">
        <v>3076</v>
      </c>
      <c r="E849" t="s">
        <v>3077</v>
      </c>
      <c r="F849" t="s">
        <v>298</v>
      </c>
      <c r="G849" t="s">
        <v>4153</v>
      </c>
      <c r="H849" t="s">
        <v>306</v>
      </c>
      <c r="I849" t="s">
        <v>308</v>
      </c>
      <c r="J849" t="s">
        <v>246</v>
      </c>
      <c r="K849" t="s">
        <v>3079</v>
      </c>
      <c r="L849" t="s">
        <v>247</v>
      </c>
      <c r="M849">
        <v>53036144</v>
      </c>
      <c r="N849">
        <v>0</v>
      </c>
      <c r="O849">
        <v>53036144</v>
      </c>
      <c r="P849">
        <v>0</v>
      </c>
      <c r="Q849" t="s">
        <v>4413</v>
      </c>
      <c r="R849" t="s">
        <v>3118</v>
      </c>
      <c r="S849" t="s">
        <v>4414</v>
      </c>
      <c r="T849" t="s">
        <v>3085</v>
      </c>
      <c r="U849" t="s">
        <v>4415</v>
      </c>
      <c r="V849" t="s">
        <v>4416</v>
      </c>
      <c r="W849" t="s">
        <v>3085</v>
      </c>
      <c r="X849" t="str">
        <f t="shared" si="13"/>
        <v>Funcionamiento</v>
      </c>
      <c r="Y849" t="s">
        <v>4153</v>
      </c>
    </row>
    <row r="850" spans="1:25">
      <c r="A850" t="s">
        <v>3413</v>
      </c>
      <c r="B850" t="s">
        <v>3821</v>
      </c>
      <c r="C850" t="s">
        <v>4412</v>
      </c>
      <c r="D850" t="s">
        <v>3076</v>
      </c>
      <c r="E850" t="s">
        <v>3077</v>
      </c>
      <c r="F850" t="s">
        <v>298</v>
      </c>
      <c r="G850" t="s">
        <v>4153</v>
      </c>
      <c r="H850" t="s">
        <v>303</v>
      </c>
      <c r="I850" t="s">
        <v>305</v>
      </c>
      <c r="J850" t="s">
        <v>246</v>
      </c>
      <c r="K850" t="s">
        <v>3079</v>
      </c>
      <c r="L850" t="s">
        <v>247</v>
      </c>
      <c r="M850">
        <v>756426</v>
      </c>
      <c r="N850">
        <v>0</v>
      </c>
      <c r="O850">
        <v>756426</v>
      </c>
      <c r="P850">
        <v>0</v>
      </c>
      <c r="Q850" t="s">
        <v>4413</v>
      </c>
      <c r="R850" t="s">
        <v>3118</v>
      </c>
      <c r="S850" t="s">
        <v>4414</v>
      </c>
      <c r="T850" t="s">
        <v>3085</v>
      </c>
      <c r="U850" t="s">
        <v>4415</v>
      </c>
      <c r="V850" t="s">
        <v>4416</v>
      </c>
      <c r="W850" t="s">
        <v>3085</v>
      </c>
      <c r="X850" t="str">
        <f t="shared" si="13"/>
        <v>Funcionamiento</v>
      </c>
      <c r="Y850" t="s">
        <v>4153</v>
      </c>
    </row>
    <row r="851" spans="1:25">
      <c r="A851" t="s">
        <v>3413</v>
      </c>
      <c r="B851" t="s">
        <v>3821</v>
      </c>
      <c r="C851" t="s">
        <v>4412</v>
      </c>
      <c r="D851" t="s">
        <v>3076</v>
      </c>
      <c r="E851" t="s">
        <v>3077</v>
      </c>
      <c r="F851" t="s">
        <v>298</v>
      </c>
      <c r="G851" t="s">
        <v>4153</v>
      </c>
      <c r="H851" t="s">
        <v>333</v>
      </c>
      <c r="I851" t="s">
        <v>335</v>
      </c>
      <c r="J851" t="s">
        <v>246</v>
      </c>
      <c r="K851" t="s">
        <v>3079</v>
      </c>
      <c r="L851" t="s">
        <v>247</v>
      </c>
      <c r="M851">
        <v>273424</v>
      </c>
      <c r="N851">
        <v>0</v>
      </c>
      <c r="O851">
        <v>273424</v>
      </c>
      <c r="P851">
        <v>0</v>
      </c>
      <c r="Q851" t="s">
        <v>4413</v>
      </c>
      <c r="R851" t="s">
        <v>3118</v>
      </c>
      <c r="S851" t="s">
        <v>4414</v>
      </c>
      <c r="T851" t="s">
        <v>3085</v>
      </c>
      <c r="U851" t="s">
        <v>4415</v>
      </c>
      <c r="V851" t="s">
        <v>4416</v>
      </c>
      <c r="W851" t="s">
        <v>3085</v>
      </c>
      <c r="X851" t="str">
        <f t="shared" si="13"/>
        <v>Funcionamiento</v>
      </c>
      <c r="Y851" t="s">
        <v>4153</v>
      </c>
    </row>
    <row r="852" spans="1:25">
      <c r="A852" t="s">
        <v>3413</v>
      </c>
      <c r="B852" t="s">
        <v>3821</v>
      </c>
      <c r="C852" t="s">
        <v>4412</v>
      </c>
      <c r="D852" t="s">
        <v>3076</v>
      </c>
      <c r="E852" t="s">
        <v>3077</v>
      </c>
      <c r="F852" t="s">
        <v>298</v>
      </c>
      <c r="G852" t="s">
        <v>4153</v>
      </c>
      <c r="H852" t="s">
        <v>336</v>
      </c>
      <c r="I852" t="s">
        <v>337</v>
      </c>
      <c r="J852" t="s">
        <v>246</v>
      </c>
      <c r="K852" t="s">
        <v>3079</v>
      </c>
      <c r="L852" t="s">
        <v>247</v>
      </c>
      <c r="M852">
        <v>2354967</v>
      </c>
      <c r="N852">
        <v>0</v>
      </c>
      <c r="O852">
        <v>2354967</v>
      </c>
      <c r="P852">
        <v>0</v>
      </c>
      <c r="Q852" t="s">
        <v>4413</v>
      </c>
      <c r="R852" t="s">
        <v>3118</v>
      </c>
      <c r="S852" t="s">
        <v>4414</v>
      </c>
      <c r="T852" t="s">
        <v>3085</v>
      </c>
      <c r="U852" t="s">
        <v>4415</v>
      </c>
      <c r="V852" t="s">
        <v>4416</v>
      </c>
      <c r="W852" t="s">
        <v>3085</v>
      </c>
      <c r="X852" t="str">
        <f t="shared" si="13"/>
        <v>Funcionamiento</v>
      </c>
      <c r="Y852" t="s">
        <v>4153</v>
      </c>
    </row>
    <row r="853" spans="1:25">
      <c r="A853" t="s">
        <v>3413</v>
      </c>
      <c r="B853" t="s">
        <v>3821</v>
      </c>
      <c r="C853" t="s">
        <v>4412</v>
      </c>
      <c r="D853" t="s">
        <v>3076</v>
      </c>
      <c r="E853" t="s">
        <v>3077</v>
      </c>
      <c r="F853" t="s">
        <v>298</v>
      </c>
      <c r="G853" t="s">
        <v>4153</v>
      </c>
      <c r="H853" t="s">
        <v>292</v>
      </c>
      <c r="I853" t="s">
        <v>293</v>
      </c>
      <c r="J853" t="s">
        <v>246</v>
      </c>
      <c r="K853" t="s">
        <v>3079</v>
      </c>
      <c r="L853" t="s">
        <v>247</v>
      </c>
      <c r="M853">
        <v>37998211</v>
      </c>
      <c r="N853">
        <v>0</v>
      </c>
      <c r="O853">
        <v>37998211</v>
      </c>
      <c r="P853">
        <v>0</v>
      </c>
      <c r="Q853" t="s">
        <v>4413</v>
      </c>
      <c r="R853" t="s">
        <v>3118</v>
      </c>
      <c r="S853" t="s">
        <v>4414</v>
      </c>
      <c r="T853" t="s">
        <v>3085</v>
      </c>
      <c r="U853" t="s">
        <v>4415</v>
      </c>
      <c r="V853" t="s">
        <v>4416</v>
      </c>
      <c r="W853" t="s">
        <v>3085</v>
      </c>
      <c r="X853" t="str">
        <f t="shared" si="13"/>
        <v>Funcionamiento</v>
      </c>
      <c r="Y853" t="s">
        <v>4153</v>
      </c>
    </row>
    <row r="854" spans="1:25">
      <c r="A854" t="s">
        <v>3413</v>
      </c>
      <c r="B854" t="s">
        <v>3821</v>
      </c>
      <c r="C854" t="s">
        <v>4412</v>
      </c>
      <c r="D854" t="s">
        <v>3076</v>
      </c>
      <c r="E854" t="s">
        <v>3077</v>
      </c>
      <c r="F854" t="s">
        <v>298</v>
      </c>
      <c r="G854" t="s">
        <v>4153</v>
      </c>
      <c r="H854" t="s">
        <v>331</v>
      </c>
      <c r="I854" t="s">
        <v>587</v>
      </c>
      <c r="J854" t="s">
        <v>246</v>
      </c>
      <c r="K854" t="s">
        <v>3079</v>
      </c>
      <c r="L854" t="s">
        <v>247</v>
      </c>
      <c r="M854">
        <v>4296582</v>
      </c>
      <c r="N854">
        <v>0</v>
      </c>
      <c r="O854">
        <v>4296582</v>
      </c>
      <c r="P854">
        <v>0</v>
      </c>
      <c r="Q854" t="s">
        <v>4413</v>
      </c>
      <c r="R854" t="s">
        <v>3118</v>
      </c>
      <c r="S854" t="s">
        <v>4414</v>
      </c>
      <c r="T854" t="s">
        <v>3085</v>
      </c>
      <c r="U854" t="s">
        <v>4415</v>
      </c>
      <c r="V854" t="s">
        <v>4416</v>
      </c>
      <c r="W854" t="s">
        <v>3085</v>
      </c>
      <c r="X854" t="str">
        <f t="shared" si="13"/>
        <v>Funcionamiento</v>
      </c>
      <c r="Y854" t="s">
        <v>4153</v>
      </c>
    </row>
    <row r="855" spans="1:25">
      <c r="A855" t="s">
        <v>3413</v>
      </c>
      <c r="B855" t="s">
        <v>3821</v>
      </c>
      <c r="C855" t="s">
        <v>4412</v>
      </c>
      <c r="D855" t="s">
        <v>3076</v>
      </c>
      <c r="E855" t="s">
        <v>3077</v>
      </c>
      <c r="F855" t="s">
        <v>298</v>
      </c>
      <c r="G855" t="s">
        <v>4153</v>
      </c>
      <c r="H855" t="s">
        <v>312</v>
      </c>
      <c r="I855" t="s">
        <v>3333</v>
      </c>
      <c r="J855" t="s">
        <v>246</v>
      </c>
      <c r="K855" t="s">
        <v>3079</v>
      </c>
      <c r="L855" t="s">
        <v>247</v>
      </c>
      <c r="M855">
        <v>953114</v>
      </c>
      <c r="N855">
        <v>0</v>
      </c>
      <c r="O855">
        <v>953114</v>
      </c>
      <c r="P855">
        <v>0</v>
      </c>
      <c r="Q855" t="s">
        <v>4413</v>
      </c>
      <c r="R855" t="s">
        <v>3118</v>
      </c>
      <c r="S855" t="s">
        <v>4414</v>
      </c>
      <c r="T855" t="s">
        <v>3085</v>
      </c>
      <c r="U855" t="s">
        <v>4415</v>
      </c>
      <c r="V855" t="s">
        <v>4416</v>
      </c>
      <c r="W855" t="s">
        <v>3085</v>
      </c>
      <c r="X855" t="str">
        <f t="shared" si="13"/>
        <v>Funcionamiento</v>
      </c>
      <c r="Y855" t="s">
        <v>4153</v>
      </c>
    </row>
    <row r="856" spans="1:25">
      <c r="A856" t="s">
        <v>3118</v>
      </c>
      <c r="B856" t="s">
        <v>3821</v>
      </c>
      <c r="C856" t="s">
        <v>4417</v>
      </c>
      <c r="D856" t="s">
        <v>3076</v>
      </c>
      <c r="E856" t="s">
        <v>3077</v>
      </c>
      <c r="F856" t="s">
        <v>3149</v>
      </c>
      <c r="G856" t="s">
        <v>4153</v>
      </c>
      <c r="H856" t="s">
        <v>437</v>
      </c>
      <c r="I856" t="s">
        <v>649</v>
      </c>
      <c r="J856" t="s">
        <v>246</v>
      </c>
      <c r="K856" t="s">
        <v>3150</v>
      </c>
      <c r="L856" t="s">
        <v>247</v>
      </c>
      <c r="M856">
        <v>9101160</v>
      </c>
      <c r="N856">
        <v>0</v>
      </c>
      <c r="O856">
        <v>9101160</v>
      </c>
      <c r="P856">
        <v>0</v>
      </c>
      <c r="Q856" t="s">
        <v>4418</v>
      </c>
      <c r="R856" t="s">
        <v>3421</v>
      </c>
      <c r="S856" t="s">
        <v>4419</v>
      </c>
      <c r="T856" t="s">
        <v>4420</v>
      </c>
      <c r="U856" t="s">
        <v>4421</v>
      </c>
      <c r="V856" t="s">
        <v>4422</v>
      </c>
      <c r="W856" t="s">
        <v>3085</v>
      </c>
      <c r="X856" t="str">
        <f t="shared" si="13"/>
        <v>Inversión</v>
      </c>
      <c r="Y856" t="s">
        <v>3157</v>
      </c>
    </row>
    <row r="857" spans="1:25">
      <c r="A857" t="s">
        <v>3421</v>
      </c>
      <c r="B857" t="s">
        <v>3821</v>
      </c>
      <c r="C857" t="s">
        <v>4423</v>
      </c>
      <c r="D857" t="s">
        <v>3076</v>
      </c>
      <c r="E857" t="s">
        <v>3077</v>
      </c>
      <c r="F857" t="s">
        <v>3149</v>
      </c>
      <c r="G857" t="s">
        <v>4153</v>
      </c>
      <c r="H857" t="s">
        <v>437</v>
      </c>
      <c r="I857" t="s">
        <v>649</v>
      </c>
      <c r="J857" t="s">
        <v>246</v>
      </c>
      <c r="K857" t="s">
        <v>3150</v>
      </c>
      <c r="L857" t="s">
        <v>247</v>
      </c>
      <c r="M857">
        <v>4200002</v>
      </c>
      <c r="N857">
        <v>-233335</v>
      </c>
      <c r="O857">
        <v>3966667</v>
      </c>
      <c r="P857">
        <v>0</v>
      </c>
      <c r="Q857" t="s">
        <v>4424</v>
      </c>
      <c r="R857" t="s">
        <v>3428</v>
      </c>
      <c r="S857" t="s">
        <v>4064</v>
      </c>
      <c r="T857" t="s">
        <v>4425</v>
      </c>
      <c r="U857" t="s">
        <v>4426</v>
      </c>
      <c r="V857" t="s">
        <v>4427</v>
      </c>
      <c r="W857" t="s">
        <v>3085</v>
      </c>
      <c r="X857" t="str">
        <f t="shared" si="13"/>
        <v>Inversión</v>
      </c>
      <c r="Y857" t="s">
        <v>3157</v>
      </c>
    </row>
    <row r="858" spans="1:25">
      <c r="A858" t="s">
        <v>3428</v>
      </c>
      <c r="B858" t="s">
        <v>3832</v>
      </c>
      <c r="C858" t="s">
        <v>4428</v>
      </c>
      <c r="D858" t="s">
        <v>3076</v>
      </c>
      <c r="E858" t="s">
        <v>3077</v>
      </c>
      <c r="F858" t="s">
        <v>3149</v>
      </c>
      <c r="G858" t="s">
        <v>4153</v>
      </c>
      <c r="H858" t="s">
        <v>437</v>
      </c>
      <c r="I858" t="s">
        <v>649</v>
      </c>
      <c r="J858" t="s">
        <v>246</v>
      </c>
      <c r="K858" t="s">
        <v>3150</v>
      </c>
      <c r="L858" t="s">
        <v>247</v>
      </c>
      <c r="M858">
        <v>2312368</v>
      </c>
      <c r="N858">
        <v>-110112</v>
      </c>
      <c r="O858">
        <v>2202256</v>
      </c>
      <c r="P858">
        <v>0</v>
      </c>
      <c r="Q858" t="s">
        <v>4429</v>
      </c>
      <c r="R858" t="s">
        <v>3305</v>
      </c>
      <c r="S858" t="s">
        <v>4430</v>
      </c>
      <c r="T858" t="s">
        <v>4431</v>
      </c>
      <c r="U858" t="s">
        <v>4432</v>
      </c>
      <c r="V858" t="s">
        <v>4433</v>
      </c>
      <c r="W858" t="s">
        <v>3085</v>
      </c>
      <c r="X858" t="str">
        <f t="shared" si="13"/>
        <v>Inversión</v>
      </c>
      <c r="Y858" t="s">
        <v>3157</v>
      </c>
    </row>
    <row r="859" spans="1:25">
      <c r="A859" t="s">
        <v>3305</v>
      </c>
      <c r="B859" t="s">
        <v>3832</v>
      </c>
      <c r="C859" t="s">
        <v>4434</v>
      </c>
      <c r="D859" t="s">
        <v>3076</v>
      </c>
      <c r="E859" t="s">
        <v>3077</v>
      </c>
      <c r="F859" t="s">
        <v>298</v>
      </c>
      <c r="G859" t="s">
        <v>4153</v>
      </c>
      <c r="H859" t="s">
        <v>318</v>
      </c>
      <c r="I859" t="s">
        <v>586</v>
      </c>
      <c r="J859" t="s">
        <v>246</v>
      </c>
      <c r="K859" t="s">
        <v>3079</v>
      </c>
      <c r="L859" t="s">
        <v>247</v>
      </c>
      <c r="M859">
        <v>1905800</v>
      </c>
      <c r="N859">
        <v>0</v>
      </c>
      <c r="O859">
        <v>1905800</v>
      </c>
      <c r="P859">
        <v>0</v>
      </c>
      <c r="Q859" t="s">
        <v>4435</v>
      </c>
      <c r="R859" t="s">
        <v>3125</v>
      </c>
      <c r="S859" t="s">
        <v>4252</v>
      </c>
      <c r="T859" t="s">
        <v>3085</v>
      </c>
      <c r="U859" t="s">
        <v>4436</v>
      </c>
      <c r="V859" t="s">
        <v>4437</v>
      </c>
      <c r="W859" t="s">
        <v>3085</v>
      </c>
      <c r="X859" t="str">
        <f t="shared" si="13"/>
        <v>Funcionamiento</v>
      </c>
      <c r="Y859" t="s">
        <v>4153</v>
      </c>
    </row>
    <row r="860" spans="1:25">
      <c r="A860" t="s">
        <v>3305</v>
      </c>
      <c r="B860" t="s">
        <v>3832</v>
      </c>
      <c r="C860" t="s">
        <v>4434</v>
      </c>
      <c r="D860" t="s">
        <v>3076</v>
      </c>
      <c r="E860" t="s">
        <v>3077</v>
      </c>
      <c r="F860" t="s">
        <v>298</v>
      </c>
      <c r="G860" t="s">
        <v>4153</v>
      </c>
      <c r="H860" t="s">
        <v>324</v>
      </c>
      <c r="I860" t="s">
        <v>325</v>
      </c>
      <c r="J860" t="s">
        <v>246</v>
      </c>
      <c r="K860" t="s">
        <v>3079</v>
      </c>
      <c r="L860" t="s">
        <v>247</v>
      </c>
      <c r="M860">
        <v>953300</v>
      </c>
      <c r="N860">
        <v>0</v>
      </c>
      <c r="O860">
        <v>953300</v>
      </c>
      <c r="P860">
        <v>0</v>
      </c>
      <c r="Q860" t="s">
        <v>4435</v>
      </c>
      <c r="R860" t="s">
        <v>3125</v>
      </c>
      <c r="S860" t="s">
        <v>4252</v>
      </c>
      <c r="T860" t="s">
        <v>3085</v>
      </c>
      <c r="U860" t="s">
        <v>4436</v>
      </c>
      <c r="V860" t="s">
        <v>4437</v>
      </c>
      <c r="W860" t="s">
        <v>3085</v>
      </c>
      <c r="X860" t="str">
        <f t="shared" si="13"/>
        <v>Funcionamiento</v>
      </c>
      <c r="Y860" t="s">
        <v>4153</v>
      </c>
    </row>
    <row r="861" spans="1:25">
      <c r="A861" t="s">
        <v>3305</v>
      </c>
      <c r="B861" t="s">
        <v>3832</v>
      </c>
      <c r="C861" t="s">
        <v>4434</v>
      </c>
      <c r="D861" t="s">
        <v>3076</v>
      </c>
      <c r="E861" t="s">
        <v>3077</v>
      </c>
      <c r="F861" t="s">
        <v>298</v>
      </c>
      <c r="G861" t="s">
        <v>4153</v>
      </c>
      <c r="H861" t="s">
        <v>322</v>
      </c>
      <c r="I861" t="s">
        <v>323</v>
      </c>
      <c r="J861" t="s">
        <v>246</v>
      </c>
      <c r="K861" t="s">
        <v>3079</v>
      </c>
      <c r="L861" t="s">
        <v>247</v>
      </c>
      <c r="M861">
        <v>1429500</v>
      </c>
      <c r="N861">
        <v>0</v>
      </c>
      <c r="O861">
        <v>1429500</v>
      </c>
      <c r="P861">
        <v>0</v>
      </c>
      <c r="Q861" t="s">
        <v>4435</v>
      </c>
      <c r="R861" t="s">
        <v>3125</v>
      </c>
      <c r="S861" t="s">
        <v>4252</v>
      </c>
      <c r="T861" t="s">
        <v>3085</v>
      </c>
      <c r="U861" t="s">
        <v>4436</v>
      </c>
      <c r="V861" t="s">
        <v>4437</v>
      </c>
      <c r="W861" t="s">
        <v>3085</v>
      </c>
      <c r="X861" t="str">
        <f t="shared" si="13"/>
        <v>Funcionamiento</v>
      </c>
      <c r="Y861" t="s">
        <v>4153</v>
      </c>
    </row>
    <row r="862" spans="1:25">
      <c r="A862" t="s">
        <v>3305</v>
      </c>
      <c r="B862" t="s">
        <v>3832</v>
      </c>
      <c r="C862" t="s">
        <v>4434</v>
      </c>
      <c r="D862" t="s">
        <v>3076</v>
      </c>
      <c r="E862" t="s">
        <v>3077</v>
      </c>
      <c r="F862" t="s">
        <v>298</v>
      </c>
      <c r="G862" t="s">
        <v>4153</v>
      </c>
      <c r="H862" t="s">
        <v>316</v>
      </c>
      <c r="I862" t="s">
        <v>583</v>
      </c>
      <c r="J862" t="s">
        <v>246</v>
      </c>
      <c r="K862" t="s">
        <v>3079</v>
      </c>
      <c r="L862" t="s">
        <v>247</v>
      </c>
      <c r="M862">
        <v>3535600</v>
      </c>
      <c r="N862">
        <v>0</v>
      </c>
      <c r="O862">
        <v>3535600</v>
      </c>
      <c r="P862">
        <v>0</v>
      </c>
      <c r="Q862" t="s">
        <v>4435</v>
      </c>
      <c r="R862" t="s">
        <v>3125</v>
      </c>
      <c r="S862" t="s">
        <v>4252</v>
      </c>
      <c r="T862" t="s">
        <v>3085</v>
      </c>
      <c r="U862" t="s">
        <v>4436</v>
      </c>
      <c r="V862" t="s">
        <v>4437</v>
      </c>
      <c r="W862" t="s">
        <v>3085</v>
      </c>
      <c r="X862" t="str">
        <f t="shared" si="13"/>
        <v>Funcionamiento</v>
      </c>
      <c r="Y862" t="s">
        <v>4153</v>
      </c>
    </row>
    <row r="863" spans="1:25">
      <c r="A863" t="s">
        <v>3305</v>
      </c>
      <c r="B863" t="s">
        <v>3832</v>
      </c>
      <c r="C863" t="s">
        <v>4434</v>
      </c>
      <c r="D863" t="s">
        <v>3076</v>
      </c>
      <c r="E863" t="s">
        <v>3077</v>
      </c>
      <c r="F863" t="s">
        <v>298</v>
      </c>
      <c r="G863" t="s">
        <v>4153</v>
      </c>
      <c r="H863" t="s">
        <v>320</v>
      </c>
      <c r="I863" t="s">
        <v>321</v>
      </c>
      <c r="J863" t="s">
        <v>246</v>
      </c>
      <c r="K863" t="s">
        <v>3079</v>
      </c>
      <c r="L863" t="s">
        <v>247</v>
      </c>
      <c r="M863">
        <v>526400</v>
      </c>
      <c r="N863">
        <v>0</v>
      </c>
      <c r="O863">
        <v>526400</v>
      </c>
      <c r="P863">
        <v>0</v>
      </c>
      <c r="Q863" t="s">
        <v>4435</v>
      </c>
      <c r="R863" t="s">
        <v>3125</v>
      </c>
      <c r="S863" t="s">
        <v>4252</v>
      </c>
      <c r="T863" t="s">
        <v>3085</v>
      </c>
      <c r="U863" t="s">
        <v>4436</v>
      </c>
      <c r="V863" t="s">
        <v>4437</v>
      </c>
      <c r="W863" t="s">
        <v>3085</v>
      </c>
      <c r="X863" t="str">
        <f t="shared" si="13"/>
        <v>Funcionamiento</v>
      </c>
      <c r="Y863" t="s">
        <v>4153</v>
      </c>
    </row>
    <row r="864" spans="1:25">
      <c r="A864" t="s">
        <v>3305</v>
      </c>
      <c r="B864" t="s">
        <v>3832</v>
      </c>
      <c r="C864" t="s">
        <v>4434</v>
      </c>
      <c r="D864" t="s">
        <v>3076</v>
      </c>
      <c r="E864" t="s">
        <v>3077</v>
      </c>
      <c r="F864" t="s">
        <v>298</v>
      </c>
      <c r="G864" t="s">
        <v>4153</v>
      </c>
      <c r="H864" t="s">
        <v>314</v>
      </c>
      <c r="I864" t="s">
        <v>582</v>
      </c>
      <c r="J864" t="s">
        <v>246</v>
      </c>
      <c r="K864" t="s">
        <v>3079</v>
      </c>
      <c r="L864" t="s">
        <v>247</v>
      </c>
      <c r="M864">
        <v>4990900</v>
      </c>
      <c r="N864">
        <v>0</v>
      </c>
      <c r="O864">
        <v>4990900</v>
      </c>
      <c r="P864">
        <v>0</v>
      </c>
      <c r="Q864" t="s">
        <v>4435</v>
      </c>
      <c r="R864" t="s">
        <v>3125</v>
      </c>
      <c r="S864" t="s">
        <v>4252</v>
      </c>
      <c r="T864" t="s">
        <v>3085</v>
      </c>
      <c r="U864" t="s">
        <v>4436</v>
      </c>
      <c r="V864" t="s">
        <v>4437</v>
      </c>
      <c r="W864" t="s">
        <v>3085</v>
      </c>
      <c r="X864" t="str">
        <f t="shared" si="13"/>
        <v>Funcionamiento</v>
      </c>
      <c r="Y864" t="s">
        <v>4153</v>
      </c>
    </row>
    <row r="865" spans="1:25">
      <c r="A865" t="s">
        <v>3125</v>
      </c>
      <c r="B865" t="s">
        <v>4438</v>
      </c>
      <c r="C865" t="s">
        <v>4439</v>
      </c>
      <c r="D865" t="s">
        <v>3076</v>
      </c>
      <c r="E865" t="s">
        <v>3077</v>
      </c>
      <c r="F865" t="s">
        <v>298</v>
      </c>
      <c r="G865" t="s">
        <v>4153</v>
      </c>
      <c r="H865" t="s">
        <v>294</v>
      </c>
      <c r="I865" t="s">
        <v>296</v>
      </c>
      <c r="J865" t="s">
        <v>246</v>
      </c>
      <c r="K865" t="s">
        <v>3079</v>
      </c>
      <c r="L865" t="s">
        <v>247</v>
      </c>
      <c r="M865">
        <v>716062</v>
      </c>
      <c r="N865">
        <v>0</v>
      </c>
      <c r="O865">
        <v>716062</v>
      </c>
      <c r="P865">
        <v>0</v>
      </c>
      <c r="Q865" t="s">
        <v>4440</v>
      </c>
      <c r="R865" t="s">
        <v>3133</v>
      </c>
      <c r="S865" t="s">
        <v>4441</v>
      </c>
      <c r="T865" t="s">
        <v>3085</v>
      </c>
      <c r="U865" t="s">
        <v>4442</v>
      </c>
      <c r="V865" t="s">
        <v>4443</v>
      </c>
      <c r="W865" t="s">
        <v>3085</v>
      </c>
      <c r="X865" t="str">
        <f t="shared" si="13"/>
        <v>Funcionamiento</v>
      </c>
      <c r="Y865" t="s">
        <v>4153</v>
      </c>
    </row>
    <row r="866" spans="1:25">
      <c r="A866" t="s">
        <v>3125</v>
      </c>
      <c r="B866" t="s">
        <v>4438</v>
      </c>
      <c r="C866" t="s">
        <v>4439</v>
      </c>
      <c r="D866" t="s">
        <v>3076</v>
      </c>
      <c r="E866" t="s">
        <v>3077</v>
      </c>
      <c r="F866" t="s">
        <v>298</v>
      </c>
      <c r="G866" t="s">
        <v>4153</v>
      </c>
      <c r="H866" t="s">
        <v>312</v>
      </c>
      <c r="I866" t="s">
        <v>3333</v>
      </c>
      <c r="J866" t="s">
        <v>246</v>
      </c>
      <c r="K866" t="s">
        <v>3079</v>
      </c>
      <c r="L866" t="s">
        <v>247</v>
      </c>
      <c r="M866">
        <v>908543</v>
      </c>
      <c r="N866">
        <v>0</v>
      </c>
      <c r="O866">
        <v>908543</v>
      </c>
      <c r="P866">
        <v>0</v>
      </c>
      <c r="Q866" t="s">
        <v>4440</v>
      </c>
      <c r="R866" t="s">
        <v>3133</v>
      </c>
      <c r="S866" t="s">
        <v>4441</v>
      </c>
      <c r="T866" t="s">
        <v>3085</v>
      </c>
      <c r="U866" t="s">
        <v>4442</v>
      </c>
      <c r="V866" t="s">
        <v>4443</v>
      </c>
      <c r="W866" t="s">
        <v>3085</v>
      </c>
      <c r="X866" t="str">
        <f t="shared" si="13"/>
        <v>Funcionamiento</v>
      </c>
      <c r="Y866" t="s">
        <v>4153</v>
      </c>
    </row>
    <row r="867" spans="1:25">
      <c r="A867" t="s">
        <v>3125</v>
      </c>
      <c r="B867" t="s">
        <v>4438</v>
      </c>
      <c r="C867" t="s">
        <v>4439</v>
      </c>
      <c r="D867" t="s">
        <v>3076</v>
      </c>
      <c r="E867" t="s">
        <v>3077</v>
      </c>
      <c r="F867" t="s">
        <v>298</v>
      </c>
      <c r="G867" t="s">
        <v>4153</v>
      </c>
      <c r="H867" t="s">
        <v>303</v>
      </c>
      <c r="I867" t="s">
        <v>305</v>
      </c>
      <c r="J867" t="s">
        <v>246</v>
      </c>
      <c r="K867" t="s">
        <v>3079</v>
      </c>
      <c r="L867" t="s">
        <v>247</v>
      </c>
      <c r="M867">
        <v>2083176</v>
      </c>
      <c r="N867">
        <v>0</v>
      </c>
      <c r="O867">
        <v>2083176</v>
      </c>
      <c r="P867">
        <v>0</v>
      </c>
      <c r="Q867" t="s">
        <v>4440</v>
      </c>
      <c r="R867" t="s">
        <v>3133</v>
      </c>
      <c r="S867" t="s">
        <v>4441</v>
      </c>
      <c r="T867" t="s">
        <v>3085</v>
      </c>
      <c r="U867" t="s">
        <v>4442</v>
      </c>
      <c r="V867" t="s">
        <v>4443</v>
      </c>
      <c r="W867" t="s">
        <v>3085</v>
      </c>
      <c r="X867" t="str">
        <f t="shared" si="13"/>
        <v>Funcionamiento</v>
      </c>
      <c r="Y867" t="s">
        <v>4153</v>
      </c>
    </row>
    <row r="868" spans="1:25">
      <c r="A868" t="s">
        <v>3125</v>
      </c>
      <c r="B868" t="s">
        <v>4438</v>
      </c>
      <c r="C868" t="s">
        <v>4439</v>
      </c>
      <c r="D868" t="s">
        <v>3076</v>
      </c>
      <c r="E868" t="s">
        <v>3077</v>
      </c>
      <c r="F868" t="s">
        <v>298</v>
      </c>
      <c r="G868" t="s">
        <v>4153</v>
      </c>
      <c r="H868" t="s">
        <v>336</v>
      </c>
      <c r="I868" t="s">
        <v>337</v>
      </c>
      <c r="J868" t="s">
        <v>246</v>
      </c>
      <c r="K868" t="s">
        <v>3079</v>
      </c>
      <c r="L868" t="s">
        <v>247</v>
      </c>
      <c r="M868">
        <v>2354967</v>
      </c>
      <c r="N868">
        <v>0</v>
      </c>
      <c r="O868">
        <v>2354967</v>
      </c>
      <c r="P868">
        <v>0</v>
      </c>
      <c r="Q868" t="s">
        <v>4440</v>
      </c>
      <c r="R868" t="s">
        <v>3133</v>
      </c>
      <c r="S868" t="s">
        <v>4441</v>
      </c>
      <c r="T868" t="s">
        <v>3085</v>
      </c>
      <c r="U868" t="s">
        <v>4442</v>
      </c>
      <c r="V868" t="s">
        <v>4443</v>
      </c>
      <c r="W868" t="s">
        <v>3085</v>
      </c>
      <c r="X868" t="str">
        <f t="shared" si="13"/>
        <v>Funcionamiento</v>
      </c>
      <c r="Y868" t="s">
        <v>4153</v>
      </c>
    </row>
    <row r="869" spans="1:25">
      <c r="A869" t="s">
        <v>3125</v>
      </c>
      <c r="B869" t="s">
        <v>4438</v>
      </c>
      <c r="C869" t="s">
        <v>4439</v>
      </c>
      <c r="D869" t="s">
        <v>3076</v>
      </c>
      <c r="E869" t="s">
        <v>3077</v>
      </c>
      <c r="F869" t="s">
        <v>298</v>
      </c>
      <c r="G869" t="s">
        <v>4153</v>
      </c>
      <c r="H869" t="s">
        <v>292</v>
      </c>
      <c r="I869" t="s">
        <v>293</v>
      </c>
      <c r="J869" t="s">
        <v>246</v>
      </c>
      <c r="K869" t="s">
        <v>3079</v>
      </c>
      <c r="L869" t="s">
        <v>247</v>
      </c>
      <c r="M869">
        <v>39155433</v>
      </c>
      <c r="N869">
        <v>0</v>
      </c>
      <c r="O869">
        <v>39155433</v>
      </c>
      <c r="P869">
        <v>0</v>
      </c>
      <c r="Q869" t="s">
        <v>4440</v>
      </c>
      <c r="R869" t="s">
        <v>3133</v>
      </c>
      <c r="S869" t="s">
        <v>4441</v>
      </c>
      <c r="T869" t="s">
        <v>3085</v>
      </c>
      <c r="U869" t="s">
        <v>4442</v>
      </c>
      <c r="V869" t="s">
        <v>4443</v>
      </c>
      <c r="W869" t="s">
        <v>3085</v>
      </c>
      <c r="X869" t="str">
        <f t="shared" si="13"/>
        <v>Funcionamiento</v>
      </c>
      <c r="Y869" t="s">
        <v>4153</v>
      </c>
    </row>
    <row r="870" spans="1:25">
      <c r="A870" t="s">
        <v>3133</v>
      </c>
      <c r="B870" t="s">
        <v>4438</v>
      </c>
      <c r="C870" t="s">
        <v>4444</v>
      </c>
      <c r="D870" t="s">
        <v>3076</v>
      </c>
      <c r="E870" t="s">
        <v>3077</v>
      </c>
      <c r="F870" t="s">
        <v>298</v>
      </c>
      <c r="G870" t="s">
        <v>4153</v>
      </c>
      <c r="H870" t="s">
        <v>318</v>
      </c>
      <c r="I870" t="s">
        <v>586</v>
      </c>
      <c r="J870" t="s">
        <v>246</v>
      </c>
      <c r="K870" t="s">
        <v>3079</v>
      </c>
      <c r="L870" t="s">
        <v>247</v>
      </c>
      <c r="M870">
        <v>1962100</v>
      </c>
      <c r="N870">
        <v>0</v>
      </c>
      <c r="O870">
        <v>1962100</v>
      </c>
      <c r="P870">
        <v>0</v>
      </c>
      <c r="Q870" t="s">
        <v>4445</v>
      </c>
      <c r="R870" t="s">
        <v>3438</v>
      </c>
      <c r="S870" t="s">
        <v>4446</v>
      </c>
      <c r="T870" t="s">
        <v>3085</v>
      </c>
      <c r="U870" t="s">
        <v>4447</v>
      </c>
      <c r="V870" t="s">
        <v>4448</v>
      </c>
      <c r="W870" t="s">
        <v>3085</v>
      </c>
      <c r="X870" t="str">
        <f t="shared" si="13"/>
        <v>Funcionamiento</v>
      </c>
      <c r="Y870" t="s">
        <v>4153</v>
      </c>
    </row>
    <row r="871" spans="1:25">
      <c r="A871" t="s">
        <v>3133</v>
      </c>
      <c r="B871" t="s">
        <v>4438</v>
      </c>
      <c r="C871" t="s">
        <v>4444</v>
      </c>
      <c r="D871" t="s">
        <v>3076</v>
      </c>
      <c r="E871" t="s">
        <v>3077</v>
      </c>
      <c r="F871" t="s">
        <v>298</v>
      </c>
      <c r="G871" t="s">
        <v>4153</v>
      </c>
      <c r="H871" t="s">
        <v>320</v>
      </c>
      <c r="I871" t="s">
        <v>321</v>
      </c>
      <c r="J871" t="s">
        <v>246</v>
      </c>
      <c r="K871" t="s">
        <v>3079</v>
      </c>
      <c r="L871" t="s">
        <v>247</v>
      </c>
      <c r="M871">
        <v>526600</v>
      </c>
      <c r="N871">
        <v>0</v>
      </c>
      <c r="O871">
        <v>526600</v>
      </c>
      <c r="P871">
        <v>0</v>
      </c>
      <c r="Q871" t="s">
        <v>4445</v>
      </c>
      <c r="R871" t="s">
        <v>3438</v>
      </c>
      <c r="S871" t="s">
        <v>4446</v>
      </c>
      <c r="T871" t="s">
        <v>3085</v>
      </c>
      <c r="U871" t="s">
        <v>4447</v>
      </c>
      <c r="V871" t="s">
        <v>4448</v>
      </c>
      <c r="W871" t="s">
        <v>3085</v>
      </c>
      <c r="X871" t="str">
        <f t="shared" si="13"/>
        <v>Funcionamiento</v>
      </c>
      <c r="Y871" t="s">
        <v>4153</v>
      </c>
    </row>
    <row r="872" spans="1:25">
      <c r="A872" t="s">
        <v>3133</v>
      </c>
      <c r="B872" t="s">
        <v>4438</v>
      </c>
      <c r="C872" t="s">
        <v>4444</v>
      </c>
      <c r="D872" t="s">
        <v>3076</v>
      </c>
      <c r="E872" t="s">
        <v>3077</v>
      </c>
      <c r="F872" t="s">
        <v>298</v>
      </c>
      <c r="G872" t="s">
        <v>4153</v>
      </c>
      <c r="H872" t="s">
        <v>324</v>
      </c>
      <c r="I872" t="s">
        <v>325</v>
      </c>
      <c r="J872" t="s">
        <v>246</v>
      </c>
      <c r="K872" t="s">
        <v>3079</v>
      </c>
      <c r="L872" t="s">
        <v>247</v>
      </c>
      <c r="M872">
        <v>981700</v>
      </c>
      <c r="N872">
        <v>0</v>
      </c>
      <c r="O872">
        <v>981700</v>
      </c>
      <c r="P872">
        <v>0</v>
      </c>
      <c r="Q872" t="s">
        <v>4445</v>
      </c>
      <c r="R872" t="s">
        <v>3438</v>
      </c>
      <c r="S872" t="s">
        <v>4446</v>
      </c>
      <c r="T872" t="s">
        <v>3085</v>
      </c>
      <c r="U872" t="s">
        <v>4447</v>
      </c>
      <c r="V872" t="s">
        <v>4448</v>
      </c>
      <c r="W872" t="s">
        <v>3085</v>
      </c>
      <c r="X872" t="str">
        <f t="shared" si="13"/>
        <v>Funcionamiento</v>
      </c>
      <c r="Y872" t="s">
        <v>4153</v>
      </c>
    </row>
    <row r="873" spans="1:25">
      <c r="A873" t="s">
        <v>3133</v>
      </c>
      <c r="B873" t="s">
        <v>4438</v>
      </c>
      <c r="C873" t="s">
        <v>4444</v>
      </c>
      <c r="D873" t="s">
        <v>3076</v>
      </c>
      <c r="E873" t="s">
        <v>3077</v>
      </c>
      <c r="F873" t="s">
        <v>298</v>
      </c>
      <c r="G873" t="s">
        <v>4153</v>
      </c>
      <c r="H873" t="s">
        <v>322</v>
      </c>
      <c r="I873" t="s">
        <v>323</v>
      </c>
      <c r="J873" t="s">
        <v>246</v>
      </c>
      <c r="K873" t="s">
        <v>3079</v>
      </c>
      <c r="L873" t="s">
        <v>247</v>
      </c>
      <c r="M873">
        <v>1471600</v>
      </c>
      <c r="N873">
        <v>0</v>
      </c>
      <c r="O873">
        <v>1471600</v>
      </c>
      <c r="P873">
        <v>0</v>
      </c>
      <c r="Q873" t="s">
        <v>4445</v>
      </c>
      <c r="R873" t="s">
        <v>3438</v>
      </c>
      <c r="S873" t="s">
        <v>4446</v>
      </c>
      <c r="T873" t="s">
        <v>3085</v>
      </c>
      <c r="U873" t="s">
        <v>4447</v>
      </c>
      <c r="V873" t="s">
        <v>4448</v>
      </c>
      <c r="W873" t="s">
        <v>3085</v>
      </c>
      <c r="X873" t="str">
        <f t="shared" si="13"/>
        <v>Funcionamiento</v>
      </c>
      <c r="Y873" t="s">
        <v>4153</v>
      </c>
    </row>
    <row r="874" spans="1:25">
      <c r="A874" t="s">
        <v>3133</v>
      </c>
      <c r="B874" t="s">
        <v>4438</v>
      </c>
      <c r="C874" t="s">
        <v>4444</v>
      </c>
      <c r="D874" t="s">
        <v>3076</v>
      </c>
      <c r="E874" t="s">
        <v>3077</v>
      </c>
      <c r="F874" t="s">
        <v>298</v>
      </c>
      <c r="G874" t="s">
        <v>4153</v>
      </c>
      <c r="H874" t="s">
        <v>314</v>
      </c>
      <c r="I874" t="s">
        <v>582</v>
      </c>
      <c r="J874" t="s">
        <v>246</v>
      </c>
      <c r="K874" t="s">
        <v>3079</v>
      </c>
      <c r="L874" t="s">
        <v>247</v>
      </c>
      <c r="M874">
        <v>5136700</v>
      </c>
      <c r="N874">
        <v>0</v>
      </c>
      <c r="O874">
        <v>5136700</v>
      </c>
      <c r="P874">
        <v>0</v>
      </c>
      <c r="Q874" t="s">
        <v>4445</v>
      </c>
      <c r="R874" t="s">
        <v>3438</v>
      </c>
      <c r="S874" t="s">
        <v>4446</v>
      </c>
      <c r="T874" t="s">
        <v>3085</v>
      </c>
      <c r="U874" t="s">
        <v>4447</v>
      </c>
      <c r="V874" t="s">
        <v>4448</v>
      </c>
      <c r="W874" t="s">
        <v>3085</v>
      </c>
      <c r="X874" t="str">
        <f t="shared" si="13"/>
        <v>Funcionamiento</v>
      </c>
      <c r="Y874" t="s">
        <v>4153</v>
      </c>
    </row>
    <row r="875" spans="1:25">
      <c r="A875" t="s">
        <v>3133</v>
      </c>
      <c r="B875" t="s">
        <v>4438</v>
      </c>
      <c r="C875" t="s">
        <v>4444</v>
      </c>
      <c r="D875" t="s">
        <v>3076</v>
      </c>
      <c r="E875" t="s">
        <v>3077</v>
      </c>
      <c r="F875" t="s">
        <v>298</v>
      </c>
      <c r="G875" t="s">
        <v>4153</v>
      </c>
      <c r="H875" t="s">
        <v>316</v>
      </c>
      <c r="I875" t="s">
        <v>583</v>
      </c>
      <c r="J875" t="s">
        <v>246</v>
      </c>
      <c r="K875" t="s">
        <v>3079</v>
      </c>
      <c r="L875" t="s">
        <v>247</v>
      </c>
      <c r="M875">
        <v>3638900</v>
      </c>
      <c r="N875">
        <v>0</v>
      </c>
      <c r="O875">
        <v>3638900</v>
      </c>
      <c r="P875">
        <v>0</v>
      </c>
      <c r="Q875" t="s">
        <v>4445</v>
      </c>
      <c r="R875" t="s">
        <v>3438</v>
      </c>
      <c r="S875" t="s">
        <v>4446</v>
      </c>
      <c r="T875" t="s">
        <v>3085</v>
      </c>
      <c r="U875" t="s">
        <v>4447</v>
      </c>
      <c r="V875" t="s">
        <v>4448</v>
      </c>
      <c r="W875" t="s">
        <v>3085</v>
      </c>
      <c r="X875" t="str">
        <f t="shared" si="13"/>
        <v>Funcionamiento</v>
      </c>
      <c r="Y875" t="s">
        <v>4153</v>
      </c>
    </row>
    <row r="876" spans="1:25">
      <c r="A876" t="s">
        <v>3438</v>
      </c>
      <c r="B876" t="s">
        <v>3862</v>
      </c>
      <c r="C876" t="s">
        <v>4449</v>
      </c>
      <c r="D876" t="s">
        <v>3076</v>
      </c>
      <c r="E876" t="s">
        <v>3077</v>
      </c>
      <c r="F876" t="s">
        <v>298</v>
      </c>
      <c r="G876" t="s">
        <v>4153</v>
      </c>
      <c r="H876" t="s">
        <v>314</v>
      </c>
      <c r="I876" t="s">
        <v>582</v>
      </c>
      <c r="J876" t="s">
        <v>246</v>
      </c>
      <c r="K876" t="s">
        <v>3079</v>
      </c>
      <c r="L876" t="s">
        <v>247</v>
      </c>
      <c r="M876">
        <v>4103400</v>
      </c>
      <c r="N876">
        <v>0</v>
      </c>
      <c r="O876">
        <v>4103400</v>
      </c>
      <c r="P876">
        <v>0</v>
      </c>
      <c r="Q876" t="s">
        <v>4450</v>
      </c>
      <c r="R876" t="s">
        <v>3464</v>
      </c>
      <c r="S876" t="s">
        <v>4451</v>
      </c>
      <c r="T876" t="s">
        <v>3085</v>
      </c>
      <c r="U876" t="s">
        <v>4452</v>
      </c>
      <c r="V876" t="s">
        <v>4453</v>
      </c>
      <c r="W876" t="s">
        <v>3085</v>
      </c>
      <c r="X876" t="str">
        <f t="shared" si="13"/>
        <v>Funcionamiento</v>
      </c>
      <c r="Y876" t="s">
        <v>4153</v>
      </c>
    </row>
    <row r="877" spans="1:25">
      <c r="A877" t="s">
        <v>3073</v>
      </c>
      <c r="B877" t="s">
        <v>4454</v>
      </c>
      <c r="C877" t="s">
        <v>4455</v>
      </c>
      <c r="D877" t="s">
        <v>3076</v>
      </c>
      <c r="E877" t="s">
        <v>3077</v>
      </c>
      <c r="F877" t="s">
        <v>301</v>
      </c>
      <c r="G877" t="s">
        <v>4456</v>
      </c>
      <c r="H877" t="s">
        <v>344</v>
      </c>
      <c r="I877" t="s">
        <v>345</v>
      </c>
      <c r="J877" t="s">
        <v>246</v>
      </c>
      <c r="K877" t="s">
        <v>3079</v>
      </c>
      <c r="L877" t="s">
        <v>247</v>
      </c>
      <c r="M877">
        <v>71972</v>
      </c>
      <c r="N877">
        <v>0</v>
      </c>
      <c r="O877">
        <v>71972</v>
      </c>
      <c r="P877">
        <v>0</v>
      </c>
      <c r="Q877" t="s">
        <v>4457</v>
      </c>
      <c r="R877" t="s">
        <v>3086</v>
      </c>
      <c r="S877" t="s">
        <v>3073</v>
      </c>
      <c r="T877" t="s">
        <v>3086</v>
      </c>
      <c r="U877" t="s">
        <v>3073</v>
      </c>
      <c r="V877" t="s">
        <v>4458</v>
      </c>
      <c r="W877" t="s">
        <v>3085</v>
      </c>
      <c r="X877" t="str">
        <f t="shared" si="13"/>
        <v>Funcionamiento</v>
      </c>
      <c r="Y877" t="s">
        <v>4456</v>
      </c>
    </row>
    <row r="878" spans="1:25">
      <c r="A878" t="s">
        <v>3073</v>
      </c>
      <c r="B878" t="s">
        <v>4454</v>
      </c>
      <c r="C878" t="s">
        <v>4455</v>
      </c>
      <c r="D878" t="s">
        <v>3076</v>
      </c>
      <c r="E878" t="s">
        <v>3077</v>
      </c>
      <c r="F878" t="s">
        <v>301</v>
      </c>
      <c r="G878" t="s">
        <v>4456</v>
      </c>
      <c r="H878" t="s">
        <v>340</v>
      </c>
      <c r="I878" t="s">
        <v>341</v>
      </c>
      <c r="J878" t="s">
        <v>246</v>
      </c>
      <c r="K878" t="s">
        <v>3079</v>
      </c>
      <c r="L878" t="s">
        <v>247</v>
      </c>
      <c r="M878">
        <v>3336738</v>
      </c>
      <c r="N878">
        <v>0</v>
      </c>
      <c r="O878">
        <v>3336738</v>
      </c>
      <c r="P878">
        <v>0</v>
      </c>
      <c r="Q878" t="s">
        <v>4457</v>
      </c>
      <c r="R878" t="s">
        <v>3086</v>
      </c>
      <c r="S878" t="s">
        <v>3073</v>
      </c>
      <c r="T878" t="s">
        <v>3086</v>
      </c>
      <c r="U878" t="s">
        <v>3073</v>
      </c>
      <c r="V878" t="s">
        <v>4458</v>
      </c>
      <c r="W878" t="s">
        <v>3085</v>
      </c>
      <c r="X878" t="str">
        <f t="shared" si="13"/>
        <v>Funcionamiento</v>
      </c>
      <c r="Y878" t="s">
        <v>4456</v>
      </c>
    </row>
    <row r="879" spans="1:25">
      <c r="A879" t="s">
        <v>3086</v>
      </c>
      <c r="B879" t="s">
        <v>3910</v>
      </c>
      <c r="C879" t="s">
        <v>4459</v>
      </c>
      <c r="D879" t="s">
        <v>3076</v>
      </c>
      <c r="E879" t="s">
        <v>3077</v>
      </c>
      <c r="F879" t="s">
        <v>301</v>
      </c>
      <c r="G879" t="s">
        <v>4456</v>
      </c>
      <c r="H879" t="s">
        <v>297</v>
      </c>
      <c r="I879" t="s">
        <v>299</v>
      </c>
      <c r="J879" t="s">
        <v>246</v>
      </c>
      <c r="K879" t="s">
        <v>3079</v>
      </c>
      <c r="L879" t="s">
        <v>247</v>
      </c>
      <c r="M879">
        <v>411416</v>
      </c>
      <c r="N879">
        <v>0</v>
      </c>
      <c r="O879">
        <v>411416</v>
      </c>
      <c r="P879">
        <v>0</v>
      </c>
      <c r="Q879" t="s">
        <v>4460</v>
      </c>
      <c r="R879" t="s">
        <v>3100</v>
      </c>
      <c r="S879" t="s">
        <v>4461</v>
      </c>
      <c r="T879" t="s">
        <v>3085</v>
      </c>
      <c r="U879" t="s">
        <v>4462</v>
      </c>
      <c r="V879" t="s">
        <v>4463</v>
      </c>
      <c r="W879" t="s">
        <v>3093</v>
      </c>
      <c r="X879" t="str">
        <f t="shared" si="13"/>
        <v>Funcionamiento</v>
      </c>
      <c r="Y879" t="s">
        <v>4456</v>
      </c>
    </row>
    <row r="880" spans="1:25">
      <c r="A880" t="s">
        <v>3086</v>
      </c>
      <c r="B880" t="s">
        <v>3910</v>
      </c>
      <c r="C880" t="s">
        <v>4459</v>
      </c>
      <c r="D880" t="s">
        <v>3076</v>
      </c>
      <c r="E880" t="s">
        <v>3077</v>
      </c>
      <c r="F880" t="s">
        <v>301</v>
      </c>
      <c r="G880" t="s">
        <v>4456</v>
      </c>
      <c r="H880" t="s">
        <v>331</v>
      </c>
      <c r="I880" t="s">
        <v>587</v>
      </c>
      <c r="J880" t="s">
        <v>246</v>
      </c>
      <c r="K880" t="s">
        <v>3079</v>
      </c>
      <c r="L880" t="s">
        <v>247</v>
      </c>
      <c r="M880">
        <v>1679846</v>
      </c>
      <c r="N880">
        <v>0</v>
      </c>
      <c r="O880">
        <v>1679846</v>
      </c>
      <c r="P880">
        <v>0</v>
      </c>
      <c r="Q880" t="s">
        <v>4460</v>
      </c>
      <c r="R880" t="s">
        <v>3100</v>
      </c>
      <c r="S880" t="s">
        <v>4461</v>
      </c>
      <c r="T880" t="s">
        <v>3085</v>
      </c>
      <c r="U880" t="s">
        <v>4462</v>
      </c>
      <c r="V880" t="s">
        <v>4463</v>
      </c>
      <c r="W880" t="s">
        <v>3093</v>
      </c>
      <c r="X880" t="str">
        <f t="shared" si="13"/>
        <v>Funcionamiento</v>
      </c>
      <c r="Y880" t="s">
        <v>4456</v>
      </c>
    </row>
    <row r="881" spans="1:25">
      <c r="A881" t="s">
        <v>3086</v>
      </c>
      <c r="B881" t="s">
        <v>3910</v>
      </c>
      <c r="C881" t="s">
        <v>4459</v>
      </c>
      <c r="D881" t="s">
        <v>3076</v>
      </c>
      <c r="E881" t="s">
        <v>3077</v>
      </c>
      <c r="F881" t="s">
        <v>301</v>
      </c>
      <c r="G881" t="s">
        <v>4456</v>
      </c>
      <c r="H881" t="s">
        <v>294</v>
      </c>
      <c r="I881" t="s">
        <v>296</v>
      </c>
      <c r="J881" t="s">
        <v>246</v>
      </c>
      <c r="K881" t="s">
        <v>3079</v>
      </c>
      <c r="L881" t="s">
        <v>247</v>
      </c>
      <c r="M881">
        <v>331157</v>
      </c>
      <c r="N881">
        <v>0</v>
      </c>
      <c r="O881">
        <v>331157</v>
      </c>
      <c r="P881">
        <v>0</v>
      </c>
      <c r="Q881" t="s">
        <v>4460</v>
      </c>
      <c r="R881" t="s">
        <v>3100</v>
      </c>
      <c r="S881" t="s">
        <v>4461</v>
      </c>
      <c r="T881" t="s">
        <v>3085</v>
      </c>
      <c r="U881" t="s">
        <v>4462</v>
      </c>
      <c r="V881" t="s">
        <v>4463</v>
      </c>
      <c r="W881" t="s">
        <v>3093</v>
      </c>
      <c r="X881" t="str">
        <f t="shared" si="13"/>
        <v>Funcionamiento</v>
      </c>
      <c r="Y881" t="s">
        <v>4456</v>
      </c>
    </row>
    <row r="882" spans="1:25">
      <c r="A882" t="s">
        <v>3086</v>
      </c>
      <c r="B882" t="s">
        <v>3910</v>
      </c>
      <c r="C882" t="s">
        <v>4459</v>
      </c>
      <c r="D882" t="s">
        <v>3076</v>
      </c>
      <c r="E882" t="s">
        <v>3077</v>
      </c>
      <c r="F882" t="s">
        <v>301</v>
      </c>
      <c r="G882" t="s">
        <v>4456</v>
      </c>
      <c r="H882" t="s">
        <v>333</v>
      </c>
      <c r="I882" t="s">
        <v>335</v>
      </c>
      <c r="J882" t="s">
        <v>246</v>
      </c>
      <c r="K882" t="s">
        <v>3079</v>
      </c>
      <c r="L882" t="s">
        <v>247</v>
      </c>
      <c r="M882">
        <v>158945</v>
      </c>
      <c r="N882">
        <v>0</v>
      </c>
      <c r="O882">
        <v>158945</v>
      </c>
      <c r="P882">
        <v>0</v>
      </c>
      <c r="Q882" t="s">
        <v>4460</v>
      </c>
      <c r="R882" t="s">
        <v>3100</v>
      </c>
      <c r="S882" t="s">
        <v>4461</v>
      </c>
      <c r="T882" t="s">
        <v>3085</v>
      </c>
      <c r="U882" t="s">
        <v>4462</v>
      </c>
      <c r="V882" t="s">
        <v>4463</v>
      </c>
      <c r="W882" t="s">
        <v>3093</v>
      </c>
      <c r="X882" t="str">
        <f t="shared" si="13"/>
        <v>Funcionamiento</v>
      </c>
      <c r="Y882" t="s">
        <v>4456</v>
      </c>
    </row>
    <row r="883" spans="1:25">
      <c r="A883" t="s">
        <v>3086</v>
      </c>
      <c r="B883" t="s">
        <v>3910</v>
      </c>
      <c r="C883" t="s">
        <v>4459</v>
      </c>
      <c r="D883" t="s">
        <v>3076</v>
      </c>
      <c r="E883" t="s">
        <v>3077</v>
      </c>
      <c r="F883" t="s">
        <v>301</v>
      </c>
      <c r="G883" t="s">
        <v>4456</v>
      </c>
      <c r="H883" t="s">
        <v>292</v>
      </c>
      <c r="I883" t="s">
        <v>293</v>
      </c>
      <c r="J883" t="s">
        <v>246</v>
      </c>
      <c r="K883" t="s">
        <v>3079</v>
      </c>
      <c r="L883" t="s">
        <v>247</v>
      </c>
      <c r="M883">
        <v>31194939</v>
      </c>
      <c r="N883">
        <v>0</v>
      </c>
      <c r="O883">
        <v>31194939</v>
      </c>
      <c r="P883">
        <v>0</v>
      </c>
      <c r="Q883" t="s">
        <v>4460</v>
      </c>
      <c r="R883" t="s">
        <v>3100</v>
      </c>
      <c r="S883" t="s">
        <v>4461</v>
      </c>
      <c r="T883" t="s">
        <v>3085</v>
      </c>
      <c r="U883" t="s">
        <v>4462</v>
      </c>
      <c r="V883" t="s">
        <v>4463</v>
      </c>
      <c r="W883" t="s">
        <v>3093</v>
      </c>
      <c r="X883" t="str">
        <f t="shared" si="13"/>
        <v>Funcionamiento</v>
      </c>
      <c r="Y883" t="s">
        <v>4456</v>
      </c>
    </row>
    <row r="884" spans="1:25">
      <c r="A884" t="s">
        <v>3086</v>
      </c>
      <c r="B884" t="s">
        <v>3910</v>
      </c>
      <c r="C884" t="s">
        <v>4459</v>
      </c>
      <c r="D884" t="s">
        <v>3076</v>
      </c>
      <c r="E884" t="s">
        <v>3077</v>
      </c>
      <c r="F884" t="s">
        <v>301</v>
      </c>
      <c r="G884" t="s">
        <v>4456</v>
      </c>
      <c r="H884" t="s">
        <v>336</v>
      </c>
      <c r="I884" t="s">
        <v>337</v>
      </c>
      <c r="J884" t="s">
        <v>246</v>
      </c>
      <c r="K884" t="s">
        <v>3079</v>
      </c>
      <c r="L884" t="s">
        <v>247</v>
      </c>
      <c r="M884">
        <v>2240265</v>
      </c>
      <c r="N884">
        <v>0</v>
      </c>
      <c r="O884">
        <v>2240265</v>
      </c>
      <c r="P884">
        <v>0</v>
      </c>
      <c r="Q884" t="s">
        <v>4460</v>
      </c>
      <c r="R884" t="s">
        <v>3100</v>
      </c>
      <c r="S884" t="s">
        <v>4461</v>
      </c>
      <c r="T884" t="s">
        <v>3085</v>
      </c>
      <c r="U884" t="s">
        <v>4462</v>
      </c>
      <c r="V884" t="s">
        <v>4463</v>
      </c>
      <c r="W884" t="s">
        <v>3093</v>
      </c>
      <c r="X884" t="str">
        <f t="shared" si="13"/>
        <v>Funcionamiento</v>
      </c>
      <c r="Y884" t="s">
        <v>4456</v>
      </c>
    </row>
    <row r="885" spans="1:25">
      <c r="A885" t="s">
        <v>3086</v>
      </c>
      <c r="B885" t="s">
        <v>3910</v>
      </c>
      <c r="C885" t="s">
        <v>4459</v>
      </c>
      <c r="D885" t="s">
        <v>3076</v>
      </c>
      <c r="E885" t="s">
        <v>3077</v>
      </c>
      <c r="F885" t="s">
        <v>301</v>
      </c>
      <c r="G885" t="s">
        <v>4456</v>
      </c>
      <c r="H885" t="s">
        <v>309</v>
      </c>
      <c r="I885" t="s">
        <v>311</v>
      </c>
      <c r="J885" t="s">
        <v>246</v>
      </c>
      <c r="K885" t="s">
        <v>3079</v>
      </c>
      <c r="L885" t="s">
        <v>247</v>
      </c>
      <c r="M885">
        <v>1326195</v>
      </c>
      <c r="N885">
        <v>0</v>
      </c>
      <c r="O885">
        <v>1326195</v>
      </c>
      <c r="P885">
        <v>0</v>
      </c>
      <c r="Q885" t="s">
        <v>4460</v>
      </c>
      <c r="R885" t="s">
        <v>3100</v>
      </c>
      <c r="S885" t="s">
        <v>4461</v>
      </c>
      <c r="T885" t="s">
        <v>3085</v>
      </c>
      <c r="U885" t="s">
        <v>4462</v>
      </c>
      <c r="V885" t="s">
        <v>4463</v>
      </c>
      <c r="W885" t="s">
        <v>3093</v>
      </c>
      <c r="X885" t="str">
        <f t="shared" si="13"/>
        <v>Funcionamiento</v>
      </c>
      <c r="Y885" t="s">
        <v>4456</v>
      </c>
    </row>
    <row r="886" spans="1:25">
      <c r="A886" t="s">
        <v>3086</v>
      </c>
      <c r="B886" t="s">
        <v>3910</v>
      </c>
      <c r="C886" t="s">
        <v>4459</v>
      </c>
      <c r="D886" t="s">
        <v>3076</v>
      </c>
      <c r="E886" t="s">
        <v>3077</v>
      </c>
      <c r="F886" t="s">
        <v>301</v>
      </c>
      <c r="G886" t="s">
        <v>4456</v>
      </c>
      <c r="H886" t="s">
        <v>303</v>
      </c>
      <c r="I886" t="s">
        <v>305</v>
      </c>
      <c r="J886" t="s">
        <v>246</v>
      </c>
      <c r="K886" t="s">
        <v>3079</v>
      </c>
      <c r="L886" t="s">
        <v>247</v>
      </c>
      <c r="M886">
        <v>2021721</v>
      </c>
      <c r="N886">
        <v>0</v>
      </c>
      <c r="O886">
        <v>2021721</v>
      </c>
      <c r="P886">
        <v>0</v>
      </c>
      <c r="Q886" t="s">
        <v>4460</v>
      </c>
      <c r="R886" t="s">
        <v>3100</v>
      </c>
      <c r="S886" t="s">
        <v>4461</v>
      </c>
      <c r="T886" t="s">
        <v>3085</v>
      </c>
      <c r="U886" t="s">
        <v>4462</v>
      </c>
      <c r="V886" t="s">
        <v>4463</v>
      </c>
      <c r="W886" t="s">
        <v>3093</v>
      </c>
      <c r="X886" t="str">
        <f t="shared" si="13"/>
        <v>Funcionamiento</v>
      </c>
      <c r="Y886" t="s">
        <v>4456</v>
      </c>
    </row>
    <row r="887" spans="1:25">
      <c r="A887" t="s">
        <v>3086</v>
      </c>
      <c r="B887" t="s">
        <v>3910</v>
      </c>
      <c r="C887" t="s">
        <v>4459</v>
      </c>
      <c r="D887" t="s">
        <v>3076</v>
      </c>
      <c r="E887" t="s">
        <v>3077</v>
      </c>
      <c r="F887" t="s">
        <v>301</v>
      </c>
      <c r="G887" t="s">
        <v>4456</v>
      </c>
      <c r="H887" t="s">
        <v>348</v>
      </c>
      <c r="I887" t="s">
        <v>349</v>
      </c>
      <c r="J887" t="s">
        <v>246</v>
      </c>
      <c r="K887" t="s">
        <v>3079</v>
      </c>
      <c r="L887" t="s">
        <v>247</v>
      </c>
      <c r="M887">
        <v>1046215</v>
      </c>
      <c r="N887">
        <v>-877800</v>
      </c>
      <c r="O887">
        <v>168415</v>
      </c>
      <c r="P887">
        <v>0</v>
      </c>
      <c r="Q887" t="s">
        <v>4460</v>
      </c>
      <c r="R887" t="s">
        <v>3100</v>
      </c>
      <c r="S887" t="s">
        <v>4461</v>
      </c>
      <c r="T887" t="s">
        <v>3085</v>
      </c>
      <c r="U887" t="s">
        <v>4462</v>
      </c>
      <c r="V887" t="s">
        <v>4463</v>
      </c>
      <c r="W887" t="s">
        <v>3093</v>
      </c>
      <c r="X887" t="str">
        <f t="shared" si="13"/>
        <v>Funcionamiento</v>
      </c>
      <c r="Y887" t="s">
        <v>4456</v>
      </c>
    </row>
    <row r="888" spans="1:25">
      <c r="A888" t="s">
        <v>3093</v>
      </c>
      <c r="B888" t="s">
        <v>3910</v>
      </c>
      <c r="C888" t="s">
        <v>4464</v>
      </c>
      <c r="D888" t="s">
        <v>3076</v>
      </c>
      <c r="E888" t="s">
        <v>3077</v>
      </c>
      <c r="F888" t="s">
        <v>301</v>
      </c>
      <c r="G888" t="s">
        <v>4456</v>
      </c>
      <c r="H888" t="s">
        <v>318</v>
      </c>
      <c r="I888" t="s">
        <v>586</v>
      </c>
      <c r="J888" t="s">
        <v>246</v>
      </c>
      <c r="K888" t="s">
        <v>3079</v>
      </c>
      <c r="L888" t="s">
        <v>247</v>
      </c>
      <c r="M888">
        <v>1514100</v>
      </c>
      <c r="N888">
        <v>0</v>
      </c>
      <c r="O888">
        <v>1514100</v>
      </c>
      <c r="P888">
        <v>0</v>
      </c>
      <c r="Q888" t="s">
        <v>4465</v>
      </c>
      <c r="R888" t="s">
        <v>3107</v>
      </c>
      <c r="S888" t="s">
        <v>3093</v>
      </c>
      <c r="T888" t="s">
        <v>3085</v>
      </c>
      <c r="U888" t="s">
        <v>4466</v>
      </c>
      <c r="V888" t="s">
        <v>4467</v>
      </c>
      <c r="W888" t="s">
        <v>3085</v>
      </c>
      <c r="X888" t="str">
        <f t="shared" si="13"/>
        <v>Funcionamiento</v>
      </c>
      <c r="Y888" t="s">
        <v>4456</v>
      </c>
    </row>
    <row r="889" spans="1:25">
      <c r="A889" t="s">
        <v>3093</v>
      </c>
      <c r="B889" t="s">
        <v>3910</v>
      </c>
      <c r="C889" t="s">
        <v>4464</v>
      </c>
      <c r="D889" t="s">
        <v>3076</v>
      </c>
      <c r="E889" t="s">
        <v>3077</v>
      </c>
      <c r="F889" t="s">
        <v>301</v>
      </c>
      <c r="G889" t="s">
        <v>4456</v>
      </c>
      <c r="H889" t="s">
        <v>324</v>
      </c>
      <c r="I889" t="s">
        <v>325</v>
      </c>
      <c r="J889" t="s">
        <v>246</v>
      </c>
      <c r="K889" t="s">
        <v>3079</v>
      </c>
      <c r="L889" t="s">
        <v>247</v>
      </c>
      <c r="M889">
        <v>757400</v>
      </c>
      <c r="N889">
        <v>0</v>
      </c>
      <c r="O889">
        <v>757400</v>
      </c>
      <c r="P889">
        <v>0</v>
      </c>
      <c r="Q889" t="s">
        <v>4465</v>
      </c>
      <c r="R889" t="s">
        <v>3107</v>
      </c>
      <c r="S889" t="s">
        <v>3093</v>
      </c>
      <c r="T889" t="s">
        <v>3085</v>
      </c>
      <c r="U889" t="s">
        <v>4466</v>
      </c>
      <c r="V889" t="s">
        <v>4467</v>
      </c>
      <c r="W889" t="s">
        <v>3085</v>
      </c>
      <c r="X889" t="str">
        <f t="shared" si="13"/>
        <v>Funcionamiento</v>
      </c>
      <c r="Y889" t="s">
        <v>4456</v>
      </c>
    </row>
    <row r="890" spans="1:25">
      <c r="A890" t="s">
        <v>3093</v>
      </c>
      <c r="B890" t="s">
        <v>3910</v>
      </c>
      <c r="C890" t="s">
        <v>4464</v>
      </c>
      <c r="D890" t="s">
        <v>3076</v>
      </c>
      <c r="E890" t="s">
        <v>3077</v>
      </c>
      <c r="F890" t="s">
        <v>301</v>
      </c>
      <c r="G890" t="s">
        <v>4456</v>
      </c>
      <c r="H890" t="s">
        <v>314</v>
      </c>
      <c r="I890" t="s">
        <v>582</v>
      </c>
      <c r="J890" t="s">
        <v>246</v>
      </c>
      <c r="K890" t="s">
        <v>3079</v>
      </c>
      <c r="L890" t="s">
        <v>247</v>
      </c>
      <c r="M890">
        <v>4265300</v>
      </c>
      <c r="N890">
        <v>0</v>
      </c>
      <c r="O890">
        <v>4265300</v>
      </c>
      <c r="P890">
        <v>0</v>
      </c>
      <c r="Q890" t="s">
        <v>4465</v>
      </c>
      <c r="R890" t="s">
        <v>3107</v>
      </c>
      <c r="S890" t="s">
        <v>3093</v>
      </c>
      <c r="T890" t="s">
        <v>3085</v>
      </c>
      <c r="U890" t="s">
        <v>4466</v>
      </c>
      <c r="V890" t="s">
        <v>4467</v>
      </c>
      <c r="W890" t="s">
        <v>3085</v>
      </c>
      <c r="X890" t="str">
        <f t="shared" si="13"/>
        <v>Funcionamiento</v>
      </c>
      <c r="Y890" t="s">
        <v>4456</v>
      </c>
    </row>
    <row r="891" spans="1:25">
      <c r="A891" t="s">
        <v>3093</v>
      </c>
      <c r="B891" t="s">
        <v>3910</v>
      </c>
      <c r="C891" t="s">
        <v>4464</v>
      </c>
      <c r="D891" t="s">
        <v>3076</v>
      </c>
      <c r="E891" t="s">
        <v>3077</v>
      </c>
      <c r="F891" t="s">
        <v>301</v>
      </c>
      <c r="G891" t="s">
        <v>4456</v>
      </c>
      <c r="H891" t="s">
        <v>316</v>
      </c>
      <c r="I891" t="s">
        <v>583</v>
      </c>
      <c r="J891" t="s">
        <v>246</v>
      </c>
      <c r="K891" t="s">
        <v>3079</v>
      </c>
      <c r="L891" t="s">
        <v>247</v>
      </c>
      <c r="M891">
        <v>3021300</v>
      </c>
      <c r="N891">
        <v>0</v>
      </c>
      <c r="O891">
        <v>3021300</v>
      </c>
      <c r="P891">
        <v>0</v>
      </c>
      <c r="Q891" t="s">
        <v>4465</v>
      </c>
      <c r="R891" t="s">
        <v>3107</v>
      </c>
      <c r="S891" t="s">
        <v>3093</v>
      </c>
      <c r="T891" t="s">
        <v>3085</v>
      </c>
      <c r="U891" t="s">
        <v>4466</v>
      </c>
      <c r="V891" t="s">
        <v>4467</v>
      </c>
      <c r="W891" t="s">
        <v>3085</v>
      </c>
      <c r="X891" t="str">
        <f t="shared" si="13"/>
        <v>Funcionamiento</v>
      </c>
      <c r="Y891" t="s">
        <v>4456</v>
      </c>
    </row>
    <row r="892" spans="1:25">
      <c r="A892" t="s">
        <v>3093</v>
      </c>
      <c r="B892" t="s">
        <v>3910</v>
      </c>
      <c r="C892" t="s">
        <v>4464</v>
      </c>
      <c r="D892" t="s">
        <v>3076</v>
      </c>
      <c r="E892" t="s">
        <v>3077</v>
      </c>
      <c r="F892" t="s">
        <v>301</v>
      </c>
      <c r="G892" t="s">
        <v>4456</v>
      </c>
      <c r="H892" t="s">
        <v>322</v>
      </c>
      <c r="I892" t="s">
        <v>323</v>
      </c>
      <c r="J892" t="s">
        <v>246</v>
      </c>
      <c r="K892" t="s">
        <v>3079</v>
      </c>
      <c r="L892" t="s">
        <v>247</v>
      </c>
      <c r="M892">
        <v>1135900</v>
      </c>
      <c r="N892">
        <v>0</v>
      </c>
      <c r="O892">
        <v>1135900</v>
      </c>
      <c r="P892">
        <v>0</v>
      </c>
      <c r="Q892" t="s">
        <v>4465</v>
      </c>
      <c r="R892" t="s">
        <v>3107</v>
      </c>
      <c r="S892" t="s">
        <v>3093</v>
      </c>
      <c r="T892" t="s">
        <v>3085</v>
      </c>
      <c r="U892" t="s">
        <v>4466</v>
      </c>
      <c r="V892" t="s">
        <v>4467</v>
      </c>
      <c r="W892" t="s">
        <v>3085</v>
      </c>
      <c r="X892" t="str">
        <f t="shared" si="13"/>
        <v>Funcionamiento</v>
      </c>
      <c r="Y892" t="s">
        <v>4456</v>
      </c>
    </row>
    <row r="893" spans="1:25">
      <c r="A893" t="s">
        <v>3093</v>
      </c>
      <c r="B893" t="s">
        <v>3910</v>
      </c>
      <c r="C893" t="s">
        <v>4464</v>
      </c>
      <c r="D893" t="s">
        <v>3076</v>
      </c>
      <c r="E893" t="s">
        <v>3077</v>
      </c>
      <c r="F893" t="s">
        <v>301</v>
      </c>
      <c r="G893" t="s">
        <v>4456</v>
      </c>
      <c r="H893" t="s">
        <v>320</v>
      </c>
      <c r="I893" t="s">
        <v>321</v>
      </c>
      <c r="J893" t="s">
        <v>246</v>
      </c>
      <c r="K893" t="s">
        <v>3079</v>
      </c>
      <c r="L893" t="s">
        <v>247</v>
      </c>
      <c r="M893">
        <v>433300</v>
      </c>
      <c r="N893">
        <v>0</v>
      </c>
      <c r="O893">
        <v>433300</v>
      </c>
      <c r="P893">
        <v>0</v>
      </c>
      <c r="Q893" t="s">
        <v>4465</v>
      </c>
      <c r="R893" t="s">
        <v>3107</v>
      </c>
      <c r="S893" t="s">
        <v>3093</v>
      </c>
      <c r="T893" t="s">
        <v>3085</v>
      </c>
      <c r="U893" t="s">
        <v>4466</v>
      </c>
      <c r="V893" t="s">
        <v>4467</v>
      </c>
      <c r="W893" t="s">
        <v>3085</v>
      </c>
      <c r="X893" t="str">
        <f t="shared" si="13"/>
        <v>Funcionamiento</v>
      </c>
      <c r="Y893" t="s">
        <v>4456</v>
      </c>
    </row>
    <row r="894" spans="1:25">
      <c r="A894" t="s">
        <v>3100</v>
      </c>
      <c r="B894" t="s">
        <v>4468</v>
      </c>
      <c r="C894" t="s">
        <v>4469</v>
      </c>
      <c r="D894" t="s">
        <v>3076</v>
      </c>
      <c r="E894" t="s">
        <v>3077</v>
      </c>
      <c r="F894" t="s">
        <v>301</v>
      </c>
      <c r="G894" t="s">
        <v>4456</v>
      </c>
      <c r="H894" t="s">
        <v>344</v>
      </c>
      <c r="I894" t="s">
        <v>345</v>
      </c>
      <c r="J894" t="s">
        <v>246</v>
      </c>
      <c r="K894" t="s">
        <v>3079</v>
      </c>
      <c r="L894" t="s">
        <v>247</v>
      </c>
      <c r="M894">
        <v>31855</v>
      </c>
      <c r="N894">
        <v>0</v>
      </c>
      <c r="O894">
        <v>31855</v>
      </c>
      <c r="P894">
        <v>0</v>
      </c>
      <c r="Q894" t="s">
        <v>4470</v>
      </c>
      <c r="R894" t="s">
        <v>3111</v>
      </c>
      <c r="S894" t="s">
        <v>3107</v>
      </c>
      <c r="T894" t="s">
        <v>3111</v>
      </c>
      <c r="U894" t="s">
        <v>3297</v>
      </c>
      <c r="V894" t="s">
        <v>4471</v>
      </c>
      <c r="W894" t="s">
        <v>3085</v>
      </c>
      <c r="X894" t="str">
        <f t="shared" si="13"/>
        <v>Funcionamiento</v>
      </c>
      <c r="Y894" t="s">
        <v>4456</v>
      </c>
    </row>
    <row r="895" spans="1:25">
      <c r="A895" t="s">
        <v>3100</v>
      </c>
      <c r="B895" t="s">
        <v>4468</v>
      </c>
      <c r="C895" t="s">
        <v>4469</v>
      </c>
      <c r="D895" t="s">
        <v>3076</v>
      </c>
      <c r="E895" t="s">
        <v>3077</v>
      </c>
      <c r="F895" t="s">
        <v>301</v>
      </c>
      <c r="G895" t="s">
        <v>4456</v>
      </c>
      <c r="H895" t="s">
        <v>340</v>
      </c>
      <c r="I895" t="s">
        <v>341</v>
      </c>
      <c r="J895" t="s">
        <v>246</v>
      </c>
      <c r="K895" t="s">
        <v>3079</v>
      </c>
      <c r="L895" t="s">
        <v>247</v>
      </c>
      <c r="M895">
        <v>43770</v>
      </c>
      <c r="N895">
        <v>0</v>
      </c>
      <c r="O895">
        <v>43770</v>
      </c>
      <c r="P895">
        <v>0</v>
      </c>
      <c r="Q895" t="s">
        <v>4470</v>
      </c>
      <c r="R895" t="s">
        <v>3111</v>
      </c>
      <c r="S895" t="s">
        <v>3107</v>
      </c>
      <c r="T895" t="s">
        <v>3111</v>
      </c>
      <c r="U895" t="s">
        <v>3297</v>
      </c>
      <c r="V895" t="s">
        <v>4471</v>
      </c>
      <c r="W895" t="s">
        <v>3085</v>
      </c>
      <c r="X895" t="str">
        <f t="shared" si="13"/>
        <v>Funcionamiento</v>
      </c>
      <c r="Y895" t="s">
        <v>4456</v>
      </c>
    </row>
    <row r="896" spans="1:25">
      <c r="A896" t="s">
        <v>3107</v>
      </c>
      <c r="B896" t="s">
        <v>4472</v>
      </c>
      <c r="C896" t="s">
        <v>4473</v>
      </c>
      <c r="D896" t="s">
        <v>3076</v>
      </c>
      <c r="E896" t="s">
        <v>3077</v>
      </c>
      <c r="F896" t="s">
        <v>301</v>
      </c>
      <c r="G896" t="s">
        <v>4456</v>
      </c>
      <c r="H896" t="s">
        <v>344</v>
      </c>
      <c r="I896" t="s">
        <v>345</v>
      </c>
      <c r="J896" t="s">
        <v>246</v>
      </c>
      <c r="K896" t="s">
        <v>3079</v>
      </c>
      <c r="L896" t="s">
        <v>247</v>
      </c>
      <c r="M896">
        <v>61818</v>
      </c>
      <c r="N896">
        <v>0</v>
      </c>
      <c r="O896">
        <v>61818</v>
      </c>
      <c r="P896">
        <v>0</v>
      </c>
      <c r="Q896" t="s">
        <v>4474</v>
      </c>
      <c r="R896" t="s">
        <v>3117</v>
      </c>
      <c r="S896" t="s">
        <v>3111</v>
      </c>
      <c r="T896" t="s">
        <v>3117</v>
      </c>
      <c r="U896" t="s">
        <v>3304</v>
      </c>
      <c r="V896" t="s">
        <v>4475</v>
      </c>
      <c r="W896" t="s">
        <v>3085</v>
      </c>
      <c r="X896" t="str">
        <f t="shared" si="13"/>
        <v>Funcionamiento</v>
      </c>
      <c r="Y896" t="s">
        <v>4456</v>
      </c>
    </row>
    <row r="897" spans="1:25">
      <c r="A897" t="s">
        <v>3107</v>
      </c>
      <c r="B897" t="s">
        <v>4472</v>
      </c>
      <c r="C897" t="s">
        <v>4473</v>
      </c>
      <c r="D897" t="s">
        <v>3076</v>
      </c>
      <c r="E897" t="s">
        <v>3077</v>
      </c>
      <c r="F897" t="s">
        <v>301</v>
      </c>
      <c r="G897" t="s">
        <v>4456</v>
      </c>
      <c r="H897" t="s">
        <v>340</v>
      </c>
      <c r="I897" t="s">
        <v>341</v>
      </c>
      <c r="J897" t="s">
        <v>246</v>
      </c>
      <c r="K897" t="s">
        <v>3079</v>
      </c>
      <c r="L897" t="s">
        <v>247</v>
      </c>
      <c r="M897">
        <v>3467302</v>
      </c>
      <c r="N897">
        <v>0</v>
      </c>
      <c r="O897">
        <v>3467302</v>
      </c>
      <c r="P897">
        <v>0</v>
      </c>
      <c r="Q897" t="s">
        <v>4474</v>
      </c>
      <c r="R897" t="s">
        <v>3117</v>
      </c>
      <c r="S897" t="s">
        <v>3111</v>
      </c>
      <c r="T897" t="s">
        <v>3117</v>
      </c>
      <c r="U897" t="s">
        <v>3304</v>
      </c>
      <c r="V897" t="s">
        <v>4475</v>
      </c>
      <c r="W897" t="s">
        <v>3085</v>
      </c>
      <c r="X897" t="str">
        <f t="shared" si="13"/>
        <v>Funcionamiento</v>
      </c>
      <c r="Y897" t="s">
        <v>4456</v>
      </c>
    </row>
    <row r="898" spans="1:25">
      <c r="A898" t="s">
        <v>3111</v>
      </c>
      <c r="B898" t="s">
        <v>3120</v>
      </c>
      <c r="C898" t="s">
        <v>4476</v>
      </c>
      <c r="D898" t="s">
        <v>3076</v>
      </c>
      <c r="E898" t="s">
        <v>3077</v>
      </c>
      <c r="F898" t="s">
        <v>301</v>
      </c>
      <c r="G898" t="s">
        <v>4456</v>
      </c>
      <c r="H898" t="s">
        <v>346</v>
      </c>
      <c r="I898" t="s">
        <v>347</v>
      </c>
      <c r="J898" t="s">
        <v>246</v>
      </c>
      <c r="K898" t="s">
        <v>3079</v>
      </c>
      <c r="L898" t="s">
        <v>247</v>
      </c>
      <c r="M898">
        <v>516640</v>
      </c>
      <c r="N898">
        <v>0</v>
      </c>
      <c r="O898">
        <v>516640</v>
      </c>
      <c r="P898">
        <v>0</v>
      </c>
      <c r="Q898" t="s">
        <v>4477</v>
      </c>
      <c r="R898" t="s">
        <v>3127</v>
      </c>
      <c r="S898" t="s">
        <v>3117</v>
      </c>
      <c r="T898" t="s">
        <v>3124</v>
      </c>
      <c r="U898" t="s">
        <v>3317</v>
      </c>
      <c r="V898" t="s">
        <v>4478</v>
      </c>
      <c r="W898" t="s">
        <v>3085</v>
      </c>
      <c r="X898" t="str">
        <f t="shared" ref="X898:X961" si="14">IF(LEFT(H898,1)="C","Inversión","Funcionamiento")</f>
        <v>Funcionamiento</v>
      </c>
      <c r="Y898" t="s">
        <v>4456</v>
      </c>
    </row>
    <row r="899" spans="1:25">
      <c r="A899" t="s">
        <v>3111</v>
      </c>
      <c r="B899" t="s">
        <v>3120</v>
      </c>
      <c r="C899" t="s">
        <v>4476</v>
      </c>
      <c r="D899" t="s">
        <v>3076</v>
      </c>
      <c r="E899" t="s">
        <v>3077</v>
      </c>
      <c r="F899" t="s">
        <v>301</v>
      </c>
      <c r="G899" t="s">
        <v>4456</v>
      </c>
      <c r="H899" t="s">
        <v>338</v>
      </c>
      <c r="I899" t="s">
        <v>339</v>
      </c>
      <c r="J899" t="s">
        <v>246</v>
      </c>
      <c r="K899" t="s">
        <v>3079</v>
      </c>
      <c r="L899" t="s">
        <v>247</v>
      </c>
      <c r="M899">
        <v>78400</v>
      </c>
      <c r="N899">
        <v>0</v>
      </c>
      <c r="O899">
        <v>78400</v>
      </c>
      <c r="P899">
        <v>0</v>
      </c>
      <c r="Q899" t="s">
        <v>4477</v>
      </c>
      <c r="R899" t="s">
        <v>3127</v>
      </c>
      <c r="S899" t="s">
        <v>3117</v>
      </c>
      <c r="T899" t="s">
        <v>3124</v>
      </c>
      <c r="U899" t="s">
        <v>3317</v>
      </c>
      <c r="V899" t="s">
        <v>4478</v>
      </c>
      <c r="W899" t="s">
        <v>3085</v>
      </c>
      <c r="X899" t="str">
        <f t="shared" si="14"/>
        <v>Funcionamiento</v>
      </c>
      <c r="Y899" t="s">
        <v>4456</v>
      </c>
    </row>
    <row r="900" spans="1:25">
      <c r="A900" t="s">
        <v>3117</v>
      </c>
      <c r="B900" t="s">
        <v>4479</v>
      </c>
      <c r="C900" t="s">
        <v>4480</v>
      </c>
      <c r="D900" t="s">
        <v>3076</v>
      </c>
      <c r="E900" t="s">
        <v>3077</v>
      </c>
      <c r="F900" t="s">
        <v>4481</v>
      </c>
      <c r="G900" t="s">
        <v>4456</v>
      </c>
      <c r="H900" t="s">
        <v>434</v>
      </c>
      <c r="I900" t="s">
        <v>645</v>
      </c>
      <c r="J900" t="s">
        <v>246</v>
      </c>
      <c r="K900" t="s">
        <v>3079</v>
      </c>
      <c r="L900" t="s">
        <v>247</v>
      </c>
      <c r="M900">
        <v>5308567</v>
      </c>
      <c r="N900">
        <v>-1138748</v>
      </c>
      <c r="O900">
        <v>4169819</v>
      </c>
      <c r="P900">
        <v>0</v>
      </c>
      <c r="Q900" t="s">
        <v>4482</v>
      </c>
      <c r="R900" t="s">
        <v>3132</v>
      </c>
      <c r="S900" t="s">
        <v>3144</v>
      </c>
      <c r="T900" t="s">
        <v>3144</v>
      </c>
      <c r="U900" t="s">
        <v>3358</v>
      </c>
      <c r="V900" t="s">
        <v>4483</v>
      </c>
      <c r="W900" t="s">
        <v>3073</v>
      </c>
      <c r="X900" t="str">
        <f t="shared" si="14"/>
        <v>Inversión</v>
      </c>
      <c r="Y900" t="s">
        <v>4484</v>
      </c>
    </row>
    <row r="901" spans="1:25">
      <c r="A901" t="s">
        <v>3127</v>
      </c>
      <c r="B901" t="s">
        <v>3141</v>
      </c>
      <c r="C901" t="s">
        <v>4485</v>
      </c>
      <c r="D901" t="s">
        <v>3076</v>
      </c>
      <c r="E901" t="s">
        <v>3077</v>
      </c>
      <c r="F901" t="s">
        <v>301</v>
      </c>
      <c r="G901" t="s">
        <v>4456</v>
      </c>
      <c r="H901" t="s">
        <v>294</v>
      </c>
      <c r="I901" t="s">
        <v>296</v>
      </c>
      <c r="J901" t="s">
        <v>246</v>
      </c>
      <c r="K901" t="s">
        <v>3079</v>
      </c>
      <c r="L901" t="s">
        <v>247</v>
      </c>
      <c r="M901">
        <v>352117</v>
      </c>
      <c r="N901">
        <v>0</v>
      </c>
      <c r="O901">
        <v>352117</v>
      </c>
      <c r="P901">
        <v>0</v>
      </c>
      <c r="Q901" t="s">
        <v>4486</v>
      </c>
      <c r="R901" t="s">
        <v>3123</v>
      </c>
      <c r="S901" t="s">
        <v>4487</v>
      </c>
      <c r="T901" t="s">
        <v>3085</v>
      </c>
      <c r="U901" t="s">
        <v>4488</v>
      </c>
      <c r="V901" t="s">
        <v>4489</v>
      </c>
      <c r="W901" t="s">
        <v>4461</v>
      </c>
      <c r="X901" t="str">
        <f t="shared" si="14"/>
        <v>Funcionamiento</v>
      </c>
      <c r="Y901" t="s">
        <v>4456</v>
      </c>
    </row>
    <row r="902" spans="1:25">
      <c r="A902" t="s">
        <v>3127</v>
      </c>
      <c r="B902" t="s">
        <v>3141</v>
      </c>
      <c r="C902" t="s">
        <v>4485</v>
      </c>
      <c r="D902" t="s">
        <v>3076</v>
      </c>
      <c r="E902" t="s">
        <v>3077</v>
      </c>
      <c r="F902" t="s">
        <v>301</v>
      </c>
      <c r="G902" t="s">
        <v>4456</v>
      </c>
      <c r="H902" t="s">
        <v>303</v>
      </c>
      <c r="I902" t="s">
        <v>305</v>
      </c>
      <c r="J902" t="s">
        <v>246</v>
      </c>
      <c r="K902" t="s">
        <v>3079</v>
      </c>
      <c r="L902" t="s">
        <v>247</v>
      </c>
      <c r="M902">
        <v>2360101</v>
      </c>
      <c r="N902">
        <v>0</v>
      </c>
      <c r="O902">
        <v>2360101</v>
      </c>
      <c r="P902">
        <v>0</v>
      </c>
      <c r="Q902" t="s">
        <v>4486</v>
      </c>
      <c r="R902" t="s">
        <v>3123</v>
      </c>
      <c r="S902" t="s">
        <v>4487</v>
      </c>
      <c r="T902" t="s">
        <v>3085</v>
      </c>
      <c r="U902" t="s">
        <v>4488</v>
      </c>
      <c r="V902" t="s">
        <v>4489</v>
      </c>
      <c r="W902" t="s">
        <v>4461</v>
      </c>
      <c r="X902" t="str">
        <f t="shared" si="14"/>
        <v>Funcionamiento</v>
      </c>
      <c r="Y902" t="s">
        <v>4456</v>
      </c>
    </row>
    <row r="903" spans="1:25">
      <c r="A903" t="s">
        <v>3127</v>
      </c>
      <c r="B903" t="s">
        <v>3141</v>
      </c>
      <c r="C903" t="s">
        <v>4485</v>
      </c>
      <c r="D903" t="s">
        <v>3076</v>
      </c>
      <c r="E903" t="s">
        <v>3077</v>
      </c>
      <c r="F903" t="s">
        <v>301</v>
      </c>
      <c r="G903" t="s">
        <v>4456</v>
      </c>
      <c r="H903" t="s">
        <v>336</v>
      </c>
      <c r="I903" t="s">
        <v>337</v>
      </c>
      <c r="J903" t="s">
        <v>246</v>
      </c>
      <c r="K903" t="s">
        <v>3079</v>
      </c>
      <c r="L903" t="s">
        <v>247</v>
      </c>
      <c r="M903">
        <v>2240265</v>
      </c>
      <c r="N903">
        <v>0</v>
      </c>
      <c r="O903">
        <v>2240265</v>
      </c>
      <c r="P903">
        <v>0</v>
      </c>
      <c r="Q903" t="s">
        <v>4486</v>
      </c>
      <c r="R903" t="s">
        <v>3123</v>
      </c>
      <c r="S903" t="s">
        <v>4487</v>
      </c>
      <c r="T903" t="s">
        <v>3085</v>
      </c>
      <c r="U903" t="s">
        <v>4488</v>
      </c>
      <c r="V903" t="s">
        <v>4489</v>
      </c>
      <c r="W903" t="s">
        <v>4461</v>
      </c>
      <c r="X903" t="str">
        <f t="shared" si="14"/>
        <v>Funcionamiento</v>
      </c>
      <c r="Y903" t="s">
        <v>4456</v>
      </c>
    </row>
    <row r="904" spans="1:25">
      <c r="A904" t="s">
        <v>3127</v>
      </c>
      <c r="B904" t="s">
        <v>3141</v>
      </c>
      <c r="C904" t="s">
        <v>4485</v>
      </c>
      <c r="D904" t="s">
        <v>3076</v>
      </c>
      <c r="E904" t="s">
        <v>3077</v>
      </c>
      <c r="F904" t="s">
        <v>301</v>
      </c>
      <c r="G904" t="s">
        <v>4456</v>
      </c>
      <c r="H904" t="s">
        <v>292</v>
      </c>
      <c r="I904" t="s">
        <v>293</v>
      </c>
      <c r="J904" t="s">
        <v>246</v>
      </c>
      <c r="K904" t="s">
        <v>3079</v>
      </c>
      <c r="L904" t="s">
        <v>247</v>
      </c>
      <c r="M904">
        <v>30267388</v>
      </c>
      <c r="N904">
        <v>0</v>
      </c>
      <c r="O904">
        <v>30267388</v>
      </c>
      <c r="P904">
        <v>0</v>
      </c>
      <c r="Q904" t="s">
        <v>4486</v>
      </c>
      <c r="R904" t="s">
        <v>3123</v>
      </c>
      <c r="S904" t="s">
        <v>4487</v>
      </c>
      <c r="T904" t="s">
        <v>3085</v>
      </c>
      <c r="U904" t="s">
        <v>4488</v>
      </c>
      <c r="V904" t="s">
        <v>4489</v>
      </c>
      <c r="W904" t="s">
        <v>4461</v>
      </c>
      <c r="X904" t="str">
        <f t="shared" si="14"/>
        <v>Funcionamiento</v>
      </c>
      <c r="Y904" t="s">
        <v>4456</v>
      </c>
    </row>
    <row r="905" spans="1:25">
      <c r="A905" t="s">
        <v>3127</v>
      </c>
      <c r="B905" t="s">
        <v>3141</v>
      </c>
      <c r="C905" t="s">
        <v>4485</v>
      </c>
      <c r="D905" t="s">
        <v>3076</v>
      </c>
      <c r="E905" t="s">
        <v>3077</v>
      </c>
      <c r="F905" t="s">
        <v>301</v>
      </c>
      <c r="G905" t="s">
        <v>4456</v>
      </c>
      <c r="H905" t="s">
        <v>348</v>
      </c>
      <c r="I905" t="s">
        <v>349</v>
      </c>
      <c r="J905" t="s">
        <v>246</v>
      </c>
      <c r="K905" t="s">
        <v>3079</v>
      </c>
      <c r="L905" t="s">
        <v>247</v>
      </c>
      <c r="M905">
        <v>1669069</v>
      </c>
      <c r="N905">
        <v>-877800</v>
      </c>
      <c r="O905">
        <v>791269</v>
      </c>
      <c r="P905">
        <v>0</v>
      </c>
      <c r="Q905" t="s">
        <v>4486</v>
      </c>
      <c r="R905" t="s">
        <v>3123</v>
      </c>
      <c r="S905" t="s">
        <v>4487</v>
      </c>
      <c r="T905" t="s">
        <v>3085</v>
      </c>
      <c r="U905" t="s">
        <v>4488</v>
      </c>
      <c r="V905" t="s">
        <v>4489</v>
      </c>
      <c r="W905" t="s">
        <v>4461</v>
      </c>
      <c r="X905" t="str">
        <f t="shared" si="14"/>
        <v>Funcionamiento</v>
      </c>
      <c r="Y905" t="s">
        <v>4456</v>
      </c>
    </row>
    <row r="906" spans="1:25">
      <c r="A906" t="s">
        <v>3127</v>
      </c>
      <c r="B906" t="s">
        <v>3141</v>
      </c>
      <c r="C906" t="s">
        <v>4485</v>
      </c>
      <c r="D906" t="s">
        <v>3076</v>
      </c>
      <c r="E906" t="s">
        <v>3077</v>
      </c>
      <c r="F906" t="s">
        <v>301</v>
      </c>
      <c r="G906" t="s">
        <v>4456</v>
      </c>
      <c r="H906" t="s">
        <v>297</v>
      </c>
      <c r="I906" t="s">
        <v>299</v>
      </c>
      <c r="J906" t="s">
        <v>246</v>
      </c>
      <c r="K906" t="s">
        <v>3079</v>
      </c>
      <c r="L906" t="s">
        <v>247</v>
      </c>
      <c r="M906">
        <v>411416</v>
      </c>
      <c r="N906">
        <v>0</v>
      </c>
      <c r="O906">
        <v>411416</v>
      </c>
      <c r="P906">
        <v>0</v>
      </c>
      <c r="Q906" t="s">
        <v>4486</v>
      </c>
      <c r="R906" t="s">
        <v>3123</v>
      </c>
      <c r="S906" t="s">
        <v>4487</v>
      </c>
      <c r="T906" t="s">
        <v>3085</v>
      </c>
      <c r="U906" t="s">
        <v>4488</v>
      </c>
      <c r="V906" t="s">
        <v>4489</v>
      </c>
      <c r="W906" t="s">
        <v>4461</v>
      </c>
      <c r="X906" t="str">
        <f t="shared" si="14"/>
        <v>Funcionamiento</v>
      </c>
      <c r="Y906" t="s">
        <v>4456</v>
      </c>
    </row>
    <row r="907" spans="1:25">
      <c r="A907" t="s">
        <v>3124</v>
      </c>
      <c r="B907" t="s">
        <v>3141</v>
      </c>
      <c r="C907" t="s">
        <v>4490</v>
      </c>
      <c r="D907" t="s">
        <v>3076</v>
      </c>
      <c r="E907" t="s">
        <v>3077</v>
      </c>
      <c r="F907" t="s">
        <v>301</v>
      </c>
      <c r="G907" t="s">
        <v>4456</v>
      </c>
      <c r="H907" t="s">
        <v>314</v>
      </c>
      <c r="I907" t="s">
        <v>582</v>
      </c>
      <c r="J907" t="s">
        <v>246</v>
      </c>
      <c r="K907" t="s">
        <v>3079</v>
      </c>
      <c r="L907" t="s">
        <v>247</v>
      </c>
      <c r="M907">
        <v>4296700</v>
      </c>
      <c r="N907">
        <v>0</v>
      </c>
      <c r="O907">
        <v>4296700</v>
      </c>
      <c r="P907">
        <v>0</v>
      </c>
      <c r="Q907" t="s">
        <v>4491</v>
      </c>
      <c r="R907" t="s">
        <v>3131</v>
      </c>
      <c r="S907" t="s">
        <v>3123</v>
      </c>
      <c r="T907" t="s">
        <v>3085</v>
      </c>
      <c r="U907" t="s">
        <v>4492</v>
      </c>
      <c r="V907" t="s">
        <v>4493</v>
      </c>
      <c r="W907" t="s">
        <v>3085</v>
      </c>
      <c r="X907" t="str">
        <f t="shared" si="14"/>
        <v>Funcionamiento</v>
      </c>
      <c r="Y907" t="s">
        <v>4456</v>
      </c>
    </row>
    <row r="908" spans="1:25">
      <c r="A908" t="s">
        <v>3124</v>
      </c>
      <c r="B908" t="s">
        <v>3141</v>
      </c>
      <c r="C908" t="s">
        <v>4490</v>
      </c>
      <c r="D908" t="s">
        <v>3076</v>
      </c>
      <c r="E908" t="s">
        <v>3077</v>
      </c>
      <c r="F908" t="s">
        <v>301</v>
      </c>
      <c r="G908" t="s">
        <v>4456</v>
      </c>
      <c r="H908" t="s">
        <v>320</v>
      </c>
      <c r="I908" t="s">
        <v>321</v>
      </c>
      <c r="J908" t="s">
        <v>246</v>
      </c>
      <c r="K908" t="s">
        <v>3079</v>
      </c>
      <c r="L908" t="s">
        <v>247</v>
      </c>
      <c r="M908">
        <v>436200</v>
      </c>
      <c r="N908">
        <v>0</v>
      </c>
      <c r="O908">
        <v>436200</v>
      </c>
      <c r="P908">
        <v>0</v>
      </c>
      <c r="Q908" t="s">
        <v>4491</v>
      </c>
      <c r="R908" t="s">
        <v>3131</v>
      </c>
      <c r="S908" t="s">
        <v>3123</v>
      </c>
      <c r="T908" t="s">
        <v>3085</v>
      </c>
      <c r="U908" t="s">
        <v>4492</v>
      </c>
      <c r="V908" t="s">
        <v>4493</v>
      </c>
      <c r="W908" t="s">
        <v>3085</v>
      </c>
      <c r="X908" t="str">
        <f t="shared" si="14"/>
        <v>Funcionamiento</v>
      </c>
      <c r="Y908" t="s">
        <v>4456</v>
      </c>
    </row>
    <row r="909" spans="1:25">
      <c r="A909" t="s">
        <v>3124</v>
      </c>
      <c r="B909" t="s">
        <v>3141</v>
      </c>
      <c r="C909" t="s">
        <v>4490</v>
      </c>
      <c r="D909" t="s">
        <v>3076</v>
      </c>
      <c r="E909" t="s">
        <v>3077</v>
      </c>
      <c r="F909" t="s">
        <v>301</v>
      </c>
      <c r="G909" t="s">
        <v>4456</v>
      </c>
      <c r="H909" t="s">
        <v>322</v>
      </c>
      <c r="I909" t="s">
        <v>323</v>
      </c>
      <c r="J909" t="s">
        <v>246</v>
      </c>
      <c r="K909" t="s">
        <v>3079</v>
      </c>
      <c r="L909" t="s">
        <v>247</v>
      </c>
      <c r="M909">
        <v>1108200</v>
      </c>
      <c r="N909">
        <v>0</v>
      </c>
      <c r="O909">
        <v>1108200</v>
      </c>
      <c r="P909">
        <v>0</v>
      </c>
      <c r="Q909" t="s">
        <v>4491</v>
      </c>
      <c r="R909" t="s">
        <v>3131</v>
      </c>
      <c r="S909" t="s">
        <v>3123</v>
      </c>
      <c r="T909" t="s">
        <v>3085</v>
      </c>
      <c r="U909" t="s">
        <v>4492</v>
      </c>
      <c r="V909" t="s">
        <v>4493</v>
      </c>
      <c r="W909" t="s">
        <v>3085</v>
      </c>
      <c r="X909" t="str">
        <f t="shared" si="14"/>
        <v>Funcionamiento</v>
      </c>
      <c r="Y909" t="s">
        <v>4456</v>
      </c>
    </row>
    <row r="910" spans="1:25">
      <c r="A910" t="s">
        <v>3124</v>
      </c>
      <c r="B910" t="s">
        <v>3141</v>
      </c>
      <c r="C910" t="s">
        <v>4490</v>
      </c>
      <c r="D910" t="s">
        <v>3076</v>
      </c>
      <c r="E910" t="s">
        <v>3077</v>
      </c>
      <c r="F910" t="s">
        <v>301</v>
      </c>
      <c r="G910" t="s">
        <v>4456</v>
      </c>
      <c r="H910" t="s">
        <v>318</v>
      </c>
      <c r="I910" t="s">
        <v>586</v>
      </c>
      <c r="J910" t="s">
        <v>246</v>
      </c>
      <c r="K910" t="s">
        <v>3079</v>
      </c>
      <c r="L910" t="s">
        <v>247</v>
      </c>
      <c r="M910">
        <v>1477100</v>
      </c>
      <c r="N910">
        <v>0</v>
      </c>
      <c r="O910">
        <v>1477100</v>
      </c>
      <c r="P910">
        <v>0</v>
      </c>
      <c r="Q910" t="s">
        <v>4491</v>
      </c>
      <c r="R910" t="s">
        <v>3131</v>
      </c>
      <c r="S910" t="s">
        <v>3123</v>
      </c>
      <c r="T910" t="s">
        <v>3085</v>
      </c>
      <c r="U910" t="s">
        <v>4492</v>
      </c>
      <c r="V910" t="s">
        <v>4493</v>
      </c>
      <c r="W910" t="s">
        <v>3085</v>
      </c>
      <c r="X910" t="str">
        <f t="shared" si="14"/>
        <v>Funcionamiento</v>
      </c>
      <c r="Y910" t="s">
        <v>4456</v>
      </c>
    </row>
    <row r="911" spans="1:25">
      <c r="A911" t="s">
        <v>3124</v>
      </c>
      <c r="B911" t="s">
        <v>3141</v>
      </c>
      <c r="C911" t="s">
        <v>4490</v>
      </c>
      <c r="D911" t="s">
        <v>3076</v>
      </c>
      <c r="E911" t="s">
        <v>3077</v>
      </c>
      <c r="F911" t="s">
        <v>301</v>
      </c>
      <c r="G911" t="s">
        <v>4456</v>
      </c>
      <c r="H911" t="s">
        <v>316</v>
      </c>
      <c r="I911" t="s">
        <v>583</v>
      </c>
      <c r="J911" t="s">
        <v>246</v>
      </c>
      <c r="K911" t="s">
        <v>3079</v>
      </c>
      <c r="L911" t="s">
        <v>247</v>
      </c>
      <c r="M911">
        <v>3043800</v>
      </c>
      <c r="N911">
        <v>0</v>
      </c>
      <c r="O911">
        <v>3043800</v>
      </c>
      <c r="P911">
        <v>0</v>
      </c>
      <c r="Q911" t="s">
        <v>4491</v>
      </c>
      <c r="R911" t="s">
        <v>3131</v>
      </c>
      <c r="S911" t="s">
        <v>3123</v>
      </c>
      <c r="T911" t="s">
        <v>3085</v>
      </c>
      <c r="U911" t="s">
        <v>4492</v>
      </c>
      <c r="V911" t="s">
        <v>4493</v>
      </c>
      <c r="W911" t="s">
        <v>3085</v>
      </c>
      <c r="X911" t="str">
        <f t="shared" si="14"/>
        <v>Funcionamiento</v>
      </c>
      <c r="Y911" t="s">
        <v>4456</v>
      </c>
    </row>
    <row r="912" spans="1:25">
      <c r="A912" t="s">
        <v>3124</v>
      </c>
      <c r="B912" t="s">
        <v>3141</v>
      </c>
      <c r="C912" t="s">
        <v>4490</v>
      </c>
      <c r="D912" t="s">
        <v>3076</v>
      </c>
      <c r="E912" t="s">
        <v>3077</v>
      </c>
      <c r="F912" t="s">
        <v>301</v>
      </c>
      <c r="G912" t="s">
        <v>4456</v>
      </c>
      <c r="H912" t="s">
        <v>324</v>
      </c>
      <c r="I912" t="s">
        <v>325</v>
      </c>
      <c r="J912" t="s">
        <v>246</v>
      </c>
      <c r="K912" t="s">
        <v>3079</v>
      </c>
      <c r="L912" t="s">
        <v>247</v>
      </c>
      <c r="M912">
        <v>738800</v>
      </c>
      <c r="N912">
        <v>0</v>
      </c>
      <c r="O912">
        <v>738800</v>
      </c>
      <c r="P912">
        <v>0</v>
      </c>
      <c r="Q912" t="s">
        <v>4491</v>
      </c>
      <c r="R912" t="s">
        <v>3131</v>
      </c>
      <c r="S912" t="s">
        <v>3123</v>
      </c>
      <c r="T912" t="s">
        <v>3085</v>
      </c>
      <c r="U912" t="s">
        <v>4492</v>
      </c>
      <c r="V912" t="s">
        <v>4493</v>
      </c>
      <c r="W912" t="s">
        <v>3085</v>
      </c>
      <c r="X912" t="str">
        <f t="shared" si="14"/>
        <v>Funcionamiento</v>
      </c>
      <c r="Y912" t="s">
        <v>4456</v>
      </c>
    </row>
    <row r="913" spans="1:25">
      <c r="A913" t="s">
        <v>3132</v>
      </c>
      <c r="B913" t="s">
        <v>3141</v>
      </c>
      <c r="C913" t="s">
        <v>4494</v>
      </c>
      <c r="D913" t="s">
        <v>3076</v>
      </c>
      <c r="E913" t="s">
        <v>3077</v>
      </c>
      <c r="F913" t="s">
        <v>301</v>
      </c>
      <c r="G913" t="s">
        <v>4456</v>
      </c>
      <c r="H913" t="s">
        <v>352</v>
      </c>
      <c r="I913" t="s">
        <v>353</v>
      </c>
      <c r="J913" t="s">
        <v>253</v>
      </c>
      <c r="K913" t="s">
        <v>3115</v>
      </c>
      <c r="L913" t="s">
        <v>247</v>
      </c>
      <c r="M913">
        <v>16000</v>
      </c>
      <c r="N913">
        <v>0</v>
      </c>
      <c r="O913">
        <v>16000</v>
      </c>
      <c r="P913">
        <v>0</v>
      </c>
      <c r="Q913" t="s">
        <v>4495</v>
      </c>
      <c r="R913" t="s">
        <v>3152</v>
      </c>
      <c r="S913" t="s">
        <v>3127</v>
      </c>
      <c r="T913" t="s">
        <v>3123</v>
      </c>
      <c r="U913" t="s">
        <v>3486</v>
      </c>
      <c r="V913" t="s">
        <v>4496</v>
      </c>
      <c r="W913" t="s">
        <v>3085</v>
      </c>
      <c r="X913" t="str">
        <f t="shared" si="14"/>
        <v>Funcionamiento</v>
      </c>
      <c r="Y913" t="s">
        <v>4456</v>
      </c>
    </row>
    <row r="914" spans="1:25">
      <c r="A914" t="s">
        <v>3123</v>
      </c>
      <c r="B914" t="s">
        <v>4497</v>
      </c>
      <c r="C914" t="s">
        <v>4498</v>
      </c>
      <c r="D914" t="s">
        <v>3076</v>
      </c>
      <c r="E914" t="s">
        <v>3077</v>
      </c>
      <c r="F914" t="s">
        <v>301</v>
      </c>
      <c r="G914" t="s">
        <v>4456</v>
      </c>
      <c r="H914" t="s">
        <v>370</v>
      </c>
      <c r="I914" t="s">
        <v>371</v>
      </c>
      <c r="J914" t="s">
        <v>246</v>
      </c>
      <c r="K914" t="s">
        <v>3079</v>
      </c>
      <c r="L914" t="s">
        <v>247</v>
      </c>
      <c r="M914">
        <v>900000</v>
      </c>
      <c r="N914">
        <v>0</v>
      </c>
      <c r="O914">
        <v>900000</v>
      </c>
      <c r="P914">
        <v>0</v>
      </c>
      <c r="Q914" t="s">
        <v>4499</v>
      </c>
      <c r="R914" t="s">
        <v>3161</v>
      </c>
      <c r="S914" t="s">
        <v>3118</v>
      </c>
      <c r="T914" t="s">
        <v>4500</v>
      </c>
      <c r="U914" t="s">
        <v>4501</v>
      </c>
      <c r="V914" t="s">
        <v>4502</v>
      </c>
      <c r="W914" t="s">
        <v>3085</v>
      </c>
      <c r="X914" t="str">
        <f t="shared" si="14"/>
        <v>Funcionamiento</v>
      </c>
      <c r="Y914" t="s">
        <v>4456</v>
      </c>
    </row>
    <row r="915" spans="1:25">
      <c r="A915" t="s">
        <v>3131</v>
      </c>
      <c r="B915" t="s">
        <v>4497</v>
      </c>
      <c r="C915" t="s">
        <v>4503</v>
      </c>
      <c r="D915" t="s">
        <v>3076</v>
      </c>
      <c r="E915" t="s">
        <v>3077</v>
      </c>
      <c r="F915" t="s">
        <v>301</v>
      </c>
      <c r="G915" t="s">
        <v>4456</v>
      </c>
      <c r="H915" t="s">
        <v>340</v>
      </c>
      <c r="I915" t="s">
        <v>341</v>
      </c>
      <c r="J915" t="s">
        <v>246</v>
      </c>
      <c r="K915" t="s">
        <v>3079</v>
      </c>
      <c r="L915" t="s">
        <v>247</v>
      </c>
      <c r="M915">
        <v>39668</v>
      </c>
      <c r="N915">
        <v>0</v>
      </c>
      <c r="O915">
        <v>39668</v>
      </c>
      <c r="P915">
        <v>0</v>
      </c>
      <c r="Q915" t="s">
        <v>4504</v>
      </c>
      <c r="R915" t="s">
        <v>3144</v>
      </c>
      <c r="S915" t="s">
        <v>3131</v>
      </c>
      <c r="T915" t="s">
        <v>3131</v>
      </c>
      <c r="U915" t="s">
        <v>3492</v>
      </c>
      <c r="V915" t="s">
        <v>4505</v>
      </c>
      <c r="W915" t="s">
        <v>3085</v>
      </c>
      <c r="X915" t="str">
        <f t="shared" si="14"/>
        <v>Funcionamiento</v>
      </c>
      <c r="Y915" t="s">
        <v>4456</v>
      </c>
    </row>
    <row r="916" spans="1:25">
      <c r="A916" t="s">
        <v>3131</v>
      </c>
      <c r="B916" t="s">
        <v>4497</v>
      </c>
      <c r="C916" t="s">
        <v>4503</v>
      </c>
      <c r="D916" t="s">
        <v>3076</v>
      </c>
      <c r="E916" t="s">
        <v>3077</v>
      </c>
      <c r="F916" t="s">
        <v>301</v>
      </c>
      <c r="G916" t="s">
        <v>4456</v>
      </c>
      <c r="H916" t="s">
        <v>344</v>
      </c>
      <c r="I916" t="s">
        <v>345</v>
      </c>
      <c r="J916" t="s">
        <v>246</v>
      </c>
      <c r="K916" t="s">
        <v>3079</v>
      </c>
      <c r="L916" t="s">
        <v>247</v>
      </c>
      <c r="M916">
        <v>28672</v>
      </c>
      <c r="N916">
        <v>0</v>
      </c>
      <c r="O916">
        <v>28672</v>
      </c>
      <c r="P916">
        <v>0</v>
      </c>
      <c r="Q916" t="s">
        <v>4504</v>
      </c>
      <c r="R916" t="s">
        <v>3144</v>
      </c>
      <c r="S916" t="s">
        <v>3131</v>
      </c>
      <c r="T916" t="s">
        <v>3131</v>
      </c>
      <c r="U916" t="s">
        <v>3492</v>
      </c>
      <c r="V916" t="s">
        <v>4505</v>
      </c>
      <c r="W916" t="s">
        <v>3085</v>
      </c>
      <c r="X916" t="str">
        <f t="shared" si="14"/>
        <v>Funcionamiento</v>
      </c>
      <c r="Y916" t="s">
        <v>4456</v>
      </c>
    </row>
    <row r="917" spans="1:25">
      <c r="A917" t="s">
        <v>3152</v>
      </c>
      <c r="B917" t="s">
        <v>4506</v>
      </c>
      <c r="C917" t="s">
        <v>4507</v>
      </c>
      <c r="D917" t="s">
        <v>3076</v>
      </c>
      <c r="E917" t="s">
        <v>3077</v>
      </c>
      <c r="F917" t="s">
        <v>301</v>
      </c>
      <c r="G917" t="s">
        <v>4456</v>
      </c>
      <c r="H917" t="s">
        <v>350</v>
      </c>
      <c r="I917" t="s">
        <v>351</v>
      </c>
      <c r="J917" t="s">
        <v>246</v>
      </c>
      <c r="K917" t="s">
        <v>3079</v>
      </c>
      <c r="L917" t="s">
        <v>247</v>
      </c>
      <c r="M917">
        <v>8537681</v>
      </c>
      <c r="N917">
        <v>0</v>
      </c>
      <c r="O917">
        <v>8537681</v>
      </c>
      <c r="P917">
        <v>0</v>
      </c>
      <c r="Q917" t="s">
        <v>4508</v>
      </c>
      <c r="R917" t="s">
        <v>3175</v>
      </c>
      <c r="S917" t="s">
        <v>3152</v>
      </c>
      <c r="T917" t="s">
        <v>3175</v>
      </c>
      <c r="U917" t="s">
        <v>3993</v>
      </c>
      <c r="V917" t="s">
        <v>4509</v>
      </c>
      <c r="W917" t="s">
        <v>3085</v>
      </c>
      <c r="X917" t="str">
        <f t="shared" si="14"/>
        <v>Funcionamiento</v>
      </c>
      <c r="Y917" t="s">
        <v>4456</v>
      </c>
    </row>
    <row r="918" spans="1:25">
      <c r="A918" t="s">
        <v>3161</v>
      </c>
      <c r="B918" t="s">
        <v>4204</v>
      </c>
      <c r="C918" t="s">
        <v>4510</v>
      </c>
      <c r="D918" t="s">
        <v>3076</v>
      </c>
      <c r="E918" t="s">
        <v>3077</v>
      </c>
      <c r="F918" t="s">
        <v>3149</v>
      </c>
      <c r="G918" t="s">
        <v>4456</v>
      </c>
      <c r="H918" t="s">
        <v>437</v>
      </c>
      <c r="I918" t="s">
        <v>649</v>
      </c>
      <c r="J918" t="s">
        <v>246</v>
      </c>
      <c r="K918" t="s">
        <v>3150</v>
      </c>
      <c r="L918" t="s">
        <v>247</v>
      </c>
      <c r="M918">
        <v>528265</v>
      </c>
      <c r="N918">
        <v>-70057</v>
      </c>
      <c r="O918">
        <v>458208</v>
      </c>
      <c r="P918">
        <v>0</v>
      </c>
      <c r="Q918" t="s">
        <v>4511</v>
      </c>
      <c r="R918" t="s">
        <v>3169</v>
      </c>
      <c r="S918" t="s">
        <v>3175</v>
      </c>
      <c r="T918" t="s">
        <v>3224</v>
      </c>
      <c r="U918" t="s">
        <v>3209</v>
      </c>
      <c r="V918" t="s">
        <v>4512</v>
      </c>
      <c r="W918" t="s">
        <v>3085</v>
      </c>
      <c r="X918" t="str">
        <f t="shared" si="14"/>
        <v>Inversión</v>
      </c>
      <c r="Y918" t="s">
        <v>3157</v>
      </c>
    </row>
    <row r="919" spans="1:25">
      <c r="A919" t="s">
        <v>3144</v>
      </c>
      <c r="B919" t="s">
        <v>3147</v>
      </c>
      <c r="C919" t="s">
        <v>4513</v>
      </c>
      <c r="D919" t="s">
        <v>3076</v>
      </c>
      <c r="E919" t="s">
        <v>3077</v>
      </c>
      <c r="F919" t="s">
        <v>301</v>
      </c>
      <c r="G919" t="s">
        <v>4456</v>
      </c>
      <c r="H919" t="s">
        <v>344</v>
      </c>
      <c r="I919" t="s">
        <v>345</v>
      </c>
      <c r="J919" t="s">
        <v>246</v>
      </c>
      <c r="K919" t="s">
        <v>3079</v>
      </c>
      <c r="L919" t="s">
        <v>247</v>
      </c>
      <c r="M919">
        <v>30909</v>
      </c>
      <c r="N919">
        <v>0</v>
      </c>
      <c r="O919">
        <v>30909</v>
      </c>
      <c r="P919">
        <v>0</v>
      </c>
      <c r="Q919" t="s">
        <v>4514</v>
      </c>
      <c r="R919" t="s">
        <v>3187</v>
      </c>
      <c r="S919" t="s">
        <v>3161</v>
      </c>
      <c r="T919" t="s">
        <v>3161</v>
      </c>
      <c r="U919" t="s">
        <v>3318</v>
      </c>
      <c r="V919" t="s">
        <v>4515</v>
      </c>
      <c r="W919" t="s">
        <v>3085</v>
      </c>
      <c r="X919" t="str">
        <f t="shared" si="14"/>
        <v>Funcionamiento</v>
      </c>
      <c r="Y919" t="s">
        <v>4456</v>
      </c>
    </row>
    <row r="920" spans="1:25">
      <c r="A920" t="s">
        <v>3144</v>
      </c>
      <c r="B920" t="s">
        <v>3147</v>
      </c>
      <c r="C920" t="s">
        <v>4513</v>
      </c>
      <c r="D920" t="s">
        <v>3076</v>
      </c>
      <c r="E920" t="s">
        <v>3077</v>
      </c>
      <c r="F920" t="s">
        <v>301</v>
      </c>
      <c r="G920" t="s">
        <v>4456</v>
      </c>
      <c r="H920" t="s">
        <v>340</v>
      </c>
      <c r="I920" t="s">
        <v>341</v>
      </c>
      <c r="J920" t="s">
        <v>246</v>
      </c>
      <c r="K920" t="s">
        <v>3079</v>
      </c>
      <c r="L920" t="s">
        <v>247</v>
      </c>
      <c r="M920">
        <v>3084701</v>
      </c>
      <c r="N920">
        <v>0</v>
      </c>
      <c r="O920">
        <v>3084701</v>
      </c>
      <c r="P920">
        <v>0</v>
      </c>
      <c r="Q920" t="s">
        <v>4514</v>
      </c>
      <c r="R920" t="s">
        <v>3187</v>
      </c>
      <c r="S920" t="s">
        <v>3161</v>
      </c>
      <c r="T920" t="s">
        <v>3161</v>
      </c>
      <c r="U920" t="s">
        <v>3318</v>
      </c>
      <c r="V920" t="s">
        <v>4515</v>
      </c>
      <c r="W920" t="s">
        <v>3085</v>
      </c>
      <c r="X920" t="str">
        <f t="shared" si="14"/>
        <v>Funcionamiento</v>
      </c>
      <c r="Y920" t="s">
        <v>4456</v>
      </c>
    </row>
    <row r="921" spans="1:25">
      <c r="A921" t="s">
        <v>3175</v>
      </c>
      <c r="B921" t="s">
        <v>3147</v>
      </c>
      <c r="C921" t="s">
        <v>4516</v>
      </c>
      <c r="D921" t="s">
        <v>3076</v>
      </c>
      <c r="E921" t="s">
        <v>3077</v>
      </c>
      <c r="F921" t="s">
        <v>3149</v>
      </c>
      <c r="G921" t="s">
        <v>4456</v>
      </c>
      <c r="H921" t="s">
        <v>437</v>
      </c>
      <c r="I921" t="s">
        <v>649</v>
      </c>
      <c r="J921" t="s">
        <v>246</v>
      </c>
      <c r="K921" t="s">
        <v>3079</v>
      </c>
      <c r="L921" t="s">
        <v>247</v>
      </c>
      <c r="M921">
        <v>78847200</v>
      </c>
      <c r="N921">
        <v>-3364880</v>
      </c>
      <c r="O921">
        <v>75482320</v>
      </c>
      <c r="P921">
        <v>0</v>
      </c>
      <c r="Q921" t="s">
        <v>4517</v>
      </c>
      <c r="R921" t="s">
        <v>3194</v>
      </c>
      <c r="S921" t="s">
        <v>4518</v>
      </c>
      <c r="T921" t="s">
        <v>4519</v>
      </c>
      <c r="U921" t="s">
        <v>4520</v>
      </c>
      <c r="V921" t="s">
        <v>4521</v>
      </c>
      <c r="W921" t="s">
        <v>3085</v>
      </c>
      <c r="X921" t="str">
        <f t="shared" si="14"/>
        <v>Inversión</v>
      </c>
      <c r="Y921" t="s">
        <v>3157</v>
      </c>
    </row>
    <row r="922" spans="1:25">
      <c r="A922" t="s">
        <v>3169</v>
      </c>
      <c r="B922" t="s">
        <v>3147</v>
      </c>
      <c r="C922" t="s">
        <v>4522</v>
      </c>
      <c r="D922" t="s">
        <v>3076</v>
      </c>
      <c r="E922" t="s">
        <v>3077</v>
      </c>
      <c r="F922" t="s">
        <v>3149</v>
      </c>
      <c r="G922" t="s">
        <v>4456</v>
      </c>
      <c r="H922" t="s">
        <v>437</v>
      </c>
      <c r="I922" t="s">
        <v>649</v>
      </c>
      <c r="J922" t="s">
        <v>246</v>
      </c>
      <c r="K922" t="s">
        <v>3150</v>
      </c>
      <c r="L922" t="s">
        <v>247</v>
      </c>
      <c r="M922">
        <v>31500000</v>
      </c>
      <c r="N922">
        <v>-3309798</v>
      </c>
      <c r="O922">
        <v>28190202</v>
      </c>
      <c r="P922">
        <v>0</v>
      </c>
      <c r="Q922" t="s">
        <v>4517</v>
      </c>
      <c r="R922" t="s">
        <v>3176</v>
      </c>
      <c r="S922" t="s">
        <v>4523</v>
      </c>
      <c r="T922" t="s">
        <v>4524</v>
      </c>
      <c r="U922" t="s">
        <v>4525</v>
      </c>
      <c r="V922" t="s">
        <v>4526</v>
      </c>
      <c r="W922" t="s">
        <v>3085</v>
      </c>
      <c r="X922" t="str">
        <f t="shared" si="14"/>
        <v>Inversión</v>
      </c>
      <c r="Y922" t="s">
        <v>3157</v>
      </c>
    </row>
    <row r="923" spans="1:25">
      <c r="A923" t="s">
        <v>3187</v>
      </c>
      <c r="B923" t="s">
        <v>3217</v>
      </c>
      <c r="C923" t="s">
        <v>4527</v>
      </c>
      <c r="D923" t="s">
        <v>3076</v>
      </c>
      <c r="E923" t="s">
        <v>3077</v>
      </c>
      <c r="F923" t="s">
        <v>301</v>
      </c>
      <c r="G923" t="s">
        <v>4456</v>
      </c>
      <c r="H923" t="s">
        <v>340</v>
      </c>
      <c r="I923" t="s">
        <v>341</v>
      </c>
      <c r="J923" t="s">
        <v>246</v>
      </c>
      <c r="K923" t="s">
        <v>3079</v>
      </c>
      <c r="L923" t="s">
        <v>247</v>
      </c>
      <c r="M923">
        <v>37616</v>
      </c>
      <c r="N923">
        <v>0</v>
      </c>
      <c r="O923">
        <v>37616</v>
      </c>
      <c r="P923">
        <v>0</v>
      </c>
      <c r="Q923" t="s">
        <v>4528</v>
      </c>
      <c r="R923" t="s">
        <v>3208</v>
      </c>
      <c r="S923" t="s">
        <v>3224</v>
      </c>
      <c r="T923" t="s">
        <v>3169</v>
      </c>
      <c r="U923" t="s">
        <v>3512</v>
      </c>
      <c r="V923" t="s">
        <v>4529</v>
      </c>
      <c r="W923" t="s">
        <v>3085</v>
      </c>
      <c r="X923" t="str">
        <f t="shared" si="14"/>
        <v>Funcionamiento</v>
      </c>
      <c r="Y923" t="s">
        <v>4456</v>
      </c>
    </row>
    <row r="924" spans="1:25">
      <c r="A924" t="s">
        <v>3187</v>
      </c>
      <c r="B924" t="s">
        <v>3217</v>
      </c>
      <c r="C924" t="s">
        <v>4527</v>
      </c>
      <c r="D924" t="s">
        <v>3076</v>
      </c>
      <c r="E924" t="s">
        <v>3077</v>
      </c>
      <c r="F924" t="s">
        <v>301</v>
      </c>
      <c r="G924" t="s">
        <v>4456</v>
      </c>
      <c r="H924" t="s">
        <v>344</v>
      </c>
      <c r="I924" t="s">
        <v>345</v>
      </c>
      <c r="J924" t="s">
        <v>246</v>
      </c>
      <c r="K924" t="s">
        <v>3079</v>
      </c>
      <c r="L924" t="s">
        <v>247</v>
      </c>
      <c r="M924">
        <v>27080</v>
      </c>
      <c r="N924">
        <v>0</v>
      </c>
      <c r="O924">
        <v>27080</v>
      </c>
      <c r="P924">
        <v>0</v>
      </c>
      <c r="Q924" t="s">
        <v>4528</v>
      </c>
      <c r="R924" t="s">
        <v>3208</v>
      </c>
      <c r="S924" t="s">
        <v>3224</v>
      </c>
      <c r="T924" t="s">
        <v>3169</v>
      </c>
      <c r="U924" t="s">
        <v>3512</v>
      </c>
      <c r="V924" t="s">
        <v>4529</v>
      </c>
      <c r="W924" t="s">
        <v>3085</v>
      </c>
      <c r="X924" t="str">
        <f t="shared" si="14"/>
        <v>Funcionamiento</v>
      </c>
      <c r="Y924" t="s">
        <v>4456</v>
      </c>
    </row>
    <row r="925" spans="1:25">
      <c r="A925" t="s">
        <v>3194</v>
      </c>
      <c r="B925" t="s">
        <v>3990</v>
      </c>
      <c r="C925" t="s">
        <v>4530</v>
      </c>
      <c r="D925" t="s">
        <v>3076</v>
      </c>
      <c r="E925" t="s">
        <v>3077</v>
      </c>
      <c r="F925" t="s">
        <v>301</v>
      </c>
      <c r="G925" t="s">
        <v>4456</v>
      </c>
      <c r="H925" t="s">
        <v>324</v>
      </c>
      <c r="I925" t="s">
        <v>325</v>
      </c>
      <c r="J925" t="s">
        <v>246</v>
      </c>
      <c r="K925" t="s">
        <v>3079</v>
      </c>
      <c r="L925" t="s">
        <v>247</v>
      </c>
      <c r="M925">
        <v>727200</v>
      </c>
      <c r="N925">
        <v>0</v>
      </c>
      <c r="O925">
        <v>727200</v>
      </c>
      <c r="P925">
        <v>0</v>
      </c>
      <c r="Q925" t="s">
        <v>4531</v>
      </c>
      <c r="R925" t="s">
        <v>3224</v>
      </c>
      <c r="S925" t="s">
        <v>3202</v>
      </c>
      <c r="T925" t="s">
        <v>3085</v>
      </c>
      <c r="U925" t="s">
        <v>4532</v>
      </c>
      <c r="V925" t="s">
        <v>4533</v>
      </c>
      <c r="W925" t="s">
        <v>3085</v>
      </c>
      <c r="X925" t="str">
        <f t="shared" si="14"/>
        <v>Funcionamiento</v>
      </c>
      <c r="Y925" t="s">
        <v>4456</v>
      </c>
    </row>
    <row r="926" spans="1:25">
      <c r="A926" t="s">
        <v>3194</v>
      </c>
      <c r="B926" t="s">
        <v>3990</v>
      </c>
      <c r="C926" t="s">
        <v>4530</v>
      </c>
      <c r="D926" t="s">
        <v>3076</v>
      </c>
      <c r="E926" t="s">
        <v>3077</v>
      </c>
      <c r="F926" t="s">
        <v>301</v>
      </c>
      <c r="G926" t="s">
        <v>4456</v>
      </c>
      <c r="H926" t="s">
        <v>316</v>
      </c>
      <c r="I926" t="s">
        <v>583</v>
      </c>
      <c r="J926" t="s">
        <v>246</v>
      </c>
      <c r="K926" t="s">
        <v>3079</v>
      </c>
      <c r="L926" t="s">
        <v>247</v>
      </c>
      <c r="M926">
        <v>2978900</v>
      </c>
      <c r="N926">
        <v>0</v>
      </c>
      <c r="O926">
        <v>2978900</v>
      </c>
      <c r="P926">
        <v>0</v>
      </c>
      <c r="Q926" t="s">
        <v>4531</v>
      </c>
      <c r="R926" t="s">
        <v>3224</v>
      </c>
      <c r="S926" t="s">
        <v>3202</v>
      </c>
      <c r="T926" t="s">
        <v>3085</v>
      </c>
      <c r="U926" t="s">
        <v>4532</v>
      </c>
      <c r="V926" t="s">
        <v>4533</v>
      </c>
      <c r="W926" t="s">
        <v>3085</v>
      </c>
      <c r="X926" t="str">
        <f t="shared" si="14"/>
        <v>Funcionamiento</v>
      </c>
      <c r="Y926" t="s">
        <v>4456</v>
      </c>
    </row>
    <row r="927" spans="1:25">
      <c r="A927" t="s">
        <v>3194</v>
      </c>
      <c r="B927" t="s">
        <v>3990</v>
      </c>
      <c r="C927" t="s">
        <v>4530</v>
      </c>
      <c r="D927" t="s">
        <v>3076</v>
      </c>
      <c r="E927" t="s">
        <v>3077</v>
      </c>
      <c r="F927" t="s">
        <v>301</v>
      </c>
      <c r="G927" t="s">
        <v>4456</v>
      </c>
      <c r="H927" t="s">
        <v>322</v>
      </c>
      <c r="I927" t="s">
        <v>323</v>
      </c>
      <c r="J927" t="s">
        <v>246</v>
      </c>
      <c r="K927" t="s">
        <v>3079</v>
      </c>
      <c r="L927" t="s">
        <v>247</v>
      </c>
      <c r="M927">
        <v>1090400</v>
      </c>
      <c r="N927">
        <v>0</v>
      </c>
      <c r="O927">
        <v>1090400</v>
      </c>
      <c r="P927">
        <v>0</v>
      </c>
      <c r="Q927" t="s">
        <v>4531</v>
      </c>
      <c r="R927" t="s">
        <v>3224</v>
      </c>
      <c r="S927" t="s">
        <v>3202</v>
      </c>
      <c r="T927" t="s">
        <v>3085</v>
      </c>
      <c r="U927" t="s">
        <v>4532</v>
      </c>
      <c r="V927" t="s">
        <v>4533</v>
      </c>
      <c r="W927" t="s">
        <v>3085</v>
      </c>
      <c r="X927" t="str">
        <f t="shared" si="14"/>
        <v>Funcionamiento</v>
      </c>
      <c r="Y927" t="s">
        <v>4456</v>
      </c>
    </row>
    <row r="928" spans="1:25">
      <c r="A928" t="s">
        <v>3194</v>
      </c>
      <c r="B928" t="s">
        <v>3990</v>
      </c>
      <c r="C928" t="s">
        <v>4530</v>
      </c>
      <c r="D928" t="s">
        <v>3076</v>
      </c>
      <c r="E928" t="s">
        <v>3077</v>
      </c>
      <c r="F928" t="s">
        <v>301</v>
      </c>
      <c r="G928" t="s">
        <v>4456</v>
      </c>
      <c r="H928" t="s">
        <v>318</v>
      </c>
      <c r="I928" t="s">
        <v>586</v>
      </c>
      <c r="J928" t="s">
        <v>246</v>
      </c>
      <c r="K928" t="s">
        <v>3079</v>
      </c>
      <c r="L928" t="s">
        <v>247</v>
      </c>
      <c r="M928">
        <v>1453700</v>
      </c>
      <c r="N928">
        <v>0</v>
      </c>
      <c r="O928">
        <v>1453700</v>
      </c>
      <c r="P928">
        <v>0</v>
      </c>
      <c r="Q928" t="s">
        <v>4531</v>
      </c>
      <c r="R928" t="s">
        <v>3224</v>
      </c>
      <c r="S928" t="s">
        <v>3202</v>
      </c>
      <c r="T928" t="s">
        <v>3085</v>
      </c>
      <c r="U928" t="s">
        <v>4532</v>
      </c>
      <c r="V928" t="s">
        <v>4533</v>
      </c>
      <c r="W928" t="s">
        <v>3085</v>
      </c>
      <c r="X928" t="str">
        <f t="shared" si="14"/>
        <v>Funcionamiento</v>
      </c>
      <c r="Y928" t="s">
        <v>4456</v>
      </c>
    </row>
    <row r="929" spans="1:25">
      <c r="A929" t="s">
        <v>3194</v>
      </c>
      <c r="B929" t="s">
        <v>3990</v>
      </c>
      <c r="C929" t="s">
        <v>4530</v>
      </c>
      <c r="D929" t="s">
        <v>3076</v>
      </c>
      <c r="E929" t="s">
        <v>3077</v>
      </c>
      <c r="F929" t="s">
        <v>301</v>
      </c>
      <c r="G929" t="s">
        <v>4456</v>
      </c>
      <c r="H929" t="s">
        <v>314</v>
      </c>
      <c r="I929" t="s">
        <v>582</v>
      </c>
      <c r="J929" t="s">
        <v>246</v>
      </c>
      <c r="K929" t="s">
        <v>3079</v>
      </c>
      <c r="L929" t="s">
        <v>247</v>
      </c>
      <c r="M929">
        <v>4204100</v>
      </c>
      <c r="N929">
        <v>0</v>
      </c>
      <c r="O929">
        <v>4204100</v>
      </c>
      <c r="P929">
        <v>0</v>
      </c>
      <c r="Q929" t="s">
        <v>4531</v>
      </c>
      <c r="R929" t="s">
        <v>3224</v>
      </c>
      <c r="S929" t="s">
        <v>3202</v>
      </c>
      <c r="T929" t="s">
        <v>3085</v>
      </c>
      <c r="U929" t="s">
        <v>4532</v>
      </c>
      <c r="V929" t="s">
        <v>4533</v>
      </c>
      <c r="W929" t="s">
        <v>3085</v>
      </c>
      <c r="X929" t="str">
        <f t="shared" si="14"/>
        <v>Funcionamiento</v>
      </c>
      <c r="Y929" t="s">
        <v>4456</v>
      </c>
    </row>
    <row r="930" spans="1:25">
      <c r="A930" t="s">
        <v>3194</v>
      </c>
      <c r="B930" t="s">
        <v>3990</v>
      </c>
      <c r="C930" t="s">
        <v>4530</v>
      </c>
      <c r="D930" t="s">
        <v>3076</v>
      </c>
      <c r="E930" t="s">
        <v>3077</v>
      </c>
      <c r="F930" t="s">
        <v>301</v>
      </c>
      <c r="G930" t="s">
        <v>4456</v>
      </c>
      <c r="H930" t="s">
        <v>320</v>
      </c>
      <c r="I930" t="s">
        <v>321</v>
      </c>
      <c r="J930" t="s">
        <v>246</v>
      </c>
      <c r="K930" t="s">
        <v>3079</v>
      </c>
      <c r="L930" t="s">
        <v>247</v>
      </c>
      <c r="M930">
        <v>436000</v>
      </c>
      <c r="N930">
        <v>0</v>
      </c>
      <c r="O930">
        <v>436000</v>
      </c>
      <c r="P930">
        <v>0</v>
      </c>
      <c r="Q930" t="s">
        <v>4531</v>
      </c>
      <c r="R930" t="s">
        <v>3224</v>
      </c>
      <c r="S930" t="s">
        <v>3202</v>
      </c>
      <c r="T930" t="s">
        <v>3085</v>
      </c>
      <c r="U930" t="s">
        <v>4532</v>
      </c>
      <c r="V930" t="s">
        <v>4533</v>
      </c>
      <c r="W930" t="s">
        <v>3085</v>
      </c>
      <c r="X930" t="str">
        <f t="shared" si="14"/>
        <v>Funcionamiento</v>
      </c>
      <c r="Y930" t="s">
        <v>4456</v>
      </c>
    </row>
    <row r="931" spans="1:25">
      <c r="A931" t="s">
        <v>3176</v>
      </c>
      <c r="B931" t="s">
        <v>3990</v>
      </c>
      <c r="C931" t="s">
        <v>4534</v>
      </c>
      <c r="D931" t="s">
        <v>3076</v>
      </c>
      <c r="E931" t="s">
        <v>3077</v>
      </c>
      <c r="F931" t="s">
        <v>301</v>
      </c>
      <c r="G931" t="s">
        <v>4456</v>
      </c>
      <c r="H931" t="s">
        <v>297</v>
      </c>
      <c r="I931" t="s">
        <v>299</v>
      </c>
      <c r="J931" t="s">
        <v>246</v>
      </c>
      <c r="K931" t="s">
        <v>3079</v>
      </c>
      <c r="L931" t="s">
        <v>247</v>
      </c>
      <c r="M931">
        <v>411416</v>
      </c>
      <c r="N931">
        <v>0</v>
      </c>
      <c r="O931">
        <v>411416</v>
      </c>
      <c r="P931">
        <v>0</v>
      </c>
      <c r="Q931" t="s">
        <v>4535</v>
      </c>
      <c r="R931" t="s">
        <v>3202</v>
      </c>
      <c r="S931" t="s">
        <v>3189</v>
      </c>
      <c r="T931" t="s">
        <v>3085</v>
      </c>
      <c r="U931" t="s">
        <v>4536</v>
      </c>
      <c r="V931" t="s">
        <v>4537</v>
      </c>
      <c r="W931" t="s">
        <v>3111</v>
      </c>
      <c r="X931" t="str">
        <f t="shared" si="14"/>
        <v>Funcionamiento</v>
      </c>
      <c r="Y931" t="s">
        <v>4456</v>
      </c>
    </row>
    <row r="932" spans="1:25">
      <c r="A932" t="s">
        <v>3176</v>
      </c>
      <c r="B932" t="s">
        <v>3990</v>
      </c>
      <c r="C932" t="s">
        <v>4534</v>
      </c>
      <c r="D932" t="s">
        <v>3076</v>
      </c>
      <c r="E932" t="s">
        <v>3077</v>
      </c>
      <c r="F932" t="s">
        <v>301</v>
      </c>
      <c r="G932" t="s">
        <v>4456</v>
      </c>
      <c r="H932" t="s">
        <v>348</v>
      </c>
      <c r="I932" t="s">
        <v>349</v>
      </c>
      <c r="J932" t="s">
        <v>246</v>
      </c>
      <c r="K932" t="s">
        <v>3079</v>
      </c>
      <c r="L932" t="s">
        <v>247</v>
      </c>
      <c r="M932">
        <v>822203</v>
      </c>
      <c r="N932">
        <v>0</v>
      </c>
      <c r="O932">
        <v>822203</v>
      </c>
      <c r="P932">
        <v>0</v>
      </c>
      <c r="Q932" t="s">
        <v>4535</v>
      </c>
      <c r="R932" t="s">
        <v>3202</v>
      </c>
      <c r="S932" t="s">
        <v>3189</v>
      </c>
      <c r="T932" t="s">
        <v>3085</v>
      </c>
      <c r="U932" t="s">
        <v>4536</v>
      </c>
      <c r="V932" t="s">
        <v>4537</v>
      </c>
      <c r="W932" t="s">
        <v>3111</v>
      </c>
      <c r="X932" t="str">
        <f t="shared" si="14"/>
        <v>Funcionamiento</v>
      </c>
      <c r="Y932" t="s">
        <v>4456</v>
      </c>
    </row>
    <row r="933" spans="1:25">
      <c r="A933" t="s">
        <v>3176</v>
      </c>
      <c r="B933" t="s">
        <v>3990</v>
      </c>
      <c r="C933" t="s">
        <v>4534</v>
      </c>
      <c r="D933" t="s">
        <v>3076</v>
      </c>
      <c r="E933" t="s">
        <v>3077</v>
      </c>
      <c r="F933" t="s">
        <v>301</v>
      </c>
      <c r="G933" t="s">
        <v>4456</v>
      </c>
      <c r="H933" t="s">
        <v>309</v>
      </c>
      <c r="I933" t="s">
        <v>311</v>
      </c>
      <c r="J933" t="s">
        <v>246</v>
      </c>
      <c r="K933" t="s">
        <v>3079</v>
      </c>
      <c r="L933" t="s">
        <v>247</v>
      </c>
      <c r="M933">
        <v>130546</v>
      </c>
      <c r="N933">
        <v>0</v>
      </c>
      <c r="O933">
        <v>130546</v>
      </c>
      <c r="P933">
        <v>0</v>
      </c>
      <c r="Q933" t="s">
        <v>4535</v>
      </c>
      <c r="R933" t="s">
        <v>3202</v>
      </c>
      <c r="S933" t="s">
        <v>3189</v>
      </c>
      <c r="T933" t="s">
        <v>3085</v>
      </c>
      <c r="U933" t="s">
        <v>4536</v>
      </c>
      <c r="V933" t="s">
        <v>4537</v>
      </c>
      <c r="W933" t="s">
        <v>3111</v>
      </c>
      <c r="X933" t="str">
        <f t="shared" si="14"/>
        <v>Funcionamiento</v>
      </c>
      <c r="Y933" t="s">
        <v>4456</v>
      </c>
    </row>
    <row r="934" spans="1:25">
      <c r="A934" t="s">
        <v>3176</v>
      </c>
      <c r="B934" t="s">
        <v>3990</v>
      </c>
      <c r="C934" t="s">
        <v>4534</v>
      </c>
      <c r="D934" t="s">
        <v>3076</v>
      </c>
      <c r="E934" t="s">
        <v>3077</v>
      </c>
      <c r="F934" t="s">
        <v>301</v>
      </c>
      <c r="G934" t="s">
        <v>4456</v>
      </c>
      <c r="H934" t="s">
        <v>331</v>
      </c>
      <c r="I934" t="s">
        <v>587</v>
      </c>
      <c r="J934" t="s">
        <v>246</v>
      </c>
      <c r="K934" t="s">
        <v>3079</v>
      </c>
      <c r="L934" t="s">
        <v>247</v>
      </c>
      <c r="M934">
        <v>145277</v>
      </c>
      <c r="N934">
        <v>0</v>
      </c>
      <c r="O934">
        <v>145277</v>
      </c>
      <c r="P934">
        <v>0</v>
      </c>
      <c r="Q934" t="s">
        <v>4535</v>
      </c>
      <c r="R934" t="s">
        <v>3202</v>
      </c>
      <c r="S934" t="s">
        <v>3189</v>
      </c>
      <c r="T934" t="s">
        <v>3085</v>
      </c>
      <c r="U934" t="s">
        <v>4536</v>
      </c>
      <c r="V934" t="s">
        <v>4537</v>
      </c>
      <c r="W934" t="s">
        <v>3111</v>
      </c>
      <c r="X934" t="str">
        <f t="shared" si="14"/>
        <v>Funcionamiento</v>
      </c>
      <c r="Y934" t="s">
        <v>4456</v>
      </c>
    </row>
    <row r="935" spans="1:25">
      <c r="A935" t="s">
        <v>3176</v>
      </c>
      <c r="B935" t="s">
        <v>3990</v>
      </c>
      <c r="C935" t="s">
        <v>4534</v>
      </c>
      <c r="D935" t="s">
        <v>3076</v>
      </c>
      <c r="E935" t="s">
        <v>3077</v>
      </c>
      <c r="F935" t="s">
        <v>301</v>
      </c>
      <c r="G935" t="s">
        <v>4456</v>
      </c>
      <c r="H935" t="s">
        <v>333</v>
      </c>
      <c r="I935" t="s">
        <v>335</v>
      </c>
      <c r="J935" t="s">
        <v>246</v>
      </c>
      <c r="K935" t="s">
        <v>3079</v>
      </c>
      <c r="L935" t="s">
        <v>247</v>
      </c>
      <c r="M935">
        <v>14102</v>
      </c>
      <c r="N935">
        <v>0</v>
      </c>
      <c r="O935">
        <v>14102</v>
      </c>
      <c r="P935">
        <v>0</v>
      </c>
      <c r="Q935" t="s">
        <v>4535</v>
      </c>
      <c r="R935" t="s">
        <v>3202</v>
      </c>
      <c r="S935" t="s">
        <v>3189</v>
      </c>
      <c r="T935" t="s">
        <v>3085</v>
      </c>
      <c r="U935" t="s">
        <v>4536</v>
      </c>
      <c r="V935" t="s">
        <v>4537</v>
      </c>
      <c r="W935" t="s">
        <v>3111</v>
      </c>
      <c r="X935" t="str">
        <f t="shared" si="14"/>
        <v>Funcionamiento</v>
      </c>
      <c r="Y935" t="s">
        <v>4456</v>
      </c>
    </row>
    <row r="936" spans="1:25">
      <c r="A936" t="s">
        <v>3176</v>
      </c>
      <c r="B936" t="s">
        <v>3990</v>
      </c>
      <c r="C936" t="s">
        <v>4534</v>
      </c>
      <c r="D936" t="s">
        <v>3076</v>
      </c>
      <c r="E936" t="s">
        <v>3077</v>
      </c>
      <c r="F936" t="s">
        <v>301</v>
      </c>
      <c r="G936" t="s">
        <v>4456</v>
      </c>
      <c r="H936" t="s">
        <v>292</v>
      </c>
      <c r="I936" t="s">
        <v>293</v>
      </c>
      <c r="J936" t="s">
        <v>246</v>
      </c>
      <c r="K936" t="s">
        <v>3079</v>
      </c>
      <c r="L936" t="s">
        <v>247</v>
      </c>
      <c r="M936">
        <v>37465462</v>
      </c>
      <c r="N936">
        <v>0</v>
      </c>
      <c r="O936">
        <v>37465462</v>
      </c>
      <c r="P936">
        <v>0</v>
      </c>
      <c r="Q936" t="s">
        <v>4535</v>
      </c>
      <c r="R936" t="s">
        <v>3202</v>
      </c>
      <c r="S936" t="s">
        <v>3189</v>
      </c>
      <c r="T936" t="s">
        <v>3085</v>
      </c>
      <c r="U936" t="s">
        <v>4536</v>
      </c>
      <c r="V936" t="s">
        <v>4537</v>
      </c>
      <c r="W936" t="s">
        <v>3111</v>
      </c>
      <c r="X936" t="str">
        <f t="shared" si="14"/>
        <v>Funcionamiento</v>
      </c>
      <c r="Y936" t="s">
        <v>4456</v>
      </c>
    </row>
    <row r="937" spans="1:25">
      <c r="A937" t="s">
        <v>3176</v>
      </c>
      <c r="B937" t="s">
        <v>3990</v>
      </c>
      <c r="C937" t="s">
        <v>4534</v>
      </c>
      <c r="D937" t="s">
        <v>3076</v>
      </c>
      <c r="E937" t="s">
        <v>3077</v>
      </c>
      <c r="F937" t="s">
        <v>301</v>
      </c>
      <c r="G937" t="s">
        <v>4456</v>
      </c>
      <c r="H937" t="s">
        <v>303</v>
      </c>
      <c r="I937" t="s">
        <v>305</v>
      </c>
      <c r="J937" t="s">
        <v>246</v>
      </c>
      <c r="K937" t="s">
        <v>3079</v>
      </c>
      <c r="L937" t="s">
        <v>247</v>
      </c>
      <c r="M937">
        <v>224349</v>
      </c>
      <c r="N937">
        <v>0</v>
      </c>
      <c r="O937">
        <v>224349</v>
      </c>
      <c r="P937">
        <v>0</v>
      </c>
      <c r="Q937" t="s">
        <v>4535</v>
      </c>
      <c r="R937" t="s">
        <v>3202</v>
      </c>
      <c r="S937" t="s">
        <v>3189</v>
      </c>
      <c r="T937" t="s">
        <v>3085</v>
      </c>
      <c r="U937" t="s">
        <v>4536</v>
      </c>
      <c r="V937" t="s">
        <v>4537</v>
      </c>
      <c r="W937" t="s">
        <v>3111</v>
      </c>
      <c r="X937" t="str">
        <f t="shared" si="14"/>
        <v>Funcionamiento</v>
      </c>
      <c r="Y937" t="s">
        <v>4456</v>
      </c>
    </row>
    <row r="938" spans="1:25">
      <c r="A938" t="s">
        <v>3176</v>
      </c>
      <c r="B938" t="s">
        <v>3990</v>
      </c>
      <c r="C938" t="s">
        <v>4534</v>
      </c>
      <c r="D938" t="s">
        <v>3076</v>
      </c>
      <c r="E938" t="s">
        <v>3077</v>
      </c>
      <c r="F938" t="s">
        <v>301</v>
      </c>
      <c r="G938" t="s">
        <v>4456</v>
      </c>
      <c r="H938" t="s">
        <v>336</v>
      </c>
      <c r="I938" t="s">
        <v>337</v>
      </c>
      <c r="J938" t="s">
        <v>246</v>
      </c>
      <c r="K938" t="s">
        <v>3079</v>
      </c>
      <c r="L938" t="s">
        <v>247</v>
      </c>
      <c r="M938">
        <v>2584371</v>
      </c>
      <c r="N938">
        <v>0</v>
      </c>
      <c r="O938">
        <v>2584371</v>
      </c>
      <c r="P938">
        <v>0</v>
      </c>
      <c r="Q938" t="s">
        <v>4535</v>
      </c>
      <c r="R938" t="s">
        <v>3202</v>
      </c>
      <c r="S938" t="s">
        <v>3189</v>
      </c>
      <c r="T938" t="s">
        <v>3085</v>
      </c>
      <c r="U938" t="s">
        <v>4536</v>
      </c>
      <c r="V938" t="s">
        <v>4537</v>
      </c>
      <c r="W938" t="s">
        <v>3111</v>
      </c>
      <c r="X938" t="str">
        <f t="shared" si="14"/>
        <v>Funcionamiento</v>
      </c>
      <c r="Y938" t="s">
        <v>4456</v>
      </c>
    </row>
    <row r="939" spans="1:25">
      <c r="A939" t="s">
        <v>3176</v>
      </c>
      <c r="B939" t="s">
        <v>3990</v>
      </c>
      <c r="C939" t="s">
        <v>4534</v>
      </c>
      <c r="D939" t="s">
        <v>3076</v>
      </c>
      <c r="E939" t="s">
        <v>3077</v>
      </c>
      <c r="F939" t="s">
        <v>301</v>
      </c>
      <c r="G939" t="s">
        <v>4456</v>
      </c>
      <c r="H939" t="s">
        <v>294</v>
      </c>
      <c r="I939" t="s">
        <v>296</v>
      </c>
      <c r="J939" t="s">
        <v>246</v>
      </c>
      <c r="K939" t="s">
        <v>3079</v>
      </c>
      <c r="L939" t="s">
        <v>247</v>
      </c>
      <c r="M939">
        <v>439307</v>
      </c>
      <c r="N939">
        <v>0</v>
      </c>
      <c r="O939">
        <v>439307</v>
      </c>
      <c r="P939">
        <v>0</v>
      </c>
      <c r="Q939" t="s">
        <v>4535</v>
      </c>
      <c r="R939" t="s">
        <v>3202</v>
      </c>
      <c r="S939" t="s">
        <v>3189</v>
      </c>
      <c r="T939" t="s">
        <v>3085</v>
      </c>
      <c r="U939" t="s">
        <v>4536</v>
      </c>
      <c r="V939" t="s">
        <v>4537</v>
      </c>
      <c r="W939" t="s">
        <v>3111</v>
      </c>
      <c r="X939" t="str">
        <f t="shared" si="14"/>
        <v>Funcionamiento</v>
      </c>
      <c r="Y939" t="s">
        <v>4456</v>
      </c>
    </row>
    <row r="940" spans="1:25">
      <c r="A940" t="s">
        <v>3208</v>
      </c>
      <c r="B940" t="s">
        <v>4538</v>
      </c>
      <c r="C940" t="s">
        <v>4539</v>
      </c>
      <c r="D940" t="s">
        <v>3076</v>
      </c>
      <c r="E940" t="s">
        <v>3077</v>
      </c>
      <c r="F940" t="s">
        <v>301</v>
      </c>
      <c r="G940" t="s">
        <v>4456</v>
      </c>
      <c r="H940" t="s">
        <v>340</v>
      </c>
      <c r="I940" t="s">
        <v>341</v>
      </c>
      <c r="J940" t="s">
        <v>246</v>
      </c>
      <c r="K940" t="s">
        <v>3079</v>
      </c>
      <c r="L940" t="s">
        <v>247</v>
      </c>
      <c r="M940">
        <v>2637040</v>
      </c>
      <c r="N940">
        <v>0</v>
      </c>
      <c r="O940">
        <v>2637040</v>
      </c>
      <c r="P940">
        <v>0</v>
      </c>
      <c r="Q940" t="s">
        <v>4540</v>
      </c>
      <c r="R940" t="s">
        <v>3236</v>
      </c>
      <c r="S940" t="s">
        <v>3221</v>
      </c>
      <c r="T940" t="s">
        <v>3228</v>
      </c>
      <c r="U940" t="s">
        <v>3440</v>
      </c>
      <c r="V940" t="s">
        <v>4541</v>
      </c>
      <c r="W940" t="s">
        <v>3085</v>
      </c>
      <c r="X940" t="str">
        <f t="shared" si="14"/>
        <v>Funcionamiento</v>
      </c>
      <c r="Y940" t="s">
        <v>4456</v>
      </c>
    </row>
    <row r="941" spans="1:25">
      <c r="A941" t="s">
        <v>3208</v>
      </c>
      <c r="B941" t="s">
        <v>4538</v>
      </c>
      <c r="C941" t="s">
        <v>4539</v>
      </c>
      <c r="D941" t="s">
        <v>3076</v>
      </c>
      <c r="E941" t="s">
        <v>3077</v>
      </c>
      <c r="F941" t="s">
        <v>301</v>
      </c>
      <c r="G941" t="s">
        <v>4456</v>
      </c>
      <c r="H941" t="s">
        <v>344</v>
      </c>
      <c r="I941" t="s">
        <v>345</v>
      </c>
      <c r="J941" t="s">
        <v>246</v>
      </c>
      <c r="K941" t="s">
        <v>3079</v>
      </c>
      <c r="L941" t="s">
        <v>247</v>
      </c>
      <c r="M941">
        <v>32910</v>
      </c>
      <c r="N941">
        <v>0</v>
      </c>
      <c r="O941">
        <v>32910</v>
      </c>
      <c r="P941">
        <v>0</v>
      </c>
      <c r="Q941" t="s">
        <v>4540</v>
      </c>
      <c r="R941" t="s">
        <v>3236</v>
      </c>
      <c r="S941" t="s">
        <v>3221</v>
      </c>
      <c r="T941" t="s">
        <v>3228</v>
      </c>
      <c r="U941" t="s">
        <v>3440</v>
      </c>
      <c r="V941" t="s">
        <v>4541</v>
      </c>
      <c r="W941" t="s">
        <v>3085</v>
      </c>
      <c r="X941" t="str">
        <f t="shared" si="14"/>
        <v>Funcionamiento</v>
      </c>
      <c r="Y941" t="s">
        <v>4456</v>
      </c>
    </row>
    <row r="942" spans="1:25">
      <c r="A942" t="s">
        <v>3224</v>
      </c>
      <c r="B942" t="s">
        <v>4542</v>
      </c>
      <c r="C942" t="s">
        <v>4543</v>
      </c>
      <c r="D942" t="s">
        <v>3076</v>
      </c>
      <c r="E942" t="s">
        <v>3077</v>
      </c>
      <c r="F942" t="s">
        <v>3234</v>
      </c>
      <c r="G942" t="s">
        <v>4456</v>
      </c>
      <c r="H942" t="s">
        <v>539</v>
      </c>
      <c r="I942" t="s">
        <v>667</v>
      </c>
      <c r="J942" t="s">
        <v>253</v>
      </c>
      <c r="K942" t="s">
        <v>3115</v>
      </c>
      <c r="L942" t="s">
        <v>247</v>
      </c>
      <c r="M942">
        <v>24269760</v>
      </c>
      <c r="N942">
        <v>-4044960</v>
      </c>
      <c r="O942">
        <v>20224800</v>
      </c>
      <c r="P942">
        <v>0</v>
      </c>
      <c r="Q942" t="s">
        <v>4517</v>
      </c>
      <c r="R942" t="s">
        <v>3221</v>
      </c>
      <c r="S942" t="s">
        <v>3270</v>
      </c>
      <c r="T942" t="s">
        <v>3245</v>
      </c>
      <c r="U942" t="s">
        <v>4544</v>
      </c>
      <c r="V942" t="s">
        <v>4545</v>
      </c>
      <c r="W942" t="s">
        <v>3085</v>
      </c>
      <c r="X942" t="str">
        <f t="shared" si="14"/>
        <v>Inversión</v>
      </c>
      <c r="Y942" t="s">
        <v>3241</v>
      </c>
    </row>
    <row r="943" spans="1:25">
      <c r="A943" t="s">
        <v>3202</v>
      </c>
      <c r="B943" t="s">
        <v>4007</v>
      </c>
      <c r="C943" t="s">
        <v>4546</v>
      </c>
      <c r="D943" t="s">
        <v>3076</v>
      </c>
      <c r="E943" t="s">
        <v>3077</v>
      </c>
      <c r="F943" t="s">
        <v>301</v>
      </c>
      <c r="G943" t="s">
        <v>4456</v>
      </c>
      <c r="H943" t="s">
        <v>294</v>
      </c>
      <c r="I943" t="s">
        <v>296</v>
      </c>
      <c r="J943" t="s">
        <v>246</v>
      </c>
      <c r="K943" t="s">
        <v>3079</v>
      </c>
      <c r="L943" t="s">
        <v>247</v>
      </c>
      <c r="M943">
        <v>462686</v>
      </c>
      <c r="N943">
        <v>0</v>
      </c>
      <c r="O943">
        <v>462686</v>
      </c>
      <c r="P943">
        <v>0</v>
      </c>
      <c r="Q943" t="s">
        <v>4547</v>
      </c>
      <c r="R943" t="s">
        <v>3251</v>
      </c>
      <c r="S943" t="s">
        <v>3188</v>
      </c>
      <c r="T943" t="s">
        <v>3085</v>
      </c>
      <c r="U943" t="s">
        <v>4548</v>
      </c>
      <c r="V943" t="s">
        <v>4549</v>
      </c>
      <c r="W943" t="s">
        <v>3085</v>
      </c>
      <c r="X943" t="str">
        <f t="shared" si="14"/>
        <v>Funcionamiento</v>
      </c>
      <c r="Y943" t="s">
        <v>4456</v>
      </c>
    </row>
    <row r="944" spans="1:25">
      <c r="A944" t="s">
        <v>3202</v>
      </c>
      <c r="B944" t="s">
        <v>4007</v>
      </c>
      <c r="C944" t="s">
        <v>4546</v>
      </c>
      <c r="D944" t="s">
        <v>3076</v>
      </c>
      <c r="E944" t="s">
        <v>3077</v>
      </c>
      <c r="F944" t="s">
        <v>301</v>
      </c>
      <c r="G944" t="s">
        <v>4456</v>
      </c>
      <c r="H944" t="s">
        <v>297</v>
      </c>
      <c r="I944" t="s">
        <v>299</v>
      </c>
      <c r="J944" t="s">
        <v>246</v>
      </c>
      <c r="K944" t="s">
        <v>3079</v>
      </c>
      <c r="L944" t="s">
        <v>247</v>
      </c>
      <c r="M944">
        <v>514270</v>
      </c>
      <c r="N944">
        <v>0</v>
      </c>
      <c r="O944">
        <v>514270</v>
      </c>
      <c r="P944">
        <v>0</v>
      </c>
      <c r="Q944" t="s">
        <v>4547</v>
      </c>
      <c r="R944" t="s">
        <v>3251</v>
      </c>
      <c r="S944" t="s">
        <v>3188</v>
      </c>
      <c r="T944" t="s">
        <v>3085</v>
      </c>
      <c r="U944" t="s">
        <v>4548</v>
      </c>
      <c r="V944" t="s">
        <v>4549</v>
      </c>
      <c r="W944" t="s">
        <v>3085</v>
      </c>
      <c r="X944" t="str">
        <f t="shared" si="14"/>
        <v>Funcionamiento</v>
      </c>
      <c r="Y944" t="s">
        <v>4456</v>
      </c>
    </row>
    <row r="945" spans="1:25">
      <c r="A945" t="s">
        <v>3202</v>
      </c>
      <c r="B945" t="s">
        <v>4007</v>
      </c>
      <c r="C945" t="s">
        <v>4546</v>
      </c>
      <c r="D945" t="s">
        <v>3076</v>
      </c>
      <c r="E945" t="s">
        <v>3077</v>
      </c>
      <c r="F945" t="s">
        <v>301</v>
      </c>
      <c r="G945" t="s">
        <v>4456</v>
      </c>
      <c r="H945" t="s">
        <v>292</v>
      </c>
      <c r="I945" t="s">
        <v>293</v>
      </c>
      <c r="J945" t="s">
        <v>246</v>
      </c>
      <c r="K945" t="s">
        <v>3079</v>
      </c>
      <c r="L945" t="s">
        <v>247</v>
      </c>
      <c r="M945">
        <v>35614517</v>
      </c>
      <c r="N945">
        <v>0</v>
      </c>
      <c r="O945">
        <v>35614517</v>
      </c>
      <c r="P945">
        <v>0</v>
      </c>
      <c r="Q945" t="s">
        <v>4547</v>
      </c>
      <c r="R945" t="s">
        <v>3251</v>
      </c>
      <c r="S945" t="s">
        <v>3188</v>
      </c>
      <c r="T945" t="s">
        <v>3085</v>
      </c>
      <c r="U945" t="s">
        <v>4548</v>
      </c>
      <c r="V945" t="s">
        <v>4549</v>
      </c>
      <c r="W945" t="s">
        <v>3085</v>
      </c>
      <c r="X945" t="str">
        <f t="shared" si="14"/>
        <v>Funcionamiento</v>
      </c>
      <c r="Y945" t="s">
        <v>4456</v>
      </c>
    </row>
    <row r="946" spans="1:25">
      <c r="A946" t="s">
        <v>3202</v>
      </c>
      <c r="B946" t="s">
        <v>4007</v>
      </c>
      <c r="C946" t="s">
        <v>4546</v>
      </c>
      <c r="D946" t="s">
        <v>3076</v>
      </c>
      <c r="E946" t="s">
        <v>3077</v>
      </c>
      <c r="F946" t="s">
        <v>301</v>
      </c>
      <c r="G946" t="s">
        <v>4456</v>
      </c>
      <c r="H946" t="s">
        <v>336</v>
      </c>
      <c r="I946" t="s">
        <v>337</v>
      </c>
      <c r="J946" t="s">
        <v>246</v>
      </c>
      <c r="K946" t="s">
        <v>3079</v>
      </c>
      <c r="L946" t="s">
        <v>247</v>
      </c>
      <c r="M946">
        <v>2354967</v>
      </c>
      <c r="N946">
        <v>0</v>
      </c>
      <c r="O946">
        <v>2354967</v>
      </c>
      <c r="P946">
        <v>0</v>
      </c>
      <c r="Q946" t="s">
        <v>4547</v>
      </c>
      <c r="R946" t="s">
        <v>3251</v>
      </c>
      <c r="S946" t="s">
        <v>3188</v>
      </c>
      <c r="T946" t="s">
        <v>3085</v>
      </c>
      <c r="U946" t="s">
        <v>4548</v>
      </c>
      <c r="V946" t="s">
        <v>4549</v>
      </c>
      <c r="W946" t="s">
        <v>3085</v>
      </c>
      <c r="X946" t="str">
        <f t="shared" si="14"/>
        <v>Funcionamiento</v>
      </c>
      <c r="Y946" t="s">
        <v>4456</v>
      </c>
    </row>
    <row r="947" spans="1:25">
      <c r="A947" t="s">
        <v>3202</v>
      </c>
      <c r="B947" t="s">
        <v>4007</v>
      </c>
      <c r="C947" t="s">
        <v>4546</v>
      </c>
      <c r="D947" t="s">
        <v>3076</v>
      </c>
      <c r="E947" t="s">
        <v>3077</v>
      </c>
      <c r="F947" t="s">
        <v>301</v>
      </c>
      <c r="G947" t="s">
        <v>4456</v>
      </c>
      <c r="H947" t="s">
        <v>303</v>
      </c>
      <c r="I947" t="s">
        <v>305</v>
      </c>
      <c r="J947" t="s">
        <v>246</v>
      </c>
      <c r="K947" t="s">
        <v>3079</v>
      </c>
      <c r="L947" t="s">
        <v>247</v>
      </c>
      <c r="M947">
        <v>682420</v>
      </c>
      <c r="N947">
        <v>0</v>
      </c>
      <c r="O947">
        <v>682420</v>
      </c>
      <c r="P947">
        <v>0</v>
      </c>
      <c r="Q947" t="s">
        <v>4547</v>
      </c>
      <c r="R947" t="s">
        <v>3251</v>
      </c>
      <c r="S947" t="s">
        <v>3188</v>
      </c>
      <c r="T947" t="s">
        <v>3085</v>
      </c>
      <c r="U947" t="s">
        <v>4548</v>
      </c>
      <c r="V947" t="s">
        <v>4549</v>
      </c>
      <c r="W947" t="s">
        <v>3085</v>
      </c>
      <c r="X947" t="str">
        <f t="shared" si="14"/>
        <v>Funcionamiento</v>
      </c>
      <c r="Y947" t="s">
        <v>4456</v>
      </c>
    </row>
    <row r="948" spans="1:25">
      <c r="A948" t="s">
        <v>3220</v>
      </c>
      <c r="B948" t="s">
        <v>4007</v>
      </c>
      <c r="C948" t="s">
        <v>4550</v>
      </c>
      <c r="D948" t="s">
        <v>3076</v>
      </c>
      <c r="E948" t="s">
        <v>3077</v>
      </c>
      <c r="F948" t="s">
        <v>301</v>
      </c>
      <c r="G948" t="s">
        <v>4456</v>
      </c>
      <c r="H948" t="s">
        <v>320</v>
      </c>
      <c r="I948" t="s">
        <v>321</v>
      </c>
      <c r="J948" t="s">
        <v>246</v>
      </c>
      <c r="K948" t="s">
        <v>3079</v>
      </c>
      <c r="L948" t="s">
        <v>247</v>
      </c>
      <c r="M948">
        <v>469200</v>
      </c>
      <c r="N948">
        <v>0</v>
      </c>
      <c r="O948">
        <v>469200</v>
      </c>
      <c r="P948">
        <v>0</v>
      </c>
      <c r="Q948" t="s">
        <v>4551</v>
      </c>
      <c r="R948" t="s">
        <v>3238</v>
      </c>
      <c r="S948" t="s">
        <v>3281</v>
      </c>
      <c r="T948" t="s">
        <v>3085</v>
      </c>
      <c r="U948" t="s">
        <v>4552</v>
      </c>
      <c r="V948" t="s">
        <v>4553</v>
      </c>
      <c r="W948" t="s">
        <v>3085</v>
      </c>
      <c r="X948" t="str">
        <f t="shared" si="14"/>
        <v>Funcionamiento</v>
      </c>
      <c r="Y948" t="s">
        <v>4456</v>
      </c>
    </row>
    <row r="949" spans="1:25">
      <c r="A949" t="s">
        <v>3220</v>
      </c>
      <c r="B949" t="s">
        <v>4007</v>
      </c>
      <c r="C949" t="s">
        <v>4550</v>
      </c>
      <c r="D949" t="s">
        <v>3076</v>
      </c>
      <c r="E949" t="s">
        <v>3077</v>
      </c>
      <c r="F949" t="s">
        <v>301</v>
      </c>
      <c r="G949" t="s">
        <v>4456</v>
      </c>
      <c r="H949" t="s">
        <v>324</v>
      </c>
      <c r="I949" t="s">
        <v>325</v>
      </c>
      <c r="J949" t="s">
        <v>246</v>
      </c>
      <c r="K949" t="s">
        <v>3079</v>
      </c>
      <c r="L949" t="s">
        <v>247</v>
      </c>
      <c r="M949">
        <v>746200</v>
      </c>
      <c r="N949">
        <v>0</v>
      </c>
      <c r="O949">
        <v>746200</v>
      </c>
      <c r="P949">
        <v>0</v>
      </c>
      <c r="Q949" t="s">
        <v>4551</v>
      </c>
      <c r="R949" t="s">
        <v>3238</v>
      </c>
      <c r="S949" t="s">
        <v>3281</v>
      </c>
      <c r="T949" t="s">
        <v>3085</v>
      </c>
      <c r="U949" t="s">
        <v>4552</v>
      </c>
      <c r="V949" t="s">
        <v>4553</v>
      </c>
      <c r="W949" t="s">
        <v>3085</v>
      </c>
      <c r="X949" t="str">
        <f t="shared" si="14"/>
        <v>Funcionamiento</v>
      </c>
      <c r="Y949" t="s">
        <v>4456</v>
      </c>
    </row>
    <row r="950" spans="1:25">
      <c r="A950" t="s">
        <v>3220</v>
      </c>
      <c r="B950" t="s">
        <v>4007</v>
      </c>
      <c r="C950" t="s">
        <v>4550</v>
      </c>
      <c r="D950" t="s">
        <v>3076</v>
      </c>
      <c r="E950" t="s">
        <v>3077</v>
      </c>
      <c r="F950" t="s">
        <v>301</v>
      </c>
      <c r="G950" t="s">
        <v>4456</v>
      </c>
      <c r="H950" t="s">
        <v>314</v>
      </c>
      <c r="I950" t="s">
        <v>582</v>
      </c>
      <c r="J950" t="s">
        <v>246</v>
      </c>
      <c r="K950" t="s">
        <v>3079</v>
      </c>
      <c r="L950" t="s">
        <v>247</v>
      </c>
      <c r="M950">
        <v>817000</v>
      </c>
      <c r="N950">
        <v>0</v>
      </c>
      <c r="O950">
        <v>817000</v>
      </c>
      <c r="P950">
        <v>0</v>
      </c>
      <c r="Q950" t="s">
        <v>4551</v>
      </c>
      <c r="R950" t="s">
        <v>3238</v>
      </c>
      <c r="S950" t="s">
        <v>3281</v>
      </c>
      <c r="T950" t="s">
        <v>3085</v>
      </c>
      <c r="U950" t="s">
        <v>4552</v>
      </c>
      <c r="V950" t="s">
        <v>4553</v>
      </c>
      <c r="W950" t="s">
        <v>3085</v>
      </c>
      <c r="X950" t="str">
        <f t="shared" si="14"/>
        <v>Funcionamiento</v>
      </c>
      <c r="Y950" t="s">
        <v>4456</v>
      </c>
    </row>
    <row r="951" spans="1:25">
      <c r="A951" t="s">
        <v>3220</v>
      </c>
      <c r="B951" t="s">
        <v>4007</v>
      </c>
      <c r="C951" t="s">
        <v>4550</v>
      </c>
      <c r="D951" t="s">
        <v>3076</v>
      </c>
      <c r="E951" t="s">
        <v>3077</v>
      </c>
      <c r="F951" t="s">
        <v>301</v>
      </c>
      <c r="G951" t="s">
        <v>4456</v>
      </c>
      <c r="H951" t="s">
        <v>318</v>
      </c>
      <c r="I951" t="s">
        <v>586</v>
      </c>
      <c r="J951" t="s">
        <v>246</v>
      </c>
      <c r="K951" t="s">
        <v>3079</v>
      </c>
      <c r="L951" t="s">
        <v>247</v>
      </c>
      <c r="M951">
        <v>1491700</v>
      </c>
      <c r="N951">
        <v>0</v>
      </c>
      <c r="O951">
        <v>1491700</v>
      </c>
      <c r="P951">
        <v>0</v>
      </c>
      <c r="Q951" t="s">
        <v>4551</v>
      </c>
      <c r="R951" t="s">
        <v>3238</v>
      </c>
      <c r="S951" t="s">
        <v>3281</v>
      </c>
      <c r="T951" t="s">
        <v>3085</v>
      </c>
      <c r="U951" t="s">
        <v>4552</v>
      </c>
      <c r="V951" t="s">
        <v>4553</v>
      </c>
      <c r="W951" t="s">
        <v>3085</v>
      </c>
      <c r="X951" t="str">
        <f t="shared" si="14"/>
        <v>Funcionamiento</v>
      </c>
      <c r="Y951" t="s">
        <v>4456</v>
      </c>
    </row>
    <row r="952" spans="1:25">
      <c r="A952" t="s">
        <v>3220</v>
      </c>
      <c r="B952" t="s">
        <v>4007</v>
      </c>
      <c r="C952" t="s">
        <v>4550</v>
      </c>
      <c r="D952" t="s">
        <v>3076</v>
      </c>
      <c r="E952" t="s">
        <v>3077</v>
      </c>
      <c r="F952" t="s">
        <v>301</v>
      </c>
      <c r="G952" t="s">
        <v>4456</v>
      </c>
      <c r="H952" t="s">
        <v>316</v>
      </c>
      <c r="I952" t="s">
        <v>583</v>
      </c>
      <c r="J952" t="s">
        <v>246</v>
      </c>
      <c r="K952" t="s">
        <v>3079</v>
      </c>
      <c r="L952" t="s">
        <v>247</v>
      </c>
      <c r="M952">
        <v>3085300</v>
      </c>
      <c r="N952">
        <v>0</v>
      </c>
      <c r="O952">
        <v>3085300</v>
      </c>
      <c r="P952">
        <v>0</v>
      </c>
      <c r="Q952" t="s">
        <v>4551</v>
      </c>
      <c r="R952" t="s">
        <v>3238</v>
      </c>
      <c r="S952" t="s">
        <v>3281</v>
      </c>
      <c r="T952" t="s">
        <v>3085</v>
      </c>
      <c r="U952" t="s">
        <v>4552</v>
      </c>
      <c r="V952" t="s">
        <v>4553</v>
      </c>
      <c r="W952" t="s">
        <v>3085</v>
      </c>
      <c r="X952" t="str">
        <f t="shared" si="14"/>
        <v>Funcionamiento</v>
      </c>
      <c r="Y952" t="s">
        <v>4456</v>
      </c>
    </row>
    <row r="953" spans="1:25">
      <c r="A953" t="s">
        <v>3220</v>
      </c>
      <c r="B953" t="s">
        <v>4007</v>
      </c>
      <c r="C953" t="s">
        <v>4550</v>
      </c>
      <c r="D953" t="s">
        <v>3076</v>
      </c>
      <c r="E953" t="s">
        <v>3077</v>
      </c>
      <c r="F953" t="s">
        <v>301</v>
      </c>
      <c r="G953" t="s">
        <v>4456</v>
      </c>
      <c r="H953" t="s">
        <v>322</v>
      </c>
      <c r="I953" t="s">
        <v>323</v>
      </c>
      <c r="J953" t="s">
        <v>246</v>
      </c>
      <c r="K953" t="s">
        <v>3079</v>
      </c>
      <c r="L953" t="s">
        <v>247</v>
      </c>
      <c r="M953">
        <v>1118800</v>
      </c>
      <c r="N953">
        <v>0</v>
      </c>
      <c r="O953">
        <v>1118800</v>
      </c>
      <c r="P953">
        <v>0</v>
      </c>
      <c r="Q953" t="s">
        <v>4551</v>
      </c>
      <c r="R953" t="s">
        <v>3238</v>
      </c>
      <c r="S953" t="s">
        <v>3281</v>
      </c>
      <c r="T953" t="s">
        <v>3085</v>
      </c>
      <c r="U953" t="s">
        <v>4552</v>
      </c>
      <c r="V953" t="s">
        <v>4553</v>
      </c>
      <c r="W953" t="s">
        <v>3085</v>
      </c>
      <c r="X953" t="str">
        <f t="shared" si="14"/>
        <v>Funcionamiento</v>
      </c>
      <c r="Y953" t="s">
        <v>4456</v>
      </c>
    </row>
    <row r="954" spans="1:25">
      <c r="A954" t="s">
        <v>3228</v>
      </c>
      <c r="B954" t="s">
        <v>4554</v>
      </c>
      <c r="C954" t="s">
        <v>4555</v>
      </c>
      <c r="D954" t="s">
        <v>3076</v>
      </c>
      <c r="E954" t="s">
        <v>3077</v>
      </c>
      <c r="F954" t="s">
        <v>301</v>
      </c>
      <c r="G954" t="s">
        <v>4456</v>
      </c>
      <c r="H954" t="s">
        <v>340</v>
      </c>
      <c r="I954" t="s">
        <v>341</v>
      </c>
      <c r="J954" t="s">
        <v>246</v>
      </c>
      <c r="K954" t="s">
        <v>3079</v>
      </c>
      <c r="L954" t="s">
        <v>247</v>
      </c>
      <c r="M954">
        <v>29412</v>
      </c>
      <c r="N954">
        <v>0</v>
      </c>
      <c r="O954">
        <v>29412</v>
      </c>
      <c r="P954">
        <v>0</v>
      </c>
      <c r="Q954" t="s">
        <v>4556</v>
      </c>
      <c r="R954" t="s">
        <v>3281</v>
      </c>
      <c r="S954" t="s">
        <v>3288</v>
      </c>
      <c r="T954" t="s">
        <v>3221</v>
      </c>
      <c r="U954" t="s">
        <v>3835</v>
      </c>
      <c r="V954" t="s">
        <v>4557</v>
      </c>
      <c r="W954" t="s">
        <v>3085</v>
      </c>
      <c r="X954" t="str">
        <f t="shared" si="14"/>
        <v>Funcionamiento</v>
      </c>
      <c r="Y954" t="s">
        <v>4456</v>
      </c>
    </row>
    <row r="955" spans="1:25">
      <c r="A955" t="s">
        <v>3228</v>
      </c>
      <c r="B955" t="s">
        <v>4554</v>
      </c>
      <c r="C955" t="s">
        <v>4555</v>
      </c>
      <c r="D955" t="s">
        <v>3076</v>
      </c>
      <c r="E955" t="s">
        <v>3077</v>
      </c>
      <c r="F955" t="s">
        <v>301</v>
      </c>
      <c r="G955" t="s">
        <v>4456</v>
      </c>
      <c r="H955" t="s">
        <v>344</v>
      </c>
      <c r="I955" t="s">
        <v>345</v>
      </c>
      <c r="J955" t="s">
        <v>246</v>
      </c>
      <c r="K955" t="s">
        <v>3079</v>
      </c>
      <c r="L955" t="s">
        <v>247</v>
      </c>
      <c r="M955">
        <v>20712</v>
      </c>
      <c r="N955">
        <v>0</v>
      </c>
      <c r="O955">
        <v>20712</v>
      </c>
      <c r="P955">
        <v>0</v>
      </c>
      <c r="Q955" t="s">
        <v>4556</v>
      </c>
      <c r="R955" t="s">
        <v>3281</v>
      </c>
      <c r="S955" t="s">
        <v>3288</v>
      </c>
      <c r="T955" t="s">
        <v>3221</v>
      </c>
      <c r="U955" t="s">
        <v>3835</v>
      </c>
      <c r="V955" t="s">
        <v>4557</v>
      </c>
      <c r="W955" t="s">
        <v>3085</v>
      </c>
      <c r="X955" t="str">
        <f t="shared" si="14"/>
        <v>Funcionamiento</v>
      </c>
      <c r="Y955" t="s">
        <v>4456</v>
      </c>
    </row>
    <row r="956" spans="1:25">
      <c r="A956" t="s">
        <v>3236</v>
      </c>
      <c r="B956" t="s">
        <v>4017</v>
      </c>
      <c r="C956" t="s">
        <v>4558</v>
      </c>
      <c r="D956" t="s">
        <v>3076</v>
      </c>
      <c r="E956" t="s">
        <v>3077</v>
      </c>
      <c r="F956" t="s">
        <v>301</v>
      </c>
      <c r="G956" t="s">
        <v>4456</v>
      </c>
      <c r="H956" t="s">
        <v>340</v>
      </c>
      <c r="I956" t="s">
        <v>341</v>
      </c>
      <c r="J956" t="s">
        <v>246</v>
      </c>
      <c r="K956" t="s">
        <v>3079</v>
      </c>
      <c r="L956" t="s">
        <v>247</v>
      </c>
      <c r="M956">
        <v>1645336</v>
      </c>
      <c r="N956">
        <v>0</v>
      </c>
      <c r="O956">
        <v>1645336</v>
      </c>
      <c r="P956">
        <v>0</v>
      </c>
      <c r="Q956" t="s">
        <v>4559</v>
      </c>
      <c r="R956" t="s">
        <v>3288</v>
      </c>
      <c r="S956" t="s">
        <v>3263</v>
      </c>
      <c r="T956" t="s">
        <v>3238</v>
      </c>
      <c r="U956" t="s">
        <v>4252</v>
      </c>
      <c r="V956" t="s">
        <v>4560</v>
      </c>
      <c r="W956" t="s">
        <v>3085</v>
      </c>
      <c r="X956" t="str">
        <f t="shared" si="14"/>
        <v>Funcionamiento</v>
      </c>
      <c r="Y956" t="s">
        <v>4456</v>
      </c>
    </row>
    <row r="957" spans="1:25">
      <c r="A957" t="s">
        <v>3236</v>
      </c>
      <c r="B957" t="s">
        <v>4017</v>
      </c>
      <c r="C957" t="s">
        <v>4558</v>
      </c>
      <c r="D957" t="s">
        <v>3076</v>
      </c>
      <c r="E957" t="s">
        <v>3077</v>
      </c>
      <c r="F957" t="s">
        <v>301</v>
      </c>
      <c r="G957" t="s">
        <v>4456</v>
      </c>
      <c r="H957" t="s">
        <v>344</v>
      </c>
      <c r="I957" t="s">
        <v>345</v>
      </c>
      <c r="J957" t="s">
        <v>246</v>
      </c>
      <c r="K957" t="s">
        <v>3079</v>
      </c>
      <c r="L957" t="s">
        <v>247</v>
      </c>
      <c r="M957">
        <v>32584</v>
      </c>
      <c r="N957">
        <v>0</v>
      </c>
      <c r="O957">
        <v>32584</v>
      </c>
      <c r="P957">
        <v>0</v>
      </c>
      <c r="Q957" t="s">
        <v>4559</v>
      </c>
      <c r="R957" t="s">
        <v>3288</v>
      </c>
      <c r="S957" t="s">
        <v>3263</v>
      </c>
      <c r="T957" t="s">
        <v>3238</v>
      </c>
      <c r="U957" t="s">
        <v>4252</v>
      </c>
      <c r="V957" t="s">
        <v>4560</v>
      </c>
      <c r="W957" t="s">
        <v>3085</v>
      </c>
      <c r="X957" t="str">
        <f t="shared" si="14"/>
        <v>Funcionamiento</v>
      </c>
      <c r="Y957" t="s">
        <v>4456</v>
      </c>
    </row>
    <row r="958" spans="1:25">
      <c r="A958" t="s">
        <v>3221</v>
      </c>
      <c r="B958" t="s">
        <v>4561</v>
      </c>
      <c r="C958" t="s">
        <v>4562</v>
      </c>
      <c r="D958" t="s">
        <v>3076</v>
      </c>
      <c r="E958" t="s">
        <v>3077</v>
      </c>
      <c r="F958" t="s">
        <v>301</v>
      </c>
      <c r="G958" t="s">
        <v>4456</v>
      </c>
      <c r="H958" t="s">
        <v>344</v>
      </c>
      <c r="I958" t="s">
        <v>345</v>
      </c>
      <c r="J958" t="s">
        <v>246</v>
      </c>
      <c r="K958" t="s">
        <v>3079</v>
      </c>
      <c r="L958" t="s">
        <v>247</v>
      </c>
      <c r="M958">
        <v>19916</v>
      </c>
      <c r="N958">
        <v>0</v>
      </c>
      <c r="O958">
        <v>19916</v>
      </c>
      <c r="P958">
        <v>0</v>
      </c>
      <c r="Q958" t="s">
        <v>4563</v>
      </c>
      <c r="R958" t="s">
        <v>3263</v>
      </c>
      <c r="S958" t="s">
        <v>3277</v>
      </c>
      <c r="T958" t="s">
        <v>3292</v>
      </c>
      <c r="U958" t="s">
        <v>4097</v>
      </c>
      <c r="V958" t="s">
        <v>4564</v>
      </c>
      <c r="W958" t="s">
        <v>3085</v>
      </c>
      <c r="X958" t="str">
        <f t="shared" si="14"/>
        <v>Funcionamiento</v>
      </c>
      <c r="Y958" t="s">
        <v>4456</v>
      </c>
    </row>
    <row r="959" spans="1:25">
      <c r="A959" t="s">
        <v>3221</v>
      </c>
      <c r="B959" t="s">
        <v>4561</v>
      </c>
      <c r="C959" t="s">
        <v>4562</v>
      </c>
      <c r="D959" t="s">
        <v>3076</v>
      </c>
      <c r="E959" t="s">
        <v>3077</v>
      </c>
      <c r="F959" t="s">
        <v>301</v>
      </c>
      <c r="G959" t="s">
        <v>4456</v>
      </c>
      <c r="H959" t="s">
        <v>340</v>
      </c>
      <c r="I959" t="s">
        <v>341</v>
      </c>
      <c r="J959" t="s">
        <v>246</v>
      </c>
      <c r="K959" t="s">
        <v>3079</v>
      </c>
      <c r="L959" t="s">
        <v>247</v>
      </c>
      <c r="M959">
        <v>28386</v>
      </c>
      <c r="N959">
        <v>0</v>
      </c>
      <c r="O959">
        <v>28386</v>
      </c>
      <c r="P959">
        <v>0</v>
      </c>
      <c r="Q959" t="s">
        <v>4563</v>
      </c>
      <c r="R959" t="s">
        <v>3263</v>
      </c>
      <c r="S959" t="s">
        <v>3277</v>
      </c>
      <c r="T959" t="s">
        <v>3292</v>
      </c>
      <c r="U959" t="s">
        <v>4097</v>
      </c>
      <c r="V959" t="s">
        <v>4564</v>
      </c>
      <c r="W959" t="s">
        <v>3085</v>
      </c>
      <c r="X959" t="str">
        <f t="shared" si="14"/>
        <v>Funcionamiento</v>
      </c>
      <c r="Y959" t="s">
        <v>4456</v>
      </c>
    </row>
    <row r="960" spans="1:25">
      <c r="A960" t="s">
        <v>3251</v>
      </c>
      <c r="B960" t="s">
        <v>3274</v>
      </c>
      <c r="C960" t="s">
        <v>4565</v>
      </c>
      <c r="D960" t="s">
        <v>3076</v>
      </c>
      <c r="E960" t="s">
        <v>3077</v>
      </c>
      <c r="F960" t="s">
        <v>301</v>
      </c>
      <c r="G960" t="s">
        <v>4456</v>
      </c>
      <c r="H960" t="s">
        <v>331</v>
      </c>
      <c r="I960" t="s">
        <v>587</v>
      </c>
      <c r="J960" t="s">
        <v>246</v>
      </c>
      <c r="K960" t="s">
        <v>3079</v>
      </c>
      <c r="L960" t="s">
        <v>247</v>
      </c>
      <c r="M960">
        <v>3266687</v>
      </c>
      <c r="N960">
        <v>0</v>
      </c>
      <c r="O960">
        <v>3266687</v>
      </c>
      <c r="P960">
        <v>0</v>
      </c>
      <c r="Q960" t="s">
        <v>4566</v>
      </c>
      <c r="R960" t="s">
        <v>3270</v>
      </c>
      <c r="S960" t="s">
        <v>4567</v>
      </c>
      <c r="T960" t="s">
        <v>3085</v>
      </c>
      <c r="U960" t="s">
        <v>4568</v>
      </c>
      <c r="V960" t="s">
        <v>4569</v>
      </c>
      <c r="W960" t="s">
        <v>3085</v>
      </c>
      <c r="X960" t="str">
        <f t="shared" si="14"/>
        <v>Funcionamiento</v>
      </c>
      <c r="Y960" t="s">
        <v>4456</v>
      </c>
    </row>
    <row r="961" spans="1:25">
      <c r="A961" t="s">
        <v>3251</v>
      </c>
      <c r="B961" t="s">
        <v>3274</v>
      </c>
      <c r="C961" t="s">
        <v>4565</v>
      </c>
      <c r="D961" t="s">
        <v>3076</v>
      </c>
      <c r="E961" t="s">
        <v>3077</v>
      </c>
      <c r="F961" t="s">
        <v>301</v>
      </c>
      <c r="G961" t="s">
        <v>4456</v>
      </c>
      <c r="H961" t="s">
        <v>336</v>
      </c>
      <c r="I961" t="s">
        <v>337</v>
      </c>
      <c r="J961" t="s">
        <v>246</v>
      </c>
      <c r="K961" t="s">
        <v>3079</v>
      </c>
      <c r="L961" t="s">
        <v>247</v>
      </c>
      <c r="M961">
        <v>2354967</v>
      </c>
      <c r="N961">
        <v>0</v>
      </c>
      <c r="O961">
        <v>2354967</v>
      </c>
      <c r="P961">
        <v>0</v>
      </c>
      <c r="Q961" t="s">
        <v>4566</v>
      </c>
      <c r="R961" t="s">
        <v>3270</v>
      </c>
      <c r="S961" t="s">
        <v>4567</v>
      </c>
      <c r="T961" t="s">
        <v>3085</v>
      </c>
      <c r="U961" t="s">
        <v>4568</v>
      </c>
      <c r="V961" t="s">
        <v>4569</v>
      </c>
      <c r="W961" t="s">
        <v>3085</v>
      </c>
      <c r="X961" t="str">
        <f t="shared" si="14"/>
        <v>Funcionamiento</v>
      </c>
      <c r="Y961" t="s">
        <v>4456</v>
      </c>
    </row>
    <row r="962" spans="1:25">
      <c r="A962" t="s">
        <v>3251</v>
      </c>
      <c r="B962" t="s">
        <v>3274</v>
      </c>
      <c r="C962" t="s">
        <v>4565</v>
      </c>
      <c r="D962" t="s">
        <v>3076</v>
      </c>
      <c r="E962" t="s">
        <v>3077</v>
      </c>
      <c r="F962" t="s">
        <v>301</v>
      </c>
      <c r="G962" t="s">
        <v>4456</v>
      </c>
      <c r="H962" t="s">
        <v>309</v>
      </c>
      <c r="I962" t="s">
        <v>311</v>
      </c>
      <c r="J962" t="s">
        <v>246</v>
      </c>
      <c r="K962" t="s">
        <v>3079</v>
      </c>
      <c r="L962" t="s">
        <v>247</v>
      </c>
      <c r="M962">
        <v>2419149</v>
      </c>
      <c r="N962">
        <v>0</v>
      </c>
      <c r="O962">
        <v>2419149</v>
      </c>
      <c r="P962">
        <v>0</v>
      </c>
      <c r="Q962" t="s">
        <v>4566</v>
      </c>
      <c r="R962" t="s">
        <v>3270</v>
      </c>
      <c r="S962" t="s">
        <v>4567</v>
      </c>
      <c r="T962" t="s">
        <v>3085</v>
      </c>
      <c r="U962" t="s">
        <v>4568</v>
      </c>
      <c r="V962" t="s">
        <v>4569</v>
      </c>
      <c r="W962" t="s">
        <v>3085</v>
      </c>
      <c r="X962" t="str">
        <f t="shared" ref="X962:X1025" si="15">IF(LEFT(H962,1)="C","Inversión","Funcionamiento")</f>
        <v>Funcionamiento</v>
      </c>
      <c r="Y962" t="s">
        <v>4456</v>
      </c>
    </row>
    <row r="963" spans="1:25">
      <c r="A963" t="s">
        <v>3251</v>
      </c>
      <c r="B963" t="s">
        <v>3274</v>
      </c>
      <c r="C963" t="s">
        <v>4565</v>
      </c>
      <c r="D963" t="s">
        <v>3076</v>
      </c>
      <c r="E963" t="s">
        <v>3077</v>
      </c>
      <c r="F963" t="s">
        <v>301</v>
      </c>
      <c r="G963" t="s">
        <v>4456</v>
      </c>
      <c r="H963" t="s">
        <v>292</v>
      </c>
      <c r="I963" t="s">
        <v>293</v>
      </c>
      <c r="J963" t="s">
        <v>246</v>
      </c>
      <c r="K963" t="s">
        <v>3079</v>
      </c>
      <c r="L963" t="s">
        <v>247</v>
      </c>
      <c r="M963">
        <v>35614517</v>
      </c>
      <c r="N963">
        <v>0</v>
      </c>
      <c r="O963">
        <v>35614517</v>
      </c>
      <c r="P963">
        <v>0</v>
      </c>
      <c r="Q963" t="s">
        <v>4566</v>
      </c>
      <c r="R963" t="s">
        <v>3270</v>
      </c>
      <c r="S963" t="s">
        <v>4567</v>
      </c>
      <c r="T963" t="s">
        <v>3085</v>
      </c>
      <c r="U963" t="s">
        <v>4568</v>
      </c>
      <c r="V963" t="s">
        <v>4569</v>
      </c>
      <c r="W963" t="s">
        <v>3085</v>
      </c>
      <c r="X963" t="str">
        <f t="shared" si="15"/>
        <v>Funcionamiento</v>
      </c>
      <c r="Y963" t="s">
        <v>4456</v>
      </c>
    </row>
    <row r="964" spans="1:25">
      <c r="A964" t="s">
        <v>3251</v>
      </c>
      <c r="B964" t="s">
        <v>3274</v>
      </c>
      <c r="C964" t="s">
        <v>4565</v>
      </c>
      <c r="D964" t="s">
        <v>3076</v>
      </c>
      <c r="E964" t="s">
        <v>3077</v>
      </c>
      <c r="F964" t="s">
        <v>301</v>
      </c>
      <c r="G964" t="s">
        <v>4456</v>
      </c>
      <c r="H964" t="s">
        <v>333</v>
      </c>
      <c r="I964" t="s">
        <v>335</v>
      </c>
      <c r="J964" t="s">
        <v>246</v>
      </c>
      <c r="K964" t="s">
        <v>3079</v>
      </c>
      <c r="L964" t="s">
        <v>247</v>
      </c>
      <c r="M964">
        <v>213438</v>
      </c>
      <c r="N964">
        <v>0</v>
      </c>
      <c r="O964">
        <v>213438</v>
      </c>
      <c r="P964">
        <v>0</v>
      </c>
      <c r="Q964" t="s">
        <v>4566</v>
      </c>
      <c r="R964" t="s">
        <v>3270</v>
      </c>
      <c r="S964" t="s">
        <v>4567</v>
      </c>
      <c r="T964" t="s">
        <v>3085</v>
      </c>
      <c r="U964" t="s">
        <v>4568</v>
      </c>
      <c r="V964" t="s">
        <v>4569</v>
      </c>
      <c r="W964" t="s">
        <v>3085</v>
      </c>
      <c r="X964" t="str">
        <f t="shared" si="15"/>
        <v>Funcionamiento</v>
      </c>
      <c r="Y964" t="s">
        <v>4456</v>
      </c>
    </row>
    <row r="965" spans="1:25">
      <c r="A965" t="s">
        <v>3251</v>
      </c>
      <c r="B965" t="s">
        <v>3274</v>
      </c>
      <c r="C965" t="s">
        <v>4565</v>
      </c>
      <c r="D965" t="s">
        <v>3076</v>
      </c>
      <c r="E965" t="s">
        <v>3077</v>
      </c>
      <c r="F965" t="s">
        <v>301</v>
      </c>
      <c r="G965" t="s">
        <v>4456</v>
      </c>
      <c r="H965" t="s">
        <v>294</v>
      </c>
      <c r="I965" t="s">
        <v>296</v>
      </c>
      <c r="J965" t="s">
        <v>246</v>
      </c>
      <c r="K965" t="s">
        <v>3079</v>
      </c>
      <c r="L965" t="s">
        <v>247</v>
      </c>
      <c r="M965">
        <v>462686</v>
      </c>
      <c r="N965">
        <v>0</v>
      </c>
      <c r="O965">
        <v>462686</v>
      </c>
      <c r="P965">
        <v>0</v>
      </c>
      <c r="Q965" t="s">
        <v>4566</v>
      </c>
      <c r="R965" t="s">
        <v>3270</v>
      </c>
      <c r="S965" t="s">
        <v>4567</v>
      </c>
      <c r="T965" t="s">
        <v>3085</v>
      </c>
      <c r="U965" t="s">
        <v>4568</v>
      </c>
      <c r="V965" t="s">
        <v>4569</v>
      </c>
      <c r="W965" t="s">
        <v>3085</v>
      </c>
      <c r="X965" t="str">
        <f t="shared" si="15"/>
        <v>Funcionamiento</v>
      </c>
      <c r="Y965" t="s">
        <v>4456</v>
      </c>
    </row>
    <row r="966" spans="1:25">
      <c r="A966" t="s">
        <v>3251</v>
      </c>
      <c r="B966" t="s">
        <v>3274</v>
      </c>
      <c r="C966" t="s">
        <v>4565</v>
      </c>
      <c r="D966" t="s">
        <v>3076</v>
      </c>
      <c r="E966" t="s">
        <v>3077</v>
      </c>
      <c r="F966" t="s">
        <v>301</v>
      </c>
      <c r="G966" t="s">
        <v>4456</v>
      </c>
      <c r="H966" t="s">
        <v>297</v>
      </c>
      <c r="I966" t="s">
        <v>299</v>
      </c>
      <c r="J966" t="s">
        <v>246</v>
      </c>
      <c r="K966" t="s">
        <v>3079</v>
      </c>
      <c r="L966" t="s">
        <v>247</v>
      </c>
      <c r="M966">
        <v>514270</v>
      </c>
      <c r="N966">
        <v>0</v>
      </c>
      <c r="O966">
        <v>514270</v>
      </c>
      <c r="P966">
        <v>0</v>
      </c>
      <c r="Q966" t="s">
        <v>4566</v>
      </c>
      <c r="R966" t="s">
        <v>3270</v>
      </c>
      <c r="S966" t="s">
        <v>4567</v>
      </c>
      <c r="T966" t="s">
        <v>3085</v>
      </c>
      <c r="U966" t="s">
        <v>4568</v>
      </c>
      <c r="V966" t="s">
        <v>4569</v>
      </c>
      <c r="W966" t="s">
        <v>3085</v>
      </c>
      <c r="X966" t="str">
        <f t="shared" si="15"/>
        <v>Funcionamiento</v>
      </c>
      <c r="Y966" t="s">
        <v>4456</v>
      </c>
    </row>
    <row r="967" spans="1:25">
      <c r="A967" t="s">
        <v>3238</v>
      </c>
      <c r="B967" t="s">
        <v>3274</v>
      </c>
      <c r="C967" t="s">
        <v>4570</v>
      </c>
      <c r="D967" t="s">
        <v>3076</v>
      </c>
      <c r="E967" t="s">
        <v>3077</v>
      </c>
      <c r="F967" t="s">
        <v>301</v>
      </c>
      <c r="G967" t="s">
        <v>4456</v>
      </c>
      <c r="H967" t="s">
        <v>318</v>
      </c>
      <c r="I967" t="s">
        <v>586</v>
      </c>
      <c r="J967" t="s">
        <v>246</v>
      </c>
      <c r="K967" t="s">
        <v>3079</v>
      </c>
      <c r="L967" t="s">
        <v>247</v>
      </c>
      <c r="M967">
        <v>1561100</v>
      </c>
      <c r="N967">
        <v>0</v>
      </c>
      <c r="O967">
        <v>1561100</v>
      </c>
      <c r="P967">
        <v>0</v>
      </c>
      <c r="Q967" t="s">
        <v>4571</v>
      </c>
      <c r="R967" t="s">
        <v>3277</v>
      </c>
      <c r="S967" t="s">
        <v>3297</v>
      </c>
      <c r="T967" t="s">
        <v>3085</v>
      </c>
      <c r="U967" t="s">
        <v>4572</v>
      </c>
      <c r="V967" t="s">
        <v>4573</v>
      </c>
      <c r="W967" t="s">
        <v>3085</v>
      </c>
      <c r="X967" t="str">
        <f t="shared" si="15"/>
        <v>Funcionamiento</v>
      </c>
      <c r="Y967" t="s">
        <v>4456</v>
      </c>
    </row>
    <row r="968" spans="1:25">
      <c r="A968" t="s">
        <v>3238</v>
      </c>
      <c r="B968" t="s">
        <v>3274</v>
      </c>
      <c r="C968" t="s">
        <v>4570</v>
      </c>
      <c r="D968" t="s">
        <v>3076</v>
      </c>
      <c r="E968" t="s">
        <v>3077</v>
      </c>
      <c r="F968" t="s">
        <v>301</v>
      </c>
      <c r="G968" t="s">
        <v>4456</v>
      </c>
      <c r="H968" t="s">
        <v>316</v>
      </c>
      <c r="I968" t="s">
        <v>583</v>
      </c>
      <c r="J968" t="s">
        <v>246</v>
      </c>
      <c r="K968" t="s">
        <v>3079</v>
      </c>
      <c r="L968" t="s">
        <v>247</v>
      </c>
      <c r="M968">
        <v>3027300</v>
      </c>
      <c r="N968">
        <v>0</v>
      </c>
      <c r="O968">
        <v>3027300</v>
      </c>
      <c r="P968">
        <v>0</v>
      </c>
      <c r="Q968" t="s">
        <v>4571</v>
      </c>
      <c r="R968" t="s">
        <v>3277</v>
      </c>
      <c r="S968" t="s">
        <v>3297</v>
      </c>
      <c r="T968" t="s">
        <v>3085</v>
      </c>
      <c r="U968" t="s">
        <v>4572</v>
      </c>
      <c r="V968" t="s">
        <v>4573</v>
      </c>
      <c r="W968" t="s">
        <v>3085</v>
      </c>
      <c r="X968" t="str">
        <f t="shared" si="15"/>
        <v>Funcionamiento</v>
      </c>
      <c r="Y968" t="s">
        <v>4456</v>
      </c>
    </row>
    <row r="969" spans="1:25">
      <c r="A969" t="s">
        <v>3238</v>
      </c>
      <c r="B969" t="s">
        <v>3274</v>
      </c>
      <c r="C969" t="s">
        <v>4570</v>
      </c>
      <c r="D969" t="s">
        <v>3076</v>
      </c>
      <c r="E969" t="s">
        <v>3077</v>
      </c>
      <c r="F969" t="s">
        <v>301</v>
      </c>
      <c r="G969" t="s">
        <v>4456</v>
      </c>
      <c r="H969" t="s">
        <v>320</v>
      </c>
      <c r="I969" t="s">
        <v>321</v>
      </c>
      <c r="J969" t="s">
        <v>246</v>
      </c>
      <c r="K969" t="s">
        <v>3079</v>
      </c>
      <c r="L969" t="s">
        <v>247</v>
      </c>
      <c r="M969">
        <v>439500</v>
      </c>
      <c r="N969">
        <v>0</v>
      </c>
      <c r="O969">
        <v>439500</v>
      </c>
      <c r="P969">
        <v>0</v>
      </c>
      <c r="Q969" t="s">
        <v>4571</v>
      </c>
      <c r="R969" t="s">
        <v>3277</v>
      </c>
      <c r="S969" t="s">
        <v>3297</v>
      </c>
      <c r="T969" t="s">
        <v>3085</v>
      </c>
      <c r="U969" t="s">
        <v>4572</v>
      </c>
      <c r="V969" t="s">
        <v>4573</v>
      </c>
      <c r="W969" t="s">
        <v>3085</v>
      </c>
      <c r="X969" t="str">
        <f t="shared" si="15"/>
        <v>Funcionamiento</v>
      </c>
      <c r="Y969" t="s">
        <v>4456</v>
      </c>
    </row>
    <row r="970" spans="1:25">
      <c r="A970" t="s">
        <v>3238</v>
      </c>
      <c r="B970" t="s">
        <v>3274</v>
      </c>
      <c r="C970" t="s">
        <v>4570</v>
      </c>
      <c r="D970" t="s">
        <v>3076</v>
      </c>
      <c r="E970" t="s">
        <v>3077</v>
      </c>
      <c r="F970" t="s">
        <v>301</v>
      </c>
      <c r="G970" t="s">
        <v>4456</v>
      </c>
      <c r="H970" t="s">
        <v>314</v>
      </c>
      <c r="I970" t="s">
        <v>582</v>
      </c>
      <c r="J970" t="s">
        <v>246</v>
      </c>
      <c r="K970" t="s">
        <v>3079</v>
      </c>
      <c r="L970" t="s">
        <v>247</v>
      </c>
      <c r="M970">
        <v>4273500</v>
      </c>
      <c r="N970">
        <v>0</v>
      </c>
      <c r="O970">
        <v>4273500</v>
      </c>
      <c r="P970">
        <v>0</v>
      </c>
      <c r="Q970" t="s">
        <v>4571</v>
      </c>
      <c r="R970" t="s">
        <v>3277</v>
      </c>
      <c r="S970" t="s">
        <v>3297</v>
      </c>
      <c r="T970" t="s">
        <v>3085</v>
      </c>
      <c r="U970" t="s">
        <v>4572</v>
      </c>
      <c r="V970" t="s">
        <v>4573</v>
      </c>
      <c r="W970" t="s">
        <v>3085</v>
      </c>
      <c r="X970" t="str">
        <f t="shared" si="15"/>
        <v>Funcionamiento</v>
      </c>
      <c r="Y970" t="s">
        <v>4456</v>
      </c>
    </row>
    <row r="971" spans="1:25">
      <c r="A971" t="s">
        <v>3238</v>
      </c>
      <c r="B971" t="s">
        <v>3274</v>
      </c>
      <c r="C971" t="s">
        <v>4570</v>
      </c>
      <c r="D971" t="s">
        <v>3076</v>
      </c>
      <c r="E971" t="s">
        <v>3077</v>
      </c>
      <c r="F971" t="s">
        <v>301</v>
      </c>
      <c r="G971" t="s">
        <v>4456</v>
      </c>
      <c r="H971" t="s">
        <v>322</v>
      </c>
      <c r="I971" t="s">
        <v>323</v>
      </c>
      <c r="J971" t="s">
        <v>246</v>
      </c>
      <c r="K971" t="s">
        <v>3079</v>
      </c>
      <c r="L971" t="s">
        <v>247</v>
      </c>
      <c r="M971">
        <v>1170900</v>
      </c>
      <c r="N971">
        <v>0</v>
      </c>
      <c r="O971">
        <v>1170900</v>
      </c>
      <c r="P971">
        <v>0</v>
      </c>
      <c r="Q971" t="s">
        <v>4571</v>
      </c>
      <c r="R971" t="s">
        <v>3277</v>
      </c>
      <c r="S971" t="s">
        <v>3297</v>
      </c>
      <c r="T971" t="s">
        <v>3085</v>
      </c>
      <c r="U971" t="s">
        <v>4572</v>
      </c>
      <c r="V971" t="s">
        <v>4573</v>
      </c>
      <c r="W971" t="s">
        <v>3085</v>
      </c>
      <c r="X971" t="str">
        <f t="shared" si="15"/>
        <v>Funcionamiento</v>
      </c>
      <c r="Y971" t="s">
        <v>4456</v>
      </c>
    </row>
    <row r="972" spans="1:25">
      <c r="A972" t="s">
        <v>3238</v>
      </c>
      <c r="B972" t="s">
        <v>3274</v>
      </c>
      <c r="C972" t="s">
        <v>4570</v>
      </c>
      <c r="D972" t="s">
        <v>3076</v>
      </c>
      <c r="E972" t="s">
        <v>3077</v>
      </c>
      <c r="F972" t="s">
        <v>301</v>
      </c>
      <c r="G972" t="s">
        <v>4456</v>
      </c>
      <c r="H972" t="s">
        <v>324</v>
      </c>
      <c r="I972" t="s">
        <v>325</v>
      </c>
      <c r="J972" t="s">
        <v>246</v>
      </c>
      <c r="K972" t="s">
        <v>3079</v>
      </c>
      <c r="L972" t="s">
        <v>247</v>
      </c>
      <c r="M972">
        <v>780900</v>
      </c>
      <c r="N972">
        <v>0</v>
      </c>
      <c r="O972">
        <v>780900</v>
      </c>
      <c r="P972">
        <v>0</v>
      </c>
      <c r="Q972" t="s">
        <v>4571</v>
      </c>
      <c r="R972" t="s">
        <v>3277</v>
      </c>
      <c r="S972" t="s">
        <v>3297</v>
      </c>
      <c r="T972" t="s">
        <v>3085</v>
      </c>
      <c r="U972" t="s">
        <v>4572</v>
      </c>
      <c r="V972" t="s">
        <v>4573</v>
      </c>
      <c r="W972" t="s">
        <v>3085</v>
      </c>
      <c r="X972" t="str">
        <f t="shared" si="15"/>
        <v>Funcionamiento</v>
      </c>
      <c r="Y972" t="s">
        <v>4456</v>
      </c>
    </row>
    <row r="973" spans="1:25">
      <c r="A973" t="s">
        <v>3281</v>
      </c>
      <c r="B973" t="s">
        <v>3274</v>
      </c>
      <c r="C973" t="s">
        <v>4574</v>
      </c>
      <c r="D973" t="s">
        <v>3076</v>
      </c>
      <c r="E973" t="s">
        <v>3077</v>
      </c>
      <c r="F973" t="s">
        <v>301</v>
      </c>
      <c r="G973" t="s">
        <v>4456</v>
      </c>
      <c r="H973" t="s">
        <v>324</v>
      </c>
      <c r="I973" t="s">
        <v>325</v>
      </c>
      <c r="J973" t="s">
        <v>246</v>
      </c>
      <c r="K973" t="s">
        <v>3079</v>
      </c>
      <c r="L973" t="s">
        <v>247</v>
      </c>
      <c r="M973">
        <v>76700</v>
      </c>
      <c r="N973">
        <v>0</v>
      </c>
      <c r="O973">
        <v>76700</v>
      </c>
      <c r="P973">
        <v>0</v>
      </c>
      <c r="Q973" t="s">
        <v>4575</v>
      </c>
      <c r="R973" t="s">
        <v>3229</v>
      </c>
      <c r="S973" t="s">
        <v>3304</v>
      </c>
      <c r="T973" t="s">
        <v>3085</v>
      </c>
      <c r="U973" t="s">
        <v>4576</v>
      </c>
      <c r="V973" t="s">
        <v>4577</v>
      </c>
      <c r="W973" t="s">
        <v>3085</v>
      </c>
      <c r="X973" t="str">
        <f t="shared" si="15"/>
        <v>Funcionamiento</v>
      </c>
      <c r="Y973" t="s">
        <v>4456</v>
      </c>
    </row>
    <row r="974" spans="1:25">
      <c r="A974" t="s">
        <v>3281</v>
      </c>
      <c r="B974" t="s">
        <v>3274</v>
      </c>
      <c r="C974" t="s">
        <v>4574</v>
      </c>
      <c r="D974" t="s">
        <v>3076</v>
      </c>
      <c r="E974" t="s">
        <v>3077</v>
      </c>
      <c r="F974" t="s">
        <v>301</v>
      </c>
      <c r="G974" t="s">
        <v>4456</v>
      </c>
      <c r="H974" t="s">
        <v>314</v>
      </c>
      <c r="I974" t="s">
        <v>582</v>
      </c>
      <c r="J974" t="s">
        <v>246</v>
      </c>
      <c r="K974" t="s">
        <v>3079</v>
      </c>
      <c r="L974" t="s">
        <v>247</v>
      </c>
      <c r="M974">
        <v>445300</v>
      </c>
      <c r="N974">
        <v>0</v>
      </c>
      <c r="O974">
        <v>445300</v>
      </c>
      <c r="P974">
        <v>0</v>
      </c>
      <c r="Q974" t="s">
        <v>4575</v>
      </c>
      <c r="R974" t="s">
        <v>3229</v>
      </c>
      <c r="S974" t="s">
        <v>3304</v>
      </c>
      <c r="T974" t="s">
        <v>3085</v>
      </c>
      <c r="U974" t="s">
        <v>4576</v>
      </c>
      <c r="V974" t="s">
        <v>4577</v>
      </c>
      <c r="W974" t="s">
        <v>3085</v>
      </c>
      <c r="X974" t="str">
        <f t="shared" si="15"/>
        <v>Funcionamiento</v>
      </c>
      <c r="Y974" t="s">
        <v>4456</v>
      </c>
    </row>
    <row r="975" spans="1:25">
      <c r="A975" t="s">
        <v>3281</v>
      </c>
      <c r="B975" t="s">
        <v>3274</v>
      </c>
      <c r="C975" t="s">
        <v>4574</v>
      </c>
      <c r="D975" t="s">
        <v>3076</v>
      </c>
      <c r="E975" t="s">
        <v>3077</v>
      </c>
      <c r="F975" t="s">
        <v>301</v>
      </c>
      <c r="G975" t="s">
        <v>4456</v>
      </c>
      <c r="H975" t="s">
        <v>316</v>
      </c>
      <c r="I975" t="s">
        <v>583</v>
      </c>
      <c r="J975" t="s">
        <v>246</v>
      </c>
      <c r="K975" t="s">
        <v>3079</v>
      </c>
      <c r="L975" t="s">
        <v>247</v>
      </c>
      <c r="M975">
        <v>312400</v>
      </c>
      <c r="N975">
        <v>0</v>
      </c>
      <c r="O975">
        <v>312400</v>
      </c>
      <c r="P975">
        <v>0</v>
      </c>
      <c r="Q975" t="s">
        <v>4575</v>
      </c>
      <c r="R975" t="s">
        <v>3229</v>
      </c>
      <c r="S975" t="s">
        <v>3304</v>
      </c>
      <c r="T975" t="s">
        <v>3085</v>
      </c>
      <c r="U975" t="s">
        <v>4576</v>
      </c>
      <c r="V975" t="s">
        <v>4577</v>
      </c>
      <c r="W975" t="s">
        <v>3085</v>
      </c>
      <c r="X975" t="str">
        <f t="shared" si="15"/>
        <v>Funcionamiento</v>
      </c>
      <c r="Y975" t="s">
        <v>4456</v>
      </c>
    </row>
    <row r="976" spans="1:25">
      <c r="A976" t="s">
        <v>3281</v>
      </c>
      <c r="B976" t="s">
        <v>3274</v>
      </c>
      <c r="C976" t="s">
        <v>4574</v>
      </c>
      <c r="D976" t="s">
        <v>3076</v>
      </c>
      <c r="E976" t="s">
        <v>3077</v>
      </c>
      <c r="F976" t="s">
        <v>301</v>
      </c>
      <c r="G976" t="s">
        <v>4456</v>
      </c>
      <c r="H976" t="s">
        <v>322</v>
      </c>
      <c r="I976" t="s">
        <v>323</v>
      </c>
      <c r="J976" t="s">
        <v>246</v>
      </c>
      <c r="K976" t="s">
        <v>3079</v>
      </c>
      <c r="L976" t="s">
        <v>247</v>
      </c>
      <c r="M976">
        <v>114300</v>
      </c>
      <c r="N976">
        <v>0</v>
      </c>
      <c r="O976">
        <v>114300</v>
      </c>
      <c r="P976">
        <v>0</v>
      </c>
      <c r="Q976" t="s">
        <v>4575</v>
      </c>
      <c r="R976" t="s">
        <v>3229</v>
      </c>
      <c r="S976" t="s">
        <v>3304</v>
      </c>
      <c r="T976" t="s">
        <v>3085</v>
      </c>
      <c r="U976" t="s">
        <v>4576</v>
      </c>
      <c r="V976" t="s">
        <v>4577</v>
      </c>
      <c r="W976" t="s">
        <v>3085</v>
      </c>
      <c r="X976" t="str">
        <f t="shared" si="15"/>
        <v>Funcionamiento</v>
      </c>
      <c r="Y976" t="s">
        <v>4456</v>
      </c>
    </row>
    <row r="977" spans="1:25">
      <c r="A977" t="s">
        <v>3281</v>
      </c>
      <c r="B977" t="s">
        <v>3274</v>
      </c>
      <c r="C977" t="s">
        <v>4574</v>
      </c>
      <c r="D977" t="s">
        <v>3076</v>
      </c>
      <c r="E977" t="s">
        <v>3077</v>
      </c>
      <c r="F977" t="s">
        <v>301</v>
      </c>
      <c r="G977" t="s">
        <v>4456</v>
      </c>
      <c r="H977" t="s">
        <v>318</v>
      </c>
      <c r="I977" t="s">
        <v>586</v>
      </c>
      <c r="J977" t="s">
        <v>246</v>
      </c>
      <c r="K977" t="s">
        <v>3079</v>
      </c>
      <c r="L977" t="s">
        <v>247</v>
      </c>
      <c r="M977">
        <v>153000</v>
      </c>
      <c r="N977">
        <v>0</v>
      </c>
      <c r="O977">
        <v>153000</v>
      </c>
      <c r="P977">
        <v>0</v>
      </c>
      <c r="Q977" t="s">
        <v>4575</v>
      </c>
      <c r="R977" t="s">
        <v>3229</v>
      </c>
      <c r="S977" t="s">
        <v>3304</v>
      </c>
      <c r="T977" t="s">
        <v>3085</v>
      </c>
      <c r="U977" t="s">
        <v>4576</v>
      </c>
      <c r="V977" t="s">
        <v>4577</v>
      </c>
      <c r="W977" t="s">
        <v>3085</v>
      </c>
      <c r="X977" t="str">
        <f t="shared" si="15"/>
        <v>Funcionamiento</v>
      </c>
      <c r="Y977" t="s">
        <v>4456</v>
      </c>
    </row>
    <row r="978" spans="1:25">
      <c r="A978" t="s">
        <v>3281</v>
      </c>
      <c r="B978" t="s">
        <v>3274</v>
      </c>
      <c r="C978" t="s">
        <v>4574</v>
      </c>
      <c r="D978" t="s">
        <v>3076</v>
      </c>
      <c r="E978" t="s">
        <v>3077</v>
      </c>
      <c r="F978" t="s">
        <v>301</v>
      </c>
      <c r="G978" t="s">
        <v>4456</v>
      </c>
      <c r="H978" t="s">
        <v>320</v>
      </c>
      <c r="I978" t="s">
        <v>321</v>
      </c>
      <c r="J978" t="s">
        <v>246</v>
      </c>
      <c r="K978" t="s">
        <v>3079</v>
      </c>
      <c r="L978" t="s">
        <v>247</v>
      </c>
      <c r="M978">
        <v>43900</v>
      </c>
      <c r="N978">
        <v>0</v>
      </c>
      <c r="O978">
        <v>43900</v>
      </c>
      <c r="P978">
        <v>0</v>
      </c>
      <c r="Q978" t="s">
        <v>4575</v>
      </c>
      <c r="R978" t="s">
        <v>3229</v>
      </c>
      <c r="S978" t="s">
        <v>3304</v>
      </c>
      <c r="T978" t="s">
        <v>3085</v>
      </c>
      <c r="U978" t="s">
        <v>4576</v>
      </c>
      <c r="V978" t="s">
        <v>4577</v>
      </c>
      <c r="W978" t="s">
        <v>3085</v>
      </c>
      <c r="X978" t="str">
        <f t="shared" si="15"/>
        <v>Funcionamiento</v>
      </c>
      <c r="Y978" t="s">
        <v>4456</v>
      </c>
    </row>
    <row r="979" spans="1:25">
      <c r="A979" t="s">
        <v>3288</v>
      </c>
      <c r="B979" t="s">
        <v>3282</v>
      </c>
      <c r="C979" t="s">
        <v>4578</v>
      </c>
      <c r="D979" t="s">
        <v>3076</v>
      </c>
      <c r="E979" t="s">
        <v>3077</v>
      </c>
      <c r="F979" t="s">
        <v>301</v>
      </c>
      <c r="G979" t="s">
        <v>4456</v>
      </c>
      <c r="H979" t="s">
        <v>344</v>
      </c>
      <c r="I979" t="s">
        <v>345</v>
      </c>
      <c r="J979" t="s">
        <v>246</v>
      </c>
      <c r="K979" t="s">
        <v>3079</v>
      </c>
      <c r="L979" t="s">
        <v>247</v>
      </c>
      <c r="M979">
        <v>33001</v>
      </c>
      <c r="N979">
        <v>0</v>
      </c>
      <c r="O979">
        <v>33001</v>
      </c>
      <c r="P979">
        <v>0</v>
      </c>
      <c r="Q979" t="s">
        <v>4559</v>
      </c>
      <c r="R979" t="s">
        <v>3292</v>
      </c>
      <c r="S979" t="s">
        <v>3317</v>
      </c>
      <c r="T979" t="s">
        <v>3297</v>
      </c>
      <c r="U979" t="s">
        <v>4579</v>
      </c>
      <c r="V979" t="s">
        <v>4580</v>
      </c>
      <c r="W979" t="s">
        <v>3085</v>
      </c>
      <c r="X979" t="str">
        <f t="shared" si="15"/>
        <v>Funcionamiento</v>
      </c>
      <c r="Y979" t="s">
        <v>4456</v>
      </c>
    </row>
    <row r="980" spans="1:25">
      <c r="A980" t="s">
        <v>3288</v>
      </c>
      <c r="B980" t="s">
        <v>3282</v>
      </c>
      <c r="C980" t="s">
        <v>4578</v>
      </c>
      <c r="D980" t="s">
        <v>3076</v>
      </c>
      <c r="E980" t="s">
        <v>3077</v>
      </c>
      <c r="F980" t="s">
        <v>301</v>
      </c>
      <c r="G980" t="s">
        <v>4456</v>
      </c>
      <c r="H980" t="s">
        <v>340</v>
      </c>
      <c r="I980" t="s">
        <v>341</v>
      </c>
      <c r="J980" t="s">
        <v>246</v>
      </c>
      <c r="K980" t="s">
        <v>3079</v>
      </c>
      <c r="L980" t="s">
        <v>247</v>
      </c>
      <c r="M980">
        <v>1403379</v>
      </c>
      <c r="N980">
        <v>0</v>
      </c>
      <c r="O980">
        <v>1403379</v>
      </c>
      <c r="P980">
        <v>0</v>
      </c>
      <c r="Q980" t="s">
        <v>4559</v>
      </c>
      <c r="R980" t="s">
        <v>3292</v>
      </c>
      <c r="S980" t="s">
        <v>3317</v>
      </c>
      <c r="T980" t="s">
        <v>3297</v>
      </c>
      <c r="U980" t="s">
        <v>4579</v>
      </c>
      <c r="V980" t="s">
        <v>4580</v>
      </c>
      <c r="W980" t="s">
        <v>3085</v>
      </c>
      <c r="X980" t="str">
        <f t="shared" si="15"/>
        <v>Funcionamiento</v>
      </c>
      <c r="Y980" t="s">
        <v>4456</v>
      </c>
    </row>
    <row r="981" spans="1:25">
      <c r="A981" t="s">
        <v>3263</v>
      </c>
      <c r="B981" t="s">
        <v>3659</v>
      </c>
      <c r="C981" t="s">
        <v>4581</v>
      </c>
      <c r="D981" t="s">
        <v>3076</v>
      </c>
      <c r="E981" t="s">
        <v>3077</v>
      </c>
      <c r="F981" t="s">
        <v>301</v>
      </c>
      <c r="G981" t="s">
        <v>4456</v>
      </c>
      <c r="H981" t="s">
        <v>300</v>
      </c>
      <c r="I981" t="s">
        <v>302</v>
      </c>
      <c r="J981" t="s">
        <v>246</v>
      </c>
      <c r="K981" t="s">
        <v>3079</v>
      </c>
      <c r="L981" t="s">
        <v>247</v>
      </c>
      <c r="M981">
        <v>38558553</v>
      </c>
      <c r="N981">
        <v>0</v>
      </c>
      <c r="O981">
        <v>38558553</v>
      </c>
      <c r="P981">
        <v>0</v>
      </c>
      <c r="Q981" t="s">
        <v>4582</v>
      </c>
      <c r="R981" t="s">
        <v>3297</v>
      </c>
      <c r="S981" t="s">
        <v>4583</v>
      </c>
      <c r="T981" t="s">
        <v>3085</v>
      </c>
      <c r="U981" t="s">
        <v>4584</v>
      </c>
      <c r="V981" t="s">
        <v>4585</v>
      </c>
      <c r="W981" t="s">
        <v>3085</v>
      </c>
      <c r="X981" t="str">
        <f t="shared" si="15"/>
        <v>Funcionamiento</v>
      </c>
      <c r="Y981" t="s">
        <v>4456</v>
      </c>
    </row>
    <row r="982" spans="1:25">
      <c r="A982" t="s">
        <v>3270</v>
      </c>
      <c r="B982" t="s">
        <v>4586</v>
      </c>
      <c r="C982" t="s">
        <v>4587</v>
      </c>
      <c r="D982" t="s">
        <v>3076</v>
      </c>
      <c r="E982" t="s">
        <v>3077</v>
      </c>
      <c r="F982" t="s">
        <v>3234</v>
      </c>
      <c r="G982" t="s">
        <v>4456</v>
      </c>
      <c r="H982" t="s">
        <v>428</v>
      </c>
      <c r="I982" t="s">
        <v>669</v>
      </c>
      <c r="J982" t="s">
        <v>246</v>
      </c>
      <c r="K982" t="s">
        <v>3079</v>
      </c>
      <c r="L982" t="s">
        <v>247</v>
      </c>
      <c r="M982">
        <v>1315600</v>
      </c>
      <c r="N982">
        <v>0</v>
      </c>
      <c r="O982">
        <v>1315600</v>
      </c>
      <c r="P982">
        <v>0</v>
      </c>
      <c r="Q982" t="s">
        <v>4588</v>
      </c>
      <c r="R982" t="s">
        <v>3304</v>
      </c>
      <c r="S982" t="s">
        <v>3350</v>
      </c>
      <c r="T982" t="s">
        <v>3385</v>
      </c>
      <c r="U982" t="s">
        <v>4589</v>
      </c>
      <c r="V982" t="s">
        <v>4590</v>
      </c>
      <c r="W982" t="s">
        <v>3085</v>
      </c>
      <c r="X982" t="str">
        <f t="shared" si="15"/>
        <v>Inversión</v>
      </c>
      <c r="Y982" t="s">
        <v>3241</v>
      </c>
    </row>
    <row r="983" spans="1:25">
      <c r="A983" t="s">
        <v>3277</v>
      </c>
      <c r="B983" t="s">
        <v>3301</v>
      </c>
      <c r="C983" t="s">
        <v>4591</v>
      </c>
      <c r="D983" t="s">
        <v>3076</v>
      </c>
      <c r="E983" t="s">
        <v>3077</v>
      </c>
      <c r="F983" t="s">
        <v>301</v>
      </c>
      <c r="G983" t="s">
        <v>4456</v>
      </c>
      <c r="H983" t="s">
        <v>292</v>
      </c>
      <c r="I983" t="s">
        <v>293</v>
      </c>
      <c r="J983" t="s">
        <v>246</v>
      </c>
      <c r="K983" t="s">
        <v>3079</v>
      </c>
      <c r="L983" t="s">
        <v>247</v>
      </c>
      <c r="M983">
        <v>33586857</v>
      </c>
      <c r="N983">
        <v>0</v>
      </c>
      <c r="O983">
        <v>33586857</v>
      </c>
      <c r="P983">
        <v>0</v>
      </c>
      <c r="Q983" t="s">
        <v>4592</v>
      </c>
      <c r="R983" t="s">
        <v>3237</v>
      </c>
      <c r="S983" t="s">
        <v>4593</v>
      </c>
      <c r="T983" t="s">
        <v>3085</v>
      </c>
      <c r="U983" t="s">
        <v>4594</v>
      </c>
      <c r="V983" t="s">
        <v>4595</v>
      </c>
      <c r="W983" t="s">
        <v>3085</v>
      </c>
      <c r="X983" t="str">
        <f t="shared" si="15"/>
        <v>Funcionamiento</v>
      </c>
      <c r="Y983" t="s">
        <v>4456</v>
      </c>
    </row>
    <row r="984" spans="1:25">
      <c r="A984" t="s">
        <v>3277</v>
      </c>
      <c r="B984" t="s">
        <v>3301</v>
      </c>
      <c r="C984" t="s">
        <v>4591</v>
      </c>
      <c r="D984" t="s">
        <v>3076</v>
      </c>
      <c r="E984" t="s">
        <v>3077</v>
      </c>
      <c r="F984" t="s">
        <v>301</v>
      </c>
      <c r="G984" t="s">
        <v>4456</v>
      </c>
      <c r="H984" t="s">
        <v>303</v>
      </c>
      <c r="I984" t="s">
        <v>305</v>
      </c>
      <c r="J984" t="s">
        <v>246</v>
      </c>
      <c r="K984" t="s">
        <v>3079</v>
      </c>
      <c r="L984" t="s">
        <v>247</v>
      </c>
      <c r="M984">
        <v>1192595</v>
      </c>
      <c r="N984">
        <v>0</v>
      </c>
      <c r="O984">
        <v>1192595</v>
      </c>
      <c r="P984">
        <v>0</v>
      </c>
      <c r="Q984" t="s">
        <v>4592</v>
      </c>
      <c r="R984" t="s">
        <v>3237</v>
      </c>
      <c r="S984" t="s">
        <v>4593</v>
      </c>
      <c r="T984" t="s">
        <v>3085</v>
      </c>
      <c r="U984" t="s">
        <v>4594</v>
      </c>
      <c r="V984" t="s">
        <v>4595</v>
      </c>
      <c r="W984" t="s">
        <v>3085</v>
      </c>
      <c r="X984" t="str">
        <f t="shared" si="15"/>
        <v>Funcionamiento</v>
      </c>
      <c r="Y984" t="s">
        <v>4456</v>
      </c>
    </row>
    <row r="985" spans="1:25">
      <c r="A985" t="s">
        <v>3277</v>
      </c>
      <c r="B985" t="s">
        <v>3301</v>
      </c>
      <c r="C985" t="s">
        <v>4591</v>
      </c>
      <c r="D985" t="s">
        <v>3076</v>
      </c>
      <c r="E985" t="s">
        <v>3077</v>
      </c>
      <c r="F985" t="s">
        <v>301</v>
      </c>
      <c r="G985" t="s">
        <v>4456</v>
      </c>
      <c r="H985" t="s">
        <v>331</v>
      </c>
      <c r="I985" t="s">
        <v>587</v>
      </c>
      <c r="J985" t="s">
        <v>246</v>
      </c>
      <c r="K985" t="s">
        <v>3079</v>
      </c>
      <c r="L985" t="s">
        <v>247</v>
      </c>
      <c r="M985">
        <v>91029</v>
      </c>
      <c r="N985">
        <v>0</v>
      </c>
      <c r="O985">
        <v>91029</v>
      </c>
      <c r="P985">
        <v>0</v>
      </c>
      <c r="Q985" t="s">
        <v>4592</v>
      </c>
      <c r="R985" t="s">
        <v>3237</v>
      </c>
      <c r="S985" t="s">
        <v>4593</v>
      </c>
      <c r="T985" t="s">
        <v>3085</v>
      </c>
      <c r="U985" t="s">
        <v>4594</v>
      </c>
      <c r="V985" t="s">
        <v>4595</v>
      </c>
      <c r="W985" t="s">
        <v>3085</v>
      </c>
      <c r="X985" t="str">
        <f t="shared" si="15"/>
        <v>Funcionamiento</v>
      </c>
      <c r="Y985" t="s">
        <v>4456</v>
      </c>
    </row>
    <row r="986" spans="1:25">
      <c r="A986" t="s">
        <v>3277</v>
      </c>
      <c r="B986" t="s">
        <v>3301</v>
      </c>
      <c r="C986" t="s">
        <v>4591</v>
      </c>
      <c r="D986" t="s">
        <v>3076</v>
      </c>
      <c r="E986" t="s">
        <v>3077</v>
      </c>
      <c r="F986" t="s">
        <v>301</v>
      </c>
      <c r="G986" t="s">
        <v>4456</v>
      </c>
      <c r="H986" t="s">
        <v>336</v>
      </c>
      <c r="I986" t="s">
        <v>337</v>
      </c>
      <c r="J986" t="s">
        <v>246</v>
      </c>
      <c r="K986" t="s">
        <v>3079</v>
      </c>
      <c r="L986" t="s">
        <v>247</v>
      </c>
      <c r="M986">
        <v>2354967</v>
      </c>
      <c r="N986">
        <v>0</v>
      </c>
      <c r="O986">
        <v>2354967</v>
      </c>
      <c r="P986">
        <v>0</v>
      </c>
      <c r="Q986" t="s">
        <v>4592</v>
      </c>
      <c r="R986" t="s">
        <v>3237</v>
      </c>
      <c r="S986" t="s">
        <v>4593</v>
      </c>
      <c r="T986" t="s">
        <v>3085</v>
      </c>
      <c r="U986" t="s">
        <v>4594</v>
      </c>
      <c r="V986" t="s">
        <v>4595</v>
      </c>
      <c r="W986" t="s">
        <v>3085</v>
      </c>
      <c r="X986" t="str">
        <f t="shared" si="15"/>
        <v>Funcionamiento</v>
      </c>
      <c r="Y986" t="s">
        <v>4456</v>
      </c>
    </row>
    <row r="987" spans="1:25">
      <c r="A987" t="s">
        <v>3277</v>
      </c>
      <c r="B987" t="s">
        <v>3301</v>
      </c>
      <c r="C987" t="s">
        <v>4591</v>
      </c>
      <c r="D987" t="s">
        <v>3076</v>
      </c>
      <c r="E987" t="s">
        <v>3077</v>
      </c>
      <c r="F987" t="s">
        <v>301</v>
      </c>
      <c r="G987" t="s">
        <v>4456</v>
      </c>
      <c r="H987" t="s">
        <v>309</v>
      </c>
      <c r="I987" t="s">
        <v>311</v>
      </c>
      <c r="J987" t="s">
        <v>246</v>
      </c>
      <c r="K987" t="s">
        <v>3079</v>
      </c>
      <c r="L987" t="s">
        <v>247</v>
      </c>
      <c r="M987">
        <v>54578</v>
      </c>
      <c r="N987">
        <v>0</v>
      </c>
      <c r="O987">
        <v>54578</v>
      </c>
      <c r="P987">
        <v>0</v>
      </c>
      <c r="Q987" t="s">
        <v>4592</v>
      </c>
      <c r="R987" t="s">
        <v>3237</v>
      </c>
      <c r="S987" t="s">
        <v>4593</v>
      </c>
      <c r="T987" t="s">
        <v>3085</v>
      </c>
      <c r="U987" t="s">
        <v>4594</v>
      </c>
      <c r="V987" t="s">
        <v>4595</v>
      </c>
      <c r="W987" t="s">
        <v>3085</v>
      </c>
      <c r="X987" t="str">
        <f t="shared" si="15"/>
        <v>Funcionamiento</v>
      </c>
      <c r="Y987" t="s">
        <v>4456</v>
      </c>
    </row>
    <row r="988" spans="1:25">
      <c r="A988" t="s">
        <v>3277</v>
      </c>
      <c r="B988" t="s">
        <v>3301</v>
      </c>
      <c r="C988" t="s">
        <v>4591</v>
      </c>
      <c r="D988" t="s">
        <v>3076</v>
      </c>
      <c r="E988" t="s">
        <v>3077</v>
      </c>
      <c r="F988" t="s">
        <v>301</v>
      </c>
      <c r="G988" t="s">
        <v>4456</v>
      </c>
      <c r="H988" t="s">
        <v>297</v>
      </c>
      <c r="I988" t="s">
        <v>299</v>
      </c>
      <c r="J988" t="s">
        <v>246</v>
      </c>
      <c r="K988" t="s">
        <v>3079</v>
      </c>
      <c r="L988" t="s">
        <v>247</v>
      </c>
      <c r="M988">
        <v>449129</v>
      </c>
      <c r="N988">
        <v>0</v>
      </c>
      <c r="O988">
        <v>449129</v>
      </c>
      <c r="P988">
        <v>0</v>
      </c>
      <c r="Q988" t="s">
        <v>4592</v>
      </c>
      <c r="R988" t="s">
        <v>3237</v>
      </c>
      <c r="S988" t="s">
        <v>4593</v>
      </c>
      <c r="T988" t="s">
        <v>3085</v>
      </c>
      <c r="U988" t="s">
        <v>4594</v>
      </c>
      <c r="V988" t="s">
        <v>4595</v>
      </c>
      <c r="W988" t="s">
        <v>3085</v>
      </c>
      <c r="X988" t="str">
        <f t="shared" si="15"/>
        <v>Funcionamiento</v>
      </c>
      <c r="Y988" t="s">
        <v>4456</v>
      </c>
    </row>
    <row r="989" spans="1:25">
      <c r="A989" t="s">
        <v>3277</v>
      </c>
      <c r="B989" t="s">
        <v>3301</v>
      </c>
      <c r="C989" t="s">
        <v>4591</v>
      </c>
      <c r="D989" t="s">
        <v>3076</v>
      </c>
      <c r="E989" t="s">
        <v>3077</v>
      </c>
      <c r="F989" t="s">
        <v>301</v>
      </c>
      <c r="G989" t="s">
        <v>4456</v>
      </c>
      <c r="H989" t="s">
        <v>294</v>
      </c>
      <c r="I989" t="s">
        <v>296</v>
      </c>
      <c r="J989" t="s">
        <v>246</v>
      </c>
      <c r="K989" t="s">
        <v>3079</v>
      </c>
      <c r="L989" t="s">
        <v>247</v>
      </c>
      <c r="M989">
        <v>378962</v>
      </c>
      <c r="N989">
        <v>0</v>
      </c>
      <c r="O989">
        <v>378962</v>
      </c>
      <c r="P989">
        <v>0</v>
      </c>
      <c r="Q989" t="s">
        <v>4592</v>
      </c>
      <c r="R989" t="s">
        <v>3237</v>
      </c>
      <c r="S989" t="s">
        <v>4593</v>
      </c>
      <c r="T989" t="s">
        <v>3085</v>
      </c>
      <c r="U989" t="s">
        <v>4594</v>
      </c>
      <c r="V989" t="s">
        <v>4595</v>
      </c>
      <c r="W989" t="s">
        <v>3085</v>
      </c>
      <c r="X989" t="str">
        <f t="shared" si="15"/>
        <v>Funcionamiento</v>
      </c>
      <c r="Y989" t="s">
        <v>4456</v>
      </c>
    </row>
    <row r="990" spans="1:25">
      <c r="A990" t="s">
        <v>3229</v>
      </c>
      <c r="B990" t="s">
        <v>3301</v>
      </c>
      <c r="C990" t="s">
        <v>4596</v>
      </c>
      <c r="D990" t="s">
        <v>3076</v>
      </c>
      <c r="E990" t="s">
        <v>3077</v>
      </c>
      <c r="F990" t="s">
        <v>301</v>
      </c>
      <c r="G990" t="s">
        <v>4456</v>
      </c>
      <c r="H990" t="s">
        <v>322</v>
      </c>
      <c r="I990" t="s">
        <v>323</v>
      </c>
      <c r="J990" t="s">
        <v>246</v>
      </c>
      <c r="K990" t="s">
        <v>3079</v>
      </c>
      <c r="L990" t="s">
        <v>247</v>
      </c>
      <c r="M990">
        <v>2286800</v>
      </c>
      <c r="N990">
        <v>0</v>
      </c>
      <c r="O990">
        <v>2286800</v>
      </c>
      <c r="P990">
        <v>0</v>
      </c>
      <c r="Q990" t="s">
        <v>4597</v>
      </c>
      <c r="R990" t="s">
        <v>3317</v>
      </c>
      <c r="S990" t="s">
        <v>3343</v>
      </c>
      <c r="T990" t="s">
        <v>3085</v>
      </c>
      <c r="U990" t="s">
        <v>4598</v>
      </c>
      <c r="V990" t="s">
        <v>4599</v>
      </c>
      <c r="W990" t="s">
        <v>3085</v>
      </c>
      <c r="X990" t="str">
        <f t="shared" si="15"/>
        <v>Funcionamiento</v>
      </c>
      <c r="Y990" t="s">
        <v>4456</v>
      </c>
    </row>
    <row r="991" spans="1:25">
      <c r="A991" t="s">
        <v>3229</v>
      </c>
      <c r="B991" t="s">
        <v>3301</v>
      </c>
      <c r="C991" t="s">
        <v>4596</v>
      </c>
      <c r="D991" t="s">
        <v>3076</v>
      </c>
      <c r="E991" t="s">
        <v>3077</v>
      </c>
      <c r="F991" t="s">
        <v>301</v>
      </c>
      <c r="G991" t="s">
        <v>4456</v>
      </c>
      <c r="H991" t="s">
        <v>324</v>
      </c>
      <c r="I991" t="s">
        <v>325</v>
      </c>
      <c r="J991" t="s">
        <v>246</v>
      </c>
      <c r="K991" t="s">
        <v>3079</v>
      </c>
      <c r="L991" t="s">
        <v>247</v>
      </c>
      <c r="M991">
        <v>1524700</v>
      </c>
      <c r="N991">
        <v>0</v>
      </c>
      <c r="O991">
        <v>1524700</v>
      </c>
      <c r="P991">
        <v>0</v>
      </c>
      <c r="Q991" t="s">
        <v>4597</v>
      </c>
      <c r="R991" t="s">
        <v>3317</v>
      </c>
      <c r="S991" t="s">
        <v>3343</v>
      </c>
      <c r="T991" t="s">
        <v>3085</v>
      </c>
      <c r="U991" t="s">
        <v>4598</v>
      </c>
      <c r="V991" t="s">
        <v>4599</v>
      </c>
      <c r="W991" t="s">
        <v>3085</v>
      </c>
      <c r="X991" t="str">
        <f t="shared" si="15"/>
        <v>Funcionamiento</v>
      </c>
      <c r="Y991" t="s">
        <v>4456</v>
      </c>
    </row>
    <row r="992" spans="1:25">
      <c r="A992" t="s">
        <v>3229</v>
      </c>
      <c r="B992" t="s">
        <v>3301</v>
      </c>
      <c r="C992" t="s">
        <v>4596</v>
      </c>
      <c r="D992" t="s">
        <v>3076</v>
      </c>
      <c r="E992" t="s">
        <v>3077</v>
      </c>
      <c r="F992" t="s">
        <v>301</v>
      </c>
      <c r="G992" t="s">
        <v>4456</v>
      </c>
      <c r="H992" t="s">
        <v>314</v>
      </c>
      <c r="I992" t="s">
        <v>582</v>
      </c>
      <c r="J992" t="s">
        <v>246</v>
      </c>
      <c r="K992" t="s">
        <v>3079</v>
      </c>
      <c r="L992" t="s">
        <v>247</v>
      </c>
      <c r="M992">
        <v>4416600</v>
      </c>
      <c r="N992">
        <v>0</v>
      </c>
      <c r="O992">
        <v>4416600</v>
      </c>
      <c r="P992">
        <v>0</v>
      </c>
      <c r="Q992" t="s">
        <v>4597</v>
      </c>
      <c r="R992" t="s">
        <v>3317</v>
      </c>
      <c r="S992" t="s">
        <v>3343</v>
      </c>
      <c r="T992" t="s">
        <v>3085</v>
      </c>
      <c r="U992" t="s">
        <v>4598</v>
      </c>
      <c r="V992" t="s">
        <v>4599</v>
      </c>
      <c r="W992" t="s">
        <v>3085</v>
      </c>
      <c r="X992" t="str">
        <f t="shared" si="15"/>
        <v>Funcionamiento</v>
      </c>
      <c r="Y992" t="s">
        <v>4456</v>
      </c>
    </row>
    <row r="993" spans="1:25">
      <c r="A993" t="s">
        <v>3229</v>
      </c>
      <c r="B993" t="s">
        <v>3301</v>
      </c>
      <c r="C993" t="s">
        <v>4596</v>
      </c>
      <c r="D993" t="s">
        <v>3076</v>
      </c>
      <c r="E993" t="s">
        <v>3077</v>
      </c>
      <c r="F993" t="s">
        <v>301</v>
      </c>
      <c r="G993" t="s">
        <v>4456</v>
      </c>
      <c r="H993" t="s">
        <v>316</v>
      </c>
      <c r="I993" t="s">
        <v>583</v>
      </c>
      <c r="J993" t="s">
        <v>246</v>
      </c>
      <c r="K993" t="s">
        <v>3079</v>
      </c>
      <c r="L993" t="s">
        <v>247</v>
      </c>
      <c r="M993">
        <v>3128500</v>
      </c>
      <c r="N993">
        <v>0</v>
      </c>
      <c r="O993">
        <v>3128500</v>
      </c>
      <c r="P993">
        <v>0</v>
      </c>
      <c r="Q993" t="s">
        <v>4597</v>
      </c>
      <c r="R993" t="s">
        <v>3317</v>
      </c>
      <c r="S993" t="s">
        <v>3343</v>
      </c>
      <c r="T993" t="s">
        <v>3085</v>
      </c>
      <c r="U993" t="s">
        <v>4598</v>
      </c>
      <c r="V993" t="s">
        <v>4599</v>
      </c>
      <c r="W993" t="s">
        <v>3085</v>
      </c>
      <c r="X993" t="str">
        <f t="shared" si="15"/>
        <v>Funcionamiento</v>
      </c>
      <c r="Y993" t="s">
        <v>4456</v>
      </c>
    </row>
    <row r="994" spans="1:25">
      <c r="A994" t="s">
        <v>3229</v>
      </c>
      <c r="B994" t="s">
        <v>3301</v>
      </c>
      <c r="C994" t="s">
        <v>4596</v>
      </c>
      <c r="D994" t="s">
        <v>3076</v>
      </c>
      <c r="E994" t="s">
        <v>3077</v>
      </c>
      <c r="F994" t="s">
        <v>301</v>
      </c>
      <c r="G994" t="s">
        <v>4456</v>
      </c>
      <c r="H994" t="s">
        <v>320</v>
      </c>
      <c r="I994" t="s">
        <v>321</v>
      </c>
      <c r="J994" t="s">
        <v>246</v>
      </c>
      <c r="K994" t="s">
        <v>3079</v>
      </c>
      <c r="L994" t="s">
        <v>247</v>
      </c>
      <c r="M994">
        <v>408400</v>
      </c>
      <c r="N994">
        <v>0</v>
      </c>
      <c r="O994">
        <v>408400</v>
      </c>
      <c r="P994">
        <v>0</v>
      </c>
      <c r="Q994" t="s">
        <v>4597</v>
      </c>
      <c r="R994" t="s">
        <v>3317</v>
      </c>
      <c r="S994" t="s">
        <v>3343</v>
      </c>
      <c r="T994" t="s">
        <v>3085</v>
      </c>
      <c r="U994" t="s">
        <v>4598</v>
      </c>
      <c r="V994" t="s">
        <v>4599</v>
      </c>
      <c r="W994" t="s">
        <v>3085</v>
      </c>
      <c r="X994" t="str">
        <f t="shared" si="15"/>
        <v>Funcionamiento</v>
      </c>
      <c r="Y994" t="s">
        <v>4456</v>
      </c>
    </row>
    <row r="995" spans="1:25">
      <c r="A995" t="s">
        <v>3229</v>
      </c>
      <c r="B995" t="s">
        <v>3301</v>
      </c>
      <c r="C995" t="s">
        <v>4596</v>
      </c>
      <c r="D995" t="s">
        <v>3076</v>
      </c>
      <c r="E995" t="s">
        <v>3077</v>
      </c>
      <c r="F995" t="s">
        <v>301</v>
      </c>
      <c r="G995" t="s">
        <v>4456</v>
      </c>
      <c r="H995" t="s">
        <v>318</v>
      </c>
      <c r="I995" t="s">
        <v>586</v>
      </c>
      <c r="J995" t="s">
        <v>246</v>
      </c>
      <c r="K995" t="s">
        <v>3079</v>
      </c>
      <c r="L995" t="s">
        <v>247</v>
      </c>
      <c r="M995">
        <v>3048400</v>
      </c>
      <c r="N995">
        <v>0</v>
      </c>
      <c r="O995">
        <v>3048400</v>
      </c>
      <c r="P995">
        <v>0</v>
      </c>
      <c r="Q995" t="s">
        <v>4597</v>
      </c>
      <c r="R995" t="s">
        <v>3317</v>
      </c>
      <c r="S995" t="s">
        <v>3343</v>
      </c>
      <c r="T995" t="s">
        <v>3085</v>
      </c>
      <c r="U995" t="s">
        <v>4598</v>
      </c>
      <c r="V995" t="s">
        <v>4599</v>
      </c>
      <c r="W995" t="s">
        <v>3085</v>
      </c>
      <c r="X995" t="str">
        <f t="shared" si="15"/>
        <v>Funcionamiento</v>
      </c>
      <c r="Y995" t="s">
        <v>4456</v>
      </c>
    </row>
    <row r="996" spans="1:25">
      <c r="A996" t="s">
        <v>3292</v>
      </c>
      <c r="B996" t="s">
        <v>4600</v>
      </c>
      <c r="C996" t="s">
        <v>4601</v>
      </c>
      <c r="D996" t="s">
        <v>3076</v>
      </c>
      <c r="E996" t="s">
        <v>3077</v>
      </c>
      <c r="F996" t="s">
        <v>301</v>
      </c>
      <c r="G996" t="s">
        <v>4456</v>
      </c>
      <c r="H996" t="s">
        <v>344</v>
      </c>
      <c r="I996" t="s">
        <v>345</v>
      </c>
      <c r="J996" t="s">
        <v>246</v>
      </c>
      <c r="K996" t="s">
        <v>3079</v>
      </c>
      <c r="L996" t="s">
        <v>247</v>
      </c>
      <c r="M996">
        <v>33046</v>
      </c>
      <c r="N996">
        <v>0</v>
      </c>
      <c r="O996">
        <v>33046</v>
      </c>
      <c r="P996">
        <v>0</v>
      </c>
      <c r="Q996" t="s">
        <v>4602</v>
      </c>
      <c r="R996" t="s">
        <v>3325</v>
      </c>
      <c r="S996" t="s">
        <v>3365</v>
      </c>
      <c r="T996" t="s">
        <v>3343</v>
      </c>
      <c r="U996" t="s">
        <v>4603</v>
      </c>
      <c r="V996" t="s">
        <v>4604</v>
      </c>
      <c r="W996" t="s">
        <v>3085</v>
      </c>
      <c r="X996" t="str">
        <f t="shared" si="15"/>
        <v>Funcionamiento</v>
      </c>
      <c r="Y996" t="s">
        <v>4456</v>
      </c>
    </row>
    <row r="997" spans="1:25">
      <c r="A997" t="s">
        <v>3292</v>
      </c>
      <c r="B997" t="s">
        <v>4600</v>
      </c>
      <c r="C997" t="s">
        <v>4601</v>
      </c>
      <c r="D997" t="s">
        <v>3076</v>
      </c>
      <c r="E997" t="s">
        <v>3077</v>
      </c>
      <c r="F997" t="s">
        <v>301</v>
      </c>
      <c r="G997" t="s">
        <v>4456</v>
      </c>
      <c r="H997" t="s">
        <v>340</v>
      </c>
      <c r="I997" t="s">
        <v>341</v>
      </c>
      <c r="J997" t="s">
        <v>246</v>
      </c>
      <c r="K997" t="s">
        <v>3079</v>
      </c>
      <c r="L997" t="s">
        <v>247</v>
      </c>
      <c r="M997">
        <v>1825094</v>
      </c>
      <c r="N997">
        <v>0</v>
      </c>
      <c r="O997">
        <v>1825094</v>
      </c>
      <c r="P997">
        <v>0</v>
      </c>
      <c r="Q997" t="s">
        <v>4602</v>
      </c>
      <c r="R997" t="s">
        <v>3325</v>
      </c>
      <c r="S997" t="s">
        <v>3365</v>
      </c>
      <c r="T997" t="s">
        <v>3343</v>
      </c>
      <c r="U997" t="s">
        <v>4603</v>
      </c>
      <c r="V997" t="s">
        <v>4604</v>
      </c>
      <c r="W997" t="s">
        <v>3085</v>
      </c>
      <c r="X997" t="str">
        <f t="shared" si="15"/>
        <v>Funcionamiento</v>
      </c>
      <c r="Y997" t="s">
        <v>4456</v>
      </c>
    </row>
    <row r="998" spans="1:25">
      <c r="A998" t="s">
        <v>3297</v>
      </c>
      <c r="B998" t="s">
        <v>4605</v>
      </c>
      <c r="C998" t="s">
        <v>4606</v>
      </c>
      <c r="D998" t="s">
        <v>3076</v>
      </c>
      <c r="E998" t="s">
        <v>3077</v>
      </c>
      <c r="F998" t="s">
        <v>301</v>
      </c>
      <c r="G998" t="s">
        <v>4456</v>
      </c>
      <c r="H998" t="s">
        <v>344</v>
      </c>
      <c r="I998" t="s">
        <v>345</v>
      </c>
      <c r="J998" t="s">
        <v>246</v>
      </c>
      <c r="K998" t="s">
        <v>3079</v>
      </c>
      <c r="L998" t="s">
        <v>247</v>
      </c>
      <c r="M998">
        <v>134337</v>
      </c>
      <c r="N998">
        <v>-134337</v>
      </c>
      <c r="O998">
        <v>0</v>
      </c>
      <c r="P998">
        <v>0</v>
      </c>
      <c r="Q998" t="s">
        <v>4607</v>
      </c>
      <c r="R998" t="s">
        <v>3257</v>
      </c>
      <c r="S998" t="s">
        <v>3264</v>
      </c>
      <c r="T998" t="s">
        <v>3392</v>
      </c>
      <c r="U998" t="s">
        <v>3085</v>
      </c>
      <c r="V998" t="s">
        <v>3085</v>
      </c>
      <c r="W998" t="s">
        <v>3085</v>
      </c>
      <c r="X998" t="str">
        <f t="shared" si="15"/>
        <v>Funcionamiento</v>
      </c>
      <c r="Y998" t="s">
        <v>4456</v>
      </c>
    </row>
    <row r="999" spans="1:25">
      <c r="A999" t="s">
        <v>3304</v>
      </c>
      <c r="B999" t="s">
        <v>4608</v>
      </c>
      <c r="C999" t="s">
        <v>4609</v>
      </c>
      <c r="D999" t="s">
        <v>3076</v>
      </c>
      <c r="E999" t="s">
        <v>3077</v>
      </c>
      <c r="F999" t="s">
        <v>301</v>
      </c>
      <c r="G999" t="s">
        <v>4456</v>
      </c>
      <c r="H999" t="s">
        <v>340</v>
      </c>
      <c r="I999" t="s">
        <v>341</v>
      </c>
      <c r="J999" t="s">
        <v>246</v>
      </c>
      <c r="K999" t="s">
        <v>3079</v>
      </c>
      <c r="L999" t="s">
        <v>247</v>
      </c>
      <c r="M999">
        <v>53566</v>
      </c>
      <c r="N999">
        <v>0</v>
      </c>
      <c r="O999">
        <v>53566</v>
      </c>
      <c r="P999">
        <v>0</v>
      </c>
      <c r="Q999" t="s">
        <v>4610</v>
      </c>
      <c r="R999" t="s">
        <v>3245</v>
      </c>
      <c r="S999" t="s">
        <v>3417</v>
      </c>
      <c r="T999" t="s">
        <v>3285</v>
      </c>
      <c r="U999" t="s">
        <v>4611</v>
      </c>
      <c r="V999" t="s">
        <v>4612</v>
      </c>
      <c r="W999" t="s">
        <v>3085</v>
      </c>
      <c r="X999" t="str">
        <f t="shared" si="15"/>
        <v>Funcionamiento</v>
      </c>
      <c r="Y999" t="s">
        <v>4456</v>
      </c>
    </row>
    <row r="1000" spans="1:25">
      <c r="A1000" t="s">
        <v>3304</v>
      </c>
      <c r="B1000" t="s">
        <v>4608</v>
      </c>
      <c r="C1000" t="s">
        <v>4609</v>
      </c>
      <c r="D1000" t="s">
        <v>3076</v>
      </c>
      <c r="E1000" t="s">
        <v>3077</v>
      </c>
      <c r="F1000" t="s">
        <v>301</v>
      </c>
      <c r="G1000" t="s">
        <v>4456</v>
      </c>
      <c r="H1000" t="s">
        <v>344</v>
      </c>
      <c r="I1000" t="s">
        <v>345</v>
      </c>
      <c r="J1000" t="s">
        <v>246</v>
      </c>
      <c r="K1000" t="s">
        <v>3079</v>
      </c>
      <c r="L1000" t="s">
        <v>247</v>
      </c>
      <c r="M1000">
        <v>13856</v>
      </c>
      <c r="N1000">
        <v>0</v>
      </c>
      <c r="O1000">
        <v>13856</v>
      </c>
      <c r="P1000">
        <v>0</v>
      </c>
      <c r="Q1000" t="s">
        <v>4610</v>
      </c>
      <c r="R1000" t="s">
        <v>3245</v>
      </c>
      <c r="S1000" t="s">
        <v>3417</v>
      </c>
      <c r="T1000" t="s">
        <v>3285</v>
      </c>
      <c r="U1000" t="s">
        <v>4611</v>
      </c>
      <c r="V1000" t="s">
        <v>4612</v>
      </c>
      <c r="W1000" t="s">
        <v>3085</v>
      </c>
      <c r="X1000" t="str">
        <f t="shared" si="15"/>
        <v>Funcionamiento</v>
      </c>
      <c r="Y1000" t="s">
        <v>4456</v>
      </c>
    </row>
    <row r="1001" spans="1:25">
      <c r="A1001" t="s">
        <v>3237</v>
      </c>
      <c r="B1001" t="s">
        <v>3340</v>
      </c>
      <c r="C1001" t="s">
        <v>4613</v>
      </c>
      <c r="D1001" t="s">
        <v>3076</v>
      </c>
      <c r="E1001" t="s">
        <v>3077</v>
      </c>
      <c r="F1001" t="s">
        <v>301</v>
      </c>
      <c r="G1001" t="s">
        <v>4456</v>
      </c>
      <c r="H1001" t="s">
        <v>294</v>
      </c>
      <c r="I1001" t="s">
        <v>296</v>
      </c>
      <c r="J1001" t="s">
        <v>246</v>
      </c>
      <c r="K1001" t="s">
        <v>3079</v>
      </c>
      <c r="L1001" t="s">
        <v>247</v>
      </c>
      <c r="M1001">
        <v>431840</v>
      </c>
      <c r="N1001">
        <v>0</v>
      </c>
      <c r="O1001">
        <v>431840</v>
      </c>
      <c r="P1001">
        <v>0</v>
      </c>
      <c r="Q1001" t="s">
        <v>4614</v>
      </c>
      <c r="R1001" t="s">
        <v>3336</v>
      </c>
      <c r="S1001" t="s">
        <v>4615</v>
      </c>
      <c r="T1001" t="s">
        <v>3085</v>
      </c>
      <c r="U1001" t="s">
        <v>4616</v>
      </c>
      <c r="V1001" t="s">
        <v>4617</v>
      </c>
      <c r="W1001" t="s">
        <v>3085</v>
      </c>
      <c r="X1001" t="str">
        <f t="shared" si="15"/>
        <v>Funcionamiento</v>
      </c>
      <c r="Y1001" t="s">
        <v>4456</v>
      </c>
    </row>
    <row r="1002" spans="1:25">
      <c r="A1002" t="s">
        <v>3237</v>
      </c>
      <c r="B1002" t="s">
        <v>3340</v>
      </c>
      <c r="C1002" t="s">
        <v>4613</v>
      </c>
      <c r="D1002" t="s">
        <v>3076</v>
      </c>
      <c r="E1002" t="s">
        <v>3077</v>
      </c>
      <c r="F1002" t="s">
        <v>301</v>
      </c>
      <c r="G1002" t="s">
        <v>4456</v>
      </c>
      <c r="H1002" t="s">
        <v>303</v>
      </c>
      <c r="I1002" t="s">
        <v>305</v>
      </c>
      <c r="J1002" t="s">
        <v>246</v>
      </c>
      <c r="K1002" t="s">
        <v>3079</v>
      </c>
      <c r="L1002" t="s">
        <v>247</v>
      </c>
      <c r="M1002">
        <v>1665884</v>
      </c>
      <c r="N1002">
        <v>0</v>
      </c>
      <c r="O1002">
        <v>1665884</v>
      </c>
      <c r="P1002">
        <v>0</v>
      </c>
      <c r="Q1002" t="s">
        <v>4614</v>
      </c>
      <c r="R1002" t="s">
        <v>3336</v>
      </c>
      <c r="S1002" t="s">
        <v>4615</v>
      </c>
      <c r="T1002" t="s">
        <v>3085</v>
      </c>
      <c r="U1002" t="s">
        <v>4616</v>
      </c>
      <c r="V1002" t="s">
        <v>4617</v>
      </c>
      <c r="W1002" t="s">
        <v>3085</v>
      </c>
      <c r="X1002" t="str">
        <f t="shared" si="15"/>
        <v>Funcionamiento</v>
      </c>
      <c r="Y1002" t="s">
        <v>4456</v>
      </c>
    </row>
    <row r="1003" spans="1:25">
      <c r="A1003" t="s">
        <v>3237</v>
      </c>
      <c r="B1003" t="s">
        <v>3340</v>
      </c>
      <c r="C1003" t="s">
        <v>4613</v>
      </c>
      <c r="D1003" t="s">
        <v>3076</v>
      </c>
      <c r="E1003" t="s">
        <v>3077</v>
      </c>
      <c r="F1003" t="s">
        <v>301</v>
      </c>
      <c r="G1003" t="s">
        <v>4456</v>
      </c>
      <c r="H1003" t="s">
        <v>336</v>
      </c>
      <c r="I1003" t="s">
        <v>337</v>
      </c>
      <c r="J1003" t="s">
        <v>246</v>
      </c>
      <c r="K1003" t="s">
        <v>3079</v>
      </c>
      <c r="L1003" t="s">
        <v>247</v>
      </c>
      <c r="M1003">
        <v>2354967</v>
      </c>
      <c r="N1003">
        <v>0</v>
      </c>
      <c r="O1003">
        <v>2354967</v>
      </c>
      <c r="P1003">
        <v>0</v>
      </c>
      <c r="Q1003" t="s">
        <v>4614</v>
      </c>
      <c r="R1003" t="s">
        <v>3336</v>
      </c>
      <c r="S1003" t="s">
        <v>4615</v>
      </c>
      <c r="T1003" t="s">
        <v>3085</v>
      </c>
      <c r="U1003" t="s">
        <v>4616</v>
      </c>
      <c r="V1003" t="s">
        <v>4617</v>
      </c>
      <c r="W1003" t="s">
        <v>3085</v>
      </c>
      <c r="X1003" t="str">
        <f t="shared" si="15"/>
        <v>Funcionamiento</v>
      </c>
      <c r="Y1003" t="s">
        <v>4456</v>
      </c>
    </row>
    <row r="1004" spans="1:25">
      <c r="A1004" t="s">
        <v>3237</v>
      </c>
      <c r="B1004" t="s">
        <v>3340</v>
      </c>
      <c r="C1004" t="s">
        <v>4613</v>
      </c>
      <c r="D1004" t="s">
        <v>3076</v>
      </c>
      <c r="E1004" t="s">
        <v>3077</v>
      </c>
      <c r="F1004" t="s">
        <v>301</v>
      </c>
      <c r="G1004" t="s">
        <v>4456</v>
      </c>
      <c r="H1004" t="s">
        <v>292</v>
      </c>
      <c r="I1004" t="s">
        <v>293</v>
      </c>
      <c r="J1004" t="s">
        <v>246</v>
      </c>
      <c r="K1004" t="s">
        <v>3079</v>
      </c>
      <c r="L1004" t="s">
        <v>247</v>
      </c>
      <c r="M1004">
        <v>34867485</v>
      </c>
      <c r="N1004">
        <v>0</v>
      </c>
      <c r="O1004">
        <v>34867485</v>
      </c>
      <c r="P1004">
        <v>0</v>
      </c>
      <c r="Q1004" t="s">
        <v>4614</v>
      </c>
      <c r="R1004" t="s">
        <v>3336</v>
      </c>
      <c r="S1004" t="s">
        <v>4615</v>
      </c>
      <c r="T1004" t="s">
        <v>3085</v>
      </c>
      <c r="U1004" t="s">
        <v>4616</v>
      </c>
      <c r="V1004" t="s">
        <v>4617</v>
      </c>
      <c r="W1004" t="s">
        <v>3085</v>
      </c>
      <c r="X1004" t="str">
        <f t="shared" si="15"/>
        <v>Funcionamiento</v>
      </c>
      <c r="Y1004" t="s">
        <v>4456</v>
      </c>
    </row>
    <row r="1005" spans="1:25">
      <c r="A1005" t="s">
        <v>3237</v>
      </c>
      <c r="B1005" t="s">
        <v>3340</v>
      </c>
      <c r="C1005" t="s">
        <v>4613</v>
      </c>
      <c r="D1005" t="s">
        <v>3076</v>
      </c>
      <c r="E1005" t="s">
        <v>3077</v>
      </c>
      <c r="F1005" t="s">
        <v>301</v>
      </c>
      <c r="G1005" t="s">
        <v>4456</v>
      </c>
      <c r="H1005" t="s">
        <v>309</v>
      </c>
      <c r="I1005" t="s">
        <v>311</v>
      </c>
      <c r="J1005" t="s">
        <v>246</v>
      </c>
      <c r="K1005" t="s">
        <v>3079</v>
      </c>
      <c r="L1005" t="s">
        <v>247</v>
      </c>
      <c r="M1005">
        <v>4604290</v>
      </c>
      <c r="N1005">
        <v>0</v>
      </c>
      <c r="O1005">
        <v>4604290</v>
      </c>
      <c r="P1005">
        <v>0</v>
      </c>
      <c r="Q1005" t="s">
        <v>4614</v>
      </c>
      <c r="R1005" t="s">
        <v>3336</v>
      </c>
      <c r="S1005" t="s">
        <v>4615</v>
      </c>
      <c r="T1005" t="s">
        <v>3085</v>
      </c>
      <c r="U1005" t="s">
        <v>4616</v>
      </c>
      <c r="V1005" t="s">
        <v>4617</v>
      </c>
      <c r="W1005" t="s">
        <v>3085</v>
      </c>
      <c r="X1005" t="str">
        <f t="shared" si="15"/>
        <v>Funcionamiento</v>
      </c>
      <c r="Y1005" t="s">
        <v>4456</v>
      </c>
    </row>
    <row r="1006" spans="1:25">
      <c r="A1006" t="s">
        <v>3237</v>
      </c>
      <c r="B1006" t="s">
        <v>3340</v>
      </c>
      <c r="C1006" t="s">
        <v>4613</v>
      </c>
      <c r="D1006" t="s">
        <v>3076</v>
      </c>
      <c r="E1006" t="s">
        <v>3077</v>
      </c>
      <c r="F1006" t="s">
        <v>301</v>
      </c>
      <c r="G1006" t="s">
        <v>4456</v>
      </c>
      <c r="H1006" t="s">
        <v>331</v>
      </c>
      <c r="I1006" t="s">
        <v>587</v>
      </c>
      <c r="J1006" t="s">
        <v>246</v>
      </c>
      <c r="K1006" t="s">
        <v>3079</v>
      </c>
      <c r="L1006" t="s">
        <v>247</v>
      </c>
      <c r="M1006">
        <v>5675355</v>
      </c>
      <c r="N1006">
        <v>0</v>
      </c>
      <c r="O1006">
        <v>5675355</v>
      </c>
      <c r="P1006">
        <v>0</v>
      </c>
      <c r="Q1006" t="s">
        <v>4614</v>
      </c>
      <c r="R1006" t="s">
        <v>3336</v>
      </c>
      <c r="S1006" t="s">
        <v>4615</v>
      </c>
      <c r="T1006" t="s">
        <v>3085</v>
      </c>
      <c r="U1006" t="s">
        <v>4616</v>
      </c>
      <c r="V1006" t="s">
        <v>4617</v>
      </c>
      <c r="W1006" t="s">
        <v>3085</v>
      </c>
      <c r="X1006" t="str">
        <f t="shared" si="15"/>
        <v>Funcionamiento</v>
      </c>
      <c r="Y1006" t="s">
        <v>4456</v>
      </c>
    </row>
    <row r="1007" spans="1:25">
      <c r="A1007" t="s">
        <v>3237</v>
      </c>
      <c r="B1007" t="s">
        <v>3340</v>
      </c>
      <c r="C1007" t="s">
        <v>4613</v>
      </c>
      <c r="D1007" t="s">
        <v>3076</v>
      </c>
      <c r="E1007" t="s">
        <v>3077</v>
      </c>
      <c r="F1007" t="s">
        <v>301</v>
      </c>
      <c r="G1007" t="s">
        <v>4456</v>
      </c>
      <c r="H1007" t="s">
        <v>333</v>
      </c>
      <c r="I1007" t="s">
        <v>335</v>
      </c>
      <c r="J1007" t="s">
        <v>246</v>
      </c>
      <c r="K1007" t="s">
        <v>3079</v>
      </c>
      <c r="L1007" t="s">
        <v>247</v>
      </c>
      <c r="M1007">
        <v>431055</v>
      </c>
      <c r="N1007">
        <v>0</v>
      </c>
      <c r="O1007">
        <v>431055</v>
      </c>
      <c r="P1007">
        <v>0</v>
      </c>
      <c r="Q1007" t="s">
        <v>4614</v>
      </c>
      <c r="R1007" t="s">
        <v>3336</v>
      </c>
      <c r="S1007" t="s">
        <v>4615</v>
      </c>
      <c r="T1007" t="s">
        <v>3085</v>
      </c>
      <c r="U1007" t="s">
        <v>4616</v>
      </c>
      <c r="V1007" t="s">
        <v>4617</v>
      </c>
      <c r="W1007" t="s">
        <v>3085</v>
      </c>
      <c r="X1007" t="str">
        <f t="shared" si="15"/>
        <v>Funcionamiento</v>
      </c>
      <c r="Y1007" t="s">
        <v>4456</v>
      </c>
    </row>
    <row r="1008" spans="1:25">
      <c r="A1008" t="s">
        <v>3237</v>
      </c>
      <c r="B1008" t="s">
        <v>3340</v>
      </c>
      <c r="C1008" t="s">
        <v>4613</v>
      </c>
      <c r="D1008" t="s">
        <v>3076</v>
      </c>
      <c r="E1008" t="s">
        <v>3077</v>
      </c>
      <c r="F1008" t="s">
        <v>301</v>
      </c>
      <c r="G1008" t="s">
        <v>4456</v>
      </c>
      <c r="H1008" t="s">
        <v>312</v>
      </c>
      <c r="I1008" t="s">
        <v>3333</v>
      </c>
      <c r="J1008" t="s">
        <v>246</v>
      </c>
      <c r="K1008" t="s">
        <v>3079</v>
      </c>
      <c r="L1008" t="s">
        <v>247</v>
      </c>
      <c r="M1008">
        <v>490271</v>
      </c>
      <c r="N1008">
        <v>0</v>
      </c>
      <c r="O1008">
        <v>490271</v>
      </c>
      <c r="P1008">
        <v>0</v>
      </c>
      <c r="Q1008" t="s">
        <v>4614</v>
      </c>
      <c r="R1008" t="s">
        <v>3336</v>
      </c>
      <c r="S1008" t="s">
        <v>4615</v>
      </c>
      <c r="T1008" t="s">
        <v>3085</v>
      </c>
      <c r="U1008" t="s">
        <v>4616</v>
      </c>
      <c r="V1008" t="s">
        <v>4617</v>
      </c>
      <c r="W1008" t="s">
        <v>3085</v>
      </c>
      <c r="X1008" t="str">
        <f t="shared" si="15"/>
        <v>Funcionamiento</v>
      </c>
      <c r="Y1008" t="s">
        <v>4456</v>
      </c>
    </row>
    <row r="1009" spans="1:25">
      <c r="A1009" t="s">
        <v>3317</v>
      </c>
      <c r="B1009" t="s">
        <v>3340</v>
      </c>
      <c r="C1009" t="s">
        <v>4618</v>
      </c>
      <c r="D1009" t="s">
        <v>3076</v>
      </c>
      <c r="E1009" t="s">
        <v>3077</v>
      </c>
      <c r="F1009" t="s">
        <v>301</v>
      </c>
      <c r="G1009" t="s">
        <v>4456</v>
      </c>
      <c r="H1009" t="s">
        <v>320</v>
      </c>
      <c r="I1009" t="s">
        <v>321</v>
      </c>
      <c r="J1009" t="s">
        <v>246</v>
      </c>
      <c r="K1009" t="s">
        <v>3079</v>
      </c>
      <c r="L1009" t="s">
        <v>247</v>
      </c>
      <c r="M1009">
        <v>480100</v>
      </c>
      <c r="N1009">
        <v>0</v>
      </c>
      <c r="O1009">
        <v>480100</v>
      </c>
      <c r="P1009">
        <v>0</v>
      </c>
      <c r="Q1009" t="s">
        <v>4619</v>
      </c>
      <c r="R1009" t="s">
        <v>3343</v>
      </c>
      <c r="S1009" t="s">
        <v>3278</v>
      </c>
      <c r="T1009" t="s">
        <v>3085</v>
      </c>
      <c r="U1009" t="s">
        <v>4620</v>
      </c>
      <c r="V1009" t="s">
        <v>4621</v>
      </c>
      <c r="W1009" t="s">
        <v>3085</v>
      </c>
      <c r="X1009" t="str">
        <f t="shared" si="15"/>
        <v>Funcionamiento</v>
      </c>
      <c r="Y1009" t="s">
        <v>4456</v>
      </c>
    </row>
    <row r="1010" spans="1:25">
      <c r="A1010" t="s">
        <v>3317</v>
      </c>
      <c r="B1010" t="s">
        <v>3340</v>
      </c>
      <c r="C1010" t="s">
        <v>4618</v>
      </c>
      <c r="D1010" t="s">
        <v>3076</v>
      </c>
      <c r="E1010" t="s">
        <v>3077</v>
      </c>
      <c r="F1010" t="s">
        <v>301</v>
      </c>
      <c r="G1010" t="s">
        <v>4456</v>
      </c>
      <c r="H1010" t="s">
        <v>322</v>
      </c>
      <c r="I1010" t="s">
        <v>323</v>
      </c>
      <c r="J1010" t="s">
        <v>246</v>
      </c>
      <c r="K1010" t="s">
        <v>3079</v>
      </c>
      <c r="L1010" t="s">
        <v>247</v>
      </c>
      <c r="M1010">
        <v>1284900</v>
      </c>
      <c r="N1010">
        <v>0</v>
      </c>
      <c r="O1010">
        <v>1284900</v>
      </c>
      <c r="P1010">
        <v>0</v>
      </c>
      <c r="Q1010" t="s">
        <v>4619</v>
      </c>
      <c r="R1010" t="s">
        <v>3343</v>
      </c>
      <c r="S1010" t="s">
        <v>3278</v>
      </c>
      <c r="T1010" t="s">
        <v>3085</v>
      </c>
      <c r="U1010" t="s">
        <v>4620</v>
      </c>
      <c r="V1010" t="s">
        <v>4621</v>
      </c>
      <c r="W1010" t="s">
        <v>3085</v>
      </c>
      <c r="X1010" t="str">
        <f t="shared" si="15"/>
        <v>Funcionamiento</v>
      </c>
      <c r="Y1010" t="s">
        <v>4456</v>
      </c>
    </row>
    <row r="1011" spans="1:25">
      <c r="A1011" t="s">
        <v>3317</v>
      </c>
      <c r="B1011" t="s">
        <v>3340</v>
      </c>
      <c r="C1011" t="s">
        <v>4618</v>
      </c>
      <c r="D1011" t="s">
        <v>3076</v>
      </c>
      <c r="E1011" t="s">
        <v>3077</v>
      </c>
      <c r="F1011" t="s">
        <v>301</v>
      </c>
      <c r="G1011" t="s">
        <v>4456</v>
      </c>
      <c r="H1011" t="s">
        <v>316</v>
      </c>
      <c r="I1011" t="s">
        <v>583</v>
      </c>
      <c r="J1011" t="s">
        <v>246</v>
      </c>
      <c r="K1011" t="s">
        <v>3079</v>
      </c>
      <c r="L1011" t="s">
        <v>247</v>
      </c>
      <c r="M1011">
        <v>3168900</v>
      </c>
      <c r="N1011">
        <v>0</v>
      </c>
      <c r="O1011">
        <v>3168900</v>
      </c>
      <c r="P1011">
        <v>0</v>
      </c>
      <c r="Q1011" t="s">
        <v>4619</v>
      </c>
      <c r="R1011" t="s">
        <v>3343</v>
      </c>
      <c r="S1011" t="s">
        <v>3278</v>
      </c>
      <c r="T1011" t="s">
        <v>3085</v>
      </c>
      <c r="U1011" t="s">
        <v>4620</v>
      </c>
      <c r="V1011" t="s">
        <v>4621</v>
      </c>
      <c r="W1011" t="s">
        <v>3085</v>
      </c>
      <c r="X1011" t="str">
        <f t="shared" si="15"/>
        <v>Funcionamiento</v>
      </c>
      <c r="Y1011" t="s">
        <v>4456</v>
      </c>
    </row>
    <row r="1012" spans="1:25">
      <c r="A1012" t="s">
        <v>3317</v>
      </c>
      <c r="B1012" t="s">
        <v>3340</v>
      </c>
      <c r="C1012" t="s">
        <v>4618</v>
      </c>
      <c r="D1012" t="s">
        <v>3076</v>
      </c>
      <c r="E1012" t="s">
        <v>3077</v>
      </c>
      <c r="F1012" t="s">
        <v>301</v>
      </c>
      <c r="G1012" t="s">
        <v>4456</v>
      </c>
      <c r="H1012" t="s">
        <v>318</v>
      </c>
      <c r="I1012" t="s">
        <v>586</v>
      </c>
      <c r="J1012" t="s">
        <v>246</v>
      </c>
      <c r="K1012" t="s">
        <v>3079</v>
      </c>
      <c r="L1012" t="s">
        <v>247</v>
      </c>
      <c r="M1012">
        <v>1713000</v>
      </c>
      <c r="N1012">
        <v>0</v>
      </c>
      <c r="O1012">
        <v>1713000</v>
      </c>
      <c r="P1012">
        <v>0</v>
      </c>
      <c r="Q1012" t="s">
        <v>4619</v>
      </c>
      <c r="R1012" t="s">
        <v>3343</v>
      </c>
      <c r="S1012" t="s">
        <v>3278</v>
      </c>
      <c r="T1012" t="s">
        <v>3085</v>
      </c>
      <c r="U1012" t="s">
        <v>4620</v>
      </c>
      <c r="V1012" t="s">
        <v>4621</v>
      </c>
      <c r="W1012" t="s">
        <v>3085</v>
      </c>
      <c r="X1012" t="str">
        <f t="shared" si="15"/>
        <v>Funcionamiento</v>
      </c>
      <c r="Y1012" t="s">
        <v>4456</v>
      </c>
    </row>
    <row r="1013" spans="1:25">
      <c r="A1013" t="s">
        <v>3317</v>
      </c>
      <c r="B1013" t="s">
        <v>3340</v>
      </c>
      <c r="C1013" t="s">
        <v>4618</v>
      </c>
      <c r="D1013" t="s">
        <v>3076</v>
      </c>
      <c r="E1013" t="s">
        <v>3077</v>
      </c>
      <c r="F1013" t="s">
        <v>301</v>
      </c>
      <c r="G1013" t="s">
        <v>4456</v>
      </c>
      <c r="H1013" t="s">
        <v>324</v>
      </c>
      <c r="I1013" t="s">
        <v>325</v>
      </c>
      <c r="J1013" t="s">
        <v>246</v>
      </c>
      <c r="K1013" t="s">
        <v>3079</v>
      </c>
      <c r="L1013" t="s">
        <v>247</v>
      </c>
      <c r="M1013">
        <v>856800</v>
      </c>
      <c r="N1013">
        <v>0</v>
      </c>
      <c r="O1013">
        <v>856800</v>
      </c>
      <c r="P1013">
        <v>0</v>
      </c>
      <c r="Q1013" t="s">
        <v>4619</v>
      </c>
      <c r="R1013" t="s">
        <v>3343</v>
      </c>
      <c r="S1013" t="s">
        <v>3278</v>
      </c>
      <c r="T1013" t="s">
        <v>3085</v>
      </c>
      <c r="U1013" t="s">
        <v>4620</v>
      </c>
      <c r="V1013" t="s">
        <v>4621</v>
      </c>
      <c r="W1013" t="s">
        <v>3085</v>
      </c>
      <c r="X1013" t="str">
        <f t="shared" si="15"/>
        <v>Funcionamiento</v>
      </c>
      <c r="Y1013" t="s">
        <v>4456</v>
      </c>
    </row>
    <row r="1014" spans="1:25">
      <c r="A1014" t="s">
        <v>3317</v>
      </c>
      <c r="B1014" t="s">
        <v>3340</v>
      </c>
      <c r="C1014" t="s">
        <v>4618</v>
      </c>
      <c r="D1014" t="s">
        <v>3076</v>
      </c>
      <c r="E1014" t="s">
        <v>3077</v>
      </c>
      <c r="F1014" t="s">
        <v>301</v>
      </c>
      <c r="G1014" t="s">
        <v>4456</v>
      </c>
      <c r="H1014" t="s">
        <v>314</v>
      </c>
      <c r="I1014" t="s">
        <v>582</v>
      </c>
      <c r="J1014" t="s">
        <v>246</v>
      </c>
      <c r="K1014" t="s">
        <v>3079</v>
      </c>
      <c r="L1014" t="s">
        <v>247</v>
      </c>
      <c r="M1014">
        <v>4473400</v>
      </c>
      <c r="N1014">
        <v>0</v>
      </c>
      <c r="O1014">
        <v>4473400</v>
      </c>
      <c r="P1014">
        <v>0</v>
      </c>
      <c r="Q1014" t="s">
        <v>4619</v>
      </c>
      <c r="R1014" t="s">
        <v>3343</v>
      </c>
      <c r="S1014" t="s">
        <v>3278</v>
      </c>
      <c r="T1014" t="s">
        <v>3085</v>
      </c>
      <c r="U1014" t="s">
        <v>4620</v>
      </c>
      <c r="V1014" t="s">
        <v>4621</v>
      </c>
      <c r="W1014" t="s">
        <v>3085</v>
      </c>
      <c r="X1014" t="str">
        <f t="shared" si="15"/>
        <v>Funcionamiento</v>
      </c>
      <c r="Y1014" t="s">
        <v>4456</v>
      </c>
    </row>
    <row r="1015" spans="1:25">
      <c r="A1015" t="s">
        <v>3325</v>
      </c>
      <c r="B1015" t="s">
        <v>4622</v>
      </c>
      <c r="C1015" t="s">
        <v>4623</v>
      </c>
      <c r="D1015" t="s">
        <v>3076</v>
      </c>
      <c r="E1015" t="s">
        <v>3077</v>
      </c>
      <c r="F1015" t="s">
        <v>301</v>
      </c>
      <c r="G1015" t="s">
        <v>4456</v>
      </c>
      <c r="H1015" t="s">
        <v>344</v>
      </c>
      <c r="I1015" t="s">
        <v>345</v>
      </c>
      <c r="J1015" t="s">
        <v>246</v>
      </c>
      <c r="K1015" t="s">
        <v>3079</v>
      </c>
      <c r="L1015" t="s">
        <v>247</v>
      </c>
      <c r="M1015">
        <v>25180</v>
      </c>
      <c r="N1015">
        <v>0</v>
      </c>
      <c r="O1015">
        <v>25180</v>
      </c>
      <c r="P1015">
        <v>0</v>
      </c>
      <c r="Q1015" t="s">
        <v>4624</v>
      </c>
      <c r="R1015" t="s">
        <v>3350</v>
      </c>
      <c r="S1015" t="s">
        <v>3285</v>
      </c>
      <c r="T1015" t="s">
        <v>3406</v>
      </c>
      <c r="U1015" t="s">
        <v>4625</v>
      </c>
      <c r="V1015" t="s">
        <v>4626</v>
      </c>
      <c r="W1015" t="s">
        <v>3085</v>
      </c>
      <c r="X1015" t="str">
        <f t="shared" si="15"/>
        <v>Funcionamiento</v>
      </c>
      <c r="Y1015" t="s">
        <v>4456</v>
      </c>
    </row>
    <row r="1016" spans="1:25">
      <c r="A1016" t="s">
        <v>3325</v>
      </c>
      <c r="B1016" t="s">
        <v>4622</v>
      </c>
      <c r="C1016" t="s">
        <v>4623</v>
      </c>
      <c r="D1016" t="s">
        <v>3076</v>
      </c>
      <c r="E1016" t="s">
        <v>3077</v>
      </c>
      <c r="F1016" t="s">
        <v>301</v>
      </c>
      <c r="G1016" t="s">
        <v>4456</v>
      </c>
      <c r="H1016" t="s">
        <v>340</v>
      </c>
      <c r="I1016" t="s">
        <v>341</v>
      </c>
      <c r="J1016" t="s">
        <v>246</v>
      </c>
      <c r="K1016" t="s">
        <v>3079</v>
      </c>
      <c r="L1016" t="s">
        <v>247</v>
      </c>
      <c r="M1016">
        <v>50482</v>
      </c>
      <c r="N1016">
        <v>0</v>
      </c>
      <c r="O1016">
        <v>50482</v>
      </c>
      <c r="P1016">
        <v>0</v>
      </c>
      <c r="Q1016" t="s">
        <v>4624</v>
      </c>
      <c r="R1016" t="s">
        <v>3350</v>
      </c>
      <c r="S1016" t="s">
        <v>3285</v>
      </c>
      <c r="T1016" t="s">
        <v>3406</v>
      </c>
      <c r="U1016" t="s">
        <v>4625</v>
      </c>
      <c r="V1016" t="s">
        <v>4626</v>
      </c>
      <c r="W1016" t="s">
        <v>3085</v>
      </c>
      <c r="X1016" t="str">
        <f t="shared" si="15"/>
        <v>Funcionamiento</v>
      </c>
      <c r="Y1016" t="s">
        <v>4456</v>
      </c>
    </row>
    <row r="1017" spans="1:25">
      <c r="A1017" t="s">
        <v>3257</v>
      </c>
      <c r="B1017" t="s">
        <v>4622</v>
      </c>
      <c r="C1017" t="s">
        <v>4627</v>
      </c>
      <c r="D1017" t="s">
        <v>3076</v>
      </c>
      <c r="E1017" t="s">
        <v>3077</v>
      </c>
      <c r="F1017" t="s">
        <v>301</v>
      </c>
      <c r="G1017" t="s">
        <v>4456</v>
      </c>
      <c r="H1017" t="s">
        <v>344</v>
      </c>
      <c r="I1017" t="s">
        <v>345</v>
      </c>
      <c r="J1017" t="s">
        <v>246</v>
      </c>
      <c r="K1017" t="s">
        <v>3079</v>
      </c>
      <c r="L1017" t="s">
        <v>247</v>
      </c>
      <c r="M1017">
        <v>31334</v>
      </c>
      <c r="N1017">
        <v>0</v>
      </c>
      <c r="O1017">
        <v>31334</v>
      </c>
      <c r="P1017">
        <v>0</v>
      </c>
      <c r="Q1017" t="s">
        <v>4628</v>
      </c>
      <c r="R1017" t="s">
        <v>3265</v>
      </c>
      <c r="S1017" t="s">
        <v>3406</v>
      </c>
      <c r="T1017" t="s">
        <v>3413</v>
      </c>
      <c r="U1017" t="s">
        <v>4629</v>
      </c>
      <c r="V1017" t="s">
        <v>4630</v>
      </c>
      <c r="W1017" t="s">
        <v>3085</v>
      </c>
      <c r="X1017" t="str">
        <f t="shared" si="15"/>
        <v>Funcionamiento</v>
      </c>
      <c r="Y1017" t="s">
        <v>4456</v>
      </c>
    </row>
    <row r="1018" spans="1:25">
      <c r="A1018" t="s">
        <v>3257</v>
      </c>
      <c r="B1018" t="s">
        <v>4622</v>
      </c>
      <c r="C1018" t="s">
        <v>4627</v>
      </c>
      <c r="D1018" t="s">
        <v>3076</v>
      </c>
      <c r="E1018" t="s">
        <v>3077</v>
      </c>
      <c r="F1018" t="s">
        <v>301</v>
      </c>
      <c r="G1018" t="s">
        <v>4456</v>
      </c>
      <c r="H1018" t="s">
        <v>340</v>
      </c>
      <c r="I1018" t="s">
        <v>341</v>
      </c>
      <c r="J1018" t="s">
        <v>246</v>
      </c>
      <c r="K1018" t="s">
        <v>3079</v>
      </c>
      <c r="L1018" t="s">
        <v>247</v>
      </c>
      <c r="M1018">
        <v>1761786</v>
      </c>
      <c r="N1018">
        <v>0</v>
      </c>
      <c r="O1018">
        <v>1761786</v>
      </c>
      <c r="P1018">
        <v>0</v>
      </c>
      <c r="Q1018" t="s">
        <v>4628</v>
      </c>
      <c r="R1018" t="s">
        <v>3265</v>
      </c>
      <c r="S1018" t="s">
        <v>3406</v>
      </c>
      <c r="T1018" t="s">
        <v>3413</v>
      </c>
      <c r="U1018" t="s">
        <v>4629</v>
      </c>
      <c r="V1018" t="s">
        <v>4630</v>
      </c>
      <c r="W1018" t="s">
        <v>3085</v>
      </c>
      <c r="X1018" t="str">
        <f t="shared" si="15"/>
        <v>Funcionamiento</v>
      </c>
      <c r="Y1018" t="s">
        <v>4456</v>
      </c>
    </row>
    <row r="1019" spans="1:25">
      <c r="A1019" t="s">
        <v>3245</v>
      </c>
      <c r="B1019" t="s">
        <v>3362</v>
      </c>
      <c r="C1019" t="s">
        <v>4631</v>
      </c>
      <c r="D1019" t="s">
        <v>3076</v>
      </c>
      <c r="E1019" t="s">
        <v>3077</v>
      </c>
      <c r="F1019" t="s">
        <v>301</v>
      </c>
      <c r="G1019" t="s">
        <v>4456</v>
      </c>
      <c r="H1019" t="s">
        <v>340</v>
      </c>
      <c r="I1019" t="s">
        <v>341</v>
      </c>
      <c r="J1019" t="s">
        <v>246</v>
      </c>
      <c r="K1019" t="s">
        <v>3079</v>
      </c>
      <c r="L1019" t="s">
        <v>247</v>
      </c>
      <c r="M1019">
        <v>25309</v>
      </c>
      <c r="N1019">
        <v>0</v>
      </c>
      <c r="O1019">
        <v>25309</v>
      </c>
      <c r="P1019">
        <v>0</v>
      </c>
      <c r="Q1019" t="s">
        <v>4632</v>
      </c>
      <c r="R1019" t="s">
        <v>3417</v>
      </c>
      <c r="S1019" t="s">
        <v>3413</v>
      </c>
      <c r="T1019" t="s">
        <v>3438</v>
      </c>
      <c r="U1019" t="s">
        <v>4633</v>
      </c>
      <c r="V1019" t="s">
        <v>4634</v>
      </c>
      <c r="W1019" t="s">
        <v>3085</v>
      </c>
      <c r="X1019" t="str">
        <f t="shared" si="15"/>
        <v>Funcionamiento</v>
      </c>
      <c r="Y1019" t="s">
        <v>4456</v>
      </c>
    </row>
    <row r="1020" spans="1:25">
      <c r="A1020" t="s">
        <v>3245</v>
      </c>
      <c r="B1020" t="s">
        <v>3362</v>
      </c>
      <c r="C1020" t="s">
        <v>4631</v>
      </c>
      <c r="D1020" t="s">
        <v>3076</v>
      </c>
      <c r="E1020" t="s">
        <v>3077</v>
      </c>
      <c r="F1020" t="s">
        <v>301</v>
      </c>
      <c r="G1020" t="s">
        <v>4456</v>
      </c>
      <c r="H1020" t="s">
        <v>344</v>
      </c>
      <c r="I1020" t="s">
        <v>345</v>
      </c>
      <c r="J1020" t="s">
        <v>246</v>
      </c>
      <c r="K1020" t="s">
        <v>3079</v>
      </c>
      <c r="L1020" t="s">
        <v>247</v>
      </c>
      <c r="M1020">
        <v>17529</v>
      </c>
      <c r="N1020">
        <v>0</v>
      </c>
      <c r="O1020">
        <v>17529</v>
      </c>
      <c r="P1020">
        <v>0</v>
      </c>
      <c r="Q1020" t="s">
        <v>4632</v>
      </c>
      <c r="R1020" t="s">
        <v>3417</v>
      </c>
      <c r="S1020" t="s">
        <v>3413</v>
      </c>
      <c r="T1020" t="s">
        <v>3438</v>
      </c>
      <c r="U1020" t="s">
        <v>4633</v>
      </c>
      <c r="V1020" t="s">
        <v>4634</v>
      </c>
      <c r="W1020" t="s">
        <v>3085</v>
      </c>
      <c r="X1020" t="str">
        <f t="shared" si="15"/>
        <v>Funcionamiento</v>
      </c>
      <c r="Y1020" t="s">
        <v>4456</v>
      </c>
    </row>
    <row r="1021" spans="1:25">
      <c r="A1021" t="s">
        <v>3336</v>
      </c>
      <c r="B1021" t="s">
        <v>4635</v>
      </c>
      <c r="C1021" t="s">
        <v>4636</v>
      </c>
      <c r="D1021" t="s">
        <v>3076</v>
      </c>
      <c r="E1021" t="s">
        <v>3077</v>
      </c>
      <c r="F1021" t="s">
        <v>301</v>
      </c>
      <c r="G1021" t="s">
        <v>4456</v>
      </c>
      <c r="H1021" t="s">
        <v>314</v>
      </c>
      <c r="I1021" t="s">
        <v>582</v>
      </c>
      <c r="J1021" t="s">
        <v>246</v>
      </c>
      <c r="K1021" t="s">
        <v>3079</v>
      </c>
      <c r="L1021" t="s">
        <v>247</v>
      </c>
      <c r="M1021">
        <v>4687800</v>
      </c>
      <c r="N1021">
        <v>0</v>
      </c>
      <c r="O1021">
        <v>4687800</v>
      </c>
      <c r="P1021">
        <v>0</v>
      </c>
      <c r="Q1021" t="s">
        <v>4637</v>
      </c>
      <c r="R1021" t="s">
        <v>3264</v>
      </c>
      <c r="S1021" t="s">
        <v>3305</v>
      </c>
      <c r="T1021" t="s">
        <v>3085</v>
      </c>
      <c r="U1021" t="s">
        <v>4638</v>
      </c>
      <c r="V1021" t="s">
        <v>4639</v>
      </c>
      <c r="W1021" t="s">
        <v>3085</v>
      </c>
      <c r="X1021" t="str">
        <f t="shared" si="15"/>
        <v>Funcionamiento</v>
      </c>
      <c r="Y1021" t="s">
        <v>4456</v>
      </c>
    </row>
    <row r="1022" spans="1:25">
      <c r="A1022" t="s">
        <v>3336</v>
      </c>
      <c r="B1022" t="s">
        <v>4635</v>
      </c>
      <c r="C1022" t="s">
        <v>4636</v>
      </c>
      <c r="D1022" t="s">
        <v>3076</v>
      </c>
      <c r="E1022" t="s">
        <v>3077</v>
      </c>
      <c r="F1022" t="s">
        <v>301</v>
      </c>
      <c r="G1022" t="s">
        <v>4456</v>
      </c>
      <c r="H1022" t="s">
        <v>324</v>
      </c>
      <c r="I1022" t="s">
        <v>325</v>
      </c>
      <c r="J1022" t="s">
        <v>246</v>
      </c>
      <c r="K1022" t="s">
        <v>3079</v>
      </c>
      <c r="L1022" t="s">
        <v>247</v>
      </c>
      <c r="M1022">
        <v>830900</v>
      </c>
      <c r="N1022">
        <v>0</v>
      </c>
      <c r="O1022">
        <v>830900</v>
      </c>
      <c r="P1022">
        <v>0</v>
      </c>
      <c r="Q1022" t="s">
        <v>4637</v>
      </c>
      <c r="R1022" t="s">
        <v>3264</v>
      </c>
      <c r="S1022" t="s">
        <v>3305</v>
      </c>
      <c r="T1022" t="s">
        <v>3085</v>
      </c>
      <c r="U1022" t="s">
        <v>4638</v>
      </c>
      <c r="V1022" t="s">
        <v>4639</v>
      </c>
      <c r="W1022" t="s">
        <v>3085</v>
      </c>
      <c r="X1022" t="str">
        <f t="shared" si="15"/>
        <v>Funcionamiento</v>
      </c>
      <c r="Y1022" t="s">
        <v>4456</v>
      </c>
    </row>
    <row r="1023" spans="1:25">
      <c r="A1023" t="s">
        <v>3336</v>
      </c>
      <c r="B1023" t="s">
        <v>4635</v>
      </c>
      <c r="C1023" t="s">
        <v>4636</v>
      </c>
      <c r="D1023" t="s">
        <v>3076</v>
      </c>
      <c r="E1023" t="s">
        <v>3077</v>
      </c>
      <c r="F1023" t="s">
        <v>301</v>
      </c>
      <c r="G1023" t="s">
        <v>4456</v>
      </c>
      <c r="H1023" t="s">
        <v>318</v>
      </c>
      <c r="I1023" t="s">
        <v>586</v>
      </c>
      <c r="J1023" t="s">
        <v>246</v>
      </c>
      <c r="K1023" t="s">
        <v>3079</v>
      </c>
      <c r="L1023" t="s">
        <v>247</v>
      </c>
      <c r="M1023">
        <v>1660500</v>
      </c>
      <c r="N1023">
        <v>0</v>
      </c>
      <c r="O1023">
        <v>1660500</v>
      </c>
      <c r="P1023">
        <v>0</v>
      </c>
      <c r="Q1023" t="s">
        <v>4637</v>
      </c>
      <c r="R1023" t="s">
        <v>3264</v>
      </c>
      <c r="S1023" t="s">
        <v>3305</v>
      </c>
      <c r="T1023" t="s">
        <v>3085</v>
      </c>
      <c r="U1023" t="s">
        <v>4638</v>
      </c>
      <c r="V1023" t="s">
        <v>4639</v>
      </c>
      <c r="W1023" t="s">
        <v>3085</v>
      </c>
      <c r="X1023" t="str">
        <f t="shared" si="15"/>
        <v>Funcionamiento</v>
      </c>
      <c r="Y1023" t="s">
        <v>4456</v>
      </c>
    </row>
    <row r="1024" spans="1:25">
      <c r="A1024" t="s">
        <v>3336</v>
      </c>
      <c r="B1024" t="s">
        <v>4635</v>
      </c>
      <c r="C1024" t="s">
        <v>4636</v>
      </c>
      <c r="D1024" t="s">
        <v>3076</v>
      </c>
      <c r="E1024" t="s">
        <v>3077</v>
      </c>
      <c r="F1024" t="s">
        <v>301</v>
      </c>
      <c r="G1024" t="s">
        <v>4456</v>
      </c>
      <c r="H1024" t="s">
        <v>322</v>
      </c>
      <c r="I1024" t="s">
        <v>323</v>
      </c>
      <c r="J1024" t="s">
        <v>246</v>
      </c>
      <c r="K1024" t="s">
        <v>3079</v>
      </c>
      <c r="L1024" t="s">
        <v>247</v>
      </c>
      <c r="M1024">
        <v>1245600</v>
      </c>
      <c r="N1024">
        <v>0</v>
      </c>
      <c r="O1024">
        <v>1245600</v>
      </c>
      <c r="P1024">
        <v>0</v>
      </c>
      <c r="Q1024" t="s">
        <v>4637</v>
      </c>
      <c r="R1024" t="s">
        <v>3264</v>
      </c>
      <c r="S1024" t="s">
        <v>3305</v>
      </c>
      <c r="T1024" t="s">
        <v>3085</v>
      </c>
      <c r="U1024" t="s">
        <v>4638</v>
      </c>
      <c r="V1024" t="s">
        <v>4639</v>
      </c>
      <c r="W1024" t="s">
        <v>3085</v>
      </c>
      <c r="X1024" t="str">
        <f t="shared" si="15"/>
        <v>Funcionamiento</v>
      </c>
      <c r="Y1024" t="s">
        <v>4456</v>
      </c>
    </row>
    <row r="1025" spans="1:25">
      <c r="A1025" t="s">
        <v>3336</v>
      </c>
      <c r="B1025" t="s">
        <v>4635</v>
      </c>
      <c r="C1025" t="s">
        <v>4636</v>
      </c>
      <c r="D1025" t="s">
        <v>3076</v>
      </c>
      <c r="E1025" t="s">
        <v>3077</v>
      </c>
      <c r="F1025" t="s">
        <v>301</v>
      </c>
      <c r="G1025" t="s">
        <v>4456</v>
      </c>
      <c r="H1025" t="s">
        <v>316</v>
      </c>
      <c r="I1025" t="s">
        <v>583</v>
      </c>
      <c r="J1025" t="s">
        <v>246</v>
      </c>
      <c r="K1025" t="s">
        <v>3079</v>
      </c>
      <c r="L1025" t="s">
        <v>247</v>
      </c>
      <c r="M1025">
        <v>3320700</v>
      </c>
      <c r="N1025">
        <v>0</v>
      </c>
      <c r="O1025">
        <v>3320700</v>
      </c>
      <c r="P1025">
        <v>0</v>
      </c>
      <c r="Q1025" t="s">
        <v>4637</v>
      </c>
      <c r="R1025" t="s">
        <v>3264</v>
      </c>
      <c r="S1025" t="s">
        <v>3305</v>
      </c>
      <c r="T1025" t="s">
        <v>3085</v>
      </c>
      <c r="U1025" t="s">
        <v>4638</v>
      </c>
      <c r="V1025" t="s">
        <v>4639</v>
      </c>
      <c r="W1025" t="s">
        <v>3085</v>
      </c>
      <c r="X1025" t="str">
        <f t="shared" si="15"/>
        <v>Funcionamiento</v>
      </c>
      <c r="Y1025" t="s">
        <v>4456</v>
      </c>
    </row>
    <row r="1026" spans="1:25">
      <c r="A1026" t="s">
        <v>3336</v>
      </c>
      <c r="B1026" t="s">
        <v>4635</v>
      </c>
      <c r="C1026" t="s">
        <v>4636</v>
      </c>
      <c r="D1026" t="s">
        <v>3076</v>
      </c>
      <c r="E1026" t="s">
        <v>3077</v>
      </c>
      <c r="F1026" t="s">
        <v>301</v>
      </c>
      <c r="G1026" t="s">
        <v>4456</v>
      </c>
      <c r="H1026" t="s">
        <v>320</v>
      </c>
      <c r="I1026" t="s">
        <v>321</v>
      </c>
      <c r="J1026" t="s">
        <v>246</v>
      </c>
      <c r="K1026" t="s">
        <v>3079</v>
      </c>
      <c r="L1026" t="s">
        <v>247</v>
      </c>
      <c r="M1026">
        <v>380000</v>
      </c>
      <c r="N1026">
        <v>0</v>
      </c>
      <c r="O1026">
        <v>380000</v>
      </c>
      <c r="P1026">
        <v>0</v>
      </c>
      <c r="Q1026" t="s">
        <v>4637</v>
      </c>
      <c r="R1026" t="s">
        <v>3264</v>
      </c>
      <c r="S1026" t="s">
        <v>3305</v>
      </c>
      <c r="T1026" t="s">
        <v>3085</v>
      </c>
      <c r="U1026" t="s">
        <v>4638</v>
      </c>
      <c r="V1026" t="s">
        <v>4639</v>
      </c>
      <c r="W1026" t="s">
        <v>3085</v>
      </c>
      <c r="X1026" t="str">
        <f t="shared" ref="X1026:X1089" si="16">IF(LEFT(H1026,1)="C","Inversión","Funcionamiento")</f>
        <v>Funcionamiento</v>
      </c>
      <c r="Y1026" t="s">
        <v>4456</v>
      </c>
    </row>
    <row r="1027" spans="1:25">
      <c r="A1027" t="s">
        <v>3343</v>
      </c>
      <c r="B1027" t="s">
        <v>3691</v>
      </c>
      <c r="C1027" t="s">
        <v>4640</v>
      </c>
      <c r="D1027" t="s">
        <v>3076</v>
      </c>
      <c r="E1027" t="s">
        <v>3077</v>
      </c>
      <c r="F1027" t="s">
        <v>301</v>
      </c>
      <c r="G1027" t="s">
        <v>4456</v>
      </c>
      <c r="H1027" t="s">
        <v>309</v>
      </c>
      <c r="I1027" t="s">
        <v>311</v>
      </c>
      <c r="J1027" t="s">
        <v>246</v>
      </c>
      <c r="K1027" t="s">
        <v>3079</v>
      </c>
      <c r="L1027" t="s">
        <v>247</v>
      </c>
      <c r="M1027">
        <v>1612546</v>
      </c>
      <c r="N1027">
        <v>0</v>
      </c>
      <c r="O1027">
        <v>1612546</v>
      </c>
      <c r="P1027">
        <v>0</v>
      </c>
      <c r="Q1027" t="s">
        <v>4641</v>
      </c>
      <c r="R1027" t="s">
        <v>3365</v>
      </c>
      <c r="S1027" t="s">
        <v>3298</v>
      </c>
      <c r="T1027" t="s">
        <v>3085</v>
      </c>
      <c r="U1027" t="s">
        <v>4642</v>
      </c>
      <c r="V1027" t="s">
        <v>4643</v>
      </c>
      <c r="W1027" t="s">
        <v>3085</v>
      </c>
      <c r="X1027" t="str">
        <f t="shared" si="16"/>
        <v>Funcionamiento</v>
      </c>
      <c r="Y1027" t="s">
        <v>4456</v>
      </c>
    </row>
    <row r="1028" spans="1:25">
      <c r="A1028" t="s">
        <v>3343</v>
      </c>
      <c r="B1028" t="s">
        <v>3691</v>
      </c>
      <c r="C1028" t="s">
        <v>4640</v>
      </c>
      <c r="D1028" t="s">
        <v>3076</v>
      </c>
      <c r="E1028" t="s">
        <v>3077</v>
      </c>
      <c r="F1028" t="s">
        <v>301</v>
      </c>
      <c r="G1028" t="s">
        <v>4456</v>
      </c>
      <c r="H1028" t="s">
        <v>312</v>
      </c>
      <c r="I1028" t="s">
        <v>3333</v>
      </c>
      <c r="J1028" t="s">
        <v>246</v>
      </c>
      <c r="K1028" t="s">
        <v>3079</v>
      </c>
      <c r="L1028" t="s">
        <v>247</v>
      </c>
      <c r="M1028">
        <v>435415</v>
      </c>
      <c r="N1028">
        <v>0</v>
      </c>
      <c r="O1028">
        <v>435415</v>
      </c>
      <c r="P1028">
        <v>0</v>
      </c>
      <c r="Q1028" t="s">
        <v>4641</v>
      </c>
      <c r="R1028" t="s">
        <v>3365</v>
      </c>
      <c r="S1028" t="s">
        <v>3298</v>
      </c>
      <c r="T1028" t="s">
        <v>3085</v>
      </c>
      <c r="U1028" t="s">
        <v>4642</v>
      </c>
      <c r="V1028" t="s">
        <v>4643</v>
      </c>
      <c r="W1028" t="s">
        <v>3085</v>
      </c>
      <c r="X1028" t="str">
        <f t="shared" si="16"/>
        <v>Funcionamiento</v>
      </c>
      <c r="Y1028" t="s">
        <v>4456</v>
      </c>
    </row>
    <row r="1029" spans="1:25">
      <c r="A1029" t="s">
        <v>3343</v>
      </c>
      <c r="B1029" t="s">
        <v>3691</v>
      </c>
      <c r="C1029" t="s">
        <v>4640</v>
      </c>
      <c r="D1029" t="s">
        <v>3076</v>
      </c>
      <c r="E1029" t="s">
        <v>3077</v>
      </c>
      <c r="F1029" t="s">
        <v>301</v>
      </c>
      <c r="G1029" t="s">
        <v>4456</v>
      </c>
      <c r="H1029" t="s">
        <v>333</v>
      </c>
      <c r="I1029" t="s">
        <v>335</v>
      </c>
      <c r="J1029" t="s">
        <v>246</v>
      </c>
      <c r="K1029" t="s">
        <v>3079</v>
      </c>
      <c r="L1029" t="s">
        <v>247</v>
      </c>
      <c r="M1029">
        <v>122449</v>
      </c>
      <c r="N1029">
        <v>0</v>
      </c>
      <c r="O1029">
        <v>122449</v>
      </c>
      <c r="P1029">
        <v>0</v>
      </c>
      <c r="Q1029" t="s">
        <v>4641</v>
      </c>
      <c r="R1029" t="s">
        <v>3365</v>
      </c>
      <c r="S1029" t="s">
        <v>3298</v>
      </c>
      <c r="T1029" t="s">
        <v>3085</v>
      </c>
      <c r="U1029" t="s">
        <v>4642</v>
      </c>
      <c r="V1029" t="s">
        <v>4643</v>
      </c>
      <c r="W1029" t="s">
        <v>3085</v>
      </c>
      <c r="X1029" t="str">
        <f t="shared" si="16"/>
        <v>Funcionamiento</v>
      </c>
      <c r="Y1029" t="s">
        <v>4456</v>
      </c>
    </row>
    <row r="1030" spans="1:25">
      <c r="A1030" t="s">
        <v>3343</v>
      </c>
      <c r="B1030" t="s">
        <v>3691</v>
      </c>
      <c r="C1030" t="s">
        <v>4640</v>
      </c>
      <c r="D1030" t="s">
        <v>3076</v>
      </c>
      <c r="E1030" t="s">
        <v>3077</v>
      </c>
      <c r="F1030" t="s">
        <v>301</v>
      </c>
      <c r="G1030" t="s">
        <v>4456</v>
      </c>
      <c r="H1030" t="s">
        <v>294</v>
      </c>
      <c r="I1030" t="s">
        <v>296</v>
      </c>
      <c r="J1030" t="s">
        <v>246</v>
      </c>
      <c r="K1030" t="s">
        <v>3079</v>
      </c>
      <c r="L1030" t="s">
        <v>247</v>
      </c>
      <c r="M1030">
        <v>374555</v>
      </c>
      <c r="N1030">
        <v>0</v>
      </c>
      <c r="O1030">
        <v>374555</v>
      </c>
      <c r="P1030">
        <v>0</v>
      </c>
      <c r="Q1030" t="s">
        <v>4641</v>
      </c>
      <c r="R1030" t="s">
        <v>3365</v>
      </c>
      <c r="S1030" t="s">
        <v>3298</v>
      </c>
      <c r="T1030" t="s">
        <v>3085</v>
      </c>
      <c r="U1030" t="s">
        <v>4642</v>
      </c>
      <c r="V1030" t="s">
        <v>4643</v>
      </c>
      <c r="W1030" t="s">
        <v>3085</v>
      </c>
      <c r="X1030" t="str">
        <f t="shared" si="16"/>
        <v>Funcionamiento</v>
      </c>
      <c r="Y1030" t="s">
        <v>4456</v>
      </c>
    </row>
    <row r="1031" spans="1:25">
      <c r="A1031" t="s">
        <v>3343</v>
      </c>
      <c r="B1031" t="s">
        <v>3691</v>
      </c>
      <c r="C1031" t="s">
        <v>4640</v>
      </c>
      <c r="D1031" t="s">
        <v>3076</v>
      </c>
      <c r="E1031" t="s">
        <v>3077</v>
      </c>
      <c r="F1031" t="s">
        <v>301</v>
      </c>
      <c r="G1031" t="s">
        <v>4456</v>
      </c>
      <c r="H1031" t="s">
        <v>331</v>
      </c>
      <c r="I1031" t="s">
        <v>587</v>
      </c>
      <c r="J1031" t="s">
        <v>246</v>
      </c>
      <c r="K1031" t="s">
        <v>3079</v>
      </c>
      <c r="L1031" t="s">
        <v>247</v>
      </c>
      <c r="M1031">
        <v>1576712</v>
      </c>
      <c r="N1031">
        <v>0</v>
      </c>
      <c r="O1031">
        <v>1576712</v>
      </c>
      <c r="P1031">
        <v>0</v>
      </c>
      <c r="Q1031" t="s">
        <v>4641</v>
      </c>
      <c r="R1031" t="s">
        <v>3365</v>
      </c>
      <c r="S1031" t="s">
        <v>3298</v>
      </c>
      <c r="T1031" t="s">
        <v>3085</v>
      </c>
      <c r="U1031" t="s">
        <v>4642</v>
      </c>
      <c r="V1031" t="s">
        <v>4643</v>
      </c>
      <c r="W1031" t="s">
        <v>3085</v>
      </c>
      <c r="X1031" t="str">
        <f t="shared" si="16"/>
        <v>Funcionamiento</v>
      </c>
      <c r="Y1031" t="s">
        <v>4456</v>
      </c>
    </row>
    <row r="1032" spans="1:25">
      <c r="A1032" t="s">
        <v>3343</v>
      </c>
      <c r="B1032" t="s">
        <v>3691</v>
      </c>
      <c r="C1032" t="s">
        <v>4640</v>
      </c>
      <c r="D1032" t="s">
        <v>3076</v>
      </c>
      <c r="E1032" t="s">
        <v>3077</v>
      </c>
      <c r="F1032" t="s">
        <v>301</v>
      </c>
      <c r="G1032" t="s">
        <v>4456</v>
      </c>
      <c r="H1032" t="s">
        <v>292</v>
      </c>
      <c r="I1032" t="s">
        <v>293</v>
      </c>
      <c r="J1032" t="s">
        <v>246</v>
      </c>
      <c r="K1032" t="s">
        <v>3079</v>
      </c>
      <c r="L1032" t="s">
        <v>247</v>
      </c>
      <c r="M1032">
        <v>29616570</v>
      </c>
      <c r="N1032">
        <v>0</v>
      </c>
      <c r="O1032">
        <v>29616570</v>
      </c>
      <c r="P1032">
        <v>0</v>
      </c>
      <c r="Q1032" t="s">
        <v>4641</v>
      </c>
      <c r="R1032" t="s">
        <v>3365</v>
      </c>
      <c r="S1032" t="s">
        <v>3298</v>
      </c>
      <c r="T1032" t="s">
        <v>3085</v>
      </c>
      <c r="U1032" t="s">
        <v>4642</v>
      </c>
      <c r="V1032" t="s">
        <v>4643</v>
      </c>
      <c r="W1032" t="s">
        <v>3085</v>
      </c>
      <c r="X1032" t="str">
        <f t="shared" si="16"/>
        <v>Funcionamiento</v>
      </c>
      <c r="Y1032" t="s">
        <v>4456</v>
      </c>
    </row>
    <row r="1033" spans="1:25">
      <c r="A1033" t="s">
        <v>3343</v>
      </c>
      <c r="B1033" t="s">
        <v>3691</v>
      </c>
      <c r="C1033" t="s">
        <v>4640</v>
      </c>
      <c r="D1033" t="s">
        <v>3076</v>
      </c>
      <c r="E1033" t="s">
        <v>3077</v>
      </c>
      <c r="F1033" t="s">
        <v>301</v>
      </c>
      <c r="G1033" t="s">
        <v>4456</v>
      </c>
      <c r="H1033" t="s">
        <v>336</v>
      </c>
      <c r="I1033" t="s">
        <v>337</v>
      </c>
      <c r="J1033" t="s">
        <v>246</v>
      </c>
      <c r="K1033" t="s">
        <v>3079</v>
      </c>
      <c r="L1033" t="s">
        <v>247</v>
      </c>
      <c r="M1033">
        <v>2354967</v>
      </c>
      <c r="N1033">
        <v>0</v>
      </c>
      <c r="O1033">
        <v>2354967</v>
      </c>
      <c r="P1033">
        <v>0</v>
      </c>
      <c r="Q1033" t="s">
        <v>4641</v>
      </c>
      <c r="R1033" t="s">
        <v>3365</v>
      </c>
      <c r="S1033" t="s">
        <v>3298</v>
      </c>
      <c r="T1033" t="s">
        <v>3085</v>
      </c>
      <c r="U1033" t="s">
        <v>4642</v>
      </c>
      <c r="V1033" t="s">
        <v>4643</v>
      </c>
      <c r="W1033" t="s">
        <v>3085</v>
      </c>
      <c r="X1033" t="str">
        <f t="shared" si="16"/>
        <v>Funcionamiento</v>
      </c>
      <c r="Y1033" t="s">
        <v>4456</v>
      </c>
    </row>
    <row r="1034" spans="1:25">
      <c r="A1034" t="s">
        <v>3343</v>
      </c>
      <c r="B1034" t="s">
        <v>3691</v>
      </c>
      <c r="C1034" t="s">
        <v>4640</v>
      </c>
      <c r="D1034" t="s">
        <v>3076</v>
      </c>
      <c r="E1034" t="s">
        <v>3077</v>
      </c>
      <c r="F1034" t="s">
        <v>301</v>
      </c>
      <c r="G1034" t="s">
        <v>4456</v>
      </c>
      <c r="H1034" t="s">
        <v>303</v>
      </c>
      <c r="I1034" t="s">
        <v>305</v>
      </c>
      <c r="J1034" t="s">
        <v>246</v>
      </c>
      <c r="K1034" t="s">
        <v>3079</v>
      </c>
      <c r="L1034" t="s">
        <v>247</v>
      </c>
      <c r="M1034">
        <v>3451641</v>
      </c>
      <c r="N1034">
        <v>0</v>
      </c>
      <c r="O1034">
        <v>3451641</v>
      </c>
      <c r="P1034">
        <v>0</v>
      </c>
      <c r="Q1034" t="s">
        <v>4641</v>
      </c>
      <c r="R1034" t="s">
        <v>3365</v>
      </c>
      <c r="S1034" t="s">
        <v>3298</v>
      </c>
      <c r="T1034" t="s">
        <v>3085</v>
      </c>
      <c r="U1034" t="s">
        <v>4642</v>
      </c>
      <c r="V1034" t="s">
        <v>4643</v>
      </c>
      <c r="W1034" t="s">
        <v>3085</v>
      </c>
      <c r="X1034" t="str">
        <f t="shared" si="16"/>
        <v>Funcionamiento</v>
      </c>
      <c r="Y1034" t="s">
        <v>4456</v>
      </c>
    </row>
    <row r="1035" spans="1:25">
      <c r="A1035" t="s">
        <v>3350</v>
      </c>
      <c r="B1035" t="s">
        <v>4644</v>
      </c>
      <c r="C1035" t="s">
        <v>4645</v>
      </c>
      <c r="D1035" t="s">
        <v>3076</v>
      </c>
      <c r="E1035" t="s">
        <v>3077</v>
      </c>
      <c r="F1035" t="s">
        <v>3149</v>
      </c>
      <c r="G1035" t="s">
        <v>4456</v>
      </c>
      <c r="H1035" t="s">
        <v>437</v>
      </c>
      <c r="I1035" t="s">
        <v>649</v>
      </c>
      <c r="J1035" t="s">
        <v>253</v>
      </c>
      <c r="K1035" t="s">
        <v>3115</v>
      </c>
      <c r="L1035" t="s">
        <v>247</v>
      </c>
      <c r="M1035">
        <v>3258617</v>
      </c>
      <c r="N1035">
        <v>-544617</v>
      </c>
      <c r="O1035">
        <v>2714000</v>
      </c>
      <c r="P1035">
        <v>0</v>
      </c>
      <c r="Q1035" t="s">
        <v>4646</v>
      </c>
      <c r="R1035" t="s">
        <v>3385</v>
      </c>
      <c r="S1035" t="s">
        <v>4647</v>
      </c>
      <c r="T1035" t="s">
        <v>4648</v>
      </c>
      <c r="U1035" t="s">
        <v>4649</v>
      </c>
      <c r="V1035" t="s">
        <v>4650</v>
      </c>
      <c r="W1035" t="s">
        <v>3085</v>
      </c>
      <c r="X1035" t="str">
        <f t="shared" si="16"/>
        <v>Inversión</v>
      </c>
      <c r="Y1035" t="s">
        <v>3157</v>
      </c>
    </row>
    <row r="1036" spans="1:25">
      <c r="A1036" t="s">
        <v>3265</v>
      </c>
      <c r="B1036" t="s">
        <v>4651</v>
      </c>
      <c r="C1036" t="s">
        <v>4652</v>
      </c>
      <c r="D1036" t="s">
        <v>3076</v>
      </c>
      <c r="E1036" t="s">
        <v>3077</v>
      </c>
      <c r="F1036" t="s">
        <v>3149</v>
      </c>
      <c r="G1036" t="s">
        <v>4456</v>
      </c>
      <c r="H1036" t="s">
        <v>437</v>
      </c>
      <c r="I1036" t="s">
        <v>649</v>
      </c>
      <c r="J1036" t="s">
        <v>246</v>
      </c>
      <c r="K1036" t="s">
        <v>3150</v>
      </c>
      <c r="L1036" t="s">
        <v>247</v>
      </c>
      <c r="M1036">
        <v>2032955</v>
      </c>
      <c r="N1036">
        <v>-289000</v>
      </c>
      <c r="O1036">
        <v>1743955</v>
      </c>
      <c r="P1036">
        <v>0</v>
      </c>
      <c r="Q1036" t="s">
        <v>4653</v>
      </c>
      <c r="R1036" t="s">
        <v>3278</v>
      </c>
      <c r="S1036" t="s">
        <v>3133</v>
      </c>
      <c r="T1036" t="s">
        <v>3492</v>
      </c>
      <c r="U1036" t="s">
        <v>4654</v>
      </c>
      <c r="V1036" t="s">
        <v>4655</v>
      </c>
      <c r="W1036" t="s">
        <v>3107</v>
      </c>
      <c r="X1036" t="str">
        <f t="shared" si="16"/>
        <v>Inversión</v>
      </c>
      <c r="Y1036" t="s">
        <v>3157</v>
      </c>
    </row>
    <row r="1037" spans="1:25">
      <c r="A1037" t="s">
        <v>3365</v>
      </c>
      <c r="B1037" t="s">
        <v>4656</v>
      </c>
      <c r="C1037" t="s">
        <v>4657</v>
      </c>
      <c r="D1037" t="s">
        <v>3076</v>
      </c>
      <c r="E1037" t="s">
        <v>3077</v>
      </c>
      <c r="F1037" t="s">
        <v>301</v>
      </c>
      <c r="G1037" t="s">
        <v>4456</v>
      </c>
      <c r="H1037" t="s">
        <v>344</v>
      </c>
      <c r="I1037" t="s">
        <v>345</v>
      </c>
      <c r="J1037" t="s">
        <v>246</v>
      </c>
      <c r="K1037" t="s">
        <v>3079</v>
      </c>
      <c r="L1037" t="s">
        <v>247</v>
      </c>
      <c r="M1037">
        <v>31334</v>
      </c>
      <c r="N1037">
        <v>0</v>
      </c>
      <c r="O1037">
        <v>31334</v>
      </c>
      <c r="P1037">
        <v>0</v>
      </c>
      <c r="Q1037" t="s">
        <v>4658</v>
      </c>
      <c r="R1037" t="s">
        <v>3392</v>
      </c>
      <c r="S1037" t="s">
        <v>3125</v>
      </c>
      <c r="T1037" t="s">
        <v>3344</v>
      </c>
      <c r="U1037" t="s">
        <v>4659</v>
      </c>
      <c r="V1037" t="s">
        <v>4660</v>
      </c>
      <c r="W1037" t="s">
        <v>3085</v>
      </c>
      <c r="X1037" t="str">
        <f t="shared" si="16"/>
        <v>Funcionamiento</v>
      </c>
      <c r="Y1037" t="s">
        <v>4456</v>
      </c>
    </row>
    <row r="1038" spans="1:25">
      <c r="A1038" t="s">
        <v>3365</v>
      </c>
      <c r="B1038" t="s">
        <v>4656</v>
      </c>
      <c r="C1038" t="s">
        <v>4657</v>
      </c>
      <c r="D1038" t="s">
        <v>3076</v>
      </c>
      <c r="E1038" t="s">
        <v>3077</v>
      </c>
      <c r="F1038" t="s">
        <v>301</v>
      </c>
      <c r="G1038" t="s">
        <v>4456</v>
      </c>
      <c r="H1038" t="s">
        <v>340</v>
      </c>
      <c r="I1038" t="s">
        <v>341</v>
      </c>
      <c r="J1038" t="s">
        <v>246</v>
      </c>
      <c r="K1038" t="s">
        <v>3079</v>
      </c>
      <c r="L1038" t="s">
        <v>247</v>
      </c>
      <c r="M1038">
        <v>1418096</v>
      </c>
      <c r="N1038">
        <v>0</v>
      </c>
      <c r="O1038">
        <v>1418096</v>
      </c>
      <c r="P1038">
        <v>0</v>
      </c>
      <c r="Q1038" t="s">
        <v>4658</v>
      </c>
      <c r="R1038" t="s">
        <v>3392</v>
      </c>
      <c r="S1038" t="s">
        <v>3125</v>
      </c>
      <c r="T1038" t="s">
        <v>3344</v>
      </c>
      <c r="U1038" t="s">
        <v>4659</v>
      </c>
      <c r="V1038" t="s">
        <v>4660</v>
      </c>
      <c r="W1038" t="s">
        <v>3085</v>
      </c>
      <c r="X1038" t="str">
        <f t="shared" si="16"/>
        <v>Funcionamiento</v>
      </c>
      <c r="Y1038" t="s">
        <v>4456</v>
      </c>
    </row>
    <row r="1039" spans="1:25">
      <c r="A1039" t="s">
        <v>3264</v>
      </c>
      <c r="B1039" t="s">
        <v>3389</v>
      </c>
      <c r="C1039" t="s">
        <v>4661</v>
      </c>
      <c r="D1039" t="s">
        <v>3076</v>
      </c>
      <c r="E1039" t="s">
        <v>3331</v>
      </c>
      <c r="F1039" t="s">
        <v>301</v>
      </c>
      <c r="G1039" t="s">
        <v>4456</v>
      </c>
      <c r="H1039" t="s">
        <v>340</v>
      </c>
      <c r="I1039" t="s">
        <v>341</v>
      </c>
      <c r="J1039" t="s">
        <v>246</v>
      </c>
      <c r="K1039" t="s">
        <v>3079</v>
      </c>
      <c r="L1039" t="s">
        <v>247</v>
      </c>
      <c r="M1039">
        <v>13680</v>
      </c>
      <c r="N1039">
        <v>-13680</v>
      </c>
      <c r="O1039">
        <v>0</v>
      </c>
      <c r="P1039">
        <v>0</v>
      </c>
      <c r="Q1039" t="s">
        <v>4662</v>
      </c>
      <c r="R1039" t="s">
        <v>3285</v>
      </c>
      <c r="S1039" t="s">
        <v>3438</v>
      </c>
      <c r="T1039" t="s">
        <v>3085</v>
      </c>
      <c r="U1039" t="s">
        <v>3085</v>
      </c>
      <c r="V1039" t="s">
        <v>3085</v>
      </c>
      <c r="W1039" t="s">
        <v>3085</v>
      </c>
      <c r="X1039" t="str">
        <f t="shared" si="16"/>
        <v>Funcionamiento</v>
      </c>
      <c r="Y1039" t="s">
        <v>4456</v>
      </c>
    </row>
    <row r="1040" spans="1:25">
      <c r="A1040" t="s">
        <v>3264</v>
      </c>
      <c r="B1040" t="s">
        <v>3389</v>
      </c>
      <c r="C1040" t="s">
        <v>4661</v>
      </c>
      <c r="D1040" t="s">
        <v>3076</v>
      </c>
      <c r="E1040" t="s">
        <v>3331</v>
      </c>
      <c r="F1040" t="s">
        <v>301</v>
      </c>
      <c r="G1040" t="s">
        <v>4456</v>
      </c>
      <c r="H1040" t="s">
        <v>344</v>
      </c>
      <c r="I1040" t="s">
        <v>345</v>
      </c>
      <c r="J1040" t="s">
        <v>246</v>
      </c>
      <c r="K1040" t="s">
        <v>3079</v>
      </c>
      <c r="L1040" t="s">
        <v>247</v>
      </c>
      <c r="M1040">
        <v>32800</v>
      </c>
      <c r="N1040">
        <v>-32800</v>
      </c>
      <c r="O1040">
        <v>0</v>
      </c>
      <c r="P1040">
        <v>0</v>
      </c>
      <c r="Q1040" t="s">
        <v>4662</v>
      </c>
      <c r="R1040" t="s">
        <v>3285</v>
      </c>
      <c r="S1040" t="s">
        <v>3438</v>
      </c>
      <c r="T1040" t="s">
        <v>3085</v>
      </c>
      <c r="U1040" t="s">
        <v>3085</v>
      </c>
      <c r="V1040" t="s">
        <v>3085</v>
      </c>
      <c r="W1040" t="s">
        <v>3085</v>
      </c>
      <c r="X1040" t="str">
        <f t="shared" si="16"/>
        <v>Funcionamiento</v>
      </c>
      <c r="Y1040" t="s">
        <v>4456</v>
      </c>
    </row>
    <row r="1041" spans="1:25">
      <c r="A1041" t="s">
        <v>3417</v>
      </c>
      <c r="B1041" t="s">
        <v>3389</v>
      </c>
      <c r="C1041" t="s">
        <v>4663</v>
      </c>
      <c r="D1041" t="s">
        <v>3076</v>
      </c>
      <c r="E1041" t="s">
        <v>3077</v>
      </c>
      <c r="F1041" t="s">
        <v>301</v>
      </c>
      <c r="G1041" t="s">
        <v>4456</v>
      </c>
      <c r="H1041" t="s">
        <v>340</v>
      </c>
      <c r="I1041" t="s">
        <v>341</v>
      </c>
      <c r="J1041" t="s">
        <v>246</v>
      </c>
      <c r="K1041" t="s">
        <v>3079</v>
      </c>
      <c r="L1041" t="s">
        <v>247</v>
      </c>
      <c r="M1041">
        <v>27360</v>
      </c>
      <c r="N1041">
        <v>0</v>
      </c>
      <c r="O1041">
        <v>27360</v>
      </c>
      <c r="P1041">
        <v>0</v>
      </c>
      <c r="Q1041" t="s">
        <v>4559</v>
      </c>
      <c r="R1041" t="s">
        <v>3285</v>
      </c>
      <c r="S1041" t="s">
        <v>3464</v>
      </c>
      <c r="T1041" t="s">
        <v>3318</v>
      </c>
      <c r="U1041" t="s">
        <v>4664</v>
      </c>
      <c r="V1041" t="s">
        <v>4665</v>
      </c>
      <c r="W1041" t="s">
        <v>3085</v>
      </c>
      <c r="X1041" t="str">
        <f t="shared" si="16"/>
        <v>Funcionamiento</v>
      </c>
      <c r="Y1041" t="s">
        <v>4456</v>
      </c>
    </row>
    <row r="1042" spans="1:25">
      <c r="A1042" t="s">
        <v>3417</v>
      </c>
      <c r="B1042" t="s">
        <v>3389</v>
      </c>
      <c r="C1042" t="s">
        <v>4663</v>
      </c>
      <c r="D1042" t="s">
        <v>3076</v>
      </c>
      <c r="E1042" t="s">
        <v>3077</v>
      </c>
      <c r="F1042" t="s">
        <v>301</v>
      </c>
      <c r="G1042" t="s">
        <v>4456</v>
      </c>
      <c r="H1042" t="s">
        <v>344</v>
      </c>
      <c r="I1042" t="s">
        <v>345</v>
      </c>
      <c r="J1042" t="s">
        <v>246</v>
      </c>
      <c r="K1042" t="s">
        <v>3079</v>
      </c>
      <c r="L1042" t="s">
        <v>247</v>
      </c>
      <c r="M1042">
        <v>19120</v>
      </c>
      <c r="N1042">
        <v>0</v>
      </c>
      <c r="O1042">
        <v>19120</v>
      </c>
      <c r="P1042">
        <v>0</v>
      </c>
      <c r="Q1042" t="s">
        <v>4559</v>
      </c>
      <c r="R1042" t="s">
        <v>3285</v>
      </c>
      <c r="S1042" t="s">
        <v>3464</v>
      </c>
      <c r="T1042" t="s">
        <v>3318</v>
      </c>
      <c r="U1042" t="s">
        <v>4664</v>
      </c>
      <c r="V1042" t="s">
        <v>4665</v>
      </c>
      <c r="W1042" t="s">
        <v>3085</v>
      </c>
      <c r="X1042" t="str">
        <f t="shared" si="16"/>
        <v>Funcionamiento</v>
      </c>
      <c r="Y1042" t="s">
        <v>4456</v>
      </c>
    </row>
    <row r="1043" spans="1:25">
      <c r="A1043" t="s">
        <v>3385</v>
      </c>
      <c r="B1043" t="s">
        <v>3397</v>
      </c>
      <c r="C1043" t="s">
        <v>4666</v>
      </c>
      <c r="D1043" t="s">
        <v>3076</v>
      </c>
      <c r="E1043" t="s">
        <v>3077</v>
      </c>
      <c r="F1043" t="s">
        <v>301</v>
      </c>
      <c r="G1043" t="s">
        <v>4456</v>
      </c>
      <c r="H1043" t="s">
        <v>312</v>
      </c>
      <c r="I1043" t="s">
        <v>3333</v>
      </c>
      <c r="J1043" t="s">
        <v>246</v>
      </c>
      <c r="K1043" t="s">
        <v>3079</v>
      </c>
      <c r="L1043" t="s">
        <v>247</v>
      </c>
      <c r="M1043">
        <v>514270</v>
      </c>
      <c r="N1043">
        <v>0</v>
      </c>
      <c r="O1043">
        <v>514270</v>
      </c>
      <c r="P1043">
        <v>0</v>
      </c>
      <c r="Q1043" t="s">
        <v>4667</v>
      </c>
      <c r="R1043" t="s">
        <v>3406</v>
      </c>
      <c r="S1043" t="s">
        <v>4668</v>
      </c>
      <c r="T1043" t="s">
        <v>3085</v>
      </c>
      <c r="U1043" t="s">
        <v>4669</v>
      </c>
      <c r="V1043" t="s">
        <v>4670</v>
      </c>
      <c r="W1043" t="s">
        <v>3085</v>
      </c>
      <c r="X1043" t="str">
        <f t="shared" si="16"/>
        <v>Funcionamiento</v>
      </c>
      <c r="Y1043" t="s">
        <v>4456</v>
      </c>
    </row>
    <row r="1044" spans="1:25">
      <c r="A1044" t="s">
        <v>3385</v>
      </c>
      <c r="B1044" t="s">
        <v>3397</v>
      </c>
      <c r="C1044" t="s">
        <v>4666</v>
      </c>
      <c r="D1044" t="s">
        <v>3076</v>
      </c>
      <c r="E1044" t="s">
        <v>3077</v>
      </c>
      <c r="F1044" t="s">
        <v>301</v>
      </c>
      <c r="G1044" t="s">
        <v>4456</v>
      </c>
      <c r="H1044" t="s">
        <v>336</v>
      </c>
      <c r="I1044" t="s">
        <v>337</v>
      </c>
      <c r="J1044" t="s">
        <v>246</v>
      </c>
      <c r="K1044" t="s">
        <v>3079</v>
      </c>
      <c r="L1044" t="s">
        <v>247</v>
      </c>
      <c r="M1044">
        <v>2354967</v>
      </c>
      <c r="N1044">
        <v>0</v>
      </c>
      <c r="O1044">
        <v>2354967</v>
      </c>
      <c r="P1044">
        <v>0</v>
      </c>
      <c r="Q1044" t="s">
        <v>4667</v>
      </c>
      <c r="R1044" t="s">
        <v>3406</v>
      </c>
      <c r="S1044" t="s">
        <v>4668</v>
      </c>
      <c r="T1044" t="s">
        <v>3085</v>
      </c>
      <c r="U1044" t="s">
        <v>4669</v>
      </c>
      <c r="V1044" t="s">
        <v>4670</v>
      </c>
      <c r="W1044" t="s">
        <v>3085</v>
      </c>
      <c r="X1044" t="str">
        <f t="shared" si="16"/>
        <v>Funcionamiento</v>
      </c>
      <c r="Y1044" t="s">
        <v>4456</v>
      </c>
    </row>
    <row r="1045" spans="1:25">
      <c r="A1045" t="s">
        <v>3385</v>
      </c>
      <c r="B1045" t="s">
        <v>3397</v>
      </c>
      <c r="C1045" t="s">
        <v>4666</v>
      </c>
      <c r="D1045" t="s">
        <v>3076</v>
      </c>
      <c r="E1045" t="s">
        <v>3077</v>
      </c>
      <c r="F1045" t="s">
        <v>301</v>
      </c>
      <c r="G1045" t="s">
        <v>4456</v>
      </c>
      <c r="H1045" t="s">
        <v>292</v>
      </c>
      <c r="I1045" t="s">
        <v>293</v>
      </c>
      <c r="J1045" t="s">
        <v>246</v>
      </c>
      <c r="K1045" t="s">
        <v>3079</v>
      </c>
      <c r="L1045" t="s">
        <v>247</v>
      </c>
      <c r="M1045">
        <v>35369620</v>
      </c>
      <c r="N1045">
        <v>0</v>
      </c>
      <c r="O1045">
        <v>35369620</v>
      </c>
      <c r="P1045">
        <v>0</v>
      </c>
      <c r="Q1045" t="s">
        <v>4667</v>
      </c>
      <c r="R1045" t="s">
        <v>3406</v>
      </c>
      <c r="S1045" t="s">
        <v>4668</v>
      </c>
      <c r="T1045" t="s">
        <v>3085</v>
      </c>
      <c r="U1045" t="s">
        <v>4669</v>
      </c>
      <c r="V1045" t="s">
        <v>4670</v>
      </c>
      <c r="W1045" t="s">
        <v>3085</v>
      </c>
      <c r="X1045" t="str">
        <f t="shared" si="16"/>
        <v>Funcionamiento</v>
      </c>
      <c r="Y1045" t="s">
        <v>4456</v>
      </c>
    </row>
    <row r="1046" spans="1:25">
      <c r="A1046" t="s">
        <v>3385</v>
      </c>
      <c r="B1046" t="s">
        <v>3397</v>
      </c>
      <c r="C1046" t="s">
        <v>4666</v>
      </c>
      <c r="D1046" t="s">
        <v>3076</v>
      </c>
      <c r="E1046" t="s">
        <v>3077</v>
      </c>
      <c r="F1046" t="s">
        <v>301</v>
      </c>
      <c r="G1046" t="s">
        <v>4456</v>
      </c>
      <c r="H1046" t="s">
        <v>303</v>
      </c>
      <c r="I1046" t="s">
        <v>305</v>
      </c>
      <c r="J1046" t="s">
        <v>246</v>
      </c>
      <c r="K1046" t="s">
        <v>3079</v>
      </c>
      <c r="L1046" t="s">
        <v>247</v>
      </c>
      <c r="M1046">
        <v>877184</v>
      </c>
      <c r="N1046">
        <v>0</v>
      </c>
      <c r="O1046">
        <v>877184</v>
      </c>
      <c r="P1046">
        <v>0</v>
      </c>
      <c r="Q1046" t="s">
        <v>4667</v>
      </c>
      <c r="R1046" t="s">
        <v>3406</v>
      </c>
      <c r="S1046" t="s">
        <v>4668</v>
      </c>
      <c r="T1046" t="s">
        <v>3085</v>
      </c>
      <c r="U1046" t="s">
        <v>4669</v>
      </c>
      <c r="V1046" t="s">
        <v>4670</v>
      </c>
      <c r="W1046" t="s">
        <v>3085</v>
      </c>
      <c r="X1046" t="str">
        <f t="shared" si="16"/>
        <v>Funcionamiento</v>
      </c>
      <c r="Y1046" t="s">
        <v>4456</v>
      </c>
    </row>
    <row r="1047" spans="1:25">
      <c r="A1047" t="s">
        <v>3385</v>
      </c>
      <c r="B1047" t="s">
        <v>3397</v>
      </c>
      <c r="C1047" t="s">
        <v>4666</v>
      </c>
      <c r="D1047" t="s">
        <v>3076</v>
      </c>
      <c r="E1047" t="s">
        <v>3077</v>
      </c>
      <c r="F1047" t="s">
        <v>301</v>
      </c>
      <c r="G1047" t="s">
        <v>4456</v>
      </c>
      <c r="H1047" t="s">
        <v>333</v>
      </c>
      <c r="I1047" t="s">
        <v>335</v>
      </c>
      <c r="J1047" t="s">
        <v>246</v>
      </c>
      <c r="K1047" t="s">
        <v>3079</v>
      </c>
      <c r="L1047" t="s">
        <v>247</v>
      </c>
      <c r="M1047">
        <v>334166</v>
      </c>
      <c r="N1047">
        <v>0</v>
      </c>
      <c r="O1047">
        <v>334166</v>
      </c>
      <c r="P1047">
        <v>0</v>
      </c>
      <c r="Q1047" t="s">
        <v>4667</v>
      </c>
      <c r="R1047" t="s">
        <v>3406</v>
      </c>
      <c r="S1047" t="s">
        <v>4668</v>
      </c>
      <c r="T1047" t="s">
        <v>3085</v>
      </c>
      <c r="U1047" t="s">
        <v>4669</v>
      </c>
      <c r="V1047" t="s">
        <v>4670</v>
      </c>
      <c r="W1047" t="s">
        <v>3085</v>
      </c>
      <c r="X1047" t="str">
        <f t="shared" si="16"/>
        <v>Funcionamiento</v>
      </c>
      <c r="Y1047" t="s">
        <v>4456</v>
      </c>
    </row>
    <row r="1048" spans="1:25">
      <c r="A1048" t="s">
        <v>3385</v>
      </c>
      <c r="B1048" t="s">
        <v>3397</v>
      </c>
      <c r="C1048" t="s">
        <v>4666</v>
      </c>
      <c r="D1048" t="s">
        <v>3076</v>
      </c>
      <c r="E1048" t="s">
        <v>3077</v>
      </c>
      <c r="F1048" t="s">
        <v>301</v>
      </c>
      <c r="G1048" t="s">
        <v>4456</v>
      </c>
      <c r="H1048" t="s">
        <v>309</v>
      </c>
      <c r="I1048" t="s">
        <v>311</v>
      </c>
      <c r="J1048" t="s">
        <v>246</v>
      </c>
      <c r="K1048" t="s">
        <v>3079</v>
      </c>
      <c r="L1048" t="s">
        <v>247</v>
      </c>
      <c r="M1048">
        <v>3499727</v>
      </c>
      <c r="N1048">
        <v>0</v>
      </c>
      <c r="O1048">
        <v>3499727</v>
      </c>
      <c r="P1048">
        <v>0</v>
      </c>
      <c r="Q1048" t="s">
        <v>4667</v>
      </c>
      <c r="R1048" t="s">
        <v>3406</v>
      </c>
      <c r="S1048" t="s">
        <v>4668</v>
      </c>
      <c r="T1048" t="s">
        <v>3085</v>
      </c>
      <c r="U1048" t="s">
        <v>4669</v>
      </c>
      <c r="V1048" t="s">
        <v>4670</v>
      </c>
      <c r="W1048" t="s">
        <v>3085</v>
      </c>
      <c r="X1048" t="str">
        <f t="shared" si="16"/>
        <v>Funcionamiento</v>
      </c>
      <c r="Y1048" t="s">
        <v>4456</v>
      </c>
    </row>
    <row r="1049" spans="1:25">
      <c r="A1049" t="s">
        <v>3385</v>
      </c>
      <c r="B1049" t="s">
        <v>3397</v>
      </c>
      <c r="C1049" t="s">
        <v>4666</v>
      </c>
      <c r="D1049" t="s">
        <v>3076</v>
      </c>
      <c r="E1049" t="s">
        <v>3077</v>
      </c>
      <c r="F1049" t="s">
        <v>301</v>
      </c>
      <c r="G1049" t="s">
        <v>4456</v>
      </c>
      <c r="H1049" t="s">
        <v>331</v>
      </c>
      <c r="I1049" t="s">
        <v>587</v>
      </c>
      <c r="J1049" t="s">
        <v>246</v>
      </c>
      <c r="K1049" t="s">
        <v>3079</v>
      </c>
      <c r="L1049" t="s">
        <v>247</v>
      </c>
      <c r="M1049">
        <v>4666302</v>
      </c>
      <c r="N1049">
        <v>0</v>
      </c>
      <c r="O1049">
        <v>4666302</v>
      </c>
      <c r="P1049">
        <v>0</v>
      </c>
      <c r="Q1049" t="s">
        <v>4667</v>
      </c>
      <c r="R1049" t="s">
        <v>3406</v>
      </c>
      <c r="S1049" t="s">
        <v>4668</v>
      </c>
      <c r="T1049" t="s">
        <v>3085</v>
      </c>
      <c r="U1049" t="s">
        <v>4669</v>
      </c>
      <c r="V1049" t="s">
        <v>4670</v>
      </c>
      <c r="W1049" t="s">
        <v>3085</v>
      </c>
      <c r="X1049" t="str">
        <f t="shared" si="16"/>
        <v>Funcionamiento</v>
      </c>
      <c r="Y1049" t="s">
        <v>4456</v>
      </c>
    </row>
    <row r="1050" spans="1:25">
      <c r="A1050" t="s">
        <v>3385</v>
      </c>
      <c r="B1050" t="s">
        <v>3397</v>
      </c>
      <c r="C1050" t="s">
        <v>4666</v>
      </c>
      <c r="D1050" t="s">
        <v>3076</v>
      </c>
      <c r="E1050" t="s">
        <v>3077</v>
      </c>
      <c r="F1050" t="s">
        <v>301</v>
      </c>
      <c r="G1050" t="s">
        <v>4456</v>
      </c>
      <c r="H1050" t="s">
        <v>294</v>
      </c>
      <c r="I1050" t="s">
        <v>296</v>
      </c>
      <c r="J1050" t="s">
        <v>246</v>
      </c>
      <c r="K1050" t="s">
        <v>3079</v>
      </c>
      <c r="L1050" t="s">
        <v>247</v>
      </c>
      <c r="M1050">
        <v>453873</v>
      </c>
      <c r="N1050">
        <v>0</v>
      </c>
      <c r="O1050">
        <v>453873</v>
      </c>
      <c r="P1050">
        <v>0</v>
      </c>
      <c r="Q1050" t="s">
        <v>4667</v>
      </c>
      <c r="R1050" t="s">
        <v>3406</v>
      </c>
      <c r="S1050" t="s">
        <v>4668</v>
      </c>
      <c r="T1050" t="s">
        <v>3085</v>
      </c>
      <c r="U1050" t="s">
        <v>4669</v>
      </c>
      <c r="V1050" t="s">
        <v>4670</v>
      </c>
      <c r="W1050" t="s">
        <v>3085</v>
      </c>
      <c r="X1050" t="str">
        <f t="shared" si="16"/>
        <v>Funcionamiento</v>
      </c>
      <c r="Y1050" t="s">
        <v>4456</v>
      </c>
    </row>
    <row r="1051" spans="1:25">
      <c r="A1051" t="s">
        <v>3278</v>
      </c>
      <c r="B1051" t="s">
        <v>3397</v>
      </c>
      <c r="C1051" t="s">
        <v>4671</v>
      </c>
      <c r="D1051" t="s">
        <v>3076</v>
      </c>
      <c r="E1051" t="s">
        <v>3077</v>
      </c>
      <c r="F1051" t="s">
        <v>301</v>
      </c>
      <c r="G1051" t="s">
        <v>4456</v>
      </c>
      <c r="H1051" t="s">
        <v>316</v>
      </c>
      <c r="I1051" t="s">
        <v>583</v>
      </c>
      <c r="J1051" t="s">
        <v>246</v>
      </c>
      <c r="K1051" t="s">
        <v>3079</v>
      </c>
      <c r="L1051" t="s">
        <v>247</v>
      </c>
      <c r="M1051">
        <v>3102000</v>
      </c>
      <c r="N1051">
        <v>0</v>
      </c>
      <c r="O1051">
        <v>3102000</v>
      </c>
      <c r="P1051">
        <v>0</v>
      </c>
      <c r="Q1051" t="s">
        <v>4672</v>
      </c>
      <c r="R1051" t="s">
        <v>3413</v>
      </c>
      <c r="S1051" t="s">
        <v>3458</v>
      </c>
      <c r="T1051" t="s">
        <v>3085</v>
      </c>
      <c r="U1051" t="s">
        <v>4673</v>
      </c>
      <c r="V1051" t="s">
        <v>4674</v>
      </c>
      <c r="W1051" t="s">
        <v>3085</v>
      </c>
      <c r="X1051" t="str">
        <f t="shared" si="16"/>
        <v>Funcionamiento</v>
      </c>
      <c r="Y1051" t="s">
        <v>4456</v>
      </c>
    </row>
    <row r="1052" spans="1:25">
      <c r="A1052" t="s">
        <v>3278</v>
      </c>
      <c r="B1052" t="s">
        <v>3397</v>
      </c>
      <c r="C1052" t="s">
        <v>4671</v>
      </c>
      <c r="D1052" t="s">
        <v>3076</v>
      </c>
      <c r="E1052" t="s">
        <v>3077</v>
      </c>
      <c r="F1052" t="s">
        <v>301</v>
      </c>
      <c r="G1052" t="s">
        <v>4456</v>
      </c>
      <c r="H1052" t="s">
        <v>320</v>
      </c>
      <c r="I1052" t="s">
        <v>321</v>
      </c>
      <c r="J1052" t="s">
        <v>246</v>
      </c>
      <c r="K1052" t="s">
        <v>3079</v>
      </c>
      <c r="L1052" t="s">
        <v>247</v>
      </c>
      <c r="M1052">
        <v>442900</v>
      </c>
      <c r="N1052">
        <v>0</v>
      </c>
      <c r="O1052">
        <v>442900</v>
      </c>
      <c r="P1052">
        <v>0</v>
      </c>
      <c r="Q1052" t="s">
        <v>4672</v>
      </c>
      <c r="R1052" t="s">
        <v>3413</v>
      </c>
      <c r="S1052" t="s">
        <v>3458</v>
      </c>
      <c r="T1052" t="s">
        <v>3085</v>
      </c>
      <c r="U1052" t="s">
        <v>4673</v>
      </c>
      <c r="V1052" t="s">
        <v>4674</v>
      </c>
      <c r="W1052" t="s">
        <v>3085</v>
      </c>
      <c r="X1052" t="str">
        <f t="shared" si="16"/>
        <v>Funcionamiento</v>
      </c>
      <c r="Y1052" t="s">
        <v>4456</v>
      </c>
    </row>
    <row r="1053" spans="1:25">
      <c r="A1053" t="s">
        <v>3278</v>
      </c>
      <c r="B1053" t="s">
        <v>3397</v>
      </c>
      <c r="C1053" t="s">
        <v>4671</v>
      </c>
      <c r="D1053" t="s">
        <v>3076</v>
      </c>
      <c r="E1053" t="s">
        <v>3077</v>
      </c>
      <c r="F1053" t="s">
        <v>301</v>
      </c>
      <c r="G1053" t="s">
        <v>4456</v>
      </c>
      <c r="H1053" t="s">
        <v>324</v>
      </c>
      <c r="I1053" t="s">
        <v>325</v>
      </c>
      <c r="J1053" t="s">
        <v>246</v>
      </c>
      <c r="K1053" t="s">
        <v>3079</v>
      </c>
      <c r="L1053" t="s">
        <v>247</v>
      </c>
      <c r="M1053">
        <v>791900</v>
      </c>
      <c r="N1053">
        <v>0</v>
      </c>
      <c r="O1053">
        <v>791900</v>
      </c>
      <c r="P1053">
        <v>0</v>
      </c>
      <c r="Q1053" t="s">
        <v>4672</v>
      </c>
      <c r="R1053" t="s">
        <v>3413</v>
      </c>
      <c r="S1053" t="s">
        <v>3458</v>
      </c>
      <c r="T1053" t="s">
        <v>3085</v>
      </c>
      <c r="U1053" t="s">
        <v>4673</v>
      </c>
      <c r="V1053" t="s">
        <v>4674</v>
      </c>
      <c r="W1053" t="s">
        <v>3085</v>
      </c>
      <c r="X1053" t="str">
        <f t="shared" si="16"/>
        <v>Funcionamiento</v>
      </c>
      <c r="Y1053" t="s">
        <v>4456</v>
      </c>
    </row>
    <row r="1054" spans="1:25">
      <c r="A1054" t="s">
        <v>3278</v>
      </c>
      <c r="B1054" t="s">
        <v>3397</v>
      </c>
      <c r="C1054" t="s">
        <v>4671</v>
      </c>
      <c r="D1054" t="s">
        <v>3076</v>
      </c>
      <c r="E1054" t="s">
        <v>3077</v>
      </c>
      <c r="F1054" t="s">
        <v>301</v>
      </c>
      <c r="G1054" t="s">
        <v>4456</v>
      </c>
      <c r="H1054" t="s">
        <v>314</v>
      </c>
      <c r="I1054" t="s">
        <v>582</v>
      </c>
      <c r="J1054" t="s">
        <v>246</v>
      </c>
      <c r="K1054" t="s">
        <v>3079</v>
      </c>
      <c r="L1054" t="s">
        <v>247</v>
      </c>
      <c r="M1054">
        <v>4378800</v>
      </c>
      <c r="N1054">
        <v>0</v>
      </c>
      <c r="O1054">
        <v>4378800</v>
      </c>
      <c r="P1054">
        <v>0</v>
      </c>
      <c r="Q1054" t="s">
        <v>4672</v>
      </c>
      <c r="R1054" t="s">
        <v>3413</v>
      </c>
      <c r="S1054" t="s">
        <v>3458</v>
      </c>
      <c r="T1054" t="s">
        <v>3085</v>
      </c>
      <c r="U1054" t="s">
        <v>4673</v>
      </c>
      <c r="V1054" t="s">
        <v>4674</v>
      </c>
      <c r="W1054" t="s">
        <v>3085</v>
      </c>
      <c r="X1054" t="str">
        <f t="shared" si="16"/>
        <v>Funcionamiento</v>
      </c>
      <c r="Y1054" t="s">
        <v>4456</v>
      </c>
    </row>
    <row r="1055" spans="1:25">
      <c r="A1055" t="s">
        <v>3278</v>
      </c>
      <c r="B1055" t="s">
        <v>3397</v>
      </c>
      <c r="C1055" t="s">
        <v>4671</v>
      </c>
      <c r="D1055" t="s">
        <v>3076</v>
      </c>
      <c r="E1055" t="s">
        <v>3077</v>
      </c>
      <c r="F1055" t="s">
        <v>301</v>
      </c>
      <c r="G1055" t="s">
        <v>4456</v>
      </c>
      <c r="H1055" t="s">
        <v>322</v>
      </c>
      <c r="I1055" t="s">
        <v>323</v>
      </c>
      <c r="J1055" t="s">
        <v>246</v>
      </c>
      <c r="K1055" t="s">
        <v>3079</v>
      </c>
      <c r="L1055" t="s">
        <v>247</v>
      </c>
      <c r="M1055">
        <v>1187500</v>
      </c>
      <c r="N1055">
        <v>0</v>
      </c>
      <c r="O1055">
        <v>1187500</v>
      </c>
      <c r="P1055">
        <v>0</v>
      </c>
      <c r="Q1055" t="s">
        <v>4672</v>
      </c>
      <c r="R1055" t="s">
        <v>3413</v>
      </c>
      <c r="S1055" t="s">
        <v>3458</v>
      </c>
      <c r="T1055" t="s">
        <v>3085</v>
      </c>
      <c r="U1055" t="s">
        <v>4673</v>
      </c>
      <c r="V1055" t="s">
        <v>4674</v>
      </c>
      <c r="W1055" t="s">
        <v>3085</v>
      </c>
      <c r="X1055" t="str">
        <f t="shared" si="16"/>
        <v>Funcionamiento</v>
      </c>
      <c r="Y1055" t="s">
        <v>4456</v>
      </c>
    </row>
    <row r="1056" spans="1:25">
      <c r="A1056" t="s">
        <v>3278</v>
      </c>
      <c r="B1056" t="s">
        <v>3397</v>
      </c>
      <c r="C1056" t="s">
        <v>4671</v>
      </c>
      <c r="D1056" t="s">
        <v>3076</v>
      </c>
      <c r="E1056" t="s">
        <v>3077</v>
      </c>
      <c r="F1056" t="s">
        <v>301</v>
      </c>
      <c r="G1056" t="s">
        <v>4456</v>
      </c>
      <c r="H1056" t="s">
        <v>318</v>
      </c>
      <c r="I1056" t="s">
        <v>586</v>
      </c>
      <c r="J1056" t="s">
        <v>246</v>
      </c>
      <c r="K1056" t="s">
        <v>3079</v>
      </c>
      <c r="L1056" t="s">
        <v>247</v>
      </c>
      <c r="M1056">
        <v>1583200</v>
      </c>
      <c r="N1056">
        <v>0</v>
      </c>
      <c r="O1056">
        <v>1583200</v>
      </c>
      <c r="P1056">
        <v>0</v>
      </c>
      <c r="Q1056" t="s">
        <v>4672</v>
      </c>
      <c r="R1056" t="s">
        <v>3413</v>
      </c>
      <c r="S1056" t="s">
        <v>3458</v>
      </c>
      <c r="T1056" t="s">
        <v>3085</v>
      </c>
      <c r="U1056" t="s">
        <v>4673</v>
      </c>
      <c r="V1056" t="s">
        <v>4674</v>
      </c>
      <c r="W1056" t="s">
        <v>3085</v>
      </c>
      <c r="X1056" t="str">
        <f t="shared" si="16"/>
        <v>Funcionamiento</v>
      </c>
      <c r="Y1056" t="s">
        <v>4456</v>
      </c>
    </row>
    <row r="1057" spans="1:25">
      <c r="A1057" t="s">
        <v>3392</v>
      </c>
      <c r="B1057" t="s">
        <v>4675</v>
      </c>
      <c r="C1057" t="s">
        <v>4676</v>
      </c>
      <c r="D1057" t="s">
        <v>3076</v>
      </c>
      <c r="E1057" t="s">
        <v>3077</v>
      </c>
      <c r="F1057" t="s">
        <v>3149</v>
      </c>
      <c r="G1057" t="s">
        <v>4456</v>
      </c>
      <c r="H1057" t="s">
        <v>437</v>
      </c>
      <c r="I1057" t="s">
        <v>649</v>
      </c>
      <c r="J1057" t="s">
        <v>246</v>
      </c>
      <c r="K1057" t="s">
        <v>3150</v>
      </c>
      <c r="L1057" t="s">
        <v>247</v>
      </c>
      <c r="M1057">
        <v>2989683</v>
      </c>
      <c r="N1057">
        <v>0</v>
      </c>
      <c r="O1057">
        <v>2989683</v>
      </c>
      <c r="P1057">
        <v>0</v>
      </c>
      <c r="Q1057" t="s">
        <v>4677</v>
      </c>
      <c r="R1057" t="s">
        <v>3118</v>
      </c>
      <c r="S1057" t="s">
        <v>3492</v>
      </c>
      <c r="T1057" t="s">
        <v>3372</v>
      </c>
      <c r="U1057" t="s">
        <v>4678</v>
      </c>
      <c r="V1057" t="s">
        <v>4679</v>
      </c>
      <c r="W1057" t="s">
        <v>3085</v>
      </c>
      <c r="X1057" t="str">
        <f t="shared" si="16"/>
        <v>Inversión</v>
      </c>
      <c r="Y1057" t="s">
        <v>3157</v>
      </c>
    </row>
    <row r="1058" spans="1:25">
      <c r="A1058" t="s">
        <v>3285</v>
      </c>
      <c r="B1058" t="s">
        <v>4675</v>
      </c>
      <c r="C1058" t="s">
        <v>4680</v>
      </c>
      <c r="D1058" t="s">
        <v>3076</v>
      </c>
      <c r="E1058" t="s">
        <v>3077</v>
      </c>
      <c r="F1058" t="s">
        <v>301</v>
      </c>
      <c r="G1058" t="s">
        <v>4456</v>
      </c>
      <c r="H1058" t="s">
        <v>340</v>
      </c>
      <c r="I1058" t="s">
        <v>341</v>
      </c>
      <c r="J1058" t="s">
        <v>246</v>
      </c>
      <c r="K1058" t="s">
        <v>3079</v>
      </c>
      <c r="L1058" t="s">
        <v>247</v>
      </c>
      <c r="M1058">
        <v>2116112</v>
      </c>
      <c r="N1058">
        <v>0</v>
      </c>
      <c r="O1058">
        <v>2116112</v>
      </c>
      <c r="P1058">
        <v>0</v>
      </c>
      <c r="Q1058" t="s">
        <v>4681</v>
      </c>
      <c r="R1058" t="s">
        <v>3421</v>
      </c>
      <c r="S1058" t="s">
        <v>3486</v>
      </c>
      <c r="T1058" t="s">
        <v>3993</v>
      </c>
      <c r="U1058" t="s">
        <v>4682</v>
      </c>
      <c r="V1058" t="s">
        <v>4683</v>
      </c>
      <c r="W1058" t="s">
        <v>3085</v>
      </c>
      <c r="X1058" t="str">
        <f t="shared" si="16"/>
        <v>Funcionamiento</v>
      </c>
      <c r="Y1058" t="s">
        <v>4456</v>
      </c>
    </row>
    <row r="1059" spans="1:25">
      <c r="A1059" t="s">
        <v>3285</v>
      </c>
      <c r="B1059" t="s">
        <v>4675</v>
      </c>
      <c r="C1059" t="s">
        <v>4680</v>
      </c>
      <c r="D1059" t="s">
        <v>3076</v>
      </c>
      <c r="E1059" t="s">
        <v>3077</v>
      </c>
      <c r="F1059" t="s">
        <v>301</v>
      </c>
      <c r="G1059" t="s">
        <v>4456</v>
      </c>
      <c r="H1059" t="s">
        <v>344</v>
      </c>
      <c r="I1059" t="s">
        <v>345</v>
      </c>
      <c r="J1059" t="s">
        <v>246</v>
      </c>
      <c r="K1059" t="s">
        <v>3079</v>
      </c>
      <c r="L1059" t="s">
        <v>247</v>
      </c>
      <c r="M1059">
        <v>62668</v>
      </c>
      <c r="N1059">
        <v>0</v>
      </c>
      <c r="O1059">
        <v>62668</v>
      </c>
      <c r="P1059">
        <v>0</v>
      </c>
      <c r="Q1059" t="s">
        <v>4681</v>
      </c>
      <c r="R1059" t="s">
        <v>3421</v>
      </c>
      <c r="S1059" t="s">
        <v>3486</v>
      </c>
      <c r="T1059" t="s">
        <v>3993</v>
      </c>
      <c r="U1059" t="s">
        <v>4682</v>
      </c>
      <c r="V1059" t="s">
        <v>4683</v>
      </c>
      <c r="W1059" t="s">
        <v>3085</v>
      </c>
      <c r="X1059" t="str">
        <f t="shared" si="16"/>
        <v>Funcionamiento</v>
      </c>
      <c r="Y1059" t="s">
        <v>4456</v>
      </c>
    </row>
    <row r="1060" spans="1:25">
      <c r="A1060" t="s">
        <v>3406</v>
      </c>
      <c r="B1060" t="s">
        <v>4091</v>
      </c>
      <c r="C1060" t="s">
        <v>4684</v>
      </c>
      <c r="D1060" t="s">
        <v>3076</v>
      </c>
      <c r="E1060" t="s">
        <v>3077</v>
      </c>
      <c r="F1060" t="s">
        <v>301</v>
      </c>
      <c r="G1060" t="s">
        <v>4456</v>
      </c>
      <c r="H1060" t="s">
        <v>346</v>
      </c>
      <c r="I1060" t="s">
        <v>347</v>
      </c>
      <c r="J1060" t="s">
        <v>253</v>
      </c>
      <c r="K1060" t="s">
        <v>3115</v>
      </c>
      <c r="L1060" t="s">
        <v>247</v>
      </c>
      <c r="M1060">
        <v>543092</v>
      </c>
      <c r="N1060">
        <v>0</v>
      </c>
      <c r="O1060">
        <v>543092</v>
      </c>
      <c r="P1060">
        <v>0</v>
      </c>
      <c r="Q1060" t="s">
        <v>4685</v>
      </c>
      <c r="R1060" t="s">
        <v>3428</v>
      </c>
      <c r="S1060" t="s">
        <v>4280</v>
      </c>
      <c r="T1060" t="s">
        <v>4031</v>
      </c>
      <c r="U1060" t="s">
        <v>4686</v>
      </c>
      <c r="V1060" t="s">
        <v>4687</v>
      </c>
      <c r="W1060" t="s">
        <v>3085</v>
      </c>
      <c r="X1060" t="str">
        <f t="shared" si="16"/>
        <v>Funcionamiento</v>
      </c>
      <c r="Y1060" t="s">
        <v>4456</v>
      </c>
    </row>
    <row r="1061" spans="1:25">
      <c r="A1061" t="s">
        <v>3413</v>
      </c>
      <c r="B1061" t="s">
        <v>4688</v>
      </c>
      <c r="C1061" t="s">
        <v>4689</v>
      </c>
      <c r="D1061" t="s">
        <v>3076</v>
      </c>
      <c r="E1061" t="s">
        <v>3077</v>
      </c>
      <c r="F1061" t="s">
        <v>3149</v>
      </c>
      <c r="G1061" t="s">
        <v>4456</v>
      </c>
      <c r="H1061" t="s">
        <v>437</v>
      </c>
      <c r="I1061" t="s">
        <v>649</v>
      </c>
      <c r="J1061" t="s">
        <v>253</v>
      </c>
      <c r="K1061" t="s">
        <v>3115</v>
      </c>
      <c r="L1061" t="s">
        <v>247</v>
      </c>
      <c r="M1061">
        <v>6154482</v>
      </c>
      <c r="N1061">
        <v>0</v>
      </c>
      <c r="O1061">
        <v>6154482</v>
      </c>
      <c r="P1061">
        <v>0</v>
      </c>
      <c r="Q1061" t="s">
        <v>4690</v>
      </c>
      <c r="R1061" t="s">
        <v>3305</v>
      </c>
      <c r="S1061" t="s">
        <v>4691</v>
      </c>
      <c r="T1061" t="s">
        <v>4692</v>
      </c>
      <c r="U1061" t="s">
        <v>4693</v>
      </c>
      <c r="V1061" t="s">
        <v>4694</v>
      </c>
      <c r="W1061" t="s">
        <v>3085</v>
      </c>
      <c r="X1061" t="str">
        <f t="shared" si="16"/>
        <v>Inversión</v>
      </c>
      <c r="Y1061" t="s">
        <v>3157</v>
      </c>
    </row>
    <row r="1062" spans="1:25">
      <c r="A1062" t="s">
        <v>3118</v>
      </c>
      <c r="B1062" t="s">
        <v>4695</v>
      </c>
      <c r="C1062" t="s">
        <v>4696</v>
      </c>
      <c r="D1062" t="s">
        <v>3076</v>
      </c>
      <c r="E1062" t="s">
        <v>3077</v>
      </c>
      <c r="F1062" t="s">
        <v>301</v>
      </c>
      <c r="G1062" t="s">
        <v>4456</v>
      </c>
      <c r="H1062" t="s">
        <v>292</v>
      </c>
      <c r="I1062" t="s">
        <v>293</v>
      </c>
      <c r="J1062" t="s">
        <v>246</v>
      </c>
      <c r="K1062" t="s">
        <v>3079</v>
      </c>
      <c r="L1062" t="s">
        <v>247</v>
      </c>
      <c r="M1062">
        <v>36355146</v>
      </c>
      <c r="N1062">
        <v>0</v>
      </c>
      <c r="O1062">
        <v>36355146</v>
      </c>
      <c r="P1062">
        <v>0</v>
      </c>
      <c r="Q1062" t="s">
        <v>4697</v>
      </c>
      <c r="R1062" t="s">
        <v>3125</v>
      </c>
      <c r="S1062" t="s">
        <v>3512</v>
      </c>
      <c r="T1062" t="s">
        <v>3085</v>
      </c>
      <c r="U1062" t="s">
        <v>4698</v>
      </c>
      <c r="V1062" t="s">
        <v>4699</v>
      </c>
      <c r="W1062" t="s">
        <v>3085</v>
      </c>
      <c r="X1062" t="str">
        <f t="shared" si="16"/>
        <v>Funcionamiento</v>
      </c>
      <c r="Y1062" t="s">
        <v>4456</v>
      </c>
    </row>
    <row r="1063" spans="1:25">
      <c r="A1063" t="s">
        <v>3118</v>
      </c>
      <c r="B1063" t="s">
        <v>4695</v>
      </c>
      <c r="C1063" t="s">
        <v>4696</v>
      </c>
      <c r="D1063" t="s">
        <v>3076</v>
      </c>
      <c r="E1063" t="s">
        <v>3077</v>
      </c>
      <c r="F1063" t="s">
        <v>301</v>
      </c>
      <c r="G1063" t="s">
        <v>4456</v>
      </c>
      <c r="H1063" t="s">
        <v>312</v>
      </c>
      <c r="I1063" t="s">
        <v>3333</v>
      </c>
      <c r="J1063" t="s">
        <v>246</v>
      </c>
      <c r="K1063" t="s">
        <v>3079</v>
      </c>
      <c r="L1063" t="s">
        <v>247</v>
      </c>
      <c r="M1063">
        <v>575982</v>
      </c>
      <c r="N1063">
        <v>0</v>
      </c>
      <c r="O1063">
        <v>575982</v>
      </c>
      <c r="P1063">
        <v>0</v>
      </c>
      <c r="Q1063" t="s">
        <v>4697</v>
      </c>
      <c r="R1063" t="s">
        <v>3125</v>
      </c>
      <c r="S1063" t="s">
        <v>3512</v>
      </c>
      <c r="T1063" t="s">
        <v>3085</v>
      </c>
      <c r="U1063" t="s">
        <v>4698</v>
      </c>
      <c r="V1063" t="s">
        <v>4699</v>
      </c>
      <c r="W1063" t="s">
        <v>3085</v>
      </c>
      <c r="X1063" t="str">
        <f t="shared" si="16"/>
        <v>Funcionamiento</v>
      </c>
      <c r="Y1063" t="s">
        <v>4456</v>
      </c>
    </row>
    <row r="1064" spans="1:25">
      <c r="A1064" t="s">
        <v>3118</v>
      </c>
      <c r="B1064" t="s">
        <v>4695</v>
      </c>
      <c r="C1064" t="s">
        <v>4696</v>
      </c>
      <c r="D1064" t="s">
        <v>3076</v>
      </c>
      <c r="E1064" t="s">
        <v>3077</v>
      </c>
      <c r="F1064" t="s">
        <v>301</v>
      </c>
      <c r="G1064" t="s">
        <v>4456</v>
      </c>
      <c r="H1064" t="s">
        <v>294</v>
      </c>
      <c r="I1064" t="s">
        <v>296</v>
      </c>
      <c r="J1064" t="s">
        <v>246</v>
      </c>
      <c r="K1064" t="s">
        <v>3079</v>
      </c>
      <c r="L1064" t="s">
        <v>247</v>
      </c>
      <c r="M1064">
        <v>502345</v>
      </c>
      <c r="N1064">
        <v>0</v>
      </c>
      <c r="O1064">
        <v>502345</v>
      </c>
      <c r="P1064">
        <v>0</v>
      </c>
      <c r="Q1064" t="s">
        <v>4697</v>
      </c>
      <c r="R1064" t="s">
        <v>3125</v>
      </c>
      <c r="S1064" t="s">
        <v>3512</v>
      </c>
      <c r="T1064" t="s">
        <v>3085</v>
      </c>
      <c r="U1064" t="s">
        <v>4698</v>
      </c>
      <c r="V1064" t="s">
        <v>4699</v>
      </c>
      <c r="W1064" t="s">
        <v>3085</v>
      </c>
      <c r="X1064" t="str">
        <f t="shared" si="16"/>
        <v>Funcionamiento</v>
      </c>
      <c r="Y1064" t="s">
        <v>4456</v>
      </c>
    </row>
    <row r="1065" spans="1:25">
      <c r="A1065" t="s">
        <v>3118</v>
      </c>
      <c r="B1065" t="s">
        <v>4695</v>
      </c>
      <c r="C1065" t="s">
        <v>4696</v>
      </c>
      <c r="D1065" t="s">
        <v>3076</v>
      </c>
      <c r="E1065" t="s">
        <v>3077</v>
      </c>
      <c r="F1065" t="s">
        <v>301</v>
      </c>
      <c r="G1065" t="s">
        <v>4456</v>
      </c>
      <c r="H1065" t="s">
        <v>336</v>
      </c>
      <c r="I1065" t="s">
        <v>337</v>
      </c>
      <c r="J1065" t="s">
        <v>246</v>
      </c>
      <c r="K1065" t="s">
        <v>3079</v>
      </c>
      <c r="L1065" t="s">
        <v>247</v>
      </c>
      <c r="M1065">
        <v>2354967</v>
      </c>
      <c r="N1065">
        <v>0</v>
      </c>
      <c r="O1065">
        <v>2354967</v>
      </c>
      <c r="P1065">
        <v>0</v>
      </c>
      <c r="Q1065" t="s">
        <v>4697</v>
      </c>
      <c r="R1065" t="s">
        <v>3125</v>
      </c>
      <c r="S1065" t="s">
        <v>3512</v>
      </c>
      <c r="T1065" t="s">
        <v>3085</v>
      </c>
      <c r="U1065" t="s">
        <v>4698</v>
      </c>
      <c r="V1065" t="s">
        <v>4699</v>
      </c>
      <c r="W1065" t="s">
        <v>3085</v>
      </c>
      <c r="X1065" t="str">
        <f t="shared" si="16"/>
        <v>Funcionamiento</v>
      </c>
      <c r="Y1065" t="s">
        <v>4456</v>
      </c>
    </row>
    <row r="1066" spans="1:25">
      <c r="A1066" t="s">
        <v>3421</v>
      </c>
      <c r="B1066" t="s">
        <v>4695</v>
      </c>
      <c r="C1066" t="s">
        <v>4700</v>
      </c>
      <c r="D1066" t="s">
        <v>3076</v>
      </c>
      <c r="E1066" t="s">
        <v>3077</v>
      </c>
      <c r="F1066" t="s">
        <v>301</v>
      </c>
      <c r="G1066" t="s">
        <v>4456</v>
      </c>
      <c r="H1066" t="s">
        <v>318</v>
      </c>
      <c r="I1066" t="s">
        <v>586</v>
      </c>
      <c r="J1066" t="s">
        <v>246</v>
      </c>
      <c r="K1066" t="s">
        <v>3079</v>
      </c>
      <c r="L1066" t="s">
        <v>247</v>
      </c>
      <c r="M1066">
        <v>1505000</v>
      </c>
      <c r="N1066">
        <v>0</v>
      </c>
      <c r="O1066">
        <v>1505000</v>
      </c>
      <c r="P1066">
        <v>0</v>
      </c>
      <c r="Q1066" t="s">
        <v>4701</v>
      </c>
      <c r="R1066" t="s">
        <v>3133</v>
      </c>
      <c r="S1066" t="s">
        <v>3372</v>
      </c>
      <c r="T1066" t="s">
        <v>3085</v>
      </c>
      <c r="U1066" t="s">
        <v>4702</v>
      </c>
      <c r="V1066" t="s">
        <v>4703</v>
      </c>
      <c r="W1066" t="s">
        <v>3085</v>
      </c>
      <c r="X1066" t="str">
        <f t="shared" si="16"/>
        <v>Funcionamiento</v>
      </c>
      <c r="Y1066" t="s">
        <v>4456</v>
      </c>
    </row>
    <row r="1067" spans="1:25">
      <c r="A1067" t="s">
        <v>3421</v>
      </c>
      <c r="B1067" t="s">
        <v>4695</v>
      </c>
      <c r="C1067" t="s">
        <v>4700</v>
      </c>
      <c r="D1067" t="s">
        <v>3076</v>
      </c>
      <c r="E1067" t="s">
        <v>3077</v>
      </c>
      <c r="F1067" t="s">
        <v>301</v>
      </c>
      <c r="G1067" t="s">
        <v>4456</v>
      </c>
      <c r="H1067" t="s">
        <v>316</v>
      </c>
      <c r="I1067" t="s">
        <v>583</v>
      </c>
      <c r="J1067" t="s">
        <v>246</v>
      </c>
      <c r="K1067" t="s">
        <v>3079</v>
      </c>
      <c r="L1067" t="s">
        <v>247</v>
      </c>
      <c r="M1067">
        <v>3104400</v>
      </c>
      <c r="N1067">
        <v>0</v>
      </c>
      <c r="O1067">
        <v>3104400</v>
      </c>
      <c r="P1067">
        <v>0</v>
      </c>
      <c r="Q1067" t="s">
        <v>4701</v>
      </c>
      <c r="R1067" t="s">
        <v>3133</v>
      </c>
      <c r="S1067" t="s">
        <v>3372</v>
      </c>
      <c r="T1067" t="s">
        <v>3085</v>
      </c>
      <c r="U1067" t="s">
        <v>4702</v>
      </c>
      <c r="V1067" t="s">
        <v>4703</v>
      </c>
      <c r="W1067" t="s">
        <v>3085</v>
      </c>
      <c r="X1067" t="str">
        <f t="shared" si="16"/>
        <v>Funcionamiento</v>
      </c>
      <c r="Y1067" t="s">
        <v>4456</v>
      </c>
    </row>
    <row r="1068" spans="1:25">
      <c r="A1068" t="s">
        <v>3421</v>
      </c>
      <c r="B1068" t="s">
        <v>4695</v>
      </c>
      <c r="C1068" t="s">
        <v>4700</v>
      </c>
      <c r="D1068" t="s">
        <v>3076</v>
      </c>
      <c r="E1068" t="s">
        <v>3077</v>
      </c>
      <c r="F1068" t="s">
        <v>301</v>
      </c>
      <c r="G1068" t="s">
        <v>4456</v>
      </c>
      <c r="H1068" t="s">
        <v>314</v>
      </c>
      <c r="I1068" t="s">
        <v>582</v>
      </c>
      <c r="J1068" t="s">
        <v>246</v>
      </c>
      <c r="K1068" t="s">
        <v>3079</v>
      </c>
      <c r="L1068" t="s">
        <v>247</v>
      </c>
      <c r="M1068">
        <v>4382400</v>
      </c>
      <c r="N1068">
        <v>0</v>
      </c>
      <c r="O1068">
        <v>4382400</v>
      </c>
      <c r="P1068">
        <v>0</v>
      </c>
      <c r="Q1068" t="s">
        <v>4701</v>
      </c>
      <c r="R1068" t="s">
        <v>3133</v>
      </c>
      <c r="S1068" t="s">
        <v>3372</v>
      </c>
      <c r="T1068" t="s">
        <v>3085</v>
      </c>
      <c r="U1068" t="s">
        <v>4702</v>
      </c>
      <c r="V1068" t="s">
        <v>4703</v>
      </c>
      <c r="W1068" t="s">
        <v>3085</v>
      </c>
      <c r="X1068" t="str">
        <f t="shared" si="16"/>
        <v>Funcionamiento</v>
      </c>
      <c r="Y1068" t="s">
        <v>4456</v>
      </c>
    </row>
    <row r="1069" spans="1:25">
      <c r="A1069" t="s">
        <v>3421</v>
      </c>
      <c r="B1069" t="s">
        <v>4695</v>
      </c>
      <c r="C1069" t="s">
        <v>4700</v>
      </c>
      <c r="D1069" t="s">
        <v>3076</v>
      </c>
      <c r="E1069" t="s">
        <v>3077</v>
      </c>
      <c r="F1069" t="s">
        <v>301</v>
      </c>
      <c r="G1069" t="s">
        <v>4456</v>
      </c>
      <c r="H1069" t="s">
        <v>320</v>
      </c>
      <c r="I1069" t="s">
        <v>321</v>
      </c>
      <c r="J1069" t="s">
        <v>246</v>
      </c>
      <c r="K1069" t="s">
        <v>3079</v>
      </c>
      <c r="L1069" t="s">
        <v>247</v>
      </c>
      <c r="M1069">
        <v>460900</v>
      </c>
      <c r="N1069">
        <v>0</v>
      </c>
      <c r="O1069">
        <v>460900</v>
      </c>
      <c r="P1069">
        <v>0</v>
      </c>
      <c r="Q1069" t="s">
        <v>4701</v>
      </c>
      <c r="R1069" t="s">
        <v>3133</v>
      </c>
      <c r="S1069" t="s">
        <v>3372</v>
      </c>
      <c r="T1069" t="s">
        <v>3085</v>
      </c>
      <c r="U1069" t="s">
        <v>4702</v>
      </c>
      <c r="V1069" t="s">
        <v>4703</v>
      </c>
      <c r="W1069" t="s">
        <v>3085</v>
      </c>
      <c r="X1069" t="str">
        <f t="shared" si="16"/>
        <v>Funcionamiento</v>
      </c>
      <c r="Y1069" t="s">
        <v>4456</v>
      </c>
    </row>
    <row r="1070" spans="1:25">
      <c r="A1070" t="s">
        <v>3421</v>
      </c>
      <c r="B1070" t="s">
        <v>4695</v>
      </c>
      <c r="C1070" t="s">
        <v>4700</v>
      </c>
      <c r="D1070" t="s">
        <v>3076</v>
      </c>
      <c r="E1070" t="s">
        <v>3077</v>
      </c>
      <c r="F1070" t="s">
        <v>301</v>
      </c>
      <c r="G1070" t="s">
        <v>4456</v>
      </c>
      <c r="H1070" t="s">
        <v>324</v>
      </c>
      <c r="I1070" t="s">
        <v>325</v>
      </c>
      <c r="J1070" t="s">
        <v>246</v>
      </c>
      <c r="K1070" t="s">
        <v>3079</v>
      </c>
      <c r="L1070" t="s">
        <v>247</v>
      </c>
      <c r="M1070">
        <v>752700</v>
      </c>
      <c r="N1070">
        <v>0</v>
      </c>
      <c r="O1070">
        <v>752700</v>
      </c>
      <c r="P1070">
        <v>0</v>
      </c>
      <c r="Q1070" t="s">
        <v>4701</v>
      </c>
      <c r="R1070" t="s">
        <v>3133</v>
      </c>
      <c r="S1070" t="s">
        <v>3372</v>
      </c>
      <c r="T1070" t="s">
        <v>3085</v>
      </c>
      <c r="U1070" t="s">
        <v>4702</v>
      </c>
      <c r="V1070" t="s">
        <v>4703</v>
      </c>
      <c r="W1070" t="s">
        <v>3085</v>
      </c>
      <c r="X1070" t="str">
        <f t="shared" si="16"/>
        <v>Funcionamiento</v>
      </c>
      <c r="Y1070" t="s">
        <v>4456</v>
      </c>
    </row>
    <row r="1071" spans="1:25">
      <c r="A1071" t="s">
        <v>3421</v>
      </c>
      <c r="B1071" t="s">
        <v>4695</v>
      </c>
      <c r="C1071" t="s">
        <v>4700</v>
      </c>
      <c r="D1071" t="s">
        <v>3076</v>
      </c>
      <c r="E1071" t="s">
        <v>3077</v>
      </c>
      <c r="F1071" t="s">
        <v>301</v>
      </c>
      <c r="G1071" t="s">
        <v>4456</v>
      </c>
      <c r="H1071" t="s">
        <v>322</v>
      </c>
      <c r="I1071" t="s">
        <v>323</v>
      </c>
      <c r="J1071" t="s">
        <v>246</v>
      </c>
      <c r="K1071" t="s">
        <v>3079</v>
      </c>
      <c r="L1071" t="s">
        <v>247</v>
      </c>
      <c r="M1071">
        <v>1128900</v>
      </c>
      <c r="N1071">
        <v>0</v>
      </c>
      <c r="O1071">
        <v>1128900</v>
      </c>
      <c r="P1071">
        <v>0</v>
      </c>
      <c r="Q1071" t="s">
        <v>4701</v>
      </c>
      <c r="R1071" t="s">
        <v>3133</v>
      </c>
      <c r="S1071" t="s">
        <v>3372</v>
      </c>
      <c r="T1071" t="s">
        <v>3085</v>
      </c>
      <c r="U1071" t="s">
        <v>4702</v>
      </c>
      <c r="V1071" t="s">
        <v>4703</v>
      </c>
      <c r="W1071" t="s">
        <v>3085</v>
      </c>
      <c r="X1071" t="str">
        <f t="shared" si="16"/>
        <v>Funcionamiento</v>
      </c>
      <c r="Y1071" t="s">
        <v>4456</v>
      </c>
    </row>
    <row r="1072" spans="1:25">
      <c r="A1072" t="s">
        <v>3428</v>
      </c>
      <c r="B1072" t="s">
        <v>4704</v>
      </c>
      <c r="C1072" t="s">
        <v>4705</v>
      </c>
      <c r="D1072" t="s">
        <v>3076</v>
      </c>
      <c r="E1072" t="s">
        <v>3077</v>
      </c>
      <c r="F1072" t="s">
        <v>301</v>
      </c>
      <c r="G1072" t="s">
        <v>4456</v>
      </c>
      <c r="H1072" t="s">
        <v>340</v>
      </c>
      <c r="I1072" t="s">
        <v>341</v>
      </c>
      <c r="J1072" t="s">
        <v>246</v>
      </c>
      <c r="K1072" t="s">
        <v>3079</v>
      </c>
      <c r="L1072" t="s">
        <v>247</v>
      </c>
      <c r="M1072">
        <v>2392542</v>
      </c>
      <c r="N1072">
        <v>0</v>
      </c>
      <c r="O1072">
        <v>2392542</v>
      </c>
      <c r="P1072">
        <v>0</v>
      </c>
      <c r="Q1072" t="s">
        <v>4706</v>
      </c>
      <c r="R1072" t="s">
        <v>3438</v>
      </c>
      <c r="S1072" t="s">
        <v>4707</v>
      </c>
      <c r="T1072" t="s">
        <v>4708</v>
      </c>
      <c r="U1072" t="s">
        <v>3327</v>
      </c>
      <c r="V1072" t="s">
        <v>4709</v>
      </c>
      <c r="W1072" t="s">
        <v>3085</v>
      </c>
      <c r="X1072" t="str">
        <f t="shared" si="16"/>
        <v>Funcionamiento</v>
      </c>
      <c r="Y1072" t="s">
        <v>4456</v>
      </c>
    </row>
    <row r="1073" spans="1:25">
      <c r="A1073" t="s">
        <v>3428</v>
      </c>
      <c r="B1073" t="s">
        <v>4704</v>
      </c>
      <c r="C1073" t="s">
        <v>4705</v>
      </c>
      <c r="D1073" t="s">
        <v>3076</v>
      </c>
      <c r="E1073" t="s">
        <v>3077</v>
      </c>
      <c r="F1073" t="s">
        <v>301</v>
      </c>
      <c r="G1073" t="s">
        <v>4456</v>
      </c>
      <c r="H1073" t="s">
        <v>344</v>
      </c>
      <c r="I1073" t="s">
        <v>345</v>
      </c>
      <c r="J1073" t="s">
        <v>246</v>
      </c>
      <c r="K1073" t="s">
        <v>3079</v>
      </c>
      <c r="L1073" t="s">
        <v>247</v>
      </c>
      <c r="M1073">
        <v>62668</v>
      </c>
      <c r="N1073">
        <v>0</v>
      </c>
      <c r="O1073">
        <v>62668</v>
      </c>
      <c r="P1073">
        <v>0</v>
      </c>
      <c r="Q1073" t="s">
        <v>4706</v>
      </c>
      <c r="R1073" t="s">
        <v>3438</v>
      </c>
      <c r="S1073" t="s">
        <v>4707</v>
      </c>
      <c r="T1073" t="s">
        <v>4708</v>
      </c>
      <c r="U1073" t="s">
        <v>3327</v>
      </c>
      <c r="V1073" t="s">
        <v>4709</v>
      </c>
      <c r="W1073" t="s">
        <v>3085</v>
      </c>
      <c r="X1073" t="str">
        <f t="shared" si="16"/>
        <v>Funcionamiento</v>
      </c>
      <c r="Y1073" t="s">
        <v>4456</v>
      </c>
    </row>
    <row r="1074" spans="1:25">
      <c r="A1074" t="s">
        <v>3305</v>
      </c>
      <c r="B1074" t="s">
        <v>4710</v>
      </c>
      <c r="C1074" t="s">
        <v>4711</v>
      </c>
      <c r="D1074" t="s">
        <v>3076</v>
      </c>
      <c r="E1074" t="s">
        <v>3077</v>
      </c>
      <c r="F1074" t="s">
        <v>3149</v>
      </c>
      <c r="G1074" t="s">
        <v>4456</v>
      </c>
      <c r="H1074" t="s">
        <v>437</v>
      </c>
      <c r="I1074" t="s">
        <v>649</v>
      </c>
      <c r="J1074" t="s">
        <v>253</v>
      </c>
      <c r="K1074" t="s">
        <v>3115</v>
      </c>
      <c r="L1074" t="s">
        <v>247</v>
      </c>
      <c r="M1074">
        <v>3251713</v>
      </c>
      <c r="N1074">
        <v>0</v>
      </c>
      <c r="O1074">
        <v>3251713</v>
      </c>
      <c r="P1074">
        <v>0</v>
      </c>
      <c r="Q1074" t="s">
        <v>4712</v>
      </c>
      <c r="R1074" t="s">
        <v>3464</v>
      </c>
      <c r="S1074" t="s">
        <v>3378</v>
      </c>
      <c r="T1074" t="s">
        <v>4324</v>
      </c>
      <c r="U1074" t="s">
        <v>4713</v>
      </c>
      <c r="V1074" t="s">
        <v>4714</v>
      </c>
      <c r="W1074" t="s">
        <v>3085</v>
      </c>
      <c r="X1074" t="str">
        <f t="shared" si="16"/>
        <v>Inversión</v>
      </c>
      <c r="Y1074" t="s">
        <v>3157</v>
      </c>
    </row>
    <row r="1075" spans="1:25">
      <c r="A1075" t="s">
        <v>3125</v>
      </c>
      <c r="B1075" t="s">
        <v>4105</v>
      </c>
      <c r="C1075" t="s">
        <v>4715</v>
      </c>
      <c r="D1075" t="s">
        <v>3076</v>
      </c>
      <c r="E1075" t="s">
        <v>3077</v>
      </c>
      <c r="F1075" t="s">
        <v>3149</v>
      </c>
      <c r="G1075" t="s">
        <v>4456</v>
      </c>
      <c r="H1075" t="s">
        <v>437</v>
      </c>
      <c r="I1075" t="s">
        <v>649</v>
      </c>
      <c r="J1075" t="s">
        <v>253</v>
      </c>
      <c r="K1075" t="s">
        <v>3115</v>
      </c>
      <c r="L1075" t="s">
        <v>247</v>
      </c>
      <c r="M1075">
        <v>2697763</v>
      </c>
      <c r="N1075">
        <v>-55056</v>
      </c>
      <c r="O1075">
        <v>2642707</v>
      </c>
      <c r="P1075">
        <v>0</v>
      </c>
      <c r="Q1075" t="s">
        <v>4716</v>
      </c>
      <c r="R1075" t="s">
        <v>3326</v>
      </c>
      <c r="S1075" t="s">
        <v>4031</v>
      </c>
      <c r="T1075" t="s">
        <v>4717</v>
      </c>
      <c r="U1075" t="s">
        <v>4718</v>
      </c>
      <c r="V1075" t="s">
        <v>4719</v>
      </c>
      <c r="W1075" t="s">
        <v>3085</v>
      </c>
      <c r="X1075" t="str">
        <f t="shared" si="16"/>
        <v>Inversión</v>
      </c>
      <c r="Y1075" t="s">
        <v>3157</v>
      </c>
    </row>
    <row r="1076" spans="1:25">
      <c r="A1076" t="s">
        <v>3133</v>
      </c>
      <c r="B1076" t="s">
        <v>3476</v>
      </c>
      <c r="C1076" t="s">
        <v>4720</v>
      </c>
      <c r="D1076" t="s">
        <v>3076</v>
      </c>
      <c r="E1076" t="s">
        <v>3077</v>
      </c>
      <c r="F1076" t="s">
        <v>3149</v>
      </c>
      <c r="G1076" t="s">
        <v>4456</v>
      </c>
      <c r="H1076" t="s">
        <v>437</v>
      </c>
      <c r="I1076" t="s">
        <v>649</v>
      </c>
      <c r="J1076" t="s">
        <v>246</v>
      </c>
      <c r="K1076" t="s">
        <v>3150</v>
      </c>
      <c r="L1076" t="s">
        <v>247</v>
      </c>
      <c r="M1076">
        <v>8385135</v>
      </c>
      <c r="N1076">
        <v>-1490691</v>
      </c>
      <c r="O1076">
        <v>6894444</v>
      </c>
      <c r="P1076">
        <v>0</v>
      </c>
      <c r="Q1076" t="s">
        <v>4721</v>
      </c>
      <c r="R1076" t="s">
        <v>3311</v>
      </c>
      <c r="S1076" t="s">
        <v>4722</v>
      </c>
      <c r="T1076" t="s">
        <v>3936</v>
      </c>
      <c r="U1076" t="s">
        <v>3085</v>
      </c>
      <c r="V1076" t="s">
        <v>3085</v>
      </c>
      <c r="W1076" t="s">
        <v>3085</v>
      </c>
      <c r="X1076" t="str">
        <f t="shared" si="16"/>
        <v>Inversión</v>
      </c>
      <c r="Y1076" t="s">
        <v>3157</v>
      </c>
    </row>
    <row r="1077" spans="1:25">
      <c r="A1077" t="s">
        <v>3438</v>
      </c>
      <c r="B1077" t="s">
        <v>3476</v>
      </c>
      <c r="C1077" t="s">
        <v>4723</v>
      </c>
      <c r="D1077" t="s">
        <v>3076</v>
      </c>
      <c r="E1077" t="s">
        <v>3077</v>
      </c>
      <c r="F1077" t="s">
        <v>301</v>
      </c>
      <c r="G1077" t="s">
        <v>4456</v>
      </c>
      <c r="H1077" t="s">
        <v>344</v>
      </c>
      <c r="I1077" t="s">
        <v>345</v>
      </c>
      <c r="J1077" t="s">
        <v>246</v>
      </c>
      <c r="K1077" t="s">
        <v>3079</v>
      </c>
      <c r="L1077" t="s">
        <v>247</v>
      </c>
      <c r="M1077">
        <v>22304</v>
      </c>
      <c r="N1077">
        <v>0</v>
      </c>
      <c r="O1077">
        <v>22304</v>
      </c>
      <c r="P1077">
        <v>0</v>
      </c>
      <c r="Q1077" t="s">
        <v>4632</v>
      </c>
      <c r="R1077" t="s">
        <v>3458</v>
      </c>
      <c r="S1077" t="s">
        <v>3688</v>
      </c>
      <c r="T1077" t="s">
        <v>3379</v>
      </c>
      <c r="U1077" t="s">
        <v>4724</v>
      </c>
      <c r="V1077" t="s">
        <v>4725</v>
      </c>
      <c r="W1077" t="s">
        <v>3085</v>
      </c>
      <c r="X1077" t="str">
        <f t="shared" si="16"/>
        <v>Funcionamiento</v>
      </c>
      <c r="Y1077" t="s">
        <v>4456</v>
      </c>
    </row>
    <row r="1078" spans="1:25">
      <c r="A1078" t="s">
        <v>3438</v>
      </c>
      <c r="B1078" t="s">
        <v>3476</v>
      </c>
      <c r="C1078" t="s">
        <v>4723</v>
      </c>
      <c r="D1078" t="s">
        <v>3076</v>
      </c>
      <c r="E1078" t="s">
        <v>3077</v>
      </c>
      <c r="F1078" t="s">
        <v>301</v>
      </c>
      <c r="G1078" t="s">
        <v>4456</v>
      </c>
      <c r="H1078" t="s">
        <v>340</v>
      </c>
      <c r="I1078" t="s">
        <v>341</v>
      </c>
      <c r="J1078" t="s">
        <v>246</v>
      </c>
      <c r="K1078" t="s">
        <v>3079</v>
      </c>
      <c r="L1078" t="s">
        <v>247</v>
      </c>
      <c r="M1078">
        <v>31463</v>
      </c>
      <c r="N1078">
        <v>0</v>
      </c>
      <c r="O1078">
        <v>31463</v>
      </c>
      <c r="P1078">
        <v>0</v>
      </c>
      <c r="Q1078" t="s">
        <v>4632</v>
      </c>
      <c r="R1078" t="s">
        <v>3458</v>
      </c>
      <c r="S1078" t="s">
        <v>3688</v>
      </c>
      <c r="T1078" t="s">
        <v>3379</v>
      </c>
      <c r="U1078" t="s">
        <v>4724</v>
      </c>
      <c r="V1078" t="s">
        <v>4725</v>
      </c>
      <c r="W1078" t="s">
        <v>3085</v>
      </c>
      <c r="X1078" t="str">
        <f t="shared" si="16"/>
        <v>Funcionamiento</v>
      </c>
      <c r="Y1078" t="s">
        <v>4456</v>
      </c>
    </row>
    <row r="1079" spans="1:25">
      <c r="A1079" t="s">
        <v>3464</v>
      </c>
      <c r="B1079" t="s">
        <v>4726</v>
      </c>
      <c r="C1079" t="s">
        <v>4727</v>
      </c>
      <c r="D1079" t="s">
        <v>3076</v>
      </c>
      <c r="E1079" t="s">
        <v>3399</v>
      </c>
      <c r="F1079" t="s">
        <v>3234</v>
      </c>
      <c r="G1079" t="s">
        <v>4456</v>
      </c>
      <c r="H1079" t="s">
        <v>428</v>
      </c>
      <c r="I1079" t="s">
        <v>669</v>
      </c>
      <c r="J1079" t="s">
        <v>246</v>
      </c>
      <c r="K1079" t="s">
        <v>3079</v>
      </c>
      <c r="L1079" t="s">
        <v>247</v>
      </c>
      <c r="M1079">
        <v>2450000</v>
      </c>
      <c r="N1079">
        <v>-2450000</v>
      </c>
      <c r="O1079">
        <v>0</v>
      </c>
      <c r="P1079">
        <v>0</v>
      </c>
      <c r="Q1079" t="s">
        <v>4728</v>
      </c>
      <c r="R1079" t="s">
        <v>3344</v>
      </c>
      <c r="S1079" t="s">
        <v>3085</v>
      </c>
      <c r="T1079" t="s">
        <v>3085</v>
      </c>
      <c r="U1079" t="s">
        <v>3085</v>
      </c>
      <c r="V1079" t="s">
        <v>3085</v>
      </c>
      <c r="W1079" t="s">
        <v>3085</v>
      </c>
      <c r="X1079" t="str">
        <f t="shared" si="16"/>
        <v>Inversión</v>
      </c>
      <c r="Y1079" t="s">
        <v>3241</v>
      </c>
    </row>
    <row r="1080" spans="1:25">
      <c r="A1080" t="s">
        <v>3326</v>
      </c>
      <c r="B1080" t="s">
        <v>4726</v>
      </c>
      <c r="C1080" t="s">
        <v>4729</v>
      </c>
      <c r="D1080" t="s">
        <v>3076</v>
      </c>
      <c r="E1080" t="s">
        <v>3077</v>
      </c>
      <c r="F1080" t="s">
        <v>301</v>
      </c>
      <c r="G1080" t="s">
        <v>4456</v>
      </c>
      <c r="H1080" t="s">
        <v>292</v>
      </c>
      <c r="I1080" t="s">
        <v>293</v>
      </c>
      <c r="J1080" t="s">
        <v>246</v>
      </c>
      <c r="K1080" t="s">
        <v>3079</v>
      </c>
      <c r="L1080" t="s">
        <v>247</v>
      </c>
      <c r="M1080">
        <v>32602984</v>
      </c>
      <c r="N1080">
        <v>0</v>
      </c>
      <c r="O1080">
        <v>32602984</v>
      </c>
      <c r="P1080">
        <v>0</v>
      </c>
      <c r="Q1080" t="s">
        <v>4730</v>
      </c>
      <c r="R1080" t="s">
        <v>3486</v>
      </c>
      <c r="S1080" t="s">
        <v>4692</v>
      </c>
      <c r="T1080" t="s">
        <v>3085</v>
      </c>
      <c r="U1080" t="s">
        <v>4731</v>
      </c>
      <c r="V1080" t="s">
        <v>4732</v>
      </c>
      <c r="W1080" t="s">
        <v>3085</v>
      </c>
      <c r="X1080" t="str">
        <f t="shared" si="16"/>
        <v>Funcionamiento</v>
      </c>
      <c r="Y1080" t="s">
        <v>4456</v>
      </c>
    </row>
    <row r="1081" spans="1:25">
      <c r="A1081" t="s">
        <v>3326</v>
      </c>
      <c r="B1081" t="s">
        <v>4726</v>
      </c>
      <c r="C1081" t="s">
        <v>4729</v>
      </c>
      <c r="D1081" t="s">
        <v>3076</v>
      </c>
      <c r="E1081" t="s">
        <v>3077</v>
      </c>
      <c r="F1081" t="s">
        <v>301</v>
      </c>
      <c r="G1081" t="s">
        <v>4456</v>
      </c>
      <c r="H1081" t="s">
        <v>312</v>
      </c>
      <c r="I1081" t="s">
        <v>3333</v>
      </c>
      <c r="J1081" t="s">
        <v>246</v>
      </c>
      <c r="K1081" t="s">
        <v>3079</v>
      </c>
      <c r="L1081" t="s">
        <v>247</v>
      </c>
      <c r="M1081">
        <v>617124</v>
      </c>
      <c r="N1081">
        <v>0</v>
      </c>
      <c r="O1081">
        <v>617124</v>
      </c>
      <c r="P1081">
        <v>0</v>
      </c>
      <c r="Q1081" t="s">
        <v>4730</v>
      </c>
      <c r="R1081" t="s">
        <v>3486</v>
      </c>
      <c r="S1081" t="s">
        <v>4692</v>
      </c>
      <c r="T1081" t="s">
        <v>3085</v>
      </c>
      <c r="U1081" t="s">
        <v>4731</v>
      </c>
      <c r="V1081" t="s">
        <v>4732</v>
      </c>
      <c r="W1081" t="s">
        <v>3085</v>
      </c>
      <c r="X1081" t="str">
        <f t="shared" si="16"/>
        <v>Funcionamiento</v>
      </c>
      <c r="Y1081" t="s">
        <v>4456</v>
      </c>
    </row>
    <row r="1082" spans="1:25">
      <c r="A1082" t="s">
        <v>3326</v>
      </c>
      <c r="B1082" t="s">
        <v>4726</v>
      </c>
      <c r="C1082" t="s">
        <v>4729</v>
      </c>
      <c r="D1082" t="s">
        <v>3076</v>
      </c>
      <c r="E1082" t="s">
        <v>3077</v>
      </c>
      <c r="F1082" t="s">
        <v>301</v>
      </c>
      <c r="G1082" t="s">
        <v>4456</v>
      </c>
      <c r="H1082" t="s">
        <v>294</v>
      </c>
      <c r="I1082" t="s">
        <v>296</v>
      </c>
      <c r="J1082" t="s">
        <v>246</v>
      </c>
      <c r="K1082" t="s">
        <v>3079</v>
      </c>
      <c r="L1082" t="s">
        <v>247</v>
      </c>
      <c r="M1082">
        <v>528784</v>
      </c>
      <c r="N1082">
        <v>0</v>
      </c>
      <c r="O1082">
        <v>528784</v>
      </c>
      <c r="P1082">
        <v>0</v>
      </c>
      <c r="Q1082" t="s">
        <v>4730</v>
      </c>
      <c r="R1082" t="s">
        <v>3486</v>
      </c>
      <c r="S1082" t="s">
        <v>4692</v>
      </c>
      <c r="T1082" t="s">
        <v>3085</v>
      </c>
      <c r="U1082" t="s">
        <v>4731</v>
      </c>
      <c r="V1082" t="s">
        <v>4732</v>
      </c>
      <c r="W1082" t="s">
        <v>3085</v>
      </c>
      <c r="X1082" t="str">
        <f t="shared" si="16"/>
        <v>Funcionamiento</v>
      </c>
      <c r="Y1082" t="s">
        <v>4456</v>
      </c>
    </row>
    <row r="1083" spans="1:25">
      <c r="A1083" t="s">
        <v>3326</v>
      </c>
      <c r="B1083" t="s">
        <v>4726</v>
      </c>
      <c r="C1083" t="s">
        <v>4729</v>
      </c>
      <c r="D1083" t="s">
        <v>3076</v>
      </c>
      <c r="E1083" t="s">
        <v>3077</v>
      </c>
      <c r="F1083" t="s">
        <v>301</v>
      </c>
      <c r="G1083" t="s">
        <v>4456</v>
      </c>
      <c r="H1083" t="s">
        <v>336</v>
      </c>
      <c r="I1083" t="s">
        <v>337</v>
      </c>
      <c r="J1083" t="s">
        <v>246</v>
      </c>
      <c r="K1083" t="s">
        <v>3079</v>
      </c>
      <c r="L1083" t="s">
        <v>247</v>
      </c>
      <c r="M1083">
        <v>2354967</v>
      </c>
      <c r="N1083">
        <v>0</v>
      </c>
      <c r="O1083">
        <v>2354967</v>
      </c>
      <c r="P1083">
        <v>0</v>
      </c>
      <c r="Q1083" t="s">
        <v>4730</v>
      </c>
      <c r="R1083" t="s">
        <v>3486</v>
      </c>
      <c r="S1083" t="s">
        <v>4692</v>
      </c>
      <c r="T1083" t="s">
        <v>3085</v>
      </c>
      <c r="U1083" t="s">
        <v>4731</v>
      </c>
      <c r="V1083" t="s">
        <v>4732</v>
      </c>
      <c r="W1083" t="s">
        <v>3085</v>
      </c>
      <c r="X1083" t="str">
        <f t="shared" si="16"/>
        <v>Funcionamiento</v>
      </c>
      <c r="Y1083" t="s">
        <v>4456</v>
      </c>
    </row>
    <row r="1084" spans="1:25">
      <c r="A1084" t="s">
        <v>3326</v>
      </c>
      <c r="B1084" t="s">
        <v>4726</v>
      </c>
      <c r="C1084" t="s">
        <v>4729</v>
      </c>
      <c r="D1084" t="s">
        <v>3076</v>
      </c>
      <c r="E1084" t="s">
        <v>3077</v>
      </c>
      <c r="F1084" t="s">
        <v>301</v>
      </c>
      <c r="G1084" t="s">
        <v>4456</v>
      </c>
      <c r="H1084" t="s">
        <v>306</v>
      </c>
      <c r="I1084" t="s">
        <v>308</v>
      </c>
      <c r="J1084" t="s">
        <v>246</v>
      </c>
      <c r="K1084" t="s">
        <v>3079</v>
      </c>
      <c r="L1084" t="s">
        <v>247</v>
      </c>
      <c r="M1084">
        <v>49430903</v>
      </c>
      <c r="N1084">
        <v>0</v>
      </c>
      <c r="O1084">
        <v>49430903</v>
      </c>
      <c r="P1084">
        <v>0</v>
      </c>
      <c r="Q1084" t="s">
        <v>4730</v>
      </c>
      <c r="R1084" t="s">
        <v>3486</v>
      </c>
      <c r="S1084" t="s">
        <v>4692</v>
      </c>
      <c r="T1084" t="s">
        <v>3085</v>
      </c>
      <c r="U1084" t="s">
        <v>4731</v>
      </c>
      <c r="V1084" t="s">
        <v>4732</v>
      </c>
      <c r="W1084" t="s">
        <v>3085</v>
      </c>
      <c r="X1084" t="str">
        <f t="shared" si="16"/>
        <v>Funcionamiento</v>
      </c>
      <c r="Y1084" t="s">
        <v>4456</v>
      </c>
    </row>
    <row r="1085" spans="1:25">
      <c r="A1085" t="s">
        <v>3311</v>
      </c>
      <c r="B1085" t="s">
        <v>4726</v>
      </c>
      <c r="C1085" t="s">
        <v>4733</v>
      </c>
      <c r="D1085" t="s">
        <v>3076</v>
      </c>
      <c r="E1085" t="s">
        <v>3331</v>
      </c>
      <c r="F1085" t="s">
        <v>301</v>
      </c>
      <c r="G1085" t="s">
        <v>4456</v>
      </c>
      <c r="H1085" t="s">
        <v>316</v>
      </c>
      <c r="I1085" t="s">
        <v>583</v>
      </c>
      <c r="J1085" t="s">
        <v>246</v>
      </c>
      <c r="K1085" t="s">
        <v>3079</v>
      </c>
      <c r="L1085" t="s">
        <v>247</v>
      </c>
      <c r="M1085">
        <v>3204100</v>
      </c>
      <c r="N1085">
        <v>-3204100</v>
      </c>
      <c r="O1085">
        <v>0</v>
      </c>
      <c r="P1085">
        <v>0</v>
      </c>
      <c r="Q1085" t="s">
        <v>4734</v>
      </c>
      <c r="R1085" t="s">
        <v>3492</v>
      </c>
      <c r="S1085" t="s">
        <v>3085</v>
      </c>
      <c r="T1085" t="s">
        <v>3085</v>
      </c>
      <c r="U1085" t="s">
        <v>3085</v>
      </c>
      <c r="V1085" t="s">
        <v>3085</v>
      </c>
      <c r="W1085" t="s">
        <v>3085</v>
      </c>
      <c r="X1085" t="str">
        <f t="shared" si="16"/>
        <v>Funcionamiento</v>
      </c>
      <c r="Y1085" t="s">
        <v>4456</v>
      </c>
    </row>
    <row r="1086" spans="1:25">
      <c r="A1086" t="s">
        <v>3311</v>
      </c>
      <c r="B1086" t="s">
        <v>4726</v>
      </c>
      <c r="C1086" t="s">
        <v>4733</v>
      </c>
      <c r="D1086" t="s">
        <v>3076</v>
      </c>
      <c r="E1086" t="s">
        <v>3331</v>
      </c>
      <c r="F1086" t="s">
        <v>301</v>
      </c>
      <c r="G1086" t="s">
        <v>4456</v>
      </c>
      <c r="H1086" t="s">
        <v>322</v>
      </c>
      <c r="I1086" t="s">
        <v>323</v>
      </c>
      <c r="J1086" t="s">
        <v>246</v>
      </c>
      <c r="K1086" t="s">
        <v>3079</v>
      </c>
      <c r="L1086" t="s">
        <v>247</v>
      </c>
      <c r="M1086">
        <v>1346700</v>
      </c>
      <c r="N1086">
        <v>-1346700</v>
      </c>
      <c r="O1086">
        <v>0</v>
      </c>
      <c r="P1086">
        <v>0</v>
      </c>
      <c r="Q1086" t="s">
        <v>4734</v>
      </c>
      <c r="R1086" t="s">
        <v>3492</v>
      </c>
      <c r="S1086" t="s">
        <v>3085</v>
      </c>
      <c r="T1086" t="s">
        <v>3085</v>
      </c>
      <c r="U1086" t="s">
        <v>3085</v>
      </c>
      <c r="V1086" t="s">
        <v>3085</v>
      </c>
      <c r="W1086" t="s">
        <v>3085</v>
      </c>
      <c r="X1086" t="str">
        <f t="shared" si="16"/>
        <v>Funcionamiento</v>
      </c>
      <c r="Y1086" t="s">
        <v>4456</v>
      </c>
    </row>
    <row r="1087" spans="1:25">
      <c r="A1087" t="s">
        <v>3311</v>
      </c>
      <c r="B1087" t="s">
        <v>4726</v>
      </c>
      <c r="C1087" t="s">
        <v>4733</v>
      </c>
      <c r="D1087" t="s">
        <v>3076</v>
      </c>
      <c r="E1087" t="s">
        <v>3331</v>
      </c>
      <c r="F1087" t="s">
        <v>301</v>
      </c>
      <c r="G1087" t="s">
        <v>4456</v>
      </c>
      <c r="H1087" t="s">
        <v>314</v>
      </c>
      <c r="I1087" t="s">
        <v>582</v>
      </c>
      <c r="J1087" t="s">
        <v>246</v>
      </c>
      <c r="K1087" t="s">
        <v>3079</v>
      </c>
      <c r="L1087" t="s">
        <v>247</v>
      </c>
      <c r="M1087">
        <v>4523000</v>
      </c>
      <c r="N1087">
        <v>-4523000</v>
      </c>
      <c r="O1087">
        <v>0</v>
      </c>
      <c r="P1087">
        <v>0</v>
      </c>
      <c r="Q1087" t="s">
        <v>4734</v>
      </c>
      <c r="R1087" t="s">
        <v>3492</v>
      </c>
      <c r="S1087" t="s">
        <v>3085</v>
      </c>
      <c r="T1087" t="s">
        <v>3085</v>
      </c>
      <c r="U1087" t="s">
        <v>3085</v>
      </c>
      <c r="V1087" t="s">
        <v>3085</v>
      </c>
      <c r="W1087" t="s">
        <v>3085</v>
      </c>
      <c r="X1087" t="str">
        <f t="shared" si="16"/>
        <v>Funcionamiento</v>
      </c>
      <c r="Y1087" t="s">
        <v>4456</v>
      </c>
    </row>
    <row r="1088" spans="1:25">
      <c r="A1088" t="s">
        <v>3311</v>
      </c>
      <c r="B1088" t="s">
        <v>4726</v>
      </c>
      <c r="C1088" t="s">
        <v>4733</v>
      </c>
      <c r="D1088" t="s">
        <v>3076</v>
      </c>
      <c r="E1088" t="s">
        <v>3331</v>
      </c>
      <c r="F1088" t="s">
        <v>301</v>
      </c>
      <c r="G1088" t="s">
        <v>4456</v>
      </c>
      <c r="H1088" t="s">
        <v>318</v>
      </c>
      <c r="I1088" t="s">
        <v>586</v>
      </c>
      <c r="J1088" t="s">
        <v>246</v>
      </c>
      <c r="K1088" t="s">
        <v>3079</v>
      </c>
      <c r="L1088" t="s">
        <v>247</v>
      </c>
      <c r="M1088">
        <v>1795500</v>
      </c>
      <c r="N1088">
        <v>-1795500</v>
      </c>
      <c r="O1088">
        <v>0</v>
      </c>
      <c r="P1088">
        <v>0</v>
      </c>
      <c r="Q1088" t="s">
        <v>4734</v>
      </c>
      <c r="R1088" t="s">
        <v>3492</v>
      </c>
      <c r="S1088" t="s">
        <v>3085</v>
      </c>
      <c r="T1088" t="s">
        <v>3085</v>
      </c>
      <c r="U1088" t="s">
        <v>3085</v>
      </c>
      <c r="V1088" t="s">
        <v>3085</v>
      </c>
      <c r="W1088" t="s">
        <v>3085</v>
      </c>
      <c r="X1088" t="str">
        <f t="shared" si="16"/>
        <v>Funcionamiento</v>
      </c>
      <c r="Y1088" t="s">
        <v>4456</v>
      </c>
    </row>
    <row r="1089" spans="1:25">
      <c r="A1089" t="s">
        <v>3311</v>
      </c>
      <c r="B1089" t="s">
        <v>4726</v>
      </c>
      <c r="C1089" t="s">
        <v>4733</v>
      </c>
      <c r="D1089" t="s">
        <v>3076</v>
      </c>
      <c r="E1089" t="s">
        <v>3331</v>
      </c>
      <c r="F1089" t="s">
        <v>301</v>
      </c>
      <c r="G1089" t="s">
        <v>4456</v>
      </c>
      <c r="H1089" t="s">
        <v>320</v>
      </c>
      <c r="I1089" t="s">
        <v>321</v>
      </c>
      <c r="J1089" t="s">
        <v>246</v>
      </c>
      <c r="K1089" t="s">
        <v>3079</v>
      </c>
      <c r="L1089" t="s">
        <v>247</v>
      </c>
      <c r="M1089">
        <v>475200</v>
      </c>
      <c r="N1089">
        <v>-475200</v>
      </c>
      <c r="O1089">
        <v>0</v>
      </c>
      <c r="P1089">
        <v>0</v>
      </c>
      <c r="Q1089" t="s">
        <v>4734</v>
      </c>
      <c r="R1089" t="s">
        <v>3492</v>
      </c>
      <c r="S1089" t="s">
        <v>3085</v>
      </c>
      <c r="T1089" t="s">
        <v>3085</v>
      </c>
      <c r="U1089" t="s">
        <v>3085</v>
      </c>
      <c r="V1089" t="s">
        <v>3085</v>
      </c>
      <c r="W1089" t="s">
        <v>3085</v>
      </c>
      <c r="X1089" t="str">
        <f t="shared" si="16"/>
        <v>Funcionamiento</v>
      </c>
      <c r="Y1089" t="s">
        <v>4456</v>
      </c>
    </row>
    <row r="1090" spans="1:25">
      <c r="A1090" t="s">
        <v>3311</v>
      </c>
      <c r="B1090" t="s">
        <v>4726</v>
      </c>
      <c r="C1090" t="s">
        <v>4733</v>
      </c>
      <c r="D1090" t="s">
        <v>3076</v>
      </c>
      <c r="E1090" t="s">
        <v>3331</v>
      </c>
      <c r="F1090" t="s">
        <v>301</v>
      </c>
      <c r="G1090" t="s">
        <v>4456</v>
      </c>
      <c r="H1090" t="s">
        <v>324</v>
      </c>
      <c r="I1090" t="s">
        <v>325</v>
      </c>
      <c r="J1090" t="s">
        <v>246</v>
      </c>
      <c r="K1090" t="s">
        <v>3079</v>
      </c>
      <c r="L1090" t="s">
        <v>247</v>
      </c>
      <c r="M1090">
        <v>898100</v>
      </c>
      <c r="N1090">
        <v>-898100</v>
      </c>
      <c r="O1090">
        <v>0</v>
      </c>
      <c r="P1090">
        <v>0</v>
      </c>
      <c r="Q1090" t="s">
        <v>4734</v>
      </c>
      <c r="R1090" t="s">
        <v>3492</v>
      </c>
      <c r="S1090" t="s">
        <v>3085</v>
      </c>
      <c r="T1090" t="s">
        <v>3085</v>
      </c>
      <c r="U1090" t="s">
        <v>3085</v>
      </c>
      <c r="V1090" t="s">
        <v>3085</v>
      </c>
      <c r="W1090" t="s">
        <v>3085</v>
      </c>
      <c r="X1090" t="str">
        <f t="shared" ref="X1090:X1153" si="17">IF(LEFT(H1090,1)="C","Inversión","Funcionamiento")</f>
        <v>Funcionamiento</v>
      </c>
      <c r="Y1090" t="s">
        <v>4456</v>
      </c>
    </row>
    <row r="1091" spans="1:25">
      <c r="A1091" t="s">
        <v>3458</v>
      </c>
      <c r="B1091" t="s">
        <v>3821</v>
      </c>
      <c r="C1091" t="s">
        <v>4735</v>
      </c>
      <c r="D1091" t="s">
        <v>3076</v>
      </c>
      <c r="E1091" t="s">
        <v>3077</v>
      </c>
      <c r="F1091" t="s">
        <v>301</v>
      </c>
      <c r="G1091" t="s">
        <v>4456</v>
      </c>
      <c r="H1091" t="s">
        <v>314</v>
      </c>
      <c r="I1091" t="s">
        <v>582</v>
      </c>
      <c r="J1091" t="s">
        <v>246</v>
      </c>
      <c r="K1091" t="s">
        <v>3079</v>
      </c>
      <c r="L1091" t="s">
        <v>247</v>
      </c>
      <c r="M1091">
        <v>4441200</v>
      </c>
      <c r="N1091">
        <v>-12800</v>
      </c>
      <c r="O1091">
        <v>4428400</v>
      </c>
      <c r="P1091">
        <v>0</v>
      </c>
      <c r="Q1091" t="s">
        <v>4736</v>
      </c>
      <c r="R1091" t="s">
        <v>4280</v>
      </c>
      <c r="S1091" t="s">
        <v>3359</v>
      </c>
      <c r="T1091" t="s">
        <v>3085</v>
      </c>
      <c r="U1091" t="s">
        <v>4737</v>
      </c>
      <c r="V1091" t="s">
        <v>4738</v>
      </c>
      <c r="W1091" t="s">
        <v>3124</v>
      </c>
      <c r="X1091" t="str">
        <f t="shared" si="17"/>
        <v>Funcionamiento</v>
      </c>
      <c r="Y1091" t="s">
        <v>4456</v>
      </c>
    </row>
    <row r="1092" spans="1:25">
      <c r="A1092" t="s">
        <v>3458</v>
      </c>
      <c r="B1092" t="s">
        <v>3821</v>
      </c>
      <c r="C1092" t="s">
        <v>4735</v>
      </c>
      <c r="D1092" t="s">
        <v>3076</v>
      </c>
      <c r="E1092" t="s">
        <v>3077</v>
      </c>
      <c r="F1092" t="s">
        <v>301</v>
      </c>
      <c r="G1092" t="s">
        <v>4456</v>
      </c>
      <c r="H1092" t="s">
        <v>322</v>
      </c>
      <c r="I1092" t="s">
        <v>323</v>
      </c>
      <c r="J1092" t="s">
        <v>246</v>
      </c>
      <c r="K1092" t="s">
        <v>3079</v>
      </c>
      <c r="L1092" t="s">
        <v>247</v>
      </c>
      <c r="M1092">
        <v>1346700</v>
      </c>
      <c r="N1092">
        <v>0</v>
      </c>
      <c r="O1092">
        <v>1346700</v>
      </c>
      <c r="P1092">
        <v>0</v>
      </c>
      <c r="Q1092" t="s">
        <v>4736</v>
      </c>
      <c r="R1092" t="s">
        <v>4280</v>
      </c>
      <c r="S1092" t="s">
        <v>3359</v>
      </c>
      <c r="T1092" t="s">
        <v>3085</v>
      </c>
      <c r="U1092" t="s">
        <v>4737</v>
      </c>
      <c r="V1092" t="s">
        <v>4738</v>
      </c>
      <c r="W1092" t="s">
        <v>3124</v>
      </c>
      <c r="X1092" t="str">
        <f t="shared" si="17"/>
        <v>Funcionamiento</v>
      </c>
      <c r="Y1092" t="s">
        <v>4456</v>
      </c>
    </row>
    <row r="1093" spans="1:25">
      <c r="A1093" t="s">
        <v>3458</v>
      </c>
      <c r="B1093" t="s">
        <v>3821</v>
      </c>
      <c r="C1093" t="s">
        <v>4735</v>
      </c>
      <c r="D1093" t="s">
        <v>3076</v>
      </c>
      <c r="E1093" t="s">
        <v>3077</v>
      </c>
      <c r="F1093" t="s">
        <v>301</v>
      </c>
      <c r="G1093" t="s">
        <v>4456</v>
      </c>
      <c r="H1093" t="s">
        <v>318</v>
      </c>
      <c r="I1093" t="s">
        <v>586</v>
      </c>
      <c r="J1093" t="s">
        <v>246</v>
      </c>
      <c r="K1093" t="s">
        <v>3079</v>
      </c>
      <c r="L1093" t="s">
        <v>247</v>
      </c>
      <c r="M1093">
        <v>1795500</v>
      </c>
      <c r="N1093">
        <v>0</v>
      </c>
      <c r="O1093">
        <v>1795500</v>
      </c>
      <c r="P1093">
        <v>0</v>
      </c>
      <c r="Q1093" t="s">
        <v>4736</v>
      </c>
      <c r="R1093" t="s">
        <v>4280</v>
      </c>
      <c r="S1093" t="s">
        <v>3359</v>
      </c>
      <c r="T1093" t="s">
        <v>3085</v>
      </c>
      <c r="U1093" t="s">
        <v>4737</v>
      </c>
      <c r="V1093" t="s">
        <v>4738</v>
      </c>
      <c r="W1093" t="s">
        <v>3124</v>
      </c>
      <c r="X1093" t="str">
        <f t="shared" si="17"/>
        <v>Funcionamiento</v>
      </c>
      <c r="Y1093" t="s">
        <v>4456</v>
      </c>
    </row>
    <row r="1094" spans="1:25">
      <c r="A1094" t="s">
        <v>3458</v>
      </c>
      <c r="B1094" t="s">
        <v>3821</v>
      </c>
      <c r="C1094" t="s">
        <v>4735</v>
      </c>
      <c r="D1094" t="s">
        <v>3076</v>
      </c>
      <c r="E1094" t="s">
        <v>3077</v>
      </c>
      <c r="F1094" t="s">
        <v>301</v>
      </c>
      <c r="G1094" t="s">
        <v>4456</v>
      </c>
      <c r="H1094" t="s">
        <v>324</v>
      </c>
      <c r="I1094" t="s">
        <v>325</v>
      </c>
      <c r="J1094" t="s">
        <v>246</v>
      </c>
      <c r="K1094" t="s">
        <v>3079</v>
      </c>
      <c r="L1094" t="s">
        <v>247</v>
      </c>
      <c r="M1094">
        <v>898100</v>
      </c>
      <c r="N1094">
        <v>0</v>
      </c>
      <c r="O1094">
        <v>898100</v>
      </c>
      <c r="P1094">
        <v>0</v>
      </c>
      <c r="Q1094" t="s">
        <v>4736</v>
      </c>
      <c r="R1094" t="s">
        <v>4280</v>
      </c>
      <c r="S1094" t="s">
        <v>3359</v>
      </c>
      <c r="T1094" t="s">
        <v>3085</v>
      </c>
      <c r="U1094" t="s">
        <v>4737</v>
      </c>
      <c r="V1094" t="s">
        <v>4738</v>
      </c>
      <c r="W1094" t="s">
        <v>3124</v>
      </c>
      <c r="X1094" t="str">
        <f t="shared" si="17"/>
        <v>Funcionamiento</v>
      </c>
      <c r="Y1094" t="s">
        <v>4456</v>
      </c>
    </row>
    <row r="1095" spans="1:25">
      <c r="A1095" t="s">
        <v>3458</v>
      </c>
      <c r="B1095" t="s">
        <v>3821</v>
      </c>
      <c r="C1095" t="s">
        <v>4735</v>
      </c>
      <c r="D1095" t="s">
        <v>3076</v>
      </c>
      <c r="E1095" t="s">
        <v>3077</v>
      </c>
      <c r="F1095" t="s">
        <v>301</v>
      </c>
      <c r="G1095" t="s">
        <v>4456</v>
      </c>
      <c r="H1095" t="s">
        <v>316</v>
      </c>
      <c r="I1095" t="s">
        <v>583</v>
      </c>
      <c r="J1095" t="s">
        <v>246</v>
      </c>
      <c r="K1095" t="s">
        <v>3079</v>
      </c>
      <c r="L1095" t="s">
        <v>247</v>
      </c>
      <c r="M1095">
        <v>3146100</v>
      </c>
      <c r="N1095">
        <v>0</v>
      </c>
      <c r="O1095">
        <v>3146100</v>
      </c>
      <c r="P1095">
        <v>0</v>
      </c>
      <c r="Q1095" t="s">
        <v>4736</v>
      </c>
      <c r="R1095" t="s">
        <v>4280</v>
      </c>
      <c r="S1095" t="s">
        <v>3359</v>
      </c>
      <c r="T1095" t="s">
        <v>3085</v>
      </c>
      <c r="U1095" t="s">
        <v>4737</v>
      </c>
      <c r="V1095" t="s">
        <v>4738</v>
      </c>
      <c r="W1095" t="s">
        <v>3124</v>
      </c>
      <c r="X1095" t="str">
        <f t="shared" si="17"/>
        <v>Funcionamiento</v>
      </c>
      <c r="Y1095" t="s">
        <v>4456</v>
      </c>
    </row>
    <row r="1096" spans="1:25">
      <c r="A1096" t="s">
        <v>3458</v>
      </c>
      <c r="B1096" t="s">
        <v>3821</v>
      </c>
      <c r="C1096" t="s">
        <v>4735</v>
      </c>
      <c r="D1096" t="s">
        <v>3076</v>
      </c>
      <c r="E1096" t="s">
        <v>3077</v>
      </c>
      <c r="F1096" t="s">
        <v>301</v>
      </c>
      <c r="G1096" t="s">
        <v>4456</v>
      </c>
      <c r="H1096" t="s">
        <v>320</v>
      </c>
      <c r="I1096" t="s">
        <v>321</v>
      </c>
      <c r="J1096" t="s">
        <v>246</v>
      </c>
      <c r="K1096" t="s">
        <v>3079</v>
      </c>
      <c r="L1096" t="s">
        <v>247</v>
      </c>
      <c r="M1096">
        <v>475200</v>
      </c>
      <c r="N1096">
        <v>0</v>
      </c>
      <c r="O1096">
        <v>475200</v>
      </c>
      <c r="P1096">
        <v>0</v>
      </c>
      <c r="Q1096" t="s">
        <v>4736</v>
      </c>
      <c r="R1096" t="s">
        <v>4280</v>
      </c>
      <c r="S1096" t="s">
        <v>3359</v>
      </c>
      <c r="T1096" t="s">
        <v>3085</v>
      </c>
      <c r="U1096" t="s">
        <v>4737</v>
      </c>
      <c r="V1096" t="s">
        <v>4738</v>
      </c>
      <c r="W1096" t="s">
        <v>3124</v>
      </c>
      <c r="X1096" t="str">
        <f t="shared" si="17"/>
        <v>Funcionamiento</v>
      </c>
      <c r="Y1096" t="s">
        <v>4456</v>
      </c>
    </row>
    <row r="1097" spans="1:25">
      <c r="A1097" t="s">
        <v>3472</v>
      </c>
      <c r="B1097" t="s">
        <v>4739</v>
      </c>
      <c r="C1097" t="s">
        <v>4740</v>
      </c>
      <c r="D1097" t="s">
        <v>3076</v>
      </c>
      <c r="E1097" t="s">
        <v>3077</v>
      </c>
      <c r="F1097" t="s">
        <v>301</v>
      </c>
      <c r="G1097" t="s">
        <v>4456</v>
      </c>
      <c r="H1097" t="s">
        <v>340</v>
      </c>
      <c r="I1097" t="s">
        <v>341</v>
      </c>
      <c r="J1097" t="s">
        <v>246</v>
      </c>
      <c r="K1097" t="s">
        <v>3079</v>
      </c>
      <c r="L1097" t="s">
        <v>247</v>
      </c>
      <c r="M1097">
        <v>2718142</v>
      </c>
      <c r="N1097">
        <v>0</v>
      </c>
      <c r="O1097">
        <v>2718142</v>
      </c>
      <c r="P1097">
        <v>0</v>
      </c>
      <c r="Q1097" t="s">
        <v>4681</v>
      </c>
      <c r="R1097" t="s">
        <v>3318</v>
      </c>
      <c r="S1097" t="s">
        <v>4708</v>
      </c>
      <c r="T1097" t="s">
        <v>3473</v>
      </c>
      <c r="U1097" t="s">
        <v>4741</v>
      </c>
      <c r="V1097" t="s">
        <v>4742</v>
      </c>
      <c r="W1097" t="s">
        <v>3085</v>
      </c>
      <c r="X1097" t="str">
        <f t="shared" si="17"/>
        <v>Funcionamiento</v>
      </c>
      <c r="Y1097" t="s">
        <v>4456</v>
      </c>
    </row>
    <row r="1098" spans="1:25">
      <c r="A1098" t="s">
        <v>3472</v>
      </c>
      <c r="B1098" t="s">
        <v>4739</v>
      </c>
      <c r="C1098" t="s">
        <v>4740</v>
      </c>
      <c r="D1098" t="s">
        <v>3076</v>
      </c>
      <c r="E1098" t="s">
        <v>3077</v>
      </c>
      <c r="F1098" t="s">
        <v>301</v>
      </c>
      <c r="G1098" t="s">
        <v>4456</v>
      </c>
      <c r="H1098" t="s">
        <v>344</v>
      </c>
      <c r="I1098" t="s">
        <v>345</v>
      </c>
      <c r="J1098" t="s">
        <v>246</v>
      </c>
      <c r="K1098" t="s">
        <v>3079</v>
      </c>
      <c r="L1098" t="s">
        <v>247</v>
      </c>
      <c r="M1098">
        <v>62668</v>
      </c>
      <c r="N1098">
        <v>0</v>
      </c>
      <c r="O1098">
        <v>62668</v>
      </c>
      <c r="P1098">
        <v>0</v>
      </c>
      <c r="Q1098" t="s">
        <v>4681</v>
      </c>
      <c r="R1098" t="s">
        <v>3318</v>
      </c>
      <c r="S1098" t="s">
        <v>4708</v>
      </c>
      <c r="T1098" t="s">
        <v>3473</v>
      </c>
      <c r="U1098" t="s">
        <v>4741</v>
      </c>
      <c r="V1098" t="s">
        <v>4742</v>
      </c>
      <c r="W1098" t="s">
        <v>3085</v>
      </c>
      <c r="X1098" t="str">
        <f t="shared" si="17"/>
        <v>Funcionamiento</v>
      </c>
      <c r="Y1098" t="s">
        <v>4456</v>
      </c>
    </row>
    <row r="1099" spans="1:25">
      <c r="A1099" t="s">
        <v>3344</v>
      </c>
      <c r="B1099" t="s">
        <v>4743</v>
      </c>
      <c r="C1099" t="s">
        <v>4744</v>
      </c>
      <c r="D1099" t="s">
        <v>3076</v>
      </c>
      <c r="E1099" t="s">
        <v>3077</v>
      </c>
      <c r="F1099" t="s">
        <v>3149</v>
      </c>
      <c r="G1099" t="s">
        <v>4456</v>
      </c>
      <c r="H1099" t="s">
        <v>437</v>
      </c>
      <c r="I1099" t="s">
        <v>649</v>
      </c>
      <c r="J1099" t="s">
        <v>246</v>
      </c>
      <c r="K1099" t="s">
        <v>3150</v>
      </c>
      <c r="L1099" t="s">
        <v>247</v>
      </c>
      <c r="M1099">
        <v>2210728</v>
      </c>
      <c r="N1099">
        <v>0</v>
      </c>
      <c r="O1099">
        <v>2210728</v>
      </c>
      <c r="P1099">
        <v>0</v>
      </c>
      <c r="Q1099" t="s">
        <v>4745</v>
      </c>
      <c r="R1099" t="s">
        <v>3358</v>
      </c>
      <c r="S1099" t="s">
        <v>4746</v>
      </c>
      <c r="T1099" t="s">
        <v>3164</v>
      </c>
      <c r="U1099" t="s">
        <v>4747</v>
      </c>
      <c r="V1099" t="s">
        <v>4748</v>
      </c>
      <c r="W1099" t="s">
        <v>3085</v>
      </c>
      <c r="X1099" t="str">
        <f t="shared" si="17"/>
        <v>Inversión</v>
      </c>
      <c r="Y1099" t="s">
        <v>3157</v>
      </c>
    </row>
    <row r="1100" spans="1:25">
      <c r="A1100" t="s">
        <v>3486</v>
      </c>
      <c r="B1100" t="s">
        <v>4438</v>
      </c>
      <c r="C1100" t="s">
        <v>4749</v>
      </c>
      <c r="D1100" t="s">
        <v>3076</v>
      </c>
      <c r="E1100" t="s">
        <v>3077</v>
      </c>
      <c r="F1100" t="s">
        <v>301</v>
      </c>
      <c r="G1100" t="s">
        <v>4456</v>
      </c>
      <c r="H1100" t="s">
        <v>303</v>
      </c>
      <c r="I1100" t="s">
        <v>305</v>
      </c>
      <c r="J1100" t="s">
        <v>246</v>
      </c>
      <c r="K1100" t="s">
        <v>3079</v>
      </c>
      <c r="L1100" t="s">
        <v>247</v>
      </c>
      <c r="M1100">
        <v>1590402</v>
      </c>
      <c r="N1100">
        <v>0</v>
      </c>
      <c r="O1100">
        <v>1590402</v>
      </c>
      <c r="P1100">
        <v>0</v>
      </c>
      <c r="Q1100" t="s">
        <v>4750</v>
      </c>
      <c r="R1100" t="s">
        <v>3512</v>
      </c>
      <c r="S1100" t="s">
        <v>4751</v>
      </c>
      <c r="T1100" t="s">
        <v>3085</v>
      </c>
      <c r="U1100" t="s">
        <v>4752</v>
      </c>
      <c r="V1100" t="s">
        <v>4753</v>
      </c>
      <c r="W1100" t="s">
        <v>3085</v>
      </c>
      <c r="X1100" t="str">
        <f t="shared" si="17"/>
        <v>Funcionamiento</v>
      </c>
      <c r="Y1100" t="s">
        <v>4456</v>
      </c>
    </row>
    <row r="1101" spans="1:25">
      <c r="A1101" t="s">
        <v>3486</v>
      </c>
      <c r="B1101" t="s">
        <v>4438</v>
      </c>
      <c r="C1101" t="s">
        <v>4749</v>
      </c>
      <c r="D1101" t="s">
        <v>3076</v>
      </c>
      <c r="E1101" t="s">
        <v>3077</v>
      </c>
      <c r="F1101" t="s">
        <v>301</v>
      </c>
      <c r="G1101" t="s">
        <v>4456</v>
      </c>
      <c r="H1101" t="s">
        <v>336</v>
      </c>
      <c r="I1101" t="s">
        <v>337</v>
      </c>
      <c r="J1101" t="s">
        <v>246</v>
      </c>
      <c r="K1101" t="s">
        <v>3079</v>
      </c>
      <c r="L1101" t="s">
        <v>247</v>
      </c>
      <c r="M1101">
        <v>2354967</v>
      </c>
      <c r="N1101">
        <v>0</v>
      </c>
      <c r="O1101">
        <v>2354967</v>
      </c>
      <c r="P1101">
        <v>0</v>
      </c>
      <c r="Q1101" t="s">
        <v>4750</v>
      </c>
      <c r="R1101" t="s">
        <v>3512</v>
      </c>
      <c r="S1101" t="s">
        <v>4751</v>
      </c>
      <c r="T1101" t="s">
        <v>3085</v>
      </c>
      <c r="U1101" t="s">
        <v>4752</v>
      </c>
      <c r="V1101" t="s">
        <v>4753</v>
      </c>
      <c r="W1101" t="s">
        <v>3085</v>
      </c>
      <c r="X1101" t="str">
        <f t="shared" si="17"/>
        <v>Funcionamiento</v>
      </c>
      <c r="Y1101" t="s">
        <v>4456</v>
      </c>
    </row>
    <row r="1102" spans="1:25">
      <c r="A1102" t="s">
        <v>3486</v>
      </c>
      <c r="B1102" t="s">
        <v>4438</v>
      </c>
      <c r="C1102" t="s">
        <v>4749</v>
      </c>
      <c r="D1102" t="s">
        <v>3076</v>
      </c>
      <c r="E1102" t="s">
        <v>3077</v>
      </c>
      <c r="F1102" t="s">
        <v>301</v>
      </c>
      <c r="G1102" t="s">
        <v>4456</v>
      </c>
      <c r="H1102" t="s">
        <v>333</v>
      </c>
      <c r="I1102" t="s">
        <v>335</v>
      </c>
      <c r="J1102" t="s">
        <v>246</v>
      </c>
      <c r="K1102" t="s">
        <v>3079</v>
      </c>
      <c r="L1102" t="s">
        <v>247</v>
      </c>
      <c r="M1102">
        <v>167083</v>
      </c>
      <c r="N1102">
        <v>0</v>
      </c>
      <c r="O1102">
        <v>167083</v>
      </c>
      <c r="P1102">
        <v>0</v>
      </c>
      <c r="Q1102" t="s">
        <v>4750</v>
      </c>
      <c r="R1102" t="s">
        <v>3512</v>
      </c>
      <c r="S1102" t="s">
        <v>4751</v>
      </c>
      <c r="T1102" t="s">
        <v>3085</v>
      </c>
      <c r="U1102" t="s">
        <v>4752</v>
      </c>
      <c r="V1102" t="s">
        <v>4753</v>
      </c>
      <c r="W1102" t="s">
        <v>3085</v>
      </c>
      <c r="X1102" t="str">
        <f t="shared" si="17"/>
        <v>Funcionamiento</v>
      </c>
      <c r="Y1102" t="s">
        <v>4456</v>
      </c>
    </row>
    <row r="1103" spans="1:25">
      <c r="A1103" t="s">
        <v>3486</v>
      </c>
      <c r="B1103" t="s">
        <v>4438</v>
      </c>
      <c r="C1103" t="s">
        <v>4749</v>
      </c>
      <c r="D1103" t="s">
        <v>3076</v>
      </c>
      <c r="E1103" t="s">
        <v>3077</v>
      </c>
      <c r="F1103" t="s">
        <v>301</v>
      </c>
      <c r="G1103" t="s">
        <v>4456</v>
      </c>
      <c r="H1103" t="s">
        <v>292</v>
      </c>
      <c r="I1103" t="s">
        <v>293</v>
      </c>
      <c r="J1103" t="s">
        <v>246</v>
      </c>
      <c r="K1103" t="s">
        <v>3079</v>
      </c>
      <c r="L1103" t="s">
        <v>247</v>
      </c>
      <c r="M1103">
        <v>35972976</v>
      </c>
      <c r="N1103">
        <v>0</v>
      </c>
      <c r="O1103">
        <v>35972976</v>
      </c>
      <c r="P1103">
        <v>0</v>
      </c>
      <c r="Q1103" t="s">
        <v>4750</v>
      </c>
      <c r="R1103" t="s">
        <v>3512</v>
      </c>
      <c r="S1103" t="s">
        <v>4751</v>
      </c>
      <c r="T1103" t="s">
        <v>3085</v>
      </c>
      <c r="U1103" t="s">
        <v>4752</v>
      </c>
      <c r="V1103" t="s">
        <v>4753</v>
      </c>
      <c r="W1103" t="s">
        <v>3085</v>
      </c>
      <c r="X1103" t="str">
        <f t="shared" si="17"/>
        <v>Funcionamiento</v>
      </c>
      <c r="Y1103" t="s">
        <v>4456</v>
      </c>
    </row>
    <row r="1104" spans="1:25">
      <c r="A1104" t="s">
        <v>3486</v>
      </c>
      <c r="B1104" t="s">
        <v>4438</v>
      </c>
      <c r="C1104" t="s">
        <v>4749</v>
      </c>
      <c r="D1104" t="s">
        <v>3076</v>
      </c>
      <c r="E1104" t="s">
        <v>3077</v>
      </c>
      <c r="F1104" t="s">
        <v>301</v>
      </c>
      <c r="G1104" t="s">
        <v>4456</v>
      </c>
      <c r="H1104" t="s">
        <v>294</v>
      </c>
      <c r="I1104" t="s">
        <v>296</v>
      </c>
      <c r="J1104" t="s">
        <v>246</v>
      </c>
      <c r="K1104" t="s">
        <v>3079</v>
      </c>
      <c r="L1104" t="s">
        <v>247</v>
      </c>
      <c r="M1104">
        <v>491328</v>
      </c>
      <c r="N1104">
        <v>0</v>
      </c>
      <c r="O1104">
        <v>491328</v>
      </c>
      <c r="P1104">
        <v>0</v>
      </c>
      <c r="Q1104" t="s">
        <v>4750</v>
      </c>
      <c r="R1104" t="s">
        <v>3512</v>
      </c>
      <c r="S1104" t="s">
        <v>4751</v>
      </c>
      <c r="T1104" t="s">
        <v>3085</v>
      </c>
      <c r="U1104" t="s">
        <v>4752</v>
      </c>
      <c r="V1104" t="s">
        <v>4753</v>
      </c>
      <c r="W1104" t="s">
        <v>3085</v>
      </c>
      <c r="X1104" t="str">
        <f t="shared" si="17"/>
        <v>Funcionamiento</v>
      </c>
      <c r="Y1104" t="s">
        <v>4456</v>
      </c>
    </row>
    <row r="1105" spans="1:25">
      <c r="A1105" t="s">
        <v>3486</v>
      </c>
      <c r="B1105" t="s">
        <v>4438</v>
      </c>
      <c r="C1105" t="s">
        <v>4749</v>
      </c>
      <c r="D1105" t="s">
        <v>3076</v>
      </c>
      <c r="E1105" t="s">
        <v>3077</v>
      </c>
      <c r="F1105" t="s">
        <v>301</v>
      </c>
      <c r="G1105" t="s">
        <v>4456</v>
      </c>
      <c r="H1105" t="s">
        <v>331</v>
      </c>
      <c r="I1105" t="s">
        <v>587</v>
      </c>
      <c r="J1105" t="s">
        <v>246</v>
      </c>
      <c r="K1105" t="s">
        <v>3079</v>
      </c>
      <c r="L1105" t="s">
        <v>247</v>
      </c>
      <c r="M1105">
        <v>1959847</v>
      </c>
      <c r="N1105">
        <v>0</v>
      </c>
      <c r="O1105">
        <v>1959847</v>
      </c>
      <c r="P1105">
        <v>0</v>
      </c>
      <c r="Q1105" t="s">
        <v>4750</v>
      </c>
      <c r="R1105" t="s">
        <v>3512</v>
      </c>
      <c r="S1105" t="s">
        <v>4751</v>
      </c>
      <c r="T1105" t="s">
        <v>3085</v>
      </c>
      <c r="U1105" t="s">
        <v>4752</v>
      </c>
      <c r="V1105" t="s">
        <v>4753</v>
      </c>
      <c r="W1105" t="s">
        <v>3085</v>
      </c>
      <c r="X1105" t="str">
        <f t="shared" si="17"/>
        <v>Funcionamiento</v>
      </c>
      <c r="Y1105" t="s">
        <v>4456</v>
      </c>
    </row>
    <row r="1106" spans="1:25">
      <c r="A1106" t="s">
        <v>3486</v>
      </c>
      <c r="B1106" t="s">
        <v>4438</v>
      </c>
      <c r="C1106" t="s">
        <v>4749</v>
      </c>
      <c r="D1106" t="s">
        <v>3076</v>
      </c>
      <c r="E1106" t="s">
        <v>3077</v>
      </c>
      <c r="F1106" t="s">
        <v>301</v>
      </c>
      <c r="G1106" t="s">
        <v>4456</v>
      </c>
      <c r="H1106" t="s">
        <v>312</v>
      </c>
      <c r="I1106" t="s">
        <v>3333</v>
      </c>
      <c r="J1106" t="s">
        <v>246</v>
      </c>
      <c r="K1106" t="s">
        <v>3079</v>
      </c>
      <c r="L1106" t="s">
        <v>247</v>
      </c>
      <c r="M1106">
        <v>617124</v>
      </c>
      <c r="N1106">
        <v>0</v>
      </c>
      <c r="O1106">
        <v>617124</v>
      </c>
      <c r="P1106">
        <v>0</v>
      </c>
      <c r="Q1106" t="s">
        <v>4750</v>
      </c>
      <c r="R1106" t="s">
        <v>3512</v>
      </c>
      <c r="S1106" t="s">
        <v>4751</v>
      </c>
      <c r="T1106" t="s">
        <v>3085</v>
      </c>
      <c r="U1106" t="s">
        <v>4752</v>
      </c>
      <c r="V1106" t="s">
        <v>4753</v>
      </c>
      <c r="W1106" t="s">
        <v>3085</v>
      </c>
      <c r="X1106" t="str">
        <f t="shared" si="17"/>
        <v>Funcionamiento</v>
      </c>
      <c r="Y1106" t="s">
        <v>4456</v>
      </c>
    </row>
    <row r="1107" spans="1:25">
      <c r="A1107" t="s">
        <v>3486</v>
      </c>
      <c r="B1107" t="s">
        <v>4438</v>
      </c>
      <c r="C1107" t="s">
        <v>4749</v>
      </c>
      <c r="D1107" t="s">
        <v>3076</v>
      </c>
      <c r="E1107" t="s">
        <v>3077</v>
      </c>
      <c r="F1107" t="s">
        <v>301</v>
      </c>
      <c r="G1107" t="s">
        <v>4456</v>
      </c>
      <c r="H1107" t="s">
        <v>348</v>
      </c>
      <c r="I1107" t="s">
        <v>349</v>
      </c>
      <c r="J1107" t="s">
        <v>246</v>
      </c>
      <c r="K1107" t="s">
        <v>3079</v>
      </c>
      <c r="L1107" t="s">
        <v>247</v>
      </c>
      <c r="M1107">
        <v>927499</v>
      </c>
      <c r="N1107">
        <v>0</v>
      </c>
      <c r="O1107">
        <v>927499</v>
      </c>
      <c r="P1107">
        <v>0</v>
      </c>
      <c r="Q1107" t="s">
        <v>4750</v>
      </c>
      <c r="R1107" t="s">
        <v>3512</v>
      </c>
      <c r="S1107" t="s">
        <v>4751</v>
      </c>
      <c r="T1107" t="s">
        <v>3085</v>
      </c>
      <c r="U1107" t="s">
        <v>4752</v>
      </c>
      <c r="V1107" t="s">
        <v>4753</v>
      </c>
      <c r="W1107" t="s">
        <v>3085</v>
      </c>
      <c r="X1107" t="str">
        <f t="shared" si="17"/>
        <v>Funcionamiento</v>
      </c>
      <c r="Y1107" t="s">
        <v>4456</v>
      </c>
    </row>
    <row r="1108" spans="1:25">
      <c r="A1108" t="s">
        <v>3486</v>
      </c>
      <c r="B1108" t="s">
        <v>4438</v>
      </c>
      <c r="C1108" t="s">
        <v>4749</v>
      </c>
      <c r="D1108" t="s">
        <v>3076</v>
      </c>
      <c r="E1108" t="s">
        <v>3077</v>
      </c>
      <c r="F1108" t="s">
        <v>301</v>
      </c>
      <c r="G1108" t="s">
        <v>4456</v>
      </c>
      <c r="H1108" t="s">
        <v>309</v>
      </c>
      <c r="I1108" t="s">
        <v>311</v>
      </c>
      <c r="J1108" t="s">
        <v>246</v>
      </c>
      <c r="K1108" t="s">
        <v>3079</v>
      </c>
      <c r="L1108" t="s">
        <v>247</v>
      </c>
      <c r="M1108">
        <v>1399891</v>
      </c>
      <c r="N1108">
        <v>0</v>
      </c>
      <c r="O1108">
        <v>1399891</v>
      </c>
      <c r="P1108">
        <v>0</v>
      </c>
      <c r="Q1108" t="s">
        <v>4750</v>
      </c>
      <c r="R1108" t="s">
        <v>3512</v>
      </c>
      <c r="S1108" t="s">
        <v>4751</v>
      </c>
      <c r="T1108" t="s">
        <v>3085</v>
      </c>
      <c r="U1108" t="s">
        <v>4752</v>
      </c>
      <c r="V1108" t="s">
        <v>4753</v>
      </c>
      <c r="W1108" t="s">
        <v>3085</v>
      </c>
      <c r="X1108" t="str">
        <f t="shared" si="17"/>
        <v>Funcionamiento</v>
      </c>
      <c r="Y1108" t="s">
        <v>4456</v>
      </c>
    </row>
    <row r="1109" spans="1:25">
      <c r="A1109" t="s">
        <v>3492</v>
      </c>
      <c r="B1109" t="s">
        <v>4438</v>
      </c>
      <c r="C1109" t="s">
        <v>4754</v>
      </c>
      <c r="D1109" t="s">
        <v>3076</v>
      </c>
      <c r="E1109" t="s">
        <v>3077</v>
      </c>
      <c r="F1109" t="s">
        <v>301</v>
      </c>
      <c r="G1109" t="s">
        <v>4456</v>
      </c>
      <c r="H1109" t="s">
        <v>316</v>
      </c>
      <c r="I1109" t="s">
        <v>583</v>
      </c>
      <c r="J1109" t="s">
        <v>246</v>
      </c>
      <c r="K1109" t="s">
        <v>3079</v>
      </c>
      <c r="L1109" t="s">
        <v>247</v>
      </c>
      <c r="M1109">
        <v>3271800</v>
      </c>
      <c r="N1109">
        <v>0</v>
      </c>
      <c r="O1109">
        <v>3271800</v>
      </c>
      <c r="P1109">
        <v>0</v>
      </c>
      <c r="Q1109" t="s">
        <v>4755</v>
      </c>
      <c r="R1109" t="s">
        <v>3372</v>
      </c>
      <c r="S1109" t="s">
        <v>4500</v>
      </c>
      <c r="T1109" t="s">
        <v>3085</v>
      </c>
      <c r="U1109" t="s">
        <v>4756</v>
      </c>
      <c r="V1109" t="s">
        <v>4757</v>
      </c>
      <c r="W1109" t="s">
        <v>3085</v>
      </c>
      <c r="X1109" t="str">
        <f t="shared" si="17"/>
        <v>Funcionamiento</v>
      </c>
      <c r="Y1109" t="s">
        <v>4456</v>
      </c>
    </row>
    <row r="1110" spans="1:25">
      <c r="A1110" t="s">
        <v>3492</v>
      </c>
      <c r="B1110" t="s">
        <v>4438</v>
      </c>
      <c r="C1110" t="s">
        <v>4754</v>
      </c>
      <c r="D1110" t="s">
        <v>3076</v>
      </c>
      <c r="E1110" t="s">
        <v>3077</v>
      </c>
      <c r="F1110" t="s">
        <v>301</v>
      </c>
      <c r="G1110" t="s">
        <v>4456</v>
      </c>
      <c r="H1110" t="s">
        <v>314</v>
      </c>
      <c r="I1110" t="s">
        <v>582</v>
      </c>
      <c r="J1110" t="s">
        <v>246</v>
      </c>
      <c r="K1110" t="s">
        <v>3079</v>
      </c>
      <c r="L1110" t="s">
        <v>247</v>
      </c>
      <c r="M1110">
        <v>4618800</v>
      </c>
      <c r="N1110">
        <v>0</v>
      </c>
      <c r="O1110">
        <v>4618800</v>
      </c>
      <c r="P1110">
        <v>0</v>
      </c>
      <c r="Q1110" t="s">
        <v>4755</v>
      </c>
      <c r="R1110" t="s">
        <v>3372</v>
      </c>
      <c r="S1110" t="s">
        <v>4500</v>
      </c>
      <c r="T1110" t="s">
        <v>3085</v>
      </c>
      <c r="U1110" t="s">
        <v>4756</v>
      </c>
      <c r="V1110" t="s">
        <v>4757</v>
      </c>
      <c r="W1110" t="s">
        <v>3085</v>
      </c>
      <c r="X1110" t="str">
        <f t="shared" si="17"/>
        <v>Funcionamiento</v>
      </c>
      <c r="Y1110" t="s">
        <v>4456</v>
      </c>
    </row>
    <row r="1111" spans="1:25">
      <c r="A1111" t="s">
        <v>3492</v>
      </c>
      <c r="B1111" t="s">
        <v>4438</v>
      </c>
      <c r="C1111" t="s">
        <v>4754</v>
      </c>
      <c r="D1111" t="s">
        <v>3076</v>
      </c>
      <c r="E1111" t="s">
        <v>3077</v>
      </c>
      <c r="F1111" t="s">
        <v>301</v>
      </c>
      <c r="G1111" t="s">
        <v>4456</v>
      </c>
      <c r="H1111" t="s">
        <v>318</v>
      </c>
      <c r="I1111" t="s">
        <v>586</v>
      </c>
      <c r="J1111" t="s">
        <v>246</v>
      </c>
      <c r="K1111" t="s">
        <v>3079</v>
      </c>
      <c r="L1111" t="s">
        <v>247</v>
      </c>
      <c r="M1111">
        <v>2281400</v>
      </c>
      <c r="N1111">
        <v>0</v>
      </c>
      <c r="O1111">
        <v>2281400</v>
      </c>
      <c r="P1111">
        <v>0</v>
      </c>
      <c r="Q1111" t="s">
        <v>4755</v>
      </c>
      <c r="R1111" t="s">
        <v>3372</v>
      </c>
      <c r="S1111" t="s">
        <v>4500</v>
      </c>
      <c r="T1111" t="s">
        <v>3085</v>
      </c>
      <c r="U1111" t="s">
        <v>4756</v>
      </c>
      <c r="V1111" t="s">
        <v>4757</v>
      </c>
      <c r="W1111" t="s">
        <v>3085</v>
      </c>
      <c r="X1111" t="str">
        <f t="shared" si="17"/>
        <v>Funcionamiento</v>
      </c>
      <c r="Y1111" t="s">
        <v>4456</v>
      </c>
    </row>
    <row r="1112" spans="1:25">
      <c r="A1112" t="s">
        <v>3492</v>
      </c>
      <c r="B1112" t="s">
        <v>4438</v>
      </c>
      <c r="C1112" t="s">
        <v>4754</v>
      </c>
      <c r="D1112" t="s">
        <v>3076</v>
      </c>
      <c r="E1112" t="s">
        <v>3077</v>
      </c>
      <c r="F1112" t="s">
        <v>301</v>
      </c>
      <c r="G1112" t="s">
        <v>4456</v>
      </c>
      <c r="H1112" t="s">
        <v>320</v>
      </c>
      <c r="I1112" t="s">
        <v>321</v>
      </c>
      <c r="J1112" t="s">
        <v>246</v>
      </c>
      <c r="K1112" t="s">
        <v>3079</v>
      </c>
      <c r="L1112" t="s">
        <v>247</v>
      </c>
      <c r="M1112">
        <v>490900</v>
      </c>
      <c r="N1112">
        <v>0</v>
      </c>
      <c r="O1112">
        <v>490900</v>
      </c>
      <c r="P1112">
        <v>0</v>
      </c>
      <c r="Q1112" t="s">
        <v>4755</v>
      </c>
      <c r="R1112" t="s">
        <v>3372</v>
      </c>
      <c r="S1112" t="s">
        <v>4500</v>
      </c>
      <c r="T1112" t="s">
        <v>3085</v>
      </c>
      <c r="U1112" t="s">
        <v>4756</v>
      </c>
      <c r="V1112" t="s">
        <v>4757</v>
      </c>
      <c r="W1112" t="s">
        <v>3085</v>
      </c>
      <c r="X1112" t="str">
        <f t="shared" si="17"/>
        <v>Funcionamiento</v>
      </c>
      <c r="Y1112" t="s">
        <v>4456</v>
      </c>
    </row>
    <row r="1113" spans="1:25">
      <c r="A1113" t="s">
        <v>3492</v>
      </c>
      <c r="B1113" t="s">
        <v>4438</v>
      </c>
      <c r="C1113" t="s">
        <v>4754</v>
      </c>
      <c r="D1113" t="s">
        <v>3076</v>
      </c>
      <c r="E1113" t="s">
        <v>3077</v>
      </c>
      <c r="F1113" t="s">
        <v>301</v>
      </c>
      <c r="G1113" t="s">
        <v>4456</v>
      </c>
      <c r="H1113" t="s">
        <v>322</v>
      </c>
      <c r="I1113" t="s">
        <v>323</v>
      </c>
      <c r="J1113" t="s">
        <v>246</v>
      </c>
      <c r="K1113" t="s">
        <v>3079</v>
      </c>
      <c r="L1113" t="s">
        <v>247</v>
      </c>
      <c r="M1113">
        <v>1711100</v>
      </c>
      <c r="N1113">
        <v>0</v>
      </c>
      <c r="O1113">
        <v>1711100</v>
      </c>
      <c r="P1113">
        <v>0</v>
      </c>
      <c r="Q1113" t="s">
        <v>4755</v>
      </c>
      <c r="R1113" t="s">
        <v>3372</v>
      </c>
      <c r="S1113" t="s">
        <v>4500</v>
      </c>
      <c r="T1113" t="s">
        <v>3085</v>
      </c>
      <c r="U1113" t="s">
        <v>4756</v>
      </c>
      <c r="V1113" t="s">
        <v>4757</v>
      </c>
      <c r="W1113" t="s">
        <v>3085</v>
      </c>
      <c r="X1113" t="str">
        <f t="shared" si="17"/>
        <v>Funcionamiento</v>
      </c>
      <c r="Y1113" t="s">
        <v>4456</v>
      </c>
    </row>
    <row r="1114" spans="1:25">
      <c r="A1114" t="s">
        <v>3492</v>
      </c>
      <c r="B1114" t="s">
        <v>4438</v>
      </c>
      <c r="C1114" t="s">
        <v>4754</v>
      </c>
      <c r="D1114" t="s">
        <v>3076</v>
      </c>
      <c r="E1114" t="s">
        <v>3077</v>
      </c>
      <c r="F1114" t="s">
        <v>301</v>
      </c>
      <c r="G1114" t="s">
        <v>4456</v>
      </c>
      <c r="H1114" t="s">
        <v>324</v>
      </c>
      <c r="I1114" t="s">
        <v>325</v>
      </c>
      <c r="J1114" t="s">
        <v>246</v>
      </c>
      <c r="K1114" t="s">
        <v>3079</v>
      </c>
      <c r="L1114" t="s">
        <v>247</v>
      </c>
      <c r="M1114">
        <v>1141000</v>
      </c>
      <c r="N1114">
        <v>0</v>
      </c>
      <c r="O1114">
        <v>1141000</v>
      </c>
      <c r="P1114">
        <v>0</v>
      </c>
      <c r="Q1114" t="s">
        <v>4755</v>
      </c>
      <c r="R1114" t="s">
        <v>3372</v>
      </c>
      <c r="S1114" t="s">
        <v>4500</v>
      </c>
      <c r="T1114" t="s">
        <v>3085</v>
      </c>
      <c r="U1114" t="s">
        <v>4756</v>
      </c>
      <c r="V1114" t="s">
        <v>4757</v>
      </c>
      <c r="W1114" t="s">
        <v>3085</v>
      </c>
      <c r="X1114" t="str">
        <f t="shared" si="17"/>
        <v>Funcionamiento</v>
      </c>
      <c r="Y1114" t="s">
        <v>4456</v>
      </c>
    </row>
    <row r="1115" spans="1:25">
      <c r="A1115" t="s">
        <v>4280</v>
      </c>
      <c r="B1115" t="s">
        <v>4438</v>
      </c>
      <c r="C1115" t="s">
        <v>4758</v>
      </c>
      <c r="D1115" t="s">
        <v>3076</v>
      </c>
      <c r="E1115" t="s">
        <v>3077</v>
      </c>
      <c r="F1115" t="s">
        <v>301</v>
      </c>
      <c r="G1115" t="s">
        <v>4456</v>
      </c>
      <c r="H1115" t="s">
        <v>314</v>
      </c>
      <c r="I1115" t="s">
        <v>582</v>
      </c>
      <c r="J1115" t="s">
        <v>246</v>
      </c>
      <c r="K1115" t="s">
        <v>3079</v>
      </c>
      <c r="L1115" t="s">
        <v>247</v>
      </c>
      <c r="M1115">
        <v>3649600</v>
      </c>
      <c r="N1115">
        <v>0</v>
      </c>
      <c r="O1115">
        <v>3649600</v>
      </c>
      <c r="P1115">
        <v>0</v>
      </c>
      <c r="Q1115" t="s">
        <v>4759</v>
      </c>
      <c r="R1115" t="s">
        <v>3998</v>
      </c>
      <c r="S1115" t="s">
        <v>3613</v>
      </c>
      <c r="T1115" t="s">
        <v>3085</v>
      </c>
      <c r="U1115" t="s">
        <v>4760</v>
      </c>
      <c r="V1115" t="s">
        <v>4761</v>
      </c>
      <c r="W1115" t="s">
        <v>3085</v>
      </c>
      <c r="X1115" t="str">
        <f t="shared" si="17"/>
        <v>Funcionamiento</v>
      </c>
      <c r="Y1115" t="s">
        <v>4456</v>
      </c>
    </row>
    <row r="1116" spans="1:25">
      <c r="A1116" t="s">
        <v>3318</v>
      </c>
      <c r="B1116" t="s">
        <v>3862</v>
      </c>
      <c r="C1116" t="s">
        <v>4762</v>
      </c>
      <c r="D1116" t="s">
        <v>3076</v>
      </c>
      <c r="E1116" t="s">
        <v>3077</v>
      </c>
      <c r="F1116" t="s">
        <v>301</v>
      </c>
      <c r="G1116" t="s">
        <v>4456</v>
      </c>
      <c r="H1116" t="s">
        <v>340</v>
      </c>
      <c r="I1116" t="s">
        <v>341</v>
      </c>
      <c r="J1116" t="s">
        <v>246</v>
      </c>
      <c r="K1116" t="s">
        <v>3079</v>
      </c>
      <c r="L1116" t="s">
        <v>247</v>
      </c>
      <c r="M1116">
        <v>26607</v>
      </c>
      <c r="N1116">
        <v>0</v>
      </c>
      <c r="O1116">
        <v>26607</v>
      </c>
      <c r="P1116">
        <v>0</v>
      </c>
      <c r="Q1116" t="s">
        <v>4632</v>
      </c>
      <c r="R1116" t="s">
        <v>4647</v>
      </c>
      <c r="S1116" t="s">
        <v>4763</v>
      </c>
      <c r="T1116" t="s">
        <v>3766</v>
      </c>
      <c r="U1116" t="s">
        <v>4764</v>
      </c>
      <c r="V1116" t="s">
        <v>4765</v>
      </c>
      <c r="W1116" t="s">
        <v>3085</v>
      </c>
      <c r="X1116" t="str">
        <f t="shared" si="17"/>
        <v>Funcionamiento</v>
      </c>
      <c r="Y1116" t="s">
        <v>4456</v>
      </c>
    </row>
    <row r="1117" spans="1:25">
      <c r="A1117" t="s">
        <v>3318</v>
      </c>
      <c r="B1117" t="s">
        <v>3862</v>
      </c>
      <c r="C1117" t="s">
        <v>4762</v>
      </c>
      <c r="D1117" t="s">
        <v>3076</v>
      </c>
      <c r="E1117" t="s">
        <v>3077</v>
      </c>
      <c r="F1117" t="s">
        <v>301</v>
      </c>
      <c r="G1117" t="s">
        <v>4456</v>
      </c>
      <c r="H1117" t="s">
        <v>344</v>
      </c>
      <c r="I1117" t="s">
        <v>345</v>
      </c>
      <c r="J1117" t="s">
        <v>246</v>
      </c>
      <c r="K1117" t="s">
        <v>3079</v>
      </c>
      <c r="L1117" t="s">
        <v>247</v>
      </c>
      <c r="M1117">
        <v>18957</v>
      </c>
      <c r="N1117">
        <v>0</v>
      </c>
      <c r="O1117">
        <v>18957</v>
      </c>
      <c r="P1117">
        <v>0</v>
      </c>
      <c r="Q1117" t="s">
        <v>4632</v>
      </c>
      <c r="R1117" t="s">
        <v>4647</v>
      </c>
      <c r="S1117" t="s">
        <v>4763</v>
      </c>
      <c r="T1117" t="s">
        <v>3766</v>
      </c>
      <c r="U1117" t="s">
        <v>4764</v>
      </c>
      <c r="V1117" t="s">
        <v>4765</v>
      </c>
      <c r="W1117" t="s">
        <v>3085</v>
      </c>
      <c r="X1117" t="str">
        <f t="shared" si="17"/>
        <v>Funcionamiento</v>
      </c>
      <c r="Y1117" t="s">
        <v>4456</v>
      </c>
    </row>
    <row r="1118" spans="1:25">
      <c r="A1118" t="s">
        <v>3073</v>
      </c>
      <c r="B1118" t="s">
        <v>3522</v>
      </c>
      <c r="C1118" t="s">
        <v>4766</v>
      </c>
      <c r="D1118" t="s">
        <v>3076</v>
      </c>
      <c r="E1118" t="s">
        <v>3077</v>
      </c>
      <c r="F1118" t="s">
        <v>304</v>
      </c>
      <c r="G1118" t="s">
        <v>4767</v>
      </c>
      <c r="H1118" t="s">
        <v>340</v>
      </c>
      <c r="I1118" t="s">
        <v>341</v>
      </c>
      <c r="J1118" t="s">
        <v>246</v>
      </c>
      <c r="K1118" t="s">
        <v>3079</v>
      </c>
      <c r="L1118" t="s">
        <v>247</v>
      </c>
      <c r="M1118">
        <v>22000000</v>
      </c>
      <c r="N1118">
        <v>7000000</v>
      </c>
      <c r="O1118">
        <v>29000000</v>
      </c>
      <c r="P1118">
        <v>1027571</v>
      </c>
      <c r="Q1118" t="s">
        <v>4768</v>
      </c>
      <c r="R1118" t="s">
        <v>3073</v>
      </c>
      <c r="S1118" t="s">
        <v>4769</v>
      </c>
      <c r="T1118" t="s">
        <v>4770</v>
      </c>
      <c r="U1118" t="s">
        <v>4771</v>
      </c>
      <c r="V1118" t="s">
        <v>4772</v>
      </c>
      <c r="W1118" t="s">
        <v>3085</v>
      </c>
      <c r="X1118" t="str">
        <f t="shared" si="17"/>
        <v>Funcionamiento</v>
      </c>
      <c r="Y1118" t="s">
        <v>4767</v>
      </c>
    </row>
    <row r="1119" spans="1:25">
      <c r="A1119" t="s">
        <v>3073</v>
      </c>
      <c r="B1119" t="s">
        <v>3522</v>
      </c>
      <c r="C1119" t="s">
        <v>4766</v>
      </c>
      <c r="D1119" t="s">
        <v>3076</v>
      </c>
      <c r="E1119" t="s">
        <v>3077</v>
      </c>
      <c r="F1119" t="s">
        <v>304</v>
      </c>
      <c r="G1119" t="s">
        <v>4767</v>
      </c>
      <c r="H1119" t="s">
        <v>344</v>
      </c>
      <c r="I1119" t="s">
        <v>345</v>
      </c>
      <c r="J1119" t="s">
        <v>246</v>
      </c>
      <c r="K1119" t="s">
        <v>3079</v>
      </c>
      <c r="L1119" t="s">
        <v>247</v>
      </c>
      <c r="M1119">
        <v>900000</v>
      </c>
      <c r="N1119">
        <v>300000</v>
      </c>
      <c r="O1119">
        <v>1200000</v>
      </c>
      <c r="P1119">
        <v>142541</v>
      </c>
      <c r="Q1119" t="s">
        <v>4768</v>
      </c>
      <c r="R1119" t="s">
        <v>3073</v>
      </c>
      <c r="S1119" t="s">
        <v>4769</v>
      </c>
      <c r="T1119" t="s">
        <v>4770</v>
      </c>
      <c r="U1119" t="s">
        <v>4771</v>
      </c>
      <c r="V1119" t="s">
        <v>4772</v>
      </c>
      <c r="W1119" t="s">
        <v>3085</v>
      </c>
      <c r="X1119" t="str">
        <f t="shared" si="17"/>
        <v>Funcionamiento</v>
      </c>
      <c r="Y1119" t="s">
        <v>4767</v>
      </c>
    </row>
    <row r="1120" spans="1:25">
      <c r="A1120" t="s">
        <v>3086</v>
      </c>
      <c r="B1120" t="s">
        <v>3522</v>
      </c>
      <c r="C1120" t="s">
        <v>4773</v>
      </c>
      <c r="D1120" t="s">
        <v>3076</v>
      </c>
      <c r="E1120" t="s">
        <v>3077</v>
      </c>
      <c r="F1120" t="s">
        <v>304</v>
      </c>
      <c r="G1120" t="s">
        <v>4767</v>
      </c>
      <c r="H1120" t="s">
        <v>342</v>
      </c>
      <c r="I1120" t="s">
        <v>343</v>
      </c>
      <c r="J1120" t="s">
        <v>246</v>
      </c>
      <c r="K1120" t="s">
        <v>3079</v>
      </c>
      <c r="L1120" t="s">
        <v>247</v>
      </c>
      <c r="M1120">
        <v>1100000</v>
      </c>
      <c r="N1120">
        <v>0</v>
      </c>
      <c r="O1120">
        <v>1100000</v>
      </c>
      <c r="P1120">
        <v>120870</v>
      </c>
      <c r="Q1120" t="s">
        <v>4774</v>
      </c>
      <c r="R1120" t="s">
        <v>3086</v>
      </c>
      <c r="S1120" t="s">
        <v>4775</v>
      </c>
      <c r="T1120" t="s">
        <v>4776</v>
      </c>
      <c r="U1120" t="s">
        <v>4777</v>
      </c>
      <c r="V1120" t="s">
        <v>4778</v>
      </c>
      <c r="W1120" t="s">
        <v>3085</v>
      </c>
      <c r="X1120" t="str">
        <f t="shared" si="17"/>
        <v>Funcionamiento</v>
      </c>
      <c r="Y1120" t="s">
        <v>4767</v>
      </c>
    </row>
    <row r="1121" spans="1:25">
      <c r="A1121" t="s">
        <v>3093</v>
      </c>
      <c r="B1121" t="s">
        <v>3101</v>
      </c>
      <c r="C1121" t="s">
        <v>4779</v>
      </c>
      <c r="D1121" t="s">
        <v>3076</v>
      </c>
      <c r="E1121" t="s">
        <v>3077</v>
      </c>
      <c r="F1121" t="s">
        <v>304</v>
      </c>
      <c r="G1121" t="s">
        <v>4767</v>
      </c>
      <c r="H1121" t="s">
        <v>333</v>
      </c>
      <c r="I1121" t="s">
        <v>335</v>
      </c>
      <c r="J1121" t="s">
        <v>246</v>
      </c>
      <c r="K1121" t="s">
        <v>3079</v>
      </c>
      <c r="L1121" t="s">
        <v>247</v>
      </c>
      <c r="M1121">
        <v>189517</v>
      </c>
      <c r="N1121">
        <v>0</v>
      </c>
      <c r="O1121">
        <v>189517</v>
      </c>
      <c r="P1121">
        <v>0</v>
      </c>
      <c r="Q1121" t="s">
        <v>4780</v>
      </c>
      <c r="R1121" t="s">
        <v>3093</v>
      </c>
      <c r="S1121" t="s">
        <v>4781</v>
      </c>
      <c r="T1121" t="s">
        <v>3085</v>
      </c>
      <c r="U1121" t="s">
        <v>4782</v>
      </c>
      <c r="V1121" t="s">
        <v>4783</v>
      </c>
      <c r="W1121" t="s">
        <v>3085</v>
      </c>
      <c r="X1121" t="str">
        <f t="shared" si="17"/>
        <v>Funcionamiento</v>
      </c>
      <c r="Y1121" t="s">
        <v>4767</v>
      </c>
    </row>
    <row r="1122" spans="1:25">
      <c r="A1122" t="s">
        <v>3093</v>
      </c>
      <c r="B1122" t="s">
        <v>3101</v>
      </c>
      <c r="C1122" t="s">
        <v>4779</v>
      </c>
      <c r="D1122" t="s">
        <v>3076</v>
      </c>
      <c r="E1122" t="s">
        <v>3077</v>
      </c>
      <c r="F1122" t="s">
        <v>304</v>
      </c>
      <c r="G1122" t="s">
        <v>4767</v>
      </c>
      <c r="H1122" t="s">
        <v>297</v>
      </c>
      <c r="I1122" t="s">
        <v>299</v>
      </c>
      <c r="J1122" t="s">
        <v>246</v>
      </c>
      <c r="K1122" t="s">
        <v>3079</v>
      </c>
      <c r="L1122" t="s">
        <v>247</v>
      </c>
      <c r="M1122">
        <v>1127966</v>
      </c>
      <c r="N1122">
        <v>0</v>
      </c>
      <c r="O1122">
        <v>1127966</v>
      </c>
      <c r="P1122">
        <v>0</v>
      </c>
      <c r="Q1122" t="s">
        <v>4780</v>
      </c>
      <c r="R1122" t="s">
        <v>3093</v>
      </c>
      <c r="S1122" t="s">
        <v>4781</v>
      </c>
      <c r="T1122" t="s">
        <v>3085</v>
      </c>
      <c r="U1122" t="s">
        <v>4782</v>
      </c>
      <c r="V1122" t="s">
        <v>4783</v>
      </c>
      <c r="W1122" t="s">
        <v>3085</v>
      </c>
      <c r="X1122" t="str">
        <f t="shared" si="17"/>
        <v>Funcionamiento</v>
      </c>
      <c r="Y1122" t="s">
        <v>4767</v>
      </c>
    </row>
    <row r="1123" spans="1:25">
      <c r="A1123" t="s">
        <v>3093</v>
      </c>
      <c r="B1123" t="s">
        <v>3101</v>
      </c>
      <c r="C1123" t="s">
        <v>4779</v>
      </c>
      <c r="D1123" t="s">
        <v>3076</v>
      </c>
      <c r="E1123" t="s">
        <v>3077</v>
      </c>
      <c r="F1123" t="s">
        <v>304</v>
      </c>
      <c r="G1123" t="s">
        <v>4767</v>
      </c>
      <c r="H1123" t="s">
        <v>309</v>
      </c>
      <c r="I1123" t="s">
        <v>311</v>
      </c>
      <c r="J1123" t="s">
        <v>246</v>
      </c>
      <c r="K1123" t="s">
        <v>3079</v>
      </c>
      <c r="L1123" t="s">
        <v>247</v>
      </c>
      <c r="M1123">
        <v>2696201</v>
      </c>
      <c r="N1123">
        <v>0</v>
      </c>
      <c r="O1123">
        <v>2696201</v>
      </c>
      <c r="P1123">
        <v>0</v>
      </c>
      <c r="Q1123" t="s">
        <v>4780</v>
      </c>
      <c r="R1123" t="s">
        <v>3093</v>
      </c>
      <c r="S1123" t="s">
        <v>4781</v>
      </c>
      <c r="T1123" t="s">
        <v>3085</v>
      </c>
      <c r="U1123" t="s">
        <v>4782</v>
      </c>
      <c r="V1123" t="s">
        <v>4783</v>
      </c>
      <c r="W1123" t="s">
        <v>3085</v>
      </c>
      <c r="X1123" t="str">
        <f t="shared" si="17"/>
        <v>Funcionamiento</v>
      </c>
      <c r="Y1123" t="s">
        <v>4767</v>
      </c>
    </row>
    <row r="1124" spans="1:25">
      <c r="A1124" t="s">
        <v>3093</v>
      </c>
      <c r="B1124" t="s">
        <v>3101</v>
      </c>
      <c r="C1124" t="s">
        <v>4779</v>
      </c>
      <c r="D1124" t="s">
        <v>3076</v>
      </c>
      <c r="E1124" t="s">
        <v>3077</v>
      </c>
      <c r="F1124" t="s">
        <v>304</v>
      </c>
      <c r="G1124" t="s">
        <v>4767</v>
      </c>
      <c r="H1124" t="s">
        <v>336</v>
      </c>
      <c r="I1124" t="s">
        <v>337</v>
      </c>
      <c r="J1124" t="s">
        <v>246</v>
      </c>
      <c r="K1124" t="s">
        <v>3079</v>
      </c>
      <c r="L1124" t="s">
        <v>247</v>
      </c>
      <c r="M1124">
        <v>2240265</v>
      </c>
      <c r="N1124">
        <v>0</v>
      </c>
      <c r="O1124">
        <v>2240265</v>
      </c>
      <c r="P1124">
        <v>0</v>
      </c>
      <c r="Q1124" t="s">
        <v>4780</v>
      </c>
      <c r="R1124" t="s">
        <v>3093</v>
      </c>
      <c r="S1124" t="s">
        <v>4781</v>
      </c>
      <c r="T1124" t="s">
        <v>3085</v>
      </c>
      <c r="U1124" t="s">
        <v>4782</v>
      </c>
      <c r="V1124" t="s">
        <v>4783</v>
      </c>
      <c r="W1124" t="s">
        <v>3085</v>
      </c>
      <c r="X1124" t="str">
        <f t="shared" si="17"/>
        <v>Funcionamiento</v>
      </c>
      <c r="Y1124" t="s">
        <v>4767</v>
      </c>
    </row>
    <row r="1125" spans="1:25">
      <c r="A1125" t="s">
        <v>3093</v>
      </c>
      <c r="B1125" t="s">
        <v>3101</v>
      </c>
      <c r="C1125" t="s">
        <v>4779</v>
      </c>
      <c r="D1125" t="s">
        <v>3076</v>
      </c>
      <c r="E1125" t="s">
        <v>3077</v>
      </c>
      <c r="F1125" t="s">
        <v>304</v>
      </c>
      <c r="G1125" t="s">
        <v>4767</v>
      </c>
      <c r="H1125" t="s">
        <v>303</v>
      </c>
      <c r="I1125" t="s">
        <v>305</v>
      </c>
      <c r="J1125" t="s">
        <v>246</v>
      </c>
      <c r="K1125" t="s">
        <v>3079</v>
      </c>
      <c r="L1125" t="s">
        <v>247</v>
      </c>
      <c r="M1125">
        <v>1981712</v>
      </c>
      <c r="N1125">
        <v>0</v>
      </c>
      <c r="O1125">
        <v>1981712</v>
      </c>
      <c r="P1125">
        <v>0</v>
      </c>
      <c r="Q1125" t="s">
        <v>4780</v>
      </c>
      <c r="R1125" t="s">
        <v>3093</v>
      </c>
      <c r="S1125" t="s">
        <v>4781</v>
      </c>
      <c r="T1125" t="s">
        <v>3085</v>
      </c>
      <c r="U1125" t="s">
        <v>4782</v>
      </c>
      <c r="V1125" t="s">
        <v>4783</v>
      </c>
      <c r="W1125" t="s">
        <v>3085</v>
      </c>
      <c r="X1125" t="str">
        <f t="shared" si="17"/>
        <v>Funcionamiento</v>
      </c>
      <c r="Y1125" t="s">
        <v>4767</v>
      </c>
    </row>
    <row r="1126" spans="1:25">
      <c r="A1126" t="s">
        <v>3093</v>
      </c>
      <c r="B1126" t="s">
        <v>3101</v>
      </c>
      <c r="C1126" t="s">
        <v>4779</v>
      </c>
      <c r="D1126" t="s">
        <v>3076</v>
      </c>
      <c r="E1126" t="s">
        <v>3077</v>
      </c>
      <c r="F1126" t="s">
        <v>304</v>
      </c>
      <c r="G1126" t="s">
        <v>4767</v>
      </c>
      <c r="H1126" t="s">
        <v>292</v>
      </c>
      <c r="I1126" t="s">
        <v>293</v>
      </c>
      <c r="J1126" t="s">
        <v>246</v>
      </c>
      <c r="K1126" t="s">
        <v>3079</v>
      </c>
      <c r="L1126" t="s">
        <v>247</v>
      </c>
      <c r="M1126">
        <v>37060734</v>
      </c>
      <c r="N1126">
        <v>0</v>
      </c>
      <c r="O1126">
        <v>37060734</v>
      </c>
      <c r="P1126">
        <v>0</v>
      </c>
      <c r="Q1126" t="s">
        <v>4780</v>
      </c>
      <c r="R1126" t="s">
        <v>3093</v>
      </c>
      <c r="S1126" t="s">
        <v>4781</v>
      </c>
      <c r="T1126" t="s">
        <v>3085</v>
      </c>
      <c r="U1126" t="s">
        <v>4782</v>
      </c>
      <c r="V1126" t="s">
        <v>4783</v>
      </c>
      <c r="W1126" t="s">
        <v>3085</v>
      </c>
      <c r="X1126" t="str">
        <f t="shared" si="17"/>
        <v>Funcionamiento</v>
      </c>
      <c r="Y1126" t="s">
        <v>4767</v>
      </c>
    </row>
    <row r="1127" spans="1:25">
      <c r="A1127" t="s">
        <v>3093</v>
      </c>
      <c r="B1127" t="s">
        <v>3101</v>
      </c>
      <c r="C1127" t="s">
        <v>4779</v>
      </c>
      <c r="D1127" t="s">
        <v>3076</v>
      </c>
      <c r="E1127" t="s">
        <v>3077</v>
      </c>
      <c r="F1127" t="s">
        <v>304</v>
      </c>
      <c r="G1127" t="s">
        <v>4767</v>
      </c>
      <c r="H1127" t="s">
        <v>294</v>
      </c>
      <c r="I1127" t="s">
        <v>296</v>
      </c>
      <c r="J1127" t="s">
        <v>246</v>
      </c>
      <c r="K1127" t="s">
        <v>3079</v>
      </c>
      <c r="L1127" t="s">
        <v>247</v>
      </c>
      <c r="M1127">
        <v>779686</v>
      </c>
      <c r="N1127">
        <v>0</v>
      </c>
      <c r="O1127">
        <v>779686</v>
      </c>
      <c r="P1127">
        <v>0</v>
      </c>
      <c r="Q1127" t="s">
        <v>4780</v>
      </c>
      <c r="R1127" t="s">
        <v>3093</v>
      </c>
      <c r="S1127" t="s">
        <v>4781</v>
      </c>
      <c r="T1127" t="s">
        <v>3085</v>
      </c>
      <c r="U1127" t="s">
        <v>4782</v>
      </c>
      <c r="V1127" t="s">
        <v>4783</v>
      </c>
      <c r="W1127" t="s">
        <v>3085</v>
      </c>
      <c r="X1127" t="str">
        <f t="shared" si="17"/>
        <v>Funcionamiento</v>
      </c>
      <c r="Y1127" t="s">
        <v>4767</v>
      </c>
    </row>
    <row r="1128" spans="1:25">
      <c r="A1128" t="s">
        <v>3093</v>
      </c>
      <c r="B1128" t="s">
        <v>3101</v>
      </c>
      <c r="C1128" t="s">
        <v>4779</v>
      </c>
      <c r="D1128" t="s">
        <v>3076</v>
      </c>
      <c r="E1128" t="s">
        <v>3077</v>
      </c>
      <c r="F1128" t="s">
        <v>304</v>
      </c>
      <c r="G1128" t="s">
        <v>4767</v>
      </c>
      <c r="H1128" t="s">
        <v>331</v>
      </c>
      <c r="I1128" t="s">
        <v>587</v>
      </c>
      <c r="J1128" t="s">
        <v>246</v>
      </c>
      <c r="K1128" t="s">
        <v>3079</v>
      </c>
      <c r="L1128" t="s">
        <v>247</v>
      </c>
      <c r="M1128">
        <v>2280800</v>
      </c>
      <c r="N1128">
        <v>0</v>
      </c>
      <c r="O1128">
        <v>2280800</v>
      </c>
      <c r="P1128">
        <v>0</v>
      </c>
      <c r="Q1128" t="s">
        <v>4780</v>
      </c>
      <c r="R1128" t="s">
        <v>3093</v>
      </c>
      <c r="S1128" t="s">
        <v>4781</v>
      </c>
      <c r="T1128" t="s">
        <v>3085</v>
      </c>
      <c r="U1128" t="s">
        <v>4782</v>
      </c>
      <c r="V1128" t="s">
        <v>4783</v>
      </c>
      <c r="W1128" t="s">
        <v>3085</v>
      </c>
      <c r="X1128" t="str">
        <f t="shared" si="17"/>
        <v>Funcionamiento</v>
      </c>
      <c r="Y1128" t="s">
        <v>4767</v>
      </c>
    </row>
    <row r="1129" spans="1:25">
      <c r="A1129" t="s">
        <v>3100</v>
      </c>
      <c r="B1129" t="s">
        <v>3108</v>
      </c>
      <c r="C1129" t="s">
        <v>4784</v>
      </c>
      <c r="D1129" t="s">
        <v>3076</v>
      </c>
      <c r="E1129" t="s">
        <v>3077</v>
      </c>
      <c r="F1129" t="s">
        <v>304</v>
      </c>
      <c r="G1129" t="s">
        <v>4767</v>
      </c>
      <c r="H1129" t="s">
        <v>314</v>
      </c>
      <c r="I1129" t="s">
        <v>582</v>
      </c>
      <c r="J1129" t="s">
        <v>246</v>
      </c>
      <c r="K1129" t="s">
        <v>3079</v>
      </c>
      <c r="L1129" t="s">
        <v>247</v>
      </c>
      <c r="M1129">
        <v>5765400</v>
      </c>
      <c r="N1129">
        <v>0</v>
      </c>
      <c r="O1129">
        <v>5765400</v>
      </c>
      <c r="P1129">
        <v>0</v>
      </c>
      <c r="Q1129" t="s">
        <v>4785</v>
      </c>
      <c r="R1129" t="s">
        <v>3100</v>
      </c>
      <c r="S1129" t="s">
        <v>3117</v>
      </c>
      <c r="T1129" t="s">
        <v>3085</v>
      </c>
      <c r="U1129" t="s">
        <v>4786</v>
      </c>
      <c r="V1129" t="s">
        <v>4787</v>
      </c>
      <c r="W1129" t="s">
        <v>3085</v>
      </c>
      <c r="X1129" t="str">
        <f t="shared" si="17"/>
        <v>Funcionamiento</v>
      </c>
      <c r="Y1129" t="s">
        <v>4767</v>
      </c>
    </row>
    <row r="1130" spans="1:25">
      <c r="A1130" t="s">
        <v>3100</v>
      </c>
      <c r="B1130" t="s">
        <v>3108</v>
      </c>
      <c r="C1130" t="s">
        <v>4784</v>
      </c>
      <c r="D1130" t="s">
        <v>3076</v>
      </c>
      <c r="E1130" t="s">
        <v>3077</v>
      </c>
      <c r="F1130" t="s">
        <v>304</v>
      </c>
      <c r="G1130" t="s">
        <v>4767</v>
      </c>
      <c r="H1130" t="s">
        <v>322</v>
      </c>
      <c r="I1130" t="s">
        <v>323</v>
      </c>
      <c r="J1130" t="s">
        <v>246</v>
      </c>
      <c r="K1130" t="s">
        <v>3079</v>
      </c>
      <c r="L1130" t="s">
        <v>247</v>
      </c>
      <c r="M1130">
        <v>1580900</v>
      </c>
      <c r="N1130">
        <v>0</v>
      </c>
      <c r="O1130">
        <v>1580900</v>
      </c>
      <c r="P1130">
        <v>0</v>
      </c>
      <c r="Q1130" t="s">
        <v>4785</v>
      </c>
      <c r="R1130" t="s">
        <v>3100</v>
      </c>
      <c r="S1130" t="s">
        <v>3117</v>
      </c>
      <c r="T1130" t="s">
        <v>3085</v>
      </c>
      <c r="U1130" t="s">
        <v>4786</v>
      </c>
      <c r="V1130" t="s">
        <v>4787</v>
      </c>
      <c r="W1130" t="s">
        <v>3085</v>
      </c>
      <c r="X1130" t="str">
        <f t="shared" si="17"/>
        <v>Funcionamiento</v>
      </c>
      <c r="Y1130" t="s">
        <v>4767</v>
      </c>
    </row>
    <row r="1131" spans="1:25">
      <c r="A1131" t="s">
        <v>3100</v>
      </c>
      <c r="B1131" t="s">
        <v>3108</v>
      </c>
      <c r="C1131" t="s">
        <v>4784</v>
      </c>
      <c r="D1131" t="s">
        <v>3076</v>
      </c>
      <c r="E1131" t="s">
        <v>3077</v>
      </c>
      <c r="F1131" t="s">
        <v>304</v>
      </c>
      <c r="G1131" t="s">
        <v>4767</v>
      </c>
      <c r="H1131" t="s">
        <v>316</v>
      </c>
      <c r="I1131" t="s">
        <v>583</v>
      </c>
      <c r="J1131" t="s">
        <v>246</v>
      </c>
      <c r="K1131" t="s">
        <v>3079</v>
      </c>
      <c r="L1131" t="s">
        <v>247</v>
      </c>
      <c r="M1131">
        <v>4083800</v>
      </c>
      <c r="N1131">
        <v>0</v>
      </c>
      <c r="O1131">
        <v>4083800</v>
      </c>
      <c r="P1131">
        <v>0</v>
      </c>
      <c r="Q1131" t="s">
        <v>4785</v>
      </c>
      <c r="R1131" t="s">
        <v>3100</v>
      </c>
      <c r="S1131" t="s">
        <v>3117</v>
      </c>
      <c r="T1131" t="s">
        <v>3085</v>
      </c>
      <c r="U1131" t="s">
        <v>4786</v>
      </c>
      <c r="V1131" t="s">
        <v>4787</v>
      </c>
      <c r="W1131" t="s">
        <v>3085</v>
      </c>
      <c r="X1131" t="str">
        <f t="shared" si="17"/>
        <v>Funcionamiento</v>
      </c>
      <c r="Y1131" t="s">
        <v>4767</v>
      </c>
    </row>
    <row r="1132" spans="1:25">
      <c r="A1132" t="s">
        <v>3100</v>
      </c>
      <c r="B1132" t="s">
        <v>3108</v>
      </c>
      <c r="C1132" t="s">
        <v>4784</v>
      </c>
      <c r="D1132" t="s">
        <v>3076</v>
      </c>
      <c r="E1132" t="s">
        <v>3077</v>
      </c>
      <c r="F1132" t="s">
        <v>304</v>
      </c>
      <c r="G1132" t="s">
        <v>4767</v>
      </c>
      <c r="H1132" t="s">
        <v>318</v>
      </c>
      <c r="I1132" t="s">
        <v>586</v>
      </c>
      <c r="J1132" t="s">
        <v>246</v>
      </c>
      <c r="K1132" t="s">
        <v>3079</v>
      </c>
      <c r="L1132" t="s">
        <v>247</v>
      </c>
      <c r="M1132">
        <v>2106900</v>
      </c>
      <c r="N1132">
        <v>0</v>
      </c>
      <c r="O1132">
        <v>2106900</v>
      </c>
      <c r="P1132">
        <v>0</v>
      </c>
      <c r="Q1132" t="s">
        <v>4785</v>
      </c>
      <c r="R1132" t="s">
        <v>3100</v>
      </c>
      <c r="S1132" t="s">
        <v>3117</v>
      </c>
      <c r="T1132" t="s">
        <v>3085</v>
      </c>
      <c r="U1132" t="s">
        <v>4786</v>
      </c>
      <c r="V1132" t="s">
        <v>4787</v>
      </c>
      <c r="W1132" t="s">
        <v>3085</v>
      </c>
      <c r="X1132" t="str">
        <f t="shared" si="17"/>
        <v>Funcionamiento</v>
      </c>
      <c r="Y1132" t="s">
        <v>4767</v>
      </c>
    </row>
    <row r="1133" spans="1:25">
      <c r="A1133" t="s">
        <v>3100</v>
      </c>
      <c r="B1133" t="s">
        <v>3108</v>
      </c>
      <c r="C1133" t="s">
        <v>4784</v>
      </c>
      <c r="D1133" t="s">
        <v>3076</v>
      </c>
      <c r="E1133" t="s">
        <v>3077</v>
      </c>
      <c r="F1133" t="s">
        <v>304</v>
      </c>
      <c r="G1133" t="s">
        <v>4767</v>
      </c>
      <c r="H1133" t="s">
        <v>320</v>
      </c>
      <c r="I1133" t="s">
        <v>321</v>
      </c>
      <c r="J1133" t="s">
        <v>246</v>
      </c>
      <c r="K1133" t="s">
        <v>3079</v>
      </c>
      <c r="L1133" t="s">
        <v>247</v>
      </c>
      <c r="M1133">
        <v>519100</v>
      </c>
      <c r="N1133">
        <v>0</v>
      </c>
      <c r="O1133">
        <v>519100</v>
      </c>
      <c r="P1133">
        <v>0</v>
      </c>
      <c r="Q1133" t="s">
        <v>4785</v>
      </c>
      <c r="R1133" t="s">
        <v>3100</v>
      </c>
      <c r="S1133" t="s">
        <v>3117</v>
      </c>
      <c r="T1133" t="s">
        <v>3085</v>
      </c>
      <c r="U1133" t="s">
        <v>4786</v>
      </c>
      <c r="V1133" t="s">
        <v>4787</v>
      </c>
      <c r="W1133" t="s">
        <v>3085</v>
      </c>
      <c r="X1133" t="str">
        <f t="shared" si="17"/>
        <v>Funcionamiento</v>
      </c>
      <c r="Y1133" t="s">
        <v>4767</v>
      </c>
    </row>
    <row r="1134" spans="1:25">
      <c r="A1134" t="s">
        <v>3100</v>
      </c>
      <c r="B1134" t="s">
        <v>3108</v>
      </c>
      <c r="C1134" t="s">
        <v>4784</v>
      </c>
      <c r="D1134" t="s">
        <v>3076</v>
      </c>
      <c r="E1134" t="s">
        <v>3077</v>
      </c>
      <c r="F1134" t="s">
        <v>304</v>
      </c>
      <c r="G1134" t="s">
        <v>4767</v>
      </c>
      <c r="H1134" t="s">
        <v>324</v>
      </c>
      <c r="I1134" t="s">
        <v>325</v>
      </c>
      <c r="J1134" t="s">
        <v>246</v>
      </c>
      <c r="K1134" t="s">
        <v>3079</v>
      </c>
      <c r="L1134" t="s">
        <v>247</v>
      </c>
      <c r="M1134">
        <v>1054000</v>
      </c>
      <c r="N1134">
        <v>0</v>
      </c>
      <c r="O1134">
        <v>1054000</v>
      </c>
      <c r="P1134">
        <v>0</v>
      </c>
      <c r="Q1134" t="s">
        <v>4785</v>
      </c>
      <c r="R1134" t="s">
        <v>3100</v>
      </c>
      <c r="S1134" t="s">
        <v>3117</v>
      </c>
      <c r="T1134" t="s">
        <v>3085</v>
      </c>
      <c r="U1134" t="s">
        <v>4786</v>
      </c>
      <c r="V1134" t="s">
        <v>4787</v>
      </c>
      <c r="W1134" t="s">
        <v>3085</v>
      </c>
      <c r="X1134" t="str">
        <f t="shared" si="17"/>
        <v>Funcionamiento</v>
      </c>
      <c r="Y1134" t="s">
        <v>4767</v>
      </c>
    </row>
    <row r="1135" spans="1:25">
      <c r="A1135" t="s">
        <v>3107</v>
      </c>
      <c r="B1135" t="s">
        <v>4788</v>
      </c>
      <c r="C1135" t="s">
        <v>4789</v>
      </c>
      <c r="D1135" t="s">
        <v>3076</v>
      </c>
      <c r="E1135" t="s">
        <v>3077</v>
      </c>
      <c r="F1135" t="s">
        <v>304</v>
      </c>
      <c r="G1135" t="s">
        <v>4767</v>
      </c>
      <c r="H1135" t="s">
        <v>360</v>
      </c>
      <c r="I1135" t="s">
        <v>361</v>
      </c>
      <c r="J1135" t="s">
        <v>253</v>
      </c>
      <c r="K1135" t="s">
        <v>3115</v>
      </c>
      <c r="L1135" t="s">
        <v>247</v>
      </c>
      <c r="M1135">
        <v>25543550</v>
      </c>
      <c r="N1135">
        <v>-50</v>
      </c>
      <c r="O1135">
        <v>25543500</v>
      </c>
      <c r="P1135">
        <v>0</v>
      </c>
      <c r="Q1135" t="s">
        <v>4790</v>
      </c>
      <c r="R1135" t="s">
        <v>3107</v>
      </c>
      <c r="S1135" t="s">
        <v>3175</v>
      </c>
      <c r="T1135" t="s">
        <v>3194</v>
      </c>
      <c r="U1135" t="s">
        <v>4791</v>
      </c>
      <c r="V1135" t="s">
        <v>4792</v>
      </c>
      <c r="W1135" t="s">
        <v>3085</v>
      </c>
      <c r="X1135" t="str">
        <f t="shared" si="17"/>
        <v>Funcionamiento</v>
      </c>
      <c r="Y1135" t="s">
        <v>4767</v>
      </c>
    </row>
    <row r="1136" spans="1:25">
      <c r="A1136" t="s">
        <v>3111</v>
      </c>
      <c r="B1136" t="s">
        <v>4788</v>
      </c>
      <c r="C1136" t="s">
        <v>4793</v>
      </c>
      <c r="D1136" t="s">
        <v>3076</v>
      </c>
      <c r="E1136" t="s">
        <v>3077</v>
      </c>
      <c r="F1136" t="s">
        <v>304</v>
      </c>
      <c r="G1136" t="s">
        <v>4767</v>
      </c>
      <c r="H1136" t="s">
        <v>338</v>
      </c>
      <c r="I1136" t="s">
        <v>339</v>
      </c>
      <c r="J1136" t="s">
        <v>246</v>
      </c>
      <c r="K1136" t="s">
        <v>3079</v>
      </c>
      <c r="L1136" t="s">
        <v>247</v>
      </c>
      <c r="M1136">
        <v>78400</v>
      </c>
      <c r="N1136">
        <v>0</v>
      </c>
      <c r="O1136">
        <v>78400</v>
      </c>
      <c r="P1136">
        <v>0</v>
      </c>
      <c r="Q1136" t="s">
        <v>4794</v>
      </c>
      <c r="R1136" t="s">
        <v>3111</v>
      </c>
      <c r="S1136" t="s">
        <v>3123</v>
      </c>
      <c r="T1136" t="s">
        <v>3132</v>
      </c>
      <c r="U1136" t="s">
        <v>3285</v>
      </c>
      <c r="V1136" t="s">
        <v>4795</v>
      </c>
      <c r="W1136" t="s">
        <v>3085</v>
      </c>
      <c r="X1136" t="str">
        <f t="shared" si="17"/>
        <v>Funcionamiento</v>
      </c>
      <c r="Y1136" t="s">
        <v>4767</v>
      </c>
    </row>
    <row r="1137" spans="1:25">
      <c r="A1137" t="s">
        <v>3111</v>
      </c>
      <c r="B1137" t="s">
        <v>4788</v>
      </c>
      <c r="C1137" t="s">
        <v>4793</v>
      </c>
      <c r="D1137" t="s">
        <v>3076</v>
      </c>
      <c r="E1137" t="s">
        <v>3077</v>
      </c>
      <c r="F1137" t="s">
        <v>304</v>
      </c>
      <c r="G1137" t="s">
        <v>4767</v>
      </c>
      <c r="H1137" t="s">
        <v>346</v>
      </c>
      <c r="I1137" t="s">
        <v>347</v>
      </c>
      <c r="J1137" t="s">
        <v>246</v>
      </c>
      <c r="K1137" t="s">
        <v>3079</v>
      </c>
      <c r="L1137" t="s">
        <v>247</v>
      </c>
      <c r="M1137">
        <v>258320</v>
      </c>
      <c r="N1137">
        <v>0</v>
      </c>
      <c r="O1137">
        <v>258320</v>
      </c>
      <c r="P1137">
        <v>0</v>
      </c>
      <c r="Q1137" t="s">
        <v>4794</v>
      </c>
      <c r="R1137" t="s">
        <v>3111</v>
      </c>
      <c r="S1137" t="s">
        <v>3123</v>
      </c>
      <c r="T1137" t="s">
        <v>3132</v>
      </c>
      <c r="U1137" t="s">
        <v>3285</v>
      </c>
      <c r="V1137" t="s">
        <v>4795</v>
      </c>
      <c r="W1137" t="s">
        <v>3085</v>
      </c>
      <c r="X1137" t="str">
        <f t="shared" si="17"/>
        <v>Funcionamiento</v>
      </c>
      <c r="Y1137" t="s">
        <v>4767</v>
      </c>
    </row>
    <row r="1138" spans="1:25">
      <c r="A1138" t="s">
        <v>3117</v>
      </c>
      <c r="B1138" t="s">
        <v>3120</v>
      </c>
      <c r="C1138" t="s">
        <v>4796</v>
      </c>
      <c r="D1138" t="s">
        <v>3076</v>
      </c>
      <c r="E1138" t="s">
        <v>3077</v>
      </c>
      <c r="F1138" t="s">
        <v>3149</v>
      </c>
      <c r="G1138" t="s">
        <v>4767</v>
      </c>
      <c r="H1138" t="s">
        <v>437</v>
      </c>
      <c r="I1138" t="s">
        <v>649</v>
      </c>
      <c r="J1138" t="s">
        <v>246</v>
      </c>
      <c r="K1138" t="s">
        <v>3150</v>
      </c>
      <c r="L1138" t="s">
        <v>247</v>
      </c>
      <c r="M1138">
        <v>22706525</v>
      </c>
      <c r="N1138">
        <v>-20784085</v>
      </c>
      <c r="O1138">
        <v>1922440</v>
      </c>
      <c r="P1138">
        <v>0</v>
      </c>
      <c r="Q1138" t="s">
        <v>4797</v>
      </c>
      <c r="R1138" t="s">
        <v>3117</v>
      </c>
      <c r="S1138" t="s">
        <v>4798</v>
      </c>
      <c r="T1138" t="s">
        <v>4799</v>
      </c>
      <c r="U1138" t="s">
        <v>4800</v>
      </c>
      <c r="V1138" t="s">
        <v>4801</v>
      </c>
      <c r="W1138" t="s">
        <v>4802</v>
      </c>
      <c r="X1138" t="str">
        <f t="shared" si="17"/>
        <v>Inversión</v>
      </c>
      <c r="Y1138" t="s">
        <v>3157</v>
      </c>
    </row>
    <row r="1139" spans="1:25">
      <c r="A1139" t="s">
        <v>3127</v>
      </c>
      <c r="B1139" t="s">
        <v>4479</v>
      </c>
      <c r="C1139" t="s">
        <v>4803</v>
      </c>
      <c r="D1139" t="s">
        <v>3076</v>
      </c>
      <c r="E1139" t="s">
        <v>3399</v>
      </c>
      <c r="F1139" t="s">
        <v>3159</v>
      </c>
      <c r="G1139" t="s">
        <v>4767</v>
      </c>
      <c r="H1139" t="s">
        <v>431</v>
      </c>
      <c r="I1139" t="s">
        <v>648</v>
      </c>
      <c r="J1139" t="s">
        <v>253</v>
      </c>
      <c r="K1139" t="s">
        <v>3115</v>
      </c>
      <c r="L1139" t="s">
        <v>247</v>
      </c>
      <c r="M1139">
        <v>2000000</v>
      </c>
      <c r="N1139">
        <v>-2000000</v>
      </c>
      <c r="O1139">
        <v>0</v>
      </c>
      <c r="P1139">
        <v>0</v>
      </c>
      <c r="Q1139" t="s">
        <v>4804</v>
      </c>
      <c r="R1139" t="s">
        <v>3124</v>
      </c>
      <c r="S1139" t="s">
        <v>3085</v>
      </c>
      <c r="T1139" t="s">
        <v>3085</v>
      </c>
      <c r="U1139" t="s">
        <v>3085</v>
      </c>
      <c r="V1139" t="s">
        <v>3085</v>
      </c>
      <c r="W1139" t="s">
        <v>3085</v>
      </c>
      <c r="X1139" t="str">
        <f t="shared" si="17"/>
        <v>Inversión</v>
      </c>
      <c r="Y1139" t="s">
        <v>3166</v>
      </c>
    </row>
    <row r="1140" spans="1:25">
      <c r="A1140" t="s">
        <v>3124</v>
      </c>
      <c r="B1140" t="s">
        <v>3952</v>
      </c>
      <c r="C1140" t="s">
        <v>4805</v>
      </c>
      <c r="D1140" t="s">
        <v>3076</v>
      </c>
      <c r="E1140" t="s">
        <v>3077</v>
      </c>
      <c r="F1140" t="s">
        <v>304</v>
      </c>
      <c r="G1140" t="s">
        <v>4767</v>
      </c>
      <c r="H1140" t="s">
        <v>292</v>
      </c>
      <c r="I1140" t="s">
        <v>293</v>
      </c>
      <c r="J1140" t="s">
        <v>246</v>
      </c>
      <c r="K1140" t="s">
        <v>3079</v>
      </c>
      <c r="L1140" t="s">
        <v>247</v>
      </c>
      <c r="M1140">
        <v>43121188</v>
      </c>
      <c r="N1140">
        <v>0</v>
      </c>
      <c r="O1140">
        <v>43121188</v>
      </c>
      <c r="P1140">
        <v>0</v>
      </c>
      <c r="Q1140" t="s">
        <v>4806</v>
      </c>
      <c r="R1140" t="s">
        <v>3132</v>
      </c>
      <c r="S1140" t="s">
        <v>3138</v>
      </c>
      <c r="T1140" t="s">
        <v>3085</v>
      </c>
      <c r="U1140" t="s">
        <v>4807</v>
      </c>
      <c r="V1140" t="s">
        <v>4808</v>
      </c>
      <c r="W1140" t="s">
        <v>3085</v>
      </c>
      <c r="X1140" t="str">
        <f t="shared" si="17"/>
        <v>Funcionamiento</v>
      </c>
      <c r="Y1140" t="s">
        <v>4767</v>
      </c>
    </row>
    <row r="1141" spans="1:25">
      <c r="A1141" t="s">
        <v>3124</v>
      </c>
      <c r="B1141" t="s">
        <v>3952</v>
      </c>
      <c r="C1141" t="s">
        <v>4805</v>
      </c>
      <c r="D1141" t="s">
        <v>3076</v>
      </c>
      <c r="E1141" t="s">
        <v>3077</v>
      </c>
      <c r="F1141" t="s">
        <v>304</v>
      </c>
      <c r="G1141" t="s">
        <v>4767</v>
      </c>
      <c r="H1141" t="s">
        <v>297</v>
      </c>
      <c r="I1141" t="s">
        <v>299</v>
      </c>
      <c r="J1141" t="s">
        <v>246</v>
      </c>
      <c r="K1141" t="s">
        <v>3079</v>
      </c>
      <c r="L1141" t="s">
        <v>247</v>
      </c>
      <c r="M1141">
        <v>1313103</v>
      </c>
      <c r="N1141">
        <v>0</v>
      </c>
      <c r="O1141">
        <v>1313103</v>
      </c>
      <c r="P1141">
        <v>0</v>
      </c>
      <c r="Q1141" t="s">
        <v>4806</v>
      </c>
      <c r="R1141" t="s">
        <v>3132</v>
      </c>
      <c r="S1141" t="s">
        <v>3138</v>
      </c>
      <c r="T1141" t="s">
        <v>3085</v>
      </c>
      <c r="U1141" t="s">
        <v>4807</v>
      </c>
      <c r="V1141" t="s">
        <v>4808</v>
      </c>
      <c r="W1141" t="s">
        <v>3085</v>
      </c>
      <c r="X1141" t="str">
        <f t="shared" si="17"/>
        <v>Funcionamiento</v>
      </c>
      <c r="Y1141" t="s">
        <v>4767</v>
      </c>
    </row>
    <row r="1142" spans="1:25">
      <c r="A1142" t="s">
        <v>3124</v>
      </c>
      <c r="B1142" t="s">
        <v>3952</v>
      </c>
      <c r="C1142" t="s">
        <v>4805</v>
      </c>
      <c r="D1142" t="s">
        <v>3076</v>
      </c>
      <c r="E1142" t="s">
        <v>3077</v>
      </c>
      <c r="F1142" t="s">
        <v>304</v>
      </c>
      <c r="G1142" t="s">
        <v>4767</v>
      </c>
      <c r="H1142" t="s">
        <v>303</v>
      </c>
      <c r="I1142" t="s">
        <v>305</v>
      </c>
      <c r="J1142" t="s">
        <v>246</v>
      </c>
      <c r="K1142" t="s">
        <v>3079</v>
      </c>
      <c r="L1142" t="s">
        <v>247</v>
      </c>
      <c r="M1142">
        <v>1134508</v>
      </c>
      <c r="N1142">
        <v>0</v>
      </c>
      <c r="O1142">
        <v>1134508</v>
      </c>
      <c r="P1142">
        <v>0</v>
      </c>
      <c r="Q1142" t="s">
        <v>4806</v>
      </c>
      <c r="R1142" t="s">
        <v>3132</v>
      </c>
      <c r="S1142" t="s">
        <v>3138</v>
      </c>
      <c r="T1142" t="s">
        <v>3085</v>
      </c>
      <c r="U1142" t="s">
        <v>4807</v>
      </c>
      <c r="V1142" t="s">
        <v>4808</v>
      </c>
      <c r="W1142" t="s">
        <v>3085</v>
      </c>
      <c r="X1142" t="str">
        <f t="shared" si="17"/>
        <v>Funcionamiento</v>
      </c>
      <c r="Y1142" t="s">
        <v>4767</v>
      </c>
    </row>
    <row r="1143" spans="1:25">
      <c r="A1143" t="s">
        <v>3124</v>
      </c>
      <c r="B1143" t="s">
        <v>3952</v>
      </c>
      <c r="C1143" t="s">
        <v>4805</v>
      </c>
      <c r="D1143" t="s">
        <v>3076</v>
      </c>
      <c r="E1143" t="s">
        <v>3077</v>
      </c>
      <c r="F1143" t="s">
        <v>304</v>
      </c>
      <c r="G1143" t="s">
        <v>4767</v>
      </c>
      <c r="H1143" t="s">
        <v>309</v>
      </c>
      <c r="I1143" t="s">
        <v>311</v>
      </c>
      <c r="J1143" t="s">
        <v>246</v>
      </c>
      <c r="K1143" t="s">
        <v>3079</v>
      </c>
      <c r="L1143" t="s">
        <v>247</v>
      </c>
      <c r="M1143">
        <v>1997610</v>
      </c>
      <c r="N1143">
        <v>0</v>
      </c>
      <c r="O1143">
        <v>1997610</v>
      </c>
      <c r="P1143">
        <v>0</v>
      </c>
      <c r="Q1143" t="s">
        <v>4806</v>
      </c>
      <c r="R1143" t="s">
        <v>3132</v>
      </c>
      <c r="S1143" t="s">
        <v>3138</v>
      </c>
      <c r="T1143" t="s">
        <v>3085</v>
      </c>
      <c r="U1143" t="s">
        <v>4807</v>
      </c>
      <c r="V1143" t="s">
        <v>4808</v>
      </c>
      <c r="W1143" t="s">
        <v>3085</v>
      </c>
      <c r="X1143" t="str">
        <f t="shared" si="17"/>
        <v>Funcionamiento</v>
      </c>
      <c r="Y1143" t="s">
        <v>4767</v>
      </c>
    </row>
    <row r="1144" spans="1:25">
      <c r="A1144" t="s">
        <v>3124</v>
      </c>
      <c r="B1144" t="s">
        <v>3952</v>
      </c>
      <c r="C1144" t="s">
        <v>4805</v>
      </c>
      <c r="D1144" t="s">
        <v>3076</v>
      </c>
      <c r="E1144" t="s">
        <v>3077</v>
      </c>
      <c r="F1144" t="s">
        <v>304</v>
      </c>
      <c r="G1144" t="s">
        <v>4767</v>
      </c>
      <c r="H1144" t="s">
        <v>331</v>
      </c>
      <c r="I1144" t="s">
        <v>587</v>
      </c>
      <c r="J1144" t="s">
        <v>246</v>
      </c>
      <c r="K1144" t="s">
        <v>3079</v>
      </c>
      <c r="L1144" t="s">
        <v>247</v>
      </c>
      <c r="M1144">
        <v>1953219</v>
      </c>
      <c r="N1144">
        <v>0</v>
      </c>
      <c r="O1144">
        <v>1953219</v>
      </c>
      <c r="P1144">
        <v>0</v>
      </c>
      <c r="Q1144" t="s">
        <v>4806</v>
      </c>
      <c r="R1144" t="s">
        <v>3132</v>
      </c>
      <c r="S1144" t="s">
        <v>3138</v>
      </c>
      <c r="T1144" t="s">
        <v>3085</v>
      </c>
      <c r="U1144" t="s">
        <v>4807</v>
      </c>
      <c r="V1144" t="s">
        <v>4808</v>
      </c>
      <c r="W1144" t="s">
        <v>3085</v>
      </c>
      <c r="X1144" t="str">
        <f t="shared" si="17"/>
        <v>Funcionamiento</v>
      </c>
      <c r="Y1144" t="s">
        <v>4767</v>
      </c>
    </row>
    <row r="1145" spans="1:25">
      <c r="A1145" t="s">
        <v>3124</v>
      </c>
      <c r="B1145" t="s">
        <v>3952</v>
      </c>
      <c r="C1145" t="s">
        <v>4805</v>
      </c>
      <c r="D1145" t="s">
        <v>3076</v>
      </c>
      <c r="E1145" t="s">
        <v>3077</v>
      </c>
      <c r="F1145" t="s">
        <v>304</v>
      </c>
      <c r="G1145" t="s">
        <v>4767</v>
      </c>
      <c r="H1145" t="s">
        <v>336</v>
      </c>
      <c r="I1145" t="s">
        <v>337</v>
      </c>
      <c r="J1145" t="s">
        <v>246</v>
      </c>
      <c r="K1145" t="s">
        <v>3079</v>
      </c>
      <c r="L1145" t="s">
        <v>247</v>
      </c>
      <c r="M1145">
        <v>2240265</v>
      </c>
      <c r="N1145">
        <v>0</v>
      </c>
      <c r="O1145">
        <v>2240265</v>
      </c>
      <c r="P1145">
        <v>0</v>
      </c>
      <c r="Q1145" t="s">
        <v>4806</v>
      </c>
      <c r="R1145" t="s">
        <v>3132</v>
      </c>
      <c r="S1145" t="s">
        <v>3138</v>
      </c>
      <c r="T1145" t="s">
        <v>3085</v>
      </c>
      <c r="U1145" t="s">
        <v>4807</v>
      </c>
      <c r="V1145" t="s">
        <v>4808</v>
      </c>
      <c r="W1145" t="s">
        <v>3085</v>
      </c>
      <c r="X1145" t="str">
        <f t="shared" si="17"/>
        <v>Funcionamiento</v>
      </c>
      <c r="Y1145" t="s">
        <v>4767</v>
      </c>
    </row>
    <row r="1146" spans="1:25">
      <c r="A1146" t="s">
        <v>3124</v>
      </c>
      <c r="B1146" t="s">
        <v>3952</v>
      </c>
      <c r="C1146" t="s">
        <v>4805</v>
      </c>
      <c r="D1146" t="s">
        <v>3076</v>
      </c>
      <c r="E1146" t="s">
        <v>3077</v>
      </c>
      <c r="F1146" t="s">
        <v>304</v>
      </c>
      <c r="G1146" t="s">
        <v>4767</v>
      </c>
      <c r="H1146" t="s">
        <v>348</v>
      </c>
      <c r="I1146" t="s">
        <v>349</v>
      </c>
      <c r="J1146" t="s">
        <v>246</v>
      </c>
      <c r="K1146" t="s">
        <v>3079</v>
      </c>
      <c r="L1146" t="s">
        <v>247</v>
      </c>
      <c r="M1146">
        <v>882376</v>
      </c>
      <c r="N1146">
        <v>0</v>
      </c>
      <c r="O1146">
        <v>882376</v>
      </c>
      <c r="P1146">
        <v>0</v>
      </c>
      <c r="Q1146" t="s">
        <v>4806</v>
      </c>
      <c r="R1146" t="s">
        <v>3132</v>
      </c>
      <c r="S1146" t="s">
        <v>3138</v>
      </c>
      <c r="T1146" t="s">
        <v>3085</v>
      </c>
      <c r="U1146" t="s">
        <v>4807</v>
      </c>
      <c r="V1146" t="s">
        <v>4808</v>
      </c>
      <c r="W1146" t="s">
        <v>3085</v>
      </c>
      <c r="X1146" t="str">
        <f t="shared" si="17"/>
        <v>Funcionamiento</v>
      </c>
      <c r="Y1146" t="s">
        <v>4767</v>
      </c>
    </row>
    <row r="1147" spans="1:25">
      <c r="A1147" t="s">
        <v>3124</v>
      </c>
      <c r="B1147" t="s">
        <v>3952</v>
      </c>
      <c r="C1147" t="s">
        <v>4805</v>
      </c>
      <c r="D1147" t="s">
        <v>3076</v>
      </c>
      <c r="E1147" t="s">
        <v>3077</v>
      </c>
      <c r="F1147" t="s">
        <v>304</v>
      </c>
      <c r="G1147" t="s">
        <v>4767</v>
      </c>
      <c r="H1147" t="s">
        <v>333</v>
      </c>
      <c r="I1147" t="s">
        <v>335</v>
      </c>
      <c r="J1147" t="s">
        <v>246</v>
      </c>
      <c r="K1147" t="s">
        <v>3079</v>
      </c>
      <c r="L1147" t="s">
        <v>247</v>
      </c>
      <c r="M1147">
        <v>158945</v>
      </c>
      <c r="N1147">
        <v>0</v>
      </c>
      <c r="O1147">
        <v>158945</v>
      </c>
      <c r="P1147">
        <v>0</v>
      </c>
      <c r="Q1147" t="s">
        <v>4806</v>
      </c>
      <c r="R1147" t="s">
        <v>3132</v>
      </c>
      <c r="S1147" t="s">
        <v>3138</v>
      </c>
      <c r="T1147" t="s">
        <v>3085</v>
      </c>
      <c r="U1147" t="s">
        <v>4807</v>
      </c>
      <c r="V1147" t="s">
        <v>4808</v>
      </c>
      <c r="W1147" t="s">
        <v>3085</v>
      </c>
      <c r="X1147" t="str">
        <f t="shared" si="17"/>
        <v>Funcionamiento</v>
      </c>
      <c r="Y1147" t="s">
        <v>4767</v>
      </c>
    </row>
    <row r="1148" spans="1:25">
      <c r="A1148" t="s">
        <v>3124</v>
      </c>
      <c r="B1148" t="s">
        <v>3952</v>
      </c>
      <c r="C1148" t="s">
        <v>4805</v>
      </c>
      <c r="D1148" t="s">
        <v>3076</v>
      </c>
      <c r="E1148" t="s">
        <v>3077</v>
      </c>
      <c r="F1148" t="s">
        <v>304</v>
      </c>
      <c r="G1148" t="s">
        <v>4767</v>
      </c>
      <c r="H1148" t="s">
        <v>294</v>
      </c>
      <c r="I1148" t="s">
        <v>296</v>
      </c>
      <c r="J1148" t="s">
        <v>246</v>
      </c>
      <c r="K1148" t="s">
        <v>3079</v>
      </c>
      <c r="L1148" t="s">
        <v>247</v>
      </c>
      <c r="M1148">
        <v>886579</v>
      </c>
      <c r="N1148">
        <v>0</v>
      </c>
      <c r="O1148">
        <v>886579</v>
      </c>
      <c r="P1148">
        <v>0</v>
      </c>
      <c r="Q1148" t="s">
        <v>4806</v>
      </c>
      <c r="R1148" t="s">
        <v>3132</v>
      </c>
      <c r="S1148" t="s">
        <v>3138</v>
      </c>
      <c r="T1148" t="s">
        <v>3085</v>
      </c>
      <c r="U1148" t="s">
        <v>4807</v>
      </c>
      <c r="V1148" t="s">
        <v>4808</v>
      </c>
      <c r="W1148" t="s">
        <v>3085</v>
      </c>
      <c r="X1148" t="str">
        <f t="shared" si="17"/>
        <v>Funcionamiento</v>
      </c>
      <c r="Y1148" t="s">
        <v>4767</v>
      </c>
    </row>
    <row r="1149" spans="1:25">
      <c r="A1149" t="s">
        <v>3132</v>
      </c>
      <c r="B1149" t="s">
        <v>3562</v>
      </c>
      <c r="C1149" t="s">
        <v>4809</v>
      </c>
      <c r="D1149" t="s">
        <v>3076</v>
      </c>
      <c r="E1149" t="s">
        <v>3077</v>
      </c>
      <c r="F1149" t="s">
        <v>304</v>
      </c>
      <c r="G1149" t="s">
        <v>4767</v>
      </c>
      <c r="H1149" t="s">
        <v>318</v>
      </c>
      <c r="I1149" t="s">
        <v>586</v>
      </c>
      <c r="J1149" t="s">
        <v>246</v>
      </c>
      <c r="K1149" t="s">
        <v>3079</v>
      </c>
      <c r="L1149" t="s">
        <v>247</v>
      </c>
      <c r="M1149">
        <v>2027300</v>
      </c>
      <c r="N1149">
        <v>0</v>
      </c>
      <c r="O1149">
        <v>2027300</v>
      </c>
      <c r="P1149">
        <v>0</v>
      </c>
      <c r="Q1149" t="s">
        <v>4810</v>
      </c>
      <c r="R1149" t="s">
        <v>3123</v>
      </c>
      <c r="S1149" t="s">
        <v>3144</v>
      </c>
      <c r="T1149" t="s">
        <v>3085</v>
      </c>
      <c r="U1149" t="s">
        <v>4811</v>
      </c>
      <c r="V1149" t="s">
        <v>4812</v>
      </c>
      <c r="W1149" t="s">
        <v>3085</v>
      </c>
      <c r="X1149" t="str">
        <f t="shared" si="17"/>
        <v>Funcionamiento</v>
      </c>
      <c r="Y1149" t="s">
        <v>4767</v>
      </c>
    </row>
    <row r="1150" spans="1:25">
      <c r="A1150" t="s">
        <v>3132</v>
      </c>
      <c r="B1150" t="s">
        <v>3562</v>
      </c>
      <c r="C1150" t="s">
        <v>4809</v>
      </c>
      <c r="D1150" t="s">
        <v>3076</v>
      </c>
      <c r="E1150" t="s">
        <v>3077</v>
      </c>
      <c r="F1150" t="s">
        <v>304</v>
      </c>
      <c r="G1150" t="s">
        <v>4767</v>
      </c>
      <c r="H1150" t="s">
        <v>314</v>
      </c>
      <c r="I1150" t="s">
        <v>582</v>
      </c>
      <c r="J1150" t="s">
        <v>246</v>
      </c>
      <c r="K1150" t="s">
        <v>3079</v>
      </c>
      <c r="L1150" t="s">
        <v>247</v>
      </c>
      <c r="M1150">
        <v>5650800</v>
      </c>
      <c r="N1150">
        <v>0</v>
      </c>
      <c r="O1150">
        <v>5650800</v>
      </c>
      <c r="P1150">
        <v>0</v>
      </c>
      <c r="Q1150" t="s">
        <v>4810</v>
      </c>
      <c r="R1150" t="s">
        <v>3123</v>
      </c>
      <c r="S1150" t="s">
        <v>3144</v>
      </c>
      <c r="T1150" t="s">
        <v>3085</v>
      </c>
      <c r="U1150" t="s">
        <v>4811</v>
      </c>
      <c r="V1150" t="s">
        <v>4812</v>
      </c>
      <c r="W1150" t="s">
        <v>3085</v>
      </c>
      <c r="X1150" t="str">
        <f t="shared" si="17"/>
        <v>Funcionamiento</v>
      </c>
      <c r="Y1150" t="s">
        <v>4767</v>
      </c>
    </row>
    <row r="1151" spans="1:25">
      <c r="A1151" t="s">
        <v>3132</v>
      </c>
      <c r="B1151" t="s">
        <v>3562</v>
      </c>
      <c r="C1151" t="s">
        <v>4809</v>
      </c>
      <c r="D1151" t="s">
        <v>3076</v>
      </c>
      <c r="E1151" t="s">
        <v>3077</v>
      </c>
      <c r="F1151" t="s">
        <v>304</v>
      </c>
      <c r="G1151" t="s">
        <v>4767</v>
      </c>
      <c r="H1151" t="s">
        <v>322</v>
      </c>
      <c r="I1151" t="s">
        <v>323</v>
      </c>
      <c r="J1151" t="s">
        <v>246</v>
      </c>
      <c r="K1151" t="s">
        <v>3079</v>
      </c>
      <c r="L1151" t="s">
        <v>247</v>
      </c>
      <c r="M1151">
        <v>1521000</v>
      </c>
      <c r="N1151">
        <v>0</v>
      </c>
      <c r="O1151">
        <v>1521000</v>
      </c>
      <c r="P1151">
        <v>0</v>
      </c>
      <c r="Q1151" t="s">
        <v>4810</v>
      </c>
      <c r="R1151" t="s">
        <v>3123</v>
      </c>
      <c r="S1151" t="s">
        <v>3144</v>
      </c>
      <c r="T1151" t="s">
        <v>3085</v>
      </c>
      <c r="U1151" t="s">
        <v>4811</v>
      </c>
      <c r="V1151" t="s">
        <v>4812</v>
      </c>
      <c r="W1151" t="s">
        <v>3085</v>
      </c>
      <c r="X1151" t="str">
        <f t="shared" si="17"/>
        <v>Funcionamiento</v>
      </c>
      <c r="Y1151" t="s">
        <v>4767</v>
      </c>
    </row>
    <row r="1152" spans="1:25">
      <c r="A1152" t="s">
        <v>3132</v>
      </c>
      <c r="B1152" t="s">
        <v>3562</v>
      </c>
      <c r="C1152" t="s">
        <v>4809</v>
      </c>
      <c r="D1152" t="s">
        <v>3076</v>
      </c>
      <c r="E1152" t="s">
        <v>3077</v>
      </c>
      <c r="F1152" t="s">
        <v>304</v>
      </c>
      <c r="G1152" t="s">
        <v>4767</v>
      </c>
      <c r="H1152" t="s">
        <v>320</v>
      </c>
      <c r="I1152" t="s">
        <v>321</v>
      </c>
      <c r="J1152" t="s">
        <v>246</v>
      </c>
      <c r="K1152" t="s">
        <v>3079</v>
      </c>
      <c r="L1152" t="s">
        <v>247</v>
      </c>
      <c r="M1152">
        <v>602400</v>
      </c>
      <c r="N1152">
        <v>0</v>
      </c>
      <c r="O1152">
        <v>602400</v>
      </c>
      <c r="P1152">
        <v>0</v>
      </c>
      <c r="Q1152" t="s">
        <v>4810</v>
      </c>
      <c r="R1152" t="s">
        <v>3123</v>
      </c>
      <c r="S1152" t="s">
        <v>3144</v>
      </c>
      <c r="T1152" t="s">
        <v>3085</v>
      </c>
      <c r="U1152" t="s">
        <v>4811</v>
      </c>
      <c r="V1152" t="s">
        <v>4812</v>
      </c>
      <c r="W1152" t="s">
        <v>3085</v>
      </c>
      <c r="X1152" t="str">
        <f t="shared" si="17"/>
        <v>Funcionamiento</v>
      </c>
      <c r="Y1152" t="s">
        <v>4767</v>
      </c>
    </row>
    <row r="1153" spans="1:25">
      <c r="A1153" t="s">
        <v>3132</v>
      </c>
      <c r="B1153" t="s">
        <v>3562</v>
      </c>
      <c r="C1153" t="s">
        <v>4809</v>
      </c>
      <c r="D1153" t="s">
        <v>3076</v>
      </c>
      <c r="E1153" t="s">
        <v>3077</v>
      </c>
      <c r="F1153" t="s">
        <v>304</v>
      </c>
      <c r="G1153" t="s">
        <v>4767</v>
      </c>
      <c r="H1153" t="s">
        <v>316</v>
      </c>
      <c r="I1153" t="s">
        <v>583</v>
      </c>
      <c r="J1153" t="s">
        <v>246</v>
      </c>
      <c r="K1153" t="s">
        <v>3079</v>
      </c>
      <c r="L1153" t="s">
        <v>247</v>
      </c>
      <c r="M1153">
        <v>4002800</v>
      </c>
      <c r="N1153">
        <v>0</v>
      </c>
      <c r="O1153">
        <v>4002800</v>
      </c>
      <c r="P1153">
        <v>0</v>
      </c>
      <c r="Q1153" t="s">
        <v>4810</v>
      </c>
      <c r="R1153" t="s">
        <v>3123</v>
      </c>
      <c r="S1153" t="s">
        <v>3144</v>
      </c>
      <c r="T1153" t="s">
        <v>3085</v>
      </c>
      <c r="U1153" t="s">
        <v>4811</v>
      </c>
      <c r="V1153" t="s">
        <v>4812</v>
      </c>
      <c r="W1153" t="s">
        <v>3085</v>
      </c>
      <c r="X1153" t="str">
        <f t="shared" si="17"/>
        <v>Funcionamiento</v>
      </c>
      <c r="Y1153" t="s">
        <v>4767</v>
      </c>
    </row>
    <row r="1154" spans="1:25">
      <c r="A1154" t="s">
        <v>3132</v>
      </c>
      <c r="B1154" t="s">
        <v>3562</v>
      </c>
      <c r="C1154" t="s">
        <v>4809</v>
      </c>
      <c r="D1154" t="s">
        <v>3076</v>
      </c>
      <c r="E1154" t="s">
        <v>3077</v>
      </c>
      <c r="F1154" t="s">
        <v>304</v>
      </c>
      <c r="G1154" t="s">
        <v>4767</v>
      </c>
      <c r="H1154" t="s">
        <v>324</v>
      </c>
      <c r="I1154" t="s">
        <v>325</v>
      </c>
      <c r="J1154" t="s">
        <v>246</v>
      </c>
      <c r="K1154" t="s">
        <v>3079</v>
      </c>
      <c r="L1154" t="s">
        <v>247</v>
      </c>
      <c r="M1154">
        <v>1014000</v>
      </c>
      <c r="N1154">
        <v>0</v>
      </c>
      <c r="O1154">
        <v>1014000</v>
      </c>
      <c r="P1154">
        <v>0</v>
      </c>
      <c r="Q1154" t="s">
        <v>4810</v>
      </c>
      <c r="R1154" t="s">
        <v>3123</v>
      </c>
      <c r="S1154" t="s">
        <v>3144</v>
      </c>
      <c r="T1154" t="s">
        <v>3085</v>
      </c>
      <c r="U1154" t="s">
        <v>4811</v>
      </c>
      <c r="V1154" t="s">
        <v>4812</v>
      </c>
      <c r="W1154" t="s">
        <v>3085</v>
      </c>
      <c r="X1154" t="str">
        <f t="shared" ref="X1154:X1217" si="18">IF(LEFT(H1154,1)="C","Inversión","Funcionamiento")</f>
        <v>Funcionamiento</v>
      </c>
      <c r="Y1154" t="s">
        <v>4767</v>
      </c>
    </row>
    <row r="1155" spans="1:25">
      <c r="A1155" t="s">
        <v>3123</v>
      </c>
      <c r="B1155" t="s">
        <v>4497</v>
      </c>
      <c r="C1155" t="s">
        <v>4813</v>
      </c>
      <c r="D1155" t="s">
        <v>3076</v>
      </c>
      <c r="E1155" t="s">
        <v>3077</v>
      </c>
      <c r="F1155" t="s">
        <v>304</v>
      </c>
      <c r="G1155" t="s">
        <v>4767</v>
      </c>
      <c r="H1155" t="s">
        <v>370</v>
      </c>
      <c r="I1155" t="s">
        <v>371</v>
      </c>
      <c r="J1155" t="s">
        <v>246</v>
      </c>
      <c r="K1155" t="s">
        <v>3079</v>
      </c>
      <c r="L1155" t="s">
        <v>247</v>
      </c>
      <c r="M1155">
        <v>900000</v>
      </c>
      <c r="N1155">
        <v>0</v>
      </c>
      <c r="O1155">
        <v>900000</v>
      </c>
      <c r="P1155">
        <v>0</v>
      </c>
      <c r="Q1155" t="s">
        <v>4814</v>
      </c>
      <c r="R1155" t="s">
        <v>3131</v>
      </c>
      <c r="S1155" t="s">
        <v>3379</v>
      </c>
      <c r="T1155" t="s">
        <v>4815</v>
      </c>
      <c r="U1155" t="s">
        <v>4816</v>
      </c>
      <c r="V1155" t="s">
        <v>4817</v>
      </c>
      <c r="W1155" t="s">
        <v>3085</v>
      </c>
      <c r="X1155" t="str">
        <f t="shared" si="18"/>
        <v>Funcionamiento</v>
      </c>
      <c r="Y1155" t="s">
        <v>4767</v>
      </c>
    </row>
    <row r="1156" spans="1:25">
      <c r="A1156" t="s">
        <v>3131</v>
      </c>
      <c r="B1156" t="s">
        <v>3574</v>
      </c>
      <c r="C1156" t="s">
        <v>4818</v>
      </c>
      <c r="D1156" t="s">
        <v>3076</v>
      </c>
      <c r="E1156" t="s">
        <v>3077</v>
      </c>
      <c r="F1156" t="s">
        <v>304</v>
      </c>
      <c r="G1156" t="s">
        <v>4767</v>
      </c>
      <c r="H1156" t="s">
        <v>350</v>
      </c>
      <c r="I1156" t="s">
        <v>351</v>
      </c>
      <c r="J1156" t="s">
        <v>246</v>
      </c>
      <c r="K1156" t="s">
        <v>3079</v>
      </c>
      <c r="L1156" t="s">
        <v>247</v>
      </c>
      <c r="M1156">
        <v>6590000</v>
      </c>
      <c r="N1156">
        <v>0</v>
      </c>
      <c r="O1156">
        <v>6590000</v>
      </c>
      <c r="P1156">
        <v>0</v>
      </c>
      <c r="Q1156" t="s">
        <v>4819</v>
      </c>
      <c r="R1156" t="s">
        <v>3152</v>
      </c>
      <c r="S1156" t="s">
        <v>3187</v>
      </c>
      <c r="T1156" t="s">
        <v>3144</v>
      </c>
      <c r="U1156" t="s">
        <v>3459</v>
      </c>
      <c r="V1156" t="s">
        <v>4820</v>
      </c>
      <c r="W1156" t="s">
        <v>3085</v>
      </c>
      <c r="X1156" t="str">
        <f t="shared" si="18"/>
        <v>Funcionamiento</v>
      </c>
      <c r="Y1156" t="s">
        <v>4767</v>
      </c>
    </row>
    <row r="1157" spans="1:25">
      <c r="A1157" t="s">
        <v>3152</v>
      </c>
      <c r="B1157" t="s">
        <v>3574</v>
      </c>
      <c r="C1157" t="s">
        <v>4821</v>
      </c>
      <c r="D1157" t="s">
        <v>3076</v>
      </c>
      <c r="E1157" t="s">
        <v>3077</v>
      </c>
      <c r="F1157" t="s">
        <v>304</v>
      </c>
      <c r="G1157" t="s">
        <v>4767</v>
      </c>
      <c r="H1157" t="s">
        <v>352</v>
      </c>
      <c r="I1157" t="s">
        <v>353</v>
      </c>
      <c r="J1157" t="s">
        <v>253</v>
      </c>
      <c r="K1157" t="s">
        <v>3115</v>
      </c>
      <c r="L1157" t="s">
        <v>247</v>
      </c>
      <c r="M1157">
        <v>265000</v>
      </c>
      <c r="N1157">
        <v>0</v>
      </c>
      <c r="O1157">
        <v>265000</v>
      </c>
      <c r="P1157">
        <v>2000</v>
      </c>
      <c r="Q1157" t="s">
        <v>4822</v>
      </c>
      <c r="R1157" t="s">
        <v>3161</v>
      </c>
      <c r="S1157" t="s">
        <v>3257</v>
      </c>
      <c r="T1157" t="s">
        <v>3277</v>
      </c>
      <c r="U1157" t="s">
        <v>4823</v>
      </c>
      <c r="V1157" t="s">
        <v>4824</v>
      </c>
      <c r="W1157" t="s">
        <v>3085</v>
      </c>
      <c r="X1157" t="str">
        <f t="shared" si="18"/>
        <v>Funcionamiento</v>
      </c>
      <c r="Y1157" t="s">
        <v>4767</v>
      </c>
    </row>
    <row r="1158" spans="1:25">
      <c r="A1158" t="s">
        <v>3161</v>
      </c>
      <c r="B1158" t="s">
        <v>4825</v>
      </c>
      <c r="C1158" t="s">
        <v>4826</v>
      </c>
      <c r="D1158" t="s">
        <v>3076</v>
      </c>
      <c r="E1158" t="s">
        <v>3077</v>
      </c>
      <c r="F1158" t="s">
        <v>3149</v>
      </c>
      <c r="G1158" t="s">
        <v>4767</v>
      </c>
      <c r="H1158" t="s">
        <v>437</v>
      </c>
      <c r="I1158" t="s">
        <v>649</v>
      </c>
      <c r="J1158" t="s">
        <v>246</v>
      </c>
      <c r="K1158" t="s">
        <v>3079</v>
      </c>
      <c r="L1158" t="s">
        <v>247</v>
      </c>
      <c r="M1158">
        <v>19352469</v>
      </c>
      <c r="N1158">
        <v>407420</v>
      </c>
      <c r="O1158">
        <v>19759889</v>
      </c>
      <c r="P1158">
        <v>0</v>
      </c>
      <c r="Q1158" t="s">
        <v>4827</v>
      </c>
      <c r="R1158" t="s">
        <v>3144</v>
      </c>
      <c r="S1158" t="s">
        <v>3208</v>
      </c>
      <c r="T1158" t="s">
        <v>3224</v>
      </c>
      <c r="U1158" t="s">
        <v>4828</v>
      </c>
      <c r="V1158" t="s">
        <v>4829</v>
      </c>
      <c r="W1158" t="s">
        <v>3085</v>
      </c>
      <c r="X1158" t="str">
        <f t="shared" si="18"/>
        <v>Inversión</v>
      </c>
      <c r="Y1158" t="s">
        <v>3157</v>
      </c>
    </row>
    <row r="1159" spans="1:25">
      <c r="A1159" t="s">
        <v>3144</v>
      </c>
      <c r="B1159" t="s">
        <v>4825</v>
      </c>
      <c r="C1159" t="s">
        <v>4830</v>
      </c>
      <c r="D1159" t="s">
        <v>3076</v>
      </c>
      <c r="E1159" t="s">
        <v>3077</v>
      </c>
      <c r="F1159" t="s">
        <v>3149</v>
      </c>
      <c r="G1159" t="s">
        <v>4767</v>
      </c>
      <c r="H1159" t="s">
        <v>437</v>
      </c>
      <c r="I1159" t="s">
        <v>649</v>
      </c>
      <c r="J1159" t="s">
        <v>246</v>
      </c>
      <c r="K1159" t="s">
        <v>3079</v>
      </c>
      <c r="L1159" t="s">
        <v>247</v>
      </c>
      <c r="M1159">
        <v>47073222</v>
      </c>
      <c r="N1159">
        <v>-110112</v>
      </c>
      <c r="O1159">
        <v>46963110</v>
      </c>
      <c r="P1159">
        <v>0</v>
      </c>
      <c r="Q1159" t="s">
        <v>4831</v>
      </c>
      <c r="R1159" t="s">
        <v>3175</v>
      </c>
      <c r="S1159" t="s">
        <v>4832</v>
      </c>
      <c r="T1159" t="s">
        <v>4833</v>
      </c>
      <c r="U1159" t="s">
        <v>4834</v>
      </c>
      <c r="V1159" t="s">
        <v>4835</v>
      </c>
      <c r="W1159" t="s">
        <v>3085</v>
      </c>
      <c r="X1159" t="str">
        <f t="shared" si="18"/>
        <v>Inversión</v>
      </c>
      <c r="Y1159" t="s">
        <v>3157</v>
      </c>
    </row>
    <row r="1160" spans="1:25">
      <c r="A1160" t="s">
        <v>3175</v>
      </c>
      <c r="B1160" t="s">
        <v>4825</v>
      </c>
      <c r="C1160" t="s">
        <v>4836</v>
      </c>
      <c r="D1160" t="s">
        <v>3076</v>
      </c>
      <c r="E1160" t="s">
        <v>3077</v>
      </c>
      <c r="F1160" t="s">
        <v>3149</v>
      </c>
      <c r="G1160" t="s">
        <v>4767</v>
      </c>
      <c r="H1160" t="s">
        <v>437</v>
      </c>
      <c r="I1160" t="s">
        <v>649</v>
      </c>
      <c r="J1160" t="s">
        <v>246</v>
      </c>
      <c r="K1160" t="s">
        <v>3079</v>
      </c>
      <c r="L1160" t="s">
        <v>247</v>
      </c>
      <c r="M1160">
        <v>86461020</v>
      </c>
      <c r="N1160">
        <v>-303372</v>
      </c>
      <c r="O1160">
        <v>86157648</v>
      </c>
      <c r="P1160">
        <v>0</v>
      </c>
      <c r="Q1160" t="s">
        <v>4837</v>
      </c>
      <c r="R1160" t="s">
        <v>3169</v>
      </c>
      <c r="S1160" t="s">
        <v>4838</v>
      </c>
      <c r="T1160" t="s">
        <v>4839</v>
      </c>
      <c r="U1160" t="s">
        <v>4840</v>
      </c>
      <c r="V1160" t="s">
        <v>4841</v>
      </c>
      <c r="W1160" t="s">
        <v>3085</v>
      </c>
      <c r="X1160" t="str">
        <f t="shared" si="18"/>
        <v>Inversión</v>
      </c>
      <c r="Y1160" t="s">
        <v>3157</v>
      </c>
    </row>
    <row r="1161" spans="1:25">
      <c r="A1161" t="s">
        <v>3169</v>
      </c>
      <c r="B1161" t="s">
        <v>4825</v>
      </c>
      <c r="C1161" t="s">
        <v>4842</v>
      </c>
      <c r="D1161" t="s">
        <v>3076</v>
      </c>
      <c r="E1161" t="s">
        <v>3077</v>
      </c>
      <c r="F1161" t="s">
        <v>3149</v>
      </c>
      <c r="G1161" t="s">
        <v>4767</v>
      </c>
      <c r="H1161" t="s">
        <v>437</v>
      </c>
      <c r="I1161" t="s">
        <v>649</v>
      </c>
      <c r="J1161" t="s">
        <v>246</v>
      </c>
      <c r="K1161" t="s">
        <v>3150</v>
      </c>
      <c r="L1161" t="s">
        <v>247</v>
      </c>
      <c r="M1161">
        <v>16516920</v>
      </c>
      <c r="N1161">
        <v>0</v>
      </c>
      <c r="O1161">
        <v>16516920</v>
      </c>
      <c r="P1161">
        <v>495508</v>
      </c>
      <c r="Q1161" t="s">
        <v>4843</v>
      </c>
      <c r="R1161" t="s">
        <v>3187</v>
      </c>
      <c r="S1161" t="s">
        <v>3202</v>
      </c>
      <c r="T1161" t="s">
        <v>3228</v>
      </c>
      <c r="U1161" t="s">
        <v>4844</v>
      </c>
      <c r="V1161" t="s">
        <v>4845</v>
      </c>
      <c r="W1161" t="s">
        <v>3085</v>
      </c>
      <c r="X1161" t="str">
        <f t="shared" si="18"/>
        <v>Inversión</v>
      </c>
      <c r="Y1161" t="s">
        <v>3157</v>
      </c>
    </row>
    <row r="1162" spans="1:25">
      <c r="A1162" t="s">
        <v>3187</v>
      </c>
      <c r="B1162" t="s">
        <v>4825</v>
      </c>
      <c r="C1162" t="s">
        <v>4846</v>
      </c>
      <c r="D1162" t="s">
        <v>3076</v>
      </c>
      <c r="E1162" t="s">
        <v>3077</v>
      </c>
      <c r="F1162" t="s">
        <v>3149</v>
      </c>
      <c r="G1162" t="s">
        <v>4767</v>
      </c>
      <c r="H1162" t="s">
        <v>437</v>
      </c>
      <c r="I1162" t="s">
        <v>649</v>
      </c>
      <c r="J1162" t="s">
        <v>246</v>
      </c>
      <c r="K1162" t="s">
        <v>3150</v>
      </c>
      <c r="L1162" t="s">
        <v>247</v>
      </c>
      <c r="M1162">
        <v>27500000</v>
      </c>
      <c r="N1162">
        <v>0</v>
      </c>
      <c r="O1162">
        <v>27500000</v>
      </c>
      <c r="P1162">
        <v>825000</v>
      </c>
      <c r="Q1162" t="s">
        <v>4847</v>
      </c>
      <c r="R1162" t="s">
        <v>3194</v>
      </c>
      <c r="S1162" t="s">
        <v>3224</v>
      </c>
      <c r="T1162" t="s">
        <v>3202</v>
      </c>
      <c r="U1162" t="s">
        <v>4848</v>
      </c>
      <c r="V1162" t="s">
        <v>4849</v>
      </c>
      <c r="W1162" t="s">
        <v>3085</v>
      </c>
      <c r="X1162" t="str">
        <f t="shared" si="18"/>
        <v>Inversión</v>
      </c>
      <c r="Y1162" t="s">
        <v>3157</v>
      </c>
    </row>
    <row r="1163" spans="1:25">
      <c r="A1163" t="s">
        <v>3194</v>
      </c>
      <c r="B1163" t="s">
        <v>3211</v>
      </c>
      <c r="C1163" t="s">
        <v>4850</v>
      </c>
      <c r="D1163" t="s">
        <v>3076</v>
      </c>
      <c r="E1163" t="s">
        <v>3077</v>
      </c>
      <c r="F1163" t="s">
        <v>304</v>
      </c>
      <c r="G1163" t="s">
        <v>4767</v>
      </c>
      <c r="H1163" t="s">
        <v>309</v>
      </c>
      <c r="I1163" t="s">
        <v>311</v>
      </c>
      <c r="J1163" t="s">
        <v>246</v>
      </c>
      <c r="K1163" t="s">
        <v>3079</v>
      </c>
      <c r="L1163" t="s">
        <v>247</v>
      </c>
      <c r="M1163">
        <v>1580097</v>
      </c>
      <c r="N1163">
        <v>0</v>
      </c>
      <c r="O1163">
        <v>1580097</v>
      </c>
      <c r="P1163">
        <v>0</v>
      </c>
      <c r="Q1163" t="s">
        <v>4851</v>
      </c>
      <c r="R1163" t="s">
        <v>3176</v>
      </c>
      <c r="S1163" t="s">
        <v>4852</v>
      </c>
      <c r="T1163" t="s">
        <v>3085</v>
      </c>
      <c r="U1163" t="s">
        <v>4853</v>
      </c>
      <c r="V1163" t="s">
        <v>4854</v>
      </c>
      <c r="W1163" t="s">
        <v>3085</v>
      </c>
      <c r="X1163" t="str">
        <f t="shared" si="18"/>
        <v>Funcionamiento</v>
      </c>
      <c r="Y1163" t="s">
        <v>4767</v>
      </c>
    </row>
    <row r="1164" spans="1:25">
      <c r="A1164" t="s">
        <v>3194</v>
      </c>
      <c r="B1164" t="s">
        <v>3211</v>
      </c>
      <c r="C1164" t="s">
        <v>4850</v>
      </c>
      <c r="D1164" t="s">
        <v>3076</v>
      </c>
      <c r="E1164" t="s">
        <v>3077</v>
      </c>
      <c r="F1164" t="s">
        <v>304</v>
      </c>
      <c r="G1164" t="s">
        <v>4767</v>
      </c>
      <c r="H1164" t="s">
        <v>331</v>
      </c>
      <c r="I1164" t="s">
        <v>587</v>
      </c>
      <c r="J1164" t="s">
        <v>246</v>
      </c>
      <c r="K1164" t="s">
        <v>3079</v>
      </c>
      <c r="L1164" t="s">
        <v>247</v>
      </c>
      <c r="M1164">
        <v>2026026</v>
      </c>
      <c r="N1164">
        <v>0</v>
      </c>
      <c r="O1164">
        <v>2026026</v>
      </c>
      <c r="P1164">
        <v>0</v>
      </c>
      <c r="Q1164" t="s">
        <v>4851</v>
      </c>
      <c r="R1164" t="s">
        <v>3176</v>
      </c>
      <c r="S1164" t="s">
        <v>4852</v>
      </c>
      <c r="T1164" t="s">
        <v>3085</v>
      </c>
      <c r="U1164" t="s">
        <v>4853</v>
      </c>
      <c r="V1164" t="s">
        <v>4854</v>
      </c>
      <c r="W1164" t="s">
        <v>3085</v>
      </c>
      <c r="X1164" t="str">
        <f t="shared" si="18"/>
        <v>Funcionamiento</v>
      </c>
      <c r="Y1164" t="s">
        <v>4767</v>
      </c>
    </row>
    <row r="1165" spans="1:25">
      <c r="A1165" t="s">
        <v>3194</v>
      </c>
      <c r="B1165" t="s">
        <v>3211</v>
      </c>
      <c r="C1165" t="s">
        <v>4850</v>
      </c>
      <c r="D1165" t="s">
        <v>3076</v>
      </c>
      <c r="E1165" t="s">
        <v>3077</v>
      </c>
      <c r="F1165" t="s">
        <v>304</v>
      </c>
      <c r="G1165" t="s">
        <v>4767</v>
      </c>
      <c r="H1165" t="s">
        <v>303</v>
      </c>
      <c r="I1165" t="s">
        <v>305</v>
      </c>
      <c r="J1165" t="s">
        <v>246</v>
      </c>
      <c r="K1165" t="s">
        <v>3079</v>
      </c>
      <c r="L1165" t="s">
        <v>247</v>
      </c>
      <c r="M1165">
        <v>791782</v>
      </c>
      <c r="N1165">
        <v>0</v>
      </c>
      <c r="O1165">
        <v>791782</v>
      </c>
      <c r="P1165">
        <v>0</v>
      </c>
      <c r="Q1165" t="s">
        <v>4851</v>
      </c>
      <c r="R1165" t="s">
        <v>3176</v>
      </c>
      <c r="S1165" t="s">
        <v>4852</v>
      </c>
      <c r="T1165" t="s">
        <v>3085</v>
      </c>
      <c r="U1165" t="s">
        <v>4853</v>
      </c>
      <c r="V1165" t="s">
        <v>4854</v>
      </c>
      <c r="W1165" t="s">
        <v>3085</v>
      </c>
      <c r="X1165" t="str">
        <f t="shared" si="18"/>
        <v>Funcionamiento</v>
      </c>
      <c r="Y1165" t="s">
        <v>4767</v>
      </c>
    </row>
    <row r="1166" spans="1:25">
      <c r="A1166" t="s">
        <v>3194</v>
      </c>
      <c r="B1166" t="s">
        <v>3211</v>
      </c>
      <c r="C1166" t="s">
        <v>4850</v>
      </c>
      <c r="D1166" t="s">
        <v>3076</v>
      </c>
      <c r="E1166" t="s">
        <v>3077</v>
      </c>
      <c r="F1166" t="s">
        <v>304</v>
      </c>
      <c r="G1166" t="s">
        <v>4767</v>
      </c>
      <c r="H1166" t="s">
        <v>333</v>
      </c>
      <c r="I1166" t="s">
        <v>335</v>
      </c>
      <c r="J1166" t="s">
        <v>246</v>
      </c>
      <c r="K1166" t="s">
        <v>3079</v>
      </c>
      <c r="L1166" t="s">
        <v>247</v>
      </c>
      <c r="M1166">
        <v>159072</v>
      </c>
      <c r="N1166">
        <v>0</v>
      </c>
      <c r="O1166">
        <v>159072</v>
      </c>
      <c r="P1166">
        <v>0</v>
      </c>
      <c r="Q1166" t="s">
        <v>4851</v>
      </c>
      <c r="R1166" t="s">
        <v>3176</v>
      </c>
      <c r="S1166" t="s">
        <v>4852</v>
      </c>
      <c r="T1166" t="s">
        <v>3085</v>
      </c>
      <c r="U1166" t="s">
        <v>4853</v>
      </c>
      <c r="V1166" t="s">
        <v>4854</v>
      </c>
      <c r="W1166" t="s">
        <v>3085</v>
      </c>
      <c r="X1166" t="str">
        <f t="shared" si="18"/>
        <v>Funcionamiento</v>
      </c>
      <c r="Y1166" t="s">
        <v>4767</v>
      </c>
    </row>
    <row r="1167" spans="1:25">
      <c r="A1167" t="s">
        <v>3194</v>
      </c>
      <c r="B1167" t="s">
        <v>3211</v>
      </c>
      <c r="C1167" t="s">
        <v>4850</v>
      </c>
      <c r="D1167" t="s">
        <v>3076</v>
      </c>
      <c r="E1167" t="s">
        <v>3077</v>
      </c>
      <c r="F1167" t="s">
        <v>304</v>
      </c>
      <c r="G1167" t="s">
        <v>4767</v>
      </c>
      <c r="H1167" t="s">
        <v>294</v>
      </c>
      <c r="I1167" t="s">
        <v>296</v>
      </c>
      <c r="J1167" t="s">
        <v>246</v>
      </c>
      <c r="K1167" t="s">
        <v>3079</v>
      </c>
      <c r="L1167" t="s">
        <v>247</v>
      </c>
      <c r="M1167">
        <v>1078625</v>
      </c>
      <c r="N1167">
        <v>0</v>
      </c>
      <c r="O1167">
        <v>1078625</v>
      </c>
      <c r="P1167">
        <v>0</v>
      </c>
      <c r="Q1167" t="s">
        <v>4851</v>
      </c>
      <c r="R1167" t="s">
        <v>3176</v>
      </c>
      <c r="S1167" t="s">
        <v>4852</v>
      </c>
      <c r="T1167" t="s">
        <v>3085</v>
      </c>
      <c r="U1167" t="s">
        <v>4853</v>
      </c>
      <c r="V1167" t="s">
        <v>4854</v>
      </c>
      <c r="W1167" t="s">
        <v>3085</v>
      </c>
      <c r="X1167" t="str">
        <f t="shared" si="18"/>
        <v>Funcionamiento</v>
      </c>
      <c r="Y1167" t="s">
        <v>4767</v>
      </c>
    </row>
    <row r="1168" spans="1:25">
      <c r="A1168" t="s">
        <v>3194</v>
      </c>
      <c r="B1168" t="s">
        <v>3211</v>
      </c>
      <c r="C1168" t="s">
        <v>4850</v>
      </c>
      <c r="D1168" t="s">
        <v>3076</v>
      </c>
      <c r="E1168" t="s">
        <v>3077</v>
      </c>
      <c r="F1168" t="s">
        <v>304</v>
      </c>
      <c r="G1168" t="s">
        <v>4767</v>
      </c>
      <c r="H1168" t="s">
        <v>336</v>
      </c>
      <c r="I1168" t="s">
        <v>337</v>
      </c>
      <c r="J1168" t="s">
        <v>246</v>
      </c>
      <c r="K1168" t="s">
        <v>3079</v>
      </c>
      <c r="L1168" t="s">
        <v>247</v>
      </c>
      <c r="M1168">
        <v>2584371</v>
      </c>
      <c r="N1168">
        <v>0</v>
      </c>
      <c r="O1168">
        <v>2584371</v>
      </c>
      <c r="P1168">
        <v>0</v>
      </c>
      <c r="Q1168" t="s">
        <v>4851</v>
      </c>
      <c r="R1168" t="s">
        <v>3176</v>
      </c>
      <c r="S1168" t="s">
        <v>4852</v>
      </c>
      <c r="T1168" t="s">
        <v>3085</v>
      </c>
      <c r="U1168" t="s">
        <v>4853</v>
      </c>
      <c r="V1168" t="s">
        <v>4854</v>
      </c>
      <c r="W1168" t="s">
        <v>3085</v>
      </c>
      <c r="X1168" t="str">
        <f t="shared" si="18"/>
        <v>Funcionamiento</v>
      </c>
      <c r="Y1168" t="s">
        <v>4767</v>
      </c>
    </row>
    <row r="1169" spans="1:25">
      <c r="A1169" t="s">
        <v>3194</v>
      </c>
      <c r="B1169" t="s">
        <v>3211</v>
      </c>
      <c r="C1169" t="s">
        <v>4850</v>
      </c>
      <c r="D1169" t="s">
        <v>3076</v>
      </c>
      <c r="E1169" t="s">
        <v>3077</v>
      </c>
      <c r="F1169" t="s">
        <v>304</v>
      </c>
      <c r="G1169" t="s">
        <v>4767</v>
      </c>
      <c r="H1169" t="s">
        <v>292</v>
      </c>
      <c r="I1169" t="s">
        <v>293</v>
      </c>
      <c r="J1169" t="s">
        <v>246</v>
      </c>
      <c r="K1169" t="s">
        <v>3079</v>
      </c>
      <c r="L1169" t="s">
        <v>247</v>
      </c>
      <c r="M1169">
        <v>48903643</v>
      </c>
      <c r="N1169">
        <v>0</v>
      </c>
      <c r="O1169">
        <v>48903643</v>
      </c>
      <c r="P1169">
        <v>0</v>
      </c>
      <c r="Q1169" t="s">
        <v>4851</v>
      </c>
      <c r="R1169" t="s">
        <v>3176</v>
      </c>
      <c r="S1169" t="s">
        <v>4852</v>
      </c>
      <c r="T1169" t="s">
        <v>3085</v>
      </c>
      <c r="U1169" t="s">
        <v>4853</v>
      </c>
      <c r="V1169" t="s">
        <v>4854</v>
      </c>
      <c r="W1169" t="s">
        <v>3085</v>
      </c>
      <c r="X1169" t="str">
        <f t="shared" si="18"/>
        <v>Funcionamiento</v>
      </c>
      <c r="Y1169" t="s">
        <v>4767</v>
      </c>
    </row>
    <row r="1170" spans="1:25">
      <c r="A1170" t="s">
        <v>3194</v>
      </c>
      <c r="B1170" t="s">
        <v>3211</v>
      </c>
      <c r="C1170" t="s">
        <v>4850</v>
      </c>
      <c r="D1170" t="s">
        <v>3076</v>
      </c>
      <c r="E1170" t="s">
        <v>3077</v>
      </c>
      <c r="F1170" t="s">
        <v>304</v>
      </c>
      <c r="G1170" t="s">
        <v>4767</v>
      </c>
      <c r="H1170" t="s">
        <v>297</v>
      </c>
      <c r="I1170" t="s">
        <v>299</v>
      </c>
      <c r="J1170" t="s">
        <v>246</v>
      </c>
      <c r="K1170" t="s">
        <v>3079</v>
      </c>
      <c r="L1170" t="s">
        <v>247</v>
      </c>
      <c r="M1170">
        <v>1439956</v>
      </c>
      <c r="N1170">
        <v>0</v>
      </c>
      <c r="O1170">
        <v>1439956</v>
      </c>
      <c r="P1170">
        <v>0</v>
      </c>
      <c r="Q1170" t="s">
        <v>4851</v>
      </c>
      <c r="R1170" t="s">
        <v>3176</v>
      </c>
      <c r="S1170" t="s">
        <v>4852</v>
      </c>
      <c r="T1170" t="s">
        <v>3085</v>
      </c>
      <c r="U1170" t="s">
        <v>4853</v>
      </c>
      <c r="V1170" t="s">
        <v>4854</v>
      </c>
      <c r="W1170" t="s">
        <v>3085</v>
      </c>
      <c r="X1170" t="str">
        <f t="shared" si="18"/>
        <v>Funcionamiento</v>
      </c>
      <c r="Y1170" t="s">
        <v>4767</v>
      </c>
    </row>
    <row r="1171" spans="1:25">
      <c r="A1171" t="s">
        <v>3194</v>
      </c>
      <c r="B1171" t="s">
        <v>3211</v>
      </c>
      <c r="C1171" t="s">
        <v>4850</v>
      </c>
      <c r="D1171" t="s">
        <v>3076</v>
      </c>
      <c r="E1171" t="s">
        <v>3077</v>
      </c>
      <c r="F1171" t="s">
        <v>304</v>
      </c>
      <c r="G1171" t="s">
        <v>4767</v>
      </c>
      <c r="H1171" t="s">
        <v>348</v>
      </c>
      <c r="I1171" t="s">
        <v>349</v>
      </c>
      <c r="J1171" t="s">
        <v>246</v>
      </c>
      <c r="K1171" t="s">
        <v>3079</v>
      </c>
      <c r="L1171" t="s">
        <v>247</v>
      </c>
      <c r="M1171">
        <v>1622784</v>
      </c>
      <c r="N1171">
        <v>0</v>
      </c>
      <c r="O1171">
        <v>1622784</v>
      </c>
      <c r="P1171">
        <v>0</v>
      </c>
      <c r="Q1171" t="s">
        <v>4851</v>
      </c>
      <c r="R1171" t="s">
        <v>3176</v>
      </c>
      <c r="S1171" t="s">
        <v>4852</v>
      </c>
      <c r="T1171" t="s">
        <v>3085</v>
      </c>
      <c r="U1171" t="s">
        <v>4853</v>
      </c>
      <c r="V1171" t="s">
        <v>4854</v>
      </c>
      <c r="W1171" t="s">
        <v>3085</v>
      </c>
      <c r="X1171" t="str">
        <f t="shared" si="18"/>
        <v>Funcionamiento</v>
      </c>
      <c r="Y1171" t="s">
        <v>4767</v>
      </c>
    </row>
    <row r="1172" spans="1:25">
      <c r="A1172" t="s">
        <v>3176</v>
      </c>
      <c r="B1172" t="s">
        <v>3211</v>
      </c>
      <c r="C1172" t="s">
        <v>4855</v>
      </c>
      <c r="D1172" t="s">
        <v>3076</v>
      </c>
      <c r="E1172" t="s">
        <v>3077</v>
      </c>
      <c r="F1172" t="s">
        <v>304</v>
      </c>
      <c r="G1172" t="s">
        <v>4767</v>
      </c>
      <c r="H1172" t="s">
        <v>316</v>
      </c>
      <c r="I1172" t="s">
        <v>583</v>
      </c>
      <c r="J1172" t="s">
        <v>246</v>
      </c>
      <c r="K1172" t="s">
        <v>3079</v>
      </c>
      <c r="L1172" t="s">
        <v>247</v>
      </c>
      <c r="M1172">
        <v>4151800</v>
      </c>
      <c r="N1172">
        <v>0</v>
      </c>
      <c r="O1172">
        <v>4151800</v>
      </c>
      <c r="P1172">
        <v>0</v>
      </c>
      <c r="Q1172" t="s">
        <v>4856</v>
      </c>
      <c r="R1172" t="s">
        <v>3208</v>
      </c>
      <c r="S1172" t="s">
        <v>3270</v>
      </c>
      <c r="T1172" t="s">
        <v>3085</v>
      </c>
      <c r="U1172" t="s">
        <v>4857</v>
      </c>
      <c r="V1172" t="s">
        <v>4858</v>
      </c>
      <c r="W1172" t="s">
        <v>3085</v>
      </c>
      <c r="X1172" t="str">
        <f t="shared" si="18"/>
        <v>Funcionamiento</v>
      </c>
      <c r="Y1172" t="s">
        <v>4767</v>
      </c>
    </row>
    <row r="1173" spans="1:25">
      <c r="A1173" t="s">
        <v>3176</v>
      </c>
      <c r="B1173" t="s">
        <v>3211</v>
      </c>
      <c r="C1173" t="s">
        <v>4855</v>
      </c>
      <c r="D1173" t="s">
        <v>3076</v>
      </c>
      <c r="E1173" t="s">
        <v>3077</v>
      </c>
      <c r="F1173" t="s">
        <v>304</v>
      </c>
      <c r="G1173" t="s">
        <v>4767</v>
      </c>
      <c r="H1173" t="s">
        <v>324</v>
      </c>
      <c r="I1173" t="s">
        <v>325</v>
      </c>
      <c r="J1173" t="s">
        <v>246</v>
      </c>
      <c r="K1173" t="s">
        <v>3079</v>
      </c>
      <c r="L1173" t="s">
        <v>247</v>
      </c>
      <c r="M1173">
        <v>1016500</v>
      </c>
      <c r="N1173">
        <v>0</v>
      </c>
      <c r="O1173">
        <v>1016500</v>
      </c>
      <c r="P1173">
        <v>0</v>
      </c>
      <c r="Q1173" t="s">
        <v>4856</v>
      </c>
      <c r="R1173" t="s">
        <v>3208</v>
      </c>
      <c r="S1173" t="s">
        <v>3270</v>
      </c>
      <c r="T1173" t="s">
        <v>3085</v>
      </c>
      <c r="U1173" t="s">
        <v>4857</v>
      </c>
      <c r="V1173" t="s">
        <v>4858</v>
      </c>
      <c r="W1173" t="s">
        <v>3085</v>
      </c>
      <c r="X1173" t="str">
        <f t="shared" si="18"/>
        <v>Funcionamiento</v>
      </c>
      <c r="Y1173" t="s">
        <v>4767</v>
      </c>
    </row>
    <row r="1174" spans="1:25">
      <c r="A1174" t="s">
        <v>3176</v>
      </c>
      <c r="B1174" t="s">
        <v>3211</v>
      </c>
      <c r="C1174" t="s">
        <v>4855</v>
      </c>
      <c r="D1174" t="s">
        <v>3076</v>
      </c>
      <c r="E1174" t="s">
        <v>3077</v>
      </c>
      <c r="F1174" t="s">
        <v>304</v>
      </c>
      <c r="G1174" t="s">
        <v>4767</v>
      </c>
      <c r="H1174" t="s">
        <v>314</v>
      </c>
      <c r="I1174" t="s">
        <v>582</v>
      </c>
      <c r="J1174" t="s">
        <v>246</v>
      </c>
      <c r="K1174" t="s">
        <v>3079</v>
      </c>
      <c r="L1174" t="s">
        <v>247</v>
      </c>
      <c r="M1174">
        <v>5860600</v>
      </c>
      <c r="N1174">
        <v>0</v>
      </c>
      <c r="O1174">
        <v>5860600</v>
      </c>
      <c r="P1174">
        <v>0</v>
      </c>
      <c r="Q1174" t="s">
        <v>4856</v>
      </c>
      <c r="R1174" t="s">
        <v>3208</v>
      </c>
      <c r="S1174" t="s">
        <v>3270</v>
      </c>
      <c r="T1174" t="s">
        <v>3085</v>
      </c>
      <c r="U1174" t="s">
        <v>4857</v>
      </c>
      <c r="V1174" t="s">
        <v>4858</v>
      </c>
      <c r="W1174" t="s">
        <v>3085</v>
      </c>
      <c r="X1174" t="str">
        <f t="shared" si="18"/>
        <v>Funcionamiento</v>
      </c>
      <c r="Y1174" t="s">
        <v>4767</v>
      </c>
    </row>
    <row r="1175" spans="1:25">
      <c r="A1175" t="s">
        <v>3176</v>
      </c>
      <c r="B1175" t="s">
        <v>3211</v>
      </c>
      <c r="C1175" t="s">
        <v>4855</v>
      </c>
      <c r="D1175" t="s">
        <v>3076</v>
      </c>
      <c r="E1175" t="s">
        <v>3077</v>
      </c>
      <c r="F1175" t="s">
        <v>304</v>
      </c>
      <c r="G1175" t="s">
        <v>4767</v>
      </c>
      <c r="H1175" t="s">
        <v>318</v>
      </c>
      <c r="I1175" t="s">
        <v>586</v>
      </c>
      <c r="J1175" t="s">
        <v>246</v>
      </c>
      <c r="K1175" t="s">
        <v>3079</v>
      </c>
      <c r="L1175" t="s">
        <v>247</v>
      </c>
      <c r="M1175">
        <v>2032100</v>
      </c>
      <c r="N1175">
        <v>0</v>
      </c>
      <c r="O1175">
        <v>2032100</v>
      </c>
      <c r="P1175">
        <v>0</v>
      </c>
      <c r="Q1175" t="s">
        <v>4856</v>
      </c>
      <c r="R1175" t="s">
        <v>3208</v>
      </c>
      <c r="S1175" t="s">
        <v>3270</v>
      </c>
      <c r="T1175" t="s">
        <v>3085</v>
      </c>
      <c r="U1175" t="s">
        <v>4857</v>
      </c>
      <c r="V1175" t="s">
        <v>4858</v>
      </c>
      <c r="W1175" t="s">
        <v>3085</v>
      </c>
      <c r="X1175" t="str">
        <f t="shared" si="18"/>
        <v>Funcionamiento</v>
      </c>
      <c r="Y1175" t="s">
        <v>4767</v>
      </c>
    </row>
    <row r="1176" spans="1:25">
      <c r="A1176" t="s">
        <v>3176</v>
      </c>
      <c r="B1176" t="s">
        <v>3211</v>
      </c>
      <c r="C1176" t="s">
        <v>4855</v>
      </c>
      <c r="D1176" t="s">
        <v>3076</v>
      </c>
      <c r="E1176" t="s">
        <v>3077</v>
      </c>
      <c r="F1176" t="s">
        <v>304</v>
      </c>
      <c r="G1176" t="s">
        <v>4767</v>
      </c>
      <c r="H1176" t="s">
        <v>322</v>
      </c>
      <c r="I1176" t="s">
        <v>323</v>
      </c>
      <c r="J1176" t="s">
        <v>246</v>
      </c>
      <c r="K1176" t="s">
        <v>3079</v>
      </c>
      <c r="L1176" t="s">
        <v>247</v>
      </c>
      <c r="M1176">
        <v>1524600</v>
      </c>
      <c r="N1176">
        <v>0</v>
      </c>
      <c r="O1176">
        <v>1524600</v>
      </c>
      <c r="P1176">
        <v>0</v>
      </c>
      <c r="Q1176" t="s">
        <v>4856</v>
      </c>
      <c r="R1176" t="s">
        <v>3208</v>
      </c>
      <c r="S1176" t="s">
        <v>3270</v>
      </c>
      <c r="T1176" t="s">
        <v>3085</v>
      </c>
      <c r="U1176" t="s">
        <v>4857</v>
      </c>
      <c r="V1176" t="s">
        <v>4858</v>
      </c>
      <c r="W1176" t="s">
        <v>3085</v>
      </c>
      <c r="X1176" t="str">
        <f t="shared" si="18"/>
        <v>Funcionamiento</v>
      </c>
      <c r="Y1176" t="s">
        <v>4767</v>
      </c>
    </row>
    <row r="1177" spans="1:25">
      <c r="A1177" t="s">
        <v>3176</v>
      </c>
      <c r="B1177" t="s">
        <v>3211</v>
      </c>
      <c r="C1177" t="s">
        <v>4855</v>
      </c>
      <c r="D1177" t="s">
        <v>3076</v>
      </c>
      <c r="E1177" t="s">
        <v>3077</v>
      </c>
      <c r="F1177" t="s">
        <v>304</v>
      </c>
      <c r="G1177" t="s">
        <v>4767</v>
      </c>
      <c r="H1177" t="s">
        <v>320</v>
      </c>
      <c r="I1177" t="s">
        <v>321</v>
      </c>
      <c r="J1177" t="s">
        <v>246</v>
      </c>
      <c r="K1177" t="s">
        <v>3079</v>
      </c>
      <c r="L1177" t="s">
        <v>247</v>
      </c>
      <c r="M1177">
        <v>669200</v>
      </c>
      <c r="N1177">
        <v>0</v>
      </c>
      <c r="O1177">
        <v>669200</v>
      </c>
      <c r="P1177">
        <v>0</v>
      </c>
      <c r="Q1177" t="s">
        <v>4856</v>
      </c>
      <c r="R1177" t="s">
        <v>3208</v>
      </c>
      <c r="S1177" t="s">
        <v>3270</v>
      </c>
      <c r="T1177" t="s">
        <v>3085</v>
      </c>
      <c r="U1177" t="s">
        <v>4857</v>
      </c>
      <c r="V1177" t="s">
        <v>4858</v>
      </c>
      <c r="W1177" t="s">
        <v>3085</v>
      </c>
      <c r="X1177" t="str">
        <f t="shared" si="18"/>
        <v>Funcionamiento</v>
      </c>
      <c r="Y1177" t="s">
        <v>4767</v>
      </c>
    </row>
    <row r="1178" spans="1:25">
      <c r="A1178" t="s">
        <v>3208</v>
      </c>
      <c r="B1178" t="s">
        <v>4859</v>
      </c>
      <c r="C1178" t="s">
        <v>4860</v>
      </c>
      <c r="D1178" t="s">
        <v>3076</v>
      </c>
      <c r="E1178" t="s">
        <v>3077</v>
      </c>
      <c r="F1178" t="s">
        <v>3159</v>
      </c>
      <c r="G1178" t="s">
        <v>4767</v>
      </c>
      <c r="H1178" t="s">
        <v>431</v>
      </c>
      <c r="I1178" t="s">
        <v>648</v>
      </c>
      <c r="J1178" t="s">
        <v>253</v>
      </c>
      <c r="K1178" t="s">
        <v>3115</v>
      </c>
      <c r="L1178" t="s">
        <v>247</v>
      </c>
      <c r="M1178">
        <v>54807890</v>
      </c>
      <c r="N1178">
        <v>0</v>
      </c>
      <c r="O1178">
        <v>54807890</v>
      </c>
      <c r="P1178">
        <v>9751596</v>
      </c>
      <c r="Q1178" t="s">
        <v>4861</v>
      </c>
      <c r="R1178" t="s">
        <v>3224</v>
      </c>
      <c r="S1178" t="s">
        <v>4862</v>
      </c>
      <c r="T1178" t="s">
        <v>4863</v>
      </c>
      <c r="U1178" t="s">
        <v>4864</v>
      </c>
      <c r="V1178" t="s">
        <v>4865</v>
      </c>
      <c r="W1178" t="s">
        <v>3085</v>
      </c>
      <c r="X1178" t="str">
        <f t="shared" si="18"/>
        <v>Inversión</v>
      </c>
      <c r="Y1178" t="s">
        <v>3166</v>
      </c>
    </row>
    <row r="1179" spans="1:25">
      <c r="A1179" t="s">
        <v>3208</v>
      </c>
      <c r="B1179" t="s">
        <v>4859</v>
      </c>
      <c r="C1179" t="s">
        <v>4860</v>
      </c>
      <c r="D1179" t="s">
        <v>3076</v>
      </c>
      <c r="E1179" t="s">
        <v>3077</v>
      </c>
      <c r="F1179" t="s">
        <v>3159</v>
      </c>
      <c r="G1179" t="s">
        <v>4767</v>
      </c>
      <c r="H1179" t="s">
        <v>431</v>
      </c>
      <c r="I1179" t="s">
        <v>648</v>
      </c>
      <c r="J1179" t="s">
        <v>246</v>
      </c>
      <c r="K1179" t="s">
        <v>3150</v>
      </c>
      <c r="L1179" t="s">
        <v>247</v>
      </c>
      <c r="M1179">
        <v>0</v>
      </c>
      <c r="N1179">
        <v>13701972</v>
      </c>
      <c r="O1179">
        <v>13701972</v>
      </c>
      <c r="P1179">
        <v>412237</v>
      </c>
      <c r="Q1179" t="s">
        <v>4861</v>
      </c>
      <c r="R1179" t="s">
        <v>3224</v>
      </c>
      <c r="S1179" t="s">
        <v>4862</v>
      </c>
      <c r="T1179" t="s">
        <v>4863</v>
      </c>
      <c r="U1179" t="s">
        <v>4864</v>
      </c>
      <c r="V1179" t="s">
        <v>4865</v>
      </c>
      <c r="W1179" t="s">
        <v>3085</v>
      </c>
      <c r="X1179" t="str">
        <f t="shared" si="18"/>
        <v>Inversión</v>
      </c>
      <c r="Y1179" t="s">
        <v>3166</v>
      </c>
    </row>
    <row r="1180" spans="1:25">
      <c r="A1180" t="s">
        <v>3224</v>
      </c>
      <c r="B1180" t="s">
        <v>3248</v>
      </c>
      <c r="C1180" t="s">
        <v>4866</v>
      </c>
      <c r="D1180" t="s">
        <v>3076</v>
      </c>
      <c r="E1180" t="s">
        <v>3077</v>
      </c>
      <c r="F1180" t="s">
        <v>3234</v>
      </c>
      <c r="G1180" t="s">
        <v>4767</v>
      </c>
      <c r="H1180" t="s">
        <v>539</v>
      </c>
      <c r="I1180" t="s">
        <v>667</v>
      </c>
      <c r="J1180" t="s">
        <v>253</v>
      </c>
      <c r="K1180" t="s">
        <v>3115</v>
      </c>
      <c r="L1180" t="s">
        <v>247</v>
      </c>
      <c r="M1180">
        <v>24269760</v>
      </c>
      <c r="N1180">
        <v>0</v>
      </c>
      <c r="O1180">
        <v>24269760</v>
      </c>
      <c r="P1180">
        <v>0</v>
      </c>
      <c r="Q1180" t="s">
        <v>4867</v>
      </c>
      <c r="R1180" t="s">
        <v>3202</v>
      </c>
      <c r="S1180" t="s">
        <v>3325</v>
      </c>
      <c r="T1180" t="s">
        <v>3125</v>
      </c>
      <c r="U1180" t="s">
        <v>4868</v>
      </c>
      <c r="V1180" t="s">
        <v>4869</v>
      </c>
      <c r="W1180" t="s">
        <v>3085</v>
      </c>
      <c r="X1180" t="str">
        <f t="shared" si="18"/>
        <v>Inversión</v>
      </c>
      <c r="Y1180" t="s">
        <v>3241</v>
      </c>
    </row>
    <row r="1181" spans="1:25">
      <c r="A1181" t="s">
        <v>3202</v>
      </c>
      <c r="B1181" t="s">
        <v>4007</v>
      </c>
      <c r="C1181" t="s">
        <v>4870</v>
      </c>
      <c r="D1181" t="s">
        <v>3076</v>
      </c>
      <c r="E1181" t="s">
        <v>3077</v>
      </c>
      <c r="F1181" t="s">
        <v>304</v>
      </c>
      <c r="G1181" t="s">
        <v>4767</v>
      </c>
      <c r="H1181" t="s">
        <v>303</v>
      </c>
      <c r="I1181" t="s">
        <v>305</v>
      </c>
      <c r="J1181" t="s">
        <v>246</v>
      </c>
      <c r="K1181" t="s">
        <v>3079</v>
      </c>
      <c r="L1181" t="s">
        <v>247</v>
      </c>
      <c r="M1181">
        <v>1614911</v>
      </c>
      <c r="N1181">
        <v>0</v>
      </c>
      <c r="O1181">
        <v>1614911</v>
      </c>
      <c r="P1181">
        <v>0</v>
      </c>
      <c r="Q1181" t="s">
        <v>4871</v>
      </c>
      <c r="R1181" t="s">
        <v>3220</v>
      </c>
      <c r="S1181" t="s">
        <v>4872</v>
      </c>
      <c r="T1181" t="s">
        <v>3085</v>
      </c>
      <c r="U1181" t="s">
        <v>4873</v>
      </c>
      <c r="V1181" t="s">
        <v>4874</v>
      </c>
      <c r="W1181" t="s">
        <v>3085</v>
      </c>
      <c r="X1181" t="str">
        <f t="shared" si="18"/>
        <v>Funcionamiento</v>
      </c>
      <c r="Y1181" t="s">
        <v>4767</v>
      </c>
    </row>
    <row r="1182" spans="1:25">
      <c r="A1182" t="s">
        <v>3202</v>
      </c>
      <c r="B1182" t="s">
        <v>4007</v>
      </c>
      <c r="C1182" t="s">
        <v>4870</v>
      </c>
      <c r="D1182" t="s">
        <v>3076</v>
      </c>
      <c r="E1182" t="s">
        <v>3077</v>
      </c>
      <c r="F1182" t="s">
        <v>304</v>
      </c>
      <c r="G1182" t="s">
        <v>4767</v>
      </c>
      <c r="H1182" t="s">
        <v>348</v>
      </c>
      <c r="I1182" t="s">
        <v>349</v>
      </c>
      <c r="J1182" t="s">
        <v>246</v>
      </c>
      <c r="K1182" t="s">
        <v>3079</v>
      </c>
      <c r="L1182" t="s">
        <v>247</v>
      </c>
      <c r="M1182">
        <v>54093</v>
      </c>
      <c r="N1182">
        <v>0</v>
      </c>
      <c r="O1182">
        <v>54093</v>
      </c>
      <c r="P1182">
        <v>0</v>
      </c>
      <c r="Q1182" t="s">
        <v>4871</v>
      </c>
      <c r="R1182" t="s">
        <v>3220</v>
      </c>
      <c r="S1182" t="s">
        <v>4872</v>
      </c>
      <c r="T1182" t="s">
        <v>3085</v>
      </c>
      <c r="U1182" t="s">
        <v>4873</v>
      </c>
      <c r="V1182" t="s">
        <v>4874</v>
      </c>
      <c r="W1182" t="s">
        <v>3085</v>
      </c>
      <c r="X1182" t="str">
        <f t="shared" si="18"/>
        <v>Funcionamiento</v>
      </c>
      <c r="Y1182" t="s">
        <v>4767</v>
      </c>
    </row>
    <row r="1183" spans="1:25">
      <c r="A1183" t="s">
        <v>3202</v>
      </c>
      <c r="B1183" t="s">
        <v>4007</v>
      </c>
      <c r="C1183" t="s">
        <v>4870</v>
      </c>
      <c r="D1183" t="s">
        <v>3076</v>
      </c>
      <c r="E1183" t="s">
        <v>3077</v>
      </c>
      <c r="F1183" t="s">
        <v>304</v>
      </c>
      <c r="G1183" t="s">
        <v>4767</v>
      </c>
      <c r="H1183" t="s">
        <v>294</v>
      </c>
      <c r="I1183" t="s">
        <v>296</v>
      </c>
      <c r="J1183" t="s">
        <v>246</v>
      </c>
      <c r="K1183" t="s">
        <v>3079</v>
      </c>
      <c r="L1183" t="s">
        <v>247</v>
      </c>
      <c r="M1183">
        <v>1022316</v>
      </c>
      <c r="N1183">
        <v>0</v>
      </c>
      <c r="O1183">
        <v>1022316</v>
      </c>
      <c r="P1183">
        <v>0</v>
      </c>
      <c r="Q1183" t="s">
        <v>4871</v>
      </c>
      <c r="R1183" t="s">
        <v>3220</v>
      </c>
      <c r="S1183" t="s">
        <v>4872</v>
      </c>
      <c r="T1183" t="s">
        <v>3085</v>
      </c>
      <c r="U1183" t="s">
        <v>4873</v>
      </c>
      <c r="V1183" t="s">
        <v>4874</v>
      </c>
      <c r="W1183" t="s">
        <v>3085</v>
      </c>
      <c r="X1183" t="str">
        <f t="shared" si="18"/>
        <v>Funcionamiento</v>
      </c>
      <c r="Y1183" t="s">
        <v>4767</v>
      </c>
    </row>
    <row r="1184" spans="1:25">
      <c r="A1184" t="s">
        <v>3202</v>
      </c>
      <c r="B1184" t="s">
        <v>4007</v>
      </c>
      <c r="C1184" t="s">
        <v>4870</v>
      </c>
      <c r="D1184" t="s">
        <v>3076</v>
      </c>
      <c r="E1184" t="s">
        <v>3077</v>
      </c>
      <c r="F1184" t="s">
        <v>304</v>
      </c>
      <c r="G1184" t="s">
        <v>4767</v>
      </c>
      <c r="H1184" t="s">
        <v>309</v>
      </c>
      <c r="I1184" t="s">
        <v>311</v>
      </c>
      <c r="J1184" t="s">
        <v>246</v>
      </c>
      <c r="K1184" t="s">
        <v>3079</v>
      </c>
      <c r="L1184" t="s">
        <v>247</v>
      </c>
      <c r="M1184">
        <v>1206014</v>
      </c>
      <c r="N1184">
        <v>0</v>
      </c>
      <c r="O1184">
        <v>1206014</v>
      </c>
      <c r="P1184">
        <v>0</v>
      </c>
      <c r="Q1184" t="s">
        <v>4871</v>
      </c>
      <c r="R1184" t="s">
        <v>3220</v>
      </c>
      <c r="S1184" t="s">
        <v>4872</v>
      </c>
      <c r="T1184" t="s">
        <v>3085</v>
      </c>
      <c r="U1184" t="s">
        <v>4873</v>
      </c>
      <c r="V1184" t="s">
        <v>4874</v>
      </c>
      <c r="W1184" t="s">
        <v>3085</v>
      </c>
      <c r="X1184" t="str">
        <f t="shared" si="18"/>
        <v>Funcionamiento</v>
      </c>
      <c r="Y1184" t="s">
        <v>4767</v>
      </c>
    </row>
    <row r="1185" spans="1:25">
      <c r="A1185" t="s">
        <v>3202</v>
      </c>
      <c r="B1185" t="s">
        <v>4007</v>
      </c>
      <c r="C1185" t="s">
        <v>4870</v>
      </c>
      <c r="D1185" t="s">
        <v>3076</v>
      </c>
      <c r="E1185" t="s">
        <v>3077</v>
      </c>
      <c r="F1185" t="s">
        <v>304</v>
      </c>
      <c r="G1185" t="s">
        <v>4767</v>
      </c>
      <c r="H1185" t="s">
        <v>297</v>
      </c>
      <c r="I1185" t="s">
        <v>299</v>
      </c>
      <c r="J1185" t="s">
        <v>246</v>
      </c>
      <c r="K1185" t="s">
        <v>3079</v>
      </c>
      <c r="L1185" t="s">
        <v>247</v>
      </c>
      <c r="M1185">
        <v>1388529</v>
      </c>
      <c r="N1185">
        <v>0</v>
      </c>
      <c r="O1185">
        <v>1388529</v>
      </c>
      <c r="P1185">
        <v>0</v>
      </c>
      <c r="Q1185" t="s">
        <v>4871</v>
      </c>
      <c r="R1185" t="s">
        <v>3220</v>
      </c>
      <c r="S1185" t="s">
        <v>4872</v>
      </c>
      <c r="T1185" t="s">
        <v>3085</v>
      </c>
      <c r="U1185" t="s">
        <v>4873</v>
      </c>
      <c r="V1185" t="s">
        <v>4874</v>
      </c>
      <c r="W1185" t="s">
        <v>3085</v>
      </c>
      <c r="X1185" t="str">
        <f t="shared" si="18"/>
        <v>Funcionamiento</v>
      </c>
      <c r="Y1185" t="s">
        <v>4767</v>
      </c>
    </row>
    <row r="1186" spans="1:25">
      <c r="A1186" t="s">
        <v>3202</v>
      </c>
      <c r="B1186" t="s">
        <v>4007</v>
      </c>
      <c r="C1186" t="s">
        <v>4870</v>
      </c>
      <c r="D1186" t="s">
        <v>3076</v>
      </c>
      <c r="E1186" t="s">
        <v>3077</v>
      </c>
      <c r="F1186" t="s">
        <v>304</v>
      </c>
      <c r="G1186" t="s">
        <v>4767</v>
      </c>
      <c r="H1186" t="s">
        <v>333</v>
      </c>
      <c r="I1186" t="s">
        <v>335</v>
      </c>
      <c r="J1186" t="s">
        <v>246</v>
      </c>
      <c r="K1186" t="s">
        <v>3079</v>
      </c>
      <c r="L1186" t="s">
        <v>247</v>
      </c>
      <c r="M1186">
        <v>84297</v>
      </c>
      <c r="N1186">
        <v>0</v>
      </c>
      <c r="O1186">
        <v>84297</v>
      </c>
      <c r="P1186">
        <v>0</v>
      </c>
      <c r="Q1186" t="s">
        <v>4871</v>
      </c>
      <c r="R1186" t="s">
        <v>3220</v>
      </c>
      <c r="S1186" t="s">
        <v>4872</v>
      </c>
      <c r="T1186" t="s">
        <v>3085</v>
      </c>
      <c r="U1186" t="s">
        <v>4873</v>
      </c>
      <c r="V1186" t="s">
        <v>4874</v>
      </c>
      <c r="W1186" t="s">
        <v>3085</v>
      </c>
      <c r="X1186" t="str">
        <f t="shared" si="18"/>
        <v>Funcionamiento</v>
      </c>
      <c r="Y1186" t="s">
        <v>4767</v>
      </c>
    </row>
    <row r="1187" spans="1:25">
      <c r="A1187" t="s">
        <v>3202</v>
      </c>
      <c r="B1187" t="s">
        <v>4007</v>
      </c>
      <c r="C1187" t="s">
        <v>4870</v>
      </c>
      <c r="D1187" t="s">
        <v>3076</v>
      </c>
      <c r="E1187" t="s">
        <v>3077</v>
      </c>
      <c r="F1187" t="s">
        <v>304</v>
      </c>
      <c r="G1187" t="s">
        <v>4767</v>
      </c>
      <c r="H1187" t="s">
        <v>336</v>
      </c>
      <c r="I1187" t="s">
        <v>337</v>
      </c>
      <c r="J1187" t="s">
        <v>246</v>
      </c>
      <c r="K1187" t="s">
        <v>3079</v>
      </c>
      <c r="L1187" t="s">
        <v>247</v>
      </c>
      <c r="M1187">
        <v>2354967</v>
      </c>
      <c r="N1187">
        <v>0</v>
      </c>
      <c r="O1187">
        <v>2354967</v>
      </c>
      <c r="P1187">
        <v>0</v>
      </c>
      <c r="Q1187" t="s">
        <v>4871</v>
      </c>
      <c r="R1187" t="s">
        <v>3220</v>
      </c>
      <c r="S1187" t="s">
        <v>4872</v>
      </c>
      <c r="T1187" t="s">
        <v>3085</v>
      </c>
      <c r="U1187" t="s">
        <v>4873</v>
      </c>
      <c r="V1187" t="s">
        <v>4874</v>
      </c>
      <c r="W1187" t="s">
        <v>3085</v>
      </c>
      <c r="X1187" t="str">
        <f t="shared" si="18"/>
        <v>Funcionamiento</v>
      </c>
      <c r="Y1187" t="s">
        <v>4767</v>
      </c>
    </row>
    <row r="1188" spans="1:25">
      <c r="A1188" t="s">
        <v>3202</v>
      </c>
      <c r="B1188" t="s">
        <v>4007</v>
      </c>
      <c r="C1188" t="s">
        <v>4870</v>
      </c>
      <c r="D1188" t="s">
        <v>3076</v>
      </c>
      <c r="E1188" t="s">
        <v>3077</v>
      </c>
      <c r="F1188" t="s">
        <v>304</v>
      </c>
      <c r="G1188" t="s">
        <v>4767</v>
      </c>
      <c r="H1188" t="s">
        <v>292</v>
      </c>
      <c r="I1188" t="s">
        <v>293</v>
      </c>
      <c r="J1188" t="s">
        <v>246</v>
      </c>
      <c r="K1188" t="s">
        <v>3079</v>
      </c>
      <c r="L1188" t="s">
        <v>247</v>
      </c>
      <c r="M1188">
        <v>47623299</v>
      </c>
      <c r="N1188">
        <v>0</v>
      </c>
      <c r="O1188">
        <v>47623299</v>
      </c>
      <c r="P1188">
        <v>0</v>
      </c>
      <c r="Q1188" t="s">
        <v>4871</v>
      </c>
      <c r="R1188" t="s">
        <v>3220</v>
      </c>
      <c r="S1188" t="s">
        <v>4872</v>
      </c>
      <c r="T1188" t="s">
        <v>3085</v>
      </c>
      <c r="U1188" t="s">
        <v>4873</v>
      </c>
      <c r="V1188" t="s">
        <v>4874</v>
      </c>
      <c r="W1188" t="s">
        <v>3085</v>
      </c>
      <c r="X1188" t="str">
        <f t="shared" si="18"/>
        <v>Funcionamiento</v>
      </c>
      <c r="Y1188" t="s">
        <v>4767</v>
      </c>
    </row>
    <row r="1189" spans="1:25">
      <c r="A1189" t="s">
        <v>3202</v>
      </c>
      <c r="B1189" t="s">
        <v>4007</v>
      </c>
      <c r="C1189" t="s">
        <v>4870</v>
      </c>
      <c r="D1189" t="s">
        <v>3076</v>
      </c>
      <c r="E1189" t="s">
        <v>3077</v>
      </c>
      <c r="F1189" t="s">
        <v>304</v>
      </c>
      <c r="G1189" t="s">
        <v>4767</v>
      </c>
      <c r="H1189" t="s">
        <v>331</v>
      </c>
      <c r="I1189" t="s">
        <v>587</v>
      </c>
      <c r="J1189" t="s">
        <v>246</v>
      </c>
      <c r="K1189" t="s">
        <v>3079</v>
      </c>
      <c r="L1189" t="s">
        <v>247</v>
      </c>
      <c r="M1189">
        <v>1018412</v>
      </c>
      <c r="N1189">
        <v>0</v>
      </c>
      <c r="O1189">
        <v>1018412</v>
      </c>
      <c r="P1189">
        <v>0</v>
      </c>
      <c r="Q1189" t="s">
        <v>4871</v>
      </c>
      <c r="R1189" t="s">
        <v>3220</v>
      </c>
      <c r="S1189" t="s">
        <v>4872</v>
      </c>
      <c r="T1189" t="s">
        <v>3085</v>
      </c>
      <c r="U1189" t="s">
        <v>4873</v>
      </c>
      <c r="V1189" t="s">
        <v>4874</v>
      </c>
      <c r="W1189" t="s">
        <v>3085</v>
      </c>
      <c r="X1189" t="str">
        <f t="shared" si="18"/>
        <v>Funcionamiento</v>
      </c>
      <c r="Y1189" t="s">
        <v>4767</v>
      </c>
    </row>
    <row r="1190" spans="1:25">
      <c r="A1190" t="s">
        <v>3220</v>
      </c>
      <c r="B1190" t="s">
        <v>3635</v>
      </c>
      <c r="C1190" t="s">
        <v>4875</v>
      </c>
      <c r="D1190" t="s">
        <v>3076</v>
      </c>
      <c r="E1190" t="s">
        <v>3077</v>
      </c>
      <c r="F1190" t="s">
        <v>304</v>
      </c>
      <c r="G1190" t="s">
        <v>4767</v>
      </c>
      <c r="H1190" t="s">
        <v>322</v>
      </c>
      <c r="I1190" t="s">
        <v>323</v>
      </c>
      <c r="J1190" t="s">
        <v>246</v>
      </c>
      <c r="K1190" t="s">
        <v>3079</v>
      </c>
      <c r="L1190" t="s">
        <v>247</v>
      </c>
      <c r="M1190">
        <v>157800</v>
      </c>
      <c r="N1190">
        <v>0</v>
      </c>
      <c r="O1190">
        <v>157800</v>
      </c>
      <c r="P1190">
        <v>0</v>
      </c>
      <c r="Q1190" t="s">
        <v>4876</v>
      </c>
      <c r="R1190" t="s">
        <v>3228</v>
      </c>
      <c r="S1190" t="s">
        <v>3317</v>
      </c>
      <c r="T1190" t="s">
        <v>3085</v>
      </c>
      <c r="U1190" t="s">
        <v>4877</v>
      </c>
      <c r="V1190" t="s">
        <v>4878</v>
      </c>
      <c r="W1190" t="s">
        <v>3085</v>
      </c>
      <c r="X1190" t="str">
        <f t="shared" si="18"/>
        <v>Funcionamiento</v>
      </c>
      <c r="Y1190" t="s">
        <v>4767</v>
      </c>
    </row>
    <row r="1191" spans="1:25">
      <c r="A1191" t="s">
        <v>3220</v>
      </c>
      <c r="B1191" t="s">
        <v>3635</v>
      </c>
      <c r="C1191" t="s">
        <v>4875</v>
      </c>
      <c r="D1191" t="s">
        <v>3076</v>
      </c>
      <c r="E1191" t="s">
        <v>3077</v>
      </c>
      <c r="F1191" t="s">
        <v>304</v>
      </c>
      <c r="G1191" t="s">
        <v>4767</v>
      </c>
      <c r="H1191" t="s">
        <v>314</v>
      </c>
      <c r="I1191" t="s">
        <v>582</v>
      </c>
      <c r="J1191" t="s">
        <v>246</v>
      </c>
      <c r="K1191" t="s">
        <v>3079</v>
      </c>
      <c r="L1191" t="s">
        <v>247</v>
      </c>
      <c r="M1191">
        <v>584000</v>
      </c>
      <c r="N1191">
        <v>0</v>
      </c>
      <c r="O1191">
        <v>584000</v>
      </c>
      <c r="P1191">
        <v>0</v>
      </c>
      <c r="Q1191" t="s">
        <v>4876</v>
      </c>
      <c r="R1191" t="s">
        <v>3228</v>
      </c>
      <c r="S1191" t="s">
        <v>3317</v>
      </c>
      <c r="T1191" t="s">
        <v>3085</v>
      </c>
      <c r="U1191" t="s">
        <v>4877</v>
      </c>
      <c r="V1191" t="s">
        <v>4878</v>
      </c>
      <c r="W1191" t="s">
        <v>3085</v>
      </c>
      <c r="X1191" t="str">
        <f t="shared" si="18"/>
        <v>Funcionamiento</v>
      </c>
      <c r="Y1191" t="s">
        <v>4767</v>
      </c>
    </row>
    <row r="1192" spans="1:25">
      <c r="A1192" t="s">
        <v>3220</v>
      </c>
      <c r="B1192" t="s">
        <v>3635</v>
      </c>
      <c r="C1192" t="s">
        <v>4875</v>
      </c>
      <c r="D1192" t="s">
        <v>3076</v>
      </c>
      <c r="E1192" t="s">
        <v>3077</v>
      </c>
      <c r="F1192" t="s">
        <v>304</v>
      </c>
      <c r="G1192" t="s">
        <v>4767</v>
      </c>
      <c r="H1192" t="s">
        <v>316</v>
      </c>
      <c r="I1192" t="s">
        <v>583</v>
      </c>
      <c r="J1192" t="s">
        <v>246</v>
      </c>
      <c r="K1192" t="s">
        <v>3079</v>
      </c>
      <c r="L1192" t="s">
        <v>247</v>
      </c>
      <c r="M1192">
        <v>414300</v>
      </c>
      <c r="N1192">
        <v>0</v>
      </c>
      <c r="O1192">
        <v>414300</v>
      </c>
      <c r="P1192">
        <v>0</v>
      </c>
      <c r="Q1192" t="s">
        <v>4876</v>
      </c>
      <c r="R1192" t="s">
        <v>3228</v>
      </c>
      <c r="S1192" t="s">
        <v>3317</v>
      </c>
      <c r="T1192" t="s">
        <v>3085</v>
      </c>
      <c r="U1192" t="s">
        <v>4877</v>
      </c>
      <c r="V1192" t="s">
        <v>4878</v>
      </c>
      <c r="W1192" t="s">
        <v>3085</v>
      </c>
      <c r="X1192" t="str">
        <f t="shared" si="18"/>
        <v>Funcionamiento</v>
      </c>
      <c r="Y1192" t="s">
        <v>4767</v>
      </c>
    </row>
    <row r="1193" spans="1:25">
      <c r="A1193" t="s">
        <v>3220</v>
      </c>
      <c r="B1193" t="s">
        <v>3635</v>
      </c>
      <c r="C1193" t="s">
        <v>4875</v>
      </c>
      <c r="D1193" t="s">
        <v>3076</v>
      </c>
      <c r="E1193" t="s">
        <v>3077</v>
      </c>
      <c r="F1193" t="s">
        <v>304</v>
      </c>
      <c r="G1193" t="s">
        <v>4767</v>
      </c>
      <c r="H1193" t="s">
        <v>320</v>
      </c>
      <c r="I1193" t="s">
        <v>321</v>
      </c>
      <c r="J1193" t="s">
        <v>246</v>
      </c>
      <c r="K1193" t="s">
        <v>3079</v>
      </c>
      <c r="L1193" t="s">
        <v>247</v>
      </c>
      <c r="M1193">
        <v>58300</v>
      </c>
      <c r="N1193">
        <v>0</v>
      </c>
      <c r="O1193">
        <v>58300</v>
      </c>
      <c r="P1193">
        <v>0</v>
      </c>
      <c r="Q1193" t="s">
        <v>4876</v>
      </c>
      <c r="R1193" t="s">
        <v>3228</v>
      </c>
      <c r="S1193" t="s">
        <v>3317</v>
      </c>
      <c r="T1193" t="s">
        <v>3085</v>
      </c>
      <c r="U1193" t="s">
        <v>4877</v>
      </c>
      <c r="V1193" t="s">
        <v>4878</v>
      </c>
      <c r="W1193" t="s">
        <v>3085</v>
      </c>
      <c r="X1193" t="str">
        <f t="shared" si="18"/>
        <v>Funcionamiento</v>
      </c>
      <c r="Y1193" t="s">
        <v>4767</v>
      </c>
    </row>
    <row r="1194" spans="1:25">
      <c r="A1194" t="s">
        <v>3220</v>
      </c>
      <c r="B1194" t="s">
        <v>3635</v>
      </c>
      <c r="C1194" t="s">
        <v>4875</v>
      </c>
      <c r="D1194" t="s">
        <v>3076</v>
      </c>
      <c r="E1194" t="s">
        <v>3077</v>
      </c>
      <c r="F1194" t="s">
        <v>304</v>
      </c>
      <c r="G1194" t="s">
        <v>4767</v>
      </c>
      <c r="H1194" t="s">
        <v>318</v>
      </c>
      <c r="I1194" t="s">
        <v>586</v>
      </c>
      <c r="J1194" t="s">
        <v>246</v>
      </c>
      <c r="K1194" t="s">
        <v>3079</v>
      </c>
      <c r="L1194" t="s">
        <v>247</v>
      </c>
      <c r="M1194">
        <v>211400</v>
      </c>
      <c r="N1194">
        <v>0</v>
      </c>
      <c r="O1194">
        <v>211400</v>
      </c>
      <c r="P1194">
        <v>0</v>
      </c>
      <c r="Q1194" t="s">
        <v>4876</v>
      </c>
      <c r="R1194" t="s">
        <v>3228</v>
      </c>
      <c r="S1194" t="s">
        <v>3317</v>
      </c>
      <c r="T1194" t="s">
        <v>3085</v>
      </c>
      <c r="U1194" t="s">
        <v>4877</v>
      </c>
      <c r="V1194" t="s">
        <v>4878</v>
      </c>
      <c r="W1194" t="s">
        <v>3085</v>
      </c>
      <c r="X1194" t="str">
        <f t="shared" si="18"/>
        <v>Funcionamiento</v>
      </c>
      <c r="Y1194" t="s">
        <v>4767</v>
      </c>
    </row>
    <row r="1195" spans="1:25">
      <c r="A1195" t="s">
        <v>3220</v>
      </c>
      <c r="B1195" t="s">
        <v>3635</v>
      </c>
      <c r="C1195" t="s">
        <v>4875</v>
      </c>
      <c r="D1195" t="s">
        <v>3076</v>
      </c>
      <c r="E1195" t="s">
        <v>3077</v>
      </c>
      <c r="F1195" t="s">
        <v>304</v>
      </c>
      <c r="G1195" t="s">
        <v>4767</v>
      </c>
      <c r="H1195" t="s">
        <v>324</v>
      </c>
      <c r="I1195" t="s">
        <v>325</v>
      </c>
      <c r="J1195" t="s">
        <v>246</v>
      </c>
      <c r="K1195" t="s">
        <v>3079</v>
      </c>
      <c r="L1195" t="s">
        <v>247</v>
      </c>
      <c r="M1195">
        <v>106200</v>
      </c>
      <c r="N1195">
        <v>0</v>
      </c>
      <c r="O1195">
        <v>106200</v>
      </c>
      <c r="P1195">
        <v>0</v>
      </c>
      <c r="Q1195" t="s">
        <v>4876</v>
      </c>
      <c r="R1195" t="s">
        <v>3228</v>
      </c>
      <c r="S1195" t="s">
        <v>3317</v>
      </c>
      <c r="T1195" t="s">
        <v>3085</v>
      </c>
      <c r="U1195" t="s">
        <v>4877</v>
      </c>
      <c r="V1195" t="s">
        <v>4878</v>
      </c>
      <c r="W1195" t="s">
        <v>3085</v>
      </c>
      <c r="X1195" t="str">
        <f t="shared" si="18"/>
        <v>Funcionamiento</v>
      </c>
      <c r="Y1195" t="s">
        <v>4767</v>
      </c>
    </row>
    <row r="1196" spans="1:25">
      <c r="A1196" t="s">
        <v>3228</v>
      </c>
      <c r="B1196" t="s">
        <v>3640</v>
      </c>
      <c r="C1196" t="s">
        <v>4879</v>
      </c>
      <c r="D1196" t="s">
        <v>3076</v>
      </c>
      <c r="E1196" t="s">
        <v>3077</v>
      </c>
      <c r="F1196" t="s">
        <v>304</v>
      </c>
      <c r="G1196" t="s">
        <v>4767</v>
      </c>
      <c r="H1196" t="s">
        <v>316</v>
      </c>
      <c r="I1196" t="s">
        <v>583</v>
      </c>
      <c r="J1196" t="s">
        <v>246</v>
      </c>
      <c r="K1196" t="s">
        <v>3079</v>
      </c>
      <c r="L1196" t="s">
        <v>247</v>
      </c>
      <c r="M1196">
        <v>4253000</v>
      </c>
      <c r="N1196">
        <v>0</v>
      </c>
      <c r="O1196">
        <v>4253000</v>
      </c>
      <c r="P1196">
        <v>0</v>
      </c>
      <c r="Q1196" t="s">
        <v>4880</v>
      </c>
      <c r="R1196" t="s">
        <v>3236</v>
      </c>
      <c r="S1196" t="s">
        <v>3245</v>
      </c>
      <c r="T1196" t="s">
        <v>3085</v>
      </c>
      <c r="U1196" t="s">
        <v>4881</v>
      </c>
      <c r="V1196" t="s">
        <v>4882</v>
      </c>
      <c r="W1196" t="s">
        <v>3085</v>
      </c>
      <c r="X1196" t="str">
        <f t="shared" si="18"/>
        <v>Funcionamiento</v>
      </c>
      <c r="Y1196" t="s">
        <v>4767</v>
      </c>
    </row>
    <row r="1197" spans="1:25">
      <c r="A1197" t="s">
        <v>3228</v>
      </c>
      <c r="B1197" t="s">
        <v>3640</v>
      </c>
      <c r="C1197" t="s">
        <v>4879</v>
      </c>
      <c r="D1197" t="s">
        <v>3076</v>
      </c>
      <c r="E1197" t="s">
        <v>3077</v>
      </c>
      <c r="F1197" t="s">
        <v>304</v>
      </c>
      <c r="G1197" t="s">
        <v>4767</v>
      </c>
      <c r="H1197" t="s">
        <v>324</v>
      </c>
      <c r="I1197" t="s">
        <v>325</v>
      </c>
      <c r="J1197" t="s">
        <v>246</v>
      </c>
      <c r="K1197" t="s">
        <v>3079</v>
      </c>
      <c r="L1197" t="s">
        <v>247</v>
      </c>
      <c r="M1197">
        <v>1056200</v>
      </c>
      <c r="N1197">
        <v>0</v>
      </c>
      <c r="O1197">
        <v>1056200</v>
      </c>
      <c r="P1197">
        <v>0</v>
      </c>
      <c r="Q1197" t="s">
        <v>4880</v>
      </c>
      <c r="R1197" t="s">
        <v>3236</v>
      </c>
      <c r="S1197" t="s">
        <v>3245</v>
      </c>
      <c r="T1197" t="s">
        <v>3085</v>
      </c>
      <c r="U1197" t="s">
        <v>4881</v>
      </c>
      <c r="V1197" t="s">
        <v>4882</v>
      </c>
      <c r="W1197" t="s">
        <v>3085</v>
      </c>
      <c r="X1197" t="str">
        <f t="shared" si="18"/>
        <v>Funcionamiento</v>
      </c>
      <c r="Y1197" t="s">
        <v>4767</v>
      </c>
    </row>
    <row r="1198" spans="1:25">
      <c r="A1198" t="s">
        <v>3228</v>
      </c>
      <c r="B1198" t="s">
        <v>3640</v>
      </c>
      <c r="C1198" t="s">
        <v>4879</v>
      </c>
      <c r="D1198" t="s">
        <v>3076</v>
      </c>
      <c r="E1198" t="s">
        <v>3077</v>
      </c>
      <c r="F1198" t="s">
        <v>304</v>
      </c>
      <c r="G1198" t="s">
        <v>4767</v>
      </c>
      <c r="H1198" t="s">
        <v>314</v>
      </c>
      <c r="I1198" t="s">
        <v>582</v>
      </c>
      <c r="J1198" t="s">
        <v>246</v>
      </c>
      <c r="K1198" t="s">
        <v>3079</v>
      </c>
      <c r="L1198" t="s">
        <v>247</v>
      </c>
      <c r="M1198">
        <v>1126000</v>
      </c>
      <c r="N1198">
        <v>0</v>
      </c>
      <c r="O1198">
        <v>1126000</v>
      </c>
      <c r="P1198">
        <v>0</v>
      </c>
      <c r="Q1198" t="s">
        <v>4880</v>
      </c>
      <c r="R1198" t="s">
        <v>3236</v>
      </c>
      <c r="S1198" t="s">
        <v>3245</v>
      </c>
      <c r="T1198" t="s">
        <v>3085</v>
      </c>
      <c r="U1198" t="s">
        <v>4881</v>
      </c>
      <c r="V1198" t="s">
        <v>4882</v>
      </c>
      <c r="W1198" t="s">
        <v>3085</v>
      </c>
      <c r="X1198" t="str">
        <f t="shared" si="18"/>
        <v>Funcionamiento</v>
      </c>
      <c r="Y1198" t="s">
        <v>4767</v>
      </c>
    </row>
    <row r="1199" spans="1:25">
      <c r="A1199" t="s">
        <v>3228</v>
      </c>
      <c r="B1199" t="s">
        <v>3640</v>
      </c>
      <c r="C1199" t="s">
        <v>4879</v>
      </c>
      <c r="D1199" t="s">
        <v>3076</v>
      </c>
      <c r="E1199" t="s">
        <v>3077</v>
      </c>
      <c r="F1199" t="s">
        <v>304</v>
      </c>
      <c r="G1199" t="s">
        <v>4767</v>
      </c>
      <c r="H1199" t="s">
        <v>320</v>
      </c>
      <c r="I1199" t="s">
        <v>321</v>
      </c>
      <c r="J1199" t="s">
        <v>246</v>
      </c>
      <c r="K1199" t="s">
        <v>3079</v>
      </c>
      <c r="L1199" t="s">
        <v>247</v>
      </c>
      <c r="M1199">
        <v>675600</v>
      </c>
      <c r="N1199">
        <v>0</v>
      </c>
      <c r="O1199">
        <v>675600</v>
      </c>
      <c r="P1199">
        <v>0</v>
      </c>
      <c r="Q1199" t="s">
        <v>4880</v>
      </c>
      <c r="R1199" t="s">
        <v>3236</v>
      </c>
      <c r="S1199" t="s">
        <v>3245</v>
      </c>
      <c r="T1199" t="s">
        <v>3085</v>
      </c>
      <c r="U1199" t="s">
        <v>4881</v>
      </c>
      <c r="V1199" t="s">
        <v>4882</v>
      </c>
      <c r="W1199" t="s">
        <v>3085</v>
      </c>
      <c r="X1199" t="str">
        <f t="shared" si="18"/>
        <v>Funcionamiento</v>
      </c>
      <c r="Y1199" t="s">
        <v>4767</v>
      </c>
    </row>
    <row r="1200" spans="1:25">
      <c r="A1200" t="s">
        <v>3228</v>
      </c>
      <c r="B1200" t="s">
        <v>3640</v>
      </c>
      <c r="C1200" t="s">
        <v>4879</v>
      </c>
      <c r="D1200" t="s">
        <v>3076</v>
      </c>
      <c r="E1200" t="s">
        <v>3077</v>
      </c>
      <c r="F1200" t="s">
        <v>304</v>
      </c>
      <c r="G1200" t="s">
        <v>4767</v>
      </c>
      <c r="H1200" t="s">
        <v>322</v>
      </c>
      <c r="I1200" t="s">
        <v>323</v>
      </c>
      <c r="J1200" t="s">
        <v>246</v>
      </c>
      <c r="K1200" t="s">
        <v>3079</v>
      </c>
      <c r="L1200" t="s">
        <v>247</v>
      </c>
      <c r="M1200">
        <v>1584400</v>
      </c>
      <c r="N1200">
        <v>0</v>
      </c>
      <c r="O1200">
        <v>1584400</v>
      </c>
      <c r="P1200">
        <v>0</v>
      </c>
      <c r="Q1200" t="s">
        <v>4880</v>
      </c>
      <c r="R1200" t="s">
        <v>3236</v>
      </c>
      <c r="S1200" t="s">
        <v>3245</v>
      </c>
      <c r="T1200" t="s">
        <v>3085</v>
      </c>
      <c r="U1200" t="s">
        <v>4881</v>
      </c>
      <c r="V1200" t="s">
        <v>4882</v>
      </c>
      <c r="W1200" t="s">
        <v>3085</v>
      </c>
      <c r="X1200" t="str">
        <f t="shared" si="18"/>
        <v>Funcionamiento</v>
      </c>
      <c r="Y1200" t="s">
        <v>4767</v>
      </c>
    </row>
    <row r="1201" spans="1:25">
      <c r="A1201" t="s">
        <v>3228</v>
      </c>
      <c r="B1201" t="s">
        <v>3640</v>
      </c>
      <c r="C1201" t="s">
        <v>4879</v>
      </c>
      <c r="D1201" t="s">
        <v>3076</v>
      </c>
      <c r="E1201" t="s">
        <v>3077</v>
      </c>
      <c r="F1201" t="s">
        <v>304</v>
      </c>
      <c r="G1201" t="s">
        <v>4767</v>
      </c>
      <c r="H1201" t="s">
        <v>318</v>
      </c>
      <c r="I1201" t="s">
        <v>586</v>
      </c>
      <c r="J1201" t="s">
        <v>246</v>
      </c>
      <c r="K1201" t="s">
        <v>3079</v>
      </c>
      <c r="L1201" t="s">
        <v>247</v>
      </c>
      <c r="M1201">
        <v>2111700</v>
      </c>
      <c r="N1201">
        <v>0</v>
      </c>
      <c r="O1201">
        <v>2111700</v>
      </c>
      <c r="P1201">
        <v>0</v>
      </c>
      <c r="Q1201" t="s">
        <v>4880</v>
      </c>
      <c r="R1201" t="s">
        <v>3236</v>
      </c>
      <c r="S1201" t="s">
        <v>3245</v>
      </c>
      <c r="T1201" t="s">
        <v>3085</v>
      </c>
      <c r="U1201" t="s">
        <v>4881</v>
      </c>
      <c r="V1201" t="s">
        <v>4882</v>
      </c>
      <c r="W1201" t="s">
        <v>3085</v>
      </c>
      <c r="X1201" t="str">
        <f t="shared" si="18"/>
        <v>Funcionamiento</v>
      </c>
      <c r="Y1201" t="s">
        <v>4767</v>
      </c>
    </row>
    <row r="1202" spans="1:25">
      <c r="A1202" t="s">
        <v>3236</v>
      </c>
      <c r="B1202" t="s">
        <v>4883</v>
      </c>
      <c r="C1202" t="s">
        <v>4884</v>
      </c>
      <c r="D1202" t="s">
        <v>3076</v>
      </c>
      <c r="E1202" t="s">
        <v>3077</v>
      </c>
      <c r="F1202" t="s">
        <v>304</v>
      </c>
      <c r="G1202" t="s">
        <v>4767</v>
      </c>
      <c r="H1202" t="s">
        <v>303</v>
      </c>
      <c r="I1202" t="s">
        <v>305</v>
      </c>
      <c r="J1202" t="s">
        <v>246</v>
      </c>
      <c r="K1202" t="s">
        <v>3079</v>
      </c>
      <c r="L1202" t="s">
        <v>247</v>
      </c>
      <c r="M1202">
        <v>877184</v>
      </c>
      <c r="N1202">
        <v>0</v>
      </c>
      <c r="O1202">
        <v>877184</v>
      </c>
      <c r="P1202">
        <v>0</v>
      </c>
      <c r="Q1202" t="s">
        <v>4885</v>
      </c>
      <c r="R1202" t="s">
        <v>3281</v>
      </c>
      <c r="S1202" t="s">
        <v>3271</v>
      </c>
      <c r="T1202" t="s">
        <v>3085</v>
      </c>
      <c r="U1202" t="s">
        <v>4886</v>
      </c>
      <c r="V1202" t="s">
        <v>4887</v>
      </c>
      <c r="W1202" t="s">
        <v>3085</v>
      </c>
      <c r="X1202" t="str">
        <f t="shared" si="18"/>
        <v>Funcionamiento</v>
      </c>
      <c r="Y1202" t="s">
        <v>4767</v>
      </c>
    </row>
    <row r="1203" spans="1:25">
      <c r="A1203" t="s">
        <v>3236</v>
      </c>
      <c r="B1203" t="s">
        <v>4883</v>
      </c>
      <c r="C1203" t="s">
        <v>4884</v>
      </c>
      <c r="D1203" t="s">
        <v>3076</v>
      </c>
      <c r="E1203" t="s">
        <v>3077</v>
      </c>
      <c r="F1203" t="s">
        <v>304</v>
      </c>
      <c r="G1203" t="s">
        <v>4767</v>
      </c>
      <c r="H1203" t="s">
        <v>333</v>
      </c>
      <c r="I1203" t="s">
        <v>335</v>
      </c>
      <c r="J1203" t="s">
        <v>246</v>
      </c>
      <c r="K1203" t="s">
        <v>3079</v>
      </c>
      <c r="L1203" t="s">
        <v>247</v>
      </c>
      <c r="M1203">
        <v>636662</v>
      </c>
      <c r="N1203">
        <v>0</v>
      </c>
      <c r="O1203">
        <v>636662</v>
      </c>
      <c r="P1203">
        <v>0</v>
      </c>
      <c r="Q1203" t="s">
        <v>4885</v>
      </c>
      <c r="R1203" t="s">
        <v>3281</v>
      </c>
      <c r="S1203" t="s">
        <v>3271</v>
      </c>
      <c r="T1203" t="s">
        <v>3085</v>
      </c>
      <c r="U1203" t="s">
        <v>4886</v>
      </c>
      <c r="V1203" t="s">
        <v>4887</v>
      </c>
      <c r="W1203" t="s">
        <v>3085</v>
      </c>
      <c r="X1203" t="str">
        <f t="shared" si="18"/>
        <v>Funcionamiento</v>
      </c>
      <c r="Y1203" t="s">
        <v>4767</v>
      </c>
    </row>
    <row r="1204" spans="1:25">
      <c r="A1204" t="s">
        <v>3236</v>
      </c>
      <c r="B1204" t="s">
        <v>4883</v>
      </c>
      <c r="C1204" t="s">
        <v>4884</v>
      </c>
      <c r="D1204" t="s">
        <v>3076</v>
      </c>
      <c r="E1204" t="s">
        <v>3077</v>
      </c>
      <c r="F1204" t="s">
        <v>304</v>
      </c>
      <c r="G1204" t="s">
        <v>4767</v>
      </c>
      <c r="H1204" t="s">
        <v>292</v>
      </c>
      <c r="I1204" t="s">
        <v>293</v>
      </c>
      <c r="J1204" t="s">
        <v>246</v>
      </c>
      <c r="K1204" t="s">
        <v>3079</v>
      </c>
      <c r="L1204" t="s">
        <v>247</v>
      </c>
      <c r="M1204">
        <v>45021535</v>
      </c>
      <c r="N1204">
        <v>0</v>
      </c>
      <c r="O1204">
        <v>45021535</v>
      </c>
      <c r="P1204">
        <v>0</v>
      </c>
      <c r="Q1204" t="s">
        <v>4885</v>
      </c>
      <c r="R1204" t="s">
        <v>3281</v>
      </c>
      <c r="S1204" t="s">
        <v>3271</v>
      </c>
      <c r="T1204" t="s">
        <v>3085</v>
      </c>
      <c r="U1204" t="s">
        <v>4886</v>
      </c>
      <c r="V1204" t="s">
        <v>4887</v>
      </c>
      <c r="W1204" t="s">
        <v>3085</v>
      </c>
      <c r="X1204" t="str">
        <f t="shared" si="18"/>
        <v>Funcionamiento</v>
      </c>
      <c r="Y1204" t="s">
        <v>4767</v>
      </c>
    </row>
    <row r="1205" spans="1:25">
      <c r="A1205" t="s">
        <v>3236</v>
      </c>
      <c r="B1205" t="s">
        <v>4883</v>
      </c>
      <c r="C1205" t="s">
        <v>4884</v>
      </c>
      <c r="D1205" t="s">
        <v>3076</v>
      </c>
      <c r="E1205" t="s">
        <v>3077</v>
      </c>
      <c r="F1205" t="s">
        <v>304</v>
      </c>
      <c r="G1205" t="s">
        <v>4767</v>
      </c>
      <c r="H1205" t="s">
        <v>297</v>
      </c>
      <c r="I1205" t="s">
        <v>299</v>
      </c>
      <c r="J1205" t="s">
        <v>246</v>
      </c>
      <c r="K1205" t="s">
        <v>3079</v>
      </c>
      <c r="L1205" t="s">
        <v>247</v>
      </c>
      <c r="M1205">
        <v>1350816</v>
      </c>
      <c r="N1205">
        <v>0</v>
      </c>
      <c r="O1205">
        <v>1350816</v>
      </c>
      <c r="P1205">
        <v>0</v>
      </c>
      <c r="Q1205" t="s">
        <v>4885</v>
      </c>
      <c r="R1205" t="s">
        <v>3281</v>
      </c>
      <c r="S1205" t="s">
        <v>3271</v>
      </c>
      <c r="T1205" t="s">
        <v>3085</v>
      </c>
      <c r="U1205" t="s">
        <v>4886</v>
      </c>
      <c r="V1205" t="s">
        <v>4887</v>
      </c>
      <c r="W1205" t="s">
        <v>3085</v>
      </c>
      <c r="X1205" t="str">
        <f t="shared" si="18"/>
        <v>Funcionamiento</v>
      </c>
      <c r="Y1205" t="s">
        <v>4767</v>
      </c>
    </row>
    <row r="1206" spans="1:25">
      <c r="A1206" t="s">
        <v>3236</v>
      </c>
      <c r="B1206" t="s">
        <v>4883</v>
      </c>
      <c r="C1206" t="s">
        <v>4884</v>
      </c>
      <c r="D1206" t="s">
        <v>3076</v>
      </c>
      <c r="E1206" t="s">
        <v>3077</v>
      </c>
      <c r="F1206" t="s">
        <v>304</v>
      </c>
      <c r="G1206" t="s">
        <v>4767</v>
      </c>
      <c r="H1206" t="s">
        <v>309</v>
      </c>
      <c r="I1206" t="s">
        <v>311</v>
      </c>
      <c r="J1206" t="s">
        <v>246</v>
      </c>
      <c r="K1206" t="s">
        <v>3079</v>
      </c>
      <c r="L1206" t="s">
        <v>247</v>
      </c>
      <c r="M1206">
        <v>6741309</v>
      </c>
      <c r="N1206">
        <v>0</v>
      </c>
      <c r="O1206">
        <v>6741309</v>
      </c>
      <c r="P1206">
        <v>0</v>
      </c>
      <c r="Q1206" t="s">
        <v>4885</v>
      </c>
      <c r="R1206" t="s">
        <v>3281</v>
      </c>
      <c r="S1206" t="s">
        <v>3271</v>
      </c>
      <c r="T1206" t="s">
        <v>3085</v>
      </c>
      <c r="U1206" t="s">
        <v>4886</v>
      </c>
      <c r="V1206" t="s">
        <v>4887</v>
      </c>
      <c r="W1206" t="s">
        <v>3085</v>
      </c>
      <c r="X1206" t="str">
        <f t="shared" si="18"/>
        <v>Funcionamiento</v>
      </c>
      <c r="Y1206" t="s">
        <v>4767</v>
      </c>
    </row>
    <row r="1207" spans="1:25">
      <c r="A1207" t="s">
        <v>3236</v>
      </c>
      <c r="B1207" t="s">
        <v>4883</v>
      </c>
      <c r="C1207" t="s">
        <v>4884</v>
      </c>
      <c r="D1207" t="s">
        <v>3076</v>
      </c>
      <c r="E1207" t="s">
        <v>3077</v>
      </c>
      <c r="F1207" t="s">
        <v>304</v>
      </c>
      <c r="G1207" t="s">
        <v>4767</v>
      </c>
      <c r="H1207" t="s">
        <v>294</v>
      </c>
      <c r="I1207" t="s">
        <v>296</v>
      </c>
      <c r="J1207" t="s">
        <v>246</v>
      </c>
      <c r="K1207" t="s">
        <v>3079</v>
      </c>
      <c r="L1207" t="s">
        <v>247</v>
      </c>
      <c r="M1207">
        <v>1000283</v>
      </c>
      <c r="N1207">
        <v>0</v>
      </c>
      <c r="O1207">
        <v>1000283</v>
      </c>
      <c r="P1207">
        <v>0</v>
      </c>
      <c r="Q1207" t="s">
        <v>4885</v>
      </c>
      <c r="R1207" t="s">
        <v>3281</v>
      </c>
      <c r="S1207" t="s">
        <v>3271</v>
      </c>
      <c r="T1207" t="s">
        <v>3085</v>
      </c>
      <c r="U1207" t="s">
        <v>4886</v>
      </c>
      <c r="V1207" t="s">
        <v>4887</v>
      </c>
      <c r="W1207" t="s">
        <v>3085</v>
      </c>
      <c r="X1207" t="str">
        <f t="shared" si="18"/>
        <v>Funcionamiento</v>
      </c>
      <c r="Y1207" t="s">
        <v>4767</v>
      </c>
    </row>
    <row r="1208" spans="1:25">
      <c r="A1208" t="s">
        <v>3236</v>
      </c>
      <c r="B1208" t="s">
        <v>4883</v>
      </c>
      <c r="C1208" t="s">
        <v>4884</v>
      </c>
      <c r="D1208" t="s">
        <v>3076</v>
      </c>
      <c r="E1208" t="s">
        <v>3077</v>
      </c>
      <c r="F1208" t="s">
        <v>304</v>
      </c>
      <c r="G1208" t="s">
        <v>4767</v>
      </c>
      <c r="H1208" t="s">
        <v>331</v>
      </c>
      <c r="I1208" t="s">
        <v>587</v>
      </c>
      <c r="J1208" t="s">
        <v>246</v>
      </c>
      <c r="K1208" t="s">
        <v>3079</v>
      </c>
      <c r="L1208" t="s">
        <v>247</v>
      </c>
      <c r="M1208">
        <v>8397023</v>
      </c>
      <c r="N1208">
        <v>0</v>
      </c>
      <c r="O1208">
        <v>8397023</v>
      </c>
      <c r="P1208">
        <v>0</v>
      </c>
      <c r="Q1208" t="s">
        <v>4885</v>
      </c>
      <c r="R1208" t="s">
        <v>3281</v>
      </c>
      <c r="S1208" t="s">
        <v>3271</v>
      </c>
      <c r="T1208" t="s">
        <v>3085</v>
      </c>
      <c r="U1208" t="s">
        <v>4886</v>
      </c>
      <c r="V1208" t="s">
        <v>4887</v>
      </c>
      <c r="W1208" t="s">
        <v>3085</v>
      </c>
      <c r="X1208" t="str">
        <f t="shared" si="18"/>
        <v>Funcionamiento</v>
      </c>
      <c r="Y1208" t="s">
        <v>4767</v>
      </c>
    </row>
    <row r="1209" spans="1:25">
      <c r="A1209" t="s">
        <v>3236</v>
      </c>
      <c r="B1209" t="s">
        <v>4883</v>
      </c>
      <c r="C1209" t="s">
        <v>4884</v>
      </c>
      <c r="D1209" t="s">
        <v>3076</v>
      </c>
      <c r="E1209" t="s">
        <v>3077</v>
      </c>
      <c r="F1209" t="s">
        <v>304</v>
      </c>
      <c r="G1209" t="s">
        <v>4767</v>
      </c>
      <c r="H1209" t="s">
        <v>336</v>
      </c>
      <c r="I1209" t="s">
        <v>337</v>
      </c>
      <c r="J1209" t="s">
        <v>246</v>
      </c>
      <c r="K1209" t="s">
        <v>3079</v>
      </c>
      <c r="L1209" t="s">
        <v>247</v>
      </c>
      <c r="M1209">
        <v>2354967</v>
      </c>
      <c r="N1209">
        <v>0</v>
      </c>
      <c r="O1209">
        <v>2354967</v>
      </c>
      <c r="P1209">
        <v>0</v>
      </c>
      <c r="Q1209" t="s">
        <v>4885</v>
      </c>
      <c r="R1209" t="s">
        <v>3281</v>
      </c>
      <c r="S1209" t="s">
        <v>3271</v>
      </c>
      <c r="T1209" t="s">
        <v>3085</v>
      </c>
      <c r="U1209" t="s">
        <v>4886</v>
      </c>
      <c r="V1209" t="s">
        <v>4887</v>
      </c>
      <c r="W1209" t="s">
        <v>3085</v>
      </c>
      <c r="X1209" t="str">
        <f t="shared" si="18"/>
        <v>Funcionamiento</v>
      </c>
      <c r="Y1209" t="s">
        <v>4767</v>
      </c>
    </row>
    <row r="1210" spans="1:25">
      <c r="A1210" t="s">
        <v>3221</v>
      </c>
      <c r="B1210" t="s">
        <v>4883</v>
      </c>
      <c r="C1210" t="s">
        <v>4888</v>
      </c>
      <c r="D1210" t="s">
        <v>3076</v>
      </c>
      <c r="E1210" t="s">
        <v>3077</v>
      </c>
      <c r="F1210" t="s">
        <v>304</v>
      </c>
      <c r="G1210" t="s">
        <v>4767</v>
      </c>
      <c r="H1210" t="s">
        <v>324</v>
      </c>
      <c r="I1210" t="s">
        <v>325</v>
      </c>
      <c r="J1210" t="s">
        <v>246</v>
      </c>
      <c r="K1210" t="s">
        <v>3079</v>
      </c>
      <c r="L1210" t="s">
        <v>247</v>
      </c>
      <c r="M1210">
        <v>1123900</v>
      </c>
      <c r="N1210">
        <v>0</v>
      </c>
      <c r="O1210">
        <v>1123900</v>
      </c>
      <c r="P1210">
        <v>0</v>
      </c>
      <c r="Q1210" t="s">
        <v>4889</v>
      </c>
      <c r="R1210" t="s">
        <v>3263</v>
      </c>
      <c r="S1210" t="s">
        <v>3278</v>
      </c>
      <c r="T1210" t="s">
        <v>3085</v>
      </c>
      <c r="U1210" t="s">
        <v>3987</v>
      </c>
      <c r="V1210" t="s">
        <v>4890</v>
      </c>
      <c r="W1210" t="s">
        <v>3085</v>
      </c>
      <c r="X1210" t="str">
        <f t="shared" si="18"/>
        <v>Funcionamiento</v>
      </c>
      <c r="Y1210" t="s">
        <v>4767</v>
      </c>
    </row>
    <row r="1211" spans="1:25">
      <c r="A1211" t="s">
        <v>3221</v>
      </c>
      <c r="B1211" t="s">
        <v>4883</v>
      </c>
      <c r="C1211" t="s">
        <v>4888</v>
      </c>
      <c r="D1211" t="s">
        <v>3076</v>
      </c>
      <c r="E1211" t="s">
        <v>3077</v>
      </c>
      <c r="F1211" t="s">
        <v>304</v>
      </c>
      <c r="G1211" t="s">
        <v>4767</v>
      </c>
      <c r="H1211" t="s">
        <v>314</v>
      </c>
      <c r="I1211" t="s">
        <v>582</v>
      </c>
      <c r="J1211" t="s">
        <v>246</v>
      </c>
      <c r="K1211" t="s">
        <v>3079</v>
      </c>
      <c r="L1211" t="s">
        <v>247</v>
      </c>
      <c r="M1211">
        <v>5645000</v>
      </c>
      <c r="N1211">
        <v>0</v>
      </c>
      <c r="O1211">
        <v>5645000</v>
      </c>
      <c r="P1211">
        <v>0</v>
      </c>
      <c r="Q1211" t="s">
        <v>4889</v>
      </c>
      <c r="R1211" t="s">
        <v>3263</v>
      </c>
      <c r="S1211" t="s">
        <v>3278</v>
      </c>
      <c r="T1211" t="s">
        <v>3085</v>
      </c>
      <c r="U1211" t="s">
        <v>3987</v>
      </c>
      <c r="V1211" t="s">
        <v>4890</v>
      </c>
      <c r="W1211" t="s">
        <v>3085</v>
      </c>
      <c r="X1211" t="str">
        <f t="shared" si="18"/>
        <v>Funcionamiento</v>
      </c>
      <c r="Y1211" t="s">
        <v>4767</v>
      </c>
    </row>
    <row r="1212" spans="1:25">
      <c r="A1212" t="s">
        <v>3221</v>
      </c>
      <c r="B1212" t="s">
        <v>4883</v>
      </c>
      <c r="C1212" t="s">
        <v>4888</v>
      </c>
      <c r="D1212" t="s">
        <v>3076</v>
      </c>
      <c r="E1212" t="s">
        <v>3077</v>
      </c>
      <c r="F1212" t="s">
        <v>304</v>
      </c>
      <c r="G1212" t="s">
        <v>4767</v>
      </c>
      <c r="H1212" t="s">
        <v>320</v>
      </c>
      <c r="I1212" t="s">
        <v>321</v>
      </c>
      <c r="J1212" t="s">
        <v>246</v>
      </c>
      <c r="K1212" t="s">
        <v>3079</v>
      </c>
      <c r="L1212" t="s">
        <v>247</v>
      </c>
      <c r="M1212">
        <v>660400</v>
      </c>
      <c r="N1212">
        <v>0</v>
      </c>
      <c r="O1212">
        <v>660400</v>
      </c>
      <c r="P1212">
        <v>0</v>
      </c>
      <c r="Q1212" t="s">
        <v>4889</v>
      </c>
      <c r="R1212" t="s">
        <v>3263</v>
      </c>
      <c r="S1212" t="s">
        <v>3278</v>
      </c>
      <c r="T1212" t="s">
        <v>3085</v>
      </c>
      <c r="U1212" t="s">
        <v>3987</v>
      </c>
      <c r="V1212" t="s">
        <v>4890</v>
      </c>
      <c r="W1212" t="s">
        <v>3085</v>
      </c>
      <c r="X1212" t="str">
        <f t="shared" si="18"/>
        <v>Funcionamiento</v>
      </c>
      <c r="Y1212" t="s">
        <v>4767</v>
      </c>
    </row>
    <row r="1213" spans="1:25">
      <c r="A1213" t="s">
        <v>3221</v>
      </c>
      <c r="B1213" t="s">
        <v>4883</v>
      </c>
      <c r="C1213" t="s">
        <v>4888</v>
      </c>
      <c r="D1213" t="s">
        <v>3076</v>
      </c>
      <c r="E1213" t="s">
        <v>3077</v>
      </c>
      <c r="F1213" t="s">
        <v>304</v>
      </c>
      <c r="G1213" t="s">
        <v>4767</v>
      </c>
      <c r="H1213" t="s">
        <v>318</v>
      </c>
      <c r="I1213" t="s">
        <v>586</v>
      </c>
      <c r="J1213" t="s">
        <v>246</v>
      </c>
      <c r="K1213" t="s">
        <v>3079</v>
      </c>
      <c r="L1213" t="s">
        <v>247</v>
      </c>
      <c r="M1213">
        <v>2246700</v>
      </c>
      <c r="N1213">
        <v>0</v>
      </c>
      <c r="O1213">
        <v>2246700</v>
      </c>
      <c r="P1213">
        <v>0</v>
      </c>
      <c r="Q1213" t="s">
        <v>4889</v>
      </c>
      <c r="R1213" t="s">
        <v>3263</v>
      </c>
      <c r="S1213" t="s">
        <v>3278</v>
      </c>
      <c r="T1213" t="s">
        <v>3085</v>
      </c>
      <c r="U1213" t="s">
        <v>3987</v>
      </c>
      <c r="V1213" t="s">
        <v>4890</v>
      </c>
      <c r="W1213" t="s">
        <v>3085</v>
      </c>
      <c r="X1213" t="str">
        <f t="shared" si="18"/>
        <v>Funcionamiento</v>
      </c>
      <c r="Y1213" t="s">
        <v>4767</v>
      </c>
    </row>
    <row r="1214" spans="1:25">
      <c r="A1214" t="s">
        <v>3221</v>
      </c>
      <c r="B1214" t="s">
        <v>4883</v>
      </c>
      <c r="C1214" t="s">
        <v>4888</v>
      </c>
      <c r="D1214" t="s">
        <v>3076</v>
      </c>
      <c r="E1214" t="s">
        <v>3077</v>
      </c>
      <c r="F1214" t="s">
        <v>304</v>
      </c>
      <c r="G1214" t="s">
        <v>4767</v>
      </c>
      <c r="H1214" t="s">
        <v>316</v>
      </c>
      <c r="I1214" t="s">
        <v>583</v>
      </c>
      <c r="J1214" t="s">
        <v>246</v>
      </c>
      <c r="K1214" t="s">
        <v>3079</v>
      </c>
      <c r="L1214" t="s">
        <v>247</v>
      </c>
      <c r="M1214">
        <v>3999200</v>
      </c>
      <c r="N1214">
        <v>0</v>
      </c>
      <c r="O1214">
        <v>3999200</v>
      </c>
      <c r="P1214">
        <v>0</v>
      </c>
      <c r="Q1214" t="s">
        <v>4889</v>
      </c>
      <c r="R1214" t="s">
        <v>3263</v>
      </c>
      <c r="S1214" t="s">
        <v>3278</v>
      </c>
      <c r="T1214" t="s">
        <v>3085</v>
      </c>
      <c r="U1214" t="s">
        <v>3987</v>
      </c>
      <c r="V1214" t="s">
        <v>4890</v>
      </c>
      <c r="W1214" t="s">
        <v>3085</v>
      </c>
      <c r="X1214" t="str">
        <f t="shared" si="18"/>
        <v>Funcionamiento</v>
      </c>
      <c r="Y1214" t="s">
        <v>4767</v>
      </c>
    </row>
    <row r="1215" spans="1:25">
      <c r="A1215" t="s">
        <v>3221</v>
      </c>
      <c r="B1215" t="s">
        <v>4883</v>
      </c>
      <c r="C1215" t="s">
        <v>4888</v>
      </c>
      <c r="D1215" t="s">
        <v>3076</v>
      </c>
      <c r="E1215" t="s">
        <v>3077</v>
      </c>
      <c r="F1215" t="s">
        <v>304</v>
      </c>
      <c r="G1215" t="s">
        <v>4767</v>
      </c>
      <c r="H1215" t="s">
        <v>322</v>
      </c>
      <c r="I1215" t="s">
        <v>323</v>
      </c>
      <c r="J1215" t="s">
        <v>246</v>
      </c>
      <c r="K1215" t="s">
        <v>3079</v>
      </c>
      <c r="L1215" t="s">
        <v>247</v>
      </c>
      <c r="M1215">
        <v>1685500</v>
      </c>
      <c r="N1215">
        <v>0</v>
      </c>
      <c r="O1215">
        <v>1685500</v>
      </c>
      <c r="P1215">
        <v>0</v>
      </c>
      <c r="Q1215" t="s">
        <v>4889</v>
      </c>
      <c r="R1215" t="s">
        <v>3263</v>
      </c>
      <c r="S1215" t="s">
        <v>3278</v>
      </c>
      <c r="T1215" t="s">
        <v>3085</v>
      </c>
      <c r="U1215" t="s">
        <v>3987</v>
      </c>
      <c r="V1215" t="s">
        <v>4890</v>
      </c>
      <c r="W1215" t="s">
        <v>3085</v>
      </c>
      <c r="X1215" t="str">
        <f t="shared" si="18"/>
        <v>Funcionamiento</v>
      </c>
      <c r="Y1215" t="s">
        <v>4767</v>
      </c>
    </row>
    <row r="1216" spans="1:25">
      <c r="A1216" t="s">
        <v>3251</v>
      </c>
      <c r="B1216" t="s">
        <v>4891</v>
      </c>
      <c r="C1216" t="s">
        <v>4892</v>
      </c>
      <c r="D1216" t="s">
        <v>3076</v>
      </c>
      <c r="E1216" t="s">
        <v>3077</v>
      </c>
      <c r="F1216" t="s">
        <v>304</v>
      </c>
      <c r="G1216" t="s">
        <v>4767</v>
      </c>
      <c r="H1216" t="s">
        <v>300</v>
      </c>
      <c r="I1216" t="s">
        <v>302</v>
      </c>
      <c r="J1216" t="s">
        <v>246</v>
      </c>
      <c r="K1216" t="s">
        <v>3079</v>
      </c>
      <c r="L1216" t="s">
        <v>247</v>
      </c>
      <c r="M1216">
        <v>53214900</v>
      </c>
      <c r="N1216">
        <v>0</v>
      </c>
      <c r="O1216">
        <v>53214900</v>
      </c>
      <c r="P1216">
        <v>0</v>
      </c>
      <c r="Q1216" t="s">
        <v>4893</v>
      </c>
      <c r="R1216" t="s">
        <v>3270</v>
      </c>
      <c r="S1216" t="s">
        <v>3285</v>
      </c>
      <c r="T1216" t="s">
        <v>3085</v>
      </c>
      <c r="U1216" t="s">
        <v>4894</v>
      </c>
      <c r="V1216" t="s">
        <v>4895</v>
      </c>
      <c r="W1216" t="s">
        <v>3085</v>
      </c>
      <c r="X1216" t="str">
        <f t="shared" si="18"/>
        <v>Funcionamiento</v>
      </c>
      <c r="Y1216" t="s">
        <v>4767</v>
      </c>
    </row>
    <row r="1217" spans="1:25">
      <c r="A1217" t="s">
        <v>3238</v>
      </c>
      <c r="B1217" t="s">
        <v>4896</v>
      </c>
      <c r="C1217" t="s">
        <v>4897</v>
      </c>
      <c r="D1217" t="s">
        <v>3076</v>
      </c>
      <c r="E1217" t="s">
        <v>3077</v>
      </c>
      <c r="F1217" t="s">
        <v>3234</v>
      </c>
      <c r="G1217" t="s">
        <v>4767</v>
      </c>
      <c r="H1217" t="s">
        <v>428</v>
      </c>
      <c r="I1217" t="s">
        <v>669</v>
      </c>
      <c r="J1217" t="s">
        <v>246</v>
      </c>
      <c r="K1217" t="s">
        <v>3079</v>
      </c>
      <c r="L1217" t="s">
        <v>247</v>
      </c>
      <c r="M1217">
        <v>12000000</v>
      </c>
      <c r="N1217">
        <v>-145358</v>
      </c>
      <c r="O1217">
        <v>11854642</v>
      </c>
      <c r="P1217">
        <v>0</v>
      </c>
      <c r="Q1217" t="s">
        <v>4898</v>
      </c>
      <c r="R1217" t="s">
        <v>3277</v>
      </c>
      <c r="S1217" t="s">
        <v>3492</v>
      </c>
      <c r="T1217" t="s">
        <v>3676</v>
      </c>
      <c r="U1217" t="s">
        <v>4899</v>
      </c>
      <c r="V1217" t="s">
        <v>4900</v>
      </c>
      <c r="W1217" t="s">
        <v>3085</v>
      </c>
      <c r="X1217" t="str">
        <f t="shared" si="18"/>
        <v>Inversión</v>
      </c>
      <c r="Y1217" t="s">
        <v>3241</v>
      </c>
    </row>
    <row r="1218" spans="1:25">
      <c r="A1218" t="s">
        <v>3281</v>
      </c>
      <c r="B1218" t="s">
        <v>3301</v>
      </c>
      <c r="C1218" t="s">
        <v>4901</v>
      </c>
      <c r="D1218" t="s">
        <v>3076</v>
      </c>
      <c r="E1218" t="s">
        <v>3077</v>
      </c>
      <c r="F1218" t="s">
        <v>304</v>
      </c>
      <c r="G1218" t="s">
        <v>4767</v>
      </c>
      <c r="H1218" t="s">
        <v>309</v>
      </c>
      <c r="I1218" t="s">
        <v>311</v>
      </c>
      <c r="J1218" t="s">
        <v>246</v>
      </c>
      <c r="K1218" t="s">
        <v>3079</v>
      </c>
      <c r="L1218" t="s">
        <v>247</v>
      </c>
      <c r="M1218">
        <v>5531423</v>
      </c>
      <c r="N1218">
        <v>0</v>
      </c>
      <c r="O1218">
        <v>5531423</v>
      </c>
      <c r="P1218">
        <v>0</v>
      </c>
      <c r="Q1218" t="s">
        <v>4902</v>
      </c>
      <c r="R1218" t="s">
        <v>3229</v>
      </c>
      <c r="S1218" t="s">
        <v>3298</v>
      </c>
      <c r="T1218" t="s">
        <v>3085</v>
      </c>
      <c r="U1218" t="s">
        <v>4903</v>
      </c>
      <c r="V1218" t="s">
        <v>4904</v>
      </c>
      <c r="W1218" t="s">
        <v>3085</v>
      </c>
      <c r="X1218" t="str">
        <f t="shared" ref="X1218:X1281" si="19">IF(LEFT(H1218,1)="C","Inversión","Funcionamiento")</f>
        <v>Funcionamiento</v>
      </c>
      <c r="Y1218" t="s">
        <v>4767</v>
      </c>
    </row>
    <row r="1219" spans="1:25">
      <c r="A1219" t="s">
        <v>3281</v>
      </c>
      <c r="B1219" t="s">
        <v>3301</v>
      </c>
      <c r="C1219" t="s">
        <v>4901</v>
      </c>
      <c r="D1219" t="s">
        <v>3076</v>
      </c>
      <c r="E1219" t="s">
        <v>3077</v>
      </c>
      <c r="F1219" t="s">
        <v>304</v>
      </c>
      <c r="G1219" t="s">
        <v>4767</v>
      </c>
      <c r="H1219" t="s">
        <v>331</v>
      </c>
      <c r="I1219" t="s">
        <v>587</v>
      </c>
      <c r="J1219" t="s">
        <v>246</v>
      </c>
      <c r="K1219" t="s">
        <v>3079</v>
      </c>
      <c r="L1219" t="s">
        <v>247</v>
      </c>
      <c r="M1219">
        <v>5954681</v>
      </c>
      <c r="N1219">
        <v>0</v>
      </c>
      <c r="O1219">
        <v>5954681</v>
      </c>
      <c r="P1219">
        <v>0</v>
      </c>
      <c r="Q1219" t="s">
        <v>4902</v>
      </c>
      <c r="R1219" t="s">
        <v>3229</v>
      </c>
      <c r="S1219" t="s">
        <v>3298</v>
      </c>
      <c r="T1219" t="s">
        <v>3085</v>
      </c>
      <c r="U1219" t="s">
        <v>4903</v>
      </c>
      <c r="V1219" t="s">
        <v>4904</v>
      </c>
      <c r="W1219" t="s">
        <v>3085</v>
      </c>
      <c r="X1219" t="str">
        <f t="shared" si="19"/>
        <v>Funcionamiento</v>
      </c>
      <c r="Y1219" t="s">
        <v>4767</v>
      </c>
    </row>
    <row r="1220" spans="1:25">
      <c r="A1220" t="s">
        <v>3281</v>
      </c>
      <c r="B1220" t="s">
        <v>3301</v>
      </c>
      <c r="C1220" t="s">
        <v>4901</v>
      </c>
      <c r="D1220" t="s">
        <v>3076</v>
      </c>
      <c r="E1220" t="s">
        <v>3077</v>
      </c>
      <c r="F1220" t="s">
        <v>304</v>
      </c>
      <c r="G1220" t="s">
        <v>4767</v>
      </c>
      <c r="H1220" t="s">
        <v>336</v>
      </c>
      <c r="I1220" t="s">
        <v>337</v>
      </c>
      <c r="J1220" t="s">
        <v>246</v>
      </c>
      <c r="K1220" t="s">
        <v>3079</v>
      </c>
      <c r="L1220" t="s">
        <v>247</v>
      </c>
      <c r="M1220">
        <v>2354967</v>
      </c>
      <c r="N1220">
        <v>0</v>
      </c>
      <c r="O1220">
        <v>2354967</v>
      </c>
      <c r="P1220">
        <v>0</v>
      </c>
      <c r="Q1220" t="s">
        <v>4902</v>
      </c>
      <c r="R1220" t="s">
        <v>3229</v>
      </c>
      <c r="S1220" t="s">
        <v>3298</v>
      </c>
      <c r="T1220" t="s">
        <v>3085</v>
      </c>
      <c r="U1220" t="s">
        <v>4903</v>
      </c>
      <c r="V1220" t="s">
        <v>4904</v>
      </c>
      <c r="W1220" t="s">
        <v>3085</v>
      </c>
      <c r="X1220" t="str">
        <f t="shared" si="19"/>
        <v>Funcionamiento</v>
      </c>
      <c r="Y1220" t="s">
        <v>4767</v>
      </c>
    </row>
    <row r="1221" spans="1:25">
      <c r="A1221" t="s">
        <v>3281</v>
      </c>
      <c r="B1221" t="s">
        <v>3301</v>
      </c>
      <c r="C1221" t="s">
        <v>4901</v>
      </c>
      <c r="D1221" t="s">
        <v>3076</v>
      </c>
      <c r="E1221" t="s">
        <v>3077</v>
      </c>
      <c r="F1221" t="s">
        <v>304</v>
      </c>
      <c r="G1221" t="s">
        <v>4767</v>
      </c>
      <c r="H1221" t="s">
        <v>297</v>
      </c>
      <c r="I1221" t="s">
        <v>299</v>
      </c>
      <c r="J1221" t="s">
        <v>246</v>
      </c>
      <c r="K1221" t="s">
        <v>3079</v>
      </c>
      <c r="L1221" t="s">
        <v>247</v>
      </c>
      <c r="M1221">
        <v>1230819</v>
      </c>
      <c r="N1221">
        <v>0</v>
      </c>
      <c r="O1221">
        <v>1230819</v>
      </c>
      <c r="P1221">
        <v>0</v>
      </c>
      <c r="Q1221" t="s">
        <v>4902</v>
      </c>
      <c r="R1221" t="s">
        <v>3229</v>
      </c>
      <c r="S1221" t="s">
        <v>3298</v>
      </c>
      <c r="T1221" t="s">
        <v>3085</v>
      </c>
      <c r="U1221" t="s">
        <v>4903</v>
      </c>
      <c r="V1221" t="s">
        <v>4904</v>
      </c>
      <c r="W1221" t="s">
        <v>3085</v>
      </c>
      <c r="X1221" t="str">
        <f t="shared" si="19"/>
        <v>Funcionamiento</v>
      </c>
      <c r="Y1221" t="s">
        <v>4767</v>
      </c>
    </row>
    <row r="1222" spans="1:25">
      <c r="A1222" t="s">
        <v>3281</v>
      </c>
      <c r="B1222" t="s">
        <v>3301</v>
      </c>
      <c r="C1222" t="s">
        <v>4901</v>
      </c>
      <c r="D1222" t="s">
        <v>3076</v>
      </c>
      <c r="E1222" t="s">
        <v>3077</v>
      </c>
      <c r="F1222" t="s">
        <v>304</v>
      </c>
      <c r="G1222" t="s">
        <v>4767</v>
      </c>
      <c r="H1222" t="s">
        <v>292</v>
      </c>
      <c r="I1222" t="s">
        <v>293</v>
      </c>
      <c r="J1222" t="s">
        <v>246</v>
      </c>
      <c r="K1222" t="s">
        <v>3079</v>
      </c>
      <c r="L1222" t="s">
        <v>247</v>
      </c>
      <c r="M1222">
        <v>40915372</v>
      </c>
      <c r="N1222">
        <v>0</v>
      </c>
      <c r="O1222">
        <v>40915372</v>
      </c>
      <c r="P1222">
        <v>0</v>
      </c>
      <c r="Q1222" t="s">
        <v>4902</v>
      </c>
      <c r="R1222" t="s">
        <v>3229</v>
      </c>
      <c r="S1222" t="s">
        <v>3298</v>
      </c>
      <c r="T1222" t="s">
        <v>3085</v>
      </c>
      <c r="U1222" t="s">
        <v>4903</v>
      </c>
      <c r="V1222" t="s">
        <v>4904</v>
      </c>
      <c r="W1222" t="s">
        <v>3085</v>
      </c>
      <c r="X1222" t="str">
        <f t="shared" si="19"/>
        <v>Funcionamiento</v>
      </c>
      <c r="Y1222" t="s">
        <v>4767</v>
      </c>
    </row>
    <row r="1223" spans="1:25">
      <c r="A1223" t="s">
        <v>3281</v>
      </c>
      <c r="B1223" t="s">
        <v>3301</v>
      </c>
      <c r="C1223" t="s">
        <v>4901</v>
      </c>
      <c r="D1223" t="s">
        <v>3076</v>
      </c>
      <c r="E1223" t="s">
        <v>3077</v>
      </c>
      <c r="F1223" t="s">
        <v>304</v>
      </c>
      <c r="G1223" t="s">
        <v>4767</v>
      </c>
      <c r="H1223" t="s">
        <v>303</v>
      </c>
      <c r="I1223" t="s">
        <v>305</v>
      </c>
      <c r="J1223" t="s">
        <v>246</v>
      </c>
      <c r="K1223" t="s">
        <v>3079</v>
      </c>
      <c r="L1223" t="s">
        <v>247</v>
      </c>
      <c r="M1223">
        <v>1590402</v>
      </c>
      <c r="N1223">
        <v>0</v>
      </c>
      <c r="O1223">
        <v>1590402</v>
      </c>
      <c r="P1223">
        <v>0</v>
      </c>
      <c r="Q1223" t="s">
        <v>4902</v>
      </c>
      <c r="R1223" t="s">
        <v>3229</v>
      </c>
      <c r="S1223" t="s">
        <v>3298</v>
      </c>
      <c r="T1223" t="s">
        <v>3085</v>
      </c>
      <c r="U1223" t="s">
        <v>4903</v>
      </c>
      <c r="V1223" t="s">
        <v>4904</v>
      </c>
      <c r="W1223" t="s">
        <v>3085</v>
      </c>
      <c r="X1223" t="str">
        <f t="shared" si="19"/>
        <v>Funcionamiento</v>
      </c>
      <c r="Y1223" t="s">
        <v>4767</v>
      </c>
    </row>
    <row r="1224" spans="1:25">
      <c r="A1224" t="s">
        <v>3281</v>
      </c>
      <c r="B1224" t="s">
        <v>3301</v>
      </c>
      <c r="C1224" t="s">
        <v>4901</v>
      </c>
      <c r="D1224" t="s">
        <v>3076</v>
      </c>
      <c r="E1224" t="s">
        <v>3077</v>
      </c>
      <c r="F1224" t="s">
        <v>304</v>
      </c>
      <c r="G1224" t="s">
        <v>4767</v>
      </c>
      <c r="H1224" t="s">
        <v>333</v>
      </c>
      <c r="I1224" t="s">
        <v>335</v>
      </c>
      <c r="J1224" t="s">
        <v>246</v>
      </c>
      <c r="K1224" t="s">
        <v>3079</v>
      </c>
      <c r="L1224" t="s">
        <v>247</v>
      </c>
      <c r="M1224">
        <v>446907</v>
      </c>
      <c r="N1224">
        <v>0</v>
      </c>
      <c r="O1224">
        <v>446907</v>
      </c>
      <c r="P1224">
        <v>0</v>
      </c>
      <c r="Q1224" t="s">
        <v>4902</v>
      </c>
      <c r="R1224" t="s">
        <v>3229</v>
      </c>
      <c r="S1224" t="s">
        <v>3298</v>
      </c>
      <c r="T1224" t="s">
        <v>3085</v>
      </c>
      <c r="U1224" t="s">
        <v>4903</v>
      </c>
      <c r="V1224" t="s">
        <v>4904</v>
      </c>
      <c r="W1224" t="s">
        <v>3085</v>
      </c>
      <c r="X1224" t="str">
        <f t="shared" si="19"/>
        <v>Funcionamiento</v>
      </c>
      <c r="Y1224" t="s">
        <v>4767</v>
      </c>
    </row>
    <row r="1225" spans="1:25">
      <c r="A1225" t="s">
        <v>3281</v>
      </c>
      <c r="B1225" t="s">
        <v>3301</v>
      </c>
      <c r="C1225" t="s">
        <v>4901</v>
      </c>
      <c r="D1225" t="s">
        <v>3076</v>
      </c>
      <c r="E1225" t="s">
        <v>3077</v>
      </c>
      <c r="F1225" t="s">
        <v>304</v>
      </c>
      <c r="G1225" t="s">
        <v>4767</v>
      </c>
      <c r="H1225" t="s">
        <v>294</v>
      </c>
      <c r="I1225" t="s">
        <v>296</v>
      </c>
      <c r="J1225" t="s">
        <v>246</v>
      </c>
      <c r="K1225" t="s">
        <v>3079</v>
      </c>
      <c r="L1225" t="s">
        <v>247</v>
      </c>
      <c r="M1225">
        <v>923169</v>
      </c>
      <c r="N1225">
        <v>0</v>
      </c>
      <c r="O1225">
        <v>923169</v>
      </c>
      <c r="P1225">
        <v>0</v>
      </c>
      <c r="Q1225" t="s">
        <v>4902</v>
      </c>
      <c r="R1225" t="s">
        <v>3229</v>
      </c>
      <c r="S1225" t="s">
        <v>3298</v>
      </c>
      <c r="T1225" t="s">
        <v>3085</v>
      </c>
      <c r="U1225" t="s">
        <v>4903</v>
      </c>
      <c r="V1225" t="s">
        <v>4904</v>
      </c>
      <c r="W1225" t="s">
        <v>3085</v>
      </c>
      <c r="X1225" t="str">
        <f t="shared" si="19"/>
        <v>Funcionamiento</v>
      </c>
      <c r="Y1225" t="s">
        <v>4767</v>
      </c>
    </row>
    <row r="1226" spans="1:25">
      <c r="A1226" t="s">
        <v>3288</v>
      </c>
      <c r="B1226" t="s">
        <v>3301</v>
      </c>
      <c r="C1226" t="s">
        <v>4905</v>
      </c>
      <c r="D1226" t="s">
        <v>3076</v>
      </c>
      <c r="E1226" t="s">
        <v>3077</v>
      </c>
      <c r="F1226" t="s">
        <v>304</v>
      </c>
      <c r="G1226" t="s">
        <v>4767</v>
      </c>
      <c r="H1226" t="s">
        <v>322</v>
      </c>
      <c r="I1226" t="s">
        <v>323</v>
      </c>
      <c r="J1226" t="s">
        <v>246</v>
      </c>
      <c r="K1226" t="s">
        <v>3079</v>
      </c>
      <c r="L1226" t="s">
        <v>247</v>
      </c>
      <c r="M1226">
        <v>3195300</v>
      </c>
      <c r="N1226">
        <v>0</v>
      </c>
      <c r="O1226">
        <v>3195300</v>
      </c>
      <c r="P1226">
        <v>0</v>
      </c>
      <c r="Q1226" t="s">
        <v>4040</v>
      </c>
      <c r="R1226" t="s">
        <v>3292</v>
      </c>
      <c r="S1226" t="s">
        <v>3305</v>
      </c>
      <c r="T1226" t="s">
        <v>3085</v>
      </c>
      <c r="U1226" t="s">
        <v>4906</v>
      </c>
      <c r="V1226" t="s">
        <v>4907</v>
      </c>
      <c r="W1226" t="s">
        <v>3085</v>
      </c>
      <c r="X1226" t="str">
        <f t="shared" si="19"/>
        <v>Funcionamiento</v>
      </c>
      <c r="Y1226" t="s">
        <v>4767</v>
      </c>
    </row>
    <row r="1227" spans="1:25">
      <c r="A1227" t="s">
        <v>3288</v>
      </c>
      <c r="B1227" t="s">
        <v>3301</v>
      </c>
      <c r="C1227" t="s">
        <v>4905</v>
      </c>
      <c r="D1227" t="s">
        <v>3076</v>
      </c>
      <c r="E1227" t="s">
        <v>3077</v>
      </c>
      <c r="F1227" t="s">
        <v>304</v>
      </c>
      <c r="G1227" t="s">
        <v>4767</v>
      </c>
      <c r="H1227" t="s">
        <v>316</v>
      </c>
      <c r="I1227" t="s">
        <v>583</v>
      </c>
      <c r="J1227" t="s">
        <v>246</v>
      </c>
      <c r="K1227" t="s">
        <v>3079</v>
      </c>
      <c r="L1227" t="s">
        <v>247</v>
      </c>
      <c r="M1227">
        <v>4038200</v>
      </c>
      <c r="N1227">
        <v>0</v>
      </c>
      <c r="O1227">
        <v>4038200</v>
      </c>
      <c r="P1227">
        <v>0</v>
      </c>
      <c r="Q1227" t="s">
        <v>4040</v>
      </c>
      <c r="R1227" t="s">
        <v>3292</v>
      </c>
      <c r="S1227" t="s">
        <v>3305</v>
      </c>
      <c r="T1227" t="s">
        <v>3085</v>
      </c>
      <c r="U1227" t="s">
        <v>4906</v>
      </c>
      <c r="V1227" t="s">
        <v>4907</v>
      </c>
      <c r="W1227" t="s">
        <v>3085</v>
      </c>
      <c r="X1227" t="str">
        <f t="shared" si="19"/>
        <v>Funcionamiento</v>
      </c>
      <c r="Y1227" t="s">
        <v>4767</v>
      </c>
    </row>
    <row r="1228" spans="1:25">
      <c r="A1228" t="s">
        <v>3288</v>
      </c>
      <c r="B1228" t="s">
        <v>3301</v>
      </c>
      <c r="C1228" t="s">
        <v>4905</v>
      </c>
      <c r="D1228" t="s">
        <v>3076</v>
      </c>
      <c r="E1228" t="s">
        <v>3077</v>
      </c>
      <c r="F1228" t="s">
        <v>304</v>
      </c>
      <c r="G1228" t="s">
        <v>4767</v>
      </c>
      <c r="H1228" t="s">
        <v>314</v>
      </c>
      <c r="I1228" t="s">
        <v>582</v>
      </c>
      <c r="J1228" t="s">
        <v>246</v>
      </c>
      <c r="K1228" t="s">
        <v>3079</v>
      </c>
      <c r="L1228" t="s">
        <v>247</v>
      </c>
      <c r="M1228">
        <v>5700700</v>
      </c>
      <c r="N1228">
        <v>0</v>
      </c>
      <c r="O1228">
        <v>5700700</v>
      </c>
      <c r="P1228">
        <v>0</v>
      </c>
      <c r="Q1228" t="s">
        <v>4040</v>
      </c>
      <c r="R1228" t="s">
        <v>3292</v>
      </c>
      <c r="S1228" t="s">
        <v>3305</v>
      </c>
      <c r="T1228" t="s">
        <v>3085</v>
      </c>
      <c r="U1228" t="s">
        <v>4906</v>
      </c>
      <c r="V1228" t="s">
        <v>4907</v>
      </c>
      <c r="W1228" t="s">
        <v>3085</v>
      </c>
      <c r="X1228" t="str">
        <f t="shared" si="19"/>
        <v>Funcionamiento</v>
      </c>
      <c r="Y1228" t="s">
        <v>4767</v>
      </c>
    </row>
    <row r="1229" spans="1:25">
      <c r="A1229" t="s">
        <v>3288</v>
      </c>
      <c r="B1229" t="s">
        <v>3301</v>
      </c>
      <c r="C1229" t="s">
        <v>4905</v>
      </c>
      <c r="D1229" t="s">
        <v>3076</v>
      </c>
      <c r="E1229" t="s">
        <v>3077</v>
      </c>
      <c r="F1229" t="s">
        <v>304</v>
      </c>
      <c r="G1229" t="s">
        <v>4767</v>
      </c>
      <c r="H1229" t="s">
        <v>318</v>
      </c>
      <c r="I1229" t="s">
        <v>586</v>
      </c>
      <c r="J1229" t="s">
        <v>246</v>
      </c>
      <c r="K1229" t="s">
        <v>3079</v>
      </c>
      <c r="L1229" t="s">
        <v>247</v>
      </c>
      <c r="M1229">
        <v>4259600</v>
      </c>
      <c r="N1229">
        <v>0</v>
      </c>
      <c r="O1229">
        <v>4259600</v>
      </c>
      <c r="P1229">
        <v>0</v>
      </c>
      <c r="Q1229" t="s">
        <v>4040</v>
      </c>
      <c r="R1229" t="s">
        <v>3292</v>
      </c>
      <c r="S1229" t="s">
        <v>3305</v>
      </c>
      <c r="T1229" t="s">
        <v>3085</v>
      </c>
      <c r="U1229" t="s">
        <v>4906</v>
      </c>
      <c r="V1229" t="s">
        <v>4907</v>
      </c>
      <c r="W1229" t="s">
        <v>3085</v>
      </c>
      <c r="X1229" t="str">
        <f t="shared" si="19"/>
        <v>Funcionamiento</v>
      </c>
      <c r="Y1229" t="s">
        <v>4767</v>
      </c>
    </row>
    <row r="1230" spans="1:25">
      <c r="A1230" t="s">
        <v>3288</v>
      </c>
      <c r="B1230" t="s">
        <v>3301</v>
      </c>
      <c r="C1230" t="s">
        <v>4905</v>
      </c>
      <c r="D1230" t="s">
        <v>3076</v>
      </c>
      <c r="E1230" t="s">
        <v>3077</v>
      </c>
      <c r="F1230" t="s">
        <v>304</v>
      </c>
      <c r="G1230" t="s">
        <v>4767</v>
      </c>
      <c r="H1230" t="s">
        <v>320</v>
      </c>
      <c r="I1230" t="s">
        <v>321</v>
      </c>
      <c r="J1230" t="s">
        <v>246</v>
      </c>
      <c r="K1230" t="s">
        <v>3079</v>
      </c>
      <c r="L1230" t="s">
        <v>247</v>
      </c>
      <c r="M1230">
        <v>606900</v>
      </c>
      <c r="N1230">
        <v>0</v>
      </c>
      <c r="O1230">
        <v>606900</v>
      </c>
      <c r="P1230">
        <v>0</v>
      </c>
      <c r="Q1230" t="s">
        <v>4040</v>
      </c>
      <c r="R1230" t="s">
        <v>3292</v>
      </c>
      <c r="S1230" t="s">
        <v>3305</v>
      </c>
      <c r="T1230" t="s">
        <v>3085</v>
      </c>
      <c r="U1230" t="s">
        <v>4906</v>
      </c>
      <c r="V1230" t="s">
        <v>4907</v>
      </c>
      <c r="W1230" t="s">
        <v>3085</v>
      </c>
      <c r="X1230" t="str">
        <f t="shared" si="19"/>
        <v>Funcionamiento</v>
      </c>
      <c r="Y1230" t="s">
        <v>4767</v>
      </c>
    </row>
    <row r="1231" spans="1:25">
      <c r="A1231" t="s">
        <v>3288</v>
      </c>
      <c r="B1231" t="s">
        <v>3301</v>
      </c>
      <c r="C1231" t="s">
        <v>4905</v>
      </c>
      <c r="D1231" t="s">
        <v>3076</v>
      </c>
      <c r="E1231" t="s">
        <v>3077</v>
      </c>
      <c r="F1231" t="s">
        <v>304</v>
      </c>
      <c r="G1231" t="s">
        <v>4767</v>
      </c>
      <c r="H1231" t="s">
        <v>324</v>
      </c>
      <c r="I1231" t="s">
        <v>325</v>
      </c>
      <c r="J1231" t="s">
        <v>246</v>
      </c>
      <c r="K1231" t="s">
        <v>3079</v>
      </c>
      <c r="L1231" t="s">
        <v>247</v>
      </c>
      <c r="M1231">
        <v>2130700</v>
      </c>
      <c r="N1231">
        <v>0</v>
      </c>
      <c r="O1231">
        <v>2130700</v>
      </c>
      <c r="P1231">
        <v>0</v>
      </c>
      <c r="Q1231" t="s">
        <v>4040</v>
      </c>
      <c r="R1231" t="s">
        <v>3292</v>
      </c>
      <c r="S1231" t="s">
        <v>3305</v>
      </c>
      <c r="T1231" t="s">
        <v>3085</v>
      </c>
      <c r="U1231" t="s">
        <v>4906</v>
      </c>
      <c r="V1231" t="s">
        <v>4907</v>
      </c>
      <c r="W1231" t="s">
        <v>3085</v>
      </c>
      <c r="X1231" t="str">
        <f t="shared" si="19"/>
        <v>Funcionamiento</v>
      </c>
      <c r="Y1231" t="s">
        <v>4767</v>
      </c>
    </row>
    <row r="1232" spans="1:25">
      <c r="A1232" t="s">
        <v>3263</v>
      </c>
      <c r="B1232" t="s">
        <v>3340</v>
      </c>
      <c r="C1232" t="s">
        <v>4908</v>
      </c>
      <c r="D1232" t="s">
        <v>3076</v>
      </c>
      <c r="E1232" t="s">
        <v>3077</v>
      </c>
      <c r="F1232" t="s">
        <v>304</v>
      </c>
      <c r="G1232" t="s">
        <v>4767</v>
      </c>
      <c r="H1232" t="s">
        <v>333</v>
      </c>
      <c r="I1232" t="s">
        <v>335</v>
      </c>
      <c r="J1232" t="s">
        <v>246</v>
      </c>
      <c r="K1232" t="s">
        <v>3079</v>
      </c>
      <c r="L1232" t="s">
        <v>247</v>
      </c>
      <c r="M1232">
        <v>313996</v>
      </c>
      <c r="N1232">
        <v>0</v>
      </c>
      <c r="O1232">
        <v>313996</v>
      </c>
      <c r="P1232">
        <v>0</v>
      </c>
      <c r="Q1232" t="s">
        <v>4909</v>
      </c>
      <c r="R1232" t="s">
        <v>3297</v>
      </c>
      <c r="S1232" t="s">
        <v>4910</v>
      </c>
      <c r="T1232" t="s">
        <v>3085</v>
      </c>
      <c r="U1232" t="s">
        <v>4911</v>
      </c>
      <c r="V1232" t="s">
        <v>4912</v>
      </c>
      <c r="W1232" t="s">
        <v>3085</v>
      </c>
      <c r="X1232" t="str">
        <f t="shared" si="19"/>
        <v>Funcionamiento</v>
      </c>
      <c r="Y1232" t="s">
        <v>4767</v>
      </c>
    </row>
    <row r="1233" spans="1:25">
      <c r="A1233" t="s">
        <v>3263</v>
      </c>
      <c r="B1233" t="s">
        <v>3340</v>
      </c>
      <c r="C1233" t="s">
        <v>4908</v>
      </c>
      <c r="D1233" t="s">
        <v>3076</v>
      </c>
      <c r="E1233" t="s">
        <v>3077</v>
      </c>
      <c r="F1233" t="s">
        <v>304</v>
      </c>
      <c r="G1233" t="s">
        <v>4767</v>
      </c>
      <c r="H1233" t="s">
        <v>309</v>
      </c>
      <c r="I1233" t="s">
        <v>311</v>
      </c>
      <c r="J1233" t="s">
        <v>246</v>
      </c>
      <c r="K1233" t="s">
        <v>3079</v>
      </c>
      <c r="L1233" t="s">
        <v>247</v>
      </c>
      <c r="M1233">
        <v>3950914</v>
      </c>
      <c r="N1233">
        <v>0</v>
      </c>
      <c r="O1233">
        <v>3950914</v>
      </c>
      <c r="P1233">
        <v>0</v>
      </c>
      <c r="Q1233" t="s">
        <v>4909</v>
      </c>
      <c r="R1233" t="s">
        <v>3297</v>
      </c>
      <c r="S1233" t="s">
        <v>4910</v>
      </c>
      <c r="T1233" t="s">
        <v>3085</v>
      </c>
      <c r="U1233" t="s">
        <v>4911</v>
      </c>
      <c r="V1233" t="s">
        <v>4912</v>
      </c>
      <c r="W1233" t="s">
        <v>3085</v>
      </c>
      <c r="X1233" t="str">
        <f t="shared" si="19"/>
        <v>Funcionamiento</v>
      </c>
      <c r="Y1233" t="s">
        <v>4767</v>
      </c>
    </row>
    <row r="1234" spans="1:25">
      <c r="A1234" t="s">
        <v>3263</v>
      </c>
      <c r="B1234" t="s">
        <v>3340</v>
      </c>
      <c r="C1234" t="s">
        <v>4908</v>
      </c>
      <c r="D1234" t="s">
        <v>3076</v>
      </c>
      <c r="E1234" t="s">
        <v>3077</v>
      </c>
      <c r="F1234" t="s">
        <v>304</v>
      </c>
      <c r="G1234" t="s">
        <v>4767</v>
      </c>
      <c r="H1234" t="s">
        <v>331</v>
      </c>
      <c r="I1234" t="s">
        <v>587</v>
      </c>
      <c r="J1234" t="s">
        <v>246</v>
      </c>
      <c r="K1234" t="s">
        <v>3079</v>
      </c>
      <c r="L1234" t="s">
        <v>247</v>
      </c>
      <c r="M1234">
        <v>4039146</v>
      </c>
      <c r="N1234">
        <v>0</v>
      </c>
      <c r="O1234">
        <v>4039146</v>
      </c>
      <c r="P1234">
        <v>0</v>
      </c>
      <c r="Q1234" t="s">
        <v>4909</v>
      </c>
      <c r="R1234" t="s">
        <v>3297</v>
      </c>
      <c r="S1234" t="s">
        <v>4910</v>
      </c>
      <c r="T1234" t="s">
        <v>3085</v>
      </c>
      <c r="U1234" t="s">
        <v>4911</v>
      </c>
      <c r="V1234" t="s">
        <v>4912</v>
      </c>
      <c r="W1234" t="s">
        <v>3085</v>
      </c>
      <c r="X1234" t="str">
        <f t="shared" si="19"/>
        <v>Funcionamiento</v>
      </c>
      <c r="Y1234" t="s">
        <v>4767</v>
      </c>
    </row>
    <row r="1235" spans="1:25">
      <c r="A1235" t="s">
        <v>3263</v>
      </c>
      <c r="B1235" t="s">
        <v>3340</v>
      </c>
      <c r="C1235" t="s">
        <v>4908</v>
      </c>
      <c r="D1235" t="s">
        <v>3076</v>
      </c>
      <c r="E1235" t="s">
        <v>3077</v>
      </c>
      <c r="F1235" t="s">
        <v>304</v>
      </c>
      <c r="G1235" t="s">
        <v>4767</v>
      </c>
      <c r="H1235" t="s">
        <v>336</v>
      </c>
      <c r="I1235" t="s">
        <v>337</v>
      </c>
      <c r="J1235" t="s">
        <v>246</v>
      </c>
      <c r="K1235" t="s">
        <v>3079</v>
      </c>
      <c r="L1235" t="s">
        <v>247</v>
      </c>
      <c r="M1235">
        <v>2354967</v>
      </c>
      <c r="N1235">
        <v>0</v>
      </c>
      <c r="O1235">
        <v>2354967</v>
      </c>
      <c r="P1235">
        <v>0</v>
      </c>
      <c r="Q1235" t="s">
        <v>4909</v>
      </c>
      <c r="R1235" t="s">
        <v>3297</v>
      </c>
      <c r="S1235" t="s">
        <v>4910</v>
      </c>
      <c r="T1235" t="s">
        <v>3085</v>
      </c>
      <c r="U1235" t="s">
        <v>4911</v>
      </c>
      <c r="V1235" t="s">
        <v>4912</v>
      </c>
      <c r="W1235" t="s">
        <v>3085</v>
      </c>
      <c r="X1235" t="str">
        <f t="shared" si="19"/>
        <v>Funcionamiento</v>
      </c>
      <c r="Y1235" t="s">
        <v>4767</v>
      </c>
    </row>
    <row r="1236" spans="1:25">
      <c r="A1236" t="s">
        <v>3263</v>
      </c>
      <c r="B1236" t="s">
        <v>3340</v>
      </c>
      <c r="C1236" t="s">
        <v>4908</v>
      </c>
      <c r="D1236" t="s">
        <v>3076</v>
      </c>
      <c r="E1236" t="s">
        <v>3077</v>
      </c>
      <c r="F1236" t="s">
        <v>304</v>
      </c>
      <c r="G1236" t="s">
        <v>4767</v>
      </c>
      <c r="H1236" t="s">
        <v>303</v>
      </c>
      <c r="I1236" t="s">
        <v>305</v>
      </c>
      <c r="J1236" t="s">
        <v>246</v>
      </c>
      <c r="K1236" t="s">
        <v>3079</v>
      </c>
      <c r="L1236" t="s">
        <v>247</v>
      </c>
      <c r="M1236">
        <v>918365</v>
      </c>
      <c r="N1236">
        <v>0</v>
      </c>
      <c r="O1236">
        <v>918365</v>
      </c>
      <c r="P1236">
        <v>0</v>
      </c>
      <c r="Q1236" t="s">
        <v>4909</v>
      </c>
      <c r="R1236" t="s">
        <v>3297</v>
      </c>
      <c r="S1236" t="s">
        <v>4910</v>
      </c>
      <c r="T1236" t="s">
        <v>3085</v>
      </c>
      <c r="U1236" t="s">
        <v>4911</v>
      </c>
      <c r="V1236" t="s">
        <v>4912</v>
      </c>
      <c r="W1236" t="s">
        <v>3085</v>
      </c>
      <c r="X1236" t="str">
        <f t="shared" si="19"/>
        <v>Funcionamiento</v>
      </c>
      <c r="Y1236" t="s">
        <v>4767</v>
      </c>
    </row>
    <row r="1237" spans="1:25">
      <c r="A1237" t="s">
        <v>3263</v>
      </c>
      <c r="B1237" t="s">
        <v>3340</v>
      </c>
      <c r="C1237" t="s">
        <v>4908</v>
      </c>
      <c r="D1237" t="s">
        <v>3076</v>
      </c>
      <c r="E1237" t="s">
        <v>3077</v>
      </c>
      <c r="F1237" t="s">
        <v>304</v>
      </c>
      <c r="G1237" t="s">
        <v>4767</v>
      </c>
      <c r="H1237" t="s">
        <v>312</v>
      </c>
      <c r="I1237" t="s">
        <v>3333</v>
      </c>
      <c r="J1237" t="s">
        <v>246</v>
      </c>
      <c r="K1237" t="s">
        <v>3079</v>
      </c>
      <c r="L1237" t="s">
        <v>247</v>
      </c>
      <c r="M1237">
        <v>1333674</v>
      </c>
      <c r="N1237">
        <v>0</v>
      </c>
      <c r="O1237">
        <v>1333674</v>
      </c>
      <c r="P1237">
        <v>0</v>
      </c>
      <c r="Q1237" t="s">
        <v>4909</v>
      </c>
      <c r="R1237" t="s">
        <v>3297</v>
      </c>
      <c r="S1237" t="s">
        <v>4910</v>
      </c>
      <c r="T1237" t="s">
        <v>3085</v>
      </c>
      <c r="U1237" t="s">
        <v>4911</v>
      </c>
      <c r="V1237" t="s">
        <v>4912</v>
      </c>
      <c r="W1237" t="s">
        <v>3085</v>
      </c>
      <c r="X1237" t="str">
        <f t="shared" si="19"/>
        <v>Funcionamiento</v>
      </c>
      <c r="Y1237" t="s">
        <v>4767</v>
      </c>
    </row>
    <row r="1238" spans="1:25">
      <c r="A1238" t="s">
        <v>3263</v>
      </c>
      <c r="B1238" t="s">
        <v>3340</v>
      </c>
      <c r="C1238" t="s">
        <v>4908</v>
      </c>
      <c r="D1238" t="s">
        <v>3076</v>
      </c>
      <c r="E1238" t="s">
        <v>3077</v>
      </c>
      <c r="F1238" t="s">
        <v>304</v>
      </c>
      <c r="G1238" t="s">
        <v>4767</v>
      </c>
      <c r="H1238" t="s">
        <v>292</v>
      </c>
      <c r="I1238" t="s">
        <v>293</v>
      </c>
      <c r="J1238" t="s">
        <v>246</v>
      </c>
      <c r="K1238" t="s">
        <v>3079</v>
      </c>
      <c r="L1238" t="s">
        <v>247</v>
      </c>
      <c r="M1238">
        <v>39209770</v>
      </c>
      <c r="N1238">
        <v>0</v>
      </c>
      <c r="O1238">
        <v>39209770</v>
      </c>
      <c r="P1238">
        <v>0</v>
      </c>
      <c r="Q1238" t="s">
        <v>4909</v>
      </c>
      <c r="R1238" t="s">
        <v>3297</v>
      </c>
      <c r="S1238" t="s">
        <v>4910</v>
      </c>
      <c r="T1238" t="s">
        <v>3085</v>
      </c>
      <c r="U1238" t="s">
        <v>4911</v>
      </c>
      <c r="V1238" t="s">
        <v>4912</v>
      </c>
      <c r="W1238" t="s">
        <v>3085</v>
      </c>
      <c r="X1238" t="str">
        <f t="shared" si="19"/>
        <v>Funcionamiento</v>
      </c>
      <c r="Y1238" t="s">
        <v>4767</v>
      </c>
    </row>
    <row r="1239" spans="1:25">
      <c r="A1239" t="s">
        <v>3263</v>
      </c>
      <c r="B1239" t="s">
        <v>3340</v>
      </c>
      <c r="C1239" t="s">
        <v>4908</v>
      </c>
      <c r="D1239" t="s">
        <v>3076</v>
      </c>
      <c r="E1239" t="s">
        <v>3077</v>
      </c>
      <c r="F1239" t="s">
        <v>304</v>
      </c>
      <c r="G1239" t="s">
        <v>4767</v>
      </c>
      <c r="H1239" t="s">
        <v>294</v>
      </c>
      <c r="I1239" t="s">
        <v>296</v>
      </c>
      <c r="J1239" t="s">
        <v>246</v>
      </c>
      <c r="K1239" t="s">
        <v>3079</v>
      </c>
      <c r="L1239" t="s">
        <v>247</v>
      </c>
      <c r="M1239">
        <v>989267</v>
      </c>
      <c r="N1239">
        <v>0</v>
      </c>
      <c r="O1239">
        <v>989267</v>
      </c>
      <c r="P1239">
        <v>0</v>
      </c>
      <c r="Q1239" t="s">
        <v>4909</v>
      </c>
      <c r="R1239" t="s">
        <v>3297</v>
      </c>
      <c r="S1239" t="s">
        <v>4910</v>
      </c>
      <c r="T1239" t="s">
        <v>3085</v>
      </c>
      <c r="U1239" t="s">
        <v>4911</v>
      </c>
      <c r="V1239" t="s">
        <v>4912</v>
      </c>
      <c r="W1239" t="s">
        <v>3085</v>
      </c>
      <c r="X1239" t="str">
        <f t="shared" si="19"/>
        <v>Funcionamiento</v>
      </c>
      <c r="Y1239" t="s">
        <v>4767</v>
      </c>
    </row>
    <row r="1240" spans="1:25">
      <c r="A1240" t="s">
        <v>3270</v>
      </c>
      <c r="B1240" t="s">
        <v>3340</v>
      </c>
      <c r="C1240" t="s">
        <v>4913</v>
      </c>
      <c r="D1240" t="s">
        <v>3076</v>
      </c>
      <c r="E1240" t="s">
        <v>3077</v>
      </c>
      <c r="F1240" t="s">
        <v>304</v>
      </c>
      <c r="G1240" t="s">
        <v>4767</v>
      </c>
      <c r="H1240" t="s">
        <v>322</v>
      </c>
      <c r="I1240" t="s">
        <v>323</v>
      </c>
      <c r="J1240" t="s">
        <v>246</v>
      </c>
      <c r="K1240" t="s">
        <v>3079</v>
      </c>
      <c r="L1240" t="s">
        <v>247</v>
      </c>
      <c r="M1240">
        <v>1715600</v>
      </c>
      <c r="N1240">
        <v>0</v>
      </c>
      <c r="O1240">
        <v>1715600</v>
      </c>
      <c r="P1240">
        <v>0</v>
      </c>
      <c r="Q1240" t="s">
        <v>4914</v>
      </c>
      <c r="R1240" t="s">
        <v>3304</v>
      </c>
      <c r="S1240" t="s">
        <v>3458</v>
      </c>
      <c r="T1240" t="s">
        <v>3085</v>
      </c>
      <c r="U1240" t="s">
        <v>4915</v>
      </c>
      <c r="V1240" t="s">
        <v>4916</v>
      </c>
      <c r="W1240" t="s">
        <v>3085</v>
      </c>
      <c r="X1240" t="str">
        <f t="shared" si="19"/>
        <v>Funcionamiento</v>
      </c>
      <c r="Y1240" t="s">
        <v>4767</v>
      </c>
    </row>
    <row r="1241" spans="1:25">
      <c r="A1241" t="s">
        <v>3270</v>
      </c>
      <c r="B1241" t="s">
        <v>3340</v>
      </c>
      <c r="C1241" t="s">
        <v>4913</v>
      </c>
      <c r="D1241" t="s">
        <v>3076</v>
      </c>
      <c r="E1241" t="s">
        <v>3077</v>
      </c>
      <c r="F1241" t="s">
        <v>304</v>
      </c>
      <c r="G1241" t="s">
        <v>4767</v>
      </c>
      <c r="H1241" t="s">
        <v>324</v>
      </c>
      <c r="I1241" t="s">
        <v>325</v>
      </c>
      <c r="J1241" t="s">
        <v>246</v>
      </c>
      <c r="K1241" t="s">
        <v>3079</v>
      </c>
      <c r="L1241" t="s">
        <v>247</v>
      </c>
      <c r="M1241">
        <v>1144000</v>
      </c>
      <c r="N1241">
        <v>0</v>
      </c>
      <c r="O1241">
        <v>1144000</v>
      </c>
      <c r="P1241">
        <v>0</v>
      </c>
      <c r="Q1241" t="s">
        <v>4914</v>
      </c>
      <c r="R1241" t="s">
        <v>3304</v>
      </c>
      <c r="S1241" t="s">
        <v>3458</v>
      </c>
      <c r="T1241" t="s">
        <v>3085</v>
      </c>
      <c r="U1241" t="s">
        <v>4915</v>
      </c>
      <c r="V1241" t="s">
        <v>4916</v>
      </c>
      <c r="W1241" t="s">
        <v>3085</v>
      </c>
      <c r="X1241" t="str">
        <f t="shared" si="19"/>
        <v>Funcionamiento</v>
      </c>
      <c r="Y1241" t="s">
        <v>4767</v>
      </c>
    </row>
    <row r="1242" spans="1:25">
      <c r="A1242" t="s">
        <v>3270</v>
      </c>
      <c r="B1242" t="s">
        <v>3340</v>
      </c>
      <c r="C1242" t="s">
        <v>4913</v>
      </c>
      <c r="D1242" t="s">
        <v>3076</v>
      </c>
      <c r="E1242" t="s">
        <v>3077</v>
      </c>
      <c r="F1242" t="s">
        <v>304</v>
      </c>
      <c r="G1242" t="s">
        <v>4767</v>
      </c>
      <c r="H1242" t="s">
        <v>318</v>
      </c>
      <c r="I1242" t="s">
        <v>586</v>
      </c>
      <c r="J1242" t="s">
        <v>246</v>
      </c>
      <c r="K1242" t="s">
        <v>3079</v>
      </c>
      <c r="L1242" t="s">
        <v>247</v>
      </c>
      <c r="M1242">
        <v>2286800</v>
      </c>
      <c r="N1242">
        <v>0</v>
      </c>
      <c r="O1242">
        <v>2286800</v>
      </c>
      <c r="P1242">
        <v>0</v>
      </c>
      <c r="Q1242" t="s">
        <v>4914</v>
      </c>
      <c r="R1242" t="s">
        <v>3304</v>
      </c>
      <c r="S1242" t="s">
        <v>3458</v>
      </c>
      <c r="T1242" t="s">
        <v>3085</v>
      </c>
      <c r="U1242" t="s">
        <v>4915</v>
      </c>
      <c r="V1242" t="s">
        <v>4916</v>
      </c>
      <c r="W1242" t="s">
        <v>3085</v>
      </c>
      <c r="X1242" t="str">
        <f t="shared" si="19"/>
        <v>Funcionamiento</v>
      </c>
      <c r="Y1242" t="s">
        <v>4767</v>
      </c>
    </row>
    <row r="1243" spans="1:25">
      <c r="A1243" t="s">
        <v>3270</v>
      </c>
      <c r="B1243" t="s">
        <v>3340</v>
      </c>
      <c r="C1243" t="s">
        <v>4913</v>
      </c>
      <c r="D1243" t="s">
        <v>3076</v>
      </c>
      <c r="E1243" t="s">
        <v>3077</v>
      </c>
      <c r="F1243" t="s">
        <v>304</v>
      </c>
      <c r="G1243" t="s">
        <v>4767</v>
      </c>
      <c r="H1243" t="s">
        <v>314</v>
      </c>
      <c r="I1243" t="s">
        <v>582</v>
      </c>
      <c r="J1243" t="s">
        <v>246</v>
      </c>
      <c r="K1243" t="s">
        <v>3079</v>
      </c>
      <c r="L1243" t="s">
        <v>247</v>
      </c>
      <c r="M1243">
        <v>5620200</v>
      </c>
      <c r="N1243">
        <v>0</v>
      </c>
      <c r="O1243">
        <v>5620200</v>
      </c>
      <c r="P1243">
        <v>0</v>
      </c>
      <c r="Q1243" t="s">
        <v>4914</v>
      </c>
      <c r="R1243" t="s">
        <v>3304</v>
      </c>
      <c r="S1243" t="s">
        <v>3458</v>
      </c>
      <c r="T1243" t="s">
        <v>3085</v>
      </c>
      <c r="U1243" t="s">
        <v>4915</v>
      </c>
      <c r="V1243" t="s">
        <v>4916</v>
      </c>
      <c r="W1243" t="s">
        <v>3085</v>
      </c>
      <c r="X1243" t="str">
        <f t="shared" si="19"/>
        <v>Funcionamiento</v>
      </c>
      <c r="Y1243" t="s">
        <v>4767</v>
      </c>
    </row>
    <row r="1244" spans="1:25">
      <c r="A1244" t="s">
        <v>3270</v>
      </c>
      <c r="B1244" t="s">
        <v>3340</v>
      </c>
      <c r="C1244" t="s">
        <v>4913</v>
      </c>
      <c r="D1244" t="s">
        <v>3076</v>
      </c>
      <c r="E1244" t="s">
        <v>3077</v>
      </c>
      <c r="F1244" t="s">
        <v>304</v>
      </c>
      <c r="G1244" t="s">
        <v>4767</v>
      </c>
      <c r="H1244" t="s">
        <v>320</v>
      </c>
      <c r="I1244" t="s">
        <v>321</v>
      </c>
      <c r="J1244" t="s">
        <v>246</v>
      </c>
      <c r="K1244" t="s">
        <v>3079</v>
      </c>
      <c r="L1244" t="s">
        <v>247</v>
      </c>
      <c r="M1244">
        <v>558600</v>
      </c>
      <c r="N1244">
        <v>0</v>
      </c>
      <c r="O1244">
        <v>558600</v>
      </c>
      <c r="P1244">
        <v>0</v>
      </c>
      <c r="Q1244" t="s">
        <v>4914</v>
      </c>
      <c r="R1244" t="s">
        <v>3304</v>
      </c>
      <c r="S1244" t="s">
        <v>3458</v>
      </c>
      <c r="T1244" t="s">
        <v>3085</v>
      </c>
      <c r="U1244" t="s">
        <v>4915</v>
      </c>
      <c r="V1244" t="s">
        <v>4916</v>
      </c>
      <c r="W1244" t="s">
        <v>3085</v>
      </c>
      <c r="X1244" t="str">
        <f t="shared" si="19"/>
        <v>Funcionamiento</v>
      </c>
      <c r="Y1244" t="s">
        <v>4767</v>
      </c>
    </row>
    <row r="1245" spans="1:25">
      <c r="A1245" t="s">
        <v>3270</v>
      </c>
      <c r="B1245" t="s">
        <v>3340</v>
      </c>
      <c r="C1245" t="s">
        <v>4913</v>
      </c>
      <c r="D1245" t="s">
        <v>3076</v>
      </c>
      <c r="E1245" t="s">
        <v>3077</v>
      </c>
      <c r="F1245" t="s">
        <v>304</v>
      </c>
      <c r="G1245" t="s">
        <v>4767</v>
      </c>
      <c r="H1245" t="s">
        <v>316</v>
      </c>
      <c r="I1245" t="s">
        <v>583</v>
      </c>
      <c r="J1245" t="s">
        <v>246</v>
      </c>
      <c r="K1245" t="s">
        <v>3079</v>
      </c>
      <c r="L1245" t="s">
        <v>247</v>
      </c>
      <c r="M1245">
        <v>3981300</v>
      </c>
      <c r="N1245">
        <v>0</v>
      </c>
      <c r="O1245">
        <v>3981300</v>
      </c>
      <c r="P1245">
        <v>0</v>
      </c>
      <c r="Q1245" t="s">
        <v>4914</v>
      </c>
      <c r="R1245" t="s">
        <v>3304</v>
      </c>
      <c r="S1245" t="s">
        <v>3458</v>
      </c>
      <c r="T1245" t="s">
        <v>3085</v>
      </c>
      <c r="U1245" t="s">
        <v>4915</v>
      </c>
      <c r="V1245" t="s">
        <v>4916</v>
      </c>
      <c r="W1245" t="s">
        <v>3085</v>
      </c>
      <c r="X1245" t="str">
        <f t="shared" si="19"/>
        <v>Funcionamiento</v>
      </c>
      <c r="Y1245" t="s">
        <v>4767</v>
      </c>
    </row>
    <row r="1246" spans="1:25">
      <c r="A1246" t="s">
        <v>3277</v>
      </c>
      <c r="B1246" t="s">
        <v>4917</v>
      </c>
      <c r="C1246" t="s">
        <v>4918</v>
      </c>
      <c r="D1246" t="s">
        <v>3076</v>
      </c>
      <c r="E1246" t="s">
        <v>3077</v>
      </c>
      <c r="F1246" t="s">
        <v>3149</v>
      </c>
      <c r="G1246" t="s">
        <v>4767</v>
      </c>
      <c r="H1246" t="s">
        <v>437</v>
      </c>
      <c r="I1246" t="s">
        <v>649</v>
      </c>
      <c r="J1246" t="s">
        <v>246</v>
      </c>
      <c r="K1246" t="s">
        <v>3079</v>
      </c>
      <c r="L1246" t="s">
        <v>247</v>
      </c>
      <c r="M1246">
        <v>9683046</v>
      </c>
      <c r="N1246">
        <v>0</v>
      </c>
      <c r="O1246">
        <v>9683046</v>
      </c>
      <c r="P1246">
        <v>0</v>
      </c>
      <c r="Q1246" t="s">
        <v>4919</v>
      </c>
      <c r="R1246" t="s">
        <v>3237</v>
      </c>
      <c r="S1246" t="s">
        <v>3372</v>
      </c>
      <c r="T1246" t="s">
        <v>3499</v>
      </c>
      <c r="U1246" t="s">
        <v>4920</v>
      </c>
      <c r="V1246" t="s">
        <v>4921</v>
      </c>
      <c r="W1246" t="s">
        <v>3085</v>
      </c>
      <c r="X1246" t="str">
        <f t="shared" si="19"/>
        <v>Inversión</v>
      </c>
      <c r="Y1246" t="s">
        <v>3157</v>
      </c>
    </row>
    <row r="1247" spans="1:25">
      <c r="A1247" t="s">
        <v>3229</v>
      </c>
      <c r="B1247" t="s">
        <v>3369</v>
      </c>
      <c r="C1247" t="s">
        <v>4922</v>
      </c>
      <c r="D1247" t="s">
        <v>3076</v>
      </c>
      <c r="E1247" t="s">
        <v>3077</v>
      </c>
      <c r="F1247" t="s">
        <v>304</v>
      </c>
      <c r="G1247" t="s">
        <v>4767</v>
      </c>
      <c r="H1247" t="s">
        <v>294</v>
      </c>
      <c r="I1247" t="s">
        <v>296</v>
      </c>
      <c r="J1247" t="s">
        <v>246</v>
      </c>
      <c r="K1247" t="s">
        <v>3079</v>
      </c>
      <c r="L1247" t="s">
        <v>247</v>
      </c>
      <c r="M1247">
        <v>1057568</v>
      </c>
      <c r="N1247">
        <v>0</v>
      </c>
      <c r="O1247">
        <v>1057568</v>
      </c>
      <c r="P1247">
        <v>0</v>
      </c>
      <c r="Q1247" t="s">
        <v>4923</v>
      </c>
      <c r="R1247" t="s">
        <v>3317</v>
      </c>
      <c r="S1247" t="s">
        <v>4010</v>
      </c>
      <c r="T1247" t="s">
        <v>3085</v>
      </c>
      <c r="U1247" t="s">
        <v>4924</v>
      </c>
      <c r="V1247" t="s">
        <v>4925</v>
      </c>
      <c r="W1247" t="s">
        <v>3085</v>
      </c>
      <c r="X1247" t="str">
        <f t="shared" si="19"/>
        <v>Funcionamiento</v>
      </c>
      <c r="Y1247" t="s">
        <v>4767</v>
      </c>
    </row>
    <row r="1248" spans="1:25">
      <c r="A1248" t="s">
        <v>3229</v>
      </c>
      <c r="B1248" t="s">
        <v>3369</v>
      </c>
      <c r="C1248" t="s">
        <v>4922</v>
      </c>
      <c r="D1248" t="s">
        <v>3076</v>
      </c>
      <c r="E1248" t="s">
        <v>3077</v>
      </c>
      <c r="F1248" t="s">
        <v>304</v>
      </c>
      <c r="G1248" t="s">
        <v>4767</v>
      </c>
      <c r="H1248" t="s">
        <v>292</v>
      </c>
      <c r="I1248" t="s">
        <v>293</v>
      </c>
      <c r="J1248" t="s">
        <v>246</v>
      </c>
      <c r="K1248" t="s">
        <v>3079</v>
      </c>
      <c r="L1248" t="s">
        <v>247</v>
      </c>
      <c r="M1248">
        <v>41887354</v>
      </c>
      <c r="N1248">
        <v>0</v>
      </c>
      <c r="O1248">
        <v>41887354</v>
      </c>
      <c r="P1248">
        <v>0</v>
      </c>
      <c r="Q1248" t="s">
        <v>4923</v>
      </c>
      <c r="R1248" t="s">
        <v>3317</v>
      </c>
      <c r="S1248" t="s">
        <v>4010</v>
      </c>
      <c r="T1248" t="s">
        <v>3085</v>
      </c>
      <c r="U1248" t="s">
        <v>4924</v>
      </c>
      <c r="V1248" t="s">
        <v>4925</v>
      </c>
      <c r="W1248" t="s">
        <v>3085</v>
      </c>
      <c r="X1248" t="str">
        <f t="shared" si="19"/>
        <v>Funcionamiento</v>
      </c>
      <c r="Y1248" t="s">
        <v>4767</v>
      </c>
    </row>
    <row r="1249" spans="1:25">
      <c r="A1249" t="s">
        <v>3229</v>
      </c>
      <c r="B1249" t="s">
        <v>3369</v>
      </c>
      <c r="C1249" t="s">
        <v>4922</v>
      </c>
      <c r="D1249" t="s">
        <v>3076</v>
      </c>
      <c r="E1249" t="s">
        <v>3077</v>
      </c>
      <c r="F1249" t="s">
        <v>304</v>
      </c>
      <c r="G1249" t="s">
        <v>4767</v>
      </c>
      <c r="H1249" t="s">
        <v>333</v>
      </c>
      <c r="I1249" t="s">
        <v>335</v>
      </c>
      <c r="J1249" t="s">
        <v>246</v>
      </c>
      <c r="K1249" t="s">
        <v>3079</v>
      </c>
      <c r="L1249" t="s">
        <v>247</v>
      </c>
      <c r="M1249">
        <v>98364</v>
      </c>
      <c r="N1249">
        <v>0</v>
      </c>
      <c r="O1249">
        <v>98364</v>
      </c>
      <c r="P1249">
        <v>0</v>
      </c>
      <c r="Q1249" t="s">
        <v>4923</v>
      </c>
      <c r="R1249" t="s">
        <v>3317</v>
      </c>
      <c r="S1249" t="s">
        <v>4010</v>
      </c>
      <c r="T1249" t="s">
        <v>3085</v>
      </c>
      <c r="U1249" t="s">
        <v>4924</v>
      </c>
      <c r="V1249" t="s">
        <v>4925</v>
      </c>
      <c r="W1249" t="s">
        <v>3085</v>
      </c>
      <c r="X1249" t="str">
        <f t="shared" si="19"/>
        <v>Funcionamiento</v>
      </c>
      <c r="Y1249" t="s">
        <v>4767</v>
      </c>
    </row>
    <row r="1250" spans="1:25">
      <c r="A1250" t="s">
        <v>3229</v>
      </c>
      <c r="B1250" t="s">
        <v>3369</v>
      </c>
      <c r="C1250" t="s">
        <v>4922</v>
      </c>
      <c r="D1250" t="s">
        <v>3076</v>
      </c>
      <c r="E1250" t="s">
        <v>3077</v>
      </c>
      <c r="F1250" t="s">
        <v>304</v>
      </c>
      <c r="G1250" t="s">
        <v>4767</v>
      </c>
      <c r="H1250" t="s">
        <v>312</v>
      </c>
      <c r="I1250" t="s">
        <v>3333</v>
      </c>
      <c r="J1250" t="s">
        <v>246</v>
      </c>
      <c r="K1250" t="s">
        <v>3079</v>
      </c>
      <c r="L1250" t="s">
        <v>247</v>
      </c>
      <c r="M1250">
        <v>1439956</v>
      </c>
      <c r="N1250">
        <v>0</v>
      </c>
      <c r="O1250">
        <v>1439956</v>
      </c>
      <c r="P1250">
        <v>0</v>
      </c>
      <c r="Q1250" t="s">
        <v>4923</v>
      </c>
      <c r="R1250" t="s">
        <v>3317</v>
      </c>
      <c r="S1250" t="s">
        <v>4010</v>
      </c>
      <c r="T1250" t="s">
        <v>3085</v>
      </c>
      <c r="U1250" t="s">
        <v>4924</v>
      </c>
      <c r="V1250" t="s">
        <v>4925</v>
      </c>
      <c r="W1250" t="s">
        <v>3085</v>
      </c>
      <c r="X1250" t="str">
        <f t="shared" si="19"/>
        <v>Funcionamiento</v>
      </c>
      <c r="Y1250" t="s">
        <v>4767</v>
      </c>
    </row>
    <row r="1251" spans="1:25">
      <c r="A1251" t="s">
        <v>3229</v>
      </c>
      <c r="B1251" t="s">
        <v>3369</v>
      </c>
      <c r="C1251" t="s">
        <v>4922</v>
      </c>
      <c r="D1251" t="s">
        <v>3076</v>
      </c>
      <c r="E1251" t="s">
        <v>3077</v>
      </c>
      <c r="F1251" t="s">
        <v>304</v>
      </c>
      <c r="G1251" t="s">
        <v>4767</v>
      </c>
      <c r="H1251" t="s">
        <v>331</v>
      </c>
      <c r="I1251" t="s">
        <v>587</v>
      </c>
      <c r="J1251" t="s">
        <v>246</v>
      </c>
      <c r="K1251" t="s">
        <v>3079</v>
      </c>
      <c r="L1251" t="s">
        <v>247</v>
      </c>
      <c r="M1251">
        <v>1173354</v>
      </c>
      <c r="N1251">
        <v>0</v>
      </c>
      <c r="O1251">
        <v>1173354</v>
      </c>
      <c r="P1251">
        <v>0</v>
      </c>
      <c r="Q1251" t="s">
        <v>4923</v>
      </c>
      <c r="R1251" t="s">
        <v>3317</v>
      </c>
      <c r="S1251" t="s">
        <v>4010</v>
      </c>
      <c r="T1251" t="s">
        <v>3085</v>
      </c>
      <c r="U1251" t="s">
        <v>4924</v>
      </c>
      <c r="V1251" t="s">
        <v>4925</v>
      </c>
      <c r="W1251" t="s">
        <v>3085</v>
      </c>
      <c r="X1251" t="str">
        <f t="shared" si="19"/>
        <v>Funcionamiento</v>
      </c>
      <c r="Y1251" t="s">
        <v>4767</v>
      </c>
    </row>
    <row r="1252" spans="1:25">
      <c r="A1252" t="s">
        <v>3229</v>
      </c>
      <c r="B1252" t="s">
        <v>3369</v>
      </c>
      <c r="C1252" t="s">
        <v>4922</v>
      </c>
      <c r="D1252" t="s">
        <v>3076</v>
      </c>
      <c r="E1252" t="s">
        <v>3077</v>
      </c>
      <c r="F1252" t="s">
        <v>304</v>
      </c>
      <c r="G1252" t="s">
        <v>4767</v>
      </c>
      <c r="H1252" t="s">
        <v>336</v>
      </c>
      <c r="I1252" t="s">
        <v>337</v>
      </c>
      <c r="J1252" t="s">
        <v>246</v>
      </c>
      <c r="K1252" t="s">
        <v>3079</v>
      </c>
      <c r="L1252" t="s">
        <v>247</v>
      </c>
      <c r="M1252">
        <v>2354967</v>
      </c>
      <c r="N1252">
        <v>0</v>
      </c>
      <c r="O1252">
        <v>2354967</v>
      </c>
      <c r="P1252">
        <v>0</v>
      </c>
      <c r="Q1252" t="s">
        <v>4923</v>
      </c>
      <c r="R1252" t="s">
        <v>3317</v>
      </c>
      <c r="S1252" t="s">
        <v>4010</v>
      </c>
      <c r="T1252" t="s">
        <v>3085</v>
      </c>
      <c r="U1252" t="s">
        <v>4924</v>
      </c>
      <c r="V1252" t="s">
        <v>4925</v>
      </c>
      <c r="W1252" t="s">
        <v>3085</v>
      </c>
      <c r="X1252" t="str">
        <f t="shared" si="19"/>
        <v>Funcionamiento</v>
      </c>
      <c r="Y1252" t="s">
        <v>4767</v>
      </c>
    </row>
    <row r="1253" spans="1:25">
      <c r="A1253" t="s">
        <v>3229</v>
      </c>
      <c r="B1253" t="s">
        <v>3369</v>
      </c>
      <c r="C1253" t="s">
        <v>4922</v>
      </c>
      <c r="D1253" t="s">
        <v>3076</v>
      </c>
      <c r="E1253" t="s">
        <v>3077</v>
      </c>
      <c r="F1253" t="s">
        <v>304</v>
      </c>
      <c r="G1253" t="s">
        <v>4767</v>
      </c>
      <c r="H1253" t="s">
        <v>309</v>
      </c>
      <c r="I1253" t="s">
        <v>311</v>
      </c>
      <c r="J1253" t="s">
        <v>246</v>
      </c>
      <c r="K1253" t="s">
        <v>3079</v>
      </c>
      <c r="L1253" t="s">
        <v>247</v>
      </c>
      <c r="M1253">
        <v>926332</v>
      </c>
      <c r="N1253">
        <v>0</v>
      </c>
      <c r="O1253">
        <v>926332</v>
      </c>
      <c r="P1253">
        <v>0</v>
      </c>
      <c r="Q1253" t="s">
        <v>4923</v>
      </c>
      <c r="R1253" t="s">
        <v>3317</v>
      </c>
      <c r="S1253" t="s">
        <v>4010</v>
      </c>
      <c r="T1253" t="s">
        <v>3085</v>
      </c>
      <c r="U1253" t="s">
        <v>4924</v>
      </c>
      <c r="V1253" t="s">
        <v>4925</v>
      </c>
      <c r="W1253" t="s">
        <v>3085</v>
      </c>
      <c r="X1253" t="str">
        <f t="shared" si="19"/>
        <v>Funcionamiento</v>
      </c>
      <c r="Y1253" t="s">
        <v>4767</v>
      </c>
    </row>
    <row r="1254" spans="1:25">
      <c r="A1254" t="s">
        <v>3229</v>
      </c>
      <c r="B1254" t="s">
        <v>3369</v>
      </c>
      <c r="C1254" t="s">
        <v>4922</v>
      </c>
      <c r="D1254" t="s">
        <v>3076</v>
      </c>
      <c r="E1254" t="s">
        <v>3077</v>
      </c>
      <c r="F1254" t="s">
        <v>304</v>
      </c>
      <c r="G1254" t="s">
        <v>4767</v>
      </c>
      <c r="H1254" t="s">
        <v>303</v>
      </c>
      <c r="I1254" t="s">
        <v>305</v>
      </c>
      <c r="J1254" t="s">
        <v>246</v>
      </c>
      <c r="K1254" t="s">
        <v>3079</v>
      </c>
      <c r="L1254" t="s">
        <v>247</v>
      </c>
      <c r="M1254">
        <v>3005044</v>
      </c>
      <c r="N1254">
        <v>0</v>
      </c>
      <c r="O1254">
        <v>3005044</v>
      </c>
      <c r="P1254">
        <v>0</v>
      </c>
      <c r="Q1254" t="s">
        <v>4923</v>
      </c>
      <c r="R1254" t="s">
        <v>3317</v>
      </c>
      <c r="S1254" t="s">
        <v>4010</v>
      </c>
      <c r="T1254" t="s">
        <v>3085</v>
      </c>
      <c r="U1254" t="s">
        <v>4924</v>
      </c>
      <c r="V1254" t="s">
        <v>4925</v>
      </c>
      <c r="W1254" t="s">
        <v>3085</v>
      </c>
      <c r="X1254" t="str">
        <f t="shared" si="19"/>
        <v>Funcionamiento</v>
      </c>
      <c r="Y1254" t="s">
        <v>4767</v>
      </c>
    </row>
    <row r="1255" spans="1:25">
      <c r="A1255" t="s">
        <v>3292</v>
      </c>
      <c r="B1255" t="s">
        <v>3691</v>
      </c>
      <c r="C1255" t="s">
        <v>4926</v>
      </c>
      <c r="D1255" t="s">
        <v>3076</v>
      </c>
      <c r="E1255" t="s">
        <v>3077</v>
      </c>
      <c r="F1255" t="s">
        <v>304</v>
      </c>
      <c r="G1255" t="s">
        <v>4767</v>
      </c>
      <c r="H1255" t="s">
        <v>314</v>
      </c>
      <c r="I1255" t="s">
        <v>582</v>
      </c>
      <c r="J1255" t="s">
        <v>246</v>
      </c>
      <c r="K1255" t="s">
        <v>3079</v>
      </c>
      <c r="L1255" t="s">
        <v>247</v>
      </c>
      <c r="M1255">
        <v>5870400</v>
      </c>
      <c r="N1255">
        <v>0</v>
      </c>
      <c r="O1255">
        <v>5870400</v>
      </c>
      <c r="P1255">
        <v>0</v>
      </c>
      <c r="Q1255" t="s">
        <v>4927</v>
      </c>
      <c r="R1255" t="s">
        <v>3325</v>
      </c>
      <c r="S1255" t="s">
        <v>3512</v>
      </c>
      <c r="T1255" t="s">
        <v>3085</v>
      </c>
      <c r="U1255" t="s">
        <v>4928</v>
      </c>
      <c r="V1255" t="s">
        <v>4929</v>
      </c>
      <c r="W1255" t="s">
        <v>3085</v>
      </c>
      <c r="X1255" t="str">
        <f t="shared" si="19"/>
        <v>Funcionamiento</v>
      </c>
      <c r="Y1255" t="s">
        <v>4767</v>
      </c>
    </row>
    <row r="1256" spans="1:25">
      <c r="A1256" t="s">
        <v>3292</v>
      </c>
      <c r="B1256" t="s">
        <v>3691</v>
      </c>
      <c r="C1256" t="s">
        <v>4926</v>
      </c>
      <c r="D1256" t="s">
        <v>3076</v>
      </c>
      <c r="E1256" t="s">
        <v>3077</v>
      </c>
      <c r="F1256" t="s">
        <v>304</v>
      </c>
      <c r="G1256" t="s">
        <v>4767</v>
      </c>
      <c r="H1256" t="s">
        <v>320</v>
      </c>
      <c r="I1256" t="s">
        <v>321</v>
      </c>
      <c r="J1256" t="s">
        <v>246</v>
      </c>
      <c r="K1256" t="s">
        <v>3079</v>
      </c>
      <c r="L1256" t="s">
        <v>247</v>
      </c>
      <c r="M1256">
        <v>694600</v>
      </c>
      <c r="N1256">
        <v>0</v>
      </c>
      <c r="O1256">
        <v>694600</v>
      </c>
      <c r="P1256">
        <v>0</v>
      </c>
      <c r="Q1256" t="s">
        <v>4927</v>
      </c>
      <c r="R1256" t="s">
        <v>3325</v>
      </c>
      <c r="S1256" t="s">
        <v>3512</v>
      </c>
      <c r="T1256" t="s">
        <v>3085</v>
      </c>
      <c r="U1256" t="s">
        <v>4928</v>
      </c>
      <c r="V1256" t="s">
        <v>4929</v>
      </c>
      <c r="W1256" t="s">
        <v>3085</v>
      </c>
      <c r="X1256" t="str">
        <f t="shared" si="19"/>
        <v>Funcionamiento</v>
      </c>
      <c r="Y1256" t="s">
        <v>4767</v>
      </c>
    </row>
    <row r="1257" spans="1:25">
      <c r="A1257" t="s">
        <v>3292</v>
      </c>
      <c r="B1257" t="s">
        <v>3691</v>
      </c>
      <c r="C1257" t="s">
        <v>4926</v>
      </c>
      <c r="D1257" t="s">
        <v>3076</v>
      </c>
      <c r="E1257" t="s">
        <v>3077</v>
      </c>
      <c r="F1257" t="s">
        <v>304</v>
      </c>
      <c r="G1257" t="s">
        <v>4767</v>
      </c>
      <c r="H1257" t="s">
        <v>324</v>
      </c>
      <c r="I1257" t="s">
        <v>325</v>
      </c>
      <c r="J1257" t="s">
        <v>246</v>
      </c>
      <c r="K1257" t="s">
        <v>3079</v>
      </c>
      <c r="L1257" t="s">
        <v>247</v>
      </c>
      <c r="M1257">
        <v>1047900</v>
      </c>
      <c r="N1257">
        <v>0</v>
      </c>
      <c r="O1257">
        <v>1047900</v>
      </c>
      <c r="P1257">
        <v>0</v>
      </c>
      <c r="Q1257" t="s">
        <v>4927</v>
      </c>
      <c r="R1257" t="s">
        <v>3325</v>
      </c>
      <c r="S1257" t="s">
        <v>3512</v>
      </c>
      <c r="T1257" t="s">
        <v>3085</v>
      </c>
      <c r="U1257" t="s">
        <v>4928</v>
      </c>
      <c r="V1257" t="s">
        <v>4929</v>
      </c>
      <c r="W1257" t="s">
        <v>3085</v>
      </c>
      <c r="X1257" t="str">
        <f t="shared" si="19"/>
        <v>Funcionamiento</v>
      </c>
      <c r="Y1257" t="s">
        <v>4767</v>
      </c>
    </row>
    <row r="1258" spans="1:25">
      <c r="A1258" t="s">
        <v>3292</v>
      </c>
      <c r="B1258" t="s">
        <v>3691</v>
      </c>
      <c r="C1258" t="s">
        <v>4926</v>
      </c>
      <c r="D1258" t="s">
        <v>3076</v>
      </c>
      <c r="E1258" t="s">
        <v>3077</v>
      </c>
      <c r="F1258" t="s">
        <v>304</v>
      </c>
      <c r="G1258" t="s">
        <v>4767</v>
      </c>
      <c r="H1258" t="s">
        <v>322</v>
      </c>
      <c r="I1258" t="s">
        <v>323</v>
      </c>
      <c r="J1258" t="s">
        <v>246</v>
      </c>
      <c r="K1258" t="s">
        <v>3079</v>
      </c>
      <c r="L1258" t="s">
        <v>247</v>
      </c>
      <c r="M1258">
        <v>1571800</v>
      </c>
      <c r="N1258">
        <v>0</v>
      </c>
      <c r="O1258">
        <v>1571800</v>
      </c>
      <c r="P1258">
        <v>0</v>
      </c>
      <c r="Q1258" t="s">
        <v>4927</v>
      </c>
      <c r="R1258" t="s">
        <v>3325</v>
      </c>
      <c r="S1258" t="s">
        <v>3512</v>
      </c>
      <c r="T1258" t="s">
        <v>3085</v>
      </c>
      <c r="U1258" t="s">
        <v>4928</v>
      </c>
      <c r="V1258" t="s">
        <v>4929</v>
      </c>
      <c r="W1258" t="s">
        <v>3085</v>
      </c>
      <c r="X1258" t="str">
        <f t="shared" si="19"/>
        <v>Funcionamiento</v>
      </c>
      <c r="Y1258" t="s">
        <v>4767</v>
      </c>
    </row>
    <row r="1259" spans="1:25">
      <c r="A1259" t="s">
        <v>3292</v>
      </c>
      <c r="B1259" t="s">
        <v>3691</v>
      </c>
      <c r="C1259" t="s">
        <v>4926</v>
      </c>
      <c r="D1259" t="s">
        <v>3076</v>
      </c>
      <c r="E1259" t="s">
        <v>3077</v>
      </c>
      <c r="F1259" t="s">
        <v>304</v>
      </c>
      <c r="G1259" t="s">
        <v>4767</v>
      </c>
      <c r="H1259" t="s">
        <v>316</v>
      </c>
      <c r="I1259" t="s">
        <v>583</v>
      </c>
      <c r="J1259" t="s">
        <v>246</v>
      </c>
      <c r="K1259" t="s">
        <v>3079</v>
      </c>
      <c r="L1259" t="s">
        <v>247</v>
      </c>
      <c r="M1259">
        <v>4158600</v>
      </c>
      <c r="N1259">
        <v>0</v>
      </c>
      <c r="O1259">
        <v>4158600</v>
      </c>
      <c r="P1259">
        <v>0</v>
      </c>
      <c r="Q1259" t="s">
        <v>4927</v>
      </c>
      <c r="R1259" t="s">
        <v>3325</v>
      </c>
      <c r="S1259" t="s">
        <v>3512</v>
      </c>
      <c r="T1259" t="s">
        <v>3085</v>
      </c>
      <c r="U1259" t="s">
        <v>4928</v>
      </c>
      <c r="V1259" t="s">
        <v>4929</v>
      </c>
      <c r="W1259" t="s">
        <v>3085</v>
      </c>
      <c r="X1259" t="str">
        <f t="shared" si="19"/>
        <v>Funcionamiento</v>
      </c>
      <c r="Y1259" t="s">
        <v>4767</v>
      </c>
    </row>
    <row r="1260" spans="1:25">
      <c r="A1260" t="s">
        <v>3292</v>
      </c>
      <c r="B1260" t="s">
        <v>3691</v>
      </c>
      <c r="C1260" t="s">
        <v>4926</v>
      </c>
      <c r="D1260" t="s">
        <v>3076</v>
      </c>
      <c r="E1260" t="s">
        <v>3077</v>
      </c>
      <c r="F1260" t="s">
        <v>304</v>
      </c>
      <c r="G1260" t="s">
        <v>4767</v>
      </c>
      <c r="H1260" t="s">
        <v>318</v>
      </c>
      <c r="I1260" t="s">
        <v>586</v>
      </c>
      <c r="J1260" t="s">
        <v>246</v>
      </c>
      <c r="K1260" t="s">
        <v>3079</v>
      </c>
      <c r="L1260" t="s">
        <v>247</v>
      </c>
      <c r="M1260">
        <v>2095100</v>
      </c>
      <c r="N1260">
        <v>0</v>
      </c>
      <c r="O1260">
        <v>2095100</v>
      </c>
      <c r="P1260">
        <v>0</v>
      </c>
      <c r="Q1260" t="s">
        <v>4927</v>
      </c>
      <c r="R1260" t="s">
        <v>3325</v>
      </c>
      <c r="S1260" t="s">
        <v>3512</v>
      </c>
      <c r="T1260" t="s">
        <v>3085</v>
      </c>
      <c r="U1260" t="s">
        <v>4928</v>
      </c>
      <c r="V1260" t="s">
        <v>4929</v>
      </c>
      <c r="W1260" t="s">
        <v>3085</v>
      </c>
      <c r="X1260" t="str">
        <f t="shared" si="19"/>
        <v>Funcionamiento</v>
      </c>
      <c r="Y1260" t="s">
        <v>4767</v>
      </c>
    </row>
    <row r="1261" spans="1:25">
      <c r="A1261" t="s">
        <v>3297</v>
      </c>
      <c r="B1261" t="s">
        <v>4930</v>
      </c>
      <c r="C1261" t="s">
        <v>4931</v>
      </c>
      <c r="D1261" t="s">
        <v>3076</v>
      </c>
      <c r="E1261" t="s">
        <v>3077</v>
      </c>
      <c r="F1261" t="s">
        <v>3149</v>
      </c>
      <c r="G1261" t="s">
        <v>4767</v>
      </c>
      <c r="H1261" t="s">
        <v>437</v>
      </c>
      <c r="I1261" t="s">
        <v>649</v>
      </c>
      <c r="J1261" t="s">
        <v>246</v>
      </c>
      <c r="K1261" t="s">
        <v>3150</v>
      </c>
      <c r="L1261" t="s">
        <v>247</v>
      </c>
      <c r="M1261">
        <v>6736597</v>
      </c>
      <c r="N1261">
        <v>0</v>
      </c>
      <c r="O1261">
        <v>6736597</v>
      </c>
      <c r="P1261">
        <v>0</v>
      </c>
      <c r="Q1261" t="s">
        <v>4932</v>
      </c>
      <c r="R1261" t="s">
        <v>3257</v>
      </c>
      <c r="S1261" t="s">
        <v>3975</v>
      </c>
      <c r="T1261" t="s">
        <v>4933</v>
      </c>
      <c r="U1261" t="s">
        <v>4934</v>
      </c>
      <c r="V1261" t="s">
        <v>4935</v>
      </c>
      <c r="W1261" t="s">
        <v>3085</v>
      </c>
      <c r="X1261" t="str">
        <f t="shared" si="19"/>
        <v>Inversión</v>
      </c>
      <c r="Y1261" t="s">
        <v>3157</v>
      </c>
    </row>
    <row r="1262" spans="1:25">
      <c r="A1262" t="s">
        <v>3304</v>
      </c>
      <c r="B1262" t="s">
        <v>3716</v>
      </c>
      <c r="C1262" t="s">
        <v>4936</v>
      </c>
      <c r="D1262" t="s">
        <v>3076</v>
      </c>
      <c r="E1262" t="s">
        <v>3077</v>
      </c>
      <c r="F1262" t="s">
        <v>304</v>
      </c>
      <c r="G1262" t="s">
        <v>4767</v>
      </c>
      <c r="H1262" t="s">
        <v>303</v>
      </c>
      <c r="I1262" t="s">
        <v>305</v>
      </c>
      <c r="J1262" t="s">
        <v>246</v>
      </c>
      <c r="K1262" t="s">
        <v>3079</v>
      </c>
      <c r="L1262" t="s">
        <v>247</v>
      </c>
      <c r="M1262">
        <v>2428120</v>
      </c>
      <c r="N1262">
        <v>0</v>
      </c>
      <c r="O1262">
        <v>2428120</v>
      </c>
      <c r="P1262">
        <v>0</v>
      </c>
      <c r="Q1262" t="s">
        <v>4937</v>
      </c>
      <c r="R1262" t="s">
        <v>3245</v>
      </c>
      <c r="S1262" t="s">
        <v>3682</v>
      </c>
      <c r="T1262" t="s">
        <v>3085</v>
      </c>
      <c r="U1262" t="s">
        <v>4938</v>
      </c>
      <c r="V1262" t="s">
        <v>4939</v>
      </c>
      <c r="W1262" t="s">
        <v>3085</v>
      </c>
      <c r="X1262" t="str">
        <f t="shared" si="19"/>
        <v>Funcionamiento</v>
      </c>
      <c r="Y1262" t="s">
        <v>4767</v>
      </c>
    </row>
    <row r="1263" spans="1:25">
      <c r="A1263" t="s">
        <v>3304</v>
      </c>
      <c r="B1263" t="s">
        <v>3716</v>
      </c>
      <c r="C1263" t="s">
        <v>4936</v>
      </c>
      <c r="D1263" t="s">
        <v>3076</v>
      </c>
      <c r="E1263" t="s">
        <v>3077</v>
      </c>
      <c r="F1263" t="s">
        <v>304</v>
      </c>
      <c r="G1263" t="s">
        <v>4767</v>
      </c>
      <c r="H1263" t="s">
        <v>336</v>
      </c>
      <c r="I1263" t="s">
        <v>337</v>
      </c>
      <c r="J1263" t="s">
        <v>246</v>
      </c>
      <c r="K1263" t="s">
        <v>3079</v>
      </c>
      <c r="L1263" t="s">
        <v>247</v>
      </c>
      <c r="M1263">
        <v>2354967</v>
      </c>
      <c r="N1263">
        <v>0</v>
      </c>
      <c r="O1263">
        <v>2354967</v>
      </c>
      <c r="P1263">
        <v>0</v>
      </c>
      <c r="Q1263" t="s">
        <v>4937</v>
      </c>
      <c r="R1263" t="s">
        <v>3245</v>
      </c>
      <c r="S1263" t="s">
        <v>3682</v>
      </c>
      <c r="T1263" t="s">
        <v>3085</v>
      </c>
      <c r="U1263" t="s">
        <v>4938</v>
      </c>
      <c r="V1263" t="s">
        <v>4939</v>
      </c>
      <c r="W1263" t="s">
        <v>3085</v>
      </c>
      <c r="X1263" t="str">
        <f t="shared" si="19"/>
        <v>Funcionamiento</v>
      </c>
      <c r="Y1263" t="s">
        <v>4767</v>
      </c>
    </row>
    <row r="1264" spans="1:25">
      <c r="A1264" t="s">
        <v>3304</v>
      </c>
      <c r="B1264" t="s">
        <v>3716</v>
      </c>
      <c r="C1264" t="s">
        <v>4936</v>
      </c>
      <c r="D1264" t="s">
        <v>3076</v>
      </c>
      <c r="E1264" t="s">
        <v>3077</v>
      </c>
      <c r="F1264" t="s">
        <v>304</v>
      </c>
      <c r="G1264" t="s">
        <v>4767</v>
      </c>
      <c r="H1264" t="s">
        <v>292</v>
      </c>
      <c r="I1264" t="s">
        <v>293</v>
      </c>
      <c r="J1264" t="s">
        <v>246</v>
      </c>
      <c r="K1264" t="s">
        <v>3079</v>
      </c>
      <c r="L1264" t="s">
        <v>247</v>
      </c>
      <c r="M1264">
        <v>42524498</v>
      </c>
      <c r="N1264">
        <v>0</v>
      </c>
      <c r="O1264">
        <v>42524498</v>
      </c>
      <c r="P1264">
        <v>0</v>
      </c>
      <c r="Q1264" t="s">
        <v>4937</v>
      </c>
      <c r="R1264" t="s">
        <v>3245</v>
      </c>
      <c r="S1264" t="s">
        <v>3682</v>
      </c>
      <c r="T1264" t="s">
        <v>3085</v>
      </c>
      <c r="U1264" t="s">
        <v>4938</v>
      </c>
      <c r="V1264" t="s">
        <v>4939</v>
      </c>
      <c r="W1264" t="s">
        <v>3085</v>
      </c>
      <c r="X1264" t="str">
        <f t="shared" si="19"/>
        <v>Funcionamiento</v>
      </c>
      <c r="Y1264" t="s">
        <v>4767</v>
      </c>
    </row>
    <row r="1265" spans="1:25">
      <c r="A1265" t="s">
        <v>3304</v>
      </c>
      <c r="B1265" t="s">
        <v>3716</v>
      </c>
      <c r="C1265" t="s">
        <v>4936</v>
      </c>
      <c r="D1265" t="s">
        <v>3076</v>
      </c>
      <c r="E1265" t="s">
        <v>3077</v>
      </c>
      <c r="F1265" t="s">
        <v>304</v>
      </c>
      <c r="G1265" t="s">
        <v>4767</v>
      </c>
      <c r="H1265" t="s">
        <v>294</v>
      </c>
      <c r="I1265" t="s">
        <v>296</v>
      </c>
      <c r="J1265" t="s">
        <v>246</v>
      </c>
      <c r="K1265" t="s">
        <v>3079</v>
      </c>
      <c r="L1265" t="s">
        <v>247</v>
      </c>
      <c r="M1265">
        <v>1017909</v>
      </c>
      <c r="N1265">
        <v>0</v>
      </c>
      <c r="O1265">
        <v>1017909</v>
      </c>
      <c r="P1265">
        <v>0</v>
      </c>
      <c r="Q1265" t="s">
        <v>4937</v>
      </c>
      <c r="R1265" t="s">
        <v>3245</v>
      </c>
      <c r="S1265" t="s">
        <v>3682</v>
      </c>
      <c r="T1265" t="s">
        <v>3085</v>
      </c>
      <c r="U1265" t="s">
        <v>4938</v>
      </c>
      <c r="V1265" t="s">
        <v>4939</v>
      </c>
      <c r="W1265" t="s">
        <v>3085</v>
      </c>
      <c r="X1265" t="str">
        <f t="shared" si="19"/>
        <v>Funcionamiento</v>
      </c>
      <c r="Y1265" t="s">
        <v>4767</v>
      </c>
    </row>
    <row r="1266" spans="1:25">
      <c r="A1266" t="s">
        <v>3304</v>
      </c>
      <c r="B1266" t="s">
        <v>3716</v>
      </c>
      <c r="C1266" t="s">
        <v>4936</v>
      </c>
      <c r="D1266" t="s">
        <v>3076</v>
      </c>
      <c r="E1266" t="s">
        <v>3077</v>
      </c>
      <c r="F1266" t="s">
        <v>304</v>
      </c>
      <c r="G1266" t="s">
        <v>4767</v>
      </c>
      <c r="H1266" t="s">
        <v>331</v>
      </c>
      <c r="I1266" t="s">
        <v>587</v>
      </c>
      <c r="J1266" t="s">
        <v>246</v>
      </c>
      <c r="K1266" t="s">
        <v>3079</v>
      </c>
      <c r="L1266" t="s">
        <v>247</v>
      </c>
      <c r="M1266">
        <v>5037117</v>
      </c>
      <c r="N1266">
        <v>0</v>
      </c>
      <c r="O1266">
        <v>5037117</v>
      </c>
      <c r="P1266">
        <v>0</v>
      </c>
      <c r="Q1266" t="s">
        <v>4937</v>
      </c>
      <c r="R1266" t="s">
        <v>3245</v>
      </c>
      <c r="S1266" t="s">
        <v>3682</v>
      </c>
      <c r="T1266" t="s">
        <v>3085</v>
      </c>
      <c r="U1266" t="s">
        <v>4938</v>
      </c>
      <c r="V1266" t="s">
        <v>4939</v>
      </c>
      <c r="W1266" t="s">
        <v>3085</v>
      </c>
      <c r="X1266" t="str">
        <f t="shared" si="19"/>
        <v>Funcionamiento</v>
      </c>
      <c r="Y1266" t="s">
        <v>4767</v>
      </c>
    </row>
    <row r="1267" spans="1:25">
      <c r="A1267" t="s">
        <v>3304</v>
      </c>
      <c r="B1267" t="s">
        <v>3716</v>
      </c>
      <c r="C1267" t="s">
        <v>4936</v>
      </c>
      <c r="D1267" t="s">
        <v>3076</v>
      </c>
      <c r="E1267" t="s">
        <v>3077</v>
      </c>
      <c r="F1267" t="s">
        <v>304</v>
      </c>
      <c r="G1267" t="s">
        <v>4767</v>
      </c>
      <c r="H1267" t="s">
        <v>309</v>
      </c>
      <c r="I1267" t="s">
        <v>311</v>
      </c>
      <c r="J1267" t="s">
        <v>246</v>
      </c>
      <c r="K1267" t="s">
        <v>3079</v>
      </c>
      <c r="L1267" t="s">
        <v>247</v>
      </c>
      <c r="M1267">
        <v>4748120</v>
      </c>
      <c r="N1267">
        <v>0</v>
      </c>
      <c r="O1267">
        <v>4748120</v>
      </c>
      <c r="P1267">
        <v>0</v>
      </c>
      <c r="Q1267" t="s">
        <v>4937</v>
      </c>
      <c r="R1267" t="s">
        <v>3245</v>
      </c>
      <c r="S1267" t="s">
        <v>3682</v>
      </c>
      <c r="T1267" t="s">
        <v>3085</v>
      </c>
      <c r="U1267" t="s">
        <v>4938</v>
      </c>
      <c r="V1267" t="s">
        <v>4939</v>
      </c>
      <c r="W1267" t="s">
        <v>3085</v>
      </c>
      <c r="X1267" t="str">
        <f t="shared" si="19"/>
        <v>Funcionamiento</v>
      </c>
      <c r="Y1267" t="s">
        <v>4767</v>
      </c>
    </row>
    <row r="1268" spans="1:25">
      <c r="A1268" t="s">
        <v>3304</v>
      </c>
      <c r="B1268" t="s">
        <v>3716</v>
      </c>
      <c r="C1268" t="s">
        <v>4936</v>
      </c>
      <c r="D1268" t="s">
        <v>3076</v>
      </c>
      <c r="E1268" t="s">
        <v>3077</v>
      </c>
      <c r="F1268" t="s">
        <v>304</v>
      </c>
      <c r="G1268" t="s">
        <v>4767</v>
      </c>
      <c r="H1268" t="s">
        <v>333</v>
      </c>
      <c r="I1268" t="s">
        <v>335</v>
      </c>
      <c r="J1268" t="s">
        <v>246</v>
      </c>
      <c r="K1268" t="s">
        <v>3079</v>
      </c>
      <c r="L1268" t="s">
        <v>247</v>
      </c>
      <c r="M1268">
        <v>398293</v>
      </c>
      <c r="N1268">
        <v>0</v>
      </c>
      <c r="O1268">
        <v>398293</v>
      </c>
      <c r="P1268">
        <v>0</v>
      </c>
      <c r="Q1268" t="s">
        <v>4937</v>
      </c>
      <c r="R1268" t="s">
        <v>3245</v>
      </c>
      <c r="S1268" t="s">
        <v>3682</v>
      </c>
      <c r="T1268" t="s">
        <v>3085</v>
      </c>
      <c r="U1268" t="s">
        <v>4938</v>
      </c>
      <c r="V1268" t="s">
        <v>4939</v>
      </c>
      <c r="W1268" t="s">
        <v>3085</v>
      </c>
      <c r="X1268" t="str">
        <f t="shared" si="19"/>
        <v>Funcionamiento</v>
      </c>
      <c r="Y1268" t="s">
        <v>4767</v>
      </c>
    </row>
    <row r="1269" spans="1:25">
      <c r="A1269" t="s">
        <v>3304</v>
      </c>
      <c r="B1269" t="s">
        <v>3716</v>
      </c>
      <c r="C1269" t="s">
        <v>4936</v>
      </c>
      <c r="D1269" t="s">
        <v>3076</v>
      </c>
      <c r="E1269" t="s">
        <v>3077</v>
      </c>
      <c r="F1269" t="s">
        <v>304</v>
      </c>
      <c r="G1269" t="s">
        <v>4767</v>
      </c>
      <c r="H1269" t="s">
        <v>312</v>
      </c>
      <c r="I1269" t="s">
        <v>3333</v>
      </c>
      <c r="J1269" t="s">
        <v>246</v>
      </c>
      <c r="K1269" t="s">
        <v>3079</v>
      </c>
      <c r="L1269" t="s">
        <v>247</v>
      </c>
      <c r="M1269">
        <v>1378244</v>
      </c>
      <c r="N1269">
        <v>0</v>
      </c>
      <c r="O1269">
        <v>1378244</v>
      </c>
      <c r="P1269">
        <v>0</v>
      </c>
      <c r="Q1269" t="s">
        <v>4937</v>
      </c>
      <c r="R1269" t="s">
        <v>3245</v>
      </c>
      <c r="S1269" t="s">
        <v>3682</v>
      </c>
      <c r="T1269" t="s">
        <v>3085</v>
      </c>
      <c r="U1269" t="s">
        <v>4938</v>
      </c>
      <c r="V1269" t="s">
        <v>4939</v>
      </c>
      <c r="W1269" t="s">
        <v>3085</v>
      </c>
      <c r="X1269" t="str">
        <f t="shared" si="19"/>
        <v>Funcionamiento</v>
      </c>
      <c r="Y1269" t="s">
        <v>4767</v>
      </c>
    </row>
    <row r="1270" spans="1:25">
      <c r="A1270" t="s">
        <v>3237</v>
      </c>
      <c r="B1270" t="s">
        <v>3716</v>
      </c>
      <c r="C1270" t="s">
        <v>4940</v>
      </c>
      <c r="D1270" t="s">
        <v>3076</v>
      </c>
      <c r="E1270" t="s">
        <v>3077</v>
      </c>
      <c r="F1270" t="s">
        <v>304</v>
      </c>
      <c r="G1270" t="s">
        <v>4767</v>
      </c>
      <c r="H1270" t="s">
        <v>314</v>
      </c>
      <c r="I1270" t="s">
        <v>582</v>
      </c>
      <c r="J1270" t="s">
        <v>246</v>
      </c>
      <c r="K1270" t="s">
        <v>3079</v>
      </c>
      <c r="L1270" t="s">
        <v>247</v>
      </c>
      <c r="M1270">
        <v>5500600</v>
      </c>
      <c r="N1270">
        <v>0</v>
      </c>
      <c r="O1270">
        <v>5500600</v>
      </c>
      <c r="P1270">
        <v>0</v>
      </c>
      <c r="Q1270" t="s">
        <v>4941</v>
      </c>
      <c r="R1270" t="s">
        <v>3336</v>
      </c>
      <c r="S1270" t="s">
        <v>3688</v>
      </c>
      <c r="T1270" t="s">
        <v>3085</v>
      </c>
      <c r="U1270" t="s">
        <v>4942</v>
      </c>
      <c r="V1270" t="s">
        <v>4943</v>
      </c>
      <c r="W1270" t="s">
        <v>3085</v>
      </c>
      <c r="X1270" t="str">
        <f t="shared" si="19"/>
        <v>Funcionamiento</v>
      </c>
      <c r="Y1270" t="s">
        <v>4767</v>
      </c>
    </row>
    <row r="1271" spans="1:25">
      <c r="A1271" t="s">
        <v>3237</v>
      </c>
      <c r="B1271" t="s">
        <v>3716</v>
      </c>
      <c r="C1271" t="s">
        <v>4940</v>
      </c>
      <c r="D1271" t="s">
        <v>3076</v>
      </c>
      <c r="E1271" t="s">
        <v>3077</v>
      </c>
      <c r="F1271" t="s">
        <v>304</v>
      </c>
      <c r="G1271" t="s">
        <v>4767</v>
      </c>
      <c r="H1271" t="s">
        <v>320</v>
      </c>
      <c r="I1271" t="s">
        <v>321</v>
      </c>
      <c r="J1271" t="s">
        <v>246</v>
      </c>
      <c r="K1271" t="s">
        <v>3079</v>
      </c>
      <c r="L1271" t="s">
        <v>247</v>
      </c>
      <c r="M1271">
        <v>673800</v>
      </c>
      <c r="N1271">
        <v>0</v>
      </c>
      <c r="O1271">
        <v>673800</v>
      </c>
      <c r="P1271">
        <v>0</v>
      </c>
      <c r="Q1271" t="s">
        <v>4941</v>
      </c>
      <c r="R1271" t="s">
        <v>3336</v>
      </c>
      <c r="S1271" t="s">
        <v>3688</v>
      </c>
      <c r="T1271" t="s">
        <v>3085</v>
      </c>
      <c r="U1271" t="s">
        <v>4942</v>
      </c>
      <c r="V1271" t="s">
        <v>4943</v>
      </c>
      <c r="W1271" t="s">
        <v>3085</v>
      </c>
      <c r="X1271" t="str">
        <f t="shared" si="19"/>
        <v>Funcionamiento</v>
      </c>
      <c r="Y1271" t="s">
        <v>4767</v>
      </c>
    </row>
    <row r="1272" spans="1:25">
      <c r="A1272" t="s">
        <v>3237</v>
      </c>
      <c r="B1272" t="s">
        <v>3716</v>
      </c>
      <c r="C1272" t="s">
        <v>4940</v>
      </c>
      <c r="D1272" t="s">
        <v>3076</v>
      </c>
      <c r="E1272" t="s">
        <v>3077</v>
      </c>
      <c r="F1272" t="s">
        <v>304</v>
      </c>
      <c r="G1272" t="s">
        <v>4767</v>
      </c>
      <c r="H1272" t="s">
        <v>316</v>
      </c>
      <c r="I1272" t="s">
        <v>583</v>
      </c>
      <c r="J1272" t="s">
        <v>246</v>
      </c>
      <c r="K1272" t="s">
        <v>3079</v>
      </c>
      <c r="L1272" t="s">
        <v>247</v>
      </c>
      <c r="M1272">
        <v>3896600</v>
      </c>
      <c r="N1272">
        <v>0</v>
      </c>
      <c r="O1272">
        <v>3896600</v>
      </c>
      <c r="P1272">
        <v>0</v>
      </c>
      <c r="Q1272" t="s">
        <v>4941</v>
      </c>
      <c r="R1272" t="s">
        <v>3336</v>
      </c>
      <c r="S1272" t="s">
        <v>3688</v>
      </c>
      <c r="T1272" t="s">
        <v>3085</v>
      </c>
      <c r="U1272" t="s">
        <v>4942</v>
      </c>
      <c r="V1272" t="s">
        <v>4943</v>
      </c>
      <c r="W1272" t="s">
        <v>3085</v>
      </c>
      <c r="X1272" t="str">
        <f t="shared" si="19"/>
        <v>Funcionamiento</v>
      </c>
      <c r="Y1272" t="s">
        <v>4767</v>
      </c>
    </row>
    <row r="1273" spans="1:25">
      <c r="A1273" t="s">
        <v>3237</v>
      </c>
      <c r="B1273" t="s">
        <v>3716</v>
      </c>
      <c r="C1273" t="s">
        <v>4940</v>
      </c>
      <c r="D1273" t="s">
        <v>3076</v>
      </c>
      <c r="E1273" t="s">
        <v>3077</v>
      </c>
      <c r="F1273" t="s">
        <v>304</v>
      </c>
      <c r="G1273" t="s">
        <v>4767</v>
      </c>
      <c r="H1273" t="s">
        <v>322</v>
      </c>
      <c r="I1273" t="s">
        <v>323</v>
      </c>
      <c r="J1273" t="s">
        <v>246</v>
      </c>
      <c r="K1273" t="s">
        <v>3079</v>
      </c>
      <c r="L1273" t="s">
        <v>247</v>
      </c>
      <c r="M1273">
        <v>1590900</v>
      </c>
      <c r="N1273">
        <v>0</v>
      </c>
      <c r="O1273">
        <v>1590900</v>
      </c>
      <c r="P1273">
        <v>0</v>
      </c>
      <c r="Q1273" t="s">
        <v>4941</v>
      </c>
      <c r="R1273" t="s">
        <v>3336</v>
      </c>
      <c r="S1273" t="s">
        <v>3688</v>
      </c>
      <c r="T1273" t="s">
        <v>3085</v>
      </c>
      <c r="U1273" t="s">
        <v>4942</v>
      </c>
      <c r="V1273" t="s">
        <v>4943</v>
      </c>
      <c r="W1273" t="s">
        <v>3085</v>
      </c>
      <c r="X1273" t="str">
        <f t="shared" si="19"/>
        <v>Funcionamiento</v>
      </c>
      <c r="Y1273" t="s">
        <v>4767</v>
      </c>
    </row>
    <row r="1274" spans="1:25">
      <c r="A1274" t="s">
        <v>3237</v>
      </c>
      <c r="B1274" t="s">
        <v>3716</v>
      </c>
      <c r="C1274" t="s">
        <v>4940</v>
      </c>
      <c r="D1274" t="s">
        <v>3076</v>
      </c>
      <c r="E1274" t="s">
        <v>3077</v>
      </c>
      <c r="F1274" t="s">
        <v>304</v>
      </c>
      <c r="G1274" t="s">
        <v>4767</v>
      </c>
      <c r="H1274" t="s">
        <v>318</v>
      </c>
      <c r="I1274" t="s">
        <v>586</v>
      </c>
      <c r="J1274" t="s">
        <v>246</v>
      </c>
      <c r="K1274" t="s">
        <v>3079</v>
      </c>
      <c r="L1274" t="s">
        <v>247</v>
      </c>
      <c r="M1274">
        <v>2120400</v>
      </c>
      <c r="N1274">
        <v>0</v>
      </c>
      <c r="O1274">
        <v>2120400</v>
      </c>
      <c r="P1274">
        <v>0</v>
      </c>
      <c r="Q1274" t="s">
        <v>4941</v>
      </c>
      <c r="R1274" t="s">
        <v>3336</v>
      </c>
      <c r="S1274" t="s">
        <v>3688</v>
      </c>
      <c r="T1274" t="s">
        <v>3085</v>
      </c>
      <c r="U1274" t="s">
        <v>4942</v>
      </c>
      <c r="V1274" t="s">
        <v>4943</v>
      </c>
      <c r="W1274" t="s">
        <v>3085</v>
      </c>
      <c r="X1274" t="str">
        <f t="shared" si="19"/>
        <v>Funcionamiento</v>
      </c>
      <c r="Y1274" t="s">
        <v>4767</v>
      </c>
    </row>
    <row r="1275" spans="1:25">
      <c r="A1275" t="s">
        <v>3237</v>
      </c>
      <c r="B1275" t="s">
        <v>3716</v>
      </c>
      <c r="C1275" t="s">
        <v>4940</v>
      </c>
      <c r="D1275" t="s">
        <v>3076</v>
      </c>
      <c r="E1275" t="s">
        <v>3077</v>
      </c>
      <c r="F1275" t="s">
        <v>304</v>
      </c>
      <c r="G1275" t="s">
        <v>4767</v>
      </c>
      <c r="H1275" t="s">
        <v>324</v>
      </c>
      <c r="I1275" t="s">
        <v>325</v>
      </c>
      <c r="J1275" t="s">
        <v>246</v>
      </c>
      <c r="K1275" t="s">
        <v>3079</v>
      </c>
      <c r="L1275" t="s">
        <v>247</v>
      </c>
      <c r="M1275">
        <v>1060700</v>
      </c>
      <c r="N1275">
        <v>0</v>
      </c>
      <c r="O1275">
        <v>1060700</v>
      </c>
      <c r="P1275">
        <v>0</v>
      </c>
      <c r="Q1275" t="s">
        <v>4941</v>
      </c>
      <c r="R1275" t="s">
        <v>3336</v>
      </c>
      <c r="S1275" t="s">
        <v>3688</v>
      </c>
      <c r="T1275" t="s">
        <v>3085</v>
      </c>
      <c r="U1275" t="s">
        <v>4942</v>
      </c>
      <c r="V1275" t="s">
        <v>4943</v>
      </c>
      <c r="W1275" t="s">
        <v>3085</v>
      </c>
      <c r="X1275" t="str">
        <f t="shared" si="19"/>
        <v>Funcionamiento</v>
      </c>
      <c r="Y1275" t="s">
        <v>4767</v>
      </c>
    </row>
    <row r="1276" spans="1:25">
      <c r="A1276" t="s">
        <v>3317</v>
      </c>
      <c r="B1276" t="s">
        <v>4944</v>
      </c>
      <c r="C1276" t="s">
        <v>4945</v>
      </c>
      <c r="D1276" t="s">
        <v>3076</v>
      </c>
      <c r="E1276" t="s">
        <v>3077</v>
      </c>
      <c r="F1276" t="s">
        <v>3149</v>
      </c>
      <c r="G1276" t="s">
        <v>4767</v>
      </c>
      <c r="H1276" t="s">
        <v>437</v>
      </c>
      <c r="I1276" t="s">
        <v>649</v>
      </c>
      <c r="J1276" t="s">
        <v>246</v>
      </c>
      <c r="K1276" t="s">
        <v>3150</v>
      </c>
      <c r="L1276" t="s">
        <v>247</v>
      </c>
      <c r="M1276">
        <v>11713530</v>
      </c>
      <c r="N1276">
        <v>-468541</v>
      </c>
      <c r="O1276">
        <v>11244989</v>
      </c>
      <c r="P1276">
        <v>101124</v>
      </c>
      <c r="Q1276" t="s">
        <v>4946</v>
      </c>
      <c r="R1276" t="s">
        <v>3343</v>
      </c>
      <c r="S1276" t="s">
        <v>4947</v>
      </c>
      <c r="T1276" t="s">
        <v>4948</v>
      </c>
      <c r="U1276" t="s">
        <v>4949</v>
      </c>
      <c r="V1276" t="s">
        <v>4950</v>
      </c>
      <c r="W1276" t="s">
        <v>3085</v>
      </c>
      <c r="X1276" t="str">
        <f t="shared" si="19"/>
        <v>Inversión</v>
      </c>
      <c r="Y1276" t="s">
        <v>3157</v>
      </c>
    </row>
    <row r="1277" spans="1:25">
      <c r="A1277" t="s">
        <v>3325</v>
      </c>
      <c r="B1277" t="s">
        <v>4951</v>
      </c>
      <c r="C1277" t="s">
        <v>4952</v>
      </c>
      <c r="D1277" t="s">
        <v>3076</v>
      </c>
      <c r="E1277" t="s">
        <v>3077</v>
      </c>
      <c r="F1277" t="s">
        <v>304</v>
      </c>
      <c r="G1277" t="s">
        <v>4767</v>
      </c>
      <c r="H1277" t="s">
        <v>346</v>
      </c>
      <c r="I1277" t="s">
        <v>347</v>
      </c>
      <c r="J1277" t="s">
        <v>253</v>
      </c>
      <c r="K1277" t="s">
        <v>3115</v>
      </c>
      <c r="L1277" t="s">
        <v>247</v>
      </c>
      <c r="M1277">
        <v>543092</v>
      </c>
      <c r="N1277">
        <v>147476</v>
      </c>
      <c r="O1277">
        <v>690568</v>
      </c>
      <c r="P1277">
        <v>0</v>
      </c>
      <c r="Q1277" t="s">
        <v>4953</v>
      </c>
      <c r="R1277" t="s">
        <v>3350</v>
      </c>
      <c r="S1277" t="s">
        <v>4954</v>
      </c>
      <c r="T1277" t="s">
        <v>4955</v>
      </c>
      <c r="U1277" t="s">
        <v>4956</v>
      </c>
      <c r="V1277" t="s">
        <v>4957</v>
      </c>
      <c r="W1277" t="s">
        <v>3085</v>
      </c>
      <c r="X1277" t="str">
        <f t="shared" si="19"/>
        <v>Funcionamiento</v>
      </c>
      <c r="Y1277" t="s">
        <v>4767</v>
      </c>
    </row>
    <row r="1278" spans="1:25">
      <c r="A1278" t="s">
        <v>3257</v>
      </c>
      <c r="B1278" t="s">
        <v>4347</v>
      </c>
      <c r="C1278" t="s">
        <v>4958</v>
      </c>
      <c r="D1278" t="s">
        <v>3076</v>
      </c>
      <c r="E1278" t="s">
        <v>3077</v>
      </c>
      <c r="F1278" t="s">
        <v>3149</v>
      </c>
      <c r="G1278" t="s">
        <v>4767</v>
      </c>
      <c r="H1278" t="s">
        <v>437</v>
      </c>
      <c r="I1278" t="s">
        <v>649</v>
      </c>
      <c r="J1278" t="s">
        <v>253</v>
      </c>
      <c r="K1278" t="s">
        <v>3115</v>
      </c>
      <c r="L1278" t="s">
        <v>247</v>
      </c>
      <c r="M1278">
        <v>16806285</v>
      </c>
      <c r="N1278">
        <v>-1853047</v>
      </c>
      <c r="O1278">
        <v>14953238</v>
      </c>
      <c r="P1278">
        <v>55057</v>
      </c>
      <c r="Q1278" t="s">
        <v>4959</v>
      </c>
      <c r="R1278" t="s">
        <v>3265</v>
      </c>
      <c r="S1278" t="s">
        <v>4960</v>
      </c>
      <c r="T1278" t="s">
        <v>4961</v>
      </c>
      <c r="U1278" t="s">
        <v>4962</v>
      </c>
      <c r="V1278" t="s">
        <v>4963</v>
      </c>
      <c r="W1278" t="s">
        <v>3085</v>
      </c>
      <c r="X1278" t="str">
        <f t="shared" si="19"/>
        <v>Inversión</v>
      </c>
      <c r="Y1278" t="s">
        <v>3157</v>
      </c>
    </row>
    <row r="1279" spans="1:25">
      <c r="A1279" t="s">
        <v>3245</v>
      </c>
      <c r="B1279" t="s">
        <v>3455</v>
      </c>
      <c r="C1279" t="s">
        <v>4964</v>
      </c>
      <c r="D1279" t="s">
        <v>3076</v>
      </c>
      <c r="E1279" t="s">
        <v>3077</v>
      </c>
      <c r="F1279" t="s">
        <v>304</v>
      </c>
      <c r="G1279" t="s">
        <v>4767</v>
      </c>
      <c r="H1279" t="s">
        <v>336</v>
      </c>
      <c r="I1279" t="s">
        <v>337</v>
      </c>
      <c r="J1279" t="s">
        <v>246</v>
      </c>
      <c r="K1279" t="s">
        <v>3079</v>
      </c>
      <c r="L1279" t="s">
        <v>247</v>
      </c>
      <c r="M1279">
        <v>2354967</v>
      </c>
      <c r="N1279">
        <v>0</v>
      </c>
      <c r="O1279">
        <v>2354967</v>
      </c>
      <c r="P1279">
        <v>0</v>
      </c>
      <c r="Q1279" t="s">
        <v>4965</v>
      </c>
      <c r="R1279" t="s">
        <v>3365</v>
      </c>
      <c r="S1279" t="s">
        <v>4966</v>
      </c>
      <c r="T1279" t="s">
        <v>3085</v>
      </c>
      <c r="U1279" t="s">
        <v>4967</v>
      </c>
      <c r="V1279" t="s">
        <v>4968</v>
      </c>
      <c r="W1279" t="s">
        <v>3085</v>
      </c>
      <c r="X1279" t="str">
        <f t="shared" si="19"/>
        <v>Funcionamiento</v>
      </c>
      <c r="Y1279" t="s">
        <v>4767</v>
      </c>
    </row>
    <row r="1280" spans="1:25">
      <c r="A1280" t="s">
        <v>3245</v>
      </c>
      <c r="B1280" t="s">
        <v>3455</v>
      </c>
      <c r="C1280" t="s">
        <v>4964</v>
      </c>
      <c r="D1280" t="s">
        <v>3076</v>
      </c>
      <c r="E1280" t="s">
        <v>3077</v>
      </c>
      <c r="F1280" t="s">
        <v>304</v>
      </c>
      <c r="G1280" t="s">
        <v>4767</v>
      </c>
      <c r="H1280" t="s">
        <v>292</v>
      </c>
      <c r="I1280" t="s">
        <v>293</v>
      </c>
      <c r="J1280" t="s">
        <v>246</v>
      </c>
      <c r="K1280" t="s">
        <v>3079</v>
      </c>
      <c r="L1280" t="s">
        <v>247</v>
      </c>
      <c r="M1280">
        <v>37805984</v>
      </c>
      <c r="N1280">
        <v>0</v>
      </c>
      <c r="O1280">
        <v>37805984</v>
      </c>
      <c r="P1280">
        <v>0</v>
      </c>
      <c r="Q1280" t="s">
        <v>4965</v>
      </c>
      <c r="R1280" t="s">
        <v>3365</v>
      </c>
      <c r="S1280" t="s">
        <v>4966</v>
      </c>
      <c r="T1280" t="s">
        <v>3085</v>
      </c>
      <c r="U1280" t="s">
        <v>4967</v>
      </c>
      <c r="V1280" t="s">
        <v>4968</v>
      </c>
      <c r="W1280" t="s">
        <v>3085</v>
      </c>
      <c r="X1280" t="str">
        <f t="shared" si="19"/>
        <v>Funcionamiento</v>
      </c>
      <c r="Y1280" t="s">
        <v>4767</v>
      </c>
    </row>
    <row r="1281" spans="1:25">
      <c r="A1281" t="s">
        <v>3245</v>
      </c>
      <c r="B1281" t="s">
        <v>3455</v>
      </c>
      <c r="C1281" t="s">
        <v>4964</v>
      </c>
      <c r="D1281" t="s">
        <v>3076</v>
      </c>
      <c r="E1281" t="s">
        <v>3077</v>
      </c>
      <c r="F1281" t="s">
        <v>304</v>
      </c>
      <c r="G1281" t="s">
        <v>4767</v>
      </c>
      <c r="H1281" t="s">
        <v>303</v>
      </c>
      <c r="I1281" t="s">
        <v>305</v>
      </c>
      <c r="J1281" t="s">
        <v>246</v>
      </c>
      <c r="K1281" t="s">
        <v>3079</v>
      </c>
      <c r="L1281" t="s">
        <v>247</v>
      </c>
      <c r="M1281">
        <v>1648477</v>
      </c>
      <c r="N1281">
        <v>0</v>
      </c>
      <c r="O1281">
        <v>1648477</v>
      </c>
      <c r="P1281">
        <v>0</v>
      </c>
      <c r="Q1281" t="s">
        <v>4965</v>
      </c>
      <c r="R1281" t="s">
        <v>3365</v>
      </c>
      <c r="S1281" t="s">
        <v>4966</v>
      </c>
      <c r="T1281" t="s">
        <v>3085</v>
      </c>
      <c r="U1281" t="s">
        <v>4967</v>
      </c>
      <c r="V1281" t="s">
        <v>4968</v>
      </c>
      <c r="W1281" t="s">
        <v>3085</v>
      </c>
      <c r="X1281" t="str">
        <f t="shared" si="19"/>
        <v>Funcionamiento</v>
      </c>
      <c r="Y1281" t="s">
        <v>4767</v>
      </c>
    </row>
    <row r="1282" spans="1:25">
      <c r="A1282" t="s">
        <v>3245</v>
      </c>
      <c r="B1282" t="s">
        <v>3455</v>
      </c>
      <c r="C1282" t="s">
        <v>4964</v>
      </c>
      <c r="D1282" t="s">
        <v>3076</v>
      </c>
      <c r="E1282" t="s">
        <v>3077</v>
      </c>
      <c r="F1282" t="s">
        <v>304</v>
      </c>
      <c r="G1282" t="s">
        <v>4767</v>
      </c>
      <c r="H1282" t="s">
        <v>294</v>
      </c>
      <c r="I1282" t="s">
        <v>296</v>
      </c>
      <c r="J1282" t="s">
        <v>246</v>
      </c>
      <c r="K1282" t="s">
        <v>3079</v>
      </c>
      <c r="L1282" t="s">
        <v>247</v>
      </c>
      <c r="M1282">
        <v>956218</v>
      </c>
      <c r="N1282">
        <v>0</v>
      </c>
      <c r="O1282">
        <v>956218</v>
      </c>
      <c r="P1282">
        <v>0</v>
      </c>
      <c r="Q1282" t="s">
        <v>4965</v>
      </c>
      <c r="R1282" t="s">
        <v>3365</v>
      </c>
      <c r="S1282" t="s">
        <v>4966</v>
      </c>
      <c r="T1282" t="s">
        <v>3085</v>
      </c>
      <c r="U1282" t="s">
        <v>4967</v>
      </c>
      <c r="V1282" t="s">
        <v>4968</v>
      </c>
      <c r="W1282" t="s">
        <v>3085</v>
      </c>
      <c r="X1282" t="str">
        <f t="shared" ref="X1282:X1345" si="20">IF(LEFT(H1282,1)="C","Inversión","Funcionamiento")</f>
        <v>Funcionamiento</v>
      </c>
      <c r="Y1282" t="s">
        <v>4767</v>
      </c>
    </row>
    <row r="1283" spans="1:25">
      <c r="A1283" t="s">
        <v>3245</v>
      </c>
      <c r="B1283" t="s">
        <v>3455</v>
      </c>
      <c r="C1283" t="s">
        <v>4964</v>
      </c>
      <c r="D1283" t="s">
        <v>3076</v>
      </c>
      <c r="E1283" t="s">
        <v>3077</v>
      </c>
      <c r="F1283" t="s">
        <v>304</v>
      </c>
      <c r="G1283" t="s">
        <v>4767</v>
      </c>
      <c r="H1283" t="s">
        <v>312</v>
      </c>
      <c r="I1283" t="s">
        <v>3333</v>
      </c>
      <c r="J1283" t="s">
        <v>246</v>
      </c>
      <c r="K1283" t="s">
        <v>3079</v>
      </c>
      <c r="L1283" t="s">
        <v>247</v>
      </c>
      <c r="M1283">
        <v>1282247</v>
      </c>
      <c r="N1283">
        <v>0</v>
      </c>
      <c r="O1283">
        <v>1282247</v>
      </c>
      <c r="P1283">
        <v>0</v>
      </c>
      <c r="Q1283" t="s">
        <v>4965</v>
      </c>
      <c r="R1283" t="s">
        <v>3365</v>
      </c>
      <c r="S1283" t="s">
        <v>4966</v>
      </c>
      <c r="T1283" t="s">
        <v>3085</v>
      </c>
      <c r="U1283" t="s">
        <v>4967</v>
      </c>
      <c r="V1283" t="s">
        <v>4968</v>
      </c>
      <c r="W1283" t="s">
        <v>3085</v>
      </c>
      <c r="X1283" t="str">
        <f t="shared" si="20"/>
        <v>Funcionamiento</v>
      </c>
      <c r="Y1283" t="s">
        <v>4767</v>
      </c>
    </row>
    <row r="1284" spans="1:25">
      <c r="A1284" t="s">
        <v>3336</v>
      </c>
      <c r="B1284" t="s">
        <v>3738</v>
      </c>
      <c r="C1284" t="s">
        <v>4969</v>
      </c>
      <c r="D1284" t="s">
        <v>3076</v>
      </c>
      <c r="E1284" t="s">
        <v>3077</v>
      </c>
      <c r="F1284" t="s">
        <v>304</v>
      </c>
      <c r="G1284" t="s">
        <v>4767</v>
      </c>
      <c r="H1284" t="s">
        <v>314</v>
      </c>
      <c r="I1284" t="s">
        <v>582</v>
      </c>
      <c r="J1284" t="s">
        <v>246</v>
      </c>
      <c r="K1284" t="s">
        <v>3079</v>
      </c>
      <c r="L1284" t="s">
        <v>247</v>
      </c>
      <c r="M1284">
        <v>5495400</v>
      </c>
      <c r="N1284">
        <v>0</v>
      </c>
      <c r="O1284">
        <v>5495400</v>
      </c>
      <c r="P1284">
        <v>200</v>
      </c>
      <c r="Q1284" t="s">
        <v>4970</v>
      </c>
      <c r="R1284" t="s">
        <v>3264</v>
      </c>
      <c r="S1284" t="s">
        <v>3393</v>
      </c>
      <c r="T1284" t="s">
        <v>3085</v>
      </c>
      <c r="U1284" t="s">
        <v>4971</v>
      </c>
      <c r="V1284" t="s">
        <v>4972</v>
      </c>
      <c r="W1284" t="s">
        <v>3085</v>
      </c>
      <c r="X1284" t="str">
        <f t="shared" si="20"/>
        <v>Funcionamiento</v>
      </c>
      <c r="Y1284" t="s">
        <v>4767</v>
      </c>
    </row>
    <row r="1285" spans="1:25">
      <c r="A1285" t="s">
        <v>3336</v>
      </c>
      <c r="B1285" t="s">
        <v>3738</v>
      </c>
      <c r="C1285" t="s">
        <v>4969</v>
      </c>
      <c r="D1285" t="s">
        <v>3076</v>
      </c>
      <c r="E1285" t="s">
        <v>3077</v>
      </c>
      <c r="F1285" t="s">
        <v>304</v>
      </c>
      <c r="G1285" t="s">
        <v>4767</v>
      </c>
      <c r="H1285" t="s">
        <v>324</v>
      </c>
      <c r="I1285" t="s">
        <v>325</v>
      </c>
      <c r="J1285" t="s">
        <v>246</v>
      </c>
      <c r="K1285" t="s">
        <v>3079</v>
      </c>
      <c r="L1285" t="s">
        <v>247</v>
      </c>
      <c r="M1285">
        <v>917400</v>
      </c>
      <c r="N1285">
        <v>0</v>
      </c>
      <c r="O1285">
        <v>917400</v>
      </c>
      <c r="P1285">
        <v>0</v>
      </c>
      <c r="Q1285" t="s">
        <v>4970</v>
      </c>
      <c r="R1285" t="s">
        <v>3264</v>
      </c>
      <c r="S1285" t="s">
        <v>3393</v>
      </c>
      <c r="T1285" t="s">
        <v>3085</v>
      </c>
      <c r="U1285" t="s">
        <v>4971</v>
      </c>
      <c r="V1285" t="s">
        <v>4972</v>
      </c>
      <c r="W1285" t="s">
        <v>3085</v>
      </c>
      <c r="X1285" t="str">
        <f t="shared" si="20"/>
        <v>Funcionamiento</v>
      </c>
      <c r="Y1285" t="s">
        <v>4767</v>
      </c>
    </row>
    <row r="1286" spans="1:25">
      <c r="A1286" t="s">
        <v>3336</v>
      </c>
      <c r="B1286" t="s">
        <v>3738</v>
      </c>
      <c r="C1286" t="s">
        <v>4969</v>
      </c>
      <c r="D1286" t="s">
        <v>3076</v>
      </c>
      <c r="E1286" t="s">
        <v>3077</v>
      </c>
      <c r="F1286" t="s">
        <v>304</v>
      </c>
      <c r="G1286" t="s">
        <v>4767</v>
      </c>
      <c r="H1286" t="s">
        <v>316</v>
      </c>
      <c r="I1286" t="s">
        <v>583</v>
      </c>
      <c r="J1286" t="s">
        <v>246</v>
      </c>
      <c r="K1286" t="s">
        <v>3079</v>
      </c>
      <c r="L1286" t="s">
        <v>247</v>
      </c>
      <c r="M1286">
        <v>3893000</v>
      </c>
      <c r="N1286">
        <v>0</v>
      </c>
      <c r="O1286">
        <v>3893000</v>
      </c>
      <c r="P1286">
        <v>200</v>
      </c>
      <c r="Q1286" t="s">
        <v>4970</v>
      </c>
      <c r="R1286" t="s">
        <v>3264</v>
      </c>
      <c r="S1286" t="s">
        <v>3393</v>
      </c>
      <c r="T1286" t="s">
        <v>3085</v>
      </c>
      <c r="U1286" t="s">
        <v>4971</v>
      </c>
      <c r="V1286" t="s">
        <v>4972</v>
      </c>
      <c r="W1286" t="s">
        <v>3085</v>
      </c>
      <c r="X1286" t="str">
        <f t="shared" si="20"/>
        <v>Funcionamiento</v>
      </c>
      <c r="Y1286" t="s">
        <v>4767</v>
      </c>
    </row>
    <row r="1287" spans="1:25">
      <c r="A1287" t="s">
        <v>3336</v>
      </c>
      <c r="B1287" t="s">
        <v>3738</v>
      </c>
      <c r="C1287" t="s">
        <v>4969</v>
      </c>
      <c r="D1287" t="s">
        <v>3076</v>
      </c>
      <c r="E1287" t="s">
        <v>3077</v>
      </c>
      <c r="F1287" t="s">
        <v>304</v>
      </c>
      <c r="G1287" t="s">
        <v>4767</v>
      </c>
      <c r="H1287" t="s">
        <v>320</v>
      </c>
      <c r="I1287" t="s">
        <v>321</v>
      </c>
      <c r="J1287" t="s">
        <v>246</v>
      </c>
      <c r="K1287" t="s">
        <v>3079</v>
      </c>
      <c r="L1287" t="s">
        <v>247</v>
      </c>
      <c r="M1287">
        <v>605000</v>
      </c>
      <c r="N1287">
        <v>0</v>
      </c>
      <c r="O1287">
        <v>605000</v>
      </c>
      <c r="P1287">
        <v>0</v>
      </c>
      <c r="Q1287" t="s">
        <v>4970</v>
      </c>
      <c r="R1287" t="s">
        <v>3264</v>
      </c>
      <c r="S1287" t="s">
        <v>3393</v>
      </c>
      <c r="T1287" t="s">
        <v>3085</v>
      </c>
      <c r="U1287" t="s">
        <v>4971</v>
      </c>
      <c r="V1287" t="s">
        <v>4972</v>
      </c>
      <c r="W1287" t="s">
        <v>3085</v>
      </c>
      <c r="X1287" t="str">
        <f t="shared" si="20"/>
        <v>Funcionamiento</v>
      </c>
      <c r="Y1287" t="s">
        <v>4767</v>
      </c>
    </row>
    <row r="1288" spans="1:25">
      <c r="A1288" t="s">
        <v>3336</v>
      </c>
      <c r="B1288" t="s">
        <v>3738</v>
      </c>
      <c r="C1288" t="s">
        <v>4969</v>
      </c>
      <c r="D1288" t="s">
        <v>3076</v>
      </c>
      <c r="E1288" t="s">
        <v>3077</v>
      </c>
      <c r="F1288" t="s">
        <v>304</v>
      </c>
      <c r="G1288" t="s">
        <v>4767</v>
      </c>
      <c r="H1288" t="s">
        <v>322</v>
      </c>
      <c r="I1288" t="s">
        <v>323</v>
      </c>
      <c r="J1288" t="s">
        <v>246</v>
      </c>
      <c r="K1288" t="s">
        <v>3079</v>
      </c>
      <c r="L1288" t="s">
        <v>247</v>
      </c>
      <c r="M1288">
        <v>1376100</v>
      </c>
      <c r="N1288">
        <v>0</v>
      </c>
      <c r="O1288">
        <v>1376100</v>
      </c>
      <c r="P1288">
        <v>0</v>
      </c>
      <c r="Q1288" t="s">
        <v>4970</v>
      </c>
      <c r="R1288" t="s">
        <v>3264</v>
      </c>
      <c r="S1288" t="s">
        <v>3393</v>
      </c>
      <c r="T1288" t="s">
        <v>3085</v>
      </c>
      <c r="U1288" t="s">
        <v>4971</v>
      </c>
      <c r="V1288" t="s">
        <v>4972</v>
      </c>
      <c r="W1288" t="s">
        <v>3085</v>
      </c>
      <c r="X1288" t="str">
        <f t="shared" si="20"/>
        <v>Funcionamiento</v>
      </c>
      <c r="Y1288" t="s">
        <v>4767</v>
      </c>
    </row>
    <row r="1289" spans="1:25">
      <c r="A1289" t="s">
        <v>3336</v>
      </c>
      <c r="B1289" t="s">
        <v>3738</v>
      </c>
      <c r="C1289" t="s">
        <v>4969</v>
      </c>
      <c r="D1289" t="s">
        <v>3076</v>
      </c>
      <c r="E1289" t="s">
        <v>3077</v>
      </c>
      <c r="F1289" t="s">
        <v>304</v>
      </c>
      <c r="G1289" t="s">
        <v>4767</v>
      </c>
      <c r="H1289" t="s">
        <v>318</v>
      </c>
      <c r="I1289" t="s">
        <v>586</v>
      </c>
      <c r="J1289" t="s">
        <v>246</v>
      </c>
      <c r="K1289" t="s">
        <v>3079</v>
      </c>
      <c r="L1289" t="s">
        <v>247</v>
      </c>
      <c r="M1289">
        <v>1834000</v>
      </c>
      <c r="N1289">
        <v>0</v>
      </c>
      <c r="O1289">
        <v>1834000</v>
      </c>
      <c r="P1289">
        <v>0</v>
      </c>
      <c r="Q1289" t="s">
        <v>4970</v>
      </c>
      <c r="R1289" t="s">
        <v>3264</v>
      </c>
      <c r="S1289" t="s">
        <v>3393</v>
      </c>
      <c r="T1289" t="s">
        <v>3085</v>
      </c>
      <c r="U1289" t="s">
        <v>4971</v>
      </c>
      <c r="V1289" t="s">
        <v>4972</v>
      </c>
      <c r="W1289" t="s">
        <v>3085</v>
      </c>
      <c r="X1289" t="str">
        <f t="shared" si="20"/>
        <v>Funcionamiento</v>
      </c>
      <c r="Y1289" t="s">
        <v>4767</v>
      </c>
    </row>
    <row r="1290" spans="1:25">
      <c r="A1290" t="s">
        <v>3343</v>
      </c>
      <c r="B1290" t="s">
        <v>3803</v>
      </c>
      <c r="C1290" t="s">
        <v>4973</v>
      </c>
      <c r="D1290" t="s">
        <v>3076</v>
      </c>
      <c r="E1290" t="s">
        <v>3077</v>
      </c>
      <c r="F1290" t="s">
        <v>3149</v>
      </c>
      <c r="G1290" t="s">
        <v>4767</v>
      </c>
      <c r="H1290" t="s">
        <v>437</v>
      </c>
      <c r="I1290" t="s">
        <v>649</v>
      </c>
      <c r="J1290" t="s">
        <v>246</v>
      </c>
      <c r="K1290" t="s">
        <v>3150</v>
      </c>
      <c r="L1290" t="s">
        <v>247</v>
      </c>
      <c r="M1290">
        <v>17486295</v>
      </c>
      <c r="N1290">
        <v>-7611520</v>
      </c>
      <c r="O1290">
        <v>9874775</v>
      </c>
      <c r="P1290">
        <v>0</v>
      </c>
      <c r="Q1290" t="s">
        <v>4974</v>
      </c>
      <c r="R1290" t="s">
        <v>3417</v>
      </c>
      <c r="S1290" t="s">
        <v>4975</v>
      </c>
      <c r="T1290" t="s">
        <v>4976</v>
      </c>
      <c r="U1290" t="s">
        <v>4977</v>
      </c>
      <c r="V1290" t="s">
        <v>4978</v>
      </c>
      <c r="W1290" t="s">
        <v>3085</v>
      </c>
      <c r="X1290" t="str">
        <f t="shared" si="20"/>
        <v>Inversión</v>
      </c>
      <c r="Y1290" t="s">
        <v>3157</v>
      </c>
    </row>
    <row r="1291" spans="1:25">
      <c r="A1291" t="s">
        <v>3350</v>
      </c>
      <c r="B1291" t="s">
        <v>4979</v>
      </c>
      <c r="C1291" t="s">
        <v>4980</v>
      </c>
      <c r="D1291" t="s">
        <v>3076</v>
      </c>
      <c r="E1291" t="s">
        <v>3077</v>
      </c>
      <c r="F1291" t="s">
        <v>304</v>
      </c>
      <c r="G1291" t="s">
        <v>4767</v>
      </c>
      <c r="H1291" t="s">
        <v>292</v>
      </c>
      <c r="I1291" t="s">
        <v>293</v>
      </c>
      <c r="J1291" t="s">
        <v>246</v>
      </c>
      <c r="K1291" t="s">
        <v>3079</v>
      </c>
      <c r="L1291" t="s">
        <v>247</v>
      </c>
      <c r="M1291">
        <v>39026132</v>
      </c>
      <c r="N1291">
        <v>0</v>
      </c>
      <c r="O1291">
        <v>39026132</v>
      </c>
      <c r="P1291">
        <v>0</v>
      </c>
      <c r="Q1291" t="s">
        <v>4981</v>
      </c>
      <c r="R1291" t="s">
        <v>3385</v>
      </c>
      <c r="S1291" t="s">
        <v>4982</v>
      </c>
      <c r="T1291" t="s">
        <v>3085</v>
      </c>
      <c r="U1291" t="s">
        <v>4983</v>
      </c>
      <c r="V1291" t="s">
        <v>4984</v>
      </c>
      <c r="W1291" t="s">
        <v>3085</v>
      </c>
      <c r="X1291" t="str">
        <f t="shared" si="20"/>
        <v>Funcionamiento</v>
      </c>
      <c r="Y1291" t="s">
        <v>4767</v>
      </c>
    </row>
    <row r="1292" spans="1:25">
      <c r="A1292" t="s">
        <v>3350</v>
      </c>
      <c r="B1292" t="s">
        <v>4979</v>
      </c>
      <c r="C1292" t="s">
        <v>4980</v>
      </c>
      <c r="D1292" t="s">
        <v>3076</v>
      </c>
      <c r="E1292" t="s">
        <v>3077</v>
      </c>
      <c r="F1292" t="s">
        <v>304</v>
      </c>
      <c r="G1292" t="s">
        <v>4767</v>
      </c>
      <c r="H1292" t="s">
        <v>312</v>
      </c>
      <c r="I1292" t="s">
        <v>3333</v>
      </c>
      <c r="J1292" t="s">
        <v>246</v>
      </c>
      <c r="K1292" t="s">
        <v>3079</v>
      </c>
      <c r="L1292" t="s">
        <v>247</v>
      </c>
      <c r="M1292">
        <v>1319960</v>
      </c>
      <c r="N1292">
        <v>0</v>
      </c>
      <c r="O1292">
        <v>1319960</v>
      </c>
      <c r="P1292">
        <v>0</v>
      </c>
      <c r="Q1292" t="s">
        <v>4981</v>
      </c>
      <c r="R1292" t="s">
        <v>3385</v>
      </c>
      <c r="S1292" t="s">
        <v>4982</v>
      </c>
      <c r="T1292" t="s">
        <v>3085</v>
      </c>
      <c r="U1292" t="s">
        <v>4983</v>
      </c>
      <c r="V1292" t="s">
        <v>4984</v>
      </c>
      <c r="W1292" t="s">
        <v>3085</v>
      </c>
      <c r="X1292" t="str">
        <f t="shared" si="20"/>
        <v>Funcionamiento</v>
      </c>
      <c r="Y1292" t="s">
        <v>4767</v>
      </c>
    </row>
    <row r="1293" spans="1:25">
      <c r="A1293" t="s">
        <v>3350</v>
      </c>
      <c r="B1293" t="s">
        <v>4979</v>
      </c>
      <c r="C1293" t="s">
        <v>4980</v>
      </c>
      <c r="D1293" t="s">
        <v>3076</v>
      </c>
      <c r="E1293" t="s">
        <v>3077</v>
      </c>
      <c r="F1293" t="s">
        <v>304</v>
      </c>
      <c r="G1293" t="s">
        <v>4767</v>
      </c>
      <c r="H1293" t="s">
        <v>294</v>
      </c>
      <c r="I1293" t="s">
        <v>296</v>
      </c>
      <c r="J1293" t="s">
        <v>246</v>
      </c>
      <c r="K1293" t="s">
        <v>3079</v>
      </c>
      <c r="L1293" t="s">
        <v>247</v>
      </c>
      <c r="M1293">
        <v>980454</v>
      </c>
      <c r="N1293">
        <v>0</v>
      </c>
      <c r="O1293">
        <v>980454</v>
      </c>
      <c r="P1293">
        <v>0</v>
      </c>
      <c r="Q1293" t="s">
        <v>4981</v>
      </c>
      <c r="R1293" t="s">
        <v>3385</v>
      </c>
      <c r="S1293" t="s">
        <v>4982</v>
      </c>
      <c r="T1293" t="s">
        <v>3085</v>
      </c>
      <c r="U1293" t="s">
        <v>4983</v>
      </c>
      <c r="V1293" t="s">
        <v>4984</v>
      </c>
      <c r="W1293" t="s">
        <v>3085</v>
      </c>
      <c r="X1293" t="str">
        <f t="shared" si="20"/>
        <v>Funcionamiento</v>
      </c>
      <c r="Y1293" t="s">
        <v>4767</v>
      </c>
    </row>
    <row r="1294" spans="1:25">
      <c r="A1294" t="s">
        <v>3350</v>
      </c>
      <c r="B1294" t="s">
        <v>4979</v>
      </c>
      <c r="C1294" t="s">
        <v>4980</v>
      </c>
      <c r="D1294" t="s">
        <v>3076</v>
      </c>
      <c r="E1294" t="s">
        <v>3077</v>
      </c>
      <c r="F1294" t="s">
        <v>304</v>
      </c>
      <c r="G1294" t="s">
        <v>4767</v>
      </c>
      <c r="H1294" t="s">
        <v>309</v>
      </c>
      <c r="I1294" t="s">
        <v>311</v>
      </c>
      <c r="J1294" t="s">
        <v>246</v>
      </c>
      <c r="K1294" t="s">
        <v>3079</v>
      </c>
      <c r="L1294" t="s">
        <v>247</v>
      </c>
      <c r="M1294">
        <v>1295619</v>
      </c>
      <c r="N1294">
        <v>0</v>
      </c>
      <c r="O1294">
        <v>1295619</v>
      </c>
      <c r="P1294">
        <v>0</v>
      </c>
      <c r="Q1294" t="s">
        <v>4981</v>
      </c>
      <c r="R1294" t="s">
        <v>3385</v>
      </c>
      <c r="S1294" t="s">
        <v>4982</v>
      </c>
      <c r="T1294" t="s">
        <v>3085</v>
      </c>
      <c r="U1294" t="s">
        <v>4983</v>
      </c>
      <c r="V1294" t="s">
        <v>4984</v>
      </c>
      <c r="W1294" t="s">
        <v>3085</v>
      </c>
      <c r="X1294" t="str">
        <f t="shared" si="20"/>
        <v>Funcionamiento</v>
      </c>
      <c r="Y1294" t="s">
        <v>4767</v>
      </c>
    </row>
    <row r="1295" spans="1:25">
      <c r="A1295" t="s">
        <v>3350</v>
      </c>
      <c r="B1295" t="s">
        <v>4979</v>
      </c>
      <c r="C1295" t="s">
        <v>4980</v>
      </c>
      <c r="D1295" t="s">
        <v>3076</v>
      </c>
      <c r="E1295" t="s">
        <v>3077</v>
      </c>
      <c r="F1295" t="s">
        <v>304</v>
      </c>
      <c r="G1295" t="s">
        <v>4767</v>
      </c>
      <c r="H1295" t="s">
        <v>306</v>
      </c>
      <c r="I1295" t="s">
        <v>308</v>
      </c>
      <c r="J1295" t="s">
        <v>246</v>
      </c>
      <c r="K1295" t="s">
        <v>3079</v>
      </c>
      <c r="L1295" t="s">
        <v>247</v>
      </c>
      <c r="M1295">
        <v>58492472</v>
      </c>
      <c r="N1295">
        <v>0</v>
      </c>
      <c r="O1295">
        <v>58492472</v>
      </c>
      <c r="P1295">
        <v>0</v>
      </c>
      <c r="Q1295" t="s">
        <v>4981</v>
      </c>
      <c r="R1295" t="s">
        <v>3385</v>
      </c>
      <c r="S1295" t="s">
        <v>4982</v>
      </c>
      <c r="T1295" t="s">
        <v>3085</v>
      </c>
      <c r="U1295" t="s">
        <v>4983</v>
      </c>
      <c r="V1295" t="s">
        <v>4984</v>
      </c>
      <c r="W1295" t="s">
        <v>3085</v>
      </c>
      <c r="X1295" t="str">
        <f t="shared" si="20"/>
        <v>Funcionamiento</v>
      </c>
      <c r="Y1295" t="s">
        <v>4767</v>
      </c>
    </row>
    <row r="1296" spans="1:25">
      <c r="A1296" t="s">
        <v>3350</v>
      </c>
      <c r="B1296" t="s">
        <v>4979</v>
      </c>
      <c r="C1296" t="s">
        <v>4980</v>
      </c>
      <c r="D1296" t="s">
        <v>3076</v>
      </c>
      <c r="E1296" t="s">
        <v>3077</v>
      </c>
      <c r="F1296" t="s">
        <v>304</v>
      </c>
      <c r="G1296" t="s">
        <v>4767</v>
      </c>
      <c r="H1296" t="s">
        <v>331</v>
      </c>
      <c r="I1296" t="s">
        <v>587</v>
      </c>
      <c r="J1296" t="s">
        <v>246</v>
      </c>
      <c r="K1296" t="s">
        <v>3079</v>
      </c>
      <c r="L1296" t="s">
        <v>247</v>
      </c>
      <c r="M1296">
        <v>1266827</v>
      </c>
      <c r="N1296">
        <v>0</v>
      </c>
      <c r="O1296">
        <v>1266827</v>
      </c>
      <c r="P1296">
        <v>0</v>
      </c>
      <c r="Q1296" t="s">
        <v>4981</v>
      </c>
      <c r="R1296" t="s">
        <v>3385</v>
      </c>
      <c r="S1296" t="s">
        <v>4982</v>
      </c>
      <c r="T1296" t="s">
        <v>3085</v>
      </c>
      <c r="U1296" t="s">
        <v>4983</v>
      </c>
      <c r="V1296" t="s">
        <v>4984</v>
      </c>
      <c r="W1296" t="s">
        <v>3085</v>
      </c>
      <c r="X1296" t="str">
        <f t="shared" si="20"/>
        <v>Funcionamiento</v>
      </c>
      <c r="Y1296" t="s">
        <v>4767</v>
      </c>
    </row>
    <row r="1297" spans="1:25">
      <c r="A1297" t="s">
        <v>3350</v>
      </c>
      <c r="B1297" t="s">
        <v>4979</v>
      </c>
      <c r="C1297" t="s">
        <v>4980</v>
      </c>
      <c r="D1297" t="s">
        <v>3076</v>
      </c>
      <c r="E1297" t="s">
        <v>3077</v>
      </c>
      <c r="F1297" t="s">
        <v>304</v>
      </c>
      <c r="G1297" t="s">
        <v>4767</v>
      </c>
      <c r="H1297" t="s">
        <v>333</v>
      </c>
      <c r="I1297" t="s">
        <v>335</v>
      </c>
      <c r="J1297" t="s">
        <v>246</v>
      </c>
      <c r="K1297" t="s">
        <v>3079</v>
      </c>
      <c r="L1297" t="s">
        <v>247</v>
      </c>
      <c r="M1297">
        <v>90989</v>
      </c>
      <c r="N1297">
        <v>0</v>
      </c>
      <c r="O1297">
        <v>90989</v>
      </c>
      <c r="P1297">
        <v>0</v>
      </c>
      <c r="Q1297" t="s">
        <v>4981</v>
      </c>
      <c r="R1297" t="s">
        <v>3385</v>
      </c>
      <c r="S1297" t="s">
        <v>4982</v>
      </c>
      <c r="T1297" t="s">
        <v>3085</v>
      </c>
      <c r="U1297" t="s">
        <v>4983</v>
      </c>
      <c r="V1297" t="s">
        <v>4984</v>
      </c>
      <c r="W1297" t="s">
        <v>3085</v>
      </c>
      <c r="X1297" t="str">
        <f t="shared" si="20"/>
        <v>Funcionamiento</v>
      </c>
      <c r="Y1297" t="s">
        <v>4767</v>
      </c>
    </row>
    <row r="1298" spans="1:25">
      <c r="A1298" t="s">
        <v>3350</v>
      </c>
      <c r="B1298" t="s">
        <v>4979</v>
      </c>
      <c r="C1298" t="s">
        <v>4980</v>
      </c>
      <c r="D1298" t="s">
        <v>3076</v>
      </c>
      <c r="E1298" t="s">
        <v>3077</v>
      </c>
      <c r="F1298" t="s">
        <v>304</v>
      </c>
      <c r="G1298" t="s">
        <v>4767</v>
      </c>
      <c r="H1298" t="s">
        <v>336</v>
      </c>
      <c r="I1298" t="s">
        <v>337</v>
      </c>
      <c r="J1298" t="s">
        <v>246</v>
      </c>
      <c r="K1298" t="s">
        <v>3079</v>
      </c>
      <c r="L1298" t="s">
        <v>247</v>
      </c>
      <c r="M1298">
        <v>78499</v>
      </c>
      <c r="N1298">
        <v>0</v>
      </c>
      <c r="O1298">
        <v>78499</v>
      </c>
      <c r="P1298">
        <v>0</v>
      </c>
      <c r="Q1298" t="s">
        <v>4981</v>
      </c>
      <c r="R1298" t="s">
        <v>3385</v>
      </c>
      <c r="S1298" t="s">
        <v>4982</v>
      </c>
      <c r="T1298" t="s">
        <v>3085</v>
      </c>
      <c r="U1298" t="s">
        <v>4983</v>
      </c>
      <c r="V1298" t="s">
        <v>4984</v>
      </c>
      <c r="W1298" t="s">
        <v>3085</v>
      </c>
      <c r="X1298" t="str">
        <f t="shared" si="20"/>
        <v>Funcionamiento</v>
      </c>
      <c r="Y1298" t="s">
        <v>4767</v>
      </c>
    </row>
    <row r="1299" spans="1:25">
      <c r="A1299" t="s">
        <v>3265</v>
      </c>
      <c r="B1299" t="s">
        <v>4985</v>
      </c>
      <c r="C1299" t="s">
        <v>4986</v>
      </c>
      <c r="D1299" t="s">
        <v>3076</v>
      </c>
      <c r="E1299" t="s">
        <v>3077</v>
      </c>
      <c r="F1299" t="s">
        <v>304</v>
      </c>
      <c r="G1299" t="s">
        <v>4767</v>
      </c>
      <c r="H1299" t="s">
        <v>318</v>
      </c>
      <c r="I1299" t="s">
        <v>586</v>
      </c>
      <c r="J1299" t="s">
        <v>246</v>
      </c>
      <c r="K1299" t="s">
        <v>3079</v>
      </c>
      <c r="L1299" t="s">
        <v>247</v>
      </c>
      <c r="M1299">
        <v>1714300</v>
      </c>
      <c r="N1299">
        <v>0</v>
      </c>
      <c r="O1299">
        <v>1714300</v>
      </c>
      <c r="P1299">
        <v>0</v>
      </c>
      <c r="Q1299" t="s">
        <v>4987</v>
      </c>
      <c r="R1299" t="s">
        <v>3278</v>
      </c>
      <c r="S1299" t="s">
        <v>3170</v>
      </c>
      <c r="T1299" t="s">
        <v>3085</v>
      </c>
      <c r="U1299" t="s">
        <v>4988</v>
      </c>
      <c r="V1299" t="s">
        <v>4989</v>
      </c>
      <c r="W1299" t="s">
        <v>3085</v>
      </c>
      <c r="X1299" t="str">
        <f t="shared" si="20"/>
        <v>Funcionamiento</v>
      </c>
      <c r="Y1299" t="s">
        <v>4767</v>
      </c>
    </row>
    <row r="1300" spans="1:25">
      <c r="A1300" t="s">
        <v>3265</v>
      </c>
      <c r="B1300" t="s">
        <v>4985</v>
      </c>
      <c r="C1300" t="s">
        <v>4986</v>
      </c>
      <c r="D1300" t="s">
        <v>3076</v>
      </c>
      <c r="E1300" t="s">
        <v>3077</v>
      </c>
      <c r="F1300" t="s">
        <v>304</v>
      </c>
      <c r="G1300" t="s">
        <v>4767</v>
      </c>
      <c r="H1300" t="s">
        <v>322</v>
      </c>
      <c r="I1300" t="s">
        <v>323</v>
      </c>
      <c r="J1300" t="s">
        <v>246</v>
      </c>
      <c r="K1300" t="s">
        <v>3079</v>
      </c>
      <c r="L1300" t="s">
        <v>247</v>
      </c>
      <c r="M1300">
        <v>1286400</v>
      </c>
      <c r="N1300">
        <v>0</v>
      </c>
      <c r="O1300">
        <v>1286400</v>
      </c>
      <c r="P1300">
        <v>0</v>
      </c>
      <c r="Q1300" t="s">
        <v>4987</v>
      </c>
      <c r="R1300" t="s">
        <v>3278</v>
      </c>
      <c r="S1300" t="s">
        <v>3170</v>
      </c>
      <c r="T1300" t="s">
        <v>3085</v>
      </c>
      <c r="U1300" t="s">
        <v>4988</v>
      </c>
      <c r="V1300" t="s">
        <v>4989</v>
      </c>
      <c r="W1300" t="s">
        <v>3085</v>
      </c>
      <c r="X1300" t="str">
        <f t="shared" si="20"/>
        <v>Funcionamiento</v>
      </c>
      <c r="Y1300" t="s">
        <v>4767</v>
      </c>
    </row>
    <row r="1301" spans="1:25">
      <c r="A1301" t="s">
        <v>3265</v>
      </c>
      <c r="B1301" t="s">
        <v>4985</v>
      </c>
      <c r="C1301" t="s">
        <v>4986</v>
      </c>
      <c r="D1301" t="s">
        <v>3076</v>
      </c>
      <c r="E1301" t="s">
        <v>3077</v>
      </c>
      <c r="F1301" t="s">
        <v>304</v>
      </c>
      <c r="G1301" t="s">
        <v>4767</v>
      </c>
      <c r="H1301" t="s">
        <v>314</v>
      </c>
      <c r="I1301" t="s">
        <v>582</v>
      </c>
      <c r="J1301" t="s">
        <v>246</v>
      </c>
      <c r="K1301" t="s">
        <v>3079</v>
      </c>
      <c r="L1301" t="s">
        <v>247</v>
      </c>
      <c r="M1301">
        <v>4885400</v>
      </c>
      <c r="N1301">
        <v>0</v>
      </c>
      <c r="O1301">
        <v>4885400</v>
      </c>
      <c r="P1301">
        <v>0</v>
      </c>
      <c r="Q1301" t="s">
        <v>4987</v>
      </c>
      <c r="R1301" t="s">
        <v>3278</v>
      </c>
      <c r="S1301" t="s">
        <v>3170</v>
      </c>
      <c r="T1301" t="s">
        <v>3085</v>
      </c>
      <c r="U1301" t="s">
        <v>4988</v>
      </c>
      <c r="V1301" t="s">
        <v>4989</v>
      </c>
      <c r="W1301" t="s">
        <v>3085</v>
      </c>
      <c r="X1301" t="str">
        <f t="shared" si="20"/>
        <v>Funcionamiento</v>
      </c>
      <c r="Y1301" t="s">
        <v>4767</v>
      </c>
    </row>
    <row r="1302" spans="1:25">
      <c r="A1302" t="s">
        <v>3265</v>
      </c>
      <c r="B1302" t="s">
        <v>4985</v>
      </c>
      <c r="C1302" t="s">
        <v>4986</v>
      </c>
      <c r="D1302" t="s">
        <v>3076</v>
      </c>
      <c r="E1302" t="s">
        <v>3077</v>
      </c>
      <c r="F1302" t="s">
        <v>304</v>
      </c>
      <c r="G1302" t="s">
        <v>4767</v>
      </c>
      <c r="H1302" t="s">
        <v>320</v>
      </c>
      <c r="I1302" t="s">
        <v>321</v>
      </c>
      <c r="J1302" t="s">
        <v>246</v>
      </c>
      <c r="K1302" t="s">
        <v>3079</v>
      </c>
      <c r="L1302" t="s">
        <v>247</v>
      </c>
      <c r="M1302">
        <v>596800</v>
      </c>
      <c r="N1302">
        <v>0</v>
      </c>
      <c r="O1302">
        <v>596800</v>
      </c>
      <c r="P1302">
        <v>0</v>
      </c>
      <c r="Q1302" t="s">
        <v>4987</v>
      </c>
      <c r="R1302" t="s">
        <v>3278</v>
      </c>
      <c r="S1302" t="s">
        <v>3170</v>
      </c>
      <c r="T1302" t="s">
        <v>3085</v>
      </c>
      <c r="U1302" t="s">
        <v>4988</v>
      </c>
      <c r="V1302" t="s">
        <v>4989</v>
      </c>
      <c r="W1302" t="s">
        <v>3085</v>
      </c>
      <c r="X1302" t="str">
        <f t="shared" si="20"/>
        <v>Funcionamiento</v>
      </c>
      <c r="Y1302" t="s">
        <v>4767</v>
      </c>
    </row>
    <row r="1303" spans="1:25">
      <c r="A1303" t="s">
        <v>3265</v>
      </c>
      <c r="B1303" t="s">
        <v>4985</v>
      </c>
      <c r="C1303" t="s">
        <v>4986</v>
      </c>
      <c r="D1303" t="s">
        <v>3076</v>
      </c>
      <c r="E1303" t="s">
        <v>3077</v>
      </c>
      <c r="F1303" t="s">
        <v>304</v>
      </c>
      <c r="G1303" t="s">
        <v>4767</v>
      </c>
      <c r="H1303" t="s">
        <v>324</v>
      </c>
      <c r="I1303" t="s">
        <v>325</v>
      </c>
      <c r="J1303" t="s">
        <v>246</v>
      </c>
      <c r="K1303" t="s">
        <v>3079</v>
      </c>
      <c r="L1303" t="s">
        <v>247</v>
      </c>
      <c r="M1303">
        <v>857500</v>
      </c>
      <c r="N1303">
        <v>0</v>
      </c>
      <c r="O1303">
        <v>857500</v>
      </c>
      <c r="P1303">
        <v>0</v>
      </c>
      <c r="Q1303" t="s">
        <v>4987</v>
      </c>
      <c r="R1303" t="s">
        <v>3278</v>
      </c>
      <c r="S1303" t="s">
        <v>3170</v>
      </c>
      <c r="T1303" t="s">
        <v>3085</v>
      </c>
      <c r="U1303" t="s">
        <v>4988</v>
      </c>
      <c r="V1303" t="s">
        <v>4989</v>
      </c>
      <c r="W1303" t="s">
        <v>3085</v>
      </c>
      <c r="X1303" t="str">
        <f t="shared" si="20"/>
        <v>Funcionamiento</v>
      </c>
      <c r="Y1303" t="s">
        <v>4767</v>
      </c>
    </row>
    <row r="1304" spans="1:25">
      <c r="A1304" t="s">
        <v>3265</v>
      </c>
      <c r="B1304" t="s">
        <v>4985</v>
      </c>
      <c r="C1304" t="s">
        <v>4986</v>
      </c>
      <c r="D1304" t="s">
        <v>3076</v>
      </c>
      <c r="E1304" t="s">
        <v>3077</v>
      </c>
      <c r="F1304" t="s">
        <v>304</v>
      </c>
      <c r="G1304" t="s">
        <v>4767</v>
      </c>
      <c r="H1304" t="s">
        <v>316</v>
      </c>
      <c r="I1304" t="s">
        <v>583</v>
      </c>
      <c r="J1304" t="s">
        <v>246</v>
      </c>
      <c r="K1304" t="s">
        <v>3079</v>
      </c>
      <c r="L1304" t="s">
        <v>247</v>
      </c>
      <c r="M1304">
        <v>3461100</v>
      </c>
      <c r="N1304">
        <v>0</v>
      </c>
      <c r="O1304">
        <v>3461100</v>
      </c>
      <c r="P1304">
        <v>0</v>
      </c>
      <c r="Q1304" t="s">
        <v>4987</v>
      </c>
      <c r="R1304" t="s">
        <v>3278</v>
      </c>
      <c r="S1304" t="s">
        <v>3170</v>
      </c>
      <c r="T1304" t="s">
        <v>3085</v>
      </c>
      <c r="U1304" t="s">
        <v>4988</v>
      </c>
      <c r="V1304" t="s">
        <v>4989</v>
      </c>
      <c r="W1304" t="s">
        <v>3085</v>
      </c>
      <c r="X1304" t="str">
        <f t="shared" si="20"/>
        <v>Funcionamiento</v>
      </c>
      <c r="Y1304" t="s">
        <v>4767</v>
      </c>
    </row>
    <row r="1305" spans="1:25">
      <c r="A1305" t="s">
        <v>3365</v>
      </c>
      <c r="B1305" t="s">
        <v>4990</v>
      </c>
      <c r="C1305" t="s">
        <v>4991</v>
      </c>
      <c r="D1305" t="s">
        <v>3076</v>
      </c>
      <c r="E1305" t="s">
        <v>3077</v>
      </c>
      <c r="F1305" t="s">
        <v>304</v>
      </c>
      <c r="G1305" t="s">
        <v>4767</v>
      </c>
      <c r="H1305" t="s">
        <v>419</v>
      </c>
      <c r="I1305" t="s">
        <v>420</v>
      </c>
      <c r="J1305" t="s">
        <v>246</v>
      </c>
      <c r="K1305" t="s">
        <v>3079</v>
      </c>
      <c r="L1305" t="s">
        <v>247</v>
      </c>
      <c r="M1305">
        <v>406072</v>
      </c>
      <c r="N1305">
        <v>400</v>
      </c>
      <c r="O1305">
        <v>406472</v>
      </c>
      <c r="P1305">
        <v>0</v>
      </c>
      <c r="Q1305" t="s">
        <v>4992</v>
      </c>
      <c r="R1305" t="s">
        <v>3392</v>
      </c>
      <c r="S1305" t="s">
        <v>4993</v>
      </c>
      <c r="T1305" t="s">
        <v>4994</v>
      </c>
      <c r="U1305" t="s">
        <v>4995</v>
      </c>
      <c r="V1305" t="s">
        <v>4996</v>
      </c>
      <c r="W1305" t="s">
        <v>3085</v>
      </c>
      <c r="X1305" t="str">
        <f t="shared" si="20"/>
        <v>Funcionamiento</v>
      </c>
      <c r="Y1305" t="s">
        <v>4767</v>
      </c>
    </row>
    <row r="1306" spans="1:25">
      <c r="A1306" t="s">
        <v>3264</v>
      </c>
      <c r="B1306" t="s">
        <v>3496</v>
      </c>
      <c r="C1306" t="s">
        <v>4997</v>
      </c>
      <c r="D1306" t="s">
        <v>3076</v>
      </c>
      <c r="E1306" t="s">
        <v>3077</v>
      </c>
      <c r="F1306" t="s">
        <v>304</v>
      </c>
      <c r="G1306" t="s">
        <v>4767</v>
      </c>
      <c r="H1306" t="s">
        <v>338</v>
      </c>
      <c r="I1306" t="s">
        <v>339</v>
      </c>
      <c r="J1306" t="s">
        <v>246</v>
      </c>
      <c r="K1306" t="s">
        <v>3079</v>
      </c>
      <c r="L1306" t="s">
        <v>247</v>
      </c>
      <c r="M1306">
        <v>20000</v>
      </c>
      <c r="N1306">
        <v>0</v>
      </c>
      <c r="O1306">
        <v>20000</v>
      </c>
      <c r="P1306">
        <v>0</v>
      </c>
      <c r="Q1306" t="s">
        <v>4998</v>
      </c>
      <c r="R1306" t="s">
        <v>3285</v>
      </c>
      <c r="S1306" t="s">
        <v>3493</v>
      </c>
      <c r="T1306" t="s">
        <v>4999</v>
      </c>
      <c r="U1306" t="s">
        <v>5000</v>
      </c>
      <c r="V1306" t="s">
        <v>5001</v>
      </c>
      <c r="W1306" t="s">
        <v>3085</v>
      </c>
      <c r="X1306" t="str">
        <f t="shared" si="20"/>
        <v>Funcionamiento</v>
      </c>
      <c r="Y1306" t="s">
        <v>4767</v>
      </c>
    </row>
    <row r="1307" spans="1:25">
      <c r="A1307" t="s">
        <v>3264</v>
      </c>
      <c r="B1307" t="s">
        <v>3496</v>
      </c>
      <c r="C1307" t="s">
        <v>4997</v>
      </c>
      <c r="D1307" t="s">
        <v>3076</v>
      </c>
      <c r="E1307" t="s">
        <v>3077</v>
      </c>
      <c r="F1307" t="s">
        <v>304</v>
      </c>
      <c r="G1307" t="s">
        <v>4767</v>
      </c>
      <c r="H1307" t="s">
        <v>346</v>
      </c>
      <c r="I1307" t="s">
        <v>347</v>
      </c>
      <c r="J1307" t="s">
        <v>246</v>
      </c>
      <c r="K1307" t="s">
        <v>3079</v>
      </c>
      <c r="L1307" t="s">
        <v>247</v>
      </c>
      <c r="M1307">
        <v>270080</v>
      </c>
      <c r="N1307">
        <v>0</v>
      </c>
      <c r="O1307">
        <v>270080</v>
      </c>
      <c r="P1307">
        <v>0</v>
      </c>
      <c r="Q1307" t="s">
        <v>4998</v>
      </c>
      <c r="R1307" t="s">
        <v>3285</v>
      </c>
      <c r="S1307" t="s">
        <v>3493</v>
      </c>
      <c r="T1307" t="s">
        <v>4999</v>
      </c>
      <c r="U1307" t="s">
        <v>5000</v>
      </c>
      <c r="V1307" t="s">
        <v>5001</v>
      </c>
      <c r="W1307" t="s">
        <v>3085</v>
      </c>
      <c r="X1307" t="str">
        <f t="shared" si="20"/>
        <v>Funcionamiento</v>
      </c>
      <c r="Y1307" t="s">
        <v>4767</v>
      </c>
    </row>
    <row r="1308" spans="1:25">
      <c r="A1308" t="s">
        <v>3417</v>
      </c>
      <c r="B1308" t="s">
        <v>3862</v>
      </c>
      <c r="C1308" t="s">
        <v>5002</v>
      </c>
      <c r="D1308" t="s">
        <v>3076</v>
      </c>
      <c r="E1308" t="s">
        <v>3077</v>
      </c>
      <c r="F1308" t="s">
        <v>304</v>
      </c>
      <c r="G1308" t="s">
        <v>4767</v>
      </c>
      <c r="H1308" t="s">
        <v>294</v>
      </c>
      <c r="I1308" t="s">
        <v>296</v>
      </c>
      <c r="J1308" t="s">
        <v>246</v>
      </c>
      <c r="K1308" t="s">
        <v>3079</v>
      </c>
      <c r="L1308" t="s">
        <v>247</v>
      </c>
      <c r="M1308">
        <v>947404</v>
      </c>
      <c r="N1308">
        <v>0</v>
      </c>
      <c r="O1308">
        <v>947404</v>
      </c>
      <c r="P1308">
        <v>0</v>
      </c>
      <c r="Q1308" t="s">
        <v>5003</v>
      </c>
      <c r="R1308" t="s">
        <v>3413</v>
      </c>
      <c r="S1308" t="s">
        <v>5004</v>
      </c>
      <c r="T1308" t="s">
        <v>3085</v>
      </c>
      <c r="U1308" t="s">
        <v>5005</v>
      </c>
      <c r="V1308" t="s">
        <v>5006</v>
      </c>
      <c r="W1308" t="s">
        <v>3085</v>
      </c>
      <c r="X1308" t="str">
        <f t="shared" si="20"/>
        <v>Funcionamiento</v>
      </c>
      <c r="Y1308" t="s">
        <v>4767</v>
      </c>
    </row>
    <row r="1309" spans="1:25">
      <c r="A1309" t="s">
        <v>3417</v>
      </c>
      <c r="B1309" t="s">
        <v>3862</v>
      </c>
      <c r="C1309" t="s">
        <v>5002</v>
      </c>
      <c r="D1309" t="s">
        <v>3076</v>
      </c>
      <c r="E1309" t="s">
        <v>3077</v>
      </c>
      <c r="F1309" t="s">
        <v>304</v>
      </c>
      <c r="G1309" t="s">
        <v>4767</v>
      </c>
      <c r="H1309" t="s">
        <v>312</v>
      </c>
      <c r="I1309" t="s">
        <v>3333</v>
      </c>
      <c r="J1309" t="s">
        <v>246</v>
      </c>
      <c r="K1309" t="s">
        <v>3079</v>
      </c>
      <c r="L1309" t="s">
        <v>247</v>
      </c>
      <c r="M1309">
        <v>1268532</v>
      </c>
      <c r="N1309">
        <v>0</v>
      </c>
      <c r="O1309">
        <v>1268532</v>
      </c>
      <c r="P1309">
        <v>0</v>
      </c>
      <c r="Q1309" t="s">
        <v>5003</v>
      </c>
      <c r="R1309" t="s">
        <v>3413</v>
      </c>
      <c r="S1309" t="s">
        <v>5004</v>
      </c>
      <c r="T1309" t="s">
        <v>3085</v>
      </c>
      <c r="U1309" t="s">
        <v>5005</v>
      </c>
      <c r="V1309" t="s">
        <v>5006</v>
      </c>
      <c r="W1309" t="s">
        <v>3085</v>
      </c>
      <c r="X1309" t="str">
        <f t="shared" si="20"/>
        <v>Funcionamiento</v>
      </c>
      <c r="Y1309" t="s">
        <v>4767</v>
      </c>
    </row>
    <row r="1310" spans="1:25">
      <c r="A1310" t="s">
        <v>3417</v>
      </c>
      <c r="B1310" t="s">
        <v>3862</v>
      </c>
      <c r="C1310" t="s">
        <v>5002</v>
      </c>
      <c r="D1310" t="s">
        <v>3076</v>
      </c>
      <c r="E1310" t="s">
        <v>3077</v>
      </c>
      <c r="F1310" t="s">
        <v>304</v>
      </c>
      <c r="G1310" t="s">
        <v>4767</v>
      </c>
      <c r="H1310" t="s">
        <v>318</v>
      </c>
      <c r="I1310" t="s">
        <v>586</v>
      </c>
      <c r="J1310" t="s">
        <v>246</v>
      </c>
      <c r="K1310" t="s">
        <v>3079</v>
      </c>
      <c r="L1310" t="s">
        <v>247</v>
      </c>
      <c r="M1310">
        <v>2488000</v>
      </c>
      <c r="N1310">
        <v>0</v>
      </c>
      <c r="O1310">
        <v>2488000</v>
      </c>
      <c r="P1310">
        <v>0</v>
      </c>
      <c r="Q1310" t="s">
        <v>5003</v>
      </c>
      <c r="R1310" t="s">
        <v>3413</v>
      </c>
      <c r="S1310" t="s">
        <v>5004</v>
      </c>
      <c r="T1310" t="s">
        <v>3085</v>
      </c>
      <c r="U1310" t="s">
        <v>5005</v>
      </c>
      <c r="V1310" t="s">
        <v>5006</v>
      </c>
      <c r="W1310" t="s">
        <v>3085</v>
      </c>
      <c r="X1310" t="str">
        <f t="shared" si="20"/>
        <v>Funcionamiento</v>
      </c>
      <c r="Y1310" t="s">
        <v>4767</v>
      </c>
    </row>
    <row r="1311" spans="1:25">
      <c r="A1311" t="s">
        <v>3417</v>
      </c>
      <c r="B1311" t="s">
        <v>3862</v>
      </c>
      <c r="C1311" t="s">
        <v>5002</v>
      </c>
      <c r="D1311" t="s">
        <v>3076</v>
      </c>
      <c r="E1311" t="s">
        <v>3077</v>
      </c>
      <c r="F1311" t="s">
        <v>304</v>
      </c>
      <c r="G1311" t="s">
        <v>4767</v>
      </c>
      <c r="H1311" t="s">
        <v>322</v>
      </c>
      <c r="I1311" t="s">
        <v>323</v>
      </c>
      <c r="J1311" t="s">
        <v>246</v>
      </c>
      <c r="K1311" t="s">
        <v>3079</v>
      </c>
      <c r="L1311" t="s">
        <v>247</v>
      </c>
      <c r="M1311">
        <v>1866500</v>
      </c>
      <c r="N1311">
        <v>0</v>
      </c>
      <c r="O1311">
        <v>1866500</v>
      </c>
      <c r="P1311">
        <v>0</v>
      </c>
      <c r="Q1311" t="s">
        <v>5003</v>
      </c>
      <c r="R1311" t="s">
        <v>3413</v>
      </c>
      <c r="S1311" t="s">
        <v>5004</v>
      </c>
      <c r="T1311" t="s">
        <v>3085</v>
      </c>
      <c r="U1311" t="s">
        <v>5005</v>
      </c>
      <c r="V1311" t="s">
        <v>5006</v>
      </c>
      <c r="W1311" t="s">
        <v>3085</v>
      </c>
      <c r="X1311" t="str">
        <f t="shared" si="20"/>
        <v>Funcionamiento</v>
      </c>
      <c r="Y1311" t="s">
        <v>4767</v>
      </c>
    </row>
    <row r="1312" spans="1:25">
      <c r="A1312" t="s">
        <v>3417</v>
      </c>
      <c r="B1312" t="s">
        <v>3862</v>
      </c>
      <c r="C1312" t="s">
        <v>5002</v>
      </c>
      <c r="D1312" t="s">
        <v>3076</v>
      </c>
      <c r="E1312" t="s">
        <v>3077</v>
      </c>
      <c r="F1312" t="s">
        <v>304</v>
      </c>
      <c r="G1312" t="s">
        <v>4767</v>
      </c>
      <c r="H1312" t="s">
        <v>316</v>
      </c>
      <c r="I1312" t="s">
        <v>583</v>
      </c>
      <c r="J1312" t="s">
        <v>246</v>
      </c>
      <c r="K1312" t="s">
        <v>3079</v>
      </c>
      <c r="L1312" t="s">
        <v>247</v>
      </c>
      <c r="M1312">
        <v>4153300</v>
      </c>
      <c r="N1312">
        <v>0</v>
      </c>
      <c r="O1312">
        <v>4153300</v>
      </c>
      <c r="P1312">
        <v>0</v>
      </c>
      <c r="Q1312" t="s">
        <v>5003</v>
      </c>
      <c r="R1312" t="s">
        <v>3413</v>
      </c>
      <c r="S1312" t="s">
        <v>5004</v>
      </c>
      <c r="T1312" t="s">
        <v>3085</v>
      </c>
      <c r="U1312" t="s">
        <v>5005</v>
      </c>
      <c r="V1312" t="s">
        <v>5006</v>
      </c>
      <c r="W1312" t="s">
        <v>3085</v>
      </c>
      <c r="X1312" t="str">
        <f t="shared" si="20"/>
        <v>Funcionamiento</v>
      </c>
      <c r="Y1312" t="s">
        <v>4767</v>
      </c>
    </row>
    <row r="1313" spans="1:25">
      <c r="A1313" t="s">
        <v>3417</v>
      </c>
      <c r="B1313" t="s">
        <v>3862</v>
      </c>
      <c r="C1313" t="s">
        <v>5002</v>
      </c>
      <c r="D1313" t="s">
        <v>3076</v>
      </c>
      <c r="E1313" t="s">
        <v>3077</v>
      </c>
      <c r="F1313" t="s">
        <v>304</v>
      </c>
      <c r="G1313" t="s">
        <v>4767</v>
      </c>
      <c r="H1313" t="s">
        <v>300</v>
      </c>
      <c r="I1313" t="s">
        <v>302</v>
      </c>
      <c r="J1313" t="s">
        <v>246</v>
      </c>
      <c r="K1313" t="s">
        <v>3079</v>
      </c>
      <c r="L1313" t="s">
        <v>247</v>
      </c>
      <c r="M1313">
        <v>3722186</v>
      </c>
      <c r="N1313">
        <v>0</v>
      </c>
      <c r="O1313">
        <v>3722186</v>
      </c>
      <c r="P1313">
        <v>0</v>
      </c>
      <c r="Q1313" t="s">
        <v>5003</v>
      </c>
      <c r="R1313" t="s">
        <v>3413</v>
      </c>
      <c r="S1313" t="s">
        <v>5004</v>
      </c>
      <c r="T1313" t="s">
        <v>3085</v>
      </c>
      <c r="U1313" t="s">
        <v>5005</v>
      </c>
      <c r="V1313" t="s">
        <v>5006</v>
      </c>
      <c r="W1313" t="s">
        <v>3085</v>
      </c>
      <c r="X1313" t="str">
        <f t="shared" si="20"/>
        <v>Funcionamiento</v>
      </c>
      <c r="Y1313" t="s">
        <v>4767</v>
      </c>
    </row>
    <row r="1314" spans="1:25">
      <c r="A1314" t="s">
        <v>3417</v>
      </c>
      <c r="B1314" t="s">
        <v>3862</v>
      </c>
      <c r="C1314" t="s">
        <v>5002</v>
      </c>
      <c r="D1314" t="s">
        <v>3076</v>
      </c>
      <c r="E1314" t="s">
        <v>3077</v>
      </c>
      <c r="F1314" t="s">
        <v>304</v>
      </c>
      <c r="G1314" t="s">
        <v>4767</v>
      </c>
      <c r="H1314" t="s">
        <v>331</v>
      </c>
      <c r="I1314" t="s">
        <v>587</v>
      </c>
      <c r="J1314" t="s">
        <v>246</v>
      </c>
      <c r="K1314" t="s">
        <v>3079</v>
      </c>
      <c r="L1314" t="s">
        <v>247</v>
      </c>
      <c r="M1314">
        <v>2302124</v>
      </c>
      <c r="N1314">
        <v>0</v>
      </c>
      <c r="O1314">
        <v>2302124</v>
      </c>
      <c r="P1314">
        <v>0</v>
      </c>
      <c r="Q1314" t="s">
        <v>5003</v>
      </c>
      <c r="R1314" t="s">
        <v>3413</v>
      </c>
      <c r="S1314" t="s">
        <v>5004</v>
      </c>
      <c r="T1314" t="s">
        <v>3085</v>
      </c>
      <c r="U1314" t="s">
        <v>5005</v>
      </c>
      <c r="V1314" t="s">
        <v>5006</v>
      </c>
      <c r="W1314" t="s">
        <v>3085</v>
      </c>
      <c r="X1314" t="str">
        <f t="shared" si="20"/>
        <v>Funcionamiento</v>
      </c>
      <c r="Y1314" t="s">
        <v>4767</v>
      </c>
    </row>
    <row r="1315" spans="1:25">
      <c r="A1315" t="s">
        <v>3417</v>
      </c>
      <c r="B1315" t="s">
        <v>3862</v>
      </c>
      <c r="C1315" t="s">
        <v>5002</v>
      </c>
      <c r="D1315" t="s">
        <v>3076</v>
      </c>
      <c r="E1315" t="s">
        <v>3077</v>
      </c>
      <c r="F1315" t="s">
        <v>304</v>
      </c>
      <c r="G1315" t="s">
        <v>4767</v>
      </c>
      <c r="H1315" t="s">
        <v>358</v>
      </c>
      <c r="I1315" t="s">
        <v>359</v>
      </c>
      <c r="J1315" t="s">
        <v>246</v>
      </c>
      <c r="K1315" t="s">
        <v>3079</v>
      </c>
      <c r="L1315" t="s">
        <v>247</v>
      </c>
      <c r="M1315">
        <v>4158053</v>
      </c>
      <c r="N1315">
        <v>0</v>
      </c>
      <c r="O1315">
        <v>4158053</v>
      </c>
      <c r="P1315">
        <v>0</v>
      </c>
      <c r="Q1315" t="s">
        <v>5003</v>
      </c>
      <c r="R1315" t="s">
        <v>3413</v>
      </c>
      <c r="S1315" t="s">
        <v>5004</v>
      </c>
      <c r="T1315" t="s">
        <v>3085</v>
      </c>
      <c r="U1315" t="s">
        <v>5005</v>
      </c>
      <c r="V1315" t="s">
        <v>5006</v>
      </c>
      <c r="W1315" t="s">
        <v>3085</v>
      </c>
      <c r="X1315" t="str">
        <f t="shared" si="20"/>
        <v>Funcionamiento</v>
      </c>
      <c r="Y1315" t="s">
        <v>4767</v>
      </c>
    </row>
    <row r="1316" spans="1:25">
      <c r="A1316" t="s">
        <v>3417</v>
      </c>
      <c r="B1316" t="s">
        <v>3862</v>
      </c>
      <c r="C1316" t="s">
        <v>5002</v>
      </c>
      <c r="D1316" t="s">
        <v>3076</v>
      </c>
      <c r="E1316" t="s">
        <v>3077</v>
      </c>
      <c r="F1316" t="s">
        <v>304</v>
      </c>
      <c r="G1316" t="s">
        <v>4767</v>
      </c>
      <c r="H1316" t="s">
        <v>292</v>
      </c>
      <c r="I1316" t="s">
        <v>293</v>
      </c>
      <c r="J1316" t="s">
        <v>246</v>
      </c>
      <c r="K1316" t="s">
        <v>3079</v>
      </c>
      <c r="L1316" t="s">
        <v>247</v>
      </c>
      <c r="M1316">
        <v>42865429</v>
      </c>
      <c r="N1316">
        <v>0</v>
      </c>
      <c r="O1316">
        <v>42865429</v>
      </c>
      <c r="P1316">
        <v>0</v>
      </c>
      <c r="Q1316" t="s">
        <v>5003</v>
      </c>
      <c r="R1316" t="s">
        <v>3413</v>
      </c>
      <c r="S1316" t="s">
        <v>5004</v>
      </c>
      <c r="T1316" t="s">
        <v>3085</v>
      </c>
      <c r="U1316" t="s">
        <v>5005</v>
      </c>
      <c r="V1316" t="s">
        <v>5006</v>
      </c>
      <c r="W1316" t="s">
        <v>3085</v>
      </c>
      <c r="X1316" t="str">
        <f t="shared" si="20"/>
        <v>Funcionamiento</v>
      </c>
      <c r="Y1316" t="s">
        <v>4767</v>
      </c>
    </row>
    <row r="1317" spans="1:25">
      <c r="A1317" t="s">
        <v>3417</v>
      </c>
      <c r="B1317" t="s">
        <v>3862</v>
      </c>
      <c r="C1317" t="s">
        <v>5002</v>
      </c>
      <c r="D1317" t="s">
        <v>3076</v>
      </c>
      <c r="E1317" t="s">
        <v>3077</v>
      </c>
      <c r="F1317" t="s">
        <v>304</v>
      </c>
      <c r="G1317" t="s">
        <v>4767</v>
      </c>
      <c r="H1317" t="s">
        <v>314</v>
      </c>
      <c r="I1317" t="s">
        <v>582</v>
      </c>
      <c r="J1317" t="s">
        <v>246</v>
      </c>
      <c r="K1317" t="s">
        <v>3079</v>
      </c>
      <c r="L1317" t="s">
        <v>247</v>
      </c>
      <c r="M1317">
        <v>5863200</v>
      </c>
      <c r="N1317">
        <v>0</v>
      </c>
      <c r="O1317">
        <v>5863200</v>
      </c>
      <c r="P1317">
        <v>0</v>
      </c>
      <c r="Q1317" t="s">
        <v>5003</v>
      </c>
      <c r="R1317" t="s">
        <v>3413</v>
      </c>
      <c r="S1317" t="s">
        <v>5004</v>
      </c>
      <c r="T1317" t="s">
        <v>3085</v>
      </c>
      <c r="U1317" t="s">
        <v>5005</v>
      </c>
      <c r="V1317" t="s">
        <v>5006</v>
      </c>
      <c r="W1317" t="s">
        <v>3085</v>
      </c>
      <c r="X1317" t="str">
        <f t="shared" si="20"/>
        <v>Funcionamiento</v>
      </c>
      <c r="Y1317" t="s">
        <v>4767</v>
      </c>
    </row>
    <row r="1318" spans="1:25">
      <c r="A1318" t="s">
        <v>3417</v>
      </c>
      <c r="B1318" t="s">
        <v>3862</v>
      </c>
      <c r="C1318" t="s">
        <v>5002</v>
      </c>
      <c r="D1318" t="s">
        <v>3076</v>
      </c>
      <c r="E1318" t="s">
        <v>3077</v>
      </c>
      <c r="F1318" t="s">
        <v>304</v>
      </c>
      <c r="G1318" t="s">
        <v>4767</v>
      </c>
      <c r="H1318" t="s">
        <v>320</v>
      </c>
      <c r="I1318" t="s">
        <v>321</v>
      </c>
      <c r="J1318" t="s">
        <v>246</v>
      </c>
      <c r="K1318" t="s">
        <v>3079</v>
      </c>
      <c r="L1318" t="s">
        <v>247</v>
      </c>
      <c r="M1318">
        <v>637100</v>
      </c>
      <c r="N1318">
        <v>0</v>
      </c>
      <c r="O1318">
        <v>637100</v>
      </c>
      <c r="P1318">
        <v>0</v>
      </c>
      <c r="Q1318" t="s">
        <v>5003</v>
      </c>
      <c r="R1318" t="s">
        <v>3413</v>
      </c>
      <c r="S1318" t="s">
        <v>5004</v>
      </c>
      <c r="T1318" t="s">
        <v>3085</v>
      </c>
      <c r="U1318" t="s">
        <v>5005</v>
      </c>
      <c r="V1318" t="s">
        <v>5006</v>
      </c>
      <c r="W1318" t="s">
        <v>3085</v>
      </c>
      <c r="X1318" t="str">
        <f t="shared" si="20"/>
        <v>Funcionamiento</v>
      </c>
      <c r="Y1318" t="s">
        <v>4767</v>
      </c>
    </row>
    <row r="1319" spans="1:25">
      <c r="A1319" t="s">
        <v>3417</v>
      </c>
      <c r="B1319" t="s">
        <v>3862</v>
      </c>
      <c r="C1319" t="s">
        <v>5002</v>
      </c>
      <c r="D1319" t="s">
        <v>3076</v>
      </c>
      <c r="E1319" t="s">
        <v>3077</v>
      </c>
      <c r="F1319" t="s">
        <v>304</v>
      </c>
      <c r="G1319" t="s">
        <v>4767</v>
      </c>
      <c r="H1319" t="s">
        <v>336</v>
      </c>
      <c r="I1319" t="s">
        <v>337</v>
      </c>
      <c r="J1319" t="s">
        <v>246</v>
      </c>
      <c r="K1319" t="s">
        <v>3079</v>
      </c>
      <c r="L1319" t="s">
        <v>247</v>
      </c>
      <c r="M1319">
        <v>1020486</v>
      </c>
      <c r="N1319">
        <v>0</v>
      </c>
      <c r="O1319">
        <v>1020486</v>
      </c>
      <c r="P1319">
        <v>0</v>
      </c>
      <c r="Q1319" t="s">
        <v>5003</v>
      </c>
      <c r="R1319" t="s">
        <v>3413</v>
      </c>
      <c r="S1319" t="s">
        <v>5004</v>
      </c>
      <c r="T1319" t="s">
        <v>3085</v>
      </c>
      <c r="U1319" t="s">
        <v>5005</v>
      </c>
      <c r="V1319" t="s">
        <v>5006</v>
      </c>
      <c r="W1319" t="s">
        <v>3085</v>
      </c>
      <c r="X1319" t="str">
        <f t="shared" si="20"/>
        <v>Funcionamiento</v>
      </c>
      <c r="Y1319" t="s">
        <v>4767</v>
      </c>
    </row>
    <row r="1320" spans="1:25">
      <c r="A1320" t="s">
        <v>3417</v>
      </c>
      <c r="B1320" t="s">
        <v>3862</v>
      </c>
      <c r="C1320" t="s">
        <v>5002</v>
      </c>
      <c r="D1320" t="s">
        <v>3076</v>
      </c>
      <c r="E1320" t="s">
        <v>3077</v>
      </c>
      <c r="F1320" t="s">
        <v>304</v>
      </c>
      <c r="G1320" t="s">
        <v>4767</v>
      </c>
      <c r="H1320" t="s">
        <v>333</v>
      </c>
      <c r="I1320" t="s">
        <v>335</v>
      </c>
      <c r="J1320" t="s">
        <v>246</v>
      </c>
      <c r="K1320" t="s">
        <v>3079</v>
      </c>
      <c r="L1320" t="s">
        <v>247</v>
      </c>
      <c r="M1320">
        <v>527968</v>
      </c>
      <c r="N1320">
        <v>0</v>
      </c>
      <c r="O1320">
        <v>527968</v>
      </c>
      <c r="P1320">
        <v>0</v>
      </c>
      <c r="Q1320" t="s">
        <v>5003</v>
      </c>
      <c r="R1320" t="s">
        <v>3413</v>
      </c>
      <c r="S1320" t="s">
        <v>5004</v>
      </c>
      <c r="T1320" t="s">
        <v>3085</v>
      </c>
      <c r="U1320" t="s">
        <v>5005</v>
      </c>
      <c r="V1320" t="s">
        <v>5006</v>
      </c>
      <c r="W1320" t="s">
        <v>3085</v>
      </c>
      <c r="X1320" t="str">
        <f t="shared" si="20"/>
        <v>Funcionamiento</v>
      </c>
      <c r="Y1320" t="s">
        <v>4767</v>
      </c>
    </row>
    <row r="1321" spans="1:25">
      <c r="A1321" t="s">
        <v>3417</v>
      </c>
      <c r="B1321" t="s">
        <v>3862</v>
      </c>
      <c r="C1321" t="s">
        <v>5002</v>
      </c>
      <c r="D1321" t="s">
        <v>3076</v>
      </c>
      <c r="E1321" t="s">
        <v>3077</v>
      </c>
      <c r="F1321" t="s">
        <v>304</v>
      </c>
      <c r="G1321" t="s">
        <v>4767</v>
      </c>
      <c r="H1321" t="s">
        <v>303</v>
      </c>
      <c r="I1321" t="s">
        <v>305</v>
      </c>
      <c r="J1321" t="s">
        <v>246</v>
      </c>
      <c r="K1321" t="s">
        <v>3079</v>
      </c>
      <c r="L1321" t="s">
        <v>247</v>
      </c>
      <c r="M1321">
        <v>4529734</v>
      </c>
      <c r="N1321">
        <v>0</v>
      </c>
      <c r="O1321">
        <v>4529734</v>
      </c>
      <c r="P1321">
        <v>0</v>
      </c>
      <c r="Q1321" t="s">
        <v>5003</v>
      </c>
      <c r="R1321" t="s">
        <v>3413</v>
      </c>
      <c r="S1321" t="s">
        <v>5004</v>
      </c>
      <c r="T1321" t="s">
        <v>3085</v>
      </c>
      <c r="U1321" t="s">
        <v>5005</v>
      </c>
      <c r="V1321" t="s">
        <v>5006</v>
      </c>
      <c r="W1321" t="s">
        <v>3085</v>
      </c>
      <c r="X1321" t="str">
        <f t="shared" si="20"/>
        <v>Funcionamiento</v>
      </c>
      <c r="Y1321" t="s">
        <v>4767</v>
      </c>
    </row>
    <row r="1322" spans="1:25">
      <c r="A1322" t="s">
        <v>3417</v>
      </c>
      <c r="B1322" t="s">
        <v>3862</v>
      </c>
      <c r="C1322" t="s">
        <v>5002</v>
      </c>
      <c r="D1322" t="s">
        <v>3076</v>
      </c>
      <c r="E1322" t="s">
        <v>3077</v>
      </c>
      <c r="F1322" t="s">
        <v>304</v>
      </c>
      <c r="G1322" t="s">
        <v>4767</v>
      </c>
      <c r="H1322" t="s">
        <v>309</v>
      </c>
      <c r="I1322" t="s">
        <v>311</v>
      </c>
      <c r="J1322" t="s">
        <v>246</v>
      </c>
      <c r="K1322" t="s">
        <v>3079</v>
      </c>
      <c r="L1322" t="s">
        <v>247</v>
      </c>
      <c r="M1322">
        <v>6858734</v>
      </c>
      <c r="N1322">
        <v>0</v>
      </c>
      <c r="O1322">
        <v>6858734</v>
      </c>
      <c r="P1322">
        <v>0</v>
      </c>
      <c r="Q1322" t="s">
        <v>5003</v>
      </c>
      <c r="R1322" t="s">
        <v>3413</v>
      </c>
      <c r="S1322" t="s">
        <v>5004</v>
      </c>
      <c r="T1322" t="s">
        <v>3085</v>
      </c>
      <c r="U1322" t="s">
        <v>5005</v>
      </c>
      <c r="V1322" t="s">
        <v>5006</v>
      </c>
      <c r="W1322" t="s">
        <v>3085</v>
      </c>
      <c r="X1322" t="str">
        <f t="shared" si="20"/>
        <v>Funcionamiento</v>
      </c>
      <c r="Y1322" t="s">
        <v>4767</v>
      </c>
    </row>
    <row r="1323" spans="1:25">
      <c r="A1323" t="s">
        <v>3417</v>
      </c>
      <c r="B1323" t="s">
        <v>3862</v>
      </c>
      <c r="C1323" t="s">
        <v>5002</v>
      </c>
      <c r="D1323" t="s">
        <v>3076</v>
      </c>
      <c r="E1323" t="s">
        <v>3077</v>
      </c>
      <c r="F1323" t="s">
        <v>304</v>
      </c>
      <c r="G1323" t="s">
        <v>4767</v>
      </c>
      <c r="H1323" t="s">
        <v>324</v>
      </c>
      <c r="I1323" t="s">
        <v>325</v>
      </c>
      <c r="J1323" t="s">
        <v>246</v>
      </c>
      <c r="K1323" t="s">
        <v>3079</v>
      </c>
      <c r="L1323" t="s">
        <v>247</v>
      </c>
      <c r="M1323">
        <v>1244300</v>
      </c>
      <c r="N1323">
        <v>0</v>
      </c>
      <c r="O1323">
        <v>1244300</v>
      </c>
      <c r="P1323">
        <v>0</v>
      </c>
      <c r="Q1323" t="s">
        <v>5003</v>
      </c>
      <c r="R1323" t="s">
        <v>3413</v>
      </c>
      <c r="S1323" t="s">
        <v>5004</v>
      </c>
      <c r="T1323" t="s">
        <v>3085</v>
      </c>
      <c r="U1323" t="s">
        <v>5005</v>
      </c>
      <c r="V1323" t="s">
        <v>5006</v>
      </c>
      <c r="W1323" t="s">
        <v>3085</v>
      </c>
      <c r="X1323" t="str">
        <f t="shared" si="20"/>
        <v>Funcionamiento</v>
      </c>
      <c r="Y1323" t="s">
        <v>4767</v>
      </c>
    </row>
    <row r="1324" spans="1:25">
      <c r="A1324" t="s">
        <v>3385</v>
      </c>
      <c r="B1324" t="s">
        <v>3876</v>
      </c>
      <c r="C1324" t="s">
        <v>5007</v>
      </c>
      <c r="D1324" t="s">
        <v>3076</v>
      </c>
      <c r="E1324" t="s">
        <v>3077</v>
      </c>
      <c r="F1324" t="s">
        <v>3234</v>
      </c>
      <c r="G1324" t="s">
        <v>4767</v>
      </c>
      <c r="H1324" t="s">
        <v>425</v>
      </c>
      <c r="I1324" t="s">
        <v>668</v>
      </c>
      <c r="J1324" t="s">
        <v>246</v>
      </c>
      <c r="K1324" t="s">
        <v>3079</v>
      </c>
      <c r="L1324" t="s">
        <v>247</v>
      </c>
      <c r="M1324">
        <v>7431442</v>
      </c>
      <c r="N1324">
        <v>0</v>
      </c>
      <c r="O1324">
        <v>7431442</v>
      </c>
      <c r="P1324">
        <v>0</v>
      </c>
      <c r="Q1324" t="s">
        <v>5008</v>
      </c>
      <c r="R1324" t="s">
        <v>3118</v>
      </c>
      <c r="S1324" t="s">
        <v>5009</v>
      </c>
      <c r="T1324" t="s">
        <v>5010</v>
      </c>
      <c r="U1324" t="s">
        <v>5011</v>
      </c>
      <c r="V1324" t="s">
        <v>5012</v>
      </c>
      <c r="W1324" t="s">
        <v>3085</v>
      </c>
      <c r="X1324" t="str">
        <f t="shared" si="20"/>
        <v>Inversión</v>
      </c>
      <c r="Y1324" t="s">
        <v>3241</v>
      </c>
    </row>
    <row r="1325" spans="1:25">
      <c r="A1325" t="s">
        <v>3278</v>
      </c>
      <c r="B1325" t="s">
        <v>3888</v>
      </c>
      <c r="C1325" t="s">
        <v>5013</v>
      </c>
      <c r="D1325" t="s">
        <v>3076</v>
      </c>
      <c r="E1325" t="s">
        <v>3077</v>
      </c>
      <c r="F1325" t="s">
        <v>304</v>
      </c>
      <c r="G1325" t="s">
        <v>4767</v>
      </c>
      <c r="H1325" t="s">
        <v>314</v>
      </c>
      <c r="I1325" t="s">
        <v>582</v>
      </c>
      <c r="J1325" t="s">
        <v>246</v>
      </c>
      <c r="K1325" t="s">
        <v>3079</v>
      </c>
      <c r="L1325" t="s">
        <v>247</v>
      </c>
      <c r="M1325">
        <v>5116800</v>
      </c>
      <c r="N1325">
        <v>0</v>
      </c>
      <c r="O1325">
        <v>5116800</v>
      </c>
      <c r="P1325">
        <v>0</v>
      </c>
      <c r="Q1325" t="s">
        <v>5014</v>
      </c>
      <c r="R1325" t="s">
        <v>3421</v>
      </c>
      <c r="S1325" t="s">
        <v>5015</v>
      </c>
      <c r="T1325" t="s">
        <v>3085</v>
      </c>
      <c r="U1325" t="s">
        <v>5016</v>
      </c>
      <c r="V1325" t="s">
        <v>5017</v>
      </c>
      <c r="W1325" t="s">
        <v>3085</v>
      </c>
      <c r="X1325" t="str">
        <f t="shared" si="20"/>
        <v>Funcionamiento</v>
      </c>
      <c r="Y1325" t="s">
        <v>4767</v>
      </c>
    </row>
    <row r="1326" spans="1:25">
      <c r="A1326" t="s">
        <v>3073</v>
      </c>
      <c r="B1326" t="s">
        <v>4151</v>
      </c>
      <c r="C1326" t="s">
        <v>5018</v>
      </c>
      <c r="D1326" t="s">
        <v>3076</v>
      </c>
      <c r="E1326" t="s">
        <v>3077</v>
      </c>
      <c r="F1326" t="s">
        <v>327</v>
      </c>
      <c r="G1326" t="s">
        <v>5019</v>
      </c>
      <c r="H1326" t="s">
        <v>340</v>
      </c>
      <c r="I1326" t="s">
        <v>341</v>
      </c>
      <c r="J1326" t="s">
        <v>246</v>
      </c>
      <c r="K1326" t="s">
        <v>3079</v>
      </c>
      <c r="L1326" t="s">
        <v>247</v>
      </c>
      <c r="M1326">
        <v>49200000</v>
      </c>
      <c r="N1326">
        <v>5258566</v>
      </c>
      <c r="O1326">
        <v>54458566</v>
      </c>
      <c r="P1326">
        <v>0</v>
      </c>
      <c r="Q1326" t="s">
        <v>5020</v>
      </c>
      <c r="R1326" t="s">
        <v>3073</v>
      </c>
      <c r="S1326" t="s">
        <v>5021</v>
      </c>
      <c r="T1326" t="s">
        <v>5022</v>
      </c>
      <c r="U1326" t="s">
        <v>5023</v>
      </c>
      <c r="V1326" t="s">
        <v>5024</v>
      </c>
      <c r="W1326" t="s">
        <v>3085</v>
      </c>
      <c r="X1326" t="str">
        <f t="shared" si="20"/>
        <v>Funcionamiento</v>
      </c>
      <c r="Y1326" t="s">
        <v>5019</v>
      </c>
    </row>
    <row r="1327" spans="1:25">
      <c r="A1327" t="s">
        <v>3086</v>
      </c>
      <c r="B1327" t="s">
        <v>4151</v>
      </c>
      <c r="C1327" t="s">
        <v>5025</v>
      </c>
      <c r="D1327" t="s">
        <v>3076</v>
      </c>
      <c r="E1327" t="s">
        <v>3077</v>
      </c>
      <c r="F1327" t="s">
        <v>327</v>
      </c>
      <c r="G1327" t="s">
        <v>5019</v>
      </c>
      <c r="H1327" t="s">
        <v>340</v>
      </c>
      <c r="I1327" t="s">
        <v>341</v>
      </c>
      <c r="J1327" t="s">
        <v>246</v>
      </c>
      <c r="K1327" t="s">
        <v>3079</v>
      </c>
      <c r="L1327" t="s">
        <v>247</v>
      </c>
      <c r="M1327">
        <v>800000</v>
      </c>
      <c r="N1327">
        <v>-34854</v>
      </c>
      <c r="O1327">
        <v>765146</v>
      </c>
      <c r="P1327">
        <v>0</v>
      </c>
      <c r="Q1327" t="s">
        <v>5026</v>
      </c>
      <c r="R1327" t="s">
        <v>3086</v>
      </c>
      <c r="S1327" t="s">
        <v>5027</v>
      </c>
      <c r="T1327" t="s">
        <v>5028</v>
      </c>
      <c r="U1327" t="s">
        <v>5029</v>
      </c>
      <c r="V1327" t="s">
        <v>5030</v>
      </c>
      <c r="W1327" t="s">
        <v>3085</v>
      </c>
      <c r="X1327" t="str">
        <f t="shared" si="20"/>
        <v>Funcionamiento</v>
      </c>
      <c r="Y1327" t="s">
        <v>5019</v>
      </c>
    </row>
    <row r="1328" spans="1:25">
      <c r="A1328" t="s">
        <v>3093</v>
      </c>
      <c r="B1328" t="s">
        <v>4151</v>
      </c>
      <c r="C1328" t="s">
        <v>5031</v>
      </c>
      <c r="D1328" t="s">
        <v>3076</v>
      </c>
      <c r="E1328" t="s">
        <v>3331</v>
      </c>
      <c r="F1328" t="s">
        <v>327</v>
      </c>
      <c r="G1328" t="s">
        <v>5019</v>
      </c>
      <c r="H1328" t="s">
        <v>382</v>
      </c>
      <c r="I1328" t="s">
        <v>383</v>
      </c>
      <c r="J1328" t="s">
        <v>246</v>
      </c>
      <c r="K1328" t="s">
        <v>3079</v>
      </c>
      <c r="L1328" t="s">
        <v>247</v>
      </c>
      <c r="M1328">
        <v>11222000</v>
      </c>
      <c r="N1328">
        <v>-11222000</v>
      </c>
      <c r="O1328">
        <v>0</v>
      </c>
      <c r="P1328">
        <v>0</v>
      </c>
      <c r="Q1328" t="s">
        <v>5032</v>
      </c>
      <c r="R1328" t="s">
        <v>3093</v>
      </c>
      <c r="S1328" t="s">
        <v>3093</v>
      </c>
      <c r="T1328" t="s">
        <v>3085</v>
      </c>
      <c r="U1328" t="s">
        <v>3085</v>
      </c>
      <c r="V1328" t="s">
        <v>3085</v>
      </c>
      <c r="W1328" t="s">
        <v>3085</v>
      </c>
      <c r="X1328" t="str">
        <f t="shared" si="20"/>
        <v>Funcionamiento</v>
      </c>
      <c r="Y1328" t="s">
        <v>5019</v>
      </c>
    </row>
    <row r="1329" spans="1:25">
      <c r="A1329" t="s">
        <v>3100</v>
      </c>
      <c r="B1329" t="s">
        <v>4151</v>
      </c>
      <c r="C1329" t="s">
        <v>5033</v>
      </c>
      <c r="D1329" t="s">
        <v>3076</v>
      </c>
      <c r="E1329" t="s">
        <v>3077</v>
      </c>
      <c r="F1329" t="s">
        <v>327</v>
      </c>
      <c r="G1329" t="s">
        <v>5019</v>
      </c>
      <c r="H1329" t="s">
        <v>342</v>
      </c>
      <c r="I1329" t="s">
        <v>343</v>
      </c>
      <c r="J1329" t="s">
        <v>246</v>
      </c>
      <c r="K1329" t="s">
        <v>3079</v>
      </c>
      <c r="L1329" t="s">
        <v>247</v>
      </c>
      <c r="M1329">
        <v>400000</v>
      </c>
      <c r="N1329">
        <v>561729</v>
      </c>
      <c r="O1329">
        <v>961729</v>
      </c>
      <c r="P1329">
        <v>0</v>
      </c>
      <c r="Q1329" t="s">
        <v>5034</v>
      </c>
      <c r="R1329" t="s">
        <v>3100</v>
      </c>
      <c r="S1329" t="s">
        <v>5035</v>
      </c>
      <c r="T1329" t="s">
        <v>3766</v>
      </c>
      <c r="U1329" t="s">
        <v>5036</v>
      </c>
      <c r="V1329" t="s">
        <v>5037</v>
      </c>
      <c r="W1329" t="s">
        <v>3085</v>
      </c>
      <c r="X1329" t="str">
        <f t="shared" si="20"/>
        <v>Funcionamiento</v>
      </c>
      <c r="Y1329" t="s">
        <v>5019</v>
      </c>
    </row>
    <row r="1330" spans="1:25">
      <c r="A1330" t="s">
        <v>3107</v>
      </c>
      <c r="B1330" t="s">
        <v>4151</v>
      </c>
      <c r="C1330" t="s">
        <v>5038</v>
      </c>
      <c r="D1330" t="s">
        <v>3076</v>
      </c>
      <c r="E1330" t="s">
        <v>3077</v>
      </c>
      <c r="F1330" t="s">
        <v>327</v>
      </c>
      <c r="G1330" t="s">
        <v>5019</v>
      </c>
      <c r="H1330" t="s">
        <v>344</v>
      </c>
      <c r="I1330" t="s">
        <v>345</v>
      </c>
      <c r="J1330" t="s">
        <v>246</v>
      </c>
      <c r="K1330" t="s">
        <v>3079</v>
      </c>
      <c r="L1330" t="s">
        <v>247</v>
      </c>
      <c r="M1330">
        <v>150000</v>
      </c>
      <c r="N1330">
        <v>-24663</v>
      </c>
      <c r="O1330">
        <v>125337</v>
      </c>
      <c r="P1330">
        <v>0</v>
      </c>
      <c r="Q1330" t="s">
        <v>5039</v>
      </c>
      <c r="R1330" t="s">
        <v>3111</v>
      </c>
      <c r="S1330" t="s">
        <v>5040</v>
      </c>
      <c r="T1330" t="s">
        <v>5041</v>
      </c>
      <c r="U1330" t="s">
        <v>5042</v>
      </c>
      <c r="V1330" t="s">
        <v>5043</v>
      </c>
      <c r="W1330" t="s">
        <v>3085</v>
      </c>
      <c r="X1330" t="str">
        <f t="shared" si="20"/>
        <v>Funcionamiento</v>
      </c>
      <c r="Y1330" t="s">
        <v>5019</v>
      </c>
    </row>
    <row r="1331" spans="1:25">
      <c r="A1331" t="s">
        <v>3111</v>
      </c>
      <c r="B1331" t="s">
        <v>3101</v>
      </c>
      <c r="C1331" t="s">
        <v>5044</v>
      </c>
      <c r="D1331" t="s">
        <v>3076</v>
      </c>
      <c r="E1331" t="s">
        <v>3077</v>
      </c>
      <c r="F1331" t="s">
        <v>327</v>
      </c>
      <c r="G1331" t="s">
        <v>5019</v>
      </c>
      <c r="H1331" t="s">
        <v>292</v>
      </c>
      <c r="I1331" t="s">
        <v>293</v>
      </c>
      <c r="J1331" t="s">
        <v>246</v>
      </c>
      <c r="K1331" t="s">
        <v>3079</v>
      </c>
      <c r="L1331" t="s">
        <v>247</v>
      </c>
      <c r="M1331">
        <v>29438544</v>
      </c>
      <c r="N1331">
        <v>0</v>
      </c>
      <c r="O1331">
        <v>29438544</v>
      </c>
      <c r="P1331">
        <v>0</v>
      </c>
      <c r="Q1331" t="s">
        <v>5045</v>
      </c>
      <c r="R1331" t="s">
        <v>3117</v>
      </c>
      <c r="S1331" t="s">
        <v>3913</v>
      </c>
      <c r="T1331" t="s">
        <v>3085</v>
      </c>
      <c r="U1331" t="s">
        <v>5046</v>
      </c>
      <c r="V1331" t="s">
        <v>5047</v>
      </c>
      <c r="W1331" t="s">
        <v>3085</v>
      </c>
      <c r="X1331" t="str">
        <f t="shared" si="20"/>
        <v>Funcionamiento</v>
      </c>
      <c r="Y1331" t="s">
        <v>5019</v>
      </c>
    </row>
    <row r="1332" spans="1:25">
      <c r="A1332" t="s">
        <v>3111</v>
      </c>
      <c r="B1332" t="s">
        <v>3101</v>
      </c>
      <c r="C1332" t="s">
        <v>5044</v>
      </c>
      <c r="D1332" t="s">
        <v>3076</v>
      </c>
      <c r="E1332" t="s">
        <v>3077</v>
      </c>
      <c r="F1332" t="s">
        <v>327</v>
      </c>
      <c r="G1332" t="s">
        <v>5019</v>
      </c>
      <c r="H1332" t="s">
        <v>294</v>
      </c>
      <c r="I1332" t="s">
        <v>296</v>
      </c>
      <c r="J1332" t="s">
        <v>246</v>
      </c>
      <c r="K1332" t="s">
        <v>3079</v>
      </c>
      <c r="L1332" t="s">
        <v>247</v>
      </c>
      <c r="M1332">
        <v>767110</v>
      </c>
      <c r="N1332">
        <v>0</v>
      </c>
      <c r="O1332">
        <v>767110</v>
      </c>
      <c r="P1332">
        <v>0</v>
      </c>
      <c r="Q1332" t="s">
        <v>5045</v>
      </c>
      <c r="R1332" t="s">
        <v>3117</v>
      </c>
      <c r="S1332" t="s">
        <v>3913</v>
      </c>
      <c r="T1332" t="s">
        <v>3085</v>
      </c>
      <c r="U1332" t="s">
        <v>5046</v>
      </c>
      <c r="V1332" t="s">
        <v>5047</v>
      </c>
      <c r="W1332" t="s">
        <v>3085</v>
      </c>
      <c r="X1332" t="str">
        <f t="shared" si="20"/>
        <v>Funcionamiento</v>
      </c>
      <c r="Y1332" t="s">
        <v>5019</v>
      </c>
    </row>
    <row r="1333" spans="1:25">
      <c r="A1333" t="s">
        <v>3111</v>
      </c>
      <c r="B1333" t="s">
        <v>3101</v>
      </c>
      <c r="C1333" t="s">
        <v>5044</v>
      </c>
      <c r="D1333" t="s">
        <v>3076</v>
      </c>
      <c r="E1333" t="s">
        <v>3077</v>
      </c>
      <c r="F1333" t="s">
        <v>327</v>
      </c>
      <c r="G1333" t="s">
        <v>5019</v>
      </c>
      <c r="H1333" t="s">
        <v>331</v>
      </c>
      <c r="I1333" t="s">
        <v>587</v>
      </c>
      <c r="J1333" t="s">
        <v>246</v>
      </c>
      <c r="K1333" t="s">
        <v>3079</v>
      </c>
      <c r="L1333" t="s">
        <v>247</v>
      </c>
      <c r="M1333">
        <v>171881</v>
      </c>
      <c r="N1333">
        <v>0</v>
      </c>
      <c r="O1333">
        <v>171881</v>
      </c>
      <c r="P1333">
        <v>0</v>
      </c>
      <c r="Q1333" t="s">
        <v>5045</v>
      </c>
      <c r="R1333" t="s">
        <v>3117</v>
      </c>
      <c r="S1333" t="s">
        <v>3913</v>
      </c>
      <c r="T1333" t="s">
        <v>3085</v>
      </c>
      <c r="U1333" t="s">
        <v>5046</v>
      </c>
      <c r="V1333" t="s">
        <v>5047</v>
      </c>
      <c r="W1333" t="s">
        <v>3085</v>
      </c>
      <c r="X1333" t="str">
        <f t="shared" si="20"/>
        <v>Funcionamiento</v>
      </c>
      <c r="Y1333" t="s">
        <v>5019</v>
      </c>
    </row>
    <row r="1334" spans="1:25">
      <c r="A1334" t="s">
        <v>3111</v>
      </c>
      <c r="B1334" t="s">
        <v>3101</v>
      </c>
      <c r="C1334" t="s">
        <v>5044</v>
      </c>
      <c r="D1334" t="s">
        <v>3076</v>
      </c>
      <c r="E1334" t="s">
        <v>3077</v>
      </c>
      <c r="F1334" t="s">
        <v>327</v>
      </c>
      <c r="G1334" t="s">
        <v>5019</v>
      </c>
      <c r="H1334" t="s">
        <v>333</v>
      </c>
      <c r="I1334" t="s">
        <v>335</v>
      </c>
      <c r="J1334" t="s">
        <v>246</v>
      </c>
      <c r="K1334" t="s">
        <v>3079</v>
      </c>
      <c r="L1334" t="s">
        <v>247</v>
      </c>
      <c r="M1334">
        <v>12863</v>
      </c>
      <c r="N1334">
        <v>0</v>
      </c>
      <c r="O1334">
        <v>12863</v>
      </c>
      <c r="P1334">
        <v>0</v>
      </c>
      <c r="Q1334" t="s">
        <v>5045</v>
      </c>
      <c r="R1334" t="s">
        <v>3117</v>
      </c>
      <c r="S1334" t="s">
        <v>3913</v>
      </c>
      <c r="T1334" t="s">
        <v>3085</v>
      </c>
      <c r="U1334" t="s">
        <v>5046</v>
      </c>
      <c r="V1334" t="s">
        <v>5047</v>
      </c>
      <c r="W1334" t="s">
        <v>3085</v>
      </c>
      <c r="X1334" t="str">
        <f t="shared" si="20"/>
        <v>Funcionamiento</v>
      </c>
      <c r="Y1334" t="s">
        <v>5019</v>
      </c>
    </row>
    <row r="1335" spans="1:25">
      <c r="A1335" t="s">
        <v>3111</v>
      </c>
      <c r="B1335" t="s">
        <v>3101</v>
      </c>
      <c r="C1335" t="s">
        <v>5044</v>
      </c>
      <c r="D1335" t="s">
        <v>3076</v>
      </c>
      <c r="E1335" t="s">
        <v>3077</v>
      </c>
      <c r="F1335" t="s">
        <v>327</v>
      </c>
      <c r="G1335" t="s">
        <v>5019</v>
      </c>
      <c r="H1335" t="s">
        <v>303</v>
      </c>
      <c r="I1335" t="s">
        <v>305</v>
      </c>
      <c r="J1335" t="s">
        <v>246</v>
      </c>
      <c r="K1335" t="s">
        <v>3079</v>
      </c>
      <c r="L1335" t="s">
        <v>247</v>
      </c>
      <c r="M1335">
        <v>3266366</v>
      </c>
      <c r="N1335">
        <v>0</v>
      </c>
      <c r="O1335">
        <v>3266366</v>
      </c>
      <c r="P1335">
        <v>0</v>
      </c>
      <c r="Q1335" t="s">
        <v>5045</v>
      </c>
      <c r="R1335" t="s">
        <v>3117</v>
      </c>
      <c r="S1335" t="s">
        <v>3913</v>
      </c>
      <c r="T1335" t="s">
        <v>3085</v>
      </c>
      <c r="U1335" t="s">
        <v>5046</v>
      </c>
      <c r="V1335" t="s">
        <v>5047</v>
      </c>
      <c r="W1335" t="s">
        <v>3085</v>
      </c>
      <c r="X1335" t="str">
        <f t="shared" si="20"/>
        <v>Funcionamiento</v>
      </c>
      <c r="Y1335" t="s">
        <v>5019</v>
      </c>
    </row>
    <row r="1336" spans="1:25">
      <c r="A1336" t="s">
        <v>3111</v>
      </c>
      <c r="B1336" t="s">
        <v>3101</v>
      </c>
      <c r="C1336" t="s">
        <v>5044</v>
      </c>
      <c r="D1336" t="s">
        <v>3076</v>
      </c>
      <c r="E1336" t="s">
        <v>3077</v>
      </c>
      <c r="F1336" t="s">
        <v>327</v>
      </c>
      <c r="G1336" t="s">
        <v>5019</v>
      </c>
      <c r="H1336" t="s">
        <v>297</v>
      </c>
      <c r="I1336" t="s">
        <v>299</v>
      </c>
      <c r="J1336" t="s">
        <v>246</v>
      </c>
      <c r="K1336" t="s">
        <v>3079</v>
      </c>
      <c r="L1336" t="s">
        <v>247</v>
      </c>
      <c r="M1336">
        <v>997684</v>
      </c>
      <c r="N1336">
        <v>0</v>
      </c>
      <c r="O1336">
        <v>997684</v>
      </c>
      <c r="P1336">
        <v>0</v>
      </c>
      <c r="Q1336" t="s">
        <v>5045</v>
      </c>
      <c r="R1336" t="s">
        <v>3117</v>
      </c>
      <c r="S1336" t="s">
        <v>3913</v>
      </c>
      <c r="T1336" t="s">
        <v>3085</v>
      </c>
      <c r="U1336" t="s">
        <v>5046</v>
      </c>
      <c r="V1336" t="s">
        <v>5047</v>
      </c>
      <c r="W1336" t="s">
        <v>3085</v>
      </c>
      <c r="X1336" t="str">
        <f t="shared" si="20"/>
        <v>Funcionamiento</v>
      </c>
      <c r="Y1336" t="s">
        <v>5019</v>
      </c>
    </row>
    <row r="1337" spans="1:25">
      <c r="A1337" t="s">
        <v>3111</v>
      </c>
      <c r="B1337" t="s">
        <v>3101</v>
      </c>
      <c r="C1337" t="s">
        <v>5044</v>
      </c>
      <c r="D1337" t="s">
        <v>3076</v>
      </c>
      <c r="E1337" t="s">
        <v>3077</v>
      </c>
      <c r="F1337" t="s">
        <v>327</v>
      </c>
      <c r="G1337" t="s">
        <v>5019</v>
      </c>
      <c r="H1337" t="s">
        <v>309</v>
      </c>
      <c r="I1337" t="s">
        <v>311</v>
      </c>
      <c r="J1337" t="s">
        <v>246</v>
      </c>
      <c r="K1337" t="s">
        <v>3079</v>
      </c>
      <c r="L1337" t="s">
        <v>247</v>
      </c>
      <c r="M1337">
        <v>124228</v>
      </c>
      <c r="N1337">
        <v>0</v>
      </c>
      <c r="O1337">
        <v>124228</v>
      </c>
      <c r="P1337">
        <v>0</v>
      </c>
      <c r="Q1337" t="s">
        <v>5045</v>
      </c>
      <c r="R1337" t="s">
        <v>3117</v>
      </c>
      <c r="S1337" t="s">
        <v>3913</v>
      </c>
      <c r="T1337" t="s">
        <v>3085</v>
      </c>
      <c r="U1337" t="s">
        <v>5046</v>
      </c>
      <c r="V1337" t="s">
        <v>5047</v>
      </c>
      <c r="W1337" t="s">
        <v>3085</v>
      </c>
      <c r="X1337" t="str">
        <f t="shared" si="20"/>
        <v>Funcionamiento</v>
      </c>
      <c r="Y1337" t="s">
        <v>5019</v>
      </c>
    </row>
    <row r="1338" spans="1:25">
      <c r="A1338" t="s">
        <v>3111</v>
      </c>
      <c r="B1338" t="s">
        <v>3101</v>
      </c>
      <c r="C1338" t="s">
        <v>5044</v>
      </c>
      <c r="D1338" t="s">
        <v>3076</v>
      </c>
      <c r="E1338" t="s">
        <v>3077</v>
      </c>
      <c r="F1338" t="s">
        <v>327</v>
      </c>
      <c r="G1338" t="s">
        <v>5019</v>
      </c>
      <c r="H1338" t="s">
        <v>336</v>
      </c>
      <c r="I1338" t="s">
        <v>337</v>
      </c>
      <c r="J1338" t="s">
        <v>246</v>
      </c>
      <c r="K1338" t="s">
        <v>3079</v>
      </c>
      <c r="L1338" t="s">
        <v>247</v>
      </c>
      <c r="M1338">
        <v>2240265</v>
      </c>
      <c r="N1338">
        <v>0</v>
      </c>
      <c r="O1338">
        <v>2240265</v>
      </c>
      <c r="P1338">
        <v>0</v>
      </c>
      <c r="Q1338" t="s">
        <v>5045</v>
      </c>
      <c r="R1338" t="s">
        <v>3117</v>
      </c>
      <c r="S1338" t="s">
        <v>3913</v>
      </c>
      <c r="T1338" t="s">
        <v>3085</v>
      </c>
      <c r="U1338" t="s">
        <v>5046</v>
      </c>
      <c r="V1338" t="s">
        <v>5047</v>
      </c>
      <c r="W1338" t="s">
        <v>3085</v>
      </c>
      <c r="X1338" t="str">
        <f t="shared" si="20"/>
        <v>Funcionamiento</v>
      </c>
      <c r="Y1338" t="s">
        <v>5019</v>
      </c>
    </row>
    <row r="1339" spans="1:25">
      <c r="A1339" t="s">
        <v>3117</v>
      </c>
      <c r="B1339" t="s">
        <v>3910</v>
      </c>
      <c r="C1339" t="s">
        <v>5048</v>
      </c>
      <c r="D1339" t="s">
        <v>3076</v>
      </c>
      <c r="E1339" t="s">
        <v>3077</v>
      </c>
      <c r="F1339" t="s">
        <v>327</v>
      </c>
      <c r="G1339" t="s">
        <v>5019</v>
      </c>
      <c r="H1339" t="s">
        <v>324</v>
      </c>
      <c r="I1339" t="s">
        <v>325</v>
      </c>
      <c r="J1339" t="s">
        <v>246</v>
      </c>
      <c r="K1339" t="s">
        <v>3079</v>
      </c>
      <c r="L1339" t="s">
        <v>247</v>
      </c>
      <c r="M1339">
        <v>1034100</v>
      </c>
      <c r="N1339">
        <v>0</v>
      </c>
      <c r="O1339">
        <v>1034100</v>
      </c>
      <c r="P1339">
        <v>0</v>
      </c>
      <c r="Q1339" t="s">
        <v>5049</v>
      </c>
      <c r="R1339" t="s">
        <v>3127</v>
      </c>
      <c r="S1339" t="s">
        <v>3124</v>
      </c>
      <c r="T1339" t="s">
        <v>3085</v>
      </c>
      <c r="U1339" t="s">
        <v>5050</v>
      </c>
      <c r="V1339" t="s">
        <v>5051</v>
      </c>
      <c r="W1339" t="s">
        <v>3085</v>
      </c>
      <c r="X1339" t="str">
        <f t="shared" si="20"/>
        <v>Funcionamiento</v>
      </c>
      <c r="Y1339" t="s">
        <v>5019</v>
      </c>
    </row>
    <row r="1340" spans="1:25">
      <c r="A1340" t="s">
        <v>3117</v>
      </c>
      <c r="B1340" t="s">
        <v>3910</v>
      </c>
      <c r="C1340" t="s">
        <v>5048</v>
      </c>
      <c r="D1340" t="s">
        <v>3076</v>
      </c>
      <c r="E1340" t="s">
        <v>3077</v>
      </c>
      <c r="F1340" t="s">
        <v>327</v>
      </c>
      <c r="G1340" t="s">
        <v>5019</v>
      </c>
      <c r="H1340" t="s">
        <v>322</v>
      </c>
      <c r="I1340" t="s">
        <v>323</v>
      </c>
      <c r="J1340" t="s">
        <v>246</v>
      </c>
      <c r="K1340" t="s">
        <v>3079</v>
      </c>
      <c r="L1340" t="s">
        <v>247</v>
      </c>
      <c r="M1340">
        <v>1550200</v>
      </c>
      <c r="N1340">
        <v>0</v>
      </c>
      <c r="O1340">
        <v>1550200</v>
      </c>
      <c r="P1340">
        <v>0</v>
      </c>
      <c r="Q1340" t="s">
        <v>5049</v>
      </c>
      <c r="R1340" t="s">
        <v>3127</v>
      </c>
      <c r="S1340" t="s">
        <v>3124</v>
      </c>
      <c r="T1340" t="s">
        <v>3085</v>
      </c>
      <c r="U1340" t="s">
        <v>5050</v>
      </c>
      <c r="V1340" t="s">
        <v>5051</v>
      </c>
      <c r="W1340" t="s">
        <v>3085</v>
      </c>
      <c r="X1340" t="str">
        <f t="shared" si="20"/>
        <v>Funcionamiento</v>
      </c>
      <c r="Y1340" t="s">
        <v>5019</v>
      </c>
    </row>
    <row r="1341" spans="1:25">
      <c r="A1341" t="s">
        <v>3117</v>
      </c>
      <c r="B1341" t="s">
        <v>3910</v>
      </c>
      <c r="C1341" t="s">
        <v>5048</v>
      </c>
      <c r="D1341" t="s">
        <v>3076</v>
      </c>
      <c r="E1341" t="s">
        <v>3077</v>
      </c>
      <c r="F1341" t="s">
        <v>327</v>
      </c>
      <c r="G1341" t="s">
        <v>5019</v>
      </c>
      <c r="H1341" t="s">
        <v>314</v>
      </c>
      <c r="I1341" t="s">
        <v>582</v>
      </c>
      <c r="J1341" t="s">
        <v>246</v>
      </c>
      <c r="K1341" t="s">
        <v>3079</v>
      </c>
      <c r="L1341" t="s">
        <v>247</v>
      </c>
      <c r="M1341">
        <v>5975200</v>
      </c>
      <c r="N1341">
        <v>0</v>
      </c>
      <c r="O1341">
        <v>5975200</v>
      </c>
      <c r="P1341">
        <v>0</v>
      </c>
      <c r="Q1341" t="s">
        <v>5049</v>
      </c>
      <c r="R1341" t="s">
        <v>3127</v>
      </c>
      <c r="S1341" t="s">
        <v>3124</v>
      </c>
      <c r="T1341" t="s">
        <v>3085</v>
      </c>
      <c r="U1341" t="s">
        <v>5050</v>
      </c>
      <c r="V1341" t="s">
        <v>5051</v>
      </c>
      <c r="W1341" t="s">
        <v>3085</v>
      </c>
      <c r="X1341" t="str">
        <f t="shared" si="20"/>
        <v>Funcionamiento</v>
      </c>
      <c r="Y1341" t="s">
        <v>5019</v>
      </c>
    </row>
    <row r="1342" spans="1:25">
      <c r="A1342" t="s">
        <v>3117</v>
      </c>
      <c r="B1342" t="s">
        <v>3910</v>
      </c>
      <c r="C1342" t="s">
        <v>5048</v>
      </c>
      <c r="D1342" t="s">
        <v>3076</v>
      </c>
      <c r="E1342" t="s">
        <v>3077</v>
      </c>
      <c r="F1342" t="s">
        <v>327</v>
      </c>
      <c r="G1342" t="s">
        <v>5019</v>
      </c>
      <c r="H1342" t="s">
        <v>316</v>
      </c>
      <c r="I1342" t="s">
        <v>583</v>
      </c>
      <c r="J1342" t="s">
        <v>246</v>
      </c>
      <c r="K1342" t="s">
        <v>3079</v>
      </c>
      <c r="L1342" t="s">
        <v>247</v>
      </c>
      <c r="M1342">
        <v>4232700</v>
      </c>
      <c r="N1342">
        <v>0</v>
      </c>
      <c r="O1342">
        <v>4232700</v>
      </c>
      <c r="P1342">
        <v>0</v>
      </c>
      <c r="Q1342" t="s">
        <v>5049</v>
      </c>
      <c r="R1342" t="s">
        <v>3127</v>
      </c>
      <c r="S1342" t="s">
        <v>3124</v>
      </c>
      <c r="T1342" t="s">
        <v>3085</v>
      </c>
      <c r="U1342" t="s">
        <v>5050</v>
      </c>
      <c r="V1342" t="s">
        <v>5051</v>
      </c>
      <c r="W1342" t="s">
        <v>3085</v>
      </c>
      <c r="X1342" t="str">
        <f t="shared" si="20"/>
        <v>Funcionamiento</v>
      </c>
      <c r="Y1342" t="s">
        <v>5019</v>
      </c>
    </row>
    <row r="1343" spans="1:25">
      <c r="A1343" t="s">
        <v>3117</v>
      </c>
      <c r="B1343" t="s">
        <v>3910</v>
      </c>
      <c r="C1343" t="s">
        <v>5048</v>
      </c>
      <c r="D1343" t="s">
        <v>3076</v>
      </c>
      <c r="E1343" t="s">
        <v>3077</v>
      </c>
      <c r="F1343" t="s">
        <v>327</v>
      </c>
      <c r="G1343" t="s">
        <v>5019</v>
      </c>
      <c r="H1343" t="s">
        <v>320</v>
      </c>
      <c r="I1343" t="s">
        <v>321</v>
      </c>
      <c r="J1343" t="s">
        <v>246</v>
      </c>
      <c r="K1343" t="s">
        <v>3079</v>
      </c>
      <c r="L1343" t="s">
        <v>247</v>
      </c>
      <c r="M1343">
        <v>350000</v>
      </c>
      <c r="N1343">
        <v>0</v>
      </c>
      <c r="O1343">
        <v>350000</v>
      </c>
      <c r="P1343">
        <v>0</v>
      </c>
      <c r="Q1343" t="s">
        <v>5049</v>
      </c>
      <c r="R1343" t="s">
        <v>3127</v>
      </c>
      <c r="S1343" t="s">
        <v>3124</v>
      </c>
      <c r="T1343" t="s">
        <v>3085</v>
      </c>
      <c r="U1343" t="s">
        <v>5050</v>
      </c>
      <c r="V1343" t="s">
        <v>5051</v>
      </c>
      <c r="W1343" t="s">
        <v>3085</v>
      </c>
      <c r="X1343" t="str">
        <f t="shared" si="20"/>
        <v>Funcionamiento</v>
      </c>
      <c r="Y1343" t="s">
        <v>5019</v>
      </c>
    </row>
    <row r="1344" spans="1:25">
      <c r="A1344" t="s">
        <v>3117</v>
      </c>
      <c r="B1344" t="s">
        <v>3910</v>
      </c>
      <c r="C1344" t="s">
        <v>5048</v>
      </c>
      <c r="D1344" t="s">
        <v>3076</v>
      </c>
      <c r="E1344" t="s">
        <v>3077</v>
      </c>
      <c r="F1344" t="s">
        <v>327</v>
      </c>
      <c r="G1344" t="s">
        <v>5019</v>
      </c>
      <c r="H1344" t="s">
        <v>318</v>
      </c>
      <c r="I1344" t="s">
        <v>586</v>
      </c>
      <c r="J1344" t="s">
        <v>246</v>
      </c>
      <c r="K1344" t="s">
        <v>3079</v>
      </c>
      <c r="L1344" t="s">
        <v>247</v>
      </c>
      <c r="M1344">
        <v>2066000</v>
      </c>
      <c r="N1344">
        <v>0</v>
      </c>
      <c r="O1344">
        <v>2066000</v>
      </c>
      <c r="P1344">
        <v>0</v>
      </c>
      <c r="Q1344" t="s">
        <v>5049</v>
      </c>
      <c r="R1344" t="s">
        <v>3127</v>
      </c>
      <c r="S1344" t="s">
        <v>3124</v>
      </c>
      <c r="T1344" t="s">
        <v>3085</v>
      </c>
      <c r="U1344" t="s">
        <v>5050</v>
      </c>
      <c r="V1344" t="s">
        <v>5051</v>
      </c>
      <c r="W1344" t="s">
        <v>3085</v>
      </c>
      <c r="X1344" t="str">
        <f t="shared" si="20"/>
        <v>Funcionamiento</v>
      </c>
      <c r="Y1344" t="s">
        <v>5019</v>
      </c>
    </row>
    <row r="1345" spans="1:25">
      <c r="A1345" t="s">
        <v>3127</v>
      </c>
      <c r="B1345" t="s">
        <v>3543</v>
      </c>
      <c r="C1345" t="s">
        <v>5052</v>
      </c>
      <c r="D1345" t="s">
        <v>3076</v>
      </c>
      <c r="E1345" t="s">
        <v>3077</v>
      </c>
      <c r="F1345" t="s">
        <v>327</v>
      </c>
      <c r="G1345" t="s">
        <v>5019</v>
      </c>
      <c r="H1345" t="s">
        <v>360</v>
      </c>
      <c r="I1345" t="s">
        <v>361</v>
      </c>
      <c r="J1345" t="s">
        <v>246</v>
      </c>
      <c r="K1345" t="s">
        <v>3079</v>
      </c>
      <c r="L1345" t="s">
        <v>247</v>
      </c>
      <c r="M1345">
        <v>11222000</v>
      </c>
      <c r="N1345">
        <v>-1752400</v>
      </c>
      <c r="O1345">
        <v>9469600</v>
      </c>
      <c r="P1345">
        <v>0</v>
      </c>
      <c r="Q1345" t="s">
        <v>5053</v>
      </c>
      <c r="R1345" t="s">
        <v>3124</v>
      </c>
      <c r="S1345" t="s">
        <v>5054</v>
      </c>
      <c r="T1345" t="s">
        <v>5055</v>
      </c>
      <c r="U1345" t="s">
        <v>5056</v>
      </c>
      <c r="V1345" t="s">
        <v>5057</v>
      </c>
      <c r="W1345" t="s">
        <v>3085</v>
      </c>
      <c r="X1345" t="str">
        <f t="shared" si="20"/>
        <v>Funcionamiento</v>
      </c>
      <c r="Y1345" t="s">
        <v>5019</v>
      </c>
    </row>
    <row r="1346" spans="1:25">
      <c r="A1346" t="s">
        <v>3124</v>
      </c>
      <c r="B1346" t="s">
        <v>5058</v>
      </c>
      <c r="C1346" t="s">
        <v>5059</v>
      </c>
      <c r="D1346" t="s">
        <v>3076</v>
      </c>
      <c r="E1346" t="s">
        <v>3077</v>
      </c>
      <c r="F1346" t="s">
        <v>327</v>
      </c>
      <c r="G1346" t="s">
        <v>5019</v>
      </c>
      <c r="H1346" t="s">
        <v>338</v>
      </c>
      <c r="I1346" t="s">
        <v>339</v>
      </c>
      <c r="J1346" t="s">
        <v>246</v>
      </c>
      <c r="K1346" t="s">
        <v>3079</v>
      </c>
      <c r="L1346" t="s">
        <v>247</v>
      </c>
      <c r="M1346">
        <v>0</v>
      </c>
      <c r="N1346">
        <v>180000</v>
      </c>
      <c r="O1346">
        <v>180000</v>
      </c>
      <c r="P1346">
        <v>0</v>
      </c>
      <c r="Q1346" t="s">
        <v>5060</v>
      </c>
      <c r="R1346" t="s">
        <v>3123</v>
      </c>
      <c r="S1346" t="s">
        <v>3123</v>
      </c>
      <c r="T1346" t="s">
        <v>3111</v>
      </c>
      <c r="U1346" t="s">
        <v>3264</v>
      </c>
      <c r="V1346" t="s">
        <v>5061</v>
      </c>
      <c r="W1346" t="s">
        <v>3085</v>
      </c>
      <c r="X1346" t="str">
        <f t="shared" ref="X1346:X1409" si="21">IF(LEFT(H1346,1)="C","Inversión","Funcionamiento")</f>
        <v>Funcionamiento</v>
      </c>
      <c r="Y1346" t="s">
        <v>5019</v>
      </c>
    </row>
    <row r="1347" spans="1:25">
      <c r="A1347" t="s">
        <v>3124</v>
      </c>
      <c r="B1347" t="s">
        <v>5058</v>
      </c>
      <c r="C1347" t="s">
        <v>5059</v>
      </c>
      <c r="D1347" t="s">
        <v>3076</v>
      </c>
      <c r="E1347" t="s">
        <v>3077</v>
      </c>
      <c r="F1347" t="s">
        <v>327</v>
      </c>
      <c r="G1347" t="s">
        <v>5019</v>
      </c>
      <c r="H1347" t="s">
        <v>346</v>
      </c>
      <c r="I1347" t="s">
        <v>347</v>
      </c>
      <c r="J1347" t="s">
        <v>246</v>
      </c>
      <c r="K1347" t="s">
        <v>3079</v>
      </c>
      <c r="L1347" t="s">
        <v>247</v>
      </c>
      <c r="M1347">
        <v>770774</v>
      </c>
      <c r="N1347">
        <v>0</v>
      </c>
      <c r="O1347">
        <v>770774</v>
      </c>
      <c r="P1347">
        <v>0</v>
      </c>
      <c r="Q1347" t="s">
        <v>5060</v>
      </c>
      <c r="R1347" t="s">
        <v>3123</v>
      </c>
      <c r="S1347" t="s">
        <v>3123</v>
      </c>
      <c r="T1347" t="s">
        <v>3111</v>
      </c>
      <c r="U1347" t="s">
        <v>3264</v>
      </c>
      <c r="V1347" t="s">
        <v>5061</v>
      </c>
      <c r="W1347" t="s">
        <v>3085</v>
      </c>
      <c r="X1347" t="str">
        <f t="shared" si="21"/>
        <v>Funcionamiento</v>
      </c>
      <c r="Y1347" t="s">
        <v>5019</v>
      </c>
    </row>
    <row r="1348" spans="1:25">
      <c r="A1348" t="s">
        <v>3132</v>
      </c>
      <c r="B1348" t="s">
        <v>5058</v>
      </c>
      <c r="C1348" t="s">
        <v>5062</v>
      </c>
      <c r="D1348" t="s">
        <v>3076</v>
      </c>
      <c r="E1348" t="s">
        <v>3331</v>
      </c>
      <c r="F1348" t="s">
        <v>327</v>
      </c>
      <c r="G1348" t="s">
        <v>5019</v>
      </c>
      <c r="H1348" t="s">
        <v>338</v>
      </c>
      <c r="I1348" t="s">
        <v>339</v>
      </c>
      <c r="J1348" t="s">
        <v>246</v>
      </c>
      <c r="K1348" t="s">
        <v>3079</v>
      </c>
      <c r="L1348" t="s">
        <v>247</v>
      </c>
      <c r="M1348">
        <v>180000</v>
      </c>
      <c r="N1348">
        <v>-180000</v>
      </c>
      <c r="O1348">
        <v>0</v>
      </c>
      <c r="P1348">
        <v>0</v>
      </c>
      <c r="Q1348" t="s">
        <v>5060</v>
      </c>
      <c r="R1348" t="s">
        <v>3132</v>
      </c>
      <c r="S1348" t="s">
        <v>3085</v>
      </c>
      <c r="T1348" t="s">
        <v>3085</v>
      </c>
      <c r="U1348" t="s">
        <v>3085</v>
      </c>
      <c r="V1348" t="s">
        <v>3085</v>
      </c>
      <c r="W1348" t="s">
        <v>3085</v>
      </c>
      <c r="X1348" t="str">
        <f t="shared" si="21"/>
        <v>Funcionamiento</v>
      </c>
      <c r="Y1348" t="s">
        <v>5019</v>
      </c>
    </row>
    <row r="1349" spans="1:25">
      <c r="A1349" t="s">
        <v>3123</v>
      </c>
      <c r="B1349" t="s">
        <v>3120</v>
      </c>
      <c r="C1349" t="s">
        <v>5063</v>
      </c>
      <c r="D1349" t="s">
        <v>3076</v>
      </c>
      <c r="E1349" t="s">
        <v>3077</v>
      </c>
      <c r="F1349" t="s">
        <v>327</v>
      </c>
      <c r="G1349" t="s">
        <v>5019</v>
      </c>
      <c r="H1349" t="s">
        <v>338</v>
      </c>
      <c r="I1349" t="s">
        <v>339</v>
      </c>
      <c r="J1349" t="s">
        <v>246</v>
      </c>
      <c r="K1349" t="s">
        <v>3079</v>
      </c>
      <c r="L1349" t="s">
        <v>247</v>
      </c>
      <c r="M1349">
        <v>78400</v>
      </c>
      <c r="N1349">
        <v>0</v>
      </c>
      <c r="O1349">
        <v>78400</v>
      </c>
      <c r="P1349">
        <v>0</v>
      </c>
      <c r="Q1349" t="s">
        <v>5064</v>
      </c>
      <c r="R1349" t="s">
        <v>3152</v>
      </c>
      <c r="S1349" t="s">
        <v>3131</v>
      </c>
      <c r="T1349" t="s">
        <v>3127</v>
      </c>
      <c r="U1349" t="s">
        <v>3385</v>
      </c>
      <c r="V1349" t="s">
        <v>5065</v>
      </c>
      <c r="W1349" t="s">
        <v>3085</v>
      </c>
      <c r="X1349" t="str">
        <f t="shared" si="21"/>
        <v>Funcionamiento</v>
      </c>
      <c r="Y1349" t="s">
        <v>5019</v>
      </c>
    </row>
    <row r="1350" spans="1:25">
      <c r="A1350" t="s">
        <v>3123</v>
      </c>
      <c r="B1350" t="s">
        <v>3120</v>
      </c>
      <c r="C1350" t="s">
        <v>5063</v>
      </c>
      <c r="D1350" t="s">
        <v>3076</v>
      </c>
      <c r="E1350" t="s">
        <v>3077</v>
      </c>
      <c r="F1350" t="s">
        <v>327</v>
      </c>
      <c r="G1350" t="s">
        <v>5019</v>
      </c>
      <c r="H1350" t="s">
        <v>346</v>
      </c>
      <c r="I1350" t="s">
        <v>347</v>
      </c>
      <c r="J1350" t="s">
        <v>246</v>
      </c>
      <c r="K1350" t="s">
        <v>3079</v>
      </c>
      <c r="L1350" t="s">
        <v>247</v>
      </c>
      <c r="M1350">
        <v>258320</v>
      </c>
      <c r="N1350">
        <v>0</v>
      </c>
      <c r="O1350">
        <v>258320</v>
      </c>
      <c r="P1350">
        <v>0</v>
      </c>
      <c r="Q1350" t="s">
        <v>5064</v>
      </c>
      <c r="R1350" t="s">
        <v>3152</v>
      </c>
      <c r="S1350" t="s">
        <v>3131</v>
      </c>
      <c r="T1350" t="s">
        <v>3127</v>
      </c>
      <c r="U1350" t="s">
        <v>3385</v>
      </c>
      <c r="V1350" t="s">
        <v>5065</v>
      </c>
      <c r="W1350" t="s">
        <v>3085</v>
      </c>
      <c r="X1350" t="str">
        <f t="shared" si="21"/>
        <v>Funcionamiento</v>
      </c>
      <c r="Y1350" t="s">
        <v>5019</v>
      </c>
    </row>
    <row r="1351" spans="1:25">
      <c r="A1351" t="s">
        <v>3131</v>
      </c>
      <c r="B1351" t="s">
        <v>3550</v>
      </c>
      <c r="C1351" t="s">
        <v>5066</v>
      </c>
      <c r="D1351" t="s">
        <v>3076</v>
      </c>
      <c r="E1351" t="s">
        <v>3077</v>
      </c>
      <c r="F1351" t="s">
        <v>327</v>
      </c>
      <c r="G1351" t="s">
        <v>5019</v>
      </c>
      <c r="H1351" t="s">
        <v>360</v>
      </c>
      <c r="I1351" t="s">
        <v>361</v>
      </c>
      <c r="J1351" t="s">
        <v>253</v>
      </c>
      <c r="K1351" t="s">
        <v>3115</v>
      </c>
      <c r="L1351" t="s">
        <v>247</v>
      </c>
      <c r="M1351">
        <v>56938660</v>
      </c>
      <c r="N1351">
        <v>0</v>
      </c>
      <c r="O1351">
        <v>56938660</v>
      </c>
      <c r="P1351">
        <v>0</v>
      </c>
      <c r="Q1351" t="s">
        <v>5067</v>
      </c>
      <c r="R1351" t="s">
        <v>3161</v>
      </c>
      <c r="S1351" t="s">
        <v>5068</v>
      </c>
      <c r="T1351" t="s">
        <v>5069</v>
      </c>
      <c r="U1351" t="s">
        <v>5070</v>
      </c>
      <c r="V1351" t="s">
        <v>5071</v>
      </c>
      <c r="W1351" t="s">
        <v>3085</v>
      </c>
      <c r="X1351" t="str">
        <f t="shared" si="21"/>
        <v>Funcionamiento</v>
      </c>
      <c r="Y1351" t="s">
        <v>5019</v>
      </c>
    </row>
    <row r="1352" spans="1:25">
      <c r="A1352" t="s">
        <v>3152</v>
      </c>
      <c r="B1352" t="s">
        <v>3550</v>
      </c>
      <c r="C1352" t="s">
        <v>5072</v>
      </c>
      <c r="D1352" t="s">
        <v>3076</v>
      </c>
      <c r="E1352" t="s">
        <v>3077</v>
      </c>
      <c r="F1352" t="s">
        <v>3159</v>
      </c>
      <c r="G1352" t="s">
        <v>5019</v>
      </c>
      <c r="H1352" t="s">
        <v>431</v>
      </c>
      <c r="I1352" t="s">
        <v>648</v>
      </c>
      <c r="J1352" t="s">
        <v>253</v>
      </c>
      <c r="K1352" t="s">
        <v>3115</v>
      </c>
      <c r="L1352" t="s">
        <v>247</v>
      </c>
      <c r="M1352">
        <v>3000000</v>
      </c>
      <c r="N1352">
        <v>-1880020</v>
      </c>
      <c r="O1352">
        <v>1119980</v>
      </c>
      <c r="P1352">
        <v>0</v>
      </c>
      <c r="Q1352" t="s">
        <v>5073</v>
      </c>
      <c r="R1352" t="s">
        <v>3144</v>
      </c>
      <c r="S1352" t="s">
        <v>5074</v>
      </c>
      <c r="T1352" t="s">
        <v>5075</v>
      </c>
      <c r="U1352" t="s">
        <v>5076</v>
      </c>
      <c r="V1352" t="s">
        <v>5077</v>
      </c>
      <c r="W1352" t="s">
        <v>3085</v>
      </c>
      <c r="X1352" t="str">
        <f t="shared" si="21"/>
        <v>Inversión</v>
      </c>
      <c r="Y1352" t="s">
        <v>3166</v>
      </c>
    </row>
    <row r="1353" spans="1:25">
      <c r="A1353" t="s">
        <v>3161</v>
      </c>
      <c r="B1353" t="s">
        <v>3550</v>
      </c>
      <c r="C1353" t="s">
        <v>5078</v>
      </c>
      <c r="D1353" t="s">
        <v>3076</v>
      </c>
      <c r="E1353" t="s">
        <v>3077</v>
      </c>
      <c r="F1353" t="s">
        <v>3149</v>
      </c>
      <c r="G1353" t="s">
        <v>5019</v>
      </c>
      <c r="H1353" t="s">
        <v>437</v>
      </c>
      <c r="I1353" t="s">
        <v>649</v>
      </c>
      <c r="J1353" t="s">
        <v>246</v>
      </c>
      <c r="K1353" t="s">
        <v>3150</v>
      </c>
      <c r="L1353" t="s">
        <v>247</v>
      </c>
      <c r="M1353">
        <v>20275416</v>
      </c>
      <c r="N1353">
        <v>5059012</v>
      </c>
      <c r="O1353">
        <v>25334428</v>
      </c>
      <c r="P1353">
        <v>0</v>
      </c>
      <c r="Q1353" t="s">
        <v>5079</v>
      </c>
      <c r="R1353" t="s">
        <v>3175</v>
      </c>
      <c r="S1353" t="s">
        <v>5080</v>
      </c>
      <c r="T1353" t="s">
        <v>5081</v>
      </c>
      <c r="U1353" t="s">
        <v>5082</v>
      </c>
      <c r="V1353" t="s">
        <v>5083</v>
      </c>
      <c r="W1353" t="s">
        <v>3073</v>
      </c>
      <c r="X1353" t="str">
        <f t="shared" si="21"/>
        <v>Inversión</v>
      </c>
      <c r="Y1353" t="s">
        <v>3157</v>
      </c>
    </row>
    <row r="1354" spans="1:25">
      <c r="A1354" t="s">
        <v>3144</v>
      </c>
      <c r="B1354" t="s">
        <v>3952</v>
      </c>
      <c r="C1354" t="s">
        <v>5084</v>
      </c>
      <c r="D1354" t="s">
        <v>3076</v>
      </c>
      <c r="E1354" t="s">
        <v>3077</v>
      </c>
      <c r="F1354" t="s">
        <v>327</v>
      </c>
      <c r="G1354" t="s">
        <v>5019</v>
      </c>
      <c r="H1354" t="s">
        <v>336</v>
      </c>
      <c r="I1354" t="s">
        <v>337</v>
      </c>
      <c r="J1354" t="s">
        <v>246</v>
      </c>
      <c r="K1354" t="s">
        <v>3079</v>
      </c>
      <c r="L1354" t="s">
        <v>247</v>
      </c>
      <c r="M1354">
        <v>2240265</v>
      </c>
      <c r="N1354">
        <v>0</v>
      </c>
      <c r="O1354">
        <v>2240265</v>
      </c>
      <c r="P1354">
        <v>0</v>
      </c>
      <c r="Q1354" t="s">
        <v>5085</v>
      </c>
      <c r="R1354" t="s">
        <v>3169</v>
      </c>
      <c r="S1354" t="s">
        <v>3138</v>
      </c>
      <c r="T1354" t="s">
        <v>3085</v>
      </c>
      <c r="U1354" t="s">
        <v>5086</v>
      </c>
      <c r="V1354" t="s">
        <v>5087</v>
      </c>
      <c r="W1354" t="s">
        <v>3085</v>
      </c>
      <c r="X1354" t="str">
        <f t="shared" si="21"/>
        <v>Funcionamiento</v>
      </c>
      <c r="Y1354" t="s">
        <v>5019</v>
      </c>
    </row>
    <row r="1355" spans="1:25">
      <c r="A1355" t="s">
        <v>3144</v>
      </c>
      <c r="B1355" t="s">
        <v>3952</v>
      </c>
      <c r="C1355" t="s">
        <v>5084</v>
      </c>
      <c r="D1355" t="s">
        <v>3076</v>
      </c>
      <c r="E1355" t="s">
        <v>3077</v>
      </c>
      <c r="F1355" t="s">
        <v>327</v>
      </c>
      <c r="G1355" t="s">
        <v>5019</v>
      </c>
      <c r="H1355" t="s">
        <v>292</v>
      </c>
      <c r="I1355" t="s">
        <v>293</v>
      </c>
      <c r="J1355" t="s">
        <v>246</v>
      </c>
      <c r="K1355" t="s">
        <v>3079</v>
      </c>
      <c r="L1355" t="s">
        <v>247</v>
      </c>
      <c r="M1355">
        <v>46351040</v>
      </c>
      <c r="N1355">
        <v>0</v>
      </c>
      <c r="O1355">
        <v>46351040</v>
      </c>
      <c r="P1355">
        <v>0</v>
      </c>
      <c r="Q1355" t="s">
        <v>5085</v>
      </c>
      <c r="R1355" t="s">
        <v>3169</v>
      </c>
      <c r="S1355" t="s">
        <v>3138</v>
      </c>
      <c r="T1355" t="s">
        <v>3085</v>
      </c>
      <c r="U1355" t="s">
        <v>5086</v>
      </c>
      <c r="V1355" t="s">
        <v>5087</v>
      </c>
      <c r="W1355" t="s">
        <v>3085</v>
      </c>
      <c r="X1355" t="str">
        <f t="shared" si="21"/>
        <v>Funcionamiento</v>
      </c>
      <c r="Y1355" t="s">
        <v>5019</v>
      </c>
    </row>
    <row r="1356" spans="1:25">
      <c r="A1356" t="s">
        <v>3144</v>
      </c>
      <c r="B1356" t="s">
        <v>3952</v>
      </c>
      <c r="C1356" t="s">
        <v>5084</v>
      </c>
      <c r="D1356" t="s">
        <v>3076</v>
      </c>
      <c r="E1356" t="s">
        <v>3077</v>
      </c>
      <c r="F1356" t="s">
        <v>327</v>
      </c>
      <c r="G1356" t="s">
        <v>5019</v>
      </c>
      <c r="H1356" t="s">
        <v>297</v>
      </c>
      <c r="I1356" t="s">
        <v>299</v>
      </c>
      <c r="J1356" t="s">
        <v>246</v>
      </c>
      <c r="K1356" t="s">
        <v>3079</v>
      </c>
      <c r="L1356" t="s">
        <v>247</v>
      </c>
      <c r="M1356">
        <v>1323388</v>
      </c>
      <c r="N1356">
        <v>0</v>
      </c>
      <c r="O1356">
        <v>1323388</v>
      </c>
      <c r="P1356">
        <v>0</v>
      </c>
      <c r="Q1356" t="s">
        <v>5085</v>
      </c>
      <c r="R1356" t="s">
        <v>3169</v>
      </c>
      <c r="S1356" t="s">
        <v>3138</v>
      </c>
      <c r="T1356" t="s">
        <v>3085</v>
      </c>
      <c r="U1356" t="s">
        <v>5086</v>
      </c>
      <c r="V1356" t="s">
        <v>5087</v>
      </c>
      <c r="W1356" t="s">
        <v>3085</v>
      </c>
      <c r="X1356" t="str">
        <f t="shared" si="21"/>
        <v>Funcionamiento</v>
      </c>
      <c r="Y1356" t="s">
        <v>5019</v>
      </c>
    </row>
    <row r="1357" spans="1:25">
      <c r="A1357" t="s">
        <v>3144</v>
      </c>
      <c r="B1357" t="s">
        <v>3952</v>
      </c>
      <c r="C1357" t="s">
        <v>5084</v>
      </c>
      <c r="D1357" t="s">
        <v>3076</v>
      </c>
      <c r="E1357" t="s">
        <v>3077</v>
      </c>
      <c r="F1357" t="s">
        <v>327</v>
      </c>
      <c r="G1357" t="s">
        <v>5019</v>
      </c>
      <c r="H1357" t="s">
        <v>303</v>
      </c>
      <c r="I1357" t="s">
        <v>305</v>
      </c>
      <c r="J1357" t="s">
        <v>246</v>
      </c>
      <c r="K1357" t="s">
        <v>3079</v>
      </c>
      <c r="L1357" t="s">
        <v>247</v>
      </c>
      <c r="M1357">
        <v>2683507</v>
      </c>
      <c r="N1357">
        <v>0</v>
      </c>
      <c r="O1357">
        <v>2683507</v>
      </c>
      <c r="P1357">
        <v>0</v>
      </c>
      <c r="Q1357" t="s">
        <v>5085</v>
      </c>
      <c r="R1357" t="s">
        <v>3169</v>
      </c>
      <c r="S1357" t="s">
        <v>3138</v>
      </c>
      <c r="T1357" t="s">
        <v>3085</v>
      </c>
      <c r="U1357" t="s">
        <v>5086</v>
      </c>
      <c r="V1357" t="s">
        <v>5087</v>
      </c>
      <c r="W1357" t="s">
        <v>3085</v>
      </c>
      <c r="X1357" t="str">
        <f t="shared" si="21"/>
        <v>Funcionamiento</v>
      </c>
      <c r="Y1357" t="s">
        <v>5019</v>
      </c>
    </row>
    <row r="1358" spans="1:25">
      <c r="A1358" t="s">
        <v>3144</v>
      </c>
      <c r="B1358" t="s">
        <v>3952</v>
      </c>
      <c r="C1358" t="s">
        <v>5084</v>
      </c>
      <c r="D1358" t="s">
        <v>3076</v>
      </c>
      <c r="E1358" t="s">
        <v>3077</v>
      </c>
      <c r="F1358" t="s">
        <v>327</v>
      </c>
      <c r="G1358" t="s">
        <v>5019</v>
      </c>
      <c r="H1358" t="s">
        <v>294</v>
      </c>
      <c r="I1358" t="s">
        <v>296</v>
      </c>
      <c r="J1358" t="s">
        <v>246</v>
      </c>
      <c r="K1358" t="s">
        <v>3079</v>
      </c>
      <c r="L1358" t="s">
        <v>247</v>
      </c>
      <c r="M1358">
        <v>997664</v>
      </c>
      <c r="N1358">
        <v>0</v>
      </c>
      <c r="O1358">
        <v>997664</v>
      </c>
      <c r="P1358">
        <v>0</v>
      </c>
      <c r="Q1358" t="s">
        <v>5085</v>
      </c>
      <c r="R1358" t="s">
        <v>3169</v>
      </c>
      <c r="S1358" t="s">
        <v>3138</v>
      </c>
      <c r="T1358" t="s">
        <v>3085</v>
      </c>
      <c r="U1358" t="s">
        <v>5086</v>
      </c>
      <c r="V1358" t="s">
        <v>5087</v>
      </c>
      <c r="W1358" t="s">
        <v>3085</v>
      </c>
      <c r="X1358" t="str">
        <f t="shared" si="21"/>
        <v>Funcionamiento</v>
      </c>
      <c r="Y1358" t="s">
        <v>5019</v>
      </c>
    </row>
    <row r="1359" spans="1:25">
      <c r="A1359" t="s">
        <v>3175</v>
      </c>
      <c r="B1359" t="s">
        <v>3952</v>
      </c>
      <c r="C1359" t="s">
        <v>5088</v>
      </c>
      <c r="D1359" t="s">
        <v>3076</v>
      </c>
      <c r="E1359" t="s">
        <v>3077</v>
      </c>
      <c r="F1359" t="s">
        <v>327</v>
      </c>
      <c r="G1359" t="s">
        <v>5019</v>
      </c>
      <c r="H1359" t="s">
        <v>314</v>
      </c>
      <c r="I1359" t="s">
        <v>582</v>
      </c>
      <c r="J1359" t="s">
        <v>246</v>
      </c>
      <c r="K1359" t="s">
        <v>3079</v>
      </c>
      <c r="L1359" t="s">
        <v>247</v>
      </c>
      <c r="M1359">
        <v>5904800</v>
      </c>
      <c r="N1359">
        <v>0</v>
      </c>
      <c r="O1359">
        <v>5904800</v>
      </c>
      <c r="P1359">
        <v>0</v>
      </c>
      <c r="Q1359" t="s">
        <v>5089</v>
      </c>
      <c r="R1359" t="s">
        <v>3187</v>
      </c>
      <c r="S1359" t="s">
        <v>3144</v>
      </c>
      <c r="T1359" t="s">
        <v>3085</v>
      </c>
      <c r="U1359" t="s">
        <v>5090</v>
      </c>
      <c r="V1359" t="s">
        <v>5091</v>
      </c>
      <c r="W1359" t="s">
        <v>3085</v>
      </c>
      <c r="X1359" t="str">
        <f t="shared" si="21"/>
        <v>Funcionamiento</v>
      </c>
      <c r="Y1359" t="s">
        <v>5019</v>
      </c>
    </row>
    <row r="1360" spans="1:25">
      <c r="A1360" t="s">
        <v>3175</v>
      </c>
      <c r="B1360" t="s">
        <v>3952</v>
      </c>
      <c r="C1360" t="s">
        <v>5088</v>
      </c>
      <c r="D1360" t="s">
        <v>3076</v>
      </c>
      <c r="E1360" t="s">
        <v>3077</v>
      </c>
      <c r="F1360" t="s">
        <v>327</v>
      </c>
      <c r="G1360" t="s">
        <v>5019</v>
      </c>
      <c r="H1360" t="s">
        <v>322</v>
      </c>
      <c r="I1360" t="s">
        <v>323</v>
      </c>
      <c r="J1360" t="s">
        <v>246</v>
      </c>
      <c r="K1360" t="s">
        <v>3079</v>
      </c>
      <c r="L1360" t="s">
        <v>247</v>
      </c>
      <c r="M1360">
        <v>1545400</v>
      </c>
      <c r="N1360">
        <v>0</v>
      </c>
      <c r="O1360">
        <v>1545400</v>
      </c>
      <c r="P1360">
        <v>0</v>
      </c>
      <c r="Q1360" t="s">
        <v>5089</v>
      </c>
      <c r="R1360" t="s">
        <v>3187</v>
      </c>
      <c r="S1360" t="s">
        <v>3144</v>
      </c>
      <c r="T1360" t="s">
        <v>3085</v>
      </c>
      <c r="U1360" t="s">
        <v>5090</v>
      </c>
      <c r="V1360" t="s">
        <v>5091</v>
      </c>
      <c r="W1360" t="s">
        <v>3085</v>
      </c>
      <c r="X1360" t="str">
        <f t="shared" si="21"/>
        <v>Funcionamiento</v>
      </c>
      <c r="Y1360" t="s">
        <v>5019</v>
      </c>
    </row>
    <row r="1361" spans="1:25">
      <c r="A1361" t="s">
        <v>3175</v>
      </c>
      <c r="B1361" t="s">
        <v>3952</v>
      </c>
      <c r="C1361" t="s">
        <v>5088</v>
      </c>
      <c r="D1361" t="s">
        <v>3076</v>
      </c>
      <c r="E1361" t="s">
        <v>3077</v>
      </c>
      <c r="F1361" t="s">
        <v>327</v>
      </c>
      <c r="G1361" t="s">
        <v>5019</v>
      </c>
      <c r="H1361" t="s">
        <v>318</v>
      </c>
      <c r="I1361" t="s">
        <v>586</v>
      </c>
      <c r="J1361" t="s">
        <v>246</v>
      </c>
      <c r="K1361" t="s">
        <v>3079</v>
      </c>
      <c r="L1361" t="s">
        <v>247</v>
      </c>
      <c r="M1361">
        <v>2059800</v>
      </c>
      <c r="N1361">
        <v>0</v>
      </c>
      <c r="O1361">
        <v>2059800</v>
      </c>
      <c r="P1361">
        <v>0</v>
      </c>
      <c r="Q1361" t="s">
        <v>5089</v>
      </c>
      <c r="R1361" t="s">
        <v>3187</v>
      </c>
      <c r="S1361" t="s">
        <v>3144</v>
      </c>
      <c r="T1361" t="s">
        <v>3085</v>
      </c>
      <c r="U1361" t="s">
        <v>5090</v>
      </c>
      <c r="V1361" t="s">
        <v>5091</v>
      </c>
      <c r="W1361" t="s">
        <v>3085</v>
      </c>
      <c r="X1361" t="str">
        <f t="shared" si="21"/>
        <v>Funcionamiento</v>
      </c>
      <c r="Y1361" t="s">
        <v>5019</v>
      </c>
    </row>
    <row r="1362" spans="1:25">
      <c r="A1362" t="s">
        <v>3175</v>
      </c>
      <c r="B1362" t="s">
        <v>3952</v>
      </c>
      <c r="C1362" t="s">
        <v>5088</v>
      </c>
      <c r="D1362" t="s">
        <v>3076</v>
      </c>
      <c r="E1362" t="s">
        <v>3077</v>
      </c>
      <c r="F1362" t="s">
        <v>327</v>
      </c>
      <c r="G1362" t="s">
        <v>5019</v>
      </c>
      <c r="H1362" t="s">
        <v>324</v>
      </c>
      <c r="I1362" t="s">
        <v>325</v>
      </c>
      <c r="J1362" t="s">
        <v>246</v>
      </c>
      <c r="K1362" t="s">
        <v>3079</v>
      </c>
      <c r="L1362" t="s">
        <v>247</v>
      </c>
      <c r="M1362">
        <v>1030500</v>
      </c>
      <c r="N1362">
        <v>0</v>
      </c>
      <c r="O1362">
        <v>1030500</v>
      </c>
      <c r="P1362">
        <v>0</v>
      </c>
      <c r="Q1362" t="s">
        <v>5089</v>
      </c>
      <c r="R1362" t="s">
        <v>3187</v>
      </c>
      <c r="S1362" t="s">
        <v>3144</v>
      </c>
      <c r="T1362" t="s">
        <v>3085</v>
      </c>
      <c r="U1362" t="s">
        <v>5090</v>
      </c>
      <c r="V1362" t="s">
        <v>5091</v>
      </c>
      <c r="W1362" t="s">
        <v>3085</v>
      </c>
      <c r="X1362" t="str">
        <f t="shared" si="21"/>
        <v>Funcionamiento</v>
      </c>
      <c r="Y1362" t="s">
        <v>5019</v>
      </c>
    </row>
    <row r="1363" spans="1:25">
      <c r="A1363" t="s">
        <v>3175</v>
      </c>
      <c r="B1363" t="s">
        <v>3952</v>
      </c>
      <c r="C1363" t="s">
        <v>5088</v>
      </c>
      <c r="D1363" t="s">
        <v>3076</v>
      </c>
      <c r="E1363" t="s">
        <v>3077</v>
      </c>
      <c r="F1363" t="s">
        <v>327</v>
      </c>
      <c r="G1363" t="s">
        <v>5019</v>
      </c>
      <c r="H1363" t="s">
        <v>316</v>
      </c>
      <c r="I1363" t="s">
        <v>583</v>
      </c>
      <c r="J1363" t="s">
        <v>246</v>
      </c>
      <c r="K1363" t="s">
        <v>3079</v>
      </c>
      <c r="L1363" t="s">
        <v>247</v>
      </c>
      <c r="M1363">
        <v>4182800</v>
      </c>
      <c r="N1363">
        <v>0</v>
      </c>
      <c r="O1363">
        <v>4182800</v>
      </c>
      <c r="P1363">
        <v>0</v>
      </c>
      <c r="Q1363" t="s">
        <v>5089</v>
      </c>
      <c r="R1363" t="s">
        <v>3187</v>
      </c>
      <c r="S1363" t="s">
        <v>3144</v>
      </c>
      <c r="T1363" t="s">
        <v>3085</v>
      </c>
      <c r="U1363" t="s">
        <v>5090</v>
      </c>
      <c r="V1363" t="s">
        <v>5091</v>
      </c>
      <c r="W1363" t="s">
        <v>3085</v>
      </c>
      <c r="X1363" t="str">
        <f t="shared" si="21"/>
        <v>Funcionamiento</v>
      </c>
      <c r="Y1363" t="s">
        <v>5019</v>
      </c>
    </row>
    <row r="1364" spans="1:25">
      <c r="A1364" t="s">
        <v>3175</v>
      </c>
      <c r="B1364" t="s">
        <v>3952</v>
      </c>
      <c r="C1364" t="s">
        <v>5088</v>
      </c>
      <c r="D1364" t="s">
        <v>3076</v>
      </c>
      <c r="E1364" t="s">
        <v>3077</v>
      </c>
      <c r="F1364" t="s">
        <v>327</v>
      </c>
      <c r="G1364" t="s">
        <v>5019</v>
      </c>
      <c r="H1364" t="s">
        <v>320</v>
      </c>
      <c r="I1364" t="s">
        <v>321</v>
      </c>
      <c r="J1364" t="s">
        <v>246</v>
      </c>
      <c r="K1364" t="s">
        <v>3079</v>
      </c>
      <c r="L1364" t="s">
        <v>247</v>
      </c>
      <c r="M1364">
        <v>699800</v>
      </c>
      <c r="N1364">
        <v>0</v>
      </c>
      <c r="O1364">
        <v>699800</v>
      </c>
      <c r="P1364">
        <v>0</v>
      </c>
      <c r="Q1364" t="s">
        <v>5089</v>
      </c>
      <c r="R1364" t="s">
        <v>3187</v>
      </c>
      <c r="S1364" t="s">
        <v>3144</v>
      </c>
      <c r="T1364" t="s">
        <v>3085</v>
      </c>
      <c r="U1364" t="s">
        <v>5090</v>
      </c>
      <c r="V1364" t="s">
        <v>5091</v>
      </c>
      <c r="W1364" t="s">
        <v>3085</v>
      </c>
      <c r="X1364" t="str">
        <f t="shared" si="21"/>
        <v>Funcionamiento</v>
      </c>
      <c r="Y1364" t="s">
        <v>5019</v>
      </c>
    </row>
    <row r="1365" spans="1:25">
      <c r="A1365" t="s">
        <v>3169</v>
      </c>
      <c r="B1365" t="s">
        <v>4204</v>
      </c>
      <c r="C1365" t="s">
        <v>5092</v>
      </c>
      <c r="D1365" t="s">
        <v>3076</v>
      </c>
      <c r="E1365" t="s">
        <v>3077</v>
      </c>
      <c r="F1365" t="s">
        <v>327</v>
      </c>
      <c r="G1365" t="s">
        <v>5019</v>
      </c>
      <c r="H1365" t="s">
        <v>350</v>
      </c>
      <c r="I1365" t="s">
        <v>351</v>
      </c>
      <c r="J1365" t="s">
        <v>246</v>
      </c>
      <c r="K1365" t="s">
        <v>3079</v>
      </c>
      <c r="L1365" t="s">
        <v>247</v>
      </c>
      <c r="M1365">
        <v>5770300</v>
      </c>
      <c r="N1365">
        <v>0</v>
      </c>
      <c r="O1365">
        <v>5770300</v>
      </c>
      <c r="P1365">
        <v>0</v>
      </c>
      <c r="Q1365" t="s">
        <v>5093</v>
      </c>
      <c r="R1365" t="s">
        <v>3194</v>
      </c>
      <c r="S1365" t="s">
        <v>3224</v>
      </c>
      <c r="T1365" t="s">
        <v>3169</v>
      </c>
      <c r="U1365" t="s">
        <v>3734</v>
      </c>
      <c r="V1365" t="s">
        <v>5094</v>
      </c>
      <c r="W1365" t="s">
        <v>3085</v>
      </c>
      <c r="X1365" t="str">
        <f t="shared" si="21"/>
        <v>Funcionamiento</v>
      </c>
      <c r="Y1365" t="s">
        <v>5019</v>
      </c>
    </row>
    <row r="1366" spans="1:25">
      <c r="A1366" t="s">
        <v>3187</v>
      </c>
      <c r="B1366" t="s">
        <v>3211</v>
      </c>
      <c r="C1366" t="s">
        <v>5095</v>
      </c>
      <c r="D1366" t="s">
        <v>3076</v>
      </c>
      <c r="E1366" t="s">
        <v>3077</v>
      </c>
      <c r="F1366" t="s">
        <v>3149</v>
      </c>
      <c r="G1366" t="s">
        <v>5019</v>
      </c>
      <c r="H1366" t="s">
        <v>437</v>
      </c>
      <c r="I1366" t="s">
        <v>649</v>
      </c>
      <c r="J1366" t="s">
        <v>246</v>
      </c>
      <c r="K1366" t="s">
        <v>3150</v>
      </c>
      <c r="L1366" t="s">
        <v>247</v>
      </c>
      <c r="M1366">
        <v>65337200</v>
      </c>
      <c r="N1366">
        <v>-2644343</v>
      </c>
      <c r="O1366">
        <v>62692857</v>
      </c>
      <c r="P1366">
        <v>0</v>
      </c>
      <c r="Q1366" t="s">
        <v>5096</v>
      </c>
      <c r="R1366" t="s">
        <v>3176</v>
      </c>
      <c r="S1366" t="s">
        <v>5097</v>
      </c>
      <c r="T1366" t="s">
        <v>5098</v>
      </c>
      <c r="U1366" t="s">
        <v>5099</v>
      </c>
      <c r="V1366" t="s">
        <v>5100</v>
      </c>
      <c r="W1366" t="s">
        <v>3085</v>
      </c>
      <c r="X1366" t="str">
        <f t="shared" si="21"/>
        <v>Inversión</v>
      </c>
      <c r="Y1366" t="s">
        <v>3157</v>
      </c>
    </row>
    <row r="1367" spans="1:25">
      <c r="A1367" t="s">
        <v>3194</v>
      </c>
      <c r="B1367" t="s">
        <v>3211</v>
      </c>
      <c r="C1367" t="s">
        <v>5101</v>
      </c>
      <c r="D1367" t="s">
        <v>3076</v>
      </c>
      <c r="E1367" t="s">
        <v>3077</v>
      </c>
      <c r="F1367" t="s">
        <v>3149</v>
      </c>
      <c r="G1367" t="s">
        <v>5019</v>
      </c>
      <c r="H1367" t="s">
        <v>437</v>
      </c>
      <c r="I1367" t="s">
        <v>649</v>
      </c>
      <c r="J1367" t="s">
        <v>246</v>
      </c>
      <c r="K1367" t="s">
        <v>3079</v>
      </c>
      <c r="L1367" t="s">
        <v>247</v>
      </c>
      <c r="M1367">
        <v>225282400</v>
      </c>
      <c r="N1367">
        <v>-6544879</v>
      </c>
      <c r="O1367">
        <v>218737521</v>
      </c>
      <c r="P1367">
        <v>0</v>
      </c>
      <c r="Q1367" t="s">
        <v>5102</v>
      </c>
      <c r="R1367" t="s">
        <v>3208</v>
      </c>
      <c r="S1367" t="s">
        <v>5103</v>
      </c>
      <c r="T1367" t="s">
        <v>5104</v>
      </c>
      <c r="U1367" t="s">
        <v>5105</v>
      </c>
      <c r="V1367" t="s">
        <v>5106</v>
      </c>
      <c r="W1367" t="s">
        <v>3085</v>
      </c>
      <c r="X1367" t="str">
        <f t="shared" si="21"/>
        <v>Inversión</v>
      </c>
      <c r="Y1367" t="s">
        <v>3157</v>
      </c>
    </row>
    <row r="1368" spans="1:25">
      <c r="A1368" t="s">
        <v>3176</v>
      </c>
      <c r="B1368" t="s">
        <v>3217</v>
      </c>
      <c r="C1368" t="s">
        <v>5107</v>
      </c>
      <c r="D1368" t="s">
        <v>3076</v>
      </c>
      <c r="E1368" t="s">
        <v>3077</v>
      </c>
      <c r="F1368" t="s">
        <v>327</v>
      </c>
      <c r="G1368" t="s">
        <v>5019</v>
      </c>
      <c r="H1368" t="s">
        <v>292</v>
      </c>
      <c r="I1368" t="s">
        <v>293</v>
      </c>
      <c r="J1368" t="s">
        <v>246</v>
      </c>
      <c r="K1368" t="s">
        <v>3079</v>
      </c>
      <c r="L1368" t="s">
        <v>247</v>
      </c>
      <c r="M1368">
        <v>48233724</v>
      </c>
      <c r="N1368">
        <v>0</v>
      </c>
      <c r="O1368">
        <v>48233724</v>
      </c>
      <c r="P1368">
        <v>0</v>
      </c>
      <c r="Q1368" t="s">
        <v>5108</v>
      </c>
      <c r="R1368" t="s">
        <v>3224</v>
      </c>
      <c r="S1368" t="s">
        <v>3955</v>
      </c>
      <c r="T1368" t="s">
        <v>3085</v>
      </c>
      <c r="U1368" t="s">
        <v>5109</v>
      </c>
      <c r="V1368" t="s">
        <v>5110</v>
      </c>
      <c r="W1368" t="s">
        <v>3085</v>
      </c>
      <c r="X1368" t="str">
        <f t="shared" si="21"/>
        <v>Funcionamiento</v>
      </c>
      <c r="Y1368" t="s">
        <v>5019</v>
      </c>
    </row>
    <row r="1369" spans="1:25">
      <c r="A1369" t="s">
        <v>3176</v>
      </c>
      <c r="B1369" t="s">
        <v>3217</v>
      </c>
      <c r="C1369" t="s">
        <v>5107</v>
      </c>
      <c r="D1369" t="s">
        <v>3076</v>
      </c>
      <c r="E1369" t="s">
        <v>3077</v>
      </c>
      <c r="F1369" t="s">
        <v>327</v>
      </c>
      <c r="G1369" t="s">
        <v>5019</v>
      </c>
      <c r="H1369" t="s">
        <v>294</v>
      </c>
      <c r="I1369" t="s">
        <v>296</v>
      </c>
      <c r="J1369" t="s">
        <v>246</v>
      </c>
      <c r="K1369" t="s">
        <v>3079</v>
      </c>
      <c r="L1369" t="s">
        <v>247</v>
      </c>
      <c r="M1369">
        <v>1147944</v>
      </c>
      <c r="N1369">
        <v>0</v>
      </c>
      <c r="O1369">
        <v>1147944</v>
      </c>
      <c r="P1369">
        <v>0</v>
      </c>
      <c r="Q1369" t="s">
        <v>5108</v>
      </c>
      <c r="R1369" t="s">
        <v>3224</v>
      </c>
      <c r="S1369" t="s">
        <v>3955</v>
      </c>
      <c r="T1369" t="s">
        <v>3085</v>
      </c>
      <c r="U1369" t="s">
        <v>5109</v>
      </c>
      <c r="V1369" t="s">
        <v>5110</v>
      </c>
      <c r="W1369" t="s">
        <v>3085</v>
      </c>
      <c r="X1369" t="str">
        <f t="shared" si="21"/>
        <v>Funcionamiento</v>
      </c>
      <c r="Y1369" t="s">
        <v>5019</v>
      </c>
    </row>
    <row r="1370" spans="1:25">
      <c r="A1370" t="s">
        <v>3176</v>
      </c>
      <c r="B1370" t="s">
        <v>3217</v>
      </c>
      <c r="C1370" t="s">
        <v>5107</v>
      </c>
      <c r="D1370" t="s">
        <v>3076</v>
      </c>
      <c r="E1370" t="s">
        <v>3077</v>
      </c>
      <c r="F1370" t="s">
        <v>327</v>
      </c>
      <c r="G1370" t="s">
        <v>5019</v>
      </c>
      <c r="H1370" t="s">
        <v>333</v>
      </c>
      <c r="I1370" t="s">
        <v>335</v>
      </c>
      <c r="J1370" t="s">
        <v>246</v>
      </c>
      <c r="K1370" t="s">
        <v>3079</v>
      </c>
      <c r="L1370" t="s">
        <v>247</v>
      </c>
      <c r="M1370">
        <v>230324</v>
      </c>
      <c r="N1370">
        <v>0</v>
      </c>
      <c r="O1370">
        <v>230324</v>
      </c>
      <c r="P1370">
        <v>0</v>
      </c>
      <c r="Q1370" t="s">
        <v>5108</v>
      </c>
      <c r="R1370" t="s">
        <v>3224</v>
      </c>
      <c r="S1370" t="s">
        <v>3955</v>
      </c>
      <c r="T1370" t="s">
        <v>3085</v>
      </c>
      <c r="U1370" t="s">
        <v>5109</v>
      </c>
      <c r="V1370" t="s">
        <v>5110</v>
      </c>
      <c r="W1370" t="s">
        <v>3085</v>
      </c>
      <c r="X1370" t="str">
        <f t="shared" si="21"/>
        <v>Funcionamiento</v>
      </c>
      <c r="Y1370" t="s">
        <v>5019</v>
      </c>
    </row>
    <row r="1371" spans="1:25">
      <c r="A1371" t="s">
        <v>3176</v>
      </c>
      <c r="B1371" t="s">
        <v>3217</v>
      </c>
      <c r="C1371" t="s">
        <v>5107</v>
      </c>
      <c r="D1371" t="s">
        <v>3076</v>
      </c>
      <c r="E1371" t="s">
        <v>3077</v>
      </c>
      <c r="F1371" t="s">
        <v>327</v>
      </c>
      <c r="G1371" t="s">
        <v>5019</v>
      </c>
      <c r="H1371" t="s">
        <v>297</v>
      </c>
      <c r="I1371" t="s">
        <v>299</v>
      </c>
      <c r="J1371" t="s">
        <v>246</v>
      </c>
      <c r="K1371" t="s">
        <v>3079</v>
      </c>
      <c r="L1371" t="s">
        <v>247</v>
      </c>
      <c r="M1371">
        <v>1337102</v>
      </c>
      <c r="N1371">
        <v>0</v>
      </c>
      <c r="O1371">
        <v>1337102</v>
      </c>
      <c r="P1371">
        <v>0</v>
      </c>
      <c r="Q1371" t="s">
        <v>5108</v>
      </c>
      <c r="R1371" t="s">
        <v>3224</v>
      </c>
      <c r="S1371" t="s">
        <v>3955</v>
      </c>
      <c r="T1371" t="s">
        <v>3085</v>
      </c>
      <c r="U1371" t="s">
        <v>5109</v>
      </c>
      <c r="V1371" t="s">
        <v>5110</v>
      </c>
      <c r="W1371" t="s">
        <v>3085</v>
      </c>
      <c r="X1371" t="str">
        <f t="shared" si="21"/>
        <v>Funcionamiento</v>
      </c>
      <c r="Y1371" t="s">
        <v>5019</v>
      </c>
    </row>
    <row r="1372" spans="1:25">
      <c r="A1372" t="s">
        <v>3176</v>
      </c>
      <c r="B1372" t="s">
        <v>3217</v>
      </c>
      <c r="C1372" t="s">
        <v>5107</v>
      </c>
      <c r="D1372" t="s">
        <v>3076</v>
      </c>
      <c r="E1372" t="s">
        <v>3077</v>
      </c>
      <c r="F1372" t="s">
        <v>327</v>
      </c>
      <c r="G1372" t="s">
        <v>5019</v>
      </c>
      <c r="H1372" t="s">
        <v>336</v>
      </c>
      <c r="I1372" t="s">
        <v>337</v>
      </c>
      <c r="J1372" t="s">
        <v>246</v>
      </c>
      <c r="K1372" t="s">
        <v>3079</v>
      </c>
      <c r="L1372" t="s">
        <v>247</v>
      </c>
      <c r="M1372">
        <v>307903</v>
      </c>
      <c r="N1372">
        <v>0</v>
      </c>
      <c r="O1372">
        <v>307903</v>
      </c>
      <c r="P1372">
        <v>0</v>
      </c>
      <c r="Q1372" t="s">
        <v>5108</v>
      </c>
      <c r="R1372" t="s">
        <v>3224</v>
      </c>
      <c r="S1372" t="s">
        <v>3955</v>
      </c>
      <c r="T1372" t="s">
        <v>3085</v>
      </c>
      <c r="U1372" t="s">
        <v>5109</v>
      </c>
      <c r="V1372" t="s">
        <v>5110</v>
      </c>
      <c r="W1372" t="s">
        <v>3085</v>
      </c>
      <c r="X1372" t="str">
        <f t="shared" si="21"/>
        <v>Funcionamiento</v>
      </c>
      <c r="Y1372" t="s">
        <v>5019</v>
      </c>
    </row>
    <row r="1373" spans="1:25">
      <c r="A1373" t="s">
        <v>3176</v>
      </c>
      <c r="B1373" t="s">
        <v>3217</v>
      </c>
      <c r="C1373" t="s">
        <v>5107</v>
      </c>
      <c r="D1373" t="s">
        <v>3076</v>
      </c>
      <c r="E1373" t="s">
        <v>3077</v>
      </c>
      <c r="F1373" t="s">
        <v>327</v>
      </c>
      <c r="G1373" t="s">
        <v>5019</v>
      </c>
      <c r="H1373" t="s">
        <v>303</v>
      </c>
      <c r="I1373" t="s">
        <v>305</v>
      </c>
      <c r="J1373" t="s">
        <v>246</v>
      </c>
      <c r="K1373" t="s">
        <v>3079</v>
      </c>
      <c r="L1373" t="s">
        <v>247</v>
      </c>
      <c r="M1373">
        <v>304634</v>
      </c>
      <c r="N1373">
        <v>0</v>
      </c>
      <c r="O1373">
        <v>304634</v>
      </c>
      <c r="P1373">
        <v>0</v>
      </c>
      <c r="Q1373" t="s">
        <v>5108</v>
      </c>
      <c r="R1373" t="s">
        <v>3224</v>
      </c>
      <c r="S1373" t="s">
        <v>3955</v>
      </c>
      <c r="T1373" t="s">
        <v>3085</v>
      </c>
      <c r="U1373" t="s">
        <v>5109</v>
      </c>
      <c r="V1373" t="s">
        <v>5110</v>
      </c>
      <c r="W1373" t="s">
        <v>3085</v>
      </c>
      <c r="X1373" t="str">
        <f t="shared" si="21"/>
        <v>Funcionamiento</v>
      </c>
      <c r="Y1373" t="s">
        <v>5019</v>
      </c>
    </row>
    <row r="1374" spans="1:25">
      <c r="A1374" t="s">
        <v>3176</v>
      </c>
      <c r="B1374" t="s">
        <v>3217</v>
      </c>
      <c r="C1374" t="s">
        <v>5107</v>
      </c>
      <c r="D1374" t="s">
        <v>3076</v>
      </c>
      <c r="E1374" t="s">
        <v>3077</v>
      </c>
      <c r="F1374" t="s">
        <v>327</v>
      </c>
      <c r="G1374" t="s">
        <v>5019</v>
      </c>
      <c r="H1374" t="s">
        <v>309</v>
      </c>
      <c r="I1374" t="s">
        <v>311</v>
      </c>
      <c r="J1374" t="s">
        <v>246</v>
      </c>
      <c r="K1374" t="s">
        <v>3079</v>
      </c>
      <c r="L1374" t="s">
        <v>247</v>
      </c>
      <c r="M1374">
        <v>2067942</v>
      </c>
      <c r="N1374">
        <v>0</v>
      </c>
      <c r="O1374">
        <v>2067942</v>
      </c>
      <c r="P1374">
        <v>0</v>
      </c>
      <c r="Q1374" t="s">
        <v>5108</v>
      </c>
      <c r="R1374" t="s">
        <v>3224</v>
      </c>
      <c r="S1374" t="s">
        <v>3955</v>
      </c>
      <c r="T1374" t="s">
        <v>3085</v>
      </c>
      <c r="U1374" t="s">
        <v>5109</v>
      </c>
      <c r="V1374" t="s">
        <v>5110</v>
      </c>
      <c r="W1374" t="s">
        <v>3085</v>
      </c>
      <c r="X1374" t="str">
        <f t="shared" si="21"/>
        <v>Funcionamiento</v>
      </c>
      <c r="Y1374" t="s">
        <v>5019</v>
      </c>
    </row>
    <row r="1375" spans="1:25">
      <c r="A1375" t="s">
        <v>3176</v>
      </c>
      <c r="B1375" t="s">
        <v>3217</v>
      </c>
      <c r="C1375" t="s">
        <v>5107</v>
      </c>
      <c r="D1375" t="s">
        <v>3076</v>
      </c>
      <c r="E1375" t="s">
        <v>3077</v>
      </c>
      <c r="F1375" t="s">
        <v>327</v>
      </c>
      <c r="G1375" t="s">
        <v>5019</v>
      </c>
      <c r="H1375" t="s">
        <v>331</v>
      </c>
      <c r="I1375" t="s">
        <v>587</v>
      </c>
      <c r="J1375" t="s">
        <v>246</v>
      </c>
      <c r="K1375" t="s">
        <v>3079</v>
      </c>
      <c r="L1375" t="s">
        <v>247</v>
      </c>
      <c r="M1375">
        <v>2769512</v>
      </c>
      <c r="N1375">
        <v>0</v>
      </c>
      <c r="O1375">
        <v>2769512</v>
      </c>
      <c r="P1375">
        <v>0</v>
      </c>
      <c r="Q1375" t="s">
        <v>5108</v>
      </c>
      <c r="R1375" t="s">
        <v>3224</v>
      </c>
      <c r="S1375" t="s">
        <v>3955</v>
      </c>
      <c r="T1375" t="s">
        <v>3085</v>
      </c>
      <c r="U1375" t="s">
        <v>5109</v>
      </c>
      <c r="V1375" t="s">
        <v>5110</v>
      </c>
      <c r="W1375" t="s">
        <v>3085</v>
      </c>
      <c r="X1375" t="str">
        <f t="shared" si="21"/>
        <v>Funcionamiento</v>
      </c>
      <c r="Y1375" t="s">
        <v>5019</v>
      </c>
    </row>
    <row r="1376" spans="1:25">
      <c r="A1376" t="s">
        <v>3208</v>
      </c>
      <c r="B1376" t="s">
        <v>3217</v>
      </c>
      <c r="C1376" t="s">
        <v>5111</v>
      </c>
      <c r="D1376" t="s">
        <v>3076</v>
      </c>
      <c r="E1376" t="s">
        <v>3077</v>
      </c>
      <c r="F1376" t="s">
        <v>327</v>
      </c>
      <c r="G1376" t="s">
        <v>5019</v>
      </c>
      <c r="H1376" t="s">
        <v>314</v>
      </c>
      <c r="I1376" t="s">
        <v>582</v>
      </c>
      <c r="J1376" t="s">
        <v>246</v>
      </c>
      <c r="K1376" t="s">
        <v>3079</v>
      </c>
      <c r="L1376" t="s">
        <v>247</v>
      </c>
      <c r="M1376">
        <v>6425200</v>
      </c>
      <c r="N1376">
        <v>0</v>
      </c>
      <c r="O1376">
        <v>6425200</v>
      </c>
      <c r="P1376">
        <v>0</v>
      </c>
      <c r="Q1376" t="s">
        <v>5112</v>
      </c>
      <c r="R1376" t="s">
        <v>3202</v>
      </c>
      <c r="S1376" t="s">
        <v>3228</v>
      </c>
      <c r="T1376" t="s">
        <v>3085</v>
      </c>
      <c r="U1376" t="s">
        <v>5113</v>
      </c>
      <c r="V1376" t="s">
        <v>5114</v>
      </c>
      <c r="W1376" t="s">
        <v>3085</v>
      </c>
      <c r="X1376" t="str">
        <f t="shared" si="21"/>
        <v>Funcionamiento</v>
      </c>
      <c r="Y1376" t="s">
        <v>5019</v>
      </c>
    </row>
    <row r="1377" spans="1:25">
      <c r="A1377" t="s">
        <v>3208</v>
      </c>
      <c r="B1377" t="s">
        <v>3217</v>
      </c>
      <c r="C1377" t="s">
        <v>5111</v>
      </c>
      <c r="D1377" t="s">
        <v>3076</v>
      </c>
      <c r="E1377" t="s">
        <v>3077</v>
      </c>
      <c r="F1377" t="s">
        <v>327</v>
      </c>
      <c r="G1377" t="s">
        <v>5019</v>
      </c>
      <c r="H1377" t="s">
        <v>324</v>
      </c>
      <c r="I1377" t="s">
        <v>325</v>
      </c>
      <c r="J1377" t="s">
        <v>246</v>
      </c>
      <c r="K1377" t="s">
        <v>3079</v>
      </c>
      <c r="L1377" t="s">
        <v>247</v>
      </c>
      <c r="M1377">
        <v>974300</v>
      </c>
      <c r="N1377">
        <v>0</v>
      </c>
      <c r="O1377">
        <v>974300</v>
      </c>
      <c r="P1377">
        <v>0</v>
      </c>
      <c r="Q1377" t="s">
        <v>5112</v>
      </c>
      <c r="R1377" t="s">
        <v>3202</v>
      </c>
      <c r="S1377" t="s">
        <v>3228</v>
      </c>
      <c r="T1377" t="s">
        <v>3085</v>
      </c>
      <c r="U1377" t="s">
        <v>5113</v>
      </c>
      <c r="V1377" t="s">
        <v>5114</v>
      </c>
      <c r="W1377" t="s">
        <v>3085</v>
      </c>
      <c r="X1377" t="str">
        <f t="shared" si="21"/>
        <v>Funcionamiento</v>
      </c>
      <c r="Y1377" t="s">
        <v>5019</v>
      </c>
    </row>
    <row r="1378" spans="1:25">
      <c r="A1378" t="s">
        <v>3208</v>
      </c>
      <c r="B1378" t="s">
        <v>3217</v>
      </c>
      <c r="C1378" t="s">
        <v>5111</v>
      </c>
      <c r="D1378" t="s">
        <v>3076</v>
      </c>
      <c r="E1378" t="s">
        <v>3077</v>
      </c>
      <c r="F1378" t="s">
        <v>327</v>
      </c>
      <c r="G1378" t="s">
        <v>5019</v>
      </c>
      <c r="H1378" t="s">
        <v>316</v>
      </c>
      <c r="I1378" t="s">
        <v>583</v>
      </c>
      <c r="J1378" t="s">
        <v>246</v>
      </c>
      <c r="K1378" t="s">
        <v>3079</v>
      </c>
      <c r="L1378" t="s">
        <v>247</v>
      </c>
      <c r="M1378">
        <v>4551600</v>
      </c>
      <c r="N1378">
        <v>0</v>
      </c>
      <c r="O1378">
        <v>4551600</v>
      </c>
      <c r="P1378">
        <v>0</v>
      </c>
      <c r="Q1378" t="s">
        <v>5112</v>
      </c>
      <c r="R1378" t="s">
        <v>3202</v>
      </c>
      <c r="S1378" t="s">
        <v>3228</v>
      </c>
      <c r="T1378" t="s">
        <v>3085</v>
      </c>
      <c r="U1378" t="s">
        <v>5113</v>
      </c>
      <c r="V1378" t="s">
        <v>5114</v>
      </c>
      <c r="W1378" t="s">
        <v>3085</v>
      </c>
      <c r="X1378" t="str">
        <f t="shared" si="21"/>
        <v>Funcionamiento</v>
      </c>
      <c r="Y1378" t="s">
        <v>5019</v>
      </c>
    </row>
    <row r="1379" spans="1:25">
      <c r="A1379" t="s">
        <v>3208</v>
      </c>
      <c r="B1379" t="s">
        <v>3217</v>
      </c>
      <c r="C1379" t="s">
        <v>5111</v>
      </c>
      <c r="D1379" t="s">
        <v>3076</v>
      </c>
      <c r="E1379" t="s">
        <v>3077</v>
      </c>
      <c r="F1379" t="s">
        <v>327</v>
      </c>
      <c r="G1379" t="s">
        <v>5019</v>
      </c>
      <c r="H1379" t="s">
        <v>320</v>
      </c>
      <c r="I1379" t="s">
        <v>321</v>
      </c>
      <c r="J1379" t="s">
        <v>246</v>
      </c>
      <c r="K1379" t="s">
        <v>3079</v>
      </c>
      <c r="L1379" t="s">
        <v>247</v>
      </c>
      <c r="M1379">
        <v>632500</v>
      </c>
      <c r="N1379">
        <v>0</v>
      </c>
      <c r="O1379">
        <v>632500</v>
      </c>
      <c r="P1379">
        <v>0</v>
      </c>
      <c r="Q1379" t="s">
        <v>5112</v>
      </c>
      <c r="R1379" t="s">
        <v>3202</v>
      </c>
      <c r="S1379" t="s">
        <v>3228</v>
      </c>
      <c r="T1379" t="s">
        <v>3085</v>
      </c>
      <c r="U1379" t="s">
        <v>5113</v>
      </c>
      <c r="V1379" t="s">
        <v>5114</v>
      </c>
      <c r="W1379" t="s">
        <v>3085</v>
      </c>
      <c r="X1379" t="str">
        <f t="shared" si="21"/>
        <v>Funcionamiento</v>
      </c>
      <c r="Y1379" t="s">
        <v>5019</v>
      </c>
    </row>
    <row r="1380" spans="1:25">
      <c r="A1380" t="s">
        <v>3208</v>
      </c>
      <c r="B1380" t="s">
        <v>3217</v>
      </c>
      <c r="C1380" t="s">
        <v>5111</v>
      </c>
      <c r="D1380" t="s">
        <v>3076</v>
      </c>
      <c r="E1380" t="s">
        <v>3077</v>
      </c>
      <c r="F1380" t="s">
        <v>327</v>
      </c>
      <c r="G1380" t="s">
        <v>5019</v>
      </c>
      <c r="H1380" t="s">
        <v>322</v>
      </c>
      <c r="I1380" t="s">
        <v>323</v>
      </c>
      <c r="J1380" t="s">
        <v>246</v>
      </c>
      <c r="K1380" t="s">
        <v>3079</v>
      </c>
      <c r="L1380" t="s">
        <v>247</v>
      </c>
      <c r="M1380">
        <v>1461400</v>
      </c>
      <c r="N1380">
        <v>0</v>
      </c>
      <c r="O1380">
        <v>1461400</v>
      </c>
      <c r="P1380">
        <v>0</v>
      </c>
      <c r="Q1380" t="s">
        <v>5112</v>
      </c>
      <c r="R1380" t="s">
        <v>3202</v>
      </c>
      <c r="S1380" t="s">
        <v>3228</v>
      </c>
      <c r="T1380" t="s">
        <v>3085</v>
      </c>
      <c r="U1380" t="s">
        <v>5113</v>
      </c>
      <c r="V1380" t="s">
        <v>5114</v>
      </c>
      <c r="W1380" t="s">
        <v>3085</v>
      </c>
      <c r="X1380" t="str">
        <f t="shared" si="21"/>
        <v>Funcionamiento</v>
      </c>
      <c r="Y1380" t="s">
        <v>5019</v>
      </c>
    </row>
    <row r="1381" spans="1:25">
      <c r="A1381" t="s">
        <v>3208</v>
      </c>
      <c r="B1381" t="s">
        <v>3217</v>
      </c>
      <c r="C1381" t="s">
        <v>5111</v>
      </c>
      <c r="D1381" t="s">
        <v>3076</v>
      </c>
      <c r="E1381" t="s">
        <v>3077</v>
      </c>
      <c r="F1381" t="s">
        <v>327</v>
      </c>
      <c r="G1381" t="s">
        <v>5019</v>
      </c>
      <c r="H1381" t="s">
        <v>318</v>
      </c>
      <c r="I1381" t="s">
        <v>586</v>
      </c>
      <c r="J1381" t="s">
        <v>246</v>
      </c>
      <c r="K1381" t="s">
        <v>3079</v>
      </c>
      <c r="L1381" t="s">
        <v>247</v>
      </c>
      <c r="M1381">
        <v>1947900</v>
      </c>
      <c r="N1381">
        <v>0</v>
      </c>
      <c r="O1381">
        <v>1947900</v>
      </c>
      <c r="P1381">
        <v>0</v>
      </c>
      <c r="Q1381" t="s">
        <v>5112</v>
      </c>
      <c r="R1381" t="s">
        <v>3202</v>
      </c>
      <c r="S1381" t="s">
        <v>3228</v>
      </c>
      <c r="T1381" t="s">
        <v>3085</v>
      </c>
      <c r="U1381" t="s">
        <v>5113</v>
      </c>
      <c r="V1381" t="s">
        <v>5114</v>
      </c>
      <c r="W1381" t="s">
        <v>3085</v>
      </c>
      <c r="X1381" t="str">
        <f t="shared" si="21"/>
        <v>Funcionamiento</v>
      </c>
      <c r="Y1381" t="s">
        <v>5019</v>
      </c>
    </row>
    <row r="1382" spans="1:25">
      <c r="A1382" t="s">
        <v>3224</v>
      </c>
      <c r="B1382" t="s">
        <v>3225</v>
      </c>
      <c r="C1382" t="s">
        <v>5115</v>
      </c>
      <c r="D1382" t="s">
        <v>3076</v>
      </c>
      <c r="E1382" t="s">
        <v>3077</v>
      </c>
      <c r="F1382" t="s">
        <v>3159</v>
      </c>
      <c r="G1382" t="s">
        <v>5019</v>
      </c>
      <c r="H1382" t="s">
        <v>431</v>
      </c>
      <c r="I1382" t="s">
        <v>648</v>
      </c>
      <c r="J1382" t="s">
        <v>253</v>
      </c>
      <c r="K1382" t="s">
        <v>3115</v>
      </c>
      <c r="L1382" t="s">
        <v>247</v>
      </c>
      <c r="M1382">
        <v>76807890</v>
      </c>
      <c r="N1382">
        <v>-10910666</v>
      </c>
      <c r="O1382">
        <v>65897224</v>
      </c>
      <c r="P1382">
        <v>0</v>
      </c>
      <c r="Q1382" t="s">
        <v>5116</v>
      </c>
      <c r="R1382" t="s">
        <v>3220</v>
      </c>
      <c r="S1382" t="s">
        <v>5117</v>
      </c>
      <c r="T1382" t="s">
        <v>5118</v>
      </c>
      <c r="U1382" t="s">
        <v>5119</v>
      </c>
      <c r="V1382" t="s">
        <v>5120</v>
      </c>
      <c r="W1382" t="s">
        <v>3085</v>
      </c>
      <c r="X1382" t="str">
        <f t="shared" si="21"/>
        <v>Inversión</v>
      </c>
      <c r="Y1382" t="s">
        <v>3166</v>
      </c>
    </row>
    <row r="1383" spans="1:25">
      <c r="A1383" t="s">
        <v>3202</v>
      </c>
      <c r="B1383" t="s">
        <v>3242</v>
      </c>
      <c r="C1383" t="s">
        <v>5121</v>
      </c>
      <c r="D1383" t="s">
        <v>3076</v>
      </c>
      <c r="E1383" t="s">
        <v>3077</v>
      </c>
      <c r="F1383" t="s">
        <v>327</v>
      </c>
      <c r="G1383" t="s">
        <v>5019</v>
      </c>
      <c r="H1383" t="s">
        <v>297</v>
      </c>
      <c r="I1383" t="s">
        <v>299</v>
      </c>
      <c r="J1383" t="s">
        <v>246</v>
      </c>
      <c r="K1383" t="s">
        <v>3079</v>
      </c>
      <c r="L1383" t="s">
        <v>247</v>
      </c>
      <c r="M1383">
        <v>1337102</v>
      </c>
      <c r="N1383">
        <v>0</v>
      </c>
      <c r="O1383">
        <v>1337102</v>
      </c>
      <c r="P1383">
        <v>0</v>
      </c>
      <c r="Q1383" t="s">
        <v>5122</v>
      </c>
      <c r="R1383" t="s">
        <v>3228</v>
      </c>
      <c r="S1383" t="s">
        <v>4583</v>
      </c>
      <c r="T1383" t="s">
        <v>3085</v>
      </c>
      <c r="U1383" t="s">
        <v>5123</v>
      </c>
      <c r="V1383" t="s">
        <v>5124</v>
      </c>
      <c r="W1383" t="s">
        <v>3085</v>
      </c>
      <c r="X1383" t="str">
        <f t="shared" si="21"/>
        <v>Funcionamiento</v>
      </c>
      <c r="Y1383" t="s">
        <v>5019</v>
      </c>
    </row>
    <row r="1384" spans="1:25">
      <c r="A1384" t="s">
        <v>3202</v>
      </c>
      <c r="B1384" t="s">
        <v>3242</v>
      </c>
      <c r="C1384" t="s">
        <v>5121</v>
      </c>
      <c r="D1384" t="s">
        <v>3076</v>
      </c>
      <c r="E1384" t="s">
        <v>3077</v>
      </c>
      <c r="F1384" t="s">
        <v>327</v>
      </c>
      <c r="G1384" t="s">
        <v>5019</v>
      </c>
      <c r="H1384" t="s">
        <v>309</v>
      </c>
      <c r="I1384" t="s">
        <v>311</v>
      </c>
      <c r="J1384" t="s">
        <v>246</v>
      </c>
      <c r="K1384" t="s">
        <v>3079</v>
      </c>
      <c r="L1384" t="s">
        <v>247</v>
      </c>
      <c r="M1384">
        <v>1206014</v>
      </c>
      <c r="N1384">
        <v>-1206014</v>
      </c>
      <c r="O1384">
        <v>0</v>
      </c>
      <c r="P1384">
        <v>0</v>
      </c>
      <c r="Q1384" t="s">
        <v>5122</v>
      </c>
      <c r="R1384" t="s">
        <v>3228</v>
      </c>
      <c r="S1384" t="s">
        <v>4583</v>
      </c>
      <c r="T1384" t="s">
        <v>3085</v>
      </c>
      <c r="U1384" t="s">
        <v>5123</v>
      </c>
      <c r="V1384" t="s">
        <v>5124</v>
      </c>
      <c r="W1384" t="s">
        <v>3085</v>
      </c>
      <c r="X1384" t="str">
        <f t="shared" si="21"/>
        <v>Funcionamiento</v>
      </c>
      <c r="Y1384" t="s">
        <v>5019</v>
      </c>
    </row>
    <row r="1385" spans="1:25">
      <c r="A1385" t="s">
        <v>3202</v>
      </c>
      <c r="B1385" t="s">
        <v>3242</v>
      </c>
      <c r="C1385" t="s">
        <v>5121</v>
      </c>
      <c r="D1385" t="s">
        <v>3076</v>
      </c>
      <c r="E1385" t="s">
        <v>3077</v>
      </c>
      <c r="F1385" t="s">
        <v>327</v>
      </c>
      <c r="G1385" t="s">
        <v>5019</v>
      </c>
      <c r="H1385" t="s">
        <v>292</v>
      </c>
      <c r="I1385" t="s">
        <v>293</v>
      </c>
      <c r="J1385" t="s">
        <v>246</v>
      </c>
      <c r="K1385" t="s">
        <v>3079</v>
      </c>
      <c r="L1385" t="s">
        <v>247</v>
      </c>
      <c r="M1385">
        <v>42943152</v>
      </c>
      <c r="N1385">
        <v>0</v>
      </c>
      <c r="O1385">
        <v>42943152</v>
      </c>
      <c r="P1385">
        <v>0</v>
      </c>
      <c r="Q1385" t="s">
        <v>5122</v>
      </c>
      <c r="R1385" t="s">
        <v>3228</v>
      </c>
      <c r="S1385" t="s">
        <v>4583</v>
      </c>
      <c r="T1385" t="s">
        <v>3085</v>
      </c>
      <c r="U1385" t="s">
        <v>5123</v>
      </c>
      <c r="V1385" t="s">
        <v>5124</v>
      </c>
      <c r="W1385" t="s">
        <v>3085</v>
      </c>
      <c r="X1385" t="str">
        <f t="shared" si="21"/>
        <v>Funcionamiento</v>
      </c>
      <c r="Y1385" t="s">
        <v>5019</v>
      </c>
    </row>
    <row r="1386" spans="1:25">
      <c r="A1386" t="s">
        <v>3202</v>
      </c>
      <c r="B1386" t="s">
        <v>3242</v>
      </c>
      <c r="C1386" t="s">
        <v>5121</v>
      </c>
      <c r="D1386" t="s">
        <v>3076</v>
      </c>
      <c r="E1386" t="s">
        <v>3077</v>
      </c>
      <c r="F1386" t="s">
        <v>327</v>
      </c>
      <c r="G1386" t="s">
        <v>5019</v>
      </c>
      <c r="H1386" t="s">
        <v>303</v>
      </c>
      <c r="I1386" t="s">
        <v>305</v>
      </c>
      <c r="J1386" t="s">
        <v>246</v>
      </c>
      <c r="K1386" t="s">
        <v>3079</v>
      </c>
      <c r="L1386" t="s">
        <v>247</v>
      </c>
      <c r="M1386">
        <v>1963677</v>
      </c>
      <c r="N1386">
        <v>0</v>
      </c>
      <c r="O1386">
        <v>1963677</v>
      </c>
      <c r="P1386">
        <v>0</v>
      </c>
      <c r="Q1386" t="s">
        <v>5122</v>
      </c>
      <c r="R1386" t="s">
        <v>3228</v>
      </c>
      <c r="S1386" t="s">
        <v>4583</v>
      </c>
      <c r="T1386" t="s">
        <v>3085</v>
      </c>
      <c r="U1386" t="s">
        <v>5123</v>
      </c>
      <c r="V1386" t="s">
        <v>5124</v>
      </c>
      <c r="W1386" t="s">
        <v>3085</v>
      </c>
      <c r="X1386" t="str">
        <f t="shared" si="21"/>
        <v>Funcionamiento</v>
      </c>
      <c r="Y1386" t="s">
        <v>5019</v>
      </c>
    </row>
    <row r="1387" spans="1:25">
      <c r="A1387" t="s">
        <v>3202</v>
      </c>
      <c r="B1387" t="s">
        <v>3242</v>
      </c>
      <c r="C1387" t="s">
        <v>5121</v>
      </c>
      <c r="D1387" t="s">
        <v>3076</v>
      </c>
      <c r="E1387" t="s">
        <v>3077</v>
      </c>
      <c r="F1387" t="s">
        <v>327</v>
      </c>
      <c r="G1387" t="s">
        <v>5019</v>
      </c>
      <c r="H1387" t="s">
        <v>333</v>
      </c>
      <c r="I1387" t="s">
        <v>335</v>
      </c>
      <c r="J1387" t="s">
        <v>246</v>
      </c>
      <c r="K1387" t="s">
        <v>3079</v>
      </c>
      <c r="L1387" t="s">
        <v>247</v>
      </c>
      <c r="M1387">
        <v>84297</v>
      </c>
      <c r="N1387">
        <v>-84297</v>
      </c>
      <c r="O1387">
        <v>0</v>
      </c>
      <c r="P1387">
        <v>0</v>
      </c>
      <c r="Q1387" t="s">
        <v>5122</v>
      </c>
      <c r="R1387" t="s">
        <v>3228</v>
      </c>
      <c r="S1387" t="s">
        <v>4583</v>
      </c>
      <c r="T1387" t="s">
        <v>3085</v>
      </c>
      <c r="U1387" t="s">
        <v>5123</v>
      </c>
      <c r="V1387" t="s">
        <v>5124</v>
      </c>
      <c r="W1387" t="s">
        <v>3085</v>
      </c>
      <c r="X1387" t="str">
        <f t="shared" si="21"/>
        <v>Funcionamiento</v>
      </c>
      <c r="Y1387" t="s">
        <v>5019</v>
      </c>
    </row>
    <row r="1388" spans="1:25">
      <c r="A1388" t="s">
        <v>3202</v>
      </c>
      <c r="B1388" t="s">
        <v>3242</v>
      </c>
      <c r="C1388" t="s">
        <v>5121</v>
      </c>
      <c r="D1388" t="s">
        <v>3076</v>
      </c>
      <c r="E1388" t="s">
        <v>3077</v>
      </c>
      <c r="F1388" t="s">
        <v>327</v>
      </c>
      <c r="G1388" t="s">
        <v>5019</v>
      </c>
      <c r="H1388" t="s">
        <v>294</v>
      </c>
      <c r="I1388" t="s">
        <v>296</v>
      </c>
      <c r="J1388" t="s">
        <v>246</v>
      </c>
      <c r="K1388" t="s">
        <v>3079</v>
      </c>
      <c r="L1388" t="s">
        <v>247</v>
      </c>
      <c r="M1388">
        <v>1057568</v>
      </c>
      <c r="N1388">
        <v>0</v>
      </c>
      <c r="O1388">
        <v>1057568</v>
      </c>
      <c r="P1388">
        <v>0</v>
      </c>
      <c r="Q1388" t="s">
        <v>5122</v>
      </c>
      <c r="R1388" t="s">
        <v>3228</v>
      </c>
      <c r="S1388" t="s">
        <v>4583</v>
      </c>
      <c r="T1388" t="s">
        <v>3085</v>
      </c>
      <c r="U1388" t="s">
        <v>5123</v>
      </c>
      <c r="V1388" t="s">
        <v>5124</v>
      </c>
      <c r="W1388" t="s">
        <v>3085</v>
      </c>
      <c r="X1388" t="str">
        <f t="shared" si="21"/>
        <v>Funcionamiento</v>
      </c>
      <c r="Y1388" t="s">
        <v>5019</v>
      </c>
    </row>
    <row r="1389" spans="1:25">
      <c r="A1389" t="s">
        <v>3202</v>
      </c>
      <c r="B1389" t="s">
        <v>3242</v>
      </c>
      <c r="C1389" t="s">
        <v>5121</v>
      </c>
      <c r="D1389" t="s">
        <v>3076</v>
      </c>
      <c r="E1389" t="s">
        <v>3077</v>
      </c>
      <c r="F1389" t="s">
        <v>327</v>
      </c>
      <c r="G1389" t="s">
        <v>5019</v>
      </c>
      <c r="H1389" t="s">
        <v>331</v>
      </c>
      <c r="I1389" t="s">
        <v>587</v>
      </c>
      <c r="J1389" t="s">
        <v>246</v>
      </c>
      <c r="K1389" t="s">
        <v>3079</v>
      </c>
      <c r="L1389" t="s">
        <v>247</v>
      </c>
      <c r="M1389">
        <v>1018412</v>
      </c>
      <c r="N1389">
        <v>-1018412</v>
      </c>
      <c r="O1389">
        <v>0</v>
      </c>
      <c r="P1389">
        <v>0</v>
      </c>
      <c r="Q1389" t="s">
        <v>5122</v>
      </c>
      <c r="R1389" t="s">
        <v>3228</v>
      </c>
      <c r="S1389" t="s">
        <v>4583</v>
      </c>
      <c r="T1389" t="s">
        <v>3085</v>
      </c>
      <c r="U1389" t="s">
        <v>5123</v>
      </c>
      <c r="V1389" t="s">
        <v>5124</v>
      </c>
      <c r="W1389" t="s">
        <v>3085</v>
      </c>
      <c r="X1389" t="str">
        <f t="shared" si="21"/>
        <v>Funcionamiento</v>
      </c>
      <c r="Y1389" t="s">
        <v>5019</v>
      </c>
    </row>
    <row r="1390" spans="1:25">
      <c r="A1390" t="s">
        <v>3220</v>
      </c>
      <c r="B1390" t="s">
        <v>5125</v>
      </c>
      <c r="C1390" t="s">
        <v>5126</v>
      </c>
      <c r="D1390" t="s">
        <v>3076</v>
      </c>
      <c r="E1390" t="s">
        <v>3077</v>
      </c>
      <c r="F1390" t="s">
        <v>3234</v>
      </c>
      <c r="G1390" t="s">
        <v>5019</v>
      </c>
      <c r="H1390" t="s">
        <v>539</v>
      </c>
      <c r="I1390" t="s">
        <v>667</v>
      </c>
      <c r="J1390" t="s">
        <v>253</v>
      </c>
      <c r="K1390" t="s">
        <v>3115</v>
      </c>
      <c r="L1390" t="s">
        <v>247</v>
      </c>
      <c r="M1390">
        <v>24269760</v>
      </c>
      <c r="N1390">
        <v>-1517220</v>
      </c>
      <c r="O1390">
        <v>22752540</v>
      </c>
      <c r="P1390">
        <v>0</v>
      </c>
      <c r="Q1390" t="s">
        <v>5127</v>
      </c>
      <c r="R1390" t="s">
        <v>3236</v>
      </c>
      <c r="S1390" t="s">
        <v>3264</v>
      </c>
      <c r="T1390" t="s">
        <v>3372</v>
      </c>
      <c r="U1390" t="s">
        <v>5128</v>
      </c>
      <c r="V1390" t="s">
        <v>5129</v>
      </c>
      <c r="W1390" t="s">
        <v>3085</v>
      </c>
      <c r="X1390" t="str">
        <f t="shared" si="21"/>
        <v>Inversión</v>
      </c>
      <c r="Y1390" t="s">
        <v>3241</v>
      </c>
    </row>
    <row r="1391" spans="1:25">
      <c r="A1391" t="s">
        <v>3228</v>
      </c>
      <c r="B1391" t="s">
        <v>5130</v>
      </c>
      <c r="C1391" t="s">
        <v>5131</v>
      </c>
      <c r="D1391" t="s">
        <v>3076</v>
      </c>
      <c r="E1391" t="s">
        <v>3077</v>
      </c>
      <c r="F1391" t="s">
        <v>327</v>
      </c>
      <c r="G1391" t="s">
        <v>5019</v>
      </c>
      <c r="H1391" t="s">
        <v>331</v>
      </c>
      <c r="I1391" t="s">
        <v>587</v>
      </c>
      <c r="J1391" t="s">
        <v>246</v>
      </c>
      <c r="K1391" t="s">
        <v>3079</v>
      </c>
      <c r="L1391" t="s">
        <v>247</v>
      </c>
      <c r="M1391">
        <v>1018412</v>
      </c>
      <c r="N1391">
        <v>0</v>
      </c>
      <c r="O1391">
        <v>1018412</v>
      </c>
      <c r="P1391">
        <v>0</v>
      </c>
      <c r="Q1391" t="s">
        <v>5132</v>
      </c>
      <c r="R1391" t="s">
        <v>3221</v>
      </c>
      <c r="S1391" t="s">
        <v>3245</v>
      </c>
      <c r="T1391" t="s">
        <v>3085</v>
      </c>
      <c r="U1391" t="s">
        <v>5133</v>
      </c>
      <c r="V1391" t="s">
        <v>5134</v>
      </c>
      <c r="W1391" t="s">
        <v>3085</v>
      </c>
      <c r="X1391" t="str">
        <f t="shared" si="21"/>
        <v>Funcionamiento</v>
      </c>
      <c r="Y1391" t="s">
        <v>5019</v>
      </c>
    </row>
    <row r="1392" spans="1:25">
      <c r="A1392" t="s">
        <v>3228</v>
      </c>
      <c r="B1392" t="s">
        <v>5130</v>
      </c>
      <c r="C1392" t="s">
        <v>5131</v>
      </c>
      <c r="D1392" t="s">
        <v>3076</v>
      </c>
      <c r="E1392" t="s">
        <v>3077</v>
      </c>
      <c r="F1392" t="s">
        <v>327</v>
      </c>
      <c r="G1392" t="s">
        <v>5019</v>
      </c>
      <c r="H1392" t="s">
        <v>333</v>
      </c>
      <c r="I1392" t="s">
        <v>335</v>
      </c>
      <c r="J1392" t="s">
        <v>246</v>
      </c>
      <c r="K1392" t="s">
        <v>3079</v>
      </c>
      <c r="L1392" t="s">
        <v>247</v>
      </c>
      <c r="M1392">
        <v>84297</v>
      </c>
      <c r="N1392">
        <v>0</v>
      </c>
      <c r="O1392">
        <v>84297</v>
      </c>
      <c r="P1392">
        <v>0</v>
      </c>
      <c r="Q1392" t="s">
        <v>5132</v>
      </c>
      <c r="R1392" t="s">
        <v>3221</v>
      </c>
      <c r="S1392" t="s">
        <v>3245</v>
      </c>
      <c r="T1392" t="s">
        <v>3085</v>
      </c>
      <c r="U1392" t="s">
        <v>5133</v>
      </c>
      <c r="V1392" t="s">
        <v>5134</v>
      </c>
      <c r="W1392" t="s">
        <v>3085</v>
      </c>
      <c r="X1392" t="str">
        <f t="shared" si="21"/>
        <v>Funcionamiento</v>
      </c>
      <c r="Y1392" t="s">
        <v>5019</v>
      </c>
    </row>
    <row r="1393" spans="1:25">
      <c r="A1393" t="s">
        <v>3228</v>
      </c>
      <c r="B1393" t="s">
        <v>5130</v>
      </c>
      <c r="C1393" t="s">
        <v>5131</v>
      </c>
      <c r="D1393" t="s">
        <v>3076</v>
      </c>
      <c r="E1393" t="s">
        <v>3077</v>
      </c>
      <c r="F1393" t="s">
        <v>327</v>
      </c>
      <c r="G1393" t="s">
        <v>5019</v>
      </c>
      <c r="H1393" t="s">
        <v>309</v>
      </c>
      <c r="I1393" t="s">
        <v>311</v>
      </c>
      <c r="J1393" t="s">
        <v>246</v>
      </c>
      <c r="K1393" t="s">
        <v>3079</v>
      </c>
      <c r="L1393" t="s">
        <v>247</v>
      </c>
      <c r="M1393">
        <v>1206014</v>
      </c>
      <c r="N1393">
        <v>0</v>
      </c>
      <c r="O1393">
        <v>1206014</v>
      </c>
      <c r="P1393">
        <v>0</v>
      </c>
      <c r="Q1393" t="s">
        <v>5132</v>
      </c>
      <c r="R1393" t="s">
        <v>3221</v>
      </c>
      <c r="S1393" t="s">
        <v>3245</v>
      </c>
      <c r="T1393" t="s">
        <v>3085</v>
      </c>
      <c r="U1393" t="s">
        <v>5133</v>
      </c>
      <c r="V1393" t="s">
        <v>5134</v>
      </c>
      <c r="W1393" t="s">
        <v>3085</v>
      </c>
      <c r="X1393" t="str">
        <f t="shared" si="21"/>
        <v>Funcionamiento</v>
      </c>
      <c r="Y1393" t="s">
        <v>5019</v>
      </c>
    </row>
    <row r="1394" spans="1:25">
      <c r="A1394" t="s">
        <v>3236</v>
      </c>
      <c r="B1394" t="s">
        <v>5130</v>
      </c>
      <c r="C1394" t="s">
        <v>5135</v>
      </c>
      <c r="D1394" t="s">
        <v>3076</v>
      </c>
      <c r="E1394" t="s">
        <v>3077</v>
      </c>
      <c r="F1394" t="s">
        <v>327</v>
      </c>
      <c r="G1394" t="s">
        <v>5019</v>
      </c>
      <c r="H1394" t="s">
        <v>320</v>
      </c>
      <c r="I1394" t="s">
        <v>321</v>
      </c>
      <c r="J1394" t="s">
        <v>246</v>
      </c>
      <c r="K1394" t="s">
        <v>3079</v>
      </c>
      <c r="L1394" t="s">
        <v>247</v>
      </c>
      <c r="M1394">
        <v>712900</v>
      </c>
      <c r="N1394">
        <v>0</v>
      </c>
      <c r="O1394">
        <v>712900</v>
      </c>
      <c r="P1394">
        <v>0</v>
      </c>
      <c r="Q1394" t="s">
        <v>5136</v>
      </c>
      <c r="R1394" t="s">
        <v>3251</v>
      </c>
      <c r="S1394" t="s">
        <v>3336</v>
      </c>
      <c r="T1394" t="s">
        <v>3085</v>
      </c>
      <c r="U1394" t="s">
        <v>5137</v>
      </c>
      <c r="V1394" t="s">
        <v>5138</v>
      </c>
      <c r="W1394" t="s">
        <v>3085</v>
      </c>
      <c r="X1394" t="str">
        <f t="shared" si="21"/>
        <v>Funcionamiento</v>
      </c>
      <c r="Y1394" t="s">
        <v>5019</v>
      </c>
    </row>
    <row r="1395" spans="1:25">
      <c r="A1395" t="s">
        <v>3236</v>
      </c>
      <c r="B1395" t="s">
        <v>5130</v>
      </c>
      <c r="C1395" t="s">
        <v>5135</v>
      </c>
      <c r="D1395" t="s">
        <v>3076</v>
      </c>
      <c r="E1395" t="s">
        <v>3077</v>
      </c>
      <c r="F1395" t="s">
        <v>327</v>
      </c>
      <c r="G1395" t="s">
        <v>5019</v>
      </c>
      <c r="H1395" t="s">
        <v>318</v>
      </c>
      <c r="I1395" t="s">
        <v>586</v>
      </c>
      <c r="J1395" t="s">
        <v>246</v>
      </c>
      <c r="K1395" t="s">
        <v>3079</v>
      </c>
      <c r="L1395" t="s">
        <v>247</v>
      </c>
      <c r="M1395">
        <v>2179800</v>
      </c>
      <c r="N1395">
        <v>0</v>
      </c>
      <c r="O1395">
        <v>2179800</v>
      </c>
      <c r="P1395">
        <v>0</v>
      </c>
      <c r="Q1395" t="s">
        <v>5136</v>
      </c>
      <c r="R1395" t="s">
        <v>3251</v>
      </c>
      <c r="S1395" t="s">
        <v>3336</v>
      </c>
      <c r="T1395" t="s">
        <v>3085</v>
      </c>
      <c r="U1395" t="s">
        <v>5137</v>
      </c>
      <c r="V1395" t="s">
        <v>5138</v>
      </c>
      <c r="W1395" t="s">
        <v>3085</v>
      </c>
      <c r="X1395" t="str">
        <f t="shared" si="21"/>
        <v>Funcionamiento</v>
      </c>
      <c r="Y1395" t="s">
        <v>5019</v>
      </c>
    </row>
    <row r="1396" spans="1:25">
      <c r="A1396" t="s">
        <v>3236</v>
      </c>
      <c r="B1396" t="s">
        <v>5130</v>
      </c>
      <c r="C1396" t="s">
        <v>5135</v>
      </c>
      <c r="D1396" t="s">
        <v>3076</v>
      </c>
      <c r="E1396" t="s">
        <v>3077</v>
      </c>
      <c r="F1396" t="s">
        <v>327</v>
      </c>
      <c r="G1396" t="s">
        <v>5019</v>
      </c>
      <c r="H1396" t="s">
        <v>324</v>
      </c>
      <c r="I1396" t="s">
        <v>325</v>
      </c>
      <c r="J1396" t="s">
        <v>246</v>
      </c>
      <c r="K1396" t="s">
        <v>3079</v>
      </c>
      <c r="L1396" t="s">
        <v>247</v>
      </c>
      <c r="M1396">
        <v>1090600</v>
      </c>
      <c r="N1396">
        <v>0</v>
      </c>
      <c r="O1396">
        <v>1090600</v>
      </c>
      <c r="P1396">
        <v>0</v>
      </c>
      <c r="Q1396" t="s">
        <v>5136</v>
      </c>
      <c r="R1396" t="s">
        <v>3251</v>
      </c>
      <c r="S1396" t="s">
        <v>3336</v>
      </c>
      <c r="T1396" t="s">
        <v>3085</v>
      </c>
      <c r="U1396" t="s">
        <v>5137</v>
      </c>
      <c r="V1396" t="s">
        <v>5138</v>
      </c>
      <c r="W1396" t="s">
        <v>3085</v>
      </c>
      <c r="X1396" t="str">
        <f t="shared" si="21"/>
        <v>Funcionamiento</v>
      </c>
      <c r="Y1396" t="s">
        <v>5019</v>
      </c>
    </row>
    <row r="1397" spans="1:25">
      <c r="A1397" t="s">
        <v>3236</v>
      </c>
      <c r="B1397" t="s">
        <v>5130</v>
      </c>
      <c r="C1397" t="s">
        <v>5135</v>
      </c>
      <c r="D1397" t="s">
        <v>3076</v>
      </c>
      <c r="E1397" t="s">
        <v>3077</v>
      </c>
      <c r="F1397" t="s">
        <v>327</v>
      </c>
      <c r="G1397" t="s">
        <v>5019</v>
      </c>
      <c r="H1397" t="s">
        <v>316</v>
      </c>
      <c r="I1397" t="s">
        <v>583</v>
      </c>
      <c r="J1397" t="s">
        <v>246</v>
      </c>
      <c r="K1397" t="s">
        <v>3079</v>
      </c>
      <c r="L1397" t="s">
        <v>247</v>
      </c>
      <c r="M1397">
        <v>4729172</v>
      </c>
      <c r="N1397">
        <v>0</v>
      </c>
      <c r="O1397">
        <v>4729172</v>
      </c>
      <c r="P1397">
        <v>0</v>
      </c>
      <c r="Q1397" t="s">
        <v>5136</v>
      </c>
      <c r="R1397" t="s">
        <v>3251</v>
      </c>
      <c r="S1397" t="s">
        <v>3336</v>
      </c>
      <c r="T1397" t="s">
        <v>3085</v>
      </c>
      <c r="U1397" t="s">
        <v>5137</v>
      </c>
      <c r="V1397" t="s">
        <v>5138</v>
      </c>
      <c r="W1397" t="s">
        <v>3085</v>
      </c>
      <c r="X1397" t="str">
        <f t="shared" si="21"/>
        <v>Funcionamiento</v>
      </c>
      <c r="Y1397" t="s">
        <v>5019</v>
      </c>
    </row>
    <row r="1398" spans="1:25">
      <c r="A1398" t="s">
        <v>3236</v>
      </c>
      <c r="B1398" t="s">
        <v>5130</v>
      </c>
      <c r="C1398" t="s">
        <v>5135</v>
      </c>
      <c r="D1398" t="s">
        <v>3076</v>
      </c>
      <c r="E1398" t="s">
        <v>3077</v>
      </c>
      <c r="F1398" t="s">
        <v>327</v>
      </c>
      <c r="G1398" t="s">
        <v>5019</v>
      </c>
      <c r="H1398" t="s">
        <v>314</v>
      </c>
      <c r="I1398" t="s">
        <v>582</v>
      </c>
      <c r="J1398" t="s">
        <v>246</v>
      </c>
      <c r="K1398" t="s">
        <v>3079</v>
      </c>
      <c r="L1398" t="s">
        <v>247</v>
      </c>
      <c r="M1398">
        <v>1641125</v>
      </c>
      <c r="N1398">
        <v>0</v>
      </c>
      <c r="O1398">
        <v>1641125</v>
      </c>
      <c r="P1398">
        <v>0</v>
      </c>
      <c r="Q1398" t="s">
        <v>5136</v>
      </c>
      <c r="R1398" t="s">
        <v>3251</v>
      </c>
      <c r="S1398" t="s">
        <v>3336</v>
      </c>
      <c r="T1398" t="s">
        <v>3085</v>
      </c>
      <c r="U1398" t="s">
        <v>5137</v>
      </c>
      <c r="V1398" t="s">
        <v>5138</v>
      </c>
      <c r="W1398" t="s">
        <v>3085</v>
      </c>
      <c r="X1398" t="str">
        <f t="shared" si="21"/>
        <v>Funcionamiento</v>
      </c>
      <c r="Y1398" t="s">
        <v>5019</v>
      </c>
    </row>
    <row r="1399" spans="1:25">
      <c r="A1399" t="s">
        <v>3236</v>
      </c>
      <c r="B1399" t="s">
        <v>5130</v>
      </c>
      <c r="C1399" t="s">
        <v>5135</v>
      </c>
      <c r="D1399" t="s">
        <v>3076</v>
      </c>
      <c r="E1399" t="s">
        <v>3077</v>
      </c>
      <c r="F1399" t="s">
        <v>327</v>
      </c>
      <c r="G1399" t="s">
        <v>5019</v>
      </c>
      <c r="H1399" t="s">
        <v>322</v>
      </c>
      <c r="I1399" t="s">
        <v>323</v>
      </c>
      <c r="J1399" t="s">
        <v>246</v>
      </c>
      <c r="K1399" t="s">
        <v>3079</v>
      </c>
      <c r="L1399" t="s">
        <v>247</v>
      </c>
      <c r="M1399">
        <v>1634400</v>
      </c>
      <c r="N1399">
        <v>0</v>
      </c>
      <c r="O1399">
        <v>1634400</v>
      </c>
      <c r="P1399">
        <v>0</v>
      </c>
      <c r="Q1399" t="s">
        <v>5136</v>
      </c>
      <c r="R1399" t="s">
        <v>3251</v>
      </c>
      <c r="S1399" t="s">
        <v>3336</v>
      </c>
      <c r="T1399" t="s">
        <v>3085</v>
      </c>
      <c r="U1399" t="s">
        <v>5137</v>
      </c>
      <c r="V1399" t="s">
        <v>5138</v>
      </c>
      <c r="W1399" t="s">
        <v>3085</v>
      </c>
      <c r="X1399" t="str">
        <f t="shared" si="21"/>
        <v>Funcionamiento</v>
      </c>
      <c r="Y1399" t="s">
        <v>5019</v>
      </c>
    </row>
    <row r="1400" spans="1:25">
      <c r="A1400" t="s">
        <v>3221</v>
      </c>
      <c r="B1400" t="s">
        <v>3260</v>
      </c>
      <c r="C1400" t="s">
        <v>5139</v>
      </c>
      <c r="D1400" t="s">
        <v>3076</v>
      </c>
      <c r="E1400" t="s">
        <v>3077</v>
      </c>
      <c r="F1400" t="s">
        <v>327</v>
      </c>
      <c r="G1400" t="s">
        <v>5019</v>
      </c>
      <c r="H1400" t="s">
        <v>294</v>
      </c>
      <c r="I1400" t="s">
        <v>296</v>
      </c>
      <c r="J1400" t="s">
        <v>246</v>
      </c>
      <c r="K1400" t="s">
        <v>3079</v>
      </c>
      <c r="L1400" t="s">
        <v>247</v>
      </c>
      <c r="M1400">
        <v>1015706</v>
      </c>
      <c r="N1400">
        <v>0</v>
      </c>
      <c r="O1400">
        <v>1015706</v>
      </c>
      <c r="P1400">
        <v>0</v>
      </c>
      <c r="Q1400" t="s">
        <v>5140</v>
      </c>
      <c r="R1400" t="s">
        <v>3238</v>
      </c>
      <c r="S1400" t="s">
        <v>3271</v>
      </c>
      <c r="T1400" t="s">
        <v>3085</v>
      </c>
      <c r="U1400" t="s">
        <v>5141</v>
      </c>
      <c r="V1400" t="s">
        <v>5142</v>
      </c>
      <c r="W1400" t="s">
        <v>3085</v>
      </c>
      <c r="X1400" t="str">
        <f t="shared" si="21"/>
        <v>Funcionamiento</v>
      </c>
      <c r="Y1400" t="s">
        <v>5019</v>
      </c>
    </row>
    <row r="1401" spans="1:25">
      <c r="A1401" t="s">
        <v>3221</v>
      </c>
      <c r="B1401" t="s">
        <v>3260</v>
      </c>
      <c r="C1401" t="s">
        <v>5139</v>
      </c>
      <c r="D1401" t="s">
        <v>3076</v>
      </c>
      <c r="E1401" t="s">
        <v>3077</v>
      </c>
      <c r="F1401" t="s">
        <v>327</v>
      </c>
      <c r="G1401" t="s">
        <v>5019</v>
      </c>
      <c r="H1401" t="s">
        <v>333</v>
      </c>
      <c r="I1401" t="s">
        <v>335</v>
      </c>
      <c r="J1401" t="s">
        <v>246</v>
      </c>
      <c r="K1401" t="s">
        <v>3079</v>
      </c>
      <c r="L1401" t="s">
        <v>247</v>
      </c>
      <c r="M1401">
        <v>122449</v>
      </c>
      <c r="N1401">
        <v>0</v>
      </c>
      <c r="O1401">
        <v>122449</v>
      </c>
      <c r="P1401">
        <v>0</v>
      </c>
      <c r="Q1401" t="s">
        <v>5140</v>
      </c>
      <c r="R1401" t="s">
        <v>3238</v>
      </c>
      <c r="S1401" t="s">
        <v>3271</v>
      </c>
      <c r="T1401" t="s">
        <v>3085</v>
      </c>
      <c r="U1401" t="s">
        <v>5141</v>
      </c>
      <c r="V1401" t="s">
        <v>5142</v>
      </c>
      <c r="W1401" t="s">
        <v>3085</v>
      </c>
      <c r="X1401" t="str">
        <f t="shared" si="21"/>
        <v>Funcionamiento</v>
      </c>
      <c r="Y1401" t="s">
        <v>5019</v>
      </c>
    </row>
    <row r="1402" spans="1:25">
      <c r="A1402" t="s">
        <v>3221</v>
      </c>
      <c r="B1402" t="s">
        <v>3260</v>
      </c>
      <c r="C1402" t="s">
        <v>5139</v>
      </c>
      <c r="D1402" t="s">
        <v>3076</v>
      </c>
      <c r="E1402" t="s">
        <v>3077</v>
      </c>
      <c r="F1402" t="s">
        <v>327</v>
      </c>
      <c r="G1402" t="s">
        <v>5019</v>
      </c>
      <c r="H1402" t="s">
        <v>292</v>
      </c>
      <c r="I1402" t="s">
        <v>293</v>
      </c>
      <c r="J1402" t="s">
        <v>246</v>
      </c>
      <c r="K1402" t="s">
        <v>3079</v>
      </c>
      <c r="L1402" t="s">
        <v>247</v>
      </c>
      <c r="M1402">
        <v>42810657</v>
      </c>
      <c r="N1402">
        <v>0</v>
      </c>
      <c r="O1402">
        <v>42810657</v>
      </c>
      <c r="P1402">
        <v>0</v>
      </c>
      <c r="Q1402" t="s">
        <v>5140</v>
      </c>
      <c r="R1402" t="s">
        <v>3238</v>
      </c>
      <c r="S1402" t="s">
        <v>3271</v>
      </c>
      <c r="T1402" t="s">
        <v>3085</v>
      </c>
      <c r="U1402" t="s">
        <v>5141</v>
      </c>
      <c r="V1402" t="s">
        <v>5142</v>
      </c>
      <c r="W1402" t="s">
        <v>3085</v>
      </c>
      <c r="X1402" t="str">
        <f t="shared" si="21"/>
        <v>Funcionamiento</v>
      </c>
      <c r="Y1402" t="s">
        <v>5019</v>
      </c>
    </row>
    <row r="1403" spans="1:25">
      <c r="A1403" t="s">
        <v>3221</v>
      </c>
      <c r="B1403" t="s">
        <v>3260</v>
      </c>
      <c r="C1403" t="s">
        <v>5139</v>
      </c>
      <c r="D1403" t="s">
        <v>3076</v>
      </c>
      <c r="E1403" t="s">
        <v>3077</v>
      </c>
      <c r="F1403" t="s">
        <v>327</v>
      </c>
      <c r="G1403" t="s">
        <v>5019</v>
      </c>
      <c r="H1403" t="s">
        <v>303</v>
      </c>
      <c r="I1403" t="s">
        <v>305</v>
      </c>
      <c r="J1403" t="s">
        <v>246</v>
      </c>
      <c r="K1403" t="s">
        <v>3079</v>
      </c>
      <c r="L1403" t="s">
        <v>247</v>
      </c>
      <c r="M1403">
        <v>918365</v>
      </c>
      <c r="N1403">
        <v>0</v>
      </c>
      <c r="O1403">
        <v>918365</v>
      </c>
      <c r="P1403">
        <v>0</v>
      </c>
      <c r="Q1403" t="s">
        <v>5140</v>
      </c>
      <c r="R1403" t="s">
        <v>3238</v>
      </c>
      <c r="S1403" t="s">
        <v>3271</v>
      </c>
      <c r="T1403" t="s">
        <v>3085</v>
      </c>
      <c r="U1403" t="s">
        <v>5141</v>
      </c>
      <c r="V1403" t="s">
        <v>5142</v>
      </c>
      <c r="W1403" t="s">
        <v>3085</v>
      </c>
      <c r="X1403" t="str">
        <f t="shared" si="21"/>
        <v>Funcionamiento</v>
      </c>
      <c r="Y1403" t="s">
        <v>5019</v>
      </c>
    </row>
    <row r="1404" spans="1:25">
      <c r="A1404" t="s">
        <v>3221</v>
      </c>
      <c r="B1404" t="s">
        <v>3260</v>
      </c>
      <c r="C1404" t="s">
        <v>5139</v>
      </c>
      <c r="D1404" t="s">
        <v>3076</v>
      </c>
      <c r="E1404" t="s">
        <v>3077</v>
      </c>
      <c r="F1404" t="s">
        <v>327</v>
      </c>
      <c r="G1404" t="s">
        <v>5019</v>
      </c>
      <c r="H1404" t="s">
        <v>297</v>
      </c>
      <c r="I1404" t="s">
        <v>299</v>
      </c>
      <c r="J1404" t="s">
        <v>246</v>
      </c>
      <c r="K1404" t="s">
        <v>3079</v>
      </c>
      <c r="L1404" t="s">
        <v>247</v>
      </c>
      <c r="M1404">
        <v>1271961</v>
      </c>
      <c r="N1404">
        <v>0</v>
      </c>
      <c r="O1404">
        <v>1271961</v>
      </c>
      <c r="P1404">
        <v>0</v>
      </c>
      <c r="Q1404" t="s">
        <v>5140</v>
      </c>
      <c r="R1404" t="s">
        <v>3238</v>
      </c>
      <c r="S1404" t="s">
        <v>3271</v>
      </c>
      <c r="T1404" t="s">
        <v>3085</v>
      </c>
      <c r="U1404" t="s">
        <v>5141</v>
      </c>
      <c r="V1404" t="s">
        <v>5142</v>
      </c>
      <c r="W1404" t="s">
        <v>3085</v>
      </c>
      <c r="X1404" t="str">
        <f t="shared" si="21"/>
        <v>Funcionamiento</v>
      </c>
      <c r="Y1404" t="s">
        <v>5019</v>
      </c>
    </row>
    <row r="1405" spans="1:25">
      <c r="A1405" t="s">
        <v>3221</v>
      </c>
      <c r="B1405" t="s">
        <v>3260</v>
      </c>
      <c r="C1405" t="s">
        <v>5139</v>
      </c>
      <c r="D1405" t="s">
        <v>3076</v>
      </c>
      <c r="E1405" t="s">
        <v>3077</v>
      </c>
      <c r="F1405" t="s">
        <v>327</v>
      </c>
      <c r="G1405" t="s">
        <v>5019</v>
      </c>
      <c r="H1405" t="s">
        <v>331</v>
      </c>
      <c r="I1405" t="s">
        <v>587</v>
      </c>
      <c r="J1405" t="s">
        <v>246</v>
      </c>
      <c r="K1405" t="s">
        <v>3079</v>
      </c>
      <c r="L1405" t="s">
        <v>247</v>
      </c>
      <c r="M1405">
        <v>1856693</v>
      </c>
      <c r="N1405">
        <v>0</v>
      </c>
      <c r="O1405">
        <v>1856693</v>
      </c>
      <c r="P1405">
        <v>0</v>
      </c>
      <c r="Q1405" t="s">
        <v>5140</v>
      </c>
      <c r="R1405" t="s">
        <v>3238</v>
      </c>
      <c r="S1405" t="s">
        <v>3271</v>
      </c>
      <c r="T1405" t="s">
        <v>3085</v>
      </c>
      <c r="U1405" t="s">
        <v>5141</v>
      </c>
      <c r="V1405" t="s">
        <v>5142</v>
      </c>
      <c r="W1405" t="s">
        <v>3085</v>
      </c>
      <c r="X1405" t="str">
        <f t="shared" si="21"/>
        <v>Funcionamiento</v>
      </c>
      <c r="Y1405" t="s">
        <v>5019</v>
      </c>
    </row>
    <row r="1406" spans="1:25">
      <c r="A1406" t="s">
        <v>3221</v>
      </c>
      <c r="B1406" t="s">
        <v>3260</v>
      </c>
      <c r="C1406" t="s">
        <v>5139</v>
      </c>
      <c r="D1406" t="s">
        <v>3076</v>
      </c>
      <c r="E1406" t="s">
        <v>3077</v>
      </c>
      <c r="F1406" t="s">
        <v>327</v>
      </c>
      <c r="G1406" t="s">
        <v>5019</v>
      </c>
      <c r="H1406" t="s">
        <v>309</v>
      </c>
      <c r="I1406" t="s">
        <v>311</v>
      </c>
      <c r="J1406" t="s">
        <v>246</v>
      </c>
      <c r="K1406" t="s">
        <v>3079</v>
      </c>
      <c r="L1406" t="s">
        <v>247</v>
      </c>
      <c r="M1406">
        <v>1606753</v>
      </c>
      <c r="N1406">
        <v>0</v>
      </c>
      <c r="O1406">
        <v>1606753</v>
      </c>
      <c r="P1406">
        <v>0</v>
      </c>
      <c r="Q1406" t="s">
        <v>5140</v>
      </c>
      <c r="R1406" t="s">
        <v>3238</v>
      </c>
      <c r="S1406" t="s">
        <v>3271</v>
      </c>
      <c r="T1406" t="s">
        <v>3085</v>
      </c>
      <c r="U1406" t="s">
        <v>5141</v>
      </c>
      <c r="V1406" t="s">
        <v>5142</v>
      </c>
      <c r="W1406" t="s">
        <v>3085</v>
      </c>
      <c r="X1406" t="str">
        <f t="shared" si="21"/>
        <v>Funcionamiento</v>
      </c>
      <c r="Y1406" t="s">
        <v>5019</v>
      </c>
    </row>
    <row r="1407" spans="1:25">
      <c r="A1407" t="s">
        <v>3251</v>
      </c>
      <c r="B1407" t="s">
        <v>5143</v>
      </c>
      <c r="C1407" t="s">
        <v>5144</v>
      </c>
      <c r="D1407" t="s">
        <v>3076</v>
      </c>
      <c r="E1407" t="s">
        <v>3077</v>
      </c>
      <c r="F1407" t="s">
        <v>327</v>
      </c>
      <c r="G1407" t="s">
        <v>5019</v>
      </c>
      <c r="H1407" t="s">
        <v>316</v>
      </c>
      <c r="I1407" t="s">
        <v>583</v>
      </c>
      <c r="J1407" t="s">
        <v>246</v>
      </c>
      <c r="K1407" t="s">
        <v>3079</v>
      </c>
      <c r="L1407" t="s">
        <v>247</v>
      </c>
      <c r="M1407">
        <v>4235400</v>
      </c>
      <c r="N1407">
        <v>0</v>
      </c>
      <c r="O1407">
        <v>4235400</v>
      </c>
      <c r="P1407">
        <v>0</v>
      </c>
      <c r="Q1407" t="s">
        <v>5145</v>
      </c>
      <c r="R1407" t="s">
        <v>3281</v>
      </c>
      <c r="S1407" t="s">
        <v>3278</v>
      </c>
      <c r="T1407" t="s">
        <v>3085</v>
      </c>
      <c r="U1407" t="s">
        <v>5146</v>
      </c>
      <c r="V1407" t="s">
        <v>5147</v>
      </c>
      <c r="W1407" t="s">
        <v>3085</v>
      </c>
      <c r="X1407" t="str">
        <f t="shared" si="21"/>
        <v>Funcionamiento</v>
      </c>
      <c r="Y1407" t="s">
        <v>5019</v>
      </c>
    </row>
    <row r="1408" spans="1:25">
      <c r="A1408" t="s">
        <v>3251</v>
      </c>
      <c r="B1408" t="s">
        <v>5143</v>
      </c>
      <c r="C1408" t="s">
        <v>5144</v>
      </c>
      <c r="D1408" t="s">
        <v>3076</v>
      </c>
      <c r="E1408" t="s">
        <v>3077</v>
      </c>
      <c r="F1408" t="s">
        <v>327</v>
      </c>
      <c r="G1408" t="s">
        <v>5019</v>
      </c>
      <c r="H1408" t="s">
        <v>318</v>
      </c>
      <c r="I1408" t="s">
        <v>586</v>
      </c>
      <c r="J1408" t="s">
        <v>246</v>
      </c>
      <c r="K1408" t="s">
        <v>3079</v>
      </c>
      <c r="L1408" t="s">
        <v>247</v>
      </c>
      <c r="M1408">
        <v>2044103</v>
      </c>
      <c r="N1408">
        <v>0</v>
      </c>
      <c r="O1408">
        <v>2044103</v>
      </c>
      <c r="P1408">
        <v>0</v>
      </c>
      <c r="Q1408" t="s">
        <v>5145</v>
      </c>
      <c r="R1408" t="s">
        <v>3281</v>
      </c>
      <c r="S1408" t="s">
        <v>3278</v>
      </c>
      <c r="T1408" t="s">
        <v>3085</v>
      </c>
      <c r="U1408" t="s">
        <v>5146</v>
      </c>
      <c r="V1408" t="s">
        <v>5147</v>
      </c>
      <c r="W1408" t="s">
        <v>3085</v>
      </c>
      <c r="X1408" t="str">
        <f t="shared" si="21"/>
        <v>Funcionamiento</v>
      </c>
      <c r="Y1408" t="s">
        <v>5019</v>
      </c>
    </row>
    <row r="1409" spans="1:25">
      <c r="A1409" t="s">
        <v>3251</v>
      </c>
      <c r="B1409" t="s">
        <v>5143</v>
      </c>
      <c r="C1409" t="s">
        <v>5144</v>
      </c>
      <c r="D1409" t="s">
        <v>3076</v>
      </c>
      <c r="E1409" t="s">
        <v>3077</v>
      </c>
      <c r="F1409" t="s">
        <v>327</v>
      </c>
      <c r="G1409" t="s">
        <v>5019</v>
      </c>
      <c r="H1409" t="s">
        <v>324</v>
      </c>
      <c r="I1409" t="s">
        <v>325</v>
      </c>
      <c r="J1409" t="s">
        <v>246</v>
      </c>
      <c r="K1409" t="s">
        <v>3079</v>
      </c>
      <c r="L1409" t="s">
        <v>247</v>
      </c>
      <c r="M1409">
        <v>979900</v>
      </c>
      <c r="N1409">
        <v>0</v>
      </c>
      <c r="O1409">
        <v>979900</v>
      </c>
      <c r="P1409">
        <v>0</v>
      </c>
      <c r="Q1409" t="s">
        <v>5145</v>
      </c>
      <c r="R1409" t="s">
        <v>3281</v>
      </c>
      <c r="S1409" t="s">
        <v>3278</v>
      </c>
      <c r="T1409" t="s">
        <v>3085</v>
      </c>
      <c r="U1409" t="s">
        <v>5146</v>
      </c>
      <c r="V1409" t="s">
        <v>5147</v>
      </c>
      <c r="W1409" t="s">
        <v>3085</v>
      </c>
      <c r="X1409" t="str">
        <f t="shared" si="21"/>
        <v>Funcionamiento</v>
      </c>
      <c r="Y1409" t="s">
        <v>5019</v>
      </c>
    </row>
    <row r="1410" spans="1:25">
      <c r="A1410" t="s">
        <v>3251</v>
      </c>
      <c r="B1410" t="s">
        <v>5143</v>
      </c>
      <c r="C1410" t="s">
        <v>5144</v>
      </c>
      <c r="D1410" t="s">
        <v>3076</v>
      </c>
      <c r="E1410" t="s">
        <v>3077</v>
      </c>
      <c r="F1410" t="s">
        <v>327</v>
      </c>
      <c r="G1410" t="s">
        <v>5019</v>
      </c>
      <c r="H1410" t="s">
        <v>322</v>
      </c>
      <c r="I1410" t="s">
        <v>323</v>
      </c>
      <c r="J1410" t="s">
        <v>246</v>
      </c>
      <c r="K1410" t="s">
        <v>3079</v>
      </c>
      <c r="L1410" t="s">
        <v>247</v>
      </c>
      <c r="M1410">
        <v>1469700</v>
      </c>
      <c r="N1410">
        <v>0</v>
      </c>
      <c r="O1410">
        <v>1469700</v>
      </c>
      <c r="P1410">
        <v>0</v>
      </c>
      <c r="Q1410" t="s">
        <v>5145</v>
      </c>
      <c r="R1410" t="s">
        <v>3281</v>
      </c>
      <c r="S1410" t="s">
        <v>3278</v>
      </c>
      <c r="T1410" t="s">
        <v>3085</v>
      </c>
      <c r="U1410" t="s">
        <v>5146</v>
      </c>
      <c r="V1410" t="s">
        <v>5147</v>
      </c>
      <c r="W1410" t="s">
        <v>3085</v>
      </c>
      <c r="X1410" t="str">
        <f t="shared" ref="X1410:X1473" si="22">IF(LEFT(H1410,1)="C","Inversión","Funcionamiento")</f>
        <v>Funcionamiento</v>
      </c>
      <c r="Y1410" t="s">
        <v>5019</v>
      </c>
    </row>
    <row r="1411" spans="1:25">
      <c r="A1411" t="s">
        <v>3251</v>
      </c>
      <c r="B1411" t="s">
        <v>5143</v>
      </c>
      <c r="C1411" t="s">
        <v>5144</v>
      </c>
      <c r="D1411" t="s">
        <v>3076</v>
      </c>
      <c r="E1411" t="s">
        <v>3077</v>
      </c>
      <c r="F1411" t="s">
        <v>327</v>
      </c>
      <c r="G1411" t="s">
        <v>5019</v>
      </c>
      <c r="H1411" t="s">
        <v>320</v>
      </c>
      <c r="I1411" t="s">
        <v>321</v>
      </c>
      <c r="J1411" t="s">
        <v>246</v>
      </c>
      <c r="K1411" t="s">
        <v>3079</v>
      </c>
      <c r="L1411" t="s">
        <v>247</v>
      </c>
      <c r="M1411">
        <v>633200</v>
      </c>
      <c r="N1411">
        <v>0</v>
      </c>
      <c r="O1411">
        <v>633200</v>
      </c>
      <c r="P1411">
        <v>0</v>
      </c>
      <c r="Q1411" t="s">
        <v>5145</v>
      </c>
      <c r="R1411" t="s">
        <v>3281</v>
      </c>
      <c r="S1411" t="s">
        <v>3278</v>
      </c>
      <c r="T1411" t="s">
        <v>3085</v>
      </c>
      <c r="U1411" t="s">
        <v>5146</v>
      </c>
      <c r="V1411" t="s">
        <v>5147</v>
      </c>
      <c r="W1411" t="s">
        <v>3085</v>
      </c>
      <c r="X1411" t="str">
        <f t="shared" si="22"/>
        <v>Funcionamiento</v>
      </c>
      <c r="Y1411" t="s">
        <v>5019</v>
      </c>
    </row>
    <row r="1412" spans="1:25">
      <c r="A1412" t="s">
        <v>3251</v>
      </c>
      <c r="B1412" t="s">
        <v>5143</v>
      </c>
      <c r="C1412" t="s">
        <v>5144</v>
      </c>
      <c r="D1412" t="s">
        <v>3076</v>
      </c>
      <c r="E1412" t="s">
        <v>3077</v>
      </c>
      <c r="F1412" t="s">
        <v>327</v>
      </c>
      <c r="G1412" t="s">
        <v>5019</v>
      </c>
      <c r="H1412" t="s">
        <v>314</v>
      </c>
      <c r="I1412" t="s">
        <v>582</v>
      </c>
      <c r="J1412" t="s">
        <v>246</v>
      </c>
      <c r="K1412" t="s">
        <v>3079</v>
      </c>
      <c r="L1412" t="s">
        <v>247</v>
      </c>
      <c r="M1412">
        <v>5978800</v>
      </c>
      <c r="N1412">
        <v>0</v>
      </c>
      <c r="O1412">
        <v>5978800</v>
      </c>
      <c r="P1412">
        <v>0</v>
      </c>
      <c r="Q1412" t="s">
        <v>5145</v>
      </c>
      <c r="R1412" t="s">
        <v>3281</v>
      </c>
      <c r="S1412" t="s">
        <v>3278</v>
      </c>
      <c r="T1412" t="s">
        <v>3085</v>
      </c>
      <c r="U1412" t="s">
        <v>5146</v>
      </c>
      <c r="V1412" t="s">
        <v>5147</v>
      </c>
      <c r="W1412" t="s">
        <v>3085</v>
      </c>
      <c r="X1412" t="str">
        <f t="shared" si="22"/>
        <v>Funcionamiento</v>
      </c>
      <c r="Y1412" t="s">
        <v>5019</v>
      </c>
    </row>
    <row r="1413" spans="1:25">
      <c r="A1413" t="s">
        <v>3238</v>
      </c>
      <c r="B1413" t="s">
        <v>3282</v>
      </c>
      <c r="C1413" t="s">
        <v>5148</v>
      </c>
      <c r="D1413" t="s">
        <v>3076</v>
      </c>
      <c r="E1413" t="s">
        <v>3077</v>
      </c>
      <c r="F1413" t="s">
        <v>327</v>
      </c>
      <c r="G1413" t="s">
        <v>5019</v>
      </c>
      <c r="H1413" t="s">
        <v>300</v>
      </c>
      <c r="I1413" t="s">
        <v>302</v>
      </c>
      <c r="J1413" t="s">
        <v>246</v>
      </c>
      <c r="K1413" t="s">
        <v>3079</v>
      </c>
      <c r="L1413" t="s">
        <v>247</v>
      </c>
      <c r="M1413">
        <v>51330689</v>
      </c>
      <c r="N1413">
        <v>0</v>
      </c>
      <c r="O1413">
        <v>51330689</v>
      </c>
      <c r="P1413">
        <v>0</v>
      </c>
      <c r="Q1413" t="s">
        <v>5149</v>
      </c>
      <c r="R1413" t="s">
        <v>3288</v>
      </c>
      <c r="S1413" t="s">
        <v>3392</v>
      </c>
      <c r="T1413" t="s">
        <v>3085</v>
      </c>
      <c r="U1413" t="s">
        <v>5150</v>
      </c>
      <c r="V1413" t="s">
        <v>5151</v>
      </c>
      <c r="W1413" t="s">
        <v>3085</v>
      </c>
      <c r="X1413" t="str">
        <f t="shared" si="22"/>
        <v>Funcionamiento</v>
      </c>
      <c r="Y1413" t="s">
        <v>5019</v>
      </c>
    </row>
    <row r="1414" spans="1:25">
      <c r="A1414" t="s">
        <v>3281</v>
      </c>
      <c r="B1414" t="s">
        <v>5152</v>
      </c>
      <c r="C1414" t="s">
        <v>5153</v>
      </c>
      <c r="D1414" t="s">
        <v>3076</v>
      </c>
      <c r="E1414" t="s">
        <v>3077</v>
      </c>
      <c r="F1414" t="s">
        <v>327</v>
      </c>
      <c r="G1414" t="s">
        <v>5019</v>
      </c>
      <c r="H1414" t="s">
        <v>294</v>
      </c>
      <c r="I1414" t="s">
        <v>296</v>
      </c>
      <c r="J1414" t="s">
        <v>246</v>
      </c>
      <c r="K1414" t="s">
        <v>3079</v>
      </c>
      <c r="L1414" t="s">
        <v>247</v>
      </c>
      <c r="M1414">
        <v>1000283</v>
      </c>
      <c r="N1414">
        <v>0</v>
      </c>
      <c r="O1414">
        <v>1000283</v>
      </c>
      <c r="P1414">
        <v>0</v>
      </c>
      <c r="Q1414" t="s">
        <v>5154</v>
      </c>
      <c r="R1414" t="s">
        <v>3263</v>
      </c>
      <c r="S1414" t="s">
        <v>5155</v>
      </c>
      <c r="T1414" t="s">
        <v>3085</v>
      </c>
      <c r="U1414" t="s">
        <v>5156</v>
      </c>
      <c r="V1414" t="s">
        <v>5157</v>
      </c>
      <c r="W1414" t="s">
        <v>3085</v>
      </c>
      <c r="X1414" t="str">
        <f t="shared" si="22"/>
        <v>Funcionamiento</v>
      </c>
      <c r="Y1414" t="s">
        <v>5019</v>
      </c>
    </row>
    <row r="1415" spans="1:25">
      <c r="A1415" t="s">
        <v>3281</v>
      </c>
      <c r="B1415" t="s">
        <v>5152</v>
      </c>
      <c r="C1415" t="s">
        <v>5153</v>
      </c>
      <c r="D1415" t="s">
        <v>3076</v>
      </c>
      <c r="E1415" t="s">
        <v>3077</v>
      </c>
      <c r="F1415" t="s">
        <v>327</v>
      </c>
      <c r="G1415" t="s">
        <v>5019</v>
      </c>
      <c r="H1415" t="s">
        <v>292</v>
      </c>
      <c r="I1415" t="s">
        <v>293</v>
      </c>
      <c r="J1415" t="s">
        <v>246</v>
      </c>
      <c r="K1415" t="s">
        <v>3079</v>
      </c>
      <c r="L1415" t="s">
        <v>247</v>
      </c>
      <c r="M1415">
        <v>42604439</v>
      </c>
      <c r="N1415">
        <v>0</v>
      </c>
      <c r="O1415">
        <v>42604439</v>
      </c>
      <c r="P1415">
        <v>0</v>
      </c>
      <c r="Q1415" t="s">
        <v>5154</v>
      </c>
      <c r="R1415" t="s">
        <v>3263</v>
      </c>
      <c r="S1415" t="s">
        <v>5155</v>
      </c>
      <c r="T1415" t="s">
        <v>3085</v>
      </c>
      <c r="U1415" t="s">
        <v>5156</v>
      </c>
      <c r="V1415" t="s">
        <v>5157</v>
      </c>
      <c r="W1415" t="s">
        <v>3085</v>
      </c>
      <c r="X1415" t="str">
        <f t="shared" si="22"/>
        <v>Funcionamiento</v>
      </c>
      <c r="Y1415" t="s">
        <v>5019</v>
      </c>
    </row>
    <row r="1416" spans="1:25">
      <c r="A1416" t="s">
        <v>3281</v>
      </c>
      <c r="B1416" t="s">
        <v>5152</v>
      </c>
      <c r="C1416" t="s">
        <v>5153</v>
      </c>
      <c r="D1416" t="s">
        <v>3076</v>
      </c>
      <c r="E1416" t="s">
        <v>3077</v>
      </c>
      <c r="F1416" t="s">
        <v>327</v>
      </c>
      <c r="G1416" t="s">
        <v>5019</v>
      </c>
      <c r="H1416" t="s">
        <v>297</v>
      </c>
      <c r="I1416" t="s">
        <v>299</v>
      </c>
      <c r="J1416" t="s">
        <v>246</v>
      </c>
      <c r="K1416" t="s">
        <v>3079</v>
      </c>
      <c r="L1416" t="s">
        <v>247</v>
      </c>
      <c r="M1416">
        <v>1337102</v>
      </c>
      <c r="N1416">
        <v>0</v>
      </c>
      <c r="O1416">
        <v>1337102</v>
      </c>
      <c r="P1416">
        <v>0</v>
      </c>
      <c r="Q1416" t="s">
        <v>5154</v>
      </c>
      <c r="R1416" t="s">
        <v>3263</v>
      </c>
      <c r="S1416" t="s">
        <v>5155</v>
      </c>
      <c r="T1416" t="s">
        <v>3085</v>
      </c>
      <c r="U1416" t="s">
        <v>5156</v>
      </c>
      <c r="V1416" t="s">
        <v>5157</v>
      </c>
      <c r="W1416" t="s">
        <v>3085</v>
      </c>
      <c r="X1416" t="str">
        <f t="shared" si="22"/>
        <v>Funcionamiento</v>
      </c>
      <c r="Y1416" t="s">
        <v>5019</v>
      </c>
    </row>
    <row r="1417" spans="1:25">
      <c r="A1417" t="s">
        <v>3281</v>
      </c>
      <c r="B1417" t="s">
        <v>5152</v>
      </c>
      <c r="C1417" t="s">
        <v>5153</v>
      </c>
      <c r="D1417" t="s">
        <v>3076</v>
      </c>
      <c r="E1417" t="s">
        <v>3077</v>
      </c>
      <c r="F1417" t="s">
        <v>327</v>
      </c>
      <c r="G1417" t="s">
        <v>5019</v>
      </c>
      <c r="H1417" t="s">
        <v>303</v>
      </c>
      <c r="I1417" t="s">
        <v>305</v>
      </c>
      <c r="J1417" t="s">
        <v>246</v>
      </c>
      <c r="K1417" t="s">
        <v>3079</v>
      </c>
      <c r="L1417" t="s">
        <v>247</v>
      </c>
      <c r="M1417">
        <v>832461</v>
      </c>
      <c r="N1417">
        <v>0</v>
      </c>
      <c r="O1417">
        <v>832461</v>
      </c>
      <c r="P1417">
        <v>0</v>
      </c>
      <c r="Q1417" t="s">
        <v>5154</v>
      </c>
      <c r="R1417" t="s">
        <v>3263</v>
      </c>
      <c r="S1417" t="s">
        <v>5155</v>
      </c>
      <c r="T1417" t="s">
        <v>3085</v>
      </c>
      <c r="U1417" t="s">
        <v>5156</v>
      </c>
      <c r="V1417" t="s">
        <v>5157</v>
      </c>
      <c r="W1417" t="s">
        <v>3085</v>
      </c>
      <c r="X1417" t="str">
        <f t="shared" si="22"/>
        <v>Funcionamiento</v>
      </c>
      <c r="Y1417" t="s">
        <v>5019</v>
      </c>
    </row>
    <row r="1418" spans="1:25">
      <c r="A1418" t="s">
        <v>3288</v>
      </c>
      <c r="B1418" t="s">
        <v>5158</v>
      </c>
      <c r="C1418" t="s">
        <v>5159</v>
      </c>
      <c r="D1418" t="s">
        <v>3076</v>
      </c>
      <c r="E1418" t="s">
        <v>3077</v>
      </c>
      <c r="F1418" t="s">
        <v>327</v>
      </c>
      <c r="G1418" t="s">
        <v>5019</v>
      </c>
      <c r="H1418" t="s">
        <v>318</v>
      </c>
      <c r="I1418" t="s">
        <v>586</v>
      </c>
      <c r="J1418" t="s">
        <v>246</v>
      </c>
      <c r="K1418" t="s">
        <v>3079</v>
      </c>
      <c r="L1418" t="s">
        <v>247</v>
      </c>
      <c r="M1418">
        <v>3879800</v>
      </c>
      <c r="N1418">
        <v>0</v>
      </c>
      <c r="O1418">
        <v>3879800</v>
      </c>
      <c r="P1418">
        <v>0</v>
      </c>
      <c r="Q1418" t="s">
        <v>5160</v>
      </c>
      <c r="R1418" t="s">
        <v>3270</v>
      </c>
      <c r="S1418" t="s">
        <v>3413</v>
      </c>
      <c r="T1418" t="s">
        <v>3085</v>
      </c>
      <c r="U1418" t="s">
        <v>5161</v>
      </c>
      <c r="V1418" t="s">
        <v>5162</v>
      </c>
      <c r="W1418" t="s">
        <v>3085</v>
      </c>
      <c r="X1418" t="str">
        <f t="shared" si="22"/>
        <v>Funcionamiento</v>
      </c>
      <c r="Y1418" t="s">
        <v>5019</v>
      </c>
    </row>
    <row r="1419" spans="1:25">
      <c r="A1419" t="s">
        <v>3288</v>
      </c>
      <c r="B1419" t="s">
        <v>5158</v>
      </c>
      <c r="C1419" t="s">
        <v>5159</v>
      </c>
      <c r="D1419" t="s">
        <v>3076</v>
      </c>
      <c r="E1419" t="s">
        <v>3077</v>
      </c>
      <c r="F1419" t="s">
        <v>327</v>
      </c>
      <c r="G1419" t="s">
        <v>5019</v>
      </c>
      <c r="H1419" t="s">
        <v>320</v>
      </c>
      <c r="I1419" t="s">
        <v>321</v>
      </c>
      <c r="J1419" t="s">
        <v>246</v>
      </c>
      <c r="K1419" t="s">
        <v>3079</v>
      </c>
      <c r="L1419" t="s">
        <v>247</v>
      </c>
      <c r="M1419">
        <v>618600</v>
      </c>
      <c r="N1419">
        <v>0</v>
      </c>
      <c r="O1419">
        <v>618600</v>
      </c>
      <c r="P1419">
        <v>0</v>
      </c>
      <c r="Q1419" t="s">
        <v>5160</v>
      </c>
      <c r="R1419" t="s">
        <v>3270</v>
      </c>
      <c r="S1419" t="s">
        <v>3413</v>
      </c>
      <c r="T1419" t="s">
        <v>3085</v>
      </c>
      <c r="U1419" t="s">
        <v>5161</v>
      </c>
      <c r="V1419" t="s">
        <v>5162</v>
      </c>
      <c r="W1419" t="s">
        <v>3085</v>
      </c>
      <c r="X1419" t="str">
        <f t="shared" si="22"/>
        <v>Funcionamiento</v>
      </c>
      <c r="Y1419" t="s">
        <v>5019</v>
      </c>
    </row>
    <row r="1420" spans="1:25">
      <c r="A1420" t="s">
        <v>3288</v>
      </c>
      <c r="B1420" t="s">
        <v>5158</v>
      </c>
      <c r="C1420" t="s">
        <v>5159</v>
      </c>
      <c r="D1420" t="s">
        <v>3076</v>
      </c>
      <c r="E1420" t="s">
        <v>3077</v>
      </c>
      <c r="F1420" t="s">
        <v>327</v>
      </c>
      <c r="G1420" t="s">
        <v>5019</v>
      </c>
      <c r="H1420" t="s">
        <v>322</v>
      </c>
      <c r="I1420" t="s">
        <v>323</v>
      </c>
      <c r="J1420" t="s">
        <v>246</v>
      </c>
      <c r="K1420" t="s">
        <v>3079</v>
      </c>
      <c r="L1420" t="s">
        <v>247</v>
      </c>
      <c r="M1420">
        <v>2910400</v>
      </c>
      <c r="N1420">
        <v>0</v>
      </c>
      <c r="O1420">
        <v>2910400</v>
      </c>
      <c r="P1420">
        <v>0</v>
      </c>
      <c r="Q1420" t="s">
        <v>5160</v>
      </c>
      <c r="R1420" t="s">
        <v>3270</v>
      </c>
      <c r="S1420" t="s">
        <v>3413</v>
      </c>
      <c r="T1420" t="s">
        <v>3085</v>
      </c>
      <c r="U1420" t="s">
        <v>5161</v>
      </c>
      <c r="V1420" t="s">
        <v>5162</v>
      </c>
      <c r="W1420" t="s">
        <v>3085</v>
      </c>
      <c r="X1420" t="str">
        <f t="shared" si="22"/>
        <v>Funcionamiento</v>
      </c>
      <c r="Y1420" t="s">
        <v>5019</v>
      </c>
    </row>
    <row r="1421" spans="1:25">
      <c r="A1421" t="s">
        <v>3288</v>
      </c>
      <c r="B1421" t="s">
        <v>5158</v>
      </c>
      <c r="C1421" t="s">
        <v>5159</v>
      </c>
      <c r="D1421" t="s">
        <v>3076</v>
      </c>
      <c r="E1421" t="s">
        <v>3077</v>
      </c>
      <c r="F1421" t="s">
        <v>327</v>
      </c>
      <c r="G1421" t="s">
        <v>5019</v>
      </c>
      <c r="H1421" t="s">
        <v>314</v>
      </c>
      <c r="I1421" t="s">
        <v>582</v>
      </c>
      <c r="J1421" t="s">
        <v>246</v>
      </c>
      <c r="K1421" t="s">
        <v>3079</v>
      </c>
      <c r="L1421" t="s">
        <v>247</v>
      </c>
      <c r="M1421">
        <v>5968500</v>
      </c>
      <c r="N1421">
        <v>-164800</v>
      </c>
      <c r="O1421">
        <v>5803700</v>
      </c>
      <c r="P1421">
        <v>0</v>
      </c>
      <c r="Q1421" t="s">
        <v>5160</v>
      </c>
      <c r="R1421" t="s">
        <v>3270</v>
      </c>
      <c r="S1421" t="s">
        <v>3413</v>
      </c>
      <c r="T1421" t="s">
        <v>3085</v>
      </c>
      <c r="U1421" t="s">
        <v>5161</v>
      </c>
      <c r="V1421" t="s">
        <v>5162</v>
      </c>
      <c r="W1421" t="s">
        <v>3085</v>
      </c>
      <c r="X1421" t="str">
        <f t="shared" si="22"/>
        <v>Funcionamiento</v>
      </c>
      <c r="Y1421" t="s">
        <v>5019</v>
      </c>
    </row>
    <row r="1422" spans="1:25">
      <c r="A1422" t="s">
        <v>3288</v>
      </c>
      <c r="B1422" t="s">
        <v>5158</v>
      </c>
      <c r="C1422" t="s">
        <v>5159</v>
      </c>
      <c r="D1422" t="s">
        <v>3076</v>
      </c>
      <c r="E1422" t="s">
        <v>3077</v>
      </c>
      <c r="F1422" t="s">
        <v>327</v>
      </c>
      <c r="G1422" t="s">
        <v>5019</v>
      </c>
      <c r="H1422" t="s">
        <v>316</v>
      </c>
      <c r="I1422" t="s">
        <v>583</v>
      </c>
      <c r="J1422" t="s">
        <v>246</v>
      </c>
      <c r="K1422" t="s">
        <v>3079</v>
      </c>
      <c r="L1422" t="s">
        <v>247</v>
      </c>
      <c r="M1422">
        <v>4228200</v>
      </c>
      <c r="N1422">
        <v>164800</v>
      </c>
      <c r="O1422">
        <v>4393000</v>
      </c>
      <c r="P1422">
        <v>0</v>
      </c>
      <c r="Q1422" t="s">
        <v>5160</v>
      </c>
      <c r="R1422" t="s">
        <v>3270</v>
      </c>
      <c r="S1422" t="s">
        <v>3413</v>
      </c>
      <c r="T1422" t="s">
        <v>3085</v>
      </c>
      <c r="U1422" t="s">
        <v>5161</v>
      </c>
      <c r="V1422" t="s">
        <v>5162</v>
      </c>
      <c r="W1422" t="s">
        <v>3085</v>
      </c>
      <c r="X1422" t="str">
        <f t="shared" si="22"/>
        <v>Funcionamiento</v>
      </c>
      <c r="Y1422" t="s">
        <v>5019</v>
      </c>
    </row>
    <row r="1423" spans="1:25">
      <c r="A1423" t="s">
        <v>3288</v>
      </c>
      <c r="B1423" t="s">
        <v>5158</v>
      </c>
      <c r="C1423" t="s">
        <v>5159</v>
      </c>
      <c r="D1423" t="s">
        <v>3076</v>
      </c>
      <c r="E1423" t="s">
        <v>3077</v>
      </c>
      <c r="F1423" t="s">
        <v>327</v>
      </c>
      <c r="G1423" t="s">
        <v>5019</v>
      </c>
      <c r="H1423" t="s">
        <v>324</v>
      </c>
      <c r="I1423" t="s">
        <v>325</v>
      </c>
      <c r="J1423" t="s">
        <v>246</v>
      </c>
      <c r="K1423" t="s">
        <v>3079</v>
      </c>
      <c r="L1423" t="s">
        <v>247</v>
      </c>
      <c r="M1423">
        <v>1940700</v>
      </c>
      <c r="N1423">
        <v>0</v>
      </c>
      <c r="O1423">
        <v>1940700</v>
      </c>
      <c r="P1423">
        <v>0</v>
      </c>
      <c r="Q1423" t="s">
        <v>5160</v>
      </c>
      <c r="R1423" t="s">
        <v>3270</v>
      </c>
      <c r="S1423" t="s">
        <v>3413</v>
      </c>
      <c r="T1423" t="s">
        <v>3085</v>
      </c>
      <c r="U1423" t="s">
        <v>5161</v>
      </c>
      <c r="V1423" t="s">
        <v>5162</v>
      </c>
      <c r="W1423" t="s">
        <v>3085</v>
      </c>
      <c r="X1423" t="str">
        <f t="shared" si="22"/>
        <v>Funcionamiento</v>
      </c>
      <c r="Y1423" t="s">
        <v>5019</v>
      </c>
    </row>
    <row r="1424" spans="1:25">
      <c r="A1424" t="s">
        <v>3263</v>
      </c>
      <c r="B1424" t="s">
        <v>3340</v>
      </c>
      <c r="C1424" t="s">
        <v>5163</v>
      </c>
      <c r="D1424" t="s">
        <v>3076</v>
      </c>
      <c r="E1424" t="s">
        <v>3077</v>
      </c>
      <c r="F1424" t="s">
        <v>327</v>
      </c>
      <c r="G1424" t="s">
        <v>5019</v>
      </c>
      <c r="H1424" t="s">
        <v>292</v>
      </c>
      <c r="I1424" t="s">
        <v>293</v>
      </c>
      <c r="J1424" t="s">
        <v>246</v>
      </c>
      <c r="K1424" t="s">
        <v>3079</v>
      </c>
      <c r="L1424" t="s">
        <v>247</v>
      </c>
      <c r="M1424">
        <v>43951375</v>
      </c>
      <c r="N1424">
        <v>0</v>
      </c>
      <c r="O1424">
        <v>43951375</v>
      </c>
      <c r="P1424">
        <v>0</v>
      </c>
      <c r="Q1424" t="s">
        <v>5164</v>
      </c>
      <c r="R1424" t="s">
        <v>3277</v>
      </c>
      <c r="S1424" t="s">
        <v>5165</v>
      </c>
      <c r="T1424" t="s">
        <v>3085</v>
      </c>
      <c r="U1424" t="s">
        <v>5166</v>
      </c>
      <c r="V1424" t="s">
        <v>5167</v>
      </c>
      <c r="W1424" t="s">
        <v>3085</v>
      </c>
      <c r="X1424" t="str">
        <f t="shared" si="22"/>
        <v>Funcionamiento</v>
      </c>
      <c r="Y1424" t="s">
        <v>5019</v>
      </c>
    </row>
    <row r="1425" spans="1:25">
      <c r="A1425" t="s">
        <v>3263</v>
      </c>
      <c r="B1425" t="s">
        <v>3340</v>
      </c>
      <c r="C1425" t="s">
        <v>5163</v>
      </c>
      <c r="D1425" t="s">
        <v>3076</v>
      </c>
      <c r="E1425" t="s">
        <v>3077</v>
      </c>
      <c r="F1425" t="s">
        <v>327</v>
      </c>
      <c r="G1425" t="s">
        <v>5019</v>
      </c>
      <c r="H1425" t="s">
        <v>331</v>
      </c>
      <c r="I1425" t="s">
        <v>587</v>
      </c>
      <c r="J1425" t="s">
        <v>246</v>
      </c>
      <c r="K1425" t="s">
        <v>3079</v>
      </c>
      <c r="L1425" t="s">
        <v>247</v>
      </c>
      <c r="M1425">
        <v>3073131</v>
      </c>
      <c r="N1425">
        <v>0</v>
      </c>
      <c r="O1425">
        <v>3073131</v>
      </c>
      <c r="P1425">
        <v>0</v>
      </c>
      <c r="Q1425" t="s">
        <v>5164</v>
      </c>
      <c r="R1425" t="s">
        <v>3277</v>
      </c>
      <c r="S1425" t="s">
        <v>5165</v>
      </c>
      <c r="T1425" t="s">
        <v>3085</v>
      </c>
      <c r="U1425" t="s">
        <v>5166</v>
      </c>
      <c r="V1425" t="s">
        <v>5167</v>
      </c>
      <c r="W1425" t="s">
        <v>3085</v>
      </c>
      <c r="X1425" t="str">
        <f t="shared" si="22"/>
        <v>Funcionamiento</v>
      </c>
      <c r="Y1425" t="s">
        <v>5019</v>
      </c>
    </row>
    <row r="1426" spans="1:25">
      <c r="A1426" t="s">
        <v>3263</v>
      </c>
      <c r="B1426" t="s">
        <v>3340</v>
      </c>
      <c r="C1426" t="s">
        <v>5163</v>
      </c>
      <c r="D1426" t="s">
        <v>3076</v>
      </c>
      <c r="E1426" t="s">
        <v>3077</v>
      </c>
      <c r="F1426" t="s">
        <v>327</v>
      </c>
      <c r="G1426" t="s">
        <v>5019</v>
      </c>
      <c r="H1426" t="s">
        <v>333</v>
      </c>
      <c r="I1426" t="s">
        <v>335</v>
      </c>
      <c r="J1426" t="s">
        <v>246</v>
      </c>
      <c r="K1426" t="s">
        <v>3079</v>
      </c>
      <c r="L1426" t="s">
        <v>247</v>
      </c>
      <c r="M1426">
        <v>220813</v>
      </c>
      <c r="N1426">
        <v>0</v>
      </c>
      <c r="O1426">
        <v>220813</v>
      </c>
      <c r="P1426">
        <v>0</v>
      </c>
      <c r="Q1426" t="s">
        <v>5164</v>
      </c>
      <c r="R1426" t="s">
        <v>3277</v>
      </c>
      <c r="S1426" t="s">
        <v>5165</v>
      </c>
      <c r="T1426" t="s">
        <v>3085</v>
      </c>
      <c r="U1426" t="s">
        <v>5166</v>
      </c>
      <c r="V1426" t="s">
        <v>5167</v>
      </c>
      <c r="W1426" t="s">
        <v>3085</v>
      </c>
      <c r="X1426" t="str">
        <f t="shared" si="22"/>
        <v>Funcionamiento</v>
      </c>
      <c r="Y1426" t="s">
        <v>5019</v>
      </c>
    </row>
    <row r="1427" spans="1:25">
      <c r="A1427" t="s">
        <v>3263</v>
      </c>
      <c r="B1427" t="s">
        <v>3340</v>
      </c>
      <c r="C1427" t="s">
        <v>5163</v>
      </c>
      <c r="D1427" t="s">
        <v>3076</v>
      </c>
      <c r="E1427" t="s">
        <v>3077</v>
      </c>
      <c r="F1427" t="s">
        <v>327</v>
      </c>
      <c r="G1427" t="s">
        <v>5019</v>
      </c>
      <c r="H1427" t="s">
        <v>303</v>
      </c>
      <c r="I1427" t="s">
        <v>305</v>
      </c>
      <c r="J1427" t="s">
        <v>246</v>
      </c>
      <c r="K1427" t="s">
        <v>3079</v>
      </c>
      <c r="L1427" t="s">
        <v>247</v>
      </c>
      <c r="M1427">
        <v>4301089</v>
      </c>
      <c r="N1427">
        <v>0</v>
      </c>
      <c r="O1427">
        <v>4301089</v>
      </c>
      <c r="P1427">
        <v>0</v>
      </c>
      <c r="Q1427" t="s">
        <v>5164</v>
      </c>
      <c r="R1427" t="s">
        <v>3277</v>
      </c>
      <c r="S1427" t="s">
        <v>5165</v>
      </c>
      <c r="T1427" t="s">
        <v>3085</v>
      </c>
      <c r="U1427" t="s">
        <v>5166</v>
      </c>
      <c r="V1427" t="s">
        <v>5167</v>
      </c>
      <c r="W1427" t="s">
        <v>3085</v>
      </c>
      <c r="X1427" t="str">
        <f t="shared" si="22"/>
        <v>Funcionamiento</v>
      </c>
      <c r="Y1427" t="s">
        <v>5019</v>
      </c>
    </row>
    <row r="1428" spans="1:25">
      <c r="A1428" t="s">
        <v>3263</v>
      </c>
      <c r="B1428" t="s">
        <v>3340</v>
      </c>
      <c r="C1428" t="s">
        <v>5163</v>
      </c>
      <c r="D1428" t="s">
        <v>3076</v>
      </c>
      <c r="E1428" t="s">
        <v>3077</v>
      </c>
      <c r="F1428" t="s">
        <v>327</v>
      </c>
      <c r="G1428" t="s">
        <v>5019</v>
      </c>
      <c r="H1428" t="s">
        <v>309</v>
      </c>
      <c r="I1428" t="s">
        <v>311</v>
      </c>
      <c r="J1428" t="s">
        <v>246</v>
      </c>
      <c r="K1428" t="s">
        <v>3079</v>
      </c>
      <c r="L1428" t="s">
        <v>247</v>
      </c>
      <c r="M1428">
        <v>3005507</v>
      </c>
      <c r="N1428">
        <v>0</v>
      </c>
      <c r="O1428">
        <v>3005507</v>
      </c>
      <c r="P1428">
        <v>0</v>
      </c>
      <c r="Q1428" t="s">
        <v>5164</v>
      </c>
      <c r="R1428" t="s">
        <v>3277</v>
      </c>
      <c r="S1428" t="s">
        <v>5165</v>
      </c>
      <c r="T1428" t="s">
        <v>3085</v>
      </c>
      <c r="U1428" t="s">
        <v>5166</v>
      </c>
      <c r="V1428" t="s">
        <v>5167</v>
      </c>
      <c r="W1428" t="s">
        <v>3085</v>
      </c>
      <c r="X1428" t="str">
        <f t="shared" si="22"/>
        <v>Funcionamiento</v>
      </c>
      <c r="Y1428" t="s">
        <v>5019</v>
      </c>
    </row>
    <row r="1429" spans="1:25">
      <c r="A1429" t="s">
        <v>3263</v>
      </c>
      <c r="B1429" t="s">
        <v>3340</v>
      </c>
      <c r="C1429" t="s">
        <v>5163</v>
      </c>
      <c r="D1429" t="s">
        <v>3076</v>
      </c>
      <c r="E1429" t="s">
        <v>3077</v>
      </c>
      <c r="F1429" t="s">
        <v>327</v>
      </c>
      <c r="G1429" t="s">
        <v>5019</v>
      </c>
      <c r="H1429" t="s">
        <v>312</v>
      </c>
      <c r="I1429" t="s">
        <v>3333</v>
      </c>
      <c r="J1429" t="s">
        <v>246</v>
      </c>
      <c r="K1429" t="s">
        <v>3079</v>
      </c>
      <c r="L1429" t="s">
        <v>247</v>
      </c>
      <c r="M1429">
        <v>1337102</v>
      </c>
      <c r="N1429">
        <v>0</v>
      </c>
      <c r="O1429">
        <v>1337102</v>
      </c>
      <c r="P1429">
        <v>0</v>
      </c>
      <c r="Q1429" t="s">
        <v>5164</v>
      </c>
      <c r="R1429" t="s">
        <v>3277</v>
      </c>
      <c r="S1429" t="s">
        <v>5165</v>
      </c>
      <c r="T1429" t="s">
        <v>3085</v>
      </c>
      <c r="U1429" t="s">
        <v>5166</v>
      </c>
      <c r="V1429" t="s">
        <v>5167</v>
      </c>
      <c r="W1429" t="s">
        <v>3085</v>
      </c>
      <c r="X1429" t="str">
        <f t="shared" si="22"/>
        <v>Funcionamiento</v>
      </c>
      <c r="Y1429" t="s">
        <v>5019</v>
      </c>
    </row>
    <row r="1430" spans="1:25">
      <c r="A1430" t="s">
        <v>3263</v>
      </c>
      <c r="B1430" t="s">
        <v>3340</v>
      </c>
      <c r="C1430" t="s">
        <v>5163</v>
      </c>
      <c r="D1430" t="s">
        <v>3076</v>
      </c>
      <c r="E1430" t="s">
        <v>3077</v>
      </c>
      <c r="F1430" t="s">
        <v>327</v>
      </c>
      <c r="G1430" t="s">
        <v>5019</v>
      </c>
      <c r="H1430" t="s">
        <v>294</v>
      </c>
      <c r="I1430" t="s">
        <v>296</v>
      </c>
      <c r="J1430" t="s">
        <v>246</v>
      </c>
      <c r="K1430" t="s">
        <v>3079</v>
      </c>
      <c r="L1430" t="s">
        <v>247</v>
      </c>
      <c r="M1430">
        <v>1048755</v>
      </c>
      <c r="N1430">
        <v>0</v>
      </c>
      <c r="O1430">
        <v>1048755</v>
      </c>
      <c r="P1430">
        <v>0</v>
      </c>
      <c r="Q1430" t="s">
        <v>5164</v>
      </c>
      <c r="R1430" t="s">
        <v>3277</v>
      </c>
      <c r="S1430" t="s">
        <v>5165</v>
      </c>
      <c r="T1430" t="s">
        <v>3085</v>
      </c>
      <c r="U1430" t="s">
        <v>5166</v>
      </c>
      <c r="V1430" t="s">
        <v>5167</v>
      </c>
      <c r="W1430" t="s">
        <v>3085</v>
      </c>
      <c r="X1430" t="str">
        <f t="shared" si="22"/>
        <v>Funcionamiento</v>
      </c>
      <c r="Y1430" t="s">
        <v>5019</v>
      </c>
    </row>
    <row r="1431" spans="1:25">
      <c r="A1431" t="s">
        <v>3270</v>
      </c>
      <c r="B1431" t="s">
        <v>3679</v>
      </c>
      <c r="C1431" t="s">
        <v>5168</v>
      </c>
      <c r="D1431" t="s">
        <v>3076</v>
      </c>
      <c r="E1431" t="s">
        <v>3077</v>
      </c>
      <c r="F1431" t="s">
        <v>327</v>
      </c>
      <c r="G1431" t="s">
        <v>5019</v>
      </c>
      <c r="H1431" t="s">
        <v>314</v>
      </c>
      <c r="I1431" t="s">
        <v>582</v>
      </c>
      <c r="J1431" t="s">
        <v>246</v>
      </c>
      <c r="K1431" t="s">
        <v>3079</v>
      </c>
      <c r="L1431" t="s">
        <v>247</v>
      </c>
      <c r="M1431">
        <v>6384900</v>
      </c>
      <c r="N1431">
        <v>0</v>
      </c>
      <c r="O1431">
        <v>6384900</v>
      </c>
      <c r="P1431">
        <v>0</v>
      </c>
      <c r="Q1431" t="s">
        <v>5169</v>
      </c>
      <c r="R1431" t="s">
        <v>3229</v>
      </c>
      <c r="S1431" t="s">
        <v>3125</v>
      </c>
      <c r="T1431" t="s">
        <v>3085</v>
      </c>
      <c r="U1431" t="s">
        <v>5170</v>
      </c>
      <c r="V1431" t="s">
        <v>5171</v>
      </c>
      <c r="W1431" t="s">
        <v>3085</v>
      </c>
      <c r="X1431" t="str">
        <f t="shared" si="22"/>
        <v>Funcionamiento</v>
      </c>
      <c r="Y1431" t="s">
        <v>5019</v>
      </c>
    </row>
    <row r="1432" spans="1:25">
      <c r="A1432" t="s">
        <v>3270</v>
      </c>
      <c r="B1432" t="s">
        <v>3679</v>
      </c>
      <c r="C1432" t="s">
        <v>5168</v>
      </c>
      <c r="D1432" t="s">
        <v>3076</v>
      </c>
      <c r="E1432" t="s">
        <v>3077</v>
      </c>
      <c r="F1432" t="s">
        <v>327</v>
      </c>
      <c r="G1432" t="s">
        <v>5019</v>
      </c>
      <c r="H1432" t="s">
        <v>316</v>
      </c>
      <c r="I1432" t="s">
        <v>583</v>
      </c>
      <c r="J1432" t="s">
        <v>246</v>
      </c>
      <c r="K1432" t="s">
        <v>3079</v>
      </c>
      <c r="L1432" t="s">
        <v>247</v>
      </c>
      <c r="M1432">
        <v>4523000</v>
      </c>
      <c r="N1432">
        <v>0</v>
      </c>
      <c r="O1432">
        <v>4523000</v>
      </c>
      <c r="P1432">
        <v>0</v>
      </c>
      <c r="Q1432" t="s">
        <v>5169</v>
      </c>
      <c r="R1432" t="s">
        <v>3229</v>
      </c>
      <c r="S1432" t="s">
        <v>3125</v>
      </c>
      <c r="T1432" t="s">
        <v>3085</v>
      </c>
      <c r="U1432" t="s">
        <v>5170</v>
      </c>
      <c r="V1432" t="s">
        <v>5171</v>
      </c>
      <c r="W1432" t="s">
        <v>3085</v>
      </c>
      <c r="X1432" t="str">
        <f t="shared" si="22"/>
        <v>Funcionamiento</v>
      </c>
      <c r="Y1432" t="s">
        <v>5019</v>
      </c>
    </row>
    <row r="1433" spans="1:25">
      <c r="A1433" t="s">
        <v>3270</v>
      </c>
      <c r="B1433" t="s">
        <v>3679</v>
      </c>
      <c r="C1433" t="s">
        <v>5168</v>
      </c>
      <c r="D1433" t="s">
        <v>3076</v>
      </c>
      <c r="E1433" t="s">
        <v>3077</v>
      </c>
      <c r="F1433" t="s">
        <v>327</v>
      </c>
      <c r="G1433" t="s">
        <v>5019</v>
      </c>
      <c r="H1433" t="s">
        <v>320</v>
      </c>
      <c r="I1433" t="s">
        <v>321</v>
      </c>
      <c r="J1433" t="s">
        <v>246</v>
      </c>
      <c r="K1433" t="s">
        <v>3079</v>
      </c>
      <c r="L1433" t="s">
        <v>247</v>
      </c>
      <c r="M1433">
        <v>721100</v>
      </c>
      <c r="N1433">
        <v>0</v>
      </c>
      <c r="O1433">
        <v>721100</v>
      </c>
      <c r="P1433">
        <v>0</v>
      </c>
      <c r="Q1433" t="s">
        <v>5169</v>
      </c>
      <c r="R1433" t="s">
        <v>3229</v>
      </c>
      <c r="S1433" t="s">
        <v>3125</v>
      </c>
      <c r="T1433" t="s">
        <v>3085</v>
      </c>
      <c r="U1433" t="s">
        <v>5170</v>
      </c>
      <c r="V1433" t="s">
        <v>5171</v>
      </c>
      <c r="W1433" t="s">
        <v>3085</v>
      </c>
      <c r="X1433" t="str">
        <f t="shared" si="22"/>
        <v>Funcionamiento</v>
      </c>
      <c r="Y1433" t="s">
        <v>5019</v>
      </c>
    </row>
    <row r="1434" spans="1:25">
      <c r="A1434" t="s">
        <v>3270</v>
      </c>
      <c r="B1434" t="s">
        <v>3679</v>
      </c>
      <c r="C1434" t="s">
        <v>5168</v>
      </c>
      <c r="D1434" t="s">
        <v>3076</v>
      </c>
      <c r="E1434" t="s">
        <v>3077</v>
      </c>
      <c r="F1434" t="s">
        <v>327</v>
      </c>
      <c r="G1434" t="s">
        <v>5019</v>
      </c>
      <c r="H1434" t="s">
        <v>322</v>
      </c>
      <c r="I1434" t="s">
        <v>323</v>
      </c>
      <c r="J1434" t="s">
        <v>246</v>
      </c>
      <c r="K1434" t="s">
        <v>3079</v>
      </c>
      <c r="L1434" t="s">
        <v>247</v>
      </c>
      <c r="M1434">
        <v>1615900</v>
      </c>
      <c r="N1434">
        <v>0</v>
      </c>
      <c r="O1434">
        <v>1615900</v>
      </c>
      <c r="P1434">
        <v>0</v>
      </c>
      <c r="Q1434" t="s">
        <v>5169</v>
      </c>
      <c r="R1434" t="s">
        <v>3229</v>
      </c>
      <c r="S1434" t="s">
        <v>3125</v>
      </c>
      <c r="T1434" t="s">
        <v>3085</v>
      </c>
      <c r="U1434" t="s">
        <v>5170</v>
      </c>
      <c r="V1434" t="s">
        <v>5171</v>
      </c>
      <c r="W1434" t="s">
        <v>3085</v>
      </c>
      <c r="X1434" t="str">
        <f t="shared" si="22"/>
        <v>Funcionamiento</v>
      </c>
      <c r="Y1434" t="s">
        <v>5019</v>
      </c>
    </row>
    <row r="1435" spans="1:25">
      <c r="A1435" t="s">
        <v>3270</v>
      </c>
      <c r="B1435" t="s">
        <v>3679</v>
      </c>
      <c r="C1435" t="s">
        <v>5168</v>
      </c>
      <c r="D1435" t="s">
        <v>3076</v>
      </c>
      <c r="E1435" t="s">
        <v>3077</v>
      </c>
      <c r="F1435" t="s">
        <v>327</v>
      </c>
      <c r="G1435" t="s">
        <v>5019</v>
      </c>
      <c r="H1435" t="s">
        <v>324</v>
      </c>
      <c r="I1435" t="s">
        <v>325</v>
      </c>
      <c r="J1435" t="s">
        <v>246</v>
      </c>
      <c r="K1435" t="s">
        <v>3079</v>
      </c>
      <c r="L1435" t="s">
        <v>247</v>
      </c>
      <c r="M1435">
        <v>1077300</v>
      </c>
      <c r="N1435">
        <v>0</v>
      </c>
      <c r="O1435">
        <v>1077300</v>
      </c>
      <c r="P1435">
        <v>0</v>
      </c>
      <c r="Q1435" t="s">
        <v>5169</v>
      </c>
      <c r="R1435" t="s">
        <v>3229</v>
      </c>
      <c r="S1435" t="s">
        <v>3125</v>
      </c>
      <c r="T1435" t="s">
        <v>3085</v>
      </c>
      <c r="U1435" t="s">
        <v>5170</v>
      </c>
      <c r="V1435" t="s">
        <v>5171</v>
      </c>
      <c r="W1435" t="s">
        <v>3085</v>
      </c>
      <c r="X1435" t="str">
        <f t="shared" si="22"/>
        <v>Funcionamiento</v>
      </c>
      <c r="Y1435" t="s">
        <v>5019</v>
      </c>
    </row>
    <row r="1436" spans="1:25">
      <c r="A1436" t="s">
        <v>3270</v>
      </c>
      <c r="B1436" t="s">
        <v>3679</v>
      </c>
      <c r="C1436" t="s">
        <v>5168</v>
      </c>
      <c r="D1436" t="s">
        <v>3076</v>
      </c>
      <c r="E1436" t="s">
        <v>3077</v>
      </c>
      <c r="F1436" t="s">
        <v>327</v>
      </c>
      <c r="G1436" t="s">
        <v>5019</v>
      </c>
      <c r="H1436" t="s">
        <v>318</v>
      </c>
      <c r="I1436" t="s">
        <v>586</v>
      </c>
      <c r="J1436" t="s">
        <v>246</v>
      </c>
      <c r="K1436" t="s">
        <v>3079</v>
      </c>
      <c r="L1436" t="s">
        <v>247</v>
      </c>
      <c r="M1436">
        <v>2153900</v>
      </c>
      <c r="N1436">
        <v>0</v>
      </c>
      <c r="O1436">
        <v>2153900</v>
      </c>
      <c r="P1436">
        <v>0</v>
      </c>
      <c r="Q1436" t="s">
        <v>5169</v>
      </c>
      <c r="R1436" t="s">
        <v>3229</v>
      </c>
      <c r="S1436" t="s">
        <v>3125</v>
      </c>
      <c r="T1436" t="s">
        <v>3085</v>
      </c>
      <c r="U1436" t="s">
        <v>5170</v>
      </c>
      <c r="V1436" t="s">
        <v>5171</v>
      </c>
      <c r="W1436" t="s">
        <v>3085</v>
      </c>
      <c r="X1436" t="str">
        <f t="shared" si="22"/>
        <v>Funcionamiento</v>
      </c>
      <c r="Y1436" t="s">
        <v>5019</v>
      </c>
    </row>
    <row r="1437" spans="1:25">
      <c r="A1437" t="s">
        <v>3277</v>
      </c>
      <c r="B1437" t="s">
        <v>4305</v>
      </c>
      <c r="C1437" t="s">
        <v>5172</v>
      </c>
      <c r="D1437" t="s">
        <v>3076</v>
      </c>
      <c r="E1437" t="s">
        <v>3077</v>
      </c>
      <c r="F1437" t="s">
        <v>3234</v>
      </c>
      <c r="G1437" t="s">
        <v>5019</v>
      </c>
      <c r="H1437" t="s">
        <v>428</v>
      </c>
      <c r="I1437" t="s">
        <v>669</v>
      </c>
      <c r="J1437" t="s">
        <v>246</v>
      </c>
      <c r="K1437" t="s">
        <v>3079</v>
      </c>
      <c r="L1437" t="s">
        <v>247</v>
      </c>
      <c r="M1437">
        <v>7647500</v>
      </c>
      <c r="N1437">
        <v>-152500</v>
      </c>
      <c r="O1437">
        <v>7495000</v>
      </c>
      <c r="P1437">
        <v>0</v>
      </c>
      <c r="Q1437" t="s">
        <v>5173</v>
      </c>
      <c r="R1437" t="s">
        <v>3292</v>
      </c>
      <c r="S1437" t="s">
        <v>3439</v>
      </c>
      <c r="T1437" t="s">
        <v>4404</v>
      </c>
      <c r="U1437" t="s">
        <v>5174</v>
      </c>
      <c r="V1437" t="s">
        <v>5175</v>
      </c>
      <c r="W1437" t="s">
        <v>3085</v>
      </c>
      <c r="X1437" t="str">
        <f t="shared" si="22"/>
        <v>Inversión</v>
      </c>
      <c r="Y1437" t="s">
        <v>3241</v>
      </c>
    </row>
    <row r="1438" spans="1:25">
      <c r="A1438" t="s">
        <v>3229</v>
      </c>
      <c r="B1438" t="s">
        <v>3347</v>
      </c>
      <c r="C1438" t="s">
        <v>5176</v>
      </c>
      <c r="D1438" t="s">
        <v>3076</v>
      </c>
      <c r="E1438" t="s">
        <v>3077</v>
      </c>
      <c r="F1438" t="s">
        <v>327</v>
      </c>
      <c r="G1438" t="s">
        <v>5019</v>
      </c>
      <c r="H1438" t="s">
        <v>294</v>
      </c>
      <c r="I1438" t="s">
        <v>296</v>
      </c>
      <c r="J1438" t="s">
        <v>246</v>
      </c>
      <c r="K1438" t="s">
        <v>3079</v>
      </c>
      <c r="L1438" t="s">
        <v>247</v>
      </c>
      <c r="M1438">
        <v>967234</v>
      </c>
      <c r="N1438">
        <v>0</v>
      </c>
      <c r="O1438">
        <v>967234</v>
      </c>
      <c r="P1438">
        <v>0</v>
      </c>
      <c r="Q1438" t="s">
        <v>5177</v>
      </c>
      <c r="R1438" t="s">
        <v>3297</v>
      </c>
      <c r="S1438" t="s">
        <v>5178</v>
      </c>
      <c r="T1438" t="s">
        <v>3085</v>
      </c>
      <c r="U1438" t="s">
        <v>5179</v>
      </c>
      <c r="V1438" t="s">
        <v>5180</v>
      </c>
      <c r="W1438" t="s">
        <v>3085</v>
      </c>
      <c r="X1438" t="str">
        <f t="shared" si="22"/>
        <v>Funcionamiento</v>
      </c>
      <c r="Y1438" t="s">
        <v>5019</v>
      </c>
    </row>
    <row r="1439" spans="1:25">
      <c r="A1439" t="s">
        <v>3229</v>
      </c>
      <c r="B1439" t="s">
        <v>3347</v>
      </c>
      <c r="C1439" t="s">
        <v>5176</v>
      </c>
      <c r="D1439" t="s">
        <v>3076</v>
      </c>
      <c r="E1439" t="s">
        <v>3077</v>
      </c>
      <c r="F1439" t="s">
        <v>327</v>
      </c>
      <c r="G1439" t="s">
        <v>5019</v>
      </c>
      <c r="H1439" t="s">
        <v>303</v>
      </c>
      <c r="I1439" t="s">
        <v>305</v>
      </c>
      <c r="J1439" t="s">
        <v>246</v>
      </c>
      <c r="K1439" t="s">
        <v>3079</v>
      </c>
      <c r="L1439" t="s">
        <v>247</v>
      </c>
      <c r="M1439">
        <v>1795549</v>
      </c>
      <c r="N1439">
        <v>0</v>
      </c>
      <c r="O1439">
        <v>1795549</v>
      </c>
      <c r="P1439">
        <v>0</v>
      </c>
      <c r="Q1439" t="s">
        <v>5177</v>
      </c>
      <c r="R1439" t="s">
        <v>3297</v>
      </c>
      <c r="S1439" t="s">
        <v>5178</v>
      </c>
      <c r="T1439" t="s">
        <v>3085</v>
      </c>
      <c r="U1439" t="s">
        <v>5179</v>
      </c>
      <c r="V1439" t="s">
        <v>5180</v>
      </c>
      <c r="W1439" t="s">
        <v>3085</v>
      </c>
      <c r="X1439" t="str">
        <f t="shared" si="22"/>
        <v>Funcionamiento</v>
      </c>
      <c r="Y1439" t="s">
        <v>5019</v>
      </c>
    </row>
    <row r="1440" spans="1:25">
      <c r="A1440" t="s">
        <v>3229</v>
      </c>
      <c r="B1440" t="s">
        <v>3347</v>
      </c>
      <c r="C1440" t="s">
        <v>5176</v>
      </c>
      <c r="D1440" t="s">
        <v>3076</v>
      </c>
      <c r="E1440" t="s">
        <v>3077</v>
      </c>
      <c r="F1440" t="s">
        <v>327</v>
      </c>
      <c r="G1440" t="s">
        <v>5019</v>
      </c>
      <c r="H1440" t="s">
        <v>312</v>
      </c>
      <c r="I1440" t="s">
        <v>3333</v>
      </c>
      <c r="J1440" t="s">
        <v>246</v>
      </c>
      <c r="K1440" t="s">
        <v>3079</v>
      </c>
      <c r="L1440" t="s">
        <v>247</v>
      </c>
      <c r="M1440">
        <v>1258247</v>
      </c>
      <c r="N1440">
        <v>0</v>
      </c>
      <c r="O1440">
        <v>1258247</v>
      </c>
      <c r="P1440">
        <v>0</v>
      </c>
      <c r="Q1440" t="s">
        <v>5177</v>
      </c>
      <c r="R1440" t="s">
        <v>3297</v>
      </c>
      <c r="S1440" t="s">
        <v>5178</v>
      </c>
      <c r="T1440" t="s">
        <v>3085</v>
      </c>
      <c r="U1440" t="s">
        <v>5179</v>
      </c>
      <c r="V1440" t="s">
        <v>5180</v>
      </c>
      <c r="W1440" t="s">
        <v>3085</v>
      </c>
      <c r="X1440" t="str">
        <f t="shared" si="22"/>
        <v>Funcionamiento</v>
      </c>
      <c r="Y1440" t="s">
        <v>5019</v>
      </c>
    </row>
    <row r="1441" spans="1:25">
      <c r="A1441" t="s">
        <v>3229</v>
      </c>
      <c r="B1441" t="s">
        <v>3347</v>
      </c>
      <c r="C1441" t="s">
        <v>5176</v>
      </c>
      <c r="D1441" t="s">
        <v>3076</v>
      </c>
      <c r="E1441" t="s">
        <v>3077</v>
      </c>
      <c r="F1441" t="s">
        <v>327</v>
      </c>
      <c r="G1441" t="s">
        <v>5019</v>
      </c>
      <c r="H1441" t="s">
        <v>292</v>
      </c>
      <c r="I1441" t="s">
        <v>293</v>
      </c>
      <c r="J1441" t="s">
        <v>246</v>
      </c>
      <c r="K1441" t="s">
        <v>3079</v>
      </c>
      <c r="L1441" t="s">
        <v>247</v>
      </c>
      <c r="M1441">
        <v>41963053</v>
      </c>
      <c r="N1441">
        <v>0</v>
      </c>
      <c r="O1441">
        <v>41963053</v>
      </c>
      <c r="P1441">
        <v>0</v>
      </c>
      <c r="Q1441" t="s">
        <v>5177</v>
      </c>
      <c r="R1441" t="s">
        <v>3297</v>
      </c>
      <c r="S1441" t="s">
        <v>5178</v>
      </c>
      <c r="T1441" t="s">
        <v>3085</v>
      </c>
      <c r="U1441" t="s">
        <v>5179</v>
      </c>
      <c r="V1441" t="s">
        <v>5180</v>
      </c>
      <c r="W1441" t="s">
        <v>3085</v>
      </c>
      <c r="X1441" t="str">
        <f t="shared" si="22"/>
        <v>Funcionamiento</v>
      </c>
      <c r="Y1441" t="s">
        <v>5019</v>
      </c>
    </row>
    <row r="1442" spans="1:25">
      <c r="A1442" t="s">
        <v>3292</v>
      </c>
      <c r="B1442" t="s">
        <v>3362</v>
      </c>
      <c r="C1442" t="s">
        <v>5181</v>
      </c>
      <c r="D1442" t="s">
        <v>3076</v>
      </c>
      <c r="E1442" t="s">
        <v>3077</v>
      </c>
      <c r="F1442" t="s">
        <v>327</v>
      </c>
      <c r="G1442" t="s">
        <v>5019</v>
      </c>
      <c r="H1442" t="s">
        <v>320</v>
      </c>
      <c r="I1442" t="s">
        <v>321</v>
      </c>
      <c r="J1442" t="s">
        <v>246</v>
      </c>
      <c r="K1442" t="s">
        <v>3079</v>
      </c>
      <c r="L1442" t="s">
        <v>247</v>
      </c>
      <c r="M1442">
        <v>585700</v>
      </c>
      <c r="N1442">
        <v>0</v>
      </c>
      <c r="O1442">
        <v>585700</v>
      </c>
      <c r="P1442">
        <v>0</v>
      </c>
      <c r="Q1442" t="s">
        <v>5182</v>
      </c>
      <c r="R1442" t="s">
        <v>3304</v>
      </c>
      <c r="S1442" t="s">
        <v>3311</v>
      </c>
      <c r="T1442" t="s">
        <v>3085</v>
      </c>
      <c r="U1442" t="s">
        <v>5183</v>
      </c>
      <c r="V1442" t="s">
        <v>5184</v>
      </c>
      <c r="W1442" t="s">
        <v>3085</v>
      </c>
      <c r="X1442" t="str">
        <f t="shared" si="22"/>
        <v>Funcionamiento</v>
      </c>
      <c r="Y1442" t="s">
        <v>5019</v>
      </c>
    </row>
    <row r="1443" spans="1:25">
      <c r="A1443" t="s">
        <v>3292</v>
      </c>
      <c r="B1443" t="s">
        <v>3362</v>
      </c>
      <c r="C1443" t="s">
        <v>5181</v>
      </c>
      <c r="D1443" t="s">
        <v>3076</v>
      </c>
      <c r="E1443" t="s">
        <v>3077</v>
      </c>
      <c r="F1443" t="s">
        <v>327</v>
      </c>
      <c r="G1443" t="s">
        <v>5019</v>
      </c>
      <c r="H1443" t="s">
        <v>318</v>
      </c>
      <c r="I1443" t="s">
        <v>586</v>
      </c>
      <c r="J1443" t="s">
        <v>246</v>
      </c>
      <c r="K1443" t="s">
        <v>3079</v>
      </c>
      <c r="L1443" t="s">
        <v>247</v>
      </c>
      <c r="M1443">
        <v>1927300</v>
      </c>
      <c r="N1443">
        <v>0</v>
      </c>
      <c r="O1443">
        <v>1927300</v>
      </c>
      <c r="P1443">
        <v>0</v>
      </c>
      <c r="Q1443" t="s">
        <v>5182</v>
      </c>
      <c r="R1443" t="s">
        <v>3304</v>
      </c>
      <c r="S1443" t="s">
        <v>3311</v>
      </c>
      <c r="T1443" t="s">
        <v>3085</v>
      </c>
      <c r="U1443" t="s">
        <v>5183</v>
      </c>
      <c r="V1443" t="s">
        <v>5184</v>
      </c>
      <c r="W1443" t="s">
        <v>3085</v>
      </c>
      <c r="X1443" t="str">
        <f t="shared" si="22"/>
        <v>Funcionamiento</v>
      </c>
      <c r="Y1443" t="s">
        <v>5019</v>
      </c>
    </row>
    <row r="1444" spans="1:25">
      <c r="A1444" t="s">
        <v>3292</v>
      </c>
      <c r="B1444" t="s">
        <v>3362</v>
      </c>
      <c r="C1444" t="s">
        <v>5181</v>
      </c>
      <c r="D1444" t="s">
        <v>3076</v>
      </c>
      <c r="E1444" t="s">
        <v>3077</v>
      </c>
      <c r="F1444" t="s">
        <v>327</v>
      </c>
      <c r="G1444" t="s">
        <v>5019</v>
      </c>
      <c r="H1444" t="s">
        <v>322</v>
      </c>
      <c r="I1444" t="s">
        <v>323</v>
      </c>
      <c r="J1444" t="s">
        <v>246</v>
      </c>
      <c r="K1444" t="s">
        <v>3079</v>
      </c>
      <c r="L1444" t="s">
        <v>247</v>
      </c>
      <c r="M1444">
        <v>1446100</v>
      </c>
      <c r="N1444">
        <v>0</v>
      </c>
      <c r="O1444">
        <v>1446100</v>
      </c>
      <c r="P1444">
        <v>0</v>
      </c>
      <c r="Q1444" t="s">
        <v>5182</v>
      </c>
      <c r="R1444" t="s">
        <v>3304</v>
      </c>
      <c r="S1444" t="s">
        <v>3311</v>
      </c>
      <c r="T1444" t="s">
        <v>3085</v>
      </c>
      <c r="U1444" t="s">
        <v>5183</v>
      </c>
      <c r="V1444" t="s">
        <v>5184</v>
      </c>
      <c r="W1444" t="s">
        <v>3085</v>
      </c>
      <c r="X1444" t="str">
        <f t="shared" si="22"/>
        <v>Funcionamiento</v>
      </c>
      <c r="Y1444" t="s">
        <v>5019</v>
      </c>
    </row>
    <row r="1445" spans="1:25">
      <c r="A1445" t="s">
        <v>3292</v>
      </c>
      <c r="B1445" t="s">
        <v>3362</v>
      </c>
      <c r="C1445" t="s">
        <v>5181</v>
      </c>
      <c r="D1445" t="s">
        <v>3076</v>
      </c>
      <c r="E1445" t="s">
        <v>3077</v>
      </c>
      <c r="F1445" t="s">
        <v>327</v>
      </c>
      <c r="G1445" t="s">
        <v>5019</v>
      </c>
      <c r="H1445" t="s">
        <v>314</v>
      </c>
      <c r="I1445" t="s">
        <v>582</v>
      </c>
      <c r="J1445" t="s">
        <v>246</v>
      </c>
      <c r="K1445" t="s">
        <v>3079</v>
      </c>
      <c r="L1445" t="s">
        <v>247</v>
      </c>
      <c r="M1445">
        <v>6084200</v>
      </c>
      <c r="N1445">
        <v>0</v>
      </c>
      <c r="O1445">
        <v>6084200</v>
      </c>
      <c r="P1445">
        <v>0</v>
      </c>
      <c r="Q1445" t="s">
        <v>5182</v>
      </c>
      <c r="R1445" t="s">
        <v>3304</v>
      </c>
      <c r="S1445" t="s">
        <v>3311</v>
      </c>
      <c r="T1445" t="s">
        <v>3085</v>
      </c>
      <c r="U1445" t="s">
        <v>5183</v>
      </c>
      <c r="V1445" t="s">
        <v>5184</v>
      </c>
      <c r="W1445" t="s">
        <v>3085</v>
      </c>
      <c r="X1445" t="str">
        <f t="shared" si="22"/>
        <v>Funcionamiento</v>
      </c>
      <c r="Y1445" t="s">
        <v>5019</v>
      </c>
    </row>
    <row r="1446" spans="1:25">
      <c r="A1446" t="s">
        <v>3292</v>
      </c>
      <c r="B1446" t="s">
        <v>3362</v>
      </c>
      <c r="C1446" t="s">
        <v>5181</v>
      </c>
      <c r="D1446" t="s">
        <v>3076</v>
      </c>
      <c r="E1446" t="s">
        <v>3077</v>
      </c>
      <c r="F1446" t="s">
        <v>327</v>
      </c>
      <c r="G1446" t="s">
        <v>5019</v>
      </c>
      <c r="H1446" t="s">
        <v>324</v>
      </c>
      <c r="I1446" t="s">
        <v>325</v>
      </c>
      <c r="J1446" t="s">
        <v>246</v>
      </c>
      <c r="K1446" t="s">
        <v>3079</v>
      </c>
      <c r="L1446" t="s">
        <v>247</v>
      </c>
      <c r="M1446">
        <v>964100</v>
      </c>
      <c r="N1446">
        <v>0</v>
      </c>
      <c r="O1446">
        <v>964100</v>
      </c>
      <c r="P1446">
        <v>0</v>
      </c>
      <c r="Q1446" t="s">
        <v>5182</v>
      </c>
      <c r="R1446" t="s">
        <v>3304</v>
      </c>
      <c r="S1446" t="s">
        <v>3311</v>
      </c>
      <c r="T1446" t="s">
        <v>3085</v>
      </c>
      <c r="U1446" t="s">
        <v>5183</v>
      </c>
      <c r="V1446" t="s">
        <v>5184</v>
      </c>
      <c r="W1446" t="s">
        <v>3085</v>
      </c>
      <c r="X1446" t="str">
        <f t="shared" si="22"/>
        <v>Funcionamiento</v>
      </c>
      <c r="Y1446" t="s">
        <v>5019</v>
      </c>
    </row>
    <row r="1447" spans="1:25">
      <c r="A1447" t="s">
        <v>3292</v>
      </c>
      <c r="B1447" t="s">
        <v>3362</v>
      </c>
      <c r="C1447" t="s">
        <v>5181</v>
      </c>
      <c r="D1447" t="s">
        <v>3076</v>
      </c>
      <c r="E1447" t="s">
        <v>3077</v>
      </c>
      <c r="F1447" t="s">
        <v>327</v>
      </c>
      <c r="G1447" t="s">
        <v>5019</v>
      </c>
      <c r="H1447" t="s">
        <v>316</v>
      </c>
      <c r="I1447" t="s">
        <v>583</v>
      </c>
      <c r="J1447" t="s">
        <v>246</v>
      </c>
      <c r="K1447" t="s">
        <v>3079</v>
      </c>
      <c r="L1447" t="s">
        <v>247</v>
      </c>
      <c r="M1447">
        <v>4310100</v>
      </c>
      <c r="N1447">
        <v>0</v>
      </c>
      <c r="O1447">
        <v>4310100</v>
      </c>
      <c r="P1447">
        <v>0</v>
      </c>
      <c r="Q1447" t="s">
        <v>5182</v>
      </c>
      <c r="R1447" t="s">
        <v>3304</v>
      </c>
      <c r="S1447" t="s">
        <v>3311</v>
      </c>
      <c r="T1447" t="s">
        <v>3085</v>
      </c>
      <c r="U1447" t="s">
        <v>5183</v>
      </c>
      <c r="V1447" t="s">
        <v>5184</v>
      </c>
      <c r="W1447" t="s">
        <v>3085</v>
      </c>
      <c r="X1447" t="str">
        <f t="shared" si="22"/>
        <v>Funcionamiento</v>
      </c>
      <c r="Y1447" t="s">
        <v>5019</v>
      </c>
    </row>
    <row r="1448" spans="1:25">
      <c r="A1448" t="s">
        <v>3297</v>
      </c>
      <c r="B1448" t="s">
        <v>3389</v>
      </c>
      <c r="C1448" t="s">
        <v>5185</v>
      </c>
      <c r="D1448" t="s">
        <v>3076</v>
      </c>
      <c r="E1448" t="s">
        <v>3077</v>
      </c>
      <c r="F1448" t="s">
        <v>327</v>
      </c>
      <c r="G1448" t="s">
        <v>5019</v>
      </c>
      <c r="H1448" t="s">
        <v>320</v>
      </c>
      <c r="I1448" t="s">
        <v>321</v>
      </c>
      <c r="J1448" t="s">
        <v>246</v>
      </c>
      <c r="K1448" t="s">
        <v>3079</v>
      </c>
      <c r="L1448" t="s">
        <v>247</v>
      </c>
      <c r="M1448">
        <v>695400</v>
      </c>
      <c r="N1448">
        <v>0</v>
      </c>
      <c r="O1448">
        <v>695400</v>
      </c>
      <c r="P1448">
        <v>0</v>
      </c>
      <c r="Q1448" t="s">
        <v>5186</v>
      </c>
      <c r="R1448" t="s">
        <v>3325</v>
      </c>
      <c r="S1448" t="s">
        <v>3486</v>
      </c>
      <c r="T1448" t="s">
        <v>3085</v>
      </c>
      <c r="U1448" t="s">
        <v>5187</v>
      </c>
      <c r="V1448" t="s">
        <v>5188</v>
      </c>
      <c r="W1448" t="s">
        <v>3085</v>
      </c>
      <c r="X1448" t="str">
        <f t="shared" si="22"/>
        <v>Funcionamiento</v>
      </c>
      <c r="Y1448" t="s">
        <v>5019</v>
      </c>
    </row>
    <row r="1449" spans="1:25">
      <c r="A1449" t="s">
        <v>3297</v>
      </c>
      <c r="B1449" t="s">
        <v>3389</v>
      </c>
      <c r="C1449" t="s">
        <v>5185</v>
      </c>
      <c r="D1449" t="s">
        <v>3076</v>
      </c>
      <c r="E1449" t="s">
        <v>3077</v>
      </c>
      <c r="F1449" t="s">
        <v>327</v>
      </c>
      <c r="G1449" t="s">
        <v>5019</v>
      </c>
      <c r="H1449" t="s">
        <v>322</v>
      </c>
      <c r="I1449" t="s">
        <v>323</v>
      </c>
      <c r="J1449" t="s">
        <v>246</v>
      </c>
      <c r="K1449" t="s">
        <v>3079</v>
      </c>
      <c r="L1449" t="s">
        <v>247</v>
      </c>
      <c r="M1449">
        <v>1600700</v>
      </c>
      <c r="N1449">
        <v>0</v>
      </c>
      <c r="O1449">
        <v>1600700</v>
      </c>
      <c r="P1449">
        <v>0</v>
      </c>
      <c r="Q1449" t="s">
        <v>5186</v>
      </c>
      <c r="R1449" t="s">
        <v>3325</v>
      </c>
      <c r="S1449" t="s">
        <v>3486</v>
      </c>
      <c r="T1449" t="s">
        <v>3085</v>
      </c>
      <c r="U1449" t="s">
        <v>5187</v>
      </c>
      <c r="V1449" t="s">
        <v>5188</v>
      </c>
      <c r="W1449" t="s">
        <v>3085</v>
      </c>
      <c r="X1449" t="str">
        <f t="shared" si="22"/>
        <v>Funcionamiento</v>
      </c>
      <c r="Y1449" t="s">
        <v>5019</v>
      </c>
    </row>
    <row r="1450" spans="1:25">
      <c r="A1450" t="s">
        <v>3297</v>
      </c>
      <c r="B1450" t="s">
        <v>3389</v>
      </c>
      <c r="C1450" t="s">
        <v>5185</v>
      </c>
      <c r="D1450" t="s">
        <v>3076</v>
      </c>
      <c r="E1450" t="s">
        <v>3077</v>
      </c>
      <c r="F1450" t="s">
        <v>327</v>
      </c>
      <c r="G1450" t="s">
        <v>5019</v>
      </c>
      <c r="H1450" t="s">
        <v>324</v>
      </c>
      <c r="I1450" t="s">
        <v>325</v>
      </c>
      <c r="J1450" t="s">
        <v>246</v>
      </c>
      <c r="K1450" t="s">
        <v>3079</v>
      </c>
      <c r="L1450" t="s">
        <v>247</v>
      </c>
      <c r="M1450">
        <v>1067200</v>
      </c>
      <c r="N1450">
        <v>0</v>
      </c>
      <c r="O1450">
        <v>1067200</v>
      </c>
      <c r="P1450">
        <v>0</v>
      </c>
      <c r="Q1450" t="s">
        <v>5186</v>
      </c>
      <c r="R1450" t="s">
        <v>3325</v>
      </c>
      <c r="S1450" t="s">
        <v>3486</v>
      </c>
      <c r="T1450" t="s">
        <v>3085</v>
      </c>
      <c r="U1450" t="s">
        <v>5187</v>
      </c>
      <c r="V1450" t="s">
        <v>5188</v>
      </c>
      <c r="W1450" t="s">
        <v>3085</v>
      </c>
      <c r="X1450" t="str">
        <f t="shared" si="22"/>
        <v>Funcionamiento</v>
      </c>
      <c r="Y1450" t="s">
        <v>5019</v>
      </c>
    </row>
    <row r="1451" spans="1:25">
      <c r="A1451" t="s">
        <v>3297</v>
      </c>
      <c r="B1451" t="s">
        <v>3389</v>
      </c>
      <c r="C1451" t="s">
        <v>5185</v>
      </c>
      <c r="D1451" t="s">
        <v>3076</v>
      </c>
      <c r="E1451" t="s">
        <v>3077</v>
      </c>
      <c r="F1451" t="s">
        <v>327</v>
      </c>
      <c r="G1451" t="s">
        <v>5019</v>
      </c>
      <c r="H1451" t="s">
        <v>314</v>
      </c>
      <c r="I1451" t="s">
        <v>582</v>
      </c>
      <c r="J1451" t="s">
        <v>246</v>
      </c>
      <c r="K1451" t="s">
        <v>3079</v>
      </c>
      <c r="L1451" t="s">
        <v>247</v>
      </c>
      <c r="M1451">
        <v>6141100</v>
      </c>
      <c r="N1451">
        <v>0</v>
      </c>
      <c r="O1451">
        <v>6141100</v>
      </c>
      <c r="P1451">
        <v>0</v>
      </c>
      <c r="Q1451" t="s">
        <v>5186</v>
      </c>
      <c r="R1451" t="s">
        <v>3325</v>
      </c>
      <c r="S1451" t="s">
        <v>3486</v>
      </c>
      <c r="T1451" t="s">
        <v>3085</v>
      </c>
      <c r="U1451" t="s">
        <v>5187</v>
      </c>
      <c r="V1451" t="s">
        <v>5188</v>
      </c>
      <c r="W1451" t="s">
        <v>3085</v>
      </c>
      <c r="X1451" t="str">
        <f t="shared" si="22"/>
        <v>Funcionamiento</v>
      </c>
      <c r="Y1451" t="s">
        <v>5019</v>
      </c>
    </row>
    <row r="1452" spans="1:25">
      <c r="A1452" t="s">
        <v>3297</v>
      </c>
      <c r="B1452" t="s">
        <v>3389</v>
      </c>
      <c r="C1452" t="s">
        <v>5185</v>
      </c>
      <c r="D1452" t="s">
        <v>3076</v>
      </c>
      <c r="E1452" t="s">
        <v>3077</v>
      </c>
      <c r="F1452" t="s">
        <v>327</v>
      </c>
      <c r="G1452" t="s">
        <v>5019</v>
      </c>
      <c r="H1452" t="s">
        <v>318</v>
      </c>
      <c r="I1452" t="s">
        <v>586</v>
      </c>
      <c r="J1452" t="s">
        <v>246</v>
      </c>
      <c r="K1452" t="s">
        <v>3079</v>
      </c>
      <c r="L1452" t="s">
        <v>247</v>
      </c>
      <c r="M1452">
        <v>2133700</v>
      </c>
      <c r="N1452">
        <v>0</v>
      </c>
      <c r="O1452">
        <v>2133700</v>
      </c>
      <c r="P1452">
        <v>0</v>
      </c>
      <c r="Q1452" t="s">
        <v>5186</v>
      </c>
      <c r="R1452" t="s">
        <v>3325</v>
      </c>
      <c r="S1452" t="s">
        <v>3486</v>
      </c>
      <c r="T1452" t="s">
        <v>3085</v>
      </c>
      <c r="U1452" t="s">
        <v>5187</v>
      </c>
      <c r="V1452" t="s">
        <v>5188</v>
      </c>
      <c r="W1452" t="s">
        <v>3085</v>
      </c>
      <c r="X1452" t="str">
        <f t="shared" si="22"/>
        <v>Funcionamiento</v>
      </c>
      <c r="Y1452" t="s">
        <v>5019</v>
      </c>
    </row>
    <row r="1453" spans="1:25">
      <c r="A1453" t="s">
        <v>3297</v>
      </c>
      <c r="B1453" t="s">
        <v>3389</v>
      </c>
      <c r="C1453" t="s">
        <v>5185</v>
      </c>
      <c r="D1453" t="s">
        <v>3076</v>
      </c>
      <c r="E1453" t="s">
        <v>3077</v>
      </c>
      <c r="F1453" t="s">
        <v>327</v>
      </c>
      <c r="G1453" t="s">
        <v>5019</v>
      </c>
      <c r="H1453" t="s">
        <v>316</v>
      </c>
      <c r="I1453" t="s">
        <v>583</v>
      </c>
      <c r="J1453" t="s">
        <v>246</v>
      </c>
      <c r="K1453" t="s">
        <v>3079</v>
      </c>
      <c r="L1453" t="s">
        <v>247</v>
      </c>
      <c r="M1453">
        <v>4350400</v>
      </c>
      <c r="N1453">
        <v>0</v>
      </c>
      <c r="O1453">
        <v>4350400</v>
      </c>
      <c r="P1453">
        <v>0</v>
      </c>
      <c r="Q1453" t="s">
        <v>5186</v>
      </c>
      <c r="R1453" t="s">
        <v>3325</v>
      </c>
      <c r="S1453" t="s">
        <v>3486</v>
      </c>
      <c r="T1453" t="s">
        <v>3085</v>
      </c>
      <c r="U1453" t="s">
        <v>5187</v>
      </c>
      <c r="V1453" t="s">
        <v>5188</v>
      </c>
      <c r="W1453" t="s">
        <v>3085</v>
      </c>
      <c r="X1453" t="str">
        <f t="shared" si="22"/>
        <v>Funcionamiento</v>
      </c>
      <c r="Y1453" t="s">
        <v>5019</v>
      </c>
    </row>
    <row r="1454" spans="1:25">
      <c r="A1454" t="s">
        <v>3304</v>
      </c>
      <c r="B1454" t="s">
        <v>3397</v>
      </c>
      <c r="C1454" t="s">
        <v>5189</v>
      </c>
      <c r="D1454" t="s">
        <v>3076</v>
      </c>
      <c r="E1454" t="s">
        <v>3077</v>
      </c>
      <c r="F1454" t="s">
        <v>327</v>
      </c>
      <c r="G1454" t="s">
        <v>5019</v>
      </c>
      <c r="H1454" t="s">
        <v>336</v>
      </c>
      <c r="I1454" t="s">
        <v>337</v>
      </c>
      <c r="J1454" t="s">
        <v>246</v>
      </c>
      <c r="K1454" t="s">
        <v>3079</v>
      </c>
      <c r="L1454" t="s">
        <v>247</v>
      </c>
      <c r="M1454">
        <v>3061457</v>
      </c>
      <c r="N1454">
        <v>0</v>
      </c>
      <c r="O1454">
        <v>3061457</v>
      </c>
      <c r="P1454">
        <v>0</v>
      </c>
      <c r="Q1454" t="s">
        <v>5190</v>
      </c>
      <c r="R1454" t="s">
        <v>3257</v>
      </c>
      <c r="S1454" t="s">
        <v>5191</v>
      </c>
      <c r="T1454" t="s">
        <v>3085</v>
      </c>
      <c r="U1454" t="s">
        <v>5192</v>
      </c>
      <c r="V1454" t="s">
        <v>5193</v>
      </c>
      <c r="W1454" t="s">
        <v>3085</v>
      </c>
      <c r="X1454" t="str">
        <f t="shared" si="22"/>
        <v>Funcionamiento</v>
      </c>
      <c r="Y1454" t="s">
        <v>5019</v>
      </c>
    </row>
    <row r="1455" spans="1:25">
      <c r="A1455" t="s">
        <v>3304</v>
      </c>
      <c r="B1455" t="s">
        <v>3397</v>
      </c>
      <c r="C1455" t="s">
        <v>5189</v>
      </c>
      <c r="D1455" t="s">
        <v>3076</v>
      </c>
      <c r="E1455" t="s">
        <v>3077</v>
      </c>
      <c r="F1455" t="s">
        <v>327</v>
      </c>
      <c r="G1455" t="s">
        <v>5019</v>
      </c>
      <c r="H1455" t="s">
        <v>331</v>
      </c>
      <c r="I1455" t="s">
        <v>587</v>
      </c>
      <c r="J1455" t="s">
        <v>246</v>
      </c>
      <c r="K1455" t="s">
        <v>3079</v>
      </c>
      <c r="L1455" t="s">
        <v>247</v>
      </c>
      <c r="M1455">
        <v>2053173</v>
      </c>
      <c r="N1455">
        <v>0</v>
      </c>
      <c r="O1455">
        <v>2053173</v>
      </c>
      <c r="P1455">
        <v>0</v>
      </c>
      <c r="Q1455" t="s">
        <v>5190</v>
      </c>
      <c r="R1455" t="s">
        <v>3257</v>
      </c>
      <c r="S1455" t="s">
        <v>5191</v>
      </c>
      <c r="T1455" t="s">
        <v>3085</v>
      </c>
      <c r="U1455" t="s">
        <v>5192</v>
      </c>
      <c r="V1455" t="s">
        <v>5193</v>
      </c>
      <c r="W1455" t="s">
        <v>3085</v>
      </c>
      <c r="X1455" t="str">
        <f t="shared" si="22"/>
        <v>Funcionamiento</v>
      </c>
      <c r="Y1455" t="s">
        <v>5019</v>
      </c>
    </row>
    <row r="1456" spans="1:25">
      <c r="A1456" t="s">
        <v>3304</v>
      </c>
      <c r="B1456" t="s">
        <v>3397</v>
      </c>
      <c r="C1456" t="s">
        <v>5189</v>
      </c>
      <c r="D1456" t="s">
        <v>3076</v>
      </c>
      <c r="E1456" t="s">
        <v>3077</v>
      </c>
      <c r="F1456" t="s">
        <v>327</v>
      </c>
      <c r="G1456" t="s">
        <v>5019</v>
      </c>
      <c r="H1456" t="s">
        <v>309</v>
      </c>
      <c r="I1456" t="s">
        <v>311</v>
      </c>
      <c r="J1456" t="s">
        <v>246</v>
      </c>
      <c r="K1456" t="s">
        <v>3079</v>
      </c>
      <c r="L1456" t="s">
        <v>247</v>
      </c>
      <c r="M1456">
        <v>2099836</v>
      </c>
      <c r="N1456">
        <v>0</v>
      </c>
      <c r="O1456">
        <v>2099836</v>
      </c>
      <c r="P1456">
        <v>0</v>
      </c>
      <c r="Q1456" t="s">
        <v>5190</v>
      </c>
      <c r="R1456" t="s">
        <v>3257</v>
      </c>
      <c r="S1456" t="s">
        <v>5191</v>
      </c>
      <c r="T1456" t="s">
        <v>3085</v>
      </c>
      <c r="U1456" t="s">
        <v>5192</v>
      </c>
      <c r="V1456" t="s">
        <v>5193</v>
      </c>
      <c r="W1456" t="s">
        <v>3085</v>
      </c>
      <c r="X1456" t="str">
        <f t="shared" si="22"/>
        <v>Funcionamiento</v>
      </c>
      <c r="Y1456" t="s">
        <v>5019</v>
      </c>
    </row>
    <row r="1457" spans="1:25">
      <c r="A1457" t="s">
        <v>3304</v>
      </c>
      <c r="B1457" t="s">
        <v>3397</v>
      </c>
      <c r="C1457" t="s">
        <v>5189</v>
      </c>
      <c r="D1457" t="s">
        <v>3076</v>
      </c>
      <c r="E1457" t="s">
        <v>3077</v>
      </c>
      <c r="F1457" t="s">
        <v>327</v>
      </c>
      <c r="G1457" t="s">
        <v>5019</v>
      </c>
      <c r="H1457" t="s">
        <v>303</v>
      </c>
      <c r="I1457" t="s">
        <v>305</v>
      </c>
      <c r="J1457" t="s">
        <v>246</v>
      </c>
      <c r="K1457" t="s">
        <v>3079</v>
      </c>
      <c r="L1457" t="s">
        <v>247</v>
      </c>
      <c r="M1457">
        <v>877184</v>
      </c>
      <c r="N1457">
        <v>0</v>
      </c>
      <c r="O1457">
        <v>877184</v>
      </c>
      <c r="P1457">
        <v>0</v>
      </c>
      <c r="Q1457" t="s">
        <v>5190</v>
      </c>
      <c r="R1457" t="s">
        <v>3257</v>
      </c>
      <c r="S1457" t="s">
        <v>5191</v>
      </c>
      <c r="T1457" t="s">
        <v>3085</v>
      </c>
      <c r="U1457" t="s">
        <v>5192</v>
      </c>
      <c r="V1457" t="s">
        <v>5193</v>
      </c>
      <c r="W1457" t="s">
        <v>3085</v>
      </c>
      <c r="X1457" t="str">
        <f t="shared" si="22"/>
        <v>Funcionamiento</v>
      </c>
      <c r="Y1457" t="s">
        <v>5019</v>
      </c>
    </row>
    <row r="1458" spans="1:25">
      <c r="A1458" t="s">
        <v>3304</v>
      </c>
      <c r="B1458" t="s">
        <v>3397</v>
      </c>
      <c r="C1458" t="s">
        <v>5189</v>
      </c>
      <c r="D1458" t="s">
        <v>3076</v>
      </c>
      <c r="E1458" t="s">
        <v>3077</v>
      </c>
      <c r="F1458" t="s">
        <v>327</v>
      </c>
      <c r="G1458" t="s">
        <v>5019</v>
      </c>
      <c r="H1458" t="s">
        <v>333</v>
      </c>
      <c r="I1458" t="s">
        <v>335</v>
      </c>
      <c r="J1458" t="s">
        <v>246</v>
      </c>
      <c r="K1458" t="s">
        <v>3079</v>
      </c>
      <c r="L1458" t="s">
        <v>247</v>
      </c>
      <c r="M1458">
        <v>167083</v>
      </c>
      <c r="N1458">
        <v>0</v>
      </c>
      <c r="O1458">
        <v>167083</v>
      </c>
      <c r="P1458">
        <v>0</v>
      </c>
      <c r="Q1458" t="s">
        <v>5190</v>
      </c>
      <c r="R1458" t="s">
        <v>3257</v>
      </c>
      <c r="S1458" t="s">
        <v>5191</v>
      </c>
      <c r="T1458" t="s">
        <v>3085</v>
      </c>
      <c r="U1458" t="s">
        <v>5192</v>
      </c>
      <c r="V1458" t="s">
        <v>5193</v>
      </c>
      <c r="W1458" t="s">
        <v>3085</v>
      </c>
      <c r="X1458" t="str">
        <f t="shared" si="22"/>
        <v>Funcionamiento</v>
      </c>
      <c r="Y1458" t="s">
        <v>5019</v>
      </c>
    </row>
    <row r="1459" spans="1:25">
      <c r="A1459" t="s">
        <v>3304</v>
      </c>
      <c r="B1459" t="s">
        <v>3397</v>
      </c>
      <c r="C1459" t="s">
        <v>5189</v>
      </c>
      <c r="D1459" t="s">
        <v>3076</v>
      </c>
      <c r="E1459" t="s">
        <v>3077</v>
      </c>
      <c r="F1459" t="s">
        <v>327</v>
      </c>
      <c r="G1459" t="s">
        <v>5019</v>
      </c>
      <c r="H1459" t="s">
        <v>294</v>
      </c>
      <c r="I1459" t="s">
        <v>296</v>
      </c>
      <c r="J1459" t="s">
        <v>246</v>
      </c>
      <c r="K1459" t="s">
        <v>3079</v>
      </c>
      <c r="L1459" t="s">
        <v>247</v>
      </c>
      <c r="M1459">
        <v>1022316</v>
      </c>
      <c r="N1459">
        <v>0</v>
      </c>
      <c r="O1459">
        <v>1022316</v>
      </c>
      <c r="P1459">
        <v>0</v>
      </c>
      <c r="Q1459" t="s">
        <v>5190</v>
      </c>
      <c r="R1459" t="s">
        <v>3257</v>
      </c>
      <c r="S1459" t="s">
        <v>5191</v>
      </c>
      <c r="T1459" t="s">
        <v>3085</v>
      </c>
      <c r="U1459" t="s">
        <v>5192</v>
      </c>
      <c r="V1459" t="s">
        <v>5193</v>
      </c>
      <c r="W1459" t="s">
        <v>3085</v>
      </c>
      <c r="X1459" t="str">
        <f t="shared" si="22"/>
        <v>Funcionamiento</v>
      </c>
      <c r="Y1459" t="s">
        <v>5019</v>
      </c>
    </row>
    <row r="1460" spans="1:25">
      <c r="A1460" t="s">
        <v>3304</v>
      </c>
      <c r="B1460" t="s">
        <v>3397</v>
      </c>
      <c r="C1460" t="s">
        <v>5189</v>
      </c>
      <c r="D1460" t="s">
        <v>3076</v>
      </c>
      <c r="E1460" t="s">
        <v>3077</v>
      </c>
      <c r="F1460" t="s">
        <v>327</v>
      </c>
      <c r="G1460" t="s">
        <v>5019</v>
      </c>
      <c r="H1460" t="s">
        <v>312</v>
      </c>
      <c r="I1460" t="s">
        <v>3333</v>
      </c>
      <c r="J1460" t="s">
        <v>246</v>
      </c>
      <c r="K1460" t="s">
        <v>3079</v>
      </c>
      <c r="L1460" t="s">
        <v>247</v>
      </c>
      <c r="M1460">
        <v>1282247</v>
      </c>
      <c r="N1460">
        <v>0</v>
      </c>
      <c r="O1460">
        <v>1282247</v>
      </c>
      <c r="P1460">
        <v>0</v>
      </c>
      <c r="Q1460" t="s">
        <v>5190</v>
      </c>
      <c r="R1460" t="s">
        <v>3257</v>
      </c>
      <c r="S1460" t="s">
        <v>5191</v>
      </c>
      <c r="T1460" t="s">
        <v>3085</v>
      </c>
      <c r="U1460" t="s">
        <v>5192</v>
      </c>
      <c r="V1460" t="s">
        <v>5193</v>
      </c>
      <c r="W1460" t="s">
        <v>3085</v>
      </c>
      <c r="X1460" t="str">
        <f t="shared" si="22"/>
        <v>Funcionamiento</v>
      </c>
      <c r="Y1460" t="s">
        <v>5019</v>
      </c>
    </row>
    <row r="1461" spans="1:25">
      <c r="A1461" t="s">
        <v>3304</v>
      </c>
      <c r="B1461" t="s">
        <v>3397</v>
      </c>
      <c r="C1461" t="s">
        <v>5189</v>
      </c>
      <c r="D1461" t="s">
        <v>3076</v>
      </c>
      <c r="E1461" t="s">
        <v>3077</v>
      </c>
      <c r="F1461" t="s">
        <v>327</v>
      </c>
      <c r="G1461" t="s">
        <v>5019</v>
      </c>
      <c r="H1461" t="s">
        <v>348</v>
      </c>
      <c r="I1461" t="s">
        <v>349</v>
      </c>
      <c r="J1461" t="s">
        <v>246</v>
      </c>
      <c r="K1461" t="s">
        <v>3079</v>
      </c>
      <c r="L1461" t="s">
        <v>247</v>
      </c>
      <c r="M1461">
        <v>655312</v>
      </c>
      <c r="N1461">
        <v>0</v>
      </c>
      <c r="O1461">
        <v>655312</v>
      </c>
      <c r="P1461">
        <v>0</v>
      </c>
      <c r="Q1461" t="s">
        <v>5190</v>
      </c>
      <c r="R1461" t="s">
        <v>3257</v>
      </c>
      <c r="S1461" t="s">
        <v>5191</v>
      </c>
      <c r="T1461" t="s">
        <v>3085</v>
      </c>
      <c r="U1461" t="s">
        <v>5192</v>
      </c>
      <c r="V1461" t="s">
        <v>5193</v>
      </c>
      <c r="W1461" t="s">
        <v>3085</v>
      </c>
      <c r="X1461" t="str">
        <f t="shared" si="22"/>
        <v>Funcionamiento</v>
      </c>
      <c r="Y1461" t="s">
        <v>5019</v>
      </c>
    </row>
    <row r="1462" spans="1:25">
      <c r="A1462" t="s">
        <v>3304</v>
      </c>
      <c r="B1462" t="s">
        <v>3397</v>
      </c>
      <c r="C1462" t="s">
        <v>5189</v>
      </c>
      <c r="D1462" t="s">
        <v>3076</v>
      </c>
      <c r="E1462" t="s">
        <v>3077</v>
      </c>
      <c r="F1462" t="s">
        <v>327</v>
      </c>
      <c r="G1462" t="s">
        <v>5019</v>
      </c>
      <c r="H1462" t="s">
        <v>292</v>
      </c>
      <c r="I1462" t="s">
        <v>293</v>
      </c>
      <c r="J1462" t="s">
        <v>246</v>
      </c>
      <c r="K1462" t="s">
        <v>3079</v>
      </c>
      <c r="L1462" t="s">
        <v>247</v>
      </c>
      <c r="M1462">
        <v>49644807</v>
      </c>
      <c r="N1462">
        <v>0</v>
      </c>
      <c r="O1462">
        <v>49644807</v>
      </c>
      <c r="P1462">
        <v>0</v>
      </c>
      <c r="Q1462" t="s">
        <v>5190</v>
      </c>
      <c r="R1462" t="s">
        <v>3257</v>
      </c>
      <c r="S1462" t="s">
        <v>5191</v>
      </c>
      <c r="T1462" t="s">
        <v>3085</v>
      </c>
      <c r="U1462" t="s">
        <v>5192</v>
      </c>
      <c r="V1462" t="s">
        <v>5193</v>
      </c>
      <c r="W1462" t="s">
        <v>3085</v>
      </c>
      <c r="X1462" t="str">
        <f t="shared" si="22"/>
        <v>Funcionamiento</v>
      </c>
      <c r="Y1462" t="s">
        <v>5019</v>
      </c>
    </row>
    <row r="1463" spans="1:25">
      <c r="A1463" t="s">
        <v>3237</v>
      </c>
      <c r="B1463" t="s">
        <v>3443</v>
      </c>
      <c r="C1463" t="s">
        <v>5194</v>
      </c>
      <c r="D1463" t="s">
        <v>3076</v>
      </c>
      <c r="E1463" t="s">
        <v>3077</v>
      </c>
      <c r="F1463" t="s">
        <v>3159</v>
      </c>
      <c r="G1463" t="s">
        <v>5019</v>
      </c>
      <c r="H1463" t="s">
        <v>431</v>
      </c>
      <c r="I1463" t="s">
        <v>648</v>
      </c>
      <c r="J1463" t="s">
        <v>246</v>
      </c>
      <c r="K1463" t="s">
        <v>3150</v>
      </c>
      <c r="L1463" t="s">
        <v>247</v>
      </c>
      <c r="M1463">
        <v>75000000</v>
      </c>
      <c r="N1463">
        <v>0</v>
      </c>
      <c r="O1463">
        <v>75000000</v>
      </c>
      <c r="P1463">
        <v>0</v>
      </c>
      <c r="Q1463" t="s">
        <v>5195</v>
      </c>
      <c r="R1463" t="s">
        <v>3245</v>
      </c>
      <c r="S1463" t="s">
        <v>5196</v>
      </c>
      <c r="T1463" t="s">
        <v>5197</v>
      </c>
      <c r="U1463" t="s">
        <v>5198</v>
      </c>
      <c r="V1463" t="s">
        <v>5199</v>
      </c>
      <c r="W1463" t="s">
        <v>3085</v>
      </c>
      <c r="X1463" t="str">
        <f t="shared" si="22"/>
        <v>Inversión</v>
      </c>
      <c r="Y1463" t="s">
        <v>3166</v>
      </c>
    </row>
    <row r="1464" spans="1:25">
      <c r="A1464" t="s">
        <v>3317</v>
      </c>
      <c r="B1464" t="s">
        <v>3455</v>
      </c>
      <c r="C1464" t="s">
        <v>5200</v>
      </c>
      <c r="D1464" t="s">
        <v>3076</v>
      </c>
      <c r="E1464" t="s">
        <v>3077</v>
      </c>
      <c r="F1464" t="s">
        <v>3149</v>
      </c>
      <c r="G1464" t="s">
        <v>5019</v>
      </c>
      <c r="H1464" t="s">
        <v>437</v>
      </c>
      <c r="I1464" t="s">
        <v>649</v>
      </c>
      <c r="J1464" t="s">
        <v>253</v>
      </c>
      <c r="K1464" t="s">
        <v>3115</v>
      </c>
      <c r="L1464" t="s">
        <v>247</v>
      </c>
      <c r="M1464">
        <v>15807602</v>
      </c>
      <c r="N1464">
        <v>-2975922</v>
      </c>
      <c r="O1464">
        <v>12831680</v>
      </c>
      <c r="P1464">
        <v>0</v>
      </c>
      <c r="Q1464" t="s">
        <v>5201</v>
      </c>
      <c r="R1464" t="s">
        <v>3336</v>
      </c>
      <c r="S1464" t="s">
        <v>4708</v>
      </c>
      <c r="T1464" t="s">
        <v>4425</v>
      </c>
      <c r="U1464" t="s">
        <v>5202</v>
      </c>
      <c r="V1464" t="s">
        <v>5203</v>
      </c>
      <c r="W1464" t="s">
        <v>3085</v>
      </c>
      <c r="X1464" t="str">
        <f t="shared" si="22"/>
        <v>Inversión</v>
      </c>
      <c r="Y1464" t="s">
        <v>3157</v>
      </c>
    </row>
    <row r="1465" spans="1:25">
      <c r="A1465" t="s">
        <v>3325</v>
      </c>
      <c r="B1465" t="s">
        <v>3455</v>
      </c>
      <c r="C1465" t="s">
        <v>5204</v>
      </c>
      <c r="D1465" t="s">
        <v>3076</v>
      </c>
      <c r="E1465" t="s">
        <v>3077</v>
      </c>
      <c r="F1465" t="s">
        <v>3149</v>
      </c>
      <c r="G1465" t="s">
        <v>5019</v>
      </c>
      <c r="H1465" t="s">
        <v>437</v>
      </c>
      <c r="I1465" t="s">
        <v>649</v>
      </c>
      <c r="J1465" t="s">
        <v>253</v>
      </c>
      <c r="K1465" t="s">
        <v>3115</v>
      </c>
      <c r="L1465" t="s">
        <v>247</v>
      </c>
      <c r="M1465">
        <v>4129230</v>
      </c>
      <c r="N1465">
        <v>-2147200</v>
      </c>
      <c r="O1465">
        <v>1982030</v>
      </c>
      <c r="P1465">
        <v>0</v>
      </c>
      <c r="Q1465" t="s">
        <v>5205</v>
      </c>
      <c r="R1465" t="s">
        <v>3343</v>
      </c>
      <c r="S1465" t="s">
        <v>4722</v>
      </c>
      <c r="T1465" t="s">
        <v>5206</v>
      </c>
      <c r="U1465" t="s">
        <v>5207</v>
      </c>
      <c r="V1465" t="s">
        <v>5208</v>
      </c>
      <c r="W1465" t="s">
        <v>3085</v>
      </c>
      <c r="X1465" t="str">
        <f t="shared" si="22"/>
        <v>Inversión</v>
      </c>
      <c r="Y1465" t="s">
        <v>3157</v>
      </c>
    </row>
    <row r="1466" spans="1:25">
      <c r="A1466" t="s">
        <v>3257</v>
      </c>
      <c r="B1466" t="s">
        <v>3738</v>
      </c>
      <c r="C1466" t="s">
        <v>5209</v>
      </c>
      <c r="D1466" t="s">
        <v>3076</v>
      </c>
      <c r="E1466" t="s">
        <v>3077</v>
      </c>
      <c r="F1466" t="s">
        <v>327</v>
      </c>
      <c r="G1466" t="s">
        <v>5019</v>
      </c>
      <c r="H1466" t="s">
        <v>309</v>
      </c>
      <c r="I1466" t="s">
        <v>311</v>
      </c>
      <c r="J1466" t="s">
        <v>246</v>
      </c>
      <c r="K1466" t="s">
        <v>3079</v>
      </c>
      <c r="L1466" t="s">
        <v>247</v>
      </c>
      <c r="M1466">
        <v>2476292</v>
      </c>
      <c r="N1466">
        <v>0</v>
      </c>
      <c r="O1466">
        <v>2476292</v>
      </c>
      <c r="P1466">
        <v>0</v>
      </c>
      <c r="Q1466" t="s">
        <v>5210</v>
      </c>
      <c r="R1466" t="s">
        <v>3350</v>
      </c>
      <c r="S1466" t="s">
        <v>5211</v>
      </c>
      <c r="T1466" t="s">
        <v>3085</v>
      </c>
      <c r="U1466" t="s">
        <v>5212</v>
      </c>
      <c r="V1466" t="s">
        <v>5213</v>
      </c>
      <c r="W1466" t="s">
        <v>3085</v>
      </c>
      <c r="X1466" t="str">
        <f t="shared" si="22"/>
        <v>Funcionamiento</v>
      </c>
      <c r="Y1466" t="s">
        <v>5019</v>
      </c>
    </row>
    <row r="1467" spans="1:25">
      <c r="A1467" t="s">
        <v>3257</v>
      </c>
      <c r="B1467" t="s">
        <v>3738</v>
      </c>
      <c r="C1467" t="s">
        <v>5209</v>
      </c>
      <c r="D1467" t="s">
        <v>3076</v>
      </c>
      <c r="E1467" t="s">
        <v>3077</v>
      </c>
      <c r="F1467" t="s">
        <v>327</v>
      </c>
      <c r="G1467" t="s">
        <v>5019</v>
      </c>
      <c r="H1467" t="s">
        <v>331</v>
      </c>
      <c r="I1467" t="s">
        <v>587</v>
      </c>
      <c r="J1467" t="s">
        <v>246</v>
      </c>
      <c r="K1467" t="s">
        <v>3079</v>
      </c>
      <c r="L1467" t="s">
        <v>247</v>
      </c>
      <c r="M1467">
        <v>3087956</v>
      </c>
      <c r="N1467">
        <v>0</v>
      </c>
      <c r="O1467">
        <v>3087956</v>
      </c>
      <c r="P1467">
        <v>0</v>
      </c>
      <c r="Q1467" t="s">
        <v>5210</v>
      </c>
      <c r="R1467" t="s">
        <v>3350</v>
      </c>
      <c r="S1467" t="s">
        <v>5211</v>
      </c>
      <c r="T1467" t="s">
        <v>3085</v>
      </c>
      <c r="U1467" t="s">
        <v>5212</v>
      </c>
      <c r="V1467" t="s">
        <v>5213</v>
      </c>
      <c r="W1467" t="s">
        <v>3085</v>
      </c>
      <c r="X1467" t="str">
        <f t="shared" si="22"/>
        <v>Funcionamiento</v>
      </c>
      <c r="Y1467" t="s">
        <v>5019</v>
      </c>
    </row>
    <row r="1468" spans="1:25">
      <c r="A1468" t="s">
        <v>3257</v>
      </c>
      <c r="B1468" t="s">
        <v>3738</v>
      </c>
      <c r="C1468" t="s">
        <v>5209</v>
      </c>
      <c r="D1468" t="s">
        <v>3076</v>
      </c>
      <c r="E1468" t="s">
        <v>3077</v>
      </c>
      <c r="F1468" t="s">
        <v>327</v>
      </c>
      <c r="G1468" t="s">
        <v>5019</v>
      </c>
      <c r="H1468" t="s">
        <v>336</v>
      </c>
      <c r="I1468" t="s">
        <v>337</v>
      </c>
      <c r="J1468" t="s">
        <v>246</v>
      </c>
      <c r="K1468" t="s">
        <v>3079</v>
      </c>
      <c r="L1468" t="s">
        <v>247</v>
      </c>
      <c r="M1468">
        <v>2354967</v>
      </c>
      <c r="N1468">
        <v>0</v>
      </c>
      <c r="O1468">
        <v>2354967</v>
      </c>
      <c r="P1468">
        <v>0</v>
      </c>
      <c r="Q1468" t="s">
        <v>5210</v>
      </c>
      <c r="R1468" t="s">
        <v>3350</v>
      </c>
      <c r="S1468" t="s">
        <v>5211</v>
      </c>
      <c r="T1468" t="s">
        <v>3085</v>
      </c>
      <c r="U1468" t="s">
        <v>5212</v>
      </c>
      <c r="V1468" t="s">
        <v>5213</v>
      </c>
      <c r="W1468" t="s">
        <v>3085</v>
      </c>
      <c r="X1468" t="str">
        <f t="shared" si="22"/>
        <v>Funcionamiento</v>
      </c>
      <c r="Y1468" t="s">
        <v>5019</v>
      </c>
    </row>
    <row r="1469" spans="1:25">
      <c r="A1469" t="s">
        <v>3257</v>
      </c>
      <c r="B1469" t="s">
        <v>3738</v>
      </c>
      <c r="C1469" t="s">
        <v>5209</v>
      </c>
      <c r="D1469" t="s">
        <v>3076</v>
      </c>
      <c r="E1469" t="s">
        <v>3077</v>
      </c>
      <c r="F1469" t="s">
        <v>327</v>
      </c>
      <c r="G1469" t="s">
        <v>5019</v>
      </c>
      <c r="H1469" t="s">
        <v>292</v>
      </c>
      <c r="I1469" t="s">
        <v>293</v>
      </c>
      <c r="J1469" t="s">
        <v>246</v>
      </c>
      <c r="K1469" t="s">
        <v>3079</v>
      </c>
      <c r="L1469" t="s">
        <v>247</v>
      </c>
      <c r="M1469">
        <v>47217928</v>
      </c>
      <c r="N1469">
        <v>0</v>
      </c>
      <c r="O1469">
        <v>47217928</v>
      </c>
      <c r="P1469">
        <v>0</v>
      </c>
      <c r="Q1469" t="s">
        <v>5210</v>
      </c>
      <c r="R1469" t="s">
        <v>3350</v>
      </c>
      <c r="S1469" t="s">
        <v>5211</v>
      </c>
      <c r="T1469" t="s">
        <v>3085</v>
      </c>
      <c r="U1469" t="s">
        <v>5212</v>
      </c>
      <c r="V1469" t="s">
        <v>5213</v>
      </c>
      <c r="W1469" t="s">
        <v>3085</v>
      </c>
      <c r="X1469" t="str">
        <f t="shared" si="22"/>
        <v>Funcionamiento</v>
      </c>
      <c r="Y1469" t="s">
        <v>5019</v>
      </c>
    </row>
    <row r="1470" spans="1:25">
      <c r="A1470" t="s">
        <v>3257</v>
      </c>
      <c r="B1470" t="s">
        <v>3738</v>
      </c>
      <c r="C1470" t="s">
        <v>5209</v>
      </c>
      <c r="D1470" t="s">
        <v>3076</v>
      </c>
      <c r="E1470" t="s">
        <v>3077</v>
      </c>
      <c r="F1470" t="s">
        <v>327</v>
      </c>
      <c r="G1470" t="s">
        <v>5019</v>
      </c>
      <c r="H1470" t="s">
        <v>312</v>
      </c>
      <c r="I1470" t="s">
        <v>3333</v>
      </c>
      <c r="J1470" t="s">
        <v>246</v>
      </c>
      <c r="K1470" t="s">
        <v>3079</v>
      </c>
      <c r="L1470" t="s">
        <v>247</v>
      </c>
      <c r="M1470">
        <v>1333674</v>
      </c>
      <c r="N1470">
        <v>0</v>
      </c>
      <c r="O1470">
        <v>1333674</v>
      </c>
      <c r="P1470">
        <v>0</v>
      </c>
      <c r="Q1470" t="s">
        <v>5210</v>
      </c>
      <c r="R1470" t="s">
        <v>3350</v>
      </c>
      <c r="S1470" t="s">
        <v>5211</v>
      </c>
      <c r="T1470" t="s">
        <v>3085</v>
      </c>
      <c r="U1470" t="s">
        <v>5212</v>
      </c>
      <c r="V1470" t="s">
        <v>5213</v>
      </c>
      <c r="W1470" t="s">
        <v>3085</v>
      </c>
      <c r="X1470" t="str">
        <f t="shared" si="22"/>
        <v>Funcionamiento</v>
      </c>
      <c r="Y1470" t="s">
        <v>5019</v>
      </c>
    </row>
    <row r="1471" spans="1:25">
      <c r="A1471" t="s">
        <v>3257</v>
      </c>
      <c r="B1471" t="s">
        <v>3738</v>
      </c>
      <c r="C1471" t="s">
        <v>5209</v>
      </c>
      <c r="D1471" t="s">
        <v>3076</v>
      </c>
      <c r="E1471" t="s">
        <v>3077</v>
      </c>
      <c r="F1471" t="s">
        <v>327</v>
      </c>
      <c r="G1471" t="s">
        <v>5019</v>
      </c>
      <c r="H1471" t="s">
        <v>303</v>
      </c>
      <c r="I1471" t="s">
        <v>305</v>
      </c>
      <c r="J1471" t="s">
        <v>246</v>
      </c>
      <c r="K1471" t="s">
        <v>3079</v>
      </c>
      <c r="L1471" t="s">
        <v>247</v>
      </c>
      <c r="M1471">
        <v>2027869</v>
      </c>
      <c r="N1471">
        <v>0</v>
      </c>
      <c r="O1471">
        <v>2027869</v>
      </c>
      <c r="P1471">
        <v>0</v>
      </c>
      <c r="Q1471" t="s">
        <v>5210</v>
      </c>
      <c r="R1471" t="s">
        <v>3350</v>
      </c>
      <c r="S1471" t="s">
        <v>5211</v>
      </c>
      <c r="T1471" t="s">
        <v>3085</v>
      </c>
      <c r="U1471" t="s">
        <v>5212</v>
      </c>
      <c r="V1471" t="s">
        <v>5213</v>
      </c>
      <c r="W1471" t="s">
        <v>3085</v>
      </c>
      <c r="X1471" t="str">
        <f t="shared" si="22"/>
        <v>Funcionamiento</v>
      </c>
      <c r="Y1471" t="s">
        <v>5019</v>
      </c>
    </row>
    <row r="1472" spans="1:25">
      <c r="A1472" t="s">
        <v>3257</v>
      </c>
      <c r="B1472" t="s">
        <v>3738</v>
      </c>
      <c r="C1472" t="s">
        <v>5209</v>
      </c>
      <c r="D1472" t="s">
        <v>3076</v>
      </c>
      <c r="E1472" t="s">
        <v>3077</v>
      </c>
      <c r="F1472" t="s">
        <v>327</v>
      </c>
      <c r="G1472" t="s">
        <v>5019</v>
      </c>
      <c r="H1472" t="s">
        <v>294</v>
      </c>
      <c r="I1472" t="s">
        <v>296</v>
      </c>
      <c r="J1472" t="s">
        <v>246</v>
      </c>
      <c r="K1472" t="s">
        <v>3079</v>
      </c>
      <c r="L1472" t="s">
        <v>247</v>
      </c>
      <c r="M1472">
        <v>1044349</v>
      </c>
      <c r="N1472">
        <v>0</v>
      </c>
      <c r="O1472">
        <v>1044349</v>
      </c>
      <c r="P1472">
        <v>0</v>
      </c>
      <c r="Q1472" t="s">
        <v>5210</v>
      </c>
      <c r="R1472" t="s">
        <v>3350</v>
      </c>
      <c r="S1472" t="s">
        <v>5211</v>
      </c>
      <c r="T1472" t="s">
        <v>3085</v>
      </c>
      <c r="U1472" t="s">
        <v>5212</v>
      </c>
      <c r="V1472" t="s">
        <v>5213</v>
      </c>
      <c r="W1472" t="s">
        <v>3085</v>
      </c>
      <c r="X1472" t="str">
        <f t="shared" si="22"/>
        <v>Funcionamiento</v>
      </c>
      <c r="Y1472" t="s">
        <v>5019</v>
      </c>
    </row>
    <row r="1473" spans="1:25">
      <c r="A1473" t="s">
        <v>3257</v>
      </c>
      <c r="B1473" t="s">
        <v>3738</v>
      </c>
      <c r="C1473" t="s">
        <v>5209</v>
      </c>
      <c r="D1473" t="s">
        <v>3076</v>
      </c>
      <c r="E1473" t="s">
        <v>3077</v>
      </c>
      <c r="F1473" t="s">
        <v>327</v>
      </c>
      <c r="G1473" t="s">
        <v>5019</v>
      </c>
      <c r="H1473" t="s">
        <v>333</v>
      </c>
      <c r="I1473" t="s">
        <v>335</v>
      </c>
      <c r="J1473" t="s">
        <v>246</v>
      </c>
      <c r="K1473" t="s">
        <v>3079</v>
      </c>
      <c r="L1473" t="s">
        <v>247</v>
      </c>
      <c r="M1473">
        <v>213438</v>
      </c>
      <c r="N1473">
        <v>0</v>
      </c>
      <c r="O1473">
        <v>213438</v>
      </c>
      <c r="P1473">
        <v>0</v>
      </c>
      <c r="Q1473" t="s">
        <v>5210</v>
      </c>
      <c r="R1473" t="s">
        <v>3350</v>
      </c>
      <c r="S1473" t="s">
        <v>5211</v>
      </c>
      <c r="T1473" t="s">
        <v>3085</v>
      </c>
      <c r="U1473" t="s">
        <v>5212</v>
      </c>
      <c r="V1473" t="s">
        <v>5213</v>
      </c>
      <c r="W1473" t="s">
        <v>3085</v>
      </c>
      <c r="X1473" t="str">
        <f t="shared" si="22"/>
        <v>Funcionamiento</v>
      </c>
      <c r="Y1473" t="s">
        <v>5019</v>
      </c>
    </row>
    <row r="1474" spans="1:25">
      <c r="A1474" t="s">
        <v>3245</v>
      </c>
      <c r="B1474" t="s">
        <v>3738</v>
      </c>
      <c r="C1474" t="s">
        <v>5214</v>
      </c>
      <c r="D1474" t="s">
        <v>3076</v>
      </c>
      <c r="E1474" t="s">
        <v>3077</v>
      </c>
      <c r="F1474" t="s">
        <v>327</v>
      </c>
      <c r="G1474" t="s">
        <v>5019</v>
      </c>
      <c r="H1474" t="s">
        <v>320</v>
      </c>
      <c r="I1474" t="s">
        <v>321</v>
      </c>
      <c r="J1474" t="s">
        <v>246</v>
      </c>
      <c r="K1474" t="s">
        <v>3079</v>
      </c>
      <c r="L1474" t="s">
        <v>247</v>
      </c>
      <c r="M1474">
        <v>826200</v>
      </c>
      <c r="N1474">
        <v>0</v>
      </c>
      <c r="O1474">
        <v>826200</v>
      </c>
      <c r="P1474">
        <v>0</v>
      </c>
      <c r="Q1474" t="s">
        <v>5215</v>
      </c>
      <c r="R1474" t="s">
        <v>3265</v>
      </c>
      <c r="S1474" t="s">
        <v>4647</v>
      </c>
      <c r="T1474" t="s">
        <v>3085</v>
      </c>
      <c r="U1474" t="s">
        <v>5216</v>
      </c>
      <c r="V1474" t="s">
        <v>5217</v>
      </c>
      <c r="W1474" t="s">
        <v>3085</v>
      </c>
      <c r="X1474" t="str">
        <f t="shared" ref="X1474:X1537" si="23">IF(LEFT(H1474,1)="C","Inversión","Funcionamiento")</f>
        <v>Funcionamiento</v>
      </c>
      <c r="Y1474" t="s">
        <v>5019</v>
      </c>
    </row>
    <row r="1475" spans="1:25">
      <c r="A1475" t="s">
        <v>3245</v>
      </c>
      <c r="B1475" t="s">
        <v>3738</v>
      </c>
      <c r="C1475" t="s">
        <v>5214</v>
      </c>
      <c r="D1475" t="s">
        <v>3076</v>
      </c>
      <c r="E1475" t="s">
        <v>3077</v>
      </c>
      <c r="F1475" t="s">
        <v>327</v>
      </c>
      <c r="G1475" t="s">
        <v>5019</v>
      </c>
      <c r="H1475" t="s">
        <v>322</v>
      </c>
      <c r="I1475" t="s">
        <v>323</v>
      </c>
      <c r="J1475" t="s">
        <v>246</v>
      </c>
      <c r="K1475" t="s">
        <v>3079</v>
      </c>
      <c r="L1475" t="s">
        <v>247</v>
      </c>
      <c r="M1475">
        <v>1673000</v>
      </c>
      <c r="N1475">
        <v>0</v>
      </c>
      <c r="O1475">
        <v>1673000</v>
      </c>
      <c r="P1475">
        <v>0</v>
      </c>
      <c r="Q1475" t="s">
        <v>5215</v>
      </c>
      <c r="R1475" t="s">
        <v>3265</v>
      </c>
      <c r="S1475" t="s">
        <v>4647</v>
      </c>
      <c r="T1475" t="s">
        <v>3085</v>
      </c>
      <c r="U1475" t="s">
        <v>5216</v>
      </c>
      <c r="V1475" t="s">
        <v>5217</v>
      </c>
      <c r="W1475" t="s">
        <v>3085</v>
      </c>
      <c r="X1475" t="str">
        <f t="shared" si="23"/>
        <v>Funcionamiento</v>
      </c>
      <c r="Y1475" t="s">
        <v>5019</v>
      </c>
    </row>
    <row r="1476" spans="1:25">
      <c r="A1476" t="s">
        <v>3245</v>
      </c>
      <c r="B1476" t="s">
        <v>3738</v>
      </c>
      <c r="C1476" t="s">
        <v>5214</v>
      </c>
      <c r="D1476" t="s">
        <v>3076</v>
      </c>
      <c r="E1476" t="s">
        <v>3077</v>
      </c>
      <c r="F1476" t="s">
        <v>327</v>
      </c>
      <c r="G1476" t="s">
        <v>5019</v>
      </c>
      <c r="H1476" t="s">
        <v>314</v>
      </c>
      <c r="I1476" t="s">
        <v>582</v>
      </c>
      <c r="J1476" t="s">
        <v>246</v>
      </c>
      <c r="K1476" t="s">
        <v>3079</v>
      </c>
      <c r="L1476" t="s">
        <v>247</v>
      </c>
      <c r="M1476">
        <v>6111900</v>
      </c>
      <c r="N1476">
        <v>0</v>
      </c>
      <c r="O1476">
        <v>6111900</v>
      </c>
      <c r="P1476">
        <v>0</v>
      </c>
      <c r="Q1476" t="s">
        <v>5215</v>
      </c>
      <c r="R1476" t="s">
        <v>3265</v>
      </c>
      <c r="S1476" t="s">
        <v>4647</v>
      </c>
      <c r="T1476" t="s">
        <v>3085</v>
      </c>
      <c r="U1476" t="s">
        <v>5216</v>
      </c>
      <c r="V1476" t="s">
        <v>5217</v>
      </c>
      <c r="W1476" t="s">
        <v>3085</v>
      </c>
      <c r="X1476" t="str">
        <f t="shared" si="23"/>
        <v>Funcionamiento</v>
      </c>
      <c r="Y1476" t="s">
        <v>5019</v>
      </c>
    </row>
    <row r="1477" spans="1:25">
      <c r="A1477" t="s">
        <v>3245</v>
      </c>
      <c r="B1477" t="s">
        <v>3738</v>
      </c>
      <c r="C1477" t="s">
        <v>5214</v>
      </c>
      <c r="D1477" t="s">
        <v>3076</v>
      </c>
      <c r="E1477" t="s">
        <v>3077</v>
      </c>
      <c r="F1477" t="s">
        <v>327</v>
      </c>
      <c r="G1477" t="s">
        <v>5019</v>
      </c>
      <c r="H1477" t="s">
        <v>324</v>
      </c>
      <c r="I1477" t="s">
        <v>325</v>
      </c>
      <c r="J1477" t="s">
        <v>246</v>
      </c>
      <c r="K1477" t="s">
        <v>3079</v>
      </c>
      <c r="L1477" t="s">
        <v>247</v>
      </c>
      <c r="M1477">
        <v>1115600</v>
      </c>
      <c r="N1477">
        <v>0</v>
      </c>
      <c r="O1477">
        <v>1115600</v>
      </c>
      <c r="P1477">
        <v>0</v>
      </c>
      <c r="Q1477" t="s">
        <v>5215</v>
      </c>
      <c r="R1477" t="s">
        <v>3265</v>
      </c>
      <c r="S1477" t="s">
        <v>4647</v>
      </c>
      <c r="T1477" t="s">
        <v>3085</v>
      </c>
      <c r="U1477" t="s">
        <v>5216</v>
      </c>
      <c r="V1477" t="s">
        <v>5217</v>
      </c>
      <c r="W1477" t="s">
        <v>3085</v>
      </c>
      <c r="X1477" t="str">
        <f t="shared" si="23"/>
        <v>Funcionamiento</v>
      </c>
      <c r="Y1477" t="s">
        <v>5019</v>
      </c>
    </row>
    <row r="1478" spans="1:25">
      <c r="A1478" t="s">
        <v>3245</v>
      </c>
      <c r="B1478" t="s">
        <v>3738</v>
      </c>
      <c r="C1478" t="s">
        <v>5214</v>
      </c>
      <c r="D1478" t="s">
        <v>3076</v>
      </c>
      <c r="E1478" t="s">
        <v>3077</v>
      </c>
      <c r="F1478" t="s">
        <v>327</v>
      </c>
      <c r="G1478" t="s">
        <v>5019</v>
      </c>
      <c r="H1478" t="s">
        <v>316</v>
      </c>
      <c r="I1478" t="s">
        <v>583</v>
      </c>
      <c r="J1478" t="s">
        <v>246</v>
      </c>
      <c r="K1478" t="s">
        <v>3079</v>
      </c>
      <c r="L1478" t="s">
        <v>247</v>
      </c>
      <c r="M1478">
        <v>4329600</v>
      </c>
      <c r="N1478">
        <v>0</v>
      </c>
      <c r="O1478">
        <v>4329600</v>
      </c>
      <c r="P1478">
        <v>0</v>
      </c>
      <c r="Q1478" t="s">
        <v>5215</v>
      </c>
      <c r="R1478" t="s">
        <v>3265</v>
      </c>
      <c r="S1478" t="s">
        <v>4647</v>
      </c>
      <c r="T1478" t="s">
        <v>3085</v>
      </c>
      <c r="U1478" t="s">
        <v>5216</v>
      </c>
      <c r="V1478" t="s">
        <v>5217</v>
      </c>
      <c r="W1478" t="s">
        <v>3085</v>
      </c>
      <c r="X1478" t="str">
        <f t="shared" si="23"/>
        <v>Funcionamiento</v>
      </c>
      <c r="Y1478" t="s">
        <v>5019</v>
      </c>
    </row>
    <row r="1479" spans="1:25">
      <c r="A1479" t="s">
        <v>3245</v>
      </c>
      <c r="B1479" t="s">
        <v>3738</v>
      </c>
      <c r="C1479" t="s">
        <v>5214</v>
      </c>
      <c r="D1479" t="s">
        <v>3076</v>
      </c>
      <c r="E1479" t="s">
        <v>3077</v>
      </c>
      <c r="F1479" t="s">
        <v>327</v>
      </c>
      <c r="G1479" t="s">
        <v>5019</v>
      </c>
      <c r="H1479" t="s">
        <v>318</v>
      </c>
      <c r="I1479" t="s">
        <v>586</v>
      </c>
      <c r="J1479" t="s">
        <v>246</v>
      </c>
      <c r="K1479" t="s">
        <v>3079</v>
      </c>
      <c r="L1479" t="s">
        <v>247</v>
      </c>
      <c r="M1479">
        <v>2230000</v>
      </c>
      <c r="N1479">
        <v>0</v>
      </c>
      <c r="O1479">
        <v>2230000</v>
      </c>
      <c r="P1479">
        <v>0</v>
      </c>
      <c r="Q1479" t="s">
        <v>5215</v>
      </c>
      <c r="R1479" t="s">
        <v>3265</v>
      </c>
      <c r="S1479" t="s">
        <v>4647</v>
      </c>
      <c r="T1479" t="s">
        <v>3085</v>
      </c>
      <c r="U1479" t="s">
        <v>5216</v>
      </c>
      <c r="V1479" t="s">
        <v>5217</v>
      </c>
      <c r="W1479" t="s">
        <v>3085</v>
      </c>
      <c r="X1479" t="str">
        <f t="shared" si="23"/>
        <v>Funcionamiento</v>
      </c>
      <c r="Y1479" t="s">
        <v>5019</v>
      </c>
    </row>
    <row r="1480" spans="1:25">
      <c r="A1480" t="s">
        <v>3336</v>
      </c>
      <c r="B1480" t="s">
        <v>4094</v>
      </c>
      <c r="C1480" t="s">
        <v>5218</v>
      </c>
      <c r="D1480" t="s">
        <v>3076</v>
      </c>
      <c r="E1480" t="s">
        <v>3077</v>
      </c>
      <c r="F1480" t="s">
        <v>327</v>
      </c>
      <c r="G1480" t="s">
        <v>5019</v>
      </c>
      <c r="H1480" t="s">
        <v>346</v>
      </c>
      <c r="I1480" t="s">
        <v>347</v>
      </c>
      <c r="J1480" t="s">
        <v>246</v>
      </c>
      <c r="K1480" t="s">
        <v>3079</v>
      </c>
      <c r="L1480" t="s">
        <v>247</v>
      </c>
      <c r="M1480">
        <v>126103</v>
      </c>
      <c r="N1480">
        <v>0</v>
      </c>
      <c r="O1480">
        <v>126103</v>
      </c>
      <c r="P1480">
        <v>0</v>
      </c>
      <c r="Q1480" t="s">
        <v>5219</v>
      </c>
      <c r="R1480" t="s">
        <v>3365</v>
      </c>
      <c r="S1480" t="s">
        <v>4707</v>
      </c>
      <c r="T1480" t="s">
        <v>4124</v>
      </c>
      <c r="U1480" t="s">
        <v>5220</v>
      </c>
      <c r="V1480" t="s">
        <v>5221</v>
      </c>
      <c r="W1480" t="s">
        <v>3085</v>
      </c>
      <c r="X1480" t="str">
        <f t="shared" si="23"/>
        <v>Funcionamiento</v>
      </c>
      <c r="Y1480" t="s">
        <v>5019</v>
      </c>
    </row>
    <row r="1481" spans="1:25">
      <c r="A1481" t="s">
        <v>3343</v>
      </c>
      <c r="B1481" t="s">
        <v>5222</v>
      </c>
      <c r="C1481" t="s">
        <v>5223</v>
      </c>
      <c r="D1481" t="s">
        <v>3076</v>
      </c>
      <c r="E1481" t="s">
        <v>3077</v>
      </c>
      <c r="F1481" t="s">
        <v>3149</v>
      </c>
      <c r="G1481" t="s">
        <v>5019</v>
      </c>
      <c r="H1481" t="s">
        <v>437</v>
      </c>
      <c r="I1481" t="s">
        <v>649</v>
      </c>
      <c r="J1481" t="s">
        <v>246</v>
      </c>
      <c r="K1481" t="s">
        <v>3150</v>
      </c>
      <c r="L1481" t="s">
        <v>247</v>
      </c>
      <c r="M1481">
        <v>16826225</v>
      </c>
      <c r="N1481">
        <v>-8642462</v>
      </c>
      <c r="O1481">
        <v>8183763</v>
      </c>
      <c r="P1481">
        <v>0</v>
      </c>
      <c r="Q1481" t="s">
        <v>5224</v>
      </c>
      <c r="R1481" t="s">
        <v>3264</v>
      </c>
      <c r="S1481" t="s">
        <v>4966</v>
      </c>
      <c r="T1481" t="s">
        <v>5225</v>
      </c>
      <c r="U1481" t="s">
        <v>5226</v>
      </c>
      <c r="V1481" t="s">
        <v>5227</v>
      </c>
      <c r="W1481" t="s">
        <v>3085</v>
      </c>
      <c r="X1481" t="str">
        <f t="shared" si="23"/>
        <v>Inversión</v>
      </c>
      <c r="Y1481" t="s">
        <v>3157</v>
      </c>
    </row>
    <row r="1482" spans="1:25">
      <c r="A1482" t="s">
        <v>3350</v>
      </c>
      <c r="B1482" t="s">
        <v>5228</v>
      </c>
      <c r="C1482" t="s">
        <v>5229</v>
      </c>
      <c r="D1482" t="s">
        <v>3076</v>
      </c>
      <c r="E1482" t="s">
        <v>3077</v>
      </c>
      <c r="F1482" t="s">
        <v>327</v>
      </c>
      <c r="G1482" t="s">
        <v>5019</v>
      </c>
      <c r="H1482" t="s">
        <v>316</v>
      </c>
      <c r="I1482" t="s">
        <v>583</v>
      </c>
      <c r="J1482" t="s">
        <v>246</v>
      </c>
      <c r="K1482" t="s">
        <v>3079</v>
      </c>
      <c r="L1482" t="s">
        <v>247</v>
      </c>
      <c r="M1482">
        <v>4302600</v>
      </c>
      <c r="N1482">
        <v>0</v>
      </c>
      <c r="O1482">
        <v>4302600</v>
      </c>
      <c r="P1482">
        <v>0</v>
      </c>
      <c r="Q1482" t="s">
        <v>5230</v>
      </c>
      <c r="R1482" t="s">
        <v>3385</v>
      </c>
      <c r="S1482" t="s">
        <v>3688</v>
      </c>
      <c r="T1482" t="s">
        <v>3085</v>
      </c>
      <c r="U1482" t="s">
        <v>5231</v>
      </c>
      <c r="V1482" t="s">
        <v>5232</v>
      </c>
      <c r="W1482" t="s">
        <v>3085</v>
      </c>
      <c r="X1482" t="str">
        <f t="shared" si="23"/>
        <v>Funcionamiento</v>
      </c>
      <c r="Y1482" t="s">
        <v>5019</v>
      </c>
    </row>
    <row r="1483" spans="1:25">
      <c r="A1483" t="s">
        <v>3350</v>
      </c>
      <c r="B1483" t="s">
        <v>5228</v>
      </c>
      <c r="C1483" t="s">
        <v>5229</v>
      </c>
      <c r="D1483" t="s">
        <v>3076</v>
      </c>
      <c r="E1483" t="s">
        <v>3077</v>
      </c>
      <c r="F1483" t="s">
        <v>327</v>
      </c>
      <c r="G1483" t="s">
        <v>5019</v>
      </c>
      <c r="H1483" t="s">
        <v>324</v>
      </c>
      <c r="I1483" t="s">
        <v>325</v>
      </c>
      <c r="J1483" t="s">
        <v>246</v>
      </c>
      <c r="K1483" t="s">
        <v>3079</v>
      </c>
      <c r="L1483" t="s">
        <v>247</v>
      </c>
      <c r="M1483">
        <v>1056500</v>
      </c>
      <c r="N1483">
        <v>0</v>
      </c>
      <c r="O1483">
        <v>1056500</v>
      </c>
      <c r="P1483">
        <v>0</v>
      </c>
      <c r="Q1483" t="s">
        <v>5230</v>
      </c>
      <c r="R1483" t="s">
        <v>3385</v>
      </c>
      <c r="S1483" t="s">
        <v>3688</v>
      </c>
      <c r="T1483" t="s">
        <v>3085</v>
      </c>
      <c r="U1483" t="s">
        <v>5231</v>
      </c>
      <c r="V1483" t="s">
        <v>5232</v>
      </c>
      <c r="W1483" t="s">
        <v>3085</v>
      </c>
      <c r="X1483" t="str">
        <f t="shared" si="23"/>
        <v>Funcionamiento</v>
      </c>
      <c r="Y1483" t="s">
        <v>5019</v>
      </c>
    </row>
    <row r="1484" spans="1:25">
      <c r="A1484" t="s">
        <v>3350</v>
      </c>
      <c r="B1484" t="s">
        <v>5228</v>
      </c>
      <c r="C1484" t="s">
        <v>5229</v>
      </c>
      <c r="D1484" t="s">
        <v>3076</v>
      </c>
      <c r="E1484" t="s">
        <v>3077</v>
      </c>
      <c r="F1484" t="s">
        <v>327</v>
      </c>
      <c r="G1484" t="s">
        <v>5019</v>
      </c>
      <c r="H1484" t="s">
        <v>322</v>
      </c>
      <c r="I1484" t="s">
        <v>323</v>
      </c>
      <c r="J1484" t="s">
        <v>246</v>
      </c>
      <c r="K1484" t="s">
        <v>3079</v>
      </c>
      <c r="L1484" t="s">
        <v>247</v>
      </c>
      <c r="M1484">
        <v>1584800</v>
      </c>
      <c r="N1484">
        <v>0</v>
      </c>
      <c r="O1484">
        <v>1584800</v>
      </c>
      <c r="P1484">
        <v>0</v>
      </c>
      <c r="Q1484" t="s">
        <v>5230</v>
      </c>
      <c r="R1484" t="s">
        <v>3385</v>
      </c>
      <c r="S1484" t="s">
        <v>3688</v>
      </c>
      <c r="T1484" t="s">
        <v>3085</v>
      </c>
      <c r="U1484" t="s">
        <v>5231</v>
      </c>
      <c r="V1484" t="s">
        <v>5232</v>
      </c>
      <c r="W1484" t="s">
        <v>3085</v>
      </c>
      <c r="X1484" t="str">
        <f t="shared" si="23"/>
        <v>Funcionamiento</v>
      </c>
      <c r="Y1484" t="s">
        <v>5019</v>
      </c>
    </row>
    <row r="1485" spans="1:25">
      <c r="A1485" t="s">
        <v>3350</v>
      </c>
      <c r="B1485" t="s">
        <v>5228</v>
      </c>
      <c r="C1485" t="s">
        <v>5229</v>
      </c>
      <c r="D1485" t="s">
        <v>3076</v>
      </c>
      <c r="E1485" t="s">
        <v>3077</v>
      </c>
      <c r="F1485" t="s">
        <v>327</v>
      </c>
      <c r="G1485" t="s">
        <v>5019</v>
      </c>
      <c r="H1485" t="s">
        <v>318</v>
      </c>
      <c r="I1485" t="s">
        <v>586</v>
      </c>
      <c r="J1485" t="s">
        <v>246</v>
      </c>
      <c r="K1485" t="s">
        <v>3079</v>
      </c>
      <c r="L1485" t="s">
        <v>247</v>
      </c>
      <c r="M1485">
        <v>2112400</v>
      </c>
      <c r="N1485">
        <v>0</v>
      </c>
      <c r="O1485">
        <v>2112400</v>
      </c>
      <c r="P1485">
        <v>0</v>
      </c>
      <c r="Q1485" t="s">
        <v>5230</v>
      </c>
      <c r="R1485" t="s">
        <v>3385</v>
      </c>
      <c r="S1485" t="s">
        <v>3688</v>
      </c>
      <c r="T1485" t="s">
        <v>3085</v>
      </c>
      <c r="U1485" t="s">
        <v>5231</v>
      </c>
      <c r="V1485" t="s">
        <v>5232</v>
      </c>
      <c r="W1485" t="s">
        <v>3085</v>
      </c>
      <c r="X1485" t="str">
        <f t="shared" si="23"/>
        <v>Funcionamiento</v>
      </c>
      <c r="Y1485" t="s">
        <v>5019</v>
      </c>
    </row>
    <row r="1486" spans="1:25">
      <c r="A1486" t="s">
        <v>3350</v>
      </c>
      <c r="B1486" t="s">
        <v>5228</v>
      </c>
      <c r="C1486" t="s">
        <v>5229</v>
      </c>
      <c r="D1486" t="s">
        <v>3076</v>
      </c>
      <c r="E1486" t="s">
        <v>3077</v>
      </c>
      <c r="F1486" t="s">
        <v>327</v>
      </c>
      <c r="G1486" t="s">
        <v>5019</v>
      </c>
      <c r="H1486" t="s">
        <v>320</v>
      </c>
      <c r="I1486" t="s">
        <v>321</v>
      </c>
      <c r="J1486" t="s">
        <v>246</v>
      </c>
      <c r="K1486" t="s">
        <v>3079</v>
      </c>
      <c r="L1486" t="s">
        <v>247</v>
      </c>
      <c r="M1486">
        <v>825000</v>
      </c>
      <c r="N1486">
        <v>0</v>
      </c>
      <c r="O1486">
        <v>825000</v>
      </c>
      <c r="P1486">
        <v>0</v>
      </c>
      <c r="Q1486" t="s">
        <v>5230</v>
      </c>
      <c r="R1486" t="s">
        <v>3385</v>
      </c>
      <c r="S1486" t="s">
        <v>3688</v>
      </c>
      <c r="T1486" t="s">
        <v>3085</v>
      </c>
      <c r="U1486" t="s">
        <v>5231</v>
      </c>
      <c r="V1486" t="s">
        <v>5232</v>
      </c>
      <c r="W1486" t="s">
        <v>3085</v>
      </c>
      <c r="X1486" t="str">
        <f t="shared" si="23"/>
        <v>Funcionamiento</v>
      </c>
      <c r="Y1486" t="s">
        <v>5019</v>
      </c>
    </row>
    <row r="1487" spans="1:25">
      <c r="A1487" t="s">
        <v>3350</v>
      </c>
      <c r="B1487" t="s">
        <v>5228</v>
      </c>
      <c r="C1487" t="s">
        <v>5229</v>
      </c>
      <c r="D1487" t="s">
        <v>3076</v>
      </c>
      <c r="E1487" t="s">
        <v>3077</v>
      </c>
      <c r="F1487" t="s">
        <v>327</v>
      </c>
      <c r="G1487" t="s">
        <v>5019</v>
      </c>
      <c r="H1487" t="s">
        <v>314</v>
      </c>
      <c r="I1487" t="s">
        <v>582</v>
      </c>
      <c r="J1487" t="s">
        <v>246</v>
      </c>
      <c r="K1487" t="s">
        <v>3079</v>
      </c>
      <c r="L1487" t="s">
        <v>247</v>
      </c>
      <c r="M1487">
        <v>6073700</v>
      </c>
      <c r="N1487">
        <v>0</v>
      </c>
      <c r="O1487">
        <v>6073700</v>
      </c>
      <c r="P1487">
        <v>0</v>
      </c>
      <c r="Q1487" t="s">
        <v>5230</v>
      </c>
      <c r="R1487" t="s">
        <v>3385</v>
      </c>
      <c r="S1487" t="s">
        <v>3688</v>
      </c>
      <c r="T1487" t="s">
        <v>3085</v>
      </c>
      <c r="U1487" t="s">
        <v>5231</v>
      </c>
      <c r="V1487" t="s">
        <v>5232</v>
      </c>
      <c r="W1487" t="s">
        <v>3085</v>
      </c>
      <c r="X1487" t="str">
        <f t="shared" si="23"/>
        <v>Funcionamiento</v>
      </c>
      <c r="Y1487" t="s">
        <v>5019</v>
      </c>
    </row>
    <row r="1488" spans="1:25">
      <c r="A1488" t="s">
        <v>3265</v>
      </c>
      <c r="B1488" t="s">
        <v>3821</v>
      </c>
      <c r="C1488" t="s">
        <v>5233</v>
      </c>
      <c r="D1488" t="s">
        <v>3076</v>
      </c>
      <c r="E1488" t="s">
        <v>3077</v>
      </c>
      <c r="F1488" t="s">
        <v>327</v>
      </c>
      <c r="G1488" t="s">
        <v>5019</v>
      </c>
      <c r="H1488" t="s">
        <v>312</v>
      </c>
      <c r="I1488" t="s">
        <v>3333</v>
      </c>
      <c r="J1488" t="s">
        <v>246</v>
      </c>
      <c r="K1488" t="s">
        <v>3079</v>
      </c>
      <c r="L1488" t="s">
        <v>247</v>
      </c>
      <c r="M1488">
        <v>1258247</v>
      </c>
      <c r="N1488">
        <v>0</v>
      </c>
      <c r="O1488">
        <v>1258247</v>
      </c>
      <c r="P1488">
        <v>0</v>
      </c>
      <c r="Q1488" t="s">
        <v>5234</v>
      </c>
      <c r="R1488" t="s">
        <v>3417</v>
      </c>
      <c r="S1488" t="s">
        <v>3682</v>
      </c>
      <c r="T1488" t="s">
        <v>3085</v>
      </c>
      <c r="U1488" t="s">
        <v>5235</v>
      </c>
      <c r="V1488" t="s">
        <v>5236</v>
      </c>
      <c r="W1488" t="s">
        <v>3085</v>
      </c>
      <c r="X1488" t="str">
        <f t="shared" si="23"/>
        <v>Funcionamiento</v>
      </c>
      <c r="Y1488" t="s">
        <v>5019</v>
      </c>
    </row>
    <row r="1489" spans="1:25">
      <c r="A1489" t="s">
        <v>3265</v>
      </c>
      <c r="B1489" t="s">
        <v>3821</v>
      </c>
      <c r="C1489" t="s">
        <v>5233</v>
      </c>
      <c r="D1489" t="s">
        <v>3076</v>
      </c>
      <c r="E1489" t="s">
        <v>3077</v>
      </c>
      <c r="F1489" t="s">
        <v>327</v>
      </c>
      <c r="G1489" t="s">
        <v>5019</v>
      </c>
      <c r="H1489" t="s">
        <v>294</v>
      </c>
      <c r="I1489" t="s">
        <v>296</v>
      </c>
      <c r="J1489" t="s">
        <v>246</v>
      </c>
      <c r="K1489" t="s">
        <v>3079</v>
      </c>
      <c r="L1489" t="s">
        <v>247</v>
      </c>
      <c r="M1489">
        <v>969437</v>
      </c>
      <c r="N1489">
        <v>0</v>
      </c>
      <c r="O1489">
        <v>969437</v>
      </c>
      <c r="P1489">
        <v>0</v>
      </c>
      <c r="Q1489" t="s">
        <v>5234</v>
      </c>
      <c r="R1489" t="s">
        <v>3417</v>
      </c>
      <c r="S1489" t="s">
        <v>3682</v>
      </c>
      <c r="T1489" t="s">
        <v>3085</v>
      </c>
      <c r="U1489" t="s">
        <v>5235</v>
      </c>
      <c r="V1489" t="s">
        <v>5236</v>
      </c>
      <c r="W1489" t="s">
        <v>3085</v>
      </c>
      <c r="X1489" t="str">
        <f t="shared" si="23"/>
        <v>Funcionamiento</v>
      </c>
      <c r="Y1489" t="s">
        <v>5019</v>
      </c>
    </row>
    <row r="1490" spans="1:25">
      <c r="A1490" t="s">
        <v>3265</v>
      </c>
      <c r="B1490" t="s">
        <v>3821</v>
      </c>
      <c r="C1490" t="s">
        <v>5233</v>
      </c>
      <c r="D1490" t="s">
        <v>3076</v>
      </c>
      <c r="E1490" t="s">
        <v>3077</v>
      </c>
      <c r="F1490" t="s">
        <v>327</v>
      </c>
      <c r="G1490" t="s">
        <v>5019</v>
      </c>
      <c r="H1490" t="s">
        <v>303</v>
      </c>
      <c r="I1490" t="s">
        <v>305</v>
      </c>
      <c r="J1490" t="s">
        <v>246</v>
      </c>
      <c r="K1490" t="s">
        <v>3079</v>
      </c>
      <c r="L1490" t="s">
        <v>247</v>
      </c>
      <c r="M1490">
        <v>1709092</v>
      </c>
      <c r="N1490">
        <v>0</v>
      </c>
      <c r="O1490">
        <v>1709092</v>
      </c>
      <c r="P1490">
        <v>0</v>
      </c>
      <c r="Q1490" t="s">
        <v>5234</v>
      </c>
      <c r="R1490" t="s">
        <v>3417</v>
      </c>
      <c r="S1490" t="s">
        <v>3682</v>
      </c>
      <c r="T1490" t="s">
        <v>3085</v>
      </c>
      <c r="U1490" t="s">
        <v>5235</v>
      </c>
      <c r="V1490" t="s">
        <v>5236</v>
      </c>
      <c r="W1490" t="s">
        <v>3085</v>
      </c>
      <c r="X1490" t="str">
        <f t="shared" si="23"/>
        <v>Funcionamiento</v>
      </c>
      <c r="Y1490" t="s">
        <v>5019</v>
      </c>
    </row>
    <row r="1491" spans="1:25">
      <c r="A1491" t="s">
        <v>3265</v>
      </c>
      <c r="B1491" t="s">
        <v>3821</v>
      </c>
      <c r="C1491" t="s">
        <v>5233</v>
      </c>
      <c r="D1491" t="s">
        <v>3076</v>
      </c>
      <c r="E1491" t="s">
        <v>3077</v>
      </c>
      <c r="F1491" t="s">
        <v>327</v>
      </c>
      <c r="G1491" t="s">
        <v>5019</v>
      </c>
      <c r="H1491" t="s">
        <v>292</v>
      </c>
      <c r="I1491" t="s">
        <v>293</v>
      </c>
      <c r="J1491" t="s">
        <v>246</v>
      </c>
      <c r="K1491" t="s">
        <v>3079</v>
      </c>
      <c r="L1491" t="s">
        <v>247</v>
      </c>
      <c r="M1491">
        <v>46401308</v>
      </c>
      <c r="N1491">
        <v>0</v>
      </c>
      <c r="O1491">
        <v>46401308</v>
      </c>
      <c r="P1491">
        <v>0</v>
      </c>
      <c r="Q1491" t="s">
        <v>5234</v>
      </c>
      <c r="R1491" t="s">
        <v>3417</v>
      </c>
      <c r="S1491" t="s">
        <v>3682</v>
      </c>
      <c r="T1491" t="s">
        <v>3085</v>
      </c>
      <c r="U1491" t="s">
        <v>5235</v>
      </c>
      <c r="V1491" t="s">
        <v>5236</v>
      </c>
      <c r="W1491" t="s">
        <v>3085</v>
      </c>
      <c r="X1491" t="str">
        <f t="shared" si="23"/>
        <v>Funcionamiento</v>
      </c>
      <c r="Y1491" t="s">
        <v>5019</v>
      </c>
    </row>
    <row r="1492" spans="1:25">
      <c r="A1492" t="s">
        <v>3265</v>
      </c>
      <c r="B1492" t="s">
        <v>3821</v>
      </c>
      <c r="C1492" t="s">
        <v>5233</v>
      </c>
      <c r="D1492" t="s">
        <v>3076</v>
      </c>
      <c r="E1492" t="s">
        <v>3077</v>
      </c>
      <c r="F1492" t="s">
        <v>327</v>
      </c>
      <c r="G1492" t="s">
        <v>5019</v>
      </c>
      <c r="H1492" t="s">
        <v>336</v>
      </c>
      <c r="I1492" t="s">
        <v>337</v>
      </c>
      <c r="J1492" t="s">
        <v>246</v>
      </c>
      <c r="K1492" t="s">
        <v>3079</v>
      </c>
      <c r="L1492" t="s">
        <v>247</v>
      </c>
      <c r="M1492">
        <v>2354967</v>
      </c>
      <c r="N1492">
        <v>0</v>
      </c>
      <c r="O1492">
        <v>2354967</v>
      </c>
      <c r="P1492">
        <v>0</v>
      </c>
      <c r="Q1492" t="s">
        <v>5234</v>
      </c>
      <c r="R1492" t="s">
        <v>3417</v>
      </c>
      <c r="S1492" t="s">
        <v>3682</v>
      </c>
      <c r="T1492" t="s">
        <v>3085</v>
      </c>
      <c r="U1492" t="s">
        <v>5235</v>
      </c>
      <c r="V1492" t="s">
        <v>5236</v>
      </c>
      <c r="W1492" t="s">
        <v>3085</v>
      </c>
      <c r="X1492" t="str">
        <f t="shared" si="23"/>
        <v>Funcionamiento</v>
      </c>
      <c r="Y1492" t="s">
        <v>5019</v>
      </c>
    </row>
    <row r="1493" spans="1:25">
      <c r="A1493" t="s">
        <v>3265</v>
      </c>
      <c r="B1493" t="s">
        <v>3821</v>
      </c>
      <c r="C1493" t="s">
        <v>5233</v>
      </c>
      <c r="D1493" t="s">
        <v>3076</v>
      </c>
      <c r="E1493" t="s">
        <v>3077</v>
      </c>
      <c r="F1493" t="s">
        <v>327</v>
      </c>
      <c r="G1493" t="s">
        <v>5019</v>
      </c>
      <c r="H1493" t="s">
        <v>306</v>
      </c>
      <c r="I1493" t="s">
        <v>308</v>
      </c>
      <c r="J1493" t="s">
        <v>246</v>
      </c>
      <c r="K1493" t="s">
        <v>3079</v>
      </c>
      <c r="L1493" t="s">
        <v>247</v>
      </c>
      <c r="M1493">
        <v>68100992</v>
      </c>
      <c r="N1493">
        <v>0</v>
      </c>
      <c r="O1493">
        <v>68100992</v>
      </c>
      <c r="P1493">
        <v>0</v>
      </c>
      <c r="Q1493" t="s">
        <v>5234</v>
      </c>
      <c r="R1493" t="s">
        <v>3417</v>
      </c>
      <c r="S1493" t="s">
        <v>3682</v>
      </c>
      <c r="T1493" t="s">
        <v>3085</v>
      </c>
      <c r="U1493" t="s">
        <v>5235</v>
      </c>
      <c r="V1493" t="s">
        <v>5236</v>
      </c>
      <c r="W1493" t="s">
        <v>3085</v>
      </c>
      <c r="X1493" t="str">
        <f t="shared" si="23"/>
        <v>Funcionamiento</v>
      </c>
      <c r="Y1493" t="s">
        <v>5019</v>
      </c>
    </row>
    <row r="1494" spans="1:25">
      <c r="A1494" t="s">
        <v>3365</v>
      </c>
      <c r="B1494" t="s">
        <v>3509</v>
      </c>
      <c r="C1494" t="s">
        <v>5237</v>
      </c>
      <c r="D1494" t="s">
        <v>3076</v>
      </c>
      <c r="E1494" t="s">
        <v>3077</v>
      </c>
      <c r="F1494" t="s">
        <v>327</v>
      </c>
      <c r="G1494" t="s">
        <v>5019</v>
      </c>
      <c r="H1494" t="s">
        <v>292</v>
      </c>
      <c r="I1494" t="s">
        <v>293</v>
      </c>
      <c r="J1494" t="s">
        <v>246</v>
      </c>
      <c r="K1494" t="s">
        <v>3079</v>
      </c>
      <c r="L1494" t="s">
        <v>247</v>
      </c>
      <c r="M1494">
        <v>47653741</v>
      </c>
      <c r="N1494">
        <v>0</v>
      </c>
      <c r="O1494">
        <v>47653741</v>
      </c>
      <c r="P1494">
        <v>0</v>
      </c>
      <c r="Q1494" t="s">
        <v>5238</v>
      </c>
      <c r="R1494" t="s">
        <v>3278</v>
      </c>
      <c r="S1494" t="s">
        <v>5239</v>
      </c>
      <c r="T1494" t="s">
        <v>3085</v>
      </c>
      <c r="U1494" t="s">
        <v>5240</v>
      </c>
      <c r="V1494" t="s">
        <v>5241</v>
      </c>
      <c r="W1494" t="s">
        <v>3085</v>
      </c>
      <c r="X1494" t="str">
        <f t="shared" si="23"/>
        <v>Funcionamiento</v>
      </c>
      <c r="Y1494" t="s">
        <v>5019</v>
      </c>
    </row>
    <row r="1495" spans="1:25">
      <c r="A1495" t="s">
        <v>3365</v>
      </c>
      <c r="B1495" t="s">
        <v>3509</v>
      </c>
      <c r="C1495" t="s">
        <v>5237</v>
      </c>
      <c r="D1495" t="s">
        <v>3076</v>
      </c>
      <c r="E1495" t="s">
        <v>3077</v>
      </c>
      <c r="F1495" t="s">
        <v>327</v>
      </c>
      <c r="G1495" t="s">
        <v>5019</v>
      </c>
      <c r="H1495" t="s">
        <v>309</v>
      </c>
      <c r="I1495" t="s">
        <v>311</v>
      </c>
      <c r="J1495" t="s">
        <v>246</v>
      </c>
      <c r="K1495" t="s">
        <v>3079</v>
      </c>
      <c r="L1495" t="s">
        <v>247</v>
      </c>
      <c r="M1495">
        <v>18934698</v>
      </c>
      <c r="N1495">
        <v>0</v>
      </c>
      <c r="O1495">
        <v>18934698</v>
      </c>
      <c r="P1495">
        <v>0</v>
      </c>
      <c r="Q1495" t="s">
        <v>5238</v>
      </c>
      <c r="R1495" t="s">
        <v>3278</v>
      </c>
      <c r="S1495" t="s">
        <v>5239</v>
      </c>
      <c r="T1495" t="s">
        <v>3085</v>
      </c>
      <c r="U1495" t="s">
        <v>5240</v>
      </c>
      <c r="V1495" t="s">
        <v>5241</v>
      </c>
      <c r="W1495" t="s">
        <v>3085</v>
      </c>
      <c r="X1495" t="str">
        <f t="shared" si="23"/>
        <v>Funcionamiento</v>
      </c>
      <c r="Y1495" t="s">
        <v>5019</v>
      </c>
    </row>
    <row r="1496" spans="1:25">
      <c r="A1496" t="s">
        <v>3365</v>
      </c>
      <c r="B1496" t="s">
        <v>3509</v>
      </c>
      <c r="C1496" t="s">
        <v>5237</v>
      </c>
      <c r="D1496" t="s">
        <v>3076</v>
      </c>
      <c r="E1496" t="s">
        <v>3077</v>
      </c>
      <c r="F1496" t="s">
        <v>327</v>
      </c>
      <c r="G1496" t="s">
        <v>5019</v>
      </c>
      <c r="H1496" t="s">
        <v>312</v>
      </c>
      <c r="I1496" t="s">
        <v>3333</v>
      </c>
      <c r="J1496" t="s">
        <v>246</v>
      </c>
      <c r="K1496" t="s">
        <v>3079</v>
      </c>
      <c r="L1496" t="s">
        <v>247</v>
      </c>
      <c r="M1496">
        <v>1285676</v>
      </c>
      <c r="N1496">
        <v>0</v>
      </c>
      <c r="O1496">
        <v>1285676</v>
      </c>
      <c r="P1496">
        <v>0</v>
      </c>
      <c r="Q1496" t="s">
        <v>5238</v>
      </c>
      <c r="R1496" t="s">
        <v>3278</v>
      </c>
      <c r="S1496" t="s">
        <v>5239</v>
      </c>
      <c r="T1496" t="s">
        <v>3085</v>
      </c>
      <c r="U1496" t="s">
        <v>5240</v>
      </c>
      <c r="V1496" t="s">
        <v>5241</v>
      </c>
      <c r="W1496" t="s">
        <v>3085</v>
      </c>
      <c r="X1496" t="str">
        <f t="shared" si="23"/>
        <v>Funcionamiento</v>
      </c>
      <c r="Y1496" t="s">
        <v>5019</v>
      </c>
    </row>
    <row r="1497" spans="1:25">
      <c r="A1497" t="s">
        <v>3365</v>
      </c>
      <c r="B1497" t="s">
        <v>3509</v>
      </c>
      <c r="C1497" t="s">
        <v>5237</v>
      </c>
      <c r="D1497" t="s">
        <v>3076</v>
      </c>
      <c r="E1497" t="s">
        <v>3077</v>
      </c>
      <c r="F1497" t="s">
        <v>327</v>
      </c>
      <c r="G1497" t="s">
        <v>5019</v>
      </c>
      <c r="H1497" t="s">
        <v>294</v>
      </c>
      <c r="I1497" t="s">
        <v>296</v>
      </c>
      <c r="J1497" t="s">
        <v>246</v>
      </c>
      <c r="K1497" t="s">
        <v>3079</v>
      </c>
      <c r="L1497" t="s">
        <v>247</v>
      </c>
      <c r="M1497">
        <v>1024519</v>
      </c>
      <c r="N1497">
        <v>0</v>
      </c>
      <c r="O1497">
        <v>1024519</v>
      </c>
      <c r="P1497">
        <v>0</v>
      </c>
      <c r="Q1497" t="s">
        <v>5238</v>
      </c>
      <c r="R1497" t="s">
        <v>3278</v>
      </c>
      <c r="S1497" t="s">
        <v>5239</v>
      </c>
      <c r="T1497" t="s">
        <v>3085</v>
      </c>
      <c r="U1497" t="s">
        <v>5240</v>
      </c>
      <c r="V1497" t="s">
        <v>5241</v>
      </c>
      <c r="W1497" t="s">
        <v>3085</v>
      </c>
      <c r="X1497" t="str">
        <f t="shared" si="23"/>
        <v>Funcionamiento</v>
      </c>
      <c r="Y1497" t="s">
        <v>5019</v>
      </c>
    </row>
    <row r="1498" spans="1:25">
      <c r="A1498" t="s">
        <v>3365</v>
      </c>
      <c r="B1498" t="s">
        <v>3509</v>
      </c>
      <c r="C1498" t="s">
        <v>5237</v>
      </c>
      <c r="D1498" t="s">
        <v>3076</v>
      </c>
      <c r="E1498" t="s">
        <v>3077</v>
      </c>
      <c r="F1498" t="s">
        <v>327</v>
      </c>
      <c r="G1498" t="s">
        <v>5019</v>
      </c>
      <c r="H1498" t="s">
        <v>333</v>
      </c>
      <c r="I1498" t="s">
        <v>335</v>
      </c>
      <c r="J1498" t="s">
        <v>246</v>
      </c>
      <c r="K1498" t="s">
        <v>3079</v>
      </c>
      <c r="L1498" t="s">
        <v>247</v>
      </c>
      <c r="M1498">
        <v>1501737</v>
      </c>
      <c r="N1498">
        <v>0</v>
      </c>
      <c r="O1498">
        <v>1501737</v>
      </c>
      <c r="P1498">
        <v>0</v>
      </c>
      <c r="Q1498" t="s">
        <v>5238</v>
      </c>
      <c r="R1498" t="s">
        <v>3278</v>
      </c>
      <c r="S1498" t="s">
        <v>5239</v>
      </c>
      <c r="T1498" t="s">
        <v>3085</v>
      </c>
      <c r="U1498" t="s">
        <v>5240</v>
      </c>
      <c r="V1498" t="s">
        <v>5241</v>
      </c>
      <c r="W1498" t="s">
        <v>3085</v>
      </c>
      <c r="X1498" t="str">
        <f t="shared" si="23"/>
        <v>Funcionamiento</v>
      </c>
      <c r="Y1498" t="s">
        <v>5019</v>
      </c>
    </row>
    <row r="1499" spans="1:25">
      <c r="A1499" t="s">
        <v>3365</v>
      </c>
      <c r="B1499" t="s">
        <v>3509</v>
      </c>
      <c r="C1499" t="s">
        <v>5237</v>
      </c>
      <c r="D1499" t="s">
        <v>3076</v>
      </c>
      <c r="E1499" t="s">
        <v>3077</v>
      </c>
      <c r="F1499" t="s">
        <v>327</v>
      </c>
      <c r="G1499" t="s">
        <v>5019</v>
      </c>
      <c r="H1499" t="s">
        <v>331</v>
      </c>
      <c r="I1499" t="s">
        <v>587</v>
      </c>
      <c r="J1499" t="s">
        <v>246</v>
      </c>
      <c r="K1499" t="s">
        <v>3079</v>
      </c>
      <c r="L1499" t="s">
        <v>247</v>
      </c>
      <c r="M1499">
        <v>20121100</v>
      </c>
      <c r="N1499">
        <v>0</v>
      </c>
      <c r="O1499">
        <v>20121100</v>
      </c>
      <c r="P1499">
        <v>0</v>
      </c>
      <c r="Q1499" t="s">
        <v>5238</v>
      </c>
      <c r="R1499" t="s">
        <v>3278</v>
      </c>
      <c r="S1499" t="s">
        <v>5239</v>
      </c>
      <c r="T1499" t="s">
        <v>3085</v>
      </c>
      <c r="U1499" t="s">
        <v>5240</v>
      </c>
      <c r="V1499" t="s">
        <v>5241</v>
      </c>
      <c r="W1499" t="s">
        <v>3085</v>
      </c>
      <c r="X1499" t="str">
        <f t="shared" si="23"/>
        <v>Funcionamiento</v>
      </c>
      <c r="Y1499" t="s">
        <v>5019</v>
      </c>
    </row>
    <row r="1500" spans="1:25">
      <c r="A1500" t="s">
        <v>3365</v>
      </c>
      <c r="B1500" t="s">
        <v>3509</v>
      </c>
      <c r="C1500" t="s">
        <v>5237</v>
      </c>
      <c r="D1500" t="s">
        <v>3076</v>
      </c>
      <c r="E1500" t="s">
        <v>3077</v>
      </c>
      <c r="F1500" t="s">
        <v>327</v>
      </c>
      <c r="G1500" t="s">
        <v>5019</v>
      </c>
      <c r="H1500" t="s">
        <v>336</v>
      </c>
      <c r="I1500" t="s">
        <v>337</v>
      </c>
      <c r="J1500" t="s">
        <v>246</v>
      </c>
      <c r="K1500" t="s">
        <v>3079</v>
      </c>
      <c r="L1500" t="s">
        <v>247</v>
      </c>
      <c r="M1500">
        <v>2354967</v>
      </c>
      <c r="N1500">
        <v>0</v>
      </c>
      <c r="O1500">
        <v>2354967</v>
      </c>
      <c r="P1500">
        <v>0</v>
      </c>
      <c r="Q1500" t="s">
        <v>5238</v>
      </c>
      <c r="R1500" t="s">
        <v>3278</v>
      </c>
      <c r="S1500" t="s">
        <v>5239</v>
      </c>
      <c r="T1500" t="s">
        <v>3085</v>
      </c>
      <c r="U1500" t="s">
        <v>5240</v>
      </c>
      <c r="V1500" t="s">
        <v>5241</v>
      </c>
      <c r="W1500" t="s">
        <v>3085</v>
      </c>
      <c r="X1500" t="str">
        <f t="shared" si="23"/>
        <v>Funcionamiento</v>
      </c>
      <c r="Y1500" t="s">
        <v>5019</v>
      </c>
    </row>
    <row r="1501" spans="1:25">
      <c r="A1501" t="s">
        <v>3264</v>
      </c>
      <c r="B1501" t="s">
        <v>3516</v>
      </c>
      <c r="C1501" t="s">
        <v>5242</v>
      </c>
      <c r="D1501" t="s">
        <v>3076</v>
      </c>
      <c r="E1501" t="s">
        <v>3077</v>
      </c>
      <c r="F1501" t="s">
        <v>327</v>
      </c>
      <c r="G1501" t="s">
        <v>5019</v>
      </c>
      <c r="H1501" t="s">
        <v>318</v>
      </c>
      <c r="I1501" t="s">
        <v>586</v>
      </c>
      <c r="J1501" t="s">
        <v>246</v>
      </c>
      <c r="K1501" t="s">
        <v>3079</v>
      </c>
      <c r="L1501" t="s">
        <v>247</v>
      </c>
      <c r="M1501">
        <v>2805100</v>
      </c>
      <c r="N1501">
        <v>0</v>
      </c>
      <c r="O1501">
        <v>2805100</v>
      </c>
      <c r="P1501">
        <v>0</v>
      </c>
      <c r="Q1501" t="s">
        <v>5243</v>
      </c>
      <c r="R1501" t="s">
        <v>3392</v>
      </c>
      <c r="S1501" t="s">
        <v>5244</v>
      </c>
      <c r="T1501" t="s">
        <v>3085</v>
      </c>
      <c r="U1501" t="s">
        <v>5245</v>
      </c>
      <c r="V1501" t="s">
        <v>5246</v>
      </c>
      <c r="W1501" t="s">
        <v>3085</v>
      </c>
      <c r="X1501" t="str">
        <f t="shared" si="23"/>
        <v>Funcionamiento</v>
      </c>
      <c r="Y1501" t="s">
        <v>5019</v>
      </c>
    </row>
    <row r="1502" spans="1:25">
      <c r="A1502" t="s">
        <v>3264</v>
      </c>
      <c r="B1502" t="s">
        <v>3516</v>
      </c>
      <c r="C1502" t="s">
        <v>5242</v>
      </c>
      <c r="D1502" t="s">
        <v>3076</v>
      </c>
      <c r="E1502" t="s">
        <v>3077</v>
      </c>
      <c r="F1502" t="s">
        <v>327</v>
      </c>
      <c r="G1502" t="s">
        <v>5019</v>
      </c>
      <c r="H1502" t="s">
        <v>320</v>
      </c>
      <c r="I1502" t="s">
        <v>321</v>
      </c>
      <c r="J1502" t="s">
        <v>246</v>
      </c>
      <c r="K1502" t="s">
        <v>3079</v>
      </c>
      <c r="L1502" t="s">
        <v>247</v>
      </c>
      <c r="M1502">
        <v>785500</v>
      </c>
      <c r="N1502">
        <v>0</v>
      </c>
      <c r="O1502">
        <v>785500</v>
      </c>
      <c r="P1502">
        <v>0</v>
      </c>
      <c r="Q1502" t="s">
        <v>5243</v>
      </c>
      <c r="R1502" t="s">
        <v>3392</v>
      </c>
      <c r="S1502" t="s">
        <v>5244</v>
      </c>
      <c r="T1502" t="s">
        <v>3085</v>
      </c>
      <c r="U1502" t="s">
        <v>5245</v>
      </c>
      <c r="V1502" t="s">
        <v>5246</v>
      </c>
      <c r="W1502" t="s">
        <v>3085</v>
      </c>
      <c r="X1502" t="str">
        <f t="shared" si="23"/>
        <v>Funcionamiento</v>
      </c>
      <c r="Y1502" t="s">
        <v>5019</v>
      </c>
    </row>
    <row r="1503" spans="1:25">
      <c r="A1503" t="s">
        <v>3264</v>
      </c>
      <c r="B1503" t="s">
        <v>3516</v>
      </c>
      <c r="C1503" t="s">
        <v>5242</v>
      </c>
      <c r="D1503" t="s">
        <v>3076</v>
      </c>
      <c r="E1503" t="s">
        <v>3077</v>
      </c>
      <c r="F1503" t="s">
        <v>327</v>
      </c>
      <c r="G1503" t="s">
        <v>5019</v>
      </c>
      <c r="H1503" t="s">
        <v>322</v>
      </c>
      <c r="I1503" t="s">
        <v>323</v>
      </c>
      <c r="J1503" t="s">
        <v>246</v>
      </c>
      <c r="K1503" t="s">
        <v>3079</v>
      </c>
      <c r="L1503" t="s">
        <v>247</v>
      </c>
      <c r="M1503">
        <v>2104200</v>
      </c>
      <c r="N1503">
        <v>0</v>
      </c>
      <c r="O1503">
        <v>2104200</v>
      </c>
      <c r="P1503">
        <v>0</v>
      </c>
      <c r="Q1503" t="s">
        <v>5243</v>
      </c>
      <c r="R1503" t="s">
        <v>3392</v>
      </c>
      <c r="S1503" t="s">
        <v>5244</v>
      </c>
      <c r="T1503" t="s">
        <v>3085</v>
      </c>
      <c r="U1503" t="s">
        <v>5245</v>
      </c>
      <c r="V1503" t="s">
        <v>5246</v>
      </c>
      <c r="W1503" t="s">
        <v>3085</v>
      </c>
      <c r="X1503" t="str">
        <f t="shared" si="23"/>
        <v>Funcionamiento</v>
      </c>
      <c r="Y1503" t="s">
        <v>5019</v>
      </c>
    </row>
    <row r="1504" spans="1:25">
      <c r="A1504" t="s">
        <v>3264</v>
      </c>
      <c r="B1504" t="s">
        <v>3516</v>
      </c>
      <c r="C1504" t="s">
        <v>5242</v>
      </c>
      <c r="D1504" t="s">
        <v>3076</v>
      </c>
      <c r="E1504" t="s">
        <v>3077</v>
      </c>
      <c r="F1504" t="s">
        <v>327</v>
      </c>
      <c r="G1504" t="s">
        <v>5019</v>
      </c>
      <c r="H1504" t="s">
        <v>314</v>
      </c>
      <c r="I1504" t="s">
        <v>582</v>
      </c>
      <c r="J1504" t="s">
        <v>246</v>
      </c>
      <c r="K1504" t="s">
        <v>3079</v>
      </c>
      <c r="L1504" t="s">
        <v>247</v>
      </c>
      <c r="M1504">
        <v>10793300</v>
      </c>
      <c r="N1504">
        <v>0</v>
      </c>
      <c r="O1504">
        <v>10793300</v>
      </c>
      <c r="P1504">
        <v>0</v>
      </c>
      <c r="Q1504" t="s">
        <v>5243</v>
      </c>
      <c r="R1504" t="s">
        <v>3392</v>
      </c>
      <c r="S1504" t="s">
        <v>5244</v>
      </c>
      <c r="T1504" t="s">
        <v>3085</v>
      </c>
      <c r="U1504" t="s">
        <v>5245</v>
      </c>
      <c r="V1504" t="s">
        <v>5246</v>
      </c>
      <c r="W1504" t="s">
        <v>3085</v>
      </c>
      <c r="X1504" t="str">
        <f t="shared" si="23"/>
        <v>Funcionamiento</v>
      </c>
      <c r="Y1504" t="s">
        <v>5019</v>
      </c>
    </row>
    <row r="1505" spans="1:25">
      <c r="A1505" t="s">
        <v>3264</v>
      </c>
      <c r="B1505" t="s">
        <v>3516</v>
      </c>
      <c r="C1505" t="s">
        <v>5242</v>
      </c>
      <c r="D1505" t="s">
        <v>3076</v>
      </c>
      <c r="E1505" t="s">
        <v>3077</v>
      </c>
      <c r="F1505" t="s">
        <v>327</v>
      </c>
      <c r="G1505" t="s">
        <v>5019</v>
      </c>
      <c r="H1505" t="s">
        <v>316</v>
      </c>
      <c r="I1505" t="s">
        <v>583</v>
      </c>
      <c r="J1505" t="s">
        <v>246</v>
      </c>
      <c r="K1505" t="s">
        <v>3079</v>
      </c>
      <c r="L1505" t="s">
        <v>247</v>
      </c>
      <c r="M1505">
        <v>4157300</v>
      </c>
      <c r="N1505">
        <v>0</v>
      </c>
      <c r="O1505">
        <v>4157300</v>
      </c>
      <c r="P1505">
        <v>0</v>
      </c>
      <c r="Q1505" t="s">
        <v>5243</v>
      </c>
      <c r="R1505" t="s">
        <v>3392</v>
      </c>
      <c r="S1505" t="s">
        <v>5244</v>
      </c>
      <c r="T1505" t="s">
        <v>3085</v>
      </c>
      <c r="U1505" t="s">
        <v>5245</v>
      </c>
      <c r="V1505" t="s">
        <v>5246</v>
      </c>
      <c r="W1505" t="s">
        <v>3085</v>
      </c>
      <c r="X1505" t="str">
        <f t="shared" si="23"/>
        <v>Funcionamiento</v>
      </c>
      <c r="Y1505" t="s">
        <v>5019</v>
      </c>
    </row>
    <row r="1506" spans="1:25">
      <c r="A1506" t="s">
        <v>3264</v>
      </c>
      <c r="B1506" t="s">
        <v>3516</v>
      </c>
      <c r="C1506" t="s">
        <v>5242</v>
      </c>
      <c r="D1506" t="s">
        <v>3076</v>
      </c>
      <c r="E1506" t="s">
        <v>3077</v>
      </c>
      <c r="F1506" t="s">
        <v>327</v>
      </c>
      <c r="G1506" t="s">
        <v>5019</v>
      </c>
      <c r="H1506" t="s">
        <v>324</v>
      </c>
      <c r="I1506" t="s">
        <v>325</v>
      </c>
      <c r="J1506" t="s">
        <v>246</v>
      </c>
      <c r="K1506" t="s">
        <v>3079</v>
      </c>
      <c r="L1506" t="s">
        <v>247</v>
      </c>
      <c r="M1506">
        <v>1403100</v>
      </c>
      <c r="N1506">
        <v>0</v>
      </c>
      <c r="O1506">
        <v>1403100</v>
      </c>
      <c r="P1506">
        <v>0</v>
      </c>
      <c r="Q1506" t="s">
        <v>5243</v>
      </c>
      <c r="R1506" t="s">
        <v>3392</v>
      </c>
      <c r="S1506" t="s">
        <v>5244</v>
      </c>
      <c r="T1506" t="s">
        <v>3085</v>
      </c>
      <c r="U1506" t="s">
        <v>5245</v>
      </c>
      <c r="V1506" t="s">
        <v>5246</v>
      </c>
      <c r="W1506" t="s">
        <v>3085</v>
      </c>
      <c r="X1506" t="str">
        <f t="shared" si="23"/>
        <v>Funcionamiento</v>
      </c>
      <c r="Y1506" t="s">
        <v>5019</v>
      </c>
    </row>
    <row r="1507" spans="1:25">
      <c r="A1507" t="s">
        <v>3417</v>
      </c>
      <c r="B1507" t="s">
        <v>3862</v>
      </c>
      <c r="C1507" t="s">
        <v>5247</v>
      </c>
      <c r="D1507" t="s">
        <v>3076</v>
      </c>
      <c r="E1507" t="s">
        <v>3077</v>
      </c>
      <c r="F1507" t="s">
        <v>3234</v>
      </c>
      <c r="G1507" t="s">
        <v>5019</v>
      </c>
      <c r="H1507" t="s">
        <v>425</v>
      </c>
      <c r="I1507" t="s">
        <v>668</v>
      </c>
      <c r="J1507" t="s">
        <v>246</v>
      </c>
      <c r="K1507" t="s">
        <v>3079</v>
      </c>
      <c r="L1507" t="s">
        <v>247</v>
      </c>
      <c r="M1507">
        <v>5761118</v>
      </c>
      <c r="N1507">
        <v>-2021553</v>
      </c>
      <c r="O1507">
        <v>3739565</v>
      </c>
      <c r="P1507">
        <v>0</v>
      </c>
      <c r="Q1507" t="s">
        <v>5248</v>
      </c>
      <c r="R1507" t="s">
        <v>3285</v>
      </c>
      <c r="S1507" t="s">
        <v>4059</v>
      </c>
      <c r="T1507" t="s">
        <v>5249</v>
      </c>
      <c r="U1507" t="s">
        <v>5250</v>
      </c>
      <c r="V1507" t="s">
        <v>5251</v>
      </c>
      <c r="W1507" t="s">
        <v>3085</v>
      </c>
      <c r="X1507" t="str">
        <f t="shared" si="23"/>
        <v>Inversión</v>
      </c>
      <c r="Y1507" t="s">
        <v>3241</v>
      </c>
    </row>
    <row r="1508" spans="1:25">
      <c r="A1508" t="s">
        <v>3385</v>
      </c>
      <c r="B1508" t="s">
        <v>3888</v>
      </c>
      <c r="C1508" t="s">
        <v>5252</v>
      </c>
      <c r="D1508" t="s">
        <v>3076</v>
      </c>
      <c r="E1508" t="s">
        <v>3077</v>
      </c>
      <c r="F1508" t="s">
        <v>327</v>
      </c>
      <c r="G1508" t="s">
        <v>5019</v>
      </c>
      <c r="H1508" t="s">
        <v>338</v>
      </c>
      <c r="I1508" t="s">
        <v>339</v>
      </c>
      <c r="J1508" t="s">
        <v>246</v>
      </c>
      <c r="K1508" t="s">
        <v>3079</v>
      </c>
      <c r="L1508" t="s">
        <v>247</v>
      </c>
      <c r="M1508">
        <v>1951000</v>
      </c>
      <c r="N1508">
        <v>0</v>
      </c>
      <c r="O1508">
        <v>1951000</v>
      </c>
      <c r="P1508">
        <v>0</v>
      </c>
      <c r="Q1508" t="s">
        <v>5253</v>
      </c>
      <c r="R1508" t="s">
        <v>3406</v>
      </c>
      <c r="S1508" t="s">
        <v>5254</v>
      </c>
      <c r="T1508" t="s">
        <v>5255</v>
      </c>
      <c r="U1508" t="s">
        <v>5256</v>
      </c>
      <c r="V1508" t="s">
        <v>5257</v>
      </c>
      <c r="W1508" t="s">
        <v>3085</v>
      </c>
      <c r="X1508" t="str">
        <f t="shared" si="23"/>
        <v>Funcionamiento</v>
      </c>
      <c r="Y1508" t="s">
        <v>5019</v>
      </c>
    </row>
    <row r="1509" spans="1:25">
      <c r="A1509" t="s">
        <v>3073</v>
      </c>
      <c r="B1509" t="s">
        <v>3074</v>
      </c>
      <c r="C1509" t="s">
        <v>5258</v>
      </c>
      <c r="D1509" t="s">
        <v>3076</v>
      </c>
      <c r="E1509" t="s">
        <v>3077</v>
      </c>
      <c r="F1509" t="s">
        <v>307</v>
      </c>
      <c r="G1509" t="s">
        <v>5259</v>
      </c>
      <c r="H1509" t="s">
        <v>340</v>
      </c>
      <c r="I1509" t="s">
        <v>341</v>
      </c>
      <c r="J1509" t="s">
        <v>246</v>
      </c>
      <c r="K1509" t="s">
        <v>3079</v>
      </c>
      <c r="L1509" t="s">
        <v>247</v>
      </c>
      <c r="M1509">
        <v>52000000</v>
      </c>
      <c r="N1509">
        <v>943206</v>
      </c>
      <c r="O1509">
        <v>52943206</v>
      </c>
      <c r="P1509">
        <v>0</v>
      </c>
      <c r="Q1509" t="s">
        <v>5260</v>
      </c>
      <c r="R1509" t="s">
        <v>3073</v>
      </c>
      <c r="S1509" t="s">
        <v>5261</v>
      </c>
      <c r="T1509" t="s">
        <v>5262</v>
      </c>
      <c r="U1509" t="s">
        <v>5263</v>
      </c>
      <c r="V1509" t="s">
        <v>5264</v>
      </c>
      <c r="W1509" t="s">
        <v>3085</v>
      </c>
      <c r="X1509" t="str">
        <f t="shared" si="23"/>
        <v>Funcionamiento</v>
      </c>
      <c r="Y1509" t="s">
        <v>5259</v>
      </c>
    </row>
    <row r="1510" spans="1:25">
      <c r="A1510" t="s">
        <v>3073</v>
      </c>
      <c r="B1510" t="s">
        <v>3074</v>
      </c>
      <c r="C1510" t="s">
        <v>5258</v>
      </c>
      <c r="D1510" t="s">
        <v>3076</v>
      </c>
      <c r="E1510" t="s">
        <v>3077</v>
      </c>
      <c r="F1510" t="s">
        <v>307</v>
      </c>
      <c r="G1510" t="s">
        <v>5259</v>
      </c>
      <c r="H1510" t="s">
        <v>342</v>
      </c>
      <c r="I1510" t="s">
        <v>343</v>
      </c>
      <c r="J1510" t="s">
        <v>246</v>
      </c>
      <c r="K1510" t="s">
        <v>3079</v>
      </c>
      <c r="L1510" t="s">
        <v>247</v>
      </c>
      <c r="M1510">
        <v>200000</v>
      </c>
      <c r="N1510">
        <v>703594</v>
      </c>
      <c r="O1510">
        <v>903594</v>
      </c>
      <c r="P1510">
        <v>0</v>
      </c>
      <c r="Q1510" t="s">
        <v>5260</v>
      </c>
      <c r="R1510" t="s">
        <v>3073</v>
      </c>
      <c r="S1510" t="s">
        <v>5261</v>
      </c>
      <c r="T1510" t="s">
        <v>5262</v>
      </c>
      <c r="U1510" t="s">
        <v>5263</v>
      </c>
      <c r="V1510" t="s">
        <v>5264</v>
      </c>
      <c r="W1510" t="s">
        <v>3085</v>
      </c>
      <c r="X1510" t="str">
        <f t="shared" si="23"/>
        <v>Funcionamiento</v>
      </c>
      <c r="Y1510" t="s">
        <v>5259</v>
      </c>
    </row>
    <row r="1511" spans="1:25">
      <c r="A1511" t="s">
        <v>3073</v>
      </c>
      <c r="B1511" t="s">
        <v>3074</v>
      </c>
      <c r="C1511" t="s">
        <v>5258</v>
      </c>
      <c r="D1511" t="s">
        <v>3076</v>
      </c>
      <c r="E1511" t="s">
        <v>3077</v>
      </c>
      <c r="F1511" t="s">
        <v>307</v>
      </c>
      <c r="G1511" t="s">
        <v>5259</v>
      </c>
      <c r="H1511" t="s">
        <v>344</v>
      </c>
      <c r="I1511" t="s">
        <v>345</v>
      </c>
      <c r="J1511" t="s">
        <v>246</v>
      </c>
      <c r="K1511" t="s">
        <v>3079</v>
      </c>
      <c r="L1511" t="s">
        <v>247</v>
      </c>
      <c r="M1511">
        <v>1900000</v>
      </c>
      <c r="N1511">
        <v>645971</v>
      </c>
      <c r="O1511">
        <v>2545971</v>
      </c>
      <c r="P1511">
        <v>0</v>
      </c>
      <c r="Q1511" t="s">
        <v>5260</v>
      </c>
      <c r="R1511" t="s">
        <v>3073</v>
      </c>
      <c r="S1511" t="s">
        <v>5261</v>
      </c>
      <c r="T1511" t="s">
        <v>5262</v>
      </c>
      <c r="U1511" t="s">
        <v>5263</v>
      </c>
      <c r="V1511" t="s">
        <v>5264</v>
      </c>
      <c r="W1511" t="s">
        <v>3085</v>
      </c>
      <c r="X1511" t="str">
        <f t="shared" si="23"/>
        <v>Funcionamiento</v>
      </c>
      <c r="Y1511" t="s">
        <v>5259</v>
      </c>
    </row>
    <row r="1512" spans="1:25">
      <c r="A1512" t="s">
        <v>3086</v>
      </c>
      <c r="B1512" t="s">
        <v>3910</v>
      </c>
      <c r="C1512" t="s">
        <v>5265</v>
      </c>
      <c r="D1512" t="s">
        <v>3076</v>
      </c>
      <c r="E1512" t="s">
        <v>3077</v>
      </c>
      <c r="F1512" t="s">
        <v>307</v>
      </c>
      <c r="G1512" t="s">
        <v>5259</v>
      </c>
      <c r="H1512" t="s">
        <v>336</v>
      </c>
      <c r="I1512" t="s">
        <v>337</v>
      </c>
      <c r="J1512" t="s">
        <v>246</v>
      </c>
      <c r="K1512" t="s">
        <v>3079</v>
      </c>
      <c r="L1512" t="s">
        <v>247</v>
      </c>
      <c r="M1512">
        <v>2240265</v>
      </c>
      <c r="N1512">
        <v>0</v>
      </c>
      <c r="O1512">
        <v>2240265</v>
      </c>
      <c r="P1512">
        <v>0</v>
      </c>
      <c r="Q1512" t="s">
        <v>5266</v>
      </c>
      <c r="R1512" t="s">
        <v>3086</v>
      </c>
      <c r="S1512" t="s">
        <v>4781</v>
      </c>
      <c r="T1512" t="s">
        <v>3085</v>
      </c>
      <c r="U1512" t="s">
        <v>5267</v>
      </c>
      <c r="V1512" t="s">
        <v>5268</v>
      </c>
      <c r="W1512" t="s">
        <v>3085</v>
      </c>
      <c r="X1512" t="str">
        <f t="shared" si="23"/>
        <v>Funcionamiento</v>
      </c>
      <c r="Y1512" t="s">
        <v>5259</v>
      </c>
    </row>
    <row r="1513" spans="1:25">
      <c r="A1513" t="s">
        <v>3086</v>
      </c>
      <c r="B1513" t="s">
        <v>3910</v>
      </c>
      <c r="C1513" t="s">
        <v>5265</v>
      </c>
      <c r="D1513" t="s">
        <v>3076</v>
      </c>
      <c r="E1513" t="s">
        <v>3077</v>
      </c>
      <c r="F1513" t="s">
        <v>307</v>
      </c>
      <c r="G1513" t="s">
        <v>5259</v>
      </c>
      <c r="H1513" t="s">
        <v>294</v>
      </c>
      <c r="I1513" t="s">
        <v>296</v>
      </c>
      <c r="J1513" t="s">
        <v>246</v>
      </c>
      <c r="K1513" t="s">
        <v>3079</v>
      </c>
      <c r="L1513" t="s">
        <v>247</v>
      </c>
      <c r="M1513">
        <v>1221928</v>
      </c>
      <c r="N1513">
        <v>0</v>
      </c>
      <c r="O1513">
        <v>1221928</v>
      </c>
      <c r="P1513">
        <v>0</v>
      </c>
      <c r="Q1513" t="s">
        <v>5266</v>
      </c>
      <c r="R1513" t="s">
        <v>3086</v>
      </c>
      <c r="S1513" t="s">
        <v>4781</v>
      </c>
      <c r="T1513" t="s">
        <v>3085</v>
      </c>
      <c r="U1513" t="s">
        <v>5267</v>
      </c>
      <c r="V1513" t="s">
        <v>5268</v>
      </c>
      <c r="W1513" t="s">
        <v>3085</v>
      </c>
      <c r="X1513" t="str">
        <f t="shared" si="23"/>
        <v>Funcionamiento</v>
      </c>
      <c r="Y1513" t="s">
        <v>5259</v>
      </c>
    </row>
    <row r="1514" spans="1:25">
      <c r="A1514" t="s">
        <v>3086</v>
      </c>
      <c r="B1514" t="s">
        <v>3910</v>
      </c>
      <c r="C1514" t="s">
        <v>5265</v>
      </c>
      <c r="D1514" t="s">
        <v>3076</v>
      </c>
      <c r="E1514" t="s">
        <v>3077</v>
      </c>
      <c r="F1514" t="s">
        <v>307</v>
      </c>
      <c r="G1514" t="s">
        <v>5259</v>
      </c>
      <c r="H1514" t="s">
        <v>309</v>
      </c>
      <c r="I1514" t="s">
        <v>311</v>
      </c>
      <c r="J1514" t="s">
        <v>246</v>
      </c>
      <c r="K1514" t="s">
        <v>3079</v>
      </c>
      <c r="L1514" t="s">
        <v>247</v>
      </c>
      <c r="M1514">
        <v>1159850</v>
      </c>
      <c r="N1514">
        <v>0</v>
      </c>
      <c r="O1514">
        <v>1159850</v>
      </c>
      <c r="P1514">
        <v>0</v>
      </c>
      <c r="Q1514" t="s">
        <v>5266</v>
      </c>
      <c r="R1514" t="s">
        <v>3086</v>
      </c>
      <c r="S1514" t="s">
        <v>4781</v>
      </c>
      <c r="T1514" t="s">
        <v>3085</v>
      </c>
      <c r="U1514" t="s">
        <v>5267</v>
      </c>
      <c r="V1514" t="s">
        <v>5268</v>
      </c>
      <c r="W1514" t="s">
        <v>3085</v>
      </c>
      <c r="X1514" t="str">
        <f t="shared" si="23"/>
        <v>Funcionamiento</v>
      </c>
      <c r="Y1514" t="s">
        <v>5259</v>
      </c>
    </row>
    <row r="1515" spans="1:25">
      <c r="A1515" t="s">
        <v>3086</v>
      </c>
      <c r="B1515" t="s">
        <v>3910</v>
      </c>
      <c r="C1515" t="s">
        <v>5265</v>
      </c>
      <c r="D1515" t="s">
        <v>3076</v>
      </c>
      <c r="E1515" t="s">
        <v>3077</v>
      </c>
      <c r="F1515" t="s">
        <v>307</v>
      </c>
      <c r="G1515" t="s">
        <v>5259</v>
      </c>
      <c r="H1515" t="s">
        <v>331</v>
      </c>
      <c r="I1515" t="s">
        <v>587</v>
      </c>
      <c r="J1515" t="s">
        <v>246</v>
      </c>
      <c r="K1515" t="s">
        <v>3079</v>
      </c>
      <c r="L1515" t="s">
        <v>247</v>
      </c>
      <c r="M1515">
        <v>980010</v>
      </c>
      <c r="N1515">
        <v>0</v>
      </c>
      <c r="O1515">
        <v>980010</v>
      </c>
      <c r="P1515">
        <v>0</v>
      </c>
      <c r="Q1515" t="s">
        <v>5266</v>
      </c>
      <c r="R1515" t="s">
        <v>3086</v>
      </c>
      <c r="S1515" t="s">
        <v>4781</v>
      </c>
      <c r="T1515" t="s">
        <v>3085</v>
      </c>
      <c r="U1515" t="s">
        <v>5267</v>
      </c>
      <c r="V1515" t="s">
        <v>5268</v>
      </c>
      <c r="W1515" t="s">
        <v>3085</v>
      </c>
      <c r="X1515" t="str">
        <f t="shared" si="23"/>
        <v>Funcionamiento</v>
      </c>
      <c r="Y1515" t="s">
        <v>5259</v>
      </c>
    </row>
    <row r="1516" spans="1:25">
      <c r="A1516" t="s">
        <v>3086</v>
      </c>
      <c r="B1516" t="s">
        <v>3910</v>
      </c>
      <c r="C1516" t="s">
        <v>5265</v>
      </c>
      <c r="D1516" t="s">
        <v>3076</v>
      </c>
      <c r="E1516" t="s">
        <v>3077</v>
      </c>
      <c r="F1516" t="s">
        <v>307</v>
      </c>
      <c r="G1516" t="s">
        <v>5259</v>
      </c>
      <c r="H1516" t="s">
        <v>333</v>
      </c>
      <c r="I1516" t="s">
        <v>335</v>
      </c>
      <c r="J1516" t="s">
        <v>246</v>
      </c>
      <c r="K1516" t="s">
        <v>3079</v>
      </c>
      <c r="L1516" t="s">
        <v>247</v>
      </c>
      <c r="M1516">
        <v>80192</v>
      </c>
      <c r="N1516">
        <v>0</v>
      </c>
      <c r="O1516">
        <v>80192</v>
      </c>
      <c r="P1516">
        <v>0</v>
      </c>
      <c r="Q1516" t="s">
        <v>5266</v>
      </c>
      <c r="R1516" t="s">
        <v>3086</v>
      </c>
      <c r="S1516" t="s">
        <v>4781</v>
      </c>
      <c r="T1516" t="s">
        <v>3085</v>
      </c>
      <c r="U1516" t="s">
        <v>5267</v>
      </c>
      <c r="V1516" t="s">
        <v>5268</v>
      </c>
      <c r="W1516" t="s">
        <v>3085</v>
      </c>
      <c r="X1516" t="str">
        <f t="shared" si="23"/>
        <v>Funcionamiento</v>
      </c>
      <c r="Y1516" t="s">
        <v>5259</v>
      </c>
    </row>
    <row r="1517" spans="1:25">
      <c r="A1517" t="s">
        <v>3086</v>
      </c>
      <c r="B1517" t="s">
        <v>3910</v>
      </c>
      <c r="C1517" t="s">
        <v>5265</v>
      </c>
      <c r="D1517" t="s">
        <v>3076</v>
      </c>
      <c r="E1517" t="s">
        <v>3077</v>
      </c>
      <c r="F1517" t="s">
        <v>307</v>
      </c>
      <c r="G1517" t="s">
        <v>5259</v>
      </c>
      <c r="H1517" t="s">
        <v>292</v>
      </c>
      <c r="I1517" t="s">
        <v>293</v>
      </c>
      <c r="J1517" t="s">
        <v>246</v>
      </c>
      <c r="K1517" t="s">
        <v>3079</v>
      </c>
      <c r="L1517" t="s">
        <v>247</v>
      </c>
      <c r="M1517">
        <v>47762494</v>
      </c>
      <c r="N1517">
        <v>0</v>
      </c>
      <c r="O1517">
        <v>47762494</v>
      </c>
      <c r="P1517">
        <v>0</v>
      </c>
      <c r="Q1517" t="s">
        <v>5266</v>
      </c>
      <c r="R1517" t="s">
        <v>3086</v>
      </c>
      <c r="S1517" t="s">
        <v>4781</v>
      </c>
      <c r="T1517" t="s">
        <v>3085</v>
      </c>
      <c r="U1517" t="s">
        <v>5267</v>
      </c>
      <c r="V1517" t="s">
        <v>5268</v>
      </c>
      <c r="W1517" t="s">
        <v>3085</v>
      </c>
      <c r="X1517" t="str">
        <f t="shared" si="23"/>
        <v>Funcionamiento</v>
      </c>
      <c r="Y1517" t="s">
        <v>5259</v>
      </c>
    </row>
    <row r="1518" spans="1:25">
      <c r="A1518" t="s">
        <v>3086</v>
      </c>
      <c r="B1518" t="s">
        <v>3910</v>
      </c>
      <c r="C1518" t="s">
        <v>5265</v>
      </c>
      <c r="D1518" t="s">
        <v>3076</v>
      </c>
      <c r="E1518" t="s">
        <v>3077</v>
      </c>
      <c r="F1518" t="s">
        <v>307</v>
      </c>
      <c r="G1518" t="s">
        <v>5259</v>
      </c>
      <c r="H1518" t="s">
        <v>297</v>
      </c>
      <c r="I1518" t="s">
        <v>299</v>
      </c>
      <c r="J1518" t="s">
        <v>246</v>
      </c>
      <c r="K1518" t="s">
        <v>3079</v>
      </c>
      <c r="L1518" t="s">
        <v>247</v>
      </c>
      <c r="M1518">
        <v>1724519</v>
      </c>
      <c r="N1518">
        <v>0</v>
      </c>
      <c r="O1518">
        <v>1724519</v>
      </c>
      <c r="P1518">
        <v>0</v>
      </c>
      <c r="Q1518" t="s">
        <v>5266</v>
      </c>
      <c r="R1518" t="s">
        <v>3086</v>
      </c>
      <c r="S1518" t="s">
        <v>4781</v>
      </c>
      <c r="T1518" t="s">
        <v>3085</v>
      </c>
      <c r="U1518" t="s">
        <v>5267</v>
      </c>
      <c r="V1518" t="s">
        <v>5268</v>
      </c>
      <c r="W1518" t="s">
        <v>3085</v>
      </c>
      <c r="X1518" t="str">
        <f t="shared" si="23"/>
        <v>Funcionamiento</v>
      </c>
      <c r="Y1518" t="s">
        <v>5259</v>
      </c>
    </row>
    <row r="1519" spans="1:25">
      <c r="A1519" t="s">
        <v>3086</v>
      </c>
      <c r="B1519" t="s">
        <v>3910</v>
      </c>
      <c r="C1519" t="s">
        <v>5265</v>
      </c>
      <c r="D1519" t="s">
        <v>3076</v>
      </c>
      <c r="E1519" t="s">
        <v>3077</v>
      </c>
      <c r="F1519" t="s">
        <v>307</v>
      </c>
      <c r="G1519" t="s">
        <v>5259</v>
      </c>
      <c r="H1519" t="s">
        <v>303</v>
      </c>
      <c r="I1519" t="s">
        <v>305</v>
      </c>
      <c r="J1519" t="s">
        <v>246</v>
      </c>
      <c r="K1519" t="s">
        <v>3079</v>
      </c>
      <c r="L1519" t="s">
        <v>247</v>
      </c>
      <c r="M1519">
        <v>1904669</v>
      </c>
      <c r="N1519">
        <v>0</v>
      </c>
      <c r="O1519">
        <v>1904669</v>
      </c>
      <c r="P1519">
        <v>0</v>
      </c>
      <c r="Q1519" t="s">
        <v>5266</v>
      </c>
      <c r="R1519" t="s">
        <v>3086</v>
      </c>
      <c r="S1519" t="s">
        <v>4781</v>
      </c>
      <c r="T1519" t="s">
        <v>3085</v>
      </c>
      <c r="U1519" t="s">
        <v>5267</v>
      </c>
      <c r="V1519" t="s">
        <v>5268</v>
      </c>
      <c r="W1519" t="s">
        <v>3085</v>
      </c>
      <c r="X1519" t="str">
        <f t="shared" si="23"/>
        <v>Funcionamiento</v>
      </c>
      <c r="Y1519" t="s">
        <v>5259</v>
      </c>
    </row>
    <row r="1520" spans="1:25">
      <c r="A1520" t="s">
        <v>3093</v>
      </c>
      <c r="B1520" t="s">
        <v>3108</v>
      </c>
      <c r="C1520" t="s">
        <v>5269</v>
      </c>
      <c r="D1520" t="s">
        <v>3076</v>
      </c>
      <c r="E1520" t="s">
        <v>3077</v>
      </c>
      <c r="F1520" t="s">
        <v>307</v>
      </c>
      <c r="G1520" t="s">
        <v>5259</v>
      </c>
      <c r="H1520" t="s">
        <v>320</v>
      </c>
      <c r="I1520" t="s">
        <v>321</v>
      </c>
      <c r="J1520" t="s">
        <v>246</v>
      </c>
      <c r="K1520" t="s">
        <v>3079</v>
      </c>
      <c r="L1520" t="s">
        <v>247</v>
      </c>
      <c r="M1520">
        <v>578600</v>
      </c>
      <c r="N1520">
        <v>0</v>
      </c>
      <c r="O1520">
        <v>578600</v>
      </c>
      <c r="P1520">
        <v>0</v>
      </c>
      <c r="Q1520" t="s">
        <v>5270</v>
      </c>
      <c r="R1520" t="s">
        <v>3093</v>
      </c>
      <c r="S1520" t="s">
        <v>3117</v>
      </c>
      <c r="T1520" t="s">
        <v>3085</v>
      </c>
      <c r="U1520" t="s">
        <v>5271</v>
      </c>
      <c r="V1520" t="s">
        <v>5272</v>
      </c>
      <c r="W1520" t="s">
        <v>3085</v>
      </c>
      <c r="X1520" t="str">
        <f t="shared" si="23"/>
        <v>Funcionamiento</v>
      </c>
      <c r="Y1520" t="s">
        <v>5259</v>
      </c>
    </row>
    <row r="1521" spans="1:25">
      <c r="A1521" t="s">
        <v>3093</v>
      </c>
      <c r="B1521" t="s">
        <v>3108</v>
      </c>
      <c r="C1521" t="s">
        <v>5269</v>
      </c>
      <c r="D1521" t="s">
        <v>3076</v>
      </c>
      <c r="E1521" t="s">
        <v>3077</v>
      </c>
      <c r="F1521" t="s">
        <v>307</v>
      </c>
      <c r="G1521" t="s">
        <v>5259</v>
      </c>
      <c r="H1521" t="s">
        <v>322</v>
      </c>
      <c r="I1521" t="s">
        <v>323</v>
      </c>
      <c r="J1521" t="s">
        <v>246</v>
      </c>
      <c r="K1521" t="s">
        <v>3079</v>
      </c>
      <c r="L1521" t="s">
        <v>247</v>
      </c>
      <c r="M1521">
        <v>1747600</v>
      </c>
      <c r="N1521">
        <v>0</v>
      </c>
      <c r="O1521">
        <v>1747600</v>
      </c>
      <c r="P1521">
        <v>0</v>
      </c>
      <c r="Q1521" t="s">
        <v>5270</v>
      </c>
      <c r="R1521" t="s">
        <v>3093</v>
      </c>
      <c r="S1521" t="s">
        <v>3117</v>
      </c>
      <c r="T1521" t="s">
        <v>3085</v>
      </c>
      <c r="U1521" t="s">
        <v>5271</v>
      </c>
      <c r="V1521" t="s">
        <v>5272</v>
      </c>
      <c r="W1521" t="s">
        <v>3085</v>
      </c>
      <c r="X1521" t="str">
        <f t="shared" si="23"/>
        <v>Funcionamiento</v>
      </c>
      <c r="Y1521" t="s">
        <v>5259</v>
      </c>
    </row>
    <row r="1522" spans="1:25">
      <c r="A1522" t="s">
        <v>3093</v>
      </c>
      <c r="B1522" t="s">
        <v>3108</v>
      </c>
      <c r="C1522" t="s">
        <v>5269</v>
      </c>
      <c r="D1522" t="s">
        <v>3076</v>
      </c>
      <c r="E1522" t="s">
        <v>3077</v>
      </c>
      <c r="F1522" t="s">
        <v>307</v>
      </c>
      <c r="G1522" t="s">
        <v>5259</v>
      </c>
      <c r="H1522" t="s">
        <v>318</v>
      </c>
      <c r="I1522" t="s">
        <v>586</v>
      </c>
      <c r="J1522" t="s">
        <v>246</v>
      </c>
      <c r="K1522" t="s">
        <v>3079</v>
      </c>
      <c r="L1522" t="s">
        <v>247</v>
      </c>
      <c r="M1522">
        <v>2329000</v>
      </c>
      <c r="N1522">
        <v>0</v>
      </c>
      <c r="O1522">
        <v>2329000</v>
      </c>
      <c r="P1522">
        <v>0</v>
      </c>
      <c r="Q1522" t="s">
        <v>5270</v>
      </c>
      <c r="R1522" t="s">
        <v>3093</v>
      </c>
      <c r="S1522" t="s">
        <v>3117</v>
      </c>
      <c r="T1522" t="s">
        <v>3085</v>
      </c>
      <c r="U1522" t="s">
        <v>5271</v>
      </c>
      <c r="V1522" t="s">
        <v>5272</v>
      </c>
      <c r="W1522" t="s">
        <v>3085</v>
      </c>
      <c r="X1522" t="str">
        <f t="shared" si="23"/>
        <v>Funcionamiento</v>
      </c>
      <c r="Y1522" t="s">
        <v>5259</v>
      </c>
    </row>
    <row r="1523" spans="1:25">
      <c r="A1523" t="s">
        <v>3093</v>
      </c>
      <c r="B1523" t="s">
        <v>3108</v>
      </c>
      <c r="C1523" t="s">
        <v>5269</v>
      </c>
      <c r="D1523" t="s">
        <v>3076</v>
      </c>
      <c r="E1523" t="s">
        <v>3077</v>
      </c>
      <c r="F1523" t="s">
        <v>307</v>
      </c>
      <c r="G1523" t="s">
        <v>5259</v>
      </c>
      <c r="H1523" t="s">
        <v>314</v>
      </c>
      <c r="I1523" t="s">
        <v>582</v>
      </c>
      <c r="J1523" t="s">
        <v>246</v>
      </c>
      <c r="K1523" t="s">
        <v>3079</v>
      </c>
      <c r="L1523" t="s">
        <v>247</v>
      </c>
      <c r="M1523">
        <v>6622600</v>
      </c>
      <c r="N1523">
        <v>0</v>
      </c>
      <c r="O1523">
        <v>6622600</v>
      </c>
      <c r="P1523">
        <v>0</v>
      </c>
      <c r="Q1523" t="s">
        <v>5270</v>
      </c>
      <c r="R1523" t="s">
        <v>3093</v>
      </c>
      <c r="S1523" t="s">
        <v>3117</v>
      </c>
      <c r="T1523" t="s">
        <v>3085</v>
      </c>
      <c r="U1523" t="s">
        <v>5271</v>
      </c>
      <c r="V1523" t="s">
        <v>5272</v>
      </c>
      <c r="W1523" t="s">
        <v>3085</v>
      </c>
      <c r="X1523" t="str">
        <f t="shared" si="23"/>
        <v>Funcionamiento</v>
      </c>
      <c r="Y1523" t="s">
        <v>5259</v>
      </c>
    </row>
    <row r="1524" spans="1:25">
      <c r="A1524" t="s">
        <v>3093</v>
      </c>
      <c r="B1524" t="s">
        <v>3108</v>
      </c>
      <c r="C1524" t="s">
        <v>5269</v>
      </c>
      <c r="D1524" t="s">
        <v>3076</v>
      </c>
      <c r="E1524" t="s">
        <v>3077</v>
      </c>
      <c r="F1524" t="s">
        <v>307</v>
      </c>
      <c r="G1524" t="s">
        <v>5259</v>
      </c>
      <c r="H1524" t="s">
        <v>316</v>
      </c>
      <c r="I1524" t="s">
        <v>583</v>
      </c>
      <c r="J1524" t="s">
        <v>246</v>
      </c>
      <c r="K1524" t="s">
        <v>3079</v>
      </c>
      <c r="L1524" t="s">
        <v>247</v>
      </c>
      <c r="M1524">
        <v>4691200</v>
      </c>
      <c r="N1524">
        <v>0</v>
      </c>
      <c r="O1524">
        <v>4691200</v>
      </c>
      <c r="P1524">
        <v>0</v>
      </c>
      <c r="Q1524" t="s">
        <v>5270</v>
      </c>
      <c r="R1524" t="s">
        <v>3093</v>
      </c>
      <c r="S1524" t="s">
        <v>3117</v>
      </c>
      <c r="T1524" t="s">
        <v>3085</v>
      </c>
      <c r="U1524" t="s">
        <v>5271</v>
      </c>
      <c r="V1524" t="s">
        <v>5272</v>
      </c>
      <c r="W1524" t="s">
        <v>3085</v>
      </c>
      <c r="X1524" t="str">
        <f t="shared" si="23"/>
        <v>Funcionamiento</v>
      </c>
      <c r="Y1524" t="s">
        <v>5259</v>
      </c>
    </row>
    <row r="1525" spans="1:25">
      <c r="A1525" t="s">
        <v>3093</v>
      </c>
      <c r="B1525" t="s">
        <v>3108</v>
      </c>
      <c r="C1525" t="s">
        <v>5269</v>
      </c>
      <c r="D1525" t="s">
        <v>3076</v>
      </c>
      <c r="E1525" t="s">
        <v>3077</v>
      </c>
      <c r="F1525" t="s">
        <v>307</v>
      </c>
      <c r="G1525" t="s">
        <v>5259</v>
      </c>
      <c r="H1525" t="s">
        <v>324</v>
      </c>
      <c r="I1525" t="s">
        <v>325</v>
      </c>
      <c r="J1525" t="s">
        <v>246</v>
      </c>
      <c r="K1525" t="s">
        <v>3079</v>
      </c>
      <c r="L1525" t="s">
        <v>247</v>
      </c>
      <c r="M1525">
        <v>1165100</v>
      </c>
      <c r="N1525">
        <v>0</v>
      </c>
      <c r="O1525">
        <v>1165100</v>
      </c>
      <c r="P1525">
        <v>0</v>
      </c>
      <c r="Q1525" t="s">
        <v>5270</v>
      </c>
      <c r="R1525" t="s">
        <v>3093</v>
      </c>
      <c r="S1525" t="s">
        <v>3117</v>
      </c>
      <c r="T1525" t="s">
        <v>3085</v>
      </c>
      <c r="U1525" t="s">
        <v>5271</v>
      </c>
      <c r="V1525" t="s">
        <v>5272</v>
      </c>
      <c r="W1525" t="s">
        <v>3085</v>
      </c>
      <c r="X1525" t="str">
        <f t="shared" si="23"/>
        <v>Funcionamiento</v>
      </c>
      <c r="Y1525" t="s">
        <v>5259</v>
      </c>
    </row>
    <row r="1526" spans="1:25">
      <c r="A1526" t="s">
        <v>3100</v>
      </c>
      <c r="B1526" t="s">
        <v>5273</v>
      </c>
      <c r="C1526" t="s">
        <v>5274</v>
      </c>
      <c r="D1526" t="s">
        <v>3076</v>
      </c>
      <c r="E1526" t="s">
        <v>3077</v>
      </c>
      <c r="F1526" t="s">
        <v>307</v>
      </c>
      <c r="G1526" t="s">
        <v>5259</v>
      </c>
      <c r="H1526" t="s">
        <v>346</v>
      </c>
      <c r="I1526" t="s">
        <v>347</v>
      </c>
      <c r="J1526" t="s">
        <v>246</v>
      </c>
      <c r="K1526" t="s">
        <v>3079</v>
      </c>
      <c r="L1526" t="s">
        <v>247</v>
      </c>
      <c r="M1526">
        <v>2208240</v>
      </c>
      <c r="N1526">
        <v>-379920</v>
      </c>
      <c r="O1526">
        <v>1828320</v>
      </c>
      <c r="P1526">
        <v>0</v>
      </c>
      <c r="Q1526" t="s">
        <v>5275</v>
      </c>
      <c r="R1526" t="s">
        <v>3100</v>
      </c>
      <c r="S1526" t="s">
        <v>5276</v>
      </c>
      <c r="T1526" t="s">
        <v>5277</v>
      </c>
      <c r="U1526" t="s">
        <v>5278</v>
      </c>
      <c r="V1526" t="s">
        <v>5279</v>
      </c>
      <c r="W1526" t="s">
        <v>3085</v>
      </c>
      <c r="X1526" t="str">
        <f t="shared" si="23"/>
        <v>Funcionamiento</v>
      </c>
      <c r="Y1526" t="s">
        <v>5259</v>
      </c>
    </row>
    <row r="1527" spans="1:25">
      <c r="A1527" t="s">
        <v>3107</v>
      </c>
      <c r="B1527" t="s">
        <v>4472</v>
      </c>
      <c r="C1527" t="s">
        <v>5280</v>
      </c>
      <c r="D1527" t="s">
        <v>3076</v>
      </c>
      <c r="E1527" t="s">
        <v>3077</v>
      </c>
      <c r="F1527" t="s">
        <v>307</v>
      </c>
      <c r="G1527" t="s">
        <v>5259</v>
      </c>
      <c r="H1527" t="s">
        <v>259</v>
      </c>
      <c r="I1527" t="s">
        <v>139</v>
      </c>
      <c r="J1527" t="s">
        <v>253</v>
      </c>
      <c r="K1527" t="s">
        <v>3115</v>
      </c>
      <c r="L1527" t="s">
        <v>247</v>
      </c>
      <c r="M1527">
        <v>15035956.550000001</v>
      </c>
      <c r="N1527">
        <v>0</v>
      </c>
      <c r="O1527">
        <v>15035956.550000001</v>
      </c>
      <c r="P1527">
        <v>0</v>
      </c>
      <c r="Q1527" t="s">
        <v>5281</v>
      </c>
      <c r="R1527" t="s">
        <v>3107</v>
      </c>
      <c r="S1527" t="s">
        <v>3124</v>
      </c>
      <c r="T1527" t="s">
        <v>3124</v>
      </c>
      <c r="U1527" t="s">
        <v>3413</v>
      </c>
      <c r="V1527" t="s">
        <v>5282</v>
      </c>
      <c r="W1527" t="s">
        <v>3085</v>
      </c>
      <c r="X1527" t="str">
        <f t="shared" si="23"/>
        <v>Funcionamiento</v>
      </c>
      <c r="Y1527" t="s">
        <v>5259</v>
      </c>
    </row>
    <row r="1528" spans="1:25">
      <c r="A1528" t="s">
        <v>3111</v>
      </c>
      <c r="B1528" t="s">
        <v>3120</v>
      </c>
      <c r="C1528" t="s">
        <v>5283</v>
      </c>
      <c r="D1528" t="s">
        <v>3076</v>
      </c>
      <c r="E1528" t="s">
        <v>3077</v>
      </c>
      <c r="F1528" t="s">
        <v>307</v>
      </c>
      <c r="G1528" t="s">
        <v>5259</v>
      </c>
      <c r="H1528" t="s">
        <v>338</v>
      </c>
      <c r="I1528" t="s">
        <v>339</v>
      </c>
      <c r="J1528" t="s">
        <v>246</v>
      </c>
      <c r="K1528" t="s">
        <v>3079</v>
      </c>
      <c r="L1528" t="s">
        <v>247</v>
      </c>
      <c r="M1528">
        <v>78400</v>
      </c>
      <c r="N1528">
        <v>0</v>
      </c>
      <c r="O1528">
        <v>78400</v>
      </c>
      <c r="P1528">
        <v>0</v>
      </c>
      <c r="Q1528" t="s">
        <v>3545</v>
      </c>
      <c r="R1528" t="s">
        <v>3111</v>
      </c>
      <c r="S1528" t="s">
        <v>3152</v>
      </c>
      <c r="T1528" t="s">
        <v>3132</v>
      </c>
      <c r="U1528" t="s">
        <v>3118</v>
      </c>
      <c r="V1528" t="s">
        <v>5284</v>
      </c>
      <c r="W1528" t="s">
        <v>3085</v>
      </c>
      <c r="X1528" t="str">
        <f t="shared" si="23"/>
        <v>Funcionamiento</v>
      </c>
      <c r="Y1528" t="s">
        <v>5259</v>
      </c>
    </row>
    <row r="1529" spans="1:25">
      <c r="A1529" t="s">
        <v>3111</v>
      </c>
      <c r="B1529" t="s">
        <v>3120</v>
      </c>
      <c r="C1529" t="s">
        <v>5283</v>
      </c>
      <c r="D1529" t="s">
        <v>3076</v>
      </c>
      <c r="E1529" t="s">
        <v>3077</v>
      </c>
      <c r="F1529" t="s">
        <v>307</v>
      </c>
      <c r="G1529" t="s">
        <v>5259</v>
      </c>
      <c r="H1529" t="s">
        <v>346</v>
      </c>
      <c r="I1529" t="s">
        <v>347</v>
      </c>
      <c r="J1529" t="s">
        <v>246</v>
      </c>
      <c r="K1529" t="s">
        <v>3079</v>
      </c>
      <c r="L1529" t="s">
        <v>247</v>
      </c>
      <c r="M1529">
        <v>258320</v>
      </c>
      <c r="N1529">
        <v>0</v>
      </c>
      <c r="O1529">
        <v>258320</v>
      </c>
      <c r="P1529">
        <v>0</v>
      </c>
      <c r="Q1529" t="s">
        <v>3545</v>
      </c>
      <c r="R1529" t="s">
        <v>3111</v>
      </c>
      <c r="S1529" t="s">
        <v>3152</v>
      </c>
      <c r="T1529" t="s">
        <v>3132</v>
      </c>
      <c r="U1529" t="s">
        <v>3118</v>
      </c>
      <c r="V1529" t="s">
        <v>5284</v>
      </c>
      <c r="W1529" t="s">
        <v>3085</v>
      </c>
      <c r="X1529" t="str">
        <f t="shared" si="23"/>
        <v>Funcionamiento</v>
      </c>
      <c r="Y1529" t="s">
        <v>5259</v>
      </c>
    </row>
    <row r="1530" spans="1:25">
      <c r="A1530" t="s">
        <v>3117</v>
      </c>
      <c r="B1530" t="s">
        <v>3141</v>
      </c>
      <c r="C1530" t="s">
        <v>5285</v>
      </c>
      <c r="D1530" t="s">
        <v>3076</v>
      </c>
      <c r="E1530" t="s">
        <v>3077</v>
      </c>
      <c r="F1530" t="s">
        <v>307</v>
      </c>
      <c r="G1530" t="s">
        <v>5259</v>
      </c>
      <c r="H1530" t="s">
        <v>292</v>
      </c>
      <c r="I1530" t="s">
        <v>293</v>
      </c>
      <c r="J1530" t="s">
        <v>246</v>
      </c>
      <c r="K1530" t="s">
        <v>3079</v>
      </c>
      <c r="L1530" t="s">
        <v>247</v>
      </c>
      <c r="M1530">
        <v>49605181</v>
      </c>
      <c r="N1530">
        <v>0</v>
      </c>
      <c r="O1530">
        <v>49605181</v>
      </c>
      <c r="P1530">
        <v>0</v>
      </c>
      <c r="Q1530" t="s">
        <v>5286</v>
      </c>
      <c r="R1530" t="s">
        <v>3117</v>
      </c>
      <c r="S1530" t="s">
        <v>5287</v>
      </c>
      <c r="T1530" t="s">
        <v>3085</v>
      </c>
      <c r="U1530" t="s">
        <v>5288</v>
      </c>
      <c r="V1530" t="s">
        <v>5289</v>
      </c>
      <c r="W1530" t="s">
        <v>3085</v>
      </c>
      <c r="X1530" t="str">
        <f t="shared" si="23"/>
        <v>Funcionamiento</v>
      </c>
      <c r="Y1530" t="s">
        <v>5259</v>
      </c>
    </row>
    <row r="1531" spans="1:25">
      <c r="A1531" t="s">
        <v>3117</v>
      </c>
      <c r="B1531" t="s">
        <v>3141</v>
      </c>
      <c r="C1531" t="s">
        <v>5285</v>
      </c>
      <c r="D1531" t="s">
        <v>3076</v>
      </c>
      <c r="E1531" t="s">
        <v>3077</v>
      </c>
      <c r="F1531" t="s">
        <v>307</v>
      </c>
      <c r="G1531" t="s">
        <v>5259</v>
      </c>
      <c r="H1531" t="s">
        <v>336</v>
      </c>
      <c r="I1531" t="s">
        <v>337</v>
      </c>
      <c r="J1531" t="s">
        <v>246</v>
      </c>
      <c r="K1531" t="s">
        <v>3079</v>
      </c>
      <c r="L1531" t="s">
        <v>247</v>
      </c>
      <c r="M1531">
        <v>2240265</v>
      </c>
      <c r="N1531">
        <v>0</v>
      </c>
      <c r="O1531">
        <v>2240265</v>
      </c>
      <c r="P1531">
        <v>0</v>
      </c>
      <c r="Q1531" t="s">
        <v>5286</v>
      </c>
      <c r="R1531" t="s">
        <v>3117</v>
      </c>
      <c r="S1531" t="s">
        <v>5287</v>
      </c>
      <c r="T1531" t="s">
        <v>3085</v>
      </c>
      <c r="U1531" t="s">
        <v>5288</v>
      </c>
      <c r="V1531" t="s">
        <v>5289</v>
      </c>
      <c r="W1531" t="s">
        <v>3085</v>
      </c>
      <c r="X1531" t="str">
        <f t="shared" si="23"/>
        <v>Funcionamiento</v>
      </c>
      <c r="Y1531" t="s">
        <v>5259</v>
      </c>
    </row>
    <row r="1532" spans="1:25">
      <c r="A1532" t="s">
        <v>3117</v>
      </c>
      <c r="B1532" t="s">
        <v>3141</v>
      </c>
      <c r="C1532" t="s">
        <v>5285</v>
      </c>
      <c r="D1532" t="s">
        <v>3076</v>
      </c>
      <c r="E1532" t="s">
        <v>3077</v>
      </c>
      <c r="F1532" t="s">
        <v>307</v>
      </c>
      <c r="G1532" t="s">
        <v>5259</v>
      </c>
      <c r="H1532" t="s">
        <v>297</v>
      </c>
      <c r="I1532" t="s">
        <v>299</v>
      </c>
      <c r="J1532" t="s">
        <v>246</v>
      </c>
      <c r="K1532" t="s">
        <v>3079</v>
      </c>
      <c r="L1532" t="s">
        <v>247</v>
      </c>
      <c r="M1532">
        <v>1786231</v>
      </c>
      <c r="N1532">
        <v>0</v>
      </c>
      <c r="O1532">
        <v>1786231</v>
      </c>
      <c r="P1532">
        <v>0</v>
      </c>
      <c r="Q1532" t="s">
        <v>5286</v>
      </c>
      <c r="R1532" t="s">
        <v>3117</v>
      </c>
      <c r="S1532" t="s">
        <v>5287</v>
      </c>
      <c r="T1532" t="s">
        <v>3085</v>
      </c>
      <c r="U1532" t="s">
        <v>5288</v>
      </c>
      <c r="V1532" t="s">
        <v>5289</v>
      </c>
      <c r="W1532" t="s">
        <v>3085</v>
      </c>
      <c r="X1532" t="str">
        <f t="shared" si="23"/>
        <v>Funcionamiento</v>
      </c>
      <c r="Y1532" t="s">
        <v>5259</v>
      </c>
    </row>
    <row r="1533" spans="1:25">
      <c r="A1533" t="s">
        <v>3117</v>
      </c>
      <c r="B1533" t="s">
        <v>3141</v>
      </c>
      <c r="C1533" t="s">
        <v>5285</v>
      </c>
      <c r="D1533" t="s">
        <v>3076</v>
      </c>
      <c r="E1533" t="s">
        <v>3077</v>
      </c>
      <c r="F1533" t="s">
        <v>307</v>
      </c>
      <c r="G1533" t="s">
        <v>5259</v>
      </c>
      <c r="H1533" t="s">
        <v>303</v>
      </c>
      <c r="I1533" t="s">
        <v>305</v>
      </c>
      <c r="J1533" t="s">
        <v>246</v>
      </c>
      <c r="K1533" t="s">
        <v>3079</v>
      </c>
      <c r="L1533" t="s">
        <v>247</v>
      </c>
      <c r="M1533">
        <v>601437</v>
      </c>
      <c r="N1533">
        <v>0</v>
      </c>
      <c r="O1533">
        <v>601437</v>
      </c>
      <c r="P1533">
        <v>0</v>
      </c>
      <c r="Q1533" t="s">
        <v>5286</v>
      </c>
      <c r="R1533" t="s">
        <v>3117</v>
      </c>
      <c r="S1533" t="s">
        <v>5287</v>
      </c>
      <c r="T1533" t="s">
        <v>3085</v>
      </c>
      <c r="U1533" t="s">
        <v>5288</v>
      </c>
      <c r="V1533" t="s">
        <v>5289</v>
      </c>
      <c r="W1533" t="s">
        <v>3085</v>
      </c>
      <c r="X1533" t="str">
        <f t="shared" si="23"/>
        <v>Funcionamiento</v>
      </c>
      <c r="Y1533" t="s">
        <v>5259</v>
      </c>
    </row>
    <row r="1534" spans="1:25">
      <c r="A1534" t="s">
        <v>3117</v>
      </c>
      <c r="B1534" t="s">
        <v>3141</v>
      </c>
      <c r="C1534" t="s">
        <v>5285</v>
      </c>
      <c r="D1534" t="s">
        <v>3076</v>
      </c>
      <c r="E1534" t="s">
        <v>3077</v>
      </c>
      <c r="F1534" t="s">
        <v>307</v>
      </c>
      <c r="G1534" t="s">
        <v>5259</v>
      </c>
      <c r="H1534" t="s">
        <v>294</v>
      </c>
      <c r="I1534" t="s">
        <v>296</v>
      </c>
      <c r="J1534" t="s">
        <v>246</v>
      </c>
      <c r="K1534" t="s">
        <v>3079</v>
      </c>
      <c r="L1534" t="s">
        <v>247</v>
      </c>
      <c r="M1534">
        <v>1280615</v>
      </c>
      <c r="N1534">
        <v>0</v>
      </c>
      <c r="O1534">
        <v>1280615</v>
      </c>
      <c r="P1534">
        <v>0</v>
      </c>
      <c r="Q1534" t="s">
        <v>5286</v>
      </c>
      <c r="R1534" t="s">
        <v>3117</v>
      </c>
      <c r="S1534" t="s">
        <v>5287</v>
      </c>
      <c r="T1534" t="s">
        <v>3085</v>
      </c>
      <c r="U1534" t="s">
        <v>5288</v>
      </c>
      <c r="V1534" t="s">
        <v>5289</v>
      </c>
      <c r="W1534" t="s">
        <v>3085</v>
      </c>
      <c r="X1534" t="str">
        <f t="shared" si="23"/>
        <v>Funcionamiento</v>
      </c>
      <c r="Y1534" t="s">
        <v>5259</v>
      </c>
    </row>
    <row r="1535" spans="1:25">
      <c r="A1535" t="s">
        <v>3127</v>
      </c>
      <c r="B1535" t="s">
        <v>3562</v>
      </c>
      <c r="C1535" t="s">
        <v>5290</v>
      </c>
      <c r="D1535" t="s">
        <v>3076</v>
      </c>
      <c r="E1535" t="s">
        <v>3077</v>
      </c>
      <c r="F1535" t="s">
        <v>307</v>
      </c>
      <c r="G1535" t="s">
        <v>5259</v>
      </c>
      <c r="H1535" t="s">
        <v>350</v>
      </c>
      <c r="I1535" t="s">
        <v>351</v>
      </c>
      <c r="J1535" t="s">
        <v>246</v>
      </c>
      <c r="K1535" t="s">
        <v>3079</v>
      </c>
      <c r="L1535" t="s">
        <v>247</v>
      </c>
      <c r="M1535">
        <v>12478550</v>
      </c>
      <c r="N1535">
        <v>0</v>
      </c>
      <c r="O1535">
        <v>12478550</v>
      </c>
      <c r="P1535">
        <v>0</v>
      </c>
      <c r="Q1535" t="s">
        <v>5291</v>
      </c>
      <c r="R1535" t="s">
        <v>3127</v>
      </c>
      <c r="S1535" t="s">
        <v>3208</v>
      </c>
      <c r="T1535" t="s">
        <v>3176</v>
      </c>
      <c r="U1535" t="s">
        <v>3473</v>
      </c>
      <c r="V1535" t="s">
        <v>5292</v>
      </c>
      <c r="W1535" t="s">
        <v>3085</v>
      </c>
      <c r="X1535" t="str">
        <f t="shared" si="23"/>
        <v>Funcionamiento</v>
      </c>
      <c r="Y1535" t="s">
        <v>5259</v>
      </c>
    </row>
    <row r="1536" spans="1:25">
      <c r="A1536" t="s">
        <v>3124</v>
      </c>
      <c r="B1536" t="s">
        <v>3574</v>
      </c>
      <c r="C1536" t="s">
        <v>5293</v>
      </c>
      <c r="D1536" t="s">
        <v>3076</v>
      </c>
      <c r="E1536" t="s">
        <v>3077</v>
      </c>
      <c r="F1536" t="s">
        <v>307</v>
      </c>
      <c r="G1536" t="s">
        <v>5259</v>
      </c>
      <c r="H1536" t="s">
        <v>324</v>
      </c>
      <c r="I1536" t="s">
        <v>325</v>
      </c>
      <c r="J1536" t="s">
        <v>246</v>
      </c>
      <c r="K1536" t="s">
        <v>3079</v>
      </c>
      <c r="L1536" t="s">
        <v>247</v>
      </c>
      <c r="M1536">
        <v>1104200</v>
      </c>
      <c r="N1536">
        <v>0</v>
      </c>
      <c r="O1536">
        <v>1104200</v>
      </c>
      <c r="P1536">
        <v>0</v>
      </c>
      <c r="Q1536" t="s">
        <v>5294</v>
      </c>
      <c r="R1536" t="s">
        <v>3124</v>
      </c>
      <c r="S1536" t="s">
        <v>3187</v>
      </c>
      <c r="T1536" t="s">
        <v>3085</v>
      </c>
      <c r="U1536" t="s">
        <v>5295</v>
      </c>
      <c r="V1536" t="s">
        <v>5296</v>
      </c>
      <c r="W1536" t="s">
        <v>3085</v>
      </c>
      <c r="X1536" t="str">
        <f t="shared" si="23"/>
        <v>Funcionamiento</v>
      </c>
      <c r="Y1536" t="s">
        <v>5259</v>
      </c>
    </row>
    <row r="1537" spans="1:25">
      <c r="A1537" t="s">
        <v>3124</v>
      </c>
      <c r="B1537" t="s">
        <v>3574</v>
      </c>
      <c r="C1537" t="s">
        <v>5293</v>
      </c>
      <c r="D1537" t="s">
        <v>3076</v>
      </c>
      <c r="E1537" t="s">
        <v>3077</v>
      </c>
      <c r="F1537" t="s">
        <v>307</v>
      </c>
      <c r="G1537" t="s">
        <v>5259</v>
      </c>
      <c r="H1537" t="s">
        <v>314</v>
      </c>
      <c r="I1537" t="s">
        <v>582</v>
      </c>
      <c r="J1537" t="s">
        <v>246</v>
      </c>
      <c r="K1537" t="s">
        <v>3079</v>
      </c>
      <c r="L1537" t="s">
        <v>247</v>
      </c>
      <c r="M1537">
        <v>6451900</v>
      </c>
      <c r="N1537">
        <v>0</v>
      </c>
      <c r="O1537">
        <v>6451900</v>
      </c>
      <c r="P1537">
        <v>0</v>
      </c>
      <c r="Q1537" t="s">
        <v>5294</v>
      </c>
      <c r="R1537" t="s">
        <v>3124</v>
      </c>
      <c r="S1537" t="s">
        <v>3187</v>
      </c>
      <c r="T1537" t="s">
        <v>3085</v>
      </c>
      <c r="U1537" t="s">
        <v>5295</v>
      </c>
      <c r="V1537" t="s">
        <v>5296</v>
      </c>
      <c r="W1537" t="s">
        <v>3085</v>
      </c>
      <c r="X1537" t="str">
        <f t="shared" si="23"/>
        <v>Funcionamiento</v>
      </c>
      <c r="Y1537" t="s">
        <v>5259</v>
      </c>
    </row>
    <row r="1538" spans="1:25">
      <c r="A1538" t="s">
        <v>3124</v>
      </c>
      <c r="B1538" t="s">
        <v>3574</v>
      </c>
      <c r="C1538" t="s">
        <v>5293</v>
      </c>
      <c r="D1538" t="s">
        <v>3076</v>
      </c>
      <c r="E1538" t="s">
        <v>3077</v>
      </c>
      <c r="F1538" t="s">
        <v>307</v>
      </c>
      <c r="G1538" t="s">
        <v>5259</v>
      </c>
      <c r="H1538" t="s">
        <v>318</v>
      </c>
      <c r="I1538" t="s">
        <v>586</v>
      </c>
      <c r="J1538" t="s">
        <v>246</v>
      </c>
      <c r="K1538" t="s">
        <v>3079</v>
      </c>
      <c r="L1538" t="s">
        <v>247</v>
      </c>
      <c r="M1538">
        <v>2207400</v>
      </c>
      <c r="N1538">
        <v>0</v>
      </c>
      <c r="O1538">
        <v>2207400</v>
      </c>
      <c r="P1538">
        <v>0</v>
      </c>
      <c r="Q1538" t="s">
        <v>5294</v>
      </c>
      <c r="R1538" t="s">
        <v>3124</v>
      </c>
      <c r="S1538" t="s">
        <v>3187</v>
      </c>
      <c r="T1538" t="s">
        <v>3085</v>
      </c>
      <c r="U1538" t="s">
        <v>5295</v>
      </c>
      <c r="V1538" t="s">
        <v>5296</v>
      </c>
      <c r="W1538" t="s">
        <v>3085</v>
      </c>
      <c r="X1538" t="str">
        <f t="shared" ref="X1538:X1601" si="24">IF(LEFT(H1538,1)="C","Inversión","Funcionamiento")</f>
        <v>Funcionamiento</v>
      </c>
      <c r="Y1538" t="s">
        <v>5259</v>
      </c>
    </row>
    <row r="1539" spans="1:25">
      <c r="A1539" t="s">
        <v>3124</v>
      </c>
      <c r="B1539" t="s">
        <v>3574</v>
      </c>
      <c r="C1539" t="s">
        <v>5293</v>
      </c>
      <c r="D1539" t="s">
        <v>3076</v>
      </c>
      <c r="E1539" t="s">
        <v>3077</v>
      </c>
      <c r="F1539" t="s">
        <v>307</v>
      </c>
      <c r="G1539" t="s">
        <v>5259</v>
      </c>
      <c r="H1539" t="s">
        <v>322</v>
      </c>
      <c r="I1539" t="s">
        <v>323</v>
      </c>
      <c r="J1539" t="s">
        <v>246</v>
      </c>
      <c r="K1539" t="s">
        <v>3079</v>
      </c>
      <c r="L1539" t="s">
        <v>247</v>
      </c>
      <c r="M1539">
        <v>1656200</v>
      </c>
      <c r="N1539">
        <v>0</v>
      </c>
      <c r="O1539">
        <v>1656200</v>
      </c>
      <c r="P1539">
        <v>0</v>
      </c>
      <c r="Q1539" t="s">
        <v>5294</v>
      </c>
      <c r="R1539" t="s">
        <v>3124</v>
      </c>
      <c r="S1539" t="s">
        <v>3187</v>
      </c>
      <c r="T1539" t="s">
        <v>3085</v>
      </c>
      <c r="U1539" t="s">
        <v>5295</v>
      </c>
      <c r="V1539" t="s">
        <v>5296</v>
      </c>
      <c r="W1539" t="s">
        <v>3085</v>
      </c>
      <c r="X1539" t="str">
        <f t="shared" si="24"/>
        <v>Funcionamiento</v>
      </c>
      <c r="Y1539" t="s">
        <v>5259</v>
      </c>
    </row>
    <row r="1540" spans="1:25">
      <c r="A1540" t="s">
        <v>3124</v>
      </c>
      <c r="B1540" t="s">
        <v>3574</v>
      </c>
      <c r="C1540" t="s">
        <v>5293</v>
      </c>
      <c r="D1540" t="s">
        <v>3076</v>
      </c>
      <c r="E1540" t="s">
        <v>3077</v>
      </c>
      <c r="F1540" t="s">
        <v>307</v>
      </c>
      <c r="G1540" t="s">
        <v>5259</v>
      </c>
      <c r="H1540" t="s">
        <v>316</v>
      </c>
      <c r="I1540" t="s">
        <v>583</v>
      </c>
      <c r="J1540" t="s">
        <v>246</v>
      </c>
      <c r="K1540" t="s">
        <v>3079</v>
      </c>
      <c r="L1540" t="s">
        <v>247</v>
      </c>
      <c r="M1540">
        <v>4570400</v>
      </c>
      <c r="N1540">
        <v>0</v>
      </c>
      <c r="O1540">
        <v>4570400</v>
      </c>
      <c r="P1540">
        <v>0</v>
      </c>
      <c r="Q1540" t="s">
        <v>5294</v>
      </c>
      <c r="R1540" t="s">
        <v>3124</v>
      </c>
      <c r="S1540" t="s">
        <v>3187</v>
      </c>
      <c r="T1540" t="s">
        <v>3085</v>
      </c>
      <c r="U1540" t="s">
        <v>5295</v>
      </c>
      <c r="V1540" t="s">
        <v>5296</v>
      </c>
      <c r="W1540" t="s">
        <v>3085</v>
      </c>
      <c r="X1540" t="str">
        <f t="shared" si="24"/>
        <v>Funcionamiento</v>
      </c>
      <c r="Y1540" t="s">
        <v>5259</v>
      </c>
    </row>
    <row r="1541" spans="1:25">
      <c r="A1541" t="s">
        <v>3124</v>
      </c>
      <c r="B1541" t="s">
        <v>3574</v>
      </c>
      <c r="C1541" t="s">
        <v>5293</v>
      </c>
      <c r="D1541" t="s">
        <v>3076</v>
      </c>
      <c r="E1541" t="s">
        <v>3077</v>
      </c>
      <c r="F1541" t="s">
        <v>307</v>
      </c>
      <c r="G1541" t="s">
        <v>5259</v>
      </c>
      <c r="H1541" t="s">
        <v>320</v>
      </c>
      <c r="I1541" t="s">
        <v>321</v>
      </c>
      <c r="J1541" t="s">
        <v>246</v>
      </c>
      <c r="K1541" t="s">
        <v>3079</v>
      </c>
      <c r="L1541" t="s">
        <v>247</v>
      </c>
      <c r="M1541">
        <v>602700</v>
      </c>
      <c r="N1541">
        <v>0</v>
      </c>
      <c r="O1541">
        <v>602700</v>
      </c>
      <c r="P1541">
        <v>0</v>
      </c>
      <c r="Q1541" t="s">
        <v>5294</v>
      </c>
      <c r="R1541" t="s">
        <v>3124</v>
      </c>
      <c r="S1541" t="s">
        <v>3187</v>
      </c>
      <c r="T1541" t="s">
        <v>3085</v>
      </c>
      <c r="U1541" t="s">
        <v>5295</v>
      </c>
      <c r="V1541" t="s">
        <v>5296</v>
      </c>
      <c r="W1541" t="s">
        <v>3085</v>
      </c>
      <c r="X1541" t="str">
        <f t="shared" si="24"/>
        <v>Funcionamiento</v>
      </c>
      <c r="Y1541" t="s">
        <v>5259</v>
      </c>
    </row>
    <row r="1542" spans="1:25">
      <c r="A1542" t="s">
        <v>3132</v>
      </c>
      <c r="B1542" t="s">
        <v>5297</v>
      </c>
      <c r="C1542" t="s">
        <v>5298</v>
      </c>
      <c r="D1542" t="s">
        <v>3076</v>
      </c>
      <c r="E1542" t="s">
        <v>3077</v>
      </c>
      <c r="F1542" t="s">
        <v>3149</v>
      </c>
      <c r="G1542" t="s">
        <v>5259</v>
      </c>
      <c r="H1542" t="s">
        <v>437</v>
      </c>
      <c r="I1542" t="s">
        <v>649</v>
      </c>
      <c r="J1542" t="s">
        <v>246</v>
      </c>
      <c r="K1542" t="s">
        <v>3150</v>
      </c>
      <c r="L1542" t="s">
        <v>247</v>
      </c>
      <c r="M1542">
        <v>20835416</v>
      </c>
      <c r="N1542">
        <v>-15150720</v>
      </c>
      <c r="O1542">
        <v>5684696</v>
      </c>
      <c r="P1542">
        <v>0</v>
      </c>
      <c r="Q1542" t="s">
        <v>5299</v>
      </c>
      <c r="R1542" t="s">
        <v>3132</v>
      </c>
      <c r="S1542" t="s">
        <v>5300</v>
      </c>
      <c r="T1542" t="s">
        <v>5301</v>
      </c>
      <c r="U1542" t="s">
        <v>5302</v>
      </c>
      <c r="V1542" t="s">
        <v>5303</v>
      </c>
      <c r="W1542" t="s">
        <v>3093</v>
      </c>
      <c r="X1542" t="str">
        <f t="shared" si="24"/>
        <v>Inversión</v>
      </c>
      <c r="Y1542" t="s">
        <v>3157</v>
      </c>
    </row>
    <row r="1543" spans="1:25">
      <c r="A1543" t="s">
        <v>3123</v>
      </c>
      <c r="B1543" t="s">
        <v>3147</v>
      </c>
      <c r="C1543" t="s">
        <v>5304</v>
      </c>
      <c r="D1543" t="s">
        <v>3076</v>
      </c>
      <c r="E1543" t="s">
        <v>3077</v>
      </c>
      <c r="F1543" t="s">
        <v>3149</v>
      </c>
      <c r="G1543" t="s">
        <v>5259</v>
      </c>
      <c r="H1543" t="s">
        <v>437</v>
      </c>
      <c r="I1543" t="s">
        <v>649</v>
      </c>
      <c r="J1543" t="s">
        <v>246</v>
      </c>
      <c r="K1543" t="s">
        <v>3079</v>
      </c>
      <c r="L1543" t="s">
        <v>247</v>
      </c>
      <c r="M1543">
        <v>139521600</v>
      </c>
      <c r="N1543">
        <v>-577224</v>
      </c>
      <c r="O1543">
        <v>138944376</v>
      </c>
      <c r="P1543">
        <v>0</v>
      </c>
      <c r="Q1543" t="s">
        <v>5305</v>
      </c>
      <c r="R1543" t="s">
        <v>3123</v>
      </c>
      <c r="S1543" t="s">
        <v>5306</v>
      </c>
      <c r="T1543" t="s">
        <v>5307</v>
      </c>
      <c r="U1543" t="s">
        <v>5308</v>
      </c>
      <c r="V1543" t="s">
        <v>5309</v>
      </c>
      <c r="W1543" t="s">
        <v>3085</v>
      </c>
      <c r="X1543" t="str">
        <f t="shared" si="24"/>
        <v>Inversión</v>
      </c>
      <c r="Y1543" t="s">
        <v>3157</v>
      </c>
    </row>
    <row r="1544" spans="1:25">
      <c r="A1544" t="s">
        <v>3131</v>
      </c>
      <c r="B1544" t="s">
        <v>3147</v>
      </c>
      <c r="C1544" t="s">
        <v>5310</v>
      </c>
      <c r="D1544" t="s">
        <v>3076</v>
      </c>
      <c r="E1544" t="s">
        <v>3077</v>
      </c>
      <c r="F1544" t="s">
        <v>3149</v>
      </c>
      <c r="G1544" t="s">
        <v>5259</v>
      </c>
      <c r="H1544" t="s">
        <v>437</v>
      </c>
      <c r="I1544" t="s">
        <v>649</v>
      </c>
      <c r="J1544" t="s">
        <v>246</v>
      </c>
      <c r="K1544" t="s">
        <v>3150</v>
      </c>
      <c r="L1544" t="s">
        <v>247</v>
      </c>
      <c r="M1544">
        <v>47166920</v>
      </c>
      <c r="N1544">
        <v>-4415448</v>
      </c>
      <c r="O1544">
        <v>42751472</v>
      </c>
      <c r="P1544">
        <v>0</v>
      </c>
      <c r="Q1544" t="s">
        <v>5311</v>
      </c>
      <c r="R1544" t="s">
        <v>3131</v>
      </c>
      <c r="S1544" t="s">
        <v>5312</v>
      </c>
      <c r="T1544" t="s">
        <v>5313</v>
      </c>
      <c r="U1544" t="s">
        <v>5314</v>
      </c>
      <c r="V1544" t="s">
        <v>5315</v>
      </c>
      <c r="W1544" t="s">
        <v>3085</v>
      </c>
      <c r="X1544" t="str">
        <f t="shared" si="24"/>
        <v>Inversión</v>
      </c>
      <c r="Y1544" t="s">
        <v>3157</v>
      </c>
    </row>
    <row r="1545" spans="1:25">
      <c r="A1545" t="s">
        <v>3152</v>
      </c>
      <c r="B1545" t="s">
        <v>5316</v>
      </c>
      <c r="C1545" t="s">
        <v>5317</v>
      </c>
      <c r="D1545" t="s">
        <v>3076</v>
      </c>
      <c r="E1545" t="s">
        <v>3077</v>
      </c>
      <c r="F1545" t="s">
        <v>307</v>
      </c>
      <c r="G1545" t="s">
        <v>5259</v>
      </c>
      <c r="H1545" t="s">
        <v>350</v>
      </c>
      <c r="I1545" t="s">
        <v>351</v>
      </c>
      <c r="J1545" t="s">
        <v>246</v>
      </c>
      <c r="K1545" t="s">
        <v>3079</v>
      </c>
      <c r="L1545" t="s">
        <v>247</v>
      </c>
      <c r="M1545">
        <v>2994000</v>
      </c>
      <c r="N1545">
        <v>0</v>
      </c>
      <c r="O1545">
        <v>2994000</v>
      </c>
      <c r="P1545">
        <v>0</v>
      </c>
      <c r="Q1545" t="s">
        <v>5318</v>
      </c>
      <c r="R1545" t="s">
        <v>3152</v>
      </c>
      <c r="S1545" t="s">
        <v>3288</v>
      </c>
      <c r="T1545" t="s">
        <v>3208</v>
      </c>
      <c r="U1545" t="s">
        <v>3932</v>
      </c>
      <c r="V1545" t="s">
        <v>5319</v>
      </c>
      <c r="W1545" t="s">
        <v>3085</v>
      </c>
      <c r="X1545" t="str">
        <f t="shared" si="24"/>
        <v>Funcionamiento</v>
      </c>
      <c r="Y1545" t="s">
        <v>5259</v>
      </c>
    </row>
    <row r="1546" spans="1:25">
      <c r="A1546" t="s">
        <v>3161</v>
      </c>
      <c r="B1546" t="s">
        <v>3217</v>
      </c>
      <c r="C1546" t="s">
        <v>5320</v>
      </c>
      <c r="D1546" t="s">
        <v>3076</v>
      </c>
      <c r="E1546" t="s">
        <v>3077</v>
      </c>
      <c r="F1546" t="s">
        <v>307</v>
      </c>
      <c r="G1546" t="s">
        <v>5259</v>
      </c>
      <c r="H1546" t="s">
        <v>303</v>
      </c>
      <c r="I1546" t="s">
        <v>305</v>
      </c>
      <c r="J1546" t="s">
        <v>246</v>
      </c>
      <c r="K1546" t="s">
        <v>3079</v>
      </c>
      <c r="L1546" t="s">
        <v>247</v>
      </c>
      <c r="M1546">
        <v>810734</v>
      </c>
      <c r="N1546">
        <v>0</v>
      </c>
      <c r="O1546">
        <v>810734</v>
      </c>
      <c r="P1546">
        <v>0</v>
      </c>
      <c r="Q1546" t="s">
        <v>5321</v>
      </c>
      <c r="R1546" t="s">
        <v>3161</v>
      </c>
      <c r="S1546" t="s">
        <v>5322</v>
      </c>
      <c r="T1546" t="s">
        <v>3085</v>
      </c>
      <c r="U1546" t="s">
        <v>5323</v>
      </c>
      <c r="V1546" t="s">
        <v>5324</v>
      </c>
      <c r="W1546" t="s">
        <v>3085</v>
      </c>
      <c r="X1546" t="str">
        <f t="shared" si="24"/>
        <v>Funcionamiento</v>
      </c>
      <c r="Y1546" t="s">
        <v>5259</v>
      </c>
    </row>
    <row r="1547" spans="1:25">
      <c r="A1547" t="s">
        <v>3161</v>
      </c>
      <c r="B1547" t="s">
        <v>3217</v>
      </c>
      <c r="C1547" t="s">
        <v>5320</v>
      </c>
      <c r="D1547" t="s">
        <v>3076</v>
      </c>
      <c r="E1547" t="s">
        <v>3077</v>
      </c>
      <c r="F1547" t="s">
        <v>307</v>
      </c>
      <c r="G1547" t="s">
        <v>5259</v>
      </c>
      <c r="H1547" t="s">
        <v>331</v>
      </c>
      <c r="I1547" t="s">
        <v>587</v>
      </c>
      <c r="J1547" t="s">
        <v>246</v>
      </c>
      <c r="K1547" t="s">
        <v>3079</v>
      </c>
      <c r="L1547" t="s">
        <v>247</v>
      </c>
      <c r="M1547">
        <v>2888540</v>
      </c>
      <c r="N1547">
        <v>0</v>
      </c>
      <c r="O1547">
        <v>2888540</v>
      </c>
      <c r="P1547">
        <v>0</v>
      </c>
      <c r="Q1547" t="s">
        <v>5321</v>
      </c>
      <c r="R1547" t="s">
        <v>3161</v>
      </c>
      <c r="S1547" t="s">
        <v>5322</v>
      </c>
      <c r="T1547" t="s">
        <v>3085</v>
      </c>
      <c r="U1547" t="s">
        <v>5323</v>
      </c>
      <c r="V1547" t="s">
        <v>5324</v>
      </c>
      <c r="W1547" t="s">
        <v>3085</v>
      </c>
      <c r="X1547" t="str">
        <f t="shared" si="24"/>
        <v>Funcionamiento</v>
      </c>
      <c r="Y1547" t="s">
        <v>5259</v>
      </c>
    </row>
    <row r="1548" spans="1:25">
      <c r="A1548" t="s">
        <v>3161</v>
      </c>
      <c r="B1548" t="s">
        <v>3217</v>
      </c>
      <c r="C1548" t="s">
        <v>5320</v>
      </c>
      <c r="D1548" t="s">
        <v>3076</v>
      </c>
      <c r="E1548" t="s">
        <v>3077</v>
      </c>
      <c r="F1548" t="s">
        <v>307</v>
      </c>
      <c r="G1548" t="s">
        <v>5259</v>
      </c>
      <c r="H1548" t="s">
        <v>333</v>
      </c>
      <c r="I1548" t="s">
        <v>335</v>
      </c>
      <c r="J1548" t="s">
        <v>246</v>
      </c>
      <c r="K1548" t="s">
        <v>3079</v>
      </c>
      <c r="L1548" t="s">
        <v>247</v>
      </c>
      <c r="M1548">
        <v>205479</v>
      </c>
      <c r="N1548">
        <v>0</v>
      </c>
      <c r="O1548">
        <v>205479</v>
      </c>
      <c r="P1548">
        <v>0</v>
      </c>
      <c r="Q1548" t="s">
        <v>5321</v>
      </c>
      <c r="R1548" t="s">
        <v>3161</v>
      </c>
      <c r="S1548" t="s">
        <v>5322</v>
      </c>
      <c r="T1548" t="s">
        <v>3085</v>
      </c>
      <c r="U1548" t="s">
        <v>5323</v>
      </c>
      <c r="V1548" t="s">
        <v>5324</v>
      </c>
      <c r="W1548" t="s">
        <v>3085</v>
      </c>
      <c r="X1548" t="str">
        <f t="shared" si="24"/>
        <v>Funcionamiento</v>
      </c>
      <c r="Y1548" t="s">
        <v>5259</v>
      </c>
    </row>
    <row r="1549" spans="1:25">
      <c r="A1549" t="s">
        <v>3161</v>
      </c>
      <c r="B1549" t="s">
        <v>3217</v>
      </c>
      <c r="C1549" t="s">
        <v>5320</v>
      </c>
      <c r="D1549" t="s">
        <v>3076</v>
      </c>
      <c r="E1549" t="s">
        <v>3077</v>
      </c>
      <c r="F1549" t="s">
        <v>307</v>
      </c>
      <c r="G1549" t="s">
        <v>5259</v>
      </c>
      <c r="H1549" t="s">
        <v>294</v>
      </c>
      <c r="I1549" t="s">
        <v>296</v>
      </c>
      <c r="J1549" t="s">
        <v>246</v>
      </c>
      <c r="K1549" t="s">
        <v>3079</v>
      </c>
      <c r="L1549" t="s">
        <v>247</v>
      </c>
      <c r="M1549">
        <v>1436898</v>
      </c>
      <c r="N1549">
        <v>0</v>
      </c>
      <c r="O1549">
        <v>1436898</v>
      </c>
      <c r="P1549">
        <v>0</v>
      </c>
      <c r="Q1549" t="s">
        <v>5321</v>
      </c>
      <c r="R1549" t="s">
        <v>3161</v>
      </c>
      <c r="S1549" t="s">
        <v>5322</v>
      </c>
      <c r="T1549" t="s">
        <v>3085</v>
      </c>
      <c r="U1549" t="s">
        <v>5323</v>
      </c>
      <c r="V1549" t="s">
        <v>5324</v>
      </c>
      <c r="W1549" t="s">
        <v>3085</v>
      </c>
      <c r="X1549" t="str">
        <f t="shared" si="24"/>
        <v>Funcionamiento</v>
      </c>
      <c r="Y1549" t="s">
        <v>5259</v>
      </c>
    </row>
    <row r="1550" spans="1:25">
      <c r="A1550" t="s">
        <v>3161</v>
      </c>
      <c r="B1550" t="s">
        <v>3217</v>
      </c>
      <c r="C1550" t="s">
        <v>5320</v>
      </c>
      <c r="D1550" t="s">
        <v>3076</v>
      </c>
      <c r="E1550" t="s">
        <v>3077</v>
      </c>
      <c r="F1550" t="s">
        <v>307</v>
      </c>
      <c r="G1550" t="s">
        <v>5259</v>
      </c>
      <c r="H1550" t="s">
        <v>292</v>
      </c>
      <c r="I1550" t="s">
        <v>293</v>
      </c>
      <c r="J1550" t="s">
        <v>246</v>
      </c>
      <c r="K1550" t="s">
        <v>3079</v>
      </c>
      <c r="L1550" t="s">
        <v>247</v>
      </c>
      <c r="M1550">
        <v>55156114</v>
      </c>
      <c r="N1550">
        <v>0</v>
      </c>
      <c r="O1550">
        <v>55156114</v>
      </c>
      <c r="P1550">
        <v>0</v>
      </c>
      <c r="Q1550" t="s">
        <v>5321</v>
      </c>
      <c r="R1550" t="s">
        <v>3161</v>
      </c>
      <c r="S1550" t="s">
        <v>5322</v>
      </c>
      <c r="T1550" t="s">
        <v>3085</v>
      </c>
      <c r="U1550" t="s">
        <v>5323</v>
      </c>
      <c r="V1550" t="s">
        <v>5324</v>
      </c>
      <c r="W1550" t="s">
        <v>3085</v>
      </c>
      <c r="X1550" t="str">
        <f t="shared" si="24"/>
        <v>Funcionamiento</v>
      </c>
      <c r="Y1550" t="s">
        <v>5259</v>
      </c>
    </row>
    <row r="1551" spans="1:25">
      <c r="A1551" t="s">
        <v>3161</v>
      </c>
      <c r="B1551" t="s">
        <v>3217</v>
      </c>
      <c r="C1551" t="s">
        <v>5320</v>
      </c>
      <c r="D1551" t="s">
        <v>3076</v>
      </c>
      <c r="E1551" t="s">
        <v>3077</v>
      </c>
      <c r="F1551" t="s">
        <v>307</v>
      </c>
      <c r="G1551" t="s">
        <v>5259</v>
      </c>
      <c r="H1551" t="s">
        <v>309</v>
      </c>
      <c r="I1551" t="s">
        <v>311</v>
      </c>
      <c r="J1551" t="s">
        <v>246</v>
      </c>
      <c r="K1551" t="s">
        <v>3079</v>
      </c>
      <c r="L1551" t="s">
        <v>247</v>
      </c>
      <c r="M1551">
        <v>2816696</v>
      </c>
      <c r="N1551">
        <v>0</v>
      </c>
      <c r="O1551">
        <v>2816696</v>
      </c>
      <c r="P1551">
        <v>0</v>
      </c>
      <c r="Q1551" t="s">
        <v>5321</v>
      </c>
      <c r="R1551" t="s">
        <v>3161</v>
      </c>
      <c r="S1551" t="s">
        <v>5322</v>
      </c>
      <c r="T1551" t="s">
        <v>3085</v>
      </c>
      <c r="U1551" t="s">
        <v>5323</v>
      </c>
      <c r="V1551" t="s">
        <v>5324</v>
      </c>
      <c r="W1551" t="s">
        <v>3085</v>
      </c>
      <c r="X1551" t="str">
        <f t="shared" si="24"/>
        <v>Funcionamiento</v>
      </c>
      <c r="Y1551" t="s">
        <v>5259</v>
      </c>
    </row>
    <row r="1552" spans="1:25">
      <c r="A1552" t="s">
        <v>3161</v>
      </c>
      <c r="B1552" t="s">
        <v>3217</v>
      </c>
      <c r="C1552" t="s">
        <v>5320</v>
      </c>
      <c r="D1552" t="s">
        <v>3076</v>
      </c>
      <c r="E1552" t="s">
        <v>3077</v>
      </c>
      <c r="F1552" t="s">
        <v>307</v>
      </c>
      <c r="G1552" t="s">
        <v>5259</v>
      </c>
      <c r="H1552" t="s">
        <v>336</v>
      </c>
      <c r="I1552" t="s">
        <v>337</v>
      </c>
      <c r="J1552" t="s">
        <v>246</v>
      </c>
      <c r="K1552" t="s">
        <v>3079</v>
      </c>
      <c r="L1552" t="s">
        <v>247</v>
      </c>
      <c r="M1552">
        <v>2584371</v>
      </c>
      <c r="N1552">
        <v>0</v>
      </c>
      <c r="O1552">
        <v>2584371</v>
      </c>
      <c r="P1552">
        <v>0</v>
      </c>
      <c r="Q1552" t="s">
        <v>5321</v>
      </c>
      <c r="R1552" t="s">
        <v>3161</v>
      </c>
      <c r="S1552" t="s">
        <v>5322</v>
      </c>
      <c r="T1552" t="s">
        <v>3085</v>
      </c>
      <c r="U1552" t="s">
        <v>5323</v>
      </c>
      <c r="V1552" t="s">
        <v>5324</v>
      </c>
      <c r="W1552" t="s">
        <v>3085</v>
      </c>
      <c r="X1552" t="str">
        <f t="shared" si="24"/>
        <v>Funcionamiento</v>
      </c>
      <c r="Y1552" t="s">
        <v>5259</v>
      </c>
    </row>
    <row r="1553" spans="1:25">
      <c r="A1553" t="s">
        <v>3161</v>
      </c>
      <c r="B1553" t="s">
        <v>3217</v>
      </c>
      <c r="C1553" t="s">
        <v>5320</v>
      </c>
      <c r="D1553" t="s">
        <v>3076</v>
      </c>
      <c r="E1553" t="s">
        <v>3077</v>
      </c>
      <c r="F1553" t="s">
        <v>307</v>
      </c>
      <c r="G1553" t="s">
        <v>5259</v>
      </c>
      <c r="H1553" t="s">
        <v>348</v>
      </c>
      <c r="I1553" t="s">
        <v>349</v>
      </c>
      <c r="J1553" t="s">
        <v>246</v>
      </c>
      <c r="K1553" t="s">
        <v>3079</v>
      </c>
      <c r="L1553" t="s">
        <v>247</v>
      </c>
      <c r="M1553">
        <v>3501791</v>
      </c>
      <c r="N1553">
        <v>0</v>
      </c>
      <c r="O1553">
        <v>3501791</v>
      </c>
      <c r="P1553">
        <v>0</v>
      </c>
      <c r="Q1553" t="s">
        <v>5321</v>
      </c>
      <c r="R1553" t="s">
        <v>3161</v>
      </c>
      <c r="S1553" t="s">
        <v>5322</v>
      </c>
      <c r="T1553" t="s">
        <v>3085</v>
      </c>
      <c r="U1553" t="s">
        <v>5323</v>
      </c>
      <c r="V1553" t="s">
        <v>5324</v>
      </c>
      <c r="W1553" t="s">
        <v>3085</v>
      </c>
      <c r="X1553" t="str">
        <f t="shared" si="24"/>
        <v>Funcionamiento</v>
      </c>
      <c r="Y1553" t="s">
        <v>5259</v>
      </c>
    </row>
    <row r="1554" spans="1:25">
      <c r="A1554" t="s">
        <v>3161</v>
      </c>
      <c r="B1554" t="s">
        <v>3217</v>
      </c>
      <c r="C1554" t="s">
        <v>5320</v>
      </c>
      <c r="D1554" t="s">
        <v>3076</v>
      </c>
      <c r="E1554" t="s">
        <v>3077</v>
      </c>
      <c r="F1554" t="s">
        <v>307</v>
      </c>
      <c r="G1554" t="s">
        <v>5259</v>
      </c>
      <c r="H1554" t="s">
        <v>297</v>
      </c>
      <c r="I1554" t="s">
        <v>299</v>
      </c>
      <c r="J1554" t="s">
        <v>246</v>
      </c>
      <c r="K1554" t="s">
        <v>3079</v>
      </c>
      <c r="L1554" t="s">
        <v>247</v>
      </c>
      <c r="M1554">
        <v>1727947</v>
      </c>
      <c r="N1554">
        <v>0</v>
      </c>
      <c r="O1554">
        <v>1727947</v>
      </c>
      <c r="P1554">
        <v>0</v>
      </c>
      <c r="Q1554" t="s">
        <v>5321</v>
      </c>
      <c r="R1554" t="s">
        <v>3161</v>
      </c>
      <c r="S1554" t="s">
        <v>5322</v>
      </c>
      <c r="T1554" t="s">
        <v>3085</v>
      </c>
      <c r="U1554" t="s">
        <v>5323</v>
      </c>
      <c r="V1554" t="s">
        <v>5324</v>
      </c>
      <c r="W1554" t="s">
        <v>3085</v>
      </c>
      <c r="X1554" t="str">
        <f t="shared" si="24"/>
        <v>Funcionamiento</v>
      </c>
      <c r="Y1554" t="s">
        <v>5259</v>
      </c>
    </row>
    <row r="1555" spans="1:25">
      <c r="A1555" t="s">
        <v>3144</v>
      </c>
      <c r="B1555" t="s">
        <v>3625</v>
      </c>
      <c r="C1555" t="s">
        <v>5325</v>
      </c>
      <c r="D1555" t="s">
        <v>3076</v>
      </c>
      <c r="E1555" t="s">
        <v>3077</v>
      </c>
      <c r="F1555" t="s">
        <v>307</v>
      </c>
      <c r="G1555" t="s">
        <v>5259</v>
      </c>
      <c r="H1555" t="s">
        <v>322</v>
      </c>
      <c r="I1555" t="s">
        <v>323</v>
      </c>
      <c r="J1555" t="s">
        <v>246</v>
      </c>
      <c r="K1555" t="s">
        <v>3079</v>
      </c>
      <c r="L1555" t="s">
        <v>247</v>
      </c>
      <c r="M1555">
        <v>1814300</v>
      </c>
      <c r="N1555">
        <v>0</v>
      </c>
      <c r="O1555">
        <v>1814300</v>
      </c>
      <c r="P1555">
        <v>0</v>
      </c>
      <c r="Q1555" t="s">
        <v>5326</v>
      </c>
      <c r="R1555" t="s">
        <v>3144</v>
      </c>
      <c r="S1555" t="s">
        <v>3229</v>
      </c>
      <c r="T1555" t="s">
        <v>3085</v>
      </c>
      <c r="U1555" t="s">
        <v>5113</v>
      </c>
      <c r="V1555" t="s">
        <v>5327</v>
      </c>
      <c r="W1555" t="s">
        <v>3085</v>
      </c>
      <c r="X1555" t="str">
        <f t="shared" si="24"/>
        <v>Funcionamiento</v>
      </c>
      <c r="Y1555" t="s">
        <v>5259</v>
      </c>
    </row>
    <row r="1556" spans="1:25">
      <c r="A1556" t="s">
        <v>3144</v>
      </c>
      <c r="B1556" t="s">
        <v>3625</v>
      </c>
      <c r="C1556" t="s">
        <v>5325</v>
      </c>
      <c r="D1556" t="s">
        <v>3076</v>
      </c>
      <c r="E1556" t="s">
        <v>3077</v>
      </c>
      <c r="F1556" t="s">
        <v>307</v>
      </c>
      <c r="G1556" t="s">
        <v>5259</v>
      </c>
      <c r="H1556" t="s">
        <v>314</v>
      </c>
      <c r="I1556" t="s">
        <v>582</v>
      </c>
      <c r="J1556" t="s">
        <v>246</v>
      </c>
      <c r="K1556" t="s">
        <v>3079</v>
      </c>
      <c r="L1556" t="s">
        <v>247</v>
      </c>
      <c r="M1556">
        <v>6725300</v>
      </c>
      <c r="N1556">
        <v>0</v>
      </c>
      <c r="O1556">
        <v>6725300</v>
      </c>
      <c r="P1556">
        <v>0</v>
      </c>
      <c r="Q1556" t="s">
        <v>5326</v>
      </c>
      <c r="R1556" t="s">
        <v>3144</v>
      </c>
      <c r="S1556" t="s">
        <v>3229</v>
      </c>
      <c r="T1556" t="s">
        <v>3085</v>
      </c>
      <c r="U1556" t="s">
        <v>5113</v>
      </c>
      <c r="V1556" t="s">
        <v>5327</v>
      </c>
      <c r="W1556" t="s">
        <v>3085</v>
      </c>
      <c r="X1556" t="str">
        <f t="shared" si="24"/>
        <v>Funcionamiento</v>
      </c>
      <c r="Y1556" t="s">
        <v>5259</v>
      </c>
    </row>
    <row r="1557" spans="1:25">
      <c r="A1557" t="s">
        <v>3144</v>
      </c>
      <c r="B1557" t="s">
        <v>3625</v>
      </c>
      <c r="C1557" t="s">
        <v>5325</v>
      </c>
      <c r="D1557" t="s">
        <v>3076</v>
      </c>
      <c r="E1557" t="s">
        <v>3077</v>
      </c>
      <c r="F1557" t="s">
        <v>307</v>
      </c>
      <c r="G1557" t="s">
        <v>5259</v>
      </c>
      <c r="H1557" t="s">
        <v>316</v>
      </c>
      <c r="I1557" t="s">
        <v>583</v>
      </c>
      <c r="J1557" t="s">
        <v>246</v>
      </c>
      <c r="K1557" t="s">
        <v>3079</v>
      </c>
      <c r="L1557" t="s">
        <v>247</v>
      </c>
      <c r="M1557">
        <v>4764200</v>
      </c>
      <c r="N1557">
        <v>0</v>
      </c>
      <c r="O1557">
        <v>4764200</v>
      </c>
      <c r="P1557">
        <v>0</v>
      </c>
      <c r="Q1557" t="s">
        <v>5326</v>
      </c>
      <c r="R1557" t="s">
        <v>3144</v>
      </c>
      <c r="S1557" t="s">
        <v>3229</v>
      </c>
      <c r="T1557" t="s">
        <v>3085</v>
      </c>
      <c r="U1557" t="s">
        <v>5113</v>
      </c>
      <c r="V1557" t="s">
        <v>5327</v>
      </c>
      <c r="W1557" t="s">
        <v>3085</v>
      </c>
      <c r="X1557" t="str">
        <f t="shared" si="24"/>
        <v>Funcionamiento</v>
      </c>
      <c r="Y1557" t="s">
        <v>5259</v>
      </c>
    </row>
    <row r="1558" spans="1:25">
      <c r="A1558" t="s">
        <v>3144</v>
      </c>
      <c r="B1558" t="s">
        <v>3625</v>
      </c>
      <c r="C1558" t="s">
        <v>5325</v>
      </c>
      <c r="D1558" t="s">
        <v>3076</v>
      </c>
      <c r="E1558" t="s">
        <v>3077</v>
      </c>
      <c r="F1558" t="s">
        <v>307</v>
      </c>
      <c r="G1558" t="s">
        <v>5259</v>
      </c>
      <c r="H1558" t="s">
        <v>324</v>
      </c>
      <c r="I1558" t="s">
        <v>325</v>
      </c>
      <c r="J1558" t="s">
        <v>246</v>
      </c>
      <c r="K1558" t="s">
        <v>3079</v>
      </c>
      <c r="L1558" t="s">
        <v>247</v>
      </c>
      <c r="M1558">
        <v>1209700</v>
      </c>
      <c r="N1558">
        <v>0</v>
      </c>
      <c r="O1558">
        <v>1209700</v>
      </c>
      <c r="P1558">
        <v>0</v>
      </c>
      <c r="Q1558" t="s">
        <v>5326</v>
      </c>
      <c r="R1558" t="s">
        <v>3144</v>
      </c>
      <c r="S1558" t="s">
        <v>3229</v>
      </c>
      <c r="T1558" t="s">
        <v>3085</v>
      </c>
      <c r="U1558" t="s">
        <v>5113</v>
      </c>
      <c r="V1558" t="s">
        <v>5327</v>
      </c>
      <c r="W1558" t="s">
        <v>3085</v>
      </c>
      <c r="X1558" t="str">
        <f t="shared" si="24"/>
        <v>Funcionamiento</v>
      </c>
      <c r="Y1558" t="s">
        <v>5259</v>
      </c>
    </row>
    <row r="1559" spans="1:25">
      <c r="A1559" t="s">
        <v>3144</v>
      </c>
      <c r="B1559" t="s">
        <v>3625</v>
      </c>
      <c r="C1559" t="s">
        <v>5325</v>
      </c>
      <c r="D1559" t="s">
        <v>3076</v>
      </c>
      <c r="E1559" t="s">
        <v>3077</v>
      </c>
      <c r="F1559" t="s">
        <v>307</v>
      </c>
      <c r="G1559" t="s">
        <v>5259</v>
      </c>
      <c r="H1559" t="s">
        <v>318</v>
      </c>
      <c r="I1559" t="s">
        <v>586</v>
      </c>
      <c r="J1559" t="s">
        <v>246</v>
      </c>
      <c r="K1559" t="s">
        <v>3079</v>
      </c>
      <c r="L1559" t="s">
        <v>247</v>
      </c>
      <c r="M1559">
        <v>2418200</v>
      </c>
      <c r="N1559">
        <v>0</v>
      </c>
      <c r="O1559">
        <v>2418200</v>
      </c>
      <c r="P1559">
        <v>0</v>
      </c>
      <c r="Q1559" t="s">
        <v>5326</v>
      </c>
      <c r="R1559" t="s">
        <v>3144</v>
      </c>
      <c r="S1559" t="s">
        <v>3229</v>
      </c>
      <c r="T1559" t="s">
        <v>3085</v>
      </c>
      <c r="U1559" t="s">
        <v>5113</v>
      </c>
      <c r="V1559" t="s">
        <v>5327</v>
      </c>
      <c r="W1559" t="s">
        <v>3085</v>
      </c>
      <c r="X1559" t="str">
        <f t="shared" si="24"/>
        <v>Funcionamiento</v>
      </c>
      <c r="Y1559" t="s">
        <v>5259</v>
      </c>
    </row>
    <row r="1560" spans="1:25">
      <c r="A1560" t="s">
        <v>3144</v>
      </c>
      <c r="B1560" t="s">
        <v>3625</v>
      </c>
      <c r="C1560" t="s">
        <v>5325</v>
      </c>
      <c r="D1560" t="s">
        <v>3076</v>
      </c>
      <c r="E1560" t="s">
        <v>3077</v>
      </c>
      <c r="F1560" t="s">
        <v>307</v>
      </c>
      <c r="G1560" t="s">
        <v>5259</v>
      </c>
      <c r="H1560" t="s">
        <v>320</v>
      </c>
      <c r="I1560" t="s">
        <v>321</v>
      </c>
      <c r="J1560" t="s">
        <v>246</v>
      </c>
      <c r="K1560" t="s">
        <v>3079</v>
      </c>
      <c r="L1560" t="s">
        <v>247</v>
      </c>
      <c r="M1560">
        <v>636100</v>
      </c>
      <c r="N1560">
        <v>0</v>
      </c>
      <c r="O1560">
        <v>636100</v>
      </c>
      <c r="P1560">
        <v>0</v>
      </c>
      <c r="Q1560" t="s">
        <v>5326</v>
      </c>
      <c r="R1560" t="s">
        <v>3144</v>
      </c>
      <c r="S1560" t="s">
        <v>3229</v>
      </c>
      <c r="T1560" t="s">
        <v>3085</v>
      </c>
      <c r="U1560" t="s">
        <v>5113</v>
      </c>
      <c r="V1560" t="s">
        <v>5327</v>
      </c>
      <c r="W1560" t="s">
        <v>3085</v>
      </c>
      <c r="X1560" t="str">
        <f t="shared" si="24"/>
        <v>Funcionamiento</v>
      </c>
      <c r="Y1560" t="s">
        <v>5259</v>
      </c>
    </row>
    <row r="1561" spans="1:25">
      <c r="A1561" t="s">
        <v>3175</v>
      </c>
      <c r="B1561" t="s">
        <v>4859</v>
      </c>
      <c r="C1561" t="s">
        <v>5328</v>
      </c>
      <c r="D1561" t="s">
        <v>3076</v>
      </c>
      <c r="E1561" t="s">
        <v>3077</v>
      </c>
      <c r="F1561" t="s">
        <v>3159</v>
      </c>
      <c r="G1561" t="s">
        <v>5259</v>
      </c>
      <c r="H1561" t="s">
        <v>431</v>
      </c>
      <c r="I1561" t="s">
        <v>648</v>
      </c>
      <c r="J1561" t="s">
        <v>253</v>
      </c>
      <c r="K1561" t="s">
        <v>3115</v>
      </c>
      <c r="L1561" t="s">
        <v>247</v>
      </c>
      <c r="M1561">
        <v>31807890</v>
      </c>
      <c r="N1561">
        <v>-5536929</v>
      </c>
      <c r="O1561">
        <v>26270961</v>
      </c>
      <c r="P1561">
        <v>0</v>
      </c>
      <c r="Q1561" t="s">
        <v>5329</v>
      </c>
      <c r="R1561" t="s">
        <v>3175</v>
      </c>
      <c r="S1561" t="s">
        <v>3350</v>
      </c>
      <c r="T1561" t="s">
        <v>3428</v>
      </c>
      <c r="U1561" t="s">
        <v>5330</v>
      </c>
      <c r="V1561" t="s">
        <v>5331</v>
      </c>
      <c r="W1561" t="s">
        <v>3085</v>
      </c>
      <c r="X1561" t="str">
        <f t="shared" si="24"/>
        <v>Inversión</v>
      </c>
      <c r="Y1561" t="s">
        <v>3166</v>
      </c>
    </row>
    <row r="1562" spans="1:25">
      <c r="A1562" t="s">
        <v>3169</v>
      </c>
      <c r="B1562" t="s">
        <v>4859</v>
      </c>
      <c r="C1562" t="s">
        <v>5332</v>
      </c>
      <c r="D1562" t="s">
        <v>3076</v>
      </c>
      <c r="E1562" t="s">
        <v>3077</v>
      </c>
      <c r="F1562" t="s">
        <v>3159</v>
      </c>
      <c r="G1562" t="s">
        <v>5259</v>
      </c>
      <c r="H1562" t="s">
        <v>431</v>
      </c>
      <c r="I1562" t="s">
        <v>648</v>
      </c>
      <c r="J1562" t="s">
        <v>253</v>
      </c>
      <c r="K1562" t="s">
        <v>3115</v>
      </c>
      <c r="L1562" t="s">
        <v>247</v>
      </c>
      <c r="M1562">
        <v>3000000</v>
      </c>
      <c r="N1562">
        <v>-2184251</v>
      </c>
      <c r="O1562">
        <v>815749</v>
      </c>
      <c r="P1562">
        <v>0</v>
      </c>
      <c r="Q1562" t="s">
        <v>5333</v>
      </c>
      <c r="R1562" t="s">
        <v>3169</v>
      </c>
      <c r="S1562" t="s">
        <v>5334</v>
      </c>
      <c r="T1562" t="s">
        <v>5335</v>
      </c>
      <c r="U1562" t="s">
        <v>5336</v>
      </c>
      <c r="V1562" t="s">
        <v>5337</v>
      </c>
      <c r="W1562" t="s">
        <v>3085</v>
      </c>
      <c r="X1562" t="str">
        <f t="shared" si="24"/>
        <v>Inversión</v>
      </c>
      <c r="Y1562" t="s">
        <v>3166</v>
      </c>
    </row>
    <row r="1563" spans="1:25">
      <c r="A1563" t="s">
        <v>3169</v>
      </c>
      <c r="B1563" t="s">
        <v>4859</v>
      </c>
      <c r="C1563" t="s">
        <v>5332</v>
      </c>
      <c r="D1563" t="s">
        <v>3076</v>
      </c>
      <c r="E1563" t="s">
        <v>3077</v>
      </c>
      <c r="F1563" t="s">
        <v>3159</v>
      </c>
      <c r="G1563" t="s">
        <v>5259</v>
      </c>
      <c r="H1563" t="s">
        <v>431</v>
      </c>
      <c r="I1563" t="s">
        <v>648</v>
      </c>
      <c r="J1563" t="s">
        <v>246</v>
      </c>
      <c r="K1563" t="s">
        <v>3150</v>
      </c>
      <c r="L1563" t="s">
        <v>247</v>
      </c>
      <c r="M1563">
        <v>0</v>
      </c>
      <c r="N1563">
        <v>580482</v>
      </c>
      <c r="O1563">
        <v>580482</v>
      </c>
      <c r="P1563">
        <v>0</v>
      </c>
      <c r="Q1563" t="s">
        <v>5333</v>
      </c>
      <c r="R1563" t="s">
        <v>3169</v>
      </c>
      <c r="S1563" t="s">
        <v>5334</v>
      </c>
      <c r="T1563" t="s">
        <v>5335</v>
      </c>
      <c r="U1563" t="s">
        <v>5336</v>
      </c>
      <c r="V1563" t="s">
        <v>5337</v>
      </c>
      <c r="W1563" t="s">
        <v>3085</v>
      </c>
      <c r="X1563" t="str">
        <f t="shared" si="24"/>
        <v>Inversión</v>
      </c>
      <c r="Y1563" t="s">
        <v>3166</v>
      </c>
    </row>
    <row r="1564" spans="1:25">
      <c r="A1564" t="s">
        <v>3187</v>
      </c>
      <c r="B1564" t="s">
        <v>5125</v>
      </c>
      <c r="C1564" t="s">
        <v>5338</v>
      </c>
      <c r="D1564" t="s">
        <v>3076</v>
      </c>
      <c r="E1564" t="s">
        <v>3077</v>
      </c>
      <c r="F1564" t="s">
        <v>3234</v>
      </c>
      <c r="G1564" t="s">
        <v>5259</v>
      </c>
      <c r="H1564" t="s">
        <v>539</v>
      </c>
      <c r="I1564" t="s">
        <v>667</v>
      </c>
      <c r="J1564" t="s">
        <v>253</v>
      </c>
      <c r="K1564" t="s">
        <v>3115</v>
      </c>
      <c r="L1564" t="s">
        <v>247</v>
      </c>
      <c r="M1564">
        <v>24269760</v>
      </c>
      <c r="N1564">
        <v>-6067440</v>
      </c>
      <c r="O1564">
        <v>18202320</v>
      </c>
      <c r="P1564">
        <v>0</v>
      </c>
      <c r="Q1564" t="s">
        <v>5339</v>
      </c>
      <c r="R1564" t="s">
        <v>3187</v>
      </c>
      <c r="S1564" t="s">
        <v>3133</v>
      </c>
      <c r="T1564" t="s">
        <v>4020</v>
      </c>
      <c r="U1564" t="s">
        <v>5340</v>
      </c>
      <c r="V1564" t="s">
        <v>5341</v>
      </c>
      <c r="W1564" t="s">
        <v>3085</v>
      </c>
      <c r="X1564" t="str">
        <f t="shared" si="24"/>
        <v>Inversión</v>
      </c>
      <c r="Y1564" t="s">
        <v>3241</v>
      </c>
    </row>
    <row r="1565" spans="1:25">
      <c r="A1565" t="s">
        <v>3194</v>
      </c>
      <c r="B1565" t="s">
        <v>3635</v>
      </c>
      <c r="C1565" t="s">
        <v>5342</v>
      </c>
      <c r="D1565" t="s">
        <v>3076</v>
      </c>
      <c r="E1565" t="s">
        <v>3077</v>
      </c>
      <c r="F1565" t="s">
        <v>307</v>
      </c>
      <c r="G1565" t="s">
        <v>5259</v>
      </c>
      <c r="H1565" t="s">
        <v>300</v>
      </c>
      <c r="I1565" t="s">
        <v>302</v>
      </c>
      <c r="J1565" t="s">
        <v>246</v>
      </c>
      <c r="K1565" t="s">
        <v>3079</v>
      </c>
      <c r="L1565" t="s">
        <v>247</v>
      </c>
      <c r="M1565">
        <v>1340104</v>
      </c>
      <c r="N1565">
        <v>0</v>
      </c>
      <c r="O1565">
        <v>1340104</v>
      </c>
      <c r="P1565">
        <v>0</v>
      </c>
      <c r="Q1565" t="s">
        <v>5343</v>
      </c>
      <c r="R1565" t="s">
        <v>3194</v>
      </c>
      <c r="S1565" t="s">
        <v>3252</v>
      </c>
      <c r="T1565" t="s">
        <v>3085</v>
      </c>
      <c r="U1565" t="s">
        <v>5344</v>
      </c>
      <c r="V1565" t="s">
        <v>5345</v>
      </c>
      <c r="W1565" t="s">
        <v>3085</v>
      </c>
      <c r="X1565" t="str">
        <f t="shared" si="24"/>
        <v>Funcionamiento</v>
      </c>
      <c r="Y1565" t="s">
        <v>5259</v>
      </c>
    </row>
    <row r="1566" spans="1:25">
      <c r="A1566" t="s">
        <v>3194</v>
      </c>
      <c r="B1566" t="s">
        <v>3635</v>
      </c>
      <c r="C1566" t="s">
        <v>5342</v>
      </c>
      <c r="D1566" t="s">
        <v>3076</v>
      </c>
      <c r="E1566" t="s">
        <v>3077</v>
      </c>
      <c r="F1566" t="s">
        <v>307</v>
      </c>
      <c r="G1566" t="s">
        <v>5259</v>
      </c>
      <c r="H1566" t="s">
        <v>303</v>
      </c>
      <c r="I1566" t="s">
        <v>305</v>
      </c>
      <c r="J1566" t="s">
        <v>246</v>
      </c>
      <c r="K1566" t="s">
        <v>3079</v>
      </c>
      <c r="L1566" t="s">
        <v>247</v>
      </c>
      <c r="M1566">
        <v>4788908</v>
      </c>
      <c r="N1566">
        <v>-164903</v>
      </c>
      <c r="O1566">
        <v>4624005</v>
      </c>
      <c r="P1566">
        <v>0</v>
      </c>
      <c r="Q1566" t="s">
        <v>5343</v>
      </c>
      <c r="R1566" t="s">
        <v>3194</v>
      </c>
      <c r="S1566" t="s">
        <v>3252</v>
      </c>
      <c r="T1566" t="s">
        <v>3085</v>
      </c>
      <c r="U1566" t="s">
        <v>5344</v>
      </c>
      <c r="V1566" t="s">
        <v>5345</v>
      </c>
      <c r="W1566" t="s">
        <v>3085</v>
      </c>
      <c r="X1566" t="str">
        <f t="shared" si="24"/>
        <v>Funcionamiento</v>
      </c>
      <c r="Y1566" t="s">
        <v>5259</v>
      </c>
    </row>
    <row r="1567" spans="1:25">
      <c r="A1567" t="s">
        <v>3194</v>
      </c>
      <c r="B1567" t="s">
        <v>3635</v>
      </c>
      <c r="C1567" t="s">
        <v>5342</v>
      </c>
      <c r="D1567" t="s">
        <v>3076</v>
      </c>
      <c r="E1567" t="s">
        <v>3077</v>
      </c>
      <c r="F1567" t="s">
        <v>307</v>
      </c>
      <c r="G1567" t="s">
        <v>5259</v>
      </c>
      <c r="H1567" t="s">
        <v>333</v>
      </c>
      <c r="I1567" t="s">
        <v>335</v>
      </c>
      <c r="J1567" t="s">
        <v>246</v>
      </c>
      <c r="K1567" t="s">
        <v>3079</v>
      </c>
      <c r="L1567" t="s">
        <v>247</v>
      </c>
      <c r="M1567">
        <v>577174</v>
      </c>
      <c r="N1567">
        <v>0</v>
      </c>
      <c r="O1567">
        <v>577174</v>
      </c>
      <c r="P1567">
        <v>0</v>
      </c>
      <c r="Q1567" t="s">
        <v>5343</v>
      </c>
      <c r="R1567" t="s">
        <v>3194</v>
      </c>
      <c r="S1567" t="s">
        <v>3252</v>
      </c>
      <c r="T1567" t="s">
        <v>3085</v>
      </c>
      <c r="U1567" t="s">
        <v>5344</v>
      </c>
      <c r="V1567" t="s">
        <v>5345</v>
      </c>
      <c r="W1567" t="s">
        <v>3085</v>
      </c>
      <c r="X1567" t="str">
        <f t="shared" si="24"/>
        <v>Funcionamiento</v>
      </c>
      <c r="Y1567" t="s">
        <v>5259</v>
      </c>
    </row>
    <row r="1568" spans="1:25">
      <c r="A1568" t="s">
        <v>3194</v>
      </c>
      <c r="B1568" t="s">
        <v>3635</v>
      </c>
      <c r="C1568" t="s">
        <v>5342</v>
      </c>
      <c r="D1568" t="s">
        <v>3076</v>
      </c>
      <c r="E1568" t="s">
        <v>3077</v>
      </c>
      <c r="F1568" t="s">
        <v>307</v>
      </c>
      <c r="G1568" t="s">
        <v>5259</v>
      </c>
      <c r="H1568" t="s">
        <v>292</v>
      </c>
      <c r="I1568" t="s">
        <v>293</v>
      </c>
      <c r="J1568" t="s">
        <v>246</v>
      </c>
      <c r="K1568" t="s">
        <v>3079</v>
      </c>
      <c r="L1568" t="s">
        <v>247</v>
      </c>
      <c r="M1568">
        <v>47359707</v>
      </c>
      <c r="N1568">
        <v>1921451</v>
      </c>
      <c r="O1568">
        <v>49281158</v>
      </c>
      <c r="P1568">
        <v>0</v>
      </c>
      <c r="Q1568" t="s">
        <v>5343</v>
      </c>
      <c r="R1568" t="s">
        <v>3194</v>
      </c>
      <c r="S1568" t="s">
        <v>3252</v>
      </c>
      <c r="T1568" t="s">
        <v>3085</v>
      </c>
      <c r="U1568" t="s">
        <v>5344</v>
      </c>
      <c r="V1568" t="s">
        <v>5345</v>
      </c>
      <c r="W1568" t="s">
        <v>3085</v>
      </c>
      <c r="X1568" t="str">
        <f t="shared" si="24"/>
        <v>Funcionamiento</v>
      </c>
      <c r="Y1568" t="s">
        <v>5259</v>
      </c>
    </row>
    <row r="1569" spans="1:25">
      <c r="A1569" t="s">
        <v>3194</v>
      </c>
      <c r="B1569" t="s">
        <v>3635</v>
      </c>
      <c r="C1569" t="s">
        <v>5342</v>
      </c>
      <c r="D1569" t="s">
        <v>3076</v>
      </c>
      <c r="E1569" t="s">
        <v>3077</v>
      </c>
      <c r="F1569" t="s">
        <v>307</v>
      </c>
      <c r="G1569" t="s">
        <v>5259</v>
      </c>
      <c r="H1569" t="s">
        <v>348</v>
      </c>
      <c r="I1569" t="s">
        <v>349</v>
      </c>
      <c r="J1569" t="s">
        <v>246</v>
      </c>
      <c r="K1569" t="s">
        <v>3079</v>
      </c>
      <c r="L1569" t="s">
        <v>247</v>
      </c>
      <c r="M1569">
        <v>3151367</v>
      </c>
      <c r="N1569">
        <v>-1756548</v>
      </c>
      <c r="O1569">
        <v>1394819</v>
      </c>
      <c r="P1569">
        <v>0</v>
      </c>
      <c r="Q1569" t="s">
        <v>5343</v>
      </c>
      <c r="R1569" t="s">
        <v>3194</v>
      </c>
      <c r="S1569" t="s">
        <v>3252</v>
      </c>
      <c r="T1569" t="s">
        <v>3085</v>
      </c>
      <c r="U1569" t="s">
        <v>5344</v>
      </c>
      <c r="V1569" t="s">
        <v>5345</v>
      </c>
      <c r="W1569" t="s">
        <v>3085</v>
      </c>
      <c r="X1569" t="str">
        <f t="shared" si="24"/>
        <v>Funcionamiento</v>
      </c>
      <c r="Y1569" t="s">
        <v>5259</v>
      </c>
    </row>
    <row r="1570" spans="1:25">
      <c r="A1570" t="s">
        <v>3194</v>
      </c>
      <c r="B1570" t="s">
        <v>3635</v>
      </c>
      <c r="C1570" t="s">
        <v>5342</v>
      </c>
      <c r="D1570" t="s">
        <v>3076</v>
      </c>
      <c r="E1570" t="s">
        <v>3077</v>
      </c>
      <c r="F1570" t="s">
        <v>307</v>
      </c>
      <c r="G1570" t="s">
        <v>5259</v>
      </c>
      <c r="H1570" t="s">
        <v>309</v>
      </c>
      <c r="I1570" t="s">
        <v>311</v>
      </c>
      <c r="J1570" t="s">
        <v>246</v>
      </c>
      <c r="K1570" t="s">
        <v>3079</v>
      </c>
      <c r="L1570" t="s">
        <v>247</v>
      </c>
      <c r="M1570">
        <v>7317906</v>
      </c>
      <c r="N1570">
        <v>0</v>
      </c>
      <c r="O1570">
        <v>7317906</v>
      </c>
      <c r="P1570">
        <v>0</v>
      </c>
      <c r="Q1570" t="s">
        <v>5343</v>
      </c>
      <c r="R1570" t="s">
        <v>3194</v>
      </c>
      <c r="S1570" t="s">
        <v>3252</v>
      </c>
      <c r="T1570" t="s">
        <v>3085</v>
      </c>
      <c r="U1570" t="s">
        <v>5344</v>
      </c>
      <c r="V1570" t="s">
        <v>5345</v>
      </c>
      <c r="W1570" t="s">
        <v>3085</v>
      </c>
      <c r="X1570" t="str">
        <f t="shared" si="24"/>
        <v>Funcionamiento</v>
      </c>
      <c r="Y1570" t="s">
        <v>5259</v>
      </c>
    </row>
    <row r="1571" spans="1:25">
      <c r="A1571" t="s">
        <v>3194</v>
      </c>
      <c r="B1571" t="s">
        <v>3635</v>
      </c>
      <c r="C1571" t="s">
        <v>5342</v>
      </c>
      <c r="D1571" t="s">
        <v>3076</v>
      </c>
      <c r="E1571" t="s">
        <v>3077</v>
      </c>
      <c r="F1571" t="s">
        <v>307</v>
      </c>
      <c r="G1571" t="s">
        <v>5259</v>
      </c>
      <c r="H1571" t="s">
        <v>336</v>
      </c>
      <c r="I1571" t="s">
        <v>337</v>
      </c>
      <c r="J1571" t="s">
        <v>246</v>
      </c>
      <c r="K1571" t="s">
        <v>3079</v>
      </c>
      <c r="L1571" t="s">
        <v>247</v>
      </c>
      <c r="M1571">
        <v>2354967</v>
      </c>
      <c r="N1571">
        <v>0</v>
      </c>
      <c r="O1571">
        <v>2354967</v>
      </c>
      <c r="P1571">
        <v>0</v>
      </c>
      <c r="Q1571" t="s">
        <v>5343</v>
      </c>
      <c r="R1571" t="s">
        <v>3194</v>
      </c>
      <c r="S1571" t="s">
        <v>3252</v>
      </c>
      <c r="T1571" t="s">
        <v>3085</v>
      </c>
      <c r="U1571" t="s">
        <v>5344</v>
      </c>
      <c r="V1571" t="s">
        <v>5345</v>
      </c>
      <c r="W1571" t="s">
        <v>3085</v>
      </c>
      <c r="X1571" t="str">
        <f t="shared" si="24"/>
        <v>Funcionamiento</v>
      </c>
      <c r="Y1571" t="s">
        <v>5259</v>
      </c>
    </row>
    <row r="1572" spans="1:25">
      <c r="A1572" t="s">
        <v>3194</v>
      </c>
      <c r="B1572" t="s">
        <v>3635</v>
      </c>
      <c r="C1572" t="s">
        <v>5342</v>
      </c>
      <c r="D1572" t="s">
        <v>3076</v>
      </c>
      <c r="E1572" t="s">
        <v>3077</v>
      </c>
      <c r="F1572" t="s">
        <v>307</v>
      </c>
      <c r="G1572" t="s">
        <v>5259</v>
      </c>
      <c r="H1572" t="s">
        <v>294</v>
      </c>
      <c r="I1572" t="s">
        <v>296</v>
      </c>
      <c r="J1572" t="s">
        <v>246</v>
      </c>
      <c r="K1572" t="s">
        <v>3079</v>
      </c>
      <c r="L1572" t="s">
        <v>247</v>
      </c>
      <c r="M1572">
        <v>1262472</v>
      </c>
      <c r="N1572">
        <v>0</v>
      </c>
      <c r="O1572">
        <v>1262472</v>
      </c>
      <c r="P1572">
        <v>0</v>
      </c>
      <c r="Q1572" t="s">
        <v>5343</v>
      </c>
      <c r="R1572" t="s">
        <v>3194</v>
      </c>
      <c r="S1572" t="s">
        <v>3252</v>
      </c>
      <c r="T1572" t="s">
        <v>3085</v>
      </c>
      <c r="U1572" t="s">
        <v>5344</v>
      </c>
      <c r="V1572" t="s">
        <v>5345</v>
      </c>
      <c r="W1572" t="s">
        <v>3085</v>
      </c>
      <c r="X1572" t="str">
        <f t="shared" si="24"/>
        <v>Funcionamiento</v>
      </c>
      <c r="Y1572" t="s">
        <v>5259</v>
      </c>
    </row>
    <row r="1573" spans="1:25">
      <c r="A1573" t="s">
        <v>3194</v>
      </c>
      <c r="B1573" t="s">
        <v>3635</v>
      </c>
      <c r="C1573" t="s">
        <v>5342</v>
      </c>
      <c r="D1573" t="s">
        <v>3076</v>
      </c>
      <c r="E1573" t="s">
        <v>3077</v>
      </c>
      <c r="F1573" t="s">
        <v>307</v>
      </c>
      <c r="G1573" t="s">
        <v>5259</v>
      </c>
      <c r="H1573" t="s">
        <v>297</v>
      </c>
      <c r="I1573" t="s">
        <v>299</v>
      </c>
      <c r="J1573" t="s">
        <v>246</v>
      </c>
      <c r="K1573" t="s">
        <v>3079</v>
      </c>
      <c r="L1573" t="s">
        <v>247</v>
      </c>
      <c r="M1573">
        <v>1590808</v>
      </c>
      <c r="N1573">
        <v>0</v>
      </c>
      <c r="O1573">
        <v>1590808</v>
      </c>
      <c r="P1573">
        <v>0</v>
      </c>
      <c r="Q1573" t="s">
        <v>5343</v>
      </c>
      <c r="R1573" t="s">
        <v>3194</v>
      </c>
      <c r="S1573" t="s">
        <v>3252</v>
      </c>
      <c r="T1573" t="s">
        <v>3085</v>
      </c>
      <c r="U1573" t="s">
        <v>5344</v>
      </c>
      <c r="V1573" t="s">
        <v>5345</v>
      </c>
      <c r="W1573" t="s">
        <v>3085</v>
      </c>
      <c r="X1573" t="str">
        <f t="shared" si="24"/>
        <v>Funcionamiento</v>
      </c>
      <c r="Y1573" t="s">
        <v>5259</v>
      </c>
    </row>
    <row r="1574" spans="1:25">
      <c r="A1574" t="s">
        <v>3194</v>
      </c>
      <c r="B1574" t="s">
        <v>3635</v>
      </c>
      <c r="C1574" t="s">
        <v>5342</v>
      </c>
      <c r="D1574" t="s">
        <v>3076</v>
      </c>
      <c r="E1574" t="s">
        <v>3077</v>
      </c>
      <c r="F1574" t="s">
        <v>307</v>
      </c>
      <c r="G1574" t="s">
        <v>5259</v>
      </c>
      <c r="H1574" t="s">
        <v>331</v>
      </c>
      <c r="I1574" t="s">
        <v>587</v>
      </c>
      <c r="J1574" t="s">
        <v>246</v>
      </c>
      <c r="K1574" t="s">
        <v>3079</v>
      </c>
      <c r="L1574" t="s">
        <v>247</v>
      </c>
      <c r="M1574">
        <v>1862709</v>
      </c>
      <c r="N1574">
        <v>0</v>
      </c>
      <c r="O1574">
        <v>1862709</v>
      </c>
      <c r="P1574">
        <v>0</v>
      </c>
      <c r="Q1574" t="s">
        <v>5343</v>
      </c>
      <c r="R1574" t="s">
        <v>3194</v>
      </c>
      <c r="S1574" t="s">
        <v>3252</v>
      </c>
      <c r="T1574" t="s">
        <v>3085</v>
      </c>
      <c r="U1574" t="s">
        <v>5344</v>
      </c>
      <c r="V1574" t="s">
        <v>5345</v>
      </c>
      <c r="W1574" t="s">
        <v>3085</v>
      </c>
      <c r="X1574" t="str">
        <f t="shared" si="24"/>
        <v>Funcionamiento</v>
      </c>
      <c r="Y1574" t="s">
        <v>5259</v>
      </c>
    </row>
    <row r="1575" spans="1:25">
      <c r="A1575" t="s">
        <v>3194</v>
      </c>
      <c r="B1575" t="s">
        <v>3635</v>
      </c>
      <c r="C1575" t="s">
        <v>5342</v>
      </c>
      <c r="D1575" t="s">
        <v>3076</v>
      </c>
      <c r="E1575" t="s">
        <v>3077</v>
      </c>
      <c r="F1575" t="s">
        <v>307</v>
      </c>
      <c r="G1575" t="s">
        <v>5259</v>
      </c>
      <c r="H1575" t="s">
        <v>358</v>
      </c>
      <c r="I1575" t="s">
        <v>359</v>
      </c>
      <c r="J1575" t="s">
        <v>246</v>
      </c>
      <c r="K1575" t="s">
        <v>3079</v>
      </c>
      <c r="L1575" t="s">
        <v>247</v>
      </c>
      <c r="M1575">
        <v>5343311</v>
      </c>
      <c r="N1575">
        <v>0</v>
      </c>
      <c r="O1575">
        <v>5343311</v>
      </c>
      <c r="P1575">
        <v>0</v>
      </c>
      <c r="Q1575" t="s">
        <v>5343</v>
      </c>
      <c r="R1575" t="s">
        <v>3194</v>
      </c>
      <c r="S1575" t="s">
        <v>3252</v>
      </c>
      <c r="T1575" t="s">
        <v>3085</v>
      </c>
      <c r="U1575" t="s">
        <v>5344</v>
      </c>
      <c r="V1575" t="s">
        <v>5345</v>
      </c>
      <c r="W1575" t="s">
        <v>3085</v>
      </c>
      <c r="X1575" t="str">
        <f t="shared" si="24"/>
        <v>Funcionamiento</v>
      </c>
      <c r="Y1575" t="s">
        <v>5259</v>
      </c>
    </row>
    <row r="1576" spans="1:25">
      <c r="A1576" t="s">
        <v>3176</v>
      </c>
      <c r="B1576" t="s">
        <v>3640</v>
      </c>
      <c r="C1576" t="s">
        <v>5346</v>
      </c>
      <c r="D1576" t="s">
        <v>3076</v>
      </c>
      <c r="E1576" t="s">
        <v>3077</v>
      </c>
      <c r="F1576" t="s">
        <v>307</v>
      </c>
      <c r="G1576" t="s">
        <v>5259</v>
      </c>
      <c r="H1576" t="s">
        <v>316</v>
      </c>
      <c r="I1576" t="s">
        <v>583</v>
      </c>
      <c r="J1576" t="s">
        <v>246</v>
      </c>
      <c r="K1576" t="s">
        <v>3079</v>
      </c>
      <c r="L1576" t="s">
        <v>247</v>
      </c>
      <c r="M1576">
        <v>4886100</v>
      </c>
      <c r="N1576">
        <v>0</v>
      </c>
      <c r="O1576">
        <v>4886100</v>
      </c>
      <c r="P1576">
        <v>0</v>
      </c>
      <c r="Q1576" t="s">
        <v>5347</v>
      </c>
      <c r="R1576" t="s">
        <v>3176</v>
      </c>
      <c r="S1576" t="s">
        <v>3257</v>
      </c>
      <c r="T1576" t="s">
        <v>3085</v>
      </c>
      <c r="U1576" t="s">
        <v>5348</v>
      </c>
      <c r="V1576" t="s">
        <v>5349</v>
      </c>
      <c r="W1576" t="s">
        <v>3085</v>
      </c>
      <c r="X1576" t="str">
        <f t="shared" si="24"/>
        <v>Funcionamiento</v>
      </c>
      <c r="Y1576" t="s">
        <v>5259</v>
      </c>
    </row>
    <row r="1577" spans="1:25">
      <c r="A1577" t="s">
        <v>3176</v>
      </c>
      <c r="B1577" t="s">
        <v>3640</v>
      </c>
      <c r="C1577" t="s">
        <v>5346</v>
      </c>
      <c r="D1577" t="s">
        <v>3076</v>
      </c>
      <c r="E1577" t="s">
        <v>3077</v>
      </c>
      <c r="F1577" t="s">
        <v>307</v>
      </c>
      <c r="G1577" t="s">
        <v>5259</v>
      </c>
      <c r="H1577" t="s">
        <v>320</v>
      </c>
      <c r="I1577" t="s">
        <v>321</v>
      </c>
      <c r="J1577" t="s">
        <v>246</v>
      </c>
      <c r="K1577" t="s">
        <v>3079</v>
      </c>
      <c r="L1577" t="s">
        <v>247</v>
      </c>
      <c r="M1577">
        <v>650100</v>
      </c>
      <c r="N1577">
        <v>0</v>
      </c>
      <c r="O1577">
        <v>650100</v>
      </c>
      <c r="P1577">
        <v>0</v>
      </c>
      <c r="Q1577" t="s">
        <v>5347</v>
      </c>
      <c r="R1577" t="s">
        <v>3176</v>
      </c>
      <c r="S1577" t="s">
        <v>3257</v>
      </c>
      <c r="T1577" t="s">
        <v>3085</v>
      </c>
      <c r="U1577" t="s">
        <v>5348</v>
      </c>
      <c r="V1577" t="s">
        <v>5349</v>
      </c>
      <c r="W1577" t="s">
        <v>3085</v>
      </c>
      <c r="X1577" t="str">
        <f t="shared" si="24"/>
        <v>Funcionamiento</v>
      </c>
      <c r="Y1577" t="s">
        <v>5259</v>
      </c>
    </row>
    <row r="1578" spans="1:25">
      <c r="A1578" t="s">
        <v>3176</v>
      </c>
      <c r="B1578" t="s">
        <v>3640</v>
      </c>
      <c r="C1578" t="s">
        <v>5346</v>
      </c>
      <c r="D1578" t="s">
        <v>3076</v>
      </c>
      <c r="E1578" t="s">
        <v>3077</v>
      </c>
      <c r="F1578" t="s">
        <v>307</v>
      </c>
      <c r="G1578" t="s">
        <v>5259</v>
      </c>
      <c r="H1578" t="s">
        <v>322</v>
      </c>
      <c r="I1578" t="s">
        <v>323</v>
      </c>
      <c r="J1578" t="s">
        <v>246</v>
      </c>
      <c r="K1578" t="s">
        <v>3079</v>
      </c>
      <c r="L1578" t="s">
        <v>247</v>
      </c>
      <c r="M1578">
        <v>1935600</v>
      </c>
      <c r="N1578">
        <v>0</v>
      </c>
      <c r="O1578">
        <v>1935600</v>
      </c>
      <c r="P1578">
        <v>0</v>
      </c>
      <c r="Q1578" t="s">
        <v>5347</v>
      </c>
      <c r="R1578" t="s">
        <v>3176</v>
      </c>
      <c r="S1578" t="s">
        <v>3257</v>
      </c>
      <c r="T1578" t="s">
        <v>3085</v>
      </c>
      <c r="U1578" t="s">
        <v>5348</v>
      </c>
      <c r="V1578" t="s">
        <v>5349</v>
      </c>
      <c r="W1578" t="s">
        <v>3085</v>
      </c>
      <c r="X1578" t="str">
        <f t="shared" si="24"/>
        <v>Funcionamiento</v>
      </c>
      <c r="Y1578" t="s">
        <v>5259</v>
      </c>
    </row>
    <row r="1579" spans="1:25">
      <c r="A1579" t="s">
        <v>3176</v>
      </c>
      <c r="B1579" t="s">
        <v>3640</v>
      </c>
      <c r="C1579" t="s">
        <v>5346</v>
      </c>
      <c r="D1579" t="s">
        <v>3076</v>
      </c>
      <c r="E1579" t="s">
        <v>3077</v>
      </c>
      <c r="F1579" t="s">
        <v>307</v>
      </c>
      <c r="G1579" t="s">
        <v>5259</v>
      </c>
      <c r="H1579" t="s">
        <v>318</v>
      </c>
      <c r="I1579" t="s">
        <v>586</v>
      </c>
      <c r="J1579" t="s">
        <v>246</v>
      </c>
      <c r="K1579" t="s">
        <v>3079</v>
      </c>
      <c r="L1579" t="s">
        <v>247</v>
      </c>
      <c r="M1579">
        <v>2580200</v>
      </c>
      <c r="N1579">
        <v>0</v>
      </c>
      <c r="O1579">
        <v>2580200</v>
      </c>
      <c r="P1579">
        <v>0</v>
      </c>
      <c r="Q1579" t="s">
        <v>5347</v>
      </c>
      <c r="R1579" t="s">
        <v>3176</v>
      </c>
      <c r="S1579" t="s">
        <v>3257</v>
      </c>
      <c r="T1579" t="s">
        <v>3085</v>
      </c>
      <c r="U1579" t="s">
        <v>5348</v>
      </c>
      <c r="V1579" t="s">
        <v>5349</v>
      </c>
      <c r="W1579" t="s">
        <v>3085</v>
      </c>
      <c r="X1579" t="str">
        <f t="shared" si="24"/>
        <v>Funcionamiento</v>
      </c>
      <c r="Y1579" t="s">
        <v>5259</v>
      </c>
    </row>
    <row r="1580" spans="1:25">
      <c r="A1580" t="s">
        <v>3176</v>
      </c>
      <c r="B1580" t="s">
        <v>3640</v>
      </c>
      <c r="C1580" t="s">
        <v>5346</v>
      </c>
      <c r="D1580" t="s">
        <v>3076</v>
      </c>
      <c r="E1580" t="s">
        <v>3077</v>
      </c>
      <c r="F1580" t="s">
        <v>307</v>
      </c>
      <c r="G1580" t="s">
        <v>5259</v>
      </c>
      <c r="H1580" t="s">
        <v>324</v>
      </c>
      <c r="I1580" t="s">
        <v>325</v>
      </c>
      <c r="J1580" t="s">
        <v>246</v>
      </c>
      <c r="K1580" t="s">
        <v>3079</v>
      </c>
      <c r="L1580" t="s">
        <v>247</v>
      </c>
      <c r="M1580">
        <v>1290500</v>
      </c>
      <c r="N1580">
        <v>0</v>
      </c>
      <c r="O1580">
        <v>1290500</v>
      </c>
      <c r="P1580">
        <v>0</v>
      </c>
      <c r="Q1580" t="s">
        <v>5347</v>
      </c>
      <c r="R1580" t="s">
        <v>3176</v>
      </c>
      <c r="S1580" t="s">
        <v>3257</v>
      </c>
      <c r="T1580" t="s">
        <v>3085</v>
      </c>
      <c r="U1580" t="s">
        <v>5348</v>
      </c>
      <c r="V1580" t="s">
        <v>5349</v>
      </c>
      <c r="W1580" t="s">
        <v>3085</v>
      </c>
      <c r="X1580" t="str">
        <f t="shared" si="24"/>
        <v>Funcionamiento</v>
      </c>
      <c r="Y1580" t="s">
        <v>5259</v>
      </c>
    </row>
    <row r="1581" spans="1:25">
      <c r="A1581" t="s">
        <v>3176</v>
      </c>
      <c r="B1581" t="s">
        <v>3640</v>
      </c>
      <c r="C1581" t="s">
        <v>5346</v>
      </c>
      <c r="D1581" t="s">
        <v>3076</v>
      </c>
      <c r="E1581" t="s">
        <v>3077</v>
      </c>
      <c r="F1581" t="s">
        <v>307</v>
      </c>
      <c r="G1581" t="s">
        <v>5259</v>
      </c>
      <c r="H1581" t="s">
        <v>314</v>
      </c>
      <c r="I1581" t="s">
        <v>582</v>
      </c>
      <c r="J1581" t="s">
        <v>246</v>
      </c>
      <c r="K1581" t="s">
        <v>3079</v>
      </c>
      <c r="L1581" t="s">
        <v>247</v>
      </c>
      <c r="M1581">
        <v>1293700</v>
      </c>
      <c r="N1581">
        <v>0</v>
      </c>
      <c r="O1581">
        <v>1293700</v>
      </c>
      <c r="P1581">
        <v>0</v>
      </c>
      <c r="Q1581" t="s">
        <v>5347</v>
      </c>
      <c r="R1581" t="s">
        <v>3176</v>
      </c>
      <c r="S1581" t="s">
        <v>3257</v>
      </c>
      <c r="T1581" t="s">
        <v>3085</v>
      </c>
      <c r="U1581" t="s">
        <v>5348</v>
      </c>
      <c r="V1581" t="s">
        <v>5349</v>
      </c>
      <c r="W1581" t="s">
        <v>3085</v>
      </c>
      <c r="X1581" t="str">
        <f t="shared" si="24"/>
        <v>Funcionamiento</v>
      </c>
      <c r="Y1581" t="s">
        <v>5259</v>
      </c>
    </row>
    <row r="1582" spans="1:25">
      <c r="A1582" t="s">
        <v>3208</v>
      </c>
      <c r="B1582" t="s">
        <v>5350</v>
      </c>
      <c r="C1582" t="s">
        <v>5351</v>
      </c>
      <c r="D1582" t="s">
        <v>3076</v>
      </c>
      <c r="E1582" t="s">
        <v>3077</v>
      </c>
      <c r="F1582" t="s">
        <v>307</v>
      </c>
      <c r="G1582" t="s">
        <v>5259</v>
      </c>
      <c r="H1582" t="s">
        <v>316</v>
      </c>
      <c r="I1582" t="s">
        <v>583</v>
      </c>
      <c r="J1582" t="s">
        <v>246</v>
      </c>
      <c r="K1582" t="s">
        <v>3079</v>
      </c>
      <c r="L1582" t="s">
        <v>247</v>
      </c>
      <c r="M1582">
        <v>475100</v>
      </c>
      <c r="N1582">
        <v>0</v>
      </c>
      <c r="O1582">
        <v>475100</v>
      </c>
      <c r="P1582">
        <v>0</v>
      </c>
      <c r="Q1582" t="s">
        <v>5352</v>
      </c>
      <c r="R1582" t="s">
        <v>3208</v>
      </c>
      <c r="S1582" t="s">
        <v>3265</v>
      </c>
      <c r="T1582" t="s">
        <v>3085</v>
      </c>
      <c r="U1582" t="s">
        <v>5353</v>
      </c>
      <c r="V1582" t="s">
        <v>5354</v>
      </c>
      <c r="W1582" t="s">
        <v>3085</v>
      </c>
      <c r="X1582" t="str">
        <f t="shared" si="24"/>
        <v>Funcionamiento</v>
      </c>
      <c r="Y1582" t="s">
        <v>5259</v>
      </c>
    </row>
    <row r="1583" spans="1:25">
      <c r="A1583" t="s">
        <v>3208</v>
      </c>
      <c r="B1583" t="s">
        <v>5350</v>
      </c>
      <c r="C1583" t="s">
        <v>5351</v>
      </c>
      <c r="D1583" t="s">
        <v>3076</v>
      </c>
      <c r="E1583" t="s">
        <v>3077</v>
      </c>
      <c r="F1583" t="s">
        <v>307</v>
      </c>
      <c r="G1583" t="s">
        <v>5259</v>
      </c>
      <c r="H1583" t="s">
        <v>324</v>
      </c>
      <c r="I1583" t="s">
        <v>325</v>
      </c>
      <c r="J1583" t="s">
        <v>246</v>
      </c>
      <c r="K1583" t="s">
        <v>3079</v>
      </c>
      <c r="L1583" t="s">
        <v>247</v>
      </c>
      <c r="M1583">
        <v>115700</v>
      </c>
      <c r="N1583">
        <v>0</v>
      </c>
      <c r="O1583">
        <v>115700</v>
      </c>
      <c r="P1583">
        <v>0</v>
      </c>
      <c r="Q1583" t="s">
        <v>5352</v>
      </c>
      <c r="R1583" t="s">
        <v>3208</v>
      </c>
      <c r="S1583" t="s">
        <v>3265</v>
      </c>
      <c r="T1583" t="s">
        <v>3085</v>
      </c>
      <c r="U1583" t="s">
        <v>5353</v>
      </c>
      <c r="V1583" t="s">
        <v>5354</v>
      </c>
      <c r="W1583" t="s">
        <v>3085</v>
      </c>
      <c r="X1583" t="str">
        <f t="shared" si="24"/>
        <v>Funcionamiento</v>
      </c>
      <c r="Y1583" t="s">
        <v>5259</v>
      </c>
    </row>
    <row r="1584" spans="1:25">
      <c r="A1584" t="s">
        <v>3208</v>
      </c>
      <c r="B1584" t="s">
        <v>5350</v>
      </c>
      <c r="C1584" t="s">
        <v>5351</v>
      </c>
      <c r="D1584" t="s">
        <v>3076</v>
      </c>
      <c r="E1584" t="s">
        <v>3077</v>
      </c>
      <c r="F1584" t="s">
        <v>307</v>
      </c>
      <c r="G1584" t="s">
        <v>5259</v>
      </c>
      <c r="H1584" t="s">
        <v>314</v>
      </c>
      <c r="I1584" t="s">
        <v>582</v>
      </c>
      <c r="J1584" t="s">
        <v>246</v>
      </c>
      <c r="K1584" t="s">
        <v>3079</v>
      </c>
      <c r="L1584" t="s">
        <v>247</v>
      </c>
      <c r="M1584">
        <v>669800</v>
      </c>
      <c r="N1584">
        <v>0</v>
      </c>
      <c r="O1584">
        <v>669800</v>
      </c>
      <c r="P1584">
        <v>0</v>
      </c>
      <c r="Q1584" t="s">
        <v>5352</v>
      </c>
      <c r="R1584" t="s">
        <v>3208</v>
      </c>
      <c r="S1584" t="s">
        <v>3265</v>
      </c>
      <c r="T1584" t="s">
        <v>3085</v>
      </c>
      <c r="U1584" t="s">
        <v>5353</v>
      </c>
      <c r="V1584" t="s">
        <v>5354</v>
      </c>
      <c r="W1584" t="s">
        <v>3085</v>
      </c>
      <c r="X1584" t="str">
        <f t="shared" si="24"/>
        <v>Funcionamiento</v>
      </c>
      <c r="Y1584" t="s">
        <v>5259</v>
      </c>
    </row>
    <row r="1585" spans="1:25">
      <c r="A1585" t="s">
        <v>3208</v>
      </c>
      <c r="B1585" t="s">
        <v>5350</v>
      </c>
      <c r="C1585" t="s">
        <v>5351</v>
      </c>
      <c r="D1585" t="s">
        <v>3076</v>
      </c>
      <c r="E1585" t="s">
        <v>3077</v>
      </c>
      <c r="F1585" t="s">
        <v>307</v>
      </c>
      <c r="G1585" t="s">
        <v>5259</v>
      </c>
      <c r="H1585" t="s">
        <v>318</v>
      </c>
      <c r="I1585" t="s">
        <v>586</v>
      </c>
      <c r="J1585" t="s">
        <v>246</v>
      </c>
      <c r="K1585" t="s">
        <v>3079</v>
      </c>
      <c r="L1585" t="s">
        <v>247</v>
      </c>
      <c r="M1585">
        <v>231300</v>
      </c>
      <c r="N1585">
        <v>0</v>
      </c>
      <c r="O1585">
        <v>231300</v>
      </c>
      <c r="P1585">
        <v>0</v>
      </c>
      <c r="Q1585" t="s">
        <v>5352</v>
      </c>
      <c r="R1585" t="s">
        <v>3208</v>
      </c>
      <c r="S1585" t="s">
        <v>3265</v>
      </c>
      <c r="T1585" t="s">
        <v>3085</v>
      </c>
      <c r="U1585" t="s">
        <v>5353</v>
      </c>
      <c r="V1585" t="s">
        <v>5354</v>
      </c>
      <c r="W1585" t="s">
        <v>3085</v>
      </c>
      <c r="X1585" t="str">
        <f t="shared" si="24"/>
        <v>Funcionamiento</v>
      </c>
      <c r="Y1585" t="s">
        <v>5259</v>
      </c>
    </row>
    <row r="1586" spans="1:25">
      <c r="A1586" t="s">
        <v>3208</v>
      </c>
      <c r="B1586" t="s">
        <v>5350</v>
      </c>
      <c r="C1586" t="s">
        <v>5351</v>
      </c>
      <c r="D1586" t="s">
        <v>3076</v>
      </c>
      <c r="E1586" t="s">
        <v>3077</v>
      </c>
      <c r="F1586" t="s">
        <v>307</v>
      </c>
      <c r="G1586" t="s">
        <v>5259</v>
      </c>
      <c r="H1586" t="s">
        <v>320</v>
      </c>
      <c r="I1586" t="s">
        <v>321</v>
      </c>
      <c r="J1586" t="s">
        <v>246</v>
      </c>
      <c r="K1586" t="s">
        <v>3079</v>
      </c>
      <c r="L1586" t="s">
        <v>247</v>
      </c>
      <c r="M1586">
        <v>61400</v>
      </c>
      <c r="N1586">
        <v>0</v>
      </c>
      <c r="O1586">
        <v>61400</v>
      </c>
      <c r="P1586">
        <v>0</v>
      </c>
      <c r="Q1586" t="s">
        <v>5352</v>
      </c>
      <c r="R1586" t="s">
        <v>3208</v>
      </c>
      <c r="S1586" t="s">
        <v>3265</v>
      </c>
      <c r="T1586" t="s">
        <v>3085</v>
      </c>
      <c r="U1586" t="s">
        <v>5353</v>
      </c>
      <c r="V1586" t="s">
        <v>5354</v>
      </c>
      <c r="W1586" t="s">
        <v>3085</v>
      </c>
      <c r="X1586" t="str">
        <f t="shared" si="24"/>
        <v>Funcionamiento</v>
      </c>
      <c r="Y1586" t="s">
        <v>5259</v>
      </c>
    </row>
    <row r="1587" spans="1:25">
      <c r="A1587" t="s">
        <v>3208</v>
      </c>
      <c r="B1587" t="s">
        <v>5350</v>
      </c>
      <c r="C1587" t="s">
        <v>5351</v>
      </c>
      <c r="D1587" t="s">
        <v>3076</v>
      </c>
      <c r="E1587" t="s">
        <v>3077</v>
      </c>
      <c r="F1587" t="s">
        <v>307</v>
      </c>
      <c r="G1587" t="s">
        <v>5259</v>
      </c>
      <c r="H1587" t="s">
        <v>322</v>
      </c>
      <c r="I1587" t="s">
        <v>323</v>
      </c>
      <c r="J1587" t="s">
        <v>246</v>
      </c>
      <c r="K1587" t="s">
        <v>3079</v>
      </c>
      <c r="L1587" t="s">
        <v>247</v>
      </c>
      <c r="M1587">
        <v>172400</v>
      </c>
      <c r="N1587">
        <v>0</v>
      </c>
      <c r="O1587">
        <v>172400</v>
      </c>
      <c r="P1587">
        <v>0</v>
      </c>
      <c r="Q1587" t="s">
        <v>5352</v>
      </c>
      <c r="R1587" t="s">
        <v>3208</v>
      </c>
      <c r="S1587" t="s">
        <v>3265</v>
      </c>
      <c r="T1587" t="s">
        <v>3085</v>
      </c>
      <c r="U1587" t="s">
        <v>5353</v>
      </c>
      <c r="V1587" t="s">
        <v>5354</v>
      </c>
      <c r="W1587" t="s">
        <v>3085</v>
      </c>
      <c r="X1587" t="str">
        <f t="shared" si="24"/>
        <v>Funcionamiento</v>
      </c>
      <c r="Y1587" t="s">
        <v>5259</v>
      </c>
    </row>
    <row r="1588" spans="1:25">
      <c r="A1588" t="s">
        <v>3224</v>
      </c>
      <c r="B1588" t="s">
        <v>3274</v>
      </c>
      <c r="C1588" t="s">
        <v>5355</v>
      </c>
      <c r="D1588" t="s">
        <v>3076</v>
      </c>
      <c r="E1588" t="s">
        <v>3077</v>
      </c>
      <c r="F1588" t="s">
        <v>307</v>
      </c>
      <c r="G1588" t="s">
        <v>5259</v>
      </c>
      <c r="H1588" t="s">
        <v>297</v>
      </c>
      <c r="I1588" t="s">
        <v>299</v>
      </c>
      <c r="J1588" t="s">
        <v>246</v>
      </c>
      <c r="K1588" t="s">
        <v>3079</v>
      </c>
      <c r="L1588" t="s">
        <v>247</v>
      </c>
      <c r="M1588">
        <v>1618236</v>
      </c>
      <c r="N1588">
        <v>0</v>
      </c>
      <c r="O1588">
        <v>1618236</v>
      </c>
      <c r="P1588">
        <v>0</v>
      </c>
      <c r="Q1588" t="s">
        <v>5356</v>
      </c>
      <c r="R1588" t="s">
        <v>3224</v>
      </c>
      <c r="S1588" t="s">
        <v>5357</v>
      </c>
      <c r="T1588" t="s">
        <v>3085</v>
      </c>
      <c r="U1588" t="s">
        <v>5358</v>
      </c>
      <c r="V1588" t="s">
        <v>5359</v>
      </c>
      <c r="W1588" t="s">
        <v>3085</v>
      </c>
      <c r="X1588" t="str">
        <f t="shared" si="24"/>
        <v>Funcionamiento</v>
      </c>
      <c r="Y1588" t="s">
        <v>5259</v>
      </c>
    </row>
    <row r="1589" spans="1:25">
      <c r="A1589" t="s">
        <v>3224</v>
      </c>
      <c r="B1589" t="s">
        <v>3274</v>
      </c>
      <c r="C1589" t="s">
        <v>5355</v>
      </c>
      <c r="D1589" t="s">
        <v>3076</v>
      </c>
      <c r="E1589" t="s">
        <v>3077</v>
      </c>
      <c r="F1589" t="s">
        <v>307</v>
      </c>
      <c r="G1589" t="s">
        <v>5259</v>
      </c>
      <c r="H1589" t="s">
        <v>303</v>
      </c>
      <c r="I1589" t="s">
        <v>305</v>
      </c>
      <c r="J1589" t="s">
        <v>246</v>
      </c>
      <c r="K1589" t="s">
        <v>3079</v>
      </c>
      <c r="L1589" t="s">
        <v>247</v>
      </c>
      <c r="M1589">
        <v>682420</v>
      </c>
      <c r="N1589">
        <v>0</v>
      </c>
      <c r="O1589">
        <v>682420</v>
      </c>
      <c r="P1589">
        <v>0</v>
      </c>
      <c r="Q1589" t="s">
        <v>5356</v>
      </c>
      <c r="R1589" t="s">
        <v>3224</v>
      </c>
      <c r="S1589" t="s">
        <v>5357</v>
      </c>
      <c r="T1589" t="s">
        <v>3085</v>
      </c>
      <c r="U1589" t="s">
        <v>5358</v>
      </c>
      <c r="V1589" t="s">
        <v>5359</v>
      </c>
      <c r="W1589" t="s">
        <v>3085</v>
      </c>
      <c r="X1589" t="str">
        <f t="shared" si="24"/>
        <v>Funcionamiento</v>
      </c>
      <c r="Y1589" t="s">
        <v>5259</v>
      </c>
    </row>
    <row r="1590" spans="1:25">
      <c r="A1590" t="s">
        <v>3224</v>
      </c>
      <c r="B1590" t="s">
        <v>3274</v>
      </c>
      <c r="C1590" t="s">
        <v>5355</v>
      </c>
      <c r="D1590" t="s">
        <v>3076</v>
      </c>
      <c r="E1590" t="s">
        <v>3077</v>
      </c>
      <c r="F1590" t="s">
        <v>307</v>
      </c>
      <c r="G1590" t="s">
        <v>5259</v>
      </c>
      <c r="H1590" t="s">
        <v>309</v>
      </c>
      <c r="I1590" t="s">
        <v>311</v>
      </c>
      <c r="J1590" t="s">
        <v>246</v>
      </c>
      <c r="K1590" t="s">
        <v>3079</v>
      </c>
      <c r="L1590" t="s">
        <v>247</v>
      </c>
      <c r="M1590">
        <v>3926127</v>
      </c>
      <c r="N1590">
        <v>0</v>
      </c>
      <c r="O1590">
        <v>3926127</v>
      </c>
      <c r="P1590">
        <v>0</v>
      </c>
      <c r="Q1590" t="s">
        <v>5356</v>
      </c>
      <c r="R1590" t="s">
        <v>3224</v>
      </c>
      <c r="S1590" t="s">
        <v>5357</v>
      </c>
      <c r="T1590" t="s">
        <v>3085</v>
      </c>
      <c r="U1590" t="s">
        <v>5358</v>
      </c>
      <c r="V1590" t="s">
        <v>5359</v>
      </c>
      <c r="W1590" t="s">
        <v>3085</v>
      </c>
      <c r="X1590" t="str">
        <f t="shared" si="24"/>
        <v>Funcionamiento</v>
      </c>
      <c r="Y1590" t="s">
        <v>5259</v>
      </c>
    </row>
    <row r="1591" spans="1:25">
      <c r="A1591" t="s">
        <v>3224</v>
      </c>
      <c r="B1591" t="s">
        <v>3274</v>
      </c>
      <c r="C1591" t="s">
        <v>5355</v>
      </c>
      <c r="D1591" t="s">
        <v>3076</v>
      </c>
      <c r="E1591" t="s">
        <v>3077</v>
      </c>
      <c r="F1591" t="s">
        <v>307</v>
      </c>
      <c r="G1591" t="s">
        <v>5259</v>
      </c>
      <c r="H1591" t="s">
        <v>292</v>
      </c>
      <c r="I1591" t="s">
        <v>293</v>
      </c>
      <c r="J1591" t="s">
        <v>246</v>
      </c>
      <c r="K1591" t="s">
        <v>3079</v>
      </c>
      <c r="L1591" t="s">
        <v>247</v>
      </c>
      <c r="M1591">
        <v>50523190</v>
      </c>
      <c r="N1591">
        <v>0</v>
      </c>
      <c r="O1591">
        <v>50523190</v>
      </c>
      <c r="P1591">
        <v>0</v>
      </c>
      <c r="Q1591" t="s">
        <v>5356</v>
      </c>
      <c r="R1591" t="s">
        <v>3224</v>
      </c>
      <c r="S1591" t="s">
        <v>5357</v>
      </c>
      <c r="T1591" t="s">
        <v>3085</v>
      </c>
      <c r="U1591" t="s">
        <v>5358</v>
      </c>
      <c r="V1591" t="s">
        <v>5359</v>
      </c>
      <c r="W1591" t="s">
        <v>3085</v>
      </c>
      <c r="X1591" t="str">
        <f t="shared" si="24"/>
        <v>Funcionamiento</v>
      </c>
      <c r="Y1591" t="s">
        <v>5259</v>
      </c>
    </row>
    <row r="1592" spans="1:25">
      <c r="A1592" t="s">
        <v>3224</v>
      </c>
      <c r="B1592" t="s">
        <v>3274</v>
      </c>
      <c r="C1592" t="s">
        <v>5355</v>
      </c>
      <c r="D1592" t="s">
        <v>3076</v>
      </c>
      <c r="E1592" t="s">
        <v>3077</v>
      </c>
      <c r="F1592" t="s">
        <v>307</v>
      </c>
      <c r="G1592" t="s">
        <v>5259</v>
      </c>
      <c r="H1592" t="s">
        <v>331</v>
      </c>
      <c r="I1592" t="s">
        <v>587</v>
      </c>
      <c r="J1592" t="s">
        <v>246</v>
      </c>
      <c r="K1592" t="s">
        <v>3079</v>
      </c>
      <c r="L1592" t="s">
        <v>247</v>
      </c>
      <c r="M1592">
        <v>4013374</v>
      </c>
      <c r="N1592">
        <v>0</v>
      </c>
      <c r="O1592">
        <v>4013374</v>
      </c>
      <c r="P1592">
        <v>0</v>
      </c>
      <c r="Q1592" t="s">
        <v>5356</v>
      </c>
      <c r="R1592" t="s">
        <v>3224</v>
      </c>
      <c r="S1592" t="s">
        <v>5357</v>
      </c>
      <c r="T1592" t="s">
        <v>3085</v>
      </c>
      <c r="U1592" t="s">
        <v>5358</v>
      </c>
      <c r="V1592" t="s">
        <v>5359</v>
      </c>
      <c r="W1592" t="s">
        <v>3085</v>
      </c>
      <c r="X1592" t="str">
        <f t="shared" si="24"/>
        <v>Funcionamiento</v>
      </c>
      <c r="Y1592" t="s">
        <v>5259</v>
      </c>
    </row>
    <row r="1593" spans="1:25">
      <c r="A1593" t="s">
        <v>3224</v>
      </c>
      <c r="B1593" t="s">
        <v>3274</v>
      </c>
      <c r="C1593" t="s">
        <v>5355</v>
      </c>
      <c r="D1593" t="s">
        <v>3076</v>
      </c>
      <c r="E1593" t="s">
        <v>3077</v>
      </c>
      <c r="F1593" t="s">
        <v>307</v>
      </c>
      <c r="G1593" t="s">
        <v>5259</v>
      </c>
      <c r="H1593" t="s">
        <v>333</v>
      </c>
      <c r="I1593" t="s">
        <v>335</v>
      </c>
      <c r="J1593" t="s">
        <v>246</v>
      </c>
      <c r="K1593" t="s">
        <v>3079</v>
      </c>
      <c r="L1593" t="s">
        <v>247</v>
      </c>
      <c r="M1593">
        <v>313996</v>
      </c>
      <c r="N1593">
        <v>0</v>
      </c>
      <c r="O1593">
        <v>313996</v>
      </c>
      <c r="P1593">
        <v>0</v>
      </c>
      <c r="Q1593" t="s">
        <v>5356</v>
      </c>
      <c r="R1593" t="s">
        <v>3224</v>
      </c>
      <c r="S1593" t="s">
        <v>5357</v>
      </c>
      <c r="T1593" t="s">
        <v>3085</v>
      </c>
      <c r="U1593" t="s">
        <v>5358</v>
      </c>
      <c r="V1593" t="s">
        <v>5359</v>
      </c>
      <c r="W1593" t="s">
        <v>3085</v>
      </c>
      <c r="X1593" t="str">
        <f t="shared" si="24"/>
        <v>Funcionamiento</v>
      </c>
      <c r="Y1593" t="s">
        <v>5259</v>
      </c>
    </row>
    <row r="1594" spans="1:25">
      <c r="A1594" t="s">
        <v>3224</v>
      </c>
      <c r="B1594" t="s">
        <v>3274</v>
      </c>
      <c r="C1594" t="s">
        <v>5355</v>
      </c>
      <c r="D1594" t="s">
        <v>3076</v>
      </c>
      <c r="E1594" t="s">
        <v>3077</v>
      </c>
      <c r="F1594" t="s">
        <v>307</v>
      </c>
      <c r="G1594" t="s">
        <v>5259</v>
      </c>
      <c r="H1594" t="s">
        <v>294</v>
      </c>
      <c r="I1594" t="s">
        <v>296</v>
      </c>
      <c r="J1594" t="s">
        <v>246</v>
      </c>
      <c r="K1594" t="s">
        <v>3079</v>
      </c>
      <c r="L1594" t="s">
        <v>247</v>
      </c>
      <c r="M1594">
        <v>1304334</v>
      </c>
      <c r="N1594">
        <v>0</v>
      </c>
      <c r="O1594">
        <v>1304334</v>
      </c>
      <c r="P1594">
        <v>0</v>
      </c>
      <c r="Q1594" t="s">
        <v>5356</v>
      </c>
      <c r="R1594" t="s">
        <v>3224</v>
      </c>
      <c r="S1594" t="s">
        <v>5357</v>
      </c>
      <c r="T1594" t="s">
        <v>3085</v>
      </c>
      <c r="U1594" t="s">
        <v>5358</v>
      </c>
      <c r="V1594" t="s">
        <v>5359</v>
      </c>
      <c r="W1594" t="s">
        <v>3085</v>
      </c>
      <c r="X1594" t="str">
        <f t="shared" si="24"/>
        <v>Funcionamiento</v>
      </c>
      <c r="Y1594" t="s">
        <v>5259</v>
      </c>
    </row>
    <row r="1595" spans="1:25">
      <c r="A1595" t="s">
        <v>3224</v>
      </c>
      <c r="B1595" t="s">
        <v>3274</v>
      </c>
      <c r="C1595" t="s">
        <v>5355</v>
      </c>
      <c r="D1595" t="s">
        <v>3076</v>
      </c>
      <c r="E1595" t="s">
        <v>3077</v>
      </c>
      <c r="F1595" t="s">
        <v>307</v>
      </c>
      <c r="G1595" t="s">
        <v>5259</v>
      </c>
      <c r="H1595" t="s">
        <v>336</v>
      </c>
      <c r="I1595" t="s">
        <v>337</v>
      </c>
      <c r="J1595" t="s">
        <v>246</v>
      </c>
      <c r="K1595" t="s">
        <v>3079</v>
      </c>
      <c r="L1595" t="s">
        <v>247</v>
      </c>
      <c r="M1595">
        <v>2354967</v>
      </c>
      <c r="N1595">
        <v>0</v>
      </c>
      <c r="O1595">
        <v>2354967</v>
      </c>
      <c r="P1595">
        <v>0</v>
      </c>
      <c r="Q1595" t="s">
        <v>5356</v>
      </c>
      <c r="R1595" t="s">
        <v>3224</v>
      </c>
      <c r="S1595" t="s">
        <v>5357</v>
      </c>
      <c r="T1595" t="s">
        <v>3085</v>
      </c>
      <c r="U1595" t="s">
        <v>5358</v>
      </c>
      <c r="V1595" t="s">
        <v>5359</v>
      </c>
      <c r="W1595" t="s">
        <v>3085</v>
      </c>
      <c r="X1595" t="str">
        <f t="shared" si="24"/>
        <v>Funcionamiento</v>
      </c>
      <c r="Y1595" t="s">
        <v>5259</v>
      </c>
    </row>
    <row r="1596" spans="1:25">
      <c r="A1596" t="s">
        <v>3224</v>
      </c>
      <c r="B1596" t="s">
        <v>3274</v>
      </c>
      <c r="C1596" t="s">
        <v>5355</v>
      </c>
      <c r="D1596" t="s">
        <v>3076</v>
      </c>
      <c r="E1596" t="s">
        <v>3077</v>
      </c>
      <c r="F1596" t="s">
        <v>307</v>
      </c>
      <c r="G1596" t="s">
        <v>5259</v>
      </c>
      <c r="H1596" t="s">
        <v>348</v>
      </c>
      <c r="I1596" t="s">
        <v>349</v>
      </c>
      <c r="J1596" t="s">
        <v>246</v>
      </c>
      <c r="K1596" t="s">
        <v>3079</v>
      </c>
      <c r="L1596" t="s">
        <v>247</v>
      </c>
      <c r="M1596">
        <v>0</v>
      </c>
      <c r="N1596">
        <v>1394818</v>
      </c>
      <c r="O1596">
        <v>1394818</v>
      </c>
      <c r="P1596">
        <v>0</v>
      </c>
      <c r="Q1596" t="s">
        <v>5356</v>
      </c>
      <c r="R1596" t="s">
        <v>3224</v>
      </c>
      <c r="S1596" t="s">
        <v>5357</v>
      </c>
      <c r="T1596" t="s">
        <v>3085</v>
      </c>
      <c r="U1596" t="s">
        <v>5358</v>
      </c>
      <c r="V1596" t="s">
        <v>5359</v>
      </c>
      <c r="W1596" t="s">
        <v>3085</v>
      </c>
      <c r="X1596" t="str">
        <f t="shared" si="24"/>
        <v>Funcionamiento</v>
      </c>
      <c r="Y1596" t="s">
        <v>5259</v>
      </c>
    </row>
    <row r="1597" spans="1:25">
      <c r="A1597" t="s">
        <v>3202</v>
      </c>
      <c r="B1597" t="s">
        <v>3654</v>
      </c>
      <c r="C1597" t="s">
        <v>5360</v>
      </c>
      <c r="D1597" t="s">
        <v>3076</v>
      </c>
      <c r="E1597" t="s">
        <v>3077</v>
      </c>
      <c r="F1597" t="s">
        <v>307</v>
      </c>
      <c r="G1597" t="s">
        <v>5259</v>
      </c>
      <c r="H1597" t="s">
        <v>322</v>
      </c>
      <c r="I1597" t="s">
        <v>323</v>
      </c>
      <c r="J1597" t="s">
        <v>246</v>
      </c>
      <c r="K1597" t="s">
        <v>3079</v>
      </c>
      <c r="L1597" t="s">
        <v>247</v>
      </c>
      <c r="M1597">
        <v>1830900</v>
      </c>
      <c r="N1597">
        <v>0</v>
      </c>
      <c r="O1597">
        <v>1830900</v>
      </c>
      <c r="P1597">
        <v>0</v>
      </c>
      <c r="Q1597" t="s">
        <v>5361</v>
      </c>
      <c r="R1597" t="s">
        <v>3202</v>
      </c>
      <c r="S1597" t="s">
        <v>3385</v>
      </c>
      <c r="T1597" t="s">
        <v>3085</v>
      </c>
      <c r="U1597" t="s">
        <v>5362</v>
      </c>
      <c r="V1597" t="s">
        <v>5363</v>
      </c>
      <c r="W1597" t="s">
        <v>3085</v>
      </c>
      <c r="X1597" t="str">
        <f t="shared" si="24"/>
        <v>Funcionamiento</v>
      </c>
      <c r="Y1597" t="s">
        <v>5259</v>
      </c>
    </row>
    <row r="1598" spans="1:25">
      <c r="A1598" t="s">
        <v>3202</v>
      </c>
      <c r="B1598" t="s">
        <v>3654</v>
      </c>
      <c r="C1598" t="s">
        <v>5360</v>
      </c>
      <c r="D1598" t="s">
        <v>3076</v>
      </c>
      <c r="E1598" t="s">
        <v>3077</v>
      </c>
      <c r="F1598" t="s">
        <v>307</v>
      </c>
      <c r="G1598" t="s">
        <v>5259</v>
      </c>
      <c r="H1598" t="s">
        <v>324</v>
      </c>
      <c r="I1598" t="s">
        <v>325</v>
      </c>
      <c r="J1598" t="s">
        <v>246</v>
      </c>
      <c r="K1598" t="s">
        <v>3079</v>
      </c>
      <c r="L1598" t="s">
        <v>247</v>
      </c>
      <c r="M1598">
        <v>1221000</v>
      </c>
      <c r="N1598">
        <v>0</v>
      </c>
      <c r="O1598">
        <v>1221000</v>
      </c>
      <c r="P1598">
        <v>0</v>
      </c>
      <c r="Q1598" t="s">
        <v>5361</v>
      </c>
      <c r="R1598" t="s">
        <v>3202</v>
      </c>
      <c r="S1598" t="s">
        <v>3385</v>
      </c>
      <c r="T1598" t="s">
        <v>3085</v>
      </c>
      <c r="U1598" t="s">
        <v>5362</v>
      </c>
      <c r="V1598" t="s">
        <v>5363</v>
      </c>
      <c r="W1598" t="s">
        <v>3085</v>
      </c>
      <c r="X1598" t="str">
        <f t="shared" si="24"/>
        <v>Funcionamiento</v>
      </c>
      <c r="Y1598" t="s">
        <v>5259</v>
      </c>
    </row>
    <row r="1599" spans="1:25">
      <c r="A1599" t="s">
        <v>3202</v>
      </c>
      <c r="B1599" t="s">
        <v>3654</v>
      </c>
      <c r="C1599" t="s">
        <v>5360</v>
      </c>
      <c r="D1599" t="s">
        <v>3076</v>
      </c>
      <c r="E1599" t="s">
        <v>3077</v>
      </c>
      <c r="F1599" t="s">
        <v>307</v>
      </c>
      <c r="G1599" t="s">
        <v>5259</v>
      </c>
      <c r="H1599" t="s">
        <v>318</v>
      </c>
      <c r="I1599" t="s">
        <v>586</v>
      </c>
      <c r="J1599" t="s">
        <v>246</v>
      </c>
      <c r="K1599" t="s">
        <v>3079</v>
      </c>
      <c r="L1599" t="s">
        <v>247</v>
      </c>
      <c r="M1599">
        <v>2440600</v>
      </c>
      <c r="N1599">
        <v>0</v>
      </c>
      <c r="O1599">
        <v>2440600</v>
      </c>
      <c r="P1599">
        <v>0</v>
      </c>
      <c r="Q1599" t="s">
        <v>5361</v>
      </c>
      <c r="R1599" t="s">
        <v>3202</v>
      </c>
      <c r="S1599" t="s">
        <v>3385</v>
      </c>
      <c r="T1599" t="s">
        <v>3085</v>
      </c>
      <c r="U1599" t="s">
        <v>5362</v>
      </c>
      <c r="V1599" t="s">
        <v>5363</v>
      </c>
      <c r="W1599" t="s">
        <v>3085</v>
      </c>
      <c r="X1599" t="str">
        <f t="shared" si="24"/>
        <v>Funcionamiento</v>
      </c>
      <c r="Y1599" t="s">
        <v>5259</v>
      </c>
    </row>
    <row r="1600" spans="1:25">
      <c r="A1600" t="s">
        <v>3202</v>
      </c>
      <c r="B1600" t="s">
        <v>3654</v>
      </c>
      <c r="C1600" t="s">
        <v>5360</v>
      </c>
      <c r="D1600" t="s">
        <v>3076</v>
      </c>
      <c r="E1600" t="s">
        <v>3077</v>
      </c>
      <c r="F1600" t="s">
        <v>307</v>
      </c>
      <c r="G1600" t="s">
        <v>5259</v>
      </c>
      <c r="H1600" t="s">
        <v>320</v>
      </c>
      <c r="I1600" t="s">
        <v>321</v>
      </c>
      <c r="J1600" t="s">
        <v>246</v>
      </c>
      <c r="K1600" t="s">
        <v>3079</v>
      </c>
      <c r="L1600" t="s">
        <v>247</v>
      </c>
      <c r="M1600">
        <v>585600</v>
      </c>
      <c r="N1600">
        <v>0</v>
      </c>
      <c r="O1600">
        <v>585600</v>
      </c>
      <c r="P1600">
        <v>0</v>
      </c>
      <c r="Q1600" t="s">
        <v>5361</v>
      </c>
      <c r="R1600" t="s">
        <v>3202</v>
      </c>
      <c r="S1600" t="s">
        <v>3385</v>
      </c>
      <c r="T1600" t="s">
        <v>3085</v>
      </c>
      <c r="U1600" t="s">
        <v>5362</v>
      </c>
      <c r="V1600" t="s">
        <v>5363</v>
      </c>
      <c r="W1600" t="s">
        <v>3085</v>
      </c>
      <c r="X1600" t="str">
        <f t="shared" si="24"/>
        <v>Funcionamiento</v>
      </c>
      <c r="Y1600" t="s">
        <v>5259</v>
      </c>
    </row>
    <row r="1601" spans="1:25">
      <c r="A1601" t="s">
        <v>3202</v>
      </c>
      <c r="B1601" t="s">
        <v>3654</v>
      </c>
      <c r="C1601" t="s">
        <v>5360</v>
      </c>
      <c r="D1601" t="s">
        <v>3076</v>
      </c>
      <c r="E1601" t="s">
        <v>3077</v>
      </c>
      <c r="F1601" t="s">
        <v>307</v>
      </c>
      <c r="G1601" t="s">
        <v>5259</v>
      </c>
      <c r="H1601" t="s">
        <v>314</v>
      </c>
      <c r="I1601" t="s">
        <v>582</v>
      </c>
      <c r="J1601" t="s">
        <v>246</v>
      </c>
      <c r="K1601" t="s">
        <v>3079</v>
      </c>
      <c r="L1601" t="s">
        <v>247</v>
      </c>
      <c r="M1601">
        <v>6485500</v>
      </c>
      <c r="N1601">
        <v>0</v>
      </c>
      <c r="O1601">
        <v>6485500</v>
      </c>
      <c r="P1601">
        <v>0</v>
      </c>
      <c r="Q1601" t="s">
        <v>5361</v>
      </c>
      <c r="R1601" t="s">
        <v>3202</v>
      </c>
      <c r="S1601" t="s">
        <v>3385</v>
      </c>
      <c r="T1601" t="s">
        <v>3085</v>
      </c>
      <c r="U1601" t="s">
        <v>5362</v>
      </c>
      <c r="V1601" t="s">
        <v>5363</v>
      </c>
      <c r="W1601" t="s">
        <v>3085</v>
      </c>
      <c r="X1601" t="str">
        <f t="shared" si="24"/>
        <v>Funcionamiento</v>
      </c>
      <c r="Y1601" t="s">
        <v>5259</v>
      </c>
    </row>
    <row r="1602" spans="1:25">
      <c r="A1602" t="s">
        <v>3202</v>
      </c>
      <c r="B1602" t="s">
        <v>3654</v>
      </c>
      <c r="C1602" t="s">
        <v>5360</v>
      </c>
      <c r="D1602" t="s">
        <v>3076</v>
      </c>
      <c r="E1602" t="s">
        <v>3077</v>
      </c>
      <c r="F1602" t="s">
        <v>307</v>
      </c>
      <c r="G1602" t="s">
        <v>5259</v>
      </c>
      <c r="H1602" t="s">
        <v>316</v>
      </c>
      <c r="I1602" t="s">
        <v>583</v>
      </c>
      <c r="J1602" t="s">
        <v>246</v>
      </c>
      <c r="K1602" t="s">
        <v>3079</v>
      </c>
      <c r="L1602" t="s">
        <v>247</v>
      </c>
      <c r="M1602">
        <v>4594500</v>
      </c>
      <c r="N1602">
        <v>0</v>
      </c>
      <c r="O1602">
        <v>4594500</v>
      </c>
      <c r="P1602">
        <v>0</v>
      </c>
      <c r="Q1602" t="s">
        <v>5361</v>
      </c>
      <c r="R1602" t="s">
        <v>3202</v>
      </c>
      <c r="S1602" t="s">
        <v>3385</v>
      </c>
      <c r="T1602" t="s">
        <v>3085</v>
      </c>
      <c r="U1602" t="s">
        <v>5362</v>
      </c>
      <c r="V1602" t="s">
        <v>5363</v>
      </c>
      <c r="W1602" t="s">
        <v>3085</v>
      </c>
      <c r="X1602" t="str">
        <f t="shared" ref="X1602:X1665" si="25">IF(LEFT(H1602,1)="C","Inversión","Funcionamiento")</f>
        <v>Funcionamiento</v>
      </c>
      <c r="Y1602" t="s">
        <v>5259</v>
      </c>
    </row>
    <row r="1603" spans="1:25">
      <c r="A1603" t="s">
        <v>3220</v>
      </c>
      <c r="B1603" t="s">
        <v>3659</v>
      </c>
      <c r="C1603" t="s">
        <v>5364</v>
      </c>
      <c r="D1603" t="s">
        <v>3076</v>
      </c>
      <c r="E1603" t="s">
        <v>3077</v>
      </c>
      <c r="F1603" t="s">
        <v>307</v>
      </c>
      <c r="G1603" t="s">
        <v>5259</v>
      </c>
      <c r="H1603" t="s">
        <v>300</v>
      </c>
      <c r="I1603" t="s">
        <v>302</v>
      </c>
      <c r="J1603" t="s">
        <v>246</v>
      </c>
      <c r="K1603" t="s">
        <v>3079</v>
      </c>
      <c r="L1603" t="s">
        <v>247</v>
      </c>
      <c r="M1603">
        <v>59031215</v>
      </c>
      <c r="N1603">
        <v>0</v>
      </c>
      <c r="O1603">
        <v>59031215</v>
      </c>
      <c r="P1603">
        <v>0</v>
      </c>
      <c r="Q1603" t="s">
        <v>5365</v>
      </c>
      <c r="R1603" t="s">
        <v>3220</v>
      </c>
      <c r="S1603" t="s">
        <v>3392</v>
      </c>
      <c r="T1603" t="s">
        <v>3085</v>
      </c>
      <c r="U1603" t="s">
        <v>5366</v>
      </c>
      <c r="V1603" t="s">
        <v>5367</v>
      </c>
      <c r="W1603" t="s">
        <v>3085</v>
      </c>
      <c r="X1603" t="str">
        <f t="shared" si="25"/>
        <v>Funcionamiento</v>
      </c>
      <c r="Y1603" t="s">
        <v>5259</v>
      </c>
    </row>
    <row r="1604" spans="1:25">
      <c r="A1604" t="s">
        <v>3228</v>
      </c>
      <c r="B1604" t="s">
        <v>3301</v>
      </c>
      <c r="C1604" t="s">
        <v>5368</v>
      </c>
      <c r="D1604" t="s">
        <v>3076</v>
      </c>
      <c r="E1604" t="s">
        <v>3077</v>
      </c>
      <c r="F1604" t="s">
        <v>307</v>
      </c>
      <c r="G1604" t="s">
        <v>5259</v>
      </c>
      <c r="H1604" t="s">
        <v>303</v>
      </c>
      <c r="I1604" t="s">
        <v>305</v>
      </c>
      <c r="J1604" t="s">
        <v>246</v>
      </c>
      <c r="K1604" t="s">
        <v>3079</v>
      </c>
      <c r="L1604" t="s">
        <v>247</v>
      </c>
      <c r="M1604">
        <v>2823689</v>
      </c>
      <c r="N1604">
        <v>0</v>
      </c>
      <c r="O1604">
        <v>2823689</v>
      </c>
      <c r="P1604">
        <v>0</v>
      </c>
      <c r="Q1604" t="s">
        <v>5369</v>
      </c>
      <c r="R1604" t="s">
        <v>3228</v>
      </c>
      <c r="S1604" t="s">
        <v>3298</v>
      </c>
      <c r="T1604" t="s">
        <v>3085</v>
      </c>
      <c r="U1604" t="s">
        <v>5370</v>
      </c>
      <c r="V1604" t="s">
        <v>5371</v>
      </c>
      <c r="W1604" t="s">
        <v>3086</v>
      </c>
      <c r="X1604" t="str">
        <f t="shared" si="25"/>
        <v>Funcionamiento</v>
      </c>
      <c r="Y1604" t="s">
        <v>5259</v>
      </c>
    </row>
    <row r="1605" spans="1:25">
      <c r="A1605" t="s">
        <v>3228</v>
      </c>
      <c r="B1605" t="s">
        <v>3301</v>
      </c>
      <c r="C1605" t="s">
        <v>5368</v>
      </c>
      <c r="D1605" t="s">
        <v>3076</v>
      </c>
      <c r="E1605" t="s">
        <v>3077</v>
      </c>
      <c r="F1605" t="s">
        <v>307</v>
      </c>
      <c r="G1605" t="s">
        <v>5259</v>
      </c>
      <c r="H1605" t="s">
        <v>358</v>
      </c>
      <c r="I1605" t="s">
        <v>359</v>
      </c>
      <c r="J1605" t="s">
        <v>246</v>
      </c>
      <c r="K1605" t="s">
        <v>3079</v>
      </c>
      <c r="L1605" t="s">
        <v>247</v>
      </c>
      <c r="M1605">
        <v>1126959</v>
      </c>
      <c r="N1605">
        <v>0</v>
      </c>
      <c r="O1605">
        <v>1126959</v>
      </c>
      <c r="P1605">
        <v>0</v>
      </c>
      <c r="Q1605" t="s">
        <v>5369</v>
      </c>
      <c r="R1605" t="s">
        <v>3228</v>
      </c>
      <c r="S1605" t="s">
        <v>3298</v>
      </c>
      <c r="T1605" t="s">
        <v>3085</v>
      </c>
      <c r="U1605" t="s">
        <v>5370</v>
      </c>
      <c r="V1605" t="s">
        <v>5371</v>
      </c>
      <c r="W1605" t="s">
        <v>3086</v>
      </c>
      <c r="X1605" t="str">
        <f t="shared" si="25"/>
        <v>Funcionamiento</v>
      </c>
      <c r="Y1605" t="s">
        <v>5259</v>
      </c>
    </row>
    <row r="1606" spans="1:25">
      <c r="A1606" t="s">
        <v>3228</v>
      </c>
      <c r="B1606" t="s">
        <v>3301</v>
      </c>
      <c r="C1606" t="s">
        <v>5368</v>
      </c>
      <c r="D1606" t="s">
        <v>3076</v>
      </c>
      <c r="E1606" t="s">
        <v>3077</v>
      </c>
      <c r="F1606" t="s">
        <v>307</v>
      </c>
      <c r="G1606" t="s">
        <v>5259</v>
      </c>
      <c r="H1606" t="s">
        <v>297</v>
      </c>
      <c r="I1606" t="s">
        <v>299</v>
      </c>
      <c r="J1606" t="s">
        <v>246</v>
      </c>
      <c r="K1606" t="s">
        <v>3079</v>
      </c>
      <c r="L1606" t="s">
        <v>247</v>
      </c>
      <c r="M1606">
        <v>1652521</v>
      </c>
      <c r="N1606">
        <v>0</v>
      </c>
      <c r="O1606">
        <v>1652521</v>
      </c>
      <c r="P1606">
        <v>0</v>
      </c>
      <c r="Q1606" t="s">
        <v>5369</v>
      </c>
      <c r="R1606" t="s">
        <v>3228</v>
      </c>
      <c r="S1606" t="s">
        <v>3298</v>
      </c>
      <c r="T1606" t="s">
        <v>3085</v>
      </c>
      <c r="U1606" t="s">
        <v>5370</v>
      </c>
      <c r="V1606" t="s">
        <v>5371</v>
      </c>
      <c r="W1606" t="s">
        <v>3086</v>
      </c>
      <c r="X1606" t="str">
        <f t="shared" si="25"/>
        <v>Funcionamiento</v>
      </c>
      <c r="Y1606" t="s">
        <v>5259</v>
      </c>
    </row>
    <row r="1607" spans="1:25">
      <c r="A1607" t="s">
        <v>3228</v>
      </c>
      <c r="B1607" t="s">
        <v>3301</v>
      </c>
      <c r="C1607" t="s">
        <v>5368</v>
      </c>
      <c r="D1607" t="s">
        <v>3076</v>
      </c>
      <c r="E1607" t="s">
        <v>3077</v>
      </c>
      <c r="F1607" t="s">
        <v>307</v>
      </c>
      <c r="G1607" t="s">
        <v>5259</v>
      </c>
      <c r="H1607" t="s">
        <v>331</v>
      </c>
      <c r="I1607" t="s">
        <v>587</v>
      </c>
      <c r="J1607" t="s">
        <v>246</v>
      </c>
      <c r="K1607" t="s">
        <v>3079</v>
      </c>
      <c r="L1607" t="s">
        <v>247</v>
      </c>
      <c r="M1607">
        <v>5257425</v>
      </c>
      <c r="N1607">
        <v>0</v>
      </c>
      <c r="O1607">
        <v>5257425</v>
      </c>
      <c r="P1607">
        <v>0</v>
      </c>
      <c r="Q1607" t="s">
        <v>5369</v>
      </c>
      <c r="R1607" t="s">
        <v>3228</v>
      </c>
      <c r="S1607" t="s">
        <v>3298</v>
      </c>
      <c r="T1607" t="s">
        <v>3085</v>
      </c>
      <c r="U1607" t="s">
        <v>5370</v>
      </c>
      <c r="V1607" t="s">
        <v>5371</v>
      </c>
      <c r="W1607" t="s">
        <v>3086</v>
      </c>
      <c r="X1607" t="str">
        <f t="shared" si="25"/>
        <v>Funcionamiento</v>
      </c>
      <c r="Y1607" t="s">
        <v>5259</v>
      </c>
    </row>
    <row r="1608" spans="1:25">
      <c r="A1608" t="s">
        <v>3228</v>
      </c>
      <c r="B1608" t="s">
        <v>3301</v>
      </c>
      <c r="C1608" t="s">
        <v>5368</v>
      </c>
      <c r="D1608" t="s">
        <v>3076</v>
      </c>
      <c r="E1608" t="s">
        <v>3077</v>
      </c>
      <c r="F1608" t="s">
        <v>307</v>
      </c>
      <c r="G1608" t="s">
        <v>5259</v>
      </c>
      <c r="H1608" t="s">
        <v>348</v>
      </c>
      <c r="I1608" t="s">
        <v>349</v>
      </c>
      <c r="J1608" t="s">
        <v>246</v>
      </c>
      <c r="K1608" t="s">
        <v>3079</v>
      </c>
      <c r="L1608" t="s">
        <v>247</v>
      </c>
      <c r="M1608">
        <v>0</v>
      </c>
      <c r="N1608">
        <v>1184675</v>
      </c>
      <c r="O1608">
        <v>1184675</v>
      </c>
      <c r="P1608">
        <v>0</v>
      </c>
      <c r="Q1608" t="s">
        <v>5369</v>
      </c>
      <c r="R1608" t="s">
        <v>3228</v>
      </c>
      <c r="S1608" t="s">
        <v>3298</v>
      </c>
      <c r="T1608" t="s">
        <v>3085</v>
      </c>
      <c r="U1608" t="s">
        <v>5370</v>
      </c>
      <c r="V1608" t="s">
        <v>5371</v>
      </c>
      <c r="W1608" t="s">
        <v>3086</v>
      </c>
      <c r="X1608" t="str">
        <f t="shared" si="25"/>
        <v>Funcionamiento</v>
      </c>
      <c r="Y1608" t="s">
        <v>5259</v>
      </c>
    </row>
    <row r="1609" spans="1:25">
      <c r="A1609" t="s">
        <v>3228</v>
      </c>
      <c r="B1609" t="s">
        <v>3301</v>
      </c>
      <c r="C1609" t="s">
        <v>5368</v>
      </c>
      <c r="D1609" t="s">
        <v>3076</v>
      </c>
      <c r="E1609" t="s">
        <v>3077</v>
      </c>
      <c r="F1609" t="s">
        <v>307</v>
      </c>
      <c r="G1609" t="s">
        <v>5259</v>
      </c>
      <c r="H1609" t="s">
        <v>294</v>
      </c>
      <c r="I1609" t="s">
        <v>296</v>
      </c>
      <c r="J1609" t="s">
        <v>246</v>
      </c>
      <c r="K1609" t="s">
        <v>3079</v>
      </c>
      <c r="L1609" t="s">
        <v>247</v>
      </c>
      <c r="M1609">
        <v>1308741</v>
      </c>
      <c r="N1609">
        <v>0</v>
      </c>
      <c r="O1609">
        <v>1308741</v>
      </c>
      <c r="P1609">
        <v>0</v>
      </c>
      <c r="Q1609" t="s">
        <v>5369</v>
      </c>
      <c r="R1609" t="s">
        <v>3228</v>
      </c>
      <c r="S1609" t="s">
        <v>3298</v>
      </c>
      <c r="T1609" t="s">
        <v>3085</v>
      </c>
      <c r="U1609" t="s">
        <v>5370</v>
      </c>
      <c r="V1609" t="s">
        <v>5371</v>
      </c>
      <c r="W1609" t="s">
        <v>3086</v>
      </c>
      <c r="X1609" t="str">
        <f t="shared" si="25"/>
        <v>Funcionamiento</v>
      </c>
      <c r="Y1609" t="s">
        <v>5259</v>
      </c>
    </row>
    <row r="1610" spans="1:25">
      <c r="A1610" t="s">
        <v>3228</v>
      </c>
      <c r="B1610" t="s">
        <v>3301</v>
      </c>
      <c r="C1610" t="s">
        <v>5368</v>
      </c>
      <c r="D1610" t="s">
        <v>3076</v>
      </c>
      <c r="E1610" t="s">
        <v>3077</v>
      </c>
      <c r="F1610" t="s">
        <v>307</v>
      </c>
      <c r="G1610" t="s">
        <v>5259</v>
      </c>
      <c r="H1610" t="s">
        <v>309</v>
      </c>
      <c r="I1610" t="s">
        <v>311</v>
      </c>
      <c r="J1610" t="s">
        <v>246</v>
      </c>
      <c r="K1610" t="s">
        <v>3079</v>
      </c>
      <c r="L1610" t="s">
        <v>247</v>
      </c>
      <c r="M1610">
        <v>6534387</v>
      </c>
      <c r="N1610">
        <v>0</v>
      </c>
      <c r="O1610">
        <v>6534387</v>
      </c>
      <c r="P1610">
        <v>0</v>
      </c>
      <c r="Q1610" t="s">
        <v>5369</v>
      </c>
      <c r="R1610" t="s">
        <v>3228</v>
      </c>
      <c r="S1610" t="s">
        <v>3298</v>
      </c>
      <c r="T1610" t="s">
        <v>3085</v>
      </c>
      <c r="U1610" t="s">
        <v>5370</v>
      </c>
      <c r="V1610" t="s">
        <v>5371</v>
      </c>
      <c r="W1610" t="s">
        <v>3086</v>
      </c>
      <c r="X1610" t="str">
        <f t="shared" si="25"/>
        <v>Funcionamiento</v>
      </c>
      <c r="Y1610" t="s">
        <v>5259</v>
      </c>
    </row>
    <row r="1611" spans="1:25">
      <c r="A1611" t="s">
        <v>3228</v>
      </c>
      <c r="B1611" t="s">
        <v>3301</v>
      </c>
      <c r="C1611" t="s">
        <v>5368</v>
      </c>
      <c r="D1611" t="s">
        <v>3076</v>
      </c>
      <c r="E1611" t="s">
        <v>3077</v>
      </c>
      <c r="F1611" t="s">
        <v>307</v>
      </c>
      <c r="G1611" t="s">
        <v>5259</v>
      </c>
      <c r="H1611" t="s">
        <v>333</v>
      </c>
      <c r="I1611" t="s">
        <v>335</v>
      </c>
      <c r="J1611" t="s">
        <v>246</v>
      </c>
      <c r="K1611" t="s">
        <v>3079</v>
      </c>
      <c r="L1611" t="s">
        <v>247</v>
      </c>
      <c r="M1611">
        <v>492240</v>
      </c>
      <c r="N1611">
        <v>0</v>
      </c>
      <c r="O1611">
        <v>492240</v>
      </c>
      <c r="P1611">
        <v>0</v>
      </c>
      <c r="Q1611" t="s">
        <v>5369</v>
      </c>
      <c r="R1611" t="s">
        <v>3228</v>
      </c>
      <c r="S1611" t="s">
        <v>3298</v>
      </c>
      <c r="T1611" t="s">
        <v>3085</v>
      </c>
      <c r="U1611" t="s">
        <v>5370</v>
      </c>
      <c r="V1611" t="s">
        <v>5371</v>
      </c>
      <c r="W1611" t="s">
        <v>3086</v>
      </c>
      <c r="X1611" t="str">
        <f t="shared" si="25"/>
        <v>Funcionamiento</v>
      </c>
      <c r="Y1611" t="s">
        <v>5259</v>
      </c>
    </row>
    <row r="1612" spans="1:25">
      <c r="A1612" t="s">
        <v>3228</v>
      </c>
      <c r="B1612" t="s">
        <v>3301</v>
      </c>
      <c r="C1612" t="s">
        <v>5368</v>
      </c>
      <c r="D1612" t="s">
        <v>3076</v>
      </c>
      <c r="E1612" t="s">
        <v>3077</v>
      </c>
      <c r="F1612" t="s">
        <v>307</v>
      </c>
      <c r="G1612" t="s">
        <v>5259</v>
      </c>
      <c r="H1612" t="s">
        <v>336</v>
      </c>
      <c r="I1612" t="s">
        <v>337</v>
      </c>
      <c r="J1612" t="s">
        <v>246</v>
      </c>
      <c r="K1612" t="s">
        <v>3079</v>
      </c>
      <c r="L1612" t="s">
        <v>247</v>
      </c>
      <c r="M1612">
        <v>2354967</v>
      </c>
      <c r="N1612">
        <v>0</v>
      </c>
      <c r="O1612">
        <v>2354967</v>
      </c>
      <c r="P1612">
        <v>0</v>
      </c>
      <c r="Q1612" t="s">
        <v>5369</v>
      </c>
      <c r="R1612" t="s">
        <v>3228</v>
      </c>
      <c r="S1612" t="s">
        <v>3298</v>
      </c>
      <c r="T1612" t="s">
        <v>3085</v>
      </c>
      <c r="U1612" t="s">
        <v>5370</v>
      </c>
      <c r="V1612" t="s">
        <v>5371</v>
      </c>
      <c r="W1612" t="s">
        <v>3086</v>
      </c>
      <c r="X1612" t="str">
        <f t="shared" si="25"/>
        <v>Funcionamiento</v>
      </c>
      <c r="Y1612" t="s">
        <v>5259</v>
      </c>
    </row>
    <row r="1613" spans="1:25">
      <c r="A1613" t="s">
        <v>3228</v>
      </c>
      <c r="B1613" t="s">
        <v>3301</v>
      </c>
      <c r="C1613" t="s">
        <v>5368</v>
      </c>
      <c r="D1613" t="s">
        <v>3076</v>
      </c>
      <c r="E1613" t="s">
        <v>3077</v>
      </c>
      <c r="F1613" t="s">
        <v>307</v>
      </c>
      <c r="G1613" t="s">
        <v>5259</v>
      </c>
      <c r="H1613" t="s">
        <v>292</v>
      </c>
      <c r="I1613" t="s">
        <v>293</v>
      </c>
      <c r="J1613" t="s">
        <v>246</v>
      </c>
      <c r="K1613" t="s">
        <v>3079</v>
      </c>
      <c r="L1613" t="s">
        <v>247</v>
      </c>
      <c r="M1613">
        <v>46917079</v>
      </c>
      <c r="N1613">
        <v>0</v>
      </c>
      <c r="O1613">
        <v>46917079</v>
      </c>
      <c r="P1613">
        <v>0</v>
      </c>
      <c r="Q1613" t="s">
        <v>5369</v>
      </c>
      <c r="R1613" t="s">
        <v>3228</v>
      </c>
      <c r="S1613" t="s">
        <v>3298</v>
      </c>
      <c r="T1613" t="s">
        <v>3085</v>
      </c>
      <c r="U1613" t="s">
        <v>5370</v>
      </c>
      <c r="V1613" t="s">
        <v>5371</v>
      </c>
      <c r="W1613" t="s">
        <v>3086</v>
      </c>
      <c r="X1613" t="str">
        <f t="shared" si="25"/>
        <v>Funcionamiento</v>
      </c>
      <c r="Y1613" t="s">
        <v>5259</v>
      </c>
    </row>
    <row r="1614" spans="1:25">
      <c r="A1614" t="s">
        <v>3236</v>
      </c>
      <c r="B1614" t="s">
        <v>5158</v>
      </c>
      <c r="C1614" t="s">
        <v>5372</v>
      </c>
      <c r="D1614" t="s">
        <v>3076</v>
      </c>
      <c r="E1614" t="s">
        <v>3077</v>
      </c>
      <c r="F1614" t="s">
        <v>307</v>
      </c>
      <c r="G1614" t="s">
        <v>5259</v>
      </c>
      <c r="H1614" t="s">
        <v>314</v>
      </c>
      <c r="I1614" t="s">
        <v>582</v>
      </c>
      <c r="J1614" t="s">
        <v>246</v>
      </c>
      <c r="K1614" t="s">
        <v>3079</v>
      </c>
      <c r="L1614" t="s">
        <v>247</v>
      </c>
      <c r="M1614">
        <v>6642700</v>
      </c>
      <c r="N1614">
        <v>0</v>
      </c>
      <c r="O1614">
        <v>6642700</v>
      </c>
      <c r="P1614">
        <v>0</v>
      </c>
      <c r="Q1614" t="s">
        <v>5373</v>
      </c>
      <c r="R1614" t="s">
        <v>3236</v>
      </c>
      <c r="S1614" t="s">
        <v>3305</v>
      </c>
      <c r="T1614" t="s">
        <v>3085</v>
      </c>
      <c r="U1614" t="s">
        <v>5374</v>
      </c>
      <c r="V1614" t="s">
        <v>5375</v>
      </c>
      <c r="W1614" t="s">
        <v>3085</v>
      </c>
      <c r="X1614" t="str">
        <f t="shared" si="25"/>
        <v>Funcionamiento</v>
      </c>
      <c r="Y1614" t="s">
        <v>5259</v>
      </c>
    </row>
    <row r="1615" spans="1:25">
      <c r="A1615" t="s">
        <v>3236</v>
      </c>
      <c r="B1615" t="s">
        <v>5158</v>
      </c>
      <c r="C1615" t="s">
        <v>5372</v>
      </c>
      <c r="D1615" t="s">
        <v>3076</v>
      </c>
      <c r="E1615" t="s">
        <v>3077</v>
      </c>
      <c r="F1615" t="s">
        <v>307</v>
      </c>
      <c r="G1615" t="s">
        <v>5259</v>
      </c>
      <c r="H1615" t="s">
        <v>316</v>
      </c>
      <c r="I1615" t="s">
        <v>583</v>
      </c>
      <c r="J1615" t="s">
        <v>246</v>
      </c>
      <c r="K1615" t="s">
        <v>3079</v>
      </c>
      <c r="L1615" t="s">
        <v>247</v>
      </c>
      <c r="M1615">
        <v>4705500</v>
      </c>
      <c r="N1615">
        <v>0</v>
      </c>
      <c r="O1615">
        <v>4705500</v>
      </c>
      <c r="P1615">
        <v>0</v>
      </c>
      <c r="Q1615" t="s">
        <v>5373</v>
      </c>
      <c r="R1615" t="s">
        <v>3236</v>
      </c>
      <c r="S1615" t="s">
        <v>3305</v>
      </c>
      <c r="T1615" t="s">
        <v>3085</v>
      </c>
      <c r="U1615" t="s">
        <v>5374</v>
      </c>
      <c r="V1615" t="s">
        <v>5375</v>
      </c>
      <c r="W1615" t="s">
        <v>3085</v>
      </c>
      <c r="X1615" t="str">
        <f t="shared" si="25"/>
        <v>Funcionamiento</v>
      </c>
      <c r="Y1615" t="s">
        <v>5259</v>
      </c>
    </row>
    <row r="1616" spans="1:25">
      <c r="A1616" t="s">
        <v>3236</v>
      </c>
      <c r="B1616" t="s">
        <v>5158</v>
      </c>
      <c r="C1616" t="s">
        <v>5372</v>
      </c>
      <c r="D1616" t="s">
        <v>3076</v>
      </c>
      <c r="E1616" t="s">
        <v>3077</v>
      </c>
      <c r="F1616" t="s">
        <v>307</v>
      </c>
      <c r="G1616" t="s">
        <v>5259</v>
      </c>
      <c r="H1616" t="s">
        <v>318</v>
      </c>
      <c r="I1616" t="s">
        <v>586</v>
      </c>
      <c r="J1616" t="s">
        <v>246</v>
      </c>
      <c r="K1616" t="s">
        <v>3079</v>
      </c>
      <c r="L1616" t="s">
        <v>247</v>
      </c>
      <c r="M1616">
        <v>4957100</v>
      </c>
      <c r="N1616">
        <v>0</v>
      </c>
      <c r="O1616">
        <v>4957100</v>
      </c>
      <c r="P1616">
        <v>0</v>
      </c>
      <c r="Q1616" t="s">
        <v>5373</v>
      </c>
      <c r="R1616" t="s">
        <v>3236</v>
      </c>
      <c r="S1616" t="s">
        <v>3305</v>
      </c>
      <c r="T1616" t="s">
        <v>3085</v>
      </c>
      <c r="U1616" t="s">
        <v>5374</v>
      </c>
      <c r="V1616" t="s">
        <v>5375</v>
      </c>
      <c r="W1616" t="s">
        <v>3085</v>
      </c>
      <c r="X1616" t="str">
        <f t="shared" si="25"/>
        <v>Funcionamiento</v>
      </c>
      <c r="Y1616" t="s">
        <v>5259</v>
      </c>
    </row>
    <row r="1617" spans="1:25">
      <c r="A1617" t="s">
        <v>3236</v>
      </c>
      <c r="B1617" t="s">
        <v>5158</v>
      </c>
      <c r="C1617" t="s">
        <v>5372</v>
      </c>
      <c r="D1617" t="s">
        <v>3076</v>
      </c>
      <c r="E1617" t="s">
        <v>3077</v>
      </c>
      <c r="F1617" t="s">
        <v>307</v>
      </c>
      <c r="G1617" t="s">
        <v>5259</v>
      </c>
      <c r="H1617" t="s">
        <v>320</v>
      </c>
      <c r="I1617" t="s">
        <v>321</v>
      </c>
      <c r="J1617" t="s">
        <v>246</v>
      </c>
      <c r="K1617" t="s">
        <v>3079</v>
      </c>
      <c r="L1617" t="s">
        <v>247</v>
      </c>
      <c r="M1617">
        <v>580600</v>
      </c>
      <c r="N1617">
        <v>0</v>
      </c>
      <c r="O1617">
        <v>580600</v>
      </c>
      <c r="P1617">
        <v>0</v>
      </c>
      <c r="Q1617" t="s">
        <v>5373</v>
      </c>
      <c r="R1617" t="s">
        <v>3236</v>
      </c>
      <c r="S1617" t="s">
        <v>3305</v>
      </c>
      <c r="T1617" t="s">
        <v>3085</v>
      </c>
      <c r="U1617" t="s">
        <v>5374</v>
      </c>
      <c r="V1617" t="s">
        <v>5375</v>
      </c>
      <c r="W1617" t="s">
        <v>3085</v>
      </c>
      <c r="X1617" t="str">
        <f t="shared" si="25"/>
        <v>Funcionamiento</v>
      </c>
      <c r="Y1617" t="s">
        <v>5259</v>
      </c>
    </row>
    <row r="1618" spans="1:25">
      <c r="A1618" t="s">
        <v>3236</v>
      </c>
      <c r="B1618" t="s">
        <v>5158</v>
      </c>
      <c r="C1618" t="s">
        <v>5372</v>
      </c>
      <c r="D1618" t="s">
        <v>3076</v>
      </c>
      <c r="E1618" t="s">
        <v>3077</v>
      </c>
      <c r="F1618" t="s">
        <v>307</v>
      </c>
      <c r="G1618" t="s">
        <v>5259</v>
      </c>
      <c r="H1618" t="s">
        <v>322</v>
      </c>
      <c r="I1618" t="s">
        <v>323</v>
      </c>
      <c r="J1618" t="s">
        <v>246</v>
      </c>
      <c r="K1618" t="s">
        <v>3079</v>
      </c>
      <c r="L1618" t="s">
        <v>247</v>
      </c>
      <c r="M1618">
        <v>3718300</v>
      </c>
      <c r="N1618">
        <v>0</v>
      </c>
      <c r="O1618">
        <v>3718300</v>
      </c>
      <c r="P1618">
        <v>0</v>
      </c>
      <c r="Q1618" t="s">
        <v>5373</v>
      </c>
      <c r="R1618" t="s">
        <v>3236</v>
      </c>
      <c r="S1618" t="s">
        <v>3305</v>
      </c>
      <c r="T1618" t="s">
        <v>3085</v>
      </c>
      <c r="U1618" t="s">
        <v>5374</v>
      </c>
      <c r="V1618" t="s">
        <v>5375</v>
      </c>
      <c r="W1618" t="s">
        <v>3085</v>
      </c>
      <c r="X1618" t="str">
        <f t="shared" si="25"/>
        <v>Funcionamiento</v>
      </c>
      <c r="Y1618" t="s">
        <v>5259</v>
      </c>
    </row>
    <row r="1619" spans="1:25">
      <c r="A1619" t="s">
        <v>3236</v>
      </c>
      <c r="B1619" t="s">
        <v>5158</v>
      </c>
      <c r="C1619" t="s">
        <v>5372</v>
      </c>
      <c r="D1619" t="s">
        <v>3076</v>
      </c>
      <c r="E1619" t="s">
        <v>3077</v>
      </c>
      <c r="F1619" t="s">
        <v>307</v>
      </c>
      <c r="G1619" t="s">
        <v>5259</v>
      </c>
      <c r="H1619" t="s">
        <v>324</v>
      </c>
      <c r="I1619" t="s">
        <v>325</v>
      </c>
      <c r="J1619" t="s">
        <v>246</v>
      </c>
      <c r="K1619" t="s">
        <v>3079</v>
      </c>
      <c r="L1619" t="s">
        <v>247</v>
      </c>
      <c r="M1619">
        <v>2479500</v>
      </c>
      <c r="N1619">
        <v>0</v>
      </c>
      <c r="O1619">
        <v>2479500</v>
      </c>
      <c r="P1619">
        <v>0</v>
      </c>
      <c r="Q1619" t="s">
        <v>5373</v>
      </c>
      <c r="R1619" t="s">
        <v>3236</v>
      </c>
      <c r="S1619" t="s">
        <v>3305</v>
      </c>
      <c r="T1619" t="s">
        <v>3085</v>
      </c>
      <c r="U1619" t="s">
        <v>5374</v>
      </c>
      <c r="V1619" t="s">
        <v>5375</v>
      </c>
      <c r="W1619" t="s">
        <v>3085</v>
      </c>
      <c r="X1619" t="str">
        <f t="shared" si="25"/>
        <v>Funcionamiento</v>
      </c>
      <c r="Y1619" t="s">
        <v>5259</v>
      </c>
    </row>
    <row r="1620" spans="1:25">
      <c r="A1620" t="s">
        <v>3221</v>
      </c>
      <c r="B1620" t="s">
        <v>3340</v>
      </c>
      <c r="C1620" t="s">
        <v>5376</v>
      </c>
      <c r="D1620" t="s">
        <v>3076</v>
      </c>
      <c r="E1620" t="s">
        <v>3077</v>
      </c>
      <c r="F1620" t="s">
        <v>307</v>
      </c>
      <c r="G1620" t="s">
        <v>5259</v>
      </c>
      <c r="H1620" t="s">
        <v>312</v>
      </c>
      <c r="I1620" t="s">
        <v>3333</v>
      </c>
      <c r="J1620" t="s">
        <v>246</v>
      </c>
      <c r="K1620" t="s">
        <v>3079</v>
      </c>
      <c r="L1620" t="s">
        <v>247</v>
      </c>
      <c r="M1620">
        <v>1673092</v>
      </c>
      <c r="N1620">
        <v>0</v>
      </c>
      <c r="O1620">
        <v>1673092</v>
      </c>
      <c r="P1620">
        <v>0</v>
      </c>
      <c r="Q1620" t="s">
        <v>5377</v>
      </c>
      <c r="R1620" t="s">
        <v>3221</v>
      </c>
      <c r="S1620" t="s">
        <v>3337</v>
      </c>
      <c r="T1620" t="s">
        <v>3085</v>
      </c>
      <c r="U1620" t="s">
        <v>5378</v>
      </c>
      <c r="V1620" t="s">
        <v>5379</v>
      </c>
      <c r="W1620" t="s">
        <v>3085</v>
      </c>
      <c r="X1620" t="str">
        <f t="shared" si="25"/>
        <v>Funcionamiento</v>
      </c>
      <c r="Y1620" t="s">
        <v>5259</v>
      </c>
    </row>
    <row r="1621" spans="1:25">
      <c r="A1621" t="s">
        <v>3221</v>
      </c>
      <c r="B1621" t="s">
        <v>3340</v>
      </c>
      <c r="C1621" t="s">
        <v>5376</v>
      </c>
      <c r="D1621" t="s">
        <v>3076</v>
      </c>
      <c r="E1621" t="s">
        <v>3077</v>
      </c>
      <c r="F1621" t="s">
        <v>307</v>
      </c>
      <c r="G1621" t="s">
        <v>5259</v>
      </c>
      <c r="H1621" t="s">
        <v>333</v>
      </c>
      <c r="I1621" t="s">
        <v>335</v>
      </c>
      <c r="J1621" t="s">
        <v>246</v>
      </c>
      <c r="K1621" t="s">
        <v>3079</v>
      </c>
      <c r="L1621" t="s">
        <v>247</v>
      </c>
      <c r="M1621">
        <v>538963</v>
      </c>
      <c r="N1621">
        <v>0</v>
      </c>
      <c r="O1621">
        <v>538963</v>
      </c>
      <c r="P1621">
        <v>0</v>
      </c>
      <c r="Q1621" t="s">
        <v>5377</v>
      </c>
      <c r="R1621" t="s">
        <v>3221</v>
      </c>
      <c r="S1621" t="s">
        <v>3337</v>
      </c>
      <c r="T1621" t="s">
        <v>3085</v>
      </c>
      <c r="U1621" t="s">
        <v>5378</v>
      </c>
      <c r="V1621" t="s">
        <v>5379</v>
      </c>
      <c r="W1621" t="s">
        <v>3085</v>
      </c>
      <c r="X1621" t="str">
        <f t="shared" si="25"/>
        <v>Funcionamiento</v>
      </c>
      <c r="Y1621" t="s">
        <v>5259</v>
      </c>
    </row>
    <row r="1622" spans="1:25">
      <c r="A1622" t="s">
        <v>3221</v>
      </c>
      <c r="B1622" t="s">
        <v>3340</v>
      </c>
      <c r="C1622" t="s">
        <v>5376</v>
      </c>
      <c r="D1622" t="s">
        <v>3076</v>
      </c>
      <c r="E1622" t="s">
        <v>3077</v>
      </c>
      <c r="F1622" t="s">
        <v>307</v>
      </c>
      <c r="G1622" t="s">
        <v>5259</v>
      </c>
      <c r="H1622" t="s">
        <v>309</v>
      </c>
      <c r="I1622" t="s">
        <v>311</v>
      </c>
      <c r="J1622" t="s">
        <v>246</v>
      </c>
      <c r="K1622" t="s">
        <v>3079</v>
      </c>
      <c r="L1622" t="s">
        <v>247</v>
      </c>
      <c r="M1622">
        <v>6704418</v>
      </c>
      <c r="N1622">
        <v>0</v>
      </c>
      <c r="O1622">
        <v>6704418</v>
      </c>
      <c r="P1622">
        <v>0</v>
      </c>
      <c r="Q1622" t="s">
        <v>5377</v>
      </c>
      <c r="R1622" t="s">
        <v>3221</v>
      </c>
      <c r="S1622" t="s">
        <v>3337</v>
      </c>
      <c r="T1622" t="s">
        <v>3085</v>
      </c>
      <c r="U1622" t="s">
        <v>5378</v>
      </c>
      <c r="V1622" t="s">
        <v>5379</v>
      </c>
      <c r="W1622" t="s">
        <v>3085</v>
      </c>
      <c r="X1622" t="str">
        <f t="shared" si="25"/>
        <v>Funcionamiento</v>
      </c>
      <c r="Y1622" t="s">
        <v>5259</v>
      </c>
    </row>
    <row r="1623" spans="1:25">
      <c r="A1623" t="s">
        <v>3221</v>
      </c>
      <c r="B1623" t="s">
        <v>3340</v>
      </c>
      <c r="C1623" t="s">
        <v>5376</v>
      </c>
      <c r="D1623" t="s">
        <v>3076</v>
      </c>
      <c r="E1623" t="s">
        <v>3077</v>
      </c>
      <c r="F1623" t="s">
        <v>307</v>
      </c>
      <c r="G1623" t="s">
        <v>5259</v>
      </c>
      <c r="H1623" t="s">
        <v>331</v>
      </c>
      <c r="I1623" t="s">
        <v>587</v>
      </c>
      <c r="J1623" t="s">
        <v>246</v>
      </c>
      <c r="K1623" t="s">
        <v>3079</v>
      </c>
      <c r="L1623" t="s">
        <v>247</v>
      </c>
      <c r="M1623">
        <v>7326863</v>
      </c>
      <c r="N1623">
        <v>0</v>
      </c>
      <c r="O1623">
        <v>7326863</v>
      </c>
      <c r="P1623">
        <v>0</v>
      </c>
      <c r="Q1623" t="s">
        <v>5377</v>
      </c>
      <c r="R1623" t="s">
        <v>3221</v>
      </c>
      <c r="S1623" t="s">
        <v>3337</v>
      </c>
      <c r="T1623" t="s">
        <v>3085</v>
      </c>
      <c r="U1623" t="s">
        <v>5378</v>
      </c>
      <c r="V1623" t="s">
        <v>5379</v>
      </c>
      <c r="W1623" t="s">
        <v>3085</v>
      </c>
      <c r="X1623" t="str">
        <f t="shared" si="25"/>
        <v>Funcionamiento</v>
      </c>
      <c r="Y1623" t="s">
        <v>5259</v>
      </c>
    </row>
    <row r="1624" spans="1:25">
      <c r="A1624" t="s">
        <v>3221</v>
      </c>
      <c r="B1624" t="s">
        <v>3340</v>
      </c>
      <c r="C1624" t="s">
        <v>5376</v>
      </c>
      <c r="D1624" t="s">
        <v>3076</v>
      </c>
      <c r="E1624" t="s">
        <v>3077</v>
      </c>
      <c r="F1624" t="s">
        <v>307</v>
      </c>
      <c r="G1624" t="s">
        <v>5259</v>
      </c>
      <c r="H1624" t="s">
        <v>348</v>
      </c>
      <c r="I1624" t="s">
        <v>349</v>
      </c>
      <c r="J1624" t="s">
        <v>246</v>
      </c>
      <c r="K1624" t="s">
        <v>3079</v>
      </c>
      <c r="L1624" t="s">
        <v>247</v>
      </c>
      <c r="M1624">
        <v>0</v>
      </c>
      <c r="N1624">
        <v>282032</v>
      </c>
      <c r="O1624">
        <v>282032</v>
      </c>
      <c r="P1624">
        <v>0</v>
      </c>
      <c r="Q1624" t="s">
        <v>5377</v>
      </c>
      <c r="R1624" t="s">
        <v>3221</v>
      </c>
      <c r="S1624" t="s">
        <v>3337</v>
      </c>
      <c r="T1624" t="s">
        <v>3085</v>
      </c>
      <c r="U1624" t="s">
        <v>5378</v>
      </c>
      <c r="V1624" t="s">
        <v>5379</v>
      </c>
      <c r="W1624" t="s">
        <v>3085</v>
      </c>
      <c r="X1624" t="str">
        <f t="shared" si="25"/>
        <v>Funcionamiento</v>
      </c>
      <c r="Y1624" t="s">
        <v>5259</v>
      </c>
    </row>
    <row r="1625" spans="1:25">
      <c r="A1625" t="s">
        <v>3221</v>
      </c>
      <c r="B1625" t="s">
        <v>3340</v>
      </c>
      <c r="C1625" t="s">
        <v>5376</v>
      </c>
      <c r="D1625" t="s">
        <v>3076</v>
      </c>
      <c r="E1625" t="s">
        <v>3077</v>
      </c>
      <c r="F1625" t="s">
        <v>307</v>
      </c>
      <c r="G1625" t="s">
        <v>5259</v>
      </c>
      <c r="H1625" t="s">
        <v>292</v>
      </c>
      <c r="I1625" t="s">
        <v>293</v>
      </c>
      <c r="J1625" t="s">
        <v>246</v>
      </c>
      <c r="K1625" t="s">
        <v>3079</v>
      </c>
      <c r="L1625" t="s">
        <v>247</v>
      </c>
      <c r="M1625">
        <v>46777584</v>
      </c>
      <c r="N1625">
        <v>0</v>
      </c>
      <c r="O1625">
        <v>46777584</v>
      </c>
      <c r="P1625">
        <v>0</v>
      </c>
      <c r="Q1625" t="s">
        <v>5377</v>
      </c>
      <c r="R1625" t="s">
        <v>3221</v>
      </c>
      <c r="S1625" t="s">
        <v>3337</v>
      </c>
      <c r="T1625" t="s">
        <v>3085</v>
      </c>
      <c r="U1625" t="s">
        <v>5378</v>
      </c>
      <c r="V1625" t="s">
        <v>5379</v>
      </c>
      <c r="W1625" t="s">
        <v>3085</v>
      </c>
      <c r="X1625" t="str">
        <f t="shared" si="25"/>
        <v>Funcionamiento</v>
      </c>
      <c r="Y1625" t="s">
        <v>5259</v>
      </c>
    </row>
    <row r="1626" spans="1:25">
      <c r="A1626" t="s">
        <v>3221</v>
      </c>
      <c r="B1626" t="s">
        <v>3340</v>
      </c>
      <c r="C1626" t="s">
        <v>5376</v>
      </c>
      <c r="D1626" t="s">
        <v>3076</v>
      </c>
      <c r="E1626" t="s">
        <v>3077</v>
      </c>
      <c r="F1626" t="s">
        <v>307</v>
      </c>
      <c r="G1626" t="s">
        <v>5259</v>
      </c>
      <c r="H1626" t="s">
        <v>294</v>
      </c>
      <c r="I1626" t="s">
        <v>296</v>
      </c>
      <c r="J1626" t="s">
        <v>246</v>
      </c>
      <c r="K1626" t="s">
        <v>3079</v>
      </c>
      <c r="L1626" t="s">
        <v>247</v>
      </c>
      <c r="M1626">
        <v>1273488</v>
      </c>
      <c r="N1626">
        <v>0</v>
      </c>
      <c r="O1626">
        <v>1273488</v>
      </c>
      <c r="P1626">
        <v>0</v>
      </c>
      <c r="Q1626" t="s">
        <v>5377</v>
      </c>
      <c r="R1626" t="s">
        <v>3221</v>
      </c>
      <c r="S1626" t="s">
        <v>3337</v>
      </c>
      <c r="T1626" t="s">
        <v>3085</v>
      </c>
      <c r="U1626" t="s">
        <v>5378</v>
      </c>
      <c r="V1626" t="s">
        <v>5379</v>
      </c>
      <c r="W1626" t="s">
        <v>3085</v>
      </c>
      <c r="X1626" t="str">
        <f t="shared" si="25"/>
        <v>Funcionamiento</v>
      </c>
      <c r="Y1626" t="s">
        <v>5259</v>
      </c>
    </row>
    <row r="1627" spans="1:25">
      <c r="A1627" t="s">
        <v>3221</v>
      </c>
      <c r="B1627" t="s">
        <v>3340</v>
      </c>
      <c r="C1627" t="s">
        <v>5376</v>
      </c>
      <c r="D1627" t="s">
        <v>3076</v>
      </c>
      <c r="E1627" t="s">
        <v>3077</v>
      </c>
      <c r="F1627" t="s">
        <v>307</v>
      </c>
      <c r="G1627" t="s">
        <v>5259</v>
      </c>
      <c r="H1627" t="s">
        <v>303</v>
      </c>
      <c r="I1627" t="s">
        <v>305</v>
      </c>
      <c r="J1627" t="s">
        <v>246</v>
      </c>
      <c r="K1627" t="s">
        <v>3079</v>
      </c>
      <c r="L1627" t="s">
        <v>247</v>
      </c>
      <c r="M1627">
        <v>4463598</v>
      </c>
      <c r="N1627">
        <v>0</v>
      </c>
      <c r="O1627">
        <v>4463598</v>
      </c>
      <c r="P1627">
        <v>0</v>
      </c>
      <c r="Q1627" t="s">
        <v>5377</v>
      </c>
      <c r="R1627" t="s">
        <v>3221</v>
      </c>
      <c r="S1627" t="s">
        <v>3337</v>
      </c>
      <c r="T1627" t="s">
        <v>3085</v>
      </c>
      <c r="U1627" t="s">
        <v>5378</v>
      </c>
      <c r="V1627" t="s">
        <v>5379</v>
      </c>
      <c r="W1627" t="s">
        <v>3085</v>
      </c>
      <c r="X1627" t="str">
        <f t="shared" si="25"/>
        <v>Funcionamiento</v>
      </c>
      <c r="Y1627" t="s">
        <v>5259</v>
      </c>
    </row>
    <row r="1628" spans="1:25">
      <c r="A1628" t="s">
        <v>3221</v>
      </c>
      <c r="B1628" t="s">
        <v>3340</v>
      </c>
      <c r="C1628" t="s">
        <v>5376</v>
      </c>
      <c r="D1628" t="s">
        <v>3076</v>
      </c>
      <c r="E1628" t="s">
        <v>3077</v>
      </c>
      <c r="F1628" t="s">
        <v>307</v>
      </c>
      <c r="G1628" t="s">
        <v>5259</v>
      </c>
      <c r="H1628" t="s">
        <v>336</v>
      </c>
      <c r="I1628" t="s">
        <v>337</v>
      </c>
      <c r="J1628" t="s">
        <v>246</v>
      </c>
      <c r="K1628" t="s">
        <v>3079</v>
      </c>
      <c r="L1628" t="s">
        <v>247</v>
      </c>
      <c r="M1628">
        <v>2354967</v>
      </c>
      <c r="N1628">
        <v>0</v>
      </c>
      <c r="O1628">
        <v>2354967</v>
      </c>
      <c r="P1628">
        <v>0</v>
      </c>
      <c r="Q1628" t="s">
        <v>5377</v>
      </c>
      <c r="R1628" t="s">
        <v>3221</v>
      </c>
      <c r="S1628" t="s">
        <v>3337</v>
      </c>
      <c r="T1628" t="s">
        <v>3085</v>
      </c>
      <c r="U1628" t="s">
        <v>5378</v>
      </c>
      <c r="V1628" t="s">
        <v>5379</v>
      </c>
      <c r="W1628" t="s">
        <v>3085</v>
      </c>
      <c r="X1628" t="str">
        <f t="shared" si="25"/>
        <v>Funcionamiento</v>
      </c>
      <c r="Y1628" t="s">
        <v>5259</v>
      </c>
    </row>
    <row r="1629" spans="1:25">
      <c r="A1629" t="s">
        <v>3251</v>
      </c>
      <c r="B1629" t="s">
        <v>5380</v>
      </c>
      <c r="C1629" t="s">
        <v>5381</v>
      </c>
      <c r="D1629" t="s">
        <v>3076</v>
      </c>
      <c r="E1629" t="s">
        <v>3077</v>
      </c>
      <c r="F1629" t="s">
        <v>307</v>
      </c>
      <c r="G1629" t="s">
        <v>5259</v>
      </c>
      <c r="H1629" t="s">
        <v>314</v>
      </c>
      <c r="I1629" t="s">
        <v>582</v>
      </c>
      <c r="J1629" t="s">
        <v>246</v>
      </c>
      <c r="K1629" t="s">
        <v>3079</v>
      </c>
      <c r="L1629" t="s">
        <v>247</v>
      </c>
      <c r="M1629">
        <v>6715300</v>
      </c>
      <c r="N1629">
        <v>0</v>
      </c>
      <c r="O1629">
        <v>6715300</v>
      </c>
      <c r="P1629">
        <v>0</v>
      </c>
      <c r="Q1629" t="s">
        <v>5382</v>
      </c>
      <c r="R1629" t="s">
        <v>3251</v>
      </c>
      <c r="S1629" t="s">
        <v>3486</v>
      </c>
      <c r="T1629" t="s">
        <v>3085</v>
      </c>
      <c r="U1629" t="s">
        <v>5383</v>
      </c>
      <c r="V1629" t="s">
        <v>5384</v>
      </c>
      <c r="W1629" t="s">
        <v>3085</v>
      </c>
      <c r="X1629" t="str">
        <f t="shared" si="25"/>
        <v>Funcionamiento</v>
      </c>
      <c r="Y1629" t="s">
        <v>5259</v>
      </c>
    </row>
    <row r="1630" spans="1:25">
      <c r="A1630" t="s">
        <v>3251</v>
      </c>
      <c r="B1630" t="s">
        <v>5380</v>
      </c>
      <c r="C1630" t="s">
        <v>5381</v>
      </c>
      <c r="D1630" t="s">
        <v>3076</v>
      </c>
      <c r="E1630" t="s">
        <v>3077</v>
      </c>
      <c r="F1630" t="s">
        <v>307</v>
      </c>
      <c r="G1630" t="s">
        <v>5259</v>
      </c>
      <c r="H1630" t="s">
        <v>322</v>
      </c>
      <c r="I1630" t="s">
        <v>323</v>
      </c>
      <c r="J1630" t="s">
        <v>246</v>
      </c>
      <c r="K1630" t="s">
        <v>3079</v>
      </c>
      <c r="L1630" t="s">
        <v>247</v>
      </c>
      <c r="M1630">
        <v>1972900</v>
      </c>
      <c r="N1630">
        <v>0</v>
      </c>
      <c r="O1630">
        <v>1972900</v>
      </c>
      <c r="P1630">
        <v>0</v>
      </c>
      <c r="Q1630" t="s">
        <v>5382</v>
      </c>
      <c r="R1630" t="s">
        <v>3251</v>
      </c>
      <c r="S1630" t="s">
        <v>3486</v>
      </c>
      <c r="T1630" t="s">
        <v>3085</v>
      </c>
      <c r="U1630" t="s">
        <v>5383</v>
      </c>
      <c r="V1630" t="s">
        <v>5384</v>
      </c>
      <c r="W1630" t="s">
        <v>3085</v>
      </c>
      <c r="X1630" t="str">
        <f t="shared" si="25"/>
        <v>Funcionamiento</v>
      </c>
      <c r="Y1630" t="s">
        <v>5259</v>
      </c>
    </row>
    <row r="1631" spans="1:25">
      <c r="A1631" t="s">
        <v>3251</v>
      </c>
      <c r="B1631" t="s">
        <v>5380</v>
      </c>
      <c r="C1631" t="s">
        <v>5381</v>
      </c>
      <c r="D1631" t="s">
        <v>3076</v>
      </c>
      <c r="E1631" t="s">
        <v>3077</v>
      </c>
      <c r="F1631" t="s">
        <v>307</v>
      </c>
      <c r="G1631" t="s">
        <v>5259</v>
      </c>
      <c r="H1631" t="s">
        <v>324</v>
      </c>
      <c r="I1631" t="s">
        <v>325</v>
      </c>
      <c r="J1631" t="s">
        <v>246</v>
      </c>
      <c r="K1631" t="s">
        <v>3079</v>
      </c>
      <c r="L1631" t="s">
        <v>247</v>
      </c>
      <c r="M1631">
        <v>1315400</v>
      </c>
      <c r="N1631">
        <v>0</v>
      </c>
      <c r="O1631">
        <v>1315400</v>
      </c>
      <c r="P1631">
        <v>0</v>
      </c>
      <c r="Q1631" t="s">
        <v>5382</v>
      </c>
      <c r="R1631" t="s">
        <v>3251</v>
      </c>
      <c r="S1631" t="s">
        <v>3486</v>
      </c>
      <c r="T1631" t="s">
        <v>3085</v>
      </c>
      <c r="U1631" t="s">
        <v>5383</v>
      </c>
      <c r="V1631" t="s">
        <v>5384</v>
      </c>
      <c r="W1631" t="s">
        <v>3085</v>
      </c>
      <c r="X1631" t="str">
        <f t="shared" si="25"/>
        <v>Funcionamiento</v>
      </c>
      <c r="Y1631" t="s">
        <v>5259</v>
      </c>
    </row>
    <row r="1632" spans="1:25">
      <c r="A1632" t="s">
        <v>3251</v>
      </c>
      <c r="B1632" t="s">
        <v>5380</v>
      </c>
      <c r="C1632" t="s">
        <v>5381</v>
      </c>
      <c r="D1632" t="s">
        <v>3076</v>
      </c>
      <c r="E1632" t="s">
        <v>3077</v>
      </c>
      <c r="F1632" t="s">
        <v>307</v>
      </c>
      <c r="G1632" t="s">
        <v>5259</v>
      </c>
      <c r="H1632" t="s">
        <v>316</v>
      </c>
      <c r="I1632" t="s">
        <v>583</v>
      </c>
      <c r="J1632" t="s">
        <v>246</v>
      </c>
      <c r="K1632" t="s">
        <v>3079</v>
      </c>
      <c r="L1632" t="s">
        <v>247</v>
      </c>
      <c r="M1632">
        <v>4756800</v>
      </c>
      <c r="N1632">
        <v>0</v>
      </c>
      <c r="O1632">
        <v>4756800</v>
      </c>
      <c r="P1632">
        <v>0</v>
      </c>
      <c r="Q1632" t="s">
        <v>5382</v>
      </c>
      <c r="R1632" t="s">
        <v>3251</v>
      </c>
      <c r="S1632" t="s">
        <v>3486</v>
      </c>
      <c r="T1632" t="s">
        <v>3085</v>
      </c>
      <c r="U1632" t="s">
        <v>5383</v>
      </c>
      <c r="V1632" t="s">
        <v>5384</v>
      </c>
      <c r="W1632" t="s">
        <v>3085</v>
      </c>
      <c r="X1632" t="str">
        <f t="shared" si="25"/>
        <v>Funcionamiento</v>
      </c>
      <c r="Y1632" t="s">
        <v>5259</v>
      </c>
    </row>
    <row r="1633" spans="1:25">
      <c r="A1633" t="s">
        <v>3251</v>
      </c>
      <c r="B1633" t="s">
        <v>5380</v>
      </c>
      <c r="C1633" t="s">
        <v>5381</v>
      </c>
      <c r="D1633" t="s">
        <v>3076</v>
      </c>
      <c r="E1633" t="s">
        <v>3077</v>
      </c>
      <c r="F1633" t="s">
        <v>307</v>
      </c>
      <c r="G1633" t="s">
        <v>5259</v>
      </c>
      <c r="H1633" t="s">
        <v>318</v>
      </c>
      <c r="I1633" t="s">
        <v>586</v>
      </c>
      <c r="J1633" t="s">
        <v>246</v>
      </c>
      <c r="K1633" t="s">
        <v>3079</v>
      </c>
      <c r="L1633" t="s">
        <v>247</v>
      </c>
      <c r="M1633">
        <v>2629700</v>
      </c>
      <c r="N1633">
        <v>0</v>
      </c>
      <c r="O1633">
        <v>2629700</v>
      </c>
      <c r="P1633">
        <v>0</v>
      </c>
      <c r="Q1633" t="s">
        <v>5382</v>
      </c>
      <c r="R1633" t="s">
        <v>3251</v>
      </c>
      <c r="S1633" t="s">
        <v>3486</v>
      </c>
      <c r="T1633" t="s">
        <v>3085</v>
      </c>
      <c r="U1633" t="s">
        <v>5383</v>
      </c>
      <c r="V1633" t="s">
        <v>5384</v>
      </c>
      <c r="W1633" t="s">
        <v>3085</v>
      </c>
      <c r="X1633" t="str">
        <f t="shared" si="25"/>
        <v>Funcionamiento</v>
      </c>
      <c r="Y1633" t="s">
        <v>5259</v>
      </c>
    </row>
    <row r="1634" spans="1:25">
      <c r="A1634" t="s">
        <v>3251</v>
      </c>
      <c r="B1634" t="s">
        <v>5380</v>
      </c>
      <c r="C1634" t="s">
        <v>5381</v>
      </c>
      <c r="D1634" t="s">
        <v>3076</v>
      </c>
      <c r="E1634" t="s">
        <v>3077</v>
      </c>
      <c r="F1634" t="s">
        <v>307</v>
      </c>
      <c r="G1634" t="s">
        <v>5259</v>
      </c>
      <c r="H1634" t="s">
        <v>320</v>
      </c>
      <c r="I1634" t="s">
        <v>321</v>
      </c>
      <c r="J1634" t="s">
        <v>246</v>
      </c>
      <c r="K1634" t="s">
        <v>3079</v>
      </c>
      <c r="L1634" t="s">
        <v>247</v>
      </c>
      <c r="M1634">
        <v>540600</v>
      </c>
      <c r="N1634">
        <v>0</v>
      </c>
      <c r="O1634">
        <v>540600</v>
      </c>
      <c r="P1634">
        <v>0</v>
      </c>
      <c r="Q1634" t="s">
        <v>5382</v>
      </c>
      <c r="R1634" t="s">
        <v>3251</v>
      </c>
      <c r="S1634" t="s">
        <v>3486</v>
      </c>
      <c r="T1634" t="s">
        <v>3085</v>
      </c>
      <c r="U1634" t="s">
        <v>5383</v>
      </c>
      <c r="V1634" t="s">
        <v>5384</v>
      </c>
      <c r="W1634" t="s">
        <v>3085</v>
      </c>
      <c r="X1634" t="str">
        <f t="shared" si="25"/>
        <v>Funcionamiento</v>
      </c>
      <c r="Y1634" t="s">
        <v>5259</v>
      </c>
    </row>
    <row r="1635" spans="1:25">
      <c r="A1635" t="s">
        <v>3238</v>
      </c>
      <c r="B1635" t="s">
        <v>3369</v>
      </c>
      <c r="C1635" t="s">
        <v>5385</v>
      </c>
      <c r="D1635" t="s">
        <v>3076</v>
      </c>
      <c r="E1635" t="s">
        <v>3077</v>
      </c>
      <c r="F1635" t="s">
        <v>307</v>
      </c>
      <c r="G1635" t="s">
        <v>5259</v>
      </c>
      <c r="H1635" t="s">
        <v>303</v>
      </c>
      <c r="I1635" t="s">
        <v>305</v>
      </c>
      <c r="J1635" t="s">
        <v>246</v>
      </c>
      <c r="K1635" t="s">
        <v>3079</v>
      </c>
      <c r="L1635" t="s">
        <v>247</v>
      </c>
      <c r="M1635">
        <v>3994604</v>
      </c>
      <c r="N1635">
        <v>0</v>
      </c>
      <c r="O1635">
        <v>3994604</v>
      </c>
      <c r="P1635">
        <v>0</v>
      </c>
      <c r="Q1635" t="s">
        <v>5386</v>
      </c>
      <c r="R1635" t="s">
        <v>3238</v>
      </c>
      <c r="S1635" t="s">
        <v>3366</v>
      </c>
      <c r="T1635" t="s">
        <v>3085</v>
      </c>
      <c r="U1635" t="s">
        <v>5387</v>
      </c>
      <c r="V1635" t="s">
        <v>5388</v>
      </c>
      <c r="W1635" t="s">
        <v>3085</v>
      </c>
      <c r="X1635" t="str">
        <f t="shared" si="25"/>
        <v>Funcionamiento</v>
      </c>
      <c r="Y1635" t="s">
        <v>5259</v>
      </c>
    </row>
    <row r="1636" spans="1:25">
      <c r="A1636" t="s">
        <v>3238</v>
      </c>
      <c r="B1636" t="s">
        <v>3369</v>
      </c>
      <c r="C1636" t="s">
        <v>5385</v>
      </c>
      <c r="D1636" t="s">
        <v>3076</v>
      </c>
      <c r="E1636" t="s">
        <v>3077</v>
      </c>
      <c r="F1636" t="s">
        <v>307</v>
      </c>
      <c r="G1636" t="s">
        <v>5259</v>
      </c>
      <c r="H1636" t="s">
        <v>331</v>
      </c>
      <c r="I1636" t="s">
        <v>587</v>
      </c>
      <c r="J1636" t="s">
        <v>246</v>
      </c>
      <c r="K1636" t="s">
        <v>3079</v>
      </c>
      <c r="L1636" t="s">
        <v>247</v>
      </c>
      <c r="M1636">
        <v>5308017</v>
      </c>
      <c r="N1636">
        <v>0</v>
      </c>
      <c r="O1636">
        <v>5308017</v>
      </c>
      <c r="P1636">
        <v>0</v>
      </c>
      <c r="Q1636" t="s">
        <v>5386</v>
      </c>
      <c r="R1636" t="s">
        <v>3238</v>
      </c>
      <c r="S1636" t="s">
        <v>3366</v>
      </c>
      <c r="T1636" t="s">
        <v>3085</v>
      </c>
      <c r="U1636" t="s">
        <v>5387</v>
      </c>
      <c r="V1636" t="s">
        <v>5388</v>
      </c>
      <c r="W1636" t="s">
        <v>3085</v>
      </c>
      <c r="X1636" t="str">
        <f t="shared" si="25"/>
        <v>Funcionamiento</v>
      </c>
      <c r="Y1636" t="s">
        <v>5259</v>
      </c>
    </row>
    <row r="1637" spans="1:25">
      <c r="A1637" t="s">
        <v>3238</v>
      </c>
      <c r="B1637" t="s">
        <v>3369</v>
      </c>
      <c r="C1637" t="s">
        <v>5385</v>
      </c>
      <c r="D1637" t="s">
        <v>3076</v>
      </c>
      <c r="E1637" t="s">
        <v>3077</v>
      </c>
      <c r="F1637" t="s">
        <v>307</v>
      </c>
      <c r="G1637" t="s">
        <v>5259</v>
      </c>
      <c r="H1637" t="s">
        <v>333</v>
      </c>
      <c r="I1637" t="s">
        <v>335</v>
      </c>
      <c r="J1637" t="s">
        <v>246</v>
      </c>
      <c r="K1637" t="s">
        <v>3079</v>
      </c>
      <c r="L1637" t="s">
        <v>247</v>
      </c>
      <c r="M1637">
        <v>410166</v>
      </c>
      <c r="N1637">
        <v>0</v>
      </c>
      <c r="O1637">
        <v>410166</v>
      </c>
      <c r="P1637">
        <v>0</v>
      </c>
      <c r="Q1637" t="s">
        <v>5386</v>
      </c>
      <c r="R1637" t="s">
        <v>3238</v>
      </c>
      <c r="S1637" t="s">
        <v>3366</v>
      </c>
      <c r="T1637" t="s">
        <v>3085</v>
      </c>
      <c r="U1637" t="s">
        <v>5387</v>
      </c>
      <c r="V1637" t="s">
        <v>5388</v>
      </c>
      <c r="W1637" t="s">
        <v>3085</v>
      </c>
      <c r="X1637" t="str">
        <f t="shared" si="25"/>
        <v>Funcionamiento</v>
      </c>
      <c r="Y1637" t="s">
        <v>5259</v>
      </c>
    </row>
    <row r="1638" spans="1:25">
      <c r="A1638" t="s">
        <v>3238</v>
      </c>
      <c r="B1638" t="s">
        <v>3369</v>
      </c>
      <c r="C1638" t="s">
        <v>5385</v>
      </c>
      <c r="D1638" t="s">
        <v>3076</v>
      </c>
      <c r="E1638" t="s">
        <v>3077</v>
      </c>
      <c r="F1638" t="s">
        <v>307</v>
      </c>
      <c r="G1638" t="s">
        <v>5259</v>
      </c>
      <c r="H1638" t="s">
        <v>336</v>
      </c>
      <c r="I1638" t="s">
        <v>337</v>
      </c>
      <c r="J1638" t="s">
        <v>246</v>
      </c>
      <c r="K1638" t="s">
        <v>3079</v>
      </c>
      <c r="L1638" t="s">
        <v>247</v>
      </c>
      <c r="M1638">
        <v>2354967</v>
      </c>
      <c r="N1638">
        <v>0</v>
      </c>
      <c r="O1638">
        <v>2354967</v>
      </c>
      <c r="P1638">
        <v>0</v>
      </c>
      <c r="Q1638" t="s">
        <v>5386</v>
      </c>
      <c r="R1638" t="s">
        <v>3238</v>
      </c>
      <c r="S1638" t="s">
        <v>3366</v>
      </c>
      <c r="T1638" t="s">
        <v>3085</v>
      </c>
      <c r="U1638" t="s">
        <v>5387</v>
      </c>
      <c r="V1638" t="s">
        <v>5388</v>
      </c>
      <c r="W1638" t="s">
        <v>3085</v>
      </c>
      <c r="X1638" t="str">
        <f t="shared" si="25"/>
        <v>Funcionamiento</v>
      </c>
      <c r="Y1638" t="s">
        <v>5259</v>
      </c>
    </row>
    <row r="1639" spans="1:25">
      <c r="A1639" t="s">
        <v>3238</v>
      </c>
      <c r="B1639" t="s">
        <v>3369</v>
      </c>
      <c r="C1639" t="s">
        <v>5385</v>
      </c>
      <c r="D1639" t="s">
        <v>3076</v>
      </c>
      <c r="E1639" t="s">
        <v>3077</v>
      </c>
      <c r="F1639" t="s">
        <v>307</v>
      </c>
      <c r="G1639" t="s">
        <v>5259</v>
      </c>
      <c r="H1639" t="s">
        <v>309</v>
      </c>
      <c r="I1639" t="s">
        <v>311</v>
      </c>
      <c r="J1639" t="s">
        <v>246</v>
      </c>
      <c r="K1639" t="s">
        <v>3079</v>
      </c>
      <c r="L1639" t="s">
        <v>247</v>
      </c>
      <c r="M1639">
        <v>5223995</v>
      </c>
      <c r="N1639">
        <v>0</v>
      </c>
      <c r="O1639">
        <v>5223995</v>
      </c>
      <c r="P1639">
        <v>0</v>
      </c>
      <c r="Q1639" t="s">
        <v>5386</v>
      </c>
      <c r="R1639" t="s">
        <v>3238</v>
      </c>
      <c r="S1639" t="s">
        <v>3366</v>
      </c>
      <c r="T1639" t="s">
        <v>3085</v>
      </c>
      <c r="U1639" t="s">
        <v>5387</v>
      </c>
      <c r="V1639" t="s">
        <v>5388</v>
      </c>
      <c r="W1639" t="s">
        <v>3085</v>
      </c>
      <c r="X1639" t="str">
        <f t="shared" si="25"/>
        <v>Funcionamiento</v>
      </c>
      <c r="Y1639" t="s">
        <v>5259</v>
      </c>
    </row>
    <row r="1640" spans="1:25">
      <c r="A1640" t="s">
        <v>3238</v>
      </c>
      <c r="B1640" t="s">
        <v>3369</v>
      </c>
      <c r="C1640" t="s">
        <v>5385</v>
      </c>
      <c r="D1640" t="s">
        <v>3076</v>
      </c>
      <c r="E1640" t="s">
        <v>3077</v>
      </c>
      <c r="F1640" t="s">
        <v>307</v>
      </c>
      <c r="G1640" t="s">
        <v>5259</v>
      </c>
      <c r="H1640" t="s">
        <v>348</v>
      </c>
      <c r="I1640" t="s">
        <v>349</v>
      </c>
      <c r="J1640" t="s">
        <v>246</v>
      </c>
      <c r="K1640" t="s">
        <v>3079</v>
      </c>
      <c r="L1640" t="s">
        <v>247</v>
      </c>
      <c r="M1640">
        <v>0</v>
      </c>
      <c r="N1640">
        <v>423047</v>
      </c>
      <c r="O1640">
        <v>423047</v>
      </c>
      <c r="P1640">
        <v>0</v>
      </c>
      <c r="Q1640" t="s">
        <v>5386</v>
      </c>
      <c r="R1640" t="s">
        <v>3238</v>
      </c>
      <c r="S1640" t="s">
        <v>3366</v>
      </c>
      <c r="T1640" t="s">
        <v>3085</v>
      </c>
      <c r="U1640" t="s">
        <v>5387</v>
      </c>
      <c r="V1640" t="s">
        <v>5388</v>
      </c>
      <c r="W1640" t="s">
        <v>3085</v>
      </c>
      <c r="X1640" t="str">
        <f t="shared" si="25"/>
        <v>Funcionamiento</v>
      </c>
      <c r="Y1640" t="s">
        <v>5259</v>
      </c>
    </row>
    <row r="1641" spans="1:25">
      <c r="A1641" t="s">
        <v>3238</v>
      </c>
      <c r="B1641" t="s">
        <v>3369</v>
      </c>
      <c r="C1641" t="s">
        <v>5385</v>
      </c>
      <c r="D1641" t="s">
        <v>3076</v>
      </c>
      <c r="E1641" t="s">
        <v>3077</v>
      </c>
      <c r="F1641" t="s">
        <v>307</v>
      </c>
      <c r="G1641" t="s">
        <v>5259</v>
      </c>
      <c r="H1641" t="s">
        <v>312</v>
      </c>
      <c r="I1641" t="s">
        <v>3333</v>
      </c>
      <c r="J1641" t="s">
        <v>246</v>
      </c>
      <c r="K1641" t="s">
        <v>3079</v>
      </c>
      <c r="L1641" t="s">
        <v>247</v>
      </c>
      <c r="M1641">
        <v>1652520</v>
      </c>
      <c r="N1641">
        <v>0</v>
      </c>
      <c r="O1641">
        <v>1652520</v>
      </c>
      <c r="P1641">
        <v>0</v>
      </c>
      <c r="Q1641" t="s">
        <v>5386</v>
      </c>
      <c r="R1641" t="s">
        <v>3238</v>
      </c>
      <c r="S1641" t="s">
        <v>3366</v>
      </c>
      <c r="T1641" t="s">
        <v>3085</v>
      </c>
      <c r="U1641" t="s">
        <v>5387</v>
      </c>
      <c r="V1641" t="s">
        <v>5388</v>
      </c>
      <c r="W1641" t="s">
        <v>3085</v>
      </c>
      <c r="X1641" t="str">
        <f t="shared" si="25"/>
        <v>Funcionamiento</v>
      </c>
      <c r="Y1641" t="s">
        <v>5259</v>
      </c>
    </row>
    <row r="1642" spans="1:25">
      <c r="A1642" t="s">
        <v>3238</v>
      </c>
      <c r="B1642" t="s">
        <v>3369</v>
      </c>
      <c r="C1642" t="s">
        <v>5385</v>
      </c>
      <c r="D1642" t="s">
        <v>3076</v>
      </c>
      <c r="E1642" t="s">
        <v>3077</v>
      </c>
      <c r="F1642" t="s">
        <v>307</v>
      </c>
      <c r="G1642" t="s">
        <v>5259</v>
      </c>
      <c r="H1642" t="s">
        <v>292</v>
      </c>
      <c r="I1642" t="s">
        <v>293</v>
      </c>
      <c r="J1642" t="s">
        <v>246</v>
      </c>
      <c r="K1642" t="s">
        <v>3079</v>
      </c>
      <c r="L1642" t="s">
        <v>247</v>
      </c>
      <c r="M1642">
        <v>42314655</v>
      </c>
      <c r="N1642">
        <v>0</v>
      </c>
      <c r="O1642">
        <v>42314655</v>
      </c>
      <c r="P1642">
        <v>0</v>
      </c>
      <c r="Q1642" t="s">
        <v>5386</v>
      </c>
      <c r="R1642" t="s">
        <v>3238</v>
      </c>
      <c r="S1642" t="s">
        <v>3366</v>
      </c>
      <c r="T1642" t="s">
        <v>3085</v>
      </c>
      <c r="U1642" t="s">
        <v>5387</v>
      </c>
      <c r="V1642" t="s">
        <v>5388</v>
      </c>
      <c r="W1642" t="s">
        <v>3085</v>
      </c>
      <c r="X1642" t="str">
        <f t="shared" si="25"/>
        <v>Funcionamiento</v>
      </c>
      <c r="Y1642" t="s">
        <v>5259</v>
      </c>
    </row>
    <row r="1643" spans="1:25">
      <c r="A1643" t="s">
        <v>3238</v>
      </c>
      <c r="B1643" t="s">
        <v>3369</v>
      </c>
      <c r="C1643" t="s">
        <v>5385</v>
      </c>
      <c r="D1643" t="s">
        <v>3076</v>
      </c>
      <c r="E1643" t="s">
        <v>3077</v>
      </c>
      <c r="F1643" t="s">
        <v>307</v>
      </c>
      <c r="G1643" t="s">
        <v>5259</v>
      </c>
      <c r="H1643" t="s">
        <v>294</v>
      </c>
      <c r="I1643" t="s">
        <v>296</v>
      </c>
      <c r="J1643" t="s">
        <v>246</v>
      </c>
      <c r="K1643" t="s">
        <v>3079</v>
      </c>
      <c r="L1643" t="s">
        <v>247</v>
      </c>
      <c r="M1643">
        <v>1209594</v>
      </c>
      <c r="N1643">
        <v>0</v>
      </c>
      <c r="O1643">
        <v>1209594</v>
      </c>
      <c r="P1643">
        <v>0</v>
      </c>
      <c r="Q1643" t="s">
        <v>5386</v>
      </c>
      <c r="R1643" t="s">
        <v>3238</v>
      </c>
      <c r="S1643" t="s">
        <v>3366</v>
      </c>
      <c r="T1643" t="s">
        <v>3085</v>
      </c>
      <c r="U1643" t="s">
        <v>5387</v>
      </c>
      <c r="V1643" t="s">
        <v>5388</v>
      </c>
      <c r="W1643" t="s">
        <v>3085</v>
      </c>
      <c r="X1643" t="str">
        <f t="shared" si="25"/>
        <v>Funcionamiento</v>
      </c>
      <c r="Y1643" t="s">
        <v>5259</v>
      </c>
    </row>
    <row r="1644" spans="1:25">
      <c r="A1644" t="s">
        <v>3281</v>
      </c>
      <c r="B1644" t="s">
        <v>3691</v>
      </c>
      <c r="C1644" t="s">
        <v>5389</v>
      </c>
      <c r="D1644" t="s">
        <v>3076</v>
      </c>
      <c r="E1644" t="s">
        <v>3077</v>
      </c>
      <c r="F1644" t="s">
        <v>307</v>
      </c>
      <c r="G1644" t="s">
        <v>5259</v>
      </c>
      <c r="H1644" t="s">
        <v>316</v>
      </c>
      <c r="I1644" t="s">
        <v>583</v>
      </c>
      <c r="J1644" t="s">
        <v>246</v>
      </c>
      <c r="K1644" t="s">
        <v>3079</v>
      </c>
      <c r="L1644" t="s">
        <v>247</v>
      </c>
      <c r="M1644">
        <v>4499100</v>
      </c>
      <c r="N1644">
        <v>0</v>
      </c>
      <c r="O1644">
        <v>4499100</v>
      </c>
      <c r="P1644">
        <v>0</v>
      </c>
      <c r="Q1644" t="s">
        <v>5390</v>
      </c>
      <c r="R1644" t="s">
        <v>3281</v>
      </c>
      <c r="S1644" t="s">
        <v>3372</v>
      </c>
      <c r="T1644" t="s">
        <v>3085</v>
      </c>
      <c r="U1644" t="s">
        <v>5391</v>
      </c>
      <c r="V1644" t="s">
        <v>5392</v>
      </c>
      <c r="W1644" t="s">
        <v>3085</v>
      </c>
      <c r="X1644" t="str">
        <f t="shared" si="25"/>
        <v>Funcionamiento</v>
      </c>
      <c r="Y1644" t="s">
        <v>5259</v>
      </c>
    </row>
    <row r="1645" spans="1:25">
      <c r="A1645" t="s">
        <v>3281</v>
      </c>
      <c r="B1645" t="s">
        <v>3691</v>
      </c>
      <c r="C1645" t="s">
        <v>5389</v>
      </c>
      <c r="D1645" t="s">
        <v>3076</v>
      </c>
      <c r="E1645" t="s">
        <v>3077</v>
      </c>
      <c r="F1645" t="s">
        <v>307</v>
      </c>
      <c r="G1645" t="s">
        <v>5259</v>
      </c>
      <c r="H1645" t="s">
        <v>320</v>
      </c>
      <c r="I1645" t="s">
        <v>321</v>
      </c>
      <c r="J1645" t="s">
        <v>246</v>
      </c>
      <c r="K1645" t="s">
        <v>3079</v>
      </c>
      <c r="L1645" t="s">
        <v>247</v>
      </c>
      <c r="M1645">
        <v>504900</v>
      </c>
      <c r="N1645">
        <v>0</v>
      </c>
      <c r="O1645">
        <v>504900</v>
      </c>
      <c r="P1645">
        <v>0</v>
      </c>
      <c r="Q1645" t="s">
        <v>5390</v>
      </c>
      <c r="R1645" t="s">
        <v>3281</v>
      </c>
      <c r="S1645" t="s">
        <v>3372</v>
      </c>
      <c r="T1645" t="s">
        <v>3085</v>
      </c>
      <c r="U1645" t="s">
        <v>5391</v>
      </c>
      <c r="V1645" t="s">
        <v>5392</v>
      </c>
      <c r="W1645" t="s">
        <v>3085</v>
      </c>
      <c r="X1645" t="str">
        <f t="shared" si="25"/>
        <v>Funcionamiento</v>
      </c>
      <c r="Y1645" t="s">
        <v>5259</v>
      </c>
    </row>
    <row r="1646" spans="1:25">
      <c r="A1646" t="s">
        <v>3281</v>
      </c>
      <c r="B1646" t="s">
        <v>3691</v>
      </c>
      <c r="C1646" t="s">
        <v>5389</v>
      </c>
      <c r="D1646" t="s">
        <v>3076</v>
      </c>
      <c r="E1646" t="s">
        <v>3077</v>
      </c>
      <c r="F1646" t="s">
        <v>307</v>
      </c>
      <c r="G1646" t="s">
        <v>5259</v>
      </c>
      <c r="H1646" t="s">
        <v>322</v>
      </c>
      <c r="I1646" t="s">
        <v>323</v>
      </c>
      <c r="J1646" t="s">
        <v>246</v>
      </c>
      <c r="K1646" t="s">
        <v>3079</v>
      </c>
      <c r="L1646" t="s">
        <v>247</v>
      </c>
      <c r="M1646">
        <v>1837200</v>
      </c>
      <c r="N1646">
        <v>0</v>
      </c>
      <c r="O1646">
        <v>1837200</v>
      </c>
      <c r="P1646">
        <v>0</v>
      </c>
      <c r="Q1646" t="s">
        <v>5390</v>
      </c>
      <c r="R1646" t="s">
        <v>3281</v>
      </c>
      <c r="S1646" t="s">
        <v>3372</v>
      </c>
      <c r="T1646" t="s">
        <v>3085</v>
      </c>
      <c r="U1646" t="s">
        <v>5391</v>
      </c>
      <c r="V1646" t="s">
        <v>5392</v>
      </c>
      <c r="W1646" t="s">
        <v>3085</v>
      </c>
      <c r="X1646" t="str">
        <f t="shared" si="25"/>
        <v>Funcionamiento</v>
      </c>
      <c r="Y1646" t="s">
        <v>5259</v>
      </c>
    </row>
    <row r="1647" spans="1:25">
      <c r="A1647" t="s">
        <v>3281</v>
      </c>
      <c r="B1647" t="s">
        <v>3691</v>
      </c>
      <c r="C1647" t="s">
        <v>5389</v>
      </c>
      <c r="D1647" t="s">
        <v>3076</v>
      </c>
      <c r="E1647" t="s">
        <v>3077</v>
      </c>
      <c r="F1647" t="s">
        <v>307</v>
      </c>
      <c r="G1647" t="s">
        <v>5259</v>
      </c>
      <c r="H1647" t="s">
        <v>324</v>
      </c>
      <c r="I1647" t="s">
        <v>325</v>
      </c>
      <c r="J1647" t="s">
        <v>246</v>
      </c>
      <c r="K1647" t="s">
        <v>3079</v>
      </c>
      <c r="L1647" t="s">
        <v>247</v>
      </c>
      <c r="M1647">
        <v>1225100</v>
      </c>
      <c r="N1647">
        <v>0</v>
      </c>
      <c r="O1647">
        <v>1225100</v>
      </c>
      <c r="P1647">
        <v>0</v>
      </c>
      <c r="Q1647" t="s">
        <v>5390</v>
      </c>
      <c r="R1647" t="s">
        <v>3281</v>
      </c>
      <c r="S1647" t="s">
        <v>3372</v>
      </c>
      <c r="T1647" t="s">
        <v>3085</v>
      </c>
      <c r="U1647" t="s">
        <v>5391</v>
      </c>
      <c r="V1647" t="s">
        <v>5392</v>
      </c>
      <c r="W1647" t="s">
        <v>3085</v>
      </c>
      <c r="X1647" t="str">
        <f t="shared" si="25"/>
        <v>Funcionamiento</v>
      </c>
      <c r="Y1647" t="s">
        <v>5259</v>
      </c>
    </row>
    <row r="1648" spans="1:25">
      <c r="A1648" t="s">
        <v>3281</v>
      </c>
      <c r="B1648" t="s">
        <v>3691</v>
      </c>
      <c r="C1648" t="s">
        <v>5389</v>
      </c>
      <c r="D1648" t="s">
        <v>3076</v>
      </c>
      <c r="E1648" t="s">
        <v>3077</v>
      </c>
      <c r="F1648" t="s">
        <v>307</v>
      </c>
      <c r="G1648" t="s">
        <v>5259</v>
      </c>
      <c r="H1648" t="s">
        <v>318</v>
      </c>
      <c r="I1648" t="s">
        <v>586</v>
      </c>
      <c r="J1648" t="s">
        <v>246</v>
      </c>
      <c r="K1648" t="s">
        <v>3079</v>
      </c>
      <c r="L1648" t="s">
        <v>247</v>
      </c>
      <c r="M1648">
        <v>2448600</v>
      </c>
      <c r="N1648">
        <v>0</v>
      </c>
      <c r="O1648">
        <v>2448600</v>
      </c>
      <c r="P1648">
        <v>0</v>
      </c>
      <c r="Q1648" t="s">
        <v>5390</v>
      </c>
      <c r="R1648" t="s">
        <v>3281</v>
      </c>
      <c r="S1648" t="s">
        <v>3372</v>
      </c>
      <c r="T1648" t="s">
        <v>3085</v>
      </c>
      <c r="U1648" t="s">
        <v>5391</v>
      </c>
      <c r="V1648" t="s">
        <v>5392</v>
      </c>
      <c r="W1648" t="s">
        <v>3085</v>
      </c>
      <c r="X1648" t="str">
        <f t="shared" si="25"/>
        <v>Funcionamiento</v>
      </c>
      <c r="Y1648" t="s">
        <v>5259</v>
      </c>
    </row>
    <row r="1649" spans="1:25">
      <c r="A1649" t="s">
        <v>3281</v>
      </c>
      <c r="B1649" t="s">
        <v>3691</v>
      </c>
      <c r="C1649" t="s">
        <v>5389</v>
      </c>
      <c r="D1649" t="s">
        <v>3076</v>
      </c>
      <c r="E1649" t="s">
        <v>3077</v>
      </c>
      <c r="F1649" t="s">
        <v>307</v>
      </c>
      <c r="G1649" t="s">
        <v>5259</v>
      </c>
      <c r="H1649" t="s">
        <v>314</v>
      </c>
      <c r="I1649" t="s">
        <v>582</v>
      </c>
      <c r="J1649" t="s">
        <v>246</v>
      </c>
      <c r="K1649" t="s">
        <v>3079</v>
      </c>
      <c r="L1649" t="s">
        <v>247</v>
      </c>
      <c r="M1649">
        <v>6351700</v>
      </c>
      <c r="N1649">
        <v>0</v>
      </c>
      <c r="O1649">
        <v>6351700</v>
      </c>
      <c r="P1649">
        <v>0</v>
      </c>
      <c r="Q1649" t="s">
        <v>5390</v>
      </c>
      <c r="R1649" t="s">
        <v>3281</v>
      </c>
      <c r="S1649" t="s">
        <v>3372</v>
      </c>
      <c r="T1649" t="s">
        <v>3085</v>
      </c>
      <c r="U1649" t="s">
        <v>5391</v>
      </c>
      <c r="V1649" t="s">
        <v>5392</v>
      </c>
      <c r="W1649" t="s">
        <v>3085</v>
      </c>
      <c r="X1649" t="str">
        <f t="shared" si="25"/>
        <v>Funcionamiento</v>
      </c>
      <c r="Y1649" t="s">
        <v>5259</v>
      </c>
    </row>
    <row r="1650" spans="1:25">
      <c r="A1650" t="s">
        <v>3288</v>
      </c>
      <c r="B1650" t="s">
        <v>3703</v>
      </c>
      <c r="C1650" t="s">
        <v>5393</v>
      </c>
      <c r="D1650" t="s">
        <v>3076</v>
      </c>
      <c r="E1650" t="s">
        <v>3077</v>
      </c>
      <c r="F1650" t="s">
        <v>3149</v>
      </c>
      <c r="G1650" t="s">
        <v>5259</v>
      </c>
      <c r="H1650" t="s">
        <v>437</v>
      </c>
      <c r="I1650" t="s">
        <v>649</v>
      </c>
      <c r="J1650" t="s">
        <v>253</v>
      </c>
      <c r="K1650" t="s">
        <v>3115</v>
      </c>
      <c r="L1650" t="s">
        <v>247</v>
      </c>
      <c r="M1650">
        <v>6439785</v>
      </c>
      <c r="N1650">
        <v>-1539785</v>
      </c>
      <c r="O1650">
        <v>4900000</v>
      </c>
      <c r="P1650">
        <v>0</v>
      </c>
      <c r="Q1650" t="s">
        <v>5394</v>
      </c>
      <c r="R1650" t="s">
        <v>3288</v>
      </c>
      <c r="S1650" t="s">
        <v>3975</v>
      </c>
      <c r="T1650" t="s">
        <v>3817</v>
      </c>
      <c r="U1650" t="s">
        <v>5395</v>
      </c>
      <c r="V1650" t="s">
        <v>5396</v>
      </c>
      <c r="W1650" t="s">
        <v>3085</v>
      </c>
      <c r="X1650" t="str">
        <f t="shared" si="25"/>
        <v>Inversión</v>
      </c>
      <c r="Y1650" t="s">
        <v>3157</v>
      </c>
    </row>
    <row r="1651" spans="1:25">
      <c r="A1651" t="s">
        <v>3263</v>
      </c>
      <c r="B1651" t="s">
        <v>5397</v>
      </c>
      <c r="C1651" t="s">
        <v>5398</v>
      </c>
      <c r="D1651" t="s">
        <v>3076</v>
      </c>
      <c r="E1651" t="s">
        <v>3331</v>
      </c>
      <c r="F1651" t="s">
        <v>3159</v>
      </c>
      <c r="G1651" t="s">
        <v>5259</v>
      </c>
      <c r="H1651" t="s">
        <v>431</v>
      </c>
      <c r="I1651" t="s">
        <v>648</v>
      </c>
      <c r="J1651" t="s">
        <v>246</v>
      </c>
      <c r="K1651" t="s">
        <v>3150</v>
      </c>
      <c r="L1651" t="s">
        <v>247</v>
      </c>
      <c r="M1651">
        <v>251484</v>
      </c>
      <c r="N1651">
        <v>-251484</v>
      </c>
      <c r="O1651">
        <v>0</v>
      </c>
      <c r="P1651">
        <v>0</v>
      </c>
      <c r="Q1651" t="s">
        <v>5399</v>
      </c>
      <c r="R1651" t="s">
        <v>3263</v>
      </c>
      <c r="S1651" t="s">
        <v>3085</v>
      </c>
      <c r="T1651" t="s">
        <v>3085</v>
      </c>
      <c r="U1651" t="s">
        <v>3085</v>
      </c>
      <c r="V1651" t="s">
        <v>3085</v>
      </c>
      <c r="W1651" t="s">
        <v>3085</v>
      </c>
      <c r="X1651" t="str">
        <f t="shared" si="25"/>
        <v>Inversión</v>
      </c>
      <c r="Y1651" t="s">
        <v>3166</v>
      </c>
    </row>
    <row r="1652" spans="1:25">
      <c r="A1652" t="s">
        <v>3270</v>
      </c>
      <c r="B1652" t="s">
        <v>4930</v>
      </c>
      <c r="C1652" t="s">
        <v>5400</v>
      </c>
      <c r="D1652" t="s">
        <v>3076</v>
      </c>
      <c r="E1652" t="s">
        <v>3077</v>
      </c>
      <c r="F1652" t="s">
        <v>3234</v>
      </c>
      <c r="G1652" t="s">
        <v>5259</v>
      </c>
      <c r="H1652" t="s">
        <v>425</v>
      </c>
      <c r="I1652" t="s">
        <v>668</v>
      </c>
      <c r="J1652" t="s">
        <v>246</v>
      </c>
      <c r="K1652" t="s">
        <v>3079</v>
      </c>
      <c r="L1652" t="s">
        <v>247</v>
      </c>
      <c r="M1652">
        <v>3311315</v>
      </c>
      <c r="N1652">
        <v>-176619</v>
      </c>
      <c r="O1652">
        <v>3134696</v>
      </c>
      <c r="P1652">
        <v>0</v>
      </c>
      <c r="Q1652" t="s">
        <v>5401</v>
      </c>
      <c r="R1652" t="s">
        <v>3270</v>
      </c>
      <c r="S1652" t="s">
        <v>5402</v>
      </c>
      <c r="T1652" t="s">
        <v>5403</v>
      </c>
      <c r="U1652" t="s">
        <v>5404</v>
      </c>
      <c r="V1652" t="s">
        <v>5405</v>
      </c>
      <c r="W1652" t="s">
        <v>3085</v>
      </c>
      <c r="X1652" t="str">
        <f t="shared" si="25"/>
        <v>Inversión</v>
      </c>
      <c r="Y1652" t="s">
        <v>3241</v>
      </c>
    </row>
    <row r="1653" spans="1:25">
      <c r="A1653" t="s">
        <v>3277</v>
      </c>
      <c r="B1653" t="s">
        <v>3397</v>
      </c>
      <c r="C1653" t="s">
        <v>5406</v>
      </c>
      <c r="D1653" t="s">
        <v>3076</v>
      </c>
      <c r="E1653" t="s">
        <v>3077</v>
      </c>
      <c r="F1653" t="s">
        <v>307</v>
      </c>
      <c r="G1653" t="s">
        <v>5259</v>
      </c>
      <c r="H1653" t="s">
        <v>294</v>
      </c>
      <c r="I1653" t="s">
        <v>296</v>
      </c>
      <c r="J1653" t="s">
        <v>246</v>
      </c>
      <c r="K1653" t="s">
        <v>3079</v>
      </c>
      <c r="L1653" t="s">
        <v>247</v>
      </c>
      <c r="M1653">
        <v>1202982</v>
      </c>
      <c r="N1653">
        <v>0</v>
      </c>
      <c r="O1653">
        <v>1202982</v>
      </c>
      <c r="P1653">
        <v>0</v>
      </c>
      <c r="Q1653" t="s">
        <v>5407</v>
      </c>
      <c r="R1653" t="s">
        <v>3277</v>
      </c>
      <c r="S1653" t="s">
        <v>4692</v>
      </c>
      <c r="T1653" t="s">
        <v>3085</v>
      </c>
      <c r="U1653" t="s">
        <v>5408</v>
      </c>
      <c r="V1653" t="s">
        <v>5409</v>
      </c>
      <c r="W1653" t="s">
        <v>3085</v>
      </c>
      <c r="X1653" t="str">
        <f t="shared" si="25"/>
        <v>Funcionamiento</v>
      </c>
      <c r="Y1653" t="s">
        <v>5259</v>
      </c>
    </row>
    <row r="1654" spans="1:25">
      <c r="A1654" t="s">
        <v>3277</v>
      </c>
      <c r="B1654" t="s">
        <v>3397</v>
      </c>
      <c r="C1654" t="s">
        <v>5406</v>
      </c>
      <c r="D1654" t="s">
        <v>3076</v>
      </c>
      <c r="E1654" t="s">
        <v>3077</v>
      </c>
      <c r="F1654" t="s">
        <v>307</v>
      </c>
      <c r="G1654" t="s">
        <v>5259</v>
      </c>
      <c r="H1654" t="s">
        <v>309</v>
      </c>
      <c r="I1654" t="s">
        <v>311</v>
      </c>
      <c r="J1654" t="s">
        <v>246</v>
      </c>
      <c r="K1654" t="s">
        <v>3079</v>
      </c>
      <c r="L1654" t="s">
        <v>247</v>
      </c>
      <c r="M1654">
        <v>926332</v>
      </c>
      <c r="N1654">
        <v>0</v>
      </c>
      <c r="O1654">
        <v>926332</v>
      </c>
      <c r="P1654">
        <v>0</v>
      </c>
      <c r="Q1654" t="s">
        <v>5407</v>
      </c>
      <c r="R1654" t="s">
        <v>3277</v>
      </c>
      <c r="S1654" t="s">
        <v>4692</v>
      </c>
      <c r="T1654" t="s">
        <v>3085</v>
      </c>
      <c r="U1654" t="s">
        <v>5408</v>
      </c>
      <c r="V1654" t="s">
        <v>5409</v>
      </c>
      <c r="W1654" t="s">
        <v>3085</v>
      </c>
      <c r="X1654" t="str">
        <f t="shared" si="25"/>
        <v>Funcionamiento</v>
      </c>
      <c r="Y1654" t="s">
        <v>5259</v>
      </c>
    </row>
    <row r="1655" spans="1:25">
      <c r="A1655" t="s">
        <v>3277</v>
      </c>
      <c r="B1655" t="s">
        <v>3397</v>
      </c>
      <c r="C1655" t="s">
        <v>5406</v>
      </c>
      <c r="D1655" t="s">
        <v>3076</v>
      </c>
      <c r="E1655" t="s">
        <v>3077</v>
      </c>
      <c r="F1655" t="s">
        <v>307</v>
      </c>
      <c r="G1655" t="s">
        <v>5259</v>
      </c>
      <c r="H1655" t="s">
        <v>331</v>
      </c>
      <c r="I1655" t="s">
        <v>587</v>
      </c>
      <c r="J1655" t="s">
        <v>246</v>
      </c>
      <c r="K1655" t="s">
        <v>3079</v>
      </c>
      <c r="L1655" t="s">
        <v>247</v>
      </c>
      <c r="M1655">
        <v>1358620</v>
      </c>
      <c r="N1655">
        <v>0</v>
      </c>
      <c r="O1655">
        <v>1358620</v>
      </c>
      <c r="P1655">
        <v>0</v>
      </c>
      <c r="Q1655" t="s">
        <v>5407</v>
      </c>
      <c r="R1655" t="s">
        <v>3277</v>
      </c>
      <c r="S1655" t="s">
        <v>4692</v>
      </c>
      <c r="T1655" t="s">
        <v>3085</v>
      </c>
      <c r="U1655" t="s">
        <v>5408</v>
      </c>
      <c r="V1655" t="s">
        <v>5409</v>
      </c>
      <c r="W1655" t="s">
        <v>3085</v>
      </c>
      <c r="X1655" t="str">
        <f t="shared" si="25"/>
        <v>Funcionamiento</v>
      </c>
      <c r="Y1655" t="s">
        <v>5259</v>
      </c>
    </row>
    <row r="1656" spans="1:25">
      <c r="A1656" t="s">
        <v>3277</v>
      </c>
      <c r="B1656" t="s">
        <v>3397</v>
      </c>
      <c r="C1656" t="s">
        <v>5406</v>
      </c>
      <c r="D1656" t="s">
        <v>3076</v>
      </c>
      <c r="E1656" t="s">
        <v>3077</v>
      </c>
      <c r="F1656" t="s">
        <v>307</v>
      </c>
      <c r="G1656" t="s">
        <v>5259</v>
      </c>
      <c r="H1656" t="s">
        <v>333</v>
      </c>
      <c r="I1656" t="s">
        <v>335</v>
      </c>
      <c r="J1656" t="s">
        <v>246</v>
      </c>
      <c r="K1656" t="s">
        <v>3079</v>
      </c>
      <c r="L1656" t="s">
        <v>247</v>
      </c>
      <c r="M1656">
        <v>98364</v>
      </c>
      <c r="N1656">
        <v>0</v>
      </c>
      <c r="O1656">
        <v>98364</v>
      </c>
      <c r="P1656">
        <v>0</v>
      </c>
      <c r="Q1656" t="s">
        <v>5407</v>
      </c>
      <c r="R1656" t="s">
        <v>3277</v>
      </c>
      <c r="S1656" t="s">
        <v>4692</v>
      </c>
      <c r="T1656" t="s">
        <v>3085</v>
      </c>
      <c r="U1656" t="s">
        <v>5408</v>
      </c>
      <c r="V1656" t="s">
        <v>5409</v>
      </c>
      <c r="W1656" t="s">
        <v>3085</v>
      </c>
      <c r="X1656" t="str">
        <f t="shared" si="25"/>
        <v>Funcionamiento</v>
      </c>
      <c r="Y1656" t="s">
        <v>5259</v>
      </c>
    </row>
    <row r="1657" spans="1:25">
      <c r="A1657" t="s">
        <v>3277</v>
      </c>
      <c r="B1657" t="s">
        <v>3397</v>
      </c>
      <c r="C1657" t="s">
        <v>5406</v>
      </c>
      <c r="D1657" t="s">
        <v>3076</v>
      </c>
      <c r="E1657" t="s">
        <v>3077</v>
      </c>
      <c r="F1657" t="s">
        <v>307</v>
      </c>
      <c r="G1657" t="s">
        <v>5259</v>
      </c>
      <c r="H1657" t="s">
        <v>336</v>
      </c>
      <c r="I1657" t="s">
        <v>337</v>
      </c>
      <c r="J1657" t="s">
        <v>246</v>
      </c>
      <c r="K1657" t="s">
        <v>3079</v>
      </c>
      <c r="L1657" t="s">
        <v>247</v>
      </c>
      <c r="M1657">
        <v>2354967</v>
      </c>
      <c r="N1657">
        <v>0</v>
      </c>
      <c r="O1657">
        <v>2354967</v>
      </c>
      <c r="P1657">
        <v>0</v>
      </c>
      <c r="Q1657" t="s">
        <v>5407</v>
      </c>
      <c r="R1657" t="s">
        <v>3277</v>
      </c>
      <c r="S1657" t="s">
        <v>4692</v>
      </c>
      <c r="T1657" t="s">
        <v>3085</v>
      </c>
      <c r="U1657" t="s">
        <v>5408</v>
      </c>
      <c r="V1657" t="s">
        <v>5409</v>
      </c>
      <c r="W1657" t="s">
        <v>3085</v>
      </c>
      <c r="X1657" t="str">
        <f t="shared" si="25"/>
        <v>Funcionamiento</v>
      </c>
      <c r="Y1657" t="s">
        <v>5259</v>
      </c>
    </row>
    <row r="1658" spans="1:25">
      <c r="A1658" t="s">
        <v>3277</v>
      </c>
      <c r="B1658" t="s">
        <v>3397</v>
      </c>
      <c r="C1658" t="s">
        <v>5406</v>
      </c>
      <c r="D1658" t="s">
        <v>3076</v>
      </c>
      <c r="E1658" t="s">
        <v>3077</v>
      </c>
      <c r="F1658" t="s">
        <v>307</v>
      </c>
      <c r="G1658" t="s">
        <v>5259</v>
      </c>
      <c r="H1658" t="s">
        <v>292</v>
      </c>
      <c r="I1658" t="s">
        <v>293</v>
      </c>
      <c r="J1658" t="s">
        <v>246</v>
      </c>
      <c r="K1658" t="s">
        <v>3079</v>
      </c>
      <c r="L1658" t="s">
        <v>247</v>
      </c>
      <c r="M1658">
        <v>44796173</v>
      </c>
      <c r="N1658">
        <v>0</v>
      </c>
      <c r="O1658">
        <v>44796173</v>
      </c>
      <c r="P1658">
        <v>0</v>
      </c>
      <c r="Q1658" t="s">
        <v>5407</v>
      </c>
      <c r="R1658" t="s">
        <v>3277</v>
      </c>
      <c r="S1658" t="s">
        <v>4692</v>
      </c>
      <c r="T1658" t="s">
        <v>3085</v>
      </c>
      <c r="U1658" t="s">
        <v>5408</v>
      </c>
      <c r="V1658" t="s">
        <v>5409</v>
      </c>
      <c r="W1658" t="s">
        <v>3085</v>
      </c>
      <c r="X1658" t="str">
        <f t="shared" si="25"/>
        <v>Funcionamiento</v>
      </c>
      <c r="Y1658" t="s">
        <v>5259</v>
      </c>
    </row>
    <row r="1659" spans="1:25">
      <c r="A1659" t="s">
        <v>3277</v>
      </c>
      <c r="B1659" t="s">
        <v>3397</v>
      </c>
      <c r="C1659" t="s">
        <v>5406</v>
      </c>
      <c r="D1659" t="s">
        <v>3076</v>
      </c>
      <c r="E1659" t="s">
        <v>3077</v>
      </c>
      <c r="F1659" t="s">
        <v>307</v>
      </c>
      <c r="G1659" t="s">
        <v>5259</v>
      </c>
      <c r="H1659" t="s">
        <v>312</v>
      </c>
      <c r="I1659" t="s">
        <v>3333</v>
      </c>
      <c r="J1659" t="s">
        <v>246</v>
      </c>
      <c r="K1659" t="s">
        <v>3079</v>
      </c>
      <c r="L1659" t="s">
        <v>247</v>
      </c>
      <c r="M1659">
        <v>1635378</v>
      </c>
      <c r="N1659">
        <v>0</v>
      </c>
      <c r="O1659">
        <v>1635378</v>
      </c>
      <c r="P1659">
        <v>0</v>
      </c>
      <c r="Q1659" t="s">
        <v>5407</v>
      </c>
      <c r="R1659" t="s">
        <v>3277</v>
      </c>
      <c r="S1659" t="s">
        <v>4692</v>
      </c>
      <c r="T1659" t="s">
        <v>3085</v>
      </c>
      <c r="U1659" t="s">
        <v>5408</v>
      </c>
      <c r="V1659" t="s">
        <v>5409</v>
      </c>
      <c r="W1659" t="s">
        <v>3085</v>
      </c>
      <c r="X1659" t="str">
        <f t="shared" si="25"/>
        <v>Funcionamiento</v>
      </c>
      <c r="Y1659" t="s">
        <v>5259</v>
      </c>
    </row>
    <row r="1660" spans="1:25">
      <c r="A1660" t="s">
        <v>3229</v>
      </c>
      <c r="B1660" t="s">
        <v>3410</v>
      </c>
      <c r="C1660" t="s">
        <v>5410</v>
      </c>
      <c r="D1660" t="s">
        <v>3076</v>
      </c>
      <c r="E1660" t="s">
        <v>3077</v>
      </c>
      <c r="F1660" t="s">
        <v>307</v>
      </c>
      <c r="G1660" t="s">
        <v>5259</v>
      </c>
      <c r="H1660" t="s">
        <v>314</v>
      </c>
      <c r="I1660" t="s">
        <v>582</v>
      </c>
      <c r="J1660" t="s">
        <v>246</v>
      </c>
      <c r="K1660" t="s">
        <v>3079</v>
      </c>
      <c r="L1660" t="s">
        <v>247</v>
      </c>
      <c r="M1660">
        <v>5892200</v>
      </c>
      <c r="N1660">
        <v>0</v>
      </c>
      <c r="O1660">
        <v>5892200</v>
      </c>
      <c r="P1660">
        <v>0</v>
      </c>
      <c r="Q1660" t="s">
        <v>5411</v>
      </c>
      <c r="R1660" t="s">
        <v>3229</v>
      </c>
      <c r="S1660" t="s">
        <v>3429</v>
      </c>
      <c r="T1660" t="s">
        <v>3085</v>
      </c>
      <c r="U1660" t="s">
        <v>5412</v>
      </c>
      <c r="V1660" t="s">
        <v>5413</v>
      </c>
      <c r="W1660" t="s">
        <v>3085</v>
      </c>
      <c r="X1660" t="str">
        <f t="shared" si="25"/>
        <v>Funcionamiento</v>
      </c>
      <c r="Y1660" t="s">
        <v>5259</v>
      </c>
    </row>
    <row r="1661" spans="1:25">
      <c r="A1661" t="s">
        <v>3229</v>
      </c>
      <c r="B1661" t="s">
        <v>3410</v>
      </c>
      <c r="C1661" t="s">
        <v>5410</v>
      </c>
      <c r="D1661" t="s">
        <v>3076</v>
      </c>
      <c r="E1661" t="s">
        <v>3077</v>
      </c>
      <c r="F1661" t="s">
        <v>307</v>
      </c>
      <c r="G1661" t="s">
        <v>5259</v>
      </c>
      <c r="H1661" t="s">
        <v>316</v>
      </c>
      <c r="I1661" t="s">
        <v>583</v>
      </c>
      <c r="J1661" t="s">
        <v>246</v>
      </c>
      <c r="K1661" t="s">
        <v>3079</v>
      </c>
      <c r="L1661" t="s">
        <v>247</v>
      </c>
      <c r="M1661">
        <v>4174000</v>
      </c>
      <c r="N1661">
        <v>0</v>
      </c>
      <c r="O1661">
        <v>4174000</v>
      </c>
      <c r="P1661">
        <v>0</v>
      </c>
      <c r="Q1661" t="s">
        <v>5411</v>
      </c>
      <c r="R1661" t="s">
        <v>3229</v>
      </c>
      <c r="S1661" t="s">
        <v>3429</v>
      </c>
      <c r="T1661" t="s">
        <v>3085</v>
      </c>
      <c r="U1661" t="s">
        <v>5412</v>
      </c>
      <c r="V1661" t="s">
        <v>5413</v>
      </c>
      <c r="W1661" t="s">
        <v>3085</v>
      </c>
      <c r="X1661" t="str">
        <f t="shared" si="25"/>
        <v>Funcionamiento</v>
      </c>
      <c r="Y1661" t="s">
        <v>5259</v>
      </c>
    </row>
    <row r="1662" spans="1:25">
      <c r="A1662" t="s">
        <v>3229</v>
      </c>
      <c r="B1662" t="s">
        <v>3410</v>
      </c>
      <c r="C1662" t="s">
        <v>5410</v>
      </c>
      <c r="D1662" t="s">
        <v>3076</v>
      </c>
      <c r="E1662" t="s">
        <v>3077</v>
      </c>
      <c r="F1662" t="s">
        <v>307</v>
      </c>
      <c r="G1662" t="s">
        <v>5259</v>
      </c>
      <c r="H1662" t="s">
        <v>320</v>
      </c>
      <c r="I1662" t="s">
        <v>321</v>
      </c>
      <c r="J1662" t="s">
        <v>246</v>
      </c>
      <c r="K1662" t="s">
        <v>3079</v>
      </c>
      <c r="L1662" t="s">
        <v>247</v>
      </c>
      <c r="M1662">
        <v>513600</v>
      </c>
      <c r="N1662">
        <v>0</v>
      </c>
      <c r="O1662">
        <v>513600</v>
      </c>
      <c r="P1662">
        <v>0</v>
      </c>
      <c r="Q1662" t="s">
        <v>5411</v>
      </c>
      <c r="R1662" t="s">
        <v>3229</v>
      </c>
      <c r="S1662" t="s">
        <v>3429</v>
      </c>
      <c r="T1662" t="s">
        <v>3085</v>
      </c>
      <c r="U1662" t="s">
        <v>5412</v>
      </c>
      <c r="V1662" t="s">
        <v>5413</v>
      </c>
      <c r="W1662" t="s">
        <v>3085</v>
      </c>
      <c r="X1662" t="str">
        <f t="shared" si="25"/>
        <v>Funcionamiento</v>
      </c>
      <c r="Y1662" t="s">
        <v>5259</v>
      </c>
    </row>
    <row r="1663" spans="1:25">
      <c r="A1663" t="s">
        <v>3229</v>
      </c>
      <c r="B1663" t="s">
        <v>3410</v>
      </c>
      <c r="C1663" t="s">
        <v>5410</v>
      </c>
      <c r="D1663" t="s">
        <v>3076</v>
      </c>
      <c r="E1663" t="s">
        <v>3077</v>
      </c>
      <c r="F1663" t="s">
        <v>307</v>
      </c>
      <c r="G1663" t="s">
        <v>5259</v>
      </c>
      <c r="H1663" t="s">
        <v>322</v>
      </c>
      <c r="I1663" t="s">
        <v>323</v>
      </c>
      <c r="J1663" t="s">
        <v>246</v>
      </c>
      <c r="K1663" t="s">
        <v>3079</v>
      </c>
      <c r="L1663" t="s">
        <v>247</v>
      </c>
      <c r="M1663">
        <v>1587800</v>
      </c>
      <c r="N1663">
        <v>0</v>
      </c>
      <c r="O1663">
        <v>1587800</v>
      </c>
      <c r="P1663">
        <v>0</v>
      </c>
      <c r="Q1663" t="s">
        <v>5411</v>
      </c>
      <c r="R1663" t="s">
        <v>3229</v>
      </c>
      <c r="S1663" t="s">
        <v>3429</v>
      </c>
      <c r="T1663" t="s">
        <v>3085</v>
      </c>
      <c r="U1663" t="s">
        <v>5412</v>
      </c>
      <c r="V1663" t="s">
        <v>5413</v>
      </c>
      <c r="W1663" t="s">
        <v>3085</v>
      </c>
      <c r="X1663" t="str">
        <f t="shared" si="25"/>
        <v>Funcionamiento</v>
      </c>
      <c r="Y1663" t="s">
        <v>5259</v>
      </c>
    </row>
    <row r="1664" spans="1:25">
      <c r="A1664" t="s">
        <v>3229</v>
      </c>
      <c r="B1664" t="s">
        <v>3410</v>
      </c>
      <c r="C1664" t="s">
        <v>5410</v>
      </c>
      <c r="D1664" t="s">
        <v>3076</v>
      </c>
      <c r="E1664" t="s">
        <v>3077</v>
      </c>
      <c r="F1664" t="s">
        <v>307</v>
      </c>
      <c r="G1664" t="s">
        <v>5259</v>
      </c>
      <c r="H1664" t="s">
        <v>318</v>
      </c>
      <c r="I1664" t="s">
        <v>586</v>
      </c>
      <c r="J1664" t="s">
        <v>246</v>
      </c>
      <c r="K1664" t="s">
        <v>3079</v>
      </c>
      <c r="L1664" t="s">
        <v>247</v>
      </c>
      <c r="M1664">
        <v>2116100</v>
      </c>
      <c r="N1664">
        <v>0</v>
      </c>
      <c r="O1664">
        <v>2116100</v>
      </c>
      <c r="P1664">
        <v>0</v>
      </c>
      <c r="Q1664" t="s">
        <v>5411</v>
      </c>
      <c r="R1664" t="s">
        <v>3229</v>
      </c>
      <c r="S1664" t="s">
        <v>3429</v>
      </c>
      <c r="T1664" t="s">
        <v>3085</v>
      </c>
      <c r="U1664" t="s">
        <v>5412</v>
      </c>
      <c r="V1664" t="s">
        <v>5413</v>
      </c>
      <c r="W1664" t="s">
        <v>3085</v>
      </c>
      <c r="X1664" t="str">
        <f t="shared" si="25"/>
        <v>Funcionamiento</v>
      </c>
      <c r="Y1664" t="s">
        <v>5259</v>
      </c>
    </row>
    <row r="1665" spans="1:25">
      <c r="A1665" t="s">
        <v>3229</v>
      </c>
      <c r="B1665" t="s">
        <v>3410</v>
      </c>
      <c r="C1665" t="s">
        <v>5410</v>
      </c>
      <c r="D1665" t="s">
        <v>3076</v>
      </c>
      <c r="E1665" t="s">
        <v>3077</v>
      </c>
      <c r="F1665" t="s">
        <v>307</v>
      </c>
      <c r="G1665" t="s">
        <v>5259</v>
      </c>
      <c r="H1665" t="s">
        <v>324</v>
      </c>
      <c r="I1665" t="s">
        <v>325</v>
      </c>
      <c r="J1665" t="s">
        <v>246</v>
      </c>
      <c r="K1665" t="s">
        <v>3079</v>
      </c>
      <c r="L1665" t="s">
        <v>247</v>
      </c>
      <c r="M1665">
        <v>1058500</v>
      </c>
      <c r="N1665">
        <v>0</v>
      </c>
      <c r="O1665">
        <v>1058500</v>
      </c>
      <c r="P1665">
        <v>0</v>
      </c>
      <c r="Q1665" t="s">
        <v>5411</v>
      </c>
      <c r="R1665" t="s">
        <v>3229</v>
      </c>
      <c r="S1665" t="s">
        <v>3429</v>
      </c>
      <c r="T1665" t="s">
        <v>3085</v>
      </c>
      <c r="U1665" t="s">
        <v>5412</v>
      </c>
      <c r="V1665" t="s">
        <v>5413</v>
      </c>
      <c r="W1665" t="s">
        <v>3085</v>
      </c>
      <c r="X1665" t="str">
        <f t="shared" si="25"/>
        <v>Funcionamiento</v>
      </c>
      <c r="Y1665" t="s">
        <v>5259</v>
      </c>
    </row>
    <row r="1666" spans="1:25">
      <c r="A1666" t="s">
        <v>3292</v>
      </c>
      <c r="B1666" t="s">
        <v>5414</v>
      </c>
      <c r="C1666" t="s">
        <v>5415</v>
      </c>
      <c r="D1666" t="s">
        <v>3076</v>
      </c>
      <c r="E1666" t="s">
        <v>3399</v>
      </c>
      <c r="F1666" t="s">
        <v>3234</v>
      </c>
      <c r="G1666" t="s">
        <v>5259</v>
      </c>
      <c r="H1666" t="s">
        <v>428</v>
      </c>
      <c r="I1666" t="s">
        <v>669</v>
      </c>
      <c r="J1666" t="s">
        <v>246</v>
      </c>
      <c r="K1666" t="s">
        <v>3079</v>
      </c>
      <c r="L1666" t="s">
        <v>247</v>
      </c>
      <c r="M1666">
        <v>3865000</v>
      </c>
      <c r="N1666">
        <v>-3865000</v>
      </c>
      <c r="O1666">
        <v>0</v>
      </c>
      <c r="P1666">
        <v>0</v>
      </c>
      <c r="Q1666" t="s">
        <v>5416</v>
      </c>
      <c r="R1666" t="s">
        <v>3292</v>
      </c>
      <c r="S1666" t="s">
        <v>3085</v>
      </c>
      <c r="T1666" t="s">
        <v>3085</v>
      </c>
      <c r="U1666" t="s">
        <v>3085</v>
      </c>
      <c r="V1666" t="s">
        <v>3085</v>
      </c>
      <c r="W1666" t="s">
        <v>3085</v>
      </c>
      <c r="X1666" t="str">
        <f t="shared" ref="X1666:X1729" si="26">IF(LEFT(H1666,1)="C","Inversión","Funcionamiento")</f>
        <v>Inversión</v>
      </c>
      <c r="Y1666" t="s">
        <v>3241</v>
      </c>
    </row>
    <row r="1667" spans="1:25">
      <c r="A1667" t="s">
        <v>3297</v>
      </c>
      <c r="B1667" t="s">
        <v>3425</v>
      </c>
      <c r="C1667" t="s">
        <v>5417</v>
      </c>
      <c r="D1667" t="s">
        <v>3076</v>
      </c>
      <c r="E1667" t="s">
        <v>3077</v>
      </c>
      <c r="F1667" t="s">
        <v>307</v>
      </c>
      <c r="G1667" t="s">
        <v>5259</v>
      </c>
      <c r="H1667" t="s">
        <v>346</v>
      </c>
      <c r="I1667" t="s">
        <v>347</v>
      </c>
      <c r="J1667" t="s">
        <v>253</v>
      </c>
      <c r="K1667" t="s">
        <v>3115</v>
      </c>
      <c r="L1667" t="s">
        <v>247</v>
      </c>
      <c r="M1667">
        <v>271546</v>
      </c>
      <c r="N1667">
        <v>0</v>
      </c>
      <c r="O1667">
        <v>271546</v>
      </c>
      <c r="P1667">
        <v>0</v>
      </c>
      <c r="Q1667" t="s">
        <v>5418</v>
      </c>
      <c r="R1667" t="s">
        <v>3297</v>
      </c>
      <c r="S1667" t="s">
        <v>3439</v>
      </c>
      <c r="T1667" t="s">
        <v>5419</v>
      </c>
      <c r="U1667" t="s">
        <v>5420</v>
      </c>
      <c r="V1667" t="s">
        <v>5421</v>
      </c>
      <c r="W1667" t="s">
        <v>3085</v>
      </c>
      <c r="X1667" t="str">
        <f t="shared" si="26"/>
        <v>Funcionamiento</v>
      </c>
      <c r="Y1667" t="s">
        <v>5259</v>
      </c>
    </row>
    <row r="1668" spans="1:25">
      <c r="A1668" t="s">
        <v>3297</v>
      </c>
      <c r="B1668" t="s">
        <v>3425</v>
      </c>
      <c r="C1668" t="s">
        <v>5417</v>
      </c>
      <c r="D1668" t="s">
        <v>3076</v>
      </c>
      <c r="E1668" t="s">
        <v>3077</v>
      </c>
      <c r="F1668" t="s">
        <v>307</v>
      </c>
      <c r="G1668" t="s">
        <v>5259</v>
      </c>
      <c r="H1668" t="s">
        <v>338</v>
      </c>
      <c r="I1668" t="s">
        <v>339</v>
      </c>
      <c r="J1668" t="s">
        <v>253</v>
      </c>
      <c r="K1668" t="s">
        <v>3115</v>
      </c>
      <c r="L1668" t="s">
        <v>247</v>
      </c>
      <c r="M1668">
        <v>60000</v>
      </c>
      <c r="N1668">
        <v>0</v>
      </c>
      <c r="O1668">
        <v>60000</v>
      </c>
      <c r="P1668">
        <v>0</v>
      </c>
      <c r="Q1668" t="s">
        <v>5418</v>
      </c>
      <c r="R1668" t="s">
        <v>3297</v>
      </c>
      <c r="S1668" t="s">
        <v>3439</v>
      </c>
      <c r="T1668" t="s">
        <v>5419</v>
      </c>
      <c r="U1668" t="s">
        <v>5420</v>
      </c>
      <c r="V1668" t="s">
        <v>5421</v>
      </c>
      <c r="W1668" t="s">
        <v>3085</v>
      </c>
      <c r="X1668" t="str">
        <f t="shared" si="26"/>
        <v>Funcionamiento</v>
      </c>
      <c r="Y1668" t="s">
        <v>5259</v>
      </c>
    </row>
    <row r="1669" spans="1:25">
      <c r="A1669" t="s">
        <v>3304</v>
      </c>
      <c r="B1669" t="s">
        <v>4347</v>
      </c>
      <c r="C1669" t="s">
        <v>5422</v>
      </c>
      <c r="D1669" t="s">
        <v>3076</v>
      </c>
      <c r="E1669" t="s">
        <v>3077</v>
      </c>
      <c r="F1669" t="s">
        <v>3149</v>
      </c>
      <c r="G1669" t="s">
        <v>5259</v>
      </c>
      <c r="H1669" t="s">
        <v>437</v>
      </c>
      <c r="I1669" t="s">
        <v>649</v>
      </c>
      <c r="J1669" t="s">
        <v>253</v>
      </c>
      <c r="K1669" t="s">
        <v>3115</v>
      </c>
      <c r="L1669" t="s">
        <v>247</v>
      </c>
      <c r="M1669">
        <v>24390585</v>
      </c>
      <c r="N1669">
        <v>-1951247</v>
      </c>
      <c r="O1669">
        <v>22439338</v>
      </c>
      <c r="P1669">
        <v>0</v>
      </c>
      <c r="Q1669" t="s">
        <v>5423</v>
      </c>
      <c r="R1669" t="s">
        <v>3304</v>
      </c>
      <c r="S1669" t="s">
        <v>5424</v>
      </c>
      <c r="T1669" t="s">
        <v>5425</v>
      </c>
      <c r="U1669" t="s">
        <v>5426</v>
      </c>
      <c r="V1669" t="s">
        <v>5427</v>
      </c>
      <c r="W1669" t="s">
        <v>3085</v>
      </c>
      <c r="X1669" t="str">
        <f t="shared" si="26"/>
        <v>Inversión</v>
      </c>
      <c r="Y1669" t="s">
        <v>3157</v>
      </c>
    </row>
    <row r="1670" spans="1:25">
      <c r="A1670" t="s">
        <v>3237</v>
      </c>
      <c r="B1670" t="s">
        <v>4372</v>
      </c>
      <c r="C1670" t="s">
        <v>5428</v>
      </c>
      <c r="D1670" t="s">
        <v>3076</v>
      </c>
      <c r="E1670" t="s">
        <v>3077</v>
      </c>
      <c r="F1670" t="s">
        <v>307</v>
      </c>
      <c r="G1670" t="s">
        <v>5259</v>
      </c>
      <c r="H1670" t="s">
        <v>312</v>
      </c>
      <c r="I1670" t="s">
        <v>3333</v>
      </c>
      <c r="J1670" t="s">
        <v>246</v>
      </c>
      <c r="K1670" t="s">
        <v>3079</v>
      </c>
      <c r="L1670" t="s">
        <v>247</v>
      </c>
      <c r="M1670">
        <v>1775946</v>
      </c>
      <c r="N1670">
        <v>0</v>
      </c>
      <c r="O1670">
        <v>1775946</v>
      </c>
      <c r="P1670">
        <v>0</v>
      </c>
      <c r="Q1670" t="s">
        <v>5429</v>
      </c>
      <c r="R1670" t="s">
        <v>3237</v>
      </c>
      <c r="S1670" t="s">
        <v>5430</v>
      </c>
      <c r="T1670" t="s">
        <v>3085</v>
      </c>
      <c r="U1670" t="s">
        <v>5431</v>
      </c>
      <c r="V1670" t="s">
        <v>5432</v>
      </c>
      <c r="W1670" t="s">
        <v>3085</v>
      </c>
      <c r="X1670" t="str">
        <f t="shared" si="26"/>
        <v>Funcionamiento</v>
      </c>
      <c r="Y1670" t="s">
        <v>5259</v>
      </c>
    </row>
    <row r="1671" spans="1:25">
      <c r="A1671" t="s">
        <v>3237</v>
      </c>
      <c r="B1671" t="s">
        <v>4372</v>
      </c>
      <c r="C1671" t="s">
        <v>5428</v>
      </c>
      <c r="D1671" t="s">
        <v>3076</v>
      </c>
      <c r="E1671" t="s">
        <v>3077</v>
      </c>
      <c r="F1671" t="s">
        <v>307</v>
      </c>
      <c r="G1671" t="s">
        <v>5259</v>
      </c>
      <c r="H1671" t="s">
        <v>336</v>
      </c>
      <c r="I1671" t="s">
        <v>337</v>
      </c>
      <c r="J1671" t="s">
        <v>246</v>
      </c>
      <c r="K1671" t="s">
        <v>3079</v>
      </c>
      <c r="L1671" t="s">
        <v>247</v>
      </c>
      <c r="M1671">
        <v>2354967</v>
      </c>
      <c r="N1671">
        <v>0</v>
      </c>
      <c r="O1671">
        <v>2354967</v>
      </c>
      <c r="P1671">
        <v>0</v>
      </c>
      <c r="Q1671" t="s">
        <v>5429</v>
      </c>
      <c r="R1671" t="s">
        <v>3237</v>
      </c>
      <c r="S1671" t="s">
        <v>5430</v>
      </c>
      <c r="T1671" t="s">
        <v>3085</v>
      </c>
      <c r="U1671" t="s">
        <v>5431</v>
      </c>
      <c r="V1671" t="s">
        <v>5432</v>
      </c>
      <c r="W1671" t="s">
        <v>3085</v>
      </c>
      <c r="X1671" t="str">
        <f t="shared" si="26"/>
        <v>Funcionamiento</v>
      </c>
      <c r="Y1671" t="s">
        <v>5259</v>
      </c>
    </row>
    <row r="1672" spans="1:25">
      <c r="A1672" t="s">
        <v>3237</v>
      </c>
      <c r="B1672" t="s">
        <v>4372</v>
      </c>
      <c r="C1672" t="s">
        <v>5428</v>
      </c>
      <c r="D1672" t="s">
        <v>3076</v>
      </c>
      <c r="E1672" t="s">
        <v>3077</v>
      </c>
      <c r="F1672" t="s">
        <v>307</v>
      </c>
      <c r="G1672" t="s">
        <v>5259</v>
      </c>
      <c r="H1672" t="s">
        <v>331</v>
      </c>
      <c r="I1672" t="s">
        <v>587</v>
      </c>
      <c r="J1672" t="s">
        <v>246</v>
      </c>
      <c r="K1672" t="s">
        <v>3079</v>
      </c>
      <c r="L1672" t="s">
        <v>247</v>
      </c>
      <c r="M1672">
        <v>1358620</v>
      </c>
      <c r="N1672">
        <v>0</v>
      </c>
      <c r="O1672">
        <v>1358620</v>
      </c>
      <c r="P1672">
        <v>0</v>
      </c>
      <c r="Q1672" t="s">
        <v>5429</v>
      </c>
      <c r="R1672" t="s">
        <v>3237</v>
      </c>
      <c r="S1672" t="s">
        <v>5430</v>
      </c>
      <c r="T1672" t="s">
        <v>3085</v>
      </c>
      <c r="U1672" t="s">
        <v>5431</v>
      </c>
      <c r="V1672" t="s">
        <v>5432</v>
      </c>
      <c r="W1672" t="s">
        <v>3085</v>
      </c>
      <c r="X1672" t="str">
        <f t="shared" si="26"/>
        <v>Funcionamiento</v>
      </c>
      <c r="Y1672" t="s">
        <v>5259</v>
      </c>
    </row>
    <row r="1673" spans="1:25">
      <c r="A1673" t="s">
        <v>3237</v>
      </c>
      <c r="B1673" t="s">
        <v>4372</v>
      </c>
      <c r="C1673" t="s">
        <v>5428</v>
      </c>
      <c r="D1673" t="s">
        <v>3076</v>
      </c>
      <c r="E1673" t="s">
        <v>3077</v>
      </c>
      <c r="F1673" t="s">
        <v>307</v>
      </c>
      <c r="G1673" t="s">
        <v>5259</v>
      </c>
      <c r="H1673" t="s">
        <v>292</v>
      </c>
      <c r="I1673" t="s">
        <v>293</v>
      </c>
      <c r="J1673" t="s">
        <v>246</v>
      </c>
      <c r="K1673" t="s">
        <v>3079</v>
      </c>
      <c r="L1673" t="s">
        <v>247</v>
      </c>
      <c r="M1673">
        <v>46429074</v>
      </c>
      <c r="N1673">
        <v>0</v>
      </c>
      <c r="O1673">
        <v>46429074</v>
      </c>
      <c r="P1673">
        <v>0</v>
      </c>
      <c r="Q1673" t="s">
        <v>5429</v>
      </c>
      <c r="R1673" t="s">
        <v>3237</v>
      </c>
      <c r="S1673" t="s">
        <v>5430</v>
      </c>
      <c r="T1673" t="s">
        <v>3085</v>
      </c>
      <c r="U1673" t="s">
        <v>5431</v>
      </c>
      <c r="V1673" t="s">
        <v>5432</v>
      </c>
      <c r="W1673" t="s">
        <v>3085</v>
      </c>
      <c r="X1673" t="str">
        <f t="shared" si="26"/>
        <v>Funcionamiento</v>
      </c>
      <c r="Y1673" t="s">
        <v>5259</v>
      </c>
    </row>
    <row r="1674" spans="1:25">
      <c r="A1674" t="s">
        <v>3237</v>
      </c>
      <c r="B1674" t="s">
        <v>4372</v>
      </c>
      <c r="C1674" t="s">
        <v>5428</v>
      </c>
      <c r="D1674" t="s">
        <v>3076</v>
      </c>
      <c r="E1674" t="s">
        <v>3077</v>
      </c>
      <c r="F1674" t="s">
        <v>307</v>
      </c>
      <c r="G1674" t="s">
        <v>5259</v>
      </c>
      <c r="H1674" t="s">
        <v>309</v>
      </c>
      <c r="I1674" t="s">
        <v>311</v>
      </c>
      <c r="J1674" t="s">
        <v>246</v>
      </c>
      <c r="K1674" t="s">
        <v>3079</v>
      </c>
      <c r="L1674" t="s">
        <v>247</v>
      </c>
      <c r="M1674">
        <v>926332</v>
      </c>
      <c r="N1674">
        <v>0</v>
      </c>
      <c r="O1674">
        <v>926332</v>
      </c>
      <c r="P1674">
        <v>0</v>
      </c>
      <c r="Q1674" t="s">
        <v>5429</v>
      </c>
      <c r="R1674" t="s">
        <v>3237</v>
      </c>
      <c r="S1674" t="s">
        <v>5430</v>
      </c>
      <c r="T1674" t="s">
        <v>3085</v>
      </c>
      <c r="U1674" t="s">
        <v>5431</v>
      </c>
      <c r="V1674" t="s">
        <v>5432</v>
      </c>
      <c r="W1674" t="s">
        <v>3085</v>
      </c>
      <c r="X1674" t="str">
        <f t="shared" si="26"/>
        <v>Funcionamiento</v>
      </c>
      <c r="Y1674" t="s">
        <v>5259</v>
      </c>
    </row>
    <row r="1675" spans="1:25">
      <c r="A1675" t="s">
        <v>3237</v>
      </c>
      <c r="B1675" t="s">
        <v>4372</v>
      </c>
      <c r="C1675" t="s">
        <v>5428</v>
      </c>
      <c r="D1675" t="s">
        <v>3076</v>
      </c>
      <c r="E1675" t="s">
        <v>3077</v>
      </c>
      <c r="F1675" t="s">
        <v>307</v>
      </c>
      <c r="G1675" t="s">
        <v>5259</v>
      </c>
      <c r="H1675" t="s">
        <v>294</v>
      </c>
      <c r="I1675" t="s">
        <v>296</v>
      </c>
      <c r="J1675" t="s">
        <v>246</v>
      </c>
      <c r="K1675" t="s">
        <v>3079</v>
      </c>
      <c r="L1675" t="s">
        <v>247</v>
      </c>
      <c r="M1675">
        <v>1282301</v>
      </c>
      <c r="N1675">
        <v>0</v>
      </c>
      <c r="O1675">
        <v>1282301</v>
      </c>
      <c r="P1675">
        <v>0</v>
      </c>
      <c r="Q1675" t="s">
        <v>5429</v>
      </c>
      <c r="R1675" t="s">
        <v>3237</v>
      </c>
      <c r="S1675" t="s">
        <v>5430</v>
      </c>
      <c r="T1675" t="s">
        <v>3085</v>
      </c>
      <c r="U1675" t="s">
        <v>5431</v>
      </c>
      <c r="V1675" t="s">
        <v>5432</v>
      </c>
      <c r="W1675" t="s">
        <v>3085</v>
      </c>
      <c r="X1675" t="str">
        <f t="shared" si="26"/>
        <v>Funcionamiento</v>
      </c>
      <c r="Y1675" t="s">
        <v>5259</v>
      </c>
    </row>
    <row r="1676" spans="1:25">
      <c r="A1676" t="s">
        <v>3237</v>
      </c>
      <c r="B1676" t="s">
        <v>4372</v>
      </c>
      <c r="C1676" t="s">
        <v>5428</v>
      </c>
      <c r="D1676" t="s">
        <v>3076</v>
      </c>
      <c r="E1676" t="s">
        <v>3077</v>
      </c>
      <c r="F1676" t="s">
        <v>307</v>
      </c>
      <c r="G1676" t="s">
        <v>5259</v>
      </c>
      <c r="H1676" t="s">
        <v>333</v>
      </c>
      <c r="I1676" t="s">
        <v>335</v>
      </c>
      <c r="J1676" t="s">
        <v>246</v>
      </c>
      <c r="K1676" t="s">
        <v>3079</v>
      </c>
      <c r="L1676" t="s">
        <v>247</v>
      </c>
      <c r="M1676">
        <v>98364</v>
      </c>
      <c r="N1676">
        <v>0</v>
      </c>
      <c r="O1676">
        <v>98364</v>
      </c>
      <c r="P1676">
        <v>0</v>
      </c>
      <c r="Q1676" t="s">
        <v>5429</v>
      </c>
      <c r="R1676" t="s">
        <v>3237</v>
      </c>
      <c r="S1676" t="s">
        <v>5430</v>
      </c>
      <c r="T1676" t="s">
        <v>3085</v>
      </c>
      <c r="U1676" t="s">
        <v>5431</v>
      </c>
      <c r="V1676" t="s">
        <v>5432</v>
      </c>
      <c r="W1676" t="s">
        <v>3085</v>
      </c>
      <c r="X1676" t="str">
        <f t="shared" si="26"/>
        <v>Funcionamiento</v>
      </c>
      <c r="Y1676" t="s">
        <v>5259</v>
      </c>
    </row>
    <row r="1677" spans="1:25">
      <c r="A1677" t="s">
        <v>3237</v>
      </c>
      <c r="B1677" t="s">
        <v>4372</v>
      </c>
      <c r="C1677" t="s">
        <v>5428</v>
      </c>
      <c r="D1677" t="s">
        <v>3076</v>
      </c>
      <c r="E1677" t="s">
        <v>3077</v>
      </c>
      <c r="F1677" t="s">
        <v>307</v>
      </c>
      <c r="G1677" t="s">
        <v>5259</v>
      </c>
      <c r="H1677" t="s">
        <v>303</v>
      </c>
      <c r="I1677" t="s">
        <v>305</v>
      </c>
      <c r="J1677" t="s">
        <v>246</v>
      </c>
      <c r="K1677" t="s">
        <v>3079</v>
      </c>
      <c r="L1677" t="s">
        <v>247</v>
      </c>
      <c r="M1677">
        <v>3037134</v>
      </c>
      <c r="N1677">
        <v>0</v>
      </c>
      <c r="O1677">
        <v>3037134</v>
      </c>
      <c r="P1677">
        <v>0</v>
      </c>
      <c r="Q1677" t="s">
        <v>5429</v>
      </c>
      <c r="R1677" t="s">
        <v>3237</v>
      </c>
      <c r="S1677" t="s">
        <v>5430</v>
      </c>
      <c r="T1677" t="s">
        <v>3085</v>
      </c>
      <c r="U1677" t="s">
        <v>5431</v>
      </c>
      <c r="V1677" t="s">
        <v>5432</v>
      </c>
      <c r="W1677" t="s">
        <v>3085</v>
      </c>
      <c r="X1677" t="str">
        <f t="shared" si="26"/>
        <v>Funcionamiento</v>
      </c>
      <c r="Y1677" t="s">
        <v>5259</v>
      </c>
    </row>
    <row r="1678" spans="1:25">
      <c r="A1678" t="s">
        <v>3317</v>
      </c>
      <c r="B1678" t="s">
        <v>3770</v>
      </c>
      <c r="C1678" t="s">
        <v>5433</v>
      </c>
      <c r="D1678" t="s">
        <v>3076</v>
      </c>
      <c r="E1678" t="s">
        <v>3077</v>
      </c>
      <c r="F1678" t="s">
        <v>307</v>
      </c>
      <c r="G1678" t="s">
        <v>5259</v>
      </c>
      <c r="H1678" t="s">
        <v>314</v>
      </c>
      <c r="I1678" t="s">
        <v>582</v>
      </c>
      <c r="J1678" t="s">
        <v>246</v>
      </c>
      <c r="K1678" t="s">
        <v>3079</v>
      </c>
      <c r="L1678" t="s">
        <v>247</v>
      </c>
      <c r="M1678">
        <v>6264100</v>
      </c>
      <c r="N1678">
        <v>0</v>
      </c>
      <c r="O1678">
        <v>6264100</v>
      </c>
      <c r="P1678">
        <v>0</v>
      </c>
      <c r="Q1678" t="s">
        <v>5434</v>
      </c>
      <c r="R1678" t="s">
        <v>3317</v>
      </c>
      <c r="S1678" t="s">
        <v>5435</v>
      </c>
      <c r="T1678" t="s">
        <v>3085</v>
      </c>
      <c r="U1678" t="s">
        <v>5436</v>
      </c>
      <c r="V1678" t="s">
        <v>5437</v>
      </c>
      <c r="W1678" t="s">
        <v>3085</v>
      </c>
      <c r="X1678" t="str">
        <f t="shared" si="26"/>
        <v>Funcionamiento</v>
      </c>
      <c r="Y1678" t="s">
        <v>5259</v>
      </c>
    </row>
    <row r="1679" spans="1:25">
      <c r="A1679" t="s">
        <v>3317</v>
      </c>
      <c r="B1679" t="s">
        <v>3770</v>
      </c>
      <c r="C1679" t="s">
        <v>5433</v>
      </c>
      <c r="D1679" t="s">
        <v>3076</v>
      </c>
      <c r="E1679" t="s">
        <v>3077</v>
      </c>
      <c r="F1679" t="s">
        <v>307</v>
      </c>
      <c r="G1679" t="s">
        <v>5259</v>
      </c>
      <c r="H1679" t="s">
        <v>324</v>
      </c>
      <c r="I1679" t="s">
        <v>325</v>
      </c>
      <c r="J1679" t="s">
        <v>246</v>
      </c>
      <c r="K1679" t="s">
        <v>3079</v>
      </c>
      <c r="L1679" t="s">
        <v>247</v>
      </c>
      <c r="M1679">
        <v>1091800</v>
      </c>
      <c r="N1679">
        <v>0</v>
      </c>
      <c r="O1679">
        <v>1091800</v>
      </c>
      <c r="P1679">
        <v>0</v>
      </c>
      <c r="Q1679" t="s">
        <v>5434</v>
      </c>
      <c r="R1679" t="s">
        <v>3317</v>
      </c>
      <c r="S1679" t="s">
        <v>5435</v>
      </c>
      <c r="T1679" t="s">
        <v>3085</v>
      </c>
      <c r="U1679" t="s">
        <v>5436</v>
      </c>
      <c r="V1679" t="s">
        <v>5437</v>
      </c>
      <c r="W1679" t="s">
        <v>3085</v>
      </c>
      <c r="X1679" t="str">
        <f t="shared" si="26"/>
        <v>Funcionamiento</v>
      </c>
      <c r="Y1679" t="s">
        <v>5259</v>
      </c>
    </row>
    <row r="1680" spans="1:25">
      <c r="A1680" t="s">
        <v>3317</v>
      </c>
      <c r="B1680" t="s">
        <v>3770</v>
      </c>
      <c r="C1680" t="s">
        <v>5433</v>
      </c>
      <c r="D1680" t="s">
        <v>3076</v>
      </c>
      <c r="E1680" t="s">
        <v>3077</v>
      </c>
      <c r="F1680" t="s">
        <v>307</v>
      </c>
      <c r="G1680" t="s">
        <v>5259</v>
      </c>
      <c r="H1680" t="s">
        <v>316</v>
      </c>
      <c r="I1680" t="s">
        <v>583</v>
      </c>
      <c r="J1680" t="s">
        <v>246</v>
      </c>
      <c r="K1680" t="s">
        <v>3079</v>
      </c>
      <c r="L1680" t="s">
        <v>247</v>
      </c>
      <c r="M1680">
        <v>4437600</v>
      </c>
      <c r="N1680">
        <v>0</v>
      </c>
      <c r="O1680">
        <v>4437600</v>
      </c>
      <c r="P1680">
        <v>0</v>
      </c>
      <c r="Q1680" t="s">
        <v>5434</v>
      </c>
      <c r="R1680" t="s">
        <v>3317</v>
      </c>
      <c r="S1680" t="s">
        <v>5435</v>
      </c>
      <c r="T1680" t="s">
        <v>3085</v>
      </c>
      <c r="U1680" t="s">
        <v>5436</v>
      </c>
      <c r="V1680" t="s">
        <v>5437</v>
      </c>
      <c r="W1680" t="s">
        <v>3085</v>
      </c>
      <c r="X1680" t="str">
        <f t="shared" si="26"/>
        <v>Funcionamiento</v>
      </c>
      <c r="Y1680" t="s">
        <v>5259</v>
      </c>
    </row>
    <row r="1681" spans="1:25">
      <c r="A1681" t="s">
        <v>3317</v>
      </c>
      <c r="B1681" t="s">
        <v>3770</v>
      </c>
      <c r="C1681" t="s">
        <v>5433</v>
      </c>
      <c r="D1681" t="s">
        <v>3076</v>
      </c>
      <c r="E1681" t="s">
        <v>3077</v>
      </c>
      <c r="F1681" t="s">
        <v>307</v>
      </c>
      <c r="G1681" t="s">
        <v>5259</v>
      </c>
      <c r="H1681" t="s">
        <v>318</v>
      </c>
      <c r="I1681" t="s">
        <v>586</v>
      </c>
      <c r="J1681" t="s">
        <v>246</v>
      </c>
      <c r="K1681" t="s">
        <v>3079</v>
      </c>
      <c r="L1681" t="s">
        <v>247</v>
      </c>
      <c r="M1681">
        <v>2182700</v>
      </c>
      <c r="N1681">
        <v>0</v>
      </c>
      <c r="O1681">
        <v>2182700</v>
      </c>
      <c r="P1681">
        <v>0</v>
      </c>
      <c r="Q1681" t="s">
        <v>5434</v>
      </c>
      <c r="R1681" t="s">
        <v>3317</v>
      </c>
      <c r="S1681" t="s">
        <v>5435</v>
      </c>
      <c r="T1681" t="s">
        <v>3085</v>
      </c>
      <c r="U1681" t="s">
        <v>5436</v>
      </c>
      <c r="V1681" t="s">
        <v>5437</v>
      </c>
      <c r="W1681" t="s">
        <v>3085</v>
      </c>
      <c r="X1681" t="str">
        <f t="shared" si="26"/>
        <v>Funcionamiento</v>
      </c>
      <c r="Y1681" t="s">
        <v>5259</v>
      </c>
    </row>
    <row r="1682" spans="1:25">
      <c r="A1682" t="s">
        <v>3317</v>
      </c>
      <c r="B1682" t="s">
        <v>3770</v>
      </c>
      <c r="C1682" t="s">
        <v>5433</v>
      </c>
      <c r="D1682" t="s">
        <v>3076</v>
      </c>
      <c r="E1682" t="s">
        <v>3077</v>
      </c>
      <c r="F1682" t="s">
        <v>307</v>
      </c>
      <c r="G1682" t="s">
        <v>5259</v>
      </c>
      <c r="H1682" t="s">
        <v>320</v>
      </c>
      <c r="I1682" t="s">
        <v>321</v>
      </c>
      <c r="J1682" t="s">
        <v>246</v>
      </c>
      <c r="K1682" t="s">
        <v>3079</v>
      </c>
      <c r="L1682" t="s">
        <v>247</v>
      </c>
      <c r="M1682">
        <v>580800</v>
      </c>
      <c r="N1682">
        <v>0</v>
      </c>
      <c r="O1682">
        <v>580800</v>
      </c>
      <c r="P1682">
        <v>0</v>
      </c>
      <c r="Q1682" t="s">
        <v>5434</v>
      </c>
      <c r="R1682" t="s">
        <v>3317</v>
      </c>
      <c r="S1682" t="s">
        <v>5435</v>
      </c>
      <c r="T1682" t="s">
        <v>3085</v>
      </c>
      <c r="U1682" t="s">
        <v>5436</v>
      </c>
      <c r="V1682" t="s">
        <v>5437</v>
      </c>
      <c r="W1682" t="s">
        <v>3085</v>
      </c>
      <c r="X1682" t="str">
        <f t="shared" si="26"/>
        <v>Funcionamiento</v>
      </c>
      <c r="Y1682" t="s">
        <v>5259</v>
      </c>
    </row>
    <row r="1683" spans="1:25">
      <c r="A1683" t="s">
        <v>3317</v>
      </c>
      <c r="B1683" t="s">
        <v>3770</v>
      </c>
      <c r="C1683" t="s">
        <v>5433</v>
      </c>
      <c r="D1683" t="s">
        <v>3076</v>
      </c>
      <c r="E1683" t="s">
        <v>3077</v>
      </c>
      <c r="F1683" t="s">
        <v>307</v>
      </c>
      <c r="G1683" t="s">
        <v>5259</v>
      </c>
      <c r="H1683" t="s">
        <v>322</v>
      </c>
      <c r="I1683" t="s">
        <v>323</v>
      </c>
      <c r="J1683" t="s">
        <v>246</v>
      </c>
      <c r="K1683" t="s">
        <v>3079</v>
      </c>
      <c r="L1683" t="s">
        <v>247</v>
      </c>
      <c r="M1683">
        <v>1637600</v>
      </c>
      <c r="N1683">
        <v>0</v>
      </c>
      <c r="O1683">
        <v>1637600</v>
      </c>
      <c r="P1683">
        <v>0</v>
      </c>
      <c r="Q1683" t="s">
        <v>5434</v>
      </c>
      <c r="R1683" t="s">
        <v>3317</v>
      </c>
      <c r="S1683" t="s">
        <v>5435</v>
      </c>
      <c r="T1683" t="s">
        <v>3085</v>
      </c>
      <c r="U1683" t="s">
        <v>5436</v>
      </c>
      <c r="V1683" t="s">
        <v>5437</v>
      </c>
      <c r="W1683" t="s">
        <v>3085</v>
      </c>
      <c r="X1683" t="str">
        <f t="shared" si="26"/>
        <v>Funcionamiento</v>
      </c>
      <c r="Y1683" t="s">
        <v>5259</v>
      </c>
    </row>
    <row r="1684" spans="1:25">
      <c r="A1684" t="s">
        <v>3325</v>
      </c>
      <c r="B1684" t="s">
        <v>3770</v>
      </c>
      <c r="C1684" t="s">
        <v>5438</v>
      </c>
      <c r="D1684" t="s">
        <v>3076</v>
      </c>
      <c r="E1684" t="s">
        <v>3331</v>
      </c>
      <c r="F1684" t="s">
        <v>3234</v>
      </c>
      <c r="G1684" t="s">
        <v>5259</v>
      </c>
      <c r="H1684" t="s">
        <v>428</v>
      </c>
      <c r="I1684" t="s">
        <v>669</v>
      </c>
      <c r="J1684" t="s">
        <v>246</v>
      </c>
      <c r="K1684" t="s">
        <v>3079</v>
      </c>
      <c r="L1684" t="s">
        <v>247</v>
      </c>
      <c r="M1684">
        <v>7748328</v>
      </c>
      <c r="N1684">
        <v>-7748328</v>
      </c>
      <c r="O1684">
        <v>0</v>
      </c>
      <c r="P1684">
        <v>0</v>
      </c>
      <c r="Q1684" t="s">
        <v>5439</v>
      </c>
      <c r="R1684" t="s">
        <v>3325</v>
      </c>
      <c r="S1684" t="s">
        <v>3085</v>
      </c>
      <c r="T1684" t="s">
        <v>3085</v>
      </c>
      <c r="U1684" t="s">
        <v>3085</v>
      </c>
      <c r="V1684" t="s">
        <v>3085</v>
      </c>
      <c r="W1684" t="s">
        <v>3085</v>
      </c>
      <c r="X1684" t="str">
        <f t="shared" si="26"/>
        <v>Inversión</v>
      </c>
      <c r="Y1684" t="s">
        <v>3241</v>
      </c>
    </row>
    <row r="1685" spans="1:25">
      <c r="A1685" t="s">
        <v>3257</v>
      </c>
      <c r="B1685" t="s">
        <v>3770</v>
      </c>
      <c r="C1685" t="s">
        <v>5440</v>
      </c>
      <c r="D1685" t="s">
        <v>3076</v>
      </c>
      <c r="E1685" t="s">
        <v>3077</v>
      </c>
      <c r="F1685" t="s">
        <v>3234</v>
      </c>
      <c r="G1685" t="s">
        <v>5259</v>
      </c>
      <c r="H1685" t="s">
        <v>428</v>
      </c>
      <c r="I1685" t="s">
        <v>669</v>
      </c>
      <c r="J1685" t="s">
        <v>246</v>
      </c>
      <c r="K1685" t="s">
        <v>3079</v>
      </c>
      <c r="L1685" t="s">
        <v>247</v>
      </c>
      <c r="M1685">
        <v>7748328</v>
      </c>
      <c r="N1685">
        <v>-3929856</v>
      </c>
      <c r="O1685">
        <v>3818472</v>
      </c>
      <c r="P1685">
        <v>0</v>
      </c>
      <c r="Q1685" t="s">
        <v>5441</v>
      </c>
      <c r="R1685" t="s">
        <v>3257</v>
      </c>
      <c r="S1685" t="s">
        <v>3177</v>
      </c>
      <c r="T1685" t="s">
        <v>3735</v>
      </c>
      <c r="U1685" t="s">
        <v>5442</v>
      </c>
      <c r="V1685" t="s">
        <v>5443</v>
      </c>
      <c r="W1685" t="s">
        <v>3085</v>
      </c>
      <c r="X1685" t="str">
        <f t="shared" si="26"/>
        <v>Inversión</v>
      </c>
      <c r="Y1685" t="s">
        <v>3241</v>
      </c>
    </row>
    <row r="1686" spans="1:25">
      <c r="A1686" t="s">
        <v>3245</v>
      </c>
      <c r="B1686" t="s">
        <v>5444</v>
      </c>
      <c r="C1686" t="s">
        <v>5445</v>
      </c>
      <c r="D1686" t="s">
        <v>3076</v>
      </c>
      <c r="E1686" t="s">
        <v>3077</v>
      </c>
      <c r="F1686" t="s">
        <v>4481</v>
      </c>
      <c r="G1686" t="s">
        <v>5259</v>
      </c>
      <c r="H1686" t="s">
        <v>633</v>
      </c>
      <c r="I1686" t="s">
        <v>635</v>
      </c>
      <c r="J1686" t="s">
        <v>246</v>
      </c>
      <c r="K1686" t="s">
        <v>3079</v>
      </c>
      <c r="L1686" t="s">
        <v>247</v>
      </c>
      <c r="M1686">
        <v>645030</v>
      </c>
      <c r="N1686">
        <v>-600</v>
      </c>
      <c r="O1686">
        <v>644430</v>
      </c>
      <c r="P1686">
        <v>0</v>
      </c>
      <c r="Q1686" t="s">
        <v>5446</v>
      </c>
      <c r="R1686" t="s">
        <v>3245</v>
      </c>
      <c r="S1686" t="s">
        <v>3479</v>
      </c>
      <c r="T1686" t="s">
        <v>5447</v>
      </c>
      <c r="U1686" t="s">
        <v>5448</v>
      </c>
      <c r="V1686" t="s">
        <v>5449</v>
      </c>
      <c r="W1686" t="s">
        <v>3073</v>
      </c>
      <c r="X1686" t="str">
        <f t="shared" si="26"/>
        <v>Inversión</v>
      </c>
      <c r="Y1686" t="s">
        <v>4484</v>
      </c>
    </row>
    <row r="1687" spans="1:25">
      <c r="A1687" t="s">
        <v>3336</v>
      </c>
      <c r="B1687" t="s">
        <v>3803</v>
      </c>
      <c r="C1687" t="s">
        <v>5450</v>
      </c>
      <c r="D1687" t="s">
        <v>3076</v>
      </c>
      <c r="E1687" t="s">
        <v>3077</v>
      </c>
      <c r="F1687" t="s">
        <v>3149</v>
      </c>
      <c r="G1687" t="s">
        <v>5259</v>
      </c>
      <c r="H1687" t="s">
        <v>437</v>
      </c>
      <c r="I1687" t="s">
        <v>649</v>
      </c>
      <c r="J1687" t="s">
        <v>246</v>
      </c>
      <c r="K1687" t="s">
        <v>3150</v>
      </c>
      <c r="L1687" t="s">
        <v>247</v>
      </c>
      <c r="M1687">
        <v>8385135</v>
      </c>
      <c r="N1687">
        <v>-372673</v>
      </c>
      <c r="O1687">
        <v>8012462</v>
      </c>
      <c r="P1687">
        <v>0</v>
      </c>
      <c r="Q1687" t="s">
        <v>5451</v>
      </c>
      <c r="R1687" t="s">
        <v>3336</v>
      </c>
      <c r="S1687" t="s">
        <v>3766</v>
      </c>
      <c r="T1687" t="s">
        <v>4823</v>
      </c>
      <c r="U1687" t="s">
        <v>5452</v>
      </c>
      <c r="V1687" t="s">
        <v>5453</v>
      </c>
      <c r="W1687" t="s">
        <v>3085</v>
      </c>
      <c r="X1687" t="str">
        <f t="shared" si="26"/>
        <v>Inversión</v>
      </c>
      <c r="Y1687" t="s">
        <v>3157</v>
      </c>
    </row>
    <row r="1688" spans="1:25">
      <c r="A1688" t="s">
        <v>3343</v>
      </c>
      <c r="B1688" t="s">
        <v>3821</v>
      </c>
      <c r="C1688" t="s">
        <v>5454</v>
      </c>
      <c r="D1688" t="s">
        <v>3076</v>
      </c>
      <c r="E1688" t="s">
        <v>3077</v>
      </c>
      <c r="F1688" t="s">
        <v>307</v>
      </c>
      <c r="G1688" t="s">
        <v>5259</v>
      </c>
      <c r="H1688" t="s">
        <v>306</v>
      </c>
      <c r="I1688" t="s">
        <v>308</v>
      </c>
      <c r="J1688" t="s">
        <v>246</v>
      </c>
      <c r="K1688" t="s">
        <v>3079</v>
      </c>
      <c r="L1688" t="s">
        <v>247</v>
      </c>
      <c r="M1688">
        <v>70731890</v>
      </c>
      <c r="N1688">
        <v>0</v>
      </c>
      <c r="O1688">
        <v>70731890</v>
      </c>
      <c r="P1688">
        <v>0</v>
      </c>
      <c r="Q1688" t="s">
        <v>5455</v>
      </c>
      <c r="R1688" t="s">
        <v>3343</v>
      </c>
      <c r="S1688" t="s">
        <v>5456</v>
      </c>
      <c r="T1688" t="s">
        <v>3085</v>
      </c>
      <c r="U1688" t="s">
        <v>5457</v>
      </c>
      <c r="V1688" t="s">
        <v>5458</v>
      </c>
      <c r="W1688" t="s">
        <v>3085</v>
      </c>
      <c r="X1688" t="str">
        <f t="shared" si="26"/>
        <v>Funcionamiento</v>
      </c>
      <c r="Y1688" t="s">
        <v>5259</v>
      </c>
    </row>
    <row r="1689" spans="1:25">
      <c r="A1689" t="s">
        <v>3343</v>
      </c>
      <c r="B1689" t="s">
        <v>3821</v>
      </c>
      <c r="C1689" t="s">
        <v>5454</v>
      </c>
      <c r="D1689" t="s">
        <v>3076</v>
      </c>
      <c r="E1689" t="s">
        <v>3077</v>
      </c>
      <c r="F1689" t="s">
        <v>307</v>
      </c>
      <c r="G1689" t="s">
        <v>5259</v>
      </c>
      <c r="H1689" t="s">
        <v>309</v>
      </c>
      <c r="I1689" t="s">
        <v>311</v>
      </c>
      <c r="J1689" t="s">
        <v>246</v>
      </c>
      <c r="K1689" t="s">
        <v>3079</v>
      </c>
      <c r="L1689" t="s">
        <v>247</v>
      </c>
      <c r="M1689">
        <v>8402831</v>
      </c>
      <c r="N1689">
        <v>0</v>
      </c>
      <c r="O1689">
        <v>8402831</v>
      </c>
      <c r="P1689">
        <v>0</v>
      </c>
      <c r="Q1689" t="s">
        <v>5455</v>
      </c>
      <c r="R1689" t="s">
        <v>3343</v>
      </c>
      <c r="S1689" t="s">
        <v>5456</v>
      </c>
      <c r="T1689" t="s">
        <v>3085</v>
      </c>
      <c r="U1689" t="s">
        <v>5457</v>
      </c>
      <c r="V1689" t="s">
        <v>5458</v>
      </c>
      <c r="W1689" t="s">
        <v>3085</v>
      </c>
      <c r="X1689" t="str">
        <f t="shared" si="26"/>
        <v>Funcionamiento</v>
      </c>
      <c r="Y1689" t="s">
        <v>5259</v>
      </c>
    </row>
    <row r="1690" spans="1:25">
      <c r="A1690" t="s">
        <v>3343</v>
      </c>
      <c r="B1690" t="s">
        <v>3821</v>
      </c>
      <c r="C1690" t="s">
        <v>5454</v>
      </c>
      <c r="D1690" t="s">
        <v>3076</v>
      </c>
      <c r="E1690" t="s">
        <v>3077</v>
      </c>
      <c r="F1690" t="s">
        <v>307</v>
      </c>
      <c r="G1690" t="s">
        <v>5259</v>
      </c>
      <c r="H1690" t="s">
        <v>331</v>
      </c>
      <c r="I1690" t="s">
        <v>587</v>
      </c>
      <c r="J1690" t="s">
        <v>246</v>
      </c>
      <c r="K1690" t="s">
        <v>3079</v>
      </c>
      <c r="L1690" t="s">
        <v>247</v>
      </c>
      <c r="M1690">
        <v>8815877</v>
      </c>
      <c r="N1690">
        <v>0</v>
      </c>
      <c r="O1690">
        <v>8815877</v>
      </c>
      <c r="P1690">
        <v>0</v>
      </c>
      <c r="Q1690" t="s">
        <v>5455</v>
      </c>
      <c r="R1690" t="s">
        <v>3343</v>
      </c>
      <c r="S1690" t="s">
        <v>5456</v>
      </c>
      <c r="T1690" t="s">
        <v>3085</v>
      </c>
      <c r="U1690" t="s">
        <v>5457</v>
      </c>
      <c r="V1690" t="s">
        <v>5458</v>
      </c>
      <c r="W1690" t="s">
        <v>3085</v>
      </c>
      <c r="X1690" t="str">
        <f t="shared" si="26"/>
        <v>Funcionamiento</v>
      </c>
      <c r="Y1690" t="s">
        <v>5259</v>
      </c>
    </row>
    <row r="1691" spans="1:25">
      <c r="A1691" t="s">
        <v>3343</v>
      </c>
      <c r="B1691" t="s">
        <v>3821</v>
      </c>
      <c r="C1691" t="s">
        <v>5454</v>
      </c>
      <c r="D1691" t="s">
        <v>3076</v>
      </c>
      <c r="E1691" t="s">
        <v>3077</v>
      </c>
      <c r="F1691" t="s">
        <v>307</v>
      </c>
      <c r="G1691" t="s">
        <v>5259</v>
      </c>
      <c r="H1691" t="s">
        <v>336</v>
      </c>
      <c r="I1691" t="s">
        <v>337</v>
      </c>
      <c r="J1691" t="s">
        <v>246</v>
      </c>
      <c r="K1691" t="s">
        <v>3079</v>
      </c>
      <c r="L1691" t="s">
        <v>247</v>
      </c>
      <c r="M1691">
        <v>2354967</v>
      </c>
      <c r="N1691">
        <v>0</v>
      </c>
      <c r="O1691">
        <v>2354967</v>
      </c>
      <c r="P1691">
        <v>0</v>
      </c>
      <c r="Q1691" t="s">
        <v>5455</v>
      </c>
      <c r="R1691" t="s">
        <v>3343</v>
      </c>
      <c r="S1691" t="s">
        <v>5456</v>
      </c>
      <c r="T1691" t="s">
        <v>3085</v>
      </c>
      <c r="U1691" t="s">
        <v>5457</v>
      </c>
      <c r="V1691" t="s">
        <v>5458</v>
      </c>
      <c r="W1691" t="s">
        <v>3085</v>
      </c>
      <c r="X1691" t="str">
        <f t="shared" si="26"/>
        <v>Funcionamiento</v>
      </c>
      <c r="Y1691" t="s">
        <v>5259</v>
      </c>
    </row>
    <row r="1692" spans="1:25">
      <c r="A1692" t="s">
        <v>3343</v>
      </c>
      <c r="B1692" t="s">
        <v>3821</v>
      </c>
      <c r="C1692" t="s">
        <v>5454</v>
      </c>
      <c r="D1692" t="s">
        <v>3076</v>
      </c>
      <c r="E1692" t="s">
        <v>3077</v>
      </c>
      <c r="F1692" t="s">
        <v>307</v>
      </c>
      <c r="G1692" t="s">
        <v>5259</v>
      </c>
      <c r="H1692" t="s">
        <v>292</v>
      </c>
      <c r="I1692" t="s">
        <v>293</v>
      </c>
      <c r="J1692" t="s">
        <v>246</v>
      </c>
      <c r="K1692" t="s">
        <v>3079</v>
      </c>
      <c r="L1692" t="s">
        <v>247</v>
      </c>
      <c r="M1692">
        <v>46184177</v>
      </c>
      <c r="N1692">
        <v>0</v>
      </c>
      <c r="O1692">
        <v>46184177</v>
      </c>
      <c r="P1692">
        <v>0</v>
      </c>
      <c r="Q1692" t="s">
        <v>5455</v>
      </c>
      <c r="R1692" t="s">
        <v>3343</v>
      </c>
      <c r="S1692" t="s">
        <v>5456</v>
      </c>
      <c r="T1692" t="s">
        <v>3085</v>
      </c>
      <c r="U1692" t="s">
        <v>5457</v>
      </c>
      <c r="V1692" t="s">
        <v>5458</v>
      </c>
      <c r="W1692" t="s">
        <v>3085</v>
      </c>
      <c r="X1692" t="str">
        <f t="shared" si="26"/>
        <v>Funcionamiento</v>
      </c>
      <c r="Y1692" t="s">
        <v>5259</v>
      </c>
    </row>
    <row r="1693" spans="1:25">
      <c r="A1693" t="s">
        <v>3343</v>
      </c>
      <c r="B1693" t="s">
        <v>3821</v>
      </c>
      <c r="C1693" t="s">
        <v>5454</v>
      </c>
      <c r="D1693" t="s">
        <v>3076</v>
      </c>
      <c r="E1693" t="s">
        <v>3077</v>
      </c>
      <c r="F1693" t="s">
        <v>307</v>
      </c>
      <c r="G1693" t="s">
        <v>5259</v>
      </c>
      <c r="H1693" t="s">
        <v>294</v>
      </c>
      <c r="I1693" t="s">
        <v>296</v>
      </c>
      <c r="J1693" t="s">
        <v>246</v>
      </c>
      <c r="K1693" t="s">
        <v>3079</v>
      </c>
      <c r="L1693" t="s">
        <v>247</v>
      </c>
      <c r="M1693">
        <v>1273488</v>
      </c>
      <c r="N1693">
        <v>0</v>
      </c>
      <c r="O1693">
        <v>1273488</v>
      </c>
      <c r="P1693">
        <v>0</v>
      </c>
      <c r="Q1693" t="s">
        <v>5455</v>
      </c>
      <c r="R1693" t="s">
        <v>3343</v>
      </c>
      <c r="S1693" t="s">
        <v>5456</v>
      </c>
      <c r="T1693" t="s">
        <v>3085</v>
      </c>
      <c r="U1693" t="s">
        <v>5457</v>
      </c>
      <c r="V1693" t="s">
        <v>5458</v>
      </c>
      <c r="W1693" t="s">
        <v>3085</v>
      </c>
      <c r="X1693" t="str">
        <f t="shared" si="26"/>
        <v>Funcionamiento</v>
      </c>
      <c r="Y1693" t="s">
        <v>5259</v>
      </c>
    </row>
    <row r="1694" spans="1:25">
      <c r="A1694" t="s">
        <v>3343</v>
      </c>
      <c r="B1694" t="s">
        <v>3821</v>
      </c>
      <c r="C1694" t="s">
        <v>5454</v>
      </c>
      <c r="D1694" t="s">
        <v>3076</v>
      </c>
      <c r="E1694" t="s">
        <v>3077</v>
      </c>
      <c r="F1694" t="s">
        <v>307</v>
      </c>
      <c r="G1694" t="s">
        <v>5259</v>
      </c>
      <c r="H1694" t="s">
        <v>312</v>
      </c>
      <c r="I1694" t="s">
        <v>3333</v>
      </c>
      <c r="J1694" t="s">
        <v>246</v>
      </c>
      <c r="K1694" t="s">
        <v>3079</v>
      </c>
      <c r="L1694" t="s">
        <v>247</v>
      </c>
      <c r="M1694">
        <v>1775946</v>
      </c>
      <c r="N1694">
        <v>0</v>
      </c>
      <c r="O1694">
        <v>1775946</v>
      </c>
      <c r="P1694">
        <v>0</v>
      </c>
      <c r="Q1694" t="s">
        <v>5455</v>
      </c>
      <c r="R1694" t="s">
        <v>3343</v>
      </c>
      <c r="S1694" t="s">
        <v>5456</v>
      </c>
      <c r="T1694" t="s">
        <v>3085</v>
      </c>
      <c r="U1694" t="s">
        <v>5457</v>
      </c>
      <c r="V1694" t="s">
        <v>5458</v>
      </c>
      <c r="W1694" t="s">
        <v>3085</v>
      </c>
      <c r="X1694" t="str">
        <f t="shared" si="26"/>
        <v>Funcionamiento</v>
      </c>
      <c r="Y1694" t="s">
        <v>5259</v>
      </c>
    </row>
    <row r="1695" spans="1:25">
      <c r="A1695" t="s">
        <v>3343</v>
      </c>
      <c r="B1695" t="s">
        <v>3821</v>
      </c>
      <c r="C1695" t="s">
        <v>5454</v>
      </c>
      <c r="D1695" t="s">
        <v>3076</v>
      </c>
      <c r="E1695" t="s">
        <v>3077</v>
      </c>
      <c r="F1695" t="s">
        <v>307</v>
      </c>
      <c r="G1695" t="s">
        <v>5259</v>
      </c>
      <c r="H1695" t="s">
        <v>303</v>
      </c>
      <c r="I1695" t="s">
        <v>305</v>
      </c>
      <c r="J1695" t="s">
        <v>246</v>
      </c>
      <c r="K1695" t="s">
        <v>3079</v>
      </c>
      <c r="L1695" t="s">
        <v>247</v>
      </c>
      <c r="M1695">
        <v>1452402</v>
      </c>
      <c r="N1695">
        <v>0</v>
      </c>
      <c r="O1695">
        <v>1452402</v>
      </c>
      <c r="P1695">
        <v>0</v>
      </c>
      <c r="Q1695" t="s">
        <v>5455</v>
      </c>
      <c r="R1695" t="s">
        <v>3343</v>
      </c>
      <c r="S1695" t="s">
        <v>5456</v>
      </c>
      <c r="T1695" t="s">
        <v>3085</v>
      </c>
      <c r="U1695" t="s">
        <v>5457</v>
      </c>
      <c r="V1695" t="s">
        <v>5458</v>
      </c>
      <c r="W1695" t="s">
        <v>3085</v>
      </c>
      <c r="X1695" t="str">
        <f t="shared" si="26"/>
        <v>Funcionamiento</v>
      </c>
      <c r="Y1695" t="s">
        <v>5259</v>
      </c>
    </row>
    <row r="1696" spans="1:25">
      <c r="A1696" t="s">
        <v>3343</v>
      </c>
      <c r="B1696" t="s">
        <v>3821</v>
      </c>
      <c r="C1696" t="s">
        <v>5454</v>
      </c>
      <c r="D1696" t="s">
        <v>3076</v>
      </c>
      <c r="E1696" t="s">
        <v>3077</v>
      </c>
      <c r="F1696" t="s">
        <v>307</v>
      </c>
      <c r="G1696" t="s">
        <v>5259</v>
      </c>
      <c r="H1696" t="s">
        <v>333</v>
      </c>
      <c r="I1696" t="s">
        <v>335</v>
      </c>
      <c r="J1696" t="s">
        <v>246</v>
      </c>
      <c r="K1696" t="s">
        <v>3079</v>
      </c>
      <c r="L1696" t="s">
        <v>247</v>
      </c>
      <c r="M1696">
        <v>632061</v>
      </c>
      <c r="N1696">
        <v>0</v>
      </c>
      <c r="O1696">
        <v>632061</v>
      </c>
      <c r="P1696">
        <v>0</v>
      </c>
      <c r="Q1696" t="s">
        <v>5455</v>
      </c>
      <c r="R1696" t="s">
        <v>3343</v>
      </c>
      <c r="S1696" t="s">
        <v>5456</v>
      </c>
      <c r="T1696" t="s">
        <v>3085</v>
      </c>
      <c r="U1696" t="s">
        <v>5457</v>
      </c>
      <c r="V1696" t="s">
        <v>5458</v>
      </c>
      <c r="W1696" t="s">
        <v>3085</v>
      </c>
      <c r="X1696" t="str">
        <f t="shared" si="26"/>
        <v>Funcionamiento</v>
      </c>
      <c r="Y1696" t="s">
        <v>5259</v>
      </c>
    </row>
    <row r="1697" spans="1:25">
      <c r="A1697" t="s">
        <v>3350</v>
      </c>
      <c r="B1697" t="s">
        <v>3832</v>
      </c>
      <c r="C1697" t="s">
        <v>5459</v>
      </c>
      <c r="D1697" t="s">
        <v>3076</v>
      </c>
      <c r="E1697" t="s">
        <v>3077</v>
      </c>
      <c r="F1697" t="s">
        <v>307</v>
      </c>
      <c r="G1697" t="s">
        <v>5259</v>
      </c>
      <c r="H1697" t="s">
        <v>318</v>
      </c>
      <c r="I1697" t="s">
        <v>586</v>
      </c>
      <c r="J1697" t="s">
        <v>246</v>
      </c>
      <c r="K1697" t="s">
        <v>3079</v>
      </c>
      <c r="L1697" t="s">
        <v>247</v>
      </c>
      <c r="M1697">
        <v>2408100</v>
      </c>
      <c r="N1697">
        <v>0</v>
      </c>
      <c r="O1697">
        <v>2408100</v>
      </c>
      <c r="P1697">
        <v>0</v>
      </c>
      <c r="Q1697" t="s">
        <v>5460</v>
      </c>
      <c r="R1697" t="s">
        <v>3350</v>
      </c>
      <c r="S1697" t="s">
        <v>4933</v>
      </c>
      <c r="T1697" t="s">
        <v>3085</v>
      </c>
      <c r="U1697" t="s">
        <v>5461</v>
      </c>
      <c r="V1697" t="s">
        <v>5462</v>
      </c>
      <c r="W1697" t="s">
        <v>3085</v>
      </c>
      <c r="X1697" t="str">
        <f t="shared" si="26"/>
        <v>Funcionamiento</v>
      </c>
      <c r="Y1697" t="s">
        <v>5259</v>
      </c>
    </row>
    <row r="1698" spans="1:25">
      <c r="A1698" t="s">
        <v>3350</v>
      </c>
      <c r="B1698" t="s">
        <v>3832</v>
      </c>
      <c r="C1698" t="s">
        <v>5459</v>
      </c>
      <c r="D1698" t="s">
        <v>3076</v>
      </c>
      <c r="E1698" t="s">
        <v>3077</v>
      </c>
      <c r="F1698" t="s">
        <v>307</v>
      </c>
      <c r="G1698" t="s">
        <v>5259</v>
      </c>
      <c r="H1698" t="s">
        <v>316</v>
      </c>
      <c r="I1698" t="s">
        <v>583</v>
      </c>
      <c r="J1698" t="s">
        <v>246</v>
      </c>
      <c r="K1698" t="s">
        <v>3079</v>
      </c>
      <c r="L1698" t="s">
        <v>247</v>
      </c>
      <c r="M1698">
        <v>4297700</v>
      </c>
      <c r="N1698">
        <v>0</v>
      </c>
      <c r="O1698">
        <v>4297700</v>
      </c>
      <c r="P1698">
        <v>0</v>
      </c>
      <c r="Q1698" t="s">
        <v>5460</v>
      </c>
      <c r="R1698" t="s">
        <v>3350</v>
      </c>
      <c r="S1698" t="s">
        <v>4933</v>
      </c>
      <c r="T1698" t="s">
        <v>3085</v>
      </c>
      <c r="U1698" t="s">
        <v>5461</v>
      </c>
      <c r="V1698" t="s">
        <v>5462</v>
      </c>
      <c r="W1698" t="s">
        <v>3085</v>
      </c>
      <c r="X1698" t="str">
        <f t="shared" si="26"/>
        <v>Funcionamiento</v>
      </c>
      <c r="Y1698" t="s">
        <v>5259</v>
      </c>
    </row>
    <row r="1699" spans="1:25">
      <c r="A1699" t="s">
        <v>3350</v>
      </c>
      <c r="B1699" t="s">
        <v>3832</v>
      </c>
      <c r="C1699" t="s">
        <v>5459</v>
      </c>
      <c r="D1699" t="s">
        <v>3076</v>
      </c>
      <c r="E1699" t="s">
        <v>3077</v>
      </c>
      <c r="F1699" t="s">
        <v>307</v>
      </c>
      <c r="G1699" t="s">
        <v>5259</v>
      </c>
      <c r="H1699" t="s">
        <v>320</v>
      </c>
      <c r="I1699" t="s">
        <v>321</v>
      </c>
      <c r="J1699" t="s">
        <v>246</v>
      </c>
      <c r="K1699" t="s">
        <v>3079</v>
      </c>
      <c r="L1699" t="s">
        <v>247</v>
      </c>
      <c r="M1699">
        <v>548200</v>
      </c>
      <c r="N1699">
        <v>0</v>
      </c>
      <c r="O1699">
        <v>548200</v>
      </c>
      <c r="P1699">
        <v>0</v>
      </c>
      <c r="Q1699" t="s">
        <v>5460</v>
      </c>
      <c r="R1699" t="s">
        <v>3350</v>
      </c>
      <c r="S1699" t="s">
        <v>4933</v>
      </c>
      <c r="T1699" t="s">
        <v>3085</v>
      </c>
      <c r="U1699" t="s">
        <v>5461</v>
      </c>
      <c r="V1699" t="s">
        <v>5462</v>
      </c>
      <c r="W1699" t="s">
        <v>3085</v>
      </c>
      <c r="X1699" t="str">
        <f t="shared" si="26"/>
        <v>Funcionamiento</v>
      </c>
      <c r="Y1699" t="s">
        <v>5259</v>
      </c>
    </row>
    <row r="1700" spans="1:25">
      <c r="A1700" t="s">
        <v>3350</v>
      </c>
      <c r="B1700" t="s">
        <v>3832</v>
      </c>
      <c r="C1700" t="s">
        <v>5459</v>
      </c>
      <c r="D1700" t="s">
        <v>3076</v>
      </c>
      <c r="E1700" t="s">
        <v>3077</v>
      </c>
      <c r="F1700" t="s">
        <v>307</v>
      </c>
      <c r="G1700" t="s">
        <v>5259</v>
      </c>
      <c r="H1700" t="s">
        <v>324</v>
      </c>
      <c r="I1700" t="s">
        <v>325</v>
      </c>
      <c r="J1700" t="s">
        <v>246</v>
      </c>
      <c r="K1700" t="s">
        <v>3079</v>
      </c>
      <c r="L1700" t="s">
        <v>247</v>
      </c>
      <c r="M1700">
        <v>1204300</v>
      </c>
      <c r="N1700">
        <v>0</v>
      </c>
      <c r="O1700">
        <v>1204300</v>
      </c>
      <c r="P1700">
        <v>0</v>
      </c>
      <c r="Q1700" t="s">
        <v>5460</v>
      </c>
      <c r="R1700" t="s">
        <v>3350</v>
      </c>
      <c r="S1700" t="s">
        <v>4933</v>
      </c>
      <c r="T1700" t="s">
        <v>3085</v>
      </c>
      <c r="U1700" t="s">
        <v>5461</v>
      </c>
      <c r="V1700" t="s">
        <v>5462</v>
      </c>
      <c r="W1700" t="s">
        <v>3085</v>
      </c>
      <c r="X1700" t="str">
        <f t="shared" si="26"/>
        <v>Funcionamiento</v>
      </c>
      <c r="Y1700" t="s">
        <v>5259</v>
      </c>
    </row>
    <row r="1701" spans="1:25">
      <c r="A1701" t="s">
        <v>3350</v>
      </c>
      <c r="B1701" t="s">
        <v>3832</v>
      </c>
      <c r="C1701" t="s">
        <v>5459</v>
      </c>
      <c r="D1701" t="s">
        <v>3076</v>
      </c>
      <c r="E1701" t="s">
        <v>3077</v>
      </c>
      <c r="F1701" t="s">
        <v>307</v>
      </c>
      <c r="G1701" t="s">
        <v>5259</v>
      </c>
      <c r="H1701" t="s">
        <v>314</v>
      </c>
      <c r="I1701" t="s">
        <v>582</v>
      </c>
      <c r="J1701" t="s">
        <v>246</v>
      </c>
      <c r="K1701" t="s">
        <v>3079</v>
      </c>
      <c r="L1701" t="s">
        <v>247</v>
      </c>
      <c r="M1701">
        <v>6066800</v>
      </c>
      <c r="N1701">
        <v>0</v>
      </c>
      <c r="O1701">
        <v>6066800</v>
      </c>
      <c r="P1701">
        <v>0</v>
      </c>
      <c r="Q1701" t="s">
        <v>5460</v>
      </c>
      <c r="R1701" t="s">
        <v>3350</v>
      </c>
      <c r="S1701" t="s">
        <v>4933</v>
      </c>
      <c r="T1701" t="s">
        <v>3085</v>
      </c>
      <c r="U1701" t="s">
        <v>5461</v>
      </c>
      <c r="V1701" t="s">
        <v>5462</v>
      </c>
      <c r="W1701" t="s">
        <v>3085</v>
      </c>
      <c r="X1701" t="str">
        <f t="shared" si="26"/>
        <v>Funcionamiento</v>
      </c>
      <c r="Y1701" t="s">
        <v>5259</v>
      </c>
    </row>
    <row r="1702" spans="1:25">
      <c r="A1702" t="s">
        <v>3350</v>
      </c>
      <c r="B1702" t="s">
        <v>3832</v>
      </c>
      <c r="C1702" t="s">
        <v>5459</v>
      </c>
      <c r="D1702" t="s">
        <v>3076</v>
      </c>
      <c r="E1702" t="s">
        <v>3077</v>
      </c>
      <c r="F1702" t="s">
        <v>307</v>
      </c>
      <c r="G1702" t="s">
        <v>5259</v>
      </c>
      <c r="H1702" t="s">
        <v>322</v>
      </c>
      <c r="I1702" t="s">
        <v>323</v>
      </c>
      <c r="J1702" t="s">
        <v>246</v>
      </c>
      <c r="K1702" t="s">
        <v>3079</v>
      </c>
      <c r="L1702" t="s">
        <v>247</v>
      </c>
      <c r="M1702">
        <v>1806700</v>
      </c>
      <c r="N1702">
        <v>0</v>
      </c>
      <c r="O1702">
        <v>1806700</v>
      </c>
      <c r="P1702">
        <v>0</v>
      </c>
      <c r="Q1702" t="s">
        <v>5460</v>
      </c>
      <c r="R1702" t="s">
        <v>3350</v>
      </c>
      <c r="S1702" t="s">
        <v>4933</v>
      </c>
      <c r="T1702" t="s">
        <v>3085</v>
      </c>
      <c r="U1702" t="s">
        <v>5461</v>
      </c>
      <c r="V1702" t="s">
        <v>5462</v>
      </c>
      <c r="W1702" t="s">
        <v>3085</v>
      </c>
      <c r="X1702" t="str">
        <f t="shared" si="26"/>
        <v>Funcionamiento</v>
      </c>
      <c r="Y1702" t="s">
        <v>5259</v>
      </c>
    </row>
    <row r="1703" spans="1:25">
      <c r="A1703" t="s">
        <v>3265</v>
      </c>
      <c r="B1703" t="s">
        <v>4438</v>
      </c>
      <c r="C1703" t="s">
        <v>5463</v>
      </c>
      <c r="D1703" t="s">
        <v>3076</v>
      </c>
      <c r="E1703" t="s">
        <v>3077</v>
      </c>
      <c r="F1703" t="s">
        <v>307</v>
      </c>
      <c r="G1703" t="s">
        <v>5259</v>
      </c>
      <c r="H1703" t="s">
        <v>395</v>
      </c>
      <c r="I1703" t="s">
        <v>396</v>
      </c>
      <c r="J1703" t="s">
        <v>246</v>
      </c>
      <c r="K1703" t="s">
        <v>3079</v>
      </c>
      <c r="L1703" t="s">
        <v>247</v>
      </c>
      <c r="M1703">
        <v>124631</v>
      </c>
      <c r="N1703">
        <v>0</v>
      </c>
      <c r="O1703">
        <v>124631</v>
      </c>
      <c r="P1703">
        <v>0</v>
      </c>
      <c r="Q1703" t="s">
        <v>5464</v>
      </c>
      <c r="R1703" t="s">
        <v>3265</v>
      </c>
      <c r="S1703" t="s">
        <v>5465</v>
      </c>
      <c r="T1703" t="s">
        <v>3085</v>
      </c>
      <c r="U1703" t="s">
        <v>5466</v>
      </c>
      <c r="V1703" t="s">
        <v>5467</v>
      </c>
      <c r="W1703" t="s">
        <v>3085</v>
      </c>
      <c r="X1703" t="str">
        <f t="shared" si="26"/>
        <v>Funcionamiento</v>
      </c>
      <c r="Y1703" t="s">
        <v>5259</v>
      </c>
    </row>
    <row r="1704" spans="1:25">
      <c r="A1704" t="s">
        <v>3265</v>
      </c>
      <c r="B1704" t="s">
        <v>4438</v>
      </c>
      <c r="C1704" t="s">
        <v>5463</v>
      </c>
      <c r="D1704" t="s">
        <v>3076</v>
      </c>
      <c r="E1704" t="s">
        <v>3077</v>
      </c>
      <c r="F1704" t="s">
        <v>307</v>
      </c>
      <c r="G1704" t="s">
        <v>5259</v>
      </c>
      <c r="H1704" t="s">
        <v>309</v>
      </c>
      <c r="I1704" t="s">
        <v>311</v>
      </c>
      <c r="J1704" t="s">
        <v>246</v>
      </c>
      <c r="K1704" t="s">
        <v>3079</v>
      </c>
      <c r="L1704" t="s">
        <v>247</v>
      </c>
      <c r="M1704">
        <v>1113654</v>
      </c>
      <c r="N1704">
        <v>0</v>
      </c>
      <c r="O1704">
        <v>1113654</v>
      </c>
      <c r="P1704">
        <v>0</v>
      </c>
      <c r="Q1704" t="s">
        <v>5464</v>
      </c>
      <c r="R1704" t="s">
        <v>3265</v>
      </c>
      <c r="S1704" t="s">
        <v>5465</v>
      </c>
      <c r="T1704" t="s">
        <v>3085</v>
      </c>
      <c r="U1704" t="s">
        <v>5466</v>
      </c>
      <c r="V1704" t="s">
        <v>5467</v>
      </c>
      <c r="W1704" t="s">
        <v>3085</v>
      </c>
      <c r="X1704" t="str">
        <f t="shared" si="26"/>
        <v>Funcionamiento</v>
      </c>
      <c r="Y1704" t="s">
        <v>5259</v>
      </c>
    </row>
    <row r="1705" spans="1:25">
      <c r="A1705" t="s">
        <v>3265</v>
      </c>
      <c r="B1705" t="s">
        <v>4438</v>
      </c>
      <c r="C1705" t="s">
        <v>5463</v>
      </c>
      <c r="D1705" t="s">
        <v>3076</v>
      </c>
      <c r="E1705" t="s">
        <v>3077</v>
      </c>
      <c r="F1705" t="s">
        <v>307</v>
      </c>
      <c r="G1705" t="s">
        <v>5259</v>
      </c>
      <c r="H1705" t="s">
        <v>333</v>
      </c>
      <c r="I1705" t="s">
        <v>335</v>
      </c>
      <c r="J1705" t="s">
        <v>246</v>
      </c>
      <c r="K1705" t="s">
        <v>3079</v>
      </c>
      <c r="L1705" t="s">
        <v>247</v>
      </c>
      <c r="M1705">
        <v>76696</v>
      </c>
      <c r="N1705">
        <v>0</v>
      </c>
      <c r="O1705">
        <v>76696</v>
      </c>
      <c r="P1705">
        <v>0</v>
      </c>
      <c r="Q1705" t="s">
        <v>5464</v>
      </c>
      <c r="R1705" t="s">
        <v>3265</v>
      </c>
      <c r="S1705" t="s">
        <v>5465</v>
      </c>
      <c r="T1705" t="s">
        <v>3085</v>
      </c>
      <c r="U1705" t="s">
        <v>5466</v>
      </c>
      <c r="V1705" t="s">
        <v>5467</v>
      </c>
      <c r="W1705" t="s">
        <v>3085</v>
      </c>
      <c r="X1705" t="str">
        <f t="shared" si="26"/>
        <v>Funcionamiento</v>
      </c>
      <c r="Y1705" t="s">
        <v>5259</v>
      </c>
    </row>
    <row r="1706" spans="1:25">
      <c r="A1706" t="s">
        <v>3265</v>
      </c>
      <c r="B1706" t="s">
        <v>4438</v>
      </c>
      <c r="C1706" t="s">
        <v>5463</v>
      </c>
      <c r="D1706" t="s">
        <v>3076</v>
      </c>
      <c r="E1706" t="s">
        <v>3077</v>
      </c>
      <c r="F1706" t="s">
        <v>307</v>
      </c>
      <c r="G1706" t="s">
        <v>5259</v>
      </c>
      <c r="H1706" t="s">
        <v>294</v>
      </c>
      <c r="I1706" t="s">
        <v>296</v>
      </c>
      <c r="J1706" t="s">
        <v>246</v>
      </c>
      <c r="K1706" t="s">
        <v>3079</v>
      </c>
      <c r="L1706" t="s">
        <v>247</v>
      </c>
      <c r="M1706">
        <v>1231627</v>
      </c>
      <c r="N1706">
        <v>0</v>
      </c>
      <c r="O1706">
        <v>1231627</v>
      </c>
      <c r="P1706">
        <v>0</v>
      </c>
      <c r="Q1706" t="s">
        <v>5464</v>
      </c>
      <c r="R1706" t="s">
        <v>3265</v>
      </c>
      <c r="S1706" t="s">
        <v>5465</v>
      </c>
      <c r="T1706" t="s">
        <v>3085</v>
      </c>
      <c r="U1706" t="s">
        <v>5466</v>
      </c>
      <c r="V1706" t="s">
        <v>5467</v>
      </c>
      <c r="W1706" t="s">
        <v>3085</v>
      </c>
      <c r="X1706" t="str">
        <f t="shared" si="26"/>
        <v>Funcionamiento</v>
      </c>
      <c r="Y1706" t="s">
        <v>5259</v>
      </c>
    </row>
    <row r="1707" spans="1:25">
      <c r="A1707" t="s">
        <v>3265</v>
      </c>
      <c r="B1707" t="s">
        <v>4438</v>
      </c>
      <c r="C1707" t="s">
        <v>5463</v>
      </c>
      <c r="D1707" t="s">
        <v>3076</v>
      </c>
      <c r="E1707" t="s">
        <v>3077</v>
      </c>
      <c r="F1707" t="s">
        <v>307</v>
      </c>
      <c r="G1707" t="s">
        <v>5259</v>
      </c>
      <c r="H1707" t="s">
        <v>312</v>
      </c>
      <c r="I1707" t="s">
        <v>3333</v>
      </c>
      <c r="J1707" t="s">
        <v>246</v>
      </c>
      <c r="K1707" t="s">
        <v>3079</v>
      </c>
      <c r="L1707" t="s">
        <v>247</v>
      </c>
      <c r="M1707">
        <v>1710805</v>
      </c>
      <c r="N1707">
        <v>0</v>
      </c>
      <c r="O1707">
        <v>1710805</v>
      </c>
      <c r="P1707">
        <v>0</v>
      </c>
      <c r="Q1707" t="s">
        <v>5464</v>
      </c>
      <c r="R1707" t="s">
        <v>3265</v>
      </c>
      <c r="S1707" t="s">
        <v>5465</v>
      </c>
      <c r="T1707" t="s">
        <v>3085</v>
      </c>
      <c r="U1707" t="s">
        <v>5466</v>
      </c>
      <c r="V1707" t="s">
        <v>5467</v>
      </c>
      <c r="W1707" t="s">
        <v>3085</v>
      </c>
      <c r="X1707" t="str">
        <f t="shared" si="26"/>
        <v>Funcionamiento</v>
      </c>
      <c r="Y1707" t="s">
        <v>5259</v>
      </c>
    </row>
    <row r="1708" spans="1:25">
      <c r="A1708" t="s">
        <v>3265</v>
      </c>
      <c r="B1708" t="s">
        <v>4438</v>
      </c>
      <c r="C1708" t="s">
        <v>5463</v>
      </c>
      <c r="D1708" t="s">
        <v>3076</v>
      </c>
      <c r="E1708" t="s">
        <v>3077</v>
      </c>
      <c r="F1708" t="s">
        <v>307</v>
      </c>
      <c r="G1708" t="s">
        <v>5259</v>
      </c>
      <c r="H1708" t="s">
        <v>292</v>
      </c>
      <c r="I1708" t="s">
        <v>293</v>
      </c>
      <c r="J1708" t="s">
        <v>246</v>
      </c>
      <c r="K1708" t="s">
        <v>3079</v>
      </c>
      <c r="L1708" t="s">
        <v>247</v>
      </c>
      <c r="M1708">
        <v>44476843</v>
      </c>
      <c r="N1708">
        <v>0</v>
      </c>
      <c r="O1708">
        <v>44476843</v>
      </c>
      <c r="P1708">
        <v>0</v>
      </c>
      <c r="Q1708" t="s">
        <v>5464</v>
      </c>
      <c r="R1708" t="s">
        <v>3265</v>
      </c>
      <c r="S1708" t="s">
        <v>5465</v>
      </c>
      <c r="T1708" t="s">
        <v>3085</v>
      </c>
      <c r="U1708" t="s">
        <v>5466</v>
      </c>
      <c r="V1708" t="s">
        <v>5467</v>
      </c>
      <c r="W1708" t="s">
        <v>3085</v>
      </c>
      <c r="X1708" t="str">
        <f t="shared" si="26"/>
        <v>Funcionamiento</v>
      </c>
      <c r="Y1708" t="s">
        <v>5259</v>
      </c>
    </row>
    <row r="1709" spans="1:25">
      <c r="A1709" t="s">
        <v>3265</v>
      </c>
      <c r="B1709" t="s">
        <v>4438</v>
      </c>
      <c r="C1709" t="s">
        <v>5463</v>
      </c>
      <c r="D1709" t="s">
        <v>3076</v>
      </c>
      <c r="E1709" t="s">
        <v>3077</v>
      </c>
      <c r="F1709" t="s">
        <v>307</v>
      </c>
      <c r="G1709" t="s">
        <v>5259</v>
      </c>
      <c r="H1709" t="s">
        <v>331</v>
      </c>
      <c r="I1709" t="s">
        <v>587</v>
      </c>
      <c r="J1709" t="s">
        <v>246</v>
      </c>
      <c r="K1709" t="s">
        <v>3079</v>
      </c>
      <c r="L1709" t="s">
        <v>247</v>
      </c>
      <c r="M1709">
        <v>1088906</v>
      </c>
      <c r="N1709">
        <v>0</v>
      </c>
      <c r="O1709">
        <v>1088906</v>
      </c>
      <c r="P1709">
        <v>0</v>
      </c>
      <c r="Q1709" t="s">
        <v>5464</v>
      </c>
      <c r="R1709" t="s">
        <v>3265</v>
      </c>
      <c r="S1709" t="s">
        <v>5465</v>
      </c>
      <c r="T1709" t="s">
        <v>3085</v>
      </c>
      <c r="U1709" t="s">
        <v>5466</v>
      </c>
      <c r="V1709" t="s">
        <v>5467</v>
      </c>
      <c r="W1709" t="s">
        <v>3085</v>
      </c>
      <c r="X1709" t="str">
        <f t="shared" si="26"/>
        <v>Funcionamiento</v>
      </c>
      <c r="Y1709" t="s">
        <v>5259</v>
      </c>
    </row>
    <row r="1710" spans="1:25">
      <c r="A1710" t="s">
        <v>3265</v>
      </c>
      <c r="B1710" t="s">
        <v>4438</v>
      </c>
      <c r="C1710" t="s">
        <v>5463</v>
      </c>
      <c r="D1710" t="s">
        <v>3076</v>
      </c>
      <c r="E1710" t="s">
        <v>3077</v>
      </c>
      <c r="F1710" t="s">
        <v>307</v>
      </c>
      <c r="G1710" t="s">
        <v>5259</v>
      </c>
      <c r="H1710" t="s">
        <v>336</v>
      </c>
      <c r="I1710" t="s">
        <v>337</v>
      </c>
      <c r="J1710" t="s">
        <v>246</v>
      </c>
      <c r="K1710" t="s">
        <v>3079</v>
      </c>
      <c r="L1710" t="s">
        <v>247</v>
      </c>
      <c r="M1710">
        <v>2354967</v>
      </c>
      <c r="N1710">
        <v>0</v>
      </c>
      <c r="O1710">
        <v>2354967</v>
      </c>
      <c r="P1710">
        <v>0</v>
      </c>
      <c r="Q1710" t="s">
        <v>5464</v>
      </c>
      <c r="R1710" t="s">
        <v>3265</v>
      </c>
      <c r="S1710" t="s">
        <v>5465</v>
      </c>
      <c r="T1710" t="s">
        <v>3085</v>
      </c>
      <c r="U1710" t="s">
        <v>5466</v>
      </c>
      <c r="V1710" t="s">
        <v>5467</v>
      </c>
      <c r="W1710" t="s">
        <v>3085</v>
      </c>
      <c r="X1710" t="str">
        <f t="shared" si="26"/>
        <v>Funcionamiento</v>
      </c>
      <c r="Y1710" t="s">
        <v>5259</v>
      </c>
    </row>
    <row r="1711" spans="1:25">
      <c r="A1711" t="s">
        <v>3365</v>
      </c>
      <c r="B1711" t="s">
        <v>3882</v>
      </c>
      <c r="C1711" t="s">
        <v>5468</v>
      </c>
      <c r="D1711" t="s">
        <v>3076</v>
      </c>
      <c r="E1711" t="s">
        <v>3077</v>
      </c>
      <c r="F1711" t="s">
        <v>307</v>
      </c>
      <c r="G1711" t="s">
        <v>5259</v>
      </c>
      <c r="H1711" t="s">
        <v>320</v>
      </c>
      <c r="I1711" t="s">
        <v>321</v>
      </c>
      <c r="J1711" t="s">
        <v>246</v>
      </c>
      <c r="K1711" t="s">
        <v>3079</v>
      </c>
      <c r="L1711" t="s">
        <v>247</v>
      </c>
      <c r="M1711">
        <v>499100</v>
      </c>
      <c r="N1711">
        <v>0</v>
      </c>
      <c r="O1711">
        <v>499100</v>
      </c>
      <c r="P1711">
        <v>0</v>
      </c>
      <c r="Q1711" t="s">
        <v>5469</v>
      </c>
      <c r="R1711" t="s">
        <v>3365</v>
      </c>
      <c r="S1711" t="s">
        <v>5470</v>
      </c>
      <c r="T1711" t="s">
        <v>3085</v>
      </c>
      <c r="U1711" t="s">
        <v>5471</v>
      </c>
      <c r="V1711" t="s">
        <v>5472</v>
      </c>
      <c r="W1711" t="s">
        <v>3085</v>
      </c>
      <c r="X1711" t="str">
        <f t="shared" si="26"/>
        <v>Funcionamiento</v>
      </c>
      <c r="Y1711" t="s">
        <v>5259</v>
      </c>
    </row>
    <row r="1712" spans="1:25">
      <c r="A1712" t="s">
        <v>3365</v>
      </c>
      <c r="B1712" t="s">
        <v>3882</v>
      </c>
      <c r="C1712" t="s">
        <v>5468</v>
      </c>
      <c r="D1712" t="s">
        <v>3076</v>
      </c>
      <c r="E1712" t="s">
        <v>3077</v>
      </c>
      <c r="F1712" t="s">
        <v>307</v>
      </c>
      <c r="G1712" t="s">
        <v>5259</v>
      </c>
      <c r="H1712" t="s">
        <v>316</v>
      </c>
      <c r="I1712" t="s">
        <v>583</v>
      </c>
      <c r="J1712" t="s">
        <v>246</v>
      </c>
      <c r="K1712" t="s">
        <v>3079</v>
      </c>
      <c r="L1712" t="s">
        <v>247</v>
      </c>
      <c r="M1712">
        <v>4332300</v>
      </c>
      <c r="N1712">
        <v>0</v>
      </c>
      <c r="O1712">
        <v>4332300</v>
      </c>
      <c r="P1712">
        <v>0</v>
      </c>
      <c r="Q1712" t="s">
        <v>5469</v>
      </c>
      <c r="R1712" t="s">
        <v>3365</v>
      </c>
      <c r="S1712" t="s">
        <v>5470</v>
      </c>
      <c r="T1712" t="s">
        <v>3085</v>
      </c>
      <c r="U1712" t="s">
        <v>5471</v>
      </c>
      <c r="V1712" t="s">
        <v>5472</v>
      </c>
      <c r="W1712" t="s">
        <v>3085</v>
      </c>
      <c r="X1712" t="str">
        <f t="shared" si="26"/>
        <v>Funcionamiento</v>
      </c>
      <c r="Y1712" t="s">
        <v>5259</v>
      </c>
    </row>
    <row r="1713" spans="1:25">
      <c r="A1713" t="s">
        <v>3365</v>
      </c>
      <c r="B1713" t="s">
        <v>3882</v>
      </c>
      <c r="C1713" t="s">
        <v>5468</v>
      </c>
      <c r="D1713" t="s">
        <v>3076</v>
      </c>
      <c r="E1713" t="s">
        <v>3077</v>
      </c>
      <c r="F1713" t="s">
        <v>307</v>
      </c>
      <c r="G1713" t="s">
        <v>5259</v>
      </c>
      <c r="H1713" t="s">
        <v>322</v>
      </c>
      <c r="I1713" t="s">
        <v>323</v>
      </c>
      <c r="J1713" t="s">
        <v>246</v>
      </c>
      <c r="K1713" t="s">
        <v>3079</v>
      </c>
      <c r="L1713" t="s">
        <v>247</v>
      </c>
      <c r="M1713">
        <v>1601000</v>
      </c>
      <c r="N1713">
        <v>0</v>
      </c>
      <c r="O1713">
        <v>1601000</v>
      </c>
      <c r="P1713">
        <v>0</v>
      </c>
      <c r="Q1713" t="s">
        <v>5469</v>
      </c>
      <c r="R1713" t="s">
        <v>3365</v>
      </c>
      <c r="S1713" t="s">
        <v>5470</v>
      </c>
      <c r="T1713" t="s">
        <v>3085</v>
      </c>
      <c r="U1713" t="s">
        <v>5471</v>
      </c>
      <c r="V1713" t="s">
        <v>5472</v>
      </c>
      <c r="W1713" t="s">
        <v>3085</v>
      </c>
      <c r="X1713" t="str">
        <f t="shared" si="26"/>
        <v>Funcionamiento</v>
      </c>
      <c r="Y1713" t="s">
        <v>5259</v>
      </c>
    </row>
    <row r="1714" spans="1:25">
      <c r="A1714" t="s">
        <v>3365</v>
      </c>
      <c r="B1714" t="s">
        <v>3882</v>
      </c>
      <c r="C1714" t="s">
        <v>5468</v>
      </c>
      <c r="D1714" t="s">
        <v>3076</v>
      </c>
      <c r="E1714" t="s">
        <v>3077</v>
      </c>
      <c r="F1714" t="s">
        <v>307</v>
      </c>
      <c r="G1714" t="s">
        <v>5259</v>
      </c>
      <c r="H1714" t="s">
        <v>324</v>
      </c>
      <c r="I1714" t="s">
        <v>325</v>
      </c>
      <c r="J1714" t="s">
        <v>246</v>
      </c>
      <c r="K1714" t="s">
        <v>3079</v>
      </c>
      <c r="L1714" t="s">
        <v>247</v>
      </c>
      <c r="M1714">
        <v>1067300</v>
      </c>
      <c r="N1714">
        <v>0</v>
      </c>
      <c r="O1714">
        <v>1067300</v>
      </c>
      <c r="P1714">
        <v>0</v>
      </c>
      <c r="Q1714" t="s">
        <v>5469</v>
      </c>
      <c r="R1714" t="s">
        <v>3365</v>
      </c>
      <c r="S1714" t="s">
        <v>5470</v>
      </c>
      <c r="T1714" t="s">
        <v>3085</v>
      </c>
      <c r="U1714" t="s">
        <v>5471</v>
      </c>
      <c r="V1714" t="s">
        <v>5472</v>
      </c>
      <c r="W1714" t="s">
        <v>3085</v>
      </c>
      <c r="X1714" t="str">
        <f t="shared" si="26"/>
        <v>Funcionamiento</v>
      </c>
      <c r="Y1714" t="s">
        <v>5259</v>
      </c>
    </row>
    <row r="1715" spans="1:25">
      <c r="A1715" t="s">
        <v>3365</v>
      </c>
      <c r="B1715" t="s">
        <v>3882</v>
      </c>
      <c r="C1715" t="s">
        <v>5468</v>
      </c>
      <c r="D1715" t="s">
        <v>3076</v>
      </c>
      <c r="E1715" t="s">
        <v>3077</v>
      </c>
      <c r="F1715" t="s">
        <v>307</v>
      </c>
      <c r="G1715" t="s">
        <v>5259</v>
      </c>
      <c r="H1715" t="s">
        <v>318</v>
      </c>
      <c r="I1715" t="s">
        <v>586</v>
      </c>
      <c r="J1715" t="s">
        <v>246</v>
      </c>
      <c r="K1715" t="s">
        <v>3079</v>
      </c>
      <c r="L1715" t="s">
        <v>247</v>
      </c>
      <c r="M1715">
        <v>2133700</v>
      </c>
      <c r="N1715">
        <v>0</v>
      </c>
      <c r="O1715">
        <v>2133700</v>
      </c>
      <c r="P1715">
        <v>0</v>
      </c>
      <c r="Q1715" t="s">
        <v>5469</v>
      </c>
      <c r="R1715" t="s">
        <v>3365</v>
      </c>
      <c r="S1715" t="s">
        <v>5470</v>
      </c>
      <c r="T1715" t="s">
        <v>3085</v>
      </c>
      <c r="U1715" t="s">
        <v>5471</v>
      </c>
      <c r="V1715" t="s">
        <v>5472</v>
      </c>
      <c r="W1715" t="s">
        <v>3085</v>
      </c>
      <c r="X1715" t="str">
        <f t="shared" si="26"/>
        <v>Funcionamiento</v>
      </c>
      <c r="Y1715" t="s">
        <v>5259</v>
      </c>
    </row>
    <row r="1716" spans="1:25">
      <c r="A1716" t="s">
        <v>3365</v>
      </c>
      <c r="B1716" t="s">
        <v>3882</v>
      </c>
      <c r="C1716" t="s">
        <v>5468</v>
      </c>
      <c r="D1716" t="s">
        <v>3076</v>
      </c>
      <c r="E1716" t="s">
        <v>3077</v>
      </c>
      <c r="F1716" t="s">
        <v>307</v>
      </c>
      <c r="G1716" t="s">
        <v>5259</v>
      </c>
      <c r="H1716" t="s">
        <v>314</v>
      </c>
      <c r="I1716" t="s">
        <v>582</v>
      </c>
      <c r="J1716" t="s">
        <v>246</v>
      </c>
      <c r="K1716" t="s">
        <v>3079</v>
      </c>
      <c r="L1716" t="s">
        <v>247</v>
      </c>
      <c r="M1716">
        <v>6116000</v>
      </c>
      <c r="N1716">
        <v>0</v>
      </c>
      <c r="O1716">
        <v>6116000</v>
      </c>
      <c r="P1716">
        <v>0</v>
      </c>
      <c r="Q1716" t="s">
        <v>5469</v>
      </c>
      <c r="R1716" t="s">
        <v>3365</v>
      </c>
      <c r="S1716" t="s">
        <v>5470</v>
      </c>
      <c r="T1716" t="s">
        <v>3085</v>
      </c>
      <c r="U1716" t="s">
        <v>5471</v>
      </c>
      <c r="V1716" t="s">
        <v>5472</v>
      </c>
      <c r="W1716" t="s">
        <v>3085</v>
      </c>
      <c r="X1716" t="str">
        <f t="shared" si="26"/>
        <v>Funcionamiento</v>
      </c>
      <c r="Y1716" t="s">
        <v>5259</v>
      </c>
    </row>
    <row r="1717" spans="1:25">
      <c r="A1717" t="s">
        <v>3264</v>
      </c>
      <c r="B1717" t="s">
        <v>3888</v>
      </c>
      <c r="C1717" t="s">
        <v>5473</v>
      </c>
      <c r="D1717" t="s">
        <v>3076</v>
      </c>
      <c r="E1717" t="s">
        <v>3077</v>
      </c>
      <c r="F1717" t="s">
        <v>307</v>
      </c>
      <c r="G1717" t="s">
        <v>5259</v>
      </c>
      <c r="H1717" t="s">
        <v>314</v>
      </c>
      <c r="I1717" t="s">
        <v>582</v>
      </c>
      <c r="J1717" t="s">
        <v>246</v>
      </c>
      <c r="K1717" t="s">
        <v>3079</v>
      </c>
      <c r="L1717" t="s">
        <v>247</v>
      </c>
      <c r="M1717">
        <v>5600993</v>
      </c>
      <c r="N1717">
        <v>0</v>
      </c>
      <c r="O1717">
        <v>5600993</v>
      </c>
      <c r="P1717">
        <v>0</v>
      </c>
      <c r="Q1717" t="s">
        <v>5474</v>
      </c>
      <c r="R1717" t="s">
        <v>3264</v>
      </c>
      <c r="S1717" t="s">
        <v>5475</v>
      </c>
      <c r="T1717" t="s">
        <v>3085</v>
      </c>
      <c r="U1717" t="s">
        <v>5476</v>
      </c>
      <c r="V1717" t="s">
        <v>5477</v>
      </c>
      <c r="W1717" t="s">
        <v>3085</v>
      </c>
      <c r="X1717" t="str">
        <f t="shared" si="26"/>
        <v>Funcionamiento</v>
      </c>
      <c r="Y1717" t="s">
        <v>5259</v>
      </c>
    </row>
    <row r="1718" spans="1:25">
      <c r="A1718" t="s">
        <v>3417</v>
      </c>
      <c r="B1718" t="s">
        <v>3888</v>
      </c>
      <c r="C1718" t="s">
        <v>5478</v>
      </c>
      <c r="D1718" t="s">
        <v>3076</v>
      </c>
      <c r="E1718" t="s">
        <v>3077</v>
      </c>
      <c r="F1718" t="s">
        <v>307</v>
      </c>
      <c r="G1718" t="s">
        <v>5259</v>
      </c>
      <c r="H1718" t="s">
        <v>338</v>
      </c>
      <c r="I1718" t="s">
        <v>339</v>
      </c>
      <c r="J1718" t="s">
        <v>246</v>
      </c>
      <c r="K1718" t="s">
        <v>3079</v>
      </c>
      <c r="L1718" t="s">
        <v>247</v>
      </c>
      <c r="M1718">
        <v>857200</v>
      </c>
      <c r="N1718">
        <v>0</v>
      </c>
      <c r="O1718">
        <v>857200</v>
      </c>
      <c r="P1718">
        <v>0</v>
      </c>
      <c r="Q1718" t="s">
        <v>5479</v>
      </c>
      <c r="R1718" t="s">
        <v>3417</v>
      </c>
      <c r="S1718" t="s">
        <v>5480</v>
      </c>
      <c r="T1718" t="s">
        <v>5481</v>
      </c>
      <c r="U1718" t="s">
        <v>3860</v>
      </c>
      <c r="V1718" t="s">
        <v>5482</v>
      </c>
      <c r="W1718" t="s">
        <v>3085</v>
      </c>
      <c r="X1718" t="str">
        <f t="shared" si="26"/>
        <v>Funcionamiento</v>
      </c>
      <c r="Y1718" t="s">
        <v>5259</v>
      </c>
    </row>
    <row r="1719" spans="1:25">
      <c r="A1719" t="s">
        <v>3073</v>
      </c>
      <c r="B1719" t="s">
        <v>3074</v>
      </c>
      <c r="C1719" t="s">
        <v>5483</v>
      </c>
      <c r="D1719" t="s">
        <v>3076</v>
      </c>
      <c r="E1719" t="s">
        <v>3077</v>
      </c>
      <c r="F1719" t="s">
        <v>310</v>
      </c>
      <c r="G1719" t="s">
        <v>5484</v>
      </c>
      <c r="H1719" t="s">
        <v>340</v>
      </c>
      <c r="I1719" t="s">
        <v>341</v>
      </c>
      <c r="J1719" t="s">
        <v>246</v>
      </c>
      <c r="K1719" t="s">
        <v>3079</v>
      </c>
      <c r="L1719" t="s">
        <v>247</v>
      </c>
      <c r="M1719">
        <v>12000000</v>
      </c>
      <c r="N1719">
        <v>517771</v>
      </c>
      <c r="O1719">
        <v>12517771</v>
      </c>
      <c r="P1719">
        <v>0</v>
      </c>
      <c r="Q1719" t="s">
        <v>5485</v>
      </c>
      <c r="R1719" t="s">
        <v>3073</v>
      </c>
      <c r="S1719" t="s">
        <v>5486</v>
      </c>
      <c r="T1719" t="s">
        <v>5487</v>
      </c>
      <c r="U1719" t="s">
        <v>5488</v>
      </c>
      <c r="V1719" t="s">
        <v>5489</v>
      </c>
      <c r="W1719" t="s">
        <v>3131</v>
      </c>
      <c r="X1719" t="str">
        <f t="shared" si="26"/>
        <v>Funcionamiento</v>
      </c>
      <c r="Y1719" t="s">
        <v>5484</v>
      </c>
    </row>
    <row r="1720" spans="1:25">
      <c r="A1720" t="s">
        <v>3073</v>
      </c>
      <c r="B1720" t="s">
        <v>3074</v>
      </c>
      <c r="C1720" t="s">
        <v>5483</v>
      </c>
      <c r="D1720" t="s">
        <v>3076</v>
      </c>
      <c r="E1720" t="s">
        <v>3077</v>
      </c>
      <c r="F1720" t="s">
        <v>310</v>
      </c>
      <c r="G1720" t="s">
        <v>5484</v>
      </c>
      <c r="H1720" t="s">
        <v>344</v>
      </c>
      <c r="I1720" t="s">
        <v>345</v>
      </c>
      <c r="J1720" t="s">
        <v>246</v>
      </c>
      <c r="K1720" t="s">
        <v>3079</v>
      </c>
      <c r="L1720" t="s">
        <v>247</v>
      </c>
      <c r="M1720">
        <v>1900000</v>
      </c>
      <c r="N1720">
        <v>-803944</v>
      </c>
      <c r="O1720">
        <v>1096056</v>
      </c>
      <c r="P1720">
        <v>0</v>
      </c>
      <c r="Q1720" t="s">
        <v>5485</v>
      </c>
      <c r="R1720" t="s">
        <v>3073</v>
      </c>
      <c r="S1720" t="s">
        <v>5486</v>
      </c>
      <c r="T1720" t="s">
        <v>5487</v>
      </c>
      <c r="U1720" t="s">
        <v>5488</v>
      </c>
      <c r="V1720" t="s">
        <v>5489</v>
      </c>
      <c r="W1720" t="s">
        <v>3131</v>
      </c>
      <c r="X1720" t="str">
        <f t="shared" si="26"/>
        <v>Funcionamiento</v>
      </c>
      <c r="Y1720" t="s">
        <v>5484</v>
      </c>
    </row>
    <row r="1721" spans="1:25">
      <c r="A1721" t="s">
        <v>3073</v>
      </c>
      <c r="B1721" t="s">
        <v>3074</v>
      </c>
      <c r="C1721" t="s">
        <v>5483</v>
      </c>
      <c r="D1721" t="s">
        <v>3076</v>
      </c>
      <c r="E1721" t="s">
        <v>3077</v>
      </c>
      <c r="F1721" t="s">
        <v>310</v>
      </c>
      <c r="G1721" t="s">
        <v>5484</v>
      </c>
      <c r="H1721" t="s">
        <v>342</v>
      </c>
      <c r="I1721" t="s">
        <v>343</v>
      </c>
      <c r="J1721" t="s">
        <v>246</v>
      </c>
      <c r="K1721" t="s">
        <v>3079</v>
      </c>
      <c r="L1721" t="s">
        <v>247</v>
      </c>
      <c r="M1721">
        <v>5000000</v>
      </c>
      <c r="N1721">
        <v>-704185</v>
      </c>
      <c r="O1721">
        <v>4295815</v>
      </c>
      <c r="P1721">
        <v>0</v>
      </c>
      <c r="Q1721" t="s">
        <v>5485</v>
      </c>
      <c r="R1721" t="s">
        <v>3073</v>
      </c>
      <c r="S1721" t="s">
        <v>5486</v>
      </c>
      <c r="T1721" t="s">
        <v>5487</v>
      </c>
      <c r="U1721" t="s">
        <v>5488</v>
      </c>
      <c r="V1721" t="s">
        <v>5489</v>
      </c>
      <c r="W1721" t="s">
        <v>3131</v>
      </c>
      <c r="X1721" t="str">
        <f t="shared" si="26"/>
        <v>Funcionamiento</v>
      </c>
      <c r="Y1721" t="s">
        <v>5484</v>
      </c>
    </row>
    <row r="1722" spans="1:25">
      <c r="A1722" t="s">
        <v>3086</v>
      </c>
      <c r="B1722" t="s">
        <v>5490</v>
      </c>
      <c r="C1722" t="s">
        <v>5491</v>
      </c>
      <c r="D1722" t="s">
        <v>3076</v>
      </c>
      <c r="E1722" t="s">
        <v>3077</v>
      </c>
      <c r="F1722" t="s">
        <v>310</v>
      </c>
      <c r="G1722" t="s">
        <v>5484</v>
      </c>
      <c r="H1722" t="s">
        <v>333</v>
      </c>
      <c r="I1722" t="s">
        <v>335</v>
      </c>
      <c r="J1722" t="s">
        <v>246</v>
      </c>
      <c r="K1722" t="s">
        <v>3079</v>
      </c>
      <c r="L1722" t="s">
        <v>247</v>
      </c>
      <c r="M1722">
        <v>129234</v>
      </c>
      <c r="N1722">
        <v>0</v>
      </c>
      <c r="O1722">
        <v>129234</v>
      </c>
      <c r="P1722">
        <v>0</v>
      </c>
      <c r="Q1722" t="s">
        <v>5492</v>
      </c>
      <c r="R1722" t="s">
        <v>3086</v>
      </c>
      <c r="S1722" t="s">
        <v>4781</v>
      </c>
      <c r="T1722" t="s">
        <v>3085</v>
      </c>
      <c r="U1722" t="s">
        <v>5493</v>
      </c>
      <c r="V1722" t="s">
        <v>5494</v>
      </c>
      <c r="W1722" t="s">
        <v>3085</v>
      </c>
      <c r="X1722" t="str">
        <f t="shared" si="26"/>
        <v>Funcionamiento</v>
      </c>
      <c r="Y1722" t="s">
        <v>5484</v>
      </c>
    </row>
    <row r="1723" spans="1:25">
      <c r="A1723" t="s">
        <v>3086</v>
      </c>
      <c r="B1723" t="s">
        <v>5490</v>
      </c>
      <c r="C1723" t="s">
        <v>5491</v>
      </c>
      <c r="D1723" t="s">
        <v>3076</v>
      </c>
      <c r="E1723" t="s">
        <v>3077</v>
      </c>
      <c r="F1723" t="s">
        <v>310</v>
      </c>
      <c r="G1723" t="s">
        <v>5484</v>
      </c>
      <c r="H1723" t="s">
        <v>292</v>
      </c>
      <c r="I1723" t="s">
        <v>293</v>
      </c>
      <c r="J1723" t="s">
        <v>246</v>
      </c>
      <c r="K1723" t="s">
        <v>3079</v>
      </c>
      <c r="L1723" t="s">
        <v>247</v>
      </c>
      <c r="M1723">
        <v>76357461</v>
      </c>
      <c r="N1723">
        <v>0</v>
      </c>
      <c r="O1723">
        <v>76357461</v>
      </c>
      <c r="P1723">
        <v>0</v>
      </c>
      <c r="Q1723" t="s">
        <v>5492</v>
      </c>
      <c r="R1723" t="s">
        <v>3086</v>
      </c>
      <c r="S1723" t="s">
        <v>4781</v>
      </c>
      <c r="T1723" t="s">
        <v>3085</v>
      </c>
      <c r="U1723" t="s">
        <v>5493</v>
      </c>
      <c r="V1723" t="s">
        <v>5494</v>
      </c>
      <c r="W1723" t="s">
        <v>3085</v>
      </c>
      <c r="X1723" t="str">
        <f t="shared" si="26"/>
        <v>Funcionamiento</v>
      </c>
      <c r="Y1723" t="s">
        <v>5484</v>
      </c>
    </row>
    <row r="1724" spans="1:25">
      <c r="A1724" t="s">
        <v>3086</v>
      </c>
      <c r="B1724" t="s">
        <v>5490</v>
      </c>
      <c r="C1724" t="s">
        <v>5491</v>
      </c>
      <c r="D1724" t="s">
        <v>3076</v>
      </c>
      <c r="E1724" t="s">
        <v>3077</v>
      </c>
      <c r="F1724" t="s">
        <v>310</v>
      </c>
      <c r="G1724" t="s">
        <v>5484</v>
      </c>
      <c r="H1724" t="s">
        <v>303</v>
      </c>
      <c r="I1724" t="s">
        <v>305</v>
      </c>
      <c r="J1724" t="s">
        <v>246</v>
      </c>
      <c r="K1724" t="s">
        <v>3079</v>
      </c>
      <c r="L1724" t="s">
        <v>247</v>
      </c>
      <c r="M1724">
        <v>1926423</v>
      </c>
      <c r="N1724">
        <v>0</v>
      </c>
      <c r="O1724">
        <v>1926423</v>
      </c>
      <c r="P1724">
        <v>0</v>
      </c>
      <c r="Q1724" t="s">
        <v>5492</v>
      </c>
      <c r="R1724" t="s">
        <v>3086</v>
      </c>
      <c r="S1724" t="s">
        <v>4781</v>
      </c>
      <c r="T1724" t="s">
        <v>3085</v>
      </c>
      <c r="U1724" t="s">
        <v>5493</v>
      </c>
      <c r="V1724" t="s">
        <v>5494</v>
      </c>
      <c r="W1724" t="s">
        <v>3085</v>
      </c>
      <c r="X1724" t="str">
        <f t="shared" si="26"/>
        <v>Funcionamiento</v>
      </c>
      <c r="Y1724" t="s">
        <v>5484</v>
      </c>
    </row>
    <row r="1725" spans="1:25">
      <c r="A1725" t="s">
        <v>3086</v>
      </c>
      <c r="B1725" t="s">
        <v>5490</v>
      </c>
      <c r="C1725" t="s">
        <v>5491</v>
      </c>
      <c r="D1725" t="s">
        <v>3076</v>
      </c>
      <c r="E1725" t="s">
        <v>3077</v>
      </c>
      <c r="F1725" t="s">
        <v>310</v>
      </c>
      <c r="G1725" t="s">
        <v>5484</v>
      </c>
      <c r="H1725" t="s">
        <v>309</v>
      </c>
      <c r="I1725" t="s">
        <v>311</v>
      </c>
      <c r="J1725" t="s">
        <v>246</v>
      </c>
      <c r="K1725" t="s">
        <v>3079</v>
      </c>
      <c r="L1725" t="s">
        <v>247</v>
      </c>
      <c r="M1725">
        <v>1631777</v>
      </c>
      <c r="N1725">
        <v>0</v>
      </c>
      <c r="O1725">
        <v>1631777</v>
      </c>
      <c r="P1725">
        <v>0</v>
      </c>
      <c r="Q1725" t="s">
        <v>5492</v>
      </c>
      <c r="R1725" t="s">
        <v>3086</v>
      </c>
      <c r="S1725" t="s">
        <v>4781</v>
      </c>
      <c r="T1725" t="s">
        <v>3085</v>
      </c>
      <c r="U1725" t="s">
        <v>5493</v>
      </c>
      <c r="V1725" t="s">
        <v>5494</v>
      </c>
      <c r="W1725" t="s">
        <v>3085</v>
      </c>
      <c r="X1725" t="str">
        <f t="shared" si="26"/>
        <v>Funcionamiento</v>
      </c>
      <c r="Y1725" t="s">
        <v>5484</v>
      </c>
    </row>
    <row r="1726" spans="1:25">
      <c r="A1726" t="s">
        <v>3086</v>
      </c>
      <c r="B1726" t="s">
        <v>5490</v>
      </c>
      <c r="C1726" t="s">
        <v>5491</v>
      </c>
      <c r="D1726" t="s">
        <v>3076</v>
      </c>
      <c r="E1726" t="s">
        <v>3077</v>
      </c>
      <c r="F1726" t="s">
        <v>310</v>
      </c>
      <c r="G1726" t="s">
        <v>5484</v>
      </c>
      <c r="H1726" t="s">
        <v>297</v>
      </c>
      <c r="I1726" t="s">
        <v>299</v>
      </c>
      <c r="J1726" t="s">
        <v>246</v>
      </c>
      <c r="K1726" t="s">
        <v>3079</v>
      </c>
      <c r="L1726" t="s">
        <v>247</v>
      </c>
      <c r="M1726">
        <v>2633064</v>
      </c>
      <c r="N1726">
        <v>0</v>
      </c>
      <c r="O1726">
        <v>2633064</v>
      </c>
      <c r="P1726">
        <v>0</v>
      </c>
      <c r="Q1726" t="s">
        <v>5492</v>
      </c>
      <c r="R1726" t="s">
        <v>3086</v>
      </c>
      <c r="S1726" t="s">
        <v>4781</v>
      </c>
      <c r="T1726" t="s">
        <v>3085</v>
      </c>
      <c r="U1726" t="s">
        <v>5493</v>
      </c>
      <c r="V1726" t="s">
        <v>5494</v>
      </c>
      <c r="W1726" t="s">
        <v>3085</v>
      </c>
      <c r="X1726" t="str">
        <f t="shared" si="26"/>
        <v>Funcionamiento</v>
      </c>
      <c r="Y1726" t="s">
        <v>5484</v>
      </c>
    </row>
    <row r="1727" spans="1:25">
      <c r="A1727" t="s">
        <v>3086</v>
      </c>
      <c r="B1727" t="s">
        <v>5490</v>
      </c>
      <c r="C1727" t="s">
        <v>5491</v>
      </c>
      <c r="D1727" t="s">
        <v>3076</v>
      </c>
      <c r="E1727" t="s">
        <v>3077</v>
      </c>
      <c r="F1727" t="s">
        <v>310</v>
      </c>
      <c r="G1727" t="s">
        <v>5484</v>
      </c>
      <c r="H1727" t="s">
        <v>331</v>
      </c>
      <c r="I1727" t="s">
        <v>587</v>
      </c>
      <c r="J1727" t="s">
        <v>246</v>
      </c>
      <c r="K1727" t="s">
        <v>3079</v>
      </c>
      <c r="L1727" t="s">
        <v>247</v>
      </c>
      <c r="M1727">
        <v>1380339</v>
      </c>
      <c r="N1727">
        <v>0</v>
      </c>
      <c r="O1727">
        <v>1380339</v>
      </c>
      <c r="P1727">
        <v>0</v>
      </c>
      <c r="Q1727" t="s">
        <v>5492</v>
      </c>
      <c r="R1727" t="s">
        <v>3086</v>
      </c>
      <c r="S1727" t="s">
        <v>4781</v>
      </c>
      <c r="T1727" t="s">
        <v>3085</v>
      </c>
      <c r="U1727" t="s">
        <v>5493</v>
      </c>
      <c r="V1727" t="s">
        <v>5494</v>
      </c>
      <c r="W1727" t="s">
        <v>3085</v>
      </c>
      <c r="X1727" t="str">
        <f t="shared" si="26"/>
        <v>Funcionamiento</v>
      </c>
      <c r="Y1727" t="s">
        <v>5484</v>
      </c>
    </row>
    <row r="1728" spans="1:25">
      <c r="A1728" t="s">
        <v>3086</v>
      </c>
      <c r="B1728" t="s">
        <v>5490</v>
      </c>
      <c r="C1728" t="s">
        <v>5491</v>
      </c>
      <c r="D1728" t="s">
        <v>3076</v>
      </c>
      <c r="E1728" t="s">
        <v>3077</v>
      </c>
      <c r="F1728" t="s">
        <v>310</v>
      </c>
      <c r="G1728" t="s">
        <v>5484</v>
      </c>
      <c r="H1728" t="s">
        <v>294</v>
      </c>
      <c r="I1728" t="s">
        <v>296</v>
      </c>
      <c r="J1728" t="s">
        <v>246</v>
      </c>
      <c r="K1728" t="s">
        <v>3079</v>
      </c>
      <c r="L1728" t="s">
        <v>247</v>
      </c>
      <c r="M1728">
        <v>1882204</v>
      </c>
      <c r="N1728">
        <v>0</v>
      </c>
      <c r="O1728">
        <v>1882204</v>
      </c>
      <c r="P1728">
        <v>0</v>
      </c>
      <c r="Q1728" t="s">
        <v>5492</v>
      </c>
      <c r="R1728" t="s">
        <v>3086</v>
      </c>
      <c r="S1728" t="s">
        <v>4781</v>
      </c>
      <c r="T1728" t="s">
        <v>3085</v>
      </c>
      <c r="U1728" t="s">
        <v>5493</v>
      </c>
      <c r="V1728" t="s">
        <v>5494</v>
      </c>
      <c r="W1728" t="s">
        <v>3085</v>
      </c>
      <c r="X1728" t="str">
        <f t="shared" si="26"/>
        <v>Funcionamiento</v>
      </c>
      <c r="Y1728" t="s">
        <v>5484</v>
      </c>
    </row>
    <row r="1729" spans="1:25">
      <c r="A1729" t="s">
        <v>3093</v>
      </c>
      <c r="B1729" t="s">
        <v>5490</v>
      </c>
      <c r="C1729" t="s">
        <v>5495</v>
      </c>
      <c r="D1729" t="s">
        <v>3076</v>
      </c>
      <c r="E1729" t="s">
        <v>3077</v>
      </c>
      <c r="F1729" t="s">
        <v>310</v>
      </c>
      <c r="G1729" t="s">
        <v>5484</v>
      </c>
      <c r="H1729" t="s">
        <v>322</v>
      </c>
      <c r="I1729" t="s">
        <v>323</v>
      </c>
      <c r="J1729" t="s">
        <v>246</v>
      </c>
      <c r="K1729" t="s">
        <v>3079</v>
      </c>
      <c r="L1729" t="s">
        <v>247</v>
      </c>
      <c r="M1729">
        <v>2727200</v>
      </c>
      <c r="N1729">
        <v>0</v>
      </c>
      <c r="O1729">
        <v>2727200</v>
      </c>
      <c r="P1729">
        <v>0</v>
      </c>
      <c r="Q1729" t="s">
        <v>5496</v>
      </c>
      <c r="R1729" t="s">
        <v>3093</v>
      </c>
      <c r="S1729" t="s">
        <v>3124</v>
      </c>
      <c r="T1729" t="s">
        <v>3085</v>
      </c>
      <c r="U1729" t="s">
        <v>5497</v>
      </c>
      <c r="V1729" t="s">
        <v>5498</v>
      </c>
      <c r="W1729" t="s">
        <v>3085</v>
      </c>
      <c r="X1729" t="str">
        <f t="shared" si="26"/>
        <v>Funcionamiento</v>
      </c>
      <c r="Y1729" t="s">
        <v>5484</v>
      </c>
    </row>
    <row r="1730" spans="1:25">
      <c r="A1730" t="s">
        <v>3093</v>
      </c>
      <c r="B1730" t="s">
        <v>5490</v>
      </c>
      <c r="C1730" t="s">
        <v>5495</v>
      </c>
      <c r="D1730" t="s">
        <v>3076</v>
      </c>
      <c r="E1730" t="s">
        <v>3077</v>
      </c>
      <c r="F1730" t="s">
        <v>310</v>
      </c>
      <c r="G1730" t="s">
        <v>5484</v>
      </c>
      <c r="H1730" t="s">
        <v>314</v>
      </c>
      <c r="I1730" t="s">
        <v>582</v>
      </c>
      <c r="J1730" t="s">
        <v>246</v>
      </c>
      <c r="K1730" t="s">
        <v>3079</v>
      </c>
      <c r="L1730" t="s">
        <v>247</v>
      </c>
      <c r="M1730">
        <v>10135400</v>
      </c>
      <c r="N1730">
        <v>0</v>
      </c>
      <c r="O1730">
        <v>10135400</v>
      </c>
      <c r="P1730">
        <v>0</v>
      </c>
      <c r="Q1730" t="s">
        <v>5496</v>
      </c>
      <c r="R1730" t="s">
        <v>3093</v>
      </c>
      <c r="S1730" t="s">
        <v>3124</v>
      </c>
      <c r="T1730" t="s">
        <v>3085</v>
      </c>
      <c r="U1730" t="s">
        <v>5497</v>
      </c>
      <c r="V1730" t="s">
        <v>5498</v>
      </c>
      <c r="W1730" t="s">
        <v>3085</v>
      </c>
      <c r="X1730" t="str">
        <f t="shared" ref="X1730:X1793" si="27">IF(LEFT(H1730,1)="C","Inversión","Funcionamiento")</f>
        <v>Funcionamiento</v>
      </c>
      <c r="Y1730" t="s">
        <v>5484</v>
      </c>
    </row>
    <row r="1731" spans="1:25">
      <c r="A1731" t="s">
        <v>3093</v>
      </c>
      <c r="B1731" t="s">
        <v>5490</v>
      </c>
      <c r="C1731" t="s">
        <v>5495</v>
      </c>
      <c r="D1731" t="s">
        <v>3076</v>
      </c>
      <c r="E1731" t="s">
        <v>3077</v>
      </c>
      <c r="F1731" t="s">
        <v>310</v>
      </c>
      <c r="G1731" t="s">
        <v>5484</v>
      </c>
      <c r="H1731" t="s">
        <v>316</v>
      </c>
      <c r="I1731" t="s">
        <v>583</v>
      </c>
      <c r="J1731" t="s">
        <v>246</v>
      </c>
      <c r="K1731" t="s">
        <v>3079</v>
      </c>
      <c r="L1731" t="s">
        <v>247</v>
      </c>
      <c r="M1731">
        <v>7179300</v>
      </c>
      <c r="N1731">
        <v>0</v>
      </c>
      <c r="O1731">
        <v>7179300</v>
      </c>
      <c r="P1731">
        <v>0</v>
      </c>
      <c r="Q1731" t="s">
        <v>5496</v>
      </c>
      <c r="R1731" t="s">
        <v>3093</v>
      </c>
      <c r="S1731" t="s">
        <v>3124</v>
      </c>
      <c r="T1731" t="s">
        <v>3085</v>
      </c>
      <c r="U1731" t="s">
        <v>5497</v>
      </c>
      <c r="V1731" t="s">
        <v>5498</v>
      </c>
      <c r="W1731" t="s">
        <v>3085</v>
      </c>
      <c r="X1731" t="str">
        <f t="shared" si="27"/>
        <v>Funcionamiento</v>
      </c>
      <c r="Y1731" t="s">
        <v>5484</v>
      </c>
    </row>
    <row r="1732" spans="1:25">
      <c r="A1732" t="s">
        <v>3093</v>
      </c>
      <c r="B1732" t="s">
        <v>5490</v>
      </c>
      <c r="C1732" t="s">
        <v>5495</v>
      </c>
      <c r="D1732" t="s">
        <v>3076</v>
      </c>
      <c r="E1732" t="s">
        <v>3077</v>
      </c>
      <c r="F1732" t="s">
        <v>310</v>
      </c>
      <c r="G1732" t="s">
        <v>5484</v>
      </c>
      <c r="H1732" t="s">
        <v>320</v>
      </c>
      <c r="I1732" t="s">
        <v>321</v>
      </c>
      <c r="J1732" t="s">
        <v>246</v>
      </c>
      <c r="K1732" t="s">
        <v>3079</v>
      </c>
      <c r="L1732" t="s">
        <v>247</v>
      </c>
      <c r="M1732">
        <v>1225900</v>
      </c>
      <c r="N1732">
        <v>0</v>
      </c>
      <c r="O1732">
        <v>1225900</v>
      </c>
      <c r="P1732">
        <v>0</v>
      </c>
      <c r="Q1732" t="s">
        <v>5496</v>
      </c>
      <c r="R1732" t="s">
        <v>3093</v>
      </c>
      <c r="S1732" t="s">
        <v>3124</v>
      </c>
      <c r="T1732" t="s">
        <v>3085</v>
      </c>
      <c r="U1732" t="s">
        <v>5497</v>
      </c>
      <c r="V1732" t="s">
        <v>5498</v>
      </c>
      <c r="W1732" t="s">
        <v>3085</v>
      </c>
      <c r="X1732" t="str">
        <f t="shared" si="27"/>
        <v>Funcionamiento</v>
      </c>
      <c r="Y1732" t="s">
        <v>5484</v>
      </c>
    </row>
    <row r="1733" spans="1:25">
      <c r="A1733" t="s">
        <v>3093</v>
      </c>
      <c r="B1733" t="s">
        <v>5490</v>
      </c>
      <c r="C1733" t="s">
        <v>5495</v>
      </c>
      <c r="D1733" t="s">
        <v>3076</v>
      </c>
      <c r="E1733" t="s">
        <v>3077</v>
      </c>
      <c r="F1733" t="s">
        <v>310</v>
      </c>
      <c r="G1733" t="s">
        <v>5484</v>
      </c>
      <c r="H1733" t="s">
        <v>324</v>
      </c>
      <c r="I1733" t="s">
        <v>325</v>
      </c>
      <c r="J1733" t="s">
        <v>246</v>
      </c>
      <c r="K1733" t="s">
        <v>3079</v>
      </c>
      <c r="L1733" t="s">
        <v>247</v>
      </c>
      <c r="M1733">
        <v>1819000</v>
      </c>
      <c r="N1733">
        <v>0</v>
      </c>
      <c r="O1733">
        <v>1819000</v>
      </c>
      <c r="P1733">
        <v>0</v>
      </c>
      <c r="Q1733" t="s">
        <v>5496</v>
      </c>
      <c r="R1733" t="s">
        <v>3093</v>
      </c>
      <c r="S1733" t="s">
        <v>3124</v>
      </c>
      <c r="T1733" t="s">
        <v>3085</v>
      </c>
      <c r="U1733" t="s">
        <v>5497</v>
      </c>
      <c r="V1733" t="s">
        <v>5498</v>
      </c>
      <c r="W1733" t="s">
        <v>3085</v>
      </c>
      <c r="X1733" t="str">
        <f t="shared" si="27"/>
        <v>Funcionamiento</v>
      </c>
      <c r="Y1733" t="s">
        <v>5484</v>
      </c>
    </row>
    <row r="1734" spans="1:25">
      <c r="A1734" t="s">
        <v>3093</v>
      </c>
      <c r="B1734" t="s">
        <v>5490</v>
      </c>
      <c r="C1734" t="s">
        <v>5495</v>
      </c>
      <c r="D1734" t="s">
        <v>3076</v>
      </c>
      <c r="E1734" t="s">
        <v>3077</v>
      </c>
      <c r="F1734" t="s">
        <v>310</v>
      </c>
      <c r="G1734" t="s">
        <v>5484</v>
      </c>
      <c r="H1734" t="s">
        <v>318</v>
      </c>
      <c r="I1734" t="s">
        <v>586</v>
      </c>
      <c r="J1734" t="s">
        <v>246</v>
      </c>
      <c r="K1734" t="s">
        <v>3079</v>
      </c>
      <c r="L1734" t="s">
        <v>247</v>
      </c>
      <c r="M1734">
        <v>3635500</v>
      </c>
      <c r="N1734">
        <v>0</v>
      </c>
      <c r="O1734">
        <v>3635500</v>
      </c>
      <c r="P1734">
        <v>0</v>
      </c>
      <c r="Q1734" t="s">
        <v>5496</v>
      </c>
      <c r="R1734" t="s">
        <v>3093</v>
      </c>
      <c r="S1734" t="s">
        <v>3124</v>
      </c>
      <c r="T1734" t="s">
        <v>3085</v>
      </c>
      <c r="U1734" t="s">
        <v>5497</v>
      </c>
      <c r="V1734" t="s">
        <v>5498</v>
      </c>
      <c r="W1734" t="s">
        <v>3085</v>
      </c>
      <c r="X1734" t="str">
        <f t="shared" si="27"/>
        <v>Funcionamiento</v>
      </c>
      <c r="Y1734" t="s">
        <v>5484</v>
      </c>
    </row>
    <row r="1735" spans="1:25">
      <c r="A1735" t="s">
        <v>3100</v>
      </c>
      <c r="B1735" t="s">
        <v>5499</v>
      </c>
      <c r="C1735" t="s">
        <v>5500</v>
      </c>
      <c r="D1735" t="s">
        <v>3076</v>
      </c>
      <c r="E1735" t="s">
        <v>3077</v>
      </c>
      <c r="F1735" t="s">
        <v>3149</v>
      </c>
      <c r="G1735" t="s">
        <v>5484</v>
      </c>
      <c r="H1735" t="s">
        <v>437</v>
      </c>
      <c r="I1735" t="s">
        <v>649</v>
      </c>
      <c r="J1735" t="s">
        <v>246</v>
      </c>
      <c r="K1735" t="s">
        <v>3150</v>
      </c>
      <c r="L1735" t="s">
        <v>247</v>
      </c>
      <c r="M1735">
        <v>650000</v>
      </c>
      <c r="N1735">
        <v>26588992</v>
      </c>
      <c r="O1735">
        <v>27238992</v>
      </c>
      <c r="P1735">
        <v>0</v>
      </c>
      <c r="Q1735" t="s">
        <v>5501</v>
      </c>
      <c r="R1735" t="s">
        <v>3100</v>
      </c>
      <c r="S1735" t="s">
        <v>5502</v>
      </c>
      <c r="T1735" t="s">
        <v>5503</v>
      </c>
      <c r="U1735" t="s">
        <v>5504</v>
      </c>
      <c r="V1735" t="s">
        <v>5505</v>
      </c>
      <c r="W1735" t="s">
        <v>5506</v>
      </c>
      <c r="X1735" t="str">
        <f t="shared" si="27"/>
        <v>Inversión</v>
      </c>
      <c r="Y1735" t="s">
        <v>3157</v>
      </c>
    </row>
    <row r="1736" spans="1:25">
      <c r="A1736" t="s">
        <v>3107</v>
      </c>
      <c r="B1736" t="s">
        <v>3141</v>
      </c>
      <c r="C1736" t="s">
        <v>5507</v>
      </c>
      <c r="D1736" t="s">
        <v>3076</v>
      </c>
      <c r="E1736" t="s">
        <v>3077</v>
      </c>
      <c r="F1736" t="s">
        <v>310</v>
      </c>
      <c r="G1736" t="s">
        <v>5484</v>
      </c>
      <c r="H1736" t="s">
        <v>292</v>
      </c>
      <c r="I1736" t="s">
        <v>293</v>
      </c>
      <c r="J1736" t="s">
        <v>246</v>
      </c>
      <c r="K1736" t="s">
        <v>3079</v>
      </c>
      <c r="L1736" t="s">
        <v>247</v>
      </c>
      <c r="M1736">
        <v>80573998</v>
      </c>
      <c r="N1736">
        <v>0</v>
      </c>
      <c r="O1736">
        <v>80573998</v>
      </c>
      <c r="P1736">
        <v>0</v>
      </c>
      <c r="Q1736" t="s">
        <v>5508</v>
      </c>
      <c r="R1736" t="s">
        <v>3107</v>
      </c>
      <c r="S1736" t="s">
        <v>5509</v>
      </c>
      <c r="T1736" t="s">
        <v>3085</v>
      </c>
      <c r="U1736" t="s">
        <v>5510</v>
      </c>
      <c r="V1736" t="s">
        <v>5511</v>
      </c>
      <c r="W1736" t="s">
        <v>3086</v>
      </c>
      <c r="X1736" t="str">
        <f t="shared" si="27"/>
        <v>Funcionamiento</v>
      </c>
      <c r="Y1736" t="s">
        <v>5484</v>
      </c>
    </row>
    <row r="1737" spans="1:25">
      <c r="A1737" t="s">
        <v>3107</v>
      </c>
      <c r="B1737" t="s">
        <v>3141</v>
      </c>
      <c r="C1737" t="s">
        <v>5507</v>
      </c>
      <c r="D1737" t="s">
        <v>3076</v>
      </c>
      <c r="E1737" t="s">
        <v>3077</v>
      </c>
      <c r="F1737" t="s">
        <v>310</v>
      </c>
      <c r="G1737" t="s">
        <v>5484</v>
      </c>
      <c r="H1737" t="s">
        <v>297</v>
      </c>
      <c r="I1737" t="s">
        <v>299</v>
      </c>
      <c r="J1737" t="s">
        <v>246</v>
      </c>
      <c r="K1737" t="s">
        <v>3079</v>
      </c>
      <c r="L1737" t="s">
        <v>247</v>
      </c>
      <c r="M1737">
        <v>2886769</v>
      </c>
      <c r="N1737">
        <v>0</v>
      </c>
      <c r="O1737">
        <v>2886769</v>
      </c>
      <c r="P1737">
        <v>0</v>
      </c>
      <c r="Q1737" t="s">
        <v>5508</v>
      </c>
      <c r="R1737" t="s">
        <v>3107</v>
      </c>
      <c r="S1737" t="s">
        <v>5509</v>
      </c>
      <c r="T1737" t="s">
        <v>3085</v>
      </c>
      <c r="U1737" t="s">
        <v>5510</v>
      </c>
      <c r="V1737" t="s">
        <v>5511</v>
      </c>
      <c r="W1737" t="s">
        <v>3086</v>
      </c>
      <c r="X1737" t="str">
        <f t="shared" si="27"/>
        <v>Funcionamiento</v>
      </c>
      <c r="Y1737" t="s">
        <v>5484</v>
      </c>
    </row>
    <row r="1738" spans="1:25">
      <c r="A1738" t="s">
        <v>3107</v>
      </c>
      <c r="B1738" t="s">
        <v>3141</v>
      </c>
      <c r="C1738" t="s">
        <v>5507</v>
      </c>
      <c r="D1738" t="s">
        <v>3076</v>
      </c>
      <c r="E1738" t="s">
        <v>3077</v>
      </c>
      <c r="F1738" t="s">
        <v>310</v>
      </c>
      <c r="G1738" t="s">
        <v>5484</v>
      </c>
      <c r="H1738" t="s">
        <v>358</v>
      </c>
      <c r="I1738" t="s">
        <v>359</v>
      </c>
      <c r="J1738" t="s">
        <v>246</v>
      </c>
      <c r="K1738" t="s">
        <v>3079</v>
      </c>
      <c r="L1738" t="s">
        <v>247</v>
      </c>
      <c r="M1738">
        <v>1168687</v>
      </c>
      <c r="N1738">
        <v>0</v>
      </c>
      <c r="O1738">
        <v>1168687</v>
      </c>
      <c r="P1738">
        <v>0</v>
      </c>
      <c r="Q1738" t="s">
        <v>5508</v>
      </c>
      <c r="R1738" t="s">
        <v>3107</v>
      </c>
      <c r="S1738" t="s">
        <v>5509</v>
      </c>
      <c r="T1738" t="s">
        <v>3085</v>
      </c>
      <c r="U1738" t="s">
        <v>5510</v>
      </c>
      <c r="V1738" t="s">
        <v>5511</v>
      </c>
      <c r="W1738" t="s">
        <v>3086</v>
      </c>
      <c r="X1738" t="str">
        <f t="shared" si="27"/>
        <v>Funcionamiento</v>
      </c>
      <c r="Y1738" t="s">
        <v>5484</v>
      </c>
    </row>
    <row r="1739" spans="1:25">
      <c r="A1739" t="s">
        <v>3107</v>
      </c>
      <c r="B1739" t="s">
        <v>3141</v>
      </c>
      <c r="C1739" t="s">
        <v>5507</v>
      </c>
      <c r="D1739" t="s">
        <v>3076</v>
      </c>
      <c r="E1739" t="s">
        <v>3077</v>
      </c>
      <c r="F1739" t="s">
        <v>310</v>
      </c>
      <c r="G1739" t="s">
        <v>5484</v>
      </c>
      <c r="H1739" t="s">
        <v>333</v>
      </c>
      <c r="I1739" t="s">
        <v>335</v>
      </c>
      <c r="J1739" t="s">
        <v>246</v>
      </c>
      <c r="K1739" t="s">
        <v>3079</v>
      </c>
      <c r="L1739" t="s">
        <v>247</v>
      </c>
      <c r="M1739">
        <v>100591</v>
      </c>
      <c r="N1739">
        <v>0</v>
      </c>
      <c r="O1739">
        <v>100591</v>
      </c>
      <c r="P1739">
        <v>0</v>
      </c>
      <c r="Q1739" t="s">
        <v>5508</v>
      </c>
      <c r="R1739" t="s">
        <v>3107</v>
      </c>
      <c r="S1739" t="s">
        <v>5509</v>
      </c>
      <c r="T1739" t="s">
        <v>3085</v>
      </c>
      <c r="U1739" t="s">
        <v>5510</v>
      </c>
      <c r="V1739" t="s">
        <v>5511</v>
      </c>
      <c r="W1739" t="s">
        <v>3086</v>
      </c>
      <c r="X1739" t="str">
        <f t="shared" si="27"/>
        <v>Funcionamiento</v>
      </c>
      <c r="Y1739" t="s">
        <v>5484</v>
      </c>
    </row>
    <row r="1740" spans="1:25">
      <c r="A1740" t="s">
        <v>3107</v>
      </c>
      <c r="B1740" t="s">
        <v>3141</v>
      </c>
      <c r="C1740" t="s">
        <v>5507</v>
      </c>
      <c r="D1740" t="s">
        <v>3076</v>
      </c>
      <c r="E1740" t="s">
        <v>3077</v>
      </c>
      <c r="F1740" t="s">
        <v>310</v>
      </c>
      <c r="G1740" t="s">
        <v>5484</v>
      </c>
      <c r="H1740" t="s">
        <v>309</v>
      </c>
      <c r="I1740" t="s">
        <v>311</v>
      </c>
      <c r="J1740" t="s">
        <v>246</v>
      </c>
      <c r="K1740" t="s">
        <v>3079</v>
      </c>
      <c r="L1740" t="s">
        <v>247</v>
      </c>
      <c r="M1740">
        <v>856595</v>
      </c>
      <c r="N1740">
        <v>0</v>
      </c>
      <c r="O1740">
        <v>856595</v>
      </c>
      <c r="P1740">
        <v>0</v>
      </c>
      <c r="Q1740" t="s">
        <v>5508</v>
      </c>
      <c r="R1740" t="s">
        <v>3107</v>
      </c>
      <c r="S1740" t="s">
        <v>5509</v>
      </c>
      <c r="T1740" t="s">
        <v>3085</v>
      </c>
      <c r="U1740" t="s">
        <v>5510</v>
      </c>
      <c r="V1740" t="s">
        <v>5511</v>
      </c>
      <c r="W1740" t="s">
        <v>3086</v>
      </c>
      <c r="X1740" t="str">
        <f t="shared" si="27"/>
        <v>Funcionamiento</v>
      </c>
      <c r="Y1740" t="s">
        <v>5484</v>
      </c>
    </row>
    <row r="1741" spans="1:25">
      <c r="A1741" t="s">
        <v>3107</v>
      </c>
      <c r="B1741" t="s">
        <v>3141</v>
      </c>
      <c r="C1741" t="s">
        <v>5507</v>
      </c>
      <c r="D1741" t="s">
        <v>3076</v>
      </c>
      <c r="E1741" t="s">
        <v>3077</v>
      </c>
      <c r="F1741" t="s">
        <v>310</v>
      </c>
      <c r="G1741" t="s">
        <v>5484</v>
      </c>
      <c r="H1741" t="s">
        <v>303</v>
      </c>
      <c r="I1741" t="s">
        <v>305</v>
      </c>
      <c r="J1741" t="s">
        <v>246</v>
      </c>
      <c r="K1741" t="s">
        <v>3079</v>
      </c>
      <c r="L1741" t="s">
        <v>247</v>
      </c>
      <c r="M1741">
        <v>2911313</v>
      </c>
      <c r="N1741">
        <v>0</v>
      </c>
      <c r="O1741">
        <v>2911313</v>
      </c>
      <c r="P1741">
        <v>0</v>
      </c>
      <c r="Q1741" t="s">
        <v>5508</v>
      </c>
      <c r="R1741" t="s">
        <v>3107</v>
      </c>
      <c r="S1741" t="s">
        <v>5509</v>
      </c>
      <c r="T1741" t="s">
        <v>3085</v>
      </c>
      <c r="U1741" t="s">
        <v>5510</v>
      </c>
      <c r="V1741" t="s">
        <v>5511</v>
      </c>
      <c r="W1741" t="s">
        <v>3086</v>
      </c>
      <c r="X1741" t="str">
        <f t="shared" si="27"/>
        <v>Funcionamiento</v>
      </c>
      <c r="Y1741" t="s">
        <v>5484</v>
      </c>
    </row>
    <row r="1742" spans="1:25">
      <c r="A1742" t="s">
        <v>3107</v>
      </c>
      <c r="B1742" t="s">
        <v>3141</v>
      </c>
      <c r="C1742" t="s">
        <v>5507</v>
      </c>
      <c r="D1742" t="s">
        <v>3076</v>
      </c>
      <c r="E1742" t="s">
        <v>3077</v>
      </c>
      <c r="F1742" t="s">
        <v>310</v>
      </c>
      <c r="G1742" t="s">
        <v>5484</v>
      </c>
      <c r="H1742" t="s">
        <v>294</v>
      </c>
      <c r="I1742" t="s">
        <v>296</v>
      </c>
      <c r="J1742" t="s">
        <v>246</v>
      </c>
      <c r="K1742" t="s">
        <v>3079</v>
      </c>
      <c r="L1742" t="s">
        <v>247</v>
      </c>
      <c r="M1742">
        <v>2037781</v>
      </c>
      <c r="N1742">
        <v>0</v>
      </c>
      <c r="O1742">
        <v>2037781</v>
      </c>
      <c r="P1742">
        <v>0</v>
      </c>
      <c r="Q1742" t="s">
        <v>5508</v>
      </c>
      <c r="R1742" t="s">
        <v>3107</v>
      </c>
      <c r="S1742" t="s">
        <v>5509</v>
      </c>
      <c r="T1742" t="s">
        <v>3085</v>
      </c>
      <c r="U1742" t="s">
        <v>5510</v>
      </c>
      <c r="V1742" t="s">
        <v>5511</v>
      </c>
      <c r="W1742" t="s">
        <v>3086</v>
      </c>
      <c r="X1742" t="str">
        <f t="shared" si="27"/>
        <v>Funcionamiento</v>
      </c>
      <c r="Y1742" t="s">
        <v>5484</v>
      </c>
    </row>
    <row r="1743" spans="1:25">
      <c r="A1743" t="s">
        <v>3107</v>
      </c>
      <c r="B1743" t="s">
        <v>3141</v>
      </c>
      <c r="C1743" t="s">
        <v>5507</v>
      </c>
      <c r="D1743" t="s">
        <v>3076</v>
      </c>
      <c r="E1743" t="s">
        <v>3077</v>
      </c>
      <c r="F1743" t="s">
        <v>310</v>
      </c>
      <c r="G1743" t="s">
        <v>5484</v>
      </c>
      <c r="H1743" t="s">
        <v>348</v>
      </c>
      <c r="I1743" t="s">
        <v>349</v>
      </c>
      <c r="J1743" t="s">
        <v>246</v>
      </c>
      <c r="K1743" t="s">
        <v>3079</v>
      </c>
      <c r="L1743" t="s">
        <v>247</v>
      </c>
      <c r="M1743">
        <v>997417</v>
      </c>
      <c r="N1743">
        <v>-438902</v>
      </c>
      <c r="O1743">
        <v>558515</v>
      </c>
      <c r="P1743">
        <v>0</v>
      </c>
      <c r="Q1743" t="s">
        <v>5508</v>
      </c>
      <c r="R1743" t="s">
        <v>3107</v>
      </c>
      <c r="S1743" t="s">
        <v>5509</v>
      </c>
      <c r="T1743" t="s">
        <v>3085</v>
      </c>
      <c r="U1743" t="s">
        <v>5510</v>
      </c>
      <c r="V1743" t="s">
        <v>5511</v>
      </c>
      <c r="W1743" t="s">
        <v>3086</v>
      </c>
      <c r="X1743" t="str">
        <f t="shared" si="27"/>
        <v>Funcionamiento</v>
      </c>
      <c r="Y1743" t="s">
        <v>5484</v>
      </c>
    </row>
    <row r="1744" spans="1:25">
      <c r="A1744" t="s">
        <v>3111</v>
      </c>
      <c r="B1744" t="s">
        <v>3141</v>
      </c>
      <c r="C1744" t="s">
        <v>5512</v>
      </c>
      <c r="D1744" t="s">
        <v>3076</v>
      </c>
      <c r="E1744" t="s">
        <v>3077</v>
      </c>
      <c r="F1744" t="s">
        <v>310</v>
      </c>
      <c r="G1744" t="s">
        <v>5484</v>
      </c>
      <c r="H1744" t="s">
        <v>320</v>
      </c>
      <c r="I1744" t="s">
        <v>321</v>
      </c>
      <c r="J1744" t="s">
        <v>246</v>
      </c>
      <c r="K1744" t="s">
        <v>3079</v>
      </c>
      <c r="L1744" t="s">
        <v>247</v>
      </c>
      <c r="M1744">
        <v>1328100</v>
      </c>
      <c r="N1744">
        <v>0</v>
      </c>
      <c r="O1744">
        <v>1328100</v>
      </c>
      <c r="P1744">
        <v>0</v>
      </c>
      <c r="Q1744" t="s">
        <v>5513</v>
      </c>
      <c r="R1744" t="s">
        <v>3111</v>
      </c>
      <c r="S1744" t="s">
        <v>3202</v>
      </c>
      <c r="T1744" t="s">
        <v>3085</v>
      </c>
      <c r="U1744" t="s">
        <v>5514</v>
      </c>
      <c r="V1744" t="s">
        <v>5515</v>
      </c>
      <c r="W1744" t="s">
        <v>3085</v>
      </c>
      <c r="X1744" t="str">
        <f t="shared" si="27"/>
        <v>Funcionamiento</v>
      </c>
      <c r="Y1744" t="s">
        <v>5484</v>
      </c>
    </row>
    <row r="1745" spans="1:25">
      <c r="A1745" t="s">
        <v>3111</v>
      </c>
      <c r="B1745" t="s">
        <v>3141</v>
      </c>
      <c r="C1745" t="s">
        <v>5512</v>
      </c>
      <c r="D1745" t="s">
        <v>3076</v>
      </c>
      <c r="E1745" t="s">
        <v>3077</v>
      </c>
      <c r="F1745" t="s">
        <v>310</v>
      </c>
      <c r="G1745" t="s">
        <v>5484</v>
      </c>
      <c r="H1745" t="s">
        <v>318</v>
      </c>
      <c r="I1745" t="s">
        <v>586</v>
      </c>
      <c r="J1745" t="s">
        <v>246</v>
      </c>
      <c r="K1745" t="s">
        <v>3079</v>
      </c>
      <c r="L1745" t="s">
        <v>247</v>
      </c>
      <c r="M1745">
        <v>3582000</v>
      </c>
      <c r="N1745">
        <v>0</v>
      </c>
      <c r="O1745">
        <v>3582000</v>
      </c>
      <c r="P1745">
        <v>0</v>
      </c>
      <c r="Q1745" t="s">
        <v>5513</v>
      </c>
      <c r="R1745" t="s">
        <v>3111</v>
      </c>
      <c r="S1745" t="s">
        <v>3202</v>
      </c>
      <c r="T1745" t="s">
        <v>3085</v>
      </c>
      <c r="U1745" t="s">
        <v>5514</v>
      </c>
      <c r="V1745" t="s">
        <v>5515</v>
      </c>
      <c r="W1745" t="s">
        <v>3085</v>
      </c>
      <c r="X1745" t="str">
        <f t="shared" si="27"/>
        <v>Funcionamiento</v>
      </c>
      <c r="Y1745" t="s">
        <v>5484</v>
      </c>
    </row>
    <row r="1746" spans="1:25">
      <c r="A1746" t="s">
        <v>3111</v>
      </c>
      <c r="B1746" t="s">
        <v>3141</v>
      </c>
      <c r="C1746" t="s">
        <v>5512</v>
      </c>
      <c r="D1746" t="s">
        <v>3076</v>
      </c>
      <c r="E1746" t="s">
        <v>3077</v>
      </c>
      <c r="F1746" t="s">
        <v>310</v>
      </c>
      <c r="G1746" t="s">
        <v>5484</v>
      </c>
      <c r="H1746" t="s">
        <v>322</v>
      </c>
      <c r="I1746" t="s">
        <v>323</v>
      </c>
      <c r="J1746" t="s">
        <v>246</v>
      </c>
      <c r="K1746" t="s">
        <v>3079</v>
      </c>
      <c r="L1746" t="s">
        <v>247</v>
      </c>
      <c r="M1746">
        <v>2687000</v>
      </c>
      <c r="N1746">
        <v>0</v>
      </c>
      <c r="O1746">
        <v>2687000</v>
      </c>
      <c r="P1746">
        <v>0</v>
      </c>
      <c r="Q1746" t="s">
        <v>5513</v>
      </c>
      <c r="R1746" t="s">
        <v>3111</v>
      </c>
      <c r="S1746" t="s">
        <v>3202</v>
      </c>
      <c r="T1746" t="s">
        <v>3085</v>
      </c>
      <c r="U1746" t="s">
        <v>5514</v>
      </c>
      <c r="V1746" t="s">
        <v>5515</v>
      </c>
      <c r="W1746" t="s">
        <v>3085</v>
      </c>
      <c r="X1746" t="str">
        <f t="shared" si="27"/>
        <v>Funcionamiento</v>
      </c>
      <c r="Y1746" t="s">
        <v>5484</v>
      </c>
    </row>
    <row r="1747" spans="1:25">
      <c r="A1747" t="s">
        <v>3111</v>
      </c>
      <c r="B1747" t="s">
        <v>3141</v>
      </c>
      <c r="C1747" t="s">
        <v>5512</v>
      </c>
      <c r="D1747" t="s">
        <v>3076</v>
      </c>
      <c r="E1747" t="s">
        <v>3077</v>
      </c>
      <c r="F1747" t="s">
        <v>310</v>
      </c>
      <c r="G1747" t="s">
        <v>5484</v>
      </c>
      <c r="H1747" t="s">
        <v>314</v>
      </c>
      <c r="I1747" t="s">
        <v>582</v>
      </c>
      <c r="J1747" t="s">
        <v>246</v>
      </c>
      <c r="K1747" t="s">
        <v>3079</v>
      </c>
      <c r="L1747" t="s">
        <v>247</v>
      </c>
      <c r="M1747">
        <v>10239600</v>
      </c>
      <c r="N1747">
        <v>0</v>
      </c>
      <c r="O1747">
        <v>10239600</v>
      </c>
      <c r="P1747">
        <v>0</v>
      </c>
      <c r="Q1747" t="s">
        <v>5513</v>
      </c>
      <c r="R1747" t="s">
        <v>3111</v>
      </c>
      <c r="S1747" t="s">
        <v>3202</v>
      </c>
      <c r="T1747" t="s">
        <v>3085</v>
      </c>
      <c r="U1747" t="s">
        <v>5514</v>
      </c>
      <c r="V1747" t="s">
        <v>5515</v>
      </c>
      <c r="W1747" t="s">
        <v>3085</v>
      </c>
      <c r="X1747" t="str">
        <f t="shared" si="27"/>
        <v>Funcionamiento</v>
      </c>
      <c r="Y1747" t="s">
        <v>5484</v>
      </c>
    </row>
    <row r="1748" spans="1:25">
      <c r="A1748" t="s">
        <v>3111</v>
      </c>
      <c r="B1748" t="s">
        <v>3141</v>
      </c>
      <c r="C1748" t="s">
        <v>5512</v>
      </c>
      <c r="D1748" t="s">
        <v>3076</v>
      </c>
      <c r="E1748" t="s">
        <v>3077</v>
      </c>
      <c r="F1748" t="s">
        <v>310</v>
      </c>
      <c r="G1748" t="s">
        <v>5484</v>
      </c>
      <c r="H1748" t="s">
        <v>316</v>
      </c>
      <c r="I1748" t="s">
        <v>583</v>
      </c>
      <c r="J1748" t="s">
        <v>246</v>
      </c>
      <c r="K1748" t="s">
        <v>3079</v>
      </c>
      <c r="L1748" t="s">
        <v>247</v>
      </c>
      <c r="M1748">
        <v>7253400</v>
      </c>
      <c r="N1748">
        <v>0</v>
      </c>
      <c r="O1748">
        <v>7253400</v>
      </c>
      <c r="P1748">
        <v>0</v>
      </c>
      <c r="Q1748" t="s">
        <v>5513</v>
      </c>
      <c r="R1748" t="s">
        <v>3111</v>
      </c>
      <c r="S1748" t="s">
        <v>3202</v>
      </c>
      <c r="T1748" t="s">
        <v>3085</v>
      </c>
      <c r="U1748" t="s">
        <v>5514</v>
      </c>
      <c r="V1748" t="s">
        <v>5515</v>
      </c>
      <c r="W1748" t="s">
        <v>3085</v>
      </c>
      <c r="X1748" t="str">
        <f t="shared" si="27"/>
        <v>Funcionamiento</v>
      </c>
      <c r="Y1748" t="s">
        <v>5484</v>
      </c>
    </row>
    <row r="1749" spans="1:25">
      <c r="A1749" t="s">
        <v>3111</v>
      </c>
      <c r="B1749" t="s">
        <v>3141</v>
      </c>
      <c r="C1749" t="s">
        <v>5512</v>
      </c>
      <c r="D1749" t="s">
        <v>3076</v>
      </c>
      <c r="E1749" t="s">
        <v>3077</v>
      </c>
      <c r="F1749" t="s">
        <v>310</v>
      </c>
      <c r="G1749" t="s">
        <v>5484</v>
      </c>
      <c r="H1749" t="s">
        <v>324</v>
      </c>
      <c r="I1749" t="s">
        <v>325</v>
      </c>
      <c r="J1749" t="s">
        <v>246</v>
      </c>
      <c r="K1749" t="s">
        <v>3079</v>
      </c>
      <c r="L1749" t="s">
        <v>247</v>
      </c>
      <c r="M1749">
        <v>1791700</v>
      </c>
      <c r="N1749">
        <v>0</v>
      </c>
      <c r="O1749">
        <v>1791700</v>
      </c>
      <c r="P1749">
        <v>0</v>
      </c>
      <c r="Q1749" t="s">
        <v>5513</v>
      </c>
      <c r="R1749" t="s">
        <v>3111</v>
      </c>
      <c r="S1749" t="s">
        <v>3202</v>
      </c>
      <c r="T1749" t="s">
        <v>3085</v>
      </c>
      <c r="U1749" t="s">
        <v>5514</v>
      </c>
      <c r="V1749" t="s">
        <v>5515</v>
      </c>
      <c r="W1749" t="s">
        <v>3085</v>
      </c>
      <c r="X1749" t="str">
        <f t="shared" si="27"/>
        <v>Funcionamiento</v>
      </c>
      <c r="Y1749" t="s">
        <v>5484</v>
      </c>
    </row>
    <row r="1750" spans="1:25">
      <c r="A1750" t="s">
        <v>3117</v>
      </c>
      <c r="B1750" t="s">
        <v>4825</v>
      </c>
      <c r="C1750" t="s">
        <v>5516</v>
      </c>
      <c r="D1750" t="s">
        <v>3076</v>
      </c>
      <c r="E1750" t="s">
        <v>3077</v>
      </c>
      <c r="F1750" t="s">
        <v>3149</v>
      </c>
      <c r="G1750" t="s">
        <v>5484</v>
      </c>
      <c r="H1750" t="s">
        <v>437</v>
      </c>
      <c r="I1750" t="s">
        <v>649</v>
      </c>
      <c r="J1750" t="s">
        <v>246</v>
      </c>
      <c r="K1750" t="s">
        <v>3079</v>
      </c>
      <c r="L1750" t="s">
        <v>247</v>
      </c>
      <c r="M1750">
        <v>852008800</v>
      </c>
      <c r="N1750">
        <v>-371872048</v>
      </c>
      <c r="O1750">
        <v>480136752</v>
      </c>
      <c r="P1750">
        <v>0</v>
      </c>
      <c r="Q1750" t="s">
        <v>5517</v>
      </c>
      <c r="R1750" t="s">
        <v>3127</v>
      </c>
      <c r="S1750" t="s">
        <v>5518</v>
      </c>
      <c r="T1750" t="s">
        <v>5519</v>
      </c>
      <c r="U1750" t="s">
        <v>5520</v>
      </c>
      <c r="V1750" t="s">
        <v>5521</v>
      </c>
      <c r="W1750" t="s">
        <v>3085</v>
      </c>
      <c r="X1750" t="str">
        <f t="shared" si="27"/>
        <v>Inversión</v>
      </c>
      <c r="Y1750" t="s">
        <v>3157</v>
      </c>
    </row>
    <row r="1751" spans="1:25">
      <c r="A1751" t="s">
        <v>3127</v>
      </c>
      <c r="B1751" t="s">
        <v>4825</v>
      </c>
      <c r="C1751" t="s">
        <v>5522</v>
      </c>
      <c r="D1751" t="s">
        <v>3076</v>
      </c>
      <c r="E1751" t="s">
        <v>3077</v>
      </c>
      <c r="F1751" t="s">
        <v>3149</v>
      </c>
      <c r="G1751" t="s">
        <v>5484</v>
      </c>
      <c r="H1751" t="s">
        <v>437</v>
      </c>
      <c r="I1751" t="s">
        <v>649</v>
      </c>
      <c r="J1751" t="s">
        <v>246</v>
      </c>
      <c r="K1751" t="s">
        <v>3150</v>
      </c>
      <c r="L1751" t="s">
        <v>247</v>
      </c>
      <c r="M1751">
        <v>47516920</v>
      </c>
      <c r="N1751">
        <v>-21391920</v>
      </c>
      <c r="O1751">
        <v>26125000</v>
      </c>
      <c r="P1751">
        <v>0</v>
      </c>
      <c r="Q1751" t="s">
        <v>5523</v>
      </c>
      <c r="R1751" t="s">
        <v>3124</v>
      </c>
      <c r="S1751" t="s">
        <v>3297</v>
      </c>
      <c r="T1751" t="s">
        <v>3311</v>
      </c>
      <c r="U1751" t="s">
        <v>5524</v>
      </c>
      <c r="V1751" t="s">
        <v>5525</v>
      </c>
      <c r="W1751" t="s">
        <v>3085</v>
      </c>
      <c r="X1751" t="str">
        <f t="shared" si="27"/>
        <v>Inversión</v>
      </c>
      <c r="Y1751" t="s">
        <v>3157</v>
      </c>
    </row>
    <row r="1752" spans="1:25">
      <c r="A1752" t="s">
        <v>3124</v>
      </c>
      <c r="B1752" t="s">
        <v>3172</v>
      </c>
      <c r="C1752" t="s">
        <v>5526</v>
      </c>
      <c r="D1752" t="s">
        <v>3076</v>
      </c>
      <c r="E1752" t="s">
        <v>3077</v>
      </c>
      <c r="F1752" t="s">
        <v>3149</v>
      </c>
      <c r="G1752" t="s">
        <v>5484</v>
      </c>
      <c r="H1752" t="s">
        <v>437</v>
      </c>
      <c r="I1752" t="s">
        <v>649</v>
      </c>
      <c r="J1752" t="s">
        <v>246</v>
      </c>
      <c r="K1752" t="s">
        <v>3079</v>
      </c>
      <c r="L1752" t="s">
        <v>247</v>
      </c>
      <c r="M1752">
        <v>152616332</v>
      </c>
      <c r="N1752">
        <v>2257320</v>
      </c>
      <c r="O1752">
        <v>154873652</v>
      </c>
      <c r="P1752">
        <v>0</v>
      </c>
      <c r="Q1752" t="s">
        <v>5527</v>
      </c>
      <c r="R1752" t="s">
        <v>3117</v>
      </c>
      <c r="S1752" t="s">
        <v>5528</v>
      </c>
      <c r="T1752" t="s">
        <v>5529</v>
      </c>
      <c r="U1752" t="s">
        <v>5530</v>
      </c>
      <c r="V1752" t="s">
        <v>5531</v>
      </c>
      <c r="W1752" t="s">
        <v>3085</v>
      </c>
      <c r="X1752" t="str">
        <f t="shared" si="27"/>
        <v>Inversión</v>
      </c>
      <c r="Y1752" t="s">
        <v>3157</v>
      </c>
    </row>
    <row r="1753" spans="1:25">
      <c r="A1753" t="s">
        <v>3132</v>
      </c>
      <c r="B1753" t="s">
        <v>3172</v>
      </c>
      <c r="C1753" t="s">
        <v>5532</v>
      </c>
      <c r="D1753" t="s">
        <v>3076</v>
      </c>
      <c r="E1753" t="s">
        <v>3077</v>
      </c>
      <c r="F1753" t="s">
        <v>3149</v>
      </c>
      <c r="G1753" t="s">
        <v>5484</v>
      </c>
      <c r="H1753" t="s">
        <v>437</v>
      </c>
      <c r="I1753" t="s">
        <v>649</v>
      </c>
      <c r="J1753" t="s">
        <v>246</v>
      </c>
      <c r="K1753" t="s">
        <v>3079</v>
      </c>
      <c r="L1753" t="s">
        <v>247</v>
      </c>
      <c r="M1753">
        <v>63000000</v>
      </c>
      <c r="N1753">
        <v>9333333</v>
      </c>
      <c r="O1753">
        <v>72333333</v>
      </c>
      <c r="P1753">
        <v>0</v>
      </c>
      <c r="Q1753" t="s">
        <v>5533</v>
      </c>
      <c r="R1753" t="s">
        <v>3132</v>
      </c>
      <c r="S1753" t="s">
        <v>5534</v>
      </c>
      <c r="T1753" t="s">
        <v>5535</v>
      </c>
      <c r="U1753" t="s">
        <v>5536</v>
      </c>
      <c r="V1753" t="s">
        <v>5537</v>
      </c>
      <c r="W1753" t="s">
        <v>3085</v>
      </c>
      <c r="X1753" t="str">
        <f t="shared" si="27"/>
        <v>Inversión</v>
      </c>
      <c r="Y1753" t="s">
        <v>3157</v>
      </c>
    </row>
    <row r="1754" spans="1:25">
      <c r="A1754" t="s">
        <v>3123</v>
      </c>
      <c r="B1754" t="s">
        <v>3172</v>
      </c>
      <c r="C1754" t="s">
        <v>5538</v>
      </c>
      <c r="D1754" t="s">
        <v>3076</v>
      </c>
      <c r="E1754" t="s">
        <v>3077</v>
      </c>
      <c r="F1754" t="s">
        <v>3149</v>
      </c>
      <c r="G1754" t="s">
        <v>5484</v>
      </c>
      <c r="H1754" t="s">
        <v>437</v>
      </c>
      <c r="I1754" t="s">
        <v>649</v>
      </c>
      <c r="J1754" t="s">
        <v>246</v>
      </c>
      <c r="K1754" t="s">
        <v>3079</v>
      </c>
      <c r="L1754" t="s">
        <v>247</v>
      </c>
      <c r="M1754">
        <v>18333918</v>
      </c>
      <c r="N1754">
        <v>950648</v>
      </c>
      <c r="O1754">
        <v>19284566</v>
      </c>
      <c r="P1754">
        <v>0</v>
      </c>
      <c r="Q1754" t="s">
        <v>5539</v>
      </c>
      <c r="R1754" t="s">
        <v>3123</v>
      </c>
      <c r="S1754" t="s">
        <v>3237</v>
      </c>
      <c r="T1754" t="s">
        <v>3344</v>
      </c>
      <c r="U1754" t="s">
        <v>5540</v>
      </c>
      <c r="V1754" t="s">
        <v>5541</v>
      </c>
      <c r="W1754" t="s">
        <v>3085</v>
      </c>
      <c r="X1754" t="str">
        <f t="shared" si="27"/>
        <v>Inversión</v>
      </c>
      <c r="Y1754" t="s">
        <v>3157</v>
      </c>
    </row>
    <row r="1755" spans="1:25">
      <c r="A1755" t="s">
        <v>3131</v>
      </c>
      <c r="B1755" t="s">
        <v>3172</v>
      </c>
      <c r="C1755" t="s">
        <v>5542</v>
      </c>
      <c r="D1755" t="s">
        <v>3076</v>
      </c>
      <c r="E1755" t="s">
        <v>3077</v>
      </c>
      <c r="F1755" t="s">
        <v>3149</v>
      </c>
      <c r="G1755" t="s">
        <v>5484</v>
      </c>
      <c r="H1755" t="s">
        <v>437</v>
      </c>
      <c r="I1755" t="s">
        <v>649</v>
      </c>
      <c r="J1755" t="s">
        <v>246</v>
      </c>
      <c r="K1755" t="s">
        <v>3079</v>
      </c>
      <c r="L1755" t="s">
        <v>247</v>
      </c>
      <c r="M1755">
        <v>18333918</v>
      </c>
      <c r="N1755">
        <v>7469374</v>
      </c>
      <c r="O1755">
        <v>25803292</v>
      </c>
      <c r="P1755">
        <v>0</v>
      </c>
      <c r="Q1755" t="s">
        <v>5543</v>
      </c>
      <c r="R1755" t="s">
        <v>3131</v>
      </c>
      <c r="S1755" t="s">
        <v>5544</v>
      </c>
      <c r="T1755" t="s">
        <v>5545</v>
      </c>
      <c r="U1755" t="s">
        <v>5546</v>
      </c>
      <c r="V1755" t="s">
        <v>5547</v>
      </c>
      <c r="W1755" t="s">
        <v>3085</v>
      </c>
      <c r="X1755" t="str">
        <f t="shared" si="27"/>
        <v>Inversión</v>
      </c>
      <c r="Y1755" t="s">
        <v>3157</v>
      </c>
    </row>
    <row r="1756" spans="1:25">
      <c r="A1756" t="s">
        <v>3152</v>
      </c>
      <c r="B1756" t="s">
        <v>3172</v>
      </c>
      <c r="C1756" t="s">
        <v>5548</v>
      </c>
      <c r="D1756" t="s">
        <v>3076</v>
      </c>
      <c r="E1756" t="s">
        <v>3077</v>
      </c>
      <c r="F1756" t="s">
        <v>3149</v>
      </c>
      <c r="G1756" t="s">
        <v>5484</v>
      </c>
      <c r="H1756" t="s">
        <v>437</v>
      </c>
      <c r="I1756" t="s">
        <v>649</v>
      </c>
      <c r="J1756" t="s">
        <v>246</v>
      </c>
      <c r="K1756" t="s">
        <v>3079</v>
      </c>
      <c r="L1756" t="s">
        <v>247</v>
      </c>
      <c r="M1756">
        <v>23343057</v>
      </c>
      <c r="N1756">
        <v>1729116</v>
      </c>
      <c r="O1756">
        <v>25072173</v>
      </c>
      <c r="P1756">
        <v>0</v>
      </c>
      <c r="Q1756" t="s">
        <v>5549</v>
      </c>
      <c r="R1756" t="s">
        <v>3152</v>
      </c>
      <c r="S1756" t="s">
        <v>3229</v>
      </c>
      <c r="T1756" t="s">
        <v>3464</v>
      </c>
      <c r="U1756" t="s">
        <v>5550</v>
      </c>
      <c r="V1756" t="s">
        <v>5551</v>
      </c>
      <c r="W1756" t="s">
        <v>3085</v>
      </c>
      <c r="X1756" t="str">
        <f t="shared" si="27"/>
        <v>Inversión</v>
      </c>
      <c r="Y1756" t="s">
        <v>3157</v>
      </c>
    </row>
    <row r="1757" spans="1:25">
      <c r="A1757" t="s">
        <v>3161</v>
      </c>
      <c r="B1757" t="s">
        <v>3172</v>
      </c>
      <c r="C1757" t="s">
        <v>5552</v>
      </c>
      <c r="D1757" t="s">
        <v>3076</v>
      </c>
      <c r="E1757" t="s">
        <v>3077</v>
      </c>
      <c r="F1757" t="s">
        <v>3149</v>
      </c>
      <c r="G1757" t="s">
        <v>5484</v>
      </c>
      <c r="H1757" t="s">
        <v>437</v>
      </c>
      <c r="I1757" t="s">
        <v>649</v>
      </c>
      <c r="J1757" t="s">
        <v>246</v>
      </c>
      <c r="K1757" t="s">
        <v>3079</v>
      </c>
      <c r="L1757" t="s">
        <v>247</v>
      </c>
      <c r="M1757">
        <v>30276399</v>
      </c>
      <c r="N1757">
        <v>-5772543</v>
      </c>
      <c r="O1757">
        <v>24503856</v>
      </c>
      <c r="P1757">
        <v>0</v>
      </c>
      <c r="Q1757" t="s">
        <v>5553</v>
      </c>
      <c r="R1757" t="s">
        <v>3161</v>
      </c>
      <c r="S1757" t="s">
        <v>4763</v>
      </c>
      <c r="T1757" t="s">
        <v>3858</v>
      </c>
      <c r="U1757" t="s">
        <v>5554</v>
      </c>
      <c r="V1757" t="s">
        <v>5555</v>
      </c>
      <c r="W1757" t="s">
        <v>3085</v>
      </c>
      <c r="X1757" t="str">
        <f t="shared" si="27"/>
        <v>Inversión</v>
      </c>
      <c r="Y1757" t="s">
        <v>3157</v>
      </c>
    </row>
    <row r="1758" spans="1:25">
      <c r="A1758" t="s">
        <v>3144</v>
      </c>
      <c r="B1758" t="s">
        <v>3172</v>
      </c>
      <c r="C1758" t="s">
        <v>5556</v>
      </c>
      <c r="D1758" t="s">
        <v>3076</v>
      </c>
      <c r="E1758" t="s">
        <v>3077</v>
      </c>
      <c r="F1758" t="s">
        <v>3149</v>
      </c>
      <c r="G1758" t="s">
        <v>5484</v>
      </c>
      <c r="H1758" t="s">
        <v>437</v>
      </c>
      <c r="I1758" t="s">
        <v>649</v>
      </c>
      <c r="J1758" t="s">
        <v>246</v>
      </c>
      <c r="K1758" t="s">
        <v>3150</v>
      </c>
      <c r="L1758" t="s">
        <v>247</v>
      </c>
      <c r="M1758">
        <v>16516920</v>
      </c>
      <c r="N1758">
        <v>-4955076</v>
      </c>
      <c r="O1758">
        <v>11561844</v>
      </c>
      <c r="P1758">
        <v>0</v>
      </c>
      <c r="Q1758" t="s">
        <v>5557</v>
      </c>
      <c r="R1758" t="s">
        <v>3144</v>
      </c>
      <c r="S1758" t="s">
        <v>3613</v>
      </c>
      <c r="T1758" t="s">
        <v>5470</v>
      </c>
      <c r="U1758" t="s">
        <v>5558</v>
      </c>
      <c r="V1758" t="s">
        <v>5559</v>
      </c>
      <c r="W1758" t="s">
        <v>3085</v>
      </c>
      <c r="X1758" t="str">
        <f t="shared" si="27"/>
        <v>Inversión</v>
      </c>
      <c r="Y1758" t="s">
        <v>3157</v>
      </c>
    </row>
    <row r="1759" spans="1:25">
      <c r="A1759" t="s">
        <v>3175</v>
      </c>
      <c r="B1759" t="s">
        <v>3972</v>
      </c>
      <c r="C1759" t="s">
        <v>5560</v>
      </c>
      <c r="D1759" t="s">
        <v>3076</v>
      </c>
      <c r="E1759" t="s">
        <v>3077</v>
      </c>
      <c r="F1759" t="s">
        <v>310</v>
      </c>
      <c r="G1759" t="s">
        <v>5484</v>
      </c>
      <c r="H1759" t="s">
        <v>303</v>
      </c>
      <c r="I1759" t="s">
        <v>305</v>
      </c>
      <c r="J1759" t="s">
        <v>246</v>
      </c>
      <c r="K1759" t="s">
        <v>3079</v>
      </c>
      <c r="L1759" t="s">
        <v>247</v>
      </c>
      <c r="M1759">
        <v>4700436</v>
      </c>
      <c r="N1759">
        <v>0</v>
      </c>
      <c r="O1759">
        <v>4700436</v>
      </c>
      <c r="P1759">
        <v>0</v>
      </c>
      <c r="Q1759" t="s">
        <v>5561</v>
      </c>
      <c r="R1759" t="s">
        <v>3175</v>
      </c>
      <c r="S1759" t="s">
        <v>5562</v>
      </c>
      <c r="T1759" t="s">
        <v>3085</v>
      </c>
      <c r="U1759" t="s">
        <v>5563</v>
      </c>
      <c r="V1759" t="s">
        <v>5564</v>
      </c>
      <c r="W1759" t="s">
        <v>3085</v>
      </c>
      <c r="X1759" t="str">
        <f t="shared" si="27"/>
        <v>Funcionamiento</v>
      </c>
      <c r="Y1759" t="s">
        <v>5484</v>
      </c>
    </row>
    <row r="1760" spans="1:25">
      <c r="A1760" t="s">
        <v>3175</v>
      </c>
      <c r="B1760" t="s">
        <v>3972</v>
      </c>
      <c r="C1760" t="s">
        <v>5560</v>
      </c>
      <c r="D1760" t="s">
        <v>3076</v>
      </c>
      <c r="E1760" t="s">
        <v>3077</v>
      </c>
      <c r="F1760" t="s">
        <v>310</v>
      </c>
      <c r="G1760" t="s">
        <v>5484</v>
      </c>
      <c r="H1760" t="s">
        <v>309</v>
      </c>
      <c r="I1760" t="s">
        <v>311</v>
      </c>
      <c r="J1760" t="s">
        <v>246</v>
      </c>
      <c r="K1760" t="s">
        <v>3079</v>
      </c>
      <c r="L1760" t="s">
        <v>247</v>
      </c>
      <c r="M1760">
        <v>2415843</v>
      </c>
      <c r="N1760">
        <v>0</v>
      </c>
      <c r="O1760">
        <v>2415843</v>
      </c>
      <c r="P1760">
        <v>0</v>
      </c>
      <c r="Q1760" t="s">
        <v>5561</v>
      </c>
      <c r="R1760" t="s">
        <v>3175</v>
      </c>
      <c r="S1760" t="s">
        <v>5562</v>
      </c>
      <c r="T1760" t="s">
        <v>3085</v>
      </c>
      <c r="U1760" t="s">
        <v>5563</v>
      </c>
      <c r="V1760" t="s">
        <v>5564</v>
      </c>
      <c r="W1760" t="s">
        <v>3085</v>
      </c>
      <c r="X1760" t="str">
        <f t="shared" si="27"/>
        <v>Funcionamiento</v>
      </c>
      <c r="Y1760" t="s">
        <v>5484</v>
      </c>
    </row>
    <row r="1761" spans="1:25">
      <c r="A1761" t="s">
        <v>3175</v>
      </c>
      <c r="B1761" t="s">
        <v>3972</v>
      </c>
      <c r="C1761" t="s">
        <v>5560</v>
      </c>
      <c r="D1761" t="s">
        <v>3076</v>
      </c>
      <c r="E1761" t="s">
        <v>3077</v>
      </c>
      <c r="F1761" t="s">
        <v>310</v>
      </c>
      <c r="G1761" t="s">
        <v>5484</v>
      </c>
      <c r="H1761" t="s">
        <v>333</v>
      </c>
      <c r="I1761" t="s">
        <v>335</v>
      </c>
      <c r="J1761" t="s">
        <v>246</v>
      </c>
      <c r="K1761" t="s">
        <v>3079</v>
      </c>
      <c r="L1761" t="s">
        <v>247</v>
      </c>
      <c r="M1761">
        <v>200417</v>
      </c>
      <c r="N1761">
        <v>0</v>
      </c>
      <c r="O1761">
        <v>200417</v>
      </c>
      <c r="P1761">
        <v>0</v>
      </c>
      <c r="Q1761" t="s">
        <v>5561</v>
      </c>
      <c r="R1761" t="s">
        <v>3175</v>
      </c>
      <c r="S1761" t="s">
        <v>5562</v>
      </c>
      <c r="T1761" t="s">
        <v>3085</v>
      </c>
      <c r="U1761" t="s">
        <v>5563</v>
      </c>
      <c r="V1761" t="s">
        <v>5564</v>
      </c>
      <c r="W1761" t="s">
        <v>3085</v>
      </c>
      <c r="X1761" t="str">
        <f t="shared" si="27"/>
        <v>Funcionamiento</v>
      </c>
      <c r="Y1761" t="s">
        <v>5484</v>
      </c>
    </row>
    <row r="1762" spans="1:25">
      <c r="A1762" t="s">
        <v>3175</v>
      </c>
      <c r="B1762" t="s">
        <v>3972</v>
      </c>
      <c r="C1762" t="s">
        <v>5560</v>
      </c>
      <c r="D1762" t="s">
        <v>3076</v>
      </c>
      <c r="E1762" t="s">
        <v>3077</v>
      </c>
      <c r="F1762" t="s">
        <v>310</v>
      </c>
      <c r="G1762" t="s">
        <v>5484</v>
      </c>
      <c r="H1762" t="s">
        <v>331</v>
      </c>
      <c r="I1762" t="s">
        <v>587</v>
      </c>
      <c r="J1762" t="s">
        <v>246</v>
      </c>
      <c r="K1762" t="s">
        <v>3079</v>
      </c>
      <c r="L1762" t="s">
        <v>247</v>
      </c>
      <c r="M1762">
        <v>2472276</v>
      </c>
      <c r="N1762">
        <v>0</v>
      </c>
      <c r="O1762">
        <v>2472276</v>
      </c>
      <c r="P1762">
        <v>0</v>
      </c>
      <c r="Q1762" t="s">
        <v>5561</v>
      </c>
      <c r="R1762" t="s">
        <v>3175</v>
      </c>
      <c r="S1762" t="s">
        <v>5562</v>
      </c>
      <c r="T1762" t="s">
        <v>3085</v>
      </c>
      <c r="U1762" t="s">
        <v>5563</v>
      </c>
      <c r="V1762" t="s">
        <v>5564</v>
      </c>
      <c r="W1762" t="s">
        <v>3085</v>
      </c>
      <c r="X1762" t="str">
        <f t="shared" si="27"/>
        <v>Funcionamiento</v>
      </c>
      <c r="Y1762" t="s">
        <v>5484</v>
      </c>
    </row>
    <row r="1763" spans="1:25">
      <c r="A1763" t="s">
        <v>3175</v>
      </c>
      <c r="B1763" t="s">
        <v>3972</v>
      </c>
      <c r="C1763" t="s">
        <v>5560</v>
      </c>
      <c r="D1763" t="s">
        <v>3076</v>
      </c>
      <c r="E1763" t="s">
        <v>3077</v>
      </c>
      <c r="F1763" t="s">
        <v>310</v>
      </c>
      <c r="G1763" t="s">
        <v>5484</v>
      </c>
      <c r="H1763" t="s">
        <v>348</v>
      </c>
      <c r="I1763" t="s">
        <v>349</v>
      </c>
      <c r="J1763" t="s">
        <v>246</v>
      </c>
      <c r="K1763" t="s">
        <v>3079</v>
      </c>
      <c r="L1763" t="s">
        <v>247</v>
      </c>
      <c r="M1763">
        <v>1890157</v>
      </c>
      <c r="N1763">
        <v>0</v>
      </c>
      <c r="O1763">
        <v>1890157</v>
      </c>
      <c r="P1763">
        <v>0</v>
      </c>
      <c r="Q1763" t="s">
        <v>5561</v>
      </c>
      <c r="R1763" t="s">
        <v>3175</v>
      </c>
      <c r="S1763" t="s">
        <v>5562</v>
      </c>
      <c r="T1763" t="s">
        <v>3085</v>
      </c>
      <c r="U1763" t="s">
        <v>5563</v>
      </c>
      <c r="V1763" t="s">
        <v>5564</v>
      </c>
      <c r="W1763" t="s">
        <v>3085</v>
      </c>
      <c r="X1763" t="str">
        <f t="shared" si="27"/>
        <v>Funcionamiento</v>
      </c>
      <c r="Y1763" t="s">
        <v>5484</v>
      </c>
    </row>
    <row r="1764" spans="1:25">
      <c r="A1764" t="s">
        <v>3175</v>
      </c>
      <c r="B1764" t="s">
        <v>3972</v>
      </c>
      <c r="C1764" t="s">
        <v>5560</v>
      </c>
      <c r="D1764" t="s">
        <v>3076</v>
      </c>
      <c r="E1764" t="s">
        <v>3077</v>
      </c>
      <c r="F1764" t="s">
        <v>310</v>
      </c>
      <c r="G1764" t="s">
        <v>5484</v>
      </c>
      <c r="H1764" t="s">
        <v>297</v>
      </c>
      <c r="I1764" t="s">
        <v>299</v>
      </c>
      <c r="J1764" t="s">
        <v>246</v>
      </c>
      <c r="K1764" t="s">
        <v>3079</v>
      </c>
      <c r="L1764" t="s">
        <v>247</v>
      </c>
      <c r="M1764">
        <v>3075335</v>
      </c>
      <c r="N1764">
        <v>0</v>
      </c>
      <c r="O1764">
        <v>3075335</v>
      </c>
      <c r="P1764">
        <v>0</v>
      </c>
      <c r="Q1764" t="s">
        <v>5561</v>
      </c>
      <c r="R1764" t="s">
        <v>3175</v>
      </c>
      <c r="S1764" t="s">
        <v>5562</v>
      </c>
      <c r="T1764" t="s">
        <v>3085</v>
      </c>
      <c r="U1764" t="s">
        <v>5563</v>
      </c>
      <c r="V1764" t="s">
        <v>5564</v>
      </c>
      <c r="W1764" t="s">
        <v>3085</v>
      </c>
      <c r="X1764" t="str">
        <f t="shared" si="27"/>
        <v>Funcionamiento</v>
      </c>
      <c r="Y1764" t="s">
        <v>5484</v>
      </c>
    </row>
    <row r="1765" spans="1:25">
      <c r="A1765" t="s">
        <v>3175</v>
      </c>
      <c r="B1765" t="s">
        <v>3972</v>
      </c>
      <c r="C1765" t="s">
        <v>5560</v>
      </c>
      <c r="D1765" t="s">
        <v>3076</v>
      </c>
      <c r="E1765" t="s">
        <v>3077</v>
      </c>
      <c r="F1765" t="s">
        <v>310</v>
      </c>
      <c r="G1765" t="s">
        <v>5484</v>
      </c>
      <c r="H1765" t="s">
        <v>294</v>
      </c>
      <c r="I1765" t="s">
        <v>296</v>
      </c>
      <c r="J1765" t="s">
        <v>246</v>
      </c>
      <c r="K1765" t="s">
        <v>3079</v>
      </c>
      <c r="L1765" t="s">
        <v>247</v>
      </c>
      <c r="M1765">
        <v>2266209</v>
      </c>
      <c r="N1765">
        <v>0</v>
      </c>
      <c r="O1765">
        <v>2266209</v>
      </c>
      <c r="P1765">
        <v>0</v>
      </c>
      <c r="Q1765" t="s">
        <v>5561</v>
      </c>
      <c r="R1765" t="s">
        <v>3175</v>
      </c>
      <c r="S1765" t="s">
        <v>5562</v>
      </c>
      <c r="T1765" t="s">
        <v>3085</v>
      </c>
      <c r="U1765" t="s">
        <v>5563</v>
      </c>
      <c r="V1765" t="s">
        <v>5564</v>
      </c>
      <c r="W1765" t="s">
        <v>3085</v>
      </c>
      <c r="X1765" t="str">
        <f t="shared" si="27"/>
        <v>Funcionamiento</v>
      </c>
      <c r="Y1765" t="s">
        <v>5484</v>
      </c>
    </row>
    <row r="1766" spans="1:25">
      <c r="A1766" t="s">
        <v>3175</v>
      </c>
      <c r="B1766" t="s">
        <v>3972</v>
      </c>
      <c r="C1766" t="s">
        <v>5560</v>
      </c>
      <c r="D1766" t="s">
        <v>3076</v>
      </c>
      <c r="E1766" t="s">
        <v>3077</v>
      </c>
      <c r="F1766" t="s">
        <v>310</v>
      </c>
      <c r="G1766" t="s">
        <v>5484</v>
      </c>
      <c r="H1766" t="s">
        <v>292</v>
      </c>
      <c r="I1766" t="s">
        <v>293</v>
      </c>
      <c r="J1766" t="s">
        <v>246</v>
      </c>
      <c r="K1766" t="s">
        <v>3079</v>
      </c>
      <c r="L1766" t="s">
        <v>247</v>
      </c>
      <c r="M1766">
        <v>91977517</v>
      </c>
      <c r="N1766">
        <v>0</v>
      </c>
      <c r="O1766">
        <v>91977517</v>
      </c>
      <c r="P1766">
        <v>0</v>
      </c>
      <c r="Q1766" t="s">
        <v>5561</v>
      </c>
      <c r="R1766" t="s">
        <v>3175</v>
      </c>
      <c r="S1766" t="s">
        <v>5562</v>
      </c>
      <c r="T1766" t="s">
        <v>3085</v>
      </c>
      <c r="U1766" t="s">
        <v>5563</v>
      </c>
      <c r="V1766" t="s">
        <v>5564</v>
      </c>
      <c r="W1766" t="s">
        <v>3085</v>
      </c>
      <c r="X1766" t="str">
        <f t="shared" si="27"/>
        <v>Funcionamiento</v>
      </c>
      <c r="Y1766" t="s">
        <v>5484</v>
      </c>
    </row>
    <row r="1767" spans="1:25">
      <c r="A1767" t="s">
        <v>3169</v>
      </c>
      <c r="B1767" t="s">
        <v>3972</v>
      </c>
      <c r="C1767" t="s">
        <v>5565</v>
      </c>
      <c r="D1767" t="s">
        <v>3076</v>
      </c>
      <c r="E1767" t="s">
        <v>3077</v>
      </c>
      <c r="F1767" t="s">
        <v>310</v>
      </c>
      <c r="G1767" t="s">
        <v>5484</v>
      </c>
      <c r="H1767" t="s">
        <v>320</v>
      </c>
      <c r="I1767" t="s">
        <v>321</v>
      </c>
      <c r="J1767" t="s">
        <v>246</v>
      </c>
      <c r="K1767" t="s">
        <v>3079</v>
      </c>
      <c r="L1767" t="s">
        <v>247</v>
      </c>
      <c r="M1767">
        <v>1431900</v>
      </c>
      <c r="N1767">
        <v>0</v>
      </c>
      <c r="O1767">
        <v>1431900</v>
      </c>
      <c r="P1767">
        <v>0</v>
      </c>
      <c r="Q1767" t="s">
        <v>5566</v>
      </c>
      <c r="R1767" t="s">
        <v>3169</v>
      </c>
      <c r="S1767" t="s">
        <v>3264</v>
      </c>
      <c r="T1767" t="s">
        <v>3085</v>
      </c>
      <c r="U1767" t="s">
        <v>5567</v>
      </c>
      <c r="V1767" t="s">
        <v>5568</v>
      </c>
      <c r="W1767" t="s">
        <v>3085</v>
      </c>
      <c r="X1767" t="str">
        <f t="shared" si="27"/>
        <v>Funcionamiento</v>
      </c>
      <c r="Y1767" t="s">
        <v>5484</v>
      </c>
    </row>
    <row r="1768" spans="1:25">
      <c r="A1768" t="s">
        <v>3169</v>
      </c>
      <c r="B1768" t="s">
        <v>3972</v>
      </c>
      <c r="C1768" t="s">
        <v>5565</v>
      </c>
      <c r="D1768" t="s">
        <v>3076</v>
      </c>
      <c r="E1768" t="s">
        <v>3077</v>
      </c>
      <c r="F1768" t="s">
        <v>310</v>
      </c>
      <c r="G1768" t="s">
        <v>5484</v>
      </c>
      <c r="H1768" t="s">
        <v>314</v>
      </c>
      <c r="I1768" t="s">
        <v>582</v>
      </c>
      <c r="J1768" t="s">
        <v>246</v>
      </c>
      <c r="K1768" t="s">
        <v>3079</v>
      </c>
      <c r="L1768" t="s">
        <v>247</v>
      </c>
      <c r="M1768">
        <v>11000400</v>
      </c>
      <c r="N1768">
        <v>0</v>
      </c>
      <c r="O1768">
        <v>11000400</v>
      </c>
      <c r="P1768">
        <v>0</v>
      </c>
      <c r="Q1768" t="s">
        <v>5566</v>
      </c>
      <c r="R1768" t="s">
        <v>3169</v>
      </c>
      <c r="S1768" t="s">
        <v>3264</v>
      </c>
      <c r="T1768" t="s">
        <v>3085</v>
      </c>
      <c r="U1768" t="s">
        <v>5567</v>
      </c>
      <c r="V1768" t="s">
        <v>5568</v>
      </c>
      <c r="W1768" t="s">
        <v>3085</v>
      </c>
      <c r="X1768" t="str">
        <f t="shared" si="27"/>
        <v>Funcionamiento</v>
      </c>
      <c r="Y1768" t="s">
        <v>5484</v>
      </c>
    </row>
    <row r="1769" spans="1:25">
      <c r="A1769" t="s">
        <v>3169</v>
      </c>
      <c r="B1769" t="s">
        <v>3972</v>
      </c>
      <c r="C1769" t="s">
        <v>5565</v>
      </c>
      <c r="D1769" t="s">
        <v>3076</v>
      </c>
      <c r="E1769" t="s">
        <v>3077</v>
      </c>
      <c r="F1769" t="s">
        <v>310</v>
      </c>
      <c r="G1769" t="s">
        <v>5484</v>
      </c>
      <c r="H1769" t="s">
        <v>316</v>
      </c>
      <c r="I1769" t="s">
        <v>583</v>
      </c>
      <c r="J1769" t="s">
        <v>246</v>
      </c>
      <c r="K1769" t="s">
        <v>3079</v>
      </c>
      <c r="L1769" t="s">
        <v>247</v>
      </c>
      <c r="M1769">
        <v>7792700</v>
      </c>
      <c r="N1769">
        <v>0</v>
      </c>
      <c r="O1769">
        <v>7792700</v>
      </c>
      <c r="P1769">
        <v>0</v>
      </c>
      <c r="Q1769" t="s">
        <v>5566</v>
      </c>
      <c r="R1769" t="s">
        <v>3169</v>
      </c>
      <c r="S1769" t="s">
        <v>3264</v>
      </c>
      <c r="T1769" t="s">
        <v>3085</v>
      </c>
      <c r="U1769" t="s">
        <v>5567</v>
      </c>
      <c r="V1769" t="s">
        <v>5568</v>
      </c>
      <c r="W1769" t="s">
        <v>3085</v>
      </c>
      <c r="X1769" t="str">
        <f t="shared" si="27"/>
        <v>Funcionamiento</v>
      </c>
      <c r="Y1769" t="s">
        <v>5484</v>
      </c>
    </row>
    <row r="1770" spans="1:25">
      <c r="A1770" t="s">
        <v>3169</v>
      </c>
      <c r="B1770" t="s">
        <v>3972</v>
      </c>
      <c r="C1770" t="s">
        <v>5565</v>
      </c>
      <c r="D1770" t="s">
        <v>3076</v>
      </c>
      <c r="E1770" t="s">
        <v>3077</v>
      </c>
      <c r="F1770" t="s">
        <v>310</v>
      </c>
      <c r="G1770" t="s">
        <v>5484</v>
      </c>
      <c r="H1770" t="s">
        <v>318</v>
      </c>
      <c r="I1770" t="s">
        <v>586</v>
      </c>
      <c r="J1770" t="s">
        <v>246</v>
      </c>
      <c r="K1770" t="s">
        <v>3079</v>
      </c>
      <c r="L1770" t="s">
        <v>247</v>
      </c>
      <c r="M1770">
        <v>3809100</v>
      </c>
      <c r="N1770">
        <v>0</v>
      </c>
      <c r="O1770">
        <v>3809100</v>
      </c>
      <c r="P1770">
        <v>0</v>
      </c>
      <c r="Q1770" t="s">
        <v>5566</v>
      </c>
      <c r="R1770" t="s">
        <v>3169</v>
      </c>
      <c r="S1770" t="s">
        <v>3264</v>
      </c>
      <c r="T1770" t="s">
        <v>3085</v>
      </c>
      <c r="U1770" t="s">
        <v>5567</v>
      </c>
      <c r="V1770" t="s">
        <v>5568</v>
      </c>
      <c r="W1770" t="s">
        <v>3085</v>
      </c>
      <c r="X1770" t="str">
        <f t="shared" si="27"/>
        <v>Funcionamiento</v>
      </c>
      <c r="Y1770" t="s">
        <v>5484</v>
      </c>
    </row>
    <row r="1771" spans="1:25">
      <c r="A1771" t="s">
        <v>3169</v>
      </c>
      <c r="B1771" t="s">
        <v>3972</v>
      </c>
      <c r="C1771" t="s">
        <v>5565</v>
      </c>
      <c r="D1771" t="s">
        <v>3076</v>
      </c>
      <c r="E1771" t="s">
        <v>3077</v>
      </c>
      <c r="F1771" t="s">
        <v>310</v>
      </c>
      <c r="G1771" t="s">
        <v>5484</v>
      </c>
      <c r="H1771" t="s">
        <v>322</v>
      </c>
      <c r="I1771" t="s">
        <v>323</v>
      </c>
      <c r="J1771" t="s">
        <v>246</v>
      </c>
      <c r="K1771" t="s">
        <v>3079</v>
      </c>
      <c r="L1771" t="s">
        <v>247</v>
      </c>
      <c r="M1771">
        <v>2857600</v>
      </c>
      <c r="N1771">
        <v>0</v>
      </c>
      <c r="O1771">
        <v>2857600</v>
      </c>
      <c r="P1771">
        <v>0</v>
      </c>
      <c r="Q1771" t="s">
        <v>5566</v>
      </c>
      <c r="R1771" t="s">
        <v>3169</v>
      </c>
      <c r="S1771" t="s">
        <v>3264</v>
      </c>
      <c r="T1771" t="s">
        <v>3085</v>
      </c>
      <c r="U1771" t="s">
        <v>5567</v>
      </c>
      <c r="V1771" t="s">
        <v>5568</v>
      </c>
      <c r="W1771" t="s">
        <v>3085</v>
      </c>
      <c r="X1771" t="str">
        <f t="shared" si="27"/>
        <v>Funcionamiento</v>
      </c>
      <c r="Y1771" t="s">
        <v>5484</v>
      </c>
    </row>
    <row r="1772" spans="1:25">
      <c r="A1772" t="s">
        <v>3169</v>
      </c>
      <c r="B1772" t="s">
        <v>3972</v>
      </c>
      <c r="C1772" t="s">
        <v>5565</v>
      </c>
      <c r="D1772" t="s">
        <v>3076</v>
      </c>
      <c r="E1772" t="s">
        <v>3077</v>
      </c>
      <c r="F1772" t="s">
        <v>310</v>
      </c>
      <c r="G1772" t="s">
        <v>5484</v>
      </c>
      <c r="H1772" t="s">
        <v>324</v>
      </c>
      <c r="I1772" t="s">
        <v>325</v>
      </c>
      <c r="J1772" t="s">
        <v>246</v>
      </c>
      <c r="K1772" t="s">
        <v>3079</v>
      </c>
      <c r="L1772" t="s">
        <v>247</v>
      </c>
      <c r="M1772">
        <v>1905200</v>
      </c>
      <c r="N1772">
        <v>0</v>
      </c>
      <c r="O1772">
        <v>1905200</v>
      </c>
      <c r="P1772">
        <v>0</v>
      </c>
      <c r="Q1772" t="s">
        <v>5566</v>
      </c>
      <c r="R1772" t="s">
        <v>3169</v>
      </c>
      <c r="S1772" t="s">
        <v>3264</v>
      </c>
      <c r="T1772" t="s">
        <v>3085</v>
      </c>
      <c r="U1772" t="s">
        <v>5567</v>
      </c>
      <c r="V1772" t="s">
        <v>5568</v>
      </c>
      <c r="W1772" t="s">
        <v>3085</v>
      </c>
      <c r="X1772" t="str">
        <f t="shared" si="27"/>
        <v>Funcionamiento</v>
      </c>
      <c r="Y1772" t="s">
        <v>5484</v>
      </c>
    </row>
    <row r="1773" spans="1:25">
      <c r="A1773" t="s">
        <v>3187</v>
      </c>
      <c r="B1773" t="s">
        <v>3248</v>
      </c>
      <c r="C1773" t="s">
        <v>5569</v>
      </c>
      <c r="D1773" t="s">
        <v>3076</v>
      </c>
      <c r="E1773" t="s">
        <v>3077</v>
      </c>
      <c r="F1773" t="s">
        <v>3234</v>
      </c>
      <c r="G1773" t="s">
        <v>5484</v>
      </c>
      <c r="H1773" t="s">
        <v>539</v>
      </c>
      <c r="I1773" t="s">
        <v>667</v>
      </c>
      <c r="J1773" t="s">
        <v>253</v>
      </c>
      <c r="K1773" t="s">
        <v>3115</v>
      </c>
      <c r="L1773" t="s">
        <v>247</v>
      </c>
      <c r="M1773">
        <v>24269760</v>
      </c>
      <c r="N1773">
        <v>910116</v>
      </c>
      <c r="O1773">
        <v>25179876</v>
      </c>
      <c r="P1773">
        <v>0</v>
      </c>
      <c r="Q1773" t="s">
        <v>5570</v>
      </c>
      <c r="R1773" t="s">
        <v>3187</v>
      </c>
      <c r="S1773" t="s">
        <v>3285</v>
      </c>
      <c r="T1773" t="s">
        <v>4207</v>
      </c>
      <c r="U1773" t="s">
        <v>5571</v>
      </c>
      <c r="V1773" t="s">
        <v>5572</v>
      </c>
      <c r="W1773" t="s">
        <v>3085</v>
      </c>
      <c r="X1773" t="str">
        <f t="shared" si="27"/>
        <v>Inversión</v>
      </c>
      <c r="Y1773" t="s">
        <v>3241</v>
      </c>
    </row>
    <row r="1774" spans="1:25">
      <c r="A1774" t="s">
        <v>3194</v>
      </c>
      <c r="B1774" t="s">
        <v>4007</v>
      </c>
      <c r="C1774" t="s">
        <v>5573</v>
      </c>
      <c r="D1774" t="s">
        <v>3076</v>
      </c>
      <c r="E1774" t="s">
        <v>3077</v>
      </c>
      <c r="F1774" t="s">
        <v>310</v>
      </c>
      <c r="G1774" t="s">
        <v>5484</v>
      </c>
      <c r="H1774" t="s">
        <v>316</v>
      </c>
      <c r="I1774" t="s">
        <v>583</v>
      </c>
      <c r="J1774" t="s">
        <v>246</v>
      </c>
      <c r="K1774" t="s">
        <v>3079</v>
      </c>
      <c r="L1774" t="s">
        <v>247</v>
      </c>
      <c r="M1774">
        <v>7324900</v>
      </c>
      <c r="N1774">
        <v>0</v>
      </c>
      <c r="O1774">
        <v>7324900</v>
      </c>
      <c r="P1774">
        <v>0</v>
      </c>
      <c r="Q1774" t="s">
        <v>5574</v>
      </c>
      <c r="R1774" t="s">
        <v>3176</v>
      </c>
      <c r="S1774" t="s">
        <v>3421</v>
      </c>
      <c r="T1774" t="s">
        <v>3085</v>
      </c>
      <c r="U1774" t="s">
        <v>5575</v>
      </c>
      <c r="V1774" t="s">
        <v>5576</v>
      </c>
      <c r="W1774" t="s">
        <v>3085</v>
      </c>
      <c r="X1774" t="str">
        <f t="shared" si="27"/>
        <v>Funcionamiento</v>
      </c>
      <c r="Y1774" t="s">
        <v>5484</v>
      </c>
    </row>
    <row r="1775" spans="1:25">
      <c r="A1775" t="s">
        <v>3194</v>
      </c>
      <c r="B1775" t="s">
        <v>4007</v>
      </c>
      <c r="C1775" t="s">
        <v>5573</v>
      </c>
      <c r="D1775" t="s">
        <v>3076</v>
      </c>
      <c r="E1775" t="s">
        <v>3077</v>
      </c>
      <c r="F1775" t="s">
        <v>310</v>
      </c>
      <c r="G1775" t="s">
        <v>5484</v>
      </c>
      <c r="H1775" t="s">
        <v>320</v>
      </c>
      <c r="I1775" t="s">
        <v>321</v>
      </c>
      <c r="J1775" t="s">
        <v>246</v>
      </c>
      <c r="K1775" t="s">
        <v>3079</v>
      </c>
      <c r="L1775" t="s">
        <v>247</v>
      </c>
      <c r="M1775">
        <v>1342500</v>
      </c>
      <c r="N1775">
        <v>0</v>
      </c>
      <c r="O1775">
        <v>1342500</v>
      </c>
      <c r="P1775">
        <v>0</v>
      </c>
      <c r="Q1775" t="s">
        <v>5574</v>
      </c>
      <c r="R1775" t="s">
        <v>3176</v>
      </c>
      <c r="S1775" t="s">
        <v>3421</v>
      </c>
      <c r="T1775" t="s">
        <v>3085</v>
      </c>
      <c r="U1775" t="s">
        <v>5575</v>
      </c>
      <c r="V1775" t="s">
        <v>5576</v>
      </c>
      <c r="W1775" t="s">
        <v>3085</v>
      </c>
      <c r="X1775" t="str">
        <f t="shared" si="27"/>
        <v>Funcionamiento</v>
      </c>
      <c r="Y1775" t="s">
        <v>5484</v>
      </c>
    </row>
    <row r="1776" spans="1:25">
      <c r="A1776" t="s">
        <v>3194</v>
      </c>
      <c r="B1776" t="s">
        <v>4007</v>
      </c>
      <c r="C1776" t="s">
        <v>5573</v>
      </c>
      <c r="D1776" t="s">
        <v>3076</v>
      </c>
      <c r="E1776" t="s">
        <v>3077</v>
      </c>
      <c r="F1776" t="s">
        <v>310</v>
      </c>
      <c r="G1776" t="s">
        <v>5484</v>
      </c>
      <c r="H1776" t="s">
        <v>322</v>
      </c>
      <c r="I1776" t="s">
        <v>323</v>
      </c>
      <c r="J1776" t="s">
        <v>246</v>
      </c>
      <c r="K1776" t="s">
        <v>3079</v>
      </c>
      <c r="L1776" t="s">
        <v>247</v>
      </c>
      <c r="M1776">
        <v>2799100</v>
      </c>
      <c r="N1776">
        <v>0</v>
      </c>
      <c r="O1776">
        <v>2799100</v>
      </c>
      <c r="P1776">
        <v>0</v>
      </c>
      <c r="Q1776" t="s">
        <v>5574</v>
      </c>
      <c r="R1776" t="s">
        <v>3176</v>
      </c>
      <c r="S1776" t="s">
        <v>3421</v>
      </c>
      <c r="T1776" t="s">
        <v>3085</v>
      </c>
      <c r="U1776" t="s">
        <v>5575</v>
      </c>
      <c r="V1776" t="s">
        <v>5576</v>
      </c>
      <c r="W1776" t="s">
        <v>3085</v>
      </c>
      <c r="X1776" t="str">
        <f t="shared" si="27"/>
        <v>Funcionamiento</v>
      </c>
      <c r="Y1776" t="s">
        <v>5484</v>
      </c>
    </row>
    <row r="1777" spans="1:25">
      <c r="A1777" t="s">
        <v>3194</v>
      </c>
      <c r="B1777" t="s">
        <v>4007</v>
      </c>
      <c r="C1777" t="s">
        <v>5573</v>
      </c>
      <c r="D1777" t="s">
        <v>3076</v>
      </c>
      <c r="E1777" t="s">
        <v>3077</v>
      </c>
      <c r="F1777" t="s">
        <v>310</v>
      </c>
      <c r="G1777" t="s">
        <v>5484</v>
      </c>
      <c r="H1777" t="s">
        <v>324</v>
      </c>
      <c r="I1777" t="s">
        <v>325</v>
      </c>
      <c r="J1777" t="s">
        <v>246</v>
      </c>
      <c r="K1777" t="s">
        <v>3079</v>
      </c>
      <c r="L1777" t="s">
        <v>247</v>
      </c>
      <c r="M1777">
        <v>1865700</v>
      </c>
      <c r="N1777">
        <v>0</v>
      </c>
      <c r="O1777">
        <v>1865700</v>
      </c>
      <c r="P1777">
        <v>0</v>
      </c>
      <c r="Q1777" t="s">
        <v>5574</v>
      </c>
      <c r="R1777" t="s">
        <v>3176</v>
      </c>
      <c r="S1777" t="s">
        <v>3421</v>
      </c>
      <c r="T1777" t="s">
        <v>3085</v>
      </c>
      <c r="U1777" t="s">
        <v>5575</v>
      </c>
      <c r="V1777" t="s">
        <v>5576</v>
      </c>
      <c r="W1777" t="s">
        <v>3085</v>
      </c>
      <c r="X1777" t="str">
        <f t="shared" si="27"/>
        <v>Funcionamiento</v>
      </c>
      <c r="Y1777" t="s">
        <v>5484</v>
      </c>
    </row>
    <row r="1778" spans="1:25">
      <c r="A1778" t="s">
        <v>3194</v>
      </c>
      <c r="B1778" t="s">
        <v>4007</v>
      </c>
      <c r="C1778" t="s">
        <v>5573</v>
      </c>
      <c r="D1778" t="s">
        <v>3076</v>
      </c>
      <c r="E1778" t="s">
        <v>3077</v>
      </c>
      <c r="F1778" t="s">
        <v>310</v>
      </c>
      <c r="G1778" t="s">
        <v>5484</v>
      </c>
      <c r="H1778" t="s">
        <v>314</v>
      </c>
      <c r="I1778" t="s">
        <v>582</v>
      </c>
      <c r="J1778" t="s">
        <v>246</v>
      </c>
      <c r="K1778" t="s">
        <v>3079</v>
      </c>
      <c r="L1778" t="s">
        <v>247</v>
      </c>
      <c r="M1778">
        <v>1939800</v>
      </c>
      <c r="N1778">
        <v>0</v>
      </c>
      <c r="O1778">
        <v>1939800</v>
      </c>
      <c r="P1778">
        <v>0</v>
      </c>
      <c r="Q1778" t="s">
        <v>5574</v>
      </c>
      <c r="R1778" t="s">
        <v>3176</v>
      </c>
      <c r="S1778" t="s">
        <v>3421</v>
      </c>
      <c r="T1778" t="s">
        <v>3085</v>
      </c>
      <c r="U1778" t="s">
        <v>5575</v>
      </c>
      <c r="V1778" t="s">
        <v>5576</v>
      </c>
      <c r="W1778" t="s">
        <v>3085</v>
      </c>
      <c r="X1778" t="str">
        <f t="shared" si="27"/>
        <v>Funcionamiento</v>
      </c>
      <c r="Y1778" t="s">
        <v>5484</v>
      </c>
    </row>
    <row r="1779" spans="1:25">
      <c r="A1779" t="s">
        <v>3194</v>
      </c>
      <c r="B1779" t="s">
        <v>4007</v>
      </c>
      <c r="C1779" t="s">
        <v>5573</v>
      </c>
      <c r="D1779" t="s">
        <v>3076</v>
      </c>
      <c r="E1779" t="s">
        <v>3077</v>
      </c>
      <c r="F1779" t="s">
        <v>310</v>
      </c>
      <c r="G1779" t="s">
        <v>5484</v>
      </c>
      <c r="H1779" t="s">
        <v>318</v>
      </c>
      <c r="I1779" t="s">
        <v>586</v>
      </c>
      <c r="J1779" t="s">
        <v>246</v>
      </c>
      <c r="K1779" t="s">
        <v>3079</v>
      </c>
      <c r="L1779" t="s">
        <v>247</v>
      </c>
      <c r="M1779">
        <v>3730700</v>
      </c>
      <c r="N1779">
        <v>0</v>
      </c>
      <c r="O1779">
        <v>3730700</v>
      </c>
      <c r="P1779">
        <v>0</v>
      </c>
      <c r="Q1779" t="s">
        <v>5574</v>
      </c>
      <c r="R1779" t="s">
        <v>3176</v>
      </c>
      <c r="S1779" t="s">
        <v>3421</v>
      </c>
      <c r="T1779" t="s">
        <v>3085</v>
      </c>
      <c r="U1779" t="s">
        <v>5575</v>
      </c>
      <c r="V1779" t="s">
        <v>5576</v>
      </c>
      <c r="W1779" t="s">
        <v>3085</v>
      </c>
      <c r="X1779" t="str">
        <f t="shared" si="27"/>
        <v>Funcionamiento</v>
      </c>
      <c r="Y1779" t="s">
        <v>5484</v>
      </c>
    </row>
    <row r="1780" spans="1:25">
      <c r="A1780" t="s">
        <v>3176</v>
      </c>
      <c r="B1780" t="s">
        <v>4007</v>
      </c>
      <c r="C1780" t="s">
        <v>5577</v>
      </c>
      <c r="D1780" t="s">
        <v>3076</v>
      </c>
      <c r="E1780" t="s">
        <v>3077</v>
      </c>
      <c r="F1780" t="s">
        <v>310</v>
      </c>
      <c r="G1780" t="s">
        <v>5484</v>
      </c>
      <c r="H1780" t="s">
        <v>292</v>
      </c>
      <c r="I1780" t="s">
        <v>293</v>
      </c>
      <c r="J1780" t="s">
        <v>246</v>
      </c>
      <c r="K1780" t="s">
        <v>3079</v>
      </c>
      <c r="L1780" t="s">
        <v>247</v>
      </c>
      <c r="M1780">
        <v>83371015</v>
      </c>
      <c r="N1780">
        <v>0</v>
      </c>
      <c r="O1780">
        <v>83371015</v>
      </c>
      <c r="P1780">
        <v>0</v>
      </c>
      <c r="Q1780" t="s">
        <v>5574</v>
      </c>
      <c r="R1780" t="s">
        <v>3194</v>
      </c>
      <c r="S1780" t="s">
        <v>5578</v>
      </c>
      <c r="T1780" t="s">
        <v>3085</v>
      </c>
      <c r="U1780" t="s">
        <v>5579</v>
      </c>
      <c r="V1780" t="s">
        <v>5580</v>
      </c>
      <c r="W1780" t="s">
        <v>3085</v>
      </c>
      <c r="X1780" t="str">
        <f t="shared" si="27"/>
        <v>Funcionamiento</v>
      </c>
      <c r="Y1780" t="s">
        <v>5484</v>
      </c>
    </row>
    <row r="1781" spans="1:25">
      <c r="A1781" t="s">
        <v>3176</v>
      </c>
      <c r="B1781" t="s">
        <v>4007</v>
      </c>
      <c r="C1781" t="s">
        <v>5577</v>
      </c>
      <c r="D1781" t="s">
        <v>3076</v>
      </c>
      <c r="E1781" t="s">
        <v>3077</v>
      </c>
      <c r="F1781" t="s">
        <v>310</v>
      </c>
      <c r="G1781" t="s">
        <v>5484</v>
      </c>
      <c r="H1781" t="s">
        <v>333</v>
      </c>
      <c r="I1781" t="s">
        <v>335</v>
      </c>
      <c r="J1781" t="s">
        <v>246</v>
      </c>
      <c r="K1781" t="s">
        <v>3079</v>
      </c>
      <c r="L1781" t="s">
        <v>247</v>
      </c>
      <c r="M1781">
        <v>166407</v>
      </c>
      <c r="N1781">
        <v>0</v>
      </c>
      <c r="O1781">
        <v>166407</v>
      </c>
      <c r="P1781">
        <v>0</v>
      </c>
      <c r="Q1781" t="s">
        <v>5574</v>
      </c>
      <c r="R1781" t="s">
        <v>3194</v>
      </c>
      <c r="S1781" t="s">
        <v>5578</v>
      </c>
      <c r="T1781" t="s">
        <v>3085</v>
      </c>
      <c r="U1781" t="s">
        <v>5579</v>
      </c>
      <c r="V1781" t="s">
        <v>5580</v>
      </c>
      <c r="W1781" t="s">
        <v>3085</v>
      </c>
      <c r="X1781" t="str">
        <f t="shared" si="27"/>
        <v>Funcionamiento</v>
      </c>
      <c r="Y1781" t="s">
        <v>5484</v>
      </c>
    </row>
    <row r="1782" spans="1:25">
      <c r="A1782" t="s">
        <v>3176</v>
      </c>
      <c r="B1782" t="s">
        <v>4007</v>
      </c>
      <c r="C1782" t="s">
        <v>5577</v>
      </c>
      <c r="D1782" t="s">
        <v>3076</v>
      </c>
      <c r="E1782" t="s">
        <v>3077</v>
      </c>
      <c r="F1782" t="s">
        <v>310</v>
      </c>
      <c r="G1782" t="s">
        <v>5484</v>
      </c>
      <c r="H1782" t="s">
        <v>297</v>
      </c>
      <c r="I1782" t="s">
        <v>299</v>
      </c>
      <c r="J1782" t="s">
        <v>246</v>
      </c>
      <c r="K1782" t="s">
        <v>3079</v>
      </c>
      <c r="L1782" t="s">
        <v>247</v>
      </c>
      <c r="M1782">
        <v>2982766</v>
      </c>
      <c r="N1782">
        <v>0</v>
      </c>
      <c r="O1782">
        <v>2982766</v>
      </c>
      <c r="P1782">
        <v>0</v>
      </c>
      <c r="Q1782" t="s">
        <v>5574</v>
      </c>
      <c r="R1782" t="s">
        <v>3194</v>
      </c>
      <c r="S1782" t="s">
        <v>5578</v>
      </c>
      <c r="T1782" t="s">
        <v>3085</v>
      </c>
      <c r="U1782" t="s">
        <v>5579</v>
      </c>
      <c r="V1782" t="s">
        <v>5580</v>
      </c>
      <c r="W1782" t="s">
        <v>3085</v>
      </c>
      <c r="X1782" t="str">
        <f t="shared" si="27"/>
        <v>Funcionamiento</v>
      </c>
      <c r="Y1782" t="s">
        <v>5484</v>
      </c>
    </row>
    <row r="1783" spans="1:25">
      <c r="A1783" t="s">
        <v>3176</v>
      </c>
      <c r="B1783" t="s">
        <v>4007</v>
      </c>
      <c r="C1783" t="s">
        <v>5577</v>
      </c>
      <c r="D1783" t="s">
        <v>3076</v>
      </c>
      <c r="E1783" t="s">
        <v>3077</v>
      </c>
      <c r="F1783" t="s">
        <v>310</v>
      </c>
      <c r="G1783" t="s">
        <v>5484</v>
      </c>
      <c r="H1783" t="s">
        <v>309</v>
      </c>
      <c r="I1783" t="s">
        <v>311</v>
      </c>
      <c r="J1783" t="s">
        <v>246</v>
      </c>
      <c r="K1783" t="s">
        <v>3079</v>
      </c>
      <c r="L1783" t="s">
        <v>247</v>
      </c>
      <c r="M1783">
        <v>1919519</v>
      </c>
      <c r="N1783">
        <v>0</v>
      </c>
      <c r="O1783">
        <v>1919519</v>
      </c>
      <c r="P1783">
        <v>0</v>
      </c>
      <c r="Q1783" t="s">
        <v>5574</v>
      </c>
      <c r="R1783" t="s">
        <v>3194</v>
      </c>
      <c r="S1783" t="s">
        <v>5578</v>
      </c>
      <c r="T1783" t="s">
        <v>3085</v>
      </c>
      <c r="U1783" t="s">
        <v>5579</v>
      </c>
      <c r="V1783" t="s">
        <v>5580</v>
      </c>
      <c r="W1783" t="s">
        <v>3085</v>
      </c>
      <c r="X1783" t="str">
        <f t="shared" si="27"/>
        <v>Funcionamiento</v>
      </c>
      <c r="Y1783" t="s">
        <v>5484</v>
      </c>
    </row>
    <row r="1784" spans="1:25">
      <c r="A1784" t="s">
        <v>3176</v>
      </c>
      <c r="B1784" t="s">
        <v>4007</v>
      </c>
      <c r="C1784" t="s">
        <v>5577</v>
      </c>
      <c r="D1784" t="s">
        <v>3076</v>
      </c>
      <c r="E1784" t="s">
        <v>3077</v>
      </c>
      <c r="F1784" t="s">
        <v>310</v>
      </c>
      <c r="G1784" t="s">
        <v>5484</v>
      </c>
      <c r="H1784" t="s">
        <v>331</v>
      </c>
      <c r="I1784" t="s">
        <v>587</v>
      </c>
      <c r="J1784" t="s">
        <v>246</v>
      </c>
      <c r="K1784" t="s">
        <v>3079</v>
      </c>
      <c r="L1784" t="s">
        <v>247</v>
      </c>
      <c r="M1784">
        <v>2009990</v>
      </c>
      <c r="N1784">
        <v>0</v>
      </c>
      <c r="O1784">
        <v>2009990</v>
      </c>
      <c r="P1784">
        <v>0</v>
      </c>
      <c r="Q1784" t="s">
        <v>5574</v>
      </c>
      <c r="R1784" t="s">
        <v>3194</v>
      </c>
      <c r="S1784" t="s">
        <v>5578</v>
      </c>
      <c r="T1784" t="s">
        <v>3085</v>
      </c>
      <c r="U1784" t="s">
        <v>5579</v>
      </c>
      <c r="V1784" t="s">
        <v>5580</v>
      </c>
      <c r="W1784" t="s">
        <v>3085</v>
      </c>
      <c r="X1784" t="str">
        <f t="shared" si="27"/>
        <v>Funcionamiento</v>
      </c>
      <c r="Y1784" t="s">
        <v>5484</v>
      </c>
    </row>
    <row r="1785" spans="1:25">
      <c r="A1785" t="s">
        <v>3176</v>
      </c>
      <c r="B1785" t="s">
        <v>4007</v>
      </c>
      <c r="C1785" t="s">
        <v>5577</v>
      </c>
      <c r="D1785" t="s">
        <v>3076</v>
      </c>
      <c r="E1785" t="s">
        <v>3077</v>
      </c>
      <c r="F1785" t="s">
        <v>310</v>
      </c>
      <c r="G1785" t="s">
        <v>5484</v>
      </c>
      <c r="H1785" t="s">
        <v>294</v>
      </c>
      <c r="I1785" t="s">
        <v>296</v>
      </c>
      <c r="J1785" t="s">
        <v>246</v>
      </c>
      <c r="K1785" t="s">
        <v>3079</v>
      </c>
      <c r="L1785" t="s">
        <v>247</v>
      </c>
      <c r="M1785">
        <v>2136239</v>
      </c>
      <c r="N1785">
        <v>0</v>
      </c>
      <c r="O1785">
        <v>2136239</v>
      </c>
      <c r="P1785">
        <v>0</v>
      </c>
      <c r="Q1785" t="s">
        <v>5574</v>
      </c>
      <c r="R1785" t="s">
        <v>3194</v>
      </c>
      <c r="S1785" t="s">
        <v>5578</v>
      </c>
      <c r="T1785" t="s">
        <v>3085</v>
      </c>
      <c r="U1785" t="s">
        <v>5579</v>
      </c>
      <c r="V1785" t="s">
        <v>5580</v>
      </c>
      <c r="W1785" t="s">
        <v>3085</v>
      </c>
      <c r="X1785" t="str">
        <f t="shared" si="27"/>
        <v>Funcionamiento</v>
      </c>
      <c r="Y1785" t="s">
        <v>5484</v>
      </c>
    </row>
    <row r="1786" spans="1:25">
      <c r="A1786" t="s">
        <v>3176</v>
      </c>
      <c r="B1786" t="s">
        <v>4007</v>
      </c>
      <c r="C1786" t="s">
        <v>5577</v>
      </c>
      <c r="D1786" t="s">
        <v>3076</v>
      </c>
      <c r="E1786" t="s">
        <v>3077</v>
      </c>
      <c r="F1786" t="s">
        <v>310</v>
      </c>
      <c r="G1786" t="s">
        <v>5484</v>
      </c>
      <c r="H1786" t="s">
        <v>303</v>
      </c>
      <c r="I1786" t="s">
        <v>305</v>
      </c>
      <c r="J1786" t="s">
        <v>246</v>
      </c>
      <c r="K1786" t="s">
        <v>3079</v>
      </c>
      <c r="L1786" t="s">
        <v>247</v>
      </c>
      <c r="M1786">
        <v>877184</v>
      </c>
      <c r="N1786">
        <v>0</v>
      </c>
      <c r="O1786">
        <v>877184</v>
      </c>
      <c r="P1786">
        <v>0</v>
      </c>
      <c r="Q1786" t="s">
        <v>5574</v>
      </c>
      <c r="R1786" t="s">
        <v>3194</v>
      </c>
      <c r="S1786" t="s">
        <v>5578</v>
      </c>
      <c r="T1786" t="s">
        <v>3085</v>
      </c>
      <c r="U1786" t="s">
        <v>5579</v>
      </c>
      <c r="V1786" t="s">
        <v>5580</v>
      </c>
      <c r="W1786" t="s">
        <v>3085</v>
      </c>
      <c r="X1786" t="str">
        <f t="shared" si="27"/>
        <v>Funcionamiento</v>
      </c>
      <c r="Y1786" t="s">
        <v>5484</v>
      </c>
    </row>
    <row r="1787" spans="1:25">
      <c r="A1787" t="s">
        <v>3208</v>
      </c>
      <c r="B1787" t="s">
        <v>4017</v>
      </c>
      <c r="C1787" t="s">
        <v>5581</v>
      </c>
      <c r="D1787" t="s">
        <v>3076</v>
      </c>
      <c r="E1787" t="s">
        <v>3077</v>
      </c>
      <c r="F1787" t="s">
        <v>3159</v>
      </c>
      <c r="G1787" t="s">
        <v>5484</v>
      </c>
      <c r="H1787" t="s">
        <v>431</v>
      </c>
      <c r="I1787" t="s">
        <v>648</v>
      </c>
      <c r="J1787" t="s">
        <v>253</v>
      </c>
      <c r="K1787" t="s">
        <v>3115</v>
      </c>
      <c r="L1787" t="s">
        <v>247</v>
      </c>
      <c r="M1787">
        <v>30000000</v>
      </c>
      <c r="N1787">
        <v>-17127645</v>
      </c>
      <c r="O1787">
        <v>12872355</v>
      </c>
      <c r="P1787">
        <v>0</v>
      </c>
      <c r="Q1787" t="s">
        <v>5582</v>
      </c>
      <c r="R1787" t="s">
        <v>3208</v>
      </c>
      <c r="S1787" t="s">
        <v>3486</v>
      </c>
      <c r="T1787" t="s">
        <v>5583</v>
      </c>
      <c r="U1787" t="s">
        <v>5584</v>
      </c>
      <c r="V1787" t="s">
        <v>5585</v>
      </c>
      <c r="W1787" t="s">
        <v>3085</v>
      </c>
      <c r="X1787" t="str">
        <f t="shared" si="27"/>
        <v>Inversión</v>
      </c>
      <c r="Y1787" t="s">
        <v>3166</v>
      </c>
    </row>
    <row r="1788" spans="1:25">
      <c r="A1788" t="s">
        <v>3224</v>
      </c>
      <c r="B1788" t="s">
        <v>4017</v>
      </c>
      <c r="C1788" t="s">
        <v>5586</v>
      </c>
      <c r="D1788" t="s">
        <v>3076</v>
      </c>
      <c r="E1788" t="s">
        <v>3077</v>
      </c>
      <c r="F1788" t="s">
        <v>3159</v>
      </c>
      <c r="G1788" t="s">
        <v>5484</v>
      </c>
      <c r="H1788" t="s">
        <v>431</v>
      </c>
      <c r="I1788" t="s">
        <v>648</v>
      </c>
      <c r="J1788" t="s">
        <v>253</v>
      </c>
      <c r="K1788" t="s">
        <v>3115</v>
      </c>
      <c r="L1788" t="s">
        <v>247</v>
      </c>
      <c r="M1788">
        <v>31807890</v>
      </c>
      <c r="N1788">
        <v>-11780700</v>
      </c>
      <c r="O1788">
        <v>20027190</v>
      </c>
      <c r="P1788">
        <v>0</v>
      </c>
      <c r="Q1788" t="s">
        <v>5587</v>
      </c>
      <c r="R1788" t="s">
        <v>3224</v>
      </c>
      <c r="S1788" t="s">
        <v>5588</v>
      </c>
      <c r="T1788" t="s">
        <v>5589</v>
      </c>
      <c r="U1788" t="s">
        <v>5590</v>
      </c>
      <c r="V1788" t="s">
        <v>5591</v>
      </c>
      <c r="W1788" t="s">
        <v>3085</v>
      </c>
      <c r="X1788" t="str">
        <f t="shared" si="27"/>
        <v>Inversión</v>
      </c>
      <c r="Y1788" t="s">
        <v>3166</v>
      </c>
    </row>
    <row r="1789" spans="1:25">
      <c r="A1789" t="s">
        <v>3202</v>
      </c>
      <c r="B1789" t="s">
        <v>4017</v>
      </c>
      <c r="C1789" t="s">
        <v>5592</v>
      </c>
      <c r="D1789" t="s">
        <v>3076</v>
      </c>
      <c r="E1789" t="s">
        <v>3399</v>
      </c>
      <c r="F1789" t="s">
        <v>3159</v>
      </c>
      <c r="G1789" t="s">
        <v>5484</v>
      </c>
      <c r="H1789" t="s">
        <v>431</v>
      </c>
      <c r="I1789" t="s">
        <v>648</v>
      </c>
      <c r="J1789" t="s">
        <v>253</v>
      </c>
      <c r="K1789" t="s">
        <v>3115</v>
      </c>
      <c r="L1789" t="s">
        <v>247</v>
      </c>
      <c r="M1789">
        <v>3000000</v>
      </c>
      <c r="N1789">
        <v>-3000000</v>
      </c>
      <c r="O1789">
        <v>0</v>
      </c>
      <c r="P1789">
        <v>0</v>
      </c>
      <c r="Q1789" t="s">
        <v>5593</v>
      </c>
      <c r="R1789" t="s">
        <v>3202</v>
      </c>
      <c r="S1789" t="s">
        <v>3085</v>
      </c>
      <c r="T1789" t="s">
        <v>3085</v>
      </c>
      <c r="U1789" t="s">
        <v>3085</v>
      </c>
      <c r="V1789" t="s">
        <v>3085</v>
      </c>
      <c r="W1789" t="s">
        <v>3085</v>
      </c>
      <c r="X1789" t="str">
        <f t="shared" si="27"/>
        <v>Inversión</v>
      </c>
      <c r="Y1789" t="s">
        <v>3166</v>
      </c>
    </row>
    <row r="1790" spans="1:25">
      <c r="A1790" t="s">
        <v>3220</v>
      </c>
      <c r="B1790" t="s">
        <v>5594</v>
      </c>
      <c r="C1790" t="s">
        <v>5595</v>
      </c>
      <c r="D1790" t="s">
        <v>3076</v>
      </c>
      <c r="E1790" t="s">
        <v>3077</v>
      </c>
      <c r="F1790" t="s">
        <v>310</v>
      </c>
      <c r="G1790" t="s">
        <v>5484</v>
      </c>
      <c r="H1790" t="s">
        <v>314</v>
      </c>
      <c r="I1790" t="s">
        <v>582</v>
      </c>
      <c r="J1790" t="s">
        <v>246</v>
      </c>
      <c r="K1790" t="s">
        <v>3079</v>
      </c>
      <c r="L1790" t="s">
        <v>247</v>
      </c>
      <c r="M1790">
        <v>763567</v>
      </c>
      <c r="N1790">
        <v>0</v>
      </c>
      <c r="O1790">
        <v>763567</v>
      </c>
      <c r="P1790">
        <v>0</v>
      </c>
      <c r="Q1790" t="s">
        <v>5596</v>
      </c>
      <c r="R1790" t="s">
        <v>3220</v>
      </c>
      <c r="S1790" t="s">
        <v>3458</v>
      </c>
      <c r="T1790" t="s">
        <v>3085</v>
      </c>
      <c r="U1790" t="s">
        <v>5597</v>
      </c>
      <c r="V1790" t="s">
        <v>5598</v>
      </c>
      <c r="W1790" t="s">
        <v>3085</v>
      </c>
      <c r="X1790" t="str">
        <f t="shared" si="27"/>
        <v>Funcionamiento</v>
      </c>
      <c r="Y1790" t="s">
        <v>5484</v>
      </c>
    </row>
    <row r="1791" spans="1:25">
      <c r="A1791" t="s">
        <v>3220</v>
      </c>
      <c r="B1791" t="s">
        <v>5594</v>
      </c>
      <c r="C1791" t="s">
        <v>5595</v>
      </c>
      <c r="D1791" t="s">
        <v>3076</v>
      </c>
      <c r="E1791" t="s">
        <v>3077</v>
      </c>
      <c r="F1791" t="s">
        <v>310</v>
      </c>
      <c r="G1791" t="s">
        <v>5484</v>
      </c>
      <c r="H1791" t="s">
        <v>316</v>
      </c>
      <c r="I1791" t="s">
        <v>583</v>
      </c>
      <c r="J1791" t="s">
        <v>246</v>
      </c>
      <c r="K1791" t="s">
        <v>3079</v>
      </c>
      <c r="L1791" t="s">
        <v>247</v>
      </c>
      <c r="M1791">
        <v>725133</v>
      </c>
      <c r="N1791">
        <v>0</v>
      </c>
      <c r="O1791">
        <v>725133</v>
      </c>
      <c r="P1791">
        <v>0</v>
      </c>
      <c r="Q1791" t="s">
        <v>5596</v>
      </c>
      <c r="R1791" t="s">
        <v>3220</v>
      </c>
      <c r="S1791" t="s">
        <v>3458</v>
      </c>
      <c r="T1791" t="s">
        <v>3085</v>
      </c>
      <c r="U1791" t="s">
        <v>5597</v>
      </c>
      <c r="V1791" t="s">
        <v>5598</v>
      </c>
      <c r="W1791" t="s">
        <v>3085</v>
      </c>
      <c r="X1791" t="str">
        <f t="shared" si="27"/>
        <v>Funcionamiento</v>
      </c>
      <c r="Y1791" t="s">
        <v>5484</v>
      </c>
    </row>
    <row r="1792" spans="1:25">
      <c r="A1792" t="s">
        <v>3220</v>
      </c>
      <c r="B1792" t="s">
        <v>5594</v>
      </c>
      <c r="C1792" t="s">
        <v>5595</v>
      </c>
      <c r="D1792" t="s">
        <v>3076</v>
      </c>
      <c r="E1792" t="s">
        <v>3077</v>
      </c>
      <c r="F1792" t="s">
        <v>310</v>
      </c>
      <c r="G1792" t="s">
        <v>5484</v>
      </c>
      <c r="H1792" t="s">
        <v>318</v>
      </c>
      <c r="I1792" t="s">
        <v>586</v>
      </c>
      <c r="J1792" t="s">
        <v>246</v>
      </c>
      <c r="K1792" t="s">
        <v>3079</v>
      </c>
      <c r="L1792" t="s">
        <v>247</v>
      </c>
      <c r="M1792">
        <v>369300</v>
      </c>
      <c r="N1792">
        <v>0</v>
      </c>
      <c r="O1792">
        <v>369300</v>
      </c>
      <c r="P1792">
        <v>0</v>
      </c>
      <c r="Q1792" t="s">
        <v>5596</v>
      </c>
      <c r="R1792" t="s">
        <v>3220</v>
      </c>
      <c r="S1792" t="s">
        <v>3458</v>
      </c>
      <c r="T1792" t="s">
        <v>3085</v>
      </c>
      <c r="U1792" t="s">
        <v>5597</v>
      </c>
      <c r="V1792" t="s">
        <v>5598</v>
      </c>
      <c r="W1792" t="s">
        <v>3085</v>
      </c>
      <c r="X1792" t="str">
        <f t="shared" si="27"/>
        <v>Funcionamiento</v>
      </c>
      <c r="Y1792" t="s">
        <v>5484</v>
      </c>
    </row>
    <row r="1793" spans="1:25">
      <c r="A1793" t="s">
        <v>3220</v>
      </c>
      <c r="B1793" t="s">
        <v>5594</v>
      </c>
      <c r="C1793" t="s">
        <v>5595</v>
      </c>
      <c r="D1793" t="s">
        <v>3076</v>
      </c>
      <c r="E1793" t="s">
        <v>3077</v>
      </c>
      <c r="F1793" t="s">
        <v>310</v>
      </c>
      <c r="G1793" t="s">
        <v>5484</v>
      </c>
      <c r="H1793" t="s">
        <v>322</v>
      </c>
      <c r="I1793" t="s">
        <v>323</v>
      </c>
      <c r="J1793" t="s">
        <v>246</v>
      </c>
      <c r="K1793" t="s">
        <v>3079</v>
      </c>
      <c r="L1793" t="s">
        <v>247</v>
      </c>
      <c r="M1793">
        <v>276500</v>
      </c>
      <c r="N1793">
        <v>0</v>
      </c>
      <c r="O1793">
        <v>276500</v>
      </c>
      <c r="P1793">
        <v>0</v>
      </c>
      <c r="Q1793" t="s">
        <v>5596</v>
      </c>
      <c r="R1793" t="s">
        <v>3220</v>
      </c>
      <c r="S1793" t="s">
        <v>3458</v>
      </c>
      <c r="T1793" t="s">
        <v>3085</v>
      </c>
      <c r="U1793" t="s">
        <v>5597</v>
      </c>
      <c r="V1793" t="s">
        <v>5598</v>
      </c>
      <c r="W1793" t="s">
        <v>3085</v>
      </c>
      <c r="X1793" t="str">
        <f t="shared" si="27"/>
        <v>Funcionamiento</v>
      </c>
      <c r="Y1793" t="s">
        <v>5484</v>
      </c>
    </row>
    <row r="1794" spans="1:25">
      <c r="A1794" t="s">
        <v>3220</v>
      </c>
      <c r="B1794" t="s">
        <v>5594</v>
      </c>
      <c r="C1794" t="s">
        <v>5595</v>
      </c>
      <c r="D1794" t="s">
        <v>3076</v>
      </c>
      <c r="E1794" t="s">
        <v>3077</v>
      </c>
      <c r="F1794" t="s">
        <v>310</v>
      </c>
      <c r="G1794" t="s">
        <v>5484</v>
      </c>
      <c r="H1794" t="s">
        <v>320</v>
      </c>
      <c r="I1794" t="s">
        <v>321</v>
      </c>
      <c r="J1794" t="s">
        <v>246</v>
      </c>
      <c r="K1794" t="s">
        <v>3079</v>
      </c>
      <c r="L1794" t="s">
        <v>247</v>
      </c>
      <c r="M1794">
        <v>131700</v>
      </c>
      <c r="N1794">
        <v>0</v>
      </c>
      <c r="O1794">
        <v>131700</v>
      </c>
      <c r="P1794">
        <v>0</v>
      </c>
      <c r="Q1794" t="s">
        <v>5596</v>
      </c>
      <c r="R1794" t="s">
        <v>3220</v>
      </c>
      <c r="S1794" t="s">
        <v>3458</v>
      </c>
      <c r="T1794" t="s">
        <v>3085</v>
      </c>
      <c r="U1794" t="s">
        <v>5597</v>
      </c>
      <c r="V1794" t="s">
        <v>5598</v>
      </c>
      <c r="W1794" t="s">
        <v>3085</v>
      </c>
      <c r="X1794" t="str">
        <f t="shared" ref="X1794:X1857" si="28">IF(LEFT(H1794,1)="C","Inversión","Funcionamiento")</f>
        <v>Funcionamiento</v>
      </c>
      <c r="Y1794" t="s">
        <v>5484</v>
      </c>
    </row>
    <row r="1795" spans="1:25">
      <c r="A1795" t="s">
        <v>3220</v>
      </c>
      <c r="B1795" t="s">
        <v>5594</v>
      </c>
      <c r="C1795" t="s">
        <v>5595</v>
      </c>
      <c r="D1795" t="s">
        <v>3076</v>
      </c>
      <c r="E1795" t="s">
        <v>3077</v>
      </c>
      <c r="F1795" t="s">
        <v>310</v>
      </c>
      <c r="G1795" t="s">
        <v>5484</v>
      </c>
      <c r="H1795" t="s">
        <v>324</v>
      </c>
      <c r="I1795" t="s">
        <v>325</v>
      </c>
      <c r="J1795" t="s">
        <v>246</v>
      </c>
      <c r="K1795" t="s">
        <v>3079</v>
      </c>
      <c r="L1795" t="s">
        <v>247</v>
      </c>
      <c r="M1795">
        <v>184000</v>
      </c>
      <c r="N1795">
        <v>0</v>
      </c>
      <c r="O1795">
        <v>184000</v>
      </c>
      <c r="P1795">
        <v>0</v>
      </c>
      <c r="Q1795" t="s">
        <v>5596</v>
      </c>
      <c r="R1795" t="s">
        <v>3220</v>
      </c>
      <c r="S1795" t="s">
        <v>3458</v>
      </c>
      <c r="T1795" t="s">
        <v>3085</v>
      </c>
      <c r="U1795" t="s">
        <v>5597</v>
      </c>
      <c r="V1795" t="s">
        <v>5598</v>
      </c>
      <c r="W1795" t="s">
        <v>3085</v>
      </c>
      <c r="X1795" t="str">
        <f t="shared" si="28"/>
        <v>Funcionamiento</v>
      </c>
      <c r="Y1795" t="s">
        <v>5484</v>
      </c>
    </row>
    <row r="1796" spans="1:25">
      <c r="A1796" t="s">
        <v>3228</v>
      </c>
      <c r="B1796" t="s">
        <v>5599</v>
      </c>
      <c r="C1796" t="s">
        <v>5600</v>
      </c>
      <c r="D1796" t="s">
        <v>3076</v>
      </c>
      <c r="E1796" t="s">
        <v>3399</v>
      </c>
      <c r="F1796" t="s">
        <v>3234</v>
      </c>
      <c r="G1796" t="s">
        <v>5484</v>
      </c>
      <c r="H1796" t="s">
        <v>428</v>
      </c>
      <c r="I1796" t="s">
        <v>669</v>
      </c>
      <c r="J1796" t="s">
        <v>246</v>
      </c>
      <c r="K1796" t="s">
        <v>3079</v>
      </c>
      <c r="L1796" t="s">
        <v>247</v>
      </c>
      <c r="M1796">
        <v>4921253</v>
      </c>
      <c r="N1796">
        <v>-4921253</v>
      </c>
      <c r="O1796">
        <v>0</v>
      </c>
      <c r="P1796">
        <v>0</v>
      </c>
      <c r="Q1796" t="s">
        <v>5601</v>
      </c>
      <c r="R1796" t="s">
        <v>3228</v>
      </c>
      <c r="S1796" t="s">
        <v>3085</v>
      </c>
      <c r="T1796" t="s">
        <v>3085</v>
      </c>
      <c r="U1796" t="s">
        <v>3085</v>
      </c>
      <c r="V1796" t="s">
        <v>3085</v>
      </c>
      <c r="W1796" t="s">
        <v>3085</v>
      </c>
      <c r="X1796" t="str">
        <f t="shared" si="28"/>
        <v>Inversión</v>
      </c>
      <c r="Y1796" t="s">
        <v>3241</v>
      </c>
    </row>
    <row r="1797" spans="1:25">
      <c r="A1797" t="s">
        <v>3236</v>
      </c>
      <c r="B1797" t="s">
        <v>5350</v>
      </c>
      <c r="C1797" t="s">
        <v>5602</v>
      </c>
      <c r="D1797" t="s">
        <v>3076</v>
      </c>
      <c r="E1797" t="s">
        <v>3077</v>
      </c>
      <c r="F1797" t="s">
        <v>310</v>
      </c>
      <c r="G1797" t="s">
        <v>5484</v>
      </c>
      <c r="H1797" t="s">
        <v>324</v>
      </c>
      <c r="I1797" t="s">
        <v>325</v>
      </c>
      <c r="J1797" t="s">
        <v>246</v>
      </c>
      <c r="K1797" t="s">
        <v>3079</v>
      </c>
      <c r="L1797" t="s">
        <v>247</v>
      </c>
      <c r="M1797">
        <v>2109400</v>
      </c>
      <c r="N1797">
        <v>0</v>
      </c>
      <c r="O1797">
        <v>2109400</v>
      </c>
      <c r="P1797">
        <v>0</v>
      </c>
      <c r="Q1797" t="s">
        <v>5603</v>
      </c>
      <c r="R1797" t="s">
        <v>3236</v>
      </c>
      <c r="S1797" t="s">
        <v>3439</v>
      </c>
      <c r="T1797" t="s">
        <v>3085</v>
      </c>
      <c r="U1797" t="s">
        <v>5604</v>
      </c>
      <c r="V1797" t="s">
        <v>5605</v>
      </c>
      <c r="W1797" t="s">
        <v>3085</v>
      </c>
      <c r="X1797" t="str">
        <f t="shared" si="28"/>
        <v>Funcionamiento</v>
      </c>
      <c r="Y1797" t="s">
        <v>5484</v>
      </c>
    </row>
    <row r="1798" spans="1:25">
      <c r="A1798" t="s">
        <v>3236</v>
      </c>
      <c r="B1798" t="s">
        <v>5350</v>
      </c>
      <c r="C1798" t="s">
        <v>5602</v>
      </c>
      <c r="D1798" t="s">
        <v>3076</v>
      </c>
      <c r="E1798" t="s">
        <v>3077</v>
      </c>
      <c r="F1798" t="s">
        <v>310</v>
      </c>
      <c r="G1798" t="s">
        <v>5484</v>
      </c>
      <c r="H1798" t="s">
        <v>316</v>
      </c>
      <c r="I1798" t="s">
        <v>583</v>
      </c>
      <c r="J1798" t="s">
        <v>246</v>
      </c>
      <c r="K1798" t="s">
        <v>3079</v>
      </c>
      <c r="L1798" t="s">
        <v>247</v>
      </c>
      <c r="M1798">
        <v>7415600</v>
      </c>
      <c r="N1798">
        <v>0</v>
      </c>
      <c r="O1798">
        <v>7415600</v>
      </c>
      <c r="P1798">
        <v>0</v>
      </c>
      <c r="Q1798" t="s">
        <v>5603</v>
      </c>
      <c r="R1798" t="s">
        <v>3236</v>
      </c>
      <c r="S1798" t="s">
        <v>3439</v>
      </c>
      <c r="T1798" t="s">
        <v>3085</v>
      </c>
      <c r="U1798" t="s">
        <v>5604</v>
      </c>
      <c r="V1798" t="s">
        <v>5605</v>
      </c>
      <c r="W1798" t="s">
        <v>3085</v>
      </c>
      <c r="X1798" t="str">
        <f t="shared" si="28"/>
        <v>Funcionamiento</v>
      </c>
      <c r="Y1798" t="s">
        <v>5484</v>
      </c>
    </row>
    <row r="1799" spans="1:25">
      <c r="A1799" t="s">
        <v>3236</v>
      </c>
      <c r="B1799" t="s">
        <v>5350</v>
      </c>
      <c r="C1799" t="s">
        <v>5602</v>
      </c>
      <c r="D1799" t="s">
        <v>3076</v>
      </c>
      <c r="E1799" t="s">
        <v>3077</v>
      </c>
      <c r="F1799" t="s">
        <v>310</v>
      </c>
      <c r="G1799" t="s">
        <v>5484</v>
      </c>
      <c r="H1799" t="s">
        <v>320</v>
      </c>
      <c r="I1799" t="s">
        <v>321</v>
      </c>
      <c r="J1799" t="s">
        <v>246</v>
      </c>
      <c r="K1799" t="s">
        <v>3079</v>
      </c>
      <c r="L1799" t="s">
        <v>247</v>
      </c>
      <c r="M1799">
        <v>1348800</v>
      </c>
      <c r="N1799">
        <v>0</v>
      </c>
      <c r="O1799">
        <v>1348800</v>
      </c>
      <c r="P1799">
        <v>0</v>
      </c>
      <c r="Q1799" t="s">
        <v>5603</v>
      </c>
      <c r="R1799" t="s">
        <v>3236</v>
      </c>
      <c r="S1799" t="s">
        <v>3439</v>
      </c>
      <c r="T1799" t="s">
        <v>3085</v>
      </c>
      <c r="U1799" t="s">
        <v>5604</v>
      </c>
      <c r="V1799" t="s">
        <v>5605</v>
      </c>
      <c r="W1799" t="s">
        <v>3085</v>
      </c>
      <c r="X1799" t="str">
        <f t="shared" si="28"/>
        <v>Funcionamiento</v>
      </c>
      <c r="Y1799" t="s">
        <v>5484</v>
      </c>
    </row>
    <row r="1800" spans="1:25">
      <c r="A1800" t="s">
        <v>3236</v>
      </c>
      <c r="B1800" t="s">
        <v>5350</v>
      </c>
      <c r="C1800" t="s">
        <v>5602</v>
      </c>
      <c r="D1800" t="s">
        <v>3076</v>
      </c>
      <c r="E1800" t="s">
        <v>3077</v>
      </c>
      <c r="F1800" t="s">
        <v>310</v>
      </c>
      <c r="G1800" t="s">
        <v>5484</v>
      </c>
      <c r="H1800" t="s">
        <v>314</v>
      </c>
      <c r="I1800" t="s">
        <v>582</v>
      </c>
      <c r="J1800" t="s">
        <v>246</v>
      </c>
      <c r="K1800" t="s">
        <v>3079</v>
      </c>
      <c r="L1800" t="s">
        <v>247</v>
      </c>
      <c r="M1800">
        <v>10467300</v>
      </c>
      <c r="N1800">
        <v>0</v>
      </c>
      <c r="O1800">
        <v>10467300</v>
      </c>
      <c r="P1800">
        <v>0</v>
      </c>
      <c r="Q1800" t="s">
        <v>5603</v>
      </c>
      <c r="R1800" t="s">
        <v>3236</v>
      </c>
      <c r="S1800" t="s">
        <v>3439</v>
      </c>
      <c r="T1800" t="s">
        <v>3085</v>
      </c>
      <c r="U1800" t="s">
        <v>5604</v>
      </c>
      <c r="V1800" t="s">
        <v>5605</v>
      </c>
      <c r="W1800" t="s">
        <v>3085</v>
      </c>
      <c r="X1800" t="str">
        <f t="shared" si="28"/>
        <v>Funcionamiento</v>
      </c>
      <c r="Y1800" t="s">
        <v>5484</v>
      </c>
    </row>
    <row r="1801" spans="1:25">
      <c r="A1801" t="s">
        <v>3236</v>
      </c>
      <c r="B1801" t="s">
        <v>5350</v>
      </c>
      <c r="C1801" t="s">
        <v>5602</v>
      </c>
      <c r="D1801" t="s">
        <v>3076</v>
      </c>
      <c r="E1801" t="s">
        <v>3077</v>
      </c>
      <c r="F1801" t="s">
        <v>310</v>
      </c>
      <c r="G1801" t="s">
        <v>5484</v>
      </c>
      <c r="H1801" t="s">
        <v>318</v>
      </c>
      <c r="I1801" t="s">
        <v>586</v>
      </c>
      <c r="J1801" t="s">
        <v>246</v>
      </c>
      <c r="K1801" t="s">
        <v>3079</v>
      </c>
      <c r="L1801" t="s">
        <v>247</v>
      </c>
      <c r="M1801">
        <v>4217700</v>
      </c>
      <c r="N1801">
        <v>0</v>
      </c>
      <c r="O1801">
        <v>4217700</v>
      </c>
      <c r="P1801">
        <v>0</v>
      </c>
      <c r="Q1801" t="s">
        <v>5603</v>
      </c>
      <c r="R1801" t="s">
        <v>3236</v>
      </c>
      <c r="S1801" t="s">
        <v>3439</v>
      </c>
      <c r="T1801" t="s">
        <v>3085</v>
      </c>
      <c r="U1801" t="s">
        <v>5604</v>
      </c>
      <c r="V1801" t="s">
        <v>5605</v>
      </c>
      <c r="W1801" t="s">
        <v>3085</v>
      </c>
      <c r="X1801" t="str">
        <f t="shared" si="28"/>
        <v>Funcionamiento</v>
      </c>
      <c r="Y1801" t="s">
        <v>5484</v>
      </c>
    </row>
    <row r="1802" spans="1:25">
      <c r="A1802" t="s">
        <v>3236</v>
      </c>
      <c r="B1802" t="s">
        <v>5350</v>
      </c>
      <c r="C1802" t="s">
        <v>5602</v>
      </c>
      <c r="D1802" t="s">
        <v>3076</v>
      </c>
      <c r="E1802" t="s">
        <v>3077</v>
      </c>
      <c r="F1802" t="s">
        <v>310</v>
      </c>
      <c r="G1802" t="s">
        <v>5484</v>
      </c>
      <c r="H1802" t="s">
        <v>322</v>
      </c>
      <c r="I1802" t="s">
        <v>323</v>
      </c>
      <c r="J1802" t="s">
        <v>246</v>
      </c>
      <c r="K1802" t="s">
        <v>3079</v>
      </c>
      <c r="L1802" t="s">
        <v>247</v>
      </c>
      <c r="M1802">
        <v>3164400</v>
      </c>
      <c r="N1802">
        <v>0</v>
      </c>
      <c r="O1802">
        <v>3164400</v>
      </c>
      <c r="P1802">
        <v>0</v>
      </c>
      <c r="Q1802" t="s">
        <v>5603</v>
      </c>
      <c r="R1802" t="s">
        <v>3236</v>
      </c>
      <c r="S1802" t="s">
        <v>3439</v>
      </c>
      <c r="T1802" t="s">
        <v>3085</v>
      </c>
      <c r="U1802" t="s">
        <v>5604</v>
      </c>
      <c r="V1802" t="s">
        <v>5605</v>
      </c>
      <c r="W1802" t="s">
        <v>3085</v>
      </c>
      <c r="X1802" t="str">
        <f t="shared" si="28"/>
        <v>Funcionamiento</v>
      </c>
      <c r="Y1802" t="s">
        <v>5484</v>
      </c>
    </row>
    <row r="1803" spans="1:25">
      <c r="A1803" t="s">
        <v>3221</v>
      </c>
      <c r="B1803" t="s">
        <v>3274</v>
      </c>
      <c r="C1803" t="s">
        <v>5606</v>
      </c>
      <c r="D1803" t="s">
        <v>3076</v>
      </c>
      <c r="E1803" t="s">
        <v>3077</v>
      </c>
      <c r="F1803" t="s">
        <v>310</v>
      </c>
      <c r="G1803" t="s">
        <v>5484</v>
      </c>
      <c r="H1803" t="s">
        <v>309</v>
      </c>
      <c r="I1803" t="s">
        <v>311</v>
      </c>
      <c r="J1803" t="s">
        <v>246</v>
      </c>
      <c r="K1803" t="s">
        <v>3079</v>
      </c>
      <c r="L1803" t="s">
        <v>247</v>
      </c>
      <c r="M1803">
        <v>13900199</v>
      </c>
      <c r="N1803">
        <v>0</v>
      </c>
      <c r="O1803">
        <v>13900199</v>
      </c>
      <c r="P1803">
        <v>0</v>
      </c>
      <c r="Q1803" t="s">
        <v>5607</v>
      </c>
      <c r="R1803" t="s">
        <v>3221</v>
      </c>
      <c r="S1803" t="s">
        <v>5402</v>
      </c>
      <c r="T1803" t="s">
        <v>3085</v>
      </c>
      <c r="U1803" t="s">
        <v>5608</v>
      </c>
      <c r="V1803" t="s">
        <v>5609</v>
      </c>
      <c r="W1803" t="s">
        <v>3085</v>
      </c>
      <c r="X1803" t="str">
        <f t="shared" si="28"/>
        <v>Funcionamiento</v>
      </c>
      <c r="Y1803" t="s">
        <v>5484</v>
      </c>
    </row>
    <row r="1804" spans="1:25">
      <c r="A1804" t="s">
        <v>3221</v>
      </c>
      <c r="B1804" t="s">
        <v>3274</v>
      </c>
      <c r="C1804" t="s">
        <v>5606</v>
      </c>
      <c r="D1804" t="s">
        <v>3076</v>
      </c>
      <c r="E1804" t="s">
        <v>3077</v>
      </c>
      <c r="F1804" t="s">
        <v>310</v>
      </c>
      <c r="G1804" t="s">
        <v>5484</v>
      </c>
      <c r="H1804" t="s">
        <v>294</v>
      </c>
      <c r="I1804" t="s">
        <v>296</v>
      </c>
      <c r="J1804" t="s">
        <v>246</v>
      </c>
      <c r="K1804" t="s">
        <v>3079</v>
      </c>
      <c r="L1804" t="s">
        <v>247</v>
      </c>
      <c r="M1804">
        <v>1991821</v>
      </c>
      <c r="N1804">
        <v>0</v>
      </c>
      <c r="O1804">
        <v>1991821</v>
      </c>
      <c r="P1804">
        <v>0</v>
      </c>
      <c r="Q1804" t="s">
        <v>5607</v>
      </c>
      <c r="R1804" t="s">
        <v>3221</v>
      </c>
      <c r="S1804" t="s">
        <v>5402</v>
      </c>
      <c r="T1804" t="s">
        <v>3085</v>
      </c>
      <c r="U1804" t="s">
        <v>5608</v>
      </c>
      <c r="V1804" t="s">
        <v>5609</v>
      </c>
      <c r="W1804" t="s">
        <v>3085</v>
      </c>
      <c r="X1804" t="str">
        <f t="shared" si="28"/>
        <v>Funcionamiento</v>
      </c>
      <c r="Y1804" t="s">
        <v>5484</v>
      </c>
    </row>
    <row r="1805" spans="1:25">
      <c r="A1805" t="s">
        <v>3221</v>
      </c>
      <c r="B1805" t="s">
        <v>3274</v>
      </c>
      <c r="C1805" t="s">
        <v>5606</v>
      </c>
      <c r="D1805" t="s">
        <v>3076</v>
      </c>
      <c r="E1805" t="s">
        <v>3077</v>
      </c>
      <c r="F1805" t="s">
        <v>310</v>
      </c>
      <c r="G1805" t="s">
        <v>5484</v>
      </c>
      <c r="H1805" t="s">
        <v>297</v>
      </c>
      <c r="I1805" t="s">
        <v>299</v>
      </c>
      <c r="J1805" t="s">
        <v>246</v>
      </c>
      <c r="K1805" t="s">
        <v>3079</v>
      </c>
      <c r="L1805" t="s">
        <v>247</v>
      </c>
      <c r="M1805">
        <v>2756487</v>
      </c>
      <c r="N1805">
        <v>0</v>
      </c>
      <c r="O1805">
        <v>2756487</v>
      </c>
      <c r="P1805">
        <v>0</v>
      </c>
      <c r="Q1805" t="s">
        <v>5607</v>
      </c>
      <c r="R1805" t="s">
        <v>3221</v>
      </c>
      <c r="S1805" t="s">
        <v>5402</v>
      </c>
      <c r="T1805" t="s">
        <v>3085</v>
      </c>
      <c r="U1805" t="s">
        <v>5608</v>
      </c>
      <c r="V1805" t="s">
        <v>5609</v>
      </c>
      <c r="W1805" t="s">
        <v>3085</v>
      </c>
      <c r="X1805" t="str">
        <f t="shared" si="28"/>
        <v>Funcionamiento</v>
      </c>
      <c r="Y1805" t="s">
        <v>5484</v>
      </c>
    </row>
    <row r="1806" spans="1:25">
      <c r="A1806" t="s">
        <v>3221</v>
      </c>
      <c r="B1806" t="s">
        <v>3274</v>
      </c>
      <c r="C1806" t="s">
        <v>5606</v>
      </c>
      <c r="D1806" t="s">
        <v>3076</v>
      </c>
      <c r="E1806" t="s">
        <v>3077</v>
      </c>
      <c r="F1806" t="s">
        <v>310</v>
      </c>
      <c r="G1806" t="s">
        <v>5484</v>
      </c>
      <c r="H1806" t="s">
        <v>331</v>
      </c>
      <c r="I1806" t="s">
        <v>587</v>
      </c>
      <c r="J1806" t="s">
        <v>246</v>
      </c>
      <c r="K1806" t="s">
        <v>3079</v>
      </c>
      <c r="L1806" t="s">
        <v>247</v>
      </c>
      <c r="M1806">
        <v>14934035</v>
      </c>
      <c r="N1806">
        <v>0</v>
      </c>
      <c r="O1806">
        <v>14934035</v>
      </c>
      <c r="P1806">
        <v>0</v>
      </c>
      <c r="Q1806" t="s">
        <v>5607</v>
      </c>
      <c r="R1806" t="s">
        <v>3221</v>
      </c>
      <c r="S1806" t="s">
        <v>5402</v>
      </c>
      <c r="T1806" t="s">
        <v>3085</v>
      </c>
      <c r="U1806" t="s">
        <v>5608</v>
      </c>
      <c r="V1806" t="s">
        <v>5609</v>
      </c>
      <c r="W1806" t="s">
        <v>3085</v>
      </c>
      <c r="X1806" t="str">
        <f t="shared" si="28"/>
        <v>Funcionamiento</v>
      </c>
      <c r="Y1806" t="s">
        <v>5484</v>
      </c>
    </row>
    <row r="1807" spans="1:25">
      <c r="A1807" t="s">
        <v>3221</v>
      </c>
      <c r="B1807" t="s">
        <v>3274</v>
      </c>
      <c r="C1807" t="s">
        <v>5606</v>
      </c>
      <c r="D1807" t="s">
        <v>3076</v>
      </c>
      <c r="E1807" t="s">
        <v>3077</v>
      </c>
      <c r="F1807" t="s">
        <v>310</v>
      </c>
      <c r="G1807" t="s">
        <v>5484</v>
      </c>
      <c r="H1807" t="s">
        <v>348</v>
      </c>
      <c r="I1807" t="s">
        <v>349</v>
      </c>
      <c r="J1807" t="s">
        <v>246</v>
      </c>
      <c r="K1807" t="s">
        <v>3079</v>
      </c>
      <c r="L1807" t="s">
        <v>247</v>
      </c>
      <c r="M1807">
        <v>778027</v>
      </c>
      <c r="N1807">
        <v>0</v>
      </c>
      <c r="O1807">
        <v>778027</v>
      </c>
      <c r="P1807">
        <v>0</v>
      </c>
      <c r="Q1807" t="s">
        <v>5607</v>
      </c>
      <c r="R1807" t="s">
        <v>3221</v>
      </c>
      <c r="S1807" t="s">
        <v>5402</v>
      </c>
      <c r="T1807" t="s">
        <v>3085</v>
      </c>
      <c r="U1807" t="s">
        <v>5608</v>
      </c>
      <c r="V1807" t="s">
        <v>5609</v>
      </c>
      <c r="W1807" t="s">
        <v>3085</v>
      </c>
      <c r="X1807" t="str">
        <f t="shared" si="28"/>
        <v>Funcionamiento</v>
      </c>
      <c r="Y1807" t="s">
        <v>5484</v>
      </c>
    </row>
    <row r="1808" spans="1:25">
      <c r="A1808" t="s">
        <v>3221</v>
      </c>
      <c r="B1808" t="s">
        <v>3274</v>
      </c>
      <c r="C1808" t="s">
        <v>5606</v>
      </c>
      <c r="D1808" t="s">
        <v>3076</v>
      </c>
      <c r="E1808" t="s">
        <v>3077</v>
      </c>
      <c r="F1808" t="s">
        <v>310</v>
      </c>
      <c r="G1808" t="s">
        <v>5484</v>
      </c>
      <c r="H1808" t="s">
        <v>303</v>
      </c>
      <c r="I1808" t="s">
        <v>305</v>
      </c>
      <c r="J1808" t="s">
        <v>246</v>
      </c>
      <c r="K1808" t="s">
        <v>3079</v>
      </c>
      <c r="L1808" t="s">
        <v>247</v>
      </c>
      <c r="M1808">
        <v>2133365</v>
      </c>
      <c r="N1808">
        <v>0</v>
      </c>
      <c r="O1808">
        <v>2133365</v>
      </c>
      <c r="P1808">
        <v>0</v>
      </c>
      <c r="Q1808" t="s">
        <v>5607</v>
      </c>
      <c r="R1808" t="s">
        <v>3221</v>
      </c>
      <c r="S1808" t="s">
        <v>5402</v>
      </c>
      <c r="T1808" t="s">
        <v>3085</v>
      </c>
      <c r="U1808" t="s">
        <v>5608</v>
      </c>
      <c r="V1808" t="s">
        <v>5609</v>
      </c>
      <c r="W1808" t="s">
        <v>3085</v>
      </c>
      <c r="X1808" t="str">
        <f t="shared" si="28"/>
        <v>Funcionamiento</v>
      </c>
      <c r="Y1808" t="s">
        <v>5484</v>
      </c>
    </row>
    <row r="1809" spans="1:25">
      <c r="A1809" t="s">
        <v>3221</v>
      </c>
      <c r="B1809" t="s">
        <v>3274</v>
      </c>
      <c r="C1809" t="s">
        <v>5606</v>
      </c>
      <c r="D1809" t="s">
        <v>3076</v>
      </c>
      <c r="E1809" t="s">
        <v>3077</v>
      </c>
      <c r="F1809" t="s">
        <v>310</v>
      </c>
      <c r="G1809" t="s">
        <v>5484</v>
      </c>
      <c r="H1809" t="s">
        <v>333</v>
      </c>
      <c r="I1809" t="s">
        <v>335</v>
      </c>
      <c r="J1809" t="s">
        <v>246</v>
      </c>
      <c r="K1809" t="s">
        <v>3079</v>
      </c>
      <c r="L1809" t="s">
        <v>247</v>
      </c>
      <c r="M1809">
        <v>1105815</v>
      </c>
      <c r="N1809">
        <v>0</v>
      </c>
      <c r="O1809">
        <v>1105815</v>
      </c>
      <c r="P1809">
        <v>0</v>
      </c>
      <c r="Q1809" t="s">
        <v>5607</v>
      </c>
      <c r="R1809" t="s">
        <v>3221</v>
      </c>
      <c r="S1809" t="s">
        <v>5402</v>
      </c>
      <c r="T1809" t="s">
        <v>3085</v>
      </c>
      <c r="U1809" t="s">
        <v>5608</v>
      </c>
      <c r="V1809" t="s">
        <v>5609</v>
      </c>
      <c r="W1809" t="s">
        <v>3085</v>
      </c>
      <c r="X1809" t="str">
        <f t="shared" si="28"/>
        <v>Funcionamiento</v>
      </c>
      <c r="Y1809" t="s">
        <v>5484</v>
      </c>
    </row>
    <row r="1810" spans="1:25">
      <c r="A1810" t="s">
        <v>3221</v>
      </c>
      <c r="B1810" t="s">
        <v>3274</v>
      </c>
      <c r="C1810" t="s">
        <v>5606</v>
      </c>
      <c r="D1810" t="s">
        <v>3076</v>
      </c>
      <c r="E1810" t="s">
        <v>3077</v>
      </c>
      <c r="F1810" t="s">
        <v>310</v>
      </c>
      <c r="G1810" t="s">
        <v>5484</v>
      </c>
      <c r="H1810" t="s">
        <v>292</v>
      </c>
      <c r="I1810" t="s">
        <v>293</v>
      </c>
      <c r="J1810" t="s">
        <v>246</v>
      </c>
      <c r="K1810" t="s">
        <v>3079</v>
      </c>
      <c r="L1810" t="s">
        <v>247</v>
      </c>
      <c r="M1810">
        <v>82702254</v>
      </c>
      <c r="N1810">
        <v>0</v>
      </c>
      <c r="O1810">
        <v>82702254</v>
      </c>
      <c r="P1810">
        <v>0</v>
      </c>
      <c r="Q1810" t="s">
        <v>5607</v>
      </c>
      <c r="R1810" t="s">
        <v>3221</v>
      </c>
      <c r="S1810" t="s">
        <v>5402</v>
      </c>
      <c r="T1810" t="s">
        <v>3085</v>
      </c>
      <c r="U1810" t="s">
        <v>5608</v>
      </c>
      <c r="V1810" t="s">
        <v>5609</v>
      </c>
      <c r="W1810" t="s">
        <v>3085</v>
      </c>
      <c r="X1810" t="str">
        <f t="shared" si="28"/>
        <v>Funcionamiento</v>
      </c>
      <c r="Y1810" t="s">
        <v>5484</v>
      </c>
    </row>
    <row r="1811" spans="1:25">
      <c r="A1811" t="s">
        <v>3251</v>
      </c>
      <c r="B1811" t="s">
        <v>4034</v>
      </c>
      <c r="C1811" t="s">
        <v>5610</v>
      </c>
      <c r="D1811" t="s">
        <v>3076</v>
      </c>
      <c r="E1811" t="s">
        <v>3077</v>
      </c>
      <c r="F1811" t="s">
        <v>310</v>
      </c>
      <c r="G1811" t="s">
        <v>5484</v>
      </c>
      <c r="H1811" t="s">
        <v>300</v>
      </c>
      <c r="I1811" t="s">
        <v>302</v>
      </c>
      <c r="J1811" t="s">
        <v>246</v>
      </c>
      <c r="K1811" t="s">
        <v>3079</v>
      </c>
      <c r="L1811" t="s">
        <v>247</v>
      </c>
      <c r="M1811">
        <v>95683982</v>
      </c>
      <c r="N1811">
        <v>0</v>
      </c>
      <c r="O1811">
        <v>95683982</v>
      </c>
      <c r="P1811">
        <v>0</v>
      </c>
      <c r="Q1811" t="s">
        <v>5611</v>
      </c>
      <c r="R1811" t="s">
        <v>3251</v>
      </c>
      <c r="S1811" t="s">
        <v>3694</v>
      </c>
      <c r="T1811" t="s">
        <v>3085</v>
      </c>
      <c r="U1811" t="s">
        <v>5612</v>
      </c>
      <c r="V1811" t="s">
        <v>5613</v>
      </c>
      <c r="W1811" t="s">
        <v>3085</v>
      </c>
      <c r="X1811" t="str">
        <f t="shared" si="28"/>
        <v>Funcionamiento</v>
      </c>
      <c r="Y1811" t="s">
        <v>5484</v>
      </c>
    </row>
    <row r="1812" spans="1:25">
      <c r="A1812" t="s">
        <v>3238</v>
      </c>
      <c r="B1812" t="s">
        <v>3301</v>
      </c>
      <c r="C1812" t="s">
        <v>5614</v>
      </c>
      <c r="D1812" t="s">
        <v>3076</v>
      </c>
      <c r="E1812" t="s">
        <v>3077</v>
      </c>
      <c r="F1812" t="s">
        <v>310</v>
      </c>
      <c r="G1812" t="s">
        <v>5484</v>
      </c>
      <c r="H1812" t="s">
        <v>324</v>
      </c>
      <c r="I1812" t="s">
        <v>325</v>
      </c>
      <c r="J1812" t="s">
        <v>246</v>
      </c>
      <c r="K1812" t="s">
        <v>3079</v>
      </c>
      <c r="L1812" t="s">
        <v>247</v>
      </c>
      <c r="M1812">
        <v>3687500</v>
      </c>
      <c r="N1812">
        <v>0</v>
      </c>
      <c r="O1812">
        <v>3687500</v>
      </c>
      <c r="P1812">
        <v>0</v>
      </c>
      <c r="Q1812" t="s">
        <v>5615</v>
      </c>
      <c r="R1812" t="s">
        <v>3238</v>
      </c>
      <c r="S1812" t="s">
        <v>5616</v>
      </c>
      <c r="T1812" t="s">
        <v>3085</v>
      </c>
      <c r="U1812" t="s">
        <v>5617</v>
      </c>
      <c r="V1812" t="s">
        <v>5618</v>
      </c>
      <c r="W1812" t="s">
        <v>3085</v>
      </c>
      <c r="X1812" t="str">
        <f t="shared" si="28"/>
        <v>Funcionamiento</v>
      </c>
      <c r="Y1812" t="s">
        <v>5484</v>
      </c>
    </row>
    <row r="1813" spans="1:25">
      <c r="A1813" t="s">
        <v>3238</v>
      </c>
      <c r="B1813" t="s">
        <v>3301</v>
      </c>
      <c r="C1813" t="s">
        <v>5614</v>
      </c>
      <c r="D1813" t="s">
        <v>3076</v>
      </c>
      <c r="E1813" t="s">
        <v>3077</v>
      </c>
      <c r="F1813" t="s">
        <v>310</v>
      </c>
      <c r="G1813" t="s">
        <v>5484</v>
      </c>
      <c r="H1813" t="s">
        <v>320</v>
      </c>
      <c r="I1813" t="s">
        <v>321</v>
      </c>
      <c r="J1813" t="s">
        <v>246</v>
      </c>
      <c r="K1813" t="s">
        <v>3079</v>
      </c>
      <c r="L1813" t="s">
        <v>247</v>
      </c>
      <c r="M1813">
        <v>1256400</v>
      </c>
      <c r="N1813">
        <v>0</v>
      </c>
      <c r="O1813">
        <v>1256400</v>
      </c>
      <c r="P1813">
        <v>0</v>
      </c>
      <c r="Q1813" t="s">
        <v>5615</v>
      </c>
      <c r="R1813" t="s">
        <v>3238</v>
      </c>
      <c r="S1813" t="s">
        <v>5616</v>
      </c>
      <c r="T1813" t="s">
        <v>3085</v>
      </c>
      <c r="U1813" t="s">
        <v>5617</v>
      </c>
      <c r="V1813" t="s">
        <v>5618</v>
      </c>
      <c r="W1813" t="s">
        <v>3085</v>
      </c>
      <c r="X1813" t="str">
        <f t="shared" si="28"/>
        <v>Funcionamiento</v>
      </c>
      <c r="Y1813" t="s">
        <v>5484</v>
      </c>
    </row>
    <row r="1814" spans="1:25">
      <c r="A1814" t="s">
        <v>3238</v>
      </c>
      <c r="B1814" t="s">
        <v>3301</v>
      </c>
      <c r="C1814" t="s">
        <v>5614</v>
      </c>
      <c r="D1814" t="s">
        <v>3076</v>
      </c>
      <c r="E1814" t="s">
        <v>3077</v>
      </c>
      <c r="F1814" t="s">
        <v>310</v>
      </c>
      <c r="G1814" t="s">
        <v>5484</v>
      </c>
      <c r="H1814" t="s">
        <v>314</v>
      </c>
      <c r="I1814" t="s">
        <v>582</v>
      </c>
      <c r="J1814" t="s">
        <v>246</v>
      </c>
      <c r="K1814" t="s">
        <v>3079</v>
      </c>
      <c r="L1814" t="s">
        <v>247</v>
      </c>
      <c r="M1814">
        <v>10530900</v>
      </c>
      <c r="N1814">
        <v>0</v>
      </c>
      <c r="O1814">
        <v>10530900</v>
      </c>
      <c r="P1814">
        <v>0</v>
      </c>
      <c r="Q1814" t="s">
        <v>5615</v>
      </c>
      <c r="R1814" t="s">
        <v>3238</v>
      </c>
      <c r="S1814" t="s">
        <v>5616</v>
      </c>
      <c r="T1814" t="s">
        <v>3085</v>
      </c>
      <c r="U1814" t="s">
        <v>5617</v>
      </c>
      <c r="V1814" t="s">
        <v>5618</v>
      </c>
      <c r="W1814" t="s">
        <v>3085</v>
      </c>
      <c r="X1814" t="str">
        <f t="shared" si="28"/>
        <v>Funcionamiento</v>
      </c>
      <c r="Y1814" t="s">
        <v>5484</v>
      </c>
    </row>
    <row r="1815" spans="1:25">
      <c r="A1815" t="s">
        <v>3238</v>
      </c>
      <c r="B1815" t="s">
        <v>3301</v>
      </c>
      <c r="C1815" t="s">
        <v>5614</v>
      </c>
      <c r="D1815" t="s">
        <v>3076</v>
      </c>
      <c r="E1815" t="s">
        <v>3077</v>
      </c>
      <c r="F1815" t="s">
        <v>310</v>
      </c>
      <c r="G1815" t="s">
        <v>5484</v>
      </c>
      <c r="H1815" t="s">
        <v>316</v>
      </c>
      <c r="I1815" t="s">
        <v>583</v>
      </c>
      <c r="J1815" t="s">
        <v>246</v>
      </c>
      <c r="K1815" t="s">
        <v>3079</v>
      </c>
      <c r="L1815" t="s">
        <v>247</v>
      </c>
      <c r="M1815">
        <v>7459500</v>
      </c>
      <c r="N1815">
        <v>0</v>
      </c>
      <c r="O1815">
        <v>7459500</v>
      </c>
      <c r="P1815">
        <v>0</v>
      </c>
      <c r="Q1815" t="s">
        <v>5615</v>
      </c>
      <c r="R1815" t="s">
        <v>3238</v>
      </c>
      <c r="S1815" t="s">
        <v>5616</v>
      </c>
      <c r="T1815" t="s">
        <v>3085</v>
      </c>
      <c r="U1815" t="s">
        <v>5617</v>
      </c>
      <c r="V1815" t="s">
        <v>5618</v>
      </c>
      <c r="W1815" t="s">
        <v>3085</v>
      </c>
      <c r="X1815" t="str">
        <f t="shared" si="28"/>
        <v>Funcionamiento</v>
      </c>
      <c r="Y1815" t="s">
        <v>5484</v>
      </c>
    </row>
    <row r="1816" spans="1:25">
      <c r="A1816" t="s">
        <v>3238</v>
      </c>
      <c r="B1816" t="s">
        <v>3301</v>
      </c>
      <c r="C1816" t="s">
        <v>5614</v>
      </c>
      <c r="D1816" t="s">
        <v>3076</v>
      </c>
      <c r="E1816" t="s">
        <v>3077</v>
      </c>
      <c r="F1816" t="s">
        <v>310</v>
      </c>
      <c r="G1816" t="s">
        <v>5484</v>
      </c>
      <c r="H1816" t="s">
        <v>318</v>
      </c>
      <c r="I1816" t="s">
        <v>586</v>
      </c>
      <c r="J1816" t="s">
        <v>246</v>
      </c>
      <c r="K1816" t="s">
        <v>3079</v>
      </c>
      <c r="L1816" t="s">
        <v>247</v>
      </c>
      <c r="M1816">
        <v>7371900</v>
      </c>
      <c r="N1816">
        <v>0</v>
      </c>
      <c r="O1816">
        <v>7371900</v>
      </c>
      <c r="P1816">
        <v>0</v>
      </c>
      <c r="Q1816" t="s">
        <v>5615</v>
      </c>
      <c r="R1816" t="s">
        <v>3238</v>
      </c>
      <c r="S1816" t="s">
        <v>5616</v>
      </c>
      <c r="T1816" t="s">
        <v>3085</v>
      </c>
      <c r="U1816" t="s">
        <v>5617</v>
      </c>
      <c r="V1816" t="s">
        <v>5618</v>
      </c>
      <c r="W1816" t="s">
        <v>3085</v>
      </c>
      <c r="X1816" t="str">
        <f t="shared" si="28"/>
        <v>Funcionamiento</v>
      </c>
      <c r="Y1816" t="s">
        <v>5484</v>
      </c>
    </row>
    <row r="1817" spans="1:25">
      <c r="A1817" t="s">
        <v>3238</v>
      </c>
      <c r="B1817" t="s">
        <v>3301</v>
      </c>
      <c r="C1817" t="s">
        <v>5614</v>
      </c>
      <c r="D1817" t="s">
        <v>3076</v>
      </c>
      <c r="E1817" t="s">
        <v>3077</v>
      </c>
      <c r="F1817" t="s">
        <v>310</v>
      </c>
      <c r="G1817" t="s">
        <v>5484</v>
      </c>
      <c r="H1817" t="s">
        <v>322</v>
      </c>
      <c r="I1817" t="s">
        <v>323</v>
      </c>
      <c r="J1817" t="s">
        <v>246</v>
      </c>
      <c r="K1817" t="s">
        <v>3079</v>
      </c>
      <c r="L1817" t="s">
        <v>247</v>
      </c>
      <c r="M1817">
        <v>5529600</v>
      </c>
      <c r="N1817">
        <v>0</v>
      </c>
      <c r="O1817">
        <v>5529600</v>
      </c>
      <c r="P1817">
        <v>0</v>
      </c>
      <c r="Q1817" t="s">
        <v>5615</v>
      </c>
      <c r="R1817" t="s">
        <v>3238</v>
      </c>
      <c r="S1817" t="s">
        <v>5616</v>
      </c>
      <c r="T1817" t="s">
        <v>3085</v>
      </c>
      <c r="U1817" t="s">
        <v>5617</v>
      </c>
      <c r="V1817" t="s">
        <v>5618</v>
      </c>
      <c r="W1817" t="s">
        <v>3085</v>
      </c>
      <c r="X1817" t="str">
        <f t="shared" si="28"/>
        <v>Funcionamiento</v>
      </c>
      <c r="Y1817" t="s">
        <v>5484</v>
      </c>
    </row>
    <row r="1818" spans="1:25">
      <c r="A1818" t="s">
        <v>3281</v>
      </c>
      <c r="B1818" t="s">
        <v>3301</v>
      </c>
      <c r="C1818" t="s">
        <v>5619</v>
      </c>
      <c r="D1818" t="s">
        <v>3076</v>
      </c>
      <c r="E1818" t="s">
        <v>3077</v>
      </c>
      <c r="F1818" t="s">
        <v>310</v>
      </c>
      <c r="G1818" t="s">
        <v>5484</v>
      </c>
      <c r="H1818" t="s">
        <v>294</v>
      </c>
      <c r="I1818" t="s">
        <v>296</v>
      </c>
      <c r="J1818" t="s">
        <v>246</v>
      </c>
      <c r="K1818" t="s">
        <v>3079</v>
      </c>
      <c r="L1818" t="s">
        <v>247</v>
      </c>
      <c r="M1818">
        <v>1849722</v>
      </c>
      <c r="N1818">
        <v>0</v>
      </c>
      <c r="O1818">
        <v>1849722</v>
      </c>
      <c r="P1818">
        <v>0</v>
      </c>
      <c r="Q1818" t="s">
        <v>5620</v>
      </c>
      <c r="R1818" t="s">
        <v>3281</v>
      </c>
      <c r="S1818" t="s">
        <v>5621</v>
      </c>
      <c r="T1818" t="s">
        <v>3085</v>
      </c>
      <c r="U1818" t="s">
        <v>5622</v>
      </c>
      <c r="V1818" t="s">
        <v>5623</v>
      </c>
      <c r="W1818" t="s">
        <v>3085</v>
      </c>
      <c r="X1818" t="str">
        <f t="shared" si="28"/>
        <v>Funcionamiento</v>
      </c>
      <c r="Y1818" t="s">
        <v>5484</v>
      </c>
    </row>
    <row r="1819" spans="1:25">
      <c r="A1819" t="s">
        <v>3281</v>
      </c>
      <c r="B1819" t="s">
        <v>3301</v>
      </c>
      <c r="C1819" t="s">
        <v>5619</v>
      </c>
      <c r="D1819" t="s">
        <v>3076</v>
      </c>
      <c r="E1819" t="s">
        <v>3077</v>
      </c>
      <c r="F1819" t="s">
        <v>310</v>
      </c>
      <c r="G1819" t="s">
        <v>5484</v>
      </c>
      <c r="H1819" t="s">
        <v>309</v>
      </c>
      <c r="I1819" t="s">
        <v>311</v>
      </c>
      <c r="J1819" t="s">
        <v>246</v>
      </c>
      <c r="K1819" t="s">
        <v>3079</v>
      </c>
      <c r="L1819" t="s">
        <v>247</v>
      </c>
      <c r="M1819">
        <v>2471261</v>
      </c>
      <c r="N1819">
        <v>0</v>
      </c>
      <c r="O1819">
        <v>2471261</v>
      </c>
      <c r="P1819">
        <v>0</v>
      </c>
      <c r="Q1819" t="s">
        <v>5620</v>
      </c>
      <c r="R1819" t="s">
        <v>3281</v>
      </c>
      <c r="S1819" t="s">
        <v>5621</v>
      </c>
      <c r="T1819" t="s">
        <v>3085</v>
      </c>
      <c r="U1819" t="s">
        <v>5622</v>
      </c>
      <c r="V1819" t="s">
        <v>5623</v>
      </c>
      <c r="W1819" t="s">
        <v>3085</v>
      </c>
      <c r="X1819" t="str">
        <f t="shared" si="28"/>
        <v>Funcionamiento</v>
      </c>
      <c r="Y1819" t="s">
        <v>5484</v>
      </c>
    </row>
    <row r="1820" spans="1:25">
      <c r="A1820" t="s">
        <v>3281</v>
      </c>
      <c r="B1820" t="s">
        <v>3301</v>
      </c>
      <c r="C1820" t="s">
        <v>5619</v>
      </c>
      <c r="D1820" t="s">
        <v>3076</v>
      </c>
      <c r="E1820" t="s">
        <v>3077</v>
      </c>
      <c r="F1820" t="s">
        <v>310</v>
      </c>
      <c r="G1820" t="s">
        <v>5484</v>
      </c>
      <c r="H1820" t="s">
        <v>405</v>
      </c>
      <c r="I1820" t="s">
        <v>406</v>
      </c>
      <c r="J1820" t="s">
        <v>246</v>
      </c>
      <c r="K1820" t="s">
        <v>3079</v>
      </c>
      <c r="L1820" t="s">
        <v>247</v>
      </c>
      <c r="M1820">
        <v>1802642</v>
      </c>
      <c r="N1820">
        <v>0</v>
      </c>
      <c r="O1820">
        <v>1802642</v>
      </c>
      <c r="P1820">
        <v>0</v>
      </c>
      <c r="Q1820" t="s">
        <v>5620</v>
      </c>
      <c r="R1820" t="s">
        <v>3281</v>
      </c>
      <c r="S1820" t="s">
        <v>5621</v>
      </c>
      <c r="T1820" t="s">
        <v>3085</v>
      </c>
      <c r="U1820" t="s">
        <v>5622</v>
      </c>
      <c r="V1820" t="s">
        <v>5623</v>
      </c>
      <c r="W1820" t="s">
        <v>3085</v>
      </c>
      <c r="X1820" t="str">
        <f t="shared" si="28"/>
        <v>Funcionamiento</v>
      </c>
      <c r="Y1820" t="s">
        <v>5484</v>
      </c>
    </row>
    <row r="1821" spans="1:25">
      <c r="A1821" t="s">
        <v>3281</v>
      </c>
      <c r="B1821" t="s">
        <v>3301</v>
      </c>
      <c r="C1821" t="s">
        <v>5619</v>
      </c>
      <c r="D1821" t="s">
        <v>3076</v>
      </c>
      <c r="E1821" t="s">
        <v>3077</v>
      </c>
      <c r="F1821" t="s">
        <v>310</v>
      </c>
      <c r="G1821" t="s">
        <v>5484</v>
      </c>
      <c r="H1821" t="s">
        <v>358</v>
      </c>
      <c r="I1821" t="s">
        <v>359</v>
      </c>
      <c r="J1821" t="s">
        <v>246</v>
      </c>
      <c r="K1821" t="s">
        <v>3079</v>
      </c>
      <c r="L1821" t="s">
        <v>247</v>
      </c>
      <c r="M1821">
        <v>1030222</v>
      </c>
      <c r="N1821">
        <v>0</v>
      </c>
      <c r="O1821">
        <v>1030222</v>
      </c>
      <c r="P1821">
        <v>0</v>
      </c>
      <c r="Q1821" t="s">
        <v>5620</v>
      </c>
      <c r="R1821" t="s">
        <v>3281</v>
      </c>
      <c r="S1821" t="s">
        <v>5621</v>
      </c>
      <c r="T1821" t="s">
        <v>3085</v>
      </c>
      <c r="U1821" t="s">
        <v>5622</v>
      </c>
      <c r="V1821" t="s">
        <v>5623</v>
      </c>
      <c r="W1821" t="s">
        <v>3085</v>
      </c>
      <c r="X1821" t="str">
        <f t="shared" si="28"/>
        <v>Funcionamiento</v>
      </c>
      <c r="Y1821" t="s">
        <v>5484</v>
      </c>
    </row>
    <row r="1822" spans="1:25">
      <c r="A1822" t="s">
        <v>3281</v>
      </c>
      <c r="B1822" t="s">
        <v>3301</v>
      </c>
      <c r="C1822" t="s">
        <v>5619</v>
      </c>
      <c r="D1822" t="s">
        <v>3076</v>
      </c>
      <c r="E1822" t="s">
        <v>3077</v>
      </c>
      <c r="F1822" t="s">
        <v>310</v>
      </c>
      <c r="G1822" t="s">
        <v>5484</v>
      </c>
      <c r="H1822" t="s">
        <v>297</v>
      </c>
      <c r="I1822" t="s">
        <v>299</v>
      </c>
      <c r="J1822" t="s">
        <v>246</v>
      </c>
      <c r="K1822" t="s">
        <v>3079</v>
      </c>
      <c r="L1822" t="s">
        <v>247</v>
      </c>
      <c r="M1822">
        <v>2657061</v>
      </c>
      <c r="N1822">
        <v>0</v>
      </c>
      <c r="O1822">
        <v>2657061</v>
      </c>
      <c r="P1822">
        <v>0</v>
      </c>
      <c r="Q1822" t="s">
        <v>5620</v>
      </c>
      <c r="R1822" t="s">
        <v>3281</v>
      </c>
      <c r="S1822" t="s">
        <v>5621</v>
      </c>
      <c r="T1822" t="s">
        <v>3085</v>
      </c>
      <c r="U1822" t="s">
        <v>5622</v>
      </c>
      <c r="V1822" t="s">
        <v>5623</v>
      </c>
      <c r="W1822" t="s">
        <v>3085</v>
      </c>
      <c r="X1822" t="str">
        <f t="shared" si="28"/>
        <v>Funcionamiento</v>
      </c>
      <c r="Y1822" t="s">
        <v>5484</v>
      </c>
    </row>
    <row r="1823" spans="1:25">
      <c r="A1823" t="s">
        <v>3281</v>
      </c>
      <c r="B1823" t="s">
        <v>3301</v>
      </c>
      <c r="C1823" t="s">
        <v>5619</v>
      </c>
      <c r="D1823" t="s">
        <v>3076</v>
      </c>
      <c r="E1823" t="s">
        <v>3077</v>
      </c>
      <c r="F1823" t="s">
        <v>310</v>
      </c>
      <c r="G1823" t="s">
        <v>5484</v>
      </c>
      <c r="H1823" t="s">
        <v>331</v>
      </c>
      <c r="I1823" t="s">
        <v>587</v>
      </c>
      <c r="J1823" t="s">
        <v>246</v>
      </c>
      <c r="K1823" t="s">
        <v>3079</v>
      </c>
      <c r="L1823" t="s">
        <v>247</v>
      </c>
      <c r="M1823">
        <v>1419589</v>
      </c>
      <c r="N1823">
        <v>0</v>
      </c>
      <c r="O1823">
        <v>1419589</v>
      </c>
      <c r="P1823">
        <v>0</v>
      </c>
      <c r="Q1823" t="s">
        <v>5620</v>
      </c>
      <c r="R1823" t="s">
        <v>3281</v>
      </c>
      <c r="S1823" t="s">
        <v>5621</v>
      </c>
      <c r="T1823" t="s">
        <v>3085</v>
      </c>
      <c r="U1823" t="s">
        <v>5622</v>
      </c>
      <c r="V1823" t="s">
        <v>5623</v>
      </c>
      <c r="W1823" t="s">
        <v>3085</v>
      </c>
      <c r="X1823" t="str">
        <f t="shared" si="28"/>
        <v>Funcionamiento</v>
      </c>
      <c r="Y1823" t="s">
        <v>5484</v>
      </c>
    </row>
    <row r="1824" spans="1:25">
      <c r="A1824" t="s">
        <v>3281</v>
      </c>
      <c r="B1824" t="s">
        <v>3301</v>
      </c>
      <c r="C1824" t="s">
        <v>5619</v>
      </c>
      <c r="D1824" t="s">
        <v>3076</v>
      </c>
      <c r="E1824" t="s">
        <v>3077</v>
      </c>
      <c r="F1824" t="s">
        <v>310</v>
      </c>
      <c r="G1824" t="s">
        <v>5484</v>
      </c>
      <c r="H1824" t="s">
        <v>303</v>
      </c>
      <c r="I1824" t="s">
        <v>305</v>
      </c>
      <c r="J1824" t="s">
        <v>246</v>
      </c>
      <c r="K1824" t="s">
        <v>3079</v>
      </c>
      <c r="L1824" t="s">
        <v>247</v>
      </c>
      <c r="M1824">
        <v>4377929</v>
      </c>
      <c r="N1824">
        <v>0</v>
      </c>
      <c r="O1824">
        <v>4377929</v>
      </c>
      <c r="P1824">
        <v>0</v>
      </c>
      <c r="Q1824" t="s">
        <v>5620</v>
      </c>
      <c r="R1824" t="s">
        <v>3281</v>
      </c>
      <c r="S1824" t="s">
        <v>5621</v>
      </c>
      <c r="T1824" t="s">
        <v>3085</v>
      </c>
      <c r="U1824" t="s">
        <v>5622</v>
      </c>
      <c r="V1824" t="s">
        <v>5623</v>
      </c>
      <c r="W1824" t="s">
        <v>3085</v>
      </c>
      <c r="X1824" t="str">
        <f t="shared" si="28"/>
        <v>Funcionamiento</v>
      </c>
      <c r="Y1824" t="s">
        <v>5484</v>
      </c>
    </row>
    <row r="1825" spans="1:25">
      <c r="A1825" t="s">
        <v>3281</v>
      </c>
      <c r="B1825" t="s">
        <v>3301</v>
      </c>
      <c r="C1825" t="s">
        <v>5619</v>
      </c>
      <c r="D1825" t="s">
        <v>3076</v>
      </c>
      <c r="E1825" t="s">
        <v>3077</v>
      </c>
      <c r="F1825" t="s">
        <v>310</v>
      </c>
      <c r="G1825" t="s">
        <v>5484</v>
      </c>
      <c r="H1825" t="s">
        <v>333</v>
      </c>
      <c r="I1825" t="s">
        <v>335</v>
      </c>
      <c r="J1825" t="s">
        <v>246</v>
      </c>
      <c r="K1825" t="s">
        <v>3079</v>
      </c>
      <c r="L1825" t="s">
        <v>247</v>
      </c>
      <c r="M1825">
        <v>230427</v>
      </c>
      <c r="N1825">
        <v>0</v>
      </c>
      <c r="O1825">
        <v>230427</v>
      </c>
      <c r="P1825">
        <v>0</v>
      </c>
      <c r="Q1825" t="s">
        <v>5620</v>
      </c>
      <c r="R1825" t="s">
        <v>3281</v>
      </c>
      <c r="S1825" t="s">
        <v>5621</v>
      </c>
      <c r="T1825" t="s">
        <v>3085</v>
      </c>
      <c r="U1825" t="s">
        <v>5622</v>
      </c>
      <c r="V1825" t="s">
        <v>5623</v>
      </c>
      <c r="W1825" t="s">
        <v>3085</v>
      </c>
      <c r="X1825" t="str">
        <f t="shared" si="28"/>
        <v>Funcionamiento</v>
      </c>
      <c r="Y1825" t="s">
        <v>5484</v>
      </c>
    </row>
    <row r="1826" spans="1:25">
      <c r="A1826" t="s">
        <v>3281</v>
      </c>
      <c r="B1826" t="s">
        <v>3301</v>
      </c>
      <c r="C1826" t="s">
        <v>5619</v>
      </c>
      <c r="D1826" t="s">
        <v>3076</v>
      </c>
      <c r="E1826" t="s">
        <v>3077</v>
      </c>
      <c r="F1826" t="s">
        <v>310</v>
      </c>
      <c r="G1826" t="s">
        <v>5484</v>
      </c>
      <c r="H1826" t="s">
        <v>292</v>
      </c>
      <c r="I1826" t="s">
        <v>293</v>
      </c>
      <c r="J1826" t="s">
        <v>246</v>
      </c>
      <c r="K1826" t="s">
        <v>3079</v>
      </c>
      <c r="L1826" t="s">
        <v>247</v>
      </c>
      <c r="M1826">
        <v>73216294</v>
      </c>
      <c r="N1826">
        <v>0</v>
      </c>
      <c r="O1826">
        <v>73216294</v>
      </c>
      <c r="P1826">
        <v>0</v>
      </c>
      <c r="Q1826" t="s">
        <v>5620</v>
      </c>
      <c r="R1826" t="s">
        <v>3281</v>
      </c>
      <c r="S1826" t="s">
        <v>5621</v>
      </c>
      <c r="T1826" t="s">
        <v>3085</v>
      </c>
      <c r="U1826" t="s">
        <v>5622</v>
      </c>
      <c r="V1826" t="s">
        <v>5623</v>
      </c>
      <c r="W1826" t="s">
        <v>3085</v>
      </c>
      <c r="X1826" t="str">
        <f t="shared" si="28"/>
        <v>Funcionamiento</v>
      </c>
      <c r="Y1826" t="s">
        <v>5484</v>
      </c>
    </row>
    <row r="1827" spans="1:25">
      <c r="A1827" t="s">
        <v>3281</v>
      </c>
      <c r="B1827" t="s">
        <v>3301</v>
      </c>
      <c r="C1827" t="s">
        <v>5619</v>
      </c>
      <c r="D1827" t="s">
        <v>3076</v>
      </c>
      <c r="E1827" t="s">
        <v>3077</v>
      </c>
      <c r="F1827" t="s">
        <v>310</v>
      </c>
      <c r="G1827" t="s">
        <v>5484</v>
      </c>
      <c r="H1827" t="s">
        <v>348</v>
      </c>
      <c r="I1827" t="s">
        <v>349</v>
      </c>
      <c r="J1827" t="s">
        <v>246</v>
      </c>
      <c r="K1827" t="s">
        <v>3079</v>
      </c>
      <c r="L1827" t="s">
        <v>247</v>
      </c>
      <c r="M1827">
        <v>907698</v>
      </c>
      <c r="N1827">
        <v>0</v>
      </c>
      <c r="O1827">
        <v>907698</v>
      </c>
      <c r="P1827">
        <v>0</v>
      </c>
      <c r="Q1827" t="s">
        <v>5620</v>
      </c>
      <c r="R1827" t="s">
        <v>3281</v>
      </c>
      <c r="S1827" t="s">
        <v>5621</v>
      </c>
      <c r="T1827" t="s">
        <v>3085</v>
      </c>
      <c r="U1827" t="s">
        <v>5622</v>
      </c>
      <c r="V1827" t="s">
        <v>5623</v>
      </c>
      <c r="W1827" t="s">
        <v>3085</v>
      </c>
      <c r="X1827" t="str">
        <f t="shared" si="28"/>
        <v>Funcionamiento</v>
      </c>
      <c r="Y1827" t="s">
        <v>5484</v>
      </c>
    </row>
    <row r="1828" spans="1:25">
      <c r="A1828" t="s">
        <v>3288</v>
      </c>
      <c r="B1828" t="s">
        <v>5624</v>
      </c>
      <c r="C1828" t="s">
        <v>5625</v>
      </c>
      <c r="D1828" t="s">
        <v>3076</v>
      </c>
      <c r="E1828" t="s">
        <v>3077</v>
      </c>
      <c r="F1828" t="s">
        <v>310</v>
      </c>
      <c r="G1828" t="s">
        <v>5484</v>
      </c>
      <c r="H1828" t="s">
        <v>294</v>
      </c>
      <c r="I1828" t="s">
        <v>296</v>
      </c>
      <c r="J1828" t="s">
        <v>246</v>
      </c>
      <c r="K1828" t="s">
        <v>3079</v>
      </c>
      <c r="L1828" t="s">
        <v>247</v>
      </c>
      <c r="M1828">
        <v>1887262</v>
      </c>
      <c r="N1828">
        <v>0</v>
      </c>
      <c r="O1828">
        <v>1887262</v>
      </c>
      <c r="P1828">
        <v>0</v>
      </c>
      <c r="Q1828" t="s">
        <v>5626</v>
      </c>
      <c r="R1828" t="s">
        <v>3288</v>
      </c>
      <c r="S1828" t="s">
        <v>5627</v>
      </c>
      <c r="T1828" t="s">
        <v>3085</v>
      </c>
      <c r="U1828" t="s">
        <v>5628</v>
      </c>
      <c r="V1828" t="s">
        <v>5629</v>
      </c>
      <c r="W1828" t="s">
        <v>3085</v>
      </c>
      <c r="X1828" t="str">
        <f t="shared" si="28"/>
        <v>Funcionamiento</v>
      </c>
      <c r="Y1828" t="s">
        <v>5484</v>
      </c>
    </row>
    <row r="1829" spans="1:25">
      <c r="A1829" t="s">
        <v>3288</v>
      </c>
      <c r="B1829" t="s">
        <v>5624</v>
      </c>
      <c r="C1829" t="s">
        <v>5625</v>
      </c>
      <c r="D1829" t="s">
        <v>3076</v>
      </c>
      <c r="E1829" t="s">
        <v>3077</v>
      </c>
      <c r="F1829" t="s">
        <v>310</v>
      </c>
      <c r="G1829" t="s">
        <v>5484</v>
      </c>
      <c r="H1829" t="s">
        <v>312</v>
      </c>
      <c r="I1829" t="s">
        <v>3333</v>
      </c>
      <c r="J1829" t="s">
        <v>246</v>
      </c>
      <c r="K1829" t="s">
        <v>3079</v>
      </c>
      <c r="L1829" t="s">
        <v>247</v>
      </c>
      <c r="M1829">
        <v>2650205</v>
      </c>
      <c r="N1829">
        <v>0</v>
      </c>
      <c r="O1829">
        <v>2650205</v>
      </c>
      <c r="P1829">
        <v>0</v>
      </c>
      <c r="Q1829" t="s">
        <v>5626</v>
      </c>
      <c r="R1829" t="s">
        <v>3288</v>
      </c>
      <c r="S1829" t="s">
        <v>5627</v>
      </c>
      <c r="T1829" t="s">
        <v>3085</v>
      </c>
      <c r="U1829" t="s">
        <v>5628</v>
      </c>
      <c r="V1829" t="s">
        <v>5629</v>
      </c>
      <c r="W1829" t="s">
        <v>3085</v>
      </c>
      <c r="X1829" t="str">
        <f t="shared" si="28"/>
        <v>Funcionamiento</v>
      </c>
      <c r="Y1829" t="s">
        <v>5484</v>
      </c>
    </row>
    <row r="1830" spans="1:25">
      <c r="A1830" t="s">
        <v>3288</v>
      </c>
      <c r="B1830" t="s">
        <v>5624</v>
      </c>
      <c r="C1830" t="s">
        <v>5625</v>
      </c>
      <c r="D1830" t="s">
        <v>3076</v>
      </c>
      <c r="E1830" t="s">
        <v>3077</v>
      </c>
      <c r="F1830" t="s">
        <v>310</v>
      </c>
      <c r="G1830" t="s">
        <v>5484</v>
      </c>
      <c r="H1830" t="s">
        <v>331</v>
      </c>
      <c r="I1830" t="s">
        <v>587</v>
      </c>
      <c r="J1830" t="s">
        <v>246</v>
      </c>
      <c r="K1830" t="s">
        <v>3079</v>
      </c>
      <c r="L1830" t="s">
        <v>247</v>
      </c>
      <c r="M1830">
        <v>8721141</v>
      </c>
      <c r="N1830">
        <v>0</v>
      </c>
      <c r="O1830">
        <v>8721141</v>
      </c>
      <c r="P1830">
        <v>0</v>
      </c>
      <c r="Q1830" t="s">
        <v>5626</v>
      </c>
      <c r="R1830" t="s">
        <v>3288</v>
      </c>
      <c r="S1830" t="s">
        <v>5627</v>
      </c>
      <c r="T1830" t="s">
        <v>3085</v>
      </c>
      <c r="U1830" t="s">
        <v>5628</v>
      </c>
      <c r="V1830" t="s">
        <v>5629</v>
      </c>
      <c r="W1830" t="s">
        <v>3085</v>
      </c>
      <c r="X1830" t="str">
        <f t="shared" si="28"/>
        <v>Funcionamiento</v>
      </c>
      <c r="Y1830" t="s">
        <v>5484</v>
      </c>
    </row>
    <row r="1831" spans="1:25">
      <c r="A1831" t="s">
        <v>3288</v>
      </c>
      <c r="B1831" t="s">
        <v>5624</v>
      </c>
      <c r="C1831" t="s">
        <v>5625</v>
      </c>
      <c r="D1831" t="s">
        <v>3076</v>
      </c>
      <c r="E1831" t="s">
        <v>3077</v>
      </c>
      <c r="F1831" t="s">
        <v>310</v>
      </c>
      <c r="G1831" t="s">
        <v>5484</v>
      </c>
      <c r="H1831" t="s">
        <v>309</v>
      </c>
      <c r="I1831" t="s">
        <v>311</v>
      </c>
      <c r="J1831" t="s">
        <v>246</v>
      </c>
      <c r="K1831" t="s">
        <v>3079</v>
      </c>
      <c r="L1831" t="s">
        <v>247</v>
      </c>
      <c r="M1831">
        <v>7112700</v>
      </c>
      <c r="N1831">
        <v>0</v>
      </c>
      <c r="O1831">
        <v>7112700</v>
      </c>
      <c r="P1831">
        <v>0</v>
      </c>
      <c r="Q1831" t="s">
        <v>5626</v>
      </c>
      <c r="R1831" t="s">
        <v>3288</v>
      </c>
      <c r="S1831" t="s">
        <v>5627</v>
      </c>
      <c r="T1831" t="s">
        <v>3085</v>
      </c>
      <c r="U1831" t="s">
        <v>5628</v>
      </c>
      <c r="V1831" t="s">
        <v>5629</v>
      </c>
      <c r="W1831" t="s">
        <v>3085</v>
      </c>
      <c r="X1831" t="str">
        <f t="shared" si="28"/>
        <v>Funcionamiento</v>
      </c>
      <c r="Y1831" t="s">
        <v>5484</v>
      </c>
    </row>
    <row r="1832" spans="1:25">
      <c r="A1832" t="s">
        <v>3288</v>
      </c>
      <c r="B1832" t="s">
        <v>5624</v>
      </c>
      <c r="C1832" t="s">
        <v>5625</v>
      </c>
      <c r="D1832" t="s">
        <v>3076</v>
      </c>
      <c r="E1832" t="s">
        <v>3077</v>
      </c>
      <c r="F1832" t="s">
        <v>310</v>
      </c>
      <c r="G1832" t="s">
        <v>5484</v>
      </c>
      <c r="H1832" t="s">
        <v>333</v>
      </c>
      <c r="I1832" t="s">
        <v>335</v>
      </c>
      <c r="J1832" t="s">
        <v>246</v>
      </c>
      <c r="K1832" t="s">
        <v>3079</v>
      </c>
      <c r="L1832" t="s">
        <v>247</v>
      </c>
      <c r="M1832">
        <v>645847</v>
      </c>
      <c r="N1832">
        <v>0</v>
      </c>
      <c r="O1832">
        <v>645847</v>
      </c>
      <c r="P1832">
        <v>0</v>
      </c>
      <c r="Q1832" t="s">
        <v>5626</v>
      </c>
      <c r="R1832" t="s">
        <v>3288</v>
      </c>
      <c r="S1832" t="s">
        <v>5627</v>
      </c>
      <c r="T1832" t="s">
        <v>3085</v>
      </c>
      <c r="U1832" t="s">
        <v>5628</v>
      </c>
      <c r="V1832" t="s">
        <v>5629</v>
      </c>
      <c r="W1832" t="s">
        <v>3085</v>
      </c>
      <c r="X1832" t="str">
        <f t="shared" si="28"/>
        <v>Funcionamiento</v>
      </c>
      <c r="Y1832" t="s">
        <v>5484</v>
      </c>
    </row>
    <row r="1833" spans="1:25">
      <c r="A1833" t="s">
        <v>3288</v>
      </c>
      <c r="B1833" t="s">
        <v>5624</v>
      </c>
      <c r="C1833" t="s">
        <v>5625</v>
      </c>
      <c r="D1833" t="s">
        <v>3076</v>
      </c>
      <c r="E1833" t="s">
        <v>3077</v>
      </c>
      <c r="F1833" t="s">
        <v>310</v>
      </c>
      <c r="G1833" t="s">
        <v>5484</v>
      </c>
      <c r="H1833" t="s">
        <v>405</v>
      </c>
      <c r="I1833" t="s">
        <v>406</v>
      </c>
      <c r="J1833" t="s">
        <v>246</v>
      </c>
      <c r="K1833" t="s">
        <v>3079</v>
      </c>
      <c r="L1833" t="s">
        <v>247</v>
      </c>
      <c r="M1833">
        <v>1789423</v>
      </c>
      <c r="N1833">
        <v>0</v>
      </c>
      <c r="O1833">
        <v>1789423</v>
      </c>
      <c r="P1833">
        <v>0</v>
      </c>
      <c r="Q1833" t="s">
        <v>5626</v>
      </c>
      <c r="R1833" t="s">
        <v>3288</v>
      </c>
      <c r="S1833" t="s">
        <v>5627</v>
      </c>
      <c r="T1833" t="s">
        <v>3085</v>
      </c>
      <c r="U1833" t="s">
        <v>5628</v>
      </c>
      <c r="V1833" t="s">
        <v>5629</v>
      </c>
      <c r="W1833" t="s">
        <v>3085</v>
      </c>
      <c r="X1833" t="str">
        <f t="shared" si="28"/>
        <v>Funcionamiento</v>
      </c>
      <c r="Y1833" t="s">
        <v>5484</v>
      </c>
    </row>
    <row r="1834" spans="1:25">
      <c r="A1834" t="s">
        <v>3288</v>
      </c>
      <c r="B1834" t="s">
        <v>5624</v>
      </c>
      <c r="C1834" t="s">
        <v>5625</v>
      </c>
      <c r="D1834" t="s">
        <v>3076</v>
      </c>
      <c r="E1834" t="s">
        <v>3077</v>
      </c>
      <c r="F1834" t="s">
        <v>310</v>
      </c>
      <c r="G1834" t="s">
        <v>5484</v>
      </c>
      <c r="H1834" t="s">
        <v>292</v>
      </c>
      <c r="I1834" t="s">
        <v>293</v>
      </c>
      <c r="J1834" t="s">
        <v>246</v>
      </c>
      <c r="K1834" t="s">
        <v>3079</v>
      </c>
      <c r="L1834" t="s">
        <v>247</v>
      </c>
      <c r="M1834">
        <v>72781174</v>
      </c>
      <c r="N1834">
        <v>0</v>
      </c>
      <c r="O1834">
        <v>72781174</v>
      </c>
      <c r="P1834">
        <v>0</v>
      </c>
      <c r="Q1834" t="s">
        <v>5626</v>
      </c>
      <c r="R1834" t="s">
        <v>3288</v>
      </c>
      <c r="S1834" t="s">
        <v>5627</v>
      </c>
      <c r="T1834" t="s">
        <v>3085</v>
      </c>
      <c r="U1834" t="s">
        <v>5628</v>
      </c>
      <c r="V1834" t="s">
        <v>5629</v>
      </c>
      <c r="W1834" t="s">
        <v>3085</v>
      </c>
      <c r="X1834" t="str">
        <f t="shared" si="28"/>
        <v>Funcionamiento</v>
      </c>
      <c r="Y1834" t="s">
        <v>5484</v>
      </c>
    </row>
    <row r="1835" spans="1:25">
      <c r="A1835" t="s">
        <v>3288</v>
      </c>
      <c r="B1835" t="s">
        <v>5624</v>
      </c>
      <c r="C1835" t="s">
        <v>5625</v>
      </c>
      <c r="D1835" t="s">
        <v>3076</v>
      </c>
      <c r="E1835" t="s">
        <v>3077</v>
      </c>
      <c r="F1835" t="s">
        <v>310</v>
      </c>
      <c r="G1835" t="s">
        <v>5484</v>
      </c>
      <c r="H1835" t="s">
        <v>303</v>
      </c>
      <c r="I1835" t="s">
        <v>305</v>
      </c>
      <c r="J1835" t="s">
        <v>246</v>
      </c>
      <c r="K1835" t="s">
        <v>3079</v>
      </c>
      <c r="L1835" t="s">
        <v>247</v>
      </c>
      <c r="M1835">
        <v>2649976</v>
      </c>
      <c r="N1835">
        <v>0</v>
      </c>
      <c r="O1835">
        <v>2649976</v>
      </c>
      <c r="P1835">
        <v>0</v>
      </c>
      <c r="Q1835" t="s">
        <v>5626</v>
      </c>
      <c r="R1835" t="s">
        <v>3288</v>
      </c>
      <c r="S1835" t="s">
        <v>5627</v>
      </c>
      <c r="T1835" t="s">
        <v>3085</v>
      </c>
      <c r="U1835" t="s">
        <v>5628</v>
      </c>
      <c r="V1835" t="s">
        <v>5629</v>
      </c>
      <c r="W1835" t="s">
        <v>3085</v>
      </c>
      <c r="X1835" t="str">
        <f t="shared" si="28"/>
        <v>Funcionamiento</v>
      </c>
      <c r="Y1835" t="s">
        <v>5484</v>
      </c>
    </row>
    <row r="1836" spans="1:25">
      <c r="A1836" t="s">
        <v>3288</v>
      </c>
      <c r="B1836" t="s">
        <v>5624</v>
      </c>
      <c r="C1836" t="s">
        <v>5625</v>
      </c>
      <c r="D1836" t="s">
        <v>3076</v>
      </c>
      <c r="E1836" t="s">
        <v>3077</v>
      </c>
      <c r="F1836" t="s">
        <v>310</v>
      </c>
      <c r="G1836" t="s">
        <v>5484</v>
      </c>
      <c r="H1836" t="s">
        <v>348</v>
      </c>
      <c r="I1836" t="s">
        <v>349</v>
      </c>
      <c r="J1836" t="s">
        <v>246</v>
      </c>
      <c r="K1836" t="s">
        <v>3079</v>
      </c>
      <c r="L1836" t="s">
        <v>247</v>
      </c>
      <c r="M1836">
        <v>2219322</v>
      </c>
      <c r="N1836">
        <v>0</v>
      </c>
      <c r="O1836">
        <v>2219322</v>
      </c>
      <c r="P1836">
        <v>0</v>
      </c>
      <c r="Q1836" t="s">
        <v>5626</v>
      </c>
      <c r="R1836" t="s">
        <v>3288</v>
      </c>
      <c r="S1836" t="s">
        <v>5627</v>
      </c>
      <c r="T1836" t="s">
        <v>3085</v>
      </c>
      <c r="U1836" t="s">
        <v>5628</v>
      </c>
      <c r="V1836" t="s">
        <v>5629</v>
      </c>
      <c r="W1836" t="s">
        <v>3085</v>
      </c>
      <c r="X1836" t="str">
        <f t="shared" si="28"/>
        <v>Funcionamiento</v>
      </c>
      <c r="Y1836" t="s">
        <v>5484</v>
      </c>
    </row>
    <row r="1837" spans="1:25">
      <c r="A1837" t="s">
        <v>3263</v>
      </c>
      <c r="B1837" t="s">
        <v>5624</v>
      </c>
      <c r="C1837" t="s">
        <v>5630</v>
      </c>
      <c r="D1837" t="s">
        <v>3076</v>
      </c>
      <c r="E1837" t="s">
        <v>3077</v>
      </c>
      <c r="F1837" t="s">
        <v>310</v>
      </c>
      <c r="G1837" t="s">
        <v>5484</v>
      </c>
      <c r="H1837" t="s">
        <v>322</v>
      </c>
      <c r="I1837" t="s">
        <v>323</v>
      </c>
      <c r="J1837" t="s">
        <v>246</v>
      </c>
      <c r="K1837" t="s">
        <v>3079</v>
      </c>
      <c r="L1837" t="s">
        <v>247</v>
      </c>
      <c r="M1837">
        <v>2812200</v>
      </c>
      <c r="N1837">
        <v>0</v>
      </c>
      <c r="O1837">
        <v>2812200</v>
      </c>
      <c r="P1837">
        <v>0</v>
      </c>
      <c r="Q1837" t="s">
        <v>4914</v>
      </c>
      <c r="R1837" t="s">
        <v>3263</v>
      </c>
      <c r="S1837" t="s">
        <v>5015</v>
      </c>
      <c r="T1837" t="s">
        <v>3085</v>
      </c>
      <c r="U1837" t="s">
        <v>5631</v>
      </c>
      <c r="V1837" t="s">
        <v>5632</v>
      </c>
      <c r="W1837" t="s">
        <v>3085</v>
      </c>
      <c r="X1837" t="str">
        <f t="shared" si="28"/>
        <v>Funcionamiento</v>
      </c>
      <c r="Y1837" t="s">
        <v>5484</v>
      </c>
    </row>
    <row r="1838" spans="1:25">
      <c r="A1838" t="s">
        <v>3263</v>
      </c>
      <c r="B1838" t="s">
        <v>5624</v>
      </c>
      <c r="C1838" t="s">
        <v>5630</v>
      </c>
      <c r="D1838" t="s">
        <v>3076</v>
      </c>
      <c r="E1838" t="s">
        <v>3077</v>
      </c>
      <c r="F1838" t="s">
        <v>310</v>
      </c>
      <c r="G1838" t="s">
        <v>5484</v>
      </c>
      <c r="H1838" t="s">
        <v>320</v>
      </c>
      <c r="I1838" t="s">
        <v>321</v>
      </c>
      <c r="J1838" t="s">
        <v>246</v>
      </c>
      <c r="K1838" t="s">
        <v>3079</v>
      </c>
      <c r="L1838" t="s">
        <v>247</v>
      </c>
      <c r="M1838">
        <v>1240000</v>
      </c>
      <c r="N1838">
        <v>0</v>
      </c>
      <c r="O1838">
        <v>1240000</v>
      </c>
      <c r="P1838">
        <v>0</v>
      </c>
      <c r="Q1838" t="s">
        <v>4914</v>
      </c>
      <c r="R1838" t="s">
        <v>3263</v>
      </c>
      <c r="S1838" t="s">
        <v>5015</v>
      </c>
      <c r="T1838" t="s">
        <v>3085</v>
      </c>
      <c r="U1838" t="s">
        <v>5631</v>
      </c>
      <c r="V1838" t="s">
        <v>5632</v>
      </c>
      <c r="W1838" t="s">
        <v>3085</v>
      </c>
      <c r="X1838" t="str">
        <f t="shared" si="28"/>
        <v>Funcionamiento</v>
      </c>
      <c r="Y1838" t="s">
        <v>5484</v>
      </c>
    </row>
    <row r="1839" spans="1:25">
      <c r="A1839" t="s">
        <v>3263</v>
      </c>
      <c r="B1839" t="s">
        <v>5624</v>
      </c>
      <c r="C1839" t="s">
        <v>5630</v>
      </c>
      <c r="D1839" t="s">
        <v>3076</v>
      </c>
      <c r="E1839" t="s">
        <v>3077</v>
      </c>
      <c r="F1839" t="s">
        <v>310</v>
      </c>
      <c r="G1839" t="s">
        <v>5484</v>
      </c>
      <c r="H1839" t="s">
        <v>316</v>
      </c>
      <c r="I1839" t="s">
        <v>583</v>
      </c>
      <c r="J1839" t="s">
        <v>246</v>
      </c>
      <c r="K1839" t="s">
        <v>3079</v>
      </c>
      <c r="L1839" t="s">
        <v>247</v>
      </c>
      <c r="M1839">
        <v>7252600</v>
      </c>
      <c r="N1839">
        <v>0</v>
      </c>
      <c r="O1839">
        <v>7252600</v>
      </c>
      <c r="P1839">
        <v>0</v>
      </c>
      <c r="Q1839" t="s">
        <v>4914</v>
      </c>
      <c r="R1839" t="s">
        <v>3263</v>
      </c>
      <c r="S1839" t="s">
        <v>5015</v>
      </c>
      <c r="T1839" t="s">
        <v>3085</v>
      </c>
      <c r="U1839" t="s">
        <v>5631</v>
      </c>
      <c r="V1839" t="s">
        <v>5632</v>
      </c>
      <c r="W1839" t="s">
        <v>3085</v>
      </c>
      <c r="X1839" t="str">
        <f t="shared" si="28"/>
        <v>Funcionamiento</v>
      </c>
      <c r="Y1839" t="s">
        <v>5484</v>
      </c>
    </row>
    <row r="1840" spans="1:25">
      <c r="A1840" t="s">
        <v>3263</v>
      </c>
      <c r="B1840" t="s">
        <v>5624</v>
      </c>
      <c r="C1840" t="s">
        <v>5630</v>
      </c>
      <c r="D1840" t="s">
        <v>3076</v>
      </c>
      <c r="E1840" t="s">
        <v>3077</v>
      </c>
      <c r="F1840" t="s">
        <v>310</v>
      </c>
      <c r="G1840" t="s">
        <v>5484</v>
      </c>
      <c r="H1840" t="s">
        <v>318</v>
      </c>
      <c r="I1840" t="s">
        <v>586</v>
      </c>
      <c r="J1840" t="s">
        <v>246</v>
      </c>
      <c r="K1840" t="s">
        <v>3079</v>
      </c>
      <c r="L1840" t="s">
        <v>247</v>
      </c>
      <c r="M1840">
        <v>3748200</v>
      </c>
      <c r="N1840">
        <v>0</v>
      </c>
      <c r="O1840">
        <v>3748200</v>
      </c>
      <c r="P1840">
        <v>0</v>
      </c>
      <c r="Q1840" t="s">
        <v>4914</v>
      </c>
      <c r="R1840" t="s">
        <v>3263</v>
      </c>
      <c r="S1840" t="s">
        <v>5015</v>
      </c>
      <c r="T1840" t="s">
        <v>3085</v>
      </c>
      <c r="U1840" t="s">
        <v>5631</v>
      </c>
      <c r="V1840" t="s">
        <v>5632</v>
      </c>
      <c r="W1840" t="s">
        <v>3085</v>
      </c>
      <c r="X1840" t="str">
        <f t="shared" si="28"/>
        <v>Funcionamiento</v>
      </c>
      <c r="Y1840" t="s">
        <v>5484</v>
      </c>
    </row>
    <row r="1841" spans="1:25">
      <c r="A1841" t="s">
        <v>3263</v>
      </c>
      <c r="B1841" t="s">
        <v>5624</v>
      </c>
      <c r="C1841" t="s">
        <v>5630</v>
      </c>
      <c r="D1841" t="s">
        <v>3076</v>
      </c>
      <c r="E1841" t="s">
        <v>3077</v>
      </c>
      <c r="F1841" t="s">
        <v>310</v>
      </c>
      <c r="G1841" t="s">
        <v>5484</v>
      </c>
      <c r="H1841" t="s">
        <v>324</v>
      </c>
      <c r="I1841" t="s">
        <v>325</v>
      </c>
      <c r="J1841" t="s">
        <v>246</v>
      </c>
      <c r="K1841" t="s">
        <v>3079</v>
      </c>
      <c r="L1841" t="s">
        <v>247</v>
      </c>
      <c r="M1841">
        <v>1874800</v>
      </c>
      <c r="N1841">
        <v>0</v>
      </c>
      <c r="O1841">
        <v>1874800</v>
      </c>
      <c r="P1841">
        <v>0</v>
      </c>
      <c r="Q1841" t="s">
        <v>4914</v>
      </c>
      <c r="R1841" t="s">
        <v>3263</v>
      </c>
      <c r="S1841" t="s">
        <v>5015</v>
      </c>
      <c r="T1841" t="s">
        <v>3085</v>
      </c>
      <c r="U1841" t="s">
        <v>5631</v>
      </c>
      <c r="V1841" t="s">
        <v>5632</v>
      </c>
      <c r="W1841" t="s">
        <v>3085</v>
      </c>
      <c r="X1841" t="str">
        <f t="shared" si="28"/>
        <v>Funcionamiento</v>
      </c>
      <c r="Y1841" t="s">
        <v>5484</v>
      </c>
    </row>
    <row r="1842" spans="1:25">
      <c r="A1842" t="s">
        <v>3263</v>
      </c>
      <c r="B1842" t="s">
        <v>5624</v>
      </c>
      <c r="C1842" t="s">
        <v>5630</v>
      </c>
      <c r="D1842" t="s">
        <v>3076</v>
      </c>
      <c r="E1842" t="s">
        <v>3077</v>
      </c>
      <c r="F1842" t="s">
        <v>310</v>
      </c>
      <c r="G1842" t="s">
        <v>5484</v>
      </c>
      <c r="H1842" t="s">
        <v>314</v>
      </c>
      <c r="I1842" t="s">
        <v>582</v>
      </c>
      <c r="J1842" t="s">
        <v>246</v>
      </c>
      <c r="K1842" t="s">
        <v>3079</v>
      </c>
      <c r="L1842" t="s">
        <v>247</v>
      </c>
      <c r="M1842">
        <v>10237900</v>
      </c>
      <c r="N1842">
        <v>0</v>
      </c>
      <c r="O1842">
        <v>10237900</v>
      </c>
      <c r="P1842">
        <v>0</v>
      </c>
      <c r="Q1842" t="s">
        <v>4914</v>
      </c>
      <c r="R1842" t="s">
        <v>3263</v>
      </c>
      <c r="S1842" t="s">
        <v>5015</v>
      </c>
      <c r="T1842" t="s">
        <v>3085</v>
      </c>
      <c r="U1842" t="s">
        <v>5631</v>
      </c>
      <c r="V1842" t="s">
        <v>5632</v>
      </c>
      <c r="W1842" t="s">
        <v>3085</v>
      </c>
      <c r="X1842" t="str">
        <f t="shared" si="28"/>
        <v>Funcionamiento</v>
      </c>
      <c r="Y1842" t="s">
        <v>5484</v>
      </c>
    </row>
    <row r="1843" spans="1:25">
      <c r="A1843" t="s">
        <v>3270</v>
      </c>
      <c r="B1843" t="s">
        <v>3362</v>
      </c>
      <c r="C1843" t="s">
        <v>5633</v>
      </c>
      <c r="D1843" t="s">
        <v>3076</v>
      </c>
      <c r="E1843" t="s">
        <v>3077</v>
      </c>
      <c r="F1843" t="s">
        <v>310</v>
      </c>
      <c r="G1843" t="s">
        <v>5484</v>
      </c>
      <c r="H1843" t="s">
        <v>306</v>
      </c>
      <c r="I1843" t="s">
        <v>308</v>
      </c>
      <c r="J1843" t="s">
        <v>246</v>
      </c>
      <c r="K1843" t="s">
        <v>3079</v>
      </c>
      <c r="L1843" t="s">
        <v>247</v>
      </c>
      <c r="M1843">
        <v>596474</v>
      </c>
      <c r="N1843">
        <v>0</v>
      </c>
      <c r="O1843">
        <v>596474</v>
      </c>
      <c r="P1843">
        <v>0</v>
      </c>
      <c r="Q1843" t="s">
        <v>5634</v>
      </c>
      <c r="R1843" t="s">
        <v>3270</v>
      </c>
      <c r="S1843" t="s">
        <v>5635</v>
      </c>
      <c r="T1843" t="s">
        <v>3085</v>
      </c>
      <c r="U1843" t="s">
        <v>5636</v>
      </c>
      <c r="V1843" t="s">
        <v>5637</v>
      </c>
      <c r="W1843" t="s">
        <v>3085</v>
      </c>
      <c r="X1843" t="str">
        <f t="shared" si="28"/>
        <v>Funcionamiento</v>
      </c>
      <c r="Y1843" t="s">
        <v>5484</v>
      </c>
    </row>
    <row r="1844" spans="1:25">
      <c r="A1844" t="s">
        <v>3270</v>
      </c>
      <c r="B1844" t="s">
        <v>3362</v>
      </c>
      <c r="C1844" t="s">
        <v>5633</v>
      </c>
      <c r="D1844" t="s">
        <v>3076</v>
      </c>
      <c r="E1844" t="s">
        <v>3077</v>
      </c>
      <c r="F1844" t="s">
        <v>310</v>
      </c>
      <c r="G1844" t="s">
        <v>5484</v>
      </c>
      <c r="H1844" t="s">
        <v>405</v>
      </c>
      <c r="I1844" t="s">
        <v>406</v>
      </c>
      <c r="J1844" t="s">
        <v>246</v>
      </c>
      <c r="K1844" t="s">
        <v>3079</v>
      </c>
      <c r="L1844" t="s">
        <v>247</v>
      </c>
      <c r="M1844">
        <v>1789423</v>
      </c>
      <c r="N1844">
        <v>0</v>
      </c>
      <c r="O1844">
        <v>1789423</v>
      </c>
      <c r="P1844">
        <v>0</v>
      </c>
      <c r="Q1844" t="s">
        <v>5634</v>
      </c>
      <c r="R1844" t="s">
        <v>3270</v>
      </c>
      <c r="S1844" t="s">
        <v>5635</v>
      </c>
      <c r="T1844" t="s">
        <v>3085</v>
      </c>
      <c r="U1844" t="s">
        <v>5636</v>
      </c>
      <c r="V1844" t="s">
        <v>5637</v>
      </c>
      <c r="W1844" t="s">
        <v>3085</v>
      </c>
      <c r="X1844" t="str">
        <f t="shared" si="28"/>
        <v>Funcionamiento</v>
      </c>
      <c r="Y1844" t="s">
        <v>5484</v>
      </c>
    </row>
    <row r="1845" spans="1:25">
      <c r="A1845" t="s">
        <v>3270</v>
      </c>
      <c r="B1845" t="s">
        <v>3362</v>
      </c>
      <c r="C1845" t="s">
        <v>5633</v>
      </c>
      <c r="D1845" t="s">
        <v>3076</v>
      </c>
      <c r="E1845" t="s">
        <v>3077</v>
      </c>
      <c r="F1845" t="s">
        <v>310</v>
      </c>
      <c r="G1845" t="s">
        <v>5484</v>
      </c>
      <c r="H1845" t="s">
        <v>294</v>
      </c>
      <c r="I1845" t="s">
        <v>296</v>
      </c>
      <c r="J1845" t="s">
        <v>246</v>
      </c>
      <c r="K1845" t="s">
        <v>3079</v>
      </c>
      <c r="L1845" t="s">
        <v>247</v>
      </c>
      <c r="M1845">
        <v>1851924</v>
      </c>
      <c r="N1845">
        <v>0</v>
      </c>
      <c r="O1845">
        <v>1851924</v>
      </c>
      <c r="P1845">
        <v>0</v>
      </c>
      <c r="Q1845" t="s">
        <v>5634</v>
      </c>
      <c r="R1845" t="s">
        <v>3270</v>
      </c>
      <c r="S1845" t="s">
        <v>5635</v>
      </c>
      <c r="T1845" t="s">
        <v>3085</v>
      </c>
      <c r="U1845" t="s">
        <v>5636</v>
      </c>
      <c r="V1845" t="s">
        <v>5637</v>
      </c>
      <c r="W1845" t="s">
        <v>3085</v>
      </c>
      <c r="X1845" t="str">
        <f t="shared" si="28"/>
        <v>Funcionamiento</v>
      </c>
      <c r="Y1845" t="s">
        <v>5484</v>
      </c>
    </row>
    <row r="1846" spans="1:25">
      <c r="A1846" t="s">
        <v>3270</v>
      </c>
      <c r="B1846" t="s">
        <v>3362</v>
      </c>
      <c r="C1846" t="s">
        <v>5633</v>
      </c>
      <c r="D1846" t="s">
        <v>3076</v>
      </c>
      <c r="E1846" t="s">
        <v>3077</v>
      </c>
      <c r="F1846" t="s">
        <v>310</v>
      </c>
      <c r="G1846" t="s">
        <v>5484</v>
      </c>
      <c r="H1846" t="s">
        <v>292</v>
      </c>
      <c r="I1846" t="s">
        <v>293</v>
      </c>
      <c r="J1846" t="s">
        <v>246</v>
      </c>
      <c r="K1846" t="s">
        <v>3079</v>
      </c>
      <c r="L1846" t="s">
        <v>247</v>
      </c>
      <c r="M1846">
        <v>70464180</v>
      </c>
      <c r="N1846">
        <v>0</v>
      </c>
      <c r="O1846">
        <v>70464180</v>
      </c>
      <c r="P1846">
        <v>0</v>
      </c>
      <c r="Q1846" t="s">
        <v>5634</v>
      </c>
      <c r="R1846" t="s">
        <v>3270</v>
      </c>
      <c r="S1846" t="s">
        <v>5635</v>
      </c>
      <c r="T1846" t="s">
        <v>3085</v>
      </c>
      <c r="U1846" t="s">
        <v>5636</v>
      </c>
      <c r="V1846" t="s">
        <v>5637</v>
      </c>
      <c r="W1846" t="s">
        <v>3085</v>
      </c>
      <c r="X1846" t="str">
        <f t="shared" si="28"/>
        <v>Funcionamiento</v>
      </c>
      <c r="Y1846" t="s">
        <v>5484</v>
      </c>
    </row>
    <row r="1847" spans="1:25">
      <c r="A1847" t="s">
        <v>3270</v>
      </c>
      <c r="B1847" t="s">
        <v>3362</v>
      </c>
      <c r="C1847" t="s">
        <v>5633</v>
      </c>
      <c r="D1847" t="s">
        <v>3076</v>
      </c>
      <c r="E1847" t="s">
        <v>3077</v>
      </c>
      <c r="F1847" t="s">
        <v>310</v>
      </c>
      <c r="G1847" t="s">
        <v>5484</v>
      </c>
      <c r="H1847" t="s">
        <v>312</v>
      </c>
      <c r="I1847" t="s">
        <v>3333</v>
      </c>
      <c r="J1847" t="s">
        <v>246</v>
      </c>
      <c r="K1847" t="s">
        <v>3079</v>
      </c>
      <c r="L1847" t="s">
        <v>247</v>
      </c>
      <c r="M1847">
        <v>2543922</v>
      </c>
      <c r="N1847">
        <v>0</v>
      </c>
      <c r="O1847">
        <v>2543922</v>
      </c>
      <c r="P1847">
        <v>0</v>
      </c>
      <c r="Q1847" t="s">
        <v>5634</v>
      </c>
      <c r="R1847" t="s">
        <v>3270</v>
      </c>
      <c r="S1847" t="s">
        <v>5635</v>
      </c>
      <c r="T1847" t="s">
        <v>3085</v>
      </c>
      <c r="U1847" t="s">
        <v>5636</v>
      </c>
      <c r="V1847" t="s">
        <v>5637</v>
      </c>
      <c r="W1847" t="s">
        <v>3085</v>
      </c>
      <c r="X1847" t="str">
        <f t="shared" si="28"/>
        <v>Funcionamiento</v>
      </c>
      <c r="Y1847" t="s">
        <v>5484</v>
      </c>
    </row>
    <row r="1848" spans="1:25">
      <c r="A1848" t="s">
        <v>3270</v>
      </c>
      <c r="B1848" t="s">
        <v>3362</v>
      </c>
      <c r="C1848" t="s">
        <v>5633</v>
      </c>
      <c r="D1848" t="s">
        <v>3076</v>
      </c>
      <c r="E1848" t="s">
        <v>3077</v>
      </c>
      <c r="F1848" t="s">
        <v>310</v>
      </c>
      <c r="G1848" t="s">
        <v>5484</v>
      </c>
      <c r="H1848" t="s">
        <v>348</v>
      </c>
      <c r="I1848" t="s">
        <v>349</v>
      </c>
      <c r="J1848" t="s">
        <v>246</v>
      </c>
      <c r="K1848" t="s">
        <v>3079</v>
      </c>
      <c r="L1848" t="s">
        <v>247</v>
      </c>
      <c r="M1848">
        <v>1814438</v>
      </c>
      <c r="N1848">
        <v>0</v>
      </c>
      <c r="O1848">
        <v>1814438</v>
      </c>
      <c r="P1848">
        <v>0</v>
      </c>
      <c r="Q1848" t="s">
        <v>5634</v>
      </c>
      <c r="R1848" t="s">
        <v>3270</v>
      </c>
      <c r="S1848" t="s">
        <v>5635</v>
      </c>
      <c r="T1848" t="s">
        <v>3085</v>
      </c>
      <c r="U1848" t="s">
        <v>5636</v>
      </c>
      <c r="V1848" t="s">
        <v>5637</v>
      </c>
      <c r="W1848" t="s">
        <v>3085</v>
      </c>
      <c r="X1848" t="str">
        <f t="shared" si="28"/>
        <v>Funcionamiento</v>
      </c>
      <c r="Y1848" t="s">
        <v>5484</v>
      </c>
    </row>
    <row r="1849" spans="1:25">
      <c r="A1849" t="s">
        <v>3270</v>
      </c>
      <c r="B1849" t="s">
        <v>3362</v>
      </c>
      <c r="C1849" t="s">
        <v>5633</v>
      </c>
      <c r="D1849" t="s">
        <v>3076</v>
      </c>
      <c r="E1849" t="s">
        <v>3077</v>
      </c>
      <c r="F1849" t="s">
        <v>310</v>
      </c>
      <c r="G1849" t="s">
        <v>5484</v>
      </c>
      <c r="H1849" t="s">
        <v>303</v>
      </c>
      <c r="I1849" t="s">
        <v>305</v>
      </c>
      <c r="J1849" t="s">
        <v>246</v>
      </c>
      <c r="K1849" t="s">
        <v>3079</v>
      </c>
      <c r="L1849" t="s">
        <v>247</v>
      </c>
      <c r="M1849">
        <v>1822864</v>
      </c>
      <c r="N1849">
        <v>0</v>
      </c>
      <c r="O1849">
        <v>1822864</v>
      </c>
      <c r="P1849">
        <v>0</v>
      </c>
      <c r="Q1849" t="s">
        <v>5634</v>
      </c>
      <c r="R1849" t="s">
        <v>3270</v>
      </c>
      <c r="S1849" t="s">
        <v>5635</v>
      </c>
      <c r="T1849" t="s">
        <v>3085</v>
      </c>
      <c r="U1849" t="s">
        <v>5636</v>
      </c>
      <c r="V1849" t="s">
        <v>5637</v>
      </c>
      <c r="W1849" t="s">
        <v>3085</v>
      </c>
      <c r="X1849" t="str">
        <f t="shared" si="28"/>
        <v>Funcionamiento</v>
      </c>
      <c r="Y1849" t="s">
        <v>5484</v>
      </c>
    </row>
    <row r="1850" spans="1:25">
      <c r="A1850" t="s">
        <v>3270</v>
      </c>
      <c r="B1850" t="s">
        <v>3362</v>
      </c>
      <c r="C1850" t="s">
        <v>5633</v>
      </c>
      <c r="D1850" t="s">
        <v>3076</v>
      </c>
      <c r="E1850" t="s">
        <v>3077</v>
      </c>
      <c r="F1850" t="s">
        <v>310</v>
      </c>
      <c r="G1850" t="s">
        <v>5484</v>
      </c>
      <c r="H1850" t="s">
        <v>309</v>
      </c>
      <c r="I1850" t="s">
        <v>311</v>
      </c>
      <c r="J1850" t="s">
        <v>246</v>
      </c>
      <c r="K1850" t="s">
        <v>3079</v>
      </c>
      <c r="L1850" t="s">
        <v>247</v>
      </c>
      <c r="M1850">
        <v>1693962</v>
      </c>
      <c r="N1850">
        <v>0</v>
      </c>
      <c r="O1850">
        <v>1693962</v>
      </c>
      <c r="P1850">
        <v>0</v>
      </c>
      <c r="Q1850" t="s">
        <v>5634</v>
      </c>
      <c r="R1850" t="s">
        <v>3270</v>
      </c>
      <c r="S1850" t="s">
        <v>5635</v>
      </c>
      <c r="T1850" t="s">
        <v>3085</v>
      </c>
      <c r="U1850" t="s">
        <v>5636</v>
      </c>
      <c r="V1850" t="s">
        <v>5637</v>
      </c>
      <c r="W1850" t="s">
        <v>3085</v>
      </c>
      <c r="X1850" t="str">
        <f t="shared" si="28"/>
        <v>Funcionamiento</v>
      </c>
      <c r="Y1850" t="s">
        <v>5484</v>
      </c>
    </row>
    <row r="1851" spans="1:25">
      <c r="A1851" t="s">
        <v>3270</v>
      </c>
      <c r="B1851" t="s">
        <v>3362</v>
      </c>
      <c r="C1851" t="s">
        <v>5633</v>
      </c>
      <c r="D1851" t="s">
        <v>3076</v>
      </c>
      <c r="E1851" t="s">
        <v>3077</v>
      </c>
      <c r="F1851" t="s">
        <v>310</v>
      </c>
      <c r="G1851" t="s">
        <v>5484</v>
      </c>
      <c r="H1851" t="s">
        <v>358</v>
      </c>
      <c r="I1851" t="s">
        <v>359</v>
      </c>
      <c r="J1851" t="s">
        <v>246</v>
      </c>
      <c r="K1851" t="s">
        <v>3079</v>
      </c>
      <c r="L1851" t="s">
        <v>247</v>
      </c>
      <c r="M1851">
        <v>996964</v>
      </c>
      <c r="N1851">
        <v>0</v>
      </c>
      <c r="O1851">
        <v>996964</v>
      </c>
      <c r="P1851">
        <v>0</v>
      </c>
      <c r="Q1851" t="s">
        <v>5634</v>
      </c>
      <c r="R1851" t="s">
        <v>3270</v>
      </c>
      <c r="S1851" t="s">
        <v>5635</v>
      </c>
      <c r="T1851" t="s">
        <v>3085</v>
      </c>
      <c r="U1851" t="s">
        <v>5636</v>
      </c>
      <c r="V1851" t="s">
        <v>5637</v>
      </c>
      <c r="W1851" t="s">
        <v>3085</v>
      </c>
      <c r="X1851" t="str">
        <f t="shared" si="28"/>
        <v>Funcionamiento</v>
      </c>
      <c r="Y1851" t="s">
        <v>5484</v>
      </c>
    </row>
    <row r="1852" spans="1:25">
      <c r="A1852" t="s">
        <v>3270</v>
      </c>
      <c r="B1852" t="s">
        <v>3362</v>
      </c>
      <c r="C1852" t="s">
        <v>5633</v>
      </c>
      <c r="D1852" t="s">
        <v>3076</v>
      </c>
      <c r="E1852" t="s">
        <v>3077</v>
      </c>
      <c r="F1852" t="s">
        <v>310</v>
      </c>
      <c r="G1852" t="s">
        <v>5484</v>
      </c>
      <c r="H1852" t="s">
        <v>331</v>
      </c>
      <c r="I1852" t="s">
        <v>587</v>
      </c>
      <c r="J1852" t="s">
        <v>246</v>
      </c>
      <c r="K1852" t="s">
        <v>3079</v>
      </c>
      <c r="L1852" t="s">
        <v>247</v>
      </c>
      <c r="M1852">
        <v>1359345</v>
      </c>
      <c r="N1852">
        <v>0</v>
      </c>
      <c r="O1852">
        <v>1359345</v>
      </c>
      <c r="P1852">
        <v>0</v>
      </c>
      <c r="Q1852" t="s">
        <v>5634</v>
      </c>
      <c r="R1852" t="s">
        <v>3270</v>
      </c>
      <c r="S1852" t="s">
        <v>5635</v>
      </c>
      <c r="T1852" t="s">
        <v>3085</v>
      </c>
      <c r="U1852" t="s">
        <v>5636</v>
      </c>
      <c r="V1852" t="s">
        <v>5637</v>
      </c>
      <c r="W1852" t="s">
        <v>3085</v>
      </c>
      <c r="X1852" t="str">
        <f t="shared" si="28"/>
        <v>Funcionamiento</v>
      </c>
      <c r="Y1852" t="s">
        <v>5484</v>
      </c>
    </row>
    <row r="1853" spans="1:25">
      <c r="A1853" t="s">
        <v>3270</v>
      </c>
      <c r="B1853" t="s">
        <v>3362</v>
      </c>
      <c r="C1853" t="s">
        <v>5633</v>
      </c>
      <c r="D1853" t="s">
        <v>3076</v>
      </c>
      <c r="E1853" t="s">
        <v>3077</v>
      </c>
      <c r="F1853" t="s">
        <v>310</v>
      </c>
      <c r="G1853" t="s">
        <v>5484</v>
      </c>
      <c r="H1853" t="s">
        <v>333</v>
      </c>
      <c r="I1853" t="s">
        <v>335</v>
      </c>
      <c r="J1853" t="s">
        <v>246</v>
      </c>
      <c r="K1853" t="s">
        <v>3079</v>
      </c>
      <c r="L1853" t="s">
        <v>247</v>
      </c>
      <c r="M1853">
        <v>190438</v>
      </c>
      <c r="N1853">
        <v>0</v>
      </c>
      <c r="O1853">
        <v>190438</v>
      </c>
      <c r="P1853">
        <v>0</v>
      </c>
      <c r="Q1853" t="s">
        <v>5634</v>
      </c>
      <c r="R1853" t="s">
        <v>3270</v>
      </c>
      <c r="S1853" t="s">
        <v>5635</v>
      </c>
      <c r="T1853" t="s">
        <v>3085</v>
      </c>
      <c r="U1853" t="s">
        <v>5636</v>
      </c>
      <c r="V1853" t="s">
        <v>5637</v>
      </c>
      <c r="W1853" t="s">
        <v>3085</v>
      </c>
      <c r="X1853" t="str">
        <f t="shared" si="28"/>
        <v>Funcionamiento</v>
      </c>
      <c r="Y1853" t="s">
        <v>5484</v>
      </c>
    </row>
    <row r="1854" spans="1:25">
      <c r="A1854" t="s">
        <v>3277</v>
      </c>
      <c r="B1854" t="s">
        <v>3362</v>
      </c>
      <c r="C1854" t="s">
        <v>5638</v>
      </c>
      <c r="D1854" t="s">
        <v>3076</v>
      </c>
      <c r="E1854" t="s">
        <v>3077</v>
      </c>
      <c r="F1854" t="s">
        <v>310</v>
      </c>
      <c r="G1854" t="s">
        <v>5484</v>
      </c>
      <c r="H1854" t="s">
        <v>318</v>
      </c>
      <c r="I1854" t="s">
        <v>586</v>
      </c>
      <c r="J1854" t="s">
        <v>246</v>
      </c>
      <c r="K1854" t="s">
        <v>3079</v>
      </c>
      <c r="L1854" t="s">
        <v>247</v>
      </c>
      <c r="M1854">
        <v>3560500</v>
      </c>
      <c r="N1854">
        <v>0</v>
      </c>
      <c r="O1854">
        <v>3560500</v>
      </c>
      <c r="P1854">
        <v>0</v>
      </c>
      <c r="Q1854" t="s">
        <v>5639</v>
      </c>
      <c r="R1854" t="s">
        <v>3277</v>
      </c>
      <c r="S1854" t="s">
        <v>5640</v>
      </c>
      <c r="T1854" t="s">
        <v>3085</v>
      </c>
      <c r="U1854" t="s">
        <v>5641</v>
      </c>
      <c r="V1854" t="s">
        <v>5642</v>
      </c>
      <c r="W1854" t="s">
        <v>3085</v>
      </c>
      <c r="X1854" t="str">
        <f t="shared" si="28"/>
        <v>Funcionamiento</v>
      </c>
      <c r="Y1854" t="s">
        <v>5484</v>
      </c>
    </row>
    <row r="1855" spans="1:25">
      <c r="A1855" t="s">
        <v>3277</v>
      </c>
      <c r="B1855" t="s">
        <v>3362</v>
      </c>
      <c r="C1855" t="s">
        <v>5638</v>
      </c>
      <c r="D1855" t="s">
        <v>3076</v>
      </c>
      <c r="E1855" t="s">
        <v>3077</v>
      </c>
      <c r="F1855" t="s">
        <v>310</v>
      </c>
      <c r="G1855" t="s">
        <v>5484</v>
      </c>
      <c r="H1855" t="s">
        <v>320</v>
      </c>
      <c r="I1855" t="s">
        <v>321</v>
      </c>
      <c r="J1855" t="s">
        <v>246</v>
      </c>
      <c r="K1855" t="s">
        <v>3079</v>
      </c>
      <c r="L1855" t="s">
        <v>247</v>
      </c>
      <c r="M1855">
        <v>1247100</v>
      </c>
      <c r="N1855">
        <v>0</v>
      </c>
      <c r="O1855">
        <v>1247100</v>
      </c>
      <c r="P1855">
        <v>0</v>
      </c>
      <c r="Q1855" t="s">
        <v>5639</v>
      </c>
      <c r="R1855" t="s">
        <v>3277</v>
      </c>
      <c r="S1855" t="s">
        <v>5640</v>
      </c>
      <c r="T1855" t="s">
        <v>3085</v>
      </c>
      <c r="U1855" t="s">
        <v>5641</v>
      </c>
      <c r="V1855" t="s">
        <v>5642</v>
      </c>
      <c r="W1855" t="s">
        <v>3085</v>
      </c>
      <c r="X1855" t="str">
        <f t="shared" si="28"/>
        <v>Funcionamiento</v>
      </c>
      <c r="Y1855" t="s">
        <v>5484</v>
      </c>
    </row>
    <row r="1856" spans="1:25">
      <c r="A1856" t="s">
        <v>3277</v>
      </c>
      <c r="B1856" t="s">
        <v>3362</v>
      </c>
      <c r="C1856" t="s">
        <v>5638</v>
      </c>
      <c r="D1856" t="s">
        <v>3076</v>
      </c>
      <c r="E1856" t="s">
        <v>3077</v>
      </c>
      <c r="F1856" t="s">
        <v>310</v>
      </c>
      <c r="G1856" t="s">
        <v>5484</v>
      </c>
      <c r="H1856" t="s">
        <v>314</v>
      </c>
      <c r="I1856" t="s">
        <v>582</v>
      </c>
      <c r="J1856" t="s">
        <v>246</v>
      </c>
      <c r="K1856" t="s">
        <v>3079</v>
      </c>
      <c r="L1856" t="s">
        <v>247</v>
      </c>
      <c r="M1856">
        <v>9986900</v>
      </c>
      <c r="N1856">
        <v>0</v>
      </c>
      <c r="O1856">
        <v>9986900</v>
      </c>
      <c r="P1856">
        <v>0</v>
      </c>
      <c r="Q1856" t="s">
        <v>5639</v>
      </c>
      <c r="R1856" t="s">
        <v>3277</v>
      </c>
      <c r="S1856" t="s">
        <v>5640</v>
      </c>
      <c r="T1856" t="s">
        <v>3085</v>
      </c>
      <c r="U1856" t="s">
        <v>5641</v>
      </c>
      <c r="V1856" t="s">
        <v>5642</v>
      </c>
      <c r="W1856" t="s">
        <v>3085</v>
      </c>
      <c r="X1856" t="str">
        <f t="shared" si="28"/>
        <v>Funcionamiento</v>
      </c>
      <c r="Y1856" t="s">
        <v>5484</v>
      </c>
    </row>
    <row r="1857" spans="1:25">
      <c r="A1857" t="s">
        <v>3277</v>
      </c>
      <c r="B1857" t="s">
        <v>3362</v>
      </c>
      <c r="C1857" t="s">
        <v>5638</v>
      </c>
      <c r="D1857" t="s">
        <v>3076</v>
      </c>
      <c r="E1857" t="s">
        <v>3077</v>
      </c>
      <c r="F1857" t="s">
        <v>310</v>
      </c>
      <c r="G1857" t="s">
        <v>5484</v>
      </c>
      <c r="H1857" t="s">
        <v>324</v>
      </c>
      <c r="I1857" t="s">
        <v>325</v>
      </c>
      <c r="J1857" t="s">
        <v>246</v>
      </c>
      <c r="K1857" t="s">
        <v>3079</v>
      </c>
      <c r="L1857" t="s">
        <v>247</v>
      </c>
      <c r="M1857">
        <v>1780800</v>
      </c>
      <c r="N1857">
        <v>0</v>
      </c>
      <c r="O1857">
        <v>1780800</v>
      </c>
      <c r="P1857">
        <v>0</v>
      </c>
      <c r="Q1857" t="s">
        <v>5639</v>
      </c>
      <c r="R1857" t="s">
        <v>3277</v>
      </c>
      <c r="S1857" t="s">
        <v>5640</v>
      </c>
      <c r="T1857" t="s">
        <v>3085</v>
      </c>
      <c r="U1857" t="s">
        <v>5641</v>
      </c>
      <c r="V1857" t="s">
        <v>5642</v>
      </c>
      <c r="W1857" t="s">
        <v>3085</v>
      </c>
      <c r="X1857" t="str">
        <f t="shared" si="28"/>
        <v>Funcionamiento</v>
      </c>
      <c r="Y1857" t="s">
        <v>5484</v>
      </c>
    </row>
    <row r="1858" spans="1:25">
      <c r="A1858" t="s">
        <v>3277</v>
      </c>
      <c r="B1858" t="s">
        <v>3362</v>
      </c>
      <c r="C1858" t="s">
        <v>5638</v>
      </c>
      <c r="D1858" t="s">
        <v>3076</v>
      </c>
      <c r="E1858" t="s">
        <v>3077</v>
      </c>
      <c r="F1858" t="s">
        <v>310</v>
      </c>
      <c r="G1858" t="s">
        <v>5484</v>
      </c>
      <c r="H1858" t="s">
        <v>322</v>
      </c>
      <c r="I1858" t="s">
        <v>323</v>
      </c>
      <c r="J1858" t="s">
        <v>246</v>
      </c>
      <c r="K1858" t="s">
        <v>3079</v>
      </c>
      <c r="L1858" t="s">
        <v>247</v>
      </c>
      <c r="M1858">
        <v>2671400</v>
      </c>
      <c r="N1858">
        <v>0</v>
      </c>
      <c r="O1858">
        <v>2671400</v>
      </c>
      <c r="P1858">
        <v>0</v>
      </c>
      <c r="Q1858" t="s">
        <v>5639</v>
      </c>
      <c r="R1858" t="s">
        <v>3277</v>
      </c>
      <c r="S1858" t="s">
        <v>5640</v>
      </c>
      <c r="T1858" t="s">
        <v>3085</v>
      </c>
      <c r="U1858" t="s">
        <v>5641</v>
      </c>
      <c r="V1858" t="s">
        <v>5642</v>
      </c>
      <c r="W1858" t="s">
        <v>3085</v>
      </c>
      <c r="X1858" t="str">
        <f t="shared" ref="X1858:X1921" si="29">IF(LEFT(H1858,1)="C","Inversión","Funcionamiento")</f>
        <v>Funcionamiento</v>
      </c>
      <c r="Y1858" t="s">
        <v>5484</v>
      </c>
    </row>
    <row r="1859" spans="1:25">
      <c r="A1859" t="s">
        <v>3277</v>
      </c>
      <c r="B1859" t="s">
        <v>3362</v>
      </c>
      <c r="C1859" t="s">
        <v>5638</v>
      </c>
      <c r="D1859" t="s">
        <v>3076</v>
      </c>
      <c r="E1859" t="s">
        <v>3077</v>
      </c>
      <c r="F1859" t="s">
        <v>310</v>
      </c>
      <c r="G1859" t="s">
        <v>5484</v>
      </c>
      <c r="H1859" t="s">
        <v>316</v>
      </c>
      <c r="I1859" t="s">
        <v>583</v>
      </c>
      <c r="J1859" t="s">
        <v>246</v>
      </c>
      <c r="K1859" t="s">
        <v>3079</v>
      </c>
      <c r="L1859" t="s">
        <v>247</v>
      </c>
      <c r="M1859">
        <v>7074300</v>
      </c>
      <c r="N1859">
        <v>0</v>
      </c>
      <c r="O1859">
        <v>7074300</v>
      </c>
      <c r="P1859">
        <v>0</v>
      </c>
      <c r="Q1859" t="s">
        <v>5639</v>
      </c>
      <c r="R1859" t="s">
        <v>3277</v>
      </c>
      <c r="S1859" t="s">
        <v>5640</v>
      </c>
      <c r="T1859" t="s">
        <v>3085</v>
      </c>
      <c r="U1859" t="s">
        <v>5641</v>
      </c>
      <c r="V1859" t="s">
        <v>5642</v>
      </c>
      <c r="W1859" t="s">
        <v>3085</v>
      </c>
      <c r="X1859" t="str">
        <f t="shared" si="29"/>
        <v>Funcionamiento</v>
      </c>
      <c r="Y1859" t="s">
        <v>5484</v>
      </c>
    </row>
    <row r="1860" spans="1:25">
      <c r="A1860" t="s">
        <v>3229</v>
      </c>
      <c r="B1860" t="s">
        <v>3397</v>
      </c>
      <c r="C1860" t="s">
        <v>5643</v>
      </c>
      <c r="D1860" t="s">
        <v>3076</v>
      </c>
      <c r="E1860" t="s">
        <v>3077</v>
      </c>
      <c r="F1860" t="s">
        <v>310</v>
      </c>
      <c r="G1860" t="s">
        <v>5484</v>
      </c>
      <c r="H1860" t="s">
        <v>405</v>
      </c>
      <c r="I1860" t="s">
        <v>406</v>
      </c>
      <c r="J1860" t="s">
        <v>246</v>
      </c>
      <c r="K1860" t="s">
        <v>3079</v>
      </c>
      <c r="L1860" t="s">
        <v>247</v>
      </c>
      <c r="M1860">
        <v>1789423</v>
      </c>
      <c r="N1860">
        <v>0</v>
      </c>
      <c r="O1860">
        <v>1789423</v>
      </c>
      <c r="P1860">
        <v>0</v>
      </c>
      <c r="Q1860" t="s">
        <v>5644</v>
      </c>
      <c r="R1860" t="s">
        <v>3229</v>
      </c>
      <c r="S1860" t="s">
        <v>5645</v>
      </c>
      <c r="T1860" t="s">
        <v>3085</v>
      </c>
      <c r="U1860" t="s">
        <v>5646</v>
      </c>
      <c r="V1860" t="s">
        <v>5647</v>
      </c>
      <c r="W1860" t="s">
        <v>3085</v>
      </c>
      <c r="X1860" t="str">
        <f t="shared" si="29"/>
        <v>Funcionamiento</v>
      </c>
      <c r="Y1860" t="s">
        <v>5484</v>
      </c>
    </row>
    <row r="1861" spans="1:25">
      <c r="A1861" t="s">
        <v>3229</v>
      </c>
      <c r="B1861" t="s">
        <v>3397</v>
      </c>
      <c r="C1861" t="s">
        <v>5643</v>
      </c>
      <c r="D1861" t="s">
        <v>3076</v>
      </c>
      <c r="E1861" t="s">
        <v>3077</v>
      </c>
      <c r="F1861" t="s">
        <v>310</v>
      </c>
      <c r="G1861" t="s">
        <v>5484</v>
      </c>
      <c r="H1861" t="s">
        <v>303</v>
      </c>
      <c r="I1861" t="s">
        <v>305</v>
      </c>
      <c r="J1861" t="s">
        <v>246</v>
      </c>
      <c r="K1861" t="s">
        <v>3079</v>
      </c>
      <c r="L1861" t="s">
        <v>247</v>
      </c>
      <c r="M1861">
        <v>4243384</v>
      </c>
      <c r="N1861">
        <v>0</v>
      </c>
      <c r="O1861">
        <v>4243384</v>
      </c>
      <c r="P1861">
        <v>0</v>
      </c>
      <c r="Q1861" t="s">
        <v>5644</v>
      </c>
      <c r="R1861" t="s">
        <v>3229</v>
      </c>
      <c r="S1861" t="s">
        <v>5645</v>
      </c>
      <c r="T1861" t="s">
        <v>3085</v>
      </c>
      <c r="U1861" t="s">
        <v>5646</v>
      </c>
      <c r="V1861" t="s">
        <v>5647</v>
      </c>
      <c r="W1861" t="s">
        <v>3085</v>
      </c>
      <c r="X1861" t="str">
        <f t="shared" si="29"/>
        <v>Funcionamiento</v>
      </c>
      <c r="Y1861" t="s">
        <v>5484</v>
      </c>
    </row>
    <row r="1862" spans="1:25">
      <c r="A1862" t="s">
        <v>3229</v>
      </c>
      <c r="B1862" t="s">
        <v>3397</v>
      </c>
      <c r="C1862" t="s">
        <v>5643</v>
      </c>
      <c r="D1862" t="s">
        <v>3076</v>
      </c>
      <c r="E1862" t="s">
        <v>3077</v>
      </c>
      <c r="F1862" t="s">
        <v>310</v>
      </c>
      <c r="G1862" t="s">
        <v>5484</v>
      </c>
      <c r="H1862" t="s">
        <v>312</v>
      </c>
      <c r="I1862" t="s">
        <v>3333</v>
      </c>
      <c r="J1862" t="s">
        <v>246</v>
      </c>
      <c r="K1862" t="s">
        <v>3079</v>
      </c>
      <c r="L1862" t="s">
        <v>247</v>
      </c>
      <c r="M1862">
        <v>2674204</v>
      </c>
      <c r="N1862">
        <v>0</v>
      </c>
      <c r="O1862">
        <v>2674204</v>
      </c>
      <c r="P1862">
        <v>0</v>
      </c>
      <c r="Q1862" t="s">
        <v>5644</v>
      </c>
      <c r="R1862" t="s">
        <v>3229</v>
      </c>
      <c r="S1862" t="s">
        <v>5645</v>
      </c>
      <c r="T1862" t="s">
        <v>3085</v>
      </c>
      <c r="U1862" t="s">
        <v>5646</v>
      </c>
      <c r="V1862" t="s">
        <v>5647</v>
      </c>
      <c r="W1862" t="s">
        <v>3085</v>
      </c>
      <c r="X1862" t="str">
        <f t="shared" si="29"/>
        <v>Funcionamiento</v>
      </c>
      <c r="Y1862" t="s">
        <v>5484</v>
      </c>
    </row>
    <row r="1863" spans="1:25">
      <c r="A1863" t="s">
        <v>3229</v>
      </c>
      <c r="B1863" t="s">
        <v>3397</v>
      </c>
      <c r="C1863" t="s">
        <v>5643</v>
      </c>
      <c r="D1863" t="s">
        <v>3076</v>
      </c>
      <c r="E1863" t="s">
        <v>3077</v>
      </c>
      <c r="F1863" t="s">
        <v>310</v>
      </c>
      <c r="G1863" t="s">
        <v>5484</v>
      </c>
      <c r="H1863" t="s">
        <v>331</v>
      </c>
      <c r="I1863" t="s">
        <v>587</v>
      </c>
      <c r="J1863" t="s">
        <v>246</v>
      </c>
      <c r="K1863" t="s">
        <v>3079</v>
      </c>
      <c r="L1863" t="s">
        <v>247</v>
      </c>
      <c r="M1863">
        <v>7506</v>
      </c>
      <c r="N1863">
        <v>0</v>
      </c>
      <c r="O1863">
        <v>7506</v>
      </c>
      <c r="P1863">
        <v>0</v>
      </c>
      <c r="Q1863" t="s">
        <v>5644</v>
      </c>
      <c r="R1863" t="s">
        <v>3229</v>
      </c>
      <c r="S1863" t="s">
        <v>5645</v>
      </c>
      <c r="T1863" t="s">
        <v>3085</v>
      </c>
      <c r="U1863" t="s">
        <v>5646</v>
      </c>
      <c r="V1863" t="s">
        <v>5647</v>
      </c>
      <c r="W1863" t="s">
        <v>3085</v>
      </c>
      <c r="X1863" t="str">
        <f t="shared" si="29"/>
        <v>Funcionamiento</v>
      </c>
      <c r="Y1863" t="s">
        <v>5484</v>
      </c>
    </row>
    <row r="1864" spans="1:25">
      <c r="A1864" t="s">
        <v>3229</v>
      </c>
      <c r="B1864" t="s">
        <v>3397</v>
      </c>
      <c r="C1864" t="s">
        <v>5643</v>
      </c>
      <c r="D1864" t="s">
        <v>3076</v>
      </c>
      <c r="E1864" t="s">
        <v>3077</v>
      </c>
      <c r="F1864" t="s">
        <v>310</v>
      </c>
      <c r="G1864" t="s">
        <v>5484</v>
      </c>
      <c r="H1864" t="s">
        <v>348</v>
      </c>
      <c r="I1864" t="s">
        <v>349</v>
      </c>
      <c r="J1864" t="s">
        <v>246</v>
      </c>
      <c r="K1864" t="s">
        <v>3079</v>
      </c>
      <c r="L1864" t="s">
        <v>247</v>
      </c>
      <c r="M1864">
        <v>1400995</v>
      </c>
      <c r="N1864">
        <v>0</v>
      </c>
      <c r="O1864">
        <v>1400995</v>
      </c>
      <c r="P1864">
        <v>0</v>
      </c>
      <c r="Q1864" t="s">
        <v>5644</v>
      </c>
      <c r="R1864" t="s">
        <v>3229</v>
      </c>
      <c r="S1864" t="s">
        <v>5645</v>
      </c>
      <c r="T1864" t="s">
        <v>3085</v>
      </c>
      <c r="U1864" t="s">
        <v>5646</v>
      </c>
      <c r="V1864" t="s">
        <v>5647</v>
      </c>
      <c r="W1864" t="s">
        <v>3085</v>
      </c>
      <c r="X1864" t="str">
        <f t="shared" si="29"/>
        <v>Funcionamiento</v>
      </c>
      <c r="Y1864" t="s">
        <v>5484</v>
      </c>
    </row>
    <row r="1865" spans="1:25">
      <c r="A1865" t="s">
        <v>3229</v>
      </c>
      <c r="B1865" t="s">
        <v>3397</v>
      </c>
      <c r="C1865" t="s">
        <v>5643</v>
      </c>
      <c r="D1865" t="s">
        <v>3076</v>
      </c>
      <c r="E1865" t="s">
        <v>3077</v>
      </c>
      <c r="F1865" t="s">
        <v>310</v>
      </c>
      <c r="G1865" t="s">
        <v>5484</v>
      </c>
      <c r="H1865" t="s">
        <v>292</v>
      </c>
      <c r="I1865" t="s">
        <v>293</v>
      </c>
      <c r="J1865" t="s">
        <v>246</v>
      </c>
      <c r="K1865" t="s">
        <v>3079</v>
      </c>
      <c r="L1865" t="s">
        <v>247</v>
      </c>
      <c r="M1865">
        <v>77263394</v>
      </c>
      <c r="N1865">
        <v>0</v>
      </c>
      <c r="O1865">
        <v>77263394</v>
      </c>
      <c r="P1865">
        <v>0</v>
      </c>
      <c r="Q1865" t="s">
        <v>5644</v>
      </c>
      <c r="R1865" t="s">
        <v>3229</v>
      </c>
      <c r="S1865" t="s">
        <v>5645</v>
      </c>
      <c r="T1865" t="s">
        <v>3085</v>
      </c>
      <c r="U1865" t="s">
        <v>5646</v>
      </c>
      <c r="V1865" t="s">
        <v>5647</v>
      </c>
      <c r="W1865" t="s">
        <v>3085</v>
      </c>
      <c r="X1865" t="str">
        <f t="shared" si="29"/>
        <v>Funcionamiento</v>
      </c>
      <c r="Y1865" t="s">
        <v>5484</v>
      </c>
    </row>
    <row r="1866" spans="1:25">
      <c r="A1866" t="s">
        <v>3229</v>
      </c>
      <c r="B1866" t="s">
        <v>3397</v>
      </c>
      <c r="C1866" t="s">
        <v>5643</v>
      </c>
      <c r="D1866" t="s">
        <v>3076</v>
      </c>
      <c r="E1866" t="s">
        <v>3077</v>
      </c>
      <c r="F1866" t="s">
        <v>310</v>
      </c>
      <c r="G1866" t="s">
        <v>5484</v>
      </c>
      <c r="H1866" t="s">
        <v>294</v>
      </c>
      <c r="I1866" t="s">
        <v>296</v>
      </c>
      <c r="J1866" t="s">
        <v>246</v>
      </c>
      <c r="K1866" t="s">
        <v>3079</v>
      </c>
      <c r="L1866" t="s">
        <v>247</v>
      </c>
      <c r="M1866">
        <v>1897983</v>
      </c>
      <c r="N1866">
        <v>0</v>
      </c>
      <c r="O1866">
        <v>1897983</v>
      </c>
      <c r="P1866">
        <v>0</v>
      </c>
      <c r="Q1866" t="s">
        <v>5644</v>
      </c>
      <c r="R1866" t="s">
        <v>3229</v>
      </c>
      <c r="S1866" t="s">
        <v>5645</v>
      </c>
      <c r="T1866" t="s">
        <v>3085</v>
      </c>
      <c r="U1866" t="s">
        <v>5646</v>
      </c>
      <c r="V1866" t="s">
        <v>5647</v>
      </c>
      <c r="W1866" t="s">
        <v>3085</v>
      </c>
      <c r="X1866" t="str">
        <f t="shared" si="29"/>
        <v>Funcionamiento</v>
      </c>
      <c r="Y1866" t="s">
        <v>5484</v>
      </c>
    </row>
    <row r="1867" spans="1:25">
      <c r="A1867" t="s">
        <v>3229</v>
      </c>
      <c r="B1867" t="s">
        <v>3397</v>
      </c>
      <c r="C1867" t="s">
        <v>5643</v>
      </c>
      <c r="D1867" t="s">
        <v>3076</v>
      </c>
      <c r="E1867" t="s">
        <v>3077</v>
      </c>
      <c r="F1867" t="s">
        <v>310</v>
      </c>
      <c r="G1867" t="s">
        <v>5484</v>
      </c>
      <c r="H1867" t="s">
        <v>309</v>
      </c>
      <c r="I1867" t="s">
        <v>311</v>
      </c>
      <c r="J1867" t="s">
        <v>246</v>
      </c>
      <c r="K1867" t="s">
        <v>3079</v>
      </c>
      <c r="L1867" t="s">
        <v>247</v>
      </c>
      <c r="M1867">
        <v>5117</v>
      </c>
      <c r="N1867">
        <v>0</v>
      </c>
      <c r="O1867">
        <v>5117</v>
      </c>
      <c r="P1867">
        <v>0</v>
      </c>
      <c r="Q1867" t="s">
        <v>5644</v>
      </c>
      <c r="R1867" t="s">
        <v>3229</v>
      </c>
      <c r="S1867" t="s">
        <v>5645</v>
      </c>
      <c r="T1867" t="s">
        <v>3085</v>
      </c>
      <c r="U1867" t="s">
        <v>5646</v>
      </c>
      <c r="V1867" t="s">
        <v>5647</v>
      </c>
      <c r="W1867" t="s">
        <v>3085</v>
      </c>
      <c r="X1867" t="str">
        <f t="shared" si="29"/>
        <v>Funcionamiento</v>
      </c>
      <c r="Y1867" t="s">
        <v>5484</v>
      </c>
    </row>
    <row r="1868" spans="1:25">
      <c r="A1868" t="s">
        <v>3292</v>
      </c>
      <c r="B1868" t="s">
        <v>3397</v>
      </c>
      <c r="C1868" t="s">
        <v>5648</v>
      </c>
      <c r="D1868" t="s">
        <v>3076</v>
      </c>
      <c r="E1868" t="s">
        <v>3077</v>
      </c>
      <c r="F1868" t="s">
        <v>310</v>
      </c>
      <c r="G1868" t="s">
        <v>5484</v>
      </c>
      <c r="H1868" t="s">
        <v>324</v>
      </c>
      <c r="I1868" t="s">
        <v>325</v>
      </c>
      <c r="J1868" t="s">
        <v>246</v>
      </c>
      <c r="K1868" t="s">
        <v>3079</v>
      </c>
      <c r="L1868" t="s">
        <v>247</v>
      </c>
      <c r="M1868">
        <v>1790400</v>
      </c>
      <c r="N1868">
        <v>0</v>
      </c>
      <c r="O1868">
        <v>1790400</v>
      </c>
      <c r="P1868">
        <v>0</v>
      </c>
      <c r="Q1868" t="s">
        <v>5649</v>
      </c>
      <c r="R1868" t="s">
        <v>3292</v>
      </c>
      <c r="S1868" t="s">
        <v>5650</v>
      </c>
      <c r="T1868" t="s">
        <v>3085</v>
      </c>
      <c r="U1868" t="s">
        <v>5651</v>
      </c>
      <c r="V1868" t="s">
        <v>5652</v>
      </c>
      <c r="W1868" t="s">
        <v>3085</v>
      </c>
      <c r="X1868" t="str">
        <f t="shared" si="29"/>
        <v>Funcionamiento</v>
      </c>
      <c r="Y1868" t="s">
        <v>5484</v>
      </c>
    </row>
    <row r="1869" spans="1:25">
      <c r="A1869" t="s">
        <v>3292</v>
      </c>
      <c r="B1869" t="s">
        <v>3397</v>
      </c>
      <c r="C1869" t="s">
        <v>5648</v>
      </c>
      <c r="D1869" t="s">
        <v>3076</v>
      </c>
      <c r="E1869" t="s">
        <v>3077</v>
      </c>
      <c r="F1869" t="s">
        <v>310</v>
      </c>
      <c r="G1869" t="s">
        <v>5484</v>
      </c>
      <c r="H1869" t="s">
        <v>314</v>
      </c>
      <c r="I1869" t="s">
        <v>582</v>
      </c>
      <c r="J1869" t="s">
        <v>246</v>
      </c>
      <c r="K1869" t="s">
        <v>3079</v>
      </c>
      <c r="L1869" t="s">
        <v>247</v>
      </c>
      <c r="M1869">
        <v>10295600</v>
      </c>
      <c r="N1869">
        <v>0</v>
      </c>
      <c r="O1869">
        <v>10295600</v>
      </c>
      <c r="P1869">
        <v>0</v>
      </c>
      <c r="Q1869" t="s">
        <v>5649</v>
      </c>
      <c r="R1869" t="s">
        <v>3292</v>
      </c>
      <c r="S1869" t="s">
        <v>5650</v>
      </c>
      <c r="T1869" t="s">
        <v>3085</v>
      </c>
      <c r="U1869" t="s">
        <v>5651</v>
      </c>
      <c r="V1869" t="s">
        <v>5652</v>
      </c>
      <c r="W1869" t="s">
        <v>3085</v>
      </c>
      <c r="X1869" t="str">
        <f t="shared" si="29"/>
        <v>Funcionamiento</v>
      </c>
      <c r="Y1869" t="s">
        <v>5484</v>
      </c>
    </row>
    <row r="1870" spans="1:25">
      <c r="A1870" t="s">
        <v>3292</v>
      </c>
      <c r="B1870" t="s">
        <v>3397</v>
      </c>
      <c r="C1870" t="s">
        <v>5648</v>
      </c>
      <c r="D1870" t="s">
        <v>3076</v>
      </c>
      <c r="E1870" t="s">
        <v>3077</v>
      </c>
      <c r="F1870" t="s">
        <v>310</v>
      </c>
      <c r="G1870" t="s">
        <v>5484</v>
      </c>
      <c r="H1870" t="s">
        <v>320</v>
      </c>
      <c r="I1870" t="s">
        <v>321</v>
      </c>
      <c r="J1870" t="s">
        <v>246</v>
      </c>
      <c r="K1870" t="s">
        <v>3079</v>
      </c>
      <c r="L1870" t="s">
        <v>247</v>
      </c>
      <c r="M1870">
        <v>1248800</v>
      </c>
      <c r="N1870">
        <v>0</v>
      </c>
      <c r="O1870">
        <v>1248800</v>
      </c>
      <c r="P1870">
        <v>0</v>
      </c>
      <c r="Q1870" t="s">
        <v>5649</v>
      </c>
      <c r="R1870" t="s">
        <v>3292</v>
      </c>
      <c r="S1870" t="s">
        <v>5650</v>
      </c>
      <c r="T1870" t="s">
        <v>3085</v>
      </c>
      <c r="U1870" t="s">
        <v>5651</v>
      </c>
      <c r="V1870" t="s">
        <v>5652</v>
      </c>
      <c r="W1870" t="s">
        <v>3085</v>
      </c>
      <c r="X1870" t="str">
        <f t="shared" si="29"/>
        <v>Funcionamiento</v>
      </c>
      <c r="Y1870" t="s">
        <v>5484</v>
      </c>
    </row>
    <row r="1871" spans="1:25">
      <c r="A1871" t="s">
        <v>3292</v>
      </c>
      <c r="B1871" t="s">
        <v>3397</v>
      </c>
      <c r="C1871" t="s">
        <v>5648</v>
      </c>
      <c r="D1871" t="s">
        <v>3076</v>
      </c>
      <c r="E1871" t="s">
        <v>3077</v>
      </c>
      <c r="F1871" t="s">
        <v>310</v>
      </c>
      <c r="G1871" t="s">
        <v>5484</v>
      </c>
      <c r="H1871" t="s">
        <v>316</v>
      </c>
      <c r="I1871" t="s">
        <v>583</v>
      </c>
      <c r="J1871" t="s">
        <v>246</v>
      </c>
      <c r="K1871" t="s">
        <v>3079</v>
      </c>
      <c r="L1871" t="s">
        <v>247</v>
      </c>
      <c r="M1871">
        <v>7293300</v>
      </c>
      <c r="N1871">
        <v>0</v>
      </c>
      <c r="O1871">
        <v>7293300</v>
      </c>
      <c r="P1871">
        <v>0</v>
      </c>
      <c r="Q1871" t="s">
        <v>5649</v>
      </c>
      <c r="R1871" t="s">
        <v>3292</v>
      </c>
      <c r="S1871" t="s">
        <v>5650</v>
      </c>
      <c r="T1871" t="s">
        <v>3085</v>
      </c>
      <c r="U1871" t="s">
        <v>5651</v>
      </c>
      <c r="V1871" t="s">
        <v>5652</v>
      </c>
      <c r="W1871" t="s">
        <v>3085</v>
      </c>
      <c r="X1871" t="str">
        <f t="shared" si="29"/>
        <v>Funcionamiento</v>
      </c>
      <c r="Y1871" t="s">
        <v>5484</v>
      </c>
    </row>
    <row r="1872" spans="1:25">
      <c r="A1872" t="s">
        <v>3292</v>
      </c>
      <c r="B1872" t="s">
        <v>3397</v>
      </c>
      <c r="C1872" t="s">
        <v>5648</v>
      </c>
      <c r="D1872" t="s">
        <v>3076</v>
      </c>
      <c r="E1872" t="s">
        <v>3077</v>
      </c>
      <c r="F1872" t="s">
        <v>310</v>
      </c>
      <c r="G1872" t="s">
        <v>5484</v>
      </c>
      <c r="H1872" t="s">
        <v>318</v>
      </c>
      <c r="I1872" t="s">
        <v>586</v>
      </c>
      <c r="J1872" t="s">
        <v>246</v>
      </c>
      <c r="K1872" t="s">
        <v>3079</v>
      </c>
      <c r="L1872" t="s">
        <v>247</v>
      </c>
      <c r="M1872">
        <v>3579900</v>
      </c>
      <c r="N1872">
        <v>0</v>
      </c>
      <c r="O1872">
        <v>3579900</v>
      </c>
      <c r="P1872">
        <v>0</v>
      </c>
      <c r="Q1872" t="s">
        <v>5649</v>
      </c>
      <c r="R1872" t="s">
        <v>3292</v>
      </c>
      <c r="S1872" t="s">
        <v>5650</v>
      </c>
      <c r="T1872" t="s">
        <v>3085</v>
      </c>
      <c r="U1872" t="s">
        <v>5651</v>
      </c>
      <c r="V1872" t="s">
        <v>5652</v>
      </c>
      <c r="W1872" t="s">
        <v>3085</v>
      </c>
      <c r="X1872" t="str">
        <f t="shared" si="29"/>
        <v>Funcionamiento</v>
      </c>
      <c r="Y1872" t="s">
        <v>5484</v>
      </c>
    </row>
    <row r="1873" spans="1:25">
      <c r="A1873" t="s">
        <v>3292</v>
      </c>
      <c r="B1873" t="s">
        <v>3397</v>
      </c>
      <c r="C1873" t="s">
        <v>5648</v>
      </c>
      <c r="D1873" t="s">
        <v>3076</v>
      </c>
      <c r="E1873" t="s">
        <v>3077</v>
      </c>
      <c r="F1873" t="s">
        <v>310</v>
      </c>
      <c r="G1873" t="s">
        <v>5484</v>
      </c>
      <c r="H1873" t="s">
        <v>322</v>
      </c>
      <c r="I1873" t="s">
        <v>323</v>
      </c>
      <c r="J1873" t="s">
        <v>246</v>
      </c>
      <c r="K1873" t="s">
        <v>3079</v>
      </c>
      <c r="L1873" t="s">
        <v>247</v>
      </c>
      <c r="M1873">
        <v>2685600</v>
      </c>
      <c r="N1873">
        <v>0</v>
      </c>
      <c r="O1873">
        <v>2685600</v>
      </c>
      <c r="P1873">
        <v>0</v>
      </c>
      <c r="Q1873" t="s">
        <v>5649</v>
      </c>
      <c r="R1873" t="s">
        <v>3292</v>
      </c>
      <c r="S1873" t="s">
        <v>5650</v>
      </c>
      <c r="T1873" t="s">
        <v>3085</v>
      </c>
      <c r="U1873" t="s">
        <v>5651</v>
      </c>
      <c r="V1873" t="s">
        <v>5652</v>
      </c>
      <c r="W1873" t="s">
        <v>3085</v>
      </c>
      <c r="X1873" t="str">
        <f t="shared" si="29"/>
        <v>Funcionamiento</v>
      </c>
      <c r="Y1873" t="s">
        <v>5484</v>
      </c>
    </row>
    <row r="1874" spans="1:25">
      <c r="A1874" t="s">
        <v>3297</v>
      </c>
      <c r="B1874" t="s">
        <v>4347</v>
      </c>
      <c r="C1874" t="s">
        <v>5653</v>
      </c>
      <c r="D1874" t="s">
        <v>3076</v>
      </c>
      <c r="E1874" t="s">
        <v>3077</v>
      </c>
      <c r="F1874" t="s">
        <v>3149</v>
      </c>
      <c r="G1874" t="s">
        <v>5484</v>
      </c>
      <c r="H1874" t="s">
        <v>437</v>
      </c>
      <c r="I1874" t="s">
        <v>649</v>
      </c>
      <c r="J1874" t="s">
        <v>253</v>
      </c>
      <c r="K1874" t="s">
        <v>3115</v>
      </c>
      <c r="L1874" t="s">
        <v>247</v>
      </c>
      <c r="M1874">
        <v>63708120</v>
      </c>
      <c r="N1874">
        <v>2426976</v>
      </c>
      <c r="O1874">
        <v>66135096</v>
      </c>
      <c r="P1874">
        <v>0</v>
      </c>
      <c r="Q1874" t="s">
        <v>5654</v>
      </c>
      <c r="R1874" t="s">
        <v>3297</v>
      </c>
      <c r="S1874" t="s">
        <v>5655</v>
      </c>
      <c r="T1874" t="s">
        <v>5656</v>
      </c>
      <c r="U1874" t="s">
        <v>5657</v>
      </c>
      <c r="V1874" t="s">
        <v>5658</v>
      </c>
      <c r="W1874" t="s">
        <v>3085</v>
      </c>
      <c r="X1874" t="str">
        <f t="shared" si="29"/>
        <v>Inversión</v>
      </c>
      <c r="Y1874" t="s">
        <v>3157</v>
      </c>
    </row>
    <row r="1875" spans="1:25">
      <c r="A1875" t="s">
        <v>3304</v>
      </c>
      <c r="B1875" t="s">
        <v>4347</v>
      </c>
      <c r="C1875" t="s">
        <v>5659</v>
      </c>
      <c r="D1875" t="s">
        <v>3076</v>
      </c>
      <c r="E1875" t="s">
        <v>3077</v>
      </c>
      <c r="F1875" t="s">
        <v>3149</v>
      </c>
      <c r="G1875" t="s">
        <v>5484</v>
      </c>
      <c r="H1875" t="s">
        <v>437</v>
      </c>
      <c r="I1875" t="s">
        <v>649</v>
      </c>
      <c r="J1875" t="s">
        <v>253</v>
      </c>
      <c r="K1875" t="s">
        <v>3115</v>
      </c>
      <c r="L1875" t="s">
        <v>247</v>
      </c>
      <c r="M1875">
        <v>5092755</v>
      </c>
      <c r="N1875">
        <v>-679034</v>
      </c>
      <c r="O1875">
        <v>4413721</v>
      </c>
      <c r="P1875">
        <v>0</v>
      </c>
      <c r="Q1875" t="s">
        <v>5660</v>
      </c>
      <c r="R1875" t="s">
        <v>3304</v>
      </c>
      <c r="S1875" t="s">
        <v>3891</v>
      </c>
      <c r="T1875" t="s">
        <v>4108</v>
      </c>
      <c r="U1875" t="s">
        <v>5661</v>
      </c>
      <c r="V1875" t="s">
        <v>5662</v>
      </c>
      <c r="W1875" t="s">
        <v>3085</v>
      </c>
      <c r="X1875" t="str">
        <f t="shared" si="29"/>
        <v>Inversión</v>
      </c>
      <c r="Y1875" t="s">
        <v>3157</v>
      </c>
    </row>
    <row r="1876" spans="1:25">
      <c r="A1876" t="s">
        <v>3237</v>
      </c>
      <c r="B1876" t="s">
        <v>4347</v>
      </c>
      <c r="C1876" t="s">
        <v>5663</v>
      </c>
      <c r="D1876" t="s">
        <v>3076</v>
      </c>
      <c r="E1876" t="s">
        <v>3077</v>
      </c>
      <c r="F1876" t="s">
        <v>3149</v>
      </c>
      <c r="G1876" t="s">
        <v>5484</v>
      </c>
      <c r="H1876" t="s">
        <v>437</v>
      </c>
      <c r="I1876" t="s">
        <v>649</v>
      </c>
      <c r="J1876" t="s">
        <v>253</v>
      </c>
      <c r="K1876" t="s">
        <v>3115</v>
      </c>
      <c r="L1876" t="s">
        <v>247</v>
      </c>
      <c r="M1876">
        <v>21205260</v>
      </c>
      <c r="N1876">
        <v>-6125964</v>
      </c>
      <c r="O1876">
        <v>15079296</v>
      </c>
      <c r="P1876">
        <v>0</v>
      </c>
      <c r="Q1876" t="s">
        <v>5664</v>
      </c>
      <c r="R1876" t="s">
        <v>3237</v>
      </c>
      <c r="S1876" t="s">
        <v>5665</v>
      </c>
      <c r="T1876" t="s">
        <v>5666</v>
      </c>
      <c r="U1876" t="s">
        <v>5667</v>
      </c>
      <c r="V1876" t="s">
        <v>5668</v>
      </c>
      <c r="W1876" t="s">
        <v>3085</v>
      </c>
      <c r="X1876" t="str">
        <f t="shared" si="29"/>
        <v>Inversión</v>
      </c>
      <c r="Y1876" t="s">
        <v>3157</v>
      </c>
    </row>
    <row r="1877" spans="1:25">
      <c r="A1877" t="s">
        <v>3317</v>
      </c>
      <c r="B1877" t="s">
        <v>4347</v>
      </c>
      <c r="C1877" t="s">
        <v>5669</v>
      </c>
      <c r="D1877" t="s">
        <v>3076</v>
      </c>
      <c r="E1877" t="s">
        <v>3077</v>
      </c>
      <c r="F1877" t="s">
        <v>3149</v>
      </c>
      <c r="G1877" t="s">
        <v>5484</v>
      </c>
      <c r="H1877" t="s">
        <v>437</v>
      </c>
      <c r="I1877" t="s">
        <v>649</v>
      </c>
      <c r="J1877" t="s">
        <v>253</v>
      </c>
      <c r="K1877" t="s">
        <v>3115</v>
      </c>
      <c r="L1877" t="s">
        <v>247</v>
      </c>
      <c r="M1877">
        <v>21135865</v>
      </c>
      <c r="N1877">
        <v>-16135865</v>
      </c>
      <c r="O1877">
        <v>5000000</v>
      </c>
      <c r="P1877">
        <v>0</v>
      </c>
      <c r="Q1877" t="s">
        <v>5670</v>
      </c>
      <c r="R1877" t="s">
        <v>3317</v>
      </c>
      <c r="S1877" t="s">
        <v>4815</v>
      </c>
      <c r="T1877" t="s">
        <v>4724</v>
      </c>
      <c r="U1877" t="s">
        <v>5671</v>
      </c>
      <c r="V1877" t="s">
        <v>5672</v>
      </c>
      <c r="W1877" t="s">
        <v>3085</v>
      </c>
      <c r="X1877" t="str">
        <f t="shared" si="29"/>
        <v>Inversión</v>
      </c>
      <c r="Y1877" t="s">
        <v>3157</v>
      </c>
    </row>
    <row r="1878" spans="1:25">
      <c r="A1878" t="s">
        <v>3325</v>
      </c>
      <c r="B1878" t="s">
        <v>4347</v>
      </c>
      <c r="C1878" t="s">
        <v>5673</v>
      </c>
      <c r="D1878" t="s">
        <v>3076</v>
      </c>
      <c r="E1878" t="s">
        <v>3077</v>
      </c>
      <c r="F1878" t="s">
        <v>3149</v>
      </c>
      <c r="G1878" t="s">
        <v>5484</v>
      </c>
      <c r="H1878" t="s">
        <v>437</v>
      </c>
      <c r="I1878" t="s">
        <v>649</v>
      </c>
      <c r="J1878" t="s">
        <v>253</v>
      </c>
      <c r="K1878" t="s">
        <v>3115</v>
      </c>
      <c r="L1878" t="s">
        <v>247</v>
      </c>
      <c r="M1878">
        <v>6397727</v>
      </c>
      <c r="N1878">
        <v>-518737</v>
      </c>
      <c r="O1878">
        <v>5878990</v>
      </c>
      <c r="P1878">
        <v>0</v>
      </c>
      <c r="Q1878" t="s">
        <v>5674</v>
      </c>
      <c r="R1878" t="s">
        <v>3325</v>
      </c>
      <c r="S1878" t="s">
        <v>5675</v>
      </c>
      <c r="T1878" t="s">
        <v>5676</v>
      </c>
      <c r="U1878" t="s">
        <v>5677</v>
      </c>
      <c r="V1878" t="s">
        <v>5678</v>
      </c>
      <c r="W1878" t="s">
        <v>3085</v>
      </c>
      <c r="X1878" t="str">
        <f t="shared" si="29"/>
        <v>Inversión</v>
      </c>
      <c r="Y1878" t="s">
        <v>3157</v>
      </c>
    </row>
    <row r="1879" spans="1:25">
      <c r="A1879" t="s">
        <v>3257</v>
      </c>
      <c r="B1879" t="s">
        <v>4347</v>
      </c>
      <c r="C1879" t="s">
        <v>5679</v>
      </c>
      <c r="D1879" t="s">
        <v>3076</v>
      </c>
      <c r="E1879" t="s">
        <v>3077</v>
      </c>
      <c r="F1879" t="s">
        <v>3149</v>
      </c>
      <c r="G1879" t="s">
        <v>5484</v>
      </c>
      <c r="H1879" t="s">
        <v>437</v>
      </c>
      <c r="I1879" t="s">
        <v>649</v>
      </c>
      <c r="J1879" t="s">
        <v>253</v>
      </c>
      <c r="K1879" t="s">
        <v>3115</v>
      </c>
      <c r="L1879" t="s">
        <v>247</v>
      </c>
      <c r="M1879">
        <v>7000000</v>
      </c>
      <c r="N1879">
        <v>-1866667</v>
      </c>
      <c r="O1879">
        <v>5133333</v>
      </c>
      <c r="P1879">
        <v>0</v>
      </c>
      <c r="Q1879" t="s">
        <v>5680</v>
      </c>
      <c r="R1879" t="s">
        <v>3257</v>
      </c>
      <c r="S1879" t="s">
        <v>5681</v>
      </c>
      <c r="T1879" t="s">
        <v>5682</v>
      </c>
      <c r="U1879" t="s">
        <v>5683</v>
      </c>
      <c r="V1879" t="s">
        <v>5684</v>
      </c>
      <c r="W1879" t="s">
        <v>3085</v>
      </c>
      <c r="X1879" t="str">
        <f t="shared" si="29"/>
        <v>Inversión</v>
      </c>
      <c r="Y1879" t="s">
        <v>3157</v>
      </c>
    </row>
    <row r="1880" spans="1:25">
      <c r="A1880" t="s">
        <v>3245</v>
      </c>
      <c r="B1880" t="s">
        <v>4347</v>
      </c>
      <c r="C1880" t="s">
        <v>5685</v>
      </c>
      <c r="D1880" t="s">
        <v>3076</v>
      </c>
      <c r="E1880" t="s">
        <v>3077</v>
      </c>
      <c r="F1880" t="s">
        <v>3149</v>
      </c>
      <c r="G1880" t="s">
        <v>5484</v>
      </c>
      <c r="H1880" t="s">
        <v>437</v>
      </c>
      <c r="I1880" t="s">
        <v>649</v>
      </c>
      <c r="J1880" t="s">
        <v>253</v>
      </c>
      <c r="K1880" t="s">
        <v>3115</v>
      </c>
      <c r="L1880" t="s">
        <v>247</v>
      </c>
      <c r="M1880">
        <v>10500000</v>
      </c>
      <c r="N1880">
        <v>-4666667</v>
      </c>
      <c r="O1880">
        <v>5833333</v>
      </c>
      <c r="P1880">
        <v>0</v>
      </c>
      <c r="Q1880" t="s">
        <v>5686</v>
      </c>
      <c r="R1880" t="s">
        <v>3245</v>
      </c>
      <c r="S1880" t="s">
        <v>3785</v>
      </c>
      <c r="T1880" t="s">
        <v>5687</v>
      </c>
      <c r="U1880" t="s">
        <v>5688</v>
      </c>
      <c r="V1880" t="s">
        <v>5689</v>
      </c>
      <c r="W1880" t="s">
        <v>3085</v>
      </c>
      <c r="X1880" t="str">
        <f t="shared" si="29"/>
        <v>Inversión</v>
      </c>
      <c r="Y1880" t="s">
        <v>3157</v>
      </c>
    </row>
    <row r="1881" spans="1:25">
      <c r="A1881" t="s">
        <v>3336</v>
      </c>
      <c r="B1881" t="s">
        <v>4347</v>
      </c>
      <c r="C1881" t="s">
        <v>5690</v>
      </c>
      <c r="D1881" t="s">
        <v>3076</v>
      </c>
      <c r="E1881" t="s">
        <v>3399</v>
      </c>
      <c r="F1881" t="s">
        <v>3149</v>
      </c>
      <c r="G1881" t="s">
        <v>5484</v>
      </c>
      <c r="H1881" t="s">
        <v>437</v>
      </c>
      <c r="I1881" t="s">
        <v>649</v>
      </c>
      <c r="J1881" t="s">
        <v>253</v>
      </c>
      <c r="K1881" t="s">
        <v>3115</v>
      </c>
      <c r="L1881" t="s">
        <v>247</v>
      </c>
      <c r="M1881">
        <v>3300000</v>
      </c>
      <c r="N1881">
        <v>-3300000</v>
      </c>
      <c r="O1881">
        <v>0</v>
      </c>
      <c r="P1881">
        <v>0</v>
      </c>
      <c r="Q1881" t="s">
        <v>5691</v>
      </c>
      <c r="R1881" t="s">
        <v>3336</v>
      </c>
      <c r="S1881" t="s">
        <v>3085</v>
      </c>
      <c r="T1881" t="s">
        <v>3085</v>
      </c>
      <c r="U1881" t="s">
        <v>3085</v>
      </c>
      <c r="V1881" t="s">
        <v>3085</v>
      </c>
      <c r="W1881" t="s">
        <v>3085</v>
      </c>
      <c r="X1881" t="str">
        <f t="shared" si="29"/>
        <v>Inversión</v>
      </c>
      <c r="Y1881" t="s">
        <v>3157</v>
      </c>
    </row>
    <row r="1882" spans="1:25">
      <c r="A1882" t="s">
        <v>3343</v>
      </c>
      <c r="B1882" t="s">
        <v>4347</v>
      </c>
      <c r="C1882" t="s">
        <v>5692</v>
      </c>
      <c r="D1882" t="s">
        <v>3076</v>
      </c>
      <c r="E1882" t="s">
        <v>3399</v>
      </c>
      <c r="F1882" t="s">
        <v>3149</v>
      </c>
      <c r="G1882" t="s">
        <v>5484</v>
      </c>
      <c r="H1882" t="s">
        <v>437</v>
      </c>
      <c r="I1882" t="s">
        <v>649</v>
      </c>
      <c r="J1882" t="s">
        <v>253</v>
      </c>
      <c r="K1882" t="s">
        <v>3115</v>
      </c>
      <c r="L1882" t="s">
        <v>247</v>
      </c>
      <c r="M1882">
        <v>5619247</v>
      </c>
      <c r="N1882">
        <v>-5619247</v>
      </c>
      <c r="O1882">
        <v>0</v>
      </c>
      <c r="P1882">
        <v>0</v>
      </c>
      <c r="Q1882" t="s">
        <v>5693</v>
      </c>
      <c r="R1882" t="s">
        <v>3343</v>
      </c>
      <c r="S1882" t="s">
        <v>3085</v>
      </c>
      <c r="T1882" t="s">
        <v>3085</v>
      </c>
      <c r="U1882" t="s">
        <v>3085</v>
      </c>
      <c r="V1882" t="s">
        <v>3085</v>
      </c>
      <c r="W1882" t="s">
        <v>3085</v>
      </c>
      <c r="X1882" t="str">
        <f t="shared" si="29"/>
        <v>Inversión</v>
      </c>
      <c r="Y1882" t="s">
        <v>3157</v>
      </c>
    </row>
    <row r="1883" spans="1:25">
      <c r="A1883" t="s">
        <v>3350</v>
      </c>
      <c r="B1883" t="s">
        <v>4347</v>
      </c>
      <c r="C1883" t="s">
        <v>5694</v>
      </c>
      <c r="D1883" t="s">
        <v>3076</v>
      </c>
      <c r="E1883" t="s">
        <v>3077</v>
      </c>
      <c r="F1883" t="s">
        <v>3149</v>
      </c>
      <c r="G1883" t="s">
        <v>5484</v>
      </c>
      <c r="H1883" t="s">
        <v>437</v>
      </c>
      <c r="I1883" t="s">
        <v>649</v>
      </c>
      <c r="J1883" t="s">
        <v>253</v>
      </c>
      <c r="K1883" t="s">
        <v>3115</v>
      </c>
      <c r="L1883" t="s">
        <v>247</v>
      </c>
      <c r="M1883">
        <v>7584300</v>
      </c>
      <c r="N1883">
        <v>-1011240</v>
      </c>
      <c r="O1883">
        <v>6573060</v>
      </c>
      <c r="P1883">
        <v>0</v>
      </c>
      <c r="Q1883" t="s">
        <v>5695</v>
      </c>
      <c r="R1883" t="s">
        <v>3350</v>
      </c>
      <c r="S1883" t="s">
        <v>5696</v>
      </c>
      <c r="T1883" t="s">
        <v>5697</v>
      </c>
      <c r="U1883" t="s">
        <v>5698</v>
      </c>
      <c r="V1883" t="s">
        <v>5699</v>
      </c>
      <c r="W1883" t="s">
        <v>3085</v>
      </c>
      <c r="X1883" t="str">
        <f t="shared" si="29"/>
        <v>Inversión</v>
      </c>
      <c r="Y1883" t="s">
        <v>3157</v>
      </c>
    </row>
    <row r="1884" spans="1:25">
      <c r="A1884" t="s">
        <v>3265</v>
      </c>
      <c r="B1884" t="s">
        <v>4347</v>
      </c>
      <c r="C1884" t="s">
        <v>5700</v>
      </c>
      <c r="D1884" t="s">
        <v>3076</v>
      </c>
      <c r="E1884" t="s">
        <v>3077</v>
      </c>
      <c r="F1884" t="s">
        <v>3149</v>
      </c>
      <c r="G1884" t="s">
        <v>5484</v>
      </c>
      <c r="H1884" t="s">
        <v>437</v>
      </c>
      <c r="I1884" t="s">
        <v>649</v>
      </c>
      <c r="J1884" t="s">
        <v>253</v>
      </c>
      <c r="K1884" t="s">
        <v>3115</v>
      </c>
      <c r="L1884" t="s">
        <v>247</v>
      </c>
      <c r="M1884">
        <v>5092755</v>
      </c>
      <c r="N1884">
        <v>-679034</v>
      </c>
      <c r="O1884">
        <v>4413721</v>
      </c>
      <c r="P1884">
        <v>0</v>
      </c>
      <c r="Q1884" t="s">
        <v>5701</v>
      </c>
      <c r="R1884" t="s">
        <v>3265</v>
      </c>
      <c r="S1884" t="s">
        <v>5702</v>
      </c>
      <c r="T1884" t="s">
        <v>5703</v>
      </c>
      <c r="U1884" t="s">
        <v>5704</v>
      </c>
      <c r="V1884" t="s">
        <v>5705</v>
      </c>
      <c r="W1884" t="s">
        <v>3085</v>
      </c>
      <c r="X1884" t="str">
        <f t="shared" si="29"/>
        <v>Inversión</v>
      </c>
      <c r="Y1884" t="s">
        <v>3157</v>
      </c>
    </row>
    <row r="1885" spans="1:25">
      <c r="A1885" t="s">
        <v>3365</v>
      </c>
      <c r="B1885" t="s">
        <v>3738</v>
      </c>
      <c r="C1885" t="s">
        <v>5706</v>
      </c>
      <c r="D1885" t="s">
        <v>3076</v>
      </c>
      <c r="E1885" t="s">
        <v>3077</v>
      </c>
      <c r="F1885" t="s">
        <v>310</v>
      </c>
      <c r="G1885" t="s">
        <v>5484</v>
      </c>
      <c r="H1885" t="s">
        <v>303</v>
      </c>
      <c r="I1885" t="s">
        <v>305</v>
      </c>
      <c r="J1885" t="s">
        <v>246</v>
      </c>
      <c r="K1885" t="s">
        <v>3079</v>
      </c>
      <c r="L1885" t="s">
        <v>247</v>
      </c>
      <c r="M1885">
        <v>3722596</v>
      </c>
      <c r="N1885">
        <v>0</v>
      </c>
      <c r="O1885">
        <v>3722596</v>
      </c>
      <c r="P1885">
        <v>0</v>
      </c>
      <c r="Q1885" t="s">
        <v>4965</v>
      </c>
      <c r="R1885" t="s">
        <v>3365</v>
      </c>
      <c r="S1885" t="s">
        <v>5707</v>
      </c>
      <c r="T1885" t="s">
        <v>3085</v>
      </c>
      <c r="U1885" t="s">
        <v>5708</v>
      </c>
      <c r="V1885" t="s">
        <v>5709</v>
      </c>
      <c r="W1885" t="s">
        <v>3085</v>
      </c>
      <c r="X1885" t="str">
        <f t="shared" si="29"/>
        <v>Funcionamiento</v>
      </c>
      <c r="Y1885" t="s">
        <v>5484</v>
      </c>
    </row>
    <row r="1886" spans="1:25">
      <c r="A1886" t="s">
        <v>3365</v>
      </c>
      <c r="B1886" t="s">
        <v>3738</v>
      </c>
      <c r="C1886" t="s">
        <v>5706</v>
      </c>
      <c r="D1886" t="s">
        <v>3076</v>
      </c>
      <c r="E1886" t="s">
        <v>3077</v>
      </c>
      <c r="F1886" t="s">
        <v>310</v>
      </c>
      <c r="G1886" t="s">
        <v>5484</v>
      </c>
      <c r="H1886" t="s">
        <v>312</v>
      </c>
      <c r="I1886" t="s">
        <v>3333</v>
      </c>
      <c r="J1886" t="s">
        <v>246</v>
      </c>
      <c r="K1886" t="s">
        <v>3079</v>
      </c>
      <c r="L1886" t="s">
        <v>247</v>
      </c>
      <c r="M1886">
        <v>2670775</v>
      </c>
      <c r="N1886">
        <v>0</v>
      </c>
      <c r="O1886">
        <v>2670775</v>
      </c>
      <c r="P1886">
        <v>0</v>
      </c>
      <c r="Q1886" t="s">
        <v>4965</v>
      </c>
      <c r="R1886" t="s">
        <v>3365</v>
      </c>
      <c r="S1886" t="s">
        <v>5707</v>
      </c>
      <c r="T1886" t="s">
        <v>3085</v>
      </c>
      <c r="U1886" t="s">
        <v>5708</v>
      </c>
      <c r="V1886" t="s">
        <v>5709</v>
      </c>
      <c r="W1886" t="s">
        <v>3085</v>
      </c>
      <c r="X1886" t="str">
        <f t="shared" si="29"/>
        <v>Funcionamiento</v>
      </c>
      <c r="Y1886" t="s">
        <v>5484</v>
      </c>
    </row>
    <row r="1887" spans="1:25">
      <c r="A1887" t="s">
        <v>3365</v>
      </c>
      <c r="B1887" t="s">
        <v>3738</v>
      </c>
      <c r="C1887" t="s">
        <v>5706</v>
      </c>
      <c r="D1887" t="s">
        <v>3076</v>
      </c>
      <c r="E1887" t="s">
        <v>3077</v>
      </c>
      <c r="F1887" t="s">
        <v>310</v>
      </c>
      <c r="G1887" t="s">
        <v>5484</v>
      </c>
      <c r="H1887" t="s">
        <v>333</v>
      </c>
      <c r="I1887" t="s">
        <v>335</v>
      </c>
      <c r="J1887" t="s">
        <v>246</v>
      </c>
      <c r="K1887" t="s">
        <v>3079</v>
      </c>
      <c r="L1887" t="s">
        <v>247</v>
      </c>
      <c r="M1887">
        <v>150004</v>
      </c>
      <c r="N1887">
        <v>0</v>
      </c>
      <c r="O1887">
        <v>150004</v>
      </c>
      <c r="P1887">
        <v>0</v>
      </c>
      <c r="Q1887" t="s">
        <v>4965</v>
      </c>
      <c r="R1887" t="s">
        <v>3365</v>
      </c>
      <c r="S1887" t="s">
        <v>5707</v>
      </c>
      <c r="T1887" t="s">
        <v>3085</v>
      </c>
      <c r="U1887" t="s">
        <v>5708</v>
      </c>
      <c r="V1887" t="s">
        <v>5709</v>
      </c>
      <c r="W1887" t="s">
        <v>3085</v>
      </c>
      <c r="X1887" t="str">
        <f t="shared" si="29"/>
        <v>Funcionamiento</v>
      </c>
      <c r="Y1887" t="s">
        <v>5484</v>
      </c>
    </row>
    <row r="1888" spans="1:25">
      <c r="A1888" t="s">
        <v>3365</v>
      </c>
      <c r="B1888" t="s">
        <v>3738</v>
      </c>
      <c r="C1888" t="s">
        <v>5706</v>
      </c>
      <c r="D1888" t="s">
        <v>3076</v>
      </c>
      <c r="E1888" t="s">
        <v>3077</v>
      </c>
      <c r="F1888" t="s">
        <v>310</v>
      </c>
      <c r="G1888" t="s">
        <v>5484</v>
      </c>
      <c r="H1888" t="s">
        <v>309</v>
      </c>
      <c r="I1888" t="s">
        <v>311</v>
      </c>
      <c r="J1888" t="s">
        <v>246</v>
      </c>
      <c r="K1888" t="s">
        <v>3079</v>
      </c>
      <c r="L1888" t="s">
        <v>247</v>
      </c>
      <c r="M1888">
        <v>1883860</v>
      </c>
      <c r="N1888">
        <v>0</v>
      </c>
      <c r="O1888">
        <v>1883860</v>
      </c>
      <c r="P1888">
        <v>0</v>
      </c>
      <c r="Q1888" t="s">
        <v>4965</v>
      </c>
      <c r="R1888" t="s">
        <v>3365</v>
      </c>
      <c r="S1888" t="s">
        <v>5707</v>
      </c>
      <c r="T1888" t="s">
        <v>3085</v>
      </c>
      <c r="U1888" t="s">
        <v>5708</v>
      </c>
      <c r="V1888" t="s">
        <v>5709</v>
      </c>
      <c r="W1888" t="s">
        <v>3085</v>
      </c>
      <c r="X1888" t="str">
        <f t="shared" si="29"/>
        <v>Funcionamiento</v>
      </c>
      <c r="Y1888" t="s">
        <v>5484</v>
      </c>
    </row>
    <row r="1889" spans="1:25">
      <c r="A1889" t="s">
        <v>3365</v>
      </c>
      <c r="B1889" t="s">
        <v>3738</v>
      </c>
      <c r="C1889" t="s">
        <v>5706</v>
      </c>
      <c r="D1889" t="s">
        <v>3076</v>
      </c>
      <c r="E1889" t="s">
        <v>3077</v>
      </c>
      <c r="F1889" t="s">
        <v>310</v>
      </c>
      <c r="G1889" t="s">
        <v>5484</v>
      </c>
      <c r="H1889" t="s">
        <v>292</v>
      </c>
      <c r="I1889" t="s">
        <v>293</v>
      </c>
      <c r="J1889" t="s">
        <v>246</v>
      </c>
      <c r="K1889" t="s">
        <v>3079</v>
      </c>
      <c r="L1889" t="s">
        <v>247</v>
      </c>
      <c r="M1889">
        <v>78297513</v>
      </c>
      <c r="N1889">
        <v>0</v>
      </c>
      <c r="O1889">
        <v>78297513</v>
      </c>
      <c r="P1889">
        <v>0</v>
      </c>
      <c r="Q1889" t="s">
        <v>4965</v>
      </c>
      <c r="R1889" t="s">
        <v>3365</v>
      </c>
      <c r="S1889" t="s">
        <v>5707</v>
      </c>
      <c r="T1889" t="s">
        <v>3085</v>
      </c>
      <c r="U1889" t="s">
        <v>5708</v>
      </c>
      <c r="V1889" t="s">
        <v>5709</v>
      </c>
      <c r="W1889" t="s">
        <v>3085</v>
      </c>
      <c r="X1889" t="str">
        <f t="shared" si="29"/>
        <v>Funcionamiento</v>
      </c>
      <c r="Y1889" t="s">
        <v>5484</v>
      </c>
    </row>
    <row r="1890" spans="1:25">
      <c r="A1890" t="s">
        <v>3365</v>
      </c>
      <c r="B1890" t="s">
        <v>3738</v>
      </c>
      <c r="C1890" t="s">
        <v>5706</v>
      </c>
      <c r="D1890" t="s">
        <v>3076</v>
      </c>
      <c r="E1890" t="s">
        <v>3077</v>
      </c>
      <c r="F1890" t="s">
        <v>310</v>
      </c>
      <c r="G1890" t="s">
        <v>5484</v>
      </c>
      <c r="H1890" t="s">
        <v>331</v>
      </c>
      <c r="I1890" t="s">
        <v>587</v>
      </c>
      <c r="J1890" t="s">
        <v>246</v>
      </c>
      <c r="K1890" t="s">
        <v>3079</v>
      </c>
      <c r="L1890" t="s">
        <v>247</v>
      </c>
      <c r="M1890">
        <v>2093178</v>
      </c>
      <c r="N1890">
        <v>0</v>
      </c>
      <c r="O1890">
        <v>2093178</v>
      </c>
      <c r="P1890">
        <v>0</v>
      </c>
      <c r="Q1890" t="s">
        <v>4965</v>
      </c>
      <c r="R1890" t="s">
        <v>3365</v>
      </c>
      <c r="S1890" t="s">
        <v>5707</v>
      </c>
      <c r="T1890" t="s">
        <v>3085</v>
      </c>
      <c r="U1890" t="s">
        <v>5708</v>
      </c>
      <c r="V1890" t="s">
        <v>5709</v>
      </c>
      <c r="W1890" t="s">
        <v>3085</v>
      </c>
      <c r="X1890" t="str">
        <f t="shared" si="29"/>
        <v>Funcionamiento</v>
      </c>
      <c r="Y1890" t="s">
        <v>5484</v>
      </c>
    </row>
    <row r="1891" spans="1:25">
      <c r="A1891" t="s">
        <v>3365</v>
      </c>
      <c r="B1891" t="s">
        <v>3738</v>
      </c>
      <c r="C1891" t="s">
        <v>5706</v>
      </c>
      <c r="D1891" t="s">
        <v>3076</v>
      </c>
      <c r="E1891" t="s">
        <v>3077</v>
      </c>
      <c r="F1891" t="s">
        <v>310</v>
      </c>
      <c r="G1891" t="s">
        <v>5484</v>
      </c>
      <c r="H1891" t="s">
        <v>348</v>
      </c>
      <c r="I1891" t="s">
        <v>349</v>
      </c>
      <c r="J1891" t="s">
        <v>246</v>
      </c>
      <c r="K1891" t="s">
        <v>3079</v>
      </c>
      <c r="L1891" t="s">
        <v>247</v>
      </c>
      <c r="M1891">
        <v>1371397</v>
      </c>
      <c r="N1891">
        <v>0</v>
      </c>
      <c r="O1891">
        <v>1371397</v>
      </c>
      <c r="P1891">
        <v>0</v>
      </c>
      <c r="Q1891" t="s">
        <v>4965</v>
      </c>
      <c r="R1891" t="s">
        <v>3365</v>
      </c>
      <c r="S1891" t="s">
        <v>5707</v>
      </c>
      <c r="T1891" t="s">
        <v>3085</v>
      </c>
      <c r="U1891" t="s">
        <v>5708</v>
      </c>
      <c r="V1891" t="s">
        <v>5709</v>
      </c>
      <c r="W1891" t="s">
        <v>3085</v>
      </c>
      <c r="X1891" t="str">
        <f t="shared" si="29"/>
        <v>Funcionamiento</v>
      </c>
      <c r="Y1891" t="s">
        <v>5484</v>
      </c>
    </row>
    <row r="1892" spans="1:25">
      <c r="A1892" t="s">
        <v>3365</v>
      </c>
      <c r="B1892" t="s">
        <v>3738</v>
      </c>
      <c r="C1892" t="s">
        <v>5706</v>
      </c>
      <c r="D1892" t="s">
        <v>3076</v>
      </c>
      <c r="E1892" t="s">
        <v>3077</v>
      </c>
      <c r="F1892" t="s">
        <v>310</v>
      </c>
      <c r="G1892" t="s">
        <v>5484</v>
      </c>
      <c r="H1892" t="s">
        <v>294</v>
      </c>
      <c r="I1892" t="s">
        <v>296</v>
      </c>
      <c r="J1892" t="s">
        <v>246</v>
      </c>
      <c r="K1892" t="s">
        <v>3079</v>
      </c>
      <c r="L1892" t="s">
        <v>247</v>
      </c>
      <c r="M1892">
        <v>1935396</v>
      </c>
      <c r="N1892">
        <v>0</v>
      </c>
      <c r="O1892">
        <v>1935396</v>
      </c>
      <c r="P1892">
        <v>0</v>
      </c>
      <c r="Q1892" t="s">
        <v>4965</v>
      </c>
      <c r="R1892" t="s">
        <v>3365</v>
      </c>
      <c r="S1892" t="s">
        <v>5707</v>
      </c>
      <c r="T1892" t="s">
        <v>3085</v>
      </c>
      <c r="U1892" t="s">
        <v>5708</v>
      </c>
      <c r="V1892" t="s">
        <v>5709</v>
      </c>
      <c r="W1892" t="s">
        <v>3085</v>
      </c>
      <c r="X1892" t="str">
        <f t="shared" si="29"/>
        <v>Funcionamiento</v>
      </c>
      <c r="Y1892" t="s">
        <v>5484</v>
      </c>
    </row>
    <row r="1893" spans="1:25">
      <c r="A1893" t="s">
        <v>3264</v>
      </c>
      <c r="B1893" t="s">
        <v>3738</v>
      </c>
      <c r="C1893" t="s">
        <v>5710</v>
      </c>
      <c r="D1893" t="s">
        <v>3076</v>
      </c>
      <c r="E1893" t="s">
        <v>3077</v>
      </c>
      <c r="F1893" t="s">
        <v>310</v>
      </c>
      <c r="G1893" t="s">
        <v>5484</v>
      </c>
      <c r="H1893" t="s">
        <v>316</v>
      </c>
      <c r="I1893" t="s">
        <v>583</v>
      </c>
      <c r="J1893" t="s">
        <v>246</v>
      </c>
      <c r="K1893" t="s">
        <v>3079</v>
      </c>
      <c r="L1893" t="s">
        <v>247</v>
      </c>
      <c r="M1893">
        <v>7094800</v>
      </c>
      <c r="N1893">
        <v>0</v>
      </c>
      <c r="O1893">
        <v>7094800</v>
      </c>
      <c r="P1893">
        <v>0</v>
      </c>
      <c r="Q1893" t="s">
        <v>5711</v>
      </c>
      <c r="R1893" t="s">
        <v>3264</v>
      </c>
      <c r="S1893" t="s">
        <v>5712</v>
      </c>
      <c r="T1893" t="s">
        <v>3085</v>
      </c>
      <c r="U1893" t="s">
        <v>5713</v>
      </c>
      <c r="V1893" t="s">
        <v>5714</v>
      </c>
      <c r="W1893" t="s">
        <v>3085</v>
      </c>
      <c r="X1893" t="str">
        <f t="shared" si="29"/>
        <v>Funcionamiento</v>
      </c>
      <c r="Y1893" t="s">
        <v>5484</v>
      </c>
    </row>
    <row r="1894" spans="1:25">
      <c r="A1894" t="s">
        <v>3264</v>
      </c>
      <c r="B1894" t="s">
        <v>3738</v>
      </c>
      <c r="C1894" t="s">
        <v>5710</v>
      </c>
      <c r="D1894" t="s">
        <v>3076</v>
      </c>
      <c r="E1894" t="s">
        <v>3077</v>
      </c>
      <c r="F1894" t="s">
        <v>310</v>
      </c>
      <c r="G1894" t="s">
        <v>5484</v>
      </c>
      <c r="H1894" t="s">
        <v>320</v>
      </c>
      <c r="I1894" t="s">
        <v>321</v>
      </c>
      <c r="J1894" t="s">
        <v>246</v>
      </c>
      <c r="K1894" t="s">
        <v>3079</v>
      </c>
      <c r="L1894" t="s">
        <v>247</v>
      </c>
      <c r="M1894">
        <v>1282600</v>
      </c>
      <c r="N1894">
        <v>0</v>
      </c>
      <c r="O1894">
        <v>1282600</v>
      </c>
      <c r="P1894">
        <v>0</v>
      </c>
      <c r="Q1894" t="s">
        <v>5711</v>
      </c>
      <c r="R1894" t="s">
        <v>3264</v>
      </c>
      <c r="S1894" t="s">
        <v>5712</v>
      </c>
      <c r="T1894" t="s">
        <v>3085</v>
      </c>
      <c r="U1894" t="s">
        <v>5713</v>
      </c>
      <c r="V1894" t="s">
        <v>5714</v>
      </c>
      <c r="W1894" t="s">
        <v>3085</v>
      </c>
      <c r="X1894" t="str">
        <f t="shared" si="29"/>
        <v>Funcionamiento</v>
      </c>
      <c r="Y1894" t="s">
        <v>5484</v>
      </c>
    </row>
    <row r="1895" spans="1:25">
      <c r="A1895" t="s">
        <v>3264</v>
      </c>
      <c r="B1895" t="s">
        <v>3738</v>
      </c>
      <c r="C1895" t="s">
        <v>5710</v>
      </c>
      <c r="D1895" t="s">
        <v>3076</v>
      </c>
      <c r="E1895" t="s">
        <v>3077</v>
      </c>
      <c r="F1895" t="s">
        <v>310</v>
      </c>
      <c r="G1895" t="s">
        <v>5484</v>
      </c>
      <c r="H1895" t="s">
        <v>318</v>
      </c>
      <c r="I1895" t="s">
        <v>586</v>
      </c>
      <c r="J1895" t="s">
        <v>246</v>
      </c>
      <c r="K1895" t="s">
        <v>3079</v>
      </c>
      <c r="L1895" t="s">
        <v>247</v>
      </c>
      <c r="M1895">
        <v>3585900</v>
      </c>
      <c r="N1895">
        <v>0</v>
      </c>
      <c r="O1895">
        <v>3585900</v>
      </c>
      <c r="P1895">
        <v>0</v>
      </c>
      <c r="Q1895" t="s">
        <v>5711</v>
      </c>
      <c r="R1895" t="s">
        <v>3264</v>
      </c>
      <c r="S1895" t="s">
        <v>5712</v>
      </c>
      <c r="T1895" t="s">
        <v>3085</v>
      </c>
      <c r="U1895" t="s">
        <v>5713</v>
      </c>
      <c r="V1895" t="s">
        <v>5714</v>
      </c>
      <c r="W1895" t="s">
        <v>3085</v>
      </c>
      <c r="X1895" t="str">
        <f t="shared" si="29"/>
        <v>Funcionamiento</v>
      </c>
      <c r="Y1895" t="s">
        <v>5484</v>
      </c>
    </row>
    <row r="1896" spans="1:25">
      <c r="A1896" t="s">
        <v>3264</v>
      </c>
      <c r="B1896" t="s">
        <v>3738</v>
      </c>
      <c r="C1896" t="s">
        <v>5710</v>
      </c>
      <c r="D1896" t="s">
        <v>3076</v>
      </c>
      <c r="E1896" t="s">
        <v>3077</v>
      </c>
      <c r="F1896" t="s">
        <v>310</v>
      </c>
      <c r="G1896" t="s">
        <v>5484</v>
      </c>
      <c r="H1896" t="s">
        <v>324</v>
      </c>
      <c r="I1896" t="s">
        <v>325</v>
      </c>
      <c r="J1896" t="s">
        <v>246</v>
      </c>
      <c r="K1896" t="s">
        <v>3079</v>
      </c>
      <c r="L1896" t="s">
        <v>247</v>
      </c>
      <c r="M1896">
        <v>1793600</v>
      </c>
      <c r="N1896">
        <v>0</v>
      </c>
      <c r="O1896">
        <v>1793600</v>
      </c>
      <c r="P1896">
        <v>0</v>
      </c>
      <c r="Q1896" t="s">
        <v>5711</v>
      </c>
      <c r="R1896" t="s">
        <v>3264</v>
      </c>
      <c r="S1896" t="s">
        <v>5712</v>
      </c>
      <c r="T1896" t="s">
        <v>3085</v>
      </c>
      <c r="U1896" t="s">
        <v>5713</v>
      </c>
      <c r="V1896" t="s">
        <v>5714</v>
      </c>
      <c r="W1896" t="s">
        <v>3085</v>
      </c>
      <c r="X1896" t="str">
        <f t="shared" si="29"/>
        <v>Funcionamiento</v>
      </c>
      <c r="Y1896" t="s">
        <v>5484</v>
      </c>
    </row>
    <row r="1897" spans="1:25">
      <c r="A1897" t="s">
        <v>3264</v>
      </c>
      <c r="B1897" t="s">
        <v>3738</v>
      </c>
      <c r="C1897" t="s">
        <v>5710</v>
      </c>
      <c r="D1897" t="s">
        <v>3076</v>
      </c>
      <c r="E1897" t="s">
        <v>3077</v>
      </c>
      <c r="F1897" t="s">
        <v>310</v>
      </c>
      <c r="G1897" t="s">
        <v>5484</v>
      </c>
      <c r="H1897" t="s">
        <v>314</v>
      </c>
      <c r="I1897" t="s">
        <v>582</v>
      </c>
      <c r="J1897" t="s">
        <v>246</v>
      </c>
      <c r="K1897" t="s">
        <v>3079</v>
      </c>
      <c r="L1897" t="s">
        <v>247</v>
      </c>
      <c r="M1897">
        <v>10015600</v>
      </c>
      <c r="N1897">
        <v>0</v>
      </c>
      <c r="O1897">
        <v>10015600</v>
      </c>
      <c r="P1897">
        <v>0</v>
      </c>
      <c r="Q1897" t="s">
        <v>5711</v>
      </c>
      <c r="R1897" t="s">
        <v>3264</v>
      </c>
      <c r="S1897" t="s">
        <v>5712</v>
      </c>
      <c r="T1897" t="s">
        <v>3085</v>
      </c>
      <c r="U1897" t="s">
        <v>5713</v>
      </c>
      <c r="V1897" t="s">
        <v>5714</v>
      </c>
      <c r="W1897" t="s">
        <v>3085</v>
      </c>
      <c r="X1897" t="str">
        <f t="shared" si="29"/>
        <v>Funcionamiento</v>
      </c>
      <c r="Y1897" t="s">
        <v>5484</v>
      </c>
    </row>
    <row r="1898" spans="1:25">
      <c r="A1898" t="s">
        <v>3264</v>
      </c>
      <c r="B1898" t="s">
        <v>3738</v>
      </c>
      <c r="C1898" t="s">
        <v>5710</v>
      </c>
      <c r="D1898" t="s">
        <v>3076</v>
      </c>
      <c r="E1898" t="s">
        <v>3077</v>
      </c>
      <c r="F1898" t="s">
        <v>310</v>
      </c>
      <c r="G1898" t="s">
        <v>5484</v>
      </c>
      <c r="H1898" t="s">
        <v>322</v>
      </c>
      <c r="I1898" t="s">
        <v>323</v>
      </c>
      <c r="J1898" t="s">
        <v>246</v>
      </c>
      <c r="K1898" t="s">
        <v>3079</v>
      </c>
      <c r="L1898" t="s">
        <v>247</v>
      </c>
      <c r="M1898">
        <v>2690300</v>
      </c>
      <c r="N1898">
        <v>0</v>
      </c>
      <c r="O1898">
        <v>2690300</v>
      </c>
      <c r="P1898">
        <v>0</v>
      </c>
      <c r="Q1898" t="s">
        <v>5711</v>
      </c>
      <c r="R1898" t="s">
        <v>3264</v>
      </c>
      <c r="S1898" t="s">
        <v>5712</v>
      </c>
      <c r="T1898" t="s">
        <v>3085</v>
      </c>
      <c r="U1898" t="s">
        <v>5713</v>
      </c>
      <c r="V1898" t="s">
        <v>5714</v>
      </c>
      <c r="W1898" t="s">
        <v>3085</v>
      </c>
      <c r="X1898" t="str">
        <f t="shared" si="29"/>
        <v>Funcionamiento</v>
      </c>
      <c r="Y1898" t="s">
        <v>5484</v>
      </c>
    </row>
    <row r="1899" spans="1:25">
      <c r="A1899" t="s">
        <v>3417</v>
      </c>
      <c r="B1899" t="s">
        <v>3476</v>
      </c>
      <c r="C1899" t="s">
        <v>5715</v>
      </c>
      <c r="D1899" t="s">
        <v>3076</v>
      </c>
      <c r="E1899" t="s">
        <v>3399</v>
      </c>
      <c r="F1899" t="s">
        <v>3149</v>
      </c>
      <c r="G1899" t="s">
        <v>5484</v>
      </c>
      <c r="H1899" t="s">
        <v>437</v>
      </c>
      <c r="I1899" t="s">
        <v>649</v>
      </c>
      <c r="J1899" t="s">
        <v>246</v>
      </c>
      <c r="K1899" t="s">
        <v>3150</v>
      </c>
      <c r="L1899" t="s">
        <v>247</v>
      </c>
      <c r="M1899">
        <v>18202320</v>
      </c>
      <c r="N1899">
        <v>-18202320</v>
      </c>
      <c r="O1899">
        <v>0</v>
      </c>
      <c r="P1899">
        <v>0</v>
      </c>
      <c r="Q1899" t="s">
        <v>5716</v>
      </c>
      <c r="R1899" t="s">
        <v>3417</v>
      </c>
      <c r="S1899" t="s">
        <v>3085</v>
      </c>
      <c r="T1899" t="s">
        <v>3085</v>
      </c>
      <c r="U1899" t="s">
        <v>3085</v>
      </c>
      <c r="V1899" t="s">
        <v>3085</v>
      </c>
      <c r="W1899" t="s">
        <v>3085</v>
      </c>
      <c r="X1899" t="str">
        <f t="shared" si="29"/>
        <v>Inversión</v>
      </c>
      <c r="Y1899" t="s">
        <v>3157</v>
      </c>
    </row>
    <row r="1900" spans="1:25">
      <c r="A1900" t="s">
        <v>3385</v>
      </c>
      <c r="B1900" t="s">
        <v>3476</v>
      </c>
      <c r="C1900" t="s">
        <v>5717</v>
      </c>
      <c r="D1900" t="s">
        <v>3076</v>
      </c>
      <c r="E1900" t="s">
        <v>3399</v>
      </c>
      <c r="F1900" t="s">
        <v>3149</v>
      </c>
      <c r="G1900" t="s">
        <v>5484</v>
      </c>
      <c r="H1900" t="s">
        <v>437</v>
      </c>
      <c r="I1900" t="s">
        <v>649</v>
      </c>
      <c r="J1900" t="s">
        <v>246</v>
      </c>
      <c r="K1900" t="s">
        <v>3150</v>
      </c>
      <c r="L1900" t="s">
        <v>247</v>
      </c>
      <c r="M1900">
        <v>8385135</v>
      </c>
      <c r="N1900">
        <v>-8385135</v>
      </c>
      <c r="O1900">
        <v>0</v>
      </c>
      <c r="P1900">
        <v>0</v>
      </c>
      <c r="Q1900" t="s">
        <v>5718</v>
      </c>
      <c r="R1900" t="s">
        <v>3385</v>
      </c>
      <c r="S1900" t="s">
        <v>5719</v>
      </c>
      <c r="T1900" t="s">
        <v>3085</v>
      </c>
      <c r="U1900" t="s">
        <v>3085</v>
      </c>
      <c r="V1900" t="s">
        <v>3085</v>
      </c>
      <c r="W1900" t="s">
        <v>3085</v>
      </c>
      <c r="X1900" t="str">
        <f t="shared" si="29"/>
        <v>Inversión</v>
      </c>
      <c r="Y1900" t="s">
        <v>3157</v>
      </c>
    </row>
    <row r="1901" spans="1:25">
      <c r="A1901" t="s">
        <v>3278</v>
      </c>
      <c r="B1901" t="s">
        <v>4726</v>
      </c>
      <c r="C1901" t="s">
        <v>5720</v>
      </c>
      <c r="D1901" t="s">
        <v>3076</v>
      </c>
      <c r="E1901" t="s">
        <v>3077</v>
      </c>
      <c r="F1901" t="s">
        <v>3149</v>
      </c>
      <c r="G1901" t="s">
        <v>5484</v>
      </c>
      <c r="H1901" t="s">
        <v>437</v>
      </c>
      <c r="I1901" t="s">
        <v>649</v>
      </c>
      <c r="J1901" t="s">
        <v>246</v>
      </c>
      <c r="K1901" t="s">
        <v>3079</v>
      </c>
      <c r="L1901" t="s">
        <v>247</v>
      </c>
      <c r="M1901">
        <v>19762384</v>
      </c>
      <c r="N1901">
        <v>-3699127</v>
      </c>
      <c r="O1901">
        <v>16063257</v>
      </c>
      <c r="P1901">
        <v>0</v>
      </c>
      <c r="Q1901" t="s">
        <v>5721</v>
      </c>
      <c r="R1901" t="s">
        <v>3278</v>
      </c>
      <c r="S1901" t="s">
        <v>5722</v>
      </c>
      <c r="T1901" t="s">
        <v>5723</v>
      </c>
      <c r="U1901" t="s">
        <v>5724</v>
      </c>
      <c r="V1901" t="s">
        <v>5725</v>
      </c>
      <c r="W1901" t="s">
        <v>3085</v>
      </c>
      <c r="X1901" t="str">
        <f t="shared" si="29"/>
        <v>Inversión</v>
      </c>
      <c r="Y1901" t="s">
        <v>3157</v>
      </c>
    </row>
    <row r="1902" spans="1:25">
      <c r="A1902" t="s">
        <v>3392</v>
      </c>
      <c r="B1902" t="s">
        <v>4726</v>
      </c>
      <c r="C1902" t="s">
        <v>5726</v>
      </c>
      <c r="D1902" t="s">
        <v>3076</v>
      </c>
      <c r="E1902" t="s">
        <v>3077</v>
      </c>
      <c r="F1902" t="s">
        <v>310</v>
      </c>
      <c r="G1902" t="s">
        <v>5484</v>
      </c>
      <c r="H1902" t="s">
        <v>312</v>
      </c>
      <c r="I1902" t="s">
        <v>3333</v>
      </c>
      <c r="J1902" t="s">
        <v>246</v>
      </c>
      <c r="K1902" t="s">
        <v>3079</v>
      </c>
      <c r="L1902" t="s">
        <v>247</v>
      </c>
      <c r="M1902">
        <v>2711917</v>
      </c>
      <c r="N1902">
        <v>0</v>
      </c>
      <c r="O1902">
        <v>2711917</v>
      </c>
      <c r="P1902">
        <v>0</v>
      </c>
      <c r="Q1902" t="s">
        <v>5727</v>
      </c>
      <c r="R1902" t="s">
        <v>3392</v>
      </c>
      <c r="S1902" t="s">
        <v>5728</v>
      </c>
      <c r="T1902" t="s">
        <v>3085</v>
      </c>
      <c r="U1902" t="s">
        <v>5729</v>
      </c>
      <c r="V1902" t="s">
        <v>5730</v>
      </c>
      <c r="W1902" t="s">
        <v>3085</v>
      </c>
      <c r="X1902" t="str">
        <f t="shared" si="29"/>
        <v>Funcionamiento</v>
      </c>
      <c r="Y1902" t="s">
        <v>5484</v>
      </c>
    </row>
    <row r="1903" spans="1:25">
      <c r="A1903" t="s">
        <v>3392</v>
      </c>
      <c r="B1903" t="s">
        <v>4726</v>
      </c>
      <c r="C1903" t="s">
        <v>5726</v>
      </c>
      <c r="D1903" t="s">
        <v>3076</v>
      </c>
      <c r="E1903" t="s">
        <v>3077</v>
      </c>
      <c r="F1903" t="s">
        <v>310</v>
      </c>
      <c r="G1903" t="s">
        <v>5484</v>
      </c>
      <c r="H1903" t="s">
        <v>292</v>
      </c>
      <c r="I1903" t="s">
        <v>293</v>
      </c>
      <c r="J1903" t="s">
        <v>246</v>
      </c>
      <c r="K1903" t="s">
        <v>3079</v>
      </c>
      <c r="L1903" t="s">
        <v>247</v>
      </c>
      <c r="M1903">
        <v>76922269</v>
      </c>
      <c r="N1903">
        <v>108200</v>
      </c>
      <c r="O1903">
        <v>77030469</v>
      </c>
      <c r="P1903">
        <v>0</v>
      </c>
      <c r="Q1903" t="s">
        <v>5727</v>
      </c>
      <c r="R1903" t="s">
        <v>3392</v>
      </c>
      <c r="S1903" t="s">
        <v>5728</v>
      </c>
      <c r="T1903" t="s">
        <v>3085</v>
      </c>
      <c r="U1903" t="s">
        <v>5729</v>
      </c>
      <c r="V1903" t="s">
        <v>5730</v>
      </c>
      <c r="W1903" t="s">
        <v>3085</v>
      </c>
      <c r="X1903" t="str">
        <f t="shared" si="29"/>
        <v>Funcionamiento</v>
      </c>
      <c r="Y1903" t="s">
        <v>5484</v>
      </c>
    </row>
    <row r="1904" spans="1:25">
      <c r="A1904" t="s">
        <v>3392</v>
      </c>
      <c r="B1904" t="s">
        <v>4726</v>
      </c>
      <c r="C1904" t="s">
        <v>5726</v>
      </c>
      <c r="D1904" t="s">
        <v>3076</v>
      </c>
      <c r="E1904" t="s">
        <v>3077</v>
      </c>
      <c r="F1904" t="s">
        <v>310</v>
      </c>
      <c r="G1904" t="s">
        <v>5484</v>
      </c>
      <c r="H1904" t="s">
        <v>294</v>
      </c>
      <c r="I1904" t="s">
        <v>296</v>
      </c>
      <c r="J1904" t="s">
        <v>246</v>
      </c>
      <c r="K1904" t="s">
        <v>3079</v>
      </c>
      <c r="L1904" t="s">
        <v>247</v>
      </c>
      <c r="M1904">
        <v>1960578</v>
      </c>
      <c r="N1904">
        <v>0</v>
      </c>
      <c r="O1904">
        <v>1960578</v>
      </c>
      <c r="P1904">
        <v>0</v>
      </c>
      <c r="Q1904" t="s">
        <v>5727</v>
      </c>
      <c r="R1904" t="s">
        <v>3392</v>
      </c>
      <c r="S1904" t="s">
        <v>5728</v>
      </c>
      <c r="T1904" t="s">
        <v>3085</v>
      </c>
      <c r="U1904" t="s">
        <v>5729</v>
      </c>
      <c r="V1904" t="s">
        <v>5730</v>
      </c>
      <c r="W1904" t="s">
        <v>3085</v>
      </c>
      <c r="X1904" t="str">
        <f t="shared" si="29"/>
        <v>Funcionamiento</v>
      </c>
      <c r="Y1904" t="s">
        <v>5484</v>
      </c>
    </row>
    <row r="1905" spans="1:25">
      <c r="A1905" t="s">
        <v>3392</v>
      </c>
      <c r="B1905" t="s">
        <v>4726</v>
      </c>
      <c r="C1905" t="s">
        <v>5726</v>
      </c>
      <c r="D1905" t="s">
        <v>3076</v>
      </c>
      <c r="E1905" t="s">
        <v>3077</v>
      </c>
      <c r="F1905" t="s">
        <v>310</v>
      </c>
      <c r="G1905" t="s">
        <v>5484</v>
      </c>
      <c r="H1905" t="s">
        <v>306</v>
      </c>
      <c r="I1905" t="s">
        <v>308</v>
      </c>
      <c r="J1905" t="s">
        <v>246</v>
      </c>
      <c r="K1905" t="s">
        <v>3079</v>
      </c>
      <c r="L1905" t="s">
        <v>247</v>
      </c>
      <c r="M1905">
        <v>113870131</v>
      </c>
      <c r="N1905">
        <v>-108200</v>
      </c>
      <c r="O1905">
        <v>113761931</v>
      </c>
      <c r="P1905">
        <v>0</v>
      </c>
      <c r="Q1905" t="s">
        <v>5727</v>
      </c>
      <c r="R1905" t="s">
        <v>3392</v>
      </c>
      <c r="S1905" t="s">
        <v>5728</v>
      </c>
      <c r="T1905" t="s">
        <v>3085</v>
      </c>
      <c r="U1905" t="s">
        <v>5729</v>
      </c>
      <c r="V1905" t="s">
        <v>5730</v>
      </c>
      <c r="W1905" t="s">
        <v>3085</v>
      </c>
      <c r="X1905" t="str">
        <f t="shared" si="29"/>
        <v>Funcionamiento</v>
      </c>
      <c r="Y1905" t="s">
        <v>5484</v>
      </c>
    </row>
    <row r="1906" spans="1:25">
      <c r="A1906" t="s">
        <v>3392</v>
      </c>
      <c r="B1906" t="s">
        <v>4726</v>
      </c>
      <c r="C1906" t="s">
        <v>5726</v>
      </c>
      <c r="D1906" t="s">
        <v>3076</v>
      </c>
      <c r="E1906" t="s">
        <v>3077</v>
      </c>
      <c r="F1906" t="s">
        <v>310</v>
      </c>
      <c r="G1906" t="s">
        <v>5484</v>
      </c>
      <c r="H1906" t="s">
        <v>333</v>
      </c>
      <c r="I1906" t="s">
        <v>335</v>
      </c>
      <c r="J1906" t="s">
        <v>246</v>
      </c>
      <c r="K1906" t="s">
        <v>3079</v>
      </c>
      <c r="L1906" t="s">
        <v>247</v>
      </c>
      <c r="M1906">
        <v>335072</v>
      </c>
      <c r="N1906">
        <v>0</v>
      </c>
      <c r="O1906">
        <v>335072</v>
      </c>
      <c r="P1906">
        <v>0</v>
      </c>
      <c r="Q1906" t="s">
        <v>5727</v>
      </c>
      <c r="R1906" t="s">
        <v>3392</v>
      </c>
      <c r="S1906" t="s">
        <v>5728</v>
      </c>
      <c r="T1906" t="s">
        <v>3085</v>
      </c>
      <c r="U1906" t="s">
        <v>5729</v>
      </c>
      <c r="V1906" t="s">
        <v>5730</v>
      </c>
      <c r="W1906" t="s">
        <v>3085</v>
      </c>
      <c r="X1906" t="str">
        <f t="shared" si="29"/>
        <v>Funcionamiento</v>
      </c>
      <c r="Y1906" t="s">
        <v>5484</v>
      </c>
    </row>
    <row r="1907" spans="1:25">
      <c r="A1907" t="s">
        <v>3392</v>
      </c>
      <c r="B1907" t="s">
        <v>4726</v>
      </c>
      <c r="C1907" t="s">
        <v>5726</v>
      </c>
      <c r="D1907" t="s">
        <v>3076</v>
      </c>
      <c r="E1907" t="s">
        <v>3077</v>
      </c>
      <c r="F1907" t="s">
        <v>310</v>
      </c>
      <c r="G1907" t="s">
        <v>5484</v>
      </c>
      <c r="H1907" t="s">
        <v>303</v>
      </c>
      <c r="I1907" t="s">
        <v>305</v>
      </c>
      <c r="J1907" t="s">
        <v>246</v>
      </c>
      <c r="K1907" t="s">
        <v>3079</v>
      </c>
      <c r="L1907" t="s">
        <v>247</v>
      </c>
      <c r="M1907">
        <v>2492095</v>
      </c>
      <c r="N1907">
        <v>0</v>
      </c>
      <c r="O1907">
        <v>2492095</v>
      </c>
      <c r="P1907">
        <v>0</v>
      </c>
      <c r="Q1907" t="s">
        <v>5727</v>
      </c>
      <c r="R1907" t="s">
        <v>3392</v>
      </c>
      <c r="S1907" t="s">
        <v>5728</v>
      </c>
      <c r="T1907" t="s">
        <v>3085</v>
      </c>
      <c r="U1907" t="s">
        <v>5729</v>
      </c>
      <c r="V1907" t="s">
        <v>5730</v>
      </c>
      <c r="W1907" t="s">
        <v>3085</v>
      </c>
      <c r="X1907" t="str">
        <f t="shared" si="29"/>
        <v>Funcionamiento</v>
      </c>
      <c r="Y1907" t="s">
        <v>5484</v>
      </c>
    </row>
    <row r="1908" spans="1:25">
      <c r="A1908" t="s">
        <v>3392</v>
      </c>
      <c r="B1908" t="s">
        <v>4726</v>
      </c>
      <c r="C1908" t="s">
        <v>5726</v>
      </c>
      <c r="D1908" t="s">
        <v>3076</v>
      </c>
      <c r="E1908" t="s">
        <v>3077</v>
      </c>
      <c r="F1908" t="s">
        <v>310</v>
      </c>
      <c r="G1908" t="s">
        <v>5484</v>
      </c>
      <c r="H1908" t="s">
        <v>331</v>
      </c>
      <c r="I1908" t="s">
        <v>587</v>
      </c>
      <c r="J1908" t="s">
        <v>246</v>
      </c>
      <c r="K1908" t="s">
        <v>3079</v>
      </c>
      <c r="L1908" t="s">
        <v>247</v>
      </c>
      <c r="M1908">
        <v>4669293</v>
      </c>
      <c r="N1908">
        <v>0</v>
      </c>
      <c r="O1908">
        <v>4669293</v>
      </c>
      <c r="P1908">
        <v>0</v>
      </c>
      <c r="Q1908" t="s">
        <v>5727</v>
      </c>
      <c r="R1908" t="s">
        <v>3392</v>
      </c>
      <c r="S1908" t="s">
        <v>5728</v>
      </c>
      <c r="T1908" t="s">
        <v>3085</v>
      </c>
      <c r="U1908" t="s">
        <v>5729</v>
      </c>
      <c r="V1908" t="s">
        <v>5730</v>
      </c>
      <c r="W1908" t="s">
        <v>3085</v>
      </c>
      <c r="X1908" t="str">
        <f t="shared" si="29"/>
        <v>Funcionamiento</v>
      </c>
      <c r="Y1908" t="s">
        <v>5484</v>
      </c>
    </row>
    <row r="1909" spans="1:25">
      <c r="A1909" t="s">
        <v>3392</v>
      </c>
      <c r="B1909" t="s">
        <v>4726</v>
      </c>
      <c r="C1909" t="s">
        <v>5726</v>
      </c>
      <c r="D1909" t="s">
        <v>3076</v>
      </c>
      <c r="E1909" t="s">
        <v>3077</v>
      </c>
      <c r="F1909" t="s">
        <v>310</v>
      </c>
      <c r="G1909" t="s">
        <v>5484</v>
      </c>
      <c r="H1909" t="s">
        <v>309</v>
      </c>
      <c r="I1909" t="s">
        <v>311</v>
      </c>
      <c r="J1909" t="s">
        <v>246</v>
      </c>
      <c r="K1909" t="s">
        <v>3079</v>
      </c>
      <c r="L1909" t="s">
        <v>247</v>
      </c>
      <c r="M1909">
        <v>4046112</v>
      </c>
      <c r="N1909">
        <v>0</v>
      </c>
      <c r="O1909">
        <v>4046112</v>
      </c>
      <c r="P1909">
        <v>0</v>
      </c>
      <c r="Q1909" t="s">
        <v>5727</v>
      </c>
      <c r="R1909" t="s">
        <v>3392</v>
      </c>
      <c r="S1909" t="s">
        <v>5728</v>
      </c>
      <c r="T1909" t="s">
        <v>3085</v>
      </c>
      <c r="U1909" t="s">
        <v>5729</v>
      </c>
      <c r="V1909" t="s">
        <v>5730</v>
      </c>
      <c r="W1909" t="s">
        <v>3085</v>
      </c>
      <c r="X1909" t="str">
        <f t="shared" si="29"/>
        <v>Funcionamiento</v>
      </c>
      <c r="Y1909" t="s">
        <v>5484</v>
      </c>
    </row>
    <row r="1910" spans="1:25">
      <c r="A1910" t="s">
        <v>3392</v>
      </c>
      <c r="B1910" t="s">
        <v>4726</v>
      </c>
      <c r="C1910" t="s">
        <v>5726</v>
      </c>
      <c r="D1910" t="s">
        <v>3076</v>
      </c>
      <c r="E1910" t="s">
        <v>3077</v>
      </c>
      <c r="F1910" t="s">
        <v>310</v>
      </c>
      <c r="G1910" t="s">
        <v>5484</v>
      </c>
      <c r="H1910" t="s">
        <v>348</v>
      </c>
      <c r="I1910" t="s">
        <v>349</v>
      </c>
      <c r="J1910" t="s">
        <v>246</v>
      </c>
      <c r="K1910" t="s">
        <v>3079</v>
      </c>
      <c r="L1910" t="s">
        <v>247</v>
      </c>
      <c r="M1910">
        <v>952343</v>
      </c>
      <c r="N1910">
        <v>0</v>
      </c>
      <c r="O1910">
        <v>952343</v>
      </c>
      <c r="P1910">
        <v>0</v>
      </c>
      <c r="Q1910" t="s">
        <v>5727</v>
      </c>
      <c r="R1910" t="s">
        <v>3392</v>
      </c>
      <c r="S1910" t="s">
        <v>5728</v>
      </c>
      <c r="T1910" t="s">
        <v>3085</v>
      </c>
      <c r="U1910" t="s">
        <v>5729</v>
      </c>
      <c r="V1910" t="s">
        <v>5730</v>
      </c>
      <c r="W1910" t="s">
        <v>3085</v>
      </c>
      <c r="X1910" t="str">
        <f t="shared" si="29"/>
        <v>Funcionamiento</v>
      </c>
      <c r="Y1910" t="s">
        <v>5484</v>
      </c>
    </row>
    <row r="1911" spans="1:25">
      <c r="A1911" t="s">
        <v>3285</v>
      </c>
      <c r="B1911" t="s">
        <v>4726</v>
      </c>
      <c r="C1911" t="s">
        <v>5731</v>
      </c>
      <c r="D1911" t="s">
        <v>3076</v>
      </c>
      <c r="E1911" t="s">
        <v>3077</v>
      </c>
      <c r="F1911" t="s">
        <v>310</v>
      </c>
      <c r="G1911" t="s">
        <v>5484</v>
      </c>
      <c r="H1911" t="s">
        <v>316</v>
      </c>
      <c r="I1911" t="s">
        <v>583</v>
      </c>
      <c r="J1911" t="s">
        <v>246</v>
      </c>
      <c r="K1911" t="s">
        <v>3079</v>
      </c>
      <c r="L1911" t="s">
        <v>247</v>
      </c>
      <c r="M1911">
        <v>6946300</v>
      </c>
      <c r="N1911">
        <v>0</v>
      </c>
      <c r="O1911">
        <v>6946300</v>
      </c>
      <c r="P1911">
        <v>0</v>
      </c>
      <c r="Q1911" t="s">
        <v>5732</v>
      </c>
      <c r="R1911" t="s">
        <v>3285</v>
      </c>
      <c r="S1911" t="s">
        <v>5733</v>
      </c>
      <c r="T1911" t="s">
        <v>3085</v>
      </c>
      <c r="U1911" t="s">
        <v>5734</v>
      </c>
      <c r="V1911" t="s">
        <v>5735</v>
      </c>
      <c r="W1911" t="s">
        <v>3085</v>
      </c>
      <c r="X1911" t="str">
        <f t="shared" si="29"/>
        <v>Funcionamiento</v>
      </c>
      <c r="Y1911" t="s">
        <v>5484</v>
      </c>
    </row>
    <row r="1912" spans="1:25">
      <c r="A1912" t="s">
        <v>3285</v>
      </c>
      <c r="B1912" t="s">
        <v>4726</v>
      </c>
      <c r="C1912" t="s">
        <v>5731</v>
      </c>
      <c r="D1912" t="s">
        <v>3076</v>
      </c>
      <c r="E1912" t="s">
        <v>3077</v>
      </c>
      <c r="F1912" t="s">
        <v>310</v>
      </c>
      <c r="G1912" t="s">
        <v>5484</v>
      </c>
      <c r="H1912" t="s">
        <v>314</v>
      </c>
      <c r="I1912" t="s">
        <v>582</v>
      </c>
      <c r="J1912" t="s">
        <v>246</v>
      </c>
      <c r="K1912" t="s">
        <v>3079</v>
      </c>
      <c r="L1912" t="s">
        <v>247</v>
      </c>
      <c r="M1912">
        <v>9805600</v>
      </c>
      <c r="N1912">
        <v>0</v>
      </c>
      <c r="O1912">
        <v>9805600</v>
      </c>
      <c r="P1912">
        <v>0</v>
      </c>
      <c r="Q1912" t="s">
        <v>5732</v>
      </c>
      <c r="R1912" t="s">
        <v>3285</v>
      </c>
      <c r="S1912" t="s">
        <v>5733</v>
      </c>
      <c r="T1912" t="s">
        <v>3085</v>
      </c>
      <c r="U1912" t="s">
        <v>5734</v>
      </c>
      <c r="V1912" t="s">
        <v>5735</v>
      </c>
      <c r="W1912" t="s">
        <v>3085</v>
      </c>
      <c r="X1912" t="str">
        <f t="shared" si="29"/>
        <v>Funcionamiento</v>
      </c>
      <c r="Y1912" t="s">
        <v>5484</v>
      </c>
    </row>
    <row r="1913" spans="1:25">
      <c r="A1913" t="s">
        <v>3285</v>
      </c>
      <c r="B1913" t="s">
        <v>4726</v>
      </c>
      <c r="C1913" t="s">
        <v>5731</v>
      </c>
      <c r="D1913" t="s">
        <v>3076</v>
      </c>
      <c r="E1913" t="s">
        <v>3077</v>
      </c>
      <c r="F1913" t="s">
        <v>310</v>
      </c>
      <c r="G1913" t="s">
        <v>5484</v>
      </c>
      <c r="H1913" t="s">
        <v>322</v>
      </c>
      <c r="I1913" t="s">
        <v>323</v>
      </c>
      <c r="J1913" t="s">
        <v>246</v>
      </c>
      <c r="K1913" t="s">
        <v>3079</v>
      </c>
      <c r="L1913" t="s">
        <v>247</v>
      </c>
      <c r="M1913">
        <v>2746400</v>
      </c>
      <c r="N1913">
        <v>0</v>
      </c>
      <c r="O1913">
        <v>2746400</v>
      </c>
      <c r="P1913">
        <v>0</v>
      </c>
      <c r="Q1913" t="s">
        <v>5732</v>
      </c>
      <c r="R1913" t="s">
        <v>3285</v>
      </c>
      <c r="S1913" t="s">
        <v>5733</v>
      </c>
      <c r="T1913" t="s">
        <v>3085</v>
      </c>
      <c r="U1913" t="s">
        <v>5734</v>
      </c>
      <c r="V1913" t="s">
        <v>5735</v>
      </c>
      <c r="W1913" t="s">
        <v>3085</v>
      </c>
      <c r="X1913" t="str">
        <f t="shared" si="29"/>
        <v>Funcionamiento</v>
      </c>
      <c r="Y1913" t="s">
        <v>5484</v>
      </c>
    </row>
    <row r="1914" spans="1:25">
      <c r="A1914" t="s">
        <v>3285</v>
      </c>
      <c r="B1914" t="s">
        <v>4726</v>
      </c>
      <c r="C1914" t="s">
        <v>5731</v>
      </c>
      <c r="D1914" t="s">
        <v>3076</v>
      </c>
      <c r="E1914" t="s">
        <v>3077</v>
      </c>
      <c r="F1914" t="s">
        <v>310</v>
      </c>
      <c r="G1914" t="s">
        <v>5484</v>
      </c>
      <c r="H1914" t="s">
        <v>318</v>
      </c>
      <c r="I1914" t="s">
        <v>586</v>
      </c>
      <c r="J1914" t="s">
        <v>246</v>
      </c>
      <c r="K1914" t="s">
        <v>3079</v>
      </c>
      <c r="L1914" t="s">
        <v>247</v>
      </c>
      <c r="M1914">
        <v>3660700</v>
      </c>
      <c r="N1914">
        <v>0</v>
      </c>
      <c r="O1914">
        <v>3660700</v>
      </c>
      <c r="P1914">
        <v>0</v>
      </c>
      <c r="Q1914" t="s">
        <v>5732</v>
      </c>
      <c r="R1914" t="s">
        <v>3285</v>
      </c>
      <c r="S1914" t="s">
        <v>5733</v>
      </c>
      <c r="T1914" t="s">
        <v>3085</v>
      </c>
      <c r="U1914" t="s">
        <v>5734</v>
      </c>
      <c r="V1914" t="s">
        <v>5735</v>
      </c>
      <c r="W1914" t="s">
        <v>3085</v>
      </c>
      <c r="X1914" t="str">
        <f t="shared" si="29"/>
        <v>Funcionamiento</v>
      </c>
      <c r="Y1914" t="s">
        <v>5484</v>
      </c>
    </row>
    <row r="1915" spans="1:25">
      <c r="A1915" t="s">
        <v>3285</v>
      </c>
      <c r="B1915" t="s">
        <v>4726</v>
      </c>
      <c r="C1915" t="s">
        <v>5731</v>
      </c>
      <c r="D1915" t="s">
        <v>3076</v>
      </c>
      <c r="E1915" t="s">
        <v>3077</v>
      </c>
      <c r="F1915" t="s">
        <v>310</v>
      </c>
      <c r="G1915" t="s">
        <v>5484</v>
      </c>
      <c r="H1915" t="s">
        <v>320</v>
      </c>
      <c r="I1915" t="s">
        <v>321</v>
      </c>
      <c r="J1915" t="s">
        <v>246</v>
      </c>
      <c r="K1915" t="s">
        <v>3079</v>
      </c>
      <c r="L1915" t="s">
        <v>247</v>
      </c>
      <c r="M1915">
        <v>1291200</v>
      </c>
      <c r="N1915">
        <v>0</v>
      </c>
      <c r="O1915">
        <v>1291200</v>
      </c>
      <c r="P1915">
        <v>0</v>
      </c>
      <c r="Q1915" t="s">
        <v>5732</v>
      </c>
      <c r="R1915" t="s">
        <v>3285</v>
      </c>
      <c r="S1915" t="s">
        <v>5733</v>
      </c>
      <c r="T1915" t="s">
        <v>3085</v>
      </c>
      <c r="U1915" t="s">
        <v>5734</v>
      </c>
      <c r="V1915" t="s">
        <v>5735</v>
      </c>
      <c r="W1915" t="s">
        <v>3085</v>
      </c>
      <c r="X1915" t="str">
        <f t="shared" si="29"/>
        <v>Funcionamiento</v>
      </c>
      <c r="Y1915" t="s">
        <v>5484</v>
      </c>
    </row>
    <row r="1916" spans="1:25">
      <c r="A1916" t="s">
        <v>3285</v>
      </c>
      <c r="B1916" t="s">
        <v>4726</v>
      </c>
      <c r="C1916" t="s">
        <v>5731</v>
      </c>
      <c r="D1916" t="s">
        <v>3076</v>
      </c>
      <c r="E1916" t="s">
        <v>3077</v>
      </c>
      <c r="F1916" t="s">
        <v>310</v>
      </c>
      <c r="G1916" t="s">
        <v>5484</v>
      </c>
      <c r="H1916" t="s">
        <v>324</v>
      </c>
      <c r="I1916" t="s">
        <v>325</v>
      </c>
      <c r="J1916" t="s">
        <v>246</v>
      </c>
      <c r="K1916" t="s">
        <v>3079</v>
      </c>
      <c r="L1916" t="s">
        <v>247</v>
      </c>
      <c r="M1916">
        <v>1830700</v>
      </c>
      <c r="N1916">
        <v>0</v>
      </c>
      <c r="O1916">
        <v>1830700</v>
      </c>
      <c r="P1916">
        <v>0</v>
      </c>
      <c r="Q1916" t="s">
        <v>5732</v>
      </c>
      <c r="R1916" t="s">
        <v>3285</v>
      </c>
      <c r="S1916" t="s">
        <v>5733</v>
      </c>
      <c r="T1916" t="s">
        <v>3085</v>
      </c>
      <c r="U1916" t="s">
        <v>5734</v>
      </c>
      <c r="V1916" t="s">
        <v>5735</v>
      </c>
      <c r="W1916" t="s">
        <v>3085</v>
      </c>
      <c r="X1916" t="str">
        <f t="shared" si="29"/>
        <v>Funcionamiento</v>
      </c>
      <c r="Y1916" t="s">
        <v>5484</v>
      </c>
    </row>
    <row r="1917" spans="1:25">
      <c r="A1917" t="s">
        <v>3406</v>
      </c>
      <c r="B1917" t="s">
        <v>3821</v>
      </c>
      <c r="C1917" t="s">
        <v>5736</v>
      </c>
      <c r="D1917" t="s">
        <v>3076</v>
      </c>
      <c r="E1917" t="s">
        <v>3077</v>
      </c>
      <c r="F1917" t="s">
        <v>3149</v>
      </c>
      <c r="G1917" t="s">
        <v>5484</v>
      </c>
      <c r="H1917" t="s">
        <v>437</v>
      </c>
      <c r="I1917" t="s">
        <v>649</v>
      </c>
      <c r="J1917" t="s">
        <v>253</v>
      </c>
      <c r="K1917" t="s">
        <v>3115</v>
      </c>
      <c r="L1917" t="s">
        <v>247</v>
      </c>
      <c r="M1917">
        <v>14561856</v>
      </c>
      <c r="N1917">
        <v>-1213488</v>
      </c>
      <c r="O1917">
        <v>13348368</v>
      </c>
      <c r="P1917">
        <v>0</v>
      </c>
      <c r="Q1917" t="s">
        <v>5737</v>
      </c>
      <c r="R1917" t="s">
        <v>3406</v>
      </c>
      <c r="S1917" t="s">
        <v>5738</v>
      </c>
      <c r="T1917" t="s">
        <v>5739</v>
      </c>
      <c r="U1917" t="s">
        <v>5740</v>
      </c>
      <c r="V1917" t="s">
        <v>5741</v>
      </c>
      <c r="W1917" t="s">
        <v>3085</v>
      </c>
      <c r="X1917" t="str">
        <f t="shared" si="29"/>
        <v>Inversión</v>
      </c>
      <c r="Y1917" t="s">
        <v>3157</v>
      </c>
    </row>
    <row r="1918" spans="1:25">
      <c r="A1918" t="s">
        <v>3413</v>
      </c>
      <c r="B1918" t="s">
        <v>3821</v>
      </c>
      <c r="C1918" t="s">
        <v>5742</v>
      </c>
      <c r="D1918" t="s">
        <v>3076</v>
      </c>
      <c r="E1918" t="s">
        <v>3077</v>
      </c>
      <c r="F1918" t="s">
        <v>3149</v>
      </c>
      <c r="G1918" t="s">
        <v>5484</v>
      </c>
      <c r="H1918" t="s">
        <v>437</v>
      </c>
      <c r="I1918" t="s">
        <v>649</v>
      </c>
      <c r="J1918" t="s">
        <v>253</v>
      </c>
      <c r="K1918" t="s">
        <v>3115</v>
      </c>
      <c r="L1918" t="s">
        <v>247</v>
      </c>
      <c r="M1918">
        <v>4199976</v>
      </c>
      <c r="N1918">
        <v>-194538</v>
      </c>
      <c r="O1918">
        <v>4005438</v>
      </c>
      <c r="P1918">
        <v>0</v>
      </c>
      <c r="Q1918" t="s">
        <v>5743</v>
      </c>
      <c r="R1918" t="s">
        <v>3413</v>
      </c>
      <c r="S1918" t="s">
        <v>5744</v>
      </c>
      <c r="T1918" t="s">
        <v>5745</v>
      </c>
      <c r="U1918" t="s">
        <v>5746</v>
      </c>
      <c r="V1918" t="s">
        <v>5747</v>
      </c>
      <c r="W1918" t="s">
        <v>3085</v>
      </c>
      <c r="X1918" t="str">
        <f t="shared" si="29"/>
        <v>Inversión</v>
      </c>
      <c r="Y1918" t="s">
        <v>3157</v>
      </c>
    </row>
    <row r="1919" spans="1:25">
      <c r="A1919" t="s">
        <v>3118</v>
      </c>
      <c r="B1919" t="s">
        <v>3821</v>
      </c>
      <c r="C1919" t="s">
        <v>5748</v>
      </c>
      <c r="D1919" t="s">
        <v>3076</v>
      </c>
      <c r="E1919" t="s">
        <v>3077</v>
      </c>
      <c r="F1919" t="s">
        <v>3149</v>
      </c>
      <c r="G1919" t="s">
        <v>5484</v>
      </c>
      <c r="H1919" t="s">
        <v>437</v>
      </c>
      <c r="I1919" t="s">
        <v>649</v>
      </c>
      <c r="J1919" t="s">
        <v>253</v>
      </c>
      <c r="K1919" t="s">
        <v>3115</v>
      </c>
      <c r="L1919" t="s">
        <v>247</v>
      </c>
      <c r="M1919">
        <v>3112380</v>
      </c>
      <c r="N1919">
        <v>-172884</v>
      </c>
      <c r="O1919">
        <v>2939496</v>
      </c>
      <c r="P1919">
        <v>0</v>
      </c>
      <c r="Q1919" t="s">
        <v>5749</v>
      </c>
      <c r="R1919" t="s">
        <v>3118</v>
      </c>
      <c r="S1919" t="s">
        <v>5750</v>
      </c>
      <c r="T1919" t="s">
        <v>5751</v>
      </c>
      <c r="U1919" t="s">
        <v>5752</v>
      </c>
      <c r="V1919" t="s">
        <v>5753</v>
      </c>
      <c r="W1919" t="s">
        <v>3085</v>
      </c>
      <c r="X1919" t="str">
        <f t="shared" si="29"/>
        <v>Inversión</v>
      </c>
      <c r="Y1919" t="s">
        <v>3157</v>
      </c>
    </row>
    <row r="1920" spans="1:25">
      <c r="A1920" t="s">
        <v>3421</v>
      </c>
      <c r="B1920" t="s">
        <v>3821</v>
      </c>
      <c r="C1920" t="s">
        <v>5754</v>
      </c>
      <c r="D1920" t="s">
        <v>3076</v>
      </c>
      <c r="E1920" t="s">
        <v>3077</v>
      </c>
      <c r="F1920" t="s">
        <v>3149</v>
      </c>
      <c r="G1920" t="s">
        <v>5484</v>
      </c>
      <c r="H1920" t="s">
        <v>437</v>
      </c>
      <c r="I1920" t="s">
        <v>649</v>
      </c>
      <c r="J1920" t="s">
        <v>253</v>
      </c>
      <c r="K1920" t="s">
        <v>3115</v>
      </c>
      <c r="L1920" t="s">
        <v>247</v>
      </c>
      <c r="M1920">
        <v>4889016</v>
      </c>
      <c r="N1920">
        <v>-814812</v>
      </c>
      <c r="O1920">
        <v>4074204</v>
      </c>
      <c r="P1920">
        <v>0</v>
      </c>
      <c r="Q1920" t="s">
        <v>5755</v>
      </c>
      <c r="R1920" t="s">
        <v>3421</v>
      </c>
      <c r="S1920" t="s">
        <v>5756</v>
      </c>
      <c r="T1920" t="s">
        <v>5757</v>
      </c>
      <c r="U1920" t="s">
        <v>5758</v>
      </c>
      <c r="V1920" t="s">
        <v>5759</v>
      </c>
      <c r="W1920" t="s">
        <v>3085</v>
      </c>
      <c r="X1920" t="str">
        <f t="shared" si="29"/>
        <v>Inversión</v>
      </c>
      <c r="Y1920" t="s">
        <v>3157</v>
      </c>
    </row>
    <row r="1921" spans="1:25">
      <c r="A1921" t="s">
        <v>3428</v>
      </c>
      <c r="B1921" t="s">
        <v>3821</v>
      </c>
      <c r="C1921" t="s">
        <v>5760</v>
      </c>
      <c r="D1921" t="s">
        <v>3076</v>
      </c>
      <c r="E1921" t="s">
        <v>3077</v>
      </c>
      <c r="F1921" t="s">
        <v>3149</v>
      </c>
      <c r="G1921" t="s">
        <v>5484</v>
      </c>
      <c r="H1921" t="s">
        <v>437</v>
      </c>
      <c r="I1921" t="s">
        <v>649</v>
      </c>
      <c r="J1921" t="s">
        <v>253</v>
      </c>
      <c r="K1921" t="s">
        <v>3115</v>
      </c>
      <c r="L1921" t="s">
        <v>247</v>
      </c>
      <c r="M1921">
        <v>1982016</v>
      </c>
      <c r="N1921">
        <v>-495494</v>
      </c>
      <c r="O1921">
        <v>1486522</v>
      </c>
      <c r="P1921">
        <v>0</v>
      </c>
      <c r="Q1921" t="s">
        <v>5761</v>
      </c>
      <c r="R1921" t="s">
        <v>3428</v>
      </c>
      <c r="S1921" t="s">
        <v>5762</v>
      </c>
      <c r="T1921" t="s">
        <v>5763</v>
      </c>
      <c r="U1921" t="s">
        <v>5764</v>
      </c>
      <c r="V1921" t="s">
        <v>5765</v>
      </c>
      <c r="W1921" t="s">
        <v>3085</v>
      </c>
      <c r="X1921" t="str">
        <f t="shared" si="29"/>
        <v>Inversión</v>
      </c>
      <c r="Y1921" t="s">
        <v>3157</v>
      </c>
    </row>
    <row r="1922" spans="1:25">
      <c r="A1922" t="s">
        <v>3305</v>
      </c>
      <c r="B1922" t="s">
        <v>3821</v>
      </c>
      <c r="C1922" t="s">
        <v>5766</v>
      </c>
      <c r="D1922" t="s">
        <v>3076</v>
      </c>
      <c r="E1922" t="s">
        <v>3077</v>
      </c>
      <c r="F1922" t="s">
        <v>3149</v>
      </c>
      <c r="G1922" t="s">
        <v>5484</v>
      </c>
      <c r="H1922" t="s">
        <v>437</v>
      </c>
      <c r="I1922" t="s">
        <v>649</v>
      </c>
      <c r="J1922" t="s">
        <v>253</v>
      </c>
      <c r="K1922" t="s">
        <v>3115</v>
      </c>
      <c r="L1922" t="s">
        <v>247</v>
      </c>
      <c r="M1922">
        <v>10921392</v>
      </c>
      <c r="N1922">
        <v>-6067440</v>
      </c>
      <c r="O1922">
        <v>4853952</v>
      </c>
      <c r="P1922">
        <v>0</v>
      </c>
      <c r="Q1922" t="s">
        <v>5767</v>
      </c>
      <c r="R1922" t="s">
        <v>3305</v>
      </c>
      <c r="S1922" t="s">
        <v>5768</v>
      </c>
      <c r="T1922" t="s">
        <v>5769</v>
      </c>
      <c r="U1922" t="s">
        <v>5770</v>
      </c>
      <c r="V1922" t="s">
        <v>5771</v>
      </c>
      <c r="W1922" t="s">
        <v>3085</v>
      </c>
      <c r="X1922" t="str">
        <f t="shared" ref="X1922:X1985" si="30">IF(LEFT(H1922,1)="C","Inversión","Funcionamiento")</f>
        <v>Inversión</v>
      </c>
      <c r="Y1922" t="s">
        <v>3157</v>
      </c>
    </row>
    <row r="1923" spans="1:25">
      <c r="A1923" t="s">
        <v>3125</v>
      </c>
      <c r="B1923" t="s">
        <v>3821</v>
      </c>
      <c r="C1923" t="s">
        <v>5772</v>
      </c>
      <c r="D1923" t="s">
        <v>3076</v>
      </c>
      <c r="E1923" t="s">
        <v>3077</v>
      </c>
      <c r="F1923" t="s">
        <v>3149</v>
      </c>
      <c r="G1923" t="s">
        <v>5484</v>
      </c>
      <c r="H1923" t="s">
        <v>437</v>
      </c>
      <c r="I1923" t="s">
        <v>649</v>
      </c>
      <c r="J1923" t="s">
        <v>253</v>
      </c>
      <c r="K1923" t="s">
        <v>3115</v>
      </c>
      <c r="L1923" t="s">
        <v>247</v>
      </c>
      <c r="M1923">
        <v>3112380</v>
      </c>
      <c r="N1923">
        <v>-691619</v>
      </c>
      <c r="O1923">
        <v>2420761</v>
      </c>
      <c r="P1923">
        <v>0</v>
      </c>
      <c r="Q1923" t="s">
        <v>5773</v>
      </c>
      <c r="R1923" t="s">
        <v>3125</v>
      </c>
      <c r="S1923" t="s">
        <v>5774</v>
      </c>
      <c r="T1923" t="s">
        <v>5775</v>
      </c>
      <c r="U1923" t="s">
        <v>5776</v>
      </c>
      <c r="V1923" t="s">
        <v>5777</v>
      </c>
      <c r="W1923" t="s">
        <v>3085</v>
      </c>
      <c r="X1923" t="str">
        <f t="shared" si="30"/>
        <v>Inversión</v>
      </c>
      <c r="Y1923" t="s">
        <v>3157</v>
      </c>
    </row>
    <row r="1924" spans="1:25">
      <c r="A1924" t="s">
        <v>3133</v>
      </c>
      <c r="B1924" t="s">
        <v>5778</v>
      </c>
      <c r="C1924" t="s">
        <v>5779</v>
      </c>
      <c r="D1924" t="s">
        <v>3076</v>
      </c>
      <c r="E1924" t="s">
        <v>3399</v>
      </c>
      <c r="F1924" t="s">
        <v>3234</v>
      </c>
      <c r="G1924" t="s">
        <v>5484</v>
      </c>
      <c r="H1924" t="s">
        <v>428</v>
      </c>
      <c r="I1924" t="s">
        <v>669</v>
      </c>
      <c r="J1924" t="s">
        <v>246</v>
      </c>
      <c r="K1924" t="s">
        <v>3079</v>
      </c>
      <c r="L1924" t="s">
        <v>247</v>
      </c>
      <c r="M1924">
        <v>1561010</v>
      </c>
      <c r="N1924">
        <v>-1561010</v>
      </c>
      <c r="O1924">
        <v>0</v>
      </c>
      <c r="P1924">
        <v>0</v>
      </c>
      <c r="Q1924" t="s">
        <v>5780</v>
      </c>
      <c r="R1924" t="s">
        <v>3133</v>
      </c>
      <c r="S1924" t="s">
        <v>3085</v>
      </c>
      <c r="T1924" t="s">
        <v>3085</v>
      </c>
      <c r="U1924" t="s">
        <v>3085</v>
      </c>
      <c r="V1924" t="s">
        <v>3085</v>
      </c>
      <c r="W1924" t="s">
        <v>3085</v>
      </c>
      <c r="X1924" t="str">
        <f t="shared" si="30"/>
        <v>Inversión</v>
      </c>
      <c r="Y1924" t="s">
        <v>3241</v>
      </c>
    </row>
    <row r="1925" spans="1:25">
      <c r="A1925" t="s">
        <v>3438</v>
      </c>
      <c r="B1925" t="s">
        <v>5781</v>
      </c>
      <c r="C1925" t="s">
        <v>5782</v>
      </c>
      <c r="D1925" t="s">
        <v>3076</v>
      </c>
      <c r="E1925" t="s">
        <v>3077</v>
      </c>
      <c r="F1925" t="s">
        <v>310</v>
      </c>
      <c r="G1925" t="s">
        <v>5484</v>
      </c>
      <c r="H1925" t="s">
        <v>292</v>
      </c>
      <c r="I1925" t="s">
        <v>293</v>
      </c>
      <c r="J1925" t="s">
        <v>246</v>
      </c>
      <c r="K1925" t="s">
        <v>3079</v>
      </c>
      <c r="L1925" t="s">
        <v>247</v>
      </c>
      <c r="M1925">
        <v>79268821</v>
      </c>
      <c r="N1925">
        <v>0</v>
      </c>
      <c r="O1925">
        <v>79268821</v>
      </c>
      <c r="P1925">
        <v>0</v>
      </c>
      <c r="Q1925" t="s">
        <v>5783</v>
      </c>
      <c r="R1925" t="s">
        <v>3438</v>
      </c>
      <c r="S1925" t="s">
        <v>5784</v>
      </c>
      <c r="T1925" t="s">
        <v>3085</v>
      </c>
      <c r="U1925" t="s">
        <v>5785</v>
      </c>
      <c r="V1925" t="s">
        <v>5786</v>
      </c>
      <c r="W1925" t="s">
        <v>3085</v>
      </c>
      <c r="X1925" t="str">
        <f t="shared" si="30"/>
        <v>Funcionamiento</v>
      </c>
      <c r="Y1925" t="s">
        <v>5484</v>
      </c>
    </row>
    <row r="1926" spans="1:25">
      <c r="A1926" t="s">
        <v>3438</v>
      </c>
      <c r="B1926" t="s">
        <v>5781</v>
      </c>
      <c r="C1926" t="s">
        <v>5782</v>
      </c>
      <c r="D1926" t="s">
        <v>3076</v>
      </c>
      <c r="E1926" t="s">
        <v>3077</v>
      </c>
      <c r="F1926" t="s">
        <v>310</v>
      </c>
      <c r="G1926" t="s">
        <v>5484</v>
      </c>
      <c r="H1926" t="s">
        <v>309</v>
      </c>
      <c r="I1926" t="s">
        <v>311</v>
      </c>
      <c r="J1926" t="s">
        <v>246</v>
      </c>
      <c r="K1926" t="s">
        <v>3079</v>
      </c>
      <c r="L1926" t="s">
        <v>247</v>
      </c>
      <c r="M1926">
        <v>4648283</v>
      </c>
      <c r="N1926">
        <v>0</v>
      </c>
      <c r="O1926">
        <v>4648283</v>
      </c>
      <c r="P1926">
        <v>0</v>
      </c>
      <c r="Q1926" t="s">
        <v>5783</v>
      </c>
      <c r="R1926" t="s">
        <v>3438</v>
      </c>
      <c r="S1926" t="s">
        <v>5784</v>
      </c>
      <c r="T1926" t="s">
        <v>3085</v>
      </c>
      <c r="U1926" t="s">
        <v>5785</v>
      </c>
      <c r="V1926" t="s">
        <v>5786</v>
      </c>
      <c r="W1926" t="s">
        <v>3085</v>
      </c>
      <c r="X1926" t="str">
        <f t="shared" si="30"/>
        <v>Funcionamiento</v>
      </c>
      <c r="Y1926" t="s">
        <v>5484</v>
      </c>
    </row>
    <row r="1927" spans="1:25">
      <c r="A1927" t="s">
        <v>3438</v>
      </c>
      <c r="B1927" t="s">
        <v>5781</v>
      </c>
      <c r="C1927" t="s">
        <v>5782</v>
      </c>
      <c r="D1927" t="s">
        <v>3076</v>
      </c>
      <c r="E1927" t="s">
        <v>3077</v>
      </c>
      <c r="F1927" t="s">
        <v>310</v>
      </c>
      <c r="G1927" t="s">
        <v>5484</v>
      </c>
      <c r="H1927" t="s">
        <v>333</v>
      </c>
      <c r="I1927" t="s">
        <v>335</v>
      </c>
      <c r="J1927" t="s">
        <v>246</v>
      </c>
      <c r="K1927" t="s">
        <v>3079</v>
      </c>
      <c r="L1927" t="s">
        <v>247</v>
      </c>
      <c r="M1927">
        <v>402809</v>
      </c>
      <c r="N1927">
        <v>0</v>
      </c>
      <c r="O1927">
        <v>402809</v>
      </c>
      <c r="P1927">
        <v>0</v>
      </c>
      <c r="Q1927" t="s">
        <v>5783</v>
      </c>
      <c r="R1927" t="s">
        <v>3438</v>
      </c>
      <c r="S1927" t="s">
        <v>5784</v>
      </c>
      <c r="T1927" t="s">
        <v>3085</v>
      </c>
      <c r="U1927" t="s">
        <v>5785</v>
      </c>
      <c r="V1927" t="s">
        <v>5786</v>
      </c>
      <c r="W1927" t="s">
        <v>3085</v>
      </c>
      <c r="X1927" t="str">
        <f t="shared" si="30"/>
        <v>Funcionamiento</v>
      </c>
      <c r="Y1927" t="s">
        <v>5484</v>
      </c>
    </row>
    <row r="1928" spans="1:25">
      <c r="A1928" t="s">
        <v>3438</v>
      </c>
      <c r="B1928" t="s">
        <v>5781</v>
      </c>
      <c r="C1928" t="s">
        <v>5782</v>
      </c>
      <c r="D1928" t="s">
        <v>3076</v>
      </c>
      <c r="E1928" t="s">
        <v>3077</v>
      </c>
      <c r="F1928" t="s">
        <v>310</v>
      </c>
      <c r="G1928" t="s">
        <v>5484</v>
      </c>
      <c r="H1928" t="s">
        <v>303</v>
      </c>
      <c r="I1928" t="s">
        <v>305</v>
      </c>
      <c r="J1928" t="s">
        <v>246</v>
      </c>
      <c r="K1928" t="s">
        <v>3079</v>
      </c>
      <c r="L1928" t="s">
        <v>247</v>
      </c>
      <c r="M1928">
        <v>2865247</v>
      </c>
      <c r="N1928">
        <v>0</v>
      </c>
      <c r="O1928">
        <v>2865247</v>
      </c>
      <c r="P1928">
        <v>0</v>
      </c>
      <c r="Q1928" t="s">
        <v>5783</v>
      </c>
      <c r="R1928" t="s">
        <v>3438</v>
      </c>
      <c r="S1928" t="s">
        <v>5784</v>
      </c>
      <c r="T1928" t="s">
        <v>3085</v>
      </c>
      <c r="U1928" t="s">
        <v>5785</v>
      </c>
      <c r="V1928" t="s">
        <v>5786</v>
      </c>
      <c r="W1928" t="s">
        <v>3085</v>
      </c>
      <c r="X1928" t="str">
        <f t="shared" si="30"/>
        <v>Funcionamiento</v>
      </c>
      <c r="Y1928" t="s">
        <v>5484</v>
      </c>
    </row>
    <row r="1929" spans="1:25">
      <c r="A1929" t="s">
        <v>3438</v>
      </c>
      <c r="B1929" t="s">
        <v>5781</v>
      </c>
      <c r="C1929" t="s">
        <v>5782</v>
      </c>
      <c r="D1929" t="s">
        <v>3076</v>
      </c>
      <c r="E1929" t="s">
        <v>3077</v>
      </c>
      <c r="F1929" t="s">
        <v>310</v>
      </c>
      <c r="G1929" t="s">
        <v>5484</v>
      </c>
      <c r="H1929" t="s">
        <v>294</v>
      </c>
      <c r="I1929" t="s">
        <v>296</v>
      </c>
      <c r="J1929" t="s">
        <v>246</v>
      </c>
      <c r="K1929" t="s">
        <v>3079</v>
      </c>
      <c r="L1929" t="s">
        <v>247</v>
      </c>
      <c r="M1929">
        <v>1945501</v>
      </c>
      <c r="N1929">
        <v>0</v>
      </c>
      <c r="O1929">
        <v>1945501</v>
      </c>
      <c r="P1929">
        <v>0</v>
      </c>
      <c r="Q1929" t="s">
        <v>5783</v>
      </c>
      <c r="R1929" t="s">
        <v>3438</v>
      </c>
      <c r="S1929" t="s">
        <v>5784</v>
      </c>
      <c r="T1929" t="s">
        <v>3085</v>
      </c>
      <c r="U1929" t="s">
        <v>5785</v>
      </c>
      <c r="V1929" t="s">
        <v>5786</v>
      </c>
      <c r="W1929" t="s">
        <v>3085</v>
      </c>
      <c r="X1929" t="str">
        <f t="shared" si="30"/>
        <v>Funcionamiento</v>
      </c>
      <c r="Y1929" t="s">
        <v>5484</v>
      </c>
    </row>
    <row r="1930" spans="1:25">
      <c r="A1930" t="s">
        <v>3438</v>
      </c>
      <c r="B1930" t="s">
        <v>5781</v>
      </c>
      <c r="C1930" t="s">
        <v>5782</v>
      </c>
      <c r="D1930" t="s">
        <v>3076</v>
      </c>
      <c r="E1930" t="s">
        <v>3077</v>
      </c>
      <c r="F1930" t="s">
        <v>310</v>
      </c>
      <c r="G1930" t="s">
        <v>5484</v>
      </c>
      <c r="H1930" t="s">
        <v>331</v>
      </c>
      <c r="I1930" t="s">
        <v>587</v>
      </c>
      <c r="J1930" t="s">
        <v>246</v>
      </c>
      <c r="K1930" t="s">
        <v>3079</v>
      </c>
      <c r="L1930" t="s">
        <v>247</v>
      </c>
      <c r="M1930">
        <v>5368182</v>
      </c>
      <c r="N1930">
        <v>0</v>
      </c>
      <c r="O1930">
        <v>5368182</v>
      </c>
      <c r="P1930">
        <v>0</v>
      </c>
      <c r="Q1930" t="s">
        <v>5783</v>
      </c>
      <c r="R1930" t="s">
        <v>3438</v>
      </c>
      <c r="S1930" t="s">
        <v>5784</v>
      </c>
      <c r="T1930" t="s">
        <v>3085</v>
      </c>
      <c r="U1930" t="s">
        <v>5785</v>
      </c>
      <c r="V1930" t="s">
        <v>5786</v>
      </c>
      <c r="W1930" t="s">
        <v>3085</v>
      </c>
      <c r="X1930" t="str">
        <f t="shared" si="30"/>
        <v>Funcionamiento</v>
      </c>
      <c r="Y1930" t="s">
        <v>5484</v>
      </c>
    </row>
    <row r="1931" spans="1:25">
      <c r="A1931" t="s">
        <v>3438</v>
      </c>
      <c r="B1931" t="s">
        <v>5781</v>
      </c>
      <c r="C1931" t="s">
        <v>5782</v>
      </c>
      <c r="D1931" t="s">
        <v>3076</v>
      </c>
      <c r="E1931" t="s">
        <v>3077</v>
      </c>
      <c r="F1931" t="s">
        <v>310</v>
      </c>
      <c r="G1931" t="s">
        <v>5484</v>
      </c>
      <c r="H1931" t="s">
        <v>348</v>
      </c>
      <c r="I1931" t="s">
        <v>349</v>
      </c>
      <c r="J1931" t="s">
        <v>246</v>
      </c>
      <c r="K1931" t="s">
        <v>3079</v>
      </c>
      <c r="L1931" t="s">
        <v>247</v>
      </c>
      <c r="M1931">
        <v>131550</v>
      </c>
      <c r="N1931">
        <v>0</v>
      </c>
      <c r="O1931">
        <v>131550</v>
      </c>
      <c r="P1931">
        <v>0</v>
      </c>
      <c r="Q1931" t="s">
        <v>5783</v>
      </c>
      <c r="R1931" t="s">
        <v>3438</v>
      </c>
      <c r="S1931" t="s">
        <v>5784</v>
      </c>
      <c r="T1931" t="s">
        <v>3085</v>
      </c>
      <c r="U1931" t="s">
        <v>5785</v>
      </c>
      <c r="V1931" t="s">
        <v>5786</v>
      </c>
      <c r="W1931" t="s">
        <v>3085</v>
      </c>
      <c r="X1931" t="str">
        <f t="shared" si="30"/>
        <v>Funcionamiento</v>
      </c>
      <c r="Y1931" t="s">
        <v>5484</v>
      </c>
    </row>
    <row r="1932" spans="1:25">
      <c r="A1932" t="s">
        <v>3438</v>
      </c>
      <c r="B1932" t="s">
        <v>5781</v>
      </c>
      <c r="C1932" t="s">
        <v>5782</v>
      </c>
      <c r="D1932" t="s">
        <v>3076</v>
      </c>
      <c r="E1932" t="s">
        <v>3077</v>
      </c>
      <c r="F1932" t="s">
        <v>310</v>
      </c>
      <c r="G1932" t="s">
        <v>5484</v>
      </c>
      <c r="H1932" t="s">
        <v>312</v>
      </c>
      <c r="I1932" t="s">
        <v>3333</v>
      </c>
      <c r="J1932" t="s">
        <v>246</v>
      </c>
      <c r="K1932" t="s">
        <v>3079</v>
      </c>
      <c r="L1932" t="s">
        <v>247</v>
      </c>
      <c r="M1932">
        <v>2687918</v>
      </c>
      <c r="N1932">
        <v>0</v>
      </c>
      <c r="O1932">
        <v>2687918</v>
      </c>
      <c r="P1932">
        <v>0</v>
      </c>
      <c r="Q1932" t="s">
        <v>5783</v>
      </c>
      <c r="R1932" t="s">
        <v>3438</v>
      </c>
      <c r="S1932" t="s">
        <v>5784</v>
      </c>
      <c r="T1932" t="s">
        <v>3085</v>
      </c>
      <c r="U1932" t="s">
        <v>5785</v>
      </c>
      <c r="V1932" t="s">
        <v>5786</v>
      </c>
      <c r="W1932" t="s">
        <v>3085</v>
      </c>
      <c r="X1932" t="str">
        <f t="shared" si="30"/>
        <v>Funcionamiento</v>
      </c>
      <c r="Y1932" t="s">
        <v>5484</v>
      </c>
    </row>
    <row r="1933" spans="1:25">
      <c r="A1933" t="s">
        <v>3464</v>
      </c>
      <c r="B1933" t="s">
        <v>3509</v>
      </c>
      <c r="C1933" t="s">
        <v>5787</v>
      </c>
      <c r="D1933" t="s">
        <v>3076</v>
      </c>
      <c r="E1933" t="s">
        <v>3077</v>
      </c>
      <c r="F1933" t="s">
        <v>310</v>
      </c>
      <c r="G1933" t="s">
        <v>5484</v>
      </c>
      <c r="H1933" t="s">
        <v>324</v>
      </c>
      <c r="I1933" t="s">
        <v>325</v>
      </c>
      <c r="J1933" t="s">
        <v>246</v>
      </c>
      <c r="K1933" t="s">
        <v>3079</v>
      </c>
      <c r="L1933" t="s">
        <v>247</v>
      </c>
      <c r="M1933">
        <v>1883900</v>
      </c>
      <c r="N1933">
        <v>0</v>
      </c>
      <c r="O1933">
        <v>1883900</v>
      </c>
      <c r="P1933">
        <v>0</v>
      </c>
      <c r="Q1933" t="s">
        <v>5788</v>
      </c>
      <c r="R1933" t="s">
        <v>3464</v>
      </c>
      <c r="S1933" t="s">
        <v>4589</v>
      </c>
      <c r="T1933" t="s">
        <v>3085</v>
      </c>
      <c r="U1933" t="s">
        <v>5789</v>
      </c>
      <c r="V1933" t="s">
        <v>5790</v>
      </c>
      <c r="W1933" t="s">
        <v>3085</v>
      </c>
      <c r="X1933" t="str">
        <f t="shared" si="30"/>
        <v>Funcionamiento</v>
      </c>
      <c r="Y1933" t="s">
        <v>5484</v>
      </c>
    </row>
    <row r="1934" spans="1:25">
      <c r="A1934" t="s">
        <v>3464</v>
      </c>
      <c r="B1934" t="s">
        <v>3509</v>
      </c>
      <c r="C1934" t="s">
        <v>5787</v>
      </c>
      <c r="D1934" t="s">
        <v>3076</v>
      </c>
      <c r="E1934" t="s">
        <v>3077</v>
      </c>
      <c r="F1934" t="s">
        <v>310</v>
      </c>
      <c r="G1934" t="s">
        <v>5484</v>
      </c>
      <c r="H1934" t="s">
        <v>316</v>
      </c>
      <c r="I1934" t="s">
        <v>583</v>
      </c>
      <c r="J1934" t="s">
        <v>246</v>
      </c>
      <c r="K1934" t="s">
        <v>3079</v>
      </c>
      <c r="L1934" t="s">
        <v>247</v>
      </c>
      <c r="M1934">
        <v>7209300</v>
      </c>
      <c r="N1934">
        <v>0</v>
      </c>
      <c r="O1934">
        <v>7209300</v>
      </c>
      <c r="P1934">
        <v>0</v>
      </c>
      <c r="Q1934" t="s">
        <v>5788</v>
      </c>
      <c r="R1934" t="s">
        <v>3464</v>
      </c>
      <c r="S1934" t="s">
        <v>4589</v>
      </c>
      <c r="T1934" t="s">
        <v>3085</v>
      </c>
      <c r="U1934" t="s">
        <v>5789</v>
      </c>
      <c r="V1934" t="s">
        <v>5790</v>
      </c>
      <c r="W1934" t="s">
        <v>3085</v>
      </c>
      <c r="X1934" t="str">
        <f t="shared" si="30"/>
        <v>Funcionamiento</v>
      </c>
      <c r="Y1934" t="s">
        <v>5484</v>
      </c>
    </row>
    <row r="1935" spans="1:25">
      <c r="A1935" t="s">
        <v>3464</v>
      </c>
      <c r="B1935" t="s">
        <v>3509</v>
      </c>
      <c r="C1935" t="s">
        <v>5787</v>
      </c>
      <c r="D1935" t="s">
        <v>3076</v>
      </c>
      <c r="E1935" t="s">
        <v>3077</v>
      </c>
      <c r="F1935" t="s">
        <v>310</v>
      </c>
      <c r="G1935" t="s">
        <v>5484</v>
      </c>
      <c r="H1935" t="s">
        <v>320</v>
      </c>
      <c r="I1935" t="s">
        <v>321</v>
      </c>
      <c r="J1935" t="s">
        <v>246</v>
      </c>
      <c r="K1935" t="s">
        <v>3079</v>
      </c>
      <c r="L1935" t="s">
        <v>247</v>
      </c>
      <c r="M1935">
        <v>1252300</v>
      </c>
      <c r="N1935">
        <v>0</v>
      </c>
      <c r="O1935">
        <v>1252300</v>
      </c>
      <c r="P1935">
        <v>0</v>
      </c>
      <c r="Q1935" t="s">
        <v>5788</v>
      </c>
      <c r="R1935" t="s">
        <v>3464</v>
      </c>
      <c r="S1935" t="s">
        <v>4589</v>
      </c>
      <c r="T1935" t="s">
        <v>3085</v>
      </c>
      <c r="U1935" t="s">
        <v>5789</v>
      </c>
      <c r="V1935" t="s">
        <v>5790</v>
      </c>
      <c r="W1935" t="s">
        <v>3085</v>
      </c>
      <c r="X1935" t="str">
        <f t="shared" si="30"/>
        <v>Funcionamiento</v>
      </c>
      <c r="Y1935" t="s">
        <v>5484</v>
      </c>
    </row>
    <row r="1936" spans="1:25">
      <c r="A1936" t="s">
        <v>3464</v>
      </c>
      <c r="B1936" t="s">
        <v>3509</v>
      </c>
      <c r="C1936" t="s">
        <v>5787</v>
      </c>
      <c r="D1936" t="s">
        <v>3076</v>
      </c>
      <c r="E1936" t="s">
        <v>3077</v>
      </c>
      <c r="F1936" t="s">
        <v>310</v>
      </c>
      <c r="G1936" t="s">
        <v>5484</v>
      </c>
      <c r="H1936" t="s">
        <v>318</v>
      </c>
      <c r="I1936" t="s">
        <v>586</v>
      </c>
      <c r="J1936" t="s">
        <v>246</v>
      </c>
      <c r="K1936" t="s">
        <v>3079</v>
      </c>
      <c r="L1936" t="s">
        <v>247</v>
      </c>
      <c r="M1936">
        <v>3766600</v>
      </c>
      <c r="N1936">
        <v>0</v>
      </c>
      <c r="O1936">
        <v>3766600</v>
      </c>
      <c r="P1936">
        <v>0</v>
      </c>
      <c r="Q1936" t="s">
        <v>5788</v>
      </c>
      <c r="R1936" t="s">
        <v>3464</v>
      </c>
      <c r="S1936" t="s">
        <v>4589</v>
      </c>
      <c r="T1936" t="s">
        <v>3085</v>
      </c>
      <c r="U1936" t="s">
        <v>5789</v>
      </c>
      <c r="V1936" t="s">
        <v>5790</v>
      </c>
      <c r="W1936" t="s">
        <v>3085</v>
      </c>
      <c r="X1936" t="str">
        <f t="shared" si="30"/>
        <v>Funcionamiento</v>
      </c>
      <c r="Y1936" t="s">
        <v>5484</v>
      </c>
    </row>
    <row r="1937" spans="1:25">
      <c r="A1937" t="s">
        <v>3464</v>
      </c>
      <c r="B1937" t="s">
        <v>3509</v>
      </c>
      <c r="C1937" t="s">
        <v>5787</v>
      </c>
      <c r="D1937" t="s">
        <v>3076</v>
      </c>
      <c r="E1937" t="s">
        <v>3077</v>
      </c>
      <c r="F1937" t="s">
        <v>310</v>
      </c>
      <c r="G1937" t="s">
        <v>5484</v>
      </c>
      <c r="H1937" t="s">
        <v>322</v>
      </c>
      <c r="I1937" t="s">
        <v>323</v>
      </c>
      <c r="J1937" t="s">
        <v>246</v>
      </c>
      <c r="K1937" t="s">
        <v>3079</v>
      </c>
      <c r="L1937" t="s">
        <v>247</v>
      </c>
      <c r="M1937">
        <v>2825900</v>
      </c>
      <c r="N1937">
        <v>0</v>
      </c>
      <c r="O1937">
        <v>2825900</v>
      </c>
      <c r="P1937">
        <v>0</v>
      </c>
      <c r="Q1937" t="s">
        <v>5788</v>
      </c>
      <c r="R1937" t="s">
        <v>3464</v>
      </c>
      <c r="S1937" t="s">
        <v>4589</v>
      </c>
      <c r="T1937" t="s">
        <v>3085</v>
      </c>
      <c r="U1937" t="s">
        <v>5789</v>
      </c>
      <c r="V1937" t="s">
        <v>5790</v>
      </c>
      <c r="W1937" t="s">
        <v>3085</v>
      </c>
      <c r="X1937" t="str">
        <f t="shared" si="30"/>
        <v>Funcionamiento</v>
      </c>
      <c r="Y1937" t="s">
        <v>5484</v>
      </c>
    </row>
    <row r="1938" spans="1:25">
      <c r="A1938" t="s">
        <v>3464</v>
      </c>
      <c r="B1938" t="s">
        <v>3509</v>
      </c>
      <c r="C1938" t="s">
        <v>5787</v>
      </c>
      <c r="D1938" t="s">
        <v>3076</v>
      </c>
      <c r="E1938" t="s">
        <v>3077</v>
      </c>
      <c r="F1938" t="s">
        <v>310</v>
      </c>
      <c r="G1938" t="s">
        <v>5484</v>
      </c>
      <c r="H1938" t="s">
        <v>314</v>
      </c>
      <c r="I1938" t="s">
        <v>582</v>
      </c>
      <c r="J1938" t="s">
        <v>246</v>
      </c>
      <c r="K1938" t="s">
        <v>3079</v>
      </c>
      <c r="L1938" t="s">
        <v>247</v>
      </c>
      <c r="M1938">
        <v>10176900</v>
      </c>
      <c r="N1938">
        <v>0</v>
      </c>
      <c r="O1938">
        <v>10176900</v>
      </c>
      <c r="P1938">
        <v>0</v>
      </c>
      <c r="Q1938" t="s">
        <v>5788</v>
      </c>
      <c r="R1938" t="s">
        <v>3464</v>
      </c>
      <c r="S1938" t="s">
        <v>4589</v>
      </c>
      <c r="T1938" t="s">
        <v>3085</v>
      </c>
      <c r="U1938" t="s">
        <v>5789</v>
      </c>
      <c r="V1938" t="s">
        <v>5790</v>
      </c>
      <c r="W1938" t="s">
        <v>3085</v>
      </c>
      <c r="X1938" t="str">
        <f t="shared" si="30"/>
        <v>Funcionamiento</v>
      </c>
      <c r="Y1938" t="s">
        <v>5484</v>
      </c>
    </row>
    <row r="1939" spans="1:25">
      <c r="A1939" t="s">
        <v>3326</v>
      </c>
      <c r="B1939" t="s">
        <v>3516</v>
      </c>
      <c r="C1939" t="s">
        <v>5791</v>
      </c>
      <c r="D1939" t="s">
        <v>3076</v>
      </c>
      <c r="E1939" t="s">
        <v>3077</v>
      </c>
      <c r="F1939" t="s">
        <v>310</v>
      </c>
      <c r="G1939" t="s">
        <v>5484</v>
      </c>
      <c r="H1939" t="s">
        <v>314</v>
      </c>
      <c r="I1939" t="s">
        <v>582</v>
      </c>
      <c r="J1939" t="s">
        <v>246</v>
      </c>
      <c r="K1939" t="s">
        <v>3079</v>
      </c>
      <c r="L1939" t="s">
        <v>247</v>
      </c>
      <c r="M1939">
        <v>8700700</v>
      </c>
      <c r="N1939">
        <v>0</v>
      </c>
      <c r="O1939">
        <v>8700700</v>
      </c>
      <c r="P1939">
        <v>0</v>
      </c>
      <c r="Q1939" t="s">
        <v>5792</v>
      </c>
      <c r="R1939" t="s">
        <v>3326</v>
      </c>
      <c r="S1939" t="s">
        <v>5793</v>
      </c>
      <c r="T1939" t="s">
        <v>3085</v>
      </c>
      <c r="U1939" t="s">
        <v>5794</v>
      </c>
      <c r="V1939" t="s">
        <v>5795</v>
      </c>
      <c r="W1939" t="s">
        <v>3085</v>
      </c>
      <c r="X1939" t="str">
        <f t="shared" si="30"/>
        <v>Funcionamiento</v>
      </c>
      <c r="Y1939" t="s">
        <v>5484</v>
      </c>
    </row>
    <row r="1940" spans="1:25">
      <c r="A1940" t="s">
        <v>3311</v>
      </c>
      <c r="B1940" t="s">
        <v>3888</v>
      </c>
      <c r="C1940" t="s">
        <v>5796</v>
      </c>
      <c r="D1940" t="s">
        <v>3076</v>
      </c>
      <c r="E1940" t="s">
        <v>3077</v>
      </c>
      <c r="F1940" t="s">
        <v>310</v>
      </c>
      <c r="G1940" t="s">
        <v>5484</v>
      </c>
      <c r="H1940" t="s">
        <v>338</v>
      </c>
      <c r="I1940" t="s">
        <v>339</v>
      </c>
      <c r="J1940" t="s">
        <v>246</v>
      </c>
      <c r="K1940" t="s">
        <v>3079</v>
      </c>
      <c r="L1940" t="s">
        <v>247</v>
      </c>
      <c r="M1940">
        <v>12388200</v>
      </c>
      <c r="N1940">
        <v>-23400</v>
      </c>
      <c r="O1940">
        <v>12364800</v>
      </c>
      <c r="P1940">
        <v>0</v>
      </c>
      <c r="Q1940" t="s">
        <v>5797</v>
      </c>
      <c r="R1940" t="s">
        <v>3311</v>
      </c>
      <c r="S1940" t="s">
        <v>5798</v>
      </c>
      <c r="T1940" t="s">
        <v>5799</v>
      </c>
      <c r="U1940" t="s">
        <v>5800</v>
      </c>
      <c r="V1940" t="s">
        <v>5801</v>
      </c>
      <c r="W1940" t="s">
        <v>3085</v>
      </c>
      <c r="X1940" t="str">
        <f t="shared" si="30"/>
        <v>Funcionamiento</v>
      </c>
      <c r="Y1940" t="s">
        <v>5484</v>
      </c>
    </row>
    <row r="1941" spans="1:25">
      <c r="A1941" t="s">
        <v>3073</v>
      </c>
      <c r="B1941" t="s">
        <v>4151</v>
      </c>
      <c r="C1941" t="s">
        <v>5802</v>
      </c>
      <c r="D1941" t="s">
        <v>3076</v>
      </c>
      <c r="E1941" t="s">
        <v>3077</v>
      </c>
      <c r="F1941" t="s">
        <v>5803</v>
      </c>
      <c r="G1941" t="s">
        <v>5804</v>
      </c>
      <c r="H1941" t="s">
        <v>340</v>
      </c>
      <c r="I1941" t="s">
        <v>341</v>
      </c>
      <c r="J1941" t="s">
        <v>246</v>
      </c>
      <c r="K1941" t="s">
        <v>3079</v>
      </c>
      <c r="L1941" t="s">
        <v>247</v>
      </c>
      <c r="M1941">
        <v>31000000</v>
      </c>
      <c r="N1941">
        <v>-6201626</v>
      </c>
      <c r="O1941">
        <v>24798374</v>
      </c>
      <c r="P1941">
        <v>0</v>
      </c>
      <c r="Q1941" t="s">
        <v>5805</v>
      </c>
      <c r="R1941" t="s">
        <v>3073</v>
      </c>
      <c r="S1941" t="s">
        <v>5806</v>
      </c>
      <c r="T1941" t="s">
        <v>5807</v>
      </c>
      <c r="U1941" t="s">
        <v>5808</v>
      </c>
      <c r="V1941" t="s">
        <v>5809</v>
      </c>
      <c r="W1941" t="s">
        <v>3085</v>
      </c>
      <c r="X1941" t="str">
        <f t="shared" si="30"/>
        <v>Funcionamiento</v>
      </c>
      <c r="Y1941" t="s">
        <v>5804</v>
      </c>
    </row>
    <row r="1942" spans="1:25">
      <c r="A1942" t="s">
        <v>3073</v>
      </c>
      <c r="B1942" t="s">
        <v>4151</v>
      </c>
      <c r="C1942" t="s">
        <v>5802</v>
      </c>
      <c r="D1942" t="s">
        <v>3076</v>
      </c>
      <c r="E1942" t="s">
        <v>3077</v>
      </c>
      <c r="F1942" t="s">
        <v>5803</v>
      </c>
      <c r="G1942" t="s">
        <v>5804</v>
      </c>
      <c r="H1942" t="s">
        <v>342</v>
      </c>
      <c r="I1942" t="s">
        <v>343</v>
      </c>
      <c r="J1942" t="s">
        <v>246</v>
      </c>
      <c r="K1942" t="s">
        <v>3079</v>
      </c>
      <c r="L1942" t="s">
        <v>247</v>
      </c>
      <c r="M1942">
        <v>2200000</v>
      </c>
      <c r="N1942">
        <v>283547</v>
      </c>
      <c r="O1942">
        <v>2483547</v>
      </c>
      <c r="P1942">
        <v>0</v>
      </c>
      <c r="Q1942" t="s">
        <v>5805</v>
      </c>
      <c r="R1942" t="s">
        <v>3073</v>
      </c>
      <c r="S1942" t="s">
        <v>5806</v>
      </c>
      <c r="T1942" t="s">
        <v>5807</v>
      </c>
      <c r="U1942" t="s">
        <v>5808</v>
      </c>
      <c r="V1942" t="s">
        <v>5809</v>
      </c>
      <c r="W1942" t="s">
        <v>3085</v>
      </c>
      <c r="X1942" t="str">
        <f t="shared" si="30"/>
        <v>Funcionamiento</v>
      </c>
      <c r="Y1942" t="s">
        <v>5804</v>
      </c>
    </row>
    <row r="1943" spans="1:25">
      <c r="A1943" t="s">
        <v>3073</v>
      </c>
      <c r="B1943" t="s">
        <v>4151</v>
      </c>
      <c r="C1943" t="s">
        <v>5802</v>
      </c>
      <c r="D1943" t="s">
        <v>3076</v>
      </c>
      <c r="E1943" t="s">
        <v>3077</v>
      </c>
      <c r="F1943" t="s">
        <v>5803</v>
      </c>
      <c r="G1943" t="s">
        <v>5804</v>
      </c>
      <c r="H1943" t="s">
        <v>344</v>
      </c>
      <c r="I1943" t="s">
        <v>345</v>
      </c>
      <c r="J1943" t="s">
        <v>246</v>
      </c>
      <c r="K1943" t="s">
        <v>3079</v>
      </c>
      <c r="L1943" t="s">
        <v>247</v>
      </c>
      <c r="M1943">
        <v>200000</v>
      </c>
      <c r="N1943">
        <v>-1129</v>
      </c>
      <c r="O1943">
        <v>198871</v>
      </c>
      <c r="P1943">
        <v>0</v>
      </c>
      <c r="Q1943" t="s">
        <v>5805</v>
      </c>
      <c r="R1943" t="s">
        <v>3073</v>
      </c>
      <c r="S1943" t="s">
        <v>5806</v>
      </c>
      <c r="T1943" t="s">
        <v>5807</v>
      </c>
      <c r="U1943" t="s">
        <v>5808</v>
      </c>
      <c r="V1943" t="s">
        <v>5809</v>
      </c>
      <c r="W1943" t="s">
        <v>3085</v>
      </c>
      <c r="X1943" t="str">
        <f t="shared" si="30"/>
        <v>Funcionamiento</v>
      </c>
      <c r="Y1943" t="s">
        <v>5804</v>
      </c>
    </row>
    <row r="1944" spans="1:25">
      <c r="A1944" t="s">
        <v>3086</v>
      </c>
      <c r="B1944" t="s">
        <v>4151</v>
      </c>
      <c r="C1944" t="s">
        <v>5810</v>
      </c>
      <c r="D1944" t="s">
        <v>3076</v>
      </c>
      <c r="E1944" t="s">
        <v>3077</v>
      </c>
      <c r="F1944" t="s">
        <v>5803</v>
      </c>
      <c r="G1944" t="s">
        <v>5804</v>
      </c>
      <c r="H1944" t="s">
        <v>352</v>
      </c>
      <c r="I1944" t="s">
        <v>353</v>
      </c>
      <c r="J1944" t="s">
        <v>253</v>
      </c>
      <c r="K1944" t="s">
        <v>3115</v>
      </c>
      <c r="L1944" t="s">
        <v>247</v>
      </c>
      <c r="M1944">
        <v>1230000</v>
      </c>
      <c r="N1944">
        <v>-403000</v>
      </c>
      <c r="O1944">
        <v>827000</v>
      </c>
      <c r="P1944">
        <v>0</v>
      </c>
      <c r="Q1944" t="s">
        <v>5811</v>
      </c>
      <c r="R1944" t="s">
        <v>3086</v>
      </c>
      <c r="S1944" t="s">
        <v>3100</v>
      </c>
      <c r="T1944" t="s">
        <v>3107</v>
      </c>
      <c r="U1944" t="s">
        <v>5812</v>
      </c>
      <c r="V1944" t="s">
        <v>5813</v>
      </c>
      <c r="W1944" t="s">
        <v>3085</v>
      </c>
      <c r="X1944" t="str">
        <f t="shared" si="30"/>
        <v>Funcionamiento</v>
      </c>
      <c r="Y1944" t="s">
        <v>5804</v>
      </c>
    </row>
    <row r="1945" spans="1:25">
      <c r="A1945" t="s">
        <v>3093</v>
      </c>
      <c r="B1945" t="s">
        <v>3910</v>
      </c>
      <c r="C1945" t="s">
        <v>5814</v>
      </c>
      <c r="D1945" t="s">
        <v>3076</v>
      </c>
      <c r="E1945" t="s">
        <v>3077</v>
      </c>
      <c r="F1945" t="s">
        <v>5803</v>
      </c>
      <c r="G1945" t="s">
        <v>5804</v>
      </c>
      <c r="H1945" t="s">
        <v>292</v>
      </c>
      <c r="I1945" t="s">
        <v>293</v>
      </c>
      <c r="J1945" t="s">
        <v>246</v>
      </c>
      <c r="K1945" t="s">
        <v>3079</v>
      </c>
      <c r="L1945" t="s">
        <v>247</v>
      </c>
      <c r="M1945">
        <v>27713538</v>
      </c>
      <c r="N1945">
        <v>0</v>
      </c>
      <c r="O1945">
        <v>27713538</v>
      </c>
      <c r="P1945">
        <v>0</v>
      </c>
      <c r="Q1945" t="s">
        <v>5815</v>
      </c>
      <c r="R1945" t="s">
        <v>3093</v>
      </c>
      <c r="S1945" t="s">
        <v>5816</v>
      </c>
      <c r="T1945" t="s">
        <v>3085</v>
      </c>
      <c r="U1945" t="s">
        <v>5817</v>
      </c>
      <c r="V1945" t="s">
        <v>5818</v>
      </c>
      <c r="W1945" t="s">
        <v>3085</v>
      </c>
      <c r="X1945" t="str">
        <f t="shared" si="30"/>
        <v>Funcionamiento</v>
      </c>
      <c r="Y1945" t="s">
        <v>5804</v>
      </c>
    </row>
    <row r="1946" spans="1:25">
      <c r="A1946" t="s">
        <v>3093</v>
      </c>
      <c r="B1946" t="s">
        <v>3910</v>
      </c>
      <c r="C1946" t="s">
        <v>5814</v>
      </c>
      <c r="D1946" t="s">
        <v>3076</v>
      </c>
      <c r="E1946" t="s">
        <v>3077</v>
      </c>
      <c r="F1946" t="s">
        <v>5803</v>
      </c>
      <c r="G1946" t="s">
        <v>5804</v>
      </c>
      <c r="H1946" t="s">
        <v>297</v>
      </c>
      <c r="I1946" t="s">
        <v>299</v>
      </c>
      <c r="J1946" t="s">
        <v>246</v>
      </c>
      <c r="K1946" t="s">
        <v>3079</v>
      </c>
      <c r="L1946" t="s">
        <v>247</v>
      </c>
      <c r="M1946">
        <v>507414</v>
      </c>
      <c r="N1946">
        <v>0</v>
      </c>
      <c r="O1946">
        <v>507414</v>
      </c>
      <c r="P1946">
        <v>0</v>
      </c>
      <c r="Q1946" t="s">
        <v>5815</v>
      </c>
      <c r="R1946" t="s">
        <v>3093</v>
      </c>
      <c r="S1946" t="s">
        <v>5816</v>
      </c>
      <c r="T1946" t="s">
        <v>3085</v>
      </c>
      <c r="U1946" t="s">
        <v>5817</v>
      </c>
      <c r="V1946" t="s">
        <v>5818</v>
      </c>
      <c r="W1946" t="s">
        <v>3085</v>
      </c>
      <c r="X1946" t="str">
        <f t="shared" si="30"/>
        <v>Funcionamiento</v>
      </c>
      <c r="Y1946" t="s">
        <v>5804</v>
      </c>
    </row>
    <row r="1947" spans="1:25">
      <c r="A1947" t="s">
        <v>3093</v>
      </c>
      <c r="B1947" t="s">
        <v>3910</v>
      </c>
      <c r="C1947" t="s">
        <v>5814</v>
      </c>
      <c r="D1947" t="s">
        <v>3076</v>
      </c>
      <c r="E1947" t="s">
        <v>3077</v>
      </c>
      <c r="F1947" t="s">
        <v>5803</v>
      </c>
      <c r="G1947" t="s">
        <v>5804</v>
      </c>
      <c r="H1947" t="s">
        <v>322</v>
      </c>
      <c r="I1947" t="s">
        <v>323</v>
      </c>
      <c r="J1947" t="s">
        <v>246</v>
      </c>
      <c r="K1947" t="s">
        <v>3079</v>
      </c>
      <c r="L1947" t="s">
        <v>247</v>
      </c>
      <c r="M1947">
        <v>980600</v>
      </c>
      <c r="N1947">
        <v>0</v>
      </c>
      <c r="O1947">
        <v>980600</v>
      </c>
      <c r="P1947">
        <v>0</v>
      </c>
      <c r="Q1947" t="s">
        <v>5815</v>
      </c>
      <c r="R1947" t="s">
        <v>3093</v>
      </c>
      <c r="S1947" t="s">
        <v>5816</v>
      </c>
      <c r="T1947" t="s">
        <v>3085</v>
      </c>
      <c r="U1947" t="s">
        <v>5817</v>
      </c>
      <c r="V1947" t="s">
        <v>5818</v>
      </c>
      <c r="W1947" t="s">
        <v>3085</v>
      </c>
      <c r="X1947" t="str">
        <f t="shared" si="30"/>
        <v>Funcionamiento</v>
      </c>
      <c r="Y1947" t="s">
        <v>5804</v>
      </c>
    </row>
    <row r="1948" spans="1:25">
      <c r="A1948" t="s">
        <v>3093</v>
      </c>
      <c r="B1948" t="s">
        <v>3910</v>
      </c>
      <c r="C1948" t="s">
        <v>5814</v>
      </c>
      <c r="D1948" t="s">
        <v>3076</v>
      </c>
      <c r="E1948" t="s">
        <v>3077</v>
      </c>
      <c r="F1948" t="s">
        <v>5803</v>
      </c>
      <c r="G1948" t="s">
        <v>5804</v>
      </c>
      <c r="H1948" t="s">
        <v>331</v>
      </c>
      <c r="I1948" t="s">
        <v>587</v>
      </c>
      <c r="J1948" t="s">
        <v>246</v>
      </c>
      <c r="K1948" t="s">
        <v>3079</v>
      </c>
      <c r="L1948" t="s">
        <v>247</v>
      </c>
      <c r="M1948">
        <v>1236455</v>
      </c>
      <c r="N1948">
        <v>0</v>
      </c>
      <c r="O1948">
        <v>1236455</v>
      </c>
      <c r="P1948">
        <v>0</v>
      </c>
      <c r="Q1948" t="s">
        <v>5815</v>
      </c>
      <c r="R1948" t="s">
        <v>3093</v>
      </c>
      <c r="S1948" t="s">
        <v>5816</v>
      </c>
      <c r="T1948" t="s">
        <v>3085</v>
      </c>
      <c r="U1948" t="s">
        <v>5817</v>
      </c>
      <c r="V1948" t="s">
        <v>5818</v>
      </c>
      <c r="W1948" t="s">
        <v>3085</v>
      </c>
      <c r="X1948" t="str">
        <f t="shared" si="30"/>
        <v>Funcionamiento</v>
      </c>
      <c r="Y1948" t="s">
        <v>5804</v>
      </c>
    </row>
    <row r="1949" spans="1:25">
      <c r="A1949" t="s">
        <v>3093</v>
      </c>
      <c r="B1949" t="s">
        <v>3910</v>
      </c>
      <c r="C1949" t="s">
        <v>5814</v>
      </c>
      <c r="D1949" t="s">
        <v>3076</v>
      </c>
      <c r="E1949" t="s">
        <v>3077</v>
      </c>
      <c r="F1949" t="s">
        <v>5803</v>
      </c>
      <c r="G1949" t="s">
        <v>5804</v>
      </c>
      <c r="H1949" t="s">
        <v>309</v>
      </c>
      <c r="I1949" t="s">
        <v>311</v>
      </c>
      <c r="J1949" t="s">
        <v>246</v>
      </c>
      <c r="K1949" t="s">
        <v>3079</v>
      </c>
      <c r="L1949" t="s">
        <v>247</v>
      </c>
      <c r="M1949">
        <v>977987</v>
      </c>
      <c r="N1949">
        <v>0</v>
      </c>
      <c r="O1949">
        <v>977987</v>
      </c>
      <c r="P1949">
        <v>0</v>
      </c>
      <c r="Q1949" t="s">
        <v>5815</v>
      </c>
      <c r="R1949" t="s">
        <v>3093</v>
      </c>
      <c r="S1949" t="s">
        <v>5816</v>
      </c>
      <c r="T1949" t="s">
        <v>3085</v>
      </c>
      <c r="U1949" t="s">
        <v>5817</v>
      </c>
      <c r="V1949" t="s">
        <v>5818</v>
      </c>
      <c r="W1949" t="s">
        <v>3085</v>
      </c>
      <c r="X1949" t="str">
        <f t="shared" si="30"/>
        <v>Funcionamiento</v>
      </c>
      <c r="Y1949" t="s">
        <v>5804</v>
      </c>
    </row>
    <row r="1950" spans="1:25">
      <c r="A1950" t="s">
        <v>3093</v>
      </c>
      <c r="B1950" t="s">
        <v>3910</v>
      </c>
      <c r="C1950" t="s">
        <v>5814</v>
      </c>
      <c r="D1950" t="s">
        <v>3076</v>
      </c>
      <c r="E1950" t="s">
        <v>3077</v>
      </c>
      <c r="F1950" t="s">
        <v>5803</v>
      </c>
      <c r="G1950" t="s">
        <v>5804</v>
      </c>
      <c r="H1950" t="s">
        <v>320</v>
      </c>
      <c r="I1950" t="s">
        <v>321</v>
      </c>
      <c r="J1950" t="s">
        <v>246</v>
      </c>
      <c r="K1950" t="s">
        <v>3079</v>
      </c>
      <c r="L1950" t="s">
        <v>247</v>
      </c>
      <c r="M1950">
        <v>368300</v>
      </c>
      <c r="N1950">
        <v>0</v>
      </c>
      <c r="O1950">
        <v>368300</v>
      </c>
      <c r="P1950">
        <v>0</v>
      </c>
      <c r="Q1950" t="s">
        <v>5815</v>
      </c>
      <c r="R1950" t="s">
        <v>3093</v>
      </c>
      <c r="S1950" t="s">
        <v>5816</v>
      </c>
      <c r="T1950" t="s">
        <v>3085</v>
      </c>
      <c r="U1950" t="s">
        <v>5817</v>
      </c>
      <c r="V1950" t="s">
        <v>5818</v>
      </c>
      <c r="W1950" t="s">
        <v>3085</v>
      </c>
      <c r="X1950" t="str">
        <f t="shared" si="30"/>
        <v>Funcionamiento</v>
      </c>
      <c r="Y1950" t="s">
        <v>5804</v>
      </c>
    </row>
    <row r="1951" spans="1:25">
      <c r="A1951" t="s">
        <v>3093</v>
      </c>
      <c r="B1951" t="s">
        <v>3910</v>
      </c>
      <c r="C1951" t="s">
        <v>5814</v>
      </c>
      <c r="D1951" t="s">
        <v>3076</v>
      </c>
      <c r="E1951" t="s">
        <v>3077</v>
      </c>
      <c r="F1951" t="s">
        <v>5803</v>
      </c>
      <c r="G1951" t="s">
        <v>5804</v>
      </c>
      <c r="H1951" t="s">
        <v>333</v>
      </c>
      <c r="I1951" t="s">
        <v>335</v>
      </c>
      <c r="J1951" t="s">
        <v>246</v>
      </c>
      <c r="K1951" t="s">
        <v>3079</v>
      </c>
      <c r="L1951" t="s">
        <v>247</v>
      </c>
      <c r="M1951">
        <v>110493</v>
      </c>
      <c r="N1951">
        <v>0</v>
      </c>
      <c r="O1951">
        <v>110493</v>
      </c>
      <c r="P1951">
        <v>0</v>
      </c>
      <c r="Q1951" t="s">
        <v>5815</v>
      </c>
      <c r="R1951" t="s">
        <v>3093</v>
      </c>
      <c r="S1951" t="s">
        <v>5816</v>
      </c>
      <c r="T1951" t="s">
        <v>3085</v>
      </c>
      <c r="U1951" t="s">
        <v>5817</v>
      </c>
      <c r="V1951" t="s">
        <v>5818</v>
      </c>
      <c r="W1951" t="s">
        <v>3085</v>
      </c>
      <c r="X1951" t="str">
        <f t="shared" si="30"/>
        <v>Funcionamiento</v>
      </c>
      <c r="Y1951" t="s">
        <v>5804</v>
      </c>
    </row>
    <row r="1952" spans="1:25">
      <c r="A1952" t="s">
        <v>3093</v>
      </c>
      <c r="B1952" t="s">
        <v>3910</v>
      </c>
      <c r="C1952" t="s">
        <v>5814</v>
      </c>
      <c r="D1952" t="s">
        <v>3076</v>
      </c>
      <c r="E1952" t="s">
        <v>3077</v>
      </c>
      <c r="F1952" t="s">
        <v>5803</v>
      </c>
      <c r="G1952" t="s">
        <v>5804</v>
      </c>
      <c r="H1952" t="s">
        <v>294</v>
      </c>
      <c r="I1952" t="s">
        <v>296</v>
      </c>
      <c r="J1952" t="s">
        <v>246</v>
      </c>
      <c r="K1952" t="s">
        <v>3079</v>
      </c>
      <c r="L1952" t="s">
        <v>247</v>
      </c>
      <c r="M1952">
        <v>435954</v>
      </c>
      <c r="N1952">
        <v>0</v>
      </c>
      <c r="O1952">
        <v>435954</v>
      </c>
      <c r="P1952">
        <v>0</v>
      </c>
      <c r="Q1952" t="s">
        <v>5815</v>
      </c>
      <c r="R1952" t="s">
        <v>3093</v>
      </c>
      <c r="S1952" t="s">
        <v>5816</v>
      </c>
      <c r="T1952" t="s">
        <v>3085</v>
      </c>
      <c r="U1952" t="s">
        <v>5817</v>
      </c>
      <c r="V1952" t="s">
        <v>5818</v>
      </c>
      <c r="W1952" t="s">
        <v>3085</v>
      </c>
      <c r="X1952" t="str">
        <f t="shared" si="30"/>
        <v>Funcionamiento</v>
      </c>
      <c r="Y1952" t="s">
        <v>5804</v>
      </c>
    </row>
    <row r="1953" spans="1:25">
      <c r="A1953" t="s">
        <v>3093</v>
      </c>
      <c r="B1953" t="s">
        <v>3910</v>
      </c>
      <c r="C1953" t="s">
        <v>5814</v>
      </c>
      <c r="D1953" t="s">
        <v>3076</v>
      </c>
      <c r="E1953" t="s">
        <v>3077</v>
      </c>
      <c r="F1953" t="s">
        <v>5803</v>
      </c>
      <c r="G1953" t="s">
        <v>5804</v>
      </c>
      <c r="H1953" t="s">
        <v>318</v>
      </c>
      <c r="I1953" t="s">
        <v>586</v>
      </c>
      <c r="J1953" t="s">
        <v>246</v>
      </c>
      <c r="K1953" t="s">
        <v>3079</v>
      </c>
      <c r="L1953" t="s">
        <v>247</v>
      </c>
      <c r="M1953">
        <v>1306900</v>
      </c>
      <c r="N1953">
        <v>0</v>
      </c>
      <c r="O1953">
        <v>1306900</v>
      </c>
      <c r="P1953">
        <v>0</v>
      </c>
      <c r="Q1953" t="s">
        <v>5815</v>
      </c>
      <c r="R1953" t="s">
        <v>3093</v>
      </c>
      <c r="S1953" t="s">
        <v>5816</v>
      </c>
      <c r="T1953" t="s">
        <v>3085</v>
      </c>
      <c r="U1953" t="s">
        <v>5817</v>
      </c>
      <c r="V1953" t="s">
        <v>5818</v>
      </c>
      <c r="W1953" t="s">
        <v>3085</v>
      </c>
      <c r="X1953" t="str">
        <f t="shared" si="30"/>
        <v>Funcionamiento</v>
      </c>
      <c r="Y1953" t="s">
        <v>5804</v>
      </c>
    </row>
    <row r="1954" spans="1:25">
      <c r="A1954" t="s">
        <v>3093</v>
      </c>
      <c r="B1954" t="s">
        <v>3910</v>
      </c>
      <c r="C1954" t="s">
        <v>5814</v>
      </c>
      <c r="D1954" t="s">
        <v>3076</v>
      </c>
      <c r="E1954" t="s">
        <v>3077</v>
      </c>
      <c r="F1954" t="s">
        <v>5803</v>
      </c>
      <c r="G1954" t="s">
        <v>5804</v>
      </c>
      <c r="H1954" t="s">
        <v>336</v>
      </c>
      <c r="I1954" t="s">
        <v>337</v>
      </c>
      <c r="J1954" t="s">
        <v>246</v>
      </c>
      <c r="K1954" t="s">
        <v>3079</v>
      </c>
      <c r="L1954" t="s">
        <v>247</v>
      </c>
      <c r="M1954">
        <v>2240265</v>
      </c>
      <c r="N1954">
        <v>0</v>
      </c>
      <c r="O1954">
        <v>2240265</v>
      </c>
      <c r="P1954">
        <v>0</v>
      </c>
      <c r="Q1954" t="s">
        <v>5815</v>
      </c>
      <c r="R1954" t="s">
        <v>3093</v>
      </c>
      <c r="S1954" t="s">
        <v>5816</v>
      </c>
      <c r="T1954" t="s">
        <v>3085</v>
      </c>
      <c r="U1954" t="s">
        <v>5817</v>
      </c>
      <c r="V1954" t="s">
        <v>5818</v>
      </c>
      <c r="W1954" t="s">
        <v>3085</v>
      </c>
      <c r="X1954" t="str">
        <f t="shared" si="30"/>
        <v>Funcionamiento</v>
      </c>
      <c r="Y1954" t="s">
        <v>5804</v>
      </c>
    </row>
    <row r="1955" spans="1:25">
      <c r="A1955" t="s">
        <v>3093</v>
      </c>
      <c r="B1955" t="s">
        <v>3910</v>
      </c>
      <c r="C1955" t="s">
        <v>5814</v>
      </c>
      <c r="D1955" t="s">
        <v>3076</v>
      </c>
      <c r="E1955" t="s">
        <v>3077</v>
      </c>
      <c r="F1955" t="s">
        <v>5803</v>
      </c>
      <c r="G1955" t="s">
        <v>5804</v>
      </c>
      <c r="H1955" t="s">
        <v>314</v>
      </c>
      <c r="I1955" t="s">
        <v>582</v>
      </c>
      <c r="J1955" t="s">
        <v>246</v>
      </c>
      <c r="K1955" t="s">
        <v>3079</v>
      </c>
      <c r="L1955" t="s">
        <v>247</v>
      </c>
      <c r="M1955">
        <v>3688600</v>
      </c>
      <c r="N1955">
        <v>0</v>
      </c>
      <c r="O1955">
        <v>3688600</v>
      </c>
      <c r="P1955">
        <v>0</v>
      </c>
      <c r="Q1955" t="s">
        <v>5815</v>
      </c>
      <c r="R1955" t="s">
        <v>3093</v>
      </c>
      <c r="S1955" t="s">
        <v>5816</v>
      </c>
      <c r="T1955" t="s">
        <v>3085</v>
      </c>
      <c r="U1955" t="s">
        <v>5817</v>
      </c>
      <c r="V1955" t="s">
        <v>5818</v>
      </c>
      <c r="W1955" t="s">
        <v>3085</v>
      </c>
      <c r="X1955" t="str">
        <f t="shared" si="30"/>
        <v>Funcionamiento</v>
      </c>
      <c r="Y1955" t="s">
        <v>5804</v>
      </c>
    </row>
    <row r="1956" spans="1:25">
      <c r="A1956" t="s">
        <v>3093</v>
      </c>
      <c r="B1956" t="s">
        <v>3910</v>
      </c>
      <c r="C1956" t="s">
        <v>5814</v>
      </c>
      <c r="D1956" t="s">
        <v>3076</v>
      </c>
      <c r="E1956" t="s">
        <v>3077</v>
      </c>
      <c r="F1956" t="s">
        <v>5803</v>
      </c>
      <c r="G1956" t="s">
        <v>5804</v>
      </c>
      <c r="H1956" t="s">
        <v>324</v>
      </c>
      <c r="I1956" t="s">
        <v>325</v>
      </c>
      <c r="J1956" t="s">
        <v>246</v>
      </c>
      <c r="K1956" t="s">
        <v>3079</v>
      </c>
      <c r="L1956" t="s">
        <v>247</v>
      </c>
      <c r="M1956">
        <v>653800</v>
      </c>
      <c r="N1956">
        <v>0</v>
      </c>
      <c r="O1956">
        <v>653800</v>
      </c>
      <c r="P1956">
        <v>0</v>
      </c>
      <c r="Q1956" t="s">
        <v>5815</v>
      </c>
      <c r="R1956" t="s">
        <v>3093</v>
      </c>
      <c r="S1956" t="s">
        <v>5816</v>
      </c>
      <c r="T1956" t="s">
        <v>3085</v>
      </c>
      <c r="U1956" t="s">
        <v>5817</v>
      </c>
      <c r="V1956" t="s">
        <v>5818</v>
      </c>
      <c r="W1956" t="s">
        <v>3085</v>
      </c>
      <c r="X1956" t="str">
        <f t="shared" si="30"/>
        <v>Funcionamiento</v>
      </c>
      <c r="Y1956" t="s">
        <v>5804</v>
      </c>
    </row>
    <row r="1957" spans="1:25">
      <c r="A1957" t="s">
        <v>3093</v>
      </c>
      <c r="B1957" t="s">
        <v>3910</v>
      </c>
      <c r="C1957" t="s">
        <v>5814</v>
      </c>
      <c r="D1957" t="s">
        <v>3076</v>
      </c>
      <c r="E1957" t="s">
        <v>3077</v>
      </c>
      <c r="F1957" t="s">
        <v>5803</v>
      </c>
      <c r="G1957" t="s">
        <v>5804</v>
      </c>
      <c r="H1957" t="s">
        <v>316</v>
      </c>
      <c r="I1957" t="s">
        <v>583</v>
      </c>
      <c r="J1957" t="s">
        <v>246</v>
      </c>
      <c r="K1957" t="s">
        <v>3079</v>
      </c>
      <c r="L1957" t="s">
        <v>247</v>
      </c>
      <c r="M1957">
        <v>2612700</v>
      </c>
      <c r="N1957">
        <v>0</v>
      </c>
      <c r="O1957">
        <v>2612700</v>
      </c>
      <c r="P1957">
        <v>0</v>
      </c>
      <c r="Q1957" t="s">
        <v>5815</v>
      </c>
      <c r="R1957" t="s">
        <v>3093</v>
      </c>
      <c r="S1957" t="s">
        <v>5816</v>
      </c>
      <c r="T1957" t="s">
        <v>3085</v>
      </c>
      <c r="U1957" t="s">
        <v>5817</v>
      </c>
      <c r="V1957" t="s">
        <v>5818</v>
      </c>
      <c r="W1957" t="s">
        <v>3085</v>
      </c>
      <c r="X1957" t="str">
        <f t="shared" si="30"/>
        <v>Funcionamiento</v>
      </c>
      <c r="Y1957" t="s">
        <v>5804</v>
      </c>
    </row>
    <row r="1958" spans="1:25">
      <c r="A1958" t="s">
        <v>3100</v>
      </c>
      <c r="B1958" t="s">
        <v>5499</v>
      </c>
      <c r="C1958" t="s">
        <v>5819</v>
      </c>
      <c r="D1958" t="s">
        <v>3076</v>
      </c>
      <c r="E1958" t="s">
        <v>3077</v>
      </c>
      <c r="F1958" t="s">
        <v>5803</v>
      </c>
      <c r="G1958" t="s">
        <v>5804</v>
      </c>
      <c r="H1958" t="s">
        <v>350</v>
      </c>
      <c r="I1958" t="s">
        <v>351</v>
      </c>
      <c r="J1958" t="s">
        <v>246</v>
      </c>
      <c r="K1958" t="s">
        <v>3079</v>
      </c>
      <c r="L1958" t="s">
        <v>247</v>
      </c>
      <c r="M1958">
        <v>5875819</v>
      </c>
      <c r="N1958">
        <v>0</v>
      </c>
      <c r="O1958">
        <v>5875819</v>
      </c>
      <c r="P1958">
        <v>0</v>
      </c>
      <c r="Q1958" t="s">
        <v>5820</v>
      </c>
      <c r="R1958" t="s">
        <v>3100</v>
      </c>
      <c r="S1958" t="s">
        <v>3127</v>
      </c>
      <c r="T1958" t="s">
        <v>3100</v>
      </c>
      <c r="U1958" t="s">
        <v>3292</v>
      </c>
      <c r="V1958" t="s">
        <v>5821</v>
      </c>
      <c r="W1958" t="s">
        <v>3085</v>
      </c>
      <c r="X1958" t="str">
        <f t="shared" si="30"/>
        <v>Funcionamiento</v>
      </c>
      <c r="Y1958" t="s">
        <v>5804</v>
      </c>
    </row>
    <row r="1959" spans="1:25">
      <c r="A1959" t="s">
        <v>3107</v>
      </c>
      <c r="B1959" t="s">
        <v>3120</v>
      </c>
      <c r="C1959" t="s">
        <v>5822</v>
      </c>
      <c r="D1959" t="s">
        <v>3076</v>
      </c>
      <c r="E1959" t="s">
        <v>3077</v>
      </c>
      <c r="F1959" t="s">
        <v>5803</v>
      </c>
      <c r="G1959" t="s">
        <v>5804</v>
      </c>
      <c r="H1959" t="s">
        <v>338</v>
      </c>
      <c r="I1959" t="s">
        <v>339</v>
      </c>
      <c r="J1959" t="s">
        <v>246</v>
      </c>
      <c r="K1959" t="s">
        <v>3079</v>
      </c>
      <c r="L1959" t="s">
        <v>247</v>
      </c>
      <c r="M1959">
        <v>78400</v>
      </c>
      <c r="N1959">
        <v>0</v>
      </c>
      <c r="O1959">
        <v>78400</v>
      </c>
      <c r="P1959">
        <v>0</v>
      </c>
      <c r="Q1959" t="s">
        <v>5823</v>
      </c>
      <c r="R1959" t="s">
        <v>3107</v>
      </c>
      <c r="S1959" t="s">
        <v>3124</v>
      </c>
      <c r="T1959" t="s">
        <v>3117</v>
      </c>
      <c r="U1959" t="s">
        <v>3237</v>
      </c>
      <c r="V1959" t="s">
        <v>5824</v>
      </c>
      <c r="W1959" t="s">
        <v>3085</v>
      </c>
      <c r="X1959" t="str">
        <f t="shared" si="30"/>
        <v>Funcionamiento</v>
      </c>
      <c r="Y1959" t="s">
        <v>5804</v>
      </c>
    </row>
    <row r="1960" spans="1:25">
      <c r="A1960" t="s">
        <v>3107</v>
      </c>
      <c r="B1960" t="s">
        <v>3120</v>
      </c>
      <c r="C1960" t="s">
        <v>5822</v>
      </c>
      <c r="D1960" t="s">
        <v>3076</v>
      </c>
      <c r="E1960" t="s">
        <v>3077</v>
      </c>
      <c r="F1960" t="s">
        <v>5803</v>
      </c>
      <c r="G1960" t="s">
        <v>5804</v>
      </c>
      <c r="H1960" t="s">
        <v>346</v>
      </c>
      <c r="I1960" t="s">
        <v>347</v>
      </c>
      <c r="J1960" t="s">
        <v>246</v>
      </c>
      <c r="K1960" t="s">
        <v>3079</v>
      </c>
      <c r="L1960" t="s">
        <v>247</v>
      </c>
      <c r="M1960">
        <v>645800</v>
      </c>
      <c r="N1960">
        <v>0</v>
      </c>
      <c r="O1960">
        <v>645800</v>
      </c>
      <c r="P1960">
        <v>0</v>
      </c>
      <c r="Q1960" t="s">
        <v>5823</v>
      </c>
      <c r="R1960" t="s">
        <v>3107</v>
      </c>
      <c r="S1960" t="s">
        <v>3124</v>
      </c>
      <c r="T1960" t="s">
        <v>3117</v>
      </c>
      <c r="U1960" t="s">
        <v>3237</v>
      </c>
      <c r="V1960" t="s">
        <v>5824</v>
      </c>
      <c r="W1960" t="s">
        <v>3085</v>
      </c>
      <c r="X1960" t="str">
        <f t="shared" si="30"/>
        <v>Funcionamiento</v>
      </c>
      <c r="Y1960" t="s">
        <v>5804</v>
      </c>
    </row>
    <row r="1961" spans="1:25">
      <c r="A1961" t="s">
        <v>3111</v>
      </c>
      <c r="B1961" t="s">
        <v>3135</v>
      </c>
      <c r="C1961" t="s">
        <v>5825</v>
      </c>
      <c r="D1961" t="s">
        <v>3076</v>
      </c>
      <c r="E1961" t="s">
        <v>3077</v>
      </c>
      <c r="F1961" t="s">
        <v>3149</v>
      </c>
      <c r="G1961" t="s">
        <v>5804</v>
      </c>
      <c r="H1961" t="s">
        <v>437</v>
      </c>
      <c r="I1961" t="s">
        <v>649</v>
      </c>
      <c r="J1961" t="s">
        <v>246</v>
      </c>
      <c r="K1961" t="s">
        <v>3150</v>
      </c>
      <c r="L1961" t="s">
        <v>247</v>
      </c>
      <c r="M1961">
        <v>7404302</v>
      </c>
      <c r="N1961">
        <v>-2094044</v>
      </c>
      <c r="O1961">
        <v>5310258</v>
      </c>
      <c r="P1961">
        <v>0</v>
      </c>
      <c r="Q1961" t="s">
        <v>5826</v>
      </c>
      <c r="R1961" t="s">
        <v>3111</v>
      </c>
      <c r="S1961" t="s">
        <v>5827</v>
      </c>
      <c r="T1961" t="s">
        <v>5828</v>
      </c>
      <c r="U1961" t="s">
        <v>5829</v>
      </c>
      <c r="V1961" t="s">
        <v>5830</v>
      </c>
      <c r="W1961" t="s">
        <v>3085</v>
      </c>
      <c r="X1961" t="str">
        <f t="shared" si="30"/>
        <v>Inversión</v>
      </c>
      <c r="Y1961" t="s">
        <v>3157</v>
      </c>
    </row>
    <row r="1962" spans="1:25">
      <c r="A1962" t="s">
        <v>3117</v>
      </c>
      <c r="B1962" t="s">
        <v>3135</v>
      </c>
      <c r="C1962" t="s">
        <v>5831</v>
      </c>
      <c r="D1962" t="s">
        <v>3076</v>
      </c>
      <c r="E1962" t="s">
        <v>3399</v>
      </c>
      <c r="F1962" t="s">
        <v>3149</v>
      </c>
      <c r="G1962" t="s">
        <v>5804</v>
      </c>
      <c r="H1962" t="s">
        <v>437</v>
      </c>
      <c r="I1962" t="s">
        <v>649</v>
      </c>
      <c r="J1962" t="s">
        <v>246</v>
      </c>
      <c r="K1962" t="s">
        <v>3150</v>
      </c>
      <c r="L1962" t="s">
        <v>247</v>
      </c>
      <c r="M1962">
        <v>3000000</v>
      </c>
      <c r="N1962">
        <v>-3000000</v>
      </c>
      <c r="O1962">
        <v>0</v>
      </c>
      <c r="P1962">
        <v>0</v>
      </c>
      <c r="Q1962" t="s">
        <v>5832</v>
      </c>
      <c r="R1962" t="s">
        <v>3117</v>
      </c>
      <c r="S1962" t="s">
        <v>3085</v>
      </c>
      <c r="T1962" t="s">
        <v>3085</v>
      </c>
      <c r="U1962" t="s">
        <v>3085</v>
      </c>
      <c r="V1962" t="s">
        <v>3085</v>
      </c>
      <c r="W1962" t="s">
        <v>3085</v>
      </c>
      <c r="X1962" t="str">
        <f t="shared" si="30"/>
        <v>Inversión</v>
      </c>
      <c r="Y1962" t="s">
        <v>3157</v>
      </c>
    </row>
    <row r="1963" spans="1:25">
      <c r="A1963" t="s">
        <v>3127</v>
      </c>
      <c r="B1963" t="s">
        <v>3135</v>
      </c>
      <c r="C1963" t="s">
        <v>5833</v>
      </c>
      <c r="D1963" t="s">
        <v>3076</v>
      </c>
      <c r="E1963" t="s">
        <v>3077</v>
      </c>
      <c r="F1963" t="s">
        <v>3159</v>
      </c>
      <c r="G1963" t="s">
        <v>5804</v>
      </c>
      <c r="H1963" t="s">
        <v>431</v>
      </c>
      <c r="I1963" t="s">
        <v>648</v>
      </c>
      <c r="J1963" t="s">
        <v>253</v>
      </c>
      <c r="K1963" t="s">
        <v>3115</v>
      </c>
      <c r="L1963" t="s">
        <v>247</v>
      </c>
      <c r="M1963">
        <v>4000000</v>
      </c>
      <c r="N1963">
        <v>-3264753</v>
      </c>
      <c r="O1963">
        <v>735247</v>
      </c>
      <c r="P1963">
        <v>0</v>
      </c>
      <c r="Q1963" t="s">
        <v>5834</v>
      </c>
      <c r="R1963" t="s">
        <v>3127</v>
      </c>
      <c r="S1963" t="s">
        <v>5835</v>
      </c>
      <c r="T1963" t="s">
        <v>5835</v>
      </c>
      <c r="U1963" t="s">
        <v>5836</v>
      </c>
      <c r="V1963" t="s">
        <v>5837</v>
      </c>
      <c r="W1963" t="s">
        <v>3085</v>
      </c>
      <c r="X1963" t="str">
        <f t="shared" si="30"/>
        <v>Inversión</v>
      </c>
      <c r="Y1963" t="s">
        <v>3166</v>
      </c>
    </row>
    <row r="1964" spans="1:25">
      <c r="A1964" t="s">
        <v>3124</v>
      </c>
      <c r="B1964" t="s">
        <v>3141</v>
      </c>
      <c r="C1964" t="s">
        <v>5838</v>
      </c>
      <c r="D1964" t="s">
        <v>3076</v>
      </c>
      <c r="E1964" t="s">
        <v>3077</v>
      </c>
      <c r="F1964" t="s">
        <v>5803</v>
      </c>
      <c r="G1964" t="s">
        <v>5804</v>
      </c>
      <c r="H1964" t="s">
        <v>297</v>
      </c>
      <c r="I1964" t="s">
        <v>299</v>
      </c>
      <c r="J1964" t="s">
        <v>246</v>
      </c>
      <c r="K1964" t="s">
        <v>3079</v>
      </c>
      <c r="L1964" t="s">
        <v>247</v>
      </c>
      <c r="M1964">
        <v>668551</v>
      </c>
      <c r="N1964">
        <v>0</v>
      </c>
      <c r="O1964">
        <v>668551</v>
      </c>
      <c r="P1964">
        <v>0</v>
      </c>
      <c r="Q1964" t="s">
        <v>5839</v>
      </c>
      <c r="R1964" t="s">
        <v>3124</v>
      </c>
      <c r="S1964" t="s">
        <v>3132</v>
      </c>
      <c r="T1964" t="s">
        <v>3085</v>
      </c>
      <c r="U1964" t="s">
        <v>5840</v>
      </c>
      <c r="V1964" t="s">
        <v>5841</v>
      </c>
      <c r="W1964" t="s">
        <v>3085</v>
      </c>
      <c r="X1964" t="str">
        <f t="shared" si="30"/>
        <v>Funcionamiento</v>
      </c>
      <c r="Y1964" t="s">
        <v>5804</v>
      </c>
    </row>
    <row r="1965" spans="1:25">
      <c r="A1965" t="s">
        <v>3124</v>
      </c>
      <c r="B1965" t="s">
        <v>3141</v>
      </c>
      <c r="C1965" t="s">
        <v>5838</v>
      </c>
      <c r="D1965" t="s">
        <v>3076</v>
      </c>
      <c r="E1965" t="s">
        <v>3077</v>
      </c>
      <c r="F1965" t="s">
        <v>5803</v>
      </c>
      <c r="G1965" t="s">
        <v>5804</v>
      </c>
      <c r="H1965" t="s">
        <v>336</v>
      </c>
      <c r="I1965" t="s">
        <v>337</v>
      </c>
      <c r="J1965" t="s">
        <v>246</v>
      </c>
      <c r="K1965" t="s">
        <v>3079</v>
      </c>
      <c r="L1965" t="s">
        <v>247</v>
      </c>
      <c r="M1965">
        <v>2240265</v>
      </c>
      <c r="N1965">
        <v>0</v>
      </c>
      <c r="O1965">
        <v>2240265</v>
      </c>
      <c r="P1965">
        <v>0</v>
      </c>
      <c r="Q1965" t="s">
        <v>5839</v>
      </c>
      <c r="R1965" t="s">
        <v>3124</v>
      </c>
      <c r="S1965" t="s">
        <v>3132</v>
      </c>
      <c r="T1965" t="s">
        <v>3085</v>
      </c>
      <c r="U1965" t="s">
        <v>5840</v>
      </c>
      <c r="V1965" t="s">
        <v>5841</v>
      </c>
      <c r="W1965" t="s">
        <v>3085</v>
      </c>
      <c r="X1965" t="str">
        <f t="shared" si="30"/>
        <v>Funcionamiento</v>
      </c>
      <c r="Y1965" t="s">
        <v>5804</v>
      </c>
    </row>
    <row r="1966" spans="1:25">
      <c r="A1966" t="s">
        <v>3124</v>
      </c>
      <c r="B1966" t="s">
        <v>3141</v>
      </c>
      <c r="C1966" t="s">
        <v>5838</v>
      </c>
      <c r="D1966" t="s">
        <v>3076</v>
      </c>
      <c r="E1966" t="s">
        <v>3077</v>
      </c>
      <c r="F1966" t="s">
        <v>5803</v>
      </c>
      <c r="G1966" t="s">
        <v>5804</v>
      </c>
      <c r="H1966" t="s">
        <v>292</v>
      </c>
      <c r="I1966" t="s">
        <v>293</v>
      </c>
      <c r="J1966" t="s">
        <v>246</v>
      </c>
      <c r="K1966" t="s">
        <v>3079</v>
      </c>
      <c r="L1966" t="s">
        <v>247</v>
      </c>
      <c r="M1966">
        <v>29025513</v>
      </c>
      <c r="N1966">
        <v>0</v>
      </c>
      <c r="O1966">
        <v>29025513</v>
      </c>
      <c r="P1966">
        <v>0</v>
      </c>
      <c r="Q1966" t="s">
        <v>5839</v>
      </c>
      <c r="R1966" t="s">
        <v>3124</v>
      </c>
      <c r="S1966" t="s">
        <v>3132</v>
      </c>
      <c r="T1966" t="s">
        <v>3085</v>
      </c>
      <c r="U1966" t="s">
        <v>5840</v>
      </c>
      <c r="V1966" t="s">
        <v>5841</v>
      </c>
      <c r="W1966" t="s">
        <v>3085</v>
      </c>
      <c r="X1966" t="str">
        <f t="shared" si="30"/>
        <v>Funcionamiento</v>
      </c>
      <c r="Y1966" t="s">
        <v>5804</v>
      </c>
    </row>
    <row r="1967" spans="1:25">
      <c r="A1967" t="s">
        <v>3124</v>
      </c>
      <c r="B1967" t="s">
        <v>3141</v>
      </c>
      <c r="C1967" t="s">
        <v>5838</v>
      </c>
      <c r="D1967" t="s">
        <v>3076</v>
      </c>
      <c r="E1967" t="s">
        <v>3077</v>
      </c>
      <c r="F1967" t="s">
        <v>5803</v>
      </c>
      <c r="G1967" t="s">
        <v>5804</v>
      </c>
      <c r="H1967" t="s">
        <v>294</v>
      </c>
      <c r="I1967" t="s">
        <v>296</v>
      </c>
      <c r="J1967" t="s">
        <v>246</v>
      </c>
      <c r="K1967" t="s">
        <v>3079</v>
      </c>
      <c r="L1967" t="s">
        <v>247</v>
      </c>
      <c r="M1967">
        <v>494640</v>
      </c>
      <c r="N1967">
        <v>0</v>
      </c>
      <c r="O1967">
        <v>494640</v>
      </c>
      <c r="P1967">
        <v>0</v>
      </c>
      <c r="Q1967" t="s">
        <v>5839</v>
      </c>
      <c r="R1967" t="s">
        <v>3124</v>
      </c>
      <c r="S1967" t="s">
        <v>3132</v>
      </c>
      <c r="T1967" t="s">
        <v>3085</v>
      </c>
      <c r="U1967" t="s">
        <v>5840</v>
      </c>
      <c r="V1967" t="s">
        <v>5841</v>
      </c>
      <c r="W1967" t="s">
        <v>3085</v>
      </c>
      <c r="X1967" t="str">
        <f t="shared" si="30"/>
        <v>Funcionamiento</v>
      </c>
      <c r="Y1967" t="s">
        <v>5804</v>
      </c>
    </row>
    <row r="1968" spans="1:25">
      <c r="A1968" t="s">
        <v>3132</v>
      </c>
      <c r="B1968" t="s">
        <v>3141</v>
      </c>
      <c r="C1968" t="s">
        <v>5842</v>
      </c>
      <c r="D1968" t="s">
        <v>3076</v>
      </c>
      <c r="E1968" t="s">
        <v>3077</v>
      </c>
      <c r="F1968" t="s">
        <v>5803</v>
      </c>
      <c r="G1968" t="s">
        <v>5804</v>
      </c>
      <c r="H1968" t="s">
        <v>318</v>
      </c>
      <c r="I1968" t="s">
        <v>586</v>
      </c>
      <c r="J1968" t="s">
        <v>246</v>
      </c>
      <c r="K1968" t="s">
        <v>3079</v>
      </c>
      <c r="L1968" t="s">
        <v>247</v>
      </c>
      <c r="M1968">
        <v>1276800</v>
      </c>
      <c r="N1968">
        <v>0</v>
      </c>
      <c r="O1968">
        <v>1276800</v>
      </c>
      <c r="P1968">
        <v>0</v>
      </c>
      <c r="Q1968" t="s">
        <v>5843</v>
      </c>
      <c r="R1968" t="s">
        <v>3132</v>
      </c>
      <c r="S1968" t="s">
        <v>3123</v>
      </c>
      <c r="T1968" t="s">
        <v>3085</v>
      </c>
      <c r="U1968" t="s">
        <v>5844</v>
      </c>
      <c r="V1968" t="s">
        <v>5845</v>
      </c>
      <c r="W1968" t="s">
        <v>3085</v>
      </c>
      <c r="X1968" t="str">
        <f t="shared" si="30"/>
        <v>Funcionamiento</v>
      </c>
      <c r="Y1968" t="s">
        <v>5804</v>
      </c>
    </row>
    <row r="1969" spans="1:25">
      <c r="A1969" t="s">
        <v>3132</v>
      </c>
      <c r="B1969" t="s">
        <v>3141</v>
      </c>
      <c r="C1969" t="s">
        <v>5842</v>
      </c>
      <c r="D1969" t="s">
        <v>3076</v>
      </c>
      <c r="E1969" t="s">
        <v>3077</v>
      </c>
      <c r="F1969" t="s">
        <v>5803</v>
      </c>
      <c r="G1969" t="s">
        <v>5804</v>
      </c>
      <c r="H1969" t="s">
        <v>320</v>
      </c>
      <c r="I1969" t="s">
        <v>321</v>
      </c>
      <c r="J1969" t="s">
        <v>246</v>
      </c>
      <c r="K1969" t="s">
        <v>3079</v>
      </c>
      <c r="L1969" t="s">
        <v>247</v>
      </c>
      <c r="M1969">
        <v>374000</v>
      </c>
      <c r="N1969">
        <v>0</v>
      </c>
      <c r="O1969">
        <v>374000</v>
      </c>
      <c r="P1969">
        <v>0</v>
      </c>
      <c r="Q1969" t="s">
        <v>5843</v>
      </c>
      <c r="R1969" t="s">
        <v>3132</v>
      </c>
      <c r="S1969" t="s">
        <v>3123</v>
      </c>
      <c r="T1969" t="s">
        <v>3085</v>
      </c>
      <c r="U1969" t="s">
        <v>5844</v>
      </c>
      <c r="V1969" t="s">
        <v>5845</v>
      </c>
      <c r="W1969" t="s">
        <v>3085</v>
      </c>
      <c r="X1969" t="str">
        <f t="shared" si="30"/>
        <v>Funcionamiento</v>
      </c>
      <c r="Y1969" t="s">
        <v>5804</v>
      </c>
    </row>
    <row r="1970" spans="1:25">
      <c r="A1970" t="s">
        <v>3132</v>
      </c>
      <c r="B1970" t="s">
        <v>3141</v>
      </c>
      <c r="C1970" t="s">
        <v>5842</v>
      </c>
      <c r="D1970" t="s">
        <v>3076</v>
      </c>
      <c r="E1970" t="s">
        <v>3077</v>
      </c>
      <c r="F1970" t="s">
        <v>5803</v>
      </c>
      <c r="G1970" t="s">
        <v>5804</v>
      </c>
      <c r="H1970" t="s">
        <v>324</v>
      </c>
      <c r="I1970" t="s">
        <v>325</v>
      </c>
      <c r="J1970" t="s">
        <v>246</v>
      </c>
      <c r="K1970" t="s">
        <v>3079</v>
      </c>
      <c r="L1970" t="s">
        <v>247</v>
      </c>
      <c r="M1970">
        <v>638700</v>
      </c>
      <c r="N1970">
        <v>0</v>
      </c>
      <c r="O1970">
        <v>638700</v>
      </c>
      <c r="P1970">
        <v>0</v>
      </c>
      <c r="Q1970" t="s">
        <v>5843</v>
      </c>
      <c r="R1970" t="s">
        <v>3132</v>
      </c>
      <c r="S1970" t="s">
        <v>3123</v>
      </c>
      <c r="T1970" t="s">
        <v>3085</v>
      </c>
      <c r="U1970" t="s">
        <v>5844</v>
      </c>
      <c r="V1970" t="s">
        <v>5845</v>
      </c>
      <c r="W1970" t="s">
        <v>3085</v>
      </c>
      <c r="X1970" t="str">
        <f t="shared" si="30"/>
        <v>Funcionamiento</v>
      </c>
      <c r="Y1970" t="s">
        <v>5804</v>
      </c>
    </row>
    <row r="1971" spans="1:25">
      <c r="A1971" t="s">
        <v>3132</v>
      </c>
      <c r="B1971" t="s">
        <v>3141</v>
      </c>
      <c r="C1971" t="s">
        <v>5842</v>
      </c>
      <c r="D1971" t="s">
        <v>3076</v>
      </c>
      <c r="E1971" t="s">
        <v>3077</v>
      </c>
      <c r="F1971" t="s">
        <v>5803</v>
      </c>
      <c r="G1971" t="s">
        <v>5804</v>
      </c>
      <c r="H1971" t="s">
        <v>314</v>
      </c>
      <c r="I1971" t="s">
        <v>582</v>
      </c>
      <c r="J1971" t="s">
        <v>246</v>
      </c>
      <c r="K1971" t="s">
        <v>3079</v>
      </c>
      <c r="L1971" t="s">
        <v>247</v>
      </c>
      <c r="M1971">
        <v>3688700</v>
      </c>
      <c r="N1971">
        <v>0</v>
      </c>
      <c r="O1971">
        <v>3688700</v>
      </c>
      <c r="P1971">
        <v>0</v>
      </c>
      <c r="Q1971" t="s">
        <v>5843</v>
      </c>
      <c r="R1971" t="s">
        <v>3132</v>
      </c>
      <c r="S1971" t="s">
        <v>3123</v>
      </c>
      <c r="T1971" t="s">
        <v>3085</v>
      </c>
      <c r="U1971" t="s">
        <v>5844</v>
      </c>
      <c r="V1971" t="s">
        <v>5845</v>
      </c>
      <c r="W1971" t="s">
        <v>3085</v>
      </c>
      <c r="X1971" t="str">
        <f t="shared" si="30"/>
        <v>Funcionamiento</v>
      </c>
      <c r="Y1971" t="s">
        <v>5804</v>
      </c>
    </row>
    <row r="1972" spans="1:25">
      <c r="A1972" t="s">
        <v>3132</v>
      </c>
      <c r="B1972" t="s">
        <v>3141</v>
      </c>
      <c r="C1972" t="s">
        <v>5842</v>
      </c>
      <c r="D1972" t="s">
        <v>3076</v>
      </c>
      <c r="E1972" t="s">
        <v>3077</v>
      </c>
      <c r="F1972" t="s">
        <v>5803</v>
      </c>
      <c r="G1972" t="s">
        <v>5804</v>
      </c>
      <c r="H1972" t="s">
        <v>322</v>
      </c>
      <c r="I1972" t="s">
        <v>323</v>
      </c>
      <c r="J1972" t="s">
        <v>246</v>
      </c>
      <c r="K1972" t="s">
        <v>3079</v>
      </c>
      <c r="L1972" t="s">
        <v>247</v>
      </c>
      <c r="M1972">
        <v>958000</v>
      </c>
      <c r="N1972">
        <v>0</v>
      </c>
      <c r="O1972">
        <v>958000</v>
      </c>
      <c r="P1972">
        <v>0</v>
      </c>
      <c r="Q1972" t="s">
        <v>5843</v>
      </c>
      <c r="R1972" t="s">
        <v>3132</v>
      </c>
      <c r="S1972" t="s">
        <v>3123</v>
      </c>
      <c r="T1972" t="s">
        <v>3085</v>
      </c>
      <c r="U1972" t="s">
        <v>5844</v>
      </c>
      <c r="V1972" t="s">
        <v>5845</v>
      </c>
      <c r="W1972" t="s">
        <v>3085</v>
      </c>
      <c r="X1972" t="str">
        <f t="shared" si="30"/>
        <v>Funcionamiento</v>
      </c>
      <c r="Y1972" t="s">
        <v>5804</v>
      </c>
    </row>
    <row r="1973" spans="1:25">
      <c r="A1973" t="s">
        <v>3132</v>
      </c>
      <c r="B1973" t="s">
        <v>3141</v>
      </c>
      <c r="C1973" t="s">
        <v>5842</v>
      </c>
      <c r="D1973" t="s">
        <v>3076</v>
      </c>
      <c r="E1973" t="s">
        <v>3077</v>
      </c>
      <c r="F1973" t="s">
        <v>5803</v>
      </c>
      <c r="G1973" t="s">
        <v>5804</v>
      </c>
      <c r="H1973" t="s">
        <v>316</v>
      </c>
      <c r="I1973" t="s">
        <v>583</v>
      </c>
      <c r="J1973" t="s">
        <v>246</v>
      </c>
      <c r="K1973" t="s">
        <v>3079</v>
      </c>
      <c r="L1973" t="s">
        <v>247</v>
      </c>
      <c r="M1973">
        <v>2612800</v>
      </c>
      <c r="N1973">
        <v>0</v>
      </c>
      <c r="O1973">
        <v>2612800</v>
      </c>
      <c r="P1973">
        <v>0</v>
      </c>
      <c r="Q1973" t="s">
        <v>5843</v>
      </c>
      <c r="R1973" t="s">
        <v>3132</v>
      </c>
      <c r="S1973" t="s">
        <v>3123</v>
      </c>
      <c r="T1973" t="s">
        <v>3085</v>
      </c>
      <c r="U1973" t="s">
        <v>5844</v>
      </c>
      <c r="V1973" t="s">
        <v>5845</v>
      </c>
      <c r="W1973" t="s">
        <v>3085</v>
      </c>
      <c r="X1973" t="str">
        <f t="shared" si="30"/>
        <v>Funcionamiento</v>
      </c>
      <c r="Y1973" t="s">
        <v>5804</v>
      </c>
    </row>
    <row r="1974" spans="1:25">
      <c r="A1974" t="s">
        <v>3123</v>
      </c>
      <c r="B1974" t="s">
        <v>4825</v>
      </c>
      <c r="C1974" t="s">
        <v>5846</v>
      </c>
      <c r="D1974" t="s">
        <v>3076</v>
      </c>
      <c r="E1974" t="s">
        <v>3077</v>
      </c>
      <c r="F1974" t="s">
        <v>3149</v>
      </c>
      <c r="G1974" t="s">
        <v>5804</v>
      </c>
      <c r="H1974" t="s">
        <v>437</v>
      </c>
      <c r="I1974" t="s">
        <v>649</v>
      </c>
      <c r="J1974" t="s">
        <v>246</v>
      </c>
      <c r="K1974" t="s">
        <v>3079</v>
      </c>
      <c r="L1974" t="s">
        <v>247</v>
      </c>
      <c r="M1974">
        <v>125354400</v>
      </c>
      <c r="N1974">
        <v>-2808699</v>
      </c>
      <c r="O1974">
        <v>122545701</v>
      </c>
      <c r="P1974">
        <v>0</v>
      </c>
      <c r="Q1974" t="s">
        <v>5847</v>
      </c>
      <c r="R1974" t="s">
        <v>3123</v>
      </c>
      <c r="S1974" t="s">
        <v>5848</v>
      </c>
      <c r="T1974" t="s">
        <v>5306</v>
      </c>
      <c r="U1974" t="s">
        <v>5849</v>
      </c>
      <c r="V1974" t="s">
        <v>5850</v>
      </c>
      <c r="W1974" t="s">
        <v>3085</v>
      </c>
      <c r="X1974" t="str">
        <f t="shared" si="30"/>
        <v>Inversión</v>
      </c>
      <c r="Y1974" t="s">
        <v>3157</v>
      </c>
    </row>
    <row r="1975" spans="1:25">
      <c r="A1975" t="s">
        <v>3131</v>
      </c>
      <c r="B1975" t="s">
        <v>3979</v>
      </c>
      <c r="C1975" t="s">
        <v>5851</v>
      </c>
      <c r="D1975" t="s">
        <v>3076</v>
      </c>
      <c r="E1975" t="s">
        <v>3077</v>
      </c>
      <c r="F1975" t="s">
        <v>5803</v>
      </c>
      <c r="G1975" t="s">
        <v>5804</v>
      </c>
      <c r="H1975" t="s">
        <v>336</v>
      </c>
      <c r="I1975" t="s">
        <v>337</v>
      </c>
      <c r="J1975" t="s">
        <v>246</v>
      </c>
      <c r="K1975" t="s">
        <v>3079</v>
      </c>
      <c r="L1975" t="s">
        <v>247</v>
      </c>
      <c r="M1975">
        <v>2584371</v>
      </c>
      <c r="N1975">
        <v>0</v>
      </c>
      <c r="O1975">
        <v>2584371</v>
      </c>
      <c r="P1975">
        <v>0</v>
      </c>
      <c r="Q1975" t="s">
        <v>5852</v>
      </c>
      <c r="R1975" t="s">
        <v>3131</v>
      </c>
      <c r="S1975" t="s">
        <v>3955</v>
      </c>
      <c r="T1975" t="s">
        <v>3085</v>
      </c>
      <c r="U1975" t="s">
        <v>5853</v>
      </c>
      <c r="V1975" t="s">
        <v>5854</v>
      </c>
      <c r="W1975" t="s">
        <v>3085</v>
      </c>
      <c r="X1975" t="str">
        <f t="shared" si="30"/>
        <v>Funcionamiento</v>
      </c>
      <c r="Y1975" t="s">
        <v>5804</v>
      </c>
    </row>
    <row r="1976" spans="1:25">
      <c r="A1976" t="s">
        <v>3131</v>
      </c>
      <c r="B1976" t="s">
        <v>3979</v>
      </c>
      <c r="C1976" t="s">
        <v>5851</v>
      </c>
      <c r="D1976" t="s">
        <v>3076</v>
      </c>
      <c r="E1976" t="s">
        <v>3077</v>
      </c>
      <c r="F1976" t="s">
        <v>5803</v>
      </c>
      <c r="G1976" t="s">
        <v>5804</v>
      </c>
      <c r="H1976" t="s">
        <v>294</v>
      </c>
      <c r="I1976" t="s">
        <v>296</v>
      </c>
      <c r="J1976" t="s">
        <v>246</v>
      </c>
      <c r="K1976" t="s">
        <v>3079</v>
      </c>
      <c r="L1976" t="s">
        <v>247</v>
      </c>
      <c r="M1976">
        <v>642539</v>
      </c>
      <c r="N1976">
        <v>0</v>
      </c>
      <c r="O1976">
        <v>642539</v>
      </c>
      <c r="P1976">
        <v>0</v>
      </c>
      <c r="Q1976" t="s">
        <v>5852</v>
      </c>
      <c r="R1976" t="s">
        <v>3131</v>
      </c>
      <c r="S1976" t="s">
        <v>3955</v>
      </c>
      <c r="T1976" t="s">
        <v>3085</v>
      </c>
      <c r="U1976" t="s">
        <v>5853</v>
      </c>
      <c r="V1976" t="s">
        <v>5854</v>
      </c>
      <c r="W1976" t="s">
        <v>3085</v>
      </c>
      <c r="X1976" t="str">
        <f t="shared" si="30"/>
        <v>Funcionamiento</v>
      </c>
      <c r="Y1976" t="s">
        <v>5804</v>
      </c>
    </row>
    <row r="1977" spans="1:25">
      <c r="A1977" t="s">
        <v>3131</v>
      </c>
      <c r="B1977" t="s">
        <v>3979</v>
      </c>
      <c r="C1977" t="s">
        <v>5851</v>
      </c>
      <c r="D1977" t="s">
        <v>3076</v>
      </c>
      <c r="E1977" t="s">
        <v>3077</v>
      </c>
      <c r="F1977" t="s">
        <v>5803</v>
      </c>
      <c r="G1977" t="s">
        <v>5804</v>
      </c>
      <c r="H1977" t="s">
        <v>309</v>
      </c>
      <c r="I1977" t="s">
        <v>311</v>
      </c>
      <c r="J1977" t="s">
        <v>246</v>
      </c>
      <c r="K1977" t="s">
        <v>3079</v>
      </c>
      <c r="L1977" t="s">
        <v>247</v>
      </c>
      <c r="M1977">
        <v>2658139</v>
      </c>
      <c r="N1977">
        <v>0</v>
      </c>
      <c r="O1977">
        <v>2658139</v>
      </c>
      <c r="P1977">
        <v>0</v>
      </c>
      <c r="Q1977" t="s">
        <v>5852</v>
      </c>
      <c r="R1977" t="s">
        <v>3131</v>
      </c>
      <c r="S1977" t="s">
        <v>3955</v>
      </c>
      <c r="T1977" t="s">
        <v>3085</v>
      </c>
      <c r="U1977" t="s">
        <v>5853</v>
      </c>
      <c r="V1977" t="s">
        <v>5854</v>
      </c>
      <c r="W1977" t="s">
        <v>3085</v>
      </c>
      <c r="X1977" t="str">
        <f t="shared" si="30"/>
        <v>Funcionamiento</v>
      </c>
      <c r="Y1977" t="s">
        <v>5804</v>
      </c>
    </row>
    <row r="1978" spans="1:25">
      <c r="A1978" t="s">
        <v>3131</v>
      </c>
      <c r="B1978" t="s">
        <v>3979</v>
      </c>
      <c r="C1978" t="s">
        <v>5851</v>
      </c>
      <c r="D1978" t="s">
        <v>3076</v>
      </c>
      <c r="E1978" t="s">
        <v>3077</v>
      </c>
      <c r="F1978" t="s">
        <v>5803</v>
      </c>
      <c r="G1978" t="s">
        <v>5804</v>
      </c>
      <c r="H1978" t="s">
        <v>333</v>
      </c>
      <c r="I1978" t="s">
        <v>335</v>
      </c>
      <c r="J1978" t="s">
        <v>246</v>
      </c>
      <c r="K1978" t="s">
        <v>3079</v>
      </c>
      <c r="L1978" t="s">
        <v>247</v>
      </c>
      <c r="M1978">
        <v>204065</v>
      </c>
      <c r="N1978">
        <v>0</v>
      </c>
      <c r="O1978">
        <v>204065</v>
      </c>
      <c r="P1978">
        <v>0</v>
      </c>
      <c r="Q1978" t="s">
        <v>5852</v>
      </c>
      <c r="R1978" t="s">
        <v>3131</v>
      </c>
      <c r="S1978" t="s">
        <v>3955</v>
      </c>
      <c r="T1978" t="s">
        <v>3085</v>
      </c>
      <c r="U1978" t="s">
        <v>5853</v>
      </c>
      <c r="V1978" t="s">
        <v>5854</v>
      </c>
      <c r="W1978" t="s">
        <v>3085</v>
      </c>
      <c r="X1978" t="str">
        <f t="shared" si="30"/>
        <v>Funcionamiento</v>
      </c>
      <c r="Y1978" t="s">
        <v>5804</v>
      </c>
    </row>
    <row r="1979" spans="1:25">
      <c r="A1979" t="s">
        <v>3131</v>
      </c>
      <c r="B1979" t="s">
        <v>3979</v>
      </c>
      <c r="C1979" t="s">
        <v>5851</v>
      </c>
      <c r="D1979" t="s">
        <v>3076</v>
      </c>
      <c r="E1979" t="s">
        <v>3077</v>
      </c>
      <c r="F1979" t="s">
        <v>5803</v>
      </c>
      <c r="G1979" t="s">
        <v>5804</v>
      </c>
      <c r="H1979" t="s">
        <v>292</v>
      </c>
      <c r="I1979" t="s">
        <v>293</v>
      </c>
      <c r="J1979" t="s">
        <v>246</v>
      </c>
      <c r="K1979" t="s">
        <v>3079</v>
      </c>
      <c r="L1979" t="s">
        <v>247</v>
      </c>
      <c r="M1979">
        <v>35217280</v>
      </c>
      <c r="N1979">
        <v>0</v>
      </c>
      <c r="O1979">
        <v>35217280</v>
      </c>
      <c r="P1979">
        <v>0</v>
      </c>
      <c r="Q1979" t="s">
        <v>5852</v>
      </c>
      <c r="R1979" t="s">
        <v>3131</v>
      </c>
      <c r="S1979" t="s">
        <v>3955</v>
      </c>
      <c r="T1979" t="s">
        <v>3085</v>
      </c>
      <c r="U1979" t="s">
        <v>5853</v>
      </c>
      <c r="V1979" t="s">
        <v>5854</v>
      </c>
      <c r="W1979" t="s">
        <v>3085</v>
      </c>
      <c r="X1979" t="str">
        <f t="shared" si="30"/>
        <v>Funcionamiento</v>
      </c>
      <c r="Y1979" t="s">
        <v>5804</v>
      </c>
    </row>
    <row r="1980" spans="1:25">
      <c r="A1980" t="s">
        <v>3131</v>
      </c>
      <c r="B1980" t="s">
        <v>3979</v>
      </c>
      <c r="C1980" t="s">
        <v>5851</v>
      </c>
      <c r="D1980" t="s">
        <v>3076</v>
      </c>
      <c r="E1980" t="s">
        <v>3077</v>
      </c>
      <c r="F1980" t="s">
        <v>5803</v>
      </c>
      <c r="G1980" t="s">
        <v>5804</v>
      </c>
      <c r="H1980" t="s">
        <v>303</v>
      </c>
      <c r="I1980" t="s">
        <v>305</v>
      </c>
      <c r="J1980" t="s">
        <v>246</v>
      </c>
      <c r="K1980" t="s">
        <v>3079</v>
      </c>
      <c r="L1980" t="s">
        <v>247</v>
      </c>
      <c r="M1980">
        <v>877184</v>
      </c>
      <c r="N1980">
        <v>0</v>
      </c>
      <c r="O1980">
        <v>877184</v>
      </c>
      <c r="P1980">
        <v>0</v>
      </c>
      <c r="Q1980" t="s">
        <v>5852</v>
      </c>
      <c r="R1980" t="s">
        <v>3131</v>
      </c>
      <c r="S1980" t="s">
        <v>3955</v>
      </c>
      <c r="T1980" t="s">
        <v>3085</v>
      </c>
      <c r="U1980" t="s">
        <v>5853</v>
      </c>
      <c r="V1980" t="s">
        <v>5854</v>
      </c>
      <c r="W1980" t="s">
        <v>3085</v>
      </c>
      <c r="X1980" t="str">
        <f t="shared" si="30"/>
        <v>Funcionamiento</v>
      </c>
      <c r="Y1980" t="s">
        <v>5804</v>
      </c>
    </row>
    <row r="1981" spans="1:25">
      <c r="A1981" t="s">
        <v>3131</v>
      </c>
      <c r="B1981" t="s">
        <v>3979</v>
      </c>
      <c r="C1981" t="s">
        <v>5851</v>
      </c>
      <c r="D1981" t="s">
        <v>3076</v>
      </c>
      <c r="E1981" t="s">
        <v>3077</v>
      </c>
      <c r="F1981" t="s">
        <v>5803</v>
      </c>
      <c r="G1981" t="s">
        <v>5804</v>
      </c>
      <c r="H1981" t="s">
        <v>297</v>
      </c>
      <c r="I1981" t="s">
        <v>299</v>
      </c>
      <c r="J1981" t="s">
        <v>246</v>
      </c>
      <c r="K1981" t="s">
        <v>3079</v>
      </c>
      <c r="L1981" t="s">
        <v>247</v>
      </c>
      <c r="M1981">
        <v>963399</v>
      </c>
      <c r="N1981">
        <v>0</v>
      </c>
      <c r="O1981">
        <v>963399</v>
      </c>
      <c r="P1981">
        <v>0</v>
      </c>
      <c r="Q1981" t="s">
        <v>5852</v>
      </c>
      <c r="R1981" t="s">
        <v>3131</v>
      </c>
      <c r="S1981" t="s">
        <v>3955</v>
      </c>
      <c r="T1981" t="s">
        <v>3085</v>
      </c>
      <c r="U1981" t="s">
        <v>5853</v>
      </c>
      <c r="V1981" t="s">
        <v>5854</v>
      </c>
      <c r="W1981" t="s">
        <v>3085</v>
      </c>
      <c r="X1981" t="str">
        <f t="shared" si="30"/>
        <v>Funcionamiento</v>
      </c>
      <c r="Y1981" t="s">
        <v>5804</v>
      </c>
    </row>
    <row r="1982" spans="1:25">
      <c r="A1982" t="s">
        <v>3131</v>
      </c>
      <c r="B1982" t="s">
        <v>3979</v>
      </c>
      <c r="C1982" t="s">
        <v>5851</v>
      </c>
      <c r="D1982" t="s">
        <v>3076</v>
      </c>
      <c r="E1982" t="s">
        <v>3077</v>
      </c>
      <c r="F1982" t="s">
        <v>5803</v>
      </c>
      <c r="G1982" t="s">
        <v>5804</v>
      </c>
      <c r="H1982" t="s">
        <v>331</v>
      </c>
      <c r="I1982" t="s">
        <v>587</v>
      </c>
      <c r="J1982" t="s">
        <v>246</v>
      </c>
      <c r="K1982" t="s">
        <v>3079</v>
      </c>
      <c r="L1982" t="s">
        <v>247</v>
      </c>
      <c r="M1982">
        <v>2758092</v>
      </c>
      <c r="N1982">
        <v>0</v>
      </c>
      <c r="O1982">
        <v>2758092</v>
      </c>
      <c r="P1982">
        <v>0</v>
      </c>
      <c r="Q1982" t="s">
        <v>5852</v>
      </c>
      <c r="R1982" t="s">
        <v>3131</v>
      </c>
      <c r="S1982" t="s">
        <v>3955</v>
      </c>
      <c r="T1982" t="s">
        <v>3085</v>
      </c>
      <c r="U1982" t="s">
        <v>5853</v>
      </c>
      <c r="V1982" t="s">
        <v>5854</v>
      </c>
      <c r="W1982" t="s">
        <v>3085</v>
      </c>
      <c r="X1982" t="str">
        <f t="shared" si="30"/>
        <v>Funcionamiento</v>
      </c>
      <c r="Y1982" t="s">
        <v>5804</v>
      </c>
    </row>
    <row r="1983" spans="1:25">
      <c r="A1983" t="s">
        <v>3152</v>
      </c>
      <c r="B1983" t="s">
        <v>3979</v>
      </c>
      <c r="C1983" t="s">
        <v>5855</v>
      </c>
      <c r="D1983" t="s">
        <v>3076</v>
      </c>
      <c r="E1983" t="s">
        <v>3077</v>
      </c>
      <c r="F1983" t="s">
        <v>5803</v>
      </c>
      <c r="G1983" t="s">
        <v>5804</v>
      </c>
      <c r="H1983" t="s">
        <v>316</v>
      </c>
      <c r="I1983" t="s">
        <v>583</v>
      </c>
      <c r="J1983" t="s">
        <v>246</v>
      </c>
      <c r="K1983" t="s">
        <v>3079</v>
      </c>
      <c r="L1983" t="s">
        <v>247</v>
      </c>
      <c r="M1983">
        <v>2821600</v>
      </c>
      <c r="N1983">
        <v>0</v>
      </c>
      <c r="O1983">
        <v>2821600</v>
      </c>
      <c r="P1983">
        <v>0</v>
      </c>
      <c r="Q1983" t="s">
        <v>5856</v>
      </c>
      <c r="R1983" t="s">
        <v>3152</v>
      </c>
      <c r="S1983" t="s">
        <v>3228</v>
      </c>
      <c r="T1983" t="s">
        <v>3085</v>
      </c>
      <c r="U1983" t="s">
        <v>5857</v>
      </c>
      <c r="V1983" t="s">
        <v>5858</v>
      </c>
      <c r="W1983" t="s">
        <v>3085</v>
      </c>
      <c r="X1983" t="str">
        <f t="shared" si="30"/>
        <v>Funcionamiento</v>
      </c>
      <c r="Y1983" t="s">
        <v>5804</v>
      </c>
    </row>
    <row r="1984" spans="1:25">
      <c r="A1984" t="s">
        <v>3152</v>
      </c>
      <c r="B1984" t="s">
        <v>3979</v>
      </c>
      <c r="C1984" t="s">
        <v>5855</v>
      </c>
      <c r="D1984" t="s">
        <v>3076</v>
      </c>
      <c r="E1984" t="s">
        <v>3077</v>
      </c>
      <c r="F1984" t="s">
        <v>5803</v>
      </c>
      <c r="G1984" t="s">
        <v>5804</v>
      </c>
      <c r="H1984" t="s">
        <v>314</v>
      </c>
      <c r="I1984" t="s">
        <v>582</v>
      </c>
      <c r="J1984" t="s">
        <v>246</v>
      </c>
      <c r="K1984" t="s">
        <v>3079</v>
      </c>
      <c r="L1984" t="s">
        <v>247</v>
      </c>
      <c r="M1984">
        <v>3982700</v>
      </c>
      <c r="N1984">
        <v>0</v>
      </c>
      <c r="O1984">
        <v>3982700</v>
      </c>
      <c r="P1984">
        <v>0</v>
      </c>
      <c r="Q1984" t="s">
        <v>5856</v>
      </c>
      <c r="R1984" t="s">
        <v>3152</v>
      </c>
      <c r="S1984" t="s">
        <v>3228</v>
      </c>
      <c r="T1984" t="s">
        <v>3085</v>
      </c>
      <c r="U1984" t="s">
        <v>5857</v>
      </c>
      <c r="V1984" t="s">
        <v>5858</v>
      </c>
      <c r="W1984" t="s">
        <v>3085</v>
      </c>
      <c r="X1984" t="str">
        <f t="shared" si="30"/>
        <v>Funcionamiento</v>
      </c>
      <c r="Y1984" t="s">
        <v>5804</v>
      </c>
    </row>
    <row r="1985" spans="1:25">
      <c r="A1985" t="s">
        <v>3152</v>
      </c>
      <c r="B1985" t="s">
        <v>3979</v>
      </c>
      <c r="C1985" t="s">
        <v>5855</v>
      </c>
      <c r="D1985" t="s">
        <v>3076</v>
      </c>
      <c r="E1985" t="s">
        <v>3077</v>
      </c>
      <c r="F1985" t="s">
        <v>5803</v>
      </c>
      <c r="G1985" t="s">
        <v>5804</v>
      </c>
      <c r="H1985" t="s">
        <v>320</v>
      </c>
      <c r="I1985" t="s">
        <v>321</v>
      </c>
      <c r="J1985" t="s">
        <v>246</v>
      </c>
      <c r="K1985" t="s">
        <v>3079</v>
      </c>
      <c r="L1985" t="s">
        <v>247</v>
      </c>
      <c r="M1985">
        <v>455700</v>
      </c>
      <c r="N1985">
        <v>0</v>
      </c>
      <c r="O1985">
        <v>455700</v>
      </c>
      <c r="P1985">
        <v>0</v>
      </c>
      <c r="Q1985" t="s">
        <v>5856</v>
      </c>
      <c r="R1985" t="s">
        <v>3152</v>
      </c>
      <c r="S1985" t="s">
        <v>3228</v>
      </c>
      <c r="T1985" t="s">
        <v>3085</v>
      </c>
      <c r="U1985" t="s">
        <v>5857</v>
      </c>
      <c r="V1985" t="s">
        <v>5858</v>
      </c>
      <c r="W1985" t="s">
        <v>3085</v>
      </c>
      <c r="X1985" t="str">
        <f t="shared" si="30"/>
        <v>Funcionamiento</v>
      </c>
      <c r="Y1985" t="s">
        <v>5804</v>
      </c>
    </row>
    <row r="1986" spans="1:25">
      <c r="A1986" t="s">
        <v>3152</v>
      </c>
      <c r="B1986" t="s">
        <v>3979</v>
      </c>
      <c r="C1986" t="s">
        <v>5855</v>
      </c>
      <c r="D1986" t="s">
        <v>3076</v>
      </c>
      <c r="E1986" t="s">
        <v>3077</v>
      </c>
      <c r="F1986" t="s">
        <v>5803</v>
      </c>
      <c r="G1986" t="s">
        <v>5804</v>
      </c>
      <c r="H1986" t="s">
        <v>322</v>
      </c>
      <c r="I1986" t="s">
        <v>323</v>
      </c>
      <c r="J1986" t="s">
        <v>246</v>
      </c>
      <c r="K1986" t="s">
        <v>3079</v>
      </c>
      <c r="L1986" t="s">
        <v>247</v>
      </c>
      <c r="M1986">
        <v>1111400</v>
      </c>
      <c r="N1986">
        <v>0</v>
      </c>
      <c r="O1986">
        <v>1111400</v>
      </c>
      <c r="P1986">
        <v>0</v>
      </c>
      <c r="Q1986" t="s">
        <v>5856</v>
      </c>
      <c r="R1986" t="s">
        <v>3152</v>
      </c>
      <c r="S1986" t="s">
        <v>3228</v>
      </c>
      <c r="T1986" t="s">
        <v>3085</v>
      </c>
      <c r="U1986" t="s">
        <v>5857</v>
      </c>
      <c r="V1986" t="s">
        <v>5858</v>
      </c>
      <c r="W1986" t="s">
        <v>3085</v>
      </c>
      <c r="X1986" t="str">
        <f t="shared" ref="X1986:X2049" si="31">IF(LEFT(H1986,1)="C","Inversión","Funcionamiento")</f>
        <v>Funcionamiento</v>
      </c>
      <c r="Y1986" t="s">
        <v>5804</v>
      </c>
    </row>
    <row r="1987" spans="1:25">
      <c r="A1987" t="s">
        <v>3152</v>
      </c>
      <c r="B1987" t="s">
        <v>3979</v>
      </c>
      <c r="C1987" t="s">
        <v>5855</v>
      </c>
      <c r="D1987" t="s">
        <v>3076</v>
      </c>
      <c r="E1987" t="s">
        <v>3077</v>
      </c>
      <c r="F1987" t="s">
        <v>5803</v>
      </c>
      <c r="G1987" t="s">
        <v>5804</v>
      </c>
      <c r="H1987" t="s">
        <v>324</v>
      </c>
      <c r="I1987" t="s">
        <v>325</v>
      </c>
      <c r="J1987" t="s">
        <v>246</v>
      </c>
      <c r="K1987" t="s">
        <v>3079</v>
      </c>
      <c r="L1987" t="s">
        <v>247</v>
      </c>
      <c r="M1987">
        <v>740900</v>
      </c>
      <c r="N1987">
        <v>0</v>
      </c>
      <c r="O1987">
        <v>740900</v>
      </c>
      <c r="P1987">
        <v>0</v>
      </c>
      <c r="Q1987" t="s">
        <v>5856</v>
      </c>
      <c r="R1987" t="s">
        <v>3152</v>
      </c>
      <c r="S1987" t="s">
        <v>3228</v>
      </c>
      <c r="T1987" t="s">
        <v>3085</v>
      </c>
      <c r="U1987" t="s">
        <v>5857</v>
      </c>
      <c r="V1987" t="s">
        <v>5858</v>
      </c>
      <c r="W1987" t="s">
        <v>3085</v>
      </c>
      <c r="X1987" t="str">
        <f t="shared" si="31"/>
        <v>Funcionamiento</v>
      </c>
      <c r="Y1987" t="s">
        <v>5804</v>
      </c>
    </row>
    <row r="1988" spans="1:25">
      <c r="A1988" t="s">
        <v>3152</v>
      </c>
      <c r="B1988" t="s">
        <v>3979</v>
      </c>
      <c r="C1988" t="s">
        <v>5855</v>
      </c>
      <c r="D1988" t="s">
        <v>3076</v>
      </c>
      <c r="E1988" t="s">
        <v>3077</v>
      </c>
      <c r="F1988" t="s">
        <v>5803</v>
      </c>
      <c r="G1988" t="s">
        <v>5804</v>
      </c>
      <c r="H1988" t="s">
        <v>318</v>
      </c>
      <c r="I1988" t="s">
        <v>586</v>
      </c>
      <c r="J1988" t="s">
        <v>246</v>
      </c>
      <c r="K1988" t="s">
        <v>3079</v>
      </c>
      <c r="L1988" t="s">
        <v>247</v>
      </c>
      <c r="M1988">
        <v>1481300</v>
      </c>
      <c r="N1988">
        <v>0</v>
      </c>
      <c r="O1988">
        <v>1481300</v>
      </c>
      <c r="P1988">
        <v>0</v>
      </c>
      <c r="Q1988" t="s">
        <v>5856</v>
      </c>
      <c r="R1988" t="s">
        <v>3152</v>
      </c>
      <c r="S1988" t="s">
        <v>3228</v>
      </c>
      <c r="T1988" t="s">
        <v>3085</v>
      </c>
      <c r="U1988" t="s">
        <v>5857</v>
      </c>
      <c r="V1988" t="s">
        <v>5858</v>
      </c>
      <c r="W1988" t="s">
        <v>3085</v>
      </c>
      <c r="X1988" t="str">
        <f t="shared" si="31"/>
        <v>Funcionamiento</v>
      </c>
      <c r="Y1988" t="s">
        <v>5804</v>
      </c>
    </row>
    <row r="1989" spans="1:25">
      <c r="A1989" t="s">
        <v>3161</v>
      </c>
      <c r="B1989" t="s">
        <v>3242</v>
      </c>
      <c r="C1989" t="s">
        <v>5859</v>
      </c>
      <c r="D1989" t="s">
        <v>3076</v>
      </c>
      <c r="E1989" t="s">
        <v>3077</v>
      </c>
      <c r="F1989" t="s">
        <v>3234</v>
      </c>
      <c r="G1989" t="s">
        <v>5804</v>
      </c>
      <c r="H1989" t="s">
        <v>539</v>
      </c>
      <c r="I1989" t="s">
        <v>667</v>
      </c>
      <c r="J1989" t="s">
        <v>253</v>
      </c>
      <c r="K1989" t="s">
        <v>3115</v>
      </c>
      <c r="L1989" t="s">
        <v>247</v>
      </c>
      <c r="M1989">
        <v>24269760</v>
      </c>
      <c r="N1989">
        <v>0</v>
      </c>
      <c r="O1989">
        <v>24269760</v>
      </c>
      <c r="P1989">
        <v>0</v>
      </c>
      <c r="Q1989" t="s">
        <v>5860</v>
      </c>
      <c r="R1989" t="s">
        <v>3161</v>
      </c>
      <c r="S1989" t="s">
        <v>3236</v>
      </c>
      <c r="T1989" t="s">
        <v>3257</v>
      </c>
      <c r="U1989" t="s">
        <v>5861</v>
      </c>
      <c r="V1989" t="s">
        <v>5862</v>
      </c>
      <c r="W1989" t="s">
        <v>3085</v>
      </c>
      <c r="X1989" t="str">
        <f t="shared" si="31"/>
        <v>Inversión</v>
      </c>
      <c r="Y1989" t="s">
        <v>3241</v>
      </c>
    </row>
    <row r="1990" spans="1:25">
      <c r="A1990" t="s">
        <v>3144</v>
      </c>
      <c r="B1990" t="s">
        <v>3635</v>
      </c>
      <c r="C1990" t="s">
        <v>5863</v>
      </c>
      <c r="D1990" t="s">
        <v>3076</v>
      </c>
      <c r="E1990" t="s">
        <v>3077</v>
      </c>
      <c r="F1990" t="s">
        <v>5803</v>
      </c>
      <c r="G1990" t="s">
        <v>5804</v>
      </c>
      <c r="H1990" t="s">
        <v>333</v>
      </c>
      <c r="I1990" t="s">
        <v>335</v>
      </c>
      <c r="J1990" t="s">
        <v>246</v>
      </c>
      <c r="K1990" t="s">
        <v>3079</v>
      </c>
      <c r="L1990" t="s">
        <v>247</v>
      </c>
      <c r="M1990">
        <v>394244</v>
      </c>
      <c r="N1990">
        <v>0</v>
      </c>
      <c r="O1990">
        <v>394244</v>
      </c>
      <c r="P1990">
        <v>0</v>
      </c>
      <c r="Q1990" t="s">
        <v>5864</v>
      </c>
      <c r="R1990" t="s">
        <v>3144</v>
      </c>
      <c r="S1990" t="s">
        <v>3559</v>
      </c>
      <c r="T1990" t="s">
        <v>3085</v>
      </c>
      <c r="U1990" t="s">
        <v>5865</v>
      </c>
      <c r="V1990" t="s">
        <v>5866</v>
      </c>
      <c r="W1990" t="s">
        <v>3085</v>
      </c>
      <c r="X1990" t="str">
        <f t="shared" si="31"/>
        <v>Funcionamiento</v>
      </c>
      <c r="Y1990" t="s">
        <v>5804</v>
      </c>
    </row>
    <row r="1991" spans="1:25">
      <c r="A1991" t="s">
        <v>3144</v>
      </c>
      <c r="B1991" t="s">
        <v>3635</v>
      </c>
      <c r="C1991" t="s">
        <v>5863</v>
      </c>
      <c r="D1991" t="s">
        <v>3076</v>
      </c>
      <c r="E1991" t="s">
        <v>3077</v>
      </c>
      <c r="F1991" t="s">
        <v>5803</v>
      </c>
      <c r="G1991" t="s">
        <v>5804</v>
      </c>
      <c r="H1991" t="s">
        <v>309</v>
      </c>
      <c r="I1991" t="s">
        <v>311</v>
      </c>
      <c r="J1991" t="s">
        <v>246</v>
      </c>
      <c r="K1991" t="s">
        <v>3079</v>
      </c>
      <c r="L1991" t="s">
        <v>247</v>
      </c>
      <c r="M1991">
        <v>4936714</v>
      </c>
      <c r="N1991">
        <v>0</v>
      </c>
      <c r="O1991">
        <v>4936714</v>
      </c>
      <c r="P1991">
        <v>0</v>
      </c>
      <c r="Q1991" t="s">
        <v>5864</v>
      </c>
      <c r="R1991" t="s">
        <v>3144</v>
      </c>
      <c r="S1991" t="s">
        <v>3559</v>
      </c>
      <c r="T1991" t="s">
        <v>3085</v>
      </c>
      <c r="U1991" t="s">
        <v>5865</v>
      </c>
      <c r="V1991" t="s">
        <v>5866</v>
      </c>
      <c r="W1991" t="s">
        <v>3085</v>
      </c>
      <c r="X1991" t="str">
        <f t="shared" si="31"/>
        <v>Funcionamiento</v>
      </c>
      <c r="Y1991" t="s">
        <v>5804</v>
      </c>
    </row>
    <row r="1992" spans="1:25">
      <c r="A1992" t="s">
        <v>3144</v>
      </c>
      <c r="B1992" t="s">
        <v>3635</v>
      </c>
      <c r="C1992" t="s">
        <v>5863</v>
      </c>
      <c r="D1992" t="s">
        <v>3076</v>
      </c>
      <c r="E1992" t="s">
        <v>3077</v>
      </c>
      <c r="F1992" t="s">
        <v>5803</v>
      </c>
      <c r="G1992" t="s">
        <v>5804</v>
      </c>
      <c r="H1992" t="s">
        <v>331</v>
      </c>
      <c r="I1992" t="s">
        <v>587</v>
      </c>
      <c r="J1992" t="s">
        <v>246</v>
      </c>
      <c r="K1992" t="s">
        <v>3079</v>
      </c>
      <c r="L1992" t="s">
        <v>247</v>
      </c>
      <c r="M1992">
        <v>4827009</v>
      </c>
      <c r="N1992">
        <v>0</v>
      </c>
      <c r="O1992">
        <v>4827009</v>
      </c>
      <c r="P1992">
        <v>0</v>
      </c>
      <c r="Q1992" t="s">
        <v>5864</v>
      </c>
      <c r="R1992" t="s">
        <v>3144</v>
      </c>
      <c r="S1992" t="s">
        <v>3559</v>
      </c>
      <c r="T1992" t="s">
        <v>3085</v>
      </c>
      <c r="U1992" t="s">
        <v>5865</v>
      </c>
      <c r="V1992" t="s">
        <v>5866</v>
      </c>
      <c r="W1992" t="s">
        <v>3085</v>
      </c>
      <c r="X1992" t="str">
        <f t="shared" si="31"/>
        <v>Funcionamiento</v>
      </c>
      <c r="Y1992" t="s">
        <v>5804</v>
      </c>
    </row>
    <row r="1993" spans="1:25">
      <c r="A1993" t="s">
        <v>3144</v>
      </c>
      <c r="B1993" t="s">
        <v>3635</v>
      </c>
      <c r="C1993" t="s">
        <v>5863</v>
      </c>
      <c r="D1993" t="s">
        <v>3076</v>
      </c>
      <c r="E1993" t="s">
        <v>3077</v>
      </c>
      <c r="F1993" t="s">
        <v>5803</v>
      </c>
      <c r="G1993" t="s">
        <v>5804</v>
      </c>
      <c r="H1993" t="s">
        <v>292</v>
      </c>
      <c r="I1993" t="s">
        <v>293</v>
      </c>
      <c r="J1993" t="s">
        <v>246</v>
      </c>
      <c r="K1993" t="s">
        <v>3079</v>
      </c>
      <c r="L1993" t="s">
        <v>247</v>
      </c>
      <c r="M1993">
        <v>30225432</v>
      </c>
      <c r="N1993">
        <v>0</v>
      </c>
      <c r="O1993">
        <v>30225432</v>
      </c>
      <c r="P1993">
        <v>0</v>
      </c>
      <c r="Q1993" t="s">
        <v>5864</v>
      </c>
      <c r="R1993" t="s">
        <v>3144</v>
      </c>
      <c r="S1993" t="s">
        <v>3559</v>
      </c>
      <c r="T1993" t="s">
        <v>3085</v>
      </c>
      <c r="U1993" t="s">
        <v>5865</v>
      </c>
      <c r="V1993" t="s">
        <v>5866</v>
      </c>
      <c r="W1993" t="s">
        <v>3085</v>
      </c>
      <c r="X1993" t="str">
        <f t="shared" si="31"/>
        <v>Funcionamiento</v>
      </c>
      <c r="Y1993" t="s">
        <v>5804</v>
      </c>
    </row>
    <row r="1994" spans="1:25">
      <c r="A1994" t="s">
        <v>3144</v>
      </c>
      <c r="B1994" t="s">
        <v>3635</v>
      </c>
      <c r="C1994" t="s">
        <v>5863</v>
      </c>
      <c r="D1994" t="s">
        <v>3076</v>
      </c>
      <c r="E1994" t="s">
        <v>3077</v>
      </c>
      <c r="F1994" t="s">
        <v>5803</v>
      </c>
      <c r="G1994" t="s">
        <v>5804</v>
      </c>
      <c r="H1994" t="s">
        <v>336</v>
      </c>
      <c r="I1994" t="s">
        <v>337</v>
      </c>
      <c r="J1994" t="s">
        <v>246</v>
      </c>
      <c r="K1994" t="s">
        <v>3079</v>
      </c>
      <c r="L1994" t="s">
        <v>247</v>
      </c>
      <c r="M1994">
        <v>2354967</v>
      </c>
      <c r="N1994">
        <v>0</v>
      </c>
      <c r="O1994">
        <v>2354967</v>
      </c>
      <c r="P1994">
        <v>0</v>
      </c>
      <c r="Q1994" t="s">
        <v>5864</v>
      </c>
      <c r="R1994" t="s">
        <v>3144</v>
      </c>
      <c r="S1994" t="s">
        <v>3559</v>
      </c>
      <c r="T1994" t="s">
        <v>3085</v>
      </c>
      <c r="U1994" t="s">
        <v>5865</v>
      </c>
      <c r="V1994" t="s">
        <v>5866</v>
      </c>
      <c r="W1994" t="s">
        <v>3085</v>
      </c>
      <c r="X1994" t="str">
        <f t="shared" si="31"/>
        <v>Funcionamiento</v>
      </c>
      <c r="Y1994" t="s">
        <v>5804</v>
      </c>
    </row>
    <row r="1995" spans="1:25">
      <c r="A1995" t="s">
        <v>3144</v>
      </c>
      <c r="B1995" t="s">
        <v>3635</v>
      </c>
      <c r="C1995" t="s">
        <v>5863</v>
      </c>
      <c r="D1995" t="s">
        <v>3076</v>
      </c>
      <c r="E1995" t="s">
        <v>3077</v>
      </c>
      <c r="F1995" t="s">
        <v>5803</v>
      </c>
      <c r="G1995" t="s">
        <v>5804</v>
      </c>
      <c r="H1995" t="s">
        <v>294</v>
      </c>
      <c r="I1995" t="s">
        <v>296</v>
      </c>
      <c r="J1995" t="s">
        <v>246</v>
      </c>
      <c r="K1995" t="s">
        <v>3079</v>
      </c>
      <c r="L1995" t="s">
        <v>247</v>
      </c>
      <c r="M1995">
        <v>594882</v>
      </c>
      <c r="N1995">
        <v>0</v>
      </c>
      <c r="O1995">
        <v>594882</v>
      </c>
      <c r="P1995">
        <v>0</v>
      </c>
      <c r="Q1995" t="s">
        <v>5864</v>
      </c>
      <c r="R1995" t="s">
        <v>3144</v>
      </c>
      <c r="S1995" t="s">
        <v>3559</v>
      </c>
      <c r="T1995" t="s">
        <v>3085</v>
      </c>
      <c r="U1995" t="s">
        <v>5865</v>
      </c>
      <c r="V1995" t="s">
        <v>5866</v>
      </c>
      <c r="W1995" t="s">
        <v>3085</v>
      </c>
      <c r="X1995" t="str">
        <f t="shared" si="31"/>
        <v>Funcionamiento</v>
      </c>
      <c r="Y1995" t="s">
        <v>5804</v>
      </c>
    </row>
    <row r="1996" spans="1:25">
      <c r="A1996" t="s">
        <v>3144</v>
      </c>
      <c r="B1996" t="s">
        <v>3635</v>
      </c>
      <c r="C1996" t="s">
        <v>5863</v>
      </c>
      <c r="D1996" t="s">
        <v>3076</v>
      </c>
      <c r="E1996" t="s">
        <v>3077</v>
      </c>
      <c r="F1996" t="s">
        <v>5803</v>
      </c>
      <c r="G1996" t="s">
        <v>5804</v>
      </c>
      <c r="H1996" t="s">
        <v>297</v>
      </c>
      <c r="I1996" t="s">
        <v>299</v>
      </c>
      <c r="J1996" t="s">
        <v>246</v>
      </c>
      <c r="K1996" t="s">
        <v>3079</v>
      </c>
      <c r="L1996" t="s">
        <v>247</v>
      </c>
      <c r="M1996">
        <v>822832</v>
      </c>
      <c r="N1996">
        <v>0</v>
      </c>
      <c r="O1996">
        <v>822832</v>
      </c>
      <c r="P1996">
        <v>0</v>
      </c>
      <c r="Q1996" t="s">
        <v>5864</v>
      </c>
      <c r="R1996" t="s">
        <v>3144</v>
      </c>
      <c r="S1996" t="s">
        <v>3559</v>
      </c>
      <c r="T1996" t="s">
        <v>3085</v>
      </c>
      <c r="U1996" t="s">
        <v>5865</v>
      </c>
      <c r="V1996" t="s">
        <v>5866</v>
      </c>
      <c r="W1996" t="s">
        <v>3085</v>
      </c>
      <c r="X1996" t="str">
        <f t="shared" si="31"/>
        <v>Funcionamiento</v>
      </c>
      <c r="Y1996" t="s">
        <v>5804</v>
      </c>
    </row>
    <row r="1997" spans="1:25">
      <c r="A1997" t="s">
        <v>3144</v>
      </c>
      <c r="B1997" t="s">
        <v>3635</v>
      </c>
      <c r="C1997" t="s">
        <v>5863</v>
      </c>
      <c r="D1997" t="s">
        <v>3076</v>
      </c>
      <c r="E1997" t="s">
        <v>3077</v>
      </c>
      <c r="F1997" t="s">
        <v>5803</v>
      </c>
      <c r="G1997" t="s">
        <v>5804</v>
      </c>
      <c r="H1997" t="s">
        <v>303</v>
      </c>
      <c r="I1997" t="s">
        <v>305</v>
      </c>
      <c r="J1997" t="s">
        <v>246</v>
      </c>
      <c r="K1997" t="s">
        <v>3079</v>
      </c>
      <c r="L1997" t="s">
        <v>247</v>
      </c>
      <c r="M1997">
        <v>2069779</v>
      </c>
      <c r="N1997">
        <v>0</v>
      </c>
      <c r="O1997">
        <v>2069779</v>
      </c>
      <c r="P1997">
        <v>0</v>
      </c>
      <c r="Q1997" t="s">
        <v>5864</v>
      </c>
      <c r="R1997" t="s">
        <v>3144</v>
      </c>
      <c r="S1997" t="s">
        <v>3559</v>
      </c>
      <c r="T1997" t="s">
        <v>3085</v>
      </c>
      <c r="U1997" t="s">
        <v>5865</v>
      </c>
      <c r="V1997" t="s">
        <v>5866</v>
      </c>
      <c r="W1997" t="s">
        <v>3085</v>
      </c>
      <c r="X1997" t="str">
        <f t="shared" si="31"/>
        <v>Funcionamiento</v>
      </c>
      <c r="Y1997" t="s">
        <v>5804</v>
      </c>
    </row>
    <row r="1998" spans="1:25">
      <c r="A1998" t="s">
        <v>3175</v>
      </c>
      <c r="B1998" t="s">
        <v>4554</v>
      </c>
      <c r="C1998" t="s">
        <v>5867</v>
      </c>
      <c r="D1998" t="s">
        <v>3076</v>
      </c>
      <c r="E1998" t="s">
        <v>3077</v>
      </c>
      <c r="F1998" t="s">
        <v>5803</v>
      </c>
      <c r="G1998" t="s">
        <v>5804</v>
      </c>
      <c r="H1998" t="s">
        <v>316</v>
      </c>
      <c r="I1998" t="s">
        <v>583</v>
      </c>
      <c r="J1998" t="s">
        <v>246</v>
      </c>
      <c r="K1998" t="s">
        <v>3079</v>
      </c>
      <c r="L1998" t="s">
        <v>247</v>
      </c>
      <c r="M1998">
        <v>2922800</v>
      </c>
      <c r="N1998">
        <v>0</v>
      </c>
      <c r="O1998">
        <v>2922800</v>
      </c>
      <c r="P1998">
        <v>0</v>
      </c>
      <c r="Q1998" t="s">
        <v>5868</v>
      </c>
      <c r="R1998" t="s">
        <v>3175</v>
      </c>
      <c r="S1998" t="s">
        <v>3238</v>
      </c>
      <c r="T1998" t="s">
        <v>3085</v>
      </c>
      <c r="U1998" t="s">
        <v>5869</v>
      </c>
      <c r="V1998" t="s">
        <v>5870</v>
      </c>
      <c r="W1998" t="s">
        <v>3085</v>
      </c>
      <c r="X1998" t="str">
        <f t="shared" si="31"/>
        <v>Funcionamiento</v>
      </c>
      <c r="Y1998" t="s">
        <v>5804</v>
      </c>
    </row>
    <row r="1999" spans="1:25">
      <c r="A1999" t="s">
        <v>3175</v>
      </c>
      <c r="B1999" t="s">
        <v>4554</v>
      </c>
      <c r="C1999" t="s">
        <v>5867</v>
      </c>
      <c r="D1999" t="s">
        <v>3076</v>
      </c>
      <c r="E1999" t="s">
        <v>3077</v>
      </c>
      <c r="F1999" t="s">
        <v>5803</v>
      </c>
      <c r="G1999" t="s">
        <v>5804</v>
      </c>
      <c r="H1999" t="s">
        <v>318</v>
      </c>
      <c r="I1999" t="s">
        <v>586</v>
      </c>
      <c r="J1999" t="s">
        <v>246</v>
      </c>
      <c r="K1999" t="s">
        <v>3079</v>
      </c>
      <c r="L1999" t="s">
        <v>247</v>
      </c>
      <c r="M1999">
        <v>1630200</v>
      </c>
      <c r="N1999">
        <v>0</v>
      </c>
      <c r="O1999">
        <v>1630200</v>
      </c>
      <c r="P1999">
        <v>0</v>
      </c>
      <c r="Q1999" t="s">
        <v>5868</v>
      </c>
      <c r="R1999" t="s">
        <v>3175</v>
      </c>
      <c r="S1999" t="s">
        <v>3238</v>
      </c>
      <c r="T1999" t="s">
        <v>3085</v>
      </c>
      <c r="U1999" t="s">
        <v>5869</v>
      </c>
      <c r="V1999" t="s">
        <v>5870</v>
      </c>
      <c r="W1999" t="s">
        <v>3085</v>
      </c>
      <c r="X1999" t="str">
        <f t="shared" si="31"/>
        <v>Funcionamiento</v>
      </c>
      <c r="Y1999" t="s">
        <v>5804</v>
      </c>
    </row>
    <row r="2000" spans="1:25">
      <c r="A2000" t="s">
        <v>3175</v>
      </c>
      <c r="B2000" t="s">
        <v>4554</v>
      </c>
      <c r="C2000" t="s">
        <v>5867</v>
      </c>
      <c r="D2000" t="s">
        <v>3076</v>
      </c>
      <c r="E2000" t="s">
        <v>3077</v>
      </c>
      <c r="F2000" t="s">
        <v>5803</v>
      </c>
      <c r="G2000" t="s">
        <v>5804</v>
      </c>
      <c r="H2000" t="s">
        <v>314</v>
      </c>
      <c r="I2000" t="s">
        <v>582</v>
      </c>
      <c r="J2000" t="s">
        <v>246</v>
      </c>
      <c r="K2000" t="s">
        <v>3079</v>
      </c>
      <c r="L2000" t="s">
        <v>247</v>
      </c>
      <c r="M2000">
        <v>773800</v>
      </c>
      <c r="N2000">
        <v>0</v>
      </c>
      <c r="O2000">
        <v>773800</v>
      </c>
      <c r="P2000">
        <v>0</v>
      </c>
      <c r="Q2000" t="s">
        <v>5868</v>
      </c>
      <c r="R2000" t="s">
        <v>3175</v>
      </c>
      <c r="S2000" t="s">
        <v>3238</v>
      </c>
      <c r="T2000" t="s">
        <v>3085</v>
      </c>
      <c r="U2000" t="s">
        <v>5869</v>
      </c>
      <c r="V2000" t="s">
        <v>5870</v>
      </c>
      <c r="W2000" t="s">
        <v>3085</v>
      </c>
      <c r="X2000" t="str">
        <f t="shared" si="31"/>
        <v>Funcionamiento</v>
      </c>
      <c r="Y2000" t="s">
        <v>5804</v>
      </c>
    </row>
    <row r="2001" spans="1:25">
      <c r="A2001" t="s">
        <v>3175</v>
      </c>
      <c r="B2001" t="s">
        <v>4554</v>
      </c>
      <c r="C2001" t="s">
        <v>5867</v>
      </c>
      <c r="D2001" t="s">
        <v>3076</v>
      </c>
      <c r="E2001" t="s">
        <v>3077</v>
      </c>
      <c r="F2001" t="s">
        <v>5803</v>
      </c>
      <c r="G2001" t="s">
        <v>5804</v>
      </c>
      <c r="H2001" t="s">
        <v>322</v>
      </c>
      <c r="I2001" t="s">
        <v>323</v>
      </c>
      <c r="J2001" t="s">
        <v>246</v>
      </c>
      <c r="K2001" t="s">
        <v>3079</v>
      </c>
      <c r="L2001" t="s">
        <v>247</v>
      </c>
      <c r="M2001">
        <v>1223100</v>
      </c>
      <c r="N2001">
        <v>0</v>
      </c>
      <c r="O2001">
        <v>1223100</v>
      </c>
      <c r="P2001">
        <v>0</v>
      </c>
      <c r="Q2001" t="s">
        <v>5868</v>
      </c>
      <c r="R2001" t="s">
        <v>3175</v>
      </c>
      <c r="S2001" t="s">
        <v>3238</v>
      </c>
      <c r="T2001" t="s">
        <v>3085</v>
      </c>
      <c r="U2001" t="s">
        <v>5869</v>
      </c>
      <c r="V2001" t="s">
        <v>5870</v>
      </c>
      <c r="W2001" t="s">
        <v>3085</v>
      </c>
      <c r="X2001" t="str">
        <f t="shared" si="31"/>
        <v>Funcionamiento</v>
      </c>
      <c r="Y2001" t="s">
        <v>5804</v>
      </c>
    </row>
    <row r="2002" spans="1:25">
      <c r="A2002" t="s">
        <v>3175</v>
      </c>
      <c r="B2002" t="s">
        <v>4554</v>
      </c>
      <c r="C2002" t="s">
        <v>5867</v>
      </c>
      <c r="D2002" t="s">
        <v>3076</v>
      </c>
      <c r="E2002" t="s">
        <v>3077</v>
      </c>
      <c r="F2002" t="s">
        <v>5803</v>
      </c>
      <c r="G2002" t="s">
        <v>5804</v>
      </c>
      <c r="H2002" t="s">
        <v>324</v>
      </c>
      <c r="I2002" t="s">
        <v>325</v>
      </c>
      <c r="J2002" t="s">
        <v>246</v>
      </c>
      <c r="K2002" t="s">
        <v>3079</v>
      </c>
      <c r="L2002" t="s">
        <v>247</v>
      </c>
      <c r="M2002">
        <v>815300</v>
      </c>
      <c r="N2002">
        <v>0</v>
      </c>
      <c r="O2002">
        <v>815300</v>
      </c>
      <c r="P2002">
        <v>0</v>
      </c>
      <c r="Q2002" t="s">
        <v>5868</v>
      </c>
      <c r="R2002" t="s">
        <v>3175</v>
      </c>
      <c r="S2002" t="s">
        <v>3238</v>
      </c>
      <c r="T2002" t="s">
        <v>3085</v>
      </c>
      <c r="U2002" t="s">
        <v>5869</v>
      </c>
      <c r="V2002" t="s">
        <v>5870</v>
      </c>
      <c r="W2002" t="s">
        <v>3085</v>
      </c>
      <c r="X2002" t="str">
        <f t="shared" si="31"/>
        <v>Funcionamiento</v>
      </c>
      <c r="Y2002" t="s">
        <v>5804</v>
      </c>
    </row>
    <row r="2003" spans="1:25">
      <c r="A2003" t="s">
        <v>3175</v>
      </c>
      <c r="B2003" t="s">
        <v>4554</v>
      </c>
      <c r="C2003" t="s">
        <v>5867</v>
      </c>
      <c r="D2003" t="s">
        <v>3076</v>
      </c>
      <c r="E2003" t="s">
        <v>3077</v>
      </c>
      <c r="F2003" t="s">
        <v>5803</v>
      </c>
      <c r="G2003" t="s">
        <v>5804</v>
      </c>
      <c r="H2003" t="s">
        <v>320</v>
      </c>
      <c r="I2003" t="s">
        <v>321</v>
      </c>
      <c r="J2003" t="s">
        <v>246</v>
      </c>
      <c r="K2003" t="s">
        <v>3079</v>
      </c>
      <c r="L2003" t="s">
        <v>247</v>
      </c>
      <c r="M2003">
        <v>412700</v>
      </c>
      <c r="N2003">
        <v>0</v>
      </c>
      <c r="O2003">
        <v>412700</v>
      </c>
      <c r="P2003">
        <v>0</v>
      </c>
      <c r="Q2003" t="s">
        <v>5868</v>
      </c>
      <c r="R2003" t="s">
        <v>3175</v>
      </c>
      <c r="S2003" t="s">
        <v>3238</v>
      </c>
      <c r="T2003" t="s">
        <v>3085</v>
      </c>
      <c r="U2003" t="s">
        <v>5869</v>
      </c>
      <c r="V2003" t="s">
        <v>5870</v>
      </c>
      <c r="W2003" t="s">
        <v>3085</v>
      </c>
      <c r="X2003" t="str">
        <f t="shared" si="31"/>
        <v>Funcionamiento</v>
      </c>
      <c r="Y2003" t="s">
        <v>5804</v>
      </c>
    </row>
    <row r="2004" spans="1:25">
      <c r="A2004" t="s">
        <v>3169</v>
      </c>
      <c r="B2004" t="s">
        <v>5871</v>
      </c>
      <c r="C2004" t="s">
        <v>5872</v>
      </c>
      <c r="D2004" t="s">
        <v>3076</v>
      </c>
      <c r="E2004" t="s">
        <v>3077</v>
      </c>
      <c r="F2004" t="s">
        <v>3234</v>
      </c>
      <c r="G2004" t="s">
        <v>5804</v>
      </c>
      <c r="H2004" t="s">
        <v>428</v>
      </c>
      <c r="I2004" t="s">
        <v>669</v>
      </c>
      <c r="J2004" t="s">
        <v>246</v>
      </c>
      <c r="K2004" t="s">
        <v>3079</v>
      </c>
      <c r="L2004" t="s">
        <v>247</v>
      </c>
      <c r="M2004">
        <v>960000</v>
      </c>
      <c r="N2004">
        <v>0</v>
      </c>
      <c r="O2004">
        <v>960000</v>
      </c>
      <c r="P2004">
        <v>0</v>
      </c>
      <c r="Q2004" t="s">
        <v>5873</v>
      </c>
      <c r="R2004" t="s">
        <v>3169</v>
      </c>
      <c r="S2004" t="s">
        <v>3304</v>
      </c>
      <c r="T2004" t="s">
        <v>3458</v>
      </c>
      <c r="U2004" t="s">
        <v>5874</v>
      </c>
      <c r="V2004" t="s">
        <v>5875</v>
      </c>
      <c r="W2004" t="s">
        <v>3085</v>
      </c>
      <c r="X2004" t="str">
        <f t="shared" si="31"/>
        <v>Inversión</v>
      </c>
      <c r="Y2004" t="s">
        <v>3241</v>
      </c>
    </row>
    <row r="2005" spans="1:25">
      <c r="A2005" t="s">
        <v>3187</v>
      </c>
      <c r="B2005" t="s">
        <v>5871</v>
      </c>
      <c r="C2005" t="s">
        <v>5876</v>
      </c>
      <c r="D2005" t="s">
        <v>3076</v>
      </c>
      <c r="E2005" t="s">
        <v>3077</v>
      </c>
      <c r="F2005" t="s">
        <v>5803</v>
      </c>
      <c r="G2005" t="s">
        <v>5804</v>
      </c>
      <c r="H2005" t="s">
        <v>324</v>
      </c>
      <c r="I2005" t="s">
        <v>325</v>
      </c>
      <c r="J2005" t="s">
        <v>246</v>
      </c>
      <c r="K2005" t="s">
        <v>3079</v>
      </c>
      <c r="L2005" t="s">
        <v>247</v>
      </c>
      <c r="M2005">
        <v>66300</v>
      </c>
      <c r="N2005">
        <v>0</v>
      </c>
      <c r="O2005">
        <v>66300</v>
      </c>
      <c r="P2005">
        <v>0</v>
      </c>
      <c r="Q2005" t="s">
        <v>5877</v>
      </c>
      <c r="R2005" t="s">
        <v>3187</v>
      </c>
      <c r="S2005" t="s">
        <v>3281</v>
      </c>
      <c r="T2005" t="s">
        <v>3085</v>
      </c>
      <c r="U2005" t="s">
        <v>5878</v>
      </c>
      <c r="V2005" t="s">
        <v>5879</v>
      </c>
      <c r="W2005" t="s">
        <v>3085</v>
      </c>
      <c r="X2005" t="str">
        <f t="shared" si="31"/>
        <v>Funcionamiento</v>
      </c>
      <c r="Y2005" t="s">
        <v>5804</v>
      </c>
    </row>
    <row r="2006" spans="1:25">
      <c r="A2006" t="s">
        <v>3187</v>
      </c>
      <c r="B2006" t="s">
        <v>5871</v>
      </c>
      <c r="C2006" t="s">
        <v>5876</v>
      </c>
      <c r="D2006" t="s">
        <v>3076</v>
      </c>
      <c r="E2006" t="s">
        <v>3077</v>
      </c>
      <c r="F2006" t="s">
        <v>5803</v>
      </c>
      <c r="G2006" t="s">
        <v>5804</v>
      </c>
      <c r="H2006" t="s">
        <v>316</v>
      </c>
      <c r="I2006" t="s">
        <v>583</v>
      </c>
      <c r="J2006" t="s">
        <v>246</v>
      </c>
      <c r="K2006" t="s">
        <v>3079</v>
      </c>
      <c r="L2006" t="s">
        <v>247</v>
      </c>
      <c r="M2006">
        <v>268000</v>
      </c>
      <c r="N2006">
        <v>0</v>
      </c>
      <c r="O2006">
        <v>268000</v>
      </c>
      <c r="P2006">
        <v>0</v>
      </c>
      <c r="Q2006" t="s">
        <v>5877</v>
      </c>
      <c r="R2006" t="s">
        <v>3187</v>
      </c>
      <c r="S2006" t="s">
        <v>3281</v>
      </c>
      <c r="T2006" t="s">
        <v>3085</v>
      </c>
      <c r="U2006" t="s">
        <v>5878</v>
      </c>
      <c r="V2006" t="s">
        <v>5879</v>
      </c>
      <c r="W2006" t="s">
        <v>3085</v>
      </c>
      <c r="X2006" t="str">
        <f t="shared" si="31"/>
        <v>Funcionamiento</v>
      </c>
      <c r="Y2006" t="s">
        <v>5804</v>
      </c>
    </row>
    <row r="2007" spans="1:25">
      <c r="A2007" t="s">
        <v>3187</v>
      </c>
      <c r="B2007" t="s">
        <v>5871</v>
      </c>
      <c r="C2007" t="s">
        <v>5876</v>
      </c>
      <c r="D2007" t="s">
        <v>3076</v>
      </c>
      <c r="E2007" t="s">
        <v>3077</v>
      </c>
      <c r="F2007" t="s">
        <v>5803</v>
      </c>
      <c r="G2007" t="s">
        <v>5804</v>
      </c>
      <c r="H2007" t="s">
        <v>320</v>
      </c>
      <c r="I2007" t="s">
        <v>321</v>
      </c>
      <c r="J2007" t="s">
        <v>246</v>
      </c>
      <c r="K2007" t="s">
        <v>3079</v>
      </c>
      <c r="L2007" t="s">
        <v>247</v>
      </c>
      <c r="M2007">
        <v>37900</v>
      </c>
      <c r="N2007">
        <v>0</v>
      </c>
      <c r="O2007">
        <v>37900</v>
      </c>
      <c r="P2007">
        <v>0</v>
      </c>
      <c r="Q2007" t="s">
        <v>5877</v>
      </c>
      <c r="R2007" t="s">
        <v>3187</v>
      </c>
      <c r="S2007" t="s">
        <v>3281</v>
      </c>
      <c r="T2007" t="s">
        <v>3085</v>
      </c>
      <c r="U2007" t="s">
        <v>5878</v>
      </c>
      <c r="V2007" t="s">
        <v>5879</v>
      </c>
      <c r="W2007" t="s">
        <v>3085</v>
      </c>
      <c r="X2007" t="str">
        <f t="shared" si="31"/>
        <v>Funcionamiento</v>
      </c>
      <c r="Y2007" t="s">
        <v>5804</v>
      </c>
    </row>
    <row r="2008" spans="1:25">
      <c r="A2008" t="s">
        <v>3187</v>
      </c>
      <c r="B2008" t="s">
        <v>5871</v>
      </c>
      <c r="C2008" t="s">
        <v>5876</v>
      </c>
      <c r="D2008" t="s">
        <v>3076</v>
      </c>
      <c r="E2008" t="s">
        <v>3077</v>
      </c>
      <c r="F2008" t="s">
        <v>5803</v>
      </c>
      <c r="G2008" t="s">
        <v>5804</v>
      </c>
      <c r="H2008" t="s">
        <v>322</v>
      </c>
      <c r="I2008" t="s">
        <v>323</v>
      </c>
      <c r="J2008" t="s">
        <v>246</v>
      </c>
      <c r="K2008" t="s">
        <v>3079</v>
      </c>
      <c r="L2008" t="s">
        <v>247</v>
      </c>
      <c r="M2008">
        <v>98400</v>
      </c>
      <c r="N2008">
        <v>0</v>
      </c>
      <c r="O2008">
        <v>98400</v>
      </c>
      <c r="P2008">
        <v>0</v>
      </c>
      <c r="Q2008" t="s">
        <v>5877</v>
      </c>
      <c r="R2008" t="s">
        <v>3187</v>
      </c>
      <c r="S2008" t="s">
        <v>3281</v>
      </c>
      <c r="T2008" t="s">
        <v>3085</v>
      </c>
      <c r="U2008" t="s">
        <v>5878</v>
      </c>
      <c r="V2008" t="s">
        <v>5879</v>
      </c>
      <c r="W2008" t="s">
        <v>3085</v>
      </c>
      <c r="X2008" t="str">
        <f t="shared" si="31"/>
        <v>Funcionamiento</v>
      </c>
      <c r="Y2008" t="s">
        <v>5804</v>
      </c>
    </row>
    <row r="2009" spans="1:25">
      <c r="A2009" t="s">
        <v>3187</v>
      </c>
      <c r="B2009" t="s">
        <v>5871</v>
      </c>
      <c r="C2009" t="s">
        <v>5876</v>
      </c>
      <c r="D2009" t="s">
        <v>3076</v>
      </c>
      <c r="E2009" t="s">
        <v>3077</v>
      </c>
      <c r="F2009" t="s">
        <v>5803</v>
      </c>
      <c r="G2009" t="s">
        <v>5804</v>
      </c>
      <c r="H2009" t="s">
        <v>314</v>
      </c>
      <c r="I2009" t="s">
        <v>582</v>
      </c>
      <c r="J2009" t="s">
        <v>246</v>
      </c>
      <c r="K2009" t="s">
        <v>3079</v>
      </c>
      <c r="L2009" t="s">
        <v>247</v>
      </c>
      <c r="M2009">
        <v>377600</v>
      </c>
      <c r="N2009">
        <v>0</v>
      </c>
      <c r="O2009">
        <v>377600</v>
      </c>
      <c r="P2009">
        <v>0</v>
      </c>
      <c r="Q2009" t="s">
        <v>5877</v>
      </c>
      <c r="R2009" t="s">
        <v>3187</v>
      </c>
      <c r="S2009" t="s">
        <v>3281</v>
      </c>
      <c r="T2009" t="s">
        <v>3085</v>
      </c>
      <c r="U2009" t="s">
        <v>5878</v>
      </c>
      <c r="V2009" t="s">
        <v>5879</v>
      </c>
      <c r="W2009" t="s">
        <v>3085</v>
      </c>
      <c r="X2009" t="str">
        <f t="shared" si="31"/>
        <v>Funcionamiento</v>
      </c>
      <c r="Y2009" t="s">
        <v>5804</v>
      </c>
    </row>
    <row r="2010" spans="1:25">
      <c r="A2010" t="s">
        <v>3187</v>
      </c>
      <c r="B2010" t="s">
        <v>5871</v>
      </c>
      <c r="C2010" t="s">
        <v>5876</v>
      </c>
      <c r="D2010" t="s">
        <v>3076</v>
      </c>
      <c r="E2010" t="s">
        <v>3077</v>
      </c>
      <c r="F2010" t="s">
        <v>5803</v>
      </c>
      <c r="G2010" t="s">
        <v>5804</v>
      </c>
      <c r="H2010" t="s">
        <v>318</v>
      </c>
      <c r="I2010" t="s">
        <v>586</v>
      </c>
      <c r="J2010" t="s">
        <v>246</v>
      </c>
      <c r="K2010" t="s">
        <v>3079</v>
      </c>
      <c r="L2010" t="s">
        <v>247</v>
      </c>
      <c r="M2010">
        <v>132100</v>
      </c>
      <c r="N2010">
        <v>0</v>
      </c>
      <c r="O2010">
        <v>132100</v>
      </c>
      <c r="P2010">
        <v>0</v>
      </c>
      <c r="Q2010" t="s">
        <v>5877</v>
      </c>
      <c r="R2010" t="s">
        <v>3187</v>
      </c>
      <c r="S2010" t="s">
        <v>3281</v>
      </c>
      <c r="T2010" t="s">
        <v>3085</v>
      </c>
      <c r="U2010" t="s">
        <v>5878</v>
      </c>
      <c r="V2010" t="s">
        <v>5879</v>
      </c>
      <c r="W2010" t="s">
        <v>3085</v>
      </c>
      <c r="X2010" t="str">
        <f t="shared" si="31"/>
        <v>Funcionamiento</v>
      </c>
      <c r="Y2010" t="s">
        <v>5804</v>
      </c>
    </row>
    <row r="2011" spans="1:25">
      <c r="A2011" t="s">
        <v>3194</v>
      </c>
      <c r="B2011" t="s">
        <v>3274</v>
      </c>
      <c r="C2011" t="s">
        <v>5880</v>
      </c>
      <c r="D2011" t="s">
        <v>3076</v>
      </c>
      <c r="E2011" t="s">
        <v>3077</v>
      </c>
      <c r="F2011" t="s">
        <v>5803</v>
      </c>
      <c r="G2011" t="s">
        <v>5804</v>
      </c>
      <c r="H2011" t="s">
        <v>292</v>
      </c>
      <c r="I2011" t="s">
        <v>293</v>
      </c>
      <c r="J2011" t="s">
        <v>246</v>
      </c>
      <c r="K2011" t="s">
        <v>3079</v>
      </c>
      <c r="L2011" t="s">
        <v>247</v>
      </c>
      <c r="M2011">
        <v>27975544</v>
      </c>
      <c r="N2011">
        <v>0</v>
      </c>
      <c r="O2011">
        <v>27975544</v>
      </c>
      <c r="P2011">
        <v>0</v>
      </c>
      <c r="Q2011" t="s">
        <v>5881</v>
      </c>
      <c r="R2011" t="s">
        <v>3194</v>
      </c>
      <c r="S2011" t="s">
        <v>5882</v>
      </c>
      <c r="T2011" t="s">
        <v>3085</v>
      </c>
      <c r="U2011" t="s">
        <v>5883</v>
      </c>
      <c r="V2011" t="s">
        <v>5884</v>
      </c>
      <c r="W2011" t="s">
        <v>3085</v>
      </c>
      <c r="X2011" t="str">
        <f t="shared" si="31"/>
        <v>Funcionamiento</v>
      </c>
      <c r="Y2011" t="s">
        <v>5804</v>
      </c>
    </row>
    <row r="2012" spans="1:25">
      <c r="A2012" t="s">
        <v>3194</v>
      </c>
      <c r="B2012" t="s">
        <v>3274</v>
      </c>
      <c r="C2012" t="s">
        <v>5880</v>
      </c>
      <c r="D2012" t="s">
        <v>3076</v>
      </c>
      <c r="E2012" t="s">
        <v>3077</v>
      </c>
      <c r="F2012" t="s">
        <v>5803</v>
      </c>
      <c r="G2012" t="s">
        <v>5804</v>
      </c>
      <c r="H2012" t="s">
        <v>336</v>
      </c>
      <c r="I2012" t="s">
        <v>337</v>
      </c>
      <c r="J2012" t="s">
        <v>246</v>
      </c>
      <c r="K2012" t="s">
        <v>3079</v>
      </c>
      <c r="L2012" t="s">
        <v>247</v>
      </c>
      <c r="M2012">
        <v>2354967</v>
      </c>
      <c r="N2012">
        <v>0</v>
      </c>
      <c r="O2012">
        <v>2354967</v>
      </c>
      <c r="P2012">
        <v>0</v>
      </c>
      <c r="Q2012" t="s">
        <v>5881</v>
      </c>
      <c r="R2012" t="s">
        <v>3194</v>
      </c>
      <c r="S2012" t="s">
        <v>5882</v>
      </c>
      <c r="T2012" t="s">
        <v>3085</v>
      </c>
      <c r="U2012" t="s">
        <v>5883</v>
      </c>
      <c r="V2012" t="s">
        <v>5884</v>
      </c>
      <c r="W2012" t="s">
        <v>3085</v>
      </c>
      <c r="X2012" t="str">
        <f t="shared" si="31"/>
        <v>Funcionamiento</v>
      </c>
      <c r="Y2012" t="s">
        <v>5804</v>
      </c>
    </row>
    <row r="2013" spans="1:25">
      <c r="A2013" t="s">
        <v>3194</v>
      </c>
      <c r="B2013" t="s">
        <v>3274</v>
      </c>
      <c r="C2013" t="s">
        <v>5880</v>
      </c>
      <c r="D2013" t="s">
        <v>3076</v>
      </c>
      <c r="E2013" t="s">
        <v>3077</v>
      </c>
      <c r="F2013" t="s">
        <v>5803</v>
      </c>
      <c r="G2013" t="s">
        <v>5804</v>
      </c>
      <c r="H2013" t="s">
        <v>303</v>
      </c>
      <c r="I2013" t="s">
        <v>305</v>
      </c>
      <c r="J2013" t="s">
        <v>246</v>
      </c>
      <c r="K2013" t="s">
        <v>3079</v>
      </c>
      <c r="L2013" t="s">
        <v>247</v>
      </c>
      <c r="M2013">
        <v>952666</v>
      </c>
      <c r="N2013">
        <v>0</v>
      </c>
      <c r="O2013">
        <v>952666</v>
      </c>
      <c r="P2013">
        <v>0</v>
      </c>
      <c r="Q2013" t="s">
        <v>5881</v>
      </c>
      <c r="R2013" t="s">
        <v>3194</v>
      </c>
      <c r="S2013" t="s">
        <v>5882</v>
      </c>
      <c r="T2013" t="s">
        <v>3085</v>
      </c>
      <c r="U2013" t="s">
        <v>5883</v>
      </c>
      <c r="V2013" t="s">
        <v>5884</v>
      </c>
      <c r="W2013" t="s">
        <v>3085</v>
      </c>
      <c r="X2013" t="str">
        <f t="shared" si="31"/>
        <v>Funcionamiento</v>
      </c>
      <c r="Y2013" t="s">
        <v>5804</v>
      </c>
    </row>
    <row r="2014" spans="1:25">
      <c r="A2014" t="s">
        <v>3194</v>
      </c>
      <c r="B2014" t="s">
        <v>3274</v>
      </c>
      <c r="C2014" t="s">
        <v>5880</v>
      </c>
      <c r="D2014" t="s">
        <v>3076</v>
      </c>
      <c r="E2014" t="s">
        <v>3077</v>
      </c>
      <c r="F2014" t="s">
        <v>5803</v>
      </c>
      <c r="G2014" t="s">
        <v>5804</v>
      </c>
      <c r="H2014" t="s">
        <v>297</v>
      </c>
      <c r="I2014" t="s">
        <v>299</v>
      </c>
      <c r="J2014" t="s">
        <v>246</v>
      </c>
      <c r="K2014" t="s">
        <v>3079</v>
      </c>
      <c r="L2014" t="s">
        <v>247</v>
      </c>
      <c r="M2014">
        <v>822832</v>
      </c>
      <c r="N2014">
        <v>0</v>
      </c>
      <c r="O2014">
        <v>822832</v>
      </c>
      <c r="P2014">
        <v>0</v>
      </c>
      <c r="Q2014" t="s">
        <v>5881</v>
      </c>
      <c r="R2014" t="s">
        <v>3194</v>
      </c>
      <c r="S2014" t="s">
        <v>5882</v>
      </c>
      <c r="T2014" t="s">
        <v>3085</v>
      </c>
      <c r="U2014" t="s">
        <v>5883</v>
      </c>
      <c r="V2014" t="s">
        <v>5884</v>
      </c>
      <c r="W2014" t="s">
        <v>3085</v>
      </c>
      <c r="X2014" t="str">
        <f t="shared" si="31"/>
        <v>Funcionamiento</v>
      </c>
      <c r="Y2014" t="s">
        <v>5804</v>
      </c>
    </row>
    <row r="2015" spans="1:25">
      <c r="A2015" t="s">
        <v>3194</v>
      </c>
      <c r="B2015" t="s">
        <v>3274</v>
      </c>
      <c r="C2015" t="s">
        <v>5880</v>
      </c>
      <c r="D2015" t="s">
        <v>3076</v>
      </c>
      <c r="E2015" t="s">
        <v>3077</v>
      </c>
      <c r="F2015" t="s">
        <v>5803</v>
      </c>
      <c r="G2015" t="s">
        <v>5804</v>
      </c>
      <c r="H2015" t="s">
        <v>294</v>
      </c>
      <c r="I2015" t="s">
        <v>296</v>
      </c>
      <c r="J2015" t="s">
        <v>246</v>
      </c>
      <c r="K2015" t="s">
        <v>3079</v>
      </c>
      <c r="L2015" t="s">
        <v>247</v>
      </c>
      <c r="M2015">
        <v>594882</v>
      </c>
      <c r="N2015">
        <v>0</v>
      </c>
      <c r="O2015">
        <v>594882</v>
      </c>
      <c r="P2015">
        <v>0</v>
      </c>
      <c r="Q2015" t="s">
        <v>5881</v>
      </c>
      <c r="R2015" t="s">
        <v>3194</v>
      </c>
      <c r="S2015" t="s">
        <v>5882</v>
      </c>
      <c r="T2015" t="s">
        <v>3085</v>
      </c>
      <c r="U2015" t="s">
        <v>5883</v>
      </c>
      <c r="V2015" t="s">
        <v>5884</v>
      </c>
      <c r="W2015" t="s">
        <v>3085</v>
      </c>
      <c r="X2015" t="str">
        <f t="shared" si="31"/>
        <v>Funcionamiento</v>
      </c>
      <c r="Y2015" t="s">
        <v>5804</v>
      </c>
    </row>
    <row r="2016" spans="1:25">
      <c r="A2016" t="s">
        <v>3176</v>
      </c>
      <c r="B2016" t="s">
        <v>3274</v>
      </c>
      <c r="C2016" t="s">
        <v>5885</v>
      </c>
      <c r="D2016" t="s">
        <v>3076</v>
      </c>
      <c r="E2016" t="s">
        <v>3077</v>
      </c>
      <c r="F2016" t="s">
        <v>5803</v>
      </c>
      <c r="G2016" t="s">
        <v>5804</v>
      </c>
      <c r="H2016" t="s">
        <v>314</v>
      </c>
      <c r="I2016" t="s">
        <v>582</v>
      </c>
      <c r="J2016" t="s">
        <v>246</v>
      </c>
      <c r="K2016" t="s">
        <v>3079</v>
      </c>
      <c r="L2016" t="s">
        <v>247</v>
      </c>
      <c r="M2016">
        <v>3991700</v>
      </c>
      <c r="N2016">
        <v>0</v>
      </c>
      <c r="O2016">
        <v>3991700</v>
      </c>
      <c r="P2016">
        <v>0</v>
      </c>
      <c r="Q2016" t="s">
        <v>5886</v>
      </c>
      <c r="R2016" t="s">
        <v>3176</v>
      </c>
      <c r="S2016" t="s">
        <v>3288</v>
      </c>
      <c r="T2016" t="s">
        <v>3085</v>
      </c>
      <c r="U2016" t="s">
        <v>5887</v>
      </c>
      <c r="V2016" t="s">
        <v>5888</v>
      </c>
      <c r="W2016" t="s">
        <v>3085</v>
      </c>
      <c r="X2016" t="str">
        <f t="shared" si="31"/>
        <v>Funcionamiento</v>
      </c>
      <c r="Y2016" t="s">
        <v>5804</v>
      </c>
    </row>
    <row r="2017" spans="1:25">
      <c r="A2017" t="s">
        <v>3176</v>
      </c>
      <c r="B2017" t="s">
        <v>3274</v>
      </c>
      <c r="C2017" t="s">
        <v>5885</v>
      </c>
      <c r="D2017" t="s">
        <v>3076</v>
      </c>
      <c r="E2017" t="s">
        <v>3077</v>
      </c>
      <c r="F2017" t="s">
        <v>5803</v>
      </c>
      <c r="G2017" t="s">
        <v>5804</v>
      </c>
      <c r="H2017" t="s">
        <v>318</v>
      </c>
      <c r="I2017" t="s">
        <v>586</v>
      </c>
      <c r="J2017" t="s">
        <v>246</v>
      </c>
      <c r="K2017" t="s">
        <v>3079</v>
      </c>
      <c r="L2017" t="s">
        <v>247</v>
      </c>
      <c r="M2017">
        <v>1388100</v>
      </c>
      <c r="N2017">
        <v>0</v>
      </c>
      <c r="O2017">
        <v>1388100</v>
      </c>
      <c r="P2017">
        <v>0</v>
      </c>
      <c r="Q2017" t="s">
        <v>5886</v>
      </c>
      <c r="R2017" t="s">
        <v>3176</v>
      </c>
      <c r="S2017" t="s">
        <v>3288</v>
      </c>
      <c r="T2017" t="s">
        <v>3085</v>
      </c>
      <c r="U2017" t="s">
        <v>5887</v>
      </c>
      <c r="V2017" t="s">
        <v>5888</v>
      </c>
      <c r="W2017" t="s">
        <v>3085</v>
      </c>
      <c r="X2017" t="str">
        <f t="shared" si="31"/>
        <v>Funcionamiento</v>
      </c>
      <c r="Y2017" t="s">
        <v>5804</v>
      </c>
    </row>
    <row r="2018" spans="1:25">
      <c r="A2018" t="s">
        <v>3176</v>
      </c>
      <c r="B2018" t="s">
        <v>3274</v>
      </c>
      <c r="C2018" t="s">
        <v>5885</v>
      </c>
      <c r="D2018" t="s">
        <v>3076</v>
      </c>
      <c r="E2018" t="s">
        <v>3077</v>
      </c>
      <c r="F2018" t="s">
        <v>5803</v>
      </c>
      <c r="G2018" t="s">
        <v>5804</v>
      </c>
      <c r="H2018" t="s">
        <v>324</v>
      </c>
      <c r="I2018" t="s">
        <v>325</v>
      </c>
      <c r="J2018" t="s">
        <v>246</v>
      </c>
      <c r="K2018" t="s">
        <v>3079</v>
      </c>
      <c r="L2018" t="s">
        <v>247</v>
      </c>
      <c r="M2018">
        <v>694200</v>
      </c>
      <c r="N2018">
        <v>0</v>
      </c>
      <c r="O2018">
        <v>694200</v>
      </c>
      <c r="P2018">
        <v>0</v>
      </c>
      <c r="Q2018" t="s">
        <v>5886</v>
      </c>
      <c r="R2018" t="s">
        <v>3176</v>
      </c>
      <c r="S2018" t="s">
        <v>3288</v>
      </c>
      <c r="T2018" t="s">
        <v>3085</v>
      </c>
      <c r="U2018" t="s">
        <v>5887</v>
      </c>
      <c r="V2018" t="s">
        <v>5888</v>
      </c>
      <c r="W2018" t="s">
        <v>3085</v>
      </c>
      <c r="X2018" t="str">
        <f t="shared" si="31"/>
        <v>Funcionamiento</v>
      </c>
      <c r="Y2018" t="s">
        <v>5804</v>
      </c>
    </row>
    <row r="2019" spans="1:25">
      <c r="A2019" t="s">
        <v>3176</v>
      </c>
      <c r="B2019" t="s">
        <v>3274</v>
      </c>
      <c r="C2019" t="s">
        <v>5885</v>
      </c>
      <c r="D2019" t="s">
        <v>3076</v>
      </c>
      <c r="E2019" t="s">
        <v>3077</v>
      </c>
      <c r="F2019" t="s">
        <v>5803</v>
      </c>
      <c r="G2019" t="s">
        <v>5804</v>
      </c>
      <c r="H2019" t="s">
        <v>316</v>
      </c>
      <c r="I2019" t="s">
        <v>583</v>
      </c>
      <c r="J2019" t="s">
        <v>246</v>
      </c>
      <c r="K2019" t="s">
        <v>3079</v>
      </c>
      <c r="L2019" t="s">
        <v>247</v>
      </c>
      <c r="M2019">
        <v>2827900</v>
      </c>
      <c r="N2019">
        <v>0</v>
      </c>
      <c r="O2019">
        <v>2827900</v>
      </c>
      <c r="P2019">
        <v>0</v>
      </c>
      <c r="Q2019" t="s">
        <v>5886</v>
      </c>
      <c r="R2019" t="s">
        <v>3176</v>
      </c>
      <c r="S2019" t="s">
        <v>3288</v>
      </c>
      <c r="T2019" t="s">
        <v>3085</v>
      </c>
      <c r="U2019" t="s">
        <v>5887</v>
      </c>
      <c r="V2019" t="s">
        <v>5888</v>
      </c>
      <c r="W2019" t="s">
        <v>3085</v>
      </c>
      <c r="X2019" t="str">
        <f t="shared" si="31"/>
        <v>Funcionamiento</v>
      </c>
      <c r="Y2019" t="s">
        <v>5804</v>
      </c>
    </row>
    <row r="2020" spans="1:25">
      <c r="A2020" t="s">
        <v>3176</v>
      </c>
      <c r="B2020" t="s">
        <v>3274</v>
      </c>
      <c r="C2020" t="s">
        <v>5885</v>
      </c>
      <c r="D2020" t="s">
        <v>3076</v>
      </c>
      <c r="E2020" t="s">
        <v>3077</v>
      </c>
      <c r="F2020" t="s">
        <v>5803</v>
      </c>
      <c r="G2020" t="s">
        <v>5804</v>
      </c>
      <c r="H2020" t="s">
        <v>320</v>
      </c>
      <c r="I2020" t="s">
        <v>321</v>
      </c>
      <c r="J2020" t="s">
        <v>246</v>
      </c>
      <c r="K2020" t="s">
        <v>3079</v>
      </c>
      <c r="L2020" t="s">
        <v>247</v>
      </c>
      <c r="M2020">
        <v>424400</v>
      </c>
      <c r="N2020">
        <v>0</v>
      </c>
      <c r="O2020">
        <v>424400</v>
      </c>
      <c r="P2020">
        <v>0</v>
      </c>
      <c r="Q2020" t="s">
        <v>5886</v>
      </c>
      <c r="R2020" t="s">
        <v>3176</v>
      </c>
      <c r="S2020" t="s">
        <v>3288</v>
      </c>
      <c r="T2020" t="s">
        <v>3085</v>
      </c>
      <c r="U2020" t="s">
        <v>5887</v>
      </c>
      <c r="V2020" t="s">
        <v>5888</v>
      </c>
      <c r="W2020" t="s">
        <v>3085</v>
      </c>
      <c r="X2020" t="str">
        <f t="shared" si="31"/>
        <v>Funcionamiento</v>
      </c>
      <c r="Y2020" t="s">
        <v>5804</v>
      </c>
    </row>
    <row r="2021" spans="1:25">
      <c r="A2021" t="s">
        <v>3176</v>
      </c>
      <c r="B2021" t="s">
        <v>3274</v>
      </c>
      <c r="C2021" t="s">
        <v>5885</v>
      </c>
      <c r="D2021" t="s">
        <v>3076</v>
      </c>
      <c r="E2021" t="s">
        <v>3077</v>
      </c>
      <c r="F2021" t="s">
        <v>5803</v>
      </c>
      <c r="G2021" t="s">
        <v>5804</v>
      </c>
      <c r="H2021" t="s">
        <v>322</v>
      </c>
      <c r="I2021" t="s">
        <v>323</v>
      </c>
      <c r="J2021" t="s">
        <v>246</v>
      </c>
      <c r="K2021" t="s">
        <v>3079</v>
      </c>
      <c r="L2021" t="s">
        <v>247</v>
      </c>
      <c r="M2021">
        <v>1041400</v>
      </c>
      <c r="N2021">
        <v>0</v>
      </c>
      <c r="O2021">
        <v>1041400</v>
      </c>
      <c r="P2021">
        <v>0</v>
      </c>
      <c r="Q2021" t="s">
        <v>5886</v>
      </c>
      <c r="R2021" t="s">
        <v>3176</v>
      </c>
      <c r="S2021" t="s">
        <v>3288</v>
      </c>
      <c r="T2021" t="s">
        <v>3085</v>
      </c>
      <c r="U2021" t="s">
        <v>5887</v>
      </c>
      <c r="V2021" t="s">
        <v>5888</v>
      </c>
      <c r="W2021" t="s">
        <v>3085</v>
      </c>
      <c r="X2021" t="str">
        <f t="shared" si="31"/>
        <v>Funcionamiento</v>
      </c>
      <c r="Y2021" t="s">
        <v>5804</v>
      </c>
    </row>
    <row r="2022" spans="1:25">
      <c r="A2022" t="s">
        <v>3208</v>
      </c>
      <c r="B2022" t="s">
        <v>4034</v>
      </c>
      <c r="C2022" t="s">
        <v>5889</v>
      </c>
      <c r="D2022" t="s">
        <v>3076</v>
      </c>
      <c r="E2022" t="s">
        <v>3077</v>
      </c>
      <c r="F2022" t="s">
        <v>5803</v>
      </c>
      <c r="G2022" t="s">
        <v>5804</v>
      </c>
      <c r="H2022" t="s">
        <v>300</v>
      </c>
      <c r="I2022" t="s">
        <v>302</v>
      </c>
      <c r="J2022" t="s">
        <v>246</v>
      </c>
      <c r="K2022" t="s">
        <v>3079</v>
      </c>
      <c r="L2022" t="s">
        <v>247</v>
      </c>
      <c r="M2022">
        <v>35625170</v>
      </c>
      <c r="N2022">
        <v>0</v>
      </c>
      <c r="O2022">
        <v>35625170</v>
      </c>
      <c r="P2022">
        <v>0</v>
      </c>
      <c r="Q2022" t="s">
        <v>5890</v>
      </c>
      <c r="R2022" t="s">
        <v>3208</v>
      </c>
      <c r="S2022" t="s">
        <v>3277</v>
      </c>
      <c r="T2022" t="s">
        <v>3085</v>
      </c>
      <c r="U2022" t="s">
        <v>5891</v>
      </c>
      <c r="V2022" t="s">
        <v>5892</v>
      </c>
      <c r="W2022" t="s">
        <v>3085</v>
      </c>
      <c r="X2022" t="str">
        <f t="shared" si="31"/>
        <v>Funcionamiento</v>
      </c>
      <c r="Y2022" t="s">
        <v>5804</v>
      </c>
    </row>
    <row r="2023" spans="1:25">
      <c r="A2023" t="s">
        <v>3224</v>
      </c>
      <c r="B2023" t="s">
        <v>3301</v>
      </c>
      <c r="C2023" t="s">
        <v>5893</v>
      </c>
      <c r="D2023" t="s">
        <v>3076</v>
      </c>
      <c r="E2023" t="s">
        <v>3077</v>
      </c>
      <c r="F2023" t="s">
        <v>5803</v>
      </c>
      <c r="G2023" t="s">
        <v>5804</v>
      </c>
      <c r="H2023" t="s">
        <v>303</v>
      </c>
      <c r="I2023" t="s">
        <v>305</v>
      </c>
      <c r="J2023" t="s">
        <v>246</v>
      </c>
      <c r="K2023" t="s">
        <v>3079</v>
      </c>
      <c r="L2023" t="s">
        <v>247</v>
      </c>
      <c r="M2023">
        <v>1648477</v>
      </c>
      <c r="N2023">
        <v>0</v>
      </c>
      <c r="O2023">
        <v>1648477</v>
      </c>
      <c r="P2023">
        <v>0</v>
      </c>
      <c r="Q2023" t="s">
        <v>5894</v>
      </c>
      <c r="R2023" t="s">
        <v>3224</v>
      </c>
      <c r="S2023" t="s">
        <v>5895</v>
      </c>
      <c r="T2023" t="s">
        <v>3085</v>
      </c>
      <c r="U2023" t="s">
        <v>5896</v>
      </c>
      <c r="V2023" t="s">
        <v>5897</v>
      </c>
      <c r="W2023" t="s">
        <v>3085</v>
      </c>
      <c r="X2023" t="str">
        <f t="shared" si="31"/>
        <v>Funcionamiento</v>
      </c>
      <c r="Y2023" t="s">
        <v>5804</v>
      </c>
    </row>
    <row r="2024" spans="1:25">
      <c r="A2024" t="s">
        <v>3224</v>
      </c>
      <c r="B2024" t="s">
        <v>3301</v>
      </c>
      <c r="C2024" t="s">
        <v>5893</v>
      </c>
      <c r="D2024" t="s">
        <v>3076</v>
      </c>
      <c r="E2024" t="s">
        <v>3077</v>
      </c>
      <c r="F2024" t="s">
        <v>5803</v>
      </c>
      <c r="G2024" t="s">
        <v>5804</v>
      </c>
      <c r="H2024" t="s">
        <v>292</v>
      </c>
      <c r="I2024" t="s">
        <v>293</v>
      </c>
      <c r="J2024" t="s">
        <v>246</v>
      </c>
      <c r="K2024" t="s">
        <v>3079</v>
      </c>
      <c r="L2024" t="s">
        <v>247</v>
      </c>
      <c r="M2024">
        <v>32312224</v>
      </c>
      <c r="N2024">
        <v>0</v>
      </c>
      <c r="O2024">
        <v>32312224</v>
      </c>
      <c r="P2024">
        <v>0</v>
      </c>
      <c r="Q2024" t="s">
        <v>5894</v>
      </c>
      <c r="R2024" t="s">
        <v>3224</v>
      </c>
      <c r="S2024" t="s">
        <v>5895</v>
      </c>
      <c r="T2024" t="s">
        <v>3085</v>
      </c>
      <c r="U2024" t="s">
        <v>5896</v>
      </c>
      <c r="V2024" t="s">
        <v>5897</v>
      </c>
      <c r="W2024" t="s">
        <v>3085</v>
      </c>
      <c r="X2024" t="str">
        <f t="shared" si="31"/>
        <v>Funcionamiento</v>
      </c>
      <c r="Y2024" t="s">
        <v>5804</v>
      </c>
    </row>
    <row r="2025" spans="1:25">
      <c r="A2025" t="s">
        <v>3224</v>
      </c>
      <c r="B2025" t="s">
        <v>3301</v>
      </c>
      <c r="C2025" t="s">
        <v>5893</v>
      </c>
      <c r="D2025" t="s">
        <v>3076</v>
      </c>
      <c r="E2025" t="s">
        <v>3077</v>
      </c>
      <c r="F2025" t="s">
        <v>5803</v>
      </c>
      <c r="G2025" t="s">
        <v>5804</v>
      </c>
      <c r="H2025" t="s">
        <v>336</v>
      </c>
      <c r="I2025" t="s">
        <v>337</v>
      </c>
      <c r="J2025" t="s">
        <v>246</v>
      </c>
      <c r="K2025" t="s">
        <v>3079</v>
      </c>
      <c r="L2025" t="s">
        <v>247</v>
      </c>
      <c r="M2025">
        <v>2354967</v>
      </c>
      <c r="N2025">
        <v>0</v>
      </c>
      <c r="O2025">
        <v>2354967</v>
      </c>
      <c r="P2025">
        <v>0</v>
      </c>
      <c r="Q2025" t="s">
        <v>5894</v>
      </c>
      <c r="R2025" t="s">
        <v>3224</v>
      </c>
      <c r="S2025" t="s">
        <v>5895</v>
      </c>
      <c r="T2025" t="s">
        <v>3085</v>
      </c>
      <c r="U2025" t="s">
        <v>5896</v>
      </c>
      <c r="V2025" t="s">
        <v>5897</v>
      </c>
      <c r="W2025" t="s">
        <v>3085</v>
      </c>
      <c r="X2025" t="str">
        <f t="shared" si="31"/>
        <v>Funcionamiento</v>
      </c>
      <c r="Y2025" t="s">
        <v>5804</v>
      </c>
    </row>
    <row r="2026" spans="1:25">
      <c r="A2026" t="s">
        <v>3224</v>
      </c>
      <c r="B2026" t="s">
        <v>3301</v>
      </c>
      <c r="C2026" t="s">
        <v>5893</v>
      </c>
      <c r="D2026" t="s">
        <v>3076</v>
      </c>
      <c r="E2026" t="s">
        <v>3077</v>
      </c>
      <c r="F2026" t="s">
        <v>5803</v>
      </c>
      <c r="G2026" t="s">
        <v>5804</v>
      </c>
      <c r="H2026" t="s">
        <v>294</v>
      </c>
      <c r="I2026" t="s">
        <v>296</v>
      </c>
      <c r="J2026" t="s">
        <v>246</v>
      </c>
      <c r="K2026" t="s">
        <v>3079</v>
      </c>
      <c r="L2026" t="s">
        <v>247</v>
      </c>
      <c r="M2026">
        <v>594882</v>
      </c>
      <c r="N2026">
        <v>0</v>
      </c>
      <c r="O2026">
        <v>594882</v>
      </c>
      <c r="P2026">
        <v>0</v>
      </c>
      <c r="Q2026" t="s">
        <v>5894</v>
      </c>
      <c r="R2026" t="s">
        <v>3224</v>
      </c>
      <c r="S2026" t="s">
        <v>5895</v>
      </c>
      <c r="T2026" t="s">
        <v>3085</v>
      </c>
      <c r="U2026" t="s">
        <v>5896</v>
      </c>
      <c r="V2026" t="s">
        <v>5897</v>
      </c>
      <c r="W2026" t="s">
        <v>3085</v>
      </c>
      <c r="X2026" t="str">
        <f t="shared" si="31"/>
        <v>Funcionamiento</v>
      </c>
      <c r="Y2026" t="s">
        <v>5804</v>
      </c>
    </row>
    <row r="2027" spans="1:25">
      <c r="A2027" t="s">
        <v>3224</v>
      </c>
      <c r="B2027" t="s">
        <v>3301</v>
      </c>
      <c r="C2027" t="s">
        <v>5893</v>
      </c>
      <c r="D2027" t="s">
        <v>3076</v>
      </c>
      <c r="E2027" t="s">
        <v>3077</v>
      </c>
      <c r="F2027" t="s">
        <v>5803</v>
      </c>
      <c r="G2027" t="s">
        <v>5804</v>
      </c>
      <c r="H2027" t="s">
        <v>297</v>
      </c>
      <c r="I2027" t="s">
        <v>299</v>
      </c>
      <c r="J2027" t="s">
        <v>246</v>
      </c>
      <c r="K2027" t="s">
        <v>3079</v>
      </c>
      <c r="L2027" t="s">
        <v>247</v>
      </c>
      <c r="M2027">
        <v>822832</v>
      </c>
      <c r="N2027">
        <v>0</v>
      </c>
      <c r="O2027">
        <v>822832</v>
      </c>
      <c r="P2027">
        <v>0</v>
      </c>
      <c r="Q2027" t="s">
        <v>5894</v>
      </c>
      <c r="R2027" t="s">
        <v>3224</v>
      </c>
      <c r="S2027" t="s">
        <v>5895</v>
      </c>
      <c r="T2027" t="s">
        <v>3085</v>
      </c>
      <c r="U2027" t="s">
        <v>5896</v>
      </c>
      <c r="V2027" t="s">
        <v>5897</v>
      </c>
      <c r="W2027" t="s">
        <v>3085</v>
      </c>
      <c r="X2027" t="str">
        <f t="shared" si="31"/>
        <v>Funcionamiento</v>
      </c>
      <c r="Y2027" t="s">
        <v>5804</v>
      </c>
    </row>
    <row r="2028" spans="1:25">
      <c r="A2028" t="s">
        <v>3202</v>
      </c>
      <c r="B2028" t="s">
        <v>3301</v>
      </c>
      <c r="C2028" t="s">
        <v>5898</v>
      </c>
      <c r="D2028" t="s">
        <v>3076</v>
      </c>
      <c r="E2028" t="s">
        <v>3077</v>
      </c>
      <c r="F2028" t="s">
        <v>5803</v>
      </c>
      <c r="G2028" t="s">
        <v>5804</v>
      </c>
      <c r="H2028" t="s">
        <v>314</v>
      </c>
      <c r="I2028" t="s">
        <v>582</v>
      </c>
      <c r="J2028" t="s">
        <v>246</v>
      </c>
      <c r="K2028" t="s">
        <v>3079</v>
      </c>
      <c r="L2028" t="s">
        <v>247</v>
      </c>
      <c r="M2028">
        <v>4075200</v>
      </c>
      <c r="N2028">
        <v>0</v>
      </c>
      <c r="O2028">
        <v>4075200</v>
      </c>
      <c r="P2028">
        <v>0</v>
      </c>
      <c r="Q2028" t="s">
        <v>5899</v>
      </c>
      <c r="R2028" t="s">
        <v>3202</v>
      </c>
      <c r="S2028" t="s">
        <v>3297</v>
      </c>
      <c r="T2028" t="s">
        <v>3085</v>
      </c>
      <c r="U2028" t="s">
        <v>5900</v>
      </c>
      <c r="V2028" t="s">
        <v>5901</v>
      </c>
      <c r="W2028" t="s">
        <v>3085</v>
      </c>
      <c r="X2028" t="str">
        <f t="shared" si="31"/>
        <v>Funcionamiento</v>
      </c>
      <c r="Y2028" t="s">
        <v>5804</v>
      </c>
    </row>
    <row r="2029" spans="1:25">
      <c r="A2029" t="s">
        <v>3202</v>
      </c>
      <c r="B2029" t="s">
        <v>3301</v>
      </c>
      <c r="C2029" t="s">
        <v>5898</v>
      </c>
      <c r="D2029" t="s">
        <v>3076</v>
      </c>
      <c r="E2029" t="s">
        <v>3077</v>
      </c>
      <c r="F2029" t="s">
        <v>5803</v>
      </c>
      <c r="G2029" t="s">
        <v>5804</v>
      </c>
      <c r="H2029" t="s">
        <v>316</v>
      </c>
      <c r="I2029" t="s">
        <v>583</v>
      </c>
      <c r="J2029" t="s">
        <v>246</v>
      </c>
      <c r="K2029" t="s">
        <v>3079</v>
      </c>
      <c r="L2029" t="s">
        <v>247</v>
      </c>
      <c r="M2029">
        <v>2887100</v>
      </c>
      <c r="N2029">
        <v>0</v>
      </c>
      <c r="O2029">
        <v>2887100</v>
      </c>
      <c r="P2029">
        <v>0</v>
      </c>
      <c r="Q2029" t="s">
        <v>5899</v>
      </c>
      <c r="R2029" t="s">
        <v>3202</v>
      </c>
      <c r="S2029" t="s">
        <v>3297</v>
      </c>
      <c r="T2029" t="s">
        <v>3085</v>
      </c>
      <c r="U2029" t="s">
        <v>5900</v>
      </c>
      <c r="V2029" t="s">
        <v>5901</v>
      </c>
      <c r="W2029" t="s">
        <v>3085</v>
      </c>
      <c r="X2029" t="str">
        <f t="shared" si="31"/>
        <v>Funcionamiento</v>
      </c>
      <c r="Y2029" t="s">
        <v>5804</v>
      </c>
    </row>
    <row r="2030" spans="1:25">
      <c r="A2030" t="s">
        <v>3202</v>
      </c>
      <c r="B2030" t="s">
        <v>3301</v>
      </c>
      <c r="C2030" t="s">
        <v>5898</v>
      </c>
      <c r="D2030" t="s">
        <v>3076</v>
      </c>
      <c r="E2030" t="s">
        <v>3077</v>
      </c>
      <c r="F2030" t="s">
        <v>5803</v>
      </c>
      <c r="G2030" t="s">
        <v>5804</v>
      </c>
      <c r="H2030" t="s">
        <v>324</v>
      </c>
      <c r="I2030" t="s">
        <v>325</v>
      </c>
      <c r="J2030" t="s">
        <v>246</v>
      </c>
      <c r="K2030" t="s">
        <v>3079</v>
      </c>
      <c r="L2030" t="s">
        <v>247</v>
      </c>
      <c r="M2030">
        <v>1420900</v>
      </c>
      <c r="N2030">
        <v>0</v>
      </c>
      <c r="O2030">
        <v>1420900</v>
      </c>
      <c r="P2030">
        <v>0</v>
      </c>
      <c r="Q2030" t="s">
        <v>5899</v>
      </c>
      <c r="R2030" t="s">
        <v>3202</v>
      </c>
      <c r="S2030" t="s">
        <v>3297</v>
      </c>
      <c r="T2030" t="s">
        <v>3085</v>
      </c>
      <c r="U2030" t="s">
        <v>5900</v>
      </c>
      <c r="V2030" t="s">
        <v>5901</v>
      </c>
      <c r="W2030" t="s">
        <v>3085</v>
      </c>
      <c r="X2030" t="str">
        <f t="shared" si="31"/>
        <v>Funcionamiento</v>
      </c>
      <c r="Y2030" t="s">
        <v>5804</v>
      </c>
    </row>
    <row r="2031" spans="1:25">
      <c r="A2031" t="s">
        <v>3202</v>
      </c>
      <c r="B2031" t="s">
        <v>3301</v>
      </c>
      <c r="C2031" t="s">
        <v>5898</v>
      </c>
      <c r="D2031" t="s">
        <v>3076</v>
      </c>
      <c r="E2031" t="s">
        <v>3077</v>
      </c>
      <c r="F2031" t="s">
        <v>5803</v>
      </c>
      <c r="G2031" t="s">
        <v>5804</v>
      </c>
      <c r="H2031" t="s">
        <v>318</v>
      </c>
      <c r="I2031" t="s">
        <v>586</v>
      </c>
      <c r="J2031" t="s">
        <v>246</v>
      </c>
      <c r="K2031" t="s">
        <v>3079</v>
      </c>
      <c r="L2031" t="s">
        <v>247</v>
      </c>
      <c r="M2031">
        <v>2841000</v>
      </c>
      <c r="N2031">
        <v>0</v>
      </c>
      <c r="O2031">
        <v>2841000</v>
      </c>
      <c r="P2031">
        <v>0</v>
      </c>
      <c r="Q2031" t="s">
        <v>5899</v>
      </c>
      <c r="R2031" t="s">
        <v>3202</v>
      </c>
      <c r="S2031" t="s">
        <v>3297</v>
      </c>
      <c r="T2031" t="s">
        <v>3085</v>
      </c>
      <c r="U2031" t="s">
        <v>5900</v>
      </c>
      <c r="V2031" t="s">
        <v>5901</v>
      </c>
      <c r="W2031" t="s">
        <v>3085</v>
      </c>
      <c r="X2031" t="str">
        <f t="shared" si="31"/>
        <v>Funcionamiento</v>
      </c>
      <c r="Y2031" t="s">
        <v>5804</v>
      </c>
    </row>
    <row r="2032" spans="1:25">
      <c r="A2032" t="s">
        <v>3202</v>
      </c>
      <c r="B2032" t="s">
        <v>3301</v>
      </c>
      <c r="C2032" t="s">
        <v>5898</v>
      </c>
      <c r="D2032" t="s">
        <v>3076</v>
      </c>
      <c r="E2032" t="s">
        <v>3077</v>
      </c>
      <c r="F2032" t="s">
        <v>5803</v>
      </c>
      <c r="G2032" t="s">
        <v>5804</v>
      </c>
      <c r="H2032" t="s">
        <v>320</v>
      </c>
      <c r="I2032" t="s">
        <v>321</v>
      </c>
      <c r="J2032" t="s">
        <v>246</v>
      </c>
      <c r="K2032" t="s">
        <v>3079</v>
      </c>
      <c r="L2032" t="s">
        <v>247</v>
      </c>
      <c r="M2032">
        <v>455100</v>
      </c>
      <c r="N2032">
        <v>0</v>
      </c>
      <c r="O2032">
        <v>455100</v>
      </c>
      <c r="P2032">
        <v>0</v>
      </c>
      <c r="Q2032" t="s">
        <v>5899</v>
      </c>
      <c r="R2032" t="s">
        <v>3202</v>
      </c>
      <c r="S2032" t="s">
        <v>3297</v>
      </c>
      <c r="T2032" t="s">
        <v>3085</v>
      </c>
      <c r="U2032" t="s">
        <v>5900</v>
      </c>
      <c r="V2032" t="s">
        <v>5901</v>
      </c>
      <c r="W2032" t="s">
        <v>3085</v>
      </c>
      <c r="X2032" t="str">
        <f t="shared" si="31"/>
        <v>Funcionamiento</v>
      </c>
      <c r="Y2032" t="s">
        <v>5804</v>
      </c>
    </row>
    <row r="2033" spans="1:25">
      <c r="A2033" t="s">
        <v>3202</v>
      </c>
      <c r="B2033" t="s">
        <v>3301</v>
      </c>
      <c r="C2033" t="s">
        <v>5898</v>
      </c>
      <c r="D2033" t="s">
        <v>3076</v>
      </c>
      <c r="E2033" t="s">
        <v>3077</v>
      </c>
      <c r="F2033" t="s">
        <v>5803</v>
      </c>
      <c r="G2033" t="s">
        <v>5804</v>
      </c>
      <c r="H2033" t="s">
        <v>322</v>
      </c>
      <c r="I2033" t="s">
        <v>323</v>
      </c>
      <c r="J2033" t="s">
        <v>246</v>
      </c>
      <c r="K2033" t="s">
        <v>3079</v>
      </c>
      <c r="L2033" t="s">
        <v>247</v>
      </c>
      <c r="M2033">
        <v>2130700</v>
      </c>
      <c r="N2033">
        <v>0</v>
      </c>
      <c r="O2033">
        <v>2130700</v>
      </c>
      <c r="P2033">
        <v>0</v>
      </c>
      <c r="Q2033" t="s">
        <v>5899</v>
      </c>
      <c r="R2033" t="s">
        <v>3202</v>
      </c>
      <c r="S2033" t="s">
        <v>3297</v>
      </c>
      <c r="T2033" t="s">
        <v>3085</v>
      </c>
      <c r="U2033" t="s">
        <v>5900</v>
      </c>
      <c r="V2033" t="s">
        <v>5901</v>
      </c>
      <c r="W2033" t="s">
        <v>3085</v>
      </c>
      <c r="X2033" t="str">
        <f t="shared" si="31"/>
        <v>Funcionamiento</v>
      </c>
      <c r="Y2033" t="s">
        <v>5804</v>
      </c>
    </row>
    <row r="2034" spans="1:25">
      <c r="A2034" t="s">
        <v>3220</v>
      </c>
      <c r="B2034" t="s">
        <v>3322</v>
      </c>
      <c r="C2034" t="s">
        <v>5902</v>
      </c>
      <c r="D2034" t="s">
        <v>3076</v>
      </c>
      <c r="E2034" t="s">
        <v>3077</v>
      </c>
      <c r="F2034" t="s">
        <v>5803</v>
      </c>
      <c r="G2034" t="s">
        <v>5804</v>
      </c>
      <c r="H2034" t="s">
        <v>370</v>
      </c>
      <c r="I2034" t="s">
        <v>371</v>
      </c>
      <c r="J2034" t="s">
        <v>246</v>
      </c>
      <c r="K2034" t="s">
        <v>3079</v>
      </c>
      <c r="L2034" t="s">
        <v>247</v>
      </c>
      <c r="M2034">
        <v>900000</v>
      </c>
      <c r="N2034">
        <v>0</v>
      </c>
      <c r="O2034">
        <v>900000</v>
      </c>
      <c r="P2034">
        <v>0</v>
      </c>
      <c r="Q2034" t="s">
        <v>5903</v>
      </c>
      <c r="R2034" t="s">
        <v>3220</v>
      </c>
      <c r="S2034" t="s">
        <v>3336</v>
      </c>
      <c r="T2034" t="s">
        <v>3429</v>
      </c>
      <c r="U2034" t="s">
        <v>5904</v>
      </c>
      <c r="V2034" t="s">
        <v>5905</v>
      </c>
      <c r="W2034" t="s">
        <v>3085</v>
      </c>
      <c r="X2034" t="str">
        <f t="shared" si="31"/>
        <v>Funcionamiento</v>
      </c>
      <c r="Y2034" t="s">
        <v>5804</v>
      </c>
    </row>
    <row r="2035" spans="1:25">
      <c r="A2035" t="s">
        <v>3228</v>
      </c>
      <c r="B2035" t="s">
        <v>3679</v>
      </c>
      <c r="C2035" t="s">
        <v>5906</v>
      </c>
      <c r="D2035" t="s">
        <v>3076</v>
      </c>
      <c r="E2035" t="s">
        <v>3077</v>
      </c>
      <c r="F2035" t="s">
        <v>5803</v>
      </c>
      <c r="G2035" t="s">
        <v>5804</v>
      </c>
      <c r="H2035" t="s">
        <v>336</v>
      </c>
      <c r="I2035" t="s">
        <v>337</v>
      </c>
      <c r="J2035" t="s">
        <v>246</v>
      </c>
      <c r="K2035" t="s">
        <v>3079</v>
      </c>
      <c r="L2035" t="s">
        <v>247</v>
      </c>
      <c r="M2035">
        <v>2354967</v>
      </c>
      <c r="N2035">
        <v>0</v>
      </c>
      <c r="O2035">
        <v>2354967</v>
      </c>
      <c r="P2035">
        <v>0</v>
      </c>
      <c r="Q2035" t="s">
        <v>5907</v>
      </c>
      <c r="R2035" t="s">
        <v>3228</v>
      </c>
      <c r="S2035" t="s">
        <v>3237</v>
      </c>
      <c r="T2035" t="s">
        <v>3085</v>
      </c>
      <c r="U2035" t="s">
        <v>5908</v>
      </c>
      <c r="V2035" t="s">
        <v>5909</v>
      </c>
      <c r="W2035" t="s">
        <v>3085</v>
      </c>
      <c r="X2035" t="str">
        <f t="shared" si="31"/>
        <v>Funcionamiento</v>
      </c>
      <c r="Y2035" t="s">
        <v>5804</v>
      </c>
    </row>
    <row r="2036" spans="1:25">
      <c r="A2036" t="s">
        <v>3228</v>
      </c>
      <c r="B2036" t="s">
        <v>3679</v>
      </c>
      <c r="C2036" t="s">
        <v>5906</v>
      </c>
      <c r="D2036" t="s">
        <v>3076</v>
      </c>
      <c r="E2036" t="s">
        <v>3077</v>
      </c>
      <c r="F2036" t="s">
        <v>5803</v>
      </c>
      <c r="G2036" t="s">
        <v>5804</v>
      </c>
      <c r="H2036" t="s">
        <v>294</v>
      </c>
      <c r="I2036" t="s">
        <v>296</v>
      </c>
      <c r="J2036" t="s">
        <v>246</v>
      </c>
      <c r="K2036" t="s">
        <v>3079</v>
      </c>
      <c r="L2036" t="s">
        <v>247</v>
      </c>
      <c r="M2036">
        <v>592679</v>
      </c>
      <c r="N2036">
        <v>0</v>
      </c>
      <c r="O2036">
        <v>592679</v>
      </c>
      <c r="P2036">
        <v>0</v>
      </c>
      <c r="Q2036" t="s">
        <v>5907</v>
      </c>
      <c r="R2036" t="s">
        <v>3228</v>
      </c>
      <c r="S2036" t="s">
        <v>3237</v>
      </c>
      <c r="T2036" t="s">
        <v>3085</v>
      </c>
      <c r="U2036" t="s">
        <v>5908</v>
      </c>
      <c r="V2036" t="s">
        <v>5909</v>
      </c>
      <c r="W2036" t="s">
        <v>3085</v>
      </c>
      <c r="X2036" t="str">
        <f t="shared" si="31"/>
        <v>Funcionamiento</v>
      </c>
      <c r="Y2036" t="s">
        <v>5804</v>
      </c>
    </row>
    <row r="2037" spans="1:25">
      <c r="A2037" t="s">
        <v>3228</v>
      </c>
      <c r="B2037" t="s">
        <v>3679</v>
      </c>
      <c r="C2037" t="s">
        <v>5906</v>
      </c>
      <c r="D2037" t="s">
        <v>3076</v>
      </c>
      <c r="E2037" t="s">
        <v>3077</v>
      </c>
      <c r="F2037" t="s">
        <v>5803</v>
      </c>
      <c r="G2037" t="s">
        <v>5804</v>
      </c>
      <c r="H2037" t="s">
        <v>312</v>
      </c>
      <c r="I2037" t="s">
        <v>3333</v>
      </c>
      <c r="J2037" t="s">
        <v>246</v>
      </c>
      <c r="K2037" t="s">
        <v>3079</v>
      </c>
      <c r="L2037" t="s">
        <v>247</v>
      </c>
      <c r="M2037">
        <v>819404</v>
      </c>
      <c r="N2037">
        <v>0</v>
      </c>
      <c r="O2037">
        <v>819404</v>
      </c>
      <c r="P2037">
        <v>0</v>
      </c>
      <c r="Q2037" t="s">
        <v>5907</v>
      </c>
      <c r="R2037" t="s">
        <v>3228</v>
      </c>
      <c r="S2037" t="s">
        <v>3237</v>
      </c>
      <c r="T2037" t="s">
        <v>3085</v>
      </c>
      <c r="U2037" t="s">
        <v>5908</v>
      </c>
      <c r="V2037" t="s">
        <v>5909</v>
      </c>
      <c r="W2037" t="s">
        <v>3085</v>
      </c>
      <c r="X2037" t="str">
        <f t="shared" si="31"/>
        <v>Funcionamiento</v>
      </c>
      <c r="Y2037" t="s">
        <v>5804</v>
      </c>
    </row>
    <row r="2038" spans="1:25">
      <c r="A2038" t="s">
        <v>3228</v>
      </c>
      <c r="B2038" t="s">
        <v>3679</v>
      </c>
      <c r="C2038" t="s">
        <v>5906</v>
      </c>
      <c r="D2038" t="s">
        <v>3076</v>
      </c>
      <c r="E2038" t="s">
        <v>3077</v>
      </c>
      <c r="F2038" t="s">
        <v>5803</v>
      </c>
      <c r="G2038" t="s">
        <v>5804</v>
      </c>
      <c r="H2038" t="s">
        <v>292</v>
      </c>
      <c r="I2038" t="s">
        <v>293</v>
      </c>
      <c r="J2038" t="s">
        <v>246</v>
      </c>
      <c r="K2038" t="s">
        <v>3079</v>
      </c>
      <c r="L2038" t="s">
        <v>247</v>
      </c>
      <c r="M2038">
        <v>32307711</v>
      </c>
      <c r="N2038">
        <v>0</v>
      </c>
      <c r="O2038">
        <v>32307711</v>
      </c>
      <c r="P2038">
        <v>0</v>
      </c>
      <c r="Q2038" t="s">
        <v>5907</v>
      </c>
      <c r="R2038" t="s">
        <v>3228</v>
      </c>
      <c r="S2038" t="s">
        <v>3237</v>
      </c>
      <c r="T2038" t="s">
        <v>3085</v>
      </c>
      <c r="U2038" t="s">
        <v>5908</v>
      </c>
      <c r="V2038" t="s">
        <v>5909</v>
      </c>
      <c r="W2038" t="s">
        <v>3085</v>
      </c>
      <c r="X2038" t="str">
        <f t="shared" si="31"/>
        <v>Funcionamiento</v>
      </c>
      <c r="Y2038" t="s">
        <v>5804</v>
      </c>
    </row>
    <row r="2039" spans="1:25">
      <c r="A2039" t="s">
        <v>3236</v>
      </c>
      <c r="B2039" t="s">
        <v>3679</v>
      </c>
      <c r="C2039" t="s">
        <v>5910</v>
      </c>
      <c r="D2039" t="s">
        <v>3076</v>
      </c>
      <c r="E2039" t="s">
        <v>3077</v>
      </c>
      <c r="F2039" t="s">
        <v>5803</v>
      </c>
      <c r="G2039" t="s">
        <v>5804</v>
      </c>
      <c r="H2039" t="s">
        <v>314</v>
      </c>
      <c r="I2039" t="s">
        <v>582</v>
      </c>
      <c r="J2039" t="s">
        <v>246</v>
      </c>
      <c r="K2039" t="s">
        <v>3079</v>
      </c>
      <c r="L2039" t="s">
        <v>247</v>
      </c>
      <c r="M2039">
        <v>3876900</v>
      </c>
      <c r="N2039">
        <v>0</v>
      </c>
      <c r="O2039">
        <v>3876900</v>
      </c>
      <c r="P2039">
        <v>0</v>
      </c>
      <c r="Q2039" t="s">
        <v>5911</v>
      </c>
      <c r="R2039" t="s">
        <v>3236</v>
      </c>
      <c r="S2039" t="s">
        <v>3317</v>
      </c>
      <c r="T2039" t="s">
        <v>3085</v>
      </c>
      <c r="U2039" t="s">
        <v>5912</v>
      </c>
      <c r="V2039" t="s">
        <v>5913</v>
      </c>
      <c r="W2039" t="s">
        <v>3085</v>
      </c>
      <c r="X2039" t="str">
        <f t="shared" si="31"/>
        <v>Funcionamiento</v>
      </c>
      <c r="Y2039" t="s">
        <v>5804</v>
      </c>
    </row>
    <row r="2040" spans="1:25">
      <c r="A2040" t="s">
        <v>3236</v>
      </c>
      <c r="B2040" t="s">
        <v>3679</v>
      </c>
      <c r="C2040" t="s">
        <v>5910</v>
      </c>
      <c r="D2040" t="s">
        <v>3076</v>
      </c>
      <c r="E2040" t="s">
        <v>3077</v>
      </c>
      <c r="F2040" t="s">
        <v>5803</v>
      </c>
      <c r="G2040" t="s">
        <v>5804</v>
      </c>
      <c r="H2040" t="s">
        <v>316</v>
      </c>
      <c r="I2040" t="s">
        <v>583</v>
      </c>
      <c r="J2040" t="s">
        <v>246</v>
      </c>
      <c r="K2040" t="s">
        <v>3079</v>
      </c>
      <c r="L2040" t="s">
        <v>247</v>
      </c>
      <c r="M2040">
        <v>2746600</v>
      </c>
      <c r="N2040">
        <v>0</v>
      </c>
      <c r="O2040">
        <v>2746600</v>
      </c>
      <c r="P2040">
        <v>0</v>
      </c>
      <c r="Q2040" t="s">
        <v>5911</v>
      </c>
      <c r="R2040" t="s">
        <v>3236</v>
      </c>
      <c r="S2040" t="s">
        <v>3317</v>
      </c>
      <c r="T2040" t="s">
        <v>3085</v>
      </c>
      <c r="U2040" t="s">
        <v>5912</v>
      </c>
      <c r="V2040" t="s">
        <v>5913</v>
      </c>
      <c r="W2040" t="s">
        <v>3085</v>
      </c>
      <c r="X2040" t="str">
        <f t="shared" si="31"/>
        <v>Funcionamiento</v>
      </c>
      <c r="Y2040" t="s">
        <v>5804</v>
      </c>
    </row>
    <row r="2041" spans="1:25">
      <c r="A2041" t="s">
        <v>3236</v>
      </c>
      <c r="B2041" t="s">
        <v>3679</v>
      </c>
      <c r="C2041" t="s">
        <v>5910</v>
      </c>
      <c r="D2041" t="s">
        <v>3076</v>
      </c>
      <c r="E2041" t="s">
        <v>3077</v>
      </c>
      <c r="F2041" t="s">
        <v>5803</v>
      </c>
      <c r="G2041" t="s">
        <v>5804</v>
      </c>
      <c r="H2041" t="s">
        <v>322</v>
      </c>
      <c r="I2041" t="s">
        <v>323</v>
      </c>
      <c r="J2041" t="s">
        <v>246</v>
      </c>
      <c r="K2041" t="s">
        <v>3079</v>
      </c>
      <c r="L2041" t="s">
        <v>247</v>
      </c>
      <c r="M2041">
        <v>1006800</v>
      </c>
      <c r="N2041">
        <v>0</v>
      </c>
      <c r="O2041">
        <v>1006800</v>
      </c>
      <c r="P2041">
        <v>0</v>
      </c>
      <c r="Q2041" t="s">
        <v>5911</v>
      </c>
      <c r="R2041" t="s">
        <v>3236</v>
      </c>
      <c r="S2041" t="s">
        <v>3317</v>
      </c>
      <c r="T2041" t="s">
        <v>3085</v>
      </c>
      <c r="U2041" t="s">
        <v>5912</v>
      </c>
      <c r="V2041" t="s">
        <v>5913</v>
      </c>
      <c r="W2041" t="s">
        <v>3085</v>
      </c>
      <c r="X2041" t="str">
        <f t="shared" si="31"/>
        <v>Funcionamiento</v>
      </c>
      <c r="Y2041" t="s">
        <v>5804</v>
      </c>
    </row>
    <row r="2042" spans="1:25">
      <c r="A2042" t="s">
        <v>3236</v>
      </c>
      <c r="B2042" t="s">
        <v>3679</v>
      </c>
      <c r="C2042" t="s">
        <v>5910</v>
      </c>
      <c r="D2042" t="s">
        <v>3076</v>
      </c>
      <c r="E2042" t="s">
        <v>3077</v>
      </c>
      <c r="F2042" t="s">
        <v>5803</v>
      </c>
      <c r="G2042" t="s">
        <v>5804</v>
      </c>
      <c r="H2042" t="s">
        <v>324</v>
      </c>
      <c r="I2042" t="s">
        <v>325</v>
      </c>
      <c r="J2042" t="s">
        <v>246</v>
      </c>
      <c r="K2042" t="s">
        <v>3079</v>
      </c>
      <c r="L2042" t="s">
        <v>247</v>
      </c>
      <c r="M2042">
        <v>671300</v>
      </c>
      <c r="N2042">
        <v>0</v>
      </c>
      <c r="O2042">
        <v>671300</v>
      </c>
      <c r="P2042">
        <v>0</v>
      </c>
      <c r="Q2042" t="s">
        <v>5911</v>
      </c>
      <c r="R2042" t="s">
        <v>3236</v>
      </c>
      <c r="S2042" t="s">
        <v>3317</v>
      </c>
      <c r="T2042" t="s">
        <v>3085</v>
      </c>
      <c r="U2042" t="s">
        <v>5912</v>
      </c>
      <c r="V2042" t="s">
        <v>5913</v>
      </c>
      <c r="W2042" t="s">
        <v>3085</v>
      </c>
      <c r="X2042" t="str">
        <f t="shared" si="31"/>
        <v>Funcionamiento</v>
      </c>
      <c r="Y2042" t="s">
        <v>5804</v>
      </c>
    </row>
    <row r="2043" spans="1:25">
      <c r="A2043" t="s">
        <v>3236</v>
      </c>
      <c r="B2043" t="s">
        <v>3679</v>
      </c>
      <c r="C2043" t="s">
        <v>5910</v>
      </c>
      <c r="D2043" t="s">
        <v>3076</v>
      </c>
      <c r="E2043" t="s">
        <v>3077</v>
      </c>
      <c r="F2043" t="s">
        <v>5803</v>
      </c>
      <c r="G2043" t="s">
        <v>5804</v>
      </c>
      <c r="H2043" t="s">
        <v>318</v>
      </c>
      <c r="I2043" t="s">
        <v>586</v>
      </c>
      <c r="J2043" t="s">
        <v>246</v>
      </c>
      <c r="K2043" t="s">
        <v>3079</v>
      </c>
      <c r="L2043" t="s">
        <v>247</v>
      </c>
      <c r="M2043">
        <v>1342000</v>
      </c>
      <c r="N2043">
        <v>0</v>
      </c>
      <c r="O2043">
        <v>1342000</v>
      </c>
      <c r="P2043">
        <v>0</v>
      </c>
      <c r="Q2043" t="s">
        <v>5911</v>
      </c>
      <c r="R2043" t="s">
        <v>3236</v>
      </c>
      <c r="S2043" t="s">
        <v>3317</v>
      </c>
      <c r="T2043" t="s">
        <v>3085</v>
      </c>
      <c r="U2043" t="s">
        <v>5912</v>
      </c>
      <c r="V2043" t="s">
        <v>5913</v>
      </c>
      <c r="W2043" t="s">
        <v>3085</v>
      </c>
      <c r="X2043" t="str">
        <f t="shared" si="31"/>
        <v>Funcionamiento</v>
      </c>
      <c r="Y2043" t="s">
        <v>5804</v>
      </c>
    </row>
    <row r="2044" spans="1:25">
      <c r="A2044" t="s">
        <v>3236</v>
      </c>
      <c r="B2044" t="s">
        <v>3679</v>
      </c>
      <c r="C2044" t="s">
        <v>5910</v>
      </c>
      <c r="D2044" t="s">
        <v>3076</v>
      </c>
      <c r="E2044" t="s">
        <v>3077</v>
      </c>
      <c r="F2044" t="s">
        <v>5803</v>
      </c>
      <c r="G2044" t="s">
        <v>5804</v>
      </c>
      <c r="H2044" t="s">
        <v>320</v>
      </c>
      <c r="I2044" t="s">
        <v>321</v>
      </c>
      <c r="J2044" t="s">
        <v>246</v>
      </c>
      <c r="K2044" t="s">
        <v>3079</v>
      </c>
      <c r="L2044" t="s">
        <v>247</v>
      </c>
      <c r="M2044">
        <v>442100</v>
      </c>
      <c r="N2044">
        <v>0</v>
      </c>
      <c r="O2044">
        <v>442100</v>
      </c>
      <c r="P2044">
        <v>0</v>
      </c>
      <c r="Q2044" t="s">
        <v>5911</v>
      </c>
      <c r="R2044" t="s">
        <v>3236</v>
      </c>
      <c r="S2044" t="s">
        <v>3317</v>
      </c>
      <c r="T2044" t="s">
        <v>3085</v>
      </c>
      <c r="U2044" t="s">
        <v>5912</v>
      </c>
      <c r="V2044" t="s">
        <v>5913</v>
      </c>
      <c r="W2044" t="s">
        <v>3085</v>
      </c>
      <c r="X2044" t="str">
        <f t="shared" si="31"/>
        <v>Funcionamiento</v>
      </c>
      <c r="Y2044" t="s">
        <v>5804</v>
      </c>
    </row>
    <row r="2045" spans="1:25">
      <c r="A2045" t="s">
        <v>3221</v>
      </c>
      <c r="B2045" t="s">
        <v>3355</v>
      </c>
      <c r="C2045" t="s">
        <v>5914</v>
      </c>
      <c r="D2045" t="s">
        <v>3076</v>
      </c>
      <c r="E2045" t="s">
        <v>3077</v>
      </c>
      <c r="F2045" t="s">
        <v>5803</v>
      </c>
      <c r="G2045" t="s">
        <v>5804</v>
      </c>
      <c r="H2045" t="s">
        <v>294</v>
      </c>
      <c r="I2045" t="s">
        <v>296</v>
      </c>
      <c r="J2045" t="s">
        <v>246</v>
      </c>
      <c r="K2045" t="s">
        <v>3079</v>
      </c>
      <c r="L2045" t="s">
        <v>247</v>
      </c>
      <c r="M2045">
        <v>594882</v>
      </c>
      <c r="N2045">
        <v>0</v>
      </c>
      <c r="O2045">
        <v>594882</v>
      </c>
      <c r="P2045">
        <v>0</v>
      </c>
      <c r="Q2045" t="s">
        <v>5915</v>
      </c>
      <c r="R2045" t="s">
        <v>3221</v>
      </c>
      <c r="S2045" t="s">
        <v>5916</v>
      </c>
      <c r="T2045" t="s">
        <v>3085</v>
      </c>
      <c r="U2045" t="s">
        <v>5917</v>
      </c>
      <c r="V2045" t="s">
        <v>5918</v>
      </c>
      <c r="W2045" t="s">
        <v>3085</v>
      </c>
      <c r="X2045" t="str">
        <f t="shared" si="31"/>
        <v>Funcionamiento</v>
      </c>
      <c r="Y2045" t="s">
        <v>5804</v>
      </c>
    </row>
    <row r="2046" spans="1:25">
      <c r="A2046" t="s">
        <v>3221</v>
      </c>
      <c r="B2046" t="s">
        <v>3355</v>
      </c>
      <c r="C2046" t="s">
        <v>5914</v>
      </c>
      <c r="D2046" t="s">
        <v>3076</v>
      </c>
      <c r="E2046" t="s">
        <v>3077</v>
      </c>
      <c r="F2046" t="s">
        <v>5803</v>
      </c>
      <c r="G2046" t="s">
        <v>5804</v>
      </c>
      <c r="H2046" t="s">
        <v>312</v>
      </c>
      <c r="I2046" t="s">
        <v>3333</v>
      </c>
      <c r="J2046" t="s">
        <v>246</v>
      </c>
      <c r="K2046" t="s">
        <v>3079</v>
      </c>
      <c r="L2046" t="s">
        <v>247</v>
      </c>
      <c r="M2046">
        <v>822832</v>
      </c>
      <c r="N2046">
        <v>0</v>
      </c>
      <c r="O2046">
        <v>822832</v>
      </c>
      <c r="P2046">
        <v>0</v>
      </c>
      <c r="Q2046" t="s">
        <v>5915</v>
      </c>
      <c r="R2046" t="s">
        <v>3221</v>
      </c>
      <c r="S2046" t="s">
        <v>5916</v>
      </c>
      <c r="T2046" t="s">
        <v>3085</v>
      </c>
      <c r="U2046" t="s">
        <v>5917</v>
      </c>
      <c r="V2046" t="s">
        <v>5918</v>
      </c>
      <c r="W2046" t="s">
        <v>3085</v>
      </c>
      <c r="X2046" t="str">
        <f t="shared" si="31"/>
        <v>Funcionamiento</v>
      </c>
      <c r="Y2046" t="s">
        <v>5804</v>
      </c>
    </row>
    <row r="2047" spans="1:25">
      <c r="A2047" t="s">
        <v>3221</v>
      </c>
      <c r="B2047" t="s">
        <v>3355</v>
      </c>
      <c r="C2047" t="s">
        <v>5914</v>
      </c>
      <c r="D2047" t="s">
        <v>3076</v>
      </c>
      <c r="E2047" t="s">
        <v>3077</v>
      </c>
      <c r="F2047" t="s">
        <v>5803</v>
      </c>
      <c r="G2047" t="s">
        <v>5804</v>
      </c>
      <c r="H2047" t="s">
        <v>292</v>
      </c>
      <c r="I2047" t="s">
        <v>293</v>
      </c>
      <c r="J2047" t="s">
        <v>246</v>
      </c>
      <c r="K2047" t="s">
        <v>3079</v>
      </c>
      <c r="L2047" t="s">
        <v>247</v>
      </c>
      <c r="M2047">
        <v>32312224</v>
      </c>
      <c r="N2047">
        <v>0</v>
      </c>
      <c r="O2047">
        <v>32312224</v>
      </c>
      <c r="P2047">
        <v>0</v>
      </c>
      <c r="Q2047" t="s">
        <v>5915</v>
      </c>
      <c r="R2047" t="s">
        <v>3221</v>
      </c>
      <c r="S2047" t="s">
        <v>5916</v>
      </c>
      <c r="T2047" t="s">
        <v>3085</v>
      </c>
      <c r="U2047" t="s">
        <v>5917</v>
      </c>
      <c r="V2047" t="s">
        <v>5918</v>
      </c>
      <c r="W2047" t="s">
        <v>3085</v>
      </c>
      <c r="X2047" t="str">
        <f t="shared" si="31"/>
        <v>Funcionamiento</v>
      </c>
      <c r="Y2047" t="s">
        <v>5804</v>
      </c>
    </row>
    <row r="2048" spans="1:25">
      <c r="A2048" t="s">
        <v>3221</v>
      </c>
      <c r="B2048" t="s">
        <v>3355</v>
      </c>
      <c r="C2048" t="s">
        <v>5914</v>
      </c>
      <c r="D2048" t="s">
        <v>3076</v>
      </c>
      <c r="E2048" t="s">
        <v>3077</v>
      </c>
      <c r="F2048" t="s">
        <v>5803</v>
      </c>
      <c r="G2048" t="s">
        <v>5804</v>
      </c>
      <c r="H2048" t="s">
        <v>336</v>
      </c>
      <c r="I2048" t="s">
        <v>337</v>
      </c>
      <c r="J2048" t="s">
        <v>246</v>
      </c>
      <c r="K2048" t="s">
        <v>3079</v>
      </c>
      <c r="L2048" t="s">
        <v>247</v>
      </c>
      <c r="M2048">
        <v>2354967</v>
      </c>
      <c r="N2048">
        <v>0</v>
      </c>
      <c r="O2048">
        <v>2354967</v>
      </c>
      <c r="P2048">
        <v>0</v>
      </c>
      <c r="Q2048" t="s">
        <v>5915</v>
      </c>
      <c r="R2048" t="s">
        <v>3221</v>
      </c>
      <c r="S2048" t="s">
        <v>5916</v>
      </c>
      <c r="T2048" t="s">
        <v>3085</v>
      </c>
      <c r="U2048" t="s">
        <v>5917</v>
      </c>
      <c r="V2048" t="s">
        <v>5918</v>
      </c>
      <c r="W2048" t="s">
        <v>3085</v>
      </c>
      <c r="X2048" t="str">
        <f t="shared" si="31"/>
        <v>Funcionamiento</v>
      </c>
      <c r="Y2048" t="s">
        <v>5804</v>
      </c>
    </row>
    <row r="2049" spans="1:25">
      <c r="A2049" t="s">
        <v>3221</v>
      </c>
      <c r="B2049" t="s">
        <v>3355</v>
      </c>
      <c r="C2049" t="s">
        <v>5914</v>
      </c>
      <c r="D2049" t="s">
        <v>3076</v>
      </c>
      <c r="E2049" t="s">
        <v>3077</v>
      </c>
      <c r="F2049" t="s">
        <v>5803</v>
      </c>
      <c r="G2049" t="s">
        <v>5804</v>
      </c>
      <c r="H2049" t="s">
        <v>303</v>
      </c>
      <c r="I2049" t="s">
        <v>305</v>
      </c>
      <c r="J2049" t="s">
        <v>246</v>
      </c>
      <c r="K2049" t="s">
        <v>3079</v>
      </c>
      <c r="L2049" t="s">
        <v>247</v>
      </c>
      <c r="M2049">
        <v>1553547</v>
      </c>
      <c r="N2049">
        <v>0</v>
      </c>
      <c r="O2049">
        <v>1553547</v>
      </c>
      <c r="P2049">
        <v>0</v>
      </c>
      <c r="Q2049" t="s">
        <v>5915</v>
      </c>
      <c r="R2049" t="s">
        <v>3221</v>
      </c>
      <c r="S2049" t="s">
        <v>5916</v>
      </c>
      <c r="T2049" t="s">
        <v>3085</v>
      </c>
      <c r="U2049" t="s">
        <v>5917</v>
      </c>
      <c r="V2049" t="s">
        <v>5918</v>
      </c>
      <c r="W2049" t="s">
        <v>3085</v>
      </c>
      <c r="X2049" t="str">
        <f t="shared" si="31"/>
        <v>Funcionamiento</v>
      </c>
      <c r="Y2049" t="s">
        <v>5804</v>
      </c>
    </row>
    <row r="2050" spans="1:25">
      <c r="A2050" t="s">
        <v>3221</v>
      </c>
      <c r="B2050" t="s">
        <v>3355</v>
      </c>
      <c r="C2050" t="s">
        <v>5914</v>
      </c>
      <c r="D2050" t="s">
        <v>3076</v>
      </c>
      <c r="E2050" t="s">
        <v>3077</v>
      </c>
      <c r="F2050" t="s">
        <v>5803</v>
      </c>
      <c r="G2050" t="s">
        <v>5804</v>
      </c>
      <c r="H2050" t="s">
        <v>331</v>
      </c>
      <c r="I2050" t="s">
        <v>587</v>
      </c>
      <c r="J2050" t="s">
        <v>246</v>
      </c>
      <c r="K2050" t="s">
        <v>3079</v>
      </c>
      <c r="L2050" t="s">
        <v>247</v>
      </c>
      <c r="M2050">
        <v>1502434</v>
      </c>
      <c r="N2050">
        <v>0</v>
      </c>
      <c r="O2050">
        <v>1502434</v>
      </c>
      <c r="P2050">
        <v>0</v>
      </c>
      <c r="Q2050" t="s">
        <v>5915</v>
      </c>
      <c r="R2050" t="s">
        <v>3221</v>
      </c>
      <c r="S2050" t="s">
        <v>5916</v>
      </c>
      <c r="T2050" t="s">
        <v>3085</v>
      </c>
      <c r="U2050" t="s">
        <v>5917</v>
      </c>
      <c r="V2050" t="s">
        <v>5918</v>
      </c>
      <c r="W2050" t="s">
        <v>3085</v>
      </c>
      <c r="X2050" t="str">
        <f t="shared" ref="X2050:X2113" si="32">IF(LEFT(H2050,1)="C","Inversión","Funcionamiento")</f>
        <v>Funcionamiento</v>
      </c>
      <c r="Y2050" t="s">
        <v>5804</v>
      </c>
    </row>
    <row r="2051" spans="1:25">
      <c r="A2051" t="s">
        <v>3221</v>
      </c>
      <c r="B2051" t="s">
        <v>3355</v>
      </c>
      <c r="C2051" t="s">
        <v>5914</v>
      </c>
      <c r="D2051" t="s">
        <v>3076</v>
      </c>
      <c r="E2051" t="s">
        <v>3077</v>
      </c>
      <c r="F2051" t="s">
        <v>5803</v>
      </c>
      <c r="G2051" t="s">
        <v>5804</v>
      </c>
      <c r="H2051" t="s">
        <v>333</v>
      </c>
      <c r="I2051" t="s">
        <v>335</v>
      </c>
      <c r="J2051" t="s">
        <v>246</v>
      </c>
      <c r="K2051" t="s">
        <v>3079</v>
      </c>
      <c r="L2051" t="s">
        <v>247</v>
      </c>
      <c r="M2051">
        <v>122449</v>
      </c>
      <c r="N2051">
        <v>0</v>
      </c>
      <c r="O2051">
        <v>122449</v>
      </c>
      <c r="P2051">
        <v>0</v>
      </c>
      <c r="Q2051" t="s">
        <v>5915</v>
      </c>
      <c r="R2051" t="s">
        <v>3221</v>
      </c>
      <c r="S2051" t="s">
        <v>5916</v>
      </c>
      <c r="T2051" t="s">
        <v>3085</v>
      </c>
      <c r="U2051" t="s">
        <v>5917</v>
      </c>
      <c r="V2051" t="s">
        <v>5918</v>
      </c>
      <c r="W2051" t="s">
        <v>3085</v>
      </c>
      <c r="X2051" t="str">
        <f t="shared" si="32"/>
        <v>Funcionamiento</v>
      </c>
      <c r="Y2051" t="s">
        <v>5804</v>
      </c>
    </row>
    <row r="2052" spans="1:25">
      <c r="A2052" t="s">
        <v>3221</v>
      </c>
      <c r="B2052" t="s">
        <v>3355</v>
      </c>
      <c r="C2052" t="s">
        <v>5914</v>
      </c>
      <c r="D2052" t="s">
        <v>3076</v>
      </c>
      <c r="E2052" t="s">
        <v>3077</v>
      </c>
      <c r="F2052" t="s">
        <v>5803</v>
      </c>
      <c r="G2052" t="s">
        <v>5804</v>
      </c>
      <c r="H2052" t="s">
        <v>309</v>
      </c>
      <c r="I2052" t="s">
        <v>311</v>
      </c>
      <c r="J2052" t="s">
        <v>246</v>
      </c>
      <c r="K2052" t="s">
        <v>3079</v>
      </c>
      <c r="L2052" t="s">
        <v>247</v>
      </c>
      <c r="M2052">
        <v>1609750</v>
      </c>
      <c r="N2052">
        <v>0</v>
      </c>
      <c r="O2052">
        <v>1609750</v>
      </c>
      <c r="P2052">
        <v>0</v>
      </c>
      <c r="Q2052" t="s">
        <v>5915</v>
      </c>
      <c r="R2052" t="s">
        <v>3221</v>
      </c>
      <c r="S2052" t="s">
        <v>5916</v>
      </c>
      <c r="T2052" t="s">
        <v>3085</v>
      </c>
      <c r="U2052" t="s">
        <v>5917</v>
      </c>
      <c r="V2052" t="s">
        <v>5918</v>
      </c>
      <c r="W2052" t="s">
        <v>3085</v>
      </c>
      <c r="X2052" t="str">
        <f t="shared" si="32"/>
        <v>Funcionamiento</v>
      </c>
      <c r="Y2052" t="s">
        <v>5804</v>
      </c>
    </row>
    <row r="2053" spans="1:25">
      <c r="A2053" t="s">
        <v>3251</v>
      </c>
      <c r="B2053" t="s">
        <v>3355</v>
      </c>
      <c r="C2053" t="s">
        <v>5919</v>
      </c>
      <c r="D2053" t="s">
        <v>3076</v>
      </c>
      <c r="E2053" t="s">
        <v>3077</v>
      </c>
      <c r="F2053" t="s">
        <v>5803</v>
      </c>
      <c r="G2053" t="s">
        <v>5804</v>
      </c>
      <c r="H2053" t="s">
        <v>318</v>
      </c>
      <c r="I2053" t="s">
        <v>586</v>
      </c>
      <c r="J2053" t="s">
        <v>246</v>
      </c>
      <c r="K2053" t="s">
        <v>3079</v>
      </c>
      <c r="L2053" t="s">
        <v>247</v>
      </c>
      <c r="M2053">
        <v>1476300</v>
      </c>
      <c r="N2053">
        <v>0</v>
      </c>
      <c r="O2053">
        <v>1476300</v>
      </c>
      <c r="P2053">
        <v>0</v>
      </c>
      <c r="Q2053" t="s">
        <v>5920</v>
      </c>
      <c r="R2053" t="s">
        <v>3238</v>
      </c>
      <c r="S2053" t="s">
        <v>3257</v>
      </c>
      <c r="T2053" t="s">
        <v>3085</v>
      </c>
      <c r="U2053" t="s">
        <v>5921</v>
      </c>
      <c r="V2053" t="s">
        <v>5922</v>
      </c>
      <c r="W2053" t="s">
        <v>3085</v>
      </c>
      <c r="X2053" t="str">
        <f t="shared" si="32"/>
        <v>Funcionamiento</v>
      </c>
      <c r="Y2053" t="s">
        <v>5804</v>
      </c>
    </row>
    <row r="2054" spans="1:25">
      <c r="A2054" t="s">
        <v>3251</v>
      </c>
      <c r="B2054" t="s">
        <v>3355</v>
      </c>
      <c r="C2054" t="s">
        <v>5919</v>
      </c>
      <c r="D2054" t="s">
        <v>3076</v>
      </c>
      <c r="E2054" t="s">
        <v>3077</v>
      </c>
      <c r="F2054" t="s">
        <v>5803</v>
      </c>
      <c r="G2054" t="s">
        <v>5804</v>
      </c>
      <c r="H2054" t="s">
        <v>324</v>
      </c>
      <c r="I2054" t="s">
        <v>325</v>
      </c>
      <c r="J2054" t="s">
        <v>246</v>
      </c>
      <c r="K2054" t="s">
        <v>3079</v>
      </c>
      <c r="L2054" t="s">
        <v>247</v>
      </c>
      <c r="M2054">
        <v>738500</v>
      </c>
      <c r="N2054">
        <v>0</v>
      </c>
      <c r="O2054">
        <v>738500</v>
      </c>
      <c r="P2054">
        <v>0</v>
      </c>
      <c r="Q2054" t="s">
        <v>5920</v>
      </c>
      <c r="R2054" t="s">
        <v>3238</v>
      </c>
      <c r="S2054" t="s">
        <v>3257</v>
      </c>
      <c r="T2054" t="s">
        <v>3085</v>
      </c>
      <c r="U2054" t="s">
        <v>5921</v>
      </c>
      <c r="V2054" t="s">
        <v>5922</v>
      </c>
      <c r="W2054" t="s">
        <v>3085</v>
      </c>
      <c r="X2054" t="str">
        <f t="shared" si="32"/>
        <v>Funcionamiento</v>
      </c>
      <c r="Y2054" t="s">
        <v>5804</v>
      </c>
    </row>
    <row r="2055" spans="1:25">
      <c r="A2055" t="s">
        <v>3251</v>
      </c>
      <c r="B2055" t="s">
        <v>3355</v>
      </c>
      <c r="C2055" t="s">
        <v>5919</v>
      </c>
      <c r="D2055" t="s">
        <v>3076</v>
      </c>
      <c r="E2055" t="s">
        <v>3077</v>
      </c>
      <c r="F2055" t="s">
        <v>5803</v>
      </c>
      <c r="G2055" t="s">
        <v>5804</v>
      </c>
      <c r="H2055" t="s">
        <v>320</v>
      </c>
      <c r="I2055" t="s">
        <v>321</v>
      </c>
      <c r="J2055" t="s">
        <v>246</v>
      </c>
      <c r="K2055" t="s">
        <v>3079</v>
      </c>
      <c r="L2055" t="s">
        <v>247</v>
      </c>
      <c r="M2055">
        <v>497400</v>
      </c>
      <c r="N2055">
        <v>0</v>
      </c>
      <c r="O2055">
        <v>497400</v>
      </c>
      <c r="P2055">
        <v>0</v>
      </c>
      <c r="Q2055" t="s">
        <v>5920</v>
      </c>
      <c r="R2055" t="s">
        <v>3238</v>
      </c>
      <c r="S2055" t="s">
        <v>3257</v>
      </c>
      <c r="T2055" t="s">
        <v>3085</v>
      </c>
      <c r="U2055" t="s">
        <v>5921</v>
      </c>
      <c r="V2055" t="s">
        <v>5922</v>
      </c>
      <c r="W2055" t="s">
        <v>3085</v>
      </c>
      <c r="X2055" t="str">
        <f t="shared" si="32"/>
        <v>Funcionamiento</v>
      </c>
      <c r="Y2055" t="s">
        <v>5804</v>
      </c>
    </row>
    <row r="2056" spans="1:25">
      <c r="A2056" t="s">
        <v>3251</v>
      </c>
      <c r="B2056" t="s">
        <v>3355</v>
      </c>
      <c r="C2056" t="s">
        <v>5919</v>
      </c>
      <c r="D2056" t="s">
        <v>3076</v>
      </c>
      <c r="E2056" t="s">
        <v>3077</v>
      </c>
      <c r="F2056" t="s">
        <v>5803</v>
      </c>
      <c r="G2056" t="s">
        <v>5804</v>
      </c>
      <c r="H2056" t="s">
        <v>314</v>
      </c>
      <c r="I2056" t="s">
        <v>582</v>
      </c>
      <c r="J2056" t="s">
        <v>246</v>
      </c>
      <c r="K2056" t="s">
        <v>3079</v>
      </c>
      <c r="L2056" t="s">
        <v>247</v>
      </c>
      <c r="M2056">
        <v>4063800</v>
      </c>
      <c r="N2056">
        <v>0</v>
      </c>
      <c r="O2056">
        <v>4063800</v>
      </c>
      <c r="P2056">
        <v>0</v>
      </c>
      <c r="Q2056" t="s">
        <v>5920</v>
      </c>
      <c r="R2056" t="s">
        <v>3238</v>
      </c>
      <c r="S2056" t="s">
        <v>3257</v>
      </c>
      <c r="T2056" t="s">
        <v>3085</v>
      </c>
      <c r="U2056" t="s">
        <v>5921</v>
      </c>
      <c r="V2056" t="s">
        <v>5922</v>
      </c>
      <c r="W2056" t="s">
        <v>3085</v>
      </c>
      <c r="X2056" t="str">
        <f t="shared" si="32"/>
        <v>Funcionamiento</v>
      </c>
      <c r="Y2056" t="s">
        <v>5804</v>
      </c>
    </row>
    <row r="2057" spans="1:25">
      <c r="A2057" t="s">
        <v>3251</v>
      </c>
      <c r="B2057" t="s">
        <v>3355</v>
      </c>
      <c r="C2057" t="s">
        <v>5919</v>
      </c>
      <c r="D2057" t="s">
        <v>3076</v>
      </c>
      <c r="E2057" t="s">
        <v>3077</v>
      </c>
      <c r="F2057" t="s">
        <v>5803</v>
      </c>
      <c r="G2057" t="s">
        <v>5804</v>
      </c>
      <c r="H2057" t="s">
        <v>322</v>
      </c>
      <c r="I2057" t="s">
        <v>323</v>
      </c>
      <c r="J2057" t="s">
        <v>246</v>
      </c>
      <c r="K2057" t="s">
        <v>3079</v>
      </c>
      <c r="L2057" t="s">
        <v>247</v>
      </c>
      <c r="M2057">
        <v>1107500</v>
      </c>
      <c r="N2057">
        <v>0</v>
      </c>
      <c r="O2057">
        <v>1107500</v>
      </c>
      <c r="P2057">
        <v>0</v>
      </c>
      <c r="Q2057" t="s">
        <v>5920</v>
      </c>
      <c r="R2057" t="s">
        <v>3238</v>
      </c>
      <c r="S2057" t="s">
        <v>3257</v>
      </c>
      <c r="T2057" t="s">
        <v>3085</v>
      </c>
      <c r="U2057" t="s">
        <v>5921</v>
      </c>
      <c r="V2057" t="s">
        <v>5922</v>
      </c>
      <c r="W2057" t="s">
        <v>3085</v>
      </c>
      <c r="X2057" t="str">
        <f t="shared" si="32"/>
        <v>Funcionamiento</v>
      </c>
      <c r="Y2057" t="s">
        <v>5804</v>
      </c>
    </row>
    <row r="2058" spans="1:25">
      <c r="A2058" t="s">
        <v>3251</v>
      </c>
      <c r="B2058" t="s">
        <v>3355</v>
      </c>
      <c r="C2058" t="s">
        <v>5919</v>
      </c>
      <c r="D2058" t="s">
        <v>3076</v>
      </c>
      <c r="E2058" t="s">
        <v>3077</v>
      </c>
      <c r="F2058" t="s">
        <v>5803</v>
      </c>
      <c r="G2058" t="s">
        <v>5804</v>
      </c>
      <c r="H2058" t="s">
        <v>316</v>
      </c>
      <c r="I2058" t="s">
        <v>583</v>
      </c>
      <c r="J2058" t="s">
        <v>246</v>
      </c>
      <c r="K2058" t="s">
        <v>3079</v>
      </c>
      <c r="L2058" t="s">
        <v>247</v>
      </c>
      <c r="M2058">
        <v>2879000</v>
      </c>
      <c r="N2058">
        <v>0</v>
      </c>
      <c r="O2058">
        <v>2879000</v>
      </c>
      <c r="P2058">
        <v>0</v>
      </c>
      <c r="Q2058" t="s">
        <v>5920</v>
      </c>
      <c r="R2058" t="s">
        <v>3238</v>
      </c>
      <c r="S2058" t="s">
        <v>3257</v>
      </c>
      <c r="T2058" t="s">
        <v>3085</v>
      </c>
      <c r="U2058" t="s">
        <v>5921</v>
      </c>
      <c r="V2058" t="s">
        <v>5922</v>
      </c>
      <c r="W2058" t="s">
        <v>3085</v>
      </c>
      <c r="X2058" t="str">
        <f t="shared" si="32"/>
        <v>Funcionamiento</v>
      </c>
      <c r="Y2058" t="s">
        <v>5804</v>
      </c>
    </row>
    <row r="2059" spans="1:25">
      <c r="A2059" t="s">
        <v>3238</v>
      </c>
      <c r="B2059" t="s">
        <v>3369</v>
      </c>
      <c r="C2059" t="s">
        <v>5923</v>
      </c>
      <c r="D2059" t="s">
        <v>3076</v>
      </c>
      <c r="E2059" t="s">
        <v>3331</v>
      </c>
      <c r="F2059" t="s">
        <v>3149</v>
      </c>
      <c r="G2059" t="s">
        <v>5804</v>
      </c>
      <c r="H2059" t="s">
        <v>437</v>
      </c>
      <c r="I2059" t="s">
        <v>649</v>
      </c>
      <c r="J2059" t="s">
        <v>253</v>
      </c>
      <c r="K2059" t="s">
        <v>3115</v>
      </c>
      <c r="L2059" t="s">
        <v>247</v>
      </c>
      <c r="M2059">
        <v>6004954</v>
      </c>
      <c r="N2059">
        <v>-6004954</v>
      </c>
      <c r="O2059">
        <v>0</v>
      </c>
      <c r="P2059">
        <v>0</v>
      </c>
      <c r="Q2059" t="s">
        <v>5924</v>
      </c>
      <c r="R2059" t="s">
        <v>3281</v>
      </c>
      <c r="S2059" t="s">
        <v>3085</v>
      </c>
      <c r="T2059" t="s">
        <v>3085</v>
      </c>
      <c r="U2059" t="s">
        <v>3085</v>
      </c>
      <c r="V2059" t="s">
        <v>3085</v>
      </c>
      <c r="W2059" t="s">
        <v>3085</v>
      </c>
      <c r="X2059" t="str">
        <f t="shared" si="32"/>
        <v>Inversión</v>
      </c>
      <c r="Y2059" t="s">
        <v>3157</v>
      </c>
    </row>
    <row r="2060" spans="1:25">
      <c r="A2060" t="s">
        <v>3281</v>
      </c>
      <c r="B2060" t="s">
        <v>3369</v>
      </c>
      <c r="C2060" t="s">
        <v>5925</v>
      </c>
      <c r="D2060" t="s">
        <v>3076</v>
      </c>
      <c r="E2060" t="s">
        <v>3077</v>
      </c>
      <c r="F2060" t="s">
        <v>3149</v>
      </c>
      <c r="G2060" t="s">
        <v>5804</v>
      </c>
      <c r="H2060" t="s">
        <v>437</v>
      </c>
      <c r="I2060" t="s">
        <v>649</v>
      </c>
      <c r="J2060" t="s">
        <v>253</v>
      </c>
      <c r="K2060" t="s">
        <v>3115</v>
      </c>
      <c r="L2060" t="s">
        <v>247</v>
      </c>
      <c r="M2060">
        <v>6004954</v>
      </c>
      <c r="N2060">
        <v>-483766</v>
      </c>
      <c r="O2060">
        <v>5521188</v>
      </c>
      <c r="P2060">
        <v>0</v>
      </c>
      <c r="Q2060" t="s">
        <v>5924</v>
      </c>
      <c r="R2060" t="s">
        <v>3281</v>
      </c>
      <c r="S2060" t="s">
        <v>3458</v>
      </c>
      <c r="T2060" t="s">
        <v>4344</v>
      </c>
      <c r="U2060" t="s">
        <v>5926</v>
      </c>
      <c r="V2060" t="s">
        <v>5927</v>
      </c>
      <c r="W2060" t="s">
        <v>3085</v>
      </c>
      <c r="X2060" t="str">
        <f t="shared" si="32"/>
        <v>Inversión</v>
      </c>
      <c r="Y2060" t="s">
        <v>3157</v>
      </c>
    </row>
    <row r="2061" spans="1:25">
      <c r="A2061" t="s">
        <v>3288</v>
      </c>
      <c r="B2061" t="s">
        <v>3397</v>
      </c>
      <c r="C2061" t="s">
        <v>5928</v>
      </c>
      <c r="D2061" t="s">
        <v>3076</v>
      </c>
      <c r="E2061" t="s">
        <v>3077</v>
      </c>
      <c r="F2061" t="s">
        <v>5803</v>
      </c>
      <c r="G2061" t="s">
        <v>5804</v>
      </c>
      <c r="H2061" t="s">
        <v>331</v>
      </c>
      <c r="I2061" t="s">
        <v>587</v>
      </c>
      <c r="J2061" t="s">
        <v>246</v>
      </c>
      <c r="K2061" t="s">
        <v>3079</v>
      </c>
      <c r="L2061" t="s">
        <v>247</v>
      </c>
      <c r="M2061">
        <v>1266827</v>
      </c>
      <c r="N2061">
        <v>0</v>
      </c>
      <c r="O2061">
        <v>1266827</v>
      </c>
      <c r="P2061">
        <v>0</v>
      </c>
      <c r="Q2061" t="s">
        <v>5929</v>
      </c>
      <c r="R2061" t="s">
        <v>3288</v>
      </c>
      <c r="S2061" t="s">
        <v>5930</v>
      </c>
      <c r="T2061" t="s">
        <v>3085</v>
      </c>
      <c r="U2061" t="s">
        <v>5931</v>
      </c>
      <c r="V2061" t="s">
        <v>5932</v>
      </c>
      <c r="W2061" t="s">
        <v>3085</v>
      </c>
      <c r="X2061" t="str">
        <f t="shared" si="32"/>
        <v>Funcionamiento</v>
      </c>
      <c r="Y2061" t="s">
        <v>5804</v>
      </c>
    </row>
    <row r="2062" spans="1:25">
      <c r="A2062" t="s">
        <v>3288</v>
      </c>
      <c r="B2062" t="s">
        <v>3397</v>
      </c>
      <c r="C2062" t="s">
        <v>5928</v>
      </c>
      <c r="D2062" t="s">
        <v>3076</v>
      </c>
      <c r="E2062" t="s">
        <v>3077</v>
      </c>
      <c r="F2062" t="s">
        <v>5803</v>
      </c>
      <c r="G2062" t="s">
        <v>5804</v>
      </c>
      <c r="H2062" t="s">
        <v>333</v>
      </c>
      <c r="I2062" t="s">
        <v>335</v>
      </c>
      <c r="J2062" t="s">
        <v>246</v>
      </c>
      <c r="K2062" t="s">
        <v>3079</v>
      </c>
      <c r="L2062" t="s">
        <v>247</v>
      </c>
      <c r="M2062">
        <v>90989</v>
      </c>
      <c r="N2062">
        <v>0</v>
      </c>
      <c r="O2062">
        <v>90989</v>
      </c>
      <c r="P2062">
        <v>0</v>
      </c>
      <c r="Q2062" t="s">
        <v>5929</v>
      </c>
      <c r="R2062" t="s">
        <v>3288</v>
      </c>
      <c r="S2062" t="s">
        <v>5930</v>
      </c>
      <c r="T2062" t="s">
        <v>3085</v>
      </c>
      <c r="U2062" t="s">
        <v>5931</v>
      </c>
      <c r="V2062" t="s">
        <v>5932</v>
      </c>
      <c r="W2062" t="s">
        <v>3085</v>
      </c>
      <c r="X2062" t="str">
        <f t="shared" si="32"/>
        <v>Funcionamiento</v>
      </c>
      <c r="Y2062" t="s">
        <v>5804</v>
      </c>
    </row>
    <row r="2063" spans="1:25">
      <c r="A2063" t="s">
        <v>3288</v>
      </c>
      <c r="B2063" t="s">
        <v>3397</v>
      </c>
      <c r="C2063" t="s">
        <v>5928</v>
      </c>
      <c r="D2063" t="s">
        <v>3076</v>
      </c>
      <c r="E2063" t="s">
        <v>3077</v>
      </c>
      <c r="F2063" t="s">
        <v>5803</v>
      </c>
      <c r="G2063" t="s">
        <v>5804</v>
      </c>
      <c r="H2063" t="s">
        <v>336</v>
      </c>
      <c r="I2063" t="s">
        <v>337</v>
      </c>
      <c r="J2063" t="s">
        <v>246</v>
      </c>
      <c r="K2063" t="s">
        <v>3079</v>
      </c>
      <c r="L2063" t="s">
        <v>247</v>
      </c>
      <c r="M2063">
        <v>2354967</v>
      </c>
      <c r="N2063">
        <v>0</v>
      </c>
      <c r="O2063">
        <v>2354967</v>
      </c>
      <c r="P2063">
        <v>0</v>
      </c>
      <c r="Q2063" t="s">
        <v>5929</v>
      </c>
      <c r="R2063" t="s">
        <v>3288</v>
      </c>
      <c r="S2063" t="s">
        <v>5930</v>
      </c>
      <c r="T2063" t="s">
        <v>3085</v>
      </c>
      <c r="U2063" t="s">
        <v>5931</v>
      </c>
      <c r="V2063" t="s">
        <v>5932</v>
      </c>
      <c r="W2063" t="s">
        <v>3085</v>
      </c>
      <c r="X2063" t="str">
        <f t="shared" si="32"/>
        <v>Funcionamiento</v>
      </c>
      <c r="Y2063" t="s">
        <v>5804</v>
      </c>
    </row>
    <row r="2064" spans="1:25">
      <c r="A2064" t="s">
        <v>3288</v>
      </c>
      <c r="B2064" t="s">
        <v>3397</v>
      </c>
      <c r="C2064" t="s">
        <v>5928</v>
      </c>
      <c r="D2064" t="s">
        <v>3076</v>
      </c>
      <c r="E2064" t="s">
        <v>3077</v>
      </c>
      <c r="F2064" t="s">
        <v>5803</v>
      </c>
      <c r="G2064" t="s">
        <v>5804</v>
      </c>
      <c r="H2064" t="s">
        <v>303</v>
      </c>
      <c r="I2064" t="s">
        <v>305</v>
      </c>
      <c r="J2064" t="s">
        <v>246</v>
      </c>
      <c r="K2064" t="s">
        <v>3079</v>
      </c>
      <c r="L2064" t="s">
        <v>247</v>
      </c>
      <c r="M2064">
        <v>1600785</v>
      </c>
      <c r="N2064">
        <v>0</v>
      </c>
      <c r="O2064">
        <v>1600785</v>
      </c>
      <c r="P2064">
        <v>0</v>
      </c>
      <c r="Q2064" t="s">
        <v>5929</v>
      </c>
      <c r="R2064" t="s">
        <v>3288</v>
      </c>
      <c r="S2064" t="s">
        <v>5930</v>
      </c>
      <c r="T2064" t="s">
        <v>3085</v>
      </c>
      <c r="U2064" t="s">
        <v>5931</v>
      </c>
      <c r="V2064" t="s">
        <v>5932</v>
      </c>
      <c r="W2064" t="s">
        <v>3085</v>
      </c>
      <c r="X2064" t="str">
        <f t="shared" si="32"/>
        <v>Funcionamiento</v>
      </c>
      <c r="Y2064" t="s">
        <v>5804</v>
      </c>
    </row>
    <row r="2065" spans="1:25">
      <c r="A2065" t="s">
        <v>3288</v>
      </c>
      <c r="B2065" t="s">
        <v>3397</v>
      </c>
      <c r="C2065" t="s">
        <v>5928</v>
      </c>
      <c r="D2065" t="s">
        <v>3076</v>
      </c>
      <c r="E2065" t="s">
        <v>3077</v>
      </c>
      <c r="F2065" t="s">
        <v>5803</v>
      </c>
      <c r="G2065" t="s">
        <v>5804</v>
      </c>
      <c r="H2065" t="s">
        <v>309</v>
      </c>
      <c r="I2065" t="s">
        <v>311</v>
      </c>
      <c r="J2065" t="s">
        <v>246</v>
      </c>
      <c r="K2065" t="s">
        <v>3079</v>
      </c>
      <c r="L2065" t="s">
        <v>247</v>
      </c>
      <c r="M2065">
        <v>1295619</v>
      </c>
      <c r="N2065">
        <v>0</v>
      </c>
      <c r="O2065">
        <v>1295619</v>
      </c>
      <c r="P2065">
        <v>0</v>
      </c>
      <c r="Q2065" t="s">
        <v>5929</v>
      </c>
      <c r="R2065" t="s">
        <v>3288</v>
      </c>
      <c r="S2065" t="s">
        <v>5930</v>
      </c>
      <c r="T2065" t="s">
        <v>3085</v>
      </c>
      <c r="U2065" t="s">
        <v>5931</v>
      </c>
      <c r="V2065" t="s">
        <v>5932</v>
      </c>
      <c r="W2065" t="s">
        <v>3085</v>
      </c>
      <c r="X2065" t="str">
        <f t="shared" si="32"/>
        <v>Funcionamiento</v>
      </c>
      <c r="Y2065" t="s">
        <v>5804</v>
      </c>
    </row>
    <row r="2066" spans="1:25">
      <c r="A2066" t="s">
        <v>3288</v>
      </c>
      <c r="B2066" t="s">
        <v>3397</v>
      </c>
      <c r="C2066" t="s">
        <v>5928</v>
      </c>
      <c r="D2066" t="s">
        <v>3076</v>
      </c>
      <c r="E2066" t="s">
        <v>3077</v>
      </c>
      <c r="F2066" t="s">
        <v>5803</v>
      </c>
      <c r="G2066" t="s">
        <v>5804</v>
      </c>
      <c r="H2066" t="s">
        <v>292</v>
      </c>
      <c r="I2066" t="s">
        <v>293</v>
      </c>
      <c r="J2066" t="s">
        <v>246</v>
      </c>
      <c r="K2066" t="s">
        <v>3079</v>
      </c>
      <c r="L2066" t="s">
        <v>247</v>
      </c>
      <c r="M2066">
        <v>31026513</v>
      </c>
      <c r="N2066">
        <v>0</v>
      </c>
      <c r="O2066">
        <v>31026513</v>
      </c>
      <c r="P2066">
        <v>0</v>
      </c>
      <c r="Q2066" t="s">
        <v>5929</v>
      </c>
      <c r="R2066" t="s">
        <v>3288</v>
      </c>
      <c r="S2066" t="s">
        <v>5930</v>
      </c>
      <c r="T2066" t="s">
        <v>3085</v>
      </c>
      <c r="U2066" t="s">
        <v>5931</v>
      </c>
      <c r="V2066" t="s">
        <v>5932</v>
      </c>
      <c r="W2066" t="s">
        <v>3085</v>
      </c>
      <c r="X2066" t="str">
        <f t="shared" si="32"/>
        <v>Funcionamiento</v>
      </c>
      <c r="Y2066" t="s">
        <v>5804</v>
      </c>
    </row>
    <row r="2067" spans="1:25">
      <c r="A2067" t="s">
        <v>3288</v>
      </c>
      <c r="B2067" t="s">
        <v>3397</v>
      </c>
      <c r="C2067" t="s">
        <v>5928</v>
      </c>
      <c r="D2067" t="s">
        <v>3076</v>
      </c>
      <c r="E2067" t="s">
        <v>3077</v>
      </c>
      <c r="F2067" t="s">
        <v>5803</v>
      </c>
      <c r="G2067" t="s">
        <v>5804</v>
      </c>
      <c r="H2067" t="s">
        <v>294</v>
      </c>
      <c r="I2067" t="s">
        <v>296</v>
      </c>
      <c r="J2067" t="s">
        <v>246</v>
      </c>
      <c r="K2067" t="s">
        <v>3079</v>
      </c>
      <c r="L2067" t="s">
        <v>247</v>
      </c>
      <c r="M2067">
        <v>548613</v>
      </c>
      <c r="N2067">
        <v>0</v>
      </c>
      <c r="O2067">
        <v>548613</v>
      </c>
      <c r="P2067">
        <v>0</v>
      </c>
      <c r="Q2067" t="s">
        <v>5929</v>
      </c>
      <c r="R2067" t="s">
        <v>3288</v>
      </c>
      <c r="S2067" t="s">
        <v>5930</v>
      </c>
      <c r="T2067" t="s">
        <v>3085</v>
      </c>
      <c r="U2067" t="s">
        <v>5931</v>
      </c>
      <c r="V2067" t="s">
        <v>5932</v>
      </c>
      <c r="W2067" t="s">
        <v>3085</v>
      </c>
      <c r="X2067" t="str">
        <f t="shared" si="32"/>
        <v>Funcionamiento</v>
      </c>
      <c r="Y2067" t="s">
        <v>5804</v>
      </c>
    </row>
    <row r="2068" spans="1:25">
      <c r="A2068" t="s">
        <v>3288</v>
      </c>
      <c r="B2068" t="s">
        <v>3397</v>
      </c>
      <c r="C2068" t="s">
        <v>5928</v>
      </c>
      <c r="D2068" t="s">
        <v>3076</v>
      </c>
      <c r="E2068" t="s">
        <v>3077</v>
      </c>
      <c r="F2068" t="s">
        <v>5803</v>
      </c>
      <c r="G2068" t="s">
        <v>5804</v>
      </c>
      <c r="H2068" t="s">
        <v>312</v>
      </c>
      <c r="I2068" t="s">
        <v>3333</v>
      </c>
      <c r="J2068" t="s">
        <v>246</v>
      </c>
      <c r="K2068" t="s">
        <v>3079</v>
      </c>
      <c r="L2068" t="s">
        <v>247</v>
      </c>
      <c r="M2068">
        <v>822832</v>
      </c>
      <c r="N2068">
        <v>0</v>
      </c>
      <c r="O2068">
        <v>822832</v>
      </c>
      <c r="P2068">
        <v>0</v>
      </c>
      <c r="Q2068" t="s">
        <v>5929</v>
      </c>
      <c r="R2068" t="s">
        <v>3288</v>
      </c>
      <c r="S2068" t="s">
        <v>5930</v>
      </c>
      <c r="T2068" t="s">
        <v>3085</v>
      </c>
      <c r="U2068" t="s">
        <v>5931</v>
      </c>
      <c r="V2068" t="s">
        <v>5932</v>
      </c>
      <c r="W2068" t="s">
        <v>3085</v>
      </c>
      <c r="X2068" t="str">
        <f t="shared" si="32"/>
        <v>Funcionamiento</v>
      </c>
      <c r="Y2068" t="s">
        <v>5804</v>
      </c>
    </row>
    <row r="2069" spans="1:25">
      <c r="A2069" t="s">
        <v>3263</v>
      </c>
      <c r="B2069" t="s">
        <v>3397</v>
      </c>
      <c r="C2069" t="s">
        <v>5933</v>
      </c>
      <c r="D2069" t="s">
        <v>3076</v>
      </c>
      <c r="E2069" t="s">
        <v>3077</v>
      </c>
      <c r="F2069" t="s">
        <v>5803</v>
      </c>
      <c r="G2069" t="s">
        <v>5804</v>
      </c>
      <c r="H2069" t="s">
        <v>316</v>
      </c>
      <c r="I2069" t="s">
        <v>583</v>
      </c>
      <c r="J2069" t="s">
        <v>246</v>
      </c>
      <c r="K2069" t="s">
        <v>3079</v>
      </c>
      <c r="L2069" t="s">
        <v>247</v>
      </c>
      <c r="M2069">
        <v>2883100</v>
      </c>
      <c r="N2069">
        <v>0</v>
      </c>
      <c r="O2069">
        <v>2883100</v>
      </c>
      <c r="P2069">
        <v>0</v>
      </c>
      <c r="Q2069" t="s">
        <v>5934</v>
      </c>
      <c r="R2069" t="s">
        <v>3263</v>
      </c>
      <c r="S2069" t="s">
        <v>3265</v>
      </c>
      <c r="T2069" t="s">
        <v>3085</v>
      </c>
      <c r="U2069" t="s">
        <v>5935</v>
      </c>
      <c r="V2069" t="s">
        <v>5936</v>
      </c>
      <c r="W2069" t="s">
        <v>3085</v>
      </c>
      <c r="X2069" t="str">
        <f t="shared" si="32"/>
        <v>Funcionamiento</v>
      </c>
      <c r="Y2069" t="s">
        <v>5804</v>
      </c>
    </row>
    <row r="2070" spans="1:25">
      <c r="A2070" t="s">
        <v>3263</v>
      </c>
      <c r="B2070" t="s">
        <v>3397</v>
      </c>
      <c r="C2070" t="s">
        <v>5933</v>
      </c>
      <c r="D2070" t="s">
        <v>3076</v>
      </c>
      <c r="E2070" t="s">
        <v>3077</v>
      </c>
      <c r="F2070" t="s">
        <v>5803</v>
      </c>
      <c r="G2070" t="s">
        <v>5804</v>
      </c>
      <c r="H2070" t="s">
        <v>318</v>
      </c>
      <c r="I2070" t="s">
        <v>586</v>
      </c>
      <c r="J2070" t="s">
        <v>246</v>
      </c>
      <c r="K2070" t="s">
        <v>3079</v>
      </c>
      <c r="L2070" t="s">
        <v>247</v>
      </c>
      <c r="M2070">
        <v>1463700</v>
      </c>
      <c r="N2070">
        <v>0</v>
      </c>
      <c r="O2070">
        <v>1463700</v>
      </c>
      <c r="P2070">
        <v>0</v>
      </c>
      <c r="Q2070" t="s">
        <v>5934</v>
      </c>
      <c r="R2070" t="s">
        <v>3263</v>
      </c>
      <c r="S2070" t="s">
        <v>3265</v>
      </c>
      <c r="T2070" t="s">
        <v>3085</v>
      </c>
      <c r="U2070" t="s">
        <v>5935</v>
      </c>
      <c r="V2070" t="s">
        <v>5936</v>
      </c>
      <c r="W2070" t="s">
        <v>3085</v>
      </c>
      <c r="X2070" t="str">
        <f t="shared" si="32"/>
        <v>Funcionamiento</v>
      </c>
      <c r="Y2070" t="s">
        <v>5804</v>
      </c>
    </row>
    <row r="2071" spans="1:25">
      <c r="A2071" t="s">
        <v>3263</v>
      </c>
      <c r="B2071" t="s">
        <v>3397</v>
      </c>
      <c r="C2071" t="s">
        <v>5933</v>
      </c>
      <c r="D2071" t="s">
        <v>3076</v>
      </c>
      <c r="E2071" t="s">
        <v>3077</v>
      </c>
      <c r="F2071" t="s">
        <v>5803</v>
      </c>
      <c r="G2071" t="s">
        <v>5804</v>
      </c>
      <c r="H2071" t="s">
        <v>320</v>
      </c>
      <c r="I2071" t="s">
        <v>321</v>
      </c>
      <c r="J2071" t="s">
        <v>246</v>
      </c>
      <c r="K2071" t="s">
        <v>3079</v>
      </c>
      <c r="L2071" t="s">
        <v>247</v>
      </c>
      <c r="M2071">
        <v>444800</v>
      </c>
      <c r="N2071">
        <v>0</v>
      </c>
      <c r="O2071">
        <v>444800</v>
      </c>
      <c r="P2071">
        <v>0</v>
      </c>
      <c r="Q2071" t="s">
        <v>5934</v>
      </c>
      <c r="R2071" t="s">
        <v>3263</v>
      </c>
      <c r="S2071" t="s">
        <v>3265</v>
      </c>
      <c r="T2071" t="s">
        <v>3085</v>
      </c>
      <c r="U2071" t="s">
        <v>5935</v>
      </c>
      <c r="V2071" t="s">
        <v>5936</v>
      </c>
      <c r="W2071" t="s">
        <v>3085</v>
      </c>
      <c r="X2071" t="str">
        <f t="shared" si="32"/>
        <v>Funcionamiento</v>
      </c>
      <c r="Y2071" t="s">
        <v>5804</v>
      </c>
    </row>
    <row r="2072" spans="1:25">
      <c r="A2072" t="s">
        <v>3263</v>
      </c>
      <c r="B2072" t="s">
        <v>3397</v>
      </c>
      <c r="C2072" t="s">
        <v>5933</v>
      </c>
      <c r="D2072" t="s">
        <v>3076</v>
      </c>
      <c r="E2072" t="s">
        <v>3077</v>
      </c>
      <c r="F2072" t="s">
        <v>5803</v>
      </c>
      <c r="G2072" t="s">
        <v>5804</v>
      </c>
      <c r="H2072" t="s">
        <v>322</v>
      </c>
      <c r="I2072" t="s">
        <v>323</v>
      </c>
      <c r="J2072" t="s">
        <v>246</v>
      </c>
      <c r="K2072" t="s">
        <v>3079</v>
      </c>
      <c r="L2072" t="s">
        <v>247</v>
      </c>
      <c r="M2072">
        <v>1098200</v>
      </c>
      <c r="N2072">
        <v>0</v>
      </c>
      <c r="O2072">
        <v>1098200</v>
      </c>
      <c r="P2072">
        <v>0</v>
      </c>
      <c r="Q2072" t="s">
        <v>5934</v>
      </c>
      <c r="R2072" t="s">
        <v>3263</v>
      </c>
      <c r="S2072" t="s">
        <v>3265</v>
      </c>
      <c r="T2072" t="s">
        <v>3085</v>
      </c>
      <c r="U2072" t="s">
        <v>5935</v>
      </c>
      <c r="V2072" t="s">
        <v>5936</v>
      </c>
      <c r="W2072" t="s">
        <v>3085</v>
      </c>
      <c r="X2072" t="str">
        <f t="shared" si="32"/>
        <v>Funcionamiento</v>
      </c>
      <c r="Y2072" t="s">
        <v>5804</v>
      </c>
    </row>
    <row r="2073" spans="1:25">
      <c r="A2073" t="s">
        <v>3263</v>
      </c>
      <c r="B2073" t="s">
        <v>3397</v>
      </c>
      <c r="C2073" t="s">
        <v>5933</v>
      </c>
      <c r="D2073" t="s">
        <v>3076</v>
      </c>
      <c r="E2073" t="s">
        <v>3077</v>
      </c>
      <c r="F2073" t="s">
        <v>5803</v>
      </c>
      <c r="G2073" t="s">
        <v>5804</v>
      </c>
      <c r="H2073" t="s">
        <v>314</v>
      </c>
      <c r="I2073" t="s">
        <v>582</v>
      </c>
      <c r="J2073" t="s">
        <v>246</v>
      </c>
      <c r="K2073" t="s">
        <v>3079</v>
      </c>
      <c r="L2073" t="s">
        <v>247</v>
      </c>
      <c r="M2073">
        <v>4069500</v>
      </c>
      <c r="N2073">
        <v>0</v>
      </c>
      <c r="O2073">
        <v>4069500</v>
      </c>
      <c r="P2073">
        <v>0</v>
      </c>
      <c r="Q2073" t="s">
        <v>5934</v>
      </c>
      <c r="R2073" t="s">
        <v>3263</v>
      </c>
      <c r="S2073" t="s">
        <v>3265</v>
      </c>
      <c r="T2073" t="s">
        <v>3085</v>
      </c>
      <c r="U2073" t="s">
        <v>5935</v>
      </c>
      <c r="V2073" t="s">
        <v>5936</v>
      </c>
      <c r="W2073" t="s">
        <v>3085</v>
      </c>
      <c r="X2073" t="str">
        <f t="shared" si="32"/>
        <v>Funcionamiento</v>
      </c>
      <c r="Y2073" t="s">
        <v>5804</v>
      </c>
    </row>
    <row r="2074" spans="1:25">
      <c r="A2074" t="s">
        <v>3263</v>
      </c>
      <c r="B2074" t="s">
        <v>3397</v>
      </c>
      <c r="C2074" t="s">
        <v>5933</v>
      </c>
      <c r="D2074" t="s">
        <v>3076</v>
      </c>
      <c r="E2074" t="s">
        <v>3077</v>
      </c>
      <c r="F2074" t="s">
        <v>5803</v>
      </c>
      <c r="G2074" t="s">
        <v>5804</v>
      </c>
      <c r="H2074" t="s">
        <v>324</v>
      </c>
      <c r="I2074" t="s">
        <v>325</v>
      </c>
      <c r="J2074" t="s">
        <v>246</v>
      </c>
      <c r="K2074" t="s">
        <v>3079</v>
      </c>
      <c r="L2074" t="s">
        <v>247</v>
      </c>
      <c r="M2074">
        <v>732300</v>
      </c>
      <c r="N2074">
        <v>0</v>
      </c>
      <c r="O2074">
        <v>732300</v>
      </c>
      <c r="P2074">
        <v>0</v>
      </c>
      <c r="Q2074" t="s">
        <v>5934</v>
      </c>
      <c r="R2074" t="s">
        <v>3263</v>
      </c>
      <c r="S2074" t="s">
        <v>3265</v>
      </c>
      <c r="T2074" t="s">
        <v>3085</v>
      </c>
      <c r="U2074" t="s">
        <v>5935</v>
      </c>
      <c r="V2074" t="s">
        <v>5936</v>
      </c>
      <c r="W2074" t="s">
        <v>3085</v>
      </c>
      <c r="X2074" t="str">
        <f t="shared" si="32"/>
        <v>Funcionamiento</v>
      </c>
      <c r="Y2074" t="s">
        <v>5804</v>
      </c>
    </row>
    <row r="2075" spans="1:25">
      <c r="A2075" t="s">
        <v>3270</v>
      </c>
      <c r="B2075" t="s">
        <v>4675</v>
      </c>
      <c r="C2075" t="s">
        <v>5937</v>
      </c>
      <c r="D2075" t="s">
        <v>3076</v>
      </c>
      <c r="E2075" t="s">
        <v>3077</v>
      </c>
      <c r="F2075" t="s">
        <v>3234</v>
      </c>
      <c r="G2075" t="s">
        <v>5804</v>
      </c>
      <c r="H2075" t="s">
        <v>428</v>
      </c>
      <c r="I2075" t="s">
        <v>669</v>
      </c>
      <c r="J2075" t="s">
        <v>246</v>
      </c>
      <c r="K2075" t="s">
        <v>3079</v>
      </c>
      <c r="L2075" t="s">
        <v>247</v>
      </c>
      <c r="M2075">
        <v>15740455</v>
      </c>
      <c r="N2075">
        <v>-5058037.79</v>
      </c>
      <c r="O2075">
        <v>10682417.210000001</v>
      </c>
      <c r="P2075">
        <v>0</v>
      </c>
      <c r="Q2075" t="s">
        <v>5938</v>
      </c>
      <c r="R2075" t="s">
        <v>3270</v>
      </c>
      <c r="S2075" t="s">
        <v>3413</v>
      </c>
      <c r="T2075" t="s">
        <v>5939</v>
      </c>
      <c r="U2075" t="s">
        <v>5940</v>
      </c>
      <c r="V2075" t="s">
        <v>5941</v>
      </c>
      <c r="W2075" t="s">
        <v>3085</v>
      </c>
      <c r="X2075" t="str">
        <f t="shared" si="32"/>
        <v>Inversión</v>
      </c>
      <c r="Y2075" t="s">
        <v>3241</v>
      </c>
    </row>
    <row r="2076" spans="1:25">
      <c r="A2076" t="s">
        <v>3277</v>
      </c>
      <c r="B2076" t="s">
        <v>4091</v>
      </c>
      <c r="C2076" t="s">
        <v>5942</v>
      </c>
      <c r="D2076" t="s">
        <v>3076</v>
      </c>
      <c r="E2076" t="s">
        <v>3077</v>
      </c>
      <c r="F2076" t="s">
        <v>5803</v>
      </c>
      <c r="G2076" t="s">
        <v>5804</v>
      </c>
      <c r="H2076" t="s">
        <v>338</v>
      </c>
      <c r="I2076" t="s">
        <v>339</v>
      </c>
      <c r="J2076" t="s">
        <v>253</v>
      </c>
      <c r="K2076" t="s">
        <v>3115</v>
      </c>
      <c r="L2076" t="s">
        <v>247</v>
      </c>
      <c r="M2076">
        <v>30000</v>
      </c>
      <c r="N2076">
        <v>0</v>
      </c>
      <c r="O2076">
        <v>30000</v>
      </c>
      <c r="P2076">
        <v>0</v>
      </c>
      <c r="Q2076" t="s">
        <v>5943</v>
      </c>
      <c r="R2076" t="s">
        <v>3277</v>
      </c>
      <c r="S2076" t="s">
        <v>3417</v>
      </c>
      <c r="T2076" t="s">
        <v>4324</v>
      </c>
      <c r="U2076" t="s">
        <v>4682</v>
      </c>
      <c r="V2076" t="s">
        <v>5944</v>
      </c>
      <c r="W2076" t="s">
        <v>3085</v>
      </c>
      <c r="X2076" t="str">
        <f t="shared" si="32"/>
        <v>Funcionamiento</v>
      </c>
      <c r="Y2076" t="s">
        <v>5804</v>
      </c>
    </row>
    <row r="2077" spans="1:25">
      <c r="A2077" t="s">
        <v>3277</v>
      </c>
      <c r="B2077" t="s">
        <v>4091</v>
      </c>
      <c r="C2077" t="s">
        <v>5942</v>
      </c>
      <c r="D2077" t="s">
        <v>3076</v>
      </c>
      <c r="E2077" t="s">
        <v>3077</v>
      </c>
      <c r="F2077" t="s">
        <v>5803</v>
      </c>
      <c r="G2077" t="s">
        <v>5804</v>
      </c>
      <c r="H2077" t="s">
        <v>346</v>
      </c>
      <c r="I2077" t="s">
        <v>347</v>
      </c>
      <c r="J2077" t="s">
        <v>253</v>
      </c>
      <c r="K2077" t="s">
        <v>3115</v>
      </c>
      <c r="L2077" t="s">
        <v>247</v>
      </c>
      <c r="M2077">
        <v>543092</v>
      </c>
      <c r="N2077">
        <v>0</v>
      </c>
      <c r="O2077">
        <v>543092</v>
      </c>
      <c r="P2077">
        <v>0</v>
      </c>
      <c r="Q2077" t="s">
        <v>5943</v>
      </c>
      <c r="R2077" t="s">
        <v>3277</v>
      </c>
      <c r="S2077" t="s">
        <v>3417</v>
      </c>
      <c r="T2077" t="s">
        <v>4324</v>
      </c>
      <c r="U2077" t="s">
        <v>4682</v>
      </c>
      <c r="V2077" t="s">
        <v>5944</v>
      </c>
      <c r="W2077" t="s">
        <v>3085</v>
      </c>
      <c r="X2077" t="str">
        <f t="shared" si="32"/>
        <v>Funcionamiento</v>
      </c>
      <c r="Y2077" t="s">
        <v>5804</v>
      </c>
    </row>
    <row r="2078" spans="1:25">
      <c r="A2078" t="s">
        <v>3229</v>
      </c>
      <c r="B2078" t="s">
        <v>4094</v>
      </c>
      <c r="C2078" t="s">
        <v>5945</v>
      </c>
      <c r="D2078" t="s">
        <v>3076</v>
      </c>
      <c r="E2078" t="s">
        <v>3077</v>
      </c>
      <c r="F2078" t="s">
        <v>5803</v>
      </c>
      <c r="G2078" t="s">
        <v>5804</v>
      </c>
      <c r="H2078" t="s">
        <v>312</v>
      </c>
      <c r="I2078" t="s">
        <v>3333</v>
      </c>
      <c r="J2078" t="s">
        <v>246</v>
      </c>
      <c r="K2078" t="s">
        <v>3079</v>
      </c>
      <c r="L2078" t="s">
        <v>247</v>
      </c>
      <c r="M2078">
        <v>647980</v>
      </c>
      <c r="N2078">
        <v>0</v>
      </c>
      <c r="O2078">
        <v>647980</v>
      </c>
      <c r="P2078">
        <v>0</v>
      </c>
      <c r="Q2078" t="s">
        <v>5946</v>
      </c>
      <c r="R2078" t="s">
        <v>3229</v>
      </c>
      <c r="S2078" t="s">
        <v>5947</v>
      </c>
      <c r="T2078" t="s">
        <v>3085</v>
      </c>
      <c r="U2078" t="s">
        <v>5948</v>
      </c>
      <c r="V2078" t="s">
        <v>5949</v>
      </c>
      <c r="W2078" t="s">
        <v>3073</v>
      </c>
      <c r="X2078" t="str">
        <f t="shared" si="32"/>
        <v>Funcionamiento</v>
      </c>
      <c r="Y2078" t="s">
        <v>5804</v>
      </c>
    </row>
    <row r="2079" spans="1:25">
      <c r="A2079" t="s">
        <v>3229</v>
      </c>
      <c r="B2079" t="s">
        <v>4094</v>
      </c>
      <c r="C2079" t="s">
        <v>5945</v>
      </c>
      <c r="D2079" t="s">
        <v>3076</v>
      </c>
      <c r="E2079" t="s">
        <v>3077</v>
      </c>
      <c r="F2079" t="s">
        <v>5803</v>
      </c>
      <c r="G2079" t="s">
        <v>5804</v>
      </c>
      <c r="H2079" t="s">
        <v>358</v>
      </c>
      <c r="I2079" t="s">
        <v>359</v>
      </c>
      <c r="J2079" t="s">
        <v>246</v>
      </c>
      <c r="K2079" t="s">
        <v>3079</v>
      </c>
      <c r="L2079" t="s">
        <v>247</v>
      </c>
      <c r="M2079">
        <v>1263394</v>
      </c>
      <c r="N2079">
        <v>0</v>
      </c>
      <c r="O2079">
        <v>1263394</v>
      </c>
      <c r="P2079">
        <v>0</v>
      </c>
      <c r="Q2079" t="s">
        <v>5946</v>
      </c>
      <c r="R2079" t="s">
        <v>3229</v>
      </c>
      <c r="S2079" t="s">
        <v>5947</v>
      </c>
      <c r="T2079" t="s">
        <v>3085</v>
      </c>
      <c r="U2079" t="s">
        <v>5948</v>
      </c>
      <c r="V2079" t="s">
        <v>5949</v>
      </c>
      <c r="W2079" t="s">
        <v>3073</v>
      </c>
      <c r="X2079" t="str">
        <f t="shared" si="32"/>
        <v>Funcionamiento</v>
      </c>
      <c r="Y2079" t="s">
        <v>5804</v>
      </c>
    </row>
    <row r="2080" spans="1:25">
      <c r="A2080" t="s">
        <v>3229</v>
      </c>
      <c r="B2080" t="s">
        <v>4094</v>
      </c>
      <c r="C2080" t="s">
        <v>5945</v>
      </c>
      <c r="D2080" t="s">
        <v>3076</v>
      </c>
      <c r="E2080" t="s">
        <v>3077</v>
      </c>
      <c r="F2080" t="s">
        <v>5803</v>
      </c>
      <c r="G2080" t="s">
        <v>5804</v>
      </c>
      <c r="H2080" t="s">
        <v>294</v>
      </c>
      <c r="I2080" t="s">
        <v>296</v>
      </c>
      <c r="J2080" t="s">
        <v>246</v>
      </c>
      <c r="K2080" t="s">
        <v>3079</v>
      </c>
      <c r="L2080" t="s">
        <v>247</v>
      </c>
      <c r="M2080">
        <v>420824</v>
      </c>
      <c r="N2080">
        <v>0</v>
      </c>
      <c r="O2080">
        <v>420824</v>
      </c>
      <c r="P2080">
        <v>0</v>
      </c>
      <c r="Q2080" t="s">
        <v>5946</v>
      </c>
      <c r="R2080" t="s">
        <v>3229</v>
      </c>
      <c r="S2080" t="s">
        <v>5947</v>
      </c>
      <c r="T2080" t="s">
        <v>3085</v>
      </c>
      <c r="U2080" t="s">
        <v>5948</v>
      </c>
      <c r="V2080" t="s">
        <v>5949</v>
      </c>
      <c r="W2080" t="s">
        <v>3073</v>
      </c>
      <c r="X2080" t="str">
        <f t="shared" si="32"/>
        <v>Funcionamiento</v>
      </c>
      <c r="Y2080" t="s">
        <v>5804</v>
      </c>
    </row>
    <row r="2081" spans="1:25">
      <c r="A2081" t="s">
        <v>3229</v>
      </c>
      <c r="B2081" t="s">
        <v>4094</v>
      </c>
      <c r="C2081" t="s">
        <v>5945</v>
      </c>
      <c r="D2081" t="s">
        <v>3076</v>
      </c>
      <c r="E2081" t="s">
        <v>3077</v>
      </c>
      <c r="F2081" t="s">
        <v>5803</v>
      </c>
      <c r="G2081" t="s">
        <v>5804</v>
      </c>
      <c r="H2081" t="s">
        <v>333</v>
      </c>
      <c r="I2081" t="s">
        <v>335</v>
      </c>
      <c r="J2081" t="s">
        <v>246</v>
      </c>
      <c r="K2081" t="s">
        <v>3079</v>
      </c>
      <c r="L2081" t="s">
        <v>247</v>
      </c>
      <c r="M2081">
        <v>262988</v>
      </c>
      <c r="N2081">
        <v>0</v>
      </c>
      <c r="O2081">
        <v>262988</v>
      </c>
      <c r="P2081">
        <v>0</v>
      </c>
      <c r="Q2081" t="s">
        <v>5946</v>
      </c>
      <c r="R2081" t="s">
        <v>3229</v>
      </c>
      <c r="S2081" t="s">
        <v>5947</v>
      </c>
      <c r="T2081" t="s">
        <v>3085</v>
      </c>
      <c r="U2081" t="s">
        <v>5948</v>
      </c>
      <c r="V2081" t="s">
        <v>5949</v>
      </c>
      <c r="W2081" t="s">
        <v>3073</v>
      </c>
      <c r="X2081" t="str">
        <f t="shared" si="32"/>
        <v>Funcionamiento</v>
      </c>
      <c r="Y2081" t="s">
        <v>5804</v>
      </c>
    </row>
    <row r="2082" spans="1:25">
      <c r="A2082" t="s">
        <v>3229</v>
      </c>
      <c r="B2082" t="s">
        <v>4094</v>
      </c>
      <c r="C2082" t="s">
        <v>5945</v>
      </c>
      <c r="D2082" t="s">
        <v>3076</v>
      </c>
      <c r="E2082" t="s">
        <v>3077</v>
      </c>
      <c r="F2082" t="s">
        <v>5803</v>
      </c>
      <c r="G2082" t="s">
        <v>5804</v>
      </c>
      <c r="H2082" t="s">
        <v>348</v>
      </c>
      <c r="I2082" t="s">
        <v>349</v>
      </c>
      <c r="J2082" t="s">
        <v>246</v>
      </c>
      <c r="K2082" t="s">
        <v>3079</v>
      </c>
      <c r="L2082" t="s">
        <v>247</v>
      </c>
      <c r="M2082">
        <v>1527500</v>
      </c>
      <c r="N2082">
        <v>0</v>
      </c>
      <c r="O2082">
        <v>1527500</v>
      </c>
      <c r="P2082">
        <v>0</v>
      </c>
      <c r="Q2082" t="s">
        <v>5946</v>
      </c>
      <c r="R2082" t="s">
        <v>3229</v>
      </c>
      <c r="S2082" t="s">
        <v>5947</v>
      </c>
      <c r="T2082" t="s">
        <v>3085</v>
      </c>
      <c r="U2082" t="s">
        <v>5948</v>
      </c>
      <c r="V2082" t="s">
        <v>5949</v>
      </c>
      <c r="W2082" t="s">
        <v>3073</v>
      </c>
      <c r="X2082" t="str">
        <f t="shared" si="32"/>
        <v>Funcionamiento</v>
      </c>
      <c r="Y2082" t="s">
        <v>5804</v>
      </c>
    </row>
    <row r="2083" spans="1:25">
      <c r="A2083" t="s">
        <v>3229</v>
      </c>
      <c r="B2083" t="s">
        <v>4094</v>
      </c>
      <c r="C2083" t="s">
        <v>5945</v>
      </c>
      <c r="D2083" t="s">
        <v>3076</v>
      </c>
      <c r="E2083" t="s">
        <v>3077</v>
      </c>
      <c r="F2083" t="s">
        <v>5803</v>
      </c>
      <c r="G2083" t="s">
        <v>5804</v>
      </c>
      <c r="H2083" t="s">
        <v>303</v>
      </c>
      <c r="I2083" t="s">
        <v>305</v>
      </c>
      <c r="J2083" t="s">
        <v>246</v>
      </c>
      <c r="K2083" t="s">
        <v>3079</v>
      </c>
      <c r="L2083" t="s">
        <v>247</v>
      </c>
      <c r="M2083">
        <v>1551745</v>
      </c>
      <c r="N2083">
        <v>0</v>
      </c>
      <c r="O2083">
        <v>1551745</v>
      </c>
      <c r="P2083">
        <v>0</v>
      </c>
      <c r="Q2083" t="s">
        <v>5946</v>
      </c>
      <c r="R2083" t="s">
        <v>3229</v>
      </c>
      <c r="S2083" t="s">
        <v>5947</v>
      </c>
      <c r="T2083" t="s">
        <v>3085</v>
      </c>
      <c r="U2083" t="s">
        <v>5948</v>
      </c>
      <c r="V2083" t="s">
        <v>5949</v>
      </c>
      <c r="W2083" t="s">
        <v>3073</v>
      </c>
      <c r="X2083" t="str">
        <f t="shared" si="32"/>
        <v>Funcionamiento</v>
      </c>
      <c r="Y2083" t="s">
        <v>5804</v>
      </c>
    </row>
    <row r="2084" spans="1:25">
      <c r="A2084" t="s">
        <v>3229</v>
      </c>
      <c r="B2084" t="s">
        <v>4094</v>
      </c>
      <c r="C2084" t="s">
        <v>5945</v>
      </c>
      <c r="D2084" t="s">
        <v>3076</v>
      </c>
      <c r="E2084" t="s">
        <v>3077</v>
      </c>
      <c r="F2084" t="s">
        <v>5803</v>
      </c>
      <c r="G2084" t="s">
        <v>5804</v>
      </c>
      <c r="H2084" t="s">
        <v>331</v>
      </c>
      <c r="I2084" t="s">
        <v>587</v>
      </c>
      <c r="J2084" t="s">
        <v>246</v>
      </c>
      <c r="K2084" t="s">
        <v>3079</v>
      </c>
      <c r="L2084" t="s">
        <v>247</v>
      </c>
      <c r="M2084">
        <v>2146954</v>
      </c>
      <c r="N2084">
        <v>0</v>
      </c>
      <c r="O2084">
        <v>2146954</v>
      </c>
      <c r="P2084">
        <v>0</v>
      </c>
      <c r="Q2084" t="s">
        <v>5946</v>
      </c>
      <c r="R2084" t="s">
        <v>3229</v>
      </c>
      <c r="S2084" t="s">
        <v>5947</v>
      </c>
      <c r="T2084" t="s">
        <v>3085</v>
      </c>
      <c r="U2084" t="s">
        <v>5948</v>
      </c>
      <c r="V2084" t="s">
        <v>5949</v>
      </c>
      <c r="W2084" t="s">
        <v>3073</v>
      </c>
      <c r="X2084" t="str">
        <f t="shared" si="32"/>
        <v>Funcionamiento</v>
      </c>
      <c r="Y2084" t="s">
        <v>5804</v>
      </c>
    </row>
    <row r="2085" spans="1:25">
      <c r="A2085" t="s">
        <v>3229</v>
      </c>
      <c r="B2085" t="s">
        <v>4094</v>
      </c>
      <c r="C2085" t="s">
        <v>5945</v>
      </c>
      <c r="D2085" t="s">
        <v>3076</v>
      </c>
      <c r="E2085" t="s">
        <v>3077</v>
      </c>
      <c r="F2085" t="s">
        <v>5803</v>
      </c>
      <c r="G2085" t="s">
        <v>5804</v>
      </c>
      <c r="H2085" t="s">
        <v>292</v>
      </c>
      <c r="I2085" t="s">
        <v>293</v>
      </c>
      <c r="J2085" t="s">
        <v>246</v>
      </c>
      <c r="K2085" t="s">
        <v>3079</v>
      </c>
      <c r="L2085" t="s">
        <v>247</v>
      </c>
      <c r="M2085">
        <v>27836624</v>
      </c>
      <c r="N2085">
        <v>-200</v>
      </c>
      <c r="O2085">
        <v>27836424</v>
      </c>
      <c r="P2085">
        <v>0</v>
      </c>
      <c r="Q2085" t="s">
        <v>5946</v>
      </c>
      <c r="R2085" t="s">
        <v>3229</v>
      </c>
      <c r="S2085" t="s">
        <v>5947</v>
      </c>
      <c r="T2085" t="s">
        <v>3085</v>
      </c>
      <c r="U2085" t="s">
        <v>5948</v>
      </c>
      <c r="V2085" t="s">
        <v>5949</v>
      </c>
      <c r="W2085" t="s">
        <v>3073</v>
      </c>
      <c r="X2085" t="str">
        <f t="shared" si="32"/>
        <v>Funcionamiento</v>
      </c>
      <c r="Y2085" t="s">
        <v>5804</v>
      </c>
    </row>
    <row r="2086" spans="1:25">
      <c r="A2086" t="s">
        <v>3229</v>
      </c>
      <c r="B2086" t="s">
        <v>4094</v>
      </c>
      <c r="C2086" t="s">
        <v>5945</v>
      </c>
      <c r="D2086" t="s">
        <v>3076</v>
      </c>
      <c r="E2086" t="s">
        <v>3077</v>
      </c>
      <c r="F2086" t="s">
        <v>5803</v>
      </c>
      <c r="G2086" t="s">
        <v>5804</v>
      </c>
      <c r="H2086" t="s">
        <v>306</v>
      </c>
      <c r="I2086" t="s">
        <v>308</v>
      </c>
      <c r="J2086" t="s">
        <v>246</v>
      </c>
      <c r="K2086" t="s">
        <v>3079</v>
      </c>
      <c r="L2086" t="s">
        <v>247</v>
      </c>
      <c r="M2086">
        <v>1104126</v>
      </c>
      <c r="N2086">
        <v>0</v>
      </c>
      <c r="O2086">
        <v>1104126</v>
      </c>
      <c r="P2086">
        <v>0</v>
      </c>
      <c r="Q2086" t="s">
        <v>5946</v>
      </c>
      <c r="R2086" t="s">
        <v>3229</v>
      </c>
      <c r="S2086" t="s">
        <v>5947</v>
      </c>
      <c r="T2086" t="s">
        <v>3085</v>
      </c>
      <c r="U2086" t="s">
        <v>5948</v>
      </c>
      <c r="V2086" t="s">
        <v>5949</v>
      </c>
      <c r="W2086" t="s">
        <v>3073</v>
      </c>
      <c r="X2086" t="str">
        <f t="shared" si="32"/>
        <v>Funcionamiento</v>
      </c>
      <c r="Y2086" t="s">
        <v>5804</v>
      </c>
    </row>
    <row r="2087" spans="1:25">
      <c r="A2087" t="s">
        <v>3229</v>
      </c>
      <c r="B2087" t="s">
        <v>4094</v>
      </c>
      <c r="C2087" t="s">
        <v>5945</v>
      </c>
      <c r="D2087" t="s">
        <v>3076</v>
      </c>
      <c r="E2087" t="s">
        <v>3077</v>
      </c>
      <c r="F2087" t="s">
        <v>5803</v>
      </c>
      <c r="G2087" t="s">
        <v>5804</v>
      </c>
      <c r="H2087" t="s">
        <v>336</v>
      </c>
      <c r="I2087" t="s">
        <v>337</v>
      </c>
      <c r="J2087" t="s">
        <v>246</v>
      </c>
      <c r="K2087" t="s">
        <v>3079</v>
      </c>
      <c r="L2087" t="s">
        <v>247</v>
      </c>
      <c r="M2087">
        <v>2354967</v>
      </c>
      <c r="N2087">
        <v>0</v>
      </c>
      <c r="O2087">
        <v>2354967</v>
      </c>
      <c r="P2087">
        <v>0</v>
      </c>
      <c r="Q2087" t="s">
        <v>5946</v>
      </c>
      <c r="R2087" t="s">
        <v>3229</v>
      </c>
      <c r="S2087" t="s">
        <v>5947</v>
      </c>
      <c r="T2087" t="s">
        <v>3085</v>
      </c>
      <c r="U2087" t="s">
        <v>5948</v>
      </c>
      <c r="V2087" t="s">
        <v>5949</v>
      </c>
      <c r="W2087" t="s">
        <v>3073</v>
      </c>
      <c r="X2087" t="str">
        <f t="shared" si="32"/>
        <v>Funcionamiento</v>
      </c>
      <c r="Y2087" t="s">
        <v>5804</v>
      </c>
    </row>
    <row r="2088" spans="1:25">
      <c r="A2088" t="s">
        <v>3229</v>
      </c>
      <c r="B2088" t="s">
        <v>4094</v>
      </c>
      <c r="C2088" t="s">
        <v>5945</v>
      </c>
      <c r="D2088" t="s">
        <v>3076</v>
      </c>
      <c r="E2088" t="s">
        <v>3077</v>
      </c>
      <c r="F2088" t="s">
        <v>5803</v>
      </c>
      <c r="G2088" t="s">
        <v>5804</v>
      </c>
      <c r="H2088" t="s">
        <v>309</v>
      </c>
      <c r="I2088" t="s">
        <v>311</v>
      </c>
      <c r="J2088" t="s">
        <v>246</v>
      </c>
      <c r="K2088" t="s">
        <v>3079</v>
      </c>
      <c r="L2088" t="s">
        <v>247</v>
      </c>
      <c r="M2088">
        <v>3002706</v>
      </c>
      <c r="N2088">
        <v>0</v>
      </c>
      <c r="O2088">
        <v>3002706</v>
      </c>
      <c r="P2088">
        <v>0</v>
      </c>
      <c r="Q2088" t="s">
        <v>5946</v>
      </c>
      <c r="R2088" t="s">
        <v>3229</v>
      </c>
      <c r="S2088" t="s">
        <v>5947</v>
      </c>
      <c r="T2088" t="s">
        <v>3085</v>
      </c>
      <c r="U2088" t="s">
        <v>5948</v>
      </c>
      <c r="V2088" t="s">
        <v>5949</v>
      </c>
      <c r="W2088" t="s">
        <v>3073</v>
      </c>
      <c r="X2088" t="str">
        <f t="shared" si="32"/>
        <v>Funcionamiento</v>
      </c>
      <c r="Y2088" t="s">
        <v>5804</v>
      </c>
    </row>
    <row r="2089" spans="1:25">
      <c r="A2089" t="s">
        <v>3292</v>
      </c>
      <c r="B2089" t="s">
        <v>4094</v>
      </c>
      <c r="C2089" t="s">
        <v>5950</v>
      </c>
      <c r="D2089" t="s">
        <v>3076</v>
      </c>
      <c r="E2089" t="s">
        <v>3077</v>
      </c>
      <c r="F2089" t="s">
        <v>5803</v>
      </c>
      <c r="G2089" t="s">
        <v>5804</v>
      </c>
      <c r="H2089" t="s">
        <v>314</v>
      </c>
      <c r="I2089" t="s">
        <v>582</v>
      </c>
      <c r="J2089" t="s">
        <v>246</v>
      </c>
      <c r="K2089" t="s">
        <v>3079</v>
      </c>
      <c r="L2089" t="s">
        <v>247</v>
      </c>
      <c r="M2089">
        <v>3870200</v>
      </c>
      <c r="N2089">
        <v>0</v>
      </c>
      <c r="O2089">
        <v>3870200</v>
      </c>
      <c r="P2089">
        <v>0</v>
      </c>
      <c r="Q2089" t="s">
        <v>5951</v>
      </c>
      <c r="R2089" t="s">
        <v>3292</v>
      </c>
      <c r="S2089" t="s">
        <v>3406</v>
      </c>
      <c r="T2089" t="s">
        <v>3085</v>
      </c>
      <c r="U2089" t="s">
        <v>5952</v>
      </c>
      <c r="V2089" t="s">
        <v>5953</v>
      </c>
      <c r="W2089" t="s">
        <v>3085</v>
      </c>
      <c r="X2089" t="str">
        <f t="shared" si="32"/>
        <v>Funcionamiento</v>
      </c>
      <c r="Y2089" t="s">
        <v>5804</v>
      </c>
    </row>
    <row r="2090" spans="1:25">
      <c r="A2090" t="s">
        <v>3292</v>
      </c>
      <c r="B2090" t="s">
        <v>4094</v>
      </c>
      <c r="C2090" t="s">
        <v>5950</v>
      </c>
      <c r="D2090" t="s">
        <v>3076</v>
      </c>
      <c r="E2090" t="s">
        <v>3077</v>
      </c>
      <c r="F2090" t="s">
        <v>5803</v>
      </c>
      <c r="G2090" t="s">
        <v>5804</v>
      </c>
      <c r="H2090" t="s">
        <v>324</v>
      </c>
      <c r="I2090" t="s">
        <v>325</v>
      </c>
      <c r="J2090" t="s">
        <v>246</v>
      </c>
      <c r="K2090" t="s">
        <v>3079</v>
      </c>
      <c r="L2090" t="s">
        <v>247</v>
      </c>
      <c r="M2090">
        <v>745100</v>
      </c>
      <c r="N2090">
        <v>0</v>
      </c>
      <c r="O2090">
        <v>745100</v>
      </c>
      <c r="P2090">
        <v>0</v>
      </c>
      <c r="Q2090" t="s">
        <v>5951</v>
      </c>
      <c r="R2090" t="s">
        <v>3292</v>
      </c>
      <c r="S2090" t="s">
        <v>3406</v>
      </c>
      <c r="T2090" t="s">
        <v>3085</v>
      </c>
      <c r="U2090" t="s">
        <v>5952</v>
      </c>
      <c r="V2090" t="s">
        <v>5953</v>
      </c>
      <c r="W2090" t="s">
        <v>3085</v>
      </c>
      <c r="X2090" t="str">
        <f t="shared" si="32"/>
        <v>Funcionamiento</v>
      </c>
      <c r="Y2090" t="s">
        <v>5804</v>
      </c>
    </row>
    <row r="2091" spans="1:25">
      <c r="A2091" t="s">
        <v>3292</v>
      </c>
      <c r="B2091" t="s">
        <v>4094</v>
      </c>
      <c r="C2091" t="s">
        <v>5950</v>
      </c>
      <c r="D2091" t="s">
        <v>3076</v>
      </c>
      <c r="E2091" t="s">
        <v>3077</v>
      </c>
      <c r="F2091" t="s">
        <v>5803</v>
      </c>
      <c r="G2091" t="s">
        <v>5804</v>
      </c>
      <c r="H2091" t="s">
        <v>318</v>
      </c>
      <c r="I2091" t="s">
        <v>586</v>
      </c>
      <c r="J2091" t="s">
        <v>246</v>
      </c>
      <c r="K2091" t="s">
        <v>3079</v>
      </c>
      <c r="L2091" t="s">
        <v>247</v>
      </c>
      <c r="M2091">
        <v>1489400</v>
      </c>
      <c r="N2091">
        <v>0</v>
      </c>
      <c r="O2091">
        <v>1489400</v>
      </c>
      <c r="P2091">
        <v>0</v>
      </c>
      <c r="Q2091" t="s">
        <v>5951</v>
      </c>
      <c r="R2091" t="s">
        <v>3292</v>
      </c>
      <c r="S2091" t="s">
        <v>3406</v>
      </c>
      <c r="T2091" t="s">
        <v>3085</v>
      </c>
      <c r="U2091" t="s">
        <v>5952</v>
      </c>
      <c r="V2091" t="s">
        <v>5953</v>
      </c>
      <c r="W2091" t="s">
        <v>3085</v>
      </c>
      <c r="X2091" t="str">
        <f t="shared" si="32"/>
        <v>Funcionamiento</v>
      </c>
      <c r="Y2091" t="s">
        <v>5804</v>
      </c>
    </row>
    <row r="2092" spans="1:25">
      <c r="A2092" t="s">
        <v>3292</v>
      </c>
      <c r="B2092" t="s">
        <v>4094</v>
      </c>
      <c r="C2092" t="s">
        <v>5950</v>
      </c>
      <c r="D2092" t="s">
        <v>3076</v>
      </c>
      <c r="E2092" t="s">
        <v>3077</v>
      </c>
      <c r="F2092" t="s">
        <v>5803</v>
      </c>
      <c r="G2092" t="s">
        <v>5804</v>
      </c>
      <c r="H2092" t="s">
        <v>322</v>
      </c>
      <c r="I2092" t="s">
        <v>323</v>
      </c>
      <c r="J2092" t="s">
        <v>246</v>
      </c>
      <c r="K2092" t="s">
        <v>3079</v>
      </c>
      <c r="L2092" t="s">
        <v>247</v>
      </c>
      <c r="M2092">
        <v>1117400</v>
      </c>
      <c r="N2092">
        <v>0</v>
      </c>
      <c r="O2092">
        <v>1117400</v>
      </c>
      <c r="P2092">
        <v>0</v>
      </c>
      <c r="Q2092" t="s">
        <v>5951</v>
      </c>
      <c r="R2092" t="s">
        <v>3292</v>
      </c>
      <c r="S2092" t="s">
        <v>3406</v>
      </c>
      <c r="T2092" t="s">
        <v>3085</v>
      </c>
      <c r="U2092" t="s">
        <v>5952</v>
      </c>
      <c r="V2092" t="s">
        <v>5953</v>
      </c>
      <c r="W2092" t="s">
        <v>3085</v>
      </c>
      <c r="X2092" t="str">
        <f t="shared" si="32"/>
        <v>Funcionamiento</v>
      </c>
      <c r="Y2092" t="s">
        <v>5804</v>
      </c>
    </row>
    <row r="2093" spans="1:25">
      <c r="A2093" t="s">
        <v>3292</v>
      </c>
      <c r="B2093" t="s">
        <v>4094</v>
      </c>
      <c r="C2093" t="s">
        <v>5950</v>
      </c>
      <c r="D2093" t="s">
        <v>3076</v>
      </c>
      <c r="E2093" t="s">
        <v>3077</v>
      </c>
      <c r="F2093" t="s">
        <v>5803</v>
      </c>
      <c r="G2093" t="s">
        <v>5804</v>
      </c>
      <c r="H2093" t="s">
        <v>316</v>
      </c>
      <c r="I2093" t="s">
        <v>583</v>
      </c>
      <c r="J2093" t="s">
        <v>246</v>
      </c>
      <c r="K2093" t="s">
        <v>3079</v>
      </c>
      <c r="L2093" t="s">
        <v>247</v>
      </c>
      <c r="M2093">
        <v>2741800</v>
      </c>
      <c r="N2093">
        <v>0</v>
      </c>
      <c r="O2093">
        <v>2741800</v>
      </c>
      <c r="P2093">
        <v>0</v>
      </c>
      <c r="Q2093" t="s">
        <v>5951</v>
      </c>
      <c r="R2093" t="s">
        <v>3292</v>
      </c>
      <c r="S2093" t="s">
        <v>3406</v>
      </c>
      <c r="T2093" t="s">
        <v>3085</v>
      </c>
      <c r="U2093" t="s">
        <v>5952</v>
      </c>
      <c r="V2093" t="s">
        <v>5953</v>
      </c>
      <c r="W2093" t="s">
        <v>3085</v>
      </c>
      <c r="X2093" t="str">
        <f t="shared" si="32"/>
        <v>Funcionamiento</v>
      </c>
      <c r="Y2093" t="s">
        <v>5804</v>
      </c>
    </row>
    <row r="2094" spans="1:25">
      <c r="A2094" t="s">
        <v>3292</v>
      </c>
      <c r="B2094" t="s">
        <v>4094</v>
      </c>
      <c r="C2094" t="s">
        <v>5950</v>
      </c>
      <c r="D2094" t="s">
        <v>3076</v>
      </c>
      <c r="E2094" t="s">
        <v>3077</v>
      </c>
      <c r="F2094" t="s">
        <v>5803</v>
      </c>
      <c r="G2094" t="s">
        <v>5804</v>
      </c>
      <c r="H2094" t="s">
        <v>320</v>
      </c>
      <c r="I2094" t="s">
        <v>321</v>
      </c>
      <c r="J2094" t="s">
        <v>246</v>
      </c>
      <c r="K2094" t="s">
        <v>3079</v>
      </c>
      <c r="L2094" t="s">
        <v>247</v>
      </c>
      <c r="M2094">
        <v>423200</v>
      </c>
      <c r="N2094">
        <v>0</v>
      </c>
      <c r="O2094">
        <v>423200</v>
      </c>
      <c r="P2094">
        <v>0</v>
      </c>
      <c r="Q2094" t="s">
        <v>5951</v>
      </c>
      <c r="R2094" t="s">
        <v>3292</v>
      </c>
      <c r="S2094" t="s">
        <v>3406</v>
      </c>
      <c r="T2094" t="s">
        <v>3085</v>
      </c>
      <c r="U2094" t="s">
        <v>5952</v>
      </c>
      <c r="V2094" t="s">
        <v>5953</v>
      </c>
      <c r="W2094" t="s">
        <v>3085</v>
      </c>
      <c r="X2094" t="str">
        <f t="shared" si="32"/>
        <v>Funcionamiento</v>
      </c>
      <c r="Y2094" t="s">
        <v>5804</v>
      </c>
    </row>
    <row r="2095" spans="1:25">
      <c r="A2095" t="s">
        <v>3297</v>
      </c>
      <c r="B2095" t="s">
        <v>5444</v>
      </c>
      <c r="C2095" t="s">
        <v>5954</v>
      </c>
      <c r="D2095" t="s">
        <v>3076</v>
      </c>
      <c r="E2095" t="s">
        <v>3077</v>
      </c>
      <c r="F2095" t="s">
        <v>5803</v>
      </c>
      <c r="G2095" t="s">
        <v>5804</v>
      </c>
      <c r="H2095" t="s">
        <v>338</v>
      </c>
      <c r="I2095" t="s">
        <v>339</v>
      </c>
      <c r="J2095" t="s">
        <v>246</v>
      </c>
      <c r="K2095" t="s">
        <v>3079</v>
      </c>
      <c r="L2095" t="s">
        <v>247</v>
      </c>
      <c r="M2095">
        <v>60000</v>
      </c>
      <c r="N2095">
        <v>0</v>
      </c>
      <c r="O2095">
        <v>60000</v>
      </c>
      <c r="P2095">
        <v>0</v>
      </c>
      <c r="Q2095" t="s">
        <v>5955</v>
      </c>
      <c r="R2095" t="s">
        <v>3297</v>
      </c>
      <c r="S2095" t="s">
        <v>3305</v>
      </c>
      <c r="T2095" t="s">
        <v>5588</v>
      </c>
      <c r="U2095" t="s">
        <v>5956</v>
      </c>
      <c r="V2095" t="s">
        <v>5957</v>
      </c>
      <c r="W2095" t="s">
        <v>3085</v>
      </c>
      <c r="X2095" t="str">
        <f t="shared" si="32"/>
        <v>Funcionamiento</v>
      </c>
      <c r="Y2095" t="s">
        <v>5804</v>
      </c>
    </row>
    <row r="2096" spans="1:25">
      <c r="A2096" t="s">
        <v>3297</v>
      </c>
      <c r="B2096" t="s">
        <v>5444</v>
      </c>
      <c r="C2096" t="s">
        <v>5954</v>
      </c>
      <c r="D2096" t="s">
        <v>3076</v>
      </c>
      <c r="E2096" t="s">
        <v>3077</v>
      </c>
      <c r="F2096" t="s">
        <v>5803</v>
      </c>
      <c r="G2096" t="s">
        <v>5804</v>
      </c>
      <c r="H2096" t="s">
        <v>346</v>
      </c>
      <c r="I2096" t="s">
        <v>347</v>
      </c>
      <c r="J2096" t="s">
        <v>246</v>
      </c>
      <c r="K2096" t="s">
        <v>3079</v>
      </c>
      <c r="L2096" t="s">
        <v>247</v>
      </c>
      <c r="M2096">
        <v>360106</v>
      </c>
      <c r="N2096">
        <v>-90026</v>
      </c>
      <c r="O2096">
        <v>270080</v>
      </c>
      <c r="P2096">
        <v>0</v>
      </c>
      <c r="Q2096" t="s">
        <v>5955</v>
      </c>
      <c r="R2096" t="s">
        <v>3297</v>
      </c>
      <c r="S2096" t="s">
        <v>3305</v>
      </c>
      <c r="T2096" t="s">
        <v>5588</v>
      </c>
      <c r="U2096" t="s">
        <v>5956</v>
      </c>
      <c r="V2096" t="s">
        <v>5957</v>
      </c>
      <c r="W2096" t="s">
        <v>3085</v>
      </c>
      <c r="X2096" t="str">
        <f t="shared" si="32"/>
        <v>Funcionamiento</v>
      </c>
      <c r="Y2096" t="s">
        <v>5804</v>
      </c>
    </row>
    <row r="2097" spans="1:25">
      <c r="A2097" t="s">
        <v>3304</v>
      </c>
      <c r="B2097" t="s">
        <v>5228</v>
      </c>
      <c r="C2097" t="s">
        <v>5958</v>
      </c>
      <c r="D2097" t="s">
        <v>3076</v>
      </c>
      <c r="E2097" t="s">
        <v>3077</v>
      </c>
      <c r="F2097" t="s">
        <v>5803</v>
      </c>
      <c r="G2097" t="s">
        <v>5804</v>
      </c>
      <c r="H2097" t="s">
        <v>333</v>
      </c>
      <c r="I2097" t="s">
        <v>335</v>
      </c>
      <c r="J2097" t="s">
        <v>246</v>
      </c>
      <c r="K2097" t="s">
        <v>3079</v>
      </c>
      <c r="L2097" t="s">
        <v>247</v>
      </c>
      <c r="M2097">
        <v>189353</v>
      </c>
      <c r="N2097">
        <v>0</v>
      </c>
      <c r="O2097">
        <v>189353</v>
      </c>
      <c r="P2097">
        <v>0</v>
      </c>
      <c r="Q2097" t="s">
        <v>5959</v>
      </c>
      <c r="R2097" t="s">
        <v>3304</v>
      </c>
      <c r="S2097" t="s">
        <v>5960</v>
      </c>
      <c r="T2097" t="s">
        <v>3085</v>
      </c>
      <c r="U2097" t="s">
        <v>5961</v>
      </c>
      <c r="V2097" t="s">
        <v>5962</v>
      </c>
      <c r="W2097" t="s">
        <v>3085</v>
      </c>
      <c r="X2097" t="str">
        <f t="shared" si="32"/>
        <v>Funcionamiento</v>
      </c>
      <c r="Y2097" t="s">
        <v>5804</v>
      </c>
    </row>
    <row r="2098" spans="1:25">
      <c r="A2098" t="s">
        <v>3304</v>
      </c>
      <c r="B2098" t="s">
        <v>5228</v>
      </c>
      <c r="C2098" t="s">
        <v>5958</v>
      </c>
      <c r="D2098" t="s">
        <v>3076</v>
      </c>
      <c r="E2098" t="s">
        <v>3077</v>
      </c>
      <c r="F2098" t="s">
        <v>5803</v>
      </c>
      <c r="G2098" t="s">
        <v>5804</v>
      </c>
      <c r="H2098" t="s">
        <v>303</v>
      </c>
      <c r="I2098" t="s">
        <v>305</v>
      </c>
      <c r="J2098" t="s">
        <v>246</v>
      </c>
      <c r="K2098" t="s">
        <v>3079</v>
      </c>
      <c r="L2098" t="s">
        <v>247</v>
      </c>
      <c r="M2098">
        <v>2252608</v>
      </c>
      <c r="N2098">
        <v>0</v>
      </c>
      <c r="O2098">
        <v>2252608</v>
      </c>
      <c r="P2098">
        <v>0</v>
      </c>
      <c r="Q2098" t="s">
        <v>5959</v>
      </c>
      <c r="R2098" t="s">
        <v>3304</v>
      </c>
      <c r="S2098" t="s">
        <v>5960</v>
      </c>
      <c r="T2098" t="s">
        <v>3085</v>
      </c>
      <c r="U2098" t="s">
        <v>5961</v>
      </c>
      <c r="V2098" t="s">
        <v>5962</v>
      </c>
      <c r="W2098" t="s">
        <v>3085</v>
      </c>
      <c r="X2098" t="str">
        <f t="shared" si="32"/>
        <v>Funcionamiento</v>
      </c>
      <c r="Y2098" t="s">
        <v>5804</v>
      </c>
    </row>
    <row r="2099" spans="1:25">
      <c r="A2099" t="s">
        <v>3304</v>
      </c>
      <c r="B2099" t="s">
        <v>5228</v>
      </c>
      <c r="C2099" t="s">
        <v>5958</v>
      </c>
      <c r="D2099" t="s">
        <v>3076</v>
      </c>
      <c r="E2099" t="s">
        <v>3077</v>
      </c>
      <c r="F2099" t="s">
        <v>5803</v>
      </c>
      <c r="G2099" t="s">
        <v>5804</v>
      </c>
      <c r="H2099" t="s">
        <v>312</v>
      </c>
      <c r="I2099" t="s">
        <v>3333</v>
      </c>
      <c r="J2099" t="s">
        <v>246</v>
      </c>
      <c r="K2099" t="s">
        <v>3079</v>
      </c>
      <c r="L2099" t="s">
        <v>247</v>
      </c>
      <c r="M2099">
        <v>719978</v>
      </c>
      <c r="N2099">
        <v>0</v>
      </c>
      <c r="O2099">
        <v>719978</v>
      </c>
      <c r="P2099">
        <v>0</v>
      </c>
      <c r="Q2099" t="s">
        <v>5959</v>
      </c>
      <c r="R2099" t="s">
        <v>3304</v>
      </c>
      <c r="S2099" t="s">
        <v>5960</v>
      </c>
      <c r="T2099" t="s">
        <v>3085</v>
      </c>
      <c r="U2099" t="s">
        <v>5961</v>
      </c>
      <c r="V2099" t="s">
        <v>5962</v>
      </c>
      <c r="W2099" t="s">
        <v>3085</v>
      </c>
      <c r="X2099" t="str">
        <f t="shared" si="32"/>
        <v>Funcionamiento</v>
      </c>
      <c r="Y2099" t="s">
        <v>5804</v>
      </c>
    </row>
    <row r="2100" spans="1:25">
      <c r="A2100" t="s">
        <v>3304</v>
      </c>
      <c r="B2100" t="s">
        <v>5228</v>
      </c>
      <c r="C2100" t="s">
        <v>5958</v>
      </c>
      <c r="D2100" t="s">
        <v>3076</v>
      </c>
      <c r="E2100" t="s">
        <v>3077</v>
      </c>
      <c r="F2100" t="s">
        <v>5803</v>
      </c>
      <c r="G2100" t="s">
        <v>5804</v>
      </c>
      <c r="H2100" t="s">
        <v>348</v>
      </c>
      <c r="I2100" t="s">
        <v>349</v>
      </c>
      <c r="J2100" t="s">
        <v>246</v>
      </c>
      <c r="K2100" t="s">
        <v>3079</v>
      </c>
      <c r="L2100" t="s">
        <v>247</v>
      </c>
      <c r="M2100">
        <v>1363839</v>
      </c>
      <c r="N2100">
        <v>0</v>
      </c>
      <c r="O2100">
        <v>1363839</v>
      </c>
      <c r="P2100">
        <v>0</v>
      </c>
      <c r="Q2100" t="s">
        <v>5959</v>
      </c>
      <c r="R2100" t="s">
        <v>3304</v>
      </c>
      <c r="S2100" t="s">
        <v>5960</v>
      </c>
      <c r="T2100" t="s">
        <v>3085</v>
      </c>
      <c r="U2100" t="s">
        <v>5961</v>
      </c>
      <c r="V2100" t="s">
        <v>5962</v>
      </c>
      <c r="W2100" t="s">
        <v>3085</v>
      </c>
      <c r="X2100" t="str">
        <f t="shared" si="32"/>
        <v>Funcionamiento</v>
      </c>
      <c r="Y2100" t="s">
        <v>5804</v>
      </c>
    </row>
    <row r="2101" spans="1:25">
      <c r="A2101" t="s">
        <v>3304</v>
      </c>
      <c r="B2101" t="s">
        <v>5228</v>
      </c>
      <c r="C2101" t="s">
        <v>5958</v>
      </c>
      <c r="D2101" t="s">
        <v>3076</v>
      </c>
      <c r="E2101" t="s">
        <v>3077</v>
      </c>
      <c r="F2101" t="s">
        <v>5803</v>
      </c>
      <c r="G2101" t="s">
        <v>5804</v>
      </c>
      <c r="H2101" t="s">
        <v>306</v>
      </c>
      <c r="I2101" t="s">
        <v>308</v>
      </c>
      <c r="J2101" t="s">
        <v>246</v>
      </c>
      <c r="K2101" t="s">
        <v>3079</v>
      </c>
      <c r="L2101" t="s">
        <v>247</v>
      </c>
      <c r="M2101">
        <v>44016805</v>
      </c>
      <c r="N2101">
        <v>0</v>
      </c>
      <c r="O2101">
        <v>44016805</v>
      </c>
      <c r="P2101">
        <v>0</v>
      </c>
      <c r="Q2101" t="s">
        <v>5959</v>
      </c>
      <c r="R2101" t="s">
        <v>3304</v>
      </c>
      <c r="S2101" t="s">
        <v>5960</v>
      </c>
      <c r="T2101" t="s">
        <v>3085</v>
      </c>
      <c r="U2101" t="s">
        <v>5961</v>
      </c>
      <c r="V2101" t="s">
        <v>5962</v>
      </c>
      <c r="W2101" t="s">
        <v>3085</v>
      </c>
      <c r="X2101" t="str">
        <f t="shared" si="32"/>
        <v>Funcionamiento</v>
      </c>
      <c r="Y2101" t="s">
        <v>5804</v>
      </c>
    </row>
    <row r="2102" spans="1:25">
      <c r="A2102" t="s">
        <v>3304</v>
      </c>
      <c r="B2102" t="s">
        <v>5228</v>
      </c>
      <c r="C2102" t="s">
        <v>5958</v>
      </c>
      <c r="D2102" t="s">
        <v>3076</v>
      </c>
      <c r="E2102" t="s">
        <v>3077</v>
      </c>
      <c r="F2102" t="s">
        <v>5803</v>
      </c>
      <c r="G2102" t="s">
        <v>5804</v>
      </c>
      <c r="H2102" t="s">
        <v>292</v>
      </c>
      <c r="I2102" t="s">
        <v>293</v>
      </c>
      <c r="J2102" t="s">
        <v>246</v>
      </c>
      <c r="K2102" t="s">
        <v>3079</v>
      </c>
      <c r="L2102" t="s">
        <v>247</v>
      </c>
      <c r="M2102">
        <v>27802418</v>
      </c>
      <c r="N2102">
        <v>0</v>
      </c>
      <c r="O2102">
        <v>27802418</v>
      </c>
      <c r="P2102">
        <v>0</v>
      </c>
      <c r="Q2102" t="s">
        <v>5959</v>
      </c>
      <c r="R2102" t="s">
        <v>3304</v>
      </c>
      <c r="S2102" t="s">
        <v>5960</v>
      </c>
      <c r="T2102" t="s">
        <v>3085</v>
      </c>
      <c r="U2102" t="s">
        <v>5961</v>
      </c>
      <c r="V2102" t="s">
        <v>5962</v>
      </c>
      <c r="W2102" t="s">
        <v>3085</v>
      </c>
      <c r="X2102" t="str">
        <f t="shared" si="32"/>
        <v>Funcionamiento</v>
      </c>
      <c r="Y2102" t="s">
        <v>5804</v>
      </c>
    </row>
    <row r="2103" spans="1:25">
      <c r="A2103" t="s">
        <v>3304</v>
      </c>
      <c r="B2103" t="s">
        <v>5228</v>
      </c>
      <c r="C2103" t="s">
        <v>5958</v>
      </c>
      <c r="D2103" t="s">
        <v>3076</v>
      </c>
      <c r="E2103" t="s">
        <v>3077</v>
      </c>
      <c r="F2103" t="s">
        <v>5803</v>
      </c>
      <c r="G2103" t="s">
        <v>5804</v>
      </c>
      <c r="H2103" t="s">
        <v>309</v>
      </c>
      <c r="I2103" t="s">
        <v>311</v>
      </c>
      <c r="J2103" t="s">
        <v>246</v>
      </c>
      <c r="K2103" t="s">
        <v>3079</v>
      </c>
      <c r="L2103" t="s">
        <v>247</v>
      </c>
      <c r="M2103">
        <v>2685117</v>
      </c>
      <c r="N2103">
        <v>0</v>
      </c>
      <c r="O2103">
        <v>2685117</v>
      </c>
      <c r="P2103">
        <v>0</v>
      </c>
      <c r="Q2103" t="s">
        <v>5959</v>
      </c>
      <c r="R2103" t="s">
        <v>3304</v>
      </c>
      <c r="S2103" t="s">
        <v>5960</v>
      </c>
      <c r="T2103" t="s">
        <v>3085</v>
      </c>
      <c r="U2103" t="s">
        <v>5961</v>
      </c>
      <c r="V2103" t="s">
        <v>5962</v>
      </c>
      <c r="W2103" t="s">
        <v>3085</v>
      </c>
      <c r="X2103" t="str">
        <f t="shared" si="32"/>
        <v>Funcionamiento</v>
      </c>
      <c r="Y2103" t="s">
        <v>5804</v>
      </c>
    </row>
    <row r="2104" spans="1:25">
      <c r="A2104" t="s">
        <v>3304</v>
      </c>
      <c r="B2104" t="s">
        <v>5228</v>
      </c>
      <c r="C2104" t="s">
        <v>5958</v>
      </c>
      <c r="D2104" t="s">
        <v>3076</v>
      </c>
      <c r="E2104" t="s">
        <v>3077</v>
      </c>
      <c r="F2104" t="s">
        <v>5803</v>
      </c>
      <c r="G2104" t="s">
        <v>5804</v>
      </c>
      <c r="H2104" t="s">
        <v>294</v>
      </c>
      <c r="I2104" t="s">
        <v>296</v>
      </c>
      <c r="J2104" t="s">
        <v>246</v>
      </c>
      <c r="K2104" t="s">
        <v>3079</v>
      </c>
      <c r="L2104" t="s">
        <v>247</v>
      </c>
      <c r="M2104">
        <v>473702</v>
      </c>
      <c r="N2104">
        <v>0</v>
      </c>
      <c r="O2104">
        <v>473702</v>
      </c>
      <c r="P2104">
        <v>0</v>
      </c>
      <c r="Q2104" t="s">
        <v>5959</v>
      </c>
      <c r="R2104" t="s">
        <v>3304</v>
      </c>
      <c r="S2104" t="s">
        <v>5960</v>
      </c>
      <c r="T2104" t="s">
        <v>3085</v>
      </c>
      <c r="U2104" t="s">
        <v>5961</v>
      </c>
      <c r="V2104" t="s">
        <v>5962</v>
      </c>
      <c r="W2104" t="s">
        <v>3085</v>
      </c>
      <c r="X2104" t="str">
        <f t="shared" si="32"/>
        <v>Funcionamiento</v>
      </c>
      <c r="Y2104" t="s">
        <v>5804</v>
      </c>
    </row>
    <row r="2105" spans="1:25">
      <c r="A2105" t="s">
        <v>3304</v>
      </c>
      <c r="B2105" t="s">
        <v>5228</v>
      </c>
      <c r="C2105" t="s">
        <v>5958</v>
      </c>
      <c r="D2105" t="s">
        <v>3076</v>
      </c>
      <c r="E2105" t="s">
        <v>3077</v>
      </c>
      <c r="F2105" t="s">
        <v>5803</v>
      </c>
      <c r="G2105" t="s">
        <v>5804</v>
      </c>
      <c r="H2105" t="s">
        <v>331</v>
      </c>
      <c r="I2105" t="s">
        <v>587</v>
      </c>
      <c r="J2105" t="s">
        <v>246</v>
      </c>
      <c r="K2105" t="s">
        <v>3079</v>
      </c>
      <c r="L2105" t="s">
        <v>247</v>
      </c>
      <c r="M2105">
        <v>2744786</v>
      </c>
      <c r="N2105">
        <v>0</v>
      </c>
      <c r="O2105">
        <v>2744786</v>
      </c>
      <c r="P2105">
        <v>0</v>
      </c>
      <c r="Q2105" t="s">
        <v>5959</v>
      </c>
      <c r="R2105" t="s">
        <v>3304</v>
      </c>
      <c r="S2105" t="s">
        <v>5960</v>
      </c>
      <c r="T2105" t="s">
        <v>3085</v>
      </c>
      <c r="U2105" t="s">
        <v>5961</v>
      </c>
      <c r="V2105" t="s">
        <v>5962</v>
      </c>
      <c r="W2105" t="s">
        <v>3085</v>
      </c>
      <c r="X2105" t="str">
        <f t="shared" si="32"/>
        <v>Funcionamiento</v>
      </c>
      <c r="Y2105" t="s">
        <v>5804</v>
      </c>
    </row>
    <row r="2106" spans="1:25">
      <c r="A2106" t="s">
        <v>3304</v>
      </c>
      <c r="B2106" t="s">
        <v>5228</v>
      </c>
      <c r="C2106" t="s">
        <v>5958</v>
      </c>
      <c r="D2106" t="s">
        <v>3076</v>
      </c>
      <c r="E2106" t="s">
        <v>3077</v>
      </c>
      <c r="F2106" t="s">
        <v>5803</v>
      </c>
      <c r="G2106" t="s">
        <v>5804</v>
      </c>
      <c r="H2106" t="s">
        <v>336</v>
      </c>
      <c r="I2106" t="s">
        <v>337</v>
      </c>
      <c r="J2106" t="s">
        <v>246</v>
      </c>
      <c r="K2106" t="s">
        <v>3079</v>
      </c>
      <c r="L2106" t="s">
        <v>247</v>
      </c>
      <c r="M2106">
        <v>2354967</v>
      </c>
      <c r="N2106">
        <v>0</v>
      </c>
      <c r="O2106">
        <v>2354967</v>
      </c>
      <c r="P2106">
        <v>0</v>
      </c>
      <c r="Q2106" t="s">
        <v>5959</v>
      </c>
      <c r="R2106" t="s">
        <v>3304</v>
      </c>
      <c r="S2106" t="s">
        <v>5960</v>
      </c>
      <c r="T2106" t="s">
        <v>3085</v>
      </c>
      <c r="U2106" t="s">
        <v>5961</v>
      </c>
      <c r="V2106" t="s">
        <v>5962</v>
      </c>
      <c r="W2106" t="s">
        <v>3085</v>
      </c>
      <c r="X2106" t="str">
        <f t="shared" si="32"/>
        <v>Funcionamiento</v>
      </c>
      <c r="Y2106" t="s">
        <v>5804</v>
      </c>
    </row>
    <row r="2107" spans="1:25">
      <c r="A2107" t="s">
        <v>3237</v>
      </c>
      <c r="B2107" t="s">
        <v>5228</v>
      </c>
      <c r="C2107" t="s">
        <v>5963</v>
      </c>
      <c r="D2107" t="s">
        <v>3076</v>
      </c>
      <c r="E2107" t="s">
        <v>3077</v>
      </c>
      <c r="F2107" t="s">
        <v>5803</v>
      </c>
      <c r="G2107" t="s">
        <v>5804</v>
      </c>
      <c r="H2107" t="s">
        <v>324</v>
      </c>
      <c r="I2107" t="s">
        <v>325</v>
      </c>
      <c r="J2107" t="s">
        <v>246</v>
      </c>
      <c r="K2107" t="s">
        <v>3079</v>
      </c>
      <c r="L2107" t="s">
        <v>247</v>
      </c>
      <c r="M2107">
        <v>732700</v>
      </c>
      <c r="N2107">
        <v>0</v>
      </c>
      <c r="O2107">
        <v>732700</v>
      </c>
      <c r="P2107">
        <v>0</v>
      </c>
      <c r="Q2107" t="s">
        <v>5964</v>
      </c>
      <c r="R2107" t="s">
        <v>3237</v>
      </c>
      <c r="S2107" t="s">
        <v>3472</v>
      </c>
      <c r="T2107" t="s">
        <v>3085</v>
      </c>
      <c r="U2107" t="s">
        <v>5965</v>
      </c>
      <c r="V2107" t="s">
        <v>5966</v>
      </c>
      <c r="W2107" t="s">
        <v>3085</v>
      </c>
      <c r="X2107" t="str">
        <f t="shared" si="32"/>
        <v>Funcionamiento</v>
      </c>
      <c r="Y2107" t="s">
        <v>5804</v>
      </c>
    </row>
    <row r="2108" spans="1:25">
      <c r="A2108" t="s">
        <v>3237</v>
      </c>
      <c r="B2108" t="s">
        <v>5228</v>
      </c>
      <c r="C2108" t="s">
        <v>5963</v>
      </c>
      <c r="D2108" t="s">
        <v>3076</v>
      </c>
      <c r="E2108" t="s">
        <v>3077</v>
      </c>
      <c r="F2108" t="s">
        <v>5803</v>
      </c>
      <c r="G2108" t="s">
        <v>5804</v>
      </c>
      <c r="H2108" t="s">
        <v>318</v>
      </c>
      <c r="I2108" t="s">
        <v>586</v>
      </c>
      <c r="J2108" t="s">
        <v>246</v>
      </c>
      <c r="K2108" t="s">
        <v>3079</v>
      </c>
      <c r="L2108" t="s">
        <v>247</v>
      </c>
      <c r="M2108">
        <v>1464500</v>
      </c>
      <c r="N2108">
        <v>0</v>
      </c>
      <c r="O2108">
        <v>1464500</v>
      </c>
      <c r="P2108">
        <v>0</v>
      </c>
      <c r="Q2108" t="s">
        <v>5964</v>
      </c>
      <c r="R2108" t="s">
        <v>3237</v>
      </c>
      <c r="S2108" t="s">
        <v>3472</v>
      </c>
      <c r="T2108" t="s">
        <v>3085</v>
      </c>
      <c r="U2108" t="s">
        <v>5965</v>
      </c>
      <c r="V2108" t="s">
        <v>5966</v>
      </c>
      <c r="W2108" t="s">
        <v>3085</v>
      </c>
      <c r="X2108" t="str">
        <f t="shared" si="32"/>
        <v>Funcionamiento</v>
      </c>
      <c r="Y2108" t="s">
        <v>5804</v>
      </c>
    </row>
    <row r="2109" spans="1:25">
      <c r="A2109" t="s">
        <v>3237</v>
      </c>
      <c r="B2109" t="s">
        <v>5228</v>
      </c>
      <c r="C2109" t="s">
        <v>5963</v>
      </c>
      <c r="D2109" t="s">
        <v>3076</v>
      </c>
      <c r="E2109" t="s">
        <v>3077</v>
      </c>
      <c r="F2109" t="s">
        <v>5803</v>
      </c>
      <c r="G2109" t="s">
        <v>5804</v>
      </c>
      <c r="H2109" t="s">
        <v>320</v>
      </c>
      <c r="I2109" t="s">
        <v>321</v>
      </c>
      <c r="J2109" t="s">
        <v>246</v>
      </c>
      <c r="K2109" t="s">
        <v>3079</v>
      </c>
      <c r="L2109" t="s">
        <v>247</v>
      </c>
      <c r="M2109">
        <v>452200</v>
      </c>
      <c r="N2109">
        <v>0</v>
      </c>
      <c r="O2109">
        <v>452200</v>
      </c>
      <c r="P2109">
        <v>0</v>
      </c>
      <c r="Q2109" t="s">
        <v>5964</v>
      </c>
      <c r="R2109" t="s">
        <v>3237</v>
      </c>
      <c r="S2109" t="s">
        <v>3472</v>
      </c>
      <c r="T2109" t="s">
        <v>3085</v>
      </c>
      <c r="U2109" t="s">
        <v>5965</v>
      </c>
      <c r="V2109" t="s">
        <v>5966</v>
      </c>
      <c r="W2109" t="s">
        <v>3085</v>
      </c>
      <c r="X2109" t="str">
        <f t="shared" si="32"/>
        <v>Funcionamiento</v>
      </c>
      <c r="Y2109" t="s">
        <v>5804</v>
      </c>
    </row>
    <row r="2110" spans="1:25">
      <c r="A2110" t="s">
        <v>3237</v>
      </c>
      <c r="B2110" t="s">
        <v>5228</v>
      </c>
      <c r="C2110" t="s">
        <v>5963</v>
      </c>
      <c r="D2110" t="s">
        <v>3076</v>
      </c>
      <c r="E2110" t="s">
        <v>3077</v>
      </c>
      <c r="F2110" t="s">
        <v>5803</v>
      </c>
      <c r="G2110" t="s">
        <v>5804</v>
      </c>
      <c r="H2110" t="s">
        <v>314</v>
      </c>
      <c r="I2110" t="s">
        <v>582</v>
      </c>
      <c r="J2110" t="s">
        <v>246</v>
      </c>
      <c r="K2110" t="s">
        <v>3079</v>
      </c>
      <c r="L2110" t="s">
        <v>247</v>
      </c>
      <c r="M2110">
        <v>3950800</v>
      </c>
      <c r="N2110">
        <v>0</v>
      </c>
      <c r="O2110">
        <v>3950800</v>
      </c>
      <c r="P2110">
        <v>0</v>
      </c>
      <c r="Q2110" t="s">
        <v>5964</v>
      </c>
      <c r="R2110" t="s">
        <v>3237</v>
      </c>
      <c r="S2110" t="s">
        <v>3472</v>
      </c>
      <c r="T2110" t="s">
        <v>3085</v>
      </c>
      <c r="U2110" t="s">
        <v>5965</v>
      </c>
      <c r="V2110" t="s">
        <v>5966</v>
      </c>
      <c r="W2110" t="s">
        <v>3085</v>
      </c>
      <c r="X2110" t="str">
        <f t="shared" si="32"/>
        <v>Funcionamiento</v>
      </c>
      <c r="Y2110" t="s">
        <v>5804</v>
      </c>
    </row>
    <row r="2111" spans="1:25">
      <c r="A2111" t="s">
        <v>3237</v>
      </c>
      <c r="B2111" t="s">
        <v>5228</v>
      </c>
      <c r="C2111" t="s">
        <v>5963</v>
      </c>
      <c r="D2111" t="s">
        <v>3076</v>
      </c>
      <c r="E2111" t="s">
        <v>3077</v>
      </c>
      <c r="F2111" t="s">
        <v>5803</v>
      </c>
      <c r="G2111" t="s">
        <v>5804</v>
      </c>
      <c r="H2111" t="s">
        <v>316</v>
      </c>
      <c r="I2111" t="s">
        <v>583</v>
      </c>
      <c r="J2111" t="s">
        <v>246</v>
      </c>
      <c r="K2111" t="s">
        <v>3079</v>
      </c>
      <c r="L2111" t="s">
        <v>247</v>
      </c>
      <c r="M2111">
        <v>2798900</v>
      </c>
      <c r="N2111">
        <v>0</v>
      </c>
      <c r="O2111">
        <v>2798900</v>
      </c>
      <c r="P2111">
        <v>0</v>
      </c>
      <c r="Q2111" t="s">
        <v>5964</v>
      </c>
      <c r="R2111" t="s">
        <v>3237</v>
      </c>
      <c r="S2111" t="s">
        <v>3472</v>
      </c>
      <c r="T2111" t="s">
        <v>3085</v>
      </c>
      <c r="U2111" t="s">
        <v>5965</v>
      </c>
      <c r="V2111" t="s">
        <v>5966</v>
      </c>
      <c r="W2111" t="s">
        <v>3085</v>
      </c>
      <c r="X2111" t="str">
        <f t="shared" si="32"/>
        <v>Funcionamiento</v>
      </c>
      <c r="Y2111" t="s">
        <v>5804</v>
      </c>
    </row>
    <row r="2112" spans="1:25">
      <c r="A2112" t="s">
        <v>3237</v>
      </c>
      <c r="B2112" t="s">
        <v>5228</v>
      </c>
      <c r="C2112" t="s">
        <v>5963</v>
      </c>
      <c r="D2112" t="s">
        <v>3076</v>
      </c>
      <c r="E2112" t="s">
        <v>3077</v>
      </c>
      <c r="F2112" t="s">
        <v>5803</v>
      </c>
      <c r="G2112" t="s">
        <v>5804</v>
      </c>
      <c r="H2112" t="s">
        <v>322</v>
      </c>
      <c r="I2112" t="s">
        <v>323</v>
      </c>
      <c r="J2112" t="s">
        <v>246</v>
      </c>
      <c r="K2112" t="s">
        <v>3079</v>
      </c>
      <c r="L2112" t="s">
        <v>247</v>
      </c>
      <c r="M2112">
        <v>1098700</v>
      </c>
      <c r="N2112">
        <v>0</v>
      </c>
      <c r="O2112">
        <v>1098700</v>
      </c>
      <c r="P2112">
        <v>0</v>
      </c>
      <c r="Q2112" t="s">
        <v>5964</v>
      </c>
      <c r="R2112" t="s">
        <v>3237</v>
      </c>
      <c r="S2112" t="s">
        <v>3472</v>
      </c>
      <c r="T2112" t="s">
        <v>3085</v>
      </c>
      <c r="U2112" t="s">
        <v>5965</v>
      </c>
      <c r="V2112" t="s">
        <v>5966</v>
      </c>
      <c r="W2112" t="s">
        <v>3085</v>
      </c>
      <c r="X2112" t="str">
        <f t="shared" si="32"/>
        <v>Funcionamiento</v>
      </c>
      <c r="Y2112" t="s">
        <v>5804</v>
      </c>
    </row>
    <row r="2113" spans="1:25">
      <c r="A2113" t="s">
        <v>3317</v>
      </c>
      <c r="B2113" t="s">
        <v>3832</v>
      </c>
      <c r="C2113" t="s">
        <v>5967</v>
      </c>
      <c r="D2113" t="s">
        <v>3076</v>
      </c>
      <c r="E2113" t="s">
        <v>3077</v>
      </c>
      <c r="F2113" t="s">
        <v>3149</v>
      </c>
      <c r="G2113" t="s">
        <v>5804</v>
      </c>
      <c r="H2113" t="s">
        <v>437</v>
      </c>
      <c r="I2113" t="s">
        <v>649</v>
      </c>
      <c r="J2113" t="s">
        <v>253</v>
      </c>
      <c r="K2113" t="s">
        <v>3115</v>
      </c>
      <c r="L2113" t="s">
        <v>247</v>
      </c>
      <c r="M2113">
        <v>16776544</v>
      </c>
      <c r="N2113">
        <v>-3871510</v>
      </c>
      <c r="O2113">
        <v>12905034</v>
      </c>
      <c r="P2113">
        <v>0</v>
      </c>
      <c r="Q2113" t="s">
        <v>5968</v>
      </c>
      <c r="R2113" t="s">
        <v>3317</v>
      </c>
      <c r="S2113" t="s">
        <v>5969</v>
      </c>
      <c r="T2113" t="s">
        <v>5970</v>
      </c>
      <c r="U2113" t="s">
        <v>5971</v>
      </c>
      <c r="V2113" t="s">
        <v>5972</v>
      </c>
      <c r="W2113" t="s">
        <v>3085</v>
      </c>
      <c r="X2113" t="str">
        <f t="shared" si="32"/>
        <v>Inversión</v>
      </c>
      <c r="Y2113" t="s">
        <v>3157</v>
      </c>
    </row>
    <row r="2114" spans="1:25">
      <c r="A2114" t="s">
        <v>3325</v>
      </c>
      <c r="B2114" t="s">
        <v>4979</v>
      </c>
      <c r="C2114" t="s">
        <v>5973</v>
      </c>
      <c r="D2114" t="s">
        <v>3076</v>
      </c>
      <c r="E2114" t="s">
        <v>3077</v>
      </c>
      <c r="F2114" t="s">
        <v>3149</v>
      </c>
      <c r="G2114" t="s">
        <v>5804</v>
      </c>
      <c r="H2114" t="s">
        <v>437</v>
      </c>
      <c r="I2114" t="s">
        <v>649</v>
      </c>
      <c r="J2114" t="s">
        <v>253</v>
      </c>
      <c r="K2114" t="s">
        <v>3115</v>
      </c>
      <c r="L2114" t="s">
        <v>247</v>
      </c>
      <c r="M2114">
        <v>12752662</v>
      </c>
      <c r="N2114">
        <v>-4925666</v>
      </c>
      <c r="O2114">
        <v>7826996</v>
      </c>
      <c r="P2114">
        <v>0</v>
      </c>
      <c r="Q2114" t="s">
        <v>5974</v>
      </c>
      <c r="R2114" t="s">
        <v>3325</v>
      </c>
      <c r="S2114" t="s">
        <v>5975</v>
      </c>
      <c r="T2114" t="s">
        <v>5976</v>
      </c>
      <c r="U2114" t="s">
        <v>5977</v>
      </c>
      <c r="V2114" t="s">
        <v>5978</v>
      </c>
      <c r="W2114" t="s">
        <v>3085</v>
      </c>
      <c r="X2114" t="str">
        <f t="shared" ref="X2114:X2177" si="33">IF(LEFT(H2114,1)="C","Inversión","Funcionamiento")</f>
        <v>Inversión</v>
      </c>
      <c r="Y2114" t="s">
        <v>3157</v>
      </c>
    </row>
    <row r="2115" spans="1:25">
      <c r="A2115" t="s">
        <v>3257</v>
      </c>
      <c r="B2115" t="s">
        <v>3516</v>
      </c>
      <c r="C2115" t="s">
        <v>5979</v>
      </c>
      <c r="D2115" t="s">
        <v>3076</v>
      </c>
      <c r="E2115" t="s">
        <v>3077</v>
      </c>
      <c r="F2115" t="s">
        <v>5803</v>
      </c>
      <c r="G2115" t="s">
        <v>5804</v>
      </c>
      <c r="H2115" t="s">
        <v>303</v>
      </c>
      <c r="I2115" t="s">
        <v>305</v>
      </c>
      <c r="J2115" t="s">
        <v>246</v>
      </c>
      <c r="K2115" t="s">
        <v>3079</v>
      </c>
      <c r="L2115" t="s">
        <v>247</v>
      </c>
      <c r="M2115">
        <v>877184</v>
      </c>
      <c r="N2115">
        <v>0</v>
      </c>
      <c r="O2115">
        <v>877184</v>
      </c>
      <c r="P2115">
        <v>0</v>
      </c>
      <c r="Q2115" t="s">
        <v>5980</v>
      </c>
      <c r="R2115" t="s">
        <v>3257</v>
      </c>
      <c r="S2115" t="s">
        <v>4692</v>
      </c>
      <c r="T2115" t="s">
        <v>3085</v>
      </c>
      <c r="U2115" t="s">
        <v>5981</v>
      </c>
      <c r="V2115" t="s">
        <v>5982</v>
      </c>
      <c r="W2115" t="s">
        <v>3085</v>
      </c>
      <c r="X2115" t="str">
        <f t="shared" si="33"/>
        <v>Funcionamiento</v>
      </c>
      <c r="Y2115" t="s">
        <v>5804</v>
      </c>
    </row>
    <row r="2116" spans="1:25">
      <c r="A2116" t="s">
        <v>3257</v>
      </c>
      <c r="B2116" t="s">
        <v>3516</v>
      </c>
      <c r="C2116" t="s">
        <v>5979</v>
      </c>
      <c r="D2116" t="s">
        <v>3076</v>
      </c>
      <c r="E2116" t="s">
        <v>3077</v>
      </c>
      <c r="F2116" t="s">
        <v>5803</v>
      </c>
      <c r="G2116" t="s">
        <v>5804</v>
      </c>
      <c r="H2116" t="s">
        <v>333</v>
      </c>
      <c r="I2116" t="s">
        <v>335</v>
      </c>
      <c r="J2116" t="s">
        <v>246</v>
      </c>
      <c r="K2116" t="s">
        <v>3079</v>
      </c>
      <c r="L2116" t="s">
        <v>247</v>
      </c>
      <c r="M2116">
        <v>201984</v>
      </c>
      <c r="N2116">
        <v>0</v>
      </c>
      <c r="O2116">
        <v>201984</v>
      </c>
      <c r="P2116">
        <v>0</v>
      </c>
      <c r="Q2116" t="s">
        <v>5980</v>
      </c>
      <c r="R2116" t="s">
        <v>3257</v>
      </c>
      <c r="S2116" t="s">
        <v>4692</v>
      </c>
      <c r="T2116" t="s">
        <v>3085</v>
      </c>
      <c r="U2116" t="s">
        <v>5981</v>
      </c>
      <c r="V2116" t="s">
        <v>5982</v>
      </c>
      <c r="W2116" t="s">
        <v>3085</v>
      </c>
      <c r="X2116" t="str">
        <f t="shared" si="33"/>
        <v>Funcionamiento</v>
      </c>
      <c r="Y2116" t="s">
        <v>5804</v>
      </c>
    </row>
    <row r="2117" spans="1:25">
      <c r="A2117" t="s">
        <v>3257</v>
      </c>
      <c r="B2117" t="s">
        <v>3516</v>
      </c>
      <c r="C2117" t="s">
        <v>5979</v>
      </c>
      <c r="D2117" t="s">
        <v>3076</v>
      </c>
      <c r="E2117" t="s">
        <v>3077</v>
      </c>
      <c r="F2117" t="s">
        <v>5803</v>
      </c>
      <c r="G2117" t="s">
        <v>5804</v>
      </c>
      <c r="H2117" t="s">
        <v>309</v>
      </c>
      <c r="I2117" t="s">
        <v>311</v>
      </c>
      <c r="J2117" t="s">
        <v>246</v>
      </c>
      <c r="K2117" t="s">
        <v>3079</v>
      </c>
      <c r="L2117" t="s">
        <v>247</v>
      </c>
      <c r="M2117">
        <v>2845920</v>
      </c>
      <c r="N2117">
        <v>0</v>
      </c>
      <c r="O2117">
        <v>2845920</v>
      </c>
      <c r="P2117">
        <v>0</v>
      </c>
      <c r="Q2117" t="s">
        <v>5980</v>
      </c>
      <c r="R2117" t="s">
        <v>3257</v>
      </c>
      <c r="S2117" t="s">
        <v>4692</v>
      </c>
      <c r="T2117" t="s">
        <v>3085</v>
      </c>
      <c r="U2117" t="s">
        <v>5981</v>
      </c>
      <c r="V2117" t="s">
        <v>5982</v>
      </c>
      <c r="W2117" t="s">
        <v>3085</v>
      </c>
      <c r="X2117" t="str">
        <f t="shared" si="33"/>
        <v>Funcionamiento</v>
      </c>
      <c r="Y2117" t="s">
        <v>5804</v>
      </c>
    </row>
    <row r="2118" spans="1:25">
      <c r="A2118" t="s">
        <v>3257</v>
      </c>
      <c r="B2118" t="s">
        <v>3516</v>
      </c>
      <c r="C2118" t="s">
        <v>5979</v>
      </c>
      <c r="D2118" t="s">
        <v>3076</v>
      </c>
      <c r="E2118" t="s">
        <v>3077</v>
      </c>
      <c r="F2118" t="s">
        <v>5803</v>
      </c>
      <c r="G2118" t="s">
        <v>5804</v>
      </c>
      <c r="H2118" t="s">
        <v>331</v>
      </c>
      <c r="I2118" t="s">
        <v>587</v>
      </c>
      <c r="J2118" t="s">
        <v>246</v>
      </c>
      <c r="K2118" t="s">
        <v>3079</v>
      </c>
      <c r="L2118" t="s">
        <v>247</v>
      </c>
      <c r="M2118">
        <v>2518387</v>
      </c>
      <c r="N2118">
        <v>0</v>
      </c>
      <c r="O2118">
        <v>2518387</v>
      </c>
      <c r="P2118">
        <v>0</v>
      </c>
      <c r="Q2118" t="s">
        <v>5980</v>
      </c>
      <c r="R2118" t="s">
        <v>3257</v>
      </c>
      <c r="S2118" t="s">
        <v>4692</v>
      </c>
      <c r="T2118" t="s">
        <v>3085</v>
      </c>
      <c r="U2118" t="s">
        <v>5981</v>
      </c>
      <c r="V2118" t="s">
        <v>5982</v>
      </c>
      <c r="W2118" t="s">
        <v>3085</v>
      </c>
      <c r="X2118" t="str">
        <f t="shared" si="33"/>
        <v>Funcionamiento</v>
      </c>
      <c r="Y2118" t="s">
        <v>5804</v>
      </c>
    </row>
    <row r="2119" spans="1:25">
      <c r="A2119" t="s">
        <v>3257</v>
      </c>
      <c r="B2119" t="s">
        <v>3516</v>
      </c>
      <c r="C2119" t="s">
        <v>5979</v>
      </c>
      <c r="D2119" t="s">
        <v>3076</v>
      </c>
      <c r="E2119" t="s">
        <v>3077</v>
      </c>
      <c r="F2119" t="s">
        <v>5803</v>
      </c>
      <c r="G2119" t="s">
        <v>5804</v>
      </c>
      <c r="H2119" t="s">
        <v>336</v>
      </c>
      <c r="I2119" t="s">
        <v>337</v>
      </c>
      <c r="J2119" t="s">
        <v>246</v>
      </c>
      <c r="K2119" t="s">
        <v>3079</v>
      </c>
      <c r="L2119" t="s">
        <v>247</v>
      </c>
      <c r="M2119">
        <v>2354967</v>
      </c>
      <c r="N2119">
        <v>0</v>
      </c>
      <c r="O2119">
        <v>2354967</v>
      </c>
      <c r="P2119">
        <v>0</v>
      </c>
      <c r="Q2119" t="s">
        <v>5980</v>
      </c>
      <c r="R2119" t="s">
        <v>3257</v>
      </c>
      <c r="S2119" t="s">
        <v>4692</v>
      </c>
      <c r="T2119" t="s">
        <v>3085</v>
      </c>
      <c r="U2119" t="s">
        <v>5981</v>
      </c>
      <c r="V2119" t="s">
        <v>5982</v>
      </c>
      <c r="W2119" t="s">
        <v>3085</v>
      </c>
      <c r="X2119" t="str">
        <f t="shared" si="33"/>
        <v>Funcionamiento</v>
      </c>
      <c r="Y2119" t="s">
        <v>5804</v>
      </c>
    </row>
    <row r="2120" spans="1:25">
      <c r="A2120" t="s">
        <v>3257</v>
      </c>
      <c r="B2120" t="s">
        <v>3516</v>
      </c>
      <c r="C2120" t="s">
        <v>5979</v>
      </c>
      <c r="D2120" t="s">
        <v>3076</v>
      </c>
      <c r="E2120" t="s">
        <v>3077</v>
      </c>
      <c r="F2120" t="s">
        <v>5803</v>
      </c>
      <c r="G2120" t="s">
        <v>5804</v>
      </c>
      <c r="H2120" t="s">
        <v>312</v>
      </c>
      <c r="I2120" t="s">
        <v>3333</v>
      </c>
      <c r="J2120" t="s">
        <v>246</v>
      </c>
      <c r="K2120" t="s">
        <v>3079</v>
      </c>
      <c r="L2120" t="s">
        <v>247</v>
      </c>
      <c r="M2120">
        <v>606839</v>
      </c>
      <c r="N2120">
        <v>0</v>
      </c>
      <c r="O2120">
        <v>606839</v>
      </c>
      <c r="P2120">
        <v>0</v>
      </c>
      <c r="Q2120" t="s">
        <v>5980</v>
      </c>
      <c r="R2120" t="s">
        <v>3257</v>
      </c>
      <c r="S2120" t="s">
        <v>4692</v>
      </c>
      <c r="T2120" t="s">
        <v>3085</v>
      </c>
      <c r="U2120" t="s">
        <v>5981</v>
      </c>
      <c r="V2120" t="s">
        <v>5982</v>
      </c>
      <c r="W2120" t="s">
        <v>3085</v>
      </c>
      <c r="X2120" t="str">
        <f t="shared" si="33"/>
        <v>Funcionamiento</v>
      </c>
      <c r="Y2120" t="s">
        <v>5804</v>
      </c>
    </row>
    <row r="2121" spans="1:25">
      <c r="A2121" t="s">
        <v>3257</v>
      </c>
      <c r="B2121" t="s">
        <v>3516</v>
      </c>
      <c r="C2121" t="s">
        <v>5979</v>
      </c>
      <c r="D2121" t="s">
        <v>3076</v>
      </c>
      <c r="E2121" t="s">
        <v>3077</v>
      </c>
      <c r="F2121" t="s">
        <v>5803</v>
      </c>
      <c r="G2121" t="s">
        <v>5804</v>
      </c>
      <c r="H2121" t="s">
        <v>292</v>
      </c>
      <c r="I2121" t="s">
        <v>293</v>
      </c>
      <c r="J2121" t="s">
        <v>246</v>
      </c>
      <c r="K2121" t="s">
        <v>3079</v>
      </c>
      <c r="L2121" t="s">
        <v>247</v>
      </c>
      <c r="M2121">
        <v>29276452</v>
      </c>
      <c r="N2121">
        <v>0</v>
      </c>
      <c r="O2121">
        <v>29276452</v>
      </c>
      <c r="P2121">
        <v>0</v>
      </c>
      <c r="Q2121" t="s">
        <v>5980</v>
      </c>
      <c r="R2121" t="s">
        <v>3257</v>
      </c>
      <c r="S2121" t="s">
        <v>4692</v>
      </c>
      <c r="T2121" t="s">
        <v>3085</v>
      </c>
      <c r="U2121" t="s">
        <v>5981</v>
      </c>
      <c r="V2121" t="s">
        <v>5982</v>
      </c>
      <c r="W2121" t="s">
        <v>3085</v>
      </c>
      <c r="X2121" t="str">
        <f t="shared" si="33"/>
        <v>Funcionamiento</v>
      </c>
      <c r="Y2121" t="s">
        <v>5804</v>
      </c>
    </row>
    <row r="2122" spans="1:25">
      <c r="A2122" t="s">
        <v>3257</v>
      </c>
      <c r="B2122" t="s">
        <v>3516</v>
      </c>
      <c r="C2122" t="s">
        <v>5979</v>
      </c>
      <c r="D2122" t="s">
        <v>3076</v>
      </c>
      <c r="E2122" t="s">
        <v>3077</v>
      </c>
      <c r="F2122" t="s">
        <v>5803</v>
      </c>
      <c r="G2122" t="s">
        <v>5804</v>
      </c>
      <c r="H2122" t="s">
        <v>294</v>
      </c>
      <c r="I2122" t="s">
        <v>296</v>
      </c>
      <c r="J2122" t="s">
        <v>246</v>
      </c>
      <c r="K2122" t="s">
        <v>3079</v>
      </c>
      <c r="L2122" t="s">
        <v>247</v>
      </c>
      <c r="M2122">
        <v>456076</v>
      </c>
      <c r="N2122">
        <v>0</v>
      </c>
      <c r="O2122">
        <v>456076</v>
      </c>
      <c r="P2122">
        <v>0</v>
      </c>
      <c r="Q2122" t="s">
        <v>5980</v>
      </c>
      <c r="R2122" t="s">
        <v>3257</v>
      </c>
      <c r="S2122" t="s">
        <v>4692</v>
      </c>
      <c r="T2122" t="s">
        <v>3085</v>
      </c>
      <c r="U2122" t="s">
        <v>5981</v>
      </c>
      <c r="V2122" t="s">
        <v>5982</v>
      </c>
      <c r="W2122" t="s">
        <v>3085</v>
      </c>
      <c r="X2122" t="str">
        <f t="shared" si="33"/>
        <v>Funcionamiento</v>
      </c>
      <c r="Y2122" t="s">
        <v>5804</v>
      </c>
    </row>
    <row r="2123" spans="1:25">
      <c r="A2123" t="s">
        <v>3245</v>
      </c>
      <c r="B2123" t="s">
        <v>3516</v>
      </c>
      <c r="C2123" t="s">
        <v>5983</v>
      </c>
      <c r="D2123" t="s">
        <v>3076</v>
      </c>
      <c r="E2123" t="s">
        <v>3077</v>
      </c>
      <c r="F2123" t="s">
        <v>5803</v>
      </c>
      <c r="G2123" t="s">
        <v>5804</v>
      </c>
      <c r="H2123" t="s">
        <v>318</v>
      </c>
      <c r="I2123" t="s">
        <v>586</v>
      </c>
      <c r="J2123" t="s">
        <v>246</v>
      </c>
      <c r="K2123" t="s">
        <v>3079</v>
      </c>
      <c r="L2123" t="s">
        <v>247</v>
      </c>
      <c r="M2123">
        <v>1680700</v>
      </c>
      <c r="N2123">
        <v>0</v>
      </c>
      <c r="O2123">
        <v>1680700</v>
      </c>
      <c r="P2123">
        <v>0</v>
      </c>
      <c r="Q2123" t="s">
        <v>5984</v>
      </c>
      <c r="R2123" t="s">
        <v>3245</v>
      </c>
      <c r="S2123" t="s">
        <v>4722</v>
      </c>
      <c r="T2123" t="s">
        <v>3085</v>
      </c>
      <c r="U2123" t="s">
        <v>5985</v>
      </c>
      <c r="V2123" t="s">
        <v>5986</v>
      </c>
      <c r="W2123" t="s">
        <v>3085</v>
      </c>
      <c r="X2123" t="str">
        <f t="shared" si="33"/>
        <v>Funcionamiento</v>
      </c>
      <c r="Y2123" t="s">
        <v>5804</v>
      </c>
    </row>
    <row r="2124" spans="1:25">
      <c r="A2124" t="s">
        <v>3245</v>
      </c>
      <c r="B2124" t="s">
        <v>3516</v>
      </c>
      <c r="C2124" t="s">
        <v>5983</v>
      </c>
      <c r="D2124" t="s">
        <v>3076</v>
      </c>
      <c r="E2124" t="s">
        <v>3077</v>
      </c>
      <c r="F2124" t="s">
        <v>5803</v>
      </c>
      <c r="G2124" t="s">
        <v>5804</v>
      </c>
      <c r="H2124" t="s">
        <v>324</v>
      </c>
      <c r="I2124" t="s">
        <v>325</v>
      </c>
      <c r="J2124" t="s">
        <v>246</v>
      </c>
      <c r="K2124" t="s">
        <v>3079</v>
      </c>
      <c r="L2124" t="s">
        <v>247</v>
      </c>
      <c r="M2124">
        <v>840700</v>
      </c>
      <c r="N2124">
        <v>0</v>
      </c>
      <c r="O2124">
        <v>840700</v>
      </c>
      <c r="P2124">
        <v>0</v>
      </c>
      <c r="Q2124" t="s">
        <v>5984</v>
      </c>
      <c r="R2124" t="s">
        <v>3245</v>
      </c>
      <c r="S2124" t="s">
        <v>4722</v>
      </c>
      <c r="T2124" t="s">
        <v>3085</v>
      </c>
      <c r="U2124" t="s">
        <v>5985</v>
      </c>
      <c r="V2124" t="s">
        <v>5986</v>
      </c>
      <c r="W2124" t="s">
        <v>3085</v>
      </c>
      <c r="X2124" t="str">
        <f t="shared" si="33"/>
        <v>Funcionamiento</v>
      </c>
      <c r="Y2124" t="s">
        <v>5804</v>
      </c>
    </row>
    <row r="2125" spans="1:25">
      <c r="A2125" t="s">
        <v>3245</v>
      </c>
      <c r="B2125" t="s">
        <v>3516</v>
      </c>
      <c r="C2125" t="s">
        <v>5983</v>
      </c>
      <c r="D2125" t="s">
        <v>3076</v>
      </c>
      <c r="E2125" t="s">
        <v>3077</v>
      </c>
      <c r="F2125" t="s">
        <v>5803</v>
      </c>
      <c r="G2125" t="s">
        <v>5804</v>
      </c>
      <c r="H2125" t="s">
        <v>322</v>
      </c>
      <c r="I2125" t="s">
        <v>323</v>
      </c>
      <c r="J2125" t="s">
        <v>246</v>
      </c>
      <c r="K2125" t="s">
        <v>3079</v>
      </c>
      <c r="L2125" t="s">
        <v>247</v>
      </c>
      <c r="M2125">
        <v>1260800</v>
      </c>
      <c r="N2125">
        <v>0</v>
      </c>
      <c r="O2125">
        <v>1260800</v>
      </c>
      <c r="P2125">
        <v>0</v>
      </c>
      <c r="Q2125" t="s">
        <v>5984</v>
      </c>
      <c r="R2125" t="s">
        <v>3245</v>
      </c>
      <c r="S2125" t="s">
        <v>4722</v>
      </c>
      <c r="T2125" t="s">
        <v>3085</v>
      </c>
      <c r="U2125" t="s">
        <v>5985</v>
      </c>
      <c r="V2125" t="s">
        <v>5986</v>
      </c>
      <c r="W2125" t="s">
        <v>3085</v>
      </c>
      <c r="X2125" t="str">
        <f t="shared" si="33"/>
        <v>Funcionamiento</v>
      </c>
      <c r="Y2125" t="s">
        <v>5804</v>
      </c>
    </row>
    <row r="2126" spans="1:25">
      <c r="A2126" t="s">
        <v>3245</v>
      </c>
      <c r="B2126" t="s">
        <v>3516</v>
      </c>
      <c r="C2126" t="s">
        <v>5983</v>
      </c>
      <c r="D2126" t="s">
        <v>3076</v>
      </c>
      <c r="E2126" t="s">
        <v>3077</v>
      </c>
      <c r="F2126" t="s">
        <v>5803</v>
      </c>
      <c r="G2126" t="s">
        <v>5804</v>
      </c>
      <c r="H2126" t="s">
        <v>320</v>
      </c>
      <c r="I2126" t="s">
        <v>321</v>
      </c>
      <c r="J2126" t="s">
        <v>246</v>
      </c>
      <c r="K2126" t="s">
        <v>3079</v>
      </c>
      <c r="L2126" t="s">
        <v>247</v>
      </c>
      <c r="M2126">
        <v>362300</v>
      </c>
      <c r="N2126">
        <v>0</v>
      </c>
      <c r="O2126">
        <v>362300</v>
      </c>
      <c r="P2126">
        <v>0</v>
      </c>
      <c r="Q2126" t="s">
        <v>5984</v>
      </c>
      <c r="R2126" t="s">
        <v>3245</v>
      </c>
      <c r="S2126" t="s">
        <v>4722</v>
      </c>
      <c r="T2126" t="s">
        <v>3085</v>
      </c>
      <c r="U2126" t="s">
        <v>5985</v>
      </c>
      <c r="V2126" t="s">
        <v>5986</v>
      </c>
      <c r="W2126" t="s">
        <v>3085</v>
      </c>
      <c r="X2126" t="str">
        <f t="shared" si="33"/>
        <v>Funcionamiento</v>
      </c>
      <c r="Y2126" t="s">
        <v>5804</v>
      </c>
    </row>
    <row r="2127" spans="1:25">
      <c r="A2127" t="s">
        <v>3245</v>
      </c>
      <c r="B2127" t="s">
        <v>3516</v>
      </c>
      <c r="C2127" t="s">
        <v>5983</v>
      </c>
      <c r="D2127" t="s">
        <v>3076</v>
      </c>
      <c r="E2127" t="s">
        <v>3077</v>
      </c>
      <c r="F2127" t="s">
        <v>5803</v>
      </c>
      <c r="G2127" t="s">
        <v>5804</v>
      </c>
      <c r="H2127" t="s">
        <v>314</v>
      </c>
      <c r="I2127" t="s">
        <v>582</v>
      </c>
      <c r="J2127" t="s">
        <v>246</v>
      </c>
      <c r="K2127" t="s">
        <v>3079</v>
      </c>
      <c r="L2127" t="s">
        <v>247</v>
      </c>
      <c r="M2127">
        <v>3805800</v>
      </c>
      <c r="N2127">
        <v>0</v>
      </c>
      <c r="O2127">
        <v>3805800</v>
      </c>
      <c r="P2127">
        <v>0</v>
      </c>
      <c r="Q2127" t="s">
        <v>5984</v>
      </c>
      <c r="R2127" t="s">
        <v>3245</v>
      </c>
      <c r="S2127" t="s">
        <v>4722</v>
      </c>
      <c r="T2127" t="s">
        <v>3085</v>
      </c>
      <c r="U2127" t="s">
        <v>5985</v>
      </c>
      <c r="V2127" t="s">
        <v>5986</v>
      </c>
      <c r="W2127" t="s">
        <v>3085</v>
      </c>
      <c r="X2127" t="str">
        <f t="shared" si="33"/>
        <v>Funcionamiento</v>
      </c>
      <c r="Y2127" t="s">
        <v>5804</v>
      </c>
    </row>
    <row r="2128" spans="1:25">
      <c r="A2128" t="s">
        <v>3245</v>
      </c>
      <c r="B2128" t="s">
        <v>3516</v>
      </c>
      <c r="C2128" t="s">
        <v>5983</v>
      </c>
      <c r="D2128" t="s">
        <v>3076</v>
      </c>
      <c r="E2128" t="s">
        <v>3077</v>
      </c>
      <c r="F2128" t="s">
        <v>5803</v>
      </c>
      <c r="G2128" t="s">
        <v>5804</v>
      </c>
      <c r="H2128" t="s">
        <v>316</v>
      </c>
      <c r="I2128" t="s">
        <v>583</v>
      </c>
      <c r="J2128" t="s">
        <v>246</v>
      </c>
      <c r="K2128" t="s">
        <v>3079</v>
      </c>
      <c r="L2128" t="s">
        <v>247</v>
      </c>
      <c r="M2128">
        <v>2696100</v>
      </c>
      <c r="N2128">
        <v>0</v>
      </c>
      <c r="O2128">
        <v>2696100</v>
      </c>
      <c r="P2128">
        <v>0</v>
      </c>
      <c r="Q2128" t="s">
        <v>5984</v>
      </c>
      <c r="R2128" t="s">
        <v>3245</v>
      </c>
      <c r="S2128" t="s">
        <v>4722</v>
      </c>
      <c r="T2128" t="s">
        <v>3085</v>
      </c>
      <c r="U2128" t="s">
        <v>5985</v>
      </c>
      <c r="V2128" t="s">
        <v>5986</v>
      </c>
      <c r="W2128" t="s">
        <v>3085</v>
      </c>
      <c r="X2128" t="str">
        <f t="shared" si="33"/>
        <v>Funcionamiento</v>
      </c>
      <c r="Y2128" t="s">
        <v>5804</v>
      </c>
    </row>
    <row r="2129" spans="1:25">
      <c r="A2129" t="s">
        <v>3336</v>
      </c>
      <c r="B2129" t="s">
        <v>3516</v>
      </c>
      <c r="C2129" t="s">
        <v>5987</v>
      </c>
      <c r="D2129" t="s">
        <v>3076</v>
      </c>
      <c r="E2129" t="s">
        <v>3077</v>
      </c>
      <c r="F2129" t="s">
        <v>5803</v>
      </c>
      <c r="G2129" t="s">
        <v>5804</v>
      </c>
      <c r="H2129" t="s">
        <v>314</v>
      </c>
      <c r="I2129" t="s">
        <v>582</v>
      </c>
      <c r="J2129" t="s">
        <v>246</v>
      </c>
      <c r="K2129" t="s">
        <v>3079</v>
      </c>
      <c r="L2129" t="s">
        <v>247</v>
      </c>
      <c r="M2129">
        <v>3400300</v>
      </c>
      <c r="N2129">
        <v>0</v>
      </c>
      <c r="O2129">
        <v>3400300</v>
      </c>
      <c r="P2129">
        <v>0</v>
      </c>
      <c r="Q2129" t="s">
        <v>5988</v>
      </c>
      <c r="R2129" t="s">
        <v>3336</v>
      </c>
      <c r="S2129" t="s">
        <v>3359</v>
      </c>
      <c r="T2129" t="s">
        <v>3085</v>
      </c>
      <c r="U2129" t="s">
        <v>5989</v>
      </c>
      <c r="V2129" t="s">
        <v>5990</v>
      </c>
      <c r="W2129" t="s">
        <v>3085</v>
      </c>
      <c r="X2129" t="str">
        <f t="shared" si="33"/>
        <v>Funcionamiento</v>
      </c>
      <c r="Y2129" t="s">
        <v>5804</v>
      </c>
    </row>
    <row r="2130" spans="1:25">
      <c r="A2130" t="s">
        <v>3343</v>
      </c>
      <c r="B2130" t="s">
        <v>3882</v>
      </c>
      <c r="C2130" t="s">
        <v>5991</v>
      </c>
      <c r="D2130" t="s">
        <v>3076</v>
      </c>
      <c r="E2130" t="s">
        <v>3077</v>
      </c>
      <c r="F2130" t="s">
        <v>3234</v>
      </c>
      <c r="G2130" t="s">
        <v>5804</v>
      </c>
      <c r="H2130" t="s">
        <v>425</v>
      </c>
      <c r="I2130" t="s">
        <v>668</v>
      </c>
      <c r="J2130" t="s">
        <v>246</v>
      </c>
      <c r="K2130" t="s">
        <v>3079</v>
      </c>
      <c r="L2130" t="s">
        <v>247</v>
      </c>
      <c r="M2130">
        <v>2522591</v>
      </c>
      <c r="N2130">
        <v>0</v>
      </c>
      <c r="O2130">
        <v>2522591</v>
      </c>
      <c r="P2130">
        <v>0</v>
      </c>
      <c r="Q2130" t="s">
        <v>5823</v>
      </c>
      <c r="R2130" t="s">
        <v>3343</v>
      </c>
      <c r="S2130" t="s">
        <v>3439</v>
      </c>
      <c r="T2130" t="s">
        <v>3802</v>
      </c>
      <c r="U2130" t="s">
        <v>5992</v>
      </c>
      <c r="V2130" t="s">
        <v>5993</v>
      </c>
      <c r="W2130" t="s">
        <v>3085</v>
      </c>
      <c r="X2130" t="str">
        <f t="shared" si="33"/>
        <v>Inversión</v>
      </c>
      <c r="Y2130" t="s">
        <v>3241</v>
      </c>
    </row>
    <row r="2131" spans="1:25">
      <c r="A2131" t="s">
        <v>3350</v>
      </c>
      <c r="B2131" t="s">
        <v>3888</v>
      </c>
      <c r="C2131" t="s">
        <v>5994</v>
      </c>
      <c r="D2131" t="s">
        <v>3076</v>
      </c>
      <c r="E2131" t="s">
        <v>3077</v>
      </c>
      <c r="F2131" t="s">
        <v>5803</v>
      </c>
      <c r="G2131" t="s">
        <v>5804</v>
      </c>
      <c r="H2131" t="s">
        <v>338</v>
      </c>
      <c r="I2131" t="s">
        <v>339</v>
      </c>
      <c r="J2131" t="s">
        <v>246</v>
      </c>
      <c r="K2131" t="s">
        <v>3079</v>
      </c>
      <c r="L2131" t="s">
        <v>247</v>
      </c>
      <c r="M2131">
        <v>1000000</v>
      </c>
      <c r="N2131">
        <v>0</v>
      </c>
      <c r="O2131">
        <v>1000000</v>
      </c>
      <c r="P2131">
        <v>0</v>
      </c>
      <c r="Q2131" t="s">
        <v>5995</v>
      </c>
      <c r="R2131" t="s">
        <v>3350</v>
      </c>
      <c r="S2131" t="s">
        <v>3312</v>
      </c>
      <c r="T2131" t="s">
        <v>5996</v>
      </c>
      <c r="U2131" t="s">
        <v>3313</v>
      </c>
      <c r="V2131" t="s">
        <v>5997</v>
      </c>
      <c r="W2131" t="s">
        <v>3085</v>
      </c>
      <c r="X2131" t="str">
        <f t="shared" si="33"/>
        <v>Funcionamiento</v>
      </c>
      <c r="Y2131" t="s">
        <v>5804</v>
      </c>
    </row>
    <row r="2132" spans="1:25">
      <c r="A2132" t="s">
        <v>3073</v>
      </c>
      <c r="B2132" t="s">
        <v>5998</v>
      </c>
      <c r="C2132" t="s">
        <v>5999</v>
      </c>
      <c r="D2132" t="s">
        <v>3076</v>
      </c>
      <c r="E2132" t="s">
        <v>3077</v>
      </c>
      <c r="F2132" t="s">
        <v>258</v>
      </c>
      <c r="G2132" t="s">
        <v>6000</v>
      </c>
      <c r="H2132" t="s">
        <v>342</v>
      </c>
      <c r="I2132" t="s">
        <v>343</v>
      </c>
      <c r="J2132" t="s">
        <v>246</v>
      </c>
      <c r="K2132" t="s">
        <v>3079</v>
      </c>
      <c r="L2132" t="s">
        <v>247</v>
      </c>
      <c r="M2132">
        <v>800000</v>
      </c>
      <c r="N2132">
        <v>-205755</v>
      </c>
      <c r="O2132">
        <v>594245</v>
      </c>
      <c r="P2132">
        <v>0</v>
      </c>
      <c r="Q2132" t="s">
        <v>6001</v>
      </c>
      <c r="R2132" t="s">
        <v>3073</v>
      </c>
      <c r="S2132" t="s">
        <v>6002</v>
      </c>
      <c r="T2132" t="s">
        <v>6003</v>
      </c>
      <c r="U2132" t="s">
        <v>6004</v>
      </c>
      <c r="V2132" t="s">
        <v>6005</v>
      </c>
      <c r="W2132" t="s">
        <v>3085</v>
      </c>
      <c r="X2132" t="str">
        <f t="shared" si="33"/>
        <v>Funcionamiento</v>
      </c>
      <c r="Y2132" t="s">
        <v>6000</v>
      </c>
    </row>
    <row r="2133" spans="1:25">
      <c r="A2133" t="s">
        <v>3073</v>
      </c>
      <c r="B2133" t="s">
        <v>5998</v>
      </c>
      <c r="C2133" t="s">
        <v>5999</v>
      </c>
      <c r="D2133" t="s">
        <v>3076</v>
      </c>
      <c r="E2133" t="s">
        <v>3077</v>
      </c>
      <c r="F2133" t="s">
        <v>258</v>
      </c>
      <c r="G2133" t="s">
        <v>6000</v>
      </c>
      <c r="H2133" t="s">
        <v>344</v>
      </c>
      <c r="I2133" t="s">
        <v>345</v>
      </c>
      <c r="J2133" t="s">
        <v>246</v>
      </c>
      <c r="K2133" t="s">
        <v>3079</v>
      </c>
      <c r="L2133" t="s">
        <v>247</v>
      </c>
      <c r="M2133">
        <v>1200000</v>
      </c>
      <c r="N2133">
        <v>-255390</v>
      </c>
      <c r="O2133">
        <v>944610</v>
      </c>
      <c r="P2133">
        <v>0</v>
      </c>
      <c r="Q2133" t="s">
        <v>6001</v>
      </c>
      <c r="R2133" t="s">
        <v>3073</v>
      </c>
      <c r="S2133" t="s">
        <v>6002</v>
      </c>
      <c r="T2133" t="s">
        <v>6003</v>
      </c>
      <c r="U2133" t="s">
        <v>6004</v>
      </c>
      <c r="V2133" t="s">
        <v>6005</v>
      </c>
      <c r="W2133" t="s">
        <v>3085</v>
      </c>
      <c r="X2133" t="str">
        <f t="shared" si="33"/>
        <v>Funcionamiento</v>
      </c>
      <c r="Y2133" t="s">
        <v>6000</v>
      </c>
    </row>
    <row r="2134" spans="1:25">
      <c r="A2134" t="s">
        <v>3073</v>
      </c>
      <c r="B2134" t="s">
        <v>5998</v>
      </c>
      <c r="C2134" t="s">
        <v>5999</v>
      </c>
      <c r="D2134" t="s">
        <v>3076</v>
      </c>
      <c r="E2134" t="s">
        <v>3077</v>
      </c>
      <c r="F2134" t="s">
        <v>258</v>
      </c>
      <c r="G2134" t="s">
        <v>6000</v>
      </c>
      <c r="H2134" t="s">
        <v>340</v>
      </c>
      <c r="I2134" t="s">
        <v>341</v>
      </c>
      <c r="J2134" t="s">
        <v>246</v>
      </c>
      <c r="K2134" t="s">
        <v>3079</v>
      </c>
      <c r="L2134" t="s">
        <v>247</v>
      </c>
      <c r="M2134">
        <v>39000000</v>
      </c>
      <c r="N2134">
        <v>-2242552</v>
      </c>
      <c r="O2134">
        <v>36757448</v>
      </c>
      <c r="P2134">
        <v>0</v>
      </c>
      <c r="Q2134" t="s">
        <v>6001</v>
      </c>
      <c r="R2134" t="s">
        <v>3073</v>
      </c>
      <c r="S2134" t="s">
        <v>6002</v>
      </c>
      <c r="T2134" t="s">
        <v>6003</v>
      </c>
      <c r="U2134" t="s">
        <v>6004</v>
      </c>
      <c r="V2134" t="s">
        <v>6005</v>
      </c>
      <c r="W2134" t="s">
        <v>3085</v>
      </c>
      <c r="X2134" t="str">
        <f t="shared" si="33"/>
        <v>Funcionamiento</v>
      </c>
      <c r="Y2134" t="s">
        <v>6000</v>
      </c>
    </row>
    <row r="2135" spans="1:25">
      <c r="A2135" t="s">
        <v>3086</v>
      </c>
      <c r="B2135" t="s">
        <v>3535</v>
      </c>
      <c r="C2135" t="s">
        <v>6006</v>
      </c>
      <c r="D2135" t="s">
        <v>3076</v>
      </c>
      <c r="E2135" t="s">
        <v>3077</v>
      </c>
      <c r="F2135" t="s">
        <v>258</v>
      </c>
      <c r="G2135" t="s">
        <v>6000</v>
      </c>
      <c r="H2135" t="s">
        <v>294</v>
      </c>
      <c r="I2135" t="s">
        <v>296</v>
      </c>
      <c r="J2135" t="s">
        <v>246</v>
      </c>
      <c r="K2135" t="s">
        <v>3079</v>
      </c>
      <c r="L2135" t="s">
        <v>247</v>
      </c>
      <c r="M2135">
        <v>681176</v>
      </c>
      <c r="N2135">
        <v>0</v>
      </c>
      <c r="O2135">
        <v>681176</v>
      </c>
      <c r="P2135">
        <v>0</v>
      </c>
      <c r="Q2135" t="s">
        <v>6007</v>
      </c>
      <c r="R2135" t="s">
        <v>3086</v>
      </c>
      <c r="S2135" t="s">
        <v>3104</v>
      </c>
      <c r="T2135" t="s">
        <v>3085</v>
      </c>
      <c r="U2135" t="s">
        <v>6008</v>
      </c>
      <c r="V2135" t="s">
        <v>6009</v>
      </c>
      <c r="W2135" t="s">
        <v>3111</v>
      </c>
      <c r="X2135" t="str">
        <f t="shared" si="33"/>
        <v>Funcionamiento</v>
      </c>
      <c r="Y2135" t="s">
        <v>6000</v>
      </c>
    </row>
    <row r="2136" spans="1:25">
      <c r="A2136" t="s">
        <v>3086</v>
      </c>
      <c r="B2136" t="s">
        <v>3535</v>
      </c>
      <c r="C2136" t="s">
        <v>6006</v>
      </c>
      <c r="D2136" t="s">
        <v>3076</v>
      </c>
      <c r="E2136" t="s">
        <v>3077</v>
      </c>
      <c r="F2136" t="s">
        <v>258</v>
      </c>
      <c r="G2136" t="s">
        <v>6000</v>
      </c>
      <c r="H2136" t="s">
        <v>331</v>
      </c>
      <c r="I2136" t="s">
        <v>587</v>
      </c>
      <c r="J2136" t="s">
        <v>246</v>
      </c>
      <c r="K2136" t="s">
        <v>3079</v>
      </c>
      <c r="L2136" t="s">
        <v>247</v>
      </c>
      <c r="M2136">
        <v>1702248</v>
      </c>
      <c r="N2136">
        <v>0</v>
      </c>
      <c r="O2136">
        <v>1702248</v>
      </c>
      <c r="P2136">
        <v>0</v>
      </c>
      <c r="Q2136" t="s">
        <v>6007</v>
      </c>
      <c r="R2136" t="s">
        <v>3086</v>
      </c>
      <c r="S2136" t="s">
        <v>3104</v>
      </c>
      <c r="T2136" t="s">
        <v>3085</v>
      </c>
      <c r="U2136" t="s">
        <v>6008</v>
      </c>
      <c r="V2136" t="s">
        <v>6009</v>
      </c>
      <c r="W2136" t="s">
        <v>3111</v>
      </c>
      <c r="X2136" t="str">
        <f t="shared" si="33"/>
        <v>Funcionamiento</v>
      </c>
      <c r="Y2136" t="s">
        <v>6000</v>
      </c>
    </row>
    <row r="2137" spans="1:25">
      <c r="A2137" t="s">
        <v>3086</v>
      </c>
      <c r="B2137" t="s">
        <v>3535</v>
      </c>
      <c r="C2137" t="s">
        <v>6006</v>
      </c>
      <c r="D2137" t="s">
        <v>3076</v>
      </c>
      <c r="E2137" t="s">
        <v>3077</v>
      </c>
      <c r="F2137" t="s">
        <v>258</v>
      </c>
      <c r="G2137" t="s">
        <v>6000</v>
      </c>
      <c r="H2137" t="s">
        <v>348</v>
      </c>
      <c r="I2137" t="s">
        <v>349</v>
      </c>
      <c r="J2137" t="s">
        <v>246</v>
      </c>
      <c r="K2137" t="s">
        <v>3079</v>
      </c>
      <c r="L2137" t="s">
        <v>247</v>
      </c>
      <c r="M2137">
        <v>2383301</v>
      </c>
      <c r="N2137">
        <v>-679894</v>
      </c>
      <c r="O2137">
        <v>1703407</v>
      </c>
      <c r="P2137">
        <v>0</v>
      </c>
      <c r="Q2137" t="s">
        <v>6007</v>
      </c>
      <c r="R2137" t="s">
        <v>3086</v>
      </c>
      <c r="S2137" t="s">
        <v>3104</v>
      </c>
      <c r="T2137" t="s">
        <v>3085</v>
      </c>
      <c r="U2137" t="s">
        <v>6008</v>
      </c>
      <c r="V2137" t="s">
        <v>6009</v>
      </c>
      <c r="W2137" t="s">
        <v>3111</v>
      </c>
      <c r="X2137" t="str">
        <f t="shared" si="33"/>
        <v>Funcionamiento</v>
      </c>
      <c r="Y2137" t="s">
        <v>6000</v>
      </c>
    </row>
    <row r="2138" spans="1:25">
      <c r="A2138" t="s">
        <v>3086</v>
      </c>
      <c r="B2138" t="s">
        <v>3535</v>
      </c>
      <c r="C2138" t="s">
        <v>6006</v>
      </c>
      <c r="D2138" t="s">
        <v>3076</v>
      </c>
      <c r="E2138" t="s">
        <v>3077</v>
      </c>
      <c r="F2138" t="s">
        <v>258</v>
      </c>
      <c r="G2138" t="s">
        <v>6000</v>
      </c>
      <c r="H2138" t="s">
        <v>303</v>
      </c>
      <c r="I2138" t="s">
        <v>305</v>
      </c>
      <c r="J2138" t="s">
        <v>246</v>
      </c>
      <c r="K2138" t="s">
        <v>3079</v>
      </c>
      <c r="L2138" t="s">
        <v>247</v>
      </c>
      <c r="M2138">
        <v>3991783</v>
      </c>
      <c r="N2138">
        <v>0</v>
      </c>
      <c r="O2138">
        <v>3991783</v>
      </c>
      <c r="P2138">
        <v>0</v>
      </c>
      <c r="Q2138" t="s">
        <v>6007</v>
      </c>
      <c r="R2138" t="s">
        <v>3086</v>
      </c>
      <c r="S2138" t="s">
        <v>3104</v>
      </c>
      <c r="T2138" t="s">
        <v>3085</v>
      </c>
      <c r="U2138" t="s">
        <v>6008</v>
      </c>
      <c r="V2138" t="s">
        <v>6009</v>
      </c>
      <c r="W2138" t="s">
        <v>3111</v>
      </c>
      <c r="X2138" t="str">
        <f t="shared" si="33"/>
        <v>Funcionamiento</v>
      </c>
      <c r="Y2138" t="s">
        <v>6000</v>
      </c>
    </row>
    <row r="2139" spans="1:25">
      <c r="A2139" t="s">
        <v>3086</v>
      </c>
      <c r="B2139" t="s">
        <v>3535</v>
      </c>
      <c r="C2139" t="s">
        <v>6006</v>
      </c>
      <c r="D2139" t="s">
        <v>3076</v>
      </c>
      <c r="E2139" t="s">
        <v>3077</v>
      </c>
      <c r="F2139" t="s">
        <v>258</v>
      </c>
      <c r="G2139" t="s">
        <v>6000</v>
      </c>
      <c r="H2139" t="s">
        <v>333</v>
      </c>
      <c r="I2139" t="s">
        <v>335</v>
      </c>
      <c r="J2139" t="s">
        <v>246</v>
      </c>
      <c r="K2139" t="s">
        <v>3079</v>
      </c>
      <c r="L2139" t="s">
        <v>247</v>
      </c>
      <c r="M2139">
        <v>158945</v>
      </c>
      <c r="N2139">
        <v>0</v>
      </c>
      <c r="O2139">
        <v>158945</v>
      </c>
      <c r="P2139">
        <v>0</v>
      </c>
      <c r="Q2139" t="s">
        <v>6007</v>
      </c>
      <c r="R2139" t="s">
        <v>3086</v>
      </c>
      <c r="S2139" t="s">
        <v>3104</v>
      </c>
      <c r="T2139" t="s">
        <v>3085</v>
      </c>
      <c r="U2139" t="s">
        <v>6008</v>
      </c>
      <c r="V2139" t="s">
        <v>6009</v>
      </c>
      <c r="W2139" t="s">
        <v>3111</v>
      </c>
      <c r="X2139" t="str">
        <f t="shared" si="33"/>
        <v>Funcionamiento</v>
      </c>
      <c r="Y2139" t="s">
        <v>6000</v>
      </c>
    </row>
    <row r="2140" spans="1:25">
      <c r="A2140" t="s">
        <v>3086</v>
      </c>
      <c r="B2140" t="s">
        <v>3535</v>
      </c>
      <c r="C2140" t="s">
        <v>6006</v>
      </c>
      <c r="D2140" t="s">
        <v>3076</v>
      </c>
      <c r="E2140" t="s">
        <v>3077</v>
      </c>
      <c r="F2140" t="s">
        <v>258</v>
      </c>
      <c r="G2140" t="s">
        <v>6000</v>
      </c>
      <c r="H2140" t="s">
        <v>309</v>
      </c>
      <c r="I2140" t="s">
        <v>311</v>
      </c>
      <c r="J2140" t="s">
        <v>246</v>
      </c>
      <c r="K2140" t="s">
        <v>3079</v>
      </c>
      <c r="L2140" t="s">
        <v>247</v>
      </c>
      <c r="M2140">
        <v>1348510</v>
      </c>
      <c r="N2140">
        <v>0</v>
      </c>
      <c r="O2140">
        <v>1348510</v>
      </c>
      <c r="P2140">
        <v>0</v>
      </c>
      <c r="Q2140" t="s">
        <v>6007</v>
      </c>
      <c r="R2140" t="s">
        <v>3086</v>
      </c>
      <c r="S2140" t="s">
        <v>3104</v>
      </c>
      <c r="T2140" t="s">
        <v>3085</v>
      </c>
      <c r="U2140" t="s">
        <v>6008</v>
      </c>
      <c r="V2140" t="s">
        <v>6009</v>
      </c>
      <c r="W2140" t="s">
        <v>3111</v>
      </c>
      <c r="X2140" t="str">
        <f t="shared" si="33"/>
        <v>Funcionamiento</v>
      </c>
      <c r="Y2140" t="s">
        <v>6000</v>
      </c>
    </row>
    <row r="2141" spans="1:25">
      <c r="A2141" t="s">
        <v>3086</v>
      </c>
      <c r="B2141" t="s">
        <v>3535</v>
      </c>
      <c r="C2141" t="s">
        <v>6006</v>
      </c>
      <c r="D2141" t="s">
        <v>3076</v>
      </c>
      <c r="E2141" t="s">
        <v>3077</v>
      </c>
      <c r="F2141" t="s">
        <v>258</v>
      </c>
      <c r="G2141" t="s">
        <v>6000</v>
      </c>
      <c r="H2141" t="s">
        <v>297</v>
      </c>
      <c r="I2141" t="s">
        <v>299</v>
      </c>
      <c r="J2141" t="s">
        <v>246</v>
      </c>
      <c r="K2141" t="s">
        <v>3079</v>
      </c>
      <c r="L2141" t="s">
        <v>247</v>
      </c>
      <c r="M2141">
        <v>860547</v>
      </c>
      <c r="N2141">
        <v>0</v>
      </c>
      <c r="O2141">
        <v>860547</v>
      </c>
      <c r="P2141">
        <v>0</v>
      </c>
      <c r="Q2141" t="s">
        <v>6007</v>
      </c>
      <c r="R2141" t="s">
        <v>3086</v>
      </c>
      <c r="S2141" t="s">
        <v>3104</v>
      </c>
      <c r="T2141" t="s">
        <v>3085</v>
      </c>
      <c r="U2141" t="s">
        <v>6008</v>
      </c>
      <c r="V2141" t="s">
        <v>6009</v>
      </c>
      <c r="W2141" t="s">
        <v>3111</v>
      </c>
      <c r="X2141" t="str">
        <f t="shared" si="33"/>
        <v>Funcionamiento</v>
      </c>
      <c r="Y2141" t="s">
        <v>6000</v>
      </c>
    </row>
    <row r="2142" spans="1:25">
      <c r="A2142" t="s">
        <v>3086</v>
      </c>
      <c r="B2142" t="s">
        <v>3535</v>
      </c>
      <c r="C2142" t="s">
        <v>6006</v>
      </c>
      <c r="D2142" t="s">
        <v>3076</v>
      </c>
      <c r="E2142" t="s">
        <v>3077</v>
      </c>
      <c r="F2142" t="s">
        <v>258</v>
      </c>
      <c r="G2142" t="s">
        <v>6000</v>
      </c>
      <c r="H2142" t="s">
        <v>336</v>
      </c>
      <c r="I2142" t="s">
        <v>337</v>
      </c>
      <c r="J2142" t="s">
        <v>246</v>
      </c>
      <c r="K2142" t="s">
        <v>3079</v>
      </c>
      <c r="L2142" t="s">
        <v>247</v>
      </c>
      <c r="M2142">
        <v>2240265</v>
      </c>
      <c r="N2142">
        <v>0</v>
      </c>
      <c r="O2142">
        <v>2240265</v>
      </c>
      <c r="P2142">
        <v>0</v>
      </c>
      <c r="Q2142" t="s">
        <v>6007</v>
      </c>
      <c r="R2142" t="s">
        <v>3086</v>
      </c>
      <c r="S2142" t="s">
        <v>3104</v>
      </c>
      <c r="T2142" t="s">
        <v>3085</v>
      </c>
      <c r="U2142" t="s">
        <v>6008</v>
      </c>
      <c r="V2142" t="s">
        <v>6009</v>
      </c>
      <c r="W2142" t="s">
        <v>3111</v>
      </c>
      <c r="X2142" t="str">
        <f t="shared" si="33"/>
        <v>Funcionamiento</v>
      </c>
      <c r="Y2142" t="s">
        <v>6000</v>
      </c>
    </row>
    <row r="2143" spans="1:25">
      <c r="A2143" t="s">
        <v>3086</v>
      </c>
      <c r="B2143" t="s">
        <v>3535</v>
      </c>
      <c r="C2143" t="s">
        <v>6006</v>
      </c>
      <c r="D2143" t="s">
        <v>3076</v>
      </c>
      <c r="E2143" t="s">
        <v>3077</v>
      </c>
      <c r="F2143" t="s">
        <v>258</v>
      </c>
      <c r="G2143" t="s">
        <v>6000</v>
      </c>
      <c r="H2143" t="s">
        <v>292</v>
      </c>
      <c r="I2143" t="s">
        <v>293</v>
      </c>
      <c r="J2143" t="s">
        <v>246</v>
      </c>
      <c r="K2143" t="s">
        <v>3079</v>
      </c>
      <c r="L2143" t="s">
        <v>247</v>
      </c>
      <c r="M2143">
        <v>40046348</v>
      </c>
      <c r="N2143">
        <v>0</v>
      </c>
      <c r="O2143">
        <v>40046348</v>
      </c>
      <c r="P2143">
        <v>0</v>
      </c>
      <c r="Q2143" t="s">
        <v>6007</v>
      </c>
      <c r="R2143" t="s">
        <v>3086</v>
      </c>
      <c r="S2143" t="s">
        <v>3104</v>
      </c>
      <c r="T2143" t="s">
        <v>3085</v>
      </c>
      <c r="U2143" t="s">
        <v>6008</v>
      </c>
      <c r="V2143" t="s">
        <v>6009</v>
      </c>
      <c r="W2143" t="s">
        <v>3111</v>
      </c>
      <c r="X2143" t="str">
        <f t="shared" si="33"/>
        <v>Funcionamiento</v>
      </c>
      <c r="Y2143" t="s">
        <v>6000</v>
      </c>
    </row>
    <row r="2144" spans="1:25">
      <c r="A2144" t="s">
        <v>3093</v>
      </c>
      <c r="B2144" t="s">
        <v>3535</v>
      </c>
      <c r="C2144" t="s">
        <v>6010</v>
      </c>
      <c r="D2144" t="s">
        <v>3076</v>
      </c>
      <c r="E2144" t="s">
        <v>3077</v>
      </c>
      <c r="F2144" t="s">
        <v>258</v>
      </c>
      <c r="G2144" t="s">
        <v>6000</v>
      </c>
      <c r="H2144" t="s">
        <v>318</v>
      </c>
      <c r="I2144" t="s">
        <v>586</v>
      </c>
      <c r="J2144" t="s">
        <v>246</v>
      </c>
      <c r="K2144" t="s">
        <v>3079</v>
      </c>
      <c r="L2144" t="s">
        <v>247</v>
      </c>
      <c r="M2144">
        <v>2220400</v>
      </c>
      <c r="N2144">
        <v>0</v>
      </c>
      <c r="O2144">
        <v>2220400</v>
      </c>
      <c r="P2144">
        <v>0</v>
      </c>
      <c r="Q2144" t="s">
        <v>6011</v>
      </c>
      <c r="R2144" t="s">
        <v>3093</v>
      </c>
      <c r="S2144" t="s">
        <v>3111</v>
      </c>
      <c r="T2144" t="s">
        <v>3085</v>
      </c>
      <c r="U2144" t="s">
        <v>6012</v>
      </c>
      <c r="V2144" t="s">
        <v>6013</v>
      </c>
      <c r="W2144" t="s">
        <v>3085</v>
      </c>
      <c r="X2144" t="str">
        <f t="shared" si="33"/>
        <v>Funcionamiento</v>
      </c>
      <c r="Y2144" t="s">
        <v>6000</v>
      </c>
    </row>
    <row r="2145" spans="1:25">
      <c r="A2145" t="s">
        <v>3093</v>
      </c>
      <c r="B2145" t="s">
        <v>3535</v>
      </c>
      <c r="C2145" t="s">
        <v>6010</v>
      </c>
      <c r="D2145" t="s">
        <v>3076</v>
      </c>
      <c r="E2145" t="s">
        <v>3077</v>
      </c>
      <c r="F2145" t="s">
        <v>258</v>
      </c>
      <c r="G2145" t="s">
        <v>6000</v>
      </c>
      <c r="H2145" t="s">
        <v>324</v>
      </c>
      <c r="I2145" t="s">
        <v>325</v>
      </c>
      <c r="J2145" t="s">
        <v>246</v>
      </c>
      <c r="K2145" t="s">
        <v>3079</v>
      </c>
      <c r="L2145" t="s">
        <v>247</v>
      </c>
      <c r="M2145">
        <v>1111000</v>
      </c>
      <c r="N2145">
        <v>0</v>
      </c>
      <c r="O2145">
        <v>1111000</v>
      </c>
      <c r="P2145">
        <v>0</v>
      </c>
      <c r="Q2145" t="s">
        <v>6011</v>
      </c>
      <c r="R2145" t="s">
        <v>3093</v>
      </c>
      <c r="S2145" t="s">
        <v>3111</v>
      </c>
      <c r="T2145" t="s">
        <v>3085</v>
      </c>
      <c r="U2145" t="s">
        <v>6012</v>
      </c>
      <c r="V2145" t="s">
        <v>6013</v>
      </c>
      <c r="W2145" t="s">
        <v>3085</v>
      </c>
      <c r="X2145" t="str">
        <f t="shared" si="33"/>
        <v>Funcionamiento</v>
      </c>
      <c r="Y2145" t="s">
        <v>6000</v>
      </c>
    </row>
    <row r="2146" spans="1:25">
      <c r="A2146" t="s">
        <v>3093</v>
      </c>
      <c r="B2146" t="s">
        <v>3535</v>
      </c>
      <c r="C2146" t="s">
        <v>6010</v>
      </c>
      <c r="D2146" t="s">
        <v>3076</v>
      </c>
      <c r="E2146" t="s">
        <v>3077</v>
      </c>
      <c r="F2146" t="s">
        <v>258</v>
      </c>
      <c r="G2146" t="s">
        <v>6000</v>
      </c>
      <c r="H2146" t="s">
        <v>314</v>
      </c>
      <c r="I2146" t="s">
        <v>582</v>
      </c>
      <c r="J2146" t="s">
        <v>246</v>
      </c>
      <c r="K2146" t="s">
        <v>3079</v>
      </c>
      <c r="L2146" t="s">
        <v>247</v>
      </c>
      <c r="M2146">
        <v>6591700</v>
      </c>
      <c r="N2146">
        <v>0</v>
      </c>
      <c r="O2146">
        <v>6591700</v>
      </c>
      <c r="P2146">
        <v>0</v>
      </c>
      <c r="Q2146" t="s">
        <v>6011</v>
      </c>
      <c r="R2146" t="s">
        <v>3093</v>
      </c>
      <c r="S2146" t="s">
        <v>3111</v>
      </c>
      <c r="T2146" t="s">
        <v>3085</v>
      </c>
      <c r="U2146" t="s">
        <v>6012</v>
      </c>
      <c r="V2146" t="s">
        <v>6013</v>
      </c>
      <c r="W2146" t="s">
        <v>3085</v>
      </c>
      <c r="X2146" t="str">
        <f t="shared" si="33"/>
        <v>Funcionamiento</v>
      </c>
      <c r="Y2146" t="s">
        <v>6000</v>
      </c>
    </row>
    <row r="2147" spans="1:25">
      <c r="A2147" t="s">
        <v>3093</v>
      </c>
      <c r="B2147" t="s">
        <v>3535</v>
      </c>
      <c r="C2147" t="s">
        <v>6010</v>
      </c>
      <c r="D2147" t="s">
        <v>3076</v>
      </c>
      <c r="E2147" t="s">
        <v>3077</v>
      </c>
      <c r="F2147" t="s">
        <v>258</v>
      </c>
      <c r="G2147" t="s">
        <v>6000</v>
      </c>
      <c r="H2147" t="s">
        <v>316</v>
      </c>
      <c r="I2147" t="s">
        <v>583</v>
      </c>
      <c r="J2147" t="s">
        <v>246</v>
      </c>
      <c r="K2147" t="s">
        <v>3079</v>
      </c>
      <c r="L2147" t="s">
        <v>247</v>
      </c>
      <c r="M2147">
        <v>4669200</v>
      </c>
      <c r="N2147">
        <v>0</v>
      </c>
      <c r="O2147">
        <v>4669200</v>
      </c>
      <c r="P2147">
        <v>0</v>
      </c>
      <c r="Q2147" t="s">
        <v>6011</v>
      </c>
      <c r="R2147" t="s">
        <v>3093</v>
      </c>
      <c r="S2147" t="s">
        <v>3111</v>
      </c>
      <c r="T2147" t="s">
        <v>3085</v>
      </c>
      <c r="U2147" t="s">
        <v>6012</v>
      </c>
      <c r="V2147" t="s">
        <v>6013</v>
      </c>
      <c r="W2147" t="s">
        <v>3085</v>
      </c>
      <c r="X2147" t="str">
        <f t="shared" si="33"/>
        <v>Funcionamiento</v>
      </c>
      <c r="Y2147" t="s">
        <v>6000</v>
      </c>
    </row>
    <row r="2148" spans="1:25">
      <c r="A2148" t="s">
        <v>3093</v>
      </c>
      <c r="B2148" t="s">
        <v>3535</v>
      </c>
      <c r="C2148" t="s">
        <v>6010</v>
      </c>
      <c r="D2148" t="s">
        <v>3076</v>
      </c>
      <c r="E2148" t="s">
        <v>3077</v>
      </c>
      <c r="F2148" t="s">
        <v>258</v>
      </c>
      <c r="G2148" t="s">
        <v>6000</v>
      </c>
      <c r="H2148" t="s">
        <v>320</v>
      </c>
      <c r="I2148" t="s">
        <v>321</v>
      </c>
      <c r="J2148" t="s">
        <v>246</v>
      </c>
      <c r="K2148" t="s">
        <v>3079</v>
      </c>
      <c r="L2148" t="s">
        <v>247</v>
      </c>
      <c r="M2148">
        <v>505600</v>
      </c>
      <c r="N2148">
        <v>0</v>
      </c>
      <c r="O2148">
        <v>505600</v>
      </c>
      <c r="P2148">
        <v>0</v>
      </c>
      <c r="Q2148" t="s">
        <v>6011</v>
      </c>
      <c r="R2148" t="s">
        <v>3093</v>
      </c>
      <c r="S2148" t="s">
        <v>3111</v>
      </c>
      <c r="T2148" t="s">
        <v>3085</v>
      </c>
      <c r="U2148" t="s">
        <v>6012</v>
      </c>
      <c r="V2148" t="s">
        <v>6013</v>
      </c>
      <c r="W2148" t="s">
        <v>3085</v>
      </c>
      <c r="X2148" t="str">
        <f t="shared" si="33"/>
        <v>Funcionamiento</v>
      </c>
      <c r="Y2148" t="s">
        <v>6000</v>
      </c>
    </row>
    <row r="2149" spans="1:25">
      <c r="A2149" t="s">
        <v>3093</v>
      </c>
      <c r="B2149" t="s">
        <v>3535</v>
      </c>
      <c r="C2149" t="s">
        <v>6010</v>
      </c>
      <c r="D2149" t="s">
        <v>3076</v>
      </c>
      <c r="E2149" t="s">
        <v>3077</v>
      </c>
      <c r="F2149" t="s">
        <v>258</v>
      </c>
      <c r="G2149" t="s">
        <v>6000</v>
      </c>
      <c r="H2149" t="s">
        <v>322</v>
      </c>
      <c r="I2149" t="s">
        <v>323</v>
      </c>
      <c r="J2149" t="s">
        <v>246</v>
      </c>
      <c r="K2149" t="s">
        <v>3079</v>
      </c>
      <c r="L2149" t="s">
        <v>247</v>
      </c>
      <c r="M2149">
        <v>1665900</v>
      </c>
      <c r="N2149">
        <v>0</v>
      </c>
      <c r="O2149">
        <v>1665900</v>
      </c>
      <c r="P2149">
        <v>0</v>
      </c>
      <c r="Q2149" t="s">
        <v>6011</v>
      </c>
      <c r="R2149" t="s">
        <v>3093</v>
      </c>
      <c r="S2149" t="s">
        <v>3111</v>
      </c>
      <c r="T2149" t="s">
        <v>3085</v>
      </c>
      <c r="U2149" t="s">
        <v>6012</v>
      </c>
      <c r="V2149" t="s">
        <v>6013</v>
      </c>
      <c r="W2149" t="s">
        <v>3085</v>
      </c>
      <c r="X2149" t="str">
        <f t="shared" si="33"/>
        <v>Funcionamiento</v>
      </c>
      <c r="Y2149" t="s">
        <v>6000</v>
      </c>
    </row>
    <row r="2150" spans="1:25">
      <c r="A2150" t="s">
        <v>3100</v>
      </c>
      <c r="B2150" t="s">
        <v>3120</v>
      </c>
      <c r="C2150" t="s">
        <v>6014</v>
      </c>
      <c r="D2150" t="s">
        <v>3076</v>
      </c>
      <c r="E2150" t="s">
        <v>3077</v>
      </c>
      <c r="F2150" t="s">
        <v>258</v>
      </c>
      <c r="G2150" t="s">
        <v>6000</v>
      </c>
      <c r="H2150" t="s">
        <v>346</v>
      </c>
      <c r="I2150" t="s">
        <v>347</v>
      </c>
      <c r="J2150" t="s">
        <v>246</v>
      </c>
      <c r="K2150" t="s">
        <v>3079</v>
      </c>
      <c r="L2150" t="s">
        <v>247</v>
      </c>
      <c r="M2150">
        <v>258320</v>
      </c>
      <c r="N2150">
        <v>0</v>
      </c>
      <c r="O2150">
        <v>258320</v>
      </c>
      <c r="P2150">
        <v>0</v>
      </c>
      <c r="Q2150" t="s">
        <v>6015</v>
      </c>
      <c r="R2150" t="s">
        <v>3100</v>
      </c>
      <c r="S2150" t="s">
        <v>3127</v>
      </c>
      <c r="T2150" t="s">
        <v>3202</v>
      </c>
      <c r="U2150" t="s">
        <v>3358</v>
      </c>
      <c r="V2150" t="s">
        <v>6016</v>
      </c>
      <c r="W2150" t="s">
        <v>3085</v>
      </c>
      <c r="X2150" t="str">
        <f t="shared" si="33"/>
        <v>Funcionamiento</v>
      </c>
      <c r="Y2150" t="s">
        <v>6000</v>
      </c>
    </row>
    <row r="2151" spans="1:25">
      <c r="A2151" t="s">
        <v>3100</v>
      </c>
      <c r="B2151" t="s">
        <v>3120</v>
      </c>
      <c r="C2151" t="s">
        <v>6014</v>
      </c>
      <c r="D2151" t="s">
        <v>3076</v>
      </c>
      <c r="E2151" t="s">
        <v>3077</v>
      </c>
      <c r="F2151" t="s">
        <v>258</v>
      </c>
      <c r="G2151" t="s">
        <v>6000</v>
      </c>
      <c r="H2151" t="s">
        <v>338</v>
      </c>
      <c r="I2151" t="s">
        <v>339</v>
      </c>
      <c r="J2151" t="s">
        <v>246</v>
      </c>
      <c r="K2151" t="s">
        <v>3079</v>
      </c>
      <c r="L2151" t="s">
        <v>247</v>
      </c>
      <c r="M2151">
        <v>78400</v>
      </c>
      <c r="N2151">
        <v>0</v>
      </c>
      <c r="O2151">
        <v>78400</v>
      </c>
      <c r="P2151">
        <v>0</v>
      </c>
      <c r="Q2151" t="s">
        <v>6015</v>
      </c>
      <c r="R2151" t="s">
        <v>3100</v>
      </c>
      <c r="S2151" t="s">
        <v>3127</v>
      </c>
      <c r="T2151" t="s">
        <v>3202</v>
      </c>
      <c r="U2151" t="s">
        <v>3358</v>
      </c>
      <c r="V2151" t="s">
        <v>6016</v>
      </c>
      <c r="W2151" t="s">
        <v>3085</v>
      </c>
      <c r="X2151" t="str">
        <f t="shared" si="33"/>
        <v>Funcionamiento</v>
      </c>
      <c r="Y2151" t="s">
        <v>6000</v>
      </c>
    </row>
    <row r="2152" spans="1:25">
      <c r="A2152" t="s">
        <v>3107</v>
      </c>
      <c r="B2152" t="s">
        <v>3135</v>
      </c>
      <c r="C2152" t="s">
        <v>6017</v>
      </c>
      <c r="D2152" t="s">
        <v>3076</v>
      </c>
      <c r="E2152" t="s">
        <v>3077</v>
      </c>
      <c r="F2152" t="s">
        <v>3149</v>
      </c>
      <c r="G2152" t="s">
        <v>6000</v>
      </c>
      <c r="H2152" t="s">
        <v>437</v>
      </c>
      <c r="I2152" t="s">
        <v>649</v>
      </c>
      <c r="J2152" t="s">
        <v>246</v>
      </c>
      <c r="K2152" t="s">
        <v>3150</v>
      </c>
      <c r="L2152" t="s">
        <v>247</v>
      </c>
      <c r="M2152">
        <v>4000000</v>
      </c>
      <c r="N2152">
        <v>-3925803</v>
      </c>
      <c r="O2152">
        <v>74197</v>
      </c>
      <c r="P2152">
        <v>0</v>
      </c>
      <c r="Q2152" t="s">
        <v>6018</v>
      </c>
      <c r="R2152" t="s">
        <v>3107</v>
      </c>
      <c r="S2152" t="s">
        <v>3358</v>
      </c>
      <c r="T2152" t="s">
        <v>4708</v>
      </c>
      <c r="U2152" t="s">
        <v>4741</v>
      </c>
      <c r="V2152" t="s">
        <v>6019</v>
      </c>
      <c r="W2152" t="s">
        <v>3085</v>
      </c>
      <c r="X2152" t="str">
        <f t="shared" si="33"/>
        <v>Inversión</v>
      </c>
      <c r="Y2152" t="s">
        <v>3157</v>
      </c>
    </row>
    <row r="2153" spans="1:25">
      <c r="A2153" t="s">
        <v>3111</v>
      </c>
      <c r="B2153" t="s">
        <v>3135</v>
      </c>
      <c r="C2153" t="s">
        <v>6020</v>
      </c>
      <c r="D2153" t="s">
        <v>3076</v>
      </c>
      <c r="E2153" t="s">
        <v>3077</v>
      </c>
      <c r="F2153" t="s">
        <v>3149</v>
      </c>
      <c r="G2153" t="s">
        <v>6000</v>
      </c>
      <c r="H2153" t="s">
        <v>437</v>
      </c>
      <c r="I2153" t="s">
        <v>649</v>
      </c>
      <c r="J2153" t="s">
        <v>246</v>
      </c>
      <c r="K2153" t="s">
        <v>3150</v>
      </c>
      <c r="L2153" t="s">
        <v>247</v>
      </c>
      <c r="M2153">
        <v>7404302</v>
      </c>
      <c r="N2153">
        <v>-2554421</v>
      </c>
      <c r="O2153">
        <v>4849881</v>
      </c>
      <c r="P2153">
        <v>0</v>
      </c>
      <c r="Q2153" t="s">
        <v>6021</v>
      </c>
      <c r="R2153" t="s">
        <v>3111</v>
      </c>
      <c r="S2153" t="s">
        <v>6022</v>
      </c>
      <c r="T2153" t="s">
        <v>6023</v>
      </c>
      <c r="U2153" t="s">
        <v>6024</v>
      </c>
      <c r="V2153" t="s">
        <v>6025</v>
      </c>
      <c r="W2153" t="s">
        <v>3085</v>
      </c>
      <c r="X2153" t="str">
        <f t="shared" si="33"/>
        <v>Inversión</v>
      </c>
      <c r="Y2153" t="s">
        <v>3157</v>
      </c>
    </row>
    <row r="2154" spans="1:25">
      <c r="A2154" t="s">
        <v>3117</v>
      </c>
      <c r="B2154" t="s">
        <v>4479</v>
      </c>
      <c r="C2154" t="s">
        <v>6026</v>
      </c>
      <c r="D2154" t="s">
        <v>3076</v>
      </c>
      <c r="E2154" t="s">
        <v>3077</v>
      </c>
      <c r="F2154" t="s">
        <v>258</v>
      </c>
      <c r="G2154" t="s">
        <v>6000</v>
      </c>
      <c r="H2154" t="s">
        <v>405</v>
      </c>
      <c r="I2154" t="s">
        <v>406</v>
      </c>
      <c r="J2154" t="s">
        <v>246</v>
      </c>
      <c r="K2154" t="s">
        <v>3079</v>
      </c>
      <c r="L2154" t="s">
        <v>247</v>
      </c>
      <c r="M2154">
        <v>874780</v>
      </c>
      <c r="N2154">
        <v>-874780</v>
      </c>
      <c r="O2154">
        <v>0</v>
      </c>
      <c r="P2154">
        <v>0</v>
      </c>
      <c r="Q2154" t="s">
        <v>6027</v>
      </c>
      <c r="R2154" t="s">
        <v>3117</v>
      </c>
      <c r="S2154" t="s">
        <v>3138</v>
      </c>
      <c r="T2154" t="s">
        <v>3085</v>
      </c>
      <c r="U2154" t="s">
        <v>6028</v>
      </c>
      <c r="V2154" t="s">
        <v>6029</v>
      </c>
      <c r="W2154" t="s">
        <v>6030</v>
      </c>
      <c r="X2154" t="str">
        <f t="shared" si="33"/>
        <v>Funcionamiento</v>
      </c>
      <c r="Y2154" t="s">
        <v>6000</v>
      </c>
    </row>
    <row r="2155" spans="1:25">
      <c r="A2155" t="s">
        <v>3117</v>
      </c>
      <c r="B2155" t="s">
        <v>4479</v>
      </c>
      <c r="C2155" t="s">
        <v>6026</v>
      </c>
      <c r="D2155" t="s">
        <v>3076</v>
      </c>
      <c r="E2155" t="s">
        <v>3077</v>
      </c>
      <c r="F2155" t="s">
        <v>258</v>
      </c>
      <c r="G2155" t="s">
        <v>6000</v>
      </c>
      <c r="H2155" t="s">
        <v>336</v>
      </c>
      <c r="I2155" t="s">
        <v>337</v>
      </c>
      <c r="J2155" t="s">
        <v>246</v>
      </c>
      <c r="K2155" t="s">
        <v>3079</v>
      </c>
      <c r="L2155" t="s">
        <v>247</v>
      </c>
      <c r="M2155">
        <v>2240265</v>
      </c>
      <c r="N2155">
        <v>0</v>
      </c>
      <c r="O2155">
        <v>2240265</v>
      </c>
      <c r="P2155">
        <v>0</v>
      </c>
      <c r="Q2155" t="s">
        <v>6027</v>
      </c>
      <c r="R2155" t="s">
        <v>3117</v>
      </c>
      <c r="S2155" t="s">
        <v>3138</v>
      </c>
      <c r="T2155" t="s">
        <v>3085</v>
      </c>
      <c r="U2155" t="s">
        <v>6028</v>
      </c>
      <c r="V2155" t="s">
        <v>6029</v>
      </c>
      <c r="W2155" t="s">
        <v>6030</v>
      </c>
      <c r="X2155" t="str">
        <f t="shared" si="33"/>
        <v>Funcionamiento</v>
      </c>
      <c r="Y2155" t="s">
        <v>6000</v>
      </c>
    </row>
    <row r="2156" spans="1:25">
      <c r="A2156" t="s">
        <v>3117</v>
      </c>
      <c r="B2156" t="s">
        <v>4479</v>
      </c>
      <c r="C2156" t="s">
        <v>6026</v>
      </c>
      <c r="D2156" t="s">
        <v>3076</v>
      </c>
      <c r="E2156" t="s">
        <v>3077</v>
      </c>
      <c r="F2156" t="s">
        <v>258</v>
      </c>
      <c r="G2156" t="s">
        <v>6000</v>
      </c>
      <c r="H2156" t="s">
        <v>294</v>
      </c>
      <c r="I2156" t="s">
        <v>296</v>
      </c>
      <c r="J2156" t="s">
        <v>246</v>
      </c>
      <c r="K2156" t="s">
        <v>3079</v>
      </c>
      <c r="L2156" t="s">
        <v>247</v>
      </c>
      <c r="M2156">
        <v>1006048</v>
      </c>
      <c r="N2156">
        <v>0</v>
      </c>
      <c r="O2156">
        <v>1006048</v>
      </c>
      <c r="P2156">
        <v>0</v>
      </c>
      <c r="Q2156" t="s">
        <v>6027</v>
      </c>
      <c r="R2156" t="s">
        <v>3117</v>
      </c>
      <c r="S2156" t="s">
        <v>3138</v>
      </c>
      <c r="T2156" t="s">
        <v>3085</v>
      </c>
      <c r="U2156" t="s">
        <v>6028</v>
      </c>
      <c r="V2156" t="s">
        <v>6029</v>
      </c>
      <c r="W2156" t="s">
        <v>6030</v>
      </c>
      <c r="X2156" t="str">
        <f t="shared" si="33"/>
        <v>Funcionamiento</v>
      </c>
      <c r="Y2156" t="s">
        <v>6000</v>
      </c>
    </row>
    <row r="2157" spans="1:25">
      <c r="A2157" t="s">
        <v>3117</v>
      </c>
      <c r="B2157" t="s">
        <v>4479</v>
      </c>
      <c r="C2157" t="s">
        <v>6026</v>
      </c>
      <c r="D2157" t="s">
        <v>3076</v>
      </c>
      <c r="E2157" t="s">
        <v>3077</v>
      </c>
      <c r="F2157" t="s">
        <v>258</v>
      </c>
      <c r="G2157" t="s">
        <v>6000</v>
      </c>
      <c r="H2157" t="s">
        <v>297</v>
      </c>
      <c r="I2157" t="s">
        <v>299</v>
      </c>
      <c r="J2157" t="s">
        <v>246</v>
      </c>
      <c r="K2157" t="s">
        <v>3079</v>
      </c>
      <c r="L2157" t="s">
        <v>247</v>
      </c>
      <c r="M2157">
        <v>1337102</v>
      </c>
      <c r="N2157">
        <v>0</v>
      </c>
      <c r="O2157">
        <v>1337102</v>
      </c>
      <c r="P2157">
        <v>0</v>
      </c>
      <c r="Q2157" t="s">
        <v>6027</v>
      </c>
      <c r="R2157" t="s">
        <v>3117</v>
      </c>
      <c r="S2157" t="s">
        <v>3138</v>
      </c>
      <c r="T2157" t="s">
        <v>3085</v>
      </c>
      <c r="U2157" t="s">
        <v>6028</v>
      </c>
      <c r="V2157" t="s">
        <v>6029</v>
      </c>
      <c r="W2157" t="s">
        <v>6030</v>
      </c>
      <c r="X2157" t="str">
        <f t="shared" si="33"/>
        <v>Funcionamiento</v>
      </c>
      <c r="Y2157" t="s">
        <v>6000</v>
      </c>
    </row>
    <row r="2158" spans="1:25">
      <c r="A2158" t="s">
        <v>3117</v>
      </c>
      <c r="B2158" t="s">
        <v>4479</v>
      </c>
      <c r="C2158" t="s">
        <v>6026</v>
      </c>
      <c r="D2158" t="s">
        <v>3076</v>
      </c>
      <c r="E2158" t="s">
        <v>3077</v>
      </c>
      <c r="F2158" t="s">
        <v>258</v>
      </c>
      <c r="G2158" t="s">
        <v>6000</v>
      </c>
      <c r="H2158" t="s">
        <v>303</v>
      </c>
      <c r="I2158" t="s">
        <v>305</v>
      </c>
      <c r="J2158" t="s">
        <v>246</v>
      </c>
      <c r="K2158" t="s">
        <v>3079</v>
      </c>
      <c r="L2158" t="s">
        <v>247</v>
      </c>
      <c r="M2158">
        <v>2376660</v>
      </c>
      <c r="N2158">
        <v>0</v>
      </c>
      <c r="O2158">
        <v>2376660</v>
      </c>
      <c r="P2158">
        <v>0</v>
      </c>
      <c r="Q2158" t="s">
        <v>6027</v>
      </c>
      <c r="R2158" t="s">
        <v>3117</v>
      </c>
      <c r="S2158" t="s">
        <v>3138</v>
      </c>
      <c r="T2158" t="s">
        <v>3085</v>
      </c>
      <c r="U2158" t="s">
        <v>6028</v>
      </c>
      <c r="V2158" t="s">
        <v>6029</v>
      </c>
      <c r="W2158" t="s">
        <v>6030</v>
      </c>
      <c r="X2158" t="str">
        <f t="shared" si="33"/>
        <v>Funcionamiento</v>
      </c>
      <c r="Y2158" t="s">
        <v>6000</v>
      </c>
    </row>
    <row r="2159" spans="1:25">
      <c r="A2159" t="s">
        <v>3117</v>
      </c>
      <c r="B2159" t="s">
        <v>4479</v>
      </c>
      <c r="C2159" t="s">
        <v>6026</v>
      </c>
      <c r="D2159" t="s">
        <v>3076</v>
      </c>
      <c r="E2159" t="s">
        <v>3077</v>
      </c>
      <c r="F2159" t="s">
        <v>258</v>
      </c>
      <c r="G2159" t="s">
        <v>6000</v>
      </c>
      <c r="H2159" t="s">
        <v>348</v>
      </c>
      <c r="I2159" t="s">
        <v>349</v>
      </c>
      <c r="J2159" t="s">
        <v>246</v>
      </c>
      <c r="K2159" t="s">
        <v>3079</v>
      </c>
      <c r="L2159" t="s">
        <v>247</v>
      </c>
      <c r="M2159">
        <v>0</v>
      </c>
      <c r="N2159">
        <v>163686</v>
      </c>
      <c r="O2159">
        <v>163686</v>
      </c>
      <c r="P2159">
        <v>0</v>
      </c>
      <c r="Q2159" t="s">
        <v>6027</v>
      </c>
      <c r="R2159" t="s">
        <v>3117</v>
      </c>
      <c r="S2159" t="s">
        <v>3138</v>
      </c>
      <c r="T2159" t="s">
        <v>3085</v>
      </c>
      <c r="U2159" t="s">
        <v>6028</v>
      </c>
      <c r="V2159" t="s">
        <v>6029</v>
      </c>
      <c r="W2159" t="s">
        <v>6030</v>
      </c>
      <c r="X2159" t="str">
        <f t="shared" si="33"/>
        <v>Funcionamiento</v>
      </c>
      <c r="Y2159" t="s">
        <v>6000</v>
      </c>
    </row>
    <row r="2160" spans="1:25">
      <c r="A2160" t="s">
        <v>3117</v>
      </c>
      <c r="B2160" t="s">
        <v>4479</v>
      </c>
      <c r="C2160" t="s">
        <v>6026</v>
      </c>
      <c r="D2160" t="s">
        <v>3076</v>
      </c>
      <c r="E2160" t="s">
        <v>3077</v>
      </c>
      <c r="F2160" t="s">
        <v>258</v>
      </c>
      <c r="G2160" t="s">
        <v>6000</v>
      </c>
      <c r="H2160" t="s">
        <v>292</v>
      </c>
      <c r="I2160" t="s">
        <v>293</v>
      </c>
      <c r="J2160" t="s">
        <v>246</v>
      </c>
      <c r="K2160" t="s">
        <v>3079</v>
      </c>
      <c r="L2160" t="s">
        <v>247</v>
      </c>
      <c r="M2160">
        <v>49128060</v>
      </c>
      <c r="N2160">
        <v>0</v>
      </c>
      <c r="O2160">
        <v>49128060</v>
      </c>
      <c r="P2160">
        <v>0</v>
      </c>
      <c r="Q2160" t="s">
        <v>6027</v>
      </c>
      <c r="R2160" t="s">
        <v>3117</v>
      </c>
      <c r="S2160" t="s">
        <v>3138</v>
      </c>
      <c r="T2160" t="s">
        <v>3085</v>
      </c>
      <c r="U2160" t="s">
        <v>6028</v>
      </c>
      <c r="V2160" t="s">
        <v>6029</v>
      </c>
      <c r="W2160" t="s">
        <v>6030</v>
      </c>
      <c r="X2160" t="str">
        <f t="shared" si="33"/>
        <v>Funcionamiento</v>
      </c>
      <c r="Y2160" t="s">
        <v>6000</v>
      </c>
    </row>
    <row r="2161" spans="1:25">
      <c r="A2161" t="s">
        <v>3127</v>
      </c>
      <c r="B2161" t="s">
        <v>3562</v>
      </c>
      <c r="C2161" t="s">
        <v>6031</v>
      </c>
      <c r="D2161" t="s">
        <v>3076</v>
      </c>
      <c r="E2161" t="s">
        <v>3077</v>
      </c>
      <c r="F2161" t="s">
        <v>258</v>
      </c>
      <c r="G2161" t="s">
        <v>6000</v>
      </c>
      <c r="H2161" t="s">
        <v>318</v>
      </c>
      <c r="I2161" t="s">
        <v>586</v>
      </c>
      <c r="J2161" t="s">
        <v>246</v>
      </c>
      <c r="K2161" t="s">
        <v>3079</v>
      </c>
      <c r="L2161" t="s">
        <v>247</v>
      </c>
      <c r="M2161">
        <v>2209800</v>
      </c>
      <c r="N2161">
        <v>0</v>
      </c>
      <c r="O2161">
        <v>2209800</v>
      </c>
      <c r="P2161">
        <v>0</v>
      </c>
      <c r="Q2161" t="s">
        <v>6032</v>
      </c>
      <c r="R2161" t="s">
        <v>3127</v>
      </c>
      <c r="S2161" t="s">
        <v>3144</v>
      </c>
      <c r="T2161" t="s">
        <v>3085</v>
      </c>
      <c r="U2161" t="s">
        <v>6033</v>
      </c>
      <c r="V2161" t="s">
        <v>6034</v>
      </c>
      <c r="W2161" t="s">
        <v>3085</v>
      </c>
      <c r="X2161" t="str">
        <f t="shared" si="33"/>
        <v>Funcionamiento</v>
      </c>
      <c r="Y2161" t="s">
        <v>6000</v>
      </c>
    </row>
    <row r="2162" spans="1:25">
      <c r="A2162" t="s">
        <v>3127</v>
      </c>
      <c r="B2162" t="s">
        <v>3562</v>
      </c>
      <c r="C2162" t="s">
        <v>6031</v>
      </c>
      <c r="D2162" t="s">
        <v>3076</v>
      </c>
      <c r="E2162" t="s">
        <v>3077</v>
      </c>
      <c r="F2162" t="s">
        <v>258</v>
      </c>
      <c r="G2162" t="s">
        <v>6000</v>
      </c>
      <c r="H2162" t="s">
        <v>320</v>
      </c>
      <c r="I2162" t="s">
        <v>321</v>
      </c>
      <c r="J2162" t="s">
        <v>246</v>
      </c>
      <c r="K2162" t="s">
        <v>3079</v>
      </c>
      <c r="L2162" t="s">
        <v>247</v>
      </c>
      <c r="M2162">
        <v>608900</v>
      </c>
      <c r="N2162">
        <v>0</v>
      </c>
      <c r="O2162">
        <v>608900</v>
      </c>
      <c r="P2162">
        <v>0</v>
      </c>
      <c r="Q2162" t="s">
        <v>6032</v>
      </c>
      <c r="R2162" t="s">
        <v>3127</v>
      </c>
      <c r="S2162" t="s">
        <v>3144</v>
      </c>
      <c r="T2162" t="s">
        <v>3085</v>
      </c>
      <c r="U2162" t="s">
        <v>6033</v>
      </c>
      <c r="V2162" t="s">
        <v>6034</v>
      </c>
      <c r="W2162" t="s">
        <v>3085</v>
      </c>
      <c r="X2162" t="str">
        <f t="shared" si="33"/>
        <v>Funcionamiento</v>
      </c>
      <c r="Y2162" t="s">
        <v>6000</v>
      </c>
    </row>
    <row r="2163" spans="1:25">
      <c r="A2163" t="s">
        <v>3127</v>
      </c>
      <c r="B2163" t="s">
        <v>3562</v>
      </c>
      <c r="C2163" t="s">
        <v>6031</v>
      </c>
      <c r="D2163" t="s">
        <v>3076</v>
      </c>
      <c r="E2163" t="s">
        <v>3077</v>
      </c>
      <c r="F2163" t="s">
        <v>258</v>
      </c>
      <c r="G2163" t="s">
        <v>6000</v>
      </c>
      <c r="H2163" t="s">
        <v>324</v>
      </c>
      <c r="I2163" t="s">
        <v>325</v>
      </c>
      <c r="J2163" t="s">
        <v>246</v>
      </c>
      <c r="K2163" t="s">
        <v>3079</v>
      </c>
      <c r="L2163" t="s">
        <v>247</v>
      </c>
      <c r="M2163">
        <v>1105400</v>
      </c>
      <c r="N2163">
        <v>0</v>
      </c>
      <c r="O2163">
        <v>1105400</v>
      </c>
      <c r="P2163">
        <v>0</v>
      </c>
      <c r="Q2163" t="s">
        <v>6032</v>
      </c>
      <c r="R2163" t="s">
        <v>3127</v>
      </c>
      <c r="S2163" t="s">
        <v>3144</v>
      </c>
      <c r="T2163" t="s">
        <v>3085</v>
      </c>
      <c r="U2163" t="s">
        <v>6033</v>
      </c>
      <c r="V2163" t="s">
        <v>6034</v>
      </c>
      <c r="W2163" t="s">
        <v>3085</v>
      </c>
      <c r="X2163" t="str">
        <f t="shared" si="33"/>
        <v>Funcionamiento</v>
      </c>
      <c r="Y2163" t="s">
        <v>6000</v>
      </c>
    </row>
    <row r="2164" spans="1:25">
      <c r="A2164" t="s">
        <v>3127</v>
      </c>
      <c r="B2164" t="s">
        <v>3562</v>
      </c>
      <c r="C2164" t="s">
        <v>6031</v>
      </c>
      <c r="D2164" t="s">
        <v>3076</v>
      </c>
      <c r="E2164" t="s">
        <v>3077</v>
      </c>
      <c r="F2164" t="s">
        <v>258</v>
      </c>
      <c r="G2164" t="s">
        <v>6000</v>
      </c>
      <c r="H2164" t="s">
        <v>322</v>
      </c>
      <c r="I2164" t="s">
        <v>323</v>
      </c>
      <c r="J2164" t="s">
        <v>246</v>
      </c>
      <c r="K2164" t="s">
        <v>3079</v>
      </c>
      <c r="L2164" t="s">
        <v>247</v>
      </c>
      <c r="M2164">
        <v>1658000</v>
      </c>
      <c r="N2164">
        <v>0</v>
      </c>
      <c r="O2164">
        <v>1658000</v>
      </c>
      <c r="P2164">
        <v>0</v>
      </c>
      <c r="Q2164" t="s">
        <v>6032</v>
      </c>
      <c r="R2164" t="s">
        <v>3127</v>
      </c>
      <c r="S2164" t="s">
        <v>3144</v>
      </c>
      <c r="T2164" t="s">
        <v>3085</v>
      </c>
      <c r="U2164" t="s">
        <v>6033</v>
      </c>
      <c r="V2164" t="s">
        <v>6034</v>
      </c>
      <c r="W2164" t="s">
        <v>3085</v>
      </c>
      <c r="X2164" t="str">
        <f t="shared" si="33"/>
        <v>Funcionamiento</v>
      </c>
      <c r="Y2164" t="s">
        <v>6000</v>
      </c>
    </row>
    <row r="2165" spans="1:25">
      <c r="A2165" t="s">
        <v>3127</v>
      </c>
      <c r="B2165" t="s">
        <v>3562</v>
      </c>
      <c r="C2165" t="s">
        <v>6031</v>
      </c>
      <c r="D2165" t="s">
        <v>3076</v>
      </c>
      <c r="E2165" t="s">
        <v>3077</v>
      </c>
      <c r="F2165" t="s">
        <v>258</v>
      </c>
      <c r="G2165" t="s">
        <v>6000</v>
      </c>
      <c r="H2165" t="s">
        <v>314</v>
      </c>
      <c r="I2165" t="s">
        <v>582</v>
      </c>
      <c r="J2165" t="s">
        <v>246</v>
      </c>
      <c r="K2165" t="s">
        <v>3079</v>
      </c>
      <c r="L2165" t="s">
        <v>247</v>
      </c>
      <c r="M2165">
        <v>6505900</v>
      </c>
      <c r="N2165">
        <v>0</v>
      </c>
      <c r="O2165">
        <v>6505900</v>
      </c>
      <c r="P2165">
        <v>0</v>
      </c>
      <c r="Q2165" t="s">
        <v>6032</v>
      </c>
      <c r="R2165" t="s">
        <v>3127</v>
      </c>
      <c r="S2165" t="s">
        <v>3144</v>
      </c>
      <c r="T2165" t="s">
        <v>3085</v>
      </c>
      <c r="U2165" t="s">
        <v>6033</v>
      </c>
      <c r="V2165" t="s">
        <v>6034</v>
      </c>
      <c r="W2165" t="s">
        <v>3085</v>
      </c>
      <c r="X2165" t="str">
        <f t="shared" si="33"/>
        <v>Funcionamiento</v>
      </c>
      <c r="Y2165" t="s">
        <v>6000</v>
      </c>
    </row>
    <row r="2166" spans="1:25">
      <c r="A2166" t="s">
        <v>3127</v>
      </c>
      <c r="B2166" t="s">
        <v>3562</v>
      </c>
      <c r="C2166" t="s">
        <v>6031</v>
      </c>
      <c r="D2166" t="s">
        <v>3076</v>
      </c>
      <c r="E2166" t="s">
        <v>3077</v>
      </c>
      <c r="F2166" t="s">
        <v>258</v>
      </c>
      <c r="G2166" t="s">
        <v>6000</v>
      </c>
      <c r="H2166" t="s">
        <v>316</v>
      </c>
      <c r="I2166" t="s">
        <v>583</v>
      </c>
      <c r="J2166" t="s">
        <v>246</v>
      </c>
      <c r="K2166" t="s">
        <v>3079</v>
      </c>
      <c r="L2166" t="s">
        <v>247</v>
      </c>
      <c r="M2166">
        <v>4608400</v>
      </c>
      <c r="N2166">
        <v>0</v>
      </c>
      <c r="O2166">
        <v>4608400</v>
      </c>
      <c r="P2166">
        <v>0</v>
      </c>
      <c r="Q2166" t="s">
        <v>6032</v>
      </c>
      <c r="R2166" t="s">
        <v>3127</v>
      </c>
      <c r="S2166" t="s">
        <v>3144</v>
      </c>
      <c r="T2166" t="s">
        <v>3085</v>
      </c>
      <c r="U2166" t="s">
        <v>6033</v>
      </c>
      <c r="V2166" t="s">
        <v>6034</v>
      </c>
      <c r="W2166" t="s">
        <v>3085</v>
      </c>
      <c r="X2166" t="str">
        <f t="shared" si="33"/>
        <v>Funcionamiento</v>
      </c>
      <c r="Y2166" t="s">
        <v>6000</v>
      </c>
    </row>
    <row r="2167" spans="1:25">
      <c r="A2167" t="s">
        <v>3124</v>
      </c>
      <c r="B2167" t="s">
        <v>3574</v>
      </c>
      <c r="C2167" t="s">
        <v>6035</v>
      </c>
      <c r="D2167" t="s">
        <v>3076</v>
      </c>
      <c r="E2167" t="s">
        <v>3077</v>
      </c>
      <c r="F2167" t="s">
        <v>258</v>
      </c>
      <c r="G2167" t="s">
        <v>6000</v>
      </c>
      <c r="H2167" t="s">
        <v>350</v>
      </c>
      <c r="I2167" t="s">
        <v>351</v>
      </c>
      <c r="J2167" t="s">
        <v>246</v>
      </c>
      <c r="K2167" t="s">
        <v>3079</v>
      </c>
      <c r="L2167" t="s">
        <v>247</v>
      </c>
      <c r="M2167">
        <v>6549000</v>
      </c>
      <c r="N2167">
        <v>0</v>
      </c>
      <c r="O2167">
        <v>6549000</v>
      </c>
      <c r="P2167">
        <v>0</v>
      </c>
      <c r="Q2167" t="s">
        <v>6036</v>
      </c>
      <c r="R2167" t="s">
        <v>3124</v>
      </c>
      <c r="S2167" t="s">
        <v>3175</v>
      </c>
      <c r="T2167" t="s">
        <v>3270</v>
      </c>
      <c r="U2167" t="s">
        <v>3505</v>
      </c>
      <c r="V2167" t="s">
        <v>6037</v>
      </c>
      <c r="W2167" t="s">
        <v>3085</v>
      </c>
      <c r="X2167" t="str">
        <f t="shared" si="33"/>
        <v>Funcionamiento</v>
      </c>
      <c r="Y2167" t="s">
        <v>6000</v>
      </c>
    </row>
    <row r="2168" spans="1:25">
      <c r="A2168" t="s">
        <v>3132</v>
      </c>
      <c r="B2168" t="s">
        <v>3172</v>
      </c>
      <c r="C2168" t="s">
        <v>6038</v>
      </c>
      <c r="D2168" t="s">
        <v>3076</v>
      </c>
      <c r="E2168" t="s">
        <v>3077</v>
      </c>
      <c r="F2168" t="s">
        <v>3149</v>
      </c>
      <c r="G2168" t="s">
        <v>6000</v>
      </c>
      <c r="H2168" t="s">
        <v>437</v>
      </c>
      <c r="I2168" t="s">
        <v>649</v>
      </c>
      <c r="J2168" t="s">
        <v>246</v>
      </c>
      <c r="K2168" t="s">
        <v>3079</v>
      </c>
      <c r="L2168" t="s">
        <v>247</v>
      </c>
      <c r="M2168">
        <v>72809280</v>
      </c>
      <c r="N2168">
        <v>-7584300</v>
      </c>
      <c r="O2168">
        <v>65224980</v>
      </c>
      <c r="P2168">
        <v>0</v>
      </c>
      <c r="Q2168" t="s">
        <v>6039</v>
      </c>
      <c r="R2168" t="s">
        <v>3132</v>
      </c>
      <c r="S2168" t="s">
        <v>6040</v>
      </c>
      <c r="T2168" t="s">
        <v>6041</v>
      </c>
      <c r="U2168" t="s">
        <v>6042</v>
      </c>
      <c r="V2168" t="s">
        <v>6043</v>
      </c>
      <c r="W2168" t="s">
        <v>3085</v>
      </c>
      <c r="X2168" t="str">
        <f t="shared" si="33"/>
        <v>Inversión</v>
      </c>
      <c r="Y2168" t="s">
        <v>3157</v>
      </c>
    </row>
    <row r="2169" spans="1:25">
      <c r="A2169" t="s">
        <v>3123</v>
      </c>
      <c r="B2169" t="s">
        <v>3172</v>
      </c>
      <c r="C2169" t="s">
        <v>6044</v>
      </c>
      <c r="D2169" t="s">
        <v>3076</v>
      </c>
      <c r="E2169" t="s">
        <v>3077</v>
      </c>
      <c r="F2169" t="s">
        <v>3149</v>
      </c>
      <c r="G2169" t="s">
        <v>6000</v>
      </c>
      <c r="H2169" t="s">
        <v>437</v>
      </c>
      <c r="I2169" t="s">
        <v>649</v>
      </c>
      <c r="J2169" t="s">
        <v>246</v>
      </c>
      <c r="K2169" t="s">
        <v>3079</v>
      </c>
      <c r="L2169" t="s">
        <v>247</v>
      </c>
      <c r="M2169">
        <v>28000000</v>
      </c>
      <c r="N2169">
        <v>-1983334</v>
      </c>
      <c r="O2169">
        <v>26016666</v>
      </c>
      <c r="P2169">
        <v>0</v>
      </c>
      <c r="Q2169" t="s">
        <v>6045</v>
      </c>
      <c r="R2169" t="s">
        <v>3123</v>
      </c>
      <c r="S2169" t="s">
        <v>6046</v>
      </c>
      <c r="T2169" t="s">
        <v>6047</v>
      </c>
      <c r="U2169" t="s">
        <v>6048</v>
      </c>
      <c r="V2169" t="s">
        <v>6049</v>
      </c>
      <c r="W2169" t="s">
        <v>3085</v>
      </c>
      <c r="X2169" t="str">
        <f t="shared" si="33"/>
        <v>Inversión</v>
      </c>
      <c r="Y2169" t="s">
        <v>3157</v>
      </c>
    </row>
    <row r="2170" spans="1:25">
      <c r="A2170" t="s">
        <v>3131</v>
      </c>
      <c r="B2170" t="s">
        <v>3172</v>
      </c>
      <c r="C2170" t="s">
        <v>6050</v>
      </c>
      <c r="D2170" t="s">
        <v>3076</v>
      </c>
      <c r="E2170" t="s">
        <v>3077</v>
      </c>
      <c r="F2170" t="s">
        <v>3149</v>
      </c>
      <c r="G2170" t="s">
        <v>6000</v>
      </c>
      <c r="H2170" t="s">
        <v>437</v>
      </c>
      <c r="I2170" t="s">
        <v>649</v>
      </c>
      <c r="J2170" t="s">
        <v>246</v>
      </c>
      <c r="K2170" t="s">
        <v>3079</v>
      </c>
      <c r="L2170" t="s">
        <v>247</v>
      </c>
      <c r="M2170">
        <v>72123884</v>
      </c>
      <c r="N2170">
        <v>-16241638</v>
      </c>
      <c r="O2170">
        <v>55882246</v>
      </c>
      <c r="P2170">
        <v>0</v>
      </c>
      <c r="Q2170" t="s">
        <v>6051</v>
      </c>
      <c r="R2170" t="s">
        <v>3131</v>
      </c>
      <c r="S2170" t="s">
        <v>6052</v>
      </c>
      <c r="T2170" t="s">
        <v>6053</v>
      </c>
      <c r="U2170" t="s">
        <v>6054</v>
      </c>
      <c r="V2170" t="s">
        <v>6055</v>
      </c>
      <c r="W2170" t="s">
        <v>3085</v>
      </c>
      <c r="X2170" t="str">
        <f t="shared" si="33"/>
        <v>Inversión</v>
      </c>
      <c r="Y2170" t="s">
        <v>3157</v>
      </c>
    </row>
    <row r="2171" spans="1:25">
      <c r="A2171" t="s">
        <v>3152</v>
      </c>
      <c r="B2171" t="s">
        <v>3172</v>
      </c>
      <c r="C2171" t="s">
        <v>6056</v>
      </c>
      <c r="D2171" t="s">
        <v>3076</v>
      </c>
      <c r="E2171" t="s">
        <v>3077</v>
      </c>
      <c r="F2171" t="s">
        <v>3149</v>
      </c>
      <c r="G2171" t="s">
        <v>6000</v>
      </c>
      <c r="H2171" t="s">
        <v>437</v>
      </c>
      <c r="I2171" t="s">
        <v>649</v>
      </c>
      <c r="J2171" t="s">
        <v>246</v>
      </c>
      <c r="K2171" t="s">
        <v>3079</v>
      </c>
      <c r="L2171" t="s">
        <v>247</v>
      </c>
      <c r="M2171">
        <v>17722787</v>
      </c>
      <c r="N2171">
        <v>-2580329</v>
      </c>
      <c r="O2171">
        <v>15142458</v>
      </c>
      <c r="P2171">
        <v>0</v>
      </c>
      <c r="Q2171" t="s">
        <v>6057</v>
      </c>
      <c r="R2171" t="s">
        <v>3152</v>
      </c>
      <c r="S2171" t="s">
        <v>6058</v>
      </c>
      <c r="T2171" t="s">
        <v>6059</v>
      </c>
      <c r="U2171" t="s">
        <v>6060</v>
      </c>
      <c r="V2171" t="s">
        <v>6061</v>
      </c>
      <c r="W2171" t="s">
        <v>3085</v>
      </c>
      <c r="X2171" t="str">
        <f t="shared" si="33"/>
        <v>Inversión</v>
      </c>
      <c r="Y2171" t="s">
        <v>3157</v>
      </c>
    </row>
    <row r="2172" spans="1:25">
      <c r="A2172" t="s">
        <v>3161</v>
      </c>
      <c r="B2172" t="s">
        <v>3615</v>
      </c>
      <c r="C2172" t="s">
        <v>6062</v>
      </c>
      <c r="D2172" t="s">
        <v>3076</v>
      </c>
      <c r="E2172" t="s">
        <v>3077</v>
      </c>
      <c r="F2172" t="s">
        <v>258</v>
      </c>
      <c r="G2172" t="s">
        <v>6000</v>
      </c>
      <c r="H2172" t="s">
        <v>352</v>
      </c>
      <c r="I2172" t="s">
        <v>353</v>
      </c>
      <c r="J2172" t="s">
        <v>253</v>
      </c>
      <c r="K2172" t="s">
        <v>3115</v>
      </c>
      <c r="L2172" t="s">
        <v>247</v>
      </c>
      <c r="M2172">
        <v>6782000</v>
      </c>
      <c r="N2172">
        <v>-777200</v>
      </c>
      <c r="O2172">
        <v>6004800</v>
      </c>
      <c r="P2172">
        <v>0</v>
      </c>
      <c r="Q2172" t="s">
        <v>6063</v>
      </c>
      <c r="R2172" t="s">
        <v>3161</v>
      </c>
      <c r="S2172" t="s">
        <v>6064</v>
      </c>
      <c r="T2172" t="s">
        <v>6065</v>
      </c>
      <c r="U2172" t="s">
        <v>6066</v>
      </c>
      <c r="V2172" t="s">
        <v>6067</v>
      </c>
      <c r="W2172" t="s">
        <v>3085</v>
      </c>
      <c r="X2172" t="str">
        <f t="shared" si="33"/>
        <v>Funcionamiento</v>
      </c>
      <c r="Y2172" t="s">
        <v>6000</v>
      </c>
    </row>
    <row r="2173" spans="1:25">
      <c r="A2173" t="s">
        <v>3144</v>
      </c>
      <c r="B2173" t="s">
        <v>3990</v>
      </c>
      <c r="C2173" t="s">
        <v>6068</v>
      </c>
      <c r="D2173" t="s">
        <v>3076</v>
      </c>
      <c r="E2173" t="s">
        <v>3077</v>
      </c>
      <c r="F2173" t="s">
        <v>258</v>
      </c>
      <c r="G2173" t="s">
        <v>6000</v>
      </c>
      <c r="H2173" t="s">
        <v>297</v>
      </c>
      <c r="I2173" t="s">
        <v>299</v>
      </c>
      <c r="J2173" t="s">
        <v>246</v>
      </c>
      <c r="K2173" t="s">
        <v>3079</v>
      </c>
      <c r="L2173" t="s">
        <v>247</v>
      </c>
      <c r="M2173">
        <v>1607951</v>
      </c>
      <c r="N2173">
        <v>0</v>
      </c>
      <c r="O2173">
        <v>1607951</v>
      </c>
      <c r="P2173">
        <v>0</v>
      </c>
      <c r="Q2173" t="s">
        <v>6069</v>
      </c>
      <c r="R2173" t="s">
        <v>3144</v>
      </c>
      <c r="S2173" t="s">
        <v>6070</v>
      </c>
      <c r="T2173" t="s">
        <v>3085</v>
      </c>
      <c r="U2173" t="s">
        <v>6071</v>
      </c>
      <c r="V2173" t="s">
        <v>6072</v>
      </c>
      <c r="W2173" t="s">
        <v>6073</v>
      </c>
      <c r="X2173" t="str">
        <f t="shared" si="33"/>
        <v>Funcionamiento</v>
      </c>
      <c r="Y2173" t="s">
        <v>6000</v>
      </c>
    </row>
    <row r="2174" spans="1:25">
      <c r="A2174" t="s">
        <v>3144</v>
      </c>
      <c r="B2174" t="s">
        <v>3990</v>
      </c>
      <c r="C2174" t="s">
        <v>6068</v>
      </c>
      <c r="D2174" t="s">
        <v>3076</v>
      </c>
      <c r="E2174" t="s">
        <v>3077</v>
      </c>
      <c r="F2174" t="s">
        <v>258</v>
      </c>
      <c r="G2174" t="s">
        <v>6000</v>
      </c>
      <c r="H2174" t="s">
        <v>303</v>
      </c>
      <c r="I2174" t="s">
        <v>305</v>
      </c>
      <c r="J2174" t="s">
        <v>246</v>
      </c>
      <c r="K2174" t="s">
        <v>3079</v>
      </c>
      <c r="L2174" t="s">
        <v>247</v>
      </c>
      <c r="M2174">
        <v>2249780</v>
      </c>
      <c r="N2174">
        <v>-30794</v>
      </c>
      <c r="O2174">
        <v>2218986</v>
      </c>
      <c r="P2174">
        <v>0</v>
      </c>
      <c r="Q2174" t="s">
        <v>6069</v>
      </c>
      <c r="R2174" t="s">
        <v>3144</v>
      </c>
      <c r="S2174" t="s">
        <v>6070</v>
      </c>
      <c r="T2174" t="s">
        <v>3085</v>
      </c>
      <c r="U2174" t="s">
        <v>6071</v>
      </c>
      <c r="V2174" t="s">
        <v>6072</v>
      </c>
      <c r="W2174" t="s">
        <v>6073</v>
      </c>
      <c r="X2174" t="str">
        <f t="shared" si="33"/>
        <v>Funcionamiento</v>
      </c>
      <c r="Y2174" t="s">
        <v>6000</v>
      </c>
    </row>
    <row r="2175" spans="1:25">
      <c r="A2175" t="s">
        <v>3144</v>
      </c>
      <c r="B2175" t="s">
        <v>3990</v>
      </c>
      <c r="C2175" t="s">
        <v>6068</v>
      </c>
      <c r="D2175" t="s">
        <v>3076</v>
      </c>
      <c r="E2175" t="s">
        <v>3077</v>
      </c>
      <c r="F2175" t="s">
        <v>258</v>
      </c>
      <c r="G2175" t="s">
        <v>6000</v>
      </c>
      <c r="H2175" t="s">
        <v>336</v>
      </c>
      <c r="I2175" t="s">
        <v>337</v>
      </c>
      <c r="J2175" t="s">
        <v>246</v>
      </c>
      <c r="K2175" t="s">
        <v>3079</v>
      </c>
      <c r="L2175" t="s">
        <v>247</v>
      </c>
      <c r="M2175">
        <v>307903</v>
      </c>
      <c r="N2175">
        <v>0</v>
      </c>
      <c r="O2175">
        <v>307903</v>
      </c>
      <c r="P2175">
        <v>0</v>
      </c>
      <c r="Q2175" t="s">
        <v>6069</v>
      </c>
      <c r="R2175" t="s">
        <v>3144</v>
      </c>
      <c r="S2175" t="s">
        <v>6070</v>
      </c>
      <c r="T2175" t="s">
        <v>3085</v>
      </c>
      <c r="U2175" t="s">
        <v>6071</v>
      </c>
      <c r="V2175" t="s">
        <v>6072</v>
      </c>
      <c r="W2175" t="s">
        <v>6073</v>
      </c>
      <c r="X2175" t="str">
        <f t="shared" si="33"/>
        <v>Funcionamiento</v>
      </c>
      <c r="Y2175" t="s">
        <v>6000</v>
      </c>
    </row>
    <row r="2176" spans="1:25">
      <c r="A2176" t="s">
        <v>3144</v>
      </c>
      <c r="B2176" t="s">
        <v>3990</v>
      </c>
      <c r="C2176" t="s">
        <v>6068</v>
      </c>
      <c r="D2176" t="s">
        <v>3076</v>
      </c>
      <c r="E2176" t="s">
        <v>3077</v>
      </c>
      <c r="F2176" t="s">
        <v>258</v>
      </c>
      <c r="G2176" t="s">
        <v>6000</v>
      </c>
      <c r="H2176" t="s">
        <v>333</v>
      </c>
      <c r="I2176" t="s">
        <v>335</v>
      </c>
      <c r="J2176" t="s">
        <v>246</v>
      </c>
      <c r="K2176" t="s">
        <v>3079</v>
      </c>
      <c r="L2176" t="s">
        <v>247</v>
      </c>
      <c r="M2176">
        <v>686627</v>
      </c>
      <c r="N2176">
        <v>0</v>
      </c>
      <c r="O2176">
        <v>686627</v>
      </c>
      <c r="P2176">
        <v>0</v>
      </c>
      <c r="Q2176" t="s">
        <v>6069</v>
      </c>
      <c r="R2176" t="s">
        <v>3144</v>
      </c>
      <c r="S2176" t="s">
        <v>6070</v>
      </c>
      <c r="T2176" t="s">
        <v>3085</v>
      </c>
      <c r="U2176" t="s">
        <v>6071</v>
      </c>
      <c r="V2176" t="s">
        <v>6072</v>
      </c>
      <c r="W2176" t="s">
        <v>6073</v>
      </c>
      <c r="X2176" t="str">
        <f t="shared" si="33"/>
        <v>Funcionamiento</v>
      </c>
      <c r="Y2176" t="s">
        <v>6000</v>
      </c>
    </row>
    <row r="2177" spans="1:25">
      <c r="A2177" t="s">
        <v>3144</v>
      </c>
      <c r="B2177" t="s">
        <v>3990</v>
      </c>
      <c r="C2177" t="s">
        <v>6068</v>
      </c>
      <c r="D2177" t="s">
        <v>3076</v>
      </c>
      <c r="E2177" t="s">
        <v>3077</v>
      </c>
      <c r="F2177" t="s">
        <v>258</v>
      </c>
      <c r="G2177" t="s">
        <v>6000</v>
      </c>
      <c r="H2177" t="s">
        <v>348</v>
      </c>
      <c r="I2177" t="s">
        <v>349</v>
      </c>
      <c r="J2177" t="s">
        <v>246</v>
      </c>
      <c r="K2177" t="s">
        <v>3079</v>
      </c>
      <c r="L2177" t="s">
        <v>247</v>
      </c>
      <c r="M2177">
        <v>1587216</v>
      </c>
      <c r="N2177">
        <v>-1221095</v>
      </c>
      <c r="O2177">
        <v>366121</v>
      </c>
      <c r="P2177">
        <v>0</v>
      </c>
      <c r="Q2177" t="s">
        <v>6069</v>
      </c>
      <c r="R2177" t="s">
        <v>3144</v>
      </c>
      <c r="S2177" t="s">
        <v>6070</v>
      </c>
      <c r="T2177" t="s">
        <v>3085</v>
      </c>
      <c r="U2177" t="s">
        <v>6071</v>
      </c>
      <c r="V2177" t="s">
        <v>6072</v>
      </c>
      <c r="W2177" t="s">
        <v>6073</v>
      </c>
      <c r="X2177" t="str">
        <f t="shared" si="33"/>
        <v>Funcionamiento</v>
      </c>
      <c r="Y2177" t="s">
        <v>6000</v>
      </c>
    </row>
    <row r="2178" spans="1:25">
      <c r="A2178" t="s">
        <v>3144</v>
      </c>
      <c r="B2178" t="s">
        <v>3990</v>
      </c>
      <c r="C2178" t="s">
        <v>6068</v>
      </c>
      <c r="D2178" t="s">
        <v>3076</v>
      </c>
      <c r="E2178" t="s">
        <v>3077</v>
      </c>
      <c r="F2178" t="s">
        <v>258</v>
      </c>
      <c r="G2178" t="s">
        <v>6000</v>
      </c>
      <c r="H2178" t="s">
        <v>309</v>
      </c>
      <c r="I2178" t="s">
        <v>311</v>
      </c>
      <c r="J2178" t="s">
        <v>246</v>
      </c>
      <c r="K2178" t="s">
        <v>3079</v>
      </c>
      <c r="L2178" t="s">
        <v>247</v>
      </c>
      <c r="M2178">
        <v>6612830</v>
      </c>
      <c r="N2178">
        <v>0</v>
      </c>
      <c r="O2178">
        <v>6612830</v>
      </c>
      <c r="P2178">
        <v>0</v>
      </c>
      <c r="Q2178" t="s">
        <v>6069</v>
      </c>
      <c r="R2178" t="s">
        <v>3144</v>
      </c>
      <c r="S2178" t="s">
        <v>6070</v>
      </c>
      <c r="T2178" t="s">
        <v>3085</v>
      </c>
      <c r="U2178" t="s">
        <v>6071</v>
      </c>
      <c r="V2178" t="s">
        <v>6072</v>
      </c>
      <c r="W2178" t="s">
        <v>6073</v>
      </c>
      <c r="X2178" t="str">
        <f t="shared" ref="X2178:X2241" si="34">IF(LEFT(H2178,1)="C","Inversión","Funcionamiento")</f>
        <v>Funcionamiento</v>
      </c>
      <c r="Y2178" t="s">
        <v>6000</v>
      </c>
    </row>
    <row r="2179" spans="1:25">
      <c r="A2179" t="s">
        <v>3144</v>
      </c>
      <c r="B2179" t="s">
        <v>3990</v>
      </c>
      <c r="C2179" t="s">
        <v>6068</v>
      </c>
      <c r="D2179" t="s">
        <v>3076</v>
      </c>
      <c r="E2179" t="s">
        <v>3077</v>
      </c>
      <c r="F2179" t="s">
        <v>258</v>
      </c>
      <c r="G2179" t="s">
        <v>6000</v>
      </c>
      <c r="H2179" t="s">
        <v>331</v>
      </c>
      <c r="I2179" t="s">
        <v>587</v>
      </c>
      <c r="J2179" t="s">
        <v>246</v>
      </c>
      <c r="K2179" t="s">
        <v>3079</v>
      </c>
      <c r="L2179" t="s">
        <v>247</v>
      </c>
      <c r="M2179">
        <v>1905909</v>
      </c>
      <c r="N2179">
        <v>0</v>
      </c>
      <c r="O2179">
        <v>1905909</v>
      </c>
      <c r="P2179">
        <v>0</v>
      </c>
      <c r="Q2179" t="s">
        <v>6069</v>
      </c>
      <c r="R2179" t="s">
        <v>3144</v>
      </c>
      <c r="S2179" t="s">
        <v>6070</v>
      </c>
      <c r="T2179" t="s">
        <v>3085</v>
      </c>
      <c r="U2179" t="s">
        <v>6071</v>
      </c>
      <c r="V2179" t="s">
        <v>6072</v>
      </c>
      <c r="W2179" t="s">
        <v>6073</v>
      </c>
      <c r="X2179" t="str">
        <f t="shared" si="34"/>
        <v>Funcionamiento</v>
      </c>
      <c r="Y2179" t="s">
        <v>6000</v>
      </c>
    </row>
    <row r="2180" spans="1:25">
      <c r="A2180" t="s">
        <v>3144</v>
      </c>
      <c r="B2180" t="s">
        <v>3990</v>
      </c>
      <c r="C2180" t="s">
        <v>6068</v>
      </c>
      <c r="D2180" t="s">
        <v>3076</v>
      </c>
      <c r="E2180" t="s">
        <v>3077</v>
      </c>
      <c r="F2180" t="s">
        <v>258</v>
      </c>
      <c r="G2180" t="s">
        <v>6000</v>
      </c>
      <c r="H2180" t="s">
        <v>292</v>
      </c>
      <c r="I2180" t="s">
        <v>293</v>
      </c>
      <c r="J2180" t="s">
        <v>246</v>
      </c>
      <c r="K2180" t="s">
        <v>3079</v>
      </c>
      <c r="L2180" t="s">
        <v>247</v>
      </c>
      <c r="M2180">
        <v>56458753</v>
      </c>
      <c r="N2180">
        <v>0</v>
      </c>
      <c r="O2180">
        <v>56458753</v>
      </c>
      <c r="P2180">
        <v>0</v>
      </c>
      <c r="Q2180" t="s">
        <v>6069</v>
      </c>
      <c r="R2180" t="s">
        <v>3144</v>
      </c>
      <c r="S2180" t="s">
        <v>6070</v>
      </c>
      <c r="T2180" t="s">
        <v>3085</v>
      </c>
      <c r="U2180" t="s">
        <v>6071</v>
      </c>
      <c r="V2180" t="s">
        <v>6072</v>
      </c>
      <c r="W2180" t="s">
        <v>6073</v>
      </c>
      <c r="X2180" t="str">
        <f t="shared" si="34"/>
        <v>Funcionamiento</v>
      </c>
      <c r="Y2180" t="s">
        <v>6000</v>
      </c>
    </row>
    <row r="2181" spans="1:25">
      <c r="A2181" t="s">
        <v>3144</v>
      </c>
      <c r="B2181" t="s">
        <v>3990</v>
      </c>
      <c r="C2181" t="s">
        <v>6068</v>
      </c>
      <c r="D2181" t="s">
        <v>3076</v>
      </c>
      <c r="E2181" t="s">
        <v>3077</v>
      </c>
      <c r="F2181" t="s">
        <v>258</v>
      </c>
      <c r="G2181" t="s">
        <v>6000</v>
      </c>
      <c r="H2181" t="s">
        <v>294</v>
      </c>
      <c r="I2181" t="s">
        <v>296</v>
      </c>
      <c r="J2181" t="s">
        <v>246</v>
      </c>
      <c r="K2181" t="s">
        <v>3079</v>
      </c>
      <c r="L2181" t="s">
        <v>247</v>
      </c>
      <c r="M2181">
        <v>1126177</v>
      </c>
      <c r="N2181">
        <v>0</v>
      </c>
      <c r="O2181">
        <v>1126177</v>
      </c>
      <c r="P2181">
        <v>0</v>
      </c>
      <c r="Q2181" t="s">
        <v>6069</v>
      </c>
      <c r="R2181" t="s">
        <v>3144</v>
      </c>
      <c r="S2181" t="s">
        <v>6070</v>
      </c>
      <c r="T2181" t="s">
        <v>3085</v>
      </c>
      <c r="U2181" t="s">
        <v>6071</v>
      </c>
      <c r="V2181" t="s">
        <v>6072</v>
      </c>
      <c r="W2181" t="s">
        <v>6073</v>
      </c>
      <c r="X2181" t="str">
        <f t="shared" si="34"/>
        <v>Funcionamiento</v>
      </c>
      <c r="Y2181" t="s">
        <v>6000</v>
      </c>
    </row>
    <row r="2182" spans="1:25">
      <c r="A2182" t="s">
        <v>3144</v>
      </c>
      <c r="B2182" t="s">
        <v>3990</v>
      </c>
      <c r="C2182" t="s">
        <v>6068</v>
      </c>
      <c r="D2182" t="s">
        <v>3076</v>
      </c>
      <c r="E2182" t="s">
        <v>3077</v>
      </c>
      <c r="F2182" t="s">
        <v>258</v>
      </c>
      <c r="G2182" t="s">
        <v>6000</v>
      </c>
      <c r="H2182" t="s">
        <v>300</v>
      </c>
      <c r="I2182" t="s">
        <v>302</v>
      </c>
      <c r="J2182" t="s">
        <v>246</v>
      </c>
      <c r="K2182" t="s">
        <v>3079</v>
      </c>
      <c r="L2182" t="s">
        <v>247</v>
      </c>
      <c r="M2182">
        <v>1657099</v>
      </c>
      <c r="N2182">
        <v>0</v>
      </c>
      <c r="O2182">
        <v>1657099</v>
      </c>
      <c r="P2182">
        <v>0</v>
      </c>
      <c r="Q2182" t="s">
        <v>6069</v>
      </c>
      <c r="R2182" t="s">
        <v>3144</v>
      </c>
      <c r="S2182" t="s">
        <v>6070</v>
      </c>
      <c r="T2182" t="s">
        <v>3085</v>
      </c>
      <c r="U2182" t="s">
        <v>6071</v>
      </c>
      <c r="V2182" t="s">
        <v>6072</v>
      </c>
      <c r="W2182" t="s">
        <v>6073</v>
      </c>
      <c r="X2182" t="str">
        <f t="shared" si="34"/>
        <v>Funcionamiento</v>
      </c>
      <c r="Y2182" t="s">
        <v>6000</v>
      </c>
    </row>
    <row r="2183" spans="1:25">
      <c r="A2183" t="s">
        <v>3144</v>
      </c>
      <c r="B2183" t="s">
        <v>3990</v>
      </c>
      <c r="C2183" t="s">
        <v>6068</v>
      </c>
      <c r="D2183" t="s">
        <v>3076</v>
      </c>
      <c r="E2183" t="s">
        <v>3077</v>
      </c>
      <c r="F2183" t="s">
        <v>258</v>
      </c>
      <c r="G2183" t="s">
        <v>6000</v>
      </c>
      <c r="H2183" t="s">
        <v>358</v>
      </c>
      <c r="I2183" t="s">
        <v>359</v>
      </c>
      <c r="J2183" t="s">
        <v>246</v>
      </c>
      <c r="K2183" t="s">
        <v>3079</v>
      </c>
      <c r="L2183" t="s">
        <v>247</v>
      </c>
      <c r="M2183">
        <v>6300707</v>
      </c>
      <c r="N2183">
        <v>0</v>
      </c>
      <c r="O2183">
        <v>6300707</v>
      </c>
      <c r="P2183">
        <v>0</v>
      </c>
      <c r="Q2183" t="s">
        <v>6069</v>
      </c>
      <c r="R2183" t="s">
        <v>3144</v>
      </c>
      <c r="S2183" t="s">
        <v>6070</v>
      </c>
      <c r="T2183" t="s">
        <v>3085</v>
      </c>
      <c r="U2183" t="s">
        <v>6071</v>
      </c>
      <c r="V2183" t="s">
        <v>6072</v>
      </c>
      <c r="W2183" t="s">
        <v>6073</v>
      </c>
      <c r="X2183" t="str">
        <f t="shared" si="34"/>
        <v>Funcionamiento</v>
      </c>
      <c r="Y2183" t="s">
        <v>6000</v>
      </c>
    </row>
    <row r="2184" spans="1:25">
      <c r="A2184" t="s">
        <v>3175</v>
      </c>
      <c r="B2184" t="s">
        <v>3990</v>
      </c>
      <c r="C2184" t="s">
        <v>6074</v>
      </c>
      <c r="D2184" t="s">
        <v>3076</v>
      </c>
      <c r="E2184" t="s">
        <v>3077</v>
      </c>
      <c r="F2184" t="s">
        <v>258</v>
      </c>
      <c r="G2184" t="s">
        <v>6000</v>
      </c>
      <c r="H2184" t="s">
        <v>324</v>
      </c>
      <c r="I2184" t="s">
        <v>325</v>
      </c>
      <c r="J2184" t="s">
        <v>246</v>
      </c>
      <c r="K2184" t="s">
        <v>3079</v>
      </c>
      <c r="L2184" t="s">
        <v>247</v>
      </c>
      <c r="M2184">
        <v>1374600</v>
      </c>
      <c r="N2184">
        <v>0</v>
      </c>
      <c r="O2184">
        <v>1374600</v>
      </c>
      <c r="P2184">
        <v>0</v>
      </c>
      <c r="Q2184" t="s">
        <v>6075</v>
      </c>
      <c r="R2184" t="s">
        <v>3175</v>
      </c>
      <c r="S2184" t="s">
        <v>3208</v>
      </c>
      <c r="T2184" t="s">
        <v>3085</v>
      </c>
      <c r="U2184" t="s">
        <v>6076</v>
      </c>
      <c r="V2184" t="s">
        <v>6077</v>
      </c>
      <c r="W2184" t="s">
        <v>3085</v>
      </c>
      <c r="X2184" t="str">
        <f t="shared" si="34"/>
        <v>Funcionamiento</v>
      </c>
      <c r="Y2184" t="s">
        <v>6000</v>
      </c>
    </row>
    <row r="2185" spans="1:25">
      <c r="A2185" t="s">
        <v>3175</v>
      </c>
      <c r="B2185" t="s">
        <v>3990</v>
      </c>
      <c r="C2185" t="s">
        <v>6074</v>
      </c>
      <c r="D2185" t="s">
        <v>3076</v>
      </c>
      <c r="E2185" t="s">
        <v>3077</v>
      </c>
      <c r="F2185" t="s">
        <v>258</v>
      </c>
      <c r="G2185" t="s">
        <v>6000</v>
      </c>
      <c r="H2185" t="s">
        <v>316</v>
      </c>
      <c r="I2185" t="s">
        <v>583</v>
      </c>
      <c r="J2185" t="s">
        <v>246</v>
      </c>
      <c r="K2185" t="s">
        <v>3079</v>
      </c>
      <c r="L2185" t="s">
        <v>247</v>
      </c>
      <c r="M2185">
        <v>4701300</v>
      </c>
      <c r="N2185">
        <v>0</v>
      </c>
      <c r="O2185">
        <v>4701300</v>
      </c>
      <c r="P2185">
        <v>0</v>
      </c>
      <c r="Q2185" t="s">
        <v>6075</v>
      </c>
      <c r="R2185" t="s">
        <v>3175</v>
      </c>
      <c r="S2185" t="s">
        <v>3208</v>
      </c>
      <c r="T2185" t="s">
        <v>3085</v>
      </c>
      <c r="U2185" t="s">
        <v>6076</v>
      </c>
      <c r="V2185" t="s">
        <v>6077</v>
      </c>
      <c r="W2185" t="s">
        <v>3085</v>
      </c>
      <c r="X2185" t="str">
        <f t="shared" si="34"/>
        <v>Funcionamiento</v>
      </c>
      <c r="Y2185" t="s">
        <v>6000</v>
      </c>
    </row>
    <row r="2186" spans="1:25">
      <c r="A2186" t="s">
        <v>3175</v>
      </c>
      <c r="B2186" t="s">
        <v>3990</v>
      </c>
      <c r="C2186" t="s">
        <v>6074</v>
      </c>
      <c r="D2186" t="s">
        <v>3076</v>
      </c>
      <c r="E2186" t="s">
        <v>3077</v>
      </c>
      <c r="F2186" t="s">
        <v>258</v>
      </c>
      <c r="G2186" t="s">
        <v>6000</v>
      </c>
      <c r="H2186" t="s">
        <v>318</v>
      </c>
      <c r="I2186" t="s">
        <v>586</v>
      </c>
      <c r="J2186" t="s">
        <v>246</v>
      </c>
      <c r="K2186" t="s">
        <v>3079</v>
      </c>
      <c r="L2186" t="s">
        <v>247</v>
      </c>
      <c r="M2186">
        <v>2747800</v>
      </c>
      <c r="N2186">
        <v>0</v>
      </c>
      <c r="O2186">
        <v>2747800</v>
      </c>
      <c r="P2186">
        <v>0</v>
      </c>
      <c r="Q2186" t="s">
        <v>6075</v>
      </c>
      <c r="R2186" t="s">
        <v>3175</v>
      </c>
      <c r="S2186" t="s">
        <v>3208</v>
      </c>
      <c r="T2186" t="s">
        <v>3085</v>
      </c>
      <c r="U2186" t="s">
        <v>6076</v>
      </c>
      <c r="V2186" t="s">
        <v>6077</v>
      </c>
      <c r="W2186" t="s">
        <v>3085</v>
      </c>
      <c r="X2186" t="str">
        <f t="shared" si="34"/>
        <v>Funcionamiento</v>
      </c>
      <c r="Y2186" t="s">
        <v>6000</v>
      </c>
    </row>
    <row r="2187" spans="1:25">
      <c r="A2187" t="s">
        <v>3175</v>
      </c>
      <c r="B2187" t="s">
        <v>3990</v>
      </c>
      <c r="C2187" t="s">
        <v>6074</v>
      </c>
      <c r="D2187" t="s">
        <v>3076</v>
      </c>
      <c r="E2187" t="s">
        <v>3077</v>
      </c>
      <c r="F2187" t="s">
        <v>258</v>
      </c>
      <c r="G2187" t="s">
        <v>6000</v>
      </c>
      <c r="H2187" t="s">
        <v>320</v>
      </c>
      <c r="I2187" t="s">
        <v>321</v>
      </c>
      <c r="J2187" t="s">
        <v>246</v>
      </c>
      <c r="K2187" t="s">
        <v>3079</v>
      </c>
      <c r="L2187" t="s">
        <v>247</v>
      </c>
      <c r="M2187">
        <v>623600</v>
      </c>
      <c r="N2187">
        <v>0</v>
      </c>
      <c r="O2187">
        <v>623600</v>
      </c>
      <c r="P2187">
        <v>0</v>
      </c>
      <c r="Q2187" t="s">
        <v>6075</v>
      </c>
      <c r="R2187" t="s">
        <v>3175</v>
      </c>
      <c r="S2187" t="s">
        <v>3208</v>
      </c>
      <c r="T2187" t="s">
        <v>3085</v>
      </c>
      <c r="U2187" t="s">
        <v>6076</v>
      </c>
      <c r="V2187" t="s">
        <v>6077</v>
      </c>
      <c r="W2187" t="s">
        <v>3085</v>
      </c>
      <c r="X2187" t="str">
        <f t="shared" si="34"/>
        <v>Funcionamiento</v>
      </c>
      <c r="Y2187" t="s">
        <v>6000</v>
      </c>
    </row>
    <row r="2188" spans="1:25">
      <c r="A2188" t="s">
        <v>3175</v>
      </c>
      <c r="B2188" t="s">
        <v>3990</v>
      </c>
      <c r="C2188" t="s">
        <v>6074</v>
      </c>
      <c r="D2188" t="s">
        <v>3076</v>
      </c>
      <c r="E2188" t="s">
        <v>3077</v>
      </c>
      <c r="F2188" t="s">
        <v>258</v>
      </c>
      <c r="G2188" t="s">
        <v>6000</v>
      </c>
      <c r="H2188" t="s">
        <v>322</v>
      </c>
      <c r="I2188" t="s">
        <v>323</v>
      </c>
      <c r="J2188" t="s">
        <v>246</v>
      </c>
      <c r="K2188" t="s">
        <v>3079</v>
      </c>
      <c r="L2188" t="s">
        <v>247</v>
      </c>
      <c r="M2188">
        <v>2061500</v>
      </c>
      <c r="N2188">
        <v>0</v>
      </c>
      <c r="O2188">
        <v>2061500</v>
      </c>
      <c r="P2188">
        <v>0</v>
      </c>
      <c r="Q2188" t="s">
        <v>6075</v>
      </c>
      <c r="R2188" t="s">
        <v>3175</v>
      </c>
      <c r="S2188" t="s">
        <v>3208</v>
      </c>
      <c r="T2188" t="s">
        <v>3085</v>
      </c>
      <c r="U2188" t="s">
        <v>6076</v>
      </c>
      <c r="V2188" t="s">
        <v>6077</v>
      </c>
      <c r="W2188" t="s">
        <v>3085</v>
      </c>
      <c r="X2188" t="str">
        <f t="shared" si="34"/>
        <v>Funcionamiento</v>
      </c>
      <c r="Y2188" t="s">
        <v>6000</v>
      </c>
    </row>
    <row r="2189" spans="1:25">
      <c r="A2189" t="s">
        <v>3175</v>
      </c>
      <c r="B2189" t="s">
        <v>3990</v>
      </c>
      <c r="C2189" t="s">
        <v>6074</v>
      </c>
      <c r="D2189" t="s">
        <v>3076</v>
      </c>
      <c r="E2189" t="s">
        <v>3077</v>
      </c>
      <c r="F2189" t="s">
        <v>258</v>
      </c>
      <c r="G2189" t="s">
        <v>6000</v>
      </c>
      <c r="H2189" t="s">
        <v>314</v>
      </c>
      <c r="I2189" t="s">
        <v>582</v>
      </c>
      <c r="J2189" t="s">
        <v>246</v>
      </c>
      <c r="K2189" t="s">
        <v>3079</v>
      </c>
      <c r="L2189" t="s">
        <v>247</v>
      </c>
      <c r="M2189">
        <v>6636700</v>
      </c>
      <c r="N2189">
        <v>0</v>
      </c>
      <c r="O2189">
        <v>6636700</v>
      </c>
      <c r="P2189">
        <v>0</v>
      </c>
      <c r="Q2189" t="s">
        <v>6075</v>
      </c>
      <c r="R2189" t="s">
        <v>3175</v>
      </c>
      <c r="S2189" t="s">
        <v>3208</v>
      </c>
      <c r="T2189" t="s">
        <v>3085</v>
      </c>
      <c r="U2189" t="s">
        <v>6076</v>
      </c>
      <c r="V2189" t="s">
        <v>6077</v>
      </c>
      <c r="W2189" t="s">
        <v>3085</v>
      </c>
      <c r="X2189" t="str">
        <f t="shared" si="34"/>
        <v>Funcionamiento</v>
      </c>
      <c r="Y2189" t="s">
        <v>6000</v>
      </c>
    </row>
    <row r="2190" spans="1:25">
      <c r="A2190" t="s">
        <v>3169</v>
      </c>
      <c r="B2190" t="s">
        <v>6078</v>
      </c>
      <c r="C2190" t="s">
        <v>6079</v>
      </c>
      <c r="D2190" t="s">
        <v>3076</v>
      </c>
      <c r="E2190" t="s">
        <v>3077</v>
      </c>
      <c r="F2190" t="s">
        <v>258</v>
      </c>
      <c r="G2190" t="s">
        <v>6000</v>
      </c>
      <c r="H2190" t="s">
        <v>314</v>
      </c>
      <c r="I2190" t="s">
        <v>582</v>
      </c>
      <c r="J2190" t="s">
        <v>246</v>
      </c>
      <c r="K2190" t="s">
        <v>3079</v>
      </c>
      <c r="L2190" t="s">
        <v>247</v>
      </c>
      <c r="M2190">
        <v>671600</v>
      </c>
      <c r="N2190">
        <v>0</v>
      </c>
      <c r="O2190">
        <v>671600</v>
      </c>
      <c r="P2190">
        <v>0</v>
      </c>
      <c r="Q2190" t="s">
        <v>6080</v>
      </c>
      <c r="R2190" t="s">
        <v>3169</v>
      </c>
      <c r="S2190" t="s">
        <v>3224</v>
      </c>
      <c r="T2190" t="s">
        <v>3085</v>
      </c>
      <c r="U2190" t="s">
        <v>6081</v>
      </c>
      <c r="V2190" t="s">
        <v>6082</v>
      </c>
      <c r="W2190" t="s">
        <v>3085</v>
      </c>
      <c r="X2190" t="str">
        <f t="shared" si="34"/>
        <v>Funcionamiento</v>
      </c>
      <c r="Y2190" t="s">
        <v>6000</v>
      </c>
    </row>
    <row r="2191" spans="1:25">
      <c r="A2191" t="s">
        <v>3169</v>
      </c>
      <c r="B2191" t="s">
        <v>6078</v>
      </c>
      <c r="C2191" t="s">
        <v>6079</v>
      </c>
      <c r="D2191" t="s">
        <v>3076</v>
      </c>
      <c r="E2191" t="s">
        <v>3077</v>
      </c>
      <c r="F2191" t="s">
        <v>258</v>
      </c>
      <c r="G2191" t="s">
        <v>6000</v>
      </c>
      <c r="H2191" t="s">
        <v>322</v>
      </c>
      <c r="I2191" t="s">
        <v>323</v>
      </c>
      <c r="J2191" t="s">
        <v>246</v>
      </c>
      <c r="K2191" t="s">
        <v>3079</v>
      </c>
      <c r="L2191" t="s">
        <v>247</v>
      </c>
      <c r="M2191">
        <v>207100</v>
      </c>
      <c r="N2191">
        <v>0</v>
      </c>
      <c r="O2191">
        <v>207100</v>
      </c>
      <c r="P2191">
        <v>0</v>
      </c>
      <c r="Q2191" t="s">
        <v>6080</v>
      </c>
      <c r="R2191" t="s">
        <v>3169</v>
      </c>
      <c r="S2191" t="s">
        <v>3224</v>
      </c>
      <c r="T2191" t="s">
        <v>3085</v>
      </c>
      <c r="U2191" t="s">
        <v>6081</v>
      </c>
      <c r="V2191" t="s">
        <v>6082</v>
      </c>
      <c r="W2191" t="s">
        <v>3085</v>
      </c>
      <c r="X2191" t="str">
        <f t="shared" si="34"/>
        <v>Funcionamiento</v>
      </c>
      <c r="Y2191" t="s">
        <v>6000</v>
      </c>
    </row>
    <row r="2192" spans="1:25">
      <c r="A2192" t="s">
        <v>3169</v>
      </c>
      <c r="B2192" t="s">
        <v>6078</v>
      </c>
      <c r="C2192" t="s">
        <v>6079</v>
      </c>
      <c r="D2192" t="s">
        <v>3076</v>
      </c>
      <c r="E2192" t="s">
        <v>3077</v>
      </c>
      <c r="F2192" t="s">
        <v>258</v>
      </c>
      <c r="G2192" t="s">
        <v>6000</v>
      </c>
      <c r="H2192" t="s">
        <v>324</v>
      </c>
      <c r="I2192" t="s">
        <v>325</v>
      </c>
      <c r="J2192" t="s">
        <v>246</v>
      </c>
      <c r="K2192" t="s">
        <v>3079</v>
      </c>
      <c r="L2192" t="s">
        <v>247</v>
      </c>
      <c r="M2192">
        <v>138400</v>
      </c>
      <c r="N2192">
        <v>0</v>
      </c>
      <c r="O2192">
        <v>138400</v>
      </c>
      <c r="P2192">
        <v>0</v>
      </c>
      <c r="Q2192" t="s">
        <v>6080</v>
      </c>
      <c r="R2192" t="s">
        <v>3169</v>
      </c>
      <c r="S2192" t="s">
        <v>3224</v>
      </c>
      <c r="T2192" t="s">
        <v>3085</v>
      </c>
      <c r="U2192" t="s">
        <v>6081</v>
      </c>
      <c r="V2192" t="s">
        <v>6082</v>
      </c>
      <c r="W2192" t="s">
        <v>3085</v>
      </c>
      <c r="X2192" t="str">
        <f t="shared" si="34"/>
        <v>Funcionamiento</v>
      </c>
      <c r="Y2192" t="s">
        <v>6000</v>
      </c>
    </row>
    <row r="2193" spans="1:25">
      <c r="A2193" t="s">
        <v>3169</v>
      </c>
      <c r="B2193" t="s">
        <v>6078</v>
      </c>
      <c r="C2193" t="s">
        <v>6079</v>
      </c>
      <c r="D2193" t="s">
        <v>3076</v>
      </c>
      <c r="E2193" t="s">
        <v>3077</v>
      </c>
      <c r="F2193" t="s">
        <v>258</v>
      </c>
      <c r="G2193" t="s">
        <v>6000</v>
      </c>
      <c r="H2193" t="s">
        <v>320</v>
      </c>
      <c r="I2193" t="s">
        <v>321</v>
      </c>
      <c r="J2193" t="s">
        <v>246</v>
      </c>
      <c r="K2193" t="s">
        <v>3079</v>
      </c>
      <c r="L2193" t="s">
        <v>247</v>
      </c>
      <c r="M2193">
        <v>64000</v>
      </c>
      <c r="N2193">
        <v>0</v>
      </c>
      <c r="O2193">
        <v>64000</v>
      </c>
      <c r="P2193">
        <v>0</v>
      </c>
      <c r="Q2193" t="s">
        <v>6080</v>
      </c>
      <c r="R2193" t="s">
        <v>3169</v>
      </c>
      <c r="S2193" t="s">
        <v>3224</v>
      </c>
      <c r="T2193" t="s">
        <v>3085</v>
      </c>
      <c r="U2193" t="s">
        <v>6081</v>
      </c>
      <c r="V2193" t="s">
        <v>6082</v>
      </c>
      <c r="W2193" t="s">
        <v>3085</v>
      </c>
      <c r="X2193" t="str">
        <f t="shared" si="34"/>
        <v>Funcionamiento</v>
      </c>
      <c r="Y2193" t="s">
        <v>6000</v>
      </c>
    </row>
    <row r="2194" spans="1:25">
      <c r="A2194" t="s">
        <v>3169</v>
      </c>
      <c r="B2194" t="s">
        <v>6078</v>
      </c>
      <c r="C2194" t="s">
        <v>6079</v>
      </c>
      <c r="D2194" t="s">
        <v>3076</v>
      </c>
      <c r="E2194" t="s">
        <v>3077</v>
      </c>
      <c r="F2194" t="s">
        <v>258</v>
      </c>
      <c r="G2194" t="s">
        <v>6000</v>
      </c>
      <c r="H2194" t="s">
        <v>318</v>
      </c>
      <c r="I2194" t="s">
        <v>586</v>
      </c>
      <c r="J2194" t="s">
        <v>246</v>
      </c>
      <c r="K2194" t="s">
        <v>3079</v>
      </c>
      <c r="L2194" t="s">
        <v>247</v>
      </c>
      <c r="M2194">
        <v>276800</v>
      </c>
      <c r="N2194">
        <v>0</v>
      </c>
      <c r="O2194">
        <v>276800</v>
      </c>
      <c r="P2194">
        <v>0</v>
      </c>
      <c r="Q2194" t="s">
        <v>6080</v>
      </c>
      <c r="R2194" t="s">
        <v>3169</v>
      </c>
      <c r="S2194" t="s">
        <v>3224</v>
      </c>
      <c r="T2194" t="s">
        <v>3085</v>
      </c>
      <c r="U2194" t="s">
        <v>6081</v>
      </c>
      <c r="V2194" t="s">
        <v>6082</v>
      </c>
      <c r="W2194" t="s">
        <v>3085</v>
      </c>
      <c r="X2194" t="str">
        <f t="shared" si="34"/>
        <v>Funcionamiento</v>
      </c>
      <c r="Y2194" t="s">
        <v>6000</v>
      </c>
    </row>
    <row r="2195" spans="1:25">
      <c r="A2195" t="s">
        <v>3169</v>
      </c>
      <c r="B2195" t="s">
        <v>6078</v>
      </c>
      <c r="C2195" t="s">
        <v>6079</v>
      </c>
      <c r="D2195" t="s">
        <v>3076</v>
      </c>
      <c r="E2195" t="s">
        <v>3077</v>
      </c>
      <c r="F2195" t="s">
        <v>258</v>
      </c>
      <c r="G2195" t="s">
        <v>6000</v>
      </c>
      <c r="H2195" t="s">
        <v>316</v>
      </c>
      <c r="I2195" t="s">
        <v>583</v>
      </c>
      <c r="J2195" t="s">
        <v>246</v>
      </c>
      <c r="K2195" t="s">
        <v>3079</v>
      </c>
      <c r="L2195" t="s">
        <v>247</v>
      </c>
      <c r="M2195">
        <v>476000</v>
      </c>
      <c r="N2195">
        <v>0</v>
      </c>
      <c r="O2195">
        <v>476000</v>
      </c>
      <c r="P2195">
        <v>0</v>
      </c>
      <c r="Q2195" t="s">
        <v>6080</v>
      </c>
      <c r="R2195" t="s">
        <v>3169</v>
      </c>
      <c r="S2195" t="s">
        <v>3224</v>
      </c>
      <c r="T2195" t="s">
        <v>3085</v>
      </c>
      <c r="U2195" t="s">
        <v>6081</v>
      </c>
      <c r="V2195" t="s">
        <v>6082</v>
      </c>
      <c r="W2195" t="s">
        <v>3085</v>
      </c>
      <c r="X2195" t="str">
        <f t="shared" si="34"/>
        <v>Funcionamiento</v>
      </c>
      <c r="Y2195" t="s">
        <v>6000</v>
      </c>
    </row>
    <row r="2196" spans="1:25">
      <c r="A2196" t="s">
        <v>3187</v>
      </c>
      <c r="B2196" t="s">
        <v>5125</v>
      </c>
      <c r="C2196" t="s">
        <v>6083</v>
      </c>
      <c r="D2196" t="s">
        <v>3076</v>
      </c>
      <c r="E2196" t="s">
        <v>3077</v>
      </c>
      <c r="F2196" t="s">
        <v>3234</v>
      </c>
      <c r="G2196" t="s">
        <v>6000</v>
      </c>
      <c r="H2196" t="s">
        <v>539</v>
      </c>
      <c r="I2196" t="s">
        <v>667</v>
      </c>
      <c r="J2196" t="s">
        <v>253</v>
      </c>
      <c r="K2196" t="s">
        <v>3115</v>
      </c>
      <c r="L2196" t="s">
        <v>247</v>
      </c>
      <c r="M2196">
        <v>24269760</v>
      </c>
      <c r="N2196">
        <v>-3438216</v>
      </c>
      <c r="O2196">
        <v>20831544</v>
      </c>
      <c r="P2196">
        <v>0</v>
      </c>
      <c r="Q2196" t="s">
        <v>6084</v>
      </c>
      <c r="R2196" t="s">
        <v>3187</v>
      </c>
      <c r="S2196" t="s">
        <v>6085</v>
      </c>
      <c r="T2196" t="s">
        <v>6086</v>
      </c>
      <c r="U2196" t="s">
        <v>6087</v>
      </c>
      <c r="V2196" t="s">
        <v>6088</v>
      </c>
      <c r="W2196" t="s">
        <v>3085</v>
      </c>
      <c r="X2196" t="str">
        <f t="shared" si="34"/>
        <v>Inversión</v>
      </c>
      <c r="Y2196" t="s">
        <v>3241</v>
      </c>
    </row>
    <row r="2197" spans="1:25">
      <c r="A2197" t="s">
        <v>3194</v>
      </c>
      <c r="B2197" t="s">
        <v>4007</v>
      </c>
      <c r="C2197" t="s">
        <v>6089</v>
      </c>
      <c r="D2197" t="s">
        <v>3076</v>
      </c>
      <c r="E2197" t="s">
        <v>3077</v>
      </c>
      <c r="F2197" t="s">
        <v>258</v>
      </c>
      <c r="G2197" t="s">
        <v>6000</v>
      </c>
      <c r="H2197" t="s">
        <v>292</v>
      </c>
      <c r="I2197" t="s">
        <v>293</v>
      </c>
      <c r="J2197" t="s">
        <v>246</v>
      </c>
      <c r="K2197" t="s">
        <v>3079</v>
      </c>
      <c r="L2197" t="s">
        <v>247</v>
      </c>
      <c r="M2197">
        <v>50466395</v>
      </c>
      <c r="N2197">
        <v>0</v>
      </c>
      <c r="O2197">
        <v>50466395</v>
      </c>
      <c r="P2197">
        <v>0</v>
      </c>
      <c r="Q2197" t="s">
        <v>6090</v>
      </c>
      <c r="R2197" t="s">
        <v>3194</v>
      </c>
      <c r="S2197" t="s">
        <v>6091</v>
      </c>
      <c r="T2197" t="s">
        <v>3085</v>
      </c>
      <c r="U2197" t="s">
        <v>6092</v>
      </c>
      <c r="V2197" t="s">
        <v>6093</v>
      </c>
      <c r="W2197" t="s">
        <v>3073</v>
      </c>
      <c r="X2197" t="str">
        <f t="shared" si="34"/>
        <v>Funcionamiento</v>
      </c>
      <c r="Y2197" t="s">
        <v>6000</v>
      </c>
    </row>
    <row r="2198" spans="1:25">
      <c r="A2198" t="s">
        <v>3194</v>
      </c>
      <c r="B2198" t="s">
        <v>4007</v>
      </c>
      <c r="C2198" t="s">
        <v>6089</v>
      </c>
      <c r="D2198" t="s">
        <v>3076</v>
      </c>
      <c r="E2198" t="s">
        <v>3077</v>
      </c>
      <c r="F2198" t="s">
        <v>258</v>
      </c>
      <c r="G2198" t="s">
        <v>6000</v>
      </c>
      <c r="H2198" t="s">
        <v>303</v>
      </c>
      <c r="I2198" t="s">
        <v>305</v>
      </c>
      <c r="J2198" t="s">
        <v>246</v>
      </c>
      <c r="K2198" t="s">
        <v>3079</v>
      </c>
      <c r="L2198" t="s">
        <v>247</v>
      </c>
      <c r="M2198">
        <v>1230114</v>
      </c>
      <c r="N2198">
        <v>0</v>
      </c>
      <c r="O2198">
        <v>1230114</v>
      </c>
      <c r="P2198">
        <v>0</v>
      </c>
      <c r="Q2198" t="s">
        <v>6090</v>
      </c>
      <c r="R2198" t="s">
        <v>3194</v>
      </c>
      <c r="S2198" t="s">
        <v>6091</v>
      </c>
      <c r="T2198" t="s">
        <v>3085</v>
      </c>
      <c r="U2198" t="s">
        <v>6092</v>
      </c>
      <c r="V2198" t="s">
        <v>6093</v>
      </c>
      <c r="W2198" t="s">
        <v>3073</v>
      </c>
      <c r="X2198" t="str">
        <f t="shared" si="34"/>
        <v>Funcionamiento</v>
      </c>
      <c r="Y2198" t="s">
        <v>6000</v>
      </c>
    </row>
    <row r="2199" spans="1:25">
      <c r="A2199" t="s">
        <v>3194</v>
      </c>
      <c r="B2199" t="s">
        <v>4007</v>
      </c>
      <c r="C2199" t="s">
        <v>6089</v>
      </c>
      <c r="D2199" t="s">
        <v>3076</v>
      </c>
      <c r="E2199" t="s">
        <v>3077</v>
      </c>
      <c r="F2199" t="s">
        <v>258</v>
      </c>
      <c r="G2199" t="s">
        <v>6000</v>
      </c>
      <c r="H2199" t="s">
        <v>348</v>
      </c>
      <c r="I2199" t="s">
        <v>349</v>
      </c>
      <c r="J2199" t="s">
        <v>246</v>
      </c>
      <c r="K2199" t="s">
        <v>3079</v>
      </c>
      <c r="L2199" t="s">
        <v>247</v>
      </c>
      <c r="M2199">
        <v>908467</v>
      </c>
      <c r="N2199">
        <v>-781081</v>
      </c>
      <c r="O2199">
        <v>127386</v>
      </c>
      <c r="P2199">
        <v>0</v>
      </c>
      <c r="Q2199" t="s">
        <v>6090</v>
      </c>
      <c r="R2199" t="s">
        <v>3194</v>
      </c>
      <c r="S2199" t="s">
        <v>6091</v>
      </c>
      <c r="T2199" t="s">
        <v>3085</v>
      </c>
      <c r="U2199" t="s">
        <v>6092</v>
      </c>
      <c r="V2199" t="s">
        <v>6093</v>
      </c>
      <c r="W2199" t="s">
        <v>3073</v>
      </c>
      <c r="X2199" t="str">
        <f t="shared" si="34"/>
        <v>Funcionamiento</v>
      </c>
      <c r="Y2199" t="s">
        <v>6000</v>
      </c>
    </row>
    <row r="2200" spans="1:25">
      <c r="A2200" t="s">
        <v>3194</v>
      </c>
      <c r="B2200" t="s">
        <v>4007</v>
      </c>
      <c r="C2200" t="s">
        <v>6089</v>
      </c>
      <c r="D2200" t="s">
        <v>3076</v>
      </c>
      <c r="E2200" t="s">
        <v>3077</v>
      </c>
      <c r="F2200" t="s">
        <v>258</v>
      </c>
      <c r="G2200" t="s">
        <v>6000</v>
      </c>
      <c r="H2200" t="s">
        <v>358</v>
      </c>
      <c r="I2200" t="s">
        <v>359</v>
      </c>
      <c r="J2200" t="s">
        <v>246</v>
      </c>
      <c r="K2200" t="s">
        <v>3079</v>
      </c>
      <c r="L2200" t="s">
        <v>247</v>
      </c>
      <c r="M2200">
        <v>6094462</v>
      </c>
      <c r="N2200">
        <v>0</v>
      </c>
      <c r="O2200">
        <v>6094462</v>
      </c>
      <c r="P2200">
        <v>0</v>
      </c>
      <c r="Q2200" t="s">
        <v>6090</v>
      </c>
      <c r="R2200" t="s">
        <v>3194</v>
      </c>
      <c r="S2200" t="s">
        <v>6091</v>
      </c>
      <c r="T2200" t="s">
        <v>3085</v>
      </c>
      <c r="U2200" t="s">
        <v>6092</v>
      </c>
      <c r="V2200" t="s">
        <v>6093</v>
      </c>
      <c r="W2200" t="s">
        <v>3073</v>
      </c>
      <c r="X2200" t="str">
        <f t="shared" si="34"/>
        <v>Funcionamiento</v>
      </c>
      <c r="Y2200" t="s">
        <v>6000</v>
      </c>
    </row>
    <row r="2201" spans="1:25">
      <c r="A2201" t="s">
        <v>3194</v>
      </c>
      <c r="B2201" t="s">
        <v>4007</v>
      </c>
      <c r="C2201" t="s">
        <v>6089</v>
      </c>
      <c r="D2201" t="s">
        <v>3076</v>
      </c>
      <c r="E2201" t="s">
        <v>3077</v>
      </c>
      <c r="F2201" t="s">
        <v>258</v>
      </c>
      <c r="G2201" t="s">
        <v>6000</v>
      </c>
      <c r="H2201" t="s">
        <v>297</v>
      </c>
      <c r="I2201" t="s">
        <v>299</v>
      </c>
      <c r="J2201" t="s">
        <v>246</v>
      </c>
      <c r="K2201" t="s">
        <v>3079</v>
      </c>
      <c r="L2201" t="s">
        <v>247</v>
      </c>
      <c r="M2201">
        <v>1361101</v>
      </c>
      <c r="N2201">
        <v>0</v>
      </c>
      <c r="O2201">
        <v>1361101</v>
      </c>
      <c r="P2201">
        <v>0</v>
      </c>
      <c r="Q2201" t="s">
        <v>6090</v>
      </c>
      <c r="R2201" t="s">
        <v>3194</v>
      </c>
      <c r="S2201" t="s">
        <v>6091</v>
      </c>
      <c r="T2201" t="s">
        <v>3085</v>
      </c>
      <c r="U2201" t="s">
        <v>6092</v>
      </c>
      <c r="V2201" t="s">
        <v>6093</v>
      </c>
      <c r="W2201" t="s">
        <v>3073</v>
      </c>
      <c r="X2201" t="str">
        <f t="shared" si="34"/>
        <v>Funcionamiento</v>
      </c>
      <c r="Y2201" t="s">
        <v>6000</v>
      </c>
    </row>
    <row r="2202" spans="1:25">
      <c r="A2202" t="s">
        <v>3194</v>
      </c>
      <c r="B2202" t="s">
        <v>4007</v>
      </c>
      <c r="C2202" t="s">
        <v>6089</v>
      </c>
      <c r="D2202" t="s">
        <v>3076</v>
      </c>
      <c r="E2202" t="s">
        <v>3077</v>
      </c>
      <c r="F2202" t="s">
        <v>258</v>
      </c>
      <c r="G2202" t="s">
        <v>6000</v>
      </c>
      <c r="H2202" t="s">
        <v>300</v>
      </c>
      <c r="I2202" t="s">
        <v>302</v>
      </c>
      <c r="J2202" t="s">
        <v>246</v>
      </c>
      <c r="K2202" t="s">
        <v>3079</v>
      </c>
      <c r="L2202" t="s">
        <v>247</v>
      </c>
      <c r="M2202">
        <v>1436473</v>
      </c>
      <c r="N2202">
        <v>0</v>
      </c>
      <c r="O2202">
        <v>1436473</v>
      </c>
      <c r="P2202">
        <v>0</v>
      </c>
      <c r="Q2202" t="s">
        <v>6090</v>
      </c>
      <c r="R2202" t="s">
        <v>3194</v>
      </c>
      <c r="S2202" t="s">
        <v>6091</v>
      </c>
      <c r="T2202" t="s">
        <v>3085</v>
      </c>
      <c r="U2202" t="s">
        <v>6092</v>
      </c>
      <c r="V2202" t="s">
        <v>6093</v>
      </c>
      <c r="W2202" t="s">
        <v>3073</v>
      </c>
      <c r="X2202" t="str">
        <f t="shared" si="34"/>
        <v>Funcionamiento</v>
      </c>
      <c r="Y2202" t="s">
        <v>6000</v>
      </c>
    </row>
    <row r="2203" spans="1:25">
      <c r="A2203" t="s">
        <v>3194</v>
      </c>
      <c r="B2203" t="s">
        <v>4007</v>
      </c>
      <c r="C2203" t="s">
        <v>6089</v>
      </c>
      <c r="D2203" t="s">
        <v>3076</v>
      </c>
      <c r="E2203" t="s">
        <v>3077</v>
      </c>
      <c r="F2203" t="s">
        <v>258</v>
      </c>
      <c r="G2203" t="s">
        <v>6000</v>
      </c>
      <c r="H2203" t="s">
        <v>309</v>
      </c>
      <c r="I2203" t="s">
        <v>311</v>
      </c>
      <c r="J2203" t="s">
        <v>246</v>
      </c>
      <c r="K2203" t="s">
        <v>3079</v>
      </c>
      <c r="L2203" t="s">
        <v>247</v>
      </c>
      <c r="M2203">
        <v>7567447</v>
      </c>
      <c r="N2203">
        <v>0</v>
      </c>
      <c r="O2203">
        <v>7567447</v>
      </c>
      <c r="P2203">
        <v>0</v>
      </c>
      <c r="Q2203" t="s">
        <v>6090</v>
      </c>
      <c r="R2203" t="s">
        <v>3194</v>
      </c>
      <c r="S2203" t="s">
        <v>6091</v>
      </c>
      <c r="T2203" t="s">
        <v>3085</v>
      </c>
      <c r="U2203" t="s">
        <v>6092</v>
      </c>
      <c r="V2203" t="s">
        <v>6093</v>
      </c>
      <c r="W2203" t="s">
        <v>3073</v>
      </c>
      <c r="X2203" t="str">
        <f t="shared" si="34"/>
        <v>Funcionamiento</v>
      </c>
      <c r="Y2203" t="s">
        <v>6000</v>
      </c>
    </row>
    <row r="2204" spans="1:25">
      <c r="A2204" t="s">
        <v>3194</v>
      </c>
      <c r="B2204" t="s">
        <v>4007</v>
      </c>
      <c r="C2204" t="s">
        <v>6089</v>
      </c>
      <c r="D2204" t="s">
        <v>3076</v>
      </c>
      <c r="E2204" t="s">
        <v>3077</v>
      </c>
      <c r="F2204" t="s">
        <v>258</v>
      </c>
      <c r="G2204" t="s">
        <v>6000</v>
      </c>
      <c r="H2204" t="s">
        <v>294</v>
      </c>
      <c r="I2204" t="s">
        <v>296</v>
      </c>
      <c r="J2204" t="s">
        <v>246</v>
      </c>
      <c r="K2204" t="s">
        <v>3079</v>
      </c>
      <c r="L2204" t="s">
        <v>247</v>
      </c>
      <c r="M2204">
        <v>1006893</v>
      </c>
      <c r="N2204">
        <v>0</v>
      </c>
      <c r="O2204">
        <v>1006893</v>
      </c>
      <c r="P2204">
        <v>0</v>
      </c>
      <c r="Q2204" t="s">
        <v>6090</v>
      </c>
      <c r="R2204" t="s">
        <v>3194</v>
      </c>
      <c r="S2204" t="s">
        <v>6091</v>
      </c>
      <c r="T2204" t="s">
        <v>3085</v>
      </c>
      <c r="U2204" t="s">
        <v>6092</v>
      </c>
      <c r="V2204" t="s">
        <v>6093</v>
      </c>
      <c r="W2204" t="s">
        <v>3073</v>
      </c>
      <c r="X2204" t="str">
        <f t="shared" si="34"/>
        <v>Funcionamiento</v>
      </c>
      <c r="Y2204" t="s">
        <v>6000</v>
      </c>
    </row>
    <row r="2205" spans="1:25">
      <c r="A2205" t="s">
        <v>3194</v>
      </c>
      <c r="B2205" t="s">
        <v>4007</v>
      </c>
      <c r="C2205" t="s">
        <v>6089</v>
      </c>
      <c r="D2205" t="s">
        <v>3076</v>
      </c>
      <c r="E2205" t="s">
        <v>3077</v>
      </c>
      <c r="F2205" t="s">
        <v>258</v>
      </c>
      <c r="G2205" t="s">
        <v>6000</v>
      </c>
      <c r="H2205" t="s">
        <v>331</v>
      </c>
      <c r="I2205" t="s">
        <v>587</v>
      </c>
      <c r="J2205" t="s">
        <v>246</v>
      </c>
      <c r="K2205" t="s">
        <v>3079</v>
      </c>
      <c r="L2205" t="s">
        <v>247</v>
      </c>
      <c r="M2205">
        <v>2012931</v>
      </c>
      <c r="N2205">
        <v>0</v>
      </c>
      <c r="O2205">
        <v>2012931</v>
      </c>
      <c r="P2205">
        <v>0</v>
      </c>
      <c r="Q2205" t="s">
        <v>6090</v>
      </c>
      <c r="R2205" t="s">
        <v>3194</v>
      </c>
      <c r="S2205" t="s">
        <v>6091</v>
      </c>
      <c r="T2205" t="s">
        <v>3085</v>
      </c>
      <c r="U2205" t="s">
        <v>6092</v>
      </c>
      <c r="V2205" t="s">
        <v>6093</v>
      </c>
      <c r="W2205" t="s">
        <v>3073</v>
      </c>
      <c r="X2205" t="str">
        <f t="shared" si="34"/>
        <v>Funcionamiento</v>
      </c>
      <c r="Y2205" t="s">
        <v>6000</v>
      </c>
    </row>
    <row r="2206" spans="1:25">
      <c r="A2206" t="s">
        <v>3194</v>
      </c>
      <c r="B2206" t="s">
        <v>4007</v>
      </c>
      <c r="C2206" t="s">
        <v>6089</v>
      </c>
      <c r="D2206" t="s">
        <v>3076</v>
      </c>
      <c r="E2206" t="s">
        <v>3077</v>
      </c>
      <c r="F2206" t="s">
        <v>258</v>
      </c>
      <c r="G2206" t="s">
        <v>6000</v>
      </c>
      <c r="H2206" t="s">
        <v>333</v>
      </c>
      <c r="I2206" t="s">
        <v>335</v>
      </c>
      <c r="J2206" t="s">
        <v>246</v>
      </c>
      <c r="K2206" t="s">
        <v>3079</v>
      </c>
      <c r="L2206" t="s">
        <v>247</v>
      </c>
      <c r="M2206">
        <v>667106</v>
      </c>
      <c r="N2206">
        <v>0</v>
      </c>
      <c r="O2206">
        <v>667106</v>
      </c>
      <c r="P2206">
        <v>0</v>
      </c>
      <c r="Q2206" t="s">
        <v>6090</v>
      </c>
      <c r="R2206" t="s">
        <v>3194</v>
      </c>
      <c r="S2206" t="s">
        <v>6091</v>
      </c>
      <c r="T2206" t="s">
        <v>3085</v>
      </c>
      <c r="U2206" t="s">
        <v>6092</v>
      </c>
      <c r="V2206" t="s">
        <v>6093</v>
      </c>
      <c r="W2206" t="s">
        <v>3073</v>
      </c>
      <c r="X2206" t="str">
        <f t="shared" si="34"/>
        <v>Funcionamiento</v>
      </c>
      <c r="Y2206" t="s">
        <v>6000</v>
      </c>
    </row>
    <row r="2207" spans="1:25">
      <c r="A2207" t="s">
        <v>3176</v>
      </c>
      <c r="B2207" t="s">
        <v>3640</v>
      </c>
      <c r="C2207" t="s">
        <v>6094</v>
      </c>
      <c r="D2207" t="s">
        <v>3076</v>
      </c>
      <c r="E2207" t="s">
        <v>3077</v>
      </c>
      <c r="F2207" t="s">
        <v>258</v>
      </c>
      <c r="G2207" t="s">
        <v>6000</v>
      </c>
      <c r="H2207" t="s">
        <v>316</v>
      </c>
      <c r="I2207" t="s">
        <v>583</v>
      </c>
      <c r="J2207" t="s">
        <v>246</v>
      </c>
      <c r="K2207" t="s">
        <v>3079</v>
      </c>
      <c r="L2207" t="s">
        <v>247</v>
      </c>
      <c r="M2207">
        <v>4536900</v>
      </c>
      <c r="N2207">
        <v>0</v>
      </c>
      <c r="O2207">
        <v>4536900</v>
      </c>
      <c r="P2207">
        <v>0</v>
      </c>
      <c r="Q2207" t="s">
        <v>6095</v>
      </c>
      <c r="R2207" t="s">
        <v>3176</v>
      </c>
      <c r="S2207" t="s">
        <v>3238</v>
      </c>
      <c r="T2207" t="s">
        <v>3085</v>
      </c>
      <c r="U2207" t="s">
        <v>6096</v>
      </c>
      <c r="V2207" t="s">
        <v>6097</v>
      </c>
      <c r="W2207" t="s">
        <v>3085</v>
      </c>
      <c r="X2207" t="str">
        <f t="shared" si="34"/>
        <v>Funcionamiento</v>
      </c>
      <c r="Y2207" t="s">
        <v>6000</v>
      </c>
    </row>
    <row r="2208" spans="1:25">
      <c r="A2208" t="s">
        <v>3176</v>
      </c>
      <c r="B2208" t="s">
        <v>3640</v>
      </c>
      <c r="C2208" t="s">
        <v>6094</v>
      </c>
      <c r="D2208" t="s">
        <v>3076</v>
      </c>
      <c r="E2208" t="s">
        <v>3077</v>
      </c>
      <c r="F2208" t="s">
        <v>258</v>
      </c>
      <c r="G2208" t="s">
        <v>6000</v>
      </c>
      <c r="H2208" t="s">
        <v>322</v>
      </c>
      <c r="I2208" t="s">
        <v>323</v>
      </c>
      <c r="J2208" t="s">
        <v>246</v>
      </c>
      <c r="K2208" t="s">
        <v>3079</v>
      </c>
      <c r="L2208" t="s">
        <v>247</v>
      </c>
      <c r="M2208">
        <v>2086600</v>
      </c>
      <c r="N2208">
        <v>0</v>
      </c>
      <c r="O2208">
        <v>2086600</v>
      </c>
      <c r="P2208">
        <v>0</v>
      </c>
      <c r="Q2208" t="s">
        <v>6095</v>
      </c>
      <c r="R2208" t="s">
        <v>3176</v>
      </c>
      <c r="S2208" t="s">
        <v>3238</v>
      </c>
      <c r="T2208" t="s">
        <v>3085</v>
      </c>
      <c r="U2208" t="s">
        <v>6096</v>
      </c>
      <c r="V2208" t="s">
        <v>6097</v>
      </c>
      <c r="W2208" t="s">
        <v>3085</v>
      </c>
      <c r="X2208" t="str">
        <f t="shared" si="34"/>
        <v>Funcionamiento</v>
      </c>
      <c r="Y2208" t="s">
        <v>6000</v>
      </c>
    </row>
    <row r="2209" spans="1:25">
      <c r="A2209" t="s">
        <v>3176</v>
      </c>
      <c r="B2209" t="s">
        <v>3640</v>
      </c>
      <c r="C2209" t="s">
        <v>6094</v>
      </c>
      <c r="D2209" t="s">
        <v>3076</v>
      </c>
      <c r="E2209" t="s">
        <v>3077</v>
      </c>
      <c r="F2209" t="s">
        <v>258</v>
      </c>
      <c r="G2209" t="s">
        <v>6000</v>
      </c>
      <c r="H2209" t="s">
        <v>318</v>
      </c>
      <c r="I2209" t="s">
        <v>586</v>
      </c>
      <c r="J2209" t="s">
        <v>246</v>
      </c>
      <c r="K2209" t="s">
        <v>3079</v>
      </c>
      <c r="L2209" t="s">
        <v>247</v>
      </c>
      <c r="M2209">
        <v>2781600</v>
      </c>
      <c r="N2209">
        <v>0</v>
      </c>
      <c r="O2209">
        <v>2781600</v>
      </c>
      <c r="P2209">
        <v>0</v>
      </c>
      <c r="Q2209" t="s">
        <v>6095</v>
      </c>
      <c r="R2209" t="s">
        <v>3176</v>
      </c>
      <c r="S2209" t="s">
        <v>3238</v>
      </c>
      <c r="T2209" t="s">
        <v>3085</v>
      </c>
      <c r="U2209" t="s">
        <v>6096</v>
      </c>
      <c r="V2209" t="s">
        <v>6097</v>
      </c>
      <c r="W2209" t="s">
        <v>3085</v>
      </c>
      <c r="X2209" t="str">
        <f t="shared" si="34"/>
        <v>Funcionamiento</v>
      </c>
      <c r="Y2209" t="s">
        <v>6000</v>
      </c>
    </row>
    <row r="2210" spans="1:25">
      <c r="A2210" t="s">
        <v>3176</v>
      </c>
      <c r="B2210" t="s">
        <v>3640</v>
      </c>
      <c r="C2210" t="s">
        <v>6094</v>
      </c>
      <c r="D2210" t="s">
        <v>3076</v>
      </c>
      <c r="E2210" t="s">
        <v>3077</v>
      </c>
      <c r="F2210" t="s">
        <v>258</v>
      </c>
      <c r="G2210" t="s">
        <v>6000</v>
      </c>
      <c r="H2210" t="s">
        <v>324</v>
      </c>
      <c r="I2210" t="s">
        <v>325</v>
      </c>
      <c r="J2210" t="s">
        <v>246</v>
      </c>
      <c r="K2210" t="s">
        <v>3079</v>
      </c>
      <c r="L2210" t="s">
        <v>247</v>
      </c>
      <c r="M2210">
        <v>1391100</v>
      </c>
      <c r="N2210">
        <v>0</v>
      </c>
      <c r="O2210">
        <v>1391100</v>
      </c>
      <c r="P2210">
        <v>0</v>
      </c>
      <c r="Q2210" t="s">
        <v>6095</v>
      </c>
      <c r="R2210" t="s">
        <v>3176</v>
      </c>
      <c r="S2210" t="s">
        <v>3238</v>
      </c>
      <c r="T2210" t="s">
        <v>3085</v>
      </c>
      <c r="U2210" t="s">
        <v>6096</v>
      </c>
      <c r="V2210" t="s">
        <v>6097</v>
      </c>
      <c r="W2210" t="s">
        <v>3085</v>
      </c>
      <c r="X2210" t="str">
        <f t="shared" si="34"/>
        <v>Funcionamiento</v>
      </c>
      <c r="Y2210" t="s">
        <v>6000</v>
      </c>
    </row>
    <row r="2211" spans="1:25">
      <c r="A2211" t="s">
        <v>3176</v>
      </c>
      <c r="B2211" t="s">
        <v>3640</v>
      </c>
      <c r="C2211" t="s">
        <v>6094</v>
      </c>
      <c r="D2211" t="s">
        <v>3076</v>
      </c>
      <c r="E2211" t="s">
        <v>3077</v>
      </c>
      <c r="F2211" t="s">
        <v>258</v>
      </c>
      <c r="G2211" t="s">
        <v>6000</v>
      </c>
      <c r="H2211" t="s">
        <v>314</v>
      </c>
      <c r="I2211" t="s">
        <v>582</v>
      </c>
      <c r="J2211" t="s">
        <v>246</v>
      </c>
      <c r="K2211" t="s">
        <v>3079</v>
      </c>
      <c r="L2211" t="s">
        <v>247</v>
      </c>
      <c r="M2211">
        <v>1201500</v>
      </c>
      <c r="N2211">
        <v>0</v>
      </c>
      <c r="O2211">
        <v>1201500</v>
      </c>
      <c r="P2211">
        <v>0</v>
      </c>
      <c r="Q2211" t="s">
        <v>6095</v>
      </c>
      <c r="R2211" t="s">
        <v>3176</v>
      </c>
      <c r="S2211" t="s">
        <v>3238</v>
      </c>
      <c r="T2211" t="s">
        <v>3085</v>
      </c>
      <c r="U2211" t="s">
        <v>6096</v>
      </c>
      <c r="V2211" t="s">
        <v>6097</v>
      </c>
      <c r="W2211" t="s">
        <v>3085</v>
      </c>
      <c r="X2211" t="str">
        <f t="shared" si="34"/>
        <v>Funcionamiento</v>
      </c>
      <c r="Y2211" t="s">
        <v>6000</v>
      </c>
    </row>
    <row r="2212" spans="1:25">
      <c r="A2212" t="s">
        <v>3176</v>
      </c>
      <c r="B2212" t="s">
        <v>3640</v>
      </c>
      <c r="C2212" t="s">
        <v>6094</v>
      </c>
      <c r="D2212" t="s">
        <v>3076</v>
      </c>
      <c r="E2212" t="s">
        <v>3077</v>
      </c>
      <c r="F2212" t="s">
        <v>258</v>
      </c>
      <c r="G2212" t="s">
        <v>6000</v>
      </c>
      <c r="H2212" t="s">
        <v>320</v>
      </c>
      <c r="I2212" t="s">
        <v>321</v>
      </c>
      <c r="J2212" t="s">
        <v>246</v>
      </c>
      <c r="K2212" t="s">
        <v>3079</v>
      </c>
      <c r="L2212" t="s">
        <v>247</v>
      </c>
      <c r="M2212">
        <v>551200</v>
      </c>
      <c r="N2212">
        <v>0</v>
      </c>
      <c r="O2212">
        <v>551200</v>
      </c>
      <c r="P2212">
        <v>0</v>
      </c>
      <c r="Q2212" t="s">
        <v>6095</v>
      </c>
      <c r="R2212" t="s">
        <v>3176</v>
      </c>
      <c r="S2212" t="s">
        <v>3238</v>
      </c>
      <c r="T2212" t="s">
        <v>3085</v>
      </c>
      <c r="U2212" t="s">
        <v>6096</v>
      </c>
      <c r="V2212" t="s">
        <v>6097</v>
      </c>
      <c r="W2212" t="s">
        <v>3085</v>
      </c>
      <c r="X2212" t="str">
        <f t="shared" si="34"/>
        <v>Funcionamiento</v>
      </c>
      <c r="Y2212" t="s">
        <v>6000</v>
      </c>
    </row>
    <row r="2213" spans="1:25">
      <c r="A2213" t="s">
        <v>3208</v>
      </c>
      <c r="B2213" t="s">
        <v>3274</v>
      </c>
      <c r="C2213" t="s">
        <v>6098</v>
      </c>
      <c r="D2213" t="s">
        <v>3076</v>
      </c>
      <c r="E2213" t="s">
        <v>3077</v>
      </c>
      <c r="F2213" t="s">
        <v>258</v>
      </c>
      <c r="G2213" t="s">
        <v>6000</v>
      </c>
      <c r="H2213" t="s">
        <v>331</v>
      </c>
      <c r="I2213" t="s">
        <v>587</v>
      </c>
      <c r="J2213" t="s">
        <v>246</v>
      </c>
      <c r="K2213" t="s">
        <v>3079</v>
      </c>
      <c r="L2213" t="s">
        <v>247</v>
      </c>
      <c r="M2213">
        <v>2322736</v>
      </c>
      <c r="N2213">
        <v>0</v>
      </c>
      <c r="O2213">
        <v>2322736</v>
      </c>
      <c r="P2213">
        <v>0</v>
      </c>
      <c r="Q2213" t="s">
        <v>6099</v>
      </c>
      <c r="R2213" t="s">
        <v>3208</v>
      </c>
      <c r="S2213" t="s">
        <v>3558</v>
      </c>
      <c r="T2213" t="s">
        <v>3085</v>
      </c>
      <c r="U2213" t="s">
        <v>6100</v>
      </c>
      <c r="V2213" t="s">
        <v>6101</v>
      </c>
      <c r="W2213" t="s">
        <v>6102</v>
      </c>
      <c r="X2213" t="str">
        <f t="shared" si="34"/>
        <v>Funcionamiento</v>
      </c>
      <c r="Y2213" t="s">
        <v>6000</v>
      </c>
    </row>
    <row r="2214" spans="1:25">
      <c r="A2214" t="s">
        <v>3208</v>
      </c>
      <c r="B2214" t="s">
        <v>3274</v>
      </c>
      <c r="C2214" t="s">
        <v>6098</v>
      </c>
      <c r="D2214" t="s">
        <v>3076</v>
      </c>
      <c r="E2214" t="s">
        <v>3077</v>
      </c>
      <c r="F2214" t="s">
        <v>258</v>
      </c>
      <c r="G2214" t="s">
        <v>6000</v>
      </c>
      <c r="H2214" t="s">
        <v>333</v>
      </c>
      <c r="I2214" t="s">
        <v>335</v>
      </c>
      <c r="J2214" t="s">
        <v>246</v>
      </c>
      <c r="K2214" t="s">
        <v>3079</v>
      </c>
      <c r="L2214" t="s">
        <v>247</v>
      </c>
      <c r="M2214">
        <v>181460</v>
      </c>
      <c r="N2214">
        <v>0</v>
      </c>
      <c r="O2214">
        <v>181460</v>
      </c>
      <c r="P2214">
        <v>0</v>
      </c>
      <c r="Q2214" t="s">
        <v>6099</v>
      </c>
      <c r="R2214" t="s">
        <v>3208</v>
      </c>
      <c r="S2214" t="s">
        <v>3558</v>
      </c>
      <c r="T2214" t="s">
        <v>3085</v>
      </c>
      <c r="U2214" t="s">
        <v>6100</v>
      </c>
      <c r="V2214" t="s">
        <v>6101</v>
      </c>
      <c r="W2214" t="s">
        <v>6102</v>
      </c>
      <c r="X2214" t="str">
        <f t="shared" si="34"/>
        <v>Funcionamiento</v>
      </c>
      <c r="Y2214" t="s">
        <v>6000</v>
      </c>
    </row>
    <row r="2215" spans="1:25">
      <c r="A2215" t="s">
        <v>3208</v>
      </c>
      <c r="B2215" t="s">
        <v>3274</v>
      </c>
      <c r="C2215" t="s">
        <v>6098</v>
      </c>
      <c r="D2215" t="s">
        <v>3076</v>
      </c>
      <c r="E2215" t="s">
        <v>3077</v>
      </c>
      <c r="F2215" t="s">
        <v>258</v>
      </c>
      <c r="G2215" t="s">
        <v>6000</v>
      </c>
      <c r="H2215" t="s">
        <v>292</v>
      </c>
      <c r="I2215" t="s">
        <v>293</v>
      </c>
      <c r="J2215" t="s">
        <v>246</v>
      </c>
      <c r="K2215" t="s">
        <v>3079</v>
      </c>
      <c r="L2215" t="s">
        <v>247</v>
      </c>
      <c r="M2215">
        <v>48670906</v>
      </c>
      <c r="N2215">
        <v>0</v>
      </c>
      <c r="O2215">
        <v>48670906</v>
      </c>
      <c r="P2215">
        <v>0</v>
      </c>
      <c r="Q2215" t="s">
        <v>6099</v>
      </c>
      <c r="R2215" t="s">
        <v>3208</v>
      </c>
      <c r="S2215" t="s">
        <v>3558</v>
      </c>
      <c r="T2215" t="s">
        <v>3085</v>
      </c>
      <c r="U2215" t="s">
        <v>6100</v>
      </c>
      <c r="V2215" t="s">
        <v>6101</v>
      </c>
      <c r="W2215" t="s">
        <v>6102</v>
      </c>
      <c r="X2215" t="str">
        <f t="shared" si="34"/>
        <v>Funcionamiento</v>
      </c>
      <c r="Y2215" t="s">
        <v>6000</v>
      </c>
    </row>
    <row r="2216" spans="1:25">
      <c r="A2216" t="s">
        <v>3208</v>
      </c>
      <c r="B2216" t="s">
        <v>3274</v>
      </c>
      <c r="C2216" t="s">
        <v>6098</v>
      </c>
      <c r="D2216" t="s">
        <v>3076</v>
      </c>
      <c r="E2216" t="s">
        <v>3077</v>
      </c>
      <c r="F2216" t="s">
        <v>258</v>
      </c>
      <c r="G2216" t="s">
        <v>6000</v>
      </c>
      <c r="H2216" t="s">
        <v>348</v>
      </c>
      <c r="I2216" t="s">
        <v>349</v>
      </c>
      <c r="J2216" t="s">
        <v>246</v>
      </c>
      <c r="K2216" t="s">
        <v>3079</v>
      </c>
      <c r="L2216" t="s">
        <v>247</v>
      </c>
      <c r="M2216">
        <v>908467</v>
      </c>
      <c r="N2216">
        <v>-766533</v>
      </c>
      <c r="O2216">
        <v>141934</v>
      </c>
      <c r="P2216">
        <v>0</v>
      </c>
      <c r="Q2216" t="s">
        <v>6099</v>
      </c>
      <c r="R2216" t="s">
        <v>3208</v>
      </c>
      <c r="S2216" t="s">
        <v>3558</v>
      </c>
      <c r="T2216" t="s">
        <v>3085</v>
      </c>
      <c r="U2216" t="s">
        <v>6100</v>
      </c>
      <c r="V2216" t="s">
        <v>6101</v>
      </c>
      <c r="W2216" t="s">
        <v>6102</v>
      </c>
      <c r="X2216" t="str">
        <f t="shared" si="34"/>
        <v>Funcionamiento</v>
      </c>
      <c r="Y2216" t="s">
        <v>6000</v>
      </c>
    </row>
    <row r="2217" spans="1:25">
      <c r="A2217" t="s">
        <v>3208</v>
      </c>
      <c r="B2217" t="s">
        <v>3274</v>
      </c>
      <c r="C2217" t="s">
        <v>6098</v>
      </c>
      <c r="D2217" t="s">
        <v>3076</v>
      </c>
      <c r="E2217" t="s">
        <v>3077</v>
      </c>
      <c r="F2217" t="s">
        <v>258</v>
      </c>
      <c r="G2217" t="s">
        <v>6000</v>
      </c>
      <c r="H2217" t="s">
        <v>294</v>
      </c>
      <c r="I2217" t="s">
        <v>296</v>
      </c>
      <c r="J2217" t="s">
        <v>246</v>
      </c>
      <c r="K2217" t="s">
        <v>3079</v>
      </c>
      <c r="L2217" t="s">
        <v>247</v>
      </c>
      <c r="M2217">
        <v>1057568</v>
      </c>
      <c r="N2217">
        <v>0</v>
      </c>
      <c r="O2217">
        <v>1057568</v>
      </c>
      <c r="P2217">
        <v>0</v>
      </c>
      <c r="Q2217" t="s">
        <v>6099</v>
      </c>
      <c r="R2217" t="s">
        <v>3208</v>
      </c>
      <c r="S2217" t="s">
        <v>3558</v>
      </c>
      <c r="T2217" t="s">
        <v>3085</v>
      </c>
      <c r="U2217" t="s">
        <v>6100</v>
      </c>
      <c r="V2217" t="s">
        <v>6101</v>
      </c>
      <c r="W2217" t="s">
        <v>6102</v>
      </c>
      <c r="X2217" t="str">
        <f t="shared" si="34"/>
        <v>Funcionamiento</v>
      </c>
      <c r="Y2217" t="s">
        <v>6000</v>
      </c>
    </row>
    <row r="2218" spans="1:25">
      <c r="A2218" t="s">
        <v>3208</v>
      </c>
      <c r="B2218" t="s">
        <v>3274</v>
      </c>
      <c r="C2218" t="s">
        <v>6098</v>
      </c>
      <c r="D2218" t="s">
        <v>3076</v>
      </c>
      <c r="E2218" t="s">
        <v>3077</v>
      </c>
      <c r="F2218" t="s">
        <v>258</v>
      </c>
      <c r="G2218" t="s">
        <v>6000</v>
      </c>
      <c r="H2218" t="s">
        <v>309</v>
      </c>
      <c r="I2218" t="s">
        <v>311</v>
      </c>
      <c r="J2218" t="s">
        <v>246</v>
      </c>
      <c r="K2218" t="s">
        <v>3079</v>
      </c>
      <c r="L2218" t="s">
        <v>247</v>
      </c>
      <c r="M2218">
        <v>1514828</v>
      </c>
      <c r="N2218">
        <v>0</v>
      </c>
      <c r="O2218">
        <v>1514828</v>
      </c>
      <c r="P2218">
        <v>0</v>
      </c>
      <c r="Q2218" t="s">
        <v>6099</v>
      </c>
      <c r="R2218" t="s">
        <v>3208</v>
      </c>
      <c r="S2218" t="s">
        <v>3558</v>
      </c>
      <c r="T2218" t="s">
        <v>3085</v>
      </c>
      <c r="U2218" t="s">
        <v>6100</v>
      </c>
      <c r="V2218" t="s">
        <v>6101</v>
      </c>
      <c r="W2218" t="s">
        <v>6102</v>
      </c>
      <c r="X2218" t="str">
        <f t="shared" si="34"/>
        <v>Funcionamiento</v>
      </c>
      <c r="Y2218" t="s">
        <v>6000</v>
      </c>
    </row>
    <row r="2219" spans="1:25">
      <c r="A2219" t="s">
        <v>3208</v>
      </c>
      <c r="B2219" t="s">
        <v>3274</v>
      </c>
      <c r="C2219" t="s">
        <v>6098</v>
      </c>
      <c r="D2219" t="s">
        <v>3076</v>
      </c>
      <c r="E2219" t="s">
        <v>3077</v>
      </c>
      <c r="F2219" t="s">
        <v>258</v>
      </c>
      <c r="G2219" t="s">
        <v>6000</v>
      </c>
      <c r="H2219" t="s">
        <v>297</v>
      </c>
      <c r="I2219" t="s">
        <v>299</v>
      </c>
      <c r="J2219" t="s">
        <v>246</v>
      </c>
      <c r="K2219" t="s">
        <v>3079</v>
      </c>
      <c r="L2219" t="s">
        <v>247</v>
      </c>
      <c r="M2219">
        <v>1439956</v>
      </c>
      <c r="N2219">
        <v>0</v>
      </c>
      <c r="O2219">
        <v>1439956</v>
      </c>
      <c r="P2219">
        <v>0</v>
      </c>
      <c r="Q2219" t="s">
        <v>6099</v>
      </c>
      <c r="R2219" t="s">
        <v>3208</v>
      </c>
      <c r="S2219" t="s">
        <v>3558</v>
      </c>
      <c r="T2219" t="s">
        <v>3085</v>
      </c>
      <c r="U2219" t="s">
        <v>6100</v>
      </c>
      <c r="V2219" t="s">
        <v>6101</v>
      </c>
      <c r="W2219" t="s">
        <v>6102</v>
      </c>
      <c r="X2219" t="str">
        <f t="shared" si="34"/>
        <v>Funcionamiento</v>
      </c>
      <c r="Y2219" t="s">
        <v>6000</v>
      </c>
    </row>
    <row r="2220" spans="1:25">
      <c r="A2220" t="s">
        <v>3208</v>
      </c>
      <c r="B2220" t="s">
        <v>3274</v>
      </c>
      <c r="C2220" t="s">
        <v>6098</v>
      </c>
      <c r="D2220" t="s">
        <v>3076</v>
      </c>
      <c r="E2220" t="s">
        <v>3077</v>
      </c>
      <c r="F2220" t="s">
        <v>258</v>
      </c>
      <c r="G2220" t="s">
        <v>6000</v>
      </c>
      <c r="H2220" t="s">
        <v>303</v>
      </c>
      <c r="I2220" t="s">
        <v>305</v>
      </c>
      <c r="J2220" t="s">
        <v>246</v>
      </c>
      <c r="K2220" t="s">
        <v>3079</v>
      </c>
      <c r="L2220" t="s">
        <v>247</v>
      </c>
      <c r="M2220">
        <v>3051730</v>
      </c>
      <c r="N2220">
        <v>0</v>
      </c>
      <c r="O2220">
        <v>3051730</v>
      </c>
      <c r="P2220">
        <v>0</v>
      </c>
      <c r="Q2220" t="s">
        <v>6099</v>
      </c>
      <c r="R2220" t="s">
        <v>3208</v>
      </c>
      <c r="S2220" t="s">
        <v>3558</v>
      </c>
      <c r="T2220" t="s">
        <v>3085</v>
      </c>
      <c r="U2220" t="s">
        <v>6100</v>
      </c>
      <c r="V2220" t="s">
        <v>6101</v>
      </c>
      <c r="W2220" t="s">
        <v>6102</v>
      </c>
      <c r="X2220" t="str">
        <f t="shared" si="34"/>
        <v>Funcionamiento</v>
      </c>
      <c r="Y2220" t="s">
        <v>6000</v>
      </c>
    </row>
    <row r="2221" spans="1:25">
      <c r="A2221" t="s">
        <v>3224</v>
      </c>
      <c r="B2221" t="s">
        <v>3274</v>
      </c>
      <c r="C2221" t="s">
        <v>6103</v>
      </c>
      <c r="D2221" t="s">
        <v>3076</v>
      </c>
      <c r="E2221" t="s">
        <v>3077</v>
      </c>
      <c r="F2221" t="s">
        <v>258</v>
      </c>
      <c r="G2221" t="s">
        <v>6000</v>
      </c>
      <c r="H2221" t="s">
        <v>318</v>
      </c>
      <c r="I2221" t="s">
        <v>586</v>
      </c>
      <c r="J2221" t="s">
        <v>246</v>
      </c>
      <c r="K2221" t="s">
        <v>3079</v>
      </c>
      <c r="L2221" t="s">
        <v>247</v>
      </c>
      <c r="M2221">
        <v>2298100</v>
      </c>
      <c r="N2221">
        <v>0</v>
      </c>
      <c r="O2221">
        <v>2298100</v>
      </c>
      <c r="P2221">
        <v>0</v>
      </c>
      <c r="Q2221" t="s">
        <v>6104</v>
      </c>
      <c r="R2221" t="s">
        <v>3224</v>
      </c>
      <c r="S2221" t="s">
        <v>3292</v>
      </c>
      <c r="T2221" t="s">
        <v>3085</v>
      </c>
      <c r="U2221" t="s">
        <v>6105</v>
      </c>
      <c r="V2221" t="s">
        <v>6106</v>
      </c>
      <c r="W2221" t="s">
        <v>3085</v>
      </c>
      <c r="X2221" t="str">
        <f t="shared" si="34"/>
        <v>Funcionamiento</v>
      </c>
      <c r="Y2221" t="s">
        <v>6000</v>
      </c>
    </row>
    <row r="2222" spans="1:25">
      <c r="A2222" t="s">
        <v>3224</v>
      </c>
      <c r="B2222" t="s">
        <v>3274</v>
      </c>
      <c r="C2222" t="s">
        <v>6103</v>
      </c>
      <c r="D2222" t="s">
        <v>3076</v>
      </c>
      <c r="E2222" t="s">
        <v>3077</v>
      </c>
      <c r="F2222" t="s">
        <v>258</v>
      </c>
      <c r="G2222" t="s">
        <v>6000</v>
      </c>
      <c r="H2222" t="s">
        <v>316</v>
      </c>
      <c r="I2222" t="s">
        <v>583</v>
      </c>
      <c r="J2222" t="s">
        <v>246</v>
      </c>
      <c r="K2222" t="s">
        <v>3079</v>
      </c>
      <c r="L2222" t="s">
        <v>247</v>
      </c>
      <c r="M2222">
        <v>4629900</v>
      </c>
      <c r="N2222">
        <v>0</v>
      </c>
      <c r="O2222">
        <v>4629900</v>
      </c>
      <c r="P2222">
        <v>0</v>
      </c>
      <c r="Q2222" t="s">
        <v>6104</v>
      </c>
      <c r="R2222" t="s">
        <v>3224</v>
      </c>
      <c r="S2222" t="s">
        <v>3292</v>
      </c>
      <c r="T2222" t="s">
        <v>3085</v>
      </c>
      <c r="U2222" t="s">
        <v>6105</v>
      </c>
      <c r="V2222" t="s">
        <v>6106</v>
      </c>
      <c r="W2222" t="s">
        <v>3085</v>
      </c>
      <c r="X2222" t="str">
        <f t="shared" si="34"/>
        <v>Funcionamiento</v>
      </c>
      <c r="Y2222" t="s">
        <v>6000</v>
      </c>
    </row>
    <row r="2223" spans="1:25">
      <c r="A2223" t="s">
        <v>3224</v>
      </c>
      <c r="B2223" t="s">
        <v>3274</v>
      </c>
      <c r="C2223" t="s">
        <v>6103</v>
      </c>
      <c r="D2223" t="s">
        <v>3076</v>
      </c>
      <c r="E2223" t="s">
        <v>3077</v>
      </c>
      <c r="F2223" t="s">
        <v>258</v>
      </c>
      <c r="G2223" t="s">
        <v>6000</v>
      </c>
      <c r="H2223" t="s">
        <v>324</v>
      </c>
      <c r="I2223" t="s">
        <v>325</v>
      </c>
      <c r="J2223" t="s">
        <v>246</v>
      </c>
      <c r="K2223" t="s">
        <v>3079</v>
      </c>
      <c r="L2223" t="s">
        <v>247</v>
      </c>
      <c r="M2223">
        <v>1149600</v>
      </c>
      <c r="N2223">
        <v>0</v>
      </c>
      <c r="O2223">
        <v>1149600</v>
      </c>
      <c r="P2223">
        <v>0</v>
      </c>
      <c r="Q2223" t="s">
        <v>6104</v>
      </c>
      <c r="R2223" t="s">
        <v>3224</v>
      </c>
      <c r="S2223" t="s">
        <v>3292</v>
      </c>
      <c r="T2223" t="s">
        <v>3085</v>
      </c>
      <c r="U2223" t="s">
        <v>6105</v>
      </c>
      <c r="V2223" t="s">
        <v>6106</v>
      </c>
      <c r="W2223" t="s">
        <v>3085</v>
      </c>
      <c r="X2223" t="str">
        <f t="shared" si="34"/>
        <v>Funcionamiento</v>
      </c>
      <c r="Y2223" t="s">
        <v>6000</v>
      </c>
    </row>
    <row r="2224" spans="1:25">
      <c r="A2224" t="s">
        <v>3224</v>
      </c>
      <c r="B2224" t="s">
        <v>3274</v>
      </c>
      <c r="C2224" t="s">
        <v>6103</v>
      </c>
      <c r="D2224" t="s">
        <v>3076</v>
      </c>
      <c r="E2224" t="s">
        <v>3077</v>
      </c>
      <c r="F2224" t="s">
        <v>258</v>
      </c>
      <c r="G2224" t="s">
        <v>6000</v>
      </c>
      <c r="H2224" t="s">
        <v>314</v>
      </c>
      <c r="I2224" t="s">
        <v>582</v>
      </c>
      <c r="J2224" t="s">
        <v>246</v>
      </c>
      <c r="K2224" t="s">
        <v>3079</v>
      </c>
      <c r="L2224" t="s">
        <v>247</v>
      </c>
      <c r="M2224">
        <v>6536100</v>
      </c>
      <c r="N2224">
        <v>0</v>
      </c>
      <c r="O2224">
        <v>6536100</v>
      </c>
      <c r="P2224">
        <v>0</v>
      </c>
      <c r="Q2224" t="s">
        <v>6104</v>
      </c>
      <c r="R2224" t="s">
        <v>3224</v>
      </c>
      <c r="S2224" t="s">
        <v>3292</v>
      </c>
      <c r="T2224" t="s">
        <v>3085</v>
      </c>
      <c r="U2224" t="s">
        <v>6105</v>
      </c>
      <c r="V2224" t="s">
        <v>6106</v>
      </c>
      <c r="W2224" t="s">
        <v>3085</v>
      </c>
      <c r="X2224" t="str">
        <f t="shared" si="34"/>
        <v>Funcionamiento</v>
      </c>
      <c r="Y2224" t="s">
        <v>6000</v>
      </c>
    </row>
    <row r="2225" spans="1:25">
      <c r="A2225" t="s">
        <v>3224</v>
      </c>
      <c r="B2225" t="s">
        <v>3274</v>
      </c>
      <c r="C2225" t="s">
        <v>6103</v>
      </c>
      <c r="D2225" t="s">
        <v>3076</v>
      </c>
      <c r="E2225" t="s">
        <v>3077</v>
      </c>
      <c r="F2225" t="s">
        <v>258</v>
      </c>
      <c r="G2225" t="s">
        <v>6000</v>
      </c>
      <c r="H2225" t="s">
        <v>320</v>
      </c>
      <c r="I2225" t="s">
        <v>321</v>
      </c>
      <c r="J2225" t="s">
        <v>246</v>
      </c>
      <c r="K2225" t="s">
        <v>3079</v>
      </c>
      <c r="L2225" t="s">
        <v>247</v>
      </c>
      <c r="M2225">
        <v>599700</v>
      </c>
      <c r="N2225">
        <v>0</v>
      </c>
      <c r="O2225">
        <v>599700</v>
      </c>
      <c r="P2225">
        <v>0</v>
      </c>
      <c r="Q2225" t="s">
        <v>6104</v>
      </c>
      <c r="R2225" t="s">
        <v>3224</v>
      </c>
      <c r="S2225" t="s">
        <v>3292</v>
      </c>
      <c r="T2225" t="s">
        <v>3085</v>
      </c>
      <c r="U2225" t="s">
        <v>6105</v>
      </c>
      <c r="V2225" t="s">
        <v>6106</v>
      </c>
      <c r="W2225" t="s">
        <v>3085</v>
      </c>
      <c r="X2225" t="str">
        <f t="shared" si="34"/>
        <v>Funcionamiento</v>
      </c>
      <c r="Y2225" t="s">
        <v>6000</v>
      </c>
    </row>
    <row r="2226" spans="1:25">
      <c r="A2226" t="s">
        <v>3224</v>
      </c>
      <c r="B2226" t="s">
        <v>3274</v>
      </c>
      <c r="C2226" t="s">
        <v>6103</v>
      </c>
      <c r="D2226" t="s">
        <v>3076</v>
      </c>
      <c r="E2226" t="s">
        <v>3077</v>
      </c>
      <c r="F2226" t="s">
        <v>258</v>
      </c>
      <c r="G2226" t="s">
        <v>6000</v>
      </c>
      <c r="H2226" t="s">
        <v>322</v>
      </c>
      <c r="I2226" t="s">
        <v>323</v>
      </c>
      <c r="J2226" t="s">
        <v>246</v>
      </c>
      <c r="K2226" t="s">
        <v>3079</v>
      </c>
      <c r="L2226" t="s">
        <v>247</v>
      </c>
      <c r="M2226">
        <v>1724100</v>
      </c>
      <c r="N2226">
        <v>0</v>
      </c>
      <c r="O2226">
        <v>1724100</v>
      </c>
      <c r="P2226">
        <v>0</v>
      </c>
      <c r="Q2226" t="s">
        <v>6104</v>
      </c>
      <c r="R2226" t="s">
        <v>3224</v>
      </c>
      <c r="S2226" t="s">
        <v>3292</v>
      </c>
      <c r="T2226" t="s">
        <v>3085</v>
      </c>
      <c r="U2226" t="s">
        <v>6105</v>
      </c>
      <c r="V2226" t="s">
        <v>6106</v>
      </c>
      <c r="W2226" t="s">
        <v>3085</v>
      </c>
      <c r="X2226" t="str">
        <f t="shared" si="34"/>
        <v>Funcionamiento</v>
      </c>
      <c r="Y2226" t="s">
        <v>6000</v>
      </c>
    </row>
    <row r="2227" spans="1:25">
      <c r="A2227" t="s">
        <v>3202</v>
      </c>
      <c r="B2227" t="s">
        <v>3659</v>
      </c>
      <c r="C2227" t="s">
        <v>6107</v>
      </c>
      <c r="D2227" t="s">
        <v>3076</v>
      </c>
      <c r="E2227" t="s">
        <v>3077</v>
      </c>
      <c r="F2227" t="s">
        <v>258</v>
      </c>
      <c r="G2227" t="s">
        <v>6000</v>
      </c>
      <c r="H2227" t="s">
        <v>300</v>
      </c>
      <c r="I2227" t="s">
        <v>302</v>
      </c>
      <c r="J2227" t="s">
        <v>246</v>
      </c>
      <c r="K2227" t="s">
        <v>3079</v>
      </c>
      <c r="L2227" t="s">
        <v>247</v>
      </c>
      <c r="M2227">
        <v>55229387</v>
      </c>
      <c r="N2227">
        <v>0</v>
      </c>
      <c r="O2227">
        <v>55229387</v>
      </c>
      <c r="P2227">
        <v>0</v>
      </c>
      <c r="Q2227" t="s">
        <v>6108</v>
      </c>
      <c r="R2227" t="s">
        <v>3202</v>
      </c>
      <c r="S2227" t="s">
        <v>6109</v>
      </c>
      <c r="T2227" t="s">
        <v>3085</v>
      </c>
      <c r="U2227" t="s">
        <v>6110</v>
      </c>
      <c r="V2227" t="s">
        <v>6111</v>
      </c>
      <c r="W2227" t="s">
        <v>3085</v>
      </c>
      <c r="X2227" t="str">
        <f t="shared" si="34"/>
        <v>Funcionamiento</v>
      </c>
      <c r="Y2227" t="s">
        <v>6000</v>
      </c>
    </row>
    <row r="2228" spans="1:25">
      <c r="A2228" t="s">
        <v>3220</v>
      </c>
      <c r="B2228" t="s">
        <v>6112</v>
      </c>
      <c r="C2228" t="s">
        <v>6113</v>
      </c>
      <c r="D2228" t="s">
        <v>3076</v>
      </c>
      <c r="E2228" t="s">
        <v>3077</v>
      </c>
      <c r="F2228" t="s">
        <v>3234</v>
      </c>
      <c r="G2228" t="s">
        <v>6000</v>
      </c>
      <c r="H2228" t="s">
        <v>428</v>
      </c>
      <c r="I2228" t="s">
        <v>669</v>
      </c>
      <c r="J2228" t="s">
        <v>246</v>
      </c>
      <c r="K2228" t="s">
        <v>3079</v>
      </c>
      <c r="L2228" t="s">
        <v>247</v>
      </c>
      <c r="M2228">
        <v>7502177</v>
      </c>
      <c r="N2228">
        <v>-50</v>
      </c>
      <c r="O2228">
        <v>7502127</v>
      </c>
      <c r="P2228">
        <v>0</v>
      </c>
      <c r="Q2228" t="s">
        <v>6114</v>
      </c>
      <c r="R2228" t="s">
        <v>3220</v>
      </c>
      <c r="S2228" t="s">
        <v>6115</v>
      </c>
      <c r="T2228" t="s">
        <v>3440</v>
      </c>
      <c r="U2228" t="s">
        <v>6116</v>
      </c>
      <c r="V2228" t="s">
        <v>6117</v>
      </c>
      <c r="W2228" t="s">
        <v>3085</v>
      </c>
      <c r="X2228" t="str">
        <f t="shared" si="34"/>
        <v>Inversión</v>
      </c>
      <c r="Y2228" t="s">
        <v>3241</v>
      </c>
    </row>
    <row r="2229" spans="1:25">
      <c r="A2229" t="s">
        <v>3228</v>
      </c>
      <c r="B2229" t="s">
        <v>3301</v>
      </c>
      <c r="C2229" t="s">
        <v>4291</v>
      </c>
      <c r="D2229" t="s">
        <v>3076</v>
      </c>
      <c r="E2229" t="s">
        <v>3077</v>
      </c>
      <c r="F2229" t="s">
        <v>258</v>
      </c>
      <c r="G2229" t="s">
        <v>6000</v>
      </c>
      <c r="H2229" t="s">
        <v>309</v>
      </c>
      <c r="I2229" t="s">
        <v>311</v>
      </c>
      <c r="J2229" t="s">
        <v>246</v>
      </c>
      <c r="K2229" t="s">
        <v>3079</v>
      </c>
      <c r="L2229" t="s">
        <v>247</v>
      </c>
      <c r="M2229">
        <v>7105695</v>
      </c>
      <c r="N2229">
        <v>0</v>
      </c>
      <c r="O2229">
        <v>7105695</v>
      </c>
      <c r="P2229">
        <v>0</v>
      </c>
      <c r="Q2229" t="s">
        <v>6118</v>
      </c>
      <c r="R2229" t="s">
        <v>3228</v>
      </c>
      <c r="S2229" t="s">
        <v>4239</v>
      </c>
      <c r="T2229" t="s">
        <v>3085</v>
      </c>
      <c r="U2229" t="s">
        <v>6119</v>
      </c>
      <c r="V2229" t="s">
        <v>6120</v>
      </c>
      <c r="W2229" t="s">
        <v>3131</v>
      </c>
      <c r="X2229" t="str">
        <f t="shared" si="34"/>
        <v>Funcionamiento</v>
      </c>
      <c r="Y2229" t="s">
        <v>6000</v>
      </c>
    </row>
    <row r="2230" spans="1:25">
      <c r="A2230" t="s">
        <v>3228</v>
      </c>
      <c r="B2230" t="s">
        <v>3301</v>
      </c>
      <c r="C2230" t="s">
        <v>4291</v>
      </c>
      <c r="D2230" t="s">
        <v>3076</v>
      </c>
      <c r="E2230" t="s">
        <v>3077</v>
      </c>
      <c r="F2230" t="s">
        <v>258</v>
      </c>
      <c r="G2230" t="s">
        <v>6000</v>
      </c>
      <c r="H2230" t="s">
        <v>358</v>
      </c>
      <c r="I2230" t="s">
        <v>359</v>
      </c>
      <c r="J2230" t="s">
        <v>246</v>
      </c>
      <c r="K2230" t="s">
        <v>3079</v>
      </c>
      <c r="L2230" t="s">
        <v>247</v>
      </c>
      <c r="M2230">
        <v>5681766</v>
      </c>
      <c r="N2230">
        <v>0</v>
      </c>
      <c r="O2230">
        <v>5681766</v>
      </c>
      <c r="P2230">
        <v>0</v>
      </c>
      <c r="Q2230" t="s">
        <v>6118</v>
      </c>
      <c r="R2230" t="s">
        <v>3228</v>
      </c>
      <c r="S2230" t="s">
        <v>4239</v>
      </c>
      <c r="T2230" t="s">
        <v>3085</v>
      </c>
      <c r="U2230" t="s">
        <v>6119</v>
      </c>
      <c r="V2230" t="s">
        <v>6120</v>
      </c>
      <c r="W2230" t="s">
        <v>3131</v>
      </c>
      <c r="X2230" t="str">
        <f t="shared" si="34"/>
        <v>Funcionamiento</v>
      </c>
      <c r="Y2230" t="s">
        <v>6000</v>
      </c>
    </row>
    <row r="2231" spans="1:25">
      <c r="A2231" t="s">
        <v>3228</v>
      </c>
      <c r="B2231" t="s">
        <v>3301</v>
      </c>
      <c r="C2231" t="s">
        <v>4291</v>
      </c>
      <c r="D2231" t="s">
        <v>3076</v>
      </c>
      <c r="E2231" t="s">
        <v>3077</v>
      </c>
      <c r="F2231" t="s">
        <v>258</v>
      </c>
      <c r="G2231" t="s">
        <v>6000</v>
      </c>
      <c r="H2231" t="s">
        <v>333</v>
      </c>
      <c r="I2231" t="s">
        <v>335</v>
      </c>
      <c r="J2231" t="s">
        <v>246</v>
      </c>
      <c r="K2231" t="s">
        <v>3079</v>
      </c>
      <c r="L2231" t="s">
        <v>247</v>
      </c>
      <c r="M2231">
        <v>620856</v>
      </c>
      <c r="N2231">
        <v>0</v>
      </c>
      <c r="O2231">
        <v>620856</v>
      </c>
      <c r="P2231">
        <v>0</v>
      </c>
      <c r="Q2231" t="s">
        <v>6118</v>
      </c>
      <c r="R2231" t="s">
        <v>3228</v>
      </c>
      <c r="S2231" t="s">
        <v>4239</v>
      </c>
      <c r="T2231" t="s">
        <v>3085</v>
      </c>
      <c r="U2231" t="s">
        <v>6119</v>
      </c>
      <c r="V2231" t="s">
        <v>6120</v>
      </c>
      <c r="W2231" t="s">
        <v>3131</v>
      </c>
      <c r="X2231" t="str">
        <f t="shared" si="34"/>
        <v>Funcionamiento</v>
      </c>
      <c r="Y2231" t="s">
        <v>6000</v>
      </c>
    </row>
    <row r="2232" spans="1:25">
      <c r="A2232" t="s">
        <v>3228</v>
      </c>
      <c r="B2232" t="s">
        <v>3301</v>
      </c>
      <c r="C2232" t="s">
        <v>4291</v>
      </c>
      <c r="D2232" t="s">
        <v>3076</v>
      </c>
      <c r="E2232" t="s">
        <v>3077</v>
      </c>
      <c r="F2232" t="s">
        <v>258</v>
      </c>
      <c r="G2232" t="s">
        <v>6000</v>
      </c>
      <c r="H2232" t="s">
        <v>294</v>
      </c>
      <c r="I2232" t="s">
        <v>296</v>
      </c>
      <c r="J2232" t="s">
        <v>246</v>
      </c>
      <c r="K2232" t="s">
        <v>3079</v>
      </c>
      <c r="L2232" t="s">
        <v>247</v>
      </c>
      <c r="M2232">
        <v>1057568</v>
      </c>
      <c r="N2232">
        <v>0</v>
      </c>
      <c r="O2232">
        <v>1057568</v>
      </c>
      <c r="P2232">
        <v>0</v>
      </c>
      <c r="Q2232" t="s">
        <v>6118</v>
      </c>
      <c r="R2232" t="s">
        <v>3228</v>
      </c>
      <c r="S2232" t="s">
        <v>4239</v>
      </c>
      <c r="T2232" t="s">
        <v>3085</v>
      </c>
      <c r="U2232" t="s">
        <v>6119</v>
      </c>
      <c r="V2232" t="s">
        <v>6120</v>
      </c>
      <c r="W2232" t="s">
        <v>3131</v>
      </c>
      <c r="X2232" t="str">
        <f t="shared" si="34"/>
        <v>Funcionamiento</v>
      </c>
      <c r="Y2232" t="s">
        <v>6000</v>
      </c>
    </row>
    <row r="2233" spans="1:25">
      <c r="A2233" t="s">
        <v>3228</v>
      </c>
      <c r="B2233" t="s">
        <v>3301</v>
      </c>
      <c r="C2233" t="s">
        <v>4291</v>
      </c>
      <c r="D2233" t="s">
        <v>3076</v>
      </c>
      <c r="E2233" t="s">
        <v>3077</v>
      </c>
      <c r="F2233" t="s">
        <v>258</v>
      </c>
      <c r="G2233" t="s">
        <v>6000</v>
      </c>
      <c r="H2233" t="s">
        <v>303</v>
      </c>
      <c r="I2233" t="s">
        <v>305</v>
      </c>
      <c r="J2233" t="s">
        <v>246</v>
      </c>
      <c r="K2233" t="s">
        <v>3079</v>
      </c>
      <c r="L2233" t="s">
        <v>247</v>
      </c>
      <c r="M2233">
        <v>791902</v>
      </c>
      <c r="N2233">
        <v>0</v>
      </c>
      <c r="O2233">
        <v>791902</v>
      </c>
      <c r="P2233">
        <v>0</v>
      </c>
      <c r="Q2233" t="s">
        <v>6118</v>
      </c>
      <c r="R2233" t="s">
        <v>3228</v>
      </c>
      <c r="S2233" t="s">
        <v>4239</v>
      </c>
      <c r="T2233" t="s">
        <v>3085</v>
      </c>
      <c r="U2233" t="s">
        <v>6119</v>
      </c>
      <c r="V2233" t="s">
        <v>6120</v>
      </c>
      <c r="W2233" t="s">
        <v>3131</v>
      </c>
      <c r="X2233" t="str">
        <f t="shared" si="34"/>
        <v>Funcionamiento</v>
      </c>
      <c r="Y2233" t="s">
        <v>6000</v>
      </c>
    </row>
    <row r="2234" spans="1:25">
      <c r="A2234" t="s">
        <v>3228</v>
      </c>
      <c r="B2234" t="s">
        <v>3301</v>
      </c>
      <c r="C2234" t="s">
        <v>4291</v>
      </c>
      <c r="D2234" t="s">
        <v>3076</v>
      </c>
      <c r="E2234" t="s">
        <v>3077</v>
      </c>
      <c r="F2234" t="s">
        <v>258</v>
      </c>
      <c r="G2234" t="s">
        <v>6000</v>
      </c>
      <c r="H2234" t="s">
        <v>292</v>
      </c>
      <c r="I2234" t="s">
        <v>293</v>
      </c>
      <c r="J2234" t="s">
        <v>246</v>
      </c>
      <c r="K2234" t="s">
        <v>3079</v>
      </c>
      <c r="L2234" t="s">
        <v>247</v>
      </c>
      <c r="M2234">
        <v>49147864</v>
      </c>
      <c r="N2234">
        <v>0</v>
      </c>
      <c r="O2234">
        <v>49147864</v>
      </c>
      <c r="P2234">
        <v>0</v>
      </c>
      <c r="Q2234" t="s">
        <v>6118</v>
      </c>
      <c r="R2234" t="s">
        <v>3228</v>
      </c>
      <c r="S2234" t="s">
        <v>4239</v>
      </c>
      <c r="T2234" t="s">
        <v>3085</v>
      </c>
      <c r="U2234" t="s">
        <v>6119</v>
      </c>
      <c r="V2234" t="s">
        <v>6120</v>
      </c>
      <c r="W2234" t="s">
        <v>3131</v>
      </c>
      <c r="X2234" t="str">
        <f t="shared" si="34"/>
        <v>Funcionamiento</v>
      </c>
      <c r="Y2234" t="s">
        <v>6000</v>
      </c>
    </row>
    <row r="2235" spans="1:25">
      <c r="A2235" t="s">
        <v>3228</v>
      </c>
      <c r="B2235" t="s">
        <v>3301</v>
      </c>
      <c r="C2235" t="s">
        <v>4291</v>
      </c>
      <c r="D2235" t="s">
        <v>3076</v>
      </c>
      <c r="E2235" t="s">
        <v>3077</v>
      </c>
      <c r="F2235" t="s">
        <v>258</v>
      </c>
      <c r="G2235" t="s">
        <v>6000</v>
      </c>
      <c r="H2235" t="s">
        <v>297</v>
      </c>
      <c r="I2235" t="s">
        <v>299</v>
      </c>
      <c r="J2235" t="s">
        <v>246</v>
      </c>
      <c r="K2235" t="s">
        <v>3079</v>
      </c>
      <c r="L2235" t="s">
        <v>247</v>
      </c>
      <c r="M2235">
        <v>1439956</v>
      </c>
      <c r="N2235">
        <v>0</v>
      </c>
      <c r="O2235">
        <v>1439956</v>
      </c>
      <c r="P2235">
        <v>0</v>
      </c>
      <c r="Q2235" t="s">
        <v>6118</v>
      </c>
      <c r="R2235" t="s">
        <v>3228</v>
      </c>
      <c r="S2235" t="s">
        <v>4239</v>
      </c>
      <c r="T2235" t="s">
        <v>3085</v>
      </c>
      <c r="U2235" t="s">
        <v>6119</v>
      </c>
      <c r="V2235" t="s">
        <v>6120</v>
      </c>
      <c r="W2235" t="s">
        <v>3131</v>
      </c>
      <c r="X2235" t="str">
        <f t="shared" si="34"/>
        <v>Funcionamiento</v>
      </c>
      <c r="Y2235" t="s">
        <v>6000</v>
      </c>
    </row>
    <row r="2236" spans="1:25">
      <c r="A2236" t="s">
        <v>3228</v>
      </c>
      <c r="B2236" t="s">
        <v>3301</v>
      </c>
      <c r="C2236" t="s">
        <v>4291</v>
      </c>
      <c r="D2236" t="s">
        <v>3076</v>
      </c>
      <c r="E2236" t="s">
        <v>3077</v>
      </c>
      <c r="F2236" t="s">
        <v>258</v>
      </c>
      <c r="G2236" t="s">
        <v>6000</v>
      </c>
      <c r="H2236" t="s">
        <v>331</v>
      </c>
      <c r="I2236" t="s">
        <v>587</v>
      </c>
      <c r="J2236" t="s">
        <v>246</v>
      </c>
      <c r="K2236" t="s">
        <v>3079</v>
      </c>
      <c r="L2236" t="s">
        <v>247</v>
      </c>
      <c r="M2236">
        <v>1678706</v>
      </c>
      <c r="N2236">
        <v>0</v>
      </c>
      <c r="O2236">
        <v>1678706</v>
      </c>
      <c r="P2236">
        <v>0</v>
      </c>
      <c r="Q2236" t="s">
        <v>6118</v>
      </c>
      <c r="R2236" t="s">
        <v>3228</v>
      </c>
      <c r="S2236" t="s">
        <v>4239</v>
      </c>
      <c r="T2236" t="s">
        <v>3085</v>
      </c>
      <c r="U2236" t="s">
        <v>6119</v>
      </c>
      <c r="V2236" t="s">
        <v>6120</v>
      </c>
      <c r="W2236" t="s">
        <v>3131</v>
      </c>
      <c r="X2236" t="str">
        <f t="shared" si="34"/>
        <v>Funcionamiento</v>
      </c>
      <c r="Y2236" t="s">
        <v>6000</v>
      </c>
    </row>
    <row r="2237" spans="1:25">
      <c r="A2237" t="s">
        <v>3228</v>
      </c>
      <c r="B2237" t="s">
        <v>3301</v>
      </c>
      <c r="C2237" t="s">
        <v>4291</v>
      </c>
      <c r="D2237" t="s">
        <v>3076</v>
      </c>
      <c r="E2237" t="s">
        <v>3077</v>
      </c>
      <c r="F2237" t="s">
        <v>258</v>
      </c>
      <c r="G2237" t="s">
        <v>6000</v>
      </c>
      <c r="H2237" t="s">
        <v>348</v>
      </c>
      <c r="I2237" t="s">
        <v>349</v>
      </c>
      <c r="J2237" t="s">
        <v>246</v>
      </c>
      <c r="K2237" t="s">
        <v>3079</v>
      </c>
      <c r="L2237" t="s">
        <v>247</v>
      </c>
      <c r="M2237">
        <v>914780</v>
      </c>
      <c r="N2237">
        <v>-772246</v>
      </c>
      <c r="O2237">
        <v>142534</v>
      </c>
      <c r="P2237">
        <v>0</v>
      </c>
      <c r="Q2237" t="s">
        <v>6118</v>
      </c>
      <c r="R2237" t="s">
        <v>3228</v>
      </c>
      <c r="S2237" t="s">
        <v>4239</v>
      </c>
      <c r="T2237" t="s">
        <v>3085</v>
      </c>
      <c r="U2237" t="s">
        <v>6119</v>
      </c>
      <c r="V2237" t="s">
        <v>6120</v>
      </c>
      <c r="W2237" t="s">
        <v>3131</v>
      </c>
      <c r="X2237" t="str">
        <f t="shared" si="34"/>
        <v>Funcionamiento</v>
      </c>
      <c r="Y2237" t="s">
        <v>6000</v>
      </c>
    </row>
    <row r="2238" spans="1:25">
      <c r="A2238" t="s">
        <v>3236</v>
      </c>
      <c r="B2238" t="s">
        <v>3301</v>
      </c>
      <c r="C2238" t="s">
        <v>6121</v>
      </c>
      <c r="D2238" t="s">
        <v>3076</v>
      </c>
      <c r="E2238" t="s">
        <v>3077</v>
      </c>
      <c r="F2238" t="s">
        <v>258</v>
      </c>
      <c r="G2238" t="s">
        <v>6000</v>
      </c>
      <c r="H2238" t="s">
        <v>322</v>
      </c>
      <c r="I2238" t="s">
        <v>323</v>
      </c>
      <c r="J2238" t="s">
        <v>246</v>
      </c>
      <c r="K2238" t="s">
        <v>3079</v>
      </c>
      <c r="L2238" t="s">
        <v>247</v>
      </c>
      <c r="M2238">
        <v>3152600</v>
      </c>
      <c r="N2238">
        <v>0</v>
      </c>
      <c r="O2238">
        <v>3152600</v>
      </c>
      <c r="P2238">
        <v>0</v>
      </c>
      <c r="Q2238" t="s">
        <v>6122</v>
      </c>
      <c r="R2238" t="s">
        <v>3236</v>
      </c>
      <c r="S2238" t="s">
        <v>3392</v>
      </c>
      <c r="T2238" t="s">
        <v>3085</v>
      </c>
      <c r="U2238" t="s">
        <v>6123</v>
      </c>
      <c r="V2238" t="s">
        <v>6124</v>
      </c>
      <c r="W2238" t="s">
        <v>3085</v>
      </c>
      <c r="X2238" t="str">
        <f t="shared" si="34"/>
        <v>Funcionamiento</v>
      </c>
      <c r="Y2238" t="s">
        <v>6000</v>
      </c>
    </row>
    <row r="2239" spans="1:25">
      <c r="A2239" t="s">
        <v>3236</v>
      </c>
      <c r="B2239" t="s">
        <v>3301</v>
      </c>
      <c r="C2239" t="s">
        <v>6121</v>
      </c>
      <c r="D2239" t="s">
        <v>3076</v>
      </c>
      <c r="E2239" t="s">
        <v>3077</v>
      </c>
      <c r="F2239" t="s">
        <v>258</v>
      </c>
      <c r="G2239" t="s">
        <v>6000</v>
      </c>
      <c r="H2239" t="s">
        <v>318</v>
      </c>
      <c r="I2239" t="s">
        <v>586</v>
      </c>
      <c r="J2239" t="s">
        <v>246</v>
      </c>
      <c r="K2239" t="s">
        <v>3079</v>
      </c>
      <c r="L2239" t="s">
        <v>247</v>
      </c>
      <c r="M2239">
        <v>4202800</v>
      </c>
      <c r="N2239">
        <v>0</v>
      </c>
      <c r="O2239">
        <v>4202800</v>
      </c>
      <c r="P2239">
        <v>0</v>
      </c>
      <c r="Q2239" t="s">
        <v>6122</v>
      </c>
      <c r="R2239" t="s">
        <v>3236</v>
      </c>
      <c r="S2239" t="s">
        <v>3392</v>
      </c>
      <c r="T2239" t="s">
        <v>3085</v>
      </c>
      <c r="U2239" t="s">
        <v>6123</v>
      </c>
      <c r="V2239" t="s">
        <v>6124</v>
      </c>
      <c r="W2239" t="s">
        <v>3085</v>
      </c>
      <c r="X2239" t="str">
        <f t="shared" si="34"/>
        <v>Funcionamiento</v>
      </c>
      <c r="Y2239" t="s">
        <v>6000</v>
      </c>
    </row>
    <row r="2240" spans="1:25">
      <c r="A2240" t="s">
        <v>3236</v>
      </c>
      <c r="B2240" t="s">
        <v>3301</v>
      </c>
      <c r="C2240" t="s">
        <v>6121</v>
      </c>
      <c r="D2240" t="s">
        <v>3076</v>
      </c>
      <c r="E2240" t="s">
        <v>3077</v>
      </c>
      <c r="F2240" t="s">
        <v>258</v>
      </c>
      <c r="G2240" t="s">
        <v>6000</v>
      </c>
      <c r="H2240" t="s">
        <v>320</v>
      </c>
      <c r="I2240" t="s">
        <v>321</v>
      </c>
      <c r="J2240" t="s">
        <v>246</v>
      </c>
      <c r="K2240" t="s">
        <v>3079</v>
      </c>
      <c r="L2240" t="s">
        <v>247</v>
      </c>
      <c r="M2240">
        <v>653900</v>
      </c>
      <c r="N2240">
        <v>0</v>
      </c>
      <c r="O2240">
        <v>653900</v>
      </c>
      <c r="P2240">
        <v>0</v>
      </c>
      <c r="Q2240" t="s">
        <v>6122</v>
      </c>
      <c r="R2240" t="s">
        <v>3236</v>
      </c>
      <c r="S2240" t="s">
        <v>3392</v>
      </c>
      <c r="T2240" t="s">
        <v>3085</v>
      </c>
      <c r="U2240" t="s">
        <v>6123</v>
      </c>
      <c r="V2240" t="s">
        <v>6124</v>
      </c>
      <c r="W2240" t="s">
        <v>3085</v>
      </c>
      <c r="X2240" t="str">
        <f t="shared" si="34"/>
        <v>Funcionamiento</v>
      </c>
      <c r="Y2240" t="s">
        <v>6000</v>
      </c>
    </row>
    <row r="2241" spans="1:25">
      <c r="A2241" t="s">
        <v>3236</v>
      </c>
      <c r="B2241" t="s">
        <v>3301</v>
      </c>
      <c r="C2241" t="s">
        <v>6121</v>
      </c>
      <c r="D2241" t="s">
        <v>3076</v>
      </c>
      <c r="E2241" t="s">
        <v>3077</v>
      </c>
      <c r="F2241" t="s">
        <v>258</v>
      </c>
      <c r="G2241" t="s">
        <v>6000</v>
      </c>
      <c r="H2241" t="s">
        <v>324</v>
      </c>
      <c r="I2241" t="s">
        <v>325</v>
      </c>
      <c r="J2241" t="s">
        <v>246</v>
      </c>
      <c r="K2241" t="s">
        <v>3079</v>
      </c>
      <c r="L2241" t="s">
        <v>247</v>
      </c>
      <c r="M2241">
        <v>2102300</v>
      </c>
      <c r="N2241">
        <v>0</v>
      </c>
      <c r="O2241">
        <v>2102300</v>
      </c>
      <c r="P2241">
        <v>0</v>
      </c>
      <c r="Q2241" t="s">
        <v>6122</v>
      </c>
      <c r="R2241" t="s">
        <v>3236</v>
      </c>
      <c r="S2241" t="s">
        <v>3392</v>
      </c>
      <c r="T2241" t="s">
        <v>3085</v>
      </c>
      <c r="U2241" t="s">
        <v>6123</v>
      </c>
      <c r="V2241" t="s">
        <v>6124</v>
      </c>
      <c r="W2241" t="s">
        <v>3085</v>
      </c>
      <c r="X2241" t="str">
        <f t="shared" si="34"/>
        <v>Funcionamiento</v>
      </c>
      <c r="Y2241" t="s">
        <v>6000</v>
      </c>
    </row>
    <row r="2242" spans="1:25">
      <c r="A2242" t="s">
        <v>3236</v>
      </c>
      <c r="B2242" t="s">
        <v>3301</v>
      </c>
      <c r="C2242" t="s">
        <v>6121</v>
      </c>
      <c r="D2242" t="s">
        <v>3076</v>
      </c>
      <c r="E2242" t="s">
        <v>3077</v>
      </c>
      <c r="F2242" t="s">
        <v>258</v>
      </c>
      <c r="G2242" t="s">
        <v>6000</v>
      </c>
      <c r="H2242" t="s">
        <v>316</v>
      </c>
      <c r="I2242" t="s">
        <v>583</v>
      </c>
      <c r="J2242" t="s">
        <v>246</v>
      </c>
      <c r="K2242" t="s">
        <v>3079</v>
      </c>
      <c r="L2242" t="s">
        <v>247</v>
      </c>
      <c r="M2242">
        <v>4371200</v>
      </c>
      <c r="N2242">
        <v>0</v>
      </c>
      <c r="O2242">
        <v>4371200</v>
      </c>
      <c r="P2242">
        <v>0</v>
      </c>
      <c r="Q2242" t="s">
        <v>6122</v>
      </c>
      <c r="R2242" t="s">
        <v>3236</v>
      </c>
      <c r="S2242" t="s">
        <v>3392</v>
      </c>
      <c r="T2242" t="s">
        <v>3085</v>
      </c>
      <c r="U2242" t="s">
        <v>6123</v>
      </c>
      <c r="V2242" t="s">
        <v>6124</v>
      </c>
      <c r="W2242" t="s">
        <v>3085</v>
      </c>
      <c r="X2242" t="str">
        <f t="shared" ref="X2242:X2305" si="35">IF(LEFT(H2242,1)="C","Inversión","Funcionamiento")</f>
        <v>Funcionamiento</v>
      </c>
      <c r="Y2242" t="s">
        <v>6000</v>
      </c>
    </row>
    <row r="2243" spans="1:25">
      <c r="A2243" t="s">
        <v>3236</v>
      </c>
      <c r="B2243" t="s">
        <v>3301</v>
      </c>
      <c r="C2243" t="s">
        <v>6121</v>
      </c>
      <c r="D2243" t="s">
        <v>3076</v>
      </c>
      <c r="E2243" t="s">
        <v>3077</v>
      </c>
      <c r="F2243" t="s">
        <v>258</v>
      </c>
      <c r="G2243" t="s">
        <v>6000</v>
      </c>
      <c r="H2243" t="s">
        <v>314</v>
      </c>
      <c r="I2243" t="s">
        <v>582</v>
      </c>
      <c r="J2243" t="s">
        <v>246</v>
      </c>
      <c r="K2243" t="s">
        <v>3079</v>
      </c>
      <c r="L2243" t="s">
        <v>247</v>
      </c>
      <c r="M2243">
        <v>6170500</v>
      </c>
      <c r="N2243">
        <v>0</v>
      </c>
      <c r="O2243">
        <v>6170500</v>
      </c>
      <c r="P2243">
        <v>0</v>
      </c>
      <c r="Q2243" t="s">
        <v>6122</v>
      </c>
      <c r="R2243" t="s">
        <v>3236</v>
      </c>
      <c r="S2243" t="s">
        <v>3392</v>
      </c>
      <c r="T2243" t="s">
        <v>3085</v>
      </c>
      <c r="U2243" t="s">
        <v>6123</v>
      </c>
      <c r="V2243" t="s">
        <v>6124</v>
      </c>
      <c r="W2243" t="s">
        <v>3085</v>
      </c>
      <c r="X2243" t="str">
        <f t="shared" si="35"/>
        <v>Funcionamiento</v>
      </c>
      <c r="Y2243" t="s">
        <v>6000</v>
      </c>
    </row>
    <row r="2244" spans="1:25">
      <c r="A2244" t="s">
        <v>3221</v>
      </c>
      <c r="B2244" t="s">
        <v>3685</v>
      </c>
      <c r="C2244" t="s">
        <v>6125</v>
      </c>
      <c r="D2244" t="s">
        <v>3076</v>
      </c>
      <c r="E2244" t="s">
        <v>3077</v>
      </c>
      <c r="F2244" t="s">
        <v>258</v>
      </c>
      <c r="G2244" t="s">
        <v>6000</v>
      </c>
      <c r="H2244" t="s">
        <v>331</v>
      </c>
      <c r="I2244" t="s">
        <v>587</v>
      </c>
      <c r="J2244" t="s">
        <v>246</v>
      </c>
      <c r="K2244" t="s">
        <v>3079</v>
      </c>
      <c r="L2244" t="s">
        <v>247</v>
      </c>
      <c r="M2244">
        <v>1648857</v>
      </c>
      <c r="N2244">
        <v>0</v>
      </c>
      <c r="O2244">
        <v>1648857</v>
      </c>
      <c r="P2244">
        <v>0</v>
      </c>
      <c r="Q2244" t="s">
        <v>6126</v>
      </c>
      <c r="R2244" t="s">
        <v>3221</v>
      </c>
      <c r="S2244" t="s">
        <v>6127</v>
      </c>
      <c r="T2244" t="s">
        <v>3085</v>
      </c>
      <c r="U2244" t="s">
        <v>6128</v>
      </c>
      <c r="V2244" t="s">
        <v>6129</v>
      </c>
      <c r="W2244" t="s">
        <v>3152</v>
      </c>
      <c r="X2244" t="str">
        <f t="shared" si="35"/>
        <v>Funcionamiento</v>
      </c>
      <c r="Y2244" t="s">
        <v>6000</v>
      </c>
    </row>
    <row r="2245" spans="1:25">
      <c r="A2245" t="s">
        <v>3221</v>
      </c>
      <c r="B2245" t="s">
        <v>3685</v>
      </c>
      <c r="C2245" t="s">
        <v>6125</v>
      </c>
      <c r="D2245" t="s">
        <v>3076</v>
      </c>
      <c r="E2245" t="s">
        <v>3077</v>
      </c>
      <c r="F2245" t="s">
        <v>258</v>
      </c>
      <c r="G2245" t="s">
        <v>6000</v>
      </c>
      <c r="H2245" t="s">
        <v>336</v>
      </c>
      <c r="I2245" t="s">
        <v>337</v>
      </c>
      <c r="J2245" t="s">
        <v>246</v>
      </c>
      <c r="K2245" t="s">
        <v>3079</v>
      </c>
      <c r="L2245" t="s">
        <v>247</v>
      </c>
      <c r="M2245">
        <v>2904459</v>
      </c>
      <c r="N2245">
        <v>0</v>
      </c>
      <c r="O2245">
        <v>2904459</v>
      </c>
      <c r="P2245">
        <v>0</v>
      </c>
      <c r="Q2245" t="s">
        <v>6126</v>
      </c>
      <c r="R2245" t="s">
        <v>3221</v>
      </c>
      <c r="S2245" t="s">
        <v>6127</v>
      </c>
      <c r="T2245" t="s">
        <v>3085</v>
      </c>
      <c r="U2245" t="s">
        <v>6128</v>
      </c>
      <c r="V2245" t="s">
        <v>6129</v>
      </c>
      <c r="W2245" t="s">
        <v>3152</v>
      </c>
      <c r="X2245" t="str">
        <f t="shared" si="35"/>
        <v>Funcionamiento</v>
      </c>
      <c r="Y2245" t="s">
        <v>6000</v>
      </c>
    </row>
    <row r="2246" spans="1:25">
      <c r="A2246" t="s">
        <v>3221</v>
      </c>
      <c r="B2246" t="s">
        <v>3685</v>
      </c>
      <c r="C2246" t="s">
        <v>6125</v>
      </c>
      <c r="D2246" t="s">
        <v>3076</v>
      </c>
      <c r="E2246" t="s">
        <v>3077</v>
      </c>
      <c r="F2246" t="s">
        <v>258</v>
      </c>
      <c r="G2246" t="s">
        <v>6000</v>
      </c>
      <c r="H2246" t="s">
        <v>312</v>
      </c>
      <c r="I2246" t="s">
        <v>3333</v>
      </c>
      <c r="J2246" t="s">
        <v>246</v>
      </c>
      <c r="K2246" t="s">
        <v>3079</v>
      </c>
      <c r="L2246" t="s">
        <v>247</v>
      </c>
      <c r="M2246">
        <v>1439956</v>
      </c>
      <c r="N2246">
        <v>0</v>
      </c>
      <c r="O2246">
        <v>1439956</v>
      </c>
      <c r="P2246">
        <v>0</v>
      </c>
      <c r="Q2246" t="s">
        <v>6126</v>
      </c>
      <c r="R2246" t="s">
        <v>3221</v>
      </c>
      <c r="S2246" t="s">
        <v>6127</v>
      </c>
      <c r="T2246" t="s">
        <v>3085</v>
      </c>
      <c r="U2246" t="s">
        <v>6128</v>
      </c>
      <c r="V2246" t="s">
        <v>6129</v>
      </c>
      <c r="W2246" t="s">
        <v>3152</v>
      </c>
      <c r="X2246" t="str">
        <f t="shared" si="35"/>
        <v>Funcionamiento</v>
      </c>
      <c r="Y2246" t="s">
        <v>6000</v>
      </c>
    </row>
    <row r="2247" spans="1:25">
      <c r="A2247" t="s">
        <v>3221</v>
      </c>
      <c r="B2247" t="s">
        <v>3685</v>
      </c>
      <c r="C2247" t="s">
        <v>6125</v>
      </c>
      <c r="D2247" t="s">
        <v>3076</v>
      </c>
      <c r="E2247" t="s">
        <v>3077</v>
      </c>
      <c r="F2247" t="s">
        <v>258</v>
      </c>
      <c r="G2247" t="s">
        <v>6000</v>
      </c>
      <c r="H2247" t="s">
        <v>309</v>
      </c>
      <c r="I2247" t="s">
        <v>311</v>
      </c>
      <c r="J2247" t="s">
        <v>246</v>
      </c>
      <c r="K2247" t="s">
        <v>3079</v>
      </c>
      <c r="L2247" t="s">
        <v>247</v>
      </c>
      <c r="M2247">
        <v>1075341</v>
      </c>
      <c r="N2247">
        <v>0</v>
      </c>
      <c r="O2247">
        <v>1075341</v>
      </c>
      <c r="P2247">
        <v>0</v>
      </c>
      <c r="Q2247" t="s">
        <v>6126</v>
      </c>
      <c r="R2247" t="s">
        <v>3221</v>
      </c>
      <c r="S2247" t="s">
        <v>6127</v>
      </c>
      <c r="T2247" t="s">
        <v>3085</v>
      </c>
      <c r="U2247" t="s">
        <v>6128</v>
      </c>
      <c r="V2247" t="s">
        <v>6129</v>
      </c>
      <c r="W2247" t="s">
        <v>3152</v>
      </c>
      <c r="X2247" t="str">
        <f t="shared" si="35"/>
        <v>Funcionamiento</v>
      </c>
      <c r="Y2247" t="s">
        <v>6000</v>
      </c>
    </row>
    <row r="2248" spans="1:25">
      <c r="A2248" t="s">
        <v>3221</v>
      </c>
      <c r="B2248" t="s">
        <v>3685</v>
      </c>
      <c r="C2248" t="s">
        <v>6125</v>
      </c>
      <c r="D2248" t="s">
        <v>3076</v>
      </c>
      <c r="E2248" t="s">
        <v>3077</v>
      </c>
      <c r="F2248" t="s">
        <v>258</v>
      </c>
      <c r="G2248" t="s">
        <v>6000</v>
      </c>
      <c r="H2248" t="s">
        <v>294</v>
      </c>
      <c r="I2248" t="s">
        <v>296</v>
      </c>
      <c r="J2248" t="s">
        <v>246</v>
      </c>
      <c r="K2248" t="s">
        <v>3079</v>
      </c>
      <c r="L2248" t="s">
        <v>247</v>
      </c>
      <c r="M2248">
        <v>1031129</v>
      </c>
      <c r="N2248">
        <v>0</v>
      </c>
      <c r="O2248">
        <v>1031129</v>
      </c>
      <c r="P2248">
        <v>0</v>
      </c>
      <c r="Q2248" t="s">
        <v>6126</v>
      </c>
      <c r="R2248" t="s">
        <v>3221</v>
      </c>
      <c r="S2248" t="s">
        <v>6127</v>
      </c>
      <c r="T2248" t="s">
        <v>3085</v>
      </c>
      <c r="U2248" t="s">
        <v>6128</v>
      </c>
      <c r="V2248" t="s">
        <v>6129</v>
      </c>
      <c r="W2248" t="s">
        <v>3152</v>
      </c>
      <c r="X2248" t="str">
        <f t="shared" si="35"/>
        <v>Funcionamiento</v>
      </c>
      <c r="Y2248" t="s">
        <v>6000</v>
      </c>
    </row>
    <row r="2249" spans="1:25">
      <c r="A2249" t="s">
        <v>3221</v>
      </c>
      <c r="B2249" t="s">
        <v>3685</v>
      </c>
      <c r="C2249" t="s">
        <v>6125</v>
      </c>
      <c r="D2249" t="s">
        <v>3076</v>
      </c>
      <c r="E2249" t="s">
        <v>3077</v>
      </c>
      <c r="F2249" t="s">
        <v>258</v>
      </c>
      <c r="G2249" t="s">
        <v>6000</v>
      </c>
      <c r="H2249" t="s">
        <v>303</v>
      </c>
      <c r="I2249" t="s">
        <v>305</v>
      </c>
      <c r="J2249" t="s">
        <v>246</v>
      </c>
      <c r="K2249" t="s">
        <v>3079</v>
      </c>
      <c r="L2249" t="s">
        <v>247</v>
      </c>
      <c r="M2249">
        <v>1634795</v>
      </c>
      <c r="N2249">
        <v>0</v>
      </c>
      <c r="O2249">
        <v>1634795</v>
      </c>
      <c r="P2249">
        <v>0</v>
      </c>
      <c r="Q2249" t="s">
        <v>6126</v>
      </c>
      <c r="R2249" t="s">
        <v>3221</v>
      </c>
      <c r="S2249" t="s">
        <v>6127</v>
      </c>
      <c r="T2249" t="s">
        <v>3085</v>
      </c>
      <c r="U2249" t="s">
        <v>6128</v>
      </c>
      <c r="V2249" t="s">
        <v>6129</v>
      </c>
      <c r="W2249" t="s">
        <v>3152</v>
      </c>
      <c r="X2249" t="str">
        <f t="shared" si="35"/>
        <v>Funcionamiento</v>
      </c>
      <c r="Y2249" t="s">
        <v>6000</v>
      </c>
    </row>
    <row r="2250" spans="1:25">
      <c r="A2250" t="s">
        <v>3221</v>
      </c>
      <c r="B2250" t="s">
        <v>3685</v>
      </c>
      <c r="C2250" t="s">
        <v>6125</v>
      </c>
      <c r="D2250" t="s">
        <v>3076</v>
      </c>
      <c r="E2250" t="s">
        <v>3077</v>
      </c>
      <c r="F2250" t="s">
        <v>258</v>
      </c>
      <c r="G2250" t="s">
        <v>6000</v>
      </c>
      <c r="H2250" t="s">
        <v>348</v>
      </c>
      <c r="I2250" t="s">
        <v>349</v>
      </c>
      <c r="J2250" t="s">
        <v>246</v>
      </c>
      <c r="K2250" t="s">
        <v>3079</v>
      </c>
      <c r="L2250" t="s">
        <v>247</v>
      </c>
      <c r="M2250">
        <v>1341763</v>
      </c>
      <c r="N2250">
        <v>-772246</v>
      </c>
      <c r="O2250">
        <v>569517</v>
      </c>
      <c r="P2250">
        <v>0</v>
      </c>
      <c r="Q2250" t="s">
        <v>6126</v>
      </c>
      <c r="R2250" t="s">
        <v>3221</v>
      </c>
      <c r="S2250" t="s">
        <v>6127</v>
      </c>
      <c r="T2250" t="s">
        <v>3085</v>
      </c>
      <c r="U2250" t="s">
        <v>6128</v>
      </c>
      <c r="V2250" t="s">
        <v>6129</v>
      </c>
      <c r="W2250" t="s">
        <v>3152</v>
      </c>
      <c r="X2250" t="str">
        <f t="shared" si="35"/>
        <v>Funcionamiento</v>
      </c>
      <c r="Y2250" t="s">
        <v>6000</v>
      </c>
    </row>
    <row r="2251" spans="1:25">
      <c r="A2251" t="s">
        <v>3221</v>
      </c>
      <c r="B2251" t="s">
        <v>3685</v>
      </c>
      <c r="C2251" t="s">
        <v>6125</v>
      </c>
      <c r="D2251" t="s">
        <v>3076</v>
      </c>
      <c r="E2251" t="s">
        <v>3077</v>
      </c>
      <c r="F2251" t="s">
        <v>258</v>
      </c>
      <c r="G2251" t="s">
        <v>6000</v>
      </c>
      <c r="H2251" t="s">
        <v>292</v>
      </c>
      <c r="I2251" t="s">
        <v>293</v>
      </c>
      <c r="J2251" t="s">
        <v>246</v>
      </c>
      <c r="K2251" t="s">
        <v>3079</v>
      </c>
      <c r="L2251" t="s">
        <v>247</v>
      </c>
      <c r="M2251">
        <v>48041284</v>
      </c>
      <c r="N2251">
        <v>0</v>
      </c>
      <c r="O2251">
        <v>48041284</v>
      </c>
      <c r="P2251">
        <v>0</v>
      </c>
      <c r="Q2251" t="s">
        <v>6126</v>
      </c>
      <c r="R2251" t="s">
        <v>3221</v>
      </c>
      <c r="S2251" t="s">
        <v>6127</v>
      </c>
      <c r="T2251" t="s">
        <v>3085</v>
      </c>
      <c r="U2251" t="s">
        <v>6128</v>
      </c>
      <c r="V2251" t="s">
        <v>6129</v>
      </c>
      <c r="W2251" t="s">
        <v>3152</v>
      </c>
      <c r="X2251" t="str">
        <f t="shared" si="35"/>
        <v>Funcionamiento</v>
      </c>
      <c r="Y2251" t="s">
        <v>6000</v>
      </c>
    </row>
    <row r="2252" spans="1:25">
      <c r="A2252" t="s">
        <v>3221</v>
      </c>
      <c r="B2252" t="s">
        <v>3685</v>
      </c>
      <c r="C2252" t="s">
        <v>6125</v>
      </c>
      <c r="D2252" t="s">
        <v>3076</v>
      </c>
      <c r="E2252" t="s">
        <v>3077</v>
      </c>
      <c r="F2252" t="s">
        <v>258</v>
      </c>
      <c r="G2252" t="s">
        <v>6000</v>
      </c>
      <c r="H2252" t="s">
        <v>333</v>
      </c>
      <c r="I2252" t="s">
        <v>335</v>
      </c>
      <c r="J2252" t="s">
        <v>246</v>
      </c>
      <c r="K2252" t="s">
        <v>3079</v>
      </c>
      <c r="L2252" t="s">
        <v>247</v>
      </c>
      <c r="M2252">
        <v>122449</v>
      </c>
      <c r="N2252">
        <v>0</v>
      </c>
      <c r="O2252">
        <v>122449</v>
      </c>
      <c r="P2252">
        <v>0</v>
      </c>
      <c r="Q2252" t="s">
        <v>6126</v>
      </c>
      <c r="R2252" t="s">
        <v>3221</v>
      </c>
      <c r="S2252" t="s">
        <v>6127</v>
      </c>
      <c r="T2252" t="s">
        <v>3085</v>
      </c>
      <c r="U2252" t="s">
        <v>6128</v>
      </c>
      <c r="V2252" t="s">
        <v>6129</v>
      </c>
      <c r="W2252" t="s">
        <v>3152</v>
      </c>
      <c r="X2252" t="str">
        <f t="shared" si="35"/>
        <v>Funcionamiento</v>
      </c>
      <c r="Y2252" t="s">
        <v>6000</v>
      </c>
    </row>
    <row r="2253" spans="1:25">
      <c r="A2253" t="s">
        <v>3251</v>
      </c>
      <c r="B2253" t="s">
        <v>5380</v>
      </c>
      <c r="C2253" t="s">
        <v>6130</v>
      </c>
      <c r="D2253" t="s">
        <v>3076</v>
      </c>
      <c r="E2253" t="s">
        <v>3077</v>
      </c>
      <c r="F2253" t="s">
        <v>258</v>
      </c>
      <c r="G2253" t="s">
        <v>6000</v>
      </c>
      <c r="H2253" t="s">
        <v>316</v>
      </c>
      <c r="I2253" t="s">
        <v>583</v>
      </c>
      <c r="J2253" t="s">
        <v>246</v>
      </c>
      <c r="K2253" t="s">
        <v>3079</v>
      </c>
      <c r="L2253" t="s">
        <v>247</v>
      </c>
      <c r="M2253">
        <v>4523300</v>
      </c>
      <c r="N2253">
        <v>0</v>
      </c>
      <c r="O2253">
        <v>4523300</v>
      </c>
      <c r="P2253">
        <v>0</v>
      </c>
      <c r="Q2253" t="s">
        <v>6131</v>
      </c>
      <c r="R2253" t="s">
        <v>3251</v>
      </c>
      <c r="S2253" t="s">
        <v>3125</v>
      </c>
      <c r="T2253" t="s">
        <v>3085</v>
      </c>
      <c r="U2253" t="s">
        <v>6132</v>
      </c>
      <c r="V2253" t="s">
        <v>6133</v>
      </c>
      <c r="W2253" t="s">
        <v>3085</v>
      </c>
      <c r="X2253" t="str">
        <f t="shared" si="35"/>
        <v>Funcionamiento</v>
      </c>
      <c r="Y2253" t="s">
        <v>6000</v>
      </c>
    </row>
    <row r="2254" spans="1:25">
      <c r="A2254" t="s">
        <v>3251</v>
      </c>
      <c r="B2254" t="s">
        <v>5380</v>
      </c>
      <c r="C2254" t="s">
        <v>6130</v>
      </c>
      <c r="D2254" t="s">
        <v>3076</v>
      </c>
      <c r="E2254" t="s">
        <v>3077</v>
      </c>
      <c r="F2254" t="s">
        <v>258</v>
      </c>
      <c r="G2254" t="s">
        <v>6000</v>
      </c>
      <c r="H2254" t="s">
        <v>318</v>
      </c>
      <c r="I2254" t="s">
        <v>586</v>
      </c>
      <c r="J2254" t="s">
        <v>246</v>
      </c>
      <c r="K2254" t="s">
        <v>3079</v>
      </c>
      <c r="L2254" t="s">
        <v>247</v>
      </c>
      <c r="M2254">
        <v>2224000</v>
      </c>
      <c r="N2254">
        <v>0</v>
      </c>
      <c r="O2254">
        <v>2224000</v>
      </c>
      <c r="P2254">
        <v>0</v>
      </c>
      <c r="Q2254" t="s">
        <v>6131</v>
      </c>
      <c r="R2254" t="s">
        <v>3251</v>
      </c>
      <c r="S2254" t="s">
        <v>3125</v>
      </c>
      <c r="T2254" t="s">
        <v>3085</v>
      </c>
      <c r="U2254" t="s">
        <v>6132</v>
      </c>
      <c r="V2254" t="s">
        <v>6133</v>
      </c>
      <c r="W2254" t="s">
        <v>3085</v>
      </c>
      <c r="X2254" t="str">
        <f t="shared" si="35"/>
        <v>Funcionamiento</v>
      </c>
      <c r="Y2254" t="s">
        <v>6000</v>
      </c>
    </row>
    <row r="2255" spans="1:25">
      <c r="A2255" t="s">
        <v>3251</v>
      </c>
      <c r="B2255" t="s">
        <v>5380</v>
      </c>
      <c r="C2255" t="s">
        <v>6130</v>
      </c>
      <c r="D2255" t="s">
        <v>3076</v>
      </c>
      <c r="E2255" t="s">
        <v>3077</v>
      </c>
      <c r="F2255" t="s">
        <v>258</v>
      </c>
      <c r="G2255" t="s">
        <v>6000</v>
      </c>
      <c r="H2255" t="s">
        <v>320</v>
      </c>
      <c r="I2255" t="s">
        <v>321</v>
      </c>
      <c r="J2255" t="s">
        <v>246</v>
      </c>
      <c r="K2255" t="s">
        <v>3079</v>
      </c>
      <c r="L2255" t="s">
        <v>247</v>
      </c>
      <c r="M2255">
        <v>654200</v>
      </c>
      <c r="N2255">
        <v>0</v>
      </c>
      <c r="O2255">
        <v>654200</v>
      </c>
      <c r="P2255">
        <v>0</v>
      </c>
      <c r="Q2255" t="s">
        <v>6131</v>
      </c>
      <c r="R2255" t="s">
        <v>3251</v>
      </c>
      <c r="S2255" t="s">
        <v>3125</v>
      </c>
      <c r="T2255" t="s">
        <v>3085</v>
      </c>
      <c r="U2255" t="s">
        <v>6132</v>
      </c>
      <c r="V2255" t="s">
        <v>6133</v>
      </c>
      <c r="W2255" t="s">
        <v>3085</v>
      </c>
      <c r="X2255" t="str">
        <f t="shared" si="35"/>
        <v>Funcionamiento</v>
      </c>
      <c r="Y2255" t="s">
        <v>6000</v>
      </c>
    </row>
    <row r="2256" spans="1:25">
      <c r="A2256" t="s">
        <v>3251</v>
      </c>
      <c r="B2256" t="s">
        <v>5380</v>
      </c>
      <c r="C2256" t="s">
        <v>6130</v>
      </c>
      <c r="D2256" t="s">
        <v>3076</v>
      </c>
      <c r="E2256" t="s">
        <v>3077</v>
      </c>
      <c r="F2256" t="s">
        <v>258</v>
      </c>
      <c r="G2256" t="s">
        <v>6000</v>
      </c>
      <c r="H2256" t="s">
        <v>322</v>
      </c>
      <c r="I2256" t="s">
        <v>323</v>
      </c>
      <c r="J2256" t="s">
        <v>246</v>
      </c>
      <c r="K2256" t="s">
        <v>3079</v>
      </c>
      <c r="L2256" t="s">
        <v>247</v>
      </c>
      <c r="M2256">
        <v>1668600</v>
      </c>
      <c r="N2256">
        <v>0</v>
      </c>
      <c r="O2256">
        <v>1668600</v>
      </c>
      <c r="P2256">
        <v>0</v>
      </c>
      <c r="Q2256" t="s">
        <v>6131</v>
      </c>
      <c r="R2256" t="s">
        <v>3251</v>
      </c>
      <c r="S2256" t="s">
        <v>3125</v>
      </c>
      <c r="T2256" t="s">
        <v>3085</v>
      </c>
      <c r="U2256" t="s">
        <v>6132</v>
      </c>
      <c r="V2256" t="s">
        <v>6133</v>
      </c>
      <c r="W2256" t="s">
        <v>3085</v>
      </c>
      <c r="X2256" t="str">
        <f t="shared" si="35"/>
        <v>Funcionamiento</v>
      </c>
      <c r="Y2256" t="s">
        <v>6000</v>
      </c>
    </row>
    <row r="2257" spans="1:25">
      <c r="A2257" t="s">
        <v>3251</v>
      </c>
      <c r="B2257" t="s">
        <v>5380</v>
      </c>
      <c r="C2257" t="s">
        <v>6130</v>
      </c>
      <c r="D2257" t="s">
        <v>3076</v>
      </c>
      <c r="E2257" t="s">
        <v>3077</v>
      </c>
      <c r="F2257" t="s">
        <v>258</v>
      </c>
      <c r="G2257" t="s">
        <v>6000</v>
      </c>
      <c r="H2257" t="s">
        <v>324</v>
      </c>
      <c r="I2257" t="s">
        <v>325</v>
      </c>
      <c r="J2257" t="s">
        <v>246</v>
      </c>
      <c r="K2257" t="s">
        <v>3079</v>
      </c>
      <c r="L2257" t="s">
        <v>247</v>
      </c>
      <c r="M2257">
        <v>1112600</v>
      </c>
      <c r="N2257">
        <v>0</v>
      </c>
      <c r="O2257">
        <v>1112600</v>
      </c>
      <c r="P2257">
        <v>0</v>
      </c>
      <c r="Q2257" t="s">
        <v>6131</v>
      </c>
      <c r="R2257" t="s">
        <v>3251</v>
      </c>
      <c r="S2257" t="s">
        <v>3125</v>
      </c>
      <c r="T2257" t="s">
        <v>3085</v>
      </c>
      <c r="U2257" t="s">
        <v>6132</v>
      </c>
      <c r="V2257" t="s">
        <v>6133</v>
      </c>
      <c r="W2257" t="s">
        <v>3085</v>
      </c>
      <c r="X2257" t="str">
        <f t="shared" si="35"/>
        <v>Funcionamiento</v>
      </c>
      <c r="Y2257" t="s">
        <v>6000</v>
      </c>
    </row>
    <row r="2258" spans="1:25">
      <c r="A2258" t="s">
        <v>3251</v>
      </c>
      <c r="B2258" t="s">
        <v>5380</v>
      </c>
      <c r="C2258" t="s">
        <v>6130</v>
      </c>
      <c r="D2258" t="s">
        <v>3076</v>
      </c>
      <c r="E2258" t="s">
        <v>3077</v>
      </c>
      <c r="F2258" t="s">
        <v>258</v>
      </c>
      <c r="G2258" t="s">
        <v>6000</v>
      </c>
      <c r="H2258" t="s">
        <v>314</v>
      </c>
      <c r="I2258" t="s">
        <v>582</v>
      </c>
      <c r="J2258" t="s">
        <v>246</v>
      </c>
      <c r="K2258" t="s">
        <v>3079</v>
      </c>
      <c r="L2258" t="s">
        <v>247</v>
      </c>
      <c r="M2258">
        <v>6385200</v>
      </c>
      <c r="N2258">
        <v>0</v>
      </c>
      <c r="O2258">
        <v>6385200</v>
      </c>
      <c r="P2258">
        <v>0</v>
      </c>
      <c r="Q2258" t="s">
        <v>6131</v>
      </c>
      <c r="R2258" t="s">
        <v>3251</v>
      </c>
      <c r="S2258" t="s">
        <v>3125</v>
      </c>
      <c r="T2258" t="s">
        <v>3085</v>
      </c>
      <c r="U2258" t="s">
        <v>6132</v>
      </c>
      <c r="V2258" t="s">
        <v>6133</v>
      </c>
      <c r="W2258" t="s">
        <v>3085</v>
      </c>
      <c r="X2258" t="str">
        <f t="shared" si="35"/>
        <v>Funcionamiento</v>
      </c>
      <c r="Y2258" t="s">
        <v>6000</v>
      </c>
    </row>
    <row r="2259" spans="1:25">
      <c r="A2259" t="s">
        <v>3238</v>
      </c>
      <c r="B2259" t="s">
        <v>4310</v>
      </c>
      <c r="C2259" t="s">
        <v>6134</v>
      </c>
      <c r="D2259" t="s">
        <v>3076</v>
      </c>
      <c r="E2259" t="s">
        <v>3077</v>
      </c>
      <c r="F2259" t="s">
        <v>3149</v>
      </c>
      <c r="G2259" t="s">
        <v>6000</v>
      </c>
      <c r="H2259" t="s">
        <v>437</v>
      </c>
      <c r="I2259" t="s">
        <v>649</v>
      </c>
      <c r="J2259" t="s">
        <v>246</v>
      </c>
      <c r="K2259" t="s">
        <v>3079</v>
      </c>
      <c r="L2259" t="s">
        <v>247</v>
      </c>
      <c r="M2259">
        <v>25936730</v>
      </c>
      <c r="N2259">
        <v>-3112408</v>
      </c>
      <c r="O2259">
        <v>22824322</v>
      </c>
      <c r="P2259">
        <v>0</v>
      </c>
      <c r="Q2259" t="s">
        <v>6135</v>
      </c>
      <c r="R2259" t="s">
        <v>3238</v>
      </c>
      <c r="S2259" t="s">
        <v>3651</v>
      </c>
      <c r="T2259" t="s">
        <v>6136</v>
      </c>
      <c r="U2259" t="s">
        <v>6137</v>
      </c>
      <c r="V2259" t="s">
        <v>6138</v>
      </c>
      <c r="W2259" t="s">
        <v>3085</v>
      </c>
      <c r="X2259" t="str">
        <f t="shared" si="35"/>
        <v>Inversión</v>
      </c>
      <c r="Y2259" t="s">
        <v>3157</v>
      </c>
    </row>
    <row r="2260" spans="1:25">
      <c r="A2260" t="s">
        <v>3281</v>
      </c>
      <c r="B2260" t="s">
        <v>3703</v>
      </c>
      <c r="C2260" t="s">
        <v>6139</v>
      </c>
      <c r="D2260" t="s">
        <v>3076</v>
      </c>
      <c r="E2260" t="s">
        <v>3077</v>
      </c>
      <c r="F2260" t="s">
        <v>258</v>
      </c>
      <c r="G2260" t="s">
        <v>6000</v>
      </c>
      <c r="H2260" t="s">
        <v>292</v>
      </c>
      <c r="I2260" t="s">
        <v>293</v>
      </c>
      <c r="J2260" t="s">
        <v>246</v>
      </c>
      <c r="K2260" t="s">
        <v>3079</v>
      </c>
      <c r="L2260" t="s">
        <v>247</v>
      </c>
      <c r="M2260">
        <v>49418662</v>
      </c>
      <c r="N2260">
        <v>0</v>
      </c>
      <c r="O2260">
        <v>49418662</v>
      </c>
      <c r="P2260">
        <v>0</v>
      </c>
      <c r="Q2260" t="s">
        <v>6140</v>
      </c>
      <c r="R2260" t="s">
        <v>3281</v>
      </c>
      <c r="S2260" t="s">
        <v>3458</v>
      </c>
      <c r="T2260" t="s">
        <v>3085</v>
      </c>
      <c r="U2260" t="s">
        <v>6141</v>
      </c>
      <c r="V2260" t="s">
        <v>6142</v>
      </c>
      <c r="W2260" t="s">
        <v>3144</v>
      </c>
      <c r="X2260" t="str">
        <f t="shared" si="35"/>
        <v>Funcionamiento</v>
      </c>
      <c r="Y2260" t="s">
        <v>6000</v>
      </c>
    </row>
    <row r="2261" spans="1:25">
      <c r="A2261" t="s">
        <v>3281</v>
      </c>
      <c r="B2261" t="s">
        <v>3703</v>
      </c>
      <c r="C2261" t="s">
        <v>6139</v>
      </c>
      <c r="D2261" t="s">
        <v>3076</v>
      </c>
      <c r="E2261" t="s">
        <v>3077</v>
      </c>
      <c r="F2261" t="s">
        <v>258</v>
      </c>
      <c r="G2261" t="s">
        <v>6000</v>
      </c>
      <c r="H2261" t="s">
        <v>294</v>
      </c>
      <c r="I2261" t="s">
        <v>296</v>
      </c>
      <c r="J2261" t="s">
        <v>246</v>
      </c>
      <c r="K2261" t="s">
        <v>3079</v>
      </c>
      <c r="L2261" t="s">
        <v>247</v>
      </c>
      <c r="M2261">
        <v>1017909</v>
      </c>
      <c r="N2261">
        <v>0</v>
      </c>
      <c r="O2261">
        <v>1017909</v>
      </c>
      <c r="P2261">
        <v>0</v>
      </c>
      <c r="Q2261" t="s">
        <v>6140</v>
      </c>
      <c r="R2261" t="s">
        <v>3281</v>
      </c>
      <c r="S2261" t="s">
        <v>3458</v>
      </c>
      <c r="T2261" t="s">
        <v>3085</v>
      </c>
      <c r="U2261" t="s">
        <v>6141</v>
      </c>
      <c r="V2261" t="s">
        <v>6142</v>
      </c>
      <c r="W2261" t="s">
        <v>3144</v>
      </c>
      <c r="X2261" t="str">
        <f t="shared" si="35"/>
        <v>Funcionamiento</v>
      </c>
      <c r="Y2261" t="s">
        <v>6000</v>
      </c>
    </row>
    <row r="2262" spans="1:25">
      <c r="A2262" t="s">
        <v>3281</v>
      </c>
      <c r="B2262" t="s">
        <v>3703</v>
      </c>
      <c r="C2262" t="s">
        <v>6139</v>
      </c>
      <c r="D2262" t="s">
        <v>3076</v>
      </c>
      <c r="E2262" t="s">
        <v>3077</v>
      </c>
      <c r="F2262" t="s">
        <v>258</v>
      </c>
      <c r="G2262" t="s">
        <v>6000</v>
      </c>
      <c r="H2262" t="s">
        <v>336</v>
      </c>
      <c r="I2262" t="s">
        <v>337</v>
      </c>
      <c r="J2262" t="s">
        <v>246</v>
      </c>
      <c r="K2262" t="s">
        <v>3079</v>
      </c>
      <c r="L2262" t="s">
        <v>247</v>
      </c>
      <c r="M2262">
        <v>2354967</v>
      </c>
      <c r="N2262">
        <v>0</v>
      </c>
      <c r="O2262">
        <v>2354967</v>
      </c>
      <c r="P2262">
        <v>0</v>
      </c>
      <c r="Q2262" t="s">
        <v>6140</v>
      </c>
      <c r="R2262" t="s">
        <v>3281</v>
      </c>
      <c r="S2262" t="s">
        <v>3458</v>
      </c>
      <c r="T2262" t="s">
        <v>3085</v>
      </c>
      <c r="U2262" t="s">
        <v>6141</v>
      </c>
      <c r="V2262" t="s">
        <v>6142</v>
      </c>
      <c r="W2262" t="s">
        <v>3144</v>
      </c>
      <c r="X2262" t="str">
        <f t="shared" si="35"/>
        <v>Funcionamiento</v>
      </c>
      <c r="Y2262" t="s">
        <v>6000</v>
      </c>
    </row>
    <row r="2263" spans="1:25">
      <c r="A2263" t="s">
        <v>3281</v>
      </c>
      <c r="B2263" t="s">
        <v>3703</v>
      </c>
      <c r="C2263" t="s">
        <v>6139</v>
      </c>
      <c r="D2263" t="s">
        <v>3076</v>
      </c>
      <c r="E2263" t="s">
        <v>3077</v>
      </c>
      <c r="F2263" t="s">
        <v>258</v>
      </c>
      <c r="G2263" t="s">
        <v>6000</v>
      </c>
      <c r="H2263" t="s">
        <v>348</v>
      </c>
      <c r="I2263" t="s">
        <v>349</v>
      </c>
      <c r="J2263" t="s">
        <v>246</v>
      </c>
      <c r="K2263" t="s">
        <v>3079</v>
      </c>
      <c r="L2263" t="s">
        <v>247</v>
      </c>
      <c r="M2263">
        <v>914780</v>
      </c>
      <c r="N2263">
        <v>-465933</v>
      </c>
      <c r="O2263">
        <v>448847</v>
      </c>
      <c r="P2263">
        <v>0</v>
      </c>
      <c r="Q2263" t="s">
        <v>6140</v>
      </c>
      <c r="R2263" t="s">
        <v>3281</v>
      </c>
      <c r="S2263" t="s">
        <v>3458</v>
      </c>
      <c r="T2263" t="s">
        <v>3085</v>
      </c>
      <c r="U2263" t="s">
        <v>6141</v>
      </c>
      <c r="V2263" t="s">
        <v>6142</v>
      </c>
      <c r="W2263" t="s">
        <v>3144</v>
      </c>
      <c r="X2263" t="str">
        <f t="shared" si="35"/>
        <v>Funcionamiento</v>
      </c>
      <c r="Y2263" t="s">
        <v>6000</v>
      </c>
    </row>
    <row r="2264" spans="1:25">
      <c r="A2264" t="s">
        <v>3281</v>
      </c>
      <c r="B2264" t="s">
        <v>3703</v>
      </c>
      <c r="C2264" t="s">
        <v>6139</v>
      </c>
      <c r="D2264" t="s">
        <v>3076</v>
      </c>
      <c r="E2264" t="s">
        <v>3077</v>
      </c>
      <c r="F2264" t="s">
        <v>258</v>
      </c>
      <c r="G2264" t="s">
        <v>6000</v>
      </c>
      <c r="H2264" t="s">
        <v>312</v>
      </c>
      <c r="I2264" t="s">
        <v>3333</v>
      </c>
      <c r="J2264" t="s">
        <v>246</v>
      </c>
      <c r="K2264" t="s">
        <v>3079</v>
      </c>
      <c r="L2264" t="s">
        <v>247</v>
      </c>
      <c r="M2264">
        <v>1439956</v>
      </c>
      <c r="N2264">
        <v>0</v>
      </c>
      <c r="O2264">
        <v>1439956</v>
      </c>
      <c r="P2264">
        <v>0</v>
      </c>
      <c r="Q2264" t="s">
        <v>6140</v>
      </c>
      <c r="R2264" t="s">
        <v>3281</v>
      </c>
      <c r="S2264" t="s">
        <v>3458</v>
      </c>
      <c r="T2264" t="s">
        <v>3085</v>
      </c>
      <c r="U2264" t="s">
        <v>6141</v>
      </c>
      <c r="V2264" t="s">
        <v>6142</v>
      </c>
      <c r="W2264" t="s">
        <v>3144</v>
      </c>
      <c r="X2264" t="str">
        <f t="shared" si="35"/>
        <v>Funcionamiento</v>
      </c>
      <c r="Y2264" t="s">
        <v>6000</v>
      </c>
    </row>
    <row r="2265" spans="1:25">
      <c r="A2265" t="s">
        <v>3288</v>
      </c>
      <c r="B2265" t="s">
        <v>4644</v>
      </c>
      <c r="C2265" t="s">
        <v>6143</v>
      </c>
      <c r="D2265" t="s">
        <v>3076</v>
      </c>
      <c r="E2265" t="s">
        <v>3077</v>
      </c>
      <c r="F2265" t="s">
        <v>258</v>
      </c>
      <c r="G2265" t="s">
        <v>6000</v>
      </c>
      <c r="H2265" t="s">
        <v>316</v>
      </c>
      <c r="I2265" t="s">
        <v>583</v>
      </c>
      <c r="J2265" t="s">
        <v>246</v>
      </c>
      <c r="K2265" t="s">
        <v>3079</v>
      </c>
      <c r="L2265" t="s">
        <v>247</v>
      </c>
      <c r="M2265">
        <v>4389700</v>
      </c>
      <c r="N2265">
        <v>0</v>
      </c>
      <c r="O2265">
        <v>4389700</v>
      </c>
      <c r="P2265">
        <v>0</v>
      </c>
      <c r="Q2265" t="s">
        <v>6144</v>
      </c>
      <c r="R2265" t="s">
        <v>3288</v>
      </c>
      <c r="S2265" t="s">
        <v>3472</v>
      </c>
      <c r="T2265" t="s">
        <v>3085</v>
      </c>
      <c r="U2265" t="s">
        <v>6145</v>
      </c>
      <c r="V2265" t="s">
        <v>6146</v>
      </c>
      <c r="W2265" t="s">
        <v>3085</v>
      </c>
      <c r="X2265" t="str">
        <f t="shared" si="35"/>
        <v>Funcionamiento</v>
      </c>
      <c r="Y2265" t="s">
        <v>6000</v>
      </c>
    </row>
    <row r="2266" spans="1:25">
      <c r="A2266" t="s">
        <v>3288</v>
      </c>
      <c r="B2266" t="s">
        <v>4644</v>
      </c>
      <c r="C2266" t="s">
        <v>6143</v>
      </c>
      <c r="D2266" t="s">
        <v>3076</v>
      </c>
      <c r="E2266" t="s">
        <v>3077</v>
      </c>
      <c r="F2266" t="s">
        <v>258</v>
      </c>
      <c r="G2266" t="s">
        <v>6000</v>
      </c>
      <c r="H2266" t="s">
        <v>322</v>
      </c>
      <c r="I2266" t="s">
        <v>323</v>
      </c>
      <c r="J2266" t="s">
        <v>246</v>
      </c>
      <c r="K2266" t="s">
        <v>3079</v>
      </c>
      <c r="L2266" t="s">
        <v>247</v>
      </c>
      <c r="M2266">
        <v>1592500</v>
      </c>
      <c r="N2266">
        <v>0</v>
      </c>
      <c r="O2266">
        <v>1592500</v>
      </c>
      <c r="P2266">
        <v>0</v>
      </c>
      <c r="Q2266" t="s">
        <v>6144</v>
      </c>
      <c r="R2266" t="s">
        <v>3288</v>
      </c>
      <c r="S2266" t="s">
        <v>3472</v>
      </c>
      <c r="T2266" t="s">
        <v>3085</v>
      </c>
      <c r="U2266" t="s">
        <v>6145</v>
      </c>
      <c r="V2266" t="s">
        <v>6146</v>
      </c>
      <c r="W2266" t="s">
        <v>3085</v>
      </c>
      <c r="X2266" t="str">
        <f t="shared" si="35"/>
        <v>Funcionamiento</v>
      </c>
      <c r="Y2266" t="s">
        <v>6000</v>
      </c>
    </row>
    <row r="2267" spans="1:25">
      <c r="A2267" t="s">
        <v>3288</v>
      </c>
      <c r="B2267" t="s">
        <v>4644</v>
      </c>
      <c r="C2267" t="s">
        <v>6143</v>
      </c>
      <c r="D2267" t="s">
        <v>3076</v>
      </c>
      <c r="E2267" t="s">
        <v>3077</v>
      </c>
      <c r="F2267" t="s">
        <v>258</v>
      </c>
      <c r="G2267" t="s">
        <v>6000</v>
      </c>
      <c r="H2267" t="s">
        <v>320</v>
      </c>
      <c r="I2267" t="s">
        <v>321</v>
      </c>
      <c r="J2267" t="s">
        <v>246</v>
      </c>
      <c r="K2267" t="s">
        <v>3079</v>
      </c>
      <c r="L2267" t="s">
        <v>247</v>
      </c>
      <c r="M2267">
        <v>656400</v>
      </c>
      <c r="N2267">
        <v>0</v>
      </c>
      <c r="O2267">
        <v>656400</v>
      </c>
      <c r="P2267">
        <v>0</v>
      </c>
      <c r="Q2267" t="s">
        <v>6144</v>
      </c>
      <c r="R2267" t="s">
        <v>3288</v>
      </c>
      <c r="S2267" t="s">
        <v>3472</v>
      </c>
      <c r="T2267" t="s">
        <v>3085</v>
      </c>
      <c r="U2267" t="s">
        <v>6145</v>
      </c>
      <c r="V2267" t="s">
        <v>6146</v>
      </c>
      <c r="W2267" t="s">
        <v>3085</v>
      </c>
      <c r="X2267" t="str">
        <f t="shared" si="35"/>
        <v>Funcionamiento</v>
      </c>
      <c r="Y2267" t="s">
        <v>6000</v>
      </c>
    </row>
    <row r="2268" spans="1:25">
      <c r="A2268" t="s">
        <v>3288</v>
      </c>
      <c r="B2268" t="s">
        <v>4644</v>
      </c>
      <c r="C2268" t="s">
        <v>6143</v>
      </c>
      <c r="D2268" t="s">
        <v>3076</v>
      </c>
      <c r="E2268" t="s">
        <v>3077</v>
      </c>
      <c r="F2268" t="s">
        <v>258</v>
      </c>
      <c r="G2268" t="s">
        <v>6000</v>
      </c>
      <c r="H2268" t="s">
        <v>318</v>
      </c>
      <c r="I2268" t="s">
        <v>586</v>
      </c>
      <c r="J2268" t="s">
        <v>246</v>
      </c>
      <c r="K2268" t="s">
        <v>3079</v>
      </c>
      <c r="L2268" t="s">
        <v>247</v>
      </c>
      <c r="M2268">
        <v>2122500</v>
      </c>
      <c r="N2268">
        <v>0</v>
      </c>
      <c r="O2268">
        <v>2122500</v>
      </c>
      <c r="P2268">
        <v>0</v>
      </c>
      <c r="Q2268" t="s">
        <v>6144</v>
      </c>
      <c r="R2268" t="s">
        <v>3288</v>
      </c>
      <c r="S2268" t="s">
        <v>3472</v>
      </c>
      <c r="T2268" t="s">
        <v>3085</v>
      </c>
      <c r="U2268" t="s">
        <v>6145</v>
      </c>
      <c r="V2268" t="s">
        <v>6146</v>
      </c>
      <c r="W2268" t="s">
        <v>3085</v>
      </c>
      <c r="X2268" t="str">
        <f t="shared" si="35"/>
        <v>Funcionamiento</v>
      </c>
      <c r="Y2268" t="s">
        <v>6000</v>
      </c>
    </row>
    <row r="2269" spans="1:25">
      <c r="A2269" t="s">
        <v>3288</v>
      </c>
      <c r="B2269" t="s">
        <v>4644</v>
      </c>
      <c r="C2269" t="s">
        <v>6143</v>
      </c>
      <c r="D2269" t="s">
        <v>3076</v>
      </c>
      <c r="E2269" t="s">
        <v>3077</v>
      </c>
      <c r="F2269" t="s">
        <v>258</v>
      </c>
      <c r="G2269" t="s">
        <v>6000</v>
      </c>
      <c r="H2269" t="s">
        <v>324</v>
      </c>
      <c r="I2269" t="s">
        <v>325</v>
      </c>
      <c r="J2269" t="s">
        <v>246</v>
      </c>
      <c r="K2269" t="s">
        <v>3079</v>
      </c>
      <c r="L2269" t="s">
        <v>247</v>
      </c>
      <c r="M2269">
        <v>1061700</v>
      </c>
      <c r="N2269">
        <v>0</v>
      </c>
      <c r="O2269">
        <v>1061700</v>
      </c>
      <c r="P2269">
        <v>0</v>
      </c>
      <c r="Q2269" t="s">
        <v>6144</v>
      </c>
      <c r="R2269" t="s">
        <v>3288</v>
      </c>
      <c r="S2269" t="s">
        <v>3472</v>
      </c>
      <c r="T2269" t="s">
        <v>3085</v>
      </c>
      <c r="U2269" t="s">
        <v>6145</v>
      </c>
      <c r="V2269" t="s">
        <v>6146</v>
      </c>
      <c r="W2269" t="s">
        <v>3085</v>
      </c>
      <c r="X2269" t="str">
        <f t="shared" si="35"/>
        <v>Funcionamiento</v>
      </c>
      <c r="Y2269" t="s">
        <v>6000</v>
      </c>
    </row>
    <row r="2270" spans="1:25">
      <c r="A2270" t="s">
        <v>3288</v>
      </c>
      <c r="B2270" t="s">
        <v>4644</v>
      </c>
      <c r="C2270" t="s">
        <v>6143</v>
      </c>
      <c r="D2270" t="s">
        <v>3076</v>
      </c>
      <c r="E2270" t="s">
        <v>3077</v>
      </c>
      <c r="F2270" t="s">
        <v>258</v>
      </c>
      <c r="G2270" t="s">
        <v>6000</v>
      </c>
      <c r="H2270" t="s">
        <v>314</v>
      </c>
      <c r="I2270" t="s">
        <v>582</v>
      </c>
      <c r="J2270" t="s">
        <v>246</v>
      </c>
      <c r="K2270" t="s">
        <v>3079</v>
      </c>
      <c r="L2270" t="s">
        <v>247</v>
      </c>
      <c r="M2270">
        <v>6196800</v>
      </c>
      <c r="N2270">
        <v>0</v>
      </c>
      <c r="O2270">
        <v>6196800</v>
      </c>
      <c r="P2270">
        <v>0</v>
      </c>
      <c r="Q2270" t="s">
        <v>6144</v>
      </c>
      <c r="R2270" t="s">
        <v>3288</v>
      </c>
      <c r="S2270" t="s">
        <v>3472</v>
      </c>
      <c r="T2270" t="s">
        <v>3085</v>
      </c>
      <c r="U2270" t="s">
        <v>6145</v>
      </c>
      <c r="V2270" t="s">
        <v>6146</v>
      </c>
      <c r="W2270" t="s">
        <v>3085</v>
      </c>
      <c r="X2270" t="str">
        <f t="shared" si="35"/>
        <v>Funcionamiento</v>
      </c>
      <c r="Y2270" t="s">
        <v>6000</v>
      </c>
    </row>
    <row r="2271" spans="1:25">
      <c r="A2271" t="s">
        <v>3263</v>
      </c>
      <c r="B2271" t="s">
        <v>4644</v>
      </c>
      <c r="C2271" t="s">
        <v>6147</v>
      </c>
      <c r="D2271" t="s">
        <v>3076</v>
      </c>
      <c r="E2271" t="s">
        <v>3077</v>
      </c>
      <c r="F2271" t="s">
        <v>3149</v>
      </c>
      <c r="G2271" t="s">
        <v>6000</v>
      </c>
      <c r="H2271" t="s">
        <v>437</v>
      </c>
      <c r="I2271" t="s">
        <v>649</v>
      </c>
      <c r="J2271" t="s">
        <v>253</v>
      </c>
      <c r="K2271" t="s">
        <v>3115</v>
      </c>
      <c r="L2271" t="s">
        <v>247</v>
      </c>
      <c r="M2271">
        <v>7232173</v>
      </c>
      <c r="N2271">
        <v>-1895173</v>
      </c>
      <c r="O2271">
        <v>5337000</v>
      </c>
      <c r="P2271">
        <v>0</v>
      </c>
      <c r="Q2271" t="s">
        <v>6148</v>
      </c>
      <c r="R2271" t="s">
        <v>3263</v>
      </c>
      <c r="S2271" t="s">
        <v>4324</v>
      </c>
      <c r="T2271" t="s">
        <v>6149</v>
      </c>
      <c r="U2271" t="s">
        <v>6150</v>
      </c>
      <c r="V2271" t="s">
        <v>6151</v>
      </c>
      <c r="W2271" t="s">
        <v>3085</v>
      </c>
      <c r="X2271" t="str">
        <f t="shared" si="35"/>
        <v>Inversión</v>
      </c>
      <c r="Y2271" t="s">
        <v>3157</v>
      </c>
    </row>
    <row r="2272" spans="1:25">
      <c r="A2272" t="s">
        <v>3270</v>
      </c>
      <c r="B2272" t="s">
        <v>3410</v>
      </c>
      <c r="C2272" t="s">
        <v>6152</v>
      </c>
      <c r="D2272" t="s">
        <v>3076</v>
      </c>
      <c r="E2272" t="s">
        <v>3077</v>
      </c>
      <c r="F2272" t="s">
        <v>258</v>
      </c>
      <c r="G2272" t="s">
        <v>6000</v>
      </c>
      <c r="H2272" t="s">
        <v>309</v>
      </c>
      <c r="I2272" t="s">
        <v>311</v>
      </c>
      <c r="J2272" t="s">
        <v>246</v>
      </c>
      <c r="K2272" t="s">
        <v>3079</v>
      </c>
      <c r="L2272" t="s">
        <v>247</v>
      </c>
      <c r="M2272">
        <v>2582215</v>
      </c>
      <c r="N2272">
        <v>0</v>
      </c>
      <c r="O2272">
        <v>2582215</v>
      </c>
      <c r="P2272">
        <v>0</v>
      </c>
      <c r="Q2272" t="s">
        <v>6153</v>
      </c>
      <c r="R2272" t="s">
        <v>3270</v>
      </c>
      <c r="S2272" t="s">
        <v>3366</v>
      </c>
      <c r="T2272" t="s">
        <v>3085</v>
      </c>
      <c r="U2272" t="s">
        <v>6154</v>
      </c>
      <c r="V2272" t="s">
        <v>6155</v>
      </c>
      <c r="W2272" t="s">
        <v>3085</v>
      </c>
      <c r="X2272" t="str">
        <f t="shared" si="35"/>
        <v>Funcionamiento</v>
      </c>
      <c r="Y2272" t="s">
        <v>6000</v>
      </c>
    </row>
    <row r="2273" spans="1:25">
      <c r="A2273" t="s">
        <v>3270</v>
      </c>
      <c r="B2273" t="s">
        <v>3410</v>
      </c>
      <c r="C2273" t="s">
        <v>6152</v>
      </c>
      <c r="D2273" t="s">
        <v>3076</v>
      </c>
      <c r="E2273" t="s">
        <v>3077</v>
      </c>
      <c r="F2273" t="s">
        <v>258</v>
      </c>
      <c r="G2273" t="s">
        <v>6000</v>
      </c>
      <c r="H2273" t="s">
        <v>331</v>
      </c>
      <c r="I2273" t="s">
        <v>587</v>
      </c>
      <c r="J2273" t="s">
        <v>246</v>
      </c>
      <c r="K2273" t="s">
        <v>3079</v>
      </c>
      <c r="L2273" t="s">
        <v>247</v>
      </c>
      <c r="M2273">
        <v>2536541</v>
      </c>
      <c r="N2273">
        <v>0</v>
      </c>
      <c r="O2273">
        <v>2536541</v>
      </c>
      <c r="P2273">
        <v>0</v>
      </c>
      <c r="Q2273" t="s">
        <v>6153</v>
      </c>
      <c r="R2273" t="s">
        <v>3270</v>
      </c>
      <c r="S2273" t="s">
        <v>3366</v>
      </c>
      <c r="T2273" t="s">
        <v>3085</v>
      </c>
      <c r="U2273" t="s">
        <v>6154</v>
      </c>
      <c r="V2273" t="s">
        <v>6155</v>
      </c>
      <c r="W2273" t="s">
        <v>3085</v>
      </c>
      <c r="X2273" t="str">
        <f t="shared" si="35"/>
        <v>Funcionamiento</v>
      </c>
      <c r="Y2273" t="s">
        <v>6000</v>
      </c>
    </row>
    <row r="2274" spans="1:25">
      <c r="A2274" t="s">
        <v>3270</v>
      </c>
      <c r="B2274" t="s">
        <v>3410</v>
      </c>
      <c r="C2274" t="s">
        <v>6152</v>
      </c>
      <c r="D2274" t="s">
        <v>3076</v>
      </c>
      <c r="E2274" t="s">
        <v>3077</v>
      </c>
      <c r="F2274" t="s">
        <v>258</v>
      </c>
      <c r="G2274" t="s">
        <v>6000</v>
      </c>
      <c r="H2274" t="s">
        <v>312</v>
      </c>
      <c r="I2274" t="s">
        <v>3333</v>
      </c>
      <c r="J2274" t="s">
        <v>246</v>
      </c>
      <c r="K2274" t="s">
        <v>3079</v>
      </c>
      <c r="L2274" t="s">
        <v>247</v>
      </c>
      <c r="M2274">
        <v>1361101</v>
      </c>
      <c r="N2274">
        <v>0</v>
      </c>
      <c r="O2274">
        <v>1361101</v>
      </c>
      <c r="P2274">
        <v>0</v>
      </c>
      <c r="Q2274" t="s">
        <v>6153</v>
      </c>
      <c r="R2274" t="s">
        <v>3270</v>
      </c>
      <c r="S2274" t="s">
        <v>3366</v>
      </c>
      <c r="T2274" t="s">
        <v>3085</v>
      </c>
      <c r="U2274" t="s">
        <v>6154</v>
      </c>
      <c r="V2274" t="s">
        <v>6155</v>
      </c>
      <c r="W2274" t="s">
        <v>3085</v>
      </c>
      <c r="X2274" t="str">
        <f t="shared" si="35"/>
        <v>Funcionamiento</v>
      </c>
      <c r="Y2274" t="s">
        <v>6000</v>
      </c>
    </row>
    <row r="2275" spans="1:25">
      <c r="A2275" t="s">
        <v>3270</v>
      </c>
      <c r="B2275" t="s">
        <v>3410</v>
      </c>
      <c r="C2275" t="s">
        <v>6152</v>
      </c>
      <c r="D2275" t="s">
        <v>3076</v>
      </c>
      <c r="E2275" t="s">
        <v>3077</v>
      </c>
      <c r="F2275" t="s">
        <v>258</v>
      </c>
      <c r="G2275" t="s">
        <v>6000</v>
      </c>
      <c r="H2275" t="s">
        <v>348</v>
      </c>
      <c r="I2275" t="s">
        <v>349</v>
      </c>
      <c r="J2275" t="s">
        <v>246</v>
      </c>
      <c r="K2275" t="s">
        <v>3079</v>
      </c>
      <c r="L2275" t="s">
        <v>247</v>
      </c>
      <c r="M2275">
        <v>914780</v>
      </c>
      <c r="N2275">
        <v>0</v>
      </c>
      <c r="O2275">
        <v>914780</v>
      </c>
      <c r="P2275">
        <v>0</v>
      </c>
      <c r="Q2275" t="s">
        <v>6153</v>
      </c>
      <c r="R2275" t="s">
        <v>3270</v>
      </c>
      <c r="S2275" t="s">
        <v>3366</v>
      </c>
      <c r="T2275" t="s">
        <v>3085</v>
      </c>
      <c r="U2275" t="s">
        <v>6154</v>
      </c>
      <c r="V2275" t="s">
        <v>6155</v>
      </c>
      <c r="W2275" t="s">
        <v>3085</v>
      </c>
      <c r="X2275" t="str">
        <f t="shared" si="35"/>
        <v>Funcionamiento</v>
      </c>
      <c r="Y2275" t="s">
        <v>6000</v>
      </c>
    </row>
    <row r="2276" spans="1:25">
      <c r="A2276" t="s">
        <v>3270</v>
      </c>
      <c r="B2276" t="s">
        <v>3410</v>
      </c>
      <c r="C2276" t="s">
        <v>6152</v>
      </c>
      <c r="D2276" t="s">
        <v>3076</v>
      </c>
      <c r="E2276" t="s">
        <v>3077</v>
      </c>
      <c r="F2276" t="s">
        <v>258</v>
      </c>
      <c r="G2276" t="s">
        <v>6000</v>
      </c>
      <c r="H2276" t="s">
        <v>294</v>
      </c>
      <c r="I2276" t="s">
        <v>296</v>
      </c>
      <c r="J2276" t="s">
        <v>246</v>
      </c>
      <c r="K2276" t="s">
        <v>3079</v>
      </c>
      <c r="L2276" t="s">
        <v>247</v>
      </c>
      <c r="M2276">
        <v>1006893</v>
      </c>
      <c r="N2276">
        <v>0</v>
      </c>
      <c r="O2276">
        <v>1006893</v>
      </c>
      <c r="P2276">
        <v>0</v>
      </c>
      <c r="Q2276" t="s">
        <v>6153</v>
      </c>
      <c r="R2276" t="s">
        <v>3270</v>
      </c>
      <c r="S2276" t="s">
        <v>3366</v>
      </c>
      <c r="T2276" t="s">
        <v>3085</v>
      </c>
      <c r="U2276" t="s">
        <v>6154</v>
      </c>
      <c r="V2276" t="s">
        <v>6155</v>
      </c>
      <c r="W2276" t="s">
        <v>3085</v>
      </c>
      <c r="X2276" t="str">
        <f t="shared" si="35"/>
        <v>Funcionamiento</v>
      </c>
      <c r="Y2276" t="s">
        <v>6000</v>
      </c>
    </row>
    <row r="2277" spans="1:25">
      <c r="A2277" t="s">
        <v>3270</v>
      </c>
      <c r="B2277" t="s">
        <v>3410</v>
      </c>
      <c r="C2277" t="s">
        <v>6152</v>
      </c>
      <c r="D2277" t="s">
        <v>3076</v>
      </c>
      <c r="E2277" t="s">
        <v>3077</v>
      </c>
      <c r="F2277" t="s">
        <v>258</v>
      </c>
      <c r="G2277" t="s">
        <v>6000</v>
      </c>
      <c r="H2277" t="s">
        <v>333</v>
      </c>
      <c r="I2277" t="s">
        <v>335</v>
      </c>
      <c r="J2277" t="s">
        <v>246</v>
      </c>
      <c r="K2277" t="s">
        <v>3079</v>
      </c>
      <c r="L2277" t="s">
        <v>247</v>
      </c>
      <c r="M2277">
        <v>179038</v>
      </c>
      <c r="N2277">
        <v>0</v>
      </c>
      <c r="O2277">
        <v>179038</v>
      </c>
      <c r="P2277">
        <v>0</v>
      </c>
      <c r="Q2277" t="s">
        <v>6153</v>
      </c>
      <c r="R2277" t="s">
        <v>3270</v>
      </c>
      <c r="S2277" t="s">
        <v>3366</v>
      </c>
      <c r="T2277" t="s">
        <v>3085</v>
      </c>
      <c r="U2277" t="s">
        <v>6154</v>
      </c>
      <c r="V2277" t="s">
        <v>6155</v>
      </c>
      <c r="W2277" t="s">
        <v>3085</v>
      </c>
      <c r="X2277" t="str">
        <f t="shared" si="35"/>
        <v>Funcionamiento</v>
      </c>
      <c r="Y2277" t="s">
        <v>6000</v>
      </c>
    </row>
    <row r="2278" spans="1:25">
      <c r="A2278" t="s">
        <v>3270</v>
      </c>
      <c r="B2278" t="s">
        <v>3410</v>
      </c>
      <c r="C2278" t="s">
        <v>6152</v>
      </c>
      <c r="D2278" t="s">
        <v>3076</v>
      </c>
      <c r="E2278" t="s">
        <v>3077</v>
      </c>
      <c r="F2278" t="s">
        <v>258</v>
      </c>
      <c r="G2278" t="s">
        <v>6000</v>
      </c>
      <c r="H2278" t="s">
        <v>292</v>
      </c>
      <c r="I2278" t="s">
        <v>293</v>
      </c>
      <c r="J2278" t="s">
        <v>246</v>
      </c>
      <c r="K2278" t="s">
        <v>3079</v>
      </c>
      <c r="L2278" t="s">
        <v>247</v>
      </c>
      <c r="M2278">
        <v>51676507</v>
      </c>
      <c r="N2278">
        <v>0</v>
      </c>
      <c r="O2278">
        <v>51676507</v>
      </c>
      <c r="P2278">
        <v>0</v>
      </c>
      <c r="Q2278" t="s">
        <v>6153</v>
      </c>
      <c r="R2278" t="s">
        <v>3270</v>
      </c>
      <c r="S2278" t="s">
        <v>3366</v>
      </c>
      <c r="T2278" t="s">
        <v>3085</v>
      </c>
      <c r="U2278" t="s">
        <v>6154</v>
      </c>
      <c r="V2278" t="s">
        <v>6155</v>
      </c>
      <c r="W2278" t="s">
        <v>3085</v>
      </c>
      <c r="X2278" t="str">
        <f t="shared" si="35"/>
        <v>Funcionamiento</v>
      </c>
      <c r="Y2278" t="s">
        <v>6000</v>
      </c>
    </row>
    <row r="2279" spans="1:25">
      <c r="A2279" t="s">
        <v>3270</v>
      </c>
      <c r="B2279" t="s">
        <v>3410</v>
      </c>
      <c r="C2279" t="s">
        <v>6152</v>
      </c>
      <c r="D2279" t="s">
        <v>3076</v>
      </c>
      <c r="E2279" t="s">
        <v>3077</v>
      </c>
      <c r="F2279" t="s">
        <v>258</v>
      </c>
      <c r="G2279" t="s">
        <v>6000</v>
      </c>
      <c r="H2279" t="s">
        <v>303</v>
      </c>
      <c r="I2279" t="s">
        <v>305</v>
      </c>
      <c r="J2279" t="s">
        <v>246</v>
      </c>
      <c r="K2279" t="s">
        <v>3079</v>
      </c>
      <c r="L2279" t="s">
        <v>247</v>
      </c>
      <c r="M2279">
        <v>3981327</v>
      </c>
      <c r="N2279">
        <v>0</v>
      </c>
      <c r="O2279">
        <v>3981327</v>
      </c>
      <c r="P2279">
        <v>0</v>
      </c>
      <c r="Q2279" t="s">
        <v>6153</v>
      </c>
      <c r="R2279" t="s">
        <v>3270</v>
      </c>
      <c r="S2279" t="s">
        <v>3366</v>
      </c>
      <c r="T2279" t="s">
        <v>3085</v>
      </c>
      <c r="U2279" t="s">
        <v>6154</v>
      </c>
      <c r="V2279" t="s">
        <v>6155</v>
      </c>
      <c r="W2279" t="s">
        <v>3085</v>
      </c>
      <c r="X2279" t="str">
        <f t="shared" si="35"/>
        <v>Funcionamiento</v>
      </c>
      <c r="Y2279" t="s">
        <v>6000</v>
      </c>
    </row>
    <row r="2280" spans="1:25">
      <c r="A2280" t="s">
        <v>3270</v>
      </c>
      <c r="B2280" t="s">
        <v>3410</v>
      </c>
      <c r="C2280" t="s">
        <v>6152</v>
      </c>
      <c r="D2280" t="s">
        <v>3076</v>
      </c>
      <c r="E2280" t="s">
        <v>3077</v>
      </c>
      <c r="F2280" t="s">
        <v>258</v>
      </c>
      <c r="G2280" t="s">
        <v>6000</v>
      </c>
      <c r="H2280" t="s">
        <v>336</v>
      </c>
      <c r="I2280" t="s">
        <v>337</v>
      </c>
      <c r="J2280" t="s">
        <v>246</v>
      </c>
      <c r="K2280" t="s">
        <v>3079</v>
      </c>
      <c r="L2280" t="s">
        <v>247</v>
      </c>
      <c r="M2280">
        <v>2354967</v>
      </c>
      <c r="N2280">
        <v>0</v>
      </c>
      <c r="O2280">
        <v>2354967</v>
      </c>
      <c r="P2280">
        <v>0</v>
      </c>
      <c r="Q2280" t="s">
        <v>6153</v>
      </c>
      <c r="R2280" t="s">
        <v>3270</v>
      </c>
      <c r="S2280" t="s">
        <v>3366</v>
      </c>
      <c r="T2280" t="s">
        <v>3085</v>
      </c>
      <c r="U2280" t="s">
        <v>6154</v>
      </c>
      <c r="V2280" t="s">
        <v>6155</v>
      </c>
      <c r="W2280" t="s">
        <v>3085</v>
      </c>
      <c r="X2280" t="str">
        <f t="shared" si="35"/>
        <v>Funcionamiento</v>
      </c>
      <c r="Y2280" t="s">
        <v>6000</v>
      </c>
    </row>
    <row r="2281" spans="1:25">
      <c r="A2281" t="s">
        <v>3277</v>
      </c>
      <c r="B2281" t="s">
        <v>3418</v>
      </c>
      <c r="C2281" t="s">
        <v>6156</v>
      </c>
      <c r="D2281" t="s">
        <v>3076</v>
      </c>
      <c r="E2281" t="s">
        <v>3077</v>
      </c>
      <c r="F2281" t="s">
        <v>258</v>
      </c>
      <c r="G2281" t="s">
        <v>6000</v>
      </c>
      <c r="H2281" t="s">
        <v>324</v>
      </c>
      <c r="I2281" t="s">
        <v>325</v>
      </c>
      <c r="J2281" t="s">
        <v>246</v>
      </c>
      <c r="K2281" t="s">
        <v>3079</v>
      </c>
      <c r="L2281" t="s">
        <v>247</v>
      </c>
      <c r="M2281">
        <v>1210300</v>
      </c>
      <c r="N2281">
        <v>0</v>
      </c>
      <c r="O2281">
        <v>1210300</v>
      </c>
      <c r="P2281">
        <v>0</v>
      </c>
      <c r="Q2281" t="s">
        <v>6157</v>
      </c>
      <c r="R2281" t="s">
        <v>3277</v>
      </c>
      <c r="S2281" t="s">
        <v>3998</v>
      </c>
      <c r="T2281" t="s">
        <v>3085</v>
      </c>
      <c r="U2281" t="s">
        <v>6158</v>
      </c>
      <c r="V2281" t="s">
        <v>6159</v>
      </c>
      <c r="W2281" t="s">
        <v>3085</v>
      </c>
      <c r="X2281" t="str">
        <f t="shared" si="35"/>
        <v>Funcionamiento</v>
      </c>
      <c r="Y2281" t="s">
        <v>6000</v>
      </c>
    </row>
    <row r="2282" spans="1:25">
      <c r="A2282" t="s">
        <v>3277</v>
      </c>
      <c r="B2282" t="s">
        <v>3418</v>
      </c>
      <c r="C2282" t="s">
        <v>6156</v>
      </c>
      <c r="D2282" t="s">
        <v>3076</v>
      </c>
      <c r="E2282" t="s">
        <v>3077</v>
      </c>
      <c r="F2282" t="s">
        <v>258</v>
      </c>
      <c r="G2282" t="s">
        <v>6000</v>
      </c>
      <c r="H2282" t="s">
        <v>314</v>
      </c>
      <c r="I2282" t="s">
        <v>582</v>
      </c>
      <c r="J2282" t="s">
        <v>246</v>
      </c>
      <c r="K2282" t="s">
        <v>3079</v>
      </c>
      <c r="L2282" t="s">
        <v>247</v>
      </c>
      <c r="M2282">
        <v>6788500</v>
      </c>
      <c r="N2282">
        <v>0</v>
      </c>
      <c r="O2282">
        <v>6788500</v>
      </c>
      <c r="P2282">
        <v>0</v>
      </c>
      <c r="Q2282" t="s">
        <v>6157</v>
      </c>
      <c r="R2282" t="s">
        <v>3277</v>
      </c>
      <c r="S2282" t="s">
        <v>3998</v>
      </c>
      <c r="T2282" t="s">
        <v>3085</v>
      </c>
      <c r="U2282" t="s">
        <v>6158</v>
      </c>
      <c r="V2282" t="s">
        <v>6159</v>
      </c>
      <c r="W2282" t="s">
        <v>3085</v>
      </c>
      <c r="X2282" t="str">
        <f t="shared" si="35"/>
        <v>Funcionamiento</v>
      </c>
      <c r="Y2282" t="s">
        <v>6000</v>
      </c>
    </row>
    <row r="2283" spans="1:25">
      <c r="A2283" t="s">
        <v>3277</v>
      </c>
      <c r="B2283" t="s">
        <v>3418</v>
      </c>
      <c r="C2283" t="s">
        <v>6156</v>
      </c>
      <c r="D2283" t="s">
        <v>3076</v>
      </c>
      <c r="E2283" t="s">
        <v>3077</v>
      </c>
      <c r="F2283" t="s">
        <v>258</v>
      </c>
      <c r="G2283" t="s">
        <v>6000</v>
      </c>
      <c r="H2283" t="s">
        <v>318</v>
      </c>
      <c r="I2283" t="s">
        <v>586</v>
      </c>
      <c r="J2283" t="s">
        <v>246</v>
      </c>
      <c r="K2283" t="s">
        <v>3079</v>
      </c>
      <c r="L2283" t="s">
        <v>247</v>
      </c>
      <c r="M2283">
        <v>2419500</v>
      </c>
      <c r="N2283">
        <v>0</v>
      </c>
      <c r="O2283">
        <v>2419500</v>
      </c>
      <c r="P2283">
        <v>0</v>
      </c>
      <c r="Q2283" t="s">
        <v>6157</v>
      </c>
      <c r="R2283" t="s">
        <v>3277</v>
      </c>
      <c r="S2283" t="s">
        <v>3998</v>
      </c>
      <c r="T2283" t="s">
        <v>3085</v>
      </c>
      <c r="U2283" t="s">
        <v>6158</v>
      </c>
      <c r="V2283" t="s">
        <v>6159</v>
      </c>
      <c r="W2283" t="s">
        <v>3085</v>
      </c>
      <c r="X2283" t="str">
        <f t="shared" si="35"/>
        <v>Funcionamiento</v>
      </c>
      <c r="Y2283" t="s">
        <v>6000</v>
      </c>
    </row>
    <row r="2284" spans="1:25">
      <c r="A2284" t="s">
        <v>3277</v>
      </c>
      <c r="B2284" t="s">
        <v>3418</v>
      </c>
      <c r="C2284" t="s">
        <v>6156</v>
      </c>
      <c r="D2284" t="s">
        <v>3076</v>
      </c>
      <c r="E2284" t="s">
        <v>3077</v>
      </c>
      <c r="F2284" t="s">
        <v>258</v>
      </c>
      <c r="G2284" t="s">
        <v>6000</v>
      </c>
      <c r="H2284" t="s">
        <v>322</v>
      </c>
      <c r="I2284" t="s">
        <v>323</v>
      </c>
      <c r="J2284" t="s">
        <v>246</v>
      </c>
      <c r="K2284" t="s">
        <v>3079</v>
      </c>
      <c r="L2284" t="s">
        <v>247</v>
      </c>
      <c r="M2284">
        <v>1815200</v>
      </c>
      <c r="N2284">
        <v>0</v>
      </c>
      <c r="O2284">
        <v>1815200</v>
      </c>
      <c r="P2284">
        <v>0</v>
      </c>
      <c r="Q2284" t="s">
        <v>6157</v>
      </c>
      <c r="R2284" t="s">
        <v>3277</v>
      </c>
      <c r="S2284" t="s">
        <v>3998</v>
      </c>
      <c r="T2284" t="s">
        <v>3085</v>
      </c>
      <c r="U2284" t="s">
        <v>6158</v>
      </c>
      <c r="V2284" t="s">
        <v>6159</v>
      </c>
      <c r="W2284" t="s">
        <v>3085</v>
      </c>
      <c r="X2284" t="str">
        <f t="shared" si="35"/>
        <v>Funcionamiento</v>
      </c>
      <c r="Y2284" t="s">
        <v>6000</v>
      </c>
    </row>
    <row r="2285" spans="1:25">
      <c r="A2285" t="s">
        <v>3277</v>
      </c>
      <c r="B2285" t="s">
        <v>3418</v>
      </c>
      <c r="C2285" t="s">
        <v>6156</v>
      </c>
      <c r="D2285" t="s">
        <v>3076</v>
      </c>
      <c r="E2285" t="s">
        <v>3077</v>
      </c>
      <c r="F2285" t="s">
        <v>258</v>
      </c>
      <c r="G2285" t="s">
        <v>6000</v>
      </c>
      <c r="H2285" t="s">
        <v>316</v>
      </c>
      <c r="I2285" t="s">
        <v>583</v>
      </c>
      <c r="J2285" t="s">
        <v>246</v>
      </c>
      <c r="K2285" t="s">
        <v>3079</v>
      </c>
      <c r="L2285" t="s">
        <v>247</v>
      </c>
      <c r="M2285">
        <v>4808800</v>
      </c>
      <c r="N2285">
        <v>0</v>
      </c>
      <c r="O2285">
        <v>4808800</v>
      </c>
      <c r="P2285">
        <v>0</v>
      </c>
      <c r="Q2285" t="s">
        <v>6157</v>
      </c>
      <c r="R2285" t="s">
        <v>3277</v>
      </c>
      <c r="S2285" t="s">
        <v>3998</v>
      </c>
      <c r="T2285" t="s">
        <v>3085</v>
      </c>
      <c r="U2285" t="s">
        <v>6158</v>
      </c>
      <c r="V2285" t="s">
        <v>6159</v>
      </c>
      <c r="W2285" t="s">
        <v>3085</v>
      </c>
      <c r="X2285" t="str">
        <f t="shared" si="35"/>
        <v>Funcionamiento</v>
      </c>
      <c r="Y2285" t="s">
        <v>6000</v>
      </c>
    </row>
    <row r="2286" spans="1:25">
      <c r="A2286" t="s">
        <v>3277</v>
      </c>
      <c r="B2286" t="s">
        <v>3418</v>
      </c>
      <c r="C2286" t="s">
        <v>6156</v>
      </c>
      <c r="D2286" t="s">
        <v>3076</v>
      </c>
      <c r="E2286" t="s">
        <v>3077</v>
      </c>
      <c r="F2286" t="s">
        <v>258</v>
      </c>
      <c r="G2286" t="s">
        <v>6000</v>
      </c>
      <c r="H2286" t="s">
        <v>320</v>
      </c>
      <c r="I2286" t="s">
        <v>321</v>
      </c>
      <c r="J2286" t="s">
        <v>246</v>
      </c>
      <c r="K2286" t="s">
        <v>3079</v>
      </c>
      <c r="L2286" t="s">
        <v>247</v>
      </c>
      <c r="M2286">
        <v>739100</v>
      </c>
      <c r="N2286">
        <v>0</v>
      </c>
      <c r="O2286">
        <v>739100</v>
      </c>
      <c r="P2286">
        <v>0</v>
      </c>
      <c r="Q2286" t="s">
        <v>6157</v>
      </c>
      <c r="R2286" t="s">
        <v>3277</v>
      </c>
      <c r="S2286" t="s">
        <v>3998</v>
      </c>
      <c r="T2286" t="s">
        <v>3085</v>
      </c>
      <c r="U2286" t="s">
        <v>6158</v>
      </c>
      <c r="V2286" t="s">
        <v>6159</v>
      </c>
      <c r="W2286" t="s">
        <v>3085</v>
      </c>
      <c r="X2286" t="str">
        <f t="shared" si="35"/>
        <v>Funcionamiento</v>
      </c>
      <c r="Y2286" t="s">
        <v>6000</v>
      </c>
    </row>
    <row r="2287" spans="1:25">
      <c r="A2287" t="s">
        <v>3229</v>
      </c>
      <c r="B2287" t="s">
        <v>3432</v>
      </c>
      <c r="C2287" t="s">
        <v>6160</v>
      </c>
      <c r="D2287" t="s">
        <v>3076</v>
      </c>
      <c r="E2287" t="s">
        <v>3077</v>
      </c>
      <c r="F2287" t="s">
        <v>258</v>
      </c>
      <c r="G2287" t="s">
        <v>6000</v>
      </c>
      <c r="H2287" t="s">
        <v>346</v>
      </c>
      <c r="I2287" t="s">
        <v>347</v>
      </c>
      <c r="J2287" t="s">
        <v>253</v>
      </c>
      <c r="K2287" t="s">
        <v>3115</v>
      </c>
      <c r="L2287" t="s">
        <v>247</v>
      </c>
      <c r="M2287">
        <v>271546</v>
      </c>
      <c r="N2287">
        <v>0</v>
      </c>
      <c r="O2287">
        <v>271546</v>
      </c>
      <c r="P2287">
        <v>0</v>
      </c>
      <c r="Q2287" t="s">
        <v>6161</v>
      </c>
      <c r="R2287" t="s">
        <v>3229</v>
      </c>
      <c r="S2287" t="s">
        <v>4647</v>
      </c>
      <c r="T2287" t="s">
        <v>3932</v>
      </c>
      <c r="U2287" t="s">
        <v>6162</v>
      </c>
      <c r="V2287" t="s">
        <v>6163</v>
      </c>
      <c r="W2287" t="s">
        <v>3085</v>
      </c>
      <c r="X2287" t="str">
        <f t="shared" si="35"/>
        <v>Funcionamiento</v>
      </c>
      <c r="Y2287" t="s">
        <v>6000</v>
      </c>
    </row>
    <row r="2288" spans="1:25">
      <c r="A2288" t="s">
        <v>3292</v>
      </c>
      <c r="B2288" t="s">
        <v>6164</v>
      </c>
      <c r="C2288" t="s">
        <v>6165</v>
      </c>
      <c r="D2288" t="s">
        <v>3076</v>
      </c>
      <c r="E2288" t="s">
        <v>3077</v>
      </c>
      <c r="F2288" t="s">
        <v>3149</v>
      </c>
      <c r="G2288" t="s">
        <v>6000</v>
      </c>
      <c r="H2288" t="s">
        <v>437</v>
      </c>
      <c r="I2288" t="s">
        <v>649</v>
      </c>
      <c r="J2288" t="s">
        <v>246</v>
      </c>
      <c r="K2288" t="s">
        <v>3079</v>
      </c>
      <c r="L2288" t="s">
        <v>247</v>
      </c>
      <c r="M2288">
        <v>5244937</v>
      </c>
      <c r="N2288">
        <v>0</v>
      </c>
      <c r="O2288">
        <v>5244937</v>
      </c>
      <c r="P2288">
        <v>0</v>
      </c>
      <c r="Q2288" t="s">
        <v>6166</v>
      </c>
      <c r="R2288" t="s">
        <v>3292</v>
      </c>
      <c r="S2288" t="s">
        <v>6167</v>
      </c>
      <c r="T2288" t="s">
        <v>6168</v>
      </c>
      <c r="U2288" t="s">
        <v>6169</v>
      </c>
      <c r="V2288" t="s">
        <v>6170</v>
      </c>
      <c r="W2288" t="s">
        <v>3085</v>
      </c>
      <c r="X2288" t="str">
        <f t="shared" si="35"/>
        <v>Inversión</v>
      </c>
      <c r="Y2288" t="s">
        <v>3157</v>
      </c>
    </row>
    <row r="2289" spans="1:25">
      <c r="A2289" t="s">
        <v>3292</v>
      </c>
      <c r="B2289" t="s">
        <v>6164</v>
      </c>
      <c r="C2289" t="s">
        <v>6165</v>
      </c>
      <c r="D2289" t="s">
        <v>3076</v>
      </c>
      <c r="E2289" t="s">
        <v>3077</v>
      </c>
      <c r="F2289" t="s">
        <v>3149</v>
      </c>
      <c r="G2289" t="s">
        <v>6000</v>
      </c>
      <c r="H2289" t="s">
        <v>437</v>
      </c>
      <c r="I2289" t="s">
        <v>649</v>
      </c>
      <c r="J2289" t="s">
        <v>246</v>
      </c>
      <c r="K2289" t="s">
        <v>3150</v>
      </c>
      <c r="L2289" t="s">
        <v>247</v>
      </c>
      <c r="M2289">
        <v>2536082</v>
      </c>
      <c r="N2289">
        <v>-1729115</v>
      </c>
      <c r="O2289">
        <v>806967</v>
      </c>
      <c r="P2289">
        <v>0</v>
      </c>
      <c r="Q2289" t="s">
        <v>6166</v>
      </c>
      <c r="R2289" t="s">
        <v>3292</v>
      </c>
      <c r="S2289" t="s">
        <v>6167</v>
      </c>
      <c r="T2289" t="s">
        <v>6168</v>
      </c>
      <c r="U2289" t="s">
        <v>6169</v>
      </c>
      <c r="V2289" t="s">
        <v>6170</v>
      </c>
      <c r="W2289" t="s">
        <v>3085</v>
      </c>
      <c r="X2289" t="str">
        <f t="shared" si="35"/>
        <v>Inversión</v>
      </c>
      <c r="Y2289" t="s">
        <v>3157</v>
      </c>
    </row>
    <row r="2290" spans="1:25">
      <c r="A2290" t="s">
        <v>3297</v>
      </c>
      <c r="B2290" t="s">
        <v>4372</v>
      </c>
      <c r="C2290" t="s">
        <v>6171</v>
      </c>
      <c r="D2290" t="s">
        <v>3076</v>
      </c>
      <c r="E2290" t="s">
        <v>3077</v>
      </c>
      <c r="F2290" t="s">
        <v>258</v>
      </c>
      <c r="G2290" t="s">
        <v>6000</v>
      </c>
      <c r="H2290" t="s">
        <v>303</v>
      </c>
      <c r="I2290" t="s">
        <v>305</v>
      </c>
      <c r="J2290" t="s">
        <v>246</v>
      </c>
      <c r="K2290" t="s">
        <v>3079</v>
      </c>
      <c r="L2290" t="s">
        <v>247</v>
      </c>
      <c r="M2290">
        <v>1706429</v>
      </c>
      <c r="N2290">
        <v>0</v>
      </c>
      <c r="O2290">
        <v>1706429</v>
      </c>
      <c r="P2290">
        <v>0</v>
      </c>
      <c r="Q2290" t="s">
        <v>6172</v>
      </c>
      <c r="R2290" t="s">
        <v>3297</v>
      </c>
      <c r="S2290" t="s">
        <v>6173</v>
      </c>
      <c r="T2290" t="s">
        <v>3085</v>
      </c>
      <c r="U2290" t="s">
        <v>6174</v>
      </c>
      <c r="V2290" t="s">
        <v>6175</v>
      </c>
      <c r="W2290" t="s">
        <v>3085</v>
      </c>
      <c r="X2290" t="str">
        <f t="shared" si="35"/>
        <v>Funcionamiento</v>
      </c>
      <c r="Y2290" t="s">
        <v>6000</v>
      </c>
    </row>
    <row r="2291" spans="1:25">
      <c r="A2291" t="s">
        <v>3297</v>
      </c>
      <c r="B2291" t="s">
        <v>4372</v>
      </c>
      <c r="C2291" t="s">
        <v>6171</v>
      </c>
      <c r="D2291" t="s">
        <v>3076</v>
      </c>
      <c r="E2291" t="s">
        <v>3077</v>
      </c>
      <c r="F2291" t="s">
        <v>258</v>
      </c>
      <c r="G2291" t="s">
        <v>6000</v>
      </c>
      <c r="H2291" t="s">
        <v>294</v>
      </c>
      <c r="I2291" t="s">
        <v>296</v>
      </c>
      <c r="J2291" t="s">
        <v>246</v>
      </c>
      <c r="K2291" t="s">
        <v>3079</v>
      </c>
      <c r="L2291" t="s">
        <v>247</v>
      </c>
      <c r="M2291">
        <v>894526</v>
      </c>
      <c r="N2291">
        <v>0</v>
      </c>
      <c r="O2291">
        <v>894526</v>
      </c>
      <c r="P2291">
        <v>0</v>
      </c>
      <c r="Q2291" t="s">
        <v>6172</v>
      </c>
      <c r="R2291" t="s">
        <v>3297</v>
      </c>
      <c r="S2291" t="s">
        <v>6173</v>
      </c>
      <c r="T2291" t="s">
        <v>3085</v>
      </c>
      <c r="U2291" t="s">
        <v>6174</v>
      </c>
      <c r="V2291" t="s">
        <v>6175</v>
      </c>
      <c r="W2291" t="s">
        <v>3085</v>
      </c>
      <c r="X2291" t="str">
        <f t="shared" si="35"/>
        <v>Funcionamiento</v>
      </c>
      <c r="Y2291" t="s">
        <v>6000</v>
      </c>
    </row>
    <row r="2292" spans="1:25">
      <c r="A2292" t="s">
        <v>3297</v>
      </c>
      <c r="B2292" t="s">
        <v>4372</v>
      </c>
      <c r="C2292" t="s">
        <v>6171</v>
      </c>
      <c r="D2292" t="s">
        <v>3076</v>
      </c>
      <c r="E2292" t="s">
        <v>3077</v>
      </c>
      <c r="F2292" t="s">
        <v>258</v>
      </c>
      <c r="G2292" t="s">
        <v>6000</v>
      </c>
      <c r="H2292" t="s">
        <v>312</v>
      </c>
      <c r="I2292" t="s">
        <v>3333</v>
      </c>
      <c r="J2292" t="s">
        <v>246</v>
      </c>
      <c r="K2292" t="s">
        <v>3079</v>
      </c>
      <c r="L2292" t="s">
        <v>247</v>
      </c>
      <c r="M2292">
        <v>1186250</v>
      </c>
      <c r="N2292">
        <v>0</v>
      </c>
      <c r="O2292">
        <v>1186250</v>
      </c>
      <c r="P2292">
        <v>0</v>
      </c>
      <c r="Q2292" t="s">
        <v>6172</v>
      </c>
      <c r="R2292" t="s">
        <v>3297</v>
      </c>
      <c r="S2292" t="s">
        <v>6173</v>
      </c>
      <c r="T2292" t="s">
        <v>3085</v>
      </c>
      <c r="U2292" t="s">
        <v>6174</v>
      </c>
      <c r="V2292" t="s">
        <v>6175</v>
      </c>
      <c r="W2292" t="s">
        <v>3085</v>
      </c>
      <c r="X2292" t="str">
        <f t="shared" si="35"/>
        <v>Funcionamiento</v>
      </c>
      <c r="Y2292" t="s">
        <v>6000</v>
      </c>
    </row>
    <row r="2293" spans="1:25">
      <c r="A2293" t="s">
        <v>3297</v>
      </c>
      <c r="B2293" t="s">
        <v>4372</v>
      </c>
      <c r="C2293" t="s">
        <v>6171</v>
      </c>
      <c r="D2293" t="s">
        <v>3076</v>
      </c>
      <c r="E2293" t="s">
        <v>3077</v>
      </c>
      <c r="F2293" t="s">
        <v>258</v>
      </c>
      <c r="G2293" t="s">
        <v>6000</v>
      </c>
      <c r="H2293" t="s">
        <v>348</v>
      </c>
      <c r="I2293" t="s">
        <v>349</v>
      </c>
      <c r="J2293" t="s">
        <v>246</v>
      </c>
      <c r="K2293" t="s">
        <v>3079</v>
      </c>
      <c r="L2293" t="s">
        <v>247</v>
      </c>
      <c r="M2293">
        <v>914780</v>
      </c>
      <c r="N2293">
        <v>0</v>
      </c>
      <c r="O2293">
        <v>914780</v>
      </c>
      <c r="P2293">
        <v>0</v>
      </c>
      <c r="Q2293" t="s">
        <v>6172</v>
      </c>
      <c r="R2293" t="s">
        <v>3297</v>
      </c>
      <c r="S2293" t="s">
        <v>6173</v>
      </c>
      <c r="T2293" t="s">
        <v>3085</v>
      </c>
      <c r="U2293" t="s">
        <v>6174</v>
      </c>
      <c r="V2293" t="s">
        <v>6175</v>
      </c>
      <c r="W2293" t="s">
        <v>3085</v>
      </c>
      <c r="X2293" t="str">
        <f t="shared" si="35"/>
        <v>Funcionamiento</v>
      </c>
      <c r="Y2293" t="s">
        <v>6000</v>
      </c>
    </row>
    <row r="2294" spans="1:25">
      <c r="A2294" t="s">
        <v>3297</v>
      </c>
      <c r="B2294" t="s">
        <v>4372</v>
      </c>
      <c r="C2294" t="s">
        <v>6171</v>
      </c>
      <c r="D2294" t="s">
        <v>3076</v>
      </c>
      <c r="E2294" t="s">
        <v>3077</v>
      </c>
      <c r="F2294" t="s">
        <v>258</v>
      </c>
      <c r="G2294" t="s">
        <v>6000</v>
      </c>
      <c r="H2294" t="s">
        <v>292</v>
      </c>
      <c r="I2294" t="s">
        <v>293</v>
      </c>
      <c r="J2294" t="s">
        <v>246</v>
      </c>
      <c r="K2294" t="s">
        <v>3079</v>
      </c>
      <c r="L2294" t="s">
        <v>247</v>
      </c>
      <c r="M2294">
        <v>49996840</v>
      </c>
      <c r="N2294">
        <v>0</v>
      </c>
      <c r="O2294">
        <v>49996840</v>
      </c>
      <c r="P2294">
        <v>0</v>
      </c>
      <c r="Q2294" t="s">
        <v>6172</v>
      </c>
      <c r="R2294" t="s">
        <v>3297</v>
      </c>
      <c r="S2294" t="s">
        <v>6173</v>
      </c>
      <c r="T2294" t="s">
        <v>3085</v>
      </c>
      <c r="U2294" t="s">
        <v>6174</v>
      </c>
      <c r="V2294" t="s">
        <v>6175</v>
      </c>
      <c r="W2294" t="s">
        <v>3085</v>
      </c>
      <c r="X2294" t="str">
        <f t="shared" si="35"/>
        <v>Funcionamiento</v>
      </c>
      <c r="Y2294" t="s">
        <v>6000</v>
      </c>
    </row>
    <row r="2295" spans="1:25">
      <c r="A2295" t="s">
        <v>3297</v>
      </c>
      <c r="B2295" t="s">
        <v>4372</v>
      </c>
      <c r="C2295" t="s">
        <v>6171</v>
      </c>
      <c r="D2295" t="s">
        <v>3076</v>
      </c>
      <c r="E2295" t="s">
        <v>3077</v>
      </c>
      <c r="F2295" t="s">
        <v>258</v>
      </c>
      <c r="G2295" t="s">
        <v>6000</v>
      </c>
      <c r="H2295" t="s">
        <v>309</v>
      </c>
      <c r="I2295" t="s">
        <v>311</v>
      </c>
      <c r="J2295" t="s">
        <v>246</v>
      </c>
      <c r="K2295" t="s">
        <v>3079</v>
      </c>
      <c r="L2295" t="s">
        <v>247</v>
      </c>
      <c r="M2295">
        <v>1071534</v>
      </c>
      <c r="N2295">
        <v>0</v>
      </c>
      <c r="O2295">
        <v>1071534</v>
      </c>
      <c r="P2295">
        <v>0</v>
      </c>
      <c r="Q2295" t="s">
        <v>6172</v>
      </c>
      <c r="R2295" t="s">
        <v>3297</v>
      </c>
      <c r="S2295" t="s">
        <v>6173</v>
      </c>
      <c r="T2295" t="s">
        <v>3085</v>
      </c>
      <c r="U2295" t="s">
        <v>6174</v>
      </c>
      <c r="V2295" t="s">
        <v>6175</v>
      </c>
      <c r="W2295" t="s">
        <v>3085</v>
      </c>
      <c r="X2295" t="str">
        <f t="shared" si="35"/>
        <v>Funcionamiento</v>
      </c>
      <c r="Y2295" t="s">
        <v>6000</v>
      </c>
    </row>
    <row r="2296" spans="1:25">
      <c r="A2296" t="s">
        <v>3297</v>
      </c>
      <c r="B2296" t="s">
        <v>4372</v>
      </c>
      <c r="C2296" t="s">
        <v>6171</v>
      </c>
      <c r="D2296" t="s">
        <v>3076</v>
      </c>
      <c r="E2296" t="s">
        <v>3077</v>
      </c>
      <c r="F2296" t="s">
        <v>258</v>
      </c>
      <c r="G2296" t="s">
        <v>6000</v>
      </c>
      <c r="H2296" t="s">
        <v>331</v>
      </c>
      <c r="I2296" t="s">
        <v>587</v>
      </c>
      <c r="J2296" t="s">
        <v>246</v>
      </c>
      <c r="K2296" t="s">
        <v>3079</v>
      </c>
      <c r="L2296" t="s">
        <v>247</v>
      </c>
      <c r="M2296">
        <v>1571583</v>
      </c>
      <c r="N2296">
        <v>0</v>
      </c>
      <c r="O2296">
        <v>1571583</v>
      </c>
      <c r="P2296">
        <v>0</v>
      </c>
      <c r="Q2296" t="s">
        <v>6172</v>
      </c>
      <c r="R2296" t="s">
        <v>3297</v>
      </c>
      <c r="S2296" t="s">
        <v>6173</v>
      </c>
      <c r="T2296" t="s">
        <v>3085</v>
      </c>
      <c r="U2296" t="s">
        <v>6174</v>
      </c>
      <c r="V2296" t="s">
        <v>6175</v>
      </c>
      <c r="W2296" t="s">
        <v>3085</v>
      </c>
      <c r="X2296" t="str">
        <f t="shared" si="35"/>
        <v>Funcionamiento</v>
      </c>
      <c r="Y2296" t="s">
        <v>6000</v>
      </c>
    </row>
    <row r="2297" spans="1:25">
      <c r="A2297" t="s">
        <v>3297</v>
      </c>
      <c r="B2297" t="s">
        <v>4372</v>
      </c>
      <c r="C2297" t="s">
        <v>6171</v>
      </c>
      <c r="D2297" t="s">
        <v>3076</v>
      </c>
      <c r="E2297" t="s">
        <v>3077</v>
      </c>
      <c r="F2297" t="s">
        <v>258</v>
      </c>
      <c r="G2297" t="s">
        <v>6000</v>
      </c>
      <c r="H2297" t="s">
        <v>333</v>
      </c>
      <c r="I2297" t="s">
        <v>335</v>
      </c>
      <c r="J2297" t="s">
        <v>246</v>
      </c>
      <c r="K2297" t="s">
        <v>3079</v>
      </c>
      <c r="L2297" t="s">
        <v>247</v>
      </c>
      <c r="M2297">
        <v>116150</v>
      </c>
      <c r="N2297">
        <v>0</v>
      </c>
      <c r="O2297">
        <v>116150</v>
      </c>
      <c r="P2297">
        <v>0</v>
      </c>
      <c r="Q2297" t="s">
        <v>6172</v>
      </c>
      <c r="R2297" t="s">
        <v>3297</v>
      </c>
      <c r="S2297" t="s">
        <v>6173</v>
      </c>
      <c r="T2297" t="s">
        <v>3085</v>
      </c>
      <c r="U2297" t="s">
        <v>6174</v>
      </c>
      <c r="V2297" t="s">
        <v>6175</v>
      </c>
      <c r="W2297" t="s">
        <v>3085</v>
      </c>
      <c r="X2297" t="str">
        <f t="shared" si="35"/>
        <v>Funcionamiento</v>
      </c>
      <c r="Y2297" t="s">
        <v>6000</v>
      </c>
    </row>
    <row r="2298" spans="1:25">
      <c r="A2298" t="s">
        <v>3297</v>
      </c>
      <c r="B2298" t="s">
        <v>4372</v>
      </c>
      <c r="C2298" t="s">
        <v>6171</v>
      </c>
      <c r="D2298" t="s">
        <v>3076</v>
      </c>
      <c r="E2298" t="s">
        <v>3077</v>
      </c>
      <c r="F2298" t="s">
        <v>258</v>
      </c>
      <c r="G2298" t="s">
        <v>6000</v>
      </c>
      <c r="H2298" t="s">
        <v>336</v>
      </c>
      <c r="I2298" t="s">
        <v>337</v>
      </c>
      <c r="J2298" t="s">
        <v>246</v>
      </c>
      <c r="K2298" t="s">
        <v>3079</v>
      </c>
      <c r="L2298" t="s">
        <v>247</v>
      </c>
      <c r="M2298">
        <v>2354967</v>
      </c>
      <c r="N2298">
        <v>0</v>
      </c>
      <c r="O2298">
        <v>2354967</v>
      </c>
      <c r="P2298">
        <v>0</v>
      </c>
      <c r="Q2298" t="s">
        <v>6172</v>
      </c>
      <c r="R2298" t="s">
        <v>3297</v>
      </c>
      <c r="S2298" t="s">
        <v>6173</v>
      </c>
      <c r="T2298" t="s">
        <v>3085</v>
      </c>
      <c r="U2298" t="s">
        <v>6174</v>
      </c>
      <c r="V2298" t="s">
        <v>6175</v>
      </c>
      <c r="W2298" t="s">
        <v>3085</v>
      </c>
      <c r="X2298" t="str">
        <f t="shared" si="35"/>
        <v>Funcionamiento</v>
      </c>
      <c r="Y2298" t="s">
        <v>6000</v>
      </c>
    </row>
    <row r="2299" spans="1:25">
      <c r="A2299" t="s">
        <v>3304</v>
      </c>
      <c r="B2299" t="s">
        <v>4372</v>
      </c>
      <c r="C2299" t="s">
        <v>6176</v>
      </c>
      <c r="D2299" t="s">
        <v>3076</v>
      </c>
      <c r="E2299" t="s">
        <v>3077</v>
      </c>
      <c r="F2299" t="s">
        <v>258</v>
      </c>
      <c r="G2299" t="s">
        <v>6000</v>
      </c>
      <c r="H2299" t="s">
        <v>316</v>
      </c>
      <c r="I2299" t="s">
        <v>583</v>
      </c>
      <c r="J2299" t="s">
        <v>246</v>
      </c>
      <c r="K2299" t="s">
        <v>3079</v>
      </c>
      <c r="L2299" t="s">
        <v>247</v>
      </c>
      <c r="M2299">
        <v>4640200</v>
      </c>
      <c r="N2299">
        <v>0</v>
      </c>
      <c r="O2299">
        <v>4640200</v>
      </c>
      <c r="P2299">
        <v>0</v>
      </c>
      <c r="Q2299" t="s">
        <v>6177</v>
      </c>
      <c r="R2299" t="s">
        <v>3304</v>
      </c>
      <c r="S2299" t="s">
        <v>3459</v>
      </c>
      <c r="T2299" t="s">
        <v>3085</v>
      </c>
      <c r="U2299" t="s">
        <v>6178</v>
      </c>
      <c r="V2299" t="s">
        <v>6179</v>
      </c>
      <c r="W2299" t="s">
        <v>3085</v>
      </c>
      <c r="X2299" t="str">
        <f t="shared" si="35"/>
        <v>Funcionamiento</v>
      </c>
      <c r="Y2299" t="s">
        <v>6000</v>
      </c>
    </row>
    <row r="2300" spans="1:25">
      <c r="A2300" t="s">
        <v>3304</v>
      </c>
      <c r="B2300" t="s">
        <v>4372</v>
      </c>
      <c r="C2300" t="s">
        <v>6176</v>
      </c>
      <c r="D2300" t="s">
        <v>3076</v>
      </c>
      <c r="E2300" t="s">
        <v>3077</v>
      </c>
      <c r="F2300" t="s">
        <v>258</v>
      </c>
      <c r="G2300" t="s">
        <v>6000</v>
      </c>
      <c r="H2300" t="s">
        <v>318</v>
      </c>
      <c r="I2300" t="s">
        <v>586</v>
      </c>
      <c r="J2300" t="s">
        <v>246</v>
      </c>
      <c r="K2300" t="s">
        <v>3079</v>
      </c>
      <c r="L2300" t="s">
        <v>247</v>
      </c>
      <c r="M2300">
        <v>2268300</v>
      </c>
      <c r="N2300">
        <v>0</v>
      </c>
      <c r="O2300">
        <v>2268300</v>
      </c>
      <c r="P2300">
        <v>0</v>
      </c>
      <c r="Q2300" t="s">
        <v>6177</v>
      </c>
      <c r="R2300" t="s">
        <v>3304</v>
      </c>
      <c r="S2300" t="s">
        <v>3459</v>
      </c>
      <c r="T2300" t="s">
        <v>3085</v>
      </c>
      <c r="U2300" t="s">
        <v>6178</v>
      </c>
      <c r="V2300" t="s">
        <v>6179</v>
      </c>
      <c r="W2300" t="s">
        <v>3085</v>
      </c>
      <c r="X2300" t="str">
        <f t="shared" si="35"/>
        <v>Funcionamiento</v>
      </c>
      <c r="Y2300" t="s">
        <v>6000</v>
      </c>
    </row>
    <row r="2301" spans="1:25">
      <c r="A2301" t="s">
        <v>3304</v>
      </c>
      <c r="B2301" t="s">
        <v>4372</v>
      </c>
      <c r="C2301" t="s">
        <v>6176</v>
      </c>
      <c r="D2301" t="s">
        <v>3076</v>
      </c>
      <c r="E2301" t="s">
        <v>3077</v>
      </c>
      <c r="F2301" t="s">
        <v>258</v>
      </c>
      <c r="G2301" t="s">
        <v>6000</v>
      </c>
      <c r="H2301" t="s">
        <v>324</v>
      </c>
      <c r="I2301" t="s">
        <v>325</v>
      </c>
      <c r="J2301" t="s">
        <v>246</v>
      </c>
      <c r="K2301" t="s">
        <v>3079</v>
      </c>
      <c r="L2301" t="s">
        <v>247</v>
      </c>
      <c r="M2301">
        <v>1134600</v>
      </c>
      <c r="N2301">
        <v>0</v>
      </c>
      <c r="O2301">
        <v>1134600</v>
      </c>
      <c r="P2301">
        <v>0</v>
      </c>
      <c r="Q2301" t="s">
        <v>6177</v>
      </c>
      <c r="R2301" t="s">
        <v>3304</v>
      </c>
      <c r="S2301" t="s">
        <v>3459</v>
      </c>
      <c r="T2301" t="s">
        <v>3085</v>
      </c>
      <c r="U2301" t="s">
        <v>6178</v>
      </c>
      <c r="V2301" t="s">
        <v>6179</v>
      </c>
      <c r="W2301" t="s">
        <v>3085</v>
      </c>
      <c r="X2301" t="str">
        <f t="shared" si="35"/>
        <v>Funcionamiento</v>
      </c>
      <c r="Y2301" t="s">
        <v>6000</v>
      </c>
    </row>
    <row r="2302" spans="1:25">
      <c r="A2302" t="s">
        <v>3304</v>
      </c>
      <c r="B2302" t="s">
        <v>4372</v>
      </c>
      <c r="C2302" t="s">
        <v>6176</v>
      </c>
      <c r="D2302" t="s">
        <v>3076</v>
      </c>
      <c r="E2302" t="s">
        <v>3077</v>
      </c>
      <c r="F2302" t="s">
        <v>258</v>
      </c>
      <c r="G2302" t="s">
        <v>6000</v>
      </c>
      <c r="H2302" t="s">
        <v>320</v>
      </c>
      <c r="I2302" t="s">
        <v>321</v>
      </c>
      <c r="J2302" t="s">
        <v>246</v>
      </c>
      <c r="K2302" t="s">
        <v>3079</v>
      </c>
      <c r="L2302" t="s">
        <v>247</v>
      </c>
      <c r="M2302">
        <v>693400</v>
      </c>
      <c r="N2302">
        <v>0</v>
      </c>
      <c r="O2302">
        <v>693400</v>
      </c>
      <c r="P2302">
        <v>0</v>
      </c>
      <c r="Q2302" t="s">
        <v>6177</v>
      </c>
      <c r="R2302" t="s">
        <v>3304</v>
      </c>
      <c r="S2302" t="s">
        <v>3459</v>
      </c>
      <c r="T2302" t="s">
        <v>3085</v>
      </c>
      <c r="U2302" t="s">
        <v>6178</v>
      </c>
      <c r="V2302" t="s">
        <v>6179</v>
      </c>
      <c r="W2302" t="s">
        <v>3085</v>
      </c>
      <c r="X2302" t="str">
        <f t="shared" si="35"/>
        <v>Funcionamiento</v>
      </c>
      <c r="Y2302" t="s">
        <v>6000</v>
      </c>
    </row>
    <row r="2303" spans="1:25">
      <c r="A2303" t="s">
        <v>3304</v>
      </c>
      <c r="B2303" t="s">
        <v>4372</v>
      </c>
      <c r="C2303" t="s">
        <v>6176</v>
      </c>
      <c r="D2303" t="s">
        <v>3076</v>
      </c>
      <c r="E2303" t="s">
        <v>3077</v>
      </c>
      <c r="F2303" t="s">
        <v>258</v>
      </c>
      <c r="G2303" t="s">
        <v>6000</v>
      </c>
      <c r="H2303" t="s">
        <v>322</v>
      </c>
      <c r="I2303" t="s">
        <v>323</v>
      </c>
      <c r="J2303" t="s">
        <v>246</v>
      </c>
      <c r="K2303" t="s">
        <v>3079</v>
      </c>
      <c r="L2303" t="s">
        <v>247</v>
      </c>
      <c r="M2303">
        <v>1701700</v>
      </c>
      <c r="N2303">
        <v>0</v>
      </c>
      <c r="O2303">
        <v>1701700</v>
      </c>
      <c r="P2303">
        <v>0</v>
      </c>
      <c r="Q2303" t="s">
        <v>6177</v>
      </c>
      <c r="R2303" t="s">
        <v>3304</v>
      </c>
      <c r="S2303" t="s">
        <v>3459</v>
      </c>
      <c r="T2303" t="s">
        <v>3085</v>
      </c>
      <c r="U2303" t="s">
        <v>6178</v>
      </c>
      <c r="V2303" t="s">
        <v>6179</v>
      </c>
      <c r="W2303" t="s">
        <v>3085</v>
      </c>
      <c r="X2303" t="str">
        <f t="shared" si="35"/>
        <v>Funcionamiento</v>
      </c>
      <c r="Y2303" t="s">
        <v>6000</v>
      </c>
    </row>
    <row r="2304" spans="1:25">
      <c r="A2304" t="s">
        <v>3304</v>
      </c>
      <c r="B2304" t="s">
        <v>4372</v>
      </c>
      <c r="C2304" t="s">
        <v>6176</v>
      </c>
      <c r="D2304" t="s">
        <v>3076</v>
      </c>
      <c r="E2304" t="s">
        <v>3077</v>
      </c>
      <c r="F2304" t="s">
        <v>258</v>
      </c>
      <c r="G2304" t="s">
        <v>6000</v>
      </c>
      <c r="H2304" t="s">
        <v>314</v>
      </c>
      <c r="I2304" t="s">
        <v>582</v>
      </c>
      <c r="J2304" t="s">
        <v>246</v>
      </c>
      <c r="K2304" t="s">
        <v>3079</v>
      </c>
      <c r="L2304" t="s">
        <v>247</v>
      </c>
      <c r="M2304">
        <v>6550300</v>
      </c>
      <c r="N2304">
        <v>0</v>
      </c>
      <c r="O2304">
        <v>6550300</v>
      </c>
      <c r="P2304">
        <v>0</v>
      </c>
      <c r="Q2304" t="s">
        <v>6177</v>
      </c>
      <c r="R2304" t="s">
        <v>3304</v>
      </c>
      <c r="S2304" t="s">
        <v>3459</v>
      </c>
      <c r="T2304" t="s">
        <v>3085</v>
      </c>
      <c r="U2304" t="s">
        <v>6178</v>
      </c>
      <c r="V2304" t="s">
        <v>6179</v>
      </c>
      <c r="W2304" t="s">
        <v>3085</v>
      </c>
      <c r="X2304" t="str">
        <f t="shared" si="35"/>
        <v>Funcionamiento</v>
      </c>
      <c r="Y2304" t="s">
        <v>6000</v>
      </c>
    </row>
    <row r="2305" spans="1:25">
      <c r="A2305" t="s">
        <v>3237</v>
      </c>
      <c r="B2305" t="s">
        <v>3770</v>
      </c>
      <c r="C2305" t="s">
        <v>6180</v>
      </c>
      <c r="D2305" t="s">
        <v>3076</v>
      </c>
      <c r="E2305" t="s">
        <v>3331</v>
      </c>
      <c r="F2305" t="s">
        <v>3149</v>
      </c>
      <c r="G2305" t="s">
        <v>6000</v>
      </c>
      <c r="H2305" t="s">
        <v>437</v>
      </c>
      <c r="I2305" t="s">
        <v>649</v>
      </c>
      <c r="J2305" t="s">
        <v>253</v>
      </c>
      <c r="K2305" t="s">
        <v>3115</v>
      </c>
      <c r="L2305" t="s">
        <v>247</v>
      </c>
      <c r="M2305">
        <v>7232173</v>
      </c>
      <c r="N2305">
        <v>-7232173</v>
      </c>
      <c r="O2305">
        <v>0</v>
      </c>
      <c r="P2305">
        <v>0</v>
      </c>
      <c r="Q2305" t="s">
        <v>6181</v>
      </c>
      <c r="R2305" t="s">
        <v>3317</v>
      </c>
      <c r="S2305" t="s">
        <v>3085</v>
      </c>
      <c r="T2305" t="s">
        <v>3085</v>
      </c>
      <c r="U2305" t="s">
        <v>3085</v>
      </c>
      <c r="V2305" t="s">
        <v>3085</v>
      </c>
      <c r="W2305" t="s">
        <v>3085</v>
      </c>
      <c r="X2305" t="str">
        <f t="shared" si="35"/>
        <v>Inversión</v>
      </c>
      <c r="Y2305" t="s">
        <v>3157</v>
      </c>
    </row>
    <row r="2306" spans="1:25">
      <c r="A2306" t="s">
        <v>3317</v>
      </c>
      <c r="B2306" t="s">
        <v>3770</v>
      </c>
      <c r="C2306" t="s">
        <v>6182</v>
      </c>
      <c r="D2306" t="s">
        <v>3076</v>
      </c>
      <c r="E2306" t="s">
        <v>3331</v>
      </c>
      <c r="F2306" t="s">
        <v>3149</v>
      </c>
      <c r="G2306" t="s">
        <v>6000</v>
      </c>
      <c r="H2306" t="s">
        <v>437</v>
      </c>
      <c r="I2306" t="s">
        <v>649</v>
      </c>
      <c r="J2306" t="s">
        <v>253</v>
      </c>
      <c r="K2306" t="s">
        <v>3115</v>
      </c>
      <c r="L2306" t="s">
        <v>247</v>
      </c>
      <c r="M2306">
        <v>7584300</v>
      </c>
      <c r="N2306">
        <v>-7584300</v>
      </c>
      <c r="O2306">
        <v>0</v>
      </c>
      <c r="P2306">
        <v>0</v>
      </c>
      <c r="Q2306" t="s">
        <v>6183</v>
      </c>
      <c r="R2306" t="s">
        <v>3257</v>
      </c>
      <c r="S2306" t="s">
        <v>3085</v>
      </c>
      <c r="T2306" t="s">
        <v>3085</v>
      </c>
      <c r="U2306" t="s">
        <v>3085</v>
      </c>
      <c r="V2306" t="s">
        <v>3085</v>
      </c>
      <c r="W2306" t="s">
        <v>3085</v>
      </c>
      <c r="X2306" t="str">
        <f t="shared" ref="X2306:X2369" si="36">IF(LEFT(H2306,1)="C","Inversión","Funcionamiento")</f>
        <v>Inversión</v>
      </c>
      <c r="Y2306" t="s">
        <v>3157</v>
      </c>
    </row>
    <row r="2307" spans="1:25">
      <c r="A2307" t="s">
        <v>3325</v>
      </c>
      <c r="B2307" t="s">
        <v>3770</v>
      </c>
      <c r="C2307" t="s">
        <v>6184</v>
      </c>
      <c r="D2307" t="s">
        <v>3076</v>
      </c>
      <c r="E2307" t="s">
        <v>3331</v>
      </c>
      <c r="F2307" t="s">
        <v>3149</v>
      </c>
      <c r="G2307" t="s">
        <v>6000</v>
      </c>
      <c r="H2307" t="s">
        <v>437</v>
      </c>
      <c r="I2307" t="s">
        <v>649</v>
      </c>
      <c r="J2307" t="s">
        <v>253</v>
      </c>
      <c r="K2307" t="s">
        <v>3115</v>
      </c>
      <c r="L2307" t="s">
        <v>247</v>
      </c>
      <c r="M2307">
        <v>6484183</v>
      </c>
      <c r="N2307">
        <v>-6484183</v>
      </c>
      <c r="O2307">
        <v>0</v>
      </c>
      <c r="P2307">
        <v>0</v>
      </c>
      <c r="Q2307" t="s">
        <v>6185</v>
      </c>
      <c r="R2307" t="s">
        <v>3245</v>
      </c>
      <c r="S2307" t="s">
        <v>3085</v>
      </c>
      <c r="T2307" t="s">
        <v>3085</v>
      </c>
      <c r="U2307" t="s">
        <v>3085</v>
      </c>
      <c r="V2307" t="s">
        <v>3085</v>
      </c>
      <c r="W2307" t="s">
        <v>3085</v>
      </c>
      <c r="X2307" t="str">
        <f t="shared" si="36"/>
        <v>Inversión</v>
      </c>
      <c r="Y2307" t="s">
        <v>3157</v>
      </c>
    </row>
    <row r="2308" spans="1:25">
      <c r="A2308" t="s">
        <v>3257</v>
      </c>
      <c r="B2308" t="s">
        <v>3770</v>
      </c>
      <c r="C2308" t="s">
        <v>6186</v>
      </c>
      <c r="D2308" t="s">
        <v>3076</v>
      </c>
      <c r="E2308" t="s">
        <v>3077</v>
      </c>
      <c r="F2308" t="s">
        <v>3149</v>
      </c>
      <c r="G2308" t="s">
        <v>6000</v>
      </c>
      <c r="H2308" t="s">
        <v>437</v>
      </c>
      <c r="I2308" t="s">
        <v>649</v>
      </c>
      <c r="J2308" t="s">
        <v>253</v>
      </c>
      <c r="K2308" t="s">
        <v>3115</v>
      </c>
      <c r="L2308" t="s">
        <v>247</v>
      </c>
      <c r="M2308">
        <v>5092755</v>
      </c>
      <c r="N2308">
        <v>-1833392</v>
      </c>
      <c r="O2308">
        <v>3259363</v>
      </c>
      <c r="P2308">
        <v>0</v>
      </c>
      <c r="Q2308" t="s">
        <v>6187</v>
      </c>
      <c r="R2308" t="s">
        <v>3336</v>
      </c>
      <c r="S2308" t="s">
        <v>3734</v>
      </c>
      <c r="T2308" t="s">
        <v>6188</v>
      </c>
      <c r="U2308" t="s">
        <v>6189</v>
      </c>
      <c r="V2308" t="s">
        <v>6190</v>
      </c>
      <c r="W2308" t="s">
        <v>3085</v>
      </c>
      <c r="X2308" t="str">
        <f t="shared" si="36"/>
        <v>Inversión</v>
      </c>
      <c r="Y2308" t="s">
        <v>3157</v>
      </c>
    </row>
    <row r="2309" spans="1:25">
      <c r="A2309" t="s">
        <v>3245</v>
      </c>
      <c r="B2309" t="s">
        <v>3770</v>
      </c>
      <c r="C2309" t="s">
        <v>6191</v>
      </c>
      <c r="D2309" t="s">
        <v>3076</v>
      </c>
      <c r="E2309" t="s">
        <v>3077</v>
      </c>
      <c r="F2309" t="s">
        <v>3149</v>
      </c>
      <c r="G2309" t="s">
        <v>6000</v>
      </c>
      <c r="H2309" t="s">
        <v>437</v>
      </c>
      <c r="I2309" t="s">
        <v>649</v>
      </c>
      <c r="J2309" t="s">
        <v>253</v>
      </c>
      <c r="K2309" t="s">
        <v>3115</v>
      </c>
      <c r="L2309" t="s">
        <v>247</v>
      </c>
      <c r="M2309">
        <v>4129230</v>
      </c>
      <c r="N2309">
        <v>-935959</v>
      </c>
      <c r="O2309">
        <v>3193271</v>
      </c>
      <c r="P2309">
        <v>0</v>
      </c>
      <c r="Q2309" t="s">
        <v>6192</v>
      </c>
      <c r="R2309" t="s">
        <v>3343</v>
      </c>
      <c r="S2309" t="s">
        <v>4500</v>
      </c>
      <c r="T2309" t="s">
        <v>6193</v>
      </c>
      <c r="U2309" t="s">
        <v>6194</v>
      </c>
      <c r="V2309" t="s">
        <v>6195</v>
      </c>
      <c r="W2309" t="s">
        <v>3085</v>
      </c>
      <c r="X2309" t="str">
        <f t="shared" si="36"/>
        <v>Inversión</v>
      </c>
      <c r="Y2309" t="s">
        <v>3157</v>
      </c>
    </row>
    <row r="2310" spans="1:25">
      <c r="A2310" t="s">
        <v>3336</v>
      </c>
      <c r="B2310" t="s">
        <v>3469</v>
      </c>
      <c r="C2310" t="s">
        <v>6196</v>
      </c>
      <c r="D2310" t="s">
        <v>3076</v>
      </c>
      <c r="E2310" t="s">
        <v>3077</v>
      </c>
      <c r="F2310" t="s">
        <v>3149</v>
      </c>
      <c r="G2310" t="s">
        <v>6000</v>
      </c>
      <c r="H2310" t="s">
        <v>437</v>
      </c>
      <c r="I2310" t="s">
        <v>649</v>
      </c>
      <c r="J2310" t="s">
        <v>253</v>
      </c>
      <c r="K2310" t="s">
        <v>3115</v>
      </c>
      <c r="L2310" t="s">
        <v>247</v>
      </c>
      <c r="M2310">
        <v>15520727</v>
      </c>
      <c r="N2310">
        <v>-4093715</v>
      </c>
      <c r="O2310">
        <v>11427012</v>
      </c>
      <c r="P2310">
        <v>0</v>
      </c>
      <c r="Q2310" t="s">
        <v>6183</v>
      </c>
      <c r="R2310" t="s">
        <v>3350</v>
      </c>
      <c r="S2310" t="s">
        <v>4319</v>
      </c>
      <c r="T2310" t="s">
        <v>6197</v>
      </c>
      <c r="U2310" t="s">
        <v>6198</v>
      </c>
      <c r="V2310" t="s">
        <v>6199</v>
      </c>
      <c r="W2310" t="s">
        <v>3085</v>
      </c>
      <c r="X2310" t="str">
        <f t="shared" si="36"/>
        <v>Inversión</v>
      </c>
      <c r="Y2310" t="s">
        <v>3157</v>
      </c>
    </row>
    <row r="2311" spans="1:25">
      <c r="A2311" t="s">
        <v>3343</v>
      </c>
      <c r="B2311" t="s">
        <v>5444</v>
      </c>
      <c r="C2311" t="s">
        <v>6200</v>
      </c>
      <c r="D2311" t="s">
        <v>3076</v>
      </c>
      <c r="E2311" t="s">
        <v>3077</v>
      </c>
      <c r="F2311" t="s">
        <v>3149</v>
      </c>
      <c r="G2311" t="s">
        <v>6000</v>
      </c>
      <c r="H2311" t="s">
        <v>437</v>
      </c>
      <c r="I2311" t="s">
        <v>649</v>
      </c>
      <c r="J2311" t="s">
        <v>253</v>
      </c>
      <c r="K2311" t="s">
        <v>3115</v>
      </c>
      <c r="L2311" t="s">
        <v>247</v>
      </c>
      <c r="M2311">
        <v>2967880</v>
      </c>
      <c r="N2311">
        <v>-493900</v>
      </c>
      <c r="O2311">
        <v>2473980</v>
      </c>
      <c r="P2311">
        <v>0</v>
      </c>
      <c r="Q2311" t="s">
        <v>6201</v>
      </c>
      <c r="R2311" t="s">
        <v>3265</v>
      </c>
      <c r="S2311" t="s">
        <v>6202</v>
      </c>
      <c r="T2311" t="s">
        <v>6203</v>
      </c>
      <c r="U2311" t="s">
        <v>6204</v>
      </c>
      <c r="V2311" t="s">
        <v>6205</v>
      </c>
      <c r="W2311" t="s">
        <v>3085</v>
      </c>
      <c r="X2311" t="str">
        <f t="shared" si="36"/>
        <v>Inversión</v>
      </c>
      <c r="Y2311" t="s">
        <v>3157</v>
      </c>
    </row>
    <row r="2312" spans="1:25">
      <c r="A2312" t="s">
        <v>3350</v>
      </c>
      <c r="B2312" t="s">
        <v>4105</v>
      </c>
      <c r="C2312" t="s">
        <v>6206</v>
      </c>
      <c r="D2312" t="s">
        <v>3076</v>
      </c>
      <c r="E2312" t="s">
        <v>3077</v>
      </c>
      <c r="F2312" t="s">
        <v>3149</v>
      </c>
      <c r="G2312" t="s">
        <v>6000</v>
      </c>
      <c r="H2312" t="s">
        <v>437</v>
      </c>
      <c r="I2312" t="s">
        <v>649</v>
      </c>
      <c r="J2312" t="s">
        <v>253</v>
      </c>
      <c r="K2312" t="s">
        <v>3115</v>
      </c>
      <c r="L2312" t="s">
        <v>247</v>
      </c>
      <c r="M2312">
        <v>2752820</v>
      </c>
      <c r="N2312">
        <v>-110113</v>
      </c>
      <c r="O2312">
        <v>2642707</v>
      </c>
      <c r="P2312">
        <v>0</v>
      </c>
      <c r="Q2312" t="s">
        <v>6207</v>
      </c>
      <c r="R2312" t="s">
        <v>3365</v>
      </c>
      <c r="S2312" t="s">
        <v>3728</v>
      </c>
      <c r="T2312" t="s">
        <v>3729</v>
      </c>
      <c r="U2312" t="s">
        <v>6208</v>
      </c>
      <c r="V2312" t="s">
        <v>6209</v>
      </c>
      <c r="W2312" t="s">
        <v>3085</v>
      </c>
      <c r="X2312" t="str">
        <f t="shared" si="36"/>
        <v>Inversión</v>
      </c>
      <c r="Y2312" t="s">
        <v>3157</v>
      </c>
    </row>
    <row r="2313" spans="1:25">
      <c r="A2313" t="s">
        <v>3265</v>
      </c>
      <c r="B2313" t="s">
        <v>3821</v>
      </c>
      <c r="C2313" t="s">
        <v>6210</v>
      </c>
      <c r="D2313" t="s">
        <v>3076</v>
      </c>
      <c r="E2313" t="s">
        <v>3077</v>
      </c>
      <c r="F2313" t="s">
        <v>258</v>
      </c>
      <c r="G2313" t="s">
        <v>6000</v>
      </c>
      <c r="H2313" t="s">
        <v>306</v>
      </c>
      <c r="I2313" t="s">
        <v>308</v>
      </c>
      <c r="J2313" t="s">
        <v>246</v>
      </c>
      <c r="K2313" t="s">
        <v>3079</v>
      </c>
      <c r="L2313" t="s">
        <v>247</v>
      </c>
      <c r="M2313">
        <v>72814264</v>
      </c>
      <c r="N2313">
        <v>0</v>
      </c>
      <c r="O2313">
        <v>72814264</v>
      </c>
      <c r="P2313">
        <v>0</v>
      </c>
      <c r="Q2313" t="s">
        <v>6211</v>
      </c>
      <c r="R2313" t="s">
        <v>3264</v>
      </c>
      <c r="S2313" t="s">
        <v>6212</v>
      </c>
      <c r="T2313" t="s">
        <v>3085</v>
      </c>
      <c r="U2313" t="s">
        <v>6213</v>
      </c>
      <c r="V2313" t="s">
        <v>6214</v>
      </c>
      <c r="W2313" t="s">
        <v>3085</v>
      </c>
      <c r="X2313" t="str">
        <f t="shared" si="36"/>
        <v>Funcionamiento</v>
      </c>
      <c r="Y2313" t="s">
        <v>6000</v>
      </c>
    </row>
    <row r="2314" spans="1:25">
      <c r="A2314" t="s">
        <v>3265</v>
      </c>
      <c r="B2314" t="s">
        <v>3821</v>
      </c>
      <c r="C2314" t="s">
        <v>6210</v>
      </c>
      <c r="D2314" t="s">
        <v>3076</v>
      </c>
      <c r="E2314" t="s">
        <v>3077</v>
      </c>
      <c r="F2314" t="s">
        <v>258</v>
      </c>
      <c r="G2314" t="s">
        <v>6000</v>
      </c>
      <c r="H2314" t="s">
        <v>303</v>
      </c>
      <c r="I2314" t="s">
        <v>305</v>
      </c>
      <c r="J2314" t="s">
        <v>246</v>
      </c>
      <c r="K2314" t="s">
        <v>3079</v>
      </c>
      <c r="L2314" t="s">
        <v>247</v>
      </c>
      <c r="M2314">
        <v>682420</v>
      </c>
      <c r="N2314">
        <v>0</v>
      </c>
      <c r="O2314">
        <v>682420</v>
      </c>
      <c r="P2314">
        <v>0</v>
      </c>
      <c r="Q2314" t="s">
        <v>6211</v>
      </c>
      <c r="R2314" t="s">
        <v>3264</v>
      </c>
      <c r="S2314" t="s">
        <v>6212</v>
      </c>
      <c r="T2314" t="s">
        <v>3085</v>
      </c>
      <c r="U2314" t="s">
        <v>6213</v>
      </c>
      <c r="V2314" t="s">
        <v>6214</v>
      </c>
      <c r="W2314" t="s">
        <v>3085</v>
      </c>
      <c r="X2314" t="str">
        <f t="shared" si="36"/>
        <v>Funcionamiento</v>
      </c>
      <c r="Y2314" t="s">
        <v>6000</v>
      </c>
    </row>
    <row r="2315" spans="1:25">
      <c r="A2315" t="s">
        <v>3265</v>
      </c>
      <c r="B2315" t="s">
        <v>3821</v>
      </c>
      <c r="C2315" t="s">
        <v>6210</v>
      </c>
      <c r="D2315" t="s">
        <v>3076</v>
      </c>
      <c r="E2315" t="s">
        <v>3077</v>
      </c>
      <c r="F2315" t="s">
        <v>258</v>
      </c>
      <c r="G2315" t="s">
        <v>6000</v>
      </c>
      <c r="H2315" t="s">
        <v>294</v>
      </c>
      <c r="I2315" t="s">
        <v>296</v>
      </c>
      <c r="J2315" t="s">
        <v>246</v>
      </c>
      <c r="K2315" t="s">
        <v>3079</v>
      </c>
      <c r="L2315" t="s">
        <v>247</v>
      </c>
      <c r="M2315">
        <v>905542</v>
      </c>
      <c r="N2315">
        <v>0</v>
      </c>
      <c r="O2315">
        <v>905542</v>
      </c>
      <c r="P2315">
        <v>0</v>
      </c>
      <c r="Q2315" t="s">
        <v>6211</v>
      </c>
      <c r="R2315" t="s">
        <v>3264</v>
      </c>
      <c r="S2315" t="s">
        <v>6212</v>
      </c>
      <c r="T2315" t="s">
        <v>3085</v>
      </c>
      <c r="U2315" t="s">
        <v>6213</v>
      </c>
      <c r="V2315" t="s">
        <v>6214</v>
      </c>
      <c r="W2315" t="s">
        <v>3085</v>
      </c>
      <c r="X2315" t="str">
        <f t="shared" si="36"/>
        <v>Funcionamiento</v>
      </c>
      <c r="Y2315" t="s">
        <v>6000</v>
      </c>
    </row>
    <row r="2316" spans="1:25">
      <c r="A2316" t="s">
        <v>3265</v>
      </c>
      <c r="B2316" t="s">
        <v>3821</v>
      </c>
      <c r="C2316" t="s">
        <v>6210</v>
      </c>
      <c r="D2316" t="s">
        <v>3076</v>
      </c>
      <c r="E2316" t="s">
        <v>3077</v>
      </c>
      <c r="F2316" t="s">
        <v>258</v>
      </c>
      <c r="G2316" t="s">
        <v>6000</v>
      </c>
      <c r="H2316" t="s">
        <v>312</v>
      </c>
      <c r="I2316" t="s">
        <v>3333</v>
      </c>
      <c r="J2316" t="s">
        <v>246</v>
      </c>
      <c r="K2316" t="s">
        <v>3079</v>
      </c>
      <c r="L2316" t="s">
        <v>247</v>
      </c>
      <c r="M2316">
        <v>1203392</v>
      </c>
      <c r="N2316">
        <v>0</v>
      </c>
      <c r="O2316">
        <v>1203392</v>
      </c>
      <c r="P2316">
        <v>0</v>
      </c>
      <c r="Q2316" t="s">
        <v>6211</v>
      </c>
      <c r="R2316" t="s">
        <v>3264</v>
      </c>
      <c r="S2316" t="s">
        <v>6212</v>
      </c>
      <c r="T2316" t="s">
        <v>3085</v>
      </c>
      <c r="U2316" t="s">
        <v>6213</v>
      </c>
      <c r="V2316" t="s">
        <v>6214</v>
      </c>
      <c r="W2316" t="s">
        <v>3085</v>
      </c>
      <c r="X2316" t="str">
        <f t="shared" si="36"/>
        <v>Funcionamiento</v>
      </c>
      <c r="Y2316" t="s">
        <v>6000</v>
      </c>
    </row>
    <row r="2317" spans="1:25">
      <c r="A2317" t="s">
        <v>3265</v>
      </c>
      <c r="B2317" t="s">
        <v>3821</v>
      </c>
      <c r="C2317" t="s">
        <v>6210</v>
      </c>
      <c r="D2317" t="s">
        <v>3076</v>
      </c>
      <c r="E2317" t="s">
        <v>3077</v>
      </c>
      <c r="F2317" t="s">
        <v>258</v>
      </c>
      <c r="G2317" t="s">
        <v>6000</v>
      </c>
      <c r="H2317" t="s">
        <v>309</v>
      </c>
      <c r="I2317" t="s">
        <v>311</v>
      </c>
      <c r="J2317" t="s">
        <v>246</v>
      </c>
      <c r="K2317" t="s">
        <v>3079</v>
      </c>
      <c r="L2317" t="s">
        <v>247</v>
      </c>
      <c r="M2317">
        <v>8770795</v>
      </c>
      <c r="N2317">
        <v>0</v>
      </c>
      <c r="O2317">
        <v>8770795</v>
      </c>
      <c r="P2317">
        <v>0</v>
      </c>
      <c r="Q2317" t="s">
        <v>6211</v>
      </c>
      <c r="R2317" t="s">
        <v>3264</v>
      </c>
      <c r="S2317" t="s">
        <v>6212</v>
      </c>
      <c r="T2317" t="s">
        <v>3085</v>
      </c>
      <c r="U2317" t="s">
        <v>6213</v>
      </c>
      <c r="V2317" t="s">
        <v>6214</v>
      </c>
      <c r="W2317" t="s">
        <v>3085</v>
      </c>
      <c r="X2317" t="str">
        <f t="shared" si="36"/>
        <v>Funcionamiento</v>
      </c>
      <c r="Y2317" t="s">
        <v>6000</v>
      </c>
    </row>
    <row r="2318" spans="1:25">
      <c r="A2318" t="s">
        <v>3265</v>
      </c>
      <c r="B2318" t="s">
        <v>3821</v>
      </c>
      <c r="C2318" t="s">
        <v>6210</v>
      </c>
      <c r="D2318" t="s">
        <v>3076</v>
      </c>
      <c r="E2318" t="s">
        <v>3077</v>
      </c>
      <c r="F2318" t="s">
        <v>258</v>
      </c>
      <c r="G2318" t="s">
        <v>6000</v>
      </c>
      <c r="H2318" t="s">
        <v>331</v>
      </c>
      <c r="I2318" t="s">
        <v>587</v>
      </c>
      <c r="J2318" t="s">
        <v>246</v>
      </c>
      <c r="K2318" t="s">
        <v>3079</v>
      </c>
      <c r="L2318" t="s">
        <v>247</v>
      </c>
      <c r="M2318">
        <v>11883790</v>
      </c>
      <c r="N2318">
        <v>0</v>
      </c>
      <c r="O2318">
        <v>11883790</v>
      </c>
      <c r="P2318">
        <v>0</v>
      </c>
      <c r="Q2318" t="s">
        <v>6211</v>
      </c>
      <c r="R2318" t="s">
        <v>3264</v>
      </c>
      <c r="S2318" t="s">
        <v>6212</v>
      </c>
      <c r="T2318" t="s">
        <v>3085</v>
      </c>
      <c r="U2318" t="s">
        <v>6213</v>
      </c>
      <c r="V2318" t="s">
        <v>6214</v>
      </c>
      <c r="W2318" t="s">
        <v>3085</v>
      </c>
      <c r="X2318" t="str">
        <f t="shared" si="36"/>
        <v>Funcionamiento</v>
      </c>
      <c r="Y2318" t="s">
        <v>6000</v>
      </c>
    </row>
    <row r="2319" spans="1:25">
      <c r="A2319" t="s">
        <v>3265</v>
      </c>
      <c r="B2319" t="s">
        <v>3821</v>
      </c>
      <c r="C2319" t="s">
        <v>6210</v>
      </c>
      <c r="D2319" t="s">
        <v>3076</v>
      </c>
      <c r="E2319" t="s">
        <v>3077</v>
      </c>
      <c r="F2319" t="s">
        <v>258</v>
      </c>
      <c r="G2319" t="s">
        <v>6000</v>
      </c>
      <c r="H2319" t="s">
        <v>333</v>
      </c>
      <c r="I2319" t="s">
        <v>335</v>
      </c>
      <c r="J2319" t="s">
        <v>246</v>
      </c>
      <c r="K2319" t="s">
        <v>3079</v>
      </c>
      <c r="L2319" t="s">
        <v>247</v>
      </c>
      <c r="M2319">
        <v>818814</v>
      </c>
      <c r="N2319">
        <v>0</v>
      </c>
      <c r="O2319">
        <v>818814</v>
      </c>
      <c r="P2319">
        <v>0</v>
      </c>
      <c r="Q2319" t="s">
        <v>6211</v>
      </c>
      <c r="R2319" t="s">
        <v>3264</v>
      </c>
      <c r="S2319" t="s">
        <v>6212</v>
      </c>
      <c r="T2319" t="s">
        <v>3085</v>
      </c>
      <c r="U2319" t="s">
        <v>6213</v>
      </c>
      <c r="V2319" t="s">
        <v>6214</v>
      </c>
      <c r="W2319" t="s">
        <v>3085</v>
      </c>
      <c r="X2319" t="str">
        <f t="shared" si="36"/>
        <v>Funcionamiento</v>
      </c>
      <c r="Y2319" t="s">
        <v>6000</v>
      </c>
    </row>
    <row r="2320" spans="1:25">
      <c r="A2320" t="s">
        <v>3265</v>
      </c>
      <c r="B2320" t="s">
        <v>3821</v>
      </c>
      <c r="C2320" t="s">
        <v>6210</v>
      </c>
      <c r="D2320" t="s">
        <v>3076</v>
      </c>
      <c r="E2320" t="s">
        <v>3077</v>
      </c>
      <c r="F2320" t="s">
        <v>258</v>
      </c>
      <c r="G2320" t="s">
        <v>6000</v>
      </c>
      <c r="H2320" t="s">
        <v>348</v>
      </c>
      <c r="I2320" t="s">
        <v>349</v>
      </c>
      <c r="J2320" t="s">
        <v>246</v>
      </c>
      <c r="K2320" t="s">
        <v>3079</v>
      </c>
      <c r="L2320" t="s">
        <v>247</v>
      </c>
      <c r="M2320">
        <v>1829561</v>
      </c>
      <c r="N2320">
        <v>0</v>
      </c>
      <c r="O2320">
        <v>1829561</v>
      </c>
      <c r="P2320">
        <v>0</v>
      </c>
      <c r="Q2320" t="s">
        <v>6211</v>
      </c>
      <c r="R2320" t="s">
        <v>3264</v>
      </c>
      <c r="S2320" t="s">
        <v>6212</v>
      </c>
      <c r="T2320" t="s">
        <v>3085</v>
      </c>
      <c r="U2320" t="s">
        <v>6213</v>
      </c>
      <c r="V2320" t="s">
        <v>6214</v>
      </c>
      <c r="W2320" t="s">
        <v>3085</v>
      </c>
      <c r="X2320" t="str">
        <f t="shared" si="36"/>
        <v>Funcionamiento</v>
      </c>
      <c r="Y2320" t="s">
        <v>6000</v>
      </c>
    </row>
    <row r="2321" spans="1:25">
      <c r="A2321" t="s">
        <v>3265</v>
      </c>
      <c r="B2321" t="s">
        <v>3821</v>
      </c>
      <c r="C2321" t="s">
        <v>6210</v>
      </c>
      <c r="D2321" t="s">
        <v>3076</v>
      </c>
      <c r="E2321" t="s">
        <v>3077</v>
      </c>
      <c r="F2321" t="s">
        <v>258</v>
      </c>
      <c r="G2321" t="s">
        <v>6000</v>
      </c>
      <c r="H2321" t="s">
        <v>336</v>
      </c>
      <c r="I2321" t="s">
        <v>337</v>
      </c>
      <c r="J2321" t="s">
        <v>246</v>
      </c>
      <c r="K2321" t="s">
        <v>3079</v>
      </c>
      <c r="L2321" t="s">
        <v>247</v>
      </c>
      <c r="M2321">
        <v>2354967</v>
      </c>
      <c r="N2321">
        <v>0</v>
      </c>
      <c r="O2321">
        <v>2354967</v>
      </c>
      <c r="P2321">
        <v>0</v>
      </c>
      <c r="Q2321" t="s">
        <v>6211</v>
      </c>
      <c r="R2321" t="s">
        <v>3264</v>
      </c>
      <c r="S2321" t="s">
        <v>6212</v>
      </c>
      <c r="T2321" t="s">
        <v>3085</v>
      </c>
      <c r="U2321" t="s">
        <v>6213</v>
      </c>
      <c r="V2321" t="s">
        <v>6214</v>
      </c>
      <c r="W2321" t="s">
        <v>3085</v>
      </c>
      <c r="X2321" t="str">
        <f t="shared" si="36"/>
        <v>Funcionamiento</v>
      </c>
      <c r="Y2321" t="s">
        <v>6000</v>
      </c>
    </row>
    <row r="2322" spans="1:25">
      <c r="A2322" t="s">
        <v>3265</v>
      </c>
      <c r="B2322" t="s">
        <v>3821</v>
      </c>
      <c r="C2322" t="s">
        <v>6210</v>
      </c>
      <c r="D2322" t="s">
        <v>3076</v>
      </c>
      <c r="E2322" t="s">
        <v>3077</v>
      </c>
      <c r="F2322" t="s">
        <v>258</v>
      </c>
      <c r="G2322" t="s">
        <v>6000</v>
      </c>
      <c r="H2322" t="s">
        <v>292</v>
      </c>
      <c r="I2322" t="s">
        <v>293</v>
      </c>
      <c r="J2322" t="s">
        <v>246</v>
      </c>
      <c r="K2322" t="s">
        <v>3079</v>
      </c>
      <c r="L2322" t="s">
        <v>247</v>
      </c>
      <c r="M2322">
        <v>50110238</v>
      </c>
      <c r="N2322">
        <v>0</v>
      </c>
      <c r="O2322">
        <v>50110238</v>
      </c>
      <c r="P2322">
        <v>0</v>
      </c>
      <c r="Q2322" t="s">
        <v>6211</v>
      </c>
      <c r="R2322" t="s">
        <v>3264</v>
      </c>
      <c r="S2322" t="s">
        <v>6212</v>
      </c>
      <c r="T2322" t="s">
        <v>3085</v>
      </c>
      <c r="U2322" t="s">
        <v>6213</v>
      </c>
      <c r="V2322" t="s">
        <v>6214</v>
      </c>
      <c r="W2322" t="s">
        <v>3085</v>
      </c>
      <c r="X2322" t="str">
        <f t="shared" si="36"/>
        <v>Funcionamiento</v>
      </c>
      <c r="Y2322" t="s">
        <v>6000</v>
      </c>
    </row>
    <row r="2323" spans="1:25">
      <c r="A2323" t="s">
        <v>3365</v>
      </c>
      <c r="B2323" t="s">
        <v>4979</v>
      </c>
      <c r="C2323" t="s">
        <v>6215</v>
      </c>
      <c r="D2323" t="s">
        <v>3076</v>
      </c>
      <c r="E2323" t="s">
        <v>3077</v>
      </c>
      <c r="F2323" t="s">
        <v>258</v>
      </c>
      <c r="G2323" t="s">
        <v>6000</v>
      </c>
      <c r="H2323" t="s">
        <v>320</v>
      </c>
      <c r="I2323" t="s">
        <v>321</v>
      </c>
      <c r="J2323" t="s">
        <v>246</v>
      </c>
      <c r="K2323" t="s">
        <v>3079</v>
      </c>
      <c r="L2323" t="s">
        <v>247</v>
      </c>
      <c r="M2323">
        <v>664100</v>
      </c>
      <c r="N2323">
        <v>0</v>
      </c>
      <c r="O2323">
        <v>664100</v>
      </c>
      <c r="P2323">
        <v>0</v>
      </c>
      <c r="Q2323" t="s">
        <v>6216</v>
      </c>
      <c r="R2323" t="s">
        <v>3417</v>
      </c>
      <c r="S2323" t="s">
        <v>5616</v>
      </c>
      <c r="T2323" t="s">
        <v>3085</v>
      </c>
      <c r="U2323" t="s">
        <v>6217</v>
      </c>
      <c r="V2323" t="s">
        <v>6218</v>
      </c>
      <c r="W2323" t="s">
        <v>3085</v>
      </c>
      <c r="X2323" t="str">
        <f t="shared" si="36"/>
        <v>Funcionamiento</v>
      </c>
      <c r="Y2323" t="s">
        <v>6000</v>
      </c>
    </row>
    <row r="2324" spans="1:25">
      <c r="A2324" t="s">
        <v>3365</v>
      </c>
      <c r="B2324" t="s">
        <v>4979</v>
      </c>
      <c r="C2324" t="s">
        <v>6215</v>
      </c>
      <c r="D2324" t="s">
        <v>3076</v>
      </c>
      <c r="E2324" t="s">
        <v>3077</v>
      </c>
      <c r="F2324" t="s">
        <v>258</v>
      </c>
      <c r="G2324" t="s">
        <v>6000</v>
      </c>
      <c r="H2324" t="s">
        <v>322</v>
      </c>
      <c r="I2324" t="s">
        <v>323</v>
      </c>
      <c r="J2324" t="s">
        <v>246</v>
      </c>
      <c r="K2324" t="s">
        <v>3079</v>
      </c>
      <c r="L2324" t="s">
        <v>247</v>
      </c>
      <c r="M2324">
        <v>2241700</v>
      </c>
      <c r="N2324">
        <v>0</v>
      </c>
      <c r="O2324">
        <v>2241700</v>
      </c>
      <c r="P2324">
        <v>0</v>
      </c>
      <c r="Q2324" t="s">
        <v>6216</v>
      </c>
      <c r="R2324" t="s">
        <v>3417</v>
      </c>
      <c r="S2324" t="s">
        <v>5616</v>
      </c>
      <c r="T2324" t="s">
        <v>3085</v>
      </c>
      <c r="U2324" t="s">
        <v>6217</v>
      </c>
      <c r="V2324" t="s">
        <v>6218</v>
      </c>
      <c r="W2324" t="s">
        <v>3085</v>
      </c>
      <c r="X2324" t="str">
        <f t="shared" si="36"/>
        <v>Funcionamiento</v>
      </c>
      <c r="Y2324" t="s">
        <v>6000</v>
      </c>
    </row>
    <row r="2325" spans="1:25">
      <c r="A2325" t="s">
        <v>3365</v>
      </c>
      <c r="B2325" t="s">
        <v>4979</v>
      </c>
      <c r="C2325" t="s">
        <v>6215</v>
      </c>
      <c r="D2325" t="s">
        <v>3076</v>
      </c>
      <c r="E2325" t="s">
        <v>3077</v>
      </c>
      <c r="F2325" t="s">
        <v>258</v>
      </c>
      <c r="G2325" t="s">
        <v>6000</v>
      </c>
      <c r="H2325" t="s">
        <v>314</v>
      </c>
      <c r="I2325" t="s">
        <v>582</v>
      </c>
      <c r="J2325" t="s">
        <v>246</v>
      </c>
      <c r="K2325" t="s">
        <v>3079</v>
      </c>
      <c r="L2325" t="s">
        <v>247</v>
      </c>
      <c r="M2325">
        <v>6537400</v>
      </c>
      <c r="N2325">
        <v>0</v>
      </c>
      <c r="O2325">
        <v>6537400</v>
      </c>
      <c r="P2325">
        <v>0</v>
      </c>
      <c r="Q2325" t="s">
        <v>6216</v>
      </c>
      <c r="R2325" t="s">
        <v>3417</v>
      </c>
      <c r="S2325" t="s">
        <v>5616</v>
      </c>
      <c r="T2325" t="s">
        <v>3085</v>
      </c>
      <c r="U2325" t="s">
        <v>6217</v>
      </c>
      <c r="V2325" t="s">
        <v>6218</v>
      </c>
      <c r="W2325" t="s">
        <v>3085</v>
      </c>
      <c r="X2325" t="str">
        <f t="shared" si="36"/>
        <v>Funcionamiento</v>
      </c>
      <c r="Y2325" t="s">
        <v>6000</v>
      </c>
    </row>
    <row r="2326" spans="1:25">
      <c r="A2326" t="s">
        <v>3365</v>
      </c>
      <c r="B2326" t="s">
        <v>4979</v>
      </c>
      <c r="C2326" t="s">
        <v>6215</v>
      </c>
      <c r="D2326" t="s">
        <v>3076</v>
      </c>
      <c r="E2326" t="s">
        <v>3077</v>
      </c>
      <c r="F2326" t="s">
        <v>258</v>
      </c>
      <c r="G2326" t="s">
        <v>6000</v>
      </c>
      <c r="H2326" t="s">
        <v>318</v>
      </c>
      <c r="I2326" t="s">
        <v>586</v>
      </c>
      <c r="J2326" t="s">
        <v>246</v>
      </c>
      <c r="K2326" t="s">
        <v>3079</v>
      </c>
      <c r="L2326" t="s">
        <v>247</v>
      </c>
      <c r="M2326">
        <v>2988600</v>
      </c>
      <c r="N2326">
        <v>0</v>
      </c>
      <c r="O2326">
        <v>2988600</v>
      </c>
      <c r="P2326">
        <v>0</v>
      </c>
      <c r="Q2326" t="s">
        <v>6216</v>
      </c>
      <c r="R2326" t="s">
        <v>3417</v>
      </c>
      <c r="S2326" t="s">
        <v>5616</v>
      </c>
      <c r="T2326" t="s">
        <v>3085</v>
      </c>
      <c r="U2326" t="s">
        <v>6217</v>
      </c>
      <c r="V2326" t="s">
        <v>6218</v>
      </c>
      <c r="W2326" t="s">
        <v>3085</v>
      </c>
      <c r="X2326" t="str">
        <f t="shared" si="36"/>
        <v>Funcionamiento</v>
      </c>
      <c r="Y2326" t="s">
        <v>6000</v>
      </c>
    </row>
    <row r="2327" spans="1:25">
      <c r="A2327" t="s">
        <v>3365</v>
      </c>
      <c r="B2327" t="s">
        <v>4979</v>
      </c>
      <c r="C2327" t="s">
        <v>6215</v>
      </c>
      <c r="D2327" t="s">
        <v>3076</v>
      </c>
      <c r="E2327" t="s">
        <v>3077</v>
      </c>
      <c r="F2327" t="s">
        <v>258</v>
      </c>
      <c r="G2327" t="s">
        <v>6000</v>
      </c>
      <c r="H2327" t="s">
        <v>316</v>
      </c>
      <c r="I2327" t="s">
        <v>583</v>
      </c>
      <c r="J2327" t="s">
        <v>246</v>
      </c>
      <c r="K2327" t="s">
        <v>3079</v>
      </c>
      <c r="L2327" t="s">
        <v>247</v>
      </c>
      <c r="M2327">
        <v>4631000</v>
      </c>
      <c r="N2327">
        <v>0</v>
      </c>
      <c r="O2327">
        <v>4631000</v>
      </c>
      <c r="P2327">
        <v>0</v>
      </c>
      <c r="Q2327" t="s">
        <v>6216</v>
      </c>
      <c r="R2327" t="s">
        <v>3417</v>
      </c>
      <c r="S2327" t="s">
        <v>5616</v>
      </c>
      <c r="T2327" t="s">
        <v>3085</v>
      </c>
      <c r="U2327" t="s">
        <v>6217</v>
      </c>
      <c r="V2327" t="s">
        <v>6218</v>
      </c>
      <c r="W2327" t="s">
        <v>3085</v>
      </c>
      <c r="X2327" t="str">
        <f t="shared" si="36"/>
        <v>Funcionamiento</v>
      </c>
      <c r="Y2327" t="s">
        <v>6000</v>
      </c>
    </row>
    <row r="2328" spans="1:25">
      <c r="A2328" t="s">
        <v>3365</v>
      </c>
      <c r="B2328" t="s">
        <v>4979</v>
      </c>
      <c r="C2328" t="s">
        <v>6215</v>
      </c>
      <c r="D2328" t="s">
        <v>3076</v>
      </c>
      <c r="E2328" t="s">
        <v>3077</v>
      </c>
      <c r="F2328" t="s">
        <v>258</v>
      </c>
      <c r="G2328" t="s">
        <v>6000</v>
      </c>
      <c r="H2328" t="s">
        <v>324</v>
      </c>
      <c r="I2328" t="s">
        <v>325</v>
      </c>
      <c r="J2328" t="s">
        <v>246</v>
      </c>
      <c r="K2328" t="s">
        <v>3079</v>
      </c>
      <c r="L2328" t="s">
        <v>247</v>
      </c>
      <c r="M2328">
        <v>1495000</v>
      </c>
      <c r="N2328">
        <v>0</v>
      </c>
      <c r="O2328">
        <v>1495000</v>
      </c>
      <c r="P2328">
        <v>0</v>
      </c>
      <c r="Q2328" t="s">
        <v>6216</v>
      </c>
      <c r="R2328" t="s">
        <v>3417</v>
      </c>
      <c r="S2328" t="s">
        <v>5616</v>
      </c>
      <c r="T2328" t="s">
        <v>3085</v>
      </c>
      <c r="U2328" t="s">
        <v>6217</v>
      </c>
      <c r="V2328" t="s">
        <v>6218</v>
      </c>
      <c r="W2328" t="s">
        <v>3085</v>
      </c>
      <c r="X2328" t="str">
        <f t="shared" si="36"/>
        <v>Funcionamiento</v>
      </c>
      <c r="Y2328" t="s">
        <v>6000</v>
      </c>
    </row>
    <row r="2329" spans="1:25">
      <c r="A2329" t="s">
        <v>3264</v>
      </c>
      <c r="B2329" t="s">
        <v>6219</v>
      </c>
      <c r="C2329" t="s">
        <v>6220</v>
      </c>
      <c r="D2329" t="s">
        <v>3076</v>
      </c>
      <c r="E2329" t="s">
        <v>3399</v>
      </c>
      <c r="F2329" t="s">
        <v>3149</v>
      </c>
      <c r="G2329" t="s">
        <v>6000</v>
      </c>
      <c r="H2329" t="s">
        <v>437</v>
      </c>
      <c r="I2329" t="s">
        <v>649</v>
      </c>
      <c r="J2329" t="s">
        <v>246</v>
      </c>
      <c r="K2329" t="s">
        <v>3150</v>
      </c>
      <c r="L2329" t="s">
        <v>247</v>
      </c>
      <c r="M2329">
        <v>4129230</v>
      </c>
      <c r="N2329">
        <v>-4129230</v>
      </c>
      <c r="O2329">
        <v>0</v>
      </c>
      <c r="P2329">
        <v>0</v>
      </c>
      <c r="Q2329" t="s">
        <v>6221</v>
      </c>
      <c r="R2329" t="s">
        <v>3385</v>
      </c>
      <c r="S2329" t="s">
        <v>3085</v>
      </c>
      <c r="T2329" t="s">
        <v>3085</v>
      </c>
      <c r="U2329" t="s">
        <v>3085</v>
      </c>
      <c r="V2329" t="s">
        <v>3085</v>
      </c>
      <c r="W2329" t="s">
        <v>3085</v>
      </c>
      <c r="X2329" t="str">
        <f t="shared" si="36"/>
        <v>Inversión</v>
      </c>
      <c r="Y2329" t="s">
        <v>3157</v>
      </c>
    </row>
    <row r="2330" spans="1:25">
      <c r="A2330" t="s">
        <v>3417</v>
      </c>
      <c r="B2330" t="s">
        <v>3862</v>
      </c>
      <c r="C2330" t="s">
        <v>6222</v>
      </c>
      <c r="D2330" t="s">
        <v>3076</v>
      </c>
      <c r="E2330" t="s">
        <v>3077</v>
      </c>
      <c r="F2330" t="s">
        <v>258</v>
      </c>
      <c r="G2330" t="s">
        <v>6000</v>
      </c>
      <c r="H2330" t="s">
        <v>292</v>
      </c>
      <c r="I2330" t="s">
        <v>293</v>
      </c>
      <c r="J2330" t="s">
        <v>246</v>
      </c>
      <c r="K2330" t="s">
        <v>3079</v>
      </c>
      <c r="L2330" t="s">
        <v>247</v>
      </c>
      <c r="M2330">
        <v>49126313</v>
      </c>
      <c r="N2330">
        <v>0</v>
      </c>
      <c r="O2330">
        <v>49126313</v>
      </c>
      <c r="P2330">
        <v>0</v>
      </c>
      <c r="Q2330" t="s">
        <v>6223</v>
      </c>
      <c r="R2330" t="s">
        <v>3392</v>
      </c>
      <c r="S2330" t="s">
        <v>6224</v>
      </c>
      <c r="T2330" t="s">
        <v>3085</v>
      </c>
      <c r="U2330" t="s">
        <v>6225</v>
      </c>
      <c r="V2330" t="s">
        <v>6226</v>
      </c>
      <c r="W2330" t="s">
        <v>3085</v>
      </c>
      <c r="X2330" t="str">
        <f t="shared" si="36"/>
        <v>Funcionamiento</v>
      </c>
      <c r="Y2330" t="s">
        <v>6000</v>
      </c>
    </row>
    <row r="2331" spans="1:25">
      <c r="A2331" t="s">
        <v>3417</v>
      </c>
      <c r="B2331" t="s">
        <v>3862</v>
      </c>
      <c r="C2331" t="s">
        <v>6222</v>
      </c>
      <c r="D2331" t="s">
        <v>3076</v>
      </c>
      <c r="E2331" t="s">
        <v>3077</v>
      </c>
      <c r="F2331" t="s">
        <v>258</v>
      </c>
      <c r="G2331" t="s">
        <v>6000</v>
      </c>
      <c r="H2331" t="s">
        <v>312</v>
      </c>
      <c r="I2331" t="s">
        <v>3333</v>
      </c>
      <c r="J2331" t="s">
        <v>246</v>
      </c>
      <c r="K2331" t="s">
        <v>3079</v>
      </c>
      <c r="L2331" t="s">
        <v>247</v>
      </c>
      <c r="M2331">
        <v>1179393</v>
      </c>
      <c r="N2331">
        <v>0</v>
      </c>
      <c r="O2331">
        <v>1179393</v>
      </c>
      <c r="P2331">
        <v>0</v>
      </c>
      <c r="Q2331" t="s">
        <v>6223</v>
      </c>
      <c r="R2331" t="s">
        <v>3392</v>
      </c>
      <c r="S2331" t="s">
        <v>6224</v>
      </c>
      <c r="T2331" t="s">
        <v>3085</v>
      </c>
      <c r="U2331" t="s">
        <v>6225</v>
      </c>
      <c r="V2331" t="s">
        <v>6226</v>
      </c>
      <c r="W2331" t="s">
        <v>3085</v>
      </c>
      <c r="X2331" t="str">
        <f t="shared" si="36"/>
        <v>Funcionamiento</v>
      </c>
      <c r="Y2331" t="s">
        <v>6000</v>
      </c>
    </row>
    <row r="2332" spans="1:25">
      <c r="A2332" t="s">
        <v>3417</v>
      </c>
      <c r="B2332" t="s">
        <v>3862</v>
      </c>
      <c r="C2332" t="s">
        <v>6222</v>
      </c>
      <c r="D2332" t="s">
        <v>3076</v>
      </c>
      <c r="E2332" t="s">
        <v>3077</v>
      </c>
      <c r="F2332" t="s">
        <v>258</v>
      </c>
      <c r="G2332" t="s">
        <v>6000</v>
      </c>
      <c r="H2332" t="s">
        <v>333</v>
      </c>
      <c r="I2332" t="s">
        <v>335</v>
      </c>
      <c r="J2332" t="s">
        <v>246</v>
      </c>
      <c r="K2332" t="s">
        <v>3079</v>
      </c>
      <c r="L2332" t="s">
        <v>247</v>
      </c>
      <c r="M2332">
        <v>647938</v>
      </c>
      <c r="N2332">
        <v>0</v>
      </c>
      <c r="O2332">
        <v>647938</v>
      </c>
      <c r="P2332">
        <v>0</v>
      </c>
      <c r="Q2332" t="s">
        <v>6223</v>
      </c>
      <c r="R2332" t="s">
        <v>3392</v>
      </c>
      <c r="S2332" t="s">
        <v>6224</v>
      </c>
      <c r="T2332" t="s">
        <v>3085</v>
      </c>
      <c r="U2332" t="s">
        <v>6225</v>
      </c>
      <c r="V2332" t="s">
        <v>6226</v>
      </c>
      <c r="W2332" t="s">
        <v>3085</v>
      </c>
      <c r="X2332" t="str">
        <f t="shared" si="36"/>
        <v>Funcionamiento</v>
      </c>
      <c r="Y2332" t="s">
        <v>6000</v>
      </c>
    </row>
    <row r="2333" spans="1:25">
      <c r="A2333" t="s">
        <v>3417</v>
      </c>
      <c r="B2333" t="s">
        <v>3862</v>
      </c>
      <c r="C2333" t="s">
        <v>6222</v>
      </c>
      <c r="D2333" t="s">
        <v>3076</v>
      </c>
      <c r="E2333" t="s">
        <v>3077</v>
      </c>
      <c r="F2333" t="s">
        <v>258</v>
      </c>
      <c r="G2333" t="s">
        <v>6000</v>
      </c>
      <c r="H2333" t="s">
        <v>294</v>
      </c>
      <c r="I2333" t="s">
        <v>296</v>
      </c>
      <c r="J2333" t="s">
        <v>246</v>
      </c>
      <c r="K2333" t="s">
        <v>3079</v>
      </c>
      <c r="L2333" t="s">
        <v>247</v>
      </c>
      <c r="M2333">
        <v>887916</v>
      </c>
      <c r="N2333">
        <v>0</v>
      </c>
      <c r="O2333">
        <v>887916</v>
      </c>
      <c r="P2333">
        <v>0</v>
      </c>
      <c r="Q2333" t="s">
        <v>6223</v>
      </c>
      <c r="R2333" t="s">
        <v>3392</v>
      </c>
      <c r="S2333" t="s">
        <v>6224</v>
      </c>
      <c r="T2333" t="s">
        <v>3085</v>
      </c>
      <c r="U2333" t="s">
        <v>6225</v>
      </c>
      <c r="V2333" t="s">
        <v>6226</v>
      </c>
      <c r="W2333" t="s">
        <v>3085</v>
      </c>
      <c r="X2333" t="str">
        <f t="shared" si="36"/>
        <v>Funcionamiento</v>
      </c>
      <c r="Y2333" t="s">
        <v>6000</v>
      </c>
    </row>
    <row r="2334" spans="1:25">
      <c r="A2334" t="s">
        <v>3417</v>
      </c>
      <c r="B2334" t="s">
        <v>3862</v>
      </c>
      <c r="C2334" t="s">
        <v>6222</v>
      </c>
      <c r="D2334" t="s">
        <v>3076</v>
      </c>
      <c r="E2334" t="s">
        <v>3077</v>
      </c>
      <c r="F2334" t="s">
        <v>258</v>
      </c>
      <c r="G2334" t="s">
        <v>6000</v>
      </c>
      <c r="H2334" t="s">
        <v>309</v>
      </c>
      <c r="I2334" t="s">
        <v>311</v>
      </c>
      <c r="J2334" t="s">
        <v>246</v>
      </c>
      <c r="K2334" t="s">
        <v>3079</v>
      </c>
      <c r="L2334" t="s">
        <v>247</v>
      </c>
      <c r="M2334">
        <v>7674408</v>
      </c>
      <c r="N2334">
        <v>0</v>
      </c>
      <c r="O2334">
        <v>7674408</v>
      </c>
      <c r="P2334">
        <v>0</v>
      </c>
      <c r="Q2334" t="s">
        <v>6223</v>
      </c>
      <c r="R2334" t="s">
        <v>3392</v>
      </c>
      <c r="S2334" t="s">
        <v>6224</v>
      </c>
      <c r="T2334" t="s">
        <v>3085</v>
      </c>
      <c r="U2334" t="s">
        <v>6225</v>
      </c>
      <c r="V2334" t="s">
        <v>6226</v>
      </c>
      <c r="W2334" t="s">
        <v>3085</v>
      </c>
      <c r="X2334" t="str">
        <f t="shared" si="36"/>
        <v>Funcionamiento</v>
      </c>
      <c r="Y2334" t="s">
        <v>6000</v>
      </c>
    </row>
    <row r="2335" spans="1:25">
      <c r="A2335" t="s">
        <v>3417</v>
      </c>
      <c r="B2335" t="s">
        <v>3862</v>
      </c>
      <c r="C2335" t="s">
        <v>6222</v>
      </c>
      <c r="D2335" t="s">
        <v>3076</v>
      </c>
      <c r="E2335" t="s">
        <v>3077</v>
      </c>
      <c r="F2335" t="s">
        <v>258</v>
      </c>
      <c r="G2335" t="s">
        <v>6000</v>
      </c>
      <c r="H2335" t="s">
        <v>336</v>
      </c>
      <c r="I2335" t="s">
        <v>337</v>
      </c>
      <c r="J2335" t="s">
        <v>246</v>
      </c>
      <c r="K2335" t="s">
        <v>3079</v>
      </c>
      <c r="L2335" t="s">
        <v>247</v>
      </c>
      <c r="M2335">
        <v>2354967</v>
      </c>
      <c r="N2335">
        <v>0</v>
      </c>
      <c r="O2335">
        <v>2354967</v>
      </c>
      <c r="P2335">
        <v>0</v>
      </c>
      <c r="Q2335" t="s">
        <v>6223</v>
      </c>
      <c r="R2335" t="s">
        <v>3392</v>
      </c>
      <c r="S2335" t="s">
        <v>6224</v>
      </c>
      <c r="T2335" t="s">
        <v>3085</v>
      </c>
      <c r="U2335" t="s">
        <v>6225</v>
      </c>
      <c r="V2335" t="s">
        <v>6226</v>
      </c>
      <c r="W2335" t="s">
        <v>3085</v>
      </c>
      <c r="X2335" t="str">
        <f t="shared" si="36"/>
        <v>Funcionamiento</v>
      </c>
      <c r="Y2335" t="s">
        <v>6000</v>
      </c>
    </row>
    <row r="2336" spans="1:25">
      <c r="A2336" t="s">
        <v>3417</v>
      </c>
      <c r="B2336" t="s">
        <v>3862</v>
      </c>
      <c r="C2336" t="s">
        <v>6222</v>
      </c>
      <c r="D2336" t="s">
        <v>3076</v>
      </c>
      <c r="E2336" t="s">
        <v>3077</v>
      </c>
      <c r="F2336" t="s">
        <v>258</v>
      </c>
      <c r="G2336" t="s">
        <v>6000</v>
      </c>
      <c r="H2336" t="s">
        <v>331</v>
      </c>
      <c r="I2336" t="s">
        <v>587</v>
      </c>
      <c r="J2336" t="s">
        <v>246</v>
      </c>
      <c r="K2336" t="s">
        <v>3079</v>
      </c>
      <c r="L2336" t="s">
        <v>247</v>
      </c>
      <c r="M2336">
        <v>8307631</v>
      </c>
      <c r="N2336">
        <v>0</v>
      </c>
      <c r="O2336">
        <v>8307631</v>
      </c>
      <c r="P2336">
        <v>0</v>
      </c>
      <c r="Q2336" t="s">
        <v>6223</v>
      </c>
      <c r="R2336" t="s">
        <v>3392</v>
      </c>
      <c r="S2336" t="s">
        <v>6224</v>
      </c>
      <c r="T2336" t="s">
        <v>3085</v>
      </c>
      <c r="U2336" t="s">
        <v>6225</v>
      </c>
      <c r="V2336" t="s">
        <v>6226</v>
      </c>
      <c r="W2336" t="s">
        <v>3085</v>
      </c>
      <c r="X2336" t="str">
        <f t="shared" si="36"/>
        <v>Funcionamiento</v>
      </c>
      <c r="Y2336" t="s">
        <v>6000</v>
      </c>
    </row>
    <row r="2337" spans="1:25">
      <c r="A2337" t="s">
        <v>3417</v>
      </c>
      <c r="B2337" t="s">
        <v>3862</v>
      </c>
      <c r="C2337" t="s">
        <v>6222</v>
      </c>
      <c r="D2337" t="s">
        <v>3076</v>
      </c>
      <c r="E2337" t="s">
        <v>3077</v>
      </c>
      <c r="F2337" t="s">
        <v>258</v>
      </c>
      <c r="G2337" t="s">
        <v>6000</v>
      </c>
      <c r="H2337" t="s">
        <v>348</v>
      </c>
      <c r="I2337" t="s">
        <v>349</v>
      </c>
      <c r="J2337" t="s">
        <v>246</v>
      </c>
      <c r="K2337" t="s">
        <v>3079</v>
      </c>
      <c r="L2337" t="s">
        <v>247</v>
      </c>
      <c r="M2337">
        <v>1339958</v>
      </c>
      <c r="N2337">
        <v>0</v>
      </c>
      <c r="O2337">
        <v>1339958</v>
      </c>
      <c r="P2337">
        <v>0</v>
      </c>
      <c r="Q2337" t="s">
        <v>6223</v>
      </c>
      <c r="R2337" t="s">
        <v>3392</v>
      </c>
      <c r="S2337" t="s">
        <v>6224</v>
      </c>
      <c r="T2337" t="s">
        <v>3085</v>
      </c>
      <c r="U2337" t="s">
        <v>6225</v>
      </c>
      <c r="V2337" t="s">
        <v>6226</v>
      </c>
      <c r="W2337" t="s">
        <v>3085</v>
      </c>
      <c r="X2337" t="str">
        <f t="shared" si="36"/>
        <v>Funcionamiento</v>
      </c>
      <c r="Y2337" t="s">
        <v>6000</v>
      </c>
    </row>
    <row r="2338" spans="1:25">
      <c r="A2338" t="s">
        <v>3385</v>
      </c>
      <c r="B2338" t="s">
        <v>3862</v>
      </c>
      <c r="C2338" t="s">
        <v>6227</v>
      </c>
      <c r="D2338" t="s">
        <v>3076</v>
      </c>
      <c r="E2338" t="s">
        <v>3077</v>
      </c>
      <c r="F2338" t="s">
        <v>258</v>
      </c>
      <c r="G2338" t="s">
        <v>6000</v>
      </c>
      <c r="H2338" t="s">
        <v>316</v>
      </c>
      <c r="I2338" t="s">
        <v>583</v>
      </c>
      <c r="J2338" t="s">
        <v>246</v>
      </c>
      <c r="K2338" t="s">
        <v>3079</v>
      </c>
      <c r="L2338" t="s">
        <v>247</v>
      </c>
      <c r="M2338">
        <v>4491800</v>
      </c>
      <c r="N2338">
        <v>0</v>
      </c>
      <c r="O2338">
        <v>4491800</v>
      </c>
      <c r="P2338">
        <v>0</v>
      </c>
      <c r="Q2338" t="s">
        <v>6228</v>
      </c>
      <c r="R2338" t="s">
        <v>3285</v>
      </c>
      <c r="S2338" t="s">
        <v>5419</v>
      </c>
      <c r="T2338" t="s">
        <v>3085</v>
      </c>
      <c r="U2338" t="s">
        <v>6229</v>
      </c>
      <c r="V2338" t="s">
        <v>6230</v>
      </c>
      <c r="W2338" t="s">
        <v>3085</v>
      </c>
      <c r="X2338" t="str">
        <f t="shared" si="36"/>
        <v>Funcionamiento</v>
      </c>
      <c r="Y2338" t="s">
        <v>6000</v>
      </c>
    </row>
    <row r="2339" spans="1:25">
      <c r="A2339" t="s">
        <v>3385</v>
      </c>
      <c r="B2339" t="s">
        <v>3862</v>
      </c>
      <c r="C2339" t="s">
        <v>6227</v>
      </c>
      <c r="D2339" t="s">
        <v>3076</v>
      </c>
      <c r="E2339" t="s">
        <v>3077</v>
      </c>
      <c r="F2339" t="s">
        <v>258</v>
      </c>
      <c r="G2339" t="s">
        <v>6000</v>
      </c>
      <c r="H2339" t="s">
        <v>320</v>
      </c>
      <c r="I2339" t="s">
        <v>321</v>
      </c>
      <c r="J2339" t="s">
        <v>246</v>
      </c>
      <c r="K2339" t="s">
        <v>3079</v>
      </c>
      <c r="L2339" t="s">
        <v>247</v>
      </c>
      <c r="M2339">
        <v>645400</v>
      </c>
      <c r="N2339">
        <v>0</v>
      </c>
      <c r="O2339">
        <v>645400</v>
      </c>
      <c r="P2339">
        <v>0</v>
      </c>
      <c r="Q2339" t="s">
        <v>6228</v>
      </c>
      <c r="R2339" t="s">
        <v>3285</v>
      </c>
      <c r="S2339" t="s">
        <v>5419</v>
      </c>
      <c r="T2339" t="s">
        <v>3085</v>
      </c>
      <c r="U2339" t="s">
        <v>6229</v>
      </c>
      <c r="V2339" t="s">
        <v>6230</v>
      </c>
      <c r="W2339" t="s">
        <v>3085</v>
      </c>
      <c r="X2339" t="str">
        <f t="shared" si="36"/>
        <v>Funcionamiento</v>
      </c>
      <c r="Y2339" t="s">
        <v>6000</v>
      </c>
    </row>
    <row r="2340" spans="1:25">
      <c r="A2340" t="s">
        <v>3385</v>
      </c>
      <c r="B2340" t="s">
        <v>3862</v>
      </c>
      <c r="C2340" t="s">
        <v>6227</v>
      </c>
      <c r="D2340" t="s">
        <v>3076</v>
      </c>
      <c r="E2340" t="s">
        <v>3077</v>
      </c>
      <c r="F2340" t="s">
        <v>258</v>
      </c>
      <c r="G2340" t="s">
        <v>6000</v>
      </c>
      <c r="H2340" t="s">
        <v>324</v>
      </c>
      <c r="I2340" t="s">
        <v>325</v>
      </c>
      <c r="J2340" t="s">
        <v>246</v>
      </c>
      <c r="K2340" t="s">
        <v>3079</v>
      </c>
      <c r="L2340" t="s">
        <v>247</v>
      </c>
      <c r="M2340">
        <v>1217000</v>
      </c>
      <c r="N2340">
        <v>0</v>
      </c>
      <c r="O2340">
        <v>1217000</v>
      </c>
      <c r="P2340">
        <v>0</v>
      </c>
      <c r="Q2340" t="s">
        <v>6228</v>
      </c>
      <c r="R2340" t="s">
        <v>3285</v>
      </c>
      <c r="S2340" t="s">
        <v>5419</v>
      </c>
      <c r="T2340" t="s">
        <v>3085</v>
      </c>
      <c r="U2340" t="s">
        <v>6229</v>
      </c>
      <c r="V2340" t="s">
        <v>6230</v>
      </c>
      <c r="W2340" t="s">
        <v>3085</v>
      </c>
      <c r="X2340" t="str">
        <f t="shared" si="36"/>
        <v>Funcionamiento</v>
      </c>
      <c r="Y2340" t="s">
        <v>6000</v>
      </c>
    </row>
    <row r="2341" spans="1:25">
      <c r="A2341" t="s">
        <v>3385</v>
      </c>
      <c r="B2341" t="s">
        <v>3862</v>
      </c>
      <c r="C2341" t="s">
        <v>6227</v>
      </c>
      <c r="D2341" t="s">
        <v>3076</v>
      </c>
      <c r="E2341" t="s">
        <v>3077</v>
      </c>
      <c r="F2341" t="s">
        <v>258</v>
      </c>
      <c r="G2341" t="s">
        <v>6000</v>
      </c>
      <c r="H2341" t="s">
        <v>318</v>
      </c>
      <c r="I2341" t="s">
        <v>586</v>
      </c>
      <c r="J2341" t="s">
        <v>246</v>
      </c>
      <c r="K2341" t="s">
        <v>3079</v>
      </c>
      <c r="L2341" t="s">
        <v>247</v>
      </c>
      <c r="M2341">
        <v>2432300</v>
      </c>
      <c r="N2341">
        <v>0</v>
      </c>
      <c r="O2341">
        <v>2432300</v>
      </c>
      <c r="P2341">
        <v>0</v>
      </c>
      <c r="Q2341" t="s">
        <v>6228</v>
      </c>
      <c r="R2341" t="s">
        <v>3285</v>
      </c>
      <c r="S2341" t="s">
        <v>5419</v>
      </c>
      <c r="T2341" t="s">
        <v>3085</v>
      </c>
      <c r="U2341" t="s">
        <v>6229</v>
      </c>
      <c r="V2341" t="s">
        <v>6230</v>
      </c>
      <c r="W2341" t="s">
        <v>3085</v>
      </c>
      <c r="X2341" t="str">
        <f t="shared" si="36"/>
        <v>Funcionamiento</v>
      </c>
      <c r="Y2341" t="s">
        <v>6000</v>
      </c>
    </row>
    <row r="2342" spans="1:25">
      <c r="A2342" t="s">
        <v>3385</v>
      </c>
      <c r="B2342" t="s">
        <v>3862</v>
      </c>
      <c r="C2342" t="s">
        <v>6227</v>
      </c>
      <c r="D2342" t="s">
        <v>3076</v>
      </c>
      <c r="E2342" t="s">
        <v>3077</v>
      </c>
      <c r="F2342" t="s">
        <v>258</v>
      </c>
      <c r="G2342" t="s">
        <v>6000</v>
      </c>
      <c r="H2342" t="s">
        <v>314</v>
      </c>
      <c r="I2342" t="s">
        <v>582</v>
      </c>
      <c r="J2342" t="s">
        <v>246</v>
      </c>
      <c r="K2342" t="s">
        <v>3079</v>
      </c>
      <c r="L2342" t="s">
        <v>247</v>
      </c>
      <c r="M2342">
        <v>6340700</v>
      </c>
      <c r="N2342">
        <v>0</v>
      </c>
      <c r="O2342">
        <v>6340700</v>
      </c>
      <c r="P2342">
        <v>0</v>
      </c>
      <c r="Q2342" t="s">
        <v>6228</v>
      </c>
      <c r="R2342" t="s">
        <v>3285</v>
      </c>
      <c r="S2342" t="s">
        <v>5419</v>
      </c>
      <c r="T2342" t="s">
        <v>3085</v>
      </c>
      <c r="U2342" t="s">
        <v>6229</v>
      </c>
      <c r="V2342" t="s">
        <v>6230</v>
      </c>
      <c r="W2342" t="s">
        <v>3085</v>
      </c>
      <c r="X2342" t="str">
        <f t="shared" si="36"/>
        <v>Funcionamiento</v>
      </c>
      <c r="Y2342" t="s">
        <v>6000</v>
      </c>
    </row>
    <row r="2343" spans="1:25">
      <c r="A2343" t="s">
        <v>3385</v>
      </c>
      <c r="B2343" t="s">
        <v>3862</v>
      </c>
      <c r="C2343" t="s">
        <v>6227</v>
      </c>
      <c r="D2343" t="s">
        <v>3076</v>
      </c>
      <c r="E2343" t="s">
        <v>3077</v>
      </c>
      <c r="F2343" t="s">
        <v>258</v>
      </c>
      <c r="G2343" t="s">
        <v>6000</v>
      </c>
      <c r="H2343" t="s">
        <v>322</v>
      </c>
      <c r="I2343" t="s">
        <v>323</v>
      </c>
      <c r="J2343" t="s">
        <v>246</v>
      </c>
      <c r="K2343" t="s">
        <v>3079</v>
      </c>
      <c r="L2343" t="s">
        <v>247</v>
      </c>
      <c r="M2343">
        <v>1824600</v>
      </c>
      <c r="N2343">
        <v>0</v>
      </c>
      <c r="O2343">
        <v>1824600</v>
      </c>
      <c r="P2343">
        <v>0</v>
      </c>
      <c r="Q2343" t="s">
        <v>6228</v>
      </c>
      <c r="R2343" t="s">
        <v>3285</v>
      </c>
      <c r="S2343" t="s">
        <v>5419</v>
      </c>
      <c r="T2343" t="s">
        <v>3085</v>
      </c>
      <c r="U2343" t="s">
        <v>6229</v>
      </c>
      <c r="V2343" t="s">
        <v>6230</v>
      </c>
      <c r="W2343" t="s">
        <v>3085</v>
      </c>
      <c r="X2343" t="str">
        <f t="shared" si="36"/>
        <v>Funcionamiento</v>
      </c>
      <c r="Y2343" t="s">
        <v>6000</v>
      </c>
    </row>
    <row r="2344" spans="1:25">
      <c r="A2344" t="s">
        <v>3278</v>
      </c>
      <c r="B2344" t="s">
        <v>3862</v>
      </c>
      <c r="C2344" t="s">
        <v>6231</v>
      </c>
      <c r="D2344" t="s">
        <v>3076</v>
      </c>
      <c r="E2344" t="s">
        <v>3077</v>
      </c>
      <c r="F2344" t="s">
        <v>258</v>
      </c>
      <c r="G2344" t="s">
        <v>6000</v>
      </c>
      <c r="H2344" t="s">
        <v>314</v>
      </c>
      <c r="I2344" t="s">
        <v>582</v>
      </c>
      <c r="J2344" t="s">
        <v>246</v>
      </c>
      <c r="K2344" t="s">
        <v>3079</v>
      </c>
      <c r="L2344" t="s">
        <v>247</v>
      </c>
      <c r="M2344">
        <v>6141300</v>
      </c>
      <c r="N2344">
        <v>-820300</v>
      </c>
      <c r="O2344">
        <v>5321000</v>
      </c>
      <c r="P2344">
        <v>0</v>
      </c>
      <c r="Q2344" t="s">
        <v>6232</v>
      </c>
      <c r="R2344" t="s">
        <v>3406</v>
      </c>
      <c r="S2344" t="s">
        <v>4648</v>
      </c>
      <c r="T2344" t="s">
        <v>3085</v>
      </c>
      <c r="U2344" t="s">
        <v>6233</v>
      </c>
      <c r="V2344" t="s">
        <v>6234</v>
      </c>
      <c r="W2344" t="s">
        <v>3085</v>
      </c>
      <c r="X2344" t="str">
        <f t="shared" si="36"/>
        <v>Funcionamiento</v>
      </c>
      <c r="Y2344" t="s">
        <v>6000</v>
      </c>
    </row>
    <row r="2345" spans="1:25">
      <c r="A2345" t="s">
        <v>3392</v>
      </c>
      <c r="B2345" t="s">
        <v>3888</v>
      </c>
      <c r="C2345" t="s">
        <v>6235</v>
      </c>
      <c r="D2345" t="s">
        <v>3076</v>
      </c>
      <c r="E2345" t="s">
        <v>3077</v>
      </c>
      <c r="F2345" t="s">
        <v>258</v>
      </c>
      <c r="G2345" t="s">
        <v>6000</v>
      </c>
      <c r="H2345" t="s">
        <v>338</v>
      </c>
      <c r="I2345" t="s">
        <v>339</v>
      </c>
      <c r="J2345" t="s">
        <v>246</v>
      </c>
      <c r="K2345" t="s">
        <v>3079</v>
      </c>
      <c r="L2345" t="s">
        <v>247</v>
      </c>
      <c r="M2345">
        <v>1717000</v>
      </c>
      <c r="N2345">
        <v>0</v>
      </c>
      <c r="O2345">
        <v>1717000</v>
      </c>
      <c r="P2345">
        <v>0</v>
      </c>
      <c r="Q2345" t="s">
        <v>6236</v>
      </c>
      <c r="R2345" t="s">
        <v>3413</v>
      </c>
      <c r="S2345" t="s">
        <v>6237</v>
      </c>
      <c r="T2345" t="s">
        <v>6238</v>
      </c>
      <c r="U2345" t="s">
        <v>6239</v>
      </c>
      <c r="V2345" t="s">
        <v>6240</v>
      </c>
      <c r="W2345" t="s">
        <v>3085</v>
      </c>
      <c r="X2345" t="str">
        <f t="shared" si="36"/>
        <v>Funcionamiento</v>
      </c>
      <c r="Y2345" t="s">
        <v>6000</v>
      </c>
    </row>
    <row r="2346" spans="1:25">
      <c r="A2346" t="s">
        <v>3073</v>
      </c>
      <c r="B2346" t="s">
        <v>4151</v>
      </c>
      <c r="C2346" t="s">
        <v>6241</v>
      </c>
      <c r="D2346" t="s">
        <v>3076</v>
      </c>
      <c r="E2346" t="s">
        <v>3077</v>
      </c>
      <c r="F2346" t="s">
        <v>6242</v>
      </c>
      <c r="G2346" t="s">
        <v>6243</v>
      </c>
      <c r="H2346" t="s">
        <v>344</v>
      </c>
      <c r="I2346" t="s">
        <v>345</v>
      </c>
      <c r="J2346" t="s">
        <v>246</v>
      </c>
      <c r="K2346" t="s">
        <v>3079</v>
      </c>
      <c r="L2346" t="s">
        <v>247</v>
      </c>
      <c r="M2346">
        <v>300000</v>
      </c>
      <c r="N2346">
        <v>0</v>
      </c>
      <c r="O2346">
        <v>300000</v>
      </c>
      <c r="P2346">
        <v>0</v>
      </c>
      <c r="Q2346" t="s">
        <v>6244</v>
      </c>
      <c r="R2346" t="s">
        <v>3073</v>
      </c>
      <c r="S2346" t="s">
        <v>6245</v>
      </c>
      <c r="T2346" t="s">
        <v>6246</v>
      </c>
      <c r="U2346" t="s">
        <v>6247</v>
      </c>
      <c r="V2346" t="s">
        <v>6248</v>
      </c>
      <c r="W2346" t="s">
        <v>3085</v>
      </c>
      <c r="X2346" t="str">
        <f t="shared" si="36"/>
        <v>Funcionamiento</v>
      </c>
      <c r="Y2346" t="s">
        <v>6243</v>
      </c>
    </row>
    <row r="2347" spans="1:25">
      <c r="A2347" t="s">
        <v>3073</v>
      </c>
      <c r="B2347" t="s">
        <v>4151</v>
      </c>
      <c r="C2347" t="s">
        <v>6241</v>
      </c>
      <c r="D2347" t="s">
        <v>3076</v>
      </c>
      <c r="E2347" t="s">
        <v>3077</v>
      </c>
      <c r="F2347" t="s">
        <v>6242</v>
      </c>
      <c r="G2347" t="s">
        <v>6243</v>
      </c>
      <c r="H2347" t="s">
        <v>340</v>
      </c>
      <c r="I2347" t="s">
        <v>341</v>
      </c>
      <c r="J2347" t="s">
        <v>246</v>
      </c>
      <c r="K2347" t="s">
        <v>3079</v>
      </c>
      <c r="L2347" t="s">
        <v>247</v>
      </c>
      <c r="M2347">
        <v>56000000</v>
      </c>
      <c r="N2347">
        <v>-9186090</v>
      </c>
      <c r="O2347">
        <v>46813910</v>
      </c>
      <c r="P2347">
        <v>0</v>
      </c>
      <c r="Q2347" t="s">
        <v>6244</v>
      </c>
      <c r="R2347" t="s">
        <v>3073</v>
      </c>
      <c r="S2347" t="s">
        <v>6245</v>
      </c>
      <c r="T2347" t="s">
        <v>6246</v>
      </c>
      <c r="U2347" t="s">
        <v>6247</v>
      </c>
      <c r="V2347" t="s">
        <v>6248</v>
      </c>
      <c r="W2347" t="s">
        <v>3085</v>
      </c>
      <c r="X2347" t="str">
        <f t="shared" si="36"/>
        <v>Funcionamiento</v>
      </c>
      <c r="Y2347" t="s">
        <v>6243</v>
      </c>
    </row>
    <row r="2348" spans="1:25">
      <c r="A2348" t="s">
        <v>3086</v>
      </c>
      <c r="B2348" t="s">
        <v>4151</v>
      </c>
      <c r="C2348" t="s">
        <v>6249</v>
      </c>
      <c r="D2348" t="s">
        <v>3076</v>
      </c>
      <c r="E2348" t="s">
        <v>3077</v>
      </c>
      <c r="F2348" t="s">
        <v>6242</v>
      </c>
      <c r="G2348" t="s">
        <v>6243</v>
      </c>
      <c r="H2348" t="s">
        <v>340</v>
      </c>
      <c r="I2348" t="s">
        <v>341</v>
      </c>
      <c r="J2348" t="s">
        <v>246</v>
      </c>
      <c r="K2348" t="s">
        <v>3079</v>
      </c>
      <c r="L2348" t="s">
        <v>247</v>
      </c>
      <c r="M2348">
        <v>2000000</v>
      </c>
      <c r="N2348">
        <v>-115654</v>
      </c>
      <c r="O2348">
        <v>1884346</v>
      </c>
      <c r="P2348">
        <v>0</v>
      </c>
      <c r="Q2348" t="s">
        <v>6250</v>
      </c>
      <c r="R2348" t="s">
        <v>3086</v>
      </c>
      <c r="S2348" t="s">
        <v>6251</v>
      </c>
      <c r="T2348" t="s">
        <v>6252</v>
      </c>
      <c r="U2348" t="s">
        <v>6253</v>
      </c>
      <c r="V2348" t="s">
        <v>6254</v>
      </c>
      <c r="W2348" t="s">
        <v>3085</v>
      </c>
      <c r="X2348" t="str">
        <f t="shared" si="36"/>
        <v>Funcionamiento</v>
      </c>
      <c r="Y2348" t="s">
        <v>6243</v>
      </c>
    </row>
    <row r="2349" spans="1:25">
      <c r="A2349" t="s">
        <v>3093</v>
      </c>
      <c r="B2349" t="s">
        <v>4151</v>
      </c>
      <c r="C2349" t="s">
        <v>6255</v>
      </c>
      <c r="D2349" t="s">
        <v>3076</v>
      </c>
      <c r="E2349" t="s">
        <v>3077</v>
      </c>
      <c r="F2349" t="s">
        <v>6242</v>
      </c>
      <c r="G2349" t="s">
        <v>6243</v>
      </c>
      <c r="H2349" t="s">
        <v>342</v>
      </c>
      <c r="I2349" t="s">
        <v>343</v>
      </c>
      <c r="J2349" t="s">
        <v>246</v>
      </c>
      <c r="K2349" t="s">
        <v>3079</v>
      </c>
      <c r="L2349" t="s">
        <v>247</v>
      </c>
      <c r="M2349">
        <v>800000</v>
      </c>
      <c r="N2349">
        <v>-128514</v>
      </c>
      <c r="O2349">
        <v>671486</v>
      </c>
      <c r="P2349">
        <v>0</v>
      </c>
      <c r="Q2349" t="s">
        <v>6256</v>
      </c>
      <c r="R2349" t="s">
        <v>3093</v>
      </c>
      <c r="S2349" t="s">
        <v>3100</v>
      </c>
      <c r="T2349" t="s">
        <v>3086</v>
      </c>
      <c r="U2349" t="s">
        <v>6257</v>
      </c>
      <c r="V2349" t="s">
        <v>6258</v>
      </c>
      <c r="W2349" t="s">
        <v>3085</v>
      </c>
      <c r="X2349" t="str">
        <f t="shared" si="36"/>
        <v>Funcionamiento</v>
      </c>
      <c r="Y2349" t="s">
        <v>6243</v>
      </c>
    </row>
    <row r="2350" spans="1:25">
      <c r="A2350" t="s">
        <v>3100</v>
      </c>
      <c r="B2350" t="s">
        <v>4151</v>
      </c>
      <c r="C2350" t="s">
        <v>6259</v>
      </c>
      <c r="D2350" t="s">
        <v>3076</v>
      </c>
      <c r="E2350" t="s">
        <v>3077</v>
      </c>
      <c r="F2350" t="s">
        <v>6242</v>
      </c>
      <c r="G2350" t="s">
        <v>6243</v>
      </c>
      <c r="H2350" t="s">
        <v>382</v>
      </c>
      <c r="I2350" t="s">
        <v>383</v>
      </c>
      <c r="J2350" t="s">
        <v>246</v>
      </c>
      <c r="K2350" t="s">
        <v>3079</v>
      </c>
      <c r="L2350" t="s">
        <v>247</v>
      </c>
      <c r="M2350">
        <v>35456664</v>
      </c>
      <c r="N2350">
        <v>-35456664</v>
      </c>
      <c r="O2350">
        <v>0</v>
      </c>
      <c r="P2350">
        <v>0</v>
      </c>
      <c r="Q2350" t="s">
        <v>6260</v>
      </c>
      <c r="R2350" t="s">
        <v>3100</v>
      </c>
      <c r="S2350" t="s">
        <v>3107</v>
      </c>
      <c r="T2350" t="s">
        <v>3085</v>
      </c>
      <c r="U2350" t="s">
        <v>3085</v>
      </c>
      <c r="V2350" t="s">
        <v>3085</v>
      </c>
      <c r="W2350" t="s">
        <v>3085</v>
      </c>
      <c r="X2350" t="str">
        <f t="shared" si="36"/>
        <v>Funcionamiento</v>
      </c>
      <c r="Y2350" t="s">
        <v>6243</v>
      </c>
    </row>
    <row r="2351" spans="1:25">
      <c r="A2351" t="s">
        <v>3107</v>
      </c>
      <c r="B2351" t="s">
        <v>3902</v>
      </c>
      <c r="C2351" t="s">
        <v>6261</v>
      </c>
      <c r="D2351" t="s">
        <v>3076</v>
      </c>
      <c r="E2351" t="s">
        <v>3077</v>
      </c>
      <c r="F2351" t="s">
        <v>6242</v>
      </c>
      <c r="G2351" t="s">
        <v>6243</v>
      </c>
      <c r="H2351" t="s">
        <v>360</v>
      </c>
      <c r="I2351" t="s">
        <v>361</v>
      </c>
      <c r="J2351" t="s">
        <v>246</v>
      </c>
      <c r="K2351" t="s">
        <v>3079</v>
      </c>
      <c r="L2351" t="s">
        <v>247</v>
      </c>
      <c r="M2351">
        <v>35456664</v>
      </c>
      <c r="N2351">
        <v>0</v>
      </c>
      <c r="O2351">
        <v>35456664</v>
      </c>
      <c r="P2351">
        <v>0</v>
      </c>
      <c r="Q2351" t="s">
        <v>6262</v>
      </c>
      <c r="R2351" t="s">
        <v>3107</v>
      </c>
      <c r="S2351" t="s">
        <v>3111</v>
      </c>
      <c r="T2351" t="s">
        <v>3107</v>
      </c>
      <c r="U2351" t="s">
        <v>6263</v>
      </c>
      <c r="V2351" t="s">
        <v>6264</v>
      </c>
      <c r="W2351" t="s">
        <v>3085</v>
      </c>
      <c r="X2351" t="str">
        <f t="shared" si="36"/>
        <v>Funcionamiento</v>
      </c>
      <c r="Y2351" t="s">
        <v>6243</v>
      </c>
    </row>
    <row r="2352" spans="1:25">
      <c r="A2352" t="s">
        <v>3111</v>
      </c>
      <c r="B2352" t="s">
        <v>3101</v>
      </c>
      <c r="C2352" t="s">
        <v>6265</v>
      </c>
      <c r="D2352" t="s">
        <v>3076</v>
      </c>
      <c r="E2352" t="s">
        <v>3077</v>
      </c>
      <c r="F2352" t="s">
        <v>6242</v>
      </c>
      <c r="G2352" t="s">
        <v>6243</v>
      </c>
      <c r="H2352" t="s">
        <v>294</v>
      </c>
      <c r="I2352" t="s">
        <v>296</v>
      </c>
      <c r="J2352" t="s">
        <v>246</v>
      </c>
      <c r="K2352" t="s">
        <v>3079</v>
      </c>
      <c r="L2352" t="s">
        <v>247</v>
      </c>
      <c r="M2352">
        <v>704233</v>
      </c>
      <c r="N2352">
        <v>0</v>
      </c>
      <c r="O2352">
        <v>704233</v>
      </c>
      <c r="P2352">
        <v>0</v>
      </c>
      <c r="Q2352" t="s">
        <v>6266</v>
      </c>
      <c r="R2352" t="s">
        <v>3111</v>
      </c>
      <c r="S2352" t="s">
        <v>3913</v>
      </c>
      <c r="T2352" t="s">
        <v>3085</v>
      </c>
      <c r="U2352" t="s">
        <v>6267</v>
      </c>
      <c r="V2352" t="s">
        <v>6268</v>
      </c>
      <c r="W2352" t="s">
        <v>3085</v>
      </c>
      <c r="X2352" t="str">
        <f t="shared" si="36"/>
        <v>Funcionamiento</v>
      </c>
      <c r="Y2352" t="s">
        <v>6243</v>
      </c>
    </row>
    <row r="2353" spans="1:25">
      <c r="A2353" t="s">
        <v>3111</v>
      </c>
      <c r="B2353" t="s">
        <v>3101</v>
      </c>
      <c r="C2353" t="s">
        <v>6265</v>
      </c>
      <c r="D2353" t="s">
        <v>3076</v>
      </c>
      <c r="E2353" t="s">
        <v>3077</v>
      </c>
      <c r="F2353" t="s">
        <v>6242</v>
      </c>
      <c r="G2353" t="s">
        <v>6243</v>
      </c>
      <c r="H2353" t="s">
        <v>297</v>
      </c>
      <c r="I2353" t="s">
        <v>299</v>
      </c>
      <c r="J2353" t="s">
        <v>246</v>
      </c>
      <c r="K2353" t="s">
        <v>3079</v>
      </c>
      <c r="L2353" t="s">
        <v>247</v>
      </c>
      <c r="M2353">
        <v>853688</v>
      </c>
      <c r="N2353">
        <v>0</v>
      </c>
      <c r="O2353">
        <v>853688</v>
      </c>
      <c r="P2353">
        <v>0</v>
      </c>
      <c r="Q2353" t="s">
        <v>6266</v>
      </c>
      <c r="R2353" t="s">
        <v>3111</v>
      </c>
      <c r="S2353" t="s">
        <v>3913</v>
      </c>
      <c r="T2353" t="s">
        <v>3085</v>
      </c>
      <c r="U2353" t="s">
        <v>6267</v>
      </c>
      <c r="V2353" t="s">
        <v>6268</v>
      </c>
      <c r="W2353" t="s">
        <v>3085</v>
      </c>
      <c r="X2353" t="str">
        <f t="shared" si="36"/>
        <v>Funcionamiento</v>
      </c>
      <c r="Y2353" t="s">
        <v>6243</v>
      </c>
    </row>
    <row r="2354" spans="1:25">
      <c r="A2354" t="s">
        <v>3111</v>
      </c>
      <c r="B2354" t="s">
        <v>3101</v>
      </c>
      <c r="C2354" t="s">
        <v>6265</v>
      </c>
      <c r="D2354" t="s">
        <v>3076</v>
      </c>
      <c r="E2354" t="s">
        <v>3077</v>
      </c>
      <c r="F2354" t="s">
        <v>6242</v>
      </c>
      <c r="G2354" t="s">
        <v>6243</v>
      </c>
      <c r="H2354" t="s">
        <v>333</v>
      </c>
      <c r="I2354" t="s">
        <v>335</v>
      </c>
      <c r="J2354" t="s">
        <v>246</v>
      </c>
      <c r="K2354" t="s">
        <v>3079</v>
      </c>
      <c r="L2354" t="s">
        <v>247</v>
      </c>
      <c r="M2354">
        <v>415187</v>
      </c>
      <c r="N2354">
        <v>0</v>
      </c>
      <c r="O2354">
        <v>415187</v>
      </c>
      <c r="P2354">
        <v>0</v>
      </c>
      <c r="Q2354" t="s">
        <v>6266</v>
      </c>
      <c r="R2354" t="s">
        <v>3111</v>
      </c>
      <c r="S2354" t="s">
        <v>3913</v>
      </c>
      <c r="T2354" t="s">
        <v>3085</v>
      </c>
      <c r="U2354" t="s">
        <v>6267</v>
      </c>
      <c r="V2354" t="s">
        <v>6268</v>
      </c>
      <c r="W2354" t="s">
        <v>3085</v>
      </c>
      <c r="X2354" t="str">
        <f t="shared" si="36"/>
        <v>Funcionamiento</v>
      </c>
      <c r="Y2354" t="s">
        <v>6243</v>
      </c>
    </row>
    <row r="2355" spans="1:25">
      <c r="A2355" t="s">
        <v>3111</v>
      </c>
      <c r="B2355" t="s">
        <v>3101</v>
      </c>
      <c r="C2355" t="s">
        <v>6265</v>
      </c>
      <c r="D2355" t="s">
        <v>3076</v>
      </c>
      <c r="E2355" t="s">
        <v>3077</v>
      </c>
      <c r="F2355" t="s">
        <v>6242</v>
      </c>
      <c r="G2355" t="s">
        <v>6243</v>
      </c>
      <c r="H2355" t="s">
        <v>336</v>
      </c>
      <c r="I2355" t="s">
        <v>337</v>
      </c>
      <c r="J2355" t="s">
        <v>246</v>
      </c>
      <c r="K2355" t="s">
        <v>3079</v>
      </c>
      <c r="L2355" t="s">
        <v>247</v>
      </c>
      <c r="M2355">
        <v>2240265</v>
      </c>
      <c r="N2355">
        <v>0</v>
      </c>
      <c r="O2355">
        <v>2240265</v>
      </c>
      <c r="P2355">
        <v>0</v>
      </c>
      <c r="Q2355" t="s">
        <v>6266</v>
      </c>
      <c r="R2355" t="s">
        <v>3111</v>
      </c>
      <c r="S2355" t="s">
        <v>3913</v>
      </c>
      <c r="T2355" t="s">
        <v>3085</v>
      </c>
      <c r="U2355" t="s">
        <v>6267</v>
      </c>
      <c r="V2355" t="s">
        <v>6268</v>
      </c>
      <c r="W2355" t="s">
        <v>3085</v>
      </c>
      <c r="X2355" t="str">
        <f t="shared" si="36"/>
        <v>Funcionamiento</v>
      </c>
      <c r="Y2355" t="s">
        <v>6243</v>
      </c>
    </row>
    <row r="2356" spans="1:25">
      <c r="A2356" t="s">
        <v>3111</v>
      </c>
      <c r="B2356" t="s">
        <v>3101</v>
      </c>
      <c r="C2356" t="s">
        <v>6265</v>
      </c>
      <c r="D2356" t="s">
        <v>3076</v>
      </c>
      <c r="E2356" t="s">
        <v>3077</v>
      </c>
      <c r="F2356" t="s">
        <v>6242</v>
      </c>
      <c r="G2356" t="s">
        <v>6243</v>
      </c>
      <c r="H2356" t="s">
        <v>303</v>
      </c>
      <c r="I2356" t="s">
        <v>305</v>
      </c>
      <c r="J2356" t="s">
        <v>246</v>
      </c>
      <c r="K2356" t="s">
        <v>3079</v>
      </c>
      <c r="L2356" t="s">
        <v>247</v>
      </c>
      <c r="M2356">
        <v>906265</v>
      </c>
      <c r="N2356">
        <v>0</v>
      </c>
      <c r="O2356">
        <v>906265</v>
      </c>
      <c r="P2356">
        <v>0</v>
      </c>
      <c r="Q2356" t="s">
        <v>6266</v>
      </c>
      <c r="R2356" t="s">
        <v>3111</v>
      </c>
      <c r="S2356" t="s">
        <v>3913</v>
      </c>
      <c r="T2356" t="s">
        <v>3085</v>
      </c>
      <c r="U2356" t="s">
        <v>6267</v>
      </c>
      <c r="V2356" t="s">
        <v>6268</v>
      </c>
      <c r="W2356" t="s">
        <v>3085</v>
      </c>
      <c r="X2356" t="str">
        <f t="shared" si="36"/>
        <v>Funcionamiento</v>
      </c>
      <c r="Y2356" t="s">
        <v>6243</v>
      </c>
    </row>
    <row r="2357" spans="1:25">
      <c r="A2357" t="s">
        <v>3111</v>
      </c>
      <c r="B2357" t="s">
        <v>3101</v>
      </c>
      <c r="C2357" t="s">
        <v>6265</v>
      </c>
      <c r="D2357" t="s">
        <v>3076</v>
      </c>
      <c r="E2357" t="s">
        <v>3077</v>
      </c>
      <c r="F2357" t="s">
        <v>6242</v>
      </c>
      <c r="G2357" t="s">
        <v>6243</v>
      </c>
      <c r="H2357" t="s">
        <v>309</v>
      </c>
      <c r="I2357" t="s">
        <v>311</v>
      </c>
      <c r="J2357" t="s">
        <v>246</v>
      </c>
      <c r="K2357" t="s">
        <v>3079</v>
      </c>
      <c r="L2357" t="s">
        <v>247</v>
      </c>
      <c r="M2357">
        <v>5293199</v>
      </c>
      <c r="N2357">
        <v>0</v>
      </c>
      <c r="O2357">
        <v>5293199</v>
      </c>
      <c r="P2357">
        <v>0</v>
      </c>
      <c r="Q2357" t="s">
        <v>6266</v>
      </c>
      <c r="R2357" t="s">
        <v>3111</v>
      </c>
      <c r="S2357" t="s">
        <v>3913</v>
      </c>
      <c r="T2357" t="s">
        <v>3085</v>
      </c>
      <c r="U2357" t="s">
        <v>6267</v>
      </c>
      <c r="V2357" t="s">
        <v>6268</v>
      </c>
      <c r="W2357" t="s">
        <v>3085</v>
      </c>
      <c r="X2357" t="str">
        <f t="shared" si="36"/>
        <v>Funcionamiento</v>
      </c>
      <c r="Y2357" t="s">
        <v>6243</v>
      </c>
    </row>
    <row r="2358" spans="1:25">
      <c r="A2358" t="s">
        <v>3111</v>
      </c>
      <c r="B2358" t="s">
        <v>3101</v>
      </c>
      <c r="C2358" t="s">
        <v>6265</v>
      </c>
      <c r="D2358" t="s">
        <v>3076</v>
      </c>
      <c r="E2358" t="s">
        <v>3077</v>
      </c>
      <c r="F2358" t="s">
        <v>6242</v>
      </c>
      <c r="G2358" t="s">
        <v>6243</v>
      </c>
      <c r="H2358" t="s">
        <v>331</v>
      </c>
      <c r="I2358" t="s">
        <v>587</v>
      </c>
      <c r="J2358" t="s">
        <v>246</v>
      </c>
      <c r="K2358" t="s">
        <v>3079</v>
      </c>
      <c r="L2358" t="s">
        <v>247</v>
      </c>
      <c r="M2358">
        <v>4606755</v>
      </c>
      <c r="N2358">
        <v>0</v>
      </c>
      <c r="O2358">
        <v>4606755</v>
      </c>
      <c r="P2358">
        <v>0</v>
      </c>
      <c r="Q2358" t="s">
        <v>6266</v>
      </c>
      <c r="R2358" t="s">
        <v>3111</v>
      </c>
      <c r="S2358" t="s">
        <v>3913</v>
      </c>
      <c r="T2358" t="s">
        <v>3085</v>
      </c>
      <c r="U2358" t="s">
        <v>6267</v>
      </c>
      <c r="V2358" t="s">
        <v>6268</v>
      </c>
      <c r="W2358" t="s">
        <v>3085</v>
      </c>
      <c r="X2358" t="str">
        <f t="shared" si="36"/>
        <v>Funcionamiento</v>
      </c>
      <c r="Y2358" t="s">
        <v>6243</v>
      </c>
    </row>
    <row r="2359" spans="1:25">
      <c r="A2359" t="s">
        <v>3111</v>
      </c>
      <c r="B2359" t="s">
        <v>3101</v>
      </c>
      <c r="C2359" t="s">
        <v>6265</v>
      </c>
      <c r="D2359" t="s">
        <v>3076</v>
      </c>
      <c r="E2359" t="s">
        <v>3077</v>
      </c>
      <c r="F2359" t="s">
        <v>6242</v>
      </c>
      <c r="G2359" t="s">
        <v>6243</v>
      </c>
      <c r="H2359" t="s">
        <v>292</v>
      </c>
      <c r="I2359" t="s">
        <v>293</v>
      </c>
      <c r="J2359" t="s">
        <v>246</v>
      </c>
      <c r="K2359" t="s">
        <v>3079</v>
      </c>
      <c r="L2359" t="s">
        <v>247</v>
      </c>
      <c r="M2359">
        <v>39068086</v>
      </c>
      <c r="N2359">
        <v>0</v>
      </c>
      <c r="O2359">
        <v>39068086</v>
      </c>
      <c r="P2359">
        <v>0</v>
      </c>
      <c r="Q2359" t="s">
        <v>6266</v>
      </c>
      <c r="R2359" t="s">
        <v>3111</v>
      </c>
      <c r="S2359" t="s">
        <v>3913</v>
      </c>
      <c r="T2359" t="s">
        <v>3085</v>
      </c>
      <c r="U2359" t="s">
        <v>6267</v>
      </c>
      <c r="V2359" t="s">
        <v>6268</v>
      </c>
      <c r="W2359" t="s">
        <v>3085</v>
      </c>
      <c r="X2359" t="str">
        <f t="shared" si="36"/>
        <v>Funcionamiento</v>
      </c>
      <c r="Y2359" t="s">
        <v>6243</v>
      </c>
    </row>
    <row r="2360" spans="1:25">
      <c r="A2360" t="s">
        <v>3117</v>
      </c>
      <c r="B2360" t="s">
        <v>3910</v>
      </c>
      <c r="C2360" t="s">
        <v>6269</v>
      </c>
      <c r="D2360" t="s">
        <v>3076</v>
      </c>
      <c r="E2360" t="s">
        <v>3077</v>
      </c>
      <c r="F2360" t="s">
        <v>6242</v>
      </c>
      <c r="G2360" t="s">
        <v>6243</v>
      </c>
      <c r="H2360" t="s">
        <v>318</v>
      </c>
      <c r="I2360" t="s">
        <v>586</v>
      </c>
      <c r="J2360" t="s">
        <v>246</v>
      </c>
      <c r="K2360" t="s">
        <v>3079</v>
      </c>
      <c r="L2360" t="s">
        <v>247</v>
      </c>
      <c r="M2360">
        <v>2212000</v>
      </c>
      <c r="N2360">
        <v>0</v>
      </c>
      <c r="O2360">
        <v>2212000</v>
      </c>
      <c r="P2360">
        <v>0</v>
      </c>
      <c r="Q2360" t="s">
        <v>6270</v>
      </c>
      <c r="R2360" t="s">
        <v>3117</v>
      </c>
      <c r="S2360" t="s">
        <v>3124</v>
      </c>
      <c r="T2360" t="s">
        <v>3085</v>
      </c>
      <c r="U2360" t="s">
        <v>6271</v>
      </c>
      <c r="V2360" t="s">
        <v>6272</v>
      </c>
      <c r="W2360" t="s">
        <v>3085</v>
      </c>
      <c r="X2360" t="str">
        <f t="shared" si="36"/>
        <v>Funcionamiento</v>
      </c>
      <c r="Y2360" t="s">
        <v>6243</v>
      </c>
    </row>
    <row r="2361" spans="1:25">
      <c r="A2361" t="s">
        <v>3117</v>
      </c>
      <c r="B2361" t="s">
        <v>3910</v>
      </c>
      <c r="C2361" t="s">
        <v>6269</v>
      </c>
      <c r="D2361" t="s">
        <v>3076</v>
      </c>
      <c r="E2361" t="s">
        <v>3077</v>
      </c>
      <c r="F2361" t="s">
        <v>6242</v>
      </c>
      <c r="G2361" t="s">
        <v>6243</v>
      </c>
      <c r="H2361" t="s">
        <v>314</v>
      </c>
      <c r="I2361" t="s">
        <v>582</v>
      </c>
      <c r="J2361" t="s">
        <v>246</v>
      </c>
      <c r="K2361" t="s">
        <v>3079</v>
      </c>
      <c r="L2361" t="s">
        <v>247</v>
      </c>
      <c r="M2361">
        <v>5810400</v>
      </c>
      <c r="N2361">
        <v>0</v>
      </c>
      <c r="O2361">
        <v>5810400</v>
      </c>
      <c r="P2361">
        <v>0</v>
      </c>
      <c r="Q2361" t="s">
        <v>6270</v>
      </c>
      <c r="R2361" t="s">
        <v>3117</v>
      </c>
      <c r="S2361" t="s">
        <v>3124</v>
      </c>
      <c r="T2361" t="s">
        <v>3085</v>
      </c>
      <c r="U2361" t="s">
        <v>6271</v>
      </c>
      <c r="V2361" t="s">
        <v>6272</v>
      </c>
      <c r="W2361" t="s">
        <v>3085</v>
      </c>
      <c r="X2361" t="str">
        <f t="shared" si="36"/>
        <v>Funcionamiento</v>
      </c>
      <c r="Y2361" t="s">
        <v>6243</v>
      </c>
    </row>
    <row r="2362" spans="1:25">
      <c r="A2362" t="s">
        <v>3117</v>
      </c>
      <c r="B2362" t="s">
        <v>3910</v>
      </c>
      <c r="C2362" t="s">
        <v>6269</v>
      </c>
      <c r="D2362" t="s">
        <v>3076</v>
      </c>
      <c r="E2362" t="s">
        <v>3077</v>
      </c>
      <c r="F2362" t="s">
        <v>6242</v>
      </c>
      <c r="G2362" t="s">
        <v>6243</v>
      </c>
      <c r="H2362" t="s">
        <v>320</v>
      </c>
      <c r="I2362" t="s">
        <v>321</v>
      </c>
      <c r="J2362" t="s">
        <v>246</v>
      </c>
      <c r="K2362" t="s">
        <v>3079</v>
      </c>
      <c r="L2362" t="s">
        <v>247</v>
      </c>
      <c r="M2362">
        <v>413200</v>
      </c>
      <c r="N2362">
        <v>0</v>
      </c>
      <c r="O2362">
        <v>413200</v>
      </c>
      <c r="P2362">
        <v>0</v>
      </c>
      <c r="Q2362" t="s">
        <v>6270</v>
      </c>
      <c r="R2362" t="s">
        <v>3117</v>
      </c>
      <c r="S2362" t="s">
        <v>3124</v>
      </c>
      <c r="T2362" t="s">
        <v>3085</v>
      </c>
      <c r="U2362" t="s">
        <v>6271</v>
      </c>
      <c r="V2362" t="s">
        <v>6272</v>
      </c>
      <c r="W2362" t="s">
        <v>3085</v>
      </c>
      <c r="X2362" t="str">
        <f t="shared" si="36"/>
        <v>Funcionamiento</v>
      </c>
      <c r="Y2362" t="s">
        <v>6243</v>
      </c>
    </row>
    <row r="2363" spans="1:25">
      <c r="A2363" t="s">
        <v>3117</v>
      </c>
      <c r="B2363" t="s">
        <v>3910</v>
      </c>
      <c r="C2363" t="s">
        <v>6269</v>
      </c>
      <c r="D2363" t="s">
        <v>3076</v>
      </c>
      <c r="E2363" t="s">
        <v>3077</v>
      </c>
      <c r="F2363" t="s">
        <v>6242</v>
      </c>
      <c r="G2363" t="s">
        <v>6243</v>
      </c>
      <c r="H2363" t="s">
        <v>324</v>
      </c>
      <c r="I2363" t="s">
        <v>325</v>
      </c>
      <c r="J2363" t="s">
        <v>246</v>
      </c>
      <c r="K2363" t="s">
        <v>3079</v>
      </c>
      <c r="L2363" t="s">
        <v>247</v>
      </c>
      <c r="M2363">
        <v>1106600</v>
      </c>
      <c r="N2363">
        <v>0</v>
      </c>
      <c r="O2363">
        <v>1106600</v>
      </c>
      <c r="P2363">
        <v>0</v>
      </c>
      <c r="Q2363" t="s">
        <v>6270</v>
      </c>
      <c r="R2363" t="s">
        <v>3117</v>
      </c>
      <c r="S2363" t="s">
        <v>3124</v>
      </c>
      <c r="T2363" t="s">
        <v>3085</v>
      </c>
      <c r="U2363" t="s">
        <v>6271</v>
      </c>
      <c r="V2363" t="s">
        <v>6272</v>
      </c>
      <c r="W2363" t="s">
        <v>3085</v>
      </c>
      <c r="X2363" t="str">
        <f t="shared" si="36"/>
        <v>Funcionamiento</v>
      </c>
      <c r="Y2363" t="s">
        <v>6243</v>
      </c>
    </row>
    <row r="2364" spans="1:25">
      <c r="A2364" t="s">
        <v>3117</v>
      </c>
      <c r="B2364" t="s">
        <v>3910</v>
      </c>
      <c r="C2364" t="s">
        <v>6269</v>
      </c>
      <c r="D2364" t="s">
        <v>3076</v>
      </c>
      <c r="E2364" t="s">
        <v>3077</v>
      </c>
      <c r="F2364" t="s">
        <v>6242</v>
      </c>
      <c r="G2364" t="s">
        <v>6243</v>
      </c>
      <c r="H2364" t="s">
        <v>316</v>
      </c>
      <c r="I2364" t="s">
        <v>583</v>
      </c>
      <c r="J2364" t="s">
        <v>246</v>
      </c>
      <c r="K2364" t="s">
        <v>3079</v>
      </c>
      <c r="L2364" t="s">
        <v>247</v>
      </c>
      <c r="M2364">
        <v>4116000</v>
      </c>
      <c r="N2364">
        <v>0</v>
      </c>
      <c r="O2364">
        <v>4116000</v>
      </c>
      <c r="P2364">
        <v>0</v>
      </c>
      <c r="Q2364" t="s">
        <v>6270</v>
      </c>
      <c r="R2364" t="s">
        <v>3117</v>
      </c>
      <c r="S2364" t="s">
        <v>3124</v>
      </c>
      <c r="T2364" t="s">
        <v>3085</v>
      </c>
      <c r="U2364" t="s">
        <v>6271</v>
      </c>
      <c r="V2364" t="s">
        <v>6272</v>
      </c>
      <c r="W2364" t="s">
        <v>3085</v>
      </c>
      <c r="X2364" t="str">
        <f t="shared" si="36"/>
        <v>Funcionamiento</v>
      </c>
      <c r="Y2364" t="s">
        <v>6243</v>
      </c>
    </row>
    <row r="2365" spans="1:25">
      <c r="A2365" t="s">
        <v>3117</v>
      </c>
      <c r="B2365" t="s">
        <v>3910</v>
      </c>
      <c r="C2365" t="s">
        <v>6269</v>
      </c>
      <c r="D2365" t="s">
        <v>3076</v>
      </c>
      <c r="E2365" t="s">
        <v>3077</v>
      </c>
      <c r="F2365" t="s">
        <v>6242</v>
      </c>
      <c r="G2365" t="s">
        <v>6243</v>
      </c>
      <c r="H2365" t="s">
        <v>322</v>
      </c>
      <c r="I2365" t="s">
        <v>323</v>
      </c>
      <c r="J2365" t="s">
        <v>246</v>
      </c>
      <c r="K2365" t="s">
        <v>3079</v>
      </c>
      <c r="L2365" t="s">
        <v>247</v>
      </c>
      <c r="M2365">
        <v>1659800</v>
      </c>
      <c r="N2365">
        <v>0</v>
      </c>
      <c r="O2365">
        <v>1659800</v>
      </c>
      <c r="P2365">
        <v>0</v>
      </c>
      <c r="Q2365" t="s">
        <v>6270</v>
      </c>
      <c r="R2365" t="s">
        <v>3117</v>
      </c>
      <c r="S2365" t="s">
        <v>3124</v>
      </c>
      <c r="T2365" t="s">
        <v>3085</v>
      </c>
      <c r="U2365" t="s">
        <v>6271</v>
      </c>
      <c r="V2365" t="s">
        <v>6272</v>
      </c>
      <c r="W2365" t="s">
        <v>3085</v>
      </c>
      <c r="X2365" t="str">
        <f t="shared" si="36"/>
        <v>Funcionamiento</v>
      </c>
      <c r="Y2365" t="s">
        <v>6243</v>
      </c>
    </row>
    <row r="2366" spans="1:25">
      <c r="A2366" t="s">
        <v>3127</v>
      </c>
      <c r="B2366" t="s">
        <v>4788</v>
      </c>
      <c r="C2366" t="s">
        <v>4789</v>
      </c>
      <c r="D2366" t="s">
        <v>3076</v>
      </c>
      <c r="E2366" t="s">
        <v>3077</v>
      </c>
      <c r="F2366" t="s">
        <v>6242</v>
      </c>
      <c r="G2366" t="s">
        <v>6243</v>
      </c>
      <c r="H2366" t="s">
        <v>360</v>
      </c>
      <c r="I2366" t="s">
        <v>361</v>
      </c>
      <c r="J2366" t="s">
        <v>253</v>
      </c>
      <c r="K2366" t="s">
        <v>3115</v>
      </c>
      <c r="L2366" t="s">
        <v>247</v>
      </c>
      <c r="M2366">
        <v>18320000</v>
      </c>
      <c r="N2366">
        <v>0</v>
      </c>
      <c r="O2366">
        <v>18320000</v>
      </c>
      <c r="P2366">
        <v>0</v>
      </c>
      <c r="Q2366" t="s">
        <v>6273</v>
      </c>
      <c r="R2366" t="s">
        <v>3127</v>
      </c>
      <c r="S2366" t="s">
        <v>3187</v>
      </c>
      <c r="T2366" t="s">
        <v>3288</v>
      </c>
      <c r="U2366" t="s">
        <v>6274</v>
      </c>
      <c r="V2366" t="s">
        <v>6275</v>
      </c>
      <c r="W2366" t="s">
        <v>3085</v>
      </c>
      <c r="X2366" t="str">
        <f t="shared" si="36"/>
        <v>Funcionamiento</v>
      </c>
      <c r="Y2366" t="s">
        <v>6243</v>
      </c>
    </row>
    <row r="2367" spans="1:25">
      <c r="A2367" t="s">
        <v>3127</v>
      </c>
      <c r="B2367" t="s">
        <v>4788</v>
      </c>
      <c r="C2367" t="s">
        <v>4789</v>
      </c>
      <c r="D2367" t="s">
        <v>3076</v>
      </c>
      <c r="E2367" t="s">
        <v>3077</v>
      </c>
      <c r="F2367" t="s">
        <v>6242</v>
      </c>
      <c r="G2367" t="s">
        <v>6243</v>
      </c>
      <c r="H2367" t="s">
        <v>360</v>
      </c>
      <c r="I2367" t="s">
        <v>361</v>
      </c>
      <c r="J2367" t="s">
        <v>246</v>
      </c>
      <c r="K2367" t="s">
        <v>3079</v>
      </c>
      <c r="L2367" t="s">
        <v>247</v>
      </c>
      <c r="M2367">
        <v>0</v>
      </c>
      <c r="N2367">
        <v>122133</v>
      </c>
      <c r="O2367">
        <v>122133</v>
      </c>
      <c r="P2367">
        <v>0</v>
      </c>
      <c r="Q2367" t="s">
        <v>6273</v>
      </c>
      <c r="R2367" t="s">
        <v>3127</v>
      </c>
      <c r="S2367" t="s">
        <v>3187</v>
      </c>
      <c r="T2367" t="s">
        <v>3288</v>
      </c>
      <c r="U2367" t="s">
        <v>6274</v>
      </c>
      <c r="V2367" t="s">
        <v>6275</v>
      </c>
      <c r="W2367" t="s">
        <v>3085</v>
      </c>
      <c r="X2367" t="str">
        <f t="shared" si="36"/>
        <v>Funcionamiento</v>
      </c>
      <c r="Y2367" t="s">
        <v>6243</v>
      </c>
    </row>
    <row r="2368" spans="1:25">
      <c r="A2368" t="s">
        <v>3124</v>
      </c>
      <c r="B2368" t="s">
        <v>3120</v>
      </c>
      <c r="C2368" t="s">
        <v>3930</v>
      </c>
      <c r="D2368" t="s">
        <v>3076</v>
      </c>
      <c r="E2368" t="s">
        <v>3077</v>
      </c>
      <c r="F2368" t="s">
        <v>6242</v>
      </c>
      <c r="G2368" t="s">
        <v>6243</v>
      </c>
      <c r="H2368" t="s">
        <v>346</v>
      </c>
      <c r="I2368" t="s">
        <v>347</v>
      </c>
      <c r="J2368" t="s">
        <v>246</v>
      </c>
      <c r="K2368" t="s">
        <v>3079</v>
      </c>
      <c r="L2368" t="s">
        <v>247</v>
      </c>
      <c r="M2368">
        <v>258320</v>
      </c>
      <c r="N2368">
        <v>0</v>
      </c>
      <c r="O2368">
        <v>258320</v>
      </c>
      <c r="P2368">
        <v>0</v>
      </c>
      <c r="Q2368" t="s">
        <v>6276</v>
      </c>
      <c r="R2368" t="s">
        <v>3124</v>
      </c>
      <c r="S2368" t="s">
        <v>3132</v>
      </c>
      <c r="T2368" t="s">
        <v>3124</v>
      </c>
      <c r="U2368" t="s">
        <v>3365</v>
      </c>
      <c r="V2368" t="s">
        <v>6277</v>
      </c>
      <c r="W2368" t="s">
        <v>3085</v>
      </c>
      <c r="X2368" t="str">
        <f t="shared" si="36"/>
        <v>Funcionamiento</v>
      </c>
      <c r="Y2368" t="s">
        <v>6243</v>
      </c>
    </row>
    <row r="2369" spans="1:25">
      <c r="A2369" t="s">
        <v>3124</v>
      </c>
      <c r="B2369" t="s">
        <v>3120</v>
      </c>
      <c r="C2369" t="s">
        <v>3930</v>
      </c>
      <c r="D2369" t="s">
        <v>3076</v>
      </c>
      <c r="E2369" t="s">
        <v>3077</v>
      </c>
      <c r="F2369" t="s">
        <v>6242</v>
      </c>
      <c r="G2369" t="s">
        <v>6243</v>
      </c>
      <c r="H2369" t="s">
        <v>338</v>
      </c>
      <c r="I2369" t="s">
        <v>339</v>
      </c>
      <c r="J2369" t="s">
        <v>246</v>
      </c>
      <c r="K2369" t="s">
        <v>3079</v>
      </c>
      <c r="L2369" t="s">
        <v>247</v>
      </c>
      <c r="M2369">
        <v>78400</v>
      </c>
      <c r="N2369">
        <v>0</v>
      </c>
      <c r="O2369">
        <v>78400</v>
      </c>
      <c r="P2369">
        <v>0</v>
      </c>
      <c r="Q2369" t="s">
        <v>6276</v>
      </c>
      <c r="R2369" t="s">
        <v>3124</v>
      </c>
      <c r="S2369" t="s">
        <v>3132</v>
      </c>
      <c r="T2369" t="s">
        <v>3124</v>
      </c>
      <c r="U2369" t="s">
        <v>3365</v>
      </c>
      <c r="V2369" t="s">
        <v>6277</v>
      </c>
      <c r="W2369" t="s">
        <v>3085</v>
      </c>
      <c r="X2369" t="str">
        <f t="shared" si="36"/>
        <v>Funcionamiento</v>
      </c>
      <c r="Y2369" t="s">
        <v>6243</v>
      </c>
    </row>
    <row r="2370" spans="1:25">
      <c r="A2370" t="s">
        <v>3132</v>
      </c>
      <c r="B2370" t="s">
        <v>3939</v>
      </c>
      <c r="C2370" t="s">
        <v>6278</v>
      </c>
      <c r="D2370" t="s">
        <v>3076</v>
      </c>
      <c r="E2370" t="s">
        <v>3077</v>
      </c>
      <c r="F2370" t="s">
        <v>3159</v>
      </c>
      <c r="G2370" t="s">
        <v>6243</v>
      </c>
      <c r="H2370" t="s">
        <v>431</v>
      </c>
      <c r="I2370" t="s">
        <v>648</v>
      </c>
      <c r="J2370" t="s">
        <v>253</v>
      </c>
      <c r="K2370" t="s">
        <v>3115</v>
      </c>
      <c r="L2370" t="s">
        <v>247</v>
      </c>
      <c r="M2370">
        <v>3000000</v>
      </c>
      <c r="N2370">
        <v>270978</v>
      </c>
      <c r="O2370">
        <v>3270978</v>
      </c>
      <c r="P2370">
        <v>0</v>
      </c>
      <c r="Q2370" t="s">
        <v>6279</v>
      </c>
      <c r="R2370" t="s">
        <v>3132</v>
      </c>
      <c r="S2370" t="s">
        <v>6280</v>
      </c>
      <c r="T2370" t="s">
        <v>6281</v>
      </c>
      <c r="U2370" t="s">
        <v>6282</v>
      </c>
      <c r="V2370" t="s">
        <v>6283</v>
      </c>
      <c r="W2370" t="s">
        <v>3085</v>
      </c>
      <c r="X2370" t="str">
        <f t="shared" ref="X2370:X2433" si="37">IF(LEFT(H2370,1)="C","Inversión","Funcionamiento")</f>
        <v>Inversión</v>
      </c>
      <c r="Y2370" t="s">
        <v>3166</v>
      </c>
    </row>
    <row r="2371" spans="1:25">
      <c r="A2371" t="s">
        <v>3123</v>
      </c>
      <c r="B2371" t="s">
        <v>3939</v>
      </c>
      <c r="C2371" t="s">
        <v>6284</v>
      </c>
      <c r="D2371" t="s">
        <v>3076</v>
      </c>
      <c r="E2371" t="s">
        <v>3077</v>
      </c>
      <c r="F2371" t="s">
        <v>3149</v>
      </c>
      <c r="G2371" t="s">
        <v>6243</v>
      </c>
      <c r="H2371" t="s">
        <v>437</v>
      </c>
      <c r="I2371" t="s">
        <v>649</v>
      </c>
      <c r="J2371" t="s">
        <v>246</v>
      </c>
      <c r="K2371" t="s">
        <v>3150</v>
      </c>
      <c r="L2371" t="s">
        <v>247</v>
      </c>
      <c r="M2371">
        <v>20835416</v>
      </c>
      <c r="N2371">
        <v>-13110641</v>
      </c>
      <c r="O2371">
        <v>7724775</v>
      </c>
      <c r="P2371">
        <v>0</v>
      </c>
      <c r="Q2371" t="s">
        <v>6285</v>
      </c>
      <c r="R2371" t="s">
        <v>3123</v>
      </c>
      <c r="S2371" t="s">
        <v>6286</v>
      </c>
      <c r="T2371" t="s">
        <v>6287</v>
      </c>
      <c r="U2371" t="s">
        <v>6288</v>
      </c>
      <c r="V2371" t="s">
        <v>6289</v>
      </c>
      <c r="W2371" t="s">
        <v>3085</v>
      </c>
      <c r="X2371" t="str">
        <f t="shared" si="37"/>
        <v>Inversión</v>
      </c>
      <c r="Y2371" t="s">
        <v>3157</v>
      </c>
    </row>
    <row r="2372" spans="1:25">
      <c r="A2372" t="s">
        <v>3131</v>
      </c>
      <c r="B2372" t="s">
        <v>3939</v>
      </c>
      <c r="C2372" t="s">
        <v>6290</v>
      </c>
      <c r="D2372" t="s">
        <v>3076</v>
      </c>
      <c r="E2372" t="s">
        <v>3077</v>
      </c>
      <c r="F2372" t="s">
        <v>3149</v>
      </c>
      <c r="G2372" t="s">
        <v>6243</v>
      </c>
      <c r="H2372" t="s">
        <v>437</v>
      </c>
      <c r="I2372" t="s">
        <v>649</v>
      </c>
      <c r="J2372" t="s">
        <v>246</v>
      </c>
      <c r="K2372" t="s">
        <v>3150</v>
      </c>
      <c r="L2372" t="s">
        <v>247</v>
      </c>
      <c r="M2372">
        <v>4000000</v>
      </c>
      <c r="N2372">
        <v>-232570</v>
      </c>
      <c r="O2372">
        <v>3767430</v>
      </c>
      <c r="P2372">
        <v>0</v>
      </c>
      <c r="Q2372" t="s">
        <v>6291</v>
      </c>
      <c r="R2372" t="s">
        <v>3131</v>
      </c>
      <c r="S2372" t="s">
        <v>6292</v>
      </c>
      <c r="T2372" t="s">
        <v>6293</v>
      </c>
      <c r="U2372" t="s">
        <v>6294</v>
      </c>
      <c r="V2372" t="s">
        <v>6295</v>
      </c>
      <c r="W2372" t="s">
        <v>3085</v>
      </c>
      <c r="X2372" t="str">
        <f t="shared" si="37"/>
        <v>Inversión</v>
      </c>
      <c r="Y2372" t="s">
        <v>3157</v>
      </c>
    </row>
    <row r="2373" spans="1:25">
      <c r="A2373" t="s">
        <v>3152</v>
      </c>
      <c r="B2373" t="s">
        <v>3141</v>
      </c>
      <c r="C2373" t="s">
        <v>6296</v>
      </c>
      <c r="D2373" t="s">
        <v>3076</v>
      </c>
      <c r="E2373" t="s">
        <v>3077</v>
      </c>
      <c r="F2373" t="s">
        <v>6242</v>
      </c>
      <c r="G2373" t="s">
        <v>6243</v>
      </c>
      <c r="H2373" t="s">
        <v>297</v>
      </c>
      <c r="I2373" t="s">
        <v>299</v>
      </c>
      <c r="J2373" t="s">
        <v>246</v>
      </c>
      <c r="K2373" t="s">
        <v>3079</v>
      </c>
      <c r="L2373" t="s">
        <v>247</v>
      </c>
      <c r="M2373">
        <v>932543</v>
      </c>
      <c r="N2373">
        <v>0</v>
      </c>
      <c r="O2373">
        <v>932543</v>
      </c>
      <c r="P2373">
        <v>0</v>
      </c>
      <c r="Q2373" t="s">
        <v>6297</v>
      </c>
      <c r="R2373" t="s">
        <v>3152</v>
      </c>
      <c r="S2373" t="s">
        <v>6298</v>
      </c>
      <c r="T2373" t="s">
        <v>3085</v>
      </c>
      <c r="U2373" t="s">
        <v>6299</v>
      </c>
      <c r="V2373" t="s">
        <v>6300</v>
      </c>
      <c r="W2373" t="s">
        <v>3085</v>
      </c>
      <c r="X2373" t="str">
        <f t="shared" si="37"/>
        <v>Funcionamiento</v>
      </c>
      <c r="Y2373" t="s">
        <v>6243</v>
      </c>
    </row>
    <row r="2374" spans="1:25">
      <c r="A2374" t="s">
        <v>3152</v>
      </c>
      <c r="B2374" t="s">
        <v>3141</v>
      </c>
      <c r="C2374" t="s">
        <v>6296</v>
      </c>
      <c r="D2374" t="s">
        <v>3076</v>
      </c>
      <c r="E2374" t="s">
        <v>3077</v>
      </c>
      <c r="F2374" t="s">
        <v>6242</v>
      </c>
      <c r="G2374" t="s">
        <v>6243</v>
      </c>
      <c r="H2374" t="s">
        <v>292</v>
      </c>
      <c r="I2374" t="s">
        <v>293</v>
      </c>
      <c r="J2374" t="s">
        <v>246</v>
      </c>
      <c r="K2374" t="s">
        <v>3079</v>
      </c>
      <c r="L2374" t="s">
        <v>247</v>
      </c>
      <c r="M2374">
        <v>41534018</v>
      </c>
      <c r="N2374">
        <v>0</v>
      </c>
      <c r="O2374">
        <v>41534018</v>
      </c>
      <c r="P2374">
        <v>0</v>
      </c>
      <c r="Q2374" t="s">
        <v>6297</v>
      </c>
      <c r="R2374" t="s">
        <v>3152</v>
      </c>
      <c r="S2374" t="s">
        <v>6298</v>
      </c>
      <c r="T2374" t="s">
        <v>3085</v>
      </c>
      <c r="U2374" t="s">
        <v>6299</v>
      </c>
      <c r="V2374" t="s">
        <v>6300</v>
      </c>
      <c r="W2374" t="s">
        <v>3085</v>
      </c>
      <c r="X2374" t="str">
        <f t="shared" si="37"/>
        <v>Funcionamiento</v>
      </c>
      <c r="Y2374" t="s">
        <v>6243</v>
      </c>
    </row>
    <row r="2375" spans="1:25">
      <c r="A2375" t="s">
        <v>3152</v>
      </c>
      <c r="B2375" t="s">
        <v>3141</v>
      </c>
      <c r="C2375" t="s">
        <v>6296</v>
      </c>
      <c r="D2375" t="s">
        <v>3076</v>
      </c>
      <c r="E2375" t="s">
        <v>3077</v>
      </c>
      <c r="F2375" t="s">
        <v>6242</v>
      </c>
      <c r="G2375" t="s">
        <v>6243</v>
      </c>
      <c r="H2375" t="s">
        <v>294</v>
      </c>
      <c r="I2375" t="s">
        <v>296</v>
      </c>
      <c r="J2375" t="s">
        <v>246</v>
      </c>
      <c r="K2375" t="s">
        <v>3079</v>
      </c>
      <c r="L2375" t="s">
        <v>247</v>
      </c>
      <c r="M2375">
        <v>767111</v>
      </c>
      <c r="N2375">
        <v>0</v>
      </c>
      <c r="O2375">
        <v>767111</v>
      </c>
      <c r="P2375">
        <v>0</v>
      </c>
      <c r="Q2375" t="s">
        <v>6297</v>
      </c>
      <c r="R2375" t="s">
        <v>3152</v>
      </c>
      <c r="S2375" t="s">
        <v>6298</v>
      </c>
      <c r="T2375" t="s">
        <v>3085</v>
      </c>
      <c r="U2375" t="s">
        <v>6299</v>
      </c>
      <c r="V2375" t="s">
        <v>6300</v>
      </c>
      <c r="W2375" t="s">
        <v>3085</v>
      </c>
      <c r="X2375" t="str">
        <f t="shared" si="37"/>
        <v>Funcionamiento</v>
      </c>
      <c r="Y2375" t="s">
        <v>6243</v>
      </c>
    </row>
    <row r="2376" spans="1:25">
      <c r="A2376" t="s">
        <v>3152</v>
      </c>
      <c r="B2376" t="s">
        <v>3141</v>
      </c>
      <c r="C2376" t="s">
        <v>6296</v>
      </c>
      <c r="D2376" t="s">
        <v>3076</v>
      </c>
      <c r="E2376" t="s">
        <v>3077</v>
      </c>
      <c r="F2376" t="s">
        <v>6242</v>
      </c>
      <c r="G2376" t="s">
        <v>6243</v>
      </c>
      <c r="H2376" t="s">
        <v>333</v>
      </c>
      <c r="I2376" t="s">
        <v>335</v>
      </c>
      <c r="J2376" t="s">
        <v>246</v>
      </c>
      <c r="K2376" t="s">
        <v>3079</v>
      </c>
      <c r="L2376" t="s">
        <v>247</v>
      </c>
      <c r="M2376">
        <v>102710</v>
      </c>
      <c r="N2376">
        <v>0</v>
      </c>
      <c r="O2376">
        <v>102710</v>
      </c>
      <c r="P2376">
        <v>0</v>
      </c>
      <c r="Q2376" t="s">
        <v>6297</v>
      </c>
      <c r="R2376" t="s">
        <v>3152</v>
      </c>
      <c r="S2376" t="s">
        <v>6298</v>
      </c>
      <c r="T2376" t="s">
        <v>3085</v>
      </c>
      <c r="U2376" t="s">
        <v>6299</v>
      </c>
      <c r="V2376" t="s">
        <v>6300</v>
      </c>
      <c r="W2376" t="s">
        <v>3085</v>
      </c>
      <c r="X2376" t="str">
        <f t="shared" si="37"/>
        <v>Funcionamiento</v>
      </c>
      <c r="Y2376" t="s">
        <v>6243</v>
      </c>
    </row>
    <row r="2377" spans="1:25">
      <c r="A2377" t="s">
        <v>3152</v>
      </c>
      <c r="B2377" t="s">
        <v>3141</v>
      </c>
      <c r="C2377" t="s">
        <v>6296</v>
      </c>
      <c r="D2377" t="s">
        <v>3076</v>
      </c>
      <c r="E2377" t="s">
        <v>3077</v>
      </c>
      <c r="F2377" t="s">
        <v>6242</v>
      </c>
      <c r="G2377" t="s">
        <v>6243</v>
      </c>
      <c r="H2377" t="s">
        <v>300</v>
      </c>
      <c r="I2377" t="s">
        <v>302</v>
      </c>
      <c r="J2377" t="s">
        <v>246</v>
      </c>
      <c r="K2377" t="s">
        <v>3079</v>
      </c>
      <c r="L2377" t="s">
        <v>247</v>
      </c>
      <c r="M2377">
        <v>244808</v>
      </c>
      <c r="N2377">
        <v>0</v>
      </c>
      <c r="O2377">
        <v>244808</v>
      </c>
      <c r="P2377">
        <v>0</v>
      </c>
      <c r="Q2377" t="s">
        <v>6297</v>
      </c>
      <c r="R2377" t="s">
        <v>3152</v>
      </c>
      <c r="S2377" t="s">
        <v>6298</v>
      </c>
      <c r="T2377" t="s">
        <v>3085</v>
      </c>
      <c r="U2377" t="s">
        <v>6299</v>
      </c>
      <c r="V2377" t="s">
        <v>6300</v>
      </c>
      <c r="W2377" t="s">
        <v>3085</v>
      </c>
      <c r="X2377" t="str">
        <f t="shared" si="37"/>
        <v>Funcionamiento</v>
      </c>
      <c r="Y2377" t="s">
        <v>6243</v>
      </c>
    </row>
    <row r="2378" spans="1:25">
      <c r="A2378" t="s">
        <v>3152</v>
      </c>
      <c r="B2378" t="s">
        <v>3141</v>
      </c>
      <c r="C2378" t="s">
        <v>6296</v>
      </c>
      <c r="D2378" t="s">
        <v>3076</v>
      </c>
      <c r="E2378" t="s">
        <v>3077</v>
      </c>
      <c r="F2378" t="s">
        <v>6242</v>
      </c>
      <c r="G2378" t="s">
        <v>6243</v>
      </c>
      <c r="H2378" t="s">
        <v>348</v>
      </c>
      <c r="I2378" t="s">
        <v>349</v>
      </c>
      <c r="J2378" t="s">
        <v>246</v>
      </c>
      <c r="K2378" t="s">
        <v>3079</v>
      </c>
      <c r="L2378" t="s">
        <v>247</v>
      </c>
      <c r="M2378">
        <v>428285</v>
      </c>
      <c r="N2378">
        <v>0</v>
      </c>
      <c r="O2378">
        <v>428285</v>
      </c>
      <c r="P2378">
        <v>0</v>
      </c>
      <c r="Q2378" t="s">
        <v>6297</v>
      </c>
      <c r="R2378" t="s">
        <v>3152</v>
      </c>
      <c r="S2378" t="s">
        <v>6298</v>
      </c>
      <c r="T2378" t="s">
        <v>3085</v>
      </c>
      <c r="U2378" t="s">
        <v>6299</v>
      </c>
      <c r="V2378" t="s">
        <v>6300</v>
      </c>
      <c r="W2378" t="s">
        <v>3085</v>
      </c>
      <c r="X2378" t="str">
        <f t="shared" si="37"/>
        <v>Funcionamiento</v>
      </c>
      <c r="Y2378" t="s">
        <v>6243</v>
      </c>
    </row>
    <row r="2379" spans="1:25">
      <c r="A2379" t="s">
        <v>3152</v>
      </c>
      <c r="B2379" t="s">
        <v>3141</v>
      </c>
      <c r="C2379" t="s">
        <v>6296</v>
      </c>
      <c r="D2379" t="s">
        <v>3076</v>
      </c>
      <c r="E2379" t="s">
        <v>3077</v>
      </c>
      <c r="F2379" t="s">
        <v>6242</v>
      </c>
      <c r="G2379" t="s">
        <v>6243</v>
      </c>
      <c r="H2379" t="s">
        <v>303</v>
      </c>
      <c r="I2379" t="s">
        <v>305</v>
      </c>
      <c r="J2379" t="s">
        <v>246</v>
      </c>
      <c r="K2379" t="s">
        <v>3079</v>
      </c>
      <c r="L2379" t="s">
        <v>247</v>
      </c>
      <c r="M2379">
        <v>3573777</v>
      </c>
      <c r="N2379">
        <v>0</v>
      </c>
      <c r="O2379">
        <v>3573777</v>
      </c>
      <c r="P2379">
        <v>0</v>
      </c>
      <c r="Q2379" t="s">
        <v>6297</v>
      </c>
      <c r="R2379" t="s">
        <v>3152</v>
      </c>
      <c r="S2379" t="s">
        <v>6298</v>
      </c>
      <c r="T2379" t="s">
        <v>3085</v>
      </c>
      <c r="U2379" t="s">
        <v>6299</v>
      </c>
      <c r="V2379" t="s">
        <v>6300</v>
      </c>
      <c r="W2379" t="s">
        <v>3085</v>
      </c>
      <c r="X2379" t="str">
        <f t="shared" si="37"/>
        <v>Funcionamiento</v>
      </c>
      <c r="Y2379" t="s">
        <v>6243</v>
      </c>
    </row>
    <row r="2380" spans="1:25">
      <c r="A2380" t="s">
        <v>3152</v>
      </c>
      <c r="B2380" t="s">
        <v>3141</v>
      </c>
      <c r="C2380" t="s">
        <v>6296</v>
      </c>
      <c r="D2380" t="s">
        <v>3076</v>
      </c>
      <c r="E2380" t="s">
        <v>3077</v>
      </c>
      <c r="F2380" t="s">
        <v>6242</v>
      </c>
      <c r="G2380" t="s">
        <v>6243</v>
      </c>
      <c r="H2380" t="s">
        <v>309</v>
      </c>
      <c r="I2380" t="s">
        <v>311</v>
      </c>
      <c r="J2380" t="s">
        <v>246</v>
      </c>
      <c r="K2380" t="s">
        <v>3079</v>
      </c>
      <c r="L2380" t="s">
        <v>247</v>
      </c>
      <c r="M2380">
        <v>1094371</v>
      </c>
      <c r="N2380">
        <v>0</v>
      </c>
      <c r="O2380">
        <v>1094371</v>
      </c>
      <c r="P2380">
        <v>0</v>
      </c>
      <c r="Q2380" t="s">
        <v>6297</v>
      </c>
      <c r="R2380" t="s">
        <v>3152</v>
      </c>
      <c r="S2380" t="s">
        <v>6298</v>
      </c>
      <c r="T2380" t="s">
        <v>3085</v>
      </c>
      <c r="U2380" t="s">
        <v>6299</v>
      </c>
      <c r="V2380" t="s">
        <v>6300</v>
      </c>
      <c r="W2380" t="s">
        <v>3085</v>
      </c>
      <c r="X2380" t="str">
        <f t="shared" si="37"/>
        <v>Funcionamiento</v>
      </c>
      <c r="Y2380" t="s">
        <v>6243</v>
      </c>
    </row>
    <row r="2381" spans="1:25">
      <c r="A2381" t="s">
        <v>3152</v>
      </c>
      <c r="B2381" t="s">
        <v>3141</v>
      </c>
      <c r="C2381" t="s">
        <v>6296</v>
      </c>
      <c r="D2381" t="s">
        <v>3076</v>
      </c>
      <c r="E2381" t="s">
        <v>3077</v>
      </c>
      <c r="F2381" t="s">
        <v>6242</v>
      </c>
      <c r="G2381" t="s">
        <v>6243</v>
      </c>
      <c r="H2381" t="s">
        <v>358</v>
      </c>
      <c r="I2381" t="s">
        <v>359</v>
      </c>
      <c r="J2381" t="s">
        <v>246</v>
      </c>
      <c r="K2381" t="s">
        <v>3079</v>
      </c>
      <c r="L2381" t="s">
        <v>247</v>
      </c>
      <c r="M2381">
        <v>729752</v>
      </c>
      <c r="N2381">
        <v>0</v>
      </c>
      <c r="O2381">
        <v>729752</v>
      </c>
      <c r="P2381">
        <v>0</v>
      </c>
      <c r="Q2381" t="s">
        <v>6297</v>
      </c>
      <c r="R2381" t="s">
        <v>3152</v>
      </c>
      <c r="S2381" t="s">
        <v>6298</v>
      </c>
      <c r="T2381" t="s">
        <v>3085</v>
      </c>
      <c r="U2381" t="s">
        <v>6299</v>
      </c>
      <c r="V2381" t="s">
        <v>6300</v>
      </c>
      <c r="W2381" t="s">
        <v>3085</v>
      </c>
      <c r="X2381" t="str">
        <f t="shared" si="37"/>
        <v>Funcionamiento</v>
      </c>
      <c r="Y2381" t="s">
        <v>6243</v>
      </c>
    </row>
    <row r="2382" spans="1:25">
      <c r="A2382" t="s">
        <v>3152</v>
      </c>
      <c r="B2382" t="s">
        <v>3141</v>
      </c>
      <c r="C2382" t="s">
        <v>6296</v>
      </c>
      <c r="D2382" t="s">
        <v>3076</v>
      </c>
      <c r="E2382" t="s">
        <v>3077</v>
      </c>
      <c r="F2382" t="s">
        <v>6242</v>
      </c>
      <c r="G2382" t="s">
        <v>6243</v>
      </c>
      <c r="H2382" t="s">
        <v>336</v>
      </c>
      <c r="I2382" t="s">
        <v>337</v>
      </c>
      <c r="J2382" t="s">
        <v>246</v>
      </c>
      <c r="K2382" t="s">
        <v>3079</v>
      </c>
      <c r="L2382" t="s">
        <v>247</v>
      </c>
      <c r="M2382">
        <v>2240265</v>
      </c>
      <c r="N2382">
        <v>0</v>
      </c>
      <c r="O2382">
        <v>2240265</v>
      </c>
      <c r="P2382">
        <v>0</v>
      </c>
      <c r="Q2382" t="s">
        <v>6297</v>
      </c>
      <c r="R2382" t="s">
        <v>3152</v>
      </c>
      <c r="S2382" t="s">
        <v>6298</v>
      </c>
      <c r="T2382" t="s">
        <v>3085</v>
      </c>
      <c r="U2382" t="s">
        <v>6299</v>
      </c>
      <c r="V2382" t="s">
        <v>6300</v>
      </c>
      <c r="W2382" t="s">
        <v>3085</v>
      </c>
      <c r="X2382" t="str">
        <f t="shared" si="37"/>
        <v>Funcionamiento</v>
      </c>
      <c r="Y2382" t="s">
        <v>6243</v>
      </c>
    </row>
    <row r="2383" spans="1:25">
      <c r="A2383" t="s">
        <v>3152</v>
      </c>
      <c r="B2383" t="s">
        <v>3141</v>
      </c>
      <c r="C2383" t="s">
        <v>6296</v>
      </c>
      <c r="D2383" t="s">
        <v>3076</v>
      </c>
      <c r="E2383" t="s">
        <v>3077</v>
      </c>
      <c r="F2383" t="s">
        <v>6242</v>
      </c>
      <c r="G2383" t="s">
        <v>6243</v>
      </c>
      <c r="H2383" t="s">
        <v>390</v>
      </c>
      <c r="I2383" t="s">
        <v>392</v>
      </c>
      <c r="J2383" t="s">
        <v>246</v>
      </c>
      <c r="K2383" t="s">
        <v>3079</v>
      </c>
      <c r="L2383" t="s">
        <v>247</v>
      </c>
      <c r="M2383">
        <v>466079</v>
      </c>
      <c r="N2383">
        <v>0</v>
      </c>
      <c r="O2383">
        <v>466079</v>
      </c>
      <c r="P2383">
        <v>0</v>
      </c>
      <c r="Q2383" t="s">
        <v>6297</v>
      </c>
      <c r="R2383" t="s">
        <v>3152</v>
      </c>
      <c r="S2383" t="s">
        <v>6298</v>
      </c>
      <c r="T2383" t="s">
        <v>3085</v>
      </c>
      <c r="U2383" t="s">
        <v>6299</v>
      </c>
      <c r="V2383" t="s">
        <v>6300</v>
      </c>
      <c r="W2383" t="s">
        <v>3085</v>
      </c>
      <c r="X2383" t="str">
        <f t="shared" si="37"/>
        <v>Funcionamiento</v>
      </c>
      <c r="Y2383" t="s">
        <v>6243</v>
      </c>
    </row>
    <row r="2384" spans="1:25">
      <c r="A2384" t="s">
        <v>3161</v>
      </c>
      <c r="B2384" t="s">
        <v>3141</v>
      </c>
      <c r="C2384" t="s">
        <v>6301</v>
      </c>
      <c r="D2384" t="s">
        <v>3076</v>
      </c>
      <c r="E2384" t="s">
        <v>3077</v>
      </c>
      <c r="F2384" t="s">
        <v>6242</v>
      </c>
      <c r="G2384" t="s">
        <v>6243</v>
      </c>
      <c r="H2384" t="s">
        <v>316</v>
      </c>
      <c r="I2384" t="s">
        <v>583</v>
      </c>
      <c r="J2384" t="s">
        <v>246</v>
      </c>
      <c r="K2384" t="s">
        <v>3079</v>
      </c>
      <c r="L2384" t="s">
        <v>247</v>
      </c>
      <c r="M2384">
        <v>4234900</v>
      </c>
      <c r="N2384">
        <v>0</v>
      </c>
      <c r="O2384">
        <v>4234900</v>
      </c>
      <c r="P2384">
        <v>0</v>
      </c>
      <c r="Q2384" t="s">
        <v>6302</v>
      </c>
      <c r="R2384" t="s">
        <v>3161</v>
      </c>
      <c r="S2384" t="s">
        <v>3169</v>
      </c>
      <c r="T2384" t="s">
        <v>3085</v>
      </c>
      <c r="U2384" t="s">
        <v>6303</v>
      </c>
      <c r="V2384" t="s">
        <v>6304</v>
      </c>
      <c r="W2384" t="s">
        <v>3085</v>
      </c>
      <c r="X2384" t="str">
        <f t="shared" si="37"/>
        <v>Funcionamiento</v>
      </c>
      <c r="Y2384" t="s">
        <v>6243</v>
      </c>
    </row>
    <row r="2385" spans="1:25">
      <c r="A2385" t="s">
        <v>3161</v>
      </c>
      <c r="B2385" t="s">
        <v>3141</v>
      </c>
      <c r="C2385" t="s">
        <v>6301</v>
      </c>
      <c r="D2385" t="s">
        <v>3076</v>
      </c>
      <c r="E2385" t="s">
        <v>3077</v>
      </c>
      <c r="F2385" t="s">
        <v>6242</v>
      </c>
      <c r="G2385" t="s">
        <v>6243</v>
      </c>
      <c r="H2385" t="s">
        <v>322</v>
      </c>
      <c r="I2385" t="s">
        <v>323</v>
      </c>
      <c r="J2385" t="s">
        <v>246</v>
      </c>
      <c r="K2385" t="s">
        <v>3079</v>
      </c>
      <c r="L2385" t="s">
        <v>247</v>
      </c>
      <c r="M2385">
        <v>1531600</v>
      </c>
      <c r="N2385">
        <v>0</v>
      </c>
      <c r="O2385">
        <v>1531600</v>
      </c>
      <c r="P2385">
        <v>0</v>
      </c>
      <c r="Q2385" t="s">
        <v>6302</v>
      </c>
      <c r="R2385" t="s">
        <v>3161</v>
      </c>
      <c r="S2385" t="s">
        <v>3169</v>
      </c>
      <c r="T2385" t="s">
        <v>3085</v>
      </c>
      <c r="U2385" t="s">
        <v>6303</v>
      </c>
      <c r="V2385" t="s">
        <v>6304</v>
      </c>
      <c r="W2385" t="s">
        <v>3085</v>
      </c>
      <c r="X2385" t="str">
        <f t="shared" si="37"/>
        <v>Funcionamiento</v>
      </c>
      <c r="Y2385" t="s">
        <v>6243</v>
      </c>
    </row>
    <row r="2386" spans="1:25">
      <c r="A2386" t="s">
        <v>3161</v>
      </c>
      <c r="B2386" t="s">
        <v>3141</v>
      </c>
      <c r="C2386" t="s">
        <v>6301</v>
      </c>
      <c r="D2386" t="s">
        <v>3076</v>
      </c>
      <c r="E2386" t="s">
        <v>3077</v>
      </c>
      <c r="F2386" t="s">
        <v>6242</v>
      </c>
      <c r="G2386" t="s">
        <v>6243</v>
      </c>
      <c r="H2386" t="s">
        <v>318</v>
      </c>
      <c r="I2386" t="s">
        <v>586</v>
      </c>
      <c r="J2386" t="s">
        <v>246</v>
      </c>
      <c r="K2386" t="s">
        <v>3079</v>
      </c>
      <c r="L2386" t="s">
        <v>247</v>
      </c>
      <c r="M2386">
        <v>2041500</v>
      </c>
      <c r="N2386">
        <v>0</v>
      </c>
      <c r="O2386">
        <v>2041500</v>
      </c>
      <c r="P2386">
        <v>0</v>
      </c>
      <c r="Q2386" t="s">
        <v>6302</v>
      </c>
      <c r="R2386" t="s">
        <v>3161</v>
      </c>
      <c r="S2386" t="s">
        <v>3169</v>
      </c>
      <c r="T2386" t="s">
        <v>3085</v>
      </c>
      <c r="U2386" t="s">
        <v>6303</v>
      </c>
      <c r="V2386" t="s">
        <v>6304</v>
      </c>
      <c r="W2386" t="s">
        <v>3085</v>
      </c>
      <c r="X2386" t="str">
        <f t="shared" si="37"/>
        <v>Funcionamiento</v>
      </c>
      <c r="Y2386" t="s">
        <v>6243</v>
      </c>
    </row>
    <row r="2387" spans="1:25">
      <c r="A2387" t="s">
        <v>3161</v>
      </c>
      <c r="B2387" t="s">
        <v>3141</v>
      </c>
      <c r="C2387" t="s">
        <v>6301</v>
      </c>
      <c r="D2387" t="s">
        <v>3076</v>
      </c>
      <c r="E2387" t="s">
        <v>3077</v>
      </c>
      <c r="F2387" t="s">
        <v>6242</v>
      </c>
      <c r="G2387" t="s">
        <v>6243</v>
      </c>
      <c r="H2387" t="s">
        <v>314</v>
      </c>
      <c r="I2387" t="s">
        <v>582</v>
      </c>
      <c r="J2387" t="s">
        <v>246</v>
      </c>
      <c r="K2387" t="s">
        <v>3079</v>
      </c>
      <c r="L2387" t="s">
        <v>247</v>
      </c>
      <c r="M2387">
        <v>5978600</v>
      </c>
      <c r="N2387">
        <v>0</v>
      </c>
      <c r="O2387">
        <v>5978600</v>
      </c>
      <c r="P2387">
        <v>0</v>
      </c>
      <c r="Q2387" t="s">
        <v>6302</v>
      </c>
      <c r="R2387" t="s">
        <v>3161</v>
      </c>
      <c r="S2387" t="s">
        <v>3169</v>
      </c>
      <c r="T2387" t="s">
        <v>3085</v>
      </c>
      <c r="U2387" t="s">
        <v>6303</v>
      </c>
      <c r="V2387" t="s">
        <v>6304</v>
      </c>
      <c r="W2387" t="s">
        <v>3085</v>
      </c>
      <c r="X2387" t="str">
        <f t="shared" si="37"/>
        <v>Funcionamiento</v>
      </c>
      <c r="Y2387" t="s">
        <v>6243</v>
      </c>
    </row>
    <row r="2388" spans="1:25">
      <c r="A2388" t="s">
        <v>3161</v>
      </c>
      <c r="B2388" t="s">
        <v>3141</v>
      </c>
      <c r="C2388" t="s">
        <v>6301</v>
      </c>
      <c r="D2388" t="s">
        <v>3076</v>
      </c>
      <c r="E2388" t="s">
        <v>3077</v>
      </c>
      <c r="F2388" t="s">
        <v>6242</v>
      </c>
      <c r="G2388" t="s">
        <v>6243</v>
      </c>
      <c r="H2388" t="s">
        <v>320</v>
      </c>
      <c r="I2388" t="s">
        <v>321</v>
      </c>
      <c r="J2388" t="s">
        <v>246</v>
      </c>
      <c r="K2388" t="s">
        <v>3079</v>
      </c>
      <c r="L2388" t="s">
        <v>247</v>
      </c>
      <c r="M2388">
        <v>469600</v>
      </c>
      <c r="N2388">
        <v>0</v>
      </c>
      <c r="O2388">
        <v>469600</v>
      </c>
      <c r="P2388">
        <v>0</v>
      </c>
      <c r="Q2388" t="s">
        <v>6302</v>
      </c>
      <c r="R2388" t="s">
        <v>3161</v>
      </c>
      <c r="S2388" t="s">
        <v>3169</v>
      </c>
      <c r="T2388" t="s">
        <v>3085</v>
      </c>
      <c r="U2388" t="s">
        <v>6303</v>
      </c>
      <c r="V2388" t="s">
        <v>6304</v>
      </c>
      <c r="W2388" t="s">
        <v>3085</v>
      </c>
      <c r="X2388" t="str">
        <f t="shared" si="37"/>
        <v>Funcionamiento</v>
      </c>
      <c r="Y2388" t="s">
        <v>6243</v>
      </c>
    </row>
    <row r="2389" spans="1:25">
      <c r="A2389" t="s">
        <v>3161</v>
      </c>
      <c r="B2389" t="s">
        <v>3141</v>
      </c>
      <c r="C2389" t="s">
        <v>6301</v>
      </c>
      <c r="D2389" t="s">
        <v>3076</v>
      </c>
      <c r="E2389" t="s">
        <v>3077</v>
      </c>
      <c r="F2389" t="s">
        <v>6242</v>
      </c>
      <c r="G2389" t="s">
        <v>6243</v>
      </c>
      <c r="H2389" t="s">
        <v>324</v>
      </c>
      <c r="I2389" t="s">
        <v>325</v>
      </c>
      <c r="J2389" t="s">
        <v>246</v>
      </c>
      <c r="K2389" t="s">
        <v>3079</v>
      </c>
      <c r="L2389" t="s">
        <v>247</v>
      </c>
      <c r="M2389">
        <v>1021100</v>
      </c>
      <c r="N2389">
        <v>0</v>
      </c>
      <c r="O2389">
        <v>1021100</v>
      </c>
      <c r="P2389">
        <v>0</v>
      </c>
      <c r="Q2389" t="s">
        <v>6302</v>
      </c>
      <c r="R2389" t="s">
        <v>3161</v>
      </c>
      <c r="S2389" t="s">
        <v>3169</v>
      </c>
      <c r="T2389" t="s">
        <v>3085</v>
      </c>
      <c r="U2389" t="s">
        <v>6303</v>
      </c>
      <c r="V2389" t="s">
        <v>6304</v>
      </c>
      <c r="W2389" t="s">
        <v>3085</v>
      </c>
      <c r="X2389" t="str">
        <f t="shared" si="37"/>
        <v>Funcionamiento</v>
      </c>
      <c r="Y2389" t="s">
        <v>6243</v>
      </c>
    </row>
    <row r="2390" spans="1:25">
      <c r="A2390" t="s">
        <v>3144</v>
      </c>
      <c r="B2390" t="s">
        <v>4506</v>
      </c>
      <c r="C2390" t="s">
        <v>6305</v>
      </c>
      <c r="D2390" t="s">
        <v>3076</v>
      </c>
      <c r="E2390" t="s">
        <v>3077</v>
      </c>
      <c r="F2390" t="s">
        <v>6242</v>
      </c>
      <c r="G2390" t="s">
        <v>6243</v>
      </c>
      <c r="H2390" t="s">
        <v>350</v>
      </c>
      <c r="I2390" t="s">
        <v>351</v>
      </c>
      <c r="J2390" t="s">
        <v>246</v>
      </c>
      <c r="K2390" t="s">
        <v>3079</v>
      </c>
      <c r="L2390" t="s">
        <v>247</v>
      </c>
      <c r="M2390">
        <v>7517600</v>
      </c>
      <c r="N2390">
        <v>0</v>
      </c>
      <c r="O2390">
        <v>7517600</v>
      </c>
      <c r="P2390">
        <v>0</v>
      </c>
      <c r="Q2390" t="s">
        <v>6036</v>
      </c>
      <c r="R2390" t="s">
        <v>3144</v>
      </c>
      <c r="S2390" t="s">
        <v>3194</v>
      </c>
      <c r="T2390" t="s">
        <v>3194</v>
      </c>
      <c r="U2390" t="s">
        <v>4500</v>
      </c>
      <c r="V2390" t="s">
        <v>6306</v>
      </c>
      <c r="W2390" t="s">
        <v>3085</v>
      </c>
      <c r="X2390" t="str">
        <f t="shared" si="37"/>
        <v>Funcionamiento</v>
      </c>
      <c r="Y2390" t="s">
        <v>6243</v>
      </c>
    </row>
    <row r="2391" spans="1:25">
      <c r="A2391" t="s">
        <v>3175</v>
      </c>
      <c r="B2391" t="s">
        <v>3147</v>
      </c>
      <c r="C2391" t="s">
        <v>6307</v>
      </c>
      <c r="D2391" t="s">
        <v>3076</v>
      </c>
      <c r="E2391" t="s">
        <v>3077</v>
      </c>
      <c r="F2391" t="s">
        <v>3149</v>
      </c>
      <c r="G2391" t="s">
        <v>6243</v>
      </c>
      <c r="H2391" t="s">
        <v>437</v>
      </c>
      <c r="I2391" t="s">
        <v>649</v>
      </c>
      <c r="J2391" t="s">
        <v>246</v>
      </c>
      <c r="K2391" t="s">
        <v>3079</v>
      </c>
      <c r="L2391" t="s">
        <v>247</v>
      </c>
      <c r="M2391">
        <v>109213920</v>
      </c>
      <c r="N2391">
        <v>-24928896</v>
      </c>
      <c r="O2391">
        <v>84285024</v>
      </c>
      <c r="P2391">
        <v>0</v>
      </c>
      <c r="Q2391" t="s">
        <v>6308</v>
      </c>
      <c r="R2391" t="s">
        <v>3175</v>
      </c>
      <c r="S2391" t="s">
        <v>6309</v>
      </c>
      <c r="T2391" t="s">
        <v>6310</v>
      </c>
      <c r="U2391" t="s">
        <v>6311</v>
      </c>
      <c r="V2391" t="s">
        <v>6312</v>
      </c>
      <c r="W2391" t="s">
        <v>3085</v>
      </c>
      <c r="X2391" t="str">
        <f t="shared" si="37"/>
        <v>Inversión</v>
      </c>
      <c r="Y2391" t="s">
        <v>3157</v>
      </c>
    </row>
    <row r="2392" spans="1:25">
      <c r="A2392" t="s">
        <v>3169</v>
      </c>
      <c r="B2392" t="s">
        <v>3147</v>
      </c>
      <c r="C2392" t="s">
        <v>6313</v>
      </c>
      <c r="D2392" t="s">
        <v>3076</v>
      </c>
      <c r="E2392" t="s">
        <v>3077</v>
      </c>
      <c r="F2392" t="s">
        <v>3149</v>
      </c>
      <c r="G2392" t="s">
        <v>6243</v>
      </c>
      <c r="H2392" t="s">
        <v>437</v>
      </c>
      <c r="I2392" t="s">
        <v>649</v>
      </c>
      <c r="J2392" t="s">
        <v>246</v>
      </c>
      <c r="K2392" t="s">
        <v>3079</v>
      </c>
      <c r="L2392" t="s">
        <v>247</v>
      </c>
      <c r="M2392">
        <v>31500000</v>
      </c>
      <c r="N2392">
        <v>1283333</v>
      </c>
      <c r="O2392">
        <v>32783333</v>
      </c>
      <c r="P2392">
        <v>0</v>
      </c>
      <c r="Q2392" t="s">
        <v>6314</v>
      </c>
      <c r="R2392" t="s">
        <v>3169</v>
      </c>
      <c r="S2392" t="s">
        <v>3288</v>
      </c>
      <c r="T2392" t="s">
        <v>3263</v>
      </c>
      <c r="U2392" t="s">
        <v>6315</v>
      </c>
      <c r="V2392" t="s">
        <v>6316</v>
      </c>
      <c r="W2392" t="s">
        <v>3085</v>
      </c>
      <c r="X2392" t="str">
        <f t="shared" si="37"/>
        <v>Inversión</v>
      </c>
      <c r="Y2392" t="s">
        <v>3157</v>
      </c>
    </row>
    <row r="2393" spans="1:25">
      <c r="A2393" t="s">
        <v>3187</v>
      </c>
      <c r="B2393" t="s">
        <v>3147</v>
      </c>
      <c r="C2393" t="s">
        <v>6317</v>
      </c>
      <c r="D2393" t="s">
        <v>3076</v>
      </c>
      <c r="E2393" t="s">
        <v>3077</v>
      </c>
      <c r="F2393" t="s">
        <v>3149</v>
      </c>
      <c r="G2393" t="s">
        <v>6243</v>
      </c>
      <c r="H2393" t="s">
        <v>437</v>
      </c>
      <c r="I2393" t="s">
        <v>649</v>
      </c>
      <c r="J2393" t="s">
        <v>246</v>
      </c>
      <c r="K2393" t="s">
        <v>3079</v>
      </c>
      <c r="L2393" t="s">
        <v>247</v>
      </c>
      <c r="M2393">
        <v>59460912</v>
      </c>
      <c r="N2393">
        <v>-3192771</v>
      </c>
      <c r="O2393">
        <v>56268141</v>
      </c>
      <c r="P2393">
        <v>0</v>
      </c>
      <c r="Q2393" t="s">
        <v>6318</v>
      </c>
      <c r="R2393" t="s">
        <v>3187</v>
      </c>
      <c r="S2393" t="s">
        <v>6319</v>
      </c>
      <c r="T2393" t="s">
        <v>6320</v>
      </c>
      <c r="U2393" t="s">
        <v>6321</v>
      </c>
      <c r="V2393" t="s">
        <v>6322</v>
      </c>
      <c r="W2393" t="s">
        <v>3085</v>
      </c>
      <c r="X2393" t="str">
        <f t="shared" si="37"/>
        <v>Inversión</v>
      </c>
      <c r="Y2393" t="s">
        <v>3157</v>
      </c>
    </row>
    <row r="2394" spans="1:25">
      <c r="A2394" t="s">
        <v>3194</v>
      </c>
      <c r="B2394" t="s">
        <v>3147</v>
      </c>
      <c r="C2394" t="s">
        <v>6323</v>
      </c>
      <c r="D2394" t="s">
        <v>3076</v>
      </c>
      <c r="E2394" t="s">
        <v>3077</v>
      </c>
      <c r="F2394" t="s">
        <v>3149</v>
      </c>
      <c r="G2394" t="s">
        <v>6243</v>
      </c>
      <c r="H2394" t="s">
        <v>437</v>
      </c>
      <c r="I2394" t="s">
        <v>649</v>
      </c>
      <c r="J2394" t="s">
        <v>246</v>
      </c>
      <c r="K2394" t="s">
        <v>3079</v>
      </c>
      <c r="L2394" t="s">
        <v>247</v>
      </c>
      <c r="M2394">
        <v>16167228</v>
      </c>
      <c r="N2394">
        <v>0</v>
      </c>
      <c r="O2394">
        <v>16167228</v>
      </c>
      <c r="P2394">
        <v>0</v>
      </c>
      <c r="Q2394" t="s">
        <v>6324</v>
      </c>
      <c r="R2394" t="s">
        <v>3194</v>
      </c>
      <c r="S2394" t="s">
        <v>3238</v>
      </c>
      <c r="T2394" t="s">
        <v>3237</v>
      </c>
      <c r="U2394" t="s">
        <v>6325</v>
      </c>
      <c r="V2394" t="s">
        <v>6326</v>
      </c>
      <c r="W2394" t="s">
        <v>3085</v>
      </c>
      <c r="X2394" t="str">
        <f t="shared" si="37"/>
        <v>Inversión</v>
      </c>
      <c r="Y2394" t="s">
        <v>3157</v>
      </c>
    </row>
    <row r="2395" spans="1:25">
      <c r="A2395" t="s">
        <v>3194</v>
      </c>
      <c r="B2395" t="s">
        <v>3147</v>
      </c>
      <c r="C2395" t="s">
        <v>6323</v>
      </c>
      <c r="D2395" t="s">
        <v>3076</v>
      </c>
      <c r="E2395" t="s">
        <v>3077</v>
      </c>
      <c r="F2395" t="s">
        <v>3149</v>
      </c>
      <c r="G2395" t="s">
        <v>6243</v>
      </c>
      <c r="H2395" t="s">
        <v>437</v>
      </c>
      <c r="I2395" t="s">
        <v>649</v>
      </c>
      <c r="J2395" t="s">
        <v>246</v>
      </c>
      <c r="K2395" t="s">
        <v>3150</v>
      </c>
      <c r="L2395" t="s">
        <v>247</v>
      </c>
      <c r="M2395">
        <v>0</v>
      </c>
      <c r="N2395">
        <v>7781019</v>
      </c>
      <c r="O2395">
        <v>7781019</v>
      </c>
      <c r="P2395">
        <v>0</v>
      </c>
      <c r="Q2395" t="s">
        <v>6324</v>
      </c>
      <c r="R2395" t="s">
        <v>3194</v>
      </c>
      <c r="S2395" t="s">
        <v>3238</v>
      </c>
      <c r="T2395" t="s">
        <v>3237</v>
      </c>
      <c r="U2395" t="s">
        <v>6325</v>
      </c>
      <c r="V2395" t="s">
        <v>6326</v>
      </c>
      <c r="W2395" t="s">
        <v>3085</v>
      </c>
      <c r="X2395" t="str">
        <f t="shared" si="37"/>
        <v>Inversión</v>
      </c>
      <c r="Y2395" t="s">
        <v>3157</v>
      </c>
    </row>
    <row r="2396" spans="1:25">
      <c r="A2396" t="s">
        <v>3176</v>
      </c>
      <c r="B2396" t="s">
        <v>3147</v>
      </c>
      <c r="C2396" t="s">
        <v>6327</v>
      </c>
      <c r="D2396" t="s">
        <v>3076</v>
      </c>
      <c r="E2396" t="s">
        <v>3077</v>
      </c>
      <c r="F2396" t="s">
        <v>3149</v>
      </c>
      <c r="G2396" t="s">
        <v>6243</v>
      </c>
      <c r="H2396" t="s">
        <v>437</v>
      </c>
      <c r="I2396" t="s">
        <v>649</v>
      </c>
      <c r="J2396" t="s">
        <v>246</v>
      </c>
      <c r="K2396" t="s">
        <v>3150</v>
      </c>
      <c r="L2396" t="s">
        <v>247</v>
      </c>
      <c r="M2396">
        <v>34753065</v>
      </c>
      <c r="N2396">
        <v>0</v>
      </c>
      <c r="O2396">
        <v>34753065</v>
      </c>
      <c r="P2396">
        <v>0</v>
      </c>
      <c r="Q2396" t="s">
        <v>6328</v>
      </c>
      <c r="R2396" t="s">
        <v>3176</v>
      </c>
      <c r="S2396" t="s">
        <v>3176</v>
      </c>
      <c r="T2396" t="s">
        <v>3221</v>
      </c>
      <c r="U2396" t="s">
        <v>6329</v>
      </c>
      <c r="V2396" t="s">
        <v>6330</v>
      </c>
      <c r="W2396" t="s">
        <v>3085</v>
      </c>
      <c r="X2396" t="str">
        <f t="shared" si="37"/>
        <v>Inversión</v>
      </c>
      <c r="Y2396" t="s">
        <v>3157</v>
      </c>
    </row>
    <row r="2397" spans="1:25">
      <c r="A2397" t="s">
        <v>3208</v>
      </c>
      <c r="B2397" t="s">
        <v>3147</v>
      </c>
      <c r="C2397" t="s">
        <v>6331</v>
      </c>
      <c r="D2397" t="s">
        <v>3076</v>
      </c>
      <c r="E2397" t="s">
        <v>3077</v>
      </c>
      <c r="F2397" t="s">
        <v>3149</v>
      </c>
      <c r="G2397" t="s">
        <v>6243</v>
      </c>
      <c r="H2397" t="s">
        <v>437</v>
      </c>
      <c r="I2397" t="s">
        <v>649</v>
      </c>
      <c r="J2397" t="s">
        <v>246</v>
      </c>
      <c r="K2397" t="s">
        <v>3150</v>
      </c>
      <c r="L2397" t="s">
        <v>247</v>
      </c>
      <c r="M2397">
        <v>26125000</v>
      </c>
      <c r="N2397">
        <v>-275000</v>
      </c>
      <c r="O2397">
        <v>25850000</v>
      </c>
      <c r="P2397">
        <v>0</v>
      </c>
      <c r="Q2397" t="s">
        <v>6332</v>
      </c>
      <c r="R2397" t="s">
        <v>3208</v>
      </c>
      <c r="S2397" t="s">
        <v>3281</v>
      </c>
      <c r="T2397" t="s">
        <v>3270</v>
      </c>
      <c r="U2397" t="s">
        <v>6333</v>
      </c>
      <c r="V2397" t="s">
        <v>6334</v>
      </c>
      <c r="W2397" t="s">
        <v>3085</v>
      </c>
      <c r="X2397" t="str">
        <f t="shared" si="37"/>
        <v>Inversión</v>
      </c>
      <c r="Y2397" t="s">
        <v>3157</v>
      </c>
    </row>
    <row r="2398" spans="1:25">
      <c r="A2398" t="s">
        <v>3224</v>
      </c>
      <c r="B2398" t="s">
        <v>3211</v>
      </c>
      <c r="C2398" t="s">
        <v>6335</v>
      </c>
      <c r="D2398" t="s">
        <v>3076</v>
      </c>
      <c r="E2398" t="s">
        <v>3077</v>
      </c>
      <c r="F2398" t="s">
        <v>6242</v>
      </c>
      <c r="G2398" t="s">
        <v>6243</v>
      </c>
      <c r="H2398" t="s">
        <v>294</v>
      </c>
      <c r="I2398" t="s">
        <v>296</v>
      </c>
      <c r="J2398" t="s">
        <v>246</v>
      </c>
      <c r="K2398" t="s">
        <v>3079</v>
      </c>
      <c r="L2398" t="s">
        <v>247</v>
      </c>
      <c r="M2398">
        <v>929193</v>
      </c>
      <c r="N2398">
        <v>0</v>
      </c>
      <c r="O2398">
        <v>929193</v>
      </c>
      <c r="P2398">
        <v>0</v>
      </c>
      <c r="Q2398" t="s">
        <v>6336</v>
      </c>
      <c r="R2398" t="s">
        <v>3224</v>
      </c>
      <c r="S2398" t="s">
        <v>5882</v>
      </c>
      <c r="T2398" t="s">
        <v>3085</v>
      </c>
      <c r="U2398" t="s">
        <v>6337</v>
      </c>
      <c r="V2398" t="s">
        <v>6338</v>
      </c>
      <c r="W2398" t="s">
        <v>3085</v>
      </c>
      <c r="X2398" t="str">
        <f t="shared" si="37"/>
        <v>Funcionamiento</v>
      </c>
      <c r="Y2398" t="s">
        <v>6243</v>
      </c>
    </row>
    <row r="2399" spans="1:25">
      <c r="A2399" t="s">
        <v>3224</v>
      </c>
      <c r="B2399" t="s">
        <v>3211</v>
      </c>
      <c r="C2399" t="s">
        <v>6335</v>
      </c>
      <c r="D2399" t="s">
        <v>3076</v>
      </c>
      <c r="E2399" t="s">
        <v>3077</v>
      </c>
      <c r="F2399" t="s">
        <v>6242</v>
      </c>
      <c r="G2399" t="s">
        <v>6243</v>
      </c>
      <c r="H2399" t="s">
        <v>300</v>
      </c>
      <c r="I2399" t="s">
        <v>302</v>
      </c>
      <c r="J2399" t="s">
        <v>246</v>
      </c>
      <c r="K2399" t="s">
        <v>3079</v>
      </c>
      <c r="L2399" t="s">
        <v>247</v>
      </c>
      <c r="M2399">
        <v>10265</v>
      </c>
      <c r="N2399">
        <v>0</v>
      </c>
      <c r="O2399">
        <v>10265</v>
      </c>
      <c r="P2399">
        <v>0</v>
      </c>
      <c r="Q2399" t="s">
        <v>6336</v>
      </c>
      <c r="R2399" t="s">
        <v>3224</v>
      </c>
      <c r="S2399" t="s">
        <v>5882</v>
      </c>
      <c r="T2399" t="s">
        <v>3085</v>
      </c>
      <c r="U2399" t="s">
        <v>6337</v>
      </c>
      <c r="V2399" t="s">
        <v>6338</v>
      </c>
      <c r="W2399" t="s">
        <v>3085</v>
      </c>
      <c r="X2399" t="str">
        <f t="shared" si="37"/>
        <v>Funcionamiento</v>
      </c>
      <c r="Y2399" t="s">
        <v>6243</v>
      </c>
    </row>
    <row r="2400" spans="1:25">
      <c r="A2400" t="s">
        <v>3224</v>
      </c>
      <c r="B2400" t="s">
        <v>3211</v>
      </c>
      <c r="C2400" t="s">
        <v>6335</v>
      </c>
      <c r="D2400" t="s">
        <v>3076</v>
      </c>
      <c r="E2400" t="s">
        <v>3077</v>
      </c>
      <c r="F2400" t="s">
        <v>6242</v>
      </c>
      <c r="G2400" t="s">
        <v>6243</v>
      </c>
      <c r="H2400" t="s">
        <v>331</v>
      </c>
      <c r="I2400" t="s">
        <v>587</v>
      </c>
      <c r="J2400" t="s">
        <v>246</v>
      </c>
      <c r="K2400" t="s">
        <v>3079</v>
      </c>
      <c r="L2400" t="s">
        <v>247</v>
      </c>
      <c r="M2400">
        <v>4050967</v>
      </c>
      <c r="N2400">
        <v>0</v>
      </c>
      <c r="O2400">
        <v>4050967</v>
      </c>
      <c r="P2400">
        <v>0</v>
      </c>
      <c r="Q2400" t="s">
        <v>6336</v>
      </c>
      <c r="R2400" t="s">
        <v>3224</v>
      </c>
      <c r="S2400" t="s">
        <v>5882</v>
      </c>
      <c r="T2400" t="s">
        <v>3085</v>
      </c>
      <c r="U2400" t="s">
        <v>6337</v>
      </c>
      <c r="V2400" t="s">
        <v>6338</v>
      </c>
      <c r="W2400" t="s">
        <v>3085</v>
      </c>
      <c r="X2400" t="str">
        <f t="shared" si="37"/>
        <v>Funcionamiento</v>
      </c>
      <c r="Y2400" t="s">
        <v>6243</v>
      </c>
    </row>
    <row r="2401" spans="1:25">
      <c r="A2401" t="s">
        <v>3224</v>
      </c>
      <c r="B2401" t="s">
        <v>3211</v>
      </c>
      <c r="C2401" t="s">
        <v>6335</v>
      </c>
      <c r="D2401" t="s">
        <v>3076</v>
      </c>
      <c r="E2401" t="s">
        <v>3077</v>
      </c>
      <c r="F2401" t="s">
        <v>6242</v>
      </c>
      <c r="G2401" t="s">
        <v>6243</v>
      </c>
      <c r="H2401" t="s">
        <v>358</v>
      </c>
      <c r="I2401" t="s">
        <v>359</v>
      </c>
      <c r="J2401" t="s">
        <v>246</v>
      </c>
      <c r="K2401" t="s">
        <v>3079</v>
      </c>
      <c r="L2401" t="s">
        <v>247</v>
      </c>
      <c r="M2401">
        <v>29172</v>
      </c>
      <c r="N2401">
        <v>0</v>
      </c>
      <c r="O2401">
        <v>29172</v>
      </c>
      <c r="P2401">
        <v>0</v>
      </c>
      <c r="Q2401" t="s">
        <v>6336</v>
      </c>
      <c r="R2401" t="s">
        <v>3224</v>
      </c>
      <c r="S2401" t="s">
        <v>5882</v>
      </c>
      <c r="T2401" t="s">
        <v>3085</v>
      </c>
      <c r="U2401" t="s">
        <v>6337</v>
      </c>
      <c r="V2401" t="s">
        <v>6338</v>
      </c>
      <c r="W2401" t="s">
        <v>3085</v>
      </c>
      <c r="X2401" t="str">
        <f t="shared" si="37"/>
        <v>Funcionamiento</v>
      </c>
      <c r="Y2401" t="s">
        <v>6243</v>
      </c>
    </row>
    <row r="2402" spans="1:25">
      <c r="A2402" t="s">
        <v>3224</v>
      </c>
      <c r="B2402" t="s">
        <v>3211</v>
      </c>
      <c r="C2402" t="s">
        <v>6335</v>
      </c>
      <c r="D2402" t="s">
        <v>3076</v>
      </c>
      <c r="E2402" t="s">
        <v>3077</v>
      </c>
      <c r="F2402" t="s">
        <v>6242</v>
      </c>
      <c r="G2402" t="s">
        <v>6243</v>
      </c>
      <c r="H2402" t="s">
        <v>333</v>
      </c>
      <c r="I2402" t="s">
        <v>335</v>
      </c>
      <c r="J2402" t="s">
        <v>246</v>
      </c>
      <c r="K2402" t="s">
        <v>3079</v>
      </c>
      <c r="L2402" t="s">
        <v>247</v>
      </c>
      <c r="M2402">
        <v>323484</v>
      </c>
      <c r="N2402">
        <v>0</v>
      </c>
      <c r="O2402">
        <v>323484</v>
      </c>
      <c r="P2402">
        <v>0</v>
      </c>
      <c r="Q2402" t="s">
        <v>6336</v>
      </c>
      <c r="R2402" t="s">
        <v>3224</v>
      </c>
      <c r="S2402" t="s">
        <v>5882</v>
      </c>
      <c r="T2402" t="s">
        <v>3085</v>
      </c>
      <c r="U2402" t="s">
        <v>6337</v>
      </c>
      <c r="V2402" t="s">
        <v>6338</v>
      </c>
      <c r="W2402" t="s">
        <v>3085</v>
      </c>
      <c r="X2402" t="str">
        <f t="shared" si="37"/>
        <v>Funcionamiento</v>
      </c>
      <c r="Y2402" t="s">
        <v>6243</v>
      </c>
    </row>
    <row r="2403" spans="1:25">
      <c r="A2403" t="s">
        <v>3224</v>
      </c>
      <c r="B2403" t="s">
        <v>3211</v>
      </c>
      <c r="C2403" t="s">
        <v>6335</v>
      </c>
      <c r="D2403" t="s">
        <v>3076</v>
      </c>
      <c r="E2403" t="s">
        <v>3077</v>
      </c>
      <c r="F2403" t="s">
        <v>6242</v>
      </c>
      <c r="G2403" t="s">
        <v>6243</v>
      </c>
      <c r="H2403" t="s">
        <v>309</v>
      </c>
      <c r="I2403" t="s">
        <v>311</v>
      </c>
      <c r="J2403" t="s">
        <v>246</v>
      </c>
      <c r="K2403" t="s">
        <v>3079</v>
      </c>
      <c r="L2403" t="s">
        <v>247</v>
      </c>
      <c r="M2403">
        <v>4141347</v>
      </c>
      <c r="N2403">
        <v>0</v>
      </c>
      <c r="O2403">
        <v>4141347</v>
      </c>
      <c r="P2403">
        <v>0</v>
      </c>
      <c r="Q2403" t="s">
        <v>6336</v>
      </c>
      <c r="R2403" t="s">
        <v>3224</v>
      </c>
      <c r="S2403" t="s">
        <v>5882</v>
      </c>
      <c r="T2403" t="s">
        <v>3085</v>
      </c>
      <c r="U2403" t="s">
        <v>6337</v>
      </c>
      <c r="V2403" t="s">
        <v>6338</v>
      </c>
      <c r="W2403" t="s">
        <v>3085</v>
      </c>
      <c r="X2403" t="str">
        <f t="shared" si="37"/>
        <v>Funcionamiento</v>
      </c>
      <c r="Y2403" t="s">
        <v>6243</v>
      </c>
    </row>
    <row r="2404" spans="1:25">
      <c r="A2404" t="s">
        <v>3224</v>
      </c>
      <c r="B2404" t="s">
        <v>3211</v>
      </c>
      <c r="C2404" t="s">
        <v>6335</v>
      </c>
      <c r="D2404" t="s">
        <v>3076</v>
      </c>
      <c r="E2404" t="s">
        <v>3077</v>
      </c>
      <c r="F2404" t="s">
        <v>6242</v>
      </c>
      <c r="G2404" t="s">
        <v>6243</v>
      </c>
      <c r="H2404" t="s">
        <v>336</v>
      </c>
      <c r="I2404" t="s">
        <v>337</v>
      </c>
      <c r="J2404" t="s">
        <v>246</v>
      </c>
      <c r="K2404" t="s">
        <v>3079</v>
      </c>
      <c r="L2404" t="s">
        <v>247</v>
      </c>
      <c r="M2404">
        <v>2584371</v>
      </c>
      <c r="N2404">
        <v>0</v>
      </c>
      <c r="O2404">
        <v>2584371</v>
      </c>
      <c r="P2404">
        <v>0</v>
      </c>
      <c r="Q2404" t="s">
        <v>6336</v>
      </c>
      <c r="R2404" t="s">
        <v>3224</v>
      </c>
      <c r="S2404" t="s">
        <v>5882</v>
      </c>
      <c r="T2404" t="s">
        <v>3085</v>
      </c>
      <c r="U2404" t="s">
        <v>6337</v>
      </c>
      <c r="V2404" t="s">
        <v>6338</v>
      </c>
      <c r="W2404" t="s">
        <v>3085</v>
      </c>
      <c r="X2404" t="str">
        <f t="shared" si="37"/>
        <v>Funcionamiento</v>
      </c>
      <c r="Y2404" t="s">
        <v>6243</v>
      </c>
    </row>
    <row r="2405" spans="1:25">
      <c r="A2405" t="s">
        <v>3224</v>
      </c>
      <c r="B2405" t="s">
        <v>3211</v>
      </c>
      <c r="C2405" t="s">
        <v>6335</v>
      </c>
      <c r="D2405" t="s">
        <v>3076</v>
      </c>
      <c r="E2405" t="s">
        <v>3077</v>
      </c>
      <c r="F2405" t="s">
        <v>6242</v>
      </c>
      <c r="G2405" t="s">
        <v>6243</v>
      </c>
      <c r="H2405" t="s">
        <v>390</v>
      </c>
      <c r="I2405" t="s">
        <v>392</v>
      </c>
      <c r="J2405" t="s">
        <v>246</v>
      </c>
      <c r="K2405" t="s">
        <v>3079</v>
      </c>
      <c r="L2405" t="s">
        <v>247</v>
      </c>
      <c r="M2405">
        <v>568243</v>
      </c>
      <c r="N2405">
        <v>0</v>
      </c>
      <c r="O2405">
        <v>568243</v>
      </c>
      <c r="P2405">
        <v>0</v>
      </c>
      <c r="Q2405" t="s">
        <v>6336</v>
      </c>
      <c r="R2405" t="s">
        <v>3224</v>
      </c>
      <c r="S2405" t="s">
        <v>5882</v>
      </c>
      <c r="T2405" t="s">
        <v>3085</v>
      </c>
      <c r="U2405" t="s">
        <v>6337</v>
      </c>
      <c r="V2405" t="s">
        <v>6338</v>
      </c>
      <c r="W2405" t="s">
        <v>3085</v>
      </c>
      <c r="X2405" t="str">
        <f t="shared" si="37"/>
        <v>Funcionamiento</v>
      </c>
      <c r="Y2405" t="s">
        <v>6243</v>
      </c>
    </row>
    <row r="2406" spans="1:25">
      <c r="A2406" t="s">
        <v>3224</v>
      </c>
      <c r="B2406" t="s">
        <v>3211</v>
      </c>
      <c r="C2406" t="s">
        <v>6335</v>
      </c>
      <c r="D2406" t="s">
        <v>3076</v>
      </c>
      <c r="E2406" t="s">
        <v>3077</v>
      </c>
      <c r="F2406" t="s">
        <v>6242</v>
      </c>
      <c r="G2406" t="s">
        <v>6243</v>
      </c>
      <c r="H2406" t="s">
        <v>292</v>
      </c>
      <c r="I2406" t="s">
        <v>293</v>
      </c>
      <c r="J2406" t="s">
        <v>246</v>
      </c>
      <c r="K2406" t="s">
        <v>3079</v>
      </c>
      <c r="L2406" t="s">
        <v>247</v>
      </c>
      <c r="M2406">
        <v>52647622</v>
      </c>
      <c r="N2406">
        <v>0</v>
      </c>
      <c r="O2406">
        <v>52647622</v>
      </c>
      <c r="P2406">
        <v>0</v>
      </c>
      <c r="Q2406" t="s">
        <v>6336</v>
      </c>
      <c r="R2406" t="s">
        <v>3224</v>
      </c>
      <c r="S2406" t="s">
        <v>5882</v>
      </c>
      <c r="T2406" t="s">
        <v>3085</v>
      </c>
      <c r="U2406" t="s">
        <v>6337</v>
      </c>
      <c r="V2406" t="s">
        <v>6338</v>
      </c>
      <c r="W2406" t="s">
        <v>3085</v>
      </c>
      <c r="X2406" t="str">
        <f t="shared" si="37"/>
        <v>Funcionamiento</v>
      </c>
      <c r="Y2406" t="s">
        <v>6243</v>
      </c>
    </row>
    <row r="2407" spans="1:25">
      <c r="A2407" t="s">
        <v>3224</v>
      </c>
      <c r="B2407" t="s">
        <v>3211</v>
      </c>
      <c r="C2407" t="s">
        <v>6335</v>
      </c>
      <c r="D2407" t="s">
        <v>3076</v>
      </c>
      <c r="E2407" t="s">
        <v>3077</v>
      </c>
      <c r="F2407" t="s">
        <v>6242</v>
      </c>
      <c r="G2407" t="s">
        <v>6243</v>
      </c>
      <c r="H2407" t="s">
        <v>303</v>
      </c>
      <c r="I2407" t="s">
        <v>305</v>
      </c>
      <c r="J2407" t="s">
        <v>246</v>
      </c>
      <c r="K2407" t="s">
        <v>3079</v>
      </c>
      <c r="L2407" t="s">
        <v>247</v>
      </c>
      <c r="M2407">
        <v>1211214</v>
      </c>
      <c r="N2407">
        <v>0</v>
      </c>
      <c r="O2407">
        <v>1211214</v>
      </c>
      <c r="P2407">
        <v>0</v>
      </c>
      <c r="Q2407" t="s">
        <v>6336</v>
      </c>
      <c r="R2407" t="s">
        <v>3224</v>
      </c>
      <c r="S2407" t="s">
        <v>5882</v>
      </c>
      <c r="T2407" t="s">
        <v>3085</v>
      </c>
      <c r="U2407" t="s">
        <v>6337</v>
      </c>
      <c r="V2407" t="s">
        <v>6338</v>
      </c>
      <c r="W2407" t="s">
        <v>3085</v>
      </c>
      <c r="X2407" t="str">
        <f t="shared" si="37"/>
        <v>Funcionamiento</v>
      </c>
      <c r="Y2407" t="s">
        <v>6243</v>
      </c>
    </row>
    <row r="2408" spans="1:25">
      <c r="A2408" t="s">
        <v>3224</v>
      </c>
      <c r="B2408" t="s">
        <v>3211</v>
      </c>
      <c r="C2408" t="s">
        <v>6335</v>
      </c>
      <c r="D2408" t="s">
        <v>3076</v>
      </c>
      <c r="E2408" t="s">
        <v>3077</v>
      </c>
      <c r="F2408" t="s">
        <v>6242</v>
      </c>
      <c r="G2408" t="s">
        <v>6243</v>
      </c>
      <c r="H2408" t="s">
        <v>297</v>
      </c>
      <c r="I2408" t="s">
        <v>299</v>
      </c>
      <c r="J2408" t="s">
        <v>246</v>
      </c>
      <c r="K2408" t="s">
        <v>3079</v>
      </c>
      <c r="L2408" t="s">
        <v>247</v>
      </c>
      <c r="M2408">
        <v>1172536</v>
      </c>
      <c r="N2408">
        <v>0</v>
      </c>
      <c r="O2408">
        <v>1172536</v>
      </c>
      <c r="P2408">
        <v>0</v>
      </c>
      <c r="Q2408" t="s">
        <v>6336</v>
      </c>
      <c r="R2408" t="s">
        <v>3224</v>
      </c>
      <c r="S2408" t="s">
        <v>5882</v>
      </c>
      <c r="T2408" t="s">
        <v>3085</v>
      </c>
      <c r="U2408" t="s">
        <v>6337</v>
      </c>
      <c r="V2408" t="s">
        <v>6338</v>
      </c>
      <c r="W2408" t="s">
        <v>3085</v>
      </c>
      <c r="X2408" t="str">
        <f t="shared" si="37"/>
        <v>Funcionamiento</v>
      </c>
      <c r="Y2408" t="s">
        <v>6243</v>
      </c>
    </row>
    <row r="2409" spans="1:25">
      <c r="A2409" t="s">
        <v>3202</v>
      </c>
      <c r="B2409" t="s">
        <v>3211</v>
      </c>
      <c r="C2409" t="s">
        <v>6339</v>
      </c>
      <c r="D2409" t="s">
        <v>3076</v>
      </c>
      <c r="E2409" t="s">
        <v>3077</v>
      </c>
      <c r="F2409" t="s">
        <v>6242</v>
      </c>
      <c r="G2409" t="s">
        <v>6243</v>
      </c>
      <c r="H2409" t="s">
        <v>314</v>
      </c>
      <c r="I2409" t="s">
        <v>582</v>
      </c>
      <c r="J2409" t="s">
        <v>246</v>
      </c>
      <c r="K2409" t="s">
        <v>3079</v>
      </c>
      <c r="L2409" t="s">
        <v>247</v>
      </c>
      <c r="M2409">
        <v>5956100</v>
      </c>
      <c r="N2409">
        <v>0</v>
      </c>
      <c r="O2409">
        <v>5956100</v>
      </c>
      <c r="P2409">
        <v>0</v>
      </c>
      <c r="Q2409" t="s">
        <v>6340</v>
      </c>
      <c r="R2409" t="s">
        <v>3202</v>
      </c>
      <c r="S2409" t="s">
        <v>3277</v>
      </c>
      <c r="T2409" t="s">
        <v>3085</v>
      </c>
      <c r="U2409" t="s">
        <v>6341</v>
      </c>
      <c r="V2409" t="s">
        <v>6342</v>
      </c>
      <c r="W2409" t="s">
        <v>3085</v>
      </c>
      <c r="X2409" t="str">
        <f t="shared" si="37"/>
        <v>Funcionamiento</v>
      </c>
      <c r="Y2409" t="s">
        <v>6243</v>
      </c>
    </row>
    <row r="2410" spans="1:25">
      <c r="A2410" t="s">
        <v>3202</v>
      </c>
      <c r="B2410" t="s">
        <v>3211</v>
      </c>
      <c r="C2410" t="s">
        <v>6339</v>
      </c>
      <c r="D2410" t="s">
        <v>3076</v>
      </c>
      <c r="E2410" t="s">
        <v>3077</v>
      </c>
      <c r="F2410" t="s">
        <v>6242</v>
      </c>
      <c r="G2410" t="s">
        <v>6243</v>
      </c>
      <c r="H2410" t="s">
        <v>320</v>
      </c>
      <c r="I2410" t="s">
        <v>321</v>
      </c>
      <c r="J2410" t="s">
        <v>246</v>
      </c>
      <c r="K2410" t="s">
        <v>3079</v>
      </c>
      <c r="L2410" t="s">
        <v>247</v>
      </c>
      <c r="M2410">
        <v>544000</v>
      </c>
      <c r="N2410">
        <v>0</v>
      </c>
      <c r="O2410">
        <v>544000</v>
      </c>
      <c r="P2410">
        <v>0</v>
      </c>
      <c r="Q2410" t="s">
        <v>6340</v>
      </c>
      <c r="R2410" t="s">
        <v>3202</v>
      </c>
      <c r="S2410" t="s">
        <v>3277</v>
      </c>
      <c r="T2410" t="s">
        <v>3085</v>
      </c>
      <c r="U2410" t="s">
        <v>6341</v>
      </c>
      <c r="V2410" t="s">
        <v>6342</v>
      </c>
      <c r="W2410" t="s">
        <v>3085</v>
      </c>
      <c r="X2410" t="str">
        <f t="shared" si="37"/>
        <v>Funcionamiento</v>
      </c>
      <c r="Y2410" t="s">
        <v>6243</v>
      </c>
    </row>
    <row r="2411" spans="1:25">
      <c r="A2411" t="s">
        <v>3202</v>
      </c>
      <c r="B2411" t="s">
        <v>3211</v>
      </c>
      <c r="C2411" t="s">
        <v>6339</v>
      </c>
      <c r="D2411" t="s">
        <v>3076</v>
      </c>
      <c r="E2411" t="s">
        <v>3077</v>
      </c>
      <c r="F2411" t="s">
        <v>6242</v>
      </c>
      <c r="G2411" t="s">
        <v>6243</v>
      </c>
      <c r="H2411" t="s">
        <v>316</v>
      </c>
      <c r="I2411" t="s">
        <v>583</v>
      </c>
      <c r="J2411" t="s">
        <v>246</v>
      </c>
      <c r="K2411" t="s">
        <v>3079</v>
      </c>
      <c r="L2411" t="s">
        <v>247</v>
      </c>
      <c r="M2411">
        <v>4219400</v>
      </c>
      <c r="N2411">
        <v>0</v>
      </c>
      <c r="O2411">
        <v>4219400</v>
      </c>
      <c r="P2411">
        <v>0</v>
      </c>
      <c r="Q2411" t="s">
        <v>6340</v>
      </c>
      <c r="R2411" t="s">
        <v>3202</v>
      </c>
      <c r="S2411" t="s">
        <v>3277</v>
      </c>
      <c r="T2411" t="s">
        <v>3085</v>
      </c>
      <c r="U2411" t="s">
        <v>6341</v>
      </c>
      <c r="V2411" t="s">
        <v>6342</v>
      </c>
      <c r="W2411" t="s">
        <v>3085</v>
      </c>
      <c r="X2411" t="str">
        <f t="shared" si="37"/>
        <v>Funcionamiento</v>
      </c>
      <c r="Y2411" t="s">
        <v>6243</v>
      </c>
    </row>
    <row r="2412" spans="1:25">
      <c r="A2412" t="s">
        <v>3202</v>
      </c>
      <c r="B2412" t="s">
        <v>3211</v>
      </c>
      <c r="C2412" t="s">
        <v>6339</v>
      </c>
      <c r="D2412" t="s">
        <v>3076</v>
      </c>
      <c r="E2412" t="s">
        <v>3077</v>
      </c>
      <c r="F2412" t="s">
        <v>6242</v>
      </c>
      <c r="G2412" t="s">
        <v>6243</v>
      </c>
      <c r="H2412" t="s">
        <v>318</v>
      </c>
      <c r="I2412" t="s">
        <v>586</v>
      </c>
      <c r="J2412" t="s">
        <v>246</v>
      </c>
      <c r="K2412" t="s">
        <v>3079</v>
      </c>
      <c r="L2412" t="s">
        <v>247</v>
      </c>
      <c r="M2412">
        <v>2195900</v>
      </c>
      <c r="N2412">
        <v>0</v>
      </c>
      <c r="O2412">
        <v>2195900</v>
      </c>
      <c r="P2412">
        <v>0</v>
      </c>
      <c r="Q2412" t="s">
        <v>6340</v>
      </c>
      <c r="R2412" t="s">
        <v>3202</v>
      </c>
      <c r="S2412" t="s">
        <v>3277</v>
      </c>
      <c r="T2412" t="s">
        <v>3085</v>
      </c>
      <c r="U2412" t="s">
        <v>6341</v>
      </c>
      <c r="V2412" t="s">
        <v>6342</v>
      </c>
      <c r="W2412" t="s">
        <v>3085</v>
      </c>
      <c r="X2412" t="str">
        <f t="shared" si="37"/>
        <v>Funcionamiento</v>
      </c>
      <c r="Y2412" t="s">
        <v>6243</v>
      </c>
    </row>
    <row r="2413" spans="1:25">
      <c r="A2413" t="s">
        <v>3202</v>
      </c>
      <c r="B2413" t="s">
        <v>3211</v>
      </c>
      <c r="C2413" t="s">
        <v>6339</v>
      </c>
      <c r="D2413" t="s">
        <v>3076</v>
      </c>
      <c r="E2413" t="s">
        <v>3077</v>
      </c>
      <c r="F2413" t="s">
        <v>6242</v>
      </c>
      <c r="G2413" t="s">
        <v>6243</v>
      </c>
      <c r="H2413" t="s">
        <v>322</v>
      </c>
      <c r="I2413" t="s">
        <v>323</v>
      </c>
      <c r="J2413" t="s">
        <v>246</v>
      </c>
      <c r="K2413" t="s">
        <v>3079</v>
      </c>
      <c r="L2413" t="s">
        <v>247</v>
      </c>
      <c r="M2413">
        <v>1647200</v>
      </c>
      <c r="N2413">
        <v>0</v>
      </c>
      <c r="O2413">
        <v>1647200</v>
      </c>
      <c r="P2413">
        <v>0</v>
      </c>
      <c r="Q2413" t="s">
        <v>6340</v>
      </c>
      <c r="R2413" t="s">
        <v>3202</v>
      </c>
      <c r="S2413" t="s">
        <v>3277</v>
      </c>
      <c r="T2413" t="s">
        <v>3085</v>
      </c>
      <c r="U2413" t="s">
        <v>6341</v>
      </c>
      <c r="V2413" t="s">
        <v>6342</v>
      </c>
      <c r="W2413" t="s">
        <v>3085</v>
      </c>
      <c r="X2413" t="str">
        <f t="shared" si="37"/>
        <v>Funcionamiento</v>
      </c>
      <c r="Y2413" t="s">
        <v>6243</v>
      </c>
    </row>
    <row r="2414" spans="1:25">
      <c r="A2414" t="s">
        <v>3202</v>
      </c>
      <c r="B2414" t="s">
        <v>3211</v>
      </c>
      <c r="C2414" t="s">
        <v>6339</v>
      </c>
      <c r="D2414" t="s">
        <v>3076</v>
      </c>
      <c r="E2414" t="s">
        <v>3077</v>
      </c>
      <c r="F2414" t="s">
        <v>6242</v>
      </c>
      <c r="G2414" t="s">
        <v>6243</v>
      </c>
      <c r="H2414" t="s">
        <v>324</v>
      </c>
      <c r="I2414" t="s">
        <v>325</v>
      </c>
      <c r="J2414" t="s">
        <v>246</v>
      </c>
      <c r="K2414" t="s">
        <v>3079</v>
      </c>
      <c r="L2414" t="s">
        <v>247</v>
      </c>
      <c r="M2414">
        <v>1098500</v>
      </c>
      <c r="N2414">
        <v>0</v>
      </c>
      <c r="O2414">
        <v>1098500</v>
      </c>
      <c r="P2414">
        <v>0</v>
      </c>
      <c r="Q2414" t="s">
        <v>6340</v>
      </c>
      <c r="R2414" t="s">
        <v>3202</v>
      </c>
      <c r="S2414" t="s">
        <v>3277</v>
      </c>
      <c r="T2414" t="s">
        <v>3085</v>
      </c>
      <c r="U2414" t="s">
        <v>6341</v>
      </c>
      <c r="V2414" t="s">
        <v>6342</v>
      </c>
      <c r="W2414" t="s">
        <v>3085</v>
      </c>
      <c r="X2414" t="str">
        <f t="shared" si="37"/>
        <v>Funcionamiento</v>
      </c>
      <c r="Y2414" t="s">
        <v>6243</v>
      </c>
    </row>
    <row r="2415" spans="1:25">
      <c r="A2415" t="s">
        <v>3220</v>
      </c>
      <c r="B2415" t="s">
        <v>3232</v>
      </c>
      <c r="C2415" t="s">
        <v>6343</v>
      </c>
      <c r="D2415" t="s">
        <v>3076</v>
      </c>
      <c r="E2415" t="s">
        <v>3077</v>
      </c>
      <c r="F2415" t="s">
        <v>3234</v>
      </c>
      <c r="G2415" t="s">
        <v>6243</v>
      </c>
      <c r="H2415" t="s">
        <v>539</v>
      </c>
      <c r="I2415" t="s">
        <v>667</v>
      </c>
      <c r="J2415" t="s">
        <v>253</v>
      </c>
      <c r="K2415" t="s">
        <v>3115</v>
      </c>
      <c r="L2415" t="s">
        <v>247</v>
      </c>
      <c r="M2415">
        <v>24269760</v>
      </c>
      <c r="N2415">
        <v>1415736</v>
      </c>
      <c r="O2415">
        <v>25685496</v>
      </c>
      <c r="P2415">
        <v>0</v>
      </c>
      <c r="Q2415" t="s">
        <v>6344</v>
      </c>
      <c r="R2415" t="s">
        <v>3220</v>
      </c>
      <c r="S2415" t="s">
        <v>3229</v>
      </c>
      <c r="T2415" t="s">
        <v>3428</v>
      </c>
      <c r="U2415" t="s">
        <v>6345</v>
      </c>
      <c r="V2415" t="s">
        <v>6346</v>
      </c>
      <c r="W2415" t="s">
        <v>3085</v>
      </c>
      <c r="X2415" t="str">
        <f t="shared" si="37"/>
        <v>Inversión</v>
      </c>
      <c r="Y2415" t="s">
        <v>3241</v>
      </c>
    </row>
    <row r="2416" spans="1:25">
      <c r="A2416" t="s">
        <v>3228</v>
      </c>
      <c r="B2416" t="s">
        <v>3242</v>
      </c>
      <c r="C2416" t="s">
        <v>6347</v>
      </c>
      <c r="D2416" t="s">
        <v>3076</v>
      </c>
      <c r="E2416" t="s">
        <v>3077</v>
      </c>
      <c r="F2416" t="s">
        <v>6242</v>
      </c>
      <c r="G2416" t="s">
        <v>6243</v>
      </c>
      <c r="H2416" t="s">
        <v>360</v>
      </c>
      <c r="I2416" t="s">
        <v>361</v>
      </c>
      <c r="J2416" t="s">
        <v>246</v>
      </c>
      <c r="K2416" t="s">
        <v>3079</v>
      </c>
      <c r="L2416" t="s">
        <v>247</v>
      </c>
      <c r="M2416">
        <v>38569540</v>
      </c>
      <c r="N2416">
        <v>-27389540</v>
      </c>
      <c r="O2416">
        <v>11180000</v>
      </c>
      <c r="P2416">
        <v>0</v>
      </c>
      <c r="Q2416" t="s">
        <v>6348</v>
      </c>
      <c r="R2416" t="s">
        <v>3228</v>
      </c>
      <c r="S2416" t="s">
        <v>3413</v>
      </c>
      <c r="T2416" t="s">
        <v>5996</v>
      </c>
      <c r="U2416" t="s">
        <v>6349</v>
      </c>
      <c r="V2416" t="s">
        <v>6350</v>
      </c>
      <c r="W2416" t="s">
        <v>3085</v>
      </c>
      <c r="X2416" t="str">
        <f t="shared" si="37"/>
        <v>Funcionamiento</v>
      </c>
      <c r="Y2416" t="s">
        <v>6243</v>
      </c>
    </row>
    <row r="2417" spans="1:25">
      <c r="A2417" t="s">
        <v>3236</v>
      </c>
      <c r="B2417" t="s">
        <v>5125</v>
      </c>
      <c r="C2417" t="s">
        <v>6351</v>
      </c>
      <c r="D2417" t="s">
        <v>3076</v>
      </c>
      <c r="E2417" t="s">
        <v>3077</v>
      </c>
      <c r="F2417" t="s">
        <v>6242</v>
      </c>
      <c r="G2417" t="s">
        <v>6243</v>
      </c>
      <c r="H2417" t="s">
        <v>318</v>
      </c>
      <c r="I2417" t="s">
        <v>586</v>
      </c>
      <c r="J2417" t="s">
        <v>246</v>
      </c>
      <c r="K2417" t="s">
        <v>3079</v>
      </c>
      <c r="L2417" t="s">
        <v>247</v>
      </c>
      <c r="M2417">
        <v>192200</v>
      </c>
      <c r="N2417">
        <v>0</v>
      </c>
      <c r="O2417">
        <v>192200</v>
      </c>
      <c r="P2417">
        <v>0</v>
      </c>
      <c r="Q2417" t="s">
        <v>6352</v>
      </c>
      <c r="R2417" t="s">
        <v>3236</v>
      </c>
      <c r="S2417" t="s">
        <v>3237</v>
      </c>
      <c r="T2417" t="s">
        <v>3085</v>
      </c>
      <c r="U2417" t="s">
        <v>6353</v>
      </c>
      <c r="V2417" t="s">
        <v>6354</v>
      </c>
      <c r="W2417" t="s">
        <v>3085</v>
      </c>
      <c r="X2417" t="str">
        <f t="shared" si="37"/>
        <v>Funcionamiento</v>
      </c>
      <c r="Y2417" t="s">
        <v>6243</v>
      </c>
    </row>
    <row r="2418" spans="1:25">
      <c r="A2418" t="s">
        <v>3236</v>
      </c>
      <c r="B2418" t="s">
        <v>5125</v>
      </c>
      <c r="C2418" t="s">
        <v>6351</v>
      </c>
      <c r="D2418" t="s">
        <v>3076</v>
      </c>
      <c r="E2418" t="s">
        <v>3077</v>
      </c>
      <c r="F2418" t="s">
        <v>6242</v>
      </c>
      <c r="G2418" t="s">
        <v>6243</v>
      </c>
      <c r="H2418" t="s">
        <v>320</v>
      </c>
      <c r="I2418" t="s">
        <v>321</v>
      </c>
      <c r="J2418" t="s">
        <v>246</v>
      </c>
      <c r="K2418" t="s">
        <v>3079</v>
      </c>
      <c r="L2418" t="s">
        <v>247</v>
      </c>
      <c r="M2418">
        <v>53000</v>
      </c>
      <c r="N2418">
        <v>0</v>
      </c>
      <c r="O2418">
        <v>53000</v>
      </c>
      <c r="P2418">
        <v>0</v>
      </c>
      <c r="Q2418" t="s">
        <v>6352</v>
      </c>
      <c r="R2418" t="s">
        <v>3236</v>
      </c>
      <c r="S2418" t="s">
        <v>3237</v>
      </c>
      <c r="T2418" t="s">
        <v>3085</v>
      </c>
      <c r="U2418" t="s">
        <v>6353</v>
      </c>
      <c r="V2418" t="s">
        <v>6354</v>
      </c>
      <c r="W2418" t="s">
        <v>3085</v>
      </c>
      <c r="X2418" t="str">
        <f t="shared" si="37"/>
        <v>Funcionamiento</v>
      </c>
      <c r="Y2418" t="s">
        <v>6243</v>
      </c>
    </row>
    <row r="2419" spans="1:25">
      <c r="A2419" t="s">
        <v>3236</v>
      </c>
      <c r="B2419" t="s">
        <v>5125</v>
      </c>
      <c r="C2419" t="s">
        <v>6351</v>
      </c>
      <c r="D2419" t="s">
        <v>3076</v>
      </c>
      <c r="E2419" t="s">
        <v>3077</v>
      </c>
      <c r="F2419" t="s">
        <v>6242</v>
      </c>
      <c r="G2419" t="s">
        <v>6243</v>
      </c>
      <c r="H2419" t="s">
        <v>324</v>
      </c>
      <c r="I2419" t="s">
        <v>325</v>
      </c>
      <c r="J2419" t="s">
        <v>246</v>
      </c>
      <c r="K2419" t="s">
        <v>3079</v>
      </c>
      <c r="L2419" t="s">
        <v>247</v>
      </c>
      <c r="M2419">
        <v>97100</v>
      </c>
      <c r="N2419">
        <v>0</v>
      </c>
      <c r="O2419">
        <v>97100</v>
      </c>
      <c r="P2419">
        <v>0</v>
      </c>
      <c r="Q2419" t="s">
        <v>6352</v>
      </c>
      <c r="R2419" t="s">
        <v>3236</v>
      </c>
      <c r="S2419" t="s">
        <v>3237</v>
      </c>
      <c r="T2419" t="s">
        <v>3085</v>
      </c>
      <c r="U2419" t="s">
        <v>6353</v>
      </c>
      <c r="V2419" t="s">
        <v>6354</v>
      </c>
      <c r="W2419" t="s">
        <v>3085</v>
      </c>
      <c r="X2419" t="str">
        <f t="shared" si="37"/>
        <v>Funcionamiento</v>
      </c>
      <c r="Y2419" t="s">
        <v>6243</v>
      </c>
    </row>
    <row r="2420" spans="1:25">
      <c r="A2420" t="s">
        <v>3236</v>
      </c>
      <c r="B2420" t="s">
        <v>5125</v>
      </c>
      <c r="C2420" t="s">
        <v>6351</v>
      </c>
      <c r="D2420" t="s">
        <v>3076</v>
      </c>
      <c r="E2420" t="s">
        <v>3077</v>
      </c>
      <c r="F2420" t="s">
        <v>6242</v>
      </c>
      <c r="G2420" t="s">
        <v>6243</v>
      </c>
      <c r="H2420" t="s">
        <v>322</v>
      </c>
      <c r="I2420" t="s">
        <v>323</v>
      </c>
      <c r="J2420" t="s">
        <v>246</v>
      </c>
      <c r="K2420" t="s">
        <v>3079</v>
      </c>
      <c r="L2420" t="s">
        <v>247</v>
      </c>
      <c r="M2420">
        <v>144000</v>
      </c>
      <c r="N2420">
        <v>0</v>
      </c>
      <c r="O2420">
        <v>144000</v>
      </c>
      <c r="P2420">
        <v>0</v>
      </c>
      <c r="Q2420" t="s">
        <v>6352</v>
      </c>
      <c r="R2420" t="s">
        <v>3236</v>
      </c>
      <c r="S2420" t="s">
        <v>3237</v>
      </c>
      <c r="T2420" t="s">
        <v>3085</v>
      </c>
      <c r="U2420" t="s">
        <v>6353</v>
      </c>
      <c r="V2420" t="s">
        <v>6354</v>
      </c>
      <c r="W2420" t="s">
        <v>3085</v>
      </c>
      <c r="X2420" t="str">
        <f t="shared" si="37"/>
        <v>Funcionamiento</v>
      </c>
      <c r="Y2420" t="s">
        <v>6243</v>
      </c>
    </row>
    <row r="2421" spans="1:25">
      <c r="A2421" t="s">
        <v>3236</v>
      </c>
      <c r="B2421" t="s">
        <v>5125</v>
      </c>
      <c r="C2421" t="s">
        <v>6351</v>
      </c>
      <c r="D2421" t="s">
        <v>3076</v>
      </c>
      <c r="E2421" t="s">
        <v>3077</v>
      </c>
      <c r="F2421" t="s">
        <v>6242</v>
      </c>
      <c r="G2421" t="s">
        <v>6243</v>
      </c>
      <c r="H2421" t="s">
        <v>316</v>
      </c>
      <c r="I2421" t="s">
        <v>583</v>
      </c>
      <c r="J2421" t="s">
        <v>246</v>
      </c>
      <c r="K2421" t="s">
        <v>3079</v>
      </c>
      <c r="L2421" t="s">
        <v>247</v>
      </c>
      <c r="M2421">
        <v>413644</v>
      </c>
      <c r="N2421">
        <v>0</v>
      </c>
      <c r="O2421">
        <v>413644</v>
      </c>
      <c r="P2421">
        <v>0</v>
      </c>
      <c r="Q2421" t="s">
        <v>6352</v>
      </c>
      <c r="R2421" t="s">
        <v>3236</v>
      </c>
      <c r="S2421" t="s">
        <v>3237</v>
      </c>
      <c r="T2421" t="s">
        <v>3085</v>
      </c>
      <c r="U2421" t="s">
        <v>6353</v>
      </c>
      <c r="V2421" t="s">
        <v>6354</v>
      </c>
      <c r="W2421" t="s">
        <v>3085</v>
      </c>
      <c r="X2421" t="str">
        <f t="shared" si="37"/>
        <v>Funcionamiento</v>
      </c>
      <c r="Y2421" t="s">
        <v>6243</v>
      </c>
    </row>
    <row r="2422" spans="1:25">
      <c r="A2422" t="s">
        <v>3236</v>
      </c>
      <c r="B2422" t="s">
        <v>5125</v>
      </c>
      <c r="C2422" t="s">
        <v>6351</v>
      </c>
      <c r="D2422" t="s">
        <v>3076</v>
      </c>
      <c r="E2422" t="s">
        <v>3077</v>
      </c>
      <c r="F2422" t="s">
        <v>6242</v>
      </c>
      <c r="G2422" t="s">
        <v>6243</v>
      </c>
      <c r="H2422" t="s">
        <v>314</v>
      </c>
      <c r="I2422" t="s">
        <v>582</v>
      </c>
      <c r="J2422" t="s">
        <v>246</v>
      </c>
      <c r="K2422" t="s">
        <v>3079</v>
      </c>
      <c r="L2422" t="s">
        <v>247</v>
      </c>
      <c r="M2422">
        <v>540056</v>
      </c>
      <c r="N2422">
        <v>0</v>
      </c>
      <c r="O2422">
        <v>540056</v>
      </c>
      <c r="P2422">
        <v>0</v>
      </c>
      <c r="Q2422" t="s">
        <v>6352</v>
      </c>
      <c r="R2422" t="s">
        <v>3236</v>
      </c>
      <c r="S2422" t="s">
        <v>3237</v>
      </c>
      <c r="T2422" t="s">
        <v>3085</v>
      </c>
      <c r="U2422" t="s">
        <v>6353</v>
      </c>
      <c r="V2422" t="s">
        <v>6354</v>
      </c>
      <c r="W2422" t="s">
        <v>3085</v>
      </c>
      <c r="X2422" t="str">
        <f t="shared" si="37"/>
        <v>Funcionamiento</v>
      </c>
      <c r="Y2422" t="s">
        <v>6243</v>
      </c>
    </row>
    <row r="2423" spans="1:25">
      <c r="A2423" t="s">
        <v>3221</v>
      </c>
      <c r="B2423" t="s">
        <v>4007</v>
      </c>
      <c r="C2423" t="s">
        <v>6355</v>
      </c>
      <c r="D2423" t="s">
        <v>3076</v>
      </c>
      <c r="E2423" t="s">
        <v>3077</v>
      </c>
      <c r="F2423" t="s">
        <v>6242</v>
      </c>
      <c r="G2423" t="s">
        <v>6243</v>
      </c>
      <c r="H2423" t="s">
        <v>336</v>
      </c>
      <c r="I2423" t="s">
        <v>337</v>
      </c>
      <c r="J2423" t="s">
        <v>246</v>
      </c>
      <c r="K2423" t="s">
        <v>3079</v>
      </c>
      <c r="L2423" t="s">
        <v>247</v>
      </c>
      <c r="M2423">
        <v>2354967</v>
      </c>
      <c r="N2423">
        <v>0</v>
      </c>
      <c r="O2423">
        <v>2354967</v>
      </c>
      <c r="P2423">
        <v>0</v>
      </c>
      <c r="Q2423" t="s">
        <v>6356</v>
      </c>
      <c r="R2423" t="s">
        <v>3221</v>
      </c>
      <c r="S2423" t="s">
        <v>6357</v>
      </c>
      <c r="T2423" t="s">
        <v>3085</v>
      </c>
      <c r="U2423" t="s">
        <v>6358</v>
      </c>
      <c r="V2423" t="s">
        <v>6359</v>
      </c>
      <c r="W2423" t="s">
        <v>3085</v>
      </c>
      <c r="X2423" t="str">
        <f t="shared" si="37"/>
        <v>Funcionamiento</v>
      </c>
      <c r="Y2423" t="s">
        <v>6243</v>
      </c>
    </row>
    <row r="2424" spans="1:25">
      <c r="A2424" t="s">
        <v>3221</v>
      </c>
      <c r="B2424" t="s">
        <v>4007</v>
      </c>
      <c r="C2424" t="s">
        <v>6355</v>
      </c>
      <c r="D2424" t="s">
        <v>3076</v>
      </c>
      <c r="E2424" t="s">
        <v>3077</v>
      </c>
      <c r="F2424" t="s">
        <v>6242</v>
      </c>
      <c r="G2424" t="s">
        <v>6243</v>
      </c>
      <c r="H2424" t="s">
        <v>390</v>
      </c>
      <c r="I2424" t="s">
        <v>392</v>
      </c>
      <c r="J2424" t="s">
        <v>246</v>
      </c>
      <c r="K2424" t="s">
        <v>3079</v>
      </c>
      <c r="L2424" t="s">
        <v>247</v>
      </c>
      <c r="M2424">
        <v>544380</v>
      </c>
      <c r="N2424">
        <v>0</v>
      </c>
      <c r="O2424">
        <v>544380</v>
      </c>
      <c r="P2424">
        <v>0</v>
      </c>
      <c r="Q2424" t="s">
        <v>6356</v>
      </c>
      <c r="R2424" t="s">
        <v>3221</v>
      </c>
      <c r="S2424" t="s">
        <v>6357</v>
      </c>
      <c r="T2424" t="s">
        <v>3085</v>
      </c>
      <c r="U2424" t="s">
        <v>6358</v>
      </c>
      <c r="V2424" t="s">
        <v>6359</v>
      </c>
      <c r="W2424" t="s">
        <v>3085</v>
      </c>
      <c r="X2424" t="str">
        <f t="shared" si="37"/>
        <v>Funcionamiento</v>
      </c>
      <c r="Y2424" t="s">
        <v>6243</v>
      </c>
    </row>
    <row r="2425" spans="1:25">
      <c r="A2425" t="s">
        <v>3221</v>
      </c>
      <c r="B2425" t="s">
        <v>4007</v>
      </c>
      <c r="C2425" t="s">
        <v>6355</v>
      </c>
      <c r="D2425" t="s">
        <v>3076</v>
      </c>
      <c r="E2425" t="s">
        <v>3077</v>
      </c>
      <c r="F2425" t="s">
        <v>6242</v>
      </c>
      <c r="G2425" t="s">
        <v>6243</v>
      </c>
      <c r="H2425" t="s">
        <v>292</v>
      </c>
      <c r="I2425" t="s">
        <v>293</v>
      </c>
      <c r="J2425" t="s">
        <v>246</v>
      </c>
      <c r="K2425" t="s">
        <v>3079</v>
      </c>
      <c r="L2425" t="s">
        <v>247</v>
      </c>
      <c r="M2425">
        <v>46208689</v>
      </c>
      <c r="N2425">
        <v>0</v>
      </c>
      <c r="O2425">
        <v>46208689</v>
      </c>
      <c r="P2425">
        <v>0</v>
      </c>
      <c r="Q2425" t="s">
        <v>6356</v>
      </c>
      <c r="R2425" t="s">
        <v>3221</v>
      </c>
      <c r="S2425" t="s">
        <v>6357</v>
      </c>
      <c r="T2425" t="s">
        <v>3085</v>
      </c>
      <c r="U2425" t="s">
        <v>6358</v>
      </c>
      <c r="V2425" t="s">
        <v>6359</v>
      </c>
      <c r="W2425" t="s">
        <v>3085</v>
      </c>
      <c r="X2425" t="str">
        <f t="shared" si="37"/>
        <v>Funcionamiento</v>
      </c>
      <c r="Y2425" t="s">
        <v>6243</v>
      </c>
    </row>
    <row r="2426" spans="1:25">
      <c r="A2426" t="s">
        <v>3221</v>
      </c>
      <c r="B2426" t="s">
        <v>4007</v>
      </c>
      <c r="C2426" t="s">
        <v>6355</v>
      </c>
      <c r="D2426" t="s">
        <v>3076</v>
      </c>
      <c r="E2426" t="s">
        <v>3077</v>
      </c>
      <c r="F2426" t="s">
        <v>6242</v>
      </c>
      <c r="G2426" t="s">
        <v>6243</v>
      </c>
      <c r="H2426" t="s">
        <v>294</v>
      </c>
      <c r="I2426" t="s">
        <v>296</v>
      </c>
      <c r="J2426" t="s">
        <v>246</v>
      </c>
      <c r="K2426" t="s">
        <v>3079</v>
      </c>
      <c r="L2426" t="s">
        <v>247</v>
      </c>
      <c r="M2426">
        <v>808599</v>
      </c>
      <c r="N2426">
        <v>0</v>
      </c>
      <c r="O2426">
        <v>808599</v>
      </c>
      <c r="P2426">
        <v>0</v>
      </c>
      <c r="Q2426" t="s">
        <v>6356</v>
      </c>
      <c r="R2426" t="s">
        <v>3221</v>
      </c>
      <c r="S2426" t="s">
        <v>6357</v>
      </c>
      <c r="T2426" t="s">
        <v>3085</v>
      </c>
      <c r="U2426" t="s">
        <v>6358</v>
      </c>
      <c r="V2426" t="s">
        <v>6359</v>
      </c>
      <c r="W2426" t="s">
        <v>3085</v>
      </c>
      <c r="X2426" t="str">
        <f t="shared" si="37"/>
        <v>Funcionamiento</v>
      </c>
      <c r="Y2426" t="s">
        <v>6243</v>
      </c>
    </row>
    <row r="2427" spans="1:25">
      <c r="A2427" t="s">
        <v>3221</v>
      </c>
      <c r="B2427" t="s">
        <v>4007</v>
      </c>
      <c r="C2427" t="s">
        <v>6355</v>
      </c>
      <c r="D2427" t="s">
        <v>3076</v>
      </c>
      <c r="E2427" t="s">
        <v>3077</v>
      </c>
      <c r="F2427" t="s">
        <v>6242</v>
      </c>
      <c r="G2427" t="s">
        <v>6243</v>
      </c>
      <c r="H2427" t="s">
        <v>297</v>
      </c>
      <c r="I2427" t="s">
        <v>299</v>
      </c>
      <c r="J2427" t="s">
        <v>246</v>
      </c>
      <c r="K2427" t="s">
        <v>3079</v>
      </c>
      <c r="L2427" t="s">
        <v>247</v>
      </c>
      <c r="M2427">
        <v>949685</v>
      </c>
      <c r="N2427">
        <v>0</v>
      </c>
      <c r="O2427">
        <v>949685</v>
      </c>
      <c r="P2427">
        <v>0</v>
      </c>
      <c r="Q2427" t="s">
        <v>6356</v>
      </c>
      <c r="R2427" t="s">
        <v>3221</v>
      </c>
      <c r="S2427" t="s">
        <v>6357</v>
      </c>
      <c r="T2427" t="s">
        <v>3085</v>
      </c>
      <c r="U2427" t="s">
        <v>6358</v>
      </c>
      <c r="V2427" t="s">
        <v>6359</v>
      </c>
      <c r="W2427" t="s">
        <v>3085</v>
      </c>
      <c r="X2427" t="str">
        <f t="shared" si="37"/>
        <v>Funcionamiento</v>
      </c>
      <c r="Y2427" t="s">
        <v>6243</v>
      </c>
    </row>
    <row r="2428" spans="1:25">
      <c r="A2428" t="s">
        <v>3221</v>
      </c>
      <c r="B2428" t="s">
        <v>4007</v>
      </c>
      <c r="C2428" t="s">
        <v>6355</v>
      </c>
      <c r="D2428" t="s">
        <v>3076</v>
      </c>
      <c r="E2428" t="s">
        <v>3077</v>
      </c>
      <c r="F2428" t="s">
        <v>6242</v>
      </c>
      <c r="G2428" t="s">
        <v>6243</v>
      </c>
      <c r="H2428" t="s">
        <v>303</v>
      </c>
      <c r="I2428" t="s">
        <v>305</v>
      </c>
      <c r="J2428" t="s">
        <v>246</v>
      </c>
      <c r="K2428" t="s">
        <v>3079</v>
      </c>
      <c r="L2428" t="s">
        <v>247</v>
      </c>
      <c r="M2428">
        <v>737727</v>
      </c>
      <c r="N2428">
        <v>0</v>
      </c>
      <c r="O2428">
        <v>737727</v>
      </c>
      <c r="P2428">
        <v>0</v>
      </c>
      <c r="Q2428" t="s">
        <v>6356</v>
      </c>
      <c r="R2428" t="s">
        <v>3221</v>
      </c>
      <c r="S2428" t="s">
        <v>6357</v>
      </c>
      <c r="T2428" t="s">
        <v>3085</v>
      </c>
      <c r="U2428" t="s">
        <v>6358</v>
      </c>
      <c r="V2428" t="s">
        <v>6359</v>
      </c>
      <c r="W2428" t="s">
        <v>3085</v>
      </c>
      <c r="X2428" t="str">
        <f t="shared" si="37"/>
        <v>Funcionamiento</v>
      </c>
      <c r="Y2428" t="s">
        <v>6243</v>
      </c>
    </row>
    <row r="2429" spans="1:25">
      <c r="A2429" t="s">
        <v>3251</v>
      </c>
      <c r="B2429" t="s">
        <v>3635</v>
      </c>
      <c r="C2429" t="s">
        <v>6360</v>
      </c>
      <c r="D2429" t="s">
        <v>3076</v>
      </c>
      <c r="E2429" t="s">
        <v>3077</v>
      </c>
      <c r="F2429" t="s">
        <v>6242</v>
      </c>
      <c r="G2429" t="s">
        <v>6243</v>
      </c>
      <c r="H2429" t="s">
        <v>314</v>
      </c>
      <c r="I2429" t="s">
        <v>582</v>
      </c>
      <c r="J2429" t="s">
        <v>246</v>
      </c>
      <c r="K2429" t="s">
        <v>3079</v>
      </c>
      <c r="L2429" t="s">
        <v>247</v>
      </c>
      <c r="M2429">
        <v>1112000</v>
      </c>
      <c r="N2429">
        <v>0</v>
      </c>
      <c r="O2429">
        <v>1112000</v>
      </c>
      <c r="P2429">
        <v>0</v>
      </c>
      <c r="Q2429" t="s">
        <v>6361</v>
      </c>
      <c r="R2429" t="s">
        <v>3251</v>
      </c>
      <c r="S2429" t="s">
        <v>3304</v>
      </c>
      <c r="T2429" t="s">
        <v>3085</v>
      </c>
      <c r="U2429" t="s">
        <v>6362</v>
      </c>
      <c r="V2429" t="s">
        <v>6363</v>
      </c>
      <c r="W2429" t="s">
        <v>3085</v>
      </c>
      <c r="X2429" t="str">
        <f t="shared" si="37"/>
        <v>Funcionamiento</v>
      </c>
      <c r="Y2429" t="s">
        <v>6243</v>
      </c>
    </row>
    <row r="2430" spans="1:25">
      <c r="A2430" t="s">
        <v>3251</v>
      </c>
      <c r="B2430" t="s">
        <v>3635</v>
      </c>
      <c r="C2430" t="s">
        <v>6360</v>
      </c>
      <c r="D2430" t="s">
        <v>3076</v>
      </c>
      <c r="E2430" t="s">
        <v>3077</v>
      </c>
      <c r="F2430" t="s">
        <v>6242</v>
      </c>
      <c r="G2430" t="s">
        <v>6243</v>
      </c>
      <c r="H2430" t="s">
        <v>316</v>
      </c>
      <c r="I2430" t="s">
        <v>583</v>
      </c>
      <c r="J2430" t="s">
        <v>246</v>
      </c>
      <c r="K2430" t="s">
        <v>3079</v>
      </c>
      <c r="L2430" t="s">
        <v>247</v>
      </c>
      <c r="M2430">
        <v>4201100</v>
      </c>
      <c r="N2430">
        <v>0</v>
      </c>
      <c r="O2430">
        <v>4201100</v>
      </c>
      <c r="P2430">
        <v>0</v>
      </c>
      <c r="Q2430" t="s">
        <v>6361</v>
      </c>
      <c r="R2430" t="s">
        <v>3251</v>
      </c>
      <c r="S2430" t="s">
        <v>3304</v>
      </c>
      <c r="T2430" t="s">
        <v>3085</v>
      </c>
      <c r="U2430" t="s">
        <v>6362</v>
      </c>
      <c r="V2430" t="s">
        <v>6363</v>
      </c>
      <c r="W2430" t="s">
        <v>3085</v>
      </c>
      <c r="X2430" t="str">
        <f t="shared" si="37"/>
        <v>Funcionamiento</v>
      </c>
      <c r="Y2430" t="s">
        <v>6243</v>
      </c>
    </row>
    <row r="2431" spans="1:25">
      <c r="A2431" t="s">
        <v>3251</v>
      </c>
      <c r="B2431" t="s">
        <v>3635</v>
      </c>
      <c r="C2431" t="s">
        <v>6360</v>
      </c>
      <c r="D2431" t="s">
        <v>3076</v>
      </c>
      <c r="E2431" t="s">
        <v>3077</v>
      </c>
      <c r="F2431" t="s">
        <v>6242</v>
      </c>
      <c r="G2431" t="s">
        <v>6243</v>
      </c>
      <c r="H2431" t="s">
        <v>322</v>
      </c>
      <c r="I2431" t="s">
        <v>323</v>
      </c>
      <c r="J2431" t="s">
        <v>246</v>
      </c>
      <c r="K2431" t="s">
        <v>3079</v>
      </c>
      <c r="L2431" t="s">
        <v>247</v>
      </c>
      <c r="M2431">
        <v>1536500</v>
      </c>
      <c r="N2431">
        <v>0</v>
      </c>
      <c r="O2431">
        <v>1536500</v>
      </c>
      <c r="P2431">
        <v>0</v>
      </c>
      <c r="Q2431" t="s">
        <v>6361</v>
      </c>
      <c r="R2431" t="s">
        <v>3251</v>
      </c>
      <c r="S2431" t="s">
        <v>3304</v>
      </c>
      <c r="T2431" t="s">
        <v>3085</v>
      </c>
      <c r="U2431" t="s">
        <v>6362</v>
      </c>
      <c r="V2431" t="s">
        <v>6363</v>
      </c>
      <c r="W2431" t="s">
        <v>3085</v>
      </c>
      <c r="X2431" t="str">
        <f t="shared" si="37"/>
        <v>Funcionamiento</v>
      </c>
      <c r="Y2431" t="s">
        <v>6243</v>
      </c>
    </row>
    <row r="2432" spans="1:25">
      <c r="A2432" t="s">
        <v>3251</v>
      </c>
      <c r="B2432" t="s">
        <v>3635</v>
      </c>
      <c r="C2432" t="s">
        <v>6360</v>
      </c>
      <c r="D2432" t="s">
        <v>3076</v>
      </c>
      <c r="E2432" t="s">
        <v>3077</v>
      </c>
      <c r="F2432" t="s">
        <v>6242</v>
      </c>
      <c r="G2432" t="s">
        <v>6243</v>
      </c>
      <c r="H2432" t="s">
        <v>318</v>
      </c>
      <c r="I2432" t="s">
        <v>586</v>
      </c>
      <c r="J2432" t="s">
        <v>246</v>
      </c>
      <c r="K2432" t="s">
        <v>3079</v>
      </c>
      <c r="L2432" t="s">
        <v>247</v>
      </c>
      <c r="M2432">
        <v>2048100</v>
      </c>
      <c r="N2432">
        <v>0</v>
      </c>
      <c r="O2432">
        <v>2048100</v>
      </c>
      <c r="P2432">
        <v>0</v>
      </c>
      <c r="Q2432" t="s">
        <v>6361</v>
      </c>
      <c r="R2432" t="s">
        <v>3251</v>
      </c>
      <c r="S2432" t="s">
        <v>3304</v>
      </c>
      <c r="T2432" t="s">
        <v>3085</v>
      </c>
      <c r="U2432" t="s">
        <v>6362</v>
      </c>
      <c r="V2432" t="s">
        <v>6363</v>
      </c>
      <c r="W2432" t="s">
        <v>3085</v>
      </c>
      <c r="X2432" t="str">
        <f t="shared" si="37"/>
        <v>Funcionamiento</v>
      </c>
      <c r="Y2432" t="s">
        <v>6243</v>
      </c>
    </row>
    <row r="2433" spans="1:25">
      <c r="A2433" t="s">
        <v>3251</v>
      </c>
      <c r="B2433" t="s">
        <v>3635</v>
      </c>
      <c r="C2433" t="s">
        <v>6360</v>
      </c>
      <c r="D2433" t="s">
        <v>3076</v>
      </c>
      <c r="E2433" t="s">
        <v>3077</v>
      </c>
      <c r="F2433" t="s">
        <v>6242</v>
      </c>
      <c r="G2433" t="s">
        <v>6243</v>
      </c>
      <c r="H2433" t="s">
        <v>320</v>
      </c>
      <c r="I2433" t="s">
        <v>321</v>
      </c>
      <c r="J2433" t="s">
        <v>246</v>
      </c>
      <c r="K2433" t="s">
        <v>3079</v>
      </c>
      <c r="L2433" t="s">
        <v>247</v>
      </c>
      <c r="M2433">
        <v>545100</v>
      </c>
      <c r="N2433">
        <v>0</v>
      </c>
      <c r="O2433">
        <v>545100</v>
      </c>
      <c r="P2433">
        <v>0</v>
      </c>
      <c r="Q2433" t="s">
        <v>6361</v>
      </c>
      <c r="R2433" t="s">
        <v>3251</v>
      </c>
      <c r="S2433" t="s">
        <v>3304</v>
      </c>
      <c r="T2433" t="s">
        <v>3085</v>
      </c>
      <c r="U2433" t="s">
        <v>6362</v>
      </c>
      <c r="V2433" t="s">
        <v>6363</v>
      </c>
      <c r="W2433" t="s">
        <v>3085</v>
      </c>
      <c r="X2433" t="str">
        <f t="shared" si="37"/>
        <v>Funcionamiento</v>
      </c>
      <c r="Y2433" t="s">
        <v>6243</v>
      </c>
    </row>
    <row r="2434" spans="1:25">
      <c r="A2434" t="s">
        <v>3251</v>
      </c>
      <c r="B2434" t="s">
        <v>3635</v>
      </c>
      <c r="C2434" t="s">
        <v>6360</v>
      </c>
      <c r="D2434" t="s">
        <v>3076</v>
      </c>
      <c r="E2434" t="s">
        <v>3077</v>
      </c>
      <c r="F2434" t="s">
        <v>6242</v>
      </c>
      <c r="G2434" t="s">
        <v>6243</v>
      </c>
      <c r="H2434" t="s">
        <v>324</v>
      </c>
      <c r="I2434" t="s">
        <v>325</v>
      </c>
      <c r="J2434" t="s">
        <v>246</v>
      </c>
      <c r="K2434" t="s">
        <v>3079</v>
      </c>
      <c r="L2434" t="s">
        <v>247</v>
      </c>
      <c r="M2434">
        <v>1024600</v>
      </c>
      <c r="N2434">
        <v>0</v>
      </c>
      <c r="O2434">
        <v>1024600</v>
      </c>
      <c r="P2434">
        <v>0</v>
      </c>
      <c r="Q2434" t="s">
        <v>6361</v>
      </c>
      <c r="R2434" t="s">
        <v>3251</v>
      </c>
      <c r="S2434" t="s">
        <v>3304</v>
      </c>
      <c r="T2434" t="s">
        <v>3085</v>
      </c>
      <c r="U2434" t="s">
        <v>6362</v>
      </c>
      <c r="V2434" t="s">
        <v>6363</v>
      </c>
      <c r="W2434" t="s">
        <v>3085</v>
      </c>
      <c r="X2434" t="str">
        <f t="shared" ref="X2434:X2497" si="38">IF(LEFT(H2434,1)="C","Inversión","Funcionamiento")</f>
        <v>Funcionamiento</v>
      </c>
      <c r="Y2434" t="s">
        <v>6243</v>
      </c>
    </row>
    <row r="2435" spans="1:25">
      <c r="A2435" t="s">
        <v>3238</v>
      </c>
      <c r="B2435" t="s">
        <v>3274</v>
      </c>
      <c r="C2435" t="s">
        <v>6364</v>
      </c>
      <c r="D2435" t="s">
        <v>3076</v>
      </c>
      <c r="E2435" t="s">
        <v>3077</v>
      </c>
      <c r="F2435" t="s">
        <v>6242</v>
      </c>
      <c r="G2435" t="s">
        <v>6243</v>
      </c>
      <c r="H2435" t="s">
        <v>294</v>
      </c>
      <c r="I2435" t="s">
        <v>296</v>
      </c>
      <c r="J2435" t="s">
        <v>246</v>
      </c>
      <c r="K2435" t="s">
        <v>3079</v>
      </c>
      <c r="L2435" t="s">
        <v>247</v>
      </c>
      <c r="M2435">
        <v>859274</v>
      </c>
      <c r="N2435">
        <v>0</v>
      </c>
      <c r="O2435">
        <v>859274</v>
      </c>
      <c r="P2435">
        <v>0</v>
      </c>
      <c r="Q2435" t="s">
        <v>6365</v>
      </c>
      <c r="R2435" t="s">
        <v>3238</v>
      </c>
      <c r="S2435" t="s">
        <v>3252</v>
      </c>
      <c r="T2435" t="s">
        <v>3085</v>
      </c>
      <c r="U2435" t="s">
        <v>6366</v>
      </c>
      <c r="V2435" t="s">
        <v>6367</v>
      </c>
      <c r="W2435" t="s">
        <v>3085</v>
      </c>
      <c r="X2435" t="str">
        <f t="shared" si="38"/>
        <v>Funcionamiento</v>
      </c>
      <c r="Y2435" t="s">
        <v>6243</v>
      </c>
    </row>
    <row r="2436" spans="1:25">
      <c r="A2436" t="s">
        <v>3238</v>
      </c>
      <c r="B2436" t="s">
        <v>3274</v>
      </c>
      <c r="C2436" t="s">
        <v>6364</v>
      </c>
      <c r="D2436" t="s">
        <v>3076</v>
      </c>
      <c r="E2436" t="s">
        <v>3077</v>
      </c>
      <c r="F2436" t="s">
        <v>6242</v>
      </c>
      <c r="G2436" t="s">
        <v>6243</v>
      </c>
      <c r="H2436" t="s">
        <v>292</v>
      </c>
      <c r="I2436" t="s">
        <v>293</v>
      </c>
      <c r="J2436" t="s">
        <v>246</v>
      </c>
      <c r="K2436" t="s">
        <v>3079</v>
      </c>
      <c r="L2436" t="s">
        <v>247</v>
      </c>
      <c r="M2436">
        <v>48347689</v>
      </c>
      <c r="N2436">
        <v>0</v>
      </c>
      <c r="O2436">
        <v>48347689</v>
      </c>
      <c r="P2436">
        <v>0</v>
      </c>
      <c r="Q2436" t="s">
        <v>6365</v>
      </c>
      <c r="R2436" t="s">
        <v>3238</v>
      </c>
      <c r="S2436" t="s">
        <v>3252</v>
      </c>
      <c r="T2436" t="s">
        <v>3085</v>
      </c>
      <c r="U2436" t="s">
        <v>6366</v>
      </c>
      <c r="V2436" t="s">
        <v>6367</v>
      </c>
      <c r="W2436" t="s">
        <v>3085</v>
      </c>
      <c r="X2436" t="str">
        <f t="shared" si="38"/>
        <v>Funcionamiento</v>
      </c>
      <c r="Y2436" t="s">
        <v>6243</v>
      </c>
    </row>
    <row r="2437" spans="1:25">
      <c r="A2437" t="s">
        <v>3238</v>
      </c>
      <c r="B2437" t="s">
        <v>3274</v>
      </c>
      <c r="C2437" t="s">
        <v>6364</v>
      </c>
      <c r="D2437" t="s">
        <v>3076</v>
      </c>
      <c r="E2437" t="s">
        <v>3077</v>
      </c>
      <c r="F2437" t="s">
        <v>6242</v>
      </c>
      <c r="G2437" t="s">
        <v>6243</v>
      </c>
      <c r="H2437" t="s">
        <v>303</v>
      </c>
      <c r="I2437" t="s">
        <v>305</v>
      </c>
      <c r="J2437" t="s">
        <v>246</v>
      </c>
      <c r="K2437" t="s">
        <v>3079</v>
      </c>
      <c r="L2437" t="s">
        <v>247</v>
      </c>
      <c r="M2437">
        <v>1420147</v>
      </c>
      <c r="N2437">
        <v>0</v>
      </c>
      <c r="O2437">
        <v>1420147</v>
      </c>
      <c r="P2437">
        <v>0</v>
      </c>
      <c r="Q2437" t="s">
        <v>6365</v>
      </c>
      <c r="R2437" t="s">
        <v>3238</v>
      </c>
      <c r="S2437" t="s">
        <v>3252</v>
      </c>
      <c r="T2437" t="s">
        <v>3085</v>
      </c>
      <c r="U2437" t="s">
        <v>6366</v>
      </c>
      <c r="V2437" t="s">
        <v>6367</v>
      </c>
      <c r="W2437" t="s">
        <v>3085</v>
      </c>
      <c r="X2437" t="str">
        <f t="shared" si="38"/>
        <v>Funcionamiento</v>
      </c>
      <c r="Y2437" t="s">
        <v>6243</v>
      </c>
    </row>
    <row r="2438" spans="1:25">
      <c r="A2438" t="s">
        <v>3238</v>
      </c>
      <c r="B2438" t="s">
        <v>3274</v>
      </c>
      <c r="C2438" t="s">
        <v>6364</v>
      </c>
      <c r="D2438" t="s">
        <v>3076</v>
      </c>
      <c r="E2438" t="s">
        <v>3077</v>
      </c>
      <c r="F2438" t="s">
        <v>6242</v>
      </c>
      <c r="G2438" t="s">
        <v>6243</v>
      </c>
      <c r="H2438" t="s">
        <v>336</v>
      </c>
      <c r="I2438" t="s">
        <v>337</v>
      </c>
      <c r="J2438" t="s">
        <v>246</v>
      </c>
      <c r="K2438" t="s">
        <v>3079</v>
      </c>
      <c r="L2438" t="s">
        <v>247</v>
      </c>
      <c r="M2438">
        <v>2354967</v>
      </c>
      <c r="N2438">
        <v>0</v>
      </c>
      <c r="O2438">
        <v>2354967</v>
      </c>
      <c r="P2438">
        <v>0</v>
      </c>
      <c r="Q2438" t="s">
        <v>6365</v>
      </c>
      <c r="R2438" t="s">
        <v>3238</v>
      </c>
      <c r="S2438" t="s">
        <v>3252</v>
      </c>
      <c r="T2438" t="s">
        <v>3085</v>
      </c>
      <c r="U2438" t="s">
        <v>6366</v>
      </c>
      <c r="V2438" t="s">
        <v>6367</v>
      </c>
      <c r="W2438" t="s">
        <v>3085</v>
      </c>
      <c r="X2438" t="str">
        <f t="shared" si="38"/>
        <v>Funcionamiento</v>
      </c>
      <c r="Y2438" t="s">
        <v>6243</v>
      </c>
    </row>
    <row r="2439" spans="1:25">
      <c r="A2439" t="s">
        <v>3238</v>
      </c>
      <c r="B2439" t="s">
        <v>3274</v>
      </c>
      <c r="C2439" t="s">
        <v>6364</v>
      </c>
      <c r="D2439" t="s">
        <v>3076</v>
      </c>
      <c r="E2439" t="s">
        <v>3077</v>
      </c>
      <c r="F2439" t="s">
        <v>6242</v>
      </c>
      <c r="G2439" t="s">
        <v>6243</v>
      </c>
      <c r="H2439" t="s">
        <v>297</v>
      </c>
      <c r="I2439" t="s">
        <v>299</v>
      </c>
      <c r="J2439" t="s">
        <v>246</v>
      </c>
      <c r="K2439" t="s">
        <v>3079</v>
      </c>
      <c r="L2439" t="s">
        <v>247</v>
      </c>
      <c r="M2439">
        <v>1028540</v>
      </c>
      <c r="N2439">
        <v>0</v>
      </c>
      <c r="O2439">
        <v>1028540</v>
      </c>
      <c r="P2439">
        <v>0</v>
      </c>
      <c r="Q2439" t="s">
        <v>6365</v>
      </c>
      <c r="R2439" t="s">
        <v>3238</v>
      </c>
      <c r="S2439" t="s">
        <v>3252</v>
      </c>
      <c r="T2439" t="s">
        <v>3085</v>
      </c>
      <c r="U2439" t="s">
        <v>6366</v>
      </c>
      <c r="V2439" t="s">
        <v>6367</v>
      </c>
      <c r="W2439" t="s">
        <v>3085</v>
      </c>
      <c r="X2439" t="str">
        <f t="shared" si="38"/>
        <v>Funcionamiento</v>
      </c>
      <c r="Y2439" t="s">
        <v>6243</v>
      </c>
    </row>
    <row r="2440" spans="1:25">
      <c r="A2440" t="s">
        <v>3238</v>
      </c>
      <c r="B2440" t="s">
        <v>3274</v>
      </c>
      <c r="C2440" t="s">
        <v>6364</v>
      </c>
      <c r="D2440" t="s">
        <v>3076</v>
      </c>
      <c r="E2440" t="s">
        <v>3077</v>
      </c>
      <c r="F2440" t="s">
        <v>6242</v>
      </c>
      <c r="G2440" t="s">
        <v>6243</v>
      </c>
      <c r="H2440" t="s">
        <v>390</v>
      </c>
      <c r="I2440" t="s">
        <v>392</v>
      </c>
      <c r="J2440" t="s">
        <v>246</v>
      </c>
      <c r="K2440" t="s">
        <v>3079</v>
      </c>
      <c r="L2440" t="s">
        <v>247</v>
      </c>
      <c r="M2440">
        <v>544380</v>
      </c>
      <c r="N2440">
        <v>0</v>
      </c>
      <c r="O2440">
        <v>544380</v>
      </c>
      <c r="P2440">
        <v>0</v>
      </c>
      <c r="Q2440" t="s">
        <v>6365</v>
      </c>
      <c r="R2440" t="s">
        <v>3238</v>
      </c>
      <c r="S2440" t="s">
        <v>3252</v>
      </c>
      <c r="T2440" t="s">
        <v>3085</v>
      </c>
      <c r="U2440" t="s">
        <v>6366</v>
      </c>
      <c r="V2440" t="s">
        <v>6367</v>
      </c>
      <c r="W2440" t="s">
        <v>3085</v>
      </c>
      <c r="X2440" t="str">
        <f t="shared" si="38"/>
        <v>Funcionamiento</v>
      </c>
      <c r="Y2440" t="s">
        <v>6243</v>
      </c>
    </row>
    <row r="2441" spans="1:25">
      <c r="A2441" t="s">
        <v>3281</v>
      </c>
      <c r="B2441" t="s">
        <v>3654</v>
      </c>
      <c r="C2441" t="s">
        <v>6368</v>
      </c>
      <c r="D2441" t="s">
        <v>3076</v>
      </c>
      <c r="E2441" t="s">
        <v>3077</v>
      </c>
      <c r="F2441" t="s">
        <v>6242</v>
      </c>
      <c r="G2441" t="s">
        <v>6243</v>
      </c>
      <c r="H2441" t="s">
        <v>314</v>
      </c>
      <c r="I2441" t="s">
        <v>582</v>
      </c>
      <c r="J2441" t="s">
        <v>246</v>
      </c>
      <c r="K2441" t="s">
        <v>3079</v>
      </c>
      <c r="L2441" t="s">
        <v>247</v>
      </c>
      <c r="M2441">
        <v>6012500</v>
      </c>
      <c r="N2441">
        <v>0</v>
      </c>
      <c r="O2441">
        <v>6012500</v>
      </c>
      <c r="P2441">
        <v>0</v>
      </c>
      <c r="Q2441" t="s">
        <v>6369</v>
      </c>
      <c r="R2441" t="s">
        <v>3281</v>
      </c>
      <c r="S2441" t="s">
        <v>3257</v>
      </c>
      <c r="T2441" t="s">
        <v>3085</v>
      </c>
      <c r="U2441" t="s">
        <v>6370</v>
      </c>
      <c r="V2441" t="s">
        <v>6371</v>
      </c>
      <c r="W2441" t="s">
        <v>3085</v>
      </c>
      <c r="X2441" t="str">
        <f t="shared" si="38"/>
        <v>Funcionamiento</v>
      </c>
      <c r="Y2441" t="s">
        <v>6243</v>
      </c>
    </row>
    <row r="2442" spans="1:25">
      <c r="A2442" t="s">
        <v>3281</v>
      </c>
      <c r="B2442" t="s">
        <v>3654</v>
      </c>
      <c r="C2442" t="s">
        <v>6368</v>
      </c>
      <c r="D2442" t="s">
        <v>3076</v>
      </c>
      <c r="E2442" t="s">
        <v>3077</v>
      </c>
      <c r="F2442" t="s">
        <v>6242</v>
      </c>
      <c r="G2442" t="s">
        <v>6243</v>
      </c>
      <c r="H2442" t="s">
        <v>322</v>
      </c>
      <c r="I2442" t="s">
        <v>323</v>
      </c>
      <c r="J2442" t="s">
        <v>246</v>
      </c>
      <c r="K2442" t="s">
        <v>3079</v>
      </c>
      <c r="L2442" t="s">
        <v>247</v>
      </c>
      <c r="M2442">
        <v>1560800</v>
      </c>
      <c r="N2442">
        <v>0</v>
      </c>
      <c r="O2442">
        <v>1560800</v>
      </c>
      <c r="P2442">
        <v>0</v>
      </c>
      <c r="Q2442" t="s">
        <v>6369</v>
      </c>
      <c r="R2442" t="s">
        <v>3281</v>
      </c>
      <c r="S2442" t="s">
        <v>3257</v>
      </c>
      <c r="T2442" t="s">
        <v>3085</v>
      </c>
      <c r="U2442" t="s">
        <v>6370</v>
      </c>
      <c r="V2442" t="s">
        <v>6371</v>
      </c>
      <c r="W2442" t="s">
        <v>3085</v>
      </c>
      <c r="X2442" t="str">
        <f t="shared" si="38"/>
        <v>Funcionamiento</v>
      </c>
      <c r="Y2442" t="s">
        <v>6243</v>
      </c>
    </row>
    <row r="2443" spans="1:25">
      <c r="A2443" t="s">
        <v>3281</v>
      </c>
      <c r="B2443" t="s">
        <v>3654</v>
      </c>
      <c r="C2443" t="s">
        <v>6368</v>
      </c>
      <c r="D2443" t="s">
        <v>3076</v>
      </c>
      <c r="E2443" t="s">
        <v>3077</v>
      </c>
      <c r="F2443" t="s">
        <v>6242</v>
      </c>
      <c r="G2443" t="s">
        <v>6243</v>
      </c>
      <c r="H2443" t="s">
        <v>324</v>
      </c>
      <c r="I2443" t="s">
        <v>325</v>
      </c>
      <c r="J2443" t="s">
        <v>246</v>
      </c>
      <c r="K2443" t="s">
        <v>3079</v>
      </c>
      <c r="L2443" t="s">
        <v>247</v>
      </c>
      <c r="M2443">
        <v>1040900</v>
      </c>
      <c r="N2443">
        <v>0</v>
      </c>
      <c r="O2443">
        <v>1040900</v>
      </c>
      <c r="P2443">
        <v>0</v>
      </c>
      <c r="Q2443" t="s">
        <v>6369</v>
      </c>
      <c r="R2443" t="s">
        <v>3281</v>
      </c>
      <c r="S2443" t="s">
        <v>3257</v>
      </c>
      <c r="T2443" t="s">
        <v>3085</v>
      </c>
      <c r="U2443" t="s">
        <v>6370</v>
      </c>
      <c r="V2443" t="s">
        <v>6371</v>
      </c>
      <c r="W2443" t="s">
        <v>3085</v>
      </c>
      <c r="X2443" t="str">
        <f t="shared" si="38"/>
        <v>Funcionamiento</v>
      </c>
      <c r="Y2443" t="s">
        <v>6243</v>
      </c>
    </row>
    <row r="2444" spans="1:25">
      <c r="A2444" t="s">
        <v>3281</v>
      </c>
      <c r="B2444" t="s">
        <v>3654</v>
      </c>
      <c r="C2444" t="s">
        <v>6368</v>
      </c>
      <c r="D2444" t="s">
        <v>3076</v>
      </c>
      <c r="E2444" t="s">
        <v>3077</v>
      </c>
      <c r="F2444" t="s">
        <v>6242</v>
      </c>
      <c r="G2444" t="s">
        <v>6243</v>
      </c>
      <c r="H2444" t="s">
        <v>316</v>
      </c>
      <c r="I2444" t="s">
        <v>583</v>
      </c>
      <c r="J2444" t="s">
        <v>246</v>
      </c>
      <c r="K2444" t="s">
        <v>3079</v>
      </c>
      <c r="L2444" t="s">
        <v>247</v>
      </c>
      <c r="M2444">
        <v>4259200</v>
      </c>
      <c r="N2444">
        <v>0</v>
      </c>
      <c r="O2444">
        <v>4259200</v>
      </c>
      <c r="P2444">
        <v>0</v>
      </c>
      <c r="Q2444" t="s">
        <v>6369</v>
      </c>
      <c r="R2444" t="s">
        <v>3281</v>
      </c>
      <c r="S2444" t="s">
        <v>3257</v>
      </c>
      <c r="T2444" t="s">
        <v>3085</v>
      </c>
      <c r="U2444" t="s">
        <v>6370</v>
      </c>
      <c r="V2444" t="s">
        <v>6371</v>
      </c>
      <c r="W2444" t="s">
        <v>3085</v>
      </c>
      <c r="X2444" t="str">
        <f t="shared" si="38"/>
        <v>Funcionamiento</v>
      </c>
      <c r="Y2444" t="s">
        <v>6243</v>
      </c>
    </row>
    <row r="2445" spans="1:25">
      <c r="A2445" t="s">
        <v>3281</v>
      </c>
      <c r="B2445" t="s">
        <v>3654</v>
      </c>
      <c r="C2445" t="s">
        <v>6368</v>
      </c>
      <c r="D2445" t="s">
        <v>3076</v>
      </c>
      <c r="E2445" t="s">
        <v>3077</v>
      </c>
      <c r="F2445" t="s">
        <v>6242</v>
      </c>
      <c r="G2445" t="s">
        <v>6243</v>
      </c>
      <c r="H2445" t="s">
        <v>318</v>
      </c>
      <c r="I2445" t="s">
        <v>586</v>
      </c>
      <c r="J2445" t="s">
        <v>246</v>
      </c>
      <c r="K2445" t="s">
        <v>3079</v>
      </c>
      <c r="L2445" t="s">
        <v>247</v>
      </c>
      <c r="M2445">
        <v>2080600</v>
      </c>
      <c r="N2445">
        <v>0</v>
      </c>
      <c r="O2445">
        <v>2080600</v>
      </c>
      <c r="P2445">
        <v>0</v>
      </c>
      <c r="Q2445" t="s">
        <v>6369</v>
      </c>
      <c r="R2445" t="s">
        <v>3281</v>
      </c>
      <c r="S2445" t="s">
        <v>3257</v>
      </c>
      <c r="T2445" t="s">
        <v>3085</v>
      </c>
      <c r="U2445" t="s">
        <v>6370</v>
      </c>
      <c r="V2445" t="s">
        <v>6371</v>
      </c>
      <c r="W2445" t="s">
        <v>3085</v>
      </c>
      <c r="X2445" t="str">
        <f t="shared" si="38"/>
        <v>Funcionamiento</v>
      </c>
      <c r="Y2445" t="s">
        <v>6243</v>
      </c>
    </row>
    <row r="2446" spans="1:25">
      <c r="A2446" t="s">
        <v>3281</v>
      </c>
      <c r="B2446" t="s">
        <v>3654</v>
      </c>
      <c r="C2446" t="s">
        <v>6368</v>
      </c>
      <c r="D2446" t="s">
        <v>3076</v>
      </c>
      <c r="E2446" t="s">
        <v>3077</v>
      </c>
      <c r="F2446" t="s">
        <v>6242</v>
      </c>
      <c r="G2446" t="s">
        <v>6243</v>
      </c>
      <c r="H2446" t="s">
        <v>320</v>
      </c>
      <c r="I2446" t="s">
        <v>321</v>
      </c>
      <c r="J2446" t="s">
        <v>246</v>
      </c>
      <c r="K2446" t="s">
        <v>3079</v>
      </c>
      <c r="L2446" t="s">
        <v>247</v>
      </c>
      <c r="M2446">
        <v>545600</v>
      </c>
      <c r="N2446">
        <v>0</v>
      </c>
      <c r="O2446">
        <v>545600</v>
      </c>
      <c r="P2446">
        <v>0</v>
      </c>
      <c r="Q2446" t="s">
        <v>6369</v>
      </c>
      <c r="R2446" t="s">
        <v>3281</v>
      </c>
      <c r="S2446" t="s">
        <v>3257</v>
      </c>
      <c r="T2446" t="s">
        <v>3085</v>
      </c>
      <c r="U2446" t="s">
        <v>6370</v>
      </c>
      <c r="V2446" t="s">
        <v>6371</v>
      </c>
      <c r="W2446" t="s">
        <v>3085</v>
      </c>
      <c r="X2446" t="str">
        <f t="shared" si="38"/>
        <v>Funcionamiento</v>
      </c>
      <c r="Y2446" t="s">
        <v>6243</v>
      </c>
    </row>
    <row r="2447" spans="1:25">
      <c r="A2447" t="s">
        <v>3288</v>
      </c>
      <c r="B2447" t="s">
        <v>3282</v>
      </c>
      <c r="C2447" t="s">
        <v>6372</v>
      </c>
      <c r="D2447" t="s">
        <v>3076</v>
      </c>
      <c r="E2447" t="s">
        <v>3077</v>
      </c>
      <c r="F2447" t="s">
        <v>6242</v>
      </c>
      <c r="G2447" t="s">
        <v>6243</v>
      </c>
      <c r="H2447" t="s">
        <v>300</v>
      </c>
      <c r="I2447" t="s">
        <v>302</v>
      </c>
      <c r="J2447" t="s">
        <v>246</v>
      </c>
      <c r="K2447" t="s">
        <v>3079</v>
      </c>
      <c r="L2447" t="s">
        <v>247</v>
      </c>
      <c r="M2447">
        <v>53805507</v>
      </c>
      <c r="N2447">
        <v>0</v>
      </c>
      <c r="O2447">
        <v>53805507</v>
      </c>
      <c r="P2447">
        <v>0</v>
      </c>
      <c r="Q2447" t="s">
        <v>6373</v>
      </c>
      <c r="R2447" t="s">
        <v>3288</v>
      </c>
      <c r="S2447" t="s">
        <v>3245</v>
      </c>
      <c r="T2447" t="s">
        <v>3085</v>
      </c>
      <c r="U2447" t="s">
        <v>6374</v>
      </c>
      <c r="V2447" t="s">
        <v>6375</v>
      </c>
      <c r="W2447" t="s">
        <v>3085</v>
      </c>
      <c r="X2447" t="str">
        <f t="shared" si="38"/>
        <v>Funcionamiento</v>
      </c>
      <c r="Y2447" t="s">
        <v>6243</v>
      </c>
    </row>
    <row r="2448" spans="1:25">
      <c r="A2448" t="s">
        <v>3263</v>
      </c>
      <c r="B2448" t="s">
        <v>6376</v>
      </c>
      <c r="C2448" t="s">
        <v>6377</v>
      </c>
      <c r="D2448" t="s">
        <v>3076</v>
      </c>
      <c r="E2448" t="s">
        <v>3077</v>
      </c>
      <c r="F2448" t="s">
        <v>6242</v>
      </c>
      <c r="G2448" t="s">
        <v>6243</v>
      </c>
      <c r="H2448" t="s">
        <v>292</v>
      </c>
      <c r="I2448" t="s">
        <v>293</v>
      </c>
      <c r="J2448" t="s">
        <v>246</v>
      </c>
      <c r="K2448" t="s">
        <v>3079</v>
      </c>
      <c r="L2448" t="s">
        <v>247</v>
      </c>
      <c r="M2448">
        <v>48237875</v>
      </c>
      <c r="N2448">
        <v>0</v>
      </c>
      <c r="O2448">
        <v>48237875</v>
      </c>
      <c r="P2448">
        <v>0</v>
      </c>
      <c r="Q2448" t="s">
        <v>6378</v>
      </c>
      <c r="R2448" t="s">
        <v>3263</v>
      </c>
      <c r="S2448" t="s">
        <v>4862</v>
      </c>
      <c r="T2448" t="s">
        <v>3085</v>
      </c>
      <c r="U2448" t="s">
        <v>6379</v>
      </c>
      <c r="V2448" t="s">
        <v>6380</v>
      </c>
      <c r="W2448" t="s">
        <v>3085</v>
      </c>
      <c r="X2448" t="str">
        <f t="shared" si="38"/>
        <v>Funcionamiento</v>
      </c>
      <c r="Y2448" t="s">
        <v>6243</v>
      </c>
    </row>
    <row r="2449" spans="1:25">
      <c r="A2449" t="s">
        <v>3263</v>
      </c>
      <c r="B2449" t="s">
        <v>6376</v>
      </c>
      <c r="C2449" t="s">
        <v>6377</v>
      </c>
      <c r="D2449" t="s">
        <v>3076</v>
      </c>
      <c r="E2449" t="s">
        <v>3077</v>
      </c>
      <c r="F2449" t="s">
        <v>6242</v>
      </c>
      <c r="G2449" t="s">
        <v>6243</v>
      </c>
      <c r="H2449" t="s">
        <v>336</v>
      </c>
      <c r="I2449" t="s">
        <v>337</v>
      </c>
      <c r="J2449" t="s">
        <v>246</v>
      </c>
      <c r="K2449" t="s">
        <v>3079</v>
      </c>
      <c r="L2449" t="s">
        <v>247</v>
      </c>
      <c r="M2449">
        <v>2354967</v>
      </c>
      <c r="N2449">
        <v>0</v>
      </c>
      <c r="O2449">
        <v>2354967</v>
      </c>
      <c r="P2449">
        <v>0</v>
      </c>
      <c r="Q2449" t="s">
        <v>6378</v>
      </c>
      <c r="R2449" t="s">
        <v>3263</v>
      </c>
      <c r="S2449" t="s">
        <v>4862</v>
      </c>
      <c r="T2449" t="s">
        <v>3085</v>
      </c>
      <c r="U2449" t="s">
        <v>6379</v>
      </c>
      <c r="V2449" t="s">
        <v>6380</v>
      </c>
      <c r="W2449" t="s">
        <v>3085</v>
      </c>
      <c r="X2449" t="str">
        <f t="shared" si="38"/>
        <v>Funcionamiento</v>
      </c>
      <c r="Y2449" t="s">
        <v>6243</v>
      </c>
    </row>
    <row r="2450" spans="1:25">
      <c r="A2450" t="s">
        <v>3263</v>
      </c>
      <c r="B2450" t="s">
        <v>6376</v>
      </c>
      <c r="C2450" t="s">
        <v>6377</v>
      </c>
      <c r="D2450" t="s">
        <v>3076</v>
      </c>
      <c r="E2450" t="s">
        <v>3077</v>
      </c>
      <c r="F2450" t="s">
        <v>6242</v>
      </c>
      <c r="G2450" t="s">
        <v>6243</v>
      </c>
      <c r="H2450" t="s">
        <v>303</v>
      </c>
      <c r="I2450" t="s">
        <v>305</v>
      </c>
      <c r="J2450" t="s">
        <v>246</v>
      </c>
      <c r="K2450" t="s">
        <v>3079</v>
      </c>
      <c r="L2450" t="s">
        <v>247</v>
      </c>
      <c r="M2450">
        <v>2025056</v>
      </c>
      <c r="N2450">
        <v>0</v>
      </c>
      <c r="O2450">
        <v>2025056</v>
      </c>
      <c r="P2450">
        <v>0</v>
      </c>
      <c r="Q2450" t="s">
        <v>6378</v>
      </c>
      <c r="R2450" t="s">
        <v>3263</v>
      </c>
      <c r="S2450" t="s">
        <v>4862</v>
      </c>
      <c r="T2450" t="s">
        <v>3085</v>
      </c>
      <c r="U2450" t="s">
        <v>6379</v>
      </c>
      <c r="V2450" t="s">
        <v>6380</v>
      </c>
      <c r="W2450" t="s">
        <v>3085</v>
      </c>
      <c r="X2450" t="str">
        <f t="shared" si="38"/>
        <v>Funcionamiento</v>
      </c>
      <c r="Y2450" t="s">
        <v>6243</v>
      </c>
    </row>
    <row r="2451" spans="1:25">
      <c r="A2451" t="s">
        <v>3263</v>
      </c>
      <c r="B2451" t="s">
        <v>6376</v>
      </c>
      <c r="C2451" t="s">
        <v>6377</v>
      </c>
      <c r="D2451" t="s">
        <v>3076</v>
      </c>
      <c r="E2451" t="s">
        <v>3077</v>
      </c>
      <c r="F2451" t="s">
        <v>6242</v>
      </c>
      <c r="G2451" t="s">
        <v>6243</v>
      </c>
      <c r="H2451" t="s">
        <v>390</v>
      </c>
      <c r="I2451" t="s">
        <v>392</v>
      </c>
      <c r="J2451" t="s">
        <v>246</v>
      </c>
      <c r="K2451" t="s">
        <v>3079</v>
      </c>
      <c r="L2451" t="s">
        <v>247</v>
      </c>
      <c r="M2451">
        <v>544380</v>
      </c>
      <c r="N2451">
        <v>0</v>
      </c>
      <c r="O2451">
        <v>544380</v>
      </c>
      <c r="P2451">
        <v>0</v>
      </c>
      <c r="Q2451" t="s">
        <v>6378</v>
      </c>
      <c r="R2451" t="s">
        <v>3263</v>
      </c>
      <c r="S2451" t="s">
        <v>4862</v>
      </c>
      <c r="T2451" t="s">
        <v>3085</v>
      </c>
      <c r="U2451" t="s">
        <v>6379</v>
      </c>
      <c r="V2451" t="s">
        <v>6380</v>
      </c>
      <c r="W2451" t="s">
        <v>3085</v>
      </c>
      <c r="X2451" t="str">
        <f t="shared" si="38"/>
        <v>Funcionamiento</v>
      </c>
      <c r="Y2451" t="s">
        <v>6243</v>
      </c>
    </row>
    <row r="2452" spans="1:25">
      <c r="A2452" t="s">
        <v>3263</v>
      </c>
      <c r="B2452" t="s">
        <v>6376</v>
      </c>
      <c r="C2452" t="s">
        <v>6377</v>
      </c>
      <c r="D2452" t="s">
        <v>3076</v>
      </c>
      <c r="E2452" t="s">
        <v>3077</v>
      </c>
      <c r="F2452" t="s">
        <v>6242</v>
      </c>
      <c r="G2452" t="s">
        <v>6243</v>
      </c>
      <c r="H2452" t="s">
        <v>297</v>
      </c>
      <c r="I2452" t="s">
        <v>299</v>
      </c>
      <c r="J2452" t="s">
        <v>246</v>
      </c>
      <c r="K2452" t="s">
        <v>3079</v>
      </c>
      <c r="L2452" t="s">
        <v>247</v>
      </c>
      <c r="M2452">
        <v>1001112</v>
      </c>
      <c r="N2452">
        <v>0</v>
      </c>
      <c r="O2452">
        <v>1001112</v>
      </c>
      <c r="P2452">
        <v>0</v>
      </c>
      <c r="Q2452" t="s">
        <v>6378</v>
      </c>
      <c r="R2452" t="s">
        <v>3263</v>
      </c>
      <c r="S2452" t="s">
        <v>4862</v>
      </c>
      <c r="T2452" t="s">
        <v>3085</v>
      </c>
      <c r="U2452" t="s">
        <v>6379</v>
      </c>
      <c r="V2452" t="s">
        <v>6380</v>
      </c>
      <c r="W2452" t="s">
        <v>3085</v>
      </c>
      <c r="X2452" t="str">
        <f t="shared" si="38"/>
        <v>Funcionamiento</v>
      </c>
      <c r="Y2452" t="s">
        <v>6243</v>
      </c>
    </row>
    <row r="2453" spans="1:25">
      <c r="A2453" t="s">
        <v>3263</v>
      </c>
      <c r="B2453" t="s">
        <v>6376</v>
      </c>
      <c r="C2453" t="s">
        <v>6377</v>
      </c>
      <c r="D2453" t="s">
        <v>3076</v>
      </c>
      <c r="E2453" t="s">
        <v>3077</v>
      </c>
      <c r="F2453" t="s">
        <v>6242</v>
      </c>
      <c r="G2453" t="s">
        <v>6243</v>
      </c>
      <c r="H2453" t="s">
        <v>331</v>
      </c>
      <c r="I2453" t="s">
        <v>587</v>
      </c>
      <c r="J2453" t="s">
        <v>246</v>
      </c>
      <c r="K2453" t="s">
        <v>3079</v>
      </c>
      <c r="L2453" t="s">
        <v>247</v>
      </c>
      <c r="M2453">
        <v>2697497</v>
      </c>
      <c r="N2453">
        <v>0</v>
      </c>
      <c r="O2453">
        <v>2697497</v>
      </c>
      <c r="P2453">
        <v>0</v>
      </c>
      <c r="Q2453" t="s">
        <v>6378</v>
      </c>
      <c r="R2453" t="s">
        <v>3263</v>
      </c>
      <c r="S2453" t="s">
        <v>4862</v>
      </c>
      <c r="T2453" t="s">
        <v>3085</v>
      </c>
      <c r="U2453" t="s">
        <v>6379</v>
      </c>
      <c r="V2453" t="s">
        <v>6380</v>
      </c>
      <c r="W2453" t="s">
        <v>3085</v>
      </c>
      <c r="X2453" t="str">
        <f t="shared" si="38"/>
        <v>Funcionamiento</v>
      </c>
      <c r="Y2453" t="s">
        <v>6243</v>
      </c>
    </row>
    <row r="2454" spans="1:25">
      <c r="A2454" t="s">
        <v>3263</v>
      </c>
      <c r="B2454" t="s">
        <v>6376</v>
      </c>
      <c r="C2454" t="s">
        <v>6377</v>
      </c>
      <c r="D2454" t="s">
        <v>3076</v>
      </c>
      <c r="E2454" t="s">
        <v>3077</v>
      </c>
      <c r="F2454" t="s">
        <v>6242</v>
      </c>
      <c r="G2454" t="s">
        <v>6243</v>
      </c>
      <c r="H2454" t="s">
        <v>333</v>
      </c>
      <c r="I2454" t="s">
        <v>335</v>
      </c>
      <c r="J2454" t="s">
        <v>246</v>
      </c>
      <c r="K2454" t="s">
        <v>3079</v>
      </c>
      <c r="L2454" t="s">
        <v>247</v>
      </c>
      <c r="M2454">
        <v>195292</v>
      </c>
      <c r="N2454">
        <v>0</v>
      </c>
      <c r="O2454">
        <v>195292</v>
      </c>
      <c r="P2454">
        <v>0</v>
      </c>
      <c r="Q2454" t="s">
        <v>6378</v>
      </c>
      <c r="R2454" t="s">
        <v>3263</v>
      </c>
      <c r="S2454" t="s">
        <v>4862</v>
      </c>
      <c r="T2454" t="s">
        <v>3085</v>
      </c>
      <c r="U2454" t="s">
        <v>6379</v>
      </c>
      <c r="V2454" t="s">
        <v>6380</v>
      </c>
      <c r="W2454" t="s">
        <v>3085</v>
      </c>
      <c r="X2454" t="str">
        <f t="shared" si="38"/>
        <v>Funcionamiento</v>
      </c>
      <c r="Y2454" t="s">
        <v>6243</v>
      </c>
    </row>
    <row r="2455" spans="1:25">
      <c r="A2455" t="s">
        <v>3263</v>
      </c>
      <c r="B2455" t="s">
        <v>6376</v>
      </c>
      <c r="C2455" t="s">
        <v>6377</v>
      </c>
      <c r="D2455" t="s">
        <v>3076</v>
      </c>
      <c r="E2455" t="s">
        <v>3077</v>
      </c>
      <c r="F2455" t="s">
        <v>6242</v>
      </c>
      <c r="G2455" t="s">
        <v>6243</v>
      </c>
      <c r="H2455" t="s">
        <v>294</v>
      </c>
      <c r="I2455" t="s">
        <v>296</v>
      </c>
      <c r="J2455" t="s">
        <v>246</v>
      </c>
      <c r="K2455" t="s">
        <v>3079</v>
      </c>
      <c r="L2455" t="s">
        <v>247</v>
      </c>
      <c r="M2455">
        <v>841648</v>
      </c>
      <c r="N2455">
        <v>0</v>
      </c>
      <c r="O2455">
        <v>841648</v>
      </c>
      <c r="P2455">
        <v>0</v>
      </c>
      <c r="Q2455" t="s">
        <v>6378</v>
      </c>
      <c r="R2455" t="s">
        <v>3263</v>
      </c>
      <c r="S2455" t="s">
        <v>4862</v>
      </c>
      <c r="T2455" t="s">
        <v>3085</v>
      </c>
      <c r="U2455" t="s">
        <v>6379</v>
      </c>
      <c r="V2455" t="s">
        <v>6380</v>
      </c>
      <c r="W2455" t="s">
        <v>3085</v>
      </c>
      <c r="X2455" t="str">
        <f t="shared" si="38"/>
        <v>Funcionamiento</v>
      </c>
      <c r="Y2455" t="s">
        <v>6243</v>
      </c>
    </row>
    <row r="2456" spans="1:25">
      <c r="A2456" t="s">
        <v>3263</v>
      </c>
      <c r="B2456" t="s">
        <v>6376</v>
      </c>
      <c r="C2456" t="s">
        <v>6377</v>
      </c>
      <c r="D2456" t="s">
        <v>3076</v>
      </c>
      <c r="E2456" t="s">
        <v>3077</v>
      </c>
      <c r="F2456" t="s">
        <v>6242</v>
      </c>
      <c r="G2456" t="s">
        <v>6243</v>
      </c>
      <c r="H2456" t="s">
        <v>309</v>
      </c>
      <c r="I2456" t="s">
        <v>311</v>
      </c>
      <c r="J2456" t="s">
        <v>246</v>
      </c>
      <c r="K2456" t="s">
        <v>3079</v>
      </c>
      <c r="L2456" t="s">
        <v>247</v>
      </c>
      <c r="M2456">
        <v>2758805</v>
      </c>
      <c r="N2456">
        <v>0</v>
      </c>
      <c r="O2456">
        <v>2758805</v>
      </c>
      <c r="P2456">
        <v>0</v>
      </c>
      <c r="Q2456" t="s">
        <v>6378</v>
      </c>
      <c r="R2456" t="s">
        <v>3263</v>
      </c>
      <c r="S2456" t="s">
        <v>4862</v>
      </c>
      <c r="T2456" t="s">
        <v>3085</v>
      </c>
      <c r="U2456" t="s">
        <v>6379</v>
      </c>
      <c r="V2456" t="s">
        <v>6380</v>
      </c>
      <c r="W2456" t="s">
        <v>3085</v>
      </c>
      <c r="X2456" t="str">
        <f t="shared" si="38"/>
        <v>Funcionamiento</v>
      </c>
      <c r="Y2456" t="s">
        <v>6243</v>
      </c>
    </row>
    <row r="2457" spans="1:25">
      <c r="A2457" t="s">
        <v>3270</v>
      </c>
      <c r="B2457" t="s">
        <v>6376</v>
      </c>
      <c r="C2457" t="s">
        <v>6381</v>
      </c>
      <c r="D2457" t="s">
        <v>3076</v>
      </c>
      <c r="E2457" t="s">
        <v>3077</v>
      </c>
      <c r="F2457" t="s">
        <v>6242</v>
      </c>
      <c r="G2457" t="s">
        <v>6243</v>
      </c>
      <c r="H2457" t="s">
        <v>318</v>
      </c>
      <c r="I2457" t="s">
        <v>586</v>
      </c>
      <c r="J2457" t="s">
        <v>246</v>
      </c>
      <c r="K2457" t="s">
        <v>3079</v>
      </c>
      <c r="L2457" t="s">
        <v>247</v>
      </c>
      <c r="M2457">
        <v>4365800</v>
      </c>
      <c r="N2457">
        <v>0</v>
      </c>
      <c r="O2457">
        <v>4365800</v>
      </c>
      <c r="P2457">
        <v>0</v>
      </c>
      <c r="Q2457" t="s">
        <v>6382</v>
      </c>
      <c r="R2457" t="s">
        <v>3270</v>
      </c>
      <c r="S2457" t="s">
        <v>3350</v>
      </c>
      <c r="T2457" t="s">
        <v>3085</v>
      </c>
      <c r="U2457" t="s">
        <v>6383</v>
      </c>
      <c r="V2457" t="s">
        <v>6384</v>
      </c>
      <c r="W2457" t="s">
        <v>3085</v>
      </c>
      <c r="X2457" t="str">
        <f t="shared" si="38"/>
        <v>Funcionamiento</v>
      </c>
      <c r="Y2457" t="s">
        <v>6243</v>
      </c>
    </row>
    <row r="2458" spans="1:25">
      <c r="A2458" t="s">
        <v>3270</v>
      </c>
      <c r="B2458" t="s">
        <v>6376</v>
      </c>
      <c r="C2458" t="s">
        <v>6381</v>
      </c>
      <c r="D2458" t="s">
        <v>3076</v>
      </c>
      <c r="E2458" t="s">
        <v>3077</v>
      </c>
      <c r="F2458" t="s">
        <v>6242</v>
      </c>
      <c r="G2458" t="s">
        <v>6243</v>
      </c>
      <c r="H2458" t="s">
        <v>322</v>
      </c>
      <c r="I2458" t="s">
        <v>323</v>
      </c>
      <c r="J2458" t="s">
        <v>246</v>
      </c>
      <c r="K2458" t="s">
        <v>3079</v>
      </c>
      <c r="L2458" t="s">
        <v>247</v>
      </c>
      <c r="M2458">
        <v>3274600</v>
      </c>
      <c r="N2458">
        <v>0</v>
      </c>
      <c r="O2458">
        <v>3274600</v>
      </c>
      <c r="P2458">
        <v>0</v>
      </c>
      <c r="Q2458" t="s">
        <v>6382</v>
      </c>
      <c r="R2458" t="s">
        <v>3270</v>
      </c>
      <c r="S2458" t="s">
        <v>3350</v>
      </c>
      <c r="T2458" t="s">
        <v>3085</v>
      </c>
      <c r="U2458" t="s">
        <v>6383</v>
      </c>
      <c r="V2458" t="s">
        <v>6384</v>
      </c>
      <c r="W2458" t="s">
        <v>3085</v>
      </c>
      <c r="X2458" t="str">
        <f t="shared" si="38"/>
        <v>Funcionamiento</v>
      </c>
      <c r="Y2458" t="s">
        <v>6243</v>
      </c>
    </row>
    <row r="2459" spans="1:25">
      <c r="A2459" t="s">
        <v>3270</v>
      </c>
      <c r="B2459" t="s">
        <v>6376</v>
      </c>
      <c r="C2459" t="s">
        <v>6381</v>
      </c>
      <c r="D2459" t="s">
        <v>3076</v>
      </c>
      <c r="E2459" t="s">
        <v>3077</v>
      </c>
      <c r="F2459" t="s">
        <v>6242</v>
      </c>
      <c r="G2459" t="s">
        <v>6243</v>
      </c>
      <c r="H2459" t="s">
        <v>314</v>
      </c>
      <c r="I2459" t="s">
        <v>582</v>
      </c>
      <c r="J2459" t="s">
        <v>246</v>
      </c>
      <c r="K2459" t="s">
        <v>3079</v>
      </c>
      <c r="L2459" t="s">
        <v>247</v>
      </c>
      <c r="M2459">
        <v>6084900</v>
      </c>
      <c r="N2459">
        <v>0</v>
      </c>
      <c r="O2459">
        <v>6084900</v>
      </c>
      <c r="P2459">
        <v>0</v>
      </c>
      <c r="Q2459" t="s">
        <v>6382</v>
      </c>
      <c r="R2459" t="s">
        <v>3270</v>
      </c>
      <c r="S2459" t="s">
        <v>3350</v>
      </c>
      <c r="T2459" t="s">
        <v>3085</v>
      </c>
      <c r="U2459" t="s">
        <v>6383</v>
      </c>
      <c r="V2459" t="s">
        <v>6384</v>
      </c>
      <c r="W2459" t="s">
        <v>3085</v>
      </c>
      <c r="X2459" t="str">
        <f t="shared" si="38"/>
        <v>Funcionamiento</v>
      </c>
      <c r="Y2459" t="s">
        <v>6243</v>
      </c>
    </row>
    <row r="2460" spans="1:25">
      <c r="A2460" t="s">
        <v>3270</v>
      </c>
      <c r="B2460" t="s">
        <v>6376</v>
      </c>
      <c r="C2460" t="s">
        <v>6381</v>
      </c>
      <c r="D2460" t="s">
        <v>3076</v>
      </c>
      <c r="E2460" t="s">
        <v>3077</v>
      </c>
      <c r="F2460" t="s">
        <v>6242</v>
      </c>
      <c r="G2460" t="s">
        <v>6243</v>
      </c>
      <c r="H2460" t="s">
        <v>320</v>
      </c>
      <c r="I2460" t="s">
        <v>321</v>
      </c>
      <c r="J2460" t="s">
        <v>246</v>
      </c>
      <c r="K2460" t="s">
        <v>3079</v>
      </c>
      <c r="L2460" t="s">
        <v>247</v>
      </c>
      <c r="M2460">
        <v>553400</v>
      </c>
      <c r="N2460">
        <v>0</v>
      </c>
      <c r="O2460">
        <v>553400</v>
      </c>
      <c r="P2460">
        <v>0</v>
      </c>
      <c r="Q2460" t="s">
        <v>6382</v>
      </c>
      <c r="R2460" t="s">
        <v>3270</v>
      </c>
      <c r="S2460" t="s">
        <v>3350</v>
      </c>
      <c r="T2460" t="s">
        <v>3085</v>
      </c>
      <c r="U2460" t="s">
        <v>6383</v>
      </c>
      <c r="V2460" t="s">
        <v>6384</v>
      </c>
      <c r="W2460" t="s">
        <v>3085</v>
      </c>
      <c r="X2460" t="str">
        <f t="shared" si="38"/>
        <v>Funcionamiento</v>
      </c>
      <c r="Y2460" t="s">
        <v>6243</v>
      </c>
    </row>
    <row r="2461" spans="1:25">
      <c r="A2461" t="s">
        <v>3270</v>
      </c>
      <c r="B2461" t="s">
        <v>6376</v>
      </c>
      <c r="C2461" t="s">
        <v>6381</v>
      </c>
      <c r="D2461" t="s">
        <v>3076</v>
      </c>
      <c r="E2461" t="s">
        <v>3077</v>
      </c>
      <c r="F2461" t="s">
        <v>6242</v>
      </c>
      <c r="G2461" t="s">
        <v>6243</v>
      </c>
      <c r="H2461" t="s">
        <v>324</v>
      </c>
      <c r="I2461" t="s">
        <v>325</v>
      </c>
      <c r="J2461" t="s">
        <v>246</v>
      </c>
      <c r="K2461" t="s">
        <v>3079</v>
      </c>
      <c r="L2461" t="s">
        <v>247</v>
      </c>
      <c r="M2461">
        <v>2183800</v>
      </c>
      <c r="N2461">
        <v>0</v>
      </c>
      <c r="O2461">
        <v>2183800</v>
      </c>
      <c r="P2461">
        <v>0</v>
      </c>
      <c r="Q2461" t="s">
        <v>6382</v>
      </c>
      <c r="R2461" t="s">
        <v>3270</v>
      </c>
      <c r="S2461" t="s">
        <v>3350</v>
      </c>
      <c r="T2461" t="s">
        <v>3085</v>
      </c>
      <c r="U2461" t="s">
        <v>6383</v>
      </c>
      <c r="V2461" t="s">
        <v>6384</v>
      </c>
      <c r="W2461" t="s">
        <v>3085</v>
      </c>
      <c r="X2461" t="str">
        <f t="shared" si="38"/>
        <v>Funcionamiento</v>
      </c>
      <c r="Y2461" t="s">
        <v>6243</v>
      </c>
    </row>
    <row r="2462" spans="1:25">
      <c r="A2462" t="s">
        <v>3270</v>
      </c>
      <c r="B2462" t="s">
        <v>6376</v>
      </c>
      <c r="C2462" t="s">
        <v>6381</v>
      </c>
      <c r="D2462" t="s">
        <v>3076</v>
      </c>
      <c r="E2462" t="s">
        <v>3077</v>
      </c>
      <c r="F2462" t="s">
        <v>6242</v>
      </c>
      <c r="G2462" t="s">
        <v>6243</v>
      </c>
      <c r="H2462" t="s">
        <v>316</v>
      </c>
      <c r="I2462" t="s">
        <v>583</v>
      </c>
      <c r="J2462" t="s">
        <v>246</v>
      </c>
      <c r="K2462" t="s">
        <v>3079</v>
      </c>
      <c r="L2462" t="s">
        <v>247</v>
      </c>
      <c r="M2462">
        <v>4310400</v>
      </c>
      <c r="N2462">
        <v>0</v>
      </c>
      <c r="O2462">
        <v>4310400</v>
      </c>
      <c r="P2462">
        <v>0</v>
      </c>
      <c r="Q2462" t="s">
        <v>6382</v>
      </c>
      <c r="R2462" t="s">
        <v>3270</v>
      </c>
      <c r="S2462" t="s">
        <v>3350</v>
      </c>
      <c r="T2462" t="s">
        <v>3085</v>
      </c>
      <c r="U2462" t="s">
        <v>6383</v>
      </c>
      <c r="V2462" t="s">
        <v>6384</v>
      </c>
      <c r="W2462" t="s">
        <v>3085</v>
      </c>
      <c r="X2462" t="str">
        <f t="shared" si="38"/>
        <v>Funcionamiento</v>
      </c>
      <c r="Y2462" t="s">
        <v>6243</v>
      </c>
    </row>
    <row r="2463" spans="1:25">
      <c r="A2463" t="s">
        <v>3277</v>
      </c>
      <c r="B2463" t="s">
        <v>5158</v>
      </c>
      <c r="C2463" t="s">
        <v>6385</v>
      </c>
      <c r="D2463" t="s">
        <v>3076</v>
      </c>
      <c r="E2463" t="s">
        <v>3077</v>
      </c>
      <c r="F2463" t="s">
        <v>6242</v>
      </c>
      <c r="G2463" t="s">
        <v>6243</v>
      </c>
      <c r="H2463" t="s">
        <v>262</v>
      </c>
      <c r="I2463" t="s">
        <v>122</v>
      </c>
      <c r="J2463" t="s">
        <v>253</v>
      </c>
      <c r="K2463" t="s">
        <v>3115</v>
      </c>
      <c r="L2463" t="s">
        <v>247</v>
      </c>
      <c r="M2463">
        <v>3856954</v>
      </c>
      <c r="N2463">
        <v>0</v>
      </c>
      <c r="O2463">
        <v>3856954</v>
      </c>
      <c r="P2463">
        <v>0</v>
      </c>
      <c r="Q2463" t="s">
        <v>6386</v>
      </c>
      <c r="R2463" t="s">
        <v>3229</v>
      </c>
      <c r="S2463" t="s">
        <v>3265</v>
      </c>
      <c r="T2463" t="s">
        <v>3459</v>
      </c>
      <c r="U2463" t="s">
        <v>6387</v>
      </c>
      <c r="V2463" t="s">
        <v>6388</v>
      </c>
      <c r="W2463" t="s">
        <v>3085</v>
      </c>
      <c r="X2463" t="str">
        <f t="shared" si="38"/>
        <v>Funcionamiento</v>
      </c>
      <c r="Y2463" t="s">
        <v>6243</v>
      </c>
    </row>
    <row r="2464" spans="1:25">
      <c r="A2464" t="s">
        <v>3229</v>
      </c>
      <c r="B2464" t="s">
        <v>6389</v>
      </c>
      <c r="C2464" t="s">
        <v>6390</v>
      </c>
      <c r="D2464" t="s">
        <v>3076</v>
      </c>
      <c r="E2464" t="s">
        <v>3077</v>
      </c>
      <c r="F2464" t="s">
        <v>3234</v>
      </c>
      <c r="G2464" t="s">
        <v>6243</v>
      </c>
      <c r="H2464" t="s">
        <v>428</v>
      </c>
      <c r="I2464" t="s">
        <v>669</v>
      </c>
      <c r="J2464" t="s">
        <v>246</v>
      </c>
      <c r="K2464" t="s">
        <v>3079</v>
      </c>
      <c r="L2464" t="s">
        <v>247</v>
      </c>
      <c r="M2464">
        <v>4300000</v>
      </c>
      <c r="N2464">
        <v>0</v>
      </c>
      <c r="O2464">
        <v>4300000</v>
      </c>
      <c r="P2464">
        <v>0</v>
      </c>
      <c r="Q2464" t="s">
        <v>6391</v>
      </c>
      <c r="R2464" t="s">
        <v>3292</v>
      </c>
      <c r="S2464" t="s">
        <v>3406</v>
      </c>
      <c r="T2464" t="s">
        <v>5939</v>
      </c>
      <c r="U2464" t="s">
        <v>6392</v>
      </c>
      <c r="V2464" t="s">
        <v>6393</v>
      </c>
      <c r="W2464" t="s">
        <v>3085</v>
      </c>
      <c r="X2464" t="str">
        <f t="shared" si="38"/>
        <v>Inversión</v>
      </c>
      <c r="Y2464" t="s">
        <v>3241</v>
      </c>
    </row>
    <row r="2465" spans="1:25">
      <c r="A2465" t="s">
        <v>3292</v>
      </c>
      <c r="B2465" t="s">
        <v>6389</v>
      </c>
      <c r="C2465" t="s">
        <v>6394</v>
      </c>
      <c r="D2465" t="s">
        <v>3076</v>
      </c>
      <c r="E2465" t="s">
        <v>3077</v>
      </c>
      <c r="F2465" t="s">
        <v>3234</v>
      </c>
      <c r="G2465" t="s">
        <v>6243</v>
      </c>
      <c r="H2465" t="s">
        <v>428</v>
      </c>
      <c r="I2465" t="s">
        <v>669</v>
      </c>
      <c r="J2465" t="s">
        <v>246</v>
      </c>
      <c r="K2465" t="s">
        <v>3079</v>
      </c>
      <c r="L2465" t="s">
        <v>247</v>
      </c>
      <c r="M2465">
        <v>1700000</v>
      </c>
      <c r="N2465">
        <v>-110000</v>
      </c>
      <c r="O2465">
        <v>1590000</v>
      </c>
      <c r="P2465">
        <v>0</v>
      </c>
      <c r="Q2465" t="s">
        <v>6395</v>
      </c>
      <c r="R2465" t="s">
        <v>3297</v>
      </c>
      <c r="S2465" t="s">
        <v>4031</v>
      </c>
      <c r="T2465" t="s">
        <v>6396</v>
      </c>
      <c r="U2465" t="s">
        <v>6397</v>
      </c>
      <c r="V2465" t="s">
        <v>6398</v>
      </c>
      <c r="W2465" t="s">
        <v>3085</v>
      </c>
      <c r="X2465" t="str">
        <f t="shared" si="38"/>
        <v>Inversión</v>
      </c>
      <c r="Y2465" t="s">
        <v>3241</v>
      </c>
    </row>
    <row r="2466" spans="1:25">
      <c r="A2466" t="s">
        <v>3297</v>
      </c>
      <c r="B2466" t="s">
        <v>3329</v>
      </c>
      <c r="C2466" t="s">
        <v>6399</v>
      </c>
      <c r="D2466" t="s">
        <v>3076</v>
      </c>
      <c r="E2466" t="s">
        <v>3077</v>
      </c>
      <c r="F2466" t="s">
        <v>6242</v>
      </c>
      <c r="G2466" t="s">
        <v>6243</v>
      </c>
      <c r="H2466" t="s">
        <v>331</v>
      </c>
      <c r="I2466" t="s">
        <v>587</v>
      </c>
      <c r="J2466" t="s">
        <v>246</v>
      </c>
      <c r="K2466" t="s">
        <v>3079</v>
      </c>
      <c r="L2466" t="s">
        <v>247</v>
      </c>
      <c r="M2466">
        <v>6111902</v>
      </c>
      <c r="N2466">
        <v>0</v>
      </c>
      <c r="O2466">
        <v>6111902</v>
      </c>
      <c r="P2466">
        <v>0</v>
      </c>
      <c r="Q2466" t="s">
        <v>6400</v>
      </c>
      <c r="R2466" t="s">
        <v>3304</v>
      </c>
      <c r="S2466" t="s">
        <v>5357</v>
      </c>
      <c r="T2466" t="s">
        <v>3085</v>
      </c>
      <c r="U2466" t="s">
        <v>6401</v>
      </c>
      <c r="V2466" t="s">
        <v>6402</v>
      </c>
      <c r="W2466" t="s">
        <v>3085</v>
      </c>
      <c r="X2466" t="str">
        <f t="shared" si="38"/>
        <v>Funcionamiento</v>
      </c>
      <c r="Y2466" t="s">
        <v>6243</v>
      </c>
    </row>
    <row r="2467" spans="1:25">
      <c r="A2467" t="s">
        <v>3297</v>
      </c>
      <c r="B2467" t="s">
        <v>3329</v>
      </c>
      <c r="C2467" t="s">
        <v>6399</v>
      </c>
      <c r="D2467" t="s">
        <v>3076</v>
      </c>
      <c r="E2467" t="s">
        <v>3077</v>
      </c>
      <c r="F2467" t="s">
        <v>6242</v>
      </c>
      <c r="G2467" t="s">
        <v>6243</v>
      </c>
      <c r="H2467" t="s">
        <v>390</v>
      </c>
      <c r="I2467" t="s">
        <v>392</v>
      </c>
      <c r="J2467" t="s">
        <v>246</v>
      </c>
      <c r="K2467" t="s">
        <v>3079</v>
      </c>
      <c r="L2467" t="s">
        <v>247</v>
      </c>
      <c r="M2467">
        <v>544380</v>
      </c>
      <c r="N2467">
        <v>0</v>
      </c>
      <c r="O2467">
        <v>544380</v>
      </c>
      <c r="P2467">
        <v>0</v>
      </c>
      <c r="Q2467" t="s">
        <v>6400</v>
      </c>
      <c r="R2467" t="s">
        <v>3304</v>
      </c>
      <c r="S2467" t="s">
        <v>5357</v>
      </c>
      <c r="T2467" t="s">
        <v>3085</v>
      </c>
      <c r="U2467" t="s">
        <v>6401</v>
      </c>
      <c r="V2467" t="s">
        <v>6402</v>
      </c>
      <c r="W2467" t="s">
        <v>3085</v>
      </c>
      <c r="X2467" t="str">
        <f t="shared" si="38"/>
        <v>Funcionamiento</v>
      </c>
      <c r="Y2467" t="s">
        <v>6243</v>
      </c>
    </row>
    <row r="2468" spans="1:25">
      <c r="A2468" t="s">
        <v>3297</v>
      </c>
      <c r="B2468" t="s">
        <v>3329</v>
      </c>
      <c r="C2468" t="s">
        <v>6399</v>
      </c>
      <c r="D2468" t="s">
        <v>3076</v>
      </c>
      <c r="E2468" t="s">
        <v>3077</v>
      </c>
      <c r="F2468" t="s">
        <v>6242</v>
      </c>
      <c r="G2468" t="s">
        <v>6243</v>
      </c>
      <c r="H2468" t="s">
        <v>292</v>
      </c>
      <c r="I2468" t="s">
        <v>293</v>
      </c>
      <c r="J2468" t="s">
        <v>246</v>
      </c>
      <c r="K2468" t="s">
        <v>3079</v>
      </c>
      <c r="L2468" t="s">
        <v>247</v>
      </c>
      <c r="M2468">
        <v>47146213</v>
      </c>
      <c r="N2468">
        <v>0</v>
      </c>
      <c r="O2468">
        <v>47146213</v>
      </c>
      <c r="P2468">
        <v>0</v>
      </c>
      <c r="Q2468" t="s">
        <v>6400</v>
      </c>
      <c r="R2468" t="s">
        <v>3304</v>
      </c>
      <c r="S2468" t="s">
        <v>5357</v>
      </c>
      <c r="T2468" t="s">
        <v>3085</v>
      </c>
      <c r="U2468" t="s">
        <v>6401</v>
      </c>
      <c r="V2468" t="s">
        <v>6402</v>
      </c>
      <c r="W2468" t="s">
        <v>3085</v>
      </c>
      <c r="X2468" t="str">
        <f t="shared" si="38"/>
        <v>Funcionamiento</v>
      </c>
      <c r="Y2468" t="s">
        <v>6243</v>
      </c>
    </row>
    <row r="2469" spans="1:25">
      <c r="A2469" t="s">
        <v>3297</v>
      </c>
      <c r="B2469" t="s">
        <v>3329</v>
      </c>
      <c r="C2469" t="s">
        <v>6399</v>
      </c>
      <c r="D2469" t="s">
        <v>3076</v>
      </c>
      <c r="E2469" t="s">
        <v>3077</v>
      </c>
      <c r="F2469" t="s">
        <v>6242</v>
      </c>
      <c r="G2469" t="s">
        <v>6243</v>
      </c>
      <c r="H2469" t="s">
        <v>294</v>
      </c>
      <c r="I2469" t="s">
        <v>296</v>
      </c>
      <c r="J2469" t="s">
        <v>246</v>
      </c>
      <c r="K2469" t="s">
        <v>3079</v>
      </c>
      <c r="L2469" t="s">
        <v>247</v>
      </c>
      <c r="M2469">
        <v>788769</v>
      </c>
      <c r="N2469">
        <v>0</v>
      </c>
      <c r="O2469">
        <v>788769</v>
      </c>
      <c r="P2469">
        <v>0</v>
      </c>
      <c r="Q2469" t="s">
        <v>6400</v>
      </c>
      <c r="R2469" t="s">
        <v>3304</v>
      </c>
      <c r="S2469" t="s">
        <v>5357</v>
      </c>
      <c r="T2469" t="s">
        <v>3085</v>
      </c>
      <c r="U2469" t="s">
        <v>6401</v>
      </c>
      <c r="V2469" t="s">
        <v>6402</v>
      </c>
      <c r="W2469" t="s">
        <v>3085</v>
      </c>
      <c r="X2469" t="str">
        <f t="shared" si="38"/>
        <v>Funcionamiento</v>
      </c>
      <c r="Y2469" t="s">
        <v>6243</v>
      </c>
    </row>
    <row r="2470" spans="1:25">
      <c r="A2470" t="s">
        <v>3297</v>
      </c>
      <c r="B2470" t="s">
        <v>3329</v>
      </c>
      <c r="C2470" t="s">
        <v>6399</v>
      </c>
      <c r="D2470" t="s">
        <v>3076</v>
      </c>
      <c r="E2470" t="s">
        <v>3077</v>
      </c>
      <c r="F2470" t="s">
        <v>6242</v>
      </c>
      <c r="G2470" t="s">
        <v>6243</v>
      </c>
      <c r="H2470" t="s">
        <v>303</v>
      </c>
      <c r="I2470" t="s">
        <v>305</v>
      </c>
      <c r="J2470" t="s">
        <v>246</v>
      </c>
      <c r="K2470" t="s">
        <v>3079</v>
      </c>
      <c r="L2470" t="s">
        <v>247</v>
      </c>
      <c r="M2470">
        <v>2503262</v>
      </c>
      <c r="N2470">
        <v>0</v>
      </c>
      <c r="O2470">
        <v>2503262</v>
      </c>
      <c r="P2470">
        <v>0</v>
      </c>
      <c r="Q2470" t="s">
        <v>6400</v>
      </c>
      <c r="R2470" t="s">
        <v>3304</v>
      </c>
      <c r="S2470" t="s">
        <v>5357</v>
      </c>
      <c r="T2470" t="s">
        <v>3085</v>
      </c>
      <c r="U2470" t="s">
        <v>6401</v>
      </c>
      <c r="V2470" t="s">
        <v>6402</v>
      </c>
      <c r="W2470" t="s">
        <v>3085</v>
      </c>
      <c r="X2470" t="str">
        <f t="shared" si="38"/>
        <v>Funcionamiento</v>
      </c>
      <c r="Y2470" t="s">
        <v>6243</v>
      </c>
    </row>
    <row r="2471" spans="1:25">
      <c r="A2471" t="s">
        <v>3297</v>
      </c>
      <c r="B2471" t="s">
        <v>3329</v>
      </c>
      <c r="C2471" t="s">
        <v>6399</v>
      </c>
      <c r="D2471" t="s">
        <v>3076</v>
      </c>
      <c r="E2471" t="s">
        <v>3077</v>
      </c>
      <c r="F2471" t="s">
        <v>6242</v>
      </c>
      <c r="G2471" t="s">
        <v>6243</v>
      </c>
      <c r="H2471" t="s">
        <v>333</v>
      </c>
      <c r="I2471" t="s">
        <v>335</v>
      </c>
      <c r="J2471" t="s">
        <v>246</v>
      </c>
      <c r="K2471" t="s">
        <v>3079</v>
      </c>
      <c r="L2471" t="s">
        <v>247</v>
      </c>
      <c r="M2471">
        <v>492608</v>
      </c>
      <c r="N2471">
        <v>0</v>
      </c>
      <c r="O2471">
        <v>492608</v>
      </c>
      <c r="P2471">
        <v>0</v>
      </c>
      <c r="Q2471" t="s">
        <v>6400</v>
      </c>
      <c r="R2471" t="s">
        <v>3304</v>
      </c>
      <c r="S2471" t="s">
        <v>5357</v>
      </c>
      <c r="T2471" t="s">
        <v>3085</v>
      </c>
      <c r="U2471" t="s">
        <v>6401</v>
      </c>
      <c r="V2471" t="s">
        <v>6402</v>
      </c>
      <c r="W2471" t="s">
        <v>3085</v>
      </c>
      <c r="X2471" t="str">
        <f t="shared" si="38"/>
        <v>Funcionamiento</v>
      </c>
      <c r="Y2471" t="s">
        <v>6243</v>
      </c>
    </row>
    <row r="2472" spans="1:25">
      <c r="A2472" t="s">
        <v>3297</v>
      </c>
      <c r="B2472" t="s">
        <v>3329</v>
      </c>
      <c r="C2472" t="s">
        <v>6399</v>
      </c>
      <c r="D2472" t="s">
        <v>3076</v>
      </c>
      <c r="E2472" t="s">
        <v>3077</v>
      </c>
      <c r="F2472" t="s">
        <v>6242</v>
      </c>
      <c r="G2472" t="s">
        <v>6243</v>
      </c>
      <c r="H2472" t="s">
        <v>312</v>
      </c>
      <c r="I2472" t="s">
        <v>3333</v>
      </c>
      <c r="J2472" t="s">
        <v>246</v>
      </c>
      <c r="K2472" t="s">
        <v>3079</v>
      </c>
      <c r="L2472" t="s">
        <v>247</v>
      </c>
      <c r="M2472">
        <v>918829</v>
      </c>
      <c r="N2472">
        <v>0</v>
      </c>
      <c r="O2472">
        <v>918829</v>
      </c>
      <c r="P2472">
        <v>0</v>
      </c>
      <c r="Q2472" t="s">
        <v>6400</v>
      </c>
      <c r="R2472" t="s">
        <v>3304</v>
      </c>
      <c r="S2472" t="s">
        <v>5357</v>
      </c>
      <c r="T2472" t="s">
        <v>3085</v>
      </c>
      <c r="U2472" t="s">
        <v>6401</v>
      </c>
      <c r="V2472" t="s">
        <v>6402</v>
      </c>
      <c r="W2472" t="s">
        <v>3085</v>
      </c>
      <c r="X2472" t="str">
        <f t="shared" si="38"/>
        <v>Funcionamiento</v>
      </c>
      <c r="Y2472" t="s">
        <v>6243</v>
      </c>
    </row>
    <row r="2473" spans="1:25">
      <c r="A2473" t="s">
        <v>3297</v>
      </c>
      <c r="B2473" t="s">
        <v>3329</v>
      </c>
      <c r="C2473" t="s">
        <v>6399</v>
      </c>
      <c r="D2473" t="s">
        <v>3076</v>
      </c>
      <c r="E2473" t="s">
        <v>3077</v>
      </c>
      <c r="F2473" t="s">
        <v>6242</v>
      </c>
      <c r="G2473" t="s">
        <v>6243</v>
      </c>
      <c r="H2473" t="s">
        <v>309</v>
      </c>
      <c r="I2473" t="s">
        <v>311</v>
      </c>
      <c r="J2473" t="s">
        <v>246</v>
      </c>
      <c r="K2473" t="s">
        <v>3079</v>
      </c>
      <c r="L2473" t="s">
        <v>247</v>
      </c>
      <c r="M2473">
        <v>6343843</v>
      </c>
      <c r="N2473">
        <v>0</v>
      </c>
      <c r="O2473">
        <v>6343843</v>
      </c>
      <c r="P2473">
        <v>0</v>
      </c>
      <c r="Q2473" t="s">
        <v>6400</v>
      </c>
      <c r="R2473" t="s">
        <v>3304</v>
      </c>
      <c r="S2473" t="s">
        <v>5357</v>
      </c>
      <c r="T2473" t="s">
        <v>3085</v>
      </c>
      <c r="U2473" t="s">
        <v>6401</v>
      </c>
      <c r="V2473" t="s">
        <v>6402</v>
      </c>
      <c r="W2473" t="s">
        <v>3085</v>
      </c>
      <c r="X2473" t="str">
        <f t="shared" si="38"/>
        <v>Funcionamiento</v>
      </c>
      <c r="Y2473" t="s">
        <v>6243</v>
      </c>
    </row>
    <row r="2474" spans="1:25">
      <c r="A2474" t="s">
        <v>3297</v>
      </c>
      <c r="B2474" t="s">
        <v>3329</v>
      </c>
      <c r="C2474" t="s">
        <v>6399</v>
      </c>
      <c r="D2474" t="s">
        <v>3076</v>
      </c>
      <c r="E2474" t="s">
        <v>3077</v>
      </c>
      <c r="F2474" t="s">
        <v>6242</v>
      </c>
      <c r="G2474" t="s">
        <v>6243</v>
      </c>
      <c r="H2474" t="s">
        <v>336</v>
      </c>
      <c r="I2474" t="s">
        <v>337</v>
      </c>
      <c r="J2474" t="s">
        <v>246</v>
      </c>
      <c r="K2474" t="s">
        <v>3079</v>
      </c>
      <c r="L2474" t="s">
        <v>247</v>
      </c>
      <c r="M2474">
        <v>2354967</v>
      </c>
      <c r="N2474">
        <v>0</v>
      </c>
      <c r="O2474">
        <v>2354967</v>
      </c>
      <c r="P2474">
        <v>0</v>
      </c>
      <c r="Q2474" t="s">
        <v>6400</v>
      </c>
      <c r="R2474" t="s">
        <v>3304</v>
      </c>
      <c r="S2474" t="s">
        <v>5357</v>
      </c>
      <c r="T2474" t="s">
        <v>3085</v>
      </c>
      <c r="U2474" t="s">
        <v>6401</v>
      </c>
      <c r="V2474" t="s">
        <v>6402</v>
      </c>
      <c r="W2474" t="s">
        <v>3085</v>
      </c>
      <c r="X2474" t="str">
        <f t="shared" si="38"/>
        <v>Funcionamiento</v>
      </c>
      <c r="Y2474" t="s">
        <v>6243</v>
      </c>
    </row>
    <row r="2475" spans="1:25">
      <c r="A2475" t="s">
        <v>3304</v>
      </c>
      <c r="B2475" t="s">
        <v>3329</v>
      </c>
      <c r="C2475" t="s">
        <v>6403</v>
      </c>
      <c r="D2475" t="s">
        <v>3076</v>
      </c>
      <c r="E2475" t="s">
        <v>3077</v>
      </c>
      <c r="F2475" t="s">
        <v>6242</v>
      </c>
      <c r="G2475" t="s">
        <v>6243</v>
      </c>
      <c r="H2475" t="s">
        <v>324</v>
      </c>
      <c r="I2475" t="s">
        <v>325</v>
      </c>
      <c r="J2475" t="s">
        <v>246</v>
      </c>
      <c r="K2475" t="s">
        <v>3079</v>
      </c>
      <c r="L2475" t="s">
        <v>247</v>
      </c>
      <c r="M2475">
        <v>1185800</v>
      </c>
      <c r="N2475">
        <v>0</v>
      </c>
      <c r="O2475">
        <v>1185800</v>
      </c>
      <c r="P2475">
        <v>0</v>
      </c>
      <c r="Q2475" t="s">
        <v>6404</v>
      </c>
      <c r="R2475" t="s">
        <v>3237</v>
      </c>
      <c r="S2475" t="s">
        <v>3417</v>
      </c>
      <c r="T2475" t="s">
        <v>3085</v>
      </c>
      <c r="U2475" t="s">
        <v>6405</v>
      </c>
      <c r="V2475" t="s">
        <v>6406</v>
      </c>
      <c r="W2475" t="s">
        <v>3085</v>
      </c>
      <c r="X2475" t="str">
        <f t="shared" si="38"/>
        <v>Funcionamiento</v>
      </c>
      <c r="Y2475" t="s">
        <v>6243</v>
      </c>
    </row>
    <row r="2476" spans="1:25">
      <c r="A2476" t="s">
        <v>3304</v>
      </c>
      <c r="B2476" t="s">
        <v>3329</v>
      </c>
      <c r="C2476" t="s">
        <v>6403</v>
      </c>
      <c r="D2476" t="s">
        <v>3076</v>
      </c>
      <c r="E2476" t="s">
        <v>3077</v>
      </c>
      <c r="F2476" t="s">
        <v>6242</v>
      </c>
      <c r="G2476" t="s">
        <v>6243</v>
      </c>
      <c r="H2476" t="s">
        <v>318</v>
      </c>
      <c r="I2476" t="s">
        <v>586</v>
      </c>
      <c r="J2476" t="s">
        <v>246</v>
      </c>
      <c r="K2476" t="s">
        <v>3079</v>
      </c>
      <c r="L2476" t="s">
        <v>247</v>
      </c>
      <c r="M2476">
        <v>2370500</v>
      </c>
      <c r="N2476">
        <v>0</v>
      </c>
      <c r="O2476">
        <v>2370500</v>
      </c>
      <c r="P2476">
        <v>0</v>
      </c>
      <c r="Q2476" t="s">
        <v>6404</v>
      </c>
      <c r="R2476" t="s">
        <v>3237</v>
      </c>
      <c r="S2476" t="s">
        <v>3417</v>
      </c>
      <c r="T2476" t="s">
        <v>3085</v>
      </c>
      <c r="U2476" t="s">
        <v>6405</v>
      </c>
      <c r="V2476" t="s">
        <v>6406</v>
      </c>
      <c r="W2476" t="s">
        <v>3085</v>
      </c>
      <c r="X2476" t="str">
        <f t="shared" si="38"/>
        <v>Funcionamiento</v>
      </c>
      <c r="Y2476" t="s">
        <v>6243</v>
      </c>
    </row>
    <row r="2477" spans="1:25">
      <c r="A2477" t="s">
        <v>3304</v>
      </c>
      <c r="B2477" t="s">
        <v>3329</v>
      </c>
      <c r="C2477" t="s">
        <v>6403</v>
      </c>
      <c r="D2477" t="s">
        <v>3076</v>
      </c>
      <c r="E2477" t="s">
        <v>3077</v>
      </c>
      <c r="F2477" t="s">
        <v>6242</v>
      </c>
      <c r="G2477" t="s">
        <v>6243</v>
      </c>
      <c r="H2477" t="s">
        <v>320</v>
      </c>
      <c r="I2477" t="s">
        <v>321</v>
      </c>
      <c r="J2477" t="s">
        <v>246</v>
      </c>
      <c r="K2477" t="s">
        <v>3079</v>
      </c>
      <c r="L2477" t="s">
        <v>247</v>
      </c>
      <c r="M2477">
        <v>560600</v>
      </c>
      <c r="N2477">
        <v>0</v>
      </c>
      <c r="O2477">
        <v>560600</v>
      </c>
      <c r="P2477">
        <v>0</v>
      </c>
      <c r="Q2477" t="s">
        <v>6404</v>
      </c>
      <c r="R2477" t="s">
        <v>3237</v>
      </c>
      <c r="S2477" t="s">
        <v>3417</v>
      </c>
      <c r="T2477" t="s">
        <v>3085</v>
      </c>
      <c r="U2477" t="s">
        <v>6405</v>
      </c>
      <c r="V2477" t="s">
        <v>6406</v>
      </c>
      <c r="W2477" t="s">
        <v>3085</v>
      </c>
      <c r="X2477" t="str">
        <f t="shared" si="38"/>
        <v>Funcionamiento</v>
      </c>
      <c r="Y2477" t="s">
        <v>6243</v>
      </c>
    </row>
    <row r="2478" spans="1:25">
      <c r="A2478" t="s">
        <v>3304</v>
      </c>
      <c r="B2478" t="s">
        <v>3329</v>
      </c>
      <c r="C2478" t="s">
        <v>6403</v>
      </c>
      <c r="D2478" t="s">
        <v>3076</v>
      </c>
      <c r="E2478" t="s">
        <v>3077</v>
      </c>
      <c r="F2478" t="s">
        <v>6242</v>
      </c>
      <c r="G2478" t="s">
        <v>6243</v>
      </c>
      <c r="H2478" t="s">
        <v>316</v>
      </c>
      <c r="I2478" t="s">
        <v>583</v>
      </c>
      <c r="J2478" t="s">
        <v>246</v>
      </c>
      <c r="K2478" t="s">
        <v>3079</v>
      </c>
      <c r="L2478" t="s">
        <v>247</v>
      </c>
      <c r="M2478">
        <v>4351000</v>
      </c>
      <c r="N2478">
        <v>0</v>
      </c>
      <c r="O2478">
        <v>4351000</v>
      </c>
      <c r="P2478">
        <v>0</v>
      </c>
      <c r="Q2478" t="s">
        <v>6404</v>
      </c>
      <c r="R2478" t="s">
        <v>3237</v>
      </c>
      <c r="S2478" t="s">
        <v>3417</v>
      </c>
      <c r="T2478" t="s">
        <v>3085</v>
      </c>
      <c r="U2478" t="s">
        <v>6405</v>
      </c>
      <c r="V2478" t="s">
        <v>6406</v>
      </c>
      <c r="W2478" t="s">
        <v>3085</v>
      </c>
      <c r="X2478" t="str">
        <f t="shared" si="38"/>
        <v>Funcionamiento</v>
      </c>
      <c r="Y2478" t="s">
        <v>6243</v>
      </c>
    </row>
    <row r="2479" spans="1:25">
      <c r="A2479" t="s">
        <v>3304</v>
      </c>
      <c r="B2479" t="s">
        <v>3329</v>
      </c>
      <c r="C2479" t="s">
        <v>6403</v>
      </c>
      <c r="D2479" t="s">
        <v>3076</v>
      </c>
      <c r="E2479" t="s">
        <v>3077</v>
      </c>
      <c r="F2479" t="s">
        <v>6242</v>
      </c>
      <c r="G2479" t="s">
        <v>6243</v>
      </c>
      <c r="H2479" t="s">
        <v>322</v>
      </c>
      <c r="I2479" t="s">
        <v>323</v>
      </c>
      <c r="J2479" t="s">
        <v>246</v>
      </c>
      <c r="K2479" t="s">
        <v>3079</v>
      </c>
      <c r="L2479" t="s">
        <v>247</v>
      </c>
      <c r="M2479">
        <v>1778200</v>
      </c>
      <c r="N2479">
        <v>0</v>
      </c>
      <c r="O2479">
        <v>1778200</v>
      </c>
      <c r="P2479">
        <v>0</v>
      </c>
      <c r="Q2479" t="s">
        <v>6404</v>
      </c>
      <c r="R2479" t="s">
        <v>3237</v>
      </c>
      <c r="S2479" t="s">
        <v>3417</v>
      </c>
      <c r="T2479" t="s">
        <v>3085</v>
      </c>
      <c r="U2479" t="s">
        <v>6405</v>
      </c>
      <c r="V2479" t="s">
        <v>6406</v>
      </c>
      <c r="W2479" t="s">
        <v>3085</v>
      </c>
      <c r="X2479" t="str">
        <f t="shared" si="38"/>
        <v>Funcionamiento</v>
      </c>
      <c r="Y2479" t="s">
        <v>6243</v>
      </c>
    </row>
    <row r="2480" spans="1:25">
      <c r="A2480" t="s">
        <v>3304</v>
      </c>
      <c r="B2480" t="s">
        <v>3329</v>
      </c>
      <c r="C2480" t="s">
        <v>6403</v>
      </c>
      <c r="D2480" t="s">
        <v>3076</v>
      </c>
      <c r="E2480" t="s">
        <v>3077</v>
      </c>
      <c r="F2480" t="s">
        <v>6242</v>
      </c>
      <c r="G2480" t="s">
        <v>6243</v>
      </c>
      <c r="H2480" t="s">
        <v>314</v>
      </c>
      <c r="I2480" t="s">
        <v>582</v>
      </c>
      <c r="J2480" t="s">
        <v>246</v>
      </c>
      <c r="K2480" t="s">
        <v>3079</v>
      </c>
      <c r="L2480" t="s">
        <v>247</v>
      </c>
      <c r="M2480">
        <v>6142100</v>
      </c>
      <c r="N2480">
        <v>0</v>
      </c>
      <c r="O2480">
        <v>6142100</v>
      </c>
      <c r="P2480">
        <v>0</v>
      </c>
      <c r="Q2480" t="s">
        <v>6404</v>
      </c>
      <c r="R2480" t="s">
        <v>3237</v>
      </c>
      <c r="S2480" t="s">
        <v>3417</v>
      </c>
      <c r="T2480" t="s">
        <v>3085</v>
      </c>
      <c r="U2480" t="s">
        <v>6405</v>
      </c>
      <c r="V2480" t="s">
        <v>6406</v>
      </c>
      <c r="W2480" t="s">
        <v>3085</v>
      </c>
      <c r="X2480" t="str">
        <f t="shared" si="38"/>
        <v>Funcionamiento</v>
      </c>
      <c r="Y2480" t="s">
        <v>6243</v>
      </c>
    </row>
    <row r="2481" spans="1:25">
      <c r="A2481" t="s">
        <v>3237</v>
      </c>
      <c r="B2481" t="s">
        <v>3362</v>
      </c>
      <c r="C2481" t="s">
        <v>6407</v>
      </c>
      <c r="D2481" t="s">
        <v>3076</v>
      </c>
      <c r="E2481" t="s">
        <v>3077</v>
      </c>
      <c r="F2481" t="s">
        <v>6242</v>
      </c>
      <c r="G2481" t="s">
        <v>6243</v>
      </c>
      <c r="H2481" t="s">
        <v>292</v>
      </c>
      <c r="I2481" t="s">
        <v>293</v>
      </c>
      <c r="J2481" t="s">
        <v>246</v>
      </c>
      <c r="K2481" t="s">
        <v>3079</v>
      </c>
      <c r="L2481" t="s">
        <v>247</v>
      </c>
      <c r="M2481">
        <v>44227086</v>
      </c>
      <c r="N2481">
        <v>0</v>
      </c>
      <c r="O2481">
        <v>44227086</v>
      </c>
      <c r="P2481">
        <v>0</v>
      </c>
      <c r="Q2481" t="s">
        <v>6408</v>
      </c>
      <c r="R2481" t="s">
        <v>3317</v>
      </c>
      <c r="S2481" t="s">
        <v>4239</v>
      </c>
      <c r="T2481" t="s">
        <v>3085</v>
      </c>
      <c r="U2481" t="s">
        <v>6409</v>
      </c>
      <c r="V2481" t="s">
        <v>6410</v>
      </c>
      <c r="W2481" t="s">
        <v>3085</v>
      </c>
      <c r="X2481" t="str">
        <f t="shared" si="38"/>
        <v>Funcionamiento</v>
      </c>
      <c r="Y2481" t="s">
        <v>6243</v>
      </c>
    </row>
    <row r="2482" spans="1:25">
      <c r="A2482" t="s">
        <v>3237</v>
      </c>
      <c r="B2482" t="s">
        <v>3362</v>
      </c>
      <c r="C2482" t="s">
        <v>6407</v>
      </c>
      <c r="D2482" t="s">
        <v>3076</v>
      </c>
      <c r="E2482" t="s">
        <v>3077</v>
      </c>
      <c r="F2482" t="s">
        <v>6242</v>
      </c>
      <c r="G2482" t="s">
        <v>6243</v>
      </c>
      <c r="H2482" t="s">
        <v>303</v>
      </c>
      <c r="I2482" t="s">
        <v>305</v>
      </c>
      <c r="J2482" t="s">
        <v>246</v>
      </c>
      <c r="K2482" t="s">
        <v>3079</v>
      </c>
      <c r="L2482" t="s">
        <v>247</v>
      </c>
      <c r="M2482">
        <v>682420</v>
      </c>
      <c r="N2482">
        <v>0</v>
      </c>
      <c r="O2482">
        <v>682420</v>
      </c>
      <c r="P2482">
        <v>0</v>
      </c>
      <c r="Q2482" t="s">
        <v>6408</v>
      </c>
      <c r="R2482" t="s">
        <v>3317</v>
      </c>
      <c r="S2482" t="s">
        <v>4239</v>
      </c>
      <c r="T2482" t="s">
        <v>3085</v>
      </c>
      <c r="U2482" t="s">
        <v>6409</v>
      </c>
      <c r="V2482" t="s">
        <v>6410</v>
      </c>
      <c r="W2482" t="s">
        <v>3085</v>
      </c>
      <c r="X2482" t="str">
        <f t="shared" si="38"/>
        <v>Funcionamiento</v>
      </c>
      <c r="Y2482" t="s">
        <v>6243</v>
      </c>
    </row>
    <row r="2483" spans="1:25">
      <c r="A2483" t="s">
        <v>3237</v>
      </c>
      <c r="B2483" t="s">
        <v>3362</v>
      </c>
      <c r="C2483" t="s">
        <v>6407</v>
      </c>
      <c r="D2483" t="s">
        <v>3076</v>
      </c>
      <c r="E2483" t="s">
        <v>3077</v>
      </c>
      <c r="F2483" t="s">
        <v>6242</v>
      </c>
      <c r="G2483" t="s">
        <v>6243</v>
      </c>
      <c r="H2483" t="s">
        <v>390</v>
      </c>
      <c r="I2483" t="s">
        <v>392</v>
      </c>
      <c r="J2483" t="s">
        <v>246</v>
      </c>
      <c r="K2483" t="s">
        <v>3079</v>
      </c>
      <c r="L2483" t="s">
        <v>247</v>
      </c>
      <c r="M2483">
        <v>544380</v>
      </c>
      <c r="N2483">
        <v>0</v>
      </c>
      <c r="O2483">
        <v>544380</v>
      </c>
      <c r="P2483">
        <v>0</v>
      </c>
      <c r="Q2483" t="s">
        <v>6408</v>
      </c>
      <c r="R2483" t="s">
        <v>3317</v>
      </c>
      <c r="S2483" t="s">
        <v>4239</v>
      </c>
      <c r="T2483" t="s">
        <v>3085</v>
      </c>
      <c r="U2483" t="s">
        <v>6409</v>
      </c>
      <c r="V2483" t="s">
        <v>6410</v>
      </c>
      <c r="W2483" t="s">
        <v>3085</v>
      </c>
      <c r="X2483" t="str">
        <f t="shared" si="38"/>
        <v>Funcionamiento</v>
      </c>
      <c r="Y2483" t="s">
        <v>6243</v>
      </c>
    </row>
    <row r="2484" spans="1:25">
      <c r="A2484" t="s">
        <v>3237</v>
      </c>
      <c r="B2484" t="s">
        <v>3362</v>
      </c>
      <c r="C2484" t="s">
        <v>6407</v>
      </c>
      <c r="D2484" t="s">
        <v>3076</v>
      </c>
      <c r="E2484" t="s">
        <v>3077</v>
      </c>
      <c r="F2484" t="s">
        <v>6242</v>
      </c>
      <c r="G2484" t="s">
        <v>6243</v>
      </c>
      <c r="H2484" t="s">
        <v>294</v>
      </c>
      <c r="I2484" t="s">
        <v>296</v>
      </c>
      <c r="J2484" t="s">
        <v>246</v>
      </c>
      <c r="K2484" t="s">
        <v>3079</v>
      </c>
      <c r="L2484" t="s">
        <v>247</v>
      </c>
      <c r="M2484">
        <v>801989</v>
      </c>
      <c r="N2484">
        <v>0</v>
      </c>
      <c r="O2484">
        <v>801989</v>
      </c>
      <c r="P2484">
        <v>0</v>
      </c>
      <c r="Q2484" t="s">
        <v>6408</v>
      </c>
      <c r="R2484" t="s">
        <v>3317</v>
      </c>
      <c r="S2484" t="s">
        <v>4239</v>
      </c>
      <c r="T2484" t="s">
        <v>3085</v>
      </c>
      <c r="U2484" t="s">
        <v>6409</v>
      </c>
      <c r="V2484" t="s">
        <v>6410</v>
      </c>
      <c r="W2484" t="s">
        <v>3085</v>
      </c>
      <c r="X2484" t="str">
        <f t="shared" si="38"/>
        <v>Funcionamiento</v>
      </c>
      <c r="Y2484" t="s">
        <v>6243</v>
      </c>
    </row>
    <row r="2485" spans="1:25">
      <c r="A2485" t="s">
        <v>3237</v>
      </c>
      <c r="B2485" t="s">
        <v>3362</v>
      </c>
      <c r="C2485" t="s">
        <v>6407</v>
      </c>
      <c r="D2485" t="s">
        <v>3076</v>
      </c>
      <c r="E2485" t="s">
        <v>3077</v>
      </c>
      <c r="F2485" t="s">
        <v>6242</v>
      </c>
      <c r="G2485" t="s">
        <v>6243</v>
      </c>
      <c r="H2485" t="s">
        <v>312</v>
      </c>
      <c r="I2485" t="s">
        <v>3333</v>
      </c>
      <c r="J2485" t="s">
        <v>246</v>
      </c>
      <c r="K2485" t="s">
        <v>3079</v>
      </c>
      <c r="L2485" t="s">
        <v>247</v>
      </c>
      <c r="M2485">
        <v>939400</v>
      </c>
      <c r="N2485">
        <v>0</v>
      </c>
      <c r="O2485">
        <v>939400</v>
      </c>
      <c r="P2485">
        <v>0</v>
      </c>
      <c r="Q2485" t="s">
        <v>6408</v>
      </c>
      <c r="R2485" t="s">
        <v>3317</v>
      </c>
      <c r="S2485" t="s">
        <v>4239</v>
      </c>
      <c r="T2485" t="s">
        <v>3085</v>
      </c>
      <c r="U2485" t="s">
        <v>6409</v>
      </c>
      <c r="V2485" t="s">
        <v>6410</v>
      </c>
      <c r="W2485" t="s">
        <v>3085</v>
      </c>
      <c r="X2485" t="str">
        <f t="shared" si="38"/>
        <v>Funcionamiento</v>
      </c>
      <c r="Y2485" t="s">
        <v>6243</v>
      </c>
    </row>
    <row r="2486" spans="1:25">
      <c r="A2486" t="s">
        <v>3237</v>
      </c>
      <c r="B2486" t="s">
        <v>3362</v>
      </c>
      <c r="C2486" t="s">
        <v>6407</v>
      </c>
      <c r="D2486" t="s">
        <v>3076</v>
      </c>
      <c r="E2486" t="s">
        <v>3077</v>
      </c>
      <c r="F2486" t="s">
        <v>6242</v>
      </c>
      <c r="G2486" t="s">
        <v>6243</v>
      </c>
      <c r="H2486" t="s">
        <v>336</v>
      </c>
      <c r="I2486" t="s">
        <v>337</v>
      </c>
      <c r="J2486" t="s">
        <v>246</v>
      </c>
      <c r="K2486" t="s">
        <v>3079</v>
      </c>
      <c r="L2486" t="s">
        <v>247</v>
      </c>
      <c r="M2486">
        <v>2354967</v>
      </c>
      <c r="N2486">
        <v>0</v>
      </c>
      <c r="O2486">
        <v>2354967</v>
      </c>
      <c r="P2486">
        <v>0</v>
      </c>
      <c r="Q2486" t="s">
        <v>6408</v>
      </c>
      <c r="R2486" t="s">
        <v>3317</v>
      </c>
      <c r="S2486" t="s">
        <v>4239</v>
      </c>
      <c r="T2486" t="s">
        <v>3085</v>
      </c>
      <c r="U2486" t="s">
        <v>6409</v>
      </c>
      <c r="V2486" t="s">
        <v>6410</v>
      </c>
      <c r="W2486" t="s">
        <v>3085</v>
      </c>
      <c r="X2486" t="str">
        <f t="shared" si="38"/>
        <v>Funcionamiento</v>
      </c>
      <c r="Y2486" t="s">
        <v>6243</v>
      </c>
    </row>
    <row r="2487" spans="1:25">
      <c r="A2487" t="s">
        <v>3317</v>
      </c>
      <c r="B2487" t="s">
        <v>3362</v>
      </c>
      <c r="C2487" t="s">
        <v>6411</v>
      </c>
      <c r="D2487" t="s">
        <v>3076</v>
      </c>
      <c r="E2487" t="s">
        <v>3077</v>
      </c>
      <c r="F2487" t="s">
        <v>6242</v>
      </c>
      <c r="G2487" t="s">
        <v>6243</v>
      </c>
      <c r="H2487" t="s">
        <v>318</v>
      </c>
      <c r="I2487" t="s">
        <v>586</v>
      </c>
      <c r="J2487" t="s">
        <v>246</v>
      </c>
      <c r="K2487" t="s">
        <v>3079</v>
      </c>
      <c r="L2487" t="s">
        <v>247</v>
      </c>
      <c r="M2487">
        <v>2045400</v>
      </c>
      <c r="N2487">
        <v>0</v>
      </c>
      <c r="O2487">
        <v>2045400</v>
      </c>
      <c r="P2487">
        <v>0</v>
      </c>
      <c r="Q2487" t="s">
        <v>6412</v>
      </c>
      <c r="R2487" t="s">
        <v>3325</v>
      </c>
      <c r="S2487" t="s">
        <v>3392</v>
      </c>
      <c r="T2487" t="s">
        <v>3085</v>
      </c>
      <c r="U2487" t="s">
        <v>6413</v>
      </c>
      <c r="V2487" t="s">
        <v>6414</v>
      </c>
      <c r="W2487" t="s">
        <v>3085</v>
      </c>
      <c r="X2487" t="str">
        <f t="shared" si="38"/>
        <v>Funcionamiento</v>
      </c>
      <c r="Y2487" t="s">
        <v>6243</v>
      </c>
    </row>
    <row r="2488" spans="1:25">
      <c r="A2488" t="s">
        <v>3317</v>
      </c>
      <c r="B2488" t="s">
        <v>3362</v>
      </c>
      <c r="C2488" t="s">
        <v>6411</v>
      </c>
      <c r="D2488" t="s">
        <v>3076</v>
      </c>
      <c r="E2488" t="s">
        <v>3077</v>
      </c>
      <c r="F2488" t="s">
        <v>6242</v>
      </c>
      <c r="G2488" t="s">
        <v>6243</v>
      </c>
      <c r="H2488" t="s">
        <v>316</v>
      </c>
      <c r="I2488" t="s">
        <v>583</v>
      </c>
      <c r="J2488" t="s">
        <v>246</v>
      </c>
      <c r="K2488" t="s">
        <v>3079</v>
      </c>
      <c r="L2488" t="s">
        <v>247</v>
      </c>
      <c r="M2488">
        <v>4196300</v>
      </c>
      <c r="N2488">
        <v>0</v>
      </c>
      <c r="O2488">
        <v>4196300</v>
      </c>
      <c r="P2488">
        <v>0</v>
      </c>
      <c r="Q2488" t="s">
        <v>6412</v>
      </c>
      <c r="R2488" t="s">
        <v>3325</v>
      </c>
      <c r="S2488" t="s">
        <v>3392</v>
      </c>
      <c r="T2488" t="s">
        <v>3085</v>
      </c>
      <c r="U2488" t="s">
        <v>6413</v>
      </c>
      <c r="V2488" t="s">
        <v>6414</v>
      </c>
      <c r="W2488" t="s">
        <v>3085</v>
      </c>
      <c r="X2488" t="str">
        <f t="shared" si="38"/>
        <v>Funcionamiento</v>
      </c>
      <c r="Y2488" t="s">
        <v>6243</v>
      </c>
    </row>
    <row r="2489" spans="1:25">
      <c r="A2489" t="s">
        <v>3317</v>
      </c>
      <c r="B2489" t="s">
        <v>3362</v>
      </c>
      <c r="C2489" t="s">
        <v>6411</v>
      </c>
      <c r="D2489" t="s">
        <v>3076</v>
      </c>
      <c r="E2489" t="s">
        <v>3077</v>
      </c>
      <c r="F2489" t="s">
        <v>6242</v>
      </c>
      <c r="G2489" t="s">
        <v>6243</v>
      </c>
      <c r="H2489" t="s">
        <v>322</v>
      </c>
      <c r="I2489" t="s">
        <v>323</v>
      </c>
      <c r="J2489" t="s">
        <v>246</v>
      </c>
      <c r="K2489" t="s">
        <v>3079</v>
      </c>
      <c r="L2489" t="s">
        <v>247</v>
      </c>
      <c r="M2489">
        <v>1534400</v>
      </c>
      <c r="N2489">
        <v>0</v>
      </c>
      <c r="O2489">
        <v>1534400</v>
      </c>
      <c r="P2489">
        <v>0</v>
      </c>
      <c r="Q2489" t="s">
        <v>6412</v>
      </c>
      <c r="R2489" t="s">
        <v>3325</v>
      </c>
      <c r="S2489" t="s">
        <v>3392</v>
      </c>
      <c r="T2489" t="s">
        <v>3085</v>
      </c>
      <c r="U2489" t="s">
        <v>6413</v>
      </c>
      <c r="V2489" t="s">
        <v>6414</v>
      </c>
      <c r="W2489" t="s">
        <v>3085</v>
      </c>
      <c r="X2489" t="str">
        <f t="shared" si="38"/>
        <v>Funcionamiento</v>
      </c>
      <c r="Y2489" t="s">
        <v>6243</v>
      </c>
    </row>
    <row r="2490" spans="1:25">
      <c r="A2490" t="s">
        <v>3317</v>
      </c>
      <c r="B2490" t="s">
        <v>3362</v>
      </c>
      <c r="C2490" t="s">
        <v>6411</v>
      </c>
      <c r="D2490" t="s">
        <v>3076</v>
      </c>
      <c r="E2490" t="s">
        <v>3077</v>
      </c>
      <c r="F2490" t="s">
        <v>6242</v>
      </c>
      <c r="G2490" t="s">
        <v>6243</v>
      </c>
      <c r="H2490" t="s">
        <v>314</v>
      </c>
      <c r="I2490" t="s">
        <v>582</v>
      </c>
      <c r="J2490" t="s">
        <v>246</v>
      </c>
      <c r="K2490" t="s">
        <v>3079</v>
      </c>
      <c r="L2490" t="s">
        <v>247</v>
      </c>
      <c r="M2490">
        <v>5923800</v>
      </c>
      <c r="N2490">
        <v>0</v>
      </c>
      <c r="O2490">
        <v>5923800</v>
      </c>
      <c r="P2490">
        <v>0</v>
      </c>
      <c r="Q2490" t="s">
        <v>6412</v>
      </c>
      <c r="R2490" t="s">
        <v>3325</v>
      </c>
      <c r="S2490" t="s">
        <v>3392</v>
      </c>
      <c r="T2490" t="s">
        <v>3085</v>
      </c>
      <c r="U2490" t="s">
        <v>6413</v>
      </c>
      <c r="V2490" t="s">
        <v>6414</v>
      </c>
      <c r="W2490" t="s">
        <v>3085</v>
      </c>
      <c r="X2490" t="str">
        <f t="shared" si="38"/>
        <v>Funcionamiento</v>
      </c>
      <c r="Y2490" t="s">
        <v>6243</v>
      </c>
    </row>
    <row r="2491" spans="1:25">
      <c r="A2491" t="s">
        <v>3317</v>
      </c>
      <c r="B2491" t="s">
        <v>3362</v>
      </c>
      <c r="C2491" t="s">
        <v>6411</v>
      </c>
      <c r="D2491" t="s">
        <v>3076</v>
      </c>
      <c r="E2491" t="s">
        <v>3077</v>
      </c>
      <c r="F2491" t="s">
        <v>6242</v>
      </c>
      <c r="G2491" t="s">
        <v>6243</v>
      </c>
      <c r="H2491" t="s">
        <v>324</v>
      </c>
      <c r="I2491" t="s">
        <v>325</v>
      </c>
      <c r="J2491" t="s">
        <v>246</v>
      </c>
      <c r="K2491" t="s">
        <v>3079</v>
      </c>
      <c r="L2491" t="s">
        <v>247</v>
      </c>
      <c r="M2491">
        <v>1023400</v>
      </c>
      <c r="N2491">
        <v>0</v>
      </c>
      <c r="O2491">
        <v>1023400</v>
      </c>
      <c r="P2491">
        <v>0</v>
      </c>
      <c r="Q2491" t="s">
        <v>6412</v>
      </c>
      <c r="R2491" t="s">
        <v>3325</v>
      </c>
      <c r="S2491" t="s">
        <v>3392</v>
      </c>
      <c r="T2491" t="s">
        <v>3085</v>
      </c>
      <c r="U2491" t="s">
        <v>6413</v>
      </c>
      <c r="V2491" t="s">
        <v>6414</v>
      </c>
      <c r="W2491" t="s">
        <v>3085</v>
      </c>
      <c r="X2491" t="str">
        <f t="shared" si="38"/>
        <v>Funcionamiento</v>
      </c>
      <c r="Y2491" t="s">
        <v>6243</v>
      </c>
    </row>
    <row r="2492" spans="1:25">
      <c r="A2492" t="s">
        <v>3317</v>
      </c>
      <c r="B2492" t="s">
        <v>3362</v>
      </c>
      <c r="C2492" t="s">
        <v>6411</v>
      </c>
      <c r="D2492" t="s">
        <v>3076</v>
      </c>
      <c r="E2492" t="s">
        <v>3077</v>
      </c>
      <c r="F2492" t="s">
        <v>6242</v>
      </c>
      <c r="G2492" t="s">
        <v>6243</v>
      </c>
      <c r="H2492" t="s">
        <v>320</v>
      </c>
      <c r="I2492" t="s">
        <v>321</v>
      </c>
      <c r="J2492" t="s">
        <v>246</v>
      </c>
      <c r="K2492" t="s">
        <v>3079</v>
      </c>
      <c r="L2492" t="s">
        <v>247</v>
      </c>
      <c r="M2492">
        <v>473800</v>
      </c>
      <c r="N2492">
        <v>0</v>
      </c>
      <c r="O2492">
        <v>473800</v>
      </c>
      <c r="P2492">
        <v>0</v>
      </c>
      <c r="Q2492" t="s">
        <v>6412</v>
      </c>
      <c r="R2492" t="s">
        <v>3325</v>
      </c>
      <c r="S2492" t="s">
        <v>3392</v>
      </c>
      <c r="T2492" t="s">
        <v>3085</v>
      </c>
      <c r="U2492" t="s">
        <v>6413</v>
      </c>
      <c r="V2492" t="s">
        <v>6414</v>
      </c>
      <c r="W2492" t="s">
        <v>3085</v>
      </c>
      <c r="X2492" t="str">
        <f t="shared" si="38"/>
        <v>Funcionamiento</v>
      </c>
      <c r="Y2492" t="s">
        <v>6243</v>
      </c>
    </row>
    <row r="2493" spans="1:25">
      <c r="A2493" t="s">
        <v>3325</v>
      </c>
      <c r="B2493" t="s">
        <v>3691</v>
      </c>
      <c r="C2493" t="s">
        <v>6415</v>
      </c>
      <c r="D2493" t="s">
        <v>3076</v>
      </c>
      <c r="E2493" t="s">
        <v>3077</v>
      </c>
      <c r="F2493" t="s">
        <v>3149</v>
      </c>
      <c r="G2493" t="s">
        <v>6243</v>
      </c>
      <c r="H2493" t="s">
        <v>437</v>
      </c>
      <c r="I2493" t="s">
        <v>649</v>
      </c>
      <c r="J2493" t="s">
        <v>253</v>
      </c>
      <c r="K2493" t="s">
        <v>3115</v>
      </c>
      <c r="L2493" t="s">
        <v>247</v>
      </c>
      <c r="M2493">
        <v>2228283</v>
      </c>
      <c r="N2493">
        <v>-283</v>
      </c>
      <c r="O2493">
        <v>2228000</v>
      </c>
      <c r="P2493">
        <v>0</v>
      </c>
      <c r="Q2493" t="s">
        <v>6416</v>
      </c>
      <c r="R2493" t="s">
        <v>3257</v>
      </c>
      <c r="S2493" t="s">
        <v>3133</v>
      </c>
      <c r="T2493" t="s">
        <v>6417</v>
      </c>
      <c r="U2493" t="s">
        <v>6418</v>
      </c>
      <c r="V2493" t="s">
        <v>6419</v>
      </c>
      <c r="W2493" t="s">
        <v>3085</v>
      </c>
      <c r="X2493" t="str">
        <f t="shared" si="38"/>
        <v>Inversión</v>
      </c>
      <c r="Y2493" t="s">
        <v>3157</v>
      </c>
    </row>
    <row r="2494" spans="1:25">
      <c r="A2494" t="s">
        <v>3257</v>
      </c>
      <c r="B2494" t="s">
        <v>3703</v>
      </c>
      <c r="C2494" t="s">
        <v>6420</v>
      </c>
      <c r="D2494" t="s">
        <v>3076</v>
      </c>
      <c r="E2494" t="s">
        <v>3077</v>
      </c>
      <c r="F2494" t="s">
        <v>3159</v>
      </c>
      <c r="G2494" t="s">
        <v>6243</v>
      </c>
      <c r="H2494" t="s">
        <v>431</v>
      </c>
      <c r="I2494" t="s">
        <v>648</v>
      </c>
      <c r="J2494" t="s">
        <v>246</v>
      </c>
      <c r="K2494" t="s">
        <v>3150</v>
      </c>
      <c r="L2494" t="s">
        <v>247</v>
      </c>
      <c r="M2494">
        <v>1962920</v>
      </c>
      <c r="N2494">
        <v>0</v>
      </c>
      <c r="O2494">
        <v>1962920</v>
      </c>
      <c r="P2494">
        <v>0</v>
      </c>
      <c r="Q2494" t="s">
        <v>6421</v>
      </c>
      <c r="R2494" t="s">
        <v>3245</v>
      </c>
      <c r="S2494" t="s">
        <v>3285</v>
      </c>
      <c r="T2494" t="s">
        <v>5470</v>
      </c>
      <c r="U2494" t="s">
        <v>6422</v>
      </c>
      <c r="V2494" t="s">
        <v>6423</v>
      </c>
      <c r="W2494" t="s">
        <v>3085</v>
      </c>
      <c r="X2494" t="str">
        <f t="shared" si="38"/>
        <v>Inversión</v>
      </c>
      <c r="Y2494" t="s">
        <v>3166</v>
      </c>
    </row>
    <row r="2495" spans="1:25">
      <c r="A2495" t="s">
        <v>3257</v>
      </c>
      <c r="B2495" t="s">
        <v>3703</v>
      </c>
      <c r="C2495" t="s">
        <v>6420</v>
      </c>
      <c r="D2495" t="s">
        <v>3076</v>
      </c>
      <c r="E2495" t="s">
        <v>3077</v>
      </c>
      <c r="F2495" t="s">
        <v>3149</v>
      </c>
      <c r="G2495" t="s">
        <v>6243</v>
      </c>
      <c r="H2495" t="s">
        <v>437</v>
      </c>
      <c r="I2495" t="s">
        <v>649</v>
      </c>
      <c r="J2495" t="s">
        <v>246</v>
      </c>
      <c r="K2495" t="s">
        <v>3150</v>
      </c>
      <c r="L2495" t="s">
        <v>247</v>
      </c>
      <c r="M2495">
        <v>0</v>
      </c>
      <c r="N2495">
        <v>280140</v>
      </c>
      <c r="O2495">
        <v>280140</v>
      </c>
      <c r="P2495">
        <v>0</v>
      </c>
      <c r="Q2495" t="s">
        <v>6421</v>
      </c>
      <c r="R2495" t="s">
        <v>3245</v>
      </c>
      <c r="S2495" t="s">
        <v>3285</v>
      </c>
      <c r="T2495" t="s">
        <v>5470</v>
      </c>
      <c r="U2495" t="s">
        <v>6422</v>
      </c>
      <c r="V2495" t="s">
        <v>6423</v>
      </c>
      <c r="W2495" t="s">
        <v>3085</v>
      </c>
      <c r="X2495" t="str">
        <f t="shared" si="38"/>
        <v>Inversión</v>
      </c>
      <c r="Y2495" t="s">
        <v>3157</v>
      </c>
    </row>
    <row r="2496" spans="1:25">
      <c r="A2496" t="s">
        <v>3245</v>
      </c>
      <c r="B2496" t="s">
        <v>3389</v>
      </c>
      <c r="C2496" t="s">
        <v>6424</v>
      </c>
      <c r="D2496" t="s">
        <v>3076</v>
      </c>
      <c r="E2496" t="s">
        <v>3077</v>
      </c>
      <c r="F2496" t="s">
        <v>6242</v>
      </c>
      <c r="G2496" t="s">
        <v>6243</v>
      </c>
      <c r="H2496" t="s">
        <v>292</v>
      </c>
      <c r="I2496" t="s">
        <v>293</v>
      </c>
      <c r="J2496" t="s">
        <v>246</v>
      </c>
      <c r="K2496" t="s">
        <v>3079</v>
      </c>
      <c r="L2496" t="s">
        <v>247</v>
      </c>
      <c r="M2496">
        <v>49024864</v>
      </c>
      <c r="N2496">
        <v>0</v>
      </c>
      <c r="O2496">
        <v>49024864</v>
      </c>
      <c r="P2496">
        <v>0</v>
      </c>
      <c r="Q2496" t="s">
        <v>6425</v>
      </c>
      <c r="R2496" t="s">
        <v>3336</v>
      </c>
      <c r="S2496" t="s">
        <v>6426</v>
      </c>
      <c r="T2496" t="s">
        <v>3085</v>
      </c>
      <c r="U2496" t="s">
        <v>6427</v>
      </c>
      <c r="V2496" t="s">
        <v>6428</v>
      </c>
      <c r="W2496" t="s">
        <v>3085</v>
      </c>
      <c r="X2496" t="str">
        <f t="shared" si="38"/>
        <v>Funcionamiento</v>
      </c>
      <c r="Y2496" t="s">
        <v>6243</v>
      </c>
    </row>
    <row r="2497" spans="1:25">
      <c r="A2497" t="s">
        <v>3245</v>
      </c>
      <c r="B2497" t="s">
        <v>3389</v>
      </c>
      <c r="C2497" t="s">
        <v>6424</v>
      </c>
      <c r="D2497" t="s">
        <v>3076</v>
      </c>
      <c r="E2497" t="s">
        <v>3077</v>
      </c>
      <c r="F2497" t="s">
        <v>6242</v>
      </c>
      <c r="G2497" t="s">
        <v>6243</v>
      </c>
      <c r="H2497" t="s">
        <v>390</v>
      </c>
      <c r="I2497" t="s">
        <v>392</v>
      </c>
      <c r="J2497" t="s">
        <v>246</v>
      </c>
      <c r="K2497" t="s">
        <v>3079</v>
      </c>
      <c r="L2497" t="s">
        <v>247</v>
      </c>
      <c r="M2497">
        <v>796773</v>
      </c>
      <c r="N2497">
        <v>0</v>
      </c>
      <c r="O2497">
        <v>796773</v>
      </c>
      <c r="P2497">
        <v>0</v>
      </c>
      <c r="Q2497" t="s">
        <v>6425</v>
      </c>
      <c r="R2497" t="s">
        <v>3336</v>
      </c>
      <c r="S2497" t="s">
        <v>6426</v>
      </c>
      <c r="T2497" t="s">
        <v>3085</v>
      </c>
      <c r="U2497" t="s">
        <v>6427</v>
      </c>
      <c r="V2497" t="s">
        <v>6428</v>
      </c>
      <c r="W2497" t="s">
        <v>3085</v>
      </c>
      <c r="X2497" t="str">
        <f t="shared" si="38"/>
        <v>Funcionamiento</v>
      </c>
      <c r="Y2497" t="s">
        <v>6243</v>
      </c>
    </row>
    <row r="2498" spans="1:25">
      <c r="A2498" t="s">
        <v>3245</v>
      </c>
      <c r="B2498" t="s">
        <v>3389</v>
      </c>
      <c r="C2498" t="s">
        <v>6424</v>
      </c>
      <c r="D2498" t="s">
        <v>3076</v>
      </c>
      <c r="E2498" t="s">
        <v>3077</v>
      </c>
      <c r="F2498" t="s">
        <v>6242</v>
      </c>
      <c r="G2498" t="s">
        <v>6243</v>
      </c>
      <c r="H2498" t="s">
        <v>331</v>
      </c>
      <c r="I2498" t="s">
        <v>587</v>
      </c>
      <c r="J2498" t="s">
        <v>246</v>
      </c>
      <c r="K2498" t="s">
        <v>3079</v>
      </c>
      <c r="L2498" t="s">
        <v>247</v>
      </c>
      <c r="M2498">
        <v>2841144</v>
      </c>
      <c r="N2498">
        <v>0</v>
      </c>
      <c r="O2498">
        <v>2841144</v>
      </c>
      <c r="P2498">
        <v>0</v>
      </c>
      <c r="Q2498" t="s">
        <v>6425</v>
      </c>
      <c r="R2498" t="s">
        <v>3336</v>
      </c>
      <c r="S2498" t="s">
        <v>6426</v>
      </c>
      <c r="T2498" t="s">
        <v>3085</v>
      </c>
      <c r="U2498" t="s">
        <v>6427</v>
      </c>
      <c r="V2498" t="s">
        <v>6428</v>
      </c>
      <c r="W2498" t="s">
        <v>3085</v>
      </c>
      <c r="X2498" t="str">
        <f t="shared" ref="X2498:X2561" si="39">IF(LEFT(H2498,1)="C","Inversión","Funcionamiento")</f>
        <v>Funcionamiento</v>
      </c>
      <c r="Y2498" t="s">
        <v>6243</v>
      </c>
    </row>
    <row r="2499" spans="1:25">
      <c r="A2499" t="s">
        <v>3245</v>
      </c>
      <c r="B2499" t="s">
        <v>3389</v>
      </c>
      <c r="C2499" t="s">
        <v>6424</v>
      </c>
      <c r="D2499" t="s">
        <v>3076</v>
      </c>
      <c r="E2499" t="s">
        <v>3077</v>
      </c>
      <c r="F2499" t="s">
        <v>6242</v>
      </c>
      <c r="G2499" t="s">
        <v>6243</v>
      </c>
      <c r="H2499" t="s">
        <v>333</v>
      </c>
      <c r="I2499" t="s">
        <v>335</v>
      </c>
      <c r="J2499" t="s">
        <v>246</v>
      </c>
      <c r="K2499" t="s">
        <v>3079</v>
      </c>
      <c r="L2499" t="s">
        <v>247</v>
      </c>
      <c r="M2499">
        <v>213438</v>
      </c>
      <c r="N2499">
        <v>0</v>
      </c>
      <c r="O2499">
        <v>213438</v>
      </c>
      <c r="P2499">
        <v>0</v>
      </c>
      <c r="Q2499" t="s">
        <v>6425</v>
      </c>
      <c r="R2499" t="s">
        <v>3336</v>
      </c>
      <c r="S2499" t="s">
        <v>6426</v>
      </c>
      <c r="T2499" t="s">
        <v>3085</v>
      </c>
      <c r="U2499" t="s">
        <v>6427</v>
      </c>
      <c r="V2499" t="s">
        <v>6428</v>
      </c>
      <c r="W2499" t="s">
        <v>3085</v>
      </c>
      <c r="X2499" t="str">
        <f t="shared" si="39"/>
        <v>Funcionamiento</v>
      </c>
      <c r="Y2499" t="s">
        <v>6243</v>
      </c>
    </row>
    <row r="2500" spans="1:25">
      <c r="A2500" t="s">
        <v>3245</v>
      </c>
      <c r="B2500" t="s">
        <v>3389</v>
      </c>
      <c r="C2500" t="s">
        <v>6424</v>
      </c>
      <c r="D2500" t="s">
        <v>3076</v>
      </c>
      <c r="E2500" t="s">
        <v>3077</v>
      </c>
      <c r="F2500" t="s">
        <v>6242</v>
      </c>
      <c r="G2500" t="s">
        <v>6243</v>
      </c>
      <c r="H2500" t="s">
        <v>303</v>
      </c>
      <c r="I2500" t="s">
        <v>305</v>
      </c>
      <c r="J2500" t="s">
        <v>246</v>
      </c>
      <c r="K2500" t="s">
        <v>3079</v>
      </c>
      <c r="L2500" t="s">
        <v>247</v>
      </c>
      <c r="M2500">
        <v>3355153</v>
      </c>
      <c r="N2500">
        <v>0</v>
      </c>
      <c r="O2500">
        <v>3355153</v>
      </c>
      <c r="P2500">
        <v>0</v>
      </c>
      <c r="Q2500" t="s">
        <v>6425</v>
      </c>
      <c r="R2500" t="s">
        <v>3336</v>
      </c>
      <c r="S2500" t="s">
        <v>6426</v>
      </c>
      <c r="T2500" t="s">
        <v>3085</v>
      </c>
      <c r="U2500" t="s">
        <v>6427</v>
      </c>
      <c r="V2500" t="s">
        <v>6428</v>
      </c>
      <c r="W2500" t="s">
        <v>3085</v>
      </c>
      <c r="X2500" t="str">
        <f t="shared" si="39"/>
        <v>Funcionamiento</v>
      </c>
      <c r="Y2500" t="s">
        <v>6243</v>
      </c>
    </row>
    <row r="2501" spans="1:25">
      <c r="A2501" t="s">
        <v>3245</v>
      </c>
      <c r="B2501" t="s">
        <v>3389</v>
      </c>
      <c r="C2501" t="s">
        <v>6424</v>
      </c>
      <c r="D2501" t="s">
        <v>3076</v>
      </c>
      <c r="E2501" t="s">
        <v>3077</v>
      </c>
      <c r="F2501" t="s">
        <v>6242</v>
      </c>
      <c r="G2501" t="s">
        <v>6243</v>
      </c>
      <c r="H2501" t="s">
        <v>312</v>
      </c>
      <c r="I2501" t="s">
        <v>3333</v>
      </c>
      <c r="J2501" t="s">
        <v>246</v>
      </c>
      <c r="K2501" t="s">
        <v>3079</v>
      </c>
      <c r="L2501" t="s">
        <v>247</v>
      </c>
      <c r="M2501">
        <v>1028540</v>
      </c>
      <c r="N2501">
        <v>0</v>
      </c>
      <c r="O2501">
        <v>1028540</v>
      </c>
      <c r="P2501">
        <v>0</v>
      </c>
      <c r="Q2501" t="s">
        <v>6425</v>
      </c>
      <c r="R2501" t="s">
        <v>3336</v>
      </c>
      <c r="S2501" t="s">
        <v>6426</v>
      </c>
      <c r="T2501" t="s">
        <v>3085</v>
      </c>
      <c r="U2501" t="s">
        <v>6427</v>
      </c>
      <c r="V2501" t="s">
        <v>6428</v>
      </c>
      <c r="W2501" t="s">
        <v>3085</v>
      </c>
      <c r="X2501" t="str">
        <f t="shared" si="39"/>
        <v>Funcionamiento</v>
      </c>
      <c r="Y2501" t="s">
        <v>6243</v>
      </c>
    </row>
    <row r="2502" spans="1:25">
      <c r="A2502" t="s">
        <v>3245</v>
      </c>
      <c r="B2502" t="s">
        <v>3389</v>
      </c>
      <c r="C2502" t="s">
        <v>6424</v>
      </c>
      <c r="D2502" t="s">
        <v>3076</v>
      </c>
      <c r="E2502" t="s">
        <v>3077</v>
      </c>
      <c r="F2502" t="s">
        <v>6242</v>
      </c>
      <c r="G2502" t="s">
        <v>6243</v>
      </c>
      <c r="H2502" t="s">
        <v>336</v>
      </c>
      <c r="I2502" t="s">
        <v>337</v>
      </c>
      <c r="J2502" t="s">
        <v>246</v>
      </c>
      <c r="K2502" t="s">
        <v>3079</v>
      </c>
      <c r="L2502" t="s">
        <v>247</v>
      </c>
      <c r="M2502">
        <v>2354967</v>
      </c>
      <c r="N2502">
        <v>0</v>
      </c>
      <c r="O2502">
        <v>2354967</v>
      </c>
      <c r="P2502">
        <v>0</v>
      </c>
      <c r="Q2502" t="s">
        <v>6425</v>
      </c>
      <c r="R2502" t="s">
        <v>3336</v>
      </c>
      <c r="S2502" t="s">
        <v>6426</v>
      </c>
      <c r="T2502" t="s">
        <v>3085</v>
      </c>
      <c r="U2502" t="s">
        <v>6427</v>
      </c>
      <c r="V2502" t="s">
        <v>6428</v>
      </c>
      <c r="W2502" t="s">
        <v>3085</v>
      </c>
      <c r="X2502" t="str">
        <f t="shared" si="39"/>
        <v>Funcionamiento</v>
      </c>
      <c r="Y2502" t="s">
        <v>6243</v>
      </c>
    </row>
    <row r="2503" spans="1:25">
      <c r="A2503" t="s">
        <v>3245</v>
      </c>
      <c r="B2503" t="s">
        <v>3389</v>
      </c>
      <c r="C2503" t="s">
        <v>6424</v>
      </c>
      <c r="D2503" t="s">
        <v>3076</v>
      </c>
      <c r="E2503" t="s">
        <v>3077</v>
      </c>
      <c r="F2503" t="s">
        <v>6242</v>
      </c>
      <c r="G2503" t="s">
        <v>6243</v>
      </c>
      <c r="H2503" t="s">
        <v>294</v>
      </c>
      <c r="I2503" t="s">
        <v>296</v>
      </c>
      <c r="J2503" t="s">
        <v>246</v>
      </c>
      <c r="K2503" t="s">
        <v>3079</v>
      </c>
      <c r="L2503" t="s">
        <v>247</v>
      </c>
      <c r="M2503">
        <v>859274</v>
      </c>
      <c r="N2503">
        <v>0</v>
      </c>
      <c r="O2503">
        <v>859274</v>
      </c>
      <c r="P2503">
        <v>0</v>
      </c>
      <c r="Q2503" t="s">
        <v>6425</v>
      </c>
      <c r="R2503" t="s">
        <v>3336</v>
      </c>
      <c r="S2503" t="s">
        <v>6426</v>
      </c>
      <c r="T2503" t="s">
        <v>3085</v>
      </c>
      <c r="U2503" t="s">
        <v>6427</v>
      </c>
      <c r="V2503" t="s">
        <v>6428</v>
      </c>
      <c r="W2503" t="s">
        <v>3085</v>
      </c>
      <c r="X2503" t="str">
        <f t="shared" si="39"/>
        <v>Funcionamiento</v>
      </c>
      <c r="Y2503" t="s">
        <v>6243</v>
      </c>
    </row>
    <row r="2504" spans="1:25">
      <c r="A2504" t="s">
        <v>3245</v>
      </c>
      <c r="B2504" t="s">
        <v>3389</v>
      </c>
      <c r="C2504" t="s">
        <v>6424</v>
      </c>
      <c r="D2504" t="s">
        <v>3076</v>
      </c>
      <c r="E2504" t="s">
        <v>3077</v>
      </c>
      <c r="F2504" t="s">
        <v>6242</v>
      </c>
      <c r="G2504" t="s">
        <v>6243</v>
      </c>
      <c r="H2504" t="s">
        <v>309</v>
      </c>
      <c r="I2504" t="s">
        <v>311</v>
      </c>
      <c r="J2504" t="s">
        <v>246</v>
      </c>
      <c r="K2504" t="s">
        <v>3079</v>
      </c>
      <c r="L2504" t="s">
        <v>247</v>
      </c>
      <c r="M2504">
        <v>2905715</v>
      </c>
      <c r="N2504">
        <v>0</v>
      </c>
      <c r="O2504">
        <v>2905715</v>
      </c>
      <c r="P2504">
        <v>0</v>
      </c>
      <c r="Q2504" t="s">
        <v>6425</v>
      </c>
      <c r="R2504" t="s">
        <v>3336</v>
      </c>
      <c r="S2504" t="s">
        <v>6426</v>
      </c>
      <c r="T2504" t="s">
        <v>3085</v>
      </c>
      <c r="U2504" t="s">
        <v>6427</v>
      </c>
      <c r="V2504" t="s">
        <v>6428</v>
      </c>
      <c r="W2504" t="s">
        <v>3085</v>
      </c>
      <c r="X2504" t="str">
        <f t="shared" si="39"/>
        <v>Funcionamiento</v>
      </c>
      <c r="Y2504" t="s">
        <v>6243</v>
      </c>
    </row>
    <row r="2505" spans="1:25">
      <c r="A2505" t="s">
        <v>3336</v>
      </c>
      <c r="B2505" t="s">
        <v>3389</v>
      </c>
      <c r="C2505" t="s">
        <v>6429</v>
      </c>
      <c r="D2505" t="s">
        <v>3076</v>
      </c>
      <c r="E2505" t="s">
        <v>3077</v>
      </c>
      <c r="F2505" t="s">
        <v>6242</v>
      </c>
      <c r="G2505" t="s">
        <v>6243</v>
      </c>
      <c r="H2505" t="s">
        <v>314</v>
      </c>
      <c r="I2505" t="s">
        <v>582</v>
      </c>
      <c r="J2505" t="s">
        <v>246</v>
      </c>
      <c r="K2505" t="s">
        <v>3079</v>
      </c>
      <c r="L2505" t="s">
        <v>247</v>
      </c>
      <c r="M2505">
        <v>6396000</v>
      </c>
      <c r="N2505">
        <v>0</v>
      </c>
      <c r="O2505">
        <v>6396000</v>
      </c>
      <c r="P2505">
        <v>0</v>
      </c>
      <c r="Q2505" t="s">
        <v>6430</v>
      </c>
      <c r="R2505" t="s">
        <v>3343</v>
      </c>
      <c r="S2505" t="s">
        <v>3428</v>
      </c>
      <c r="T2505" t="s">
        <v>3085</v>
      </c>
      <c r="U2505" t="s">
        <v>6431</v>
      </c>
      <c r="V2505" t="s">
        <v>6432</v>
      </c>
      <c r="W2505" t="s">
        <v>3085</v>
      </c>
      <c r="X2505" t="str">
        <f t="shared" si="39"/>
        <v>Funcionamiento</v>
      </c>
      <c r="Y2505" t="s">
        <v>6243</v>
      </c>
    </row>
    <row r="2506" spans="1:25">
      <c r="A2506" t="s">
        <v>3336</v>
      </c>
      <c r="B2506" t="s">
        <v>3389</v>
      </c>
      <c r="C2506" t="s">
        <v>6429</v>
      </c>
      <c r="D2506" t="s">
        <v>3076</v>
      </c>
      <c r="E2506" t="s">
        <v>3077</v>
      </c>
      <c r="F2506" t="s">
        <v>6242</v>
      </c>
      <c r="G2506" t="s">
        <v>6243</v>
      </c>
      <c r="H2506" t="s">
        <v>322</v>
      </c>
      <c r="I2506" t="s">
        <v>323</v>
      </c>
      <c r="J2506" t="s">
        <v>246</v>
      </c>
      <c r="K2506" t="s">
        <v>3079</v>
      </c>
      <c r="L2506" t="s">
        <v>247</v>
      </c>
      <c r="M2506">
        <v>1744100</v>
      </c>
      <c r="N2506">
        <v>0</v>
      </c>
      <c r="O2506">
        <v>1744100</v>
      </c>
      <c r="P2506">
        <v>0</v>
      </c>
      <c r="Q2506" t="s">
        <v>6430</v>
      </c>
      <c r="R2506" t="s">
        <v>3343</v>
      </c>
      <c r="S2506" t="s">
        <v>3428</v>
      </c>
      <c r="T2506" t="s">
        <v>3085</v>
      </c>
      <c r="U2506" t="s">
        <v>6431</v>
      </c>
      <c r="V2506" t="s">
        <v>6432</v>
      </c>
      <c r="W2506" t="s">
        <v>3085</v>
      </c>
      <c r="X2506" t="str">
        <f t="shared" si="39"/>
        <v>Funcionamiento</v>
      </c>
      <c r="Y2506" t="s">
        <v>6243</v>
      </c>
    </row>
    <row r="2507" spans="1:25">
      <c r="A2507" t="s">
        <v>3336</v>
      </c>
      <c r="B2507" t="s">
        <v>3389</v>
      </c>
      <c r="C2507" t="s">
        <v>6429</v>
      </c>
      <c r="D2507" t="s">
        <v>3076</v>
      </c>
      <c r="E2507" t="s">
        <v>3077</v>
      </c>
      <c r="F2507" t="s">
        <v>6242</v>
      </c>
      <c r="G2507" t="s">
        <v>6243</v>
      </c>
      <c r="H2507" t="s">
        <v>324</v>
      </c>
      <c r="I2507" t="s">
        <v>325</v>
      </c>
      <c r="J2507" t="s">
        <v>246</v>
      </c>
      <c r="K2507" t="s">
        <v>3079</v>
      </c>
      <c r="L2507" t="s">
        <v>247</v>
      </c>
      <c r="M2507">
        <v>1162900</v>
      </c>
      <c r="N2507">
        <v>0</v>
      </c>
      <c r="O2507">
        <v>1162900</v>
      </c>
      <c r="P2507">
        <v>0</v>
      </c>
      <c r="Q2507" t="s">
        <v>6430</v>
      </c>
      <c r="R2507" t="s">
        <v>3343</v>
      </c>
      <c r="S2507" t="s">
        <v>3428</v>
      </c>
      <c r="T2507" t="s">
        <v>3085</v>
      </c>
      <c r="U2507" t="s">
        <v>6431</v>
      </c>
      <c r="V2507" t="s">
        <v>6432</v>
      </c>
      <c r="W2507" t="s">
        <v>3085</v>
      </c>
      <c r="X2507" t="str">
        <f t="shared" si="39"/>
        <v>Funcionamiento</v>
      </c>
      <c r="Y2507" t="s">
        <v>6243</v>
      </c>
    </row>
    <row r="2508" spans="1:25">
      <c r="A2508" t="s">
        <v>3336</v>
      </c>
      <c r="B2508" t="s">
        <v>3389</v>
      </c>
      <c r="C2508" t="s">
        <v>6429</v>
      </c>
      <c r="D2508" t="s">
        <v>3076</v>
      </c>
      <c r="E2508" t="s">
        <v>3077</v>
      </c>
      <c r="F2508" t="s">
        <v>6242</v>
      </c>
      <c r="G2508" t="s">
        <v>6243</v>
      </c>
      <c r="H2508" t="s">
        <v>316</v>
      </c>
      <c r="I2508" t="s">
        <v>583</v>
      </c>
      <c r="J2508" t="s">
        <v>246</v>
      </c>
      <c r="K2508" t="s">
        <v>3079</v>
      </c>
      <c r="L2508" t="s">
        <v>247</v>
      </c>
      <c r="M2508">
        <v>4530700</v>
      </c>
      <c r="N2508">
        <v>0</v>
      </c>
      <c r="O2508">
        <v>4530700</v>
      </c>
      <c r="P2508">
        <v>0</v>
      </c>
      <c r="Q2508" t="s">
        <v>6430</v>
      </c>
      <c r="R2508" t="s">
        <v>3343</v>
      </c>
      <c r="S2508" t="s">
        <v>3428</v>
      </c>
      <c r="T2508" t="s">
        <v>3085</v>
      </c>
      <c r="U2508" t="s">
        <v>6431</v>
      </c>
      <c r="V2508" t="s">
        <v>6432</v>
      </c>
      <c r="W2508" t="s">
        <v>3085</v>
      </c>
      <c r="X2508" t="str">
        <f t="shared" si="39"/>
        <v>Funcionamiento</v>
      </c>
      <c r="Y2508" t="s">
        <v>6243</v>
      </c>
    </row>
    <row r="2509" spans="1:25">
      <c r="A2509" t="s">
        <v>3336</v>
      </c>
      <c r="B2509" t="s">
        <v>3389</v>
      </c>
      <c r="C2509" t="s">
        <v>6429</v>
      </c>
      <c r="D2509" t="s">
        <v>3076</v>
      </c>
      <c r="E2509" t="s">
        <v>3077</v>
      </c>
      <c r="F2509" t="s">
        <v>6242</v>
      </c>
      <c r="G2509" t="s">
        <v>6243</v>
      </c>
      <c r="H2509" t="s">
        <v>318</v>
      </c>
      <c r="I2509" t="s">
        <v>586</v>
      </c>
      <c r="J2509" t="s">
        <v>246</v>
      </c>
      <c r="K2509" t="s">
        <v>3079</v>
      </c>
      <c r="L2509" t="s">
        <v>247</v>
      </c>
      <c r="M2509">
        <v>2324800</v>
      </c>
      <c r="N2509">
        <v>0</v>
      </c>
      <c r="O2509">
        <v>2324800</v>
      </c>
      <c r="P2509">
        <v>0</v>
      </c>
      <c r="Q2509" t="s">
        <v>6430</v>
      </c>
      <c r="R2509" t="s">
        <v>3343</v>
      </c>
      <c r="S2509" t="s">
        <v>3428</v>
      </c>
      <c r="T2509" t="s">
        <v>3085</v>
      </c>
      <c r="U2509" t="s">
        <v>6431</v>
      </c>
      <c r="V2509" t="s">
        <v>6432</v>
      </c>
      <c r="W2509" t="s">
        <v>3085</v>
      </c>
      <c r="X2509" t="str">
        <f t="shared" si="39"/>
        <v>Funcionamiento</v>
      </c>
      <c r="Y2509" t="s">
        <v>6243</v>
      </c>
    </row>
    <row r="2510" spans="1:25">
      <c r="A2510" t="s">
        <v>3336</v>
      </c>
      <c r="B2510" t="s">
        <v>3389</v>
      </c>
      <c r="C2510" t="s">
        <v>6429</v>
      </c>
      <c r="D2510" t="s">
        <v>3076</v>
      </c>
      <c r="E2510" t="s">
        <v>3077</v>
      </c>
      <c r="F2510" t="s">
        <v>6242</v>
      </c>
      <c r="G2510" t="s">
        <v>6243</v>
      </c>
      <c r="H2510" t="s">
        <v>320</v>
      </c>
      <c r="I2510" t="s">
        <v>321</v>
      </c>
      <c r="J2510" t="s">
        <v>246</v>
      </c>
      <c r="K2510" t="s">
        <v>3079</v>
      </c>
      <c r="L2510" t="s">
        <v>247</v>
      </c>
      <c r="M2510">
        <v>576800</v>
      </c>
      <c r="N2510">
        <v>0</v>
      </c>
      <c r="O2510">
        <v>576800</v>
      </c>
      <c r="P2510">
        <v>0</v>
      </c>
      <c r="Q2510" t="s">
        <v>6430</v>
      </c>
      <c r="R2510" t="s">
        <v>3343</v>
      </c>
      <c r="S2510" t="s">
        <v>3428</v>
      </c>
      <c r="T2510" t="s">
        <v>3085</v>
      </c>
      <c r="U2510" t="s">
        <v>6431</v>
      </c>
      <c r="V2510" t="s">
        <v>6432</v>
      </c>
      <c r="W2510" t="s">
        <v>3085</v>
      </c>
      <c r="X2510" t="str">
        <f t="shared" si="39"/>
        <v>Funcionamiento</v>
      </c>
      <c r="Y2510" t="s">
        <v>6243</v>
      </c>
    </row>
    <row r="2511" spans="1:25">
      <c r="A2511" t="s">
        <v>3343</v>
      </c>
      <c r="B2511" t="s">
        <v>3418</v>
      </c>
      <c r="C2511" t="s">
        <v>6433</v>
      </c>
      <c r="D2511" t="s">
        <v>3076</v>
      </c>
      <c r="E2511" t="s">
        <v>3077</v>
      </c>
      <c r="F2511" t="s">
        <v>3149</v>
      </c>
      <c r="G2511" t="s">
        <v>6243</v>
      </c>
      <c r="H2511" t="s">
        <v>437</v>
      </c>
      <c r="I2511" t="s">
        <v>649</v>
      </c>
      <c r="J2511" t="s">
        <v>246</v>
      </c>
      <c r="K2511" t="s">
        <v>3079</v>
      </c>
      <c r="L2511" t="s">
        <v>247</v>
      </c>
      <c r="M2511">
        <v>16516920</v>
      </c>
      <c r="N2511">
        <v>3303384</v>
      </c>
      <c r="O2511">
        <v>19820304</v>
      </c>
      <c r="P2511">
        <v>0</v>
      </c>
      <c r="Q2511" t="s">
        <v>6434</v>
      </c>
      <c r="R2511" t="s">
        <v>3350</v>
      </c>
      <c r="S2511" t="s">
        <v>6435</v>
      </c>
      <c r="T2511" t="s">
        <v>6436</v>
      </c>
      <c r="U2511" t="s">
        <v>6437</v>
      </c>
      <c r="V2511" t="s">
        <v>6438</v>
      </c>
      <c r="W2511" t="s">
        <v>3085</v>
      </c>
      <c r="X2511" t="str">
        <f t="shared" si="39"/>
        <v>Inversión</v>
      </c>
      <c r="Y2511" t="s">
        <v>3157</v>
      </c>
    </row>
    <row r="2512" spans="1:25">
      <c r="A2512" t="s">
        <v>3350</v>
      </c>
      <c r="B2512" t="s">
        <v>3418</v>
      </c>
      <c r="C2512" t="s">
        <v>6439</v>
      </c>
      <c r="D2512" t="s">
        <v>3076</v>
      </c>
      <c r="E2512" t="s">
        <v>3399</v>
      </c>
      <c r="F2512" t="s">
        <v>3149</v>
      </c>
      <c r="G2512" t="s">
        <v>6243</v>
      </c>
      <c r="H2512" t="s">
        <v>437</v>
      </c>
      <c r="I2512" t="s">
        <v>649</v>
      </c>
      <c r="J2512" t="s">
        <v>246</v>
      </c>
      <c r="K2512" t="s">
        <v>3079</v>
      </c>
      <c r="L2512" t="s">
        <v>247</v>
      </c>
      <c r="M2512">
        <v>3303384</v>
      </c>
      <c r="N2512">
        <v>-3303384</v>
      </c>
      <c r="O2512">
        <v>0</v>
      </c>
      <c r="P2512">
        <v>0</v>
      </c>
      <c r="Q2512" t="s">
        <v>6440</v>
      </c>
      <c r="R2512" t="s">
        <v>3265</v>
      </c>
      <c r="S2512" t="s">
        <v>3085</v>
      </c>
      <c r="T2512" t="s">
        <v>3085</v>
      </c>
      <c r="U2512" t="s">
        <v>3085</v>
      </c>
      <c r="V2512" t="s">
        <v>3085</v>
      </c>
      <c r="W2512" t="s">
        <v>3085</v>
      </c>
      <c r="X2512" t="str">
        <f t="shared" si="39"/>
        <v>Inversión</v>
      </c>
      <c r="Y2512" t="s">
        <v>3157</v>
      </c>
    </row>
    <row r="2513" spans="1:25">
      <c r="A2513" t="s">
        <v>3265</v>
      </c>
      <c r="B2513" t="s">
        <v>3418</v>
      </c>
      <c r="C2513" t="s">
        <v>6441</v>
      </c>
      <c r="D2513" t="s">
        <v>3076</v>
      </c>
      <c r="E2513" t="s">
        <v>3077</v>
      </c>
      <c r="F2513" t="s">
        <v>3149</v>
      </c>
      <c r="G2513" t="s">
        <v>6243</v>
      </c>
      <c r="H2513" t="s">
        <v>437</v>
      </c>
      <c r="I2513" t="s">
        <v>649</v>
      </c>
      <c r="J2513" t="s">
        <v>246</v>
      </c>
      <c r="K2513" t="s">
        <v>3079</v>
      </c>
      <c r="L2513" t="s">
        <v>247</v>
      </c>
      <c r="M2513">
        <v>6067440</v>
      </c>
      <c r="N2513">
        <v>0</v>
      </c>
      <c r="O2513">
        <v>6067440</v>
      </c>
      <c r="P2513">
        <v>0</v>
      </c>
      <c r="Q2513" t="s">
        <v>6442</v>
      </c>
      <c r="R2513" t="s">
        <v>3365</v>
      </c>
      <c r="S2513" t="s">
        <v>3372</v>
      </c>
      <c r="T2513" t="s">
        <v>6443</v>
      </c>
      <c r="U2513" t="s">
        <v>6444</v>
      </c>
      <c r="V2513" t="s">
        <v>6445</v>
      </c>
      <c r="W2513" t="s">
        <v>3085</v>
      </c>
      <c r="X2513" t="str">
        <f t="shared" si="39"/>
        <v>Inversión</v>
      </c>
      <c r="Y2513" t="s">
        <v>3157</v>
      </c>
    </row>
    <row r="2514" spans="1:25">
      <c r="A2514" t="s">
        <v>3365</v>
      </c>
      <c r="B2514" t="s">
        <v>6446</v>
      </c>
      <c r="C2514" t="s">
        <v>6447</v>
      </c>
      <c r="D2514" t="s">
        <v>3076</v>
      </c>
      <c r="E2514" t="s">
        <v>3399</v>
      </c>
      <c r="F2514" t="s">
        <v>3149</v>
      </c>
      <c r="G2514" t="s">
        <v>6243</v>
      </c>
      <c r="H2514" t="s">
        <v>437</v>
      </c>
      <c r="I2514" t="s">
        <v>649</v>
      </c>
      <c r="J2514" t="s">
        <v>246</v>
      </c>
      <c r="K2514" t="s">
        <v>3079</v>
      </c>
      <c r="L2514" t="s">
        <v>247</v>
      </c>
      <c r="M2514">
        <v>4680000</v>
      </c>
      <c r="N2514">
        <v>-4680000</v>
      </c>
      <c r="O2514">
        <v>0</v>
      </c>
      <c r="P2514">
        <v>0</v>
      </c>
      <c r="Q2514" t="s">
        <v>6448</v>
      </c>
      <c r="R2514" t="s">
        <v>3264</v>
      </c>
      <c r="S2514" t="s">
        <v>3085</v>
      </c>
      <c r="T2514" t="s">
        <v>3085</v>
      </c>
      <c r="U2514" t="s">
        <v>3085</v>
      </c>
      <c r="V2514" t="s">
        <v>3085</v>
      </c>
      <c r="W2514" t="s">
        <v>3085</v>
      </c>
      <c r="X2514" t="str">
        <f t="shared" si="39"/>
        <v>Inversión</v>
      </c>
      <c r="Y2514" t="s">
        <v>3157</v>
      </c>
    </row>
    <row r="2515" spans="1:25">
      <c r="A2515" t="s">
        <v>3264</v>
      </c>
      <c r="B2515" t="s">
        <v>6449</v>
      </c>
      <c r="C2515" t="s">
        <v>6450</v>
      </c>
      <c r="D2515" t="s">
        <v>3076</v>
      </c>
      <c r="E2515" t="s">
        <v>3077</v>
      </c>
      <c r="F2515" t="s">
        <v>6242</v>
      </c>
      <c r="G2515" t="s">
        <v>6243</v>
      </c>
      <c r="H2515" t="s">
        <v>346</v>
      </c>
      <c r="I2515" t="s">
        <v>347</v>
      </c>
      <c r="J2515" t="s">
        <v>253</v>
      </c>
      <c r="K2515" t="s">
        <v>3115</v>
      </c>
      <c r="L2515" t="s">
        <v>247</v>
      </c>
      <c r="M2515">
        <v>407319</v>
      </c>
      <c r="N2515">
        <v>-407319</v>
      </c>
      <c r="O2515">
        <v>0</v>
      </c>
      <c r="P2515">
        <v>0</v>
      </c>
      <c r="Q2515" t="s">
        <v>6451</v>
      </c>
      <c r="R2515" t="s">
        <v>3417</v>
      </c>
      <c r="S2515" t="s">
        <v>3305</v>
      </c>
      <c r="T2515" t="s">
        <v>6452</v>
      </c>
      <c r="U2515" t="s">
        <v>6453</v>
      </c>
      <c r="V2515" t="s">
        <v>6454</v>
      </c>
      <c r="W2515" t="s">
        <v>3073</v>
      </c>
      <c r="X2515" t="str">
        <f t="shared" si="39"/>
        <v>Funcionamiento</v>
      </c>
      <c r="Y2515" t="s">
        <v>6243</v>
      </c>
    </row>
    <row r="2516" spans="1:25">
      <c r="A2516" t="s">
        <v>3264</v>
      </c>
      <c r="B2516" t="s">
        <v>6449</v>
      </c>
      <c r="C2516" t="s">
        <v>6450</v>
      </c>
      <c r="D2516" t="s">
        <v>3076</v>
      </c>
      <c r="E2516" t="s">
        <v>3077</v>
      </c>
      <c r="F2516" t="s">
        <v>6242</v>
      </c>
      <c r="G2516" t="s">
        <v>6243</v>
      </c>
      <c r="H2516" t="s">
        <v>338</v>
      </c>
      <c r="I2516" t="s">
        <v>339</v>
      </c>
      <c r="J2516" t="s">
        <v>253</v>
      </c>
      <c r="K2516" t="s">
        <v>3115</v>
      </c>
      <c r="L2516" t="s">
        <v>247</v>
      </c>
      <c r="M2516">
        <v>30000</v>
      </c>
      <c r="N2516">
        <v>-30000</v>
      </c>
      <c r="O2516">
        <v>0</v>
      </c>
      <c r="P2516">
        <v>0</v>
      </c>
      <c r="Q2516" t="s">
        <v>6451</v>
      </c>
      <c r="R2516" t="s">
        <v>3417</v>
      </c>
      <c r="S2516" t="s">
        <v>3305</v>
      </c>
      <c r="T2516" t="s">
        <v>6452</v>
      </c>
      <c r="U2516" t="s">
        <v>6453</v>
      </c>
      <c r="V2516" t="s">
        <v>6454</v>
      </c>
      <c r="W2516" t="s">
        <v>3073</v>
      </c>
      <c r="X2516" t="str">
        <f t="shared" si="39"/>
        <v>Funcionamiento</v>
      </c>
      <c r="Y2516" t="s">
        <v>6243</v>
      </c>
    </row>
    <row r="2517" spans="1:25">
      <c r="A2517" t="s">
        <v>3417</v>
      </c>
      <c r="B2517" t="s">
        <v>3432</v>
      </c>
      <c r="C2517" t="s">
        <v>6455</v>
      </c>
      <c r="D2517" t="s">
        <v>3076</v>
      </c>
      <c r="E2517" t="s">
        <v>3399</v>
      </c>
      <c r="F2517" t="s">
        <v>3234</v>
      </c>
      <c r="G2517" t="s">
        <v>6243</v>
      </c>
      <c r="H2517" t="s">
        <v>535</v>
      </c>
      <c r="I2517" t="s">
        <v>673</v>
      </c>
      <c r="J2517" t="s">
        <v>246</v>
      </c>
      <c r="K2517" t="s">
        <v>3079</v>
      </c>
      <c r="L2517" t="s">
        <v>247</v>
      </c>
      <c r="M2517">
        <v>6484183</v>
      </c>
      <c r="N2517">
        <v>-6484183</v>
      </c>
      <c r="O2517">
        <v>0</v>
      </c>
      <c r="P2517">
        <v>0</v>
      </c>
      <c r="Q2517" t="s">
        <v>6456</v>
      </c>
      <c r="R2517" t="s">
        <v>3385</v>
      </c>
      <c r="S2517" t="s">
        <v>3085</v>
      </c>
      <c r="T2517" t="s">
        <v>3085</v>
      </c>
      <c r="U2517" t="s">
        <v>3085</v>
      </c>
      <c r="V2517" t="s">
        <v>3085</v>
      </c>
      <c r="W2517" t="s">
        <v>3085</v>
      </c>
      <c r="X2517" t="str">
        <f t="shared" si="39"/>
        <v>Inversión</v>
      </c>
      <c r="Y2517" t="s">
        <v>3241</v>
      </c>
    </row>
    <row r="2518" spans="1:25">
      <c r="A2518" t="s">
        <v>3385</v>
      </c>
      <c r="B2518" t="s">
        <v>3432</v>
      </c>
      <c r="C2518" t="s">
        <v>6457</v>
      </c>
      <c r="D2518" t="s">
        <v>3076</v>
      </c>
      <c r="E2518" t="s">
        <v>3399</v>
      </c>
      <c r="F2518" t="s">
        <v>3234</v>
      </c>
      <c r="G2518" t="s">
        <v>6243</v>
      </c>
      <c r="H2518" t="s">
        <v>535</v>
      </c>
      <c r="I2518" t="s">
        <v>673</v>
      </c>
      <c r="J2518" t="s">
        <v>246</v>
      </c>
      <c r="K2518" t="s">
        <v>3079</v>
      </c>
      <c r="L2518" t="s">
        <v>247</v>
      </c>
      <c r="M2518">
        <v>9623700</v>
      </c>
      <c r="N2518">
        <v>-9623700</v>
      </c>
      <c r="O2518">
        <v>0</v>
      </c>
      <c r="P2518">
        <v>0</v>
      </c>
      <c r="Q2518" t="s">
        <v>6458</v>
      </c>
      <c r="R2518" t="s">
        <v>3278</v>
      </c>
      <c r="S2518" t="s">
        <v>3085</v>
      </c>
      <c r="T2518" t="s">
        <v>3085</v>
      </c>
      <c r="U2518" t="s">
        <v>3085</v>
      </c>
      <c r="V2518" t="s">
        <v>3085</v>
      </c>
      <c r="W2518" t="s">
        <v>3085</v>
      </c>
      <c r="X2518" t="str">
        <f t="shared" si="39"/>
        <v>Inversión</v>
      </c>
      <c r="Y2518" t="s">
        <v>3241</v>
      </c>
    </row>
    <row r="2519" spans="1:25">
      <c r="A2519" t="s">
        <v>3278</v>
      </c>
      <c r="B2519" t="s">
        <v>4347</v>
      </c>
      <c r="C2519" t="s">
        <v>6459</v>
      </c>
      <c r="D2519" t="s">
        <v>3076</v>
      </c>
      <c r="E2519" t="s">
        <v>3077</v>
      </c>
      <c r="F2519" t="s">
        <v>3149</v>
      </c>
      <c r="G2519" t="s">
        <v>6243</v>
      </c>
      <c r="H2519" t="s">
        <v>437</v>
      </c>
      <c r="I2519" t="s">
        <v>649</v>
      </c>
      <c r="J2519" t="s">
        <v>246</v>
      </c>
      <c r="K2519" t="s">
        <v>3150</v>
      </c>
      <c r="L2519" t="s">
        <v>247</v>
      </c>
      <c r="M2519">
        <v>6484183</v>
      </c>
      <c r="N2519">
        <v>-864558</v>
      </c>
      <c r="O2519">
        <v>5619625</v>
      </c>
      <c r="P2519">
        <v>0</v>
      </c>
      <c r="Q2519" t="s">
        <v>6456</v>
      </c>
      <c r="R2519" t="s">
        <v>3392</v>
      </c>
      <c r="S2519" t="s">
        <v>4280</v>
      </c>
      <c r="T2519" t="s">
        <v>6460</v>
      </c>
      <c r="U2519" t="s">
        <v>6461</v>
      </c>
      <c r="V2519" t="s">
        <v>6462</v>
      </c>
      <c r="W2519" t="s">
        <v>3085</v>
      </c>
      <c r="X2519" t="str">
        <f t="shared" si="39"/>
        <v>Inversión</v>
      </c>
      <c r="Y2519" t="s">
        <v>3157</v>
      </c>
    </row>
    <row r="2520" spans="1:25">
      <c r="A2520" t="s">
        <v>3392</v>
      </c>
      <c r="B2520" t="s">
        <v>4347</v>
      </c>
      <c r="C2520" t="s">
        <v>6463</v>
      </c>
      <c r="D2520" t="s">
        <v>3076</v>
      </c>
      <c r="E2520" t="s">
        <v>3077</v>
      </c>
      <c r="F2520" t="s">
        <v>3149</v>
      </c>
      <c r="G2520" t="s">
        <v>6243</v>
      </c>
      <c r="H2520" t="s">
        <v>437</v>
      </c>
      <c r="I2520" t="s">
        <v>649</v>
      </c>
      <c r="J2520" t="s">
        <v>246</v>
      </c>
      <c r="K2520" t="s">
        <v>3150</v>
      </c>
      <c r="L2520" t="s">
        <v>247</v>
      </c>
      <c r="M2520">
        <v>9623700</v>
      </c>
      <c r="N2520">
        <v>-1924740</v>
      </c>
      <c r="O2520">
        <v>7698960</v>
      </c>
      <c r="P2520">
        <v>0</v>
      </c>
      <c r="Q2520" t="s">
        <v>6464</v>
      </c>
      <c r="R2520" t="s">
        <v>3285</v>
      </c>
      <c r="S2520" t="s">
        <v>4691</v>
      </c>
      <c r="T2520" t="s">
        <v>6465</v>
      </c>
      <c r="U2520" t="s">
        <v>6466</v>
      </c>
      <c r="V2520" t="s">
        <v>6467</v>
      </c>
      <c r="W2520" t="s">
        <v>3085</v>
      </c>
      <c r="X2520" t="str">
        <f t="shared" si="39"/>
        <v>Inversión</v>
      </c>
      <c r="Y2520" t="s">
        <v>3157</v>
      </c>
    </row>
    <row r="2521" spans="1:25">
      <c r="A2521" t="s">
        <v>3285</v>
      </c>
      <c r="B2521" t="s">
        <v>3443</v>
      </c>
      <c r="C2521" t="s">
        <v>6468</v>
      </c>
      <c r="D2521" t="s">
        <v>3076</v>
      </c>
      <c r="E2521" t="s">
        <v>3077</v>
      </c>
      <c r="F2521" t="s">
        <v>6242</v>
      </c>
      <c r="G2521" t="s">
        <v>6243</v>
      </c>
      <c r="H2521" t="s">
        <v>309</v>
      </c>
      <c r="I2521" t="s">
        <v>311</v>
      </c>
      <c r="J2521" t="s">
        <v>246</v>
      </c>
      <c r="K2521" t="s">
        <v>3079</v>
      </c>
      <c r="L2521" t="s">
        <v>247</v>
      </c>
      <c r="M2521">
        <v>1399891</v>
      </c>
      <c r="N2521">
        <v>0</v>
      </c>
      <c r="O2521">
        <v>1399891</v>
      </c>
      <c r="P2521">
        <v>0</v>
      </c>
      <c r="Q2521" t="s">
        <v>6469</v>
      </c>
      <c r="R2521" t="s">
        <v>3406</v>
      </c>
      <c r="S2521" t="s">
        <v>3337</v>
      </c>
      <c r="T2521" t="s">
        <v>3085</v>
      </c>
      <c r="U2521" t="s">
        <v>6470</v>
      </c>
      <c r="V2521" t="s">
        <v>6471</v>
      </c>
      <c r="W2521" t="s">
        <v>3085</v>
      </c>
      <c r="X2521" t="str">
        <f t="shared" si="39"/>
        <v>Funcionamiento</v>
      </c>
      <c r="Y2521" t="s">
        <v>6243</v>
      </c>
    </row>
    <row r="2522" spans="1:25">
      <c r="A2522" t="s">
        <v>3285</v>
      </c>
      <c r="B2522" t="s">
        <v>3443</v>
      </c>
      <c r="C2522" t="s">
        <v>6468</v>
      </c>
      <c r="D2522" t="s">
        <v>3076</v>
      </c>
      <c r="E2522" t="s">
        <v>3077</v>
      </c>
      <c r="F2522" t="s">
        <v>6242</v>
      </c>
      <c r="G2522" t="s">
        <v>6243</v>
      </c>
      <c r="H2522" t="s">
        <v>333</v>
      </c>
      <c r="I2522" t="s">
        <v>335</v>
      </c>
      <c r="J2522" t="s">
        <v>246</v>
      </c>
      <c r="K2522" t="s">
        <v>3079</v>
      </c>
      <c r="L2522" t="s">
        <v>247</v>
      </c>
      <c r="M2522">
        <v>167083</v>
      </c>
      <c r="N2522">
        <v>0</v>
      </c>
      <c r="O2522">
        <v>167083</v>
      </c>
      <c r="P2522">
        <v>0</v>
      </c>
      <c r="Q2522" t="s">
        <v>6469</v>
      </c>
      <c r="R2522" t="s">
        <v>3406</v>
      </c>
      <c r="S2522" t="s">
        <v>3337</v>
      </c>
      <c r="T2522" t="s">
        <v>3085</v>
      </c>
      <c r="U2522" t="s">
        <v>6470</v>
      </c>
      <c r="V2522" t="s">
        <v>6471</v>
      </c>
      <c r="W2522" t="s">
        <v>3085</v>
      </c>
      <c r="X2522" t="str">
        <f t="shared" si="39"/>
        <v>Funcionamiento</v>
      </c>
      <c r="Y2522" t="s">
        <v>6243</v>
      </c>
    </row>
    <row r="2523" spans="1:25">
      <c r="A2523" t="s">
        <v>3285</v>
      </c>
      <c r="B2523" t="s">
        <v>3443</v>
      </c>
      <c r="C2523" t="s">
        <v>6468</v>
      </c>
      <c r="D2523" t="s">
        <v>3076</v>
      </c>
      <c r="E2523" t="s">
        <v>3077</v>
      </c>
      <c r="F2523" t="s">
        <v>6242</v>
      </c>
      <c r="G2523" t="s">
        <v>6243</v>
      </c>
      <c r="H2523" t="s">
        <v>336</v>
      </c>
      <c r="I2523" t="s">
        <v>337</v>
      </c>
      <c r="J2523" t="s">
        <v>246</v>
      </c>
      <c r="K2523" t="s">
        <v>3079</v>
      </c>
      <c r="L2523" t="s">
        <v>247</v>
      </c>
      <c r="M2523">
        <v>2354967</v>
      </c>
      <c r="N2523">
        <v>0</v>
      </c>
      <c r="O2523">
        <v>2354967</v>
      </c>
      <c r="P2523">
        <v>0</v>
      </c>
      <c r="Q2523" t="s">
        <v>6469</v>
      </c>
      <c r="R2523" t="s">
        <v>3406</v>
      </c>
      <c r="S2523" t="s">
        <v>3337</v>
      </c>
      <c r="T2523" t="s">
        <v>3085</v>
      </c>
      <c r="U2523" t="s">
        <v>6470</v>
      </c>
      <c r="V2523" t="s">
        <v>6471</v>
      </c>
      <c r="W2523" t="s">
        <v>3085</v>
      </c>
      <c r="X2523" t="str">
        <f t="shared" si="39"/>
        <v>Funcionamiento</v>
      </c>
      <c r="Y2523" t="s">
        <v>6243</v>
      </c>
    </row>
    <row r="2524" spans="1:25">
      <c r="A2524" t="s">
        <v>3285</v>
      </c>
      <c r="B2524" t="s">
        <v>3443</v>
      </c>
      <c r="C2524" t="s">
        <v>6468</v>
      </c>
      <c r="D2524" t="s">
        <v>3076</v>
      </c>
      <c r="E2524" t="s">
        <v>3077</v>
      </c>
      <c r="F2524" t="s">
        <v>6242</v>
      </c>
      <c r="G2524" t="s">
        <v>6243</v>
      </c>
      <c r="H2524" t="s">
        <v>390</v>
      </c>
      <c r="I2524" t="s">
        <v>392</v>
      </c>
      <c r="J2524" t="s">
        <v>246</v>
      </c>
      <c r="K2524" t="s">
        <v>3079</v>
      </c>
      <c r="L2524" t="s">
        <v>247</v>
      </c>
      <c r="M2524">
        <v>873589</v>
      </c>
      <c r="N2524">
        <v>0</v>
      </c>
      <c r="O2524">
        <v>873589</v>
      </c>
      <c r="P2524">
        <v>0</v>
      </c>
      <c r="Q2524" t="s">
        <v>6469</v>
      </c>
      <c r="R2524" t="s">
        <v>3406</v>
      </c>
      <c r="S2524" t="s">
        <v>3337</v>
      </c>
      <c r="T2524" t="s">
        <v>3085</v>
      </c>
      <c r="U2524" t="s">
        <v>6470</v>
      </c>
      <c r="V2524" t="s">
        <v>6471</v>
      </c>
      <c r="W2524" t="s">
        <v>3085</v>
      </c>
      <c r="X2524" t="str">
        <f t="shared" si="39"/>
        <v>Funcionamiento</v>
      </c>
      <c r="Y2524" t="s">
        <v>6243</v>
      </c>
    </row>
    <row r="2525" spans="1:25">
      <c r="A2525" t="s">
        <v>3285</v>
      </c>
      <c r="B2525" t="s">
        <v>3443</v>
      </c>
      <c r="C2525" t="s">
        <v>6468</v>
      </c>
      <c r="D2525" t="s">
        <v>3076</v>
      </c>
      <c r="E2525" t="s">
        <v>3077</v>
      </c>
      <c r="F2525" t="s">
        <v>6242</v>
      </c>
      <c r="G2525" t="s">
        <v>6243</v>
      </c>
      <c r="H2525" t="s">
        <v>292</v>
      </c>
      <c r="I2525" t="s">
        <v>293</v>
      </c>
      <c r="J2525" t="s">
        <v>246</v>
      </c>
      <c r="K2525" t="s">
        <v>3079</v>
      </c>
      <c r="L2525" t="s">
        <v>247</v>
      </c>
      <c r="M2525">
        <v>48837219</v>
      </c>
      <c r="N2525">
        <v>0</v>
      </c>
      <c r="O2525">
        <v>48837219</v>
      </c>
      <c r="P2525">
        <v>0</v>
      </c>
      <c r="Q2525" t="s">
        <v>6469</v>
      </c>
      <c r="R2525" t="s">
        <v>3406</v>
      </c>
      <c r="S2525" t="s">
        <v>3337</v>
      </c>
      <c r="T2525" t="s">
        <v>3085</v>
      </c>
      <c r="U2525" t="s">
        <v>6470</v>
      </c>
      <c r="V2525" t="s">
        <v>6471</v>
      </c>
      <c r="W2525" t="s">
        <v>3085</v>
      </c>
      <c r="X2525" t="str">
        <f t="shared" si="39"/>
        <v>Funcionamiento</v>
      </c>
      <c r="Y2525" t="s">
        <v>6243</v>
      </c>
    </row>
    <row r="2526" spans="1:25">
      <c r="A2526" t="s">
        <v>3285</v>
      </c>
      <c r="B2526" t="s">
        <v>3443</v>
      </c>
      <c r="C2526" t="s">
        <v>6468</v>
      </c>
      <c r="D2526" t="s">
        <v>3076</v>
      </c>
      <c r="E2526" t="s">
        <v>3077</v>
      </c>
      <c r="F2526" t="s">
        <v>6242</v>
      </c>
      <c r="G2526" t="s">
        <v>6243</v>
      </c>
      <c r="H2526" t="s">
        <v>303</v>
      </c>
      <c r="I2526" t="s">
        <v>305</v>
      </c>
      <c r="J2526" t="s">
        <v>246</v>
      </c>
      <c r="K2526" t="s">
        <v>3079</v>
      </c>
      <c r="L2526" t="s">
        <v>247</v>
      </c>
      <c r="M2526">
        <v>1747610</v>
      </c>
      <c r="N2526">
        <v>0</v>
      </c>
      <c r="O2526">
        <v>1747610</v>
      </c>
      <c r="P2526">
        <v>0</v>
      </c>
      <c r="Q2526" t="s">
        <v>6469</v>
      </c>
      <c r="R2526" t="s">
        <v>3406</v>
      </c>
      <c r="S2526" t="s">
        <v>3337</v>
      </c>
      <c r="T2526" t="s">
        <v>3085</v>
      </c>
      <c r="U2526" t="s">
        <v>6470</v>
      </c>
      <c r="V2526" t="s">
        <v>6471</v>
      </c>
      <c r="W2526" t="s">
        <v>3085</v>
      </c>
      <c r="X2526" t="str">
        <f t="shared" si="39"/>
        <v>Funcionamiento</v>
      </c>
      <c r="Y2526" t="s">
        <v>6243</v>
      </c>
    </row>
    <row r="2527" spans="1:25">
      <c r="A2527" t="s">
        <v>3285</v>
      </c>
      <c r="B2527" t="s">
        <v>3443</v>
      </c>
      <c r="C2527" t="s">
        <v>6468</v>
      </c>
      <c r="D2527" t="s">
        <v>3076</v>
      </c>
      <c r="E2527" t="s">
        <v>3077</v>
      </c>
      <c r="F2527" t="s">
        <v>6242</v>
      </c>
      <c r="G2527" t="s">
        <v>6243</v>
      </c>
      <c r="H2527" t="s">
        <v>331</v>
      </c>
      <c r="I2527" t="s">
        <v>587</v>
      </c>
      <c r="J2527" t="s">
        <v>246</v>
      </c>
      <c r="K2527" t="s">
        <v>3079</v>
      </c>
      <c r="L2527" t="s">
        <v>247</v>
      </c>
      <c r="M2527">
        <v>1959847</v>
      </c>
      <c r="N2527">
        <v>0</v>
      </c>
      <c r="O2527">
        <v>1959847</v>
      </c>
      <c r="P2527">
        <v>0</v>
      </c>
      <c r="Q2527" t="s">
        <v>6469</v>
      </c>
      <c r="R2527" t="s">
        <v>3406</v>
      </c>
      <c r="S2527" t="s">
        <v>3337</v>
      </c>
      <c r="T2527" t="s">
        <v>3085</v>
      </c>
      <c r="U2527" t="s">
        <v>6470</v>
      </c>
      <c r="V2527" t="s">
        <v>6471</v>
      </c>
      <c r="W2527" t="s">
        <v>3085</v>
      </c>
      <c r="X2527" t="str">
        <f t="shared" si="39"/>
        <v>Funcionamiento</v>
      </c>
      <c r="Y2527" t="s">
        <v>6243</v>
      </c>
    </row>
    <row r="2528" spans="1:25">
      <c r="A2528" t="s">
        <v>3285</v>
      </c>
      <c r="B2528" t="s">
        <v>3443</v>
      </c>
      <c r="C2528" t="s">
        <v>6468</v>
      </c>
      <c r="D2528" t="s">
        <v>3076</v>
      </c>
      <c r="E2528" t="s">
        <v>3077</v>
      </c>
      <c r="F2528" t="s">
        <v>6242</v>
      </c>
      <c r="G2528" t="s">
        <v>6243</v>
      </c>
      <c r="H2528" t="s">
        <v>294</v>
      </c>
      <c r="I2528" t="s">
        <v>296</v>
      </c>
      <c r="J2528" t="s">
        <v>246</v>
      </c>
      <c r="K2528" t="s">
        <v>3079</v>
      </c>
      <c r="L2528" t="s">
        <v>247</v>
      </c>
      <c r="M2528">
        <v>793176</v>
      </c>
      <c r="N2528">
        <v>0</v>
      </c>
      <c r="O2528">
        <v>793176</v>
      </c>
      <c r="P2528">
        <v>0</v>
      </c>
      <c r="Q2528" t="s">
        <v>6469</v>
      </c>
      <c r="R2528" t="s">
        <v>3406</v>
      </c>
      <c r="S2528" t="s">
        <v>3337</v>
      </c>
      <c r="T2528" t="s">
        <v>3085</v>
      </c>
      <c r="U2528" t="s">
        <v>6470</v>
      </c>
      <c r="V2528" t="s">
        <v>6471</v>
      </c>
      <c r="W2528" t="s">
        <v>3085</v>
      </c>
      <c r="X2528" t="str">
        <f t="shared" si="39"/>
        <v>Funcionamiento</v>
      </c>
      <c r="Y2528" t="s">
        <v>6243</v>
      </c>
    </row>
    <row r="2529" spans="1:25">
      <c r="A2529" t="s">
        <v>3285</v>
      </c>
      <c r="B2529" t="s">
        <v>3443</v>
      </c>
      <c r="C2529" t="s">
        <v>6468</v>
      </c>
      <c r="D2529" t="s">
        <v>3076</v>
      </c>
      <c r="E2529" t="s">
        <v>3077</v>
      </c>
      <c r="F2529" t="s">
        <v>6242</v>
      </c>
      <c r="G2529" t="s">
        <v>6243</v>
      </c>
      <c r="H2529" t="s">
        <v>312</v>
      </c>
      <c r="I2529" t="s">
        <v>3333</v>
      </c>
      <c r="J2529" t="s">
        <v>246</v>
      </c>
      <c r="K2529" t="s">
        <v>3079</v>
      </c>
      <c r="L2529" t="s">
        <v>247</v>
      </c>
      <c r="M2529">
        <v>953114</v>
      </c>
      <c r="N2529">
        <v>0</v>
      </c>
      <c r="O2529">
        <v>953114</v>
      </c>
      <c r="P2529">
        <v>0</v>
      </c>
      <c r="Q2529" t="s">
        <v>6469</v>
      </c>
      <c r="R2529" t="s">
        <v>3406</v>
      </c>
      <c r="S2529" t="s">
        <v>3337</v>
      </c>
      <c r="T2529" t="s">
        <v>3085</v>
      </c>
      <c r="U2529" t="s">
        <v>6470</v>
      </c>
      <c r="V2529" t="s">
        <v>6471</v>
      </c>
      <c r="W2529" t="s">
        <v>3085</v>
      </c>
      <c r="X2529" t="str">
        <f t="shared" si="39"/>
        <v>Funcionamiento</v>
      </c>
      <c r="Y2529" t="s">
        <v>6243</v>
      </c>
    </row>
    <row r="2530" spans="1:25">
      <c r="A2530" t="s">
        <v>3406</v>
      </c>
      <c r="B2530" t="s">
        <v>3443</v>
      </c>
      <c r="C2530" t="s">
        <v>6472</v>
      </c>
      <c r="D2530" t="s">
        <v>3076</v>
      </c>
      <c r="E2530" t="s">
        <v>3077</v>
      </c>
      <c r="F2530" t="s">
        <v>6242</v>
      </c>
      <c r="G2530" t="s">
        <v>6243</v>
      </c>
      <c r="H2530" t="s">
        <v>324</v>
      </c>
      <c r="I2530" t="s">
        <v>325</v>
      </c>
      <c r="J2530" t="s">
        <v>246</v>
      </c>
      <c r="K2530" t="s">
        <v>3079</v>
      </c>
      <c r="L2530" t="s">
        <v>247</v>
      </c>
      <c r="M2530">
        <v>1105600</v>
      </c>
      <c r="N2530">
        <v>0</v>
      </c>
      <c r="O2530">
        <v>1105600</v>
      </c>
      <c r="P2530">
        <v>0</v>
      </c>
      <c r="Q2530" t="s">
        <v>6473</v>
      </c>
      <c r="R2530" t="s">
        <v>3413</v>
      </c>
      <c r="S2530" t="s">
        <v>3344</v>
      </c>
      <c r="T2530" t="s">
        <v>3085</v>
      </c>
      <c r="U2530" t="s">
        <v>6474</v>
      </c>
      <c r="V2530" t="s">
        <v>6475</v>
      </c>
      <c r="W2530" t="s">
        <v>3085</v>
      </c>
      <c r="X2530" t="str">
        <f t="shared" si="39"/>
        <v>Funcionamiento</v>
      </c>
      <c r="Y2530" t="s">
        <v>6243</v>
      </c>
    </row>
    <row r="2531" spans="1:25">
      <c r="A2531" t="s">
        <v>3406</v>
      </c>
      <c r="B2531" t="s">
        <v>3443</v>
      </c>
      <c r="C2531" t="s">
        <v>6472</v>
      </c>
      <c r="D2531" t="s">
        <v>3076</v>
      </c>
      <c r="E2531" t="s">
        <v>3077</v>
      </c>
      <c r="F2531" t="s">
        <v>6242</v>
      </c>
      <c r="G2531" t="s">
        <v>6243</v>
      </c>
      <c r="H2531" t="s">
        <v>316</v>
      </c>
      <c r="I2531" t="s">
        <v>583</v>
      </c>
      <c r="J2531" t="s">
        <v>246</v>
      </c>
      <c r="K2531" t="s">
        <v>3079</v>
      </c>
      <c r="L2531" t="s">
        <v>247</v>
      </c>
      <c r="M2531">
        <v>4426700</v>
      </c>
      <c r="N2531">
        <v>0</v>
      </c>
      <c r="O2531">
        <v>4426700</v>
      </c>
      <c r="P2531">
        <v>0</v>
      </c>
      <c r="Q2531" t="s">
        <v>6473</v>
      </c>
      <c r="R2531" t="s">
        <v>3413</v>
      </c>
      <c r="S2531" t="s">
        <v>3344</v>
      </c>
      <c r="T2531" t="s">
        <v>3085</v>
      </c>
      <c r="U2531" t="s">
        <v>6474</v>
      </c>
      <c r="V2531" t="s">
        <v>6475</v>
      </c>
      <c r="W2531" t="s">
        <v>3085</v>
      </c>
      <c r="X2531" t="str">
        <f t="shared" si="39"/>
        <v>Funcionamiento</v>
      </c>
      <c r="Y2531" t="s">
        <v>6243</v>
      </c>
    </row>
    <row r="2532" spans="1:25">
      <c r="A2532" t="s">
        <v>3406</v>
      </c>
      <c r="B2532" t="s">
        <v>3443</v>
      </c>
      <c r="C2532" t="s">
        <v>6472</v>
      </c>
      <c r="D2532" t="s">
        <v>3076</v>
      </c>
      <c r="E2532" t="s">
        <v>3077</v>
      </c>
      <c r="F2532" t="s">
        <v>6242</v>
      </c>
      <c r="G2532" t="s">
        <v>6243</v>
      </c>
      <c r="H2532" t="s">
        <v>318</v>
      </c>
      <c r="I2532" t="s">
        <v>586</v>
      </c>
      <c r="J2532" t="s">
        <v>246</v>
      </c>
      <c r="K2532" t="s">
        <v>3079</v>
      </c>
      <c r="L2532" t="s">
        <v>247</v>
      </c>
      <c r="M2532">
        <v>2210100</v>
      </c>
      <c r="N2532">
        <v>0</v>
      </c>
      <c r="O2532">
        <v>2210100</v>
      </c>
      <c r="P2532">
        <v>0</v>
      </c>
      <c r="Q2532" t="s">
        <v>6473</v>
      </c>
      <c r="R2532" t="s">
        <v>3413</v>
      </c>
      <c r="S2532" t="s">
        <v>3344</v>
      </c>
      <c r="T2532" t="s">
        <v>3085</v>
      </c>
      <c r="U2532" t="s">
        <v>6474</v>
      </c>
      <c r="V2532" t="s">
        <v>6475</v>
      </c>
      <c r="W2532" t="s">
        <v>3085</v>
      </c>
      <c r="X2532" t="str">
        <f t="shared" si="39"/>
        <v>Funcionamiento</v>
      </c>
      <c r="Y2532" t="s">
        <v>6243</v>
      </c>
    </row>
    <row r="2533" spans="1:25">
      <c r="A2533" t="s">
        <v>3406</v>
      </c>
      <c r="B2533" t="s">
        <v>3443</v>
      </c>
      <c r="C2533" t="s">
        <v>6472</v>
      </c>
      <c r="D2533" t="s">
        <v>3076</v>
      </c>
      <c r="E2533" t="s">
        <v>3077</v>
      </c>
      <c r="F2533" t="s">
        <v>6242</v>
      </c>
      <c r="G2533" t="s">
        <v>6243</v>
      </c>
      <c r="H2533" t="s">
        <v>314</v>
      </c>
      <c r="I2533" t="s">
        <v>582</v>
      </c>
      <c r="J2533" t="s">
        <v>246</v>
      </c>
      <c r="K2533" t="s">
        <v>3079</v>
      </c>
      <c r="L2533" t="s">
        <v>247</v>
      </c>
      <c r="M2533">
        <v>6249000</v>
      </c>
      <c r="N2533">
        <v>0</v>
      </c>
      <c r="O2533">
        <v>6249000</v>
      </c>
      <c r="P2533">
        <v>0</v>
      </c>
      <c r="Q2533" t="s">
        <v>6473</v>
      </c>
      <c r="R2533" t="s">
        <v>3413</v>
      </c>
      <c r="S2533" t="s">
        <v>3344</v>
      </c>
      <c r="T2533" t="s">
        <v>3085</v>
      </c>
      <c r="U2533" t="s">
        <v>6474</v>
      </c>
      <c r="V2533" t="s">
        <v>6475</v>
      </c>
      <c r="W2533" t="s">
        <v>3085</v>
      </c>
      <c r="X2533" t="str">
        <f t="shared" si="39"/>
        <v>Funcionamiento</v>
      </c>
      <c r="Y2533" t="s">
        <v>6243</v>
      </c>
    </row>
    <row r="2534" spans="1:25">
      <c r="A2534" t="s">
        <v>3406</v>
      </c>
      <c r="B2534" t="s">
        <v>3443</v>
      </c>
      <c r="C2534" t="s">
        <v>6472</v>
      </c>
      <c r="D2534" t="s">
        <v>3076</v>
      </c>
      <c r="E2534" t="s">
        <v>3077</v>
      </c>
      <c r="F2534" t="s">
        <v>6242</v>
      </c>
      <c r="G2534" t="s">
        <v>6243</v>
      </c>
      <c r="H2534" t="s">
        <v>320</v>
      </c>
      <c r="I2534" t="s">
        <v>321</v>
      </c>
      <c r="J2534" t="s">
        <v>246</v>
      </c>
      <c r="K2534" t="s">
        <v>3079</v>
      </c>
      <c r="L2534" t="s">
        <v>247</v>
      </c>
      <c r="M2534">
        <v>564500</v>
      </c>
      <c r="N2534">
        <v>0</v>
      </c>
      <c r="O2534">
        <v>564500</v>
      </c>
      <c r="P2534">
        <v>0</v>
      </c>
      <c r="Q2534" t="s">
        <v>6473</v>
      </c>
      <c r="R2534" t="s">
        <v>3413</v>
      </c>
      <c r="S2534" t="s">
        <v>3344</v>
      </c>
      <c r="T2534" t="s">
        <v>3085</v>
      </c>
      <c r="U2534" t="s">
        <v>6474</v>
      </c>
      <c r="V2534" t="s">
        <v>6475</v>
      </c>
      <c r="W2534" t="s">
        <v>3085</v>
      </c>
      <c r="X2534" t="str">
        <f t="shared" si="39"/>
        <v>Funcionamiento</v>
      </c>
      <c r="Y2534" t="s">
        <v>6243</v>
      </c>
    </row>
    <row r="2535" spans="1:25">
      <c r="A2535" t="s">
        <v>3406</v>
      </c>
      <c r="B2535" t="s">
        <v>3443</v>
      </c>
      <c r="C2535" t="s">
        <v>6472</v>
      </c>
      <c r="D2535" t="s">
        <v>3076</v>
      </c>
      <c r="E2535" t="s">
        <v>3077</v>
      </c>
      <c r="F2535" t="s">
        <v>6242</v>
      </c>
      <c r="G2535" t="s">
        <v>6243</v>
      </c>
      <c r="H2535" t="s">
        <v>322</v>
      </c>
      <c r="I2535" t="s">
        <v>323</v>
      </c>
      <c r="J2535" t="s">
        <v>246</v>
      </c>
      <c r="K2535" t="s">
        <v>3079</v>
      </c>
      <c r="L2535" t="s">
        <v>247</v>
      </c>
      <c r="M2535">
        <v>1657900</v>
      </c>
      <c r="N2535">
        <v>0</v>
      </c>
      <c r="O2535">
        <v>1657900</v>
      </c>
      <c r="P2535">
        <v>0</v>
      </c>
      <c r="Q2535" t="s">
        <v>6473</v>
      </c>
      <c r="R2535" t="s">
        <v>3413</v>
      </c>
      <c r="S2535" t="s">
        <v>3344</v>
      </c>
      <c r="T2535" t="s">
        <v>3085</v>
      </c>
      <c r="U2535" t="s">
        <v>6474</v>
      </c>
      <c r="V2535" t="s">
        <v>6475</v>
      </c>
      <c r="W2535" t="s">
        <v>3085</v>
      </c>
      <c r="X2535" t="str">
        <f t="shared" si="39"/>
        <v>Funcionamiento</v>
      </c>
      <c r="Y2535" t="s">
        <v>6243</v>
      </c>
    </row>
    <row r="2536" spans="1:25">
      <c r="A2536" t="s">
        <v>3413</v>
      </c>
      <c r="B2536" t="s">
        <v>4726</v>
      </c>
      <c r="C2536" t="s">
        <v>6476</v>
      </c>
      <c r="D2536" t="s">
        <v>3076</v>
      </c>
      <c r="E2536" t="s">
        <v>3077</v>
      </c>
      <c r="F2536" t="s">
        <v>6242</v>
      </c>
      <c r="G2536" t="s">
        <v>6243</v>
      </c>
      <c r="H2536" t="s">
        <v>309</v>
      </c>
      <c r="I2536" t="s">
        <v>311</v>
      </c>
      <c r="J2536" t="s">
        <v>246</v>
      </c>
      <c r="K2536" t="s">
        <v>3079</v>
      </c>
      <c r="L2536" t="s">
        <v>247</v>
      </c>
      <c r="M2536">
        <v>3791888</v>
      </c>
      <c r="N2536">
        <v>0</v>
      </c>
      <c r="O2536">
        <v>3791888</v>
      </c>
      <c r="P2536">
        <v>0</v>
      </c>
      <c r="Q2536" t="s">
        <v>6477</v>
      </c>
      <c r="R2536" t="s">
        <v>3118</v>
      </c>
      <c r="S2536" t="s">
        <v>6478</v>
      </c>
      <c r="T2536" t="s">
        <v>3085</v>
      </c>
      <c r="U2536" t="s">
        <v>6479</v>
      </c>
      <c r="V2536" t="s">
        <v>6480</v>
      </c>
      <c r="W2536" t="s">
        <v>3085</v>
      </c>
      <c r="X2536" t="str">
        <f t="shared" si="39"/>
        <v>Funcionamiento</v>
      </c>
      <c r="Y2536" t="s">
        <v>6243</v>
      </c>
    </row>
    <row r="2537" spans="1:25">
      <c r="A2537" t="s">
        <v>3413</v>
      </c>
      <c r="B2537" t="s">
        <v>4726</v>
      </c>
      <c r="C2537" t="s">
        <v>6476</v>
      </c>
      <c r="D2537" t="s">
        <v>3076</v>
      </c>
      <c r="E2537" t="s">
        <v>3077</v>
      </c>
      <c r="F2537" t="s">
        <v>6242</v>
      </c>
      <c r="G2537" t="s">
        <v>6243</v>
      </c>
      <c r="H2537" t="s">
        <v>331</v>
      </c>
      <c r="I2537" t="s">
        <v>587</v>
      </c>
      <c r="J2537" t="s">
        <v>246</v>
      </c>
      <c r="K2537" t="s">
        <v>3079</v>
      </c>
      <c r="L2537" t="s">
        <v>247</v>
      </c>
      <c r="M2537">
        <v>4474692</v>
      </c>
      <c r="N2537">
        <v>0</v>
      </c>
      <c r="O2537">
        <v>4474692</v>
      </c>
      <c r="P2537">
        <v>0</v>
      </c>
      <c r="Q2537" t="s">
        <v>6477</v>
      </c>
      <c r="R2537" t="s">
        <v>3118</v>
      </c>
      <c r="S2537" t="s">
        <v>6478</v>
      </c>
      <c r="T2537" t="s">
        <v>3085</v>
      </c>
      <c r="U2537" t="s">
        <v>6479</v>
      </c>
      <c r="V2537" t="s">
        <v>6480</v>
      </c>
      <c r="W2537" t="s">
        <v>3085</v>
      </c>
      <c r="X2537" t="str">
        <f t="shared" si="39"/>
        <v>Funcionamiento</v>
      </c>
      <c r="Y2537" t="s">
        <v>6243</v>
      </c>
    </row>
    <row r="2538" spans="1:25">
      <c r="A2538" t="s">
        <v>3413</v>
      </c>
      <c r="B2538" t="s">
        <v>4726</v>
      </c>
      <c r="C2538" t="s">
        <v>6476</v>
      </c>
      <c r="D2538" t="s">
        <v>3076</v>
      </c>
      <c r="E2538" t="s">
        <v>3077</v>
      </c>
      <c r="F2538" t="s">
        <v>6242</v>
      </c>
      <c r="G2538" t="s">
        <v>6243</v>
      </c>
      <c r="H2538" t="s">
        <v>390</v>
      </c>
      <c r="I2538" t="s">
        <v>392</v>
      </c>
      <c r="J2538" t="s">
        <v>246</v>
      </c>
      <c r="K2538" t="s">
        <v>3079</v>
      </c>
      <c r="L2538" t="s">
        <v>247</v>
      </c>
      <c r="M2538">
        <v>873589</v>
      </c>
      <c r="N2538">
        <v>0</v>
      </c>
      <c r="O2538">
        <v>873589</v>
      </c>
      <c r="P2538">
        <v>0</v>
      </c>
      <c r="Q2538" t="s">
        <v>6477</v>
      </c>
      <c r="R2538" t="s">
        <v>3118</v>
      </c>
      <c r="S2538" t="s">
        <v>6478</v>
      </c>
      <c r="T2538" t="s">
        <v>3085</v>
      </c>
      <c r="U2538" t="s">
        <v>6479</v>
      </c>
      <c r="V2538" t="s">
        <v>6480</v>
      </c>
      <c r="W2538" t="s">
        <v>3085</v>
      </c>
      <c r="X2538" t="str">
        <f t="shared" si="39"/>
        <v>Funcionamiento</v>
      </c>
      <c r="Y2538" t="s">
        <v>6243</v>
      </c>
    </row>
    <row r="2539" spans="1:25">
      <c r="A2539" t="s">
        <v>3413</v>
      </c>
      <c r="B2539" t="s">
        <v>4726</v>
      </c>
      <c r="C2539" t="s">
        <v>6476</v>
      </c>
      <c r="D2539" t="s">
        <v>3076</v>
      </c>
      <c r="E2539" t="s">
        <v>3077</v>
      </c>
      <c r="F2539" t="s">
        <v>6242</v>
      </c>
      <c r="G2539" t="s">
        <v>6243</v>
      </c>
      <c r="H2539" t="s">
        <v>336</v>
      </c>
      <c r="I2539" t="s">
        <v>337</v>
      </c>
      <c r="J2539" t="s">
        <v>246</v>
      </c>
      <c r="K2539" t="s">
        <v>3079</v>
      </c>
      <c r="L2539" t="s">
        <v>247</v>
      </c>
      <c r="M2539">
        <v>2354967</v>
      </c>
      <c r="N2539">
        <v>0</v>
      </c>
      <c r="O2539">
        <v>2354967</v>
      </c>
      <c r="P2539">
        <v>0</v>
      </c>
      <c r="Q2539" t="s">
        <v>6477</v>
      </c>
      <c r="R2539" t="s">
        <v>3118</v>
      </c>
      <c r="S2539" t="s">
        <v>6478</v>
      </c>
      <c r="T2539" t="s">
        <v>3085</v>
      </c>
      <c r="U2539" t="s">
        <v>6479</v>
      </c>
      <c r="V2539" t="s">
        <v>6480</v>
      </c>
      <c r="W2539" t="s">
        <v>3085</v>
      </c>
      <c r="X2539" t="str">
        <f t="shared" si="39"/>
        <v>Funcionamiento</v>
      </c>
      <c r="Y2539" t="s">
        <v>6243</v>
      </c>
    </row>
    <row r="2540" spans="1:25">
      <c r="A2540" t="s">
        <v>3413</v>
      </c>
      <c r="B2540" t="s">
        <v>4726</v>
      </c>
      <c r="C2540" t="s">
        <v>6476</v>
      </c>
      <c r="D2540" t="s">
        <v>3076</v>
      </c>
      <c r="E2540" t="s">
        <v>3077</v>
      </c>
      <c r="F2540" t="s">
        <v>6242</v>
      </c>
      <c r="G2540" t="s">
        <v>6243</v>
      </c>
      <c r="H2540" t="s">
        <v>303</v>
      </c>
      <c r="I2540" t="s">
        <v>305</v>
      </c>
      <c r="J2540" t="s">
        <v>246</v>
      </c>
      <c r="K2540" t="s">
        <v>3079</v>
      </c>
      <c r="L2540" t="s">
        <v>247</v>
      </c>
      <c r="M2540">
        <v>2504737</v>
      </c>
      <c r="N2540">
        <v>0</v>
      </c>
      <c r="O2540">
        <v>2504737</v>
      </c>
      <c r="P2540">
        <v>0</v>
      </c>
      <c r="Q2540" t="s">
        <v>6477</v>
      </c>
      <c r="R2540" t="s">
        <v>3118</v>
      </c>
      <c r="S2540" t="s">
        <v>6478</v>
      </c>
      <c r="T2540" t="s">
        <v>3085</v>
      </c>
      <c r="U2540" t="s">
        <v>6479</v>
      </c>
      <c r="V2540" t="s">
        <v>6480</v>
      </c>
      <c r="W2540" t="s">
        <v>3085</v>
      </c>
      <c r="X2540" t="str">
        <f t="shared" si="39"/>
        <v>Funcionamiento</v>
      </c>
      <c r="Y2540" t="s">
        <v>6243</v>
      </c>
    </row>
    <row r="2541" spans="1:25">
      <c r="A2541" t="s">
        <v>3413</v>
      </c>
      <c r="B2541" t="s">
        <v>4726</v>
      </c>
      <c r="C2541" t="s">
        <v>6476</v>
      </c>
      <c r="D2541" t="s">
        <v>3076</v>
      </c>
      <c r="E2541" t="s">
        <v>3077</v>
      </c>
      <c r="F2541" t="s">
        <v>6242</v>
      </c>
      <c r="G2541" t="s">
        <v>6243</v>
      </c>
      <c r="H2541" t="s">
        <v>312</v>
      </c>
      <c r="I2541" t="s">
        <v>3333</v>
      </c>
      <c r="J2541" t="s">
        <v>246</v>
      </c>
      <c r="K2541" t="s">
        <v>3079</v>
      </c>
      <c r="L2541" t="s">
        <v>247</v>
      </c>
      <c r="M2541">
        <v>1001112</v>
      </c>
      <c r="N2541">
        <v>0</v>
      </c>
      <c r="O2541">
        <v>1001112</v>
      </c>
      <c r="P2541">
        <v>0</v>
      </c>
      <c r="Q2541" t="s">
        <v>6477</v>
      </c>
      <c r="R2541" t="s">
        <v>3118</v>
      </c>
      <c r="S2541" t="s">
        <v>6478</v>
      </c>
      <c r="T2541" t="s">
        <v>3085</v>
      </c>
      <c r="U2541" t="s">
        <v>6479</v>
      </c>
      <c r="V2541" t="s">
        <v>6480</v>
      </c>
      <c r="W2541" t="s">
        <v>3085</v>
      </c>
      <c r="X2541" t="str">
        <f t="shared" si="39"/>
        <v>Funcionamiento</v>
      </c>
      <c r="Y2541" t="s">
        <v>6243</v>
      </c>
    </row>
    <row r="2542" spans="1:25">
      <c r="A2542" t="s">
        <v>3413</v>
      </c>
      <c r="B2542" t="s">
        <v>4726</v>
      </c>
      <c r="C2542" t="s">
        <v>6476</v>
      </c>
      <c r="D2542" t="s">
        <v>3076</v>
      </c>
      <c r="E2542" t="s">
        <v>3077</v>
      </c>
      <c r="F2542" t="s">
        <v>6242</v>
      </c>
      <c r="G2542" t="s">
        <v>6243</v>
      </c>
      <c r="H2542" t="s">
        <v>333</v>
      </c>
      <c r="I2542" t="s">
        <v>335</v>
      </c>
      <c r="J2542" t="s">
        <v>246</v>
      </c>
      <c r="K2542" t="s">
        <v>3079</v>
      </c>
      <c r="L2542" t="s">
        <v>247</v>
      </c>
      <c r="M2542">
        <v>314295</v>
      </c>
      <c r="N2542">
        <v>0</v>
      </c>
      <c r="O2542">
        <v>314295</v>
      </c>
      <c r="P2542">
        <v>0</v>
      </c>
      <c r="Q2542" t="s">
        <v>6477</v>
      </c>
      <c r="R2542" t="s">
        <v>3118</v>
      </c>
      <c r="S2542" t="s">
        <v>6478</v>
      </c>
      <c r="T2542" t="s">
        <v>3085</v>
      </c>
      <c r="U2542" t="s">
        <v>6479</v>
      </c>
      <c r="V2542" t="s">
        <v>6480</v>
      </c>
      <c r="W2542" t="s">
        <v>3085</v>
      </c>
      <c r="X2542" t="str">
        <f t="shared" si="39"/>
        <v>Funcionamiento</v>
      </c>
      <c r="Y2542" t="s">
        <v>6243</v>
      </c>
    </row>
    <row r="2543" spans="1:25">
      <c r="A2543" t="s">
        <v>3413</v>
      </c>
      <c r="B2543" t="s">
        <v>4726</v>
      </c>
      <c r="C2543" t="s">
        <v>6476</v>
      </c>
      <c r="D2543" t="s">
        <v>3076</v>
      </c>
      <c r="E2543" t="s">
        <v>3077</v>
      </c>
      <c r="F2543" t="s">
        <v>6242</v>
      </c>
      <c r="G2543" t="s">
        <v>6243</v>
      </c>
      <c r="H2543" t="s">
        <v>294</v>
      </c>
      <c r="I2543" t="s">
        <v>296</v>
      </c>
      <c r="J2543" t="s">
        <v>246</v>
      </c>
      <c r="K2543" t="s">
        <v>3079</v>
      </c>
      <c r="L2543" t="s">
        <v>247</v>
      </c>
      <c r="M2543">
        <v>830632</v>
      </c>
      <c r="N2543">
        <v>0</v>
      </c>
      <c r="O2543">
        <v>830632</v>
      </c>
      <c r="P2543">
        <v>0</v>
      </c>
      <c r="Q2543" t="s">
        <v>6477</v>
      </c>
      <c r="R2543" t="s">
        <v>3118</v>
      </c>
      <c r="S2543" t="s">
        <v>6478</v>
      </c>
      <c r="T2543" t="s">
        <v>3085</v>
      </c>
      <c r="U2543" t="s">
        <v>6479</v>
      </c>
      <c r="V2543" t="s">
        <v>6480</v>
      </c>
      <c r="W2543" t="s">
        <v>3085</v>
      </c>
      <c r="X2543" t="str">
        <f t="shared" si="39"/>
        <v>Funcionamiento</v>
      </c>
      <c r="Y2543" t="s">
        <v>6243</v>
      </c>
    </row>
    <row r="2544" spans="1:25">
      <c r="A2544" t="s">
        <v>3413</v>
      </c>
      <c r="B2544" t="s">
        <v>4726</v>
      </c>
      <c r="C2544" t="s">
        <v>6476</v>
      </c>
      <c r="D2544" t="s">
        <v>3076</v>
      </c>
      <c r="E2544" t="s">
        <v>3077</v>
      </c>
      <c r="F2544" t="s">
        <v>6242</v>
      </c>
      <c r="G2544" t="s">
        <v>6243</v>
      </c>
      <c r="H2544" t="s">
        <v>292</v>
      </c>
      <c r="I2544" t="s">
        <v>293</v>
      </c>
      <c r="J2544" t="s">
        <v>246</v>
      </c>
      <c r="K2544" t="s">
        <v>3079</v>
      </c>
      <c r="L2544" t="s">
        <v>247</v>
      </c>
      <c r="M2544">
        <v>48458742</v>
      </c>
      <c r="N2544">
        <v>0</v>
      </c>
      <c r="O2544">
        <v>48458742</v>
      </c>
      <c r="P2544">
        <v>0</v>
      </c>
      <c r="Q2544" t="s">
        <v>6477</v>
      </c>
      <c r="R2544" t="s">
        <v>3118</v>
      </c>
      <c r="S2544" t="s">
        <v>6478</v>
      </c>
      <c r="T2544" t="s">
        <v>3085</v>
      </c>
      <c r="U2544" t="s">
        <v>6479</v>
      </c>
      <c r="V2544" t="s">
        <v>6480</v>
      </c>
      <c r="W2544" t="s">
        <v>3085</v>
      </c>
      <c r="X2544" t="str">
        <f t="shared" si="39"/>
        <v>Funcionamiento</v>
      </c>
      <c r="Y2544" t="s">
        <v>6243</v>
      </c>
    </row>
    <row r="2545" spans="1:25">
      <c r="A2545" t="s">
        <v>3413</v>
      </c>
      <c r="B2545" t="s">
        <v>4726</v>
      </c>
      <c r="C2545" t="s">
        <v>6476</v>
      </c>
      <c r="D2545" t="s">
        <v>3076</v>
      </c>
      <c r="E2545" t="s">
        <v>3077</v>
      </c>
      <c r="F2545" t="s">
        <v>6242</v>
      </c>
      <c r="G2545" t="s">
        <v>6243</v>
      </c>
      <c r="H2545" t="s">
        <v>306</v>
      </c>
      <c r="I2545" t="s">
        <v>308</v>
      </c>
      <c r="J2545" t="s">
        <v>246</v>
      </c>
      <c r="K2545" t="s">
        <v>3079</v>
      </c>
      <c r="L2545" t="s">
        <v>247</v>
      </c>
      <c r="M2545">
        <v>71588111</v>
      </c>
      <c r="N2545">
        <v>0</v>
      </c>
      <c r="O2545">
        <v>71588111</v>
      </c>
      <c r="P2545">
        <v>0</v>
      </c>
      <c r="Q2545" t="s">
        <v>6477</v>
      </c>
      <c r="R2545" t="s">
        <v>3118</v>
      </c>
      <c r="S2545" t="s">
        <v>6478</v>
      </c>
      <c r="T2545" t="s">
        <v>3085</v>
      </c>
      <c r="U2545" t="s">
        <v>6479</v>
      </c>
      <c r="V2545" t="s">
        <v>6480</v>
      </c>
      <c r="W2545" t="s">
        <v>3085</v>
      </c>
      <c r="X2545" t="str">
        <f t="shared" si="39"/>
        <v>Funcionamiento</v>
      </c>
      <c r="Y2545" t="s">
        <v>6243</v>
      </c>
    </row>
    <row r="2546" spans="1:25">
      <c r="A2546" t="s">
        <v>3118</v>
      </c>
      <c r="B2546" t="s">
        <v>3821</v>
      </c>
      <c r="C2546" t="s">
        <v>6481</v>
      </c>
      <c r="D2546" t="s">
        <v>3076</v>
      </c>
      <c r="E2546" t="s">
        <v>3077</v>
      </c>
      <c r="F2546" t="s">
        <v>6242</v>
      </c>
      <c r="G2546" t="s">
        <v>6243</v>
      </c>
      <c r="H2546" t="s">
        <v>320</v>
      </c>
      <c r="I2546" t="s">
        <v>321</v>
      </c>
      <c r="J2546" t="s">
        <v>246</v>
      </c>
      <c r="K2546" t="s">
        <v>3079</v>
      </c>
      <c r="L2546" t="s">
        <v>247</v>
      </c>
      <c r="M2546">
        <v>568700</v>
      </c>
      <c r="N2546">
        <v>0</v>
      </c>
      <c r="O2546">
        <v>568700</v>
      </c>
      <c r="P2546">
        <v>0</v>
      </c>
      <c r="Q2546" t="s">
        <v>6482</v>
      </c>
      <c r="R2546" t="s">
        <v>3421</v>
      </c>
      <c r="S2546" t="s">
        <v>6483</v>
      </c>
      <c r="T2546" t="s">
        <v>3085</v>
      </c>
      <c r="U2546" t="s">
        <v>6484</v>
      </c>
      <c r="V2546" t="s">
        <v>6485</v>
      </c>
      <c r="W2546" t="s">
        <v>3085</v>
      </c>
      <c r="X2546" t="str">
        <f t="shared" si="39"/>
        <v>Funcionamiento</v>
      </c>
      <c r="Y2546" t="s">
        <v>6243</v>
      </c>
    </row>
    <row r="2547" spans="1:25">
      <c r="A2547" t="s">
        <v>3118</v>
      </c>
      <c r="B2547" t="s">
        <v>3821</v>
      </c>
      <c r="C2547" t="s">
        <v>6481</v>
      </c>
      <c r="D2547" t="s">
        <v>3076</v>
      </c>
      <c r="E2547" t="s">
        <v>3077</v>
      </c>
      <c r="F2547" t="s">
        <v>6242</v>
      </c>
      <c r="G2547" t="s">
        <v>6243</v>
      </c>
      <c r="H2547" t="s">
        <v>316</v>
      </c>
      <c r="I2547" t="s">
        <v>583</v>
      </c>
      <c r="J2547" t="s">
        <v>246</v>
      </c>
      <c r="K2547" t="s">
        <v>3079</v>
      </c>
      <c r="L2547" t="s">
        <v>247</v>
      </c>
      <c r="M2547">
        <v>4499300</v>
      </c>
      <c r="N2547">
        <v>0</v>
      </c>
      <c r="O2547">
        <v>4499300</v>
      </c>
      <c r="P2547">
        <v>0</v>
      </c>
      <c r="Q2547" t="s">
        <v>6482</v>
      </c>
      <c r="R2547" t="s">
        <v>3421</v>
      </c>
      <c r="S2547" t="s">
        <v>6483</v>
      </c>
      <c r="T2547" t="s">
        <v>3085</v>
      </c>
      <c r="U2547" t="s">
        <v>6484</v>
      </c>
      <c r="V2547" t="s">
        <v>6485</v>
      </c>
      <c r="W2547" t="s">
        <v>3085</v>
      </c>
      <c r="X2547" t="str">
        <f t="shared" si="39"/>
        <v>Funcionamiento</v>
      </c>
      <c r="Y2547" t="s">
        <v>6243</v>
      </c>
    </row>
    <row r="2548" spans="1:25">
      <c r="A2548" t="s">
        <v>3118</v>
      </c>
      <c r="B2548" t="s">
        <v>3821</v>
      </c>
      <c r="C2548" t="s">
        <v>6481</v>
      </c>
      <c r="D2548" t="s">
        <v>3076</v>
      </c>
      <c r="E2548" t="s">
        <v>3077</v>
      </c>
      <c r="F2548" t="s">
        <v>6242</v>
      </c>
      <c r="G2548" t="s">
        <v>6243</v>
      </c>
      <c r="H2548" t="s">
        <v>322</v>
      </c>
      <c r="I2548" t="s">
        <v>323</v>
      </c>
      <c r="J2548" t="s">
        <v>246</v>
      </c>
      <c r="K2548" t="s">
        <v>3079</v>
      </c>
      <c r="L2548" t="s">
        <v>247</v>
      </c>
      <c r="M2548">
        <v>1757700</v>
      </c>
      <c r="N2548">
        <v>0</v>
      </c>
      <c r="O2548">
        <v>1757700</v>
      </c>
      <c r="P2548">
        <v>0</v>
      </c>
      <c r="Q2548" t="s">
        <v>6482</v>
      </c>
      <c r="R2548" t="s">
        <v>3421</v>
      </c>
      <c r="S2548" t="s">
        <v>6483</v>
      </c>
      <c r="T2548" t="s">
        <v>3085</v>
      </c>
      <c r="U2548" t="s">
        <v>6484</v>
      </c>
      <c r="V2548" t="s">
        <v>6485</v>
      </c>
      <c r="W2548" t="s">
        <v>3085</v>
      </c>
      <c r="X2548" t="str">
        <f t="shared" si="39"/>
        <v>Funcionamiento</v>
      </c>
      <c r="Y2548" t="s">
        <v>6243</v>
      </c>
    </row>
    <row r="2549" spans="1:25">
      <c r="A2549" t="s">
        <v>3118</v>
      </c>
      <c r="B2549" t="s">
        <v>3821</v>
      </c>
      <c r="C2549" t="s">
        <v>6481</v>
      </c>
      <c r="D2549" t="s">
        <v>3076</v>
      </c>
      <c r="E2549" t="s">
        <v>3077</v>
      </c>
      <c r="F2549" t="s">
        <v>6242</v>
      </c>
      <c r="G2549" t="s">
        <v>6243</v>
      </c>
      <c r="H2549" t="s">
        <v>314</v>
      </c>
      <c r="I2549" t="s">
        <v>582</v>
      </c>
      <c r="J2549" t="s">
        <v>246</v>
      </c>
      <c r="K2549" t="s">
        <v>3079</v>
      </c>
      <c r="L2549" t="s">
        <v>247</v>
      </c>
      <c r="M2549">
        <v>6351600</v>
      </c>
      <c r="N2549">
        <v>0</v>
      </c>
      <c r="O2549">
        <v>6351600</v>
      </c>
      <c r="P2549">
        <v>0</v>
      </c>
      <c r="Q2549" t="s">
        <v>6482</v>
      </c>
      <c r="R2549" t="s">
        <v>3421</v>
      </c>
      <c r="S2549" t="s">
        <v>6483</v>
      </c>
      <c r="T2549" t="s">
        <v>3085</v>
      </c>
      <c r="U2549" t="s">
        <v>6484</v>
      </c>
      <c r="V2549" t="s">
        <v>6485</v>
      </c>
      <c r="W2549" t="s">
        <v>3085</v>
      </c>
      <c r="X2549" t="str">
        <f t="shared" si="39"/>
        <v>Funcionamiento</v>
      </c>
      <c r="Y2549" t="s">
        <v>6243</v>
      </c>
    </row>
    <row r="2550" spans="1:25">
      <c r="A2550" t="s">
        <v>3118</v>
      </c>
      <c r="B2550" t="s">
        <v>3821</v>
      </c>
      <c r="C2550" t="s">
        <v>6481</v>
      </c>
      <c r="D2550" t="s">
        <v>3076</v>
      </c>
      <c r="E2550" t="s">
        <v>3077</v>
      </c>
      <c r="F2550" t="s">
        <v>6242</v>
      </c>
      <c r="G2550" t="s">
        <v>6243</v>
      </c>
      <c r="H2550" t="s">
        <v>318</v>
      </c>
      <c r="I2550" t="s">
        <v>586</v>
      </c>
      <c r="J2550" t="s">
        <v>246</v>
      </c>
      <c r="K2550" t="s">
        <v>3079</v>
      </c>
      <c r="L2550" t="s">
        <v>247</v>
      </c>
      <c r="M2550">
        <v>2343100</v>
      </c>
      <c r="N2550">
        <v>0</v>
      </c>
      <c r="O2550">
        <v>2343100</v>
      </c>
      <c r="P2550">
        <v>0</v>
      </c>
      <c r="Q2550" t="s">
        <v>6482</v>
      </c>
      <c r="R2550" t="s">
        <v>3421</v>
      </c>
      <c r="S2550" t="s">
        <v>6483</v>
      </c>
      <c r="T2550" t="s">
        <v>3085</v>
      </c>
      <c r="U2550" t="s">
        <v>6484</v>
      </c>
      <c r="V2550" t="s">
        <v>6485</v>
      </c>
      <c r="W2550" t="s">
        <v>3085</v>
      </c>
      <c r="X2550" t="str">
        <f t="shared" si="39"/>
        <v>Funcionamiento</v>
      </c>
      <c r="Y2550" t="s">
        <v>6243</v>
      </c>
    </row>
    <row r="2551" spans="1:25">
      <c r="A2551" t="s">
        <v>3118</v>
      </c>
      <c r="B2551" t="s">
        <v>3821</v>
      </c>
      <c r="C2551" t="s">
        <v>6481</v>
      </c>
      <c r="D2551" t="s">
        <v>3076</v>
      </c>
      <c r="E2551" t="s">
        <v>3077</v>
      </c>
      <c r="F2551" t="s">
        <v>6242</v>
      </c>
      <c r="G2551" t="s">
        <v>6243</v>
      </c>
      <c r="H2551" t="s">
        <v>324</v>
      </c>
      <c r="I2551" t="s">
        <v>325</v>
      </c>
      <c r="J2551" t="s">
        <v>246</v>
      </c>
      <c r="K2551" t="s">
        <v>3079</v>
      </c>
      <c r="L2551" t="s">
        <v>247</v>
      </c>
      <c r="M2551">
        <v>1172000</v>
      </c>
      <c r="N2551">
        <v>0</v>
      </c>
      <c r="O2551">
        <v>1172000</v>
      </c>
      <c r="P2551">
        <v>0</v>
      </c>
      <c r="Q2551" t="s">
        <v>6482</v>
      </c>
      <c r="R2551" t="s">
        <v>3421</v>
      </c>
      <c r="S2551" t="s">
        <v>6483</v>
      </c>
      <c r="T2551" t="s">
        <v>3085</v>
      </c>
      <c r="U2551" t="s">
        <v>6484</v>
      </c>
      <c r="V2551" t="s">
        <v>6485</v>
      </c>
      <c r="W2551" t="s">
        <v>3085</v>
      </c>
      <c r="X2551" t="str">
        <f t="shared" si="39"/>
        <v>Funcionamiento</v>
      </c>
      <c r="Y2551" t="s">
        <v>6243</v>
      </c>
    </row>
    <row r="2552" spans="1:25">
      <c r="A2552" t="s">
        <v>3421</v>
      </c>
      <c r="B2552" t="s">
        <v>3516</v>
      </c>
      <c r="C2552" t="s">
        <v>6486</v>
      </c>
      <c r="D2552" t="s">
        <v>3076</v>
      </c>
      <c r="E2552" t="s">
        <v>3077</v>
      </c>
      <c r="F2552" t="s">
        <v>6242</v>
      </c>
      <c r="G2552" t="s">
        <v>6243</v>
      </c>
      <c r="H2552" t="s">
        <v>390</v>
      </c>
      <c r="I2552" t="s">
        <v>392</v>
      </c>
      <c r="J2552" t="s">
        <v>246</v>
      </c>
      <c r="K2552" t="s">
        <v>3079</v>
      </c>
      <c r="L2552" t="s">
        <v>247</v>
      </c>
      <c r="M2552">
        <v>873589</v>
      </c>
      <c r="N2552">
        <v>0</v>
      </c>
      <c r="O2552">
        <v>873589</v>
      </c>
      <c r="P2552">
        <v>0</v>
      </c>
      <c r="Q2552" t="s">
        <v>6487</v>
      </c>
      <c r="R2552" t="s">
        <v>3428</v>
      </c>
      <c r="S2552" t="s">
        <v>4692</v>
      </c>
      <c r="T2552" t="s">
        <v>3085</v>
      </c>
      <c r="U2552" t="s">
        <v>6488</v>
      </c>
      <c r="V2552" t="s">
        <v>6489</v>
      </c>
      <c r="W2552" t="s">
        <v>3085</v>
      </c>
      <c r="X2552" t="str">
        <f t="shared" si="39"/>
        <v>Funcionamiento</v>
      </c>
      <c r="Y2552" t="s">
        <v>6243</v>
      </c>
    </row>
    <row r="2553" spans="1:25">
      <c r="A2553" t="s">
        <v>3421</v>
      </c>
      <c r="B2553" t="s">
        <v>3516</v>
      </c>
      <c r="C2553" t="s">
        <v>6486</v>
      </c>
      <c r="D2553" t="s">
        <v>3076</v>
      </c>
      <c r="E2553" t="s">
        <v>3077</v>
      </c>
      <c r="F2553" t="s">
        <v>6242</v>
      </c>
      <c r="G2553" t="s">
        <v>6243</v>
      </c>
      <c r="H2553" t="s">
        <v>331</v>
      </c>
      <c r="I2553" t="s">
        <v>587</v>
      </c>
      <c r="J2553" t="s">
        <v>246</v>
      </c>
      <c r="K2553" t="s">
        <v>3079</v>
      </c>
      <c r="L2553" t="s">
        <v>247</v>
      </c>
      <c r="M2553">
        <v>11018702</v>
      </c>
      <c r="N2553">
        <v>-1852740</v>
      </c>
      <c r="O2553">
        <v>9165962</v>
      </c>
      <c r="P2553">
        <v>0</v>
      </c>
      <c r="Q2553" t="s">
        <v>6487</v>
      </c>
      <c r="R2553" t="s">
        <v>3428</v>
      </c>
      <c r="S2553" t="s">
        <v>4692</v>
      </c>
      <c r="T2553" t="s">
        <v>3085</v>
      </c>
      <c r="U2553" t="s">
        <v>6488</v>
      </c>
      <c r="V2553" t="s">
        <v>6489</v>
      </c>
      <c r="W2553" t="s">
        <v>3085</v>
      </c>
      <c r="X2553" t="str">
        <f t="shared" si="39"/>
        <v>Funcionamiento</v>
      </c>
      <c r="Y2553" t="s">
        <v>6243</v>
      </c>
    </row>
    <row r="2554" spans="1:25">
      <c r="A2554" t="s">
        <v>3421</v>
      </c>
      <c r="B2554" t="s">
        <v>3516</v>
      </c>
      <c r="C2554" t="s">
        <v>6486</v>
      </c>
      <c r="D2554" t="s">
        <v>3076</v>
      </c>
      <c r="E2554" t="s">
        <v>3077</v>
      </c>
      <c r="F2554" t="s">
        <v>6242</v>
      </c>
      <c r="G2554" t="s">
        <v>6243</v>
      </c>
      <c r="H2554" t="s">
        <v>306</v>
      </c>
      <c r="I2554" t="s">
        <v>308</v>
      </c>
      <c r="J2554" t="s">
        <v>246</v>
      </c>
      <c r="K2554" t="s">
        <v>3079</v>
      </c>
      <c r="L2554" t="s">
        <v>247</v>
      </c>
      <c r="M2554">
        <v>210744</v>
      </c>
      <c r="N2554">
        <v>0</v>
      </c>
      <c r="O2554">
        <v>210744</v>
      </c>
      <c r="P2554">
        <v>0</v>
      </c>
      <c r="Q2554" t="s">
        <v>6487</v>
      </c>
      <c r="R2554" t="s">
        <v>3428</v>
      </c>
      <c r="S2554" t="s">
        <v>4692</v>
      </c>
      <c r="T2554" t="s">
        <v>3085</v>
      </c>
      <c r="U2554" t="s">
        <v>6488</v>
      </c>
      <c r="V2554" t="s">
        <v>6489</v>
      </c>
      <c r="W2554" t="s">
        <v>3085</v>
      </c>
      <c r="X2554" t="str">
        <f t="shared" si="39"/>
        <v>Funcionamiento</v>
      </c>
      <c r="Y2554" t="s">
        <v>6243</v>
      </c>
    </row>
    <row r="2555" spans="1:25">
      <c r="A2555" t="s">
        <v>3421</v>
      </c>
      <c r="B2555" t="s">
        <v>3516</v>
      </c>
      <c r="C2555" t="s">
        <v>6486</v>
      </c>
      <c r="D2555" t="s">
        <v>3076</v>
      </c>
      <c r="E2555" t="s">
        <v>3077</v>
      </c>
      <c r="F2555" t="s">
        <v>6242</v>
      </c>
      <c r="G2555" t="s">
        <v>6243</v>
      </c>
      <c r="H2555" t="s">
        <v>292</v>
      </c>
      <c r="I2555" t="s">
        <v>293</v>
      </c>
      <c r="J2555" t="s">
        <v>246</v>
      </c>
      <c r="K2555" t="s">
        <v>3079</v>
      </c>
      <c r="L2555" t="s">
        <v>247</v>
      </c>
      <c r="M2555">
        <v>49062680</v>
      </c>
      <c r="N2555">
        <v>-2863415</v>
      </c>
      <c r="O2555">
        <v>46199265</v>
      </c>
      <c r="P2555">
        <v>0</v>
      </c>
      <c r="Q2555" t="s">
        <v>6487</v>
      </c>
      <c r="R2555" t="s">
        <v>3428</v>
      </c>
      <c r="S2555" t="s">
        <v>4692</v>
      </c>
      <c r="T2555" t="s">
        <v>3085</v>
      </c>
      <c r="U2555" t="s">
        <v>6488</v>
      </c>
      <c r="V2555" t="s">
        <v>6489</v>
      </c>
      <c r="W2555" t="s">
        <v>3085</v>
      </c>
      <c r="X2555" t="str">
        <f t="shared" si="39"/>
        <v>Funcionamiento</v>
      </c>
      <c r="Y2555" t="s">
        <v>6243</v>
      </c>
    </row>
    <row r="2556" spans="1:25">
      <c r="A2556" t="s">
        <v>3421</v>
      </c>
      <c r="B2556" t="s">
        <v>3516</v>
      </c>
      <c r="C2556" t="s">
        <v>6486</v>
      </c>
      <c r="D2556" t="s">
        <v>3076</v>
      </c>
      <c r="E2556" t="s">
        <v>3077</v>
      </c>
      <c r="F2556" t="s">
        <v>6242</v>
      </c>
      <c r="G2556" t="s">
        <v>6243</v>
      </c>
      <c r="H2556" t="s">
        <v>294</v>
      </c>
      <c r="I2556" t="s">
        <v>296</v>
      </c>
      <c r="J2556" t="s">
        <v>246</v>
      </c>
      <c r="K2556" t="s">
        <v>3079</v>
      </c>
      <c r="L2556" t="s">
        <v>247</v>
      </c>
      <c r="M2556">
        <v>832834</v>
      </c>
      <c r="N2556">
        <v>-66098</v>
      </c>
      <c r="O2556">
        <v>766736</v>
      </c>
      <c r="P2556">
        <v>0</v>
      </c>
      <c r="Q2556" t="s">
        <v>6487</v>
      </c>
      <c r="R2556" t="s">
        <v>3428</v>
      </c>
      <c r="S2556" t="s">
        <v>4692</v>
      </c>
      <c r="T2556" t="s">
        <v>3085</v>
      </c>
      <c r="U2556" t="s">
        <v>6488</v>
      </c>
      <c r="V2556" t="s">
        <v>6489</v>
      </c>
      <c r="W2556" t="s">
        <v>3085</v>
      </c>
      <c r="X2556" t="str">
        <f t="shared" si="39"/>
        <v>Funcionamiento</v>
      </c>
      <c r="Y2556" t="s">
        <v>6243</v>
      </c>
    </row>
    <row r="2557" spans="1:25">
      <c r="A2557" t="s">
        <v>3421</v>
      </c>
      <c r="B2557" t="s">
        <v>3516</v>
      </c>
      <c r="C2557" t="s">
        <v>6486</v>
      </c>
      <c r="D2557" t="s">
        <v>3076</v>
      </c>
      <c r="E2557" t="s">
        <v>3077</v>
      </c>
      <c r="F2557" t="s">
        <v>6242</v>
      </c>
      <c r="G2557" t="s">
        <v>6243</v>
      </c>
      <c r="H2557" t="s">
        <v>333</v>
      </c>
      <c r="I2557" t="s">
        <v>335</v>
      </c>
      <c r="J2557" t="s">
        <v>246</v>
      </c>
      <c r="K2557" t="s">
        <v>3079</v>
      </c>
      <c r="L2557" t="s">
        <v>247</v>
      </c>
      <c r="M2557">
        <v>895093</v>
      </c>
      <c r="N2557">
        <v>-157951</v>
      </c>
      <c r="O2557">
        <v>737142</v>
      </c>
      <c r="P2557">
        <v>0</v>
      </c>
      <c r="Q2557" t="s">
        <v>6487</v>
      </c>
      <c r="R2557" t="s">
        <v>3428</v>
      </c>
      <c r="S2557" t="s">
        <v>4692</v>
      </c>
      <c r="T2557" t="s">
        <v>3085</v>
      </c>
      <c r="U2557" t="s">
        <v>6488</v>
      </c>
      <c r="V2557" t="s">
        <v>6489</v>
      </c>
      <c r="W2557" t="s">
        <v>3085</v>
      </c>
      <c r="X2557" t="str">
        <f t="shared" si="39"/>
        <v>Funcionamiento</v>
      </c>
      <c r="Y2557" t="s">
        <v>6243</v>
      </c>
    </row>
    <row r="2558" spans="1:25">
      <c r="A2558" t="s">
        <v>3421</v>
      </c>
      <c r="B2558" t="s">
        <v>3516</v>
      </c>
      <c r="C2558" t="s">
        <v>6486</v>
      </c>
      <c r="D2558" t="s">
        <v>3076</v>
      </c>
      <c r="E2558" t="s">
        <v>3077</v>
      </c>
      <c r="F2558" t="s">
        <v>6242</v>
      </c>
      <c r="G2558" t="s">
        <v>6243</v>
      </c>
      <c r="H2558" t="s">
        <v>336</v>
      </c>
      <c r="I2558" t="s">
        <v>337</v>
      </c>
      <c r="J2558" t="s">
        <v>246</v>
      </c>
      <c r="K2558" t="s">
        <v>3079</v>
      </c>
      <c r="L2558" t="s">
        <v>247</v>
      </c>
      <c r="M2558">
        <v>2354967</v>
      </c>
      <c r="N2558">
        <v>0</v>
      </c>
      <c r="O2558">
        <v>2354967</v>
      </c>
      <c r="P2558">
        <v>0</v>
      </c>
      <c r="Q2558" t="s">
        <v>6487</v>
      </c>
      <c r="R2558" t="s">
        <v>3428</v>
      </c>
      <c r="S2558" t="s">
        <v>4692</v>
      </c>
      <c r="T2558" t="s">
        <v>3085</v>
      </c>
      <c r="U2558" t="s">
        <v>6488</v>
      </c>
      <c r="V2558" t="s">
        <v>6489</v>
      </c>
      <c r="W2558" t="s">
        <v>3085</v>
      </c>
      <c r="X2558" t="str">
        <f t="shared" si="39"/>
        <v>Funcionamiento</v>
      </c>
      <c r="Y2558" t="s">
        <v>6243</v>
      </c>
    </row>
    <row r="2559" spans="1:25">
      <c r="A2559" t="s">
        <v>3421</v>
      </c>
      <c r="B2559" t="s">
        <v>3516</v>
      </c>
      <c r="C2559" t="s">
        <v>6486</v>
      </c>
      <c r="D2559" t="s">
        <v>3076</v>
      </c>
      <c r="E2559" t="s">
        <v>3077</v>
      </c>
      <c r="F2559" t="s">
        <v>6242</v>
      </c>
      <c r="G2559" t="s">
        <v>6243</v>
      </c>
      <c r="H2559" t="s">
        <v>309</v>
      </c>
      <c r="I2559" t="s">
        <v>311</v>
      </c>
      <c r="J2559" t="s">
        <v>246</v>
      </c>
      <c r="K2559" t="s">
        <v>3079</v>
      </c>
      <c r="L2559" t="s">
        <v>247</v>
      </c>
      <c r="M2559">
        <v>10896796</v>
      </c>
      <c r="N2559">
        <v>-1323386</v>
      </c>
      <c r="O2559">
        <v>9573410</v>
      </c>
      <c r="P2559">
        <v>0</v>
      </c>
      <c r="Q2559" t="s">
        <v>6487</v>
      </c>
      <c r="R2559" t="s">
        <v>3428</v>
      </c>
      <c r="S2559" t="s">
        <v>4692</v>
      </c>
      <c r="T2559" t="s">
        <v>3085</v>
      </c>
      <c r="U2559" t="s">
        <v>6488</v>
      </c>
      <c r="V2559" t="s">
        <v>6489</v>
      </c>
      <c r="W2559" t="s">
        <v>3085</v>
      </c>
      <c r="X2559" t="str">
        <f t="shared" si="39"/>
        <v>Funcionamiento</v>
      </c>
      <c r="Y2559" t="s">
        <v>6243</v>
      </c>
    </row>
    <row r="2560" spans="1:25">
      <c r="A2560" t="s">
        <v>3421</v>
      </c>
      <c r="B2560" t="s">
        <v>3516</v>
      </c>
      <c r="C2560" t="s">
        <v>6486</v>
      </c>
      <c r="D2560" t="s">
        <v>3076</v>
      </c>
      <c r="E2560" t="s">
        <v>3077</v>
      </c>
      <c r="F2560" t="s">
        <v>6242</v>
      </c>
      <c r="G2560" t="s">
        <v>6243</v>
      </c>
      <c r="H2560" t="s">
        <v>312</v>
      </c>
      <c r="I2560" t="s">
        <v>3333</v>
      </c>
      <c r="J2560" t="s">
        <v>246</v>
      </c>
      <c r="K2560" t="s">
        <v>3079</v>
      </c>
      <c r="L2560" t="s">
        <v>247</v>
      </c>
      <c r="M2560">
        <v>959970</v>
      </c>
      <c r="N2560">
        <v>0</v>
      </c>
      <c r="O2560">
        <v>959970</v>
      </c>
      <c r="P2560">
        <v>0</v>
      </c>
      <c r="Q2560" t="s">
        <v>6487</v>
      </c>
      <c r="R2560" t="s">
        <v>3428</v>
      </c>
      <c r="S2560" t="s">
        <v>4692</v>
      </c>
      <c r="T2560" t="s">
        <v>3085</v>
      </c>
      <c r="U2560" t="s">
        <v>6488</v>
      </c>
      <c r="V2560" t="s">
        <v>6489</v>
      </c>
      <c r="W2560" t="s">
        <v>3085</v>
      </c>
      <c r="X2560" t="str">
        <f t="shared" si="39"/>
        <v>Funcionamiento</v>
      </c>
      <c r="Y2560" t="s">
        <v>6243</v>
      </c>
    </row>
    <row r="2561" spans="1:25">
      <c r="A2561" t="s">
        <v>3428</v>
      </c>
      <c r="B2561" t="s">
        <v>3516</v>
      </c>
      <c r="C2561" t="s">
        <v>6490</v>
      </c>
      <c r="D2561" t="s">
        <v>3076</v>
      </c>
      <c r="E2561" t="s">
        <v>3077</v>
      </c>
      <c r="F2561" t="s">
        <v>6242</v>
      </c>
      <c r="G2561" t="s">
        <v>6243</v>
      </c>
      <c r="H2561" t="s">
        <v>318</v>
      </c>
      <c r="I2561" t="s">
        <v>586</v>
      </c>
      <c r="J2561" t="s">
        <v>246</v>
      </c>
      <c r="K2561" t="s">
        <v>3079</v>
      </c>
      <c r="L2561" t="s">
        <v>247</v>
      </c>
      <c r="M2561">
        <v>2587000</v>
      </c>
      <c r="N2561">
        <v>-170200</v>
      </c>
      <c r="O2561">
        <v>2416800</v>
      </c>
      <c r="P2561">
        <v>0</v>
      </c>
      <c r="Q2561" t="s">
        <v>6491</v>
      </c>
      <c r="R2561" t="s">
        <v>3305</v>
      </c>
      <c r="S2561" t="s">
        <v>3429</v>
      </c>
      <c r="T2561" t="s">
        <v>3085</v>
      </c>
      <c r="U2561" t="s">
        <v>6492</v>
      </c>
      <c r="V2561" t="s">
        <v>6493</v>
      </c>
      <c r="W2561" t="s">
        <v>3085</v>
      </c>
      <c r="X2561" t="str">
        <f t="shared" si="39"/>
        <v>Funcionamiento</v>
      </c>
      <c r="Y2561" t="s">
        <v>6243</v>
      </c>
    </row>
    <row r="2562" spans="1:25">
      <c r="A2562" t="s">
        <v>3428</v>
      </c>
      <c r="B2562" t="s">
        <v>3516</v>
      </c>
      <c r="C2562" t="s">
        <v>6490</v>
      </c>
      <c r="D2562" t="s">
        <v>3076</v>
      </c>
      <c r="E2562" t="s">
        <v>3077</v>
      </c>
      <c r="F2562" t="s">
        <v>6242</v>
      </c>
      <c r="G2562" t="s">
        <v>6243</v>
      </c>
      <c r="H2562" t="s">
        <v>320</v>
      </c>
      <c r="I2562" t="s">
        <v>321</v>
      </c>
      <c r="J2562" t="s">
        <v>246</v>
      </c>
      <c r="K2562" t="s">
        <v>3079</v>
      </c>
      <c r="L2562" t="s">
        <v>247</v>
      </c>
      <c r="M2562">
        <v>542100</v>
      </c>
      <c r="N2562">
        <v>-34600</v>
      </c>
      <c r="O2562">
        <v>507500</v>
      </c>
      <c r="P2562">
        <v>0</v>
      </c>
      <c r="Q2562" t="s">
        <v>6491</v>
      </c>
      <c r="R2562" t="s">
        <v>3305</v>
      </c>
      <c r="S2562" t="s">
        <v>3429</v>
      </c>
      <c r="T2562" t="s">
        <v>3085</v>
      </c>
      <c r="U2562" t="s">
        <v>6492</v>
      </c>
      <c r="V2562" t="s">
        <v>6493</v>
      </c>
      <c r="W2562" t="s">
        <v>3085</v>
      </c>
      <c r="X2562" t="str">
        <f t="shared" ref="X2562:X2625" si="40">IF(LEFT(H2562,1)="C","Inversión","Funcionamiento")</f>
        <v>Funcionamiento</v>
      </c>
      <c r="Y2562" t="s">
        <v>6243</v>
      </c>
    </row>
    <row r="2563" spans="1:25">
      <c r="A2563" t="s">
        <v>3428</v>
      </c>
      <c r="B2563" t="s">
        <v>3516</v>
      </c>
      <c r="C2563" t="s">
        <v>6490</v>
      </c>
      <c r="D2563" t="s">
        <v>3076</v>
      </c>
      <c r="E2563" t="s">
        <v>3077</v>
      </c>
      <c r="F2563" t="s">
        <v>6242</v>
      </c>
      <c r="G2563" t="s">
        <v>6243</v>
      </c>
      <c r="H2563" t="s">
        <v>322</v>
      </c>
      <c r="I2563" t="s">
        <v>323</v>
      </c>
      <c r="J2563" t="s">
        <v>246</v>
      </c>
      <c r="K2563" t="s">
        <v>3079</v>
      </c>
      <c r="L2563" t="s">
        <v>247</v>
      </c>
      <c r="M2563">
        <v>1940600</v>
      </c>
      <c r="N2563">
        <v>-127600</v>
      </c>
      <c r="O2563">
        <v>1813000</v>
      </c>
      <c r="P2563">
        <v>0</v>
      </c>
      <c r="Q2563" t="s">
        <v>6491</v>
      </c>
      <c r="R2563" t="s">
        <v>3305</v>
      </c>
      <c r="S2563" t="s">
        <v>3429</v>
      </c>
      <c r="T2563" t="s">
        <v>3085</v>
      </c>
      <c r="U2563" t="s">
        <v>6492</v>
      </c>
      <c r="V2563" t="s">
        <v>6493</v>
      </c>
      <c r="W2563" t="s">
        <v>3085</v>
      </c>
      <c r="X2563" t="str">
        <f t="shared" si="40"/>
        <v>Funcionamiento</v>
      </c>
      <c r="Y2563" t="s">
        <v>6243</v>
      </c>
    </row>
    <row r="2564" spans="1:25">
      <c r="A2564" t="s">
        <v>3428</v>
      </c>
      <c r="B2564" t="s">
        <v>3516</v>
      </c>
      <c r="C2564" t="s">
        <v>6490</v>
      </c>
      <c r="D2564" t="s">
        <v>3076</v>
      </c>
      <c r="E2564" t="s">
        <v>3077</v>
      </c>
      <c r="F2564" t="s">
        <v>6242</v>
      </c>
      <c r="G2564" t="s">
        <v>6243</v>
      </c>
      <c r="H2564" t="s">
        <v>314</v>
      </c>
      <c r="I2564" t="s">
        <v>582</v>
      </c>
      <c r="J2564" t="s">
        <v>246</v>
      </c>
      <c r="K2564" t="s">
        <v>3079</v>
      </c>
      <c r="L2564" t="s">
        <v>247</v>
      </c>
      <c r="M2564">
        <v>11053600</v>
      </c>
      <c r="N2564">
        <v>-295700</v>
      </c>
      <c r="O2564">
        <v>10757900</v>
      </c>
      <c r="P2564">
        <v>0</v>
      </c>
      <c r="Q2564" t="s">
        <v>6491</v>
      </c>
      <c r="R2564" t="s">
        <v>3305</v>
      </c>
      <c r="S2564" t="s">
        <v>3429</v>
      </c>
      <c r="T2564" t="s">
        <v>3085</v>
      </c>
      <c r="U2564" t="s">
        <v>6492</v>
      </c>
      <c r="V2564" t="s">
        <v>6493</v>
      </c>
      <c r="W2564" t="s">
        <v>3085</v>
      </c>
      <c r="X2564" t="str">
        <f t="shared" si="40"/>
        <v>Funcionamiento</v>
      </c>
      <c r="Y2564" t="s">
        <v>6243</v>
      </c>
    </row>
    <row r="2565" spans="1:25">
      <c r="A2565" t="s">
        <v>3428</v>
      </c>
      <c r="B2565" t="s">
        <v>3516</v>
      </c>
      <c r="C2565" t="s">
        <v>6490</v>
      </c>
      <c r="D2565" t="s">
        <v>3076</v>
      </c>
      <c r="E2565" t="s">
        <v>3077</v>
      </c>
      <c r="F2565" t="s">
        <v>6242</v>
      </c>
      <c r="G2565" t="s">
        <v>6243</v>
      </c>
      <c r="H2565" t="s">
        <v>316</v>
      </c>
      <c r="I2565" t="s">
        <v>583</v>
      </c>
      <c r="J2565" t="s">
        <v>246</v>
      </c>
      <c r="K2565" t="s">
        <v>3079</v>
      </c>
      <c r="L2565" t="s">
        <v>247</v>
      </c>
      <c r="M2565">
        <v>4416500</v>
      </c>
      <c r="N2565">
        <v>-243400</v>
      </c>
      <c r="O2565">
        <v>4173100</v>
      </c>
      <c r="P2565">
        <v>0</v>
      </c>
      <c r="Q2565" t="s">
        <v>6491</v>
      </c>
      <c r="R2565" t="s">
        <v>3305</v>
      </c>
      <c r="S2565" t="s">
        <v>3429</v>
      </c>
      <c r="T2565" t="s">
        <v>3085</v>
      </c>
      <c r="U2565" t="s">
        <v>6492</v>
      </c>
      <c r="V2565" t="s">
        <v>6493</v>
      </c>
      <c r="W2565" t="s">
        <v>3085</v>
      </c>
      <c r="X2565" t="str">
        <f t="shared" si="40"/>
        <v>Funcionamiento</v>
      </c>
      <c r="Y2565" t="s">
        <v>6243</v>
      </c>
    </row>
    <row r="2566" spans="1:25">
      <c r="A2566" t="s">
        <v>3428</v>
      </c>
      <c r="B2566" t="s">
        <v>3516</v>
      </c>
      <c r="C2566" t="s">
        <v>6490</v>
      </c>
      <c r="D2566" t="s">
        <v>3076</v>
      </c>
      <c r="E2566" t="s">
        <v>3077</v>
      </c>
      <c r="F2566" t="s">
        <v>6242</v>
      </c>
      <c r="G2566" t="s">
        <v>6243</v>
      </c>
      <c r="H2566" t="s">
        <v>324</v>
      </c>
      <c r="I2566" t="s">
        <v>325</v>
      </c>
      <c r="J2566" t="s">
        <v>246</v>
      </c>
      <c r="K2566" t="s">
        <v>3079</v>
      </c>
      <c r="L2566" t="s">
        <v>247</v>
      </c>
      <c r="M2566">
        <v>1293900</v>
      </c>
      <c r="N2566">
        <v>-85100</v>
      </c>
      <c r="O2566">
        <v>1208800</v>
      </c>
      <c r="P2566">
        <v>0</v>
      </c>
      <c r="Q2566" t="s">
        <v>6491</v>
      </c>
      <c r="R2566" t="s">
        <v>3305</v>
      </c>
      <c r="S2566" t="s">
        <v>3429</v>
      </c>
      <c r="T2566" t="s">
        <v>3085</v>
      </c>
      <c r="U2566" t="s">
        <v>6492</v>
      </c>
      <c r="V2566" t="s">
        <v>6493</v>
      </c>
      <c r="W2566" t="s">
        <v>3085</v>
      </c>
      <c r="X2566" t="str">
        <f t="shared" si="40"/>
        <v>Funcionamiento</v>
      </c>
      <c r="Y2566" t="s">
        <v>6243</v>
      </c>
    </row>
    <row r="2567" spans="1:25">
      <c r="A2567" t="s">
        <v>3305</v>
      </c>
      <c r="B2567" t="s">
        <v>3862</v>
      </c>
      <c r="C2567" t="s">
        <v>6494</v>
      </c>
      <c r="D2567" t="s">
        <v>3076</v>
      </c>
      <c r="E2567" t="s">
        <v>3077</v>
      </c>
      <c r="F2567" t="s">
        <v>3234</v>
      </c>
      <c r="G2567" t="s">
        <v>6243</v>
      </c>
      <c r="H2567" t="s">
        <v>425</v>
      </c>
      <c r="I2567" t="s">
        <v>668</v>
      </c>
      <c r="J2567" t="s">
        <v>246</v>
      </c>
      <c r="K2567" t="s">
        <v>3079</v>
      </c>
      <c r="L2567" t="s">
        <v>247</v>
      </c>
      <c r="M2567">
        <v>2365341</v>
      </c>
      <c r="N2567">
        <v>0</v>
      </c>
      <c r="O2567">
        <v>2365341</v>
      </c>
      <c r="P2567">
        <v>0</v>
      </c>
      <c r="Q2567" t="s">
        <v>6495</v>
      </c>
      <c r="R2567" t="s">
        <v>3125</v>
      </c>
      <c r="S2567" t="s">
        <v>3422</v>
      </c>
      <c r="T2567" t="s">
        <v>6496</v>
      </c>
      <c r="U2567" t="s">
        <v>6497</v>
      </c>
      <c r="V2567" t="s">
        <v>6498</v>
      </c>
      <c r="W2567" t="s">
        <v>3085</v>
      </c>
      <c r="X2567" t="str">
        <f t="shared" si="40"/>
        <v>Inversión</v>
      </c>
      <c r="Y2567" t="s">
        <v>3241</v>
      </c>
    </row>
    <row r="2568" spans="1:25">
      <c r="A2568" t="s">
        <v>3073</v>
      </c>
      <c r="B2568" t="s">
        <v>5998</v>
      </c>
      <c r="C2568" t="s">
        <v>6499</v>
      </c>
      <c r="D2568" t="s">
        <v>3076</v>
      </c>
      <c r="E2568" t="s">
        <v>3077</v>
      </c>
      <c r="F2568" t="s">
        <v>6500</v>
      </c>
      <c r="G2568" t="s">
        <v>6501</v>
      </c>
      <c r="H2568" t="s">
        <v>340</v>
      </c>
      <c r="I2568" t="s">
        <v>341</v>
      </c>
      <c r="J2568" t="s">
        <v>246</v>
      </c>
      <c r="K2568" t="s">
        <v>3079</v>
      </c>
      <c r="L2568" t="s">
        <v>247</v>
      </c>
      <c r="M2568">
        <v>43000000</v>
      </c>
      <c r="N2568">
        <v>-43000000</v>
      </c>
      <c r="O2568">
        <v>0</v>
      </c>
      <c r="P2568">
        <v>0</v>
      </c>
      <c r="Q2568" t="s">
        <v>6502</v>
      </c>
      <c r="R2568" t="s">
        <v>3073</v>
      </c>
      <c r="S2568" t="s">
        <v>3107</v>
      </c>
      <c r="T2568" t="s">
        <v>3085</v>
      </c>
      <c r="U2568" t="s">
        <v>3085</v>
      </c>
      <c r="V2568" t="s">
        <v>3085</v>
      </c>
      <c r="W2568" t="s">
        <v>3085</v>
      </c>
      <c r="X2568" t="str">
        <f t="shared" si="40"/>
        <v>Funcionamiento</v>
      </c>
      <c r="Y2568" t="s">
        <v>6501</v>
      </c>
    </row>
    <row r="2569" spans="1:25">
      <c r="A2569" t="s">
        <v>3086</v>
      </c>
      <c r="B2569" t="s">
        <v>5998</v>
      </c>
      <c r="C2569" t="s">
        <v>6503</v>
      </c>
      <c r="D2569" t="s">
        <v>3076</v>
      </c>
      <c r="E2569" t="s">
        <v>3077</v>
      </c>
      <c r="F2569" t="s">
        <v>6500</v>
      </c>
      <c r="G2569" t="s">
        <v>6501</v>
      </c>
      <c r="H2569" t="s">
        <v>344</v>
      </c>
      <c r="I2569" t="s">
        <v>345</v>
      </c>
      <c r="J2569" t="s">
        <v>246</v>
      </c>
      <c r="K2569" t="s">
        <v>3079</v>
      </c>
      <c r="L2569" t="s">
        <v>247</v>
      </c>
      <c r="M2569">
        <v>4200000</v>
      </c>
      <c r="N2569">
        <v>974433</v>
      </c>
      <c r="O2569">
        <v>5174433</v>
      </c>
      <c r="P2569">
        <v>0</v>
      </c>
      <c r="Q2569" t="s">
        <v>6504</v>
      </c>
      <c r="R2569" t="s">
        <v>3086</v>
      </c>
      <c r="S2569" t="s">
        <v>6505</v>
      </c>
      <c r="T2569" t="s">
        <v>6506</v>
      </c>
      <c r="U2569" t="s">
        <v>6507</v>
      </c>
      <c r="V2569" t="s">
        <v>6508</v>
      </c>
      <c r="W2569" t="s">
        <v>3085</v>
      </c>
      <c r="X2569" t="str">
        <f t="shared" si="40"/>
        <v>Funcionamiento</v>
      </c>
      <c r="Y2569" t="s">
        <v>6501</v>
      </c>
    </row>
    <row r="2570" spans="1:25">
      <c r="A2570" t="s">
        <v>3093</v>
      </c>
      <c r="B2570" t="s">
        <v>5998</v>
      </c>
      <c r="C2570" t="s">
        <v>6503</v>
      </c>
      <c r="D2570" t="s">
        <v>3076</v>
      </c>
      <c r="E2570" t="s">
        <v>3077</v>
      </c>
      <c r="F2570" t="s">
        <v>6500</v>
      </c>
      <c r="G2570" t="s">
        <v>6501</v>
      </c>
      <c r="H2570" t="s">
        <v>340</v>
      </c>
      <c r="I2570" t="s">
        <v>341</v>
      </c>
      <c r="J2570" t="s">
        <v>246</v>
      </c>
      <c r="K2570" t="s">
        <v>3079</v>
      </c>
      <c r="L2570" t="s">
        <v>247</v>
      </c>
      <c r="M2570">
        <v>2000000</v>
      </c>
      <c r="N2570">
        <v>-861373</v>
      </c>
      <c r="O2570">
        <v>1138627</v>
      </c>
      <c r="P2570">
        <v>0</v>
      </c>
      <c r="Q2570" t="s">
        <v>6502</v>
      </c>
      <c r="R2570" t="s">
        <v>3093</v>
      </c>
      <c r="S2570" t="s">
        <v>6509</v>
      </c>
      <c r="T2570" t="s">
        <v>6510</v>
      </c>
      <c r="U2570" t="s">
        <v>6511</v>
      </c>
      <c r="V2570" t="s">
        <v>6512</v>
      </c>
      <c r="W2570" t="s">
        <v>3085</v>
      </c>
      <c r="X2570" t="str">
        <f t="shared" si="40"/>
        <v>Funcionamiento</v>
      </c>
      <c r="Y2570" t="s">
        <v>6501</v>
      </c>
    </row>
    <row r="2571" spans="1:25">
      <c r="A2571" t="s">
        <v>3100</v>
      </c>
      <c r="B2571" t="s">
        <v>5998</v>
      </c>
      <c r="C2571" t="s">
        <v>6513</v>
      </c>
      <c r="D2571" t="s">
        <v>3076</v>
      </c>
      <c r="E2571" t="s">
        <v>3077</v>
      </c>
      <c r="F2571" t="s">
        <v>6500</v>
      </c>
      <c r="G2571" t="s">
        <v>6501</v>
      </c>
      <c r="H2571" t="s">
        <v>342</v>
      </c>
      <c r="I2571" t="s">
        <v>343</v>
      </c>
      <c r="J2571" t="s">
        <v>246</v>
      </c>
      <c r="K2571" t="s">
        <v>3079</v>
      </c>
      <c r="L2571" t="s">
        <v>247</v>
      </c>
      <c r="M2571">
        <v>1900000</v>
      </c>
      <c r="N2571">
        <v>477045</v>
      </c>
      <c r="O2571">
        <v>2377045</v>
      </c>
      <c r="P2571">
        <v>0</v>
      </c>
      <c r="Q2571" t="s">
        <v>6514</v>
      </c>
      <c r="R2571" t="s">
        <v>3100</v>
      </c>
      <c r="S2571" t="s">
        <v>6515</v>
      </c>
      <c r="T2571" t="s">
        <v>6516</v>
      </c>
      <c r="U2571" t="s">
        <v>6517</v>
      </c>
      <c r="V2571" t="s">
        <v>6518</v>
      </c>
      <c r="W2571" t="s">
        <v>3085</v>
      </c>
      <c r="X2571" t="str">
        <f t="shared" si="40"/>
        <v>Funcionamiento</v>
      </c>
      <c r="Y2571" t="s">
        <v>6501</v>
      </c>
    </row>
    <row r="2572" spans="1:25">
      <c r="A2572" t="s">
        <v>3107</v>
      </c>
      <c r="B2572" t="s">
        <v>5998</v>
      </c>
      <c r="C2572" t="s">
        <v>6519</v>
      </c>
      <c r="D2572" t="s">
        <v>3076</v>
      </c>
      <c r="E2572" t="s">
        <v>3077</v>
      </c>
      <c r="F2572" t="s">
        <v>6500</v>
      </c>
      <c r="G2572" t="s">
        <v>6501</v>
      </c>
      <c r="H2572" t="s">
        <v>382</v>
      </c>
      <c r="I2572" t="s">
        <v>383</v>
      </c>
      <c r="J2572" t="s">
        <v>246</v>
      </c>
      <c r="K2572" t="s">
        <v>3079</v>
      </c>
      <c r="L2572" t="s">
        <v>247</v>
      </c>
      <c r="M2572">
        <v>22975584</v>
      </c>
      <c r="N2572">
        <v>-22975584</v>
      </c>
      <c r="O2572">
        <v>0</v>
      </c>
      <c r="P2572">
        <v>0</v>
      </c>
      <c r="Q2572" t="s">
        <v>6520</v>
      </c>
      <c r="R2572" t="s">
        <v>3107</v>
      </c>
      <c r="S2572" t="s">
        <v>3073</v>
      </c>
      <c r="T2572" t="s">
        <v>3085</v>
      </c>
      <c r="U2572" t="s">
        <v>3085</v>
      </c>
      <c r="V2572" t="s">
        <v>3085</v>
      </c>
      <c r="W2572" t="s">
        <v>3085</v>
      </c>
      <c r="X2572" t="str">
        <f t="shared" si="40"/>
        <v>Funcionamiento</v>
      </c>
      <c r="Y2572" t="s">
        <v>6501</v>
      </c>
    </row>
    <row r="2573" spans="1:25">
      <c r="A2573" t="s">
        <v>3111</v>
      </c>
      <c r="B2573" t="s">
        <v>6521</v>
      </c>
      <c r="C2573" t="s">
        <v>6522</v>
      </c>
      <c r="D2573" t="s">
        <v>3076</v>
      </c>
      <c r="E2573" t="s">
        <v>3077</v>
      </c>
      <c r="F2573" t="s">
        <v>3234</v>
      </c>
      <c r="G2573" t="s">
        <v>6501</v>
      </c>
      <c r="H2573" t="s">
        <v>425</v>
      </c>
      <c r="I2573" t="s">
        <v>668</v>
      </c>
      <c r="J2573" t="s">
        <v>246</v>
      </c>
      <c r="K2573" t="s">
        <v>3079</v>
      </c>
      <c r="L2573" t="s">
        <v>247</v>
      </c>
      <c r="M2573">
        <v>25081900</v>
      </c>
      <c r="N2573">
        <v>0</v>
      </c>
      <c r="O2573">
        <v>25081900</v>
      </c>
      <c r="P2573">
        <v>0</v>
      </c>
      <c r="Q2573" t="s">
        <v>6523</v>
      </c>
      <c r="R2573" t="s">
        <v>3111</v>
      </c>
      <c r="S2573" t="s">
        <v>6524</v>
      </c>
      <c r="T2573" t="s">
        <v>6525</v>
      </c>
      <c r="U2573" t="s">
        <v>6526</v>
      </c>
      <c r="V2573" t="s">
        <v>6527</v>
      </c>
      <c r="W2573" t="s">
        <v>3085</v>
      </c>
      <c r="X2573" t="str">
        <f t="shared" si="40"/>
        <v>Inversión</v>
      </c>
      <c r="Y2573" t="s">
        <v>3241</v>
      </c>
    </row>
    <row r="2574" spans="1:25">
      <c r="A2574" t="s">
        <v>3117</v>
      </c>
      <c r="B2574" t="s">
        <v>3902</v>
      </c>
      <c r="C2574" t="s">
        <v>6528</v>
      </c>
      <c r="D2574" t="s">
        <v>3076</v>
      </c>
      <c r="E2574" t="s">
        <v>3077</v>
      </c>
      <c r="F2574" t="s">
        <v>6500</v>
      </c>
      <c r="G2574" t="s">
        <v>6501</v>
      </c>
      <c r="H2574" t="s">
        <v>340</v>
      </c>
      <c r="I2574" t="s">
        <v>341</v>
      </c>
      <c r="J2574" t="s">
        <v>246</v>
      </c>
      <c r="K2574" t="s">
        <v>3079</v>
      </c>
      <c r="L2574" t="s">
        <v>247</v>
      </c>
      <c r="M2574">
        <v>43000000</v>
      </c>
      <c r="N2574">
        <v>-3470634</v>
      </c>
      <c r="O2574">
        <v>39529366</v>
      </c>
      <c r="P2574">
        <v>0</v>
      </c>
      <c r="Q2574" t="s">
        <v>6529</v>
      </c>
      <c r="R2574" t="s">
        <v>3117</v>
      </c>
      <c r="S2574" t="s">
        <v>6530</v>
      </c>
      <c r="T2574" t="s">
        <v>6531</v>
      </c>
      <c r="U2574" t="s">
        <v>6532</v>
      </c>
      <c r="V2574" t="s">
        <v>6533</v>
      </c>
      <c r="W2574" t="s">
        <v>3085</v>
      </c>
      <c r="X2574" t="str">
        <f t="shared" si="40"/>
        <v>Funcionamiento</v>
      </c>
      <c r="Y2574" t="s">
        <v>6501</v>
      </c>
    </row>
    <row r="2575" spans="1:25">
      <c r="A2575" t="s">
        <v>3127</v>
      </c>
      <c r="B2575" t="s">
        <v>5490</v>
      </c>
      <c r="C2575" t="s">
        <v>6534</v>
      </c>
      <c r="D2575" t="s">
        <v>3076</v>
      </c>
      <c r="E2575" t="s">
        <v>3077</v>
      </c>
      <c r="F2575" t="s">
        <v>6500</v>
      </c>
      <c r="G2575" t="s">
        <v>6501</v>
      </c>
      <c r="H2575" t="s">
        <v>360</v>
      </c>
      <c r="I2575" t="s">
        <v>361</v>
      </c>
      <c r="J2575" t="s">
        <v>246</v>
      </c>
      <c r="K2575" t="s">
        <v>3079</v>
      </c>
      <c r="L2575" t="s">
        <v>247</v>
      </c>
      <c r="M2575">
        <v>22975584</v>
      </c>
      <c r="N2575">
        <v>0</v>
      </c>
      <c r="O2575">
        <v>22975584</v>
      </c>
      <c r="P2575">
        <v>0</v>
      </c>
      <c r="Q2575" t="s">
        <v>6520</v>
      </c>
      <c r="R2575" t="s">
        <v>3127</v>
      </c>
      <c r="S2575" t="s">
        <v>6535</v>
      </c>
      <c r="T2575" t="s">
        <v>6536</v>
      </c>
      <c r="U2575" t="s">
        <v>6537</v>
      </c>
      <c r="V2575" t="s">
        <v>6538</v>
      </c>
      <c r="W2575" t="s">
        <v>3085</v>
      </c>
      <c r="X2575" t="str">
        <f t="shared" si="40"/>
        <v>Funcionamiento</v>
      </c>
      <c r="Y2575" t="s">
        <v>6501</v>
      </c>
    </row>
    <row r="2576" spans="1:25">
      <c r="A2576" t="s">
        <v>3124</v>
      </c>
      <c r="B2576" t="s">
        <v>3535</v>
      </c>
      <c r="C2576" t="s">
        <v>6539</v>
      </c>
      <c r="D2576" t="s">
        <v>3076</v>
      </c>
      <c r="E2576" t="s">
        <v>3077</v>
      </c>
      <c r="F2576" t="s">
        <v>6500</v>
      </c>
      <c r="G2576" t="s">
        <v>6501</v>
      </c>
      <c r="H2576" t="s">
        <v>292</v>
      </c>
      <c r="I2576" t="s">
        <v>293</v>
      </c>
      <c r="J2576" t="s">
        <v>246</v>
      </c>
      <c r="K2576" t="s">
        <v>3079</v>
      </c>
      <c r="L2576" t="s">
        <v>247</v>
      </c>
      <c r="M2576">
        <v>42067292</v>
      </c>
      <c r="N2576">
        <v>0</v>
      </c>
      <c r="O2576">
        <v>42067292</v>
      </c>
      <c r="P2576">
        <v>0</v>
      </c>
      <c r="Q2576" t="s">
        <v>6540</v>
      </c>
      <c r="R2576" t="s">
        <v>3124</v>
      </c>
      <c r="S2576" t="s">
        <v>6541</v>
      </c>
      <c r="T2576" t="s">
        <v>3085</v>
      </c>
      <c r="U2576" t="s">
        <v>6542</v>
      </c>
      <c r="V2576" t="s">
        <v>6543</v>
      </c>
      <c r="W2576" t="s">
        <v>3085</v>
      </c>
      <c r="X2576" t="str">
        <f t="shared" si="40"/>
        <v>Funcionamiento</v>
      </c>
      <c r="Y2576" t="s">
        <v>6501</v>
      </c>
    </row>
    <row r="2577" spans="1:25">
      <c r="A2577" t="s">
        <v>3124</v>
      </c>
      <c r="B2577" t="s">
        <v>3535</v>
      </c>
      <c r="C2577" t="s">
        <v>6539</v>
      </c>
      <c r="D2577" t="s">
        <v>3076</v>
      </c>
      <c r="E2577" t="s">
        <v>3077</v>
      </c>
      <c r="F2577" t="s">
        <v>6500</v>
      </c>
      <c r="G2577" t="s">
        <v>6501</v>
      </c>
      <c r="H2577" t="s">
        <v>309</v>
      </c>
      <c r="I2577" t="s">
        <v>311</v>
      </c>
      <c r="J2577" t="s">
        <v>246</v>
      </c>
      <c r="K2577" t="s">
        <v>3079</v>
      </c>
      <c r="L2577" t="s">
        <v>247</v>
      </c>
      <c r="M2577">
        <v>2187071</v>
      </c>
      <c r="N2577">
        <v>0</v>
      </c>
      <c r="O2577">
        <v>2187071</v>
      </c>
      <c r="P2577">
        <v>0</v>
      </c>
      <c r="Q2577" t="s">
        <v>6540</v>
      </c>
      <c r="R2577" t="s">
        <v>3124</v>
      </c>
      <c r="S2577" t="s">
        <v>6541</v>
      </c>
      <c r="T2577" t="s">
        <v>3085</v>
      </c>
      <c r="U2577" t="s">
        <v>6542</v>
      </c>
      <c r="V2577" t="s">
        <v>6543</v>
      </c>
      <c r="W2577" t="s">
        <v>3085</v>
      </c>
      <c r="X2577" t="str">
        <f t="shared" si="40"/>
        <v>Funcionamiento</v>
      </c>
      <c r="Y2577" t="s">
        <v>6501</v>
      </c>
    </row>
    <row r="2578" spans="1:25">
      <c r="A2578" t="s">
        <v>3124</v>
      </c>
      <c r="B2578" t="s">
        <v>3535</v>
      </c>
      <c r="C2578" t="s">
        <v>6539</v>
      </c>
      <c r="D2578" t="s">
        <v>3076</v>
      </c>
      <c r="E2578" t="s">
        <v>3077</v>
      </c>
      <c r="F2578" t="s">
        <v>6500</v>
      </c>
      <c r="G2578" t="s">
        <v>6501</v>
      </c>
      <c r="H2578" t="s">
        <v>331</v>
      </c>
      <c r="I2578" t="s">
        <v>587</v>
      </c>
      <c r="J2578" t="s">
        <v>246</v>
      </c>
      <c r="K2578" t="s">
        <v>3079</v>
      </c>
      <c r="L2578" t="s">
        <v>247</v>
      </c>
      <c r="M2578">
        <v>2193549</v>
      </c>
      <c r="N2578">
        <v>0</v>
      </c>
      <c r="O2578">
        <v>2193549</v>
      </c>
      <c r="P2578">
        <v>0</v>
      </c>
      <c r="Q2578" t="s">
        <v>6540</v>
      </c>
      <c r="R2578" t="s">
        <v>3124</v>
      </c>
      <c r="S2578" t="s">
        <v>6541</v>
      </c>
      <c r="T2578" t="s">
        <v>3085</v>
      </c>
      <c r="U2578" t="s">
        <v>6542</v>
      </c>
      <c r="V2578" t="s">
        <v>6543</v>
      </c>
      <c r="W2578" t="s">
        <v>3085</v>
      </c>
      <c r="X2578" t="str">
        <f t="shared" si="40"/>
        <v>Funcionamiento</v>
      </c>
      <c r="Y2578" t="s">
        <v>6501</v>
      </c>
    </row>
    <row r="2579" spans="1:25">
      <c r="A2579" t="s">
        <v>3124</v>
      </c>
      <c r="B2579" t="s">
        <v>3535</v>
      </c>
      <c r="C2579" t="s">
        <v>6539</v>
      </c>
      <c r="D2579" t="s">
        <v>3076</v>
      </c>
      <c r="E2579" t="s">
        <v>3077</v>
      </c>
      <c r="F2579" t="s">
        <v>6500</v>
      </c>
      <c r="G2579" t="s">
        <v>6501</v>
      </c>
      <c r="H2579" t="s">
        <v>336</v>
      </c>
      <c r="I2579" t="s">
        <v>337</v>
      </c>
      <c r="J2579" t="s">
        <v>246</v>
      </c>
      <c r="K2579" t="s">
        <v>3079</v>
      </c>
      <c r="L2579" t="s">
        <v>247</v>
      </c>
      <c r="M2579">
        <v>2240265</v>
      </c>
      <c r="N2579">
        <v>0</v>
      </c>
      <c r="O2579">
        <v>2240265</v>
      </c>
      <c r="P2579">
        <v>0</v>
      </c>
      <c r="Q2579" t="s">
        <v>6540</v>
      </c>
      <c r="R2579" t="s">
        <v>3124</v>
      </c>
      <c r="S2579" t="s">
        <v>6541</v>
      </c>
      <c r="T2579" t="s">
        <v>3085</v>
      </c>
      <c r="U2579" t="s">
        <v>6542</v>
      </c>
      <c r="V2579" t="s">
        <v>6543</v>
      </c>
      <c r="W2579" t="s">
        <v>3085</v>
      </c>
      <c r="X2579" t="str">
        <f t="shared" si="40"/>
        <v>Funcionamiento</v>
      </c>
      <c r="Y2579" t="s">
        <v>6501</v>
      </c>
    </row>
    <row r="2580" spans="1:25">
      <c r="A2580" t="s">
        <v>3124</v>
      </c>
      <c r="B2580" t="s">
        <v>3535</v>
      </c>
      <c r="C2580" t="s">
        <v>6539</v>
      </c>
      <c r="D2580" t="s">
        <v>3076</v>
      </c>
      <c r="E2580" t="s">
        <v>3077</v>
      </c>
      <c r="F2580" t="s">
        <v>6500</v>
      </c>
      <c r="G2580" t="s">
        <v>6501</v>
      </c>
      <c r="H2580" t="s">
        <v>303</v>
      </c>
      <c r="I2580" t="s">
        <v>305</v>
      </c>
      <c r="J2580" t="s">
        <v>246</v>
      </c>
      <c r="K2580" t="s">
        <v>3079</v>
      </c>
      <c r="L2580" t="s">
        <v>247</v>
      </c>
      <c r="M2580">
        <v>2655322</v>
      </c>
      <c r="N2580">
        <v>0</v>
      </c>
      <c r="O2580">
        <v>2655322</v>
      </c>
      <c r="P2580">
        <v>0</v>
      </c>
      <c r="Q2580" t="s">
        <v>6540</v>
      </c>
      <c r="R2580" t="s">
        <v>3124</v>
      </c>
      <c r="S2580" t="s">
        <v>6541</v>
      </c>
      <c r="T2580" t="s">
        <v>3085</v>
      </c>
      <c r="U2580" t="s">
        <v>6542</v>
      </c>
      <c r="V2580" t="s">
        <v>6543</v>
      </c>
      <c r="W2580" t="s">
        <v>3085</v>
      </c>
      <c r="X2580" t="str">
        <f t="shared" si="40"/>
        <v>Funcionamiento</v>
      </c>
      <c r="Y2580" t="s">
        <v>6501</v>
      </c>
    </row>
    <row r="2581" spans="1:25">
      <c r="A2581" t="s">
        <v>3124</v>
      </c>
      <c r="B2581" t="s">
        <v>3535</v>
      </c>
      <c r="C2581" t="s">
        <v>6539</v>
      </c>
      <c r="D2581" t="s">
        <v>3076</v>
      </c>
      <c r="E2581" t="s">
        <v>3077</v>
      </c>
      <c r="F2581" t="s">
        <v>6500</v>
      </c>
      <c r="G2581" t="s">
        <v>6501</v>
      </c>
      <c r="H2581" t="s">
        <v>333</v>
      </c>
      <c r="I2581" t="s">
        <v>335</v>
      </c>
      <c r="J2581" t="s">
        <v>246</v>
      </c>
      <c r="K2581" t="s">
        <v>3079</v>
      </c>
      <c r="L2581" t="s">
        <v>247</v>
      </c>
      <c r="M2581">
        <v>182501</v>
      </c>
      <c r="N2581">
        <v>0</v>
      </c>
      <c r="O2581">
        <v>182501</v>
      </c>
      <c r="P2581">
        <v>0</v>
      </c>
      <c r="Q2581" t="s">
        <v>6540</v>
      </c>
      <c r="R2581" t="s">
        <v>3124</v>
      </c>
      <c r="S2581" t="s">
        <v>6541</v>
      </c>
      <c r="T2581" t="s">
        <v>3085</v>
      </c>
      <c r="U2581" t="s">
        <v>6542</v>
      </c>
      <c r="V2581" t="s">
        <v>6543</v>
      </c>
      <c r="W2581" t="s">
        <v>3085</v>
      </c>
      <c r="X2581" t="str">
        <f t="shared" si="40"/>
        <v>Funcionamiento</v>
      </c>
      <c r="Y2581" t="s">
        <v>6501</v>
      </c>
    </row>
    <row r="2582" spans="1:25">
      <c r="A2582" t="s">
        <v>3124</v>
      </c>
      <c r="B2582" t="s">
        <v>3535</v>
      </c>
      <c r="C2582" t="s">
        <v>6539</v>
      </c>
      <c r="D2582" t="s">
        <v>3076</v>
      </c>
      <c r="E2582" t="s">
        <v>3077</v>
      </c>
      <c r="F2582" t="s">
        <v>6500</v>
      </c>
      <c r="G2582" t="s">
        <v>6501</v>
      </c>
      <c r="H2582" t="s">
        <v>294</v>
      </c>
      <c r="I2582" t="s">
        <v>296</v>
      </c>
      <c r="J2582" t="s">
        <v>246</v>
      </c>
      <c r="K2582" t="s">
        <v>3079</v>
      </c>
      <c r="L2582" t="s">
        <v>247</v>
      </c>
      <c r="M2582">
        <v>658121</v>
      </c>
      <c r="N2582">
        <v>0</v>
      </c>
      <c r="O2582">
        <v>658121</v>
      </c>
      <c r="P2582">
        <v>0</v>
      </c>
      <c r="Q2582" t="s">
        <v>6540</v>
      </c>
      <c r="R2582" t="s">
        <v>3124</v>
      </c>
      <c r="S2582" t="s">
        <v>6541</v>
      </c>
      <c r="T2582" t="s">
        <v>3085</v>
      </c>
      <c r="U2582" t="s">
        <v>6542</v>
      </c>
      <c r="V2582" t="s">
        <v>6543</v>
      </c>
      <c r="W2582" t="s">
        <v>3085</v>
      </c>
      <c r="X2582" t="str">
        <f t="shared" si="40"/>
        <v>Funcionamiento</v>
      </c>
      <c r="Y2582" t="s">
        <v>6501</v>
      </c>
    </row>
    <row r="2583" spans="1:25">
      <c r="A2583" t="s">
        <v>3124</v>
      </c>
      <c r="B2583" t="s">
        <v>3535</v>
      </c>
      <c r="C2583" t="s">
        <v>6539</v>
      </c>
      <c r="D2583" t="s">
        <v>3076</v>
      </c>
      <c r="E2583" t="s">
        <v>3077</v>
      </c>
      <c r="F2583" t="s">
        <v>6500</v>
      </c>
      <c r="G2583" t="s">
        <v>6501</v>
      </c>
      <c r="H2583" t="s">
        <v>297</v>
      </c>
      <c r="I2583" t="s">
        <v>299</v>
      </c>
      <c r="J2583" t="s">
        <v>246</v>
      </c>
      <c r="K2583" t="s">
        <v>3079</v>
      </c>
      <c r="L2583" t="s">
        <v>247</v>
      </c>
      <c r="M2583">
        <v>939399</v>
      </c>
      <c r="N2583">
        <v>0</v>
      </c>
      <c r="O2583">
        <v>939399</v>
      </c>
      <c r="P2583">
        <v>0</v>
      </c>
      <c r="Q2583" t="s">
        <v>6540</v>
      </c>
      <c r="R2583" t="s">
        <v>3124</v>
      </c>
      <c r="S2583" t="s">
        <v>6541</v>
      </c>
      <c r="T2583" t="s">
        <v>3085</v>
      </c>
      <c r="U2583" t="s">
        <v>6542</v>
      </c>
      <c r="V2583" t="s">
        <v>6543</v>
      </c>
      <c r="W2583" t="s">
        <v>3085</v>
      </c>
      <c r="X2583" t="str">
        <f t="shared" si="40"/>
        <v>Funcionamiento</v>
      </c>
      <c r="Y2583" t="s">
        <v>6501</v>
      </c>
    </row>
    <row r="2584" spans="1:25">
      <c r="A2584" t="s">
        <v>3132</v>
      </c>
      <c r="B2584" t="s">
        <v>5273</v>
      </c>
      <c r="C2584" t="s">
        <v>6544</v>
      </c>
      <c r="D2584" t="s">
        <v>3076</v>
      </c>
      <c r="E2584" t="s">
        <v>3077</v>
      </c>
      <c r="F2584" t="s">
        <v>6500</v>
      </c>
      <c r="G2584" t="s">
        <v>6501</v>
      </c>
      <c r="H2584" t="s">
        <v>322</v>
      </c>
      <c r="I2584" t="s">
        <v>323</v>
      </c>
      <c r="J2584" t="s">
        <v>246</v>
      </c>
      <c r="K2584" t="s">
        <v>3079</v>
      </c>
      <c r="L2584" t="s">
        <v>247</v>
      </c>
      <c r="M2584">
        <v>1743000</v>
      </c>
      <c r="N2584">
        <v>0</v>
      </c>
      <c r="O2584">
        <v>1743000</v>
      </c>
      <c r="P2584">
        <v>0</v>
      </c>
      <c r="Q2584" t="s">
        <v>6545</v>
      </c>
      <c r="R2584" t="s">
        <v>3132</v>
      </c>
      <c r="S2584" t="s">
        <v>3152</v>
      </c>
      <c r="T2584" t="s">
        <v>3085</v>
      </c>
      <c r="U2584" t="s">
        <v>6546</v>
      </c>
      <c r="V2584" t="s">
        <v>6547</v>
      </c>
      <c r="W2584" t="s">
        <v>3085</v>
      </c>
      <c r="X2584" t="str">
        <f t="shared" si="40"/>
        <v>Funcionamiento</v>
      </c>
      <c r="Y2584" t="s">
        <v>6501</v>
      </c>
    </row>
    <row r="2585" spans="1:25">
      <c r="A2585" t="s">
        <v>3132</v>
      </c>
      <c r="B2585" t="s">
        <v>5273</v>
      </c>
      <c r="C2585" t="s">
        <v>6544</v>
      </c>
      <c r="D2585" t="s">
        <v>3076</v>
      </c>
      <c r="E2585" t="s">
        <v>3077</v>
      </c>
      <c r="F2585" t="s">
        <v>6500</v>
      </c>
      <c r="G2585" t="s">
        <v>6501</v>
      </c>
      <c r="H2585" t="s">
        <v>314</v>
      </c>
      <c r="I2585" t="s">
        <v>582</v>
      </c>
      <c r="J2585" t="s">
        <v>246</v>
      </c>
      <c r="K2585" t="s">
        <v>3079</v>
      </c>
      <c r="L2585" t="s">
        <v>247</v>
      </c>
      <c r="M2585">
        <v>6643800</v>
      </c>
      <c r="N2585">
        <v>0</v>
      </c>
      <c r="O2585">
        <v>6643800</v>
      </c>
      <c r="P2585">
        <v>0</v>
      </c>
      <c r="Q2585" t="s">
        <v>6545</v>
      </c>
      <c r="R2585" t="s">
        <v>3132</v>
      </c>
      <c r="S2585" t="s">
        <v>3152</v>
      </c>
      <c r="T2585" t="s">
        <v>3085</v>
      </c>
      <c r="U2585" t="s">
        <v>6546</v>
      </c>
      <c r="V2585" t="s">
        <v>6547</v>
      </c>
      <c r="W2585" t="s">
        <v>3085</v>
      </c>
      <c r="X2585" t="str">
        <f t="shared" si="40"/>
        <v>Funcionamiento</v>
      </c>
      <c r="Y2585" t="s">
        <v>6501</v>
      </c>
    </row>
    <row r="2586" spans="1:25">
      <c r="A2586" t="s">
        <v>3132</v>
      </c>
      <c r="B2586" t="s">
        <v>5273</v>
      </c>
      <c r="C2586" t="s">
        <v>6544</v>
      </c>
      <c r="D2586" t="s">
        <v>3076</v>
      </c>
      <c r="E2586" t="s">
        <v>3077</v>
      </c>
      <c r="F2586" t="s">
        <v>6500</v>
      </c>
      <c r="G2586" t="s">
        <v>6501</v>
      </c>
      <c r="H2586" t="s">
        <v>324</v>
      </c>
      <c r="I2586" t="s">
        <v>325</v>
      </c>
      <c r="J2586" t="s">
        <v>246</v>
      </c>
      <c r="K2586" t="s">
        <v>3079</v>
      </c>
      <c r="L2586" t="s">
        <v>247</v>
      </c>
      <c r="M2586">
        <v>1162400</v>
      </c>
      <c r="N2586">
        <v>0</v>
      </c>
      <c r="O2586">
        <v>1162400</v>
      </c>
      <c r="P2586">
        <v>0</v>
      </c>
      <c r="Q2586" t="s">
        <v>6545</v>
      </c>
      <c r="R2586" t="s">
        <v>3132</v>
      </c>
      <c r="S2586" t="s">
        <v>3152</v>
      </c>
      <c r="T2586" t="s">
        <v>3085</v>
      </c>
      <c r="U2586" t="s">
        <v>6546</v>
      </c>
      <c r="V2586" t="s">
        <v>6547</v>
      </c>
      <c r="W2586" t="s">
        <v>3085</v>
      </c>
      <c r="X2586" t="str">
        <f t="shared" si="40"/>
        <v>Funcionamiento</v>
      </c>
      <c r="Y2586" t="s">
        <v>6501</v>
      </c>
    </row>
    <row r="2587" spans="1:25">
      <c r="A2587" t="s">
        <v>3132</v>
      </c>
      <c r="B2587" t="s">
        <v>5273</v>
      </c>
      <c r="C2587" t="s">
        <v>6544</v>
      </c>
      <c r="D2587" t="s">
        <v>3076</v>
      </c>
      <c r="E2587" t="s">
        <v>3077</v>
      </c>
      <c r="F2587" t="s">
        <v>6500</v>
      </c>
      <c r="G2587" t="s">
        <v>6501</v>
      </c>
      <c r="H2587" t="s">
        <v>320</v>
      </c>
      <c r="I2587" t="s">
        <v>321</v>
      </c>
      <c r="J2587" t="s">
        <v>246</v>
      </c>
      <c r="K2587" t="s">
        <v>3079</v>
      </c>
      <c r="L2587" t="s">
        <v>247</v>
      </c>
      <c r="M2587">
        <v>491400</v>
      </c>
      <c r="N2587">
        <v>0</v>
      </c>
      <c r="O2587">
        <v>491400</v>
      </c>
      <c r="P2587">
        <v>0</v>
      </c>
      <c r="Q2587" t="s">
        <v>6545</v>
      </c>
      <c r="R2587" t="s">
        <v>3132</v>
      </c>
      <c r="S2587" t="s">
        <v>3152</v>
      </c>
      <c r="T2587" t="s">
        <v>3085</v>
      </c>
      <c r="U2587" t="s">
        <v>6546</v>
      </c>
      <c r="V2587" t="s">
        <v>6547</v>
      </c>
      <c r="W2587" t="s">
        <v>3085</v>
      </c>
      <c r="X2587" t="str">
        <f t="shared" si="40"/>
        <v>Funcionamiento</v>
      </c>
      <c r="Y2587" t="s">
        <v>6501</v>
      </c>
    </row>
    <row r="2588" spans="1:25">
      <c r="A2588" t="s">
        <v>3132</v>
      </c>
      <c r="B2588" t="s">
        <v>5273</v>
      </c>
      <c r="C2588" t="s">
        <v>6544</v>
      </c>
      <c r="D2588" t="s">
        <v>3076</v>
      </c>
      <c r="E2588" t="s">
        <v>3077</v>
      </c>
      <c r="F2588" t="s">
        <v>6500</v>
      </c>
      <c r="G2588" t="s">
        <v>6501</v>
      </c>
      <c r="H2588" t="s">
        <v>316</v>
      </c>
      <c r="I2588" t="s">
        <v>583</v>
      </c>
      <c r="J2588" t="s">
        <v>246</v>
      </c>
      <c r="K2588" t="s">
        <v>3079</v>
      </c>
      <c r="L2588" t="s">
        <v>247</v>
      </c>
      <c r="M2588">
        <v>4706500</v>
      </c>
      <c r="N2588">
        <v>0</v>
      </c>
      <c r="O2588">
        <v>4706500</v>
      </c>
      <c r="P2588">
        <v>0</v>
      </c>
      <c r="Q2588" t="s">
        <v>6545</v>
      </c>
      <c r="R2588" t="s">
        <v>3132</v>
      </c>
      <c r="S2588" t="s">
        <v>3152</v>
      </c>
      <c r="T2588" t="s">
        <v>3085</v>
      </c>
      <c r="U2588" t="s">
        <v>6546</v>
      </c>
      <c r="V2588" t="s">
        <v>6547</v>
      </c>
      <c r="W2588" t="s">
        <v>3085</v>
      </c>
      <c r="X2588" t="str">
        <f t="shared" si="40"/>
        <v>Funcionamiento</v>
      </c>
      <c r="Y2588" t="s">
        <v>6501</v>
      </c>
    </row>
    <row r="2589" spans="1:25">
      <c r="A2589" t="s">
        <v>3132</v>
      </c>
      <c r="B2589" t="s">
        <v>5273</v>
      </c>
      <c r="C2589" t="s">
        <v>6544</v>
      </c>
      <c r="D2589" t="s">
        <v>3076</v>
      </c>
      <c r="E2589" t="s">
        <v>3077</v>
      </c>
      <c r="F2589" t="s">
        <v>6500</v>
      </c>
      <c r="G2589" t="s">
        <v>6501</v>
      </c>
      <c r="H2589" t="s">
        <v>318</v>
      </c>
      <c r="I2589" t="s">
        <v>586</v>
      </c>
      <c r="J2589" t="s">
        <v>246</v>
      </c>
      <c r="K2589" t="s">
        <v>3079</v>
      </c>
      <c r="L2589" t="s">
        <v>247</v>
      </c>
      <c r="M2589">
        <v>2323100</v>
      </c>
      <c r="N2589">
        <v>0</v>
      </c>
      <c r="O2589">
        <v>2323100</v>
      </c>
      <c r="P2589">
        <v>0</v>
      </c>
      <c r="Q2589" t="s">
        <v>6545</v>
      </c>
      <c r="R2589" t="s">
        <v>3132</v>
      </c>
      <c r="S2589" t="s">
        <v>3152</v>
      </c>
      <c r="T2589" t="s">
        <v>3085</v>
      </c>
      <c r="U2589" t="s">
        <v>6546</v>
      </c>
      <c r="V2589" t="s">
        <v>6547</v>
      </c>
      <c r="W2589" t="s">
        <v>3085</v>
      </c>
      <c r="X2589" t="str">
        <f t="shared" si="40"/>
        <v>Funcionamiento</v>
      </c>
      <c r="Y2589" t="s">
        <v>6501</v>
      </c>
    </row>
    <row r="2590" spans="1:25">
      <c r="A2590" t="s">
        <v>3123</v>
      </c>
      <c r="B2590" t="s">
        <v>5499</v>
      </c>
      <c r="C2590" t="s">
        <v>6548</v>
      </c>
      <c r="D2590" t="s">
        <v>3076</v>
      </c>
      <c r="E2590" t="s">
        <v>3077</v>
      </c>
      <c r="F2590" t="s">
        <v>6500</v>
      </c>
      <c r="G2590" t="s">
        <v>6501</v>
      </c>
      <c r="H2590" t="s">
        <v>350</v>
      </c>
      <c r="I2590" t="s">
        <v>351</v>
      </c>
      <c r="J2590" t="s">
        <v>246</v>
      </c>
      <c r="K2590" t="s">
        <v>3079</v>
      </c>
      <c r="L2590" t="s">
        <v>247</v>
      </c>
      <c r="M2590">
        <v>7473663</v>
      </c>
      <c r="N2590">
        <v>0</v>
      </c>
      <c r="O2590">
        <v>7473663</v>
      </c>
      <c r="P2590">
        <v>0</v>
      </c>
      <c r="Q2590" t="s">
        <v>6549</v>
      </c>
      <c r="R2590" t="s">
        <v>3123</v>
      </c>
      <c r="S2590" t="s">
        <v>3208</v>
      </c>
      <c r="T2590" t="s">
        <v>3224</v>
      </c>
      <c r="U2590" t="s">
        <v>3318</v>
      </c>
      <c r="V2590" t="s">
        <v>6550</v>
      </c>
      <c r="W2590" t="s">
        <v>3085</v>
      </c>
      <c r="X2590" t="str">
        <f t="shared" si="40"/>
        <v>Funcionamiento</v>
      </c>
      <c r="Y2590" t="s">
        <v>6501</v>
      </c>
    </row>
    <row r="2591" spans="1:25">
      <c r="A2591" t="s">
        <v>3131</v>
      </c>
      <c r="B2591" t="s">
        <v>5499</v>
      </c>
      <c r="C2591" t="s">
        <v>6551</v>
      </c>
      <c r="D2591" t="s">
        <v>3076</v>
      </c>
      <c r="E2591" t="s">
        <v>3077</v>
      </c>
      <c r="F2591" t="s">
        <v>6500</v>
      </c>
      <c r="G2591" t="s">
        <v>6501</v>
      </c>
      <c r="H2591" t="s">
        <v>352</v>
      </c>
      <c r="I2591" t="s">
        <v>353</v>
      </c>
      <c r="J2591" t="s">
        <v>253</v>
      </c>
      <c r="K2591" t="s">
        <v>3115</v>
      </c>
      <c r="L2591" t="s">
        <v>247</v>
      </c>
      <c r="M2591">
        <v>13920000</v>
      </c>
      <c r="N2591">
        <v>785000</v>
      </c>
      <c r="O2591">
        <v>14705000</v>
      </c>
      <c r="P2591">
        <v>0</v>
      </c>
      <c r="Q2591" t="s">
        <v>6552</v>
      </c>
      <c r="R2591" t="s">
        <v>3131</v>
      </c>
      <c r="S2591" t="s">
        <v>6553</v>
      </c>
      <c r="T2591" t="s">
        <v>6554</v>
      </c>
      <c r="U2591" t="s">
        <v>6555</v>
      </c>
      <c r="V2591" t="s">
        <v>6556</v>
      </c>
      <c r="W2591" t="s">
        <v>3085</v>
      </c>
      <c r="X2591" t="str">
        <f t="shared" si="40"/>
        <v>Funcionamiento</v>
      </c>
      <c r="Y2591" t="s">
        <v>6501</v>
      </c>
    </row>
    <row r="2592" spans="1:25">
      <c r="A2592" t="s">
        <v>3152</v>
      </c>
      <c r="B2592" t="s">
        <v>3120</v>
      </c>
      <c r="C2592" t="s">
        <v>6557</v>
      </c>
      <c r="D2592" t="s">
        <v>3076</v>
      </c>
      <c r="E2592" t="s">
        <v>3077</v>
      </c>
      <c r="F2592" t="s">
        <v>6500</v>
      </c>
      <c r="G2592" t="s">
        <v>6501</v>
      </c>
      <c r="H2592" t="s">
        <v>346</v>
      </c>
      <c r="I2592" t="s">
        <v>347</v>
      </c>
      <c r="J2592" t="s">
        <v>246</v>
      </c>
      <c r="K2592" t="s">
        <v>3079</v>
      </c>
      <c r="L2592" t="s">
        <v>247</v>
      </c>
      <c r="M2592">
        <v>258320</v>
      </c>
      <c r="N2592">
        <v>0</v>
      </c>
      <c r="O2592">
        <v>258320</v>
      </c>
      <c r="P2592">
        <v>0</v>
      </c>
      <c r="Q2592" t="s">
        <v>6558</v>
      </c>
      <c r="R2592" t="s">
        <v>3152</v>
      </c>
      <c r="S2592" t="s">
        <v>3194</v>
      </c>
      <c r="T2592" t="s">
        <v>3187</v>
      </c>
      <c r="U2592" t="s">
        <v>3492</v>
      </c>
      <c r="V2592" t="s">
        <v>6559</v>
      </c>
      <c r="W2592" t="s">
        <v>3085</v>
      </c>
      <c r="X2592" t="str">
        <f t="shared" si="40"/>
        <v>Funcionamiento</v>
      </c>
      <c r="Y2592" t="s">
        <v>6501</v>
      </c>
    </row>
    <row r="2593" spans="1:25">
      <c r="A2593" t="s">
        <v>3152</v>
      </c>
      <c r="B2593" t="s">
        <v>3120</v>
      </c>
      <c r="C2593" t="s">
        <v>6557</v>
      </c>
      <c r="D2593" t="s">
        <v>3076</v>
      </c>
      <c r="E2593" t="s">
        <v>3077</v>
      </c>
      <c r="F2593" t="s">
        <v>6500</v>
      </c>
      <c r="G2593" t="s">
        <v>6501</v>
      </c>
      <c r="H2593" t="s">
        <v>338</v>
      </c>
      <c r="I2593" t="s">
        <v>339</v>
      </c>
      <c r="J2593" t="s">
        <v>246</v>
      </c>
      <c r="K2593" t="s">
        <v>3079</v>
      </c>
      <c r="L2593" t="s">
        <v>247</v>
      </c>
      <c r="M2593">
        <v>70000</v>
      </c>
      <c r="N2593">
        <v>0</v>
      </c>
      <c r="O2593">
        <v>70000</v>
      </c>
      <c r="P2593">
        <v>0</v>
      </c>
      <c r="Q2593" t="s">
        <v>6558</v>
      </c>
      <c r="R2593" t="s">
        <v>3152</v>
      </c>
      <c r="S2593" t="s">
        <v>3194</v>
      </c>
      <c r="T2593" t="s">
        <v>3187</v>
      </c>
      <c r="U2593" t="s">
        <v>3492</v>
      </c>
      <c r="V2593" t="s">
        <v>6559</v>
      </c>
      <c r="W2593" t="s">
        <v>3085</v>
      </c>
      <c r="X2593" t="str">
        <f t="shared" si="40"/>
        <v>Funcionamiento</v>
      </c>
      <c r="Y2593" t="s">
        <v>6501</v>
      </c>
    </row>
    <row r="2594" spans="1:25">
      <c r="A2594" t="s">
        <v>3161</v>
      </c>
      <c r="B2594" t="s">
        <v>3939</v>
      </c>
      <c r="C2594" t="s">
        <v>6560</v>
      </c>
      <c r="D2594" t="s">
        <v>3076</v>
      </c>
      <c r="E2594" t="s">
        <v>3077</v>
      </c>
      <c r="F2594" t="s">
        <v>3149</v>
      </c>
      <c r="G2594" t="s">
        <v>6501</v>
      </c>
      <c r="H2594" t="s">
        <v>437</v>
      </c>
      <c r="I2594" t="s">
        <v>649</v>
      </c>
      <c r="J2594" t="s">
        <v>246</v>
      </c>
      <c r="K2594" t="s">
        <v>3150</v>
      </c>
      <c r="L2594" t="s">
        <v>247</v>
      </c>
      <c r="M2594">
        <v>16503057</v>
      </c>
      <c r="N2594">
        <v>669270</v>
      </c>
      <c r="O2594">
        <v>17172327</v>
      </c>
      <c r="P2594">
        <v>0</v>
      </c>
      <c r="Q2594" t="s">
        <v>6561</v>
      </c>
      <c r="R2594" t="s">
        <v>3161</v>
      </c>
      <c r="S2594" t="s">
        <v>6562</v>
      </c>
      <c r="T2594" t="s">
        <v>6563</v>
      </c>
      <c r="U2594" t="s">
        <v>6564</v>
      </c>
      <c r="V2594" t="s">
        <v>6565</v>
      </c>
      <c r="W2594" t="s">
        <v>6566</v>
      </c>
      <c r="X2594" t="str">
        <f t="shared" si="40"/>
        <v>Inversión</v>
      </c>
      <c r="Y2594" t="s">
        <v>3157</v>
      </c>
    </row>
    <row r="2595" spans="1:25">
      <c r="A2595" t="s">
        <v>3144</v>
      </c>
      <c r="B2595" t="s">
        <v>3141</v>
      </c>
      <c r="C2595" t="s">
        <v>6567</v>
      </c>
      <c r="D2595" t="s">
        <v>3076</v>
      </c>
      <c r="E2595" t="s">
        <v>3077</v>
      </c>
      <c r="F2595" t="s">
        <v>6500</v>
      </c>
      <c r="G2595" t="s">
        <v>6501</v>
      </c>
      <c r="H2595" t="s">
        <v>292</v>
      </c>
      <c r="I2595" t="s">
        <v>293</v>
      </c>
      <c r="J2595" t="s">
        <v>246</v>
      </c>
      <c r="K2595" t="s">
        <v>3079</v>
      </c>
      <c r="L2595" t="s">
        <v>247</v>
      </c>
      <c r="M2595">
        <v>50420657</v>
      </c>
      <c r="N2595">
        <v>0</v>
      </c>
      <c r="O2595">
        <v>50420657</v>
      </c>
      <c r="P2595">
        <v>0</v>
      </c>
      <c r="Q2595" t="s">
        <v>6568</v>
      </c>
      <c r="R2595" t="s">
        <v>3144</v>
      </c>
      <c r="S2595" t="s">
        <v>6569</v>
      </c>
      <c r="T2595" t="s">
        <v>3085</v>
      </c>
      <c r="U2595" t="s">
        <v>6570</v>
      </c>
      <c r="V2595" t="s">
        <v>6571</v>
      </c>
      <c r="W2595" t="s">
        <v>3085</v>
      </c>
      <c r="X2595" t="str">
        <f t="shared" si="40"/>
        <v>Funcionamiento</v>
      </c>
      <c r="Y2595" t="s">
        <v>6501</v>
      </c>
    </row>
    <row r="2596" spans="1:25">
      <c r="A2596" t="s">
        <v>3144</v>
      </c>
      <c r="B2596" t="s">
        <v>3141</v>
      </c>
      <c r="C2596" t="s">
        <v>6567</v>
      </c>
      <c r="D2596" t="s">
        <v>3076</v>
      </c>
      <c r="E2596" t="s">
        <v>3077</v>
      </c>
      <c r="F2596" t="s">
        <v>6500</v>
      </c>
      <c r="G2596" t="s">
        <v>6501</v>
      </c>
      <c r="H2596" t="s">
        <v>297</v>
      </c>
      <c r="I2596" t="s">
        <v>299</v>
      </c>
      <c r="J2596" t="s">
        <v>246</v>
      </c>
      <c r="K2596" t="s">
        <v>3079</v>
      </c>
      <c r="L2596" t="s">
        <v>247</v>
      </c>
      <c r="M2596">
        <v>1138250</v>
      </c>
      <c r="N2596">
        <v>0</v>
      </c>
      <c r="O2596">
        <v>1138250</v>
      </c>
      <c r="P2596">
        <v>0</v>
      </c>
      <c r="Q2596" t="s">
        <v>6568</v>
      </c>
      <c r="R2596" t="s">
        <v>3144</v>
      </c>
      <c r="S2596" t="s">
        <v>6569</v>
      </c>
      <c r="T2596" t="s">
        <v>3085</v>
      </c>
      <c r="U2596" t="s">
        <v>6570</v>
      </c>
      <c r="V2596" t="s">
        <v>6571</v>
      </c>
      <c r="W2596" t="s">
        <v>3085</v>
      </c>
      <c r="X2596" t="str">
        <f t="shared" si="40"/>
        <v>Funcionamiento</v>
      </c>
      <c r="Y2596" t="s">
        <v>6501</v>
      </c>
    </row>
    <row r="2597" spans="1:25">
      <c r="A2597" t="s">
        <v>3144</v>
      </c>
      <c r="B2597" t="s">
        <v>3141</v>
      </c>
      <c r="C2597" t="s">
        <v>6567</v>
      </c>
      <c r="D2597" t="s">
        <v>3076</v>
      </c>
      <c r="E2597" t="s">
        <v>3077</v>
      </c>
      <c r="F2597" t="s">
        <v>6500</v>
      </c>
      <c r="G2597" t="s">
        <v>6501</v>
      </c>
      <c r="H2597" t="s">
        <v>331</v>
      </c>
      <c r="I2597" t="s">
        <v>587</v>
      </c>
      <c r="J2597" t="s">
        <v>246</v>
      </c>
      <c r="K2597" t="s">
        <v>3079</v>
      </c>
      <c r="L2597" t="s">
        <v>247</v>
      </c>
      <c r="M2597">
        <v>1293535</v>
      </c>
      <c r="N2597">
        <v>0</v>
      </c>
      <c r="O2597">
        <v>1293535</v>
      </c>
      <c r="P2597">
        <v>0</v>
      </c>
      <c r="Q2597" t="s">
        <v>6568</v>
      </c>
      <c r="R2597" t="s">
        <v>3144</v>
      </c>
      <c r="S2597" t="s">
        <v>6569</v>
      </c>
      <c r="T2597" t="s">
        <v>3085</v>
      </c>
      <c r="U2597" t="s">
        <v>6570</v>
      </c>
      <c r="V2597" t="s">
        <v>6571</v>
      </c>
      <c r="W2597" t="s">
        <v>3085</v>
      </c>
      <c r="X2597" t="str">
        <f t="shared" si="40"/>
        <v>Funcionamiento</v>
      </c>
      <c r="Y2597" t="s">
        <v>6501</v>
      </c>
    </row>
    <row r="2598" spans="1:25">
      <c r="A2598" t="s">
        <v>3144</v>
      </c>
      <c r="B2598" t="s">
        <v>3141</v>
      </c>
      <c r="C2598" t="s">
        <v>6567</v>
      </c>
      <c r="D2598" t="s">
        <v>3076</v>
      </c>
      <c r="E2598" t="s">
        <v>3077</v>
      </c>
      <c r="F2598" t="s">
        <v>6500</v>
      </c>
      <c r="G2598" t="s">
        <v>6501</v>
      </c>
      <c r="H2598" t="s">
        <v>294</v>
      </c>
      <c r="I2598" t="s">
        <v>296</v>
      </c>
      <c r="J2598" t="s">
        <v>246</v>
      </c>
      <c r="K2598" t="s">
        <v>3079</v>
      </c>
      <c r="L2598" t="s">
        <v>247</v>
      </c>
      <c r="M2598">
        <v>821606</v>
      </c>
      <c r="N2598">
        <v>0</v>
      </c>
      <c r="O2598">
        <v>821606</v>
      </c>
      <c r="P2598">
        <v>0</v>
      </c>
      <c r="Q2598" t="s">
        <v>6568</v>
      </c>
      <c r="R2598" t="s">
        <v>3144</v>
      </c>
      <c r="S2598" t="s">
        <v>6569</v>
      </c>
      <c r="T2598" t="s">
        <v>3085</v>
      </c>
      <c r="U2598" t="s">
        <v>6570</v>
      </c>
      <c r="V2598" t="s">
        <v>6571</v>
      </c>
      <c r="W2598" t="s">
        <v>3085</v>
      </c>
      <c r="X2598" t="str">
        <f t="shared" si="40"/>
        <v>Funcionamiento</v>
      </c>
      <c r="Y2598" t="s">
        <v>6501</v>
      </c>
    </row>
    <row r="2599" spans="1:25">
      <c r="A2599" t="s">
        <v>3144</v>
      </c>
      <c r="B2599" t="s">
        <v>3141</v>
      </c>
      <c r="C2599" t="s">
        <v>6567</v>
      </c>
      <c r="D2599" t="s">
        <v>3076</v>
      </c>
      <c r="E2599" t="s">
        <v>3077</v>
      </c>
      <c r="F2599" t="s">
        <v>6500</v>
      </c>
      <c r="G2599" t="s">
        <v>6501</v>
      </c>
      <c r="H2599" t="s">
        <v>333</v>
      </c>
      <c r="I2599" t="s">
        <v>335</v>
      </c>
      <c r="J2599" t="s">
        <v>246</v>
      </c>
      <c r="K2599" t="s">
        <v>3079</v>
      </c>
      <c r="L2599" t="s">
        <v>247</v>
      </c>
      <c r="M2599">
        <v>116485</v>
      </c>
      <c r="N2599">
        <v>0</v>
      </c>
      <c r="O2599">
        <v>116485</v>
      </c>
      <c r="P2599">
        <v>0</v>
      </c>
      <c r="Q2599" t="s">
        <v>6568</v>
      </c>
      <c r="R2599" t="s">
        <v>3144</v>
      </c>
      <c r="S2599" t="s">
        <v>6569</v>
      </c>
      <c r="T2599" t="s">
        <v>3085</v>
      </c>
      <c r="U2599" t="s">
        <v>6570</v>
      </c>
      <c r="V2599" t="s">
        <v>6571</v>
      </c>
      <c r="W2599" t="s">
        <v>3085</v>
      </c>
      <c r="X2599" t="str">
        <f t="shared" si="40"/>
        <v>Funcionamiento</v>
      </c>
      <c r="Y2599" t="s">
        <v>6501</v>
      </c>
    </row>
    <row r="2600" spans="1:25">
      <c r="A2600" t="s">
        <v>3144</v>
      </c>
      <c r="B2600" t="s">
        <v>3141</v>
      </c>
      <c r="C2600" t="s">
        <v>6567</v>
      </c>
      <c r="D2600" t="s">
        <v>3076</v>
      </c>
      <c r="E2600" t="s">
        <v>3077</v>
      </c>
      <c r="F2600" t="s">
        <v>6500</v>
      </c>
      <c r="G2600" t="s">
        <v>6501</v>
      </c>
      <c r="H2600" t="s">
        <v>303</v>
      </c>
      <c r="I2600" t="s">
        <v>305</v>
      </c>
      <c r="J2600" t="s">
        <v>246</v>
      </c>
      <c r="K2600" t="s">
        <v>3079</v>
      </c>
      <c r="L2600" t="s">
        <v>247</v>
      </c>
      <c r="M2600">
        <v>701795</v>
      </c>
      <c r="N2600">
        <v>0</v>
      </c>
      <c r="O2600">
        <v>701795</v>
      </c>
      <c r="P2600">
        <v>0</v>
      </c>
      <c r="Q2600" t="s">
        <v>6568</v>
      </c>
      <c r="R2600" t="s">
        <v>3144</v>
      </c>
      <c r="S2600" t="s">
        <v>6569</v>
      </c>
      <c r="T2600" t="s">
        <v>3085</v>
      </c>
      <c r="U2600" t="s">
        <v>6570</v>
      </c>
      <c r="V2600" t="s">
        <v>6571</v>
      </c>
      <c r="W2600" t="s">
        <v>3085</v>
      </c>
      <c r="X2600" t="str">
        <f t="shared" si="40"/>
        <v>Funcionamiento</v>
      </c>
      <c r="Y2600" t="s">
        <v>6501</v>
      </c>
    </row>
    <row r="2601" spans="1:25">
      <c r="A2601" t="s">
        <v>3144</v>
      </c>
      <c r="B2601" t="s">
        <v>3141</v>
      </c>
      <c r="C2601" t="s">
        <v>6567</v>
      </c>
      <c r="D2601" t="s">
        <v>3076</v>
      </c>
      <c r="E2601" t="s">
        <v>3077</v>
      </c>
      <c r="F2601" t="s">
        <v>6500</v>
      </c>
      <c r="G2601" t="s">
        <v>6501</v>
      </c>
      <c r="H2601" t="s">
        <v>309</v>
      </c>
      <c r="I2601" t="s">
        <v>311</v>
      </c>
      <c r="J2601" t="s">
        <v>246</v>
      </c>
      <c r="K2601" t="s">
        <v>3079</v>
      </c>
      <c r="L2601" t="s">
        <v>247</v>
      </c>
      <c r="M2601">
        <v>1531818</v>
      </c>
      <c r="N2601">
        <v>0</v>
      </c>
      <c r="O2601">
        <v>1531818</v>
      </c>
      <c r="P2601">
        <v>0</v>
      </c>
      <c r="Q2601" t="s">
        <v>6568</v>
      </c>
      <c r="R2601" t="s">
        <v>3144</v>
      </c>
      <c r="S2601" t="s">
        <v>6569</v>
      </c>
      <c r="T2601" t="s">
        <v>3085</v>
      </c>
      <c r="U2601" t="s">
        <v>6570</v>
      </c>
      <c r="V2601" t="s">
        <v>6571</v>
      </c>
      <c r="W2601" t="s">
        <v>3085</v>
      </c>
      <c r="X2601" t="str">
        <f t="shared" si="40"/>
        <v>Funcionamiento</v>
      </c>
      <c r="Y2601" t="s">
        <v>6501</v>
      </c>
    </row>
    <row r="2602" spans="1:25">
      <c r="A2602" t="s">
        <v>3144</v>
      </c>
      <c r="B2602" t="s">
        <v>3141</v>
      </c>
      <c r="C2602" t="s">
        <v>6567</v>
      </c>
      <c r="D2602" t="s">
        <v>3076</v>
      </c>
      <c r="E2602" t="s">
        <v>3077</v>
      </c>
      <c r="F2602" t="s">
        <v>6500</v>
      </c>
      <c r="G2602" t="s">
        <v>6501</v>
      </c>
      <c r="H2602" t="s">
        <v>336</v>
      </c>
      <c r="I2602" t="s">
        <v>337</v>
      </c>
      <c r="J2602" t="s">
        <v>246</v>
      </c>
      <c r="K2602" t="s">
        <v>3079</v>
      </c>
      <c r="L2602" t="s">
        <v>247</v>
      </c>
      <c r="M2602">
        <v>2240265</v>
      </c>
      <c r="N2602">
        <v>0</v>
      </c>
      <c r="O2602">
        <v>2240265</v>
      </c>
      <c r="P2602">
        <v>0</v>
      </c>
      <c r="Q2602" t="s">
        <v>6568</v>
      </c>
      <c r="R2602" t="s">
        <v>3144</v>
      </c>
      <c r="S2602" t="s">
        <v>6569</v>
      </c>
      <c r="T2602" t="s">
        <v>3085</v>
      </c>
      <c r="U2602" t="s">
        <v>6570</v>
      </c>
      <c r="V2602" t="s">
        <v>6571</v>
      </c>
      <c r="W2602" t="s">
        <v>3085</v>
      </c>
      <c r="X2602" t="str">
        <f t="shared" si="40"/>
        <v>Funcionamiento</v>
      </c>
      <c r="Y2602" t="s">
        <v>6501</v>
      </c>
    </row>
    <row r="2603" spans="1:25">
      <c r="A2603" t="s">
        <v>3175</v>
      </c>
      <c r="B2603" t="s">
        <v>3141</v>
      </c>
      <c r="C2603" t="s">
        <v>6572</v>
      </c>
      <c r="D2603" t="s">
        <v>3076</v>
      </c>
      <c r="E2603" t="s">
        <v>3077</v>
      </c>
      <c r="F2603" t="s">
        <v>6500</v>
      </c>
      <c r="G2603" t="s">
        <v>6501</v>
      </c>
      <c r="H2603" t="s">
        <v>324</v>
      </c>
      <c r="I2603" t="s">
        <v>325</v>
      </c>
      <c r="J2603" t="s">
        <v>246</v>
      </c>
      <c r="K2603" t="s">
        <v>3079</v>
      </c>
      <c r="L2603" t="s">
        <v>247</v>
      </c>
      <c r="M2603">
        <v>1117200</v>
      </c>
      <c r="N2603">
        <v>0</v>
      </c>
      <c r="O2603">
        <v>1117200</v>
      </c>
      <c r="P2603">
        <v>0</v>
      </c>
      <c r="Q2603" t="s">
        <v>6573</v>
      </c>
      <c r="R2603" t="s">
        <v>3175</v>
      </c>
      <c r="S2603" t="s">
        <v>3245</v>
      </c>
      <c r="T2603" t="s">
        <v>3085</v>
      </c>
      <c r="U2603" t="s">
        <v>6574</v>
      </c>
      <c r="V2603" t="s">
        <v>6575</v>
      </c>
      <c r="W2603" t="s">
        <v>3085</v>
      </c>
      <c r="X2603" t="str">
        <f t="shared" si="40"/>
        <v>Funcionamiento</v>
      </c>
      <c r="Y2603" t="s">
        <v>6501</v>
      </c>
    </row>
    <row r="2604" spans="1:25">
      <c r="A2604" t="s">
        <v>3175</v>
      </c>
      <c r="B2604" t="s">
        <v>3141</v>
      </c>
      <c r="C2604" t="s">
        <v>6572</v>
      </c>
      <c r="D2604" t="s">
        <v>3076</v>
      </c>
      <c r="E2604" t="s">
        <v>3077</v>
      </c>
      <c r="F2604" t="s">
        <v>6500</v>
      </c>
      <c r="G2604" t="s">
        <v>6501</v>
      </c>
      <c r="H2604" t="s">
        <v>322</v>
      </c>
      <c r="I2604" t="s">
        <v>323</v>
      </c>
      <c r="J2604" t="s">
        <v>246</v>
      </c>
      <c r="K2604" t="s">
        <v>3079</v>
      </c>
      <c r="L2604" t="s">
        <v>247</v>
      </c>
      <c r="M2604">
        <v>1675600</v>
      </c>
      <c r="N2604">
        <v>0</v>
      </c>
      <c r="O2604">
        <v>1675600</v>
      </c>
      <c r="P2604">
        <v>0</v>
      </c>
      <c r="Q2604" t="s">
        <v>6573</v>
      </c>
      <c r="R2604" t="s">
        <v>3175</v>
      </c>
      <c r="S2604" t="s">
        <v>3245</v>
      </c>
      <c r="T2604" t="s">
        <v>3085</v>
      </c>
      <c r="U2604" t="s">
        <v>6574</v>
      </c>
      <c r="V2604" t="s">
        <v>6575</v>
      </c>
      <c r="W2604" t="s">
        <v>3085</v>
      </c>
      <c r="X2604" t="str">
        <f t="shared" si="40"/>
        <v>Funcionamiento</v>
      </c>
      <c r="Y2604" t="s">
        <v>6501</v>
      </c>
    </row>
    <row r="2605" spans="1:25">
      <c r="A2605" t="s">
        <v>3175</v>
      </c>
      <c r="B2605" t="s">
        <v>3141</v>
      </c>
      <c r="C2605" t="s">
        <v>6572</v>
      </c>
      <c r="D2605" t="s">
        <v>3076</v>
      </c>
      <c r="E2605" t="s">
        <v>3077</v>
      </c>
      <c r="F2605" t="s">
        <v>6500</v>
      </c>
      <c r="G2605" t="s">
        <v>6501</v>
      </c>
      <c r="H2605" t="s">
        <v>320</v>
      </c>
      <c r="I2605" t="s">
        <v>321</v>
      </c>
      <c r="J2605" t="s">
        <v>246</v>
      </c>
      <c r="K2605" t="s">
        <v>3079</v>
      </c>
      <c r="L2605" t="s">
        <v>247</v>
      </c>
      <c r="M2605">
        <v>680100</v>
      </c>
      <c r="N2605">
        <v>0</v>
      </c>
      <c r="O2605">
        <v>680100</v>
      </c>
      <c r="P2605">
        <v>0</v>
      </c>
      <c r="Q2605" t="s">
        <v>6573</v>
      </c>
      <c r="R2605" t="s">
        <v>3175</v>
      </c>
      <c r="S2605" t="s">
        <v>3245</v>
      </c>
      <c r="T2605" t="s">
        <v>3085</v>
      </c>
      <c r="U2605" t="s">
        <v>6574</v>
      </c>
      <c r="V2605" t="s">
        <v>6575</v>
      </c>
      <c r="W2605" t="s">
        <v>3085</v>
      </c>
      <c r="X2605" t="str">
        <f t="shared" si="40"/>
        <v>Funcionamiento</v>
      </c>
      <c r="Y2605" t="s">
        <v>6501</v>
      </c>
    </row>
    <row r="2606" spans="1:25">
      <c r="A2606" t="s">
        <v>3175</v>
      </c>
      <c r="B2606" t="s">
        <v>3141</v>
      </c>
      <c r="C2606" t="s">
        <v>6572</v>
      </c>
      <c r="D2606" t="s">
        <v>3076</v>
      </c>
      <c r="E2606" t="s">
        <v>3077</v>
      </c>
      <c r="F2606" t="s">
        <v>6500</v>
      </c>
      <c r="G2606" t="s">
        <v>6501</v>
      </c>
      <c r="H2606" t="s">
        <v>316</v>
      </c>
      <c r="I2606" t="s">
        <v>583</v>
      </c>
      <c r="J2606" t="s">
        <v>246</v>
      </c>
      <c r="K2606" t="s">
        <v>3079</v>
      </c>
      <c r="L2606" t="s">
        <v>247</v>
      </c>
      <c r="M2606">
        <v>4540100</v>
      </c>
      <c r="N2606">
        <v>0</v>
      </c>
      <c r="O2606">
        <v>4540100</v>
      </c>
      <c r="P2606">
        <v>0</v>
      </c>
      <c r="Q2606" t="s">
        <v>6573</v>
      </c>
      <c r="R2606" t="s">
        <v>3175</v>
      </c>
      <c r="S2606" t="s">
        <v>3245</v>
      </c>
      <c r="T2606" t="s">
        <v>3085</v>
      </c>
      <c r="U2606" t="s">
        <v>6574</v>
      </c>
      <c r="V2606" t="s">
        <v>6575</v>
      </c>
      <c r="W2606" t="s">
        <v>3085</v>
      </c>
      <c r="X2606" t="str">
        <f t="shared" si="40"/>
        <v>Funcionamiento</v>
      </c>
      <c r="Y2606" t="s">
        <v>6501</v>
      </c>
    </row>
    <row r="2607" spans="1:25">
      <c r="A2607" t="s">
        <v>3175</v>
      </c>
      <c r="B2607" t="s">
        <v>3141</v>
      </c>
      <c r="C2607" t="s">
        <v>6572</v>
      </c>
      <c r="D2607" t="s">
        <v>3076</v>
      </c>
      <c r="E2607" t="s">
        <v>3077</v>
      </c>
      <c r="F2607" t="s">
        <v>6500</v>
      </c>
      <c r="G2607" t="s">
        <v>6501</v>
      </c>
      <c r="H2607" t="s">
        <v>318</v>
      </c>
      <c r="I2607" t="s">
        <v>586</v>
      </c>
      <c r="J2607" t="s">
        <v>246</v>
      </c>
      <c r="K2607" t="s">
        <v>3079</v>
      </c>
      <c r="L2607" t="s">
        <v>247</v>
      </c>
      <c r="M2607">
        <v>2233500</v>
      </c>
      <c r="N2607">
        <v>0</v>
      </c>
      <c r="O2607">
        <v>2233500</v>
      </c>
      <c r="P2607">
        <v>0</v>
      </c>
      <c r="Q2607" t="s">
        <v>6573</v>
      </c>
      <c r="R2607" t="s">
        <v>3175</v>
      </c>
      <c r="S2607" t="s">
        <v>3245</v>
      </c>
      <c r="T2607" t="s">
        <v>3085</v>
      </c>
      <c r="U2607" t="s">
        <v>6574</v>
      </c>
      <c r="V2607" t="s">
        <v>6575</v>
      </c>
      <c r="W2607" t="s">
        <v>3085</v>
      </c>
      <c r="X2607" t="str">
        <f t="shared" si="40"/>
        <v>Funcionamiento</v>
      </c>
      <c r="Y2607" t="s">
        <v>6501</v>
      </c>
    </row>
    <row r="2608" spans="1:25">
      <c r="A2608" t="s">
        <v>3175</v>
      </c>
      <c r="B2608" t="s">
        <v>3141</v>
      </c>
      <c r="C2608" t="s">
        <v>6572</v>
      </c>
      <c r="D2608" t="s">
        <v>3076</v>
      </c>
      <c r="E2608" t="s">
        <v>3077</v>
      </c>
      <c r="F2608" t="s">
        <v>6500</v>
      </c>
      <c r="G2608" t="s">
        <v>6501</v>
      </c>
      <c r="H2608" t="s">
        <v>314</v>
      </c>
      <c r="I2608" t="s">
        <v>582</v>
      </c>
      <c r="J2608" t="s">
        <v>246</v>
      </c>
      <c r="K2608" t="s">
        <v>3079</v>
      </c>
      <c r="L2608" t="s">
        <v>247</v>
      </c>
      <c r="M2608">
        <v>6409100</v>
      </c>
      <c r="N2608">
        <v>0</v>
      </c>
      <c r="O2608">
        <v>6409100</v>
      </c>
      <c r="P2608">
        <v>0</v>
      </c>
      <c r="Q2608" t="s">
        <v>6573</v>
      </c>
      <c r="R2608" t="s">
        <v>3175</v>
      </c>
      <c r="S2608" t="s">
        <v>3245</v>
      </c>
      <c r="T2608" t="s">
        <v>3085</v>
      </c>
      <c r="U2608" t="s">
        <v>6574</v>
      </c>
      <c r="V2608" t="s">
        <v>6575</v>
      </c>
      <c r="W2608" t="s">
        <v>3085</v>
      </c>
      <c r="X2608" t="str">
        <f t="shared" si="40"/>
        <v>Funcionamiento</v>
      </c>
      <c r="Y2608" t="s">
        <v>6501</v>
      </c>
    </row>
    <row r="2609" spans="1:25">
      <c r="A2609" t="s">
        <v>3169</v>
      </c>
      <c r="B2609" t="s">
        <v>4825</v>
      </c>
      <c r="C2609" t="s">
        <v>6576</v>
      </c>
      <c r="D2609" t="s">
        <v>3076</v>
      </c>
      <c r="E2609" t="s">
        <v>3077</v>
      </c>
      <c r="F2609" t="s">
        <v>3149</v>
      </c>
      <c r="G2609" t="s">
        <v>6501</v>
      </c>
      <c r="H2609" t="s">
        <v>437</v>
      </c>
      <c r="I2609" t="s">
        <v>649</v>
      </c>
      <c r="J2609" t="s">
        <v>246</v>
      </c>
      <c r="K2609" t="s">
        <v>3150</v>
      </c>
      <c r="L2609" t="s">
        <v>247</v>
      </c>
      <c r="M2609">
        <v>31807890</v>
      </c>
      <c r="N2609">
        <v>7068420</v>
      </c>
      <c r="O2609">
        <v>38876310</v>
      </c>
      <c r="P2609">
        <v>0</v>
      </c>
      <c r="Q2609" t="s">
        <v>6577</v>
      </c>
      <c r="R2609" t="s">
        <v>3169</v>
      </c>
      <c r="S2609" t="s">
        <v>3993</v>
      </c>
      <c r="T2609" t="s">
        <v>5435</v>
      </c>
      <c r="U2609" t="s">
        <v>6578</v>
      </c>
      <c r="V2609" t="s">
        <v>6579</v>
      </c>
      <c r="W2609" t="s">
        <v>3085</v>
      </c>
      <c r="X2609" t="str">
        <f t="shared" si="40"/>
        <v>Inversión</v>
      </c>
      <c r="Y2609" t="s">
        <v>3157</v>
      </c>
    </row>
    <row r="2610" spans="1:25">
      <c r="A2610" t="s">
        <v>3187</v>
      </c>
      <c r="B2610" t="s">
        <v>4825</v>
      </c>
      <c r="C2610" t="s">
        <v>6580</v>
      </c>
      <c r="D2610" t="s">
        <v>3076</v>
      </c>
      <c r="E2610" t="s">
        <v>3077</v>
      </c>
      <c r="F2610" t="s">
        <v>3149</v>
      </c>
      <c r="G2610" t="s">
        <v>6501</v>
      </c>
      <c r="H2610" t="s">
        <v>437</v>
      </c>
      <c r="I2610" t="s">
        <v>649</v>
      </c>
      <c r="J2610" t="s">
        <v>246</v>
      </c>
      <c r="K2610" t="s">
        <v>3150</v>
      </c>
      <c r="L2610" t="s">
        <v>247</v>
      </c>
      <c r="M2610">
        <v>24750000</v>
      </c>
      <c r="N2610">
        <v>0</v>
      </c>
      <c r="O2610">
        <v>24750000</v>
      </c>
      <c r="P2610">
        <v>0</v>
      </c>
      <c r="Q2610" t="s">
        <v>6581</v>
      </c>
      <c r="R2610" t="s">
        <v>3187</v>
      </c>
      <c r="S2610" t="s">
        <v>3344</v>
      </c>
      <c r="T2610" t="s">
        <v>3975</v>
      </c>
      <c r="U2610" t="s">
        <v>6582</v>
      </c>
      <c r="V2610" t="s">
        <v>6583</v>
      </c>
      <c r="W2610" t="s">
        <v>3085</v>
      </c>
      <c r="X2610" t="str">
        <f t="shared" si="40"/>
        <v>Inversión</v>
      </c>
      <c r="Y2610" t="s">
        <v>3157</v>
      </c>
    </row>
    <row r="2611" spans="1:25">
      <c r="A2611" t="s">
        <v>3194</v>
      </c>
      <c r="B2611" t="s">
        <v>4825</v>
      </c>
      <c r="C2611" t="s">
        <v>6580</v>
      </c>
      <c r="D2611" t="s">
        <v>3076</v>
      </c>
      <c r="E2611" t="s">
        <v>3077</v>
      </c>
      <c r="F2611" t="s">
        <v>3149</v>
      </c>
      <c r="G2611" t="s">
        <v>6501</v>
      </c>
      <c r="H2611" t="s">
        <v>437</v>
      </c>
      <c r="I2611" t="s">
        <v>649</v>
      </c>
      <c r="J2611" t="s">
        <v>246</v>
      </c>
      <c r="K2611" t="s">
        <v>3150</v>
      </c>
      <c r="L2611" t="s">
        <v>247</v>
      </c>
      <c r="M2611">
        <v>12883198</v>
      </c>
      <c r="N2611">
        <v>6056204</v>
      </c>
      <c r="O2611">
        <v>18939402</v>
      </c>
      <c r="P2611">
        <v>0</v>
      </c>
      <c r="Q2611" t="s">
        <v>6584</v>
      </c>
      <c r="R2611" t="s">
        <v>3194</v>
      </c>
      <c r="S2611" t="s">
        <v>3464</v>
      </c>
      <c r="T2611" t="s">
        <v>4707</v>
      </c>
      <c r="U2611" t="s">
        <v>6585</v>
      </c>
      <c r="V2611" t="s">
        <v>6586</v>
      </c>
      <c r="W2611" t="s">
        <v>3085</v>
      </c>
      <c r="X2611" t="str">
        <f t="shared" si="40"/>
        <v>Inversión</v>
      </c>
      <c r="Y2611" t="s">
        <v>3157</v>
      </c>
    </row>
    <row r="2612" spans="1:25">
      <c r="A2612" t="s">
        <v>3194</v>
      </c>
      <c r="B2612" t="s">
        <v>4825</v>
      </c>
      <c r="C2612" t="s">
        <v>6580</v>
      </c>
      <c r="D2612" t="s">
        <v>3076</v>
      </c>
      <c r="E2612" t="s">
        <v>3077</v>
      </c>
      <c r="F2612" t="s">
        <v>3149</v>
      </c>
      <c r="G2612" t="s">
        <v>6501</v>
      </c>
      <c r="H2612" t="s">
        <v>437</v>
      </c>
      <c r="I2612" t="s">
        <v>649</v>
      </c>
      <c r="J2612" t="s">
        <v>253</v>
      </c>
      <c r="K2612" t="s">
        <v>3115</v>
      </c>
      <c r="L2612" t="s">
        <v>247</v>
      </c>
      <c r="M2612">
        <v>0</v>
      </c>
      <c r="N2612">
        <v>0</v>
      </c>
      <c r="O2612">
        <v>0</v>
      </c>
      <c r="P2612">
        <v>0</v>
      </c>
      <c r="Q2612" t="s">
        <v>6584</v>
      </c>
      <c r="R2612" t="s">
        <v>3194</v>
      </c>
      <c r="S2612" t="s">
        <v>3464</v>
      </c>
      <c r="T2612" t="s">
        <v>4707</v>
      </c>
      <c r="U2612" t="s">
        <v>6585</v>
      </c>
      <c r="V2612" t="s">
        <v>6586</v>
      </c>
      <c r="W2612" t="s">
        <v>3085</v>
      </c>
      <c r="X2612" t="str">
        <f t="shared" si="40"/>
        <v>Inversión</v>
      </c>
      <c r="Y2612" t="s">
        <v>3157</v>
      </c>
    </row>
    <row r="2613" spans="1:25">
      <c r="A2613" t="s">
        <v>3176</v>
      </c>
      <c r="B2613" t="s">
        <v>4825</v>
      </c>
      <c r="C2613" t="s">
        <v>6587</v>
      </c>
      <c r="D2613" t="s">
        <v>3076</v>
      </c>
      <c r="E2613" t="s">
        <v>3077</v>
      </c>
      <c r="F2613" t="s">
        <v>3149</v>
      </c>
      <c r="G2613" t="s">
        <v>6501</v>
      </c>
      <c r="H2613" t="s">
        <v>437</v>
      </c>
      <c r="I2613" t="s">
        <v>649</v>
      </c>
      <c r="J2613" t="s">
        <v>246</v>
      </c>
      <c r="K2613" t="s">
        <v>3150</v>
      </c>
      <c r="L2613" t="s">
        <v>247</v>
      </c>
      <c r="M2613">
        <v>1000000</v>
      </c>
      <c r="N2613">
        <v>-177507</v>
      </c>
      <c r="O2613">
        <v>822493</v>
      </c>
      <c r="P2613">
        <v>0</v>
      </c>
      <c r="Q2613" t="s">
        <v>6588</v>
      </c>
      <c r="R2613" t="s">
        <v>3176</v>
      </c>
      <c r="S2613" t="s">
        <v>6589</v>
      </c>
      <c r="T2613" t="s">
        <v>6590</v>
      </c>
      <c r="U2613" t="s">
        <v>6591</v>
      </c>
      <c r="V2613" t="s">
        <v>6592</v>
      </c>
      <c r="W2613" t="s">
        <v>3085</v>
      </c>
      <c r="X2613" t="str">
        <f t="shared" si="40"/>
        <v>Inversión</v>
      </c>
      <c r="Y2613" t="s">
        <v>3157</v>
      </c>
    </row>
    <row r="2614" spans="1:25">
      <c r="A2614" t="s">
        <v>3208</v>
      </c>
      <c r="B2614" t="s">
        <v>4825</v>
      </c>
      <c r="C2614" t="s">
        <v>6593</v>
      </c>
      <c r="D2614" t="s">
        <v>3076</v>
      </c>
      <c r="E2614" t="s">
        <v>3077</v>
      </c>
      <c r="F2614" t="s">
        <v>3149</v>
      </c>
      <c r="G2614" t="s">
        <v>6501</v>
      </c>
      <c r="H2614" t="s">
        <v>437</v>
      </c>
      <c r="I2614" t="s">
        <v>649</v>
      </c>
      <c r="J2614" t="s">
        <v>246</v>
      </c>
      <c r="K2614" t="s">
        <v>3150</v>
      </c>
      <c r="L2614" t="s">
        <v>247</v>
      </c>
      <c r="M2614">
        <v>4187780</v>
      </c>
      <c r="N2614">
        <v>-3916631</v>
      </c>
      <c r="O2614">
        <v>271149</v>
      </c>
      <c r="P2614">
        <v>0</v>
      </c>
      <c r="Q2614" t="s">
        <v>6594</v>
      </c>
      <c r="R2614" t="s">
        <v>3208</v>
      </c>
      <c r="S2614" t="s">
        <v>6595</v>
      </c>
      <c r="T2614" t="s">
        <v>6596</v>
      </c>
      <c r="U2614" t="s">
        <v>6597</v>
      </c>
      <c r="V2614" t="s">
        <v>6598</v>
      </c>
      <c r="W2614" t="s">
        <v>3161</v>
      </c>
      <c r="X2614" t="str">
        <f t="shared" si="40"/>
        <v>Inversión</v>
      </c>
      <c r="Y2614" t="s">
        <v>3157</v>
      </c>
    </row>
    <row r="2615" spans="1:25">
      <c r="A2615" t="s">
        <v>3224</v>
      </c>
      <c r="B2615" t="s">
        <v>4825</v>
      </c>
      <c r="C2615" t="s">
        <v>6599</v>
      </c>
      <c r="D2615" t="s">
        <v>3076</v>
      </c>
      <c r="E2615" t="s">
        <v>3077</v>
      </c>
      <c r="F2615" t="s">
        <v>3149</v>
      </c>
      <c r="G2615" t="s">
        <v>6501</v>
      </c>
      <c r="H2615" t="s">
        <v>437</v>
      </c>
      <c r="I2615" t="s">
        <v>649</v>
      </c>
      <c r="J2615" t="s">
        <v>246</v>
      </c>
      <c r="K2615" t="s">
        <v>3079</v>
      </c>
      <c r="L2615" t="s">
        <v>247</v>
      </c>
      <c r="M2615">
        <v>16975850</v>
      </c>
      <c r="N2615">
        <v>-2987750</v>
      </c>
      <c r="O2615">
        <v>13988100</v>
      </c>
      <c r="P2615">
        <v>0</v>
      </c>
      <c r="Q2615" t="s">
        <v>6600</v>
      </c>
      <c r="R2615" t="s">
        <v>3224</v>
      </c>
      <c r="S2615" t="s">
        <v>3932</v>
      </c>
      <c r="T2615" t="s">
        <v>3735</v>
      </c>
      <c r="U2615" t="s">
        <v>6601</v>
      </c>
      <c r="V2615" t="s">
        <v>6602</v>
      </c>
      <c r="W2615" t="s">
        <v>3085</v>
      </c>
      <c r="X2615" t="str">
        <f t="shared" si="40"/>
        <v>Inversión</v>
      </c>
      <c r="Y2615" t="s">
        <v>3157</v>
      </c>
    </row>
    <row r="2616" spans="1:25">
      <c r="A2616" t="s">
        <v>3202</v>
      </c>
      <c r="B2616" t="s">
        <v>4825</v>
      </c>
      <c r="C2616" t="s">
        <v>6603</v>
      </c>
      <c r="D2616" t="s">
        <v>3076</v>
      </c>
      <c r="E2616" t="s">
        <v>3077</v>
      </c>
      <c r="F2616" t="s">
        <v>3149</v>
      </c>
      <c r="G2616" t="s">
        <v>6501</v>
      </c>
      <c r="H2616" t="s">
        <v>437</v>
      </c>
      <c r="I2616" t="s">
        <v>649</v>
      </c>
      <c r="J2616" t="s">
        <v>246</v>
      </c>
      <c r="K2616" t="s">
        <v>3079</v>
      </c>
      <c r="L2616" t="s">
        <v>247</v>
      </c>
      <c r="M2616">
        <v>16296816</v>
      </c>
      <c r="N2616">
        <v>4074204</v>
      </c>
      <c r="O2616">
        <v>20371020</v>
      </c>
      <c r="P2616">
        <v>0</v>
      </c>
      <c r="Q2616" t="s">
        <v>6604</v>
      </c>
      <c r="R2616" t="s">
        <v>3202</v>
      </c>
      <c r="S2616" t="s">
        <v>6605</v>
      </c>
      <c r="T2616" t="s">
        <v>6606</v>
      </c>
      <c r="U2616" t="s">
        <v>6607</v>
      </c>
      <c r="V2616" t="s">
        <v>6608</v>
      </c>
      <c r="W2616" t="s">
        <v>3085</v>
      </c>
      <c r="X2616" t="str">
        <f t="shared" si="40"/>
        <v>Inversión</v>
      </c>
      <c r="Y2616" t="s">
        <v>3157</v>
      </c>
    </row>
    <row r="2617" spans="1:25">
      <c r="A2617" t="s">
        <v>3220</v>
      </c>
      <c r="B2617" t="s">
        <v>4825</v>
      </c>
      <c r="C2617" t="s">
        <v>6603</v>
      </c>
      <c r="D2617" t="s">
        <v>3076</v>
      </c>
      <c r="E2617" t="s">
        <v>3077</v>
      </c>
      <c r="F2617" t="s">
        <v>3149</v>
      </c>
      <c r="G2617" t="s">
        <v>6501</v>
      </c>
      <c r="H2617" t="s">
        <v>437</v>
      </c>
      <c r="I2617" t="s">
        <v>649</v>
      </c>
      <c r="J2617" t="s">
        <v>246</v>
      </c>
      <c r="K2617" t="s">
        <v>3079</v>
      </c>
      <c r="L2617" t="s">
        <v>247</v>
      </c>
      <c r="M2617">
        <v>9910152</v>
      </c>
      <c r="N2617">
        <v>0</v>
      </c>
      <c r="O2617">
        <v>9910152</v>
      </c>
      <c r="P2617">
        <v>0</v>
      </c>
      <c r="Q2617" t="s">
        <v>6609</v>
      </c>
      <c r="R2617" t="s">
        <v>3220</v>
      </c>
      <c r="S2617" t="s">
        <v>6610</v>
      </c>
      <c r="T2617" t="s">
        <v>6611</v>
      </c>
      <c r="U2617" t="s">
        <v>6612</v>
      </c>
      <c r="V2617" t="s">
        <v>6613</v>
      </c>
      <c r="W2617" t="s">
        <v>3085</v>
      </c>
      <c r="X2617" t="str">
        <f t="shared" si="40"/>
        <v>Inversión</v>
      </c>
      <c r="Y2617" t="s">
        <v>3157</v>
      </c>
    </row>
    <row r="2618" spans="1:25">
      <c r="A2618" t="s">
        <v>3228</v>
      </c>
      <c r="B2618" t="s">
        <v>4825</v>
      </c>
      <c r="C2618" t="s">
        <v>6614</v>
      </c>
      <c r="D2618" t="s">
        <v>3076</v>
      </c>
      <c r="E2618" t="s">
        <v>3077</v>
      </c>
      <c r="F2618" t="s">
        <v>3149</v>
      </c>
      <c r="G2618" t="s">
        <v>6501</v>
      </c>
      <c r="H2618" t="s">
        <v>437</v>
      </c>
      <c r="I2618" t="s">
        <v>649</v>
      </c>
      <c r="J2618" t="s">
        <v>246</v>
      </c>
      <c r="K2618" t="s">
        <v>3079</v>
      </c>
      <c r="L2618" t="s">
        <v>247</v>
      </c>
      <c r="M2618">
        <v>54615949</v>
      </c>
      <c r="N2618">
        <v>-1</v>
      </c>
      <c r="O2618">
        <v>54615948</v>
      </c>
      <c r="P2618">
        <v>0</v>
      </c>
      <c r="Q2618" t="s">
        <v>6615</v>
      </c>
      <c r="R2618" t="s">
        <v>3228</v>
      </c>
      <c r="S2618" t="s">
        <v>6616</v>
      </c>
      <c r="T2618" t="s">
        <v>6617</v>
      </c>
      <c r="U2618" t="s">
        <v>6618</v>
      </c>
      <c r="V2618" t="s">
        <v>6619</v>
      </c>
      <c r="W2618" t="s">
        <v>3085</v>
      </c>
      <c r="X2618" t="str">
        <f t="shared" si="40"/>
        <v>Inversión</v>
      </c>
      <c r="Y2618" t="s">
        <v>3157</v>
      </c>
    </row>
    <row r="2619" spans="1:25">
      <c r="A2619" t="s">
        <v>3236</v>
      </c>
      <c r="B2619" t="s">
        <v>4825</v>
      </c>
      <c r="C2619" t="s">
        <v>6620</v>
      </c>
      <c r="D2619" t="s">
        <v>3076</v>
      </c>
      <c r="E2619" t="s">
        <v>3077</v>
      </c>
      <c r="F2619" t="s">
        <v>3149</v>
      </c>
      <c r="G2619" t="s">
        <v>6501</v>
      </c>
      <c r="H2619" t="s">
        <v>437</v>
      </c>
      <c r="I2619" t="s">
        <v>649</v>
      </c>
      <c r="J2619" t="s">
        <v>246</v>
      </c>
      <c r="K2619" t="s">
        <v>3079</v>
      </c>
      <c r="L2619" t="s">
        <v>247</v>
      </c>
      <c r="M2619">
        <v>107595936</v>
      </c>
      <c r="N2619">
        <v>0</v>
      </c>
      <c r="O2619">
        <v>107595936</v>
      </c>
      <c r="P2619">
        <v>0</v>
      </c>
      <c r="Q2619" t="s">
        <v>6621</v>
      </c>
      <c r="R2619" t="s">
        <v>3236</v>
      </c>
      <c r="S2619" t="s">
        <v>6622</v>
      </c>
      <c r="T2619" t="s">
        <v>6623</v>
      </c>
      <c r="U2619" t="s">
        <v>6624</v>
      </c>
      <c r="V2619" t="s">
        <v>6625</v>
      </c>
      <c r="W2619" t="s">
        <v>3085</v>
      </c>
      <c r="X2619" t="str">
        <f t="shared" si="40"/>
        <v>Inversión</v>
      </c>
      <c r="Y2619" t="s">
        <v>3157</v>
      </c>
    </row>
    <row r="2620" spans="1:25">
      <c r="A2620" t="s">
        <v>3221</v>
      </c>
      <c r="B2620" t="s">
        <v>4825</v>
      </c>
      <c r="C2620" t="s">
        <v>6626</v>
      </c>
      <c r="D2620" t="s">
        <v>3076</v>
      </c>
      <c r="E2620" t="s">
        <v>3077</v>
      </c>
      <c r="F2620" t="s">
        <v>3149</v>
      </c>
      <c r="G2620" t="s">
        <v>6501</v>
      </c>
      <c r="H2620" t="s">
        <v>437</v>
      </c>
      <c r="I2620" t="s">
        <v>649</v>
      </c>
      <c r="J2620" t="s">
        <v>246</v>
      </c>
      <c r="K2620" t="s">
        <v>3079</v>
      </c>
      <c r="L2620" t="s">
        <v>247</v>
      </c>
      <c r="M2620">
        <v>21354575</v>
      </c>
      <c r="N2620">
        <v>-2420762</v>
      </c>
      <c r="O2620">
        <v>18933813</v>
      </c>
      <c r="P2620">
        <v>0</v>
      </c>
      <c r="Q2620" t="s">
        <v>6627</v>
      </c>
      <c r="R2620" t="s">
        <v>3221</v>
      </c>
      <c r="S2620" t="s">
        <v>3694</v>
      </c>
      <c r="T2620" t="s">
        <v>3784</v>
      </c>
      <c r="U2620" t="s">
        <v>6628</v>
      </c>
      <c r="V2620" t="s">
        <v>6629</v>
      </c>
      <c r="W2620" t="s">
        <v>3085</v>
      </c>
      <c r="X2620" t="str">
        <f t="shared" si="40"/>
        <v>Inversión</v>
      </c>
      <c r="Y2620" t="s">
        <v>3157</v>
      </c>
    </row>
    <row r="2621" spans="1:25">
      <c r="A2621" t="s">
        <v>3251</v>
      </c>
      <c r="B2621" t="s">
        <v>4825</v>
      </c>
      <c r="C2621" t="s">
        <v>6626</v>
      </c>
      <c r="D2621" t="s">
        <v>3076</v>
      </c>
      <c r="E2621" t="s">
        <v>3077</v>
      </c>
      <c r="F2621" t="s">
        <v>3149</v>
      </c>
      <c r="G2621" t="s">
        <v>6501</v>
      </c>
      <c r="H2621" t="s">
        <v>437</v>
      </c>
      <c r="I2621" t="s">
        <v>649</v>
      </c>
      <c r="J2621" t="s">
        <v>246</v>
      </c>
      <c r="K2621" t="s">
        <v>3150</v>
      </c>
      <c r="L2621" t="s">
        <v>247</v>
      </c>
      <c r="M2621">
        <v>0</v>
      </c>
      <c r="N2621">
        <v>5187346</v>
      </c>
      <c r="O2621">
        <v>5187346</v>
      </c>
      <c r="P2621">
        <v>0</v>
      </c>
      <c r="Q2621" t="s">
        <v>6630</v>
      </c>
      <c r="R2621" t="s">
        <v>3251</v>
      </c>
      <c r="S2621" t="s">
        <v>3359</v>
      </c>
      <c r="T2621" t="s">
        <v>6631</v>
      </c>
      <c r="U2621" t="s">
        <v>6632</v>
      </c>
      <c r="V2621" t="s">
        <v>6633</v>
      </c>
      <c r="W2621" t="s">
        <v>3085</v>
      </c>
      <c r="X2621" t="str">
        <f t="shared" si="40"/>
        <v>Inversión</v>
      </c>
      <c r="Y2621" t="s">
        <v>3157</v>
      </c>
    </row>
    <row r="2622" spans="1:25">
      <c r="A2622" t="s">
        <v>3251</v>
      </c>
      <c r="B2622" t="s">
        <v>4825</v>
      </c>
      <c r="C2622" t="s">
        <v>6626</v>
      </c>
      <c r="D2622" t="s">
        <v>3076</v>
      </c>
      <c r="E2622" t="s">
        <v>3077</v>
      </c>
      <c r="F2622" t="s">
        <v>3149</v>
      </c>
      <c r="G2622" t="s">
        <v>6501</v>
      </c>
      <c r="H2622" t="s">
        <v>437</v>
      </c>
      <c r="I2622" t="s">
        <v>649</v>
      </c>
      <c r="J2622" t="s">
        <v>246</v>
      </c>
      <c r="K2622" t="s">
        <v>3079</v>
      </c>
      <c r="L2622" t="s">
        <v>247</v>
      </c>
      <c r="M2622">
        <v>21354575</v>
      </c>
      <c r="N2622">
        <v>-518736</v>
      </c>
      <c r="O2622">
        <v>20835839</v>
      </c>
      <c r="P2622">
        <v>0</v>
      </c>
      <c r="Q2622" t="s">
        <v>6630</v>
      </c>
      <c r="R2622" t="s">
        <v>3251</v>
      </c>
      <c r="S2622" t="s">
        <v>3359</v>
      </c>
      <c r="T2622" t="s">
        <v>6631</v>
      </c>
      <c r="U2622" t="s">
        <v>6632</v>
      </c>
      <c r="V2622" t="s">
        <v>6633</v>
      </c>
      <c r="W2622" t="s">
        <v>3085</v>
      </c>
      <c r="X2622" t="str">
        <f t="shared" si="40"/>
        <v>Inversión</v>
      </c>
      <c r="Y2622" t="s">
        <v>3157</v>
      </c>
    </row>
    <row r="2623" spans="1:25">
      <c r="A2623" t="s">
        <v>3238</v>
      </c>
      <c r="B2623" t="s">
        <v>3615</v>
      </c>
      <c r="C2623" t="s">
        <v>6634</v>
      </c>
      <c r="D2623" t="s">
        <v>3076</v>
      </c>
      <c r="E2623" t="s">
        <v>3399</v>
      </c>
      <c r="F2623" t="s">
        <v>6500</v>
      </c>
      <c r="G2623" t="s">
        <v>6501</v>
      </c>
      <c r="H2623" t="s">
        <v>338</v>
      </c>
      <c r="I2623" t="s">
        <v>339</v>
      </c>
      <c r="J2623" t="s">
        <v>253</v>
      </c>
      <c r="K2623" t="s">
        <v>3115</v>
      </c>
      <c r="L2623" t="s">
        <v>247</v>
      </c>
      <c r="M2623">
        <v>60000</v>
      </c>
      <c r="N2623">
        <v>-60000</v>
      </c>
      <c r="O2623">
        <v>0</v>
      </c>
      <c r="P2623">
        <v>0</v>
      </c>
      <c r="Q2623" t="s">
        <v>6635</v>
      </c>
      <c r="R2623" t="s">
        <v>3238</v>
      </c>
      <c r="S2623" t="s">
        <v>3085</v>
      </c>
      <c r="T2623" t="s">
        <v>3085</v>
      </c>
      <c r="U2623" t="s">
        <v>3085</v>
      </c>
      <c r="V2623" t="s">
        <v>3085</v>
      </c>
      <c r="W2623" t="s">
        <v>3085</v>
      </c>
      <c r="X2623" t="str">
        <f t="shared" si="40"/>
        <v>Funcionamiento</v>
      </c>
      <c r="Y2623" t="s">
        <v>6501</v>
      </c>
    </row>
    <row r="2624" spans="1:25">
      <c r="A2624" t="s">
        <v>3281</v>
      </c>
      <c r="B2624" t="s">
        <v>3990</v>
      </c>
      <c r="C2624" t="s">
        <v>6636</v>
      </c>
      <c r="D2624" t="s">
        <v>3076</v>
      </c>
      <c r="E2624" t="s">
        <v>3077</v>
      </c>
      <c r="F2624" t="s">
        <v>6500</v>
      </c>
      <c r="G2624" t="s">
        <v>6501</v>
      </c>
      <c r="H2624" t="s">
        <v>331</v>
      </c>
      <c r="I2624" t="s">
        <v>587</v>
      </c>
      <c r="J2624" t="s">
        <v>246</v>
      </c>
      <c r="K2624" t="s">
        <v>3079</v>
      </c>
      <c r="L2624" t="s">
        <v>247</v>
      </c>
      <c r="M2624">
        <v>6283055</v>
      </c>
      <c r="N2624">
        <v>0</v>
      </c>
      <c r="O2624">
        <v>6283055</v>
      </c>
      <c r="P2624">
        <v>0</v>
      </c>
      <c r="Q2624" t="s">
        <v>6637</v>
      </c>
      <c r="R2624" t="s">
        <v>3281</v>
      </c>
      <c r="S2624" t="s">
        <v>6638</v>
      </c>
      <c r="T2624" t="s">
        <v>3085</v>
      </c>
      <c r="U2624" t="s">
        <v>6639</v>
      </c>
      <c r="V2624" t="s">
        <v>6640</v>
      </c>
      <c r="W2624" t="s">
        <v>3085</v>
      </c>
      <c r="X2624" t="str">
        <f t="shared" si="40"/>
        <v>Funcionamiento</v>
      </c>
      <c r="Y2624" t="s">
        <v>6501</v>
      </c>
    </row>
    <row r="2625" spans="1:25">
      <c r="A2625" t="s">
        <v>3281</v>
      </c>
      <c r="B2625" t="s">
        <v>3990</v>
      </c>
      <c r="C2625" t="s">
        <v>6636</v>
      </c>
      <c r="D2625" t="s">
        <v>3076</v>
      </c>
      <c r="E2625" t="s">
        <v>3077</v>
      </c>
      <c r="F2625" t="s">
        <v>6500</v>
      </c>
      <c r="G2625" t="s">
        <v>6501</v>
      </c>
      <c r="H2625" t="s">
        <v>294</v>
      </c>
      <c r="I2625" t="s">
        <v>296</v>
      </c>
      <c r="J2625" t="s">
        <v>246</v>
      </c>
      <c r="K2625" t="s">
        <v>3079</v>
      </c>
      <c r="L2625" t="s">
        <v>247</v>
      </c>
      <c r="M2625">
        <v>959288</v>
      </c>
      <c r="N2625">
        <v>0</v>
      </c>
      <c r="O2625">
        <v>959288</v>
      </c>
      <c r="P2625">
        <v>0</v>
      </c>
      <c r="Q2625" t="s">
        <v>6637</v>
      </c>
      <c r="R2625" t="s">
        <v>3281</v>
      </c>
      <c r="S2625" t="s">
        <v>6638</v>
      </c>
      <c r="T2625" t="s">
        <v>3085</v>
      </c>
      <c r="U2625" t="s">
        <v>6639</v>
      </c>
      <c r="V2625" t="s">
        <v>6640</v>
      </c>
      <c r="W2625" t="s">
        <v>3085</v>
      </c>
      <c r="X2625" t="str">
        <f t="shared" si="40"/>
        <v>Funcionamiento</v>
      </c>
      <c r="Y2625" t="s">
        <v>6501</v>
      </c>
    </row>
    <row r="2626" spans="1:25">
      <c r="A2626" t="s">
        <v>3281</v>
      </c>
      <c r="B2626" t="s">
        <v>3990</v>
      </c>
      <c r="C2626" t="s">
        <v>6636</v>
      </c>
      <c r="D2626" t="s">
        <v>3076</v>
      </c>
      <c r="E2626" t="s">
        <v>3077</v>
      </c>
      <c r="F2626" t="s">
        <v>6500</v>
      </c>
      <c r="G2626" t="s">
        <v>6501</v>
      </c>
      <c r="H2626" t="s">
        <v>309</v>
      </c>
      <c r="I2626" t="s">
        <v>311</v>
      </c>
      <c r="J2626" t="s">
        <v>246</v>
      </c>
      <c r="K2626" t="s">
        <v>3079</v>
      </c>
      <c r="L2626" t="s">
        <v>247</v>
      </c>
      <c r="M2626">
        <v>6420246</v>
      </c>
      <c r="N2626">
        <v>0</v>
      </c>
      <c r="O2626">
        <v>6420246</v>
      </c>
      <c r="P2626">
        <v>0</v>
      </c>
      <c r="Q2626" t="s">
        <v>6637</v>
      </c>
      <c r="R2626" t="s">
        <v>3281</v>
      </c>
      <c r="S2626" t="s">
        <v>6638</v>
      </c>
      <c r="T2626" t="s">
        <v>3085</v>
      </c>
      <c r="U2626" t="s">
        <v>6639</v>
      </c>
      <c r="V2626" t="s">
        <v>6640</v>
      </c>
      <c r="W2626" t="s">
        <v>3085</v>
      </c>
      <c r="X2626" t="str">
        <f t="shared" ref="X2626:X2689" si="41">IF(LEFT(H2626,1)="C","Inversión","Funcionamiento")</f>
        <v>Funcionamiento</v>
      </c>
      <c r="Y2626" t="s">
        <v>6501</v>
      </c>
    </row>
    <row r="2627" spans="1:25">
      <c r="A2627" t="s">
        <v>3281</v>
      </c>
      <c r="B2627" t="s">
        <v>3990</v>
      </c>
      <c r="C2627" t="s">
        <v>6636</v>
      </c>
      <c r="D2627" t="s">
        <v>3076</v>
      </c>
      <c r="E2627" t="s">
        <v>3077</v>
      </c>
      <c r="F2627" t="s">
        <v>6500</v>
      </c>
      <c r="G2627" t="s">
        <v>6501</v>
      </c>
      <c r="H2627" t="s">
        <v>297</v>
      </c>
      <c r="I2627" t="s">
        <v>299</v>
      </c>
      <c r="J2627" t="s">
        <v>246</v>
      </c>
      <c r="K2627" t="s">
        <v>3079</v>
      </c>
      <c r="L2627" t="s">
        <v>247</v>
      </c>
      <c r="M2627">
        <v>1234248</v>
      </c>
      <c r="N2627">
        <v>0</v>
      </c>
      <c r="O2627">
        <v>1234248</v>
      </c>
      <c r="P2627">
        <v>0</v>
      </c>
      <c r="Q2627" t="s">
        <v>6637</v>
      </c>
      <c r="R2627" t="s">
        <v>3281</v>
      </c>
      <c r="S2627" t="s">
        <v>6638</v>
      </c>
      <c r="T2627" t="s">
        <v>3085</v>
      </c>
      <c r="U2627" t="s">
        <v>6639</v>
      </c>
      <c r="V2627" t="s">
        <v>6640</v>
      </c>
      <c r="W2627" t="s">
        <v>3085</v>
      </c>
      <c r="X2627" t="str">
        <f t="shared" si="41"/>
        <v>Funcionamiento</v>
      </c>
      <c r="Y2627" t="s">
        <v>6501</v>
      </c>
    </row>
    <row r="2628" spans="1:25">
      <c r="A2628" t="s">
        <v>3281</v>
      </c>
      <c r="B2628" t="s">
        <v>3990</v>
      </c>
      <c r="C2628" t="s">
        <v>6636</v>
      </c>
      <c r="D2628" t="s">
        <v>3076</v>
      </c>
      <c r="E2628" t="s">
        <v>3077</v>
      </c>
      <c r="F2628" t="s">
        <v>6500</v>
      </c>
      <c r="G2628" t="s">
        <v>6501</v>
      </c>
      <c r="H2628" t="s">
        <v>333</v>
      </c>
      <c r="I2628" t="s">
        <v>335</v>
      </c>
      <c r="J2628" t="s">
        <v>246</v>
      </c>
      <c r="K2628" t="s">
        <v>3079</v>
      </c>
      <c r="L2628" t="s">
        <v>247</v>
      </c>
      <c r="M2628">
        <v>506764</v>
      </c>
      <c r="N2628">
        <v>0</v>
      </c>
      <c r="O2628">
        <v>506764</v>
      </c>
      <c r="P2628">
        <v>0</v>
      </c>
      <c r="Q2628" t="s">
        <v>6637</v>
      </c>
      <c r="R2628" t="s">
        <v>3281</v>
      </c>
      <c r="S2628" t="s">
        <v>6638</v>
      </c>
      <c r="T2628" t="s">
        <v>3085</v>
      </c>
      <c r="U2628" t="s">
        <v>6639</v>
      </c>
      <c r="V2628" t="s">
        <v>6640</v>
      </c>
      <c r="W2628" t="s">
        <v>3085</v>
      </c>
      <c r="X2628" t="str">
        <f t="shared" si="41"/>
        <v>Funcionamiento</v>
      </c>
      <c r="Y2628" t="s">
        <v>6501</v>
      </c>
    </row>
    <row r="2629" spans="1:25">
      <c r="A2629" t="s">
        <v>3281</v>
      </c>
      <c r="B2629" t="s">
        <v>3990</v>
      </c>
      <c r="C2629" t="s">
        <v>6636</v>
      </c>
      <c r="D2629" t="s">
        <v>3076</v>
      </c>
      <c r="E2629" t="s">
        <v>3077</v>
      </c>
      <c r="F2629" t="s">
        <v>6500</v>
      </c>
      <c r="G2629" t="s">
        <v>6501</v>
      </c>
      <c r="H2629" t="s">
        <v>292</v>
      </c>
      <c r="I2629" t="s">
        <v>293</v>
      </c>
      <c r="J2629" t="s">
        <v>246</v>
      </c>
      <c r="K2629" t="s">
        <v>3079</v>
      </c>
      <c r="L2629" t="s">
        <v>247</v>
      </c>
      <c r="M2629">
        <v>57903726</v>
      </c>
      <c r="N2629">
        <v>0</v>
      </c>
      <c r="O2629">
        <v>57903726</v>
      </c>
      <c r="P2629">
        <v>0</v>
      </c>
      <c r="Q2629" t="s">
        <v>6637</v>
      </c>
      <c r="R2629" t="s">
        <v>3281</v>
      </c>
      <c r="S2629" t="s">
        <v>6638</v>
      </c>
      <c r="T2629" t="s">
        <v>3085</v>
      </c>
      <c r="U2629" t="s">
        <v>6639</v>
      </c>
      <c r="V2629" t="s">
        <v>6640</v>
      </c>
      <c r="W2629" t="s">
        <v>3085</v>
      </c>
      <c r="X2629" t="str">
        <f t="shared" si="41"/>
        <v>Funcionamiento</v>
      </c>
      <c r="Y2629" t="s">
        <v>6501</v>
      </c>
    </row>
    <row r="2630" spans="1:25">
      <c r="A2630" t="s">
        <v>3281</v>
      </c>
      <c r="B2630" t="s">
        <v>3990</v>
      </c>
      <c r="C2630" t="s">
        <v>6636</v>
      </c>
      <c r="D2630" t="s">
        <v>3076</v>
      </c>
      <c r="E2630" t="s">
        <v>3077</v>
      </c>
      <c r="F2630" t="s">
        <v>6500</v>
      </c>
      <c r="G2630" t="s">
        <v>6501</v>
      </c>
      <c r="H2630" t="s">
        <v>303</v>
      </c>
      <c r="I2630" t="s">
        <v>305</v>
      </c>
      <c r="J2630" t="s">
        <v>246</v>
      </c>
      <c r="K2630" t="s">
        <v>3079</v>
      </c>
      <c r="L2630" t="s">
        <v>247</v>
      </c>
      <c r="M2630">
        <v>1762288</v>
      </c>
      <c r="N2630">
        <v>0</v>
      </c>
      <c r="O2630">
        <v>1762288</v>
      </c>
      <c r="P2630">
        <v>0</v>
      </c>
      <c r="Q2630" t="s">
        <v>6637</v>
      </c>
      <c r="R2630" t="s">
        <v>3281</v>
      </c>
      <c r="S2630" t="s">
        <v>6638</v>
      </c>
      <c r="T2630" t="s">
        <v>3085</v>
      </c>
      <c r="U2630" t="s">
        <v>6639</v>
      </c>
      <c r="V2630" t="s">
        <v>6640</v>
      </c>
      <c r="W2630" t="s">
        <v>3085</v>
      </c>
      <c r="X2630" t="str">
        <f t="shared" si="41"/>
        <v>Funcionamiento</v>
      </c>
      <c r="Y2630" t="s">
        <v>6501</v>
      </c>
    </row>
    <row r="2631" spans="1:25">
      <c r="A2631" t="s">
        <v>3281</v>
      </c>
      <c r="B2631" t="s">
        <v>3990</v>
      </c>
      <c r="C2631" t="s">
        <v>6636</v>
      </c>
      <c r="D2631" t="s">
        <v>3076</v>
      </c>
      <c r="E2631" t="s">
        <v>3077</v>
      </c>
      <c r="F2631" t="s">
        <v>6500</v>
      </c>
      <c r="G2631" t="s">
        <v>6501</v>
      </c>
      <c r="H2631" t="s">
        <v>336</v>
      </c>
      <c r="I2631" t="s">
        <v>337</v>
      </c>
      <c r="J2631" t="s">
        <v>246</v>
      </c>
      <c r="K2631" t="s">
        <v>3079</v>
      </c>
      <c r="L2631" t="s">
        <v>247</v>
      </c>
      <c r="M2631">
        <v>2584371</v>
      </c>
      <c r="N2631">
        <v>0</v>
      </c>
      <c r="O2631">
        <v>2584371</v>
      </c>
      <c r="P2631">
        <v>0</v>
      </c>
      <c r="Q2631" t="s">
        <v>6637</v>
      </c>
      <c r="R2631" t="s">
        <v>3281</v>
      </c>
      <c r="S2631" t="s">
        <v>6638</v>
      </c>
      <c r="T2631" t="s">
        <v>3085</v>
      </c>
      <c r="U2631" t="s">
        <v>6639</v>
      </c>
      <c r="V2631" t="s">
        <v>6640</v>
      </c>
      <c r="W2631" t="s">
        <v>3085</v>
      </c>
      <c r="X2631" t="str">
        <f t="shared" si="41"/>
        <v>Funcionamiento</v>
      </c>
      <c r="Y2631" t="s">
        <v>6501</v>
      </c>
    </row>
    <row r="2632" spans="1:25">
      <c r="A2632" t="s">
        <v>3288</v>
      </c>
      <c r="B2632" t="s">
        <v>3990</v>
      </c>
      <c r="C2632" t="s">
        <v>6641</v>
      </c>
      <c r="D2632" t="s">
        <v>3076</v>
      </c>
      <c r="E2632" t="s">
        <v>3077</v>
      </c>
      <c r="F2632" t="s">
        <v>6500</v>
      </c>
      <c r="G2632" t="s">
        <v>6501</v>
      </c>
      <c r="H2632" t="s">
        <v>316</v>
      </c>
      <c r="I2632" t="s">
        <v>583</v>
      </c>
      <c r="J2632" t="s">
        <v>246</v>
      </c>
      <c r="K2632" t="s">
        <v>3079</v>
      </c>
      <c r="L2632" t="s">
        <v>247</v>
      </c>
      <c r="M2632">
        <v>4840500</v>
      </c>
      <c r="N2632">
        <v>0</v>
      </c>
      <c r="O2632">
        <v>4840500</v>
      </c>
      <c r="P2632">
        <v>0</v>
      </c>
      <c r="Q2632" t="s">
        <v>6642</v>
      </c>
      <c r="R2632" t="s">
        <v>3288</v>
      </c>
      <c r="S2632" t="s">
        <v>3358</v>
      </c>
      <c r="T2632" t="s">
        <v>3085</v>
      </c>
      <c r="U2632" t="s">
        <v>6643</v>
      </c>
      <c r="V2632" t="s">
        <v>6644</v>
      </c>
      <c r="W2632" t="s">
        <v>3085</v>
      </c>
      <c r="X2632" t="str">
        <f t="shared" si="41"/>
        <v>Funcionamiento</v>
      </c>
      <c r="Y2632" t="s">
        <v>6501</v>
      </c>
    </row>
    <row r="2633" spans="1:25">
      <c r="A2633" t="s">
        <v>3288</v>
      </c>
      <c r="B2633" t="s">
        <v>3990</v>
      </c>
      <c r="C2633" t="s">
        <v>6641</v>
      </c>
      <c r="D2633" t="s">
        <v>3076</v>
      </c>
      <c r="E2633" t="s">
        <v>3077</v>
      </c>
      <c r="F2633" t="s">
        <v>6500</v>
      </c>
      <c r="G2633" t="s">
        <v>6501</v>
      </c>
      <c r="H2633" t="s">
        <v>320</v>
      </c>
      <c r="I2633" t="s">
        <v>321</v>
      </c>
      <c r="J2633" t="s">
        <v>246</v>
      </c>
      <c r="K2633" t="s">
        <v>3079</v>
      </c>
      <c r="L2633" t="s">
        <v>247</v>
      </c>
      <c r="M2633">
        <v>697600</v>
      </c>
      <c r="N2633">
        <v>0</v>
      </c>
      <c r="O2633">
        <v>697600</v>
      </c>
      <c r="P2633">
        <v>0</v>
      </c>
      <c r="Q2633" t="s">
        <v>6642</v>
      </c>
      <c r="R2633" t="s">
        <v>3288</v>
      </c>
      <c r="S2633" t="s">
        <v>3358</v>
      </c>
      <c r="T2633" t="s">
        <v>3085</v>
      </c>
      <c r="U2633" t="s">
        <v>6643</v>
      </c>
      <c r="V2633" t="s">
        <v>6644</v>
      </c>
      <c r="W2633" t="s">
        <v>3085</v>
      </c>
      <c r="X2633" t="str">
        <f t="shared" si="41"/>
        <v>Funcionamiento</v>
      </c>
      <c r="Y2633" t="s">
        <v>6501</v>
      </c>
    </row>
    <row r="2634" spans="1:25">
      <c r="A2634" t="s">
        <v>3288</v>
      </c>
      <c r="B2634" t="s">
        <v>3990</v>
      </c>
      <c r="C2634" t="s">
        <v>6641</v>
      </c>
      <c r="D2634" t="s">
        <v>3076</v>
      </c>
      <c r="E2634" t="s">
        <v>3077</v>
      </c>
      <c r="F2634" t="s">
        <v>6500</v>
      </c>
      <c r="G2634" t="s">
        <v>6501</v>
      </c>
      <c r="H2634" t="s">
        <v>322</v>
      </c>
      <c r="I2634" t="s">
        <v>323</v>
      </c>
      <c r="J2634" t="s">
        <v>246</v>
      </c>
      <c r="K2634" t="s">
        <v>3079</v>
      </c>
      <c r="L2634" t="s">
        <v>247</v>
      </c>
      <c r="M2634">
        <v>1918700</v>
      </c>
      <c r="N2634">
        <v>0</v>
      </c>
      <c r="O2634">
        <v>1918700</v>
      </c>
      <c r="P2634">
        <v>0</v>
      </c>
      <c r="Q2634" t="s">
        <v>6642</v>
      </c>
      <c r="R2634" t="s">
        <v>3288</v>
      </c>
      <c r="S2634" t="s">
        <v>3358</v>
      </c>
      <c r="T2634" t="s">
        <v>3085</v>
      </c>
      <c r="U2634" t="s">
        <v>6643</v>
      </c>
      <c r="V2634" t="s">
        <v>6644</v>
      </c>
      <c r="W2634" t="s">
        <v>3085</v>
      </c>
      <c r="X2634" t="str">
        <f t="shared" si="41"/>
        <v>Funcionamiento</v>
      </c>
      <c r="Y2634" t="s">
        <v>6501</v>
      </c>
    </row>
    <row r="2635" spans="1:25">
      <c r="A2635" t="s">
        <v>3288</v>
      </c>
      <c r="B2635" t="s">
        <v>3990</v>
      </c>
      <c r="C2635" t="s">
        <v>6641</v>
      </c>
      <c r="D2635" t="s">
        <v>3076</v>
      </c>
      <c r="E2635" t="s">
        <v>3077</v>
      </c>
      <c r="F2635" t="s">
        <v>6500</v>
      </c>
      <c r="G2635" t="s">
        <v>6501</v>
      </c>
      <c r="H2635" t="s">
        <v>318</v>
      </c>
      <c r="I2635" t="s">
        <v>586</v>
      </c>
      <c r="J2635" t="s">
        <v>246</v>
      </c>
      <c r="K2635" t="s">
        <v>3079</v>
      </c>
      <c r="L2635" t="s">
        <v>247</v>
      </c>
      <c r="M2635">
        <v>2557600</v>
      </c>
      <c r="N2635">
        <v>0</v>
      </c>
      <c r="O2635">
        <v>2557600</v>
      </c>
      <c r="P2635">
        <v>0</v>
      </c>
      <c r="Q2635" t="s">
        <v>6642</v>
      </c>
      <c r="R2635" t="s">
        <v>3288</v>
      </c>
      <c r="S2635" t="s">
        <v>3358</v>
      </c>
      <c r="T2635" t="s">
        <v>3085</v>
      </c>
      <c r="U2635" t="s">
        <v>6643</v>
      </c>
      <c r="V2635" t="s">
        <v>6644</v>
      </c>
      <c r="W2635" t="s">
        <v>3085</v>
      </c>
      <c r="X2635" t="str">
        <f t="shared" si="41"/>
        <v>Funcionamiento</v>
      </c>
      <c r="Y2635" t="s">
        <v>6501</v>
      </c>
    </row>
    <row r="2636" spans="1:25">
      <c r="A2636" t="s">
        <v>3288</v>
      </c>
      <c r="B2636" t="s">
        <v>3990</v>
      </c>
      <c r="C2636" t="s">
        <v>6641</v>
      </c>
      <c r="D2636" t="s">
        <v>3076</v>
      </c>
      <c r="E2636" t="s">
        <v>3077</v>
      </c>
      <c r="F2636" t="s">
        <v>6500</v>
      </c>
      <c r="G2636" t="s">
        <v>6501</v>
      </c>
      <c r="H2636" t="s">
        <v>324</v>
      </c>
      <c r="I2636" t="s">
        <v>325</v>
      </c>
      <c r="J2636" t="s">
        <v>246</v>
      </c>
      <c r="K2636" t="s">
        <v>3079</v>
      </c>
      <c r="L2636" t="s">
        <v>247</v>
      </c>
      <c r="M2636">
        <v>1279300</v>
      </c>
      <c r="N2636">
        <v>0</v>
      </c>
      <c r="O2636">
        <v>1279300</v>
      </c>
      <c r="P2636">
        <v>0</v>
      </c>
      <c r="Q2636" t="s">
        <v>6642</v>
      </c>
      <c r="R2636" t="s">
        <v>3288</v>
      </c>
      <c r="S2636" t="s">
        <v>3358</v>
      </c>
      <c r="T2636" t="s">
        <v>3085</v>
      </c>
      <c r="U2636" t="s">
        <v>6643</v>
      </c>
      <c r="V2636" t="s">
        <v>6644</v>
      </c>
      <c r="W2636" t="s">
        <v>3085</v>
      </c>
      <c r="X2636" t="str">
        <f t="shared" si="41"/>
        <v>Funcionamiento</v>
      </c>
      <c r="Y2636" t="s">
        <v>6501</v>
      </c>
    </row>
    <row r="2637" spans="1:25">
      <c r="A2637" t="s">
        <v>3288</v>
      </c>
      <c r="B2637" t="s">
        <v>3990</v>
      </c>
      <c r="C2637" t="s">
        <v>6641</v>
      </c>
      <c r="D2637" t="s">
        <v>3076</v>
      </c>
      <c r="E2637" t="s">
        <v>3077</v>
      </c>
      <c r="F2637" t="s">
        <v>6500</v>
      </c>
      <c r="G2637" t="s">
        <v>6501</v>
      </c>
      <c r="H2637" t="s">
        <v>314</v>
      </c>
      <c r="I2637" t="s">
        <v>582</v>
      </c>
      <c r="J2637" t="s">
        <v>246</v>
      </c>
      <c r="K2637" t="s">
        <v>3079</v>
      </c>
      <c r="L2637" t="s">
        <v>247</v>
      </c>
      <c r="M2637">
        <v>6833000</v>
      </c>
      <c r="N2637">
        <v>0</v>
      </c>
      <c r="O2637">
        <v>6833000</v>
      </c>
      <c r="P2637">
        <v>0</v>
      </c>
      <c r="Q2637" t="s">
        <v>6642</v>
      </c>
      <c r="R2637" t="s">
        <v>3288</v>
      </c>
      <c r="S2637" t="s">
        <v>3358</v>
      </c>
      <c r="T2637" t="s">
        <v>3085</v>
      </c>
      <c r="U2637" t="s">
        <v>6643</v>
      </c>
      <c r="V2637" t="s">
        <v>6644</v>
      </c>
      <c r="W2637" t="s">
        <v>3085</v>
      </c>
      <c r="X2637" t="str">
        <f t="shared" si="41"/>
        <v>Funcionamiento</v>
      </c>
      <c r="Y2637" t="s">
        <v>6501</v>
      </c>
    </row>
    <row r="2638" spans="1:25">
      <c r="A2638" t="s">
        <v>3263</v>
      </c>
      <c r="B2638" t="s">
        <v>3232</v>
      </c>
      <c r="C2638" t="s">
        <v>6645</v>
      </c>
      <c r="D2638" t="s">
        <v>3076</v>
      </c>
      <c r="E2638" t="s">
        <v>3077</v>
      </c>
      <c r="F2638" t="s">
        <v>3234</v>
      </c>
      <c r="G2638" t="s">
        <v>6501</v>
      </c>
      <c r="H2638" t="s">
        <v>539</v>
      </c>
      <c r="I2638" t="s">
        <v>667</v>
      </c>
      <c r="J2638" t="s">
        <v>253</v>
      </c>
      <c r="K2638" t="s">
        <v>3115</v>
      </c>
      <c r="L2638" t="s">
        <v>247</v>
      </c>
      <c r="M2638">
        <v>24269760</v>
      </c>
      <c r="N2638">
        <v>-3033720</v>
      </c>
      <c r="O2638">
        <v>21236040</v>
      </c>
      <c r="P2638">
        <v>0</v>
      </c>
      <c r="Q2638" t="s">
        <v>6646</v>
      </c>
      <c r="R2638" t="s">
        <v>3263</v>
      </c>
      <c r="S2638" t="s">
        <v>3473</v>
      </c>
      <c r="T2638" t="s">
        <v>5996</v>
      </c>
      <c r="U2638" t="s">
        <v>6647</v>
      </c>
      <c r="V2638" t="s">
        <v>6648</v>
      </c>
      <c r="W2638" t="s">
        <v>3085</v>
      </c>
      <c r="X2638" t="str">
        <f t="shared" si="41"/>
        <v>Inversión</v>
      </c>
      <c r="Y2638" t="s">
        <v>3241</v>
      </c>
    </row>
    <row r="2639" spans="1:25">
      <c r="A2639" t="s">
        <v>3270</v>
      </c>
      <c r="B2639" t="s">
        <v>6649</v>
      </c>
      <c r="C2639" t="s">
        <v>6650</v>
      </c>
      <c r="D2639" t="s">
        <v>3076</v>
      </c>
      <c r="E2639" t="s">
        <v>3077</v>
      </c>
      <c r="F2639" t="s">
        <v>3159</v>
      </c>
      <c r="G2639" t="s">
        <v>6501</v>
      </c>
      <c r="H2639" t="s">
        <v>431</v>
      </c>
      <c r="I2639" t="s">
        <v>648</v>
      </c>
      <c r="J2639" t="s">
        <v>253</v>
      </c>
      <c r="K2639" t="s">
        <v>3115</v>
      </c>
      <c r="L2639" t="s">
        <v>247</v>
      </c>
      <c r="M2639">
        <v>31807890</v>
      </c>
      <c r="N2639">
        <v>2709561</v>
      </c>
      <c r="O2639">
        <v>34517451</v>
      </c>
      <c r="P2639">
        <v>0</v>
      </c>
      <c r="Q2639" t="s">
        <v>6651</v>
      </c>
      <c r="R2639" t="s">
        <v>3270</v>
      </c>
      <c r="S2639" t="s">
        <v>3429</v>
      </c>
      <c r="T2639" t="s">
        <v>6652</v>
      </c>
      <c r="U2639" t="s">
        <v>6653</v>
      </c>
      <c r="V2639" t="s">
        <v>6654</v>
      </c>
      <c r="W2639" t="s">
        <v>3085</v>
      </c>
      <c r="X2639" t="str">
        <f t="shared" si="41"/>
        <v>Inversión</v>
      </c>
      <c r="Y2639" t="s">
        <v>3166</v>
      </c>
    </row>
    <row r="2640" spans="1:25">
      <c r="A2640" t="s">
        <v>3277</v>
      </c>
      <c r="B2640" t="s">
        <v>6649</v>
      </c>
      <c r="C2640" t="s">
        <v>6655</v>
      </c>
      <c r="D2640" t="s">
        <v>3076</v>
      </c>
      <c r="E2640" t="s">
        <v>3077</v>
      </c>
      <c r="F2640" t="s">
        <v>3234</v>
      </c>
      <c r="G2640" t="s">
        <v>6501</v>
      </c>
      <c r="H2640" t="s">
        <v>425</v>
      </c>
      <c r="I2640" t="s">
        <v>668</v>
      </c>
      <c r="J2640" t="s">
        <v>246</v>
      </c>
      <c r="K2640" t="s">
        <v>3079</v>
      </c>
      <c r="L2640" t="s">
        <v>247</v>
      </c>
      <c r="M2640">
        <v>25081900</v>
      </c>
      <c r="N2640">
        <v>10740950</v>
      </c>
      <c r="O2640">
        <v>35822850</v>
      </c>
      <c r="P2640">
        <v>0</v>
      </c>
      <c r="Q2640" t="s">
        <v>6523</v>
      </c>
      <c r="R2640" t="s">
        <v>3277</v>
      </c>
      <c r="S2640" t="s">
        <v>3700</v>
      </c>
      <c r="T2640" t="s">
        <v>6656</v>
      </c>
      <c r="U2640" t="s">
        <v>6657</v>
      </c>
      <c r="V2640" t="s">
        <v>6658</v>
      </c>
      <c r="W2640" t="s">
        <v>3085</v>
      </c>
      <c r="X2640" t="str">
        <f t="shared" si="41"/>
        <v>Inversión</v>
      </c>
      <c r="Y2640" t="s">
        <v>3241</v>
      </c>
    </row>
    <row r="2641" spans="1:25">
      <c r="A2641" t="s">
        <v>3229</v>
      </c>
      <c r="B2641" t="s">
        <v>3635</v>
      </c>
      <c r="C2641" t="s">
        <v>6659</v>
      </c>
      <c r="D2641" t="s">
        <v>3076</v>
      </c>
      <c r="E2641" t="s">
        <v>3077</v>
      </c>
      <c r="F2641" t="s">
        <v>6500</v>
      </c>
      <c r="G2641" t="s">
        <v>6501</v>
      </c>
      <c r="H2641" t="s">
        <v>292</v>
      </c>
      <c r="I2641" t="s">
        <v>293</v>
      </c>
      <c r="J2641" t="s">
        <v>246</v>
      </c>
      <c r="K2641" t="s">
        <v>3079</v>
      </c>
      <c r="L2641" t="s">
        <v>247</v>
      </c>
      <c r="M2641">
        <v>50260218</v>
      </c>
      <c r="N2641">
        <v>0</v>
      </c>
      <c r="O2641">
        <v>50260218</v>
      </c>
      <c r="P2641">
        <v>0</v>
      </c>
      <c r="Q2641" t="s">
        <v>6660</v>
      </c>
      <c r="R2641" t="s">
        <v>3229</v>
      </c>
      <c r="S2641" t="s">
        <v>6661</v>
      </c>
      <c r="T2641" t="s">
        <v>3085</v>
      </c>
      <c r="U2641" t="s">
        <v>6662</v>
      </c>
      <c r="V2641" t="s">
        <v>6663</v>
      </c>
      <c r="W2641" t="s">
        <v>3085</v>
      </c>
      <c r="X2641" t="str">
        <f t="shared" si="41"/>
        <v>Funcionamiento</v>
      </c>
      <c r="Y2641" t="s">
        <v>6501</v>
      </c>
    </row>
    <row r="2642" spans="1:25">
      <c r="A2642" t="s">
        <v>3229</v>
      </c>
      <c r="B2642" t="s">
        <v>3635</v>
      </c>
      <c r="C2642" t="s">
        <v>6659</v>
      </c>
      <c r="D2642" t="s">
        <v>3076</v>
      </c>
      <c r="E2642" t="s">
        <v>3077</v>
      </c>
      <c r="F2642" t="s">
        <v>6500</v>
      </c>
      <c r="G2642" t="s">
        <v>6501</v>
      </c>
      <c r="H2642" t="s">
        <v>297</v>
      </c>
      <c r="I2642" t="s">
        <v>299</v>
      </c>
      <c r="J2642" t="s">
        <v>246</v>
      </c>
      <c r="K2642" t="s">
        <v>3079</v>
      </c>
      <c r="L2642" t="s">
        <v>247</v>
      </c>
      <c r="M2642">
        <v>1172536</v>
      </c>
      <c r="N2642">
        <v>0</v>
      </c>
      <c r="O2642">
        <v>1172536</v>
      </c>
      <c r="P2642">
        <v>0</v>
      </c>
      <c r="Q2642" t="s">
        <v>6660</v>
      </c>
      <c r="R2642" t="s">
        <v>3229</v>
      </c>
      <c r="S2642" t="s">
        <v>6661</v>
      </c>
      <c r="T2642" t="s">
        <v>3085</v>
      </c>
      <c r="U2642" t="s">
        <v>6662</v>
      </c>
      <c r="V2642" t="s">
        <v>6663</v>
      </c>
      <c r="W2642" t="s">
        <v>3085</v>
      </c>
      <c r="X2642" t="str">
        <f t="shared" si="41"/>
        <v>Funcionamiento</v>
      </c>
      <c r="Y2642" t="s">
        <v>6501</v>
      </c>
    </row>
    <row r="2643" spans="1:25">
      <c r="A2643" t="s">
        <v>3229</v>
      </c>
      <c r="B2643" t="s">
        <v>3635</v>
      </c>
      <c r="C2643" t="s">
        <v>6659</v>
      </c>
      <c r="D2643" t="s">
        <v>3076</v>
      </c>
      <c r="E2643" t="s">
        <v>3077</v>
      </c>
      <c r="F2643" t="s">
        <v>6500</v>
      </c>
      <c r="G2643" t="s">
        <v>6501</v>
      </c>
      <c r="H2643" t="s">
        <v>331</v>
      </c>
      <c r="I2643" t="s">
        <v>587</v>
      </c>
      <c r="J2643" t="s">
        <v>246</v>
      </c>
      <c r="K2643" t="s">
        <v>3079</v>
      </c>
      <c r="L2643" t="s">
        <v>247</v>
      </c>
      <c r="M2643">
        <v>2785589</v>
      </c>
      <c r="N2643">
        <v>0</v>
      </c>
      <c r="O2643">
        <v>2785589</v>
      </c>
      <c r="P2643">
        <v>0</v>
      </c>
      <c r="Q2643" t="s">
        <v>6660</v>
      </c>
      <c r="R2643" t="s">
        <v>3229</v>
      </c>
      <c r="S2643" t="s">
        <v>6661</v>
      </c>
      <c r="T2643" t="s">
        <v>3085</v>
      </c>
      <c r="U2643" t="s">
        <v>6662</v>
      </c>
      <c r="V2643" t="s">
        <v>6663</v>
      </c>
      <c r="W2643" t="s">
        <v>3085</v>
      </c>
      <c r="X2643" t="str">
        <f t="shared" si="41"/>
        <v>Funcionamiento</v>
      </c>
      <c r="Y2643" t="s">
        <v>6501</v>
      </c>
    </row>
    <row r="2644" spans="1:25">
      <c r="A2644" t="s">
        <v>3229</v>
      </c>
      <c r="B2644" t="s">
        <v>3635</v>
      </c>
      <c r="C2644" t="s">
        <v>6659</v>
      </c>
      <c r="D2644" t="s">
        <v>3076</v>
      </c>
      <c r="E2644" t="s">
        <v>3077</v>
      </c>
      <c r="F2644" t="s">
        <v>6500</v>
      </c>
      <c r="G2644" t="s">
        <v>6501</v>
      </c>
      <c r="H2644" t="s">
        <v>309</v>
      </c>
      <c r="I2644" t="s">
        <v>311</v>
      </c>
      <c r="J2644" t="s">
        <v>246</v>
      </c>
      <c r="K2644" t="s">
        <v>3079</v>
      </c>
      <c r="L2644" t="s">
        <v>247</v>
      </c>
      <c r="M2644">
        <v>2053688</v>
      </c>
      <c r="N2644">
        <v>0</v>
      </c>
      <c r="O2644">
        <v>2053688</v>
      </c>
      <c r="P2644">
        <v>0</v>
      </c>
      <c r="Q2644" t="s">
        <v>6660</v>
      </c>
      <c r="R2644" t="s">
        <v>3229</v>
      </c>
      <c r="S2644" t="s">
        <v>6661</v>
      </c>
      <c r="T2644" t="s">
        <v>3085</v>
      </c>
      <c r="U2644" t="s">
        <v>6662</v>
      </c>
      <c r="V2644" t="s">
        <v>6663</v>
      </c>
      <c r="W2644" t="s">
        <v>3085</v>
      </c>
      <c r="X2644" t="str">
        <f t="shared" si="41"/>
        <v>Funcionamiento</v>
      </c>
      <c r="Y2644" t="s">
        <v>6501</v>
      </c>
    </row>
    <row r="2645" spans="1:25">
      <c r="A2645" t="s">
        <v>3229</v>
      </c>
      <c r="B2645" t="s">
        <v>3635</v>
      </c>
      <c r="C2645" t="s">
        <v>6659</v>
      </c>
      <c r="D2645" t="s">
        <v>3076</v>
      </c>
      <c r="E2645" t="s">
        <v>3077</v>
      </c>
      <c r="F2645" t="s">
        <v>6500</v>
      </c>
      <c r="G2645" t="s">
        <v>6501</v>
      </c>
      <c r="H2645" t="s">
        <v>303</v>
      </c>
      <c r="I2645" t="s">
        <v>305</v>
      </c>
      <c r="J2645" t="s">
        <v>246</v>
      </c>
      <c r="K2645" t="s">
        <v>3079</v>
      </c>
      <c r="L2645" t="s">
        <v>247</v>
      </c>
      <c r="M2645">
        <v>1550596</v>
      </c>
      <c r="N2645">
        <v>0</v>
      </c>
      <c r="O2645">
        <v>1550596</v>
      </c>
      <c r="P2645">
        <v>0</v>
      </c>
      <c r="Q2645" t="s">
        <v>6660</v>
      </c>
      <c r="R2645" t="s">
        <v>3229</v>
      </c>
      <c r="S2645" t="s">
        <v>6661</v>
      </c>
      <c r="T2645" t="s">
        <v>3085</v>
      </c>
      <c r="U2645" t="s">
        <v>6662</v>
      </c>
      <c r="V2645" t="s">
        <v>6663</v>
      </c>
      <c r="W2645" t="s">
        <v>3085</v>
      </c>
      <c r="X2645" t="str">
        <f t="shared" si="41"/>
        <v>Funcionamiento</v>
      </c>
      <c r="Y2645" t="s">
        <v>6501</v>
      </c>
    </row>
    <row r="2646" spans="1:25">
      <c r="A2646" t="s">
        <v>3229</v>
      </c>
      <c r="B2646" t="s">
        <v>3635</v>
      </c>
      <c r="C2646" t="s">
        <v>6659</v>
      </c>
      <c r="D2646" t="s">
        <v>3076</v>
      </c>
      <c r="E2646" t="s">
        <v>3077</v>
      </c>
      <c r="F2646" t="s">
        <v>6500</v>
      </c>
      <c r="G2646" t="s">
        <v>6501</v>
      </c>
      <c r="H2646" t="s">
        <v>333</v>
      </c>
      <c r="I2646" t="s">
        <v>335</v>
      </c>
      <c r="J2646" t="s">
        <v>246</v>
      </c>
      <c r="K2646" t="s">
        <v>3079</v>
      </c>
      <c r="L2646" t="s">
        <v>247</v>
      </c>
      <c r="M2646">
        <v>234215</v>
      </c>
      <c r="N2646">
        <v>0</v>
      </c>
      <c r="O2646">
        <v>234215</v>
      </c>
      <c r="P2646">
        <v>0</v>
      </c>
      <c r="Q2646" t="s">
        <v>6660</v>
      </c>
      <c r="R2646" t="s">
        <v>3229</v>
      </c>
      <c r="S2646" t="s">
        <v>6661</v>
      </c>
      <c r="T2646" t="s">
        <v>3085</v>
      </c>
      <c r="U2646" t="s">
        <v>6662</v>
      </c>
      <c r="V2646" t="s">
        <v>6663</v>
      </c>
      <c r="W2646" t="s">
        <v>3085</v>
      </c>
      <c r="X2646" t="str">
        <f t="shared" si="41"/>
        <v>Funcionamiento</v>
      </c>
      <c r="Y2646" t="s">
        <v>6501</v>
      </c>
    </row>
    <row r="2647" spans="1:25">
      <c r="A2647" t="s">
        <v>3229</v>
      </c>
      <c r="B2647" t="s">
        <v>3635</v>
      </c>
      <c r="C2647" t="s">
        <v>6659</v>
      </c>
      <c r="D2647" t="s">
        <v>3076</v>
      </c>
      <c r="E2647" t="s">
        <v>3077</v>
      </c>
      <c r="F2647" t="s">
        <v>6500</v>
      </c>
      <c r="G2647" t="s">
        <v>6501</v>
      </c>
      <c r="H2647" t="s">
        <v>336</v>
      </c>
      <c r="I2647" t="s">
        <v>337</v>
      </c>
      <c r="J2647" t="s">
        <v>246</v>
      </c>
      <c r="K2647" t="s">
        <v>3079</v>
      </c>
      <c r="L2647" t="s">
        <v>247</v>
      </c>
      <c r="M2647">
        <v>2354967</v>
      </c>
      <c r="N2647">
        <v>0</v>
      </c>
      <c r="O2647">
        <v>2354967</v>
      </c>
      <c r="P2647">
        <v>0</v>
      </c>
      <c r="Q2647" t="s">
        <v>6660</v>
      </c>
      <c r="R2647" t="s">
        <v>3229</v>
      </c>
      <c r="S2647" t="s">
        <v>6661</v>
      </c>
      <c r="T2647" t="s">
        <v>3085</v>
      </c>
      <c r="U2647" t="s">
        <v>6662</v>
      </c>
      <c r="V2647" t="s">
        <v>6663</v>
      </c>
      <c r="W2647" t="s">
        <v>3085</v>
      </c>
      <c r="X2647" t="str">
        <f t="shared" si="41"/>
        <v>Funcionamiento</v>
      </c>
      <c r="Y2647" t="s">
        <v>6501</v>
      </c>
    </row>
    <row r="2648" spans="1:25">
      <c r="A2648" t="s">
        <v>3229</v>
      </c>
      <c r="B2648" t="s">
        <v>3635</v>
      </c>
      <c r="C2648" t="s">
        <v>6659</v>
      </c>
      <c r="D2648" t="s">
        <v>3076</v>
      </c>
      <c r="E2648" t="s">
        <v>3077</v>
      </c>
      <c r="F2648" t="s">
        <v>6500</v>
      </c>
      <c r="G2648" t="s">
        <v>6501</v>
      </c>
      <c r="H2648" t="s">
        <v>294</v>
      </c>
      <c r="I2648" t="s">
        <v>296</v>
      </c>
      <c r="J2648" t="s">
        <v>246</v>
      </c>
      <c r="K2648" t="s">
        <v>3079</v>
      </c>
      <c r="L2648" t="s">
        <v>247</v>
      </c>
      <c r="M2648">
        <v>885713</v>
      </c>
      <c r="N2648">
        <v>0</v>
      </c>
      <c r="O2648">
        <v>885713</v>
      </c>
      <c r="P2648">
        <v>0</v>
      </c>
      <c r="Q2648" t="s">
        <v>6660</v>
      </c>
      <c r="R2648" t="s">
        <v>3229</v>
      </c>
      <c r="S2648" t="s">
        <v>6661</v>
      </c>
      <c r="T2648" t="s">
        <v>3085</v>
      </c>
      <c r="U2648" t="s">
        <v>6662</v>
      </c>
      <c r="V2648" t="s">
        <v>6663</v>
      </c>
      <c r="W2648" t="s">
        <v>3085</v>
      </c>
      <c r="X2648" t="str">
        <f t="shared" si="41"/>
        <v>Funcionamiento</v>
      </c>
      <c r="Y2648" t="s">
        <v>6501</v>
      </c>
    </row>
    <row r="2649" spans="1:25">
      <c r="A2649" t="s">
        <v>3292</v>
      </c>
      <c r="B2649" t="s">
        <v>3640</v>
      </c>
      <c r="C2649" t="s">
        <v>6664</v>
      </c>
      <c r="D2649" t="s">
        <v>3076</v>
      </c>
      <c r="E2649" t="s">
        <v>3077</v>
      </c>
      <c r="F2649" t="s">
        <v>6500</v>
      </c>
      <c r="G2649" t="s">
        <v>6501</v>
      </c>
      <c r="H2649" t="s">
        <v>316</v>
      </c>
      <c r="I2649" t="s">
        <v>583</v>
      </c>
      <c r="J2649" t="s">
        <v>246</v>
      </c>
      <c r="K2649" t="s">
        <v>3079</v>
      </c>
      <c r="L2649" t="s">
        <v>247</v>
      </c>
      <c r="M2649">
        <v>4836900</v>
      </c>
      <c r="N2649">
        <v>0</v>
      </c>
      <c r="O2649">
        <v>4836900</v>
      </c>
      <c r="P2649">
        <v>0</v>
      </c>
      <c r="Q2649" t="s">
        <v>6665</v>
      </c>
      <c r="R2649" t="s">
        <v>3292</v>
      </c>
      <c r="S2649" t="s">
        <v>4722</v>
      </c>
      <c r="T2649" t="s">
        <v>3085</v>
      </c>
      <c r="U2649" t="s">
        <v>6666</v>
      </c>
      <c r="V2649" t="s">
        <v>6667</v>
      </c>
      <c r="W2649" t="s">
        <v>3085</v>
      </c>
      <c r="X2649" t="str">
        <f t="shared" si="41"/>
        <v>Funcionamiento</v>
      </c>
      <c r="Y2649" t="s">
        <v>6501</v>
      </c>
    </row>
    <row r="2650" spans="1:25">
      <c r="A2650" t="s">
        <v>3292</v>
      </c>
      <c r="B2650" t="s">
        <v>3640</v>
      </c>
      <c r="C2650" t="s">
        <v>6664</v>
      </c>
      <c r="D2650" t="s">
        <v>3076</v>
      </c>
      <c r="E2650" t="s">
        <v>3077</v>
      </c>
      <c r="F2650" t="s">
        <v>6500</v>
      </c>
      <c r="G2650" t="s">
        <v>6501</v>
      </c>
      <c r="H2650" t="s">
        <v>324</v>
      </c>
      <c r="I2650" t="s">
        <v>325</v>
      </c>
      <c r="J2650" t="s">
        <v>246</v>
      </c>
      <c r="K2650" t="s">
        <v>3079</v>
      </c>
      <c r="L2650" t="s">
        <v>247</v>
      </c>
      <c r="M2650">
        <v>1199600</v>
      </c>
      <c r="N2650">
        <v>0</v>
      </c>
      <c r="O2650">
        <v>1199600</v>
      </c>
      <c r="P2650">
        <v>0</v>
      </c>
      <c r="Q2650" t="s">
        <v>6665</v>
      </c>
      <c r="R2650" t="s">
        <v>3292</v>
      </c>
      <c r="S2650" t="s">
        <v>4722</v>
      </c>
      <c r="T2650" t="s">
        <v>3085</v>
      </c>
      <c r="U2650" t="s">
        <v>6666</v>
      </c>
      <c r="V2650" t="s">
        <v>6667</v>
      </c>
      <c r="W2650" t="s">
        <v>3085</v>
      </c>
      <c r="X2650" t="str">
        <f t="shared" si="41"/>
        <v>Funcionamiento</v>
      </c>
      <c r="Y2650" t="s">
        <v>6501</v>
      </c>
    </row>
    <row r="2651" spans="1:25">
      <c r="A2651" t="s">
        <v>3292</v>
      </c>
      <c r="B2651" t="s">
        <v>3640</v>
      </c>
      <c r="C2651" t="s">
        <v>6664</v>
      </c>
      <c r="D2651" t="s">
        <v>3076</v>
      </c>
      <c r="E2651" t="s">
        <v>3077</v>
      </c>
      <c r="F2651" t="s">
        <v>6500</v>
      </c>
      <c r="G2651" t="s">
        <v>6501</v>
      </c>
      <c r="H2651" t="s">
        <v>320</v>
      </c>
      <c r="I2651" t="s">
        <v>321</v>
      </c>
      <c r="J2651" t="s">
        <v>246</v>
      </c>
      <c r="K2651" t="s">
        <v>3079</v>
      </c>
      <c r="L2651" t="s">
        <v>247</v>
      </c>
      <c r="M2651">
        <v>690900</v>
      </c>
      <c r="N2651">
        <v>0</v>
      </c>
      <c r="O2651">
        <v>690900</v>
      </c>
      <c r="P2651">
        <v>0</v>
      </c>
      <c r="Q2651" t="s">
        <v>6665</v>
      </c>
      <c r="R2651" t="s">
        <v>3292</v>
      </c>
      <c r="S2651" t="s">
        <v>4722</v>
      </c>
      <c r="T2651" t="s">
        <v>3085</v>
      </c>
      <c r="U2651" t="s">
        <v>6666</v>
      </c>
      <c r="V2651" t="s">
        <v>6667</v>
      </c>
      <c r="W2651" t="s">
        <v>3085</v>
      </c>
      <c r="X2651" t="str">
        <f t="shared" si="41"/>
        <v>Funcionamiento</v>
      </c>
      <c r="Y2651" t="s">
        <v>6501</v>
      </c>
    </row>
    <row r="2652" spans="1:25">
      <c r="A2652" t="s">
        <v>3292</v>
      </c>
      <c r="B2652" t="s">
        <v>3640</v>
      </c>
      <c r="C2652" t="s">
        <v>6664</v>
      </c>
      <c r="D2652" t="s">
        <v>3076</v>
      </c>
      <c r="E2652" t="s">
        <v>3077</v>
      </c>
      <c r="F2652" t="s">
        <v>6500</v>
      </c>
      <c r="G2652" t="s">
        <v>6501</v>
      </c>
      <c r="H2652" t="s">
        <v>322</v>
      </c>
      <c r="I2652" t="s">
        <v>323</v>
      </c>
      <c r="J2652" t="s">
        <v>246</v>
      </c>
      <c r="K2652" t="s">
        <v>3079</v>
      </c>
      <c r="L2652" t="s">
        <v>247</v>
      </c>
      <c r="M2652">
        <v>1799000</v>
      </c>
      <c r="N2652">
        <v>0</v>
      </c>
      <c r="O2652">
        <v>1799000</v>
      </c>
      <c r="P2652">
        <v>0</v>
      </c>
      <c r="Q2652" t="s">
        <v>6665</v>
      </c>
      <c r="R2652" t="s">
        <v>3292</v>
      </c>
      <c r="S2652" t="s">
        <v>4722</v>
      </c>
      <c r="T2652" t="s">
        <v>3085</v>
      </c>
      <c r="U2652" t="s">
        <v>6666</v>
      </c>
      <c r="V2652" t="s">
        <v>6667</v>
      </c>
      <c r="W2652" t="s">
        <v>3085</v>
      </c>
      <c r="X2652" t="str">
        <f t="shared" si="41"/>
        <v>Funcionamiento</v>
      </c>
      <c r="Y2652" t="s">
        <v>6501</v>
      </c>
    </row>
    <row r="2653" spans="1:25">
      <c r="A2653" t="s">
        <v>3292</v>
      </c>
      <c r="B2653" t="s">
        <v>3640</v>
      </c>
      <c r="C2653" t="s">
        <v>6664</v>
      </c>
      <c r="D2653" t="s">
        <v>3076</v>
      </c>
      <c r="E2653" t="s">
        <v>3077</v>
      </c>
      <c r="F2653" t="s">
        <v>6500</v>
      </c>
      <c r="G2653" t="s">
        <v>6501</v>
      </c>
      <c r="H2653" t="s">
        <v>314</v>
      </c>
      <c r="I2653" t="s">
        <v>582</v>
      </c>
      <c r="J2653" t="s">
        <v>246</v>
      </c>
      <c r="K2653" t="s">
        <v>3079</v>
      </c>
      <c r="L2653" t="s">
        <v>247</v>
      </c>
      <c r="M2653">
        <v>1280700</v>
      </c>
      <c r="N2653">
        <v>0</v>
      </c>
      <c r="O2653">
        <v>1280700</v>
      </c>
      <c r="P2653">
        <v>0</v>
      </c>
      <c r="Q2653" t="s">
        <v>6665</v>
      </c>
      <c r="R2653" t="s">
        <v>3292</v>
      </c>
      <c r="S2653" t="s">
        <v>4722</v>
      </c>
      <c r="T2653" t="s">
        <v>3085</v>
      </c>
      <c r="U2653" t="s">
        <v>6666</v>
      </c>
      <c r="V2653" t="s">
        <v>6667</v>
      </c>
      <c r="W2653" t="s">
        <v>3085</v>
      </c>
      <c r="X2653" t="str">
        <f t="shared" si="41"/>
        <v>Funcionamiento</v>
      </c>
      <c r="Y2653" t="s">
        <v>6501</v>
      </c>
    </row>
    <row r="2654" spans="1:25">
      <c r="A2654" t="s">
        <v>3292</v>
      </c>
      <c r="B2654" t="s">
        <v>3640</v>
      </c>
      <c r="C2654" t="s">
        <v>6664</v>
      </c>
      <c r="D2654" t="s">
        <v>3076</v>
      </c>
      <c r="E2654" t="s">
        <v>3077</v>
      </c>
      <c r="F2654" t="s">
        <v>6500</v>
      </c>
      <c r="G2654" t="s">
        <v>6501</v>
      </c>
      <c r="H2654" t="s">
        <v>318</v>
      </c>
      <c r="I2654" t="s">
        <v>586</v>
      </c>
      <c r="J2654" t="s">
        <v>246</v>
      </c>
      <c r="K2654" t="s">
        <v>3079</v>
      </c>
      <c r="L2654" t="s">
        <v>247</v>
      </c>
      <c r="M2654">
        <v>2398100</v>
      </c>
      <c r="N2654">
        <v>0</v>
      </c>
      <c r="O2654">
        <v>2398100</v>
      </c>
      <c r="P2654">
        <v>0</v>
      </c>
      <c r="Q2654" t="s">
        <v>6665</v>
      </c>
      <c r="R2654" t="s">
        <v>3292</v>
      </c>
      <c r="S2654" t="s">
        <v>4722</v>
      </c>
      <c r="T2654" t="s">
        <v>3085</v>
      </c>
      <c r="U2654" t="s">
        <v>6666</v>
      </c>
      <c r="V2654" t="s">
        <v>6667</v>
      </c>
      <c r="W2654" t="s">
        <v>3085</v>
      </c>
      <c r="X2654" t="str">
        <f t="shared" si="41"/>
        <v>Funcionamiento</v>
      </c>
      <c r="Y2654" t="s">
        <v>6501</v>
      </c>
    </row>
    <row r="2655" spans="1:25">
      <c r="A2655" t="s">
        <v>3297</v>
      </c>
      <c r="B2655" t="s">
        <v>5350</v>
      </c>
      <c r="C2655" t="s">
        <v>6668</v>
      </c>
      <c r="D2655" t="s">
        <v>3076</v>
      </c>
      <c r="E2655" t="s">
        <v>3077</v>
      </c>
      <c r="F2655" t="s">
        <v>6500</v>
      </c>
      <c r="G2655" t="s">
        <v>6501</v>
      </c>
      <c r="H2655" t="s">
        <v>331</v>
      </c>
      <c r="I2655" t="s">
        <v>587</v>
      </c>
      <c r="J2655" t="s">
        <v>246</v>
      </c>
      <c r="K2655" t="s">
        <v>3079</v>
      </c>
      <c r="L2655" t="s">
        <v>247</v>
      </c>
      <c r="M2655">
        <v>4721829</v>
      </c>
      <c r="N2655">
        <v>0</v>
      </c>
      <c r="O2655">
        <v>4721829</v>
      </c>
      <c r="P2655">
        <v>0</v>
      </c>
      <c r="Q2655" t="s">
        <v>6669</v>
      </c>
      <c r="R2655" t="s">
        <v>3297</v>
      </c>
      <c r="S2655" t="s">
        <v>6670</v>
      </c>
      <c r="T2655" t="s">
        <v>3085</v>
      </c>
      <c r="U2655" t="s">
        <v>6671</v>
      </c>
      <c r="V2655" t="s">
        <v>6672</v>
      </c>
      <c r="W2655" t="s">
        <v>3085</v>
      </c>
      <c r="X2655" t="str">
        <f t="shared" si="41"/>
        <v>Funcionamiento</v>
      </c>
      <c r="Y2655" t="s">
        <v>6501</v>
      </c>
    </row>
    <row r="2656" spans="1:25">
      <c r="A2656" t="s">
        <v>3297</v>
      </c>
      <c r="B2656" t="s">
        <v>5350</v>
      </c>
      <c r="C2656" t="s">
        <v>6668</v>
      </c>
      <c r="D2656" t="s">
        <v>3076</v>
      </c>
      <c r="E2656" t="s">
        <v>3077</v>
      </c>
      <c r="F2656" t="s">
        <v>6500</v>
      </c>
      <c r="G2656" t="s">
        <v>6501</v>
      </c>
      <c r="H2656" t="s">
        <v>297</v>
      </c>
      <c r="I2656" t="s">
        <v>299</v>
      </c>
      <c r="J2656" t="s">
        <v>246</v>
      </c>
      <c r="K2656" t="s">
        <v>3079</v>
      </c>
      <c r="L2656" t="s">
        <v>247</v>
      </c>
      <c r="M2656">
        <v>1203392</v>
      </c>
      <c r="N2656">
        <v>0</v>
      </c>
      <c r="O2656">
        <v>1203392</v>
      </c>
      <c r="P2656">
        <v>0</v>
      </c>
      <c r="Q2656" t="s">
        <v>6669</v>
      </c>
      <c r="R2656" t="s">
        <v>3297</v>
      </c>
      <c r="S2656" t="s">
        <v>6670</v>
      </c>
      <c r="T2656" t="s">
        <v>3085</v>
      </c>
      <c r="U2656" t="s">
        <v>6671</v>
      </c>
      <c r="V2656" t="s">
        <v>6672</v>
      </c>
      <c r="W2656" t="s">
        <v>3085</v>
      </c>
      <c r="X2656" t="str">
        <f t="shared" si="41"/>
        <v>Funcionamiento</v>
      </c>
      <c r="Y2656" t="s">
        <v>6501</v>
      </c>
    </row>
    <row r="2657" spans="1:25">
      <c r="A2657" t="s">
        <v>3297</v>
      </c>
      <c r="B2657" t="s">
        <v>5350</v>
      </c>
      <c r="C2657" t="s">
        <v>6668</v>
      </c>
      <c r="D2657" t="s">
        <v>3076</v>
      </c>
      <c r="E2657" t="s">
        <v>3077</v>
      </c>
      <c r="F2657" t="s">
        <v>6500</v>
      </c>
      <c r="G2657" t="s">
        <v>6501</v>
      </c>
      <c r="H2657" t="s">
        <v>309</v>
      </c>
      <c r="I2657" t="s">
        <v>311</v>
      </c>
      <c r="J2657" t="s">
        <v>246</v>
      </c>
      <c r="K2657" t="s">
        <v>3079</v>
      </c>
      <c r="L2657" t="s">
        <v>247</v>
      </c>
      <c r="M2657">
        <v>3597188</v>
      </c>
      <c r="N2657">
        <v>0</v>
      </c>
      <c r="O2657">
        <v>3597188</v>
      </c>
      <c r="P2657">
        <v>0</v>
      </c>
      <c r="Q2657" t="s">
        <v>6669</v>
      </c>
      <c r="R2657" t="s">
        <v>3297</v>
      </c>
      <c r="S2657" t="s">
        <v>6670</v>
      </c>
      <c r="T2657" t="s">
        <v>3085</v>
      </c>
      <c r="U2657" t="s">
        <v>6671</v>
      </c>
      <c r="V2657" t="s">
        <v>6672</v>
      </c>
      <c r="W2657" t="s">
        <v>3085</v>
      </c>
      <c r="X2657" t="str">
        <f t="shared" si="41"/>
        <v>Funcionamiento</v>
      </c>
      <c r="Y2657" t="s">
        <v>6501</v>
      </c>
    </row>
    <row r="2658" spans="1:25">
      <c r="A2658" t="s">
        <v>3297</v>
      </c>
      <c r="B2658" t="s">
        <v>5350</v>
      </c>
      <c r="C2658" t="s">
        <v>6668</v>
      </c>
      <c r="D2658" t="s">
        <v>3076</v>
      </c>
      <c r="E2658" t="s">
        <v>3077</v>
      </c>
      <c r="F2658" t="s">
        <v>6500</v>
      </c>
      <c r="G2658" t="s">
        <v>6501</v>
      </c>
      <c r="H2658" t="s">
        <v>294</v>
      </c>
      <c r="I2658" t="s">
        <v>296</v>
      </c>
      <c r="J2658" t="s">
        <v>246</v>
      </c>
      <c r="K2658" t="s">
        <v>3079</v>
      </c>
      <c r="L2658" t="s">
        <v>247</v>
      </c>
      <c r="M2658">
        <v>905543</v>
      </c>
      <c r="N2658">
        <v>0</v>
      </c>
      <c r="O2658">
        <v>905543</v>
      </c>
      <c r="P2658">
        <v>0</v>
      </c>
      <c r="Q2658" t="s">
        <v>6669</v>
      </c>
      <c r="R2658" t="s">
        <v>3297</v>
      </c>
      <c r="S2658" t="s">
        <v>6670</v>
      </c>
      <c r="T2658" t="s">
        <v>3085</v>
      </c>
      <c r="U2658" t="s">
        <v>6671</v>
      </c>
      <c r="V2658" t="s">
        <v>6672</v>
      </c>
      <c r="W2658" t="s">
        <v>3085</v>
      </c>
      <c r="X2658" t="str">
        <f t="shared" si="41"/>
        <v>Funcionamiento</v>
      </c>
      <c r="Y2658" t="s">
        <v>6501</v>
      </c>
    </row>
    <row r="2659" spans="1:25">
      <c r="A2659" t="s">
        <v>3297</v>
      </c>
      <c r="B2659" t="s">
        <v>5350</v>
      </c>
      <c r="C2659" t="s">
        <v>6668</v>
      </c>
      <c r="D2659" t="s">
        <v>3076</v>
      </c>
      <c r="E2659" t="s">
        <v>3077</v>
      </c>
      <c r="F2659" t="s">
        <v>6500</v>
      </c>
      <c r="G2659" t="s">
        <v>6501</v>
      </c>
      <c r="H2659" t="s">
        <v>303</v>
      </c>
      <c r="I2659" t="s">
        <v>305</v>
      </c>
      <c r="J2659" t="s">
        <v>246</v>
      </c>
      <c r="K2659" t="s">
        <v>3079</v>
      </c>
      <c r="L2659" t="s">
        <v>247</v>
      </c>
      <c r="M2659">
        <v>3118121</v>
      </c>
      <c r="N2659">
        <v>0</v>
      </c>
      <c r="O2659">
        <v>3118121</v>
      </c>
      <c r="P2659">
        <v>0</v>
      </c>
      <c r="Q2659" t="s">
        <v>6669</v>
      </c>
      <c r="R2659" t="s">
        <v>3297</v>
      </c>
      <c r="S2659" t="s">
        <v>6670</v>
      </c>
      <c r="T2659" t="s">
        <v>3085</v>
      </c>
      <c r="U2659" t="s">
        <v>6671</v>
      </c>
      <c r="V2659" t="s">
        <v>6672</v>
      </c>
      <c r="W2659" t="s">
        <v>3085</v>
      </c>
      <c r="X2659" t="str">
        <f t="shared" si="41"/>
        <v>Funcionamiento</v>
      </c>
      <c r="Y2659" t="s">
        <v>6501</v>
      </c>
    </row>
    <row r="2660" spans="1:25">
      <c r="A2660" t="s">
        <v>3297</v>
      </c>
      <c r="B2660" t="s">
        <v>5350</v>
      </c>
      <c r="C2660" t="s">
        <v>6668</v>
      </c>
      <c r="D2660" t="s">
        <v>3076</v>
      </c>
      <c r="E2660" t="s">
        <v>3077</v>
      </c>
      <c r="F2660" t="s">
        <v>6500</v>
      </c>
      <c r="G2660" t="s">
        <v>6501</v>
      </c>
      <c r="H2660" t="s">
        <v>333</v>
      </c>
      <c r="I2660" t="s">
        <v>335</v>
      </c>
      <c r="J2660" t="s">
        <v>246</v>
      </c>
      <c r="K2660" t="s">
        <v>3079</v>
      </c>
      <c r="L2660" t="s">
        <v>247</v>
      </c>
      <c r="M2660">
        <v>355999</v>
      </c>
      <c r="N2660">
        <v>0</v>
      </c>
      <c r="O2660">
        <v>355999</v>
      </c>
      <c r="P2660">
        <v>0</v>
      </c>
      <c r="Q2660" t="s">
        <v>6669</v>
      </c>
      <c r="R2660" t="s">
        <v>3297</v>
      </c>
      <c r="S2660" t="s">
        <v>6670</v>
      </c>
      <c r="T2660" t="s">
        <v>3085</v>
      </c>
      <c r="U2660" t="s">
        <v>6671</v>
      </c>
      <c r="V2660" t="s">
        <v>6672</v>
      </c>
      <c r="W2660" t="s">
        <v>3085</v>
      </c>
      <c r="X2660" t="str">
        <f t="shared" si="41"/>
        <v>Funcionamiento</v>
      </c>
      <c r="Y2660" t="s">
        <v>6501</v>
      </c>
    </row>
    <row r="2661" spans="1:25">
      <c r="A2661" t="s">
        <v>3297</v>
      </c>
      <c r="B2661" t="s">
        <v>5350</v>
      </c>
      <c r="C2661" t="s">
        <v>6668</v>
      </c>
      <c r="D2661" t="s">
        <v>3076</v>
      </c>
      <c r="E2661" t="s">
        <v>3077</v>
      </c>
      <c r="F2661" t="s">
        <v>6500</v>
      </c>
      <c r="G2661" t="s">
        <v>6501</v>
      </c>
      <c r="H2661" t="s">
        <v>292</v>
      </c>
      <c r="I2661" t="s">
        <v>293</v>
      </c>
      <c r="J2661" t="s">
        <v>246</v>
      </c>
      <c r="K2661" t="s">
        <v>3079</v>
      </c>
      <c r="L2661" t="s">
        <v>247</v>
      </c>
      <c r="M2661">
        <v>51950320</v>
      </c>
      <c r="N2661">
        <v>0</v>
      </c>
      <c r="O2661">
        <v>51950320</v>
      </c>
      <c r="P2661">
        <v>0</v>
      </c>
      <c r="Q2661" t="s">
        <v>6669</v>
      </c>
      <c r="R2661" t="s">
        <v>3297</v>
      </c>
      <c r="S2661" t="s">
        <v>6670</v>
      </c>
      <c r="T2661" t="s">
        <v>3085</v>
      </c>
      <c r="U2661" t="s">
        <v>6671</v>
      </c>
      <c r="V2661" t="s">
        <v>6672</v>
      </c>
      <c r="W2661" t="s">
        <v>3085</v>
      </c>
      <c r="X2661" t="str">
        <f t="shared" si="41"/>
        <v>Funcionamiento</v>
      </c>
      <c r="Y2661" t="s">
        <v>6501</v>
      </c>
    </row>
    <row r="2662" spans="1:25">
      <c r="A2662" t="s">
        <v>3297</v>
      </c>
      <c r="B2662" t="s">
        <v>5350</v>
      </c>
      <c r="C2662" t="s">
        <v>6668</v>
      </c>
      <c r="D2662" t="s">
        <v>3076</v>
      </c>
      <c r="E2662" t="s">
        <v>3077</v>
      </c>
      <c r="F2662" t="s">
        <v>6500</v>
      </c>
      <c r="G2662" t="s">
        <v>6501</v>
      </c>
      <c r="H2662" t="s">
        <v>336</v>
      </c>
      <c r="I2662" t="s">
        <v>337</v>
      </c>
      <c r="J2662" t="s">
        <v>246</v>
      </c>
      <c r="K2662" t="s">
        <v>3079</v>
      </c>
      <c r="L2662" t="s">
        <v>247</v>
      </c>
      <c r="M2662">
        <v>2354967</v>
      </c>
      <c r="N2662">
        <v>0</v>
      </c>
      <c r="O2662">
        <v>2354967</v>
      </c>
      <c r="P2662">
        <v>0</v>
      </c>
      <c r="Q2662" t="s">
        <v>6669</v>
      </c>
      <c r="R2662" t="s">
        <v>3297</v>
      </c>
      <c r="S2662" t="s">
        <v>6670</v>
      </c>
      <c r="T2662" t="s">
        <v>3085</v>
      </c>
      <c r="U2662" t="s">
        <v>6671</v>
      </c>
      <c r="V2662" t="s">
        <v>6672</v>
      </c>
      <c r="W2662" t="s">
        <v>3085</v>
      </c>
      <c r="X2662" t="str">
        <f t="shared" si="41"/>
        <v>Funcionamiento</v>
      </c>
      <c r="Y2662" t="s">
        <v>6501</v>
      </c>
    </row>
    <row r="2663" spans="1:25">
      <c r="A2663" t="s">
        <v>3304</v>
      </c>
      <c r="B2663" t="s">
        <v>5350</v>
      </c>
      <c r="C2663" t="s">
        <v>6673</v>
      </c>
      <c r="D2663" t="s">
        <v>3076</v>
      </c>
      <c r="E2663" t="s">
        <v>3077</v>
      </c>
      <c r="F2663" t="s">
        <v>6500</v>
      </c>
      <c r="G2663" t="s">
        <v>6501</v>
      </c>
      <c r="H2663" t="s">
        <v>320</v>
      </c>
      <c r="I2663" t="s">
        <v>321</v>
      </c>
      <c r="J2663" t="s">
        <v>246</v>
      </c>
      <c r="K2663" t="s">
        <v>3079</v>
      </c>
      <c r="L2663" t="s">
        <v>247</v>
      </c>
      <c r="M2663">
        <v>710900</v>
      </c>
      <c r="N2663">
        <v>0</v>
      </c>
      <c r="O2663">
        <v>710900</v>
      </c>
      <c r="P2663">
        <v>0</v>
      </c>
      <c r="Q2663" t="s">
        <v>6674</v>
      </c>
      <c r="R2663" t="s">
        <v>3304</v>
      </c>
      <c r="S2663" t="s">
        <v>6675</v>
      </c>
      <c r="T2663" t="s">
        <v>3085</v>
      </c>
      <c r="U2663" t="s">
        <v>6676</v>
      </c>
      <c r="V2663" t="s">
        <v>6677</v>
      </c>
      <c r="W2663" t="s">
        <v>3085</v>
      </c>
      <c r="X2663" t="str">
        <f t="shared" si="41"/>
        <v>Funcionamiento</v>
      </c>
      <c r="Y2663" t="s">
        <v>6501</v>
      </c>
    </row>
    <row r="2664" spans="1:25">
      <c r="A2664" t="s">
        <v>3304</v>
      </c>
      <c r="B2664" t="s">
        <v>5350</v>
      </c>
      <c r="C2664" t="s">
        <v>6673</v>
      </c>
      <c r="D2664" t="s">
        <v>3076</v>
      </c>
      <c r="E2664" t="s">
        <v>3077</v>
      </c>
      <c r="F2664" t="s">
        <v>6500</v>
      </c>
      <c r="G2664" t="s">
        <v>6501</v>
      </c>
      <c r="H2664" t="s">
        <v>314</v>
      </c>
      <c r="I2664" t="s">
        <v>582</v>
      </c>
      <c r="J2664" t="s">
        <v>246</v>
      </c>
      <c r="K2664" t="s">
        <v>3079</v>
      </c>
      <c r="L2664" t="s">
        <v>247</v>
      </c>
      <c r="M2664">
        <v>7084200</v>
      </c>
      <c r="N2664">
        <v>0</v>
      </c>
      <c r="O2664">
        <v>7084200</v>
      </c>
      <c r="P2664">
        <v>0</v>
      </c>
      <c r="Q2664" t="s">
        <v>6674</v>
      </c>
      <c r="R2664" t="s">
        <v>3304</v>
      </c>
      <c r="S2664" t="s">
        <v>6675</v>
      </c>
      <c r="T2664" t="s">
        <v>3085</v>
      </c>
      <c r="U2664" t="s">
        <v>6676</v>
      </c>
      <c r="V2664" t="s">
        <v>6677</v>
      </c>
      <c r="W2664" t="s">
        <v>3085</v>
      </c>
      <c r="X2664" t="str">
        <f t="shared" si="41"/>
        <v>Funcionamiento</v>
      </c>
      <c r="Y2664" t="s">
        <v>6501</v>
      </c>
    </row>
    <row r="2665" spans="1:25">
      <c r="A2665" t="s">
        <v>3304</v>
      </c>
      <c r="B2665" t="s">
        <v>5350</v>
      </c>
      <c r="C2665" t="s">
        <v>6673</v>
      </c>
      <c r="D2665" t="s">
        <v>3076</v>
      </c>
      <c r="E2665" t="s">
        <v>3077</v>
      </c>
      <c r="F2665" t="s">
        <v>6500</v>
      </c>
      <c r="G2665" t="s">
        <v>6501</v>
      </c>
      <c r="H2665" t="s">
        <v>318</v>
      </c>
      <c r="I2665" t="s">
        <v>586</v>
      </c>
      <c r="J2665" t="s">
        <v>246</v>
      </c>
      <c r="K2665" t="s">
        <v>3079</v>
      </c>
      <c r="L2665" t="s">
        <v>247</v>
      </c>
      <c r="M2665">
        <v>2654600</v>
      </c>
      <c r="N2665">
        <v>0</v>
      </c>
      <c r="O2665">
        <v>2654600</v>
      </c>
      <c r="P2665">
        <v>0</v>
      </c>
      <c r="Q2665" t="s">
        <v>6674</v>
      </c>
      <c r="R2665" t="s">
        <v>3304</v>
      </c>
      <c r="S2665" t="s">
        <v>6675</v>
      </c>
      <c r="T2665" t="s">
        <v>3085</v>
      </c>
      <c r="U2665" t="s">
        <v>6676</v>
      </c>
      <c r="V2665" t="s">
        <v>6677</v>
      </c>
      <c r="W2665" t="s">
        <v>3085</v>
      </c>
      <c r="X2665" t="str">
        <f t="shared" si="41"/>
        <v>Funcionamiento</v>
      </c>
      <c r="Y2665" t="s">
        <v>6501</v>
      </c>
    </row>
    <row r="2666" spans="1:25">
      <c r="A2666" t="s">
        <v>3304</v>
      </c>
      <c r="B2666" t="s">
        <v>5350</v>
      </c>
      <c r="C2666" t="s">
        <v>6673</v>
      </c>
      <c r="D2666" t="s">
        <v>3076</v>
      </c>
      <c r="E2666" t="s">
        <v>3077</v>
      </c>
      <c r="F2666" t="s">
        <v>6500</v>
      </c>
      <c r="G2666" t="s">
        <v>6501</v>
      </c>
      <c r="H2666" t="s">
        <v>324</v>
      </c>
      <c r="I2666" t="s">
        <v>325</v>
      </c>
      <c r="J2666" t="s">
        <v>246</v>
      </c>
      <c r="K2666" t="s">
        <v>3079</v>
      </c>
      <c r="L2666" t="s">
        <v>247</v>
      </c>
      <c r="M2666">
        <v>1328100</v>
      </c>
      <c r="N2666">
        <v>0</v>
      </c>
      <c r="O2666">
        <v>1328100</v>
      </c>
      <c r="P2666">
        <v>0</v>
      </c>
      <c r="Q2666" t="s">
        <v>6674</v>
      </c>
      <c r="R2666" t="s">
        <v>3304</v>
      </c>
      <c r="S2666" t="s">
        <v>6675</v>
      </c>
      <c r="T2666" t="s">
        <v>3085</v>
      </c>
      <c r="U2666" t="s">
        <v>6676</v>
      </c>
      <c r="V2666" t="s">
        <v>6677</v>
      </c>
      <c r="W2666" t="s">
        <v>3085</v>
      </c>
      <c r="X2666" t="str">
        <f t="shared" si="41"/>
        <v>Funcionamiento</v>
      </c>
      <c r="Y2666" t="s">
        <v>6501</v>
      </c>
    </row>
    <row r="2667" spans="1:25">
      <c r="A2667" t="s">
        <v>3304</v>
      </c>
      <c r="B2667" t="s">
        <v>5350</v>
      </c>
      <c r="C2667" t="s">
        <v>6673</v>
      </c>
      <c r="D2667" t="s">
        <v>3076</v>
      </c>
      <c r="E2667" t="s">
        <v>3077</v>
      </c>
      <c r="F2667" t="s">
        <v>6500</v>
      </c>
      <c r="G2667" t="s">
        <v>6501</v>
      </c>
      <c r="H2667" t="s">
        <v>316</v>
      </c>
      <c r="I2667" t="s">
        <v>583</v>
      </c>
      <c r="J2667" t="s">
        <v>246</v>
      </c>
      <c r="K2667" t="s">
        <v>3079</v>
      </c>
      <c r="L2667" t="s">
        <v>247</v>
      </c>
      <c r="M2667">
        <v>5018400</v>
      </c>
      <c r="N2667">
        <v>0</v>
      </c>
      <c r="O2667">
        <v>5018400</v>
      </c>
      <c r="P2667">
        <v>0</v>
      </c>
      <c r="Q2667" t="s">
        <v>6674</v>
      </c>
      <c r="R2667" t="s">
        <v>3304</v>
      </c>
      <c r="S2667" t="s">
        <v>6675</v>
      </c>
      <c r="T2667" t="s">
        <v>3085</v>
      </c>
      <c r="U2667" t="s">
        <v>6676</v>
      </c>
      <c r="V2667" t="s">
        <v>6677</v>
      </c>
      <c r="W2667" t="s">
        <v>3085</v>
      </c>
      <c r="X2667" t="str">
        <f t="shared" si="41"/>
        <v>Funcionamiento</v>
      </c>
      <c r="Y2667" t="s">
        <v>6501</v>
      </c>
    </row>
    <row r="2668" spans="1:25">
      <c r="A2668" t="s">
        <v>3304</v>
      </c>
      <c r="B2668" t="s">
        <v>5350</v>
      </c>
      <c r="C2668" t="s">
        <v>6673</v>
      </c>
      <c r="D2668" t="s">
        <v>3076</v>
      </c>
      <c r="E2668" t="s">
        <v>3077</v>
      </c>
      <c r="F2668" t="s">
        <v>6500</v>
      </c>
      <c r="G2668" t="s">
        <v>6501</v>
      </c>
      <c r="H2668" t="s">
        <v>322</v>
      </c>
      <c r="I2668" t="s">
        <v>323</v>
      </c>
      <c r="J2668" t="s">
        <v>246</v>
      </c>
      <c r="K2668" t="s">
        <v>3079</v>
      </c>
      <c r="L2668" t="s">
        <v>247</v>
      </c>
      <c r="M2668">
        <v>1991400</v>
      </c>
      <c r="N2668">
        <v>0</v>
      </c>
      <c r="O2668">
        <v>1991400</v>
      </c>
      <c r="P2668">
        <v>0</v>
      </c>
      <c r="Q2668" t="s">
        <v>6674</v>
      </c>
      <c r="R2668" t="s">
        <v>3304</v>
      </c>
      <c r="S2668" t="s">
        <v>6675</v>
      </c>
      <c r="T2668" t="s">
        <v>3085</v>
      </c>
      <c r="U2668" t="s">
        <v>6676</v>
      </c>
      <c r="V2668" t="s">
        <v>6677</v>
      </c>
      <c r="W2668" t="s">
        <v>3085</v>
      </c>
      <c r="X2668" t="str">
        <f t="shared" si="41"/>
        <v>Funcionamiento</v>
      </c>
      <c r="Y2668" t="s">
        <v>6501</v>
      </c>
    </row>
    <row r="2669" spans="1:25">
      <c r="A2669" t="s">
        <v>3237</v>
      </c>
      <c r="B2669" t="s">
        <v>5350</v>
      </c>
      <c r="C2669" t="s">
        <v>6678</v>
      </c>
      <c r="D2669" t="s">
        <v>3076</v>
      </c>
      <c r="E2669" t="s">
        <v>3077</v>
      </c>
      <c r="F2669" t="s">
        <v>6500</v>
      </c>
      <c r="G2669" t="s">
        <v>6501</v>
      </c>
      <c r="H2669" t="s">
        <v>314</v>
      </c>
      <c r="I2669" t="s">
        <v>582</v>
      </c>
      <c r="J2669" t="s">
        <v>246</v>
      </c>
      <c r="K2669" t="s">
        <v>3079</v>
      </c>
      <c r="L2669" t="s">
        <v>247</v>
      </c>
      <c r="M2669">
        <v>1159200</v>
      </c>
      <c r="N2669">
        <v>0</v>
      </c>
      <c r="O2669">
        <v>1159200</v>
      </c>
      <c r="P2669">
        <v>0</v>
      </c>
      <c r="Q2669" t="s">
        <v>6679</v>
      </c>
      <c r="R2669" t="s">
        <v>3237</v>
      </c>
      <c r="S2669" t="s">
        <v>5244</v>
      </c>
      <c r="T2669" t="s">
        <v>3085</v>
      </c>
      <c r="U2669" t="s">
        <v>6680</v>
      </c>
      <c r="V2669" t="s">
        <v>6681</v>
      </c>
      <c r="W2669" t="s">
        <v>3085</v>
      </c>
      <c r="X2669" t="str">
        <f t="shared" si="41"/>
        <v>Funcionamiento</v>
      </c>
      <c r="Y2669" t="s">
        <v>6501</v>
      </c>
    </row>
    <row r="2670" spans="1:25">
      <c r="A2670" t="s">
        <v>3237</v>
      </c>
      <c r="B2670" t="s">
        <v>5350</v>
      </c>
      <c r="C2670" t="s">
        <v>6678</v>
      </c>
      <c r="D2670" t="s">
        <v>3076</v>
      </c>
      <c r="E2670" t="s">
        <v>3077</v>
      </c>
      <c r="F2670" t="s">
        <v>6500</v>
      </c>
      <c r="G2670" t="s">
        <v>6501</v>
      </c>
      <c r="H2670" t="s">
        <v>318</v>
      </c>
      <c r="I2670" t="s">
        <v>586</v>
      </c>
      <c r="J2670" t="s">
        <v>246</v>
      </c>
      <c r="K2670" t="s">
        <v>3079</v>
      </c>
      <c r="L2670" t="s">
        <v>247</v>
      </c>
      <c r="M2670">
        <v>232800</v>
      </c>
      <c r="N2670">
        <v>0</v>
      </c>
      <c r="O2670">
        <v>232800</v>
      </c>
      <c r="P2670">
        <v>0</v>
      </c>
      <c r="Q2670" t="s">
        <v>6679</v>
      </c>
      <c r="R2670" t="s">
        <v>3237</v>
      </c>
      <c r="S2670" t="s">
        <v>5244</v>
      </c>
      <c r="T2670" t="s">
        <v>3085</v>
      </c>
      <c r="U2670" t="s">
        <v>6680</v>
      </c>
      <c r="V2670" t="s">
        <v>6681</v>
      </c>
      <c r="W2670" t="s">
        <v>3085</v>
      </c>
      <c r="X2670" t="str">
        <f t="shared" si="41"/>
        <v>Funcionamiento</v>
      </c>
      <c r="Y2670" t="s">
        <v>6501</v>
      </c>
    </row>
    <row r="2671" spans="1:25">
      <c r="A2671" t="s">
        <v>3237</v>
      </c>
      <c r="B2671" t="s">
        <v>5350</v>
      </c>
      <c r="C2671" t="s">
        <v>6678</v>
      </c>
      <c r="D2671" t="s">
        <v>3076</v>
      </c>
      <c r="E2671" t="s">
        <v>3077</v>
      </c>
      <c r="F2671" t="s">
        <v>6500</v>
      </c>
      <c r="G2671" t="s">
        <v>6501</v>
      </c>
      <c r="H2671" t="s">
        <v>322</v>
      </c>
      <c r="I2671" t="s">
        <v>323</v>
      </c>
      <c r="J2671" t="s">
        <v>246</v>
      </c>
      <c r="K2671" t="s">
        <v>3079</v>
      </c>
      <c r="L2671" t="s">
        <v>247</v>
      </c>
      <c r="M2671">
        <v>174300</v>
      </c>
      <c r="N2671">
        <v>0</v>
      </c>
      <c r="O2671">
        <v>174300</v>
      </c>
      <c r="P2671">
        <v>0</v>
      </c>
      <c r="Q2671" t="s">
        <v>6679</v>
      </c>
      <c r="R2671" t="s">
        <v>3237</v>
      </c>
      <c r="S2671" t="s">
        <v>5244</v>
      </c>
      <c r="T2671" t="s">
        <v>3085</v>
      </c>
      <c r="U2671" t="s">
        <v>6680</v>
      </c>
      <c r="V2671" t="s">
        <v>6681</v>
      </c>
      <c r="W2671" t="s">
        <v>3085</v>
      </c>
      <c r="X2671" t="str">
        <f t="shared" si="41"/>
        <v>Funcionamiento</v>
      </c>
      <c r="Y2671" t="s">
        <v>6501</v>
      </c>
    </row>
    <row r="2672" spans="1:25">
      <c r="A2672" t="s">
        <v>3237</v>
      </c>
      <c r="B2672" t="s">
        <v>5350</v>
      </c>
      <c r="C2672" t="s">
        <v>6678</v>
      </c>
      <c r="D2672" t="s">
        <v>3076</v>
      </c>
      <c r="E2672" t="s">
        <v>3077</v>
      </c>
      <c r="F2672" t="s">
        <v>6500</v>
      </c>
      <c r="G2672" t="s">
        <v>6501</v>
      </c>
      <c r="H2672" t="s">
        <v>316</v>
      </c>
      <c r="I2672" t="s">
        <v>583</v>
      </c>
      <c r="J2672" t="s">
        <v>246</v>
      </c>
      <c r="K2672" t="s">
        <v>3079</v>
      </c>
      <c r="L2672" t="s">
        <v>247</v>
      </c>
      <c r="M2672">
        <v>746000</v>
      </c>
      <c r="N2672">
        <v>0</v>
      </c>
      <c r="O2672">
        <v>746000</v>
      </c>
      <c r="P2672">
        <v>0</v>
      </c>
      <c r="Q2672" t="s">
        <v>6679</v>
      </c>
      <c r="R2672" t="s">
        <v>3237</v>
      </c>
      <c r="S2672" t="s">
        <v>5244</v>
      </c>
      <c r="T2672" t="s">
        <v>3085</v>
      </c>
      <c r="U2672" t="s">
        <v>6680</v>
      </c>
      <c r="V2672" t="s">
        <v>6681</v>
      </c>
      <c r="W2672" t="s">
        <v>3085</v>
      </c>
      <c r="X2672" t="str">
        <f t="shared" si="41"/>
        <v>Funcionamiento</v>
      </c>
      <c r="Y2672" t="s">
        <v>6501</v>
      </c>
    </row>
    <row r="2673" spans="1:25">
      <c r="A2673" t="s">
        <v>3237</v>
      </c>
      <c r="B2673" t="s">
        <v>5350</v>
      </c>
      <c r="C2673" t="s">
        <v>6678</v>
      </c>
      <c r="D2673" t="s">
        <v>3076</v>
      </c>
      <c r="E2673" t="s">
        <v>3077</v>
      </c>
      <c r="F2673" t="s">
        <v>6500</v>
      </c>
      <c r="G2673" t="s">
        <v>6501</v>
      </c>
      <c r="H2673" t="s">
        <v>320</v>
      </c>
      <c r="I2673" t="s">
        <v>321</v>
      </c>
      <c r="J2673" t="s">
        <v>246</v>
      </c>
      <c r="K2673" t="s">
        <v>3079</v>
      </c>
      <c r="L2673" t="s">
        <v>247</v>
      </c>
      <c r="M2673">
        <v>59700</v>
      </c>
      <c r="N2673">
        <v>0</v>
      </c>
      <c r="O2673">
        <v>59700</v>
      </c>
      <c r="P2673">
        <v>0</v>
      </c>
      <c r="Q2673" t="s">
        <v>6679</v>
      </c>
      <c r="R2673" t="s">
        <v>3237</v>
      </c>
      <c r="S2673" t="s">
        <v>5244</v>
      </c>
      <c r="T2673" t="s">
        <v>3085</v>
      </c>
      <c r="U2673" t="s">
        <v>6680</v>
      </c>
      <c r="V2673" t="s">
        <v>6681</v>
      </c>
      <c r="W2673" t="s">
        <v>3085</v>
      </c>
      <c r="X2673" t="str">
        <f t="shared" si="41"/>
        <v>Funcionamiento</v>
      </c>
      <c r="Y2673" t="s">
        <v>6501</v>
      </c>
    </row>
    <row r="2674" spans="1:25">
      <c r="A2674" t="s">
        <v>3237</v>
      </c>
      <c r="B2674" t="s">
        <v>5350</v>
      </c>
      <c r="C2674" t="s">
        <v>6678</v>
      </c>
      <c r="D2674" t="s">
        <v>3076</v>
      </c>
      <c r="E2674" t="s">
        <v>3077</v>
      </c>
      <c r="F2674" t="s">
        <v>6500</v>
      </c>
      <c r="G2674" t="s">
        <v>6501</v>
      </c>
      <c r="H2674" t="s">
        <v>324</v>
      </c>
      <c r="I2674" t="s">
        <v>325</v>
      </c>
      <c r="J2674" t="s">
        <v>246</v>
      </c>
      <c r="K2674" t="s">
        <v>3079</v>
      </c>
      <c r="L2674" t="s">
        <v>247</v>
      </c>
      <c r="M2674">
        <v>116500</v>
      </c>
      <c r="N2674">
        <v>0</v>
      </c>
      <c r="O2674">
        <v>116500</v>
      </c>
      <c r="P2674">
        <v>0</v>
      </c>
      <c r="Q2674" t="s">
        <v>6679</v>
      </c>
      <c r="R2674" t="s">
        <v>3237</v>
      </c>
      <c r="S2674" t="s">
        <v>5244</v>
      </c>
      <c r="T2674" t="s">
        <v>3085</v>
      </c>
      <c r="U2674" t="s">
        <v>6680</v>
      </c>
      <c r="V2674" t="s">
        <v>6681</v>
      </c>
      <c r="W2674" t="s">
        <v>3085</v>
      </c>
      <c r="X2674" t="str">
        <f t="shared" si="41"/>
        <v>Funcionamiento</v>
      </c>
      <c r="Y2674" t="s">
        <v>6501</v>
      </c>
    </row>
    <row r="2675" spans="1:25">
      <c r="A2675" t="s">
        <v>3317</v>
      </c>
      <c r="B2675" t="s">
        <v>4034</v>
      </c>
      <c r="C2675" t="s">
        <v>6682</v>
      </c>
      <c r="D2675" t="s">
        <v>3076</v>
      </c>
      <c r="E2675" t="s">
        <v>3077</v>
      </c>
      <c r="F2675" t="s">
        <v>6500</v>
      </c>
      <c r="G2675" t="s">
        <v>6501</v>
      </c>
      <c r="H2675" t="s">
        <v>300</v>
      </c>
      <c r="I2675" t="s">
        <v>302</v>
      </c>
      <c r="J2675" t="s">
        <v>246</v>
      </c>
      <c r="K2675" t="s">
        <v>3079</v>
      </c>
      <c r="L2675" t="s">
        <v>247</v>
      </c>
      <c r="M2675">
        <v>59482785</v>
      </c>
      <c r="N2675">
        <v>0</v>
      </c>
      <c r="O2675">
        <v>59482785</v>
      </c>
      <c r="P2675">
        <v>0</v>
      </c>
      <c r="Q2675" t="s">
        <v>6683</v>
      </c>
      <c r="R2675" t="s">
        <v>3317</v>
      </c>
      <c r="S2675" t="s">
        <v>5435</v>
      </c>
      <c r="T2675" t="s">
        <v>3085</v>
      </c>
      <c r="U2675" t="s">
        <v>6684</v>
      </c>
      <c r="V2675" t="s">
        <v>6685</v>
      </c>
      <c r="W2675" t="s">
        <v>3085</v>
      </c>
      <c r="X2675" t="str">
        <f t="shared" si="41"/>
        <v>Funcionamiento</v>
      </c>
      <c r="Y2675" t="s">
        <v>6501</v>
      </c>
    </row>
    <row r="2676" spans="1:25">
      <c r="A2676" t="s">
        <v>3325</v>
      </c>
      <c r="B2676" t="s">
        <v>4034</v>
      </c>
      <c r="C2676" t="s">
        <v>6686</v>
      </c>
      <c r="D2676" t="s">
        <v>3076</v>
      </c>
      <c r="E2676" t="s">
        <v>3077</v>
      </c>
      <c r="F2676" t="s">
        <v>3159</v>
      </c>
      <c r="G2676" t="s">
        <v>6501</v>
      </c>
      <c r="H2676" t="s">
        <v>431</v>
      </c>
      <c r="I2676" t="s">
        <v>648</v>
      </c>
      <c r="J2676" t="s">
        <v>253</v>
      </c>
      <c r="K2676" t="s">
        <v>3115</v>
      </c>
      <c r="L2676" t="s">
        <v>247</v>
      </c>
      <c r="M2676">
        <v>3000000</v>
      </c>
      <c r="N2676">
        <v>-1621315.5</v>
      </c>
      <c r="O2676">
        <v>1378684.5</v>
      </c>
      <c r="P2676">
        <v>0</v>
      </c>
      <c r="Q2676" t="s">
        <v>6687</v>
      </c>
      <c r="R2676" t="s">
        <v>3325</v>
      </c>
      <c r="S2676" t="s">
        <v>6688</v>
      </c>
      <c r="T2676" t="s">
        <v>6689</v>
      </c>
      <c r="U2676" t="s">
        <v>6690</v>
      </c>
      <c r="V2676" t="s">
        <v>6691</v>
      </c>
      <c r="W2676" t="s">
        <v>3085</v>
      </c>
      <c r="X2676" t="str">
        <f t="shared" si="41"/>
        <v>Inversión</v>
      </c>
      <c r="Y2676" t="s">
        <v>3166</v>
      </c>
    </row>
    <row r="2677" spans="1:25">
      <c r="A2677" t="s">
        <v>3325</v>
      </c>
      <c r="B2677" t="s">
        <v>4034</v>
      </c>
      <c r="C2677" t="s">
        <v>6686</v>
      </c>
      <c r="D2677" t="s">
        <v>3076</v>
      </c>
      <c r="E2677" t="s">
        <v>3077</v>
      </c>
      <c r="F2677" t="s">
        <v>3159</v>
      </c>
      <c r="G2677" t="s">
        <v>6501</v>
      </c>
      <c r="H2677" t="s">
        <v>431</v>
      </c>
      <c r="I2677" t="s">
        <v>648</v>
      </c>
      <c r="J2677" t="s">
        <v>246</v>
      </c>
      <c r="K2677" t="s">
        <v>3150</v>
      </c>
      <c r="L2677" t="s">
        <v>247</v>
      </c>
      <c r="M2677">
        <v>0</v>
      </c>
      <c r="N2677">
        <v>810243</v>
      </c>
      <c r="O2677">
        <v>810243</v>
      </c>
      <c r="P2677">
        <v>0</v>
      </c>
      <c r="Q2677" t="s">
        <v>6687</v>
      </c>
      <c r="R2677" t="s">
        <v>3325</v>
      </c>
      <c r="S2677" t="s">
        <v>6688</v>
      </c>
      <c r="T2677" t="s">
        <v>6689</v>
      </c>
      <c r="U2677" t="s">
        <v>6690</v>
      </c>
      <c r="V2677" t="s">
        <v>6691</v>
      </c>
      <c r="W2677" t="s">
        <v>3085</v>
      </c>
      <c r="X2677" t="str">
        <f t="shared" si="41"/>
        <v>Inversión</v>
      </c>
      <c r="Y2677" t="s">
        <v>3166</v>
      </c>
    </row>
    <row r="2678" spans="1:25">
      <c r="A2678" t="s">
        <v>3257</v>
      </c>
      <c r="B2678" t="s">
        <v>6376</v>
      </c>
      <c r="C2678" t="s">
        <v>6692</v>
      </c>
      <c r="D2678" t="s">
        <v>3076</v>
      </c>
      <c r="E2678" t="s">
        <v>3077</v>
      </c>
      <c r="F2678" t="s">
        <v>3149</v>
      </c>
      <c r="G2678" t="s">
        <v>6501</v>
      </c>
      <c r="H2678" t="s">
        <v>437</v>
      </c>
      <c r="I2678" t="s">
        <v>649</v>
      </c>
      <c r="J2678" t="s">
        <v>246</v>
      </c>
      <c r="K2678" t="s">
        <v>3150</v>
      </c>
      <c r="L2678" t="s">
        <v>247</v>
      </c>
      <c r="M2678">
        <v>12222612</v>
      </c>
      <c r="N2678">
        <v>4889045</v>
      </c>
      <c r="O2678">
        <v>17111657</v>
      </c>
      <c r="P2678">
        <v>0</v>
      </c>
      <c r="Q2678" t="s">
        <v>6693</v>
      </c>
      <c r="R2678" t="s">
        <v>3257</v>
      </c>
      <c r="S2678" t="s">
        <v>3479</v>
      </c>
      <c r="T2678" t="s">
        <v>6694</v>
      </c>
      <c r="U2678" t="s">
        <v>6695</v>
      </c>
      <c r="V2678" t="s">
        <v>6696</v>
      </c>
      <c r="W2678" t="s">
        <v>3085</v>
      </c>
      <c r="X2678" t="str">
        <f t="shared" si="41"/>
        <v>Inversión</v>
      </c>
      <c r="Y2678" t="s">
        <v>3157</v>
      </c>
    </row>
    <row r="2679" spans="1:25">
      <c r="A2679" t="s">
        <v>3245</v>
      </c>
      <c r="B2679" t="s">
        <v>3301</v>
      </c>
      <c r="C2679" t="s">
        <v>6697</v>
      </c>
      <c r="D2679" t="s">
        <v>3076</v>
      </c>
      <c r="E2679" t="s">
        <v>3077</v>
      </c>
      <c r="F2679" t="s">
        <v>3149</v>
      </c>
      <c r="G2679" t="s">
        <v>6501</v>
      </c>
      <c r="H2679" t="s">
        <v>437</v>
      </c>
      <c r="I2679" t="s">
        <v>649</v>
      </c>
      <c r="J2679" t="s">
        <v>246</v>
      </c>
      <c r="K2679" t="s">
        <v>3150</v>
      </c>
      <c r="L2679" t="s">
        <v>247</v>
      </c>
      <c r="M2679">
        <v>21000000</v>
      </c>
      <c r="N2679">
        <v>700000</v>
      </c>
      <c r="O2679">
        <v>21700000</v>
      </c>
      <c r="P2679">
        <v>0</v>
      </c>
      <c r="Q2679" t="s">
        <v>6698</v>
      </c>
      <c r="R2679" t="s">
        <v>3336</v>
      </c>
      <c r="S2679" t="s">
        <v>4933</v>
      </c>
      <c r="T2679" t="s">
        <v>3879</v>
      </c>
      <c r="U2679" t="s">
        <v>6699</v>
      </c>
      <c r="V2679" t="s">
        <v>6700</v>
      </c>
      <c r="W2679" t="s">
        <v>3085</v>
      </c>
      <c r="X2679" t="str">
        <f t="shared" si="41"/>
        <v>Inversión</v>
      </c>
      <c r="Y2679" t="s">
        <v>3157</v>
      </c>
    </row>
    <row r="2680" spans="1:25">
      <c r="A2680" t="s">
        <v>3336</v>
      </c>
      <c r="B2680" t="s">
        <v>3301</v>
      </c>
      <c r="C2680" t="s">
        <v>6701</v>
      </c>
      <c r="D2680" t="s">
        <v>3076</v>
      </c>
      <c r="E2680" t="s">
        <v>3077</v>
      </c>
      <c r="F2680" t="s">
        <v>3149</v>
      </c>
      <c r="G2680" t="s">
        <v>6501</v>
      </c>
      <c r="H2680" t="s">
        <v>437</v>
      </c>
      <c r="I2680" t="s">
        <v>649</v>
      </c>
      <c r="J2680" t="s">
        <v>246</v>
      </c>
      <c r="K2680" t="s">
        <v>3150</v>
      </c>
      <c r="L2680" t="s">
        <v>247</v>
      </c>
      <c r="M2680">
        <v>17500000</v>
      </c>
      <c r="N2680">
        <v>1633333</v>
      </c>
      <c r="O2680">
        <v>19133333</v>
      </c>
      <c r="P2680">
        <v>0</v>
      </c>
      <c r="Q2680" t="s">
        <v>6702</v>
      </c>
      <c r="R2680" t="s">
        <v>3343</v>
      </c>
      <c r="S2680" t="s">
        <v>6168</v>
      </c>
      <c r="T2680" t="s">
        <v>5733</v>
      </c>
      <c r="U2680" t="s">
        <v>6703</v>
      </c>
      <c r="V2680" t="s">
        <v>6704</v>
      </c>
      <c r="W2680" t="s">
        <v>3085</v>
      </c>
      <c r="X2680" t="str">
        <f t="shared" si="41"/>
        <v>Inversión</v>
      </c>
      <c r="Y2680" t="s">
        <v>3157</v>
      </c>
    </row>
    <row r="2681" spans="1:25">
      <c r="A2681" t="s">
        <v>3343</v>
      </c>
      <c r="B2681" t="s">
        <v>3301</v>
      </c>
      <c r="C2681" t="s">
        <v>6705</v>
      </c>
      <c r="D2681" t="s">
        <v>3076</v>
      </c>
      <c r="E2681" t="s">
        <v>3077</v>
      </c>
      <c r="F2681" t="s">
        <v>3149</v>
      </c>
      <c r="G2681" t="s">
        <v>6501</v>
      </c>
      <c r="H2681" t="s">
        <v>437</v>
      </c>
      <c r="I2681" t="s">
        <v>649</v>
      </c>
      <c r="J2681" t="s">
        <v>246</v>
      </c>
      <c r="K2681" t="s">
        <v>3150</v>
      </c>
      <c r="L2681" t="s">
        <v>247</v>
      </c>
      <c r="M2681">
        <v>75843000</v>
      </c>
      <c r="N2681">
        <v>-4044960</v>
      </c>
      <c r="O2681">
        <v>71798040</v>
      </c>
      <c r="P2681">
        <v>0</v>
      </c>
      <c r="Q2681" t="s">
        <v>6706</v>
      </c>
      <c r="R2681" t="s">
        <v>3350</v>
      </c>
      <c r="S2681" t="s">
        <v>6707</v>
      </c>
      <c r="T2681" t="s">
        <v>6708</v>
      </c>
      <c r="U2681" t="s">
        <v>6709</v>
      </c>
      <c r="V2681" t="s">
        <v>6710</v>
      </c>
      <c r="W2681" t="s">
        <v>3085</v>
      </c>
      <c r="X2681" t="str">
        <f t="shared" si="41"/>
        <v>Inversión</v>
      </c>
      <c r="Y2681" t="s">
        <v>3157</v>
      </c>
    </row>
    <row r="2682" spans="1:25">
      <c r="A2682" t="s">
        <v>3350</v>
      </c>
      <c r="B2682" t="s">
        <v>3301</v>
      </c>
      <c r="C2682" t="s">
        <v>6711</v>
      </c>
      <c r="D2682" t="s">
        <v>3076</v>
      </c>
      <c r="E2682" t="s">
        <v>3077</v>
      </c>
      <c r="F2682" t="s">
        <v>3149</v>
      </c>
      <c r="G2682" t="s">
        <v>6501</v>
      </c>
      <c r="H2682" t="s">
        <v>437</v>
      </c>
      <c r="I2682" t="s">
        <v>649</v>
      </c>
      <c r="J2682" t="s">
        <v>246</v>
      </c>
      <c r="K2682" t="s">
        <v>3150</v>
      </c>
      <c r="L2682" t="s">
        <v>247</v>
      </c>
      <c r="M2682">
        <v>15562038</v>
      </c>
      <c r="N2682">
        <v>5706081</v>
      </c>
      <c r="O2682">
        <v>21268119</v>
      </c>
      <c r="P2682">
        <v>0</v>
      </c>
      <c r="Q2682" t="s">
        <v>6712</v>
      </c>
      <c r="R2682" t="s">
        <v>3265</v>
      </c>
      <c r="S2682" t="s">
        <v>3505</v>
      </c>
      <c r="T2682" t="s">
        <v>3875</v>
      </c>
      <c r="U2682" t="s">
        <v>6713</v>
      </c>
      <c r="V2682" t="s">
        <v>6714</v>
      </c>
      <c r="W2682" t="s">
        <v>3085</v>
      </c>
      <c r="X2682" t="str">
        <f t="shared" si="41"/>
        <v>Inversión</v>
      </c>
      <c r="Y2682" t="s">
        <v>3157</v>
      </c>
    </row>
    <row r="2683" spans="1:25">
      <c r="A2683" t="s">
        <v>3350</v>
      </c>
      <c r="B2683" t="s">
        <v>3301</v>
      </c>
      <c r="C2683" t="s">
        <v>6711</v>
      </c>
      <c r="D2683" t="s">
        <v>3076</v>
      </c>
      <c r="E2683" t="s">
        <v>3077</v>
      </c>
      <c r="F2683" t="s">
        <v>3149</v>
      </c>
      <c r="G2683" t="s">
        <v>6501</v>
      </c>
      <c r="H2683" t="s">
        <v>437</v>
      </c>
      <c r="I2683" t="s">
        <v>649</v>
      </c>
      <c r="J2683" t="s">
        <v>253</v>
      </c>
      <c r="K2683" t="s">
        <v>3115</v>
      </c>
      <c r="L2683" t="s">
        <v>247</v>
      </c>
      <c r="M2683">
        <v>0</v>
      </c>
      <c r="N2683">
        <v>0</v>
      </c>
      <c r="O2683">
        <v>0</v>
      </c>
      <c r="P2683">
        <v>0</v>
      </c>
      <c r="Q2683" t="s">
        <v>6712</v>
      </c>
      <c r="R2683" t="s">
        <v>3265</v>
      </c>
      <c r="S2683" t="s">
        <v>3505</v>
      </c>
      <c r="T2683" t="s">
        <v>3875</v>
      </c>
      <c r="U2683" t="s">
        <v>6713</v>
      </c>
      <c r="V2683" t="s">
        <v>6714</v>
      </c>
      <c r="W2683" t="s">
        <v>3085</v>
      </c>
      <c r="X2683" t="str">
        <f t="shared" si="41"/>
        <v>Inversión</v>
      </c>
      <c r="Y2683" t="s">
        <v>3157</v>
      </c>
    </row>
    <row r="2684" spans="1:25">
      <c r="A2684" t="s">
        <v>3265</v>
      </c>
      <c r="B2684" t="s">
        <v>3301</v>
      </c>
      <c r="C2684" t="s">
        <v>6715</v>
      </c>
      <c r="D2684" t="s">
        <v>3076</v>
      </c>
      <c r="E2684" t="s">
        <v>3077</v>
      </c>
      <c r="F2684" t="s">
        <v>3149</v>
      </c>
      <c r="G2684" t="s">
        <v>6501</v>
      </c>
      <c r="H2684" t="s">
        <v>437</v>
      </c>
      <c r="I2684" t="s">
        <v>649</v>
      </c>
      <c r="J2684" t="s">
        <v>246</v>
      </c>
      <c r="K2684" t="s">
        <v>3150</v>
      </c>
      <c r="L2684" t="s">
        <v>247</v>
      </c>
      <c r="M2684">
        <v>31124076</v>
      </c>
      <c r="N2684">
        <v>259367</v>
      </c>
      <c r="O2684">
        <v>31383443</v>
      </c>
      <c r="P2684">
        <v>0</v>
      </c>
      <c r="Q2684" t="s">
        <v>6716</v>
      </c>
      <c r="R2684" t="s">
        <v>3365</v>
      </c>
      <c r="S2684" t="s">
        <v>6717</v>
      </c>
      <c r="T2684" t="s">
        <v>6718</v>
      </c>
      <c r="U2684" t="s">
        <v>6719</v>
      </c>
      <c r="V2684" t="s">
        <v>6720</v>
      </c>
      <c r="W2684" t="s">
        <v>3085</v>
      </c>
      <c r="X2684" t="str">
        <f t="shared" si="41"/>
        <v>Inversión</v>
      </c>
      <c r="Y2684" t="s">
        <v>3157</v>
      </c>
    </row>
    <row r="2685" spans="1:25">
      <c r="A2685" t="s">
        <v>3365</v>
      </c>
      <c r="B2685" t="s">
        <v>3301</v>
      </c>
      <c r="C2685" t="s">
        <v>6721</v>
      </c>
      <c r="D2685" t="s">
        <v>3076</v>
      </c>
      <c r="E2685" t="s">
        <v>3077</v>
      </c>
      <c r="F2685" t="s">
        <v>3149</v>
      </c>
      <c r="G2685" t="s">
        <v>6501</v>
      </c>
      <c r="H2685" t="s">
        <v>437</v>
      </c>
      <c r="I2685" t="s">
        <v>649</v>
      </c>
      <c r="J2685" t="s">
        <v>253</v>
      </c>
      <c r="K2685" t="s">
        <v>3115</v>
      </c>
      <c r="L2685" t="s">
        <v>247</v>
      </c>
      <c r="M2685">
        <v>0</v>
      </c>
      <c r="N2685">
        <v>0</v>
      </c>
      <c r="O2685">
        <v>0</v>
      </c>
      <c r="P2685">
        <v>0</v>
      </c>
      <c r="Q2685" t="s">
        <v>6722</v>
      </c>
      <c r="R2685" t="s">
        <v>3264</v>
      </c>
      <c r="S2685" t="s">
        <v>6723</v>
      </c>
      <c r="T2685" t="s">
        <v>3885</v>
      </c>
      <c r="U2685" t="s">
        <v>6724</v>
      </c>
      <c r="V2685" t="s">
        <v>6725</v>
      </c>
      <c r="W2685" t="s">
        <v>3085</v>
      </c>
      <c r="X2685" t="str">
        <f t="shared" si="41"/>
        <v>Inversión</v>
      </c>
      <c r="Y2685" t="s">
        <v>3157</v>
      </c>
    </row>
    <row r="2686" spans="1:25">
      <c r="A2686" t="s">
        <v>3365</v>
      </c>
      <c r="B2686" t="s">
        <v>3301</v>
      </c>
      <c r="C2686" t="s">
        <v>6721</v>
      </c>
      <c r="D2686" t="s">
        <v>3076</v>
      </c>
      <c r="E2686" t="s">
        <v>3077</v>
      </c>
      <c r="F2686" t="s">
        <v>3149</v>
      </c>
      <c r="G2686" t="s">
        <v>6501</v>
      </c>
      <c r="H2686" t="s">
        <v>437</v>
      </c>
      <c r="I2686" t="s">
        <v>649</v>
      </c>
      <c r="J2686" t="s">
        <v>246</v>
      </c>
      <c r="K2686" t="s">
        <v>3150</v>
      </c>
      <c r="L2686" t="s">
        <v>247</v>
      </c>
      <c r="M2686">
        <v>9910152</v>
      </c>
      <c r="N2686">
        <v>275282</v>
      </c>
      <c r="O2686">
        <v>10185434</v>
      </c>
      <c r="P2686">
        <v>0</v>
      </c>
      <c r="Q2686" t="s">
        <v>6722</v>
      </c>
      <c r="R2686" t="s">
        <v>3264</v>
      </c>
      <c r="S2686" t="s">
        <v>6723</v>
      </c>
      <c r="T2686" t="s">
        <v>3885</v>
      </c>
      <c r="U2686" t="s">
        <v>6724</v>
      </c>
      <c r="V2686" t="s">
        <v>6725</v>
      </c>
      <c r="W2686" t="s">
        <v>3085</v>
      </c>
      <c r="X2686" t="str">
        <f t="shared" si="41"/>
        <v>Inversión</v>
      </c>
      <c r="Y2686" t="s">
        <v>3157</v>
      </c>
    </row>
    <row r="2687" spans="1:25">
      <c r="A2687" t="s">
        <v>3264</v>
      </c>
      <c r="B2687" t="s">
        <v>3301</v>
      </c>
      <c r="C2687" t="s">
        <v>6726</v>
      </c>
      <c r="D2687" t="s">
        <v>3076</v>
      </c>
      <c r="E2687" t="s">
        <v>3077</v>
      </c>
      <c r="F2687" t="s">
        <v>6500</v>
      </c>
      <c r="G2687" t="s">
        <v>6501</v>
      </c>
      <c r="H2687" t="s">
        <v>303</v>
      </c>
      <c r="I2687" t="s">
        <v>305</v>
      </c>
      <c r="J2687" t="s">
        <v>246</v>
      </c>
      <c r="K2687" t="s">
        <v>3079</v>
      </c>
      <c r="L2687" t="s">
        <v>247</v>
      </c>
      <c r="M2687">
        <v>2299032</v>
      </c>
      <c r="N2687">
        <v>0</v>
      </c>
      <c r="O2687">
        <v>2299032</v>
      </c>
      <c r="P2687">
        <v>0</v>
      </c>
      <c r="Q2687" t="s">
        <v>4044</v>
      </c>
      <c r="R2687" t="s">
        <v>3417</v>
      </c>
      <c r="S2687" t="s">
        <v>6727</v>
      </c>
      <c r="T2687" t="s">
        <v>3085</v>
      </c>
      <c r="U2687" t="s">
        <v>6728</v>
      </c>
      <c r="V2687" t="s">
        <v>6729</v>
      </c>
      <c r="W2687" t="s">
        <v>3085</v>
      </c>
      <c r="X2687" t="str">
        <f t="shared" si="41"/>
        <v>Funcionamiento</v>
      </c>
      <c r="Y2687" t="s">
        <v>6501</v>
      </c>
    </row>
    <row r="2688" spans="1:25">
      <c r="A2688" t="s">
        <v>3264</v>
      </c>
      <c r="B2688" t="s">
        <v>3301</v>
      </c>
      <c r="C2688" t="s">
        <v>6726</v>
      </c>
      <c r="D2688" t="s">
        <v>3076</v>
      </c>
      <c r="E2688" t="s">
        <v>3077</v>
      </c>
      <c r="F2688" t="s">
        <v>6500</v>
      </c>
      <c r="G2688" t="s">
        <v>6501</v>
      </c>
      <c r="H2688" t="s">
        <v>358</v>
      </c>
      <c r="I2688" t="s">
        <v>359</v>
      </c>
      <c r="J2688" t="s">
        <v>246</v>
      </c>
      <c r="K2688" t="s">
        <v>3079</v>
      </c>
      <c r="L2688" t="s">
        <v>247</v>
      </c>
      <c r="M2688">
        <v>2003354</v>
      </c>
      <c r="N2688">
        <v>0</v>
      </c>
      <c r="O2688">
        <v>2003354</v>
      </c>
      <c r="P2688">
        <v>0</v>
      </c>
      <c r="Q2688" t="s">
        <v>4044</v>
      </c>
      <c r="R2688" t="s">
        <v>3417</v>
      </c>
      <c r="S2688" t="s">
        <v>6727</v>
      </c>
      <c r="T2688" t="s">
        <v>3085</v>
      </c>
      <c r="U2688" t="s">
        <v>6728</v>
      </c>
      <c r="V2688" t="s">
        <v>6729</v>
      </c>
      <c r="W2688" t="s">
        <v>3085</v>
      </c>
      <c r="X2688" t="str">
        <f t="shared" si="41"/>
        <v>Funcionamiento</v>
      </c>
      <c r="Y2688" t="s">
        <v>6501</v>
      </c>
    </row>
    <row r="2689" spans="1:25">
      <c r="A2689" t="s">
        <v>3264</v>
      </c>
      <c r="B2689" t="s">
        <v>3301</v>
      </c>
      <c r="C2689" t="s">
        <v>6726</v>
      </c>
      <c r="D2689" t="s">
        <v>3076</v>
      </c>
      <c r="E2689" t="s">
        <v>3077</v>
      </c>
      <c r="F2689" t="s">
        <v>6500</v>
      </c>
      <c r="G2689" t="s">
        <v>6501</v>
      </c>
      <c r="H2689" t="s">
        <v>336</v>
      </c>
      <c r="I2689" t="s">
        <v>337</v>
      </c>
      <c r="J2689" t="s">
        <v>246</v>
      </c>
      <c r="K2689" t="s">
        <v>3079</v>
      </c>
      <c r="L2689" t="s">
        <v>247</v>
      </c>
      <c r="M2689">
        <v>2354967</v>
      </c>
      <c r="N2689">
        <v>0</v>
      </c>
      <c r="O2689">
        <v>2354967</v>
      </c>
      <c r="P2689">
        <v>0</v>
      </c>
      <c r="Q2689" t="s">
        <v>4044</v>
      </c>
      <c r="R2689" t="s">
        <v>3417</v>
      </c>
      <c r="S2689" t="s">
        <v>6727</v>
      </c>
      <c r="T2689" t="s">
        <v>3085</v>
      </c>
      <c r="U2689" t="s">
        <v>6728</v>
      </c>
      <c r="V2689" t="s">
        <v>6729</v>
      </c>
      <c r="W2689" t="s">
        <v>3085</v>
      </c>
      <c r="X2689" t="str">
        <f t="shared" si="41"/>
        <v>Funcionamiento</v>
      </c>
      <c r="Y2689" t="s">
        <v>6501</v>
      </c>
    </row>
    <row r="2690" spans="1:25">
      <c r="A2690" t="s">
        <v>3264</v>
      </c>
      <c r="B2690" t="s">
        <v>3301</v>
      </c>
      <c r="C2690" t="s">
        <v>6726</v>
      </c>
      <c r="D2690" t="s">
        <v>3076</v>
      </c>
      <c r="E2690" t="s">
        <v>3077</v>
      </c>
      <c r="F2690" t="s">
        <v>6500</v>
      </c>
      <c r="G2690" t="s">
        <v>6501</v>
      </c>
      <c r="H2690" t="s">
        <v>294</v>
      </c>
      <c r="I2690" t="s">
        <v>296</v>
      </c>
      <c r="J2690" t="s">
        <v>246</v>
      </c>
      <c r="K2690" t="s">
        <v>3079</v>
      </c>
      <c r="L2690" t="s">
        <v>247</v>
      </c>
      <c r="M2690">
        <v>857071</v>
      </c>
      <c r="N2690">
        <v>0</v>
      </c>
      <c r="O2690">
        <v>857071</v>
      </c>
      <c r="P2690">
        <v>0</v>
      </c>
      <c r="Q2690" t="s">
        <v>4044</v>
      </c>
      <c r="R2690" t="s">
        <v>3417</v>
      </c>
      <c r="S2690" t="s">
        <v>6727</v>
      </c>
      <c r="T2690" t="s">
        <v>3085</v>
      </c>
      <c r="U2690" t="s">
        <v>6728</v>
      </c>
      <c r="V2690" t="s">
        <v>6729</v>
      </c>
      <c r="W2690" t="s">
        <v>3085</v>
      </c>
      <c r="X2690" t="str">
        <f t="shared" ref="X2690:X2753" si="42">IF(LEFT(H2690,1)="C","Inversión","Funcionamiento")</f>
        <v>Funcionamiento</v>
      </c>
      <c r="Y2690" t="s">
        <v>6501</v>
      </c>
    </row>
    <row r="2691" spans="1:25">
      <c r="A2691" t="s">
        <v>3264</v>
      </c>
      <c r="B2691" t="s">
        <v>3301</v>
      </c>
      <c r="C2691" t="s">
        <v>6726</v>
      </c>
      <c r="D2691" t="s">
        <v>3076</v>
      </c>
      <c r="E2691" t="s">
        <v>3077</v>
      </c>
      <c r="F2691" t="s">
        <v>6500</v>
      </c>
      <c r="G2691" t="s">
        <v>6501</v>
      </c>
      <c r="H2691" t="s">
        <v>333</v>
      </c>
      <c r="I2691" t="s">
        <v>335</v>
      </c>
      <c r="J2691" t="s">
        <v>246</v>
      </c>
      <c r="K2691" t="s">
        <v>3079</v>
      </c>
      <c r="L2691" t="s">
        <v>247</v>
      </c>
      <c r="M2691">
        <v>157058</v>
      </c>
      <c r="N2691">
        <v>0</v>
      </c>
      <c r="O2691">
        <v>157058</v>
      </c>
      <c r="P2691">
        <v>0</v>
      </c>
      <c r="Q2691" t="s">
        <v>4044</v>
      </c>
      <c r="R2691" t="s">
        <v>3417</v>
      </c>
      <c r="S2691" t="s">
        <v>6727</v>
      </c>
      <c r="T2691" t="s">
        <v>3085</v>
      </c>
      <c r="U2691" t="s">
        <v>6728</v>
      </c>
      <c r="V2691" t="s">
        <v>6729</v>
      </c>
      <c r="W2691" t="s">
        <v>3085</v>
      </c>
      <c r="X2691" t="str">
        <f t="shared" si="42"/>
        <v>Funcionamiento</v>
      </c>
      <c r="Y2691" t="s">
        <v>6501</v>
      </c>
    </row>
    <row r="2692" spans="1:25">
      <c r="A2692" t="s">
        <v>3264</v>
      </c>
      <c r="B2692" t="s">
        <v>3301</v>
      </c>
      <c r="C2692" t="s">
        <v>6726</v>
      </c>
      <c r="D2692" t="s">
        <v>3076</v>
      </c>
      <c r="E2692" t="s">
        <v>3077</v>
      </c>
      <c r="F2692" t="s">
        <v>6500</v>
      </c>
      <c r="G2692" t="s">
        <v>6501</v>
      </c>
      <c r="H2692" t="s">
        <v>292</v>
      </c>
      <c r="I2692" t="s">
        <v>293</v>
      </c>
      <c r="J2692" t="s">
        <v>246</v>
      </c>
      <c r="K2692" t="s">
        <v>3079</v>
      </c>
      <c r="L2692" t="s">
        <v>247</v>
      </c>
      <c r="M2692">
        <v>50056010</v>
      </c>
      <c r="N2692">
        <v>0</v>
      </c>
      <c r="O2692">
        <v>50056010</v>
      </c>
      <c r="P2692">
        <v>0</v>
      </c>
      <c r="Q2692" t="s">
        <v>4044</v>
      </c>
      <c r="R2692" t="s">
        <v>3417</v>
      </c>
      <c r="S2692" t="s">
        <v>6727</v>
      </c>
      <c r="T2692" t="s">
        <v>3085</v>
      </c>
      <c r="U2692" t="s">
        <v>6728</v>
      </c>
      <c r="V2692" t="s">
        <v>6729</v>
      </c>
      <c r="W2692" t="s">
        <v>3085</v>
      </c>
      <c r="X2692" t="str">
        <f t="shared" si="42"/>
        <v>Funcionamiento</v>
      </c>
      <c r="Y2692" t="s">
        <v>6501</v>
      </c>
    </row>
    <row r="2693" spans="1:25">
      <c r="A2693" t="s">
        <v>3264</v>
      </c>
      <c r="B2693" t="s">
        <v>3301</v>
      </c>
      <c r="C2693" t="s">
        <v>6726</v>
      </c>
      <c r="D2693" t="s">
        <v>3076</v>
      </c>
      <c r="E2693" t="s">
        <v>3077</v>
      </c>
      <c r="F2693" t="s">
        <v>6500</v>
      </c>
      <c r="G2693" t="s">
        <v>6501</v>
      </c>
      <c r="H2693" t="s">
        <v>297</v>
      </c>
      <c r="I2693" t="s">
        <v>299</v>
      </c>
      <c r="J2693" t="s">
        <v>246</v>
      </c>
      <c r="K2693" t="s">
        <v>3079</v>
      </c>
      <c r="L2693" t="s">
        <v>247</v>
      </c>
      <c r="M2693">
        <v>1127966</v>
      </c>
      <c r="N2693">
        <v>0</v>
      </c>
      <c r="O2693">
        <v>1127966</v>
      </c>
      <c r="P2693">
        <v>0</v>
      </c>
      <c r="Q2693" t="s">
        <v>4044</v>
      </c>
      <c r="R2693" t="s">
        <v>3417</v>
      </c>
      <c r="S2693" t="s">
        <v>6727</v>
      </c>
      <c r="T2693" t="s">
        <v>3085</v>
      </c>
      <c r="U2693" t="s">
        <v>6728</v>
      </c>
      <c r="V2693" t="s">
        <v>6729</v>
      </c>
      <c r="W2693" t="s">
        <v>3085</v>
      </c>
      <c r="X2693" t="str">
        <f t="shared" si="42"/>
        <v>Funcionamiento</v>
      </c>
      <c r="Y2693" t="s">
        <v>6501</v>
      </c>
    </row>
    <row r="2694" spans="1:25">
      <c r="A2694" t="s">
        <v>3264</v>
      </c>
      <c r="B2694" t="s">
        <v>3301</v>
      </c>
      <c r="C2694" t="s">
        <v>6726</v>
      </c>
      <c r="D2694" t="s">
        <v>3076</v>
      </c>
      <c r="E2694" t="s">
        <v>3077</v>
      </c>
      <c r="F2694" t="s">
        <v>6500</v>
      </c>
      <c r="G2694" t="s">
        <v>6501</v>
      </c>
      <c r="H2694" t="s">
        <v>309</v>
      </c>
      <c r="I2694" t="s">
        <v>311</v>
      </c>
      <c r="J2694" t="s">
        <v>246</v>
      </c>
      <c r="K2694" t="s">
        <v>3079</v>
      </c>
      <c r="L2694" t="s">
        <v>247</v>
      </c>
      <c r="M2694">
        <v>1351683</v>
      </c>
      <c r="N2694">
        <v>0</v>
      </c>
      <c r="O2694">
        <v>1351683</v>
      </c>
      <c r="P2694">
        <v>0</v>
      </c>
      <c r="Q2694" t="s">
        <v>4044</v>
      </c>
      <c r="R2694" t="s">
        <v>3417</v>
      </c>
      <c r="S2694" t="s">
        <v>6727</v>
      </c>
      <c r="T2694" t="s">
        <v>3085</v>
      </c>
      <c r="U2694" t="s">
        <v>6728</v>
      </c>
      <c r="V2694" t="s">
        <v>6729</v>
      </c>
      <c r="W2694" t="s">
        <v>3085</v>
      </c>
      <c r="X2694" t="str">
        <f t="shared" si="42"/>
        <v>Funcionamiento</v>
      </c>
      <c r="Y2694" t="s">
        <v>6501</v>
      </c>
    </row>
    <row r="2695" spans="1:25">
      <c r="A2695" t="s">
        <v>3264</v>
      </c>
      <c r="B2695" t="s">
        <v>3301</v>
      </c>
      <c r="C2695" t="s">
        <v>6726</v>
      </c>
      <c r="D2695" t="s">
        <v>3076</v>
      </c>
      <c r="E2695" t="s">
        <v>3077</v>
      </c>
      <c r="F2695" t="s">
        <v>6500</v>
      </c>
      <c r="G2695" t="s">
        <v>6501</v>
      </c>
      <c r="H2695" t="s">
        <v>331</v>
      </c>
      <c r="I2695" t="s">
        <v>587</v>
      </c>
      <c r="J2695" t="s">
        <v>246</v>
      </c>
      <c r="K2695" t="s">
        <v>3079</v>
      </c>
      <c r="L2695" t="s">
        <v>247</v>
      </c>
      <c r="M2695">
        <v>69289</v>
      </c>
      <c r="N2695">
        <v>0</v>
      </c>
      <c r="O2695">
        <v>69289</v>
      </c>
      <c r="P2695">
        <v>0</v>
      </c>
      <c r="Q2695" t="s">
        <v>4044</v>
      </c>
      <c r="R2695" t="s">
        <v>3417</v>
      </c>
      <c r="S2695" t="s">
        <v>6727</v>
      </c>
      <c r="T2695" t="s">
        <v>3085</v>
      </c>
      <c r="U2695" t="s">
        <v>6728</v>
      </c>
      <c r="V2695" t="s">
        <v>6729</v>
      </c>
      <c r="W2695" t="s">
        <v>3085</v>
      </c>
      <c r="X2695" t="str">
        <f t="shared" si="42"/>
        <v>Funcionamiento</v>
      </c>
      <c r="Y2695" t="s">
        <v>6501</v>
      </c>
    </row>
    <row r="2696" spans="1:25">
      <c r="A2696" t="s">
        <v>3417</v>
      </c>
      <c r="B2696" t="s">
        <v>5158</v>
      </c>
      <c r="C2696" t="s">
        <v>6730</v>
      </c>
      <c r="D2696" t="s">
        <v>3076</v>
      </c>
      <c r="E2696" t="s">
        <v>3077</v>
      </c>
      <c r="F2696" t="s">
        <v>6500</v>
      </c>
      <c r="G2696" t="s">
        <v>6501</v>
      </c>
      <c r="H2696" t="s">
        <v>324</v>
      </c>
      <c r="I2696" t="s">
        <v>325</v>
      </c>
      <c r="J2696" t="s">
        <v>246</v>
      </c>
      <c r="K2696" t="s">
        <v>3079</v>
      </c>
      <c r="L2696" t="s">
        <v>247</v>
      </c>
      <c r="M2696">
        <v>2492400</v>
      </c>
      <c r="N2696">
        <v>0</v>
      </c>
      <c r="O2696">
        <v>2492400</v>
      </c>
      <c r="P2696">
        <v>0</v>
      </c>
      <c r="Q2696" t="s">
        <v>4040</v>
      </c>
      <c r="R2696" t="s">
        <v>3385</v>
      </c>
      <c r="S2696" t="s">
        <v>3766</v>
      </c>
      <c r="T2696" t="s">
        <v>3085</v>
      </c>
      <c r="U2696" t="s">
        <v>6731</v>
      </c>
      <c r="V2696" t="s">
        <v>6732</v>
      </c>
      <c r="W2696" t="s">
        <v>3085</v>
      </c>
      <c r="X2696" t="str">
        <f t="shared" si="42"/>
        <v>Funcionamiento</v>
      </c>
      <c r="Y2696" t="s">
        <v>6501</v>
      </c>
    </row>
    <row r="2697" spans="1:25">
      <c r="A2697" t="s">
        <v>3417</v>
      </c>
      <c r="B2697" t="s">
        <v>5158</v>
      </c>
      <c r="C2697" t="s">
        <v>6730</v>
      </c>
      <c r="D2697" t="s">
        <v>3076</v>
      </c>
      <c r="E2697" t="s">
        <v>3077</v>
      </c>
      <c r="F2697" t="s">
        <v>6500</v>
      </c>
      <c r="G2697" t="s">
        <v>6501</v>
      </c>
      <c r="H2697" t="s">
        <v>320</v>
      </c>
      <c r="I2697" t="s">
        <v>321</v>
      </c>
      <c r="J2697" t="s">
        <v>246</v>
      </c>
      <c r="K2697" t="s">
        <v>3079</v>
      </c>
      <c r="L2697" t="s">
        <v>247</v>
      </c>
      <c r="M2697">
        <v>678500</v>
      </c>
      <c r="N2697">
        <v>0</v>
      </c>
      <c r="O2697">
        <v>678500</v>
      </c>
      <c r="P2697">
        <v>0</v>
      </c>
      <c r="Q2697" t="s">
        <v>4040</v>
      </c>
      <c r="R2697" t="s">
        <v>3385</v>
      </c>
      <c r="S2697" t="s">
        <v>3766</v>
      </c>
      <c r="T2697" t="s">
        <v>3085</v>
      </c>
      <c r="U2697" t="s">
        <v>6731</v>
      </c>
      <c r="V2697" t="s">
        <v>6732</v>
      </c>
      <c r="W2697" t="s">
        <v>3085</v>
      </c>
      <c r="X2697" t="str">
        <f t="shared" si="42"/>
        <v>Funcionamiento</v>
      </c>
      <c r="Y2697" t="s">
        <v>6501</v>
      </c>
    </row>
    <row r="2698" spans="1:25">
      <c r="A2698" t="s">
        <v>3417</v>
      </c>
      <c r="B2698" t="s">
        <v>5158</v>
      </c>
      <c r="C2698" t="s">
        <v>6730</v>
      </c>
      <c r="D2698" t="s">
        <v>3076</v>
      </c>
      <c r="E2698" t="s">
        <v>3077</v>
      </c>
      <c r="F2698" t="s">
        <v>6500</v>
      </c>
      <c r="G2698" t="s">
        <v>6501</v>
      </c>
      <c r="H2698" t="s">
        <v>314</v>
      </c>
      <c r="I2698" t="s">
        <v>582</v>
      </c>
      <c r="J2698" t="s">
        <v>246</v>
      </c>
      <c r="K2698" t="s">
        <v>3079</v>
      </c>
      <c r="L2698" t="s">
        <v>247</v>
      </c>
      <c r="M2698">
        <v>7011500</v>
      </c>
      <c r="N2698">
        <v>0</v>
      </c>
      <c r="O2698">
        <v>7011500</v>
      </c>
      <c r="P2698">
        <v>0</v>
      </c>
      <c r="Q2698" t="s">
        <v>4040</v>
      </c>
      <c r="R2698" t="s">
        <v>3385</v>
      </c>
      <c r="S2698" t="s">
        <v>3766</v>
      </c>
      <c r="T2698" t="s">
        <v>3085</v>
      </c>
      <c r="U2698" t="s">
        <v>6731</v>
      </c>
      <c r="V2698" t="s">
        <v>6732</v>
      </c>
      <c r="W2698" t="s">
        <v>3085</v>
      </c>
      <c r="X2698" t="str">
        <f t="shared" si="42"/>
        <v>Funcionamiento</v>
      </c>
      <c r="Y2698" t="s">
        <v>6501</v>
      </c>
    </row>
    <row r="2699" spans="1:25">
      <c r="A2699" t="s">
        <v>3417</v>
      </c>
      <c r="B2699" t="s">
        <v>5158</v>
      </c>
      <c r="C2699" t="s">
        <v>6730</v>
      </c>
      <c r="D2699" t="s">
        <v>3076</v>
      </c>
      <c r="E2699" t="s">
        <v>3077</v>
      </c>
      <c r="F2699" t="s">
        <v>6500</v>
      </c>
      <c r="G2699" t="s">
        <v>6501</v>
      </c>
      <c r="H2699" t="s">
        <v>318</v>
      </c>
      <c r="I2699" t="s">
        <v>586</v>
      </c>
      <c r="J2699" t="s">
        <v>246</v>
      </c>
      <c r="K2699" t="s">
        <v>3079</v>
      </c>
      <c r="L2699" t="s">
        <v>247</v>
      </c>
      <c r="M2699">
        <v>4983300</v>
      </c>
      <c r="N2699">
        <v>0</v>
      </c>
      <c r="O2699">
        <v>4983300</v>
      </c>
      <c r="P2699">
        <v>0</v>
      </c>
      <c r="Q2699" t="s">
        <v>4040</v>
      </c>
      <c r="R2699" t="s">
        <v>3385</v>
      </c>
      <c r="S2699" t="s">
        <v>3766</v>
      </c>
      <c r="T2699" t="s">
        <v>3085</v>
      </c>
      <c r="U2699" t="s">
        <v>6731</v>
      </c>
      <c r="V2699" t="s">
        <v>6732</v>
      </c>
      <c r="W2699" t="s">
        <v>3085</v>
      </c>
      <c r="X2699" t="str">
        <f t="shared" si="42"/>
        <v>Funcionamiento</v>
      </c>
      <c r="Y2699" t="s">
        <v>6501</v>
      </c>
    </row>
    <row r="2700" spans="1:25">
      <c r="A2700" t="s">
        <v>3417</v>
      </c>
      <c r="B2700" t="s">
        <v>5158</v>
      </c>
      <c r="C2700" t="s">
        <v>6730</v>
      </c>
      <c r="D2700" t="s">
        <v>3076</v>
      </c>
      <c r="E2700" t="s">
        <v>3077</v>
      </c>
      <c r="F2700" t="s">
        <v>6500</v>
      </c>
      <c r="G2700" t="s">
        <v>6501</v>
      </c>
      <c r="H2700" t="s">
        <v>322</v>
      </c>
      <c r="I2700" t="s">
        <v>323</v>
      </c>
      <c r="J2700" t="s">
        <v>246</v>
      </c>
      <c r="K2700" t="s">
        <v>3079</v>
      </c>
      <c r="L2700" t="s">
        <v>247</v>
      </c>
      <c r="M2700">
        <v>3738300</v>
      </c>
      <c r="N2700">
        <v>0</v>
      </c>
      <c r="O2700">
        <v>3738300</v>
      </c>
      <c r="P2700">
        <v>0</v>
      </c>
      <c r="Q2700" t="s">
        <v>4040</v>
      </c>
      <c r="R2700" t="s">
        <v>3385</v>
      </c>
      <c r="S2700" t="s">
        <v>3766</v>
      </c>
      <c r="T2700" t="s">
        <v>3085</v>
      </c>
      <c r="U2700" t="s">
        <v>6731</v>
      </c>
      <c r="V2700" t="s">
        <v>6732</v>
      </c>
      <c r="W2700" t="s">
        <v>3085</v>
      </c>
      <c r="X2700" t="str">
        <f t="shared" si="42"/>
        <v>Funcionamiento</v>
      </c>
      <c r="Y2700" t="s">
        <v>6501</v>
      </c>
    </row>
    <row r="2701" spans="1:25">
      <c r="A2701" t="s">
        <v>3417</v>
      </c>
      <c r="B2701" t="s">
        <v>5158</v>
      </c>
      <c r="C2701" t="s">
        <v>6730</v>
      </c>
      <c r="D2701" t="s">
        <v>3076</v>
      </c>
      <c r="E2701" t="s">
        <v>3077</v>
      </c>
      <c r="F2701" t="s">
        <v>6500</v>
      </c>
      <c r="G2701" t="s">
        <v>6501</v>
      </c>
      <c r="H2701" t="s">
        <v>316</v>
      </c>
      <c r="I2701" t="s">
        <v>583</v>
      </c>
      <c r="J2701" t="s">
        <v>246</v>
      </c>
      <c r="K2701" t="s">
        <v>3079</v>
      </c>
      <c r="L2701" t="s">
        <v>247</v>
      </c>
      <c r="M2701">
        <v>4967000</v>
      </c>
      <c r="N2701">
        <v>0</v>
      </c>
      <c r="O2701">
        <v>4967000</v>
      </c>
      <c r="P2701">
        <v>0</v>
      </c>
      <c r="Q2701" t="s">
        <v>4040</v>
      </c>
      <c r="R2701" t="s">
        <v>3385</v>
      </c>
      <c r="S2701" t="s">
        <v>3766</v>
      </c>
      <c r="T2701" t="s">
        <v>3085</v>
      </c>
      <c r="U2701" t="s">
        <v>6731</v>
      </c>
      <c r="V2701" t="s">
        <v>6732</v>
      </c>
      <c r="W2701" t="s">
        <v>3085</v>
      </c>
      <c r="X2701" t="str">
        <f t="shared" si="42"/>
        <v>Funcionamiento</v>
      </c>
      <c r="Y2701" t="s">
        <v>6501</v>
      </c>
    </row>
    <row r="2702" spans="1:25">
      <c r="A2702" t="s">
        <v>3385</v>
      </c>
      <c r="B2702" t="s">
        <v>3340</v>
      </c>
      <c r="C2702" t="s">
        <v>6733</v>
      </c>
      <c r="D2702" t="s">
        <v>3076</v>
      </c>
      <c r="E2702" t="s">
        <v>3077</v>
      </c>
      <c r="F2702" t="s">
        <v>3149</v>
      </c>
      <c r="G2702" t="s">
        <v>6501</v>
      </c>
      <c r="H2702" t="s">
        <v>437</v>
      </c>
      <c r="I2702" t="s">
        <v>649</v>
      </c>
      <c r="J2702" t="s">
        <v>246</v>
      </c>
      <c r="K2702" t="s">
        <v>3150</v>
      </c>
      <c r="L2702" t="s">
        <v>247</v>
      </c>
      <c r="M2702">
        <v>400451040</v>
      </c>
      <c r="N2702">
        <v>37617804</v>
      </c>
      <c r="O2702">
        <v>438068844</v>
      </c>
      <c r="P2702">
        <v>0</v>
      </c>
      <c r="Q2702" t="s">
        <v>6734</v>
      </c>
      <c r="R2702" t="s">
        <v>3392</v>
      </c>
      <c r="S2702" t="s">
        <v>6735</v>
      </c>
      <c r="T2702" t="s">
        <v>6736</v>
      </c>
      <c r="U2702" t="s">
        <v>6737</v>
      </c>
      <c r="V2702" t="s">
        <v>6738</v>
      </c>
      <c r="W2702" t="s">
        <v>3085</v>
      </c>
      <c r="X2702" t="str">
        <f t="shared" si="42"/>
        <v>Inversión</v>
      </c>
      <c r="Y2702" t="s">
        <v>3157</v>
      </c>
    </row>
    <row r="2703" spans="1:25">
      <c r="A2703" t="s">
        <v>3278</v>
      </c>
      <c r="B2703" t="s">
        <v>3340</v>
      </c>
      <c r="C2703" t="s">
        <v>6739</v>
      </c>
      <c r="D2703" t="s">
        <v>3076</v>
      </c>
      <c r="E2703" t="s">
        <v>3077</v>
      </c>
      <c r="F2703" t="s">
        <v>3149</v>
      </c>
      <c r="G2703" t="s">
        <v>6501</v>
      </c>
      <c r="H2703" t="s">
        <v>437</v>
      </c>
      <c r="I2703" t="s">
        <v>649</v>
      </c>
      <c r="J2703" t="s">
        <v>246</v>
      </c>
      <c r="K2703" t="s">
        <v>3150</v>
      </c>
      <c r="L2703" t="s">
        <v>247</v>
      </c>
      <c r="M2703">
        <v>27950450</v>
      </c>
      <c r="N2703">
        <v>6521772</v>
      </c>
      <c r="O2703">
        <v>34472222</v>
      </c>
      <c r="P2703">
        <v>0</v>
      </c>
      <c r="Q2703" t="s">
        <v>6740</v>
      </c>
      <c r="R2703" t="s">
        <v>3285</v>
      </c>
      <c r="S2703" t="s">
        <v>4403</v>
      </c>
      <c r="T2703" t="s">
        <v>6741</v>
      </c>
      <c r="U2703" t="s">
        <v>6742</v>
      </c>
      <c r="V2703" t="s">
        <v>6743</v>
      </c>
      <c r="W2703" t="s">
        <v>3085</v>
      </c>
      <c r="X2703" t="str">
        <f t="shared" si="42"/>
        <v>Inversión</v>
      </c>
      <c r="Y2703" t="s">
        <v>3157</v>
      </c>
    </row>
    <row r="2704" spans="1:25">
      <c r="A2704" t="s">
        <v>3392</v>
      </c>
      <c r="B2704" t="s">
        <v>3340</v>
      </c>
      <c r="C2704" t="s">
        <v>6744</v>
      </c>
      <c r="D2704" t="s">
        <v>3076</v>
      </c>
      <c r="E2704" t="s">
        <v>3077</v>
      </c>
      <c r="F2704" t="s">
        <v>3149</v>
      </c>
      <c r="G2704" t="s">
        <v>6501</v>
      </c>
      <c r="H2704" t="s">
        <v>437</v>
      </c>
      <c r="I2704" t="s">
        <v>649</v>
      </c>
      <c r="J2704" t="s">
        <v>246</v>
      </c>
      <c r="K2704" t="s">
        <v>3150</v>
      </c>
      <c r="L2704" t="s">
        <v>247</v>
      </c>
      <c r="M2704">
        <v>14000000</v>
      </c>
      <c r="N2704">
        <v>28000000</v>
      </c>
      <c r="O2704">
        <v>42000000</v>
      </c>
      <c r="P2704">
        <v>0</v>
      </c>
      <c r="Q2704" t="s">
        <v>6745</v>
      </c>
      <c r="R2704" t="s">
        <v>3406</v>
      </c>
      <c r="S2704" t="s">
        <v>6746</v>
      </c>
      <c r="T2704" t="s">
        <v>6747</v>
      </c>
      <c r="U2704" t="s">
        <v>6748</v>
      </c>
      <c r="V2704" t="s">
        <v>6749</v>
      </c>
      <c r="W2704" t="s">
        <v>3085</v>
      </c>
      <c r="X2704" t="str">
        <f t="shared" si="42"/>
        <v>Inversión</v>
      </c>
      <c r="Y2704" t="s">
        <v>3157</v>
      </c>
    </row>
    <row r="2705" spans="1:25">
      <c r="A2705" t="s">
        <v>3285</v>
      </c>
      <c r="B2705" t="s">
        <v>3340</v>
      </c>
      <c r="C2705" t="s">
        <v>6750</v>
      </c>
      <c r="D2705" t="s">
        <v>3076</v>
      </c>
      <c r="E2705" t="s">
        <v>3077</v>
      </c>
      <c r="F2705" t="s">
        <v>3149</v>
      </c>
      <c r="G2705" t="s">
        <v>6501</v>
      </c>
      <c r="H2705" t="s">
        <v>437</v>
      </c>
      <c r="I2705" t="s">
        <v>649</v>
      </c>
      <c r="J2705" t="s">
        <v>246</v>
      </c>
      <c r="K2705" t="s">
        <v>3150</v>
      </c>
      <c r="L2705" t="s">
        <v>247</v>
      </c>
      <c r="M2705">
        <v>7000000</v>
      </c>
      <c r="N2705">
        <v>8400000</v>
      </c>
      <c r="O2705">
        <v>15400000</v>
      </c>
      <c r="P2705">
        <v>0</v>
      </c>
      <c r="Q2705" t="s">
        <v>6751</v>
      </c>
      <c r="R2705" t="s">
        <v>3413</v>
      </c>
      <c r="S2705" t="s">
        <v>3806</v>
      </c>
      <c r="T2705" t="s">
        <v>5206</v>
      </c>
      <c r="U2705" t="s">
        <v>6752</v>
      </c>
      <c r="V2705" t="s">
        <v>6753</v>
      </c>
      <c r="W2705" t="s">
        <v>3085</v>
      </c>
      <c r="X2705" t="str">
        <f t="shared" si="42"/>
        <v>Inversión</v>
      </c>
      <c r="Y2705" t="s">
        <v>3157</v>
      </c>
    </row>
    <row r="2706" spans="1:25">
      <c r="A2706" t="s">
        <v>3406</v>
      </c>
      <c r="B2706" t="s">
        <v>3340</v>
      </c>
      <c r="C2706" t="s">
        <v>6754</v>
      </c>
      <c r="D2706" t="s">
        <v>3076</v>
      </c>
      <c r="E2706" t="s">
        <v>3077</v>
      </c>
      <c r="F2706" t="s">
        <v>3149</v>
      </c>
      <c r="G2706" t="s">
        <v>6501</v>
      </c>
      <c r="H2706" t="s">
        <v>437</v>
      </c>
      <c r="I2706" t="s">
        <v>649</v>
      </c>
      <c r="J2706" t="s">
        <v>246</v>
      </c>
      <c r="K2706" t="s">
        <v>3150</v>
      </c>
      <c r="L2706" t="s">
        <v>247</v>
      </c>
      <c r="M2706">
        <v>87500000</v>
      </c>
      <c r="N2706">
        <v>-16916667</v>
      </c>
      <c r="O2706">
        <v>70583333</v>
      </c>
      <c r="P2706">
        <v>0</v>
      </c>
      <c r="Q2706" t="s">
        <v>6755</v>
      </c>
      <c r="R2706" t="s">
        <v>3118</v>
      </c>
      <c r="S2706" t="s">
        <v>6756</v>
      </c>
      <c r="T2706" t="s">
        <v>6757</v>
      </c>
      <c r="U2706" t="s">
        <v>6758</v>
      </c>
      <c r="V2706" t="s">
        <v>6759</v>
      </c>
      <c r="W2706" t="s">
        <v>3085</v>
      </c>
      <c r="X2706" t="str">
        <f t="shared" si="42"/>
        <v>Inversión</v>
      </c>
      <c r="Y2706" t="s">
        <v>3157</v>
      </c>
    </row>
    <row r="2707" spans="1:25">
      <c r="A2707" t="s">
        <v>3413</v>
      </c>
      <c r="B2707" t="s">
        <v>3340</v>
      </c>
      <c r="C2707" t="s">
        <v>6760</v>
      </c>
      <c r="D2707" t="s">
        <v>3076</v>
      </c>
      <c r="E2707" t="s">
        <v>3331</v>
      </c>
      <c r="F2707" t="s">
        <v>3149</v>
      </c>
      <c r="G2707" t="s">
        <v>6501</v>
      </c>
      <c r="H2707" t="s">
        <v>437</v>
      </c>
      <c r="I2707" t="s">
        <v>649</v>
      </c>
      <c r="J2707" t="s">
        <v>246</v>
      </c>
      <c r="K2707" t="s">
        <v>3150</v>
      </c>
      <c r="L2707" t="s">
        <v>247</v>
      </c>
      <c r="M2707">
        <v>12134880</v>
      </c>
      <c r="N2707">
        <v>-12134880</v>
      </c>
      <c r="O2707">
        <v>0</v>
      </c>
      <c r="P2707">
        <v>0</v>
      </c>
      <c r="Q2707" t="s">
        <v>6761</v>
      </c>
      <c r="R2707" t="s">
        <v>3421</v>
      </c>
      <c r="S2707" t="s">
        <v>3085</v>
      </c>
      <c r="T2707" t="s">
        <v>3085</v>
      </c>
      <c r="U2707" t="s">
        <v>3085</v>
      </c>
      <c r="V2707" t="s">
        <v>3085</v>
      </c>
      <c r="W2707" t="s">
        <v>3085</v>
      </c>
      <c r="X2707" t="str">
        <f t="shared" si="42"/>
        <v>Inversión</v>
      </c>
      <c r="Y2707" t="s">
        <v>3157</v>
      </c>
    </row>
    <row r="2708" spans="1:25">
      <c r="A2708" t="s">
        <v>3118</v>
      </c>
      <c r="B2708" t="s">
        <v>3340</v>
      </c>
      <c r="C2708" t="s">
        <v>6762</v>
      </c>
      <c r="D2708" t="s">
        <v>3076</v>
      </c>
      <c r="E2708" t="s">
        <v>3077</v>
      </c>
      <c r="F2708" t="s">
        <v>3149</v>
      </c>
      <c r="G2708" t="s">
        <v>6501</v>
      </c>
      <c r="H2708" t="s">
        <v>437</v>
      </c>
      <c r="I2708" t="s">
        <v>649</v>
      </c>
      <c r="J2708" t="s">
        <v>246</v>
      </c>
      <c r="K2708" t="s">
        <v>3150</v>
      </c>
      <c r="L2708" t="s">
        <v>247</v>
      </c>
      <c r="M2708">
        <v>38311784</v>
      </c>
      <c r="N2708">
        <v>2873384</v>
      </c>
      <c r="O2708">
        <v>41185168</v>
      </c>
      <c r="P2708">
        <v>0</v>
      </c>
      <c r="Q2708" t="s">
        <v>6763</v>
      </c>
      <c r="R2708" t="s">
        <v>3428</v>
      </c>
      <c r="S2708" t="s">
        <v>4579</v>
      </c>
      <c r="T2708" t="s">
        <v>4404</v>
      </c>
      <c r="U2708" t="s">
        <v>6764</v>
      </c>
      <c r="V2708" t="s">
        <v>6765</v>
      </c>
      <c r="W2708" t="s">
        <v>3085</v>
      </c>
      <c r="X2708" t="str">
        <f t="shared" si="42"/>
        <v>Inversión</v>
      </c>
      <c r="Y2708" t="s">
        <v>3157</v>
      </c>
    </row>
    <row r="2709" spans="1:25">
      <c r="A2709" t="s">
        <v>3421</v>
      </c>
      <c r="B2709" t="s">
        <v>3340</v>
      </c>
      <c r="C2709" t="s">
        <v>6766</v>
      </c>
      <c r="D2709" t="s">
        <v>3076</v>
      </c>
      <c r="E2709" t="s">
        <v>3077</v>
      </c>
      <c r="F2709" t="s">
        <v>3149</v>
      </c>
      <c r="G2709" t="s">
        <v>6501</v>
      </c>
      <c r="H2709" t="s">
        <v>437</v>
      </c>
      <c r="I2709" t="s">
        <v>649</v>
      </c>
      <c r="J2709" t="s">
        <v>246</v>
      </c>
      <c r="K2709" t="s">
        <v>3150</v>
      </c>
      <c r="L2709" t="s">
        <v>247</v>
      </c>
      <c r="M2709">
        <v>10374692</v>
      </c>
      <c r="N2709">
        <v>2939496</v>
      </c>
      <c r="O2709">
        <v>13314188</v>
      </c>
      <c r="P2709">
        <v>0</v>
      </c>
      <c r="Q2709" t="s">
        <v>6767</v>
      </c>
      <c r="R2709" t="s">
        <v>3305</v>
      </c>
      <c r="S2709" t="s">
        <v>4252</v>
      </c>
      <c r="T2709" t="s">
        <v>6768</v>
      </c>
      <c r="U2709" t="s">
        <v>6769</v>
      </c>
      <c r="V2709" t="s">
        <v>6770</v>
      </c>
      <c r="W2709" t="s">
        <v>3085</v>
      </c>
      <c r="X2709" t="str">
        <f t="shared" si="42"/>
        <v>Inversión</v>
      </c>
      <c r="Y2709" t="s">
        <v>3157</v>
      </c>
    </row>
    <row r="2710" spans="1:25">
      <c r="A2710" t="s">
        <v>3421</v>
      </c>
      <c r="B2710" t="s">
        <v>3340</v>
      </c>
      <c r="C2710" t="s">
        <v>6766</v>
      </c>
      <c r="D2710" t="s">
        <v>3076</v>
      </c>
      <c r="E2710" t="s">
        <v>3077</v>
      </c>
      <c r="F2710" t="s">
        <v>3149</v>
      </c>
      <c r="G2710" t="s">
        <v>6501</v>
      </c>
      <c r="H2710" t="s">
        <v>437</v>
      </c>
      <c r="I2710" t="s">
        <v>649</v>
      </c>
      <c r="J2710" t="s">
        <v>253</v>
      </c>
      <c r="K2710" t="s">
        <v>3115</v>
      </c>
      <c r="L2710" t="s">
        <v>247</v>
      </c>
      <c r="M2710">
        <v>0</v>
      </c>
      <c r="N2710">
        <v>0</v>
      </c>
      <c r="O2710">
        <v>0</v>
      </c>
      <c r="P2710">
        <v>0</v>
      </c>
      <c r="Q2710" t="s">
        <v>6767</v>
      </c>
      <c r="R2710" t="s">
        <v>3305</v>
      </c>
      <c r="S2710" t="s">
        <v>4252</v>
      </c>
      <c r="T2710" t="s">
        <v>6768</v>
      </c>
      <c r="U2710" t="s">
        <v>6769</v>
      </c>
      <c r="V2710" t="s">
        <v>6770</v>
      </c>
      <c r="W2710" t="s">
        <v>3085</v>
      </c>
      <c r="X2710" t="str">
        <f t="shared" si="42"/>
        <v>Inversión</v>
      </c>
      <c r="Y2710" t="s">
        <v>3157</v>
      </c>
    </row>
    <row r="2711" spans="1:25">
      <c r="A2711" t="s">
        <v>3428</v>
      </c>
      <c r="B2711" t="s">
        <v>3340</v>
      </c>
      <c r="C2711" t="s">
        <v>6771</v>
      </c>
      <c r="D2711" t="s">
        <v>3076</v>
      </c>
      <c r="E2711" t="s">
        <v>3077</v>
      </c>
      <c r="F2711" t="s">
        <v>3149</v>
      </c>
      <c r="G2711" t="s">
        <v>6501</v>
      </c>
      <c r="H2711" t="s">
        <v>437</v>
      </c>
      <c r="I2711" t="s">
        <v>649</v>
      </c>
      <c r="J2711" t="s">
        <v>246</v>
      </c>
      <c r="K2711" t="s">
        <v>3150</v>
      </c>
      <c r="L2711" t="s">
        <v>247</v>
      </c>
      <c r="M2711">
        <v>38905095</v>
      </c>
      <c r="N2711">
        <v>-3371778</v>
      </c>
      <c r="O2711">
        <v>35533317</v>
      </c>
      <c r="P2711">
        <v>0</v>
      </c>
      <c r="Q2711" t="s">
        <v>6772</v>
      </c>
      <c r="R2711" t="s">
        <v>3125</v>
      </c>
      <c r="S2711" t="s">
        <v>6773</v>
      </c>
      <c r="T2711" t="s">
        <v>6774</v>
      </c>
      <c r="U2711" t="s">
        <v>6775</v>
      </c>
      <c r="V2711" t="s">
        <v>6776</v>
      </c>
      <c r="W2711" t="s">
        <v>3085</v>
      </c>
      <c r="X2711" t="str">
        <f t="shared" si="42"/>
        <v>Inversión</v>
      </c>
      <c r="Y2711" t="s">
        <v>3157</v>
      </c>
    </row>
    <row r="2712" spans="1:25">
      <c r="A2712" t="s">
        <v>3305</v>
      </c>
      <c r="B2712" t="s">
        <v>3340</v>
      </c>
      <c r="C2712" t="s">
        <v>6777</v>
      </c>
      <c r="D2712" t="s">
        <v>3076</v>
      </c>
      <c r="E2712" t="s">
        <v>3077</v>
      </c>
      <c r="F2712" t="s">
        <v>3149</v>
      </c>
      <c r="G2712" t="s">
        <v>6501</v>
      </c>
      <c r="H2712" t="s">
        <v>437</v>
      </c>
      <c r="I2712" t="s">
        <v>649</v>
      </c>
      <c r="J2712" t="s">
        <v>246</v>
      </c>
      <c r="K2712" t="s">
        <v>3150</v>
      </c>
      <c r="L2712" t="s">
        <v>247</v>
      </c>
      <c r="M2712">
        <v>39640608</v>
      </c>
      <c r="N2712">
        <v>-4789908</v>
      </c>
      <c r="O2712">
        <v>34850700</v>
      </c>
      <c r="P2712">
        <v>0</v>
      </c>
      <c r="Q2712" t="s">
        <v>6778</v>
      </c>
      <c r="R2712" t="s">
        <v>3133</v>
      </c>
      <c r="S2712" t="s">
        <v>6779</v>
      </c>
      <c r="T2712" t="s">
        <v>6780</v>
      </c>
      <c r="U2712" t="s">
        <v>6781</v>
      </c>
      <c r="V2712" t="s">
        <v>6782</v>
      </c>
      <c r="W2712" t="s">
        <v>3085</v>
      </c>
      <c r="X2712" t="str">
        <f t="shared" si="42"/>
        <v>Inversión</v>
      </c>
      <c r="Y2712" t="s">
        <v>3157</v>
      </c>
    </row>
    <row r="2713" spans="1:25">
      <c r="A2713" t="s">
        <v>3125</v>
      </c>
      <c r="B2713" t="s">
        <v>3340</v>
      </c>
      <c r="C2713" t="s">
        <v>6783</v>
      </c>
      <c r="D2713" t="s">
        <v>3076</v>
      </c>
      <c r="E2713" t="s">
        <v>3399</v>
      </c>
      <c r="F2713" t="s">
        <v>3149</v>
      </c>
      <c r="G2713" t="s">
        <v>6501</v>
      </c>
      <c r="H2713" t="s">
        <v>437</v>
      </c>
      <c r="I2713" t="s">
        <v>649</v>
      </c>
      <c r="J2713" t="s">
        <v>246</v>
      </c>
      <c r="K2713" t="s">
        <v>3150</v>
      </c>
      <c r="L2713" t="s">
        <v>247</v>
      </c>
      <c r="M2713">
        <v>66067680</v>
      </c>
      <c r="N2713">
        <v>-66067680</v>
      </c>
      <c r="O2713">
        <v>0</v>
      </c>
      <c r="P2713">
        <v>0</v>
      </c>
      <c r="Q2713" t="s">
        <v>6784</v>
      </c>
      <c r="R2713" t="s">
        <v>3438</v>
      </c>
      <c r="S2713" t="s">
        <v>3085</v>
      </c>
      <c r="T2713" t="s">
        <v>3085</v>
      </c>
      <c r="U2713" t="s">
        <v>3085</v>
      </c>
      <c r="V2713" t="s">
        <v>3085</v>
      </c>
      <c r="W2713" t="s">
        <v>3085</v>
      </c>
      <c r="X2713" t="str">
        <f t="shared" si="42"/>
        <v>Inversión</v>
      </c>
      <c r="Y2713" t="s">
        <v>3157</v>
      </c>
    </row>
    <row r="2714" spans="1:25">
      <c r="A2714" t="s">
        <v>3133</v>
      </c>
      <c r="B2714" t="s">
        <v>3340</v>
      </c>
      <c r="C2714" t="s">
        <v>6785</v>
      </c>
      <c r="D2714" t="s">
        <v>3076</v>
      </c>
      <c r="E2714" t="s">
        <v>3077</v>
      </c>
      <c r="F2714" t="s">
        <v>3149</v>
      </c>
      <c r="G2714" t="s">
        <v>6501</v>
      </c>
      <c r="H2714" t="s">
        <v>437</v>
      </c>
      <c r="I2714" t="s">
        <v>649</v>
      </c>
      <c r="J2714" t="s">
        <v>246</v>
      </c>
      <c r="K2714" t="s">
        <v>3150</v>
      </c>
      <c r="L2714" t="s">
        <v>247</v>
      </c>
      <c r="M2714">
        <v>50927550</v>
      </c>
      <c r="N2714">
        <v>-4617431</v>
      </c>
      <c r="O2714">
        <v>46310119</v>
      </c>
      <c r="P2714">
        <v>0</v>
      </c>
      <c r="Q2714" t="s">
        <v>6786</v>
      </c>
      <c r="R2714" t="s">
        <v>3464</v>
      </c>
      <c r="S2714" t="s">
        <v>6787</v>
      </c>
      <c r="T2714" t="s">
        <v>6788</v>
      </c>
      <c r="U2714" t="s">
        <v>6789</v>
      </c>
      <c r="V2714" t="s">
        <v>6790</v>
      </c>
      <c r="W2714" t="s">
        <v>3085</v>
      </c>
      <c r="X2714" t="str">
        <f t="shared" si="42"/>
        <v>Inversión</v>
      </c>
      <c r="Y2714" t="s">
        <v>3157</v>
      </c>
    </row>
    <row r="2715" spans="1:25">
      <c r="A2715" t="s">
        <v>3438</v>
      </c>
      <c r="B2715" t="s">
        <v>3340</v>
      </c>
      <c r="C2715" t="s">
        <v>6791</v>
      </c>
      <c r="D2715" t="s">
        <v>3076</v>
      </c>
      <c r="E2715" t="s">
        <v>3077</v>
      </c>
      <c r="F2715" t="s">
        <v>3149</v>
      </c>
      <c r="G2715" t="s">
        <v>6501</v>
      </c>
      <c r="H2715" t="s">
        <v>437</v>
      </c>
      <c r="I2715" t="s">
        <v>649</v>
      </c>
      <c r="J2715" t="s">
        <v>246</v>
      </c>
      <c r="K2715" t="s">
        <v>3150</v>
      </c>
      <c r="L2715" t="s">
        <v>247</v>
      </c>
      <c r="M2715">
        <v>10185510</v>
      </c>
      <c r="N2715">
        <v>-1280566</v>
      </c>
      <c r="O2715">
        <v>8904944</v>
      </c>
      <c r="P2715">
        <v>0</v>
      </c>
      <c r="Q2715" t="s">
        <v>6792</v>
      </c>
      <c r="R2715" t="s">
        <v>3326</v>
      </c>
      <c r="S2715" t="s">
        <v>6793</v>
      </c>
      <c r="T2715" t="s">
        <v>6794</v>
      </c>
      <c r="U2715" t="s">
        <v>6795</v>
      </c>
      <c r="V2715" t="s">
        <v>6796</v>
      </c>
      <c r="W2715" t="s">
        <v>3085</v>
      </c>
      <c r="X2715" t="str">
        <f t="shared" si="42"/>
        <v>Inversión</v>
      </c>
      <c r="Y2715" t="s">
        <v>3157</v>
      </c>
    </row>
    <row r="2716" spans="1:25">
      <c r="A2716" t="s">
        <v>3464</v>
      </c>
      <c r="B2716" t="s">
        <v>3340</v>
      </c>
      <c r="C2716" t="s">
        <v>6797</v>
      </c>
      <c r="D2716" t="s">
        <v>3076</v>
      </c>
      <c r="E2716" t="s">
        <v>3077</v>
      </c>
      <c r="F2716" t="s">
        <v>3149</v>
      </c>
      <c r="G2716" t="s">
        <v>6501</v>
      </c>
      <c r="H2716" t="s">
        <v>437</v>
      </c>
      <c r="I2716" t="s">
        <v>649</v>
      </c>
      <c r="J2716" t="s">
        <v>246</v>
      </c>
      <c r="K2716" t="s">
        <v>3150</v>
      </c>
      <c r="L2716" t="s">
        <v>247</v>
      </c>
      <c r="M2716">
        <v>51873460</v>
      </c>
      <c r="N2716">
        <v>-30259519</v>
      </c>
      <c r="O2716">
        <v>21613941</v>
      </c>
      <c r="P2716">
        <v>0</v>
      </c>
      <c r="Q2716" t="s">
        <v>6798</v>
      </c>
      <c r="R2716" t="s">
        <v>3311</v>
      </c>
      <c r="S2716" t="s">
        <v>6799</v>
      </c>
      <c r="T2716" t="s">
        <v>6800</v>
      </c>
      <c r="U2716" t="s">
        <v>6801</v>
      </c>
      <c r="V2716" t="s">
        <v>6802</v>
      </c>
      <c r="W2716" t="s">
        <v>3085</v>
      </c>
      <c r="X2716" t="str">
        <f t="shared" si="42"/>
        <v>Inversión</v>
      </c>
      <c r="Y2716" t="s">
        <v>3157</v>
      </c>
    </row>
    <row r="2717" spans="1:25">
      <c r="A2717" t="s">
        <v>3326</v>
      </c>
      <c r="B2717" t="s">
        <v>3340</v>
      </c>
      <c r="C2717" t="s">
        <v>6803</v>
      </c>
      <c r="D2717" t="s">
        <v>3076</v>
      </c>
      <c r="E2717" t="s">
        <v>3077</v>
      </c>
      <c r="F2717" t="s">
        <v>3149</v>
      </c>
      <c r="G2717" t="s">
        <v>6501</v>
      </c>
      <c r="H2717" t="s">
        <v>437</v>
      </c>
      <c r="I2717" t="s">
        <v>649</v>
      </c>
      <c r="J2717" t="s">
        <v>246</v>
      </c>
      <c r="K2717" t="s">
        <v>3150</v>
      </c>
      <c r="L2717" t="s">
        <v>247</v>
      </c>
      <c r="M2717">
        <v>6000000</v>
      </c>
      <c r="N2717">
        <v>-3</v>
      </c>
      <c r="O2717">
        <v>5999997</v>
      </c>
      <c r="P2717">
        <v>0</v>
      </c>
      <c r="Q2717" t="s">
        <v>6804</v>
      </c>
      <c r="R2717" t="s">
        <v>3458</v>
      </c>
      <c r="S2717" t="s">
        <v>6768</v>
      </c>
      <c r="T2717" t="s">
        <v>6805</v>
      </c>
      <c r="U2717" t="s">
        <v>6806</v>
      </c>
      <c r="V2717" t="s">
        <v>6807</v>
      </c>
      <c r="W2717" t="s">
        <v>3085</v>
      </c>
      <c r="X2717" t="str">
        <f t="shared" si="42"/>
        <v>Inversión</v>
      </c>
      <c r="Y2717" t="s">
        <v>3157</v>
      </c>
    </row>
    <row r="2718" spans="1:25">
      <c r="A2718" t="s">
        <v>3311</v>
      </c>
      <c r="B2718" t="s">
        <v>3679</v>
      </c>
      <c r="C2718" t="s">
        <v>6808</v>
      </c>
      <c r="D2718" t="s">
        <v>3076</v>
      </c>
      <c r="E2718" t="s">
        <v>3077</v>
      </c>
      <c r="F2718" t="s">
        <v>3149</v>
      </c>
      <c r="G2718" t="s">
        <v>6501</v>
      </c>
      <c r="H2718" t="s">
        <v>437</v>
      </c>
      <c r="I2718" t="s">
        <v>649</v>
      </c>
      <c r="J2718" t="s">
        <v>246</v>
      </c>
      <c r="K2718" t="s">
        <v>3150</v>
      </c>
      <c r="L2718" t="s">
        <v>247</v>
      </c>
      <c r="M2718">
        <v>165586291</v>
      </c>
      <c r="N2718">
        <v>109635954</v>
      </c>
      <c r="O2718">
        <v>275222245</v>
      </c>
      <c r="P2718">
        <v>0</v>
      </c>
      <c r="Q2718" t="s">
        <v>6809</v>
      </c>
      <c r="R2718" t="s">
        <v>3472</v>
      </c>
      <c r="S2718" t="s">
        <v>6810</v>
      </c>
      <c r="T2718" t="s">
        <v>6811</v>
      </c>
      <c r="U2718" t="s">
        <v>6812</v>
      </c>
      <c r="V2718" t="s">
        <v>6813</v>
      </c>
      <c r="W2718" t="s">
        <v>6814</v>
      </c>
      <c r="X2718" t="str">
        <f t="shared" si="42"/>
        <v>Inversión</v>
      </c>
      <c r="Y2718" t="s">
        <v>3157</v>
      </c>
    </row>
    <row r="2719" spans="1:25">
      <c r="A2719" t="s">
        <v>3458</v>
      </c>
      <c r="B2719" t="s">
        <v>3679</v>
      </c>
      <c r="C2719" t="s">
        <v>6815</v>
      </c>
      <c r="D2719" t="s">
        <v>3076</v>
      </c>
      <c r="E2719" t="s">
        <v>3077</v>
      </c>
      <c r="F2719" t="s">
        <v>6500</v>
      </c>
      <c r="G2719" t="s">
        <v>6501</v>
      </c>
      <c r="H2719" t="s">
        <v>309</v>
      </c>
      <c r="I2719" t="s">
        <v>311</v>
      </c>
      <c r="J2719" t="s">
        <v>246</v>
      </c>
      <c r="K2719" t="s">
        <v>3079</v>
      </c>
      <c r="L2719" t="s">
        <v>247</v>
      </c>
      <c r="M2719">
        <v>1306907</v>
      </c>
      <c r="N2719">
        <v>0</v>
      </c>
      <c r="O2719">
        <v>1306907</v>
      </c>
      <c r="P2719">
        <v>0</v>
      </c>
      <c r="Q2719" t="s">
        <v>6816</v>
      </c>
      <c r="R2719" t="s">
        <v>3344</v>
      </c>
      <c r="S2719" t="s">
        <v>6817</v>
      </c>
      <c r="T2719" t="s">
        <v>3085</v>
      </c>
      <c r="U2719" t="s">
        <v>6818</v>
      </c>
      <c r="V2719" t="s">
        <v>6819</v>
      </c>
      <c r="W2719" t="s">
        <v>3085</v>
      </c>
      <c r="X2719" t="str">
        <f t="shared" si="42"/>
        <v>Funcionamiento</v>
      </c>
      <c r="Y2719" t="s">
        <v>6501</v>
      </c>
    </row>
    <row r="2720" spans="1:25">
      <c r="A2720" t="s">
        <v>3458</v>
      </c>
      <c r="B2720" t="s">
        <v>3679</v>
      </c>
      <c r="C2720" t="s">
        <v>6815</v>
      </c>
      <c r="D2720" t="s">
        <v>3076</v>
      </c>
      <c r="E2720" t="s">
        <v>3077</v>
      </c>
      <c r="F2720" t="s">
        <v>6500</v>
      </c>
      <c r="G2720" t="s">
        <v>6501</v>
      </c>
      <c r="H2720" t="s">
        <v>333</v>
      </c>
      <c r="I2720" t="s">
        <v>335</v>
      </c>
      <c r="J2720" t="s">
        <v>246</v>
      </c>
      <c r="K2720" t="s">
        <v>3079</v>
      </c>
      <c r="L2720" t="s">
        <v>247</v>
      </c>
      <c r="M2720">
        <v>90989</v>
      </c>
      <c r="N2720">
        <v>0</v>
      </c>
      <c r="O2720">
        <v>90989</v>
      </c>
      <c r="P2720">
        <v>0</v>
      </c>
      <c r="Q2720" t="s">
        <v>6816</v>
      </c>
      <c r="R2720" t="s">
        <v>3344</v>
      </c>
      <c r="S2720" t="s">
        <v>6817</v>
      </c>
      <c r="T2720" t="s">
        <v>3085</v>
      </c>
      <c r="U2720" t="s">
        <v>6818</v>
      </c>
      <c r="V2720" t="s">
        <v>6819</v>
      </c>
      <c r="W2720" t="s">
        <v>3085</v>
      </c>
      <c r="X2720" t="str">
        <f t="shared" si="42"/>
        <v>Funcionamiento</v>
      </c>
      <c r="Y2720" t="s">
        <v>6501</v>
      </c>
    </row>
    <row r="2721" spans="1:25">
      <c r="A2721" t="s">
        <v>3458</v>
      </c>
      <c r="B2721" t="s">
        <v>3679</v>
      </c>
      <c r="C2721" t="s">
        <v>6815</v>
      </c>
      <c r="D2721" t="s">
        <v>3076</v>
      </c>
      <c r="E2721" t="s">
        <v>3077</v>
      </c>
      <c r="F2721" t="s">
        <v>6500</v>
      </c>
      <c r="G2721" t="s">
        <v>6501</v>
      </c>
      <c r="H2721" t="s">
        <v>312</v>
      </c>
      <c r="I2721" t="s">
        <v>3333</v>
      </c>
      <c r="J2721" t="s">
        <v>246</v>
      </c>
      <c r="K2721" t="s">
        <v>3079</v>
      </c>
      <c r="L2721" t="s">
        <v>247</v>
      </c>
      <c r="M2721">
        <v>1206820</v>
      </c>
      <c r="N2721">
        <v>0</v>
      </c>
      <c r="O2721">
        <v>1206820</v>
      </c>
      <c r="P2721">
        <v>0</v>
      </c>
      <c r="Q2721" t="s">
        <v>6816</v>
      </c>
      <c r="R2721" t="s">
        <v>3344</v>
      </c>
      <c r="S2721" t="s">
        <v>6817</v>
      </c>
      <c r="T2721" t="s">
        <v>3085</v>
      </c>
      <c r="U2721" t="s">
        <v>6818</v>
      </c>
      <c r="V2721" t="s">
        <v>6819</v>
      </c>
      <c r="W2721" t="s">
        <v>3085</v>
      </c>
      <c r="X2721" t="str">
        <f t="shared" si="42"/>
        <v>Funcionamiento</v>
      </c>
      <c r="Y2721" t="s">
        <v>6501</v>
      </c>
    </row>
    <row r="2722" spans="1:25">
      <c r="A2722" t="s">
        <v>3458</v>
      </c>
      <c r="B2722" t="s">
        <v>3679</v>
      </c>
      <c r="C2722" t="s">
        <v>6815</v>
      </c>
      <c r="D2722" t="s">
        <v>3076</v>
      </c>
      <c r="E2722" t="s">
        <v>3077</v>
      </c>
      <c r="F2722" t="s">
        <v>6500</v>
      </c>
      <c r="G2722" t="s">
        <v>6501</v>
      </c>
      <c r="H2722" t="s">
        <v>292</v>
      </c>
      <c r="I2722" t="s">
        <v>293</v>
      </c>
      <c r="J2722" t="s">
        <v>246</v>
      </c>
      <c r="K2722" t="s">
        <v>3079</v>
      </c>
      <c r="L2722" t="s">
        <v>247</v>
      </c>
      <c r="M2722">
        <v>53887298</v>
      </c>
      <c r="N2722">
        <v>0</v>
      </c>
      <c r="O2722">
        <v>53887298</v>
      </c>
      <c r="P2722">
        <v>0</v>
      </c>
      <c r="Q2722" t="s">
        <v>6816</v>
      </c>
      <c r="R2722" t="s">
        <v>3344</v>
      </c>
      <c r="S2722" t="s">
        <v>6817</v>
      </c>
      <c r="T2722" t="s">
        <v>3085</v>
      </c>
      <c r="U2722" t="s">
        <v>6818</v>
      </c>
      <c r="V2722" t="s">
        <v>6819</v>
      </c>
      <c r="W2722" t="s">
        <v>3085</v>
      </c>
      <c r="X2722" t="str">
        <f t="shared" si="42"/>
        <v>Funcionamiento</v>
      </c>
      <c r="Y2722" t="s">
        <v>6501</v>
      </c>
    </row>
    <row r="2723" spans="1:25">
      <c r="A2723" t="s">
        <v>3458</v>
      </c>
      <c r="B2723" t="s">
        <v>3679</v>
      </c>
      <c r="C2723" t="s">
        <v>6815</v>
      </c>
      <c r="D2723" t="s">
        <v>3076</v>
      </c>
      <c r="E2723" t="s">
        <v>3077</v>
      </c>
      <c r="F2723" t="s">
        <v>6500</v>
      </c>
      <c r="G2723" t="s">
        <v>6501</v>
      </c>
      <c r="H2723" t="s">
        <v>336</v>
      </c>
      <c r="I2723" t="s">
        <v>337</v>
      </c>
      <c r="J2723" t="s">
        <v>246</v>
      </c>
      <c r="K2723" t="s">
        <v>3079</v>
      </c>
      <c r="L2723" t="s">
        <v>247</v>
      </c>
      <c r="M2723">
        <v>2354967</v>
      </c>
      <c r="N2723">
        <v>0</v>
      </c>
      <c r="O2723">
        <v>2354967</v>
      </c>
      <c r="P2723">
        <v>0</v>
      </c>
      <c r="Q2723" t="s">
        <v>6816</v>
      </c>
      <c r="R2723" t="s">
        <v>3344</v>
      </c>
      <c r="S2723" t="s">
        <v>6817</v>
      </c>
      <c r="T2723" t="s">
        <v>3085</v>
      </c>
      <c r="U2723" t="s">
        <v>6818</v>
      </c>
      <c r="V2723" t="s">
        <v>6819</v>
      </c>
      <c r="W2723" t="s">
        <v>3085</v>
      </c>
      <c r="X2723" t="str">
        <f t="shared" si="42"/>
        <v>Funcionamiento</v>
      </c>
      <c r="Y2723" t="s">
        <v>6501</v>
      </c>
    </row>
    <row r="2724" spans="1:25">
      <c r="A2724" t="s">
        <v>3458</v>
      </c>
      <c r="B2724" t="s">
        <v>3679</v>
      </c>
      <c r="C2724" t="s">
        <v>6815</v>
      </c>
      <c r="D2724" t="s">
        <v>3076</v>
      </c>
      <c r="E2724" t="s">
        <v>3077</v>
      </c>
      <c r="F2724" t="s">
        <v>6500</v>
      </c>
      <c r="G2724" t="s">
        <v>6501</v>
      </c>
      <c r="H2724" t="s">
        <v>331</v>
      </c>
      <c r="I2724" t="s">
        <v>587</v>
      </c>
      <c r="J2724" t="s">
        <v>246</v>
      </c>
      <c r="K2724" t="s">
        <v>3079</v>
      </c>
      <c r="L2724" t="s">
        <v>247</v>
      </c>
      <c r="M2724">
        <v>1338478</v>
      </c>
      <c r="N2724">
        <v>0</v>
      </c>
      <c r="O2724">
        <v>1338478</v>
      </c>
      <c r="P2724">
        <v>0</v>
      </c>
      <c r="Q2724" t="s">
        <v>6816</v>
      </c>
      <c r="R2724" t="s">
        <v>3344</v>
      </c>
      <c r="S2724" t="s">
        <v>6817</v>
      </c>
      <c r="T2724" t="s">
        <v>3085</v>
      </c>
      <c r="U2724" t="s">
        <v>6818</v>
      </c>
      <c r="V2724" t="s">
        <v>6819</v>
      </c>
      <c r="W2724" t="s">
        <v>3085</v>
      </c>
      <c r="X2724" t="str">
        <f t="shared" si="42"/>
        <v>Funcionamiento</v>
      </c>
      <c r="Y2724" t="s">
        <v>6501</v>
      </c>
    </row>
    <row r="2725" spans="1:25">
      <c r="A2725" t="s">
        <v>3458</v>
      </c>
      <c r="B2725" t="s">
        <v>3679</v>
      </c>
      <c r="C2725" t="s">
        <v>6815</v>
      </c>
      <c r="D2725" t="s">
        <v>3076</v>
      </c>
      <c r="E2725" t="s">
        <v>3077</v>
      </c>
      <c r="F2725" t="s">
        <v>6500</v>
      </c>
      <c r="G2725" t="s">
        <v>6501</v>
      </c>
      <c r="H2725" t="s">
        <v>303</v>
      </c>
      <c r="I2725" t="s">
        <v>305</v>
      </c>
      <c r="J2725" t="s">
        <v>246</v>
      </c>
      <c r="K2725" t="s">
        <v>3079</v>
      </c>
      <c r="L2725" t="s">
        <v>247</v>
      </c>
      <c r="M2725">
        <v>1699304</v>
      </c>
      <c r="N2725">
        <v>0</v>
      </c>
      <c r="O2725">
        <v>1699304</v>
      </c>
      <c r="P2725">
        <v>0</v>
      </c>
      <c r="Q2725" t="s">
        <v>6816</v>
      </c>
      <c r="R2725" t="s">
        <v>3344</v>
      </c>
      <c r="S2725" t="s">
        <v>6817</v>
      </c>
      <c r="T2725" t="s">
        <v>3085</v>
      </c>
      <c r="U2725" t="s">
        <v>6818</v>
      </c>
      <c r="V2725" t="s">
        <v>6819</v>
      </c>
      <c r="W2725" t="s">
        <v>3085</v>
      </c>
      <c r="X2725" t="str">
        <f t="shared" si="42"/>
        <v>Funcionamiento</v>
      </c>
      <c r="Y2725" t="s">
        <v>6501</v>
      </c>
    </row>
    <row r="2726" spans="1:25">
      <c r="A2726" t="s">
        <v>3458</v>
      </c>
      <c r="B2726" t="s">
        <v>3679</v>
      </c>
      <c r="C2726" t="s">
        <v>6815</v>
      </c>
      <c r="D2726" t="s">
        <v>3076</v>
      </c>
      <c r="E2726" t="s">
        <v>3077</v>
      </c>
      <c r="F2726" t="s">
        <v>6500</v>
      </c>
      <c r="G2726" t="s">
        <v>6501</v>
      </c>
      <c r="H2726" t="s">
        <v>294</v>
      </c>
      <c r="I2726" t="s">
        <v>296</v>
      </c>
      <c r="J2726" t="s">
        <v>246</v>
      </c>
      <c r="K2726" t="s">
        <v>3079</v>
      </c>
      <c r="L2726" t="s">
        <v>247</v>
      </c>
      <c r="M2726">
        <v>907746</v>
      </c>
      <c r="N2726">
        <v>0</v>
      </c>
      <c r="O2726">
        <v>907746</v>
      </c>
      <c r="P2726">
        <v>0</v>
      </c>
      <c r="Q2726" t="s">
        <v>6816</v>
      </c>
      <c r="R2726" t="s">
        <v>3344</v>
      </c>
      <c r="S2726" t="s">
        <v>6817</v>
      </c>
      <c r="T2726" t="s">
        <v>3085</v>
      </c>
      <c r="U2726" t="s">
        <v>6818</v>
      </c>
      <c r="V2726" t="s">
        <v>6819</v>
      </c>
      <c r="W2726" t="s">
        <v>3085</v>
      </c>
      <c r="X2726" t="str">
        <f t="shared" si="42"/>
        <v>Funcionamiento</v>
      </c>
      <c r="Y2726" t="s">
        <v>6501</v>
      </c>
    </row>
    <row r="2727" spans="1:25">
      <c r="A2727" t="s">
        <v>3472</v>
      </c>
      <c r="B2727" t="s">
        <v>5380</v>
      </c>
      <c r="C2727" t="s">
        <v>6820</v>
      </c>
      <c r="D2727" t="s">
        <v>3076</v>
      </c>
      <c r="E2727" t="s">
        <v>3077</v>
      </c>
      <c r="F2727" t="s">
        <v>6500</v>
      </c>
      <c r="G2727" t="s">
        <v>6501</v>
      </c>
      <c r="H2727" t="s">
        <v>314</v>
      </c>
      <c r="I2727" t="s">
        <v>582</v>
      </c>
      <c r="J2727" t="s">
        <v>246</v>
      </c>
      <c r="K2727" t="s">
        <v>3079</v>
      </c>
      <c r="L2727" t="s">
        <v>247</v>
      </c>
      <c r="M2727">
        <v>6774100</v>
      </c>
      <c r="N2727">
        <v>0</v>
      </c>
      <c r="O2727">
        <v>6774100</v>
      </c>
      <c r="P2727">
        <v>0</v>
      </c>
      <c r="Q2727" t="s">
        <v>6821</v>
      </c>
      <c r="R2727" t="s">
        <v>3486</v>
      </c>
      <c r="S2727" t="s">
        <v>4064</v>
      </c>
      <c r="T2727" t="s">
        <v>3085</v>
      </c>
      <c r="U2727" t="s">
        <v>6822</v>
      </c>
      <c r="V2727" t="s">
        <v>6823</v>
      </c>
      <c r="W2727" t="s">
        <v>3085</v>
      </c>
      <c r="X2727" t="str">
        <f t="shared" si="42"/>
        <v>Funcionamiento</v>
      </c>
      <c r="Y2727" t="s">
        <v>6501</v>
      </c>
    </row>
    <row r="2728" spans="1:25">
      <c r="A2728" t="s">
        <v>3472</v>
      </c>
      <c r="B2728" t="s">
        <v>5380</v>
      </c>
      <c r="C2728" t="s">
        <v>6820</v>
      </c>
      <c r="D2728" t="s">
        <v>3076</v>
      </c>
      <c r="E2728" t="s">
        <v>3077</v>
      </c>
      <c r="F2728" t="s">
        <v>6500</v>
      </c>
      <c r="G2728" t="s">
        <v>6501</v>
      </c>
      <c r="H2728" t="s">
        <v>320</v>
      </c>
      <c r="I2728" t="s">
        <v>321</v>
      </c>
      <c r="J2728" t="s">
        <v>246</v>
      </c>
      <c r="K2728" t="s">
        <v>3079</v>
      </c>
      <c r="L2728" t="s">
        <v>247</v>
      </c>
      <c r="M2728">
        <v>765900</v>
      </c>
      <c r="N2728">
        <v>0</v>
      </c>
      <c r="O2728">
        <v>765900</v>
      </c>
      <c r="P2728">
        <v>0</v>
      </c>
      <c r="Q2728" t="s">
        <v>6821</v>
      </c>
      <c r="R2728" t="s">
        <v>3486</v>
      </c>
      <c r="S2728" t="s">
        <v>4064</v>
      </c>
      <c r="T2728" t="s">
        <v>3085</v>
      </c>
      <c r="U2728" t="s">
        <v>6822</v>
      </c>
      <c r="V2728" t="s">
        <v>6823</v>
      </c>
      <c r="W2728" t="s">
        <v>3085</v>
      </c>
      <c r="X2728" t="str">
        <f t="shared" si="42"/>
        <v>Funcionamiento</v>
      </c>
      <c r="Y2728" t="s">
        <v>6501</v>
      </c>
    </row>
    <row r="2729" spans="1:25">
      <c r="A2729" t="s">
        <v>3472</v>
      </c>
      <c r="B2729" t="s">
        <v>5380</v>
      </c>
      <c r="C2729" t="s">
        <v>6820</v>
      </c>
      <c r="D2729" t="s">
        <v>3076</v>
      </c>
      <c r="E2729" t="s">
        <v>3077</v>
      </c>
      <c r="F2729" t="s">
        <v>6500</v>
      </c>
      <c r="G2729" t="s">
        <v>6501</v>
      </c>
      <c r="H2729" t="s">
        <v>316</v>
      </c>
      <c r="I2729" t="s">
        <v>583</v>
      </c>
      <c r="J2729" t="s">
        <v>246</v>
      </c>
      <c r="K2729" t="s">
        <v>3079</v>
      </c>
      <c r="L2729" t="s">
        <v>247</v>
      </c>
      <c r="M2729">
        <v>4798800</v>
      </c>
      <c r="N2729">
        <v>0</v>
      </c>
      <c r="O2729">
        <v>4798800</v>
      </c>
      <c r="P2729">
        <v>0</v>
      </c>
      <c r="Q2729" t="s">
        <v>6821</v>
      </c>
      <c r="R2729" t="s">
        <v>3486</v>
      </c>
      <c r="S2729" t="s">
        <v>4064</v>
      </c>
      <c r="T2729" t="s">
        <v>3085</v>
      </c>
      <c r="U2729" t="s">
        <v>6822</v>
      </c>
      <c r="V2729" t="s">
        <v>6823</v>
      </c>
      <c r="W2729" t="s">
        <v>3085</v>
      </c>
      <c r="X2729" t="str">
        <f t="shared" si="42"/>
        <v>Funcionamiento</v>
      </c>
      <c r="Y2729" t="s">
        <v>6501</v>
      </c>
    </row>
    <row r="2730" spans="1:25">
      <c r="A2730" t="s">
        <v>3472</v>
      </c>
      <c r="B2730" t="s">
        <v>5380</v>
      </c>
      <c r="C2730" t="s">
        <v>6820</v>
      </c>
      <c r="D2730" t="s">
        <v>3076</v>
      </c>
      <c r="E2730" t="s">
        <v>3077</v>
      </c>
      <c r="F2730" t="s">
        <v>6500</v>
      </c>
      <c r="G2730" t="s">
        <v>6501</v>
      </c>
      <c r="H2730" t="s">
        <v>322</v>
      </c>
      <c r="I2730" t="s">
        <v>323</v>
      </c>
      <c r="J2730" t="s">
        <v>246</v>
      </c>
      <c r="K2730" t="s">
        <v>3079</v>
      </c>
      <c r="L2730" t="s">
        <v>247</v>
      </c>
      <c r="M2730">
        <v>1782300</v>
      </c>
      <c r="N2730">
        <v>0</v>
      </c>
      <c r="O2730">
        <v>1782300</v>
      </c>
      <c r="P2730">
        <v>0</v>
      </c>
      <c r="Q2730" t="s">
        <v>6821</v>
      </c>
      <c r="R2730" t="s">
        <v>3486</v>
      </c>
      <c r="S2730" t="s">
        <v>4064</v>
      </c>
      <c r="T2730" t="s">
        <v>3085</v>
      </c>
      <c r="U2730" t="s">
        <v>6822</v>
      </c>
      <c r="V2730" t="s">
        <v>6823</v>
      </c>
      <c r="W2730" t="s">
        <v>3085</v>
      </c>
      <c r="X2730" t="str">
        <f t="shared" si="42"/>
        <v>Funcionamiento</v>
      </c>
      <c r="Y2730" t="s">
        <v>6501</v>
      </c>
    </row>
    <row r="2731" spans="1:25">
      <c r="A2731" t="s">
        <v>3472</v>
      </c>
      <c r="B2731" t="s">
        <v>5380</v>
      </c>
      <c r="C2731" t="s">
        <v>6820</v>
      </c>
      <c r="D2731" t="s">
        <v>3076</v>
      </c>
      <c r="E2731" t="s">
        <v>3077</v>
      </c>
      <c r="F2731" t="s">
        <v>6500</v>
      </c>
      <c r="G2731" t="s">
        <v>6501</v>
      </c>
      <c r="H2731" t="s">
        <v>324</v>
      </c>
      <c r="I2731" t="s">
        <v>325</v>
      </c>
      <c r="J2731" t="s">
        <v>246</v>
      </c>
      <c r="K2731" t="s">
        <v>3079</v>
      </c>
      <c r="L2731" t="s">
        <v>247</v>
      </c>
      <c r="M2731">
        <v>1188400</v>
      </c>
      <c r="N2731">
        <v>0</v>
      </c>
      <c r="O2731">
        <v>1188400</v>
      </c>
      <c r="P2731">
        <v>0</v>
      </c>
      <c r="Q2731" t="s">
        <v>6821</v>
      </c>
      <c r="R2731" t="s">
        <v>3486</v>
      </c>
      <c r="S2731" t="s">
        <v>4064</v>
      </c>
      <c r="T2731" t="s">
        <v>3085</v>
      </c>
      <c r="U2731" t="s">
        <v>6822</v>
      </c>
      <c r="V2731" t="s">
        <v>6823</v>
      </c>
      <c r="W2731" t="s">
        <v>3085</v>
      </c>
      <c r="X2731" t="str">
        <f t="shared" si="42"/>
        <v>Funcionamiento</v>
      </c>
      <c r="Y2731" t="s">
        <v>6501</v>
      </c>
    </row>
    <row r="2732" spans="1:25">
      <c r="A2732" t="s">
        <v>3472</v>
      </c>
      <c r="B2732" t="s">
        <v>5380</v>
      </c>
      <c r="C2732" t="s">
        <v>6820</v>
      </c>
      <c r="D2732" t="s">
        <v>3076</v>
      </c>
      <c r="E2732" t="s">
        <v>3077</v>
      </c>
      <c r="F2732" t="s">
        <v>6500</v>
      </c>
      <c r="G2732" t="s">
        <v>6501</v>
      </c>
      <c r="H2732" t="s">
        <v>318</v>
      </c>
      <c r="I2732" t="s">
        <v>586</v>
      </c>
      <c r="J2732" t="s">
        <v>246</v>
      </c>
      <c r="K2732" t="s">
        <v>3079</v>
      </c>
      <c r="L2732" t="s">
        <v>247</v>
      </c>
      <c r="M2732">
        <v>2375900</v>
      </c>
      <c r="N2732">
        <v>0</v>
      </c>
      <c r="O2732">
        <v>2375900</v>
      </c>
      <c r="P2732">
        <v>0</v>
      </c>
      <c r="Q2732" t="s">
        <v>6821</v>
      </c>
      <c r="R2732" t="s">
        <v>3486</v>
      </c>
      <c r="S2732" t="s">
        <v>4064</v>
      </c>
      <c r="T2732" t="s">
        <v>3085</v>
      </c>
      <c r="U2732" t="s">
        <v>6822</v>
      </c>
      <c r="V2732" t="s">
        <v>6823</v>
      </c>
      <c r="W2732" t="s">
        <v>3085</v>
      </c>
      <c r="X2732" t="str">
        <f t="shared" si="42"/>
        <v>Funcionamiento</v>
      </c>
      <c r="Y2732" t="s">
        <v>6501</v>
      </c>
    </row>
    <row r="2733" spans="1:25">
      <c r="A2733" t="s">
        <v>3344</v>
      </c>
      <c r="B2733" t="s">
        <v>6824</v>
      </c>
      <c r="C2733" t="s">
        <v>6825</v>
      </c>
      <c r="D2733" t="s">
        <v>3076</v>
      </c>
      <c r="E2733" t="s">
        <v>3077</v>
      </c>
      <c r="F2733" t="s">
        <v>3234</v>
      </c>
      <c r="G2733" t="s">
        <v>6501</v>
      </c>
      <c r="H2733" t="s">
        <v>425</v>
      </c>
      <c r="I2733" t="s">
        <v>668</v>
      </c>
      <c r="J2733" t="s">
        <v>246</v>
      </c>
      <c r="K2733" t="s">
        <v>3079</v>
      </c>
      <c r="L2733" t="s">
        <v>247</v>
      </c>
      <c r="M2733">
        <v>8940950</v>
      </c>
      <c r="N2733">
        <v>0</v>
      </c>
      <c r="O2733">
        <v>8940950</v>
      </c>
      <c r="P2733">
        <v>0</v>
      </c>
      <c r="Q2733" t="s">
        <v>6826</v>
      </c>
      <c r="R2733" t="s">
        <v>3492</v>
      </c>
      <c r="S2733" t="s">
        <v>6460</v>
      </c>
      <c r="T2733" t="s">
        <v>6827</v>
      </c>
      <c r="U2733" t="s">
        <v>6828</v>
      </c>
      <c r="V2733" t="s">
        <v>6829</v>
      </c>
      <c r="W2733" t="s">
        <v>3085</v>
      </c>
      <c r="X2733" t="str">
        <f t="shared" si="42"/>
        <v>Inversión</v>
      </c>
      <c r="Y2733" t="s">
        <v>3241</v>
      </c>
    </row>
    <row r="2734" spans="1:25">
      <c r="A2734" t="s">
        <v>3486</v>
      </c>
      <c r="B2734" t="s">
        <v>3691</v>
      </c>
      <c r="C2734" t="s">
        <v>6830</v>
      </c>
      <c r="D2734" t="s">
        <v>3076</v>
      </c>
      <c r="E2734" t="s">
        <v>3077</v>
      </c>
      <c r="F2734" t="s">
        <v>6500</v>
      </c>
      <c r="G2734" t="s">
        <v>6501</v>
      </c>
      <c r="H2734" t="s">
        <v>314</v>
      </c>
      <c r="I2734" t="s">
        <v>582</v>
      </c>
      <c r="J2734" t="s">
        <v>246</v>
      </c>
      <c r="K2734" t="s">
        <v>3079</v>
      </c>
      <c r="L2734" t="s">
        <v>247</v>
      </c>
      <c r="M2734">
        <v>6787800</v>
      </c>
      <c r="N2734">
        <v>0</v>
      </c>
      <c r="O2734">
        <v>6787800</v>
      </c>
      <c r="P2734">
        <v>0</v>
      </c>
      <c r="Q2734" t="s">
        <v>6831</v>
      </c>
      <c r="R2734" t="s">
        <v>3318</v>
      </c>
      <c r="S2734" t="s">
        <v>6832</v>
      </c>
      <c r="T2734" t="s">
        <v>3085</v>
      </c>
      <c r="U2734" t="s">
        <v>6833</v>
      </c>
      <c r="V2734" t="s">
        <v>6834</v>
      </c>
      <c r="W2734" t="s">
        <v>3085</v>
      </c>
      <c r="X2734" t="str">
        <f t="shared" si="42"/>
        <v>Funcionamiento</v>
      </c>
      <c r="Y2734" t="s">
        <v>6501</v>
      </c>
    </row>
    <row r="2735" spans="1:25">
      <c r="A2735" t="s">
        <v>3486</v>
      </c>
      <c r="B2735" t="s">
        <v>3691</v>
      </c>
      <c r="C2735" t="s">
        <v>6830</v>
      </c>
      <c r="D2735" t="s">
        <v>3076</v>
      </c>
      <c r="E2735" t="s">
        <v>3077</v>
      </c>
      <c r="F2735" t="s">
        <v>6500</v>
      </c>
      <c r="G2735" t="s">
        <v>6501</v>
      </c>
      <c r="H2735" t="s">
        <v>320</v>
      </c>
      <c r="I2735" t="s">
        <v>321</v>
      </c>
      <c r="J2735" t="s">
        <v>246</v>
      </c>
      <c r="K2735" t="s">
        <v>3079</v>
      </c>
      <c r="L2735" t="s">
        <v>247</v>
      </c>
      <c r="M2735">
        <v>741100</v>
      </c>
      <c r="N2735">
        <v>0</v>
      </c>
      <c r="O2735">
        <v>741100</v>
      </c>
      <c r="P2735">
        <v>0</v>
      </c>
      <c r="Q2735" t="s">
        <v>6831</v>
      </c>
      <c r="R2735" t="s">
        <v>3318</v>
      </c>
      <c r="S2735" t="s">
        <v>6832</v>
      </c>
      <c r="T2735" t="s">
        <v>3085</v>
      </c>
      <c r="U2735" t="s">
        <v>6833</v>
      </c>
      <c r="V2735" t="s">
        <v>6834</v>
      </c>
      <c r="W2735" t="s">
        <v>3085</v>
      </c>
      <c r="X2735" t="str">
        <f t="shared" si="42"/>
        <v>Funcionamiento</v>
      </c>
      <c r="Y2735" t="s">
        <v>6501</v>
      </c>
    </row>
    <row r="2736" spans="1:25">
      <c r="A2736" t="s">
        <v>3486</v>
      </c>
      <c r="B2736" t="s">
        <v>3691</v>
      </c>
      <c r="C2736" t="s">
        <v>6830</v>
      </c>
      <c r="D2736" t="s">
        <v>3076</v>
      </c>
      <c r="E2736" t="s">
        <v>3077</v>
      </c>
      <c r="F2736" t="s">
        <v>6500</v>
      </c>
      <c r="G2736" t="s">
        <v>6501</v>
      </c>
      <c r="H2736" t="s">
        <v>322</v>
      </c>
      <c r="I2736" t="s">
        <v>323</v>
      </c>
      <c r="J2736" t="s">
        <v>246</v>
      </c>
      <c r="K2736" t="s">
        <v>3079</v>
      </c>
      <c r="L2736" t="s">
        <v>247</v>
      </c>
      <c r="M2736">
        <v>1840000</v>
      </c>
      <c r="N2736">
        <v>0</v>
      </c>
      <c r="O2736">
        <v>1840000</v>
      </c>
      <c r="P2736">
        <v>0</v>
      </c>
      <c r="Q2736" t="s">
        <v>6831</v>
      </c>
      <c r="R2736" t="s">
        <v>3318</v>
      </c>
      <c r="S2736" t="s">
        <v>6832</v>
      </c>
      <c r="T2736" t="s">
        <v>3085</v>
      </c>
      <c r="U2736" t="s">
        <v>6833</v>
      </c>
      <c r="V2736" t="s">
        <v>6834</v>
      </c>
      <c r="W2736" t="s">
        <v>3085</v>
      </c>
      <c r="X2736" t="str">
        <f t="shared" si="42"/>
        <v>Funcionamiento</v>
      </c>
      <c r="Y2736" t="s">
        <v>6501</v>
      </c>
    </row>
    <row r="2737" spans="1:25">
      <c r="A2737" t="s">
        <v>3486</v>
      </c>
      <c r="B2737" t="s">
        <v>3691</v>
      </c>
      <c r="C2737" t="s">
        <v>6830</v>
      </c>
      <c r="D2737" t="s">
        <v>3076</v>
      </c>
      <c r="E2737" t="s">
        <v>3077</v>
      </c>
      <c r="F2737" t="s">
        <v>6500</v>
      </c>
      <c r="G2737" t="s">
        <v>6501</v>
      </c>
      <c r="H2737" t="s">
        <v>324</v>
      </c>
      <c r="I2737" t="s">
        <v>325</v>
      </c>
      <c r="J2737" t="s">
        <v>246</v>
      </c>
      <c r="K2737" t="s">
        <v>3079</v>
      </c>
      <c r="L2737" t="s">
        <v>247</v>
      </c>
      <c r="M2737">
        <v>1227000</v>
      </c>
      <c r="N2737">
        <v>0</v>
      </c>
      <c r="O2737">
        <v>1227000</v>
      </c>
      <c r="P2737">
        <v>0</v>
      </c>
      <c r="Q2737" t="s">
        <v>6831</v>
      </c>
      <c r="R2737" t="s">
        <v>3318</v>
      </c>
      <c r="S2737" t="s">
        <v>6832</v>
      </c>
      <c r="T2737" t="s">
        <v>3085</v>
      </c>
      <c r="U2737" t="s">
        <v>6833</v>
      </c>
      <c r="V2737" t="s">
        <v>6834</v>
      </c>
      <c r="W2737" t="s">
        <v>3085</v>
      </c>
      <c r="X2737" t="str">
        <f t="shared" si="42"/>
        <v>Funcionamiento</v>
      </c>
      <c r="Y2737" t="s">
        <v>6501</v>
      </c>
    </row>
    <row r="2738" spans="1:25">
      <c r="A2738" t="s">
        <v>3486</v>
      </c>
      <c r="B2738" t="s">
        <v>3691</v>
      </c>
      <c r="C2738" t="s">
        <v>6830</v>
      </c>
      <c r="D2738" t="s">
        <v>3076</v>
      </c>
      <c r="E2738" t="s">
        <v>3077</v>
      </c>
      <c r="F2738" t="s">
        <v>6500</v>
      </c>
      <c r="G2738" t="s">
        <v>6501</v>
      </c>
      <c r="H2738" t="s">
        <v>316</v>
      </c>
      <c r="I2738" t="s">
        <v>583</v>
      </c>
      <c r="J2738" t="s">
        <v>246</v>
      </c>
      <c r="K2738" t="s">
        <v>3079</v>
      </c>
      <c r="L2738" t="s">
        <v>247</v>
      </c>
      <c r="M2738">
        <v>4808300</v>
      </c>
      <c r="N2738">
        <v>0</v>
      </c>
      <c r="O2738">
        <v>4808300</v>
      </c>
      <c r="P2738">
        <v>0</v>
      </c>
      <c r="Q2738" t="s">
        <v>6831</v>
      </c>
      <c r="R2738" t="s">
        <v>3318</v>
      </c>
      <c r="S2738" t="s">
        <v>6832</v>
      </c>
      <c r="T2738" t="s">
        <v>3085</v>
      </c>
      <c r="U2738" t="s">
        <v>6833</v>
      </c>
      <c r="V2738" t="s">
        <v>6834</v>
      </c>
      <c r="W2738" t="s">
        <v>3085</v>
      </c>
      <c r="X2738" t="str">
        <f t="shared" si="42"/>
        <v>Funcionamiento</v>
      </c>
      <c r="Y2738" t="s">
        <v>6501</v>
      </c>
    </row>
    <row r="2739" spans="1:25">
      <c r="A2739" t="s">
        <v>3486</v>
      </c>
      <c r="B2739" t="s">
        <v>3691</v>
      </c>
      <c r="C2739" t="s">
        <v>6830</v>
      </c>
      <c r="D2739" t="s">
        <v>3076</v>
      </c>
      <c r="E2739" t="s">
        <v>3077</v>
      </c>
      <c r="F2739" t="s">
        <v>6500</v>
      </c>
      <c r="G2739" t="s">
        <v>6501</v>
      </c>
      <c r="H2739" t="s">
        <v>318</v>
      </c>
      <c r="I2739" t="s">
        <v>586</v>
      </c>
      <c r="J2739" t="s">
        <v>246</v>
      </c>
      <c r="K2739" t="s">
        <v>3079</v>
      </c>
      <c r="L2739" t="s">
        <v>247</v>
      </c>
      <c r="M2739">
        <v>2452900</v>
      </c>
      <c r="N2739">
        <v>0</v>
      </c>
      <c r="O2739">
        <v>2452900</v>
      </c>
      <c r="P2739">
        <v>0</v>
      </c>
      <c r="Q2739" t="s">
        <v>6831</v>
      </c>
      <c r="R2739" t="s">
        <v>3318</v>
      </c>
      <c r="S2739" t="s">
        <v>6832</v>
      </c>
      <c r="T2739" t="s">
        <v>3085</v>
      </c>
      <c r="U2739" t="s">
        <v>6833</v>
      </c>
      <c r="V2739" t="s">
        <v>6834</v>
      </c>
      <c r="W2739" t="s">
        <v>3085</v>
      </c>
      <c r="X2739" t="str">
        <f t="shared" si="42"/>
        <v>Funcionamiento</v>
      </c>
      <c r="Y2739" t="s">
        <v>6501</v>
      </c>
    </row>
    <row r="2740" spans="1:25">
      <c r="A2740" t="s">
        <v>3492</v>
      </c>
      <c r="B2740" t="s">
        <v>3691</v>
      </c>
      <c r="C2740" t="s">
        <v>6835</v>
      </c>
      <c r="D2740" t="s">
        <v>3076</v>
      </c>
      <c r="E2740" t="s">
        <v>3077</v>
      </c>
      <c r="F2740" t="s">
        <v>6500</v>
      </c>
      <c r="G2740" t="s">
        <v>6501</v>
      </c>
      <c r="H2740" t="s">
        <v>292</v>
      </c>
      <c r="I2740" t="s">
        <v>293</v>
      </c>
      <c r="J2740" t="s">
        <v>246</v>
      </c>
      <c r="K2740" t="s">
        <v>3079</v>
      </c>
      <c r="L2740" t="s">
        <v>247</v>
      </c>
      <c r="M2740">
        <v>53206037</v>
      </c>
      <c r="N2740">
        <v>0</v>
      </c>
      <c r="O2740">
        <v>53206037</v>
      </c>
      <c r="P2740">
        <v>0</v>
      </c>
      <c r="Q2740" t="s">
        <v>6836</v>
      </c>
      <c r="R2740" t="s">
        <v>4280</v>
      </c>
      <c r="S2740" t="s">
        <v>6837</v>
      </c>
      <c r="T2740" t="s">
        <v>3085</v>
      </c>
      <c r="U2740" t="s">
        <v>6838</v>
      </c>
      <c r="V2740" t="s">
        <v>6839</v>
      </c>
      <c r="W2740" t="s">
        <v>3085</v>
      </c>
      <c r="X2740" t="str">
        <f t="shared" si="42"/>
        <v>Funcionamiento</v>
      </c>
      <c r="Y2740" t="s">
        <v>6501</v>
      </c>
    </row>
    <row r="2741" spans="1:25">
      <c r="A2741" t="s">
        <v>3492</v>
      </c>
      <c r="B2741" t="s">
        <v>3691</v>
      </c>
      <c r="C2741" t="s">
        <v>6835</v>
      </c>
      <c r="D2741" t="s">
        <v>3076</v>
      </c>
      <c r="E2741" t="s">
        <v>3077</v>
      </c>
      <c r="F2741" t="s">
        <v>6500</v>
      </c>
      <c r="G2741" t="s">
        <v>6501</v>
      </c>
      <c r="H2741" t="s">
        <v>309</v>
      </c>
      <c r="I2741" t="s">
        <v>311</v>
      </c>
      <c r="J2741" t="s">
        <v>246</v>
      </c>
      <c r="K2741" t="s">
        <v>3079</v>
      </c>
      <c r="L2741" t="s">
        <v>247</v>
      </c>
      <c r="M2741">
        <v>2690879</v>
      </c>
      <c r="N2741">
        <v>0</v>
      </c>
      <c r="O2741">
        <v>2690879</v>
      </c>
      <c r="P2741">
        <v>0</v>
      </c>
      <c r="Q2741" t="s">
        <v>6836</v>
      </c>
      <c r="R2741" t="s">
        <v>4280</v>
      </c>
      <c r="S2741" t="s">
        <v>6837</v>
      </c>
      <c r="T2741" t="s">
        <v>3085</v>
      </c>
      <c r="U2741" t="s">
        <v>6838</v>
      </c>
      <c r="V2741" t="s">
        <v>6839</v>
      </c>
      <c r="W2741" t="s">
        <v>3085</v>
      </c>
      <c r="X2741" t="str">
        <f t="shared" si="42"/>
        <v>Funcionamiento</v>
      </c>
      <c r="Y2741" t="s">
        <v>6501</v>
      </c>
    </row>
    <row r="2742" spans="1:25">
      <c r="A2742" t="s">
        <v>3492</v>
      </c>
      <c r="B2742" t="s">
        <v>3691</v>
      </c>
      <c r="C2742" t="s">
        <v>6835</v>
      </c>
      <c r="D2742" t="s">
        <v>3076</v>
      </c>
      <c r="E2742" t="s">
        <v>3077</v>
      </c>
      <c r="F2742" t="s">
        <v>6500</v>
      </c>
      <c r="G2742" t="s">
        <v>6501</v>
      </c>
      <c r="H2742" t="s">
        <v>336</v>
      </c>
      <c r="I2742" t="s">
        <v>337</v>
      </c>
      <c r="J2742" t="s">
        <v>246</v>
      </c>
      <c r="K2742" t="s">
        <v>3079</v>
      </c>
      <c r="L2742" t="s">
        <v>247</v>
      </c>
      <c r="M2742">
        <v>2354967</v>
      </c>
      <c r="N2742">
        <v>0</v>
      </c>
      <c r="O2742">
        <v>2354967</v>
      </c>
      <c r="P2742">
        <v>0</v>
      </c>
      <c r="Q2742" t="s">
        <v>6836</v>
      </c>
      <c r="R2742" t="s">
        <v>4280</v>
      </c>
      <c r="S2742" t="s">
        <v>6837</v>
      </c>
      <c r="T2742" t="s">
        <v>3085</v>
      </c>
      <c r="U2742" t="s">
        <v>6838</v>
      </c>
      <c r="V2742" t="s">
        <v>6839</v>
      </c>
      <c r="W2742" t="s">
        <v>3085</v>
      </c>
      <c r="X2742" t="str">
        <f t="shared" si="42"/>
        <v>Funcionamiento</v>
      </c>
      <c r="Y2742" t="s">
        <v>6501</v>
      </c>
    </row>
    <row r="2743" spans="1:25">
      <c r="A2743" t="s">
        <v>3492</v>
      </c>
      <c r="B2743" t="s">
        <v>3691</v>
      </c>
      <c r="C2743" t="s">
        <v>6835</v>
      </c>
      <c r="D2743" t="s">
        <v>3076</v>
      </c>
      <c r="E2743" t="s">
        <v>3077</v>
      </c>
      <c r="F2743" t="s">
        <v>6500</v>
      </c>
      <c r="G2743" t="s">
        <v>6501</v>
      </c>
      <c r="H2743" t="s">
        <v>333</v>
      </c>
      <c r="I2743" t="s">
        <v>335</v>
      </c>
      <c r="J2743" t="s">
        <v>246</v>
      </c>
      <c r="K2743" t="s">
        <v>3079</v>
      </c>
      <c r="L2743" t="s">
        <v>247</v>
      </c>
      <c r="M2743">
        <v>214112</v>
      </c>
      <c r="N2743">
        <v>0</v>
      </c>
      <c r="O2743">
        <v>214112</v>
      </c>
      <c r="P2743">
        <v>0</v>
      </c>
      <c r="Q2743" t="s">
        <v>6836</v>
      </c>
      <c r="R2743" t="s">
        <v>4280</v>
      </c>
      <c r="S2743" t="s">
        <v>6837</v>
      </c>
      <c r="T2743" t="s">
        <v>3085</v>
      </c>
      <c r="U2743" t="s">
        <v>6838</v>
      </c>
      <c r="V2743" t="s">
        <v>6839</v>
      </c>
      <c r="W2743" t="s">
        <v>3085</v>
      </c>
      <c r="X2743" t="str">
        <f t="shared" si="42"/>
        <v>Funcionamiento</v>
      </c>
      <c r="Y2743" t="s">
        <v>6501</v>
      </c>
    </row>
    <row r="2744" spans="1:25">
      <c r="A2744" t="s">
        <v>3492</v>
      </c>
      <c r="B2744" t="s">
        <v>3691</v>
      </c>
      <c r="C2744" t="s">
        <v>6835</v>
      </c>
      <c r="D2744" t="s">
        <v>3076</v>
      </c>
      <c r="E2744" t="s">
        <v>3077</v>
      </c>
      <c r="F2744" t="s">
        <v>6500</v>
      </c>
      <c r="G2744" t="s">
        <v>6501</v>
      </c>
      <c r="H2744" t="s">
        <v>303</v>
      </c>
      <c r="I2744" t="s">
        <v>305</v>
      </c>
      <c r="J2744" t="s">
        <v>246</v>
      </c>
      <c r="K2744" t="s">
        <v>3079</v>
      </c>
      <c r="L2744" t="s">
        <v>247</v>
      </c>
      <c r="M2744">
        <v>2314003</v>
      </c>
      <c r="N2744">
        <v>0</v>
      </c>
      <c r="O2744">
        <v>2314003</v>
      </c>
      <c r="P2744">
        <v>0</v>
      </c>
      <c r="Q2744" t="s">
        <v>6836</v>
      </c>
      <c r="R2744" t="s">
        <v>4280</v>
      </c>
      <c r="S2744" t="s">
        <v>6837</v>
      </c>
      <c r="T2744" t="s">
        <v>3085</v>
      </c>
      <c r="U2744" t="s">
        <v>6838</v>
      </c>
      <c r="V2744" t="s">
        <v>6839</v>
      </c>
      <c r="W2744" t="s">
        <v>3085</v>
      </c>
      <c r="X2744" t="str">
        <f t="shared" si="42"/>
        <v>Funcionamiento</v>
      </c>
      <c r="Y2744" t="s">
        <v>6501</v>
      </c>
    </row>
    <row r="2745" spans="1:25">
      <c r="A2745" t="s">
        <v>3492</v>
      </c>
      <c r="B2745" t="s">
        <v>3691</v>
      </c>
      <c r="C2745" t="s">
        <v>6835</v>
      </c>
      <c r="D2745" t="s">
        <v>3076</v>
      </c>
      <c r="E2745" t="s">
        <v>3077</v>
      </c>
      <c r="F2745" t="s">
        <v>6500</v>
      </c>
      <c r="G2745" t="s">
        <v>6501</v>
      </c>
      <c r="H2745" t="s">
        <v>331</v>
      </c>
      <c r="I2745" t="s">
        <v>587</v>
      </c>
      <c r="J2745" t="s">
        <v>246</v>
      </c>
      <c r="K2745" t="s">
        <v>3079</v>
      </c>
      <c r="L2745" t="s">
        <v>247</v>
      </c>
      <c r="M2745">
        <v>2272298</v>
      </c>
      <c r="N2745">
        <v>0</v>
      </c>
      <c r="O2745">
        <v>2272298</v>
      </c>
      <c r="P2745">
        <v>0</v>
      </c>
      <c r="Q2745" t="s">
        <v>6836</v>
      </c>
      <c r="R2745" t="s">
        <v>4280</v>
      </c>
      <c r="S2745" t="s">
        <v>6837</v>
      </c>
      <c r="T2745" t="s">
        <v>3085</v>
      </c>
      <c r="U2745" t="s">
        <v>6838</v>
      </c>
      <c r="V2745" t="s">
        <v>6839</v>
      </c>
      <c r="W2745" t="s">
        <v>3085</v>
      </c>
      <c r="X2745" t="str">
        <f t="shared" si="42"/>
        <v>Funcionamiento</v>
      </c>
      <c r="Y2745" t="s">
        <v>6501</v>
      </c>
    </row>
    <row r="2746" spans="1:25">
      <c r="A2746" t="s">
        <v>3492</v>
      </c>
      <c r="B2746" t="s">
        <v>3691</v>
      </c>
      <c r="C2746" t="s">
        <v>6835</v>
      </c>
      <c r="D2746" t="s">
        <v>3076</v>
      </c>
      <c r="E2746" t="s">
        <v>3077</v>
      </c>
      <c r="F2746" t="s">
        <v>6500</v>
      </c>
      <c r="G2746" t="s">
        <v>6501</v>
      </c>
      <c r="H2746" t="s">
        <v>294</v>
      </c>
      <c r="I2746" t="s">
        <v>296</v>
      </c>
      <c r="J2746" t="s">
        <v>246</v>
      </c>
      <c r="K2746" t="s">
        <v>3079</v>
      </c>
      <c r="L2746" t="s">
        <v>247</v>
      </c>
      <c r="M2746">
        <v>874697</v>
      </c>
      <c r="N2746">
        <v>0</v>
      </c>
      <c r="O2746">
        <v>874697</v>
      </c>
      <c r="P2746">
        <v>0</v>
      </c>
      <c r="Q2746" t="s">
        <v>6836</v>
      </c>
      <c r="R2746" t="s">
        <v>4280</v>
      </c>
      <c r="S2746" t="s">
        <v>6837</v>
      </c>
      <c r="T2746" t="s">
        <v>3085</v>
      </c>
      <c r="U2746" t="s">
        <v>6838</v>
      </c>
      <c r="V2746" t="s">
        <v>6839</v>
      </c>
      <c r="W2746" t="s">
        <v>3085</v>
      </c>
      <c r="X2746" t="str">
        <f t="shared" si="42"/>
        <v>Funcionamiento</v>
      </c>
      <c r="Y2746" t="s">
        <v>6501</v>
      </c>
    </row>
    <row r="2747" spans="1:25">
      <c r="A2747" t="s">
        <v>3492</v>
      </c>
      <c r="B2747" t="s">
        <v>3691</v>
      </c>
      <c r="C2747" t="s">
        <v>6835</v>
      </c>
      <c r="D2747" t="s">
        <v>3076</v>
      </c>
      <c r="E2747" t="s">
        <v>3077</v>
      </c>
      <c r="F2747" t="s">
        <v>6500</v>
      </c>
      <c r="G2747" t="s">
        <v>6501</v>
      </c>
      <c r="H2747" t="s">
        <v>312</v>
      </c>
      <c r="I2747" t="s">
        <v>3333</v>
      </c>
      <c r="J2747" t="s">
        <v>246</v>
      </c>
      <c r="K2747" t="s">
        <v>3079</v>
      </c>
      <c r="L2747" t="s">
        <v>247</v>
      </c>
      <c r="M2747">
        <v>1155393</v>
      </c>
      <c r="N2747">
        <v>0</v>
      </c>
      <c r="O2747">
        <v>1155393</v>
      </c>
      <c r="P2747">
        <v>0</v>
      </c>
      <c r="Q2747" t="s">
        <v>6836</v>
      </c>
      <c r="R2747" t="s">
        <v>4280</v>
      </c>
      <c r="S2747" t="s">
        <v>6837</v>
      </c>
      <c r="T2747" t="s">
        <v>3085</v>
      </c>
      <c r="U2747" t="s">
        <v>6838</v>
      </c>
      <c r="V2747" t="s">
        <v>6839</v>
      </c>
      <c r="W2747" t="s">
        <v>3085</v>
      </c>
      <c r="X2747" t="str">
        <f t="shared" si="42"/>
        <v>Funcionamiento</v>
      </c>
      <c r="Y2747" t="s">
        <v>6501</v>
      </c>
    </row>
    <row r="2748" spans="1:25">
      <c r="A2748" t="s">
        <v>4280</v>
      </c>
      <c r="B2748" t="s">
        <v>6840</v>
      </c>
      <c r="C2748" t="s">
        <v>6841</v>
      </c>
      <c r="D2748" t="s">
        <v>3076</v>
      </c>
      <c r="E2748" t="s">
        <v>3077</v>
      </c>
      <c r="F2748" t="s">
        <v>3149</v>
      </c>
      <c r="G2748" t="s">
        <v>6501</v>
      </c>
      <c r="H2748" t="s">
        <v>437</v>
      </c>
      <c r="I2748" t="s">
        <v>649</v>
      </c>
      <c r="J2748" t="s">
        <v>246</v>
      </c>
      <c r="K2748" t="s">
        <v>3150</v>
      </c>
      <c r="L2748" t="s">
        <v>247</v>
      </c>
      <c r="M2748">
        <v>2796136</v>
      </c>
      <c r="N2748">
        <v>-80000</v>
      </c>
      <c r="O2748">
        <v>2716136</v>
      </c>
      <c r="P2748">
        <v>0</v>
      </c>
      <c r="Q2748" t="s">
        <v>6842</v>
      </c>
      <c r="R2748" t="s">
        <v>3358</v>
      </c>
      <c r="S2748" t="s">
        <v>6843</v>
      </c>
      <c r="T2748" t="s">
        <v>6844</v>
      </c>
      <c r="U2748" t="s">
        <v>6845</v>
      </c>
      <c r="V2748" t="s">
        <v>6846</v>
      </c>
      <c r="W2748" t="s">
        <v>3085</v>
      </c>
      <c r="X2748" t="str">
        <f t="shared" si="42"/>
        <v>Inversión</v>
      </c>
      <c r="Y2748" t="s">
        <v>3157</v>
      </c>
    </row>
    <row r="2749" spans="1:25">
      <c r="A2749" t="s">
        <v>3318</v>
      </c>
      <c r="B2749" t="s">
        <v>6847</v>
      </c>
      <c r="C2749" t="s">
        <v>6848</v>
      </c>
      <c r="D2749" t="s">
        <v>3076</v>
      </c>
      <c r="E2749" t="s">
        <v>3077</v>
      </c>
      <c r="F2749" t="s">
        <v>3149</v>
      </c>
      <c r="G2749" t="s">
        <v>6501</v>
      </c>
      <c r="H2749" t="s">
        <v>437</v>
      </c>
      <c r="I2749" t="s">
        <v>649</v>
      </c>
      <c r="J2749" t="s">
        <v>246</v>
      </c>
      <c r="K2749" t="s">
        <v>3150</v>
      </c>
      <c r="L2749" t="s">
        <v>247</v>
      </c>
      <c r="M2749">
        <v>24445224</v>
      </c>
      <c r="N2749">
        <v>-3191460</v>
      </c>
      <c r="O2749">
        <v>21253764</v>
      </c>
      <c r="P2749">
        <v>0</v>
      </c>
      <c r="Q2749" t="s">
        <v>6849</v>
      </c>
      <c r="R2749" t="s">
        <v>3993</v>
      </c>
      <c r="S2749" t="s">
        <v>6850</v>
      </c>
      <c r="T2749" t="s">
        <v>6851</v>
      </c>
      <c r="U2749" t="s">
        <v>6852</v>
      </c>
      <c r="V2749" t="s">
        <v>6853</v>
      </c>
      <c r="W2749" t="s">
        <v>3085</v>
      </c>
      <c r="X2749" t="str">
        <f t="shared" si="42"/>
        <v>Inversión</v>
      </c>
      <c r="Y2749" t="s">
        <v>3157</v>
      </c>
    </row>
    <row r="2750" spans="1:25">
      <c r="A2750" t="s">
        <v>3358</v>
      </c>
      <c r="B2750" t="s">
        <v>6847</v>
      </c>
      <c r="C2750" t="s">
        <v>6854</v>
      </c>
      <c r="D2750" t="s">
        <v>3076</v>
      </c>
      <c r="E2750" t="s">
        <v>3077</v>
      </c>
      <c r="F2750" t="s">
        <v>3149</v>
      </c>
      <c r="G2750" t="s">
        <v>6501</v>
      </c>
      <c r="H2750" t="s">
        <v>437</v>
      </c>
      <c r="I2750" t="s">
        <v>649</v>
      </c>
      <c r="J2750" t="s">
        <v>246</v>
      </c>
      <c r="K2750" t="s">
        <v>3150</v>
      </c>
      <c r="L2750" t="s">
        <v>247</v>
      </c>
      <c r="M2750">
        <v>9077856</v>
      </c>
      <c r="N2750">
        <v>-1037470</v>
      </c>
      <c r="O2750">
        <v>8040386</v>
      </c>
      <c r="P2750">
        <v>0</v>
      </c>
      <c r="Q2750" t="s">
        <v>6855</v>
      </c>
      <c r="R2750" t="s">
        <v>3512</v>
      </c>
      <c r="S2750" t="s">
        <v>6856</v>
      </c>
      <c r="T2750" t="s">
        <v>6857</v>
      </c>
      <c r="U2750" t="s">
        <v>6858</v>
      </c>
      <c r="V2750" t="s">
        <v>6859</v>
      </c>
      <c r="W2750" t="s">
        <v>3085</v>
      </c>
      <c r="X2750" t="str">
        <f t="shared" si="42"/>
        <v>Inversión</v>
      </c>
      <c r="Y2750" t="s">
        <v>3157</v>
      </c>
    </row>
    <row r="2751" spans="1:25">
      <c r="A2751" t="s">
        <v>3993</v>
      </c>
      <c r="B2751" t="s">
        <v>6847</v>
      </c>
      <c r="C2751" t="s">
        <v>6860</v>
      </c>
      <c r="D2751" t="s">
        <v>3076</v>
      </c>
      <c r="E2751" t="s">
        <v>3331</v>
      </c>
      <c r="F2751" t="s">
        <v>3149</v>
      </c>
      <c r="G2751" t="s">
        <v>6501</v>
      </c>
      <c r="H2751" t="s">
        <v>437</v>
      </c>
      <c r="I2751" t="s">
        <v>649</v>
      </c>
      <c r="J2751" t="s">
        <v>246</v>
      </c>
      <c r="K2751" t="s">
        <v>3150</v>
      </c>
      <c r="L2751" t="s">
        <v>247</v>
      </c>
      <c r="M2751">
        <v>9077856</v>
      </c>
      <c r="N2751">
        <v>-9077856</v>
      </c>
      <c r="O2751">
        <v>0</v>
      </c>
      <c r="P2751">
        <v>0</v>
      </c>
      <c r="Q2751" t="s">
        <v>6861</v>
      </c>
      <c r="R2751" t="s">
        <v>3372</v>
      </c>
      <c r="S2751" t="s">
        <v>3085</v>
      </c>
      <c r="T2751" t="s">
        <v>3085</v>
      </c>
      <c r="U2751" t="s">
        <v>3085</v>
      </c>
      <c r="V2751" t="s">
        <v>3085</v>
      </c>
      <c r="W2751" t="s">
        <v>3085</v>
      </c>
      <c r="X2751" t="str">
        <f t="shared" si="42"/>
        <v>Inversión</v>
      </c>
      <c r="Y2751" t="s">
        <v>3157</v>
      </c>
    </row>
    <row r="2752" spans="1:25">
      <c r="A2752" t="s">
        <v>3512</v>
      </c>
      <c r="B2752" t="s">
        <v>4930</v>
      </c>
      <c r="C2752" t="s">
        <v>6862</v>
      </c>
      <c r="D2752" t="s">
        <v>3076</v>
      </c>
      <c r="E2752" t="s">
        <v>3077</v>
      </c>
      <c r="F2752" t="s">
        <v>3149</v>
      </c>
      <c r="G2752" t="s">
        <v>6501</v>
      </c>
      <c r="H2752" t="s">
        <v>437</v>
      </c>
      <c r="I2752" t="s">
        <v>649</v>
      </c>
      <c r="J2752" t="s">
        <v>246</v>
      </c>
      <c r="K2752" t="s">
        <v>3150</v>
      </c>
      <c r="L2752" t="s">
        <v>247</v>
      </c>
      <c r="M2752">
        <v>9077856</v>
      </c>
      <c r="N2752">
        <v>1556203</v>
      </c>
      <c r="O2752">
        <v>10634059</v>
      </c>
      <c r="P2752">
        <v>0</v>
      </c>
      <c r="Q2752" t="s">
        <v>6863</v>
      </c>
      <c r="R2752" t="s">
        <v>3998</v>
      </c>
      <c r="S2752" t="s">
        <v>3994</v>
      </c>
      <c r="T2752" t="s">
        <v>6864</v>
      </c>
      <c r="U2752" t="s">
        <v>6865</v>
      </c>
      <c r="V2752" t="s">
        <v>6866</v>
      </c>
      <c r="W2752" t="s">
        <v>3085</v>
      </c>
      <c r="X2752" t="str">
        <f t="shared" si="42"/>
        <v>Inversión</v>
      </c>
      <c r="Y2752" t="s">
        <v>3157</v>
      </c>
    </row>
    <row r="2753" spans="1:25">
      <c r="A2753" t="s">
        <v>3372</v>
      </c>
      <c r="B2753" t="s">
        <v>3410</v>
      </c>
      <c r="C2753" t="s">
        <v>6867</v>
      </c>
      <c r="D2753" t="s">
        <v>3076</v>
      </c>
      <c r="E2753" t="s">
        <v>3077</v>
      </c>
      <c r="F2753" t="s">
        <v>6500</v>
      </c>
      <c r="G2753" t="s">
        <v>6501</v>
      </c>
      <c r="H2753" t="s">
        <v>336</v>
      </c>
      <c r="I2753" t="s">
        <v>337</v>
      </c>
      <c r="J2753" t="s">
        <v>246</v>
      </c>
      <c r="K2753" t="s">
        <v>3079</v>
      </c>
      <c r="L2753" t="s">
        <v>247</v>
      </c>
      <c r="M2753">
        <v>2354967</v>
      </c>
      <c r="N2753">
        <v>0</v>
      </c>
      <c r="O2753">
        <v>2354967</v>
      </c>
      <c r="P2753">
        <v>0</v>
      </c>
      <c r="Q2753" t="s">
        <v>6868</v>
      </c>
      <c r="R2753" t="s">
        <v>4647</v>
      </c>
      <c r="S2753" t="s">
        <v>6869</v>
      </c>
      <c r="T2753" t="s">
        <v>3085</v>
      </c>
      <c r="U2753" t="s">
        <v>6870</v>
      </c>
      <c r="V2753" t="s">
        <v>6871</v>
      </c>
      <c r="W2753" t="s">
        <v>3085</v>
      </c>
      <c r="X2753" t="str">
        <f t="shared" si="42"/>
        <v>Funcionamiento</v>
      </c>
      <c r="Y2753" t="s">
        <v>6501</v>
      </c>
    </row>
    <row r="2754" spans="1:25">
      <c r="A2754" t="s">
        <v>3372</v>
      </c>
      <c r="B2754" t="s">
        <v>3410</v>
      </c>
      <c r="C2754" t="s">
        <v>6867</v>
      </c>
      <c r="D2754" t="s">
        <v>3076</v>
      </c>
      <c r="E2754" t="s">
        <v>3077</v>
      </c>
      <c r="F2754" t="s">
        <v>6500</v>
      </c>
      <c r="G2754" t="s">
        <v>6501</v>
      </c>
      <c r="H2754" t="s">
        <v>303</v>
      </c>
      <c r="I2754" t="s">
        <v>305</v>
      </c>
      <c r="J2754" t="s">
        <v>246</v>
      </c>
      <c r="K2754" t="s">
        <v>3079</v>
      </c>
      <c r="L2754" t="s">
        <v>247</v>
      </c>
      <c r="M2754">
        <v>2340172</v>
      </c>
      <c r="N2754">
        <v>0</v>
      </c>
      <c r="O2754">
        <v>2340172</v>
      </c>
      <c r="P2754">
        <v>0</v>
      </c>
      <c r="Q2754" t="s">
        <v>6868</v>
      </c>
      <c r="R2754" t="s">
        <v>4647</v>
      </c>
      <c r="S2754" t="s">
        <v>6869</v>
      </c>
      <c r="T2754" t="s">
        <v>3085</v>
      </c>
      <c r="U2754" t="s">
        <v>6870</v>
      </c>
      <c r="V2754" t="s">
        <v>6871</v>
      </c>
      <c r="W2754" t="s">
        <v>3085</v>
      </c>
      <c r="X2754" t="str">
        <f t="shared" ref="X2754:X2817" si="43">IF(LEFT(H2754,1)="C","Inversión","Funcionamiento")</f>
        <v>Funcionamiento</v>
      </c>
      <c r="Y2754" t="s">
        <v>6501</v>
      </c>
    </row>
    <row r="2755" spans="1:25">
      <c r="A2755" t="s">
        <v>3372</v>
      </c>
      <c r="B2755" t="s">
        <v>3410</v>
      </c>
      <c r="C2755" t="s">
        <v>6867</v>
      </c>
      <c r="D2755" t="s">
        <v>3076</v>
      </c>
      <c r="E2755" t="s">
        <v>3077</v>
      </c>
      <c r="F2755" t="s">
        <v>6500</v>
      </c>
      <c r="G2755" t="s">
        <v>6501</v>
      </c>
      <c r="H2755" t="s">
        <v>292</v>
      </c>
      <c r="I2755" t="s">
        <v>293</v>
      </c>
      <c r="J2755" t="s">
        <v>246</v>
      </c>
      <c r="K2755" t="s">
        <v>3079</v>
      </c>
      <c r="L2755" t="s">
        <v>247</v>
      </c>
      <c r="M2755">
        <v>53403536</v>
      </c>
      <c r="N2755">
        <v>0</v>
      </c>
      <c r="O2755">
        <v>53403536</v>
      </c>
      <c r="P2755">
        <v>0</v>
      </c>
      <c r="Q2755" t="s">
        <v>6868</v>
      </c>
      <c r="R2755" t="s">
        <v>4647</v>
      </c>
      <c r="S2755" t="s">
        <v>6869</v>
      </c>
      <c r="T2755" t="s">
        <v>3085</v>
      </c>
      <c r="U2755" t="s">
        <v>6870</v>
      </c>
      <c r="V2755" t="s">
        <v>6871</v>
      </c>
      <c r="W2755" t="s">
        <v>3085</v>
      </c>
      <c r="X2755" t="str">
        <f t="shared" si="43"/>
        <v>Funcionamiento</v>
      </c>
      <c r="Y2755" t="s">
        <v>6501</v>
      </c>
    </row>
    <row r="2756" spans="1:25">
      <c r="A2756" t="s">
        <v>3372</v>
      </c>
      <c r="B2756" t="s">
        <v>3410</v>
      </c>
      <c r="C2756" t="s">
        <v>6867</v>
      </c>
      <c r="D2756" t="s">
        <v>3076</v>
      </c>
      <c r="E2756" t="s">
        <v>3077</v>
      </c>
      <c r="F2756" t="s">
        <v>6500</v>
      </c>
      <c r="G2756" t="s">
        <v>6501</v>
      </c>
      <c r="H2756" t="s">
        <v>312</v>
      </c>
      <c r="I2756" t="s">
        <v>3333</v>
      </c>
      <c r="J2756" t="s">
        <v>246</v>
      </c>
      <c r="K2756" t="s">
        <v>3079</v>
      </c>
      <c r="L2756" t="s">
        <v>247</v>
      </c>
      <c r="M2756">
        <v>1234248</v>
      </c>
      <c r="N2756">
        <v>0</v>
      </c>
      <c r="O2756">
        <v>1234248</v>
      </c>
      <c r="P2756">
        <v>0</v>
      </c>
      <c r="Q2756" t="s">
        <v>6868</v>
      </c>
      <c r="R2756" t="s">
        <v>4647</v>
      </c>
      <c r="S2756" t="s">
        <v>6869</v>
      </c>
      <c r="T2756" t="s">
        <v>3085</v>
      </c>
      <c r="U2756" t="s">
        <v>6870</v>
      </c>
      <c r="V2756" t="s">
        <v>6871</v>
      </c>
      <c r="W2756" t="s">
        <v>3085</v>
      </c>
      <c r="X2756" t="str">
        <f t="shared" si="43"/>
        <v>Funcionamiento</v>
      </c>
      <c r="Y2756" t="s">
        <v>6501</v>
      </c>
    </row>
    <row r="2757" spans="1:25">
      <c r="A2757" t="s">
        <v>3372</v>
      </c>
      <c r="B2757" t="s">
        <v>3410</v>
      </c>
      <c r="C2757" t="s">
        <v>6867</v>
      </c>
      <c r="D2757" t="s">
        <v>3076</v>
      </c>
      <c r="E2757" t="s">
        <v>3077</v>
      </c>
      <c r="F2757" t="s">
        <v>6500</v>
      </c>
      <c r="G2757" t="s">
        <v>6501</v>
      </c>
      <c r="H2757" t="s">
        <v>294</v>
      </c>
      <c r="I2757" t="s">
        <v>296</v>
      </c>
      <c r="J2757" t="s">
        <v>246</v>
      </c>
      <c r="K2757" t="s">
        <v>3079</v>
      </c>
      <c r="L2757" t="s">
        <v>247</v>
      </c>
      <c r="M2757">
        <v>925372</v>
      </c>
      <c r="N2757">
        <v>0</v>
      </c>
      <c r="O2757">
        <v>925372</v>
      </c>
      <c r="P2757">
        <v>0</v>
      </c>
      <c r="Q2757" t="s">
        <v>6868</v>
      </c>
      <c r="R2757" t="s">
        <v>4647</v>
      </c>
      <c r="S2757" t="s">
        <v>6869</v>
      </c>
      <c r="T2757" t="s">
        <v>3085</v>
      </c>
      <c r="U2757" t="s">
        <v>6870</v>
      </c>
      <c r="V2757" t="s">
        <v>6871</v>
      </c>
      <c r="W2757" t="s">
        <v>3085</v>
      </c>
      <c r="X2757" t="str">
        <f t="shared" si="43"/>
        <v>Funcionamiento</v>
      </c>
      <c r="Y2757" t="s">
        <v>6501</v>
      </c>
    </row>
    <row r="2758" spans="1:25">
      <c r="A2758" t="s">
        <v>3998</v>
      </c>
      <c r="B2758" t="s">
        <v>3410</v>
      </c>
      <c r="C2758" t="s">
        <v>6872</v>
      </c>
      <c r="D2758" t="s">
        <v>3076</v>
      </c>
      <c r="E2758" t="s">
        <v>3077</v>
      </c>
      <c r="F2758" t="s">
        <v>6500</v>
      </c>
      <c r="G2758" t="s">
        <v>6501</v>
      </c>
      <c r="H2758" t="s">
        <v>316</v>
      </c>
      <c r="I2758" t="s">
        <v>583</v>
      </c>
      <c r="J2758" t="s">
        <v>246</v>
      </c>
      <c r="K2758" t="s">
        <v>3079</v>
      </c>
      <c r="L2758" t="s">
        <v>247</v>
      </c>
      <c r="M2758">
        <v>4911400</v>
      </c>
      <c r="N2758">
        <v>0</v>
      </c>
      <c r="O2758">
        <v>4911400</v>
      </c>
      <c r="P2758">
        <v>0</v>
      </c>
      <c r="Q2758" t="s">
        <v>6873</v>
      </c>
      <c r="R2758" t="s">
        <v>4707</v>
      </c>
      <c r="S2758" t="s">
        <v>4589</v>
      </c>
      <c r="T2758" t="s">
        <v>3085</v>
      </c>
      <c r="U2758" t="s">
        <v>6874</v>
      </c>
      <c r="V2758" t="s">
        <v>6875</v>
      </c>
      <c r="W2758" t="s">
        <v>3085</v>
      </c>
      <c r="X2758" t="str">
        <f t="shared" si="43"/>
        <v>Funcionamiento</v>
      </c>
      <c r="Y2758" t="s">
        <v>6501</v>
      </c>
    </row>
    <row r="2759" spans="1:25">
      <c r="A2759" t="s">
        <v>3998</v>
      </c>
      <c r="B2759" t="s">
        <v>3410</v>
      </c>
      <c r="C2759" t="s">
        <v>6872</v>
      </c>
      <c r="D2759" t="s">
        <v>3076</v>
      </c>
      <c r="E2759" t="s">
        <v>3077</v>
      </c>
      <c r="F2759" t="s">
        <v>6500</v>
      </c>
      <c r="G2759" t="s">
        <v>6501</v>
      </c>
      <c r="H2759" t="s">
        <v>320</v>
      </c>
      <c r="I2759" t="s">
        <v>321</v>
      </c>
      <c r="J2759" t="s">
        <v>246</v>
      </c>
      <c r="K2759" t="s">
        <v>3079</v>
      </c>
      <c r="L2759" t="s">
        <v>247</v>
      </c>
      <c r="M2759">
        <v>685700</v>
      </c>
      <c r="N2759">
        <v>0</v>
      </c>
      <c r="O2759">
        <v>685700</v>
      </c>
      <c r="P2759">
        <v>0</v>
      </c>
      <c r="Q2759" t="s">
        <v>6873</v>
      </c>
      <c r="R2759" t="s">
        <v>4707</v>
      </c>
      <c r="S2759" t="s">
        <v>4589</v>
      </c>
      <c r="T2759" t="s">
        <v>3085</v>
      </c>
      <c r="U2759" t="s">
        <v>6874</v>
      </c>
      <c r="V2759" t="s">
        <v>6875</v>
      </c>
      <c r="W2759" t="s">
        <v>3085</v>
      </c>
      <c r="X2759" t="str">
        <f t="shared" si="43"/>
        <v>Funcionamiento</v>
      </c>
      <c r="Y2759" t="s">
        <v>6501</v>
      </c>
    </row>
    <row r="2760" spans="1:25">
      <c r="A2760" t="s">
        <v>3998</v>
      </c>
      <c r="B2760" t="s">
        <v>3410</v>
      </c>
      <c r="C2760" t="s">
        <v>6872</v>
      </c>
      <c r="D2760" t="s">
        <v>3076</v>
      </c>
      <c r="E2760" t="s">
        <v>3077</v>
      </c>
      <c r="F2760" t="s">
        <v>6500</v>
      </c>
      <c r="G2760" t="s">
        <v>6501</v>
      </c>
      <c r="H2760" t="s">
        <v>324</v>
      </c>
      <c r="I2760" t="s">
        <v>325</v>
      </c>
      <c r="J2760" t="s">
        <v>246</v>
      </c>
      <c r="K2760" t="s">
        <v>3079</v>
      </c>
      <c r="L2760" t="s">
        <v>247</v>
      </c>
      <c r="M2760">
        <v>1985600</v>
      </c>
      <c r="N2760">
        <v>0</v>
      </c>
      <c r="O2760">
        <v>1985600</v>
      </c>
      <c r="P2760">
        <v>0</v>
      </c>
      <c r="Q2760" t="s">
        <v>6873</v>
      </c>
      <c r="R2760" t="s">
        <v>4707</v>
      </c>
      <c r="S2760" t="s">
        <v>4589</v>
      </c>
      <c r="T2760" t="s">
        <v>3085</v>
      </c>
      <c r="U2760" t="s">
        <v>6874</v>
      </c>
      <c r="V2760" t="s">
        <v>6875</v>
      </c>
      <c r="W2760" t="s">
        <v>3085</v>
      </c>
      <c r="X2760" t="str">
        <f t="shared" si="43"/>
        <v>Funcionamiento</v>
      </c>
      <c r="Y2760" t="s">
        <v>6501</v>
      </c>
    </row>
    <row r="2761" spans="1:25">
      <c r="A2761" t="s">
        <v>3998</v>
      </c>
      <c r="B2761" t="s">
        <v>3410</v>
      </c>
      <c r="C2761" t="s">
        <v>6872</v>
      </c>
      <c r="D2761" t="s">
        <v>3076</v>
      </c>
      <c r="E2761" t="s">
        <v>3077</v>
      </c>
      <c r="F2761" t="s">
        <v>6500</v>
      </c>
      <c r="G2761" t="s">
        <v>6501</v>
      </c>
      <c r="H2761" t="s">
        <v>314</v>
      </c>
      <c r="I2761" t="s">
        <v>582</v>
      </c>
      <c r="J2761" t="s">
        <v>246</v>
      </c>
      <c r="K2761" t="s">
        <v>3079</v>
      </c>
      <c r="L2761" t="s">
        <v>247</v>
      </c>
      <c r="M2761">
        <v>6933100</v>
      </c>
      <c r="N2761">
        <v>0</v>
      </c>
      <c r="O2761">
        <v>6933100</v>
      </c>
      <c r="P2761">
        <v>0</v>
      </c>
      <c r="Q2761" t="s">
        <v>6873</v>
      </c>
      <c r="R2761" t="s">
        <v>4707</v>
      </c>
      <c r="S2761" t="s">
        <v>4589</v>
      </c>
      <c r="T2761" t="s">
        <v>3085</v>
      </c>
      <c r="U2761" t="s">
        <v>6874</v>
      </c>
      <c r="V2761" t="s">
        <v>6875</v>
      </c>
      <c r="W2761" t="s">
        <v>3085</v>
      </c>
      <c r="X2761" t="str">
        <f t="shared" si="43"/>
        <v>Funcionamiento</v>
      </c>
      <c r="Y2761" t="s">
        <v>6501</v>
      </c>
    </row>
    <row r="2762" spans="1:25">
      <c r="A2762" t="s">
        <v>3998</v>
      </c>
      <c r="B2762" t="s">
        <v>3410</v>
      </c>
      <c r="C2762" t="s">
        <v>6872</v>
      </c>
      <c r="D2762" t="s">
        <v>3076</v>
      </c>
      <c r="E2762" t="s">
        <v>3077</v>
      </c>
      <c r="F2762" t="s">
        <v>6500</v>
      </c>
      <c r="G2762" t="s">
        <v>6501</v>
      </c>
      <c r="H2762" t="s">
        <v>322</v>
      </c>
      <c r="I2762" t="s">
        <v>323</v>
      </c>
      <c r="J2762" t="s">
        <v>246</v>
      </c>
      <c r="K2762" t="s">
        <v>3079</v>
      </c>
      <c r="L2762" t="s">
        <v>247</v>
      </c>
      <c r="M2762">
        <v>2978400</v>
      </c>
      <c r="N2762">
        <v>0</v>
      </c>
      <c r="O2762">
        <v>2978400</v>
      </c>
      <c r="P2762">
        <v>0</v>
      </c>
      <c r="Q2762" t="s">
        <v>6873</v>
      </c>
      <c r="R2762" t="s">
        <v>4707</v>
      </c>
      <c r="S2762" t="s">
        <v>4589</v>
      </c>
      <c r="T2762" t="s">
        <v>3085</v>
      </c>
      <c r="U2762" t="s">
        <v>6874</v>
      </c>
      <c r="V2762" t="s">
        <v>6875</v>
      </c>
      <c r="W2762" t="s">
        <v>3085</v>
      </c>
      <c r="X2762" t="str">
        <f t="shared" si="43"/>
        <v>Funcionamiento</v>
      </c>
      <c r="Y2762" t="s">
        <v>6501</v>
      </c>
    </row>
    <row r="2763" spans="1:25">
      <c r="A2763" t="s">
        <v>3998</v>
      </c>
      <c r="B2763" t="s">
        <v>3410</v>
      </c>
      <c r="C2763" t="s">
        <v>6872</v>
      </c>
      <c r="D2763" t="s">
        <v>3076</v>
      </c>
      <c r="E2763" t="s">
        <v>3077</v>
      </c>
      <c r="F2763" t="s">
        <v>6500</v>
      </c>
      <c r="G2763" t="s">
        <v>6501</v>
      </c>
      <c r="H2763" t="s">
        <v>318</v>
      </c>
      <c r="I2763" t="s">
        <v>586</v>
      </c>
      <c r="J2763" t="s">
        <v>246</v>
      </c>
      <c r="K2763" t="s">
        <v>3079</v>
      </c>
      <c r="L2763" t="s">
        <v>247</v>
      </c>
      <c r="M2763">
        <v>3970500</v>
      </c>
      <c r="N2763">
        <v>0</v>
      </c>
      <c r="O2763">
        <v>3970500</v>
      </c>
      <c r="P2763">
        <v>0</v>
      </c>
      <c r="Q2763" t="s">
        <v>6873</v>
      </c>
      <c r="R2763" t="s">
        <v>4707</v>
      </c>
      <c r="S2763" t="s">
        <v>4589</v>
      </c>
      <c r="T2763" t="s">
        <v>3085</v>
      </c>
      <c r="U2763" t="s">
        <v>6874</v>
      </c>
      <c r="V2763" t="s">
        <v>6875</v>
      </c>
      <c r="W2763" t="s">
        <v>3085</v>
      </c>
      <c r="X2763" t="str">
        <f t="shared" si="43"/>
        <v>Funcionamiento</v>
      </c>
      <c r="Y2763" t="s">
        <v>6501</v>
      </c>
    </row>
    <row r="2764" spans="1:25">
      <c r="A2764" t="s">
        <v>4647</v>
      </c>
      <c r="B2764" t="s">
        <v>4951</v>
      </c>
      <c r="C2764" t="s">
        <v>6876</v>
      </c>
      <c r="D2764" t="s">
        <v>3076</v>
      </c>
      <c r="E2764" t="s">
        <v>3077</v>
      </c>
      <c r="F2764" t="s">
        <v>6500</v>
      </c>
      <c r="G2764" t="s">
        <v>6501</v>
      </c>
      <c r="H2764" t="s">
        <v>346</v>
      </c>
      <c r="I2764" t="s">
        <v>347</v>
      </c>
      <c r="J2764" t="s">
        <v>253</v>
      </c>
      <c r="K2764" t="s">
        <v>3115</v>
      </c>
      <c r="L2764" t="s">
        <v>247</v>
      </c>
      <c r="M2764">
        <v>271546</v>
      </c>
      <c r="N2764">
        <v>0</v>
      </c>
      <c r="O2764">
        <v>271546</v>
      </c>
      <c r="P2764">
        <v>0</v>
      </c>
      <c r="Q2764" t="s">
        <v>6877</v>
      </c>
      <c r="R2764" t="s">
        <v>3975</v>
      </c>
      <c r="S2764" t="s">
        <v>6878</v>
      </c>
      <c r="T2764" t="s">
        <v>6879</v>
      </c>
      <c r="U2764" t="s">
        <v>6880</v>
      </c>
      <c r="V2764" t="s">
        <v>6881</v>
      </c>
      <c r="W2764" t="s">
        <v>3085</v>
      </c>
      <c r="X2764" t="str">
        <f t="shared" si="43"/>
        <v>Funcionamiento</v>
      </c>
      <c r="Y2764" t="s">
        <v>6501</v>
      </c>
    </row>
    <row r="2765" spans="1:25">
      <c r="A2765" t="s">
        <v>4647</v>
      </c>
      <c r="B2765" t="s">
        <v>4951</v>
      </c>
      <c r="C2765" t="s">
        <v>6876</v>
      </c>
      <c r="D2765" t="s">
        <v>3076</v>
      </c>
      <c r="E2765" t="s">
        <v>3077</v>
      </c>
      <c r="F2765" t="s">
        <v>6500</v>
      </c>
      <c r="G2765" t="s">
        <v>6501</v>
      </c>
      <c r="H2765" t="s">
        <v>338</v>
      </c>
      <c r="I2765" t="s">
        <v>339</v>
      </c>
      <c r="J2765" t="s">
        <v>253</v>
      </c>
      <c r="K2765" t="s">
        <v>3115</v>
      </c>
      <c r="L2765" t="s">
        <v>247</v>
      </c>
      <c r="M2765">
        <v>90000</v>
      </c>
      <c r="N2765">
        <v>-5000</v>
      </c>
      <c r="O2765">
        <v>85000</v>
      </c>
      <c r="P2765">
        <v>0</v>
      </c>
      <c r="Q2765" t="s">
        <v>6877</v>
      </c>
      <c r="R2765" t="s">
        <v>3975</v>
      </c>
      <c r="S2765" t="s">
        <v>6878</v>
      </c>
      <c r="T2765" t="s">
        <v>6879</v>
      </c>
      <c r="U2765" t="s">
        <v>6880</v>
      </c>
      <c r="V2765" t="s">
        <v>6881</v>
      </c>
      <c r="W2765" t="s">
        <v>3085</v>
      </c>
      <c r="X2765" t="str">
        <f t="shared" si="43"/>
        <v>Funcionamiento</v>
      </c>
      <c r="Y2765" t="s">
        <v>6501</v>
      </c>
    </row>
    <row r="2766" spans="1:25">
      <c r="A2766" t="s">
        <v>4707</v>
      </c>
      <c r="B2766" t="s">
        <v>6882</v>
      </c>
      <c r="C2766" t="s">
        <v>6883</v>
      </c>
      <c r="D2766" t="s">
        <v>3076</v>
      </c>
      <c r="E2766" t="s">
        <v>3077</v>
      </c>
      <c r="F2766" t="s">
        <v>3149</v>
      </c>
      <c r="G2766" t="s">
        <v>6501</v>
      </c>
      <c r="H2766" t="s">
        <v>437</v>
      </c>
      <c r="I2766" t="s">
        <v>649</v>
      </c>
      <c r="J2766" t="s">
        <v>253</v>
      </c>
      <c r="K2766" t="s">
        <v>3115</v>
      </c>
      <c r="L2766" t="s">
        <v>247</v>
      </c>
      <c r="M2766">
        <v>21857453</v>
      </c>
      <c r="N2766">
        <v>-4614453</v>
      </c>
      <c r="O2766">
        <v>17243000</v>
      </c>
      <c r="P2766">
        <v>0</v>
      </c>
      <c r="Q2766" t="s">
        <v>6884</v>
      </c>
      <c r="R2766" t="s">
        <v>3378</v>
      </c>
      <c r="S2766" t="s">
        <v>6885</v>
      </c>
      <c r="T2766" t="s">
        <v>6886</v>
      </c>
      <c r="U2766" t="s">
        <v>6887</v>
      </c>
      <c r="V2766" t="s">
        <v>6888</v>
      </c>
      <c r="W2766" t="s">
        <v>3085</v>
      </c>
      <c r="X2766" t="str">
        <f t="shared" si="43"/>
        <v>Inversión</v>
      </c>
      <c r="Y2766" t="s">
        <v>3157</v>
      </c>
    </row>
    <row r="2767" spans="1:25">
      <c r="A2767" t="s">
        <v>3975</v>
      </c>
      <c r="B2767" t="s">
        <v>6889</v>
      </c>
      <c r="C2767" t="s">
        <v>6890</v>
      </c>
      <c r="D2767" t="s">
        <v>3076</v>
      </c>
      <c r="E2767" t="s">
        <v>3077</v>
      </c>
      <c r="F2767" t="s">
        <v>3149</v>
      </c>
      <c r="G2767" t="s">
        <v>6501</v>
      </c>
      <c r="H2767" t="s">
        <v>437</v>
      </c>
      <c r="I2767" t="s">
        <v>649</v>
      </c>
      <c r="J2767" t="s">
        <v>253</v>
      </c>
      <c r="K2767" t="s">
        <v>3115</v>
      </c>
      <c r="L2767" t="s">
        <v>247</v>
      </c>
      <c r="M2767">
        <v>24341595</v>
      </c>
      <c r="N2767">
        <v>-535722</v>
      </c>
      <c r="O2767">
        <v>23805873</v>
      </c>
      <c r="P2767">
        <v>0</v>
      </c>
      <c r="Q2767" t="s">
        <v>6891</v>
      </c>
      <c r="R2767" t="s">
        <v>6483</v>
      </c>
      <c r="S2767" t="s">
        <v>6892</v>
      </c>
      <c r="T2767" t="s">
        <v>6893</v>
      </c>
      <c r="U2767" t="s">
        <v>6894</v>
      </c>
      <c r="V2767" t="s">
        <v>6895</v>
      </c>
      <c r="W2767" t="s">
        <v>3085</v>
      </c>
      <c r="X2767" t="str">
        <f t="shared" si="43"/>
        <v>Inversión</v>
      </c>
      <c r="Y2767" t="s">
        <v>3157</v>
      </c>
    </row>
    <row r="2768" spans="1:25">
      <c r="A2768" t="s">
        <v>3378</v>
      </c>
      <c r="B2768" t="s">
        <v>6889</v>
      </c>
      <c r="C2768" t="s">
        <v>6896</v>
      </c>
      <c r="D2768" t="s">
        <v>3076</v>
      </c>
      <c r="E2768" t="s">
        <v>3077</v>
      </c>
      <c r="F2768" t="s">
        <v>3149</v>
      </c>
      <c r="G2768" t="s">
        <v>6501</v>
      </c>
      <c r="H2768" t="s">
        <v>437</v>
      </c>
      <c r="I2768" t="s">
        <v>649</v>
      </c>
      <c r="J2768" t="s">
        <v>246</v>
      </c>
      <c r="K2768" t="s">
        <v>3150</v>
      </c>
      <c r="L2768" t="s">
        <v>247</v>
      </c>
      <c r="M2768">
        <v>9333333</v>
      </c>
      <c r="N2768">
        <v>-466666</v>
      </c>
      <c r="O2768">
        <v>8866667</v>
      </c>
      <c r="P2768">
        <v>0</v>
      </c>
      <c r="Q2768" t="s">
        <v>6897</v>
      </c>
      <c r="R2768" t="s">
        <v>4031</v>
      </c>
      <c r="S2768" t="s">
        <v>6898</v>
      </c>
      <c r="T2768" t="s">
        <v>6899</v>
      </c>
      <c r="U2768" t="s">
        <v>6900</v>
      </c>
      <c r="V2768" t="s">
        <v>6901</v>
      </c>
      <c r="W2768" t="s">
        <v>3085</v>
      </c>
      <c r="X2768" t="str">
        <f t="shared" si="43"/>
        <v>Inversión</v>
      </c>
      <c r="Y2768" t="s">
        <v>3157</v>
      </c>
    </row>
    <row r="2769" spans="1:25">
      <c r="A2769" t="s">
        <v>6483</v>
      </c>
      <c r="B2769" t="s">
        <v>6889</v>
      </c>
      <c r="C2769" t="s">
        <v>6902</v>
      </c>
      <c r="D2769" t="s">
        <v>3076</v>
      </c>
      <c r="E2769" t="s">
        <v>3077</v>
      </c>
      <c r="F2769" t="s">
        <v>3149</v>
      </c>
      <c r="G2769" t="s">
        <v>6501</v>
      </c>
      <c r="H2769" t="s">
        <v>437</v>
      </c>
      <c r="I2769" t="s">
        <v>649</v>
      </c>
      <c r="J2769" t="s">
        <v>246</v>
      </c>
      <c r="K2769" t="s">
        <v>3150</v>
      </c>
      <c r="L2769" t="s">
        <v>247</v>
      </c>
      <c r="M2769">
        <v>6916461</v>
      </c>
      <c r="N2769">
        <v>-1123926</v>
      </c>
      <c r="O2769">
        <v>5792535</v>
      </c>
      <c r="P2769">
        <v>0</v>
      </c>
      <c r="Q2769" t="s">
        <v>6903</v>
      </c>
      <c r="R2769" t="s">
        <v>3688</v>
      </c>
      <c r="S2769" t="s">
        <v>4625</v>
      </c>
      <c r="T2769" t="s">
        <v>3320</v>
      </c>
      <c r="U2769" t="s">
        <v>6904</v>
      </c>
      <c r="V2769" t="s">
        <v>6905</v>
      </c>
      <c r="W2769" t="s">
        <v>3085</v>
      </c>
      <c r="X2769" t="str">
        <f t="shared" si="43"/>
        <v>Inversión</v>
      </c>
      <c r="Y2769" t="s">
        <v>3157</v>
      </c>
    </row>
    <row r="2770" spans="1:25">
      <c r="A2770" t="s">
        <v>4031</v>
      </c>
      <c r="B2770" t="s">
        <v>6164</v>
      </c>
      <c r="C2770" t="s">
        <v>6906</v>
      </c>
      <c r="D2770" t="s">
        <v>3076</v>
      </c>
      <c r="E2770" t="s">
        <v>3399</v>
      </c>
      <c r="F2770" t="s">
        <v>3149</v>
      </c>
      <c r="G2770" t="s">
        <v>6501</v>
      </c>
      <c r="H2770" t="s">
        <v>437</v>
      </c>
      <c r="I2770" t="s">
        <v>649</v>
      </c>
      <c r="J2770" t="s">
        <v>246</v>
      </c>
      <c r="K2770" t="s">
        <v>3150</v>
      </c>
      <c r="L2770" t="s">
        <v>247</v>
      </c>
      <c r="M2770">
        <v>13752864</v>
      </c>
      <c r="N2770">
        <v>-13752864</v>
      </c>
      <c r="O2770">
        <v>0</v>
      </c>
      <c r="P2770">
        <v>0</v>
      </c>
      <c r="Q2770" t="s">
        <v>6907</v>
      </c>
      <c r="R2770" t="s">
        <v>3407</v>
      </c>
      <c r="S2770" t="s">
        <v>3085</v>
      </c>
      <c r="T2770" t="s">
        <v>3085</v>
      </c>
      <c r="U2770" t="s">
        <v>3085</v>
      </c>
      <c r="V2770" t="s">
        <v>3085</v>
      </c>
      <c r="W2770" t="s">
        <v>3085</v>
      </c>
      <c r="X2770" t="str">
        <f t="shared" si="43"/>
        <v>Inversión</v>
      </c>
      <c r="Y2770" t="s">
        <v>3157</v>
      </c>
    </row>
    <row r="2771" spans="1:25">
      <c r="A2771" t="s">
        <v>3688</v>
      </c>
      <c r="B2771" t="s">
        <v>6164</v>
      </c>
      <c r="C2771" t="s">
        <v>6908</v>
      </c>
      <c r="D2771" t="s">
        <v>3076</v>
      </c>
      <c r="E2771" t="s">
        <v>3077</v>
      </c>
      <c r="F2771" t="s">
        <v>3149</v>
      </c>
      <c r="G2771" t="s">
        <v>6501</v>
      </c>
      <c r="H2771" t="s">
        <v>437</v>
      </c>
      <c r="I2771" t="s">
        <v>649</v>
      </c>
      <c r="J2771" t="s">
        <v>253</v>
      </c>
      <c r="K2771" t="s">
        <v>3115</v>
      </c>
      <c r="L2771" t="s">
        <v>247</v>
      </c>
      <c r="M2771">
        <v>16908692</v>
      </c>
      <c r="N2771">
        <v>-2536304</v>
      </c>
      <c r="O2771">
        <v>14372388</v>
      </c>
      <c r="P2771">
        <v>0</v>
      </c>
      <c r="Q2771" t="s">
        <v>6909</v>
      </c>
      <c r="R2771" t="s">
        <v>4708</v>
      </c>
      <c r="S2771" t="s">
        <v>6910</v>
      </c>
      <c r="T2771" t="s">
        <v>6911</v>
      </c>
      <c r="U2771" t="s">
        <v>6912</v>
      </c>
      <c r="V2771" t="s">
        <v>6913</v>
      </c>
      <c r="W2771" t="s">
        <v>3085</v>
      </c>
      <c r="X2771" t="str">
        <f t="shared" si="43"/>
        <v>Inversión</v>
      </c>
      <c r="Y2771" t="s">
        <v>3157</v>
      </c>
    </row>
    <row r="2772" spans="1:25">
      <c r="A2772" t="s">
        <v>3407</v>
      </c>
      <c r="B2772" t="s">
        <v>6164</v>
      </c>
      <c r="C2772" t="s">
        <v>6914</v>
      </c>
      <c r="D2772" t="s">
        <v>3076</v>
      </c>
      <c r="E2772" t="s">
        <v>3077</v>
      </c>
      <c r="F2772" t="s">
        <v>3149</v>
      </c>
      <c r="G2772" t="s">
        <v>6501</v>
      </c>
      <c r="H2772" t="s">
        <v>437</v>
      </c>
      <c r="I2772" t="s">
        <v>649</v>
      </c>
      <c r="J2772" t="s">
        <v>253</v>
      </c>
      <c r="K2772" t="s">
        <v>3115</v>
      </c>
      <c r="L2772" t="s">
        <v>247</v>
      </c>
      <c r="M2772">
        <v>15278265</v>
      </c>
      <c r="N2772">
        <v>-2376620</v>
      </c>
      <c r="O2772">
        <v>12901645</v>
      </c>
      <c r="P2772">
        <v>0</v>
      </c>
      <c r="Q2772" t="s">
        <v>6915</v>
      </c>
      <c r="R2772" t="s">
        <v>3393</v>
      </c>
      <c r="S2772" t="s">
        <v>6916</v>
      </c>
      <c r="T2772" t="s">
        <v>6917</v>
      </c>
      <c r="U2772" t="s">
        <v>6918</v>
      </c>
      <c r="V2772" t="s">
        <v>6919</v>
      </c>
      <c r="W2772" t="s">
        <v>3085</v>
      </c>
      <c r="X2772" t="str">
        <f t="shared" si="43"/>
        <v>Inversión</v>
      </c>
      <c r="Y2772" t="s">
        <v>3157</v>
      </c>
    </row>
    <row r="2773" spans="1:25">
      <c r="A2773" t="s">
        <v>3414</v>
      </c>
      <c r="B2773" t="s">
        <v>6164</v>
      </c>
      <c r="C2773" t="s">
        <v>6920</v>
      </c>
      <c r="D2773" t="s">
        <v>3076</v>
      </c>
      <c r="E2773" t="s">
        <v>3077</v>
      </c>
      <c r="F2773" t="s">
        <v>3149</v>
      </c>
      <c r="G2773" t="s">
        <v>6501</v>
      </c>
      <c r="H2773" t="s">
        <v>437</v>
      </c>
      <c r="I2773" t="s">
        <v>649</v>
      </c>
      <c r="J2773" t="s">
        <v>253</v>
      </c>
      <c r="K2773" t="s">
        <v>3115</v>
      </c>
      <c r="L2773" t="s">
        <v>247</v>
      </c>
      <c r="M2773">
        <v>6484183</v>
      </c>
      <c r="N2773">
        <v>-432279</v>
      </c>
      <c r="O2773">
        <v>6051904</v>
      </c>
      <c r="P2773">
        <v>0</v>
      </c>
      <c r="Q2773" t="s">
        <v>6921</v>
      </c>
      <c r="R2773" t="s">
        <v>4207</v>
      </c>
      <c r="S2773" t="s">
        <v>6922</v>
      </c>
      <c r="T2773" t="s">
        <v>6923</v>
      </c>
      <c r="U2773" t="s">
        <v>6924</v>
      </c>
      <c r="V2773" t="s">
        <v>6925</v>
      </c>
      <c r="W2773" t="s">
        <v>3085</v>
      </c>
      <c r="X2773" t="str">
        <f t="shared" si="43"/>
        <v>Inversión</v>
      </c>
      <c r="Y2773" t="s">
        <v>3157</v>
      </c>
    </row>
    <row r="2774" spans="1:25">
      <c r="A2774" t="s">
        <v>4722</v>
      </c>
      <c r="B2774" t="s">
        <v>6164</v>
      </c>
      <c r="C2774" t="s">
        <v>6926</v>
      </c>
      <c r="D2774" t="s">
        <v>3076</v>
      </c>
      <c r="E2774" t="s">
        <v>3077</v>
      </c>
      <c r="F2774" t="s">
        <v>3149</v>
      </c>
      <c r="G2774" t="s">
        <v>6501</v>
      </c>
      <c r="H2774" t="s">
        <v>437</v>
      </c>
      <c r="I2774" t="s">
        <v>649</v>
      </c>
      <c r="J2774" t="s">
        <v>253</v>
      </c>
      <c r="K2774" t="s">
        <v>3115</v>
      </c>
      <c r="L2774" t="s">
        <v>247</v>
      </c>
      <c r="M2774">
        <v>15158600</v>
      </c>
      <c r="N2774">
        <v>-900116</v>
      </c>
      <c r="O2774">
        <v>14258484</v>
      </c>
      <c r="P2774">
        <v>0</v>
      </c>
      <c r="Q2774" t="s">
        <v>6927</v>
      </c>
      <c r="R2774" t="s">
        <v>3312</v>
      </c>
      <c r="S2774" t="s">
        <v>6928</v>
      </c>
      <c r="T2774" t="s">
        <v>6929</v>
      </c>
      <c r="U2774" t="s">
        <v>6930</v>
      </c>
      <c r="V2774" t="s">
        <v>6931</v>
      </c>
      <c r="W2774" t="s">
        <v>3085</v>
      </c>
      <c r="X2774" t="str">
        <f t="shared" si="43"/>
        <v>Inversión</v>
      </c>
      <c r="Y2774" t="s">
        <v>3157</v>
      </c>
    </row>
    <row r="2775" spans="1:25">
      <c r="A2775" t="s">
        <v>3359</v>
      </c>
      <c r="B2775" t="s">
        <v>6164</v>
      </c>
      <c r="C2775" t="s">
        <v>6932</v>
      </c>
      <c r="D2775" t="s">
        <v>3076</v>
      </c>
      <c r="E2775" t="s">
        <v>3077</v>
      </c>
      <c r="F2775" t="s">
        <v>3149</v>
      </c>
      <c r="G2775" t="s">
        <v>6501</v>
      </c>
      <c r="H2775" t="s">
        <v>437</v>
      </c>
      <c r="I2775" t="s">
        <v>649</v>
      </c>
      <c r="J2775" t="s">
        <v>253</v>
      </c>
      <c r="K2775" t="s">
        <v>3115</v>
      </c>
      <c r="L2775" t="s">
        <v>247</v>
      </c>
      <c r="M2775">
        <v>6067440</v>
      </c>
      <c r="N2775">
        <v>0</v>
      </c>
      <c r="O2775">
        <v>6067440</v>
      </c>
      <c r="P2775">
        <v>0</v>
      </c>
      <c r="Q2775" t="s">
        <v>6933</v>
      </c>
      <c r="R2775" t="s">
        <v>3439</v>
      </c>
      <c r="S2775" t="s">
        <v>6934</v>
      </c>
      <c r="T2775" t="s">
        <v>6935</v>
      </c>
      <c r="U2775" t="s">
        <v>6936</v>
      </c>
      <c r="V2775" t="s">
        <v>6937</v>
      </c>
      <c r="W2775" t="s">
        <v>3085</v>
      </c>
      <c r="X2775" t="str">
        <f t="shared" si="43"/>
        <v>Inversión</v>
      </c>
      <c r="Y2775" t="s">
        <v>3157</v>
      </c>
    </row>
    <row r="2776" spans="1:25">
      <c r="A2776" t="s">
        <v>3429</v>
      </c>
      <c r="B2776" t="s">
        <v>6164</v>
      </c>
      <c r="C2776" t="s">
        <v>6938</v>
      </c>
      <c r="D2776" t="s">
        <v>3076</v>
      </c>
      <c r="E2776" t="s">
        <v>3077</v>
      </c>
      <c r="F2776" t="s">
        <v>3149</v>
      </c>
      <c r="G2776" t="s">
        <v>6501</v>
      </c>
      <c r="H2776" t="s">
        <v>437</v>
      </c>
      <c r="I2776" t="s">
        <v>649</v>
      </c>
      <c r="J2776" t="s">
        <v>253</v>
      </c>
      <c r="K2776" t="s">
        <v>3115</v>
      </c>
      <c r="L2776" t="s">
        <v>247</v>
      </c>
      <c r="M2776">
        <v>12222612</v>
      </c>
      <c r="N2776">
        <v>746937</v>
      </c>
      <c r="O2776">
        <v>12969549</v>
      </c>
      <c r="P2776">
        <v>0</v>
      </c>
      <c r="Q2776" t="s">
        <v>6939</v>
      </c>
      <c r="R2776" t="s">
        <v>4020</v>
      </c>
      <c r="S2776" t="s">
        <v>6940</v>
      </c>
      <c r="T2776" t="s">
        <v>6941</v>
      </c>
      <c r="U2776" t="s">
        <v>6942</v>
      </c>
      <c r="V2776" t="s">
        <v>6943</v>
      </c>
      <c r="W2776" t="s">
        <v>3085</v>
      </c>
      <c r="X2776" t="str">
        <f t="shared" si="43"/>
        <v>Inversión</v>
      </c>
      <c r="Y2776" t="s">
        <v>3157</v>
      </c>
    </row>
    <row r="2777" spans="1:25">
      <c r="A2777" t="s">
        <v>4020</v>
      </c>
      <c r="B2777" t="s">
        <v>6164</v>
      </c>
      <c r="C2777" t="s">
        <v>6944</v>
      </c>
      <c r="D2777" t="s">
        <v>3076</v>
      </c>
      <c r="E2777" t="s">
        <v>3077</v>
      </c>
      <c r="F2777" t="s">
        <v>3149</v>
      </c>
      <c r="G2777" t="s">
        <v>6501</v>
      </c>
      <c r="H2777" t="s">
        <v>437</v>
      </c>
      <c r="I2777" t="s">
        <v>649</v>
      </c>
      <c r="J2777" t="s">
        <v>253</v>
      </c>
      <c r="K2777" t="s">
        <v>3115</v>
      </c>
      <c r="L2777" t="s">
        <v>247</v>
      </c>
      <c r="M2777">
        <v>49550760</v>
      </c>
      <c r="N2777">
        <v>-9029461</v>
      </c>
      <c r="O2777">
        <v>40521299</v>
      </c>
      <c r="P2777">
        <v>0</v>
      </c>
      <c r="Q2777" t="s">
        <v>6945</v>
      </c>
      <c r="R2777" t="s">
        <v>3429</v>
      </c>
      <c r="S2777" t="s">
        <v>6946</v>
      </c>
      <c r="T2777" t="s">
        <v>6947</v>
      </c>
      <c r="U2777" t="s">
        <v>6948</v>
      </c>
      <c r="V2777" t="s">
        <v>6949</v>
      </c>
      <c r="W2777" t="s">
        <v>3085</v>
      </c>
      <c r="X2777" t="str">
        <f t="shared" si="43"/>
        <v>Inversión</v>
      </c>
      <c r="Y2777" t="s">
        <v>3157</v>
      </c>
    </row>
    <row r="2778" spans="1:25">
      <c r="A2778" t="s">
        <v>4708</v>
      </c>
      <c r="B2778" t="s">
        <v>6164</v>
      </c>
      <c r="C2778" t="s">
        <v>6950</v>
      </c>
      <c r="D2778" t="s">
        <v>3076</v>
      </c>
      <c r="E2778" t="s">
        <v>3077</v>
      </c>
      <c r="F2778" t="s">
        <v>3149</v>
      </c>
      <c r="G2778" t="s">
        <v>6501</v>
      </c>
      <c r="H2778" t="s">
        <v>437</v>
      </c>
      <c r="I2778" t="s">
        <v>649</v>
      </c>
      <c r="J2778" t="s">
        <v>253</v>
      </c>
      <c r="K2778" t="s">
        <v>3115</v>
      </c>
      <c r="L2778" t="s">
        <v>247</v>
      </c>
      <c r="M2778">
        <v>15562038</v>
      </c>
      <c r="N2778">
        <v>-3804054</v>
      </c>
      <c r="O2778">
        <v>11757984</v>
      </c>
      <c r="P2778">
        <v>0</v>
      </c>
      <c r="Q2778" t="s">
        <v>6951</v>
      </c>
      <c r="R2778" t="s">
        <v>3359</v>
      </c>
      <c r="S2778" t="s">
        <v>6952</v>
      </c>
      <c r="T2778" t="s">
        <v>6953</v>
      </c>
      <c r="U2778" t="s">
        <v>6954</v>
      </c>
      <c r="V2778" t="s">
        <v>6955</v>
      </c>
      <c r="W2778" t="s">
        <v>3085</v>
      </c>
      <c r="X2778" t="str">
        <f t="shared" si="43"/>
        <v>Inversión</v>
      </c>
      <c r="Y2778" t="s">
        <v>3157</v>
      </c>
    </row>
    <row r="2779" spans="1:25">
      <c r="A2779" t="s">
        <v>3439</v>
      </c>
      <c r="B2779" t="s">
        <v>6164</v>
      </c>
      <c r="C2779" t="s">
        <v>6956</v>
      </c>
      <c r="D2779" t="s">
        <v>3076</v>
      </c>
      <c r="E2779" t="s">
        <v>3077</v>
      </c>
      <c r="F2779" t="s">
        <v>3149</v>
      </c>
      <c r="G2779" t="s">
        <v>6501</v>
      </c>
      <c r="H2779" t="s">
        <v>437</v>
      </c>
      <c r="I2779" t="s">
        <v>649</v>
      </c>
      <c r="J2779" t="s">
        <v>253</v>
      </c>
      <c r="K2779" t="s">
        <v>3115</v>
      </c>
      <c r="L2779" t="s">
        <v>247</v>
      </c>
      <c r="M2779">
        <v>81910440</v>
      </c>
      <c r="N2779">
        <v>-21033792</v>
      </c>
      <c r="O2779">
        <v>60876648</v>
      </c>
      <c r="P2779">
        <v>0</v>
      </c>
      <c r="Q2779" t="s">
        <v>6957</v>
      </c>
      <c r="R2779" t="s">
        <v>4722</v>
      </c>
      <c r="S2779" t="s">
        <v>6958</v>
      </c>
      <c r="T2779" t="s">
        <v>6959</v>
      </c>
      <c r="U2779" t="s">
        <v>6960</v>
      </c>
      <c r="V2779" t="s">
        <v>6961</v>
      </c>
      <c r="W2779" t="s">
        <v>3085</v>
      </c>
      <c r="X2779" t="str">
        <f t="shared" si="43"/>
        <v>Inversión</v>
      </c>
      <c r="Y2779" t="s">
        <v>3157</v>
      </c>
    </row>
    <row r="2780" spans="1:25">
      <c r="A2780" t="s">
        <v>3312</v>
      </c>
      <c r="B2780" t="s">
        <v>6164</v>
      </c>
      <c r="C2780" t="s">
        <v>6956</v>
      </c>
      <c r="D2780" t="s">
        <v>3076</v>
      </c>
      <c r="E2780" t="s">
        <v>3077</v>
      </c>
      <c r="F2780" t="s">
        <v>3149</v>
      </c>
      <c r="G2780" t="s">
        <v>6501</v>
      </c>
      <c r="H2780" t="s">
        <v>437</v>
      </c>
      <c r="I2780" t="s">
        <v>649</v>
      </c>
      <c r="J2780" t="s">
        <v>253</v>
      </c>
      <c r="K2780" t="s">
        <v>3115</v>
      </c>
      <c r="L2780" t="s">
        <v>247</v>
      </c>
      <c r="M2780">
        <v>21205260</v>
      </c>
      <c r="N2780">
        <v>-5065701</v>
      </c>
      <c r="O2780">
        <v>16139559</v>
      </c>
      <c r="P2780">
        <v>0</v>
      </c>
      <c r="Q2780" t="s">
        <v>6962</v>
      </c>
      <c r="R2780" t="s">
        <v>3414</v>
      </c>
      <c r="S2780" t="s">
        <v>6963</v>
      </c>
      <c r="T2780" t="s">
        <v>6964</v>
      </c>
      <c r="U2780" t="s">
        <v>6965</v>
      </c>
      <c r="V2780" t="s">
        <v>6966</v>
      </c>
      <c r="W2780" t="s">
        <v>3085</v>
      </c>
      <c r="X2780" t="str">
        <f t="shared" si="43"/>
        <v>Inversión</v>
      </c>
      <c r="Y2780" t="s">
        <v>3157</v>
      </c>
    </row>
    <row r="2781" spans="1:25">
      <c r="A2781" t="s">
        <v>4207</v>
      </c>
      <c r="B2781" t="s">
        <v>6164</v>
      </c>
      <c r="C2781" t="s">
        <v>6967</v>
      </c>
      <c r="D2781" t="s">
        <v>3076</v>
      </c>
      <c r="E2781" t="s">
        <v>3077</v>
      </c>
      <c r="F2781" t="s">
        <v>3149</v>
      </c>
      <c r="G2781" t="s">
        <v>6501</v>
      </c>
      <c r="H2781" t="s">
        <v>437</v>
      </c>
      <c r="I2781" t="s">
        <v>649</v>
      </c>
      <c r="J2781" t="s">
        <v>246</v>
      </c>
      <c r="K2781" t="s">
        <v>3079</v>
      </c>
      <c r="L2781" t="s">
        <v>247</v>
      </c>
      <c r="M2781">
        <v>5780922</v>
      </c>
      <c r="N2781">
        <v>0</v>
      </c>
      <c r="O2781">
        <v>5780922</v>
      </c>
      <c r="P2781">
        <v>0</v>
      </c>
      <c r="Q2781" t="s">
        <v>6968</v>
      </c>
      <c r="R2781" t="s">
        <v>3459</v>
      </c>
      <c r="S2781" t="s">
        <v>6969</v>
      </c>
      <c r="T2781" t="s">
        <v>6970</v>
      </c>
      <c r="U2781" t="s">
        <v>6971</v>
      </c>
      <c r="V2781" t="s">
        <v>6972</v>
      </c>
      <c r="W2781" t="s">
        <v>3085</v>
      </c>
      <c r="X2781" t="str">
        <f t="shared" si="43"/>
        <v>Inversión</v>
      </c>
      <c r="Y2781" t="s">
        <v>3157</v>
      </c>
    </row>
    <row r="2782" spans="1:25">
      <c r="A2782" t="s">
        <v>3393</v>
      </c>
      <c r="B2782" t="s">
        <v>4347</v>
      </c>
      <c r="C2782" t="s">
        <v>6973</v>
      </c>
      <c r="D2782" t="s">
        <v>3076</v>
      </c>
      <c r="E2782" t="s">
        <v>3077</v>
      </c>
      <c r="F2782" t="s">
        <v>3149</v>
      </c>
      <c r="G2782" t="s">
        <v>6501</v>
      </c>
      <c r="H2782" t="s">
        <v>437</v>
      </c>
      <c r="I2782" t="s">
        <v>649</v>
      </c>
      <c r="J2782" t="s">
        <v>253</v>
      </c>
      <c r="K2782" t="s">
        <v>3115</v>
      </c>
      <c r="L2782" t="s">
        <v>247</v>
      </c>
      <c r="M2782">
        <v>15284612</v>
      </c>
      <c r="N2782">
        <v>-2653655</v>
      </c>
      <c r="O2782">
        <v>12630957</v>
      </c>
      <c r="P2782">
        <v>0</v>
      </c>
      <c r="Q2782" t="s">
        <v>6974</v>
      </c>
      <c r="R2782" t="s">
        <v>4500</v>
      </c>
      <c r="S2782" t="s">
        <v>6975</v>
      </c>
      <c r="T2782" t="s">
        <v>6976</v>
      </c>
      <c r="U2782" t="s">
        <v>6977</v>
      </c>
      <c r="V2782" t="s">
        <v>6978</v>
      </c>
      <c r="W2782" t="s">
        <v>3111</v>
      </c>
      <c r="X2782" t="str">
        <f t="shared" si="43"/>
        <v>Inversión</v>
      </c>
      <c r="Y2782" t="s">
        <v>3157</v>
      </c>
    </row>
    <row r="2783" spans="1:25">
      <c r="A2783" t="s">
        <v>3459</v>
      </c>
      <c r="B2783" t="s">
        <v>4372</v>
      </c>
      <c r="C2783" t="s">
        <v>6979</v>
      </c>
      <c r="D2783" t="s">
        <v>3076</v>
      </c>
      <c r="E2783" t="s">
        <v>3077</v>
      </c>
      <c r="F2783" t="s">
        <v>6500</v>
      </c>
      <c r="G2783" t="s">
        <v>6501</v>
      </c>
      <c r="H2783" t="s">
        <v>358</v>
      </c>
      <c r="I2783" t="s">
        <v>359</v>
      </c>
      <c r="J2783" t="s">
        <v>246</v>
      </c>
      <c r="K2783" t="s">
        <v>3079</v>
      </c>
      <c r="L2783" t="s">
        <v>247</v>
      </c>
      <c r="M2783">
        <v>5674474</v>
      </c>
      <c r="N2783">
        <v>0</v>
      </c>
      <c r="O2783">
        <v>5674474</v>
      </c>
      <c r="P2783">
        <v>0</v>
      </c>
      <c r="Q2783" t="s">
        <v>6980</v>
      </c>
      <c r="R2783" t="s">
        <v>3613</v>
      </c>
      <c r="S2783" t="s">
        <v>6981</v>
      </c>
      <c r="T2783" t="s">
        <v>3085</v>
      </c>
      <c r="U2783" t="s">
        <v>6982</v>
      </c>
      <c r="V2783" t="s">
        <v>6983</v>
      </c>
      <c r="W2783" t="s">
        <v>3085</v>
      </c>
      <c r="X2783" t="str">
        <f t="shared" si="43"/>
        <v>Funcionamiento</v>
      </c>
      <c r="Y2783" t="s">
        <v>6501</v>
      </c>
    </row>
    <row r="2784" spans="1:25">
      <c r="A2784" t="s">
        <v>3459</v>
      </c>
      <c r="B2784" t="s">
        <v>4372</v>
      </c>
      <c r="C2784" t="s">
        <v>6979</v>
      </c>
      <c r="D2784" t="s">
        <v>3076</v>
      </c>
      <c r="E2784" t="s">
        <v>3077</v>
      </c>
      <c r="F2784" t="s">
        <v>6500</v>
      </c>
      <c r="G2784" t="s">
        <v>6501</v>
      </c>
      <c r="H2784" t="s">
        <v>336</v>
      </c>
      <c r="I2784" t="s">
        <v>337</v>
      </c>
      <c r="J2784" t="s">
        <v>246</v>
      </c>
      <c r="K2784" t="s">
        <v>3079</v>
      </c>
      <c r="L2784" t="s">
        <v>247</v>
      </c>
      <c r="M2784">
        <v>2354967</v>
      </c>
      <c r="N2784">
        <v>0</v>
      </c>
      <c r="O2784">
        <v>2354967</v>
      </c>
      <c r="P2784">
        <v>0</v>
      </c>
      <c r="Q2784" t="s">
        <v>6980</v>
      </c>
      <c r="R2784" t="s">
        <v>3613</v>
      </c>
      <c r="S2784" t="s">
        <v>6981</v>
      </c>
      <c r="T2784" t="s">
        <v>3085</v>
      </c>
      <c r="U2784" t="s">
        <v>6982</v>
      </c>
      <c r="V2784" t="s">
        <v>6983</v>
      </c>
      <c r="W2784" t="s">
        <v>3085</v>
      </c>
      <c r="X2784" t="str">
        <f t="shared" si="43"/>
        <v>Funcionamiento</v>
      </c>
      <c r="Y2784" t="s">
        <v>6501</v>
      </c>
    </row>
    <row r="2785" spans="1:25">
      <c r="A2785" t="s">
        <v>3459</v>
      </c>
      <c r="B2785" t="s">
        <v>4372</v>
      </c>
      <c r="C2785" t="s">
        <v>6979</v>
      </c>
      <c r="D2785" t="s">
        <v>3076</v>
      </c>
      <c r="E2785" t="s">
        <v>3077</v>
      </c>
      <c r="F2785" t="s">
        <v>6500</v>
      </c>
      <c r="G2785" t="s">
        <v>6501</v>
      </c>
      <c r="H2785" t="s">
        <v>306</v>
      </c>
      <c r="I2785" t="s">
        <v>308</v>
      </c>
      <c r="J2785" t="s">
        <v>246</v>
      </c>
      <c r="K2785" t="s">
        <v>3079</v>
      </c>
      <c r="L2785" t="s">
        <v>247</v>
      </c>
      <c r="M2785">
        <v>1738776</v>
      </c>
      <c r="N2785">
        <v>0</v>
      </c>
      <c r="O2785">
        <v>1738776</v>
      </c>
      <c r="P2785">
        <v>0</v>
      </c>
      <c r="Q2785" t="s">
        <v>6980</v>
      </c>
      <c r="R2785" t="s">
        <v>3613</v>
      </c>
      <c r="S2785" t="s">
        <v>6981</v>
      </c>
      <c r="T2785" t="s">
        <v>3085</v>
      </c>
      <c r="U2785" t="s">
        <v>6982</v>
      </c>
      <c r="V2785" t="s">
        <v>6983</v>
      </c>
      <c r="W2785" t="s">
        <v>3085</v>
      </c>
      <c r="X2785" t="str">
        <f t="shared" si="43"/>
        <v>Funcionamiento</v>
      </c>
      <c r="Y2785" t="s">
        <v>6501</v>
      </c>
    </row>
    <row r="2786" spans="1:25">
      <c r="A2786" t="s">
        <v>3459</v>
      </c>
      <c r="B2786" t="s">
        <v>4372</v>
      </c>
      <c r="C2786" t="s">
        <v>6979</v>
      </c>
      <c r="D2786" t="s">
        <v>3076</v>
      </c>
      <c r="E2786" t="s">
        <v>3077</v>
      </c>
      <c r="F2786" t="s">
        <v>6500</v>
      </c>
      <c r="G2786" t="s">
        <v>6501</v>
      </c>
      <c r="H2786" t="s">
        <v>333</v>
      </c>
      <c r="I2786" t="s">
        <v>335</v>
      </c>
      <c r="J2786" t="s">
        <v>246</v>
      </c>
      <c r="K2786" t="s">
        <v>3079</v>
      </c>
      <c r="L2786" t="s">
        <v>247</v>
      </c>
      <c r="M2786">
        <v>434879</v>
      </c>
      <c r="N2786">
        <v>0</v>
      </c>
      <c r="O2786">
        <v>434879</v>
      </c>
      <c r="P2786">
        <v>0</v>
      </c>
      <c r="Q2786" t="s">
        <v>6980</v>
      </c>
      <c r="R2786" t="s">
        <v>3613</v>
      </c>
      <c r="S2786" t="s">
        <v>6981</v>
      </c>
      <c r="T2786" t="s">
        <v>3085</v>
      </c>
      <c r="U2786" t="s">
        <v>6982</v>
      </c>
      <c r="V2786" t="s">
        <v>6983</v>
      </c>
      <c r="W2786" t="s">
        <v>3085</v>
      </c>
      <c r="X2786" t="str">
        <f t="shared" si="43"/>
        <v>Funcionamiento</v>
      </c>
      <c r="Y2786" t="s">
        <v>6501</v>
      </c>
    </row>
    <row r="2787" spans="1:25">
      <c r="A2787" t="s">
        <v>3459</v>
      </c>
      <c r="B2787" t="s">
        <v>4372</v>
      </c>
      <c r="C2787" t="s">
        <v>6979</v>
      </c>
      <c r="D2787" t="s">
        <v>3076</v>
      </c>
      <c r="E2787" t="s">
        <v>3077</v>
      </c>
      <c r="F2787" t="s">
        <v>6500</v>
      </c>
      <c r="G2787" t="s">
        <v>6501</v>
      </c>
      <c r="H2787" t="s">
        <v>294</v>
      </c>
      <c r="I2787" t="s">
        <v>296</v>
      </c>
      <c r="J2787" t="s">
        <v>246</v>
      </c>
      <c r="K2787" t="s">
        <v>3079</v>
      </c>
      <c r="L2787" t="s">
        <v>247</v>
      </c>
      <c r="M2787">
        <v>925372</v>
      </c>
      <c r="N2787">
        <v>0</v>
      </c>
      <c r="O2787">
        <v>925372</v>
      </c>
      <c r="P2787">
        <v>0</v>
      </c>
      <c r="Q2787" t="s">
        <v>6980</v>
      </c>
      <c r="R2787" t="s">
        <v>3613</v>
      </c>
      <c r="S2787" t="s">
        <v>6981</v>
      </c>
      <c r="T2787" t="s">
        <v>3085</v>
      </c>
      <c r="U2787" t="s">
        <v>6982</v>
      </c>
      <c r="V2787" t="s">
        <v>6983</v>
      </c>
      <c r="W2787" t="s">
        <v>3085</v>
      </c>
      <c r="X2787" t="str">
        <f t="shared" si="43"/>
        <v>Funcionamiento</v>
      </c>
      <c r="Y2787" t="s">
        <v>6501</v>
      </c>
    </row>
    <row r="2788" spans="1:25">
      <c r="A2788" t="s">
        <v>3459</v>
      </c>
      <c r="B2788" t="s">
        <v>4372</v>
      </c>
      <c r="C2788" t="s">
        <v>6979</v>
      </c>
      <c r="D2788" t="s">
        <v>3076</v>
      </c>
      <c r="E2788" t="s">
        <v>3077</v>
      </c>
      <c r="F2788" t="s">
        <v>6500</v>
      </c>
      <c r="G2788" t="s">
        <v>6501</v>
      </c>
      <c r="H2788" t="s">
        <v>303</v>
      </c>
      <c r="I2788" t="s">
        <v>305</v>
      </c>
      <c r="J2788" t="s">
        <v>246</v>
      </c>
      <c r="K2788" t="s">
        <v>3079</v>
      </c>
      <c r="L2788" t="s">
        <v>247</v>
      </c>
      <c r="M2788">
        <v>531184</v>
      </c>
      <c r="N2788">
        <v>0</v>
      </c>
      <c r="O2788">
        <v>531184</v>
      </c>
      <c r="P2788">
        <v>0</v>
      </c>
      <c r="Q2788" t="s">
        <v>6980</v>
      </c>
      <c r="R2788" t="s">
        <v>3613</v>
      </c>
      <c r="S2788" t="s">
        <v>6981</v>
      </c>
      <c r="T2788" t="s">
        <v>3085</v>
      </c>
      <c r="U2788" t="s">
        <v>6982</v>
      </c>
      <c r="V2788" t="s">
        <v>6983</v>
      </c>
      <c r="W2788" t="s">
        <v>3085</v>
      </c>
      <c r="X2788" t="str">
        <f t="shared" si="43"/>
        <v>Funcionamiento</v>
      </c>
      <c r="Y2788" t="s">
        <v>6501</v>
      </c>
    </row>
    <row r="2789" spans="1:25">
      <c r="A2789" t="s">
        <v>3459</v>
      </c>
      <c r="B2789" t="s">
        <v>4372</v>
      </c>
      <c r="C2789" t="s">
        <v>6979</v>
      </c>
      <c r="D2789" t="s">
        <v>3076</v>
      </c>
      <c r="E2789" t="s">
        <v>3077</v>
      </c>
      <c r="F2789" t="s">
        <v>6500</v>
      </c>
      <c r="G2789" t="s">
        <v>6501</v>
      </c>
      <c r="H2789" t="s">
        <v>312</v>
      </c>
      <c r="I2789" t="s">
        <v>3333</v>
      </c>
      <c r="J2789" t="s">
        <v>246</v>
      </c>
      <c r="K2789" t="s">
        <v>3079</v>
      </c>
      <c r="L2789" t="s">
        <v>247</v>
      </c>
      <c r="M2789">
        <v>1234248</v>
      </c>
      <c r="N2789">
        <v>0</v>
      </c>
      <c r="O2789">
        <v>1234248</v>
      </c>
      <c r="P2789">
        <v>0</v>
      </c>
      <c r="Q2789" t="s">
        <v>6980</v>
      </c>
      <c r="R2789" t="s">
        <v>3613</v>
      </c>
      <c r="S2789" t="s">
        <v>6981</v>
      </c>
      <c r="T2789" t="s">
        <v>3085</v>
      </c>
      <c r="U2789" t="s">
        <v>6982</v>
      </c>
      <c r="V2789" t="s">
        <v>6983</v>
      </c>
      <c r="W2789" t="s">
        <v>3085</v>
      </c>
      <c r="X2789" t="str">
        <f t="shared" si="43"/>
        <v>Funcionamiento</v>
      </c>
      <c r="Y2789" t="s">
        <v>6501</v>
      </c>
    </row>
    <row r="2790" spans="1:25">
      <c r="A2790" t="s">
        <v>3459</v>
      </c>
      <c r="B2790" t="s">
        <v>4372</v>
      </c>
      <c r="C2790" t="s">
        <v>6979</v>
      </c>
      <c r="D2790" t="s">
        <v>3076</v>
      </c>
      <c r="E2790" t="s">
        <v>3077</v>
      </c>
      <c r="F2790" t="s">
        <v>6500</v>
      </c>
      <c r="G2790" t="s">
        <v>6501</v>
      </c>
      <c r="H2790" t="s">
        <v>309</v>
      </c>
      <c r="I2790" t="s">
        <v>311</v>
      </c>
      <c r="J2790" t="s">
        <v>246</v>
      </c>
      <c r="K2790" t="s">
        <v>3079</v>
      </c>
      <c r="L2790" t="s">
        <v>247</v>
      </c>
      <c r="M2790">
        <v>5628389</v>
      </c>
      <c r="N2790">
        <v>0</v>
      </c>
      <c r="O2790">
        <v>5628389</v>
      </c>
      <c r="P2790">
        <v>0</v>
      </c>
      <c r="Q2790" t="s">
        <v>6980</v>
      </c>
      <c r="R2790" t="s">
        <v>3613</v>
      </c>
      <c r="S2790" t="s">
        <v>6981</v>
      </c>
      <c r="T2790" t="s">
        <v>3085</v>
      </c>
      <c r="U2790" t="s">
        <v>6982</v>
      </c>
      <c r="V2790" t="s">
        <v>6983</v>
      </c>
      <c r="W2790" t="s">
        <v>3085</v>
      </c>
      <c r="X2790" t="str">
        <f t="shared" si="43"/>
        <v>Funcionamiento</v>
      </c>
      <c r="Y2790" t="s">
        <v>6501</v>
      </c>
    </row>
    <row r="2791" spans="1:25">
      <c r="A2791" t="s">
        <v>3459</v>
      </c>
      <c r="B2791" t="s">
        <v>4372</v>
      </c>
      <c r="C2791" t="s">
        <v>6979</v>
      </c>
      <c r="D2791" t="s">
        <v>3076</v>
      </c>
      <c r="E2791" t="s">
        <v>3077</v>
      </c>
      <c r="F2791" t="s">
        <v>6500</v>
      </c>
      <c r="G2791" t="s">
        <v>6501</v>
      </c>
      <c r="H2791" t="s">
        <v>292</v>
      </c>
      <c r="I2791" t="s">
        <v>293</v>
      </c>
      <c r="J2791" t="s">
        <v>246</v>
      </c>
      <c r="K2791" t="s">
        <v>3079</v>
      </c>
      <c r="L2791" t="s">
        <v>247</v>
      </c>
      <c r="M2791">
        <v>53960394</v>
      </c>
      <c r="N2791">
        <v>0</v>
      </c>
      <c r="O2791">
        <v>53960394</v>
      </c>
      <c r="P2791">
        <v>0</v>
      </c>
      <c r="Q2791" t="s">
        <v>6980</v>
      </c>
      <c r="R2791" t="s">
        <v>3613</v>
      </c>
      <c r="S2791" t="s">
        <v>6981</v>
      </c>
      <c r="T2791" t="s">
        <v>3085</v>
      </c>
      <c r="U2791" t="s">
        <v>6982</v>
      </c>
      <c r="V2791" t="s">
        <v>6983</v>
      </c>
      <c r="W2791" t="s">
        <v>3085</v>
      </c>
      <c r="X2791" t="str">
        <f t="shared" si="43"/>
        <v>Funcionamiento</v>
      </c>
      <c r="Y2791" t="s">
        <v>6501</v>
      </c>
    </row>
    <row r="2792" spans="1:25">
      <c r="A2792" t="s">
        <v>4500</v>
      </c>
      <c r="B2792" t="s">
        <v>4372</v>
      </c>
      <c r="C2792" t="s">
        <v>6984</v>
      </c>
      <c r="D2792" t="s">
        <v>3076</v>
      </c>
      <c r="E2792" t="s">
        <v>3077</v>
      </c>
      <c r="F2792" t="s">
        <v>6500</v>
      </c>
      <c r="G2792" t="s">
        <v>6501</v>
      </c>
      <c r="H2792" t="s">
        <v>314</v>
      </c>
      <c r="I2792" t="s">
        <v>582</v>
      </c>
      <c r="J2792" t="s">
        <v>246</v>
      </c>
      <c r="K2792" t="s">
        <v>3079</v>
      </c>
      <c r="L2792" t="s">
        <v>247</v>
      </c>
      <c r="M2792">
        <v>6538800</v>
      </c>
      <c r="N2792">
        <v>0</v>
      </c>
      <c r="O2792">
        <v>6538800</v>
      </c>
      <c r="P2792">
        <v>0</v>
      </c>
      <c r="Q2792" t="s">
        <v>6985</v>
      </c>
      <c r="R2792" t="s">
        <v>4763</v>
      </c>
      <c r="S2792" t="s">
        <v>6986</v>
      </c>
      <c r="T2792" t="s">
        <v>3085</v>
      </c>
      <c r="U2792" t="s">
        <v>6987</v>
      </c>
      <c r="V2792" t="s">
        <v>6988</v>
      </c>
      <c r="W2792" t="s">
        <v>3085</v>
      </c>
      <c r="X2792" t="str">
        <f t="shared" si="43"/>
        <v>Funcionamiento</v>
      </c>
      <c r="Y2792" t="s">
        <v>6501</v>
      </c>
    </row>
    <row r="2793" spans="1:25">
      <c r="A2793" t="s">
        <v>4500</v>
      </c>
      <c r="B2793" t="s">
        <v>4372</v>
      </c>
      <c r="C2793" t="s">
        <v>6984</v>
      </c>
      <c r="D2793" t="s">
        <v>3076</v>
      </c>
      <c r="E2793" t="s">
        <v>3077</v>
      </c>
      <c r="F2793" t="s">
        <v>6500</v>
      </c>
      <c r="G2793" t="s">
        <v>6501</v>
      </c>
      <c r="H2793" t="s">
        <v>316</v>
      </c>
      <c r="I2793" t="s">
        <v>583</v>
      </c>
      <c r="J2793" t="s">
        <v>246</v>
      </c>
      <c r="K2793" t="s">
        <v>3079</v>
      </c>
      <c r="L2793" t="s">
        <v>247</v>
      </c>
      <c r="M2793">
        <v>4632000</v>
      </c>
      <c r="N2793">
        <v>0</v>
      </c>
      <c r="O2793">
        <v>4632000</v>
      </c>
      <c r="P2793">
        <v>0</v>
      </c>
      <c r="Q2793" t="s">
        <v>6985</v>
      </c>
      <c r="R2793" t="s">
        <v>4763</v>
      </c>
      <c r="S2793" t="s">
        <v>6986</v>
      </c>
      <c r="T2793" t="s">
        <v>3085</v>
      </c>
      <c r="U2793" t="s">
        <v>6987</v>
      </c>
      <c r="V2793" t="s">
        <v>6988</v>
      </c>
      <c r="W2793" t="s">
        <v>3085</v>
      </c>
      <c r="X2793" t="str">
        <f t="shared" si="43"/>
        <v>Funcionamiento</v>
      </c>
      <c r="Y2793" t="s">
        <v>6501</v>
      </c>
    </row>
    <row r="2794" spans="1:25">
      <c r="A2794" t="s">
        <v>4500</v>
      </c>
      <c r="B2794" t="s">
        <v>4372</v>
      </c>
      <c r="C2794" t="s">
        <v>6984</v>
      </c>
      <c r="D2794" t="s">
        <v>3076</v>
      </c>
      <c r="E2794" t="s">
        <v>3077</v>
      </c>
      <c r="F2794" t="s">
        <v>6500</v>
      </c>
      <c r="G2794" t="s">
        <v>6501</v>
      </c>
      <c r="H2794" t="s">
        <v>322</v>
      </c>
      <c r="I2794" t="s">
        <v>323</v>
      </c>
      <c r="J2794" t="s">
        <v>246</v>
      </c>
      <c r="K2794" t="s">
        <v>3079</v>
      </c>
      <c r="L2794" t="s">
        <v>247</v>
      </c>
      <c r="M2794">
        <v>2092200</v>
      </c>
      <c r="N2794">
        <v>0</v>
      </c>
      <c r="O2794">
        <v>2092200</v>
      </c>
      <c r="P2794">
        <v>0</v>
      </c>
      <c r="Q2794" t="s">
        <v>6985</v>
      </c>
      <c r="R2794" t="s">
        <v>4763</v>
      </c>
      <c r="S2794" t="s">
        <v>6986</v>
      </c>
      <c r="T2794" t="s">
        <v>3085</v>
      </c>
      <c r="U2794" t="s">
        <v>6987</v>
      </c>
      <c r="V2794" t="s">
        <v>6988</v>
      </c>
      <c r="W2794" t="s">
        <v>3085</v>
      </c>
      <c r="X2794" t="str">
        <f t="shared" si="43"/>
        <v>Funcionamiento</v>
      </c>
      <c r="Y2794" t="s">
        <v>6501</v>
      </c>
    </row>
    <row r="2795" spans="1:25">
      <c r="A2795" t="s">
        <v>4500</v>
      </c>
      <c r="B2795" t="s">
        <v>4372</v>
      </c>
      <c r="C2795" t="s">
        <v>6984</v>
      </c>
      <c r="D2795" t="s">
        <v>3076</v>
      </c>
      <c r="E2795" t="s">
        <v>3077</v>
      </c>
      <c r="F2795" t="s">
        <v>6500</v>
      </c>
      <c r="G2795" t="s">
        <v>6501</v>
      </c>
      <c r="H2795" t="s">
        <v>324</v>
      </c>
      <c r="I2795" t="s">
        <v>325</v>
      </c>
      <c r="J2795" t="s">
        <v>246</v>
      </c>
      <c r="K2795" t="s">
        <v>3079</v>
      </c>
      <c r="L2795" t="s">
        <v>247</v>
      </c>
      <c r="M2795">
        <v>1394900</v>
      </c>
      <c r="N2795">
        <v>0</v>
      </c>
      <c r="O2795">
        <v>1394900</v>
      </c>
      <c r="P2795">
        <v>0</v>
      </c>
      <c r="Q2795" t="s">
        <v>6985</v>
      </c>
      <c r="R2795" t="s">
        <v>4763</v>
      </c>
      <c r="S2795" t="s">
        <v>6986</v>
      </c>
      <c r="T2795" t="s">
        <v>3085</v>
      </c>
      <c r="U2795" t="s">
        <v>6987</v>
      </c>
      <c r="V2795" t="s">
        <v>6988</v>
      </c>
      <c r="W2795" t="s">
        <v>3085</v>
      </c>
      <c r="X2795" t="str">
        <f t="shared" si="43"/>
        <v>Funcionamiento</v>
      </c>
      <c r="Y2795" t="s">
        <v>6501</v>
      </c>
    </row>
    <row r="2796" spans="1:25">
      <c r="A2796" t="s">
        <v>4500</v>
      </c>
      <c r="B2796" t="s">
        <v>4372</v>
      </c>
      <c r="C2796" t="s">
        <v>6984</v>
      </c>
      <c r="D2796" t="s">
        <v>3076</v>
      </c>
      <c r="E2796" t="s">
        <v>3077</v>
      </c>
      <c r="F2796" t="s">
        <v>6500</v>
      </c>
      <c r="G2796" t="s">
        <v>6501</v>
      </c>
      <c r="H2796" t="s">
        <v>318</v>
      </c>
      <c r="I2796" t="s">
        <v>586</v>
      </c>
      <c r="J2796" t="s">
        <v>246</v>
      </c>
      <c r="K2796" t="s">
        <v>3079</v>
      </c>
      <c r="L2796" t="s">
        <v>247</v>
      </c>
      <c r="M2796">
        <v>2789100</v>
      </c>
      <c r="N2796">
        <v>0</v>
      </c>
      <c r="O2796">
        <v>2789100</v>
      </c>
      <c r="P2796">
        <v>0</v>
      </c>
      <c r="Q2796" t="s">
        <v>6985</v>
      </c>
      <c r="R2796" t="s">
        <v>4763</v>
      </c>
      <c r="S2796" t="s">
        <v>6986</v>
      </c>
      <c r="T2796" t="s">
        <v>3085</v>
      </c>
      <c r="U2796" t="s">
        <v>6987</v>
      </c>
      <c r="V2796" t="s">
        <v>6988</v>
      </c>
      <c r="W2796" t="s">
        <v>3085</v>
      </c>
      <c r="X2796" t="str">
        <f t="shared" si="43"/>
        <v>Funcionamiento</v>
      </c>
      <c r="Y2796" t="s">
        <v>6501</v>
      </c>
    </row>
    <row r="2797" spans="1:25">
      <c r="A2797" t="s">
        <v>4500</v>
      </c>
      <c r="B2797" t="s">
        <v>4372</v>
      </c>
      <c r="C2797" t="s">
        <v>6984</v>
      </c>
      <c r="D2797" t="s">
        <v>3076</v>
      </c>
      <c r="E2797" t="s">
        <v>3077</v>
      </c>
      <c r="F2797" t="s">
        <v>6500</v>
      </c>
      <c r="G2797" t="s">
        <v>6501</v>
      </c>
      <c r="H2797" t="s">
        <v>320</v>
      </c>
      <c r="I2797" t="s">
        <v>321</v>
      </c>
      <c r="J2797" t="s">
        <v>246</v>
      </c>
      <c r="K2797" t="s">
        <v>3079</v>
      </c>
      <c r="L2797" t="s">
        <v>247</v>
      </c>
      <c r="M2797">
        <v>711500</v>
      </c>
      <c r="N2797">
        <v>0</v>
      </c>
      <c r="O2797">
        <v>711500</v>
      </c>
      <c r="P2797">
        <v>0</v>
      </c>
      <c r="Q2797" t="s">
        <v>6985</v>
      </c>
      <c r="R2797" t="s">
        <v>4763</v>
      </c>
      <c r="S2797" t="s">
        <v>6986</v>
      </c>
      <c r="T2797" t="s">
        <v>3085</v>
      </c>
      <c r="U2797" t="s">
        <v>6987</v>
      </c>
      <c r="V2797" t="s">
        <v>6988</v>
      </c>
      <c r="W2797" t="s">
        <v>3085</v>
      </c>
      <c r="X2797" t="str">
        <f t="shared" si="43"/>
        <v>Funcionamiento</v>
      </c>
      <c r="Y2797" t="s">
        <v>6501</v>
      </c>
    </row>
    <row r="2798" spans="1:25">
      <c r="A2798" t="s">
        <v>3613</v>
      </c>
      <c r="B2798" t="s">
        <v>6989</v>
      </c>
      <c r="C2798" t="s">
        <v>6990</v>
      </c>
      <c r="D2798" t="s">
        <v>3076</v>
      </c>
      <c r="E2798" t="s">
        <v>3077</v>
      </c>
      <c r="F2798" t="s">
        <v>3149</v>
      </c>
      <c r="G2798" t="s">
        <v>6501</v>
      </c>
      <c r="H2798" t="s">
        <v>437</v>
      </c>
      <c r="I2798" t="s">
        <v>649</v>
      </c>
      <c r="J2798" t="s">
        <v>246</v>
      </c>
      <c r="K2798" t="s">
        <v>3150</v>
      </c>
      <c r="L2798" t="s">
        <v>247</v>
      </c>
      <c r="M2798">
        <v>1648515</v>
      </c>
      <c r="N2798">
        <v>659406</v>
      </c>
      <c r="O2798">
        <v>2307921</v>
      </c>
      <c r="P2798">
        <v>0</v>
      </c>
      <c r="Q2798" t="s">
        <v>6991</v>
      </c>
      <c r="R2798" t="s">
        <v>4324</v>
      </c>
      <c r="S2798" t="s">
        <v>6992</v>
      </c>
      <c r="T2798" t="s">
        <v>6993</v>
      </c>
      <c r="U2798" t="s">
        <v>6994</v>
      </c>
      <c r="V2798" t="s">
        <v>6995</v>
      </c>
      <c r="W2798" t="s">
        <v>3085</v>
      </c>
      <c r="X2798" t="str">
        <f t="shared" si="43"/>
        <v>Inversión</v>
      </c>
      <c r="Y2798" t="s">
        <v>3157</v>
      </c>
    </row>
    <row r="2799" spans="1:25">
      <c r="A2799" t="s">
        <v>4763</v>
      </c>
      <c r="B2799" t="s">
        <v>6996</v>
      </c>
      <c r="C2799" t="s">
        <v>6997</v>
      </c>
      <c r="D2799" t="s">
        <v>3076</v>
      </c>
      <c r="E2799" t="s">
        <v>3077</v>
      </c>
      <c r="F2799" t="s">
        <v>3149</v>
      </c>
      <c r="G2799" t="s">
        <v>6501</v>
      </c>
      <c r="H2799" t="s">
        <v>437</v>
      </c>
      <c r="I2799" t="s">
        <v>649</v>
      </c>
      <c r="J2799" t="s">
        <v>246</v>
      </c>
      <c r="K2799" t="s">
        <v>3150</v>
      </c>
      <c r="L2799" t="s">
        <v>247</v>
      </c>
      <c r="M2799">
        <v>12968364</v>
      </c>
      <c r="N2799">
        <v>5533169</v>
      </c>
      <c r="O2799">
        <v>18501533</v>
      </c>
      <c r="P2799">
        <v>0</v>
      </c>
      <c r="Q2799" t="s">
        <v>6998</v>
      </c>
      <c r="R2799" t="s">
        <v>3379</v>
      </c>
      <c r="S2799" t="s">
        <v>6999</v>
      </c>
      <c r="T2799" t="s">
        <v>7000</v>
      </c>
      <c r="U2799" t="s">
        <v>7001</v>
      </c>
      <c r="V2799" t="s">
        <v>7002</v>
      </c>
      <c r="W2799" t="s">
        <v>3169</v>
      </c>
      <c r="X2799" t="str">
        <f t="shared" si="43"/>
        <v>Inversión</v>
      </c>
      <c r="Y2799" t="s">
        <v>3157</v>
      </c>
    </row>
    <row r="2800" spans="1:25">
      <c r="A2800" t="s">
        <v>4324</v>
      </c>
      <c r="B2800" t="s">
        <v>6996</v>
      </c>
      <c r="C2800" t="s">
        <v>7003</v>
      </c>
      <c r="D2800" t="s">
        <v>3076</v>
      </c>
      <c r="E2800" t="s">
        <v>3077</v>
      </c>
      <c r="F2800" t="s">
        <v>3149</v>
      </c>
      <c r="G2800" t="s">
        <v>6501</v>
      </c>
      <c r="H2800" t="s">
        <v>437</v>
      </c>
      <c r="I2800" t="s">
        <v>649</v>
      </c>
      <c r="J2800" t="s">
        <v>253</v>
      </c>
      <c r="K2800" t="s">
        <v>3115</v>
      </c>
      <c r="L2800" t="s">
        <v>247</v>
      </c>
      <c r="M2800">
        <v>10000000</v>
      </c>
      <c r="N2800">
        <v>0</v>
      </c>
      <c r="O2800">
        <v>10000000</v>
      </c>
      <c r="P2800">
        <v>0</v>
      </c>
      <c r="Q2800" t="s">
        <v>7004</v>
      </c>
      <c r="R2800" t="s">
        <v>3728</v>
      </c>
      <c r="S2800" t="s">
        <v>7005</v>
      </c>
      <c r="T2800" t="s">
        <v>7006</v>
      </c>
      <c r="U2800" t="s">
        <v>7007</v>
      </c>
      <c r="V2800" t="s">
        <v>7008</v>
      </c>
      <c r="W2800" t="s">
        <v>3085</v>
      </c>
      <c r="X2800" t="str">
        <f t="shared" si="43"/>
        <v>Inversión</v>
      </c>
      <c r="Y2800" t="s">
        <v>3157</v>
      </c>
    </row>
    <row r="2801" spans="1:25">
      <c r="A2801" t="s">
        <v>3379</v>
      </c>
      <c r="B2801" t="s">
        <v>4105</v>
      </c>
      <c r="C2801" t="s">
        <v>7009</v>
      </c>
      <c r="D2801" t="s">
        <v>3076</v>
      </c>
      <c r="E2801" t="s">
        <v>3077</v>
      </c>
      <c r="F2801" t="s">
        <v>3149</v>
      </c>
      <c r="G2801" t="s">
        <v>6501</v>
      </c>
      <c r="H2801" t="s">
        <v>437</v>
      </c>
      <c r="I2801" t="s">
        <v>649</v>
      </c>
      <c r="J2801" t="s">
        <v>253</v>
      </c>
      <c r="K2801" t="s">
        <v>3115</v>
      </c>
      <c r="L2801" t="s">
        <v>247</v>
      </c>
      <c r="M2801">
        <v>59865408</v>
      </c>
      <c r="N2801">
        <v>-2331852</v>
      </c>
      <c r="O2801">
        <v>57533556</v>
      </c>
      <c r="P2801">
        <v>0</v>
      </c>
      <c r="Q2801" t="s">
        <v>7010</v>
      </c>
      <c r="R2801" t="s">
        <v>3734</v>
      </c>
      <c r="S2801" t="s">
        <v>7011</v>
      </c>
      <c r="T2801" t="s">
        <v>7012</v>
      </c>
      <c r="U2801" t="s">
        <v>7013</v>
      </c>
      <c r="V2801" t="s">
        <v>7014</v>
      </c>
      <c r="W2801" t="s">
        <v>3085</v>
      </c>
      <c r="X2801" t="str">
        <f t="shared" si="43"/>
        <v>Inversión</v>
      </c>
      <c r="Y2801" t="s">
        <v>3157</v>
      </c>
    </row>
    <row r="2802" spans="1:25">
      <c r="A2802" t="s">
        <v>3728</v>
      </c>
      <c r="B2802" t="s">
        <v>4105</v>
      </c>
      <c r="C2802" t="s">
        <v>7015</v>
      </c>
      <c r="D2802" t="s">
        <v>3076</v>
      </c>
      <c r="E2802" t="s">
        <v>3077</v>
      </c>
      <c r="F2802" t="s">
        <v>3149</v>
      </c>
      <c r="G2802" t="s">
        <v>6501</v>
      </c>
      <c r="H2802" t="s">
        <v>437</v>
      </c>
      <c r="I2802" t="s">
        <v>649</v>
      </c>
      <c r="J2802" t="s">
        <v>253</v>
      </c>
      <c r="K2802" t="s">
        <v>3115</v>
      </c>
      <c r="L2802" t="s">
        <v>247</v>
      </c>
      <c r="M2802">
        <v>17850000</v>
      </c>
      <c r="N2802">
        <v>-700000</v>
      </c>
      <c r="O2802">
        <v>17150000</v>
      </c>
      <c r="P2802">
        <v>0</v>
      </c>
      <c r="Q2802" t="s">
        <v>7016</v>
      </c>
      <c r="R2802" t="s">
        <v>3694</v>
      </c>
      <c r="S2802" t="s">
        <v>7017</v>
      </c>
      <c r="T2802" t="s">
        <v>7018</v>
      </c>
      <c r="U2802" t="s">
        <v>7019</v>
      </c>
      <c r="V2802" t="s">
        <v>7020</v>
      </c>
      <c r="W2802" t="s">
        <v>3085</v>
      </c>
      <c r="X2802" t="str">
        <f t="shared" si="43"/>
        <v>Inversión</v>
      </c>
      <c r="Y2802" t="s">
        <v>3157</v>
      </c>
    </row>
    <row r="2803" spans="1:25">
      <c r="A2803" t="s">
        <v>3734</v>
      </c>
      <c r="B2803" t="s">
        <v>4105</v>
      </c>
      <c r="C2803" t="s">
        <v>7021</v>
      </c>
      <c r="D2803" t="s">
        <v>3076</v>
      </c>
      <c r="E2803" t="s">
        <v>3077</v>
      </c>
      <c r="F2803" t="s">
        <v>3149</v>
      </c>
      <c r="G2803" t="s">
        <v>6501</v>
      </c>
      <c r="H2803" t="s">
        <v>437</v>
      </c>
      <c r="I2803" t="s">
        <v>649</v>
      </c>
      <c r="J2803" t="s">
        <v>253</v>
      </c>
      <c r="K2803" t="s">
        <v>3115</v>
      </c>
      <c r="L2803" t="s">
        <v>247</v>
      </c>
      <c r="M2803">
        <v>4409245</v>
      </c>
      <c r="N2803">
        <v>-1123925</v>
      </c>
      <c r="O2803">
        <v>3285320</v>
      </c>
      <c r="P2803">
        <v>0</v>
      </c>
      <c r="Q2803" t="s">
        <v>7022</v>
      </c>
      <c r="R2803" t="s">
        <v>5244</v>
      </c>
      <c r="S2803" t="s">
        <v>7023</v>
      </c>
      <c r="T2803" t="s">
        <v>7024</v>
      </c>
      <c r="U2803" t="s">
        <v>7025</v>
      </c>
      <c r="V2803" t="s">
        <v>7026</v>
      </c>
      <c r="W2803" t="s">
        <v>3085</v>
      </c>
      <c r="X2803" t="str">
        <f t="shared" si="43"/>
        <v>Inversión</v>
      </c>
      <c r="Y2803" t="s">
        <v>3157</v>
      </c>
    </row>
    <row r="2804" spans="1:25">
      <c r="A2804" t="s">
        <v>3694</v>
      </c>
      <c r="B2804" t="s">
        <v>4105</v>
      </c>
      <c r="C2804" t="s">
        <v>7027</v>
      </c>
      <c r="D2804" t="s">
        <v>3076</v>
      </c>
      <c r="E2804" t="s">
        <v>3077</v>
      </c>
      <c r="F2804" t="s">
        <v>3149</v>
      </c>
      <c r="G2804" t="s">
        <v>6501</v>
      </c>
      <c r="H2804" t="s">
        <v>437</v>
      </c>
      <c r="I2804" t="s">
        <v>649</v>
      </c>
      <c r="J2804" t="s">
        <v>253</v>
      </c>
      <c r="K2804" t="s">
        <v>3115</v>
      </c>
      <c r="L2804" t="s">
        <v>247</v>
      </c>
      <c r="M2804">
        <v>11671529</v>
      </c>
      <c r="N2804">
        <v>1815570</v>
      </c>
      <c r="O2804">
        <v>13487099</v>
      </c>
      <c r="P2804">
        <v>0</v>
      </c>
      <c r="Q2804" t="s">
        <v>7028</v>
      </c>
      <c r="R2804" t="s">
        <v>6675</v>
      </c>
      <c r="S2804" t="s">
        <v>7029</v>
      </c>
      <c r="T2804" t="s">
        <v>7030</v>
      </c>
      <c r="U2804" t="s">
        <v>7031</v>
      </c>
      <c r="V2804" t="s">
        <v>7032</v>
      </c>
      <c r="W2804" t="s">
        <v>3085</v>
      </c>
      <c r="X2804" t="str">
        <f t="shared" si="43"/>
        <v>Inversión</v>
      </c>
      <c r="Y2804" t="s">
        <v>3157</v>
      </c>
    </row>
    <row r="2805" spans="1:25">
      <c r="A2805" t="s">
        <v>5244</v>
      </c>
      <c r="B2805" t="s">
        <v>4105</v>
      </c>
      <c r="C2805" t="s">
        <v>7033</v>
      </c>
      <c r="D2805" t="s">
        <v>3076</v>
      </c>
      <c r="E2805" t="s">
        <v>3077</v>
      </c>
      <c r="F2805" t="s">
        <v>3149</v>
      </c>
      <c r="G2805" t="s">
        <v>6501</v>
      </c>
      <c r="H2805" t="s">
        <v>437</v>
      </c>
      <c r="I2805" t="s">
        <v>649</v>
      </c>
      <c r="J2805" t="s">
        <v>253</v>
      </c>
      <c r="K2805" t="s">
        <v>3115</v>
      </c>
      <c r="L2805" t="s">
        <v>247</v>
      </c>
      <c r="M2805">
        <v>9910152</v>
      </c>
      <c r="N2805">
        <v>-5450582</v>
      </c>
      <c r="O2805">
        <v>4459570</v>
      </c>
      <c r="P2805">
        <v>0</v>
      </c>
      <c r="Q2805" t="s">
        <v>7034</v>
      </c>
      <c r="R2805" t="s">
        <v>3473</v>
      </c>
      <c r="S2805" t="s">
        <v>7035</v>
      </c>
      <c r="T2805" t="s">
        <v>7036</v>
      </c>
      <c r="U2805" t="s">
        <v>7037</v>
      </c>
      <c r="V2805" t="s">
        <v>7038</v>
      </c>
      <c r="W2805" t="s">
        <v>3085</v>
      </c>
      <c r="X2805" t="str">
        <f t="shared" si="43"/>
        <v>Inversión</v>
      </c>
      <c r="Y2805" t="s">
        <v>3157</v>
      </c>
    </row>
    <row r="2806" spans="1:25">
      <c r="A2806" t="s">
        <v>6675</v>
      </c>
      <c r="B2806" t="s">
        <v>4105</v>
      </c>
      <c r="C2806" t="s">
        <v>7039</v>
      </c>
      <c r="D2806" t="s">
        <v>3076</v>
      </c>
      <c r="E2806" t="s">
        <v>3077</v>
      </c>
      <c r="F2806" t="s">
        <v>3149</v>
      </c>
      <c r="G2806" t="s">
        <v>6501</v>
      </c>
      <c r="H2806" t="s">
        <v>437</v>
      </c>
      <c r="I2806" t="s">
        <v>649</v>
      </c>
      <c r="J2806" t="s">
        <v>253</v>
      </c>
      <c r="K2806" t="s">
        <v>3115</v>
      </c>
      <c r="L2806" t="s">
        <v>247</v>
      </c>
      <c r="M2806">
        <v>2037102</v>
      </c>
      <c r="N2806">
        <v>746937</v>
      </c>
      <c r="O2806">
        <v>2784039</v>
      </c>
      <c r="P2806">
        <v>0</v>
      </c>
      <c r="Q2806" t="s">
        <v>7040</v>
      </c>
      <c r="R2806" t="s">
        <v>3932</v>
      </c>
      <c r="S2806" t="s">
        <v>7041</v>
      </c>
      <c r="T2806" t="s">
        <v>7042</v>
      </c>
      <c r="U2806" t="s">
        <v>7043</v>
      </c>
      <c r="V2806" t="s">
        <v>7044</v>
      </c>
      <c r="W2806" t="s">
        <v>3085</v>
      </c>
      <c r="X2806" t="str">
        <f t="shared" si="43"/>
        <v>Inversión</v>
      </c>
      <c r="Y2806" t="s">
        <v>3157</v>
      </c>
    </row>
    <row r="2807" spans="1:25">
      <c r="A2807" t="s">
        <v>3473</v>
      </c>
      <c r="B2807" t="s">
        <v>4105</v>
      </c>
      <c r="C2807" t="s">
        <v>7045</v>
      </c>
      <c r="D2807" t="s">
        <v>3076</v>
      </c>
      <c r="E2807" t="s">
        <v>3077</v>
      </c>
      <c r="F2807" t="s">
        <v>3149</v>
      </c>
      <c r="G2807" t="s">
        <v>6501</v>
      </c>
      <c r="H2807" t="s">
        <v>437</v>
      </c>
      <c r="I2807" t="s">
        <v>649</v>
      </c>
      <c r="J2807" t="s">
        <v>253</v>
      </c>
      <c r="K2807" t="s">
        <v>3115</v>
      </c>
      <c r="L2807" t="s">
        <v>247</v>
      </c>
      <c r="M2807">
        <v>28744777</v>
      </c>
      <c r="N2807">
        <v>-14372390</v>
      </c>
      <c r="O2807">
        <v>14372387</v>
      </c>
      <c r="P2807">
        <v>0</v>
      </c>
      <c r="Q2807" t="s">
        <v>7046</v>
      </c>
      <c r="R2807" t="s">
        <v>5435</v>
      </c>
      <c r="S2807" t="s">
        <v>7047</v>
      </c>
      <c r="T2807" t="s">
        <v>7048</v>
      </c>
      <c r="U2807" t="s">
        <v>7049</v>
      </c>
      <c r="V2807" t="s">
        <v>7050</v>
      </c>
      <c r="W2807" t="s">
        <v>3085</v>
      </c>
      <c r="X2807" t="str">
        <f t="shared" si="43"/>
        <v>Inversión</v>
      </c>
      <c r="Y2807" t="s">
        <v>3157</v>
      </c>
    </row>
    <row r="2808" spans="1:25">
      <c r="A2808" t="s">
        <v>3932</v>
      </c>
      <c r="B2808" t="s">
        <v>4105</v>
      </c>
      <c r="C2808" t="s">
        <v>7051</v>
      </c>
      <c r="D2808" t="s">
        <v>3076</v>
      </c>
      <c r="E2808" t="s">
        <v>3077</v>
      </c>
      <c r="F2808" t="s">
        <v>3149</v>
      </c>
      <c r="G2808" t="s">
        <v>6501</v>
      </c>
      <c r="H2808" t="s">
        <v>437</v>
      </c>
      <c r="I2808" t="s">
        <v>649</v>
      </c>
      <c r="J2808" t="s">
        <v>253</v>
      </c>
      <c r="K2808" t="s">
        <v>3115</v>
      </c>
      <c r="L2808" t="s">
        <v>247</v>
      </c>
      <c r="M2808">
        <v>5157324</v>
      </c>
      <c r="N2808">
        <v>808992</v>
      </c>
      <c r="O2808">
        <v>5966316</v>
      </c>
      <c r="P2808">
        <v>0</v>
      </c>
      <c r="Q2808" t="s">
        <v>7052</v>
      </c>
      <c r="R2808" t="s">
        <v>3170</v>
      </c>
      <c r="S2808" t="s">
        <v>7053</v>
      </c>
      <c r="T2808" t="s">
        <v>7054</v>
      </c>
      <c r="U2808" t="s">
        <v>7055</v>
      </c>
      <c r="V2808" t="s">
        <v>7056</v>
      </c>
      <c r="W2808" t="s">
        <v>3085</v>
      </c>
      <c r="X2808" t="str">
        <f t="shared" si="43"/>
        <v>Inversión</v>
      </c>
      <c r="Y2808" t="s">
        <v>3157</v>
      </c>
    </row>
    <row r="2809" spans="1:25">
      <c r="A2809" t="s">
        <v>5435</v>
      </c>
      <c r="B2809" t="s">
        <v>4105</v>
      </c>
      <c r="C2809" t="s">
        <v>7057</v>
      </c>
      <c r="D2809" t="s">
        <v>3076</v>
      </c>
      <c r="E2809" t="s">
        <v>3077</v>
      </c>
      <c r="F2809" t="s">
        <v>3149</v>
      </c>
      <c r="G2809" t="s">
        <v>6501</v>
      </c>
      <c r="H2809" t="s">
        <v>437</v>
      </c>
      <c r="I2809" t="s">
        <v>649</v>
      </c>
      <c r="J2809" t="s">
        <v>253</v>
      </c>
      <c r="K2809" t="s">
        <v>3115</v>
      </c>
      <c r="L2809" t="s">
        <v>247</v>
      </c>
      <c r="M2809">
        <v>16427032</v>
      </c>
      <c r="N2809">
        <v>3543106</v>
      </c>
      <c r="O2809">
        <v>19970138</v>
      </c>
      <c r="P2809">
        <v>0</v>
      </c>
      <c r="Q2809" t="s">
        <v>7058</v>
      </c>
      <c r="R2809" t="s">
        <v>3565</v>
      </c>
      <c r="S2809" t="s">
        <v>7059</v>
      </c>
      <c r="T2809" t="s">
        <v>7060</v>
      </c>
      <c r="U2809" t="s">
        <v>7061</v>
      </c>
      <c r="V2809" t="s">
        <v>7062</v>
      </c>
      <c r="W2809" t="s">
        <v>3085</v>
      </c>
      <c r="X2809" t="str">
        <f t="shared" si="43"/>
        <v>Inversión</v>
      </c>
      <c r="Y2809" t="s">
        <v>3157</v>
      </c>
    </row>
    <row r="2810" spans="1:25">
      <c r="A2810" t="s">
        <v>3170</v>
      </c>
      <c r="B2810" t="s">
        <v>4105</v>
      </c>
      <c r="C2810" t="s">
        <v>7063</v>
      </c>
      <c r="D2810" t="s">
        <v>3076</v>
      </c>
      <c r="E2810" t="s">
        <v>3077</v>
      </c>
      <c r="F2810" t="s">
        <v>3149</v>
      </c>
      <c r="G2810" t="s">
        <v>6501</v>
      </c>
      <c r="H2810" t="s">
        <v>437</v>
      </c>
      <c r="I2810" t="s">
        <v>649</v>
      </c>
      <c r="J2810" t="s">
        <v>253</v>
      </c>
      <c r="K2810" t="s">
        <v>3115</v>
      </c>
      <c r="L2810" t="s">
        <v>247</v>
      </c>
      <c r="M2810">
        <v>9503153</v>
      </c>
      <c r="N2810">
        <v>2049700</v>
      </c>
      <c r="O2810">
        <v>11552853</v>
      </c>
      <c r="P2810">
        <v>0</v>
      </c>
      <c r="Q2810" t="s">
        <v>7064</v>
      </c>
      <c r="R2810" t="s">
        <v>4717</v>
      </c>
      <c r="S2810" t="s">
        <v>7065</v>
      </c>
      <c r="T2810" t="s">
        <v>7066</v>
      </c>
      <c r="U2810" t="s">
        <v>7067</v>
      </c>
      <c r="V2810" t="s">
        <v>7068</v>
      </c>
      <c r="W2810" t="s">
        <v>3085</v>
      </c>
      <c r="X2810" t="str">
        <f t="shared" si="43"/>
        <v>Inversión</v>
      </c>
      <c r="Y2810" t="s">
        <v>3157</v>
      </c>
    </row>
    <row r="2811" spans="1:25">
      <c r="A2811" t="s">
        <v>3565</v>
      </c>
      <c r="B2811" t="s">
        <v>4105</v>
      </c>
      <c r="C2811" t="s">
        <v>7069</v>
      </c>
      <c r="D2811" t="s">
        <v>3076</v>
      </c>
      <c r="E2811" t="s">
        <v>3077</v>
      </c>
      <c r="F2811" t="s">
        <v>3149</v>
      </c>
      <c r="G2811" t="s">
        <v>6501</v>
      </c>
      <c r="H2811" t="s">
        <v>437</v>
      </c>
      <c r="I2811" t="s">
        <v>649</v>
      </c>
      <c r="J2811" t="s">
        <v>253</v>
      </c>
      <c r="K2811" t="s">
        <v>3115</v>
      </c>
      <c r="L2811" t="s">
        <v>247</v>
      </c>
      <c r="M2811">
        <v>15278265</v>
      </c>
      <c r="N2811">
        <v>271614</v>
      </c>
      <c r="O2811">
        <v>15549879</v>
      </c>
      <c r="P2811">
        <v>0</v>
      </c>
      <c r="Q2811" t="s">
        <v>7070</v>
      </c>
      <c r="R2811" t="s">
        <v>5616</v>
      </c>
      <c r="S2811" t="s">
        <v>7071</v>
      </c>
      <c r="T2811" t="s">
        <v>7072</v>
      </c>
      <c r="U2811" t="s">
        <v>7073</v>
      </c>
      <c r="V2811" t="s">
        <v>7074</v>
      </c>
      <c r="W2811" t="s">
        <v>3085</v>
      </c>
      <c r="X2811" t="str">
        <f t="shared" si="43"/>
        <v>Inversión</v>
      </c>
      <c r="Y2811" t="s">
        <v>3157</v>
      </c>
    </row>
    <row r="2812" spans="1:25">
      <c r="A2812" t="s">
        <v>4717</v>
      </c>
      <c r="B2812" t="s">
        <v>4105</v>
      </c>
      <c r="C2812" t="s">
        <v>7075</v>
      </c>
      <c r="D2812" t="s">
        <v>3076</v>
      </c>
      <c r="E2812" t="s">
        <v>3077</v>
      </c>
      <c r="F2812" t="s">
        <v>3149</v>
      </c>
      <c r="G2812" t="s">
        <v>6501</v>
      </c>
      <c r="H2812" t="s">
        <v>437</v>
      </c>
      <c r="I2812" t="s">
        <v>649</v>
      </c>
      <c r="J2812" t="s">
        <v>253</v>
      </c>
      <c r="K2812" t="s">
        <v>3115</v>
      </c>
      <c r="L2812" t="s">
        <v>247</v>
      </c>
      <c r="M2812">
        <v>7781020</v>
      </c>
      <c r="N2812">
        <v>-605191</v>
      </c>
      <c r="O2812">
        <v>7175829</v>
      </c>
      <c r="P2812">
        <v>0</v>
      </c>
      <c r="Q2812" t="s">
        <v>7076</v>
      </c>
      <c r="R2812" t="s">
        <v>3209</v>
      </c>
      <c r="S2812" t="s">
        <v>7077</v>
      </c>
      <c r="T2812" t="s">
        <v>7078</v>
      </c>
      <c r="U2812" t="s">
        <v>7079</v>
      </c>
      <c r="V2812" t="s">
        <v>7080</v>
      </c>
      <c r="W2812" t="s">
        <v>3085</v>
      </c>
      <c r="X2812" t="str">
        <f t="shared" si="43"/>
        <v>Inversión</v>
      </c>
      <c r="Y2812" t="s">
        <v>3157</v>
      </c>
    </row>
    <row r="2813" spans="1:25">
      <c r="A2813" t="s">
        <v>5616</v>
      </c>
      <c r="B2813" t="s">
        <v>4105</v>
      </c>
      <c r="C2813" t="s">
        <v>7081</v>
      </c>
      <c r="D2813" t="s">
        <v>3076</v>
      </c>
      <c r="E2813" t="s">
        <v>3399</v>
      </c>
      <c r="F2813" t="s">
        <v>3149</v>
      </c>
      <c r="G2813" t="s">
        <v>6501</v>
      </c>
      <c r="H2813" t="s">
        <v>437</v>
      </c>
      <c r="I2813" t="s">
        <v>649</v>
      </c>
      <c r="J2813" t="s">
        <v>253</v>
      </c>
      <c r="K2813" t="s">
        <v>3115</v>
      </c>
      <c r="L2813" t="s">
        <v>247</v>
      </c>
      <c r="M2813">
        <v>9101160</v>
      </c>
      <c r="N2813">
        <v>-9101160</v>
      </c>
      <c r="O2813">
        <v>0</v>
      </c>
      <c r="P2813">
        <v>0</v>
      </c>
      <c r="Q2813" t="s">
        <v>7082</v>
      </c>
      <c r="R2813" t="s">
        <v>3177</v>
      </c>
      <c r="S2813" t="s">
        <v>3085</v>
      </c>
      <c r="T2813" t="s">
        <v>3085</v>
      </c>
      <c r="U2813" t="s">
        <v>3085</v>
      </c>
      <c r="V2813" t="s">
        <v>3085</v>
      </c>
      <c r="W2813" t="s">
        <v>3085</v>
      </c>
      <c r="X2813" t="str">
        <f t="shared" si="43"/>
        <v>Inversión</v>
      </c>
      <c r="Y2813" t="s">
        <v>3157</v>
      </c>
    </row>
    <row r="2814" spans="1:25">
      <c r="A2814" t="s">
        <v>3209</v>
      </c>
      <c r="B2814" t="s">
        <v>3803</v>
      </c>
      <c r="C2814" t="s">
        <v>7083</v>
      </c>
      <c r="D2814" t="s">
        <v>3076</v>
      </c>
      <c r="E2814" t="s">
        <v>3077</v>
      </c>
      <c r="F2814" t="s">
        <v>3149</v>
      </c>
      <c r="G2814" t="s">
        <v>6501</v>
      </c>
      <c r="H2814" t="s">
        <v>437</v>
      </c>
      <c r="I2814" t="s">
        <v>649</v>
      </c>
      <c r="J2814" t="s">
        <v>246</v>
      </c>
      <c r="K2814" t="s">
        <v>3150</v>
      </c>
      <c r="L2814" t="s">
        <v>247</v>
      </c>
      <c r="M2814">
        <v>10500000</v>
      </c>
      <c r="N2814">
        <v>2333332</v>
      </c>
      <c r="O2814">
        <v>12833332</v>
      </c>
      <c r="P2814">
        <v>0</v>
      </c>
      <c r="Q2814" t="s">
        <v>7084</v>
      </c>
      <c r="R2814" t="s">
        <v>3479</v>
      </c>
      <c r="S2814" t="s">
        <v>7085</v>
      </c>
      <c r="T2814" t="s">
        <v>7086</v>
      </c>
      <c r="U2814" t="s">
        <v>7087</v>
      </c>
      <c r="V2814" t="s">
        <v>7088</v>
      </c>
      <c r="W2814" t="s">
        <v>3085</v>
      </c>
      <c r="X2814" t="str">
        <f t="shared" si="43"/>
        <v>Inversión</v>
      </c>
      <c r="Y2814" t="s">
        <v>3157</v>
      </c>
    </row>
    <row r="2815" spans="1:25">
      <c r="A2815" t="s">
        <v>3177</v>
      </c>
      <c r="B2815" t="s">
        <v>3803</v>
      </c>
      <c r="C2815" t="s">
        <v>7089</v>
      </c>
      <c r="D2815" t="s">
        <v>3076</v>
      </c>
      <c r="E2815" t="s">
        <v>3077</v>
      </c>
      <c r="F2815" t="s">
        <v>3149</v>
      </c>
      <c r="G2815" t="s">
        <v>6501</v>
      </c>
      <c r="H2815" t="s">
        <v>437</v>
      </c>
      <c r="I2815" t="s">
        <v>649</v>
      </c>
      <c r="J2815" t="s">
        <v>246</v>
      </c>
      <c r="K2815" t="s">
        <v>3150</v>
      </c>
      <c r="L2815" t="s">
        <v>247</v>
      </c>
      <c r="M2815">
        <v>5250000</v>
      </c>
      <c r="N2815">
        <v>-5250000</v>
      </c>
      <c r="O2815">
        <v>0</v>
      </c>
      <c r="P2815">
        <v>0</v>
      </c>
      <c r="Q2815" t="s">
        <v>7090</v>
      </c>
      <c r="R2815" t="s">
        <v>3440</v>
      </c>
      <c r="S2815" t="s">
        <v>7091</v>
      </c>
      <c r="T2815" t="s">
        <v>7092</v>
      </c>
      <c r="U2815" t="s">
        <v>7093</v>
      </c>
      <c r="V2815" t="s">
        <v>7094</v>
      </c>
      <c r="W2815" t="s">
        <v>3085</v>
      </c>
      <c r="X2815" t="str">
        <f t="shared" si="43"/>
        <v>Inversión</v>
      </c>
      <c r="Y2815" t="s">
        <v>3157</v>
      </c>
    </row>
    <row r="2816" spans="1:25">
      <c r="A2816" t="s">
        <v>3177</v>
      </c>
      <c r="B2816" t="s">
        <v>3803</v>
      </c>
      <c r="C2816" t="s">
        <v>7089</v>
      </c>
      <c r="D2816" t="s">
        <v>3076</v>
      </c>
      <c r="E2816" t="s">
        <v>3077</v>
      </c>
      <c r="F2816" t="s">
        <v>3149</v>
      </c>
      <c r="G2816" t="s">
        <v>6501</v>
      </c>
      <c r="H2816" t="s">
        <v>437</v>
      </c>
      <c r="I2816" t="s">
        <v>649</v>
      </c>
      <c r="J2816" t="s">
        <v>253</v>
      </c>
      <c r="K2816" t="s">
        <v>3115</v>
      </c>
      <c r="L2816" t="s">
        <v>247</v>
      </c>
      <c r="M2816">
        <v>0</v>
      </c>
      <c r="N2816">
        <v>4146084</v>
      </c>
      <c r="O2816">
        <v>4146084</v>
      </c>
      <c r="P2816">
        <v>0</v>
      </c>
      <c r="Q2816" t="s">
        <v>7090</v>
      </c>
      <c r="R2816" t="s">
        <v>3440</v>
      </c>
      <c r="S2816" t="s">
        <v>7091</v>
      </c>
      <c r="T2816" t="s">
        <v>7092</v>
      </c>
      <c r="U2816" t="s">
        <v>7093</v>
      </c>
      <c r="V2816" t="s">
        <v>7094</v>
      </c>
      <c r="W2816" t="s">
        <v>3085</v>
      </c>
      <c r="X2816" t="str">
        <f t="shared" si="43"/>
        <v>Inversión</v>
      </c>
      <c r="Y2816" t="s">
        <v>3157</v>
      </c>
    </row>
    <row r="2817" spans="1:25">
      <c r="A2817" t="s">
        <v>3479</v>
      </c>
      <c r="B2817" t="s">
        <v>3803</v>
      </c>
      <c r="C2817" t="s">
        <v>7095</v>
      </c>
      <c r="D2817" t="s">
        <v>3076</v>
      </c>
      <c r="E2817" t="s">
        <v>3077</v>
      </c>
      <c r="F2817" t="s">
        <v>3149</v>
      </c>
      <c r="G2817" t="s">
        <v>6501</v>
      </c>
      <c r="H2817" t="s">
        <v>437</v>
      </c>
      <c r="I2817" t="s">
        <v>649</v>
      </c>
      <c r="J2817" t="s">
        <v>246</v>
      </c>
      <c r="K2817" t="s">
        <v>3150</v>
      </c>
      <c r="L2817" t="s">
        <v>247</v>
      </c>
      <c r="M2817">
        <v>9101160</v>
      </c>
      <c r="N2817">
        <v>4044960</v>
      </c>
      <c r="O2817">
        <v>13146120</v>
      </c>
      <c r="P2817">
        <v>0</v>
      </c>
      <c r="Q2817" t="s">
        <v>7096</v>
      </c>
      <c r="R2817" t="s">
        <v>3493</v>
      </c>
      <c r="S2817" t="s">
        <v>7097</v>
      </c>
      <c r="T2817" t="s">
        <v>7098</v>
      </c>
      <c r="U2817" t="s">
        <v>7099</v>
      </c>
      <c r="V2817" t="s">
        <v>7100</v>
      </c>
      <c r="W2817" t="s">
        <v>3085</v>
      </c>
      <c r="X2817" t="str">
        <f t="shared" si="43"/>
        <v>Inversión</v>
      </c>
      <c r="Y2817" t="s">
        <v>3157</v>
      </c>
    </row>
    <row r="2818" spans="1:25">
      <c r="A2818" t="s">
        <v>3440</v>
      </c>
      <c r="B2818" t="s">
        <v>3803</v>
      </c>
      <c r="C2818" t="s">
        <v>7101</v>
      </c>
      <c r="D2818" t="s">
        <v>3076</v>
      </c>
      <c r="E2818" t="s">
        <v>3077</v>
      </c>
      <c r="F2818" t="s">
        <v>3149</v>
      </c>
      <c r="G2818" t="s">
        <v>6501</v>
      </c>
      <c r="H2818" t="s">
        <v>437</v>
      </c>
      <c r="I2818" t="s">
        <v>649</v>
      </c>
      <c r="J2818" t="s">
        <v>246</v>
      </c>
      <c r="K2818" t="s">
        <v>3150</v>
      </c>
      <c r="L2818" t="s">
        <v>247</v>
      </c>
      <c r="M2818">
        <v>41307239</v>
      </c>
      <c r="N2818">
        <v>-17865284</v>
      </c>
      <c r="O2818">
        <v>23441955</v>
      </c>
      <c r="P2818">
        <v>0</v>
      </c>
      <c r="Q2818" t="s">
        <v>7102</v>
      </c>
      <c r="R2818" t="s">
        <v>3319</v>
      </c>
      <c r="S2818" t="s">
        <v>7103</v>
      </c>
      <c r="T2818" t="s">
        <v>7104</v>
      </c>
      <c r="U2818" t="s">
        <v>7105</v>
      </c>
      <c r="V2818" t="s">
        <v>7106</v>
      </c>
      <c r="W2818" t="s">
        <v>7107</v>
      </c>
      <c r="X2818" t="str">
        <f t="shared" ref="X2818:X2881" si="44">IF(LEFT(H2818,1)="C","Inversión","Funcionamiento")</f>
        <v>Inversión</v>
      </c>
      <c r="Y2818" t="s">
        <v>3157</v>
      </c>
    </row>
    <row r="2819" spans="1:25">
      <c r="A2819" t="s">
        <v>3493</v>
      </c>
      <c r="B2819" t="s">
        <v>3803</v>
      </c>
      <c r="C2819" t="s">
        <v>7108</v>
      </c>
      <c r="D2819" t="s">
        <v>3076</v>
      </c>
      <c r="E2819" t="s">
        <v>3077</v>
      </c>
      <c r="F2819" t="s">
        <v>3149</v>
      </c>
      <c r="G2819" t="s">
        <v>6501</v>
      </c>
      <c r="H2819" t="s">
        <v>437</v>
      </c>
      <c r="I2819" t="s">
        <v>649</v>
      </c>
      <c r="J2819" t="s">
        <v>246</v>
      </c>
      <c r="K2819" t="s">
        <v>3150</v>
      </c>
      <c r="L2819" t="s">
        <v>247</v>
      </c>
      <c r="M2819">
        <v>9101160</v>
      </c>
      <c r="N2819">
        <v>-1011240</v>
      </c>
      <c r="O2819">
        <v>8089920</v>
      </c>
      <c r="P2819">
        <v>0</v>
      </c>
      <c r="Q2819" t="s">
        <v>7109</v>
      </c>
      <c r="R2819" t="s">
        <v>3766</v>
      </c>
      <c r="S2819" t="s">
        <v>7110</v>
      </c>
      <c r="T2819" t="s">
        <v>7111</v>
      </c>
      <c r="U2819" t="s">
        <v>7112</v>
      </c>
      <c r="V2819" t="s">
        <v>7113</v>
      </c>
      <c r="W2819" t="s">
        <v>3085</v>
      </c>
      <c r="X2819" t="str">
        <f t="shared" si="44"/>
        <v>Inversión</v>
      </c>
      <c r="Y2819" t="s">
        <v>3157</v>
      </c>
    </row>
    <row r="2820" spans="1:25">
      <c r="A2820" t="s">
        <v>3319</v>
      </c>
      <c r="B2820" t="s">
        <v>3803</v>
      </c>
      <c r="C2820" t="s">
        <v>7114</v>
      </c>
      <c r="D2820" t="s">
        <v>3076</v>
      </c>
      <c r="E2820" t="s">
        <v>3077</v>
      </c>
      <c r="F2820" t="s">
        <v>3149</v>
      </c>
      <c r="G2820" t="s">
        <v>6501</v>
      </c>
      <c r="H2820" t="s">
        <v>437</v>
      </c>
      <c r="I2820" t="s">
        <v>649</v>
      </c>
      <c r="J2820" t="s">
        <v>246</v>
      </c>
      <c r="K2820" t="s">
        <v>3150</v>
      </c>
      <c r="L2820" t="s">
        <v>247</v>
      </c>
      <c r="M2820">
        <v>8385135</v>
      </c>
      <c r="N2820">
        <v>-4285735</v>
      </c>
      <c r="O2820">
        <v>4099400</v>
      </c>
      <c r="P2820">
        <v>0</v>
      </c>
      <c r="Q2820" t="s">
        <v>7115</v>
      </c>
      <c r="R2820" t="s">
        <v>5588</v>
      </c>
      <c r="S2820" t="s">
        <v>7116</v>
      </c>
      <c r="T2820" t="s">
        <v>7117</v>
      </c>
      <c r="U2820" t="s">
        <v>7118</v>
      </c>
      <c r="V2820" t="s">
        <v>7119</v>
      </c>
      <c r="W2820" t="s">
        <v>3085</v>
      </c>
      <c r="X2820" t="str">
        <f t="shared" si="44"/>
        <v>Inversión</v>
      </c>
      <c r="Y2820" t="s">
        <v>3157</v>
      </c>
    </row>
    <row r="2821" spans="1:25">
      <c r="A2821" t="s">
        <v>3766</v>
      </c>
      <c r="B2821" t="s">
        <v>3803</v>
      </c>
      <c r="C2821" t="s">
        <v>7120</v>
      </c>
      <c r="D2821" t="s">
        <v>3076</v>
      </c>
      <c r="E2821" t="s">
        <v>3077</v>
      </c>
      <c r="F2821" t="s">
        <v>3149</v>
      </c>
      <c r="G2821" t="s">
        <v>6501</v>
      </c>
      <c r="H2821" t="s">
        <v>437</v>
      </c>
      <c r="I2821" t="s">
        <v>649</v>
      </c>
      <c r="J2821" t="s">
        <v>246</v>
      </c>
      <c r="K2821" t="s">
        <v>3150</v>
      </c>
      <c r="L2821" t="s">
        <v>247</v>
      </c>
      <c r="M2821">
        <v>5301315</v>
      </c>
      <c r="N2821">
        <v>-2709561</v>
      </c>
      <c r="O2821">
        <v>2591754</v>
      </c>
      <c r="P2821">
        <v>0</v>
      </c>
      <c r="Q2821" t="s">
        <v>7121</v>
      </c>
      <c r="R2821" t="s">
        <v>3499</v>
      </c>
      <c r="S2821" t="s">
        <v>7122</v>
      </c>
      <c r="T2821" t="s">
        <v>7123</v>
      </c>
      <c r="U2821" t="s">
        <v>7124</v>
      </c>
      <c r="V2821" t="s">
        <v>7125</v>
      </c>
      <c r="W2821" t="s">
        <v>3085</v>
      </c>
      <c r="X2821" t="str">
        <f t="shared" si="44"/>
        <v>Inversión</v>
      </c>
      <c r="Y2821" t="s">
        <v>3157</v>
      </c>
    </row>
    <row r="2822" spans="1:25">
      <c r="A2822" t="s">
        <v>5588</v>
      </c>
      <c r="B2822" t="s">
        <v>3821</v>
      </c>
      <c r="C2822" t="s">
        <v>7126</v>
      </c>
      <c r="D2822" t="s">
        <v>3076</v>
      </c>
      <c r="E2822" t="s">
        <v>3077</v>
      </c>
      <c r="F2822" t="s">
        <v>6500</v>
      </c>
      <c r="G2822" t="s">
        <v>6501</v>
      </c>
      <c r="H2822" t="s">
        <v>292</v>
      </c>
      <c r="I2822" t="s">
        <v>293</v>
      </c>
      <c r="J2822" t="s">
        <v>246</v>
      </c>
      <c r="K2822" t="s">
        <v>3079</v>
      </c>
      <c r="L2822" t="s">
        <v>247</v>
      </c>
      <c r="M2822">
        <v>53292063</v>
      </c>
      <c r="N2822">
        <v>0</v>
      </c>
      <c r="O2822">
        <v>53292063</v>
      </c>
      <c r="P2822">
        <v>0</v>
      </c>
      <c r="Q2822" t="s">
        <v>6477</v>
      </c>
      <c r="R2822" t="s">
        <v>4933</v>
      </c>
      <c r="S2822" t="s">
        <v>7127</v>
      </c>
      <c r="T2822" t="s">
        <v>3085</v>
      </c>
      <c r="U2822" t="s">
        <v>7128</v>
      </c>
      <c r="V2822" t="s">
        <v>7129</v>
      </c>
      <c r="W2822" t="s">
        <v>3085</v>
      </c>
      <c r="X2822" t="str">
        <f t="shared" si="44"/>
        <v>Funcionamiento</v>
      </c>
      <c r="Y2822" t="s">
        <v>6501</v>
      </c>
    </row>
    <row r="2823" spans="1:25">
      <c r="A2823" t="s">
        <v>5588</v>
      </c>
      <c r="B2823" t="s">
        <v>3821</v>
      </c>
      <c r="C2823" t="s">
        <v>7126</v>
      </c>
      <c r="D2823" t="s">
        <v>3076</v>
      </c>
      <c r="E2823" t="s">
        <v>3077</v>
      </c>
      <c r="F2823" t="s">
        <v>6500</v>
      </c>
      <c r="G2823" t="s">
        <v>6501</v>
      </c>
      <c r="H2823" t="s">
        <v>336</v>
      </c>
      <c r="I2823" t="s">
        <v>337</v>
      </c>
      <c r="J2823" t="s">
        <v>246</v>
      </c>
      <c r="K2823" t="s">
        <v>3079</v>
      </c>
      <c r="L2823" t="s">
        <v>247</v>
      </c>
      <c r="M2823">
        <v>2354967</v>
      </c>
      <c r="N2823">
        <v>0</v>
      </c>
      <c r="O2823">
        <v>2354967</v>
      </c>
      <c r="P2823">
        <v>0</v>
      </c>
      <c r="Q2823" t="s">
        <v>6477</v>
      </c>
      <c r="R2823" t="s">
        <v>4933</v>
      </c>
      <c r="S2823" t="s">
        <v>7127</v>
      </c>
      <c r="T2823" t="s">
        <v>3085</v>
      </c>
      <c r="U2823" t="s">
        <v>7128</v>
      </c>
      <c r="V2823" t="s">
        <v>7129</v>
      </c>
      <c r="W2823" t="s">
        <v>3085</v>
      </c>
      <c r="X2823" t="str">
        <f t="shared" si="44"/>
        <v>Funcionamiento</v>
      </c>
      <c r="Y2823" t="s">
        <v>6501</v>
      </c>
    </row>
    <row r="2824" spans="1:25">
      <c r="A2824" t="s">
        <v>5588</v>
      </c>
      <c r="B2824" t="s">
        <v>3821</v>
      </c>
      <c r="C2824" t="s">
        <v>7126</v>
      </c>
      <c r="D2824" t="s">
        <v>3076</v>
      </c>
      <c r="E2824" t="s">
        <v>3077</v>
      </c>
      <c r="F2824" t="s">
        <v>6500</v>
      </c>
      <c r="G2824" t="s">
        <v>6501</v>
      </c>
      <c r="H2824" t="s">
        <v>294</v>
      </c>
      <c r="I2824" t="s">
        <v>296</v>
      </c>
      <c r="J2824" t="s">
        <v>246</v>
      </c>
      <c r="K2824" t="s">
        <v>3079</v>
      </c>
      <c r="L2824" t="s">
        <v>247</v>
      </c>
      <c r="M2824">
        <v>925372</v>
      </c>
      <c r="N2824">
        <v>0</v>
      </c>
      <c r="O2824">
        <v>925372</v>
      </c>
      <c r="P2824">
        <v>0</v>
      </c>
      <c r="Q2824" t="s">
        <v>6477</v>
      </c>
      <c r="R2824" t="s">
        <v>4933</v>
      </c>
      <c r="S2824" t="s">
        <v>7127</v>
      </c>
      <c r="T2824" t="s">
        <v>3085</v>
      </c>
      <c r="U2824" t="s">
        <v>7128</v>
      </c>
      <c r="V2824" t="s">
        <v>7129</v>
      </c>
      <c r="W2824" t="s">
        <v>3085</v>
      </c>
      <c r="X2824" t="str">
        <f t="shared" si="44"/>
        <v>Funcionamiento</v>
      </c>
      <c r="Y2824" t="s">
        <v>6501</v>
      </c>
    </row>
    <row r="2825" spans="1:25">
      <c r="A2825" t="s">
        <v>5588</v>
      </c>
      <c r="B2825" t="s">
        <v>3821</v>
      </c>
      <c r="C2825" t="s">
        <v>7126</v>
      </c>
      <c r="D2825" t="s">
        <v>3076</v>
      </c>
      <c r="E2825" t="s">
        <v>3077</v>
      </c>
      <c r="F2825" t="s">
        <v>6500</v>
      </c>
      <c r="G2825" t="s">
        <v>6501</v>
      </c>
      <c r="H2825" t="s">
        <v>333</v>
      </c>
      <c r="I2825" t="s">
        <v>335</v>
      </c>
      <c r="J2825" t="s">
        <v>246</v>
      </c>
      <c r="K2825" t="s">
        <v>3079</v>
      </c>
      <c r="L2825" t="s">
        <v>247</v>
      </c>
      <c r="M2825">
        <v>311802</v>
      </c>
      <c r="N2825">
        <v>0</v>
      </c>
      <c r="O2825">
        <v>311802</v>
      </c>
      <c r="P2825">
        <v>0</v>
      </c>
      <c r="Q2825" t="s">
        <v>6477</v>
      </c>
      <c r="R2825" t="s">
        <v>4933</v>
      </c>
      <c r="S2825" t="s">
        <v>7127</v>
      </c>
      <c r="T2825" t="s">
        <v>3085</v>
      </c>
      <c r="U2825" t="s">
        <v>7128</v>
      </c>
      <c r="V2825" t="s">
        <v>7129</v>
      </c>
      <c r="W2825" t="s">
        <v>3085</v>
      </c>
      <c r="X2825" t="str">
        <f t="shared" si="44"/>
        <v>Funcionamiento</v>
      </c>
      <c r="Y2825" t="s">
        <v>6501</v>
      </c>
    </row>
    <row r="2826" spans="1:25">
      <c r="A2826" t="s">
        <v>5588</v>
      </c>
      <c r="B2826" t="s">
        <v>3821</v>
      </c>
      <c r="C2826" t="s">
        <v>7126</v>
      </c>
      <c r="D2826" t="s">
        <v>3076</v>
      </c>
      <c r="E2826" t="s">
        <v>3077</v>
      </c>
      <c r="F2826" t="s">
        <v>6500</v>
      </c>
      <c r="G2826" t="s">
        <v>6501</v>
      </c>
      <c r="H2826" t="s">
        <v>331</v>
      </c>
      <c r="I2826" t="s">
        <v>587</v>
      </c>
      <c r="J2826" t="s">
        <v>246</v>
      </c>
      <c r="K2826" t="s">
        <v>3079</v>
      </c>
      <c r="L2826" t="s">
        <v>247</v>
      </c>
      <c r="M2826">
        <v>4398554</v>
      </c>
      <c r="N2826">
        <v>0</v>
      </c>
      <c r="O2826">
        <v>4398554</v>
      </c>
      <c r="P2826">
        <v>0</v>
      </c>
      <c r="Q2826" t="s">
        <v>6477</v>
      </c>
      <c r="R2826" t="s">
        <v>4933</v>
      </c>
      <c r="S2826" t="s">
        <v>7127</v>
      </c>
      <c r="T2826" t="s">
        <v>3085</v>
      </c>
      <c r="U2826" t="s">
        <v>7128</v>
      </c>
      <c r="V2826" t="s">
        <v>7129</v>
      </c>
      <c r="W2826" t="s">
        <v>3085</v>
      </c>
      <c r="X2826" t="str">
        <f t="shared" si="44"/>
        <v>Funcionamiento</v>
      </c>
      <c r="Y2826" t="s">
        <v>6501</v>
      </c>
    </row>
    <row r="2827" spans="1:25">
      <c r="A2827" t="s">
        <v>5588</v>
      </c>
      <c r="B2827" t="s">
        <v>3821</v>
      </c>
      <c r="C2827" t="s">
        <v>7126</v>
      </c>
      <c r="D2827" t="s">
        <v>3076</v>
      </c>
      <c r="E2827" t="s">
        <v>3077</v>
      </c>
      <c r="F2827" t="s">
        <v>6500</v>
      </c>
      <c r="G2827" t="s">
        <v>6501</v>
      </c>
      <c r="H2827" t="s">
        <v>306</v>
      </c>
      <c r="I2827" t="s">
        <v>308</v>
      </c>
      <c r="J2827" t="s">
        <v>246</v>
      </c>
      <c r="K2827" t="s">
        <v>3079</v>
      </c>
      <c r="L2827" t="s">
        <v>247</v>
      </c>
      <c r="M2827">
        <v>75521485</v>
      </c>
      <c r="N2827">
        <v>0</v>
      </c>
      <c r="O2827">
        <v>75521485</v>
      </c>
      <c r="P2827">
        <v>0</v>
      </c>
      <c r="Q2827" t="s">
        <v>6477</v>
      </c>
      <c r="R2827" t="s">
        <v>4933</v>
      </c>
      <c r="S2827" t="s">
        <v>7127</v>
      </c>
      <c r="T2827" t="s">
        <v>3085</v>
      </c>
      <c r="U2827" t="s">
        <v>7128</v>
      </c>
      <c r="V2827" t="s">
        <v>7129</v>
      </c>
      <c r="W2827" t="s">
        <v>3085</v>
      </c>
      <c r="X2827" t="str">
        <f t="shared" si="44"/>
        <v>Funcionamiento</v>
      </c>
      <c r="Y2827" t="s">
        <v>6501</v>
      </c>
    </row>
    <row r="2828" spans="1:25">
      <c r="A2828" t="s">
        <v>5588</v>
      </c>
      <c r="B2828" t="s">
        <v>3821</v>
      </c>
      <c r="C2828" t="s">
        <v>7126</v>
      </c>
      <c r="D2828" t="s">
        <v>3076</v>
      </c>
      <c r="E2828" t="s">
        <v>3077</v>
      </c>
      <c r="F2828" t="s">
        <v>6500</v>
      </c>
      <c r="G2828" t="s">
        <v>6501</v>
      </c>
      <c r="H2828" t="s">
        <v>309</v>
      </c>
      <c r="I2828" t="s">
        <v>311</v>
      </c>
      <c r="J2828" t="s">
        <v>246</v>
      </c>
      <c r="K2828" t="s">
        <v>3079</v>
      </c>
      <c r="L2828" t="s">
        <v>247</v>
      </c>
      <c r="M2828">
        <v>4298850</v>
      </c>
      <c r="N2828">
        <v>0</v>
      </c>
      <c r="O2828">
        <v>4298850</v>
      </c>
      <c r="P2828">
        <v>0</v>
      </c>
      <c r="Q2828" t="s">
        <v>6477</v>
      </c>
      <c r="R2828" t="s">
        <v>4933</v>
      </c>
      <c r="S2828" t="s">
        <v>7127</v>
      </c>
      <c r="T2828" t="s">
        <v>3085</v>
      </c>
      <c r="U2828" t="s">
        <v>7128</v>
      </c>
      <c r="V2828" t="s">
        <v>7129</v>
      </c>
      <c r="W2828" t="s">
        <v>3085</v>
      </c>
      <c r="X2828" t="str">
        <f t="shared" si="44"/>
        <v>Funcionamiento</v>
      </c>
      <c r="Y2828" t="s">
        <v>6501</v>
      </c>
    </row>
    <row r="2829" spans="1:25">
      <c r="A2829" t="s">
        <v>5588</v>
      </c>
      <c r="B2829" t="s">
        <v>3821</v>
      </c>
      <c r="C2829" t="s">
        <v>7126</v>
      </c>
      <c r="D2829" t="s">
        <v>3076</v>
      </c>
      <c r="E2829" t="s">
        <v>3077</v>
      </c>
      <c r="F2829" t="s">
        <v>6500</v>
      </c>
      <c r="G2829" t="s">
        <v>6501</v>
      </c>
      <c r="H2829" t="s">
        <v>303</v>
      </c>
      <c r="I2829" t="s">
        <v>305</v>
      </c>
      <c r="J2829" t="s">
        <v>246</v>
      </c>
      <c r="K2829" t="s">
        <v>3079</v>
      </c>
      <c r="L2829" t="s">
        <v>247</v>
      </c>
      <c r="M2829">
        <v>1733656</v>
      </c>
      <c r="N2829">
        <v>0</v>
      </c>
      <c r="O2829">
        <v>1733656</v>
      </c>
      <c r="P2829">
        <v>0</v>
      </c>
      <c r="Q2829" t="s">
        <v>6477</v>
      </c>
      <c r="R2829" t="s">
        <v>4933</v>
      </c>
      <c r="S2829" t="s">
        <v>7127</v>
      </c>
      <c r="T2829" t="s">
        <v>3085</v>
      </c>
      <c r="U2829" t="s">
        <v>7128</v>
      </c>
      <c r="V2829" t="s">
        <v>7129</v>
      </c>
      <c r="W2829" t="s">
        <v>3085</v>
      </c>
      <c r="X2829" t="str">
        <f t="shared" si="44"/>
        <v>Funcionamiento</v>
      </c>
      <c r="Y2829" t="s">
        <v>6501</v>
      </c>
    </row>
    <row r="2830" spans="1:25">
      <c r="A2830" t="s">
        <v>5588</v>
      </c>
      <c r="B2830" t="s">
        <v>3821</v>
      </c>
      <c r="C2830" t="s">
        <v>7126</v>
      </c>
      <c r="D2830" t="s">
        <v>3076</v>
      </c>
      <c r="E2830" t="s">
        <v>3077</v>
      </c>
      <c r="F2830" t="s">
        <v>6500</v>
      </c>
      <c r="G2830" t="s">
        <v>6501</v>
      </c>
      <c r="H2830" t="s">
        <v>312</v>
      </c>
      <c r="I2830" t="s">
        <v>3333</v>
      </c>
      <c r="J2830" t="s">
        <v>246</v>
      </c>
      <c r="K2830" t="s">
        <v>3079</v>
      </c>
      <c r="L2830" t="s">
        <v>247</v>
      </c>
      <c r="M2830">
        <v>1234248</v>
      </c>
      <c r="N2830">
        <v>0</v>
      </c>
      <c r="O2830">
        <v>1234248</v>
      </c>
      <c r="P2830">
        <v>0</v>
      </c>
      <c r="Q2830" t="s">
        <v>6477</v>
      </c>
      <c r="R2830" t="s">
        <v>4933</v>
      </c>
      <c r="S2830" t="s">
        <v>7127</v>
      </c>
      <c r="T2830" t="s">
        <v>3085</v>
      </c>
      <c r="U2830" t="s">
        <v>7128</v>
      </c>
      <c r="V2830" t="s">
        <v>7129</v>
      </c>
      <c r="W2830" t="s">
        <v>3085</v>
      </c>
      <c r="X2830" t="str">
        <f t="shared" si="44"/>
        <v>Funcionamiento</v>
      </c>
      <c r="Y2830" t="s">
        <v>6501</v>
      </c>
    </row>
    <row r="2831" spans="1:25">
      <c r="A2831" t="s">
        <v>3499</v>
      </c>
      <c r="B2831" t="s">
        <v>3821</v>
      </c>
      <c r="C2831" t="s">
        <v>7130</v>
      </c>
      <c r="D2831" t="s">
        <v>3076</v>
      </c>
      <c r="E2831" t="s">
        <v>3077</v>
      </c>
      <c r="F2831" t="s">
        <v>6500</v>
      </c>
      <c r="G2831" t="s">
        <v>6501</v>
      </c>
      <c r="H2831" t="s">
        <v>318</v>
      </c>
      <c r="I2831" t="s">
        <v>586</v>
      </c>
      <c r="J2831" t="s">
        <v>246</v>
      </c>
      <c r="K2831" t="s">
        <v>3079</v>
      </c>
      <c r="L2831" t="s">
        <v>247</v>
      </c>
      <c r="M2831">
        <v>4621900</v>
      </c>
      <c r="N2831">
        <v>0</v>
      </c>
      <c r="O2831">
        <v>4621900</v>
      </c>
      <c r="P2831">
        <v>0</v>
      </c>
      <c r="Q2831" t="s">
        <v>4987</v>
      </c>
      <c r="R2831" t="s">
        <v>3505</v>
      </c>
      <c r="S2831" t="s">
        <v>7131</v>
      </c>
      <c r="T2831" t="s">
        <v>3085</v>
      </c>
      <c r="U2831" t="s">
        <v>7132</v>
      </c>
      <c r="V2831" t="s">
        <v>7133</v>
      </c>
      <c r="W2831" t="s">
        <v>3085</v>
      </c>
      <c r="X2831" t="str">
        <f t="shared" si="44"/>
        <v>Funcionamiento</v>
      </c>
      <c r="Y2831" t="s">
        <v>6501</v>
      </c>
    </row>
    <row r="2832" spans="1:25">
      <c r="A2832" t="s">
        <v>3499</v>
      </c>
      <c r="B2832" t="s">
        <v>3821</v>
      </c>
      <c r="C2832" t="s">
        <v>7130</v>
      </c>
      <c r="D2832" t="s">
        <v>3076</v>
      </c>
      <c r="E2832" t="s">
        <v>3077</v>
      </c>
      <c r="F2832" t="s">
        <v>6500</v>
      </c>
      <c r="G2832" t="s">
        <v>6501</v>
      </c>
      <c r="H2832" t="s">
        <v>322</v>
      </c>
      <c r="I2832" t="s">
        <v>323</v>
      </c>
      <c r="J2832" t="s">
        <v>246</v>
      </c>
      <c r="K2832" t="s">
        <v>3079</v>
      </c>
      <c r="L2832" t="s">
        <v>247</v>
      </c>
      <c r="M2832">
        <v>3466700</v>
      </c>
      <c r="N2832">
        <v>0</v>
      </c>
      <c r="O2832">
        <v>3466700</v>
      </c>
      <c r="P2832">
        <v>0</v>
      </c>
      <c r="Q2832" t="s">
        <v>4987</v>
      </c>
      <c r="R2832" t="s">
        <v>3505</v>
      </c>
      <c r="S2832" t="s">
        <v>7131</v>
      </c>
      <c r="T2832" t="s">
        <v>3085</v>
      </c>
      <c r="U2832" t="s">
        <v>7132</v>
      </c>
      <c r="V2832" t="s">
        <v>7133</v>
      </c>
      <c r="W2832" t="s">
        <v>3085</v>
      </c>
      <c r="X2832" t="str">
        <f t="shared" si="44"/>
        <v>Funcionamiento</v>
      </c>
      <c r="Y2832" t="s">
        <v>6501</v>
      </c>
    </row>
    <row r="2833" spans="1:25">
      <c r="A2833" t="s">
        <v>3499</v>
      </c>
      <c r="B2833" t="s">
        <v>3821</v>
      </c>
      <c r="C2833" t="s">
        <v>7130</v>
      </c>
      <c r="D2833" t="s">
        <v>3076</v>
      </c>
      <c r="E2833" t="s">
        <v>3077</v>
      </c>
      <c r="F2833" t="s">
        <v>6500</v>
      </c>
      <c r="G2833" t="s">
        <v>6501</v>
      </c>
      <c r="H2833" t="s">
        <v>324</v>
      </c>
      <c r="I2833" t="s">
        <v>325</v>
      </c>
      <c r="J2833" t="s">
        <v>246</v>
      </c>
      <c r="K2833" t="s">
        <v>3079</v>
      </c>
      <c r="L2833" t="s">
        <v>247</v>
      </c>
      <c r="M2833">
        <v>2311400</v>
      </c>
      <c r="N2833">
        <v>0</v>
      </c>
      <c r="O2833">
        <v>2311400</v>
      </c>
      <c r="P2833">
        <v>0</v>
      </c>
      <c r="Q2833" t="s">
        <v>4987</v>
      </c>
      <c r="R2833" t="s">
        <v>3505</v>
      </c>
      <c r="S2833" t="s">
        <v>7131</v>
      </c>
      <c r="T2833" t="s">
        <v>3085</v>
      </c>
      <c r="U2833" t="s">
        <v>7132</v>
      </c>
      <c r="V2833" t="s">
        <v>7133</v>
      </c>
      <c r="W2833" t="s">
        <v>3085</v>
      </c>
      <c r="X2833" t="str">
        <f t="shared" si="44"/>
        <v>Funcionamiento</v>
      </c>
      <c r="Y2833" t="s">
        <v>6501</v>
      </c>
    </row>
    <row r="2834" spans="1:25">
      <c r="A2834" t="s">
        <v>3499</v>
      </c>
      <c r="B2834" t="s">
        <v>3821</v>
      </c>
      <c r="C2834" t="s">
        <v>7130</v>
      </c>
      <c r="D2834" t="s">
        <v>3076</v>
      </c>
      <c r="E2834" t="s">
        <v>3077</v>
      </c>
      <c r="F2834" t="s">
        <v>6500</v>
      </c>
      <c r="G2834" t="s">
        <v>6501</v>
      </c>
      <c r="H2834" t="s">
        <v>320</v>
      </c>
      <c r="I2834" t="s">
        <v>321</v>
      </c>
      <c r="J2834" t="s">
        <v>246</v>
      </c>
      <c r="K2834" t="s">
        <v>3079</v>
      </c>
      <c r="L2834" t="s">
        <v>247</v>
      </c>
      <c r="M2834">
        <v>708000</v>
      </c>
      <c r="N2834">
        <v>0</v>
      </c>
      <c r="O2834">
        <v>708000</v>
      </c>
      <c r="P2834">
        <v>0</v>
      </c>
      <c r="Q2834" t="s">
        <v>4987</v>
      </c>
      <c r="R2834" t="s">
        <v>3505</v>
      </c>
      <c r="S2834" t="s">
        <v>7131</v>
      </c>
      <c r="T2834" t="s">
        <v>3085</v>
      </c>
      <c r="U2834" t="s">
        <v>7132</v>
      </c>
      <c r="V2834" t="s">
        <v>7133</v>
      </c>
      <c r="W2834" t="s">
        <v>3085</v>
      </c>
      <c r="X2834" t="str">
        <f t="shared" si="44"/>
        <v>Funcionamiento</v>
      </c>
      <c r="Y2834" t="s">
        <v>6501</v>
      </c>
    </row>
    <row r="2835" spans="1:25">
      <c r="A2835" t="s">
        <v>3499</v>
      </c>
      <c r="B2835" t="s">
        <v>3821</v>
      </c>
      <c r="C2835" t="s">
        <v>7130</v>
      </c>
      <c r="D2835" t="s">
        <v>3076</v>
      </c>
      <c r="E2835" t="s">
        <v>3077</v>
      </c>
      <c r="F2835" t="s">
        <v>6500</v>
      </c>
      <c r="G2835" t="s">
        <v>6501</v>
      </c>
      <c r="H2835" t="s">
        <v>314</v>
      </c>
      <c r="I2835" t="s">
        <v>582</v>
      </c>
      <c r="J2835" t="s">
        <v>246</v>
      </c>
      <c r="K2835" t="s">
        <v>3079</v>
      </c>
      <c r="L2835" t="s">
        <v>247</v>
      </c>
      <c r="M2835">
        <v>6603000</v>
      </c>
      <c r="N2835">
        <v>0</v>
      </c>
      <c r="O2835">
        <v>6603000</v>
      </c>
      <c r="P2835">
        <v>0</v>
      </c>
      <c r="Q2835" t="s">
        <v>4987</v>
      </c>
      <c r="R2835" t="s">
        <v>3505</v>
      </c>
      <c r="S2835" t="s">
        <v>7131</v>
      </c>
      <c r="T2835" t="s">
        <v>3085</v>
      </c>
      <c r="U2835" t="s">
        <v>7132</v>
      </c>
      <c r="V2835" t="s">
        <v>7133</v>
      </c>
      <c r="W2835" t="s">
        <v>3085</v>
      </c>
      <c r="X2835" t="str">
        <f t="shared" si="44"/>
        <v>Funcionamiento</v>
      </c>
      <c r="Y2835" t="s">
        <v>6501</v>
      </c>
    </row>
    <row r="2836" spans="1:25">
      <c r="A2836" t="s">
        <v>3499</v>
      </c>
      <c r="B2836" t="s">
        <v>3821</v>
      </c>
      <c r="C2836" t="s">
        <v>7130</v>
      </c>
      <c r="D2836" t="s">
        <v>3076</v>
      </c>
      <c r="E2836" t="s">
        <v>3077</v>
      </c>
      <c r="F2836" t="s">
        <v>6500</v>
      </c>
      <c r="G2836" t="s">
        <v>6501</v>
      </c>
      <c r="H2836" t="s">
        <v>316</v>
      </c>
      <c r="I2836" t="s">
        <v>583</v>
      </c>
      <c r="J2836" t="s">
        <v>246</v>
      </c>
      <c r="K2836" t="s">
        <v>3079</v>
      </c>
      <c r="L2836" t="s">
        <v>247</v>
      </c>
      <c r="M2836">
        <v>4677500</v>
      </c>
      <c r="N2836">
        <v>0</v>
      </c>
      <c r="O2836">
        <v>4677500</v>
      </c>
      <c r="P2836">
        <v>0</v>
      </c>
      <c r="Q2836" t="s">
        <v>4987</v>
      </c>
      <c r="R2836" t="s">
        <v>3505</v>
      </c>
      <c r="S2836" t="s">
        <v>7131</v>
      </c>
      <c r="T2836" t="s">
        <v>3085</v>
      </c>
      <c r="U2836" t="s">
        <v>7132</v>
      </c>
      <c r="V2836" t="s">
        <v>7133</v>
      </c>
      <c r="W2836" t="s">
        <v>3085</v>
      </c>
      <c r="X2836" t="str">
        <f t="shared" si="44"/>
        <v>Funcionamiento</v>
      </c>
      <c r="Y2836" t="s">
        <v>6501</v>
      </c>
    </row>
    <row r="2837" spans="1:25">
      <c r="A2837" t="s">
        <v>3505</v>
      </c>
      <c r="B2837" t="s">
        <v>7134</v>
      </c>
      <c r="C2837" t="s">
        <v>7135</v>
      </c>
      <c r="D2837" t="s">
        <v>3076</v>
      </c>
      <c r="E2837" t="s">
        <v>3077</v>
      </c>
      <c r="F2837" t="s">
        <v>3149</v>
      </c>
      <c r="G2837" t="s">
        <v>6501</v>
      </c>
      <c r="H2837" t="s">
        <v>437</v>
      </c>
      <c r="I2837" t="s">
        <v>649</v>
      </c>
      <c r="J2837" t="s">
        <v>246</v>
      </c>
      <c r="K2837" t="s">
        <v>3150</v>
      </c>
      <c r="L2837" t="s">
        <v>247</v>
      </c>
      <c r="M2837">
        <v>272226</v>
      </c>
      <c r="N2837">
        <v>0</v>
      </c>
      <c r="O2837">
        <v>272226</v>
      </c>
      <c r="P2837">
        <v>0</v>
      </c>
      <c r="Q2837" t="s">
        <v>7136</v>
      </c>
      <c r="R2837" t="s">
        <v>4369</v>
      </c>
      <c r="S2837" t="s">
        <v>7137</v>
      </c>
      <c r="T2837" t="s">
        <v>7138</v>
      </c>
      <c r="U2837" t="s">
        <v>7139</v>
      </c>
      <c r="V2837" t="s">
        <v>7140</v>
      </c>
      <c r="W2837" t="s">
        <v>3085</v>
      </c>
      <c r="X2837" t="str">
        <f t="shared" si="44"/>
        <v>Inversión</v>
      </c>
      <c r="Y2837" t="s">
        <v>3157</v>
      </c>
    </row>
    <row r="2838" spans="1:25">
      <c r="A2838" t="s">
        <v>4933</v>
      </c>
      <c r="B2838" t="s">
        <v>7134</v>
      </c>
      <c r="C2838" t="s">
        <v>7141</v>
      </c>
      <c r="D2838" t="s">
        <v>3076</v>
      </c>
      <c r="E2838" t="s">
        <v>3077</v>
      </c>
      <c r="F2838" t="s">
        <v>3149</v>
      </c>
      <c r="G2838" t="s">
        <v>6501</v>
      </c>
      <c r="H2838" t="s">
        <v>437</v>
      </c>
      <c r="I2838" t="s">
        <v>649</v>
      </c>
      <c r="J2838" t="s">
        <v>246</v>
      </c>
      <c r="K2838" t="s">
        <v>3150</v>
      </c>
      <c r="L2838" t="s">
        <v>247</v>
      </c>
      <c r="M2838">
        <v>463670</v>
      </c>
      <c r="N2838">
        <v>-49778</v>
      </c>
      <c r="O2838">
        <v>413892</v>
      </c>
      <c r="P2838">
        <v>0</v>
      </c>
      <c r="Q2838" t="s">
        <v>7142</v>
      </c>
      <c r="R2838" t="s">
        <v>7143</v>
      </c>
      <c r="S2838" t="s">
        <v>7144</v>
      </c>
      <c r="T2838" t="s">
        <v>7145</v>
      </c>
      <c r="U2838" t="s">
        <v>7146</v>
      </c>
      <c r="V2838" t="s">
        <v>7147</v>
      </c>
      <c r="W2838" t="s">
        <v>3208</v>
      </c>
      <c r="X2838" t="str">
        <f t="shared" si="44"/>
        <v>Inversión</v>
      </c>
      <c r="Y2838" t="s">
        <v>3157</v>
      </c>
    </row>
    <row r="2839" spans="1:25">
      <c r="A2839" t="s">
        <v>7143</v>
      </c>
      <c r="B2839" t="s">
        <v>6219</v>
      </c>
      <c r="C2839" t="s">
        <v>7148</v>
      </c>
      <c r="D2839" t="s">
        <v>3076</v>
      </c>
      <c r="E2839" t="s">
        <v>3331</v>
      </c>
      <c r="F2839" t="s">
        <v>3149</v>
      </c>
      <c r="G2839" t="s">
        <v>6501</v>
      </c>
      <c r="H2839" t="s">
        <v>437</v>
      </c>
      <c r="I2839" t="s">
        <v>649</v>
      </c>
      <c r="J2839" t="s">
        <v>246</v>
      </c>
      <c r="K2839" t="s">
        <v>3150</v>
      </c>
      <c r="L2839" t="s">
        <v>247</v>
      </c>
      <c r="M2839">
        <v>470079.5</v>
      </c>
      <c r="N2839">
        <v>-470079.5</v>
      </c>
      <c r="O2839">
        <v>0</v>
      </c>
      <c r="P2839">
        <v>0</v>
      </c>
      <c r="Q2839" t="s">
        <v>7149</v>
      </c>
      <c r="R2839" t="s">
        <v>6723</v>
      </c>
      <c r="S2839" t="s">
        <v>3085</v>
      </c>
      <c r="T2839" t="s">
        <v>3085</v>
      </c>
      <c r="U2839" t="s">
        <v>3085</v>
      </c>
      <c r="V2839" t="s">
        <v>3085</v>
      </c>
      <c r="W2839" t="s">
        <v>3085</v>
      </c>
      <c r="X2839" t="str">
        <f t="shared" si="44"/>
        <v>Inversión</v>
      </c>
      <c r="Y2839" t="s">
        <v>3157</v>
      </c>
    </row>
    <row r="2840" spans="1:25">
      <c r="A2840" t="s">
        <v>4369</v>
      </c>
      <c r="B2840" t="s">
        <v>5781</v>
      </c>
      <c r="C2840" t="s">
        <v>7150</v>
      </c>
      <c r="D2840" t="s">
        <v>3076</v>
      </c>
      <c r="E2840" t="s">
        <v>3077</v>
      </c>
      <c r="F2840" t="s">
        <v>3149</v>
      </c>
      <c r="G2840" t="s">
        <v>6501</v>
      </c>
      <c r="H2840" t="s">
        <v>437</v>
      </c>
      <c r="I2840" t="s">
        <v>649</v>
      </c>
      <c r="J2840" t="s">
        <v>246</v>
      </c>
      <c r="K2840" t="s">
        <v>3150</v>
      </c>
      <c r="L2840" t="s">
        <v>247</v>
      </c>
      <c r="M2840">
        <v>470079.5</v>
      </c>
      <c r="N2840">
        <v>0.5</v>
      </c>
      <c r="O2840">
        <v>470080</v>
      </c>
      <c r="P2840">
        <v>0</v>
      </c>
      <c r="Q2840" t="s">
        <v>7151</v>
      </c>
      <c r="R2840" t="s">
        <v>6723</v>
      </c>
      <c r="S2840" t="s">
        <v>7152</v>
      </c>
      <c r="T2840" t="s">
        <v>7153</v>
      </c>
      <c r="U2840" t="s">
        <v>7154</v>
      </c>
      <c r="V2840" t="s">
        <v>7155</v>
      </c>
      <c r="W2840" t="s">
        <v>3085</v>
      </c>
      <c r="X2840" t="str">
        <f t="shared" si="44"/>
        <v>Inversión</v>
      </c>
      <c r="Y2840" t="s">
        <v>3157</v>
      </c>
    </row>
    <row r="2841" spans="1:25">
      <c r="A2841" t="s">
        <v>6723</v>
      </c>
      <c r="B2841" t="s">
        <v>4438</v>
      </c>
      <c r="C2841" t="s">
        <v>7156</v>
      </c>
      <c r="D2841" t="s">
        <v>3076</v>
      </c>
      <c r="E2841" t="s">
        <v>3077</v>
      </c>
      <c r="F2841" t="s">
        <v>3149</v>
      </c>
      <c r="G2841" t="s">
        <v>6501</v>
      </c>
      <c r="H2841" t="s">
        <v>437</v>
      </c>
      <c r="I2841" t="s">
        <v>649</v>
      </c>
      <c r="J2841" t="s">
        <v>246</v>
      </c>
      <c r="K2841" t="s">
        <v>3150</v>
      </c>
      <c r="L2841" t="s">
        <v>247</v>
      </c>
      <c r="M2841">
        <v>91011600</v>
      </c>
      <c r="N2841">
        <v>0</v>
      </c>
      <c r="O2841">
        <v>91011600</v>
      </c>
      <c r="P2841">
        <v>0</v>
      </c>
      <c r="Q2841" t="s">
        <v>7157</v>
      </c>
      <c r="R2841" t="s">
        <v>5419</v>
      </c>
      <c r="S2841" t="s">
        <v>7158</v>
      </c>
      <c r="T2841" t="s">
        <v>3085</v>
      </c>
      <c r="U2841" t="s">
        <v>3085</v>
      </c>
      <c r="V2841" t="s">
        <v>3085</v>
      </c>
      <c r="W2841" t="s">
        <v>3085</v>
      </c>
      <c r="X2841" t="str">
        <f t="shared" si="44"/>
        <v>Inversión</v>
      </c>
      <c r="Y2841" t="s">
        <v>3157</v>
      </c>
    </row>
    <row r="2842" spans="1:25">
      <c r="A2842" t="s">
        <v>5419</v>
      </c>
      <c r="B2842" t="s">
        <v>4438</v>
      </c>
      <c r="C2842" t="s">
        <v>7159</v>
      </c>
      <c r="D2842" t="s">
        <v>3076</v>
      </c>
      <c r="E2842" t="s">
        <v>3077</v>
      </c>
      <c r="F2842" t="s">
        <v>3149</v>
      </c>
      <c r="G2842" t="s">
        <v>6501</v>
      </c>
      <c r="H2842" t="s">
        <v>437</v>
      </c>
      <c r="I2842" t="s">
        <v>649</v>
      </c>
      <c r="J2842" t="s">
        <v>246</v>
      </c>
      <c r="K2842" t="s">
        <v>3150</v>
      </c>
      <c r="L2842" t="s">
        <v>247</v>
      </c>
      <c r="M2842">
        <v>25936730</v>
      </c>
      <c r="N2842">
        <v>0</v>
      </c>
      <c r="O2842">
        <v>25936730</v>
      </c>
      <c r="P2842">
        <v>0</v>
      </c>
      <c r="Q2842" t="s">
        <v>7160</v>
      </c>
      <c r="R2842" t="s">
        <v>4648</v>
      </c>
      <c r="S2842" t="s">
        <v>7161</v>
      </c>
      <c r="T2842" t="s">
        <v>3085</v>
      </c>
      <c r="U2842" t="s">
        <v>3085</v>
      </c>
      <c r="V2842" t="s">
        <v>3085</v>
      </c>
      <c r="W2842" t="s">
        <v>3085</v>
      </c>
      <c r="X2842" t="str">
        <f t="shared" si="44"/>
        <v>Inversión</v>
      </c>
      <c r="Y2842" t="s">
        <v>3157</v>
      </c>
    </row>
    <row r="2843" spans="1:25">
      <c r="A2843" t="s">
        <v>4648</v>
      </c>
      <c r="B2843" t="s">
        <v>3862</v>
      </c>
      <c r="C2843" t="s">
        <v>7162</v>
      </c>
      <c r="D2843" t="s">
        <v>3076</v>
      </c>
      <c r="E2843" t="s">
        <v>3077</v>
      </c>
      <c r="F2843" t="s">
        <v>3234</v>
      </c>
      <c r="G2843" t="s">
        <v>6501</v>
      </c>
      <c r="H2843" t="s">
        <v>425</v>
      </c>
      <c r="I2843" t="s">
        <v>668</v>
      </c>
      <c r="J2843" t="s">
        <v>246</v>
      </c>
      <c r="K2843" t="s">
        <v>3079</v>
      </c>
      <c r="L2843" t="s">
        <v>247</v>
      </c>
      <c r="M2843">
        <v>5680266</v>
      </c>
      <c r="N2843">
        <v>0</v>
      </c>
      <c r="O2843">
        <v>5680266</v>
      </c>
      <c r="P2843">
        <v>0</v>
      </c>
      <c r="Q2843" t="s">
        <v>7163</v>
      </c>
      <c r="R2843" t="s">
        <v>3936</v>
      </c>
      <c r="S2843" t="s">
        <v>7164</v>
      </c>
      <c r="T2843" t="s">
        <v>7165</v>
      </c>
      <c r="U2843" t="s">
        <v>7166</v>
      </c>
      <c r="V2843" t="s">
        <v>7167</v>
      </c>
      <c r="W2843" t="s">
        <v>3085</v>
      </c>
      <c r="X2843" t="str">
        <f t="shared" si="44"/>
        <v>Inversión</v>
      </c>
      <c r="Y2843" t="s">
        <v>3241</v>
      </c>
    </row>
    <row r="2844" spans="1:25">
      <c r="A2844" t="s">
        <v>3936</v>
      </c>
      <c r="B2844" t="s">
        <v>4139</v>
      </c>
      <c r="C2844" t="s">
        <v>7168</v>
      </c>
      <c r="D2844" t="s">
        <v>3076</v>
      </c>
      <c r="E2844" t="s">
        <v>3077</v>
      </c>
      <c r="F2844" t="s">
        <v>6500</v>
      </c>
      <c r="G2844" t="s">
        <v>6501</v>
      </c>
      <c r="H2844" t="s">
        <v>336</v>
      </c>
      <c r="I2844" t="s">
        <v>337</v>
      </c>
      <c r="J2844" t="s">
        <v>246</v>
      </c>
      <c r="K2844" t="s">
        <v>3079</v>
      </c>
      <c r="L2844" t="s">
        <v>247</v>
      </c>
      <c r="M2844">
        <v>2354967</v>
      </c>
      <c r="N2844">
        <v>0</v>
      </c>
      <c r="O2844">
        <v>2354967</v>
      </c>
      <c r="P2844">
        <v>0</v>
      </c>
      <c r="Q2844" t="s">
        <v>7169</v>
      </c>
      <c r="R2844" t="s">
        <v>5015</v>
      </c>
      <c r="S2844" t="s">
        <v>7170</v>
      </c>
      <c r="T2844" t="s">
        <v>3085</v>
      </c>
      <c r="U2844" t="s">
        <v>7171</v>
      </c>
      <c r="V2844" t="s">
        <v>7172</v>
      </c>
      <c r="W2844" t="s">
        <v>3085</v>
      </c>
      <c r="X2844" t="str">
        <f t="shared" si="44"/>
        <v>Funcionamiento</v>
      </c>
      <c r="Y2844" t="s">
        <v>6501</v>
      </c>
    </row>
    <row r="2845" spans="1:25">
      <c r="A2845" t="s">
        <v>3936</v>
      </c>
      <c r="B2845" t="s">
        <v>4139</v>
      </c>
      <c r="C2845" t="s">
        <v>7168</v>
      </c>
      <c r="D2845" t="s">
        <v>3076</v>
      </c>
      <c r="E2845" t="s">
        <v>3077</v>
      </c>
      <c r="F2845" t="s">
        <v>6500</v>
      </c>
      <c r="G2845" t="s">
        <v>6501</v>
      </c>
      <c r="H2845" t="s">
        <v>292</v>
      </c>
      <c r="I2845" t="s">
        <v>293</v>
      </c>
      <c r="J2845" t="s">
        <v>246</v>
      </c>
      <c r="K2845" t="s">
        <v>3079</v>
      </c>
      <c r="L2845" t="s">
        <v>247</v>
      </c>
      <c r="M2845">
        <v>57010236</v>
      </c>
      <c r="N2845">
        <v>0</v>
      </c>
      <c r="O2845">
        <v>57010236</v>
      </c>
      <c r="P2845">
        <v>0</v>
      </c>
      <c r="Q2845" t="s">
        <v>7169</v>
      </c>
      <c r="R2845" t="s">
        <v>5015</v>
      </c>
      <c r="S2845" t="s">
        <v>7170</v>
      </c>
      <c r="T2845" t="s">
        <v>3085</v>
      </c>
      <c r="U2845" t="s">
        <v>7171</v>
      </c>
      <c r="V2845" t="s">
        <v>7172</v>
      </c>
      <c r="W2845" t="s">
        <v>3085</v>
      </c>
      <c r="X2845" t="str">
        <f t="shared" si="44"/>
        <v>Funcionamiento</v>
      </c>
      <c r="Y2845" t="s">
        <v>6501</v>
      </c>
    </row>
    <row r="2846" spans="1:25">
      <c r="A2846" t="s">
        <v>3936</v>
      </c>
      <c r="B2846" t="s">
        <v>4139</v>
      </c>
      <c r="C2846" t="s">
        <v>7168</v>
      </c>
      <c r="D2846" t="s">
        <v>3076</v>
      </c>
      <c r="E2846" t="s">
        <v>3077</v>
      </c>
      <c r="F2846" t="s">
        <v>6500</v>
      </c>
      <c r="G2846" t="s">
        <v>6501</v>
      </c>
      <c r="H2846" t="s">
        <v>333</v>
      </c>
      <c r="I2846" t="s">
        <v>335</v>
      </c>
      <c r="J2846" t="s">
        <v>246</v>
      </c>
      <c r="K2846" t="s">
        <v>3079</v>
      </c>
      <c r="L2846" t="s">
        <v>247</v>
      </c>
      <c r="M2846">
        <v>461055</v>
      </c>
      <c r="N2846">
        <v>0</v>
      </c>
      <c r="O2846">
        <v>461055</v>
      </c>
      <c r="P2846">
        <v>0</v>
      </c>
      <c r="Q2846" t="s">
        <v>7169</v>
      </c>
      <c r="R2846" t="s">
        <v>5015</v>
      </c>
      <c r="S2846" t="s">
        <v>7170</v>
      </c>
      <c r="T2846" t="s">
        <v>3085</v>
      </c>
      <c r="U2846" t="s">
        <v>7171</v>
      </c>
      <c r="V2846" t="s">
        <v>7172</v>
      </c>
      <c r="W2846" t="s">
        <v>3085</v>
      </c>
      <c r="X2846" t="str">
        <f t="shared" si="44"/>
        <v>Funcionamiento</v>
      </c>
      <c r="Y2846" t="s">
        <v>6501</v>
      </c>
    </row>
    <row r="2847" spans="1:25">
      <c r="A2847" t="s">
        <v>3936</v>
      </c>
      <c r="B2847" t="s">
        <v>4139</v>
      </c>
      <c r="C2847" t="s">
        <v>7168</v>
      </c>
      <c r="D2847" t="s">
        <v>3076</v>
      </c>
      <c r="E2847" t="s">
        <v>3077</v>
      </c>
      <c r="F2847" t="s">
        <v>6500</v>
      </c>
      <c r="G2847" t="s">
        <v>6501</v>
      </c>
      <c r="H2847" t="s">
        <v>294</v>
      </c>
      <c r="I2847" t="s">
        <v>296</v>
      </c>
      <c r="J2847" t="s">
        <v>246</v>
      </c>
      <c r="K2847" t="s">
        <v>3079</v>
      </c>
      <c r="L2847" t="s">
        <v>247</v>
      </c>
      <c r="M2847">
        <v>892322</v>
      </c>
      <c r="N2847">
        <v>0</v>
      </c>
      <c r="O2847">
        <v>892322</v>
      </c>
      <c r="P2847">
        <v>0</v>
      </c>
      <c r="Q2847" t="s">
        <v>7169</v>
      </c>
      <c r="R2847" t="s">
        <v>5015</v>
      </c>
      <c r="S2847" t="s">
        <v>7170</v>
      </c>
      <c r="T2847" t="s">
        <v>3085</v>
      </c>
      <c r="U2847" t="s">
        <v>7171</v>
      </c>
      <c r="V2847" t="s">
        <v>7172</v>
      </c>
      <c r="W2847" t="s">
        <v>3085</v>
      </c>
      <c r="X2847" t="str">
        <f t="shared" si="44"/>
        <v>Funcionamiento</v>
      </c>
      <c r="Y2847" t="s">
        <v>6501</v>
      </c>
    </row>
    <row r="2848" spans="1:25">
      <c r="A2848" t="s">
        <v>3936</v>
      </c>
      <c r="B2848" t="s">
        <v>4139</v>
      </c>
      <c r="C2848" t="s">
        <v>7168</v>
      </c>
      <c r="D2848" t="s">
        <v>3076</v>
      </c>
      <c r="E2848" t="s">
        <v>3077</v>
      </c>
      <c r="F2848" t="s">
        <v>6500</v>
      </c>
      <c r="G2848" t="s">
        <v>6501</v>
      </c>
      <c r="H2848" t="s">
        <v>303</v>
      </c>
      <c r="I2848" t="s">
        <v>305</v>
      </c>
      <c r="J2848" t="s">
        <v>246</v>
      </c>
      <c r="K2848" t="s">
        <v>3079</v>
      </c>
      <c r="L2848" t="s">
        <v>247</v>
      </c>
      <c r="M2848">
        <v>2267317</v>
      </c>
      <c r="N2848">
        <v>0</v>
      </c>
      <c r="O2848">
        <v>2267317</v>
      </c>
      <c r="P2848">
        <v>0</v>
      </c>
      <c r="Q2848" t="s">
        <v>7169</v>
      </c>
      <c r="R2848" t="s">
        <v>5015</v>
      </c>
      <c r="S2848" t="s">
        <v>7170</v>
      </c>
      <c r="T2848" t="s">
        <v>3085</v>
      </c>
      <c r="U2848" t="s">
        <v>7171</v>
      </c>
      <c r="V2848" t="s">
        <v>7172</v>
      </c>
      <c r="W2848" t="s">
        <v>3085</v>
      </c>
      <c r="X2848" t="str">
        <f t="shared" si="44"/>
        <v>Funcionamiento</v>
      </c>
      <c r="Y2848" t="s">
        <v>6501</v>
      </c>
    </row>
    <row r="2849" spans="1:25">
      <c r="A2849" t="s">
        <v>3936</v>
      </c>
      <c r="B2849" t="s">
        <v>4139</v>
      </c>
      <c r="C2849" t="s">
        <v>7168</v>
      </c>
      <c r="D2849" t="s">
        <v>3076</v>
      </c>
      <c r="E2849" t="s">
        <v>3077</v>
      </c>
      <c r="F2849" t="s">
        <v>6500</v>
      </c>
      <c r="G2849" t="s">
        <v>6501</v>
      </c>
      <c r="H2849" t="s">
        <v>309</v>
      </c>
      <c r="I2849" t="s">
        <v>311</v>
      </c>
      <c r="J2849" t="s">
        <v>246</v>
      </c>
      <c r="K2849" t="s">
        <v>3079</v>
      </c>
      <c r="L2849" t="s">
        <v>247</v>
      </c>
      <c r="M2849">
        <v>6100499</v>
      </c>
      <c r="N2849">
        <v>0</v>
      </c>
      <c r="O2849">
        <v>6100499</v>
      </c>
      <c r="P2849">
        <v>0</v>
      </c>
      <c r="Q2849" t="s">
        <v>7169</v>
      </c>
      <c r="R2849" t="s">
        <v>5015</v>
      </c>
      <c r="S2849" t="s">
        <v>7170</v>
      </c>
      <c r="T2849" t="s">
        <v>3085</v>
      </c>
      <c r="U2849" t="s">
        <v>7171</v>
      </c>
      <c r="V2849" t="s">
        <v>7172</v>
      </c>
      <c r="W2849" t="s">
        <v>3085</v>
      </c>
      <c r="X2849" t="str">
        <f t="shared" si="44"/>
        <v>Funcionamiento</v>
      </c>
      <c r="Y2849" t="s">
        <v>6501</v>
      </c>
    </row>
    <row r="2850" spans="1:25">
      <c r="A2850" t="s">
        <v>3936</v>
      </c>
      <c r="B2850" t="s">
        <v>4139</v>
      </c>
      <c r="C2850" t="s">
        <v>7168</v>
      </c>
      <c r="D2850" t="s">
        <v>3076</v>
      </c>
      <c r="E2850" t="s">
        <v>3077</v>
      </c>
      <c r="F2850" t="s">
        <v>6500</v>
      </c>
      <c r="G2850" t="s">
        <v>6501</v>
      </c>
      <c r="H2850" t="s">
        <v>312</v>
      </c>
      <c r="I2850" t="s">
        <v>3333</v>
      </c>
      <c r="J2850" t="s">
        <v>246</v>
      </c>
      <c r="K2850" t="s">
        <v>3079</v>
      </c>
      <c r="L2850" t="s">
        <v>247</v>
      </c>
      <c r="M2850">
        <v>1193106</v>
      </c>
      <c r="N2850">
        <v>0</v>
      </c>
      <c r="O2850">
        <v>1193106</v>
      </c>
      <c r="P2850">
        <v>0</v>
      </c>
      <c r="Q2850" t="s">
        <v>7169</v>
      </c>
      <c r="R2850" t="s">
        <v>5015</v>
      </c>
      <c r="S2850" t="s">
        <v>7170</v>
      </c>
      <c r="T2850" t="s">
        <v>3085</v>
      </c>
      <c r="U2850" t="s">
        <v>7171</v>
      </c>
      <c r="V2850" t="s">
        <v>7172</v>
      </c>
      <c r="W2850" t="s">
        <v>3085</v>
      </c>
      <c r="X2850" t="str">
        <f t="shared" si="44"/>
        <v>Funcionamiento</v>
      </c>
      <c r="Y2850" t="s">
        <v>6501</v>
      </c>
    </row>
    <row r="2851" spans="1:25">
      <c r="A2851" t="s">
        <v>3936</v>
      </c>
      <c r="B2851" t="s">
        <v>4139</v>
      </c>
      <c r="C2851" t="s">
        <v>7168</v>
      </c>
      <c r="D2851" t="s">
        <v>3076</v>
      </c>
      <c r="E2851" t="s">
        <v>3077</v>
      </c>
      <c r="F2851" t="s">
        <v>6500</v>
      </c>
      <c r="G2851" t="s">
        <v>6501</v>
      </c>
      <c r="H2851" t="s">
        <v>331</v>
      </c>
      <c r="I2851" t="s">
        <v>587</v>
      </c>
      <c r="J2851" t="s">
        <v>246</v>
      </c>
      <c r="K2851" t="s">
        <v>3079</v>
      </c>
      <c r="L2851" t="s">
        <v>247</v>
      </c>
      <c r="M2851">
        <v>5964931</v>
      </c>
      <c r="N2851">
        <v>0</v>
      </c>
      <c r="O2851">
        <v>5964931</v>
      </c>
      <c r="P2851">
        <v>0</v>
      </c>
      <c r="Q2851" t="s">
        <v>7169</v>
      </c>
      <c r="R2851" t="s">
        <v>5015</v>
      </c>
      <c r="S2851" t="s">
        <v>7170</v>
      </c>
      <c r="T2851" t="s">
        <v>3085</v>
      </c>
      <c r="U2851" t="s">
        <v>7171</v>
      </c>
      <c r="V2851" t="s">
        <v>7172</v>
      </c>
      <c r="W2851" t="s">
        <v>3085</v>
      </c>
      <c r="X2851" t="str">
        <f t="shared" si="44"/>
        <v>Funcionamiento</v>
      </c>
      <c r="Y2851" t="s">
        <v>6501</v>
      </c>
    </row>
    <row r="2852" spans="1:25">
      <c r="A2852" t="s">
        <v>5015</v>
      </c>
      <c r="B2852" t="s">
        <v>4139</v>
      </c>
      <c r="C2852" t="s">
        <v>7173</v>
      </c>
      <c r="D2852" t="s">
        <v>3076</v>
      </c>
      <c r="E2852" t="s">
        <v>3077</v>
      </c>
      <c r="F2852" t="s">
        <v>6500</v>
      </c>
      <c r="G2852" t="s">
        <v>6501</v>
      </c>
      <c r="H2852" t="s">
        <v>318</v>
      </c>
      <c r="I2852" t="s">
        <v>586</v>
      </c>
      <c r="J2852" t="s">
        <v>246</v>
      </c>
      <c r="K2852" t="s">
        <v>3079</v>
      </c>
      <c r="L2852" t="s">
        <v>247</v>
      </c>
      <c r="M2852">
        <v>6536100</v>
      </c>
      <c r="N2852">
        <v>0</v>
      </c>
      <c r="O2852">
        <v>6536100</v>
      </c>
      <c r="P2852">
        <v>0</v>
      </c>
      <c r="Q2852" t="s">
        <v>7174</v>
      </c>
      <c r="R2852" t="s">
        <v>5470</v>
      </c>
      <c r="S2852" t="s">
        <v>7175</v>
      </c>
      <c r="T2852" t="s">
        <v>3085</v>
      </c>
      <c r="U2852" t="s">
        <v>7176</v>
      </c>
      <c r="V2852" t="s">
        <v>7177</v>
      </c>
      <c r="W2852" t="s">
        <v>3085</v>
      </c>
      <c r="X2852" t="str">
        <f t="shared" si="44"/>
        <v>Funcionamiento</v>
      </c>
      <c r="Y2852" t="s">
        <v>6501</v>
      </c>
    </row>
    <row r="2853" spans="1:25">
      <c r="A2853" t="s">
        <v>5015</v>
      </c>
      <c r="B2853" t="s">
        <v>4139</v>
      </c>
      <c r="C2853" t="s">
        <v>7173</v>
      </c>
      <c r="D2853" t="s">
        <v>3076</v>
      </c>
      <c r="E2853" t="s">
        <v>3077</v>
      </c>
      <c r="F2853" t="s">
        <v>6500</v>
      </c>
      <c r="G2853" t="s">
        <v>6501</v>
      </c>
      <c r="H2853" t="s">
        <v>320</v>
      </c>
      <c r="I2853" t="s">
        <v>321</v>
      </c>
      <c r="J2853" t="s">
        <v>246</v>
      </c>
      <c r="K2853" t="s">
        <v>3079</v>
      </c>
      <c r="L2853" t="s">
        <v>247</v>
      </c>
      <c r="M2853">
        <v>691500</v>
      </c>
      <c r="N2853">
        <v>0</v>
      </c>
      <c r="O2853">
        <v>691500</v>
      </c>
      <c r="P2853">
        <v>0</v>
      </c>
      <c r="Q2853" t="s">
        <v>7174</v>
      </c>
      <c r="R2853" t="s">
        <v>5470</v>
      </c>
      <c r="S2853" t="s">
        <v>7175</v>
      </c>
      <c r="T2853" t="s">
        <v>3085</v>
      </c>
      <c r="U2853" t="s">
        <v>7176</v>
      </c>
      <c r="V2853" t="s">
        <v>7177</v>
      </c>
      <c r="W2853" t="s">
        <v>3085</v>
      </c>
      <c r="X2853" t="str">
        <f t="shared" si="44"/>
        <v>Funcionamiento</v>
      </c>
      <c r="Y2853" t="s">
        <v>6501</v>
      </c>
    </row>
    <row r="2854" spans="1:25">
      <c r="A2854" t="s">
        <v>5015</v>
      </c>
      <c r="B2854" t="s">
        <v>4139</v>
      </c>
      <c r="C2854" t="s">
        <v>7173</v>
      </c>
      <c r="D2854" t="s">
        <v>3076</v>
      </c>
      <c r="E2854" t="s">
        <v>3077</v>
      </c>
      <c r="F2854" t="s">
        <v>6500</v>
      </c>
      <c r="G2854" t="s">
        <v>6501</v>
      </c>
      <c r="H2854" t="s">
        <v>324</v>
      </c>
      <c r="I2854" t="s">
        <v>325</v>
      </c>
      <c r="J2854" t="s">
        <v>246</v>
      </c>
      <c r="K2854" t="s">
        <v>3079</v>
      </c>
      <c r="L2854" t="s">
        <v>247</v>
      </c>
      <c r="M2854">
        <v>3269000</v>
      </c>
      <c r="N2854">
        <v>0</v>
      </c>
      <c r="O2854">
        <v>3269000</v>
      </c>
      <c r="P2854">
        <v>0</v>
      </c>
      <c r="Q2854" t="s">
        <v>7174</v>
      </c>
      <c r="R2854" t="s">
        <v>5470</v>
      </c>
      <c r="S2854" t="s">
        <v>7175</v>
      </c>
      <c r="T2854" t="s">
        <v>3085</v>
      </c>
      <c r="U2854" t="s">
        <v>7176</v>
      </c>
      <c r="V2854" t="s">
        <v>7177</v>
      </c>
      <c r="W2854" t="s">
        <v>3085</v>
      </c>
      <c r="X2854" t="str">
        <f t="shared" si="44"/>
        <v>Funcionamiento</v>
      </c>
      <c r="Y2854" t="s">
        <v>6501</v>
      </c>
    </row>
    <row r="2855" spans="1:25">
      <c r="A2855" t="s">
        <v>5015</v>
      </c>
      <c r="B2855" t="s">
        <v>4139</v>
      </c>
      <c r="C2855" t="s">
        <v>7173</v>
      </c>
      <c r="D2855" t="s">
        <v>3076</v>
      </c>
      <c r="E2855" t="s">
        <v>3077</v>
      </c>
      <c r="F2855" t="s">
        <v>6500</v>
      </c>
      <c r="G2855" t="s">
        <v>6501</v>
      </c>
      <c r="H2855" t="s">
        <v>316</v>
      </c>
      <c r="I2855" t="s">
        <v>583</v>
      </c>
      <c r="J2855" t="s">
        <v>246</v>
      </c>
      <c r="K2855" t="s">
        <v>3079</v>
      </c>
      <c r="L2855" t="s">
        <v>247</v>
      </c>
      <c r="M2855">
        <v>5181200</v>
      </c>
      <c r="N2855">
        <v>0</v>
      </c>
      <c r="O2855">
        <v>5181200</v>
      </c>
      <c r="P2855">
        <v>0</v>
      </c>
      <c r="Q2855" t="s">
        <v>7174</v>
      </c>
      <c r="R2855" t="s">
        <v>5470</v>
      </c>
      <c r="S2855" t="s">
        <v>7175</v>
      </c>
      <c r="T2855" t="s">
        <v>3085</v>
      </c>
      <c r="U2855" t="s">
        <v>7176</v>
      </c>
      <c r="V2855" t="s">
        <v>7177</v>
      </c>
      <c r="W2855" t="s">
        <v>3085</v>
      </c>
      <c r="X2855" t="str">
        <f t="shared" si="44"/>
        <v>Funcionamiento</v>
      </c>
      <c r="Y2855" t="s">
        <v>6501</v>
      </c>
    </row>
    <row r="2856" spans="1:25">
      <c r="A2856" t="s">
        <v>5015</v>
      </c>
      <c r="B2856" t="s">
        <v>4139</v>
      </c>
      <c r="C2856" t="s">
        <v>7173</v>
      </c>
      <c r="D2856" t="s">
        <v>3076</v>
      </c>
      <c r="E2856" t="s">
        <v>3077</v>
      </c>
      <c r="F2856" t="s">
        <v>6500</v>
      </c>
      <c r="G2856" t="s">
        <v>6501</v>
      </c>
      <c r="H2856" t="s">
        <v>314</v>
      </c>
      <c r="I2856" t="s">
        <v>582</v>
      </c>
      <c r="J2856" t="s">
        <v>246</v>
      </c>
      <c r="K2856" t="s">
        <v>3079</v>
      </c>
      <c r="L2856" t="s">
        <v>247</v>
      </c>
      <c r="M2856">
        <v>7314100</v>
      </c>
      <c r="N2856">
        <v>0</v>
      </c>
      <c r="O2856">
        <v>7314100</v>
      </c>
      <c r="P2856">
        <v>0</v>
      </c>
      <c r="Q2856" t="s">
        <v>7174</v>
      </c>
      <c r="R2856" t="s">
        <v>5470</v>
      </c>
      <c r="S2856" t="s">
        <v>7175</v>
      </c>
      <c r="T2856" t="s">
        <v>3085</v>
      </c>
      <c r="U2856" t="s">
        <v>7176</v>
      </c>
      <c r="V2856" t="s">
        <v>7177</v>
      </c>
      <c r="W2856" t="s">
        <v>3085</v>
      </c>
      <c r="X2856" t="str">
        <f t="shared" si="44"/>
        <v>Funcionamiento</v>
      </c>
      <c r="Y2856" t="s">
        <v>6501</v>
      </c>
    </row>
    <row r="2857" spans="1:25">
      <c r="A2857" t="s">
        <v>5015</v>
      </c>
      <c r="B2857" t="s">
        <v>4139</v>
      </c>
      <c r="C2857" t="s">
        <v>7173</v>
      </c>
      <c r="D2857" t="s">
        <v>3076</v>
      </c>
      <c r="E2857" t="s">
        <v>3077</v>
      </c>
      <c r="F2857" t="s">
        <v>6500</v>
      </c>
      <c r="G2857" t="s">
        <v>6501</v>
      </c>
      <c r="H2857" t="s">
        <v>322</v>
      </c>
      <c r="I2857" t="s">
        <v>323</v>
      </c>
      <c r="J2857" t="s">
        <v>246</v>
      </c>
      <c r="K2857" t="s">
        <v>3079</v>
      </c>
      <c r="L2857" t="s">
        <v>247</v>
      </c>
      <c r="M2857">
        <v>4902600</v>
      </c>
      <c r="N2857">
        <v>0</v>
      </c>
      <c r="O2857">
        <v>4902600</v>
      </c>
      <c r="P2857">
        <v>0</v>
      </c>
      <c r="Q2857" t="s">
        <v>7174</v>
      </c>
      <c r="R2857" t="s">
        <v>5470</v>
      </c>
      <c r="S2857" t="s">
        <v>7175</v>
      </c>
      <c r="T2857" t="s">
        <v>3085</v>
      </c>
      <c r="U2857" t="s">
        <v>7176</v>
      </c>
      <c r="V2857" t="s">
        <v>7177</v>
      </c>
      <c r="W2857" t="s">
        <v>3085</v>
      </c>
      <c r="X2857" t="str">
        <f t="shared" si="44"/>
        <v>Funcionamiento</v>
      </c>
      <c r="Y2857" t="s">
        <v>6501</v>
      </c>
    </row>
    <row r="2858" spans="1:25">
      <c r="A2858" t="s">
        <v>5470</v>
      </c>
      <c r="B2858" t="s">
        <v>3888</v>
      </c>
      <c r="C2858" t="s">
        <v>7178</v>
      </c>
      <c r="D2858" t="s">
        <v>3076</v>
      </c>
      <c r="E2858" t="s">
        <v>3077</v>
      </c>
      <c r="F2858" t="s">
        <v>6500</v>
      </c>
      <c r="G2858" t="s">
        <v>6501</v>
      </c>
      <c r="H2858" t="s">
        <v>338</v>
      </c>
      <c r="I2858" t="s">
        <v>339</v>
      </c>
      <c r="J2858" t="s">
        <v>246</v>
      </c>
      <c r="K2858" t="s">
        <v>3079</v>
      </c>
      <c r="L2858" t="s">
        <v>247</v>
      </c>
      <c r="M2858">
        <v>2074500</v>
      </c>
      <c r="N2858">
        <v>0</v>
      </c>
      <c r="O2858">
        <v>2074500</v>
      </c>
      <c r="P2858">
        <v>0</v>
      </c>
      <c r="Q2858" t="s">
        <v>7179</v>
      </c>
      <c r="R2858" t="s">
        <v>3790</v>
      </c>
      <c r="S2858" t="s">
        <v>7180</v>
      </c>
      <c r="T2858" t="s">
        <v>7181</v>
      </c>
      <c r="U2858" t="s">
        <v>7182</v>
      </c>
      <c r="V2858" t="s">
        <v>7183</v>
      </c>
      <c r="W2858" t="s">
        <v>3085</v>
      </c>
      <c r="X2858" t="str">
        <f t="shared" si="44"/>
        <v>Funcionamiento</v>
      </c>
      <c r="Y2858" t="s">
        <v>6501</v>
      </c>
    </row>
    <row r="2859" spans="1:25">
      <c r="A2859" t="s">
        <v>3790</v>
      </c>
      <c r="B2859" t="s">
        <v>3888</v>
      </c>
      <c r="C2859" t="s">
        <v>7184</v>
      </c>
      <c r="D2859" t="s">
        <v>3076</v>
      </c>
      <c r="E2859" t="s">
        <v>3077</v>
      </c>
      <c r="F2859" t="s">
        <v>6500</v>
      </c>
      <c r="G2859" t="s">
        <v>6501</v>
      </c>
      <c r="H2859" t="s">
        <v>314</v>
      </c>
      <c r="I2859" t="s">
        <v>582</v>
      </c>
      <c r="J2859" t="s">
        <v>246</v>
      </c>
      <c r="K2859" t="s">
        <v>3079</v>
      </c>
      <c r="L2859" t="s">
        <v>247</v>
      </c>
      <c r="M2859">
        <v>5713300</v>
      </c>
      <c r="N2859">
        <v>0</v>
      </c>
      <c r="O2859">
        <v>5713300</v>
      </c>
      <c r="P2859">
        <v>0</v>
      </c>
      <c r="Q2859" t="s">
        <v>7185</v>
      </c>
      <c r="R2859" t="s">
        <v>3784</v>
      </c>
      <c r="S2859" t="s">
        <v>7186</v>
      </c>
      <c r="T2859" t="s">
        <v>3085</v>
      </c>
      <c r="U2859" t="s">
        <v>7187</v>
      </c>
      <c r="V2859" t="s">
        <v>7188</v>
      </c>
      <c r="W2859" t="s">
        <v>3085</v>
      </c>
      <c r="X2859" t="str">
        <f t="shared" si="44"/>
        <v>Funcionamiento</v>
      </c>
      <c r="Y2859" t="s">
        <v>6501</v>
      </c>
    </row>
    <row r="2860" spans="1:25">
      <c r="A2860" t="s">
        <v>3784</v>
      </c>
      <c r="B2860" t="s">
        <v>7189</v>
      </c>
      <c r="C2860" t="s">
        <v>7190</v>
      </c>
      <c r="D2860" t="s">
        <v>3076</v>
      </c>
      <c r="E2860" t="s">
        <v>3077</v>
      </c>
      <c r="F2860" t="s">
        <v>3149</v>
      </c>
      <c r="G2860" t="s">
        <v>6501</v>
      </c>
      <c r="H2860" t="s">
        <v>437</v>
      </c>
      <c r="I2860" t="s">
        <v>649</v>
      </c>
      <c r="J2860" t="s">
        <v>246</v>
      </c>
      <c r="K2860" t="s">
        <v>3150</v>
      </c>
      <c r="L2860" t="s">
        <v>247</v>
      </c>
      <c r="M2860">
        <v>5500000</v>
      </c>
      <c r="N2860">
        <v>0</v>
      </c>
      <c r="O2860">
        <v>5500000</v>
      </c>
      <c r="P2860">
        <v>0</v>
      </c>
      <c r="Q2860" t="s">
        <v>7191</v>
      </c>
      <c r="R2860" t="s">
        <v>5480</v>
      </c>
      <c r="S2860" t="s">
        <v>6993</v>
      </c>
      <c r="T2860" t="s">
        <v>3085</v>
      </c>
      <c r="U2860" t="s">
        <v>3085</v>
      </c>
      <c r="V2860" t="s">
        <v>3085</v>
      </c>
      <c r="W2860" t="s">
        <v>3085</v>
      </c>
      <c r="X2860" t="str">
        <f t="shared" si="44"/>
        <v>Inversión</v>
      </c>
      <c r="Y2860" t="s">
        <v>3157</v>
      </c>
    </row>
    <row r="2861" spans="1:25">
      <c r="A2861" t="s">
        <v>3073</v>
      </c>
      <c r="B2861" t="s">
        <v>3939</v>
      </c>
      <c r="C2861" t="s">
        <v>7192</v>
      </c>
      <c r="D2861" t="s">
        <v>3076</v>
      </c>
      <c r="E2861" t="s">
        <v>3077</v>
      </c>
      <c r="F2861" t="s">
        <v>7193</v>
      </c>
      <c r="G2861" t="s">
        <v>7194</v>
      </c>
      <c r="H2861" t="s">
        <v>570</v>
      </c>
      <c r="I2861" t="s">
        <v>660</v>
      </c>
      <c r="J2861" t="s">
        <v>246</v>
      </c>
      <c r="K2861" t="s">
        <v>7195</v>
      </c>
      <c r="L2861" t="s">
        <v>247</v>
      </c>
      <c r="M2861">
        <v>146533333</v>
      </c>
      <c r="N2861">
        <v>-21466666</v>
      </c>
      <c r="O2861">
        <v>125066667</v>
      </c>
      <c r="P2861">
        <v>0</v>
      </c>
      <c r="Q2861" t="s">
        <v>7196</v>
      </c>
      <c r="R2861" t="s">
        <v>3100</v>
      </c>
      <c r="S2861" t="s">
        <v>3093</v>
      </c>
      <c r="T2861" t="s">
        <v>3107</v>
      </c>
      <c r="U2861" t="s">
        <v>7197</v>
      </c>
      <c r="V2861" t="s">
        <v>7198</v>
      </c>
      <c r="W2861" t="s">
        <v>3085</v>
      </c>
      <c r="X2861" t="str">
        <f t="shared" si="44"/>
        <v>Inversión</v>
      </c>
      <c r="Y2861" t="s">
        <v>7194</v>
      </c>
    </row>
    <row r="2862" spans="1:25">
      <c r="A2862" t="s">
        <v>3086</v>
      </c>
      <c r="B2862" t="s">
        <v>3939</v>
      </c>
      <c r="C2862" t="s">
        <v>7199</v>
      </c>
      <c r="D2862" t="s">
        <v>3076</v>
      </c>
      <c r="E2862" t="s">
        <v>3077</v>
      </c>
      <c r="F2862" t="s">
        <v>7193</v>
      </c>
      <c r="G2862" t="s">
        <v>7194</v>
      </c>
      <c r="H2862" t="s">
        <v>570</v>
      </c>
      <c r="I2862" t="s">
        <v>660</v>
      </c>
      <c r="J2862" t="s">
        <v>246</v>
      </c>
      <c r="K2862" t="s">
        <v>7195</v>
      </c>
      <c r="L2862" t="s">
        <v>247</v>
      </c>
      <c r="M2862">
        <v>157000000</v>
      </c>
      <c r="N2862">
        <v>-20000000</v>
      </c>
      <c r="O2862">
        <v>137000000</v>
      </c>
      <c r="P2862">
        <v>0</v>
      </c>
      <c r="Q2862" t="s">
        <v>7200</v>
      </c>
      <c r="R2862" t="s">
        <v>3107</v>
      </c>
      <c r="S2862" t="s">
        <v>3086</v>
      </c>
      <c r="T2862" t="s">
        <v>3073</v>
      </c>
      <c r="U2862" t="s">
        <v>7201</v>
      </c>
      <c r="V2862" t="s">
        <v>7202</v>
      </c>
      <c r="W2862" t="s">
        <v>3085</v>
      </c>
      <c r="X2862" t="str">
        <f t="shared" si="44"/>
        <v>Inversión</v>
      </c>
      <c r="Y2862" t="s">
        <v>7194</v>
      </c>
    </row>
    <row r="2863" spans="1:25">
      <c r="A2863" t="s">
        <v>3093</v>
      </c>
      <c r="B2863" t="s">
        <v>3939</v>
      </c>
      <c r="C2863" t="s">
        <v>7203</v>
      </c>
      <c r="D2863" t="s">
        <v>3076</v>
      </c>
      <c r="E2863" t="s">
        <v>3077</v>
      </c>
      <c r="F2863" t="s">
        <v>7193</v>
      </c>
      <c r="G2863" t="s">
        <v>7194</v>
      </c>
      <c r="H2863" t="s">
        <v>570</v>
      </c>
      <c r="I2863" t="s">
        <v>660</v>
      </c>
      <c r="J2863" t="s">
        <v>246</v>
      </c>
      <c r="K2863" t="s">
        <v>7195</v>
      </c>
      <c r="L2863" t="s">
        <v>247</v>
      </c>
      <c r="M2863">
        <v>146533333</v>
      </c>
      <c r="N2863">
        <v>-15400000</v>
      </c>
      <c r="O2863">
        <v>131133333</v>
      </c>
      <c r="P2863">
        <v>0</v>
      </c>
      <c r="Q2863" t="s">
        <v>7204</v>
      </c>
      <c r="R2863" t="s">
        <v>3111</v>
      </c>
      <c r="S2863" t="s">
        <v>3073</v>
      </c>
      <c r="T2863" t="s">
        <v>3086</v>
      </c>
      <c r="U2863" t="s">
        <v>7205</v>
      </c>
      <c r="V2863" t="s">
        <v>7206</v>
      </c>
      <c r="W2863" t="s">
        <v>3085</v>
      </c>
      <c r="X2863" t="str">
        <f t="shared" si="44"/>
        <v>Inversión</v>
      </c>
      <c r="Y2863" t="s">
        <v>7194</v>
      </c>
    </row>
    <row r="2864" spans="1:25">
      <c r="A2864" t="s">
        <v>3100</v>
      </c>
      <c r="B2864" t="s">
        <v>3939</v>
      </c>
      <c r="C2864" t="s">
        <v>7207</v>
      </c>
      <c r="D2864" t="s">
        <v>3076</v>
      </c>
      <c r="E2864" t="s">
        <v>3077</v>
      </c>
      <c r="F2864" t="s">
        <v>7193</v>
      </c>
      <c r="G2864" t="s">
        <v>7194</v>
      </c>
      <c r="H2864" t="s">
        <v>570</v>
      </c>
      <c r="I2864" t="s">
        <v>660</v>
      </c>
      <c r="J2864" t="s">
        <v>246</v>
      </c>
      <c r="K2864" t="s">
        <v>7195</v>
      </c>
      <c r="L2864" t="s">
        <v>247</v>
      </c>
      <c r="M2864">
        <v>167466667</v>
      </c>
      <c r="N2864">
        <v>-42133334</v>
      </c>
      <c r="O2864">
        <v>125333333</v>
      </c>
      <c r="P2864">
        <v>17600000</v>
      </c>
      <c r="Q2864" t="s">
        <v>7208</v>
      </c>
      <c r="R2864" t="s">
        <v>3117</v>
      </c>
      <c r="S2864" t="s">
        <v>7209</v>
      </c>
      <c r="T2864" t="s">
        <v>7210</v>
      </c>
      <c r="U2864" t="s">
        <v>7211</v>
      </c>
      <c r="V2864" t="s">
        <v>7212</v>
      </c>
      <c r="W2864" t="s">
        <v>3085</v>
      </c>
      <c r="X2864" t="str">
        <f t="shared" si="44"/>
        <v>Inversión</v>
      </c>
      <c r="Y2864" t="s">
        <v>7194</v>
      </c>
    </row>
    <row r="2865" spans="1:25">
      <c r="A2865" t="s">
        <v>3107</v>
      </c>
      <c r="B2865" t="s">
        <v>7213</v>
      </c>
      <c r="C2865" t="s">
        <v>7214</v>
      </c>
      <c r="D2865" t="s">
        <v>3076</v>
      </c>
      <c r="E2865" t="s">
        <v>3077</v>
      </c>
      <c r="F2865" t="s">
        <v>7193</v>
      </c>
      <c r="G2865" t="s">
        <v>7194</v>
      </c>
      <c r="H2865" t="s">
        <v>570</v>
      </c>
      <c r="I2865" t="s">
        <v>660</v>
      </c>
      <c r="J2865" t="s">
        <v>246</v>
      </c>
      <c r="K2865" t="s">
        <v>7195</v>
      </c>
      <c r="L2865" t="s">
        <v>247</v>
      </c>
      <c r="M2865">
        <v>65973294</v>
      </c>
      <c r="N2865">
        <v>-9040785</v>
      </c>
      <c r="O2865">
        <v>56932509</v>
      </c>
      <c r="P2865">
        <v>0</v>
      </c>
      <c r="Q2865" t="s">
        <v>7215</v>
      </c>
      <c r="R2865" t="s">
        <v>3127</v>
      </c>
      <c r="S2865" t="s">
        <v>3111</v>
      </c>
      <c r="T2865" t="s">
        <v>3124</v>
      </c>
      <c r="U2865" t="s">
        <v>7216</v>
      </c>
      <c r="V2865" t="s">
        <v>7217</v>
      </c>
      <c r="W2865" t="s">
        <v>3085</v>
      </c>
      <c r="X2865" t="str">
        <f t="shared" si="44"/>
        <v>Inversión</v>
      </c>
      <c r="Y2865" t="s">
        <v>7194</v>
      </c>
    </row>
    <row r="2866" spans="1:25">
      <c r="A2866" t="s">
        <v>3111</v>
      </c>
      <c r="B2866" t="s">
        <v>7213</v>
      </c>
      <c r="C2866" t="s">
        <v>7218</v>
      </c>
      <c r="D2866" t="s">
        <v>3076</v>
      </c>
      <c r="E2866" t="s">
        <v>3077</v>
      </c>
      <c r="F2866" t="s">
        <v>7193</v>
      </c>
      <c r="G2866" t="s">
        <v>7194</v>
      </c>
      <c r="H2866" t="s">
        <v>570</v>
      </c>
      <c r="I2866" t="s">
        <v>660</v>
      </c>
      <c r="J2866" t="s">
        <v>246</v>
      </c>
      <c r="K2866" t="s">
        <v>7195</v>
      </c>
      <c r="L2866" t="s">
        <v>247</v>
      </c>
      <c r="M2866">
        <v>65973294</v>
      </c>
      <c r="N2866">
        <v>-9040785</v>
      </c>
      <c r="O2866">
        <v>56932509</v>
      </c>
      <c r="P2866">
        <v>0</v>
      </c>
      <c r="Q2866" t="s">
        <v>7219</v>
      </c>
      <c r="R2866" t="s">
        <v>3124</v>
      </c>
      <c r="S2866" t="s">
        <v>3107</v>
      </c>
      <c r="T2866" t="s">
        <v>3117</v>
      </c>
      <c r="U2866" t="s">
        <v>7220</v>
      </c>
      <c r="V2866" t="s">
        <v>7221</v>
      </c>
      <c r="W2866" t="s">
        <v>3085</v>
      </c>
      <c r="X2866" t="str">
        <f t="shared" si="44"/>
        <v>Inversión</v>
      </c>
      <c r="Y2866" t="s">
        <v>7194</v>
      </c>
    </row>
    <row r="2867" spans="1:25">
      <c r="A2867" t="s">
        <v>3117</v>
      </c>
      <c r="B2867" t="s">
        <v>4605</v>
      </c>
      <c r="C2867" t="s">
        <v>7222</v>
      </c>
      <c r="D2867" t="s">
        <v>3076</v>
      </c>
      <c r="E2867" t="s">
        <v>3077</v>
      </c>
      <c r="F2867" t="s">
        <v>7193</v>
      </c>
      <c r="G2867" t="s">
        <v>7194</v>
      </c>
      <c r="H2867" t="s">
        <v>657</v>
      </c>
      <c r="I2867" t="s">
        <v>659</v>
      </c>
      <c r="J2867" t="s">
        <v>246</v>
      </c>
      <c r="K2867" t="s">
        <v>7195</v>
      </c>
      <c r="L2867" t="s">
        <v>247</v>
      </c>
      <c r="M2867">
        <v>67045622</v>
      </c>
      <c r="N2867">
        <v>0</v>
      </c>
      <c r="O2867">
        <v>67045622</v>
      </c>
      <c r="P2867">
        <v>35119135</v>
      </c>
      <c r="Q2867" t="s">
        <v>7223</v>
      </c>
      <c r="R2867" t="s">
        <v>3123</v>
      </c>
      <c r="S2867" t="s">
        <v>3194</v>
      </c>
      <c r="T2867" t="s">
        <v>3385</v>
      </c>
      <c r="U2867" t="s">
        <v>7224</v>
      </c>
      <c r="V2867" t="s">
        <v>7225</v>
      </c>
      <c r="W2867" t="s">
        <v>3085</v>
      </c>
      <c r="X2867" t="str">
        <f t="shared" si="44"/>
        <v>Inversión</v>
      </c>
      <c r="Y2867" t="s">
        <v>7194</v>
      </c>
    </row>
    <row r="2868" spans="1:25">
      <c r="A2868" t="s">
        <v>3127</v>
      </c>
      <c r="B2868" t="s">
        <v>5624</v>
      </c>
      <c r="C2868" t="s">
        <v>7226</v>
      </c>
      <c r="D2868" t="s">
        <v>3076</v>
      </c>
      <c r="E2868" t="s">
        <v>3077</v>
      </c>
      <c r="F2868" t="s">
        <v>7193</v>
      </c>
      <c r="G2868" t="s">
        <v>7194</v>
      </c>
      <c r="H2868" t="s">
        <v>562</v>
      </c>
      <c r="I2868" t="s">
        <v>650</v>
      </c>
      <c r="J2868" t="s">
        <v>246</v>
      </c>
      <c r="K2868" t="s">
        <v>7195</v>
      </c>
      <c r="L2868" t="s">
        <v>247</v>
      </c>
      <c r="M2868">
        <v>64743730</v>
      </c>
      <c r="N2868">
        <v>0</v>
      </c>
      <c r="O2868">
        <v>64743730</v>
      </c>
      <c r="P2868">
        <v>9495747</v>
      </c>
      <c r="Q2868" t="s">
        <v>7227</v>
      </c>
      <c r="R2868" t="s">
        <v>3131</v>
      </c>
      <c r="S2868" t="s">
        <v>3127</v>
      </c>
      <c r="T2868" t="s">
        <v>3263</v>
      </c>
      <c r="U2868" t="s">
        <v>7228</v>
      </c>
      <c r="V2868" t="s">
        <v>7229</v>
      </c>
      <c r="W2868" t="s">
        <v>3085</v>
      </c>
      <c r="X2868" t="str">
        <f t="shared" si="44"/>
        <v>Inversión</v>
      </c>
      <c r="Y2868" t="s">
        <v>7194</v>
      </c>
    </row>
    <row r="2869" spans="1:25">
      <c r="A2869" t="s">
        <v>3124</v>
      </c>
      <c r="B2869" t="s">
        <v>3340</v>
      </c>
      <c r="C2869" t="s">
        <v>7230</v>
      </c>
      <c r="D2869" t="s">
        <v>3076</v>
      </c>
      <c r="E2869" t="s">
        <v>3077</v>
      </c>
      <c r="F2869" t="s">
        <v>7193</v>
      </c>
      <c r="G2869" t="s">
        <v>7194</v>
      </c>
      <c r="H2869" t="s">
        <v>565</v>
      </c>
      <c r="I2869" t="s">
        <v>651</v>
      </c>
      <c r="J2869" t="s">
        <v>246</v>
      </c>
      <c r="K2869" t="s">
        <v>7195</v>
      </c>
      <c r="L2869" t="s">
        <v>247</v>
      </c>
      <c r="M2869">
        <v>67045622</v>
      </c>
      <c r="N2869">
        <v>0</v>
      </c>
      <c r="O2869">
        <v>67045622</v>
      </c>
      <c r="P2869">
        <v>30968692</v>
      </c>
      <c r="Q2869" t="s">
        <v>7231</v>
      </c>
      <c r="R2869" t="s">
        <v>3161</v>
      </c>
      <c r="S2869" t="s">
        <v>3124</v>
      </c>
      <c r="T2869" t="s">
        <v>3292</v>
      </c>
      <c r="U2869" t="s">
        <v>7232</v>
      </c>
      <c r="V2869" t="s">
        <v>7233</v>
      </c>
      <c r="W2869" t="s">
        <v>3085</v>
      </c>
      <c r="X2869" t="str">
        <f t="shared" si="44"/>
        <v>Inversión</v>
      </c>
      <c r="Y2869" t="s">
        <v>7194</v>
      </c>
    </row>
    <row r="2870" spans="1:25">
      <c r="A2870" t="s">
        <v>3132</v>
      </c>
      <c r="B2870" t="s">
        <v>3340</v>
      </c>
      <c r="C2870" t="s">
        <v>7234</v>
      </c>
      <c r="D2870" t="s">
        <v>3076</v>
      </c>
      <c r="E2870" t="s">
        <v>3077</v>
      </c>
      <c r="F2870" t="s">
        <v>7193</v>
      </c>
      <c r="G2870" t="s">
        <v>7194</v>
      </c>
      <c r="H2870" t="s">
        <v>657</v>
      </c>
      <c r="I2870" t="s">
        <v>659</v>
      </c>
      <c r="J2870" t="s">
        <v>246</v>
      </c>
      <c r="K2870" t="s">
        <v>7195</v>
      </c>
      <c r="L2870" t="s">
        <v>247</v>
      </c>
      <c r="M2870">
        <v>67045622</v>
      </c>
      <c r="N2870">
        <v>0</v>
      </c>
      <c r="O2870">
        <v>67045622</v>
      </c>
      <c r="P2870">
        <v>46293406</v>
      </c>
      <c r="Q2870" t="s">
        <v>7235</v>
      </c>
      <c r="R2870" t="s">
        <v>3144</v>
      </c>
      <c r="S2870" t="s">
        <v>3263</v>
      </c>
      <c r="T2870" t="s">
        <v>4020</v>
      </c>
      <c r="U2870" t="s">
        <v>7236</v>
      </c>
      <c r="V2870" t="s">
        <v>7237</v>
      </c>
      <c r="W2870" t="s">
        <v>3085</v>
      </c>
      <c r="X2870" t="str">
        <f t="shared" si="44"/>
        <v>Inversión</v>
      </c>
      <c r="Y2870" t="s">
        <v>7194</v>
      </c>
    </row>
    <row r="2871" spans="1:25">
      <c r="A2871" t="s">
        <v>3123</v>
      </c>
      <c r="B2871" t="s">
        <v>4622</v>
      </c>
      <c r="C2871" t="s">
        <v>7238</v>
      </c>
      <c r="D2871" t="s">
        <v>3076</v>
      </c>
      <c r="E2871" t="s">
        <v>3077</v>
      </c>
      <c r="F2871" t="s">
        <v>7193</v>
      </c>
      <c r="G2871" t="s">
        <v>7194</v>
      </c>
      <c r="H2871" t="s">
        <v>576</v>
      </c>
      <c r="I2871" t="s">
        <v>656</v>
      </c>
      <c r="J2871" t="s">
        <v>246</v>
      </c>
      <c r="K2871" t="s">
        <v>7195</v>
      </c>
      <c r="L2871" t="s">
        <v>247</v>
      </c>
      <c r="M2871">
        <v>49000000</v>
      </c>
      <c r="N2871">
        <v>0</v>
      </c>
      <c r="O2871">
        <v>49000000</v>
      </c>
      <c r="P2871">
        <v>44100000</v>
      </c>
      <c r="Q2871" t="s">
        <v>7239</v>
      </c>
      <c r="R2871" t="s">
        <v>3270</v>
      </c>
      <c r="S2871" t="s">
        <v>3406</v>
      </c>
      <c r="T2871" t="s">
        <v>6452</v>
      </c>
      <c r="U2871" t="s">
        <v>4403</v>
      </c>
      <c r="V2871" t="s">
        <v>7240</v>
      </c>
      <c r="W2871" t="s">
        <v>3085</v>
      </c>
      <c r="X2871" t="str">
        <f t="shared" si="44"/>
        <v>Inversión</v>
      </c>
      <c r="Y2871" t="s">
        <v>7194</v>
      </c>
    </row>
    <row r="2872" spans="1:25">
      <c r="A2872" t="s">
        <v>3131</v>
      </c>
      <c r="B2872" t="s">
        <v>4622</v>
      </c>
      <c r="C2872" t="s">
        <v>7241</v>
      </c>
      <c r="D2872" t="s">
        <v>3076</v>
      </c>
      <c r="E2872" t="s">
        <v>3077</v>
      </c>
      <c r="F2872" t="s">
        <v>7193</v>
      </c>
      <c r="G2872" t="s">
        <v>7194</v>
      </c>
      <c r="H2872" t="s">
        <v>576</v>
      </c>
      <c r="I2872" t="s">
        <v>656</v>
      </c>
      <c r="J2872" t="s">
        <v>246</v>
      </c>
      <c r="K2872" t="s">
        <v>7195</v>
      </c>
      <c r="L2872" t="s">
        <v>247</v>
      </c>
      <c r="M2872">
        <v>129000000</v>
      </c>
      <c r="N2872">
        <v>0</v>
      </c>
      <c r="O2872">
        <v>129000000</v>
      </c>
      <c r="P2872">
        <v>105206667</v>
      </c>
      <c r="Q2872" t="s">
        <v>7242</v>
      </c>
      <c r="R2872" t="s">
        <v>3277</v>
      </c>
      <c r="S2872" t="s">
        <v>7243</v>
      </c>
      <c r="T2872" t="s">
        <v>7244</v>
      </c>
      <c r="U2872" t="s">
        <v>7245</v>
      </c>
      <c r="V2872" t="s">
        <v>7246</v>
      </c>
      <c r="W2872" t="s">
        <v>3085</v>
      </c>
      <c r="X2872" t="str">
        <f t="shared" si="44"/>
        <v>Inversión</v>
      </c>
      <c r="Y2872" t="s">
        <v>7194</v>
      </c>
    </row>
    <row r="2873" spans="1:25">
      <c r="A2873" t="s">
        <v>3152</v>
      </c>
      <c r="B2873" t="s">
        <v>4622</v>
      </c>
      <c r="C2873" t="s">
        <v>7247</v>
      </c>
      <c r="D2873" t="s">
        <v>3076</v>
      </c>
      <c r="E2873" t="s">
        <v>3399</v>
      </c>
      <c r="F2873" t="s">
        <v>7193</v>
      </c>
      <c r="G2873" t="s">
        <v>7194</v>
      </c>
      <c r="H2873" t="s">
        <v>576</v>
      </c>
      <c r="I2873" t="s">
        <v>656</v>
      </c>
      <c r="J2873" t="s">
        <v>246</v>
      </c>
      <c r="K2873" t="s">
        <v>7195</v>
      </c>
      <c r="L2873" t="s">
        <v>247</v>
      </c>
      <c r="M2873">
        <v>60000000</v>
      </c>
      <c r="N2873">
        <v>0</v>
      </c>
      <c r="O2873">
        <v>60000000</v>
      </c>
      <c r="P2873">
        <v>60000000</v>
      </c>
      <c r="Q2873" t="s">
        <v>7248</v>
      </c>
      <c r="R2873" t="s">
        <v>3229</v>
      </c>
      <c r="S2873" t="s">
        <v>3085</v>
      </c>
      <c r="T2873" t="s">
        <v>3085</v>
      </c>
      <c r="U2873" t="s">
        <v>3085</v>
      </c>
      <c r="V2873" t="s">
        <v>3085</v>
      </c>
      <c r="W2873" t="s">
        <v>3085</v>
      </c>
      <c r="X2873" t="str">
        <f t="shared" si="44"/>
        <v>Inversión</v>
      </c>
      <c r="Y2873" t="s">
        <v>7194</v>
      </c>
    </row>
    <row r="2874" spans="1:25">
      <c r="A2874" t="s">
        <v>3161</v>
      </c>
      <c r="B2874" t="s">
        <v>4622</v>
      </c>
      <c r="C2874" t="s">
        <v>7249</v>
      </c>
      <c r="D2874" t="s">
        <v>3076</v>
      </c>
      <c r="E2874" t="s">
        <v>3077</v>
      </c>
      <c r="F2874" t="s">
        <v>7193</v>
      </c>
      <c r="G2874" t="s">
        <v>7194</v>
      </c>
      <c r="H2874" t="s">
        <v>576</v>
      </c>
      <c r="I2874" t="s">
        <v>656</v>
      </c>
      <c r="J2874" t="s">
        <v>246</v>
      </c>
      <c r="K2874" t="s">
        <v>7195</v>
      </c>
      <c r="L2874" t="s">
        <v>247</v>
      </c>
      <c r="M2874">
        <v>67500000</v>
      </c>
      <c r="N2874">
        <v>0</v>
      </c>
      <c r="O2874">
        <v>67500000</v>
      </c>
      <c r="P2874">
        <v>30450000</v>
      </c>
      <c r="Q2874" t="s">
        <v>7250</v>
      </c>
      <c r="R2874" t="s">
        <v>3292</v>
      </c>
      <c r="S2874" t="s">
        <v>7251</v>
      </c>
      <c r="T2874" t="s">
        <v>7252</v>
      </c>
      <c r="U2874" t="s">
        <v>7253</v>
      </c>
      <c r="V2874" t="s">
        <v>7254</v>
      </c>
      <c r="W2874" t="s">
        <v>3085</v>
      </c>
      <c r="X2874" t="str">
        <f t="shared" si="44"/>
        <v>Inversión</v>
      </c>
      <c r="Y2874" t="s">
        <v>7194</v>
      </c>
    </row>
    <row r="2875" spans="1:25">
      <c r="A2875" t="s">
        <v>3144</v>
      </c>
      <c r="B2875" t="s">
        <v>4622</v>
      </c>
      <c r="C2875" t="s">
        <v>7255</v>
      </c>
      <c r="D2875" t="s">
        <v>3076</v>
      </c>
      <c r="E2875" t="s">
        <v>3077</v>
      </c>
      <c r="F2875" t="s">
        <v>7193</v>
      </c>
      <c r="G2875" t="s">
        <v>7194</v>
      </c>
      <c r="H2875" t="s">
        <v>576</v>
      </c>
      <c r="I2875" t="s">
        <v>656</v>
      </c>
      <c r="J2875" t="s">
        <v>246</v>
      </c>
      <c r="K2875" t="s">
        <v>7195</v>
      </c>
      <c r="L2875" t="s">
        <v>247</v>
      </c>
      <c r="M2875">
        <v>54000000</v>
      </c>
      <c r="N2875">
        <v>0</v>
      </c>
      <c r="O2875">
        <v>54000000</v>
      </c>
      <c r="P2875">
        <v>41160000</v>
      </c>
      <c r="Q2875" t="s">
        <v>7256</v>
      </c>
      <c r="R2875" t="s">
        <v>3297</v>
      </c>
      <c r="S2875" t="s">
        <v>7257</v>
      </c>
      <c r="T2875" t="s">
        <v>7258</v>
      </c>
      <c r="U2875" t="s">
        <v>7259</v>
      </c>
      <c r="V2875" t="s">
        <v>7260</v>
      </c>
      <c r="W2875" t="s">
        <v>3085</v>
      </c>
      <c r="X2875" t="str">
        <f t="shared" si="44"/>
        <v>Inversión</v>
      </c>
      <c r="Y2875" t="s">
        <v>7194</v>
      </c>
    </row>
    <row r="2876" spans="1:25">
      <c r="A2876" t="s">
        <v>3175</v>
      </c>
      <c r="B2876" t="s">
        <v>4622</v>
      </c>
      <c r="C2876" t="s">
        <v>7261</v>
      </c>
      <c r="D2876" t="s">
        <v>3076</v>
      </c>
      <c r="E2876" t="s">
        <v>3077</v>
      </c>
      <c r="F2876" t="s">
        <v>7193</v>
      </c>
      <c r="G2876" t="s">
        <v>7194</v>
      </c>
      <c r="H2876" t="s">
        <v>576</v>
      </c>
      <c r="I2876" t="s">
        <v>656</v>
      </c>
      <c r="J2876" t="s">
        <v>246</v>
      </c>
      <c r="K2876" t="s">
        <v>7195</v>
      </c>
      <c r="L2876" t="s">
        <v>247</v>
      </c>
      <c r="M2876">
        <v>28000000</v>
      </c>
      <c r="N2876">
        <v>0</v>
      </c>
      <c r="O2876">
        <v>28000000</v>
      </c>
      <c r="P2876">
        <v>16800000</v>
      </c>
      <c r="Q2876" t="s">
        <v>7262</v>
      </c>
      <c r="R2876" t="s">
        <v>3304</v>
      </c>
      <c r="S2876" t="s">
        <v>3297</v>
      </c>
      <c r="T2876" t="s">
        <v>3512</v>
      </c>
      <c r="U2876" t="s">
        <v>7263</v>
      </c>
      <c r="V2876" t="s">
        <v>7264</v>
      </c>
      <c r="W2876" t="s">
        <v>3085</v>
      </c>
      <c r="X2876" t="str">
        <f t="shared" si="44"/>
        <v>Inversión</v>
      </c>
      <c r="Y2876" t="s">
        <v>7194</v>
      </c>
    </row>
    <row r="2877" spans="1:25">
      <c r="A2877" t="s">
        <v>3169</v>
      </c>
      <c r="B2877" t="s">
        <v>4622</v>
      </c>
      <c r="C2877" t="s">
        <v>7265</v>
      </c>
      <c r="D2877" t="s">
        <v>3076</v>
      </c>
      <c r="E2877" t="s">
        <v>3077</v>
      </c>
      <c r="F2877" t="s">
        <v>7193</v>
      </c>
      <c r="G2877" t="s">
        <v>7194</v>
      </c>
      <c r="H2877" t="s">
        <v>576</v>
      </c>
      <c r="I2877" t="s">
        <v>656</v>
      </c>
      <c r="J2877" t="s">
        <v>246</v>
      </c>
      <c r="K2877" t="s">
        <v>7195</v>
      </c>
      <c r="L2877" t="s">
        <v>247</v>
      </c>
      <c r="M2877">
        <v>80000000</v>
      </c>
      <c r="N2877">
        <v>0</v>
      </c>
      <c r="O2877">
        <v>80000000</v>
      </c>
      <c r="P2877">
        <v>43600002</v>
      </c>
      <c r="Q2877" t="s">
        <v>7266</v>
      </c>
      <c r="R2877" t="s">
        <v>3237</v>
      </c>
      <c r="S2877" t="s">
        <v>7267</v>
      </c>
      <c r="T2877" t="s">
        <v>7268</v>
      </c>
      <c r="U2877" t="s">
        <v>7269</v>
      </c>
      <c r="V2877" t="s">
        <v>7270</v>
      </c>
      <c r="W2877" t="s">
        <v>3085</v>
      </c>
      <c r="X2877" t="str">
        <f t="shared" si="44"/>
        <v>Inversión</v>
      </c>
      <c r="Y2877" t="s">
        <v>7194</v>
      </c>
    </row>
    <row r="2878" spans="1:25">
      <c r="A2878" t="s">
        <v>3187</v>
      </c>
      <c r="B2878" t="s">
        <v>4622</v>
      </c>
      <c r="C2878" t="s">
        <v>7271</v>
      </c>
      <c r="D2878" t="s">
        <v>3076</v>
      </c>
      <c r="E2878" t="s">
        <v>3077</v>
      </c>
      <c r="F2878" t="s">
        <v>7193</v>
      </c>
      <c r="G2878" t="s">
        <v>7194</v>
      </c>
      <c r="H2878" t="s">
        <v>576</v>
      </c>
      <c r="I2878" t="s">
        <v>656</v>
      </c>
      <c r="J2878" t="s">
        <v>246</v>
      </c>
      <c r="K2878" t="s">
        <v>7195</v>
      </c>
      <c r="L2878" t="s">
        <v>247</v>
      </c>
      <c r="M2878">
        <v>40000000</v>
      </c>
      <c r="N2878">
        <v>0</v>
      </c>
      <c r="O2878">
        <v>40000000</v>
      </c>
      <c r="P2878">
        <v>23733333</v>
      </c>
      <c r="Q2878" t="s">
        <v>7272</v>
      </c>
      <c r="R2878" t="s">
        <v>3317</v>
      </c>
      <c r="S2878" t="s">
        <v>7273</v>
      </c>
      <c r="T2878" t="s">
        <v>7274</v>
      </c>
      <c r="U2878" t="s">
        <v>7275</v>
      </c>
      <c r="V2878" t="s">
        <v>7276</v>
      </c>
      <c r="W2878" t="s">
        <v>3085</v>
      </c>
      <c r="X2878" t="str">
        <f t="shared" si="44"/>
        <v>Inversión</v>
      </c>
      <c r="Y2878" t="s">
        <v>7194</v>
      </c>
    </row>
    <row r="2879" spans="1:25">
      <c r="A2879" t="s">
        <v>3194</v>
      </c>
      <c r="B2879" t="s">
        <v>4622</v>
      </c>
      <c r="C2879" t="s">
        <v>7277</v>
      </c>
      <c r="D2879" t="s">
        <v>3076</v>
      </c>
      <c r="E2879" t="s">
        <v>3077</v>
      </c>
      <c r="F2879" t="s">
        <v>7193</v>
      </c>
      <c r="G2879" t="s">
        <v>7194</v>
      </c>
      <c r="H2879" t="s">
        <v>576</v>
      </c>
      <c r="I2879" t="s">
        <v>656</v>
      </c>
      <c r="J2879" t="s">
        <v>246</v>
      </c>
      <c r="K2879" t="s">
        <v>7195</v>
      </c>
      <c r="L2879" t="s">
        <v>247</v>
      </c>
      <c r="M2879">
        <v>20000000</v>
      </c>
      <c r="N2879">
        <v>0</v>
      </c>
      <c r="O2879">
        <v>20000000</v>
      </c>
      <c r="P2879">
        <v>11333333</v>
      </c>
      <c r="Q2879" t="s">
        <v>7278</v>
      </c>
      <c r="R2879" t="s">
        <v>3325</v>
      </c>
      <c r="S2879" t="s">
        <v>3292</v>
      </c>
      <c r="T2879" t="s">
        <v>4647</v>
      </c>
      <c r="U2879" t="s">
        <v>7279</v>
      </c>
      <c r="V2879" t="s">
        <v>7280</v>
      </c>
      <c r="W2879" t="s">
        <v>3085</v>
      </c>
      <c r="X2879" t="str">
        <f t="shared" si="44"/>
        <v>Inversión</v>
      </c>
      <c r="Y2879" t="s">
        <v>7194</v>
      </c>
    </row>
    <row r="2880" spans="1:25">
      <c r="A2880" t="s">
        <v>3176</v>
      </c>
      <c r="B2880" t="s">
        <v>4622</v>
      </c>
      <c r="C2880" t="s">
        <v>7281</v>
      </c>
      <c r="D2880" t="s">
        <v>3076</v>
      </c>
      <c r="E2880" t="s">
        <v>3077</v>
      </c>
      <c r="F2880" t="s">
        <v>7193</v>
      </c>
      <c r="G2880" t="s">
        <v>7194</v>
      </c>
      <c r="H2880" t="s">
        <v>576</v>
      </c>
      <c r="I2880" t="s">
        <v>656</v>
      </c>
      <c r="J2880" t="s">
        <v>246</v>
      </c>
      <c r="K2880" t="s">
        <v>7195</v>
      </c>
      <c r="L2880" t="s">
        <v>247</v>
      </c>
      <c r="M2880">
        <v>13000000</v>
      </c>
      <c r="N2880">
        <v>0</v>
      </c>
      <c r="O2880">
        <v>13000000</v>
      </c>
      <c r="P2880">
        <v>6500000</v>
      </c>
      <c r="Q2880" t="s">
        <v>7282</v>
      </c>
      <c r="R2880" t="s">
        <v>3257</v>
      </c>
      <c r="S2880" t="s">
        <v>3202</v>
      </c>
      <c r="T2880" t="s">
        <v>3343</v>
      </c>
      <c r="U2880" t="s">
        <v>7283</v>
      </c>
      <c r="V2880" t="s">
        <v>7284</v>
      </c>
      <c r="W2880" t="s">
        <v>3085</v>
      </c>
      <c r="X2880" t="str">
        <f t="shared" si="44"/>
        <v>Inversión</v>
      </c>
      <c r="Y2880" t="s">
        <v>7194</v>
      </c>
    </row>
    <row r="2881" spans="1:25">
      <c r="A2881" t="s">
        <v>3208</v>
      </c>
      <c r="B2881" t="s">
        <v>4622</v>
      </c>
      <c r="C2881" t="s">
        <v>7285</v>
      </c>
      <c r="D2881" t="s">
        <v>3076</v>
      </c>
      <c r="E2881" t="s">
        <v>3077</v>
      </c>
      <c r="F2881" t="s">
        <v>7193</v>
      </c>
      <c r="G2881" t="s">
        <v>7194</v>
      </c>
      <c r="H2881" t="s">
        <v>576</v>
      </c>
      <c r="I2881" t="s">
        <v>656</v>
      </c>
      <c r="J2881" t="s">
        <v>246</v>
      </c>
      <c r="K2881" t="s">
        <v>7195</v>
      </c>
      <c r="L2881" t="s">
        <v>247</v>
      </c>
      <c r="M2881">
        <v>13000000</v>
      </c>
      <c r="N2881">
        <v>0</v>
      </c>
      <c r="O2881">
        <v>13000000</v>
      </c>
      <c r="P2881">
        <v>7800000</v>
      </c>
      <c r="Q2881" t="s">
        <v>7286</v>
      </c>
      <c r="R2881" t="s">
        <v>3245</v>
      </c>
      <c r="S2881" t="s">
        <v>3336</v>
      </c>
      <c r="T2881" t="s">
        <v>4717</v>
      </c>
      <c r="U2881" t="s">
        <v>4324</v>
      </c>
      <c r="V2881" t="s">
        <v>7287</v>
      </c>
      <c r="W2881" t="s">
        <v>3085</v>
      </c>
      <c r="X2881" t="str">
        <f t="shared" si="44"/>
        <v>Inversión</v>
      </c>
      <c r="Y2881" t="s">
        <v>7194</v>
      </c>
    </row>
    <row r="2882" spans="1:25">
      <c r="A2882" t="s">
        <v>3224</v>
      </c>
      <c r="B2882" t="s">
        <v>4622</v>
      </c>
      <c r="C2882" t="s">
        <v>7288</v>
      </c>
      <c r="D2882" t="s">
        <v>3076</v>
      </c>
      <c r="E2882" t="s">
        <v>3077</v>
      </c>
      <c r="F2882" t="s">
        <v>7193</v>
      </c>
      <c r="G2882" t="s">
        <v>7194</v>
      </c>
      <c r="H2882" t="s">
        <v>576</v>
      </c>
      <c r="I2882" t="s">
        <v>656</v>
      </c>
      <c r="J2882" t="s">
        <v>246</v>
      </c>
      <c r="K2882" t="s">
        <v>7195</v>
      </c>
      <c r="L2882" t="s">
        <v>247</v>
      </c>
      <c r="M2882">
        <v>13000000</v>
      </c>
      <c r="N2882">
        <v>0</v>
      </c>
      <c r="O2882">
        <v>13000000</v>
      </c>
      <c r="P2882">
        <v>9446667</v>
      </c>
      <c r="Q2882" t="s">
        <v>7289</v>
      </c>
      <c r="R2882" t="s">
        <v>3336</v>
      </c>
      <c r="S2882" t="s">
        <v>3265</v>
      </c>
      <c r="T2882" t="s">
        <v>3319</v>
      </c>
      <c r="U2882" t="s">
        <v>7290</v>
      </c>
      <c r="V2882" t="s">
        <v>7291</v>
      </c>
      <c r="W2882" t="s">
        <v>3085</v>
      </c>
      <c r="X2882" t="str">
        <f t="shared" ref="X2882:X2945" si="45">IF(LEFT(H2882,1)="C","Inversión","Funcionamiento")</f>
        <v>Inversión</v>
      </c>
      <c r="Y2882" t="s">
        <v>7194</v>
      </c>
    </row>
    <row r="2883" spans="1:25">
      <c r="A2883" t="s">
        <v>3202</v>
      </c>
      <c r="B2883" t="s">
        <v>6824</v>
      </c>
      <c r="C2883" t="s">
        <v>7292</v>
      </c>
      <c r="D2883" t="s">
        <v>3076</v>
      </c>
      <c r="E2883" t="s">
        <v>3077</v>
      </c>
      <c r="F2883" t="s">
        <v>7193</v>
      </c>
      <c r="G2883" t="s">
        <v>7194</v>
      </c>
      <c r="H2883" t="s">
        <v>565</v>
      </c>
      <c r="I2883" t="s">
        <v>651</v>
      </c>
      <c r="J2883" t="s">
        <v>246</v>
      </c>
      <c r="K2883" t="s">
        <v>7195</v>
      </c>
      <c r="L2883" t="s">
        <v>247</v>
      </c>
      <c r="M2883">
        <v>50726075</v>
      </c>
      <c r="N2883">
        <v>0</v>
      </c>
      <c r="O2883">
        <v>50726075</v>
      </c>
      <c r="P2883">
        <v>34662818</v>
      </c>
      <c r="Q2883" t="s">
        <v>7293</v>
      </c>
      <c r="R2883" t="s">
        <v>3175</v>
      </c>
      <c r="S2883" t="s">
        <v>3317</v>
      </c>
      <c r="T2883" t="s">
        <v>3358</v>
      </c>
      <c r="U2883" t="s">
        <v>7294</v>
      </c>
      <c r="V2883" t="s">
        <v>7295</v>
      </c>
      <c r="W2883" t="s">
        <v>3085</v>
      </c>
      <c r="X2883" t="str">
        <f t="shared" si="45"/>
        <v>Inversión</v>
      </c>
      <c r="Y2883" t="s">
        <v>7194</v>
      </c>
    </row>
    <row r="2884" spans="1:25">
      <c r="A2884" t="s">
        <v>3220</v>
      </c>
      <c r="B2884" t="s">
        <v>6824</v>
      </c>
      <c r="C2884" t="s">
        <v>7296</v>
      </c>
      <c r="D2884" t="s">
        <v>3076</v>
      </c>
      <c r="E2884" t="s">
        <v>3077</v>
      </c>
      <c r="F2884" t="s">
        <v>7193</v>
      </c>
      <c r="G2884" t="s">
        <v>7194</v>
      </c>
      <c r="H2884" t="s">
        <v>565</v>
      </c>
      <c r="I2884" t="s">
        <v>651</v>
      </c>
      <c r="J2884" t="s">
        <v>246</v>
      </c>
      <c r="K2884" t="s">
        <v>7195</v>
      </c>
      <c r="L2884" t="s">
        <v>247</v>
      </c>
      <c r="M2884">
        <v>219910980</v>
      </c>
      <c r="N2884">
        <v>0</v>
      </c>
      <c r="O2884">
        <v>219910980</v>
      </c>
      <c r="P2884">
        <v>168598418</v>
      </c>
      <c r="Q2884" t="s">
        <v>7297</v>
      </c>
      <c r="R2884" t="s">
        <v>3169</v>
      </c>
      <c r="S2884" t="s">
        <v>7298</v>
      </c>
      <c r="T2884" t="s">
        <v>7299</v>
      </c>
      <c r="U2884" t="s">
        <v>7300</v>
      </c>
      <c r="V2884" t="s">
        <v>7301</v>
      </c>
      <c r="W2884" t="s">
        <v>3085</v>
      </c>
      <c r="X2884" t="str">
        <f t="shared" si="45"/>
        <v>Inversión</v>
      </c>
      <c r="Y2884" t="s">
        <v>7194</v>
      </c>
    </row>
    <row r="2885" spans="1:25">
      <c r="A2885" t="s">
        <v>3228</v>
      </c>
      <c r="B2885" t="s">
        <v>6824</v>
      </c>
      <c r="C2885" t="s">
        <v>7302</v>
      </c>
      <c r="D2885" t="s">
        <v>3076</v>
      </c>
      <c r="E2885" t="s">
        <v>3077</v>
      </c>
      <c r="F2885" t="s">
        <v>7193</v>
      </c>
      <c r="G2885" t="s">
        <v>7194</v>
      </c>
      <c r="H2885" t="s">
        <v>565</v>
      </c>
      <c r="I2885" t="s">
        <v>651</v>
      </c>
      <c r="J2885" t="s">
        <v>246</v>
      </c>
      <c r="K2885" t="s">
        <v>7195</v>
      </c>
      <c r="L2885" t="s">
        <v>247</v>
      </c>
      <c r="M2885">
        <v>43982196</v>
      </c>
      <c r="N2885">
        <v>0</v>
      </c>
      <c r="O2885">
        <v>43982196</v>
      </c>
      <c r="P2885">
        <v>36651860</v>
      </c>
      <c r="Q2885" t="s">
        <v>7303</v>
      </c>
      <c r="R2885" t="s">
        <v>3187</v>
      </c>
      <c r="S2885" t="s">
        <v>3413</v>
      </c>
      <c r="T2885" t="s">
        <v>3085</v>
      </c>
      <c r="U2885" t="s">
        <v>3085</v>
      </c>
      <c r="V2885" t="s">
        <v>3085</v>
      </c>
      <c r="W2885" t="s">
        <v>3085</v>
      </c>
      <c r="X2885" t="str">
        <f t="shared" si="45"/>
        <v>Inversión</v>
      </c>
      <c r="Y2885" t="s">
        <v>7194</v>
      </c>
    </row>
    <row r="2886" spans="1:25">
      <c r="A2886" t="s">
        <v>3236</v>
      </c>
      <c r="B2886" t="s">
        <v>6824</v>
      </c>
      <c r="C2886" t="s">
        <v>7304</v>
      </c>
      <c r="D2886" t="s">
        <v>3076</v>
      </c>
      <c r="E2886" t="s">
        <v>3077</v>
      </c>
      <c r="F2886" t="s">
        <v>7193</v>
      </c>
      <c r="G2886" t="s">
        <v>7194</v>
      </c>
      <c r="H2886" t="s">
        <v>576</v>
      </c>
      <c r="I2886" t="s">
        <v>656</v>
      </c>
      <c r="J2886" t="s">
        <v>246</v>
      </c>
      <c r="K2886" t="s">
        <v>7195</v>
      </c>
      <c r="L2886" t="s">
        <v>247</v>
      </c>
      <c r="M2886">
        <v>194663700</v>
      </c>
      <c r="N2886">
        <v>0</v>
      </c>
      <c r="O2886">
        <v>194663700</v>
      </c>
      <c r="P2886">
        <v>73539620</v>
      </c>
      <c r="Q2886" t="s">
        <v>7305</v>
      </c>
      <c r="R2886" t="s">
        <v>3176</v>
      </c>
      <c r="S2886" t="s">
        <v>7306</v>
      </c>
      <c r="T2886" t="s">
        <v>7307</v>
      </c>
      <c r="U2886" t="s">
        <v>7308</v>
      </c>
      <c r="V2886" t="s">
        <v>7309</v>
      </c>
      <c r="W2886" t="s">
        <v>3085</v>
      </c>
      <c r="X2886" t="str">
        <f t="shared" si="45"/>
        <v>Inversión</v>
      </c>
      <c r="Y2886" t="s">
        <v>7194</v>
      </c>
    </row>
    <row r="2887" spans="1:25">
      <c r="A2887" t="s">
        <v>3221</v>
      </c>
      <c r="B2887" t="s">
        <v>3691</v>
      </c>
      <c r="C2887" t="s">
        <v>7310</v>
      </c>
      <c r="D2887" t="s">
        <v>3076</v>
      </c>
      <c r="E2887" t="s">
        <v>3077</v>
      </c>
      <c r="F2887" t="s">
        <v>7193</v>
      </c>
      <c r="G2887" t="s">
        <v>7194</v>
      </c>
      <c r="H2887" t="s">
        <v>657</v>
      </c>
      <c r="I2887" t="s">
        <v>659</v>
      </c>
      <c r="J2887" t="s">
        <v>246</v>
      </c>
      <c r="K2887" t="s">
        <v>7195</v>
      </c>
      <c r="L2887" t="s">
        <v>247</v>
      </c>
      <c r="M2887">
        <v>57467676</v>
      </c>
      <c r="N2887">
        <v>0</v>
      </c>
      <c r="O2887">
        <v>57467676</v>
      </c>
      <c r="P2887">
        <v>25541189</v>
      </c>
      <c r="Q2887" t="s">
        <v>7311</v>
      </c>
      <c r="R2887" t="s">
        <v>3350</v>
      </c>
      <c r="S2887" t="s">
        <v>3169</v>
      </c>
      <c r="T2887" t="s">
        <v>3392</v>
      </c>
      <c r="U2887" t="s">
        <v>7312</v>
      </c>
      <c r="V2887" t="s">
        <v>7313</v>
      </c>
      <c r="W2887" t="s">
        <v>3085</v>
      </c>
      <c r="X2887" t="str">
        <f t="shared" si="45"/>
        <v>Inversión</v>
      </c>
      <c r="Y2887" t="s">
        <v>7194</v>
      </c>
    </row>
    <row r="2888" spans="1:25">
      <c r="A2888" t="s">
        <v>3251</v>
      </c>
      <c r="B2888" t="s">
        <v>4327</v>
      </c>
      <c r="C2888" t="s">
        <v>7314</v>
      </c>
      <c r="D2888" t="s">
        <v>3076</v>
      </c>
      <c r="E2888" t="s">
        <v>3399</v>
      </c>
      <c r="F2888" t="s">
        <v>7193</v>
      </c>
      <c r="G2888" t="s">
        <v>7194</v>
      </c>
      <c r="H2888" t="s">
        <v>573</v>
      </c>
      <c r="I2888" t="s">
        <v>655</v>
      </c>
      <c r="J2888" t="s">
        <v>246</v>
      </c>
      <c r="K2888" t="s">
        <v>7195</v>
      </c>
      <c r="L2888" t="s">
        <v>247</v>
      </c>
      <c r="M2888">
        <v>501659333</v>
      </c>
      <c r="N2888">
        <v>0</v>
      </c>
      <c r="O2888">
        <v>501659333</v>
      </c>
      <c r="P2888">
        <v>501659333</v>
      </c>
      <c r="Q2888" t="s">
        <v>7315</v>
      </c>
      <c r="R2888" t="s">
        <v>3417</v>
      </c>
      <c r="S2888" t="s">
        <v>3085</v>
      </c>
      <c r="T2888" t="s">
        <v>3085</v>
      </c>
      <c r="U2888" t="s">
        <v>3085</v>
      </c>
      <c r="V2888" t="s">
        <v>3085</v>
      </c>
      <c r="W2888" t="s">
        <v>3085</v>
      </c>
      <c r="X2888" t="str">
        <f t="shared" si="45"/>
        <v>Inversión</v>
      </c>
      <c r="Y2888" t="s">
        <v>7194</v>
      </c>
    </row>
    <row r="2889" spans="1:25">
      <c r="A2889" t="s">
        <v>3238</v>
      </c>
      <c r="B2889" t="s">
        <v>4327</v>
      </c>
      <c r="C2889" t="s">
        <v>7316</v>
      </c>
      <c r="D2889" t="s">
        <v>3076</v>
      </c>
      <c r="E2889" t="s">
        <v>3399</v>
      </c>
      <c r="F2889" t="s">
        <v>7193</v>
      </c>
      <c r="G2889" t="s">
        <v>7194</v>
      </c>
      <c r="H2889" t="s">
        <v>576</v>
      </c>
      <c r="I2889" t="s">
        <v>656</v>
      </c>
      <c r="J2889" t="s">
        <v>246</v>
      </c>
      <c r="K2889" t="s">
        <v>7195</v>
      </c>
      <c r="L2889" t="s">
        <v>247</v>
      </c>
      <c r="M2889">
        <v>747981929</v>
      </c>
      <c r="N2889">
        <v>0</v>
      </c>
      <c r="O2889">
        <v>747981929</v>
      </c>
      <c r="P2889">
        <v>747981929</v>
      </c>
      <c r="Q2889" t="s">
        <v>7317</v>
      </c>
      <c r="R2889" t="s">
        <v>3264</v>
      </c>
      <c r="S2889" t="s">
        <v>3085</v>
      </c>
      <c r="T2889" t="s">
        <v>3085</v>
      </c>
      <c r="U2889" t="s">
        <v>3085</v>
      </c>
      <c r="V2889" t="s">
        <v>3085</v>
      </c>
      <c r="W2889" t="s">
        <v>3085</v>
      </c>
      <c r="X2889" t="str">
        <f t="shared" si="45"/>
        <v>Inversión</v>
      </c>
      <c r="Y2889" t="s">
        <v>7194</v>
      </c>
    </row>
    <row r="2890" spans="1:25">
      <c r="A2890" t="s">
        <v>3281</v>
      </c>
      <c r="B2890" t="s">
        <v>7318</v>
      </c>
      <c r="C2890" t="s">
        <v>7319</v>
      </c>
      <c r="D2890" t="s">
        <v>3076</v>
      </c>
      <c r="E2890" t="s">
        <v>3077</v>
      </c>
      <c r="F2890" t="s">
        <v>7193</v>
      </c>
      <c r="G2890" t="s">
        <v>7194</v>
      </c>
      <c r="H2890" t="s">
        <v>565</v>
      </c>
      <c r="I2890" t="s">
        <v>651</v>
      </c>
      <c r="J2890" t="s">
        <v>246</v>
      </c>
      <c r="K2890" t="s">
        <v>7195</v>
      </c>
      <c r="L2890" t="s">
        <v>247</v>
      </c>
      <c r="M2890">
        <v>150000000</v>
      </c>
      <c r="N2890">
        <v>0</v>
      </c>
      <c r="O2890">
        <v>150000000</v>
      </c>
      <c r="P2890">
        <v>0</v>
      </c>
      <c r="Q2890" t="s">
        <v>7320</v>
      </c>
      <c r="R2890" t="s">
        <v>3385</v>
      </c>
      <c r="S2890" t="s">
        <v>3125</v>
      </c>
      <c r="T2890" t="s">
        <v>3085</v>
      </c>
      <c r="U2890" t="s">
        <v>3085</v>
      </c>
      <c r="V2890" t="s">
        <v>3085</v>
      </c>
      <c r="W2890" t="s">
        <v>3085</v>
      </c>
      <c r="X2890" t="str">
        <f t="shared" si="45"/>
        <v>Inversión</v>
      </c>
      <c r="Y2890" t="s">
        <v>7194</v>
      </c>
    </row>
    <row r="2891" spans="1:25">
      <c r="A2891" t="s">
        <v>3288</v>
      </c>
      <c r="B2891" t="s">
        <v>7318</v>
      </c>
      <c r="C2891" t="s">
        <v>7321</v>
      </c>
      <c r="D2891" t="s">
        <v>3076</v>
      </c>
      <c r="E2891" t="s">
        <v>3077</v>
      </c>
      <c r="F2891" t="s">
        <v>7193</v>
      </c>
      <c r="G2891" t="s">
        <v>7194</v>
      </c>
      <c r="H2891" t="s">
        <v>568</v>
      </c>
      <c r="I2891" t="s">
        <v>652</v>
      </c>
      <c r="J2891" t="s">
        <v>246</v>
      </c>
      <c r="K2891" t="s">
        <v>7195</v>
      </c>
      <c r="L2891" t="s">
        <v>247</v>
      </c>
      <c r="M2891">
        <v>225000000</v>
      </c>
      <c r="N2891">
        <v>0</v>
      </c>
      <c r="O2891">
        <v>225000000</v>
      </c>
      <c r="P2891">
        <v>0</v>
      </c>
      <c r="Q2891" t="s">
        <v>7322</v>
      </c>
      <c r="R2891" t="s">
        <v>3278</v>
      </c>
      <c r="S2891" t="s">
        <v>3305</v>
      </c>
      <c r="T2891" t="s">
        <v>3085</v>
      </c>
      <c r="U2891" t="s">
        <v>3085</v>
      </c>
      <c r="V2891" t="s">
        <v>3085</v>
      </c>
      <c r="W2891" t="s">
        <v>3085</v>
      </c>
      <c r="X2891" t="str">
        <f t="shared" si="45"/>
        <v>Inversión</v>
      </c>
      <c r="Y2891" t="s">
        <v>7194</v>
      </c>
    </row>
    <row r="2892" spans="1:25">
      <c r="A2892" t="s">
        <v>3263</v>
      </c>
      <c r="B2892" t="s">
        <v>7318</v>
      </c>
      <c r="C2892" t="s">
        <v>7323</v>
      </c>
      <c r="D2892" t="s">
        <v>3076</v>
      </c>
      <c r="E2892" t="s">
        <v>3399</v>
      </c>
      <c r="F2892" t="s">
        <v>7193</v>
      </c>
      <c r="G2892" t="s">
        <v>7194</v>
      </c>
      <c r="H2892" t="s">
        <v>576</v>
      </c>
      <c r="I2892" t="s">
        <v>656</v>
      </c>
      <c r="J2892" t="s">
        <v>246</v>
      </c>
      <c r="K2892" t="s">
        <v>7195</v>
      </c>
      <c r="L2892" t="s">
        <v>247</v>
      </c>
      <c r="M2892">
        <v>1153950000</v>
      </c>
      <c r="N2892">
        <v>0</v>
      </c>
      <c r="O2892">
        <v>1153950000</v>
      </c>
      <c r="P2892">
        <v>1153950000</v>
      </c>
      <c r="Q2892" t="s">
        <v>7324</v>
      </c>
      <c r="R2892" t="s">
        <v>3392</v>
      </c>
      <c r="S2892" t="s">
        <v>3085</v>
      </c>
      <c r="T2892" t="s">
        <v>3085</v>
      </c>
      <c r="U2892" t="s">
        <v>3085</v>
      </c>
      <c r="V2892" t="s">
        <v>3085</v>
      </c>
      <c r="W2892" t="s">
        <v>3085</v>
      </c>
      <c r="X2892" t="str">
        <f t="shared" si="45"/>
        <v>Inversión</v>
      </c>
      <c r="Y2892" t="s">
        <v>7194</v>
      </c>
    </row>
    <row r="2893" spans="1:25">
      <c r="A2893" t="s">
        <v>3270</v>
      </c>
      <c r="B2893" t="s">
        <v>3375</v>
      </c>
      <c r="C2893" t="s">
        <v>7325</v>
      </c>
      <c r="D2893" t="s">
        <v>3076</v>
      </c>
      <c r="E2893" t="s">
        <v>3077</v>
      </c>
      <c r="F2893" t="s">
        <v>7193</v>
      </c>
      <c r="G2893" t="s">
        <v>7194</v>
      </c>
      <c r="H2893" t="s">
        <v>559</v>
      </c>
      <c r="I2893" t="s">
        <v>654</v>
      </c>
      <c r="J2893" t="s">
        <v>246</v>
      </c>
      <c r="K2893" t="s">
        <v>7195</v>
      </c>
      <c r="L2893" t="s">
        <v>247</v>
      </c>
      <c r="M2893">
        <v>33522811</v>
      </c>
      <c r="N2893">
        <v>0</v>
      </c>
      <c r="O2893">
        <v>33522811</v>
      </c>
      <c r="P2893">
        <v>12770595</v>
      </c>
      <c r="Q2893" t="s">
        <v>7326</v>
      </c>
      <c r="R2893" t="s">
        <v>3326</v>
      </c>
      <c r="S2893" t="s">
        <v>3288</v>
      </c>
      <c r="T2893" t="s">
        <v>3085</v>
      </c>
      <c r="U2893" t="s">
        <v>3085</v>
      </c>
      <c r="V2893" t="s">
        <v>3085</v>
      </c>
      <c r="W2893" t="s">
        <v>3085</v>
      </c>
      <c r="X2893" t="str">
        <f t="shared" si="45"/>
        <v>Inversión</v>
      </c>
      <c r="Y2893" t="s">
        <v>7194</v>
      </c>
    </row>
    <row r="2894" spans="1:25">
      <c r="A2894" t="s">
        <v>3277</v>
      </c>
      <c r="B2894" t="s">
        <v>3375</v>
      </c>
      <c r="C2894" t="s">
        <v>7327</v>
      </c>
      <c r="D2894" t="s">
        <v>3076</v>
      </c>
      <c r="E2894" t="s">
        <v>3077</v>
      </c>
      <c r="F2894" t="s">
        <v>7193</v>
      </c>
      <c r="G2894" t="s">
        <v>7194</v>
      </c>
      <c r="H2894" t="s">
        <v>559</v>
      </c>
      <c r="I2894" t="s">
        <v>654</v>
      </c>
      <c r="J2894" t="s">
        <v>246</v>
      </c>
      <c r="K2894" t="s">
        <v>7195</v>
      </c>
      <c r="L2894" t="s">
        <v>247</v>
      </c>
      <c r="M2894">
        <v>33522811</v>
      </c>
      <c r="N2894">
        <v>0</v>
      </c>
      <c r="O2894">
        <v>33522811</v>
      </c>
      <c r="P2894">
        <v>13089860</v>
      </c>
      <c r="Q2894" t="s">
        <v>7326</v>
      </c>
      <c r="R2894" t="s">
        <v>3464</v>
      </c>
      <c r="S2894" t="s">
        <v>3270</v>
      </c>
      <c r="T2894" t="s">
        <v>5244</v>
      </c>
      <c r="U2894" t="s">
        <v>7328</v>
      </c>
      <c r="V2894" t="s">
        <v>7329</v>
      </c>
      <c r="W2894" t="s">
        <v>3085</v>
      </c>
      <c r="X2894" t="str">
        <f t="shared" si="45"/>
        <v>Inversión</v>
      </c>
      <c r="Y2894" t="s">
        <v>7194</v>
      </c>
    </row>
    <row r="2895" spans="1:25">
      <c r="A2895" t="s">
        <v>3229</v>
      </c>
      <c r="B2895" t="s">
        <v>3375</v>
      </c>
      <c r="C2895" t="s">
        <v>7330</v>
      </c>
      <c r="D2895" t="s">
        <v>3076</v>
      </c>
      <c r="E2895" t="s">
        <v>3077</v>
      </c>
      <c r="F2895" t="s">
        <v>7193</v>
      </c>
      <c r="G2895" t="s">
        <v>7194</v>
      </c>
      <c r="H2895" t="s">
        <v>559</v>
      </c>
      <c r="I2895" t="s">
        <v>654</v>
      </c>
      <c r="J2895" t="s">
        <v>246</v>
      </c>
      <c r="K2895" t="s">
        <v>7195</v>
      </c>
      <c r="L2895" t="s">
        <v>247</v>
      </c>
      <c r="M2895">
        <v>33522811</v>
      </c>
      <c r="N2895">
        <v>0</v>
      </c>
      <c r="O2895">
        <v>33522811</v>
      </c>
      <c r="P2895">
        <v>16921038</v>
      </c>
      <c r="Q2895" t="s">
        <v>7326</v>
      </c>
      <c r="R2895" t="s">
        <v>3438</v>
      </c>
      <c r="S2895" t="s">
        <v>3257</v>
      </c>
      <c r="T2895" t="s">
        <v>3728</v>
      </c>
      <c r="U2895" t="s">
        <v>7331</v>
      </c>
      <c r="V2895" t="s">
        <v>7332</v>
      </c>
      <c r="W2895" t="s">
        <v>3085</v>
      </c>
      <c r="X2895" t="str">
        <f t="shared" si="45"/>
        <v>Inversión</v>
      </c>
      <c r="Y2895" t="s">
        <v>7194</v>
      </c>
    </row>
    <row r="2896" spans="1:25">
      <c r="A2896" t="s">
        <v>3292</v>
      </c>
      <c r="B2896" t="s">
        <v>3375</v>
      </c>
      <c r="C2896" t="s">
        <v>7333</v>
      </c>
      <c r="D2896" t="s">
        <v>3076</v>
      </c>
      <c r="E2896" t="s">
        <v>3399</v>
      </c>
      <c r="F2896" t="s">
        <v>7193</v>
      </c>
      <c r="G2896" t="s">
        <v>7194</v>
      </c>
      <c r="H2896" t="s">
        <v>559</v>
      </c>
      <c r="I2896" t="s">
        <v>654</v>
      </c>
      <c r="J2896" t="s">
        <v>246</v>
      </c>
      <c r="K2896" t="s">
        <v>7195</v>
      </c>
      <c r="L2896" t="s">
        <v>247</v>
      </c>
      <c r="M2896">
        <v>41388011</v>
      </c>
      <c r="N2896">
        <v>0</v>
      </c>
      <c r="O2896">
        <v>41388011</v>
      </c>
      <c r="P2896">
        <v>41388011</v>
      </c>
      <c r="Q2896" t="s">
        <v>7334</v>
      </c>
      <c r="R2896" t="s">
        <v>3133</v>
      </c>
      <c r="S2896" t="s">
        <v>3085</v>
      </c>
      <c r="T2896" t="s">
        <v>3085</v>
      </c>
      <c r="U2896" t="s">
        <v>3085</v>
      </c>
      <c r="V2896" t="s">
        <v>3085</v>
      </c>
      <c r="W2896" t="s">
        <v>3085</v>
      </c>
      <c r="X2896" t="str">
        <f t="shared" si="45"/>
        <v>Inversión</v>
      </c>
      <c r="Y2896" t="s">
        <v>7194</v>
      </c>
    </row>
    <row r="2897" spans="1:25">
      <c r="A2897" t="s">
        <v>3297</v>
      </c>
      <c r="B2897" t="s">
        <v>3375</v>
      </c>
      <c r="C2897" t="s">
        <v>7335</v>
      </c>
      <c r="D2897" t="s">
        <v>3076</v>
      </c>
      <c r="E2897" t="s">
        <v>3077</v>
      </c>
      <c r="F2897" t="s">
        <v>7193</v>
      </c>
      <c r="G2897" t="s">
        <v>7194</v>
      </c>
      <c r="H2897" t="s">
        <v>554</v>
      </c>
      <c r="I2897" t="s">
        <v>653</v>
      </c>
      <c r="J2897" t="s">
        <v>246</v>
      </c>
      <c r="K2897" t="s">
        <v>7195</v>
      </c>
      <c r="L2897" t="s">
        <v>247</v>
      </c>
      <c r="M2897">
        <v>29590211</v>
      </c>
      <c r="N2897">
        <v>0</v>
      </c>
      <c r="O2897">
        <v>29590211</v>
      </c>
      <c r="P2897">
        <v>11272464</v>
      </c>
      <c r="Q2897" t="s">
        <v>7336</v>
      </c>
      <c r="R2897" t="s">
        <v>3125</v>
      </c>
      <c r="S2897" t="s">
        <v>7337</v>
      </c>
      <c r="T2897" t="s">
        <v>3694</v>
      </c>
      <c r="U2897" t="s">
        <v>7338</v>
      </c>
      <c r="V2897" t="s">
        <v>7339</v>
      </c>
      <c r="W2897" t="s">
        <v>3085</v>
      </c>
      <c r="X2897" t="str">
        <f t="shared" si="45"/>
        <v>Inversión</v>
      </c>
      <c r="Y2897" t="s">
        <v>7194</v>
      </c>
    </row>
    <row r="2898" spans="1:25">
      <c r="A2898" t="s">
        <v>3304</v>
      </c>
      <c r="B2898" t="s">
        <v>3375</v>
      </c>
      <c r="C2898" t="s">
        <v>7340</v>
      </c>
      <c r="D2898" t="s">
        <v>3076</v>
      </c>
      <c r="E2898" t="s">
        <v>3077</v>
      </c>
      <c r="F2898" t="s">
        <v>7193</v>
      </c>
      <c r="G2898" t="s">
        <v>7194</v>
      </c>
      <c r="H2898" t="s">
        <v>554</v>
      </c>
      <c r="I2898" t="s">
        <v>653</v>
      </c>
      <c r="J2898" t="s">
        <v>246</v>
      </c>
      <c r="K2898" t="s">
        <v>7195</v>
      </c>
      <c r="L2898" t="s">
        <v>247</v>
      </c>
      <c r="M2898">
        <v>29590211</v>
      </c>
      <c r="N2898">
        <v>0</v>
      </c>
      <c r="O2898">
        <v>29590211</v>
      </c>
      <c r="P2898">
        <v>9863404</v>
      </c>
      <c r="Q2898" t="s">
        <v>7336</v>
      </c>
      <c r="R2898" t="s">
        <v>3305</v>
      </c>
      <c r="S2898" t="s">
        <v>3277</v>
      </c>
      <c r="T2898" t="s">
        <v>4324</v>
      </c>
      <c r="U2898" t="s">
        <v>7341</v>
      </c>
      <c r="V2898" t="s">
        <v>7342</v>
      </c>
      <c r="W2898" t="s">
        <v>3085</v>
      </c>
      <c r="X2898" t="str">
        <f t="shared" si="45"/>
        <v>Inversión</v>
      </c>
      <c r="Y2898" t="s">
        <v>7194</v>
      </c>
    </row>
    <row r="2899" spans="1:25">
      <c r="A2899" t="s">
        <v>3237</v>
      </c>
      <c r="B2899" t="s">
        <v>3375</v>
      </c>
      <c r="C2899" t="s">
        <v>7343</v>
      </c>
      <c r="D2899" t="s">
        <v>3076</v>
      </c>
      <c r="E2899" t="s">
        <v>3077</v>
      </c>
      <c r="F2899" t="s">
        <v>7193</v>
      </c>
      <c r="G2899" t="s">
        <v>7194</v>
      </c>
      <c r="H2899" t="s">
        <v>554</v>
      </c>
      <c r="I2899" t="s">
        <v>653</v>
      </c>
      <c r="J2899" t="s">
        <v>246</v>
      </c>
      <c r="K2899" t="s">
        <v>7195</v>
      </c>
      <c r="L2899" t="s">
        <v>247</v>
      </c>
      <c r="M2899">
        <v>33522811</v>
      </c>
      <c r="N2899">
        <v>0</v>
      </c>
      <c r="O2899">
        <v>33522811</v>
      </c>
      <c r="P2899">
        <v>11174271</v>
      </c>
      <c r="Q2899" t="s">
        <v>7344</v>
      </c>
      <c r="R2899" t="s">
        <v>3428</v>
      </c>
      <c r="S2899" t="s">
        <v>3251</v>
      </c>
      <c r="T2899" t="s">
        <v>3118</v>
      </c>
      <c r="U2899" t="s">
        <v>7345</v>
      </c>
      <c r="V2899" t="s">
        <v>7346</v>
      </c>
      <c r="W2899" t="s">
        <v>3085</v>
      </c>
      <c r="X2899" t="str">
        <f t="shared" si="45"/>
        <v>Inversión</v>
      </c>
      <c r="Y2899" t="s">
        <v>7194</v>
      </c>
    </row>
    <row r="2900" spans="1:25">
      <c r="A2900" t="s">
        <v>3317</v>
      </c>
      <c r="B2900" t="s">
        <v>3375</v>
      </c>
      <c r="C2900" t="s">
        <v>7347</v>
      </c>
      <c r="D2900" t="s">
        <v>3076</v>
      </c>
      <c r="E2900" t="s">
        <v>3077</v>
      </c>
      <c r="F2900" t="s">
        <v>7193</v>
      </c>
      <c r="G2900" t="s">
        <v>7194</v>
      </c>
      <c r="H2900" t="s">
        <v>559</v>
      </c>
      <c r="I2900" t="s">
        <v>654</v>
      </c>
      <c r="J2900" t="s">
        <v>246</v>
      </c>
      <c r="K2900" t="s">
        <v>7195</v>
      </c>
      <c r="L2900" t="s">
        <v>247</v>
      </c>
      <c r="M2900">
        <v>33522811</v>
      </c>
      <c r="N2900">
        <v>0</v>
      </c>
      <c r="O2900">
        <v>33522811</v>
      </c>
      <c r="P2900">
        <v>17559945</v>
      </c>
      <c r="Q2900" t="s">
        <v>7348</v>
      </c>
      <c r="R2900" t="s">
        <v>3421</v>
      </c>
      <c r="S2900" t="s">
        <v>3245</v>
      </c>
      <c r="T2900" t="s">
        <v>4763</v>
      </c>
      <c r="U2900" t="s">
        <v>7349</v>
      </c>
      <c r="V2900" t="s">
        <v>7350</v>
      </c>
      <c r="W2900" t="s">
        <v>3085</v>
      </c>
      <c r="X2900" t="str">
        <f t="shared" si="45"/>
        <v>Inversión</v>
      </c>
      <c r="Y2900" t="s">
        <v>7194</v>
      </c>
    </row>
    <row r="2901" spans="1:25">
      <c r="A2901" t="s">
        <v>3325</v>
      </c>
      <c r="B2901" t="s">
        <v>3375</v>
      </c>
      <c r="C2901" t="s">
        <v>7351</v>
      </c>
      <c r="D2901" t="s">
        <v>3076</v>
      </c>
      <c r="E2901" t="s">
        <v>3077</v>
      </c>
      <c r="F2901" t="s">
        <v>7193</v>
      </c>
      <c r="G2901" t="s">
        <v>7194</v>
      </c>
      <c r="H2901" t="s">
        <v>559</v>
      </c>
      <c r="I2901" t="s">
        <v>654</v>
      </c>
      <c r="J2901" t="s">
        <v>246</v>
      </c>
      <c r="K2901" t="s">
        <v>7195</v>
      </c>
      <c r="L2901" t="s">
        <v>247</v>
      </c>
      <c r="M2901">
        <v>33522811</v>
      </c>
      <c r="N2901">
        <v>0</v>
      </c>
      <c r="O2901">
        <v>33522811</v>
      </c>
      <c r="P2901">
        <v>11174270</v>
      </c>
      <c r="Q2901" t="s">
        <v>7352</v>
      </c>
      <c r="R2901" t="s">
        <v>3118</v>
      </c>
      <c r="S2901" t="s">
        <v>3236</v>
      </c>
      <c r="T2901" t="s">
        <v>3209</v>
      </c>
      <c r="U2901" t="s">
        <v>7353</v>
      </c>
      <c r="V2901" t="s">
        <v>7354</v>
      </c>
      <c r="W2901" t="s">
        <v>3085</v>
      </c>
      <c r="X2901" t="str">
        <f t="shared" si="45"/>
        <v>Inversión</v>
      </c>
      <c r="Y2901" t="s">
        <v>7194</v>
      </c>
    </row>
    <row r="2902" spans="1:25">
      <c r="A2902" t="s">
        <v>3257</v>
      </c>
      <c r="B2902" t="s">
        <v>3375</v>
      </c>
      <c r="C2902" t="s">
        <v>7355</v>
      </c>
      <c r="D2902" t="s">
        <v>3076</v>
      </c>
      <c r="E2902" t="s">
        <v>3077</v>
      </c>
      <c r="F2902" t="s">
        <v>7193</v>
      </c>
      <c r="G2902" t="s">
        <v>7194</v>
      </c>
      <c r="H2902" t="s">
        <v>559</v>
      </c>
      <c r="I2902" t="s">
        <v>654</v>
      </c>
      <c r="J2902" t="s">
        <v>246</v>
      </c>
      <c r="K2902" t="s">
        <v>7195</v>
      </c>
      <c r="L2902" t="s">
        <v>247</v>
      </c>
      <c r="M2902">
        <v>41388011</v>
      </c>
      <c r="N2902">
        <v>0</v>
      </c>
      <c r="O2902">
        <v>41388011</v>
      </c>
      <c r="P2902">
        <v>13796004</v>
      </c>
      <c r="Q2902" t="s">
        <v>7356</v>
      </c>
      <c r="R2902" t="s">
        <v>3285</v>
      </c>
      <c r="S2902" t="s">
        <v>3221</v>
      </c>
      <c r="T2902" t="s">
        <v>4707</v>
      </c>
      <c r="U2902" t="s">
        <v>7357</v>
      </c>
      <c r="V2902" t="s">
        <v>7358</v>
      </c>
      <c r="W2902" t="s">
        <v>3085</v>
      </c>
      <c r="X2902" t="str">
        <f t="shared" si="45"/>
        <v>Inversión</v>
      </c>
      <c r="Y2902" t="s">
        <v>7194</v>
      </c>
    </row>
    <row r="2903" spans="1:25">
      <c r="A2903" t="s">
        <v>3245</v>
      </c>
      <c r="B2903" t="s">
        <v>3375</v>
      </c>
      <c r="C2903" t="s">
        <v>7359</v>
      </c>
      <c r="D2903" t="s">
        <v>3076</v>
      </c>
      <c r="E2903" t="s">
        <v>3077</v>
      </c>
      <c r="F2903" t="s">
        <v>7193</v>
      </c>
      <c r="G2903" t="s">
        <v>7194</v>
      </c>
      <c r="H2903" t="s">
        <v>559</v>
      </c>
      <c r="I2903" t="s">
        <v>654</v>
      </c>
      <c r="J2903" t="s">
        <v>246</v>
      </c>
      <c r="K2903" t="s">
        <v>7195</v>
      </c>
      <c r="L2903" t="s">
        <v>247</v>
      </c>
      <c r="M2903">
        <v>33522811</v>
      </c>
      <c r="N2903">
        <v>0</v>
      </c>
      <c r="O2903">
        <v>33522811</v>
      </c>
      <c r="P2903">
        <v>11174270</v>
      </c>
      <c r="Q2903" t="s">
        <v>7360</v>
      </c>
      <c r="R2903" t="s">
        <v>3406</v>
      </c>
      <c r="S2903" t="s">
        <v>3220</v>
      </c>
      <c r="T2903" t="s">
        <v>3413</v>
      </c>
      <c r="U2903" t="s">
        <v>7361</v>
      </c>
      <c r="V2903" t="s">
        <v>7362</v>
      </c>
      <c r="W2903" t="s">
        <v>3085</v>
      </c>
      <c r="X2903" t="str">
        <f t="shared" si="45"/>
        <v>Inversión</v>
      </c>
      <c r="Y2903" t="s">
        <v>7194</v>
      </c>
    </row>
    <row r="2904" spans="1:25">
      <c r="A2904" t="s">
        <v>3336</v>
      </c>
      <c r="B2904" t="s">
        <v>5414</v>
      </c>
      <c r="C2904" t="s">
        <v>7363</v>
      </c>
      <c r="D2904" t="s">
        <v>3076</v>
      </c>
      <c r="E2904" t="s">
        <v>3077</v>
      </c>
      <c r="F2904" t="s">
        <v>7193</v>
      </c>
      <c r="G2904" t="s">
        <v>7194</v>
      </c>
      <c r="H2904" t="s">
        <v>573</v>
      </c>
      <c r="I2904" t="s">
        <v>655</v>
      </c>
      <c r="J2904" t="s">
        <v>246</v>
      </c>
      <c r="K2904" t="s">
        <v>7195</v>
      </c>
      <c r="L2904" t="s">
        <v>247</v>
      </c>
      <c r="M2904">
        <v>536637780</v>
      </c>
      <c r="N2904">
        <v>0</v>
      </c>
      <c r="O2904">
        <v>536637780</v>
      </c>
      <c r="P2904">
        <v>0</v>
      </c>
      <c r="Q2904" t="s">
        <v>7364</v>
      </c>
      <c r="R2904" t="s">
        <v>3311</v>
      </c>
      <c r="S2904" t="s">
        <v>3428</v>
      </c>
      <c r="T2904" t="s">
        <v>3085</v>
      </c>
      <c r="U2904" t="s">
        <v>3085</v>
      </c>
      <c r="V2904" t="s">
        <v>3085</v>
      </c>
      <c r="W2904" t="s">
        <v>3085</v>
      </c>
      <c r="X2904" t="str">
        <f t="shared" si="45"/>
        <v>Inversión</v>
      </c>
      <c r="Y2904" t="s">
        <v>7194</v>
      </c>
    </row>
    <row r="2905" spans="1:25">
      <c r="A2905" t="s">
        <v>3343</v>
      </c>
      <c r="B2905" t="s">
        <v>4951</v>
      </c>
      <c r="C2905" t="s">
        <v>7365</v>
      </c>
      <c r="D2905" t="s">
        <v>3076</v>
      </c>
      <c r="E2905" t="s">
        <v>3077</v>
      </c>
      <c r="F2905" t="s">
        <v>7193</v>
      </c>
      <c r="G2905" t="s">
        <v>7194</v>
      </c>
      <c r="H2905" t="s">
        <v>568</v>
      </c>
      <c r="I2905" t="s">
        <v>652</v>
      </c>
      <c r="J2905" t="s">
        <v>246</v>
      </c>
      <c r="K2905" t="s">
        <v>7195</v>
      </c>
      <c r="L2905" t="s">
        <v>247</v>
      </c>
      <c r="M2905">
        <v>2600000000</v>
      </c>
      <c r="N2905">
        <v>0</v>
      </c>
      <c r="O2905">
        <v>2600000000</v>
      </c>
      <c r="P2905">
        <v>0</v>
      </c>
      <c r="Q2905" t="s">
        <v>7366</v>
      </c>
      <c r="R2905" t="s">
        <v>3472</v>
      </c>
      <c r="S2905" t="s">
        <v>3325</v>
      </c>
      <c r="T2905" t="s">
        <v>7367</v>
      </c>
      <c r="U2905" t="s">
        <v>3085</v>
      </c>
      <c r="V2905" t="s">
        <v>3085</v>
      </c>
      <c r="W2905" t="s">
        <v>3085</v>
      </c>
      <c r="X2905" t="str">
        <f t="shared" si="45"/>
        <v>Inversión</v>
      </c>
      <c r="Y2905" t="s">
        <v>7194</v>
      </c>
    </row>
    <row r="2906" spans="1:25">
      <c r="A2906" t="s">
        <v>3350</v>
      </c>
      <c r="B2906" t="s">
        <v>4710</v>
      </c>
      <c r="C2906" t="s">
        <v>7368</v>
      </c>
      <c r="D2906" t="s">
        <v>3076</v>
      </c>
      <c r="E2906" t="s">
        <v>3077</v>
      </c>
      <c r="F2906" t="s">
        <v>7193</v>
      </c>
      <c r="G2906" t="s">
        <v>7194</v>
      </c>
      <c r="H2906" t="s">
        <v>576</v>
      </c>
      <c r="I2906" t="s">
        <v>656</v>
      </c>
      <c r="J2906" t="s">
        <v>246</v>
      </c>
      <c r="K2906" t="s">
        <v>7195</v>
      </c>
      <c r="L2906" t="s">
        <v>247</v>
      </c>
      <c r="M2906">
        <v>230000000</v>
      </c>
      <c r="N2906">
        <v>0</v>
      </c>
      <c r="O2906">
        <v>230000000</v>
      </c>
      <c r="P2906">
        <v>2742288</v>
      </c>
      <c r="Q2906" t="s">
        <v>7369</v>
      </c>
      <c r="R2906" t="s">
        <v>3344</v>
      </c>
      <c r="S2906" t="s">
        <v>3285</v>
      </c>
      <c r="T2906" t="s">
        <v>3085</v>
      </c>
      <c r="U2906" t="s">
        <v>3085</v>
      </c>
      <c r="V2906" t="s">
        <v>3085</v>
      </c>
      <c r="W2906" t="s">
        <v>3085</v>
      </c>
      <c r="X2906" t="str">
        <f t="shared" si="45"/>
        <v>Inversión</v>
      </c>
      <c r="Y2906" t="s">
        <v>7194</v>
      </c>
    </row>
    <row r="2907" spans="1:25">
      <c r="A2907" t="s">
        <v>3265</v>
      </c>
      <c r="B2907" t="s">
        <v>4710</v>
      </c>
      <c r="C2907" t="s">
        <v>7370</v>
      </c>
      <c r="D2907" t="s">
        <v>3076</v>
      </c>
      <c r="E2907" t="s">
        <v>3077</v>
      </c>
      <c r="F2907" t="s">
        <v>7193</v>
      </c>
      <c r="G2907" t="s">
        <v>7194</v>
      </c>
      <c r="H2907" t="s">
        <v>576</v>
      </c>
      <c r="I2907" t="s">
        <v>656</v>
      </c>
      <c r="J2907" t="s">
        <v>246</v>
      </c>
      <c r="K2907" t="s">
        <v>7195</v>
      </c>
      <c r="L2907" t="s">
        <v>247</v>
      </c>
      <c r="M2907">
        <v>43000000</v>
      </c>
      <c r="N2907">
        <v>0</v>
      </c>
      <c r="O2907">
        <v>43000000</v>
      </c>
      <c r="P2907">
        <v>2586410</v>
      </c>
      <c r="Q2907" t="s">
        <v>7371</v>
      </c>
      <c r="R2907" t="s">
        <v>3486</v>
      </c>
      <c r="S2907" t="s">
        <v>3118</v>
      </c>
      <c r="T2907" t="s">
        <v>3500</v>
      </c>
      <c r="U2907" t="s">
        <v>3085</v>
      </c>
      <c r="V2907" t="s">
        <v>3085</v>
      </c>
      <c r="W2907" t="s">
        <v>3085</v>
      </c>
      <c r="X2907" t="str">
        <f t="shared" si="45"/>
        <v>Inversión</v>
      </c>
      <c r="Y2907" t="s">
        <v>7194</v>
      </c>
    </row>
    <row r="2908" spans="1:25">
      <c r="A2908" t="s">
        <v>3365</v>
      </c>
      <c r="B2908" t="s">
        <v>4710</v>
      </c>
      <c r="C2908" t="s">
        <v>7372</v>
      </c>
      <c r="D2908" t="s">
        <v>3076</v>
      </c>
      <c r="E2908" t="s">
        <v>3077</v>
      </c>
      <c r="F2908" t="s">
        <v>7193</v>
      </c>
      <c r="G2908" t="s">
        <v>7194</v>
      </c>
      <c r="H2908" t="s">
        <v>568</v>
      </c>
      <c r="I2908" t="s">
        <v>652</v>
      </c>
      <c r="J2908" t="s">
        <v>246</v>
      </c>
      <c r="K2908" t="s">
        <v>7195</v>
      </c>
      <c r="L2908" t="s">
        <v>247</v>
      </c>
      <c r="M2908">
        <v>3000000000</v>
      </c>
      <c r="N2908">
        <v>0</v>
      </c>
      <c r="O2908">
        <v>3000000000</v>
      </c>
      <c r="P2908">
        <v>865533064.19000006</v>
      </c>
      <c r="Q2908" t="s">
        <v>7373</v>
      </c>
      <c r="R2908" t="s">
        <v>3492</v>
      </c>
      <c r="S2908" t="s">
        <v>3421</v>
      </c>
      <c r="T2908" t="s">
        <v>3879</v>
      </c>
      <c r="U2908" t="s">
        <v>3085</v>
      </c>
      <c r="V2908" t="s">
        <v>3085</v>
      </c>
      <c r="W2908" t="s">
        <v>3085</v>
      </c>
      <c r="X2908" t="str">
        <f t="shared" si="45"/>
        <v>Inversión</v>
      </c>
      <c r="Y2908" t="s">
        <v>7194</v>
      </c>
    </row>
    <row r="2909" spans="1:25">
      <c r="A2909" t="s">
        <v>3073</v>
      </c>
      <c r="B2909" t="s">
        <v>4454</v>
      </c>
      <c r="C2909" t="s">
        <v>7374</v>
      </c>
      <c r="D2909" t="s">
        <v>3076</v>
      </c>
      <c r="E2909" t="s">
        <v>3077</v>
      </c>
      <c r="F2909" t="s">
        <v>7375</v>
      </c>
      <c r="G2909" t="s">
        <v>7376</v>
      </c>
      <c r="H2909" t="s">
        <v>340</v>
      </c>
      <c r="I2909" t="s">
        <v>341</v>
      </c>
      <c r="J2909" t="s">
        <v>246</v>
      </c>
      <c r="K2909" t="s">
        <v>3079</v>
      </c>
      <c r="L2909" t="s">
        <v>247</v>
      </c>
      <c r="M2909">
        <v>25500000</v>
      </c>
      <c r="N2909">
        <v>5180800</v>
      </c>
      <c r="O2909">
        <v>30680800</v>
      </c>
      <c r="P2909">
        <v>0</v>
      </c>
      <c r="Q2909" t="s">
        <v>7377</v>
      </c>
      <c r="R2909" t="s">
        <v>3073</v>
      </c>
      <c r="S2909" t="s">
        <v>7378</v>
      </c>
      <c r="T2909" t="s">
        <v>7379</v>
      </c>
      <c r="U2909" t="s">
        <v>7380</v>
      </c>
      <c r="V2909" t="s">
        <v>7381</v>
      </c>
      <c r="W2909" t="s">
        <v>3085</v>
      </c>
      <c r="X2909" t="str">
        <f t="shared" si="45"/>
        <v>Funcionamiento</v>
      </c>
      <c r="Y2909" t="s">
        <v>7376</v>
      </c>
    </row>
    <row r="2910" spans="1:25">
      <c r="A2910" t="s">
        <v>3086</v>
      </c>
      <c r="B2910" t="s">
        <v>4454</v>
      </c>
      <c r="C2910" t="s">
        <v>7382</v>
      </c>
      <c r="D2910" t="s">
        <v>3076</v>
      </c>
      <c r="E2910" t="s">
        <v>3077</v>
      </c>
      <c r="F2910" t="s">
        <v>7375</v>
      </c>
      <c r="G2910" t="s">
        <v>7376</v>
      </c>
      <c r="H2910" t="s">
        <v>340</v>
      </c>
      <c r="I2910" t="s">
        <v>341</v>
      </c>
      <c r="J2910" t="s">
        <v>246</v>
      </c>
      <c r="K2910" t="s">
        <v>3079</v>
      </c>
      <c r="L2910" t="s">
        <v>247</v>
      </c>
      <c r="M2910">
        <v>2500000</v>
      </c>
      <c r="N2910">
        <v>-37598</v>
      </c>
      <c r="O2910">
        <v>2462402</v>
      </c>
      <c r="P2910">
        <v>0</v>
      </c>
      <c r="Q2910" t="s">
        <v>7383</v>
      </c>
      <c r="R2910" t="s">
        <v>3086</v>
      </c>
      <c r="S2910" t="s">
        <v>7384</v>
      </c>
      <c r="T2910" t="s">
        <v>7385</v>
      </c>
      <c r="U2910" t="s">
        <v>7386</v>
      </c>
      <c r="V2910" t="s">
        <v>7387</v>
      </c>
      <c r="W2910" t="s">
        <v>3085</v>
      </c>
      <c r="X2910" t="str">
        <f t="shared" si="45"/>
        <v>Funcionamiento</v>
      </c>
      <c r="Y2910" t="s">
        <v>7376</v>
      </c>
    </row>
    <row r="2911" spans="1:25">
      <c r="A2911" t="s">
        <v>3086</v>
      </c>
      <c r="B2911" t="s">
        <v>4454</v>
      </c>
      <c r="C2911" t="s">
        <v>7382</v>
      </c>
      <c r="D2911" t="s">
        <v>3076</v>
      </c>
      <c r="E2911" t="s">
        <v>3077</v>
      </c>
      <c r="F2911" t="s">
        <v>7375</v>
      </c>
      <c r="G2911" t="s">
        <v>7376</v>
      </c>
      <c r="H2911" t="s">
        <v>344</v>
      </c>
      <c r="I2911" t="s">
        <v>345</v>
      </c>
      <c r="J2911" t="s">
        <v>246</v>
      </c>
      <c r="K2911" t="s">
        <v>3079</v>
      </c>
      <c r="L2911" t="s">
        <v>247</v>
      </c>
      <c r="M2911">
        <v>0</v>
      </c>
      <c r="N2911">
        <v>1926741</v>
      </c>
      <c r="O2911">
        <v>1926741</v>
      </c>
      <c r="P2911">
        <v>0</v>
      </c>
      <c r="Q2911" t="s">
        <v>7383</v>
      </c>
      <c r="R2911" t="s">
        <v>3086</v>
      </c>
      <c r="S2911" t="s">
        <v>7384</v>
      </c>
      <c r="T2911" t="s">
        <v>7385</v>
      </c>
      <c r="U2911" t="s">
        <v>7386</v>
      </c>
      <c r="V2911" t="s">
        <v>7387</v>
      </c>
      <c r="W2911" t="s">
        <v>3085</v>
      </c>
      <c r="X2911" t="str">
        <f t="shared" si="45"/>
        <v>Funcionamiento</v>
      </c>
      <c r="Y2911" t="s">
        <v>7376</v>
      </c>
    </row>
    <row r="2912" spans="1:25">
      <c r="A2912" t="s">
        <v>3093</v>
      </c>
      <c r="B2912" t="s">
        <v>4454</v>
      </c>
      <c r="C2912" t="s">
        <v>7388</v>
      </c>
      <c r="D2912" t="s">
        <v>3076</v>
      </c>
      <c r="E2912" t="s">
        <v>3331</v>
      </c>
      <c r="F2912" t="s">
        <v>7375</v>
      </c>
      <c r="G2912" t="s">
        <v>7376</v>
      </c>
      <c r="H2912" t="s">
        <v>382</v>
      </c>
      <c r="I2912" t="s">
        <v>383</v>
      </c>
      <c r="J2912" t="s">
        <v>246</v>
      </c>
      <c r="K2912" t="s">
        <v>3079</v>
      </c>
      <c r="L2912" t="s">
        <v>247</v>
      </c>
      <c r="M2912">
        <v>28716096</v>
      </c>
      <c r="N2912">
        <v>-28716096</v>
      </c>
      <c r="O2912">
        <v>0</v>
      </c>
      <c r="P2912">
        <v>0</v>
      </c>
      <c r="Q2912" t="s">
        <v>7389</v>
      </c>
      <c r="R2912" t="s">
        <v>3093</v>
      </c>
      <c r="S2912" t="s">
        <v>3073</v>
      </c>
      <c r="T2912" t="s">
        <v>3085</v>
      </c>
      <c r="U2912" t="s">
        <v>3085</v>
      </c>
      <c r="V2912" t="s">
        <v>3085</v>
      </c>
      <c r="W2912" t="s">
        <v>3085</v>
      </c>
      <c r="X2912" t="str">
        <f t="shared" si="45"/>
        <v>Funcionamiento</v>
      </c>
      <c r="Y2912" t="s">
        <v>7376</v>
      </c>
    </row>
    <row r="2913" spans="1:25">
      <c r="A2913" t="s">
        <v>3100</v>
      </c>
      <c r="B2913" t="s">
        <v>4454</v>
      </c>
      <c r="C2913" t="s">
        <v>7390</v>
      </c>
      <c r="D2913" t="s">
        <v>3076</v>
      </c>
      <c r="E2913" t="s">
        <v>3077</v>
      </c>
      <c r="F2913" t="s">
        <v>7375</v>
      </c>
      <c r="G2913" t="s">
        <v>7376</v>
      </c>
      <c r="H2913" t="s">
        <v>342</v>
      </c>
      <c r="I2913" t="s">
        <v>343</v>
      </c>
      <c r="J2913" t="s">
        <v>246</v>
      </c>
      <c r="K2913" t="s">
        <v>3079</v>
      </c>
      <c r="L2913" t="s">
        <v>247</v>
      </c>
      <c r="M2913">
        <v>3200000</v>
      </c>
      <c r="N2913">
        <v>781042</v>
      </c>
      <c r="O2913">
        <v>3981042</v>
      </c>
      <c r="P2913">
        <v>0</v>
      </c>
      <c r="Q2913" t="s">
        <v>7391</v>
      </c>
      <c r="R2913" t="s">
        <v>3100</v>
      </c>
      <c r="S2913" t="s">
        <v>7392</v>
      </c>
      <c r="T2913" t="s">
        <v>7393</v>
      </c>
      <c r="U2913" t="s">
        <v>7394</v>
      </c>
      <c r="V2913" t="s">
        <v>7395</v>
      </c>
      <c r="W2913" t="s">
        <v>3085</v>
      </c>
      <c r="X2913" t="str">
        <f t="shared" si="45"/>
        <v>Funcionamiento</v>
      </c>
      <c r="Y2913" t="s">
        <v>7376</v>
      </c>
    </row>
    <row r="2914" spans="1:25">
      <c r="A2914" t="s">
        <v>3107</v>
      </c>
      <c r="B2914" t="s">
        <v>4168</v>
      </c>
      <c r="C2914" t="s">
        <v>7396</v>
      </c>
      <c r="D2914" t="s">
        <v>3076</v>
      </c>
      <c r="E2914" t="s">
        <v>3077</v>
      </c>
      <c r="F2914" t="s">
        <v>7375</v>
      </c>
      <c r="G2914" t="s">
        <v>7376</v>
      </c>
      <c r="H2914" t="s">
        <v>360</v>
      </c>
      <c r="I2914" t="s">
        <v>361</v>
      </c>
      <c r="J2914" t="s">
        <v>246</v>
      </c>
      <c r="K2914" t="s">
        <v>3079</v>
      </c>
      <c r="L2914" t="s">
        <v>247</v>
      </c>
      <c r="M2914">
        <v>28716096</v>
      </c>
      <c r="N2914">
        <v>2172960</v>
      </c>
      <c r="O2914">
        <v>30889056</v>
      </c>
      <c r="P2914">
        <v>0</v>
      </c>
      <c r="Q2914" t="s">
        <v>7397</v>
      </c>
      <c r="R2914" t="s">
        <v>3107</v>
      </c>
      <c r="S2914" t="s">
        <v>7398</v>
      </c>
      <c r="T2914" t="s">
        <v>7399</v>
      </c>
      <c r="U2914" t="s">
        <v>7400</v>
      </c>
      <c r="V2914" t="s">
        <v>7401</v>
      </c>
      <c r="W2914" t="s">
        <v>3085</v>
      </c>
      <c r="X2914" t="str">
        <f t="shared" si="45"/>
        <v>Funcionamiento</v>
      </c>
      <c r="Y2914" t="s">
        <v>7376</v>
      </c>
    </row>
    <row r="2915" spans="1:25">
      <c r="A2915" t="s">
        <v>3111</v>
      </c>
      <c r="B2915" t="s">
        <v>3910</v>
      </c>
      <c r="C2915" t="s">
        <v>7402</v>
      </c>
      <c r="D2915" t="s">
        <v>3076</v>
      </c>
      <c r="E2915" t="s">
        <v>3077</v>
      </c>
      <c r="F2915" t="s">
        <v>7375</v>
      </c>
      <c r="G2915" t="s">
        <v>7376</v>
      </c>
      <c r="H2915" t="s">
        <v>309</v>
      </c>
      <c r="I2915" t="s">
        <v>311</v>
      </c>
      <c r="J2915" t="s">
        <v>246</v>
      </c>
      <c r="K2915" t="s">
        <v>3079</v>
      </c>
      <c r="L2915" t="s">
        <v>247</v>
      </c>
      <c r="M2915">
        <v>4193224</v>
      </c>
      <c r="N2915">
        <v>0</v>
      </c>
      <c r="O2915">
        <v>4193224</v>
      </c>
      <c r="P2915">
        <v>0</v>
      </c>
      <c r="Q2915" t="s">
        <v>7403</v>
      </c>
      <c r="R2915" t="s">
        <v>3111</v>
      </c>
      <c r="S2915" t="s">
        <v>7404</v>
      </c>
      <c r="T2915" t="s">
        <v>3085</v>
      </c>
      <c r="U2915" t="s">
        <v>7405</v>
      </c>
      <c r="V2915" t="s">
        <v>7406</v>
      </c>
      <c r="W2915" t="s">
        <v>3085</v>
      </c>
      <c r="X2915" t="str">
        <f t="shared" si="45"/>
        <v>Funcionamiento</v>
      </c>
      <c r="Y2915" t="s">
        <v>7376</v>
      </c>
    </row>
    <row r="2916" spans="1:25">
      <c r="A2916" t="s">
        <v>3111</v>
      </c>
      <c r="B2916" t="s">
        <v>3910</v>
      </c>
      <c r="C2916" t="s">
        <v>7402</v>
      </c>
      <c r="D2916" t="s">
        <v>3076</v>
      </c>
      <c r="E2916" t="s">
        <v>3077</v>
      </c>
      <c r="F2916" t="s">
        <v>7375</v>
      </c>
      <c r="G2916" t="s">
        <v>7376</v>
      </c>
      <c r="H2916" t="s">
        <v>358</v>
      </c>
      <c r="I2916" t="s">
        <v>359</v>
      </c>
      <c r="J2916" t="s">
        <v>246</v>
      </c>
      <c r="K2916" t="s">
        <v>3079</v>
      </c>
      <c r="L2916" t="s">
        <v>247</v>
      </c>
      <c r="M2916">
        <v>5874422</v>
      </c>
      <c r="N2916">
        <v>0</v>
      </c>
      <c r="O2916">
        <v>5874422</v>
      </c>
      <c r="P2916">
        <v>0</v>
      </c>
      <c r="Q2916" t="s">
        <v>7403</v>
      </c>
      <c r="R2916" t="s">
        <v>3111</v>
      </c>
      <c r="S2916" t="s">
        <v>7404</v>
      </c>
      <c r="T2916" t="s">
        <v>3085</v>
      </c>
      <c r="U2916" t="s">
        <v>7405</v>
      </c>
      <c r="V2916" t="s">
        <v>7406</v>
      </c>
      <c r="W2916" t="s">
        <v>3085</v>
      </c>
      <c r="X2916" t="str">
        <f t="shared" si="45"/>
        <v>Funcionamiento</v>
      </c>
      <c r="Y2916" t="s">
        <v>7376</v>
      </c>
    </row>
    <row r="2917" spans="1:25">
      <c r="A2917" t="s">
        <v>3111</v>
      </c>
      <c r="B2917" t="s">
        <v>3910</v>
      </c>
      <c r="C2917" t="s">
        <v>7402</v>
      </c>
      <c r="D2917" t="s">
        <v>3076</v>
      </c>
      <c r="E2917" t="s">
        <v>3077</v>
      </c>
      <c r="F2917" t="s">
        <v>7375</v>
      </c>
      <c r="G2917" t="s">
        <v>7376</v>
      </c>
      <c r="H2917" t="s">
        <v>333</v>
      </c>
      <c r="I2917" t="s">
        <v>335</v>
      </c>
      <c r="J2917" t="s">
        <v>246</v>
      </c>
      <c r="K2917" t="s">
        <v>3079</v>
      </c>
      <c r="L2917" t="s">
        <v>247</v>
      </c>
      <c r="M2917">
        <v>499424</v>
      </c>
      <c r="N2917">
        <v>0</v>
      </c>
      <c r="O2917">
        <v>499424</v>
      </c>
      <c r="P2917">
        <v>0</v>
      </c>
      <c r="Q2917" t="s">
        <v>7403</v>
      </c>
      <c r="R2917" t="s">
        <v>3111</v>
      </c>
      <c r="S2917" t="s">
        <v>7404</v>
      </c>
      <c r="T2917" t="s">
        <v>3085</v>
      </c>
      <c r="U2917" t="s">
        <v>7405</v>
      </c>
      <c r="V2917" t="s">
        <v>7406</v>
      </c>
      <c r="W2917" t="s">
        <v>3085</v>
      </c>
      <c r="X2917" t="str">
        <f t="shared" si="45"/>
        <v>Funcionamiento</v>
      </c>
      <c r="Y2917" t="s">
        <v>7376</v>
      </c>
    </row>
    <row r="2918" spans="1:25">
      <c r="A2918" t="s">
        <v>3111</v>
      </c>
      <c r="B2918" t="s">
        <v>3910</v>
      </c>
      <c r="C2918" t="s">
        <v>7402</v>
      </c>
      <c r="D2918" t="s">
        <v>3076</v>
      </c>
      <c r="E2918" t="s">
        <v>3077</v>
      </c>
      <c r="F2918" t="s">
        <v>7375</v>
      </c>
      <c r="G2918" t="s">
        <v>7376</v>
      </c>
      <c r="H2918" t="s">
        <v>292</v>
      </c>
      <c r="I2918" t="s">
        <v>293</v>
      </c>
      <c r="J2918" t="s">
        <v>246</v>
      </c>
      <c r="K2918" t="s">
        <v>3079</v>
      </c>
      <c r="L2918" t="s">
        <v>247</v>
      </c>
      <c r="M2918">
        <v>43418864</v>
      </c>
      <c r="N2918">
        <v>0</v>
      </c>
      <c r="O2918">
        <v>43418864</v>
      </c>
      <c r="P2918">
        <v>0</v>
      </c>
      <c r="Q2918" t="s">
        <v>7403</v>
      </c>
      <c r="R2918" t="s">
        <v>3111</v>
      </c>
      <c r="S2918" t="s">
        <v>7404</v>
      </c>
      <c r="T2918" t="s">
        <v>3085</v>
      </c>
      <c r="U2918" t="s">
        <v>7405</v>
      </c>
      <c r="V2918" t="s">
        <v>7406</v>
      </c>
      <c r="W2918" t="s">
        <v>3085</v>
      </c>
      <c r="X2918" t="str">
        <f t="shared" si="45"/>
        <v>Funcionamiento</v>
      </c>
      <c r="Y2918" t="s">
        <v>7376</v>
      </c>
    </row>
    <row r="2919" spans="1:25">
      <c r="A2919" t="s">
        <v>3111</v>
      </c>
      <c r="B2919" t="s">
        <v>3910</v>
      </c>
      <c r="C2919" t="s">
        <v>7402</v>
      </c>
      <c r="D2919" t="s">
        <v>3076</v>
      </c>
      <c r="E2919" t="s">
        <v>3077</v>
      </c>
      <c r="F2919" t="s">
        <v>7375</v>
      </c>
      <c r="G2919" t="s">
        <v>7376</v>
      </c>
      <c r="H2919" t="s">
        <v>294</v>
      </c>
      <c r="I2919" t="s">
        <v>296</v>
      </c>
      <c r="J2919" t="s">
        <v>246</v>
      </c>
      <c r="K2919" t="s">
        <v>3079</v>
      </c>
      <c r="L2919" t="s">
        <v>247</v>
      </c>
      <c r="M2919">
        <v>1144380</v>
      </c>
      <c r="N2919">
        <v>0</v>
      </c>
      <c r="O2919">
        <v>1144380</v>
      </c>
      <c r="P2919">
        <v>0</v>
      </c>
      <c r="Q2919" t="s">
        <v>7403</v>
      </c>
      <c r="R2919" t="s">
        <v>3111</v>
      </c>
      <c r="S2919" t="s">
        <v>7404</v>
      </c>
      <c r="T2919" t="s">
        <v>3085</v>
      </c>
      <c r="U2919" t="s">
        <v>7405</v>
      </c>
      <c r="V2919" t="s">
        <v>7406</v>
      </c>
      <c r="W2919" t="s">
        <v>3085</v>
      </c>
      <c r="X2919" t="str">
        <f t="shared" si="45"/>
        <v>Funcionamiento</v>
      </c>
      <c r="Y2919" t="s">
        <v>7376</v>
      </c>
    </row>
    <row r="2920" spans="1:25">
      <c r="A2920" t="s">
        <v>3111</v>
      </c>
      <c r="B2920" t="s">
        <v>3910</v>
      </c>
      <c r="C2920" t="s">
        <v>7402</v>
      </c>
      <c r="D2920" t="s">
        <v>3076</v>
      </c>
      <c r="E2920" t="s">
        <v>3077</v>
      </c>
      <c r="F2920" t="s">
        <v>7375</v>
      </c>
      <c r="G2920" t="s">
        <v>7376</v>
      </c>
      <c r="H2920" t="s">
        <v>297</v>
      </c>
      <c r="I2920" t="s">
        <v>299</v>
      </c>
      <c r="J2920" t="s">
        <v>246</v>
      </c>
      <c r="K2920" t="s">
        <v>3079</v>
      </c>
      <c r="L2920" t="s">
        <v>247</v>
      </c>
      <c r="M2920">
        <v>1727945</v>
      </c>
      <c r="N2920">
        <v>0</v>
      </c>
      <c r="O2920">
        <v>1727945</v>
      </c>
      <c r="P2920">
        <v>0</v>
      </c>
      <c r="Q2920" t="s">
        <v>7403</v>
      </c>
      <c r="R2920" t="s">
        <v>3111</v>
      </c>
      <c r="S2920" t="s">
        <v>7404</v>
      </c>
      <c r="T2920" t="s">
        <v>3085</v>
      </c>
      <c r="U2920" t="s">
        <v>7405</v>
      </c>
      <c r="V2920" t="s">
        <v>7406</v>
      </c>
      <c r="W2920" t="s">
        <v>3085</v>
      </c>
      <c r="X2920" t="str">
        <f t="shared" si="45"/>
        <v>Funcionamiento</v>
      </c>
      <c r="Y2920" t="s">
        <v>7376</v>
      </c>
    </row>
    <row r="2921" spans="1:25">
      <c r="A2921" t="s">
        <v>3111</v>
      </c>
      <c r="B2921" t="s">
        <v>3910</v>
      </c>
      <c r="C2921" t="s">
        <v>7402</v>
      </c>
      <c r="D2921" t="s">
        <v>3076</v>
      </c>
      <c r="E2921" t="s">
        <v>3077</v>
      </c>
      <c r="F2921" t="s">
        <v>7375</v>
      </c>
      <c r="G2921" t="s">
        <v>7376</v>
      </c>
      <c r="H2921" t="s">
        <v>303</v>
      </c>
      <c r="I2921" t="s">
        <v>305</v>
      </c>
      <c r="J2921" t="s">
        <v>246</v>
      </c>
      <c r="K2921" t="s">
        <v>3079</v>
      </c>
      <c r="L2921" t="s">
        <v>247</v>
      </c>
      <c r="M2921">
        <v>1656190</v>
      </c>
      <c r="N2921">
        <v>0</v>
      </c>
      <c r="O2921">
        <v>1656190</v>
      </c>
      <c r="P2921">
        <v>0</v>
      </c>
      <c r="Q2921" t="s">
        <v>7403</v>
      </c>
      <c r="R2921" t="s">
        <v>3111</v>
      </c>
      <c r="S2921" t="s">
        <v>7404</v>
      </c>
      <c r="T2921" t="s">
        <v>3085</v>
      </c>
      <c r="U2921" t="s">
        <v>7405</v>
      </c>
      <c r="V2921" t="s">
        <v>7406</v>
      </c>
      <c r="W2921" t="s">
        <v>3085</v>
      </c>
      <c r="X2921" t="str">
        <f t="shared" si="45"/>
        <v>Funcionamiento</v>
      </c>
      <c r="Y2921" t="s">
        <v>7376</v>
      </c>
    </row>
    <row r="2922" spans="1:25">
      <c r="A2922" t="s">
        <v>3111</v>
      </c>
      <c r="B2922" t="s">
        <v>3910</v>
      </c>
      <c r="C2922" t="s">
        <v>7402</v>
      </c>
      <c r="D2922" t="s">
        <v>3076</v>
      </c>
      <c r="E2922" t="s">
        <v>3077</v>
      </c>
      <c r="F2922" t="s">
        <v>7375</v>
      </c>
      <c r="G2922" t="s">
        <v>7376</v>
      </c>
      <c r="H2922" t="s">
        <v>336</v>
      </c>
      <c r="I2922" t="s">
        <v>337</v>
      </c>
      <c r="J2922" t="s">
        <v>246</v>
      </c>
      <c r="K2922" t="s">
        <v>3079</v>
      </c>
      <c r="L2922" t="s">
        <v>247</v>
      </c>
      <c r="M2922">
        <v>2240265</v>
      </c>
      <c r="N2922">
        <v>0</v>
      </c>
      <c r="O2922">
        <v>2240265</v>
      </c>
      <c r="P2922">
        <v>0</v>
      </c>
      <c r="Q2922" t="s">
        <v>7403</v>
      </c>
      <c r="R2922" t="s">
        <v>3111</v>
      </c>
      <c r="S2922" t="s">
        <v>7404</v>
      </c>
      <c r="T2922" t="s">
        <v>3085</v>
      </c>
      <c r="U2922" t="s">
        <v>7405</v>
      </c>
      <c r="V2922" t="s">
        <v>7406</v>
      </c>
      <c r="W2922" t="s">
        <v>3085</v>
      </c>
      <c r="X2922" t="str">
        <f t="shared" si="45"/>
        <v>Funcionamiento</v>
      </c>
      <c r="Y2922" t="s">
        <v>7376</v>
      </c>
    </row>
    <row r="2923" spans="1:25">
      <c r="A2923" t="s">
        <v>3111</v>
      </c>
      <c r="B2923" t="s">
        <v>3910</v>
      </c>
      <c r="C2923" t="s">
        <v>7402</v>
      </c>
      <c r="D2923" t="s">
        <v>3076</v>
      </c>
      <c r="E2923" t="s">
        <v>3077</v>
      </c>
      <c r="F2923" t="s">
        <v>7375</v>
      </c>
      <c r="G2923" t="s">
        <v>7376</v>
      </c>
      <c r="H2923" t="s">
        <v>331</v>
      </c>
      <c r="I2923" t="s">
        <v>587</v>
      </c>
      <c r="J2923" t="s">
        <v>246</v>
      </c>
      <c r="K2923" t="s">
        <v>3079</v>
      </c>
      <c r="L2923" t="s">
        <v>247</v>
      </c>
      <c r="M2923">
        <v>8150</v>
      </c>
      <c r="N2923">
        <v>0</v>
      </c>
      <c r="O2923">
        <v>8150</v>
      </c>
      <c r="P2923">
        <v>0</v>
      </c>
      <c r="Q2923" t="s">
        <v>7403</v>
      </c>
      <c r="R2923" t="s">
        <v>3111</v>
      </c>
      <c r="S2923" t="s">
        <v>7404</v>
      </c>
      <c r="T2923" t="s">
        <v>3085</v>
      </c>
      <c r="U2923" t="s">
        <v>7405</v>
      </c>
      <c r="V2923" t="s">
        <v>7406</v>
      </c>
      <c r="W2923" t="s">
        <v>3085</v>
      </c>
      <c r="X2923" t="str">
        <f t="shared" si="45"/>
        <v>Funcionamiento</v>
      </c>
      <c r="Y2923" t="s">
        <v>7376</v>
      </c>
    </row>
    <row r="2924" spans="1:25">
      <c r="A2924" t="s">
        <v>3117</v>
      </c>
      <c r="B2924" t="s">
        <v>3910</v>
      </c>
      <c r="C2924" t="s">
        <v>7407</v>
      </c>
      <c r="D2924" t="s">
        <v>3076</v>
      </c>
      <c r="E2924" t="s">
        <v>3077</v>
      </c>
      <c r="F2924" t="s">
        <v>7375</v>
      </c>
      <c r="G2924" t="s">
        <v>7376</v>
      </c>
      <c r="H2924" t="s">
        <v>324</v>
      </c>
      <c r="I2924" t="s">
        <v>325</v>
      </c>
      <c r="J2924" t="s">
        <v>246</v>
      </c>
      <c r="K2924" t="s">
        <v>3079</v>
      </c>
      <c r="L2924" t="s">
        <v>247</v>
      </c>
      <c r="M2924">
        <v>1161300</v>
      </c>
      <c r="N2924">
        <v>0</v>
      </c>
      <c r="O2924">
        <v>1161300</v>
      </c>
      <c r="P2924">
        <v>0</v>
      </c>
      <c r="Q2924" t="s">
        <v>7408</v>
      </c>
      <c r="R2924" t="s">
        <v>3117</v>
      </c>
      <c r="S2924" t="s">
        <v>3123</v>
      </c>
      <c r="T2924" t="s">
        <v>3085</v>
      </c>
      <c r="U2924" t="s">
        <v>7409</v>
      </c>
      <c r="V2924" t="s">
        <v>7410</v>
      </c>
      <c r="W2924" t="s">
        <v>3085</v>
      </c>
      <c r="X2924" t="str">
        <f t="shared" si="45"/>
        <v>Funcionamiento</v>
      </c>
      <c r="Y2924" t="s">
        <v>7376</v>
      </c>
    </row>
    <row r="2925" spans="1:25">
      <c r="A2925" t="s">
        <v>3117</v>
      </c>
      <c r="B2925" t="s">
        <v>3910</v>
      </c>
      <c r="C2925" t="s">
        <v>7407</v>
      </c>
      <c r="D2925" t="s">
        <v>3076</v>
      </c>
      <c r="E2925" t="s">
        <v>3077</v>
      </c>
      <c r="F2925" t="s">
        <v>7375</v>
      </c>
      <c r="G2925" t="s">
        <v>7376</v>
      </c>
      <c r="H2925" t="s">
        <v>314</v>
      </c>
      <c r="I2925" t="s">
        <v>582</v>
      </c>
      <c r="J2925" t="s">
        <v>246</v>
      </c>
      <c r="K2925" t="s">
        <v>3079</v>
      </c>
      <c r="L2925" t="s">
        <v>247</v>
      </c>
      <c r="M2925">
        <v>6618500</v>
      </c>
      <c r="N2925">
        <v>0</v>
      </c>
      <c r="O2925">
        <v>6618500</v>
      </c>
      <c r="P2925">
        <v>0</v>
      </c>
      <c r="Q2925" t="s">
        <v>7408</v>
      </c>
      <c r="R2925" t="s">
        <v>3117</v>
      </c>
      <c r="S2925" t="s">
        <v>3123</v>
      </c>
      <c r="T2925" t="s">
        <v>3085</v>
      </c>
      <c r="U2925" t="s">
        <v>7409</v>
      </c>
      <c r="V2925" t="s">
        <v>7410</v>
      </c>
      <c r="W2925" t="s">
        <v>3085</v>
      </c>
      <c r="X2925" t="str">
        <f t="shared" si="45"/>
        <v>Funcionamiento</v>
      </c>
      <c r="Y2925" t="s">
        <v>7376</v>
      </c>
    </row>
    <row r="2926" spans="1:25">
      <c r="A2926" t="s">
        <v>3117</v>
      </c>
      <c r="B2926" t="s">
        <v>3910</v>
      </c>
      <c r="C2926" t="s">
        <v>7407</v>
      </c>
      <c r="D2926" t="s">
        <v>3076</v>
      </c>
      <c r="E2926" t="s">
        <v>3077</v>
      </c>
      <c r="F2926" t="s">
        <v>7375</v>
      </c>
      <c r="G2926" t="s">
        <v>7376</v>
      </c>
      <c r="H2926" t="s">
        <v>318</v>
      </c>
      <c r="I2926" t="s">
        <v>586</v>
      </c>
      <c r="J2926" t="s">
        <v>246</v>
      </c>
      <c r="K2926" t="s">
        <v>3079</v>
      </c>
      <c r="L2926" t="s">
        <v>247</v>
      </c>
      <c r="M2926">
        <v>2321000</v>
      </c>
      <c r="N2926">
        <v>0</v>
      </c>
      <c r="O2926">
        <v>2321000</v>
      </c>
      <c r="P2926">
        <v>0</v>
      </c>
      <c r="Q2926" t="s">
        <v>7408</v>
      </c>
      <c r="R2926" t="s">
        <v>3117</v>
      </c>
      <c r="S2926" t="s">
        <v>3123</v>
      </c>
      <c r="T2926" t="s">
        <v>3085</v>
      </c>
      <c r="U2926" t="s">
        <v>7409</v>
      </c>
      <c r="V2926" t="s">
        <v>7410</v>
      </c>
      <c r="W2926" t="s">
        <v>3085</v>
      </c>
      <c r="X2926" t="str">
        <f t="shared" si="45"/>
        <v>Funcionamiento</v>
      </c>
      <c r="Y2926" t="s">
        <v>7376</v>
      </c>
    </row>
    <row r="2927" spans="1:25">
      <c r="A2927" t="s">
        <v>3117</v>
      </c>
      <c r="B2927" t="s">
        <v>3910</v>
      </c>
      <c r="C2927" t="s">
        <v>7407</v>
      </c>
      <c r="D2927" t="s">
        <v>3076</v>
      </c>
      <c r="E2927" t="s">
        <v>3077</v>
      </c>
      <c r="F2927" t="s">
        <v>7375</v>
      </c>
      <c r="G2927" t="s">
        <v>7376</v>
      </c>
      <c r="H2927" t="s">
        <v>322</v>
      </c>
      <c r="I2927" t="s">
        <v>323</v>
      </c>
      <c r="J2927" t="s">
        <v>246</v>
      </c>
      <c r="K2927" t="s">
        <v>3079</v>
      </c>
      <c r="L2927" t="s">
        <v>247</v>
      </c>
      <c r="M2927">
        <v>1741400</v>
      </c>
      <c r="N2927">
        <v>0</v>
      </c>
      <c r="O2927">
        <v>1741400</v>
      </c>
      <c r="P2927">
        <v>0</v>
      </c>
      <c r="Q2927" t="s">
        <v>7408</v>
      </c>
      <c r="R2927" t="s">
        <v>3117</v>
      </c>
      <c r="S2927" t="s">
        <v>3123</v>
      </c>
      <c r="T2927" t="s">
        <v>3085</v>
      </c>
      <c r="U2927" t="s">
        <v>7409</v>
      </c>
      <c r="V2927" t="s">
        <v>7410</v>
      </c>
      <c r="W2927" t="s">
        <v>3085</v>
      </c>
      <c r="X2927" t="str">
        <f t="shared" si="45"/>
        <v>Funcionamiento</v>
      </c>
      <c r="Y2927" t="s">
        <v>7376</v>
      </c>
    </row>
    <row r="2928" spans="1:25">
      <c r="A2928" t="s">
        <v>3117</v>
      </c>
      <c r="B2928" t="s">
        <v>3910</v>
      </c>
      <c r="C2928" t="s">
        <v>7407</v>
      </c>
      <c r="D2928" t="s">
        <v>3076</v>
      </c>
      <c r="E2928" t="s">
        <v>3077</v>
      </c>
      <c r="F2928" t="s">
        <v>7375</v>
      </c>
      <c r="G2928" t="s">
        <v>7376</v>
      </c>
      <c r="H2928" t="s">
        <v>316</v>
      </c>
      <c r="I2928" t="s">
        <v>583</v>
      </c>
      <c r="J2928" t="s">
        <v>246</v>
      </c>
      <c r="K2928" t="s">
        <v>3079</v>
      </c>
      <c r="L2928" t="s">
        <v>247</v>
      </c>
      <c r="M2928">
        <v>4688100</v>
      </c>
      <c r="N2928">
        <v>0</v>
      </c>
      <c r="O2928">
        <v>4688100</v>
      </c>
      <c r="P2928">
        <v>0</v>
      </c>
      <c r="Q2928" t="s">
        <v>7408</v>
      </c>
      <c r="R2928" t="s">
        <v>3117</v>
      </c>
      <c r="S2928" t="s">
        <v>3123</v>
      </c>
      <c r="T2928" t="s">
        <v>3085</v>
      </c>
      <c r="U2928" t="s">
        <v>7409</v>
      </c>
      <c r="V2928" t="s">
        <v>7410</v>
      </c>
      <c r="W2928" t="s">
        <v>3085</v>
      </c>
      <c r="X2928" t="str">
        <f t="shared" si="45"/>
        <v>Funcionamiento</v>
      </c>
      <c r="Y2928" t="s">
        <v>7376</v>
      </c>
    </row>
    <row r="2929" spans="1:25">
      <c r="A2929" t="s">
        <v>3117</v>
      </c>
      <c r="B2929" t="s">
        <v>3910</v>
      </c>
      <c r="C2929" t="s">
        <v>7407</v>
      </c>
      <c r="D2929" t="s">
        <v>3076</v>
      </c>
      <c r="E2929" t="s">
        <v>3077</v>
      </c>
      <c r="F2929" t="s">
        <v>7375</v>
      </c>
      <c r="G2929" t="s">
        <v>7376</v>
      </c>
      <c r="H2929" t="s">
        <v>320</v>
      </c>
      <c r="I2929" t="s">
        <v>321</v>
      </c>
      <c r="J2929" t="s">
        <v>246</v>
      </c>
      <c r="K2929" t="s">
        <v>3079</v>
      </c>
      <c r="L2929" t="s">
        <v>247</v>
      </c>
      <c r="M2929">
        <v>640200</v>
      </c>
      <c r="N2929">
        <v>0</v>
      </c>
      <c r="O2929">
        <v>640200</v>
      </c>
      <c r="P2929">
        <v>0</v>
      </c>
      <c r="Q2929" t="s">
        <v>7408</v>
      </c>
      <c r="R2929" t="s">
        <v>3117</v>
      </c>
      <c r="S2929" t="s">
        <v>3123</v>
      </c>
      <c r="T2929" t="s">
        <v>3085</v>
      </c>
      <c r="U2929" t="s">
        <v>7409</v>
      </c>
      <c r="V2929" t="s">
        <v>7410</v>
      </c>
      <c r="W2929" t="s">
        <v>3085</v>
      </c>
      <c r="X2929" t="str">
        <f t="shared" si="45"/>
        <v>Funcionamiento</v>
      </c>
      <c r="Y2929" t="s">
        <v>7376</v>
      </c>
    </row>
    <row r="2930" spans="1:25">
      <c r="A2930" t="s">
        <v>3127</v>
      </c>
      <c r="B2930" t="s">
        <v>3120</v>
      </c>
      <c r="C2930" t="s">
        <v>7411</v>
      </c>
      <c r="D2930" t="s">
        <v>3076</v>
      </c>
      <c r="E2930" t="s">
        <v>3077</v>
      </c>
      <c r="F2930" t="s">
        <v>7375</v>
      </c>
      <c r="G2930" t="s">
        <v>7376</v>
      </c>
      <c r="H2930" t="s">
        <v>360</v>
      </c>
      <c r="I2930" t="s">
        <v>361</v>
      </c>
      <c r="J2930" t="s">
        <v>253</v>
      </c>
      <c r="K2930" t="s">
        <v>3115</v>
      </c>
      <c r="L2930" t="s">
        <v>247</v>
      </c>
      <c r="M2930">
        <v>50000000</v>
      </c>
      <c r="N2930">
        <v>-2000000</v>
      </c>
      <c r="O2930">
        <v>48000000</v>
      </c>
      <c r="P2930">
        <v>0</v>
      </c>
      <c r="Q2930" t="s">
        <v>7412</v>
      </c>
      <c r="R2930" t="s">
        <v>3127</v>
      </c>
      <c r="S2930" t="s">
        <v>3325</v>
      </c>
      <c r="T2930" t="s">
        <v>3312</v>
      </c>
      <c r="U2930" t="s">
        <v>7413</v>
      </c>
      <c r="V2930" t="s">
        <v>7414</v>
      </c>
      <c r="W2930" t="s">
        <v>3085</v>
      </c>
      <c r="X2930" t="str">
        <f t="shared" si="45"/>
        <v>Funcionamiento</v>
      </c>
      <c r="Y2930" t="s">
        <v>7376</v>
      </c>
    </row>
    <row r="2931" spans="1:25">
      <c r="A2931" t="s">
        <v>3124</v>
      </c>
      <c r="B2931" t="s">
        <v>3120</v>
      </c>
      <c r="C2931" t="s">
        <v>7415</v>
      </c>
      <c r="D2931" t="s">
        <v>3076</v>
      </c>
      <c r="E2931" t="s">
        <v>3077</v>
      </c>
      <c r="F2931" t="s">
        <v>7375</v>
      </c>
      <c r="G2931" t="s">
        <v>7376</v>
      </c>
      <c r="H2931" t="s">
        <v>346</v>
      </c>
      <c r="I2931" t="s">
        <v>347</v>
      </c>
      <c r="J2931" t="s">
        <v>246</v>
      </c>
      <c r="K2931" t="s">
        <v>3079</v>
      </c>
      <c r="L2931" t="s">
        <v>247</v>
      </c>
      <c r="M2931">
        <v>387480</v>
      </c>
      <c r="N2931">
        <v>0</v>
      </c>
      <c r="O2931">
        <v>387480</v>
      </c>
      <c r="P2931">
        <v>0</v>
      </c>
      <c r="Q2931" t="s">
        <v>7416</v>
      </c>
      <c r="R2931" t="s">
        <v>3124</v>
      </c>
      <c r="S2931" t="s">
        <v>3187</v>
      </c>
      <c r="T2931" t="s">
        <v>3202</v>
      </c>
      <c r="U2931" t="s">
        <v>3358</v>
      </c>
      <c r="V2931" t="s">
        <v>7417</v>
      </c>
      <c r="W2931" t="s">
        <v>3085</v>
      </c>
      <c r="X2931" t="str">
        <f t="shared" si="45"/>
        <v>Funcionamiento</v>
      </c>
      <c r="Y2931" t="s">
        <v>7376</v>
      </c>
    </row>
    <row r="2932" spans="1:25">
      <c r="A2932" t="s">
        <v>3124</v>
      </c>
      <c r="B2932" t="s">
        <v>3120</v>
      </c>
      <c r="C2932" t="s">
        <v>7415</v>
      </c>
      <c r="D2932" t="s">
        <v>3076</v>
      </c>
      <c r="E2932" t="s">
        <v>3077</v>
      </c>
      <c r="F2932" t="s">
        <v>7375</v>
      </c>
      <c r="G2932" t="s">
        <v>7376</v>
      </c>
      <c r="H2932" t="s">
        <v>338</v>
      </c>
      <c r="I2932" t="s">
        <v>339</v>
      </c>
      <c r="J2932" t="s">
        <v>246</v>
      </c>
      <c r="K2932" t="s">
        <v>3079</v>
      </c>
      <c r="L2932" t="s">
        <v>247</v>
      </c>
      <c r="M2932">
        <v>78400</v>
      </c>
      <c r="N2932">
        <v>0</v>
      </c>
      <c r="O2932">
        <v>78400</v>
      </c>
      <c r="P2932">
        <v>0</v>
      </c>
      <c r="Q2932" t="s">
        <v>7416</v>
      </c>
      <c r="R2932" t="s">
        <v>3124</v>
      </c>
      <c r="S2932" t="s">
        <v>3187</v>
      </c>
      <c r="T2932" t="s">
        <v>3202</v>
      </c>
      <c r="U2932" t="s">
        <v>3358</v>
      </c>
      <c r="V2932" t="s">
        <v>7417</v>
      </c>
      <c r="W2932" t="s">
        <v>3085</v>
      </c>
      <c r="X2932" t="str">
        <f t="shared" si="45"/>
        <v>Funcionamiento</v>
      </c>
      <c r="Y2932" t="s">
        <v>7376</v>
      </c>
    </row>
    <row r="2933" spans="1:25">
      <c r="A2933" t="s">
        <v>3132</v>
      </c>
      <c r="B2933" t="s">
        <v>3939</v>
      </c>
      <c r="C2933" t="s">
        <v>7418</v>
      </c>
      <c r="D2933" t="s">
        <v>3076</v>
      </c>
      <c r="E2933" t="s">
        <v>3077</v>
      </c>
      <c r="F2933" t="s">
        <v>3159</v>
      </c>
      <c r="G2933" t="s">
        <v>7376</v>
      </c>
      <c r="H2933" t="s">
        <v>431</v>
      </c>
      <c r="I2933" t="s">
        <v>648</v>
      </c>
      <c r="J2933" t="s">
        <v>253</v>
      </c>
      <c r="K2933" t="s">
        <v>3115</v>
      </c>
      <c r="L2933" t="s">
        <v>247</v>
      </c>
      <c r="M2933">
        <v>10000000</v>
      </c>
      <c r="N2933">
        <v>-8978820</v>
      </c>
      <c r="O2933">
        <v>1021180</v>
      </c>
      <c r="P2933">
        <v>0</v>
      </c>
      <c r="Q2933" t="s">
        <v>7419</v>
      </c>
      <c r="R2933" t="s">
        <v>3132</v>
      </c>
      <c r="S2933" t="s">
        <v>7420</v>
      </c>
      <c r="T2933" t="s">
        <v>7421</v>
      </c>
      <c r="U2933" t="s">
        <v>7422</v>
      </c>
      <c r="V2933" t="s">
        <v>7423</v>
      </c>
      <c r="W2933" t="s">
        <v>3085</v>
      </c>
      <c r="X2933" t="str">
        <f t="shared" si="45"/>
        <v>Inversión</v>
      </c>
      <c r="Y2933" t="s">
        <v>3166</v>
      </c>
    </row>
    <row r="2934" spans="1:25">
      <c r="A2934" t="s">
        <v>3123</v>
      </c>
      <c r="B2934" t="s">
        <v>3939</v>
      </c>
      <c r="C2934" t="s">
        <v>7424</v>
      </c>
      <c r="D2934" t="s">
        <v>3076</v>
      </c>
      <c r="E2934" t="s">
        <v>3077</v>
      </c>
      <c r="F2934" t="s">
        <v>3149</v>
      </c>
      <c r="G2934" t="s">
        <v>7376</v>
      </c>
      <c r="H2934" t="s">
        <v>437</v>
      </c>
      <c r="I2934" t="s">
        <v>649</v>
      </c>
      <c r="J2934" t="s">
        <v>246</v>
      </c>
      <c r="K2934" t="s">
        <v>3150</v>
      </c>
      <c r="L2934" t="s">
        <v>247</v>
      </c>
      <c r="M2934">
        <v>47223948</v>
      </c>
      <c r="N2934">
        <v>-19719536</v>
      </c>
      <c r="O2934">
        <v>27504412</v>
      </c>
      <c r="P2934">
        <v>0</v>
      </c>
      <c r="Q2934" t="s">
        <v>7425</v>
      </c>
      <c r="R2934" t="s">
        <v>3123</v>
      </c>
      <c r="S2934" t="s">
        <v>7426</v>
      </c>
      <c r="T2934" t="s">
        <v>7427</v>
      </c>
      <c r="U2934" t="s">
        <v>7428</v>
      </c>
      <c r="V2934" t="s">
        <v>7429</v>
      </c>
      <c r="W2934" t="s">
        <v>7430</v>
      </c>
      <c r="X2934" t="str">
        <f t="shared" si="45"/>
        <v>Inversión</v>
      </c>
      <c r="Y2934" t="s">
        <v>3157</v>
      </c>
    </row>
    <row r="2935" spans="1:25">
      <c r="A2935" t="s">
        <v>3131</v>
      </c>
      <c r="B2935" t="s">
        <v>3141</v>
      </c>
      <c r="C2935" t="s">
        <v>7431</v>
      </c>
      <c r="D2935" t="s">
        <v>3076</v>
      </c>
      <c r="E2935" t="s">
        <v>3077</v>
      </c>
      <c r="F2935" t="s">
        <v>7375</v>
      </c>
      <c r="G2935" t="s">
        <v>7376</v>
      </c>
      <c r="H2935" t="s">
        <v>314</v>
      </c>
      <c r="I2935" t="s">
        <v>582</v>
      </c>
      <c r="J2935" t="s">
        <v>246</v>
      </c>
      <c r="K2935" t="s">
        <v>3079</v>
      </c>
      <c r="L2935" t="s">
        <v>247</v>
      </c>
      <c r="M2935">
        <v>6723100</v>
      </c>
      <c r="N2935">
        <v>0</v>
      </c>
      <c r="O2935">
        <v>6723100</v>
      </c>
      <c r="P2935">
        <v>0</v>
      </c>
      <c r="Q2935" t="s">
        <v>7432</v>
      </c>
      <c r="R2935" t="s">
        <v>3152</v>
      </c>
      <c r="S2935" t="s">
        <v>3251</v>
      </c>
      <c r="T2935" t="s">
        <v>3085</v>
      </c>
      <c r="U2935" t="s">
        <v>7433</v>
      </c>
      <c r="V2935" t="s">
        <v>7434</v>
      </c>
      <c r="W2935" t="s">
        <v>3085</v>
      </c>
      <c r="X2935" t="str">
        <f t="shared" si="45"/>
        <v>Funcionamiento</v>
      </c>
      <c r="Y2935" t="s">
        <v>7376</v>
      </c>
    </row>
    <row r="2936" spans="1:25">
      <c r="A2936" t="s">
        <v>3131</v>
      </c>
      <c r="B2936" t="s">
        <v>3141</v>
      </c>
      <c r="C2936" t="s">
        <v>7431</v>
      </c>
      <c r="D2936" t="s">
        <v>3076</v>
      </c>
      <c r="E2936" t="s">
        <v>3077</v>
      </c>
      <c r="F2936" t="s">
        <v>7375</v>
      </c>
      <c r="G2936" t="s">
        <v>7376</v>
      </c>
      <c r="H2936" t="s">
        <v>316</v>
      </c>
      <c r="I2936" t="s">
        <v>583</v>
      </c>
      <c r="J2936" t="s">
        <v>246</v>
      </c>
      <c r="K2936" t="s">
        <v>3079</v>
      </c>
      <c r="L2936" t="s">
        <v>247</v>
      </c>
      <c r="M2936">
        <v>4762600</v>
      </c>
      <c r="N2936">
        <v>0</v>
      </c>
      <c r="O2936">
        <v>4762600</v>
      </c>
      <c r="P2936">
        <v>0</v>
      </c>
      <c r="Q2936" t="s">
        <v>7432</v>
      </c>
      <c r="R2936" t="s">
        <v>3152</v>
      </c>
      <c r="S2936" t="s">
        <v>3251</v>
      </c>
      <c r="T2936" t="s">
        <v>3085</v>
      </c>
      <c r="U2936" t="s">
        <v>7433</v>
      </c>
      <c r="V2936" t="s">
        <v>7434</v>
      </c>
      <c r="W2936" t="s">
        <v>3085</v>
      </c>
      <c r="X2936" t="str">
        <f t="shared" si="45"/>
        <v>Funcionamiento</v>
      </c>
      <c r="Y2936" t="s">
        <v>7376</v>
      </c>
    </row>
    <row r="2937" spans="1:25">
      <c r="A2937" t="s">
        <v>3131</v>
      </c>
      <c r="B2937" t="s">
        <v>3141</v>
      </c>
      <c r="C2937" t="s">
        <v>7431</v>
      </c>
      <c r="D2937" t="s">
        <v>3076</v>
      </c>
      <c r="E2937" t="s">
        <v>3077</v>
      </c>
      <c r="F2937" t="s">
        <v>7375</v>
      </c>
      <c r="G2937" t="s">
        <v>7376</v>
      </c>
      <c r="H2937" t="s">
        <v>322</v>
      </c>
      <c r="I2937" t="s">
        <v>323</v>
      </c>
      <c r="J2937" t="s">
        <v>246</v>
      </c>
      <c r="K2937" t="s">
        <v>3079</v>
      </c>
      <c r="L2937" t="s">
        <v>247</v>
      </c>
      <c r="M2937">
        <v>1809700</v>
      </c>
      <c r="N2937">
        <v>0</v>
      </c>
      <c r="O2937">
        <v>1809700</v>
      </c>
      <c r="P2937">
        <v>0</v>
      </c>
      <c r="Q2937" t="s">
        <v>7432</v>
      </c>
      <c r="R2937" t="s">
        <v>3152</v>
      </c>
      <c r="S2937" t="s">
        <v>3251</v>
      </c>
      <c r="T2937" t="s">
        <v>3085</v>
      </c>
      <c r="U2937" t="s">
        <v>7433</v>
      </c>
      <c r="V2937" t="s">
        <v>7434</v>
      </c>
      <c r="W2937" t="s">
        <v>3085</v>
      </c>
      <c r="X2937" t="str">
        <f t="shared" si="45"/>
        <v>Funcionamiento</v>
      </c>
      <c r="Y2937" t="s">
        <v>7376</v>
      </c>
    </row>
    <row r="2938" spans="1:25">
      <c r="A2938" t="s">
        <v>3131</v>
      </c>
      <c r="B2938" t="s">
        <v>3141</v>
      </c>
      <c r="C2938" t="s">
        <v>7431</v>
      </c>
      <c r="D2938" t="s">
        <v>3076</v>
      </c>
      <c r="E2938" t="s">
        <v>3077</v>
      </c>
      <c r="F2938" t="s">
        <v>7375</v>
      </c>
      <c r="G2938" t="s">
        <v>7376</v>
      </c>
      <c r="H2938" t="s">
        <v>324</v>
      </c>
      <c r="I2938" t="s">
        <v>325</v>
      </c>
      <c r="J2938" t="s">
        <v>246</v>
      </c>
      <c r="K2938" t="s">
        <v>3079</v>
      </c>
      <c r="L2938" t="s">
        <v>247</v>
      </c>
      <c r="M2938">
        <v>1206600</v>
      </c>
      <c r="N2938">
        <v>0</v>
      </c>
      <c r="O2938">
        <v>1206600</v>
      </c>
      <c r="P2938">
        <v>0</v>
      </c>
      <c r="Q2938" t="s">
        <v>7432</v>
      </c>
      <c r="R2938" t="s">
        <v>3152</v>
      </c>
      <c r="S2938" t="s">
        <v>3251</v>
      </c>
      <c r="T2938" t="s">
        <v>3085</v>
      </c>
      <c r="U2938" t="s">
        <v>7433</v>
      </c>
      <c r="V2938" t="s">
        <v>7434</v>
      </c>
      <c r="W2938" t="s">
        <v>3085</v>
      </c>
      <c r="X2938" t="str">
        <f t="shared" si="45"/>
        <v>Funcionamiento</v>
      </c>
      <c r="Y2938" t="s">
        <v>7376</v>
      </c>
    </row>
    <row r="2939" spans="1:25">
      <c r="A2939" t="s">
        <v>3131</v>
      </c>
      <c r="B2939" t="s">
        <v>3141</v>
      </c>
      <c r="C2939" t="s">
        <v>7431</v>
      </c>
      <c r="D2939" t="s">
        <v>3076</v>
      </c>
      <c r="E2939" t="s">
        <v>3077</v>
      </c>
      <c r="F2939" t="s">
        <v>7375</v>
      </c>
      <c r="G2939" t="s">
        <v>7376</v>
      </c>
      <c r="H2939" t="s">
        <v>320</v>
      </c>
      <c r="I2939" t="s">
        <v>321</v>
      </c>
      <c r="J2939" t="s">
        <v>246</v>
      </c>
      <c r="K2939" t="s">
        <v>3079</v>
      </c>
      <c r="L2939" t="s">
        <v>247</v>
      </c>
      <c r="M2939">
        <v>812400</v>
      </c>
      <c r="N2939">
        <v>0</v>
      </c>
      <c r="O2939">
        <v>812400</v>
      </c>
      <c r="P2939">
        <v>0</v>
      </c>
      <c r="Q2939" t="s">
        <v>7432</v>
      </c>
      <c r="R2939" t="s">
        <v>3152</v>
      </c>
      <c r="S2939" t="s">
        <v>3251</v>
      </c>
      <c r="T2939" t="s">
        <v>3085</v>
      </c>
      <c r="U2939" t="s">
        <v>7433</v>
      </c>
      <c r="V2939" t="s">
        <v>7434</v>
      </c>
      <c r="W2939" t="s">
        <v>3085</v>
      </c>
      <c r="X2939" t="str">
        <f t="shared" si="45"/>
        <v>Funcionamiento</v>
      </c>
      <c r="Y2939" t="s">
        <v>7376</v>
      </c>
    </row>
    <row r="2940" spans="1:25">
      <c r="A2940" t="s">
        <v>3131</v>
      </c>
      <c r="B2940" t="s">
        <v>3141</v>
      </c>
      <c r="C2940" t="s">
        <v>7431</v>
      </c>
      <c r="D2940" t="s">
        <v>3076</v>
      </c>
      <c r="E2940" t="s">
        <v>3077</v>
      </c>
      <c r="F2940" t="s">
        <v>7375</v>
      </c>
      <c r="G2940" t="s">
        <v>7376</v>
      </c>
      <c r="H2940" t="s">
        <v>318</v>
      </c>
      <c r="I2940" t="s">
        <v>586</v>
      </c>
      <c r="J2940" t="s">
        <v>246</v>
      </c>
      <c r="K2940" t="s">
        <v>3079</v>
      </c>
      <c r="L2940" t="s">
        <v>247</v>
      </c>
      <c r="M2940">
        <v>2412500</v>
      </c>
      <c r="N2940">
        <v>0</v>
      </c>
      <c r="O2940">
        <v>2412500</v>
      </c>
      <c r="P2940">
        <v>0</v>
      </c>
      <c r="Q2940" t="s">
        <v>7432</v>
      </c>
      <c r="R2940" t="s">
        <v>3152</v>
      </c>
      <c r="S2940" t="s">
        <v>3251</v>
      </c>
      <c r="T2940" t="s">
        <v>3085</v>
      </c>
      <c r="U2940" t="s">
        <v>7433</v>
      </c>
      <c r="V2940" t="s">
        <v>7434</v>
      </c>
      <c r="W2940" t="s">
        <v>3085</v>
      </c>
      <c r="X2940" t="str">
        <f t="shared" si="45"/>
        <v>Funcionamiento</v>
      </c>
      <c r="Y2940" t="s">
        <v>7376</v>
      </c>
    </row>
    <row r="2941" spans="1:25">
      <c r="A2941" t="s">
        <v>3152</v>
      </c>
      <c r="B2941" t="s">
        <v>3562</v>
      </c>
      <c r="C2941" t="s">
        <v>7435</v>
      </c>
      <c r="D2941" t="s">
        <v>3076</v>
      </c>
      <c r="E2941" t="s">
        <v>3077</v>
      </c>
      <c r="F2941" t="s">
        <v>7375</v>
      </c>
      <c r="G2941" t="s">
        <v>7376</v>
      </c>
      <c r="H2941" t="s">
        <v>333</v>
      </c>
      <c r="I2941" t="s">
        <v>335</v>
      </c>
      <c r="J2941" t="s">
        <v>246</v>
      </c>
      <c r="K2941" t="s">
        <v>3079</v>
      </c>
      <c r="L2941" t="s">
        <v>247</v>
      </c>
      <c r="M2941">
        <v>93573</v>
      </c>
      <c r="N2941">
        <v>0</v>
      </c>
      <c r="O2941">
        <v>93573</v>
      </c>
      <c r="P2941">
        <v>0</v>
      </c>
      <c r="Q2941" t="s">
        <v>7436</v>
      </c>
      <c r="R2941" t="s">
        <v>3161</v>
      </c>
      <c r="S2941" t="s">
        <v>6091</v>
      </c>
      <c r="T2941" t="s">
        <v>3085</v>
      </c>
      <c r="U2941" t="s">
        <v>7437</v>
      </c>
      <c r="V2941" t="s">
        <v>7438</v>
      </c>
      <c r="W2941" t="s">
        <v>3117</v>
      </c>
      <c r="X2941" t="str">
        <f t="shared" si="45"/>
        <v>Funcionamiento</v>
      </c>
      <c r="Y2941" t="s">
        <v>7376</v>
      </c>
    </row>
    <row r="2942" spans="1:25">
      <c r="A2942" t="s">
        <v>3152</v>
      </c>
      <c r="B2942" t="s">
        <v>3562</v>
      </c>
      <c r="C2942" t="s">
        <v>7435</v>
      </c>
      <c r="D2942" t="s">
        <v>3076</v>
      </c>
      <c r="E2942" t="s">
        <v>3077</v>
      </c>
      <c r="F2942" t="s">
        <v>7375</v>
      </c>
      <c r="G2942" t="s">
        <v>7376</v>
      </c>
      <c r="H2942" t="s">
        <v>303</v>
      </c>
      <c r="I2942" t="s">
        <v>305</v>
      </c>
      <c r="J2942" t="s">
        <v>246</v>
      </c>
      <c r="K2942" t="s">
        <v>3079</v>
      </c>
      <c r="L2942" t="s">
        <v>247</v>
      </c>
      <c r="M2942">
        <v>3150417</v>
      </c>
      <c r="N2942">
        <v>0</v>
      </c>
      <c r="O2942">
        <v>3150417</v>
      </c>
      <c r="P2942">
        <v>0</v>
      </c>
      <c r="Q2942" t="s">
        <v>7436</v>
      </c>
      <c r="R2942" t="s">
        <v>3161</v>
      </c>
      <c r="S2942" t="s">
        <v>6091</v>
      </c>
      <c r="T2942" t="s">
        <v>3085</v>
      </c>
      <c r="U2942" t="s">
        <v>7437</v>
      </c>
      <c r="V2942" t="s">
        <v>7438</v>
      </c>
      <c r="W2942" t="s">
        <v>3117</v>
      </c>
      <c r="X2942" t="str">
        <f t="shared" si="45"/>
        <v>Funcionamiento</v>
      </c>
      <c r="Y2942" t="s">
        <v>7376</v>
      </c>
    </row>
    <row r="2943" spans="1:25">
      <c r="A2943" t="s">
        <v>3152</v>
      </c>
      <c r="B2943" t="s">
        <v>3562</v>
      </c>
      <c r="C2943" t="s">
        <v>7435</v>
      </c>
      <c r="D2943" t="s">
        <v>3076</v>
      </c>
      <c r="E2943" t="s">
        <v>3077</v>
      </c>
      <c r="F2943" t="s">
        <v>7375</v>
      </c>
      <c r="G2943" t="s">
        <v>7376</v>
      </c>
      <c r="H2943" t="s">
        <v>297</v>
      </c>
      <c r="I2943" t="s">
        <v>299</v>
      </c>
      <c r="J2943" t="s">
        <v>246</v>
      </c>
      <c r="K2943" t="s">
        <v>3079</v>
      </c>
      <c r="L2943" t="s">
        <v>247</v>
      </c>
      <c r="M2943">
        <v>2046795</v>
      </c>
      <c r="N2943">
        <v>0</v>
      </c>
      <c r="O2943">
        <v>2046795</v>
      </c>
      <c r="P2943">
        <v>0</v>
      </c>
      <c r="Q2943" t="s">
        <v>7436</v>
      </c>
      <c r="R2943" t="s">
        <v>3161</v>
      </c>
      <c r="S2943" t="s">
        <v>6091</v>
      </c>
      <c r="T2943" t="s">
        <v>3085</v>
      </c>
      <c r="U2943" t="s">
        <v>7437</v>
      </c>
      <c r="V2943" t="s">
        <v>7438</v>
      </c>
      <c r="W2943" t="s">
        <v>3117</v>
      </c>
      <c r="X2943" t="str">
        <f t="shared" si="45"/>
        <v>Funcionamiento</v>
      </c>
      <c r="Y2943" t="s">
        <v>7376</v>
      </c>
    </row>
    <row r="2944" spans="1:25">
      <c r="A2944" t="s">
        <v>3152</v>
      </c>
      <c r="B2944" t="s">
        <v>3562</v>
      </c>
      <c r="C2944" t="s">
        <v>7435</v>
      </c>
      <c r="D2944" t="s">
        <v>3076</v>
      </c>
      <c r="E2944" t="s">
        <v>3077</v>
      </c>
      <c r="F2944" t="s">
        <v>7375</v>
      </c>
      <c r="G2944" t="s">
        <v>7376</v>
      </c>
      <c r="H2944" t="s">
        <v>331</v>
      </c>
      <c r="I2944" t="s">
        <v>587</v>
      </c>
      <c r="J2944" t="s">
        <v>246</v>
      </c>
      <c r="K2944" t="s">
        <v>3079</v>
      </c>
      <c r="L2944" t="s">
        <v>247</v>
      </c>
      <c r="M2944">
        <v>1273346</v>
      </c>
      <c r="N2944">
        <v>0</v>
      </c>
      <c r="O2944">
        <v>1273346</v>
      </c>
      <c r="P2944">
        <v>0</v>
      </c>
      <c r="Q2944" t="s">
        <v>7436</v>
      </c>
      <c r="R2944" t="s">
        <v>3161</v>
      </c>
      <c r="S2944" t="s">
        <v>6091</v>
      </c>
      <c r="T2944" t="s">
        <v>3085</v>
      </c>
      <c r="U2944" t="s">
        <v>7437</v>
      </c>
      <c r="V2944" t="s">
        <v>7438</v>
      </c>
      <c r="W2944" t="s">
        <v>3117</v>
      </c>
      <c r="X2944" t="str">
        <f t="shared" si="45"/>
        <v>Funcionamiento</v>
      </c>
      <c r="Y2944" t="s">
        <v>7376</v>
      </c>
    </row>
    <row r="2945" spans="1:25">
      <c r="A2945" t="s">
        <v>3152</v>
      </c>
      <c r="B2945" t="s">
        <v>3562</v>
      </c>
      <c r="C2945" t="s">
        <v>7435</v>
      </c>
      <c r="D2945" t="s">
        <v>3076</v>
      </c>
      <c r="E2945" t="s">
        <v>3077</v>
      </c>
      <c r="F2945" t="s">
        <v>7375</v>
      </c>
      <c r="G2945" t="s">
        <v>7376</v>
      </c>
      <c r="H2945" t="s">
        <v>336</v>
      </c>
      <c r="I2945" t="s">
        <v>337</v>
      </c>
      <c r="J2945" t="s">
        <v>246</v>
      </c>
      <c r="K2945" t="s">
        <v>3079</v>
      </c>
      <c r="L2945" t="s">
        <v>247</v>
      </c>
      <c r="M2945">
        <v>2240265</v>
      </c>
      <c r="N2945">
        <v>0</v>
      </c>
      <c r="O2945">
        <v>2240265</v>
      </c>
      <c r="P2945">
        <v>0</v>
      </c>
      <c r="Q2945" t="s">
        <v>7436</v>
      </c>
      <c r="R2945" t="s">
        <v>3161</v>
      </c>
      <c r="S2945" t="s">
        <v>6091</v>
      </c>
      <c r="T2945" t="s">
        <v>3085</v>
      </c>
      <c r="U2945" t="s">
        <v>7437</v>
      </c>
      <c r="V2945" t="s">
        <v>7438</v>
      </c>
      <c r="W2945" t="s">
        <v>3117</v>
      </c>
      <c r="X2945" t="str">
        <f t="shared" si="45"/>
        <v>Funcionamiento</v>
      </c>
      <c r="Y2945" t="s">
        <v>7376</v>
      </c>
    </row>
    <row r="2946" spans="1:25">
      <c r="A2946" t="s">
        <v>3152</v>
      </c>
      <c r="B2946" t="s">
        <v>3562</v>
      </c>
      <c r="C2946" t="s">
        <v>7435</v>
      </c>
      <c r="D2946" t="s">
        <v>3076</v>
      </c>
      <c r="E2946" t="s">
        <v>3077</v>
      </c>
      <c r="F2946" t="s">
        <v>7375</v>
      </c>
      <c r="G2946" t="s">
        <v>7376</v>
      </c>
      <c r="H2946" t="s">
        <v>292</v>
      </c>
      <c r="I2946" t="s">
        <v>293</v>
      </c>
      <c r="J2946" t="s">
        <v>246</v>
      </c>
      <c r="K2946" t="s">
        <v>3079</v>
      </c>
      <c r="L2946" t="s">
        <v>247</v>
      </c>
      <c r="M2946">
        <v>51921588</v>
      </c>
      <c r="N2946">
        <v>0</v>
      </c>
      <c r="O2946">
        <v>51921588</v>
      </c>
      <c r="P2946">
        <v>0</v>
      </c>
      <c r="Q2946" t="s">
        <v>7436</v>
      </c>
      <c r="R2946" t="s">
        <v>3161</v>
      </c>
      <c r="S2946" t="s">
        <v>6091</v>
      </c>
      <c r="T2946" t="s">
        <v>3085</v>
      </c>
      <c r="U2946" t="s">
        <v>7437</v>
      </c>
      <c r="V2946" t="s">
        <v>7438</v>
      </c>
      <c r="W2946" t="s">
        <v>3117</v>
      </c>
      <c r="X2946" t="str">
        <f t="shared" ref="X2946:X3009" si="46">IF(LEFT(H2946,1)="C","Inversión","Funcionamiento")</f>
        <v>Funcionamiento</v>
      </c>
      <c r="Y2946" t="s">
        <v>7376</v>
      </c>
    </row>
    <row r="2947" spans="1:25">
      <c r="A2947" t="s">
        <v>3152</v>
      </c>
      <c r="B2947" t="s">
        <v>3562</v>
      </c>
      <c r="C2947" t="s">
        <v>7435</v>
      </c>
      <c r="D2947" t="s">
        <v>3076</v>
      </c>
      <c r="E2947" t="s">
        <v>3077</v>
      </c>
      <c r="F2947" t="s">
        <v>7375</v>
      </c>
      <c r="G2947" t="s">
        <v>7376</v>
      </c>
      <c r="H2947" t="s">
        <v>309</v>
      </c>
      <c r="I2947" t="s">
        <v>311</v>
      </c>
      <c r="J2947" t="s">
        <v>246</v>
      </c>
      <c r="K2947" t="s">
        <v>3079</v>
      </c>
      <c r="L2947" t="s">
        <v>247</v>
      </c>
      <c r="M2947">
        <v>868191</v>
      </c>
      <c r="N2947">
        <v>0</v>
      </c>
      <c r="O2947">
        <v>868191</v>
      </c>
      <c r="P2947">
        <v>0</v>
      </c>
      <c r="Q2947" t="s">
        <v>7436</v>
      </c>
      <c r="R2947" t="s">
        <v>3161</v>
      </c>
      <c r="S2947" t="s">
        <v>6091</v>
      </c>
      <c r="T2947" t="s">
        <v>3085</v>
      </c>
      <c r="U2947" t="s">
        <v>7437</v>
      </c>
      <c r="V2947" t="s">
        <v>7438</v>
      </c>
      <c r="W2947" t="s">
        <v>3117</v>
      </c>
      <c r="X2947" t="str">
        <f t="shared" si="46"/>
        <v>Funcionamiento</v>
      </c>
      <c r="Y2947" t="s">
        <v>7376</v>
      </c>
    </row>
    <row r="2948" spans="1:25">
      <c r="A2948" t="s">
        <v>3152</v>
      </c>
      <c r="B2948" t="s">
        <v>3562</v>
      </c>
      <c r="C2948" t="s">
        <v>7435</v>
      </c>
      <c r="D2948" t="s">
        <v>3076</v>
      </c>
      <c r="E2948" t="s">
        <v>3077</v>
      </c>
      <c r="F2948" t="s">
        <v>7375</v>
      </c>
      <c r="G2948" t="s">
        <v>7376</v>
      </c>
      <c r="H2948" t="s">
        <v>348</v>
      </c>
      <c r="I2948" t="s">
        <v>349</v>
      </c>
      <c r="J2948" t="s">
        <v>246</v>
      </c>
      <c r="K2948" t="s">
        <v>3079</v>
      </c>
      <c r="L2948" t="s">
        <v>247</v>
      </c>
      <c r="M2948">
        <v>117233</v>
      </c>
      <c r="N2948">
        <v>-117233</v>
      </c>
      <c r="O2948">
        <v>0</v>
      </c>
      <c r="P2948">
        <v>0</v>
      </c>
      <c r="Q2948" t="s">
        <v>7436</v>
      </c>
      <c r="R2948" t="s">
        <v>3161</v>
      </c>
      <c r="S2948" t="s">
        <v>6091</v>
      </c>
      <c r="T2948" t="s">
        <v>3085</v>
      </c>
      <c r="U2948" t="s">
        <v>7437</v>
      </c>
      <c r="V2948" t="s">
        <v>7438</v>
      </c>
      <c r="W2948" t="s">
        <v>3117</v>
      </c>
      <c r="X2948" t="str">
        <f t="shared" si="46"/>
        <v>Funcionamiento</v>
      </c>
      <c r="Y2948" t="s">
        <v>7376</v>
      </c>
    </row>
    <row r="2949" spans="1:25">
      <c r="A2949" t="s">
        <v>3152</v>
      </c>
      <c r="B2949" t="s">
        <v>3562</v>
      </c>
      <c r="C2949" t="s">
        <v>7435</v>
      </c>
      <c r="D2949" t="s">
        <v>3076</v>
      </c>
      <c r="E2949" t="s">
        <v>3077</v>
      </c>
      <c r="F2949" t="s">
        <v>7375</v>
      </c>
      <c r="G2949" t="s">
        <v>7376</v>
      </c>
      <c r="H2949" t="s">
        <v>294</v>
      </c>
      <c r="I2949" t="s">
        <v>296</v>
      </c>
      <c r="J2949" t="s">
        <v>246</v>
      </c>
      <c r="K2949" t="s">
        <v>3079</v>
      </c>
      <c r="L2949" t="s">
        <v>247</v>
      </c>
      <c r="M2949">
        <v>1377028</v>
      </c>
      <c r="N2949">
        <v>0</v>
      </c>
      <c r="O2949">
        <v>1377028</v>
      </c>
      <c r="P2949">
        <v>0</v>
      </c>
      <c r="Q2949" t="s">
        <v>7436</v>
      </c>
      <c r="R2949" t="s">
        <v>3161</v>
      </c>
      <c r="S2949" t="s">
        <v>6091</v>
      </c>
      <c r="T2949" t="s">
        <v>3085</v>
      </c>
      <c r="U2949" t="s">
        <v>7437</v>
      </c>
      <c r="V2949" t="s">
        <v>7438</v>
      </c>
      <c r="W2949" t="s">
        <v>3117</v>
      </c>
      <c r="X2949" t="str">
        <f t="shared" si="46"/>
        <v>Funcionamiento</v>
      </c>
      <c r="Y2949" t="s">
        <v>7376</v>
      </c>
    </row>
    <row r="2950" spans="1:25">
      <c r="A2950" t="s">
        <v>3161</v>
      </c>
      <c r="B2950" t="s">
        <v>3147</v>
      </c>
      <c r="C2950" t="s">
        <v>7439</v>
      </c>
      <c r="D2950" t="s">
        <v>3076</v>
      </c>
      <c r="E2950" t="s">
        <v>3399</v>
      </c>
      <c r="F2950" t="s">
        <v>7375</v>
      </c>
      <c r="G2950" t="s">
        <v>7376</v>
      </c>
      <c r="H2950" t="s">
        <v>370</v>
      </c>
      <c r="I2950" t="s">
        <v>371</v>
      </c>
      <c r="J2950" t="s">
        <v>246</v>
      </c>
      <c r="K2950" t="s">
        <v>3079</v>
      </c>
      <c r="L2950" t="s">
        <v>247</v>
      </c>
      <c r="M2950">
        <v>900000</v>
      </c>
      <c r="N2950">
        <v>-900000</v>
      </c>
      <c r="O2950">
        <v>0</v>
      </c>
      <c r="P2950">
        <v>0</v>
      </c>
      <c r="Q2950" t="s">
        <v>7440</v>
      </c>
      <c r="R2950" t="s">
        <v>3144</v>
      </c>
      <c r="S2950" t="s">
        <v>3085</v>
      </c>
      <c r="T2950" t="s">
        <v>3085</v>
      </c>
      <c r="U2950" t="s">
        <v>3085</v>
      </c>
      <c r="V2950" t="s">
        <v>3085</v>
      </c>
      <c r="W2950" t="s">
        <v>3085</v>
      </c>
      <c r="X2950" t="str">
        <f t="shared" si="46"/>
        <v>Funcionamiento</v>
      </c>
      <c r="Y2950" t="s">
        <v>7376</v>
      </c>
    </row>
    <row r="2951" spans="1:25">
      <c r="A2951" t="s">
        <v>3144</v>
      </c>
      <c r="B2951" t="s">
        <v>3147</v>
      </c>
      <c r="C2951" t="s">
        <v>7441</v>
      </c>
      <c r="D2951" t="s">
        <v>3076</v>
      </c>
      <c r="E2951" t="s">
        <v>3077</v>
      </c>
      <c r="F2951" t="s">
        <v>7375</v>
      </c>
      <c r="G2951" t="s">
        <v>7376</v>
      </c>
      <c r="H2951" t="s">
        <v>360</v>
      </c>
      <c r="I2951" t="s">
        <v>361</v>
      </c>
      <c r="J2951" t="s">
        <v>246</v>
      </c>
      <c r="K2951" t="s">
        <v>3079</v>
      </c>
      <c r="L2951" t="s">
        <v>247</v>
      </c>
      <c r="M2951">
        <v>3600000</v>
      </c>
      <c r="N2951">
        <v>-560000</v>
      </c>
      <c r="O2951">
        <v>3040000</v>
      </c>
      <c r="P2951">
        <v>0</v>
      </c>
      <c r="Q2951" t="s">
        <v>7442</v>
      </c>
      <c r="R2951" t="s">
        <v>3175</v>
      </c>
      <c r="S2951" t="s">
        <v>3473</v>
      </c>
      <c r="T2951" t="s">
        <v>6460</v>
      </c>
      <c r="U2951" t="s">
        <v>7443</v>
      </c>
      <c r="V2951" t="s">
        <v>7444</v>
      </c>
      <c r="W2951" t="s">
        <v>3085</v>
      </c>
      <c r="X2951" t="str">
        <f t="shared" si="46"/>
        <v>Funcionamiento</v>
      </c>
      <c r="Y2951" t="s">
        <v>7376</v>
      </c>
    </row>
    <row r="2952" spans="1:25">
      <c r="A2952" t="s">
        <v>3175</v>
      </c>
      <c r="B2952" t="s">
        <v>3147</v>
      </c>
      <c r="C2952" t="s">
        <v>7445</v>
      </c>
      <c r="D2952" t="s">
        <v>3076</v>
      </c>
      <c r="E2952" t="s">
        <v>3077</v>
      </c>
      <c r="F2952" t="s">
        <v>7375</v>
      </c>
      <c r="G2952" t="s">
        <v>7376</v>
      </c>
      <c r="H2952" t="s">
        <v>350</v>
      </c>
      <c r="I2952" t="s">
        <v>351</v>
      </c>
      <c r="J2952" t="s">
        <v>246</v>
      </c>
      <c r="K2952" t="s">
        <v>3079</v>
      </c>
      <c r="L2952" t="s">
        <v>247</v>
      </c>
      <c r="M2952">
        <v>9927077</v>
      </c>
      <c r="N2952">
        <v>0</v>
      </c>
      <c r="O2952">
        <v>9927077</v>
      </c>
      <c r="P2952">
        <v>0</v>
      </c>
      <c r="Q2952" t="s">
        <v>7446</v>
      </c>
      <c r="R2952" t="s">
        <v>3169</v>
      </c>
      <c r="S2952" t="s">
        <v>3336</v>
      </c>
      <c r="T2952" t="s">
        <v>3285</v>
      </c>
      <c r="U2952" t="s">
        <v>5403</v>
      </c>
      <c r="V2952" t="s">
        <v>7447</v>
      </c>
      <c r="W2952" t="s">
        <v>3085</v>
      </c>
      <c r="X2952" t="str">
        <f t="shared" si="46"/>
        <v>Funcionamiento</v>
      </c>
      <c r="Y2952" t="s">
        <v>7376</v>
      </c>
    </row>
    <row r="2953" spans="1:25">
      <c r="A2953" t="s">
        <v>3169</v>
      </c>
      <c r="B2953" t="s">
        <v>4825</v>
      </c>
      <c r="C2953" t="s">
        <v>7448</v>
      </c>
      <c r="D2953" t="s">
        <v>3076</v>
      </c>
      <c r="E2953" t="s">
        <v>3331</v>
      </c>
      <c r="F2953" t="s">
        <v>3149</v>
      </c>
      <c r="G2953" t="s">
        <v>7376</v>
      </c>
      <c r="H2953" t="s">
        <v>437</v>
      </c>
      <c r="I2953" t="s">
        <v>649</v>
      </c>
      <c r="J2953" t="s">
        <v>246</v>
      </c>
      <c r="K2953" t="s">
        <v>3150</v>
      </c>
      <c r="L2953" t="s">
        <v>247</v>
      </c>
      <c r="M2953">
        <v>115859020</v>
      </c>
      <c r="N2953">
        <v>-115859020</v>
      </c>
      <c r="O2953">
        <v>0</v>
      </c>
      <c r="P2953">
        <v>0</v>
      </c>
      <c r="Q2953" t="s">
        <v>7449</v>
      </c>
      <c r="R2953" t="s">
        <v>3187</v>
      </c>
      <c r="S2953" t="s">
        <v>3085</v>
      </c>
      <c r="T2953" t="s">
        <v>3085</v>
      </c>
      <c r="U2953" t="s">
        <v>3085</v>
      </c>
      <c r="V2953" t="s">
        <v>3085</v>
      </c>
      <c r="W2953" t="s">
        <v>3085</v>
      </c>
      <c r="X2953" t="str">
        <f t="shared" si="46"/>
        <v>Inversión</v>
      </c>
      <c r="Y2953" t="s">
        <v>3157</v>
      </c>
    </row>
    <row r="2954" spans="1:25">
      <c r="A2954" t="s">
        <v>3187</v>
      </c>
      <c r="B2954" t="s">
        <v>3172</v>
      </c>
      <c r="C2954" t="s">
        <v>7450</v>
      </c>
      <c r="D2954" t="s">
        <v>3076</v>
      </c>
      <c r="E2954" t="s">
        <v>3077</v>
      </c>
      <c r="F2954" t="s">
        <v>3149</v>
      </c>
      <c r="G2954" t="s">
        <v>7376</v>
      </c>
      <c r="H2954" t="s">
        <v>437</v>
      </c>
      <c r="I2954" t="s">
        <v>649</v>
      </c>
      <c r="J2954" t="s">
        <v>246</v>
      </c>
      <c r="K2954" t="s">
        <v>3150</v>
      </c>
      <c r="L2954" t="s">
        <v>247</v>
      </c>
      <c r="M2954">
        <v>35342100</v>
      </c>
      <c r="N2954">
        <v>-1884822</v>
      </c>
      <c r="O2954">
        <v>33457278</v>
      </c>
      <c r="P2954">
        <v>0</v>
      </c>
      <c r="Q2954" t="s">
        <v>7449</v>
      </c>
      <c r="R2954" t="s">
        <v>3176</v>
      </c>
      <c r="S2954" t="s">
        <v>3417</v>
      </c>
      <c r="T2954" t="s">
        <v>3486</v>
      </c>
      <c r="U2954" t="s">
        <v>7451</v>
      </c>
      <c r="V2954" t="s">
        <v>7452</v>
      </c>
      <c r="W2954" t="s">
        <v>3085</v>
      </c>
      <c r="X2954" t="str">
        <f t="shared" si="46"/>
        <v>Inversión</v>
      </c>
      <c r="Y2954" t="s">
        <v>3157</v>
      </c>
    </row>
    <row r="2955" spans="1:25">
      <c r="A2955" t="s">
        <v>3194</v>
      </c>
      <c r="B2955" t="s">
        <v>3172</v>
      </c>
      <c r="C2955" t="s">
        <v>7453</v>
      </c>
      <c r="D2955" t="s">
        <v>3076</v>
      </c>
      <c r="E2955" t="s">
        <v>3077</v>
      </c>
      <c r="F2955" t="s">
        <v>3149</v>
      </c>
      <c r="G2955" t="s">
        <v>7376</v>
      </c>
      <c r="H2955" t="s">
        <v>437</v>
      </c>
      <c r="I2955" t="s">
        <v>649</v>
      </c>
      <c r="J2955" t="s">
        <v>246</v>
      </c>
      <c r="K2955" t="s">
        <v>3150</v>
      </c>
      <c r="L2955" t="s">
        <v>247</v>
      </c>
      <c r="M2955">
        <v>27500000</v>
      </c>
      <c r="N2955">
        <v>-1375000</v>
      </c>
      <c r="O2955">
        <v>26125000</v>
      </c>
      <c r="P2955">
        <v>0</v>
      </c>
      <c r="Q2955" t="s">
        <v>7454</v>
      </c>
      <c r="R2955" t="s">
        <v>3208</v>
      </c>
      <c r="S2955" t="s">
        <v>3365</v>
      </c>
      <c r="T2955" t="s">
        <v>3344</v>
      </c>
      <c r="U2955" t="s">
        <v>7455</v>
      </c>
      <c r="V2955" t="s">
        <v>7456</v>
      </c>
      <c r="W2955" t="s">
        <v>3085</v>
      </c>
      <c r="X2955" t="str">
        <f t="shared" si="46"/>
        <v>Inversión</v>
      </c>
      <c r="Y2955" t="s">
        <v>3157</v>
      </c>
    </row>
    <row r="2956" spans="1:25">
      <c r="A2956" t="s">
        <v>3176</v>
      </c>
      <c r="B2956" t="s">
        <v>3172</v>
      </c>
      <c r="C2956" t="s">
        <v>7457</v>
      </c>
      <c r="D2956" t="s">
        <v>3076</v>
      </c>
      <c r="E2956" t="s">
        <v>3077</v>
      </c>
      <c r="F2956" t="s">
        <v>3149</v>
      </c>
      <c r="G2956" t="s">
        <v>7376</v>
      </c>
      <c r="H2956" t="s">
        <v>437</v>
      </c>
      <c r="I2956" t="s">
        <v>649</v>
      </c>
      <c r="J2956" t="s">
        <v>246</v>
      </c>
      <c r="K2956" t="s">
        <v>3150</v>
      </c>
      <c r="L2956" t="s">
        <v>247</v>
      </c>
      <c r="M2956">
        <v>27500000</v>
      </c>
      <c r="N2956">
        <v>-2841667</v>
      </c>
      <c r="O2956">
        <v>24658333</v>
      </c>
      <c r="P2956">
        <v>0</v>
      </c>
      <c r="Q2956" t="s">
        <v>7458</v>
      </c>
      <c r="R2956" t="s">
        <v>3224</v>
      </c>
      <c r="S2956" t="s">
        <v>3311</v>
      </c>
      <c r="T2956" t="s">
        <v>3209</v>
      </c>
      <c r="U2956" t="s">
        <v>7459</v>
      </c>
      <c r="V2956" t="s">
        <v>7460</v>
      </c>
      <c r="W2956" t="s">
        <v>3085</v>
      </c>
      <c r="X2956" t="str">
        <f t="shared" si="46"/>
        <v>Inversión</v>
      </c>
      <c r="Y2956" t="s">
        <v>3157</v>
      </c>
    </row>
    <row r="2957" spans="1:25">
      <c r="A2957" t="s">
        <v>3208</v>
      </c>
      <c r="B2957" t="s">
        <v>3172</v>
      </c>
      <c r="C2957" t="s">
        <v>7461</v>
      </c>
      <c r="D2957" t="s">
        <v>3076</v>
      </c>
      <c r="E2957" t="s">
        <v>3077</v>
      </c>
      <c r="F2957" t="s">
        <v>3149</v>
      </c>
      <c r="G2957" t="s">
        <v>7376</v>
      </c>
      <c r="H2957" t="s">
        <v>437</v>
      </c>
      <c r="I2957" t="s">
        <v>649</v>
      </c>
      <c r="J2957" t="s">
        <v>246</v>
      </c>
      <c r="K2957" t="s">
        <v>3150</v>
      </c>
      <c r="L2957" t="s">
        <v>247</v>
      </c>
      <c r="M2957">
        <v>16516920</v>
      </c>
      <c r="N2957">
        <v>-1706748</v>
      </c>
      <c r="O2957">
        <v>14810172</v>
      </c>
      <c r="P2957">
        <v>0</v>
      </c>
      <c r="Q2957" t="s">
        <v>7462</v>
      </c>
      <c r="R2957" t="s">
        <v>3202</v>
      </c>
      <c r="S2957" t="s">
        <v>3326</v>
      </c>
      <c r="T2957" t="s">
        <v>3473</v>
      </c>
      <c r="U2957" t="s">
        <v>7463</v>
      </c>
      <c r="V2957" t="s">
        <v>7464</v>
      </c>
      <c r="W2957" t="s">
        <v>3085</v>
      </c>
      <c r="X2957" t="str">
        <f t="shared" si="46"/>
        <v>Inversión</v>
      </c>
      <c r="Y2957" t="s">
        <v>3157</v>
      </c>
    </row>
    <row r="2958" spans="1:25">
      <c r="A2958" t="s">
        <v>3224</v>
      </c>
      <c r="B2958" t="s">
        <v>3172</v>
      </c>
      <c r="C2958" t="s">
        <v>7465</v>
      </c>
      <c r="D2958" t="s">
        <v>3076</v>
      </c>
      <c r="E2958" t="s">
        <v>3077</v>
      </c>
      <c r="F2958" t="s">
        <v>3149</v>
      </c>
      <c r="G2958" t="s">
        <v>7376</v>
      </c>
      <c r="H2958" t="s">
        <v>437</v>
      </c>
      <c r="I2958" t="s">
        <v>649</v>
      </c>
      <c r="J2958" t="s">
        <v>246</v>
      </c>
      <c r="K2958" t="s">
        <v>3150</v>
      </c>
      <c r="L2958" t="s">
        <v>247</v>
      </c>
      <c r="M2958">
        <v>9000000</v>
      </c>
      <c r="N2958">
        <v>-8286034</v>
      </c>
      <c r="O2958">
        <v>713966</v>
      </c>
      <c r="P2958">
        <v>0</v>
      </c>
      <c r="Q2958" t="s">
        <v>7466</v>
      </c>
      <c r="R2958" t="s">
        <v>3220</v>
      </c>
      <c r="S2958" t="s">
        <v>7467</v>
      </c>
      <c r="T2958" t="s">
        <v>7468</v>
      </c>
      <c r="U2958" t="s">
        <v>7469</v>
      </c>
      <c r="V2958" t="s">
        <v>7470</v>
      </c>
      <c r="W2958" t="s">
        <v>3124</v>
      </c>
      <c r="X2958" t="str">
        <f t="shared" si="46"/>
        <v>Inversión</v>
      </c>
      <c r="Y2958" t="s">
        <v>3157</v>
      </c>
    </row>
    <row r="2959" spans="1:25">
      <c r="A2959" t="s">
        <v>3202</v>
      </c>
      <c r="B2959" t="s">
        <v>3178</v>
      </c>
      <c r="C2959" t="s">
        <v>7471</v>
      </c>
      <c r="D2959" t="s">
        <v>3076</v>
      </c>
      <c r="E2959" t="s">
        <v>3077</v>
      </c>
      <c r="F2959" t="s">
        <v>3149</v>
      </c>
      <c r="G2959" t="s">
        <v>7376</v>
      </c>
      <c r="H2959" t="s">
        <v>437</v>
      </c>
      <c r="I2959" t="s">
        <v>649</v>
      </c>
      <c r="J2959" t="s">
        <v>246</v>
      </c>
      <c r="K2959" t="s">
        <v>3079</v>
      </c>
      <c r="L2959" t="s">
        <v>247</v>
      </c>
      <c r="M2959">
        <v>144101700</v>
      </c>
      <c r="N2959">
        <v>-5258448</v>
      </c>
      <c r="O2959">
        <v>138843252</v>
      </c>
      <c r="P2959">
        <v>0</v>
      </c>
      <c r="Q2959" t="s">
        <v>7472</v>
      </c>
      <c r="R2959" t="s">
        <v>3228</v>
      </c>
      <c r="S2959" t="s">
        <v>7473</v>
      </c>
      <c r="T2959" t="s">
        <v>7474</v>
      </c>
      <c r="U2959" t="s">
        <v>7475</v>
      </c>
      <c r="V2959" t="s">
        <v>7476</v>
      </c>
      <c r="W2959" t="s">
        <v>3085</v>
      </c>
      <c r="X2959" t="str">
        <f t="shared" si="46"/>
        <v>Inversión</v>
      </c>
      <c r="Y2959" t="s">
        <v>3157</v>
      </c>
    </row>
    <row r="2960" spans="1:25">
      <c r="A2960" t="s">
        <v>3220</v>
      </c>
      <c r="B2960" t="s">
        <v>3178</v>
      </c>
      <c r="C2960" t="s">
        <v>7477</v>
      </c>
      <c r="D2960" t="s">
        <v>3076</v>
      </c>
      <c r="E2960" t="s">
        <v>3077</v>
      </c>
      <c r="F2960" t="s">
        <v>3149</v>
      </c>
      <c r="G2960" t="s">
        <v>7376</v>
      </c>
      <c r="H2960" t="s">
        <v>437</v>
      </c>
      <c r="I2960" t="s">
        <v>649</v>
      </c>
      <c r="J2960" t="s">
        <v>246</v>
      </c>
      <c r="K2960" t="s">
        <v>3079</v>
      </c>
      <c r="L2960" t="s">
        <v>247</v>
      </c>
      <c r="M2960">
        <v>109837518</v>
      </c>
      <c r="N2960">
        <v>-6166316</v>
      </c>
      <c r="O2960">
        <v>103671202</v>
      </c>
      <c r="P2960">
        <v>0</v>
      </c>
      <c r="Q2960" t="s">
        <v>7478</v>
      </c>
      <c r="R2960" t="s">
        <v>3236</v>
      </c>
      <c r="S2960" t="s">
        <v>7479</v>
      </c>
      <c r="T2960" t="s">
        <v>7480</v>
      </c>
      <c r="U2960" t="s">
        <v>7481</v>
      </c>
      <c r="V2960" t="s">
        <v>7482</v>
      </c>
      <c r="W2960" t="s">
        <v>3085</v>
      </c>
      <c r="X2960" t="str">
        <f t="shared" si="46"/>
        <v>Inversión</v>
      </c>
      <c r="Y2960" t="s">
        <v>3157</v>
      </c>
    </row>
    <row r="2961" spans="1:25">
      <c r="A2961" t="s">
        <v>3228</v>
      </c>
      <c r="B2961" t="s">
        <v>3178</v>
      </c>
      <c r="C2961" t="s">
        <v>7483</v>
      </c>
      <c r="D2961" t="s">
        <v>3076</v>
      </c>
      <c r="E2961" t="s">
        <v>3077</v>
      </c>
      <c r="F2961" t="s">
        <v>3149</v>
      </c>
      <c r="G2961" t="s">
        <v>7376</v>
      </c>
      <c r="H2961" t="s">
        <v>437</v>
      </c>
      <c r="I2961" t="s">
        <v>649</v>
      </c>
      <c r="J2961" t="s">
        <v>246</v>
      </c>
      <c r="K2961" t="s">
        <v>3079</v>
      </c>
      <c r="L2961" t="s">
        <v>247</v>
      </c>
      <c r="M2961">
        <v>33250000</v>
      </c>
      <c r="N2961">
        <v>-2450000</v>
      </c>
      <c r="O2961">
        <v>30800000</v>
      </c>
      <c r="P2961">
        <v>0</v>
      </c>
      <c r="Q2961" t="s">
        <v>7484</v>
      </c>
      <c r="R2961" t="s">
        <v>3221</v>
      </c>
      <c r="S2961" t="s">
        <v>3993</v>
      </c>
      <c r="T2961" t="s">
        <v>4500</v>
      </c>
      <c r="U2961" t="s">
        <v>7485</v>
      </c>
      <c r="V2961" t="s">
        <v>7486</v>
      </c>
      <c r="W2961" t="s">
        <v>3085</v>
      </c>
      <c r="X2961" t="str">
        <f t="shared" si="46"/>
        <v>Inversión</v>
      </c>
      <c r="Y2961" t="s">
        <v>3157</v>
      </c>
    </row>
    <row r="2962" spans="1:25">
      <c r="A2962" t="s">
        <v>3236</v>
      </c>
      <c r="B2962" t="s">
        <v>3178</v>
      </c>
      <c r="C2962" t="s">
        <v>7487</v>
      </c>
      <c r="D2962" t="s">
        <v>3076</v>
      </c>
      <c r="E2962" t="s">
        <v>3331</v>
      </c>
      <c r="F2962" t="s">
        <v>3149</v>
      </c>
      <c r="G2962" t="s">
        <v>7376</v>
      </c>
      <c r="H2962" t="s">
        <v>437</v>
      </c>
      <c r="I2962" t="s">
        <v>649</v>
      </c>
      <c r="J2962" t="s">
        <v>246</v>
      </c>
      <c r="K2962" t="s">
        <v>3079</v>
      </c>
      <c r="L2962" t="s">
        <v>247</v>
      </c>
      <c r="M2962">
        <v>19352469</v>
      </c>
      <c r="N2962">
        <v>-19352469</v>
      </c>
      <c r="O2962">
        <v>0</v>
      </c>
      <c r="P2962">
        <v>0</v>
      </c>
      <c r="Q2962" t="s">
        <v>7488</v>
      </c>
      <c r="R2962" t="s">
        <v>3251</v>
      </c>
      <c r="S2962" t="s">
        <v>3085</v>
      </c>
      <c r="T2962" t="s">
        <v>3085</v>
      </c>
      <c r="U2962" t="s">
        <v>3085</v>
      </c>
      <c r="V2962" t="s">
        <v>3085</v>
      </c>
      <c r="W2962" t="s">
        <v>3085</v>
      </c>
      <c r="X2962" t="str">
        <f t="shared" si="46"/>
        <v>Inversión</v>
      </c>
      <c r="Y2962" t="s">
        <v>3157</v>
      </c>
    </row>
    <row r="2963" spans="1:25">
      <c r="A2963" t="s">
        <v>3221</v>
      </c>
      <c r="B2963" t="s">
        <v>3178</v>
      </c>
      <c r="C2963" t="s">
        <v>7489</v>
      </c>
      <c r="D2963" t="s">
        <v>3076</v>
      </c>
      <c r="E2963" t="s">
        <v>3331</v>
      </c>
      <c r="F2963" t="s">
        <v>3149</v>
      </c>
      <c r="G2963" t="s">
        <v>7376</v>
      </c>
      <c r="H2963" t="s">
        <v>437</v>
      </c>
      <c r="I2963" t="s">
        <v>649</v>
      </c>
      <c r="J2963" t="s">
        <v>246</v>
      </c>
      <c r="K2963" t="s">
        <v>3079</v>
      </c>
      <c r="L2963" t="s">
        <v>247</v>
      </c>
      <c r="M2963">
        <v>19352469</v>
      </c>
      <c r="N2963">
        <v>-19352469</v>
      </c>
      <c r="O2963">
        <v>0</v>
      </c>
      <c r="P2963">
        <v>0</v>
      </c>
      <c r="Q2963" t="s">
        <v>7490</v>
      </c>
      <c r="R2963" t="s">
        <v>3238</v>
      </c>
      <c r="S2963" t="s">
        <v>3085</v>
      </c>
      <c r="T2963" t="s">
        <v>3085</v>
      </c>
      <c r="U2963" t="s">
        <v>3085</v>
      </c>
      <c r="V2963" t="s">
        <v>3085</v>
      </c>
      <c r="W2963" t="s">
        <v>3085</v>
      </c>
      <c r="X2963" t="str">
        <f t="shared" si="46"/>
        <v>Inversión</v>
      </c>
      <c r="Y2963" t="s">
        <v>3157</v>
      </c>
    </row>
    <row r="2964" spans="1:25">
      <c r="A2964" t="s">
        <v>3251</v>
      </c>
      <c r="B2964" t="s">
        <v>5316</v>
      </c>
      <c r="C2964" t="s">
        <v>7491</v>
      </c>
      <c r="D2964" t="s">
        <v>3076</v>
      </c>
      <c r="E2964" t="s">
        <v>3077</v>
      </c>
      <c r="F2964" t="s">
        <v>3149</v>
      </c>
      <c r="G2964" t="s">
        <v>7376</v>
      </c>
      <c r="H2964" t="s">
        <v>437</v>
      </c>
      <c r="I2964" t="s">
        <v>649</v>
      </c>
      <c r="J2964" t="s">
        <v>246</v>
      </c>
      <c r="K2964" t="s">
        <v>3079</v>
      </c>
      <c r="L2964" t="s">
        <v>247</v>
      </c>
      <c r="M2964">
        <v>23343057</v>
      </c>
      <c r="N2964">
        <v>-172911</v>
      </c>
      <c r="O2964">
        <v>23170146</v>
      </c>
      <c r="P2964">
        <v>0</v>
      </c>
      <c r="Q2964" t="s">
        <v>7492</v>
      </c>
      <c r="R2964" t="s">
        <v>3281</v>
      </c>
      <c r="S2964" t="s">
        <v>3318</v>
      </c>
      <c r="T2964" t="s">
        <v>3613</v>
      </c>
      <c r="U2964" t="s">
        <v>7493</v>
      </c>
      <c r="V2964" t="s">
        <v>7494</v>
      </c>
      <c r="W2964" t="s">
        <v>3085</v>
      </c>
      <c r="X2964" t="str">
        <f t="shared" si="46"/>
        <v>Inversión</v>
      </c>
      <c r="Y2964" t="s">
        <v>3157</v>
      </c>
    </row>
    <row r="2965" spans="1:25">
      <c r="A2965" t="s">
        <v>3238</v>
      </c>
      <c r="B2965" t="s">
        <v>3990</v>
      </c>
      <c r="C2965" t="s">
        <v>6636</v>
      </c>
      <c r="D2965" t="s">
        <v>3076</v>
      </c>
      <c r="E2965" t="s">
        <v>3077</v>
      </c>
      <c r="F2965" t="s">
        <v>7375</v>
      </c>
      <c r="G2965" t="s">
        <v>7376</v>
      </c>
      <c r="H2965" t="s">
        <v>314</v>
      </c>
      <c r="I2965" t="s">
        <v>582</v>
      </c>
      <c r="J2965" t="s">
        <v>246</v>
      </c>
      <c r="K2965" t="s">
        <v>3079</v>
      </c>
      <c r="L2965" t="s">
        <v>247</v>
      </c>
      <c r="M2965">
        <v>6940300</v>
      </c>
      <c r="N2965">
        <v>0</v>
      </c>
      <c r="O2965">
        <v>6940300</v>
      </c>
      <c r="P2965">
        <v>0</v>
      </c>
      <c r="Q2965" t="s">
        <v>7495</v>
      </c>
      <c r="R2965" t="s">
        <v>3288</v>
      </c>
      <c r="S2965" t="s">
        <v>3464</v>
      </c>
      <c r="T2965" t="s">
        <v>3085</v>
      </c>
      <c r="U2965" t="s">
        <v>7496</v>
      </c>
      <c r="V2965" t="s">
        <v>7497</v>
      </c>
      <c r="W2965" t="s">
        <v>3085</v>
      </c>
      <c r="X2965" t="str">
        <f t="shared" si="46"/>
        <v>Funcionamiento</v>
      </c>
      <c r="Y2965" t="s">
        <v>7376</v>
      </c>
    </row>
    <row r="2966" spans="1:25">
      <c r="A2966" t="s">
        <v>3238</v>
      </c>
      <c r="B2966" t="s">
        <v>3990</v>
      </c>
      <c r="C2966" t="s">
        <v>6636</v>
      </c>
      <c r="D2966" t="s">
        <v>3076</v>
      </c>
      <c r="E2966" t="s">
        <v>3077</v>
      </c>
      <c r="F2966" t="s">
        <v>7375</v>
      </c>
      <c r="G2966" t="s">
        <v>7376</v>
      </c>
      <c r="H2966" t="s">
        <v>320</v>
      </c>
      <c r="I2966" t="s">
        <v>321</v>
      </c>
      <c r="J2966" t="s">
        <v>246</v>
      </c>
      <c r="K2966" t="s">
        <v>3079</v>
      </c>
      <c r="L2966" t="s">
        <v>247</v>
      </c>
      <c r="M2966">
        <v>883900</v>
      </c>
      <c r="N2966">
        <v>0</v>
      </c>
      <c r="O2966">
        <v>883900</v>
      </c>
      <c r="P2966">
        <v>0</v>
      </c>
      <c r="Q2966" t="s">
        <v>7495</v>
      </c>
      <c r="R2966" t="s">
        <v>3288</v>
      </c>
      <c r="S2966" t="s">
        <v>3464</v>
      </c>
      <c r="T2966" t="s">
        <v>3085</v>
      </c>
      <c r="U2966" t="s">
        <v>7496</v>
      </c>
      <c r="V2966" t="s">
        <v>7497</v>
      </c>
      <c r="W2966" t="s">
        <v>3085</v>
      </c>
      <c r="X2966" t="str">
        <f t="shared" si="46"/>
        <v>Funcionamiento</v>
      </c>
      <c r="Y2966" t="s">
        <v>7376</v>
      </c>
    </row>
    <row r="2967" spans="1:25">
      <c r="A2967" t="s">
        <v>3238</v>
      </c>
      <c r="B2967" t="s">
        <v>3990</v>
      </c>
      <c r="C2967" t="s">
        <v>6636</v>
      </c>
      <c r="D2967" t="s">
        <v>3076</v>
      </c>
      <c r="E2967" t="s">
        <v>3077</v>
      </c>
      <c r="F2967" t="s">
        <v>7375</v>
      </c>
      <c r="G2967" t="s">
        <v>7376</v>
      </c>
      <c r="H2967" t="s">
        <v>324</v>
      </c>
      <c r="I2967" t="s">
        <v>325</v>
      </c>
      <c r="J2967" t="s">
        <v>246</v>
      </c>
      <c r="K2967" t="s">
        <v>3079</v>
      </c>
      <c r="L2967" t="s">
        <v>247</v>
      </c>
      <c r="M2967">
        <v>1262100</v>
      </c>
      <c r="N2967">
        <v>0</v>
      </c>
      <c r="O2967">
        <v>1262100</v>
      </c>
      <c r="P2967">
        <v>0</v>
      </c>
      <c r="Q2967" t="s">
        <v>7495</v>
      </c>
      <c r="R2967" t="s">
        <v>3288</v>
      </c>
      <c r="S2967" t="s">
        <v>3464</v>
      </c>
      <c r="T2967" t="s">
        <v>3085</v>
      </c>
      <c r="U2967" t="s">
        <v>7496</v>
      </c>
      <c r="V2967" t="s">
        <v>7497</v>
      </c>
      <c r="W2967" t="s">
        <v>3085</v>
      </c>
      <c r="X2967" t="str">
        <f t="shared" si="46"/>
        <v>Funcionamiento</v>
      </c>
      <c r="Y2967" t="s">
        <v>7376</v>
      </c>
    </row>
    <row r="2968" spans="1:25">
      <c r="A2968" t="s">
        <v>3238</v>
      </c>
      <c r="B2968" t="s">
        <v>3990</v>
      </c>
      <c r="C2968" t="s">
        <v>6636</v>
      </c>
      <c r="D2968" t="s">
        <v>3076</v>
      </c>
      <c r="E2968" t="s">
        <v>3077</v>
      </c>
      <c r="F2968" t="s">
        <v>7375</v>
      </c>
      <c r="G2968" t="s">
        <v>7376</v>
      </c>
      <c r="H2968" t="s">
        <v>316</v>
      </c>
      <c r="I2968" t="s">
        <v>583</v>
      </c>
      <c r="J2968" t="s">
        <v>246</v>
      </c>
      <c r="K2968" t="s">
        <v>3079</v>
      </c>
      <c r="L2968" t="s">
        <v>247</v>
      </c>
      <c r="M2968">
        <v>4916200</v>
      </c>
      <c r="N2968">
        <v>0</v>
      </c>
      <c r="O2968">
        <v>4916200</v>
      </c>
      <c r="P2968">
        <v>0</v>
      </c>
      <c r="Q2968" t="s">
        <v>7495</v>
      </c>
      <c r="R2968" t="s">
        <v>3288</v>
      </c>
      <c r="S2968" t="s">
        <v>3464</v>
      </c>
      <c r="T2968" t="s">
        <v>3085</v>
      </c>
      <c r="U2968" t="s">
        <v>7496</v>
      </c>
      <c r="V2968" t="s">
        <v>7497</v>
      </c>
      <c r="W2968" t="s">
        <v>3085</v>
      </c>
      <c r="X2968" t="str">
        <f t="shared" si="46"/>
        <v>Funcionamiento</v>
      </c>
      <c r="Y2968" t="s">
        <v>7376</v>
      </c>
    </row>
    <row r="2969" spans="1:25">
      <c r="A2969" t="s">
        <v>3238</v>
      </c>
      <c r="B2969" t="s">
        <v>3990</v>
      </c>
      <c r="C2969" t="s">
        <v>6636</v>
      </c>
      <c r="D2969" t="s">
        <v>3076</v>
      </c>
      <c r="E2969" t="s">
        <v>3077</v>
      </c>
      <c r="F2969" t="s">
        <v>7375</v>
      </c>
      <c r="G2969" t="s">
        <v>7376</v>
      </c>
      <c r="H2969" t="s">
        <v>318</v>
      </c>
      <c r="I2969" t="s">
        <v>586</v>
      </c>
      <c r="J2969" t="s">
        <v>246</v>
      </c>
      <c r="K2969" t="s">
        <v>3079</v>
      </c>
      <c r="L2969" t="s">
        <v>247</v>
      </c>
      <c r="M2969">
        <v>2523100</v>
      </c>
      <c r="N2969">
        <v>0</v>
      </c>
      <c r="O2969">
        <v>2523100</v>
      </c>
      <c r="P2969">
        <v>0</v>
      </c>
      <c r="Q2969" t="s">
        <v>7495</v>
      </c>
      <c r="R2969" t="s">
        <v>3288</v>
      </c>
      <c r="S2969" t="s">
        <v>3464</v>
      </c>
      <c r="T2969" t="s">
        <v>3085</v>
      </c>
      <c r="U2969" t="s">
        <v>7496</v>
      </c>
      <c r="V2969" t="s">
        <v>7497</v>
      </c>
      <c r="W2969" t="s">
        <v>3085</v>
      </c>
      <c r="X2969" t="str">
        <f t="shared" si="46"/>
        <v>Funcionamiento</v>
      </c>
      <c r="Y2969" t="s">
        <v>7376</v>
      </c>
    </row>
    <row r="2970" spans="1:25">
      <c r="A2970" t="s">
        <v>3238</v>
      </c>
      <c r="B2970" t="s">
        <v>3990</v>
      </c>
      <c r="C2970" t="s">
        <v>6636</v>
      </c>
      <c r="D2970" t="s">
        <v>3076</v>
      </c>
      <c r="E2970" t="s">
        <v>3077</v>
      </c>
      <c r="F2970" t="s">
        <v>7375</v>
      </c>
      <c r="G2970" t="s">
        <v>7376</v>
      </c>
      <c r="H2970" t="s">
        <v>322</v>
      </c>
      <c r="I2970" t="s">
        <v>323</v>
      </c>
      <c r="J2970" t="s">
        <v>246</v>
      </c>
      <c r="K2970" t="s">
        <v>3079</v>
      </c>
      <c r="L2970" t="s">
        <v>247</v>
      </c>
      <c r="M2970">
        <v>1893000</v>
      </c>
      <c r="N2970">
        <v>0</v>
      </c>
      <c r="O2970">
        <v>1893000</v>
      </c>
      <c r="P2970">
        <v>0</v>
      </c>
      <c r="Q2970" t="s">
        <v>7495</v>
      </c>
      <c r="R2970" t="s">
        <v>3288</v>
      </c>
      <c r="S2970" t="s">
        <v>3464</v>
      </c>
      <c r="T2970" t="s">
        <v>3085</v>
      </c>
      <c r="U2970" t="s">
        <v>7496</v>
      </c>
      <c r="V2970" t="s">
        <v>7497</v>
      </c>
      <c r="W2970" t="s">
        <v>3085</v>
      </c>
      <c r="X2970" t="str">
        <f t="shared" si="46"/>
        <v>Funcionamiento</v>
      </c>
      <c r="Y2970" t="s">
        <v>7376</v>
      </c>
    </row>
    <row r="2971" spans="1:25">
      <c r="A2971" t="s">
        <v>3281</v>
      </c>
      <c r="B2971" t="s">
        <v>3990</v>
      </c>
      <c r="C2971" t="s">
        <v>7498</v>
      </c>
      <c r="D2971" t="s">
        <v>3076</v>
      </c>
      <c r="E2971" t="s">
        <v>3077</v>
      </c>
      <c r="F2971" t="s">
        <v>7375</v>
      </c>
      <c r="G2971" t="s">
        <v>7376</v>
      </c>
      <c r="H2971" t="s">
        <v>333</v>
      </c>
      <c r="I2971" t="s">
        <v>335</v>
      </c>
      <c r="J2971" t="s">
        <v>246</v>
      </c>
      <c r="K2971" t="s">
        <v>3079</v>
      </c>
      <c r="L2971" t="s">
        <v>247</v>
      </c>
      <c r="M2971">
        <v>83261</v>
      </c>
      <c r="N2971">
        <v>0</v>
      </c>
      <c r="O2971">
        <v>83261</v>
      </c>
      <c r="P2971">
        <v>0</v>
      </c>
      <c r="Q2971" t="s">
        <v>7499</v>
      </c>
      <c r="R2971" t="s">
        <v>3270</v>
      </c>
      <c r="S2971" t="s">
        <v>7500</v>
      </c>
      <c r="T2971" t="s">
        <v>3085</v>
      </c>
      <c r="U2971" t="s">
        <v>7501</v>
      </c>
      <c r="V2971" t="s">
        <v>7502</v>
      </c>
      <c r="W2971" t="s">
        <v>3085</v>
      </c>
      <c r="X2971" t="str">
        <f t="shared" si="46"/>
        <v>Funcionamiento</v>
      </c>
      <c r="Y2971" t="s">
        <v>7376</v>
      </c>
    </row>
    <row r="2972" spans="1:25">
      <c r="A2972" t="s">
        <v>3281</v>
      </c>
      <c r="B2972" t="s">
        <v>3990</v>
      </c>
      <c r="C2972" t="s">
        <v>7498</v>
      </c>
      <c r="D2972" t="s">
        <v>3076</v>
      </c>
      <c r="E2972" t="s">
        <v>3077</v>
      </c>
      <c r="F2972" t="s">
        <v>7375</v>
      </c>
      <c r="G2972" t="s">
        <v>7376</v>
      </c>
      <c r="H2972" t="s">
        <v>336</v>
      </c>
      <c r="I2972" t="s">
        <v>337</v>
      </c>
      <c r="J2972" t="s">
        <v>246</v>
      </c>
      <c r="K2972" t="s">
        <v>3079</v>
      </c>
      <c r="L2972" t="s">
        <v>247</v>
      </c>
      <c r="M2972">
        <v>2584371</v>
      </c>
      <c r="N2972">
        <v>0</v>
      </c>
      <c r="O2972">
        <v>2584371</v>
      </c>
      <c r="P2972">
        <v>0</v>
      </c>
      <c r="Q2972" t="s">
        <v>7499</v>
      </c>
      <c r="R2972" t="s">
        <v>3270</v>
      </c>
      <c r="S2972" t="s">
        <v>7500</v>
      </c>
      <c r="T2972" t="s">
        <v>3085</v>
      </c>
      <c r="U2972" t="s">
        <v>7501</v>
      </c>
      <c r="V2972" t="s">
        <v>7502</v>
      </c>
      <c r="W2972" t="s">
        <v>3085</v>
      </c>
      <c r="X2972" t="str">
        <f t="shared" si="46"/>
        <v>Funcionamiento</v>
      </c>
      <c r="Y2972" t="s">
        <v>7376</v>
      </c>
    </row>
    <row r="2973" spans="1:25">
      <c r="A2973" t="s">
        <v>3281</v>
      </c>
      <c r="B2973" t="s">
        <v>3990</v>
      </c>
      <c r="C2973" t="s">
        <v>7498</v>
      </c>
      <c r="D2973" t="s">
        <v>3076</v>
      </c>
      <c r="E2973" t="s">
        <v>3077</v>
      </c>
      <c r="F2973" t="s">
        <v>7375</v>
      </c>
      <c r="G2973" t="s">
        <v>7376</v>
      </c>
      <c r="H2973" t="s">
        <v>303</v>
      </c>
      <c r="I2973" t="s">
        <v>305</v>
      </c>
      <c r="J2973" t="s">
        <v>246</v>
      </c>
      <c r="K2973" t="s">
        <v>3079</v>
      </c>
      <c r="L2973" t="s">
        <v>247</v>
      </c>
      <c r="M2973">
        <v>2493245</v>
      </c>
      <c r="N2973">
        <v>0</v>
      </c>
      <c r="O2973">
        <v>2493245</v>
      </c>
      <c r="P2973">
        <v>0</v>
      </c>
      <c r="Q2973" t="s">
        <v>7499</v>
      </c>
      <c r="R2973" t="s">
        <v>3270</v>
      </c>
      <c r="S2973" t="s">
        <v>7500</v>
      </c>
      <c r="T2973" t="s">
        <v>3085</v>
      </c>
      <c r="U2973" t="s">
        <v>7501</v>
      </c>
      <c r="V2973" t="s">
        <v>7502</v>
      </c>
      <c r="W2973" t="s">
        <v>3085</v>
      </c>
      <c r="X2973" t="str">
        <f t="shared" si="46"/>
        <v>Funcionamiento</v>
      </c>
      <c r="Y2973" t="s">
        <v>7376</v>
      </c>
    </row>
    <row r="2974" spans="1:25">
      <c r="A2974" t="s">
        <v>3281</v>
      </c>
      <c r="B2974" t="s">
        <v>3990</v>
      </c>
      <c r="C2974" t="s">
        <v>7498</v>
      </c>
      <c r="D2974" t="s">
        <v>3076</v>
      </c>
      <c r="E2974" t="s">
        <v>3077</v>
      </c>
      <c r="F2974" t="s">
        <v>7375</v>
      </c>
      <c r="G2974" t="s">
        <v>7376</v>
      </c>
      <c r="H2974" t="s">
        <v>292</v>
      </c>
      <c r="I2974" t="s">
        <v>293</v>
      </c>
      <c r="J2974" t="s">
        <v>246</v>
      </c>
      <c r="K2974" t="s">
        <v>3079</v>
      </c>
      <c r="L2974" t="s">
        <v>247</v>
      </c>
      <c r="M2974">
        <v>59395087</v>
      </c>
      <c r="N2974">
        <v>0</v>
      </c>
      <c r="O2974">
        <v>59395087</v>
      </c>
      <c r="P2974">
        <v>0</v>
      </c>
      <c r="Q2974" t="s">
        <v>7499</v>
      </c>
      <c r="R2974" t="s">
        <v>3270</v>
      </c>
      <c r="S2974" t="s">
        <v>7500</v>
      </c>
      <c r="T2974" t="s">
        <v>3085</v>
      </c>
      <c r="U2974" t="s">
        <v>7501</v>
      </c>
      <c r="V2974" t="s">
        <v>7502</v>
      </c>
      <c r="W2974" t="s">
        <v>3085</v>
      </c>
      <c r="X2974" t="str">
        <f t="shared" si="46"/>
        <v>Funcionamiento</v>
      </c>
      <c r="Y2974" t="s">
        <v>7376</v>
      </c>
    </row>
    <row r="2975" spans="1:25">
      <c r="A2975" t="s">
        <v>3281</v>
      </c>
      <c r="B2975" t="s">
        <v>3990</v>
      </c>
      <c r="C2975" t="s">
        <v>7498</v>
      </c>
      <c r="D2975" t="s">
        <v>3076</v>
      </c>
      <c r="E2975" t="s">
        <v>3077</v>
      </c>
      <c r="F2975" t="s">
        <v>7375</v>
      </c>
      <c r="G2975" t="s">
        <v>7376</v>
      </c>
      <c r="H2975" t="s">
        <v>297</v>
      </c>
      <c r="I2975" t="s">
        <v>299</v>
      </c>
      <c r="J2975" t="s">
        <v>246</v>
      </c>
      <c r="K2975" t="s">
        <v>3079</v>
      </c>
      <c r="L2975" t="s">
        <v>247</v>
      </c>
      <c r="M2975">
        <v>2228504</v>
      </c>
      <c r="N2975">
        <v>0</v>
      </c>
      <c r="O2975">
        <v>2228504</v>
      </c>
      <c r="P2975">
        <v>0</v>
      </c>
      <c r="Q2975" t="s">
        <v>7499</v>
      </c>
      <c r="R2975" t="s">
        <v>3270</v>
      </c>
      <c r="S2975" t="s">
        <v>7500</v>
      </c>
      <c r="T2975" t="s">
        <v>3085</v>
      </c>
      <c r="U2975" t="s">
        <v>7501</v>
      </c>
      <c r="V2975" t="s">
        <v>7502</v>
      </c>
      <c r="W2975" t="s">
        <v>3085</v>
      </c>
      <c r="X2975" t="str">
        <f t="shared" si="46"/>
        <v>Funcionamiento</v>
      </c>
      <c r="Y2975" t="s">
        <v>7376</v>
      </c>
    </row>
    <row r="2976" spans="1:25">
      <c r="A2976" t="s">
        <v>3281</v>
      </c>
      <c r="B2976" t="s">
        <v>3990</v>
      </c>
      <c r="C2976" t="s">
        <v>7498</v>
      </c>
      <c r="D2976" t="s">
        <v>3076</v>
      </c>
      <c r="E2976" t="s">
        <v>3077</v>
      </c>
      <c r="F2976" t="s">
        <v>7375</v>
      </c>
      <c r="G2976" t="s">
        <v>7376</v>
      </c>
      <c r="H2976" t="s">
        <v>331</v>
      </c>
      <c r="I2976" t="s">
        <v>587</v>
      </c>
      <c r="J2976" t="s">
        <v>246</v>
      </c>
      <c r="K2976" t="s">
        <v>3079</v>
      </c>
      <c r="L2976" t="s">
        <v>247</v>
      </c>
      <c r="M2976">
        <v>718187</v>
      </c>
      <c r="N2976">
        <v>0</v>
      </c>
      <c r="O2976">
        <v>718187</v>
      </c>
      <c r="P2976">
        <v>0</v>
      </c>
      <c r="Q2976" t="s">
        <v>7499</v>
      </c>
      <c r="R2976" t="s">
        <v>3270</v>
      </c>
      <c r="S2976" t="s">
        <v>7500</v>
      </c>
      <c r="T2976" t="s">
        <v>3085</v>
      </c>
      <c r="U2976" t="s">
        <v>7501</v>
      </c>
      <c r="V2976" t="s">
        <v>7502</v>
      </c>
      <c r="W2976" t="s">
        <v>3085</v>
      </c>
      <c r="X2976" t="str">
        <f t="shared" si="46"/>
        <v>Funcionamiento</v>
      </c>
      <c r="Y2976" t="s">
        <v>7376</v>
      </c>
    </row>
    <row r="2977" spans="1:25">
      <c r="A2977" t="s">
        <v>3281</v>
      </c>
      <c r="B2977" t="s">
        <v>3990</v>
      </c>
      <c r="C2977" t="s">
        <v>7498</v>
      </c>
      <c r="D2977" t="s">
        <v>3076</v>
      </c>
      <c r="E2977" t="s">
        <v>3077</v>
      </c>
      <c r="F2977" t="s">
        <v>7375</v>
      </c>
      <c r="G2977" t="s">
        <v>7376</v>
      </c>
      <c r="H2977" t="s">
        <v>358</v>
      </c>
      <c r="I2977" t="s">
        <v>359</v>
      </c>
      <c r="J2977" t="s">
        <v>246</v>
      </c>
      <c r="K2977" t="s">
        <v>3079</v>
      </c>
      <c r="L2977" t="s">
        <v>247</v>
      </c>
      <c r="M2977">
        <v>300770</v>
      </c>
      <c r="N2977">
        <v>0</v>
      </c>
      <c r="O2977">
        <v>300770</v>
      </c>
      <c r="P2977">
        <v>0</v>
      </c>
      <c r="Q2977" t="s">
        <v>7499</v>
      </c>
      <c r="R2977" t="s">
        <v>3270</v>
      </c>
      <c r="S2977" t="s">
        <v>7500</v>
      </c>
      <c r="T2977" t="s">
        <v>3085</v>
      </c>
      <c r="U2977" t="s">
        <v>7501</v>
      </c>
      <c r="V2977" t="s">
        <v>7502</v>
      </c>
      <c r="W2977" t="s">
        <v>3085</v>
      </c>
      <c r="X2977" t="str">
        <f t="shared" si="46"/>
        <v>Funcionamiento</v>
      </c>
      <c r="Y2977" t="s">
        <v>7376</v>
      </c>
    </row>
    <row r="2978" spans="1:25">
      <c r="A2978" t="s">
        <v>3281</v>
      </c>
      <c r="B2978" t="s">
        <v>3990</v>
      </c>
      <c r="C2978" t="s">
        <v>7498</v>
      </c>
      <c r="D2978" t="s">
        <v>3076</v>
      </c>
      <c r="E2978" t="s">
        <v>3077</v>
      </c>
      <c r="F2978" t="s">
        <v>7375</v>
      </c>
      <c r="G2978" t="s">
        <v>7376</v>
      </c>
      <c r="H2978" t="s">
        <v>294</v>
      </c>
      <c r="I2978" t="s">
        <v>296</v>
      </c>
      <c r="J2978" t="s">
        <v>246</v>
      </c>
      <c r="K2978" t="s">
        <v>3079</v>
      </c>
      <c r="L2978" t="s">
        <v>247</v>
      </c>
      <c r="M2978">
        <v>1535125</v>
      </c>
      <c r="N2978">
        <v>0</v>
      </c>
      <c r="O2978">
        <v>1535125</v>
      </c>
      <c r="P2978">
        <v>0</v>
      </c>
      <c r="Q2978" t="s">
        <v>7499</v>
      </c>
      <c r="R2978" t="s">
        <v>3270</v>
      </c>
      <c r="S2978" t="s">
        <v>7500</v>
      </c>
      <c r="T2978" t="s">
        <v>3085</v>
      </c>
      <c r="U2978" t="s">
        <v>7501</v>
      </c>
      <c r="V2978" t="s">
        <v>7502</v>
      </c>
      <c r="W2978" t="s">
        <v>3085</v>
      </c>
      <c r="X2978" t="str">
        <f t="shared" si="46"/>
        <v>Funcionamiento</v>
      </c>
      <c r="Y2978" t="s">
        <v>7376</v>
      </c>
    </row>
    <row r="2979" spans="1:25">
      <c r="A2979" t="s">
        <v>3281</v>
      </c>
      <c r="B2979" t="s">
        <v>3990</v>
      </c>
      <c r="C2979" t="s">
        <v>7498</v>
      </c>
      <c r="D2979" t="s">
        <v>3076</v>
      </c>
      <c r="E2979" t="s">
        <v>3077</v>
      </c>
      <c r="F2979" t="s">
        <v>7375</v>
      </c>
      <c r="G2979" t="s">
        <v>7376</v>
      </c>
      <c r="H2979" t="s">
        <v>309</v>
      </c>
      <c r="I2979" t="s">
        <v>311</v>
      </c>
      <c r="J2979" t="s">
        <v>246</v>
      </c>
      <c r="K2979" t="s">
        <v>3079</v>
      </c>
      <c r="L2979" t="s">
        <v>247</v>
      </c>
      <c r="M2979">
        <v>851661</v>
      </c>
      <c r="N2979">
        <v>0</v>
      </c>
      <c r="O2979">
        <v>851661</v>
      </c>
      <c r="P2979">
        <v>0</v>
      </c>
      <c r="Q2979" t="s">
        <v>7499</v>
      </c>
      <c r="R2979" t="s">
        <v>3270</v>
      </c>
      <c r="S2979" t="s">
        <v>7500</v>
      </c>
      <c r="T2979" t="s">
        <v>3085</v>
      </c>
      <c r="U2979" t="s">
        <v>7501</v>
      </c>
      <c r="V2979" t="s">
        <v>7502</v>
      </c>
      <c r="W2979" t="s">
        <v>3085</v>
      </c>
      <c r="X2979" t="str">
        <f t="shared" si="46"/>
        <v>Funcionamiento</v>
      </c>
      <c r="Y2979" t="s">
        <v>7376</v>
      </c>
    </row>
    <row r="2980" spans="1:25">
      <c r="A2980" t="s">
        <v>3288</v>
      </c>
      <c r="B2980" t="s">
        <v>7503</v>
      </c>
      <c r="C2980" t="s">
        <v>7504</v>
      </c>
      <c r="D2980" t="s">
        <v>3076</v>
      </c>
      <c r="E2980" t="s">
        <v>3077</v>
      </c>
      <c r="F2980" t="s">
        <v>3159</v>
      </c>
      <c r="G2980" t="s">
        <v>7376</v>
      </c>
      <c r="H2980" t="s">
        <v>431</v>
      </c>
      <c r="I2980" t="s">
        <v>648</v>
      </c>
      <c r="J2980" t="s">
        <v>253</v>
      </c>
      <c r="K2980" t="s">
        <v>3115</v>
      </c>
      <c r="L2980" t="s">
        <v>247</v>
      </c>
      <c r="M2980">
        <v>31807890</v>
      </c>
      <c r="N2980">
        <v>-3534210</v>
      </c>
      <c r="O2980">
        <v>28273680</v>
      </c>
      <c r="P2980">
        <v>0</v>
      </c>
      <c r="Q2980" t="s">
        <v>4247</v>
      </c>
      <c r="R2980" t="s">
        <v>3277</v>
      </c>
      <c r="S2980" t="s">
        <v>4031</v>
      </c>
      <c r="T2980" t="s">
        <v>6631</v>
      </c>
      <c r="U2980" t="s">
        <v>7505</v>
      </c>
      <c r="V2980" t="s">
        <v>7506</v>
      </c>
      <c r="W2980" t="s">
        <v>3085</v>
      </c>
      <c r="X2980" t="str">
        <f t="shared" si="46"/>
        <v>Inversión</v>
      </c>
      <c r="Y2980" t="s">
        <v>3166</v>
      </c>
    </row>
    <row r="2981" spans="1:25">
      <c r="A2981" t="s">
        <v>3263</v>
      </c>
      <c r="B2981" t="s">
        <v>7503</v>
      </c>
      <c r="C2981" t="s">
        <v>7507</v>
      </c>
      <c r="D2981" t="s">
        <v>3076</v>
      </c>
      <c r="E2981" t="s">
        <v>3077</v>
      </c>
      <c r="F2981" t="s">
        <v>3159</v>
      </c>
      <c r="G2981" t="s">
        <v>7376</v>
      </c>
      <c r="H2981" t="s">
        <v>431</v>
      </c>
      <c r="I2981" t="s">
        <v>648</v>
      </c>
      <c r="J2981" t="s">
        <v>253</v>
      </c>
      <c r="K2981" t="s">
        <v>3115</v>
      </c>
      <c r="L2981" t="s">
        <v>247</v>
      </c>
      <c r="M2981">
        <v>3000000</v>
      </c>
      <c r="N2981">
        <v>-1438505</v>
      </c>
      <c r="O2981">
        <v>1561495</v>
      </c>
      <c r="P2981">
        <v>0</v>
      </c>
      <c r="Q2981" t="s">
        <v>7508</v>
      </c>
      <c r="R2981" t="s">
        <v>3229</v>
      </c>
      <c r="S2981" t="s">
        <v>7509</v>
      </c>
      <c r="T2981" t="s">
        <v>7510</v>
      </c>
      <c r="U2981" t="s">
        <v>7511</v>
      </c>
      <c r="V2981" t="s">
        <v>7512</v>
      </c>
      <c r="W2981" t="s">
        <v>3085</v>
      </c>
      <c r="X2981" t="str">
        <f t="shared" si="46"/>
        <v>Inversión</v>
      </c>
      <c r="Y2981" t="s">
        <v>3166</v>
      </c>
    </row>
    <row r="2982" spans="1:25">
      <c r="A2982" t="s">
        <v>3270</v>
      </c>
      <c r="B2982" t="s">
        <v>7503</v>
      </c>
      <c r="C2982" t="s">
        <v>7513</v>
      </c>
      <c r="D2982" t="s">
        <v>3076</v>
      </c>
      <c r="E2982" t="s">
        <v>3077</v>
      </c>
      <c r="F2982" t="s">
        <v>3159</v>
      </c>
      <c r="G2982" t="s">
        <v>7376</v>
      </c>
      <c r="H2982" t="s">
        <v>431</v>
      </c>
      <c r="I2982" t="s">
        <v>648</v>
      </c>
      <c r="J2982" t="s">
        <v>253</v>
      </c>
      <c r="K2982" t="s">
        <v>3115</v>
      </c>
      <c r="L2982" t="s">
        <v>247</v>
      </c>
      <c r="M2982">
        <v>60000000</v>
      </c>
      <c r="N2982">
        <v>-32296837</v>
      </c>
      <c r="O2982">
        <v>27703163</v>
      </c>
      <c r="P2982">
        <v>0</v>
      </c>
      <c r="Q2982" t="s">
        <v>7514</v>
      </c>
      <c r="R2982" t="s">
        <v>3292</v>
      </c>
      <c r="S2982" t="s">
        <v>7515</v>
      </c>
      <c r="T2982" t="s">
        <v>7516</v>
      </c>
      <c r="U2982" t="s">
        <v>7517</v>
      </c>
      <c r="V2982" t="s">
        <v>7518</v>
      </c>
      <c r="W2982" t="s">
        <v>3085</v>
      </c>
      <c r="X2982" t="str">
        <f t="shared" si="46"/>
        <v>Inversión</v>
      </c>
      <c r="Y2982" t="s">
        <v>3166</v>
      </c>
    </row>
    <row r="2983" spans="1:25">
      <c r="A2983" t="s">
        <v>3277</v>
      </c>
      <c r="B2983" t="s">
        <v>5125</v>
      </c>
      <c r="C2983" t="s">
        <v>7519</v>
      </c>
      <c r="D2983" t="s">
        <v>3076</v>
      </c>
      <c r="E2983" t="s">
        <v>3077</v>
      </c>
      <c r="F2983" t="s">
        <v>3234</v>
      </c>
      <c r="G2983" t="s">
        <v>7376</v>
      </c>
      <c r="H2983" t="s">
        <v>539</v>
      </c>
      <c r="I2983" t="s">
        <v>667</v>
      </c>
      <c r="J2983" t="s">
        <v>253</v>
      </c>
      <c r="K2983" t="s">
        <v>3115</v>
      </c>
      <c r="L2983" t="s">
        <v>247</v>
      </c>
      <c r="M2983">
        <v>24269760</v>
      </c>
      <c r="N2983">
        <v>-1112364</v>
      </c>
      <c r="O2983">
        <v>23157396</v>
      </c>
      <c r="P2983">
        <v>0</v>
      </c>
      <c r="Q2983" t="s">
        <v>7520</v>
      </c>
      <c r="R2983" t="s">
        <v>3297</v>
      </c>
      <c r="S2983" t="s">
        <v>3439</v>
      </c>
      <c r="T2983" t="s">
        <v>4097</v>
      </c>
      <c r="U2983" t="s">
        <v>7521</v>
      </c>
      <c r="V2983" t="s">
        <v>7522</v>
      </c>
      <c r="W2983" t="s">
        <v>3085</v>
      </c>
      <c r="X2983" t="str">
        <f t="shared" si="46"/>
        <v>Inversión</v>
      </c>
      <c r="Y2983" t="s">
        <v>3241</v>
      </c>
    </row>
    <row r="2984" spans="1:25">
      <c r="A2984" t="s">
        <v>3229</v>
      </c>
      <c r="B2984" t="s">
        <v>3635</v>
      </c>
      <c r="C2984" t="s">
        <v>7523</v>
      </c>
      <c r="D2984" t="s">
        <v>3076</v>
      </c>
      <c r="E2984" t="s">
        <v>3077</v>
      </c>
      <c r="F2984" t="s">
        <v>7375</v>
      </c>
      <c r="G2984" t="s">
        <v>7376</v>
      </c>
      <c r="H2984" t="s">
        <v>303</v>
      </c>
      <c r="I2984" t="s">
        <v>305</v>
      </c>
      <c r="J2984" t="s">
        <v>246</v>
      </c>
      <c r="K2984" t="s">
        <v>3079</v>
      </c>
      <c r="L2984" t="s">
        <v>247</v>
      </c>
      <c r="M2984">
        <v>1448120</v>
      </c>
      <c r="N2984">
        <v>0</v>
      </c>
      <c r="O2984">
        <v>1448120</v>
      </c>
      <c r="P2984">
        <v>0</v>
      </c>
      <c r="Q2984" t="s">
        <v>7524</v>
      </c>
      <c r="R2984" t="s">
        <v>3304</v>
      </c>
      <c r="S2984" t="s">
        <v>6478</v>
      </c>
      <c r="T2984" t="s">
        <v>3085</v>
      </c>
      <c r="U2984" t="s">
        <v>7525</v>
      </c>
      <c r="V2984" t="s">
        <v>7526</v>
      </c>
      <c r="W2984" t="s">
        <v>3085</v>
      </c>
      <c r="X2984" t="str">
        <f t="shared" si="46"/>
        <v>Funcionamiento</v>
      </c>
      <c r="Y2984" t="s">
        <v>7376</v>
      </c>
    </row>
    <row r="2985" spans="1:25">
      <c r="A2985" t="s">
        <v>3229</v>
      </c>
      <c r="B2985" t="s">
        <v>3635</v>
      </c>
      <c r="C2985" t="s">
        <v>7523</v>
      </c>
      <c r="D2985" t="s">
        <v>3076</v>
      </c>
      <c r="E2985" t="s">
        <v>3077</v>
      </c>
      <c r="F2985" t="s">
        <v>7375</v>
      </c>
      <c r="G2985" t="s">
        <v>7376</v>
      </c>
      <c r="H2985" t="s">
        <v>294</v>
      </c>
      <c r="I2985" t="s">
        <v>296</v>
      </c>
      <c r="J2985" t="s">
        <v>246</v>
      </c>
      <c r="K2985" t="s">
        <v>3079</v>
      </c>
      <c r="L2985" t="s">
        <v>247</v>
      </c>
      <c r="M2985">
        <v>1454156</v>
      </c>
      <c r="N2985">
        <v>0</v>
      </c>
      <c r="O2985">
        <v>1454156</v>
      </c>
      <c r="P2985">
        <v>0</v>
      </c>
      <c r="Q2985" t="s">
        <v>7524</v>
      </c>
      <c r="R2985" t="s">
        <v>3304</v>
      </c>
      <c r="S2985" t="s">
        <v>6478</v>
      </c>
      <c r="T2985" t="s">
        <v>3085</v>
      </c>
      <c r="U2985" t="s">
        <v>7525</v>
      </c>
      <c r="V2985" t="s">
        <v>7526</v>
      </c>
      <c r="W2985" t="s">
        <v>3085</v>
      </c>
      <c r="X2985" t="str">
        <f t="shared" si="46"/>
        <v>Funcionamiento</v>
      </c>
      <c r="Y2985" t="s">
        <v>7376</v>
      </c>
    </row>
    <row r="2986" spans="1:25">
      <c r="A2986" t="s">
        <v>3229</v>
      </c>
      <c r="B2986" t="s">
        <v>3635</v>
      </c>
      <c r="C2986" t="s">
        <v>7523</v>
      </c>
      <c r="D2986" t="s">
        <v>3076</v>
      </c>
      <c r="E2986" t="s">
        <v>3077</v>
      </c>
      <c r="F2986" t="s">
        <v>7375</v>
      </c>
      <c r="G2986" t="s">
        <v>7376</v>
      </c>
      <c r="H2986" t="s">
        <v>336</v>
      </c>
      <c r="I2986" t="s">
        <v>337</v>
      </c>
      <c r="J2986" t="s">
        <v>246</v>
      </c>
      <c r="K2986" t="s">
        <v>3079</v>
      </c>
      <c r="L2986" t="s">
        <v>247</v>
      </c>
      <c r="M2986">
        <v>2354967</v>
      </c>
      <c r="N2986">
        <v>0</v>
      </c>
      <c r="O2986">
        <v>2354967</v>
      </c>
      <c r="P2986">
        <v>0</v>
      </c>
      <c r="Q2986" t="s">
        <v>7524</v>
      </c>
      <c r="R2986" t="s">
        <v>3304</v>
      </c>
      <c r="S2986" t="s">
        <v>6478</v>
      </c>
      <c r="T2986" t="s">
        <v>3085</v>
      </c>
      <c r="U2986" t="s">
        <v>7525</v>
      </c>
      <c r="V2986" t="s">
        <v>7526</v>
      </c>
      <c r="W2986" t="s">
        <v>3085</v>
      </c>
      <c r="X2986" t="str">
        <f t="shared" si="46"/>
        <v>Funcionamiento</v>
      </c>
      <c r="Y2986" t="s">
        <v>7376</v>
      </c>
    </row>
    <row r="2987" spans="1:25">
      <c r="A2987" t="s">
        <v>3229</v>
      </c>
      <c r="B2987" t="s">
        <v>3635</v>
      </c>
      <c r="C2987" t="s">
        <v>7523</v>
      </c>
      <c r="D2987" t="s">
        <v>3076</v>
      </c>
      <c r="E2987" t="s">
        <v>3077</v>
      </c>
      <c r="F2987" t="s">
        <v>7375</v>
      </c>
      <c r="G2987" t="s">
        <v>7376</v>
      </c>
      <c r="H2987" t="s">
        <v>292</v>
      </c>
      <c r="I2987" t="s">
        <v>293</v>
      </c>
      <c r="J2987" t="s">
        <v>246</v>
      </c>
      <c r="K2987" t="s">
        <v>3079</v>
      </c>
      <c r="L2987" t="s">
        <v>247</v>
      </c>
      <c r="M2987">
        <v>55589467</v>
      </c>
      <c r="N2987">
        <v>0</v>
      </c>
      <c r="O2987">
        <v>55589467</v>
      </c>
      <c r="P2987">
        <v>0</v>
      </c>
      <c r="Q2987" t="s">
        <v>7524</v>
      </c>
      <c r="R2987" t="s">
        <v>3304</v>
      </c>
      <c r="S2987" t="s">
        <v>6478</v>
      </c>
      <c r="T2987" t="s">
        <v>3085</v>
      </c>
      <c r="U2987" t="s">
        <v>7525</v>
      </c>
      <c r="V2987" t="s">
        <v>7526</v>
      </c>
      <c r="W2987" t="s">
        <v>3085</v>
      </c>
      <c r="X2987" t="str">
        <f t="shared" si="46"/>
        <v>Funcionamiento</v>
      </c>
      <c r="Y2987" t="s">
        <v>7376</v>
      </c>
    </row>
    <row r="2988" spans="1:25">
      <c r="A2988" t="s">
        <v>3229</v>
      </c>
      <c r="B2988" t="s">
        <v>3635</v>
      </c>
      <c r="C2988" t="s">
        <v>7523</v>
      </c>
      <c r="D2988" t="s">
        <v>3076</v>
      </c>
      <c r="E2988" t="s">
        <v>3077</v>
      </c>
      <c r="F2988" t="s">
        <v>7375</v>
      </c>
      <c r="G2988" t="s">
        <v>7376</v>
      </c>
      <c r="H2988" t="s">
        <v>297</v>
      </c>
      <c r="I2988" t="s">
        <v>299</v>
      </c>
      <c r="J2988" t="s">
        <v>246</v>
      </c>
      <c r="K2988" t="s">
        <v>3079</v>
      </c>
      <c r="L2988" t="s">
        <v>247</v>
      </c>
      <c r="M2988">
        <v>2159934</v>
      </c>
      <c r="N2988">
        <v>0</v>
      </c>
      <c r="O2988">
        <v>2159934</v>
      </c>
      <c r="P2988">
        <v>0</v>
      </c>
      <c r="Q2988" t="s">
        <v>7524</v>
      </c>
      <c r="R2988" t="s">
        <v>3304</v>
      </c>
      <c r="S2988" t="s">
        <v>6478</v>
      </c>
      <c r="T2988" t="s">
        <v>3085</v>
      </c>
      <c r="U2988" t="s">
        <v>7525</v>
      </c>
      <c r="V2988" t="s">
        <v>7526</v>
      </c>
      <c r="W2988" t="s">
        <v>3085</v>
      </c>
      <c r="X2988" t="str">
        <f t="shared" si="46"/>
        <v>Funcionamiento</v>
      </c>
      <c r="Y2988" t="s">
        <v>7376</v>
      </c>
    </row>
    <row r="2989" spans="1:25">
      <c r="A2989" t="s">
        <v>3292</v>
      </c>
      <c r="B2989" t="s">
        <v>3635</v>
      </c>
      <c r="C2989" t="s">
        <v>7527</v>
      </c>
      <c r="D2989" t="s">
        <v>3076</v>
      </c>
      <c r="E2989" t="s">
        <v>3077</v>
      </c>
      <c r="F2989" t="s">
        <v>7375</v>
      </c>
      <c r="G2989" t="s">
        <v>7376</v>
      </c>
      <c r="H2989" t="s">
        <v>322</v>
      </c>
      <c r="I2989" t="s">
        <v>323</v>
      </c>
      <c r="J2989" t="s">
        <v>246</v>
      </c>
      <c r="K2989" t="s">
        <v>3079</v>
      </c>
      <c r="L2989" t="s">
        <v>247</v>
      </c>
      <c r="M2989">
        <v>1971200</v>
      </c>
      <c r="N2989">
        <v>0</v>
      </c>
      <c r="O2989">
        <v>1971200</v>
      </c>
      <c r="P2989">
        <v>0</v>
      </c>
      <c r="Q2989" t="s">
        <v>7528</v>
      </c>
      <c r="R2989" t="s">
        <v>3237</v>
      </c>
      <c r="S2989" t="s">
        <v>6483</v>
      </c>
      <c r="T2989" t="s">
        <v>3085</v>
      </c>
      <c r="U2989" t="s">
        <v>7529</v>
      </c>
      <c r="V2989" t="s">
        <v>7530</v>
      </c>
      <c r="W2989" t="s">
        <v>3085</v>
      </c>
      <c r="X2989" t="str">
        <f t="shared" si="46"/>
        <v>Funcionamiento</v>
      </c>
      <c r="Y2989" t="s">
        <v>7376</v>
      </c>
    </row>
    <row r="2990" spans="1:25">
      <c r="A2990" t="s">
        <v>3292</v>
      </c>
      <c r="B2990" t="s">
        <v>3635</v>
      </c>
      <c r="C2990" t="s">
        <v>7527</v>
      </c>
      <c r="D2990" t="s">
        <v>3076</v>
      </c>
      <c r="E2990" t="s">
        <v>3077</v>
      </c>
      <c r="F2990" t="s">
        <v>7375</v>
      </c>
      <c r="G2990" t="s">
        <v>7376</v>
      </c>
      <c r="H2990" t="s">
        <v>314</v>
      </c>
      <c r="I2990" t="s">
        <v>582</v>
      </c>
      <c r="J2990" t="s">
        <v>246</v>
      </c>
      <c r="K2990" t="s">
        <v>3079</v>
      </c>
      <c r="L2990" t="s">
        <v>247</v>
      </c>
      <c r="M2990">
        <v>1283700</v>
      </c>
      <c r="N2990">
        <v>0</v>
      </c>
      <c r="O2990">
        <v>1283700</v>
      </c>
      <c r="P2990">
        <v>0</v>
      </c>
      <c r="Q2990" t="s">
        <v>7528</v>
      </c>
      <c r="R2990" t="s">
        <v>3237</v>
      </c>
      <c r="S2990" t="s">
        <v>6483</v>
      </c>
      <c r="T2990" t="s">
        <v>3085</v>
      </c>
      <c r="U2990" t="s">
        <v>7529</v>
      </c>
      <c r="V2990" t="s">
        <v>7530</v>
      </c>
      <c r="W2990" t="s">
        <v>3085</v>
      </c>
      <c r="X2990" t="str">
        <f t="shared" si="46"/>
        <v>Funcionamiento</v>
      </c>
      <c r="Y2990" t="s">
        <v>7376</v>
      </c>
    </row>
    <row r="2991" spans="1:25">
      <c r="A2991" t="s">
        <v>3292</v>
      </c>
      <c r="B2991" t="s">
        <v>3635</v>
      </c>
      <c r="C2991" t="s">
        <v>7527</v>
      </c>
      <c r="D2991" t="s">
        <v>3076</v>
      </c>
      <c r="E2991" t="s">
        <v>3077</v>
      </c>
      <c r="F2991" t="s">
        <v>7375</v>
      </c>
      <c r="G2991" t="s">
        <v>7376</v>
      </c>
      <c r="H2991" t="s">
        <v>318</v>
      </c>
      <c r="I2991" t="s">
        <v>586</v>
      </c>
      <c r="J2991" t="s">
        <v>246</v>
      </c>
      <c r="K2991" t="s">
        <v>3079</v>
      </c>
      <c r="L2991" t="s">
        <v>247</v>
      </c>
      <c r="M2991">
        <v>2627500</v>
      </c>
      <c r="N2991">
        <v>0</v>
      </c>
      <c r="O2991">
        <v>2627500</v>
      </c>
      <c r="P2991">
        <v>0</v>
      </c>
      <c r="Q2991" t="s">
        <v>7528</v>
      </c>
      <c r="R2991" t="s">
        <v>3237</v>
      </c>
      <c r="S2991" t="s">
        <v>6483</v>
      </c>
      <c r="T2991" t="s">
        <v>3085</v>
      </c>
      <c r="U2991" t="s">
        <v>7529</v>
      </c>
      <c r="V2991" t="s">
        <v>7530</v>
      </c>
      <c r="W2991" t="s">
        <v>3085</v>
      </c>
      <c r="X2991" t="str">
        <f t="shared" si="46"/>
        <v>Funcionamiento</v>
      </c>
      <c r="Y2991" t="s">
        <v>7376</v>
      </c>
    </row>
    <row r="2992" spans="1:25">
      <c r="A2992" t="s">
        <v>3292</v>
      </c>
      <c r="B2992" t="s">
        <v>3635</v>
      </c>
      <c r="C2992" t="s">
        <v>7527</v>
      </c>
      <c r="D2992" t="s">
        <v>3076</v>
      </c>
      <c r="E2992" t="s">
        <v>3077</v>
      </c>
      <c r="F2992" t="s">
        <v>7375</v>
      </c>
      <c r="G2992" t="s">
        <v>7376</v>
      </c>
      <c r="H2992" t="s">
        <v>320</v>
      </c>
      <c r="I2992" t="s">
        <v>321</v>
      </c>
      <c r="J2992" t="s">
        <v>246</v>
      </c>
      <c r="K2992" t="s">
        <v>3079</v>
      </c>
      <c r="L2992" t="s">
        <v>247</v>
      </c>
      <c r="M2992">
        <v>880800</v>
      </c>
      <c r="N2992">
        <v>0</v>
      </c>
      <c r="O2992">
        <v>880800</v>
      </c>
      <c r="P2992">
        <v>0</v>
      </c>
      <c r="Q2992" t="s">
        <v>7528</v>
      </c>
      <c r="R2992" t="s">
        <v>3237</v>
      </c>
      <c r="S2992" t="s">
        <v>6483</v>
      </c>
      <c r="T2992" t="s">
        <v>3085</v>
      </c>
      <c r="U2992" t="s">
        <v>7529</v>
      </c>
      <c r="V2992" t="s">
        <v>7530</v>
      </c>
      <c r="W2992" t="s">
        <v>3085</v>
      </c>
      <c r="X2992" t="str">
        <f t="shared" si="46"/>
        <v>Funcionamiento</v>
      </c>
      <c r="Y2992" t="s">
        <v>7376</v>
      </c>
    </row>
    <row r="2993" spans="1:25">
      <c r="A2993" t="s">
        <v>3292</v>
      </c>
      <c r="B2993" t="s">
        <v>3635</v>
      </c>
      <c r="C2993" t="s">
        <v>7527</v>
      </c>
      <c r="D2993" t="s">
        <v>3076</v>
      </c>
      <c r="E2993" t="s">
        <v>3077</v>
      </c>
      <c r="F2993" t="s">
        <v>7375</v>
      </c>
      <c r="G2993" t="s">
        <v>7376</v>
      </c>
      <c r="H2993" t="s">
        <v>316</v>
      </c>
      <c r="I2993" t="s">
        <v>583</v>
      </c>
      <c r="J2993" t="s">
        <v>246</v>
      </c>
      <c r="K2993" t="s">
        <v>3079</v>
      </c>
      <c r="L2993" t="s">
        <v>247</v>
      </c>
      <c r="M2993">
        <v>4848300</v>
      </c>
      <c r="N2993">
        <v>0</v>
      </c>
      <c r="O2993">
        <v>4848300</v>
      </c>
      <c r="P2993">
        <v>0</v>
      </c>
      <c r="Q2993" t="s">
        <v>7528</v>
      </c>
      <c r="R2993" t="s">
        <v>3237</v>
      </c>
      <c r="S2993" t="s">
        <v>6483</v>
      </c>
      <c r="T2993" t="s">
        <v>3085</v>
      </c>
      <c r="U2993" t="s">
        <v>7529</v>
      </c>
      <c r="V2993" t="s">
        <v>7530</v>
      </c>
      <c r="W2993" t="s">
        <v>3085</v>
      </c>
      <c r="X2993" t="str">
        <f t="shared" si="46"/>
        <v>Funcionamiento</v>
      </c>
      <c r="Y2993" t="s">
        <v>7376</v>
      </c>
    </row>
    <row r="2994" spans="1:25">
      <c r="A2994" t="s">
        <v>3292</v>
      </c>
      <c r="B2994" t="s">
        <v>3635</v>
      </c>
      <c r="C2994" t="s">
        <v>7527</v>
      </c>
      <c r="D2994" t="s">
        <v>3076</v>
      </c>
      <c r="E2994" t="s">
        <v>3077</v>
      </c>
      <c r="F2994" t="s">
        <v>7375</v>
      </c>
      <c r="G2994" t="s">
        <v>7376</v>
      </c>
      <c r="H2994" t="s">
        <v>324</v>
      </c>
      <c r="I2994" t="s">
        <v>325</v>
      </c>
      <c r="J2994" t="s">
        <v>246</v>
      </c>
      <c r="K2994" t="s">
        <v>3079</v>
      </c>
      <c r="L2994" t="s">
        <v>247</v>
      </c>
      <c r="M2994">
        <v>1314200</v>
      </c>
      <c r="N2994">
        <v>0</v>
      </c>
      <c r="O2994">
        <v>1314200</v>
      </c>
      <c r="P2994">
        <v>0</v>
      </c>
      <c r="Q2994" t="s">
        <v>7528</v>
      </c>
      <c r="R2994" t="s">
        <v>3237</v>
      </c>
      <c r="S2994" t="s">
        <v>6483</v>
      </c>
      <c r="T2994" t="s">
        <v>3085</v>
      </c>
      <c r="U2994" t="s">
        <v>7529</v>
      </c>
      <c r="V2994" t="s">
        <v>7530</v>
      </c>
      <c r="W2994" t="s">
        <v>3085</v>
      </c>
      <c r="X2994" t="str">
        <f t="shared" si="46"/>
        <v>Funcionamiento</v>
      </c>
      <c r="Y2994" t="s">
        <v>7376</v>
      </c>
    </row>
    <row r="2995" spans="1:25">
      <c r="A2995" t="s">
        <v>3297</v>
      </c>
      <c r="B2995" t="s">
        <v>5594</v>
      </c>
      <c r="C2995" t="s">
        <v>7531</v>
      </c>
      <c r="D2995" t="s">
        <v>3076</v>
      </c>
      <c r="E2995" t="s">
        <v>3077</v>
      </c>
      <c r="F2995" t="s">
        <v>3149</v>
      </c>
      <c r="G2995" t="s">
        <v>7376</v>
      </c>
      <c r="H2995" t="s">
        <v>437</v>
      </c>
      <c r="I2995" t="s">
        <v>649</v>
      </c>
      <c r="J2995" t="s">
        <v>246</v>
      </c>
      <c r="K2995" t="s">
        <v>3079</v>
      </c>
      <c r="L2995" t="s">
        <v>247</v>
      </c>
      <c r="M2995">
        <v>23931397</v>
      </c>
      <c r="N2995">
        <v>-1082992</v>
      </c>
      <c r="O2995">
        <v>22848405</v>
      </c>
      <c r="P2995">
        <v>0</v>
      </c>
      <c r="Q2995" t="s">
        <v>7532</v>
      </c>
      <c r="R2995" t="s">
        <v>3317</v>
      </c>
      <c r="S2995" t="s">
        <v>4966</v>
      </c>
      <c r="T2995" t="s">
        <v>7533</v>
      </c>
      <c r="U2995" t="s">
        <v>7534</v>
      </c>
      <c r="V2995" t="s">
        <v>7535</v>
      </c>
      <c r="W2995" t="s">
        <v>3085</v>
      </c>
      <c r="X2995" t="str">
        <f t="shared" si="46"/>
        <v>Inversión</v>
      </c>
      <c r="Y2995" t="s">
        <v>3157</v>
      </c>
    </row>
    <row r="2996" spans="1:25">
      <c r="A2996" t="s">
        <v>3297</v>
      </c>
      <c r="B2996" t="s">
        <v>5594</v>
      </c>
      <c r="C2996" t="s">
        <v>7531</v>
      </c>
      <c r="D2996" t="s">
        <v>3076</v>
      </c>
      <c r="E2996" t="s">
        <v>3077</v>
      </c>
      <c r="F2996" t="s">
        <v>3149</v>
      </c>
      <c r="G2996" t="s">
        <v>7376</v>
      </c>
      <c r="H2996" t="s">
        <v>437</v>
      </c>
      <c r="I2996" t="s">
        <v>649</v>
      </c>
      <c r="J2996" t="s">
        <v>246</v>
      </c>
      <c r="K2996" t="s">
        <v>3150</v>
      </c>
      <c r="L2996" t="s">
        <v>247</v>
      </c>
      <c r="M2996">
        <v>4517105</v>
      </c>
      <c r="N2996">
        <v>-2865413</v>
      </c>
      <c r="O2996">
        <v>1651692</v>
      </c>
      <c r="P2996">
        <v>0</v>
      </c>
      <c r="Q2996" t="s">
        <v>7532</v>
      </c>
      <c r="R2996" t="s">
        <v>3317</v>
      </c>
      <c r="S2996" t="s">
        <v>4966</v>
      </c>
      <c r="T2996" t="s">
        <v>7533</v>
      </c>
      <c r="U2996" t="s">
        <v>7534</v>
      </c>
      <c r="V2996" t="s">
        <v>7535</v>
      </c>
      <c r="W2996" t="s">
        <v>3085</v>
      </c>
      <c r="X2996" t="str">
        <f t="shared" si="46"/>
        <v>Inversión</v>
      </c>
      <c r="Y2996" t="s">
        <v>3157</v>
      </c>
    </row>
    <row r="2997" spans="1:25">
      <c r="A2997" t="s">
        <v>3304</v>
      </c>
      <c r="B2997" t="s">
        <v>7536</v>
      </c>
      <c r="C2997" t="s">
        <v>7537</v>
      </c>
      <c r="D2997" t="s">
        <v>3076</v>
      </c>
      <c r="E2997" t="s">
        <v>3077</v>
      </c>
      <c r="F2997" t="s">
        <v>7375</v>
      </c>
      <c r="G2997" t="s">
        <v>7376</v>
      </c>
      <c r="H2997" t="s">
        <v>316</v>
      </c>
      <c r="I2997" t="s">
        <v>583</v>
      </c>
      <c r="J2997" t="s">
        <v>246</v>
      </c>
      <c r="K2997" t="s">
        <v>3079</v>
      </c>
      <c r="L2997" t="s">
        <v>247</v>
      </c>
      <c r="M2997">
        <v>483900</v>
      </c>
      <c r="N2997">
        <v>0</v>
      </c>
      <c r="O2997">
        <v>483900</v>
      </c>
      <c r="P2997">
        <v>0</v>
      </c>
      <c r="Q2997" t="s">
        <v>7538</v>
      </c>
      <c r="R2997" t="s">
        <v>3325</v>
      </c>
      <c r="S2997" t="s">
        <v>3393</v>
      </c>
      <c r="T2997" t="s">
        <v>3085</v>
      </c>
      <c r="U2997" t="s">
        <v>7539</v>
      </c>
      <c r="V2997" t="s">
        <v>7540</v>
      </c>
      <c r="W2997" t="s">
        <v>3085</v>
      </c>
      <c r="X2997" t="str">
        <f t="shared" si="46"/>
        <v>Funcionamiento</v>
      </c>
      <c r="Y2997" t="s">
        <v>7376</v>
      </c>
    </row>
    <row r="2998" spans="1:25">
      <c r="A2998" t="s">
        <v>3304</v>
      </c>
      <c r="B2998" t="s">
        <v>7536</v>
      </c>
      <c r="C2998" t="s">
        <v>7537</v>
      </c>
      <c r="D2998" t="s">
        <v>3076</v>
      </c>
      <c r="E2998" t="s">
        <v>3077</v>
      </c>
      <c r="F2998" t="s">
        <v>7375</v>
      </c>
      <c r="G2998" t="s">
        <v>7376</v>
      </c>
      <c r="H2998" t="s">
        <v>318</v>
      </c>
      <c r="I2998" t="s">
        <v>586</v>
      </c>
      <c r="J2998" t="s">
        <v>246</v>
      </c>
      <c r="K2998" t="s">
        <v>3079</v>
      </c>
      <c r="L2998" t="s">
        <v>247</v>
      </c>
      <c r="M2998">
        <v>241500</v>
      </c>
      <c r="N2998">
        <v>0</v>
      </c>
      <c r="O2998">
        <v>241500</v>
      </c>
      <c r="P2998">
        <v>0</v>
      </c>
      <c r="Q2998" t="s">
        <v>7538</v>
      </c>
      <c r="R2998" t="s">
        <v>3325</v>
      </c>
      <c r="S2998" t="s">
        <v>3393</v>
      </c>
      <c r="T2998" t="s">
        <v>3085</v>
      </c>
      <c r="U2998" t="s">
        <v>7539</v>
      </c>
      <c r="V2998" t="s">
        <v>7540</v>
      </c>
      <c r="W2998" t="s">
        <v>3085</v>
      </c>
      <c r="X2998" t="str">
        <f t="shared" si="46"/>
        <v>Funcionamiento</v>
      </c>
      <c r="Y2998" t="s">
        <v>7376</v>
      </c>
    </row>
    <row r="2999" spans="1:25">
      <c r="A2999" t="s">
        <v>3304</v>
      </c>
      <c r="B2999" t="s">
        <v>7536</v>
      </c>
      <c r="C2999" t="s">
        <v>7537</v>
      </c>
      <c r="D2999" t="s">
        <v>3076</v>
      </c>
      <c r="E2999" t="s">
        <v>3077</v>
      </c>
      <c r="F2999" t="s">
        <v>7375</v>
      </c>
      <c r="G2999" t="s">
        <v>7376</v>
      </c>
      <c r="H2999" t="s">
        <v>322</v>
      </c>
      <c r="I2999" t="s">
        <v>323</v>
      </c>
      <c r="J2999" t="s">
        <v>246</v>
      </c>
      <c r="K2999" t="s">
        <v>3079</v>
      </c>
      <c r="L2999" t="s">
        <v>247</v>
      </c>
      <c r="M2999">
        <v>180900</v>
      </c>
      <c r="N2999">
        <v>0</v>
      </c>
      <c r="O2999">
        <v>180900</v>
      </c>
      <c r="P2999">
        <v>0</v>
      </c>
      <c r="Q2999" t="s">
        <v>7538</v>
      </c>
      <c r="R2999" t="s">
        <v>3325</v>
      </c>
      <c r="S2999" t="s">
        <v>3393</v>
      </c>
      <c r="T2999" t="s">
        <v>3085</v>
      </c>
      <c r="U2999" t="s">
        <v>7539</v>
      </c>
      <c r="V2999" t="s">
        <v>7540</v>
      </c>
      <c r="W2999" t="s">
        <v>3085</v>
      </c>
      <c r="X2999" t="str">
        <f t="shared" si="46"/>
        <v>Funcionamiento</v>
      </c>
      <c r="Y2999" t="s">
        <v>7376</v>
      </c>
    </row>
    <row r="3000" spans="1:25">
      <c r="A3000" t="s">
        <v>3304</v>
      </c>
      <c r="B3000" t="s">
        <v>7536</v>
      </c>
      <c r="C3000" t="s">
        <v>7537</v>
      </c>
      <c r="D3000" t="s">
        <v>3076</v>
      </c>
      <c r="E3000" t="s">
        <v>3077</v>
      </c>
      <c r="F3000" t="s">
        <v>7375</v>
      </c>
      <c r="G3000" t="s">
        <v>7376</v>
      </c>
      <c r="H3000" t="s">
        <v>314</v>
      </c>
      <c r="I3000" t="s">
        <v>582</v>
      </c>
      <c r="J3000" t="s">
        <v>246</v>
      </c>
      <c r="K3000" t="s">
        <v>3079</v>
      </c>
      <c r="L3000" t="s">
        <v>247</v>
      </c>
      <c r="M3000">
        <v>683000</v>
      </c>
      <c r="N3000">
        <v>0</v>
      </c>
      <c r="O3000">
        <v>683000</v>
      </c>
      <c r="P3000">
        <v>0</v>
      </c>
      <c r="Q3000" t="s">
        <v>7538</v>
      </c>
      <c r="R3000" t="s">
        <v>3325</v>
      </c>
      <c r="S3000" t="s">
        <v>3393</v>
      </c>
      <c r="T3000" t="s">
        <v>3085</v>
      </c>
      <c r="U3000" t="s">
        <v>7539</v>
      </c>
      <c r="V3000" t="s">
        <v>7540</v>
      </c>
      <c r="W3000" t="s">
        <v>3085</v>
      </c>
      <c r="X3000" t="str">
        <f t="shared" si="46"/>
        <v>Funcionamiento</v>
      </c>
      <c r="Y3000" t="s">
        <v>7376</v>
      </c>
    </row>
    <row r="3001" spans="1:25">
      <c r="A3001" t="s">
        <v>3304</v>
      </c>
      <c r="B3001" t="s">
        <v>7536</v>
      </c>
      <c r="C3001" t="s">
        <v>7537</v>
      </c>
      <c r="D3001" t="s">
        <v>3076</v>
      </c>
      <c r="E3001" t="s">
        <v>3077</v>
      </c>
      <c r="F3001" t="s">
        <v>7375</v>
      </c>
      <c r="G3001" t="s">
        <v>7376</v>
      </c>
      <c r="H3001" t="s">
        <v>324</v>
      </c>
      <c r="I3001" t="s">
        <v>325</v>
      </c>
      <c r="J3001" t="s">
        <v>246</v>
      </c>
      <c r="K3001" t="s">
        <v>3079</v>
      </c>
      <c r="L3001" t="s">
        <v>247</v>
      </c>
      <c r="M3001">
        <v>121600</v>
      </c>
      <c r="N3001">
        <v>0</v>
      </c>
      <c r="O3001">
        <v>121600</v>
      </c>
      <c r="P3001">
        <v>0</v>
      </c>
      <c r="Q3001" t="s">
        <v>7538</v>
      </c>
      <c r="R3001" t="s">
        <v>3325</v>
      </c>
      <c r="S3001" t="s">
        <v>3393</v>
      </c>
      <c r="T3001" t="s">
        <v>3085</v>
      </c>
      <c r="U3001" t="s">
        <v>7539</v>
      </c>
      <c r="V3001" t="s">
        <v>7540</v>
      </c>
      <c r="W3001" t="s">
        <v>3085</v>
      </c>
      <c r="X3001" t="str">
        <f t="shared" si="46"/>
        <v>Funcionamiento</v>
      </c>
      <c r="Y3001" t="s">
        <v>7376</v>
      </c>
    </row>
    <row r="3002" spans="1:25">
      <c r="A3002" t="s">
        <v>3304</v>
      </c>
      <c r="B3002" t="s">
        <v>7536</v>
      </c>
      <c r="C3002" t="s">
        <v>7537</v>
      </c>
      <c r="D3002" t="s">
        <v>3076</v>
      </c>
      <c r="E3002" t="s">
        <v>3077</v>
      </c>
      <c r="F3002" t="s">
        <v>7375</v>
      </c>
      <c r="G3002" t="s">
        <v>7376</v>
      </c>
      <c r="H3002" t="s">
        <v>320</v>
      </c>
      <c r="I3002" t="s">
        <v>321</v>
      </c>
      <c r="J3002" t="s">
        <v>246</v>
      </c>
      <c r="K3002" t="s">
        <v>3079</v>
      </c>
      <c r="L3002" t="s">
        <v>247</v>
      </c>
      <c r="M3002">
        <v>75500</v>
      </c>
      <c r="N3002">
        <v>0</v>
      </c>
      <c r="O3002">
        <v>75500</v>
      </c>
      <c r="P3002">
        <v>0</v>
      </c>
      <c r="Q3002" t="s">
        <v>7538</v>
      </c>
      <c r="R3002" t="s">
        <v>3325</v>
      </c>
      <c r="S3002" t="s">
        <v>3393</v>
      </c>
      <c r="T3002" t="s">
        <v>3085</v>
      </c>
      <c r="U3002" t="s">
        <v>7539</v>
      </c>
      <c r="V3002" t="s">
        <v>7540</v>
      </c>
      <c r="W3002" t="s">
        <v>3085</v>
      </c>
      <c r="X3002" t="str">
        <f t="shared" si="46"/>
        <v>Funcionamiento</v>
      </c>
      <c r="Y3002" t="s">
        <v>7376</v>
      </c>
    </row>
    <row r="3003" spans="1:25">
      <c r="A3003" t="s">
        <v>3237</v>
      </c>
      <c r="B3003" t="s">
        <v>3274</v>
      </c>
      <c r="C3003" t="s">
        <v>7541</v>
      </c>
      <c r="D3003" t="s">
        <v>3076</v>
      </c>
      <c r="E3003" t="s">
        <v>3077</v>
      </c>
      <c r="F3003" t="s">
        <v>7375</v>
      </c>
      <c r="G3003" t="s">
        <v>7376</v>
      </c>
      <c r="H3003" t="s">
        <v>294</v>
      </c>
      <c r="I3003" t="s">
        <v>296</v>
      </c>
      <c r="J3003" t="s">
        <v>246</v>
      </c>
      <c r="K3003" t="s">
        <v>3079</v>
      </c>
      <c r="L3003" t="s">
        <v>247</v>
      </c>
      <c r="M3003">
        <v>1454156</v>
      </c>
      <c r="N3003">
        <v>0</v>
      </c>
      <c r="O3003">
        <v>1454156</v>
      </c>
      <c r="P3003">
        <v>0</v>
      </c>
      <c r="Q3003" t="s">
        <v>7542</v>
      </c>
      <c r="R3003" t="s">
        <v>3257</v>
      </c>
      <c r="S3003" t="s">
        <v>5239</v>
      </c>
      <c r="T3003" t="s">
        <v>3085</v>
      </c>
      <c r="U3003" t="s">
        <v>7543</v>
      </c>
      <c r="V3003" t="s">
        <v>7544</v>
      </c>
      <c r="W3003" t="s">
        <v>3085</v>
      </c>
      <c r="X3003" t="str">
        <f t="shared" si="46"/>
        <v>Funcionamiento</v>
      </c>
      <c r="Y3003" t="s">
        <v>7376</v>
      </c>
    </row>
    <row r="3004" spans="1:25">
      <c r="A3004" t="s">
        <v>3237</v>
      </c>
      <c r="B3004" t="s">
        <v>3274</v>
      </c>
      <c r="C3004" t="s">
        <v>7541</v>
      </c>
      <c r="D3004" t="s">
        <v>3076</v>
      </c>
      <c r="E3004" t="s">
        <v>3077</v>
      </c>
      <c r="F3004" t="s">
        <v>7375</v>
      </c>
      <c r="G3004" t="s">
        <v>7376</v>
      </c>
      <c r="H3004" t="s">
        <v>309</v>
      </c>
      <c r="I3004" t="s">
        <v>311</v>
      </c>
      <c r="J3004" t="s">
        <v>246</v>
      </c>
      <c r="K3004" t="s">
        <v>3079</v>
      </c>
      <c r="L3004" t="s">
        <v>247</v>
      </c>
      <c r="M3004">
        <v>5976350</v>
      </c>
      <c r="N3004">
        <v>0</v>
      </c>
      <c r="O3004">
        <v>5976350</v>
      </c>
      <c r="P3004">
        <v>0</v>
      </c>
      <c r="Q3004" t="s">
        <v>7542</v>
      </c>
      <c r="R3004" t="s">
        <v>3257</v>
      </c>
      <c r="S3004" t="s">
        <v>5239</v>
      </c>
      <c r="T3004" t="s">
        <v>3085</v>
      </c>
      <c r="U3004" t="s">
        <v>7543</v>
      </c>
      <c r="V3004" t="s">
        <v>7544</v>
      </c>
      <c r="W3004" t="s">
        <v>3085</v>
      </c>
      <c r="X3004" t="str">
        <f t="shared" si="46"/>
        <v>Funcionamiento</v>
      </c>
      <c r="Y3004" t="s">
        <v>7376</v>
      </c>
    </row>
    <row r="3005" spans="1:25">
      <c r="A3005" t="s">
        <v>3237</v>
      </c>
      <c r="B3005" t="s">
        <v>3274</v>
      </c>
      <c r="C3005" t="s">
        <v>7541</v>
      </c>
      <c r="D3005" t="s">
        <v>3076</v>
      </c>
      <c r="E3005" t="s">
        <v>3077</v>
      </c>
      <c r="F3005" t="s">
        <v>7375</v>
      </c>
      <c r="G3005" t="s">
        <v>7376</v>
      </c>
      <c r="H3005" t="s">
        <v>333</v>
      </c>
      <c r="I3005" t="s">
        <v>335</v>
      </c>
      <c r="J3005" t="s">
        <v>246</v>
      </c>
      <c r="K3005" t="s">
        <v>3079</v>
      </c>
      <c r="L3005" t="s">
        <v>247</v>
      </c>
      <c r="M3005">
        <v>509452</v>
      </c>
      <c r="N3005">
        <v>0</v>
      </c>
      <c r="O3005">
        <v>509452</v>
      </c>
      <c r="P3005">
        <v>0</v>
      </c>
      <c r="Q3005" t="s">
        <v>7542</v>
      </c>
      <c r="R3005" t="s">
        <v>3257</v>
      </c>
      <c r="S3005" t="s">
        <v>5239</v>
      </c>
      <c r="T3005" t="s">
        <v>3085</v>
      </c>
      <c r="U3005" t="s">
        <v>7543</v>
      </c>
      <c r="V3005" t="s">
        <v>7544</v>
      </c>
      <c r="W3005" t="s">
        <v>3085</v>
      </c>
      <c r="X3005" t="str">
        <f t="shared" si="46"/>
        <v>Funcionamiento</v>
      </c>
      <c r="Y3005" t="s">
        <v>7376</v>
      </c>
    </row>
    <row r="3006" spans="1:25">
      <c r="A3006" t="s">
        <v>3237</v>
      </c>
      <c r="B3006" t="s">
        <v>3274</v>
      </c>
      <c r="C3006" t="s">
        <v>7541</v>
      </c>
      <c r="D3006" t="s">
        <v>3076</v>
      </c>
      <c r="E3006" t="s">
        <v>3077</v>
      </c>
      <c r="F3006" t="s">
        <v>7375</v>
      </c>
      <c r="G3006" t="s">
        <v>7376</v>
      </c>
      <c r="H3006" t="s">
        <v>331</v>
      </c>
      <c r="I3006" t="s">
        <v>587</v>
      </c>
      <c r="J3006" t="s">
        <v>246</v>
      </c>
      <c r="K3006" t="s">
        <v>3079</v>
      </c>
      <c r="L3006" t="s">
        <v>247</v>
      </c>
      <c r="M3006">
        <v>7428552</v>
      </c>
      <c r="N3006">
        <v>0</v>
      </c>
      <c r="O3006">
        <v>7428552</v>
      </c>
      <c r="P3006">
        <v>0</v>
      </c>
      <c r="Q3006" t="s">
        <v>7542</v>
      </c>
      <c r="R3006" t="s">
        <v>3257</v>
      </c>
      <c r="S3006" t="s">
        <v>5239</v>
      </c>
      <c r="T3006" t="s">
        <v>3085</v>
      </c>
      <c r="U3006" t="s">
        <v>7543</v>
      </c>
      <c r="V3006" t="s">
        <v>7544</v>
      </c>
      <c r="W3006" t="s">
        <v>3085</v>
      </c>
      <c r="X3006" t="str">
        <f t="shared" si="46"/>
        <v>Funcionamiento</v>
      </c>
      <c r="Y3006" t="s">
        <v>7376</v>
      </c>
    </row>
    <row r="3007" spans="1:25">
      <c r="A3007" t="s">
        <v>3237</v>
      </c>
      <c r="B3007" t="s">
        <v>3274</v>
      </c>
      <c r="C3007" t="s">
        <v>7541</v>
      </c>
      <c r="D3007" t="s">
        <v>3076</v>
      </c>
      <c r="E3007" t="s">
        <v>3077</v>
      </c>
      <c r="F3007" t="s">
        <v>7375</v>
      </c>
      <c r="G3007" t="s">
        <v>7376</v>
      </c>
      <c r="H3007" t="s">
        <v>297</v>
      </c>
      <c r="I3007" t="s">
        <v>299</v>
      </c>
      <c r="J3007" t="s">
        <v>246</v>
      </c>
      <c r="K3007" t="s">
        <v>3079</v>
      </c>
      <c r="L3007" t="s">
        <v>247</v>
      </c>
      <c r="M3007">
        <v>2159934</v>
      </c>
      <c r="N3007">
        <v>0</v>
      </c>
      <c r="O3007">
        <v>2159934</v>
      </c>
      <c r="P3007">
        <v>0</v>
      </c>
      <c r="Q3007" t="s">
        <v>7542</v>
      </c>
      <c r="R3007" t="s">
        <v>3257</v>
      </c>
      <c r="S3007" t="s">
        <v>5239</v>
      </c>
      <c r="T3007" t="s">
        <v>3085</v>
      </c>
      <c r="U3007" t="s">
        <v>7543</v>
      </c>
      <c r="V3007" t="s">
        <v>7544</v>
      </c>
      <c r="W3007" t="s">
        <v>3085</v>
      </c>
      <c r="X3007" t="str">
        <f t="shared" si="46"/>
        <v>Funcionamiento</v>
      </c>
      <c r="Y3007" t="s">
        <v>7376</v>
      </c>
    </row>
    <row r="3008" spans="1:25">
      <c r="A3008" t="s">
        <v>3237</v>
      </c>
      <c r="B3008" t="s">
        <v>3274</v>
      </c>
      <c r="C3008" t="s">
        <v>7541</v>
      </c>
      <c r="D3008" t="s">
        <v>3076</v>
      </c>
      <c r="E3008" t="s">
        <v>3077</v>
      </c>
      <c r="F3008" t="s">
        <v>7375</v>
      </c>
      <c r="G3008" t="s">
        <v>7376</v>
      </c>
      <c r="H3008" t="s">
        <v>303</v>
      </c>
      <c r="I3008" t="s">
        <v>305</v>
      </c>
      <c r="J3008" t="s">
        <v>246</v>
      </c>
      <c r="K3008" t="s">
        <v>3079</v>
      </c>
      <c r="L3008" t="s">
        <v>247</v>
      </c>
      <c r="M3008">
        <v>2862960</v>
      </c>
      <c r="N3008">
        <v>0</v>
      </c>
      <c r="O3008">
        <v>2862960</v>
      </c>
      <c r="P3008">
        <v>0</v>
      </c>
      <c r="Q3008" t="s">
        <v>7542</v>
      </c>
      <c r="R3008" t="s">
        <v>3257</v>
      </c>
      <c r="S3008" t="s">
        <v>5239</v>
      </c>
      <c r="T3008" t="s">
        <v>3085</v>
      </c>
      <c r="U3008" t="s">
        <v>7543</v>
      </c>
      <c r="V3008" t="s">
        <v>7544</v>
      </c>
      <c r="W3008" t="s">
        <v>3085</v>
      </c>
      <c r="X3008" t="str">
        <f t="shared" si="46"/>
        <v>Funcionamiento</v>
      </c>
      <c r="Y3008" t="s">
        <v>7376</v>
      </c>
    </row>
    <row r="3009" spans="1:25">
      <c r="A3009" t="s">
        <v>3237</v>
      </c>
      <c r="B3009" t="s">
        <v>3274</v>
      </c>
      <c r="C3009" t="s">
        <v>7541</v>
      </c>
      <c r="D3009" t="s">
        <v>3076</v>
      </c>
      <c r="E3009" t="s">
        <v>3077</v>
      </c>
      <c r="F3009" t="s">
        <v>7375</v>
      </c>
      <c r="G3009" t="s">
        <v>7376</v>
      </c>
      <c r="H3009" t="s">
        <v>292</v>
      </c>
      <c r="I3009" t="s">
        <v>293</v>
      </c>
      <c r="J3009" t="s">
        <v>246</v>
      </c>
      <c r="K3009" t="s">
        <v>3079</v>
      </c>
      <c r="L3009" t="s">
        <v>247</v>
      </c>
      <c r="M3009">
        <v>55589467</v>
      </c>
      <c r="N3009">
        <v>0</v>
      </c>
      <c r="O3009">
        <v>55589467</v>
      </c>
      <c r="P3009">
        <v>0</v>
      </c>
      <c r="Q3009" t="s">
        <v>7542</v>
      </c>
      <c r="R3009" t="s">
        <v>3257</v>
      </c>
      <c r="S3009" t="s">
        <v>5239</v>
      </c>
      <c r="T3009" t="s">
        <v>3085</v>
      </c>
      <c r="U3009" t="s">
        <v>7543</v>
      </c>
      <c r="V3009" t="s">
        <v>7544</v>
      </c>
      <c r="W3009" t="s">
        <v>3085</v>
      </c>
      <c r="X3009" t="str">
        <f t="shared" si="46"/>
        <v>Funcionamiento</v>
      </c>
      <c r="Y3009" t="s">
        <v>7376</v>
      </c>
    </row>
    <row r="3010" spans="1:25">
      <c r="A3010" t="s">
        <v>3237</v>
      </c>
      <c r="B3010" t="s">
        <v>3274</v>
      </c>
      <c r="C3010" t="s">
        <v>7541</v>
      </c>
      <c r="D3010" t="s">
        <v>3076</v>
      </c>
      <c r="E3010" t="s">
        <v>3077</v>
      </c>
      <c r="F3010" t="s">
        <v>7375</v>
      </c>
      <c r="G3010" t="s">
        <v>7376</v>
      </c>
      <c r="H3010" t="s">
        <v>336</v>
      </c>
      <c r="I3010" t="s">
        <v>337</v>
      </c>
      <c r="J3010" t="s">
        <v>246</v>
      </c>
      <c r="K3010" t="s">
        <v>3079</v>
      </c>
      <c r="L3010" t="s">
        <v>247</v>
      </c>
      <c r="M3010">
        <v>2354967</v>
      </c>
      <c r="N3010">
        <v>0</v>
      </c>
      <c r="O3010">
        <v>2354967</v>
      </c>
      <c r="P3010">
        <v>0</v>
      </c>
      <c r="Q3010" t="s">
        <v>7542</v>
      </c>
      <c r="R3010" t="s">
        <v>3257</v>
      </c>
      <c r="S3010" t="s">
        <v>5239</v>
      </c>
      <c r="T3010" t="s">
        <v>3085</v>
      </c>
      <c r="U3010" t="s">
        <v>7543</v>
      </c>
      <c r="V3010" t="s">
        <v>7544</v>
      </c>
      <c r="W3010" t="s">
        <v>3085</v>
      </c>
      <c r="X3010" t="str">
        <f t="shared" ref="X3010:X3073" si="47">IF(LEFT(H3010,1)="C","Inversión","Funcionamiento")</f>
        <v>Funcionamiento</v>
      </c>
      <c r="Y3010" t="s">
        <v>7376</v>
      </c>
    </row>
    <row r="3011" spans="1:25">
      <c r="A3011" t="s">
        <v>3317</v>
      </c>
      <c r="B3011" t="s">
        <v>3654</v>
      </c>
      <c r="C3011" t="s">
        <v>7545</v>
      </c>
      <c r="D3011" t="s">
        <v>3076</v>
      </c>
      <c r="E3011" t="s">
        <v>3077</v>
      </c>
      <c r="F3011" t="s">
        <v>7375</v>
      </c>
      <c r="G3011" t="s">
        <v>7376</v>
      </c>
      <c r="H3011" t="s">
        <v>316</v>
      </c>
      <c r="I3011" t="s">
        <v>583</v>
      </c>
      <c r="J3011" t="s">
        <v>246</v>
      </c>
      <c r="K3011" t="s">
        <v>3079</v>
      </c>
      <c r="L3011" t="s">
        <v>247</v>
      </c>
      <c r="M3011">
        <v>4968600</v>
      </c>
      <c r="N3011">
        <v>0</v>
      </c>
      <c r="O3011">
        <v>4968600</v>
      </c>
      <c r="P3011">
        <v>0</v>
      </c>
      <c r="Q3011" t="s">
        <v>7546</v>
      </c>
      <c r="R3011" t="s">
        <v>3245</v>
      </c>
      <c r="S3011" t="s">
        <v>5244</v>
      </c>
      <c r="T3011" t="s">
        <v>3085</v>
      </c>
      <c r="U3011" t="s">
        <v>7547</v>
      </c>
      <c r="V3011" t="s">
        <v>7548</v>
      </c>
      <c r="W3011" t="s">
        <v>3085</v>
      </c>
      <c r="X3011" t="str">
        <f t="shared" si="47"/>
        <v>Funcionamiento</v>
      </c>
      <c r="Y3011" t="s">
        <v>7376</v>
      </c>
    </row>
    <row r="3012" spans="1:25">
      <c r="A3012" t="s">
        <v>3317</v>
      </c>
      <c r="B3012" t="s">
        <v>3654</v>
      </c>
      <c r="C3012" t="s">
        <v>7545</v>
      </c>
      <c r="D3012" t="s">
        <v>3076</v>
      </c>
      <c r="E3012" t="s">
        <v>3077</v>
      </c>
      <c r="F3012" t="s">
        <v>7375</v>
      </c>
      <c r="G3012" t="s">
        <v>7376</v>
      </c>
      <c r="H3012" t="s">
        <v>322</v>
      </c>
      <c r="I3012" t="s">
        <v>323</v>
      </c>
      <c r="J3012" t="s">
        <v>246</v>
      </c>
      <c r="K3012" t="s">
        <v>3079</v>
      </c>
      <c r="L3012" t="s">
        <v>247</v>
      </c>
      <c r="M3012">
        <v>2041300</v>
      </c>
      <c r="N3012">
        <v>0</v>
      </c>
      <c r="O3012">
        <v>2041300</v>
      </c>
      <c r="P3012">
        <v>0</v>
      </c>
      <c r="Q3012" t="s">
        <v>7546</v>
      </c>
      <c r="R3012" t="s">
        <v>3245</v>
      </c>
      <c r="S3012" t="s">
        <v>5244</v>
      </c>
      <c r="T3012" t="s">
        <v>3085</v>
      </c>
      <c r="U3012" t="s">
        <v>7547</v>
      </c>
      <c r="V3012" t="s">
        <v>7548</v>
      </c>
      <c r="W3012" t="s">
        <v>3085</v>
      </c>
      <c r="X3012" t="str">
        <f t="shared" si="47"/>
        <v>Funcionamiento</v>
      </c>
      <c r="Y3012" t="s">
        <v>7376</v>
      </c>
    </row>
    <row r="3013" spans="1:25">
      <c r="A3013" t="s">
        <v>3317</v>
      </c>
      <c r="B3013" t="s">
        <v>3654</v>
      </c>
      <c r="C3013" t="s">
        <v>7545</v>
      </c>
      <c r="D3013" t="s">
        <v>3076</v>
      </c>
      <c r="E3013" t="s">
        <v>3077</v>
      </c>
      <c r="F3013" t="s">
        <v>7375</v>
      </c>
      <c r="G3013" t="s">
        <v>7376</v>
      </c>
      <c r="H3013" t="s">
        <v>318</v>
      </c>
      <c r="I3013" t="s">
        <v>586</v>
      </c>
      <c r="J3013" t="s">
        <v>246</v>
      </c>
      <c r="K3013" t="s">
        <v>3079</v>
      </c>
      <c r="L3013" t="s">
        <v>247</v>
      </c>
      <c r="M3013">
        <v>2720700</v>
      </c>
      <c r="N3013">
        <v>0</v>
      </c>
      <c r="O3013">
        <v>2720700</v>
      </c>
      <c r="P3013">
        <v>0</v>
      </c>
      <c r="Q3013" t="s">
        <v>7546</v>
      </c>
      <c r="R3013" t="s">
        <v>3245</v>
      </c>
      <c r="S3013" t="s">
        <v>5244</v>
      </c>
      <c r="T3013" t="s">
        <v>3085</v>
      </c>
      <c r="U3013" t="s">
        <v>7547</v>
      </c>
      <c r="V3013" t="s">
        <v>7548</v>
      </c>
      <c r="W3013" t="s">
        <v>3085</v>
      </c>
      <c r="X3013" t="str">
        <f t="shared" si="47"/>
        <v>Funcionamiento</v>
      </c>
      <c r="Y3013" t="s">
        <v>7376</v>
      </c>
    </row>
    <row r="3014" spans="1:25">
      <c r="A3014" t="s">
        <v>3317</v>
      </c>
      <c r="B3014" t="s">
        <v>3654</v>
      </c>
      <c r="C3014" t="s">
        <v>7545</v>
      </c>
      <c r="D3014" t="s">
        <v>3076</v>
      </c>
      <c r="E3014" t="s">
        <v>3077</v>
      </c>
      <c r="F3014" t="s">
        <v>7375</v>
      </c>
      <c r="G3014" t="s">
        <v>7376</v>
      </c>
      <c r="H3014" t="s">
        <v>320</v>
      </c>
      <c r="I3014" t="s">
        <v>321</v>
      </c>
      <c r="J3014" t="s">
        <v>246</v>
      </c>
      <c r="K3014" t="s">
        <v>3079</v>
      </c>
      <c r="L3014" t="s">
        <v>247</v>
      </c>
      <c r="M3014">
        <v>928900</v>
      </c>
      <c r="N3014">
        <v>0</v>
      </c>
      <c r="O3014">
        <v>928900</v>
      </c>
      <c r="P3014">
        <v>0</v>
      </c>
      <c r="Q3014" t="s">
        <v>7546</v>
      </c>
      <c r="R3014" t="s">
        <v>3245</v>
      </c>
      <c r="S3014" t="s">
        <v>5244</v>
      </c>
      <c r="T3014" t="s">
        <v>3085</v>
      </c>
      <c r="U3014" t="s">
        <v>7547</v>
      </c>
      <c r="V3014" t="s">
        <v>7548</v>
      </c>
      <c r="W3014" t="s">
        <v>3085</v>
      </c>
      <c r="X3014" t="str">
        <f t="shared" si="47"/>
        <v>Funcionamiento</v>
      </c>
      <c r="Y3014" t="s">
        <v>7376</v>
      </c>
    </row>
    <row r="3015" spans="1:25">
      <c r="A3015" t="s">
        <v>3317</v>
      </c>
      <c r="B3015" t="s">
        <v>3654</v>
      </c>
      <c r="C3015" t="s">
        <v>7545</v>
      </c>
      <c r="D3015" t="s">
        <v>3076</v>
      </c>
      <c r="E3015" t="s">
        <v>3077</v>
      </c>
      <c r="F3015" t="s">
        <v>7375</v>
      </c>
      <c r="G3015" t="s">
        <v>7376</v>
      </c>
      <c r="H3015" t="s">
        <v>314</v>
      </c>
      <c r="I3015" t="s">
        <v>582</v>
      </c>
      <c r="J3015" t="s">
        <v>246</v>
      </c>
      <c r="K3015" t="s">
        <v>3079</v>
      </c>
      <c r="L3015" t="s">
        <v>247</v>
      </c>
      <c r="M3015">
        <v>7014200</v>
      </c>
      <c r="N3015">
        <v>0</v>
      </c>
      <c r="O3015">
        <v>7014200</v>
      </c>
      <c r="P3015">
        <v>0</v>
      </c>
      <c r="Q3015" t="s">
        <v>7546</v>
      </c>
      <c r="R3015" t="s">
        <v>3245</v>
      </c>
      <c r="S3015" t="s">
        <v>5244</v>
      </c>
      <c r="T3015" t="s">
        <v>3085</v>
      </c>
      <c r="U3015" t="s">
        <v>7547</v>
      </c>
      <c r="V3015" t="s">
        <v>7548</v>
      </c>
      <c r="W3015" t="s">
        <v>3085</v>
      </c>
      <c r="X3015" t="str">
        <f t="shared" si="47"/>
        <v>Funcionamiento</v>
      </c>
      <c r="Y3015" t="s">
        <v>7376</v>
      </c>
    </row>
    <row r="3016" spans="1:25">
      <c r="A3016" t="s">
        <v>3317</v>
      </c>
      <c r="B3016" t="s">
        <v>3654</v>
      </c>
      <c r="C3016" t="s">
        <v>7545</v>
      </c>
      <c r="D3016" t="s">
        <v>3076</v>
      </c>
      <c r="E3016" t="s">
        <v>3077</v>
      </c>
      <c r="F3016" t="s">
        <v>7375</v>
      </c>
      <c r="G3016" t="s">
        <v>7376</v>
      </c>
      <c r="H3016" t="s">
        <v>324</v>
      </c>
      <c r="I3016" t="s">
        <v>325</v>
      </c>
      <c r="J3016" t="s">
        <v>246</v>
      </c>
      <c r="K3016" t="s">
        <v>3079</v>
      </c>
      <c r="L3016" t="s">
        <v>247</v>
      </c>
      <c r="M3016">
        <v>1360800</v>
      </c>
      <c r="N3016">
        <v>0</v>
      </c>
      <c r="O3016">
        <v>1360800</v>
      </c>
      <c r="P3016">
        <v>0</v>
      </c>
      <c r="Q3016" t="s">
        <v>7546</v>
      </c>
      <c r="R3016" t="s">
        <v>3245</v>
      </c>
      <c r="S3016" t="s">
        <v>5244</v>
      </c>
      <c r="T3016" t="s">
        <v>3085</v>
      </c>
      <c r="U3016" t="s">
        <v>7547</v>
      </c>
      <c r="V3016" t="s">
        <v>7548</v>
      </c>
      <c r="W3016" t="s">
        <v>3085</v>
      </c>
      <c r="X3016" t="str">
        <f t="shared" si="47"/>
        <v>Funcionamiento</v>
      </c>
      <c r="Y3016" t="s">
        <v>7376</v>
      </c>
    </row>
    <row r="3017" spans="1:25">
      <c r="A3017" t="s">
        <v>3325</v>
      </c>
      <c r="B3017" t="s">
        <v>3659</v>
      </c>
      <c r="C3017" t="s">
        <v>7549</v>
      </c>
      <c r="D3017" t="s">
        <v>3076</v>
      </c>
      <c r="E3017" t="s">
        <v>3077</v>
      </c>
      <c r="F3017" t="s">
        <v>7375</v>
      </c>
      <c r="G3017" t="s">
        <v>7376</v>
      </c>
      <c r="H3017" t="s">
        <v>300</v>
      </c>
      <c r="I3017" t="s">
        <v>302</v>
      </c>
      <c r="J3017" t="s">
        <v>246</v>
      </c>
      <c r="K3017" t="s">
        <v>3079</v>
      </c>
      <c r="L3017" t="s">
        <v>247</v>
      </c>
      <c r="M3017">
        <v>63022467</v>
      </c>
      <c r="N3017">
        <v>0</v>
      </c>
      <c r="O3017">
        <v>63022467</v>
      </c>
      <c r="P3017">
        <v>0</v>
      </c>
      <c r="Q3017" t="s">
        <v>7550</v>
      </c>
      <c r="R3017" t="s">
        <v>3336</v>
      </c>
      <c r="S3017" t="s">
        <v>3932</v>
      </c>
      <c r="T3017" t="s">
        <v>3085</v>
      </c>
      <c r="U3017" t="s">
        <v>7551</v>
      </c>
      <c r="V3017" t="s">
        <v>7552</v>
      </c>
      <c r="W3017" t="s">
        <v>3085</v>
      </c>
      <c r="X3017" t="str">
        <f t="shared" si="47"/>
        <v>Funcionamiento</v>
      </c>
      <c r="Y3017" t="s">
        <v>7376</v>
      </c>
    </row>
    <row r="3018" spans="1:25">
      <c r="A3018" t="s">
        <v>3257</v>
      </c>
      <c r="B3018" t="s">
        <v>3668</v>
      </c>
      <c r="C3018" t="s">
        <v>7553</v>
      </c>
      <c r="D3018" t="s">
        <v>3076</v>
      </c>
      <c r="E3018" t="s">
        <v>3077</v>
      </c>
      <c r="F3018" t="s">
        <v>7375</v>
      </c>
      <c r="G3018" t="s">
        <v>7376</v>
      </c>
      <c r="H3018" t="s">
        <v>294</v>
      </c>
      <c r="I3018" t="s">
        <v>296</v>
      </c>
      <c r="J3018" t="s">
        <v>246</v>
      </c>
      <c r="K3018" t="s">
        <v>3079</v>
      </c>
      <c r="L3018" t="s">
        <v>247</v>
      </c>
      <c r="M3018">
        <v>1339586</v>
      </c>
      <c r="N3018">
        <v>0</v>
      </c>
      <c r="O3018">
        <v>1339586</v>
      </c>
      <c r="P3018">
        <v>0</v>
      </c>
      <c r="Q3018" t="s">
        <v>7554</v>
      </c>
      <c r="R3018" t="s">
        <v>3343</v>
      </c>
      <c r="S3018" t="s">
        <v>7555</v>
      </c>
      <c r="T3018" t="s">
        <v>3085</v>
      </c>
      <c r="U3018" t="s">
        <v>7556</v>
      </c>
      <c r="V3018" t="s">
        <v>7557</v>
      </c>
      <c r="W3018" t="s">
        <v>3085</v>
      </c>
      <c r="X3018" t="str">
        <f t="shared" si="47"/>
        <v>Funcionamiento</v>
      </c>
      <c r="Y3018" t="s">
        <v>7376</v>
      </c>
    </row>
    <row r="3019" spans="1:25">
      <c r="A3019" t="s">
        <v>3257</v>
      </c>
      <c r="B3019" t="s">
        <v>3668</v>
      </c>
      <c r="C3019" t="s">
        <v>7553</v>
      </c>
      <c r="D3019" t="s">
        <v>3076</v>
      </c>
      <c r="E3019" t="s">
        <v>3077</v>
      </c>
      <c r="F3019" t="s">
        <v>7375</v>
      </c>
      <c r="G3019" t="s">
        <v>7376</v>
      </c>
      <c r="H3019" t="s">
        <v>333</v>
      </c>
      <c r="I3019" t="s">
        <v>335</v>
      </c>
      <c r="J3019" t="s">
        <v>246</v>
      </c>
      <c r="K3019" t="s">
        <v>3079</v>
      </c>
      <c r="L3019" t="s">
        <v>247</v>
      </c>
      <c r="M3019">
        <v>596668</v>
      </c>
      <c r="N3019">
        <v>0</v>
      </c>
      <c r="O3019">
        <v>596668</v>
      </c>
      <c r="P3019">
        <v>0</v>
      </c>
      <c r="Q3019" t="s">
        <v>7554</v>
      </c>
      <c r="R3019" t="s">
        <v>3343</v>
      </c>
      <c r="S3019" t="s">
        <v>7555</v>
      </c>
      <c r="T3019" t="s">
        <v>3085</v>
      </c>
      <c r="U3019" t="s">
        <v>7556</v>
      </c>
      <c r="V3019" t="s">
        <v>7557</v>
      </c>
      <c r="W3019" t="s">
        <v>3085</v>
      </c>
      <c r="X3019" t="str">
        <f t="shared" si="47"/>
        <v>Funcionamiento</v>
      </c>
      <c r="Y3019" t="s">
        <v>7376</v>
      </c>
    </row>
    <row r="3020" spans="1:25">
      <c r="A3020" t="s">
        <v>3257</v>
      </c>
      <c r="B3020" t="s">
        <v>3668</v>
      </c>
      <c r="C3020" t="s">
        <v>7553</v>
      </c>
      <c r="D3020" t="s">
        <v>3076</v>
      </c>
      <c r="E3020" t="s">
        <v>3077</v>
      </c>
      <c r="F3020" t="s">
        <v>7375</v>
      </c>
      <c r="G3020" t="s">
        <v>7376</v>
      </c>
      <c r="H3020" t="s">
        <v>297</v>
      </c>
      <c r="I3020" t="s">
        <v>299</v>
      </c>
      <c r="J3020" t="s">
        <v>246</v>
      </c>
      <c r="K3020" t="s">
        <v>3079</v>
      </c>
      <c r="L3020" t="s">
        <v>247</v>
      </c>
      <c r="M3020">
        <v>1981654</v>
      </c>
      <c r="N3020">
        <v>0</v>
      </c>
      <c r="O3020">
        <v>1981654</v>
      </c>
      <c r="P3020">
        <v>0</v>
      </c>
      <c r="Q3020" t="s">
        <v>7554</v>
      </c>
      <c r="R3020" t="s">
        <v>3343</v>
      </c>
      <c r="S3020" t="s">
        <v>7555</v>
      </c>
      <c r="T3020" t="s">
        <v>3085</v>
      </c>
      <c r="U3020" t="s">
        <v>7556</v>
      </c>
      <c r="V3020" t="s">
        <v>7557</v>
      </c>
      <c r="W3020" t="s">
        <v>3085</v>
      </c>
      <c r="X3020" t="str">
        <f t="shared" si="47"/>
        <v>Funcionamiento</v>
      </c>
      <c r="Y3020" t="s">
        <v>7376</v>
      </c>
    </row>
    <row r="3021" spans="1:25">
      <c r="A3021" t="s">
        <v>3257</v>
      </c>
      <c r="B3021" t="s">
        <v>3668</v>
      </c>
      <c r="C3021" t="s">
        <v>7553</v>
      </c>
      <c r="D3021" t="s">
        <v>3076</v>
      </c>
      <c r="E3021" t="s">
        <v>3077</v>
      </c>
      <c r="F3021" t="s">
        <v>7375</v>
      </c>
      <c r="G3021" t="s">
        <v>7376</v>
      </c>
      <c r="H3021" t="s">
        <v>303</v>
      </c>
      <c r="I3021" t="s">
        <v>305</v>
      </c>
      <c r="J3021" t="s">
        <v>246</v>
      </c>
      <c r="K3021" t="s">
        <v>3079</v>
      </c>
      <c r="L3021" t="s">
        <v>247</v>
      </c>
      <c r="M3021">
        <v>755204</v>
      </c>
      <c r="N3021">
        <v>0</v>
      </c>
      <c r="O3021">
        <v>755204</v>
      </c>
      <c r="P3021">
        <v>0</v>
      </c>
      <c r="Q3021" t="s">
        <v>7554</v>
      </c>
      <c r="R3021" t="s">
        <v>3343</v>
      </c>
      <c r="S3021" t="s">
        <v>7555</v>
      </c>
      <c r="T3021" t="s">
        <v>3085</v>
      </c>
      <c r="U3021" t="s">
        <v>7556</v>
      </c>
      <c r="V3021" t="s">
        <v>7557</v>
      </c>
      <c r="W3021" t="s">
        <v>3085</v>
      </c>
      <c r="X3021" t="str">
        <f t="shared" si="47"/>
        <v>Funcionamiento</v>
      </c>
      <c r="Y3021" t="s">
        <v>7376</v>
      </c>
    </row>
    <row r="3022" spans="1:25">
      <c r="A3022" t="s">
        <v>3257</v>
      </c>
      <c r="B3022" t="s">
        <v>3668</v>
      </c>
      <c r="C3022" t="s">
        <v>7553</v>
      </c>
      <c r="D3022" t="s">
        <v>3076</v>
      </c>
      <c r="E3022" t="s">
        <v>3077</v>
      </c>
      <c r="F3022" t="s">
        <v>7375</v>
      </c>
      <c r="G3022" t="s">
        <v>7376</v>
      </c>
      <c r="H3022" t="s">
        <v>336</v>
      </c>
      <c r="I3022" t="s">
        <v>337</v>
      </c>
      <c r="J3022" t="s">
        <v>246</v>
      </c>
      <c r="K3022" t="s">
        <v>3079</v>
      </c>
      <c r="L3022" t="s">
        <v>247</v>
      </c>
      <c r="M3022">
        <v>2354967</v>
      </c>
      <c r="N3022">
        <v>0</v>
      </c>
      <c r="O3022">
        <v>2354967</v>
      </c>
      <c r="P3022">
        <v>0</v>
      </c>
      <c r="Q3022" t="s">
        <v>7554</v>
      </c>
      <c r="R3022" t="s">
        <v>3343</v>
      </c>
      <c r="S3022" t="s">
        <v>7555</v>
      </c>
      <c r="T3022" t="s">
        <v>3085</v>
      </c>
      <c r="U3022" t="s">
        <v>7556</v>
      </c>
      <c r="V3022" t="s">
        <v>7557</v>
      </c>
      <c r="W3022" t="s">
        <v>3085</v>
      </c>
      <c r="X3022" t="str">
        <f t="shared" si="47"/>
        <v>Funcionamiento</v>
      </c>
      <c r="Y3022" t="s">
        <v>7376</v>
      </c>
    </row>
    <row r="3023" spans="1:25">
      <c r="A3023" t="s">
        <v>3257</v>
      </c>
      <c r="B3023" t="s">
        <v>3668</v>
      </c>
      <c r="C3023" t="s">
        <v>7553</v>
      </c>
      <c r="D3023" t="s">
        <v>3076</v>
      </c>
      <c r="E3023" t="s">
        <v>3077</v>
      </c>
      <c r="F3023" t="s">
        <v>7375</v>
      </c>
      <c r="G3023" t="s">
        <v>7376</v>
      </c>
      <c r="H3023" t="s">
        <v>309</v>
      </c>
      <c r="I3023" t="s">
        <v>311</v>
      </c>
      <c r="J3023" t="s">
        <v>246</v>
      </c>
      <c r="K3023" t="s">
        <v>3079</v>
      </c>
      <c r="L3023" t="s">
        <v>247</v>
      </c>
      <c r="M3023">
        <v>7045532</v>
      </c>
      <c r="N3023">
        <v>0</v>
      </c>
      <c r="O3023">
        <v>7045532</v>
      </c>
      <c r="P3023">
        <v>0</v>
      </c>
      <c r="Q3023" t="s">
        <v>7554</v>
      </c>
      <c r="R3023" t="s">
        <v>3343</v>
      </c>
      <c r="S3023" t="s">
        <v>7555</v>
      </c>
      <c r="T3023" t="s">
        <v>3085</v>
      </c>
      <c r="U3023" t="s">
        <v>7556</v>
      </c>
      <c r="V3023" t="s">
        <v>7557</v>
      </c>
      <c r="W3023" t="s">
        <v>3085</v>
      </c>
      <c r="X3023" t="str">
        <f t="shared" si="47"/>
        <v>Funcionamiento</v>
      </c>
      <c r="Y3023" t="s">
        <v>7376</v>
      </c>
    </row>
    <row r="3024" spans="1:25">
      <c r="A3024" t="s">
        <v>3257</v>
      </c>
      <c r="B3024" t="s">
        <v>3668</v>
      </c>
      <c r="C3024" t="s">
        <v>7553</v>
      </c>
      <c r="D3024" t="s">
        <v>3076</v>
      </c>
      <c r="E3024" t="s">
        <v>3077</v>
      </c>
      <c r="F3024" t="s">
        <v>7375</v>
      </c>
      <c r="G3024" t="s">
        <v>7376</v>
      </c>
      <c r="H3024" t="s">
        <v>331</v>
      </c>
      <c r="I3024" t="s">
        <v>587</v>
      </c>
      <c r="J3024" t="s">
        <v>246</v>
      </c>
      <c r="K3024" t="s">
        <v>3079</v>
      </c>
      <c r="L3024" t="s">
        <v>247</v>
      </c>
      <c r="M3024">
        <v>5139710</v>
      </c>
      <c r="N3024">
        <v>0</v>
      </c>
      <c r="O3024">
        <v>5139710</v>
      </c>
      <c r="P3024">
        <v>0</v>
      </c>
      <c r="Q3024" t="s">
        <v>7554</v>
      </c>
      <c r="R3024" t="s">
        <v>3343</v>
      </c>
      <c r="S3024" t="s">
        <v>7555</v>
      </c>
      <c r="T3024" t="s">
        <v>3085</v>
      </c>
      <c r="U3024" t="s">
        <v>7556</v>
      </c>
      <c r="V3024" t="s">
        <v>7557</v>
      </c>
      <c r="W3024" t="s">
        <v>3085</v>
      </c>
      <c r="X3024" t="str">
        <f t="shared" si="47"/>
        <v>Funcionamiento</v>
      </c>
      <c r="Y3024" t="s">
        <v>7376</v>
      </c>
    </row>
    <row r="3025" spans="1:25">
      <c r="A3025" t="s">
        <v>3257</v>
      </c>
      <c r="B3025" t="s">
        <v>3668</v>
      </c>
      <c r="C3025" t="s">
        <v>7553</v>
      </c>
      <c r="D3025" t="s">
        <v>3076</v>
      </c>
      <c r="E3025" t="s">
        <v>3077</v>
      </c>
      <c r="F3025" t="s">
        <v>7375</v>
      </c>
      <c r="G3025" t="s">
        <v>7376</v>
      </c>
      <c r="H3025" t="s">
        <v>292</v>
      </c>
      <c r="I3025" t="s">
        <v>293</v>
      </c>
      <c r="J3025" t="s">
        <v>246</v>
      </c>
      <c r="K3025" t="s">
        <v>3079</v>
      </c>
      <c r="L3025" t="s">
        <v>247</v>
      </c>
      <c r="M3025">
        <v>49885545</v>
      </c>
      <c r="N3025">
        <v>0</v>
      </c>
      <c r="O3025">
        <v>49885545</v>
      </c>
      <c r="P3025">
        <v>0</v>
      </c>
      <c r="Q3025" t="s">
        <v>7554</v>
      </c>
      <c r="R3025" t="s">
        <v>3343</v>
      </c>
      <c r="S3025" t="s">
        <v>7555</v>
      </c>
      <c r="T3025" t="s">
        <v>3085</v>
      </c>
      <c r="U3025" t="s">
        <v>7556</v>
      </c>
      <c r="V3025" t="s">
        <v>7557</v>
      </c>
      <c r="W3025" t="s">
        <v>3085</v>
      </c>
      <c r="X3025" t="str">
        <f t="shared" si="47"/>
        <v>Funcionamiento</v>
      </c>
      <c r="Y3025" t="s">
        <v>7376</v>
      </c>
    </row>
    <row r="3026" spans="1:25">
      <c r="A3026" t="s">
        <v>3257</v>
      </c>
      <c r="B3026" t="s">
        <v>3668</v>
      </c>
      <c r="C3026" t="s">
        <v>7553</v>
      </c>
      <c r="D3026" t="s">
        <v>3076</v>
      </c>
      <c r="E3026" t="s">
        <v>3077</v>
      </c>
      <c r="F3026" t="s">
        <v>7375</v>
      </c>
      <c r="G3026" t="s">
        <v>7376</v>
      </c>
      <c r="H3026" t="s">
        <v>358</v>
      </c>
      <c r="I3026" t="s">
        <v>359</v>
      </c>
      <c r="J3026" t="s">
        <v>246</v>
      </c>
      <c r="K3026" t="s">
        <v>3079</v>
      </c>
      <c r="L3026" t="s">
        <v>247</v>
      </c>
      <c r="M3026">
        <v>2150604</v>
      </c>
      <c r="N3026">
        <v>0</v>
      </c>
      <c r="O3026">
        <v>2150604</v>
      </c>
      <c r="P3026">
        <v>0</v>
      </c>
      <c r="Q3026" t="s">
        <v>7554</v>
      </c>
      <c r="R3026" t="s">
        <v>3343</v>
      </c>
      <c r="S3026" t="s">
        <v>7555</v>
      </c>
      <c r="T3026" t="s">
        <v>3085</v>
      </c>
      <c r="U3026" t="s">
        <v>7556</v>
      </c>
      <c r="V3026" t="s">
        <v>7557</v>
      </c>
      <c r="W3026" t="s">
        <v>3085</v>
      </c>
      <c r="X3026" t="str">
        <f t="shared" si="47"/>
        <v>Funcionamiento</v>
      </c>
      <c r="Y3026" t="s">
        <v>7376</v>
      </c>
    </row>
    <row r="3027" spans="1:25">
      <c r="A3027" t="s">
        <v>3245</v>
      </c>
      <c r="B3027" t="s">
        <v>3668</v>
      </c>
      <c r="C3027" t="s">
        <v>7558</v>
      </c>
      <c r="D3027" t="s">
        <v>3076</v>
      </c>
      <c r="E3027" t="s">
        <v>3077</v>
      </c>
      <c r="F3027" t="s">
        <v>7375</v>
      </c>
      <c r="G3027" t="s">
        <v>7376</v>
      </c>
      <c r="H3027" t="s">
        <v>316</v>
      </c>
      <c r="I3027" t="s">
        <v>583</v>
      </c>
      <c r="J3027" t="s">
        <v>246</v>
      </c>
      <c r="K3027" t="s">
        <v>3079</v>
      </c>
      <c r="L3027" t="s">
        <v>247</v>
      </c>
      <c r="M3027">
        <v>4725100</v>
      </c>
      <c r="N3027">
        <v>0</v>
      </c>
      <c r="O3027">
        <v>4725100</v>
      </c>
      <c r="P3027">
        <v>0</v>
      </c>
      <c r="Q3027" t="s">
        <v>7559</v>
      </c>
      <c r="R3027" t="s">
        <v>3350</v>
      </c>
      <c r="S3027" t="s">
        <v>3479</v>
      </c>
      <c r="T3027" t="s">
        <v>3085</v>
      </c>
      <c r="U3027" t="s">
        <v>7560</v>
      </c>
      <c r="V3027" t="s">
        <v>7561</v>
      </c>
      <c r="W3027" t="s">
        <v>3085</v>
      </c>
      <c r="X3027" t="str">
        <f t="shared" si="47"/>
        <v>Funcionamiento</v>
      </c>
      <c r="Y3027" t="s">
        <v>7376</v>
      </c>
    </row>
    <row r="3028" spans="1:25">
      <c r="A3028" t="s">
        <v>3245</v>
      </c>
      <c r="B3028" t="s">
        <v>3668</v>
      </c>
      <c r="C3028" t="s">
        <v>7558</v>
      </c>
      <c r="D3028" t="s">
        <v>3076</v>
      </c>
      <c r="E3028" t="s">
        <v>3077</v>
      </c>
      <c r="F3028" t="s">
        <v>7375</v>
      </c>
      <c r="G3028" t="s">
        <v>7376</v>
      </c>
      <c r="H3028" t="s">
        <v>324</v>
      </c>
      <c r="I3028" t="s">
        <v>325</v>
      </c>
      <c r="J3028" t="s">
        <v>246</v>
      </c>
      <c r="K3028" t="s">
        <v>3079</v>
      </c>
      <c r="L3028" t="s">
        <v>247</v>
      </c>
      <c r="M3028">
        <v>2476000</v>
      </c>
      <c r="N3028">
        <v>0</v>
      </c>
      <c r="O3028">
        <v>2476000</v>
      </c>
      <c r="P3028">
        <v>0</v>
      </c>
      <c r="Q3028" t="s">
        <v>7559</v>
      </c>
      <c r="R3028" t="s">
        <v>3350</v>
      </c>
      <c r="S3028" t="s">
        <v>3479</v>
      </c>
      <c r="T3028" t="s">
        <v>3085</v>
      </c>
      <c r="U3028" t="s">
        <v>7560</v>
      </c>
      <c r="V3028" t="s">
        <v>7561</v>
      </c>
      <c r="W3028" t="s">
        <v>3085</v>
      </c>
      <c r="X3028" t="str">
        <f t="shared" si="47"/>
        <v>Funcionamiento</v>
      </c>
      <c r="Y3028" t="s">
        <v>7376</v>
      </c>
    </row>
    <row r="3029" spans="1:25">
      <c r="A3029" t="s">
        <v>3245</v>
      </c>
      <c r="B3029" t="s">
        <v>3668</v>
      </c>
      <c r="C3029" t="s">
        <v>7558</v>
      </c>
      <c r="D3029" t="s">
        <v>3076</v>
      </c>
      <c r="E3029" t="s">
        <v>3077</v>
      </c>
      <c r="F3029" t="s">
        <v>7375</v>
      </c>
      <c r="G3029" t="s">
        <v>7376</v>
      </c>
      <c r="H3029" t="s">
        <v>314</v>
      </c>
      <c r="I3029" t="s">
        <v>582</v>
      </c>
      <c r="J3029" t="s">
        <v>246</v>
      </c>
      <c r="K3029" t="s">
        <v>3079</v>
      </c>
      <c r="L3029" t="s">
        <v>247</v>
      </c>
      <c r="M3029">
        <v>6670400</v>
      </c>
      <c r="N3029">
        <v>0</v>
      </c>
      <c r="O3029">
        <v>6670400</v>
      </c>
      <c r="P3029">
        <v>0</v>
      </c>
      <c r="Q3029" t="s">
        <v>7559</v>
      </c>
      <c r="R3029" t="s">
        <v>3350</v>
      </c>
      <c r="S3029" t="s">
        <v>3479</v>
      </c>
      <c r="T3029" t="s">
        <v>3085</v>
      </c>
      <c r="U3029" t="s">
        <v>7560</v>
      </c>
      <c r="V3029" t="s">
        <v>7561</v>
      </c>
      <c r="W3029" t="s">
        <v>3085</v>
      </c>
      <c r="X3029" t="str">
        <f t="shared" si="47"/>
        <v>Funcionamiento</v>
      </c>
      <c r="Y3029" t="s">
        <v>7376</v>
      </c>
    </row>
    <row r="3030" spans="1:25">
      <c r="A3030" t="s">
        <v>3245</v>
      </c>
      <c r="B3030" t="s">
        <v>3668</v>
      </c>
      <c r="C3030" t="s">
        <v>7558</v>
      </c>
      <c r="D3030" t="s">
        <v>3076</v>
      </c>
      <c r="E3030" t="s">
        <v>3077</v>
      </c>
      <c r="F3030" t="s">
        <v>7375</v>
      </c>
      <c r="G3030" t="s">
        <v>7376</v>
      </c>
      <c r="H3030" t="s">
        <v>318</v>
      </c>
      <c r="I3030" t="s">
        <v>586</v>
      </c>
      <c r="J3030" t="s">
        <v>246</v>
      </c>
      <c r="K3030" t="s">
        <v>3079</v>
      </c>
      <c r="L3030" t="s">
        <v>247</v>
      </c>
      <c r="M3030">
        <v>4949900</v>
      </c>
      <c r="N3030">
        <v>0</v>
      </c>
      <c r="O3030">
        <v>4949900</v>
      </c>
      <c r="P3030">
        <v>0</v>
      </c>
      <c r="Q3030" t="s">
        <v>7559</v>
      </c>
      <c r="R3030" t="s">
        <v>3350</v>
      </c>
      <c r="S3030" t="s">
        <v>3479</v>
      </c>
      <c r="T3030" t="s">
        <v>3085</v>
      </c>
      <c r="U3030" t="s">
        <v>7560</v>
      </c>
      <c r="V3030" t="s">
        <v>7561</v>
      </c>
      <c r="W3030" t="s">
        <v>3085</v>
      </c>
      <c r="X3030" t="str">
        <f t="shared" si="47"/>
        <v>Funcionamiento</v>
      </c>
      <c r="Y3030" t="s">
        <v>7376</v>
      </c>
    </row>
    <row r="3031" spans="1:25">
      <c r="A3031" t="s">
        <v>3245</v>
      </c>
      <c r="B3031" t="s">
        <v>3668</v>
      </c>
      <c r="C3031" t="s">
        <v>7558</v>
      </c>
      <c r="D3031" t="s">
        <v>3076</v>
      </c>
      <c r="E3031" t="s">
        <v>3077</v>
      </c>
      <c r="F3031" t="s">
        <v>7375</v>
      </c>
      <c r="G3031" t="s">
        <v>7376</v>
      </c>
      <c r="H3031" t="s">
        <v>320</v>
      </c>
      <c r="I3031" t="s">
        <v>321</v>
      </c>
      <c r="J3031" t="s">
        <v>246</v>
      </c>
      <c r="K3031" t="s">
        <v>3079</v>
      </c>
      <c r="L3031" t="s">
        <v>247</v>
      </c>
      <c r="M3031">
        <v>831400</v>
      </c>
      <c r="N3031">
        <v>0</v>
      </c>
      <c r="O3031">
        <v>831400</v>
      </c>
      <c r="P3031">
        <v>0</v>
      </c>
      <c r="Q3031" t="s">
        <v>7559</v>
      </c>
      <c r="R3031" t="s">
        <v>3350</v>
      </c>
      <c r="S3031" t="s">
        <v>3479</v>
      </c>
      <c r="T3031" t="s">
        <v>3085</v>
      </c>
      <c r="U3031" t="s">
        <v>7560</v>
      </c>
      <c r="V3031" t="s">
        <v>7561</v>
      </c>
      <c r="W3031" t="s">
        <v>3085</v>
      </c>
      <c r="X3031" t="str">
        <f t="shared" si="47"/>
        <v>Funcionamiento</v>
      </c>
      <c r="Y3031" t="s">
        <v>7376</v>
      </c>
    </row>
    <row r="3032" spans="1:25">
      <c r="A3032" t="s">
        <v>3245</v>
      </c>
      <c r="B3032" t="s">
        <v>3668</v>
      </c>
      <c r="C3032" t="s">
        <v>7558</v>
      </c>
      <c r="D3032" t="s">
        <v>3076</v>
      </c>
      <c r="E3032" t="s">
        <v>3077</v>
      </c>
      <c r="F3032" t="s">
        <v>7375</v>
      </c>
      <c r="G3032" t="s">
        <v>7376</v>
      </c>
      <c r="H3032" t="s">
        <v>322</v>
      </c>
      <c r="I3032" t="s">
        <v>323</v>
      </c>
      <c r="J3032" t="s">
        <v>246</v>
      </c>
      <c r="K3032" t="s">
        <v>3079</v>
      </c>
      <c r="L3032" t="s">
        <v>247</v>
      </c>
      <c r="M3032">
        <v>3713300</v>
      </c>
      <c r="N3032">
        <v>0</v>
      </c>
      <c r="O3032">
        <v>3713300</v>
      </c>
      <c r="P3032">
        <v>0</v>
      </c>
      <c r="Q3032" t="s">
        <v>7559</v>
      </c>
      <c r="R3032" t="s">
        <v>3350</v>
      </c>
      <c r="S3032" t="s">
        <v>3479</v>
      </c>
      <c r="T3032" t="s">
        <v>3085</v>
      </c>
      <c r="U3032" t="s">
        <v>7560</v>
      </c>
      <c r="V3032" t="s">
        <v>7561</v>
      </c>
      <c r="W3032" t="s">
        <v>3085</v>
      </c>
      <c r="X3032" t="str">
        <f t="shared" si="47"/>
        <v>Funcionamiento</v>
      </c>
      <c r="Y3032" t="s">
        <v>7376</v>
      </c>
    </row>
    <row r="3033" spans="1:25">
      <c r="A3033" t="s">
        <v>3336</v>
      </c>
      <c r="B3033" t="s">
        <v>5158</v>
      </c>
      <c r="C3033" t="s">
        <v>7562</v>
      </c>
      <c r="D3033" t="s">
        <v>3076</v>
      </c>
      <c r="E3033" t="s">
        <v>3077</v>
      </c>
      <c r="F3033" t="s">
        <v>3234</v>
      </c>
      <c r="G3033" t="s">
        <v>7376</v>
      </c>
      <c r="H3033" t="s">
        <v>428</v>
      </c>
      <c r="I3033" t="s">
        <v>669</v>
      </c>
      <c r="J3033" t="s">
        <v>246</v>
      </c>
      <c r="K3033" t="s">
        <v>3079</v>
      </c>
      <c r="L3033" t="s">
        <v>247</v>
      </c>
      <c r="M3033">
        <v>9197042</v>
      </c>
      <c r="N3033">
        <v>-147042</v>
      </c>
      <c r="O3033">
        <v>9050000</v>
      </c>
      <c r="P3033">
        <v>0</v>
      </c>
      <c r="Q3033" t="s">
        <v>7563</v>
      </c>
      <c r="R3033" t="s">
        <v>3265</v>
      </c>
      <c r="S3033" t="s">
        <v>5470</v>
      </c>
      <c r="T3033" t="s">
        <v>7564</v>
      </c>
      <c r="U3033" t="s">
        <v>7565</v>
      </c>
      <c r="V3033" t="s">
        <v>7566</v>
      </c>
      <c r="W3033" t="s">
        <v>3085</v>
      </c>
      <c r="X3033" t="str">
        <f t="shared" si="47"/>
        <v>Inversión</v>
      </c>
      <c r="Y3033" t="s">
        <v>3241</v>
      </c>
    </row>
    <row r="3034" spans="1:25">
      <c r="A3034" t="s">
        <v>3343</v>
      </c>
      <c r="B3034" t="s">
        <v>6389</v>
      </c>
      <c r="C3034" t="s">
        <v>7567</v>
      </c>
      <c r="D3034" t="s">
        <v>3076</v>
      </c>
      <c r="E3034" t="s">
        <v>3077</v>
      </c>
      <c r="F3034" t="s">
        <v>7375</v>
      </c>
      <c r="G3034" t="s">
        <v>7376</v>
      </c>
      <c r="H3034" t="s">
        <v>318</v>
      </c>
      <c r="I3034" t="s">
        <v>586</v>
      </c>
      <c r="J3034" t="s">
        <v>246</v>
      </c>
      <c r="K3034" t="s">
        <v>3079</v>
      </c>
      <c r="L3034" t="s">
        <v>247</v>
      </c>
      <c r="M3034">
        <v>60800</v>
      </c>
      <c r="N3034">
        <v>0</v>
      </c>
      <c r="O3034">
        <v>60800</v>
      </c>
      <c r="P3034">
        <v>0</v>
      </c>
      <c r="Q3034" t="s">
        <v>7568</v>
      </c>
      <c r="R3034" t="s">
        <v>3365</v>
      </c>
      <c r="S3034" t="s">
        <v>7569</v>
      </c>
      <c r="T3034" t="s">
        <v>3085</v>
      </c>
      <c r="U3034" t="s">
        <v>7570</v>
      </c>
      <c r="V3034" t="s">
        <v>7571</v>
      </c>
      <c r="W3034" t="s">
        <v>3085</v>
      </c>
      <c r="X3034" t="str">
        <f t="shared" si="47"/>
        <v>Funcionamiento</v>
      </c>
      <c r="Y3034" t="s">
        <v>7376</v>
      </c>
    </row>
    <row r="3035" spans="1:25">
      <c r="A3035" t="s">
        <v>3343</v>
      </c>
      <c r="B3035" t="s">
        <v>6389</v>
      </c>
      <c r="C3035" t="s">
        <v>7567</v>
      </c>
      <c r="D3035" t="s">
        <v>3076</v>
      </c>
      <c r="E3035" t="s">
        <v>3077</v>
      </c>
      <c r="F3035" t="s">
        <v>7375</v>
      </c>
      <c r="G3035" t="s">
        <v>7376</v>
      </c>
      <c r="H3035" t="s">
        <v>316</v>
      </c>
      <c r="I3035" t="s">
        <v>583</v>
      </c>
      <c r="J3035" t="s">
        <v>246</v>
      </c>
      <c r="K3035" t="s">
        <v>3079</v>
      </c>
      <c r="L3035" t="s">
        <v>247</v>
      </c>
      <c r="M3035">
        <v>64100</v>
      </c>
      <c r="N3035">
        <v>0</v>
      </c>
      <c r="O3035">
        <v>64100</v>
      </c>
      <c r="P3035">
        <v>0</v>
      </c>
      <c r="Q3035" t="s">
        <v>7568</v>
      </c>
      <c r="R3035" t="s">
        <v>3365</v>
      </c>
      <c r="S3035" t="s">
        <v>7569</v>
      </c>
      <c r="T3035" t="s">
        <v>3085</v>
      </c>
      <c r="U3035" t="s">
        <v>7570</v>
      </c>
      <c r="V3035" t="s">
        <v>7571</v>
      </c>
      <c r="W3035" t="s">
        <v>3085</v>
      </c>
      <c r="X3035" t="str">
        <f t="shared" si="47"/>
        <v>Funcionamiento</v>
      </c>
      <c r="Y3035" t="s">
        <v>7376</v>
      </c>
    </row>
    <row r="3036" spans="1:25">
      <c r="A3036" t="s">
        <v>3343</v>
      </c>
      <c r="B3036" t="s">
        <v>6389</v>
      </c>
      <c r="C3036" t="s">
        <v>7567</v>
      </c>
      <c r="D3036" t="s">
        <v>3076</v>
      </c>
      <c r="E3036" t="s">
        <v>3077</v>
      </c>
      <c r="F3036" t="s">
        <v>7375</v>
      </c>
      <c r="G3036" t="s">
        <v>7376</v>
      </c>
      <c r="H3036" t="s">
        <v>320</v>
      </c>
      <c r="I3036" t="s">
        <v>321</v>
      </c>
      <c r="J3036" t="s">
        <v>246</v>
      </c>
      <c r="K3036" t="s">
        <v>3079</v>
      </c>
      <c r="L3036" t="s">
        <v>247</v>
      </c>
      <c r="M3036">
        <v>12200</v>
      </c>
      <c r="N3036">
        <v>0</v>
      </c>
      <c r="O3036">
        <v>12200</v>
      </c>
      <c r="P3036">
        <v>0</v>
      </c>
      <c r="Q3036" t="s">
        <v>7568</v>
      </c>
      <c r="R3036" t="s">
        <v>3365</v>
      </c>
      <c r="S3036" t="s">
        <v>7569</v>
      </c>
      <c r="T3036" t="s">
        <v>3085</v>
      </c>
      <c r="U3036" t="s">
        <v>7570</v>
      </c>
      <c r="V3036" t="s">
        <v>7571</v>
      </c>
      <c r="W3036" t="s">
        <v>3085</v>
      </c>
      <c r="X3036" t="str">
        <f t="shared" si="47"/>
        <v>Funcionamiento</v>
      </c>
      <c r="Y3036" t="s">
        <v>7376</v>
      </c>
    </row>
    <row r="3037" spans="1:25">
      <c r="A3037" t="s">
        <v>3343</v>
      </c>
      <c r="B3037" t="s">
        <v>6389</v>
      </c>
      <c r="C3037" t="s">
        <v>7567</v>
      </c>
      <c r="D3037" t="s">
        <v>3076</v>
      </c>
      <c r="E3037" t="s">
        <v>3077</v>
      </c>
      <c r="F3037" t="s">
        <v>7375</v>
      </c>
      <c r="G3037" t="s">
        <v>7376</v>
      </c>
      <c r="H3037" t="s">
        <v>314</v>
      </c>
      <c r="I3037" t="s">
        <v>582</v>
      </c>
      <c r="J3037" t="s">
        <v>246</v>
      </c>
      <c r="K3037" t="s">
        <v>3079</v>
      </c>
      <c r="L3037" t="s">
        <v>247</v>
      </c>
      <c r="M3037">
        <v>90600</v>
      </c>
      <c r="N3037">
        <v>0</v>
      </c>
      <c r="O3037">
        <v>90600</v>
      </c>
      <c r="P3037">
        <v>0</v>
      </c>
      <c r="Q3037" t="s">
        <v>7568</v>
      </c>
      <c r="R3037" t="s">
        <v>3365</v>
      </c>
      <c r="S3037" t="s">
        <v>7569</v>
      </c>
      <c r="T3037" t="s">
        <v>3085</v>
      </c>
      <c r="U3037" t="s">
        <v>7570</v>
      </c>
      <c r="V3037" t="s">
        <v>7571</v>
      </c>
      <c r="W3037" t="s">
        <v>3085</v>
      </c>
      <c r="X3037" t="str">
        <f t="shared" si="47"/>
        <v>Funcionamiento</v>
      </c>
      <c r="Y3037" t="s">
        <v>7376</v>
      </c>
    </row>
    <row r="3038" spans="1:25">
      <c r="A3038" t="s">
        <v>3343</v>
      </c>
      <c r="B3038" t="s">
        <v>6389</v>
      </c>
      <c r="C3038" t="s">
        <v>7567</v>
      </c>
      <c r="D3038" t="s">
        <v>3076</v>
      </c>
      <c r="E3038" t="s">
        <v>3077</v>
      </c>
      <c r="F3038" t="s">
        <v>7375</v>
      </c>
      <c r="G3038" t="s">
        <v>7376</v>
      </c>
      <c r="H3038" t="s">
        <v>322</v>
      </c>
      <c r="I3038" t="s">
        <v>323</v>
      </c>
      <c r="J3038" t="s">
        <v>246</v>
      </c>
      <c r="K3038" t="s">
        <v>3079</v>
      </c>
      <c r="L3038" t="s">
        <v>247</v>
      </c>
      <c r="M3038">
        <v>45500</v>
      </c>
      <c r="N3038">
        <v>0</v>
      </c>
      <c r="O3038">
        <v>45500</v>
      </c>
      <c r="P3038">
        <v>0</v>
      </c>
      <c r="Q3038" t="s">
        <v>7568</v>
      </c>
      <c r="R3038" t="s">
        <v>3365</v>
      </c>
      <c r="S3038" t="s">
        <v>7569</v>
      </c>
      <c r="T3038" t="s">
        <v>3085</v>
      </c>
      <c r="U3038" t="s">
        <v>7570</v>
      </c>
      <c r="V3038" t="s">
        <v>7571</v>
      </c>
      <c r="W3038" t="s">
        <v>3085</v>
      </c>
      <c r="X3038" t="str">
        <f t="shared" si="47"/>
        <v>Funcionamiento</v>
      </c>
      <c r="Y3038" t="s">
        <v>7376</v>
      </c>
    </row>
    <row r="3039" spans="1:25">
      <c r="A3039" t="s">
        <v>3343</v>
      </c>
      <c r="B3039" t="s">
        <v>6389</v>
      </c>
      <c r="C3039" t="s">
        <v>7567</v>
      </c>
      <c r="D3039" t="s">
        <v>3076</v>
      </c>
      <c r="E3039" t="s">
        <v>3077</v>
      </c>
      <c r="F3039" t="s">
        <v>7375</v>
      </c>
      <c r="G3039" t="s">
        <v>7376</v>
      </c>
      <c r="H3039" t="s">
        <v>324</v>
      </c>
      <c r="I3039" t="s">
        <v>325</v>
      </c>
      <c r="J3039" t="s">
        <v>246</v>
      </c>
      <c r="K3039" t="s">
        <v>3079</v>
      </c>
      <c r="L3039" t="s">
        <v>247</v>
      </c>
      <c r="M3039">
        <v>30500</v>
      </c>
      <c r="N3039">
        <v>0</v>
      </c>
      <c r="O3039">
        <v>30500</v>
      </c>
      <c r="P3039">
        <v>0</v>
      </c>
      <c r="Q3039" t="s">
        <v>7568</v>
      </c>
      <c r="R3039" t="s">
        <v>3365</v>
      </c>
      <c r="S3039" t="s">
        <v>7569</v>
      </c>
      <c r="T3039" t="s">
        <v>3085</v>
      </c>
      <c r="U3039" t="s">
        <v>7570</v>
      </c>
      <c r="V3039" t="s">
        <v>7571</v>
      </c>
      <c r="W3039" t="s">
        <v>3085</v>
      </c>
      <c r="X3039" t="str">
        <f t="shared" si="47"/>
        <v>Funcionamiento</v>
      </c>
      <c r="Y3039" t="s">
        <v>7376</v>
      </c>
    </row>
    <row r="3040" spans="1:25">
      <c r="A3040" t="s">
        <v>3350</v>
      </c>
      <c r="B3040" t="s">
        <v>3340</v>
      </c>
      <c r="C3040" t="s">
        <v>7572</v>
      </c>
      <c r="D3040" t="s">
        <v>3076</v>
      </c>
      <c r="E3040" t="s">
        <v>3077</v>
      </c>
      <c r="F3040" t="s">
        <v>7375</v>
      </c>
      <c r="G3040" t="s">
        <v>7376</v>
      </c>
      <c r="H3040" t="s">
        <v>314</v>
      </c>
      <c r="I3040" t="s">
        <v>582</v>
      </c>
      <c r="J3040" t="s">
        <v>246</v>
      </c>
      <c r="K3040" t="s">
        <v>3079</v>
      </c>
      <c r="L3040" t="s">
        <v>247</v>
      </c>
      <c r="M3040">
        <v>6873400</v>
      </c>
      <c r="N3040">
        <v>0</v>
      </c>
      <c r="O3040">
        <v>6873400</v>
      </c>
      <c r="P3040">
        <v>0</v>
      </c>
      <c r="Q3040" t="s">
        <v>7573</v>
      </c>
      <c r="R3040" t="s">
        <v>3417</v>
      </c>
      <c r="S3040" t="s">
        <v>5015</v>
      </c>
      <c r="T3040" t="s">
        <v>3085</v>
      </c>
      <c r="U3040" t="s">
        <v>7574</v>
      </c>
      <c r="V3040" t="s">
        <v>7575</v>
      </c>
      <c r="W3040" t="s">
        <v>3085</v>
      </c>
      <c r="X3040" t="str">
        <f t="shared" si="47"/>
        <v>Funcionamiento</v>
      </c>
      <c r="Y3040" t="s">
        <v>7376</v>
      </c>
    </row>
    <row r="3041" spans="1:25">
      <c r="A3041" t="s">
        <v>3350</v>
      </c>
      <c r="B3041" t="s">
        <v>3340</v>
      </c>
      <c r="C3041" t="s">
        <v>7572</v>
      </c>
      <c r="D3041" t="s">
        <v>3076</v>
      </c>
      <c r="E3041" t="s">
        <v>3077</v>
      </c>
      <c r="F3041" t="s">
        <v>7375</v>
      </c>
      <c r="G3041" t="s">
        <v>7376</v>
      </c>
      <c r="H3041" t="s">
        <v>324</v>
      </c>
      <c r="I3041" t="s">
        <v>325</v>
      </c>
      <c r="J3041" t="s">
        <v>246</v>
      </c>
      <c r="K3041" t="s">
        <v>3079</v>
      </c>
      <c r="L3041" t="s">
        <v>247</v>
      </c>
      <c r="M3041">
        <v>1450400</v>
      </c>
      <c r="N3041">
        <v>0</v>
      </c>
      <c r="O3041">
        <v>1450400</v>
      </c>
      <c r="P3041">
        <v>0</v>
      </c>
      <c r="Q3041" t="s">
        <v>7573</v>
      </c>
      <c r="R3041" t="s">
        <v>3417</v>
      </c>
      <c r="S3041" t="s">
        <v>5015</v>
      </c>
      <c r="T3041" t="s">
        <v>3085</v>
      </c>
      <c r="U3041" t="s">
        <v>7574</v>
      </c>
      <c r="V3041" t="s">
        <v>7575</v>
      </c>
      <c r="W3041" t="s">
        <v>3085</v>
      </c>
      <c r="X3041" t="str">
        <f t="shared" si="47"/>
        <v>Funcionamiento</v>
      </c>
      <c r="Y3041" t="s">
        <v>7376</v>
      </c>
    </row>
    <row r="3042" spans="1:25">
      <c r="A3042" t="s">
        <v>3350</v>
      </c>
      <c r="B3042" t="s">
        <v>3340</v>
      </c>
      <c r="C3042" t="s">
        <v>7572</v>
      </c>
      <c r="D3042" t="s">
        <v>3076</v>
      </c>
      <c r="E3042" t="s">
        <v>3077</v>
      </c>
      <c r="F3042" t="s">
        <v>7375</v>
      </c>
      <c r="G3042" t="s">
        <v>7376</v>
      </c>
      <c r="H3042" t="s">
        <v>320</v>
      </c>
      <c r="I3042" t="s">
        <v>321</v>
      </c>
      <c r="J3042" t="s">
        <v>246</v>
      </c>
      <c r="K3042" t="s">
        <v>3079</v>
      </c>
      <c r="L3042" t="s">
        <v>247</v>
      </c>
      <c r="M3042">
        <v>854100</v>
      </c>
      <c r="N3042">
        <v>0</v>
      </c>
      <c r="O3042">
        <v>854100</v>
      </c>
      <c r="P3042">
        <v>0</v>
      </c>
      <c r="Q3042" t="s">
        <v>7573</v>
      </c>
      <c r="R3042" t="s">
        <v>3417</v>
      </c>
      <c r="S3042" t="s">
        <v>5015</v>
      </c>
      <c r="T3042" t="s">
        <v>3085</v>
      </c>
      <c r="U3042" t="s">
        <v>7574</v>
      </c>
      <c r="V3042" t="s">
        <v>7575</v>
      </c>
      <c r="W3042" t="s">
        <v>3085</v>
      </c>
      <c r="X3042" t="str">
        <f t="shared" si="47"/>
        <v>Funcionamiento</v>
      </c>
      <c r="Y3042" t="s">
        <v>7376</v>
      </c>
    </row>
    <row r="3043" spans="1:25">
      <c r="A3043" t="s">
        <v>3350</v>
      </c>
      <c r="B3043" t="s">
        <v>3340</v>
      </c>
      <c r="C3043" t="s">
        <v>7572</v>
      </c>
      <c r="D3043" t="s">
        <v>3076</v>
      </c>
      <c r="E3043" t="s">
        <v>3077</v>
      </c>
      <c r="F3043" t="s">
        <v>7375</v>
      </c>
      <c r="G3043" t="s">
        <v>7376</v>
      </c>
      <c r="H3043" t="s">
        <v>318</v>
      </c>
      <c r="I3043" t="s">
        <v>586</v>
      </c>
      <c r="J3043" t="s">
        <v>246</v>
      </c>
      <c r="K3043" t="s">
        <v>3079</v>
      </c>
      <c r="L3043" t="s">
        <v>247</v>
      </c>
      <c r="M3043">
        <v>2899900</v>
      </c>
      <c r="N3043">
        <v>0</v>
      </c>
      <c r="O3043">
        <v>2899900</v>
      </c>
      <c r="P3043">
        <v>0</v>
      </c>
      <c r="Q3043" t="s">
        <v>7573</v>
      </c>
      <c r="R3043" t="s">
        <v>3417</v>
      </c>
      <c r="S3043" t="s">
        <v>5015</v>
      </c>
      <c r="T3043" t="s">
        <v>3085</v>
      </c>
      <c r="U3043" t="s">
        <v>7574</v>
      </c>
      <c r="V3043" t="s">
        <v>7575</v>
      </c>
      <c r="W3043" t="s">
        <v>3085</v>
      </c>
      <c r="X3043" t="str">
        <f t="shared" si="47"/>
        <v>Funcionamiento</v>
      </c>
      <c r="Y3043" t="s">
        <v>7376</v>
      </c>
    </row>
    <row r="3044" spans="1:25">
      <c r="A3044" t="s">
        <v>3350</v>
      </c>
      <c r="B3044" t="s">
        <v>3340</v>
      </c>
      <c r="C3044" t="s">
        <v>7572</v>
      </c>
      <c r="D3044" t="s">
        <v>3076</v>
      </c>
      <c r="E3044" t="s">
        <v>3077</v>
      </c>
      <c r="F3044" t="s">
        <v>7375</v>
      </c>
      <c r="G3044" t="s">
        <v>7376</v>
      </c>
      <c r="H3044" t="s">
        <v>316</v>
      </c>
      <c r="I3044" t="s">
        <v>583</v>
      </c>
      <c r="J3044" t="s">
        <v>246</v>
      </c>
      <c r="K3044" t="s">
        <v>3079</v>
      </c>
      <c r="L3044" t="s">
        <v>247</v>
      </c>
      <c r="M3044">
        <v>4868700</v>
      </c>
      <c r="N3044">
        <v>0</v>
      </c>
      <c r="O3044">
        <v>4868700</v>
      </c>
      <c r="P3044">
        <v>0</v>
      </c>
      <c r="Q3044" t="s">
        <v>7573</v>
      </c>
      <c r="R3044" t="s">
        <v>3417</v>
      </c>
      <c r="S3044" t="s">
        <v>5015</v>
      </c>
      <c r="T3044" t="s">
        <v>3085</v>
      </c>
      <c r="U3044" t="s">
        <v>7574</v>
      </c>
      <c r="V3044" t="s">
        <v>7575</v>
      </c>
      <c r="W3044" t="s">
        <v>3085</v>
      </c>
      <c r="X3044" t="str">
        <f t="shared" si="47"/>
        <v>Funcionamiento</v>
      </c>
      <c r="Y3044" t="s">
        <v>7376</v>
      </c>
    </row>
    <row r="3045" spans="1:25">
      <c r="A3045" t="s">
        <v>3350</v>
      </c>
      <c r="B3045" t="s">
        <v>3340</v>
      </c>
      <c r="C3045" t="s">
        <v>7572</v>
      </c>
      <c r="D3045" t="s">
        <v>3076</v>
      </c>
      <c r="E3045" t="s">
        <v>3077</v>
      </c>
      <c r="F3045" t="s">
        <v>7375</v>
      </c>
      <c r="G3045" t="s">
        <v>7376</v>
      </c>
      <c r="H3045" t="s">
        <v>322</v>
      </c>
      <c r="I3045" t="s">
        <v>323</v>
      </c>
      <c r="J3045" t="s">
        <v>246</v>
      </c>
      <c r="K3045" t="s">
        <v>3079</v>
      </c>
      <c r="L3045" t="s">
        <v>247</v>
      </c>
      <c r="M3045">
        <v>2175500</v>
      </c>
      <c r="N3045">
        <v>0</v>
      </c>
      <c r="O3045">
        <v>2175500</v>
      </c>
      <c r="P3045">
        <v>0</v>
      </c>
      <c r="Q3045" t="s">
        <v>7573</v>
      </c>
      <c r="R3045" t="s">
        <v>3417</v>
      </c>
      <c r="S3045" t="s">
        <v>5015</v>
      </c>
      <c r="T3045" t="s">
        <v>3085</v>
      </c>
      <c r="U3045" t="s">
        <v>7574</v>
      </c>
      <c r="V3045" t="s">
        <v>7575</v>
      </c>
      <c r="W3045" t="s">
        <v>3085</v>
      </c>
      <c r="X3045" t="str">
        <f t="shared" si="47"/>
        <v>Funcionamiento</v>
      </c>
      <c r="Y3045" t="s">
        <v>7376</v>
      </c>
    </row>
    <row r="3046" spans="1:25">
      <c r="A3046" t="s">
        <v>3265</v>
      </c>
      <c r="B3046" t="s">
        <v>3340</v>
      </c>
      <c r="C3046" t="s">
        <v>7576</v>
      </c>
      <c r="D3046" t="s">
        <v>3076</v>
      </c>
      <c r="E3046" t="s">
        <v>3077</v>
      </c>
      <c r="F3046" t="s">
        <v>7375</v>
      </c>
      <c r="G3046" t="s">
        <v>7376</v>
      </c>
      <c r="H3046" t="s">
        <v>336</v>
      </c>
      <c r="I3046" t="s">
        <v>337</v>
      </c>
      <c r="J3046" t="s">
        <v>246</v>
      </c>
      <c r="K3046" t="s">
        <v>3079</v>
      </c>
      <c r="L3046" t="s">
        <v>247</v>
      </c>
      <c r="M3046">
        <v>2354967</v>
      </c>
      <c r="N3046">
        <v>0</v>
      </c>
      <c r="O3046">
        <v>2354967</v>
      </c>
      <c r="P3046">
        <v>0</v>
      </c>
      <c r="Q3046" t="s">
        <v>7577</v>
      </c>
      <c r="R3046" t="s">
        <v>3264</v>
      </c>
      <c r="S3046" t="s">
        <v>5465</v>
      </c>
      <c r="T3046" t="s">
        <v>3085</v>
      </c>
      <c r="U3046" t="s">
        <v>7578</v>
      </c>
      <c r="V3046" t="s">
        <v>7579</v>
      </c>
      <c r="W3046" t="s">
        <v>3085</v>
      </c>
      <c r="X3046" t="str">
        <f t="shared" si="47"/>
        <v>Funcionamiento</v>
      </c>
      <c r="Y3046" t="s">
        <v>7376</v>
      </c>
    </row>
    <row r="3047" spans="1:25">
      <c r="A3047" t="s">
        <v>3265</v>
      </c>
      <c r="B3047" t="s">
        <v>3340</v>
      </c>
      <c r="C3047" t="s">
        <v>7576</v>
      </c>
      <c r="D3047" t="s">
        <v>3076</v>
      </c>
      <c r="E3047" t="s">
        <v>3077</v>
      </c>
      <c r="F3047" t="s">
        <v>7375</v>
      </c>
      <c r="G3047" t="s">
        <v>7376</v>
      </c>
      <c r="H3047" t="s">
        <v>292</v>
      </c>
      <c r="I3047" t="s">
        <v>293</v>
      </c>
      <c r="J3047" t="s">
        <v>246</v>
      </c>
      <c r="K3047" t="s">
        <v>3079</v>
      </c>
      <c r="L3047" t="s">
        <v>247</v>
      </c>
      <c r="M3047">
        <v>50648281</v>
      </c>
      <c r="N3047">
        <v>0</v>
      </c>
      <c r="O3047">
        <v>50648281</v>
      </c>
      <c r="P3047">
        <v>0</v>
      </c>
      <c r="Q3047" t="s">
        <v>7577</v>
      </c>
      <c r="R3047" t="s">
        <v>3264</v>
      </c>
      <c r="S3047" t="s">
        <v>5465</v>
      </c>
      <c r="T3047" t="s">
        <v>3085</v>
      </c>
      <c r="U3047" t="s">
        <v>7578</v>
      </c>
      <c r="V3047" t="s">
        <v>7579</v>
      </c>
      <c r="W3047" t="s">
        <v>3085</v>
      </c>
      <c r="X3047" t="str">
        <f t="shared" si="47"/>
        <v>Funcionamiento</v>
      </c>
      <c r="Y3047" t="s">
        <v>7376</v>
      </c>
    </row>
    <row r="3048" spans="1:25">
      <c r="A3048" t="s">
        <v>3265</v>
      </c>
      <c r="B3048" t="s">
        <v>3340</v>
      </c>
      <c r="C3048" t="s">
        <v>7576</v>
      </c>
      <c r="D3048" t="s">
        <v>3076</v>
      </c>
      <c r="E3048" t="s">
        <v>3077</v>
      </c>
      <c r="F3048" t="s">
        <v>7375</v>
      </c>
      <c r="G3048" t="s">
        <v>7376</v>
      </c>
      <c r="H3048" t="s">
        <v>309</v>
      </c>
      <c r="I3048" t="s">
        <v>311</v>
      </c>
      <c r="J3048" t="s">
        <v>246</v>
      </c>
      <c r="K3048" t="s">
        <v>3079</v>
      </c>
      <c r="L3048" t="s">
        <v>247</v>
      </c>
      <c r="M3048">
        <v>11191673</v>
      </c>
      <c r="N3048">
        <v>0</v>
      </c>
      <c r="O3048">
        <v>11191673</v>
      </c>
      <c r="P3048">
        <v>0</v>
      </c>
      <c r="Q3048" t="s">
        <v>7577</v>
      </c>
      <c r="R3048" t="s">
        <v>3264</v>
      </c>
      <c r="S3048" t="s">
        <v>5465</v>
      </c>
      <c r="T3048" t="s">
        <v>3085</v>
      </c>
      <c r="U3048" t="s">
        <v>7578</v>
      </c>
      <c r="V3048" t="s">
        <v>7579</v>
      </c>
      <c r="W3048" t="s">
        <v>3085</v>
      </c>
      <c r="X3048" t="str">
        <f t="shared" si="47"/>
        <v>Funcionamiento</v>
      </c>
      <c r="Y3048" t="s">
        <v>7376</v>
      </c>
    </row>
    <row r="3049" spans="1:25">
      <c r="A3049" t="s">
        <v>3265</v>
      </c>
      <c r="B3049" t="s">
        <v>3340</v>
      </c>
      <c r="C3049" t="s">
        <v>7576</v>
      </c>
      <c r="D3049" t="s">
        <v>3076</v>
      </c>
      <c r="E3049" t="s">
        <v>3077</v>
      </c>
      <c r="F3049" t="s">
        <v>7375</v>
      </c>
      <c r="G3049" t="s">
        <v>7376</v>
      </c>
      <c r="H3049" t="s">
        <v>294</v>
      </c>
      <c r="I3049" t="s">
        <v>296</v>
      </c>
      <c r="J3049" t="s">
        <v>246</v>
      </c>
      <c r="K3049" t="s">
        <v>3079</v>
      </c>
      <c r="L3049" t="s">
        <v>247</v>
      </c>
      <c r="M3049">
        <v>1414497</v>
      </c>
      <c r="N3049">
        <v>0</v>
      </c>
      <c r="O3049">
        <v>1414497</v>
      </c>
      <c r="P3049">
        <v>0</v>
      </c>
      <c r="Q3049" t="s">
        <v>7577</v>
      </c>
      <c r="R3049" t="s">
        <v>3264</v>
      </c>
      <c r="S3049" t="s">
        <v>5465</v>
      </c>
      <c r="T3049" t="s">
        <v>3085</v>
      </c>
      <c r="U3049" t="s">
        <v>7578</v>
      </c>
      <c r="V3049" t="s">
        <v>7579</v>
      </c>
      <c r="W3049" t="s">
        <v>3085</v>
      </c>
      <c r="X3049" t="str">
        <f t="shared" si="47"/>
        <v>Funcionamiento</v>
      </c>
      <c r="Y3049" t="s">
        <v>7376</v>
      </c>
    </row>
    <row r="3050" spans="1:25">
      <c r="A3050" t="s">
        <v>3265</v>
      </c>
      <c r="B3050" t="s">
        <v>3340</v>
      </c>
      <c r="C3050" t="s">
        <v>7576</v>
      </c>
      <c r="D3050" t="s">
        <v>3076</v>
      </c>
      <c r="E3050" t="s">
        <v>3077</v>
      </c>
      <c r="F3050" t="s">
        <v>7375</v>
      </c>
      <c r="G3050" t="s">
        <v>7376</v>
      </c>
      <c r="H3050" t="s">
        <v>300</v>
      </c>
      <c r="I3050" t="s">
        <v>302</v>
      </c>
      <c r="J3050" t="s">
        <v>246</v>
      </c>
      <c r="K3050" t="s">
        <v>3079</v>
      </c>
      <c r="L3050" t="s">
        <v>247</v>
      </c>
      <c r="M3050">
        <v>548136</v>
      </c>
      <c r="N3050">
        <v>0</v>
      </c>
      <c r="O3050">
        <v>548136</v>
      </c>
      <c r="P3050">
        <v>0</v>
      </c>
      <c r="Q3050" t="s">
        <v>7577</v>
      </c>
      <c r="R3050" t="s">
        <v>3264</v>
      </c>
      <c r="S3050" t="s">
        <v>5465</v>
      </c>
      <c r="T3050" t="s">
        <v>3085</v>
      </c>
      <c r="U3050" t="s">
        <v>7578</v>
      </c>
      <c r="V3050" t="s">
        <v>7579</v>
      </c>
      <c r="W3050" t="s">
        <v>3085</v>
      </c>
      <c r="X3050" t="str">
        <f t="shared" si="47"/>
        <v>Funcionamiento</v>
      </c>
      <c r="Y3050" t="s">
        <v>7376</v>
      </c>
    </row>
    <row r="3051" spans="1:25">
      <c r="A3051" t="s">
        <v>3265</v>
      </c>
      <c r="B3051" t="s">
        <v>3340</v>
      </c>
      <c r="C3051" t="s">
        <v>7576</v>
      </c>
      <c r="D3051" t="s">
        <v>3076</v>
      </c>
      <c r="E3051" t="s">
        <v>3077</v>
      </c>
      <c r="F3051" t="s">
        <v>7375</v>
      </c>
      <c r="G3051" t="s">
        <v>7376</v>
      </c>
      <c r="H3051" t="s">
        <v>303</v>
      </c>
      <c r="I3051" t="s">
        <v>305</v>
      </c>
      <c r="J3051" t="s">
        <v>246</v>
      </c>
      <c r="K3051" t="s">
        <v>3079</v>
      </c>
      <c r="L3051" t="s">
        <v>247</v>
      </c>
      <c r="M3051">
        <v>1690393</v>
      </c>
      <c r="N3051">
        <v>0</v>
      </c>
      <c r="O3051">
        <v>1690393</v>
      </c>
      <c r="P3051">
        <v>0</v>
      </c>
      <c r="Q3051" t="s">
        <v>7577</v>
      </c>
      <c r="R3051" t="s">
        <v>3264</v>
      </c>
      <c r="S3051" t="s">
        <v>5465</v>
      </c>
      <c r="T3051" t="s">
        <v>3085</v>
      </c>
      <c r="U3051" t="s">
        <v>7578</v>
      </c>
      <c r="V3051" t="s">
        <v>7579</v>
      </c>
      <c r="W3051" t="s">
        <v>3085</v>
      </c>
      <c r="X3051" t="str">
        <f t="shared" si="47"/>
        <v>Funcionamiento</v>
      </c>
      <c r="Y3051" t="s">
        <v>7376</v>
      </c>
    </row>
    <row r="3052" spans="1:25">
      <c r="A3052" t="s">
        <v>3265</v>
      </c>
      <c r="B3052" t="s">
        <v>3340</v>
      </c>
      <c r="C3052" t="s">
        <v>7576</v>
      </c>
      <c r="D3052" t="s">
        <v>3076</v>
      </c>
      <c r="E3052" t="s">
        <v>3077</v>
      </c>
      <c r="F3052" t="s">
        <v>7375</v>
      </c>
      <c r="G3052" t="s">
        <v>7376</v>
      </c>
      <c r="H3052" t="s">
        <v>312</v>
      </c>
      <c r="I3052" t="s">
        <v>3333</v>
      </c>
      <c r="J3052" t="s">
        <v>246</v>
      </c>
      <c r="K3052" t="s">
        <v>3079</v>
      </c>
      <c r="L3052" t="s">
        <v>247</v>
      </c>
      <c r="M3052">
        <v>2098222</v>
      </c>
      <c r="N3052">
        <v>0</v>
      </c>
      <c r="O3052">
        <v>2098222</v>
      </c>
      <c r="P3052">
        <v>0</v>
      </c>
      <c r="Q3052" t="s">
        <v>7577</v>
      </c>
      <c r="R3052" t="s">
        <v>3264</v>
      </c>
      <c r="S3052" t="s">
        <v>5465</v>
      </c>
      <c r="T3052" t="s">
        <v>3085</v>
      </c>
      <c r="U3052" t="s">
        <v>7578</v>
      </c>
      <c r="V3052" t="s">
        <v>7579</v>
      </c>
      <c r="W3052" t="s">
        <v>3085</v>
      </c>
      <c r="X3052" t="str">
        <f t="shared" si="47"/>
        <v>Funcionamiento</v>
      </c>
      <c r="Y3052" t="s">
        <v>7376</v>
      </c>
    </row>
    <row r="3053" spans="1:25">
      <c r="A3053" t="s">
        <v>3265</v>
      </c>
      <c r="B3053" t="s">
        <v>3340</v>
      </c>
      <c r="C3053" t="s">
        <v>7576</v>
      </c>
      <c r="D3053" t="s">
        <v>3076</v>
      </c>
      <c r="E3053" t="s">
        <v>3077</v>
      </c>
      <c r="F3053" t="s">
        <v>7375</v>
      </c>
      <c r="G3053" t="s">
        <v>7376</v>
      </c>
      <c r="H3053" t="s">
        <v>331</v>
      </c>
      <c r="I3053" t="s">
        <v>587</v>
      </c>
      <c r="J3053" t="s">
        <v>246</v>
      </c>
      <c r="K3053" t="s">
        <v>3079</v>
      </c>
      <c r="L3053" t="s">
        <v>247</v>
      </c>
      <c r="M3053">
        <v>11449425</v>
      </c>
      <c r="N3053">
        <v>0</v>
      </c>
      <c r="O3053">
        <v>11449425</v>
      </c>
      <c r="P3053">
        <v>0</v>
      </c>
      <c r="Q3053" t="s">
        <v>7577</v>
      </c>
      <c r="R3053" t="s">
        <v>3264</v>
      </c>
      <c r="S3053" t="s">
        <v>5465</v>
      </c>
      <c r="T3053" t="s">
        <v>3085</v>
      </c>
      <c r="U3053" t="s">
        <v>7578</v>
      </c>
      <c r="V3053" t="s">
        <v>7579</v>
      </c>
      <c r="W3053" t="s">
        <v>3085</v>
      </c>
      <c r="X3053" t="str">
        <f t="shared" si="47"/>
        <v>Funcionamiento</v>
      </c>
      <c r="Y3053" t="s">
        <v>7376</v>
      </c>
    </row>
    <row r="3054" spans="1:25">
      <c r="A3054" t="s">
        <v>3265</v>
      </c>
      <c r="B3054" t="s">
        <v>3340</v>
      </c>
      <c r="C3054" t="s">
        <v>7576</v>
      </c>
      <c r="D3054" t="s">
        <v>3076</v>
      </c>
      <c r="E3054" t="s">
        <v>3077</v>
      </c>
      <c r="F3054" t="s">
        <v>7375</v>
      </c>
      <c r="G3054" t="s">
        <v>7376</v>
      </c>
      <c r="H3054" t="s">
        <v>333</v>
      </c>
      <c r="I3054" t="s">
        <v>335</v>
      </c>
      <c r="J3054" t="s">
        <v>246</v>
      </c>
      <c r="K3054" t="s">
        <v>3079</v>
      </c>
      <c r="L3054" t="s">
        <v>247</v>
      </c>
      <c r="M3054">
        <v>804178</v>
      </c>
      <c r="N3054">
        <v>0</v>
      </c>
      <c r="O3054">
        <v>804178</v>
      </c>
      <c r="P3054">
        <v>0</v>
      </c>
      <c r="Q3054" t="s">
        <v>7577</v>
      </c>
      <c r="R3054" t="s">
        <v>3264</v>
      </c>
      <c r="S3054" t="s">
        <v>5465</v>
      </c>
      <c r="T3054" t="s">
        <v>3085</v>
      </c>
      <c r="U3054" t="s">
        <v>7578</v>
      </c>
      <c r="V3054" t="s">
        <v>7579</v>
      </c>
      <c r="W3054" t="s">
        <v>3085</v>
      </c>
      <c r="X3054" t="str">
        <f t="shared" si="47"/>
        <v>Funcionamiento</v>
      </c>
      <c r="Y3054" t="s">
        <v>7376</v>
      </c>
    </row>
    <row r="3055" spans="1:25">
      <c r="A3055" t="s">
        <v>3365</v>
      </c>
      <c r="B3055" t="s">
        <v>3691</v>
      </c>
      <c r="C3055" t="s">
        <v>7580</v>
      </c>
      <c r="D3055" t="s">
        <v>3076</v>
      </c>
      <c r="E3055" t="s">
        <v>3077</v>
      </c>
      <c r="F3055" t="s">
        <v>7375</v>
      </c>
      <c r="G3055" t="s">
        <v>7376</v>
      </c>
      <c r="H3055" t="s">
        <v>294</v>
      </c>
      <c r="I3055" t="s">
        <v>296</v>
      </c>
      <c r="J3055" t="s">
        <v>246</v>
      </c>
      <c r="K3055" t="s">
        <v>3079</v>
      </c>
      <c r="L3055" t="s">
        <v>247</v>
      </c>
      <c r="M3055">
        <v>1092821</v>
      </c>
      <c r="N3055">
        <v>0</v>
      </c>
      <c r="O3055">
        <v>1092821</v>
      </c>
      <c r="P3055">
        <v>0</v>
      </c>
      <c r="Q3055" t="s">
        <v>7581</v>
      </c>
      <c r="R3055" t="s">
        <v>3385</v>
      </c>
      <c r="S3055" t="s">
        <v>3823</v>
      </c>
      <c r="T3055" t="s">
        <v>3085</v>
      </c>
      <c r="U3055" t="s">
        <v>7582</v>
      </c>
      <c r="V3055" t="s">
        <v>7583</v>
      </c>
      <c r="W3055" t="s">
        <v>3085</v>
      </c>
      <c r="X3055" t="str">
        <f t="shared" si="47"/>
        <v>Funcionamiento</v>
      </c>
      <c r="Y3055" t="s">
        <v>7376</v>
      </c>
    </row>
    <row r="3056" spans="1:25">
      <c r="A3056" t="s">
        <v>3365</v>
      </c>
      <c r="B3056" t="s">
        <v>3691</v>
      </c>
      <c r="C3056" t="s">
        <v>7580</v>
      </c>
      <c r="D3056" t="s">
        <v>3076</v>
      </c>
      <c r="E3056" t="s">
        <v>3077</v>
      </c>
      <c r="F3056" t="s">
        <v>7375</v>
      </c>
      <c r="G3056" t="s">
        <v>7376</v>
      </c>
      <c r="H3056" t="s">
        <v>312</v>
      </c>
      <c r="I3056" t="s">
        <v>3333</v>
      </c>
      <c r="J3056" t="s">
        <v>246</v>
      </c>
      <c r="K3056" t="s">
        <v>3079</v>
      </c>
      <c r="L3056" t="s">
        <v>247</v>
      </c>
      <c r="M3056">
        <v>1597664</v>
      </c>
      <c r="N3056">
        <v>0</v>
      </c>
      <c r="O3056">
        <v>1597664</v>
      </c>
      <c r="P3056">
        <v>0</v>
      </c>
      <c r="Q3056" t="s">
        <v>7581</v>
      </c>
      <c r="R3056" t="s">
        <v>3385</v>
      </c>
      <c r="S3056" t="s">
        <v>3823</v>
      </c>
      <c r="T3056" t="s">
        <v>3085</v>
      </c>
      <c r="U3056" t="s">
        <v>7582</v>
      </c>
      <c r="V3056" t="s">
        <v>7583</v>
      </c>
      <c r="W3056" t="s">
        <v>3085</v>
      </c>
      <c r="X3056" t="str">
        <f t="shared" si="47"/>
        <v>Funcionamiento</v>
      </c>
      <c r="Y3056" t="s">
        <v>7376</v>
      </c>
    </row>
    <row r="3057" spans="1:25">
      <c r="A3057" t="s">
        <v>3365</v>
      </c>
      <c r="B3057" t="s">
        <v>3691</v>
      </c>
      <c r="C3057" t="s">
        <v>7580</v>
      </c>
      <c r="D3057" t="s">
        <v>3076</v>
      </c>
      <c r="E3057" t="s">
        <v>3077</v>
      </c>
      <c r="F3057" t="s">
        <v>7375</v>
      </c>
      <c r="G3057" t="s">
        <v>7376</v>
      </c>
      <c r="H3057" t="s">
        <v>292</v>
      </c>
      <c r="I3057" t="s">
        <v>293</v>
      </c>
      <c r="J3057" t="s">
        <v>246</v>
      </c>
      <c r="K3057" t="s">
        <v>3079</v>
      </c>
      <c r="L3057" t="s">
        <v>247</v>
      </c>
      <c r="M3057">
        <v>49385190</v>
      </c>
      <c r="N3057">
        <v>0</v>
      </c>
      <c r="O3057">
        <v>49385190</v>
      </c>
      <c r="P3057">
        <v>0</v>
      </c>
      <c r="Q3057" t="s">
        <v>7581</v>
      </c>
      <c r="R3057" t="s">
        <v>3385</v>
      </c>
      <c r="S3057" t="s">
        <v>3823</v>
      </c>
      <c r="T3057" t="s">
        <v>3085</v>
      </c>
      <c r="U3057" t="s">
        <v>7582</v>
      </c>
      <c r="V3057" t="s">
        <v>7583</v>
      </c>
      <c r="W3057" t="s">
        <v>3085</v>
      </c>
      <c r="X3057" t="str">
        <f t="shared" si="47"/>
        <v>Funcionamiento</v>
      </c>
      <c r="Y3057" t="s">
        <v>7376</v>
      </c>
    </row>
    <row r="3058" spans="1:25">
      <c r="A3058" t="s">
        <v>3365</v>
      </c>
      <c r="B3058" t="s">
        <v>3691</v>
      </c>
      <c r="C3058" t="s">
        <v>7580</v>
      </c>
      <c r="D3058" t="s">
        <v>3076</v>
      </c>
      <c r="E3058" t="s">
        <v>3077</v>
      </c>
      <c r="F3058" t="s">
        <v>7375</v>
      </c>
      <c r="G3058" t="s">
        <v>7376</v>
      </c>
      <c r="H3058" t="s">
        <v>336</v>
      </c>
      <c r="I3058" t="s">
        <v>337</v>
      </c>
      <c r="J3058" t="s">
        <v>246</v>
      </c>
      <c r="K3058" t="s">
        <v>3079</v>
      </c>
      <c r="L3058" t="s">
        <v>247</v>
      </c>
      <c r="M3058">
        <v>2354967</v>
      </c>
      <c r="N3058">
        <v>0</v>
      </c>
      <c r="O3058">
        <v>2354967</v>
      </c>
      <c r="P3058">
        <v>0</v>
      </c>
      <c r="Q3058" t="s">
        <v>7581</v>
      </c>
      <c r="R3058" t="s">
        <v>3385</v>
      </c>
      <c r="S3058" t="s">
        <v>3823</v>
      </c>
      <c r="T3058" t="s">
        <v>3085</v>
      </c>
      <c r="U3058" t="s">
        <v>7582</v>
      </c>
      <c r="V3058" t="s">
        <v>7583</v>
      </c>
      <c r="W3058" t="s">
        <v>3085</v>
      </c>
      <c r="X3058" t="str">
        <f t="shared" si="47"/>
        <v>Funcionamiento</v>
      </c>
      <c r="Y3058" t="s">
        <v>7376</v>
      </c>
    </row>
    <row r="3059" spans="1:25">
      <c r="A3059" t="s">
        <v>3264</v>
      </c>
      <c r="B3059" t="s">
        <v>3703</v>
      </c>
      <c r="C3059" t="s">
        <v>7584</v>
      </c>
      <c r="D3059" t="s">
        <v>3076</v>
      </c>
      <c r="E3059" t="s">
        <v>3077</v>
      </c>
      <c r="F3059" t="s">
        <v>7375</v>
      </c>
      <c r="G3059" t="s">
        <v>7376</v>
      </c>
      <c r="H3059" t="s">
        <v>324</v>
      </c>
      <c r="I3059" t="s">
        <v>325</v>
      </c>
      <c r="J3059" t="s">
        <v>246</v>
      </c>
      <c r="K3059" t="s">
        <v>3079</v>
      </c>
      <c r="L3059" t="s">
        <v>247</v>
      </c>
      <c r="M3059">
        <v>1229900</v>
      </c>
      <c r="N3059">
        <v>0</v>
      </c>
      <c r="O3059">
        <v>1229900</v>
      </c>
      <c r="P3059">
        <v>0</v>
      </c>
      <c r="Q3059" t="s">
        <v>7585</v>
      </c>
      <c r="R3059" t="s">
        <v>3278</v>
      </c>
      <c r="S3059" t="s">
        <v>5640</v>
      </c>
      <c r="T3059" t="s">
        <v>3085</v>
      </c>
      <c r="U3059" t="s">
        <v>7586</v>
      </c>
      <c r="V3059" t="s">
        <v>7587</v>
      </c>
      <c r="W3059" t="s">
        <v>3085</v>
      </c>
      <c r="X3059" t="str">
        <f t="shared" si="47"/>
        <v>Funcionamiento</v>
      </c>
      <c r="Y3059" t="s">
        <v>7376</v>
      </c>
    </row>
    <row r="3060" spans="1:25">
      <c r="A3060" t="s">
        <v>3264</v>
      </c>
      <c r="B3060" t="s">
        <v>3703</v>
      </c>
      <c r="C3060" t="s">
        <v>7584</v>
      </c>
      <c r="D3060" t="s">
        <v>3076</v>
      </c>
      <c r="E3060" t="s">
        <v>3077</v>
      </c>
      <c r="F3060" t="s">
        <v>7375</v>
      </c>
      <c r="G3060" t="s">
        <v>7376</v>
      </c>
      <c r="H3060" t="s">
        <v>316</v>
      </c>
      <c r="I3060" t="s">
        <v>583</v>
      </c>
      <c r="J3060" t="s">
        <v>246</v>
      </c>
      <c r="K3060" t="s">
        <v>3079</v>
      </c>
      <c r="L3060" t="s">
        <v>247</v>
      </c>
      <c r="M3060">
        <v>4995100</v>
      </c>
      <c r="N3060">
        <v>0</v>
      </c>
      <c r="O3060">
        <v>4995100</v>
      </c>
      <c r="P3060">
        <v>0</v>
      </c>
      <c r="Q3060" t="s">
        <v>7585</v>
      </c>
      <c r="R3060" t="s">
        <v>3278</v>
      </c>
      <c r="S3060" t="s">
        <v>5640</v>
      </c>
      <c r="T3060" t="s">
        <v>3085</v>
      </c>
      <c r="U3060" t="s">
        <v>7586</v>
      </c>
      <c r="V3060" t="s">
        <v>7587</v>
      </c>
      <c r="W3060" t="s">
        <v>3085</v>
      </c>
      <c r="X3060" t="str">
        <f t="shared" si="47"/>
        <v>Funcionamiento</v>
      </c>
      <c r="Y3060" t="s">
        <v>7376</v>
      </c>
    </row>
    <row r="3061" spans="1:25">
      <c r="A3061" t="s">
        <v>3264</v>
      </c>
      <c r="B3061" t="s">
        <v>3703</v>
      </c>
      <c r="C3061" t="s">
        <v>7584</v>
      </c>
      <c r="D3061" t="s">
        <v>3076</v>
      </c>
      <c r="E3061" t="s">
        <v>3077</v>
      </c>
      <c r="F3061" t="s">
        <v>7375</v>
      </c>
      <c r="G3061" t="s">
        <v>7376</v>
      </c>
      <c r="H3061" t="s">
        <v>322</v>
      </c>
      <c r="I3061" t="s">
        <v>323</v>
      </c>
      <c r="J3061" t="s">
        <v>246</v>
      </c>
      <c r="K3061" t="s">
        <v>3079</v>
      </c>
      <c r="L3061" t="s">
        <v>247</v>
      </c>
      <c r="M3061">
        <v>1844500</v>
      </c>
      <c r="N3061">
        <v>0</v>
      </c>
      <c r="O3061">
        <v>1844500</v>
      </c>
      <c r="P3061">
        <v>0</v>
      </c>
      <c r="Q3061" t="s">
        <v>7585</v>
      </c>
      <c r="R3061" t="s">
        <v>3278</v>
      </c>
      <c r="S3061" t="s">
        <v>5640</v>
      </c>
      <c r="T3061" t="s">
        <v>3085</v>
      </c>
      <c r="U3061" t="s">
        <v>7586</v>
      </c>
      <c r="V3061" t="s">
        <v>7587</v>
      </c>
      <c r="W3061" t="s">
        <v>3085</v>
      </c>
      <c r="X3061" t="str">
        <f t="shared" si="47"/>
        <v>Funcionamiento</v>
      </c>
      <c r="Y3061" t="s">
        <v>7376</v>
      </c>
    </row>
    <row r="3062" spans="1:25">
      <c r="A3062" t="s">
        <v>3264</v>
      </c>
      <c r="B3062" t="s">
        <v>3703</v>
      </c>
      <c r="C3062" t="s">
        <v>7584</v>
      </c>
      <c r="D3062" t="s">
        <v>3076</v>
      </c>
      <c r="E3062" t="s">
        <v>3077</v>
      </c>
      <c r="F3062" t="s">
        <v>7375</v>
      </c>
      <c r="G3062" t="s">
        <v>7376</v>
      </c>
      <c r="H3062" t="s">
        <v>320</v>
      </c>
      <c r="I3062" t="s">
        <v>321</v>
      </c>
      <c r="J3062" t="s">
        <v>246</v>
      </c>
      <c r="K3062" t="s">
        <v>3079</v>
      </c>
      <c r="L3062" t="s">
        <v>247</v>
      </c>
      <c r="M3062">
        <v>730300</v>
      </c>
      <c r="N3062">
        <v>0</v>
      </c>
      <c r="O3062">
        <v>730300</v>
      </c>
      <c r="P3062">
        <v>0</v>
      </c>
      <c r="Q3062" t="s">
        <v>7585</v>
      </c>
      <c r="R3062" t="s">
        <v>3278</v>
      </c>
      <c r="S3062" t="s">
        <v>5640</v>
      </c>
      <c r="T3062" t="s">
        <v>3085</v>
      </c>
      <c r="U3062" t="s">
        <v>7586</v>
      </c>
      <c r="V3062" t="s">
        <v>7587</v>
      </c>
      <c r="W3062" t="s">
        <v>3085</v>
      </c>
      <c r="X3062" t="str">
        <f t="shared" si="47"/>
        <v>Funcionamiento</v>
      </c>
      <c r="Y3062" t="s">
        <v>7376</v>
      </c>
    </row>
    <row r="3063" spans="1:25">
      <c r="A3063" t="s">
        <v>3264</v>
      </c>
      <c r="B3063" t="s">
        <v>3703</v>
      </c>
      <c r="C3063" t="s">
        <v>7584</v>
      </c>
      <c r="D3063" t="s">
        <v>3076</v>
      </c>
      <c r="E3063" t="s">
        <v>3077</v>
      </c>
      <c r="F3063" t="s">
        <v>7375</v>
      </c>
      <c r="G3063" t="s">
        <v>7376</v>
      </c>
      <c r="H3063" t="s">
        <v>314</v>
      </c>
      <c r="I3063" t="s">
        <v>582</v>
      </c>
      <c r="J3063" t="s">
        <v>246</v>
      </c>
      <c r="K3063" t="s">
        <v>3079</v>
      </c>
      <c r="L3063" t="s">
        <v>247</v>
      </c>
      <c r="M3063">
        <v>7052100</v>
      </c>
      <c r="N3063">
        <v>0</v>
      </c>
      <c r="O3063">
        <v>7052100</v>
      </c>
      <c r="P3063">
        <v>0</v>
      </c>
      <c r="Q3063" t="s">
        <v>7585</v>
      </c>
      <c r="R3063" t="s">
        <v>3278</v>
      </c>
      <c r="S3063" t="s">
        <v>5640</v>
      </c>
      <c r="T3063" t="s">
        <v>3085</v>
      </c>
      <c r="U3063" t="s">
        <v>7586</v>
      </c>
      <c r="V3063" t="s">
        <v>7587</v>
      </c>
      <c r="W3063" t="s">
        <v>3085</v>
      </c>
      <c r="X3063" t="str">
        <f t="shared" si="47"/>
        <v>Funcionamiento</v>
      </c>
      <c r="Y3063" t="s">
        <v>7376</v>
      </c>
    </row>
    <row r="3064" spans="1:25">
      <c r="A3064" t="s">
        <v>3264</v>
      </c>
      <c r="B3064" t="s">
        <v>3703</v>
      </c>
      <c r="C3064" t="s">
        <v>7584</v>
      </c>
      <c r="D3064" t="s">
        <v>3076</v>
      </c>
      <c r="E3064" t="s">
        <v>3077</v>
      </c>
      <c r="F3064" t="s">
        <v>7375</v>
      </c>
      <c r="G3064" t="s">
        <v>7376</v>
      </c>
      <c r="H3064" t="s">
        <v>318</v>
      </c>
      <c r="I3064" t="s">
        <v>586</v>
      </c>
      <c r="J3064" t="s">
        <v>246</v>
      </c>
      <c r="K3064" t="s">
        <v>3079</v>
      </c>
      <c r="L3064" t="s">
        <v>247</v>
      </c>
      <c r="M3064">
        <v>2458100</v>
      </c>
      <c r="N3064">
        <v>0</v>
      </c>
      <c r="O3064">
        <v>2458100</v>
      </c>
      <c r="P3064">
        <v>0</v>
      </c>
      <c r="Q3064" t="s">
        <v>7585</v>
      </c>
      <c r="R3064" t="s">
        <v>3278</v>
      </c>
      <c r="S3064" t="s">
        <v>5640</v>
      </c>
      <c r="T3064" t="s">
        <v>3085</v>
      </c>
      <c r="U3064" t="s">
        <v>7586</v>
      </c>
      <c r="V3064" t="s">
        <v>7587</v>
      </c>
      <c r="W3064" t="s">
        <v>3085</v>
      </c>
      <c r="X3064" t="str">
        <f t="shared" si="47"/>
        <v>Funcionamiento</v>
      </c>
      <c r="Y3064" t="s">
        <v>7376</v>
      </c>
    </row>
    <row r="3065" spans="1:25">
      <c r="A3065" t="s">
        <v>3417</v>
      </c>
      <c r="B3065" t="s">
        <v>3418</v>
      </c>
      <c r="C3065" t="s">
        <v>7588</v>
      </c>
      <c r="D3065" t="s">
        <v>3076</v>
      </c>
      <c r="E3065" t="s">
        <v>3077</v>
      </c>
      <c r="F3065" t="s">
        <v>7375</v>
      </c>
      <c r="G3065" t="s">
        <v>7376</v>
      </c>
      <c r="H3065" t="s">
        <v>309</v>
      </c>
      <c r="I3065" t="s">
        <v>311</v>
      </c>
      <c r="J3065" t="s">
        <v>246</v>
      </c>
      <c r="K3065" t="s">
        <v>3079</v>
      </c>
      <c r="L3065" t="s">
        <v>247</v>
      </c>
      <c r="M3065">
        <v>1073167</v>
      </c>
      <c r="N3065">
        <v>0</v>
      </c>
      <c r="O3065">
        <v>1073167</v>
      </c>
      <c r="P3065">
        <v>0</v>
      </c>
      <c r="Q3065" t="s">
        <v>7589</v>
      </c>
      <c r="R3065" t="s">
        <v>3392</v>
      </c>
      <c r="S3065" t="s">
        <v>7590</v>
      </c>
      <c r="T3065" t="s">
        <v>3085</v>
      </c>
      <c r="U3065" t="s">
        <v>7591</v>
      </c>
      <c r="V3065" t="s">
        <v>7592</v>
      </c>
      <c r="W3065" t="s">
        <v>3085</v>
      </c>
      <c r="X3065" t="str">
        <f t="shared" si="47"/>
        <v>Funcionamiento</v>
      </c>
      <c r="Y3065" t="s">
        <v>7376</v>
      </c>
    </row>
    <row r="3066" spans="1:25">
      <c r="A3066" t="s">
        <v>3417</v>
      </c>
      <c r="B3066" t="s">
        <v>3418</v>
      </c>
      <c r="C3066" t="s">
        <v>7588</v>
      </c>
      <c r="D3066" t="s">
        <v>3076</v>
      </c>
      <c r="E3066" t="s">
        <v>3077</v>
      </c>
      <c r="F3066" t="s">
        <v>7375</v>
      </c>
      <c r="G3066" t="s">
        <v>7376</v>
      </c>
      <c r="H3066" t="s">
        <v>312</v>
      </c>
      <c r="I3066" t="s">
        <v>3333</v>
      </c>
      <c r="J3066" t="s">
        <v>246</v>
      </c>
      <c r="K3066" t="s">
        <v>3079</v>
      </c>
      <c r="L3066" t="s">
        <v>247</v>
      </c>
      <c r="M3066">
        <v>2159934</v>
      </c>
      <c r="N3066">
        <v>0</v>
      </c>
      <c r="O3066">
        <v>2159934</v>
      </c>
      <c r="P3066">
        <v>0</v>
      </c>
      <c r="Q3066" t="s">
        <v>7589</v>
      </c>
      <c r="R3066" t="s">
        <v>3392</v>
      </c>
      <c r="S3066" t="s">
        <v>7590</v>
      </c>
      <c r="T3066" t="s">
        <v>3085</v>
      </c>
      <c r="U3066" t="s">
        <v>7591</v>
      </c>
      <c r="V3066" t="s">
        <v>7592</v>
      </c>
      <c r="W3066" t="s">
        <v>3085</v>
      </c>
      <c r="X3066" t="str">
        <f t="shared" si="47"/>
        <v>Funcionamiento</v>
      </c>
      <c r="Y3066" t="s">
        <v>7376</v>
      </c>
    </row>
    <row r="3067" spans="1:25">
      <c r="A3067" t="s">
        <v>3417</v>
      </c>
      <c r="B3067" t="s">
        <v>3418</v>
      </c>
      <c r="C3067" t="s">
        <v>7588</v>
      </c>
      <c r="D3067" t="s">
        <v>3076</v>
      </c>
      <c r="E3067" t="s">
        <v>3077</v>
      </c>
      <c r="F3067" t="s">
        <v>7375</v>
      </c>
      <c r="G3067" t="s">
        <v>7376</v>
      </c>
      <c r="H3067" t="s">
        <v>292</v>
      </c>
      <c r="I3067" t="s">
        <v>293</v>
      </c>
      <c r="J3067" t="s">
        <v>246</v>
      </c>
      <c r="K3067" t="s">
        <v>3079</v>
      </c>
      <c r="L3067" t="s">
        <v>247</v>
      </c>
      <c r="M3067">
        <v>58996882</v>
      </c>
      <c r="N3067">
        <v>0</v>
      </c>
      <c r="O3067">
        <v>58996882</v>
      </c>
      <c r="P3067">
        <v>0</v>
      </c>
      <c r="Q3067" t="s">
        <v>7589</v>
      </c>
      <c r="R3067" t="s">
        <v>3392</v>
      </c>
      <c r="S3067" t="s">
        <v>7590</v>
      </c>
      <c r="T3067" t="s">
        <v>3085</v>
      </c>
      <c r="U3067" t="s">
        <v>7591</v>
      </c>
      <c r="V3067" t="s">
        <v>7592</v>
      </c>
      <c r="W3067" t="s">
        <v>3085</v>
      </c>
      <c r="X3067" t="str">
        <f t="shared" si="47"/>
        <v>Funcionamiento</v>
      </c>
      <c r="Y3067" t="s">
        <v>7376</v>
      </c>
    </row>
    <row r="3068" spans="1:25">
      <c r="A3068" t="s">
        <v>3417</v>
      </c>
      <c r="B3068" t="s">
        <v>3418</v>
      </c>
      <c r="C3068" t="s">
        <v>7588</v>
      </c>
      <c r="D3068" t="s">
        <v>3076</v>
      </c>
      <c r="E3068" t="s">
        <v>3077</v>
      </c>
      <c r="F3068" t="s">
        <v>7375</v>
      </c>
      <c r="G3068" t="s">
        <v>7376</v>
      </c>
      <c r="H3068" t="s">
        <v>294</v>
      </c>
      <c r="I3068" t="s">
        <v>296</v>
      </c>
      <c r="J3068" t="s">
        <v>246</v>
      </c>
      <c r="K3068" t="s">
        <v>3079</v>
      </c>
      <c r="L3068" t="s">
        <v>247</v>
      </c>
      <c r="M3068">
        <v>1454156</v>
      </c>
      <c r="N3068">
        <v>0</v>
      </c>
      <c r="O3068">
        <v>1454156</v>
      </c>
      <c r="P3068">
        <v>0</v>
      </c>
      <c r="Q3068" t="s">
        <v>7589</v>
      </c>
      <c r="R3068" t="s">
        <v>3392</v>
      </c>
      <c r="S3068" t="s">
        <v>7590</v>
      </c>
      <c r="T3068" t="s">
        <v>3085</v>
      </c>
      <c r="U3068" t="s">
        <v>7591</v>
      </c>
      <c r="V3068" t="s">
        <v>7592</v>
      </c>
      <c r="W3068" t="s">
        <v>3085</v>
      </c>
      <c r="X3068" t="str">
        <f t="shared" si="47"/>
        <v>Funcionamiento</v>
      </c>
      <c r="Y3068" t="s">
        <v>7376</v>
      </c>
    </row>
    <row r="3069" spans="1:25">
      <c r="A3069" t="s">
        <v>3417</v>
      </c>
      <c r="B3069" t="s">
        <v>3418</v>
      </c>
      <c r="C3069" t="s">
        <v>7588</v>
      </c>
      <c r="D3069" t="s">
        <v>3076</v>
      </c>
      <c r="E3069" t="s">
        <v>3077</v>
      </c>
      <c r="F3069" t="s">
        <v>7375</v>
      </c>
      <c r="G3069" t="s">
        <v>7376</v>
      </c>
      <c r="H3069" t="s">
        <v>331</v>
      </c>
      <c r="I3069" t="s">
        <v>587</v>
      </c>
      <c r="J3069" t="s">
        <v>246</v>
      </c>
      <c r="K3069" t="s">
        <v>3079</v>
      </c>
      <c r="L3069" t="s">
        <v>247</v>
      </c>
      <c r="M3069">
        <v>1573978</v>
      </c>
      <c r="N3069">
        <v>0</v>
      </c>
      <c r="O3069">
        <v>1573978</v>
      </c>
      <c r="P3069">
        <v>0</v>
      </c>
      <c r="Q3069" t="s">
        <v>7589</v>
      </c>
      <c r="R3069" t="s">
        <v>3392</v>
      </c>
      <c r="S3069" t="s">
        <v>7590</v>
      </c>
      <c r="T3069" t="s">
        <v>3085</v>
      </c>
      <c r="U3069" t="s">
        <v>7591</v>
      </c>
      <c r="V3069" t="s">
        <v>7592</v>
      </c>
      <c r="W3069" t="s">
        <v>3085</v>
      </c>
      <c r="X3069" t="str">
        <f t="shared" si="47"/>
        <v>Funcionamiento</v>
      </c>
      <c r="Y3069" t="s">
        <v>7376</v>
      </c>
    </row>
    <row r="3070" spans="1:25">
      <c r="A3070" t="s">
        <v>3417</v>
      </c>
      <c r="B3070" t="s">
        <v>3418</v>
      </c>
      <c r="C3070" t="s">
        <v>7588</v>
      </c>
      <c r="D3070" t="s">
        <v>3076</v>
      </c>
      <c r="E3070" t="s">
        <v>3077</v>
      </c>
      <c r="F3070" t="s">
        <v>7375</v>
      </c>
      <c r="G3070" t="s">
        <v>7376</v>
      </c>
      <c r="H3070" t="s">
        <v>336</v>
      </c>
      <c r="I3070" t="s">
        <v>337</v>
      </c>
      <c r="J3070" t="s">
        <v>246</v>
      </c>
      <c r="K3070" t="s">
        <v>3079</v>
      </c>
      <c r="L3070" t="s">
        <v>247</v>
      </c>
      <c r="M3070">
        <v>2354967</v>
      </c>
      <c r="N3070">
        <v>0</v>
      </c>
      <c r="O3070">
        <v>2354967</v>
      </c>
      <c r="P3070">
        <v>0</v>
      </c>
      <c r="Q3070" t="s">
        <v>7589</v>
      </c>
      <c r="R3070" t="s">
        <v>3392</v>
      </c>
      <c r="S3070" t="s">
        <v>7590</v>
      </c>
      <c r="T3070" t="s">
        <v>3085</v>
      </c>
      <c r="U3070" t="s">
        <v>7591</v>
      </c>
      <c r="V3070" t="s">
        <v>7592</v>
      </c>
      <c r="W3070" t="s">
        <v>3085</v>
      </c>
      <c r="X3070" t="str">
        <f t="shared" si="47"/>
        <v>Funcionamiento</v>
      </c>
      <c r="Y3070" t="s">
        <v>7376</v>
      </c>
    </row>
    <row r="3071" spans="1:25">
      <c r="A3071" t="s">
        <v>3417</v>
      </c>
      <c r="B3071" t="s">
        <v>3418</v>
      </c>
      <c r="C3071" t="s">
        <v>7588</v>
      </c>
      <c r="D3071" t="s">
        <v>3076</v>
      </c>
      <c r="E3071" t="s">
        <v>3077</v>
      </c>
      <c r="F3071" t="s">
        <v>7375</v>
      </c>
      <c r="G3071" t="s">
        <v>7376</v>
      </c>
      <c r="H3071" t="s">
        <v>333</v>
      </c>
      <c r="I3071" t="s">
        <v>335</v>
      </c>
      <c r="J3071" t="s">
        <v>246</v>
      </c>
      <c r="K3071" t="s">
        <v>3079</v>
      </c>
      <c r="L3071" t="s">
        <v>247</v>
      </c>
      <c r="M3071">
        <v>122449</v>
      </c>
      <c r="N3071">
        <v>0</v>
      </c>
      <c r="O3071">
        <v>122449</v>
      </c>
      <c r="P3071">
        <v>0</v>
      </c>
      <c r="Q3071" t="s">
        <v>7589</v>
      </c>
      <c r="R3071" t="s">
        <v>3392</v>
      </c>
      <c r="S3071" t="s">
        <v>7590</v>
      </c>
      <c r="T3071" t="s">
        <v>3085</v>
      </c>
      <c r="U3071" t="s">
        <v>7591</v>
      </c>
      <c r="V3071" t="s">
        <v>7592</v>
      </c>
      <c r="W3071" t="s">
        <v>3085</v>
      </c>
      <c r="X3071" t="str">
        <f t="shared" si="47"/>
        <v>Funcionamiento</v>
      </c>
      <c r="Y3071" t="s">
        <v>7376</v>
      </c>
    </row>
    <row r="3072" spans="1:25">
      <c r="A3072" t="s">
        <v>3385</v>
      </c>
      <c r="B3072" t="s">
        <v>3418</v>
      </c>
      <c r="C3072" t="s">
        <v>7593</v>
      </c>
      <c r="D3072" t="s">
        <v>3076</v>
      </c>
      <c r="E3072" t="s">
        <v>3077</v>
      </c>
      <c r="F3072" t="s">
        <v>7375</v>
      </c>
      <c r="G3072" t="s">
        <v>7376</v>
      </c>
      <c r="H3072" t="s">
        <v>314</v>
      </c>
      <c r="I3072" t="s">
        <v>582</v>
      </c>
      <c r="J3072" t="s">
        <v>246</v>
      </c>
      <c r="K3072" t="s">
        <v>3079</v>
      </c>
      <c r="L3072" t="s">
        <v>247</v>
      </c>
      <c r="M3072">
        <v>7079400</v>
      </c>
      <c r="N3072">
        <v>0</v>
      </c>
      <c r="O3072">
        <v>7079400</v>
      </c>
      <c r="P3072">
        <v>0</v>
      </c>
      <c r="Q3072" t="s">
        <v>7594</v>
      </c>
      <c r="R3072" t="s">
        <v>3285</v>
      </c>
      <c r="S3072" t="s">
        <v>3676</v>
      </c>
      <c r="T3072" t="s">
        <v>3085</v>
      </c>
      <c r="U3072" t="s">
        <v>7595</v>
      </c>
      <c r="V3072" t="s">
        <v>7596</v>
      </c>
      <c r="W3072" t="s">
        <v>3085</v>
      </c>
      <c r="X3072" t="str">
        <f t="shared" si="47"/>
        <v>Funcionamiento</v>
      </c>
      <c r="Y3072" t="s">
        <v>7376</v>
      </c>
    </row>
    <row r="3073" spans="1:25">
      <c r="A3073" t="s">
        <v>3385</v>
      </c>
      <c r="B3073" t="s">
        <v>3418</v>
      </c>
      <c r="C3073" t="s">
        <v>7593</v>
      </c>
      <c r="D3073" t="s">
        <v>3076</v>
      </c>
      <c r="E3073" t="s">
        <v>3077</v>
      </c>
      <c r="F3073" t="s">
        <v>7375</v>
      </c>
      <c r="G3073" t="s">
        <v>7376</v>
      </c>
      <c r="H3073" t="s">
        <v>324</v>
      </c>
      <c r="I3073" t="s">
        <v>325</v>
      </c>
      <c r="J3073" t="s">
        <v>246</v>
      </c>
      <c r="K3073" t="s">
        <v>3079</v>
      </c>
      <c r="L3073" t="s">
        <v>247</v>
      </c>
      <c r="M3073">
        <v>1273700</v>
      </c>
      <c r="N3073">
        <v>0</v>
      </c>
      <c r="O3073">
        <v>1273700</v>
      </c>
      <c r="P3073">
        <v>0</v>
      </c>
      <c r="Q3073" t="s">
        <v>7594</v>
      </c>
      <c r="R3073" t="s">
        <v>3285</v>
      </c>
      <c r="S3073" t="s">
        <v>3676</v>
      </c>
      <c r="T3073" t="s">
        <v>3085</v>
      </c>
      <c r="U3073" t="s">
        <v>7595</v>
      </c>
      <c r="V3073" t="s">
        <v>7596</v>
      </c>
      <c r="W3073" t="s">
        <v>3085</v>
      </c>
      <c r="X3073" t="str">
        <f t="shared" si="47"/>
        <v>Funcionamiento</v>
      </c>
      <c r="Y3073" t="s">
        <v>7376</v>
      </c>
    </row>
    <row r="3074" spans="1:25">
      <c r="A3074" t="s">
        <v>3385</v>
      </c>
      <c r="B3074" t="s">
        <v>3418</v>
      </c>
      <c r="C3074" t="s">
        <v>7593</v>
      </c>
      <c r="D3074" t="s">
        <v>3076</v>
      </c>
      <c r="E3074" t="s">
        <v>3077</v>
      </c>
      <c r="F3074" t="s">
        <v>7375</v>
      </c>
      <c r="G3074" t="s">
        <v>7376</v>
      </c>
      <c r="H3074" t="s">
        <v>316</v>
      </c>
      <c r="I3074" t="s">
        <v>583</v>
      </c>
      <c r="J3074" t="s">
        <v>246</v>
      </c>
      <c r="K3074" t="s">
        <v>3079</v>
      </c>
      <c r="L3074" t="s">
        <v>247</v>
      </c>
      <c r="M3074">
        <v>5014900</v>
      </c>
      <c r="N3074">
        <v>0</v>
      </c>
      <c r="O3074">
        <v>5014900</v>
      </c>
      <c r="P3074">
        <v>0</v>
      </c>
      <c r="Q3074" t="s">
        <v>7594</v>
      </c>
      <c r="R3074" t="s">
        <v>3285</v>
      </c>
      <c r="S3074" t="s">
        <v>3676</v>
      </c>
      <c r="T3074" t="s">
        <v>3085</v>
      </c>
      <c r="U3074" t="s">
        <v>7595</v>
      </c>
      <c r="V3074" t="s">
        <v>7596</v>
      </c>
      <c r="W3074" t="s">
        <v>3085</v>
      </c>
      <c r="X3074" t="str">
        <f t="shared" ref="X3074:X3137" si="48">IF(LEFT(H3074,1)="C","Inversión","Funcionamiento")</f>
        <v>Funcionamiento</v>
      </c>
      <c r="Y3074" t="s">
        <v>7376</v>
      </c>
    </row>
    <row r="3075" spans="1:25">
      <c r="A3075" t="s">
        <v>3385</v>
      </c>
      <c r="B3075" t="s">
        <v>3418</v>
      </c>
      <c r="C3075" t="s">
        <v>7593</v>
      </c>
      <c r="D3075" t="s">
        <v>3076</v>
      </c>
      <c r="E3075" t="s">
        <v>3077</v>
      </c>
      <c r="F3075" t="s">
        <v>7375</v>
      </c>
      <c r="G3075" t="s">
        <v>7376</v>
      </c>
      <c r="H3075" t="s">
        <v>318</v>
      </c>
      <c r="I3075" t="s">
        <v>586</v>
      </c>
      <c r="J3075" t="s">
        <v>246</v>
      </c>
      <c r="K3075" t="s">
        <v>3079</v>
      </c>
      <c r="L3075" t="s">
        <v>247</v>
      </c>
      <c r="M3075">
        <v>2546400</v>
      </c>
      <c r="N3075">
        <v>0</v>
      </c>
      <c r="O3075">
        <v>2546400</v>
      </c>
      <c r="P3075">
        <v>0</v>
      </c>
      <c r="Q3075" t="s">
        <v>7594</v>
      </c>
      <c r="R3075" t="s">
        <v>3285</v>
      </c>
      <c r="S3075" t="s">
        <v>3676</v>
      </c>
      <c r="T3075" t="s">
        <v>3085</v>
      </c>
      <c r="U3075" t="s">
        <v>7595</v>
      </c>
      <c r="V3075" t="s">
        <v>7596</v>
      </c>
      <c r="W3075" t="s">
        <v>3085</v>
      </c>
      <c r="X3075" t="str">
        <f t="shared" si="48"/>
        <v>Funcionamiento</v>
      </c>
      <c r="Y3075" t="s">
        <v>7376</v>
      </c>
    </row>
    <row r="3076" spans="1:25">
      <c r="A3076" t="s">
        <v>3385</v>
      </c>
      <c r="B3076" t="s">
        <v>3418</v>
      </c>
      <c r="C3076" t="s">
        <v>7593</v>
      </c>
      <c r="D3076" t="s">
        <v>3076</v>
      </c>
      <c r="E3076" t="s">
        <v>3077</v>
      </c>
      <c r="F3076" t="s">
        <v>7375</v>
      </c>
      <c r="G3076" t="s">
        <v>7376</v>
      </c>
      <c r="H3076" t="s">
        <v>320</v>
      </c>
      <c r="I3076" t="s">
        <v>321</v>
      </c>
      <c r="J3076" t="s">
        <v>246</v>
      </c>
      <c r="K3076" t="s">
        <v>3079</v>
      </c>
      <c r="L3076" t="s">
        <v>247</v>
      </c>
      <c r="M3076">
        <v>903000</v>
      </c>
      <c r="N3076">
        <v>0</v>
      </c>
      <c r="O3076">
        <v>903000</v>
      </c>
      <c r="P3076">
        <v>0</v>
      </c>
      <c r="Q3076" t="s">
        <v>7594</v>
      </c>
      <c r="R3076" t="s">
        <v>3285</v>
      </c>
      <c r="S3076" t="s">
        <v>3676</v>
      </c>
      <c r="T3076" t="s">
        <v>3085</v>
      </c>
      <c r="U3076" t="s">
        <v>7595</v>
      </c>
      <c r="V3076" t="s">
        <v>7596</v>
      </c>
      <c r="W3076" t="s">
        <v>3085</v>
      </c>
      <c r="X3076" t="str">
        <f t="shared" si="48"/>
        <v>Funcionamiento</v>
      </c>
      <c r="Y3076" t="s">
        <v>7376</v>
      </c>
    </row>
    <row r="3077" spans="1:25">
      <c r="A3077" t="s">
        <v>3385</v>
      </c>
      <c r="B3077" t="s">
        <v>3418</v>
      </c>
      <c r="C3077" t="s">
        <v>7593</v>
      </c>
      <c r="D3077" t="s">
        <v>3076</v>
      </c>
      <c r="E3077" t="s">
        <v>3077</v>
      </c>
      <c r="F3077" t="s">
        <v>7375</v>
      </c>
      <c r="G3077" t="s">
        <v>7376</v>
      </c>
      <c r="H3077" t="s">
        <v>322</v>
      </c>
      <c r="I3077" t="s">
        <v>323</v>
      </c>
      <c r="J3077" t="s">
        <v>246</v>
      </c>
      <c r="K3077" t="s">
        <v>3079</v>
      </c>
      <c r="L3077" t="s">
        <v>247</v>
      </c>
      <c r="M3077">
        <v>1910700</v>
      </c>
      <c r="N3077">
        <v>0</v>
      </c>
      <c r="O3077">
        <v>1910700</v>
      </c>
      <c r="P3077">
        <v>0</v>
      </c>
      <c r="Q3077" t="s">
        <v>7594</v>
      </c>
      <c r="R3077" t="s">
        <v>3285</v>
      </c>
      <c r="S3077" t="s">
        <v>3676</v>
      </c>
      <c r="T3077" t="s">
        <v>3085</v>
      </c>
      <c r="U3077" t="s">
        <v>7595</v>
      </c>
      <c r="V3077" t="s">
        <v>7596</v>
      </c>
      <c r="W3077" t="s">
        <v>3085</v>
      </c>
      <c r="X3077" t="str">
        <f t="shared" si="48"/>
        <v>Funcionamiento</v>
      </c>
      <c r="Y3077" t="s">
        <v>7376</v>
      </c>
    </row>
    <row r="3078" spans="1:25">
      <c r="A3078" t="s">
        <v>3278</v>
      </c>
      <c r="B3078" t="s">
        <v>4091</v>
      </c>
      <c r="C3078" t="s">
        <v>7597</v>
      </c>
      <c r="D3078" t="s">
        <v>3076</v>
      </c>
      <c r="E3078" t="s">
        <v>3077</v>
      </c>
      <c r="F3078" t="s">
        <v>7375</v>
      </c>
      <c r="G3078" t="s">
        <v>7376</v>
      </c>
      <c r="H3078" t="s">
        <v>346</v>
      </c>
      <c r="I3078" t="s">
        <v>347</v>
      </c>
      <c r="J3078" t="s">
        <v>253</v>
      </c>
      <c r="K3078" t="s">
        <v>3115</v>
      </c>
      <c r="L3078" t="s">
        <v>247</v>
      </c>
      <c r="M3078">
        <v>543092</v>
      </c>
      <c r="N3078">
        <v>0</v>
      </c>
      <c r="O3078">
        <v>543092</v>
      </c>
      <c r="P3078">
        <v>0</v>
      </c>
      <c r="Q3078" t="s">
        <v>7598</v>
      </c>
      <c r="R3078" t="s">
        <v>3406</v>
      </c>
      <c r="S3078" t="s">
        <v>4344</v>
      </c>
      <c r="T3078" t="s">
        <v>4409</v>
      </c>
      <c r="U3078" t="s">
        <v>7599</v>
      </c>
      <c r="V3078" t="s">
        <v>7600</v>
      </c>
      <c r="W3078" t="s">
        <v>3085</v>
      </c>
      <c r="X3078" t="str">
        <f t="shared" si="48"/>
        <v>Funcionamiento</v>
      </c>
      <c r="Y3078" t="s">
        <v>7376</v>
      </c>
    </row>
    <row r="3079" spans="1:25">
      <c r="A3079" t="s">
        <v>3278</v>
      </c>
      <c r="B3079" t="s">
        <v>4091</v>
      </c>
      <c r="C3079" t="s">
        <v>7597</v>
      </c>
      <c r="D3079" t="s">
        <v>3076</v>
      </c>
      <c r="E3079" t="s">
        <v>3077</v>
      </c>
      <c r="F3079" t="s">
        <v>7375</v>
      </c>
      <c r="G3079" t="s">
        <v>7376</v>
      </c>
      <c r="H3079" t="s">
        <v>338</v>
      </c>
      <c r="I3079" t="s">
        <v>339</v>
      </c>
      <c r="J3079" t="s">
        <v>253</v>
      </c>
      <c r="K3079" t="s">
        <v>3115</v>
      </c>
      <c r="L3079" t="s">
        <v>247</v>
      </c>
      <c r="M3079">
        <v>60000</v>
      </c>
      <c r="N3079">
        <v>0</v>
      </c>
      <c r="O3079">
        <v>60000</v>
      </c>
      <c r="P3079">
        <v>0</v>
      </c>
      <c r="Q3079" t="s">
        <v>7598</v>
      </c>
      <c r="R3079" t="s">
        <v>3406</v>
      </c>
      <c r="S3079" t="s">
        <v>4344</v>
      </c>
      <c r="T3079" t="s">
        <v>4409</v>
      </c>
      <c r="U3079" t="s">
        <v>7599</v>
      </c>
      <c r="V3079" t="s">
        <v>7600</v>
      </c>
      <c r="W3079" t="s">
        <v>3085</v>
      </c>
      <c r="X3079" t="str">
        <f t="shared" si="48"/>
        <v>Funcionamiento</v>
      </c>
      <c r="Y3079" t="s">
        <v>7376</v>
      </c>
    </row>
    <row r="3080" spans="1:25">
      <c r="A3080" t="s">
        <v>3392</v>
      </c>
      <c r="B3080" t="s">
        <v>6889</v>
      </c>
      <c r="C3080" t="s">
        <v>7601</v>
      </c>
      <c r="D3080" t="s">
        <v>3076</v>
      </c>
      <c r="E3080" t="s">
        <v>3331</v>
      </c>
      <c r="F3080" t="s">
        <v>3149</v>
      </c>
      <c r="G3080" t="s">
        <v>7376</v>
      </c>
      <c r="H3080" t="s">
        <v>437</v>
      </c>
      <c r="I3080" t="s">
        <v>649</v>
      </c>
      <c r="J3080" t="s">
        <v>253</v>
      </c>
      <c r="K3080" t="s">
        <v>3115</v>
      </c>
      <c r="L3080" t="s">
        <v>247</v>
      </c>
      <c r="M3080">
        <v>7584300</v>
      </c>
      <c r="N3080">
        <v>-7584300</v>
      </c>
      <c r="O3080">
        <v>0</v>
      </c>
      <c r="P3080">
        <v>0</v>
      </c>
      <c r="Q3080" t="s">
        <v>7602</v>
      </c>
      <c r="R3080" t="s">
        <v>3413</v>
      </c>
      <c r="S3080" t="s">
        <v>3085</v>
      </c>
      <c r="T3080" t="s">
        <v>3085</v>
      </c>
      <c r="U3080" t="s">
        <v>3085</v>
      </c>
      <c r="V3080" t="s">
        <v>3085</v>
      </c>
      <c r="W3080" t="s">
        <v>3085</v>
      </c>
      <c r="X3080" t="str">
        <f t="shared" si="48"/>
        <v>Inversión</v>
      </c>
      <c r="Y3080" t="s">
        <v>3157</v>
      </c>
    </row>
    <row r="3081" spans="1:25">
      <c r="A3081" t="s">
        <v>3285</v>
      </c>
      <c r="B3081" t="s">
        <v>6889</v>
      </c>
      <c r="C3081" t="s">
        <v>7603</v>
      </c>
      <c r="D3081" t="s">
        <v>3076</v>
      </c>
      <c r="E3081" t="s">
        <v>3077</v>
      </c>
      <c r="F3081" t="s">
        <v>3149</v>
      </c>
      <c r="G3081" t="s">
        <v>7376</v>
      </c>
      <c r="H3081" t="s">
        <v>437</v>
      </c>
      <c r="I3081" t="s">
        <v>649</v>
      </c>
      <c r="J3081" t="s">
        <v>253</v>
      </c>
      <c r="K3081" t="s">
        <v>3115</v>
      </c>
      <c r="L3081" t="s">
        <v>247</v>
      </c>
      <c r="M3081">
        <v>6484183</v>
      </c>
      <c r="N3081">
        <v>-1037470</v>
      </c>
      <c r="O3081">
        <v>5446713</v>
      </c>
      <c r="P3081">
        <v>0</v>
      </c>
      <c r="Q3081" t="s">
        <v>7604</v>
      </c>
      <c r="R3081" t="s">
        <v>3118</v>
      </c>
      <c r="S3081" t="s">
        <v>7605</v>
      </c>
      <c r="T3081" t="s">
        <v>7606</v>
      </c>
      <c r="U3081" t="s">
        <v>7607</v>
      </c>
      <c r="V3081" t="s">
        <v>7608</v>
      </c>
      <c r="W3081" t="s">
        <v>3085</v>
      </c>
      <c r="X3081" t="str">
        <f t="shared" si="48"/>
        <v>Inversión</v>
      </c>
      <c r="Y3081" t="s">
        <v>3157</v>
      </c>
    </row>
    <row r="3082" spans="1:25">
      <c r="A3082" t="s">
        <v>3406</v>
      </c>
      <c r="B3082" t="s">
        <v>6889</v>
      </c>
      <c r="C3082" t="s">
        <v>7609</v>
      </c>
      <c r="D3082" t="s">
        <v>3076</v>
      </c>
      <c r="E3082" t="s">
        <v>3077</v>
      </c>
      <c r="F3082" t="s">
        <v>3149</v>
      </c>
      <c r="G3082" t="s">
        <v>7376</v>
      </c>
      <c r="H3082" t="s">
        <v>437</v>
      </c>
      <c r="I3082" t="s">
        <v>649</v>
      </c>
      <c r="J3082" t="s">
        <v>253</v>
      </c>
      <c r="K3082" t="s">
        <v>3115</v>
      </c>
      <c r="L3082" t="s">
        <v>247</v>
      </c>
      <c r="M3082">
        <v>5092755</v>
      </c>
      <c r="N3082">
        <v>-1290165</v>
      </c>
      <c r="O3082">
        <v>3802590</v>
      </c>
      <c r="P3082">
        <v>0</v>
      </c>
      <c r="Q3082" t="s">
        <v>7610</v>
      </c>
      <c r="R3082" t="s">
        <v>3421</v>
      </c>
      <c r="S3082" t="s">
        <v>3767</v>
      </c>
      <c r="T3082" t="s">
        <v>7611</v>
      </c>
      <c r="U3082" t="s">
        <v>7612</v>
      </c>
      <c r="V3082" t="s">
        <v>7613</v>
      </c>
      <c r="W3082" t="s">
        <v>3085</v>
      </c>
      <c r="X3082" t="str">
        <f t="shared" si="48"/>
        <v>Inversión</v>
      </c>
      <c r="Y3082" t="s">
        <v>3157</v>
      </c>
    </row>
    <row r="3083" spans="1:25">
      <c r="A3083" t="s">
        <v>3413</v>
      </c>
      <c r="B3083" t="s">
        <v>4347</v>
      </c>
      <c r="C3083" t="s">
        <v>7614</v>
      </c>
      <c r="D3083" t="s">
        <v>3076</v>
      </c>
      <c r="E3083" t="s">
        <v>3077</v>
      </c>
      <c r="F3083" t="s">
        <v>3149</v>
      </c>
      <c r="G3083" t="s">
        <v>7376</v>
      </c>
      <c r="H3083" t="s">
        <v>437</v>
      </c>
      <c r="I3083" t="s">
        <v>649</v>
      </c>
      <c r="J3083" t="s">
        <v>253</v>
      </c>
      <c r="K3083" t="s">
        <v>3115</v>
      </c>
      <c r="L3083" t="s">
        <v>247</v>
      </c>
      <c r="M3083">
        <v>7584300</v>
      </c>
      <c r="N3083">
        <v>-1921356</v>
      </c>
      <c r="O3083">
        <v>5662944</v>
      </c>
      <c r="P3083">
        <v>0</v>
      </c>
      <c r="Q3083" t="s">
        <v>7615</v>
      </c>
      <c r="R3083" t="s">
        <v>3428</v>
      </c>
      <c r="S3083" t="s">
        <v>6149</v>
      </c>
      <c r="T3083" t="s">
        <v>7616</v>
      </c>
      <c r="U3083" t="s">
        <v>7617</v>
      </c>
      <c r="V3083" t="s">
        <v>7618</v>
      </c>
      <c r="W3083" t="s">
        <v>3085</v>
      </c>
      <c r="X3083" t="str">
        <f t="shared" si="48"/>
        <v>Inversión</v>
      </c>
      <c r="Y3083" t="s">
        <v>3157</v>
      </c>
    </row>
    <row r="3084" spans="1:25">
      <c r="A3084" t="s">
        <v>3118</v>
      </c>
      <c r="B3084" t="s">
        <v>4094</v>
      </c>
      <c r="C3084" t="s">
        <v>7619</v>
      </c>
      <c r="D3084" t="s">
        <v>3076</v>
      </c>
      <c r="E3084" t="s">
        <v>3077</v>
      </c>
      <c r="F3084" t="s">
        <v>3149</v>
      </c>
      <c r="G3084" t="s">
        <v>7376</v>
      </c>
      <c r="H3084" t="s">
        <v>437</v>
      </c>
      <c r="I3084" t="s">
        <v>649</v>
      </c>
      <c r="J3084" t="s">
        <v>253</v>
      </c>
      <c r="K3084" t="s">
        <v>3115</v>
      </c>
      <c r="L3084" t="s">
        <v>247</v>
      </c>
      <c r="M3084">
        <v>10282902</v>
      </c>
      <c r="N3084">
        <v>-139618</v>
      </c>
      <c r="O3084">
        <v>10143284</v>
      </c>
      <c r="P3084">
        <v>0</v>
      </c>
      <c r="Q3084" t="s">
        <v>7620</v>
      </c>
      <c r="R3084" t="s">
        <v>3305</v>
      </c>
      <c r="S3084" t="s">
        <v>7621</v>
      </c>
      <c r="T3084" t="s">
        <v>7622</v>
      </c>
      <c r="U3084" t="s">
        <v>7623</v>
      </c>
      <c r="V3084" t="s">
        <v>7624</v>
      </c>
      <c r="W3084" t="s">
        <v>3085</v>
      </c>
      <c r="X3084" t="str">
        <f t="shared" si="48"/>
        <v>Inversión</v>
      </c>
      <c r="Y3084" t="s">
        <v>3157</v>
      </c>
    </row>
    <row r="3085" spans="1:25">
      <c r="A3085" t="s">
        <v>3421</v>
      </c>
      <c r="B3085" t="s">
        <v>4372</v>
      </c>
      <c r="C3085" t="s">
        <v>7625</v>
      </c>
      <c r="D3085" t="s">
        <v>3076</v>
      </c>
      <c r="E3085" t="s">
        <v>3077</v>
      </c>
      <c r="F3085" t="s">
        <v>7375</v>
      </c>
      <c r="G3085" t="s">
        <v>7376</v>
      </c>
      <c r="H3085" t="s">
        <v>320</v>
      </c>
      <c r="I3085" t="s">
        <v>321</v>
      </c>
      <c r="J3085" t="s">
        <v>246</v>
      </c>
      <c r="K3085" t="s">
        <v>3079</v>
      </c>
      <c r="L3085" t="s">
        <v>247</v>
      </c>
      <c r="M3085">
        <v>990500</v>
      </c>
      <c r="N3085">
        <v>0</v>
      </c>
      <c r="O3085">
        <v>990500</v>
      </c>
      <c r="P3085">
        <v>0</v>
      </c>
      <c r="Q3085" t="s">
        <v>7626</v>
      </c>
      <c r="R3085" t="s">
        <v>3125</v>
      </c>
      <c r="S3085" t="s">
        <v>3735</v>
      </c>
      <c r="T3085" t="s">
        <v>3085</v>
      </c>
      <c r="U3085" t="s">
        <v>7627</v>
      </c>
      <c r="V3085" t="s">
        <v>7628</v>
      </c>
      <c r="W3085" t="s">
        <v>3085</v>
      </c>
      <c r="X3085" t="str">
        <f t="shared" si="48"/>
        <v>Funcionamiento</v>
      </c>
      <c r="Y3085" t="s">
        <v>7376</v>
      </c>
    </row>
    <row r="3086" spans="1:25">
      <c r="A3086" t="s">
        <v>3421</v>
      </c>
      <c r="B3086" t="s">
        <v>4372</v>
      </c>
      <c r="C3086" t="s">
        <v>7625</v>
      </c>
      <c r="D3086" t="s">
        <v>3076</v>
      </c>
      <c r="E3086" t="s">
        <v>3077</v>
      </c>
      <c r="F3086" t="s">
        <v>7375</v>
      </c>
      <c r="G3086" t="s">
        <v>7376</v>
      </c>
      <c r="H3086" t="s">
        <v>324</v>
      </c>
      <c r="I3086" t="s">
        <v>325</v>
      </c>
      <c r="J3086" t="s">
        <v>246</v>
      </c>
      <c r="K3086" t="s">
        <v>3079</v>
      </c>
      <c r="L3086" t="s">
        <v>247</v>
      </c>
      <c r="M3086">
        <v>1426000</v>
      </c>
      <c r="N3086">
        <v>0</v>
      </c>
      <c r="O3086">
        <v>1426000</v>
      </c>
      <c r="P3086">
        <v>0</v>
      </c>
      <c r="Q3086" t="s">
        <v>7626</v>
      </c>
      <c r="R3086" t="s">
        <v>3125</v>
      </c>
      <c r="S3086" t="s">
        <v>3735</v>
      </c>
      <c r="T3086" t="s">
        <v>3085</v>
      </c>
      <c r="U3086" t="s">
        <v>7627</v>
      </c>
      <c r="V3086" t="s">
        <v>7628</v>
      </c>
      <c r="W3086" t="s">
        <v>3085</v>
      </c>
      <c r="X3086" t="str">
        <f t="shared" si="48"/>
        <v>Funcionamiento</v>
      </c>
      <c r="Y3086" t="s">
        <v>7376</v>
      </c>
    </row>
    <row r="3087" spans="1:25">
      <c r="A3087" t="s">
        <v>3421</v>
      </c>
      <c r="B3087" t="s">
        <v>4372</v>
      </c>
      <c r="C3087" t="s">
        <v>7625</v>
      </c>
      <c r="D3087" t="s">
        <v>3076</v>
      </c>
      <c r="E3087" t="s">
        <v>3077</v>
      </c>
      <c r="F3087" t="s">
        <v>7375</v>
      </c>
      <c r="G3087" t="s">
        <v>7376</v>
      </c>
      <c r="H3087" t="s">
        <v>318</v>
      </c>
      <c r="I3087" t="s">
        <v>586</v>
      </c>
      <c r="J3087" t="s">
        <v>246</v>
      </c>
      <c r="K3087" t="s">
        <v>3079</v>
      </c>
      <c r="L3087" t="s">
        <v>247</v>
      </c>
      <c r="M3087">
        <v>2851000</v>
      </c>
      <c r="N3087">
        <v>0</v>
      </c>
      <c r="O3087">
        <v>2851000</v>
      </c>
      <c r="P3087">
        <v>0</v>
      </c>
      <c r="Q3087" t="s">
        <v>7626</v>
      </c>
      <c r="R3087" t="s">
        <v>3125</v>
      </c>
      <c r="S3087" t="s">
        <v>3735</v>
      </c>
      <c r="T3087" t="s">
        <v>3085</v>
      </c>
      <c r="U3087" t="s">
        <v>7627</v>
      </c>
      <c r="V3087" t="s">
        <v>7628</v>
      </c>
      <c r="W3087" t="s">
        <v>3085</v>
      </c>
      <c r="X3087" t="str">
        <f t="shared" si="48"/>
        <v>Funcionamiento</v>
      </c>
      <c r="Y3087" t="s">
        <v>7376</v>
      </c>
    </row>
    <row r="3088" spans="1:25">
      <c r="A3088" t="s">
        <v>3421</v>
      </c>
      <c r="B3088" t="s">
        <v>4372</v>
      </c>
      <c r="C3088" t="s">
        <v>7625</v>
      </c>
      <c r="D3088" t="s">
        <v>3076</v>
      </c>
      <c r="E3088" t="s">
        <v>3077</v>
      </c>
      <c r="F3088" t="s">
        <v>7375</v>
      </c>
      <c r="G3088" t="s">
        <v>7376</v>
      </c>
      <c r="H3088" t="s">
        <v>316</v>
      </c>
      <c r="I3088" t="s">
        <v>583</v>
      </c>
      <c r="J3088" t="s">
        <v>246</v>
      </c>
      <c r="K3088" t="s">
        <v>3079</v>
      </c>
      <c r="L3088" t="s">
        <v>247</v>
      </c>
      <c r="M3088">
        <v>5476500</v>
      </c>
      <c r="N3088">
        <v>0</v>
      </c>
      <c r="O3088">
        <v>5476500</v>
      </c>
      <c r="P3088">
        <v>0</v>
      </c>
      <c r="Q3088" t="s">
        <v>7626</v>
      </c>
      <c r="R3088" t="s">
        <v>3125</v>
      </c>
      <c r="S3088" t="s">
        <v>3735</v>
      </c>
      <c r="T3088" t="s">
        <v>3085</v>
      </c>
      <c r="U3088" t="s">
        <v>7627</v>
      </c>
      <c r="V3088" t="s">
        <v>7628</v>
      </c>
      <c r="W3088" t="s">
        <v>3085</v>
      </c>
      <c r="X3088" t="str">
        <f t="shared" si="48"/>
        <v>Funcionamiento</v>
      </c>
      <c r="Y3088" t="s">
        <v>7376</v>
      </c>
    </row>
    <row r="3089" spans="1:25">
      <c r="A3089" t="s">
        <v>3421</v>
      </c>
      <c r="B3089" t="s">
        <v>4372</v>
      </c>
      <c r="C3089" t="s">
        <v>7625</v>
      </c>
      <c r="D3089" t="s">
        <v>3076</v>
      </c>
      <c r="E3089" t="s">
        <v>3077</v>
      </c>
      <c r="F3089" t="s">
        <v>7375</v>
      </c>
      <c r="G3089" t="s">
        <v>7376</v>
      </c>
      <c r="H3089" t="s">
        <v>314</v>
      </c>
      <c r="I3089" t="s">
        <v>582</v>
      </c>
      <c r="J3089" t="s">
        <v>246</v>
      </c>
      <c r="K3089" t="s">
        <v>3079</v>
      </c>
      <c r="L3089" t="s">
        <v>247</v>
      </c>
      <c r="M3089">
        <v>7731300</v>
      </c>
      <c r="N3089">
        <v>0</v>
      </c>
      <c r="O3089">
        <v>7731300</v>
      </c>
      <c r="P3089">
        <v>0</v>
      </c>
      <c r="Q3089" t="s">
        <v>7626</v>
      </c>
      <c r="R3089" t="s">
        <v>3125</v>
      </c>
      <c r="S3089" t="s">
        <v>3735</v>
      </c>
      <c r="T3089" t="s">
        <v>3085</v>
      </c>
      <c r="U3089" t="s">
        <v>7627</v>
      </c>
      <c r="V3089" t="s">
        <v>7628</v>
      </c>
      <c r="W3089" t="s">
        <v>3085</v>
      </c>
      <c r="X3089" t="str">
        <f t="shared" si="48"/>
        <v>Funcionamiento</v>
      </c>
      <c r="Y3089" t="s">
        <v>7376</v>
      </c>
    </row>
    <row r="3090" spans="1:25">
      <c r="A3090" t="s">
        <v>3421</v>
      </c>
      <c r="B3090" t="s">
        <v>4372</v>
      </c>
      <c r="C3090" t="s">
        <v>7625</v>
      </c>
      <c r="D3090" t="s">
        <v>3076</v>
      </c>
      <c r="E3090" t="s">
        <v>3077</v>
      </c>
      <c r="F3090" t="s">
        <v>7375</v>
      </c>
      <c r="G3090" t="s">
        <v>7376</v>
      </c>
      <c r="H3090" t="s">
        <v>322</v>
      </c>
      <c r="I3090" t="s">
        <v>323</v>
      </c>
      <c r="J3090" t="s">
        <v>246</v>
      </c>
      <c r="K3090" t="s">
        <v>3079</v>
      </c>
      <c r="L3090" t="s">
        <v>247</v>
      </c>
      <c r="M3090">
        <v>2139300</v>
      </c>
      <c r="N3090">
        <v>0</v>
      </c>
      <c r="O3090">
        <v>2139300</v>
      </c>
      <c r="P3090">
        <v>0</v>
      </c>
      <c r="Q3090" t="s">
        <v>7626</v>
      </c>
      <c r="R3090" t="s">
        <v>3125</v>
      </c>
      <c r="S3090" t="s">
        <v>3735</v>
      </c>
      <c r="T3090" t="s">
        <v>3085</v>
      </c>
      <c r="U3090" t="s">
        <v>7627</v>
      </c>
      <c r="V3090" t="s">
        <v>7628</v>
      </c>
      <c r="W3090" t="s">
        <v>3085</v>
      </c>
      <c r="X3090" t="str">
        <f t="shared" si="48"/>
        <v>Funcionamiento</v>
      </c>
      <c r="Y3090" t="s">
        <v>7376</v>
      </c>
    </row>
    <row r="3091" spans="1:25">
      <c r="A3091" t="s">
        <v>3428</v>
      </c>
      <c r="B3091" t="s">
        <v>4372</v>
      </c>
      <c r="C3091" t="s">
        <v>7629</v>
      </c>
      <c r="D3091" t="s">
        <v>3076</v>
      </c>
      <c r="E3091" t="s">
        <v>3077</v>
      </c>
      <c r="F3091" t="s">
        <v>7375</v>
      </c>
      <c r="G3091" t="s">
        <v>7376</v>
      </c>
      <c r="H3091" t="s">
        <v>336</v>
      </c>
      <c r="I3091" t="s">
        <v>337</v>
      </c>
      <c r="J3091" t="s">
        <v>246</v>
      </c>
      <c r="K3091" t="s">
        <v>3079</v>
      </c>
      <c r="L3091" t="s">
        <v>247</v>
      </c>
      <c r="M3091">
        <v>2354967</v>
      </c>
      <c r="N3091">
        <v>0</v>
      </c>
      <c r="O3091">
        <v>2354967</v>
      </c>
      <c r="P3091">
        <v>0</v>
      </c>
      <c r="Q3091" t="s">
        <v>7630</v>
      </c>
      <c r="R3091" t="s">
        <v>3133</v>
      </c>
      <c r="S3091" t="s">
        <v>7631</v>
      </c>
      <c r="T3091" t="s">
        <v>3085</v>
      </c>
      <c r="U3091" t="s">
        <v>7632</v>
      </c>
      <c r="V3091" t="s">
        <v>7633</v>
      </c>
      <c r="W3091" t="s">
        <v>3123</v>
      </c>
      <c r="X3091" t="str">
        <f t="shared" si="48"/>
        <v>Funcionamiento</v>
      </c>
      <c r="Y3091" t="s">
        <v>7376</v>
      </c>
    </row>
    <row r="3092" spans="1:25">
      <c r="A3092" t="s">
        <v>3428</v>
      </c>
      <c r="B3092" t="s">
        <v>4372</v>
      </c>
      <c r="C3092" t="s">
        <v>7629</v>
      </c>
      <c r="D3092" t="s">
        <v>3076</v>
      </c>
      <c r="E3092" t="s">
        <v>3077</v>
      </c>
      <c r="F3092" t="s">
        <v>7375</v>
      </c>
      <c r="G3092" t="s">
        <v>7376</v>
      </c>
      <c r="H3092" t="s">
        <v>309</v>
      </c>
      <c r="I3092" t="s">
        <v>311</v>
      </c>
      <c r="J3092" t="s">
        <v>246</v>
      </c>
      <c r="K3092" t="s">
        <v>3079</v>
      </c>
      <c r="L3092" t="s">
        <v>247</v>
      </c>
      <c r="M3092">
        <v>3309779</v>
      </c>
      <c r="N3092">
        <v>0</v>
      </c>
      <c r="O3092">
        <v>3309779</v>
      </c>
      <c r="P3092">
        <v>0</v>
      </c>
      <c r="Q3092" t="s">
        <v>7630</v>
      </c>
      <c r="R3092" t="s">
        <v>3133</v>
      </c>
      <c r="S3092" t="s">
        <v>7631</v>
      </c>
      <c r="T3092" t="s">
        <v>3085</v>
      </c>
      <c r="U3092" t="s">
        <v>7632</v>
      </c>
      <c r="V3092" t="s">
        <v>7633</v>
      </c>
      <c r="W3092" t="s">
        <v>3123</v>
      </c>
      <c r="X3092" t="str">
        <f t="shared" si="48"/>
        <v>Funcionamiento</v>
      </c>
      <c r="Y3092" t="s">
        <v>7376</v>
      </c>
    </row>
    <row r="3093" spans="1:25">
      <c r="A3093" t="s">
        <v>3428</v>
      </c>
      <c r="B3093" t="s">
        <v>4372</v>
      </c>
      <c r="C3093" t="s">
        <v>7629</v>
      </c>
      <c r="D3093" t="s">
        <v>3076</v>
      </c>
      <c r="E3093" t="s">
        <v>3077</v>
      </c>
      <c r="F3093" t="s">
        <v>7375</v>
      </c>
      <c r="G3093" t="s">
        <v>7376</v>
      </c>
      <c r="H3093" t="s">
        <v>333</v>
      </c>
      <c r="I3093" t="s">
        <v>335</v>
      </c>
      <c r="J3093" t="s">
        <v>246</v>
      </c>
      <c r="K3093" t="s">
        <v>3079</v>
      </c>
      <c r="L3093" t="s">
        <v>247</v>
      </c>
      <c r="M3093">
        <v>251380</v>
      </c>
      <c r="N3093">
        <v>0</v>
      </c>
      <c r="O3093">
        <v>251380</v>
      </c>
      <c r="P3093">
        <v>0</v>
      </c>
      <c r="Q3093" t="s">
        <v>7630</v>
      </c>
      <c r="R3093" t="s">
        <v>3133</v>
      </c>
      <c r="S3093" t="s">
        <v>7631</v>
      </c>
      <c r="T3093" t="s">
        <v>3085</v>
      </c>
      <c r="U3093" t="s">
        <v>7632</v>
      </c>
      <c r="V3093" t="s">
        <v>7633</v>
      </c>
      <c r="W3093" t="s">
        <v>3123</v>
      </c>
      <c r="X3093" t="str">
        <f t="shared" si="48"/>
        <v>Funcionamiento</v>
      </c>
      <c r="Y3093" t="s">
        <v>7376</v>
      </c>
    </row>
    <row r="3094" spans="1:25">
      <c r="A3094" t="s">
        <v>3428</v>
      </c>
      <c r="B3094" t="s">
        <v>4372</v>
      </c>
      <c r="C3094" t="s">
        <v>7629</v>
      </c>
      <c r="D3094" t="s">
        <v>3076</v>
      </c>
      <c r="E3094" t="s">
        <v>3077</v>
      </c>
      <c r="F3094" t="s">
        <v>7375</v>
      </c>
      <c r="G3094" t="s">
        <v>7376</v>
      </c>
      <c r="H3094" t="s">
        <v>303</v>
      </c>
      <c r="I3094" t="s">
        <v>305</v>
      </c>
      <c r="J3094" t="s">
        <v>246</v>
      </c>
      <c r="K3094" t="s">
        <v>3079</v>
      </c>
      <c r="L3094" t="s">
        <v>247</v>
      </c>
      <c r="M3094">
        <v>5430566</v>
      </c>
      <c r="N3094">
        <v>0</v>
      </c>
      <c r="O3094">
        <v>5430566</v>
      </c>
      <c r="P3094">
        <v>0</v>
      </c>
      <c r="Q3094" t="s">
        <v>7630</v>
      </c>
      <c r="R3094" t="s">
        <v>3133</v>
      </c>
      <c r="S3094" t="s">
        <v>7631</v>
      </c>
      <c r="T3094" t="s">
        <v>3085</v>
      </c>
      <c r="U3094" t="s">
        <v>7632</v>
      </c>
      <c r="V3094" t="s">
        <v>7633</v>
      </c>
      <c r="W3094" t="s">
        <v>3123</v>
      </c>
      <c r="X3094" t="str">
        <f t="shared" si="48"/>
        <v>Funcionamiento</v>
      </c>
      <c r="Y3094" t="s">
        <v>7376</v>
      </c>
    </row>
    <row r="3095" spans="1:25">
      <c r="A3095" t="s">
        <v>3428</v>
      </c>
      <c r="B3095" t="s">
        <v>4372</v>
      </c>
      <c r="C3095" t="s">
        <v>7629</v>
      </c>
      <c r="D3095" t="s">
        <v>3076</v>
      </c>
      <c r="E3095" t="s">
        <v>3077</v>
      </c>
      <c r="F3095" t="s">
        <v>7375</v>
      </c>
      <c r="G3095" t="s">
        <v>7376</v>
      </c>
      <c r="H3095" t="s">
        <v>312</v>
      </c>
      <c r="I3095" t="s">
        <v>3333</v>
      </c>
      <c r="J3095" t="s">
        <v>246</v>
      </c>
      <c r="K3095" t="s">
        <v>3079</v>
      </c>
      <c r="L3095" t="s">
        <v>247</v>
      </c>
      <c r="M3095">
        <v>2159934</v>
      </c>
      <c r="N3095">
        <v>0</v>
      </c>
      <c r="O3095">
        <v>2159934</v>
      </c>
      <c r="P3095">
        <v>0</v>
      </c>
      <c r="Q3095" t="s">
        <v>7630</v>
      </c>
      <c r="R3095" t="s">
        <v>3133</v>
      </c>
      <c r="S3095" t="s">
        <v>7631</v>
      </c>
      <c r="T3095" t="s">
        <v>3085</v>
      </c>
      <c r="U3095" t="s">
        <v>7632</v>
      </c>
      <c r="V3095" t="s">
        <v>7633</v>
      </c>
      <c r="W3095" t="s">
        <v>3123</v>
      </c>
      <c r="X3095" t="str">
        <f t="shared" si="48"/>
        <v>Funcionamiento</v>
      </c>
      <c r="Y3095" t="s">
        <v>7376</v>
      </c>
    </row>
    <row r="3096" spans="1:25">
      <c r="A3096" t="s">
        <v>3428</v>
      </c>
      <c r="B3096" t="s">
        <v>4372</v>
      </c>
      <c r="C3096" t="s">
        <v>7629</v>
      </c>
      <c r="D3096" t="s">
        <v>3076</v>
      </c>
      <c r="E3096" t="s">
        <v>3077</v>
      </c>
      <c r="F3096" t="s">
        <v>7375</v>
      </c>
      <c r="G3096" t="s">
        <v>7376</v>
      </c>
      <c r="H3096" t="s">
        <v>331</v>
      </c>
      <c r="I3096" t="s">
        <v>587</v>
      </c>
      <c r="J3096" t="s">
        <v>246</v>
      </c>
      <c r="K3096" t="s">
        <v>3079</v>
      </c>
      <c r="L3096" t="s">
        <v>247</v>
      </c>
      <c r="M3096">
        <v>3237140</v>
      </c>
      <c r="N3096">
        <v>0</v>
      </c>
      <c r="O3096">
        <v>3237140</v>
      </c>
      <c r="P3096">
        <v>0</v>
      </c>
      <c r="Q3096" t="s">
        <v>7630</v>
      </c>
      <c r="R3096" t="s">
        <v>3133</v>
      </c>
      <c r="S3096" t="s">
        <v>7631</v>
      </c>
      <c r="T3096" t="s">
        <v>3085</v>
      </c>
      <c r="U3096" t="s">
        <v>7632</v>
      </c>
      <c r="V3096" t="s">
        <v>7633</v>
      </c>
      <c r="W3096" t="s">
        <v>3123</v>
      </c>
      <c r="X3096" t="str">
        <f t="shared" si="48"/>
        <v>Funcionamiento</v>
      </c>
      <c r="Y3096" t="s">
        <v>7376</v>
      </c>
    </row>
    <row r="3097" spans="1:25">
      <c r="A3097" t="s">
        <v>3428</v>
      </c>
      <c r="B3097" t="s">
        <v>4372</v>
      </c>
      <c r="C3097" t="s">
        <v>7629</v>
      </c>
      <c r="D3097" t="s">
        <v>3076</v>
      </c>
      <c r="E3097" t="s">
        <v>3077</v>
      </c>
      <c r="F3097" t="s">
        <v>7375</v>
      </c>
      <c r="G3097" t="s">
        <v>7376</v>
      </c>
      <c r="H3097" t="s">
        <v>292</v>
      </c>
      <c r="I3097" t="s">
        <v>293</v>
      </c>
      <c r="J3097" t="s">
        <v>246</v>
      </c>
      <c r="K3097" t="s">
        <v>3079</v>
      </c>
      <c r="L3097" t="s">
        <v>247</v>
      </c>
      <c r="M3097">
        <v>57649947</v>
      </c>
      <c r="N3097">
        <v>0</v>
      </c>
      <c r="O3097">
        <v>57649947</v>
      </c>
      <c r="P3097">
        <v>0</v>
      </c>
      <c r="Q3097" t="s">
        <v>7630</v>
      </c>
      <c r="R3097" t="s">
        <v>3133</v>
      </c>
      <c r="S3097" t="s">
        <v>7631</v>
      </c>
      <c r="T3097" t="s">
        <v>3085</v>
      </c>
      <c r="U3097" t="s">
        <v>7632</v>
      </c>
      <c r="V3097" t="s">
        <v>7633</v>
      </c>
      <c r="W3097" t="s">
        <v>3123</v>
      </c>
      <c r="X3097" t="str">
        <f t="shared" si="48"/>
        <v>Funcionamiento</v>
      </c>
      <c r="Y3097" t="s">
        <v>7376</v>
      </c>
    </row>
    <row r="3098" spans="1:25">
      <c r="A3098" t="s">
        <v>3428</v>
      </c>
      <c r="B3098" t="s">
        <v>4372</v>
      </c>
      <c r="C3098" t="s">
        <v>7629</v>
      </c>
      <c r="D3098" t="s">
        <v>3076</v>
      </c>
      <c r="E3098" t="s">
        <v>3077</v>
      </c>
      <c r="F3098" t="s">
        <v>7375</v>
      </c>
      <c r="G3098" t="s">
        <v>7376</v>
      </c>
      <c r="H3098" t="s">
        <v>294</v>
      </c>
      <c r="I3098" t="s">
        <v>296</v>
      </c>
      <c r="J3098" t="s">
        <v>246</v>
      </c>
      <c r="K3098" t="s">
        <v>3079</v>
      </c>
      <c r="L3098" t="s">
        <v>247</v>
      </c>
      <c r="M3098">
        <v>1405684</v>
      </c>
      <c r="N3098">
        <v>0</v>
      </c>
      <c r="O3098">
        <v>1405684</v>
      </c>
      <c r="P3098">
        <v>0</v>
      </c>
      <c r="Q3098" t="s">
        <v>7630</v>
      </c>
      <c r="R3098" t="s">
        <v>3133</v>
      </c>
      <c r="S3098" t="s">
        <v>7631</v>
      </c>
      <c r="T3098" t="s">
        <v>3085</v>
      </c>
      <c r="U3098" t="s">
        <v>7632</v>
      </c>
      <c r="V3098" t="s">
        <v>7633</v>
      </c>
      <c r="W3098" t="s">
        <v>3123</v>
      </c>
      <c r="X3098" t="str">
        <f t="shared" si="48"/>
        <v>Funcionamiento</v>
      </c>
      <c r="Y3098" t="s">
        <v>7376</v>
      </c>
    </row>
    <row r="3099" spans="1:25">
      <c r="A3099" t="s">
        <v>3305</v>
      </c>
      <c r="B3099" t="s">
        <v>4105</v>
      </c>
      <c r="C3099" t="s">
        <v>7634</v>
      </c>
      <c r="D3099" t="s">
        <v>3076</v>
      </c>
      <c r="E3099" t="s">
        <v>3077</v>
      </c>
      <c r="F3099" t="s">
        <v>3234</v>
      </c>
      <c r="G3099" t="s">
        <v>7376</v>
      </c>
      <c r="H3099" t="s">
        <v>535</v>
      </c>
      <c r="I3099" t="s">
        <v>673</v>
      </c>
      <c r="J3099" t="s">
        <v>246</v>
      </c>
      <c r="K3099" t="s">
        <v>3079</v>
      </c>
      <c r="L3099" t="s">
        <v>247</v>
      </c>
      <c r="M3099">
        <v>8661330</v>
      </c>
      <c r="N3099">
        <v>-1668108</v>
      </c>
      <c r="O3099">
        <v>6993222</v>
      </c>
      <c r="P3099">
        <v>0</v>
      </c>
      <c r="Q3099" t="s">
        <v>7635</v>
      </c>
      <c r="R3099" t="s">
        <v>3486</v>
      </c>
      <c r="S3099" t="s">
        <v>7636</v>
      </c>
      <c r="T3099" t="s">
        <v>7637</v>
      </c>
      <c r="U3099" t="s">
        <v>7638</v>
      </c>
      <c r="V3099" t="s">
        <v>7639</v>
      </c>
      <c r="W3099" t="s">
        <v>3085</v>
      </c>
      <c r="X3099" t="str">
        <f t="shared" si="48"/>
        <v>Inversión</v>
      </c>
      <c r="Y3099" t="s">
        <v>3241</v>
      </c>
    </row>
    <row r="3100" spans="1:25">
      <c r="A3100" t="s">
        <v>3125</v>
      </c>
      <c r="B3100" t="s">
        <v>4105</v>
      </c>
      <c r="C3100" t="s">
        <v>7640</v>
      </c>
      <c r="D3100" t="s">
        <v>3076</v>
      </c>
      <c r="E3100" t="s">
        <v>3077</v>
      </c>
      <c r="F3100" t="s">
        <v>3149</v>
      </c>
      <c r="G3100" t="s">
        <v>7376</v>
      </c>
      <c r="H3100" t="s">
        <v>437</v>
      </c>
      <c r="I3100" t="s">
        <v>649</v>
      </c>
      <c r="J3100" t="s">
        <v>246</v>
      </c>
      <c r="K3100" t="s">
        <v>3150</v>
      </c>
      <c r="L3100" t="s">
        <v>247</v>
      </c>
      <c r="M3100">
        <v>22752900</v>
      </c>
      <c r="N3100">
        <v>-9919570</v>
      </c>
      <c r="O3100">
        <v>12833330</v>
      </c>
      <c r="P3100">
        <v>0</v>
      </c>
      <c r="Q3100" t="s">
        <v>7641</v>
      </c>
      <c r="R3100" t="s">
        <v>3492</v>
      </c>
      <c r="S3100" t="s">
        <v>7642</v>
      </c>
      <c r="T3100" t="s">
        <v>7643</v>
      </c>
      <c r="U3100" t="s">
        <v>7644</v>
      </c>
      <c r="V3100" t="s">
        <v>7645</v>
      </c>
      <c r="W3100" t="s">
        <v>3085</v>
      </c>
      <c r="X3100" t="str">
        <f t="shared" si="48"/>
        <v>Inversión</v>
      </c>
      <c r="Y3100" t="s">
        <v>3157</v>
      </c>
    </row>
    <row r="3101" spans="1:25">
      <c r="A3101" t="s">
        <v>3133</v>
      </c>
      <c r="B3101" t="s">
        <v>4105</v>
      </c>
      <c r="C3101" t="s">
        <v>7646</v>
      </c>
      <c r="D3101" t="s">
        <v>3076</v>
      </c>
      <c r="E3101" t="s">
        <v>3077</v>
      </c>
      <c r="F3101" t="s">
        <v>3149</v>
      </c>
      <c r="G3101" t="s">
        <v>7376</v>
      </c>
      <c r="H3101" t="s">
        <v>437</v>
      </c>
      <c r="I3101" t="s">
        <v>649</v>
      </c>
      <c r="J3101" t="s">
        <v>246</v>
      </c>
      <c r="K3101" t="s">
        <v>3150</v>
      </c>
      <c r="L3101" t="s">
        <v>247</v>
      </c>
      <c r="M3101">
        <v>8385135</v>
      </c>
      <c r="N3101">
        <v>-5791462</v>
      </c>
      <c r="O3101">
        <v>2593673</v>
      </c>
      <c r="P3101">
        <v>0</v>
      </c>
      <c r="Q3101" t="s">
        <v>7647</v>
      </c>
      <c r="R3101" t="s">
        <v>4280</v>
      </c>
      <c r="S3101" t="s">
        <v>3791</v>
      </c>
      <c r="T3101" t="s">
        <v>7648</v>
      </c>
      <c r="U3101" t="s">
        <v>7649</v>
      </c>
      <c r="V3101" t="s">
        <v>7650</v>
      </c>
      <c r="W3101" t="s">
        <v>3085</v>
      </c>
      <c r="X3101" t="str">
        <f t="shared" si="48"/>
        <v>Inversión</v>
      </c>
      <c r="Y3101" t="s">
        <v>3157</v>
      </c>
    </row>
    <row r="3102" spans="1:25">
      <c r="A3102" t="s">
        <v>3438</v>
      </c>
      <c r="B3102" t="s">
        <v>4105</v>
      </c>
      <c r="C3102" t="s">
        <v>7651</v>
      </c>
      <c r="D3102" t="s">
        <v>3076</v>
      </c>
      <c r="E3102" t="s">
        <v>3077</v>
      </c>
      <c r="F3102" t="s">
        <v>3149</v>
      </c>
      <c r="G3102" t="s">
        <v>7376</v>
      </c>
      <c r="H3102" t="s">
        <v>437</v>
      </c>
      <c r="I3102" t="s">
        <v>649</v>
      </c>
      <c r="J3102" t="s">
        <v>246</v>
      </c>
      <c r="K3102" t="s">
        <v>3150</v>
      </c>
      <c r="L3102" t="s">
        <v>247</v>
      </c>
      <c r="M3102">
        <v>3890510</v>
      </c>
      <c r="N3102">
        <v>-1642661</v>
      </c>
      <c r="O3102">
        <v>2247849</v>
      </c>
      <c r="P3102">
        <v>0</v>
      </c>
      <c r="Q3102" t="s">
        <v>7652</v>
      </c>
      <c r="R3102" t="s">
        <v>3318</v>
      </c>
      <c r="S3102" t="s">
        <v>7653</v>
      </c>
      <c r="T3102" t="s">
        <v>7654</v>
      </c>
      <c r="U3102" t="s">
        <v>7655</v>
      </c>
      <c r="V3102" t="s">
        <v>7656</v>
      </c>
      <c r="W3102" t="s">
        <v>3085</v>
      </c>
      <c r="X3102" t="str">
        <f t="shared" si="48"/>
        <v>Inversión</v>
      </c>
      <c r="Y3102" t="s">
        <v>3157</v>
      </c>
    </row>
    <row r="3103" spans="1:25">
      <c r="A3103" t="s">
        <v>3464</v>
      </c>
      <c r="B3103" t="s">
        <v>3803</v>
      </c>
      <c r="C3103" t="s">
        <v>7657</v>
      </c>
      <c r="D3103" t="s">
        <v>3076</v>
      </c>
      <c r="E3103" t="s">
        <v>3077</v>
      </c>
      <c r="F3103" t="s">
        <v>3149</v>
      </c>
      <c r="G3103" t="s">
        <v>7376</v>
      </c>
      <c r="H3103" t="s">
        <v>437</v>
      </c>
      <c r="I3103" t="s">
        <v>649</v>
      </c>
      <c r="J3103" t="s">
        <v>253</v>
      </c>
      <c r="K3103" t="s">
        <v>3115</v>
      </c>
      <c r="L3103" t="s">
        <v>247</v>
      </c>
      <c r="M3103">
        <v>5187346</v>
      </c>
      <c r="N3103">
        <v>0</v>
      </c>
      <c r="O3103">
        <v>5187346</v>
      </c>
      <c r="P3103">
        <v>0</v>
      </c>
      <c r="Q3103" t="s">
        <v>7658</v>
      </c>
      <c r="R3103" t="s">
        <v>3464</v>
      </c>
      <c r="S3103" t="s">
        <v>7659</v>
      </c>
      <c r="T3103" t="s">
        <v>3293</v>
      </c>
      <c r="U3103" t="s">
        <v>7660</v>
      </c>
      <c r="V3103" t="s">
        <v>7661</v>
      </c>
      <c r="W3103" t="s">
        <v>3085</v>
      </c>
      <c r="X3103" t="str">
        <f t="shared" si="48"/>
        <v>Inversión</v>
      </c>
      <c r="Y3103" t="s">
        <v>3157</v>
      </c>
    </row>
    <row r="3104" spans="1:25">
      <c r="A3104" t="s">
        <v>3326</v>
      </c>
      <c r="B3104" t="s">
        <v>3803</v>
      </c>
      <c r="C3104" t="s">
        <v>7662</v>
      </c>
      <c r="D3104" t="s">
        <v>3076</v>
      </c>
      <c r="E3104" t="s">
        <v>3077</v>
      </c>
      <c r="F3104" t="s">
        <v>3149</v>
      </c>
      <c r="G3104" t="s">
        <v>7376</v>
      </c>
      <c r="H3104" t="s">
        <v>437</v>
      </c>
      <c r="I3104" t="s">
        <v>649</v>
      </c>
      <c r="J3104" t="s">
        <v>253</v>
      </c>
      <c r="K3104" t="s">
        <v>3115</v>
      </c>
      <c r="L3104" t="s">
        <v>247</v>
      </c>
      <c r="M3104">
        <v>42472080</v>
      </c>
      <c r="N3104">
        <v>0</v>
      </c>
      <c r="O3104">
        <v>42472080</v>
      </c>
      <c r="P3104">
        <v>0</v>
      </c>
      <c r="Q3104" t="s">
        <v>7663</v>
      </c>
      <c r="R3104" t="s">
        <v>3326</v>
      </c>
      <c r="S3104" t="s">
        <v>7664</v>
      </c>
      <c r="T3104" t="s">
        <v>7665</v>
      </c>
      <c r="U3104" t="s">
        <v>7666</v>
      </c>
      <c r="V3104" t="s">
        <v>7667</v>
      </c>
      <c r="W3104" t="s">
        <v>3085</v>
      </c>
      <c r="X3104" t="str">
        <f t="shared" si="48"/>
        <v>Inversión</v>
      </c>
      <c r="Y3104" t="s">
        <v>3157</v>
      </c>
    </row>
    <row r="3105" spans="1:25">
      <c r="A3105" t="s">
        <v>3311</v>
      </c>
      <c r="B3105" t="s">
        <v>3803</v>
      </c>
      <c r="C3105" t="s">
        <v>7668</v>
      </c>
      <c r="D3105" t="s">
        <v>3076</v>
      </c>
      <c r="E3105" t="s">
        <v>3077</v>
      </c>
      <c r="F3105" t="s">
        <v>3149</v>
      </c>
      <c r="G3105" t="s">
        <v>7376</v>
      </c>
      <c r="H3105" t="s">
        <v>437</v>
      </c>
      <c r="I3105" t="s">
        <v>649</v>
      </c>
      <c r="J3105" t="s">
        <v>253</v>
      </c>
      <c r="K3105" t="s">
        <v>3115</v>
      </c>
      <c r="L3105" t="s">
        <v>247</v>
      </c>
      <c r="M3105">
        <v>13213536</v>
      </c>
      <c r="N3105">
        <v>0</v>
      </c>
      <c r="O3105">
        <v>13213536</v>
      </c>
      <c r="P3105">
        <v>0</v>
      </c>
      <c r="Q3105" t="s">
        <v>7669</v>
      </c>
      <c r="R3105" t="s">
        <v>3311</v>
      </c>
      <c r="S3105" t="s">
        <v>7670</v>
      </c>
      <c r="T3105" t="s">
        <v>7671</v>
      </c>
      <c r="U3105" t="s">
        <v>7672</v>
      </c>
      <c r="V3105" t="s">
        <v>7673</v>
      </c>
      <c r="W3105" t="s">
        <v>3085</v>
      </c>
      <c r="X3105" t="str">
        <f t="shared" si="48"/>
        <v>Inversión</v>
      </c>
      <c r="Y3105" t="s">
        <v>3157</v>
      </c>
    </row>
    <row r="3106" spans="1:25">
      <c r="A3106" t="s">
        <v>3458</v>
      </c>
      <c r="B3106" t="s">
        <v>3803</v>
      </c>
      <c r="C3106" t="s">
        <v>7674</v>
      </c>
      <c r="D3106" t="s">
        <v>3076</v>
      </c>
      <c r="E3106" t="s">
        <v>3077</v>
      </c>
      <c r="F3106" t="s">
        <v>3149</v>
      </c>
      <c r="G3106" t="s">
        <v>7376</v>
      </c>
      <c r="H3106" t="s">
        <v>437</v>
      </c>
      <c r="I3106" t="s">
        <v>649</v>
      </c>
      <c r="J3106" t="s">
        <v>253</v>
      </c>
      <c r="K3106" t="s">
        <v>3115</v>
      </c>
      <c r="L3106" t="s">
        <v>247</v>
      </c>
      <c r="M3106">
        <v>7000000</v>
      </c>
      <c r="N3106">
        <v>0</v>
      </c>
      <c r="O3106">
        <v>7000000</v>
      </c>
      <c r="P3106">
        <v>0</v>
      </c>
      <c r="Q3106" t="s">
        <v>7675</v>
      </c>
      <c r="R3106" t="s">
        <v>3472</v>
      </c>
      <c r="S3106" t="s">
        <v>4823</v>
      </c>
      <c r="T3106" t="s">
        <v>7676</v>
      </c>
      <c r="U3106" t="s">
        <v>7677</v>
      </c>
      <c r="V3106" t="s">
        <v>7678</v>
      </c>
      <c r="W3106" t="s">
        <v>3085</v>
      </c>
      <c r="X3106" t="str">
        <f t="shared" si="48"/>
        <v>Inversión</v>
      </c>
      <c r="Y3106" t="s">
        <v>3157</v>
      </c>
    </row>
    <row r="3107" spans="1:25">
      <c r="A3107" t="s">
        <v>3472</v>
      </c>
      <c r="B3107" t="s">
        <v>3803</v>
      </c>
      <c r="C3107" t="s">
        <v>7679</v>
      </c>
      <c r="D3107" t="s">
        <v>3076</v>
      </c>
      <c r="E3107" t="s">
        <v>3077</v>
      </c>
      <c r="F3107" t="s">
        <v>3149</v>
      </c>
      <c r="G3107" t="s">
        <v>7376</v>
      </c>
      <c r="H3107" t="s">
        <v>437</v>
      </c>
      <c r="I3107" t="s">
        <v>649</v>
      </c>
      <c r="J3107" t="s">
        <v>253</v>
      </c>
      <c r="K3107" t="s">
        <v>3115</v>
      </c>
      <c r="L3107" t="s">
        <v>247</v>
      </c>
      <c r="M3107">
        <v>3303384</v>
      </c>
      <c r="N3107">
        <v>0</v>
      </c>
      <c r="O3107">
        <v>3303384</v>
      </c>
      <c r="P3107">
        <v>0</v>
      </c>
      <c r="Q3107" t="s">
        <v>7680</v>
      </c>
      <c r="R3107" t="s">
        <v>3344</v>
      </c>
      <c r="S3107" t="s">
        <v>7681</v>
      </c>
      <c r="T3107" t="s">
        <v>7682</v>
      </c>
      <c r="U3107" t="s">
        <v>7683</v>
      </c>
      <c r="V3107" t="s">
        <v>7684</v>
      </c>
      <c r="W3107" t="s">
        <v>3085</v>
      </c>
      <c r="X3107" t="str">
        <f t="shared" si="48"/>
        <v>Inversión</v>
      </c>
      <c r="Y3107" t="s">
        <v>3157</v>
      </c>
    </row>
    <row r="3108" spans="1:25">
      <c r="A3108" t="s">
        <v>3344</v>
      </c>
      <c r="B3108" t="s">
        <v>3821</v>
      </c>
      <c r="C3108" t="s">
        <v>7685</v>
      </c>
      <c r="D3108" t="s">
        <v>3076</v>
      </c>
      <c r="E3108" t="s">
        <v>3077</v>
      </c>
      <c r="F3108" t="s">
        <v>7375</v>
      </c>
      <c r="G3108" t="s">
        <v>7376</v>
      </c>
      <c r="H3108" t="s">
        <v>309</v>
      </c>
      <c r="I3108" t="s">
        <v>311</v>
      </c>
      <c r="J3108" t="s">
        <v>246</v>
      </c>
      <c r="K3108" t="s">
        <v>3079</v>
      </c>
      <c r="L3108" t="s">
        <v>247</v>
      </c>
      <c r="M3108">
        <v>9374185</v>
      </c>
      <c r="N3108">
        <v>0</v>
      </c>
      <c r="O3108">
        <v>9374185</v>
      </c>
      <c r="P3108">
        <v>0</v>
      </c>
      <c r="Q3108" t="s">
        <v>7686</v>
      </c>
      <c r="R3108" t="s">
        <v>3358</v>
      </c>
      <c r="S3108" t="s">
        <v>7687</v>
      </c>
      <c r="T3108" t="s">
        <v>3085</v>
      </c>
      <c r="U3108" t="s">
        <v>7688</v>
      </c>
      <c r="V3108" t="s">
        <v>7689</v>
      </c>
      <c r="W3108" t="s">
        <v>3085</v>
      </c>
      <c r="X3108" t="str">
        <f t="shared" si="48"/>
        <v>Funcionamiento</v>
      </c>
      <c r="Y3108" t="s">
        <v>7376</v>
      </c>
    </row>
    <row r="3109" spans="1:25">
      <c r="A3109" t="s">
        <v>3344</v>
      </c>
      <c r="B3109" t="s">
        <v>3821</v>
      </c>
      <c r="C3109" t="s">
        <v>7685</v>
      </c>
      <c r="D3109" t="s">
        <v>3076</v>
      </c>
      <c r="E3109" t="s">
        <v>3077</v>
      </c>
      <c r="F3109" t="s">
        <v>7375</v>
      </c>
      <c r="G3109" t="s">
        <v>7376</v>
      </c>
      <c r="H3109" t="s">
        <v>312</v>
      </c>
      <c r="I3109" t="s">
        <v>3333</v>
      </c>
      <c r="J3109" t="s">
        <v>246</v>
      </c>
      <c r="K3109" t="s">
        <v>3079</v>
      </c>
      <c r="L3109" t="s">
        <v>247</v>
      </c>
      <c r="M3109">
        <v>2084508</v>
      </c>
      <c r="N3109">
        <v>0</v>
      </c>
      <c r="O3109">
        <v>2084508</v>
      </c>
      <c r="P3109">
        <v>0</v>
      </c>
      <c r="Q3109" t="s">
        <v>7686</v>
      </c>
      <c r="R3109" t="s">
        <v>3358</v>
      </c>
      <c r="S3109" t="s">
        <v>7687</v>
      </c>
      <c r="T3109" t="s">
        <v>3085</v>
      </c>
      <c r="U3109" t="s">
        <v>7688</v>
      </c>
      <c r="V3109" t="s">
        <v>7689</v>
      </c>
      <c r="W3109" t="s">
        <v>3085</v>
      </c>
      <c r="X3109" t="str">
        <f t="shared" si="48"/>
        <v>Funcionamiento</v>
      </c>
      <c r="Y3109" t="s">
        <v>7376</v>
      </c>
    </row>
    <row r="3110" spans="1:25">
      <c r="A3110" t="s">
        <v>3344</v>
      </c>
      <c r="B3110" t="s">
        <v>3821</v>
      </c>
      <c r="C3110" t="s">
        <v>7685</v>
      </c>
      <c r="D3110" t="s">
        <v>3076</v>
      </c>
      <c r="E3110" t="s">
        <v>3077</v>
      </c>
      <c r="F3110" t="s">
        <v>7375</v>
      </c>
      <c r="G3110" t="s">
        <v>7376</v>
      </c>
      <c r="H3110" t="s">
        <v>336</v>
      </c>
      <c r="I3110" t="s">
        <v>337</v>
      </c>
      <c r="J3110" t="s">
        <v>246</v>
      </c>
      <c r="K3110" t="s">
        <v>3079</v>
      </c>
      <c r="L3110" t="s">
        <v>247</v>
      </c>
      <c r="M3110">
        <v>2354967</v>
      </c>
      <c r="N3110">
        <v>0</v>
      </c>
      <c r="O3110">
        <v>2354967</v>
      </c>
      <c r="P3110">
        <v>0</v>
      </c>
      <c r="Q3110" t="s">
        <v>7686</v>
      </c>
      <c r="R3110" t="s">
        <v>3358</v>
      </c>
      <c r="S3110" t="s">
        <v>7687</v>
      </c>
      <c r="T3110" t="s">
        <v>3085</v>
      </c>
      <c r="U3110" t="s">
        <v>7688</v>
      </c>
      <c r="V3110" t="s">
        <v>7689</v>
      </c>
      <c r="W3110" t="s">
        <v>3085</v>
      </c>
      <c r="X3110" t="str">
        <f t="shared" si="48"/>
        <v>Funcionamiento</v>
      </c>
      <c r="Y3110" t="s">
        <v>7376</v>
      </c>
    </row>
    <row r="3111" spans="1:25">
      <c r="A3111" t="s">
        <v>3344</v>
      </c>
      <c r="B3111" t="s">
        <v>3821</v>
      </c>
      <c r="C3111" t="s">
        <v>7685</v>
      </c>
      <c r="D3111" t="s">
        <v>3076</v>
      </c>
      <c r="E3111" t="s">
        <v>3077</v>
      </c>
      <c r="F3111" t="s">
        <v>7375</v>
      </c>
      <c r="G3111" t="s">
        <v>7376</v>
      </c>
      <c r="H3111" t="s">
        <v>303</v>
      </c>
      <c r="I3111" t="s">
        <v>305</v>
      </c>
      <c r="J3111" t="s">
        <v>246</v>
      </c>
      <c r="K3111" t="s">
        <v>3079</v>
      </c>
      <c r="L3111" t="s">
        <v>247</v>
      </c>
      <c r="M3111">
        <v>1648477</v>
      </c>
      <c r="N3111">
        <v>0</v>
      </c>
      <c r="O3111">
        <v>1648477</v>
      </c>
      <c r="P3111">
        <v>0</v>
      </c>
      <c r="Q3111" t="s">
        <v>7686</v>
      </c>
      <c r="R3111" t="s">
        <v>3358</v>
      </c>
      <c r="S3111" t="s">
        <v>7687</v>
      </c>
      <c r="T3111" t="s">
        <v>3085</v>
      </c>
      <c r="U3111" t="s">
        <v>7688</v>
      </c>
      <c r="V3111" t="s">
        <v>7689</v>
      </c>
      <c r="W3111" t="s">
        <v>3085</v>
      </c>
      <c r="X3111" t="str">
        <f t="shared" si="48"/>
        <v>Funcionamiento</v>
      </c>
      <c r="Y3111" t="s">
        <v>7376</v>
      </c>
    </row>
    <row r="3112" spans="1:25">
      <c r="A3112" t="s">
        <v>3344</v>
      </c>
      <c r="B3112" t="s">
        <v>3821</v>
      </c>
      <c r="C3112" t="s">
        <v>7685</v>
      </c>
      <c r="D3112" t="s">
        <v>3076</v>
      </c>
      <c r="E3112" t="s">
        <v>3077</v>
      </c>
      <c r="F3112" t="s">
        <v>7375</v>
      </c>
      <c r="G3112" t="s">
        <v>7376</v>
      </c>
      <c r="H3112" t="s">
        <v>331</v>
      </c>
      <c r="I3112" t="s">
        <v>587</v>
      </c>
      <c r="J3112" t="s">
        <v>246</v>
      </c>
      <c r="K3112" t="s">
        <v>3079</v>
      </c>
      <c r="L3112" t="s">
        <v>247</v>
      </c>
      <c r="M3112">
        <v>12236405</v>
      </c>
      <c r="N3112">
        <v>0</v>
      </c>
      <c r="O3112">
        <v>12236405</v>
      </c>
      <c r="P3112">
        <v>0</v>
      </c>
      <c r="Q3112" t="s">
        <v>7686</v>
      </c>
      <c r="R3112" t="s">
        <v>3358</v>
      </c>
      <c r="S3112" t="s">
        <v>7687</v>
      </c>
      <c r="T3112" t="s">
        <v>3085</v>
      </c>
      <c r="U3112" t="s">
        <v>7688</v>
      </c>
      <c r="V3112" t="s">
        <v>7689</v>
      </c>
      <c r="W3112" t="s">
        <v>3085</v>
      </c>
      <c r="X3112" t="str">
        <f t="shared" si="48"/>
        <v>Funcionamiento</v>
      </c>
      <c r="Y3112" t="s">
        <v>7376</v>
      </c>
    </row>
    <row r="3113" spans="1:25">
      <c r="A3113" t="s">
        <v>3344</v>
      </c>
      <c r="B3113" t="s">
        <v>3821</v>
      </c>
      <c r="C3113" t="s">
        <v>7685</v>
      </c>
      <c r="D3113" t="s">
        <v>3076</v>
      </c>
      <c r="E3113" t="s">
        <v>3077</v>
      </c>
      <c r="F3113" t="s">
        <v>7375</v>
      </c>
      <c r="G3113" t="s">
        <v>7376</v>
      </c>
      <c r="H3113" t="s">
        <v>333</v>
      </c>
      <c r="I3113" t="s">
        <v>335</v>
      </c>
      <c r="J3113" t="s">
        <v>246</v>
      </c>
      <c r="K3113" t="s">
        <v>3079</v>
      </c>
      <c r="L3113" t="s">
        <v>247</v>
      </c>
      <c r="M3113">
        <v>875169</v>
      </c>
      <c r="N3113">
        <v>0</v>
      </c>
      <c r="O3113">
        <v>875169</v>
      </c>
      <c r="P3113">
        <v>0</v>
      </c>
      <c r="Q3113" t="s">
        <v>7686</v>
      </c>
      <c r="R3113" t="s">
        <v>3358</v>
      </c>
      <c r="S3113" t="s">
        <v>7687</v>
      </c>
      <c r="T3113" t="s">
        <v>3085</v>
      </c>
      <c r="U3113" t="s">
        <v>7688</v>
      </c>
      <c r="V3113" t="s">
        <v>7689</v>
      </c>
      <c r="W3113" t="s">
        <v>3085</v>
      </c>
      <c r="X3113" t="str">
        <f t="shared" si="48"/>
        <v>Funcionamiento</v>
      </c>
      <c r="Y3113" t="s">
        <v>7376</v>
      </c>
    </row>
    <row r="3114" spans="1:25">
      <c r="A3114" t="s">
        <v>3344</v>
      </c>
      <c r="B3114" t="s">
        <v>3821</v>
      </c>
      <c r="C3114" t="s">
        <v>7685</v>
      </c>
      <c r="D3114" t="s">
        <v>3076</v>
      </c>
      <c r="E3114" t="s">
        <v>3077</v>
      </c>
      <c r="F3114" t="s">
        <v>7375</v>
      </c>
      <c r="G3114" t="s">
        <v>7376</v>
      </c>
      <c r="H3114" t="s">
        <v>292</v>
      </c>
      <c r="I3114" t="s">
        <v>293</v>
      </c>
      <c r="J3114" t="s">
        <v>246</v>
      </c>
      <c r="K3114" t="s">
        <v>3079</v>
      </c>
      <c r="L3114" t="s">
        <v>247</v>
      </c>
      <c r="M3114">
        <v>56231701</v>
      </c>
      <c r="N3114">
        <v>0</v>
      </c>
      <c r="O3114">
        <v>56231701</v>
      </c>
      <c r="P3114">
        <v>0</v>
      </c>
      <c r="Q3114" t="s">
        <v>7686</v>
      </c>
      <c r="R3114" t="s">
        <v>3358</v>
      </c>
      <c r="S3114" t="s">
        <v>7687</v>
      </c>
      <c r="T3114" t="s">
        <v>3085</v>
      </c>
      <c r="U3114" t="s">
        <v>7688</v>
      </c>
      <c r="V3114" t="s">
        <v>7689</v>
      </c>
      <c r="W3114" t="s">
        <v>3085</v>
      </c>
      <c r="X3114" t="str">
        <f t="shared" si="48"/>
        <v>Funcionamiento</v>
      </c>
      <c r="Y3114" t="s">
        <v>7376</v>
      </c>
    </row>
    <row r="3115" spans="1:25">
      <c r="A3115" t="s">
        <v>3344</v>
      </c>
      <c r="B3115" t="s">
        <v>3821</v>
      </c>
      <c r="C3115" t="s">
        <v>7685</v>
      </c>
      <c r="D3115" t="s">
        <v>3076</v>
      </c>
      <c r="E3115" t="s">
        <v>3077</v>
      </c>
      <c r="F3115" t="s">
        <v>7375</v>
      </c>
      <c r="G3115" t="s">
        <v>7376</v>
      </c>
      <c r="H3115" t="s">
        <v>294</v>
      </c>
      <c r="I3115" t="s">
        <v>296</v>
      </c>
      <c r="J3115" t="s">
        <v>246</v>
      </c>
      <c r="K3115" t="s">
        <v>3079</v>
      </c>
      <c r="L3115" t="s">
        <v>247</v>
      </c>
      <c r="M3115">
        <v>1405684</v>
      </c>
      <c r="N3115">
        <v>0</v>
      </c>
      <c r="O3115">
        <v>1405684</v>
      </c>
      <c r="P3115">
        <v>0</v>
      </c>
      <c r="Q3115" t="s">
        <v>7686</v>
      </c>
      <c r="R3115" t="s">
        <v>3358</v>
      </c>
      <c r="S3115" t="s">
        <v>7687</v>
      </c>
      <c r="T3115" t="s">
        <v>3085</v>
      </c>
      <c r="U3115" t="s">
        <v>7688</v>
      </c>
      <c r="V3115" t="s">
        <v>7689</v>
      </c>
      <c r="W3115" t="s">
        <v>3085</v>
      </c>
      <c r="X3115" t="str">
        <f t="shared" si="48"/>
        <v>Funcionamiento</v>
      </c>
      <c r="Y3115" t="s">
        <v>7376</v>
      </c>
    </row>
    <row r="3116" spans="1:25">
      <c r="A3116" t="s">
        <v>3344</v>
      </c>
      <c r="B3116" t="s">
        <v>3821</v>
      </c>
      <c r="C3116" t="s">
        <v>7685</v>
      </c>
      <c r="D3116" t="s">
        <v>3076</v>
      </c>
      <c r="E3116" t="s">
        <v>3077</v>
      </c>
      <c r="F3116" t="s">
        <v>7375</v>
      </c>
      <c r="G3116" t="s">
        <v>7376</v>
      </c>
      <c r="H3116" t="s">
        <v>306</v>
      </c>
      <c r="I3116" t="s">
        <v>308</v>
      </c>
      <c r="J3116" t="s">
        <v>246</v>
      </c>
      <c r="K3116" t="s">
        <v>3079</v>
      </c>
      <c r="L3116" t="s">
        <v>247</v>
      </c>
      <c r="M3116">
        <v>82746455</v>
      </c>
      <c r="N3116">
        <v>0</v>
      </c>
      <c r="O3116">
        <v>82746455</v>
      </c>
      <c r="P3116">
        <v>0</v>
      </c>
      <c r="Q3116" t="s">
        <v>7686</v>
      </c>
      <c r="R3116" t="s">
        <v>3358</v>
      </c>
      <c r="S3116" t="s">
        <v>7687</v>
      </c>
      <c r="T3116" t="s">
        <v>3085</v>
      </c>
      <c r="U3116" t="s">
        <v>7688</v>
      </c>
      <c r="V3116" t="s">
        <v>7689</v>
      </c>
      <c r="W3116" t="s">
        <v>3085</v>
      </c>
      <c r="X3116" t="str">
        <f t="shared" si="48"/>
        <v>Funcionamiento</v>
      </c>
      <c r="Y3116" t="s">
        <v>7376</v>
      </c>
    </row>
    <row r="3117" spans="1:25">
      <c r="A3117" t="s">
        <v>3486</v>
      </c>
      <c r="B3117" t="s">
        <v>3821</v>
      </c>
      <c r="C3117" t="s">
        <v>7690</v>
      </c>
      <c r="D3117" t="s">
        <v>3076</v>
      </c>
      <c r="E3117" t="s">
        <v>3077</v>
      </c>
      <c r="F3117" t="s">
        <v>7375</v>
      </c>
      <c r="G3117" t="s">
        <v>7376</v>
      </c>
      <c r="H3117" t="s">
        <v>324</v>
      </c>
      <c r="I3117" t="s">
        <v>325</v>
      </c>
      <c r="J3117" t="s">
        <v>246</v>
      </c>
      <c r="K3117" t="s">
        <v>3079</v>
      </c>
      <c r="L3117" t="s">
        <v>247</v>
      </c>
      <c r="M3117">
        <v>1579900</v>
      </c>
      <c r="N3117">
        <v>0</v>
      </c>
      <c r="O3117">
        <v>1579900</v>
      </c>
      <c r="P3117">
        <v>0</v>
      </c>
      <c r="Q3117" t="s">
        <v>7691</v>
      </c>
      <c r="R3117" t="s">
        <v>3993</v>
      </c>
      <c r="S3117" t="s">
        <v>7692</v>
      </c>
      <c r="T3117" t="s">
        <v>3085</v>
      </c>
      <c r="U3117" t="s">
        <v>7693</v>
      </c>
      <c r="V3117" t="s">
        <v>7694</v>
      </c>
      <c r="W3117" t="s">
        <v>3085</v>
      </c>
      <c r="X3117" t="str">
        <f t="shared" si="48"/>
        <v>Funcionamiento</v>
      </c>
      <c r="Y3117" t="s">
        <v>7376</v>
      </c>
    </row>
    <row r="3118" spans="1:25">
      <c r="A3118" t="s">
        <v>3486</v>
      </c>
      <c r="B3118" t="s">
        <v>3821</v>
      </c>
      <c r="C3118" t="s">
        <v>7690</v>
      </c>
      <c r="D3118" t="s">
        <v>3076</v>
      </c>
      <c r="E3118" t="s">
        <v>3077</v>
      </c>
      <c r="F3118" t="s">
        <v>7375</v>
      </c>
      <c r="G3118" t="s">
        <v>7376</v>
      </c>
      <c r="H3118" t="s">
        <v>318</v>
      </c>
      <c r="I3118" t="s">
        <v>586</v>
      </c>
      <c r="J3118" t="s">
        <v>246</v>
      </c>
      <c r="K3118" t="s">
        <v>3079</v>
      </c>
      <c r="L3118" t="s">
        <v>247</v>
      </c>
      <c r="M3118">
        <v>3158300</v>
      </c>
      <c r="N3118">
        <v>0</v>
      </c>
      <c r="O3118">
        <v>3158300</v>
      </c>
      <c r="P3118">
        <v>0</v>
      </c>
      <c r="Q3118" t="s">
        <v>7691</v>
      </c>
      <c r="R3118" t="s">
        <v>3993</v>
      </c>
      <c r="S3118" t="s">
        <v>7692</v>
      </c>
      <c r="T3118" t="s">
        <v>3085</v>
      </c>
      <c r="U3118" t="s">
        <v>7693</v>
      </c>
      <c r="V3118" t="s">
        <v>7694</v>
      </c>
      <c r="W3118" t="s">
        <v>3085</v>
      </c>
      <c r="X3118" t="str">
        <f t="shared" si="48"/>
        <v>Funcionamiento</v>
      </c>
      <c r="Y3118" t="s">
        <v>7376</v>
      </c>
    </row>
    <row r="3119" spans="1:25">
      <c r="A3119" t="s">
        <v>3486</v>
      </c>
      <c r="B3119" t="s">
        <v>3821</v>
      </c>
      <c r="C3119" t="s">
        <v>7690</v>
      </c>
      <c r="D3119" t="s">
        <v>3076</v>
      </c>
      <c r="E3119" t="s">
        <v>3077</v>
      </c>
      <c r="F3119" t="s">
        <v>7375</v>
      </c>
      <c r="G3119" t="s">
        <v>7376</v>
      </c>
      <c r="H3119" t="s">
        <v>322</v>
      </c>
      <c r="I3119" t="s">
        <v>323</v>
      </c>
      <c r="J3119" t="s">
        <v>246</v>
      </c>
      <c r="K3119" t="s">
        <v>3079</v>
      </c>
      <c r="L3119" t="s">
        <v>247</v>
      </c>
      <c r="M3119">
        <v>2369200</v>
      </c>
      <c r="N3119">
        <v>0</v>
      </c>
      <c r="O3119">
        <v>2369200</v>
      </c>
      <c r="P3119">
        <v>0</v>
      </c>
      <c r="Q3119" t="s">
        <v>7691</v>
      </c>
      <c r="R3119" t="s">
        <v>3993</v>
      </c>
      <c r="S3119" t="s">
        <v>7692</v>
      </c>
      <c r="T3119" t="s">
        <v>3085</v>
      </c>
      <c r="U3119" t="s">
        <v>7693</v>
      </c>
      <c r="V3119" t="s">
        <v>7694</v>
      </c>
      <c r="W3119" t="s">
        <v>3085</v>
      </c>
      <c r="X3119" t="str">
        <f t="shared" si="48"/>
        <v>Funcionamiento</v>
      </c>
      <c r="Y3119" t="s">
        <v>7376</v>
      </c>
    </row>
    <row r="3120" spans="1:25">
      <c r="A3120" t="s">
        <v>3486</v>
      </c>
      <c r="B3120" t="s">
        <v>3821</v>
      </c>
      <c r="C3120" t="s">
        <v>7690</v>
      </c>
      <c r="D3120" t="s">
        <v>3076</v>
      </c>
      <c r="E3120" t="s">
        <v>3077</v>
      </c>
      <c r="F3120" t="s">
        <v>7375</v>
      </c>
      <c r="G3120" t="s">
        <v>7376</v>
      </c>
      <c r="H3120" t="s">
        <v>320</v>
      </c>
      <c r="I3120" t="s">
        <v>321</v>
      </c>
      <c r="J3120" t="s">
        <v>246</v>
      </c>
      <c r="K3120" t="s">
        <v>3079</v>
      </c>
      <c r="L3120" t="s">
        <v>247</v>
      </c>
      <c r="M3120">
        <v>896100</v>
      </c>
      <c r="N3120">
        <v>0</v>
      </c>
      <c r="O3120">
        <v>896100</v>
      </c>
      <c r="P3120">
        <v>0</v>
      </c>
      <c r="Q3120" t="s">
        <v>7691</v>
      </c>
      <c r="R3120" t="s">
        <v>3993</v>
      </c>
      <c r="S3120" t="s">
        <v>7692</v>
      </c>
      <c r="T3120" t="s">
        <v>3085</v>
      </c>
      <c r="U3120" t="s">
        <v>7693</v>
      </c>
      <c r="V3120" t="s">
        <v>7694</v>
      </c>
      <c r="W3120" t="s">
        <v>3085</v>
      </c>
      <c r="X3120" t="str">
        <f t="shared" si="48"/>
        <v>Funcionamiento</v>
      </c>
      <c r="Y3120" t="s">
        <v>7376</v>
      </c>
    </row>
    <row r="3121" spans="1:25">
      <c r="A3121" t="s">
        <v>3486</v>
      </c>
      <c r="B3121" t="s">
        <v>3821</v>
      </c>
      <c r="C3121" t="s">
        <v>7690</v>
      </c>
      <c r="D3121" t="s">
        <v>3076</v>
      </c>
      <c r="E3121" t="s">
        <v>3077</v>
      </c>
      <c r="F3121" t="s">
        <v>7375</v>
      </c>
      <c r="G3121" t="s">
        <v>7376</v>
      </c>
      <c r="H3121" t="s">
        <v>314</v>
      </c>
      <c r="I3121" t="s">
        <v>582</v>
      </c>
      <c r="J3121" t="s">
        <v>246</v>
      </c>
      <c r="K3121" t="s">
        <v>3079</v>
      </c>
      <c r="L3121" t="s">
        <v>247</v>
      </c>
      <c r="M3121">
        <v>7277200</v>
      </c>
      <c r="N3121">
        <v>0</v>
      </c>
      <c r="O3121">
        <v>7277200</v>
      </c>
      <c r="P3121">
        <v>0</v>
      </c>
      <c r="Q3121" t="s">
        <v>7691</v>
      </c>
      <c r="R3121" t="s">
        <v>3993</v>
      </c>
      <c r="S3121" t="s">
        <v>7692</v>
      </c>
      <c r="T3121" t="s">
        <v>3085</v>
      </c>
      <c r="U3121" t="s">
        <v>7693</v>
      </c>
      <c r="V3121" t="s">
        <v>7694</v>
      </c>
      <c r="W3121" t="s">
        <v>3085</v>
      </c>
      <c r="X3121" t="str">
        <f t="shared" si="48"/>
        <v>Funcionamiento</v>
      </c>
      <c r="Y3121" t="s">
        <v>7376</v>
      </c>
    </row>
    <row r="3122" spans="1:25">
      <c r="A3122" t="s">
        <v>3486</v>
      </c>
      <c r="B3122" t="s">
        <v>3821</v>
      </c>
      <c r="C3122" t="s">
        <v>7690</v>
      </c>
      <c r="D3122" t="s">
        <v>3076</v>
      </c>
      <c r="E3122" t="s">
        <v>3077</v>
      </c>
      <c r="F3122" t="s">
        <v>7375</v>
      </c>
      <c r="G3122" t="s">
        <v>7376</v>
      </c>
      <c r="H3122" t="s">
        <v>316</v>
      </c>
      <c r="I3122" t="s">
        <v>583</v>
      </c>
      <c r="J3122" t="s">
        <v>246</v>
      </c>
      <c r="K3122" t="s">
        <v>3079</v>
      </c>
      <c r="L3122" t="s">
        <v>247</v>
      </c>
      <c r="M3122">
        <v>5155100</v>
      </c>
      <c r="N3122">
        <v>0</v>
      </c>
      <c r="O3122">
        <v>5155100</v>
      </c>
      <c r="P3122">
        <v>0</v>
      </c>
      <c r="Q3122" t="s">
        <v>7691</v>
      </c>
      <c r="R3122" t="s">
        <v>3993</v>
      </c>
      <c r="S3122" t="s">
        <v>7692</v>
      </c>
      <c r="T3122" t="s">
        <v>3085</v>
      </c>
      <c r="U3122" t="s">
        <v>7693</v>
      </c>
      <c r="V3122" t="s">
        <v>7694</v>
      </c>
      <c r="W3122" t="s">
        <v>3085</v>
      </c>
      <c r="X3122" t="str">
        <f t="shared" si="48"/>
        <v>Funcionamiento</v>
      </c>
      <c r="Y3122" t="s">
        <v>7376</v>
      </c>
    </row>
    <row r="3123" spans="1:25">
      <c r="A3123" t="s">
        <v>3492</v>
      </c>
      <c r="B3123" t="s">
        <v>3862</v>
      </c>
      <c r="C3123" t="s">
        <v>7695</v>
      </c>
      <c r="D3123" t="s">
        <v>3076</v>
      </c>
      <c r="E3123" t="s">
        <v>3077</v>
      </c>
      <c r="F3123" t="s">
        <v>7375</v>
      </c>
      <c r="G3123" t="s">
        <v>7376</v>
      </c>
      <c r="H3123" t="s">
        <v>294</v>
      </c>
      <c r="I3123" t="s">
        <v>296</v>
      </c>
      <c r="J3123" t="s">
        <v>246</v>
      </c>
      <c r="K3123" t="s">
        <v>3079</v>
      </c>
      <c r="L3123" t="s">
        <v>247</v>
      </c>
      <c r="M3123">
        <v>1304332</v>
      </c>
      <c r="N3123">
        <v>0</v>
      </c>
      <c r="O3123">
        <v>1304332</v>
      </c>
      <c r="P3123">
        <v>0</v>
      </c>
      <c r="Q3123" t="s">
        <v>7696</v>
      </c>
      <c r="R3123" t="s">
        <v>3998</v>
      </c>
      <c r="S3123" t="s">
        <v>7697</v>
      </c>
      <c r="T3123" t="s">
        <v>3085</v>
      </c>
      <c r="U3123" t="s">
        <v>7698</v>
      </c>
      <c r="V3123" t="s">
        <v>7699</v>
      </c>
      <c r="W3123" t="s">
        <v>3085</v>
      </c>
      <c r="X3123" t="str">
        <f t="shared" si="48"/>
        <v>Funcionamiento</v>
      </c>
      <c r="Y3123" t="s">
        <v>7376</v>
      </c>
    </row>
    <row r="3124" spans="1:25">
      <c r="A3124" t="s">
        <v>3492</v>
      </c>
      <c r="B3124" t="s">
        <v>3862</v>
      </c>
      <c r="C3124" t="s">
        <v>7695</v>
      </c>
      <c r="D3124" t="s">
        <v>3076</v>
      </c>
      <c r="E3124" t="s">
        <v>3077</v>
      </c>
      <c r="F3124" t="s">
        <v>7375</v>
      </c>
      <c r="G3124" t="s">
        <v>7376</v>
      </c>
      <c r="H3124" t="s">
        <v>312</v>
      </c>
      <c r="I3124" t="s">
        <v>3333</v>
      </c>
      <c r="J3124" t="s">
        <v>246</v>
      </c>
      <c r="K3124" t="s">
        <v>3079</v>
      </c>
      <c r="L3124" t="s">
        <v>247</v>
      </c>
      <c r="M3124">
        <v>1926798</v>
      </c>
      <c r="N3124">
        <v>0</v>
      </c>
      <c r="O3124">
        <v>1926798</v>
      </c>
      <c r="P3124">
        <v>0</v>
      </c>
      <c r="Q3124" t="s">
        <v>7696</v>
      </c>
      <c r="R3124" t="s">
        <v>3998</v>
      </c>
      <c r="S3124" t="s">
        <v>7697</v>
      </c>
      <c r="T3124" t="s">
        <v>3085</v>
      </c>
      <c r="U3124" t="s">
        <v>7698</v>
      </c>
      <c r="V3124" t="s">
        <v>7699</v>
      </c>
      <c r="W3124" t="s">
        <v>3085</v>
      </c>
      <c r="X3124" t="str">
        <f t="shared" si="48"/>
        <v>Funcionamiento</v>
      </c>
      <c r="Y3124" t="s">
        <v>7376</v>
      </c>
    </row>
    <row r="3125" spans="1:25">
      <c r="A3125" t="s">
        <v>3492</v>
      </c>
      <c r="B3125" t="s">
        <v>3862</v>
      </c>
      <c r="C3125" t="s">
        <v>7695</v>
      </c>
      <c r="D3125" t="s">
        <v>3076</v>
      </c>
      <c r="E3125" t="s">
        <v>3077</v>
      </c>
      <c r="F3125" t="s">
        <v>7375</v>
      </c>
      <c r="G3125" t="s">
        <v>7376</v>
      </c>
      <c r="H3125" t="s">
        <v>336</v>
      </c>
      <c r="I3125" t="s">
        <v>337</v>
      </c>
      <c r="J3125" t="s">
        <v>246</v>
      </c>
      <c r="K3125" t="s">
        <v>3079</v>
      </c>
      <c r="L3125" t="s">
        <v>247</v>
      </c>
      <c r="M3125">
        <v>2354967</v>
      </c>
      <c r="N3125">
        <v>0</v>
      </c>
      <c r="O3125">
        <v>2354967</v>
      </c>
      <c r="P3125">
        <v>0</v>
      </c>
      <c r="Q3125" t="s">
        <v>7696</v>
      </c>
      <c r="R3125" t="s">
        <v>3998</v>
      </c>
      <c r="S3125" t="s">
        <v>7697</v>
      </c>
      <c r="T3125" t="s">
        <v>3085</v>
      </c>
      <c r="U3125" t="s">
        <v>7698</v>
      </c>
      <c r="V3125" t="s">
        <v>7699</v>
      </c>
      <c r="W3125" t="s">
        <v>3085</v>
      </c>
      <c r="X3125" t="str">
        <f t="shared" si="48"/>
        <v>Funcionamiento</v>
      </c>
      <c r="Y3125" t="s">
        <v>7376</v>
      </c>
    </row>
    <row r="3126" spans="1:25">
      <c r="A3126" t="s">
        <v>3492</v>
      </c>
      <c r="B3126" t="s">
        <v>3862</v>
      </c>
      <c r="C3126" t="s">
        <v>7695</v>
      </c>
      <c r="D3126" t="s">
        <v>3076</v>
      </c>
      <c r="E3126" t="s">
        <v>3077</v>
      </c>
      <c r="F3126" t="s">
        <v>7375</v>
      </c>
      <c r="G3126" t="s">
        <v>7376</v>
      </c>
      <c r="H3126" t="s">
        <v>292</v>
      </c>
      <c r="I3126" t="s">
        <v>293</v>
      </c>
      <c r="J3126" t="s">
        <v>246</v>
      </c>
      <c r="K3126" t="s">
        <v>3079</v>
      </c>
      <c r="L3126" t="s">
        <v>247</v>
      </c>
      <c r="M3126">
        <v>54743816</v>
      </c>
      <c r="N3126">
        <v>0</v>
      </c>
      <c r="O3126">
        <v>54743816</v>
      </c>
      <c r="P3126">
        <v>0</v>
      </c>
      <c r="Q3126" t="s">
        <v>7696</v>
      </c>
      <c r="R3126" t="s">
        <v>3998</v>
      </c>
      <c r="S3126" t="s">
        <v>7697</v>
      </c>
      <c r="T3126" t="s">
        <v>3085</v>
      </c>
      <c r="U3126" t="s">
        <v>7698</v>
      </c>
      <c r="V3126" t="s">
        <v>7699</v>
      </c>
      <c r="W3126" t="s">
        <v>3085</v>
      </c>
      <c r="X3126" t="str">
        <f t="shared" si="48"/>
        <v>Funcionamiento</v>
      </c>
      <c r="Y3126" t="s">
        <v>7376</v>
      </c>
    </row>
    <row r="3127" spans="1:25">
      <c r="A3127" t="s">
        <v>3492</v>
      </c>
      <c r="B3127" t="s">
        <v>3862</v>
      </c>
      <c r="C3127" t="s">
        <v>7695</v>
      </c>
      <c r="D3127" t="s">
        <v>3076</v>
      </c>
      <c r="E3127" t="s">
        <v>3077</v>
      </c>
      <c r="F3127" t="s">
        <v>7375</v>
      </c>
      <c r="G3127" t="s">
        <v>7376</v>
      </c>
      <c r="H3127" t="s">
        <v>303</v>
      </c>
      <c r="I3127" t="s">
        <v>305</v>
      </c>
      <c r="J3127" t="s">
        <v>246</v>
      </c>
      <c r="K3127" t="s">
        <v>3079</v>
      </c>
      <c r="L3127" t="s">
        <v>247</v>
      </c>
      <c r="M3127">
        <v>3339265</v>
      </c>
      <c r="N3127">
        <v>0</v>
      </c>
      <c r="O3127">
        <v>3339265</v>
      </c>
      <c r="P3127">
        <v>0</v>
      </c>
      <c r="Q3127" t="s">
        <v>7696</v>
      </c>
      <c r="R3127" t="s">
        <v>3998</v>
      </c>
      <c r="S3127" t="s">
        <v>7697</v>
      </c>
      <c r="T3127" t="s">
        <v>3085</v>
      </c>
      <c r="U3127" t="s">
        <v>7698</v>
      </c>
      <c r="V3127" t="s">
        <v>7699</v>
      </c>
      <c r="W3127" t="s">
        <v>3085</v>
      </c>
      <c r="X3127" t="str">
        <f t="shared" si="48"/>
        <v>Funcionamiento</v>
      </c>
      <c r="Y3127" t="s">
        <v>7376</v>
      </c>
    </row>
    <row r="3128" spans="1:25">
      <c r="A3128" t="s">
        <v>3492</v>
      </c>
      <c r="B3128" t="s">
        <v>3862</v>
      </c>
      <c r="C3128" t="s">
        <v>7695</v>
      </c>
      <c r="D3128" t="s">
        <v>3076</v>
      </c>
      <c r="E3128" t="s">
        <v>3077</v>
      </c>
      <c r="F3128" t="s">
        <v>7375</v>
      </c>
      <c r="G3128" t="s">
        <v>7376</v>
      </c>
      <c r="H3128" t="s">
        <v>309</v>
      </c>
      <c r="I3128" t="s">
        <v>311</v>
      </c>
      <c r="J3128" t="s">
        <v>246</v>
      </c>
      <c r="K3128" t="s">
        <v>3079</v>
      </c>
      <c r="L3128" t="s">
        <v>247</v>
      </c>
      <c r="M3128">
        <v>3625913</v>
      </c>
      <c r="N3128">
        <v>0</v>
      </c>
      <c r="O3128">
        <v>3625913</v>
      </c>
      <c r="P3128">
        <v>0</v>
      </c>
      <c r="Q3128" t="s">
        <v>7696</v>
      </c>
      <c r="R3128" t="s">
        <v>3998</v>
      </c>
      <c r="S3128" t="s">
        <v>7697</v>
      </c>
      <c r="T3128" t="s">
        <v>3085</v>
      </c>
      <c r="U3128" t="s">
        <v>7698</v>
      </c>
      <c r="V3128" t="s">
        <v>7699</v>
      </c>
      <c r="W3128" t="s">
        <v>3085</v>
      </c>
      <c r="X3128" t="str">
        <f t="shared" si="48"/>
        <v>Funcionamiento</v>
      </c>
      <c r="Y3128" t="s">
        <v>7376</v>
      </c>
    </row>
    <row r="3129" spans="1:25">
      <c r="A3129" t="s">
        <v>3492</v>
      </c>
      <c r="B3129" t="s">
        <v>3862</v>
      </c>
      <c r="C3129" t="s">
        <v>7695</v>
      </c>
      <c r="D3129" t="s">
        <v>3076</v>
      </c>
      <c r="E3129" t="s">
        <v>3077</v>
      </c>
      <c r="F3129" t="s">
        <v>7375</v>
      </c>
      <c r="G3129" t="s">
        <v>7376</v>
      </c>
      <c r="H3129" t="s">
        <v>331</v>
      </c>
      <c r="I3129" t="s">
        <v>587</v>
      </c>
      <c r="J3129" t="s">
        <v>246</v>
      </c>
      <c r="K3129" t="s">
        <v>3079</v>
      </c>
      <c r="L3129" t="s">
        <v>247</v>
      </c>
      <c r="M3129">
        <v>3545424</v>
      </c>
      <c r="N3129">
        <v>0</v>
      </c>
      <c r="O3129">
        <v>3545424</v>
      </c>
      <c r="P3129">
        <v>0</v>
      </c>
      <c r="Q3129" t="s">
        <v>7696</v>
      </c>
      <c r="R3129" t="s">
        <v>3998</v>
      </c>
      <c r="S3129" t="s">
        <v>7697</v>
      </c>
      <c r="T3129" t="s">
        <v>3085</v>
      </c>
      <c r="U3129" t="s">
        <v>7698</v>
      </c>
      <c r="V3129" t="s">
        <v>7699</v>
      </c>
      <c r="W3129" t="s">
        <v>3085</v>
      </c>
      <c r="X3129" t="str">
        <f t="shared" si="48"/>
        <v>Funcionamiento</v>
      </c>
      <c r="Y3129" t="s">
        <v>7376</v>
      </c>
    </row>
    <row r="3130" spans="1:25">
      <c r="A3130" t="s">
        <v>3492</v>
      </c>
      <c r="B3130" t="s">
        <v>3862</v>
      </c>
      <c r="C3130" t="s">
        <v>7695</v>
      </c>
      <c r="D3130" t="s">
        <v>3076</v>
      </c>
      <c r="E3130" t="s">
        <v>3077</v>
      </c>
      <c r="F3130" t="s">
        <v>7375</v>
      </c>
      <c r="G3130" t="s">
        <v>7376</v>
      </c>
      <c r="H3130" t="s">
        <v>333</v>
      </c>
      <c r="I3130" t="s">
        <v>335</v>
      </c>
      <c r="J3130" t="s">
        <v>246</v>
      </c>
      <c r="K3130" t="s">
        <v>3079</v>
      </c>
      <c r="L3130" t="s">
        <v>247</v>
      </c>
      <c r="M3130">
        <v>272449</v>
      </c>
      <c r="N3130">
        <v>0</v>
      </c>
      <c r="O3130">
        <v>272449</v>
      </c>
      <c r="P3130">
        <v>0</v>
      </c>
      <c r="Q3130" t="s">
        <v>7696</v>
      </c>
      <c r="R3130" t="s">
        <v>3998</v>
      </c>
      <c r="S3130" t="s">
        <v>7697</v>
      </c>
      <c r="T3130" t="s">
        <v>3085</v>
      </c>
      <c r="U3130" t="s">
        <v>7698</v>
      </c>
      <c r="V3130" t="s">
        <v>7699</v>
      </c>
      <c r="W3130" t="s">
        <v>3085</v>
      </c>
      <c r="X3130" t="str">
        <f t="shared" si="48"/>
        <v>Funcionamiento</v>
      </c>
      <c r="Y3130" t="s">
        <v>7376</v>
      </c>
    </row>
    <row r="3131" spans="1:25">
      <c r="A3131" t="s">
        <v>4280</v>
      </c>
      <c r="B3131" t="s">
        <v>3862</v>
      </c>
      <c r="C3131" t="s">
        <v>7700</v>
      </c>
      <c r="D3131" t="s">
        <v>3076</v>
      </c>
      <c r="E3131" t="s">
        <v>3077</v>
      </c>
      <c r="F3131" t="s">
        <v>7375</v>
      </c>
      <c r="G3131" t="s">
        <v>7376</v>
      </c>
      <c r="H3131" t="s">
        <v>320</v>
      </c>
      <c r="I3131" t="s">
        <v>321</v>
      </c>
      <c r="J3131" t="s">
        <v>246</v>
      </c>
      <c r="K3131" t="s">
        <v>3079</v>
      </c>
      <c r="L3131" t="s">
        <v>247</v>
      </c>
      <c r="M3131">
        <v>849200</v>
      </c>
      <c r="N3131">
        <v>0</v>
      </c>
      <c r="O3131">
        <v>849200</v>
      </c>
      <c r="P3131">
        <v>0</v>
      </c>
      <c r="Q3131" t="s">
        <v>7701</v>
      </c>
      <c r="R3131" t="s">
        <v>4647</v>
      </c>
      <c r="S3131" t="s">
        <v>5750</v>
      </c>
      <c r="T3131" t="s">
        <v>3085</v>
      </c>
      <c r="U3131" t="s">
        <v>7702</v>
      </c>
      <c r="V3131" t="s">
        <v>7703</v>
      </c>
      <c r="W3131" t="s">
        <v>3085</v>
      </c>
      <c r="X3131" t="str">
        <f t="shared" si="48"/>
        <v>Funcionamiento</v>
      </c>
      <c r="Y3131" t="s">
        <v>7376</v>
      </c>
    </row>
    <row r="3132" spans="1:25">
      <c r="A3132" t="s">
        <v>4280</v>
      </c>
      <c r="B3132" t="s">
        <v>3862</v>
      </c>
      <c r="C3132" t="s">
        <v>7700</v>
      </c>
      <c r="D3132" t="s">
        <v>3076</v>
      </c>
      <c r="E3132" t="s">
        <v>3077</v>
      </c>
      <c r="F3132" t="s">
        <v>7375</v>
      </c>
      <c r="G3132" t="s">
        <v>7376</v>
      </c>
      <c r="H3132" t="s">
        <v>316</v>
      </c>
      <c r="I3132" t="s">
        <v>583</v>
      </c>
      <c r="J3132" t="s">
        <v>246</v>
      </c>
      <c r="K3132" t="s">
        <v>3079</v>
      </c>
      <c r="L3132" t="s">
        <v>247</v>
      </c>
      <c r="M3132">
        <v>5284700</v>
      </c>
      <c r="N3132">
        <v>0</v>
      </c>
      <c r="O3132">
        <v>5284700</v>
      </c>
      <c r="P3132">
        <v>0</v>
      </c>
      <c r="Q3132" t="s">
        <v>7701</v>
      </c>
      <c r="R3132" t="s">
        <v>4647</v>
      </c>
      <c r="S3132" t="s">
        <v>5750</v>
      </c>
      <c r="T3132" t="s">
        <v>3085</v>
      </c>
      <c r="U3132" t="s">
        <v>7702</v>
      </c>
      <c r="V3132" t="s">
        <v>7703</v>
      </c>
      <c r="W3132" t="s">
        <v>3085</v>
      </c>
      <c r="X3132" t="str">
        <f t="shared" si="48"/>
        <v>Funcionamiento</v>
      </c>
      <c r="Y3132" t="s">
        <v>7376</v>
      </c>
    </row>
    <row r="3133" spans="1:25">
      <c r="A3133" t="s">
        <v>4280</v>
      </c>
      <c r="B3133" t="s">
        <v>3862</v>
      </c>
      <c r="C3133" t="s">
        <v>7700</v>
      </c>
      <c r="D3133" t="s">
        <v>3076</v>
      </c>
      <c r="E3133" t="s">
        <v>3077</v>
      </c>
      <c r="F3133" t="s">
        <v>7375</v>
      </c>
      <c r="G3133" t="s">
        <v>7376</v>
      </c>
      <c r="H3133" t="s">
        <v>318</v>
      </c>
      <c r="I3133" t="s">
        <v>586</v>
      </c>
      <c r="J3133" t="s">
        <v>246</v>
      </c>
      <c r="K3133" t="s">
        <v>3079</v>
      </c>
      <c r="L3133" t="s">
        <v>247</v>
      </c>
      <c r="M3133">
        <v>3434500</v>
      </c>
      <c r="N3133">
        <v>0</v>
      </c>
      <c r="O3133">
        <v>3434500</v>
      </c>
      <c r="P3133">
        <v>0</v>
      </c>
      <c r="Q3133" t="s">
        <v>7701</v>
      </c>
      <c r="R3133" t="s">
        <v>4647</v>
      </c>
      <c r="S3133" t="s">
        <v>5750</v>
      </c>
      <c r="T3133" t="s">
        <v>3085</v>
      </c>
      <c r="U3133" t="s">
        <v>7702</v>
      </c>
      <c r="V3133" t="s">
        <v>7703</v>
      </c>
      <c r="W3133" t="s">
        <v>3085</v>
      </c>
      <c r="X3133" t="str">
        <f t="shared" si="48"/>
        <v>Funcionamiento</v>
      </c>
      <c r="Y3133" t="s">
        <v>7376</v>
      </c>
    </row>
    <row r="3134" spans="1:25">
      <c r="A3134" t="s">
        <v>4280</v>
      </c>
      <c r="B3134" t="s">
        <v>3862</v>
      </c>
      <c r="C3134" t="s">
        <v>7700</v>
      </c>
      <c r="D3134" t="s">
        <v>3076</v>
      </c>
      <c r="E3134" t="s">
        <v>3077</v>
      </c>
      <c r="F3134" t="s">
        <v>7375</v>
      </c>
      <c r="G3134" t="s">
        <v>7376</v>
      </c>
      <c r="H3134" t="s">
        <v>322</v>
      </c>
      <c r="I3134" t="s">
        <v>323</v>
      </c>
      <c r="J3134" t="s">
        <v>246</v>
      </c>
      <c r="K3134" t="s">
        <v>3079</v>
      </c>
      <c r="L3134" t="s">
        <v>247</v>
      </c>
      <c r="M3134">
        <v>2576600</v>
      </c>
      <c r="N3134">
        <v>0</v>
      </c>
      <c r="O3134">
        <v>2576600</v>
      </c>
      <c r="P3134">
        <v>0</v>
      </c>
      <c r="Q3134" t="s">
        <v>7701</v>
      </c>
      <c r="R3134" t="s">
        <v>4647</v>
      </c>
      <c r="S3134" t="s">
        <v>5750</v>
      </c>
      <c r="T3134" t="s">
        <v>3085</v>
      </c>
      <c r="U3134" t="s">
        <v>7702</v>
      </c>
      <c r="V3134" t="s">
        <v>7703</v>
      </c>
      <c r="W3134" t="s">
        <v>3085</v>
      </c>
      <c r="X3134" t="str">
        <f t="shared" si="48"/>
        <v>Funcionamiento</v>
      </c>
      <c r="Y3134" t="s">
        <v>7376</v>
      </c>
    </row>
    <row r="3135" spans="1:25">
      <c r="A3135" t="s">
        <v>4280</v>
      </c>
      <c r="B3135" t="s">
        <v>3862</v>
      </c>
      <c r="C3135" t="s">
        <v>7700</v>
      </c>
      <c r="D3135" t="s">
        <v>3076</v>
      </c>
      <c r="E3135" t="s">
        <v>3077</v>
      </c>
      <c r="F3135" t="s">
        <v>7375</v>
      </c>
      <c r="G3135" t="s">
        <v>7376</v>
      </c>
      <c r="H3135" t="s">
        <v>314</v>
      </c>
      <c r="I3135" t="s">
        <v>582</v>
      </c>
      <c r="J3135" t="s">
        <v>246</v>
      </c>
      <c r="K3135" t="s">
        <v>3079</v>
      </c>
      <c r="L3135" t="s">
        <v>247</v>
      </c>
      <c r="M3135">
        <v>13161700</v>
      </c>
      <c r="N3135">
        <v>0</v>
      </c>
      <c r="O3135">
        <v>13161700</v>
      </c>
      <c r="P3135">
        <v>0</v>
      </c>
      <c r="Q3135" t="s">
        <v>7701</v>
      </c>
      <c r="R3135" t="s">
        <v>4647</v>
      </c>
      <c r="S3135" t="s">
        <v>5750</v>
      </c>
      <c r="T3135" t="s">
        <v>3085</v>
      </c>
      <c r="U3135" t="s">
        <v>7702</v>
      </c>
      <c r="V3135" t="s">
        <v>7703</v>
      </c>
      <c r="W3135" t="s">
        <v>3085</v>
      </c>
      <c r="X3135" t="str">
        <f t="shared" si="48"/>
        <v>Funcionamiento</v>
      </c>
      <c r="Y3135" t="s">
        <v>7376</v>
      </c>
    </row>
    <row r="3136" spans="1:25">
      <c r="A3136" t="s">
        <v>4280</v>
      </c>
      <c r="B3136" t="s">
        <v>3862</v>
      </c>
      <c r="C3136" t="s">
        <v>7700</v>
      </c>
      <c r="D3136" t="s">
        <v>3076</v>
      </c>
      <c r="E3136" t="s">
        <v>3077</v>
      </c>
      <c r="F3136" t="s">
        <v>7375</v>
      </c>
      <c r="G3136" t="s">
        <v>7376</v>
      </c>
      <c r="H3136" t="s">
        <v>324</v>
      </c>
      <c r="I3136" t="s">
        <v>325</v>
      </c>
      <c r="J3136" t="s">
        <v>246</v>
      </c>
      <c r="K3136" t="s">
        <v>3079</v>
      </c>
      <c r="L3136" t="s">
        <v>247</v>
      </c>
      <c r="M3136">
        <v>1718000</v>
      </c>
      <c r="N3136">
        <v>0</v>
      </c>
      <c r="O3136">
        <v>1718000</v>
      </c>
      <c r="P3136">
        <v>0</v>
      </c>
      <c r="Q3136" t="s">
        <v>7701</v>
      </c>
      <c r="R3136" t="s">
        <v>4647</v>
      </c>
      <c r="S3136" t="s">
        <v>5750</v>
      </c>
      <c r="T3136" t="s">
        <v>3085</v>
      </c>
      <c r="U3136" t="s">
        <v>7702</v>
      </c>
      <c r="V3136" t="s">
        <v>7703</v>
      </c>
      <c r="W3136" t="s">
        <v>3085</v>
      </c>
      <c r="X3136" t="str">
        <f t="shared" si="48"/>
        <v>Funcionamiento</v>
      </c>
      <c r="Y3136" t="s">
        <v>7376</v>
      </c>
    </row>
    <row r="3137" spans="1:25">
      <c r="A3137" t="s">
        <v>3318</v>
      </c>
      <c r="B3137" t="s">
        <v>3862</v>
      </c>
      <c r="C3137" t="s">
        <v>7704</v>
      </c>
      <c r="D3137" t="s">
        <v>3076</v>
      </c>
      <c r="E3137" t="s">
        <v>3077</v>
      </c>
      <c r="F3137" t="s">
        <v>3234</v>
      </c>
      <c r="G3137" t="s">
        <v>7376</v>
      </c>
      <c r="H3137" t="s">
        <v>425</v>
      </c>
      <c r="I3137" t="s">
        <v>668</v>
      </c>
      <c r="J3137" t="s">
        <v>246</v>
      </c>
      <c r="K3137" t="s">
        <v>3079</v>
      </c>
      <c r="L3137" t="s">
        <v>247</v>
      </c>
      <c r="M3137">
        <v>10925342</v>
      </c>
      <c r="N3137">
        <v>-59721</v>
      </c>
      <c r="O3137">
        <v>10865621</v>
      </c>
      <c r="P3137">
        <v>0</v>
      </c>
      <c r="Q3137" t="s">
        <v>7705</v>
      </c>
      <c r="R3137" t="s">
        <v>4707</v>
      </c>
      <c r="S3137" t="s">
        <v>7706</v>
      </c>
      <c r="T3137" t="s">
        <v>7707</v>
      </c>
      <c r="U3137" t="s">
        <v>7708</v>
      </c>
      <c r="V3137" t="s">
        <v>7709</v>
      </c>
      <c r="W3137" t="s">
        <v>3085</v>
      </c>
      <c r="X3137" t="str">
        <f t="shared" si="48"/>
        <v>Inversión</v>
      </c>
      <c r="Y3137" t="s">
        <v>3241</v>
      </c>
    </row>
    <row r="3138" spans="1:25">
      <c r="A3138" t="s">
        <v>3358</v>
      </c>
      <c r="B3138" t="s">
        <v>3888</v>
      </c>
      <c r="C3138" t="s">
        <v>7710</v>
      </c>
      <c r="D3138" t="s">
        <v>3076</v>
      </c>
      <c r="E3138" t="s">
        <v>3077</v>
      </c>
      <c r="F3138" t="s">
        <v>7375</v>
      </c>
      <c r="G3138" t="s">
        <v>7376</v>
      </c>
      <c r="H3138" t="s">
        <v>338</v>
      </c>
      <c r="I3138" t="s">
        <v>339</v>
      </c>
      <c r="J3138" t="s">
        <v>246</v>
      </c>
      <c r="K3138" t="s">
        <v>3079</v>
      </c>
      <c r="L3138" t="s">
        <v>247</v>
      </c>
      <c r="M3138">
        <v>3720000</v>
      </c>
      <c r="N3138">
        <v>0</v>
      </c>
      <c r="O3138">
        <v>3720000</v>
      </c>
      <c r="P3138">
        <v>0</v>
      </c>
      <c r="Q3138" t="s">
        <v>7711</v>
      </c>
      <c r="R3138" t="s">
        <v>3975</v>
      </c>
      <c r="S3138" t="s">
        <v>7712</v>
      </c>
      <c r="T3138" t="s">
        <v>7713</v>
      </c>
      <c r="U3138" t="s">
        <v>7714</v>
      </c>
      <c r="V3138" t="s">
        <v>7715</v>
      </c>
      <c r="W3138" t="s">
        <v>3085</v>
      </c>
      <c r="X3138" t="str">
        <f t="shared" ref="X3138:X3201" si="49">IF(LEFT(H3138,1)="C","Inversión","Funcionamiento")</f>
        <v>Funcionamiento</v>
      </c>
      <c r="Y3138" t="s">
        <v>7376</v>
      </c>
    </row>
    <row r="3139" spans="1:25">
      <c r="A3139" t="s">
        <v>3073</v>
      </c>
      <c r="B3139" t="s">
        <v>4151</v>
      </c>
      <c r="C3139" t="s">
        <v>7716</v>
      </c>
      <c r="D3139" t="s">
        <v>3076</v>
      </c>
      <c r="E3139" t="s">
        <v>3331</v>
      </c>
      <c r="F3139" t="s">
        <v>391</v>
      </c>
      <c r="G3139" t="s">
        <v>7717</v>
      </c>
      <c r="H3139" t="s">
        <v>382</v>
      </c>
      <c r="I3139" t="s">
        <v>383</v>
      </c>
      <c r="J3139" t="s">
        <v>246</v>
      </c>
      <c r="K3139" t="s">
        <v>3079</v>
      </c>
      <c r="L3139" t="s">
        <v>247</v>
      </c>
      <c r="M3139">
        <v>63971850</v>
      </c>
      <c r="N3139">
        <v>-63971850</v>
      </c>
      <c r="O3139">
        <v>0</v>
      </c>
      <c r="P3139">
        <v>0</v>
      </c>
      <c r="Q3139" t="s">
        <v>7718</v>
      </c>
      <c r="R3139" t="s">
        <v>3073</v>
      </c>
      <c r="S3139" t="s">
        <v>3093</v>
      </c>
      <c r="T3139" t="s">
        <v>3085</v>
      </c>
      <c r="U3139" t="s">
        <v>3085</v>
      </c>
      <c r="V3139" t="s">
        <v>3085</v>
      </c>
      <c r="W3139" t="s">
        <v>3085</v>
      </c>
      <c r="X3139" t="str">
        <f t="shared" si="49"/>
        <v>Funcionamiento</v>
      </c>
      <c r="Y3139" t="s">
        <v>7717</v>
      </c>
    </row>
    <row r="3140" spans="1:25">
      <c r="A3140" t="s">
        <v>3086</v>
      </c>
      <c r="B3140" t="s">
        <v>3522</v>
      </c>
      <c r="C3140" t="s">
        <v>7719</v>
      </c>
      <c r="D3140" t="s">
        <v>3076</v>
      </c>
      <c r="E3140" t="s">
        <v>3077</v>
      </c>
      <c r="F3140" t="s">
        <v>391</v>
      </c>
      <c r="G3140" t="s">
        <v>7717</v>
      </c>
      <c r="H3140" t="s">
        <v>340</v>
      </c>
      <c r="I3140" t="s">
        <v>341</v>
      </c>
      <c r="J3140" t="s">
        <v>246</v>
      </c>
      <c r="K3140" t="s">
        <v>3079</v>
      </c>
      <c r="L3140" t="s">
        <v>247</v>
      </c>
      <c r="M3140">
        <v>73000000</v>
      </c>
      <c r="N3140">
        <v>-2678640</v>
      </c>
      <c r="O3140">
        <v>70321360</v>
      </c>
      <c r="P3140">
        <v>0</v>
      </c>
      <c r="Q3140" t="s">
        <v>7720</v>
      </c>
      <c r="R3140" t="s">
        <v>3093</v>
      </c>
      <c r="S3140" t="s">
        <v>7721</v>
      </c>
      <c r="T3140" t="s">
        <v>7722</v>
      </c>
      <c r="U3140" t="s">
        <v>7723</v>
      </c>
      <c r="V3140" t="s">
        <v>7724</v>
      </c>
      <c r="W3140" t="s">
        <v>3085</v>
      </c>
      <c r="X3140" t="str">
        <f t="shared" si="49"/>
        <v>Funcionamiento</v>
      </c>
      <c r="Y3140" t="s">
        <v>7717</v>
      </c>
    </row>
    <row r="3141" spans="1:25">
      <c r="A3141" t="s">
        <v>3093</v>
      </c>
      <c r="B3141" t="s">
        <v>3522</v>
      </c>
      <c r="C3141" t="s">
        <v>7725</v>
      </c>
      <c r="D3141" t="s">
        <v>3076</v>
      </c>
      <c r="E3141" t="s">
        <v>3077</v>
      </c>
      <c r="F3141" t="s">
        <v>391</v>
      </c>
      <c r="G3141" t="s">
        <v>7717</v>
      </c>
      <c r="H3141" t="s">
        <v>342</v>
      </c>
      <c r="I3141" t="s">
        <v>343</v>
      </c>
      <c r="J3141" t="s">
        <v>246</v>
      </c>
      <c r="K3141" t="s">
        <v>3079</v>
      </c>
      <c r="L3141" t="s">
        <v>247</v>
      </c>
      <c r="M3141">
        <v>3200000</v>
      </c>
      <c r="N3141">
        <v>-1923226</v>
      </c>
      <c r="O3141">
        <v>1276774</v>
      </c>
      <c r="P3141">
        <v>0</v>
      </c>
      <c r="Q3141" t="s">
        <v>7726</v>
      </c>
      <c r="R3141" t="s">
        <v>3100</v>
      </c>
      <c r="S3141" t="s">
        <v>7727</v>
      </c>
      <c r="T3141" t="s">
        <v>7728</v>
      </c>
      <c r="U3141" t="s">
        <v>7729</v>
      </c>
      <c r="V3141" t="s">
        <v>7730</v>
      </c>
      <c r="W3141" t="s">
        <v>3085</v>
      </c>
      <c r="X3141" t="str">
        <f t="shared" si="49"/>
        <v>Funcionamiento</v>
      </c>
      <c r="Y3141" t="s">
        <v>7717</v>
      </c>
    </row>
    <row r="3142" spans="1:25">
      <c r="A3142" t="s">
        <v>3100</v>
      </c>
      <c r="B3142" t="s">
        <v>3902</v>
      </c>
      <c r="C3142" t="s">
        <v>7731</v>
      </c>
      <c r="D3142" t="s">
        <v>3076</v>
      </c>
      <c r="E3142" t="s">
        <v>3077</v>
      </c>
      <c r="F3142" t="s">
        <v>391</v>
      </c>
      <c r="G3142" t="s">
        <v>7717</v>
      </c>
      <c r="H3142" t="s">
        <v>360</v>
      </c>
      <c r="I3142" t="s">
        <v>361</v>
      </c>
      <c r="J3142" t="s">
        <v>246</v>
      </c>
      <c r="K3142" t="s">
        <v>3079</v>
      </c>
      <c r="L3142" t="s">
        <v>247</v>
      </c>
      <c r="M3142">
        <v>63971850</v>
      </c>
      <c r="N3142">
        <v>475252</v>
      </c>
      <c r="O3142">
        <v>64447102</v>
      </c>
      <c r="P3142">
        <v>0</v>
      </c>
      <c r="Q3142" t="s">
        <v>7732</v>
      </c>
      <c r="R3142" t="s">
        <v>3107</v>
      </c>
      <c r="S3142" t="s">
        <v>7733</v>
      </c>
      <c r="T3142" t="s">
        <v>7734</v>
      </c>
      <c r="U3142" t="s">
        <v>7735</v>
      </c>
      <c r="V3142" t="s">
        <v>7736</v>
      </c>
      <c r="W3142" t="s">
        <v>3073</v>
      </c>
      <c r="X3142" t="str">
        <f t="shared" si="49"/>
        <v>Funcionamiento</v>
      </c>
      <c r="Y3142" t="s">
        <v>7717</v>
      </c>
    </row>
    <row r="3143" spans="1:25">
      <c r="A3143" t="s">
        <v>3107</v>
      </c>
      <c r="B3143" t="s">
        <v>3108</v>
      </c>
      <c r="C3143" t="s">
        <v>7737</v>
      </c>
      <c r="D3143" t="s">
        <v>3076</v>
      </c>
      <c r="E3143" t="s">
        <v>3077</v>
      </c>
      <c r="F3143" t="s">
        <v>391</v>
      </c>
      <c r="G3143" t="s">
        <v>7717</v>
      </c>
      <c r="H3143" t="s">
        <v>294</v>
      </c>
      <c r="I3143" t="s">
        <v>296</v>
      </c>
      <c r="J3143" t="s">
        <v>246</v>
      </c>
      <c r="K3143" t="s">
        <v>3079</v>
      </c>
      <c r="L3143" t="s">
        <v>247</v>
      </c>
      <c r="M3143">
        <v>941073</v>
      </c>
      <c r="N3143">
        <v>0</v>
      </c>
      <c r="O3143">
        <v>941073</v>
      </c>
      <c r="P3143">
        <v>0</v>
      </c>
      <c r="Q3143" t="s">
        <v>7738</v>
      </c>
      <c r="R3143" t="s">
        <v>3111</v>
      </c>
      <c r="S3143" t="s">
        <v>7739</v>
      </c>
      <c r="T3143" t="s">
        <v>3085</v>
      </c>
      <c r="U3143" t="s">
        <v>5267</v>
      </c>
      <c r="V3143" t="s">
        <v>7740</v>
      </c>
      <c r="W3143" t="s">
        <v>3085</v>
      </c>
      <c r="X3143" t="str">
        <f t="shared" si="49"/>
        <v>Funcionamiento</v>
      </c>
      <c r="Y3143" t="s">
        <v>7717</v>
      </c>
    </row>
    <row r="3144" spans="1:25">
      <c r="A3144" t="s">
        <v>3107</v>
      </c>
      <c r="B3144" t="s">
        <v>3108</v>
      </c>
      <c r="C3144" t="s">
        <v>7737</v>
      </c>
      <c r="D3144" t="s">
        <v>3076</v>
      </c>
      <c r="E3144" t="s">
        <v>3077</v>
      </c>
      <c r="F3144" t="s">
        <v>391</v>
      </c>
      <c r="G3144" t="s">
        <v>7717</v>
      </c>
      <c r="H3144" t="s">
        <v>297</v>
      </c>
      <c r="I3144" t="s">
        <v>299</v>
      </c>
      <c r="J3144" t="s">
        <v>246</v>
      </c>
      <c r="K3144" t="s">
        <v>3079</v>
      </c>
      <c r="L3144" t="s">
        <v>247</v>
      </c>
      <c r="M3144">
        <v>1436529</v>
      </c>
      <c r="N3144">
        <v>0</v>
      </c>
      <c r="O3144">
        <v>1436529</v>
      </c>
      <c r="P3144">
        <v>0</v>
      </c>
      <c r="Q3144" t="s">
        <v>7738</v>
      </c>
      <c r="R3144" t="s">
        <v>3111</v>
      </c>
      <c r="S3144" t="s">
        <v>7739</v>
      </c>
      <c r="T3144" t="s">
        <v>3085</v>
      </c>
      <c r="U3144" t="s">
        <v>5267</v>
      </c>
      <c r="V3144" t="s">
        <v>7740</v>
      </c>
      <c r="W3144" t="s">
        <v>3085</v>
      </c>
      <c r="X3144" t="str">
        <f t="shared" si="49"/>
        <v>Funcionamiento</v>
      </c>
      <c r="Y3144" t="s">
        <v>7717</v>
      </c>
    </row>
    <row r="3145" spans="1:25">
      <c r="A3145" t="s">
        <v>3107</v>
      </c>
      <c r="B3145" t="s">
        <v>3108</v>
      </c>
      <c r="C3145" t="s">
        <v>7737</v>
      </c>
      <c r="D3145" t="s">
        <v>3076</v>
      </c>
      <c r="E3145" t="s">
        <v>3077</v>
      </c>
      <c r="F3145" t="s">
        <v>391</v>
      </c>
      <c r="G3145" t="s">
        <v>7717</v>
      </c>
      <c r="H3145" t="s">
        <v>331</v>
      </c>
      <c r="I3145" t="s">
        <v>587</v>
      </c>
      <c r="J3145" t="s">
        <v>246</v>
      </c>
      <c r="K3145" t="s">
        <v>3079</v>
      </c>
      <c r="L3145" t="s">
        <v>247</v>
      </c>
      <c r="M3145">
        <v>1126074</v>
      </c>
      <c r="N3145">
        <v>0</v>
      </c>
      <c r="O3145">
        <v>1126074</v>
      </c>
      <c r="P3145">
        <v>0</v>
      </c>
      <c r="Q3145" t="s">
        <v>7738</v>
      </c>
      <c r="R3145" t="s">
        <v>3111</v>
      </c>
      <c r="S3145" t="s">
        <v>7739</v>
      </c>
      <c r="T3145" t="s">
        <v>3085</v>
      </c>
      <c r="U3145" t="s">
        <v>5267</v>
      </c>
      <c r="V3145" t="s">
        <v>7740</v>
      </c>
      <c r="W3145" t="s">
        <v>3085</v>
      </c>
      <c r="X3145" t="str">
        <f t="shared" si="49"/>
        <v>Funcionamiento</v>
      </c>
      <c r="Y3145" t="s">
        <v>7717</v>
      </c>
    </row>
    <row r="3146" spans="1:25">
      <c r="A3146" t="s">
        <v>3107</v>
      </c>
      <c r="B3146" t="s">
        <v>3108</v>
      </c>
      <c r="C3146" t="s">
        <v>7737</v>
      </c>
      <c r="D3146" t="s">
        <v>3076</v>
      </c>
      <c r="E3146" t="s">
        <v>3077</v>
      </c>
      <c r="F3146" t="s">
        <v>391</v>
      </c>
      <c r="G3146" t="s">
        <v>7717</v>
      </c>
      <c r="H3146" t="s">
        <v>348</v>
      </c>
      <c r="I3146" t="s">
        <v>349</v>
      </c>
      <c r="J3146" t="s">
        <v>246</v>
      </c>
      <c r="K3146" t="s">
        <v>3079</v>
      </c>
      <c r="L3146" t="s">
        <v>247</v>
      </c>
      <c r="M3146">
        <v>39050</v>
      </c>
      <c r="N3146">
        <v>0</v>
      </c>
      <c r="O3146">
        <v>39050</v>
      </c>
      <c r="P3146">
        <v>0</v>
      </c>
      <c r="Q3146" t="s">
        <v>7738</v>
      </c>
      <c r="R3146" t="s">
        <v>3111</v>
      </c>
      <c r="S3146" t="s">
        <v>7739</v>
      </c>
      <c r="T3146" t="s">
        <v>3085</v>
      </c>
      <c r="U3146" t="s">
        <v>5267</v>
      </c>
      <c r="V3146" t="s">
        <v>7740</v>
      </c>
      <c r="W3146" t="s">
        <v>3085</v>
      </c>
      <c r="X3146" t="str">
        <f t="shared" si="49"/>
        <v>Funcionamiento</v>
      </c>
      <c r="Y3146" t="s">
        <v>7717</v>
      </c>
    </row>
    <row r="3147" spans="1:25">
      <c r="A3147" t="s">
        <v>3107</v>
      </c>
      <c r="B3147" t="s">
        <v>3108</v>
      </c>
      <c r="C3147" t="s">
        <v>7737</v>
      </c>
      <c r="D3147" t="s">
        <v>3076</v>
      </c>
      <c r="E3147" t="s">
        <v>3077</v>
      </c>
      <c r="F3147" t="s">
        <v>391</v>
      </c>
      <c r="G3147" t="s">
        <v>7717</v>
      </c>
      <c r="H3147" t="s">
        <v>292</v>
      </c>
      <c r="I3147" t="s">
        <v>293</v>
      </c>
      <c r="J3147" t="s">
        <v>246</v>
      </c>
      <c r="K3147" t="s">
        <v>3079</v>
      </c>
      <c r="L3147" t="s">
        <v>247</v>
      </c>
      <c r="M3147">
        <v>42201631</v>
      </c>
      <c r="N3147">
        <v>0</v>
      </c>
      <c r="O3147">
        <v>42201631</v>
      </c>
      <c r="P3147">
        <v>0</v>
      </c>
      <c r="Q3147" t="s">
        <v>7738</v>
      </c>
      <c r="R3147" t="s">
        <v>3111</v>
      </c>
      <c r="S3147" t="s">
        <v>7739</v>
      </c>
      <c r="T3147" t="s">
        <v>3085</v>
      </c>
      <c r="U3147" t="s">
        <v>5267</v>
      </c>
      <c r="V3147" t="s">
        <v>7740</v>
      </c>
      <c r="W3147" t="s">
        <v>3085</v>
      </c>
      <c r="X3147" t="str">
        <f t="shared" si="49"/>
        <v>Funcionamiento</v>
      </c>
      <c r="Y3147" t="s">
        <v>7717</v>
      </c>
    </row>
    <row r="3148" spans="1:25">
      <c r="A3148" t="s">
        <v>3107</v>
      </c>
      <c r="B3148" t="s">
        <v>3108</v>
      </c>
      <c r="C3148" t="s">
        <v>7737</v>
      </c>
      <c r="D3148" t="s">
        <v>3076</v>
      </c>
      <c r="E3148" t="s">
        <v>3077</v>
      </c>
      <c r="F3148" t="s">
        <v>391</v>
      </c>
      <c r="G3148" t="s">
        <v>7717</v>
      </c>
      <c r="H3148" t="s">
        <v>303</v>
      </c>
      <c r="I3148" t="s">
        <v>305</v>
      </c>
      <c r="J3148" t="s">
        <v>246</v>
      </c>
      <c r="K3148" t="s">
        <v>3079</v>
      </c>
      <c r="L3148" t="s">
        <v>247</v>
      </c>
      <c r="M3148">
        <v>1350976</v>
      </c>
      <c r="N3148">
        <v>0</v>
      </c>
      <c r="O3148">
        <v>1350976</v>
      </c>
      <c r="P3148">
        <v>0</v>
      </c>
      <c r="Q3148" t="s">
        <v>7738</v>
      </c>
      <c r="R3148" t="s">
        <v>3111</v>
      </c>
      <c r="S3148" t="s">
        <v>7739</v>
      </c>
      <c r="T3148" t="s">
        <v>3085</v>
      </c>
      <c r="U3148" t="s">
        <v>5267</v>
      </c>
      <c r="V3148" t="s">
        <v>7740</v>
      </c>
      <c r="W3148" t="s">
        <v>3085</v>
      </c>
      <c r="X3148" t="str">
        <f t="shared" si="49"/>
        <v>Funcionamiento</v>
      </c>
      <c r="Y3148" t="s">
        <v>7717</v>
      </c>
    </row>
    <row r="3149" spans="1:25">
      <c r="A3149" t="s">
        <v>3107</v>
      </c>
      <c r="B3149" t="s">
        <v>3108</v>
      </c>
      <c r="C3149" t="s">
        <v>7737</v>
      </c>
      <c r="D3149" t="s">
        <v>3076</v>
      </c>
      <c r="E3149" t="s">
        <v>3077</v>
      </c>
      <c r="F3149" t="s">
        <v>391</v>
      </c>
      <c r="G3149" t="s">
        <v>7717</v>
      </c>
      <c r="H3149" t="s">
        <v>309</v>
      </c>
      <c r="I3149" t="s">
        <v>311</v>
      </c>
      <c r="J3149" t="s">
        <v>246</v>
      </c>
      <c r="K3149" t="s">
        <v>3079</v>
      </c>
      <c r="L3149" t="s">
        <v>247</v>
      </c>
      <c r="M3149">
        <v>890692</v>
      </c>
      <c r="N3149">
        <v>0</v>
      </c>
      <c r="O3149">
        <v>890692</v>
      </c>
      <c r="P3149">
        <v>0</v>
      </c>
      <c r="Q3149" t="s">
        <v>7738</v>
      </c>
      <c r="R3149" t="s">
        <v>3111</v>
      </c>
      <c r="S3149" t="s">
        <v>7739</v>
      </c>
      <c r="T3149" t="s">
        <v>3085</v>
      </c>
      <c r="U3149" t="s">
        <v>5267</v>
      </c>
      <c r="V3149" t="s">
        <v>7740</v>
      </c>
      <c r="W3149" t="s">
        <v>3085</v>
      </c>
      <c r="X3149" t="str">
        <f t="shared" si="49"/>
        <v>Funcionamiento</v>
      </c>
      <c r="Y3149" t="s">
        <v>7717</v>
      </c>
    </row>
    <row r="3150" spans="1:25">
      <c r="A3150" t="s">
        <v>3107</v>
      </c>
      <c r="B3150" t="s">
        <v>3108</v>
      </c>
      <c r="C3150" t="s">
        <v>7737</v>
      </c>
      <c r="D3150" t="s">
        <v>3076</v>
      </c>
      <c r="E3150" t="s">
        <v>3077</v>
      </c>
      <c r="F3150" t="s">
        <v>391</v>
      </c>
      <c r="G3150" t="s">
        <v>7717</v>
      </c>
      <c r="H3150" t="s">
        <v>333</v>
      </c>
      <c r="I3150" t="s">
        <v>335</v>
      </c>
      <c r="J3150" t="s">
        <v>246</v>
      </c>
      <c r="K3150" t="s">
        <v>3079</v>
      </c>
      <c r="L3150" t="s">
        <v>247</v>
      </c>
      <c r="M3150">
        <v>93573</v>
      </c>
      <c r="N3150">
        <v>0</v>
      </c>
      <c r="O3150">
        <v>93573</v>
      </c>
      <c r="P3150">
        <v>0</v>
      </c>
      <c r="Q3150" t="s">
        <v>7738</v>
      </c>
      <c r="R3150" t="s">
        <v>3111</v>
      </c>
      <c r="S3150" t="s">
        <v>7739</v>
      </c>
      <c r="T3150" t="s">
        <v>3085</v>
      </c>
      <c r="U3150" t="s">
        <v>5267</v>
      </c>
      <c r="V3150" t="s">
        <v>7740</v>
      </c>
      <c r="W3150" t="s">
        <v>3085</v>
      </c>
      <c r="X3150" t="str">
        <f t="shared" si="49"/>
        <v>Funcionamiento</v>
      </c>
      <c r="Y3150" t="s">
        <v>7717</v>
      </c>
    </row>
    <row r="3151" spans="1:25">
      <c r="A3151" t="s">
        <v>3111</v>
      </c>
      <c r="B3151" t="s">
        <v>3108</v>
      </c>
      <c r="C3151" t="s">
        <v>7741</v>
      </c>
      <c r="D3151" t="s">
        <v>3076</v>
      </c>
      <c r="E3151" t="s">
        <v>3077</v>
      </c>
      <c r="F3151" t="s">
        <v>391</v>
      </c>
      <c r="G3151" t="s">
        <v>7717</v>
      </c>
      <c r="H3151" t="s">
        <v>316</v>
      </c>
      <c r="I3151" t="s">
        <v>583</v>
      </c>
      <c r="J3151" t="s">
        <v>246</v>
      </c>
      <c r="K3151" t="s">
        <v>3079</v>
      </c>
      <c r="L3151" t="s">
        <v>247</v>
      </c>
      <c r="M3151">
        <v>4387500</v>
      </c>
      <c r="N3151">
        <v>0</v>
      </c>
      <c r="O3151">
        <v>4387500</v>
      </c>
      <c r="P3151">
        <v>0</v>
      </c>
      <c r="Q3151" t="s">
        <v>7742</v>
      </c>
      <c r="R3151" t="s">
        <v>3117</v>
      </c>
      <c r="S3151" t="s">
        <v>3127</v>
      </c>
      <c r="T3151" t="s">
        <v>3085</v>
      </c>
      <c r="U3151" t="s">
        <v>7743</v>
      </c>
      <c r="V3151" t="s">
        <v>7744</v>
      </c>
      <c r="W3151" t="s">
        <v>3085</v>
      </c>
      <c r="X3151" t="str">
        <f t="shared" si="49"/>
        <v>Funcionamiento</v>
      </c>
      <c r="Y3151" t="s">
        <v>7717</v>
      </c>
    </row>
    <row r="3152" spans="1:25">
      <c r="A3152" t="s">
        <v>3111</v>
      </c>
      <c r="B3152" t="s">
        <v>3108</v>
      </c>
      <c r="C3152" t="s">
        <v>7741</v>
      </c>
      <c r="D3152" t="s">
        <v>3076</v>
      </c>
      <c r="E3152" t="s">
        <v>3077</v>
      </c>
      <c r="F3152" t="s">
        <v>391</v>
      </c>
      <c r="G3152" t="s">
        <v>7717</v>
      </c>
      <c r="H3152" t="s">
        <v>314</v>
      </c>
      <c r="I3152" t="s">
        <v>582</v>
      </c>
      <c r="J3152" t="s">
        <v>246</v>
      </c>
      <c r="K3152" t="s">
        <v>3079</v>
      </c>
      <c r="L3152" t="s">
        <v>247</v>
      </c>
      <c r="M3152">
        <v>6194600</v>
      </c>
      <c r="N3152">
        <v>0</v>
      </c>
      <c r="O3152">
        <v>6194600</v>
      </c>
      <c r="P3152">
        <v>0</v>
      </c>
      <c r="Q3152" t="s">
        <v>7742</v>
      </c>
      <c r="R3152" t="s">
        <v>3117</v>
      </c>
      <c r="S3152" t="s">
        <v>3127</v>
      </c>
      <c r="T3152" t="s">
        <v>3085</v>
      </c>
      <c r="U3152" t="s">
        <v>7743</v>
      </c>
      <c r="V3152" t="s">
        <v>7744</v>
      </c>
      <c r="W3152" t="s">
        <v>3085</v>
      </c>
      <c r="X3152" t="str">
        <f t="shared" si="49"/>
        <v>Funcionamiento</v>
      </c>
      <c r="Y3152" t="s">
        <v>7717</v>
      </c>
    </row>
    <row r="3153" spans="1:25">
      <c r="A3153" t="s">
        <v>3111</v>
      </c>
      <c r="B3153" t="s">
        <v>3108</v>
      </c>
      <c r="C3153" t="s">
        <v>7741</v>
      </c>
      <c r="D3153" t="s">
        <v>3076</v>
      </c>
      <c r="E3153" t="s">
        <v>3077</v>
      </c>
      <c r="F3153" t="s">
        <v>391</v>
      </c>
      <c r="G3153" t="s">
        <v>7717</v>
      </c>
      <c r="H3153" t="s">
        <v>322</v>
      </c>
      <c r="I3153" t="s">
        <v>323</v>
      </c>
      <c r="J3153" t="s">
        <v>246</v>
      </c>
      <c r="K3153" t="s">
        <v>3079</v>
      </c>
      <c r="L3153" t="s">
        <v>247</v>
      </c>
      <c r="M3153">
        <v>1648200</v>
      </c>
      <c r="N3153">
        <v>0</v>
      </c>
      <c r="O3153">
        <v>1648200</v>
      </c>
      <c r="P3153">
        <v>0</v>
      </c>
      <c r="Q3153" t="s">
        <v>7742</v>
      </c>
      <c r="R3153" t="s">
        <v>3117</v>
      </c>
      <c r="S3153" t="s">
        <v>3127</v>
      </c>
      <c r="T3153" t="s">
        <v>3085</v>
      </c>
      <c r="U3153" t="s">
        <v>7743</v>
      </c>
      <c r="V3153" t="s">
        <v>7744</v>
      </c>
      <c r="W3153" t="s">
        <v>3085</v>
      </c>
      <c r="X3153" t="str">
        <f t="shared" si="49"/>
        <v>Funcionamiento</v>
      </c>
      <c r="Y3153" t="s">
        <v>7717</v>
      </c>
    </row>
    <row r="3154" spans="1:25">
      <c r="A3154" t="s">
        <v>3111</v>
      </c>
      <c r="B3154" t="s">
        <v>3108</v>
      </c>
      <c r="C3154" t="s">
        <v>7741</v>
      </c>
      <c r="D3154" t="s">
        <v>3076</v>
      </c>
      <c r="E3154" t="s">
        <v>3077</v>
      </c>
      <c r="F3154" t="s">
        <v>391</v>
      </c>
      <c r="G3154" t="s">
        <v>7717</v>
      </c>
      <c r="H3154" t="s">
        <v>318</v>
      </c>
      <c r="I3154" t="s">
        <v>586</v>
      </c>
      <c r="J3154" t="s">
        <v>246</v>
      </c>
      <c r="K3154" t="s">
        <v>3079</v>
      </c>
      <c r="L3154" t="s">
        <v>247</v>
      </c>
      <c r="M3154">
        <v>2196700</v>
      </c>
      <c r="N3154">
        <v>0</v>
      </c>
      <c r="O3154">
        <v>2196700</v>
      </c>
      <c r="P3154">
        <v>0</v>
      </c>
      <c r="Q3154" t="s">
        <v>7742</v>
      </c>
      <c r="R3154" t="s">
        <v>3117</v>
      </c>
      <c r="S3154" t="s">
        <v>3127</v>
      </c>
      <c r="T3154" t="s">
        <v>3085</v>
      </c>
      <c r="U3154" t="s">
        <v>7743</v>
      </c>
      <c r="V3154" t="s">
        <v>7744</v>
      </c>
      <c r="W3154" t="s">
        <v>3085</v>
      </c>
      <c r="X3154" t="str">
        <f t="shared" si="49"/>
        <v>Funcionamiento</v>
      </c>
      <c r="Y3154" t="s">
        <v>7717</v>
      </c>
    </row>
    <row r="3155" spans="1:25">
      <c r="A3155" t="s">
        <v>3111</v>
      </c>
      <c r="B3155" t="s">
        <v>3108</v>
      </c>
      <c r="C3155" t="s">
        <v>7741</v>
      </c>
      <c r="D3155" t="s">
        <v>3076</v>
      </c>
      <c r="E3155" t="s">
        <v>3077</v>
      </c>
      <c r="F3155" t="s">
        <v>391</v>
      </c>
      <c r="G3155" t="s">
        <v>7717</v>
      </c>
      <c r="H3155" t="s">
        <v>320</v>
      </c>
      <c r="I3155" t="s">
        <v>321</v>
      </c>
      <c r="J3155" t="s">
        <v>246</v>
      </c>
      <c r="K3155" t="s">
        <v>3079</v>
      </c>
      <c r="L3155" t="s">
        <v>247</v>
      </c>
      <c r="M3155">
        <v>491500</v>
      </c>
      <c r="N3155">
        <v>0</v>
      </c>
      <c r="O3155">
        <v>491500</v>
      </c>
      <c r="P3155">
        <v>0</v>
      </c>
      <c r="Q3155" t="s">
        <v>7742</v>
      </c>
      <c r="R3155" t="s">
        <v>3117</v>
      </c>
      <c r="S3155" t="s">
        <v>3127</v>
      </c>
      <c r="T3155" t="s">
        <v>3085</v>
      </c>
      <c r="U3155" t="s">
        <v>7743</v>
      </c>
      <c r="V3155" t="s">
        <v>7744</v>
      </c>
      <c r="W3155" t="s">
        <v>3085</v>
      </c>
      <c r="X3155" t="str">
        <f t="shared" si="49"/>
        <v>Funcionamiento</v>
      </c>
      <c r="Y3155" t="s">
        <v>7717</v>
      </c>
    </row>
    <row r="3156" spans="1:25">
      <c r="A3156" t="s">
        <v>3111</v>
      </c>
      <c r="B3156" t="s">
        <v>3108</v>
      </c>
      <c r="C3156" t="s">
        <v>7741</v>
      </c>
      <c r="D3156" t="s">
        <v>3076</v>
      </c>
      <c r="E3156" t="s">
        <v>3077</v>
      </c>
      <c r="F3156" t="s">
        <v>391</v>
      </c>
      <c r="G3156" t="s">
        <v>7717</v>
      </c>
      <c r="H3156" t="s">
        <v>324</v>
      </c>
      <c r="I3156" t="s">
        <v>325</v>
      </c>
      <c r="J3156" t="s">
        <v>246</v>
      </c>
      <c r="K3156" t="s">
        <v>3079</v>
      </c>
      <c r="L3156" t="s">
        <v>247</v>
      </c>
      <c r="M3156">
        <v>1098900</v>
      </c>
      <c r="N3156">
        <v>0</v>
      </c>
      <c r="O3156">
        <v>1098900</v>
      </c>
      <c r="P3156">
        <v>0</v>
      </c>
      <c r="Q3156" t="s">
        <v>7742</v>
      </c>
      <c r="R3156" t="s">
        <v>3117</v>
      </c>
      <c r="S3156" t="s">
        <v>3127</v>
      </c>
      <c r="T3156" t="s">
        <v>3085</v>
      </c>
      <c r="U3156" t="s">
        <v>7743</v>
      </c>
      <c r="V3156" t="s">
        <v>7744</v>
      </c>
      <c r="W3156" t="s">
        <v>3085</v>
      </c>
      <c r="X3156" t="str">
        <f t="shared" si="49"/>
        <v>Funcionamiento</v>
      </c>
      <c r="Y3156" t="s">
        <v>7717</v>
      </c>
    </row>
    <row r="3157" spans="1:25">
      <c r="A3157" t="s">
        <v>3117</v>
      </c>
      <c r="B3157" t="s">
        <v>4788</v>
      </c>
      <c r="C3157" t="s">
        <v>7745</v>
      </c>
      <c r="D3157" t="s">
        <v>3076</v>
      </c>
      <c r="E3157" t="s">
        <v>3077</v>
      </c>
      <c r="F3157" t="s">
        <v>391</v>
      </c>
      <c r="G3157" t="s">
        <v>7717</v>
      </c>
      <c r="H3157" t="s">
        <v>350</v>
      </c>
      <c r="I3157" t="s">
        <v>351</v>
      </c>
      <c r="J3157" t="s">
        <v>246</v>
      </c>
      <c r="K3157" t="s">
        <v>3079</v>
      </c>
      <c r="L3157" t="s">
        <v>247</v>
      </c>
      <c r="M3157">
        <v>24198400</v>
      </c>
      <c r="N3157">
        <v>0</v>
      </c>
      <c r="O3157">
        <v>24198400</v>
      </c>
      <c r="P3157">
        <v>0</v>
      </c>
      <c r="Q3157" t="s">
        <v>7746</v>
      </c>
      <c r="R3157" t="s">
        <v>3127</v>
      </c>
      <c r="S3157" t="s">
        <v>3123</v>
      </c>
      <c r="T3157" t="s">
        <v>3152</v>
      </c>
      <c r="U3157" t="s">
        <v>3305</v>
      </c>
      <c r="V3157" t="s">
        <v>7747</v>
      </c>
      <c r="W3157" t="s">
        <v>3085</v>
      </c>
      <c r="X3157" t="str">
        <f t="shared" si="49"/>
        <v>Funcionamiento</v>
      </c>
      <c r="Y3157" t="s">
        <v>7717</v>
      </c>
    </row>
    <row r="3158" spans="1:25">
      <c r="A3158" t="s">
        <v>3127</v>
      </c>
      <c r="B3158" t="s">
        <v>4788</v>
      </c>
      <c r="C3158" t="s">
        <v>7748</v>
      </c>
      <c r="D3158" t="s">
        <v>3076</v>
      </c>
      <c r="E3158" t="s">
        <v>3077</v>
      </c>
      <c r="F3158" t="s">
        <v>391</v>
      </c>
      <c r="G3158" t="s">
        <v>7717</v>
      </c>
      <c r="H3158" t="s">
        <v>346</v>
      </c>
      <c r="I3158" t="s">
        <v>347</v>
      </c>
      <c r="J3158" t="s">
        <v>246</v>
      </c>
      <c r="K3158" t="s">
        <v>3079</v>
      </c>
      <c r="L3158" t="s">
        <v>247</v>
      </c>
      <c r="M3158">
        <v>258320</v>
      </c>
      <c r="N3158">
        <v>0</v>
      </c>
      <c r="O3158">
        <v>258320</v>
      </c>
      <c r="P3158">
        <v>0</v>
      </c>
      <c r="Q3158" t="s">
        <v>7749</v>
      </c>
      <c r="R3158" t="s">
        <v>3124</v>
      </c>
      <c r="S3158" t="s">
        <v>3131</v>
      </c>
      <c r="T3158" t="s">
        <v>3144</v>
      </c>
      <c r="U3158" t="s">
        <v>3133</v>
      </c>
      <c r="V3158" t="s">
        <v>7750</v>
      </c>
      <c r="W3158" t="s">
        <v>3085</v>
      </c>
      <c r="X3158" t="str">
        <f t="shared" si="49"/>
        <v>Funcionamiento</v>
      </c>
      <c r="Y3158" t="s">
        <v>7717</v>
      </c>
    </row>
    <row r="3159" spans="1:25">
      <c r="A3159" t="s">
        <v>3127</v>
      </c>
      <c r="B3159" t="s">
        <v>4788</v>
      </c>
      <c r="C3159" t="s">
        <v>7748</v>
      </c>
      <c r="D3159" t="s">
        <v>3076</v>
      </c>
      <c r="E3159" t="s">
        <v>3077</v>
      </c>
      <c r="F3159" t="s">
        <v>391</v>
      </c>
      <c r="G3159" t="s">
        <v>7717</v>
      </c>
      <c r="H3159" t="s">
        <v>338</v>
      </c>
      <c r="I3159" t="s">
        <v>339</v>
      </c>
      <c r="J3159" t="s">
        <v>246</v>
      </c>
      <c r="K3159" t="s">
        <v>3079</v>
      </c>
      <c r="L3159" t="s">
        <v>247</v>
      </c>
      <c r="M3159">
        <v>78400</v>
      </c>
      <c r="N3159">
        <v>0</v>
      </c>
      <c r="O3159">
        <v>78400</v>
      </c>
      <c r="P3159">
        <v>0</v>
      </c>
      <c r="Q3159" t="s">
        <v>7749</v>
      </c>
      <c r="R3159" t="s">
        <v>3124</v>
      </c>
      <c r="S3159" t="s">
        <v>3131</v>
      </c>
      <c r="T3159" t="s">
        <v>3144</v>
      </c>
      <c r="U3159" t="s">
        <v>3133</v>
      </c>
      <c r="V3159" t="s">
        <v>7750</v>
      </c>
      <c r="W3159" t="s">
        <v>3085</v>
      </c>
      <c r="X3159" t="str">
        <f t="shared" si="49"/>
        <v>Funcionamiento</v>
      </c>
      <c r="Y3159" t="s">
        <v>7717</v>
      </c>
    </row>
    <row r="3160" spans="1:25">
      <c r="A3160" t="s">
        <v>3124</v>
      </c>
      <c r="B3160" t="s">
        <v>3939</v>
      </c>
      <c r="C3160" t="s">
        <v>7751</v>
      </c>
      <c r="D3160" t="s">
        <v>3076</v>
      </c>
      <c r="E3160" t="s">
        <v>3077</v>
      </c>
      <c r="F3160" t="s">
        <v>3149</v>
      </c>
      <c r="G3160" t="s">
        <v>7717</v>
      </c>
      <c r="H3160" t="s">
        <v>437</v>
      </c>
      <c r="I3160" t="s">
        <v>649</v>
      </c>
      <c r="J3160" t="s">
        <v>246</v>
      </c>
      <c r="K3160" t="s">
        <v>3150</v>
      </c>
      <c r="L3160" t="s">
        <v>247</v>
      </c>
      <c r="M3160">
        <v>28522848</v>
      </c>
      <c r="N3160">
        <v>-22385086</v>
      </c>
      <c r="O3160">
        <v>6137762</v>
      </c>
      <c r="P3160">
        <v>0</v>
      </c>
      <c r="Q3160" t="s">
        <v>7752</v>
      </c>
      <c r="R3160" t="s">
        <v>3132</v>
      </c>
      <c r="S3160" t="s">
        <v>7753</v>
      </c>
      <c r="T3160" t="s">
        <v>7754</v>
      </c>
      <c r="U3160" t="s">
        <v>7755</v>
      </c>
      <c r="V3160" t="s">
        <v>7756</v>
      </c>
      <c r="W3160" t="s">
        <v>3085</v>
      </c>
      <c r="X3160" t="str">
        <f t="shared" si="49"/>
        <v>Inversión</v>
      </c>
      <c r="Y3160" t="s">
        <v>3157</v>
      </c>
    </row>
    <row r="3161" spans="1:25">
      <c r="A3161" t="s">
        <v>3132</v>
      </c>
      <c r="B3161" t="s">
        <v>3939</v>
      </c>
      <c r="C3161" t="s">
        <v>7757</v>
      </c>
      <c r="D3161" t="s">
        <v>3076</v>
      </c>
      <c r="E3161" t="s">
        <v>3077</v>
      </c>
      <c r="F3161" t="s">
        <v>3149</v>
      </c>
      <c r="G3161" t="s">
        <v>7717</v>
      </c>
      <c r="H3161" t="s">
        <v>437</v>
      </c>
      <c r="I3161" t="s">
        <v>649</v>
      </c>
      <c r="J3161" t="s">
        <v>246</v>
      </c>
      <c r="K3161" t="s">
        <v>3150</v>
      </c>
      <c r="L3161" t="s">
        <v>247</v>
      </c>
      <c r="M3161">
        <v>3000000</v>
      </c>
      <c r="N3161">
        <v>14440</v>
      </c>
      <c r="O3161">
        <v>3014440</v>
      </c>
      <c r="P3161">
        <v>0</v>
      </c>
      <c r="Q3161" t="s">
        <v>7758</v>
      </c>
      <c r="R3161" t="s">
        <v>3123</v>
      </c>
      <c r="S3161" t="s">
        <v>7759</v>
      </c>
      <c r="T3161" t="s">
        <v>7760</v>
      </c>
      <c r="U3161" t="s">
        <v>7761</v>
      </c>
      <c r="V3161" t="s">
        <v>7762</v>
      </c>
      <c r="W3161" t="s">
        <v>3085</v>
      </c>
      <c r="X3161" t="str">
        <f t="shared" si="49"/>
        <v>Inversión</v>
      </c>
      <c r="Y3161" t="s">
        <v>3157</v>
      </c>
    </row>
    <row r="3162" spans="1:25">
      <c r="A3162" t="s">
        <v>3123</v>
      </c>
      <c r="B3162" t="s">
        <v>3135</v>
      </c>
      <c r="C3162" t="s">
        <v>7763</v>
      </c>
      <c r="D3162" t="s">
        <v>3076</v>
      </c>
      <c r="E3162" t="s">
        <v>3077</v>
      </c>
      <c r="F3162" t="s">
        <v>391</v>
      </c>
      <c r="G3162" t="s">
        <v>7717</v>
      </c>
      <c r="H3162" t="s">
        <v>309</v>
      </c>
      <c r="I3162" t="s">
        <v>311</v>
      </c>
      <c r="J3162" t="s">
        <v>246</v>
      </c>
      <c r="K3162" t="s">
        <v>3079</v>
      </c>
      <c r="L3162" t="s">
        <v>247</v>
      </c>
      <c r="M3162">
        <v>6177155</v>
      </c>
      <c r="N3162">
        <v>0</v>
      </c>
      <c r="O3162">
        <v>6177155</v>
      </c>
      <c r="P3162">
        <v>0</v>
      </c>
      <c r="Q3162" t="s">
        <v>7764</v>
      </c>
      <c r="R3162" t="s">
        <v>3131</v>
      </c>
      <c r="S3162" t="s">
        <v>6298</v>
      </c>
      <c r="T3162" t="s">
        <v>3085</v>
      </c>
      <c r="U3162" t="s">
        <v>7765</v>
      </c>
      <c r="V3162" t="s">
        <v>7766</v>
      </c>
      <c r="W3162" t="s">
        <v>3085</v>
      </c>
      <c r="X3162" t="str">
        <f t="shared" si="49"/>
        <v>Funcionamiento</v>
      </c>
      <c r="Y3162" t="s">
        <v>7717</v>
      </c>
    </row>
    <row r="3163" spans="1:25">
      <c r="A3163" t="s">
        <v>3123</v>
      </c>
      <c r="B3163" t="s">
        <v>3135</v>
      </c>
      <c r="C3163" t="s">
        <v>7763</v>
      </c>
      <c r="D3163" t="s">
        <v>3076</v>
      </c>
      <c r="E3163" t="s">
        <v>3077</v>
      </c>
      <c r="F3163" t="s">
        <v>391</v>
      </c>
      <c r="G3163" t="s">
        <v>7717</v>
      </c>
      <c r="H3163" t="s">
        <v>331</v>
      </c>
      <c r="I3163" t="s">
        <v>587</v>
      </c>
      <c r="J3163" t="s">
        <v>246</v>
      </c>
      <c r="K3163" t="s">
        <v>3079</v>
      </c>
      <c r="L3163" t="s">
        <v>247</v>
      </c>
      <c r="M3163">
        <v>6056106</v>
      </c>
      <c r="N3163">
        <v>0</v>
      </c>
      <c r="O3163">
        <v>6056106</v>
      </c>
      <c r="P3163">
        <v>0</v>
      </c>
      <c r="Q3163" t="s">
        <v>7764</v>
      </c>
      <c r="R3163" t="s">
        <v>3131</v>
      </c>
      <c r="S3163" t="s">
        <v>6298</v>
      </c>
      <c r="T3163" t="s">
        <v>3085</v>
      </c>
      <c r="U3163" t="s">
        <v>7765</v>
      </c>
      <c r="V3163" t="s">
        <v>7766</v>
      </c>
      <c r="W3163" t="s">
        <v>3085</v>
      </c>
      <c r="X3163" t="str">
        <f t="shared" si="49"/>
        <v>Funcionamiento</v>
      </c>
      <c r="Y3163" t="s">
        <v>7717</v>
      </c>
    </row>
    <row r="3164" spans="1:25">
      <c r="A3164" t="s">
        <v>3123</v>
      </c>
      <c r="B3164" t="s">
        <v>3135</v>
      </c>
      <c r="C3164" t="s">
        <v>7763</v>
      </c>
      <c r="D3164" t="s">
        <v>3076</v>
      </c>
      <c r="E3164" t="s">
        <v>3077</v>
      </c>
      <c r="F3164" t="s">
        <v>391</v>
      </c>
      <c r="G3164" t="s">
        <v>7717</v>
      </c>
      <c r="H3164" t="s">
        <v>294</v>
      </c>
      <c r="I3164" t="s">
        <v>296</v>
      </c>
      <c r="J3164" t="s">
        <v>246</v>
      </c>
      <c r="K3164" t="s">
        <v>3079</v>
      </c>
      <c r="L3164" t="s">
        <v>247</v>
      </c>
      <c r="M3164">
        <v>964129</v>
      </c>
      <c r="N3164">
        <v>0</v>
      </c>
      <c r="O3164">
        <v>964129</v>
      </c>
      <c r="P3164">
        <v>0</v>
      </c>
      <c r="Q3164" t="s">
        <v>7764</v>
      </c>
      <c r="R3164" t="s">
        <v>3131</v>
      </c>
      <c r="S3164" t="s">
        <v>6298</v>
      </c>
      <c r="T3164" t="s">
        <v>3085</v>
      </c>
      <c r="U3164" t="s">
        <v>7765</v>
      </c>
      <c r="V3164" t="s">
        <v>7766</v>
      </c>
      <c r="W3164" t="s">
        <v>3085</v>
      </c>
      <c r="X3164" t="str">
        <f t="shared" si="49"/>
        <v>Funcionamiento</v>
      </c>
      <c r="Y3164" t="s">
        <v>7717</v>
      </c>
    </row>
    <row r="3165" spans="1:25">
      <c r="A3165" t="s">
        <v>3123</v>
      </c>
      <c r="B3165" t="s">
        <v>3135</v>
      </c>
      <c r="C3165" t="s">
        <v>7763</v>
      </c>
      <c r="D3165" t="s">
        <v>3076</v>
      </c>
      <c r="E3165" t="s">
        <v>3077</v>
      </c>
      <c r="F3165" t="s">
        <v>391</v>
      </c>
      <c r="G3165" t="s">
        <v>7717</v>
      </c>
      <c r="H3165" t="s">
        <v>292</v>
      </c>
      <c r="I3165" t="s">
        <v>293</v>
      </c>
      <c r="J3165" t="s">
        <v>246</v>
      </c>
      <c r="K3165" t="s">
        <v>3079</v>
      </c>
      <c r="L3165" t="s">
        <v>247</v>
      </c>
      <c r="M3165">
        <v>47686791</v>
      </c>
      <c r="N3165">
        <v>0</v>
      </c>
      <c r="O3165">
        <v>47686791</v>
      </c>
      <c r="P3165">
        <v>0</v>
      </c>
      <c r="Q3165" t="s">
        <v>7764</v>
      </c>
      <c r="R3165" t="s">
        <v>3131</v>
      </c>
      <c r="S3165" t="s">
        <v>6298</v>
      </c>
      <c r="T3165" t="s">
        <v>3085</v>
      </c>
      <c r="U3165" t="s">
        <v>7765</v>
      </c>
      <c r="V3165" t="s">
        <v>7766</v>
      </c>
      <c r="W3165" t="s">
        <v>3085</v>
      </c>
      <c r="X3165" t="str">
        <f t="shared" si="49"/>
        <v>Funcionamiento</v>
      </c>
      <c r="Y3165" t="s">
        <v>7717</v>
      </c>
    </row>
    <row r="3166" spans="1:25">
      <c r="A3166" t="s">
        <v>3123</v>
      </c>
      <c r="B3166" t="s">
        <v>3135</v>
      </c>
      <c r="C3166" t="s">
        <v>7763</v>
      </c>
      <c r="D3166" t="s">
        <v>3076</v>
      </c>
      <c r="E3166" t="s">
        <v>3077</v>
      </c>
      <c r="F3166" t="s">
        <v>391</v>
      </c>
      <c r="G3166" t="s">
        <v>7717</v>
      </c>
      <c r="H3166" t="s">
        <v>297</v>
      </c>
      <c r="I3166" t="s">
        <v>299</v>
      </c>
      <c r="J3166" t="s">
        <v>246</v>
      </c>
      <c r="K3166" t="s">
        <v>3079</v>
      </c>
      <c r="L3166" t="s">
        <v>247</v>
      </c>
      <c r="M3166">
        <v>1474241</v>
      </c>
      <c r="N3166">
        <v>0</v>
      </c>
      <c r="O3166">
        <v>1474241</v>
      </c>
      <c r="P3166">
        <v>0</v>
      </c>
      <c r="Q3166" t="s">
        <v>7764</v>
      </c>
      <c r="R3166" t="s">
        <v>3131</v>
      </c>
      <c r="S3166" t="s">
        <v>6298</v>
      </c>
      <c r="T3166" t="s">
        <v>3085</v>
      </c>
      <c r="U3166" t="s">
        <v>7765</v>
      </c>
      <c r="V3166" t="s">
        <v>7766</v>
      </c>
      <c r="W3166" t="s">
        <v>3085</v>
      </c>
      <c r="X3166" t="str">
        <f t="shared" si="49"/>
        <v>Funcionamiento</v>
      </c>
      <c r="Y3166" t="s">
        <v>7717</v>
      </c>
    </row>
    <row r="3167" spans="1:25">
      <c r="A3167" t="s">
        <v>3123</v>
      </c>
      <c r="B3167" t="s">
        <v>3135</v>
      </c>
      <c r="C3167" t="s">
        <v>7763</v>
      </c>
      <c r="D3167" t="s">
        <v>3076</v>
      </c>
      <c r="E3167" t="s">
        <v>3077</v>
      </c>
      <c r="F3167" t="s">
        <v>391</v>
      </c>
      <c r="G3167" t="s">
        <v>7717</v>
      </c>
      <c r="H3167" t="s">
        <v>303</v>
      </c>
      <c r="I3167" t="s">
        <v>305</v>
      </c>
      <c r="J3167" t="s">
        <v>246</v>
      </c>
      <c r="K3167" t="s">
        <v>3079</v>
      </c>
      <c r="L3167" t="s">
        <v>247</v>
      </c>
      <c r="M3167">
        <v>1163946</v>
      </c>
      <c r="N3167">
        <v>0</v>
      </c>
      <c r="O3167">
        <v>1163946</v>
      </c>
      <c r="P3167">
        <v>0</v>
      </c>
      <c r="Q3167" t="s">
        <v>7764</v>
      </c>
      <c r="R3167" t="s">
        <v>3131</v>
      </c>
      <c r="S3167" t="s">
        <v>6298</v>
      </c>
      <c r="T3167" t="s">
        <v>3085</v>
      </c>
      <c r="U3167" t="s">
        <v>7765</v>
      </c>
      <c r="V3167" t="s">
        <v>7766</v>
      </c>
      <c r="W3167" t="s">
        <v>3085</v>
      </c>
      <c r="X3167" t="str">
        <f t="shared" si="49"/>
        <v>Funcionamiento</v>
      </c>
      <c r="Y3167" t="s">
        <v>7717</v>
      </c>
    </row>
    <row r="3168" spans="1:25">
      <c r="A3168" t="s">
        <v>3123</v>
      </c>
      <c r="B3168" t="s">
        <v>3135</v>
      </c>
      <c r="C3168" t="s">
        <v>7763</v>
      </c>
      <c r="D3168" t="s">
        <v>3076</v>
      </c>
      <c r="E3168" t="s">
        <v>3077</v>
      </c>
      <c r="F3168" t="s">
        <v>391</v>
      </c>
      <c r="G3168" t="s">
        <v>7717</v>
      </c>
      <c r="H3168" t="s">
        <v>333</v>
      </c>
      <c r="I3168" t="s">
        <v>335</v>
      </c>
      <c r="J3168" t="s">
        <v>246</v>
      </c>
      <c r="K3168" t="s">
        <v>3079</v>
      </c>
      <c r="L3168" t="s">
        <v>247</v>
      </c>
      <c r="M3168">
        <v>490361</v>
      </c>
      <c r="N3168">
        <v>0</v>
      </c>
      <c r="O3168">
        <v>490361</v>
      </c>
      <c r="P3168">
        <v>0</v>
      </c>
      <c r="Q3168" t="s">
        <v>7764</v>
      </c>
      <c r="R3168" t="s">
        <v>3131</v>
      </c>
      <c r="S3168" t="s">
        <v>6298</v>
      </c>
      <c r="T3168" t="s">
        <v>3085</v>
      </c>
      <c r="U3168" t="s">
        <v>7765</v>
      </c>
      <c r="V3168" t="s">
        <v>7766</v>
      </c>
      <c r="W3168" t="s">
        <v>3085</v>
      </c>
      <c r="X3168" t="str">
        <f t="shared" si="49"/>
        <v>Funcionamiento</v>
      </c>
      <c r="Y3168" t="s">
        <v>7717</v>
      </c>
    </row>
    <row r="3169" spans="1:25">
      <c r="A3169" t="s">
        <v>3131</v>
      </c>
      <c r="B3169" t="s">
        <v>3135</v>
      </c>
      <c r="C3169" t="s">
        <v>7767</v>
      </c>
      <c r="D3169" t="s">
        <v>3076</v>
      </c>
      <c r="E3169" t="s">
        <v>3077</v>
      </c>
      <c r="F3169" t="s">
        <v>391</v>
      </c>
      <c r="G3169" t="s">
        <v>7717</v>
      </c>
      <c r="H3169" t="s">
        <v>318</v>
      </c>
      <c r="I3169" t="s">
        <v>586</v>
      </c>
      <c r="J3169" t="s">
        <v>246</v>
      </c>
      <c r="K3169" t="s">
        <v>3079</v>
      </c>
      <c r="L3169" t="s">
        <v>247</v>
      </c>
      <c r="M3169">
        <v>2349700</v>
      </c>
      <c r="N3169">
        <v>0</v>
      </c>
      <c r="O3169">
        <v>2349700</v>
      </c>
      <c r="P3169">
        <v>0</v>
      </c>
      <c r="Q3169" t="s">
        <v>7768</v>
      </c>
      <c r="R3169" t="s">
        <v>3152</v>
      </c>
      <c r="S3169" t="s">
        <v>3169</v>
      </c>
      <c r="T3169" t="s">
        <v>3085</v>
      </c>
      <c r="U3169" t="s">
        <v>7769</v>
      </c>
      <c r="V3169" t="s">
        <v>7770</v>
      </c>
      <c r="W3169" t="s">
        <v>3085</v>
      </c>
      <c r="X3169" t="str">
        <f t="shared" si="49"/>
        <v>Funcionamiento</v>
      </c>
      <c r="Y3169" t="s">
        <v>7717</v>
      </c>
    </row>
    <row r="3170" spans="1:25">
      <c r="A3170" t="s">
        <v>3131</v>
      </c>
      <c r="B3170" t="s">
        <v>3135</v>
      </c>
      <c r="C3170" t="s">
        <v>7767</v>
      </c>
      <c r="D3170" t="s">
        <v>3076</v>
      </c>
      <c r="E3170" t="s">
        <v>3077</v>
      </c>
      <c r="F3170" t="s">
        <v>391</v>
      </c>
      <c r="G3170" t="s">
        <v>7717</v>
      </c>
      <c r="H3170" t="s">
        <v>322</v>
      </c>
      <c r="I3170" t="s">
        <v>323</v>
      </c>
      <c r="J3170" t="s">
        <v>246</v>
      </c>
      <c r="K3170" t="s">
        <v>3079</v>
      </c>
      <c r="L3170" t="s">
        <v>247</v>
      </c>
      <c r="M3170">
        <v>1763000</v>
      </c>
      <c r="N3170">
        <v>0</v>
      </c>
      <c r="O3170">
        <v>1763000</v>
      </c>
      <c r="P3170">
        <v>0</v>
      </c>
      <c r="Q3170" t="s">
        <v>7768</v>
      </c>
      <c r="R3170" t="s">
        <v>3152</v>
      </c>
      <c r="S3170" t="s">
        <v>3169</v>
      </c>
      <c r="T3170" t="s">
        <v>3085</v>
      </c>
      <c r="U3170" t="s">
        <v>7769</v>
      </c>
      <c r="V3170" t="s">
        <v>7770</v>
      </c>
      <c r="W3170" t="s">
        <v>3085</v>
      </c>
      <c r="X3170" t="str">
        <f t="shared" si="49"/>
        <v>Funcionamiento</v>
      </c>
      <c r="Y3170" t="s">
        <v>7717</v>
      </c>
    </row>
    <row r="3171" spans="1:25">
      <c r="A3171" t="s">
        <v>3131</v>
      </c>
      <c r="B3171" t="s">
        <v>3135</v>
      </c>
      <c r="C3171" t="s">
        <v>7767</v>
      </c>
      <c r="D3171" t="s">
        <v>3076</v>
      </c>
      <c r="E3171" t="s">
        <v>3077</v>
      </c>
      <c r="F3171" t="s">
        <v>391</v>
      </c>
      <c r="G3171" t="s">
        <v>7717</v>
      </c>
      <c r="H3171" t="s">
        <v>316</v>
      </c>
      <c r="I3171" t="s">
        <v>583</v>
      </c>
      <c r="J3171" t="s">
        <v>246</v>
      </c>
      <c r="K3171" t="s">
        <v>3079</v>
      </c>
      <c r="L3171" t="s">
        <v>247</v>
      </c>
      <c r="M3171">
        <v>4371800</v>
      </c>
      <c r="N3171">
        <v>0</v>
      </c>
      <c r="O3171">
        <v>4371800</v>
      </c>
      <c r="P3171">
        <v>0</v>
      </c>
      <c r="Q3171" t="s">
        <v>7768</v>
      </c>
      <c r="R3171" t="s">
        <v>3152</v>
      </c>
      <c r="S3171" t="s">
        <v>3169</v>
      </c>
      <c r="T3171" t="s">
        <v>3085</v>
      </c>
      <c r="U3171" t="s">
        <v>7769</v>
      </c>
      <c r="V3171" t="s">
        <v>7770</v>
      </c>
      <c r="W3171" t="s">
        <v>3085</v>
      </c>
      <c r="X3171" t="str">
        <f t="shared" si="49"/>
        <v>Funcionamiento</v>
      </c>
      <c r="Y3171" t="s">
        <v>7717</v>
      </c>
    </row>
    <row r="3172" spans="1:25">
      <c r="A3172" t="s">
        <v>3131</v>
      </c>
      <c r="B3172" t="s">
        <v>3135</v>
      </c>
      <c r="C3172" t="s">
        <v>7767</v>
      </c>
      <c r="D3172" t="s">
        <v>3076</v>
      </c>
      <c r="E3172" t="s">
        <v>3077</v>
      </c>
      <c r="F3172" t="s">
        <v>391</v>
      </c>
      <c r="G3172" t="s">
        <v>7717</v>
      </c>
      <c r="H3172" t="s">
        <v>324</v>
      </c>
      <c r="I3172" t="s">
        <v>325</v>
      </c>
      <c r="J3172" t="s">
        <v>246</v>
      </c>
      <c r="K3172" t="s">
        <v>3079</v>
      </c>
      <c r="L3172" t="s">
        <v>247</v>
      </c>
      <c r="M3172">
        <v>1175400</v>
      </c>
      <c r="N3172">
        <v>0</v>
      </c>
      <c r="O3172">
        <v>1175400</v>
      </c>
      <c r="P3172">
        <v>0</v>
      </c>
      <c r="Q3172" t="s">
        <v>7768</v>
      </c>
      <c r="R3172" t="s">
        <v>3152</v>
      </c>
      <c r="S3172" t="s">
        <v>3169</v>
      </c>
      <c r="T3172" t="s">
        <v>3085</v>
      </c>
      <c r="U3172" t="s">
        <v>7769</v>
      </c>
      <c r="V3172" t="s">
        <v>7770</v>
      </c>
      <c r="W3172" t="s">
        <v>3085</v>
      </c>
      <c r="X3172" t="str">
        <f t="shared" si="49"/>
        <v>Funcionamiento</v>
      </c>
      <c r="Y3172" t="s">
        <v>7717</v>
      </c>
    </row>
    <row r="3173" spans="1:25">
      <c r="A3173" t="s">
        <v>3131</v>
      </c>
      <c r="B3173" t="s">
        <v>3135</v>
      </c>
      <c r="C3173" t="s">
        <v>7767</v>
      </c>
      <c r="D3173" t="s">
        <v>3076</v>
      </c>
      <c r="E3173" t="s">
        <v>3077</v>
      </c>
      <c r="F3173" t="s">
        <v>391</v>
      </c>
      <c r="G3173" t="s">
        <v>7717</v>
      </c>
      <c r="H3173" t="s">
        <v>314</v>
      </c>
      <c r="I3173" t="s">
        <v>582</v>
      </c>
      <c r="J3173" t="s">
        <v>246</v>
      </c>
      <c r="K3173" t="s">
        <v>3079</v>
      </c>
      <c r="L3173" t="s">
        <v>247</v>
      </c>
      <c r="M3173">
        <v>6172000</v>
      </c>
      <c r="N3173">
        <v>0</v>
      </c>
      <c r="O3173">
        <v>6172000</v>
      </c>
      <c r="P3173">
        <v>0</v>
      </c>
      <c r="Q3173" t="s">
        <v>7768</v>
      </c>
      <c r="R3173" t="s">
        <v>3152</v>
      </c>
      <c r="S3173" t="s">
        <v>3169</v>
      </c>
      <c r="T3173" t="s">
        <v>3085</v>
      </c>
      <c r="U3173" t="s">
        <v>7769</v>
      </c>
      <c r="V3173" t="s">
        <v>7770</v>
      </c>
      <c r="W3173" t="s">
        <v>3085</v>
      </c>
      <c r="X3173" t="str">
        <f t="shared" si="49"/>
        <v>Funcionamiento</v>
      </c>
      <c r="Y3173" t="s">
        <v>7717</v>
      </c>
    </row>
    <row r="3174" spans="1:25">
      <c r="A3174" t="s">
        <v>3131</v>
      </c>
      <c r="B3174" t="s">
        <v>3135</v>
      </c>
      <c r="C3174" t="s">
        <v>7767</v>
      </c>
      <c r="D3174" t="s">
        <v>3076</v>
      </c>
      <c r="E3174" t="s">
        <v>3077</v>
      </c>
      <c r="F3174" t="s">
        <v>391</v>
      </c>
      <c r="G3174" t="s">
        <v>7717</v>
      </c>
      <c r="H3174" t="s">
        <v>320</v>
      </c>
      <c r="I3174" t="s">
        <v>321</v>
      </c>
      <c r="J3174" t="s">
        <v>246</v>
      </c>
      <c r="K3174" t="s">
        <v>3079</v>
      </c>
      <c r="L3174" t="s">
        <v>247</v>
      </c>
      <c r="M3174">
        <v>549700</v>
      </c>
      <c r="N3174">
        <v>0</v>
      </c>
      <c r="O3174">
        <v>549700</v>
      </c>
      <c r="P3174">
        <v>0</v>
      </c>
      <c r="Q3174" t="s">
        <v>7768</v>
      </c>
      <c r="R3174" t="s">
        <v>3152</v>
      </c>
      <c r="S3174" t="s">
        <v>3169</v>
      </c>
      <c r="T3174" t="s">
        <v>3085</v>
      </c>
      <c r="U3174" t="s">
        <v>7769</v>
      </c>
      <c r="V3174" t="s">
        <v>7770</v>
      </c>
      <c r="W3174" t="s">
        <v>3085</v>
      </c>
      <c r="X3174" t="str">
        <f t="shared" si="49"/>
        <v>Funcionamiento</v>
      </c>
      <c r="Y3174" t="s">
        <v>7717</v>
      </c>
    </row>
    <row r="3175" spans="1:25">
      <c r="A3175" t="s">
        <v>3152</v>
      </c>
      <c r="B3175" t="s">
        <v>4497</v>
      </c>
      <c r="C3175" t="s">
        <v>7771</v>
      </c>
      <c r="D3175" t="s">
        <v>3076</v>
      </c>
      <c r="E3175" t="s">
        <v>3077</v>
      </c>
      <c r="F3175" t="s">
        <v>391</v>
      </c>
      <c r="G3175" t="s">
        <v>7717</v>
      </c>
      <c r="H3175" t="s">
        <v>370</v>
      </c>
      <c r="I3175" t="s">
        <v>371</v>
      </c>
      <c r="J3175" t="s">
        <v>246</v>
      </c>
      <c r="K3175" t="s">
        <v>3079</v>
      </c>
      <c r="L3175" t="s">
        <v>247</v>
      </c>
      <c r="M3175">
        <v>900000</v>
      </c>
      <c r="N3175">
        <v>-623502</v>
      </c>
      <c r="O3175">
        <v>276498</v>
      </c>
      <c r="P3175">
        <v>0</v>
      </c>
      <c r="Q3175" t="s">
        <v>7772</v>
      </c>
      <c r="R3175" t="s">
        <v>3161</v>
      </c>
      <c r="S3175" t="s">
        <v>4031</v>
      </c>
      <c r="T3175" t="s">
        <v>7773</v>
      </c>
      <c r="U3175" t="s">
        <v>7774</v>
      </c>
      <c r="V3175" t="s">
        <v>7775</v>
      </c>
      <c r="W3175" t="s">
        <v>3085</v>
      </c>
      <c r="X3175" t="str">
        <f t="shared" si="49"/>
        <v>Funcionamiento</v>
      </c>
      <c r="Y3175" t="s">
        <v>7717</v>
      </c>
    </row>
    <row r="3176" spans="1:25">
      <c r="A3176" t="s">
        <v>3161</v>
      </c>
      <c r="B3176" t="s">
        <v>4825</v>
      </c>
      <c r="C3176" t="s">
        <v>7776</v>
      </c>
      <c r="D3176" t="s">
        <v>3076</v>
      </c>
      <c r="E3176" t="s">
        <v>3331</v>
      </c>
      <c r="F3176" t="s">
        <v>3149</v>
      </c>
      <c r="G3176" t="s">
        <v>7717</v>
      </c>
      <c r="H3176" t="s">
        <v>437</v>
      </c>
      <c r="I3176" t="s">
        <v>649</v>
      </c>
      <c r="J3176" t="s">
        <v>246</v>
      </c>
      <c r="K3176" t="s">
        <v>3079</v>
      </c>
      <c r="L3176" t="s">
        <v>247</v>
      </c>
      <c r="M3176">
        <v>127416240</v>
      </c>
      <c r="N3176">
        <v>-127416240</v>
      </c>
      <c r="O3176">
        <v>0</v>
      </c>
      <c r="P3176">
        <v>0</v>
      </c>
      <c r="Q3176" t="s">
        <v>7777</v>
      </c>
      <c r="R3176" t="s">
        <v>3144</v>
      </c>
      <c r="S3176" t="s">
        <v>3085</v>
      </c>
      <c r="T3176" t="s">
        <v>3085</v>
      </c>
      <c r="U3176" t="s">
        <v>3085</v>
      </c>
      <c r="V3176" t="s">
        <v>3085</v>
      </c>
      <c r="W3176" t="s">
        <v>3085</v>
      </c>
      <c r="X3176" t="str">
        <f t="shared" si="49"/>
        <v>Inversión</v>
      </c>
      <c r="Y3176" t="s">
        <v>3157</v>
      </c>
    </row>
    <row r="3177" spans="1:25">
      <c r="A3177" t="s">
        <v>3144</v>
      </c>
      <c r="B3177" t="s">
        <v>4825</v>
      </c>
      <c r="C3177" t="s">
        <v>7778</v>
      </c>
      <c r="D3177" t="s">
        <v>3076</v>
      </c>
      <c r="E3177" t="s">
        <v>3077</v>
      </c>
      <c r="F3177" t="s">
        <v>3149</v>
      </c>
      <c r="G3177" t="s">
        <v>7717</v>
      </c>
      <c r="H3177" t="s">
        <v>437</v>
      </c>
      <c r="I3177" t="s">
        <v>649</v>
      </c>
      <c r="J3177" t="s">
        <v>246</v>
      </c>
      <c r="K3177" t="s">
        <v>3079</v>
      </c>
      <c r="L3177" t="s">
        <v>247</v>
      </c>
      <c r="M3177">
        <v>31807890</v>
      </c>
      <c r="N3177">
        <v>0</v>
      </c>
      <c r="O3177">
        <v>31807890</v>
      </c>
      <c r="P3177">
        <v>0</v>
      </c>
      <c r="Q3177" t="s">
        <v>7779</v>
      </c>
      <c r="R3177" t="s">
        <v>3175</v>
      </c>
      <c r="S3177" t="s">
        <v>3263</v>
      </c>
      <c r="T3177" t="s">
        <v>3365</v>
      </c>
      <c r="U3177" t="s">
        <v>7780</v>
      </c>
      <c r="V3177" t="s">
        <v>7781</v>
      </c>
      <c r="W3177" t="s">
        <v>3085</v>
      </c>
      <c r="X3177" t="str">
        <f t="shared" si="49"/>
        <v>Inversión</v>
      </c>
      <c r="Y3177" t="s">
        <v>3157</v>
      </c>
    </row>
    <row r="3178" spans="1:25">
      <c r="A3178" t="s">
        <v>3175</v>
      </c>
      <c r="B3178" t="s">
        <v>4825</v>
      </c>
      <c r="C3178" t="s">
        <v>7782</v>
      </c>
      <c r="D3178" t="s">
        <v>3076</v>
      </c>
      <c r="E3178" t="s">
        <v>3077</v>
      </c>
      <c r="F3178" t="s">
        <v>3149</v>
      </c>
      <c r="G3178" t="s">
        <v>7717</v>
      </c>
      <c r="H3178" t="s">
        <v>437</v>
      </c>
      <c r="I3178" t="s">
        <v>649</v>
      </c>
      <c r="J3178" t="s">
        <v>246</v>
      </c>
      <c r="K3178" t="s">
        <v>3079</v>
      </c>
      <c r="L3178" t="s">
        <v>247</v>
      </c>
      <c r="M3178">
        <v>23343057</v>
      </c>
      <c r="N3178">
        <v>0</v>
      </c>
      <c r="O3178">
        <v>23343057</v>
      </c>
      <c r="P3178">
        <v>0</v>
      </c>
      <c r="Q3178" t="s">
        <v>7783</v>
      </c>
      <c r="R3178" t="s">
        <v>3169</v>
      </c>
      <c r="S3178" t="s">
        <v>3325</v>
      </c>
      <c r="T3178" t="s">
        <v>3264</v>
      </c>
      <c r="U3178" t="s">
        <v>7784</v>
      </c>
      <c r="V3178" t="s">
        <v>7785</v>
      </c>
      <c r="W3178" t="s">
        <v>3085</v>
      </c>
      <c r="X3178" t="str">
        <f t="shared" si="49"/>
        <v>Inversión</v>
      </c>
      <c r="Y3178" t="s">
        <v>3157</v>
      </c>
    </row>
    <row r="3179" spans="1:25">
      <c r="A3179" t="s">
        <v>3169</v>
      </c>
      <c r="B3179" t="s">
        <v>4825</v>
      </c>
      <c r="C3179" t="s">
        <v>7786</v>
      </c>
      <c r="D3179" t="s">
        <v>3076</v>
      </c>
      <c r="E3179" t="s">
        <v>3077</v>
      </c>
      <c r="F3179" t="s">
        <v>3149</v>
      </c>
      <c r="G3179" t="s">
        <v>7717</v>
      </c>
      <c r="H3179" t="s">
        <v>437</v>
      </c>
      <c r="I3179" t="s">
        <v>649</v>
      </c>
      <c r="J3179" t="s">
        <v>246</v>
      </c>
      <c r="K3179" t="s">
        <v>3079</v>
      </c>
      <c r="L3179" t="s">
        <v>247</v>
      </c>
      <c r="M3179">
        <v>94146444</v>
      </c>
      <c r="N3179">
        <v>-1651692</v>
      </c>
      <c r="O3179">
        <v>92494752</v>
      </c>
      <c r="P3179">
        <v>0</v>
      </c>
      <c r="Q3179" t="s">
        <v>7787</v>
      </c>
      <c r="R3179" t="s">
        <v>3187</v>
      </c>
      <c r="S3179" t="s">
        <v>7788</v>
      </c>
      <c r="T3179" t="s">
        <v>7789</v>
      </c>
      <c r="U3179" t="s">
        <v>7790</v>
      </c>
      <c r="V3179" t="s">
        <v>7791</v>
      </c>
      <c r="W3179" t="s">
        <v>3085</v>
      </c>
      <c r="X3179" t="str">
        <f t="shared" si="49"/>
        <v>Inversión</v>
      </c>
      <c r="Y3179" t="s">
        <v>3157</v>
      </c>
    </row>
    <row r="3180" spans="1:25">
      <c r="A3180" t="s">
        <v>3187</v>
      </c>
      <c r="B3180" t="s">
        <v>4825</v>
      </c>
      <c r="C3180" t="s">
        <v>7792</v>
      </c>
      <c r="D3180" t="s">
        <v>3076</v>
      </c>
      <c r="E3180" t="s">
        <v>3077</v>
      </c>
      <c r="F3180" t="s">
        <v>3149</v>
      </c>
      <c r="G3180" t="s">
        <v>7717</v>
      </c>
      <c r="H3180" t="s">
        <v>437</v>
      </c>
      <c r="I3180" t="s">
        <v>649</v>
      </c>
      <c r="J3180" t="s">
        <v>246</v>
      </c>
      <c r="K3180" t="s">
        <v>3079</v>
      </c>
      <c r="L3180" t="s">
        <v>247</v>
      </c>
      <c r="M3180">
        <v>24639894</v>
      </c>
      <c r="N3180">
        <v>0</v>
      </c>
      <c r="O3180">
        <v>24639894</v>
      </c>
      <c r="P3180">
        <v>0</v>
      </c>
      <c r="Q3180" t="s">
        <v>7793</v>
      </c>
      <c r="R3180" t="s">
        <v>3194</v>
      </c>
      <c r="S3180" t="s">
        <v>3251</v>
      </c>
      <c r="T3180" t="s">
        <v>3350</v>
      </c>
      <c r="U3180" t="s">
        <v>7794</v>
      </c>
      <c r="V3180" t="s">
        <v>7795</v>
      </c>
      <c r="W3180" t="s">
        <v>3085</v>
      </c>
      <c r="X3180" t="str">
        <f t="shared" si="49"/>
        <v>Inversión</v>
      </c>
      <c r="Y3180" t="s">
        <v>3157</v>
      </c>
    </row>
    <row r="3181" spans="1:25">
      <c r="A3181" t="s">
        <v>3194</v>
      </c>
      <c r="B3181" t="s">
        <v>4825</v>
      </c>
      <c r="C3181" t="s">
        <v>7796</v>
      </c>
      <c r="D3181" t="s">
        <v>3076</v>
      </c>
      <c r="E3181" t="s">
        <v>3077</v>
      </c>
      <c r="F3181" t="s">
        <v>3149</v>
      </c>
      <c r="G3181" t="s">
        <v>7717</v>
      </c>
      <c r="H3181" t="s">
        <v>437</v>
      </c>
      <c r="I3181" t="s">
        <v>649</v>
      </c>
      <c r="J3181" t="s">
        <v>246</v>
      </c>
      <c r="K3181" t="s">
        <v>3079</v>
      </c>
      <c r="L3181" t="s">
        <v>247</v>
      </c>
      <c r="M3181">
        <v>18333918</v>
      </c>
      <c r="N3181">
        <v>0</v>
      </c>
      <c r="O3181">
        <v>18333918</v>
      </c>
      <c r="P3181">
        <v>0</v>
      </c>
      <c r="Q3181" t="s">
        <v>7797</v>
      </c>
      <c r="R3181" t="s">
        <v>3208</v>
      </c>
      <c r="S3181" t="s">
        <v>3270</v>
      </c>
      <c r="T3181" t="s">
        <v>3406</v>
      </c>
      <c r="U3181" t="s">
        <v>7798</v>
      </c>
      <c r="V3181" t="s">
        <v>7799</v>
      </c>
      <c r="W3181" t="s">
        <v>3085</v>
      </c>
      <c r="X3181" t="str">
        <f t="shared" si="49"/>
        <v>Inversión</v>
      </c>
      <c r="Y3181" t="s">
        <v>3157</v>
      </c>
    </row>
    <row r="3182" spans="1:25">
      <c r="A3182" t="s">
        <v>3176</v>
      </c>
      <c r="B3182" t="s">
        <v>4825</v>
      </c>
      <c r="C3182" t="s">
        <v>7800</v>
      </c>
      <c r="D3182" t="s">
        <v>3076</v>
      </c>
      <c r="E3182" t="s">
        <v>3077</v>
      </c>
      <c r="F3182" t="s">
        <v>3149</v>
      </c>
      <c r="G3182" t="s">
        <v>7717</v>
      </c>
      <c r="H3182" t="s">
        <v>437</v>
      </c>
      <c r="I3182" t="s">
        <v>649</v>
      </c>
      <c r="J3182" t="s">
        <v>246</v>
      </c>
      <c r="K3182" t="s">
        <v>3079</v>
      </c>
      <c r="L3182" t="s">
        <v>247</v>
      </c>
      <c r="M3182">
        <v>19352469</v>
      </c>
      <c r="N3182">
        <v>0</v>
      </c>
      <c r="O3182">
        <v>19352469</v>
      </c>
      <c r="P3182">
        <v>0</v>
      </c>
      <c r="Q3182" t="s">
        <v>7801</v>
      </c>
      <c r="R3182" t="s">
        <v>3224</v>
      </c>
      <c r="S3182" t="s">
        <v>3221</v>
      </c>
      <c r="T3182" t="s">
        <v>3285</v>
      </c>
      <c r="U3182" t="s">
        <v>7802</v>
      </c>
      <c r="V3182" t="s">
        <v>7803</v>
      </c>
      <c r="W3182" t="s">
        <v>3085</v>
      </c>
      <c r="X3182" t="str">
        <f t="shared" si="49"/>
        <v>Inversión</v>
      </c>
      <c r="Y3182" t="s">
        <v>3157</v>
      </c>
    </row>
    <row r="3183" spans="1:25">
      <c r="A3183" t="s">
        <v>3208</v>
      </c>
      <c r="B3183" t="s">
        <v>3217</v>
      </c>
      <c r="C3183" t="s">
        <v>7804</v>
      </c>
      <c r="D3183" t="s">
        <v>3076</v>
      </c>
      <c r="E3183" t="s">
        <v>3331</v>
      </c>
      <c r="F3183" t="s">
        <v>391</v>
      </c>
      <c r="G3183" t="s">
        <v>7717</v>
      </c>
      <c r="H3183" t="s">
        <v>320</v>
      </c>
      <c r="I3183" t="s">
        <v>321</v>
      </c>
      <c r="J3183" t="s">
        <v>246</v>
      </c>
      <c r="K3183" t="s">
        <v>3079</v>
      </c>
      <c r="L3183" t="s">
        <v>247</v>
      </c>
      <c r="M3183">
        <v>544600</v>
      </c>
      <c r="N3183">
        <v>-544600</v>
      </c>
      <c r="O3183">
        <v>0</v>
      </c>
      <c r="P3183">
        <v>0</v>
      </c>
      <c r="Q3183" t="s">
        <v>7805</v>
      </c>
      <c r="R3183" t="s">
        <v>3220</v>
      </c>
      <c r="S3183" t="s">
        <v>3085</v>
      </c>
      <c r="T3183" t="s">
        <v>3085</v>
      </c>
      <c r="U3183" t="s">
        <v>3085</v>
      </c>
      <c r="V3183" t="s">
        <v>3085</v>
      </c>
      <c r="W3183" t="s">
        <v>3085</v>
      </c>
      <c r="X3183" t="str">
        <f t="shared" si="49"/>
        <v>Funcionamiento</v>
      </c>
      <c r="Y3183" t="s">
        <v>7717</v>
      </c>
    </row>
    <row r="3184" spans="1:25">
      <c r="A3184" t="s">
        <v>3208</v>
      </c>
      <c r="B3184" t="s">
        <v>3217</v>
      </c>
      <c r="C3184" t="s">
        <v>7804</v>
      </c>
      <c r="D3184" t="s">
        <v>3076</v>
      </c>
      <c r="E3184" t="s">
        <v>3331</v>
      </c>
      <c r="F3184" t="s">
        <v>391</v>
      </c>
      <c r="G3184" t="s">
        <v>7717</v>
      </c>
      <c r="H3184" t="s">
        <v>314</v>
      </c>
      <c r="I3184" t="s">
        <v>582</v>
      </c>
      <c r="J3184" t="s">
        <v>246</v>
      </c>
      <c r="K3184" t="s">
        <v>3079</v>
      </c>
      <c r="L3184" t="s">
        <v>247</v>
      </c>
      <c r="M3184">
        <v>6392400</v>
      </c>
      <c r="N3184">
        <v>-6392400</v>
      </c>
      <c r="O3184">
        <v>0</v>
      </c>
      <c r="P3184">
        <v>0</v>
      </c>
      <c r="Q3184" t="s">
        <v>7805</v>
      </c>
      <c r="R3184" t="s">
        <v>3220</v>
      </c>
      <c r="S3184" t="s">
        <v>3085</v>
      </c>
      <c r="T3184" t="s">
        <v>3085</v>
      </c>
      <c r="U3184" t="s">
        <v>3085</v>
      </c>
      <c r="V3184" t="s">
        <v>3085</v>
      </c>
      <c r="W3184" t="s">
        <v>3085</v>
      </c>
      <c r="X3184" t="str">
        <f t="shared" si="49"/>
        <v>Funcionamiento</v>
      </c>
      <c r="Y3184" t="s">
        <v>7717</v>
      </c>
    </row>
    <row r="3185" spans="1:25">
      <c r="A3185" t="s">
        <v>3208</v>
      </c>
      <c r="B3185" t="s">
        <v>3217</v>
      </c>
      <c r="C3185" t="s">
        <v>7804</v>
      </c>
      <c r="D3185" t="s">
        <v>3076</v>
      </c>
      <c r="E3185" t="s">
        <v>3331</v>
      </c>
      <c r="F3185" t="s">
        <v>391</v>
      </c>
      <c r="G3185" t="s">
        <v>7717</v>
      </c>
      <c r="H3185" t="s">
        <v>318</v>
      </c>
      <c r="I3185" t="s">
        <v>586</v>
      </c>
      <c r="J3185" t="s">
        <v>246</v>
      </c>
      <c r="K3185" t="s">
        <v>3079</v>
      </c>
      <c r="L3185" t="s">
        <v>247</v>
      </c>
      <c r="M3185">
        <v>2288600</v>
      </c>
      <c r="N3185">
        <v>-2288600</v>
      </c>
      <c r="O3185">
        <v>0</v>
      </c>
      <c r="P3185">
        <v>0</v>
      </c>
      <c r="Q3185" t="s">
        <v>7805</v>
      </c>
      <c r="R3185" t="s">
        <v>3220</v>
      </c>
      <c r="S3185" t="s">
        <v>3085</v>
      </c>
      <c r="T3185" t="s">
        <v>3085</v>
      </c>
      <c r="U3185" t="s">
        <v>3085</v>
      </c>
      <c r="V3185" t="s">
        <v>3085</v>
      </c>
      <c r="W3185" t="s">
        <v>3085</v>
      </c>
      <c r="X3185" t="str">
        <f t="shared" si="49"/>
        <v>Funcionamiento</v>
      </c>
      <c r="Y3185" t="s">
        <v>7717</v>
      </c>
    </row>
    <row r="3186" spans="1:25">
      <c r="A3186" t="s">
        <v>3208</v>
      </c>
      <c r="B3186" t="s">
        <v>3217</v>
      </c>
      <c r="C3186" t="s">
        <v>7804</v>
      </c>
      <c r="D3186" t="s">
        <v>3076</v>
      </c>
      <c r="E3186" t="s">
        <v>3331</v>
      </c>
      <c r="F3186" t="s">
        <v>391</v>
      </c>
      <c r="G3186" t="s">
        <v>7717</v>
      </c>
      <c r="H3186" t="s">
        <v>322</v>
      </c>
      <c r="I3186" t="s">
        <v>323</v>
      </c>
      <c r="J3186" t="s">
        <v>246</v>
      </c>
      <c r="K3186" t="s">
        <v>3079</v>
      </c>
      <c r="L3186" t="s">
        <v>247</v>
      </c>
      <c r="M3186">
        <v>1717300</v>
      </c>
      <c r="N3186">
        <v>-1717300</v>
      </c>
      <c r="O3186">
        <v>0</v>
      </c>
      <c r="P3186">
        <v>0</v>
      </c>
      <c r="Q3186" t="s">
        <v>7805</v>
      </c>
      <c r="R3186" t="s">
        <v>3220</v>
      </c>
      <c r="S3186" t="s">
        <v>3085</v>
      </c>
      <c r="T3186" t="s">
        <v>3085</v>
      </c>
      <c r="U3186" t="s">
        <v>3085</v>
      </c>
      <c r="V3186" t="s">
        <v>3085</v>
      </c>
      <c r="W3186" t="s">
        <v>3085</v>
      </c>
      <c r="X3186" t="str">
        <f t="shared" si="49"/>
        <v>Funcionamiento</v>
      </c>
      <c r="Y3186" t="s">
        <v>7717</v>
      </c>
    </row>
    <row r="3187" spans="1:25">
      <c r="A3187" t="s">
        <v>3208</v>
      </c>
      <c r="B3187" t="s">
        <v>3217</v>
      </c>
      <c r="C3187" t="s">
        <v>7804</v>
      </c>
      <c r="D3187" t="s">
        <v>3076</v>
      </c>
      <c r="E3187" t="s">
        <v>3331</v>
      </c>
      <c r="F3187" t="s">
        <v>391</v>
      </c>
      <c r="G3187" t="s">
        <v>7717</v>
      </c>
      <c r="H3187" t="s">
        <v>324</v>
      </c>
      <c r="I3187" t="s">
        <v>325</v>
      </c>
      <c r="J3187" t="s">
        <v>246</v>
      </c>
      <c r="K3187" t="s">
        <v>3079</v>
      </c>
      <c r="L3187" t="s">
        <v>247</v>
      </c>
      <c r="M3187">
        <v>1144900</v>
      </c>
      <c r="N3187">
        <v>-1144900</v>
      </c>
      <c r="O3187">
        <v>0</v>
      </c>
      <c r="P3187">
        <v>0</v>
      </c>
      <c r="Q3187" t="s">
        <v>7805</v>
      </c>
      <c r="R3187" t="s">
        <v>3220</v>
      </c>
      <c r="S3187" t="s">
        <v>3085</v>
      </c>
      <c r="T3187" t="s">
        <v>3085</v>
      </c>
      <c r="U3187" t="s">
        <v>3085</v>
      </c>
      <c r="V3187" t="s">
        <v>3085</v>
      </c>
      <c r="W3187" t="s">
        <v>3085</v>
      </c>
      <c r="X3187" t="str">
        <f t="shared" si="49"/>
        <v>Funcionamiento</v>
      </c>
      <c r="Y3187" t="s">
        <v>7717</v>
      </c>
    </row>
    <row r="3188" spans="1:25">
      <c r="A3188" t="s">
        <v>3208</v>
      </c>
      <c r="B3188" t="s">
        <v>3217</v>
      </c>
      <c r="C3188" t="s">
        <v>7804</v>
      </c>
      <c r="D3188" t="s">
        <v>3076</v>
      </c>
      <c r="E3188" t="s">
        <v>3331</v>
      </c>
      <c r="F3188" t="s">
        <v>391</v>
      </c>
      <c r="G3188" t="s">
        <v>7717</v>
      </c>
      <c r="H3188" t="s">
        <v>316</v>
      </c>
      <c r="I3188" t="s">
        <v>583</v>
      </c>
      <c r="J3188" t="s">
        <v>246</v>
      </c>
      <c r="K3188" t="s">
        <v>3079</v>
      </c>
      <c r="L3188" t="s">
        <v>247</v>
      </c>
      <c r="M3188">
        <v>4528600</v>
      </c>
      <c r="N3188">
        <v>-4528600</v>
      </c>
      <c r="O3188">
        <v>0</v>
      </c>
      <c r="P3188">
        <v>0</v>
      </c>
      <c r="Q3188" t="s">
        <v>7805</v>
      </c>
      <c r="R3188" t="s">
        <v>3220</v>
      </c>
      <c r="S3188" t="s">
        <v>3085</v>
      </c>
      <c r="T3188" t="s">
        <v>3085</v>
      </c>
      <c r="U3188" t="s">
        <v>3085</v>
      </c>
      <c r="V3188" t="s">
        <v>3085</v>
      </c>
      <c r="W3188" t="s">
        <v>3085</v>
      </c>
      <c r="X3188" t="str">
        <f t="shared" si="49"/>
        <v>Funcionamiento</v>
      </c>
      <c r="Y3188" t="s">
        <v>7717</v>
      </c>
    </row>
    <row r="3189" spans="1:25">
      <c r="A3189" t="s">
        <v>3224</v>
      </c>
      <c r="B3189" t="s">
        <v>3990</v>
      </c>
      <c r="C3189" t="s">
        <v>7806</v>
      </c>
      <c r="D3189" t="s">
        <v>3076</v>
      </c>
      <c r="E3189" t="s">
        <v>3077</v>
      </c>
      <c r="F3189" t="s">
        <v>391</v>
      </c>
      <c r="G3189" t="s">
        <v>7717</v>
      </c>
      <c r="H3189" t="s">
        <v>316</v>
      </c>
      <c r="I3189" t="s">
        <v>583</v>
      </c>
      <c r="J3189" t="s">
        <v>246</v>
      </c>
      <c r="K3189" t="s">
        <v>3079</v>
      </c>
      <c r="L3189" t="s">
        <v>247</v>
      </c>
      <c r="M3189">
        <v>4422100</v>
      </c>
      <c r="N3189">
        <v>0</v>
      </c>
      <c r="O3189">
        <v>4422100</v>
      </c>
      <c r="P3189">
        <v>0</v>
      </c>
      <c r="Q3189" t="s">
        <v>7805</v>
      </c>
      <c r="R3189" t="s">
        <v>3228</v>
      </c>
      <c r="S3189" t="s">
        <v>3336</v>
      </c>
      <c r="T3189" t="s">
        <v>3085</v>
      </c>
      <c r="U3189" t="s">
        <v>7807</v>
      </c>
      <c r="V3189" t="s">
        <v>7808</v>
      </c>
      <c r="W3189" t="s">
        <v>3085</v>
      </c>
      <c r="X3189" t="str">
        <f t="shared" si="49"/>
        <v>Funcionamiento</v>
      </c>
      <c r="Y3189" t="s">
        <v>7717</v>
      </c>
    </row>
    <row r="3190" spans="1:25">
      <c r="A3190" t="s">
        <v>3224</v>
      </c>
      <c r="B3190" t="s">
        <v>3990</v>
      </c>
      <c r="C3190" t="s">
        <v>7806</v>
      </c>
      <c r="D3190" t="s">
        <v>3076</v>
      </c>
      <c r="E3190" t="s">
        <v>3077</v>
      </c>
      <c r="F3190" t="s">
        <v>391</v>
      </c>
      <c r="G3190" t="s">
        <v>7717</v>
      </c>
      <c r="H3190" t="s">
        <v>320</v>
      </c>
      <c r="I3190" t="s">
        <v>321</v>
      </c>
      <c r="J3190" t="s">
        <v>246</v>
      </c>
      <c r="K3190" t="s">
        <v>3079</v>
      </c>
      <c r="L3190" t="s">
        <v>247</v>
      </c>
      <c r="M3190">
        <v>538100</v>
      </c>
      <c r="N3190">
        <v>0</v>
      </c>
      <c r="O3190">
        <v>538100</v>
      </c>
      <c r="P3190">
        <v>0</v>
      </c>
      <c r="Q3190" t="s">
        <v>7805</v>
      </c>
      <c r="R3190" t="s">
        <v>3228</v>
      </c>
      <c r="S3190" t="s">
        <v>3336</v>
      </c>
      <c r="T3190" t="s">
        <v>3085</v>
      </c>
      <c r="U3190" t="s">
        <v>7807</v>
      </c>
      <c r="V3190" t="s">
        <v>7808</v>
      </c>
      <c r="W3190" t="s">
        <v>3085</v>
      </c>
      <c r="X3190" t="str">
        <f t="shared" si="49"/>
        <v>Funcionamiento</v>
      </c>
      <c r="Y3190" t="s">
        <v>7717</v>
      </c>
    </row>
    <row r="3191" spans="1:25">
      <c r="A3191" t="s">
        <v>3224</v>
      </c>
      <c r="B3191" t="s">
        <v>3990</v>
      </c>
      <c r="C3191" t="s">
        <v>7806</v>
      </c>
      <c r="D3191" t="s">
        <v>3076</v>
      </c>
      <c r="E3191" t="s">
        <v>3077</v>
      </c>
      <c r="F3191" t="s">
        <v>391</v>
      </c>
      <c r="G3191" t="s">
        <v>7717</v>
      </c>
      <c r="H3191" t="s">
        <v>314</v>
      </c>
      <c r="I3191" t="s">
        <v>582</v>
      </c>
      <c r="J3191" t="s">
        <v>246</v>
      </c>
      <c r="K3191" t="s">
        <v>3079</v>
      </c>
      <c r="L3191" t="s">
        <v>247</v>
      </c>
      <c r="M3191">
        <v>6242000</v>
      </c>
      <c r="N3191">
        <v>0</v>
      </c>
      <c r="O3191">
        <v>6242000</v>
      </c>
      <c r="P3191">
        <v>0</v>
      </c>
      <c r="Q3191" t="s">
        <v>7805</v>
      </c>
      <c r="R3191" t="s">
        <v>3228</v>
      </c>
      <c r="S3191" t="s">
        <v>3336</v>
      </c>
      <c r="T3191" t="s">
        <v>3085</v>
      </c>
      <c r="U3191" t="s">
        <v>7807</v>
      </c>
      <c r="V3191" t="s">
        <v>7808</v>
      </c>
      <c r="W3191" t="s">
        <v>3085</v>
      </c>
      <c r="X3191" t="str">
        <f t="shared" si="49"/>
        <v>Funcionamiento</v>
      </c>
      <c r="Y3191" t="s">
        <v>7717</v>
      </c>
    </row>
    <row r="3192" spans="1:25">
      <c r="A3192" t="s">
        <v>3224</v>
      </c>
      <c r="B3192" t="s">
        <v>3990</v>
      </c>
      <c r="C3192" t="s">
        <v>7806</v>
      </c>
      <c r="D3192" t="s">
        <v>3076</v>
      </c>
      <c r="E3192" t="s">
        <v>3077</v>
      </c>
      <c r="F3192" t="s">
        <v>391</v>
      </c>
      <c r="G3192" t="s">
        <v>7717</v>
      </c>
      <c r="H3192" t="s">
        <v>318</v>
      </c>
      <c r="I3192" t="s">
        <v>586</v>
      </c>
      <c r="J3192" t="s">
        <v>246</v>
      </c>
      <c r="K3192" t="s">
        <v>3079</v>
      </c>
      <c r="L3192" t="s">
        <v>247</v>
      </c>
      <c r="M3192">
        <v>2238500</v>
      </c>
      <c r="N3192">
        <v>0</v>
      </c>
      <c r="O3192">
        <v>2238500</v>
      </c>
      <c r="P3192">
        <v>0</v>
      </c>
      <c r="Q3192" t="s">
        <v>7805</v>
      </c>
      <c r="R3192" t="s">
        <v>3228</v>
      </c>
      <c r="S3192" t="s">
        <v>3336</v>
      </c>
      <c r="T3192" t="s">
        <v>3085</v>
      </c>
      <c r="U3192" t="s">
        <v>7807</v>
      </c>
      <c r="V3192" t="s">
        <v>7808</v>
      </c>
      <c r="W3192" t="s">
        <v>3085</v>
      </c>
      <c r="X3192" t="str">
        <f t="shared" si="49"/>
        <v>Funcionamiento</v>
      </c>
      <c r="Y3192" t="s">
        <v>7717</v>
      </c>
    </row>
    <row r="3193" spans="1:25">
      <c r="A3193" t="s">
        <v>3224</v>
      </c>
      <c r="B3193" t="s">
        <v>3990</v>
      </c>
      <c r="C3193" t="s">
        <v>7806</v>
      </c>
      <c r="D3193" t="s">
        <v>3076</v>
      </c>
      <c r="E3193" t="s">
        <v>3077</v>
      </c>
      <c r="F3193" t="s">
        <v>391</v>
      </c>
      <c r="G3193" t="s">
        <v>7717</v>
      </c>
      <c r="H3193" t="s">
        <v>322</v>
      </c>
      <c r="I3193" t="s">
        <v>323</v>
      </c>
      <c r="J3193" t="s">
        <v>246</v>
      </c>
      <c r="K3193" t="s">
        <v>3079</v>
      </c>
      <c r="L3193" t="s">
        <v>247</v>
      </c>
      <c r="M3193">
        <v>1679700</v>
      </c>
      <c r="N3193">
        <v>0</v>
      </c>
      <c r="O3193">
        <v>1679700</v>
      </c>
      <c r="P3193">
        <v>0</v>
      </c>
      <c r="Q3193" t="s">
        <v>7805</v>
      </c>
      <c r="R3193" t="s">
        <v>3228</v>
      </c>
      <c r="S3193" t="s">
        <v>3336</v>
      </c>
      <c r="T3193" t="s">
        <v>3085</v>
      </c>
      <c r="U3193" t="s">
        <v>7807</v>
      </c>
      <c r="V3193" t="s">
        <v>7808</v>
      </c>
      <c r="W3193" t="s">
        <v>3085</v>
      </c>
      <c r="X3193" t="str">
        <f t="shared" si="49"/>
        <v>Funcionamiento</v>
      </c>
      <c r="Y3193" t="s">
        <v>7717</v>
      </c>
    </row>
    <row r="3194" spans="1:25">
      <c r="A3194" t="s">
        <v>3224</v>
      </c>
      <c r="B3194" t="s">
        <v>3990</v>
      </c>
      <c r="C3194" t="s">
        <v>7806</v>
      </c>
      <c r="D3194" t="s">
        <v>3076</v>
      </c>
      <c r="E3194" t="s">
        <v>3077</v>
      </c>
      <c r="F3194" t="s">
        <v>391</v>
      </c>
      <c r="G3194" t="s">
        <v>7717</v>
      </c>
      <c r="H3194" t="s">
        <v>324</v>
      </c>
      <c r="I3194" t="s">
        <v>325</v>
      </c>
      <c r="J3194" t="s">
        <v>246</v>
      </c>
      <c r="K3194" t="s">
        <v>3079</v>
      </c>
      <c r="L3194" t="s">
        <v>247</v>
      </c>
      <c r="M3194">
        <v>1119800</v>
      </c>
      <c r="N3194">
        <v>0</v>
      </c>
      <c r="O3194">
        <v>1119800</v>
      </c>
      <c r="P3194">
        <v>0</v>
      </c>
      <c r="Q3194" t="s">
        <v>7805</v>
      </c>
      <c r="R3194" t="s">
        <v>3228</v>
      </c>
      <c r="S3194" t="s">
        <v>3336</v>
      </c>
      <c r="T3194" t="s">
        <v>3085</v>
      </c>
      <c r="U3194" t="s">
        <v>7807</v>
      </c>
      <c r="V3194" t="s">
        <v>7808</v>
      </c>
      <c r="W3194" t="s">
        <v>3085</v>
      </c>
      <c r="X3194" t="str">
        <f t="shared" si="49"/>
        <v>Funcionamiento</v>
      </c>
      <c r="Y3194" t="s">
        <v>7717</v>
      </c>
    </row>
    <row r="3195" spans="1:25">
      <c r="A3195" t="s">
        <v>3202</v>
      </c>
      <c r="B3195" t="s">
        <v>3990</v>
      </c>
      <c r="C3195" t="s">
        <v>7809</v>
      </c>
      <c r="D3195" t="s">
        <v>3076</v>
      </c>
      <c r="E3195" t="s">
        <v>3077</v>
      </c>
      <c r="F3195" t="s">
        <v>391</v>
      </c>
      <c r="G3195" t="s">
        <v>7717</v>
      </c>
      <c r="H3195" t="s">
        <v>303</v>
      </c>
      <c r="I3195" t="s">
        <v>305</v>
      </c>
      <c r="J3195" t="s">
        <v>246</v>
      </c>
      <c r="K3195" t="s">
        <v>3079</v>
      </c>
      <c r="L3195" t="s">
        <v>247</v>
      </c>
      <c r="M3195">
        <v>811185</v>
      </c>
      <c r="N3195">
        <v>0</v>
      </c>
      <c r="O3195">
        <v>811185</v>
      </c>
      <c r="P3195">
        <v>0</v>
      </c>
      <c r="Q3195" t="s">
        <v>7810</v>
      </c>
      <c r="R3195" t="s">
        <v>3202</v>
      </c>
      <c r="S3195" t="s">
        <v>7811</v>
      </c>
      <c r="T3195" t="s">
        <v>3085</v>
      </c>
      <c r="U3195" t="s">
        <v>7812</v>
      </c>
      <c r="V3195" t="s">
        <v>7813</v>
      </c>
      <c r="W3195" t="s">
        <v>3085</v>
      </c>
      <c r="X3195" t="str">
        <f t="shared" si="49"/>
        <v>Funcionamiento</v>
      </c>
      <c r="Y3195" t="s">
        <v>7717</v>
      </c>
    </row>
    <row r="3196" spans="1:25">
      <c r="A3196" t="s">
        <v>3202</v>
      </c>
      <c r="B3196" t="s">
        <v>3990</v>
      </c>
      <c r="C3196" t="s">
        <v>7809</v>
      </c>
      <c r="D3196" t="s">
        <v>3076</v>
      </c>
      <c r="E3196" t="s">
        <v>3077</v>
      </c>
      <c r="F3196" t="s">
        <v>391</v>
      </c>
      <c r="G3196" t="s">
        <v>7717</v>
      </c>
      <c r="H3196" t="s">
        <v>333</v>
      </c>
      <c r="I3196" t="s">
        <v>335</v>
      </c>
      <c r="J3196" t="s">
        <v>246</v>
      </c>
      <c r="K3196" t="s">
        <v>3079</v>
      </c>
      <c r="L3196" t="s">
        <v>247</v>
      </c>
      <c r="M3196">
        <v>204172</v>
      </c>
      <c r="N3196">
        <v>0</v>
      </c>
      <c r="O3196">
        <v>204172</v>
      </c>
      <c r="P3196">
        <v>0</v>
      </c>
      <c r="Q3196" t="s">
        <v>7810</v>
      </c>
      <c r="R3196" t="s">
        <v>3202</v>
      </c>
      <c r="S3196" t="s">
        <v>7811</v>
      </c>
      <c r="T3196" t="s">
        <v>3085</v>
      </c>
      <c r="U3196" t="s">
        <v>7812</v>
      </c>
      <c r="V3196" t="s">
        <v>7813</v>
      </c>
      <c r="W3196" t="s">
        <v>3085</v>
      </c>
      <c r="X3196" t="str">
        <f t="shared" si="49"/>
        <v>Funcionamiento</v>
      </c>
      <c r="Y3196" t="s">
        <v>7717</v>
      </c>
    </row>
    <row r="3197" spans="1:25">
      <c r="A3197" t="s">
        <v>3202</v>
      </c>
      <c r="B3197" t="s">
        <v>3990</v>
      </c>
      <c r="C3197" t="s">
        <v>7809</v>
      </c>
      <c r="D3197" t="s">
        <v>3076</v>
      </c>
      <c r="E3197" t="s">
        <v>3077</v>
      </c>
      <c r="F3197" t="s">
        <v>391</v>
      </c>
      <c r="G3197" t="s">
        <v>7717</v>
      </c>
      <c r="H3197" t="s">
        <v>297</v>
      </c>
      <c r="I3197" t="s">
        <v>299</v>
      </c>
      <c r="J3197" t="s">
        <v>246</v>
      </c>
      <c r="K3197" t="s">
        <v>3079</v>
      </c>
      <c r="L3197" t="s">
        <v>247</v>
      </c>
      <c r="M3197">
        <v>1631950</v>
      </c>
      <c r="N3197">
        <v>0</v>
      </c>
      <c r="O3197">
        <v>1631950</v>
      </c>
      <c r="P3197">
        <v>0</v>
      </c>
      <c r="Q3197" t="s">
        <v>7810</v>
      </c>
      <c r="R3197" t="s">
        <v>3202</v>
      </c>
      <c r="S3197" t="s">
        <v>7811</v>
      </c>
      <c r="T3197" t="s">
        <v>3085</v>
      </c>
      <c r="U3197" t="s">
        <v>7812</v>
      </c>
      <c r="V3197" t="s">
        <v>7813</v>
      </c>
      <c r="W3197" t="s">
        <v>3085</v>
      </c>
      <c r="X3197" t="str">
        <f t="shared" si="49"/>
        <v>Funcionamiento</v>
      </c>
      <c r="Y3197" t="s">
        <v>7717</v>
      </c>
    </row>
    <row r="3198" spans="1:25">
      <c r="A3198" t="s">
        <v>3202</v>
      </c>
      <c r="B3198" t="s">
        <v>3990</v>
      </c>
      <c r="C3198" t="s">
        <v>7809</v>
      </c>
      <c r="D3198" t="s">
        <v>3076</v>
      </c>
      <c r="E3198" t="s">
        <v>3077</v>
      </c>
      <c r="F3198" t="s">
        <v>391</v>
      </c>
      <c r="G3198" t="s">
        <v>7717</v>
      </c>
      <c r="H3198" t="s">
        <v>309</v>
      </c>
      <c r="I3198" t="s">
        <v>311</v>
      </c>
      <c r="J3198" t="s">
        <v>246</v>
      </c>
      <c r="K3198" t="s">
        <v>3079</v>
      </c>
      <c r="L3198" t="s">
        <v>247</v>
      </c>
      <c r="M3198">
        <v>1823715</v>
      </c>
      <c r="N3198">
        <v>0</v>
      </c>
      <c r="O3198">
        <v>1823715</v>
      </c>
      <c r="P3198">
        <v>0</v>
      </c>
      <c r="Q3198" t="s">
        <v>7810</v>
      </c>
      <c r="R3198" t="s">
        <v>3202</v>
      </c>
      <c r="S3198" t="s">
        <v>7811</v>
      </c>
      <c r="T3198" t="s">
        <v>3085</v>
      </c>
      <c r="U3198" t="s">
        <v>7812</v>
      </c>
      <c r="V3198" t="s">
        <v>7813</v>
      </c>
      <c r="W3198" t="s">
        <v>3085</v>
      </c>
      <c r="X3198" t="str">
        <f t="shared" si="49"/>
        <v>Funcionamiento</v>
      </c>
      <c r="Y3198" t="s">
        <v>7717</v>
      </c>
    </row>
    <row r="3199" spans="1:25">
      <c r="A3199" t="s">
        <v>3202</v>
      </c>
      <c r="B3199" t="s">
        <v>3990</v>
      </c>
      <c r="C3199" t="s">
        <v>7809</v>
      </c>
      <c r="D3199" t="s">
        <v>3076</v>
      </c>
      <c r="E3199" t="s">
        <v>3077</v>
      </c>
      <c r="F3199" t="s">
        <v>391</v>
      </c>
      <c r="G3199" t="s">
        <v>7717</v>
      </c>
      <c r="H3199" t="s">
        <v>336</v>
      </c>
      <c r="I3199" t="s">
        <v>337</v>
      </c>
      <c r="J3199" t="s">
        <v>246</v>
      </c>
      <c r="K3199" t="s">
        <v>3079</v>
      </c>
      <c r="L3199" t="s">
        <v>247</v>
      </c>
      <c r="M3199">
        <v>3453952</v>
      </c>
      <c r="N3199">
        <v>0</v>
      </c>
      <c r="O3199">
        <v>3453952</v>
      </c>
      <c r="P3199">
        <v>0</v>
      </c>
      <c r="Q3199" t="s">
        <v>7810</v>
      </c>
      <c r="R3199" t="s">
        <v>3202</v>
      </c>
      <c r="S3199" t="s">
        <v>7811</v>
      </c>
      <c r="T3199" t="s">
        <v>3085</v>
      </c>
      <c r="U3199" t="s">
        <v>7812</v>
      </c>
      <c r="V3199" t="s">
        <v>7813</v>
      </c>
      <c r="W3199" t="s">
        <v>3085</v>
      </c>
      <c r="X3199" t="str">
        <f t="shared" si="49"/>
        <v>Funcionamiento</v>
      </c>
      <c r="Y3199" t="s">
        <v>7717</v>
      </c>
    </row>
    <row r="3200" spans="1:25">
      <c r="A3200" t="s">
        <v>3202</v>
      </c>
      <c r="B3200" t="s">
        <v>3990</v>
      </c>
      <c r="C3200" t="s">
        <v>7809</v>
      </c>
      <c r="D3200" t="s">
        <v>3076</v>
      </c>
      <c r="E3200" t="s">
        <v>3077</v>
      </c>
      <c r="F3200" t="s">
        <v>391</v>
      </c>
      <c r="G3200" t="s">
        <v>7717</v>
      </c>
      <c r="H3200" t="s">
        <v>292</v>
      </c>
      <c r="I3200" t="s">
        <v>293</v>
      </c>
      <c r="J3200" t="s">
        <v>246</v>
      </c>
      <c r="K3200" t="s">
        <v>3079</v>
      </c>
      <c r="L3200" t="s">
        <v>247</v>
      </c>
      <c r="M3200">
        <v>51919532</v>
      </c>
      <c r="N3200">
        <v>0</v>
      </c>
      <c r="O3200">
        <v>51919532</v>
      </c>
      <c r="P3200">
        <v>0</v>
      </c>
      <c r="Q3200" t="s">
        <v>7810</v>
      </c>
      <c r="R3200" t="s">
        <v>3202</v>
      </c>
      <c r="S3200" t="s">
        <v>7811</v>
      </c>
      <c r="T3200" t="s">
        <v>3085</v>
      </c>
      <c r="U3200" t="s">
        <v>7812</v>
      </c>
      <c r="V3200" t="s">
        <v>7813</v>
      </c>
      <c r="W3200" t="s">
        <v>3085</v>
      </c>
      <c r="X3200" t="str">
        <f t="shared" si="49"/>
        <v>Funcionamiento</v>
      </c>
      <c r="Y3200" t="s">
        <v>7717</v>
      </c>
    </row>
    <row r="3201" spans="1:25">
      <c r="A3201" t="s">
        <v>3202</v>
      </c>
      <c r="B3201" t="s">
        <v>3990</v>
      </c>
      <c r="C3201" t="s">
        <v>7809</v>
      </c>
      <c r="D3201" t="s">
        <v>3076</v>
      </c>
      <c r="E3201" t="s">
        <v>3077</v>
      </c>
      <c r="F3201" t="s">
        <v>391</v>
      </c>
      <c r="G3201" t="s">
        <v>7717</v>
      </c>
      <c r="H3201" t="s">
        <v>294</v>
      </c>
      <c r="I3201" t="s">
        <v>296</v>
      </c>
      <c r="J3201" t="s">
        <v>246</v>
      </c>
      <c r="K3201" t="s">
        <v>3079</v>
      </c>
      <c r="L3201" t="s">
        <v>247</v>
      </c>
      <c r="M3201">
        <v>1014234</v>
      </c>
      <c r="N3201">
        <v>0</v>
      </c>
      <c r="O3201">
        <v>1014234</v>
      </c>
      <c r="P3201">
        <v>0</v>
      </c>
      <c r="Q3201" t="s">
        <v>7810</v>
      </c>
      <c r="R3201" t="s">
        <v>3202</v>
      </c>
      <c r="S3201" t="s">
        <v>7811</v>
      </c>
      <c r="T3201" t="s">
        <v>3085</v>
      </c>
      <c r="U3201" t="s">
        <v>7812</v>
      </c>
      <c r="V3201" t="s">
        <v>7813</v>
      </c>
      <c r="W3201" t="s">
        <v>3085</v>
      </c>
      <c r="X3201" t="str">
        <f t="shared" si="49"/>
        <v>Funcionamiento</v>
      </c>
      <c r="Y3201" t="s">
        <v>7717</v>
      </c>
    </row>
    <row r="3202" spans="1:25">
      <c r="A3202" t="s">
        <v>3202</v>
      </c>
      <c r="B3202" t="s">
        <v>3990</v>
      </c>
      <c r="C3202" t="s">
        <v>7809</v>
      </c>
      <c r="D3202" t="s">
        <v>3076</v>
      </c>
      <c r="E3202" t="s">
        <v>3077</v>
      </c>
      <c r="F3202" t="s">
        <v>391</v>
      </c>
      <c r="G3202" t="s">
        <v>7717</v>
      </c>
      <c r="H3202" t="s">
        <v>331</v>
      </c>
      <c r="I3202" t="s">
        <v>587</v>
      </c>
      <c r="J3202" t="s">
        <v>246</v>
      </c>
      <c r="K3202" t="s">
        <v>3079</v>
      </c>
      <c r="L3202" t="s">
        <v>247</v>
      </c>
      <c r="M3202">
        <v>2504457</v>
      </c>
      <c r="N3202">
        <v>0</v>
      </c>
      <c r="O3202">
        <v>2504457</v>
      </c>
      <c r="P3202">
        <v>0</v>
      </c>
      <c r="Q3202" t="s">
        <v>7810</v>
      </c>
      <c r="R3202" t="s">
        <v>3202</v>
      </c>
      <c r="S3202" t="s">
        <v>7811</v>
      </c>
      <c r="T3202" t="s">
        <v>3085</v>
      </c>
      <c r="U3202" t="s">
        <v>7812</v>
      </c>
      <c r="V3202" t="s">
        <v>7813</v>
      </c>
      <c r="W3202" t="s">
        <v>3085</v>
      </c>
      <c r="X3202" t="str">
        <f t="shared" ref="X3202:X3265" si="50">IF(LEFT(H3202,1)="C","Inversión","Funcionamiento")</f>
        <v>Funcionamiento</v>
      </c>
      <c r="Y3202" t="s">
        <v>7717</v>
      </c>
    </row>
    <row r="3203" spans="1:25">
      <c r="A3203" t="s">
        <v>3220</v>
      </c>
      <c r="B3203" t="s">
        <v>7213</v>
      </c>
      <c r="C3203" t="s">
        <v>7814</v>
      </c>
      <c r="D3203" t="s">
        <v>3076</v>
      </c>
      <c r="E3203" t="s">
        <v>3077</v>
      </c>
      <c r="F3203" t="s">
        <v>3234</v>
      </c>
      <c r="G3203" t="s">
        <v>7717</v>
      </c>
      <c r="H3203" t="s">
        <v>539</v>
      </c>
      <c r="I3203" t="s">
        <v>667</v>
      </c>
      <c r="J3203" t="s">
        <v>253</v>
      </c>
      <c r="K3203" t="s">
        <v>3115</v>
      </c>
      <c r="L3203" t="s">
        <v>247</v>
      </c>
      <c r="M3203">
        <v>24269760</v>
      </c>
      <c r="N3203">
        <v>-1516860</v>
      </c>
      <c r="O3203">
        <v>22752900</v>
      </c>
      <c r="P3203">
        <v>0</v>
      </c>
      <c r="Q3203" t="s">
        <v>7815</v>
      </c>
      <c r="R3203" t="s">
        <v>3236</v>
      </c>
      <c r="S3203" t="s">
        <v>3285</v>
      </c>
      <c r="T3203" t="s">
        <v>3407</v>
      </c>
      <c r="U3203" t="s">
        <v>7816</v>
      </c>
      <c r="V3203" t="s">
        <v>7817</v>
      </c>
      <c r="W3203" t="s">
        <v>3085</v>
      </c>
      <c r="X3203" t="str">
        <f t="shared" si="50"/>
        <v>Inversión</v>
      </c>
      <c r="Y3203" t="s">
        <v>3241</v>
      </c>
    </row>
    <row r="3204" spans="1:25">
      <c r="A3204" t="s">
        <v>3228</v>
      </c>
      <c r="B3204" t="s">
        <v>4007</v>
      </c>
      <c r="C3204" t="s">
        <v>7818</v>
      </c>
      <c r="D3204" t="s">
        <v>3076</v>
      </c>
      <c r="E3204" t="s">
        <v>3331</v>
      </c>
      <c r="F3204" t="s">
        <v>391</v>
      </c>
      <c r="G3204" t="s">
        <v>7717</v>
      </c>
      <c r="H3204" t="s">
        <v>297</v>
      </c>
      <c r="I3204" t="s">
        <v>299</v>
      </c>
      <c r="J3204" t="s">
        <v>246</v>
      </c>
      <c r="K3204" t="s">
        <v>3079</v>
      </c>
      <c r="L3204" t="s">
        <v>247</v>
      </c>
      <c r="M3204">
        <v>1594237</v>
      </c>
      <c r="N3204">
        <v>-1594237</v>
      </c>
      <c r="O3204">
        <v>0</v>
      </c>
      <c r="P3204">
        <v>0</v>
      </c>
      <c r="Q3204" t="s">
        <v>7819</v>
      </c>
      <c r="R3204" t="s">
        <v>3221</v>
      </c>
      <c r="S3204" t="s">
        <v>3085</v>
      </c>
      <c r="T3204" t="s">
        <v>3085</v>
      </c>
      <c r="U3204" t="s">
        <v>3085</v>
      </c>
      <c r="V3204" t="s">
        <v>3085</v>
      </c>
      <c r="W3204" t="s">
        <v>3085</v>
      </c>
      <c r="X3204" t="str">
        <f t="shared" si="50"/>
        <v>Funcionamiento</v>
      </c>
      <c r="Y3204" t="s">
        <v>7717</v>
      </c>
    </row>
    <row r="3205" spans="1:25">
      <c r="A3205" t="s">
        <v>3228</v>
      </c>
      <c r="B3205" t="s">
        <v>4007</v>
      </c>
      <c r="C3205" t="s">
        <v>7818</v>
      </c>
      <c r="D3205" t="s">
        <v>3076</v>
      </c>
      <c r="E3205" t="s">
        <v>3331</v>
      </c>
      <c r="F3205" t="s">
        <v>391</v>
      </c>
      <c r="G3205" t="s">
        <v>7717</v>
      </c>
      <c r="H3205" t="s">
        <v>579</v>
      </c>
      <c r="I3205" t="s">
        <v>580</v>
      </c>
      <c r="J3205" t="s">
        <v>246</v>
      </c>
      <c r="K3205" t="s">
        <v>3079</v>
      </c>
      <c r="L3205" t="s">
        <v>247</v>
      </c>
      <c r="M3205">
        <v>2354967</v>
      </c>
      <c r="N3205">
        <v>-2354967</v>
      </c>
      <c r="O3205">
        <v>0</v>
      </c>
      <c r="P3205">
        <v>0</v>
      </c>
      <c r="Q3205" t="s">
        <v>7819</v>
      </c>
      <c r="R3205" t="s">
        <v>3221</v>
      </c>
      <c r="S3205" t="s">
        <v>3085</v>
      </c>
      <c r="T3205" t="s">
        <v>3085</v>
      </c>
      <c r="U3205" t="s">
        <v>3085</v>
      </c>
      <c r="V3205" t="s">
        <v>3085</v>
      </c>
      <c r="W3205" t="s">
        <v>3085</v>
      </c>
      <c r="X3205" t="str">
        <f t="shared" si="50"/>
        <v>Funcionamiento</v>
      </c>
      <c r="Y3205" t="s">
        <v>7717</v>
      </c>
    </row>
    <row r="3206" spans="1:25">
      <c r="A3206" t="s">
        <v>3228</v>
      </c>
      <c r="B3206" t="s">
        <v>4007</v>
      </c>
      <c r="C3206" t="s">
        <v>7818</v>
      </c>
      <c r="D3206" t="s">
        <v>3076</v>
      </c>
      <c r="E3206" t="s">
        <v>3331</v>
      </c>
      <c r="F3206" t="s">
        <v>391</v>
      </c>
      <c r="G3206" t="s">
        <v>7717</v>
      </c>
      <c r="H3206" t="s">
        <v>292</v>
      </c>
      <c r="I3206" t="s">
        <v>293</v>
      </c>
      <c r="J3206" t="s">
        <v>246</v>
      </c>
      <c r="K3206" t="s">
        <v>3079</v>
      </c>
      <c r="L3206" t="s">
        <v>247</v>
      </c>
      <c r="M3206">
        <v>48586048</v>
      </c>
      <c r="N3206">
        <v>-48586048</v>
      </c>
      <c r="O3206">
        <v>0</v>
      </c>
      <c r="P3206">
        <v>0</v>
      </c>
      <c r="Q3206" t="s">
        <v>7819</v>
      </c>
      <c r="R3206" t="s">
        <v>3221</v>
      </c>
      <c r="S3206" t="s">
        <v>3085</v>
      </c>
      <c r="T3206" t="s">
        <v>3085</v>
      </c>
      <c r="U3206" t="s">
        <v>3085</v>
      </c>
      <c r="V3206" t="s">
        <v>3085</v>
      </c>
      <c r="W3206" t="s">
        <v>3085</v>
      </c>
      <c r="X3206" t="str">
        <f t="shared" si="50"/>
        <v>Funcionamiento</v>
      </c>
      <c r="Y3206" t="s">
        <v>7717</v>
      </c>
    </row>
    <row r="3207" spans="1:25">
      <c r="A3207" t="s">
        <v>3228</v>
      </c>
      <c r="B3207" t="s">
        <v>4007</v>
      </c>
      <c r="C3207" t="s">
        <v>7818</v>
      </c>
      <c r="D3207" t="s">
        <v>3076</v>
      </c>
      <c r="E3207" t="s">
        <v>3331</v>
      </c>
      <c r="F3207" t="s">
        <v>391</v>
      </c>
      <c r="G3207" t="s">
        <v>7717</v>
      </c>
      <c r="H3207" t="s">
        <v>309</v>
      </c>
      <c r="I3207" t="s">
        <v>311</v>
      </c>
      <c r="J3207" t="s">
        <v>246</v>
      </c>
      <c r="K3207" t="s">
        <v>3079</v>
      </c>
      <c r="L3207" t="s">
        <v>247</v>
      </c>
      <c r="M3207">
        <v>1203820</v>
      </c>
      <c r="N3207">
        <v>-1203820</v>
      </c>
      <c r="O3207">
        <v>0</v>
      </c>
      <c r="P3207">
        <v>0</v>
      </c>
      <c r="Q3207" t="s">
        <v>7819</v>
      </c>
      <c r="R3207" t="s">
        <v>3221</v>
      </c>
      <c r="S3207" t="s">
        <v>3085</v>
      </c>
      <c r="T3207" t="s">
        <v>3085</v>
      </c>
      <c r="U3207" t="s">
        <v>3085</v>
      </c>
      <c r="V3207" t="s">
        <v>3085</v>
      </c>
      <c r="W3207" t="s">
        <v>3085</v>
      </c>
      <c r="X3207" t="str">
        <f t="shared" si="50"/>
        <v>Funcionamiento</v>
      </c>
      <c r="Y3207" t="s">
        <v>7717</v>
      </c>
    </row>
    <row r="3208" spans="1:25">
      <c r="A3208" t="s">
        <v>3228</v>
      </c>
      <c r="B3208" t="s">
        <v>4007</v>
      </c>
      <c r="C3208" t="s">
        <v>7818</v>
      </c>
      <c r="D3208" t="s">
        <v>3076</v>
      </c>
      <c r="E3208" t="s">
        <v>3331</v>
      </c>
      <c r="F3208" t="s">
        <v>391</v>
      </c>
      <c r="G3208" t="s">
        <v>7717</v>
      </c>
      <c r="H3208" t="s">
        <v>331</v>
      </c>
      <c r="I3208" t="s">
        <v>587</v>
      </c>
      <c r="J3208" t="s">
        <v>246</v>
      </c>
      <c r="K3208" t="s">
        <v>3079</v>
      </c>
      <c r="L3208" t="s">
        <v>247</v>
      </c>
      <c r="M3208">
        <v>1177068</v>
      </c>
      <c r="N3208">
        <v>-1177068</v>
      </c>
      <c r="O3208">
        <v>0</v>
      </c>
      <c r="P3208">
        <v>0</v>
      </c>
      <c r="Q3208" t="s">
        <v>7819</v>
      </c>
      <c r="R3208" t="s">
        <v>3221</v>
      </c>
      <c r="S3208" t="s">
        <v>3085</v>
      </c>
      <c r="T3208" t="s">
        <v>3085</v>
      </c>
      <c r="U3208" t="s">
        <v>3085</v>
      </c>
      <c r="V3208" t="s">
        <v>3085</v>
      </c>
      <c r="W3208" t="s">
        <v>3085</v>
      </c>
      <c r="X3208" t="str">
        <f t="shared" si="50"/>
        <v>Funcionamiento</v>
      </c>
      <c r="Y3208" t="s">
        <v>7717</v>
      </c>
    </row>
    <row r="3209" spans="1:25">
      <c r="A3209" t="s">
        <v>3228</v>
      </c>
      <c r="B3209" t="s">
        <v>4007</v>
      </c>
      <c r="C3209" t="s">
        <v>7818</v>
      </c>
      <c r="D3209" t="s">
        <v>3076</v>
      </c>
      <c r="E3209" t="s">
        <v>3331</v>
      </c>
      <c r="F3209" t="s">
        <v>391</v>
      </c>
      <c r="G3209" t="s">
        <v>7717</v>
      </c>
      <c r="H3209" t="s">
        <v>294</v>
      </c>
      <c r="I3209" t="s">
        <v>296</v>
      </c>
      <c r="J3209" t="s">
        <v>246</v>
      </c>
      <c r="K3209" t="s">
        <v>3079</v>
      </c>
      <c r="L3209" t="s">
        <v>247</v>
      </c>
      <c r="M3209">
        <v>1024519</v>
      </c>
      <c r="N3209">
        <v>-1024519</v>
      </c>
      <c r="O3209">
        <v>0</v>
      </c>
      <c r="P3209">
        <v>0</v>
      </c>
      <c r="Q3209" t="s">
        <v>7819</v>
      </c>
      <c r="R3209" t="s">
        <v>3221</v>
      </c>
      <c r="S3209" t="s">
        <v>3085</v>
      </c>
      <c r="T3209" t="s">
        <v>3085</v>
      </c>
      <c r="U3209" t="s">
        <v>3085</v>
      </c>
      <c r="V3209" t="s">
        <v>3085</v>
      </c>
      <c r="W3209" t="s">
        <v>3085</v>
      </c>
      <c r="X3209" t="str">
        <f t="shared" si="50"/>
        <v>Funcionamiento</v>
      </c>
      <c r="Y3209" t="s">
        <v>7717</v>
      </c>
    </row>
    <row r="3210" spans="1:25">
      <c r="A3210" t="s">
        <v>3228</v>
      </c>
      <c r="B3210" t="s">
        <v>4007</v>
      </c>
      <c r="C3210" t="s">
        <v>7818</v>
      </c>
      <c r="D3210" t="s">
        <v>3076</v>
      </c>
      <c r="E3210" t="s">
        <v>3331</v>
      </c>
      <c r="F3210" t="s">
        <v>391</v>
      </c>
      <c r="G3210" t="s">
        <v>7717</v>
      </c>
      <c r="H3210" t="s">
        <v>303</v>
      </c>
      <c r="I3210" t="s">
        <v>305</v>
      </c>
      <c r="J3210" t="s">
        <v>246</v>
      </c>
      <c r="K3210" t="s">
        <v>3079</v>
      </c>
      <c r="L3210" t="s">
        <v>247</v>
      </c>
      <c r="M3210">
        <v>632231</v>
      </c>
      <c r="N3210">
        <v>-632231</v>
      </c>
      <c r="O3210">
        <v>0</v>
      </c>
      <c r="P3210">
        <v>0</v>
      </c>
      <c r="Q3210" t="s">
        <v>7819</v>
      </c>
      <c r="R3210" t="s">
        <v>3221</v>
      </c>
      <c r="S3210" t="s">
        <v>3085</v>
      </c>
      <c r="T3210" t="s">
        <v>3085</v>
      </c>
      <c r="U3210" t="s">
        <v>3085</v>
      </c>
      <c r="V3210" t="s">
        <v>3085</v>
      </c>
      <c r="W3210" t="s">
        <v>3085</v>
      </c>
      <c r="X3210" t="str">
        <f t="shared" si="50"/>
        <v>Funcionamiento</v>
      </c>
      <c r="Y3210" t="s">
        <v>7717</v>
      </c>
    </row>
    <row r="3211" spans="1:25">
      <c r="A3211" t="s">
        <v>3228</v>
      </c>
      <c r="B3211" t="s">
        <v>4007</v>
      </c>
      <c r="C3211" t="s">
        <v>7818</v>
      </c>
      <c r="D3211" t="s">
        <v>3076</v>
      </c>
      <c r="E3211" t="s">
        <v>3331</v>
      </c>
      <c r="F3211" t="s">
        <v>391</v>
      </c>
      <c r="G3211" t="s">
        <v>7717</v>
      </c>
      <c r="H3211" t="s">
        <v>333</v>
      </c>
      <c r="I3211" t="s">
        <v>335</v>
      </c>
      <c r="J3211" t="s">
        <v>246</v>
      </c>
      <c r="K3211" t="s">
        <v>3079</v>
      </c>
      <c r="L3211" t="s">
        <v>247</v>
      </c>
      <c r="M3211">
        <v>84297</v>
      </c>
      <c r="N3211">
        <v>-84297</v>
      </c>
      <c r="O3211">
        <v>0</v>
      </c>
      <c r="P3211">
        <v>0</v>
      </c>
      <c r="Q3211" t="s">
        <v>7819</v>
      </c>
      <c r="R3211" t="s">
        <v>3221</v>
      </c>
      <c r="S3211" t="s">
        <v>3085</v>
      </c>
      <c r="T3211" t="s">
        <v>3085</v>
      </c>
      <c r="U3211" t="s">
        <v>3085</v>
      </c>
      <c r="V3211" t="s">
        <v>3085</v>
      </c>
      <c r="W3211" t="s">
        <v>3085</v>
      </c>
      <c r="X3211" t="str">
        <f t="shared" si="50"/>
        <v>Funcionamiento</v>
      </c>
      <c r="Y3211" t="s">
        <v>7717</v>
      </c>
    </row>
    <row r="3212" spans="1:25">
      <c r="A3212" t="s">
        <v>3236</v>
      </c>
      <c r="B3212" t="s">
        <v>3635</v>
      </c>
      <c r="C3212" t="s">
        <v>7820</v>
      </c>
      <c r="D3212" t="s">
        <v>3076</v>
      </c>
      <c r="E3212" t="s">
        <v>3077</v>
      </c>
      <c r="F3212" t="s">
        <v>391</v>
      </c>
      <c r="G3212" t="s">
        <v>7717</v>
      </c>
      <c r="H3212" t="s">
        <v>294</v>
      </c>
      <c r="I3212" t="s">
        <v>296</v>
      </c>
      <c r="J3212" t="s">
        <v>246</v>
      </c>
      <c r="K3212" t="s">
        <v>3079</v>
      </c>
      <c r="L3212" t="s">
        <v>247</v>
      </c>
      <c r="M3212">
        <v>1024519</v>
      </c>
      <c r="N3212">
        <v>0</v>
      </c>
      <c r="O3212">
        <v>1024519</v>
      </c>
      <c r="P3212">
        <v>0</v>
      </c>
      <c r="Q3212" t="s">
        <v>7821</v>
      </c>
      <c r="R3212" t="s">
        <v>3221</v>
      </c>
      <c r="S3212" t="s">
        <v>5357</v>
      </c>
      <c r="T3212" t="s">
        <v>3085</v>
      </c>
      <c r="U3212" t="s">
        <v>7822</v>
      </c>
      <c r="V3212" t="s">
        <v>7823</v>
      </c>
      <c r="W3212" t="s">
        <v>3085</v>
      </c>
      <c r="X3212" t="str">
        <f t="shared" si="50"/>
        <v>Funcionamiento</v>
      </c>
      <c r="Y3212" t="s">
        <v>7717</v>
      </c>
    </row>
    <row r="3213" spans="1:25">
      <c r="A3213" t="s">
        <v>3236</v>
      </c>
      <c r="B3213" t="s">
        <v>3635</v>
      </c>
      <c r="C3213" t="s">
        <v>7820</v>
      </c>
      <c r="D3213" t="s">
        <v>3076</v>
      </c>
      <c r="E3213" t="s">
        <v>3077</v>
      </c>
      <c r="F3213" t="s">
        <v>391</v>
      </c>
      <c r="G3213" t="s">
        <v>7717</v>
      </c>
      <c r="H3213" t="s">
        <v>333</v>
      </c>
      <c r="I3213" t="s">
        <v>335</v>
      </c>
      <c r="J3213" t="s">
        <v>246</v>
      </c>
      <c r="K3213" t="s">
        <v>3079</v>
      </c>
      <c r="L3213" t="s">
        <v>247</v>
      </c>
      <c r="M3213">
        <v>84297</v>
      </c>
      <c r="N3213">
        <v>0</v>
      </c>
      <c r="O3213">
        <v>84297</v>
      </c>
      <c r="P3213">
        <v>0</v>
      </c>
      <c r="Q3213" t="s">
        <v>7821</v>
      </c>
      <c r="R3213" t="s">
        <v>3221</v>
      </c>
      <c r="S3213" t="s">
        <v>5357</v>
      </c>
      <c r="T3213" t="s">
        <v>3085</v>
      </c>
      <c r="U3213" t="s">
        <v>7822</v>
      </c>
      <c r="V3213" t="s">
        <v>7823</v>
      </c>
      <c r="W3213" t="s">
        <v>3085</v>
      </c>
      <c r="X3213" t="str">
        <f t="shared" si="50"/>
        <v>Funcionamiento</v>
      </c>
      <c r="Y3213" t="s">
        <v>7717</v>
      </c>
    </row>
    <row r="3214" spans="1:25">
      <c r="A3214" t="s">
        <v>3236</v>
      </c>
      <c r="B3214" t="s">
        <v>3635</v>
      </c>
      <c r="C3214" t="s">
        <v>7820</v>
      </c>
      <c r="D3214" t="s">
        <v>3076</v>
      </c>
      <c r="E3214" t="s">
        <v>3077</v>
      </c>
      <c r="F3214" t="s">
        <v>391</v>
      </c>
      <c r="G3214" t="s">
        <v>7717</v>
      </c>
      <c r="H3214" t="s">
        <v>297</v>
      </c>
      <c r="I3214" t="s">
        <v>299</v>
      </c>
      <c r="J3214" t="s">
        <v>246</v>
      </c>
      <c r="K3214" t="s">
        <v>3079</v>
      </c>
      <c r="L3214" t="s">
        <v>247</v>
      </c>
      <c r="M3214">
        <v>1594237</v>
      </c>
      <c r="N3214">
        <v>0</v>
      </c>
      <c r="O3214">
        <v>1594237</v>
      </c>
      <c r="P3214">
        <v>0</v>
      </c>
      <c r="Q3214" t="s">
        <v>7821</v>
      </c>
      <c r="R3214" t="s">
        <v>3221</v>
      </c>
      <c r="S3214" t="s">
        <v>5357</v>
      </c>
      <c r="T3214" t="s">
        <v>3085</v>
      </c>
      <c r="U3214" t="s">
        <v>7822</v>
      </c>
      <c r="V3214" t="s">
        <v>7823</v>
      </c>
      <c r="W3214" t="s">
        <v>3085</v>
      </c>
      <c r="X3214" t="str">
        <f t="shared" si="50"/>
        <v>Funcionamiento</v>
      </c>
      <c r="Y3214" t="s">
        <v>7717</v>
      </c>
    </row>
    <row r="3215" spans="1:25">
      <c r="A3215" t="s">
        <v>3236</v>
      </c>
      <c r="B3215" t="s">
        <v>3635</v>
      </c>
      <c r="C3215" t="s">
        <v>7820</v>
      </c>
      <c r="D3215" t="s">
        <v>3076</v>
      </c>
      <c r="E3215" t="s">
        <v>3077</v>
      </c>
      <c r="F3215" t="s">
        <v>391</v>
      </c>
      <c r="G3215" t="s">
        <v>7717</v>
      </c>
      <c r="H3215" t="s">
        <v>336</v>
      </c>
      <c r="I3215" t="s">
        <v>337</v>
      </c>
      <c r="J3215" t="s">
        <v>246</v>
      </c>
      <c r="K3215" t="s">
        <v>3079</v>
      </c>
      <c r="L3215" t="s">
        <v>247</v>
      </c>
      <c r="M3215">
        <v>2354967</v>
      </c>
      <c r="N3215">
        <v>0</v>
      </c>
      <c r="O3215">
        <v>2354967</v>
      </c>
      <c r="P3215">
        <v>0</v>
      </c>
      <c r="Q3215" t="s">
        <v>7821</v>
      </c>
      <c r="R3215" t="s">
        <v>3221</v>
      </c>
      <c r="S3215" t="s">
        <v>5357</v>
      </c>
      <c r="T3215" t="s">
        <v>3085</v>
      </c>
      <c r="U3215" t="s">
        <v>7822</v>
      </c>
      <c r="V3215" t="s">
        <v>7823</v>
      </c>
      <c r="W3215" t="s">
        <v>3085</v>
      </c>
      <c r="X3215" t="str">
        <f t="shared" si="50"/>
        <v>Funcionamiento</v>
      </c>
      <c r="Y3215" t="s">
        <v>7717</v>
      </c>
    </row>
    <row r="3216" spans="1:25">
      <c r="A3216" t="s">
        <v>3236</v>
      </c>
      <c r="B3216" t="s">
        <v>3635</v>
      </c>
      <c r="C3216" t="s">
        <v>7820</v>
      </c>
      <c r="D3216" t="s">
        <v>3076</v>
      </c>
      <c r="E3216" t="s">
        <v>3077</v>
      </c>
      <c r="F3216" t="s">
        <v>391</v>
      </c>
      <c r="G3216" t="s">
        <v>7717</v>
      </c>
      <c r="H3216" t="s">
        <v>309</v>
      </c>
      <c r="I3216" t="s">
        <v>311</v>
      </c>
      <c r="J3216" t="s">
        <v>246</v>
      </c>
      <c r="K3216" t="s">
        <v>3079</v>
      </c>
      <c r="L3216" t="s">
        <v>247</v>
      </c>
      <c r="M3216">
        <v>1203820</v>
      </c>
      <c r="N3216">
        <v>0</v>
      </c>
      <c r="O3216">
        <v>1203820</v>
      </c>
      <c r="P3216">
        <v>0</v>
      </c>
      <c r="Q3216" t="s">
        <v>7821</v>
      </c>
      <c r="R3216" t="s">
        <v>3221</v>
      </c>
      <c r="S3216" t="s">
        <v>5357</v>
      </c>
      <c r="T3216" t="s">
        <v>3085</v>
      </c>
      <c r="U3216" t="s">
        <v>7822</v>
      </c>
      <c r="V3216" t="s">
        <v>7823</v>
      </c>
      <c r="W3216" t="s">
        <v>3085</v>
      </c>
      <c r="X3216" t="str">
        <f t="shared" si="50"/>
        <v>Funcionamiento</v>
      </c>
      <c r="Y3216" t="s">
        <v>7717</v>
      </c>
    </row>
    <row r="3217" spans="1:25">
      <c r="A3217" t="s">
        <v>3236</v>
      </c>
      <c r="B3217" t="s">
        <v>3635</v>
      </c>
      <c r="C3217" t="s">
        <v>7820</v>
      </c>
      <c r="D3217" t="s">
        <v>3076</v>
      </c>
      <c r="E3217" t="s">
        <v>3077</v>
      </c>
      <c r="F3217" t="s">
        <v>391</v>
      </c>
      <c r="G3217" t="s">
        <v>7717</v>
      </c>
      <c r="H3217" t="s">
        <v>331</v>
      </c>
      <c r="I3217" t="s">
        <v>587</v>
      </c>
      <c r="J3217" t="s">
        <v>246</v>
      </c>
      <c r="K3217" t="s">
        <v>3079</v>
      </c>
      <c r="L3217" t="s">
        <v>247</v>
      </c>
      <c r="M3217">
        <v>1177068</v>
      </c>
      <c r="N3217">
        <v>0</v>
      </c>
      <c r="O3217">
        <v>1177068</v>
      </c>
      <c r="P3217">
        <v>0</v>
      </c>
      <c r="Q3217" t="s">
        <v>7821</v>
      </c>
      <c r="R3217" t="s">
        <v>3221</v>
      </c>
      <c r="S3217" t="s">
        <v>5357</v>
      </c>
      <c r="T3217" t="s">
        <v>3085</v>
      </c>
      <c r="U3217" t="s">
        <v>7822</v>
      </c>
      <c r="V3217" t="s">
        <v>7823</v>
      </c>
      <c r="W3217" t="s">
        <v>3085</v>
      </c>
      <c r="X3217" t="str">
        <f t="shared" si="50"/>
        <v>Funcionamiento</v>
      </c>
      <c r="Y3217" t="s">
        <v>7717</v>
      </c>
    </row>
    <row r="3218" spans="1:25">
      <c r="A3218" t="s">
        <v>3236</v>
      </c>
      <c r="B3218" t="s">
        <v>3635</v>
      </c>
      <c r="C3218" t="s">
        <v>7820</v>
      </c>
      <c r="D3218" t="s">
        <v>3076</v>
      </c>
      <c r="E3218" t="s">
        <v>3077</v>
      </c>
      <c r="F3218" t="s">
        <v>391</v>
      </c>
      <c r="G3218" t="s">
        <v>7717</v>
      </c>
      <c r="H3218" t="s">
        <v>292</v>
      </c>
      <c r="I3218" t="s">
        <v>293</v>
      </c>
      <c r="J3218" t="s">
        <v>246</v>
      </c>
      <c r="K3218" t="s">
        <v>3079</v>
      </c>
      <c r="L3218" t="s">
        <v>247</v>
      </c>
      <c r="M3218">
        <v>48586048</v>
      </c>
      <c r="N3218">
        <v>0</v>
      </c>
      <c r="O3218">
        <v>48586048</v>
      </c>
      <c r="P3218">
        <v>0</v>
      </c>
      <c r="Q3218" t="s">
        <v>7821</v>
      </c>
      <c r="R3218" t="s">
        <v>3221</v>
      </c>
      <c r="S3218" t="s">
        <v>5357</v>
      </c>
      <c r="T3218" t="s">
        <v>3085</v>
      </c>
      <c r="U3218" t="s">
        <v>7822</v>
      </c>
      <c r="V3218" t="s">
        <v>7823</v>
      </c>
      <c r="W3218" t="s">
        <v>3085</v>
      </c>
      <c r="X3218" t="str">
        <f t="shared" si="50"/>
        <v>Funcionamiento</v>
      </c>
      <c r="Y3218" t="s">
        <v>7717</v>
      </c>
    </row>
    <row r="3219" spans="1:25">
      <c r="A3219" t="s">
        <v>3236</v>
      </c>
      <c r="B3219" t="s">
        <v>3635</v>
      </c>
      <c r="C3219" t="s">
        <v>7820</v>
      </c>
      <c r="D3219" t="s">
        <v>3076</v>
      </c>
      <c r="E3219" t="s">
        <v>3077</v>
      </c>
      <c r="F3219" t="s">
        <v>391</v>
      </c>
      <c r="G3219" t="s">
        <v>7717</v>
      </c>
      <c r="H3219" t="s">
        <v>303</v>
      </c>
      <c r="I3219" t="s">
        <v>305</v>
      </c>
      <c r="J3219" t="s">
        <v>246</v>
      </c>
      <c r="K3219" t="s">
        <v>3079</v>
      </c>
      <c r="L3219" t="s">
        <v>247</v>
      </c>
      <c r="M3219">
        <v>632231</v>
      </c>
      <c r="N3219">
        <v>0</v>
      </c>
      <c r="O3219">
        <v>632231</v>
      </c>
      <c r="P3219">
        <v>0</v>
      </c>
      <c r="Q3219" t="s">
        <v>7821</v>
      </c>
      <c r="R3219" t="s">
        <v>3221</v>
      </c>
      <c r="S3219" t="s">
        <v>5357</v>
      </c>
      <c r="T3219" t="s">
        <v>3085</v>
      </c>
      <c r="U3219" t="s">
        <v>7822</v>
      </c>
      <c r="V3219" t="s">
        <v>7823</v>
      </c>
      <c r="W3219" t="s">
        <v>3085</v>
      </c>
      <c r="X3219" t="str">
        <f t="shared" si="50"/>
        <v>Funcionamiento</v>
      </c>
      <c r="Y3219" t="s">
        <v>7717</v>
      </c>
    </row>
    <row r="3220" spans="1:25">
      <c r="A3220" t="s">
        <v>3221</v>
      </c>
      <c r="B3220" t="s">
        <v>3635</v>
      </c>
      <c r="C3220" t="s">
        <v>7824</v>
      </c>
      <c r="D3220" t="s">
        <v>3076</v>
      </c>
      <c r="E3220" t="s">
        <v>3077</v>
      </c>
      <c r="F3220" t="s">
        <v>391</v>
      </c>
      <c r="G3220" t="s">
        <v>7717</v>
      </c>
      <c r="H3220" t="s">
        <v>314</v>
      </c>
      <c r="I3220" t="s">
        <v>582</v>
      </c>
      <c r="J3220" t="s">
        <v>246</v>
      </c>
      <c r="K3220" t="s">
        <v>3079</v>
      </c>
      <c r="L3220" t="s">
        <v>247</v>
      </c>
      <c r="M3220">
        <v>1169300</v>
      </c>
      <c r="N3220">
        <v>0</v>
      </c>
      <c r="O3220">
        <v>1169300</v>
      </c>
      <c r="P3220">
        <v>0</v>
      </c>
      <c r="Q3220" t="s">
        <v>7825</v>
      </c>
      <c r="R3220" t="s">
        <v>3251</v>
      </c>
      <c r="S3220" t="s">
        <v>3417</v>
      </c>
      <c r="T3220" t="s">
        <v>3085</v>
      </c>
      <c r="U3220" t="s">
        <v>7826</v>
      </c>
      <c r="V3220" t="s">
        <v>7827</v>
      </c>
      <c r="W3220" t="s">
        <v>3085</v>
      </c>
      <c r="X3220" t="str">
        <f t="shared" si="50"/>
        <v>Funcionamiento</v>
      </c>
      <c r="Y3220" t="s">
        <v>7717</v>
      </c>
    </row>
    <row r="3221" spans="1:25">
      <c r="A3221" t="s">
        <v>3221</v>
      </c>
      <c r="B3221" t="s">
        <v>3635</v>
      </c>
      <c r="C3221" t="s">
        <v>7824</v>
      </c>
      <c r="D3221" t="s">
        <v>3076</v>
      </c>
      <c r="E3221" t="s">
        <v>3077</v>
      </c>
      <c r="F3221" t="s">
        <v>391</v>
      </c>
      <c r="G3221" t="s">
        <v>7717</v>
      </c>
      <c r="H3221" t="s">
        <v>318</v>
      </c>
      <c r="I3221" t="s">
        <v>586</v>
      </c>
      <c r="J3221" t="s">
        <v>246</v>
      </c>
      <c r="K3221" t="s">
        <v>3079</v>
      </c>
      <c r="L3221" t="s">
        <v>247</v>
      </c>
      <c r="M3221">
        <v>2307700</v>
      </c>
      <c r="N3221">
        <v>0</v>
      </c>
      <c r="O3221">
        <v>2307700</v>
      </c>
      <c r="P3221">
        <v>0</v>
      </c>
      <c r="Q3221" t="s">
        <v>7825</v>
      </c>
      <c r="R3221" t="s">
        <v>3251</v>
      </c>
      <c r="S3221" t="s">
        <v>3417</v>
      </c>
      <c r="T3221" t="s">
        <v>3085</v>
      </c>
      <c r="U3221" t="s">
        <v>7826</v>
      </c>
      <c r="V3221" t="s">
        <v>7827</v>
      </c>
      <c r="W3221" t="s">
        <v>3085</v>
      </c>
      <c r="X3221" t="str">
        <f t="shared" si="50"/>
        <v>Funcionamiento</v>
      </c>
      <c r="Y3221" t="s">
        <v>7717</v>
      </c>
    </row>
    <row r="3222" spans="1:25">
      <c r="A3222" t="s">
        <v>3221</v>
      </c>
      <c r="B3222" t="s">
        <v>3635</v>
      </c>
      <c r="C3222" t="s">
        <v>7824</v>
      </c>
      <c r="D3222" t="s">
        <v>3076</v>
      </c>
      <c r="E3222" t="s">
        <v>3077</v>
      </c>
      <c r="F3222" t="s">
        <v>391</v>
      </c>
      <c r="G3222" t="s">
        <v>7717</v>
      </c>
      <c r="H3222" t="s">
        <v>322</v>
      </c>
      <c r="I3222" t="s">
        <v>323</v>
      </c>
      <c r="J3222" t="s">
        <v>246</v>
      </c>
      <c r="K3222" t="s">
        <v>3079</v>
      </c>
      <c r="L3222" t="s">
        <v>247</v>
      </c>
      <c r="M3222">
        <v>1731700</v>
      </c>
      <c r="N3222">
        <v>0</v>
      </c>
      <c r="O3222">
        <v>1731700</v>
      </c>
      <c r="P3222">
        <v>0</v>
      </c>
      <c r="Q3222" t="s">
        <v>7825</v>
      </c>
      <c r="R3222" t="s">
        <v>3251</v>
      </c>
      <c r="S3222" t="s">
        <v>3417</v>
      </c>
      <c r="T3222" t="s">
        <v>3085</v>
      </c>
      <c r="U3222" t="s">
        <v>7826</v>
      </c>
      <c r="V3222" t="s">
        <v>7827</v>
      </c>
      <c r="W3222" t="s">
        <v>3085</v>
      </c>
      <c r="X3222" t="str">
        <f t="shared" si="50"/>
        <v>Funcionamiento</v>
      </c>
      <c r="Y3222" t="s">
        <v>7717</v>
      </c>
    </row>
    <row r="3223" spans="1:25">
      <c r="A3223" t="s">
        <v>3221</v>
      </c>
      <c r="B3223" t="s">
        <v>3635</v>
      </c>
      <c r="C3223" t="s">
        <v>7824</v>
      </c>
      <c r="D3223" t="s">
        <v>3076</v>
      </c>
      <c r="E3223" t="s">
        <v>3077</v>
      </c>
      <c r="F3223" t="s">
        <v>391</v>
      </c>
      <c r="G3223" t="s">
        <v>7717</v>
      </c>
      <c r="H3223" t="s">
        <v>324</v>
      </c>
      <c r="I3223" t="s">
        <v>325</v>
      </c>
      <c r="J3223" t="s">
        <v>246</v>
      </c>
      <c r="K3223" t="s">
        <v>3079</v>
      </c>
      <c r="L3223" t="s">
        <v>247</v>
      </c>
      <c r="M3223">
        <v>1154500</v>
      </c>
      <c r="N3223">
        <v>0</v>
      </c>
      <c r="O3223">
        <v>1154500</v>
      </c>
      <c r="P3223">
        <v>0</v>
      </c>
      <c r="Q3223" t="s">
        <v>7825</v>
      </c>
      <c r="R3223" t="s">
        <v>3251</v>
      </c>
      <c r="S3223" t="s">
        <v>3417</v>
      </c>
      <c r="T3223" t="s">
        <v>3085</v>
      </c>
      <c r="U3223" t="s">
        <v>7826</v>
      </c>
      <c r="V3223" t="s">
        <v>7827</v>
      </c>
      <c r="W3223" t="s">
        <v>3085</v>
      </c>
      <c r="X3223" t="str">
        <f t="shared" si="50"/>
        <v>Funcionamiento</v>
      </c>
      <c r="Y3223" t="s">
        <v>7717</v>
      </c>
    </row>
    <row r="3224" spans="1:25">
      <c r="A3224" t="s">
        <v>3221</v>
      </c>
      <c r="B3224" t="s">
        <v>3635</v>
      </c>
      <c r="C3224" t="s">
        <v>7824</v>
      </c>
      <c r="D3224" t="s">
        <v>3076</v>
      </c>
      <c r="E3224" t="s">
        <v>3077</v>
      </c>
      <c r="F3224" t="s">
        <v>391</v>
      </c>
      <c r="G3224" t="s">
        <v>7717</v>
      </c>
      <c r="H3224" t="s">
        <v>316</v>
      </c>
      <c r="I3224" t="s">
        <v>583</v>
      </c>
      <c r="J3224" t="s">
        <v>246</v>
      </c>
      <c r="K3224" t="s">
        <v>3079</v>
      </c>
      <c r="L3224" t="s">
        <v>247</v>
      </c>
      <c r="M3224">
        <v>4417800</v>
      </c>
      <c r="N3224">
        <v>0</v>
      </c>
      <c r="O3224">
        <v>4417800</v>
      </c>
      <c r="P3224">
        <v>0</v>
      </c>
      <c r="Q3224" t="s">
        <v>7825</v>
      </c>
      <c r="R3224" t="s">
        <v>3251</v>
      </c>
      <c r="S3224" t="s">
        <v>3417</v>
      </c>
      <c r="T3224" t="s">
        <v>3085</v>
      </c>
      <c r="U3224" t="s">
        <v>7826</v>
      </c>
      <c r="V3224" t="s">
        <v>7827</v>
      </c>
      <c r="W3224" t="s">
        <v>3085</v>
      </c>
      <c r="X3224" t="str">
        <f t="shared" si="50"/>
        <v>Funcionamiento</v>
      </c>
      <c r="Y3224" t="s">
        <v>7717</v>
      </c>
    </row>
    <row r="3225" spans="1:25">
      <c r="A3225" t="s">
        <v>3221</v>
      </c>
      <c r="B3225" t="s">
        <v>3635</v>
      </c>
      <c r="C3225" t="s">
        <v>7824</v>
      </c>
      <c r="D3225" t="s">
        <v>3076</v>
      </c>
      <c r="E3225" t="s">
        <v>3077</v>
      </c>
      <c r="F3225" t="s">
        <v>391</v>
      </c>
      <c r="G3225" t="s">
        <v>7717</v>
      </c>
      <c r="H3225" t="s">
        <v>320</v>
      </c>
      <c r="I3225" t="s">
        <v>321</v>
      </c>
      <c r="J3225" t="s">
        <v>246</v>
      </c>
      <c r="K3225" t="s">
        <v>3079</v>
      </c>
      <c r="L3225" t="s">
        <v>247</v>
      </c>
      <c r="M3225">
        <v>572000</v>
      </c>
      <c r="N3225">
        <v>0</v>
      </c>
      <c r="O3225">
        <v>572000</v>
      </c>
      <c r="P3225">
        <v>0</v>
      </c>
      <c r="Q3225" t="s">
        <v>7825</v>
      </c>
      <c r="R3225" t="s">
        <v>3251</v>
      </c>
      <c r="S3225" t="s">
        <v>3417</v>
      </c>
      <c r="T3225" t="s">
        <v>3085</v>
      </c>
      <c r="U3225" t="s">
        <v>7826</v>
      </c>
      <c r="V3225" t="s">
        <v>7827</v>
      </c>
      <c r="W3225" t="s">
        <v>3085</v>
      </c>
      <c r="X3225" t="str">
        <f t="shared" si="50"/>
        <v>Funcionamiento</v>
      </c>
      <c r="Y3225" t="s">
        <v>7717</v>
      </c>
    </row>
    <row r="3226" spans="1:25">
      <c r="A3226" t="s">
        <v>3251</v>
      </c>
      <c r="B3226" t="s">
        <v>7828</v>
      </c>
      <c r="C3226" t="s">
        <v>7829</v>
      </c>
      <c r="D3226" t="s">
        <v>3076</v>
      </c>
      <c r="E3226" t="s">
        <v>3077</v>
      </c>
      <c r="F3226" t="s">
        <v>3149</v>
      </c>
      <c r="G3226" t="s">
        <v>7717</v>
      </c>
      <c r="H3226" t="s">
        <v>437</v>
      </c>
      <c r="I3226" t="s">
        <v>649</v>
      </c>
      <c r="J3226" t="s">
        <v>246</v>
      </c>
      <c r="K3226" t="s">
        <v>3079</v>
      </c>
      <c r="L3226" t="s">
        <v>247</v>
      </c>
      <c r="M3226">
        <v>42472080</v>
      </c>
      <c r="N3226">
        <v>0</v>
      </c>
      <c r="O3226">
        <v>42472080</v>
      </c>
      <c r="P3226">
        <v>0</v>
      </c>
      <c r="Q3226" t="s">
        <v>7830</v>
      </c>
      <c r="R3226" t="s">
        <v>3238</v>
      </c>
      <c r="S3226" t="s">
        <v>7831</v>
      </c>
      <c r="T3226" t="s">
        <v>4045</v>
      </c>
      <c r="U3226" t="s">
        <v>7832</v>
      </c>
      <c r="V3226" t="s">
        <v>7833</v>
      </c>
      <c r="W3226" t="s">
        <v>3085</v>
      </c>
      <c r="X3226" t="str">
        <f t="shared" si="50"/>
        <v>Inversión</v>
      </c>
      <c r="Y3226" t="s">
        <v>3157</v>
      </c>
    </row>
    <row r="3227" spans="1:25">
      <c r="A3227" t="s">
        <v>3238</v>
      </c>
      <c r="B3227" t="s">
        <v>7828</v>
      </c>
      <c r="C3227" t="s">
        <v>7834</v>
      </c>
      <c r="D3227" t="s">
        <v>3076</v>
      </c>
      <c r="E3227" t="s">
        <v>3077</v>
      </c>
      <c r="F3227" t="s">
        <v>3149</v>
      </c>
      <c r="G3227" t="s">
        <v>7717</v>
      </c>
      <c r="H3227" t="s">
        <v>437</v>
      </c>
      <c r="I3227" t="s">
        <v>649</v>
      </c>
      <c r="J3227" t="s">
        <v>246</v>
      </c>
      <c r="K3227" t="s">
        <v>3079</v>
      </c>
      <c r="L3227" t="s">
        <v>247</v>
      </c>
      <c r="M3227">
        <v>36404640</v>
      </c>
      <c r="N3227">
        <v>0</v>
      </c>
      <c r="O3227">
        <v>36404640</v>
      </c>
      <c r="P3227">
        <v>0</v>
      </c>
      <c r="Q3227" t="s">
        <v>7830</v>
      </c>
      <c r="R3227" t="s">
        <v>3281</v>
      </c>
      <c r="S3227" t="s">
        <v>7835</v>
      </c>
      <c r="T3227" t="s">
        <v>7836</v>
      </c>
      <c r="U3227" t="s">
        <v>7837</v>
      </c>
      <c r="V3227" t="s">
        <v>7838</v>
      </c>
      <c r="W3227" t="s">
        <v>3085</v>
      </c>
      <c r="X3227" t="str">
        <f t="shared" si="50"/>
        <v>Inversión</v>
      </c>
      <c r="Y3227" t="s">
        <v>3157</v>
      </c>
    </row>
    <row r="3228" spans="1:25">
      <c r="A3228" t="s">
        <v>3281</v>
      </c>
      <c r="B3228" t="s">
        <v>5599</v>
      </c>
      <c r="C3228" t="s">
        <v>7839</v>
      </c>
      <c r="D3228" t="s">
        <v>3076</v>
      </c>
      <c r="E3228" t="s">
        <v>3077</v>
      </c>
      <c r="F3228" t="s">
        <v>391</v>
      </c>
      <c r="G3228" t="s">
        <v>7717</v>
      </c>
      <c r="H3228" t="s">
        <v>318</v>
      </c>
      <c r="I3228" t="s">
        <v>586</v>
      </c>
      <c r="J3228" t="s">
        <v>246</v>
      </c>
      <c r="K3228" t="s">
        <v>3079</v>
      </c>
      <c r="L3228" t="s">
        <v>247</v>
      </c>
      <c r="M3228">
        <v>232700</v>
      </c>
      <c r="N3228">
        <v>0</v>
      </c>
      <c r="O3228">
        <v>232700</v>
      </c>
      <c r="P3228">
        <v>0</v>
      </c>
      <c r="Q3228" t="s">
        <v>7840</v>
      </c>
      <c r="R3228" t="s">
        <v>3288</v>
      </c>
      <c r="S3228" t="s">
        <v>3392</v>
      </c>
      <c r="T3228" t="s">
        <v>3085</v>
      </c>
      <c r="U3228" t="s">
        <v>7841</v>
      </c>
      <c r="V3228" t="s">
        <v>7842</v>
      </c>
      <c r="W3228" t="s">
        <v>3085</v>
      </c>
      <c r="X3228" t="str">
        <f t="shared" si="50"/>
        <v>Funcionamiento</v>
      </c>
      <c r="Y3228" t="s">
        <v>7717</v>
      </c>
    </row>
    <row r="3229" spans="1:25">
      <c r="A3229" t="s">
        <v>3281</v>
      </c>
      <c r="B3229" t="s">
        <v>5599</v>
      </c>
      <c r="C3229" t="s">
        <v>7839</v>
      </c>
      <c r="D3229" t="s">
        <v>3076</v>
      </c>
      <c r="E3229" t="s">
        <v>3077</v>
      </c>
      <c r="F3229" t="s">
        <v>391</v>
      </c>
      <c r="G3229" t="s">
        <v>7717</v>
      </c>
      <c r="H3229" t="s">
        <v>324</v>
      </c>
      <c r="I3229" t="s">
        <v>325</v>
      </c>
      <c r="J3229" t="s">
        <v>246</v>
      </c>
      <c r="K3229" t="s">
        <v>3079</v>
      </c>
      <c r="L3229" t="s">
        <v>247</v>
      </c>
      <c r="M3229">
        <v>116400</v>
      </c>
      <c r="N3229">
        <v>0</v>
      </c>
      <c r="O3229">
        <v>116400</v>
      </c>
      <c r="P3229">
        <v>0</v>
      </c>
      <c r="Q3229" t="s">
        <v>7840</v>
      </c>
      <c r="R3229" t="s">
        <v>3288</v>
      </c>
      <c r="S3229" t="s">
        <v>3392</v>
      </c>
      <c r="T3229" t="s">
        <v>3085</v>
      </c>
      <c r="U3229" t="s">
        <v>7841</v>
      </c>
      <c r="V3229" t="s">
        <v>7842</v>
      </c>
      <c r="W3229" t="s">
        <v>3085</v>
      </c>
      <c r="X3229" t="str">
        <f t="shared" si="50"/>
        <v>Funcionamiento</v>
      </c>
      <c r="Y3229" t="s">
        <v>7717</v>
      </c>
    </row>
    <row r="3230" spans="1:25">
      <c r="A3230" t="s">
        <v>3281</v>
      </c>
      <c r="B3230" t="s">
        <v>5599</v>
      </c>
      <c r="C3230" t="s">
        <v>7839</v>
      </c>
      <c r="D3230" t="s">
        <v>3076</v>
      </c>
      <c r="E3230" t="s">
        <v>3077</v>
      </c>
      <c r="F3230" t="s">
        <v>391</v>
      </c>
      <c r="G3230" t="s">
        <v>7717</v>
      </c>
      <c r="H3230" t="s">
        <v>316</v>
      </c>
      <c r="I3230" t="s">
        <v>583</v>
      </c>
      <c r="J3230" t="s">
        <v>246</v>
      </c>
      <c r="K3230" t="s">
        <v>3079</v>
      </c>
      <c r="L3230" t="s">
        <v>247</v>
      </c>
      <c r="M3230">
        <v>444029</v>
      </c>
      <c r="N3230">
        <v>0</v>
      </c>
      <c r="O3230">
        <v>444029</v>
      </c>
      <c r="P3230">
        <v>0</v>
      </c>
      <c r="Q3230" t="s">
        <v>7840</v>
      </c>
      <c r="R3230" t="s">
        <v>3288</v>
      </c>
      <c r="S3230" t="s">
        <v>3392</v>
      </c>
      <c r="T3230" t="s">
        <v>3085</v>
      </c>
      <c r="U3230" t="s">
        <v>7841</v>
      </c>
      <c r="V3230" t="s">
        <v>7842</v>
      </c>
      <c r="W3230" t="s">
        <v>3085</v>
      </c>
      <c r="X3230" t="str">
        <f t="shared" si="50"/>
        <v>Funcionamiento</v>
      </c>
      <c r="Y3230" t="s">
        <v>7717</v>
      </c>
    </row>
    <row r="3231" spans="1:25">
      <c r="A3231" t="s">
        <v>3281</v>
      </c>
      <c r="B3231" t="s">
        <v>5599</v>
      </c>
      <c r="C3231" t="s">
        <v>7839</v>
      </c>
      <c r="D3231" t="s">
        <v>3076</v>
      </c>
      <c r="E3231" t="s">
        <v>3077</v>
      </c>
      <c r="F3231" t="s">
        <v>391</v>
      </c>
      <c r="G3231" t="s">
        <v>7717</v>
      </c>
      <c r="H3231" t="s">
        <v>322</v>
      </c>
      <c r="I3231" t="s">
        <v>323</v>
      </c>
      <c r="J3231" t="s">
        <v>246</v>
      </c>
      <c r="K3231" t="s">
        <v>3079</v>
      </c>
      <c r="L3231" t="s">
        <v>247</v>
      </c>
      <c r="M3231">
        <v>173900</v>
      </c>
      <c r="N3231">
        <v>0</v>
      </c>
      <c r="O3231">
        <v>173900</v>
      </c>
      <c r="P3231">
        <v>0</v>
      </c>
      <c r="Q3231" t="s">
        <v>7840</v>
      </c>
      <c r="R3231" t="s">
        <v>3288</v>
      </c>
      <c r="S3231" t="s">
        <v>3392</v>
      </c>
      <c r="T3231" t="s">
        <v>3085</v>
      </c>
      <c r="U3231" t="s">
        <v>7841</v>
      </c>
      <c r="V3231" t="s">
        <v>7842</v>
      </c>
      <c r="W3231" t="s">
        <v>3085</v>
      </c>
      <c r="X3231" t="str">
        <f t="shared" si="50"/>
        <v>Funcionamiento</v>
      </c>
      <c r="Y3231" t="s">
        <v>7717</v>
      </c>
    </row>
    <row r="3232" spans="1:25">
      <c r="A3232" t="s">
        <v>3281</v>
      </c>
      <c r="B3232" t="s">
        <v>5599</v>
      </c>
      <c r="C3232" t="s">
        <v>7839</v>
      </c>
      <c r="D3232" t="s">
        <v>3076</v>
      </c>
      <c r="E3232" t="s">
        <v>3077</v>
      </c>
      <c r="F3232" t="s">
        <v>391</v>
      </c>
      <c r="G3232" t="s">
        <v>7717</v>
      </c>
      <c r="H3232" t="s">
        <v>314</v>
      </c>
      <c r="I3232" t="s">
        <v>582</v>
      </c>
      <c r="J3232" t="s">
        <v>246</v>
      </c>
      <c r="K3232" t="s">
        <v>3079</v>
      </c>
      <c r="L3232" t="s">
        <v>247</v>
      </c>
      <c r="M3232">
        <v>639571</v>
      </c>
      <c r="N3232">
        <v>0</v>
      </c>
      <c r="O3232">
        <v>639571</v>
      </c>
      <c r="P3232">
        <v>0</v>
      </c>
      <c r="Q3232" t="s">
        <v>7840</v>
      </c>
      <c r="R3232" t="s">
        <v>3288</v>
      </c>
      <c r="S3232" t="s">
        <v>3392</v>
      </c>
      <c r="T3232" t="s">
        <v>3085</v>
      </c>
      <c r="U3232" t="s">
        <v>7841</v>
      </c>
      <c r="V3232" t="s">
        <v>7842</v>
      </c>
      <c r="W3232" t="s">
        <v>3085</v>
      </c>
      <c r="X3232" t="str">
        <f t="shared" si="50"/>
        <v>Funcionamiento</v>
      </c>
      <c r="Y3232" t="s">
        <v>7717</v>
      </c>
    </row>
    <row r="3233" spans="1:25">
      <c r="A3233" t="s">
        <v>3281</v>
      </c>
      <c r="B3233" t="s">
        <v>5599</v>
      </c>
      <c r="C3233" t="s">
        <v>7839</v>
      </c>
      <c r="D3233" t="s">
        <v>3076</v>
      </c>
      <c r="E3233" t="s">
        <v>3077</v>
      </c>
      <c r="F3233" t="s">
        <v>391</v>
      </c>
      <c r="G3233" t="s">
        <v>7717</v>
      </c>
      <c r="H3233" t="s">
        <v>320</v>
      </c>
      <c r="I3233" t="s">
        <v>321</v>
      </c>
      <c r="J3233" t="s">
        <v>246</v>
      </c>
      <c r="K3233" t="s">
        <v>3079</v>
      </c>
      <c r="L3233" t="s">
        <v>247</v>
      </c>
      <c r="M3233">
        <v>53900</v>
      </c>
      <c r="N3233">
        <v>0</v>
      </c>
      <c r="O3233">
        <v>53900</v>
      </c>
      <c r="P3233">
        <v>0</v>
      </c>
      <c r="Q3233" t="s">
        <v>7840</v>
      </c>
      <c r="R3233" t="s">
        <v>3288</v>
      </c>
      <c r="S3233" t="s">
        <v>3392</v>
      </c>
      <c r="T3233" t="s">
        <v>3085</v>
      </c>
      <c r="U3233" t="s">
        <v>7841</v>
      </c>
      <c r="V3233" t="s">
        <v>7842</v>
      </c>
      <c r="W3233" t="s">
        <v>3085</v>
      </c>
      <c r="X3233" t="str">
        <f t="shared" si="50"/>
        <v>Funcionamiento</v>
      </c>
      <c r="Y3233" t="s">
        <v>7717</v>
      </c>
    </row>
    <row r="3234" spans="1:25">
      <c r="A3234" t="s">
        <v>3288</v>
      </c>
      <c r="B3234" t="s">
        <v>3260</v>
      </c>
      <c r="C3234" t="s">
        <v>7843</v>
      </c>
      <c r="D3234" t="s">
        <v>3076</v>
      </c>
      <c r="E3234" t="s">
        <v>3077</v>
      </c>
      <c r="F3234" t="s">
        <v>391</v>
      </c>
      <c r="G3234" t="s">
        <v>7717</v>
      </c>
      <c r="H3234" t="s">
        <v>331</v>
      </c>
      <c r="I3234" t="s">
        <v>587</v>
      </c>
      <c r="J3234" t="s">
        <v>246</v>
      </c>
      <c r="K3234" t="s">
        <v>3079</v>
      </c>
      <c r="L3234" t="s">
        <v>247</v>
      </c>
      <c r="M3234">
        <v>9012497</v>
      </c>
      <c r="N3234">
        <v>0</v>
      </c>
      <c r="O3234">
        <v>9012497</v>
      </c>
      <c r="P3234">
        <v>0</v>
      </c>
      <c r="Q3234" t="s">
        <v>7844</v>
      </c>
      <c r="R3234" t="s">
        <v>3263</v>
      </c>
      <c r="S3234" t="s">
        <v>3298</v>
      </c>
      <c r="T3234" t="s">
        <v>3085</v>
      </c>
      <c r="U3234" t="s">
        <v>7845</v>
      </c>
      <c r="V3234" t="s">
        <v>7846</v>
      </c>
      <c r="W3234" t="s">
        <v>3085</v>
      </c>
      <c r="X3234" t="str">
        <f t="shared" si="50"/>
        <v>Funcionamiento</v>
      </c>
      <c r="Y3234" t="s">
        <v>7717</v>
      </c>
    </row>
    <row r="3235" spans="1:25">
      <c r="A3235" t="s">
        <v>3288</v>
      </c>
      <c r="B3235" t="s">
        <v>3260</v>
      </c>
      <c r="C3235" t="s">
        <v>7843</v>
      </c>
      <c r="D3235" t="s">
        <v>3076</v>
      </c>
      <c r="E3235" t="s">
        <v>3077</v>
      </c>
      <c r="F3235" t="s">
        <v>391</v>
      </c>
      <c r="G3235" t="s">
        <v>7717</v>
      </c>
      <c r="H3235" t="s">
        <v>294</v>
      </c>
      <c r="I3235" t="s">
        <v>296</v>
      </c>
      <c r="J3235" t="s">
        <v>246</v>
      </c>
      <c r="K3235" t="s">
        <v>3079</v>
      </c>
      <c r="L3235" t="s">
        <v>247</v>
      </c>
      <c r="M3235">
        <v>1009096</v>
      </c>
      <c r="N3235">
        <v>0</v>
      </c>
      <c r="O3235">
        <v>1009096</v>
      </c>
      <c r="P3235">
        <v>0</v>
      </c>
      <c r="Q3235" t="s">
        <v>7844</v>
      </c>
      <c r="R3235" t="s">
        <v>3263</v>
      </c>
      <c r="S3235" t="s">
        <v>3298</v>
      </c>
      <c r="T3235" t="s">
        <v>3085</v>
      </c>
      <c r="U3235" t="s">
        <v>7845</v>
      </c>
      <c r="V3235" t="s">
        <v>7846</v>
      </c>
      <c r="W3235" t="s">
        <v>3085</v>
      </c>
      <c r="X3235" t="str">
        <f t="shared" si="50"/>
        <v>Funcionamiento</v>
      </c>
      <c r="Y3235" t="s">
        <v>7717</v>
      </c>
    </row>
    <row r="3236" spans="1:25">
      <c r="A3236" t="s">
        <v>3288</v>
      </c>
      <c r="B3236" t="s">
        <v>3260</v>
      </c>
      <c r="C3236" t="s">
        <v>7843</v>
      </c>
      <c r="D3236" t="s">
        <v>3076</v>
      </c>
      <c r="E3236" t="s">
        <v>3077</v>
      </c>
      <c r="F3236" t="s">
        <v>391</v>
      </c>
      <c r="G3236" t="s">
        <v>7717</v>
      </c>
      <c r="H3236" t="s">
        <v>303</v>
      </c>
      <c r="I3236" t="s">
        <v>305</v>
      </c>
      <c r="J3236" t="s">
        <v>246</v>
      </c>
      <c r="K3236" t="s">
        <v>3079</v>
      </c>
      <c r="L3236" t="s">
        <v>247</v>
      </c>
      <c r="M3236">
        <v>3542750</v>
      </c>
      <c r="N3236">
        <v>0</v>
      </c>
      <c r="O3236">
        <v>3542750</v>
      </c>
      <c r="P3236">
        <v>0</v>
      </c>
      <c r="Q3236" t="s">
        <v>7844</v>
      </c>
      <c r="R3236" t="s">
        <v>3263</v>
      </c>
      <c r="S3236" t="s">
        <v>3298</v>
      </c>
      <c r="T3236" t="s">
        <v>3085</v>
      </c>
      <c r="U3236" t="s">
        <v>7845</v>
      </c>
      <c r="V3236" t="s">
        <v>7846</v>
      </c>
      <c r="W3236" t="s">
        <v>3085</v>
      </c>
      <c r="X3236" t="str">
        <f t="shared" si="50"/>
        <v>Funcionamiento</v>
      </c>
      <c r="Y3236" t="s">
        <v>7717</v>
      </c>
    </row>
    <row r="3237" spans="1:25">
      <c r="A3237" t="s">
        <v>3288</v>
      </c>
      <c r="B3237" t="s">
        <v>3260</v>
      </c>
      <c r="C3237" t="s">
        <v>7843</v>
      </c>
      <c r="D3237" t="s">
        <v>3076</v>
      </c>
      <c r="E3237" t="s">
        <v>3077</v>
      </c>
      <c r="F3237" t="s">
        <v>391</v>
      </c>
      <c r="G3237" t="s">
        <v>7717</v>
      </c>
      <c r="H3237" t="s">
        <v>309</v>
      </c>
      <c r="I3237" t="s">
        <v>311</v>
      </c>
      <c r="J3237" t="s">
        <v>246</v>
      </c>
      <c r="K3237" t="s">
        <v>3079</v>
      </c>
      <c r="L3237" t="s">
        <v>247</v>
      </c>
      <c r="M3237">
        <v>6762297</v>
      </c>
      <c r="N3237">
        <v>0</v>
      </c>
      <c r="O3237">
        <v>6762297</v>
      </c>
      <c r="P3237">
        <v>0</v>
      </c>
      <c r="Q3237" t="s">
        <v>7844</v>
      </c>
      <c r="R3237" t="s">
        <v>3263</v>
      </c>
      <c r="S3237" t="s">
        <v>3298</v>
      </c>
      <c r="T3237" t="s">
        <v>3085</v>
      </c>
      <c r="U3237" t="s">
        <v>7845</v>
      </c>
      <c r="V3237" t="s">
        <v>7846</v>
      </c>
      <c r="W3237" t="s">
        <v>3085</v>
      </c>
      <c r="X3237" t="str">
        <f t="shared" si="50"/>
        <v>Funcionamiento</v>
      </c>
      <c r="Y3237" t="s">
        <v>7717</v>
      </c>
    </row>
    <row r="3238" spans="1:25">
      <c r="A3238" t="s">
        <v>3288</v>
      </c>
      <c r="B3238" t="s">
        <v>3260</v>
      </c>
      <c r="C3238" t="s">
        <v>7843</v>
      </c>
      <c r="D3238" t="s">
        <v>3076</v>
      </c>
      <c r="E3238" t="s">
        <v>3077</v>
      </c>
      <c r="F3238" t="s">
        <v>391</v>
      </c>
      <c r="G3238" t="s">
        <v>7717</v>
      </c>
      <c r="H3238" t="s">
        <v>336</v>
      </c>
      <c r="I3238" t="s">
        <v>337</v>
      </c>
      <c r="J3238" t="s">
        <v>246</v>
      </c>
      <c r="K3238" t="s">
        <v>3079</v>
      </c>
      <c r="L3238" t="s">
        <v>247</v>
      </c>
      <c r="M3238">
        <v>2354967</v>
      </c>
      <c r="N3238">
        <v>0</v>
      </c>
      <c r="O3238">
        <v>2354967</v>
      </c>
      <c r="P3238">
        <v>0</v>
      </c>
      <c r="Q3238" t="s">
        <v>7844</v>
      </c>
      <c r="R3238" t="s">
        <v>3263</v>
      </c>
      <c r="S3238" t="s">
        <v>3298</v>
      </c>
      <c r="T3238" t="s">
        <v>3085</v>
      </c>
      <c r="U3238" t="s">
        <v>7845</v>
      </c>
      <c r="V3238" t="s">
        <v>7846</v>
      </c>
      <c r="W3238" t="s">
        <v>3085</v>
      </c>
      <c r="X3238" t="str">
        <f t="shared" si="50"/>
        <v>Funcionamiento</v>
      </c>
      <c r="Y3238" t="s">
        <v>7717</v>
      </c>
    </row>
    <row r="3239" spans="1:25">
      <c r="A3239" t="s">
        <v>3288</v>
      </c>
      <c r="B3239" t="s">
        <v>3260</v>
      </c>
      <c r="C3239" t="s">
        <v>7843</v>
      </c>
      <c r="D3239" t="s">
        <v>3076</v>
      </c>
      <c r="E3239" t="s">
        <v>3077</v>
      </c>
      <c r="F3239" t="s">
        <v>391</v>
      </c>
      <c r="G3239" t="s">
        <v>7717</v>
      </c>
      <c r="H3239" t="s">
        <v>292</v>
      </c>
      <c r="I3239" t="s">
        <v>293</v>
      </c>
      <c r="J3239" t="s">
        <v>246</v>
      </c>
      <c r="K3239" t="s">
        <v>3079</v>
      </c>
      <c r="L3239" t="s">
        <v>247</v>
      </c>
      <c r="M3239">
        <v>50404732</v>
      </c>
      <c r="N3239">
        <v>0</v>
      </c>
      <c r="O3239">
        <v>50404732</v>
      </c>
      <c r="P3239">
        <v>0</v>
      </c>
      <c r="Q3239" t="s">
        <v>7844</v>
      </c>
      <c r="R3239" t="s">
        <v>3263</v>
      </c>
      <c r="S3239" t="s">
        <v>3298</v>
      </c>
      <c r="T3239" t="s">
        <v>3085</v>
      </c>
      <c r="U3239" t="s">
        <v>7845</v>
      </c>
      <c r="V3239" t="s">
        <v>7846</v>
      </c>
      <c r="W3239" t="s">
        <v>3085</v>
      </c>
      <c r="X3239" t="str">
        <f t="shared" si="50"/>
        <v>Funcionamiento</v>
      </c>
      <c r="Y3239" t="s">
        <v>7717</v>
      </c>
    </row>
    <row r="3240" spans="1:25">
      <c r="A3240" t="s">
        <v>3288</v>
      </c>
      <c r="B3240" t="s">
        <v>3260</v>
      </c>
      <c r="C3240" t="s">
        <v>7843</v>
      </c>
      <c r="D3240" t="s">
        <v>3076</v>
      </c>
      <c r="E3240" t="s">
        <v>3077</v>
      </c>
      <c r="F3240" t="s">
        <v>391</v>
      </c>
      <c r="G3240" t="s">
        <v>7717</v>
      </c>
      <c r="H3240" t="s">
        <v>297</v>
      </c>
      <c r="I3240" t="s">
        <v>299</v>
      </c>
      <c r="J3240" t="s">
        <v>246</v>
      </c>
      <c r="K3240" t="s">
        <v>3079</v>
      </c>
      <c r="L3240" t="s">
        <v>247</v>
      </c>
      <c r="M3240">
        <v>1570238</v>
      </c>
      <c r="N3240">
        <v>0</v>
      </c>
      <c r="O3240">
        <v>1570238</v>
      </c>
      <c r="P3240">
        <v>0</v>
      </c>
      <c r="Q3240" t="s">
        <v>7844</v>
      </c>
      <c r="R3240" t="s">
        <v>3263</v>
      </c>
      <c r="S3240" t="s">
        <v>3298</v>
      </c>
      <c r="T3240" t="s">
        <v>3085</v>
      </c>
      <c r="U3240" t="s">
        <v>7845</v>
      </c>
      <c r="V3240" t="s">
        <v>7846</v>
      </c>
      <c r="W3240" t="s">
        <v>3085</v>
      </c>
      <c r="X3240" t="str">
        <f t="shared" si="50"/>
        <v>Funcionamiento</v>
      </c>
      <c r="Y3240" t="s">
        <v>7717</v>
      </c>
    </row>
    <row r="3241" spans="1:25">
      <c r="A3241" t="s">
        <v>3288</v>
      </c>
      <c r="B3241" t="s">
        <v>3260</v>
      </c>
      <c r="C3241" t="s">
        <v>7843</v>
      </c>
      <c r="D3241" t="s">
        <v>3076</v>
      </c>
      <c r="E3241" t="s">
        <v>3077</v>
      </c>
      <c r="F3241" t="s">
        <v>391</v>
      </c>
      <c r="G3241" t="s">
        <v>7717</v>
      </c>
      <c r="H3241" t="s">
        <v>333</v>
      </c>
      <c r="I3241" t="s">
        <v>335</v>
      </c>
      <c r="J3241" t="s">
        <v>246</v>
      </c>
      <c r="K3241" t="s">
        <v>3079</v>
      </c>
      <c r="L3241" t="s">
        <v>247</v>
      </c>
      <c r="M3241">
        <v>674586</v>
      </c>
      <c r="N3241">
        <v>0</v>
      </c>
      <c r="O3241">
        <v>674586</v>
      </c>
      <c r="P3241">
        <v>0</v>
      </c>
      <c r="Q3241" t="s">
        <v>7844</v>
      </c>
      <c r="R3241" t="s">
        <v>3263</v>
      </c>
      <c r="S3241" t="s">
        <v>3298</v>
      </c>
      <c r="T3241" t="s">
        <v>3085</v>
      </c>
      <c r="U3241" t="s">
        <v>7845</v>
      </c>
      <c r="V3241" t="s">
        <v>7846</v>
      </c>
      <c r="W3241" t="s">
        <v>3085</v>
      </c>
      <c r="X3241" t="str">
        <f t="shared" si="50"/>
        <v>Funcionamiento</v>
      </c>
      <c r="Y3241" t="s">
        <v>7717</v>
      </c>
    </row>
    <row r="3242" spans="1:25">
      <c r="A3242" t="s">
        <v>3263</v>
      </c>
      <c r="B3242" t="s">
        <v>3260</v>
      </c>
      <c r="C3242" t="s">
        <v>7847</v>
      </c>
      <c r="D3242" t="s">
        <v>3076</v>
      </c>
      <c r="E3242" t="s">
        <v>3077</v>
      </c>
      <c r="F3242" t="s">
        <v>391</v>
      </c>
      <c r="G3242" t="s">
        <v>7717</v>
      </c>
      <c r="H3242" t="s">
        <v>320</v>
      </c>
      <c r="I3242" t="s">
        <v>321</v>
      </c>
      <c r="J3242" t="s">
        <v>246</v>
      </c>
      <c r="K3242" t="s">
        <v>3079</v>
      </c>
      <c r="L3242" t="s">
        <v>247</v>
      </c>
      <c r="M3242">
        <v>623300</v>
      </c>
      <c r="N3242">
        <v>0</v>
      </c>
      <c r="O3242">
        <v>623300</v>
      </c>
      <c r="P3242">
        <v>0</v>
      </c>
      <c r="Q3242" t="s">
        <v>7848</v>
      </c>
      <c r="R3242" t="s">
        <v>3270</v>
      </c>
      <c r="S3242" t="s">
        <v>3305</v>
      </c>
      <c r="T3242" t="s">
        <v>3085</v>
      </c>
      <c r="U3242" t="s">
        <v>7849</v>
      </c>
      <c r="V3242" t="s">
        <v>7850</v>
      </c>
      <c r="W3242" t="s">
        <v>3085</v>
      </c>
      <c r="X3242" t="str">
        <f t="shared" si="50"/>
        <v>Funcionamiento</v>
      </c>
      <c r="Y3242" t="s">
        <v>7717</v>
      </c>
    </row>
    <row r="3243" spans="1:25">
      <c r="A3243" t="s">
        <v>3263</v>
      </c>
      <c r="B3243" t="s">
        <v>3260</v>
      </c>
      <c r="C3243" t="s">
        <v>7847</v>
      </c>
      <c r="D3243" t="s">
        <v>3076</v>
      </c>
      <c r="E3243" t="s">
        <v>3077</v>
      </c>
      <c r="F3243" t="s">
        <v>391</v>
      </c>
      <c r="G3243" t="s">
        <v>7717</v>
      </c>
      <c r="H3243" t="s">
        <v>314</v>
      </c>
      <c r="I3243" t="s">
        <v>582</v>
      </c>
      <c r="J3243" t="s">
        <v>246</v>
      </c>
      <c r="K3243" t="s">
        <v>3079</v>
      </c>
      <c r="L3243" t="s">
        <v>247</v>
      </c>
      <c r="M3243">
        <v>6585100</v>
      </c>
      <c r="N3243">
        <v>0</v>
      </c>
      <c r="O3243">
        <v>6585100</v>
      </c>
      <c r="P3243">
        <v>0</v>
      </c>
      <c r="Q3243" t="s">
        <v>7848</v>
      </c>
      <c r="R3243" t="s">
        <v>3270</v>
      </c>
      <c r="S3243" t="s">
        <v>3305</v>
      </c>
      <c r="T3243" t="s">
        <v>3085</v>
      </c>
      <c r="U3243" t="s">
        <v>7849</v>
      </c>
      <c r="V3243" t="s">
        <v>7850</v>
      </c>
      <c r="W3243" t="s">
        <v>3085</v>
      </c>
      <c r="X3243" t="str">
        <f t="shared" si="50"/>
        <v>Funcionamiento</v>
      </c>
      <c r="Y3243" t="s">
        <v>7717</v>
      </c>
    </row>
    <row r="3244" spans="1:25">
      <c r="A3244" t="s">
        <v>3263</v>
      </c>
      <c r="B3244" t="s">
        <v>3260</v>
      </c>
      <c r="C3244" t="s">
        <v>7847</v>
      </c>
      <c r="D3244" t="s">
        <v>3076</v>
      </c>
      <c r="E3244" t="s">
        <v>3077</v>
      </c>
      <c r="F3244" t="s">
        <v>391</v>
      </c>
      <c r="G3244" t="s">
        <v>7717</v>
      </c>
      <c r="H3244" t="s">
        <v>324</v>
      </c>
      <c r="I3244" t="s">
        <v>325</v>
      </c>
      <c r="J3244" t="s">
        <v>246</v>
      </c>
      <c r="K3244" t="s">
        <v>3079</v>
      </c>
      <c r="L3244" t="s">
        <v>247</v>
      </c>
      <c r="M3244">
        <v>1285600</v>
      </c>
      <c r="N3244">
        <v>0</v>
      </c>
      <c r="O3244">
        <v>1285600</v>
      </c>
      <c r="P3244">
        <v>0</v>
      </c>
      <c r="Q3244" t="s">
        <v>7848</v>
      </c>
      <c r="R3244" t="s">
        <v>3270</v>
      </c>
      <c r="S3244" t="s">
        <v>3305</v>
      </c>
      <c r="T3244" t="s">
        <v>3085</v>
      </c>
      <c r="U3244" t="s">
        <v>7849</v>
      </c>
      <c r="V3244" t="s">
        <v>7850</v>
      </c>
      <c r="W3244" t="s">
        <v>3085</v>
      </c>
      <c r="X3244" t="str">
        <f t="shared" si="50"/>
        <v>Funcionamiento</v>
      </c>
      <c r="Y3244" t="s">
        <v>7717</v>
      </c>
    </row>
    <row r="3245" spans="1:25">
      <c r="A3245" t="s">
        <v>3263</v>
      </c>
      <c r="B3245" t="s">
        <v>3260</v>
      </c>
      <c r="C3245" t="s">
        <v>7847</v>
      </c>
      <c r="D3245" t="s">
        <v>3076</v>
      </c>
      <c r="E3245" t="s">
        <v>3077</v>
      </c>
      <c r="F3245" t="s">
        <v>391</v>
      </c>
      <c r="G3245" t="s">
        <v>7717</v>
      </c>
      <c r="H3245" t="s">
        <v>318</v>
      </c>
      <c r="I3245" t="s">
        <v>586</v>
      </c>
      <c r="J3245" t="s">
        <v>246</v>
      </c>
      <c r="K3245" t="s">
        <v>3079</v>
      </c>
      <c r="L3245" t="s">
        <v>247</v>
      </c>
      <c r="M3245">
        <v>2570000</v>
      </c>
      <c r="N3245">
        <v>0</v>
      </c>
      <c r="O3245">
        <v>2570000</v>
      </c>
      <c r="P3245">
        <v>0</v>
      </c>
      <c r="Q3245" t="s">
        <v>7848</v>
      </c>
      <c r="R3245" t="s">
        <v>3270</v>
      </c>
      <c r="S3245" t="s">
        <v>3305</v>
      </c>
      <c r="T3245" t="s">
        <v>3085</v>
      </c>
      <c r="U3245" t="s">
        <v>7849</v>
      </c>
      <c r="V3245" t="s">
        <v>7850</v>
      </c>
      <c r="W3245" t="s">
        <v>3085</v>
      </c>
      <c r="X3245" t="str">
        <f t="shared" si="50"/>
        <v>Funcionamiento</v>
      </c>
      <c r="Y3245" t="s">
        <v>7717</v>
      </c>
    </row>
    <row r="3246" spans="1:25">
      <c r="A3246" t="s">
        <v>3263</v>
      </c>
      <c r="B3246" t="s">
        <v>3260</v>
      </c>
      <c r="C3246" t="s">
        <v>7847</v>
      </c>
      <c r="D3246" t="s">
        <v>3076</v>
      </c>
      <c r="E3246" t="s">
        <v>3077</v>
      </c>
      <c r="F3246" t="s">
        <v>391</v>
      </c>
      <c r="G3246" t="s">
        <v>7717</v>
      </c>
      <c r="H3246" t="s">
        <v>316</v>
      </c>
      <c r="I3246" t="s">
        <v>583</v>
      </c>
      <c r="J3246" t="s">
        <v>246</v>
      </c>
      <c r="K3246" t="s">
        <v>3079</v>
      </c>
      <c r="L3246" t="s">
        <v>247</v>
      </c>
      <c r="M3246">
        <v>4665000</v>
      </c>
      <c r="N3246">
        <v>0</v>
      </c>
      <c r="O3246">
        <v>4665000</v>
      </c>
      <c r="P3246">
        <v>0</v>
      </c>
      <c r="Q3246" t="s">
        <v>7848</v>
      </c>
      <c r="R3246" t="s">
        <v>3270</v>
      </c>
      <c r="S3246" t="s">
        <v>3305</v>
      </c>
      <c r="T3246" t="s">
        <v>3085</v>
      </c>
      <c r="U3246" t="s">
        <v>7849</v>
      </c>
      <c r="V3246" t="s">
        <v>7850</v>
      </c>
      <c r="W3246" t="s">
        <v>3085</v>
      </c>
      <c r="X3246" t="str">
        <f t="shared" si="50"/>
        <v>Funcionamiento</v>
      </c>
      <c r="Y3246" t="s">
        <v>7717</v>
      </c>
    </row>
    <row r="3247" spans="1:25">
      <c r="A3247" t="s">
        <v>3263</v>
      </c>
      <c r="B3247" t="s">
        <v>3260</v>
      </c>
      <c r="C3247" t="s">
        <v>7847</v>
      </c>
      <c r="D3247" t="s">
        <v>3076</v>
      </c>
      <c r="E3247" t="s">
        <v>3077</v>
      </c>
      <c r="F3247" t="s">
        <v>391</v>
      </c>
      <c r="G3247" t="s">
        <v>7717</v>
      </c>
      <c r="H3247" t="s">
        <v>322</v>
      </c>
      <c r="I3247" t="s">
        <v>323</v>
      </c>
      <c r="J3247" t="s">
        <v>246</v>
      </c>
      <c r="K3247" t="s">
        <v>3079</v>
      </c>
      <c r="L3247" t="s">
        <v>247</v>
      </c>
      <c r="M3247">
        <v>1928100</v>
      </c>
      <c r="N3247">
        <v>0</v>
      </c>
      <c r="O3247">
        <v>1928100</v>
      </c>
      <c r="P3247">
        <v>0</v>
      </c>
      <c r="Q3247" t="s">
        <v>7848</v>
      </c>
      <c r="R3247" t="s">
        <v>3270</v>
      </c>
      <c r="S3247" t="s">
        <v>3305</v>
      </c>
      <c r="T3247" t="s">
        <v>3085</v>
      </c>
      <c r="U3247" t="s">
        <v>7849</v>
      </c>
      <c r="V3247" t="s">
        <v>7850</v>
      </c>
      <c r="W3247" t="s">
        <v>3085</v>
      </c>
      <c r="X3247" t="str">
        <f t="shared" si="50"/>
        <v>Funcionamiento</v>
      </c>
      <c r="Y3247" t="s">
        <v>7717</v>
      </c>
    </row>
    <row r="3248" spans="1:25">
      <c r="A3248" t="s">
        <v>3270</v>
      </c>
      <c r="B3248" t="s">
        <v>4883</v>
      </c>
      <c r="C3248" t="s">
        <v>7851</v>
      </c>
      <c r="D3248" t="s">
        <v>3076</v>
      </c>
      <c r="E3248" t="s">
        <v>3077</v>
      </c>
      <c r="F3248" t="s">
        <v>3234</v>
      </c>
      <c r="G3248" t="s">
        <v>7717</v>
      </c>
      <c r="H3248" t="s">
        <v>428</v>
      </c>
      <c r="I3248" t="s">
        <v>669</v>
      </c>
      <c r="J3248" t="s">
        <v>246</v>
      </c>
      <c r="K3248" t="s">
        <v>3079</v>
      </c>
      <c r="L3248" t="s">
        <v>247</v>
      </c>
      <c r="M3248">
        <v>3578330</v>
      </c>
      <c r="N3248">
        <v>-91666</v>
      </c>
      <c r="O3248">
        <v>3486664</v>
      </c>
      <c r="P3248">
        <v>0</v>
      </c>
      <c r="Q3248" t="s">
        <v>7852</v>
      </c>
      <c r="R3248" t="s">
        <v>3277</v>
      </c>
      <c r="S3248" t="s">
        <v>3311</v>
      </c>
      <c r="T3248" t="s">
        <v>5419</v>
      </c>
      <c r="U3248" t="s">
        <v>7853</v>
      </c>
      <c r="V3248" t="s">
        <v>7854</v>
      </c>
      <c r="W3248" t="s">
        <v>3085</v>
      </c>
      <c r="X3248" t="str">
        <f t="shared" si="50"/>
        <v>Inversión</v>
      </c>
      <c r="Y3248" t="s">
        <v>3241</v>
      </c>
    </row>
    <row r="3249" spans="1:25">
      <c r="A3249" t="s">
        <v>3277</v>
      </c>
      <c r="B3249" t="s">
        <v>3282</v>
      </c>
      <c r="C3249" t="s">
        <v>7855</v>
      </c>
      <c r="D3249" t="s">
        <v>3076</v>
      </c>
      <c r="E3249" t="s">
        <v>3077</v>
      </c>
      <c r="F3249" t="s">
        <v>391</v>
      </c>
      <c r="G3249" t="s">
        <v>7717</v>
      </c>
      <c r="H3249" t="s">
        <v>300</v>
      </c>
      <c r="I3249" t="s">
        <v>302</v>
      </c>
      <c r="J3249" t="s">
        <v>246</v>
      </c>
      <c r="K3249" t="s">
        <v>3079</v>
      </c>
      <c r="L3249" t="s">
        <v>247</v>
      </c>
      <c r="M3249">
        <v>57468472</v>
      </c>
      <c r="N3249">
        <v>0</v>
      </c>
      <c r="O3249">
        <v>57468472</v>
      </c>
      <c r="P3249">
        <v>0</v>
      </c>
      <c r="Q3249" t="s">
        <v>7856</v>
      </c>
      <c r="R3249" t="s">
        <v>3229</v>
      </c>
      <c r="S3249" t="s">
        <v>3458</v>
      </c>
      <c r="T3249" t="s">
        <v>3085</v>
      </c>
      <c r="U3249" t="s">
        <v>7857</v>
      </c>
      <c r="V3249" t="s">
        <v>7858</v>
      </c>
      <c r="W3249" t="s">
        <v>3085</v>
      </c>
      <c r="X3249" t="str">
        <f t="shared" si="50"/>
        <v>Funcionamiento</v>
      </c>
      <c r="Y3249" t="s">
        <v>7717</v>
      </c>
    </row>
    <row r="3250" spans="1:25">
      <c r="A3250" t="s">
        <v>3229</v>
      </c>
      <c r="B3250" t="s">
        <v>7859</v>
      </c>
      <c r="C3250" t="s">
        <v>7860</v>
      </c>
      <c r="D3250" t="s">
        <v>3076</v>
      </c>
      <c r="E3250" t="s">
        <v>3077</v>
      </c>
      <c r="F3250" t="s">
        <v>3159</v>
      </c>
      <c r="G3250" t="s">
        <v>7717</v>
      </c>
      <c r="H3250" t="s">
        <v>431</v>
      </c>
      <c r="I3250" t="s">
        <v>648</v>
      </c>
      <c r="J3250" t="s">
        <v>253</v>
      </c>
      <c r="K3250" t="s">
        <v>3115</v>
      </c>
      <c r="L3250" t="s">
        <v>247</v>
      </c>
      <c r="M3250">
        <v>25972365</v>
      </c>
      <c r="N3250">
        <v>-2924384</v>
      </c>
      <c r="O3250">
        <v>23047981</v>
      </c>
      <c r="P3250">
        <v>0</v>
      </c>
      <c r="Q3250" t="s">
        <v>7861</v>
      </c>
      <c r="R3250" t="s">
        <v>3292</v>
      </c>
      <c r="S3250" t="s">
        <v>3486</v>
      </c>
      <c r="T3250" t="s">
        <v>4648</v>
      </c>
      <c r="U3250" t="s">
        <v>7862</v>
      </c>
      <c r="V3250" t="s">
        <v>7863</v>
      </c>
      <c r="W3250" t="s">
        <v>3085</v>
      </c>
      <c r="X3250" t="str">
        <f t="shared" si="50"/>
        <v>Inversión</v>
      </c>
      <c r="Y3250" t="s">
        <v>3166</v>
      </c>
    </row>
    <row r="3251" spans="1:25">
      <c r="A3251" t="s">
        <v>3292</v>
      </c>
      <c r="B3251" t="s">
        <v>3301</v>
      </c>
      <c r="C3251" t="s">
        <v>7864</v>
      </c>
      <c r="D3251" t="s">
        <v>3076</v>
      </c>
      <c r="E3251" t="s">
        <v>3077</v>
      </c>
      <c r="F3251" t="s">
        <v>391</v>
      </c>
      <c r="G3251" t="s">
        <v>7717</v>
      </c>
      <c r="H3251" t="s">
        <v>297</v>
      </c>
      <c r="I3251" t="s">
        <v>299</v>
      </c>
      <c r="J3251" t="s">
        <v>246</v>
      </c>
      <c r="K3251" t="s">
        <v>3079</v>
      </c>
      <c r="L3251" t="s">
        <v>247</v>
      </c>
      <c r="M3251">
        <v>1450241</v>
      </c>
      <c r="N3251">
        <v>0</v>
      </c>
      <c r="O3251">
        <v>1450241</v>
      </c>
      <c r="P3251">
        <v>0</v>
      </c>
      <c r="Q3251" t="s">
        <v>7865</v>
      </c>
      <c r="R3251" t="s">
        <v>3297</v>
      </c>
      <c r="S3251" t="s">
        <v>7866</v>
      </c>
      <c r="T3251" t="s">
        <v>3085</v>
      </c>
      <c r="U3251" t="s">
        <v>7867</v>
      </c>
      <c r="V3251" t="s">
        <v>7868</v>
      </c>
      <c r="W3251" t="s">
        <v>3085</v>
      </c>
      <c r="X3251" t="str">
        <f t="shared" si="50"/>
        <v>Funcionamiento</v>
      </c>
      <c r="Y3251" t="s">
        <v>7717</v>
      </c>
    </row>
    <row r="3252" spans="1:25">
      <c r="A3252" t="s">
        <v>3292</v>
      </c>
      <c r="B3252" t="s">
        <v>3301</v>
      </c>
      <c r="C3252" t="s">
        <v>7864</v>
      </c>
      <c r="D3252" t="s">
        <v>3076</v>
      </c>
      <c r="E3252" t="s">
        <v>3077</v>
      </c>
      <c r="F3252" t="s">
        <v>391</v>
      </c>
      <c r="G3252" t="s">
        <v>7717</v>
      </c>
      <c r="H3252" t="s">
        <v>333</v>
      </c>
      <c r="I3252" t="s">
        <v>335</v>
      </c>
      <c r="J3252" t="s">
        <v>246</v>
      </c>
      <c r="K3252" t="s">
        <v>3079</v>
      </c>
      <c r="L3252" t="s">
        <v>247</v>
      </c>
      <c r="M3252">
        <v>557983</v>
      </c>
      <c r="N3252">
        <v>0</v>
      </c>
      <c r="O3252">
        <v>557983</v>
      </c>
      <c r="P3252">
        <v>0</v>
      </c>
      <c r="Q3252" t="s">
        <v>7865</v>
      </c>
      <c r="R3252" t="s">
        <v>3297</v>
      </c>
      <c r="S3252" t="s">
        <v>7866</v>
      </c>
      <c r="T3252" t="s">
        <v>3085</v>
      </c>
      <c r="U3252" t="s">
        <v>7867</v>
      </c>
      <c r="V3252" t="s">
        <v>7868</v>
      </c>
      <c r="W3252" t="s">
        <v>3085</v>
      </c>
      <c r="X3252" t="str">
        <f t="shared" si="50"/>
        <v>Funcionamiento</v>
      </c>
      <c r="Y3252" t="s">
        <v>7717</v>
      </c>
    </row>
    <row r="3253" spans="1:25">
      <c r="A3253" t="s">
        <v>3292</v>
      </c>
      <c r="B3253" t="s">
        <v>3301</v>
      </c>
      <c r="C3253" t="s">
        <v>7864</v>
      </c>
      <c r="D3253" t="s">
        <v>3076</v>
      </c>
      <c r="E3253" t="s">
        <v>3077</v>
      </c>
      <c r="F3253" t="s">
        <v>391</v>
      </c>
      <c r="G3253" t="s">
        <v>7717</v>
      </c>
      <c r="H3253" t="s">
        <v>309</v>
      </c>
      <c r="I3253" t="s">
        <v>311</v>
      </c>
      <c r="J3253" t="s">
        <v>246</v>
      </c>
      <c r="K3253" t="s">
        <v>3079</v>
      </c>
      <c r="L3253" t="s">
        <v>247</v>
      </c>
      <c r="M3253">
        <v>7092487</v>
      </c>
      <c r="N3253">
        <v>0</v>
      </c>
      <c r="O3253">
        <v>7092487</v>
      </c>
      <c r="P3253">
        <v>0</v>
      </c>
      <c r="Q3253" t="s">
        <v>7865</v>
      </c>
      <c r="R3253" t="s">
        <v>3297</v>
      </c>
      <c r="S3253" t="s">
        <v>7866</v>
      </c>
      <c r="T3253" t="s">
        <v>3085</v>
      </c>
      <c r="U3253" t="s">
        <v>7867</v>
      </c>
      <c r="V3253" t="s">
        <v>7868</v>
      </c>
      <c r="W3253" t="s">
        <v>3085</v>
      </c>
      <c r="X3253" t="str">
        <f t="shared" si="50"/>
        <v>Funcionamiento</v>
      </c>
      <c r="Y3253" t="s">
        <v>7717</v>
      </c>
    </row>
    <row r="3254" spans="1:25">
      <c r="A3254" t="s">
        <v>3292</v>
      </c>
      <c r="B3254" t="s">
        <v>3301</v>
      </c>
      <c r="C3254" t="s">
        <v>7864</v>
      </c>
      <c r="D3254" t="s">
        <v>3076</v>
      </c>
      <c r="E3254" t="s">
        <v>3077</v>
      </c>
      <c r="F3254" t="s">
        <v>391</v>
      </c>
      <c r="G3254" t="s">
        <v>7717</v>
      </c>
      <c r="H3254" t="s">
        <v>331</v>
      </c>
      <c r="I3254" t="s">
        <v>587</v>
      </c>
      <c r="J3254" t="s">
        <v>246</v>
      </c>
      <c r="K3254" t="s">
        <v>3079</v>
      </c>
      <c r="L3254" t="s">
        <v>247</v>
      </c>
      <c r="M3254">
        <v>7342044</v>
      </c>
      <c r="N3254">
        <v>0</v>
      </c>
      <c r="O3254">
        <v>7342044</v>
      </c>
      <c r="P3254">
        <v>0</v>
      </c>
      <c r="Q3254" t="s">
        <v>7865</v>
      </c>
      <c r="R3254" t="s">
        <v>3297</v>
      </c>
      <c r="S3254" t="s">
        <v>7866</v>
      </c>
      <c r="T3254" t="s">
        <v>3085</v>
      </c>
      <c r="U3254" t="s">
        <v>7867</v>
      </c>
      <c r="V3254" t="s">
        <v>7868</v>
      </c>
      <c r="W3254" t="s">
        <v>3085</v>
      </c>
      <c r="X3254" t="str">
        <f t="shared" si="50"/>
        <v>Funcionamiento</v>
      </c>
      <c r="Y3254" t="s">
        <v>7717</v>
      </c>
    </row>
    <row r="3255" spans="1:25">
      <c r="A3255" t="s">
        <v>3292</v>
      </c>
      <c r="B3255" t="s">
        <v>3301</v>
      </c>
      <c r="C3255" t="s">
        <v>7864</v>
      </c>
      <c r="D3255" t="s">
        <v>3076</v>
      </c>
      <c r="E3255" t="s">
        <v>3077</v>
      </c>
      <c r="F3255" t="s">
        <v>391</v>
      </c>
      <c r="G3255" t="s">
        <v>7717</v>
      </c>
      <c r="H3255" t="s">
        <v>336</v>
      </c>
      <c r="I3255" t="s">
        <v>337</v>
      </c>
      <c r="J3255" t="s">
        <v>246</v>
      </c>
      <c r="K3255" t="s">
        <v>3079</v>
      </c>
      <c r="L3255" t="s">
        <v>247</v>
      </c>
      <c r="M3255">
        <v>2354967</v>
      </c>
      <c r="N3255">
        <v>0</v>
      </c>
      <c r="O3255">
        <v>2354967</v>
      </c>
      <c r="P3255">
        <v>0</v>
      </c>
      <c r="Q3255" t="s">
        <v>7865</v>
      </c>
      <c r="R3255" t="s">
        <v>3297</v>
      </c>
      <c r="S3255" t="s">
        <v>7866</v>
      </c>
      <c r="T3255" t="s">
        <v>3085</v>
      </c>
      <c r="U3255" t="s">
        <v>7867</v>
      </c>
      <c r="V3255" t="s">
        <v>7868</v>
      </c>
      <c r="W3255" t="s">
        <v>3085</v>
      </c>
      <c r="X3255" t="str">
        <f t="shared" si="50"/>
        <v>Funcionamiento</v>
      </c>
      <c r="Y3255" t="s">
        <v>7717</v>
      </c>
    </row>
    <row r="3256" spans="1:25">
      <c r="A3256" t="s">
        <v>3292</v>
      </c>
      <c r="B3256" t="s">
        <v>3301</v>
      </c>
      <c r="C3256" t="s">
        <v>7864</v>
      </c>
      <c r="D3256" t="s">
        <v>3076</v>
      </c>
      <c r="E3256" t="s">
        <v>3077</v>
      </c>
      <c r="F3256" t="s">
        <v>391</v>
      </c>
      <c r="G3256" t="s">
        <v>7717</v>
      </c>
      <c r="H3256" t="s">
        <v>294</v>
      </c>
      <c r="I3256" t="s">
        <v>296</v>
      </c>
      <c r="J3256" t="s">
        <v>246</v>
      </c>
      <c r="K3256" t="s">
        <v>3079</v>
      </c>
      <c r="L3256" t="s">
        <v>247</v>
      </c>
      <c r="M3256">
        <v>931982</v>
      </c>
      <c r="N3256">
        <v>0</v>
      </c>
      <c r="O3256">
        <v>931982</v>
      </c>
      <c r="P3256">
        <v>0</v>
      </c>
      <c r="Q3256" t="s">
        <v>7865</v>
      </c>
      <c r="R3256" t="s">
        <v>3297</v>
      </c>
      <c r="S3256" t="s">
        <v>7866</v>
      </c>
      <c r="T3256" t="s">
        <v>3085</v>
      </c>
      <c r="U3256" t="s">
        <v>7867</v>
      </c>
      <c r="V3256" t="s">
        <v>7868</v>
      </c>
      <c r="W3256" t="s">
        <v>3085</v>
      </c>
      <c r="X3256" t="str">
        <f t="shared" si="50"/>
        <v>Funcionamiento</v>
      </c>
      <c r="Y3256" t="s">
        <v>7717</v>
      </c>
    </row>
    <row r="3257" spans="1:25">
      <c r="A3257" t="s">
        <v>3292</v>
      </c>
      <c r="B3257" t="s">
        <v>3301</v>
      </c>
      <c r="C3257" t="s">
        <v>7864</v>
      </c>
      <c r="D3257" t="s">
        <v>3076</v>
      </c>
      <c r="E3257" t="s">
        <v>3077</v>
      </c>
      <c r="F3257" t="s">
        <v>391</v>
      </c>
      <c r="G3257" t="s">
        <v>7717</v>
      </c>
      <c r="H3257" t="s">
        <v>292</v>
      </c>
      <c r="I3257" t="s">
        <v>293</v>
      </c>
      <c r="J3257" t="s">
        <v>246</v>
      </c>
      <c r="K3257" t="s">
        <v>3079</v>
      </c>
      <c r="L3257" t="s">
        <v>247</v>
      </c>
      <c r="M3257">
        <v>48736795</v>
      </c>
      <c r="N3257">
        <v>0</v>
      </c>
      <c r="O3257">
        <v>48736795</v>
      </c>
      <c r="P3257">
        <v>0</v>
      </c>
      <c r="Q3257" t="s">
        <v>7865</v>
      </c>
      <c r="R3257" t="s">
        <v>3297</v>
      </c>
      <c r="S3257" t="s">
        <v>7866</v>
      </c>
      <c r="T3257" t="s">
        <v>3085</v>
      </c>
      <c r="U3257" t="s">
        <v>7867</v>
      </c>
      <c r="V3257" t="s">
        <v>7868</v>
      </c>
      <c r="W3257" t="s">
        <v>3085</v>
      </c>
      <c r="X3257" t="str">
        <f t="shared" si="50"/>
        <v>Funcionamiento</v>
      </c>
      <c r="Y3257" t="s">
        <v>7717</v>
      </c>
    </row>
    <row r="3258" spans="1:25">
      <c r="A3258" t="s">
        <v>3297</v>
      </c>
      <c r="B3258" t="s">
        <v>3301</v>
      </c>
      <c r="C3258" t="s">
        <v>7869</v>
      </c>
      <c r="D3258" t="s">
        <v>3076</v>
      </c>
      <c r="E3258" t="s">
        <v>3077</v>
      </c>
      <c r="F3258" t="s">
        <v>391</v>
      </c>
      <c r="G3258" t="s">
        <v>7717</v>
      </c>
      <c r="H3258" t="s">
        <v>322</v>
      </c>
      <c r="I3258" t="s">
        <v>323</v>
      </c>
      <c r="J3258" t="s">
        <v>246</v>
      </c>
      <c r="K3258" t="s">
        <v>3079</v>
      </c>
      <c r="L3258" t="s">
        <v>247</v>
      </c>
      <c r="M3258">
        <v>3590000</v>
      </c>
      <c r="N3258">
        <v>0</v>
      </c>
      <c r="O3258">
        <v>3590000</v>
      </c>
      <c r="P3258">
        <v>0</v>
      </c>
      <c r="Q3258" t="s">
        <v>7870</v>
      </c>
      <c r="R3258" t="s">
        <v>3304</v>
      </c>
      <c r="S3258" t="s">
        <v>3318</v>
      </c>
      <c r="T3258" t="s">
        <v>3085</v>
      </c>
      <c r="U3258" t="s">
        <v>7871</v>
      </c>
      <c r="V3258" t="s">
        <v>7872</v>
      </c>
      <c r="W3258" t="s">
        <v>3085</v>
      </c>
      <c r="X3258" t="str">
        <f t="shared" si="50"/>
        <v>Funcionamiento</v>
      </c>
      <c r="Y3258" t="s">
        <v>7717</v>
      </c>
    </row>
    <row r="3259" spans="1:25">
      <c r="A3259" t="s">
        <v>3297</v>
      </c>
      <c r="B3259" t="s">
        <v>3301</v>
      </c>
      <c r="C3259" t="s">
        <v>7869</v>
      </c>
      <c r="D3259" t="s">
        <v>3076</v>
      </c>
      <c r="E3259" t="s">
        <v>3077</v>
      </c>
      <c r="F3259" t="s">
        <v>391</v>
      </c>
      <c r="G3259" t="s">
        <v>7717</v>
      </c>
      <c r="H3259" t="s">
        <v>318</v>
      </c>
      <c r="I3259" t="s">
        <v>586</v>
      </c>
      <c r="J3259" t="s">
        <v>246</v>
      </c>
      <c r="K3259" t="s">
        <v>3079</v>
      </c>
      <c r="L3259" t="s">
        <v>247</v>
      </c>
      <c r="M3259">
        <v>4786000</v>
      </c>
      <c r="N3259">
        <v>0</v>
      </c>
      <c r="O3259">
        <v>4786000</v>
      </c>
      <c r="P3259">
        <v>0</v>
      </c>
      <c r="Q3259" t="s">
        <v>7870</v>
      </c>
      <c r="R3259" t="s">
        <v>3304</v>
      </c>
      <c r="S3259" t="s">
        <v>3318</v>
      </c>
      <c r="T3259" t="s">
        <v>3085</v>
      </c>
      <c r="U3259" t="s">
        <v>7871</v>
      </c>
      <c r="V3259" t="s">
        <v>7872</v>
      </c>
      <c r="W3259" t="s">
        <v>3085</v>
      </c>
      <c r="X3259" t="str">
        <f t="shared" si="50"/>
        <v>Funcionamiento</v>
      </c>
      <c r="Y3259" t="s">
        <v>7717</v>
      </c>
    </row>
    <row r="3260" spans="1:25">
      <c r="A3260" t="s">
        <v>3297</v>
      </c>
      <c r="B3260" t="s">
        <v>3301</v>
      </c>
      <c r="C3260" t="s">
        <v>7869</v>
      </c>
      <c r="D3260" t="s">
        <v>3076</v>
      </c>
      <c r="E3260" t="s">
        <v>3077</v>
      </c>
      <c r="F3260" t="s">
        <v>391</v>
      </c>
      <c r="G3260" t="s">
        <v>7717</v>
      </c>
      <c r="H3260" t="s">
        <v>314</v>
      </c>
      <c r="I3260" t="s">
        <v>582</v>
      </c>
      <c r="J3260" t="s">
        <v>246</v>
      </c>
      <c r="K3260" t="s">
        <v>3079</v>
      </c>
      <c r="L3260" t="s">
        <v>247</v>
      </c>
      <c r="M3260">
        <v>6360500</v>
      </c>
      <c r="N3260">
        <v>0</v>
      </c>
      <c r="O3260">
        <v>6360500</v>
      </c>
      <c r="P3260">
        <v>0</v>
      </c>
      <c r="Q3260" t="s">
        <v>7870</v>
      </c>
      <c r="R3260" t="s">
        <v>3304</v>
      </c>
      <c r="S3260" t="s">
        <v>3318</v>
      </c>
      <c r="T3260" t="s">
        <v>3085</v>
      </c>
      <c r="U3260" t="s">
        <v>7871</v>
      </c>
      <c r="V3260" t="s">
        <v>7872</v>
      </c>
      <c r="W3260" t="s">
        <v>3085</v>
      </c>
      <c r="X3260" t="str">
        <f t="shared" si="50"/>
        <v>Funcionamiento</v>
      </c>
      <c r="Y3260" t="s">
        <v>7717</v>
      </c>
    </row>
    <row r="3261" spans="1:25">
      <c r="A3261" t="s">
        <v>3297</v>
      </c>
      <c r="B3261" t="s">
        <v>3301</v>
      </c>
      <c r="C3261" t="s">
        <v>7869</v>
      </c>
      <c r="D3261" t="s">
        <v>3076</v>
      </c>
      <c r="E3261" t="s">
        <v>3077</v>
      </c>
      <c r="F3261" t="s">
        <v>391</v>
      </c>
      <c r="G3261" t="s">
        <v>7717</v>
      </c>
      <c r="H3261" t="s">
        <v>320</v>
      </c>
      <c r="I3261" t="s">
        <v>321</v>
      </c>
      <c r="J3261" t="s">
        <v>246</v>
      </c>
      <c r="K3261" t="s">
        <v>3079</v>
      </c>
      <c r="L3261" t="s">
        <v>247</v>
      </c>
      <c r="M3261">
        <v>558100</v>
      </c>
      <c r="N3261">
        <v>0</v>
      </c>
      <c r="O3261">
        <v>558100</v>
      </c>
      <c r="P3261">
        <v>0</v>
      </c>
      <c r="Q3261" t="s">
        <v>7870</v>
      </c>
      <c r="R3261" t="s">
        <v>3304</v>
      </c>
      <c r="S3261" t="s">
        <v>3318</v>
      </c>
      <c r="T3261" t="s">
        <v>3085</v>
      </c>
      <c r="U3261" t="s">
        <v>7871</v>
      </c>
      <c r="V3261" t="s">
        <v>7872</v>
      </c>
      <c r="W3261" t="s">
        <v>3085</v>
      </c>
      <c r="X3261" t="str">
        <f t="shared" si="50"/>
        <v>Funcionamiento</v>
      </c>
      <c r="Y3261" t="s">
        <v>7717</v>
      </c>
    </row>
    <row r="3262" spans="1:25">
      <c r="A3262" t="s">
        <v>3297</v>
      </c>
      <c r="B3262" t="s">
        <v>3301</v>
      </c>
      <c r="C3262" t="s">
        <v>7869</v>
      </c>
      <c r="D3262" t="s">
        <v>3076</v>
      </c>
      <c r="E3262" t="s">
        <v>3077</v>
      </c>
      <c r="F3262" t="s">
        <v>391</v>
      </c>
      <c r="G3262" t="s">
        <v>7717</v>
      </c>
      <c r="H3262" t="s">
        <v>324</v>
      </c>
      <c r="I3262" t="s">
        <v>325</v>
      </c>
      <c r="J3262" t="s">
        <v>246</v>
      </c>
      <c r="K3262" t="s">
        <v>3079</v>
      </c>
      <c r="L3262" t="s">
        <v>247</v>
      </c>
      <c r="M3262">
        <v>2393900</v>
      </c>
      <c r="N3262">
        <v>0</v>
      </c>
      <c r="O3262">
        <v>2393900</v>
      </c>
      <c r="P3262">
        <v>0</v>
      </c>
      <c r="Q3262" t="s">
        <v>7870</v>
      </c>
      <c r="R3262" t="s">
        <v>3304</v>
      </c>
      <c r="S3262" t="s">
        <v>3318</v>
      </c>
      <c r="T3262" t="s">
        <v>3085</v>
      </c>
      <c r="U3262" t="s">
        <v>7871</v>
      </c>
      <c r="V3262" t="s">
        <v>7872</v>
      </c>
      <c r="W3262" t="s">
        <v>3085</v>
      </c>
      <c r="X3262" t="str">
        <f t="shared" si="50"/>
        <v>Funcionamiento</v>
      </c>
      <c r="Y3262" t="s">
        <v>7717</v>
      </c>
    </row>
    <row r="3263" spans="1:25">
      <c r="A3263" t="s">
        <v>3297</v>
      </c>
      <c r="B3263" t="s">
        <v>3301</v>
      </c>
      <c r="C3263" t="s">
        <v>7869</v>
      </c>
      <c r="D3263" t="s">
        <v>3076</v>
      </c>
      <c r="E3263" t="s">
        <v>3077</v>
      </c>
      <c r="F3263" t="s">
        <v>391</v>
      </c>
      <c r="G3263" t="s">
        <v>7717</v>
      </c>
      <c r="H3263" t="s">
        <v>316</v>
      </c>
      <c r="I3263" t="s">
        <v>583</v>
      </c>
      <c r="J3263" t="s">
        <v>246</v>
      </c>
      <c r="K3263" t="s">
        <v>3079</v>
      </c>
      <c r="L3263" t="s">
        <v>247</v>
      </c>
      <c r="M3263">
        <v>4505600</v>
      </c>
      <c r="N3263">
        <v>0</v>
      </c>
      <c r="O3263">
        <v>4505600</v>
      </c>
      <c r="P3263">
        <v>0</v>
      </c>
      <c r="Q3263" t="s">
        <v>7870</v>
      </c>
      <c r="R3263" t="s">
        <v>3304</v>
      </c>
      <c r="S3263" t="s">
        <v>3318</v>
      </c>
      <c r="T3263" t="s">
        <v>3085</v>
      </c>
      <c r="U3263" t="s">
        <v>7871</v>
      </c>
      <c r="V3263" t="s">
        <v>7872</v>
      </c>
      <c r="W3263" t="s">
        <v>3085</v>
      </c>
      <c r="X3263" t="str">
        <f t="shared" si="50"/>
        <v>Funcionamiento</v>
      </c>
      <c r="Y3263" t="s">
        <v>7717</v>
      </c>
    </row>
    <row r="3264" spans="1:25">
      <c r="A3264" t="s">
        <v>3304</v>
      </c>
      <c r="B3264" t="s">
        <v>3340</v>
      </c>
      <c r="C3264" t="s">
        <v>7873</v>
      </c>
      <c r="D3264" t="s">
        <v>3076</v>
      </c>
      <c r="E3264" t="s">
        <v>3077</v>
      </c>
      <c r="F3264" t="s">
        <v>391</v>
      </c>
      <c r="G3264" t="s">
        <v>7717</v>
      </c>
      <c r="H3264" t="s">
        <v>336</v>
      </c>
      <c r="I3264" t="s">
        <v>337</v>
      </c>
      <c r="J3264" t="s">
        <v>246</v>
      </c>
      <c r="K3264" t="s">
        <v>3079</v>
      </c>
      <c r="L3264" t="s">
        <v>247</v>
      </c>
      <c r="M3264">
        <v>2354967</v>
      </c>
      <c r="N3264">
        <v>0</v>
      </c>
      <c r="O3264">
        <v>2354967</v>
      </c>
      <c r="P3264">
        <v>0</v>
      </c>
      <c r="Q3264" t="s">
        <v>7874</v>
      </c>
      <c r="R3264" t="s">
        <v>3325</v>
      </c>
      <c r="S3264" t="s">
        <v>7875</v>
      </c>
      <c r="T3264" t="s">
        <v>3085</v>
      </c>
      <c r="U3264" t="s">
        <v>7876</v>
      </c>
      <c r="V3264" t="s">
        <v>7877</v>
      </c>
      <c r="W3264" t="s">
        <v>6252</v>
      </c>
      <c r="X3264" t="str">
        <f t="shared" si="50"/>
        <v>Funcionamiento</v>
      </c>
      <c r="Y3264" t="s">
        <v>7717</v>
      </c>
    </row>
    <row r="3265" spans="1:25">
      <c r="A3265" t="s">
        <v>3304</v>
      </c>
      <c r="B3265" t="s">
        <v>3340</v>
      </c>
      <c r="C3265" t="s">
        <v>7873</v>
      </c>
      <c r="D3265" t="s">
        <v>3076</v>
      </c>
      <c r="E3265" t="s">
        <v>3077</v>
      </c>
      <c r="F3265" t="s">
        <v>391</v>
      </c>
      <c r="G3265" t="s">
        <v>7717</v>
      </c>
      <c r="H3265" t="s">
        <v>309</v>
      </c>
      <c r="I3265" t="s">
        <v>311</v>
      </c>
      <c r="J3265" t="s">
        <v>246</v>
      </c>
      <c r="K3265" t="s">
        <v>3079</v>
      </c>
      <c r="L3265" t="s">
        <v>247</v>
      </c>
      <c r="M3265">
        <v>2184129</v>
      </c>
      <c r="N3265">
        <v>0</v>
      </c>
      <c r="O3265">
        <v>2184129</v>
      </c>
      <c r="P3265">
        <v>0</v>
      </c>
      <c r="Q3265" t="s">
        <v>7874</v>
      </c>
      <c r="R3265" t="s">
        <v>3325</v>
      </c>
      <c r="S3265" t="s">
        <v>7875</v>
      </c>
      <c r="T3265" t="s">
        <v>3085</v>
      </c>
      <c r="U3265" t="s">
        <v>7876</v>
      </c>
      <c r="V3265" t="s">
        <v>7877</v>
      </c>
      <c r="W3265" t="s">
        <v>6252</v>
      </c>
      <c r="X3265" t="str">
        <f t="shared" si="50"/>
        <v>Funcionamiento</v>
      </c>
      <c r="Y3265" t="s">
        <v>7717</v>
      </c>
    </row>
    <row r="3266" spans="1:25">
      <c r="A3266" t="s">
        <v>3304</v>
      </c>
      <c r="B3266" t="s">
        <v>3340</v>
      </c>
      <c r="C3266" t="s">
        <v>7873</v>
      </c>
      <c r="D3266" t="s">
        <v>3076</v>
      </c>
      <c r="E3266" t="s">
        <v>3077</v>
      </c>
      <c r="F3266" t="s">
        <v>391</v>
      </c>
      <c r="G3266" t="s">
        <v>7717</v>
      </c>
      <c r="H3266" t="s">
        <v>312</v>
      </c>
      <c r="I3266" t="s">
        <v>3333</v>
      </c>
      <c r="J3266" t="s">
        <v>246</v>
      </c>
      <c r="K3266" t="s">
        <v>3079</v>
      </c>
      <c r="L3266" t="s">
        <v>247</v>
      </c>
      <c r="M3266">
        <v>1309674</v>
      </c>
      <c r="N3266">
        <v>0</v>
      </c>
      <c r="O3266">
        <v>1309674</v>
      </c>
      <c r="P3266">
        <v>0</v>
      </c>
      <c r="Q3266" t="s">
        <v>7874</v>
      </c>
      <c r="R3266" t="s">
        <v>3325</v>
      </c>
      <c r="S3266" t="s">
        <v>7875</v>
      </c>
      <c r="T3266" t="s">
        <v>3085</v>
      </c>
      <c r="U3266" t="s">
        <v>7876</v>
      </c>
      <c r="V3266" t="s">
        <v>7877</v>
      </c>
      <c r="W3266" t="s">
        <v>6252</v>
      </c>
      <c r="X3266" t="str">
        <f t="shared" ref="X3266:X3329" si="51">IF(LEFT(H3266,1)="C","Inversión","Funcionamiento")</f>
        <v>Funcionamiento</v>
      </c>
      <c r="Y3266" t="s">
        <v>7717</v>
      </c>
    </row>
    <row r="3267" spans="1:25">
      <c r="A3267" t="s">
        <v>3304</v>
      </c>
      <c r="B3267" t="s">
        <v>3340</v>
      </c>
      <c r="C3267" t="s">
        <v>7873</v>
      </c>
      <c r="D3267" t="s">
        <v>3076</v>
      </c>
      <c r="E3267" t="s">
        <v>3077</v>
      </c>
      <c r="F3267" t="s">
        <v>391</v>
      </c>
      <c r="G3267" t="s">
        <v>7717</v>
      </c>
      <c r="H3267" t="s">
        <v>333</v>
      </c>
      <c r="I3267" t="s">
        <v>335</v>
      </c>
      <c r="J3267" t="s">
        <v>246</v>
      </c>
      <c r="K3267" t="s">
        <v>3079</v>
      </c>
      <c r="L3267" t="s">
        <v>247</v>
      </c>
      <c r="M3267">
        <v>181978</v>
      </c>
      <c r="N3267">
        <v>0</v>
      </c>
      <c r="O3267">
        <v>181978</v>
      </c>
      <c r="P3267">
        <v>0</v>
      </c>
      <c r="Q3267" t="s">
        <v>7874</v>
      </c>
      <c r="R3267" t="s">
        <v>3325</v>
      </c>
      <c r="S3267" t="s">
        <v>7875</v>
      </c>
      <c r="T3267" t="s">
        <v>3085</v>
      </c>
      <c r="U3267" t="s">
        <v>7876</v>
      </c>
      <c r="V3267" t="s">
        <v>7877</v>
      </c>
      <c r="W3267" t="s">
        <v>6252</v>
      </c>
      <c r="X3267" t="str">
        <f t="shared" si="51"/>
        <v>Funcionamiento</v>
      </c>
      <c r="Y3267" t="s">
        <v>7717</v>
      </c>
    </row>
    <row r="3268" spans="1:25">
      <c r="A3268" t="s">
        <v>3304</v>
      </c>
      <c r="B3268" t="s">
        <v>3340</v>
      </c>
      <c r="C3268" t="s">
        <v>7873</v>
      </c>
      <c r="D3268" t="s">
        <v>3076</v>
      </c>
      <c r="E3268" t="s">
        <v>3077</v>
      </c>
      <c r="F3268" t="s">
        <v>391</v>
      </c>
      <c r="G3268" t="s">
        <v>7717</v>
      </c>
      <c r="H3268" t="s">
        <v>331</v>
      </c>
      <c r="I3268" t="s">
        <v>587</v>
      </c>
      <c r="J3268" t="s">
        <v>246</v>
      </c>
      <c r="K3268" t="s">
        <v>3079</v>
      </c>
      <c r="L3268" t="s">
        <v>247</v>
      </c>
      <c r="M3268">
        <v>2515341</v>
      </c>
      <c r="N3268">
        <v>0</v>
      </c>
      <c r="O3268">
        <v>2515341</v>
      </c>
      <c r="P3268">
        <v>0</v>
      </c>
      <c r="Q3268" t="s">
        <v>7874</v>
      </c>
      <c r="R3268" t="s">
        <v>3325</v>
      </c>
      <c r="S3268" t="s">
        <v>7875</v>
      </c>
      <c r="T3268" t="s">
        <v>3085</v>
      </c>
      <c r="U3268" t="s">
        <v>7876</v>
      </c>
      <c r="V3268" t="s">
        <v>7877</v>
      </c>
      <c r="W3268" t="s">
        <v>6252</v>
      </c>
      <c r="X3268" t="str">
        <f t="shared" si="51"/>
        <v>Funcionamiento</v>
      </c>
      <c r="Y3268" t="s">
        <v>7717</v>
      </c>
    </row>
    <row r="3269" spans="1:25">
      <c r="A3269" t="s">
        <v>3304</v>
      </c>
      <c r="B3269" t="s">
        <v>3340</v>
      </c>
      <c r="C3269" t="s">
        <v>7873</v>
      </c>
      <c r="D3269" t="s">
        <v>3076</v>
      </c>
      <c r="E3269" t="s">
        <v>3077</v>
      </c>
      <c r="F3269" t="s">
        <v>391</v>
      </c>
      <c r="G3269" t="s">
        <v>7717</v>
      </c>
      <c r="H3269" t="s">
        <v>348</v>
      </c>
      <c r="I3269" t="s">
        <v>349</v>
      </c>
      <c r="J3269" t="s">
        <v>246</v>
      </c>
      <c r="K3269" t="s">
        <v>3079</v>
      </c>
      <c r="L3269" t="s">
        <v>247</v>
      </c>
      <c r="M3269">
        <v>1907470</v>
      </c>
      <c r="N3269">
        <v>0</v>
      </c>
      <c r="O3269">
        <v>1907470</v>
      </c>
      <c r="P3269">
        <v>0</v>
      </c>
      <c r="Q3269" t="s">
        <v>7874</v>
      </c>
      <c r="R3269" t="s">
        <v>3325</v>
      </c>
      <c r="S3269" t="s">
        <v>7875</v>
      </c>
      <c r="T3269" t="s">
        <v>3085</v>
      </c>
      <c r="U3269" t="s">
        <v>7876</v>
      </c>
      <c r="V3269" t="s">
        <v>7877</v>
      </c>
      <c r="W3269" t="s">
        <v>6252</v>
      </c>
      <c r="X3269" t="str">
        <f t="shared" si="51"/>
        <v>Funcionamiento</v>
      </c>
      <c r="Y3269" t="s">
        <v>7717</v>
      </c>
    </row>
    <row r="3270" spans="1:25">
      <c r="A3270" t="s">
        <v>3304</v>
      </c>
      <c r="B3270" t="s">
        <v>3340</v>
      </c>
      <c r="C3270" t="s">
        <v>7873</v>
      </c>
      <c r="D3270" t="s">
        <v>3076</v>
      </c>
      <c r="E3270" t="s">
        <v>3077</v>
      </c>
      <c r="F3270" t="s">
        <v>391</v>
      </c>
      <c r="G3270" t="s">
        <v>7717</v>
      </c>
      <c r="H3270" t="s">
        <v>292</v>
      </c>
      <c r="I3270" t="s">
        <v>293</v>
      </c>
      <c r="J3270" t="s">
        <v>246</v>
      </c>
      <c r="K3270" t="s">
        <v>3079</v>
      </c>
      <c r="L3270" t="s">
        <v>247</v>
      </c>
      <c r="M3270">
        <v>44719079</v>
      </c>
      <c r="N3270">
        <v>0</v>
      </c>
      <c r="O3270">
        <v>44719079</v>
      </c>
      <c r="P3270">
        <v>0</v>
      </c>
      <c r="Q3270" t="s">
        <v>7874</v>
      </c>
      <c r="R3270" t="s">
        <v>3325</v>
      </c>
      <c r="S3270" t="s">
        <v>7875</v>
      </c>
      <c r="T3270" t="s">
        <v>3085</v>
      </c>
      <c r="U3270" t="s">
        <v>7876</v>
      </c>
      <c r="V3270" t="s">
        <v>7877</v>
      </c>
      <c r="W3270" t="s">
        <v>6252</v>
      </c>
      <c r="X3270" t="str">
        <f t="shared" si="51"/>
        <v>Funcionamiento</v>
      </c>
      <c r="Y3270" t="s">
        <v>7717</v>
      </c>
    </row>
    <row r="3271" spans="1:25">
      <c r="A3271" t="s">
        <v>3304</v>
      </c>
      <c r="B3271" t="s">
        <v>3340</v>
      </c>
      <c r="C3271" t="s">
        <v>7873</v>
      </c>
      <c r="D3271" t="s">
        <v>3076</v>
      </c>
      <c r="E3271" t="s">
        <v>3077</v>
      </c>
      <c r="F3271" t="s">
        <v>391</v>
      </c>
      <c r="G3271" t="s">
        <v>7717</v>
      </c>
      <c r="H3271" t="s">
        <v>294</v>
      </c>
      <c r="I3271" t="s">
        <v>296</v>
      </c>
      <c r="J3271" t="s">
        <v>246</v>
      </c>
      <c r="K3271" t="s">
        <v>3079</v>
      </c>
      <c r="L3271" t="s">
        <v>247</v>
      </c>
      <c r="M3271">
        <v>841647</v>
      </c>
      <c r="N3271">
        <v>0</v>
      </c>
      <c r="O3271">
        <v>841647</v>
      </c>
      <c r="P3271">
        <v>0</v>
      </c>
      <c r="Q3271" t="s">
        <v>7874</v>
      </c>
      <c r="R3271" t="s">
        <v>3325</v>
      </c>
      <c r="S3271" t="s">
        <v>7875</v>
      </c>
      <c r="T3271" t="s">
        <v>3085</v>
      </c>
      <c r="U3271" t="s">
        <v>7876</v>
      </c>
      <c r="V3271" t="s">
        <v>7877</v>
      </c>
      <c r="W3271" t="s">
        <v>6252</v>
      </c>
      <c r="X3271" t="str">
        <f t="shared" si="51"/>
        <v>Funcionamiento</v>
      </c>
      <c r="Y3271" t="s">
        <v>7717</v>
      </c>
    </row>
    <row r="3272" spans="1:25">
      <c r="A3272" t="s">
        <v>3304</v>
      </c>
      <c r="B3272" t="s">
        <v>3340</v>
      </c>
      <c r="C3272" t="s">
        <v>7873</v>
      </c>
      <c r="D3272" t="s">
        <v>3076</v>
      </c>
      <c r="E3272" t="s">
        <v>3077</v>
      </c>
      <c r="F3272" t="s">
        <v>391</v>
      </c>
      <c r="G3272" t="s">
        <v>7717</v>
      </c>
      <c r="H3272" t="s">
        <v>303</v>
      </c>
      <c r="I3272" t="s">
        <v>305</v>
      </c>
      <c r="J3272" t="s">
        <v>246</v>
      </c>
      <c r="K3272" t="s">
        <v>3079</v>
      </c>
      <c r="L3272" t="s">
        <v>247</v>
      </c>
      <c r="M3272">
        <v>2235967</v>
      </c>
      <c r="N3272">
        <v>0</v>
      </c>
      <c r="O3272">
        <v>2235967</v>
      </c>
      <c r="P3272">
        <v>0</v>
      </c>
      <c r="Q3272" t="s">
        <v>7874</v>
      </c>
      <c r="R3272" t="s">
        <v>3325</v>
      </c>
      <c r="S3272" t="s">
        <v>7875</v>
      </c>
      <c r="T3272" t="s">
        <v>3085</v>
      </c>
      <c r="U3272" t="s">
        <v>7876</v>
      </c>
      <c r="V3272" t="s">
        <v>7877</v>
      </c>
      <c r="W3272" t="s">
        <v>6252</v>
      </c>
      <c r="X3272" t="str">
        <f t="shared" si="51"/>
        <v>Funcionamiento</v>
      </c>
      <c r="Y3272" t="s">
        <v>7717</v>
      </c>
    </row>
    <row r="3273" spans="1:25">
      <c r="A3273" t="s">
        <v>3237</v>
      </c>
      <c r="B3273" t="s">
        <v>3340</v>
      </c>
      <c r="C3273" t="s">
        <v>7878</v>
      </c>
      <c r="D3273" t="s">
        <v>3076</v>
      </c>
      <c r="E3273" t="s">
        <v>3077</v>
      </c>
      <c r="F3273" t="s">
        <v>391</v>
      </c>
      <c r="G3273" t="s">
        <v>7717</v>
      </c>
      <c r="H3273" t="s">
        <v>316</v>
      </c>
      <c r="I3273" t="s">
        <v>583</v>
      </c>
      <c r="J3273" t="s">
        <v>246</v>
      </c>
      <c r="K3273" t="s">
        <v>3079</v>
      </c>
      <c r="L3273" t="s">
        <v>247</v>
      </c>
      <c r="M3273">
        <v>4816400</v>
      </c>
      <c r="N3273">
        <v>0</v>
      </c>
      <c r="O3273">
        <v>4816400</v>
      </c>
      <c r="P3273">
        <v>0</v>
      </c>
      <c r="Q3273" t="s">
        <v>7879</v>
      </c>
      <c r="R3273" t="s">
        <v>3317</v>
      </c>
      <c r="S3273" t="s">
        <v>4647</v>
      </c>
      <c r="T3273" t="s">
        <v>3085</v>
      </c>
      <c r="U3273" t="s">
        <v>7880</v>
      </c>
      <c r="V3273" t="s">
        <v>7881</v>
      </c>
      <c r="W3273" t="s">
        <v>3085</v>
      </c>
      <c r="X3273" t="str">
        <f t="shared" si="51"/>
        <v>Funcionamiento</v>
      </c>
      <c r="Y3273" t="s">
        <v>7717</v>
      </c>
    </row>
    <row r="3274" spans="1:25">
      <c r="A3274" t="s">
        <v>3237</v>
      </c>
      <c r="B3274" t="s">
        <v>3340</v>
      </c>
      <c r="C3274" t="s">
        <v>7878</v>
      </c>
      <c r="D3274" t="s">
        <v>3076</v>
      </c>
      <c r="E3274" t="s">
        <v>3077</v>
      </c>
      <c r="F3274" t="s">
        <v>391</v>
      </c>
      <c r="G3274" t="s">
        <v>7717</v>
      </c>
      <c r="H3274" t="s">
        <v>318</v>
      </c>
      <c r="I3274" t="s">
        <v>586</v>
      </c>
      <c r="J3274" t="s">
        <v>246</v>
      </c>
      <c r="K3274" t="s">
        <v>3079</v>
      </c>
      <c r="L3274" t="s">
        <v>247</v>
      </c>
      <c r="M3274">
        <v>2364300</v>
      </c>
      <c r="N3274">
        <v>0</v>
      </c>
      <c r="O3274">
        <v>2364300</v>
      </c>
      <c r="P3274">
        <v>0</v>
      </c>
      <c r="Q3274" t="s">
        <v>7879</v>
      </c>
      <c r="R3274" t="s">
        <v>3317</v>
      </c>
      <c r="S3274" t="s">
        <v>4647</v>
      </c>
      <c r="T3274" t="s">
        <v>3085</v>
      </c>
      <c r="U3274" t="s">
        <v>7880</v>
      </c>
      <c r="V3274" t="s">
        <v>7881</v>
      </c>
      <c r="W3274" t="s">
        <v>3085</v>
      </c>
      <c r="X3274" t="str">
        <f t="shared" si="51"/>
        <v>Funcionamiento</v>
      </c>
      <c r="Y3274" t="s">
        <v>7717</v>
      </c>
    </row>
    <row r="3275" spans="1:25">
      <c r="A3275" t="s">
        <v>3237</v>
      </c>
      <c r="B3275" t="s">
        <v>3340</v>
      </c>
      <c r="C3275" t="s">
        <v>7878</v>
      </c>
      <c r="D3275" t="s">
        <v>3076</v>
      </c>
      <c r="E3275" t="s">
        <v>3077</v>
      </c>
      <c r="F3275" t="s">
        <v>391</v>
      </c>
      <c r="G3275" t="s">
        <v>7717</v>
      </c>
      <c r="H3275" t="s">
        <v>322</v>
      </c>
      <c r="I3275" t="s">
        <v>323</v>
      </c>
      <c r="J3275" t="s">
        <v>246</v>
      </c>
      <c r="K3275" t="s">
        <v>3079</v>
      </c>
      <c r="L3275" t="s">
        <v>247</v>
      </c>
      <c r="M3275">
        <v>1773600</v>
      </c>
      <c r="N3275">
        <v>0</v>
      </c>
      <c r="O3275">
        <v>1773600</v>
      </c>
      <c r="P3275">
        <v>0</v>
      </c>
      <c r="Q3275" t="s">
        <v>7879</v>
      </c>
      <c r="R3275" t="s">
        <v>3317</v>
      </c>
      <c r="S3275" t="s">
        <v>4647</v>
      </c>
      <c r="T3275" t="s">
        <v>3085</v>
      </c>
      <c r="U3275" t="s">
        <v>7880</v>
      </c>
      <c r="V3275" t="s">
        <v>7881</v>
      </c>
      <c r="W3275" t="s">
        <v>3085</v>
      </c>
      <c r="X3275" t="str">
        <f t="shared" si="51"/>
        <v>Funcionamiento</v>
      </c>
      <c r="Y3275" t="s">
        <v>7717</v>
      </c>
    </row>
    <row r="3276" spans="1:25">
      <c r="A3276" t="s">
        <v>3237</v>
      </c>
      <c r="B3276" t="s">
        <v>3340</v>
      </c>
      <c r="C3276" t="s">
        <v>7878</v>
      </c>
      <c r="D3276" t="s">
        <v>3076</v>
      </c>
      <c r="E3276" t="s">
        <v>3077</v>
      </c>
      <c r="F3276" t="s">
        <v>391</v>
      </c>
      <c r="G3276" t="s">
        <v>7717</v>
      </c>
      <c r="H3276" t="s">
        <v>324</v>
      </c>
      <c r="I3276" t="s">
        <v>325</v>
      </c>
      <c r="J3276" t="s">
        <v>246</v>
      </c>
      <c r="K3276" t="s">
        <v>3079</v>
      </c>
      <c r="L3276" t="s">
        <v>247</v>
      </c>
      <c r="M3276">
        <v>1182800</v>
      </c>
      <c r="N3276">
        <v>0</v>
      </c>
      <c r="O3276">
        <v>1182800</v>
      </c>
      <c r="P3276">
        <v>0</v>
      </c>
      <c r="Q3276" t="s">
        <v>7879</v>
      </c>
      <c r="R3276" t="s">
        <v>3317</v>
      </c>
      <c r="S3276" t="s">
        <v>4647</v>
      </c>
      <c r="T3276" t="s">
        <v>3085</v>
      </c>
      <c r="U3276" t="s">
        <v>7880</v>
      </c>
      <c r="V3276" t="s">
        <v>7881</v>
      </c>
      <c r="W3276" t="s">
        <v>3085</v>
      </c>
      <c r="X3276" t="str">
        <f t="shared" si="51"/>
        <v>Funcionamiento</v>
      </c>
      <c r="Y3276" t="s">
        <v>7717</v>
      </c>
    </row>
    <row r="3277" spans="1:25">
      <c r="A3277" t="s">
        <v>3237</v>
      </c>
      <c r="B3277" t="s">
        <v>3340</v>
      </c>
      <c r="C3277" t="s">
        <v>7878</v>
      </c>
      <c r="D3277" t="s">
        <v>3076</v>
      </c>
      <c r="E3277" t="s">
        <v>3077</v>
      </c>
      <c r="F3277" t="s">
        <v>391</v>
      </c>
      <c r="G3277" t="s">
        <v>7717</v>
      </c>
      <c r="H3277" t="s">
        <v>320</v>
      </c>
      <c r="I3277" t="s">
        <v>321</v>
      </c>
      <c r="J3277" t="s">
        <v>246</v>
      </c>
      <c r="K3277" t="s">
        <v>3079</v>
      </c>
      <c r="L3277" t="s">
        <v>247</v>
      </c>
      <c r="M3277">
        <v>554800</v>
      </c>
      <c r="N3277">
        <v>0</v>
      </c>
      <c r="O3277">
        <v>554800</v>
      </c>
      <c r="P3277">
        <v>0</v>
      </c>
      <c r="Q3277" t="s">
        <v>7879</v>
      </c>
      <c r="R3277" t="s">
        <v>3317</v>
      </c>
      <c r="S3277" t="s">
        <v>4647</v>
      </c>
      <c r="T3277" t="s">
        <v>3085</v>
      </c>
      <c r="U3277" t="s">
        <v>7880</v>
      </c>
      <c r="V3277" t="s">
        <v>7881</v>
      </c>
      <c r="W3277" t="s">
        <v>3085</v>
      </c>
      <c r="X3277" t="str">
        <f t="shared" si="51"/>
        <v>Funcionamiento</v>
      </c>
      <c r="Y3277" t="s">
        <v>7717</v>
      </c>
    </row>
    <row r="3278" spans="1:25">
      <c r="A3278" t="s">
        <v>3237</v>
      </c>
      <c r="B3278" t="s">
        <v>3340</v>
      </c>
      <c r="C3278" t="s">
        <v>7878</v>
      </c>
      <c r="D3278" t="s">
        <v>3076</v>
      </c>
      <c r="E3278" t="s">
        <v>3077</v>
      </c>
      <c r="F3278" t="s">
        <v>391</v>
      </c>
      <c r="G3278" t="s">
        <v>7717</v>
      </c>
      <c r="H3278" t="s">
        <v>314</v>
      </c>
      <c r="I3278" t="s">
        <v>582</v>
      </c>
      <c r="J3278" t="s">
        <v>246</v>
      </c>
      <c r="K3278" t="s">
        <v>3079</v>
      </c>
      <c r="L3278" t="s">
        <v>247</v>
      </c>
      <c r="M3278">
        <v>6799500</v>
      </c>
      <c r="N3278">
        <v>0</v>
      </c>
      <c r="O3278">
        <v>6799500</v>
      </c>
      <c r="P3278">
        <v>0</v>
      </c>
      <c r="Q3278" t="s">
        <v>7879</v>
      </c>
      <c r="R3278" t="s">
        <v>3317</v>
      </c>
      <c r="S3278" t="s">
        <v>4647</v>
      </c>
      <c r="T3278" t="s">
        <v>3085</v>
      </c>
      <c r="U3278" t="s">
        <v>7880</v>
      </c>
      <c r="V3278" t="s">
        <v>7881</v>
      </c>
      <c r="W3278" t="s">
        <v>3085</v>
      </c>
      <c r="X3278" t="str">
        <f t="shared" si="51"/>
        <v>Funcionamiento</v>
      </c>
      <c r="Y3278" t="s">
        <v>7717</v>
      </c>
    </row>
    <row r="3279" spans="1:25">
      <c r="A3279" t="s">
        <v>3317</v>
      </c>
      <c r="B3279" t="s">
        <v>7882</v>
      </c>
      <c r="C3279" t="s">
        <v>7883</v>
      </c>
      <c r="D3279" t="s">
        <v>3076</v>
      </c>
      <c r="E3279" t="s">
        <v>3077</v>
      </c>
      <c r="F3279" t="s">
        <v>3149</v>
      </c>
      <c r="G3279" t="s">
        <v>7717</v>
      </c>
      <c r="H3279" t="s">
        <v>437</v>
      </c>
      <c r="I3279" t="s">
        <v>649</v>
      </c>
      <c r="J3279" t="s">
        <v>246</v>
      </c>
      <c r="K3279" t="s">
        <v>3079</v>
      </c>
      <c r="L3279" t="s">
        <v>247</v>
      </c>
      <c r="M3279">
        <v>48539520</v>
      </c>
      <c r="N3279">
        <v>-5157324</v>
      </c>
      <c r="O3279">
        <v>43382196</v>
      </c>
      <c r="P3279">
        <v>0</v>
      </c>
      <c r="Q3279" t="s">
        <v>7884</v>
      </c>
      <c r="R3279" t="s">
        <v>3257</v>
      </c>
      <c r="S3279" t="s">
        <v>7885</v>
      </c>
      <c r="T3279" t="s">
        <v>7886</v>
      </c>
      <c r="U3279" t="s">
        <v>7887</v>
      </c>
      <c r="V3279" t="s">
        <v>7888</v>
      </c>
      <c r="W3279" t="s">
        <v>3085</v>
      </c>
      <c r="X3279" t="str">
        <f t="shared" si="51"/>
        <v>Inversión</v>
      </c>
      <c r="Y3279" t="s">
        <v>3157</v>
      </c>
    </row>
    <row r="3280" spans="1:25">
      <c r="A3280" t="s">
        <v>3325</v>
      </c>
      <c r="B3280" t="s">
        <v>3362</v>
      </c>
      <c r="C3280" t="s">
        <v>7889</v>
      </c>
      <c r="D3280" t="s">
        <v>3076</v>
      </c>
      <c r="E3280" t="s">
        <v>3077</v>
      </c>
      <c r="F3280" t="s">
        <v>391</v>
      </c>
      <c r="G3280" t="s">
        <v>7717</v>
      </c>
      <c r="H3280" t="s">
        <v>303</v>
      </c>
      <c r="I3280" t="s">
        <v>305</v>
      </c>
      <c r="J3280" t="s">
        <v>246</v>
      </c>
      <c r="K3280" t="s">
        <v>3079</v>
      </c>
      <c r="L3280" t="s">
        <v>247</v>
      </c>
      <c r="M3280">
        <v>1590402</v>
      </c>
      <c r="N3280">
        <v>0</v>
      </c>
      <c r="O3280">
        <v>1590402</v>
      </c>
      <c r="P3280">
        <v>0</v>
      </c>
      <c r="Q3280" t="s">
        <v>7890</v>
      </c>
      <c r="R3280" t="s">
        <v>3245</v>
      </c>
      <c r="S3280" t="s">
        <v>7891</v>
      </c>
      <c r="T3280" t="s">
        <v>3085</v>
      </c>
      <c r="U3280" t="s">
        <v>7892</v>
      </c>
      <c r="V3280" t="s">
        <v>7893</v>
      </c>
      <c r="W3280" t="s">
        <v>7894</v>
      </c>
      <c r="X3280" t="str">
        <f t="shared" si="51"/>
        <v>Funcionamiento</v>
      </c>
      <c r="Y3280" t="s">
        <v>7717</v>
      </c>
    </row>
    <row r="3281" spans="1:25">
      <c r="A3281" t="s">
        <v>3325</v>
      </c>
      <c r="B3281" t="s">
        <v>3362</v>
      </c>
      <c r="C3281" t="s">
        <v>7889</v>
      </c>
      <c r="D3281" t="s">
        <v>3076</v>
      </c>
      <c r="E3281" t="s">
        <v>3077</v>
      </c>
      <c r="F3281" t="s">
        <v>391</v>
      </c>
      <c r="G3281" t="s">
        <v>7717</v>
      </c>
      <c r="H3281" t="s">
        <v>333</v>
      </c>
      <c r="I3281" t="s">
        <v>335</v>
      </c>
      <c r="J3281" t="s">
        <v>246</v>
      </c>
      <c r="K3281" t="s">
        <v>3079</v>
      </c>
      <c r="L3281" t="s">
        <v>247</v>
      </c>
      <c r="M3281">
        <v>90989</v>
      </c>
      <c r="N3281">
        <v>0</v>
      </c>
      <c r="O3281">
        <v>90989</v>
      </c>
      <c r="P3281">
        <v>0</v>
      </c>
      <c r="Q3281" t="s">
        <v>7890</v>
      </c>
      <c r="R3281" t="s">
        <v>3245</v>
      </c>
      <c r="S3281" t="s">
        <v>7891</v>
      </c>
      <c r="T3281" t="s">
        <v>3085</v>
      </c>
      <c r="U3281" t="s">
        <v>7892</v>
      </c>
      <c r="V3281" t="s">
        <v>7893</v>
      </c>
      <c r="W3281" t="s">
        <v>7894</v>
      </c>
      <c r="X3281" t="str">
        <f t="shared" si="51"/>
        <v>Funcionamiento</v>
      </c>
      <c r="Y3281" t="s">
        <v>7717</v>
      </c>
    </row>
    <row r="3282" spans="1:25">
      <c r="A3282" t="s">
        <v>3325</v>
      </c>
      <c r="B3282" t="s">
        <v>3362</v>
      </c>
      <c r="C3282" t="s">
        <v>7889</v>
      </c>
      <c r="D3282" t="s">
        <v>3076</v>
      </c>
      <c r="E3282" t="s">
        <v>3077</v>
      </c>
      <c r="F3282" t="s">
        <v>391</v>
      </c>
      <c r="G3282" t="s">
        <v>7717</v>
      </c>
      <c r="H3282" t="s">
        <v>348</v>
      </c>
      <c r="I3282" t="s">
        <v>349</v>
      </c>
      <c r="J3282" t="s">
        <v>246</v>
      </c>
      <c r="K3282" t="s">
        <v>3079</v>
      </c>
      <c r="L3282" t="s">
        <v>247</v>
      </c>
      <c r="M3282">
        <v>65775</v>
      </c>
      <c r="N3282">
        <v>0</v>
      </c>
      <c r="O3282">
        <v>65775</v>
      </c>
      <c r="P3282">
        <v>0</v>
      </c>
      <c r="Q3282" t="s">
        <v>7890</v>
      </c>
      <c r="R3282" t="s">
        <v>3245</v>
      </c>
      <c r="S3282" t="s">
        <v>7891</v>
      </c>
      <c r="T3282" t="s">
        <v>3085</v>
      </c>
      <c r="U3282" t="s">
        <v>7892</v>
      </c>
      <c r="V3282" t="s">
        <v>7893</v>
      </c>
      <c r="W3282" t="s">
        <v>7894</v>
      </c>
      <c r="X3282" t="str">
        <f t="shared" si="51"/>
        <v>Funcionamiento</v>
      </c>
      <c r="Y3282" t="s">
        <v>7717</v>
      </c>
    </row>
    <row r="3283" spans="1:25">
      <c r="A3283" t="s">
        <v>3325</v>
      </c>
      <c r="B3283" t="s">
        <v>3362</v>
      </c>
      <c r="C3283" t="s">
        <v>7889</v>
      </c>
      <c r="D3283" t="s">
        <v>3076</v>
      </c>
      <c r="E3283" t="s">
        <v>3077</v>
      </c>
      <c r="F3283" t="s">
        <v>391</v>
      </c>
      <c r="G3283" t="s">
        <v>7717</v>
      </c>
      <c r="H3283" t="s">
        <v>292</v>
      </c>
      <c r="I3283" t="s">
        <v>293</v>
      </c>
      <c r="J3283" t="s">
        <v>246</v>
      </c>
      <c r="K3283" t="s">
        <v>3079</v>
      </c>
      <c r="L3283" t="s">
        <v>247</v>
      </c>
      <c r="M3283">
        <v>50809032</v>
      </c>
      <c r="N3283">
        <v>-442279</v>
      </c>
      <c r="O3283">
        <v>50366753</v>
      </c>
      <c r="P3283">
        <v>0</v>
      </c>
      <c r="Q3283" t="s">
        <v>7890</v>
      </c>
      <c r="R3283" t="s">
        <v>3245</v>
      </c>
      <c r="S3283" t="s">
        <v>7891</v>
      </c>
      <c r="T3283" t="s">
        <v>3085</v>
      </c>
      <c r="U3283" t="s">
        <v>7892</v>
      </c>
      <c r="V3283" t="s">
        <v>7893</v>
      </c>
      <c r="W3283" t="s">
        <v>7894</v>
      </c>
      <c r="X3283" t="str">
        <f t="shared" si="51"/>
        <v>Funcionamiento</v>
      </c>
      <c r="Y3283" t="s">
        <v>7717</v>
      </c>
    </row>
    <row r="3284" spans="1:25">
      <c r="A3284" t="s">
        <v>3325</v>
      </c>
      <c r="B3284" t="s">
        <v>3362</v>
      </c>
      <c r="C3284" t="s">
        <v>7889</v>
      </c>
      <c r="D3284" t="s">
        <v>3076</v>
      </c>
      <c r="E3284" t="s">
        <v>3077</v>
      </c>
      <c r="F3284" t="s">
        <v>391</v>
      </c>
      <c r="G3284" t="s">
        <v>7717</v>
      </c>
      <c r="H3284" t="s">
        <v>294</v>
      </c>
      <c r="I3284" t="s">
        <v>296</v>
      </c>
      <c r="J3284" t="s">
        <v>246</v>
      </c>
      <c r="K3284" t="s">
        <v>3079</v>
      </c>
      <c r="L3284" t="s">
        <v>247</v>
      </c>
      <c r="M3284">
        <v>898933</v>
      </c>
      <c r="N3284">
        <v>0</v>
      </c>
      <c r="O3284">
        <v>898933</v>
      </c>
      <c r="P3284">
        <v>0</v>
      </c>
      <c r="Q3284" t="s">
        <v>7890</v>
      </c>
      <c r="R3284" t="s">
        <v>3245</v>
      </c>
      <c r="S3284" t="s">
        <v>7891</v>
      </c>
      <c r="T3284" t="s">
        <v>3085</v>
      </c>
      <c r="U3284" t="s">
        <v>7892</v>
      </c>
      <c r="V3284" t="s">
        <v>7893</v>
      </c>
      <c r="W3284" t="s">
        <v>7894</v>
      </c>
      <c r="X3284" t="str">
        <f t="shared" si="51"/>
        <v>Funcionamiento</v>
      </c>
      <c r="Y3284" t="s">
        <v>7717</v>
      </c>
    </row>
    <row r="3285" spans="1:25">
      <c r="A3285" t="s">
        <v>3325</v>
      </c>
      <c r="B3285" t="s">
        <v>3362</v>
      </c>
      <c r="C3285" t="s">
        <v>7889</v>
      </c>
      <c r="D3285" t="s">
        <v>3076</v>
      </c>
      <c r="E3285" t="s">
        <v>3077</v>
      </c>
      <c r="F3285" t="s">
        <v>391</v>
      </c>
      <c r="G3285" t="s">
        <v>7717</v>
      </c>
      <c r="H3285" t="s">
        <v>331</v>
      </c>
      <c r="I3285" t="s">
        <v>587</v>
      </c>
      <c r="J3285" t="s">
        <v>246</v>
      </c>
      <c r="K3285" t="s">
        <v>3079</v>
      </c>
      <c r="L3285" t="s">
        <v>247</v>
      </c>
      <c r="M3285">
        <v>1094078</v>
      </c>
      <c r="N3285">
        <v>0</v>
      </c>
      <c r="O3285">
        <v>1094078</v>
      </c>
      <c r="P3285">
        <v>0</v>
      </c>
      <c r="Q3285" t="s">
        <v>7890</v>
      </c>
      <c r="R3285" t="s">
        <v>3245</v>
      </c>
      <c r="S3285" t="s">
        <v>7891</v>
      </c>
      <c r="T3285" t="s">
        <v>3085</v>
      </c>
      <c r="U3285" t="s">
        <v>7892</v>
      </c>
      <c r="V3285" t="s">
        <v>7893</v>
      </c>
      <c r="W3285" t="s">
        <v>7894</v>
      </c>
      <c r="X3285" t="str">
        <f t="shared" si="51"/>
        <v>Funcionamiento</v>
      </c>
      <c r="Y3285" t="s">
        <v>7717</v>
      </c>
    </row>
    <row r="3286" spans="1:25">
      <c r="A3286" t="s">
        <v>3325</v>
      </c>
      <c r="B3286" t="s">
        <v>3362</v>
      </c>
      <c r="C3286" t="s">
        <v>7889</v>
      </c>
      <c r="D3286" t="s">
        <v>3076</v>
      </c>
      <c r="E3286" t="s">
        <v>3077</v>
      </c>
      <c r="F3286" t="s">
        <v>391</v>
      </c>
      <c r="G3286" t="s">
        <v>7717</v>
      </c>
      <c r="H3286" t="s">
        <v>336</v>
      </c>
      <c r="I3286" t="s">
        <v>337</v>
      </c>
      <c r="J3286" t="s">
        <v>246</v>
      </c>
      <c r="K3286" t="s">
        <v>3079</v>
      </c>
      <c r="L3286" t="s">
        <v>247</v>
      </c>
      <c r="M3286">
        <v>2354967</v>
      </c>
      <c r="N3286">
        <v>0</v>
      </c>
      <c r="O3286">
        <v>2354967</v>
      </c>
      <c r="P3286">
        <v>0</v>
      </c>
      <c r="Q3286" t="s">
        <v>7890</v>
      </c>
      <c r="R3286" t="s">
        <v>3245</v>
      </c>
      <c r="S3286" t="s">
        <v>7891</v>
      </c>
      <c r="T3286" t="s">
        <v>3085</v>
      </c>
      <c r="U3286" t="s">
        <v>7892</v>
      </c>
      <c r="V3286" t="s">
        <v>7893</v>
      </c>
      <c r="W3286" t="s">
        <v>7894</v>
      </c>
      <c r="X3286" t="str">
        <f t="shared" si="51"/>
        <v>Funcionamiento</v>
      </c>
      <c r="Y3286" t="s">
        <v>7717</v>
      </c>
    </row>
    <row r="3287" spans="1:25">
      <c r="A3287" t="s">
        <v>3325</v>
      </c>
      <c r="B3287" t="s">
        <v>3362</v>
      </c>
      <c r="C3287" t="s">
        <v>7889</v>
      </c>
      <c r="D3287" t="s">
        <v>3076</v>
      </c>
      <c r="E3287" t="s">
        <v>3077</v>
      </c>
      <c r="F3287" t="s">
        <v>391</v>
      </c>
      <c r="G3287" t="s">
        <v>7717</v>
      </c>
      <c r="H3287" t="s">
        <v>309</v>
      </c>
      <c r="I3287" t="s">
        <v>311</v>
      </c>
      <c r="J3287" t="s">
        <v>246</v>
      </c>
      <c r="K3287" t="s">
        <v>3079</v>
      </c>
      <c r="L3287" t="s">
        <v>247</v>
      </c>
      <c r="M3287">
        <v>1295619</v>
      </c>
      <c r="N3287">
        <v>0</v>
      </c>
      <c r="O3287">
        <v>1295619</v>
      </c>
      <c r="P3287">
        <v>0</v>
      </c>
      <c r="Q3287" t="s">
        <v>7890</v>
      </c>
      <c r="R3287" t="s">
        <v>3245</v>
      </c>
      <c r="S3287" t="s">
        <v>7891</v>
      </c>
      <c r="T3287" t="s">
        <v>3085</v>
      </c>
      <c r="U3287" t="s">
        <v>7892</v>
      </c>
      <c r="V3287" t="s">
        <v>7893</v>
      </c>
      <c r="W3287" t="s">
        <v>7894</v>
      </c>
      <c r="X3287" t="str">
        <f t="shared" si="51"/>
        <v>Funcionamiento</v>
      </c>
      <c r="Y3287" t="s">
        <v>7717</v>
      </c>
    </row>
    <row r="3288" spans="1:25">
      <c r="A3288" t="s">
        <v>3325</v>
      </c>
      <c r="B3288" t="s">
        <v>3362</v>
      </c>
      <c r="C3288" t="s">
        <v>7889</v>
      </c>
      <c r="D3288" t="s">
        <v>3076</v>
      </c>
      <c r="E3288" t="s">
        <v>3077</v>
      </c>
      <c r="F3288" t="s">
        <v>391</v>
      </c>
      <c r="G3288" t="s">
        <v>7717</v>
      </c>
      <c r="H3288" t="s">
        <v>312</v>
      </c>
      <c r="I3288" t="s">
        <v>3333</v>
      </c>
      <c r="J3288" t="s">
        <v>246</v>
      </c>
      <c r="K3288" t="s">
        <v>3079</v>
      </c>
      <c r="L3288" t="s">
        <v>247</v>
      </c>
      <c r="M3288">
        <v>1398815</v>
      </c>
      <c r="N3288">
        <v>0</v>
      </c>
      <c r="O3288">
        <v>1398815</v>
      </c>
      <c r="P3288">
        <v>0</v>
      </c>
      <c r="Q3288" t="s">
        <v>7890</v>
      </c>
      <c r="R3288" t="s">
        <v>3245</v>
      </c>
      <c r="S3288" t="s">
        <v>7891</v>
      </c>
      <c r="T3288" t="s">
        <v>3085</v>
      </c>
      <c r="U3288" t="s">
        <v>7892</v>
      </c>
      <c r="V3288" t="s">
        <v>7893</v>
      </c>
      <c r="W3288" t="s">
        <v>7894</v>
      </c>
      <c r="X3288" t="str">
        <f t="shared" si="51"/>
        <v>Funcionamiento</v>
      </c>
      <c r="Y3288" t="s">
        <v>7717</v>
      </c>
    </row>
    <row r="3289" spans="1:25">
      <c r="A3289" t="s">
        <v>3257</v>
      </c>
      <c r="B3289" t="s">
        <v>3362</v>
      </c>
      <c r="C3289" t="s">
        <v>7895</v>
      </c>
      <c r="D3289" t="s">
        <v>3076</v>
      </c>
      <c r="E3289" t="s">
        <v>3077</v>
      </c>
      <c r="F3289" t="s">
        <v>391</v>
      </c>
      <c r="G3289" t="s">
        <v>7717</v>
      </c>
      <c r="H3289" t="s">
        <v>322</v>
      </c>
      <c r="I3289" t="s">
        <v>323</v>
      </c>
      <c r="J3289" t="s">
        <v>246</v>
      </c>
      <c r="K3289" t="s">
        <v>3079</v>
      </c>
      <c r="L3289" t="s">
        <v>247</v>
      </c>
      <c r="M3289">
        <v>1767500</v>
      </c>
      <c r="N3289">
        <v>0</v>
      </c>
      <c r="O3289">
        <v>1767500</v>
      </c>
      <c r="P3289">
        <v>0</v>
      </c>
      <c r="Q3289" t="s">
        <v>7896</v>
      </c>
      <c r="R3289" t="s">
        <v>3336</v>
      </c>
      <c r="S3289" t="s">
        <v>3414</v>
      </c>
      <c r="T3289" t="s">
        <v>3085</v>
      </c>
      <c r="U3289" t="s">
        <v>7897</v>
      </c>
      <c r="V3289" t="s">
        <v>7898</v>
      </c>
      <c r="W3289" t="s">
        <v>3085</v>
      </c>
      <c r="X3289" t="str">
        <f t="shared" si="51"/>
        <v>Funcionamiento</v>
      </c>
      <c r="Y3289" t="s">
        <v>7717</v>
      </c>
    </row>
    <row r="3290" spans="1:25">
      <c r="A3290" t="s">
        <v>3257</v>
      </c>
      <c r="B3290" t="s">
        <v>3362</v>
      </c>
      <c r="C3290" t="s">
        <v>7895</v>
      </c>
      <c r="D3290" t="s">
        <v>3076</v>
      </c>
      <c r="E3290" t="s">
        <v>3077</v>
      </c>
      <c r="F3290" t="s">
        <v>391</v>
      </c>
      <c r="G3290" t="s">
        <v>7717</v>
      </c>
      <c r="H3290" t="s">
        <v>320</v>
      </c>
      <c r="I3290" t="s">
        <v>321</v>
      </c>
      <c r="J3290" t="s">
        <v>246</v>
      </c>
      <c r="K3290" t="s">
        <v>3079</v>
      </c>
      <c r="L3290" t="s">
        <v>247</v>
      </c>
      <c r="M3290">
        <v>615000</v>
      </c>
      <c r="N3290">
        <v>0</v>
      </c>
      <c r="O3290">
        <v>615000</v>
      </c>
      <c r="P3290">
        <v>0</v>
      </c>
      <c r="Q3290" t="s">
        <v>7896</v>
      </c>
      <c r="R3290" t="s">
        <v>3336</v>
      </c>
      <c r="S3290" t="s">
        <v>3414</v>
      </c>
      <c r="T3290" t="s">
        <v>3085</v>
      </c>
      <c r="U3290" t="s">
        <v>7897</v>
      </c>
      <c r="V3290" t="s">
        <v>7898</v>
      </c>
      <c r="W3290" t="s">
        <v>3085</v>
      </c>
      <c r="X3290" t="str">
        <f t="shared" si="51"/>
        <v>Funcionamiento</v>
      </c>
      <c r="Y3290" t="s">
        <v>7717</v>
      </c>
    </row>
    <row r="3291" spans="1:25">
      <c r="A3291" t="s">
        <v>3257</v>
      </c>
      <c r="B3291" t="s">
        <v>3362</v>
      </c>
      <c r="C3291" t="s">
        <v>7895</v>
      </c>
      <c r="D3291" t="s">
        <v>3076</v>
      </c>
      <c r="E3291" t="s">
        <v>3077</v>
      </c>
      <c r="F3291" t="s">
        <v>391</v>
      </c>
      <c r="G3291" t="s">
        <v>7717</v>
      </c>
      <c r="H3291" t="s">
        <v>324</v>
      </c>
      <c r="I3291" t="s">
        <v>325</v>
      </c>
      <c r="J3291" t="s">
        <v>246</v>
      </c>
      <c r="K3291" t="s">
        <v>3079</v>
      </c>
      <c r="L3291" t="s">
        <v>247</v>
      </c>
      <c r="M3291">
        <v>1178500</v>
      </c>
      <c r="N3291">
        <v>0</v>
      </c>
      <c r="O3291">
        <v>1178500</v>
      </c>
      <c r="P3291">
        <v>0</v>
      </c>
      <c r="Q3291" t="s">
        <v>7896</v>
      </c>
      <c r="R3291" t="s">
        <v>3336</v>
      </c>
      <c r="S3291" t="s">
        <v>3414</v>
      </c>
      <c r="T3291" t="s">
        <v>3085</v>
      </c>
      <c r="U3291" t="s">
        <v>7897</v>
      </c>
      <c r="V3291" t="s">
        <v>7898</v>
      </c>
      <c r="W3291" t="s">
        <v>3085</v>
      </c>
      <c r="X3291" t="str">
        <f t="shared" si="51"/>
        <v>Funcionamiento</v>
      </c>
      <c r="Y3291" t="s">
        <v>7717</v>
      </c>
    </row>
    <row r="3292" spans="1:25">
      <c r="A3292" t="s">
        <v>3257</v>
      </c>
      <c r="B3292" t="s">
        <v>3362</v>
      </c>
      <c r="C3292" t="s">
        <v>7895</v>
      </c>
      <c r="D3292" t="s">
        <v>3076</v>
      </c>
      <c r="E3292" t="s">
        <v>3077</v>
      </c>
      <c r="F3292" t="s">
        <v>391</v>
      </c>
      <c r="G3292" t="s">
        <v>7717</v>
      </c>
      <c r="H3292" t="s">
        <v>314</v>
      </c>
      <c r="I3292" t="s">
        <v>582</v>
      </c>
      <c r="J3292" t="s">
        <v>246</v>
      </c>
      <c r="K3292" t="s">
        <v>3079</v>
      </c>
      <c r="L3292" t="s">
        <v>247</v>
      </c>
      <c r="M3292">
        <v>6634500</v>
      </c>
      <c r="N3292">
        <v>0</v>
      </c>
      <c r="O3292">
        <v>6634500</v>
      </c>
      <c r="P3292">
        <v>0</v>
      </c>
      <c r="Q3292" t="s">
        <v>7896</v>
      </c>
      <c r="R3292" t="s">
        <v>3336</v>
      </c>
      <c r="S3292" t="s">
        <v>3414</v>
      </c>
      <c r="T3292" t="s">
        <v>3085</v>
      </c>
      <c r="U3292" t="s">
        <v>7897</v>
      </c>
      <c r="V3292" t="s">
        <v>7898</v>
      </c>
      <c r="W3292" t="s">
        <v>3085</v>
      </c>
      <c r="X3292" t="str">
        <f t="shared" si="51"/>
        <v>Funcionamiento</v>
      </c>
      <c r="Y3292" t="s">
        <v>7717</v>
      </c>
    </row>
    <row r="3293" spans="1:25">
      <c r="A3293" t="s">
        <v>3257</v>
      </c>
      <c r="B3293" t="s">
        <v>3362</v>
      </c>
      <c r="C3293" t="s">
        <v>7895</v>
      </c>
      <c r="D3293" t="s">
        <v>3076</v>
      </c>
      <c r="E3293" t="s">
        <v>3077</v>
      </c>
      <c r="F3293" t="s">
        <v>391</v>
      </c>
      <c r="G3293" t="s">
        <v>7717</v>
      </c>
      <c r="H3293" t="s">
        <v>316</v>
      </c>
      <c r="I3293" t="s">
        <v>583</v>
      </c>
      <c r="J3293" t="s">
        <v>246</v>
      </c>
      <c r="K3293" t="s">
        <v>3079</v>
      </c>
      <c r="L3293" t="s">
        <v>247</v>
      </c>
      <c r="M3293">
        <v>4699800</v>
      </c>
      <c r="N3293">
        <v>0</v>
      </c>
      <c r="O3293">
        <v>4699800</v>
      </c>
      <c r="P3293">
        <v>0</v>
      </c>
      <c r="Q3293" t="s">
        <v>7896</v>
      </c>
      <c r="R3293" t="s">
        <v>3336</v>
      </c>
      <c r="S3293" t="s">
        <v>3414</v>
      </c>
      <c r="T3293" t="s">
        <v>3085</v>
      </c>
      <c r="U3293" t="s">
        <v>7897</v>
      </c>
      <c r="V3293" t="s">
        <v>7898</v>
      </c>
      <c r="W3293" t="s">
        <v>3085</v>
      </c>
      <c r="X3293" t="str">
        <f t="shared" si="51"/>
        <v>Funcionamiento</v>
      </c>
      <c r="Y3293" t="s">
        <v>7717</v>
      </c>
    </row>
    <row r="3294" spans="1:25">
      <c r="A3294" t="s">
        <v>3257</v>
      </c>
      <c r="B3294" t="s">
        <v>3362</v>
      </c>
      <c r="C3294" t="s">
        <v>7895</v>
      </c>
      <c r="D3294" t="s">
        <v>3076</v>
      </c>
      <c r="E3294" t="s">
        <v>3077</v>
      </c>
      <c r="F3294" t="s">
        <v>391</v>
      </c>
      <c r="G3294" t="s">
        <v>7717</v>
      </c>
      <c r="H3294" t="s">
        <v>318</v>
      </c>
      <c r="I3294" t="s">
        <v>586</v>
      </c>
      <c r="J3294" t="s">
        <v>246</v>
      </c>
      <c r="K3294" t="s">
        <v>3079</v>
      </c>
      <c r="L3294" t="s">
        <v>247</v>
      </c>
      <c r="M3294">
        <v>2355800</v>
      </c>
      <c r="N3294">
        <v>0</v>
      </c>
      <c r="O3294">
        <v>2355800</v>
      </c>
      <c r="P3294">
        <v>0</v>
      </c>
      <c r="Q3294" t="s">
        <v>7896</v>
      </c>
      <c r="R3294" t="s">
        <v>3336</v>
      </c>
      <c r="S3294" t="s">
        <v>3414</v>
      </c>
      <c r="T3294" t="s">
        <v>3085</v>
      </c>
      <c r="U3294" t="s">
        <v>7897</v>
      </c>
      <c r="V3294" t="s">
        <v>7898</v>
      </c>
      <c r="W3294" t="s">
        <v>3085</v>
      </c>
      <c r="X3294" t="str">
        <f t="shared" si="51"/>
        <v>Funcionamiento</v>
      </c>
      <c r="Y3294" t="s">
        <v>7717</v>
      </c>
    </row>
    <row r="3295" spans="1:25">
      <c r="A3295" t="s">
        <v>3245</v>
      </c>
      <c r="B3295" t="s">
        <v>6840</v>
      </c>
      <c r="C3295" t="s">
        <v>7899</v>
      </c>
      <c r="D3295" t="s">
        <v>3076</v>
      </c>
      <c r="E3295" t="s">
        <v>3077</v>
      </c>
      <c r="F3295" t="s">
        <v>3149</v>
      </c>
      <c r="G3295" t="s">
        <v>7717</v>
      </c>
      <c r="H3295" t="s">
        <v>437</v>
      </c>
      <c r="I3295" t="s">
        <v>649</v>
      </c>
      <c r="J3295" t="s">
        <v>253</v>
      </c>
      <c r="K3295" t="s">
        <v>3115</v>
      </c>
      <c r="L3295" t="s">
        <v>247</v>
      </c>
      <c r="M3295">
        <v>6707010</v>
      </c>
      <c r="N3295">
        <v>-2831450</v>
      </c>
      <c r="O3295">
        <v>3875560</v>
      </c>
      <c r="P3295">
        <v>0</v>
      </c>
      <c r="Q3295" t="s">
        <v>7900</v>
      </c>
      <c r="R3295" t="s">
        <v>3350</v>
      </c>
      <c r="S3295" t="s">
        <v>3936</v>
      </c>
      <c r="T3295" t="s">
        <v>7901</v>
      </c>
      <c r="U3295" t="s">
        <v>7902</v>
      </c>
      <c r="V3295" t="s">
        <v>7903</v>
      </c>
      <c r="W3295" t="s">
        <v>3085</v>
      </c>
      <c r="X3295" t="str">
        <f t="shared" si="51"/>
        <v>Inversión</v>
      </c>
      <c r="Y3295" t="s">
        <v>3157</v>
      </c>
    </row>
    <row r="3296" spans="1:25">
      <c r="A3296" t="s">
        <v>3336</v>
      </c>
      <c r="B3296" t="s">
        <v>7904</v>
      </c>
      <c r="C3296" t="s">
        <v>7905</v>
      </c>
      <c r="D3296" t="s">
        <v>3076</v>
      </c>
      <c r="E3296" t="s">
        <v>3077</v>
      </c>
      <c r="F3296" t="s">
        <v>391</v>
      </c>
      <c r="G3296" t="s">
        <v>7717</v>
      </c>
      <c r="H3296" t="s">
        <v>303</v>
      </c>
      <c r="I3296" t="s">
        <v>305</v>
      </c>
      <c r="J3296" t="s">
        <v>246</v>
      </c>
      <c r="K3296" t="s">
        <v>3079</v>
      </c>
      <c r="L3296" t="s">
        <v>247</v>
      </c>
      <c r="M3296">
        <v>1778730</v>
      </c>
      <c r="N3296">
        <v>0</v>
      </c>
      <c r="O3296">
        <v>1778730</v>
      </c>
      <c r="P3296">
        <v>0</v>
      </c>
      <c r="Q3296" t="s">
        <v>7906</v>
      </c>
      <c r="R3296" t="s">
        <v>3265</v>
      </c>
      <c r="S3296" t="s">
        <v>7907</v>
      </c>
      <c r="T3296" t="s">
        <v>3085</v>
      </c>
      <c r="U3296" t="s">
        <v>7908</v>
      </c>
      <c r="V3296" t="s">
        <v>7909</v>
      </c>
      <c r="W3296" t="s">
        <v>3085</v>
      </c>
      <c r="X3296" t="str">
        <f t="shared" si="51"/>
        <v>Funcionamiento</v>
      </c>
      <c r="Y3296" t="s">
        <v>7717</v>
      </c>
    </row>
    <row r="3297" spans="1:25">
      <c r="A3297" t="s">
        <v>3336</v>
      </c>
      <c r="B3297" t="s">
        <v>7904</v>
      </c>
      <c r="C3297" t="s">
        <v>7905</v>
      </c>
      <c r="D3297" t="s">
        <v>3076</v>
      </c>
      <c r="E3297" t="s">
        <v>3077</v>
      </c>
      <c r="F3297" t="s">
        <v>391</v>
      </c>
      <c r="G3297" t="s">
        <v>7717</v>
      </c>
      <c r="H3297" t="s">
        <v>309</v>
      </c>
      <c r="I3297" t="s">
        <v>311</v>
      </c>
      <c r="J3297" t="s">
        <v>246</v>
      </c>
      <c r="K3297" t="s">
        <v>3079</v>
      </c>
      <c r="L3297" t="s">
        <v>247</v>
      </c>
      <c r="M3297">
        <v>1666219</v>
      </c>
      <c r="N3297">
        <v>0</v>
      </c>
      <c r="O3297">
        <v>1666219</v>
      </c>
      <c r="P3297">
        <v>0</v>
      </c>
      <c r="Q3297" t="s">
        <v>7906</v>
      </c>
      <c r="R3297" t="s">
        <v>3265</v>
      </c>
      <c r="S3297" t="s">
        <v>7907</v>
      </c>
      <c r="T3297" t="s">
        <v>3085</v>
      </c>
      <c r="U3297" t="s">
        <v>7908</v>
      </c>
      <c r="V3297" t="s">
        <v>7909</v>
      </c>
      <c r="W3297" t="s">
        <v>3085</v>
      </c>
      <c r="X3297" t="str">
        <f t="shared" si="51"/>
        <v>Funcionamiento</v>
      </c>
      <c r="Y3297" t="s">
        <v>7717</v>
      </c>
    </row>
    <row r="3298" spans="1:25">
      <c r="A3298" t="s">
        <v>3336</v>
      </c>
      <c r="B3298" t="s">
        <v>7904</v>
      </c>
      <c r="C3298" t="s">
        <v>7905</v>
      </c>
      <c r="D3298" t="s">
        <v>3076</v>
      </c>
      <c r="E3298" t="s">
        <v>3077</v>
      </c>
      <c r="F3298" t="s">
        <v>391</v>
      </c>
      <c r="G3298" t="s">
        <v>7717</v>
      </c>
      <c r="H3298" t="s">
        <v>333</v>
      </c>
      <c r="I3298" t="s">
        <v>335</v>
      </c>
      <c r="J3298" t="s">
        <v>246</v>
      </c>
      <c r="K3298" t="s">
        <v>3079</v>
      </c>
      <c r="L3298" t="s">
        <v>247</v>
      </c>
      <c r="M3298">
        <v>160975</v>
      </c>
      <c r="N3298">
        <v>0</v>
      </c>
      <c r="O3298">
        <v>160975</v>
      </c>
      <c r="P3298">
        <v>0</v>
      </c>
      <c r="Q3298" t="s">
        <v>7906</v>
      </c>
      <c r="R3298" t="s">
        <v>3265</v>
      </c>
      <c r="S3298" t="s">
        <v>7907</v>
      </c>
      <c r="T3298" t="s">
        <v>3085</v>
      </c>
      <c r="U3298" t="s">
        <v>7908</v>
      </c>
      <c r="V3298" t="s">
        <v>7909</v>
      </c>
      <c r="W3298" t="s">
        <v>3085</v>
      </c>
      <c r="X3298" t="str">
        <f t="shared" si="51"/>
        <v>Funcionamiento</v>
      </c>
      <c r="Y3298" t="s">
        <v>7717</v>
      </c>
    </row>
    <row r="3299" spans="1:25">
      <c r="A3299" t="s">
        <v>3336</v>
      </c>
      <c r="B3299" t="s">
        <v>7904</v>
      </c>
      <c r="C3299" t="s">
        <v>7905</v>
      </c>
      <c r="D3299" t="s">
        <v>3076</v>
      </c>
      <c r="E3299" t="s">
        <v>3077</v>
      </c>
      <c r="F3299" t="s">
        <v>391</v>
      </c>
      <c r="G3299" t="s">
        <v>7717</v>
      </c>
      <c r="H3299" t="s">
        <v>292</v>
      </c>
      <c r="I3299" t="s">
        <v>293</v>
      </c>
      <c r="J3299" t="s">
        <v>246</v>
      </c>
      <c r="K3299" t="s">
        <v>3079</v>
      </c>
      <c r="L3299" t="s">
        <v>247</v>
      </c>
      <c r="M3299">
        <v>49933482</v>
      </c>
      <c r="N3299">
        <v>0</v>
      </c>
      <c r="O3299">
        <v>49933482</v>
      </c>
      <c r="P3299">
        <v>0</v>
      </c>
      <c r="Q3299" t="s">
        <v>7906</v>
      </c>
      <c r="R3299" t="s">
        <v>3265</v>
      </c>
      <c r="S3299" t="s">
        <v>7907</v>
      </c>
      <c r="T3299" t="s">
        <v>3085</v>
      </c>
      <c r="U3299" t="s">
        <v>7908</v>
      </c>
      <c r="V3299" t="s">
        <v>7909</v>
      </c>
      <c r="W3299" t="s">
        <v>3085</v>
      </c>
      <c r="X3299" t="str">
        <f t="shared" si="51"/>
        <v>Funcionamiento</v>
      </c>
      <c r="Y3299" t="s">
        <v>7717</v>
      </c>
    </row>
    <row r="3300" spans="1:25">
      <c r="A3300" t="s">
        <v>3336</v>
      </c>
      <c r="B3300" t="s">
        <v>7904</v>
      </c>
      <c r="C3300" t="s">
        <v>7905</v>
      </c>
      <c r="D3300" t="s">
        <v>3076</v>
      </c>
      <c r="E3300" t="s">
        <v>3077</v>
      </c>
      <c r="F3300" t="s">
        <v>391</v>
      </c>
      <c r="G3300" t="s">
        <v>7717</v>
      </c>
      <c r="H3300" t="s">
        <v>294</v>
      </c>
      <c r="I3300" t="s">
        <v>296</v>
      </c>
      <c r="J3300" t="s">
        <v>246</v>
      </c>
      <c r="K3300" t="s">
        <v>3079</v>
      </c>
      <c r="L3300" t="s">
        <v>247</v>
      </c>
      <c r="M3300">
        <v>1000283</v>
      </c>
      <c r="N3300">
        <v>0</v>
      </c>
      <c r="O3300">
        <v>1000283</v>
      </c>
      <c r="P3300">
        <v>0</v>
      </c>
      <c r="Q3300" t="s">
        <v>7906</v>
      </c>
      <c r="R3300" t="s">
        <v>3265</v>
      </c>
      <c r="S3300" t="s">
        <v>7907</v>
      </c>
      <c r="T3300" t="s">
        <v>3085</v>
      </c>
      <c r="U3300" t="s">
        <v>7908</v>
      </c>
      <c r="V3300" t="s">
        <v>7909</v>
      </c>
      <c r="W3300" t="s">
        <v>3085</v>
      </c>
      <c r="X3300" t="str">
        <f t="shared" si="51"/>
        <v>Funcionamiento</v>
      </c>
      <c r="Y3300" t="s">
        <v>7717</v>
      </c>
    </row>
    <row r="3301" spans="1:25">
      <c r="A3301" t="s">
        <v>3336</v>
      </c>
      <c r="B3301" t="s">
        <v>7904</v>
      </c>
      <c r="C3301" t="s">
        <v>7905</v>
      </c>
      <c r="D3301" t="s">
        <v>3076</v>
      </c>
      <c r="E3301" t="s">
        <v>3077</v>
      </c>
      <c r="F3301" t="s">
        <v>391</v>
      </c>
      <c r="G3301" t="s">
        <v>7717</v>
      </c>
      <c r="H3301" t="s">
        <v>312</v>
      </c>
      <c r="I3301" t="s">
        <v>3333</v>
      </c>
      <c r="J3301" t="s">
        <v>246</v>
      </c>
      <c r="K3301" t="s">
        <v>3079</v>
      </c>
      <c r="L3301" t="s">
        <v>247</v>
      </c>
      <c r="M3301">
        <v>1556524</v>
      </c>
      <c r="N3301">
        <v>0</v>
      </c>
      <c r="O3301">
        <v>1556524</v>
      </c>
      <c r="P3301">
        <v>0</v>
      </c>
      <c r="Q3301" t="s">
        <v>7906</v>
      </c>
      <c r="R3301" t="s">
        <v>3265</v>
      </c>
      <c r="S3301" t="s">
        <v>7907</v>
      </c>
      <c r="T3301" t="s">
        <v>3085</v>
      </c>
      <c r="U3301" t="s">
        <v>7908</v>
      </c>
      <c r="V3301" t="s">
        <v>7909</v>
      </c>
      <c r="W3301" t="s">
        <v>3085</v>
      </c>
      <c r="X3301" t="str">
        <f t="shared" si="51"/>
        <v>Funcionamiento</v>
      </c>
      <c r="Y3301" t="s">
        <v>7717</v>
      </c>
    </row>
    <row r="3302" spans="1:25">
      <c r="A3302" t="s">
        <v>3336</v>
      </c>
      <c r="B3302" t="s">
        <v>7904</v>
      </c>
      <c r="C3302" t="s">
        <v>7905</v>
      </c>
      <c r="D3302" t="s">
        <v>3076</v>
      </c>
      <c r="E3302" t="s">
        <v>3077</v>
      </c>
      <c r="F3302" t="s">
        <v>391</v>
      </c>
      <c r="G3302" t="s">
        <v>7717</v>
      </c>
      <c r="H3302" t="s">
        <v>331</v>
      </c>
      <c r="I3302" t="s">
        <v>587</v>
      </c>
      <c r="J3302" t="s">
        <v>246</v>
      </c>
      <c r="K3302" t="s">
        <v>3079</v>
      </c>
      <c r="L3302" t="s">
        <v>247</v>
      </c>
      <c r="M3302">
        <v>1580023</v>
      </c>
      <c r="N3302">
        <v>0</v>
      </c>
      <c r="O3302">
        <v>1580023</v>
      </c>
      <c r="P3302">
        <v>0</v>
      </c>
      <c r="Q3302" t="s">
        <v>7906</v>
      </c>
      <c r="R3302" t="s">
        <v>3265</v>
      </c>
      <c r="S3302" t="s">
        <v>7907</v>
      </c>
      <c r="T3302" t="s">
        <v>3085</v>
      </c>
      <c r="U3302" t="s">
        <v>7908</v>
      </c>
      <c r="V3302" t="s">
        <v>7909</v>
      </c>
      <c r="W3302" t="s">
        <v>3085</v>
      </c>
      <c r="X3302" t="str">
        <f t="shared" si="51"/>
        <v>Funcionamiento</v>
      </c>
      <c r="Y3302" t="s">
        <v>7717</v>
      </c>
    </row>
    <row r="3303" spans="1:25">
      <c r="A3303" t="s">
        <v>3336</v>
      </c>
      <c r="B3303" t="s">
        <v>7904</v>
      </c>
      <c r="C3303" t="s">
        <v>7905</v>
      </c>
      <c r="D3303" t="s">
        <v>3076</v>
      </c>
      <c r="E3303" t="s">
        <v>3077</v>
      </c>
      <c r="F3303" t="s">
        <v>391</v>
      </c>
      <c r="G3303" t="s">
        <v>7717</v>
      </c>
      <c r="H3303" t="s">
        <v>358</v>
      </c>
      <c r="I3303" t="s">
        <v>359</v>
      </c>
      <c r="J3303" t="s">
        <v>246</v>
      </c>
      <c r="K3303" t="s">
        <v>3079</v>
      </c>
      <c r="L3303" t="s">
        <v>247</v>
      </c>
      <c r="M3303">
        <v>510427</v>
      </c>
      <c r="N3303">
        <v>0</v>
      </c>
      <c r="O3303">
        <v>510427</v>
      </c>
      <c r="P3303">
        <v>0</v>
      </c>
      <c r="Q3303" t="s">
        <v>7906</v>
      </c>
      <c r="R3303" t="s">
        <v>3265</v>
      </c>
      <c r="S3303" t="s">
        <v>7907</v>
      </c>
      <c r="T3303" t="s">
        <v>3085</v>
      </c>
      <c r="U3303" t="s">
        <v>7908</v>
      </c>
      <c r="V3303" t="s">
        <v>7909</v>
      </c>
      <c r="W3303" t="s">
        <v>3085</v>
      </c>
      <c r="X3303" t="str">
        <f t="shared" si="51"/>
        <v>Funcionamiento</v>
      </c>
      <c r="Y3303" t="s">
        <v>7717</v>
      </c>
    </row>
    <row r="3304" spans="1:25">
      <c r="A3304" t="s">
        <v>3336</v>
      </c>
      <c r="B3304" t="s">
        <v>7904</v>
      </c>
      <c r="C3304" t="s">
        <v>7905</v>
      </c>
      <c r="D3304" t="s">
        <v>3076</v>
      </c>
      <c r="E3304" t="s">
        <v>3077</v>
      </c>
      <c r="F3304" t="s">
        <v>391</v>
      </c>
      <c r="G3304" t="s">
        <v>7717</v>
      </c>
      <c r="H3304" t="s">
        <v>336</v>
      </c>
      <c r="I3304" t="s">
        <v>337</v>
      </c>
      <c r="J3304" t="s">
        <v>246</v>
      </c>
      <c r="K3304" t="s">
        <v>3079</v>
      </c>
      <c r="L3304" t="s">
        <v>247</v>
      </c>
      <c r="M3304">
        <v>2354967</v>
      </c>
      <c r="N3304">
        <v>0</v>
      </c>
      <c r="O3304">
        <v>2354967</v>
      </c>
      <c r="P3304">
        <v>0</v>
      </c>
      <c r="Q3304" t="s">
        <v>7906</v>
      </c>
      <c r="R3304" t="s">
        <v>3265</v>
      </c>
      <c r="S3304" t="s">
        <v>7907</v>
      </c>
      <c r="T3304" t="s">
        <v>3085</v>
      </c>
      <c r="U3304" t="s">
        <v>7908</v>
      </c>
      <c r="V3304" t="s">
        <v>7909</v>
      </c>
      <c r="W3304" t="s">
        <v>3085</v>
      </c>
      <c r="X3304" t="str">
        <f t="shared" si="51"/>
        <v>Funcionamiento</v>
      </c>
      <c r="Y3304" t="s">
        <v>7717</v>
      </c>
    </row>
    <row r="3305" spans="1:25">
      <c r="A3305" t="s">
        <v>3343</v>
      </c>
      <c r="B3305" t="s">
        <v>7904</v>
      </c>
      <c r="C3305" t="s">
        <v>7910</v>
      </c>
      <c r="D3305" t="s">
        <v>3076</v>
      </c>
      <c r="E3305" t="s">
        <v>3077</v>
      </c>
      <c r="F3305" t="s">
        <v>391</v>
      </c>
      <c r="G3305" t="s">
        <v>7717</v>
      </c>
      <c r="H3305" t="s">
        <v>314</v>
      </c>
      <c r="I3305" t="s">
        <v>582</v>
      </c>
      <c r="J3305" t="s">
        <v>246</v>
      </c>
      <c r="K3305" t="s">
        <v>3079</v>
      </c>
      <c r="L3305" t="s">
        <v>247</v>
      </c>
      <c r="M3305">
        <v>6347500</v>
      </c>
      <c r="N3305">
        <v>0</v>
      </c>
      <c r="O3305">
        <v>6347500</v>
      </c>
      <c r="P3305">
        <v>0</v>
      </c>
      <c r="Q3305" t="s">
        <v>7911</v>
      </c>
      <c r="R3305" t="s">
        <v>3365</v>
      </c>
      <c r="S3305" t="s">
        <v>3613</v>
      </c>
      <c r="T3305" t="s">
        <v>3085</v>
      </c>
      <c r="U3305" t="s">
        <v>7912</v>
      </c>
      <c r="V3305" t="s">
        <v>7913</v>
      </c>
      <c r="W3305" t="s">
        <v>3085</v>
      </c>
      <c r="X3305" t="str">
        <f t="shared" si="51"/>
        <v>Funcionamiento</v>
      </c>
      <c r="Y3305" t="s">
        <v>7717</v>
      </c>
    </row>
    <row r="3306" spans="1:25">
      <c r="A3306" t="s">
        <v>3343</v>
      </c>
      <c r="B3306" t="s">
        <v>7904</v>
      </c>
      <c r="C3306" t="s">
        <v>7910</v>
      </c>
      <c r="D3306" t="s">
        <v>3076</v>
      </c>
      <c r="E3306" t="s">
        <v>3077</v>
      </c>
      <c r="F3306" t="s">
        <v>391</v>
      </c>
      <c r="G3306" t="s">
        <v>7717</v>
      </c>
      <c r="H3306" t="s">
        <v>320</v>
      </c>
      <c r="I3306" t="s">
        <v>321</v>
      </c>
      <c r="J3306" t="s">
        <v>246</v>
      </c>
      <c r="K3306" t="s">
        <v>3079</v>
      </c>
      <c r="L3306" t="s">
        <v>247</v>
      </c>
      <c r="M3306">
        <v>577300</v>
      </c>
      <c r="N3306">
        <v>0</v>
      </c>
      <c r="O3306">
        <v>577300</v>
      </c>
      <c r="P3306">
        <v>0</v>
      </c>
      <c r="Q3306" t="s">
        <v>7911</v>
      </c>
      <c r="R3306" t="s">
        <v>3365</v>
      </c>
      <c r="S3306" t="s">
        <v>3613</v>
      </c>
      <c r="T3306" t="s">
        <v>3085</v>
      </c>
      <c r="U3306" t="s">
        <v>7912</v>
      </c>
      <c r="V3306" t="s">
        <v>7913</v>
      </c>
      <c r="W3306" t="s">
        <v>3085</v>
      </c>
      <c r="X3306" t="str">
        <f t="shared" si="51"/>
        <v>Funcionamiento</v>
      </c>
      <c r="Y3306" t="s">
        <v>7717</v>
      </c>
    </row>
    <row r="3307" spans="1:25">
      <c r="A3307" t="s">
        <v>3343</v>
      </c>
      <c r="B3307" t="s">
        <v>7904</v>
      </c>
      <c r="C3307" t="s">
        <v>7910</v>
      </c>
      <c r="D3307" t="s">
        <v>3076</v>
      </c>
      <c r="E3307" t="s">
        <v>3077</v>
      </c>
      <c r="F3307" t="s">
        <v>391</v>
      </c>
      <c r="G3307" t="s">
        <v>7717</v>
      </c>
      <c r="H3307" t="s">
        <v>316</v>
      </c>
      <c r="I3307" t="s">
        <v>583</v>
      </c>
      <c r="J3307" t="s">
        <v>246</v>
      </c>
      <c r="K3307" t="s">
        <v>3079</v>
      </c>
      <c r="L3307" t="s">
        <v>247</v>
      </c>
      <c r="M3307">
        <v>4496400</v>
      </c>
      <c r="N3307">
        <v>0</v>
      </c>
      <c r="O3307">
        <v>4496400</v>
      </c>
      <c r="P3307">
        <v>0</v>
      </c>
      <c r="Q3307" t="s">
        <v>7911</v>
      </c>
      <c r="R3307" t="s">
        <v>3365</v>
      </c>
      <c r="S3307" t="s">
        <v>3613</v>
      </c>
      <c r="T3307" t="s">
        <v>3085</v>
      </c>
      <c r="U3307" t="s">
        <v>7912</v>
      </c>
      <c r="V3307" t="s">
        <v>7913</v>
      </c>
      <c r="W3307" t="s">
        <v>3085</v>
      </c>
      <c r="X3307" t="str">
        <f t="shared" si="51"/>
        <v>Funcionamiento</v>
      </c>
      <c r="Y3307" t="s">
        <v>7717</v>
      </c>
    </row>
    <row r="3308" spans="1:25">
      <c r="A3308" t="s">
        <v>3343</v>
      </c>
      <c r="B3308" t="s">
        <v>7904</v>
      </c>
      <c r="C3308" t="s">
        <v>7910</v>
      </c>
      <c r="D3308" t="s">
        <v>3076</v>
      </c>
      <c r="E3308" t="s">
        <v>3077</v>
      </c>
      <c r="F3308" t="s">
        <v>391</v>
      </c>
      <c r="G3308" t="s">
        <v>7717</v>
      </c>
      <c r="H3308" t="s">
        <v>318</v>
      </c>
      <c r="I3308" t="s">
        <v>586</v>
      </c>
      <c r="J3308" t="s">
        <v>246</v>
      </c>
      <c r="K3308" t="s">
        <v>3079</v>
      </c>
      <c r="L3308" t="s">
        <v>247</v>
      </c>
      <c r="M3308">
        <v>2306600</v>
      </c>
      <c r="N3308">
        <v>0</v>
      </c>
      <c r="O3308">
        <v>2306600</v>
      </c>
      <c r="P3308">
        <v>0</v>
      </c>
      <c r="Q3308" t="s">
        <v>7911</v>
      </c>
      <c r="R3308" t="s">
        <v>3365</v>
      </c>
      <c r="S3308" t="s">
        <v>3613</v>
      </c>
      <c r="T3308" t="s">
        <v>3085</v>
      </c>
      <c r="U3308" t="s">
        <v>7912</v>
      </c>
      <c r="V3308" t="s">
        <v>7913</v>
      </c>
      <c r="W3308" t="s">
        <v>3085</v>
      </c>
      <c r="X3308" t="str">
        <f t="shared" si="51"/>
        <v>Funcionamiento</v>
      </c>
      <c r="Y3308" t="s">
        <v>7717</v>
      </c>
    </row>
    <row r="3309" spans="1:25">
      <c r="A3309" t="s">
        <v>3343</v>
      </c>
      <c r="B3309" t="s">
        <v>7904</v>
      </c>
      <c r="C3309" t="s">
        <v>7910</v>
      </c>
      <c r="D3309" t="s">
        <v>3076</v>
      </c>
      <c r="E3309" t="s">
        <v>3077</v>
      </c>
      <c r="F3309" t="s">
        <v>391</v>
      </c>
      <c r="G3309" t="s">
        <v>7717</v>
      </c>
      <c r="H3309" t="s">
        <v>324</v>
      </c>
      <c r="I3309" t="s">
        <v>325</v>
      </c>
      <c r="J3309" t="s">
        <v>246</v>
      </c>
      <c r="K3309" t="s">
        <v>3079</v>
      </c>
      <c r="L3309" t="s">
        <v>247</v>
      </c>
      <c r="M3309">
        <v>1153800</v>
      </c>
      <c r="N3309">
        <v>0</v>
      </c>
      <c r="O3309">
        <v>1153800</v>
      </c>
      <c r="P3309">
        <v>0</v>
      </c>
      <c r="Q3309" t="s">
        <v>7911</v>
      </c>
      <c r="R3309" t="s">
        <v>3365</v>
      </c>
      <c r="S3309" t="s">
        <v>3613</v>
      </c>
      <c r="T3309" t="s">
        <v>3085</v>
      </c>
      <c r="U3309" t="s">
        <v>7912</v>
      </c>
      <c r="V3309" t="s">
        <v>7913</v>
      </c>
      <c r="W3309" t="s">
        <v>3085</v>
      </c>
      <c r="X3309" t="str">
        <f t="shared" si="51"/>
        <v>Funcionamiento</v>
      </c>
      <c r="Y3309" t="s">
        <v>7717</v>
      </c>
    </row>
    <row r="3310" spans="1:25">
      <c r="A3310" t="s">
        <v>3343</v>
      </c>
      <c r="B3310" t="s">
        <v>7904</v>
      </c>
      <c r="C3310" t="s">
        <v>7910</v>
      </c>
      <c r="D3310" t="s">
        <v>3076</v>
      </c>
      <c r="E3310" t="s">
        <v>3077</v>
      </c>
      <c r="F3310" t="s">
        <v>391</v>
      </c>
      <c r="G3310" t="s">
        <v>7717</v>
      </c>
      <c r="H3310" t="s">
        <v>322</v>
      </c>
      <c r="I3310" t="s">
        <v>323</v>
      </c>
      <c r="J3310" t="s">
        <v>246</v>
      </c>
      <c r="K3310" t="s">
        <v>3079</v>
      </c>
      <c r="L3310" t="s">
        <v>247</v>
      </c>
      <c r="M3310">
        <v>1730600</v>
      </c>
      <c r="N3310">
        <v>0</v>
      </c>
      <c r="O3310">
        <v>1730600</v>
      </c>
      <c r="P3310">
        <v>0</v>
      </c>
      <c r="Q3310" t="s">
        <v>7911</v>
      </c>
      <c r="R3310" t="s">
        <v>3365</v>
      </c>
      <c r="S3310" t="s">
        <v>3613</v>
      </c>
      <c r="T3310" t="s">
        <v>3085</v>
      </c>
      <c r="U3310" t="s">
        <v>7912</v>
      </c>
      <c r="V3310" t="s">
        <v>7913</v>
      </c>
      <c r="W3310" t="s">
        <v>3085</v>
      </c>
      <c r="X3310" t="str">
        <f t="shared" si="51"/>
        <v>Funcionamiento</v>
      </c>
      <c r="Y3310" t="s">
        <v>7717</v>
      </c>
    </row>
    <row r="3311" spans="1:25">
      <c r="A3311" t="s">
        <v>3350</v>
      </c>
      <c r="B3311" t="s">
        <v>3443</v>
      </c>
      <c r="C3311" t="s">
        <v>7914</v>
      </c>
      <c r="D3311" t="s">
        <v>3076</v>
      </c>
      <c r="E3311" t="s">
        <v>3077</v>
      </c>
      <c r="F3311" t="s">
        <v>3149</v>
      </c>
      <c r="G3311" t="s">
        <v>7717</v>
      </c>
      <c r="H3311" t="s">
        <v>437</v>
      </c>
      <c r="I3311" t="s">
        <v>649</v>
      </c>
      <c r="J3311" t="s">
        <v>246</v>
      </c>
      <c r="K3311" t="s">
        <v>3150</v>
      </c>
      <c r="L3311" t="s">
        <v>247</v>
      </c>
      <c r="M3311">
        <v>6484183</v>
      </c>
      <c r="N3311">
        <v>-1037470</v>
      </c>
      <c r="O3311">
        <v>5446713</v>
      </c>
      <c r="P3311">
        <v>0</v>
      </c>
      <c r="Q3311" t="s">
        <v>7915</v>
      </c>
      <c r="R3311" t="s">
        <v>3264</v>
      </c>
      <c r="S3311" t="s">
        <v>3565</v>
      </c>
      <c r="T3311" t="s">
        <v>7916</v>
      </c>
      <c r="U3311" t="s">
        <v>7917</v>
      </c>
      <c r="V3311" t="s">
        <v>7918</v>
      </c>
      <c r="W3311" t="s">
        <v>3085</v>
      </c>
      <c r="X3311" t="str">
        <f t="shared" si="51"/>
        <v>Inversión</v>
      </c>
      <c r="Y3311" t="s">
        <v>3157</v>
      </c>
    </row>
    <row r="3312" spans="1:25">
      <c r="A3312" t="s">
        <v>3265</v>
      </c>
      <c r="B3312" t="s">
        <v>3443</v>
      </c>
      <c r="C3312" t="s">
        <v>7919</v>
      </c>
      <c r="D3312" t="s">
        <v>3076</v>
      </c>
      <c r="E3312" t="s">
        <v>3331</v>
      </c>
      <c r="F3312" t="s">
        <v>3149</v>
      </c>
      <c r="G3312" t="s">
        <v>7717</v>
      </c>
      <c r="H3312" t="s">
        <v>437</v>
      </c>
      <c r="I3312" t="s">
        <v>649</v>
      </c>
      <c r="J3312" t="s">
        <v>246</v>
      </c>
      <c r="K3312" t="s">
        <v>3150</v>
      </c>
      <c r="L3312" t="s">
        <v>247</v>
      </c>
      <c r="M3312">
        <v>9623700</v>
      </c>
      <c r="N3312">
        <v>-9623700</v>
      </c>
      <c r="O3312">
        <v>0</v>
      </c>
      <c r="P3312">
        <v>0</v>
      </c>
      <c r="Q3312" t="s">
        <v>7920</v>
      </c>
      <c r="R3312" t="s">
        <v>3417</v>
      </c>
      <c r="S3312" t="s">
        <v>3085</v>
      </c>
      <c r="T3312" t="s">
        <v>3085</v>
      </c>
      <c r="U3312" t="s">
        <v>3085</v>
      </c>
      <c r="V3312" t="s">
        <v>3085</v>
      </c>
      <c r="W3312" t="s">
        <v>3085</v>
      </c>
      <c r="X3312" t="str">
        <f t="shared" si="51"/>
        <v>Inversión</v>
      </c>
      <c r="Y3312" t="s">
        <v>3157</v>
      </c>
    </row>
    <row r="3313" spans="1:25">
      <c r="A3313" t="s">
        <v>3365</v>
      </c>
      <c r="B3313" t="s">
        <v>3443</v>
      </c>
      <c r="C3313" t="s">
        <v>7921</v>
      </c>
      <c r="D3313" t="s">
        <v>3076</v>
      </c>
      <c r="E3313" t="s">
        <v>3077</v>
      </c>
      <c r="F3313" t="s">
        <v>3149</v>
      </c>
      <c r="G3313" t="s">
        <v>7717</v>
      </c>
      <c r="H3313" t="s">
        <v>437</v>
      </c>
      <c r="I3313" t="s">
        <v>649</v>
      </c>
      <c r="J3313" t="s">
        <v>246</v>
      </c>
      <c r="K3313" t="s">
        <v>3079</v>
      </c>
      <c r="L3313" t="s">
        <v>247</v>
      </c>
      <c r="M3313">
        <v>1651692</v>
      </c>
      <c r="N3313">
        <v>-165169</v>
      </c>
      <c r="O3313">
        <v>1486523</v>
      </c>
      <c r="P3313">
        <v>0</v>
      </c>
      <c r="Q3313" t="s">
        <v>7922</v>
      </c>
      <c r="R3313" t="s">
        <v>3385</v>
      </c>
      <c r="S3313" t="s">
        <v>3319</v>
      </c>
      <c r="T3313" t="s">
        <v>3853</v>
      </c>
      <c r="U3313" t="s">
        <v>7923</v>
      </c>
      <c r="V3313" t="s">
        <v>7924</v>
      </c>
      <c r="W3313" t="s">
        <v>3085</v>
      </c>
      <c r="X3313" t="str">
        <f t="shared" si="51"/>
        <v>Inversión</v>
      </c>
      <c r="Y3313" t="s">
        <v>3157</v>
      </c>
    </row>
    <row r="3314" spans="1:25">
      <c r="A3314" t="s">
        <v>3264</v>
      </c>
      <c r="B3314" t="s">
        <v>3443</v>
      </c>
      <c r="C3314" t="s">
        <v>7925</v>
      </c>
      <c r="D3314" t="s">
        <v>3076</v>
      </c>
      <c r="E3314" t="s">
        <v>3077</v>
      </c>
      <c r="F3314" t="s">
        <v>3149</v>
      </c>
      <c r="G3314" t="s">
        <v>7717</v>
      </c>
      <c r="H3314" t="s">
        <v>437</v>
      </c>
      <c r="I3314" t="s">
        <v>649</v>
      </c>
      <c r="J3314" t="s">
        <v>253</v>
      </c>
      <c r="K3314" t="s">
        <v>3115</v>
      </c>
      <c r="L3314" t="s">
        <v>247</v>
      </c>
      <c r="M3314">
        <v>30337200</v>
      </c>
      <c r="N3314">
        <v>-4449456</v>
      </c>
      <c r="O3314">
        <v>25887744</v>
      </c>
      <c r="P3314">
        <v>0</v>
      </c>
      <c r="Q3314" t="s">
        <v>7926</v>
      </c>
      <c r="R3314" t="s">
        <v>3278</v>
      </c>
      <c r="S3314" t="s">
        <v>7927</v>
      </c>
      <c r="T3314" t="s">
        <v>7928</v>
      </c>
      <c r="U3314" t="s">
        <v>7929</v>
      </c>
      <c r="V3314" t="s">
        <v>7930</v>
      </c>
      <c r="W3314" t="s">
        <v>3085</v>
      </c>
      <c r="X3314" t="str">
        <f t="shared" si="51"/>
        <v>Inversión</v>
      </c>
      <c r="Y3314" t="s">
        <v>3157</v>
      </c>
    </row>
    <row r="3315" spans="1:25">
      <c r="A3315" t="s">
        <v>3417</v>
      </c>
      <c r="B3315" t="s">
        <v>3443</v>
      </c>
      <c r="C3315" t="s">
        <v>7931</v>
      </c>
      <c r="D3315" t="s">
        <v>3076</v>
      </c>
      <c r="E3315" t="s">
        <v>3077</v>
      </c>
      <c r="F3315" t="s">
        <v>3149</v>
      </c>
      <c r="G3315" t="s">
        <v>7717</v>
      </c>
      <c r="H3315" t="s">
        <v>437</v>
      </c>
      <c r="I3315" t="s">
        <v>649</v>
      </c>
      <c r="J3315" t="s">
        <v>253</v>
      </c>
      <c r="K3315" t="s">
        <v>3115</v>
      </c>
      <c r="L3315" t="s">
        <v>247</v>
      </c>
      <c r="M3315">
        <v>8750000</v>
      </c>
      <c r="N3315">
        <v>-1516667</v>
      </c>
      <c r="O3315">
        <v>7233333</v>
      </c>
      <c r="P3315">
        <v>0</v>
      </c>
      <c r="Q3315" t="s">
        <v>7932</v>
      </c>
      <c r="R3315" t="s">
        <v>3392</v>
      </c>
      <c r="S3315" t="s">
        <v>3479</v>
      </c>
      <c r="T3315" t="s">
        <v>4425</v>
      </c>
      <c r="U3315" t="s">
        <v>7933</v>
      </c>
      <c r="V3315" t="s">
        <v>7934</v>
      </c>
      <c r="W3315" t="s">
        <v>3085</v>
      </c>
      <c r="X3315" t="str">
        <f t="shared" si="51"/>
        <v>Inversión</v>
      </c>
      <c r="Y3315" t="s">
        <v>3157</v>
      </c>
    </row>
    <row r="3316" spans="1:25">
      <c r="A3316" t="s">
        <v>3385</v>
      </c>
      <c r="B3316" t="s">
        <v>3443</v>
      </c>
      <c r="C3316" t="s">
        <v>7935</v>
      </c>
      <c r="D3316" t="s">
        <v>3076</v>
      </c>
      <c r="E3316" t="s">
        <v>3077</v>
      </c>
      <c r="F3316" t="s">
        <v>3149</v>
      </c>
      <c r="G3316" t="s">
        <v>7717</v>
      </c>
      <c r="H3316" t="s">
        <v>437</v>
      </c>
      <c r="I3316" t="s">
        <v>649</v>
      </c>
      <c r="J3316" t="s">
        <v>253</v>
      </c>
      <c r="K3316" t="s">
        <v>3115</v>
      </c>
      <c r="L3316" t="s">
        <v>247</v>
      </c>
      <c r="M3316">
        <v>5092755</v>
      </c>
      <c r="N3316">
        <v>-1358068</v>
      </c>
      <c r="O3316">
        <v>3734687</v>
      </c>
      <c r="P3316">
        <v>0</v>
      </c>
      <c r="Q3316" t="s">
        <v>7936</v>
      </c>
      <c r="R3316" t="s">
        <v>3285</v>
      </c>
      <c r="S3316" t="s">
        <v>3766</v>
      </c>
      <c r="T3316" t="s">
        <v>7937</v>
      </c>
      <c r="U3316" t="s">
        <v>7938</v>
      </c>
      <c r="V3316" t="s">
        <v>7939</v>
      </c>
      <c r="W3316" t="s">
        <v>3085</v>
      </c>
      <c r="X3316" t="str">
        <f t="shared" si="51"/>
        <v>Inversión</v>
      </c>
      <c r="Y3316" t="s">
        <v>3157</v>
      </c>
    </row>
    <row r="3317" spans="1:25">
      <c r="A3317" t="s">
        <v>3278</v>
      </c>
      <c r="B3317" t="s">
        <v>3443</v>
      </c>
      <c r="C3317" t="s">
        <v>7940</v>
      </c>
      <c r="D3317" t="s">
        <v>3076</v>
      </c>
      <c r="E3317" t="s">
        <v>3077</v>
      </c>
      <c r="F3317" t="s">
        <v>3149</v>
      </c>
      <c r="G3317" t="s">
        <v>7717</v>
      </c>
      <c r="H3317" t="s">
        <v>437</v>
      </c>
      <c r="I3317" t="s">
        <v>649</v>
      </c>
      <c r="J3317" t="s">
        <v>253</v>
      </c>
      <c r="K3317" t="s">
        <v>3115</v>
      </c>
      <c r="L3317" t="s">
        <v>247</v>
      </c>
      <c r="M3317">
        <v>4129230</v>
      </c>
      <c r="N3317">
        <v>-1046082</v>
      </c>
      <c r="O3317">
        <v>3083148</v>
      </c>
      <c r="P3317">
        <v>0</v>
      </c>
      <c r="Q3317" t="s">
        <v>7941</v>
      </c>
      <c r="R3317" t="s">
        <v>3406</v>
      </c>
      <c r="S3317" t="s">
        <v>3493</v>
      </c>
      <c r="T3317" t="s">
        <v>7942</v>
      </c>
      <c r="U3317" t="s">
        <v>7943</v>
      </c>
      <c r="V3317" t="s">
        <v>7944</v>
      </c>
      <c r="W3317" t="s">
        <v>3085</v>
      </c>
      <c r="X3317" t="str">
        <f t="shared" si="51"/>
        <v>Inversión</v>
      </c>
      <c r="Y3317" t="s">
        <v>3157</v>
      </c>
    </row>
    <row r="3318" spans="1:25">
      <c r="A3318" t="s">
        <v>3392</v>
      </c>
      <c r="B3318" t="s">
        <v>3455</v>
      </c>
      <c r="C3318" t="s">
        <v>7945</v>
      </c>
      <c r="D3318" t="s">
        <v>3076</v>
      </c>
      <c r="E3318" t="s">
        <v>3077</v>
      </c>
      <c r="F3318" t="s">
        <v>391</v>
      </c>
      <c r="G3318" t="s">
        <v>7717</v>
      </c>
      <c r="H3318" t="s">
        <v>292</v>
      </c>
      <c r="I3318" t="s">
        <v>293</v>
      </c>
      <c r="J3318" t="s">
        <v>246</v>
      </c>
      <c r="K3318" t="s">
        <v>3079</v>
      </c>
      <c r="L3318" t="s">
        <v>247</v>
      </c>
      <c r="M3318">
        <v>49838689</v>
      </c>
      <c r="N3318">
        <v>0</v>
      </c>
      <c r="O3318">
        <v>49838689</v>
      </c>
      <c r="P3318">
        <v>0</v>
      </c>
      <c r="Q3318" t="s">
        <v>7946</v>
      </c>
      <c r="R3318" t="s">
        <v>3413</v>
      </c>
      <c r="S3318" t="s">
        <v>4059</v>
      </c>
      <c r="T3318" t="s">
        <v>3085</v>
      </c>
      <c r="U3318" t="s">
        <v>7947</v>
      </c>
      <c r="V3318" t="s">
        <v>7948</v>
      </c>
      <c r="W3318" t="s">
        <v>3085</v>
      </c>
      <c r="X3318" t="str">
        <f t="shared" si="51"/>
        <v>Funcionamiento</v>
      </c>
      <c r="Y3318" t="s">
        <v>7717</v>
      </c>
    </row>
    <row r="3319" spans="1:25">
      <c r="A3319" t="s">
        <v>3392</v>
      </c>
      <c r="B3319" t="s">
        <v>3455</v>
      </c>
      <c r="C3319" t="s">
        <v>7945</v>
      </c>
      <c r="D3319" t="s">
        <v>3076</v>
      </c>
      <c r="E3319" t="s">
        <v>3077</v>
      </c>
      <c r="F3319" t="s">
        <v>391</v>
      </c>
      <c r="G3319" t="s">
        <v>7717</v>
      </c>
      <c r="H3319" t="s">
        <v>294</v>
      </c>
      <c r="I3319" t="s">
        <v>296</v>
      </c>
      <c r="J3319" t="s">
        <v>246</v>
      </c>
      <c r="K3319" t="s">
        <v>3079</v>
      </c>
      <c r="L3319" t="s">
        <v>247</v>
      </c>
      <c r="M3319">
        <v>1009096</v>
      </c>
      <c r="N3319">
        <v>0</v>
      </c>
      <c r="O3319">
        <v>1009096</v>
      </c>
      <c r="P3319">
        <v>0</v>
      </c>
      <c r="Q3319" t="s">
        <v>7946</v>
      </c>
      <c r="R3319" t="s">
        <v>3413</v>
      </c>
      <c r="S3319" t="s">
        <v>4059</v>
      </c>
      <c r="T3319" t="s">
        <v>3085</v>
      </c>
      <c r="U3319" t="s">
        <v>7947</v>
      </c>
      <c r="V3319" t="s">
        <v>7948</v>
      </c>
      <c r="W3319" t="s">
        <v>3085</v>
      </c>
      <c r="X3319" t="str">
        <f t="shared" si="51"/>
        <v>Funcionamiento</v>
      </c>
      <c r="Y3319" t="s">
        <v>7717</v>
      </c>
    </row>
    <row r="3320" spans="1:25">
      <c r="A3320" t="s">
        <v>3392</v>
      </c>
      <c r="B3320" t="s">
        <v>3455</v>
      </c>
      <c r="C3320" t="s">
        <v>7945</v>
      </c>
      <c r="D3320" t="s">
        <v>3076</v>
      </c>
      <c r="E3320" t="s">
        <v>3077</v>
      </c>
      <c r="F3320" t="s">
        <v>391</v>
      </c>
      <c r="G3320" t="s">
        <v>7717</v>
      </c>
      <c r="H3320" t="s">
        <v>312</v>
      </c>
      <c r="I3320" t="s">
        <v>3333</v>
      </c>
      <c r="J3320" t="s">
        <v>246</v>
      </c>
      <c r="K3320" t="s">
        <v>3079</v>
      </c>
      <c r="L3320" t="s">
        <v>247</v>
      </c>
      <c r="M3320">
        <v>1570238</v>
      </c>
      <c r="N3320">
        <v>0</v>
      </c>
      <c r="O3320">
        <v>1570238</v>
      </c>
      <c r="P3320">
        <v>0</v>
      </c>
      <c r="Q3320" t="s">
        <v>7946</v>
      </c>
      <c r="R3320" t="s">
        <v>3413</v>
      </c>
      <c r="S3320" t="s">
        <v>4059</v>
      </c>
      <c r="T3320" t="s">
        <v>3085</v>
      </c>
      <c r="U3320" t="s">
        <v>7947</v>
      </c>
      <c r="V3320" t="s">
        <v>7948</v>
      </c>
      <c r="W3320" t="s">
        <v>3085</v>
      </c>
      <c r="X3320" t="str">
        <f t="shared" si="51"/>
        <v>Funcionamiento</v>
      </c>
      <c r="Y3320" t="s">
        <v>7717</v>
      </c>
    </row>
    <row r="3321" spans="1:25">
      <c r="A3321" t="s">
        <v>3392</v>
      </c>
      <c r="B3321" t="s">
        <v>3455</v>
      </c>
      <c r="C3321" t="s">
        <v>7945</v>
      </c>
      <c r="D3321" t="s">
        <v>3076</v>
      </c>
      <c r="E3321" t="s">
        <v>3077</v>
      </c>
      <c r="F3321" t="s">
        <v>391</v>
      </c>
      <c r="G3321" t="s">
        <v>7717</v>
      </c>
      <c r="H3321" t="s">
        <v>331</v>
      </c>
      <c r="I3321" t="s">
        <v>587</v>
      </c>
      <c r="J3321" t="s">
        <v>246</v>
      </c>
      <c r="K3321" t="s">
        <v>3079</v>
      </c>
      <c r="L3321" t="s">
        <v>247</v>
      </c>
      <c r="M3321">
        <v>2853586</v>
      </c>
      <c r="N3321">
        <v>0</v>
      </c>
      <c r="O3321">
        <v>2853586</v>
      </c>
      <c r="P3321">
        <v>0</v>
      </c>
      <c r="Q3321" t="s">
        <v>7946</v>
      </c>
      <c r="R3321" t="s">
        <v>3413</v>
      </c>
      <c r="S3321" t="s">
        <v>4059</v>
      </c>
      <c r="T3321" t="s">
        <v>3085</v>
      </c>
      <c r="U3321" t="s">
        <v>7947</v>
      </c>
      <c r="V3321" t="s">
        <v>7948</v>
      </c>
      <c r="W3321" t="s">
        <v>3085</v>
      </c>
      <c r="X3321" t="str">
        <f t="shared" si="51"/>
        <v>Funcionamiento</v>
      </c>
      <c r="Y3321" t="s">
        <v>7717</v>
      </c>
    </row>
    <row r="3322" spans="1:25">
      <c r="A3322" t="s">
        <v>3392</v>
      </c>
      <c r="B3322" t="s">
        <v>3455</v>
      </c>
      <c r="C3322" t="s">
        <v>7945</v>
      </c>
      <c r="D3322" t="s">
        <v>3076</v>
      </c>
      <c r="E3322" t="s">
        <v>3077</v>
      </c>
      <c r="F3322" t="s">
        <v>391</v>
      </c>
      <c r="G3322" t="s">
        <v>7717</v>
      </c>
      <c r="H3322" t="s">
        <v>333</v>
      </c>
      <c r="I3322" t="s">
        <v>335</v>
      </c>
      <c r="J3322" t="s">
        <v>246</v>
      </c>
      <c r="K3322" t="s">
        <v>3079</v>
      </c>
      <c r="L3322" t="s">
        <v>247</v>
      </c>
      <c r="M3322">
        <v>220148</v>
      </c>
      <c r="N3322">
        <v>0</v>
      </c>
      <c r="O3322">
        <v>220148</v>
      </c>
      <c r="P3322">
        <v>0</v>
      </c>
      <c r="Q3322" t="s">
        <v>7946</v>
      </c>
      <c r="R3322" t="s">
        <v>3413</v>
      </c>
      <c r="S3322" t="s">
        <v>4059</v>
      </c>
      <c r="T3322" t="s">
        <v>3085</v>
      </c>
      <c r="U3322" t="s">
        <v>7947</v>
      </c>
      <c r="V3322" t="s">
        <v>7948</v>
      </c>
      <c r="W3322" t="s">
        <v>3085</v>
      </c>
      <c r="X3322" t="str">
        <f t="shared" si="51"/>
        <v>Funcionamiento</v>
      </c>
      <c r="Y3322" t="s">
        <v>7717</v>
      </c>
    </row>
    <row r="3323" spans="1:25">
      <c r="A3323" t="s">
        <v>3392</v>
      </c>
      <c r="B3323" t="s">
        <v>3455</v>
      </c>
      <c r="C3323" t="s">
        <v>7945</v>
      </c>
      <c r="D3323" t="s">
        <v>3076</v>
      </c>
      <c r="E3323" t="s">
        <v>3077</v>
      </c>
      <c r="F3323" t="s">
        <v>391</v>
      </c>
      <c r="G3323" t="s">
        <v>7717</v>
      </c>
      <c r="H3323" t="s">
        <v>303</v>
      </c>
      <c r="I3323" t="s">
        <v>305</v>
      </c>
      <c r="J3323" t="s">
        <v>246</v>
      </c>
      <c r="K3323" t="s">
        <v>3079</v>
      </c>
      <c r="L3323" t="s">
        <v>247</v>
      </c>
      <c r="M3323">
        <v>4455983</v>
      </c>
      <c r="N3323">
        <v>0</v>
      </c>
      <c r="O3323">
        <v>4455983</v>
      </c>
      <c r="P3323">
        <v>0</v>
      </c>
      <c r="Q3323" t="s">
        <v>7946</v>
      </c>
      <c r="R3323" t="s">
        <v>3413</v>
      </c>
      <c r="S3323" t="s">
        <v>4059</v>
      </c>
      <c r="T3323" t="s">
        <v>3085</v>
      </c>
      <c r="U3323" t="s">
        <v>7947</v>
      </c>
      <c r="V3323" t="s">
        <v>7948</v>
      </c>
      <c r="W3323" t="s">
        <v>3085</v>
      </c>
      <c r="X3323" t="str">
        <f t="shared" si="51"/>
        <v>Funcionamiento</v>
      </c>
      <c r="Y3323" t="s">
        <v>7717</v>
      </c>
    </row>
    <row r="3324" spans="1:25">
      <c r="A3324" t="s">
        <v>3392</v>
      </c>
      <c r="B3324" t="s">
        <v>3455</v>
      </c>
      <c r="C3324" t="s">
        <v>7945</v>
      </c>
      <c r="D3324" t="s">
        <v>3076</v>
      </c>
      <c r="E3324" t="s">
        <v>3077</v>
      </c>
      <c r="F3324" t="s">
        <v>391</v>
      </c>
      <c r="G3324" t="s">
        <v>7717</v>
      </c>
      <c r="H3324" t="s">
        <v>309</v>
      </c>
      <c r="I3324" t="s">
        <v>311</v>
      </c>
      <c r="J3324" t="s">
        <v>246</v>
      </c>
      <c r="K3324" t="s">
        <v>3079</v>
      </c>
      <c r="L3324" t="s">
        <v>247</v>
      </c>
      <c r="M3324">
        <v>2918440</v>
      </c>
      <c r="N3324">
        <v>0</v>
      </c>
      <c r="O3324">
        <v>2918440</v>
      </c>
      <c r="P3324">
        <v>0</v>
      </c>
      <c r="Q3324" t="s">
        <v>7946</v>
      </c>
      <c r="R3324" t="s">
        <v>3413</v>
      </c>
      <c r="S3324" t="s">
        <v>4059</v>
      </c>
      <c r="T3324" t="s">
        <v>3085</v>
      </c>
      <c r="U3324" t="s">
        <v>7947</v>
      </c>
      <c r="V3324" t="s">
        <v>7948</v>
      </c>
      <c r="W3324" t="s">
        <v>3085</v>
      </c>
      <c r="X3324" t="str">
        <f t="shared" si="51"/>
        <v>Funcionamiento</v>
      </c>
      <c r="Y3324" t="s">
        <v>7717</v>
      </c>
    </row>
    <row r="3325" spans="1:25">
      <c r="A3325" t="s">
        <v>3392</v>
      </c>
      <c r="B3325" t="s">
        <v>3455</v>
      </c>
      <c r="C3325" t="s">
        <v>7945</v>
      </c>
      <c r="D3325" t="s">
        <v>3076</v>
      </c>
      <c r="E3325" t="s">
        <v>3077</v>
      </c>
      <c r="F3325" t="s">
        <v>391</v>
      </c>
      <c r="G3325" t="s">
        <v>7717</v>
      </c>
      <c r="H3325" t="s">
        <v>336</v>
      </c>
      <c r="I3325" t="s">
        <v>337</v>
      </c>
      <c r="J3325" t="s">
        <v>246</v>
      </c>
      <c r="K3325" t="s">
        <v>3079</v>
      </c>
      <c r="L3325" t="s">
        <v>247</v>
      </c>
      <c r="M3325">
        <v>2354967</v>
      </c>
      <c r="N3325">
        <v>0</v>
      </c>
      <c r="O3325">
        <v>2354967</v>
      </c>
      <c r="P3325">
        <v>0</v>
      </c>
      <c r="Q3325" t="s">
        <v>7946</v>
      </c>
      <c r="R3325" t="s">
        <v>3413</v>
      </c>
      <c r="S3325" t="s">
        <v>4059</v>
      </c>
      <c r="T3325" t="s">
        <v>3085</v>
      </c>
      <c r="U3325" t="s">
        <v>7947</v>
      </c>
      <c r="V3325" t="s">
        <v>7948</v>
      </c>
      <c r="W3325" t="s">
        <v>3085</v>
      </c>
      <c r="X3325" t="str">
        <f t="shared" si="51"/>
        <v>Funcionamiento</v>
      </c>
      <c r="Y3325" t="s">
        <v>7717</v>
      </c>
    </row>
    <row r="3326" spans="1:25">
      <c r="A3326" t="s">
        <v>3285</v>
      </c>
      <c r="B3326" t="s">
        <v>3455</v>
      </c>
      <c r="C3326" t="s">
        <v>7949</v>
      </c>
      <c r="D3326" t="s">
        <v>3076</v>
      </c>
      <c r="E3326" t="s">
        <v>3077</v>
      </c>
      <c r="F3326" t="s">
        <v>391</v>
      </c>
      <c r="G3326" t="s">
        <v>7717</v>
      </c>
      <c r="H3326" t="s">
        <v>314</v>
      </c>
      <c r="I3326" t="s">
        <v>582</v>
      </c>
      <c r="J3326" t="s">
        <v>246</v>
      </c>
      <c r="K3326" t="s">
        <v>3079</v>
      </c>
      <c r="L3326" t="s">
        <v>247</v>
      </c>
      <c r="M3326">
        <v>6668800</v>
      </c>
      <c r="N3326">
        <v>0</v>
      </c>
      <c r="O3326">
        <v>6668800</v>
      </c>
      <c r="P3326">
        <v>0</v>
      </c>
      <c r="Q3326" t="s">
        <v>7950</v>
      </c>
      <c r="R3326" t="s">
        <v>3118</v>
      </c>
      <c r="S3326" t="s">
        <v>3932</v>
      </c>
      <c r="T3326" t="s">
        <v>3085</v>
      </c>
      <c r="U3326" t="s">
        <v>7951</v>
      </c>
      <c r="V3326" t="s">
        <v>7952</v>
      </c>
      <c r="W3326" t="s">
        <v>3085</v>
      </c>
      <c r="X3326" t="str">
        <f t="shared" si="51"/>
        <v>Funcionamiento</v>
      </c>
      <c r="Y3326" t="s">
        <v>7717</v>
      </c>
    </row>
    <row r="3327" spans="1:25">
      <c r="A3327" t="s">
        <v>3285</v>
      </c>
      <c r="B3327" t="s">
        <v>3455</v>
      </c>
      <c r="C3327" t="s">
        <v>7949</v>
      </c>
      <c r="D3327" t="s">
        <v>3076</v>
      </c>
      <c r="E3327" t="s">
        <v>3077</v>
      </c>
      <c r="F3327" t="s">
        <v>391</v>
      </c>
      <c r="G3327" t="s">
        <v>7717</v>
      </c>
      <c r="H3327" t="s">
        <v>318</v>
      </c>
      <c r="I3327" t="s">
        <v>586</v>
      </c>
      <c r="J3327" t="s">
        <v>246</v>
      </c>
      <c r="K3327" t="s">
        <v>3079</v>
      </c>
      <c r="L3327" t="s">
        <v>247</v>
      </c>
      <c r="M3327">
        <v>2444300</v>
      </c>
      <c r="N3327">
        <v>0</v>
      </c>
      <c r="O3327">
        <v>2444300</v>
      </c>
      <c r="P3327">
        <v>0</v>
      </c>
      <c r="Q3327" t="s">
        <v>7950</v>
      </c>
      <c r="R3327" t="s">
        <v>3118</v>
      </c>
      <c r="S3327" t="s">
        <v>3932</v>
      </c>
      <c r="T3327" t="s">
        <v>3085</v>
      </c>
      <c r="U3327" t="s">
        <v>7951</v>
      </c>
      <c r="V3327" t="s">
        <v>7952</v>
      </c>
      <c r="W3327" t="s">
        <v>3085</v>
      </c>
      <c r="X3327" t="str">
        <f t="shared" si="51"/>
        <v>Funcionamiento</v>
      </c>
      <c r="Y3327" t="s">
        <v>7717</v>
      </c>
    </row>
    <row r="3328" spans="1:25">
      <c r="A3328" t="s">
        <v>3285</v>
      </c>
      <c r="B3328" t="s">
        <v>3455</v>
      </c>
      <c r="C3328" t="s">
        <v>7949</v>
      </c>
      <c r="D3328" t="s">
        <v>3076</v>
      </c>
      <c r="E3328" t="s">
        <v>3077</v>
      </c>
      <c r="F3328" t="s">
        <v>391</v>
      </c>
      <c r="G3328" t="s">
        <v>7717</v>
      </c>
      <c r="H3328" t="s">
        <v>316</v>
      </c>
      <c r="I3328" t="s">
        <v>583</v>
      </c>
      <c r="J3328" t="s">
        <v>246</v>
      </c>
      <c r="K3328" t="s">
        <v>3079</v>
      </c>
      <c r="L3328" t="s">
        <v>247</v>
      </c>
      <c r="M3328">
        <v>4724200</v>
      </c>
      <c r="N3328">
        <v>0</v>
      </c>
      <c r="O3328">
        <v>4724200</v>
      </c>
      <c r="P3328">
        <v>0</v>
      </c>
      <c r="Q3328" t="s">
        <v>7950</v>
      </c>
      <c r="R3328" t="s">
        <v>3118</v>
      </c>
      <c r="S3328" t="s">
        <v>3932</v>
      </c>
      <c r="T3328" t="s">
        <v>3085</v>
      </c>
      <c r="U3328" t="s">
        <v>7951</v>
      </c>
      <c r="V3328" t="s">
        <v>7952</v>
      </c>
      <c r="W3328" t="s">
        <v>3085</v>
      </c>
      <c r="X3328" t="str">
        <f t="shared" si="51"/>
        <v>Funcionamiento</v>
      </c>
      <c r="Y3328" t="s">
        <v>7717</v>
      </c>
    </row>
    <row r="3329" spans="1:25">
      <c r="A3329" t="s">
        <v>3285</v>
      </c>
      <c r="B3329" t="s">
        <v>3455</v>
      </c>
      <c r="C3329" t="s">
        <v>7949</v>
      </c>
      <c r="D3329" t="s">
        <v>3076</v>
      </c>
      <c r="E3329" t="s">
        <v>3077</v>
      </c>
      <c r="F3329" t="s">
        <v>391</v>
      </c>
      <c r="G3329" t="s">
        <v>7717</v>
      </c>
      <c r="H3329" t="s">
        <v>324</v>
      </c>
      <c r="I3329" t="s">
        <v>325</v>
      </c>
      <c r="J3329" t="s">
        <v>246</v>
      </c>
      <c r="K3329" t="s">
        <v>3079</v>
      </c>
      <c r="L3329" t="s">
        <v>247</v>
      </c>
      <c r="M3329">
        <v>1222600</v>
      </c>
      <c r="N3329">
        <v>0</v>
      </c>
      <c r="O3329">
        <v>1222600</v>
      </c>
      <c r="P3329">
        <v>0</v>
      </c>
      <c r="Q3329" t="s">
        <v>7950</v>
      </c>
      <c r="R3329" t="s">
        <v>3118</v>
      </c>
      <c r="S3329" t="s">
        <v>3932</v>
      </c>
      <c r="T3329" t="s">
        <v>3085</v>
      </c>
      <c r="U3329" t="s">
        <v>7951</v>
      </c>
      <c r="V3329" t="s">
        <v>7952</v>
      </c>
      <c r="W3329" t="s">
        <v>3085</v>
      </c>
      <c r="X3329" t="str">
        <f t="shared" si="51"/>
        <v>Funcionamiento</v>
      </c>
      <c r="Y3329" t="s">
        <v>7717</v>
      </c>
    </row>
    <row r="3330" spans="1:25">
      <c r="A3330" t="s">
        <v>3285</v>
      </c>
      <c r="B3330" t="s">
        <v>3455</v>
      </c>
      <c r="C3330" t="s">
        <v>7949</v>
      </c>
      <c r="D3330" t="s">
        <v>3076</v>
      </c>
      <c r="E3330" t="s">
        <v>3077</v>
      </c>
      <c r="F3330" t="s">
        <v>391</v>
      </c>
      <c r="G3330" t="s">
        <v>7717</v>
      </c>
      <c r="H3330" t="s">
        <v>320</v>
      </c>
      <c r="I3330" t="s">
        <v>321</v>
      </c>
      <c r="J3330" t="s">
        <v>246</v>
      </c>
      <c r="K3330" t="s">
        <v>3079</v>
      </c>
      <c r="L3330" t="s">
        <v>247</v>
      </c>
      <c r="M3330">
        <v>601300</v>
      </c>
      <c r="N3330">
        <v>0</v>
      </c>
      <c r="O3330">
        <v>601300</v>
      </c>
      <c r="P3330">
        <v>0</v>
      </c>
      <c r="Q3330" t="s">
        <v>7950</v>
      </c>
      <c r="R3330" t="s">
        <v>3118</v>
      </c>
      <c r="S3330" t="s">
        <v>3932</v>
      </c>
      <c r="T3330" t="s">
        <v>3085</v>
      </c>
      <c r="U3330" t="s">
        <v>7951</v>
      </c>
      <c r="V3330" t="s">
        <v>7952</v>
      </c>
      <c r="W3330" t="s">
        <v>3085</v>
      </c>
      <c r="X3330" t="str">
        <f t="shared" ref="X3330:X3393" si="52">IF(LEFT(H3330,1)="C","Inversión","Funcionamiento")</f>
        <v>Funcionamiento</v>
      </c>
      <c r="Y3330" t="s">
        <v>7717</v>
      </c>
    </row>
    <row r="3331" spans="1:25">
      <c r="A3331" t="s">
        <v>3285</v>
      </c>
      <c r="B3331" t="s">
        <v>3455</v>
      </c>
      <c r="C3331" t="s">
        <v>7949</v>
      </c>
      <c r="D3331" t="s">
        <v>3076</v>
      </c>
      <c r="E3331" t="s">
        <v>3077</v>
      </c>
      <c r="F3331" t="s">
        <v>391</v>
      </c>
      <c r="G3331" t="s">
        <v>7717</v>
      </c>
      <c r="H3331" t="s">
        <v>322</v>
      </c>
      <c r="I3331" t="s">
        <v>323</v>
      </c>
      <c r="J3331" t="s">
        <v>246</v>
      </c>
      <c r="K3331" t="s">
        <v>3079</v>
      </c>
      <c r="L3331" t="s">
        <v>247</v>
      </c>
      <c r="M3331">
        <v>1833900</v>
      </c>
      <c r="N3331">
        <v>0</v>
      </c>
      <c r="O3331">
        <v>1833900</v>
      </c>
      <c r="P3331">
        <v>0</v>
      </c>
      <c r="Q3331" t="s">
        <v>7950</v>
      </c>
      <c r="R3331" t="s">
        <v>3118</v>
      </c>
      <c r="S3331" t="s">
        <v>3932</v>
      </c>
      <c r="T3331" t="s">
        <v>3085</v>
      </c>
      <c r="U3331" t="s">
        <v>7951</v>
      </c>
      <c r="V3331" t="s">
        <v>7952</v>
      </c>
      <c r="W3331" t="s">
        <v>3085</v>
      </c>
      <c r="X3331" t="str">
        <f t="shared" si="52"/>
        <v>Funcionamiento</v>
      </c>
      <c r="Y3331" t="s">
        <v>7717</v>
      </c>
    </row>
    <row r="3332" spans="1:25">
      <c r="A3332" t="s">
        <v>3406</v>
      </c>
      <c r="B3332" t="s">
        <v>3455</v>
      </c>
      <c r="C3332" t="s">
        <v>7953</v>
      </c>
      <c r="D3332" t="s">
        <v>3076</v>
      </c>
      <c r="E3332" t="s">
        <v>3077</v>
      </c>
      <c r="F3332" t="s">
        <v>3149</v>
      </c>
      <c r="G3332" t="s">
        <v>7717</v>
      </c>
      <c r="H3332" t="s">
        <v>437</v>
      </c>
      <c r="I3332" t="s">
        <v>649</v>
      </c>
      <c r="J3332" t="s">
        <v>246</v>
      </c>
      <c r="K3332" t="s">
        <v>3150</v>
      </c>
      <c r="L3332" t="s">
        <v>247</v>
      </c>
      <c r="M3332">
        <v>9623700</v>
      </c>
      <c r="N3332">
        <v>-1603942</v>
      </c>
      <c r="O3332">
        <v>8019758</v>
      </c>
      <c r="P3332">
        <v>0</v>
      </c>
      <c r="Q3332" t="s">
        <v>7954</v>
      </c>
      <c r="R3332" t="s">
        <v>3421</v>
      </c>
      <c r="S3332" t="s">
        <v>5254</v>
      </c>
      <c r="T3332" t="s">
        <v>7955</v>
      </c>
      <c r="U3332" t="s">
        <v>7956</v>
      </c>
      <c r="V3332" t="s">
        <v>7957</v>
      </c>
      <c r="W3332" t="s">
        <v>3085</v>
      </c>
      <c r="X3332" t="str">
        <f t="shared" si="52"/>
        <v>Inversión</v>
      </c>
      <c r="Y3332" t="s">
        <v>3157</v>
      </c>
    </row>
    <row r="3333" spans="1:25">
      <c r="A3333" t="s">
        <v>3413</v>
      </c>
      <c r="B3333" t="s">
        <v>3803</v>
      </c>
      <c r="C3333" t="s">
        <v>7958</v>
      </c>
      <c r="D3333" t="s">
        <v>3076</v>
      </c>
      <c r="E3333" t="s">
        <v>3077</v>
      </c>
      <c r="F3333" t="s">
        <v>3149</v>
      </c>
      <c r="G3333" t="s">
        <v>7717</v>
      </c>
      <c r="H3333" t="s">
        <v>437</v>
      </c>
      <c r="I3333" t="s">
        <v>649</v>
      </c>
      <c r="J3333" t="s">
        <v>246</v>
      </c>
      <c r="K3333" t="s">
        <v>3150</v>
      </c>
      <c r="L3333" t="s">
        <v>247</v>
      </c>
      <c r="M3333">
        <v>4550580</v>
      </c>
      <c r="N3333">
        <v>-1617984</v>
      </c>
      <c r="O3333">
        <v>2932596</v>
      </c>
      <c r="P3333">
        <v>0</v>
      </c>
      <c r="Q3333" t="s">
        <v>7959</v>
      </c>
      <c r="R3333" t="s">
        <v>3428</v>
      </c>
      <c r="S3333" t="s">
        <v>5015</v>
      </c>
      <c r="T3333" t="s">
        <v>7960</v>
      </c>
      <c r="U3333" t="s">
        <v>4022</v>
      </c>
      <c r="V3333" t="s">
        <v>7961</v>
      </c>
      <c r="W3333" t="s">
        <v>3085</v>
      </c>
      <c r="X3333" t="str">
        <f t="shared" si="52"/>
        <v>Inversión</v>
      </c>
      <c r="Y3333" t="s">
        <v>3157</v>
      </c>
    </row>
    <row r="3334" spans="1:25">
      <c r="A3334" t="s">
        <v>3118</v>
      </c>
      <c r="B3334" t="s">
        <v>3803</v>
      </c>
      <c r="C3334" t="s">
        <v>7962</v>
      </c>
      <c r="D3334" t="s">
        <v>3076</v>
      </c>
      <c r="E3334" t="s">
        <v>3077</v>
      </c>
      <c r="F3334" t="s">
        <v>3149</v>
      </c>
      <c r="G3334" t="s">
        <v>7717</v>
      </c>
      <c r="H3334" t="s">
        <v>437</v>
      </c>
      <c r="I3334" t="s">
        <v>649</v>
      </c>
      <c r="J3334" t="s">
        <v>246</v>
      </c>
      <c r="K3334" t="s">
        <v>3150</v>
      </c>
      <c r="L3334" t="s">
        <v>247</v>
      </c>
      <c r="M3334">
        <v>2477538</v>
      </c>
      <c r="N3334">
        <v>-605622</v>
      </c>
      <c r="O3334">
        <v>1871916</v>
      </c>
      <c r="P3334">
        <v>0</v>
      </c>
      <c r="Q3334" t="s">
        <v>7963</v>
      </c>
      <c r="R3334" t="s">
        <v>3305</v>
      </c>
      <c r="S3334" t="s">
        <v>7143</v>
      </c>
      <c r="T3334" t="s">
        <v>7964</v>
      </c>
      <c r="U3334" t="s">
        <v>7965</v>
      </c>
      <c r="V3334" t="s">
        <v>7966</v>
      </c>
      <c r="W3334" t="s">
        <v>3085</v>
      </c>
      <c r="X3334" t="str">
        <f t="shared" si="52"/>
        <v>Inversión</v>
      </c>
      <c r="Y3334" t="s">
        <v>3157</v>
      </c>
    </row>
    <row r="3335" spans="1:25">
      <c r="A3335" t="s">
        <v>3421</v>
      </c>
      <c r="B3335" t="s">
        <v>5228</v>
      </c>
      <c r="C3335" t="s">
        <v>7967</v>
      </c>
      <c r="D3335" t="s">
        <v>3076</v>
      </c>
      <c r="E3335" t="s">
        <v>3077</v>
      </c>
      <c r="F3335" t="s">
        <v>391</v>
      </c>
      <c r="G3335" t="s">
        <v>7717</v>
      </c>
      <c r="H3335" t="s">
        <v>292</v>
      </c>
      <c r="I3335" t="s">
        <v>293</v>
      </c>
      <c r="J3335" t="s">
        <v>246</v>
      </c>
      <c r="K3335" t="s">
        <v>3079</v>
      </c>
      <c r="L3335" t="s">
        <v>247</v>
      </c>
      <c r="M3335">
        <v>48694708</v>
      </c>
      <c r="N3335">
        <v>0</v>
      </c>
      <c r="O3335">
        <v>48694708</v>
      </c>
      <c r="P3335">
        <v>0</v>
      </c>
      <c r="Q3335" t="s">
        <v>7968</v>
      </c>
      <c r="R3335" t="s">
        <v>3125</v>
      </c>
      <c r="S3335" t="s">
        <v>5456</v>
      </c>
      <c r="T3335" t="s">
        <v>3085</v>
      </c>
      <c r="U3335" t="s">
        <v>7969</v>
      </c>
      <c r="V3335" t="s">
        <v>7970</v>
      </c>
      <c r="W3335" t="s">
        <v>3085</v>
      </c>
      <c r="X3335" t="str">
        <f t="shared" si="52"/>
        <v>Funcionamiento</v>
      </c>
      <c r="Y3335" t="s">
        <v>7717</v>
      </c>
    </row>
    <row r="3336" spans="1:25">
      <c r="A3336" t="s">
        <v>3421</v>
      </c>
      <c r="B3336" t="s">
        <v>5228</v>
      </c>
      <c r="C3336" t="s">
        <v>7967</v>
      </c>
      <c r="D3336" t="s">
        <v>3076</v>
      </c>
      <c r="E3336" t="s">
        <v>3077</v>
      </c>
      <c r="F3336" t="s">
        <v>391</v>
      </c>
      <c r="G3336" t="s">
        <v>7717</v>
      </c>
      <c r="H3336" t="s">
        <v>303</v>
      </c>
      <c r="I3336" t="s">
        <v>305</v>
      </c>
      <c r="J3336" t="s">
        <v>246</v>
      </c>
      <c r="K3336" t="s">
        <v>3079</v>
      </c>
      <c r="L3336" t="s">
        <v>247</v>
      </c>
      <c r="M3336">
        <v>1584897</v>
      </c>
      <c r="N3336">
        <v>0</v>
      </c>
      <c r="O3336">
        <v>1584897</v>
      </c>
      <c r="P3336">
        <v>0</v>
      </c>
      <c r="Q3336" t="s">
        <v>7968</v>
      </c>
      <c r="R3336" t="s">
        <v>3125</v>
      </c>
      <c r="S3336" t="s">
        <v>5456</v>
      </c>
      <c r="T3336" t="s">
        <v>3085</v>
      </c>
      <c r="U3336" t="s">
        <v>7969</v>
      </c>
      <c r="V3336" t="s">
        <v>7970</v>
      </c>
      <c r="W3336" t="s">
        <v>3085</v>
      </c>
      <c r="X3336" t="str">
        <f t="shared" si="52"/>
        <v>Funcionamiento</v>
      </c>
      <c r="Y3336" t="s">
        <v>7717</v>
      </c>
    </row>
    <row r="3337" spans="1:25">
      <c r="A3337" t="s">
        <v>3421</v>
      </c>
      <c r="B3337" t="s">
        <v>5228</v>
      </c>
      <c r="C3337" t="s">
        <v>7967</v>
      </c>
      <c r="D3337" t="s">
        <v>3076</v>
      </c>
      <c r="E3337" t="s">
        <v>3077</v>
      </c>
      <c r="F3337" t="s">
        <v>391</v>
      </c>
      <c r="G3337" t="s">
        <v>7717</v>
      </c>
      <c r="H3337" t="s">
        <v>306</v>
      </c>
      <c r="I3337" t="s">
        <v>308</v>
      </c>
      <c r="J3337" t="s">
        <v>246</v>
      </c>
      <c r="K3337" t="s">
        <v>3079</v>
      </c>
      <c r="L3337" t="s">
        <v>247</v>
      </c>
      <c r="M3337">
        <v>73462532</v>
      </c>
      <c r="N3337">
        <v>0</v>
      </c>
      <c r="O3337">
        <v>73462532</v>
      </c>
      <c r="P3337">
        <v>0</v>
      </c>
      <c r="Q3337" t="s">
        <v>7968</v>
      </c>
      <c r="R3337" t="s">
        <v>3125</v>
      </c>
      <c r="S3337" t="s">
        <v>5456</v>
      </c>
      <c r="T3337" t="s">
        <v>3085</v>
      </c>
      <c r="U3337" t="s">
        <v>7969</v>
      </c>
      <c r="V3337" t="s">
        <v>7970</v>
      </c>
      <c r="W3337" t="s">
        <v>3085</v>
      </c>
      <c r="X3337" t="str">
        <f t="shared" si="52"/>
        <v>Funcionamiento</v>
      </c>
      <c r="Y3337" t="s">
        <v>7717</v>
      </c>
    </row>
    <row r="3338" spans="1:25">
      <c r="A3338" t="s">
        <v>3421</v>
      </c>
      <c r="B3338" t="s">
        <v>5228</v>
      </c>
      <c r="C3338" t="s">
        <v>7967</v>
      </c>
      <c r="D3338" t="s">
        <v>3076</v>
      </c>
      <c r="E3338" t="s">
        <v>3077</v>
      </c>
      <c r="F3338" t="s">
        <v>391</v>
      </c>
      <c r="G3338" t="s">
        <v>7717</v>
      </c>
      <c r="H3338" t="s">
        <v>336</v>
      </c>
      <c r="I3338" t="s">
        <v>337</v>
      </c>
      <c r="J3338" t="s">
        <v>246</v>
      </c>
      <c r="K3338" t="s">
        <v>3079</v>
      </c>
      <c r="L3338" t="s">
        <v>247</v>
      </c>
      <c r="M3338">
        <v>2354967</v>
      </c>
      <c r="N3338">
        <v>0</v>
      </c>
      <c r="O3338">
        <v>2354967</v>
      </c>
      <c r="P3338">
        <v>0</v>
      </c>
      <c r="Q3338" t="s">
        <v>7968</v>
      </c>
      <c r="R3338" t="s">
        <v>3125</v>
      </c>
      <c r="S3338" t="s">
        <v>5456</v>
      </c>
      <c r="T3338" t="s">
        <v>3085</v>
      </c>
      <c r="U3338" t="s">
        <v>7969</v>
      </c>
      <c r="V3338" t="s">
        <v>7970</v>
      </c>
      <c r="W3338" t="s">
        <v>3085</v>
      </c>
      <c r="X3338" t="str">
        <f t="shared" si="52"/>
        <v>Funcionamiento</v>
      </c>
      <c r="Y3338" t="s">
        <v>7717</v>
      </c>
    </row>
    <row r="3339" spans="1:25">
      <c r="A3339" t="s">
        <v>3421</v>
      </c>
      <c r="B3339" t="s">
        <v>5228</v>
      </c>
      <c r="C3339" t="s">
        <v>7967</v>
      </c>
      <c r="D3339" t="s">
        <v>3076</v>
      </c>
      <c r="E3339" t="s">
        <v>3077</v>
      </c>
      <c r="F3339" t="s">
        <v>391</v>
      </c>
      <c r="G3339" t="s">
        <v>7717</v>
      </c>
      <c r="H3339" t="s">
        <v>294</v>
      </c>
      <c r="I3339" t="s">
        <v>296</v>
      </c>
      <c r="J3339" t="s">
        <v>246</v>
      </c>
      <c r="K3339" t="s">
        <v>3079</v>
      </c>
      <c r="L3339" t="s">
        <v>247</v>
      </c>
      <c r="M3339">
        <v>1009096</v>
      </c>
      <c r="N3339">
        <v>0</v>
      </c>
      <c r="O3339">
        <v>1009096</v>
      </c>
      <c r="P3339">
        <v>0</v>
      </c>
      <c r="Q3339" t="s">
        <v>7968</v>
      </c>
      <c r="R3339" t="s">
        <v>3125</v>
      </c>
      <c r="S3339" t="s">
        <v>5456</v>
      </c>
      <c r="T3339" t="s">
        <v>3085</v>
      </c>
      <c r="U3339" t="s">
        <v>7969</v>
      </c>
      <c r="V3339" t="s">
        <v>7970</v>
      </c>
      <c r="W3339" t="s">
        <v>3085</v>
      </c>
      <c r="X3339" t="str">
        <f t="shared" si="52"/>
        <v>Funcionamiento</v>
      </c>
      <c r="Y3339" t="s">
        <v>7717</v>
      </c>
    </row>
    <row r="3340" spans="1:25">
      <c r="A3340" t="s">
        <v>3421</v>
      </c>
      <c r="B3340" t="s">
        <v>5228</v>
      </c>
      <c r="C3340" t="s">
        <v>7967</v>
      </c>
      <c r="D3340" t="s">
        <v>3076</v>
      </c>
      <c r="E3340" t="s">
        <v>3077</v>
      </c>
      <c r="F3340" t="s">
        <v>391</v>
      </c>
      <c r="G3340" t="s">
        <v>7717</v>
      </c>
      <c r="H3340" t="s">
        <v>312</v>
      </c>
      <c r="I3340" t="s">
        <v>3333</v>
      </c>
      <c r="J3340" t="s">
        <v>246</v>
      </c>
      <c r="K3340" t="s">
        <v>3079</v>
      </c>
      <c r="L3340" t="s">
        <v>247</v>
      </c>
      <c r="M3340">
        <v>1570238</v>
      </c>
      <c r="N3340">
        <v>0</v>
      </c>
      <c r="O3340">
        <v>1570238</v>
      </c>
      <c r="P3340">
        <v>0</v>
      </c>
      <c r="Q3340" t="s">
        <v>7968</v>
      </c>
      <c r="R3340" t="s">
        <v>3125</v>
      </c>
      <c r="S3340" t="s">
        <v>5456</v>
      </c>
      <c r="T3340" t="s">
        <v>3085</v>
      </c>
      <c r="U3340" t="s">
        <v>7969</v>
      </c>
      <c r="V3340" t="s">
        <v>7970</v>
      </c>
      <c r="W3340" t="s">
        <v>3085</v>
      </c>
      <c r="X3340" t="str">
        <f t="shared" si="52"/>
        <v>Funcionamiento</v>
      </c>
      <c r="Y3340" t="s">
        <v>7717</v>
      </c>
    </row>
    <row r="3341" spans="1:25">
      <c r="A3341" t="s">
        <v>3428</v>
      </c>
      <c r="B3341" t="s">
        <v>5228</v>
      </c>
      <c r="C3341" t="s">
        <v>7971</v>
      </c>
      <c r="D3341" t="s">
        <v>3076</v>
      </c>
      <c r="E3341" t="s">
        <v>3077</v>
      </c>
      <c r="F3341" t="s">
        <v>391</v>
      </c>
      <c r="G3341" t="s">
        <v>7717</v>
      </c>
      <c r="H3341" t="s">
        <v>316</v>
      </c>
      <c r="I3341" t="s">
        <v>583</v>
      </c>
      <c r="J3341" t="s">
        <v>246</v>
      </c>
      <c r="K3341" t="s">
        <v>3079</v>
      </c>
      <c r="L3341" t="s">
        <v>247</v>
      </c>
      <c r="M3341">
        <v>4480300</v>
      </c>
      <c r="N3341">
        <v>0</v>
      </c>
      <c r="O3341">
        <v>4480300</v>
      </c>
      <c r="P3341">
        <v>0</v>
      </c>
      <c r="Q3341" t="s">
        <v>7972</v>
      </c>
      <c r="R3341" t="s">
        <v>3133</v>
      </c>
      <c r="S3341" t="s">
        <v>4933</v>
      </c>
      <c r="T3341" t="s">
        <v>3085</v>
      </c>
      <c r="U3341" t="s">
        <v>7973</v>
      </c>
      <c r="V3341" t="s">
        <v>7974</v>
      </c>
      <c r="W3341" t="s">
        <v>3085</v>
      </c>
      <c r="X3341" t="str">
        <f t="shared" si="52"/>
        <v>Funcionamiento</v>
      </c>
      <c r="Y3341" t="s">
        <v>7717</v>
      </c>
    </row>
    <row r="3342" spans="1:25">
      <c r="A3342" t="s">
        <v>3428</v>
      </c>
      <c r="B3342" t="s">
        <v>5228</v>
      </c>
      <c r="C3342" t="s">
        <v>7971</v>
      </c>
      <c r="D3342" t="s">
        <v>3076</v>
      </c>
      <c r="E3342" t="s">
        <v>3077</v>
      </c>
      <c r="F3342" t="s">
        <v>391</v>
      </c>
      <c r="G3342" t="s">
        <v>7717</v>
      </c>
      <c r="H3342" t="s">
        <v>322</v>
      </c>
      <c r="I3342" t="s">
        <v>323</v>
      </c>
      <c r="J3342" t="s">
        <v>246</v>
      </c>
      <c r="K3342" t="s">
        <v>3079</v>
      </c>
      <c r="L3342" t="s">
        <v>247</v>
      </c>
      <c r="M3342">
        <v>1741700</v>
      </c>
      <c r="N3342">
        <v>0</v>
      </c>
      <c r="O3342">
        <v>1741700</v>
      </c>
      <c r="P3342">
        <v>0</v>
      </c>
      <c r="Q3342" t="s">
        <v>7972</v>
      </c>
      <c r="R3342" t="s">
        <v>3133</v>
      </c>
      <c r="S3342" t="s">
        <v>4933</v>
      </c>
      <c r="T3342" t="s">
        <v>3085</v>
      </c>
      <c r="U3342" t="s">
        <v>7973</v>
      </c>
      <c r="V3342" t="s">
        <v>7974</v>
      </c>
      <c r="W3342" t="s">
        <v>3085</v>
      </c>
      <c r="X3342" t="str">
        <f t="shared" si="52"/>
        <v>Funcionamiento</v>
      </c>
      <c r="Y3342" t="s">
        <v>7717</v>
      </c>
    </row>
    <row r="3343" spans="1:25">
      <c r="A3343" t="s">
        <v>3428</v>
      </c>
      <c r="B3343" t="s">
        <v>5228</v>
      </c>
      <c r="C3343" t="s">
        <v>7971</v>
      </c>
      <c r="D3343" t="s">
        <v>3076</v>
      </c>
      <c r="E3343" t="s">
        <v>3077</v>
      </c>
      <c r="F3343" t="s">
        <v>391</v>
      </c>
      <c r="G3343" t="s">
        <v>7717</v>
      </c>
      <c r="H3343" t="s">
        <v>320</v>
      </c>
      <c r="I3343" t="s">
        <v>321</v>
      </c>
      <c r="J3343" t="s">
        <v>246</v>
      </c>
      <c r="K3343" t="s">
        <v>3079</v>
      </c>
      <c r="L3343" t="s">
        <v>247</v>
      </c>
      <c r="M3343">
        <v>580100</v>
      </c>
      <c r="N3343">
        <v>0</v>
      </c>
      <c r="O3343">
        <v>580100</v>
      </c>
      <c r="P3343">
        <v>0</v>
      </c>
      <c r="Q3343" t="s">
        <v>7972</v>
      </c>
      <c r="R3343" t="s">
        <v>3133</v>
      </c>
      <c r="S3343" t="s">
        <v>4933</v>
      </c>
      <c r="T3343" t="s">
        <v>3085</v>
      </c>
      <c r="U3343" t="s">
        <v>7973</v>
      </c>
      <c r="V3343" t="s">
        <v>7974</v>
      </c>
      <c r="W3343" t="s">
        <v>3085</v>
      </c>
      <c r="X3343" t="str">
        <f t="shared" si="52"/>
        <v>Funcionamiento</v>
      </c>
      <c r="Y3343" t="s">
        <v>7717</v>
      </c>
    </row>
    <row r="3344" spans="1:25">
      <c r="A3344" t="s">
        <v>3428</v>
      </c>
      <c r="B3344" t="s">
        <v>5228</v>
      </c>
      <c r="C3344" t="s">
        <v>7971</v>
      </c>
      <c r="D3344" t="s">
        <v>3076</v>
      </c>
      <c r="E3344" t="s">
        <v>3077</v>
      </c>
      <c r="F3344" t="s">
        <v>391</v>
      </c>
      <c r="G3344" t="s">
        <v>7717</v>
      </c>
      <c r="H3344" t="s">
        <v>324</v>
      </c>
      <c r="I3344" t="s">
        <v>325</v>
      </c>
      <c r="J3344" t="s">
        <v>246</v>
      </c>
      <c r="K3344" t="s">
        <v>3079</v>
      </c>
      <c r="L3344" t="s">
        <v>247</v>
      </c>
      <c r="M3344">
        <v>1161000</v>
      </c>
      <c r="N3344">
        <v>0</v>
      </c>
      <c r="O3344">
        <v>1161000</v>
      </c>
      <c r="P3344">
        <v>0</v>
      </c>
      <c r="Q3344" t="s">
        <v>7972</v>
      </c>
      <c r="R3344" t="s">
        <v>3133</v>
      </c>
      <c r="S3344" t="s">
        <v>4933</v>
      </c>
      <c r="T3344" t="s">
        <v>3085</v>
      </c>
      <c r="U3344" t="s">
        <v>7973</v>
      </c>
      <c r="V3344" t="s">
        <v>7974</v>
      </c>
      <c r="W3344" t="s">
        <v>3085</v>
      </c>
      <c r="X3344" t="str">
        <f t="shared" si="52"/>
        <v>Funcionamiento</v>
      </c>
      <c r="Y3344" t="s">
        <v>7717</v>
      </c>
    </row>
    <row r="3345" spans="1:25">
      <c r="A3345" t="s">
        <v>3428</v>
      </c>
      <c r="B3345" t="s">
        <v>5228</v>
      </c>
      <c r="C3345" t="s">
        <v>7971</v>
      </c>
      <c r="D3345" t="s">
        <v>3076</v>
      </c>
      <c r="E3345" t="s">
        <v>3077</v>
      </c>
      <c r="F3345" t="s">
        <v>391</v>
      </c>
      <c r="G3345" t="s">
        <v>7717</v>
      </c>
      <c r="H3345" t="s">
        <v>314</v>
      </c>
      <c r="I3345" t="s">
        <v>582</v>
      </c>
      <c r="J3345" t="s">
        <v>246</v>
      </c>
      <c r="K3345" t="s">
        <v>3079</v>
      </c>
      <c r="L3345" t="s">
        <v>247</v>
      </c>
      <c r="M3345">
        <v>6324100</v>
      </c>
      <c r="N3345">
        <v>0</v>
      </c>
      <c r="O3345">
        <v>6324100</v>
      </c>
      <c r="P3345">
        <v>0</v>
      </c>
      <c r="Q3345" t="s">
        <v>7972</v>
      </c>
      <c r="R3345" t="s">
        <v>3133</v>
      </c>
      <c r="S3345" t="s">
        <v>4933</v>
      </c>
      <c r="T3345" t="s">
        <v>3085</v>
      </c>
      <c r="U3345" t="s">
        <v>7973</v>
      </c>
      <c r="V3345" t="s">
        <v>7974</v>
      </c>
      <c r="W3345" t="s">
        <v>3085</v>
      </c>
      <c r="X3345" t="str">
        <f t="shared" si="52"/>
        <v>Funcionamiento</v>
      </c>
      <c r="Y3345" t="s">
        <v>7717</v>
      </c>
    </row>
    <row r="3346" spans="1:25">
      <c r="A3346" t="s">
        <v>3428</v>
      </c>
      <c r="B3346" t="s">
        <v>5228</v>
      </c>
      <c r="C3346" t="s">
        <v>7971</v>
      </c>
      <c r="D3346" t="s">
        <v>3076</v>
      </c>
      <c r="E3346" t="s">
        <v>3077</v>
      </c>
      <c r="F3346" t="s">
        <v>391</v>
      </c>
      <c r="G3346" t="s">
        <v>7717</v>
      </c>
      <c r="H3346" t="s">
        <v>318</v>
      </c>
      <c r="I3346" t="s">
        <v>586</v>
      </c>
      <c r="J3346" t="s">
        <v>246</v>
      </c>
      <c r="K3346" t="s">
        <v>3079</v>
      </c>
      <c r="L3346" t="s">
        <v>247</v>
      </c>
      <c r="M3346">
        <v>2321300</v>
      </c>
      <c r="N3346">
        <v>0</v>
      </c>
      <c r="O3346">
        <v>2321300</v>
      </c>
      <c r="P3346">
        <v>0</v>
      </c>
      <c r="Q3346" t="s">
        <v>7972</v>
      </c>
      <c r="R3346" t="s">
        <v>3133</v>
      </c>
      <c r="S3346" t="s">
        <v>4933</v>
      </c>
      <c r="T3346" t="s">
        <v>3085</v>
      </c>
      <c r="U3346" t="s">
        <v>7973</v>
      </c>
      <c r="V3346" t="s">
        <v>7974</v>
      </c>
      <c r="W3346" t="s">
        <v>3085</v>
      </c>
      <c r="X3346" t="str">
        <f t="shared" si="52"/>
        <v>Funcionamiento</v>
      </c>
      <c r="Y3346" t="s">
        <v>7717</v>
      </c>
    </row>
    <row r="3347" spans="1:25">
      <c r="A3347" t="s">
        <v>3305</v>
      </c>
      <c r="B3347" t="s">
        <v>7975</v>
      </c>
      <c r="C3347" t="s">
        <v>7976</v>
      </c>
      <c r="D3347" t="s">
        <v>3076</v>
      </c>
      <c r="E3347" t="s">
        <v>3077</v>
      </c>
      <c r="F3347" t="s">
        <v>391</v>
      </c>
      <c r="G3347" t="s">
        <v>7717</v>
      </c>
      <c r="H3347" t="s">
        <v>294</v>
      </c>
      <c r="I3347" t="s">
        <v>296</v>
      </c>
      <c r="J3347" t="s">
        <v>246</v>
      </c>
      <c r="K3347" t="s">
        <v>3079</v>
      </c>
      <c r="L3347" t="s">
        <v>247</v>
      </c>
      <c r="M3347">
        <v>1024519</v>
      </c>
      <c r="N3347">
        <v>0</v>
      </c>
      <c r="O3347">
        <v>1024519</v>
      </c>
      <c r="P3347">
        <v>0</v>
      </c>
      <c r="Q3347" t="s">
        <v>5980</v>
      </c>
      <c r="R3347" t="s">
        <v>3438</v>
      </c>
      <c r="S3347" t="s">
        <v>7977</v>
      </c>
      <c r="T3347" t="s">
        <v>3085</v>
      </c>
      <c r="U3347" t="s">
        <v>7978</v>
      </c>
      <c r="V3347" t="s">
        <v>7979</v>
      </c>
      <c r="W3347" t="s">
        <v>3085</v>
      </c>
      <c r="X3347" t="str">
        <f t="shared" si="52"/>
        <v>Funcionamiento</v>
      </c>
      <c r="Y3347" t="s">
        <v>7717</v>
      </c>
    </row>
    <row r="3348" spans="1:25">
      <c r="A3348" t="s">
        <v>3305</v>
      </c>
      <c r="B3348" t="s">
        <v>7975</v>
      </c>
      <c r="C3348" t="s">
        <v>7976</v>
      </c>
      <c r="D3348" t="s">
        <v>3076</v>
      </c>
      <c r="E3348" t="s">
        <v>3077</v>
      </c>
      <c r="F3348" t="s">
        <v>391</v>
      </c>
      <c r="G3348" t="s">
        <v>7717</v>
      </c>
      <c r="H3348" t="s">
        <v>312</v>
      </c>
      <c r="I3348" t="s">
        <v>3333</v>
      </c>
      <c r="J3348" t="s">
        <v>246</v>
      </c>
      <c r="K3348" t="s">
        <v>3079</v>
      </c>
      <c r="L3348" t="s">
        <v>247</v>
      </c>
      <c r="M3348">
        <v>1594237</v>
      </c>
      <c r="N3348">
        <v>0</v>
      </c>
      <c r="O3348">
        <v>1594237</v>
      </c>
      <c r="P3348">
        <v>0</v>
      </c>
      <c r="Q3348" t="s">
        <v>5980</v>
      </c>
      <c r="R3348" t="s">
        <v>3438</v>
      </c>
      <c r="S3348" t="s">
        <v>7977</v>
      </c>
      <c r="T3348" t="s">
        <v>3085</v>
      </c>
      <c r="U3348" t="s">
        <v>7978</v>
      </c>
      <c r="V3348" t="s">
        <v>7979</v>
      </c>
      <c r="W3348" t="s">
        <v>3085</v>
      </c>
      <c r="X3348" t="str">
        <f t="shared" si="52"/>
        <v>Funcionamiento</v>
      </c>
      <c r="Y3348" t="s">
        <v>7717</v>
      </c>
    </row>
    <row r="3349" spans="1:25">
      <c r="A3349" t="s">
        <v>3305</v>
      </c>
      <c r="B3349" t="s">
        <v>7975</v>
      </c>
      <c r="C3349" t="s">
        <v>7976</v>
      </c>
      <c r="D3349" t="s">
        <v>3076</v>
      </c>
      <c r="E3349" t="s">
        <v>3077</v>
      </c>
      <c r="F3349" t="s">
        <v>391</v>
      </c>
      <c r="G3349" t="s">
        <v>7717</v>
      </c>
      <c r="H3349" t="s">
        <v>336</v>
      </c>
      <c r="I3349" t="s">
        <v>337</v>
      </c>
      <c r="J3349" t="s">
        <v>246</v>
      </c>
      <c r="K3349" t="s">
        <v>3079</v>
      </c>
      <c r="L3349" t="s">
        <v>247</v>
      </c>
      <c r="M3349">
        <v>2354967</v>
      </c>
      <c r="N3349">
        <v>0</v>
      </c>
      <c r="O3349">
        <v>2354967</v>
      </c>
      <c r="P3349">
        <v>0</v>
      </c>
      <c r="Q3349" t="s">
        <v>5980</v>
      </c>
      <c r="R3349" t="s">
        <v>3438</v>
      </c>
      <c r="S3349" t="s">
        <v>7977</v>
      </c>
      <c r="T3349" t="s">
        <v>3085</v>
      </c>
      <c r="U3349" t="s">
        <v>7978</v>
      </c>
      <c r="V3349" t="s">
        <v>7979</v>
      </c>
      <c r="W3349" t="s">
        <v>3085</v>
      </c>
      <c r="X3349" t="str">
        <f t="shared" si="52"/>
        <v>Funcionamiento</v>
      </c>
      <c r="Y3349" t="s">
        <v>7717</v>
      </c>
    </row>
    <row r="3350" spans="1:25">
      <c r="A3350" t="s">
        <v>3305</v>
      </c>
      <c r="B3350" t="s">
        <v>7975</v>
      </c>
      <c r="C3350" t="s">
        <v>7976</v>
      </c>
      <c r="D3350" t="s">
        <v>3076</v>
      </c>
      <c r="E3350" t="s">
        <v>3077</v>
      </c>
      <c r="F3350" t="s">
        <v>391</v>
      </c>
      <c r="G3350" t="s">
        <v>7717</v>
      </c>
      <c r="H3350" t="s">
        <v>348</v>
      </c>
      <c r="I3350" t="s">
        <v>349</v>
      </c>
      <c r="J3350" t="s">
        <v>246</v>
      </c>
      <c r="K3350" t="s">
        <v>3079</v>
      </c>
      <c r="L3350" t="s">
        <v>247</v>
      </c>
      <c r="M3350">
        <v>0</v>
      </c>
      <c r="N3350">
        <v>1639246</v>
      </c>
      <c r="O3350">
        <v>1639246</v>
      </c>
      <c r="P3350">
        <v>0</v>
      </c>
      <c r="Q3350" t="s">
        <v>5980</v>
      </c>
      <c r="R3350" t="s">
        <v>3438</v>
      </c>
      <c r="S3350" t="s">
        <v>7977</v>
      </c>
      <c r="T3350" t="s">
        <v>3085</v>
      </c>
      <c r="U3350" t="s">
        <v>7978</v>
      </c>
      <c r="V3350" t="s">
        <v>7979</v>
      </c>
      <c r="W3350" t="s">
        <v>3085</v>
      </c>
      <c r="X3350" t="str">
        <f t="shared" si="52"/>
        <v>Funcionamiento</v>
      </c>
      <c r="Y3350" t="s">
        <v>7717</v>
      </c>
    </row>
    <row r="3351" spans="1:25">
      <c r="A3351" t="s">
        <v>3305</v>
      </c>
      <c r="B3351" t="s">
        <v>7975</v>
      </c>
      <c r="C3351" t="s">
        <v>7976</v>
      </c>
      <c r="D3351" t="s">
        <v>3076</v>
      </c>
      <c r="E3351" t="s">
        <v>3077</v>
      </c>
      <c r="F3351" t="s">
        <v>391</v>
      </c>
      <c r="G3351" t="s">
        <v>7717</v>
      </c>
      <c r="H3351" t="s">
        <v>303</v>
      </c>
      <c r="I3351" t="s">
        <v>305</v>
      </c>
      <c r="J3351" t="s">
        <v>246</v>
      </c>
      <c r="K3351" t="s">
        <v>3079</v>
      </c>
      <c r="L3351" t="s">
        <v>247</v>
      </c>
      <c r="M3351">
        <v>1509415</v>
      </c>
      <c r="N3351">
        <v>0</v>
      </c>
      <c r="O3351">
        <v>1509415</v>
      </c>
      <c r="P3351">
        <v>0</v>
      </c>
      <c r="Q3351" t="s">
        <v>5980</v>
      </c>
      <c r="R3351" t="s">
        <v>3438</v>
      </c>
      <c r="S3351" t="s">
        <v>7977</v>
      </c>
      <c r="T3351" t="s">
        <v>3085</v>
      </c>
      <c r="U3351" t="s">
        <v>7978</v>
      </c>
      <c r="V3351" t="s">
        <v>7979</v>
      </c>
      <c r="W3351" t="s">
        <v>3085</v>
      </c>
      <c r="X3351" t="str">
        <f t="shared" si="52"/>
        <v>Funcionamiento</v>
      </c>
      <c r="Y3351" t="s">
        <v>7717</v>
      </c>
    </row>
    <row r="3352" spans="1:25">
      <c r="A3352" t="s">
        <v>3305</v>
      </c>
      <c r="B3352" t="s">
        <v>7975</v>
      </c>
      <c r="C3352" t="s">
        <v>7976</v>
      </c>
      <c r="D3352" t="s">
        <v>3076</v>
      </c>
      <c r="E3352" t="s">
        <v>3077</v>
      </c>
      <c r="F3352" t="s">
        <v>391</v>
      </c>
      <c r="G3352" t="s">
        <v>7717</v>
      </c>
      <c r="H3352" t="s">
        <v>292</v>
      </c>
      <c r="I3352" t="s">
        <v>293</v>
      </c>
      <c r="J3352" t="s">
        <v>246</v>
      </c>
      <c r="K3352" t="s">
        <v>3079</v>
      </c>
      <c r="L3352" t="s">
        <v>247</v>
      </c>
      <c r="M3352">
        <v>49194670</v>
      </c>
      <c r="N3352">
        <v>0</v>
      </c>
      <c r="O3352">
        <v>49194670</v>
      </c>
      <c r="P3352">
        <v>0</v>
      </c>
      <c r="Q3352" t="s">
        <v>5980</v>
      </c>
      <c r="R3352" t="s">
        <v>3438</v>
      </c>
      <c r="S3352" t="s">
        <v>7977</v>
      </c>
      <c r="T3352" t="s">
        <v>3085</v>
      </c>
      <c r="U3352" t="s">
        <v>7978</v>
      </c>
      <c r="V3352" t="s">
        <v>7979</v>
      </c>
      <c r="W3352" t="s">
        <v>3085</v>
      </c>
      <c r="X3352" t="str">
        <f t="shared" si="52"/>
        <v>Funcionamiento</v>
      </c>
      <c r="Y3352" t="s">
        <v>7717</v>
      </c>
    </row>
    <row r="3353" spans="1:25">
      <c r="A3353" t="s">
        <v>3125</v>
      </c>
      <c r="B3353" t="s">
        <v>3862</v>
      </c>
      <c r="C3353" t="s">
        <v>7980</v>
      </c>
      <c r="D3353" t="s">
        <v>3076</v>
      </c>
      <c r="E3353" t="s">
        <v>3077</v>
      </c>
      <c r="F3353" t="s">
        <v>391</v>
      </c>
      <c r="G3353" t="s">
        <v>7717</v>
      </c>
      <c r="H3353" t="s">
        <v>316</v>
      </c>
      <c r="I3353" t="s">
        <v>583</v>
      </c>
      <c r="J3353" t="s">
        <v>246</v>
      </c>
      <c r="K3353" t="s">
        <v>3079</v>
      </c>
      <c r="L3353" t="s">
        <v>247</v>
      </c>
      <c r="M3353">
        <v>4449400</v>
      </c>
      <c r="N3353">
        <v>0</v>
      </c>
      <c r="O3353">
        <v>4449400</v>
      </c>
      <c r="P3353">
        <v>0</v>
      </c>
      <c r="Q3353" t="s">
        <v>7981</v>
      </c>
      <c r="R3353" t="s">
        <v>3464</v>
      </c>
      <c r="S3353" t="s">
        <v>6168</v>
      </c>
      <c r="T3353" t="s">
        <v>3085</v>
      </c>
      <c r="U3353" t="s">
        <v>7982</v>
      </c>
      <c r="V3353" t="s">
        <v>7983</v>
      </c>
      <c r="W3353" t="s">
        <v>3085</v>
      </c>
      <c r="X3353" t="str">
        <f t="shared" si="52"/>
        <v>Funcionamiento</v>
      </c>
      <c r="Y3353" t="s">
        <v>7717</v>
      </c>
    </row>
    <row r="3354" spans="1:25">
      <c r="A3354" t="s">
        <v>3125</v>
      </c>
      <c r="B3354" t="s">
        <v>3862</v>
      </c>
      <c r="C3354" t="s">
        <v>7980</v>
      </c>
      <c r="D3354" t="s">
        <v>3076</v>
      </c>
      <c r="E3354" t="s">
        <v>3077</v>
      </c>
      <c r="F3354" t="s">
        <v>391</v>
      </c>
      <c r="G3354" t="s">
        <v>7717</v>
      </c>
      <c r="H3354" t="s">
        <v>318</v>
      </c>
      <c r="I3354" t="s">
        <v>586</v>
      </c>
      <c r="J3354" t="s">
        <v>246</v>
      </c>
      <c r="K3354" t="s">
        <v>3079</v>
      </c>
      <c r="L3354" t="s">
        <v>247</v>
      </c>
      <c r="M3354">
        <v>2256300</v>
      </c>
      <c r="N3354">
        <v>0</v>
      </c>
      <c r="O3354">
        <v>2256300</v>
      </c>
      <c r="P3354">
        <v>0</v>
      </c>
      <c r="Q3354" t="s">
        <v>7981</v>
      </c>
      <c r="R3354" t="s">
        <v>3464</v>
      </c>
      <c r="S3354" t="s">
        <v>6168</v>
      </c>
      <c r="T3354" t="s">
        <v>3085</v>
      </c>
      <c r="U3354" t="s">
        <v>7982</v>
      </c>
      <c r="V3354" t="s">
        <v>7983</v>
      </c>
      <c r="W3354" t="s">
        <v>3085</v>
      </c>
      <c r="X3354" t="str">
        <f t="shared" si="52"/>
        <v>Funcionamiento</v>
      </c>
      <c r="Y3354" t="s">
        <v>7717</v>
      </c>
    </row>
    <row r="3355" spans="1:25">
      <c r="A3355" t="s">
        <v>3125</v>
      </c>
      <c r="B3355" t="s">
        <v>3862</v>
      </c>
      <c r="C3355" t="s">
        <v>7980</v>
      </c>
      <c r="D3355" t="s">
        <v>3076</v>
      </c>
      <c r="E3355" t="s">
        <v>3077</v>
      </c>
      <c r="F3355" t="s">
        <v>391</v>
      </c>
      <c r="G3355" t="s">
        <v>7717</v>
      </c>
      <c r="H3355" t="s">
        <v>314</v>
      </c>
      <c r="I3355" t="s">
        <v>582</v>
      </c>
      <c r="J3355" t="s">
        <v>246</v>
      </c>
      <c r="K3355" t="s">
        <v>3079</v>
      </c>
      <c r="L3355" t="s">
        <v>247</v>
      </c>
      <c r="M3355">
        <v>11436900</v>
      </c>
      <c r="N3355">
        <v>0</v>
      </c>
      <c r="O3355">
        <v>11436900</v>
      </c>
      <c r="P3355">
        <v>0</v>
      </c>
      <c r="Q3355" t="s">
        <v>7981</v>
      </c>
      <c r="R3355" t="s">
        <v>3464</v>
      </c>
      <c r="S3355" t="s">
        <v>6168</v>
      </c>
      <c r="T3355" t="s">
        <v>3085</v>
      </c>
      <c r="U3355" t="s">
        <v>7982</v>
      </c>
      <c r="V3355" t="s">
        <v>7983</v>
      </c>
      <c r="W3355" t="s">
        <v>3085</v>
      </c>
      <c r="X3355" t="str">
        <f t="shared" si="52"/>
        <v>Funcionamiento</v>
      </c>
      <c r="Y3355" t="s">
        <v>7717</v>
      </c>
    </row>
    <row r="3356" spans="1:25">
      <c r="A3356" t="s">
        <v>3125</v>
      </c>
      <c r="B3356" t="s">
        <v>3862</v>
      </c>
      <c r="C3356" t="s">
        <v>7980</v>
      </c>
      <c r="D3356" t="s">
        <v>3076</v>
      </c>
      <c r="E3356" t="s">
        <v>3077</v>
      </c>
      <c r="F3356" t="s">
        <v>391</v>
      </c>
      <c r="G3356" t="s">
        <v>7717</v>
      </c>
      <c r="H3356" t="s">
        <v>320</v>
      </c>
      <c r="I3356" t="s">
        <v>321</v>
      </c>
      <c r="J3356" t="s">
        <v>246</v>
      </c>
      <c r="K3356" t="s">
        <v>3079</v>
      </c>
      <c r="L3356" t="s">
        <v>247</v>
      </c>
      <c r="M3356">
        <v>594300</v>
      </c>
      <c r="N3356">
        <v>0</v>
      </c>
      <c r="O3356">
        <v>594300</v>
      </c>
      <c r="P3356">
        <v>0</v>
      </c>
      <c r="Q3356" t="s">
        <v>7981</v>
      </c>
      <c r="R3356" t="s">
        <v>3464</v>
      </c>
      <c r="S3356" t="s">
        <v>6168</v>
      </c>
      <c r="T3356" t="s">
        <v>3085</v>
      </c>
      <c r="U3356" t="s">
        <v>7982</v>
      </c>
      <c r="V3356" t="s">
        <v>7983</v>
      </c>
      <c r="W3356" t="s">
        <v>3085</v>
      </c>
      <c r="X3356" t="str">
        <f t="shared" si="52"/>
        <v>Funcionamiento</v>
      </c>
      <c r="Y3356" t="s">
        <v>7717</v>
      </c>
    </row>
    <row r="3357" spans="1:25">
      <c r="A3357" t="s">
        <v>3125</v>
      </c>
      <c r="B3357" t="s">
        <v>3862</v>
      </c>
      <c r="C3357" t="s">
        <v>7980</v>
      </c>
      <c r="D3357" t="s">
        <v>3076</v>
      </c>
      <c r="E3357" t="s">
        <v>3077</v>
      </c>
      <c r="F3357" t="s">
        <v>391</v>
      </c>
      <c r="G3357" t="s">
        <v>7717</v>
      </c>
      <c r="H3357" t="s">
        <v>322</v>
      </c>
      <c r="I3357" t="s">
        <v>323</v>
      </c>
      <c r="J3357" t="s">
        <v>246</v>
      </c>
      <c r="K3357" t="s">
        <v>3079</v>
      </c>
      <c r="L3357" t="s">
        <v>247</v>
      </c>
      <c r="M3357">
        <v>1692800</v>
      </c>
      <c r="N3357">
        <v>0</v>
      </c>
      <c r="O3357">
        <v>1692800</v>
      </c>
      <c r="P3357">
        <v>0</v>
      </c>
      <c r="Q3357" t="s">
        <v>7981</v>
      </c>
      <c r="R3357" t="s">
        <v>3464</v>
      </c>
      <c r="S3357" t="s">
        <v>6168</v>
      </c>
      <c r="T3357" t="s">
        <v>3085</v>
      </c>
      <c r="U3357" t="s">
        <v>7982</v>
      </c>
      <c r="V3357" t="s">
        <v>7983</v>
      </c>
      <c r="W3357" t="s">
        <v>3085</v>
      </c>
      <c r="X3357" t="str">
        <f t="shared" si="52"/>
        <v>Funcionamiento</v>
      </c>
      <c r="Y3357" t="s">
        <v>7717</v>
      </c>
    </row>
    <row r="3358" spans="1:25">
      <c r="A3358" t="s">
        <v>3125</v>
      </c>
      <c r="B3358" t="s">
        <v>3862</v>
      </c>
      <c r="C3358" t="s">
        <v>7980</v>
      </c>
      <c r="D3358" t="s">
        <v>3076</v>
      </c>
      <c r="E3358" t="s">
        <v>3077</v>
      </c>
      <c r="F3358" t="s">
        <v>391</v>
      </c>
      <c r="G3358" t="s">
        <v>7717</v>
      </c>
      <c r="H3358" t="s">
        <v>324</v>
      </c>
      <c r="I3358" t="s">
        <v>325</v>
      </c>
      <c r="J3358" t="s">
        <v>246</v>
      </c>
      <c r="K3358" t="s">
        <v>3079</v>
      </c>
      <c r="L3358" t="s">
        <v>247</v>
      </c>
      <c r="M3358">
        <v>1128600</v>
      </c>
      <c r="N3358">
        <v>0</v>
      </c>
      <c r="O3358">
        <v>1128600</v>
      </c>
      <c r="P3358">
        <v>0</v>
      </c>
      <c r="Q3358" t="s">
        <v>7981</v>
      </c>
      <c r="R3358" t="s">
        <v>3464</v>
      </c>
      <c r="S3358" t="s">
        <v>6168</v>
      </c>
      <c r="T3358" t="s">
        <v>3085</v>
      </c>
      <c r="U3358" t="s">
        <v>7982</v>
      </c>
      <c r="V3358" t="s">
        <v>7983</v>
      </c>
      <c r="W3358" t="s">
        <v>3085</v>
      </c>
      <c r="X3358" t="str">
        <f t="shared" si="52"/>
        <v>Funcionamiento</v>
      </c>
      <c r="Y3358" t="s">
        <v>7717</v>
      </c>
    </row>
    <row r="3359" spans="1:25">
      <c r="A3359" t="s">
        <v>3133</v>
      </c>
      <c r="B3359" t="s">
        <v>3888</v>
      </c>
      <c r="C3359" t="s">
        <v>7984</v>
      </c>
      <c r="D3359" t="s">
        <v>3076</v>
      </c>
      <c r="E3359" t="s">
        <v>3077</v>
      </c>
      <c r="F3359" t="s">
        <v>391</v>
      </c>
      <c r="G3359" t="s">
        <v>7717</v>
      </c>
      <c r="H3359" t="s">
        <v>338</v>
      </c>
      <c r="I3359" t="s">
        <v>339</v>
      </c>
      <c r="J3359" t="s">
        <v>246</v>
      </c>
      <c r="K3359" t="s">
        <v>3079</v>
      </c>
      <c r="L3359" t="s">
        <v>247</v>
      </c>
      <c r="M3359">
        <v>2068000</v>
      </c>
      <c r="N3359">
        <v>0</v>
      </c>
      <c r="O3359">
        <v>2068000</v>
      </c>
      <c r="P3359">
        <v>0</v>
      </c>
      <c r="Q3359" t="s">
        <v>7985</v>
      </c>
      <c r="R3359" t="s">
        <v>3326</v>
      </c>
      <c r="S3359" t="s">
        <v>4084</v>
      </c>
      <c r="T3359" t="s">
        <v>7986</v>
      </c>
      <c r="U3359" t="s">
        <v>7987</v>
      </c>
      <c r="V3359" t="s">
        <v>7988</v>
      </c>
      <c r="W3359" t="s">
        <v>3085</v>
      </c>
      <c r="X3359" t="str">
        <f t="shared" si="52"/>
        <v>Funcionamiento</v>
      </c>
      <c r="Y3359" t="s">
        <v>7717</v>
      </c>
    </row>
    <row r="3360" spans="1:25">
      <c r="A3360" t="s">
        <v>3073</v>
      </c>
      <c r="B3360" t="s">
        <v>4454</v>
      </c>
      <c r="C3360" t="s">
        <v>7989</v>
      </c>
      <c r="D3360" t="s">
        <v>3076</v>
      </c>
      <c r="E3360" t="s">
        <v>3077</v>
      </c>
      <c r="F3360" t="s">
        <v>7990</v>
      </c>
      <c r="G3360" t="s">
        <v>7991</v>
      </c>
      <c r="H3360" t="s">
        <v>340</v>
      </c>
      <c r="I3360" t="s">
        <v>341</v>
      </c>
      <c r="J3360" t="s">
        <v>246</v>
      </c>
      <c r="K3360" t="s">
        <v>3079</v>
      </c>
      <c r="L3360" t="s">
        <v>247</v>
      </c>
      <c r="M3360">
        <v>20000000</v>
      </c>
      <c r="N3360">
        <v>-223429</v>
      </c>
      <c r="O3360">
        <v>19776571</v>
      </c>
      <c r="P3360">
        <v>0</v>
      </c>
      <c r="Q3360" t="s">
        <v>7992</v>
      </c>
      <c r="R3360" t="s">
        <v>3073</v>
      </c>
      <c r="S3360" t="s">
        <v>7993</v>
      </c>
      <c r="T3360" t="s">
        <v>7994</v>
      </c>
      <c r="U3360" t="s">
        <v>7995</v>
      </c>
      <c r="V3360" t="s">
        <v>7996</v>
      </c>
      <c r="W3360" t="s">
        <v>3085</v>
      </c>
      <c r="X3360" t="str">
        <f t="shared" si="52"/>
        <v>Funcionamiento</v>
      </c>
      <c r="Y3360" t="s">
        <v>7991</v>
      </c>
    </row>
    <row r="3361" spans="1:25">
      <c r="A3361" t="s">
        <v>3086</v>
      </c>
      <c r="B3361" t="s">
        <v>4454</v>
      </c>
      <c r="C3361" t="s">
        <v>7997</v>
      </c>
      <c r="D3361" t="s">
        <v>3076</v>
      </c>
      <c r="E3361" t="s">
        <v>3077</v>
      </c>
      <c r="F3361" t="s">
        <v>7990</v>
      </c>
      <c r="G3361" t="s">
        <v>7991</v>
      </c>
      <c r="H3361" t="s">
        <v>360</v>
      </c>
      <c r="I3361" t="s">
        <v>361</v>
      </c>
      <c r="J3361" t="s">
        <v>246</v>
      </c>
      <c r="K3361" t="s">
        <v>3079</v>
      </c>
      <c r="L3361" t="s">
        <v>247</v>
      </c>
      <c r="M3361">
        <v>0</v>
      </c>
      <c r="N3361">
        <v>11902000</v>
      </c>
      <c r="O3361">
        <v>11902000</v>
      </c>
      <c r="P3361">
        <v>0</v>
      </c>
      <c r="Q3361" t="s">
        <v>7998</v>
      </c>
      <c r="R3361" t="s">
        <v>3086</v>
      </c>
      <c r="S3361" t="s">
        <v>3385</v>
      </c>
      <c r="T3361" t="s">
        <v>3125</v>
      </c>
      <c r="U3361" t="s">
        <v>7999</v>
      </c>
      <c r="V3361" t="s">
        <v>8000</v>
      </c>
      <c r="W3361" t="s">
        <v>3085</v>
      </c>
      <c r="X3361" t="str">
        <f t="shared" si="52"/>
        <v>Funcionamiento</v>
      </c>
      <c r="Y3361" t="s">
        <v>7991</v>
      </c>
    </row>
    <row r="3362" spans="1:25">
      <c r="A3362" t="s">
        <v>3086</v>
      </c>
      <c r="B3362" t="s">
        <v>4454</v>
      </c>
      <c r="C3362" t="s">
        <v>7997</v>
      </c>
      <c r="D3362" t="s">
        <v>3076</v>
      </c>
      <c r="E3362" t="s">
        <v>3077</v>
      </c>
      <c r="F3362" t="s">
        <v>7990</v>
      </c>
      <c r="G3362" t="s">
        <v>7991</v>
      </c>
      <c r="H3362" t="s">
        <v>382</v>
      </c>
      <c r="I3362" t="s">
        <v>383</v>
      </c>
      <c r="J3362" t="s">
        <v>246</v>
      </c>
      <c r="K3362" t="s">
        <v>3079</v>
      </c>
      <c r="L3362" t="s">
        <v>247</v>
      </c>
      <c r="M3362">
        <v>11520000</v>
      </c>
      <c r="N3362">
        <v>-11520000</v>
      </c>
      <c r="O3362">
        <v>0</v>
      </c>
      <c r="P3362">
        <v>0</v>
      </c>
      <c r="Q3362" t="s">
        <v>7998</v>
      </c>
      <c r="R3362" t="s">
        <v>3086</v>
      </c>
      <c r="S3362" t="s">
        <v>3385</v>
      </c>
      <c r="T3362" t="s">
        <v>3125</v>
      </c>
      <c r="U3362" t="s">
        <v>7999</v>
      </c>
      <c r="V3362" t="s">
        <v>8000</v>
      </c>
      <c r="W3362" t="s">
        <v>3085</v>
      </c>
      <c r="X3362" t="str">
        <f t="shared" si="52"/>
        <v>Funcionamiento</v>
      </c>
      <c r="Y3362" t="s">
        <v>7991</v>
      </c>
    </row>
    <row r="3363" spans="1:25">
      <c r="A3363" t="s">
        <v>3093</v>
      </c>
      <c r="B3363" t="s">
        <v>4454</v>
      </c>
      <c r="C3363" t="s">
        <v>8001</v>
      </c>
      <c r="D3363" t="s">
        <v>3076</v>
      </c>
      <c r="E3363" t="s">
        <v>3077</v>
      </c>
      <c r="F3363" t="s">
        <v>7990</v>
      </c>
      <c r="G3363" t="s">
        <v>7991</v>
      </c>
      <c r="H3363" t="s">
        <v>342</v>
      </c>
      <c r="I3363" t="s">
        <v>343</v>
      </c>
      <c r="J3363" t="s">
        <v>246</v>
      </c>
      <c r="K3363" t="s">
        <v>3079</v>
      </c>
      <c r="L3363" t="s">
        <v>247</v>
      </c>
      <c r="M3363">
        <v>900000</v>
      </c>
      <c r="N3363">
        <v>29070</v>
      </c>
      <c r="O3363">
        <v>929070</v>
      </c>
      <c r="P3363">
        <v>0</v>
      </c>
      <c r="Q3363" t="s">
        <v>8002</v>
      </c>
      <c r="R3363" t="s">
        <v>3093</v>
      </c>
      <c r="S3363" t="s">
        <v>8003</v>
      </c>
      <c r="T3363" t="s">
        <v>8004</v>
      </c>
      <c r="U3363" t="s">
        <v>8005</v>
      </c>
      <c r="V3363" t="s">
        <v>8006</v>
      </c>
      <c r="W3363" t="s">
        <v>3085</v>
      </c>
      <c r="X3363" t="str">
        <f t="shared" si="52"/>
        <v>Funcionamiento</v>
      </c>
      <c r="Y3363" t="s">
        <v>7991</v>
      </c>
    </row>
    <row r="3364" spans="1:25">
      <c r="A3364" t="s">
        <v>3100</v>
      </c>
      <c r="B3364" t="s">
        <v>4454</v>
      </c>
      <c r="C3364" t="s">
        <v>8007</v>
      </c>
      <c r="D3364" t="s">
        <v>3076</v>
      </c>
      <c r="E3364" t="s">
        <v>3077</v>
      </c>
      <c r="F3364" t="s">
        <v>7990</v>
      </c>
      <c r="G3364" t="s">
        <v>7991</v>
      </c>
      <c r="H3364" t="s">
        <v>344</v>
      </c>
      <c r="I3364" t="s">
        <v>345</v>
      </c>
      <c r="J3364" t="s">
        <v>246</v>
      </c>
      <c r="K3364" t="s">
        <v>3079</v>
      </c>
      <c r="L3364" t="s">
        <v>247</v>
      </c>
      <c r="M3364">
        <v>1700000</v>
      </c>
      <c r="N3364">
        <v>167221</v>
      </c>
      <c r="O3364">
        <v>1867221</v>
      </c>
      <c r="P3364">
        <v>0</v>
      </c>
      <c r="Q3364" t="s">
        <v>8008</v>
      </c>
      <c r="R3364" t="s">
        <v>3100</v>
      </c>
      <c r="S3364" t="s">
        <v>8009</v>
      </c>
      <c r="T3364" t="s">
        <v>8010</v>
      </c>
      <c r="U3364" t="s">
        <v>8011</v>
      </c>
      <c r="V3364" t="s">
        <v>8012</v>
      </c>
      <c r="W3364" t="s">
        <v>3085</v>
      </c>
      <c r="X3364" t="str">
        <f t="shared" si="52"/>
        <v>Funcionamiento</v>
      </c>
      <c r="Y3364" t="s">
        <v>7991</v>
      </c>
    </row>
    <row r="3365" spans="1:25">
      <c r="A3365" t="s">
        <v>3107</v>
      </c>
      <c r="B3365" t="s">
        <v>8013</v>
      </c>
      <c r="C3365" t="s">
        <v>8014</v>
      </c>
      <c r="D3365" t="s">
        <v>3076</v>
      </c>
      <c r="E3365" t="s">
        <v>3077</v>
      </c>
      <c r="F3365" t="s">
        <v>7990</v>
      </c>
      <c r="G3365" t="s">
        <v>7991</v>
      </c>
      <c r="H3365" t="s">
        <v>309</v>
      </c>
      <c r="I3365" t="s">
        <v>311</v>
      </c>
      <c r="J3365" t="s">
        <v>246</v>
      </c>
      <c r="K3365" t="s">
        <v>3079</v>
      </c>
      <c r="L3365" t="s">
        <v>247</v>
      </c>
      <c r="M3365">
        <v>3294200</v>
      </c>
      <c r="N3365">
        <v>0</v>
      </c>
      <c r="O3365">
        <v>3294200</v>
      </c>
      <c r="P3365">
        <v>0</v>
      </c>
      <c r="Q3365" t="s">
        <v>8015</v>
      </c>
      <c r="R3365" t="s">
        <v>3107</v>
      </c>
      <c r="S3365" t="s">
        <v>4781</v>
      </c>
      <c r="T3365" t="s">
        <v>3085</v>
      </c>
      <c r="U3365" t="s">
        <v>8016</v>
      </c>
      <c r="V3365" t="s">
        <v>8017</v>
      </c>
      <c r="W3365" t="s">
        <v>3073</v>
      </c>
      <c r="X3365" t="str">
        <f t="shared" si="52"/>
        <v>Funcionamiento</v>
      </c>
      <c r="Y3365" t="s">
        <v>7991</v>
      </c>
    </row>
    <row r="3366" spans="1:25">
      <c r="A3366" t="s">
        <v>3107</v>
      </c>
      <c r="B3366" t="s">
        <v>8013</v>
      </c>
      <c r="C3366" t="s">
        <v>8014</v>
      </c>
      <c r="D3366" t="s">
        <v>3076</v>
      </c>
      <c r="E3366" t="s">
        <v>3077</v>
      </c>
      <c r="F3366" t="s">
        <v>7990</v>
      </c>
      <c r="G3366" t="s">
        <v>7991</v>
      </c>
      <c r="H3366" t="s">
        <v>336</v>
      </c>
      <c r="I3366" t="s">
        <v>337</v>
      </c>
      <c r="J3366" t="s">
        <v>246</v>
      </c>
      <c r="K3366" t="s">
        <v>3079</v>
      </c>
      <c r="L3366" t="s">
        <v>247</v>
      </c>
      <c r="M3366">
        <v>2240265</v>
      </c>
      <c r="N3366">
        <v>0</v>
      </c>
      <c r="O3366">
        <v>2240265</v>
      </c>
      <c r="P3366">
        <v>0</v>
      </c>
      <c r="Q3366" t="s">
        <v>8015</v>
      </c>
      <c r="R3366" t="s">
        <v>3107</v>
      </c>
      <c r="S3366" t="s">
        <v>4781</v>
      </c>
      <c r="T3366" t="s">
        <v>3085</v>
      </c>
      <c r="U3366" t="s">
        <v>8016</v>
      </c>
      <c r="V3366" t="s">
        <v>8017</v>
      </c>
      <c r="W3366" t="s">
        <v>3073</v>
      </c>
      <c r="X3366" t="str">
        <f t="shared" si="52"/>
        <v>Funcionamiento</v>
      </c>
      <c r="Y3366" t="s">
        <v>7991</v>
      </c>
    </row>
    <row r="3367" spans="1:25">
      <c r="A3367" t="s">
        <v>3107</v>
      </c>
      <c r="B3367" t="s">
        <v>8013</v>
      </c>
      <c r="C3367" t="s">
        <v>8014</v>
      </c>
      <c r="D3367" t="s">
        <v>3076</v>
      </c>
      <c r="E3367" t="s">
        <v>3077</v>
      </c>
      <c r="F3367" t="s">
        <v>7990</v>
      </c>
      <c r="G3367" t="s">
        <v>7991</v>
      </c>
      <c r="H3367" t="s">
        <v>297</v>
      </c>
      <c r="I3367" t="s">
        <v>299</v>
      </c>
      <c r="J3367" t="s">
        <v>246</v>
      </c>
      <c r="K3367" t="s">
        <v>3079</v>
      </c>
      <c r="L3367" t="s">
        <v>247</v>
      </c>
      <c r="M3367">
        <v>486843</v>
      </c>
      <c r="N3367">
        <v>0</v>
      </c>
      <c r="O3367">
        <v>486843</v>
      </c>
      <c r="P3367">
        <v>0</v>
      </c>
      <c r="Q3367" t="s">
        <v>8015</v>
      </c>
      <c r="R3367" t="s">
        <v>3107</v>
      </c>
      <c r="S3367" t="s">
        <v>4781</v>
      </c>
      <c r="T3367" t="s">
        <v>3085</v>
      </c>
      <c r="U3367" t="s">
        <v>8016</v>
      </c>
      <c r="V3367" t="s">
        <v>8017</v>
      </c>
      <c r="W3367" t="s">
        <v>3073</v>
      </c>
      <c r="X3367" t="str">
        <f t="shared" si="52"/>
        <v>Funcionamiento</v>
      </c>
      <c r="Y3367" t="s">
        <v>7991</v>
      </c>
    </row>
    <row r="3368" spans="1:25">
      <c r="A3368" t="s">
        <v>3107</v>
      </c>
      <c r="B3368" t="s">
        <v>8013</v>
      </c>
      <c r="C3368" t="s">
        <v>8014</v>
      </c>
      <c r="D3368" t="s">
        <v>3076</v>
      </c>
      <c r="E3368" t="s">
        <v>3077</v>
      </c>
      <c r="F3368" t="s">
        <v>7990</v>
      </c>
      <c r="G3368" t="s">
        <v>7991</v>
      </c>
      <c r="H3368" t="s">
        <v>348</v>
      </c>
      <c r="I3368" t="s">
        <v>349</v>
      </c>
      <c r="J3368" t="s">
        <v>246</v>
      </c>
      <c r="K3368" t="s">
        <v>3079</v>
      </c>
      <c r="L3368" t="s">
        <v>247</v>
      </c>
      <c r="M3368">
        <v>0</v>
      </c>
      <c r="N3368">
        <v>1345019.67</v>
      </c>
      <c r="O3368">
        <v>1345019.67</v>
      </c>
      <c r="P3368">
        <v>0</v>
      </c>
      <c r="Q3368" t="s">
        <v>8015</v>
      </c>
      <c r="R3368" t="s">
        <v>3107</v>
      </c>
      <c r="S3368" t="s">
        <v>4781</v>
      </c>
      <c r="T3368" t="s">
        <v>3085</v>
      </c>
      <c r="U3368" t="s">
        <v>8016</v>
      </c>
      <c r="V3368" t="s">
        <v>8017</v>
      </c>
      <c r="W3368" t="s">
        <v>3073</v>
      </c>
      <c r="X3368" t="str">
        <f t="shared" si="52"/>
        <v>Funcionamiento</v>
      </c>
      <c r="Y3368" t="s">
        <v>7991</v>
      </c>
    </row>
    <row r="3369" spans="1:25">
      <c r="A3369" t="s">
        <v>3107</v>
      </c>
      <c r="B3369" t="s">
        <v>8013</v>
      </c>
      <c r="C3369" t="s">
        <v>8014</v>
      </c>
      <c r="D3369" t="s">
        <v>3076</v>
      </c>
      <c r="E3369" t="s">
        <v>3077</v>
      </c>
      <c r="F3369" t="s">
        <v>7990</v>
      </c>
      <c r="G3369" t="s">
        <v>7991</v>
      </c>
      <c r="H3369" t="s">
        <v>294</v>
      </c>
      <c r="I3369" t="s">
        <v>296</v>
      </c>
      <c r="J3369" t="s">
        <v>246</v>
      </c>
      <c r="K3369" t="s">
        <v>3079</v>
      </c>
      <c r="L3369" t="s">
        <v>247</v>
      </c>
      <c r="M3369">
        <v>549133</v>
      </c>
      <c r="N3369">
        <v>0</v>
      </c>
      <c r="O3369">
        <v>549133</v>
      </c>
      <c r="P3369">
        <v>0</v>
      </c>
      <c r="Q3369" t="s">
        <v>8015</v>
      </c>
      <c r="R3369" t="s">
        <v>3107</v>
      </c>
      <c r="S3369" t="s">
        <v>4781</v>
      </c>
      <c r="T3369" t="s">
        <v>3085</v>
      </c>
      <c r="U3369" t="s">
        <v>8016</v>
      </c>
      <c r="V3369" t="s">
        <v>8017</v>
      </c>
      <c r="W3369" t="s">
        <v>3073</v>
      </c>
      <c r="X3369" t="str">
        <f t="shared" si="52"/>
        <v>Funcionamiento</v>
      </c>
      <c r="Y3369" t="s">
        <v>7991</v>
      </c>
    </row>
    <row r="3370" spans="1:25">
      <c r="A3370" t="s">
        <v>3107</v>
      </c>
      <c r="B3370" t="s">
        <v>8013</v>
      </c>
      <c r="C3370" t="s">
        <v>8014</v>
      </c>
      <c r="D3370" t="s">
        <v>3076</v>
      </c>
      <c r="E3370" t="s">
        <v>3077</v>
      </c>
      <c r="F3370" t="s">
        <v>7990</v>
      </c>
      <c r="G3370" t="s">
        <v>7991</v>
      </c>
      <c r="H3370" t="s">
        <v>358</v>
      </c>
      <c r="I3370" t="s">
        <v>359</v>
      </c>
      <c r="J3370" t="s">
        <v>246</v>
      </c>
      <c r="K3370" t="s">
        <v>3079</v>
      </c>
      <c r="L3370" t="s">
        <v>247</v>
      </c>
      <c r="M3370">
        <v>3066437</v>
      </c>
      <c r="N3370">
        <v>0</v>
      </c>
      <c r="O3370">
        <v>3066437</v>
      </c>
      <c r="P3370">
        <v>0</v>
      </c>
      <c r="Q3370" t="s">
        <v>8015</v>
      </c>
      <c r="R3370" t="s">
        <v>3107</v>
      </c>
      <c r="S3370" t="s">
        <v>4781</v>
      </c>
      <c r="T3370" t="s">
        <v>3085</v>
      </c>
      <c r="U3370" t="s">
        <v>8016</v>
      </c>
      <c r="V3370" t="s">
        <v>8017</v>
      </c>
      <c r="W3370" t="s">
        <v>3073</v>
      </c>
      <c r="X3370" t="str">
        <f t="shared" si="52"/>
        <v>Funcionamiento</v>
      </c>
      <c r="Y3370" t="s">
        <v>7991</v>
      </c>
    </row>
    <row r="3371" spans="1:25">
      <c r="A3371" t="s">
        <v>3107</v>
      </c>
      <c r="B3371" t="s">
        <v>8013</v>
      </c>
      <c r="C3371" t="s">
        <v>8014</v>
      </c>
      <c r="D3371" t="s">
        <v>3076</v>
      </c>
      <c r="E3371" t="s">
        <v>3077</v>
      </c>
      <c r="F3371" t="s">
        <v>7990</v>
      </c>
      <c r="G3371" t="s">
        <v>7991</v>
      </c>
      <c r="H3371" t="s">
        <v>292</v>
      </c>
      <c r="I3371" t="s">
        <v>293</v>
      </c>
      <c r="J3371" t="s">
        <v>246</v>
      </c>
      <c r="K3371" t="s">
        <v>3079</v>
      </c>
      <c r="L3371" t="s">
        <v>247</v>
      </c>
      <c r="M3371">
        <v>31322076</v>
      </c>
      <c r="N3371">
        <v>0</v>
      </c>
      <c r="O3371">
        <v>31322076</v>
      </c>
      <c r="P3371">
        <v>0</v>
      </c>
      <c r="Q3371" t="s">
        <v>8015</v>
      </c>
      <c r="R3371" t="s">
        <v>3107</v>
      </c>
      <c r="S3371" t="s">
        <v>4781</v>
      </c>
      <c r="T3371" t="s">
        <v>3085</v>
      </c>
      <c r="U3371" t="s">
        <v>8016</v>
      </c>
      <c r="V3371" t="s">
        <v>8017</v>
      </c>
      <c r="W3371" t="s">
        <v>3073</v>
      </c>
      <c r="X3371" t="str">
        <f t="shared" si="52"/>
        <v>Funcionamiento</v>
      </c>
      <c r="Y3371" t="s">
        <v>7991</v>
      </c>
    </row>
    <row r="3372" spans="1:25">
      <c r="A3372" t="s">
        <v>3107</v>
      </c>
      <c r="B3372" t="s">
        <v>8013</v>
      </c>
      <c r="C3372" t="s">
        <v>8014</v>
      </c>
      <c r="D3372" t="s">
        <v>3076</v>
      </c>
      <c r="E3372" t="s">
        <v>3077</v>
      </c>
      <c r="F3372" t="s">
        <v>7990</v>
      </c>
      <c r="G3372" t="s">
        <v>7991</v>
      </c>
      <c r="H3372" t="s">
        <v>333</v>
      </c>
      <c r="I3372" t="s">
        <v>335</v>
      </c>
      <c r="J3372" t="s">
        <v>246</v>
      </c>
      <c r="K3372" t="s">
        <v>3079</v>
      </c>
      <c r="L3372" t="s">
        <v>247</v>
      </c>
      <c r="M3372">
        <v>262259</v>
      </c>
      <c r="N3372">
        <v>0</v>
      </c>
      <c r="O3372">
        <v>262259</v>
      </c>
      <c r="P3372">
        <v>0</v>
      </c>
      <c r="Q3372" t="s">
        <v>8015</v>
      </c>
      <c r="R3372" t="s">
        <v>3107</v>
      </c>
      <c r="S3372" t="s">
        <v>4781</v>
      </c>
      <c r="T3372" t="s">
        <v>3085</v>
      </c>
      <c r="U3372" t="s">
        <v>8016</v>
      </c>
      <c r="V3372" t="s">
        <v>8017</v>
      </c>
      <c r="W3372" t="s">
        <v>3073</v>
      </c>
      <c r="X3372" t="str">
        <f t="shared" si="52"/>
        <v>Funcionamiento</v>
      </c>
      <c r="Y3372" t="s">
        <v>7991</v>
      </c>
    </row>
    <row r="3373" spans="1:25">
      <c r="A3373" t="s">
        <v>3107</v>
      </c>
      <c r="B3373" t="s">
        <v>8013</v>
      </c>
      <c r="C3373" t="s">
        <v>8014</v>
      </c>
      <c r="D3373" t="s">
        <v>3076</v>
      </c>
      <c r="E3373" t="s">
        <v>3077</v>
      </c>
      <c r="F3373" t="s">
        <v>7990</v>
      </c>
      <c r="G3373" t="s">
        <v>7991</v>
      </c>
      <c r="H3373" t="s">
        <v>303</v>
      </c>
      <c r="I3373" t="s">
        <v>305</v>
      </c>
      <c r="J3373" t="s">
        <v>246</v>
      </c>
      <c r="K3373" t="s">
        <v>3079</v>
      </c>
      <c r="L3373" t="s">
        <v>247</v>
      </c>
      <c r="M3373">
        <v>2110585</v>
      </c>
      <c r="N3373">
        <v>0</v>
      </c>
      <c r="O3373">
        <v>2110585</v>
      </c>
      <c r="P3373">
        <v>0</v>
      </c>
      <c r="Q3373" t="s">
        <v>8015</v>
      </c>
      <c r="R3373" t="s">
        <v>3107</v>
      </c>
      <c r="S3373" t="s">
        <v>4781</v>
      </c>
      <c r="T3373" t="s">
        <v>3085</v>
      </c>
      <c r="U3373" t="s">
        <v>8016</v>
      </c>
      <c r="V3373" t="s">
        <v>8017</v>
      </c>
      <c r="W3373" t="s">
        <v>3073</v>
      </c>
      <c r="X3373" t="str">
        <f t="shared" si="52"/>
        <v>Funcionamiento</v>
      </c>
      <c r="Y3373" t="s">
        <v>7991</v>
      </c>
    </row>
    <row r="3374" spans="1:25">
      <c r="A3374" t="s">
        <v>3107</v>
      </c>
      <c r="B3374" t="s">
        <v>8013</v>
      </c>
      <c r="C3374" t="s">
        <v>8014</v>
      </c>
      <c r="D3374" t="s">
        <v>3076</v>
      </c>
      <c r="E3374" t="s">
        <v>3077</v>
      </c>
      <c r="F3374" t="s">
        <v>7990</v>
      </c>
      <c r="G3374" t="s">
        <v>7991</v>
      </c>
      <c r="H3374" t="s">
        <v>331</v>
      </c>
      <c r="I3374" t="s">
        <v>587</v>
      </c>
      <c r="J3374" t="s">
        <v>246</v>
      </c>
      <c r="K3374" t="s">
        <v>3079</v>
      </c>
      <c r="L3374" t="s">
        <v>247</v>
      </c>
      <c r="M3374">
        <v>8344</v>
      </c>
      <c r="N3374">
        <v>0</v>
      </c>
      <c r="O3374">
        <v>8344</v>
      </c>
      <c r="P3374">
        <v>0</v>
      </c>
      <c r="Q3374" t="s">
        <v>8015</v>
      </c>
      <c r="R3374" t="s">
        <v>3107</v>
      </c>
      <c r="S3374" t="s">
        <v>4781</v>
      </c>
      <c r="T3374" t="s">
        <v>3085</v>
      </c>
      <c r="U3374" t="s">
        <v>8016</v>
      </c>
      <c r="V3374" t="s">
        <v>8017</v>
      </c>
      <c r="W3374" t="s">
        <v>3073</v>
      </c>
      <c r="X3374" t="str">
        <f t="shared" si="52"/>
        <v>Funcionamiento</v>
      </c>
      <c r="Y3374" t="s">
        <v>7991</v>
      </c>
    </row>
    <row r="3375" spans="1:25">
      <c r="A3375" t="s">
        <v>3111</v>
      </c>
      <c r="B3375" t="s">
        <v>5499</v>
      </c>
      <c r="C3375" t="s">
        <v>8018</v>
      </c>
      <c r="D3375" t="s">
        <v>3076</v>
      </c>
      <c r="E3375" t="s">
        <v>3077</v>
      </c>
      <c r="F3375" t="s">
        <v>7990</v>
      </c>
      <c r="G3375" t="s">
        <v>7991</v>
      </c>
      <c r="H3375" t="s">
        <v>324</v>
      </c>
      <c r="I3375" t="s">
        <v>325</v>
      </c>
      <c r="J3375" t="s">
        <v>246</v>
      </c>
      <c r="K3375" t="s">
        <v>3079</v>
      </c>
      <c r="L3375" t="s">
        <v>247</v>
      </c>
      <c r="M3375">
        <v>871800</v>
      </c>
      <c r="N3375">
        <v>0</v>
      </c>
      <c r="O3375">
        <v>871800</v>
      </c>
      <c r="P3375">
        <v>0</v>
      </c>
      <c r="Q3375" t="s">
        <v>8019</v>
      </c>
      <c r="R3375" t="s">
        <v>3111</v>
      </c>
      <c r="S3375" t="s">
        <v>3117</v>
      </c>
      <c r="T3375" t="s">
        <v>3085</v>
      </c>
      <c r="U3375" t="s">
        <v>8020</v>
      </c>
      <c r="V3375" t="s">
        <v>8021</v>
      </c>
      <c r="W3375" t="s">
        <v>3085</v>
      </c>
      <c r="X3375" t="str">
        <f t="shared" si="52"/>
        <v>Funcionamiento</v>
      </c>
      <c r="Y3375" t="s">
        <v>7991</v>
      </c>
    </row>
    <row r="3376" spans="1:25">
      <c r="A3376" t="s">
        <v>3111</v>
      </c>
      <c r="B3376" t="s">
        <v>5499</v>
      </c>
      <c r="C3376" t="s">
        <v>8018</v>
      </c>
      <c r="D3376" t="s">
        <v>3076</v>
      </c>
      <c r="E3376" t="s">
        <v>3077</v>
      </c>
      <c r="F3376" t="s">
        <v>7990</v>
      </c>
      <c r="G3376" t="s">
        <v>7991</v>
      </c>
      <c r="H3376" t="s">
        <v>316</v>
      </c>
      <c r="I3376" t="s">
        <v>583</v>
      </c>
      <c r="J3376" t="s">
        <v>246</v>
      </c>
      <c r="K3376" t="s">
        <v>3079</v>
      </c>
      <c r="L3376" t="s">
        <v>247</v>
      </c>
      <c r="M3376">
        <v>3151600</v>
      </c>
      <c r="N3376">
        <v>0</v>
      </c>
      <c r="O3376">
        <v>3151600</v>
      </c>
      <c r="P3376">
        <v>0</v>
      </c>
      <c r="Q3376" t="s">
        <v>8019</v>
      </c>
      <c r="R3376" t="s">
        <v>3111</v>
      </c>
      <c r="S3376" t="s">
        <v>3117</v>
      </c>
      <c r="T3376" t="s">
        <v>3085</v>
      </c>
      <c r="U3376" t="s">
        <v>8020</v>
      </c>
      <c r="V3376" t="s">
        <v>8021</v>
      </c>
      <c r="W3376" t="s">
        <v>3085</v>
      </c>
      <c r="X3376" t="str">
        <f t="shared" si="52"/>
        <v>Funcionamiento</v>
      </c>
      <c r="Y3376" t="s">
        <v>7991</v>
      </c>
    </row>
    <row r="3377" spans="1:25">
      <c r="A3377" t="s">
        <v>3111</v>
      </c>
      <c r="B3377" t="s">
        <v>5499</v>
      </c>
      <c r="C3377" t="s">
        <v>8018</v>
      </c>
      <c r="D3377" t="s">
        <v>3076</v>
      </c>
      <c r="E3377" t="s">
        <v>3077</v>
      </c>
      <c r="F3377" t="s">
        <v>7990</v>
      </c>
      <c r="G3377" t="s">
        <v>7991</v>
      </c>
      <c r="H3377" t="s">
        <v>314</v>
      </c>
      <c r="I3377" t="s">
        <v>582</v>
      </c>
      <c r="J3377" t="s">
        <v>246</v>
      </c>
      <c r="K3377" t="s">
        <v>3079</v>
      </c>
      <c r="L3377" t="s">
        <v>247</v>
      </c>
      <c r="M3377">
        <v>4449500</v>
      </c>
      <c r="N3377">
        <v>0</v>
      </c>
      <c r="O3377">
        <v>4449500</v>
      </c>
      <c r="P3377">
        <v>0</v>
      </c>
      <c r="Q3377" t="s">
        <v>8019</v>
      </c>
      <c r="R3377" t="s">
        <v>3111</v>
      </c>
      <c r="S3377" t="s">
        <v>3117</v>
      </c>
      <c r="T3377" t="s">
        <v>3085</v>
      </c>
      <c r="U3377" t="s">
        <v>8020</v>
      </c>
      <c r="V3377" t="s">
        <v>8021</v>
      </c>
      <c r="W3377" t="s">
        <v>3085</v>
      </c>
      <c r="X3377" t="str">
        <f t="shared" si="52"/>
        <v>Funcionamiento</v>
      </c>
      <c r="Y3377" t="s">
        <v>7991</v>
      </c>
    </row>
    <row r="3378" spans="1:25">
      <c r="A3378" t="s">
        <v>3111</v>
      </c>
      <c r="B3378" t="s">
        <v>5499</v>
      </c>
      <c r="C3378" t="s">
        <v>8018</v>
      </c>
      <c r="D3378" t="s">
        <v>3076</v>
      </c>
      <c r="E3378" t="s">
        <v>3077</v>
      </c>
      <c r="F3378" t="s">
        <v>7990</v>
      </c>
      <c r="G3378" t="s">
        <v>7991</v>
      </c>
      <c r="H3378" t="s">
        <v>320</v>
      </c>
      <c r="I3378" t="s">
        <v>321</v>
      </c>
      <c r="J3378" t="s">
        <v>246</v>
      </c>
      <c r="K3378" t="s">
        <v>3079</v>
      </c>
      <c r="L3378" t="s">
        <v>247</v>
      </c>
      <c r="M3378">
        <v>423700</v>
      </c>
      <c r="N3378">
        <v>0</v>
      </c>
      <c r="O3378">
        <v>423700</v>
      </c>
      <c r="P3378">
        <v>0</v>
      </c>
      <c r="Q3378" t="s">
        <v>8019</v>
      </c>
      <c r="R3378" t="s">
        <v>3111</v>
      </c>
      <c r="S3378" t="s">
        <v>3117</v>
      </c>
      <c r="T3378" t="s">
        <v>3085</v>
      </c>
      <c r="U3378" t="s">
        <v>8020</v>
      </c>
      <c r="V3378" t="s">
        <v>8021</v>
      </c>
      <c r="W3378" t="s">
        <v>3085</v>
      </c>
      <c r="X3378" t="str">
        <f t="shared" si="52"/>
        <v>Funcionamiento</v>
      </c>
      <c r="Y3378" t="s">
        <v>7991</v>
      </c>
    </row>
    <row r="3379" spans="1:25">
      <c r="A3379" t="s">
        <v>3111</v>
      </c>
      <c r="B3379" t="s">
        <v>5499</v>
      </c>
      <c r="C3379" t="s">
        <v>8018</v>
      </c>
      <c r="D3379" t="s">
        <v>3076</v>
      </c>
      <c r="E3379" t="s">
        <v>3077</v>
      </c>
      <c r="F3379" t="s">
        <v>7990</v>
      </c>
      <c r="G3379" t="s">
        <v>7991</v>
      </c>
      <c r="H3379" t="s">
        <v>322</v>
      </c>
      <c r="I3379" t="s">
        <v>323</v>
      </c>
      <c r="J3379" t="s">
        <v>246</v>
      </c>
      <c r="K3379" t="s">
        <v>3079</v>
      </c>
      <c r="L3379" t="s">
        <v>247</v>
      </c>
      <c r="M3379">
        <v>1307800</v>
      </c>
      <c r="N3379">
        <v>0</v>
      </c>
      <c r="O3379">
        <v>1307800</v>
      </c>
      <c r="P3379">
        <v>0</v>
      </c>
      <c r="Q3379" t="s">
        <v>8019</v>
      </c>
      <c r="R3379" t="s">
        <v>3111</v>
      </c>
      <c r="S3379" t="s">
        <v>3117</v>
      </c>
      <c r="T3379" t="s">
        <v>3085</v>
      </c>
      <c r="U3379" t="s">
        <v>8020</v>
      </c>
      <c r="V3379" t="s">
        <v>8021</v>
      </c>
      <c r="W3379" t="s">
        <v>3085</v>
      </c>
      <c r="X3379" t="str">
        <f t="shared" si="52"/>
        <v>Funcionamiento</v>
      </c>
      <c r="Y3379" t="s">
        <v>7991</v>
      </c>
    </row>
    <row r="3380" spans="1:25">
      <c r="A3380" t="s">
        <v>3111</v>
      </c>
      <c r="B3380" t="s">
        <v>5499</v>
      </c>
      <c r="C3380" t="s">
        <v>8018</v>
      </c>
      <c r="D3380" t="s">
        <v>3076</v>
      </c>
      <c r="E3380" t="s">
        <v>3077</v>
      </c>
      <c r="F3380" t="s">
        <v>7990</v>
      </c>
      <c r="G3380" t="s">
        <v>7991</v>
      </c>
      <c r="H3380" t="s">
        <v>318</v>
      </c>
      <c r="I3380" t="s">
        <v>586</v>
      </c>
      <c r="J3380" t="s">
        <v>246</v>
      </c>
      <c r="K3380" t="s">
        <v>3079</v>
      </c>
      <c r="L3380" t="s">
        <v>247</v>
      </c>
      <c r="M3380">
        <v>1743000</v>
      </c>
      <c r="N3380">
        <v>0</v>
      </c>
      <c r="O3380">
        <v>1743000</v>
      </c>
      <c r="P3380">
        <v>0</v>
      </c>
      <c r="Q3380" t="s">
        <v>8019</v>
      </c>
      <c r="R3380" t="s">
        <v>3111</v>
      </c>
      <c r="S3380" t="s">
        <v>3117</v>
      </c>
      <c r="T3380" t="s">
        <v>3085</v>
      </c>
      <c r="U3380" t="s">
        <v>8020</v>
      </c>
      <c r="V3380" t="s">
        <v>8021</v>
      </c>
      <c r="W3380" t="s">
        <v>3085</v>
      </c>
      <c r="X3380" t="str">
        <f t="shared" si="52"/>
        <v>Funcionamiento</v>
      </c>
      <c r="Y3380" t="s">
        <v>7991</v>
      </c>
    </row>
    <row r="3381" spans="1:25">
      <c r="A3381" t="s">
        <v>3117</v>
      </c>
      <c r="B3381" t="s">
        <v>3120</v>
      </c>
      <c r="C3381" t="s">
        <v>8022</v>
      </c>
      <c r="D3381" t="s">
        <v>3076</v>
      </c>
      <c r="E3381" t="s">
        <v>3077</v>
      </c>
      <c r="F3381" t="s">
        <v>7990</v>
      </c>
      <c r="G3381" t="s">
        <v>7991</v>
      </c>
      <c r="H3381" t="s">
        <v>346</v>
      </c>
      <c r="I3381" t="s">
        <v>347</v>
      </c>
      <c r="J3381" t="s">
        <v>246</v>
      </c>
      <c r="K3381" t="s">
        <v>3079</v>
      </c>
      <c r="L3381" t="s">
        <v>247</v>
      </c>
      <c r="M3381">
        <v>258320</v>
      </c>
      <c r="N3381">
        <v>0</v>
      </c>
      <c r="O3381">
        <v>258320</v>
      </c>
      <c r="P3381">
        <v>0</v>
      </c>
      <c r="Q3381" t="s">
        <v>8023</v>
      </c>
      <c r="R3381" t="s">
        <v>3117</v>
      </c>
      <c r="S3381" t="s">
        <v>3127</v>
      </c>
      <c r="T3381" t="s">
        <v>3132</v>
      </c>
      <c r="U3381" t="s">
        <v>3350</v>
      </c>
      <c r="V3381" t="s">
        <v>8024</v>
      </c>
      <c r="W3381" t="s">
        <v>3085</v>
      </c>
      <c r="X3381" t="str">
        <f t="shared" si="52"/>
        <v>Funcionamiento</v>
      </c>
      <c r="Y3381" t="s">
        <v>7991</v>
      </c>
    </row>
    <row r="3382" spans="1:25">
      <c r="A3382" t="s">
        <v>3117</v>
      </c>
      <c r="B3382" t="s">
        <v>3120</v>
      </c>
      <c r="C3382" t="s">
        <v>8022</v>
      </c>
      <c r="D3382" t="s">
        <v>3076</v>
      </c>
      <c r="E3382" t="s">
        <v>3077</v>
      </c>
      <c r="F3382" t="s">
        <v>7990</v>
      </c>
      <c r="G3382" t="s">
        <v>7991</v>
      </c>
      <c r="H3382" t="s">
        <v>338</v>
      </c>
      <c r="I3382" t="s">
        <v>339</v>
      </c>
      <c r="J3382" t="s">
        <v>246</v>
      </c>
      <c r="K3382" t="s">
        <v>3079</v>
      </c>
      <c r="L3382" t="s">
        <v>247</v>
      </c>
      <c r="M3382">
        <v>78400</v>
      </c>
      <c r="N3382">
        <v>0</v>
      </c>
      <c r="O3382">
        <v>78400</v>
      </c>
      <c r="P3382">
        <v>0</v>
      </c>
      <c r="Q3382" t="s">
        <v>8023</v>
      </c>
      <c r="R3382" t="s">
        <v>3117</v>
      </c>
      <c r="S3382" t="s">
        <v>3127</v>
      </c>
      <c r="T3382" t="s">
        <v>3132</v>
      </c>
      <c r="U3382" t="s">
        <v>3350</v>
      </c>
      <c r="V3382" t="s">
        <v>8024</v>
      </c>
      <c r="W3382" t="s">
        <v>3085</v>
      </c>
      <c r="X3382" t="str">
        <f t="shared" si="52"/>
        <v>Funcionamiento</v>
      </c>
      <c r="Y3382" t="s">
        <v>7991</v>
      </c>
    </row>
    <row r="3383" spans="1:25">
      <c r="A3383" t="s">
        <v>3127</v>
      </c>
      <c r="B3383" t="s">
        <v>3550</v>
      </c>
      <c r="C3383" t="s">
        <v>8025</v>
      </c>
      <c r="D3383" t="s">
        <v>3076</v>
      </c>
      <c r="E3383" t="s">
        <v>3077</v>
      </c>
      <c r="F3383" t="s">
        <v>3149</v>
      </c>
      <c r="G3383" t="s">
        <v>7991</v>
      </c>
      <c r="H3383" t="s">
        <v>437</v>
      </c>
      <c r="I3383" t="s">
        <v>649</v>
      </c>
      <c r="J3383" t="s">
        <v>246</v>
      </c>
      <c r="K3383" t="s">
        <v>3150</v>
      </c>
      <c r="L3383" t="s">
        <v>247</v>
      </c>
      <c r="M3383">
        <v>14047426</v>
      </c>
      <c r="N3383">
        <v>-13208814</v>
      </c>
      <c r="O3383">
        <v>838612</v>
      </c>
      <c r="P3383">
        <v>0</v>
      </c>
      <c r="Q3383" t="s">
        <v>8026</v>
      </c>
      <c r="R3383" t="s">
        <v>3127</v>
      </c>
      <c r="S3383" t="s">
        <v>8027</v>
      </c>
      <c r="T3383" t="s">
        <v>8028</v>
      </c>
      <c r="U3383" t="s">
        <v>8029</v>
      </c>
      <c r="V3383" t="s">
        <v>8030</v>
      </c>
      <c r="W3383" t="s">
        <v>3085</v>
      </c>
      <c r="X3383" t="str">
        <f t="shared" si="52"/>
        <v>Inversión</v>
      </c>
      <c r="Y3383" t="s">
        <v>3157</v>
      </c>
    </row>
    <row r="3384" spans="1:25">
      <c r="A3384" t="s">
        <v>3124</v>
      </c>
      <c r="B3384" t="s">
        <v>3550</v>
      </c>
      <c r="C3384" t="s">
        <v>8031</v>
      </c>
      <c r="D3384" t="s">
        <v>3076</v>
      </c>
      <c r="E3384" t="s">
        <v>3077</v>
      </c>
      <c r="F3384" t="s">
        <v>3159</v>
      </c>
      <c r="G3384" t="s">
        <v>7991</v>
      </c>
      <c r="H3384" t="s">
        <v>431</v>
      </c>
      <c r="I3384" t="s">
        <v>648</v>
      </c>
      <c r="J3384" t="s">
        <v>253</v>
      </c>
      <c r="K3384" t="s">
        <v>3115</v>
      </c>
      <c r="L3384" t="s">
        <v>247</v>
      </c>
      <c r="M3384">
        <v>2000000</v>
      </c>
      <c r="N3384">
        <v>-1159838</v>
      </c>
      <c r="O3384">
        <v>840162</v>
      </c>
      <c r="P3384">
        <v>0</v>
      </c>
      <c r="Q3384" t="s">
        <v>8032</v>
      </c>
      <c r="R3384" t="s">
        <v>3124</v>
      </c>
      <c r="S3384" t="s">
        <v>3407</v>
      </c>
      <c r="T3384" t="s">
        <v>3766</v>
      </c>
      <c r="U3384" t="s">
        <v>7611</v>
      </c>
      <c r="V3384" t="s">
        <v>8033</v>
      </c>
      <c r="W3384" t="s">
        <v>3085</v>
      </c>
      <c r="X3384" t="str">
        <f t="shared" si="52"/>
        <v>Inversión</v>
      </c>
      <c r="Y3384" t="s">
        <v>3166</v>
      </c>
    </row>
    <row r="3385" spans="1:25">
      <c r="A3385" t="s">
        <v>3132</v>
      </c>
      <c r="B3385" t="s">
        <v>4497</v>
      </c>
      <c r="C3385" t="s">
        <v>8034</v>
      </c>
      <c r="D3385" t="s">
        <v>3076</v>
      </c>
      <c r="E3385" t="s">
        <v>3077</v>
      </c>
      <c r="F3385" t="s">
        <v>7990</v>
      </c>
      <c r="G3385" t="s">
        <v>7991</v>
      </c>
      <c r="H3385" t="s">
        <v>297</v>
      </c>
      <c r="I3385" t="s">
        <v>299</v>
      </c>
      <c r="J3385" t="s">
        <v>246</v>
      </c>
      <c r="K3385" t="s">
        <v>3079</v>
      </c>
      <c r="L3385" t="s">
        <v>247</v>
      </c>
      <c r="M3385">
        <v>689122</v>
      </c>
      <c r="N3385">
        <v>0</v>
      </c>
      <c r="O3385">
        <v>689122</v>
      </c>
      <c r="P3385">
        <v>0</v>
      </c>
      <c r="Q3385" t="s">
        <v>8035</v>
      </c>
      <c r="R3385" t="s">
        <v>3132</v>
      </c>
      <c r="S3385" t="s">
        <v>4177</v>
      </c>
      <c r="T3385" t="s">
        <v>3085</v>
      </c>
      <c r="U3385" t="s">
        <v>8036</v>
      </c>
      <c r="V3385" t="s">
        <v>8037</v>
      </c>
      <c r="W3385" t="s">
        <v>3085</v>
      </c>
      <c r="X3385" t="str">
        <f t="shared" si="52"/>
        <v>Funcionamiento</v>
      </c>
      <c r="Y3385" t="s">
        <v>7991</v>
      </c>
    </row>
    <row r="3386" spans="1:25">
      <c r="A3386" t="s">
        <v>3132</v>
      </c>
      <c r="B3386" t="s">
        <v>4497</v>
      </c>
      <c r="C3386" t="s">
        <v>8034</v>
      </c>
      <c r="D3386" t="s">
        <v>3076</v>
      </c>
      <c r="E3386" t="s">
        <v>3077</v>
      </c>
      <c r="F3386" t="s">
        <v>7990</v>
      </c>
      <c r="G3386" t="s">
        <v>7991</v>
      </c>
      <c r="H3386" t="s">
        <v>303</v>
      </c>
      <c r="I3386" t="s">
        <v>305</v>
      </c>
      <c r="J3386" t="s">
        <v>246</v>
      </c>
      <c r="K3386" t="s">
        <v>3079</v>
      </c>
      <c r="L3386" t="s">
        <v>247</v>
      </c>
      <c r="M3386">
        <v>1134508</v>
      </c>
      <c r="N3386">
        <v>0</v>
      </c>
      <c r="O3386">
        <v>1134508</v>
      </c>
      <c r="P3386">
        <v>0</v>
      </c>
      <c r="Q3386" t="s">
        <v>8035</v>
      </c>
      <c r="R3386" t="s">
        <v>3132</v>
      </c>
      <c r="S3386" t="s">
        <v>4177</v>
      </c>
      <c r="T3386" t="s">
        <v>3085</v>
      </c>
      <c r="U3386" t="s">
        <v>8036</v>
      </c>
      <c r="V3386" t="s">
        <v>8037</v>
      </c>
      <c r="W3386" t="s">
        <v>3085</v>
      </c>
      <c r="X3386" t="str">
        <f t="shared" si="52"/>
        <v>Funcionamiento</v>
      </c>
      <c r="Y3386" t="s">
        <v>7991</v>
      </c>
    </row>
    <row r="3387" spans="1:25">
      <c r="A3387" t="s">
        <v>3132</v>
      </c>
      <c r="B3387" t="s">
        <v>4497</v>
      </c>
      <c r="C3387" t="s">
        <v>8034</v>
      </c>
      <c r="D3387" t="s">
        <v>3076</v>
      </c>
      <c r="E3387" t="s">
        <v>3077</v>
      </c>
      <c r="F3387" t="s">
        <v>7990</v>
      </c>
      <c r="G3387" t="s">
        <v>7991</v>
      </c>
      <c r="H3387" t="s">
        <v>309</v>
      </c>
      <c r="I3387" t="s">
        <v>311</v>
      </c>
      <c r="J3387" t="s">
        <v>246</v>
      </c>
      <c r="K3387" t="s">
        <v>3079</v>
      </c>
      <c r="L3387" t="s">
        <v>247</v>
      </c>
      <c r="M3387">
        <v>1457776</v>
      </c>
      <c r="N3387">
        <v>0</v>
      </c>
      <c r="O3387">
        <v>1457776</v>
      </c>
      <c r="P3387">
        <v>0</v>
      </c>
      <c r="Q3387" t="s">
        <v>8035</v>
      </c>
      <c r="R3387" t="s">
        <v>3132</v>
      </c>
      <c r="S3387" t="s">
        <v>4177</v>
      </c>
      <c r="T3387" t="s">
        <v>3085</v>
      </c>
      <c r="U3387" t="s">
        <v>8036</v>
      </c>
      <c r="V3387" t="s">
        <v>8037</v>
      </c>
      <c r="W3387" t="s">
        <v>3085</v>
      </c>
      <c r="X3387" t="str">
        <f t="shared" si="52"/>
        <v>Funcionamiento</v>
      </c>
      <c r="Y3387" t="s">
        <v>7991</v>
      </c>
    </row>
    <row r="3388" spans="1:25">
      <c r="A3388" t="s">
        <v>3132</v>
      </c>
      <c r="B3388" t="s">
        <v>4497</v>
      </c>
      <c r="C3388" t="s">
        <v>8034</v>
      </c>
      <c r="D3388" t="s">
        <v>3076</v>
      </c>
      <c r="E3388" t="s">
        <v>3077</v>
      </c>
      <c r="F3388" t="s">
        <v>7990</v>
      </c>
      <c r="G3388" t="s">
        <v>7991</v>
      </c>
      <c r="H3388" t="s">
        <v>336</v>
      </c>
      <c r="I3388" t="s">
        <v>337</v>
      </c>
      <c r="J3388" t="s">
        <v>246</v>
      </c>
      <c r="K3388" t="s">
        <v>3079</v>
      </c>
      <c r="L3388" t="s">
        <v>247</v>
      </c>
      <c r="M3388">
        <v>2240265</v>
      </c>
      <c r="N3388">
        <v>0</v>
      </c>
      <c r="O3388">
        <v>2240265</v>
      </c>
      <c r="P3388">
        <v>0</v>
      </c>
      <c r="Q3388" t="s">
        <v>8035</v>
      </c>
      <c r="R3388" t="s">
        <v>3132</v>
      </c>
      <c r="S3388" t="s">
        <v>4177</v>
      </c>
      <c r="T3388" t="s">
        <v>3085</v>
      </c>
      <c r="U3388" t="s">
        <v>8036</v>
      </c>
      <c r="V3388" t="s">
        <v>8037</v>
      </c>
      <c r="W3388" t="s">
        <v>3085</v>
      </c>
      <c r="X3388" t="str">
        <f t="shared" si="52"/>
        <v>Funcionamiento</v>
      </c>
      <c r="Y3388" t="s">
        <v>7991</v>
      </c>
    </row>
    <row r="3389" spans="1:25">
      <c r="A3389" t="s">
        <v>3132</v>
      </c>
      <c r="B3389" t="s">
        <v>4497</v>
      </c>
      <c r="C3389" t="s">
        <v>8034</v>
      </c>
      <c r="D3389" t="s">
        <v>3076</v>
      </c>
      <c r="E3389" t="s">
        <v>3077</v>
      </c>
      <c r="F3389" t="s">
        <v>7990</v>
      </c>
      <c r="G3389" t="s">
        <v>7991</v>
      </c>
      <c r="H3389" t="s">
        <v>294</v>
      </c>
      <c r="I3389" t="s">
        <v>296</v>
      </c>
      <c r="J3389" t="s">
        <v>246</v>
      </c>
      <c r="K3389" t="s">
        <v>3079</v>
      </c>
      <c r="L3389" t="s">
        <v>247</v>
      </c>
      <c r="M3389">
        <v>672795</v>
      </c>
      <c r="N3389">
        <v>0</v>
      </c>
      <c r="O3389">
        <v>672795</v>
      </c>
      <c r="P3389">
        <v>0</v>
      </c>
      <c r="Q3389" t="s">
        <v>8035</v>
      </c>
      <c r="R3389" t="s">
        <v>3132</v>
      </c>
      <c r="S3389" t="s">
        <v>4177</v>
      </c>
      <c r="T3389" t="s">
        <v>3085</v>
      </c>
      <c r="U3389" t="s">
        <v>8036</v>
      </c>
      <c r="V3389" t="s">
        <v>8037</v>
      </c>
      <c r="W3389" t="s">
        <v>3085</v>
      </c>
      <c r="X3389" t="str">
        <f t="shared" si="52"/>
        <v>Funcionamiento</v>
      </c>
      <c r="Y3389" t="s">
        <v>7991</v>
      </c>
    </row>
    <row r="3390" spans="1:25">
      <c r="A3390" t="s">
        <v>3132</v>
      </c>
      <c r="B3390" t="s">
        <v>4497</v>
      </c>
      <c r="C3390" t="s">
        <v>8034</v>
      </c>
      <c r="D3390" t="s">
        <v>3076</v>
      </c>
      <c r="E3390" t="s">
        <v>3077</v>
      </c>
      <c r="F3390" t="s">
        <v>7990</v>
      </c>
      <c r="G3390" t="s">
        <v>7991</v>
      </c>
      <c r="H3390" t="s">
        <v>331</v>
      </c>
      <c r="I3390" t="s">
        <v>587</v>
      </c>
      <c r="J3390" t="s">
        <v>246</v>
      </c>
      <c r="K3390" t="s">
        <v>3079</v>
      </c>
      <c r="L3390" t="s">
        <v>247</v>
      </c>
      <c r="M3390">
        <v>1231011</v>
      </c>
      <c r="N3390">
        <v>0</v>
      </c>
      <c r="O3390">
        <v>1231011</v>
      </c>
      <c r="P3390">
        <v>0</v>
      </c>
      <c r="Q3390" t="s">
        <v>8035</v>
      </c>
      <c r="R3390" t="s">
        <v>3132</v>
      </c>
      <c r="S3390" t="s">
        <v>4177</v>
      </c>
      <c r="T3390" t="s">
        <v>3085</v>
      </c>
      <c r="U3390" t="s">
        <v>8036</v>
      </c>
      <c r="V3390" t="s">
        <v>8037</v>
      </c>
      <c r="W3390" t="s">
        <v>3085</v>
      </c>
      <c r="X3390" t="str">
        <f t="shared" si="52"/>
        <v>Funcionamiento</v>
      </c>
      <c r="Y3390" t="s">
        <v>7991</v>
      </c>
    </row>
    <row r="3391" spans="1:25">
      <c r="A3391" t="s">
        <v>3132</v>
      </c>
      <c r="B3391" t="s">
        <v>4497</v>
      </c>
      <c r="C3391" t="s">
        <v>8034</v>
      </c>
      <c r="D3391" t="s">
        <v>3076</v>
      </c>
      <c r="E3391" t="s">
        <v>3077</v>
      </c>
      <c r="F3391" t="s">
        <v>7990</v>
      </c>
      <c r="G3391" t="s">
        <v>7991</v>
      </c>
      <c r="H3391" t="s">
        <v>348</v>
      </c>
      <c r="I3391" t="s">
        <v>349</v>
      </c>
      <c r="J3391" t="s">
        <v>246</v>
      </c>
      <c r="K3391" t="s">
        <v>3079</v>
      </c>
      <c r="L3391" t="s">
        <v>247</v>
      </c>
      <c r="M3391">
        <v>564346</v>
      </c>
      <c r="N3391">
        <v>0</v>
      </c>
      <c r="O3391">
        <v>564346</v>
      </c>
      <c r="P3391">
        <v>0</v>
      </c>
      <c r="Q3391" t="s">
        <v>8035</v>
      </c>
      <c r="R3391" t="s">
        <v>3132</v>
      </c>
      <c r="S3391" t="s">
        <v>4177</v>
      </c>
      <c r="T3391" t="s">
        <v>3085</v>
      </c>
      <c r="U3391" t="s">
        <v>8036</v>
      </c>
      <c r="V3391" t="s">
        <v>8037</v>
      </c>
      <c r="W3391" t="s">
        <v>3085</v>
      </c>
      <c r="X3391" t="str">
        <f t="shared" si="52"/>
        <v>Funcionamiento</v>
      </c>
      <c r="Y3391" t="s">
        <v>7991</v>
      </c>
    </row>
    <row r="3392" spans="1:25">
      <c r="A3392" t="s">
        <v>3132</v>
      </c>
      <c r="B3392" t="s">
        <v>4497</v>
      </c>
      <c r="C3392" t="s">
        <v>8034</v>
      </c>
      <c r="D3392" t="s">
        <v>3076</v>
      </c>
      <c r="E3392" t="s">
        <v>3077</v>
      </c>
      <c r="F3392" t="s">
        <v>7990</v>
      </c>
      <c r="G3392" t="s">
        <v>7991</v>
      </c>
      <c r="H3392" t="s">
        <v>292</v>
      </c>
      <c r="I3392" t="s">
        <v>293</v>
      </c>
      <c r="J3392" t="s">
        <v>246</v>
      </c>
      <c r="K3392" t="s">
        <v>3079</v>
      </c>
      <c r="L3392" t="s">
        <v>247</v>
      </c>
      <c r="M3392">
        <v>34956004</v>
      </c>
      <c r="N3392">
        <v>0</v>
      </c>
      <c r="O3392">
        <v>34956004</v>
      </c>
      <c r="P3392">
        <v>0</v>
      </c>
      <c r="Q3392" t="s">
        <v>8035</v>
      </c>
      <c r="R3392" t="s">
        <v>3132</v>
      </c>
      <c r="S3392" t="s">
        <v>4177</v>
      </c>
      <c r="T3392" t="s">
        <v>3085</v>
      </c>
      <c r="U3392" t="s">
        <v>8036</v>
      </c>
      <c r="V3392" t="s">
        <v>8037</v>
      </c>
      <c r="W3392" t="s">
        <v>3085</v>
      </c>
      <c r="X3392" t="str">
        <f t="shared" si="52"/>
        <v>Funcionamiento</v>
      </c>
      <c r="Y3392" t="s">
        <v>7991</v>
      </c>
    </row>
    <row r="3393" spans="1:25">
      <c r="A3393" t="s">
        <v>3132</v>
      </c>
      <c r="B3393" t="s">
        <v>4497</v>
      </c>
      <c r="C3393" t="s">
        <v>8034</v>
      </c>
      <c r="D3393" t="s">
        <v>3076</v>
      </c>
      <c r="E3393" t="s">
        <v>3077</v>
      </c>
      <c r="F3393" t="s">
        <v>7990</v>
      </c>
      <c r="G3393" t="s">
        <v>7991</v>
      </c>
      <c r="H3393" t="s">
        <v>333</v>
      </c>
      <c r="I3393" t="s">
        <v>335</v>
      </c>
      <c r="J3393" t="s">
        <v>246</v>
      </c>
      <c r="K3393" t="s">
        <v>3079</v>
      </c>
      <c r="L3393" t="s">
        <v>247</v>
      </c>
      <c r="M3393">
        <v>110493</v>
      </c>
      <c r="N3393">
        <v>0</v>
      </c>
      <c r="O3393">
        <v>110493</v>
      </c>
      <c r="P3393">
        <v>0</v>
      </c>
      <c r="Q3393" t="s">
        <v>8035</v>
      </c>
      <c r="R3393" t="s">
        <v>3132</v>
      </c>
      <c r="S3393" t="s">
        <v>4177</v>
      </c>
      <c r="T3393" t="s">
        <v>3085</v>
      </c>
      <c r="U3393" t="s">
        <v>8036</v>
      </c>
      <c r="V3393" t="s">
        <v>8037</v>
      </c>
      <c r="W3393" t="s">
        <v>3085</v>
      </c>
      <c r="X3393" t="str">
        <f t="shared" si="52"/>
        <v>Funcionamiento</v>
      </c>
      <c r="Y3393" t="s">
        <v>7991</v>
      </c>
    </row>
    <row r="3394" spans="1:25">
      <c r="A3394" t="s">
        <v>3123</v>
      </c>
      <c r="B3394" t="s">
        <v>3574</v>
      </c>
      <c r="C3394" t="s">
        <v>8038</v>
      </c>
      <c r="D3394" t="s">
        <v>3076</v>
      </c>
      <c r="E3394" t="s">
        <v>3077</v>
      </c>
      <c r="F3394" t="s">
        <v>7990</v>
      </c>
      <c r="G3394" t="s">
        <v>7991</v>
      </c>
      <c r="H3394" t="s">
        <v>322</v>
      </c>
      <c r="I3394" t="s">
        <v>323</v>
      </c>
      <c r="J3394" t="s">
        <v>246</v>
      </c>
      <c r="K3394" t="s">
        <v>3079</v>
      </c>
      <c r="L3394" t="s">
        <v>247</v>
      </c>
      <c r="M3394">
        <v>1167500</v>
      </c>
      <c r="N3394">
        <v>0</v>
      </c>
      <c r="O3394">
        <v>1167500</v>
      </c>
      <c r="P3394">
        <v>0</v>
      </c>
      <c r="Q3394" t="s">
        <v>8039</v>
      </c>
      <c r="R3394" t="s">
        <v>3123</v>
      </c>
      <c r="S3394" t="s">
        <v>3131</v>
      </c>
      <c r="T3394" t="s">
        <v>3085</v>
      </c>
      <c r="U3394" t="s">
        <v>8040</v>
      </c>
      <c r="V3394" t="s">
        <v>8041</v>
      </c>
      <c r="W3394" t="s">
        <v>3085</v>
      </c>
      <c r="X3394" t="str">
        <f t="shared" ref="X3394:X3457" si="53">IF(LEFT(H3394,1)="C","Inversión","Funcionamiento")</f>
        <v>Funcionamiento</v>
      </c>
      <c r="Y3394" t="s">
        <v>7991</v>
      </c>
    </row>
    <row r="3395" spans="1:25">
      <c r="A3395" t="s">
        <v>3123</v>
      </c>
      <c r="B3395" t="s">
        <v>3574</v>
      </c>
      <c r="C3395" t="s">
        <v>8038</v>
      </c>
      <c r="D3395" t="s">
        <v>3076</v>
      </c>
      <c r="E3395" t="s">
        <v>3077</v>
      </c>
      <c r="F3395" t="s">
        <v>7990</v>
      </c>
      <c r="G3395" t="s">
        <v>7991</v>
      </c>
      <c r="H3395" t="s">
        <v>318</v>
      </c>
      <c r="I3395" t="s">
        <v>586</v>
      </c>
      <c r="J3395" t="s">
        <v>246</v>
      </c>
      <c r="K3395" t="s">
        <v>3079</v>
      </c>
      <c r="L3395" t="s">
        <v>247</v>
      </c>
      <c r="M3395">
        <v>1556000</v>
      </c>
      <c r="N3395">
        <v>0</v>
      </c>
      <c r="O3395">
        <v>1556000</v>
      </c>
      <c r="P3395">
        <v>0</v>
      </c>
      <c r="Q3395" t="s">
        <v>8039</v>
      </c>
      <c r="R3395" t="s">
        <v>3123</v>
      </c>
      <c r="S3395" t="s">
        <v>3131</v>
      </c>
      <c r="T3395" t="s">
        <v>3085</v>
      </c>
      <c r="U3395" t="s">
        <v>8040</v>
      </c>
      <c r="V3395" t="s">
        <v>8041</v>
      </c>
      <c r="W3395" t="s">
        <v>3085</v>
      </c>
      <c r="X3395" t="str">
        <f t="shared" si="53"/>
        <v>Funcionamiento</v>
      </c>
      <c r="Y3395" t="s">
        <v>7991</v>
      </c>
    </row>
    <row r="3396" spans="1:25">
      <c r="A3396" t="s">
        <v>3123</v>
      </c>
      <c r="B3396" t="s">
        <v>3574</v>
      </c>
      <c r="C3396" t="s">
        <v>8038</v>
      </c>
      <c r="D3396" t="s">
        <v>3076</v>
      </c>
      <c r="E3396" t="s">
        <v>3077</v>
      </c>
      <c r="F3396" t="s">
        <v>7990</v>
      </c>
      <c r="G3396" t="s">
        <v>7991</v>
      </c>
      <c r="H3396" t="s">
        <v>324</v>
      </c>
      <c r="I3396" t="s">
        <v>325</v>
      </c>
      <c r="J3396" t="s">
        <v>246</v>
      </c>
      <c r="K3396" t="s">
        <v>3079</v>
      </c>
      <c r="L3396" t="s">
        <v>247</v>
      </c>
      <c r="M3396">
        <v>778300</v>
      </c>
      <c r="N3396">
        <v>0</v>
      </c>
      <c r="O3396">
        <v>778300</v>
      </c>
      <c r="P3396">
        <v>0</v>
      </c>
      <c r="Q3396" t="s">
        <v>8039</v>
      </c>
      <c r="R3396" t="s">
        <v>3123</v>
      </c>
      <c r="S3396" t="s">
        <v>3131</v>
      </c>
      <c r="T3396" t="s">
        <v>3085</v>
      </c>
      <c r="U3396" t="s">
        <v>8040</v>
      </c>
      <c r="V3396" t="s">
        <v>8041</v>
      </c>
      <c r="W3396" t="s">
        <v>3085</v>
      </c>
      <c r="X3396" t="str">
        <f t="shared" si="53"/>
        <v>Funcionamiento</v>
      </c>
      <c r="Y3396" t="s">
        <v>7991</v>
      </c>
    </row>
    <row r="3397" spans="1:25">
      <c r="A3397" t="s">
        <v>3123</v>
      </c>
      <c r="B3397" t="s">
        <v>3574</v>
      </c>
      <c r="C3397" t="s">
        <v>8038</v>
      </c>
      <c r="D3397" t="s">
        <v>3076</v>
      </c>
      <c r="E3397" t="s">
        <v>3077</v>
      </c>
      <c r="F3397" t="s">
        <v>7990</v>
      </c>
      <c r="G3397" t="s">
        <v>7991</v>
      </c>
      <c r="H3397" t="s">
        <v>316</v>
      </c>
      <c r="I3397" t="s">
        <v>583</v>
      </c>
      <c r="J3397" t="s">
        <v>246</v>
      </c>
      <c r="K3397" t="s">
        <v>3079</v>
      </c>
      <c r="L3397" t="s">
        <v>247</v>
      </c>
      <c r="M3397">
        <v>3115700</v>
      </c>
      <c r="N3397">
        <v>0</v>
      </c>
      <c r="O3397">
        <v>3115700</v>
      </c>
      <c r="P3397">
        <v>0</v>
      </c>
      <c r="Q3397" t="s">
        <v>8039</v>
      </c>
      <c r="R3397" t="s">
        <v>3123</v>
      </c>
      <c r="S3397" t="s">
        <v>3131</v>
      </c>
      <c r="T3397" t="s">
        <v>3085</v>
      </c>
      <c r="U3397" t="s">
        <v>8040</v>
      </c>
      <c r="V3397" t="s">
        <v>8041</v>
      </c>
      <c r="W3397" t="s">
        <v>3085</v>
      </c>
      <c r="X3397" t="str">
        <f t="shared" si="53"/>
        <v>Funcionamiento</v>
      </c>
      <c r="Y3397" t="s">
        <v>7991</v>
      </c>
    </row>
    <row r="3398" spans="1:25">
      <c r="A3398" t="s">
        <v>3123</v>
      </c>
      <c r="B3398" t="s">
        <v>3574</v>
      </c>
      <c r="C3398" t="s">
        <v>8038</v>
      </c>
      <c r="D3398" t="s">
        <v>3076</v>
      </c>
      <c r="E3398" t="s">
        <v>3077</v>
      </c>
      <c r="F3398" t="s">
        <v>7990</v>
      </c>
      <c r="G3398" t="s">
        <v>7991</v>
      </c>
      <c r="H3398" t="s">
        <v>314</v>
      </c>
      <c r="I3398" t="s">
        <v>582</v>
      </c>
      <c r="J3398" t="s">
        <v>246</v>
      </c>
      <c r="K3398" t="s">
        <v>3079</v>
      </c>
      <c r="L3398" t="s">
        <v>247</v>
      </c>
      <c r="M3398">
        <v>4398500</v>
      </c>
      <c r="N3398">
        <v>0</v>
      </c>
      <c r="O3398">
        <v>4398500</v>
      </c>
      <c r="P3398">
        <v>0</v>
      </c>
      <c r="Q3398" t="s">
        <v>8039</v>
      </c>
      <c r="R3398" t="s">
        <v>3123</v>
      </c>
      <c r="S3398" t="s">
        <v>3131</v>
      </c>
      <c r="T3398" t="s">
        <v>3085</v>
      </c>
      <c r="U3398" t="s">
        <v>8040</v>
      </c>
      <c r="V3398" t="s">
        <v>8041</v>
      </c>
      <c r="W3398" t="s">
        <v>3085</v>
      </c>
      <c r="X3398" t="str">
        <f t="shared" si="53"/>
        <v>Funcionamiento</v>
      </c>
      <c r="Y3398" t="s">
        <v>7991</v>
      </c>
    </row>
    <row r="3399" spans="1:25">
      <c r="A3399" t="s">
        <v>3123</v>
      </c>
      <c r="B3399" t="s">
        <v>3574</v>
      </c>
      <c r="C3399" t="s">
        <v>8038</v>
      </c>
      <c r="D3399" t="s">
        <v>3076</v>
      </c>
      <c r="E3399" t="s">
        <v>3077</v>
      </c>
      <c r="F3399" t="s">
        <v>7990</v>
      </c>
      <c r="G3399" t="s">
        <v>7991</v>
      </c>
      <c r="H3399" t="s">
        <v>320</v>
      </c>
      <c r="I3399" t="s">
        <v>321</v>
      </c>
      <c r="J3399" t="s">
        <v>246</v>
      </c>
      <c r="K3399" t="s">
        <v>3079</v>
      </c>
      <c r="L3399" t="s">
        <v>247</v>
      </c>
      <c r="M3399">
        <v>477700</v>
      </c>
      <c r="N3399">
        <v>0</v>
      </c>
      <c r="O3399">
        <v>477700</v>
      </c>
      <c r="P3399">
        <v>0</v>
      </c>
      <c r="Q3399" t="s">
        <v>8039</v>
      </c>
      <c r="R3399" t="s">
        <v>3123</v>
      </c>
      <c r="S3399" t="s">
        <v>3131</v>
      </c>
      <c r="T3399" t="s">
        <v>3085</v>
      </c>
      <c r="U3399" t="s">
        <v>8040</v>
      </c>
      <c r="V3399" t="s">
        <v>8041</v>
      </c>
      <c r="W3399" t="s">
        <v>3085</v>
      </c>
      <c r="X3399" t="str">
        <f t="shared" si="53"/>
        <v>Funcionamiento</v>
      </c>
      <c r="Y3399" t="s">
        <v>7991</v>
      </c>
    </row>
    <row r="3400" spans="1:25">
      <c r="A3400" t="s">
        <v>3131</v>
      </c>
      <c r="B3400" t="s">
        <v>3172</v>
      </c>
      <c r="C3400" t="s">
        <v>8042</v>
      </c>
      <c r="D3400" t="s">
        <v>3076</v>
      </c>
      <c r="E3400" t="s">
        <v>3077</v>
      </c>
      <c r="F3400" t="s">
        <v>3149</v>
      </c>
      <c r="G3400" t="s">
        <v>7991</v>
      </c>
      <c r="H3400" t="s">
        <v>437</v>
      </c>
      <c r="I3400" t="s">
        <v>649</v>
      </c>
      <c r="J3400" t="s">
        <v>246</v>
      </c>
      <c r="K3400" t="s">
        <v>3079</v>
      </c>
      <c r="L3400" t="s">
        <v>247</v>
      </c>
      <c r="M3400">
        <v>54606960</v>
      </c>
      <c r="N3400">
        <v>0</v>
      </c>
      <c r="O3400">
        <v>54606960</v>
      </c>
      <c r="P3400">
        <v>0</v>
      </c>
      <c r="Q3400" t="s">
        <v>8043</v>
      </c>
      <c r="R3400" t="s">
        <v>3131</v>
      </c>
      <c r="S3400" t="s">
        <v>3559</v>
      </c>
      <c r="T3400" t="s">
        <v>8044</v>
      </c>
      <c r="U3400" t="s">
        <v>8045</v>
      </c>
      <c r="V3400" t="s">
        <v>8046</v>
      </c>
      <c r="W3400" t="s">
        <v>3085</v>
      </c>
      <c r="X3400" t="str">
        <f t="shared" si="53"/>
        <v>Inversión</v>
      </c>
      <c r="Y3400" t="s">
        <v>3157</v>
      </c>
    </row>
    <row r="3401" spans="1:25">
      <c r="A3401" t="s">
        <v>3152</v>
      </c>
      <c r="B3401" t="s">
        <v>3172</v>
      </c>
      <c r="C3401" t="s">
        <v>8047</v>
      </c>
      <c r="D3401" t="s">
        <v>3076</v>
      </c>
      <c r="E3401" t="s">
        <v>3077</v>
      </c>
      <c r="F3401" t="s">
        <v>3149</v>
      </c>
      <c r="G3401" t="s">
        <v>7991</v>
      </c>
      <c r="H3401" t="s">
        <v>437</v>
      </c>
      <c r="I3401" t="s">
        <v>649</v>
      </c>
      <c r="J3401" t="s">
        <v>246</v>
      </c>
      <c r="K3401" t="s">
        <v>3150</v>
      </c>
      <c r="L3401" t="s">
        <v>247</v>
      </c>
      <c r="M3401">
        <v>0</v>
      </c>
      <c r="N3401">
        <v>12828141</v>
      </c>
      <c r="O3401">
        <v>12828141</v>
      </c>
      <c r="P3401">
        <v>0</v>
      </c>
      <c r="Q3401" t="s">
        <v>8048</v>
      </c>
      <c r="R3401" t="s">
        <v>3152</v>
      </c>
      <c r="S3401" t="s">
        <v>8049</v>
      </c>
      <c r="T3401" t="s">
        <v>8050</v>
      </c>
      <c r="U3401" t="s">
        <v>8051</v>
      </c>
      <c r="V3401" t="s">
        <v>8052</v>
      </c>
      <c r="W3401" t="s">
        <v>3085</v>
      </c>
      <c r="X3401" t="str">
        <f t="shared" si="53"/>
        <v>Inversión</v>
      </c>
      <c r="Y3401" t="s">
        <v>3157</v>
      </c>
    </row>
    <row r="3402" spans="1:25">
      <c r="A3402" t="s">
        <v>3152</v>
      </c>
      <c r="B3402" t="s">
        <v>3172</v>
      </c>
      <c r="C3402" t="s">
        <v>8047</v>
      </c>
      <c r="D3402" t="s">
        <v>3076</v>
      </c>
      <c r="E3402" t="s">
        <v>3077</v>
      </c>
      <c r="F3402" t="s">
        <v>3149</v>
      </c>
      <c r="G3402" t="s">
        <v>7991</v>
      </c>
      <c r="H3402" t="s">
        <v>437</v>
      </c>
      <c r="I3402" t="s">
        <v>649</v>
      </c>
      <c r="J3402" t="s">
        <v>246</v>
      </c>
      <c r="K3402" t="s">
        <v>3079</v>
      </c>
      <c r="L3402" t="s">
        <v>247</v>
      </c>
      <c r="M3402">
        <v>73225012</v>
      </c>
      <c r="N3402">
        <v>3964058</v>
      </c>
      <c r="O3402">
        <v>77189070</v>
      </c>
      <c r="P3402">
        <v>0</v>
      </c>
      <c r="Q3402" t="s">
        <v>8048</v>
      </c>
      <c r="R3402" t="s">
        <v>3152</v>
      </c>
      <c r="S3402" t="s">
        <v>8049</v>
      </c>
      <c r="T3402" t="s">
        <v>8050</v>
      </c>
      <c r="U3402" t="s">
        <v>8051</v>
      </c>
      <c r="V3402" t="s">
        <v>8052</v>
      </c>
      <c r="W3402" t="s">
        <v>3085</v>
      </c>
      <c r="X3402" t="str">
        <f t="shared" si="53"/>
        <v>Inversión</v>
      </c>
      <c r="Y3402" t="s">
        <v>3157</v>
      </c>
    </row>
    <row r="3403" spans="1:25">
      <c r="A3403" t="s">
        <v>3161</v>
      </c>
      <c r="B3403" t="s">
        <v>3205</v>
      </c>
      <c r="C3403" t="s">
        <v>8053</v>
      </c>
      <c r="D3403" t="s">
        <v>3076</v>
      </c>
      <c r="E3403" t="s">
        <v>3077</v>
      </c>
      <c r="F3403" t="s">
        <v>7990</v>
      </c>
      <c r="G3403" t="s">
        <v>7991</v>
      </c>
      <c r="H3403" t="s">
        <v>350</v>
      </c>
      <c r="I3403" t="s">
        <v>351</v>
      </c>
      <c r="J3403" t="s">
        <v>246</v>
      </c>
      <c r="K3403" t="s">
        <v>3079</v>
      </c>
      <c r="L3403" t="s">
        <v>247</v>
      </c>
      <c r="M3403">
        <v>7212854</v>
      </c>
      <c r="N3403">
        <v>0</v>
      </c>
      <c r="O3403">
        <v>7212854</v>
      </c>
      <c r="P3403">
        <v>0</v>
      </c>
      <c r="Q3403" t="s">
        <v>8054</v>
      </c>
      <c r="R3403" t="s">
        <v>3161</v>
      </c>
      <c r="S3403" t="s">
        <v>3194</v>
      </c>
      <c r="T3403" t="s">
        <v>3228</v>
      </c>
      <c r="U3403" t="s">
        <v>3429</v>
      </c>
      <c r="V3403" t="s">
        <v>8055</v>
      </c>
      <c r="W3403" t="s">
        <v>3085</v>
      </c>
      <c r="X3403" t="str">
        <f t="shared" si="53"/>
        <v>Funcionamiento</v>
      </c>
      <c r="Y3403" t="s">
        <v>7991</v>
      </c>
    </row>
    <row r="3404" spans="1:25">
      <c r="A3404" t="s">
        <v>3144</v>
      </c>
      <c r="B3404" t="s">
        <v>5316</v>
      </c>
      <c r="C3404" t="s">
        <v>8056</v>
      </c>
      <c r="D3404" t="s">
        <v>3076</v>
      </c>
      <c r="E3404" t="s">
        <v>3077</v>
      </c>
      <c r="F3404" t="s">
        <v>7990</v>
      </c>
      <c r="G3404" t="s">
        <v>7991</v>
      </c>
      <c r="H3404" t="s">
        <v>352</v>
      </c>
      <c r="I3404" t="s">
        <v>353</v>
      </c>
      <c r="J3404" t="s">
        <v>253</v>
      </c>
      <c r="K3404" t="s">
        <v>3115</v>
      </c>
      <c r="L3404" t="s">
        <v>247</v>
      </c>
      <c r="M3404">
        <v>3116279</v>
      </c>
      <c r="N3404">
        <v>0</v>
      </c>
      <c r="O3404">
        <v>3116279</v>
      </c>
      <c r="P3404">
        <v>0</v>
      </c>
      <c r="Q3404" t="s">
        <v>8057</v>
      </c>
      <c r="R3404" t="s">
        <v>3144</v>
      </c>
      <c r="S3404" t="s">
        <v>3176</v>
      </c>
      <c r="T3404" t="s">
        <v>3236</v>
      </c>
      <c r="U3404" t="s">
        <v>4020</v>
      </c>
      <c r="V3404" t="s">
        <v>8058</v>
      </c>
      <c r="W3404" t="s">
        <v>3085</v>
      </c>
      <c r="X3404" t="str">
        <f t="shared" si="53"/>
        <v>Funcionamiento</v>
      </c>
      <c r="Y3404" t="s">
        <v>7991</v>
      </c>
    </row>
    <row r="3405" spans="1:25">
      <c r="A3405" t="s">
        <v>3175</v>
      </c>
      <c r="B3405" t="s">
        <v>3990</v>
      </c>
      <c r="C3405" t="s">
        <v>8059</v>
      </c>
      <c r="D3405" t="s">
        <v>3076</v>
      </c>
      <c r="E3405" t="s">
        <v>3077</v>
      </c>
      <c r="F3405" t="s">
        <v>7990</v>
      </c>
      <c r="G3405" t="s">
        <v>7991</v>
      </c>
      <c r="H3405" t="s">
        <v>303</v>
      </c>
      <c r="I3405" t="s">
        <v>305</v>
      </c>
      <c r="J3405" t="s">
        <v>246</v>
      </c>
      <c r="K3405" t="s">
        <v>3079</v>
      </c>
      <c r="L3405" t="s">
        <v>247</v>
      </c>
      <c r="M3405">
        <v>1015562</v>
      </c>
      <c r="N3405">
        <v>0</v>
      </c>
      <c r="O3405">
        <v>1015562</v>
      </c>
      <c r="P3405">
        <v>0</v>
      </c>
      <c r="Q3405" t="s">
        <v>8060</v>
      </c>
      <c r="R3405" t="s">
        <v>3175</v>
      </c>
      <c r="S3405" t="s">
        <v>8061</v>
      </c>
      <c r="T3405" t="s">
        <v>3085</v>
      </c>
      <c r="U3405" t="s">
        <v>8062</v>
      </c>
      <c r="V3405" t="s">
        <v>8063</v>
      </c>
      <c r="W3405" t="s">
        <v>3085</v>
      </c>
      <c r="X3405" t="str">
        <f t="shared" si="53"/>
        <v>Funcionamiento</v>
      </c>
      <c r="Y3405" t="s">
        <v>7991</v>
      </c>
    </row>
    <row r="3406" spans="1:25">
      <c r="A3406" t="s">
        <v>3175</v>
      </c>
      <c r="B3406" t="s">
        <v>3990</v>
      </c>
      <c r="C3406" t="s">
        <v>8059</v>
      </c>
      <c r="D3406" t="s">
        <v>3076</v>
      </c>
      <c r="E3406" t="s">
        <v>3077</v>
      </c>
      <c r="F3406" t="s">
        <v>7990</v>
      </c>
      <c r="G3406" t="s">
        <v>7991</v>
      </c>
      <c r="H3406" t="s">
        <v>333</v>
      </c>
      <c r="I3406" t="s">
        <v>335</v>
      </c>
      <c r="J3406" t="s">
        <v>246</v>
      </c>
      <c r="K3406" t="s">
        <v>3079</v>
      </c>
      <c r="L3406" t="s">
        <v>247</v>
      </c>
      <c r="M3406">
        <v>15407</v>
      </c>
      <c r="N3406">
        <v>0</v>
      </c>
      <c r="O3406">
        <v>15407</v>
      </c>
      <c r="P3406">
        <v>0</v>
      </c>
      <c r="Q3406" t="s">
        <v>8060</v>
      </c>
      <c r="R3406" t="s">
        <v>3175</v>
      </c>
      <c r="S3406" t="s">
        <v>8061</v>
      </c>
      <c r="T3406" t="s">
        <v>3085</v>
      </c>
      <c r="U3406" t="s">
        <v>8062</v>
      </c>
      <c r="V3406" t="s">
        <v>8063</v>
      </c>
      <c r="W3406" t="s">
        <v>3085</v>
      </c>
      <c r="X3406" t="str">
        <f t="shared" si="53"/>
        <v>Funcionamiento</v>
      </c>
      <c r="Y3406" t="s">
        <v>7991</v>
      </c>
    </row>
    <row r="3407" spans="1:25">
      <c r="A3407" t="s">
        <v>3175</v>
      </c>
      <c r="B3407" t="s">
        <v>3990</v>
      </c>
      <c r="C3407" t="s">
        <v>8059</v>
      </c>
      <c r="D3407" t="s">
        <v>3076</v>
      </c>
      <c r="E3407" t="s">
        <v>3077</v>
      </c>
      <c r="F3407" t="s">
        <v>7990</v>
      </c>
      <c r="G3407" t="s">
        <v>7991</v>
      </c>
      <c r="H3407" t="s">
        <v>336</v>
      </c>
      <c r="I3407" t="s">
        <v>337</v>
      </c>
      <c r="J3407" t="s">
        <v>246</v>
      </c>
      <c r="K3407" t="s">
        <v>3079</v>
      </c>
      <c r="L3407" t="s">
        <v>247</v>
      </c>
      <c r="M3407">
        <v>2584371</v>
      </c>
      <c r="N3407">
        <v>0</v>
      </c>
      <c r="O3407">
        <v>2584371</v>
      </c>
      <c r="P3407">
        <v>0</v>
      </c>
      <c r="Q3407" t="s">
        <v>8060</v>
      </c>
      <c r="R3407" t="s">
        <v>3175</v>
      </c>
      <c r="S3407" t="s">
        <v>8061</v>
      </c>
      <c r="T3407" t="s">
        <v>3085</v>
      </c>
      <c r="U3407" t="s">
        <v>8062</v>
      </c>
      <c r="V3407" t="s">
        <v>8063</v>
      </c>
      <c r="W3407" t="s">
        <v>3085</v>
      </c>
      <c r="X3407" t="str">
        <f t="shared" si="53"/>
        <v>Funcionamiento</v>
      </c>
      <c r="Y3407" t="s">
        <v>7991</v>
      </c>
    </row>
    <row r="3408" spans="1:25">
      <c r="A3408" t="s">
        <v>3175</v>
      </c>
      <c r="B3408" t="s">
        <v>3990</v>
      </c>
      <c r="C3408" t="s">
        <v>8059</v>
      </c>
      <c r="D3408" t="s">
        <v>3076</v>
      </c>
      <c r="E3408" t="s">
        <v>3077</v>
      </c>
      <c r="F3408" t="s">
        <v>7990</v>
      </c>
      <c r="G3408" t="s">
        <v>7991</v>
      </c>
      <c r="H3408" t="s">
        <v>309</v>
      </c>
      <c r="I3408" t="s">
        <v>311</v>
      </c>
      <c r="J3408" t="s">
        <v>246</v>
      </c>
      <c r="K3408" t="s">
        <v>3079</v>
      </c>
      <c r="L3408" t="s">
        <v>247</v>
      </c>
      <c r="M3408">
        <v>258200</v>
      </c>
      <c r="N3408">
        <v>0</v>
      </c>
      <c r="O3408">
        <v>258200</v>
      </c>
      <c r="P3408">
        <v>0</v>
      </c>
      <c r="Q3408" t="s">
        <v>8060</v>
      </c>
      <c r="R3408" t="s">
        <v>3175</v>
      </c>
      <c r="S3408" t="s">
        <v>8061</v>
      </c>
      <c r="T3408" t="s">
        <v>3085</v>
      </c>
      <c r="U3408" t="s">
        <v>8062</v>
      </c>
      <c r="V3408" t="s">
        <v>8063</v>
      </c>
      <c r="W3408" t="s">
        <v>3085</v>
      </c>
      <c r="X3408" t="str">
        <f t="shared" si="53"/>
        <v>Funcionamiento</v>
      </c>
      <c r="Y3408" t="s">
        <v>7991</v>
      </c>
    </row>
    <row r="3409" spans="1:25">
      <c r="A3409" t="s">
        <v>3175</v>
      </c>
      <c r="B3409" t="s">
        <v>3990</v>
      </c>
      <c r="C3409" t="s">
        <v>8059</v>
      </c>
      <c r="D3409" t="s">
        <v>3076</v>
      </c>
      <c r="E3409" t="s">
        <v>3077</v>
      </c>
      <c r="F3409" t="s">
        <v>7990</v>
      </c>
      <c r="G3409" t="s">
        <v>7991</v>
      </c>
      <c r="H3409" t="s">
        <v>331</v>
      </c>
      <c r="I3409" t="s">
        <v>587</v>
      </c>
      <c r="J3409" t="s">
        <v>246</v>
      </c>
      <c r="K3409" t="s">
        <v>3079</v>
      </c>
      <c r="L3409" t="s">
        <v>247</v>
      </c>
      <c r="M3409">
        <v>237085</v>
      </c>
      <c r="N3409">
        <v>0</v>
      </c>
      <c r="O3409">
        <v>237085</v>
      </c>
      <c r="P3409">
        <v>0</v>
      </c>
      <c r="Q3409" t="s">
        <v>8060</v>
      </c>
      <c r="R3409" t="s">
        <v>3175</v>
      </c>
      <c r="S3409" t="s">
        <v>8061</v>
      </c>
      <c r="T3409" t="s">
        <v>3085</v>
      </c>
      <c r="U3409" t="s">
        <v>8062</v>
      </c>
      <c r="V3409" t="s">
        <v>8063</v>
      </c>
      <c r="W3409" t="s">
        <v>3085</v>
      </c>
      <c r="X3409" t="str">
        <f t="shared" si="53"/>
        <v>Funcionamiento</v>
      </c>
      <c r="Y3409" t="s">
        <v>7991</v>
      </c>
    </row>
    <row r="3410" spans="1:25">
      <c r="A3410" t="s">
        <v>3175</v>
      </c>
      <c r="B3410" t="s">
        <v>3990</v>
      </c>
      <c r="C3410" t="s">
        <v>8059</v>
      </c>
      <c r="D3410" t="s">
        <v>3076</v>
      </c>
      <c r="E3410" t="s">
        <v>3077</v>
      </c>
      <c r="F3410" t="s">
        <v>7990</v>
      </c>
      <c r="G3410" t="s">
        <v>7991</v>
      </c>
      <c r="H3410" t="s">
        <v>348</v>
      </c>
      <c r="I3410" t="s">
        <v>349</v>
      </c>
      <c r="J3410" t="s">
        <v>246</v>
      </c>
      <c r="K3410" t="s">
        <v>3079</v>
      </c>
      <c r="L3410" t="s">
        <v>247</v>
      </c>
      <c r="M3410">
        <v>431678</v>
      </c>
      <c r="N3410">
        <v>0</v>
      </c>
      <c r="O3410">
        <v>431678</v>
      </c>
      <c r="P3410">
        <v>0</v>
      </c>
      <c r="Q3410" t="s">
        <v>8060</v>
      </c>
      <c r="R3410" t="s">
        <v>3175</v>
      </c>
      <c r="S3410" t="s">
        <v>8061</v>
      </c>
      <c r="T3410" t="s">
        <v>3085</v>
      </c>
      <c r="U3410" t="s">
        <v>8062</v>
      </c>
      <c r="V3410" t="s">
        <v>8063</v>
      </c>
      <c r="W3410" t="s">
        <v>3085</v>
      </c>
      <c r="X3410" t="str">
        <f t="shared" si="53"/>
        <v>Funcionamiento</v>
      </c>
      <c r="Y3410" t="s">
        <v>7991</v>
      </c>
    </row>
    <row r="3411" spans="1:25">
      <c r="A3411" t="s">
        <v>3175</v>
      </c>
      <c r="B3411" t="s">
        <v>3990</v>
      </c>
      <c r="C3411" t="s">
        <v>8059</v>
      </c>
      <c r="D3411" t="s">
        <v>3076</v>
      </c>
      <c r="E3411" t="s">
        <v>3077</v>
      </c>
      <c r="F3411" t="s">
        <v>7990</v>
      </c>
      <c r="G3411" t="s">
        <v>7991</v>
      </c>
      <c r="H3411" t="s">
        <v>294</v>
      </c>
      <c r="I3411" t="s">
        <v>296</v>
      </c>
      <c r="J3411" t="s">
        <v>246</v>
      </c>
      <c r="K3411" t="s">
        <v>3079</v>
      </c>
      <c r="L3411" t="s">
        <v>247</v>
      </c>
      <c r="M3411">
        <v>603071</v>
      </c>
      <c r="N3411">
        <v>0</v>
      </c>
      <c r="O3411">
        <v>603071</v>
      </c>
      <c r="P3411">
        <v>0</v>
      </c>
      <c r="Q3411" t="s">
        <v>8060</v>
      </c>
      <c r="R3411" t="s">
        <v>3175</v>
      </c>
      <c r="S3411" t="s">
        <v>8061</v>
      </c>
      <c r="T3411" t="s">
        <v>3085</v>
      </c>
      <c r="U3411" t="s">
        <v>8062</v>
      </c>
      <c r="V3411" t="s">
        <v>8063</v>
      </c>
      <c r="W3411" t="s">
        <v>3085</v>
      </c>
      <c r="X3411" t="str">
        <f t="shared" si="53"/>
        <v>Funcionamiento</v>
      </c>
      <c r="Y3411" t="s">
        <v>7991</v>
      </c>
    </row>
    <row r="3412" spans="1:25">
      <c r="A3412" t="s">
        <v>3175</v>
      </c>
      <c r="B3412" t="s">
        <v>3990</v>
      </c>
      <c r="C3412" t="s">
        <v>8059</v>
      </c>
      <c r="D3412" t="s">
        <v>3076</v>
      </c>
      <c r="E3412" t="s">
        <v>3077</v>
      </c>
      <c r="F3412" t="s">
        <v>7990</v>
      </c>
      <c r="G3412" t="s">
        <v>7991</v>
      </c>
      <c r="H3412" t="s">
        <v>297</v>
      </c>
      <c r="I3412" t="s">
        <v>299</v>
      </c>
      <c r="J3412" t="s">
        <v>246</v>
      </c>
      <c r="K3412" t="s">
        <v>3079</v>
      </c>
      <c r="L3412" t="s">
        <v>247</v>
      </c>
      <c r="M3412">
        <v>1069681</v>
      </c>
      <c r="N3412">
        <v>0</v>
      </c>
      <c r="O3412">
        <v>1069681</v>
      </c>
      <c r="P3412">
        <v>0</v>
      </c>
      <c r="Q3412" t="s">
        <v>8060</v>
      </c>
      <c r="R3412" t="s">
        <v>3175</v>
      </c>
      <c r="S3412" t="s">
        <v>8061</v>
      </c>
      <c r="T3412" t="s">
        <v>3085</v>
      </c>
      <c r="U3412" t="s">
        <v>8062</v>
      </c>
      <c r="V3412" t="s">
        <v>8063</v>
      </c>
      <c r="W3412" t="s">
        <v>3085</v>
      </c>
      <c r="X3412" t="str">
        <f t="shared" si="53"/>
        <v>Funcionamiento</v>
      </c>
      <c r="Y3412" t="s">
        <v>7991</v>
      </c>
    </row>
    <row r="3413" spans="1:25">
      <c r="A3413" t="s">
        <v>3175</v>
      </c>
      <c r="B3413" t="s">
        <v>3990</v>
      </c>
      <c r="C3413" t="s">
        <v>8059</v>
      </c>
      <c r="D3413" t="s">
        <v>3076</v>
      </c>
      <c r="E3413" t="s">
        <v>3077</v>
      </c>
      <c r="F3413" t="s">
        <v>7990</v>
      </c>
      <c r="G3413" t="s">
        <v>7991</v>
      </c>
      <c r="H3413" t="s">
        <v>292</v>
      </c>
      <c r="I3413" t="s">
        <v>293</v>
      </c>
      <c r="J3413" t="s">
        <v>246</v>
      </c>
      <c r="K3413" t="s">
        <v>3079</v>
      </c>
      <c r="L3413" t="s">
        <v>247</v>
      </c>
      <c r="M3413">
        <v>36495618</v>
      </c>
      <c r="N3413">
        <v>0</v>
      </c>
      <c r="O3413">
        <v>36495618</v>
      </c>
      <c r="P3413">
        <v>0</v>
      </c>
      <c r="Q3413" t="s">
        <v>8060</v>
      </c>
      <c r="R3413" t="s">
        <v>3175</v>
      </c>
      <c r="S3413" t="s">
        <v>8061</v>
      </c>
      <c r="T3413" t="s">
        <v>3085</v>
      </c>
      <c r="U3413" t="s">
        <v>8062</v>
      </c>
      <c r="V3413" t="s">
        <v>8063</v>
      </c>
      <c r="W3413" t="s">
        <v>3085</v>
      </c>
      <c r="X3413" t="str">
        <f t="shared" si="53"/>
        <v>Funcionamiento</v>
      </c>
      <c r="Y3413" t="s">
        <v>7991</v>
      </c>
    </row>
    <row r="3414" spans="1:25">
      <c r="A3414" t="s">
        <v>3169</v>
      </c>
      <c r="B3414" t="s">
        <v>8064</v>
      </c>
      <c r="C3414" t="s">
        <v>8065</v>
      </c>
      <c r="D3414" t="s">
        <v>3076</v>
      </c>
      <c r="E3414" t="s">
        <v>3077</v>
      </c>
      <c r="F3414" t="s">
        <v>7990</v>
      </c>
      <c r="G3414" t="s">
        <v>7991</v>
      </c>
      <c r="H3414" t="s">
        <v>316</v>
      </c>
      <c r="I3414" t="s">
        <v>583</v>
      </c>
      <c r="J3414" t="s">
        <v>246</v>
      </c>
      <c r="K3414" t="s">
        <v>3079</v>
      </c>
      <c r="L3414" t="s">
        <v>247</v>
      </c>
      <c r="M3414">
        <v>3342600</v>
      </c>
      <c r="N3414">
        <v>0</v>
      </c>
      <c r="O3414">
        <v>3342600</v>
      </c>
      <c r="P3414">
        <v>0</v>
      </c>
      <c r="Q3414" t="s">
        <v>8066</v>
      </c>
      <c r="R3414" t="s">
        <v>3169</v>
      </c>
      <c r="S3414" t="s">
        <v>3263</v>
      </c>
      <c r="T3414" t="s">
        <v>3085</v>
      </c>
      <c r="U3414" t="s">
        <v>8067</v>
      </c>
      <c r="V3414" t="s">
        <v>8068</v>
      </c>
      <c r="W3414" t="s">
        <v>3085</v>
      </c>
      <c r="X3414" t="str">
        <f t="shared" si="53"/>
        <v>Funcionamiento</v>
      </c>
      <c r="Y3414" t="s">
        <v>7991</v>
      </c>
    </row>
    <row r="3415" spans="1:25">
      <c r="A3415" t="s">
        <v>3169</v>
      </c>
      <c r="B3415" t="s">
        <v>8064</v>
      </c>
      <c r="C3415" t="s">
        <v>8065</v>
      </c>
      <c r="D3415" t="s">
        <v>3076</v>
      </c>
      <c r="E3415" t="s">
        <v>3077</v>
      </c>
      <c r="F3415" t="s">
        <v>7990</v>
      </c>
      <c r="G3415" t="s">
        <v>7991</v>
      </c>
      <c r="H3415" t="s">
        <v>324</v>
      </c>
      <c r="I3415" t="s">
        <v>325</v>
      </c>
      <c r="J3415" t="s">
        <v>246</v>
      </c>
      <c r="K3415" t="s">
        <v>3079</v>
      </c>
      <c r="L3415" t="s">
        <v>247</v>
      </c>
      <c r="M3415">
        <v>719200</v>
      </c>
      <c r="N3415">
        <v>0</v>
      </c>
      <c r="O3415">
        <v>719200</v>
      </c>
      <c r="P3415">
        <v>0</v>
      </c>
      <c r="Q3415" t="s">
        <v>8066</v>
      </c>
      <c r="R3415" t="s">
        <v>3169</v>
      </c>
      <c r="S3415" t="s">
        <v>3263</v>
      </c>
      <c r="T3415" t="s">
        <v>3085</v>
      </c>
      <c r="U3415" t="s">
        <v>8067</v>
      </c>
      <c r="V3415" t="s">
        <v>8068</v>
      </c>
      <c r="W3415" t="s">
        <v>3085</v>
      </c>
      <c r="X3415" t="str">
        <f t="shared" si="53"/>
        <v>Funcionamiento</v>
      </c>
      <c r="Y3415" t="s">
        <v>7991</v>
      </c>
    </row>
    <row r="3416" spans="1:25">
      <c r="A3416" t="s">
        <v>3169</v>
      </c>
      <c r="B3416" t="s">
        <v>8064</v>
      </c>
      <c r="C3416" t="s">
        <v>8065</v>
      </c>
      <c r="D3416" t="s">
        <v>3076</v>
      </c>
      <c r="E3416" t="s">
        <v>3077</v>
      </c>
      <c r="F3416" t="s">
        <v>7990</v>
      </c>
      <c r="G3416" t="s">
        <v>7991</v>
      </c>
      <c r="H3416" t="s">
        <v>314</v>
      </c>
      <c r="I3416" t="s">
        <v>582</v>
      </c>
      <c r="J3416" t="s">
        <v>246</v>
      </c>
      <c r="K3416" t="s">
        <v>3079</v>
      </c>
      <c r="L3416" t="s">
        <v>247</v>
      </c>
      <c r="M3416">
        <v>4718300</v>
      </c>
      <c r="N3416">
        <v>0</v>
      </c>
      <c r="O3416">
        <v>4718300</v>
      </c>
      <c r="P3416">
        <v>0</v>
      </c>
      <c r="Q3416" t="s">
        <v>8066</v>
      </c>
      <c r="R3416" t="s">
        <v>3169</v>
      </c>
      <c r="S3416" t="s">
        <v>3263</v>
      </c>
      <c r="T3416" t="s">
        <v>3085</v>
      </c>
      <c r="U3416" t="s">
        <v>8067</v>
      </c>
      <c r="V3416" t="s">
        <v>8068</v>
      </c>
      <c r="W3416" t="s">
        <v>3085</v>
      </c>
      <c r="X3416" t="str">
        <f t="shared" si="53"/>
        <v>Funcionamiento</v>
      </c>
      <c r="Y3416" t="s">
        <v>7991</v>
      </c>
    </row>
    <row r="3417" spans="1:25">
      <c r="A3417" t="s">
        <v>3169</v>
      </c>
      <c r="B3417" t="s">
        <v>8064</v>
      </c>
      <c r="C3417" t="s">
        <v>8065</v>
      </c>
      <c r="D3417" t="s">
        <v>3076</v>
      </c>
      <c r="E3417" t="s">
        <v>3077</v>
      </c>
      <c r="F3417" t="s">
        <v>7990</v>
      </c>
      <c r="G3417" t="s">
        <v>7991</v>
      </c>
      <c r="H3417" t="s">
        <v>320</v>
      </c>
      <c r="I3417" t="s">
        <v>321</v>
      </c>
      <c r="J3417" t="s">
        <v>246</v>
      </c>
      <c r="K3417" t="s">
        <v>3079</v>
      </c>
      <c r="L3417" t="s">
        <v>247</v>
      </c>
      <c r="M3417">
        <v>456200</v>
      </c>
      <c r="N3417">
        <v>0</v>
      </c>
      <c r="O3417">
        <v>456200</v>
      </c>
      <c r="P3417">
        <v>0</v>
      </c>
      <c r="Q3417" t="s">
        <v>8066</v>
      </c>
      <c r="R3417" t="s">
        <v>3169</v>
      </c>
      <c r="S3417" t="s">
        <v>3263</v>
      </c>
      <c r="T3417" t="s">
        <v>3085</v>
      </c>
      <c r="U3417" t="s">
        <v>8067</v>
      </c>
      <c r="V3417" t="s">
        <v>8068</v>
      </c>
      <c r="W3417" t="s">
        <v>3085</v>
      </c>
      <c r="X3417" t="str">
        <f t="shared" si="53"/>
        <v>Funcionamiento</v>
      </c>
      <c r="Y3417" t="s">
        <v>7991</v>
      </c>
    </row>
    <row r="3418" spans="1:25">
      <c r="A3418" t="s">
        <v>3169</v>
      </c>
      <c r="B3418" t="s">
        <v>8064</v>
      </c>
      <c r="C3418" t="s">
        <v>8065</v>
      </c>
      <c r="D3418" t="s">
        <v>3076</v>
      </c>
      <c r="E3418" t="s">
        <v>3077</v>
      </c>
      <c r="F3418" t="s">
        <v>7990</v>
      </c>
      <c r="G3418" t="s">
        <v>7991</v>
      </c>
      <c r="H3418" t="s">
        <v>318</v>
      </c>
      <c r="I3418" t="s">
        <v>586</v>
      </c>
      <c r="J3418" t="s">
        <v>246</v>
      </c>
      <c r="K3418" t="s">
        <v>3079</v>
      </c>
      <c r="L3418" t="s">
        <v>247</v>
      </c>
      <c r="M3418">
        <v>1437500</v>
      </c>
      <c r="N3418">
        <v>0</v>
      </c>
      <c r="O3418">
        <v>1437500</v>
      </c>
      <c r="P3418">
        <v>0</v>
      </c>
      <c r="Q3418" t="s">
        <v>8066</v>
      </c>
      <c r="R3418" t="s">
        <v>3169</v>
      </c>
      <c r="S3418" t="s">
        <v>3263</v>
      </c>
      <c r="T3418" t="s">
        <v>3085</v>
      </c>
      <c r="U3418" t="s">
        <v>8067</v>
      </c>
      <c r="V3418" t="s">
        <v>8068</v>
      </c>
      <c r="W3418" t="s">
        <v>3085</v>
      </c>
      <c r="X3418" t="str">
        <f t="shared" si="53"/>
        <v>Funcionamiento</v>
      </c>
      <c r="Y3418" t="s">
        <v>7991</v>
      </c>
    </row>
    <row r="3419" spans="1:25">
      <c r="A3419" t="s">
        <v>3169</v>
      </c>
      <c r="B3419" t="s">
        <v>8064</v>
      </c>
      <c r="C3419" t="s">
        <v>8065</v>
      </c>
      <c r="D3419" t="s">
        <v>3076</v>
      </c>
      <c r="E3419" t="s">
        <v>3077</v>
      </c>
      <c r="F3419" t="s">
        <v>7990</v>
      </c>
      <c r="G3419" t="s">
        <v>7991</v>
      </c>
      <c r="H3419" t="s">
        <v>322</v>
      </c>
      <c r="I3419" t="s">
        <v>323</v>
      </c>
      <c r="J3419" t="s">
        <v>246</v>
      </c>
      <c r="K3419" t="s">
        <v>3079</v>
      </c>
      <c r="L3419" t="s">
        <v>247</v>
      </c>
      <c r="M3419">
        <v>1078500</v>
      </c>
      <c r="N3419">
        <v>0</v>
      </c>
      <c r="O3419">
        <v>1078500</v>
      </c>
      <c r="P3419">
        <v>0</v>
      </c>
      <c r="Q3419" t="s">
        <v>8066</v>
      </c>
      <c r="R3419" t="s">
        <v>3169</v>
      </c>
      <c r="S3419" t="s">
        <v>3263</v>
      </c>
      <c r="T3419" t="s">
        <v>3085</v>
      </c>
      <c r="U3419" t="s">
        <v>8067</v>
      </c>
      <c r="V3419" t="s">
        <v>8068</v>
      </c>
      <c r="W3419" t="s">
        <v>3085</v>
      </c>
      <c r="X3419" t="str">
        <f t="shared" si="53"/>
        <v>Funcionamiento</v>
      </c>
      <c r="Y3419" t="s">
        <v>7991</v>
      </c>
    </row>
    <row r="3420" spans="1:25">
      <c r="A3420" t="s">
        <v>3187</v>
      </c>
      <c r="B3420" t="s">
        <v>3248</v>
      </c>
      <c r="C3420" t="s">
        <v>8069</v>
      </c>
      <c r="D3420" t="s">
        <v>3076</v>
      </c>
      <c r="E3420" t="s">
        <v>3077</v>
      </c>
      <c r="F3420" t="s">
        <v>3234</v>
      </c>
      <c r="G3420" t="s">
        <v>7991</v>
      </c>
      <c r="H3420" t="s">
        <v>539</v>
      </c>
      <c r="I3420" t="s">
        <v>667</v>
      </c>
      <c r="J3420" t="s">
        <v>253</v>
      </c>
      <c r="K3420" t="s">
        <v>3115</v>
      </c>
      <c r="L3420" t="s">
        <v>247</v>
      </c>
      <c r="M3420">
        <v>24269760</v>
      </c>
      <c r="N3420">
        <v>-1112364</v>
      </c>
      <c r="O3420">
        <v>23157396</v>
      </c>
      <c r="P3420">
        <v>0</v>
      </c>
      <c r="Q3420" t="s">
        <v>8070</v>
      </c>
      <c r="R3420" t="s">
        <v>3187</v>
      </c>
      <c r="S3420" t="s">
        <v>3257</v>
      </c>
      <c r="T3420" t="s">
        <v>3305</v>
      </c>
      <c r="U3420" t="s">
        <v>8071</v>
      </c>
      <c r="V3420" t="s">
        <v>8072</v>
      </c>
      <c r="W3420" t="s">
        <v>3085</v>
      </c>
      <c r="X3420" t="str">
        <f t="shared" si="53"/>
        <v>Inversión</v>
      </c>
      <c r="Y3420" t="s">
        <v>3241</v>
      </c>
    </row>
    <row r="3421" spans="1:25">
      <c r="A3421" t="s">
        <v>3194</v>
      </c>
      <c r="B3421" t="s">
        <v>5130</v>
      </c>
      <c r="C3421" t="s">
        <v>8073</v>
      </c>
      <c r="D3421" t="s">
        <v>3076</v>
      </c>
      <c r="E3421" t="s">
        <v>3077</v>
      </c>
      <c r="F3421" t="s">
        <v>7990</v>
      </c>
      <c r="G3421" t="s">
        <v>7991</v>
      </c>
      <c r="H3421" t="s">
        <v>294</v>
      </c>
      <c r="I3421" t="s">
        <v>296</v>
      </c>
      <c r="J3421" t="s">
        <v>246</v>
      </c>
      <c r="K3421" t="s">
        <v>3079</v>
      </c>
      <c r="L3421" t="s">
        <v>247</v>
      </c>
      <c r="M3421">
        <v>630134</v>
      </c>
      <c r="N3421">
        <v>0</v>
      </c>
      <c r="O3421">
        <v>630134</v>
      </c>
      <c r="P3421">
        <v>0</v>
      </c>
      <c r="Q3421" t="s">
        <v>8074</v>
      </c>
      <c r="R3421" t="s">
        <v>3194</v>
      </c>
      <c r="S3421" t="s">
        <v>6357</v>
      </c>
      <c r="T3421" t="s">
        <v>3085</v>
      </c>
      <c r="U3421" t="s">
        <v>8075</v>
      </c>
      <c r="V3421" t="s">
        <v>8076</v>
      </c>
      <c r="W3421" t="s">
        <v>3085</v>
      </c>
      <c r="X3421" t="str">
        <f t="shared" si="53"/>
        <v>Funcionamiento</v>
      </c>
      <c r="Y3421" t="s">
        <v>7991</v>
      </c>
    </row>
    <row r="3422" spans="1:25">
      <c r="A3422" t="s">
        <v>3194</v>
      </c>
      <c r="B3422" t="s">
        <v>5130</v>
      </c>
      <c r="C3422" t="s">
        <v>8073</v>
      </c>
      <c r="D3422" t="s">
        <v>3076</v>
      </c>
      <c r="E3422" t="s">
        <v>3077</v>
      </c>
      <c r="F3422" t="s">
        <v>7990</v>
      </c>
      <c r="G3422" t="s">
        <v>7991</v>
      </c>
      <c r="H3422" t="s">
        <v>306</v>
      </c>
      <c r="I3422" t="s">
        <v>308</v>
      </c>
      <c r="J3422" t="s">
        <v>246</v>
      </c>
      <c r="K3422" t="s">
        <v>3079</v>
      </c>
      <c r="L3422" t="s">
        <v>247</v>
      </c>
      <c r="M3422">
        <v>522676</v>
      </c>
      <c r="N3422">
        <v>0</v>
      </c>
      <c r="O3422">
        <v>522676</v>
      </c>
      <c r="P3422">
        <v>0</v>
      </c>
      <c r="Q3422" t="s">
        <v>8074</v>
      </c>
      <c r="R3422" t="s">
        <v>3194</v>
      </c>
      <c r="S3422" t="s">
        <v>6357</v>
      </c>
      <c r="T3422" t="s">
        <v>3085</v>
      </c>
      <c r="U3422" t="s">
        <v>8075</v>
      </c>
      <c r="V3422" t="s">
        <v>8076</v>
      </c>
      <c r="W3422" t="s">
        <v>3085</v>
      </c>
      <c r="X3422" t="str">
        <f t="shared" si="53"/>
        <v>Funcionamiento</v>
      </c>
      <c r="Y3422" t="s">
        <v>7991</v>
      </c>
    </row>
    <row r="3423" spans="1:25">
      <c r="A3423" t="s">
        <v>3194</v>
      </c>
      <c r="B3423" t="s">
        <v>5130</v>
      </c>
      <c r="C3423" t="s">
        <v>8073</v>
      </c>
      <c r="D3423" t="s">
        <v>3076</v>
      </c>
      <c r="E3423" t="s">
        <v>3077</v>
      </c>
      <c r="F3423" t="s">
        <v>7990</v>
      </c>
      <c r="G3423" t="s">
        <v>7991</v>
      </c>
      <c r="H3423" t="s">
        <v>333</v>
      </c>
      <c r="I3423" t="s">
        <v>335</v>
      </c>
      <c r="J3423" t="s">
        <v>246</v>
      </c>
      <c r="K3423" t="s">
        <v>3079</v>
      </c>
      <c r="L3423" t="s">
        <v>247</v>
      </c>
      <c r="M3423">
        <v>290224</v>
      </c>
      <c r="N3423">
        <v>0</v>
      </c>
      <c r="O3423">
        <v>290224</v>
      </c>
      <c r="P3423">
        <v>0</v>
      </c>
      <c r="Q3423" t="s">
        <v>8074</v>
      </c>
      <c r="R3423" t="s">
        <v>3194</v>
      </c>
      <c r="S3423" t="s">
        <v>6357</v>
      </c>
      <c r="T3423" t="s">
        <v>3085</v>
      </c>
      <c r="U3423" t="s">
        <v>8075</v>
      </c>
      <c r="V3423" t="s">
        <v>8076</v>
      </c>
      <c r="W3423" t="s">
        <v>3085</v>
      </c>
      <c r="X3423" t="str">
        <f t="shared" si="53"/>
        <v>Funcionamiento</v>
      </c>
      <c r="Y3423" t="s">
        <v>7991</v>
      </c>
    </row>
    <row r="3424" spans="1:25">
      <c r="A3424" t="s">
        <v>3194</v>
      </c>
      <c r="B3424" t="s">
        <v>5130</v>
      </c>
      <c r="C3424" t="s">
        <v>8073</v>
      </c>
      <c r="D3424" t="s">
        <v>3076</v>
      </c>
      <c r="E3424" t="s">
        <v>3077</v>
      </c>
      <c r="F3424" t="s">
        <v>7990</v>
      </c>
      <c r="G3424" t="s">
        <v>7991</v>
      </c>
      <c r="H3424" t="s">
        <v>297</v>
      </c>
      <c r="I3424" t="s">
        <v>299</v>
      </c>
      <c r="J3424" t="s">
        <v>246</v>
      </c>
      <c r="K3424" t="s">
        <v>3079</v>
      </c>
      <c r="L3424" t="s">
        <v>247</v>
      </c>
      <c r="M3424">
        <v>774833</v>
      </c>
      <c r="N3424">
        <v>0</v>
      </c>
      <c r="O3424">
        <v>774833</v>
      </c>
      <c r="P3424">
        <v>0</v>
      </c>
      <c r="Q3424" t="s">
        <v>8074</v>
      </c>
      <c r="R3424" t="s">
        <v>3194</v>
      </c>
      <c r="S3424" t="s">
        <v>6357</v>
      </c>
      <c r="T3424" t="s">
        <v>3085</v>
      </c>
      <c r="U3424" t="s">
        <v>8075</v>
      </c>
      <c r="V3424" t="s">
        <v>8076</v>
      </c>
      <c r="W3424" t="s">
        <v>3085</v>
      </c>
      <c r="X3424" t="str">
        <f t="shared" si="53"/>
        <v>Funcionamiento</v>
      </c>
      <c r="Y3424" t="s">
        <v>7991</v>
      </c>
    </row>
    <row r="3425" spans="1:25">
      <c r="A3425" t="s">
        <v>3194</v>
      </c>
      <c r="B3425" t="s">
        <v>5130</v>
      </c>
      <c r="C3425" t="s">
        <v>8073</v>
      </c>
      <c r="D3425" t="s">
        <v>3076</v>
      </c>
      <c r="E3425" t="s">
        <v>3077</v>
      </c>
      <c r="F3425" t="s">
        <v>7990</v>
      </c>
      <c r="G3425" t="s">
        <v>7991</v>
      </c>
      <c r="H3425" t="s">
        <v>358</v>
      </c>
      <c r="I3425" t="s">
        <v>359</v>
      </c>
      <c r="J3425" t="s">
        <v>246</v>
      </c>
      <c r="K3425" t="s">
        <v>3079</v>
      </c>
      <c r="L3425" t="s">
        <v>247</v>
      </c>
      <c r="M3425">
        <v>1953499</v>
      </c>
      <c r="N3425">
        <v>0</v>
      </c>
      <c r="O3425">
        <v>1953499</v>
      </c>
      <c r="P3425">
        <v>0</v>
      </c>
      <c r="Q3425" t="s">
        <v>8074</v>
      </c>
      <c r="R3425" t="s">
        <v>3194</v>
      </c>
      <c r="S3425" t="s">
        <v>6357</v>
      </c>
      <c r="T3425" t="s">
        <v>3085</v>
      </c>
      <c r="U3425" t="s">
        <v>8075</v>
      </c>
      <c r="V3425" t="s">
        <v>8076</v>
      </c>
      <c r="W3425" t="s">
        <v>3085</v>
      </c>
      <c r="X3425" t="str">
        <f t="shared" si="53"/>
        <v>Funcionamiento</v>
      </c>
      <c r="Y3425" t="s">
        <v>7991</v>
      </c>
    </row>
    <row r="3426" spans="1:25">
      <c r="A3426" t="s">
        <v>3194</v>
      </c>
      <c r="B3426" t="s">
        <v>5130</v>
      </c>
      <c r="C3426" t="s">
        <v>8073</v>
      </c>
      <c r="D3426" t="s">
        <v>3076</v>
      </c>
      <c r="E3426" t="s">
        <v>3077</v>
      </c>
      <c r="F3426" t="s">
        <v>7990</v>
      </c>
      <c r="G3426" t="s">
        <v>7991</v>
      </c>
      <c r="H3426" t="s">
        <v>303</v>
      </c>
      <c r="I3426" t="s">
        <v>305</v>
      </c>
      <c r="J3426" t="s">
        <v>246</v>
      </c>
      <c r="K3426" t="s">
        <v>3079</v>
      </c>
      <c r="L3426" t="s">
        <v>247</v>
      </c>
      <c r="M3426">
        <v>964724</v>
      </c>
      <c r="N3426">
        <v>0</v>
      </c>
      <c r="O3426">
        <v>964724</v>
      </c>
      <c r="P3426">
        <v>0</v>
      </c>
      <c r="Q3426" t="s">
        <v>8074</v>
      </c>
      <c r="R3426" t="s">
        <v>3194</v>
      </c>
      <c r="S3426" t="s">
        <v>6357</v>
      </c>
      <c r="T3426" t="s">
        <v>3085</v>
      </c>
      <c r="U3426" t="s">
        <v>8075</v>
      </c>
      <c r="V3426" t="s">
        <v>8076</v>
      </c>
      <c r="W3426" t="s">
        <v>3085</v>
      </c>
      <c r="X3426" t="str">
        <f t="shared" si="53"/>
        <v>Funcionamiento</v>
      </c>
      <c r="Y3426" t="s">
        <v>7991</v>
      </c>
    </row>
    <row r="3427" spans="1:25">
      <c r="A3427" t="s">
        <v>3194</v>
      </c>
      <c r="B3427" t="s">
        <v>5130</v>
      </c>
      <c r="C3427" t="s">
        <v>8073</v>
      </c>
      <c r="D3427" t="s">
        <v>3076</v>
      </c>
      <c r="E3427" t="s">
        <v>3077</v>
      </c>
      <c r="F3427" t="s">
        <v>7990</v>
      </c>
      <c r="G3427" t="s">
        <v>7991</v>
      </c>
      <c r="H3427" t="s">
        <v>309</v>
      </c>
      <c r="I3427" t="s">
        <v>311</v>
      </c>
      <c r="J3427" t="s">
        <v>246</v>
      </c>
      <c r="K3427" t="s">
        <v>3079</v>
      </c>
      <c r="L3427" t="s">
        <v>247</v>
      </c>
      <c r="M3427">
        <v>2984904</v>
      </c>
      <c r="N3427">
        <v>0</v>
      </c>
      <c r="O3427">
        <v>2984904</v>
      </c>
      <c r="P3427">
        <v>0</v>
      </c>
      <c r="Q3427" t="s">
        <v>8074</v>
      </c>
      <c r="R3427" t="s">
        <v>3194</v>
      </c>
      <c r="S3427" t="s">
        <v>6357</v>
      </c>
      <c r="T3427" t="s">
        <v>3085</v>
      </c>
      <c r="U3427" t="s">
        <v>8075</v>
      </c>
      <c r="V3427" t="s">
        <v>8076</v>
      </c>
      <c r="W3427" t="s">
        <v>3085</v>
      </c>
      <c r="X3427" t="str">
        <f t="shared" si="53"/>
        <v>Funcionamiento</v>
      </c>
      <c r="Y3427" t="s">
        <v>7991</v>
      </c>
    </row>
    <row r="3428" spans="1:25">
      <c r="A3428" t="s">
        <v>3194</v>
      </c>
      <c r="B3428" t="s">
        <v>5130</v>
      </c>
      <c r="C3428" t="s">
        <v>8073</v>
      </c>
      <c r="D3428" t="s">
        <v>3076</v>
      </c>
      <c r="E3428" t="s">
        <v>3077</v>
      </c>
      <c r="F3428" t="s">
        <v>7990</v>
      </c>
      <c r="G3428" t="s">
        <v>7991</v>
      </c>
      <c r="H3428" t="s">
        <v>331</v>
      </c>
      <c r="I3428" t="s">
        <v>587</v>
      </c>
      <c r="J3428" t="s">
        <v>246</v>
      </c>
      <c r="K3428" t="s">
        <v>3079</v>
      </c>
      <c r="L3428" t="s">
        <v>247</v>
      </c>
      <c r="M3428">
        <v>1342285</v>
      </c>
      <c r="N3428">
        <v>0</v>
      </c>
      <c r="O3428">
        <v>1342285</v>
      </c>
      <c r="P3428">
        <v>0</v>
      </c>
      <c r="Q3428" t="s">
        <v>8074</v>
      </c>
      <c r="R3428" t="s">
        <v>3194</v>
      </c>
      <c r="S3428" t="s">
        <v>6357</v>
      </c>
      <c r="T3428" t="s">
        <v>3085</v>
      </c>
      <c r="U3428" t="s">
        <v>8075</v>
      </c>
      <c r="V3428" t="s">
        <v>8076</v>
      </c>
      <c r="W3428" t="s">
        <v>3085</v>
      </c>
      <c r="X3428" t="str">
        <f t="shared" si="53"/>
        <v>Funcionamiento</v>
      </c>
      <c r="Y3428" t="s">
        <v>7991</v>
      </c>
    </row>
    <row r="3429" spans="1:25">
      <c r="A3429" t="s">
        <v>3194</v>
      </c>
      <c r="B3429" t="s">
        <v>5130</v>
      </c>
      <c r="C3429" t="s">
        <v>8073</v>
      </c>
      <c r="D3429" t="s">
        <v>3076</v>
      </c>
      <c r="E3429" t="s">
        <v>3077</v>
      </c>
      <c r="F3429" t="s">
        <v>7990</v>
      </c>
      <c r="G3429" t="s">
        <v>7991</v>
      </c>
      <c r="H3429" t="s">
        <v>292</v>
      </c>
      <c r="I3429" t="s">
        <v>293</v>
      </c>
      <c r="J3429" t="s">
        <v>246</v>
      </c>
      <c r="K3429" t="s">
        <v>3079</v>
      </c>
      <c r="L3429" t="s">
        <v>247</v>
      </c>
      <c r="M3429">
        <v>37074902</v>
      </c>
      <c r="N3429">
        <v>0</v>
      </c>
      <c r="O3429">
        <v>37074902</v>
      </c>
      <c r="P3429">
        <v>0</v>
      </c>
      <c r="Q3429" t="s">
        <v>8074</v>
      </c>
      <c r="R3429" t="s">
        <v>3194</v>
      </c>
      <c r="S3429" t="s">
        <v>6357</v>
      </c>
      <c r="T3429" t="s">
        <v>3085</v>
      </c>
      <c r="U3429" t="s">
        <v>8075</v>
      </c>
      <c r="V3429" t="s">
        <v>8076</v>
      </c>
      <c r="W3429" t="s">
        <v>3085</v>
      </c>
      <c r="X3429" t="str">
        <f t="shared" si="53"/>
        <v>Funcionamiento</v>
      </c>
      <c r="Y3429" t="s">
        <v>7991</v>
      </c>
    </row>
    <row r="3430" spans="1:25">
      <c r="A3430" t="s">
        <v>3194</v>
      </c>
      <c r="B3430" t="s">
        <v>5130</v>
      </c>
      <c r="C3430" t="s">
        <v>8073</v>
      </c>
      <c r="D3430" t="s">
        <v>3076</v>
      </c>
      <c r="E3430" t="s">
        <v>3077</v>
      </c>
      <c r="F3430" t="s">
        <v>7990</v>
      </c>
      <c r="G3430" t="s">
        <v>7991</v>
      </c>
      <c r="H3430" t="s">
        <v>336</v>
      </c>
      <c r="I3430" t="s">
        <v>337</v>
      </c>
      <c r="J3430" t="s">
        <v>246</v>
      </c>
      <c r="K3430" t="s">
        <v>3079</v>
      </c>
      <c r="L3430" t="s">
        <v>247</v>
      </c>
      <c r="M3430">
        <v>2354967</v>
      </c>
      <c r="N3430">
        <v>0</v>
      </c>
      <c r="O3430">
        <v>2354967</v>
      </c>
      <c r="P3430">
        <v>0</v>
      </c>
      <c r="Q3430" t="s">
        <v>8074</v>
      </c>
      <c r="R3430" t="s">
        <v>3194</v>
      </c>
      <c r="S3430" t="s">
        <v>6357</v>
      </c>
      <c r="T3430" t="s">
        <v>3085</v>
      </c>
      <c r="U3430" t="s">
        <v>8075</v>
      </c>
      <c r="V3430" t="s">
        <v>8076</v>
      </c>
      <c r="W3430" t="s">
        <v>3085</v>
      </c>
      <c r="X3430" t="str">
        <f t="shared" si="53"/>
        <v>Funcionamiento</v>
      </c>
      <c r="Y3430" t="s">
        <v>7991</v>
      </c>
    </row>
    <row r="3431" spans="1:25">
      <c r="A3431" t="s">
        <v>3176</v>
      </c>
      <c r="B3431" t="s">
        <v>3640</v>
      </c>
      <c r="C3431" t="s">
        <v>8077</v>
      </c>
      <c r="D3431" t="s">
        <v>3076</v>
      </c>
      <c r="E3431" t="s">
        <v>3077</v>
      </c>
      <c r="F3431" t="s">
        <v>7990</v>
      </c>
      <c r="G3431" t="s">
        <v>7991</v>
      </c>
      <c r="H3431" t="s">
        <v>314</v>
      </c>
      <c r="I3431" t="s">
        <v>582</v>
      </c>
      <c r="J3431" t="s">
        <v>246</v>
      </c>
      <c r="K3431" t="s">
        <v>3079</v>
      </c>
      <c r="L3431" t="s">
        <v>247</v>
      </c>
      <c r="M3431">
        <v>900000</v>
      </c>
      <c r="N3431">
        <v>0</v>
      </c>
      <c r="O3431">
        <v>900000</v>
      </c>
      <c r="P3431">
        <v>0</v>
      </c>
      <c r="Q3431" t="s">
        <v>8078</v>
      </c>
      <c r="R3431" t="s">
        <v>3176</v>
      </c>
      <c r="S3431" t="s">
        <v>3325</v>
      </c>
      <c r="T3431" t="s">
        <v>3085</v>
      </c>
      <c r="U3431" t="s">
        <v>8079</v>
      </c>
      <c r="V3431" t="s">
        <v>8080</v>
      </c>
      <c r="W3431" t="s">
        <v>3085</v>
      </c>
      <c r="X3431" t="str">
        <f t="shared" si="53"/>
        <v>Funcionamiento</v>
      </c>
      <c r="Y3431" t="s">
        <v>7991</v>
      </c>
    </row>
    <row r="3432" spans="1:25">
      <c r="A3432" t="s">
        <v>3176</v>
      </c>
      <c r="B3432" t="s">
        <v>3640</v>
      </c>
      <c r="C3432" t="s">
        <v>8077</v>
      </c>
      <c r="D3432" t="s">
        <v>3076</v>
      </c>
      <c r="E3432" t="s">
        <v>3077</v>
      </c>
      <c r="F3432" t="s">
        <v>7990</v>
      </c>
      <c r="G3432" t="s">
        <v>7991</v>
      </c>
      <c r="H3432" t="s">
        <v>316</v>
      </c>
      <c r="I3432" t="s">
        <v>583</v>
      </c>
      <c r="J3432" t="s">
        <v>246</v>
      </c>
      <c r="K3432" t="s">
        <v>3079</v>
      </c>
      <c r="L3432" t="s">
        <v>247</v>
      </c>
      <c r="M3432">
        <v>3400000</v>
      </c>
      <c r="N3432">
        <v>0</v>
      </c>
      <c r="O3432">
        <v>3400000</v>
      </c>
      <c r="P3432">
        <v>0</v>
      </c>
      <c r="Q3432" t="s">
        <v>8078</v>
      </c>
      <c r="R3432" t="s">
        <v>3176</v>
      </c>
      <c r="S3432" t="s">
        <v>3325</v>
      </c>
      <c r="T3432" t="s">
        <v>3085</v>
      </c>
      <c r="U3432" t="s">
        <v>8079</v>
      </c>
      <c r="V3432" t="s">
        <v>8080</v>
      </c>
      <c r="W3432" t="s">
        <v>3085</v>
      </c>
      <c r="X3432" t="str">
        <f t="shared" si="53"/>
        <v>Funcionamiento</v>
      </c>
      <c r="Y3432" t="s">
        <v>7991</v>
      </c>
    </row>
    <row r="3433" spans="1:25">
      <c r="A3433" t="s">
        <v>3176</v>
      </c>
      <c r="B3433" t="s">
        <v>3640</v>
      </c>
      <c r="C3433" t="s">
        <v>8077</v>
      </c>
      <c r="D3433" t="s">
        <v>3076</v>
      </c>
      <c r="E3433" t="s">
        <v>3077</v>
      </c>
      <c r="F3433" t="s">
        <v>7990</v>
      </c>
      <c r="G3433" t="s">
        <v>7991</v>
      </c>
      <c r="H3433" t="s">
        <v>322</v>
      </c>
      <c r="I3433" t="s">
        <v>323</v>
      </c>
      <c r="J3433" t="s">
        <v>246</v>
      </c>
      <c r="K3433" t="s">
        <v>3079</v>
      </c>
      <c r="L3433" t="s">
        <v>247</v>
      </c>
      <c r="M3433">
        <v>1247000</v>
      </c>
      <c r="N3433">
        <v>0</v>
      </c>
      <c r="O3433">
        <v>1247000</v>
      </c>
      <c r="P3433">
        <v>0</v>
      </c>
      <c r="Q3433" t="s">
        <v>8078</v>
      </c>
      <c r="R3433" t="s">
        <v>3176</v>
      </c>
      <c r="S3433" t="s">
        <v>3325</v>
      </c>
      <c r="T3433" t="s">
        <v>3085</v>
      </c>
      <c r="U3433" t="s">
        <v>8079</v>
      </c>
      <c r="V3433" t="s">
        <v>8080</v>
      </c>
      <c r="W3433" t="s">
        <v>3085</v>
      </c>
      <c r="X3433" t="str">
        <f t="shared" si="53"/>
        <v>Funcionamiento</v>
      </c>
      <c r="Y3433" t="s">
        <v>7991</v>
      </c>
    </row>
    <row r="3434" spans="1:25">
      <c r="A3434" t="s">
        <v>3176</v>
      </c>
      <c r="B3434" t="s">
        <v>3640</v>
      </c>
      <c r="C3434" t="s">
        <v>8077</v>
      </c>
      <c r="D3434" t="s">
        <v>3076</v>
      </c>
      <c r="E3434" t="s">
        <v>3077</v>
      </c>
      <c r="F3434" t="s">
        <v>7990</v>
      </c>
      <c r="G3434" t="s">
        <v>7991</v>
      </c>
      <c r="H3434" t="s">
        <v>318</v>
      </c>
      <c r="I3434" t="s">
        <v>586</v>
      </c>
      <c r="J3434" t="s">
        <v>246</v>
      </c>
      <c r="K3434" t="s">
        <v>3079</v>
      </c>
      <c r="L3434" t="s">
        <v>247</v>
      </c>
      <c r="M3434">
        <v>1662200</v>
      </c>
      <c r="N3434">
        <v>0</v>
      </c>
      <c r="O3434">
        <v>1662200</v>
      </c>
      <c r="P3434">
        <v>0</v>
      </c>
      <c r="Q3434" t="s">
        <v>8078</v>
      </c>
      <c r="R3434" t="s">
        <v>3176</v>
      </c>
      <c r="S3434" t="s">
        <v>3325</v>
      </c>
      <c r="T3434" t="s">
        <v>3085</v>
      </c>
      <c r="U3434" t="s">
        <v>8079</v>
      </c>
      <c r="V3434" t="s">
        <v>8080</v>
      </c>
      <c r="W3434" t="s">
        <v>3085</v>
      </c>
      <c r="X3434" t="str">
        <f t="shared" si="53"/>
        <v>Funcionamiento</v>
      </c>
      <c r="Y3434" t="s">
        <v>7991</v>
      </c>
    </row>
    <row r="3435" spans="1:25">
      <c r="A3435" t="s">
        <v>3176</v>
      </c>
      <c r="B3435" t="s">
        <v>3640</v>
      </c>
      <c r="C3435" t="s">
        <v>8077</v>
      </c>
      <c r="D3435" t="s">
        <v>3076</v>
      </c>
      <c r="E3435" t="s">
        <v>3077</v>
      </c>
      <c r="F3435" t="s">
        <v>7990</v>
      </c>
      <c r="G3435" t="s">
        <v>7991</v>
      </c>
      <c r="H3435" t="s">
        <v>320</v>
      </c>
      <c r="I3435" t="s">
        <v>321</v>
      </c>
      <c r="J3435" t="s">
        <v>246</v>
      </c>
      <c r="K3435" t="s">
        <v>3079</v>
      </c>
      <c r="L3435" t="s">
        <v>247</v>
      </c>
      <c r="M3435">
        <v>516700</v>
      </c>
      <c r="N3435">
        <v>0</v>
      </c>
      <c r="O3435">
        <v>516700</v>
      </c>
      <c r="P3435">
        <v>0</v>
      </c>
      <c r="Q3435" t="s">
        <v>8078</v>
      </c>
      <c r="R3435" t="s">
        <v>3176</v>
      </c>
      <c r="S3435" t="s">
        <v>3325</v>
      </c>
      <c r="T3435" t="s">
        <v>3085</v>
      </c>
      <c r="U3435" t="s">
        <v>8079</v>
      </c>
      <c r="V3435" t="s">
        <v>8080</v>
      </c>
      <c r="W3435" t="s">
        <v>3085</v>
      </c>
      <c r="X3435" t="str">
        <f t="shared" si="53"/>
        <v>Funcionamiento</v>
      </c>
      <c r="Y3435" t="s">
        <v>7991</v>
      </c>
    </row>
    <row r="3436" spans="1:25">
      <c r="A3436" t="s">
        <v>3176</v>
      </c>
      <c r="B3436" t="s">
        <v>3640</v>
      </c>
      <c r="C3436" t="s">
        <v>8077</v>
      </c>
      <c r="D3436" t="s">
        <v>3076</v>
      </c>
      <c r="E3436" t="s">
        <v>3077</v>
      </c>
      <c r="F3436" t="s">
        <v>7990</v>
      </c>
      <c r="G3436" t="s">
        <v>7991</v>
      </c>
      <c r="H3436" t="s">
        <v>324</v>
      </c>
      <c r="I3436" t="s">
        <v>325</v>
      </c>
      <c r="J3436" t="s">
        <v>246</v>
      </c>
      <c r="K3436" t="s">
        <v>3079</v>
      </c>
      <c r="L3436" t="s">
        <v>247</v>
      </c>
      <c r="M3436">
        <v>831600</v>
      </c>
      <c r="N3436">
        <v>0</v>
      </c>
      <c r="O3436">
        <v>831600</v>
      </c>
      <c r="P3436">
        <v>0</v>
      </c>
      <c r="Q3436" t="s">
        <v>8078</v>
      </c>
      <c r="R3436" t="s">
        <v>3176</v>
      </c>
      <c r="S3436" t="s">
        <v>3325</v>
      </c>
      <c r="T3436" t="s">
        <v>3085</v>
      </c>
      <c r="U3436" t="s">
        <v>8079</v>
      </c>
      <c r="V3436" t="s">
        <v>8080</v>
      </c>
      <c r="W3436" t="s">
        <v>3085</v>
      </c>
      <c r="X3436" t="str">
        <f t="shared" si="53"/>
        <v>Funcionamiento</v>
      </c>
      <c r="Y3436" t="s">
        <v>7991</v>
      </c>
    </row>
    <row r="3437" spans="1:25">
      <c r="A3437" t="s">
        <v>3208</v>
      </c>
      <c r="B3437" t="s">
        <v>3274</v>
      </c>
      <c r="C3437" t="s">
        <v>8081</v>
      </c>
      <c r="D3437" t="s">
        <v>3076</v>
      </c>
      <c r="E3437" t="s">
        <v>3077</v>
      </c>
      <c r="F3437" t="s">
        <v>7990</v>
      </c>
      <c r="G3437" t="s">
        <v>7991</v>
      </c>
      <c r="H3437" t="s">
        <v>300</v>
      </c>
      <c r="I3437" t="s">
        <v>302</v>
      </c>
      <c r="J3437" t="s">
        <v>246</v>
      </c>
      <c r="K3437" t="s">
        <v>3079</v>
      </c>
      <c r="L3437" t="s">
        <v>247</v>
      </c>
      <c r="M3437">
        <v>538234</v>
      </c>
      <c r="N3437">
        <v>0</v>
      </c>
      <c r="O3437">
        <v>538234</v>
      </c>
      <c r="P3437">
        <v>0</v>
      </c>
      <c r="Q3437" t="s">
        <v>8082</v>
      </c>
      <c r="R3437" t="s">
        <v>3208</v>
      </c>
      <c r="S3437" t="s">
        <v>3622</v>
      </c>
      <c r="T3437" t="s">
        <v>3085</v>
      </c>
      <c r="U3437" t="s">
        <v>8083</v>
      </c>
      <c r="V3437" t="s">
        <v>8084</v>
      </c>
      <c r="W3437" t="s">
        <v>3085</v>
      </c>
      <c r="X3437" t="str">
        <f t="shared" si="53"/>
        <v>Funcionamiento</v>
      </c>
      <c r="Y3437" t="s">
        <v>7991</v>
      </c>
    </row>
    <row r="3438" spans="1:25">
      <c r="A3438" t="s">
        <v>3208</v>
      </c>
      <c r="B3438" t="s">
        <v>3274</v>
      </c>
      <c r="C3438" t="s">
        <v>8081</v>
      </c>
      <c r="D3438" t="s">
        <v>3076</v>
      </c>
      <c r="E3438" t="s">
        <v>3077</v>
      </c>
      <c r="F3438" t="s">
        <v>7990</v>
      </c>
      <c r="G3438" t="s">
        <v>7991</v>
      </c>
      <c r="H3438" t="s">
        <v>303</v>
      </c>
      <c r="I3438" t="s">
        <v>305</v>
      </c>
      <c r="J3438" t="s">
        <v>246</v>
      </c>
      <c r="K3438" t="s">
        <v>3079</v>
      </c>
      <c r="L3438" t="s">
        <v>247</v>
      </c>
      <c r="M3438">
        <v>1259678</v>
      </c>
      <c r="N3438">
        <v>0</v>
      </c>
      <c r="O3438">
        <v>1259678</v>
      </c>
      <c r="P3438">
        <v>0</v>
      </c>
      <c r="Q3438" t="s">
        <v>8082</v>
      </c>
      <c r="R3438" t="s">
        <v>3208</v>
      </c>
      <c r="S3438" t="s">
        <v>3622</v>
      </c>
      <c r="T3438" t="s">
        <v>3085</v>
      </c>
      <c r="U3438" t="s">
        <v>8083</v>
      </c>
      <c r="V3438" t="s">
        <v>8084</v>
      </c>
      <c r="W3438" t="s">
        <v>3085</v>
      </c>
      <c r="X3438" t="str">
        <f t="shared" si="53"/>
        <v>Funcionamiento</v>
      </c>
      <c r="Y3438" t="s">
        <v>7991</v>
      </c>
    </row>
    <row r="3439" spans="1:25">
      <c r="A3439" t="s">
        <v>3208</v>
      </c>
      <c r="B3439" t="s">
        <v>3274</v>
      </c>
      <c r="C3439" t="s">
        <v>8081</v>
      </c>
      <c r="D3439" t="s">
        <v>3076</v>
      </c>
      <c r="E3439" t="s">
        <v>3077</v>
      </c>
      <c r="F3439" t="s">
        <v>7990</v>
      </c>
      <c r="G3439" t="s">
        <v>7991</v>
      </c>
      <c r="H3439" t="s">
        <v>294</v>
      </c>
      <c r="I3439" t="s">
        <v>296</v>
      </c>
      <c r="J3439" t="s">
        <v>246</v>
      </c>
      <c r="K3439" t="s">
        <v>3079</v>
      </c>
      <c r="L3439" t="s">
        <v>247</v>
      </c>
      <c r="M3439">
        <v>627931</v>
      </c>
      <c r="N3439">
        <v>0</v>
      </c>
      <c r="O3439">
        <v>627931</v>
      </c>
      <c r="P3439">
        <v>0</v>
      </c>
      <c r="Q3439" t="s">
        <v>8082</v>
      </c>
      <c r="R3439" t="s">
        <v>3208</v>
      </c>
      <c r="S3439" t="s">
        <v>3622</v>
      </c>
      <c r="T3439" t="s">
        <v>3085</v>
      </c>
      <c r="U3439" t="s">
        <v>8083</v>
      </c>
      <c r="V3439" t="s">
        <v>8084</v>
      </c>
      <c r="W3439" t="s">
        <v>3085</v>
      </c>
      <c r="X3439" t="str">
        <f t="shared" si="53"/>
        <v>Funcionamiento</v>
      </c>
      <c r="Y3439" t="s">
        <v>7991</v>
      </c>
    </row>
    <row r="3440" spans="1:25">
      <c r="A3440" t="s">
        <v>3208</v>
      </c>
      <c r="B3440" t="s">
        <v>3274</v>
      </c>
      <c r="C3440" t="s">
        <v>8081</v>
      </c>
      <c r="D3440" t="s">
        <v>3076</v>
      </c>
      <c r="E3440" t="s">
        <v>3077</v>
      </c>
      <c r="F3440" t="s">
        <v>7990</v>
      </c>
      <c r="G3440" t="s">
        <v>7991</v>
      </c>
      <c r="H3440" t="s">
        <v>297</v>
      </c>
      <c r="I3440" t="s">
        <v>299</v>
      </c>
      <c r="J3440" t="s">
        <v>246</v>
      </c>
      <c r="K3440" t="s">
        <v>3079</v>
      </c>
      <c r="L3440" t="s">
        <v>247</v>
      </c>
      <c r="M3440">
        <v>836546</v>
      </c>
      <c r="N3440">
        <v>0</v>
      </c>
      <c r="O3440">
        <v>836546</v>
      </c>
      <c r="P3440">
        <v>0</v>
      </c>
      <c r="Q3440" t="s">
        <v>8082</v>
      </c>
      <c r="R3440" t="s">
        <v>3208</v>
      </c>
      <c r="S3440" t="s">
        <v>3622</v>
      </c>
      <c r="T3440" t="s">
        <v>3085</v>
      </c>
      <c r="U3440" t="s">
        <v>8083</v>
      </c>
      <c r="V3440" t="s">
        <v>8084</v>
      </c>
      <c r="W3440" t="s">
        <v>3085</v>
      </c>
      <c r="X3440" t="str">
        <f t="shared" si="53"/>
        <v>Funcionamiento</v>
      </c>
      <c r="Y3440" t="s">
        <v>7991</v>
      </c>
    </row>
    <row r="3441" spans="1:25">
      <c r="A3441" t="s">
        <v>3208</v>
      </c>
      <c r="B3441" t="s">
        <v>3274</v>
      </c>
      <c r="C3441" t="s">
        <v>8081</v>
      </c>
      <c r="D3441" t="s">
        <v>3076</v>
      </c>
      <c r="E3441" t="s">
        <v>3077</v>
      </c>
      <c r="F3441" t="s">
        <v>7990</v>
      </c>
      <c r="G3441" t="s">
        <v>7991</v>
      </c>
      <c r="H3441" t="s">
        <v>292</v>
      </c>
      <c r="I3441" t="s">
        <v>293</v>
      </c>
      <c r="J3441" t="s">
        <v>246</v>
      </c>
      <c r="K3441" t="s">
        <v>3079</v>
      </c>
      <c r="L3441" t="s">
        <v>247</v>
      </c>
      <c r="M3441">
        <v>37315333</v>
      </c>
      <c r="N3441">
        <v>0</v>
      </c>
      <c r="O3441">
        <v>37315333</v>
      </c>
      <c r="P3441">
        <v>0</v>
      </c>
      <c r="Q3441" t="s">
        <v>8082</v>
      </c>
      <c r="R3441" t="s">
        <v>3208</v>
      </c>
      <c r="S3441" t="s">
        <v>3622</v>
      </c>
      <c r="T3441" t="s">
        <v>3085</v>
      </c>
      <c r="U3441" t="s">
        <v>8083</v>
      </c>
      <c r="V3441" t="s">
        <v>8084</v>
      </c>
      <c r="W3441" t="s">
        <v>3085</v>
      </c>
      <c r="X3441" t="str">
        <f t="shared" si="53"/>
        <v>Funcionamiento</v>
      </c>
      <c r="Y3441" t="s">
        <v>7991</v>
      </c>
    </row>
    <row r="3442" spans="1:25">
      <c r="A3442" t="s">
        <v>3208</v>
      </c>
      <c r="B3442" t="s">
        <v>3274</v>
      </c>
      <c r="C3442" t="s">
        <v>8081</v>
      </c>
      <c r="D3442" t="s">
        <v>3076</v>
      </c>
      <c r="E3442" t="s">
        <v>3077</v>
      </c>
      <c r="F3442" t="s">
        <v>7990</v>
      </c>
      <c r="G3442" t="s">
        <v>7991</v>
      </c>
      <c r="H3442" t="s">
        <v>333</v>
      </c>
      <c r="I3442" t="s">
        <v>335</v>
      </c>
      <c r="J3442" t="s">
        <v>246</v>
      </c>
      <c r="K3442" t="s">
        <v>3079</v>
      </c>
      <c r="L3442" t="s">
        <v>247</v>
      </c>
      <c r="M3442">
        <v>569121</v>
      </c>
      <c r="N3442">
        <v>0</v>
      </c>
      <c r="O3442">
        <v>569121</v>
      </c>
      <c r="P3442">
        <v>0</v>
      </c>
      <c r="Q3442" t="s">
        <v>8082</v>
      </c>
      <c r="R3442" t="s">
        <v>3208</v>
      </c>
      <c r="S3442" t="s">
        <v>3622</v>
      </c>
      <c r="T3442" t="s">
        <v>3085</v>
      </c>
      <c r="U3442" t="s">
        <v>8083</v>
      </c>
      <c r="V3442" t="s">
        <v>8084</v>
      </c>
      <c r="W3442" t="s">
        <v>3085</v>
      </c>
      <c r="X3442" t="str">
        <f t="shared" si="53"/>
        <v>Funcionamiento</v>
      </c>
      <c r="Y3442" t="s">
        <v>7991</v>
      </c>
    </row>
    <row r="3443" spans="1:25">
      <c r="A3443" t="s">
        <v>3208</v>
      </c>
      <c r="B3443" t="s">
        <v>3274</v>
      </c>
      <c r="C3443" t="s">
        <v>8081</v>
      </c>
      <c r="D3443" t="s">
        <v>3076</v>
      </c>
      <c r="E3443" t="s">
        <v>3077</v>
      </c>
      <c r="F3443" t="s">
        <v>7990</v>
      </c>
      <c r="G3443" t="s">
        <v>7991</v>
      </c>
      <c r="H3443" t="s">
        <v>336</v>
      </c>
      <c r="I3443" t="s">
        <v>337</v>
      </c>
      <c r="J3443" t="s">
        <v>246</v>
      </c>
      <c r="K3443" t="s">
        <v>3079</v>
      </c>
      <c r="L3443" t="s">
        <v>247</v>
      </c>
      <c r="M3443">
        <v>2354967</v>
      </c>
      <c r="N3443">
        <v>0</v>
      </c>
      <c r="O3443">
        <v>2354967</v>
      </c>
      <c r="P3443">
        <v>0</v>
      </c>
      <c r="Q3443" t="s">
        <v>8082</v>
      </c>
      <c r="R3443" t="s">
        <v>3208</v>
      </c>
      <c r="S3443" t="s">
        <v>3622</v>
      </c>
      <c r="T3443" t="s">
        <v>3085</v>
      </c>
      <c r="U3443" t="s">
        <v>8083</v>
      </c>
      <c r="V3443" t="s">
        <v>8084</v>
      </c>
      <c r="W3443" t="s">
        <v>3085</v>
      </c>
      <c r="X3443" t="str">
        <f t="shared" si="53"/>
        <v>Funcionamiento</v>
      </c>
      <c r="Y3443" t="s">
        <v>7991</v>
      </c>
    </row>
    <row r="3444" spans="1:25">
      <c r="A3444" t="s">
        <v>3208</v>
      </c>
      <c r="B3444" t="s">
        <v>3274</v>
      </c>
      <c r="C3444" t="s">
        <v>8081</v>
      </c>
      <c r="D3444" t="s">
        <v>3076</v>
      </c>
      <c r="E3444" t="s">
        <v>3077</v>
      </c>
      <c r="F3444" t="s">
        <v>7990</v>
      </c>
      <c r="G3444" t="s">
        <v>7991</v>
      </c>
      <c r="H3444" t="s">
        <v>309</v>
      </c>
      <c r="I3444" t="s">
        <v>311</v>
      </c>
      <c r="J3444" t="s">
        <v>246</v>
      </c>
      <c r="K3444" t="s">
        <v>3079</v>
      </c>
      <c r="L3444" t="s">
        <v>247</v>
      </c>
      <c r="M3444">
        <v>6916863</v>
      </c>
      <c r="N3444">
        <v>0</v>
      </c>
      <c r="O3444">
        <v>6916863</v>
      </c>
      <c r="P3444">
        <v>0</v>
      </c>
      <c r="Q3444" t="s">
        <v>8082</v>
      </c>
      <c r="R3444" t="s">
        <v>3208</v>
      </c>
      <c r="S3444" t="s">
        <v>3622</v>
      </c>
      <c r="T3444" t="s">
        <v>3085</v>
      </c>
      <c r="U3444" t="s">
        <v>8083</v>
      </c>
      <c r="V3444" t="s">
        <v>8084</v>
      </c>
      <c r="W3444" t="s">
        <v>3085</v>
      </c>
      <c r="X3444" t="str">
        <f t="shared" si="53"/>
        <v>Funcionamiento</v>
      </c>
      <c r="Y3444" t="s">
        <v>7991</v>
      </c>
    </row>
    <row r="3445" spans="1:25">
      <c r="A3445" t="s">
        <v>3208</v>
      </c>
      <c r="B3445" t="s">
        <v>3274</v>
      </c>
      <c r="C3445" t="s">
        <v>8081</v>
      </c>
      <c r="D3445" t="s">
        <v>3076</v>
      </c>
      <c r="E3445" t="s">
        <v>3077</v>
      </c>
      <c r="F3445" t="s">
        <v>7990</v>
      </c>
      <c r="G3445" t="s">
        <v>7991</v>
      </c>
      <c r="H3445" t="s">
        <v>331</v>
      </c>
      <c r="I3445" t="s">
        <v>587</v>
      </c>
      <c r="J3445" t="s">
        <v>246</v>
      </c>
      <c r="K3445" t="s">
        <v>3079</v>
      </c>
      <c r="L3445" t="s">
        <v>247</v>
      </c>
      <c r="M3445">
        <v>6880620</v>
      </c>
      <c r="N3445">
        <v>0</v>
      </c>
      <c r="O3445">
        <v>6880620</v>
      </c>
      <c r="P3445">
        <v>0</v>
      </c>
      <c r="Q3445" t="s">
        <v>8082</v>
      </c>
      <c r="R3445" t="s">
        <v>3208</v>
      </c>
      <c r="S3445" t="s">
        <v>3622</v>
      </c>
      <c r="T3445" t="s">
        <v>3085</v>
      </c>
      <c r="U3445" t="s">
        <v>8083</v>
      </c>
      <c r="V3445" t="s">
        <v>8084</v>
      </c>
      <c r="W3445" t="s">
        <v>3085</v>
      </c>
      <c r="X3445" t="str">
        <f t="shared" si="53"/>
        <v>Funcionamiento</v>
      </c>
      <c r="Y3445" t="s">
        <v>7991</v>
      </c>
    </row>
    <row r="3446" spans="1:25">
      <c r="A3446" t="s">
        <v>3208</v>
      </c>
      <c r="B3446" t="s">
        <v>3274</v>
      </c>
      <c r="C3446" t="s">
        <v>8081</v>
      </c>
      <c r="D3446" t="s">
        <v>3076</v>
      </c>
      <c r="E3446" t="s">
        <v>3077</v>
      </c>
      <c r="F3446" t="s">
        <v>7990</v>
      </c>
      <c r="G3446" t="s">
        <v>7991</v>
      </c>
      <c r="H3446" t="s">
        <v>358</v>
      </c>
      <c r="I3446" t="s">
        <v>359</v>
      </c>
      <c r="J3446" t="s">
        <v>246</v>
      </c>
      <c r="K3446" t="s">
        <v>3079</v>
      </c>
      <c r="L3446" t="s">
        <v>247</v>
      </c>
      <c r="M3446">
        <v>1078194</v>
      </c>
      <c r="N3446">
        <v>0</v>
      </c>
      <c r="O3446">
        <v>1078194</v>
      </c>
      <c r="P3446">
        <v>0</v>
      </c>
      <c r="Q3446" t="s">
        <v>8082</v>
      </c>
      <c r="R3446" t="s">
        <v>3208</v>
      </c>
      <c r="S3446" t="s">
        <v>3622</v>
      </c>
      <c r="T3446" t="s">
        <v>3085</v>
      </c>
      <c r="U3446" t="s">
        <v>8083</v>
      </c>
      <c r="V3446" t="s">
        <v>8084</v>
      </c>
      <c r="W3446" t="s">
        <v>3085</v>
      </c>
      <c r="X3446" t="str">
        <f t="shared" si="53"/>
        <v>Funcionamiento</v>
      </c>
      <c r="Y3446" t="s">
        <v>7991</v>
      </c>
    </row>
    <row r="3447" spans="1:25">
      <c r="A3447" t="s">
        <v>3224</v>
      </c>
      <c r="B3447" t="s">
        <v>8085</v>
      </c>
      <c r="C3447" t="s">
        <v>8086</v>
      </c>
      <c r="D3447" t="s">
        <v>3076</v>
      </c>
      <c r="E3447" t="s">
        <v>3077</v>
      </c>
      <c r="F3447" t="s">
        <v>7990</v>
      </c>
      <c r="G3447" t="s">
        <v>7991</v>
      </c>
      <c r="H3447" t="s">
        <v>318</v>
      </c>
      <c r="I3447" t="s">
        <v>586</v>
      </c>
      <c r="J3447" t="s">
        <v>246</v>
      </c>
      <c r="K3447" t="s">
        <v>3079</v>
      </c>
      <c r="L3447" t="s">
        <v>247</v>
      </c>
      <c r="M3447">
        <v>1968800</v>
      </c>
      <c r="N3447">
        <v>0</v>
      </c>
      <c r="O3447">
        <v>1968800</v>
      </c>
      <c r="P3447">
        <v>0</v>
      </c>
      <c r="Q3447" t="s">
        <v>8087</v>
      </c>
      <c r="R3447" t="s">
        <v>3224</v>
      </c>
      <c r="S3447" t="s">
        <v>3264</v>
      </c>
      <c r="T3447" t="s">
        <v>3085</v>
      </c>
      <c r="U3447" t="s">
        <v>8088</v>
      </c>
      <c r="V3447" t="s">
        <v>8089</v>
      </c>
      <c r="W3447" t="s">
        <v>3085</v>
      </c>
      <c r="X3447" t="str">
        <f t="shared" si="53"/>
        <v>Funcionamiento</v>
      </c>
      <c r="Y3447" t="s">
        <v>7991</v>
      </c>
    </row>
    <row r="3448" spans="1:25">
      <c r="A3448" t="s">
        <v>3224</v>
      </c>
      <c r="B3448" t="s">
        <v>8085</v>
      </c>
      <c r="C3448" t="s">
        <v>8086</v>
      </c>
      <c r="D3448" t="s">
        <v>3076</v>
      </c>
      <c r="E3448" t="s">
        <v>3077</v>
      </c>
      <c r="F3448" t="s">
        <v>7990</v>
      </c>
      <c r="G3448" t="s">
        <v>7991</v>
      </c>
      <c r="H3448" t="s">
        <v>324</v>
      </c>
      <c r="I3448" t="s">
        <v>325</v>
      </c>
      <c r="J3448" t="s">
        <v>246</v>
      </c>
      <c r="K3448" t="s">
        <v>3079</v>
      </c>
      <c r="L3448" t="s">
        <v>247</v>
      </c>
      <c r="M3448">
        <v>985100</v>
      </c>
      <c r="N3448">
        <v>0</v>
      </c>
      <c r="O3448">
        <v>985100</v>
      </c>
      <c r="P3448">
        <v>0</v>
      </c>
      <c r="Q3448" t="s">
        <v>8087</v>
      </c>
      <c r="R3448" t="s">
        <v>3224</v>
      </c>
      <c r="S3448" t="s">
        <v>3264</v>
      </c>
      <c r="T3448" t="s">
        <v>3085</v>
      </c>
      <c r="U3448" t="s">
        <v>8088</v>
      </c>
      <c r="V3448" t="s">
        <v>8089</v>
      </c>
      <c r="W3448" t="s">
        <v>3085</v>
      </c>
      <c r="X3448" t="str">
        <f t="shared" si="53"/>
        <v>Funcionamiento</v>
      </c>
      <c r="Y3448" t="s">
        <v>7991</v>
      </c>
    </row>
    <row r="3449" spans="1:25">
      <c r="A3449" t="s">
        <v>3224</v>
      </c>
      <c r="B3449" t="s">
        <v>8085</v>
      </c>
      <c r="C3449" t="s">
        <v>8086</v>
      </c>
      <c r="D3449" t="s">
        <v>3076</v>
      </c>
      <c r="E3449" t="s">
        <v>3077</v>
      </c>
      <c r="F3449" t="s">
        <v>7990</v>
      </c>
      <c r="G3449" t="s">
        <v>7991</v>
      </c>
      <c r="H3449" t="s">
        <v>314</v>
      </c>
      <c r="I3449" t="s">
        <v>582</v>
      </c>
      <c r="J3449" t="s">
        <v>246</v>
      </c>
      <c r="K3449" t="s">
        <v>3079</v>
      </c>
      <c r="L3449" t="s">
        <v>247</v>
      </c>
      <c r="M3449">
        <v>4774100</v>
      </c>
      <c r="N3449">
        <v>0</v>
      </c>
      <c r="O3449">
        <v>4774100</v>
      </c>
      <c r="P3449">
        <v>0</v>
      </c>
      <c r="Q3449" t="s">
        <v>8087</v>
      </c>
      <c r="R3449" t="s">
        <v>3224</v>
      </c>
      <c r="S3449" t="s">
        <v>3264</v>
      </c>
      <c r="T3449" t="s">
        <v>3085</v>
      </c>
      <c r="U3449" t="s">
        <v>8088</v>
      </c>
      <c r="V3449" t="s">
        <v>8089</v>
      </c>
      <c r="W3449" t="s">
        <v>3085</v>
      </c>
      <c r="X3449" t="str">
        <f t="shared" si="53"/>
        <v>Funcionamiento</v>
      </c>
      <c r="Y3449" t="s">
        <v>7991</v>
      </c>
    </row>
    <row r="3450" spans="1:25">
      <c r="A3450" t="s">
        <v>3224</v>
      </c>
      <c r="B3450" t="s">
        <v>8085</v>
      </c>
      <c r="C3450" t="s">
        <v>8086</v>
      </c>
      <c r="D3450" t="s">
        <v>3076</v>
      </c>
      <c r="E3450" t="s">
        <v>3077</v>
      </c>
      <c r="F3450" t="s">
        <v>7990</v>
      </c>
      <c r="G3450" t="s">
        <v>7991</v>
      </c>
      <c r="H3450" t="s">
        <v>322</v>
      </c>
      <c r="I3450" t="s">
        <v>323</v>
      </c>
      <c r="J3450" t="s">
        <v>246</v>
      </c>
      <c r="K3450" t="s">
        <v>3079</v>
      </c>
      <c r="L3450" t="s">
        <v>247</v>
      </c>
      <c r="M3450">
        <v>1476800</v>
      </c>
      <c r="N3450">
        <v>0</v>
      </c>
      <c r="O3450">
        <v>1476800</v>
      </c>
      <c r="P3450">
        <v>0</v>
      </c>
      <c r="Q3450" t="s">
        <v>8087</v>
      </c>
      <c r="R3450" t="s">
        <v>3224</v>
      </c>
      <c r="S3450" t="s">
        <v>3264</v>
      </c>
      <c r="T3450" t="s">
        <v>3085</v>
      </c>
      <c r="U3450" t="s">
        <v>8088</v>
      </c>
      <c r="V3450" t="s">
        <v>8089</v>
      </c>
      <c r="W3450" t="s">
        <v>3085</v>
      </c>
      <c r="X3450" t="str">
        <f t="shared" si="53"/>
        <v>Funcionamiento</v>
      </c>
      <c r="Y3450" t="s">
        <v>7991</v>
      </c>
    </row>
    <row r="3451" spans="1:25">
      <c r="A3451" t="s">
        <v>3224</v>
      </c>
      <c r="B3451" t="s">
        <v>8085</v>
      </c>
      <c r="C3451" t="s">
        <v>8086</v>
      </c>
      <c r="D3451" t="s">
        <v>3076</v>
      </c>
      <c r="E3451" t="s">
        <v>3077</v>
      </c>
      <c r="F3451" t="s">
        <v>7990</v>
      </c>
      <c r="G3451" t="s">
        <v>7991</v>
      </c>
      <c r="H3451" t="s">
        <v>320</v>
      </c>
      <c r="I3451" t="s">
        <v>321</v>
      </c>
      <c r="J3451" t="s">
        <v>246</v>
      </c>
      <c r="K3451" t="s">
        <v>3079</v>
      </c>
      <c r="L3451" t="s">
        <v>247</v>
      </c>
      <c r="M3451">
        <v>476600</v>
      </c>
      <c r="N3451">
        <v>0</v>
      </c>
      <c r="O3451">
        <v>476600</v>
      </c>
      <c r="P3451">
        <v>0</v>
      </c>
      <c r="Q3451" t="s">
        <v>8087</v>
      </c>
      <c r="R3451" t="s">
        <v>3224</v>
      </c>
      <c r="S3451" t="s">
        <v>3264</v>
      </c>
      <c r="T3451" t="s">
        <v>3085</v>
      </c>
      <c r="U3451" t="s">
        <v>8088</v>
      </c>
      <c r="V3451" t="s">
        <v>8089</v>
      </c>
      <c r="W3451" t="s">
        <v>3085</v>
      </c>
      <c r="X3451" t="str">
        <f t="shared" si="53"/>
        <v>Funcionamiento</v>
      </c>
      <c r="Y3451" t="s">
        <v>7991</v>
      </c>
    </row>
    <row r="3452" spans="1:25">
      <c r="A3452" t="s">
        <v>3224</v>
      </c>
      <c r="B3452" t="s">
        <v>8085</v>
      </c>
      <c r="C3452" t="s">
        <v>8086</v>
      </c>
      <c r="D3452" t="s">
        <v>3076</v>
      </c>
      <c r="E3452" t="s">
        <v>3077</v>
      </c>
      <c r="F3452" t="s">
        <v>7990</v>
      </c>
      <c r="G3452" t="s">
        <v>7991</v>
      </c>
      <c r="H3452" t="s">
        <v>316</v>
      </c>
      <c r="I3452" t="s">
        <v>583</v>
      </c>
      <c r="J3452" t="s">
        <v>246</v>
      </c>
      <c r="K3452" t="s">
        <v>3079</v>
      </c>
      <c r="L3452" t="s">
        <v>247</v>
      </c>
      <c r="M3452">
        <v>3382000</v>
      </c>
      <c r="N3452">
        <v>0</v>
      </c>
      <c r="O3452">
        <v>3382000</v>
      </c>
      <c r="P3452">
        <v>0</v>
      </c>
      <c r="Q3452" t="s">
        <v>8087</v>
      </c>
      <c r="R3452" t="s">
        <v>3224</v>
      </c>
      <c r="S3452" t="s">
        <v>3264</v>
      </c>
      <c r="T3452" t="s">
        <v>3085</v>
      </c>
      <c r="U3452" t="s">
        <v>8088</v>
      </c>
      <c r="V3452" t="s">
        <v>8089</v>
      </c>
      <c r="W3452" t="s">
        <v>3085</v>
      </c>
      <c r="X3452" t="str">
        <f t="shared" si="53"/>
        <v>Funcionamiento</v>
      </c>
      <c r="Y3452" t="s">
        <v>7991</v>
      </c>
    </row>
    <row r="3453" spans="1:25">
      <c r="A3453" t="s">
        <v>3202</v>
      </c>
      <c r="B3453" t="s">
        <v>4883</v>
      </c>
      <c r="C3453" t="s">
        <v>8090</v>
      </c>
      <c r="D3453" t="s">
        <v>3076</v>
      </c>
      <c r="E3453" t="s">
        <v>3077</v>
      </c>
      <c r="F3453" t="s">
        <v>7990</v>
      </c>
      <c r="G3453" t="s">
        <v>7991</v>
      </c>
      <c r="H3453" t="s">
        <v>322</v>
      </c>
      <c r="I3453" t="s">
        <v>323</v>
      </c>
      <c r="J3453" t="s">
        <v>246</v>
      </c>
      <c r="K3453" t="s">
        <v>3079</v>
      </c>
      <c r="L3453" t="s">
        <v>247</v>
      </c>
      <c r="M3453">
        <v>128400</v>
      </c>
      <c r="N3453">
        <v>0</v>
      </c>
      <c r="O3453">
        <v>128400</v>
      </c>
      <c r="P3453">
        <v>0</v>
      </c>
      <c r="Q3453" t="s">
        <v>8091</v>
      </c>
      <c r="R3453" t="s">
        <v>3202</v>
      </c>
      <c r="S3453" t="s">
        <v>3417</v>
      </c>
      <c r="T3453" t="s">
        <v>3085</v>
      </c>
      <c r="U3453" t="s">
        <v>8092</v>
      </c>
      <c r="V3453" t="s">
        <v>8093</v>
      </c>
      <c r="W3453" t="s">
        <v>3085</v>
      </c>
      <c r="X3453" t="str">
        <f t="shared" si="53"/>
        <v>Funcionamiento</v>
      </c>
      <c r="Y3453" t="s">
        <v>7991</v>
      </c>
    </row>
    <row r="3454" spans="1:25">
      <c r="A3454" t="s">
        <v>3202</v>
      </c>
      <c r="B3454" t="s">
        <v>4883</v>
      </c>
      <c r="C3454" t="s">
        <v>8090</v>
      </c>
      <c r="D3454" t="s">
        <v>3076</v>
      </c>
      <c r="E3454" t="s">
        <v>3077</v>
      </c>
      <c r="F3454" t="s">
        <v>7990</v>
      </c>
      <c r="G3454" t="s">
        <v>7991</v>
      </c>
      <c r="H3454" t="s">
        <v>314</v>
      </c>
      <c r="I3454" t="s">
        <v>582</v>
      </c>
      <c r="J3454" t="s">
        <v>246</v>
      </c>
      <c r="K3454" t="s">
        <v>3079</v>
      </c>
      <c r="L3454" t="s">
        <v>247</v>
      </c>
      <c r="M3454">
        <v>460000</v>
      </c>
      <c r="N3454">
        <v>0</v>
      </c>
      <c r="O3454">
        <v>460000</v>
      </c>
      <c r="P3454">
        <v>0</v>
      </c>
      <c r="Q3454" t="s">
        <v>8091</v>
      </c>
      <c r="R3454" t="s">
        <v>3202</v>
      </c>
      <c r="S3454" t="s">
        <v>3417</v>
      </c>
      <c r="T3454" t="s">
        <v>3085</v>
      </c>
      <c r="U3454" t="s">
        <v>8092</v>
      </c>
      <c r="V3454" t="s">
        <v>8093</v>
      </c>
      <c r="W3454" t="s">
        <v>3085</v>
      </c>
      <c r="X3454" t="str">
        <f t="shared" si="53"/>
        <v>Funcionamiento</v>
      </c>
      <c r="Y3454" t="s">
        <v>7991</v>
      </c>
    </row>
    <row r="3455" spans="1:25">
      <c r="A3455" t="s">
        <v>3202</v>
      </c>
      <c r="B3455" t="s">
        <v>4883</v>
      </c>
      <c r="C3455" t="s">
        <v>8090</v>
      </c>
      <c r="D3455" t="s">
        <v>3076</v>
      </c>
      <c r="E3455" t="s">
        <v>3077</v>
      </c>
      <c r="F3455" t="s">
        <v>7990</v>
      </c>
      <c r="G3455" t="s">
        <v>7991</v>
      </c>
      <c r="H3455" t="s">
        <v>320</v>
      </c>
      <c r="I3455" t="s">
        <v>321</v>
      </c>
      <c r="J3455" t="s">
        <v>246</v>
      </c>
      <c r="K3455" t="s">
        <v>3079</v>
      </c>
      <c r="L3455" t="s">
        <v>247</v>
      </c>
      <c r="M3455">
        <v>48400</v>
      </c>
      <c r="N3455">
        <v>0</v>
      </c>
      <c r="O3455">
        <v>48400</v>
      </c>
      <c r="P3455">
        <v>0</v>
      </c>
      <c r="Q3455" t="s">
        <v>8091</v>
      </c>
      <c r="R3455" t="s">
        <v>3202</v>
      </c>
      <c r="S3455" t="s">
        <v>3417</v>
      </c>
      <c r="T3455" t="s">
        <v>3085</v>
      </c>
      <c r="U3455" t="s">
        <v>8092</v>
      </c>
      <c r="V3455" t="s">
        <v>8093</v>
      </c>
      <c r="W3455" t="s">
        <v>3085</v>
      </c>
      <c r="X3455" t="str">
        <f t="shared" si="53"/>
        <v>Funcionamiento</v>
      </c>
      <c r="Y3455" t="s">
        <v>7991</v>
      </c>
    </row>
    <row r="3456" spans="1:25">
      <c r="A3456" t="s">
        <v>3202</v>
      </c>
      <c r="B3456" t="s">
        <v>4883</v>
      </c>
      <c r="C3456" t="s">
        <v>8090</v>
      </c>
      <c r="D3456" t="s">
        <v>3076</v>
      </c>
      <c r="E3456" t="s">
        <v>3077</v>
      </c>
      <c r="F3456" t="s">
        <v>7990</v>
      </c>
      <c r="G3456" t="s">
        <v>7991</v>
      </c>
      <c r="H3456" t="s">
        <v>324</v>
      </c>
      <c r="I3456" t="s">
        <v>325</v>
      </c>
      <c r="J3456" t="s">
        <v>246</v>
      </c>
      <c r="K3456" t="s">
        <v>3079</v>
      </c>
      <c r="L3456" t="s">
        <v>247</v>
      </c>
      <c r="M3456">
        <v>86400</v>
      </c>
      <c r="N3456">
        <v>0</v>
      </c>
      <c r="O3456">
        <v>86400</v>
      </c>
      <c r="P3456">
        <v>0</v>
      </c>
      <c r="Q3456" t="s">
        <v>8091</v>
      </c>
      <c r="R3456" t="s">
        <v>3202</v>
      </c>
      <c r="S3456" t="s">
        <v>3417</v>
      </c>
      <c r="T3456" t="s">
        <v>3085</v>
      </c>
      <c r="U3456" t="s">
        <v>8092</v>
      </c>
      <c r="V3456" t="s">
        <v>8093</v>
      </c>
      <c r="W3456" t="s">
        <v>3085</v>
      </c>
      <c r="X3456" t="str">
        <f t="shared" si="53"/>
        <v>Funcionamiento</v>
      </c>
      <c r="Y3456" t="s">
        <v>7991</v>
      </c>
    </row>
    <row r="3457" spans="1:25">
      <c r="A3457" t="s">
        <v>3202</v>
      </c>
      <c r="B3457" t="s">
        <v>4883</v>
      </c>
      <c r="C3457" t="s">
        <v>8090</v>
      </c>
      <c r="D3457" t="s">
        <v>3076</v>
      </c>
      <c r="E3457" t="s">
        <v>3077</v>
      </c>
      <c r="F3457" t="s">
        <v>7990</v>
      </c>
      <c r="G3457" t="s">
        <v>7991</v>
      </c>
      <c r="H3457" t="s">
        <v>318</v>
      </c>
      <c r="I3457" t="s">
        <v>586</v>
      </c>
      <c r="J3457" t="s">
        <v>246</v>
      </c>
      <c r="K3457" t="s">
        <v>3079</v>
      </c>
      <c r="L3457" t="s">
        <v>247</v>
      </c>
      <c r="M3457">
        <v>172400</v>
      </c>
      <c r="N3457">
        <v>0</v>
      </c>
      <c r="O3457">
        <v>172400</v>
      </c>
      <c r="P3457">
        <v>0</v>
      </c>
      <c r="Q3457" t="s">
        <v>8091</v>
      </c>
      <c r="R3457" t="s">
        <v>3202</v>
      </c>
      <c r="S3457" t="s">
        <v>3417</v>
      </c>
      <c r="T3457" t="s">
        <v>3085</v>
      </c>
      <c r="U3457" t="s">
        <v>8092</v>
      </c>
      <c r="V3457" t="s">
        <v>8093</v>
      </c>
      <c r="W3457" t="s">
        <v>3085</v>
      </c>
      <c r="X3457" t="str">
        <f t="shared" si="53"/>
        <v>Funcionamiento</v>
      </c>
      <c r="Y3457" t="s">
        <v>7991</v>
      </c>
    </row>
    <row r="3458" spans="1:25">
      <c r="A3458" t="s">
        <v>3202</v>
      </c>
      <c r="B3458" t="s">
        <v>4883</v>
      </c>
      <c r="C3458" t="s">
        <v>8090</v>
      </c>
      <c r="D3458" t="s">
        <v>3076</v>
      </c>
      <c r="E3458" t="s">
        <v>3077</v>
      </c>
      <c r="F3458" t="s">
        <v>7990</v>
      </c>
      <c r="G3458" t="s">
        <v>7991</v>
      </c>
      <c r="H3458" t="s">
        <v>316</v>
      </c>
      <c r="I3458" t="s">
        <v>583</v>
      </c>
      <c r="J3458" t="s">
        <v>246</v>
      </c>
      <c r="K3458" t="s">
        <v>3079</v>
      </c>
      <c r="L3458" t="s">
        <v>247</v>
      </c>
      <c r="M3458">
        <v>318700</v>
      </c>
      <c r="N3458">
        <v>0</v>
      </c>
      <c r="O3458">
        <v>318700</v>
      </c>
      <c r="P3458">
        <v>0</v>
      </c>
      <c r="Q3458" t="s">
        <v>8091</v>
      </c>
      <c r="R3458" t="s">
        <v>3202</v>
      </c>
      <c r="S3458" t="s">
        <v>3417</v>
      </c>
      <c r="T3458" t="s">
        <v>3085</v>
      </c>
      <c r="U3458" t="s">
        <v>8092</v>
      </c>
      <c r="V3458" t="s">
        <v>8093</v>
      </c>
      <c r="W3458" t="s">
        <v>3085</v>
      </c>
      <c r="X3458" t="str">
        <f t="shared" ref="X3458:X3521" si="54">IF(LEFT(H3458,1)="C","Inversión","Funcionamiento")</f>
        <v>Funcionamiento</v>
      </c>
      <c r="Y3458" t="s">
        <v>7991</v>
      </c>
    </row>
    <row r="3459" spans="1:25">
      <c r="A3459" t="s">
        <v>3220</v>
      </c>
      <c r="B3459" t="s">
        <v>8094</v>
      </c>
      <c r="C3459" t="s">
        <v>8095</v>
      </c>
      <c r="D3459" t="s">
        <v>3076</v>
      </c>
      <c r="E3459" t="s">
        <v>3077</v>
      </c>
      <c r="F3459" t="s">
        <v>7990</v>
      </c>
      <c r="G3459" t="s">
        <v>7991</v>
      </c>
      <c r="H3459" t="s">
        <v>300</v>
      </c>
      <c r="I3459" t="s">
        <v>302</v>
      </c>
      <c r="J3459" t="s">
        <v>246</v>
      </c>
      <c r="K3459" t="s">
        <v>3079</v>
      </c>
      <c r="L3459" t="s">
        <v>247</v>
      </c>
      <c r="M3459">
        <v>40511107</v>
      </c>
      <c r="N3459">
        <v>0</v>
      </c>
      <c r="O3459">
        <v>40511107</v>
      </c>
      <c r="P3459">
        <v>0</v>
      </c>
      <c r="Q3459" t="s">
        <v>8096</v>
      </c>
      <c r="R3459" t="s">
        <v>3220</v>
      </c>
      <c r="S3459" t="s">
        <v>3278</v>
      </c>
      <c r="T3459" t="s">
        <v>3085</v>
      </c>
      <c r="U3459" t="s">
        <v>8097</v>
      </c>
      <c r="V3459" t="s">
        <v>8098</v>
      </c>
      <c r="W3459" t="s">
        <v>3085</v>
      </c>
      <c r="X3459" t="str">
        <f t="shared" si="54"/>
        <v>Funcionamiento</v>
      </c>
      <c r="Y3459" t="s">
        <v>7991</v>
      </c>
    </row>
    <row r="3460" spans="1:25">
      <c r="A3460" t="s">
        <v>3228</v>
      </c>
      <c r="B3460" t="s">
        <v>3668</v>
      </c>
      <c r="C3460" t="s">
        <v>8099</v>
      </c>
      <c r="D3460" t="s">
        <v>3076</v>
      </c>
      <c r="E3460" t="s">
        <v>3077</v>
      </c>
      <c r="F3460" t="s">
        <v>7990</v>
      </c>
      <c r="G3460" t="s">
        <v>7991</v>
      </c>
      <c r="H3460" t="s">
        <v>294</v>
      </c>
      <c r="I3460" t="s">
        <v>296</v>
      </c>
      <c r="J3460" t="s">
        <v>246</v>
      </c>
      <c r="K3460" t="s">
        <v>3079</v>
      </c>
      <c r="L3460" t="s">
        <v>247</v>
      </c>
      <c r="M3460">
        <v>634541</v>
      </c>
      <c r="N3460">
        <v>0</v>
      </c>
      <c r="O3460">
        <v>634541</v>
      </c>
      <c r="P3460">
        <v>0</v>
      </c>
      <c r="Q3460" t="s">
        <v>8100</v>
      </c>
      <c r="R3460" t="s">
        <v>3228</v>
      </c>
      <c r="S3460" t="s">
        <v>7831</v>
      </c>
      <c r="T3460" t="s">
        <v>3085</v>
      </c>
      <c r="U3460" t="s">
        <v>8101</v>
      </c>
      <c r="V3460" t="s">
        <v>8102</v>
      </c>
      <c r="W3460" t="s">
        <v>3085</v>
      </c>
      <c r="X3460" t="str">
        <f t="shared" si="54"/>
        <v>Funcionamiento</v>
      </c>
      <c r="Y3460" t="s">
        <v>7991</v>
      </c>
    </row>
    <row r="3461" spans="1:25">
      <c r="A3461" t="s">
        <v>3228</v>
      </c>
      <c r="B3461" t="s">
        <v>3668</v>
      </c>
      <c r="C3461" t="s">
        <v>8099</v>
      </c>
      <c r="D3461" t="s">
        <v>3076</v>
      </c>
      <c r="E3461" t="s">
        <v>3077</v>
      </c>
      <c r="F3461" t="s">
        <v>7990</v>
      </c>
      <c r="G3461" t="s">
        <v>7991</v>
      </c>
      <c r="H3461" t="s">
        <v>303</v>
      </c>
      <c r="I3461" t="s">
        <v>305</v>
      </c>
      <c r="J3461" t="s">
        <v>246</v>
      </c>
      <c r="K3461" t="s">
        <v>3079</v>
      </c>
      <c r="L3461" t="s">
        <v>247</v>
      </c>
      <c r="M3461">
        <v>2346828</v>
      </c>
      <c r="N3461">
        <v>0</v>
      </c>
      <c r="O3461">
        <v>2346828</v>
      </c>
      <c r="P3461">
        <v>0</v>
      </c>
      <c r="Q3461" t="s">
        <v>8100</v>
      </c>
      <c r="R3461" t="s">
        <v>3228</v>
      </c>
      <c r="S3461" t="s">
        <v>7831</v>
      </c>
      <c r="T3461" t="s">
        <v>3085</v>
      </c>
      <c r="U3461" t="s">
        <v>8101</v>
      </c>
      <c r="V3461" t="s">
        <v>8102</v>
      </c>
      <c r="W3461" t="s">
        <v>3085</v>
      </c>
      <c r="X3461" t="str">
        <f t="shared" si="54"/>
        <v>Funcionamiento</v>
      </c>
      <c r="Y3461" t="s">
        <v>7991</v>
      </c>
    </row>
    <row r="3462" spans="1:25">
      <c r="A3462" t="s">
        <v>3228</v>
      </c>
      <c r="B3462" t="s">
        <v>3668</v>
      </c>
      <c r="C3462" t="s">
        <v>8099</v>
      </c>
      <c r="D3462" t="s">
        <v>3076</v>
      </c>
      <c r="E3462" t="s">
        <v>3077</v>
      </c>
      <c r="F3462" t="s">
        <v>7990</v>
      </c>
      <c r="G3462" t="s">
        <v>7991</v>
      </c>
      <c r="H3462" t="s">
        <v>331</v>
      </c>
      <c r="I3462" t="s">
        <v>587</v>
      </c>
      <c r="J3462" t="s">
        <v>246</v>
      </c>
      <c r="K3462" t="s">
        <v>3079</v>
      </c>
      <c r="L3462" t="s">
        <v>247</v>
      </c>
      <c r="M3462">
        <v>2067384</v>
      </c>
      <c r="N3462">
        <v>0</v>
      </c>
      <c r="O3462">
        <v>2067384</v>
      </c>
      <c r="P3462">
        <v>0</v>
      </c>
      <c r="Q3462" t="s">
        <v>8100</v>
      </c>
      <c r="R3462" t="s">
        <v>3228</v>
      </c>
      <c r="S3462" t="s">
        <v>7831</v>
      </c>
      <c r="T3462" t="s">
        <v>3085</v>
      </c>
      <c r="U3462" t="s">
        <v>8101</v>
      </c>
      <c r="V3462" t="s">
        <v>8102</v>
      </c>
      <c r="W3462" t="s">
        <v>3085</v>
      </c>
      <c r="X3462" t="str">
        <f t="shared" si="54"/>
        <v>Funcionamiento</v>
      </c>
      <c r="Y3462" t="s">
        <v>7991</v>
      </c>
    </row>
    <row r="3463" spans="1:25">
      <c r="A3463" t="s">
        <v>3228</v>
      </c>
      <c r="B3463" t="s">
        <v>3668</v>
      </c>
      <c r="C3463" t="s">
        <v>8099</v>
      </c>
      <c r="D3463" t="s">
        <v>3076</v>
      </c>
      <c r="E3463" t="s">
        <v>3077</v>
      </c>
      <c r="F3463" t="s">
        <v>7990</v>
      </c>
      <c r="G3463" t="s">
        <v>7991</v>
      </c>
      <c r="H3463" t="s">
        <v>297</v>
      </c>
      <c r="I3463" t="s">
        <v>299</v>
      </c>
      <c r="J3463" t="s">
        <v>246</v>
      </c>
      <c r="K3463" t="s">
        <v>3079</v>
      </c>
      <c r="L3463" t="s">
        <v>247</v>
      </c>
      <c r="M3463">
        <v>822832</v>
      </c>
      <c r="N3463">
        <v>0</v>
      </c>
      <c r="O3463">
        <v>822832</v>
      </c>
      <c r="P3463">
        <v>0</v>
      </c>
      <c r="Q3463" t="s">
        <v>8100</v>
      </c>
      <c r="R3463" t="s">
        <v>3228</v>
      </c>
      <c r="S3463" t="s">
        <v>7831</v>
      </c>
      <c r="T3463" t="s">
        <v>3085</v>
      </c>
      <c r="U3463" t="s">
        <v>8101</v>
      </c>
      <c r="V3463" t="s">
        <v>8102</v>
      </c>
      <c r="W3463" t="s">
        <v>3085</v>
      </c>
      <c r="X3463" t="str">
        <f t="shared" si="54"/>
        <v>Funcionamiento</v>
      </c>
      <c r="Y3463" t="s">
        <v>7991</v>
      </c>
    </row>
    <row r="3464" spans="1:25">
      <c r="A3464" t="s">
        <v>3228</v>
      </c>
      <c r="B3464" t="s">
        <v>3668</v>
      </c>
      <c r="C3464" t="s">
        <v>8099</v>
      </c>
      <c r="D3464" t="s">
        <v>3076</v>
      </c>
      <c r="E3464" t="s">
        <v>3077</v>
      </c>
      <c r="F3464" t="s">
        <v>7990</v>
      </c>
      <c r="G3464" t="s">
        <v>7991</v>
      </c>
      <c r="H3464" t="s">
        <v>292</v>
      </c>
      <c r="I3464" t="s">
        <v>293</v>
      </c>
      <c r="J3464" t="s">
        <v>246</v>
      </c>
      <c r="K3464" t="s">
        <v>3079</v>
      </c>
      <c r="L3464" t="s">
        <v>247</v>
      </c>
      <c r="M3464">
        <v>33182394</v>
      </c>
      <c r="N3464">
        <v>0</v>
      </c>
      <c r="O3464">
        <v>33182394</v>
      </c>
      <c r="P3464">
        <v>0</v>
      </c>
      <c r="Q3464" t="s">
        <v>8100</v>
      </c>
      <c r="R3464" t="s">
        <v>3228</v>
      </c>
      <c r="S3464" t="s">
        <v>7831</v>
      </c>
      <c r="T3464" t="s">
        <v>3085</v>
      </c>
      <c r="U3464" t="s">
        <v>8101</v>
      </c>
      <c r="V3464" t="s">
        <v>8102</v>
      </c>
      <c r="W3464" t="s">
        <v>3085</v>
      </c>
      <c r="X3464" t="str">
        <f t="shared" si="54"/>
        <v>Funcionamiento</v>
      </c>
      <c r="Y3464" t="s">
        <v>7991</v>
      </c>
    </row>
    <row r="3465" spans="1:25">
      <c r="A3465" t="s">
        <v>3228</v>
      </c>
      <c r="B3465" t="s">
        <v>3668</v>
      </c>
      <c r="C3465" t="s">
        <v>8099</v>
      </c>
      <c r="D3465" t="s">
        <v>3076</v>
      </c>
      <c r="E3465" t="s">
        <v>3077</v>
      </c>
      <c r="F3465" t="s">
        <v>7990</v>
      </c>
      <c r="G3465" t="s">
        <v>7991</v>
      </c>
      <c r="H3465" t="s">
        <v>309</v>
      </c>
      <c r="I3465" t="s">
        <v>311</v>
      </c>
      <c r="J3465" t="s">
        <v>246</v>
      </c>
      <c r="K3465" t="s">
        <v>3079</v>
      </c>
      <c r="L3465" t="s">
        <v>247</v>
      </c>
      <c r="M3465">
        <v>2112935</v>
      </c>
      <c r="N3465">
        <v>0</v>
      </c>
      <c r="O3465">
        <v>2112935</v>
      </c>
      <c r="P3465">
        <v>0</v>
      </c>
      <c r="Q3465" t="s">
        <v>8100</v>
      </c>
      <c r="R3465" t="s">
        <v>3228</v>
      </c>
      <c r="S3465" t="s">
        <v>7831</v>
      </c>
      <c r="T3465" t="s">
        <v>3085</v>
      </c>
      <c r="U3465" t="s">
        <v>8101</v>
      </c>
      <c r="V3465" t="s">
        <v>8102</v>
      </c>
      <c r="W3465" t="s">
        <v>3085</v>
      </c>
      <c r="X3465" t="str">
        <f t="shared" si="54"/>
        <v>Funcionamiento</v>
      </c>
      <c r="Y3465" t="s">
        <v>7991</v>
      </c>
    </row>
    <row r="3466" spans="1:25">
      <c r="A3466" t="s">
        <v>3228</v>
      </c>
      <c r="B3466" t="s">
        <v>3668</v>
      </c>
      <c r="C3466" t="s">
        <v>8099</v>
      </c>
      <c r="D3466" t="s">
        <v>3076</v>
      </c>
      <c r="E3466" t="s">
        <v>3077</v>
      </c>
      <c r="F3466" t="s">
        <v>7990</v>
      </c>
      <c r="G3466" t="s">
        <v>7991</v>
      </c>
      <c r="H3466" t="s">
        <v>333</v>
      </c>
      <c r="I3466" t="s">
        <v>335</v>
      </c>
      <c r="J3466" t="s">
        <v>246</v>
      </c>
      <c r="K3466" t="s">
        <v>3079</v>
      </c>
      <c r="L3466" t="s">
        <v>247</v>
      </c>
      <c r="M3466">
        <v>167083</v>
      </c>
      <c r="N3466">
        <v>0</v>
      </c>
      <c r="O3466">
        <v>167083</v>
      </c>
      <c r="P3466">
        <v>0</v>
      </c>
      <c r="Q3466" t="s">
        <v>8100</v>
      </c>
      <c r="R3466" t="s">
        <v>3228</v>
      </c>
      <c r="S3466" t="s">
        <v>7831</v>
      </c>
      <c r="T3466" t="s">
        <v>3085</v>
      </c>
      <c r="U3466" t="s">
        <v>8101</v>
      </c>
      <c r="V3466" t="s">
        <v>8102</v>
      </c>
      <c r="W3466" t="s">
        <v>3085</v>
      </c>
      <c r="X3466" t="str">
        <f t="shared" si="54"/>
        <v>Funcionamiento</v>
      </c>
      <c r="Y3466" t="s">
        <v>7991</v>
      </c>
    </row>
    <row r="3467" spans="1:25">
      <c r="A3467" t="s">
        <v>3228</v>
      </c>
      <c r="B3467" t="s">
        <v>3668</v>
      </c>
      <c r="C3467" t="s">
        <v>8099</v>
      </c>
      <c r="D3467" t="s">
        <v>3076</v>
      </c>
      <c r="E3467" t="s">
        <v>3077</v>
      </c>
      <c r="F3467" t="s">
        <v>7990</v>
      </c>
      <c r="G3467" t="s">
        <v>7991</v>
      </c>
      <c r="H3467" t="s">
        <v>336</v>
      </c>
      <c r="I3467" t="s">
        <v>337</v>
      </c>
      <c r="J3467" t="s">
        <v>246</v>
      </c>
      <c r="K3467" t="s">
        <v>3079</v>
      </c>
      <c r="L3467" t="s">
        <v>247</v>
      </c>
      <c r="M3467">
        <v>2354967</v>
      </c>
      <c r="N3467">
        <v>0</v>
      </c>
      <c r="O3467">
        <v>2354967</v>
      </c>
      <c r="P3467">
        <v>0</v>
      </c>
      <c r="Q3467" t="s">
        <v>8100</v>
      </c>
      <c r="R3467" t="s">
        <v>3228</v>
      </c>
      <c r="S3467" t="s">
        <v>7831</v>
      </c>
      <c r="T3467" t="s">
        <v>3085</v>
      </c>
      <c r="U3467" t="s">
        <v>8101</v>
      </c>
      <c r="V3467" t="s">
        <v>8102</v>
      </c>
      <c r="W3467" t="s">
        <v>3085</v>
      </c>
      <c r="X3467" t="str">
        <f t="shared" si="54"/>
        <v>Funcionamiento</v>
      </c>
      <c r="Y3467" t="s">
        <v>7991</v>
      </c>
    </row>
    <row r="3468" spans="1:25">
      <c r="A3468" t="s">
        <v>3236</v>
      </c>
      <c r="B3468" t="s">
        <v>5158</v>
      </c>
      <c r="C3468" t="s">
        <v>8103</v>
      </c>
      <c r="D3468" t="s">
        <v>3076</v>
      </c>
      <c r="E3468" t="s">
        <v>3077</v>
      </c>
      <c r="F3468" t="s">
        <v>7990</v>
      </c>
      <c r="G3468" t="s">
        <v>7991</v>
      </c>
      <c r="H3468" t="s">
        <v>316</v>
      </c>
      <c r="I3468" t="s">
        <v>583</v>
      </c>
      <c r="J3468" t="s">
        <v>246</v>
      </c>
      <c r="K3468" t="s">
        <v>3079</v>
      </c>
      <c r="L3468" t="s">
        <v>247</v>
      </c>
      <c r="M3468">
        <v>3455200</v>
      </c>
      <c r="N3468">
        <v>0</v>
      </c>
      <c r="O3468">
        <v>3455200</v>
      </c>
      <c r="P3468">
        <v>0</v>
      </c>
      <c r="Q3468" t="s">
        <v>8104</v>
      </c>
      <c r="R3468" t="s">
        <v>3236</v>
      </c>
      <c r="S3468" t="s">
        <v>3428</v>
      </c>
      <c r="T3468" t="s">
        <v>3085</v>
      </c>
      <c r="U3468" t="s">
        <v>8105</v>
      </c>
      <c r="V3468" t="s">
        <v>8106</v>
      </c>
      <c r="W3468" t="s">
        <v>3085</v>
      </c>
      <c r="X3468" t="str">
        <f t="shared" si="54"/>
        <v>Funcionamiento</v>
      </c>
      <c r="Y3468" t="s">
        <v>7991</v>
      </c>
    </row>
    <row r="3469" spans="1:25">
      <c r="A3469" t="s">
        <v>3236</v>
      </c>
      <c r="B3469" t="s">
        <v>5158</v>
      </c>
      <c r="C3469" t="s">
        <v>8103</v>
      </c>
      <c r="D3469" t="s">
        <v>3076</v>
      </c>
      <c r="E3469" t="s">
        <v>3077</v>
      </c>
      <c r="F3469" t="s">
        <v>7990</v>
      </c>
      <c r="G3469" t="s">
        <v>7991</v>
      </c>
      <c r="H3469" t="s">
        <v>320</v>
      </c>
      <c r="I3469" t="s">
        <v>321</v>
      </c>
      <c r="J3469" t="s">
        <v>246</v>
      </c>
      <c r="K3469" t="s">
        <v>3079</v>
      </c>
      <c r="L3469" t="s">
        <v>247</v>
      </c>
      <c r="M3469">
        <v>441800</v>
      </c>
      <c r="N3469">
        <v>0</v>
      </c>
      <c r="O3469">
        <v>441800</v>
      </c>
      <c r="P3469">
        <v>0</v>
      </c>
      <c r="Q3469" t="s">
        <v>8104</v>
      </c>
      <c r="R3469" t="s">
        <v>3236</v>
      </c>
      <c r="S3469" t="s">
        <v>3428</v>
      </c>
      <c r="T3469" t="s">
        <v>3085</v>
      </c>
      <c r="U3469" t="s">
        <v>8105</v>
      </c>
      <c r="V3469" t="s">
        <v>8106</v>
      </c>
      <c r="W3469" t="s">
        <v>3085</v>
      </c>
      <c r="X3469" t="str">
        <f t="shared" si="54"/>
        <v>Funcionamiento</v>
      </c>
      <c r="Y3469" t="s">
        <v>7991</v>
      </c>
    </row>
    <row r="3470" spans="1:25">
      <c r="A3470" t="s">
        <v>3236</v>
      </c>
      <c r="B3470" t="s">
        <v>5158</v>
      </c>
      <c r="C3470" t="s">
        <v>8103</v>
      </c>
      <c r="D3470" t="s">
        <v>3076</v>
      </c>
      <c r="E3470" t="s">
        <v>3077</v>
      </c>
      <c r="F3470" t="s">
        <v>7990</v>
      </c>
      <c r="G3470" t="s">
        <v>7991</v>
      </c>
      <c r="H3470" t="s">
        <v>318</v>
      </c>
      <c r="I3470" t="s">
        <v>586</v>
      </c>
      <c r="J3470" t="s">
        <v>246</v>
      </c>
      <c r="K3470" t="s">
        <v>3079</v>
      </c>
      <c r="L3470" t="s">
        <v>247</v>
      </c>
      <c r="M3470">
        <v>3389500</v>
      </c>
      <c r="N3470">
        <v>0</v>
      </c>
      <c r="O3470">
        <v>3389500</v>
      </c>
      <c r="P3470">
        <v>0</v>
      </c>
      <c r="Q3470" t="s">
        <v>8104</v>
      </c>
      <c r="R3470" t="s">
        <v>3236</v>
      </c>
      <c r="S3470" t="s">
        <v>3428</v>
      </c>
      <c r="T3470" t="s">
        <v>3085</v>
      </c>
      <c r="U3470" t="s">
        <v>8105</v>
      </c>
      <c r="V3470" t="s">
        <v>8106</v>
      </c>
      <c r="W3470" t="s">
        <v>3085</v>
      </c>
      <c r="X3470" t="str">
        <f t="shared" si="54"/>
        <v>Funcionamiento</v>
      </c>
      <c r="Y3470" t="s">
        <v>7991</v>
      </c>
    </row>
    <row r="3471" spans="1:25">
      <c r="A3471" t="s">
        <v>3236</v>
      </c>
      <c r="B3471" t="s">
        <v>5158</v>
      </c>
      <c r="C3471" t="s">
        <v>8103</v>
      </c>
      <c r="D3471" t="s">
        <v>3076</v>
      </c>
      <c r="E3471" t="s">
        <v>3077</v>
      </c>
      <c r="F3471" t="s">
        <v>7990</v>
      </c>
      <c r="G3471" t="s">
        <v>7991</v>
      </c>
      <c r="H3471" t="s">
        <v>322</v>
      </c>
      <c r="I3471" t="s">
        <v>323</v>
      </c>
      <c r="J3471" t="s">
        <v>246</v>
      </c>
      <c r="K3471" t="s">
        <v>3079</v>
      </c>
      <c r="L3471" t="s">
        <v>247</v>
      </c>
      <c r="M3471">
        <v>2542300</v>
      </c>
      <c r="N3471">
        <v>0</v>
      </c>
      <c r="O3471">
        <v>2542300</v>
      </c>
      <c r="P3471">
        <v>0</v>
      </c>
      <c r="Q3471" t="s">
        <v>8104</v>
      </c>
      <c r="R3471" t="s">
        <v>3236</v>
      </c>
      <c r="S3471" t="s">
        <v>3428</v>
      </c>
      <c r="T3471" t="s">
        <v>3085</v>
      </c>
      <c r="U3471" t="s">
        <v>8105</v>
      </c>
      <c r="V3471" t="s">
        <v>8106</v>
      </c>
      <c r="W3471" t="s">
        <v>3085</v>
      </c>
      <c r="X3471" t="str">
        <f t="shared" si="54"/>
        <v>Funcionamiento</v>
      </c>
      <c r="Y3471" t="s">
        <v>7991</v>
      </c>
    </row>
    <row r="3472" spans="1:25">
      <c r="A3472" t="s">
        <v>3236</v>
      </c>
      <c r="B3472" t="s">
        <v>5158</v>
      </c>
      <c r="C3472" t="s">
        <v>8103</v>
      </c>
      <c r="D3472" t="s">
        <v>3076</v>
      </c>
      <c r="E3472" t="s">
        <v>3077</v>
      </c>
      <c r="F3472" t="s">
        <v>7990</v>
      </c>
      <c r="G3472" t="s">
        <v>7991</v>
      </c>
      <c r="H3472" t="s">
        <v>314</v>
      </c>
      <c r="I3472" t="s">
        <v>582</v>
      </c>
      <c r="J3472" t="s">
        <v>246</v>
      </c>
      <c r="K3472" t="s">
        <v>3079</v>
      </c>
      <c r="L3472" t="s">
        <v>247</v>
      </c>
      <c r="M3472">
        <v>4877400</v>
      </c>
      <c r="N3472">
        <v>0</v>
      </c>
      <c r="O3472">
        <v>4877400</v>
      </c>
      <c r="P3472">
        <v>0</v>
      </c>
      <c r="Q3472" t="s">
        <v>8104</v>
      </c>
      <c r="R3472" t="s">
        <v>3236</v>
      </c>
      <c r="S3472" t="s">
        <v>3428</v>
      </c>
      <c r="T3472" t="s">
        <v>3085</v>
      </c>
      <c r="U3472" t="s">
        <v>8105</v>
      </c>
      <c r="V3472" t="s">
        <v>8106</v>
      </c>
      <c r="W3472" t="s">
        <v>3085</v>
      </c>
      <c r="X3472" t="str">
        <f t="shared" si="54"/>
        <v>Funcionamiento</v>
      </c>
      <c r="Y3472" t="s">
        <v>7991</v>
      </c>
    </row>
    <row r="3473" spans="1:25">
      <c r="A3473" t="s">
        <v>3236</v>
      </c>
      <c r="B3473" t="s">
        <v>5158</v>
      </c>
      <c r="C3473" t="s">
        <v>8103</v>
      </c>
      <c r="D3473" t="s">
        <v>3076</v>
      </c>
      <c r="E3473" t="s">
        <v>3077</v>
      </c>
      <c r="F3473" t="s">
        <v>7990</v>
      </c>
      <c r="G3473" t="s">
        <v>7991</v>
      </c>
      <c r="H3473" t="s">
        <v>324</v>
      </c>
      <c r="I3473" t="s">
        <v>325</v>
      </c>
      <c r="J3473" t="s">
        <v>246</v>
      </c>
      <c r="K3473" t="s">
        <v>3079</v>
      </c>
      <c r="L3473" t="s">
        <v>247</v>
      </c>
      <c r="M3473">
        <v>1695400</v>
      </c>
      <c r="N3473">
        <v>0</v>
      </c>
      <c r="O3473">
        <v>1695400</v>
      </c>
      <c r="P3473">
        <v>0</v>
      </c>
      <c r="Q3473" t="s">
        <v>8104</v>
      </c>
      <c r="R3473" t="s">
        <v>3236</v>
      </c>
      <c r="S3473" t="s">
        <v>3428</v>
      </c>
      <c r="T3473" t="s">
        <v>3085</v>
      </c>
      <c r="U3473" t="s">
        <v>8105</v>
      </c>
      <c r="V3473" t="s">
        <v>8106</v>
      </c>
      <c r="W3473" t="s">
        <v>3085</v>
      </c>
      <c r="X3473" t="str">
        <f t="shared" si="54"/>
        <v>Funcionamiento</v>
      </c>
      <c r="Y3473" t="s">
        <v>7991</v>
      </c>
    </row>
    <row r="3474" spans="1:25">
      <c r="A3474" t="s">
        <v>3221</v>
      </c>
      <c r="B3474" t="s">
        <v>3685</v>
      </c>
      <c r="C3474" t="s">
        <v>8107</v>
      </c>
      <c r="D3474" t="s">
        <v>3076</v>
      </c>
      <c r="E3474" t="s">
        <v>3077</v>
      </c>
      <c r="F3474" t="s">
        <v>7990</v>
      </c>
      <c r="G3474" t="s">
        <v>7991</v>
      </c>
      <c r="H3474" t="s">
        <v>294</v>
      </c>
      <c r="I3474" t="s">
        <v>296</v>
      </c>
      <c r="J3474" t="s">
        <v>246</v>
      </c>
      <c r="K3474" t="s">
        <v>3079</v>
      </c>
      <c r="L3474" t="s">
        <v>247</v>
      </c>
      <c r="M3474">
        <v>632338</v>
      </c>
      <c r="N3474">
        <v>0</v>
      </c>
      <c r="O3474">
        <v>632338</v>
      </c>
      <c r="P3474">
        <v>0</v>
      </c>
      <c r="Q3474" t="s">
        <v>8108</v>
      </c>
      <c r="R3474" t="s">
        <v>3221</v>
      </c>
      <c r="S3474" t="s">
        <v>5178</v>
      </c>
      <c r="T3474" t="s">
        <v>3085</v>
      </c>
      <c r="U3474" t="s">
        <v>8109</v>
      </c>
      <c r="V3474" t="s">
        <v>8110</v>
      </c>
      <c r="W3474" t="s">
        <v>3085</v>
      </c>
      <c r="X3474" t="str">
        <f t="shared" si="54"/>
        <v>Funcionamiento</v>
      </c>
      <c r="Y3474" t="s">
        <v>7991</v>
      </c>
    </row>
    <row r="3475" spans="1:25">
      <c r="A3475" t="s">
        <v>3221</v>
      </c>
      <c r="B3475" t="s">
        <v>3685</v>
      </c>
      <c r="C3475" t="s">
        <v>8107</v>
      </c>
      <c r="D3475" t="s">
        <v>3076</v>
      </c>
      <c r="E3475" t="s">
        <v>3077</v>
      </c>
      <c r="F3475" t="s">
        <v>7990</v>
      </c>
      <c r="G3475" t="s">
        <v>7991</v>
      </c>
      <c r="H3475" t="s">
        <v>331</v>
      </c>
      <c r="I3475" t="s">
        <v>587</v>
      </c>
      <c r="J3475" t="s">
        <v>246</v>
      </c>
      <c r="K3475" t="s">
        <v>3079</v>
      </c>
      <c r="L3475" t="s">
        <v>247</v>
      </c>
      <c r="M3475">
        <v>1250340</v>
      </c>
      <c r="N3475">
        <v>0</v>
      </c>
      <c r="O3475">
        <v>1250340</v>
      </c>
      <c r="P3475">
        <v>0</v>
      </c>
      <c r="Q3475" t="s">
        <v>8108</v>
      </c>
      <c r="R3475" t="s">
        <v>3221</v>
      </c>
      <c r="S3475" t="s">
        <v>5178</v>
      </c>
      <c r="T3475" t="s">
        <v>3085</v>
      </c>
      <c r="U3475" t="s">
        <v>8109</v>
      </c>
      <c r="V3475" t="s">
        <v>8110</v>
      </c>
      <c r="W3475" t="s">
        <v>3085</v>
      </c>
      <c r="X3475" t="str">
        <f t="shared" si="54"/>
        <v>Funcionamiento</v>
      </c>
      <c r="Y3475" t="s">
        <v>7991</v>
      </c>
    </row>
    <row r="3476" spans="1:25">
      <c r="A3476" t="s">
        <v>3221</v>
      </c>
      <c r="B3476" t="s">
        <v>3685</v>
      </c>
      <c r="C3476" t="s">
        <v>8107</v>
      </c>
      <c r="D3476" t="s">
        <v>3076</v>
      </c>
      <c r="E3476" t="s">
        <v>3077</v>
      </c>
      <c r="F3476" t="s">
        <v>7990</v>
      </c>
      <c r="G3476" t="s">
        <v>7991</v>
      </c>
      <c r="H3476" t="s">
        <v>333</v>
      </c>
      <c r="I3476" t="s">
        <v>335</v>
      </c>
      <c r="J3476" t="s">
        <v>246</v>
      </c>
      <c r="K3476" t="s">
        <v>3079</v>
      </c>
      <c r="L3476" t="s">
        <v>247</v>
      </c>
      <c r="M3476">
        <v>84297</v>
      </c>
      <c r="N3476">
        <v>0</v>
      </c>
      <c r="O3476">
        <v>84297</v>
      </c>
      <c r="P3476">
        <v>0</v>
      </c>
      <c r="Q3476" t="s">
        <v>8108</v>
      </c>
      <c r="R3476" t="s">
        <v>3221</v>
      </c>
      <c r="S3476" t="s">
        <v>5178</v>
      </c>
      <c r="T3476" t="s">
        <v>3085</v>
      </c>
      <c r="U3476" t="s">
        <v>8109</v>
      </c>
      <c r="V3476" t="s">
        <v>8110</v>
      </c>
      <c r="W3476" t="s">
        <v>3085</v>
      </c>
      <c r="X3476" t="str">
        <f t="shared" si="54"/>
        <v>Funcionamiento</v>
      </c>
      <c r="Y3476" t="s">
        <v>7991</v>
      </c>
    </row>
    <row r="3477" spans="1:25">
      <c r="A3477" t="s">
        <v>3221</v>
      </c>
      <c r="B3477" t="s">
        <v>3685</v>
      </c>
      <c r="C3477" t="s">
        <v>8107</v>
      </c>
      <c r="D3477" t="s">
        <v>3076</v>
      </c>
      <c r="E3477" t="s">
        <v>3077</v>
      </c>
      <c r="F3477" t="s">
        <v>7990</v>
      </c>
      <c r="G3477" t="s">
        <v>7991</v>
      </c>
      <c r="H3477" t="s">
        <v>309</v>
      </c>
      <c r="I3477" t="s">
        <v>311</v>
      </c>
      <c r="J3477" t="s">
        <v>246</v>
      </c>
      <c r="K3477" t="s">
        <v>3079</v>
      </c>
      <c r="L3477" t="s">
        <v>247</v>
      </c>
      <c r="M3477">
        <v>1221727</v>
      </c>
      <c r="N3477">
        <v>0</v>
      </c>
      <c r="O3477">
        <v>1221727</v>
      </c>
      <c r="P3477">
        <v>0</v>
      </c>
      <c r="Q3477" t="s">
        <v>8108</v>
      </c>
      <c r="R3477" t="s">
        <v>3221</v>
      </c>
      <c r="S3477" t="s">
        <v>5178</v>
      </c>
      <c r="T3477" t="s">
        <v>3085</v>
      </c>
      <c r="U3477" t="s">
        <v>8109</v>
      </c>
      <c r="V3477" t="s">
        <v>8110</v>
      </c>
      <c r="W3477" t="s">
        <v>3085</v>
      </c>
      <c r="X3477" t="str">
        <f t="shared" si="54"/>
        <v>Funcionamiento</v>
      </c>
      <c r="Y3477" t="s">
        <v>7991</v>
      </c>
    </row>
    <row r="3478" spans="1:25">
      <c r="A3478" t="s">
        <v>3221</v>
      </c>
      <c r="B3478" t="s">
        <v>3685</v>
      </c>
      <c r="C3478" t="s">
        <v>8107</v>
      </c>
      <c r="D3478" t="s">
        <v>3076</v>
      </c>
      <c r="E3478" t="s">
        <v>3077</v>
      </c>
      <c r="F3478" t="s">
        <v>7990</v>
      </c>
      <c r="G3478" t="s">
        <v>7991</v>
      </c>
      <c r="H3478" t="s">
        <v>312</v>
      </c>
      <c r="I3478" t="s">
        <v>3333</v>
      </c>
      <c r="J3478" t="s">
        <v>246</v>
      </c>
      <c r="K3478" t="s">
        <v>3079</v>
      </c>
      <c r="L3478" t="s">
        <v>247</v>
      </c>
      <c r="M3478">
        <v>822832</v>
      </c>
      <c r="N3478">
        <v>0</v>
      </c>
      <c r="O3478">
        <v>822832</v>
      </c>
      <c r="P3478">
        <v>0</v>
      </c>
      <c r="Q3478" t="s">
        <v>8108</v>
      </c>
      <c r="R3478" t="s">
        <v>3221</v>
      </c>
      <c r="S3478" t="s">
        <v>5178</v>
      </c>
      <c r="T3478" t="s">
        <v>3085</v>
      </c>
      <c r="U3478" t="s">
        <v>8109</v>
      </c>
      <c r="V3478" t="s">
        <v>8110</v>
      </c>
      <c r="W3478" t="s">
        <v>3085</v>
      </c>
      <c r="X3478" t="str">
        <f t="shared" si="54"/>
        <v>Funcionamiento</v>
      </c>
      <c r="Y3478" t="s">
        <v>7991</v>
      </c>
    </row>
    <row r="3479" spans="1:25">
      <c r="A3479" t="s">
        <v>3221</v>
      </c>
      <c r="B3479" t="s">
        <v>3685</v>
      </c>
      <c r="C3479" t="s">
        <v>8107</v>
      </c>
      <c r="D3479" t="s">
        <v>3076</v>
      </c>
      <c r="E3479" t="s">
        <v>3077</v>
      </c>
      <c r="F3479" t="s">
        <v>7990</v>
      </c>
      <c r="G3479" t="s">
        <v>7991</v>
      </c>
      <c r="H3479" t="s">
        <v>292</v>
      </c>
      <c r="I3479" t="s">
        <v>293</v>
      </c>
      <c r="J3479" t="s">
        <v>246</v>
      </c>
      <c r="K3479" t="s">
        <v>3079</v>
      </c>
      <c r="L3479" t="s">
        <v>247</v>
      </c>
      <c r="M3479">
        <v>35459014</v>
      </c>
      <c r="N3479">
        <v>0</v>
      </c>
      <c r="O3479">
        <v>35459014</v>
      </c>
      <c r="P3479">
        <v>0</v>
      </c>
      <c r="Q3479" t="s">
        <v>8108</v>
      </c>
      <c r="R3479" t="s">
        <v>3221</v>
      </c>
      <c r="S3479" t="s">
        <v>5178</v>
      </c>
      <c r="T3479" t="s">
        <v>3085</v>
      </c>
      <c r="U3479" t="s">
        <v>8109</v>
      </c>
      <c r="V3479" t="s">
        <v>8110</v>
      </c>
      <c r="W3479" t="s">
        <v>3085</v>
      </c>
      <c r="X3479" t="str">
        <f t="shared" si="54"/>
        <v>Funcionamiento</v>
      </c>
      <c r="Y3479" t="s">
        <v>7991</v>
      </c>
    </row>
    <row r="3480" spans="1:25">
      <c r="A3480" t="s">
        <v>3221</v>
      </c>
      <c r="B3480" t="s">
        <v>3685</v>
      </c>
      <c r="C3480" t="s">
        <v>8107</v>
      </c>
      <c r="D3480" t="s">
        <v>3076</v>
      </c>
      <c r="E3480" t="s">
        <v>3077</v>
      </c>
      <c r="F3480" t="s">
        <v>7990</v>
      </c>
      <c r="G3480" t="s">
        <v>7991</v>
      </c>
      <c r="H3480" t="s">
        <v>336</v>
      </c>
      <c r="I3480" t="s">
        <v>337</v>
      </c>
      <c r="J3480" t="s">
        <v>246</v>
      </c>
      <c r="K3480" t="s">
        <v>3079</v>
      </c>
      <c r="L3480" t="s">
        <v>247</v>
      </c>
      <c r="M3480">
        <v>2354967</v>
      </c>
      <c r="N3480">
        <v>0</v>
      </c>
      <c r="O3480">
        <v>2354967</v>
      </c>
      <c r="P3480">
        <v>0</v>
      </c>
      <c r="Q3480" t="s">
        <v>8108</v>
      </c>
      <c r="R3480" t="s">
        <v>3221</v>
      </c>
      <c r="S3480" t="s">
        <v>5178</v>
      </c>
      <c r="T3480" t="s">
        <v>3085</v>
      </c>
      <c r="U3480" t="s">
        <v>8109</v>
      </c>
      <c r="V3480" t="s">
        <v>8110</v>
      </c>
      <c r="W3480" t="s">
        <v>3085</v>
      </c>
      <c r="X3480" t="str">
        <f t="shared" si="54"/>
        <v>Funcionamiento</v>
      </c>
      <c r="Y3480" t="s">
        <v>7991</v>
      </c>
    </row>
    <row r="3481" spans="1:25">
      <c r="A3481" t="s">
        <v>3251</v>
      </c>
      <c r="B3481" t="s">
        <v>3685</v>
      </c>
      <c r="C3481" t="s">
        <v>8111</v>
      </c>
      <c r="D3481" t="s">
        <v>3076</v>
      </c>
      <c r="E3481" t="s">
        <v>3077</v>
      </c>
      <c r="F3481" t="s">
        <v>7990</v>
      </c>
      <c r="G3481" t="s">
        <v>7991</v>
      </c>
      <c r="H3481" t="s">
        <v>322</v>
      </c>
      <c r="I3481" t="s">
        <v>323</v>
      </c>
      <c r="J3481" t="s">
        <v>246</v>
      </c>
      <c r="K3481" t="s">
        <v>3079</v>
      </c>
      <c r="L3481" t="s">
        <v>247</v>
      </c>
      <c r="M3481">
        <v>1230000</v>
      </c>
      <c r="N3481">
        <v>0</v>
      </c>
      <c r="O3481">
        <v>1230000</v>
      </c>
      <c r="P3481">
        <v>0</v>
      </c>
      <c r="Q3481" t="s">
        <v>8112</v>
      </c>
      <c r="R3481" t="s">
        <v>3251</v>
      </c>
      <c r="S3481" t="s">
        <v>3311</v>
      </c>
      <c r="T3481" t="s">
        <v>3085</v>
      </c>
      <c r="U3481" t="s">
        <v>8113</v>
      </c>
      <c r="V3481" t="s">
        <v>8114</v>
      </c>
      <c r="W3481" t="s">
        <v>3085</v>
      </c>
      <c r="X3481" t="str">
        <f t="shared" si="54"/>
        <v>Funcionamiento</v>
      </c>
      <c r="Y3481" t="s">
        <v>7991</v>
      </c>
    </row>
    <row r="3482" spans="1:25">
      <c r="A3482" t="s">
        <v>3251</v>
      </c>
      <c r="B3482" t="s">
        <v>3685</v>
      </c>
      <c r="C3482" t="s">
        <v>8111</v>
      </c>
      <c r="D3482" t="s">
        <v>3076</v>
      </c>
      <c r="E3482" t="s">
        <v>3077</v>
      </c>
      <c r="F3482" t="s">
        <v>7990</v>
      </c>
      <c r="G3482" t="s">
        <v>7991</v>
      </c>
      <c r="H3482" t="s">
        <v>316</v>
      </c>
      <c r="I3482" t="s">
        <v>583</v>
      </c>
      <c r="J3482" t="s">
        <v>246</v>
      </c>
      <c r="K3482" t="s">
        <v>3079</v>
      </c>
      <c r="L3482" t="s">
        <v>247</v>
      </c>
      <c r="M3482">
        <v>3255600</v>
      </c>
      <c r="N3482">
        <v>0</v>
      </c>
      <c r="O3482">
        <v>3255600</v>
      </c>
      <c r="P3482">
        <v>0</v>
      </c>
      <c r="Q3482" t="s">
        <v>8112</v>
      </c>
      <c r="R3482" t="s">
        <v>3251</v>
      </c>
      <c r="S3482" t="s">
        <v>3311</v>
      </c>
      <c r="T3482" t="s">
        <v>3085</v>
      </c>
      <c r="U3482" t="s">
        <v>8113</v>
      </c>
      <c r="V3482" t="s">
        <v>8114</v>
      </c>
      <c r="W3482" t="s">
        <v>3085</v>
      </c>
      <c r="X3482" t="str">
        <f t="shared" si="54"/>
        <v>Funcionamiento</v>
      </c>
      <c r="Y3482" t="s">
        <v>7991</v>
      </c>
    </row>
    <row r="3483" spans="1:25">
      <c r="A3483" t="s">
        <v>3251</v>
      </c>
      <c r="B3483" t="s">
        <v>3685</v>
      </c>
      <c r="C3483" t="s">
        <v>8111</v>
      </c>
      <c r="D3483" t="s">
        <v>3076</v>
      </c>
      <c r="E3483" t="s">
        <v>3077</v>
      </c>
      <c r="F3483" t="s">
        <v>7990</v>
      </c>
      <c r="G3483" t="s">
        <v>7991</v>
      </c>
      <c r="H3483" t="s">
        <v>318</v>
      </c>
      <c r="I3483" t="s">
        <v>586</v>
      </c>
      <c r="J3483" t="s">
        <v>246</v>
      </c>
      <c r="K3483" t="s">
        <v>3079</v>
      </c>
      <c r="L3483" t="s">
        <v>247</v>
      </c>
      <c r="M3483">
        <v>1639400</v>
      </c>
      <c r="N3483">
        <v>0</v>
      </c>
      <c r="O3483">
        <v>1639400</v>
      </c>
      <c r="P3483">
        <v>0</v>
      </c>
      <c r="Q3483" t="s">
        <v>8112</v>
      </c>
      <c r="R3483" t="s">
        <v>3251</v>
      </c>
      <c r="S3483" t="s">
        <v>3311</v>
      </c>
      <c r="T3483" t="s">
        <v>3085</v>
      </c>
      <c r="U3483" t="s">
        <v>8113</v>
      </c>
      <c r="V3483" t="s">
        <v>8114</v>
      </c>
      <c r="W3483" t="s">
        <v>3085</v>
      </c>
      <c r="X3483" t="str">
        <f t="shared" si="54"/>
        <v>Funcionamiento</v>
      </c>
      <c r="Y3483" t="s">
        <v>7991</v>
      </c>
    </row>
    <row r="3484" spans="1:25">
      <c r="A3484" t="s">
        <v>3251</v>
      </c>
      <c r="B3484" t="s">
        <v>3685</v>
      </c>
      <c r="C3484" t="s">
        <v>8111</v>
      </c>
      <c r="D3484" t="s">
        <v>3076</v>
      </c>
      <c r="E3484" t="s">
        <v>3077</v>
      </c>
      <c r="F3484" t="s">
        <v>7990</v>
      </c>
      <c r="G3484" t="s">
        <v>7991</v>
      </c>
      <c r="H3484" t="s">
        <v>320</v>
      </c>
      <c r="I3484" t="s">
        <v>321</v>
      </c>
      <c r="J3484" t="s">
        <v>246</v>
      </c>
      <c r="K3484" t="s">
        <v>3079</v>
      </c>
      <c r="L3484" t="s">
        <v>247</v>
      </c>
      <c r="M3484">
        <v>478600</v>
      </c>
      <c r="N3484">
        <v>0</v>
      </c>
      <c r="O3484">
        <v>478600</v>
      </c>
      <c r="P3484">
        <v>0</v>
      </c>
      <c r="Q3484" t="s">
        <v>8112</v>
      </c>
      <c r="R3484" t="s">
        <v>3251</v>
      </c>
      <c r="S3484" t="s">
        <v>3311</v>
      </c>
      <c r="T3484" t="s">
        <v>3085</v>
      </c>
      <c r="U3484" t="s">
        <v>8113</v>
      </c>
      <c r="V3484" t="s">
        <v>8114</v>
      </c>
      <c r="W3484" t="s">
        <v>3085</v>
      </c>
      <c r="X3484" t="str">
        <f t="shared" si="54"/>
        <v>Funcionamiento</v>
      </c>
      <c r="Y3484" t="s">
        <v>7991</v>
      </c>
    </row>
    <row r="3485" spans="1:25">
      <c r="A3485" t="s">
        <v>3251</v>
      </c>
      <c r="B3485" t="s">
        <v>3685</v>
      </c>
      <c r="C3485" t="s">
        <v>8111</v>
      </c>
      <c r="D3485" t="s">
        <v>3076</v>
      </c>
      <c r="E3485" t="s">
        <v>3077</v>
      </c>
      <c r="F3485" t="s">
        <v>7990</v>
      </c>
      <c r="G3485" t="s">
        <v>7991</v>
      </c>
      <c r="H3485" t="s">
        <v>324</v>
      </c>
      <c r="I3485" t="s">
        <v>325</v>
      </c>
      <c r="J3485" t="s">
        <v>246</v>
      </c>
      <c r="K3485" t="s">
        <v>3079</v>
      </c>
      <c r="L3485" t="s">
        <v>247</v>
      </c>
      <c r="M3485">
        <v>820200</v>
      </c>
      <c r="N3485">
        <v>0</v>
      </c>
      <c r="O3485">
        <v>820200</v>
      </c>
      <c r="P3485">
        <v>0</v>
      </c>
      <c r="Q3485" t="s">
        <v>8112</v>
      </c>
      <c r="R3485" t="s">
        <v>3251</v>
      </c>
      <c r="S3485" t="s">
        <v>3311</v>
      </c>
      <c r="T3485" t="s">
        <v>3085</v>
      </c>
      <c r="U3485" t="s">
        <v>8113</v>
      </c>
      <c r="V3485" t="s">
        <v>8114</v>
      </c>
      <c r="W3485" t="s">
        <v>3085</v>
      </c>
      <c r="X3485" t="str">
        <f t="shared" si="54"/>
        <v>Funcionamiento</v>
      </c>
      <c r="Y3485" t="s">
        <v>7991</v>
      </c>
    </row>
    <row r="3486" spans="1:25">
      <c r="A3486" t="s">
        <v>3251</v>
      </c>
      <c r="B3486" t="s">
        <v>3685</v>
      </c>
      <c r="C3486" t="s">
        <v>8111</v>
      </c>
      <c r="D3486" t="s">
        <v>3076</v>
      </c>
      <c r="E3486" t="s">
        <v>3077</v>
      </c>
      <c r="F3486" t="s">
        <v>7990</v>
      </c>
      <c r="G3486" t="s">
        <v>7991</v>
      </c>
      <c r="H3486" t="s">
        <v>314</v>
      </c>
      <c r="I3486" t="s">
        <v>582</v>
      </c>
      <c r="J3486" t="s">
        <v>246</v>
      </c>
      <c r="K3486" t="s">
        <v>3079</v>
      </c>
      <c r="L3486" t="s">
        <v>247</v>
      </c>
      <c r="M3486">
        <v>4595700</v>
      </c>
      <c r="N3486">
        <v>0</v>
      </c>
      <c r="O3486">
        <v>4595700</v>
      </c>
      <c r="P3486">
        <v>0</v>
      </c>
      <c r="Q3486" t="s">
        <v>8112</v>
      </c>
      <c r="R3486" t="s">
        <v>3251</v>
      </c>
      <c r="S3486" t="s">
        <v>3311</v>
      </c>
      <c r="T3486" t="s">
        <v>3085</v>
      </c>
      <c r="U3486" t="s">
        <v>8113</v>
      </c>
      <c r="V3486" t="s">
        <v>8114</v>
      </c>
      <c r="W3486" t="s">
        <v>3085</v>
      </c>
      <c r="X3486" t="str">
        <f t="shared" si="54"/>
        <v>Funcionamiento</v>
      </c>
      <c r="Y3486" t="s">
        <v>7991</v>
      </c>
    </row>
    <row r="3487" spans="1:25">
      <c r="A3487" t="s">
        <v>3238</v>
      </c>
      <c r="B3487" t="s">
        <v>3691</v>
      </c>
      <c r="C3487" t="s">
        <v>8115</v>
      </c>
      <c r="D3487" t="s">
        <v>3076</v>
      </c>
      <c r="E3487" t="s">
        <v>3077</v>
      </c>
      <c r="F3487" t="s">
        <v>7990</v>
      </c>
      <c r="G3487" t="s">
        <v>7991</v>
      </c>
      <c r="H3487" t="s">
        <v>348</v>
      </c>
      <c r="I3487" t="s">
        <v>349</v>
      </c>
      <c r="J3487" t="s">
        <v>246</v>
      </c>
      <c r="K3487" t="s">
        <v>3079</v>
      </c>
      <c r="L3487" t="s">
        <v>247</v>
      </c>
      <c r="M3487">
        <v>900070</v>
      </c>
      <c r="N3487">
        <v>0</v>
      </c>
      <c r="O3487">
        <v>900070</v>
      </c>
      <c r="P3487">
        <v>0</v>
      </c>
      <c r="Q3487" t="s">
        <v>8116</v>
      </c>
      <c r="R3487" t="s">
        <v>3238</v>
      </c>
      <c r="S3487" t="s">
        <v>4691</v>
      </c>
      <c r="T3487" t="s">
        <v>3085</v>
      </c>
      <c r="U3487" t="s">
        <v>8117</v>
      </c>
      <c r="V3487" t="s">
        <v>8118</v>
      </c>
      <c r="W3487" t="s">
        <v>3085</v>
      </c>
      <c r="X3487" t="str">
        <f t="shared" si="54"/>
        <v>Funcionamiento</v>
      </c>
      <c r="Y3487" t="s">
        <v>7991</v>
      </c>
    </row>
    <row r="3488" spans="1:25">
      <c r="A3488" t="s">
        <v>3238</v>
      </c>
      <c r="B3488" t="s">
        <v>3691</v>
      </c>
      <c r="C3488" t="s">
        <v>8115</v>
      </c>
      <c r="D3488" t="s">
        <v>3076</v>
      </c>
      <c r="E3488" t="s">
        <v>3077</v>
      </c>
      <c r="F3488" t="s">
        <v>7990</v>
      </c>
      <c r="G3488" t="s">
        <v>7991</v>
      </c>
      <c r="H3488" t="s">
        <v>336</v>
      </c>
      <c r="I3488" t="s">
        <v>337</v>
      </c>
      <c r="J3488" t="s">
        <v>246</v>
      </c>
      <c r="K3488" t="s">
        <v>3079</v>
      </c>
      <c r="L3488" t="s">
        <v>247</v>
      </c>
      <c r="M3488">
        <v>2354967</v>
      </c>
      <c r="N3488">
        <v>0</v>
      </c>
      <c r="O3488">
        <v>2354967</v>
      </c>
      <c r="P3488">
        <v>0</v>
      </c>
      <c r="Q3488" t="s">
        <v>8116</v>
      </c>
      <c r="R3488" t="s">
        <v>3238</v>
      </c>
      <c r="S3488" t="s">
        <v>4691</v>
      </c>
      <c r="T3488" t="s">
        <v>3085</v>
      </c>
      <c r="U3488" t="s">
        <v>8117</v>
      </c>
      <c r="V3488" t="s">
        <v>8118</v>
      </c>
      <c r="W3488" t="s">
        <v>3085</v>
      </c>
      <c r="X3488" t="str">
        <f t="shared" si="54"/>
        <v>Funcionamiento</v>
      </c>
      <c r="Y3488" t="s">
        <v>7991</v>
      </c>
    </row>
    <row r="3489" spans="1:25">
      <c r="A3489" t="s">
        <v>3238</v>
      </c>
      <c r="B3489" t="s">
        <v>3691</v>
      </c>
      <c r="C3489" t="s">
        <v>8115</v>
      </c>
      <c r="D3489" t="s">
        <v>3076</v>
      </c>
      <c r="E3489" t="s">
        <v>3077</v>
      </c>
      <c r="F3489" t="s">
        <v>7990</v>
      </c>
      <c r="G3489" t="s">
        <v>7991</v>
      </c>
      <c r="H3489" t="s">
        <v>294</v>
      </c>
      <c r="I3489" t="s">
        <v>296</v>
      </c>
      <c r="J3489" t="s">
        <v>246</v>
      </c>
      <c r="K3489" t="s">
        <v>3079</v>
      </c>
      <c r="L3489" t="s">
        <v>247</v>
      </c>
      <c r="M3489">
        <v>568443</v>
      </c>
      <c r="N3489">
        <v>0</v>
      </c>
      <c r="O3489">
        <v>568443</v>
      </c>
      <c r="P3489">
        <v>0</v>
      </c>
      <c r="Q3489" t="s">
        <v>8116</v>
      </c>
      <c r="R3489" t="s">
        <v>3238</v>
      </c>
      <c r="S3489" t="s">
        <v>4691</v>
      </c>
      <c r="T3489" t="s">
        <v>3085</v>
      </c>
      <c r="U3489" t="s">
        <v>8117</v>
      </c>
      <c r="V3489" t="s">
        <v>8118</v>
      </c>
      <c r="W3489" t="s">
        <v>3085</v>
      </c>
      <c r="X3489" t="str">
        <f t="shared" si="54"/>
        <v>Funcionamiento</v>
      </c>
      <c r="Y3489" t="s">
        <v>7991</v>
      </c>
    </row>
    <row r="3490" spans="1:25">
      <c r="A3490" t="s">
        <v>3238</v>
      </c>
      <c r="B3490" t="s">
        <v>3691</v>
      </c>
      <c r="C3490" t="s">
        <v>8115</v>
      </c>
      <c r="D3490" t="s">
        <v>3076</v>
      </c>
      <c r="E3490" t="s">
        <v>3077</v>
      </c>
      <c r="F3490" t="s">
        <v>7990</v>
      </c>
      <c r="G3490" t="s">
        <v>7991</v>
      </c>
      <c r="H3490" t="s">
        <v>292</v>
      </c>
      <c r="I3490" t="s">
        <v>293</v>
      </c>
      <c r="J3490" t="s">
        <v>246</v>
      </c>
      <c r="K3490" t="s">
        <v>3079</v>
      </c>
      <c r="L3490" t="s">
        <v>247</v>
      </c>
      <c r="M3490">
        <v>36379256</v>
      </c>
      <c r="N3490">
        <v>0</v>
      </c>
      <c r="O3490">
        <v>36379256</v>
      </c>
      <c r="P3490">
        <v>0</v>
      </c>
      <c r="Q3490" t="s">
        <v>8116</v>
      </c>
      <c r="R3490" t="s">
        <v>3238</v>
      </c>
      <c r="S3490" t="s">
        <v>4691</v>
      </c>
      <c r="T3490" t="s">
        <v>3085</v>
      </c>
      <c r="U3490" t="s">
        <v>8117</v>
      </c>
      <c r="V3490" t="s">
        <v>8118</v>
      </c>
      <c r="W3490" t="s">
        <v>3085</v>
      </c>
      <c r="X3490" t="str">
        <f t="shared" si="54"/>
        <v>Funcionamiento</v>
      </c>
      <c r="Y3490" t="s">
        <v>7991</v>
      </c>
    </row>
    <row r="3491" spans="1:25">
      <c r="A3491" t="s">
        <v>3238</v>
      </c>
      <c r="B3491" t="s">
        <v>3691</v>
      </c>
      <c r="C3491" t="s">
        <v>8115</v>
      </c>
      <c r="D3491" t="s">
        <v>3076</v>
      </c>
      <c r="E3491" t="s">
        <v>3077</v>
      </c>
      <c r="F3491" t="s">
        <v>7990</v>
      </c>
      <c r="G3491" t="s">
        <v>7991</v>
      </c>
      <c r="H3491" t="s">
        <v>303</v>
      </c>
      <c r="I3491" t="s">
        <v>305</v>
      </c>
      <c r="J3491" t="s">
        <v>246</v>
      </c>
      <c r="K3491" t="s">
        <v>3079</v>
      </c>
      <c r="L3491" t="s">
        <v>247</v>
      </c>
      <c r="M3491">
        <v>4025459</v>
      </c>
      <c r="N3491">
        <v>0</v>
      </c>
      <c r="O3491">
        <v>4025459</v>
      </c>
      <c r="P3491">
        <v>0</v>
      </c>
      <c r="Q3491" t="s">
        <v>8116</v>
      </c>
      <c r="R3491" t="s">
        <v>3238</v>
      </c>
      <c r="S3491" t="s">
        <v>4691</v>
      </c>
      <c r="T3491" t="s">
        <v>3085</v>
      </c>
      <c r="U3491" t="s">
        <v>8117</v>
      </c>
      <c r="V3491" t="s">
        <v>8118</v>
      </c>
      <c r="W3491" t="s">
        <v>3085</v>
      </c>
      <c r="X3491" t="str">
        <f t="shared" si="54"/>
        <v>Funcionamiento</v>
      </c>
      <c r="Y3491" t="s">
        <v>7991</v>
      </c>
    </row>
    <row r="3492" spans="1:25">
      <c r="A3492" t="s">
        <v>3238</v>
      </c>
      <c r="B3492" t="s">
        <v>3691</v>
      </c>
      <c r="C3492" t="s">
        <v>8115</v>
      </c>
      <c r="D3492" t="s">
        <v>3076</v>
      </c>
      <c r="E3492" t="s">
        <v>3077</v>
      </c>
      <c r="F3492" t="s">
        <v>7990</v>
      </c>
      <c r="G3492" t="s">
        <v>7991</v>
      </c>
      <c r="H3492" t="s">
        <v>312</v>
      </c>
      <c r="I3492" t="s">
        <v>3333</v>
      </c>
      <c r="J3492" t="s">
        <v>246</v>
      </c>
      <c r="K3492" t="s">
        <v>3079</v>
      </c>
      <c r="L3492" t="s">
        <v>247</v>
      </c>
      <c r="M3492">
        <v>678836</v>
      </c>
      <c r="N3492">
        <v>0</v>
      </c>
      <c r="O3492">
        <v>678836</v>
      </c>
      <c r="P3492">
        <v>0</v>
      </c>
      <c r="Q3492" t="s">
        <v>8116</v>
      </c>
      <c r="R3492" t="s">
        <v>3238</v>
      </c>
      <c r="S3492" t="s">
        <v>4691</v>
      </c>
      <c r="T3492" t="s">
        <v>3085</v>
      </c>
      <c r="U3492" t="s">
        <v>8117</v>
      </c>
      <c r="V3492" t="s">
        <v>8118</v>
      </c>
      <c r="W3492" t="s">
        <v>3085</v>
      </c>
      <c r="X3492" t="str">
        <f t="shared" si="54"/>
        <v>Funcionamiento</v>
      </c>
      <c r="Y3492" t="s">
        <v>7991</v>
      </c>
    </row>
    <row r="3493" spans="1:25">
      <c r="A3493" t="s">
        <v>3281</v>
      </c>
      <c r="B3493" t="s">
        <v>3703</v>
      </c>
      <c r="C3493" t="s">
        <v>8119</v>
      </c>
      <c r="D3493" t="s">
        <v>3076</v>
      </c>
      <c r="E3493" t="s">
        <v>3077</v>
      </c>
      <c r="F3493" t="s">
        <v>7990</v>
      </c>
      <c r="G3493" t="s">
        <v>7991</v>
      </c>
      <c r="H3493" t="s">
        <v>324</v>
      </c>
      <c r="I3493" t="s">
        <v>325</v>
      </c>
      <c r="J3493" t="s">
        <v>246</v>
      </c>
      <c r="K3493" t="s">
        <v>3079</v>
      </c>
      <c r="L3493" t="s">
        <v>247</v>
      </c>
      <c r="M3493">
        <v>853500</v>
      </c>
      <c r="N3493">
        <v>0</v>
      </c>
      <c r="O3493">
        <v>853500</v>
      </c>
      <c r="P3493">
        <v>0</v>
      </c>
      <c r="Q3493" t="s">
        <v>8120</v>
      </c>
      <c r="R3493" t="s">
        <v>3281</v>
      </c>
      <c r="S3493" t="s">
        <v>3993</v>
      </c>
      <c r="T3493" t="s">
        <v>3085</v>
      </c>
      <c r="U3493" t="s">
        <v>8121</v>
      </c>
      <c r="V3493" t="s">
        <v>8122</v>
      </c>
      <c r="W3493" t="s">
        <v>3085</v>
      </c>
      <c r="X3493" t="str">
        <f t="shared" si="54"/>
        <v>Funcionamiento</v>
      </c>
      <c r="Y3493" t="s">
        <v>7991</v>
      </c>
    </row>
    <row r="3494" spans="1:25">
      <c r="A3494" t="s">
        <v>3281</v>
      </c>
      <c r="B3494" t="s">
        <v>3703</v>
      </c>
      <c r="C3494" t="s">
        <v>8119</v>
      </c>
      <c r="D3494" t="s">
        <v>3076</v>
      </c>
      <c r="E3494" t="s">
        <v>3077</v>
      </c>
      <c r="F3494" t="s">
        <v>7990</v>
      </c>
      <c r="G3494" t="s">
        <v>7991</v>
      </c>
      <c r="H3494" t="s">
        <v>314</v>
      </c>
      <c r="I3494" t="s">
        <v>582</v>
      </c>
      <c r="J3494" t="s">
        <v>246</v>
      </c>
      <c r="K3494" t="s">
        <v>3079</v>
      </c>
      <c r="L3494" t="s">
        <v>247</v>
      </c>
      <c r="M3494">
        <v>5072900</v>
      </c>
      <c r="N3494">
        <v>0</v>
      </c>
      <c r="O3494">
        <v>5072900</v>
      </c>
      <c r="P3494">
        <v>0</v>
      </c>
      <c r="Q3494" t="s">
        <v>8120</v>
      </c>
      <c r="R3494" t="s">
        <v>3281</v>
      </c>
      <c r="S3494" t="s">
        <v>3993</v>
      </c>
      <c r="T3494" t="s">
        <v>3085</v>
      </c>
      <c r="U3494" t="s">
        <v>8121</v>
      </c>
      <c r="V3494" t="s">
        <v>8122</v>
      </c>
      <c r="W3494" t="s">
        <v>3085</v>
      </c>
      <c r="X3494" t="str">
        <f t="shared" si="54"/>
        <v>Funcionamiento</v>
      </c>
      <c r="Y3494" t="s">
        <v>7991</v>
      </c>
    </row>
    <row r="3495" spans="1:25">
      <c r="A3495" t="s">
        <v>3281</v>
      </c>
      <c r="B3495" t="s">
        <v>3703</v>
      </c>
      <c r="C3495" t="s">
        <v>8119</v>
      </c>
      <c r="D3495" t="s">
        <v>3076</v>
      </c>
      <c r="E3495" t="s">
        <v>3077</v>
      </c>
      <c r="F3495" t="s">
        <v>7990</v>
      </c>
      <c r="G3495" t="s">
        <v>7991</v>
      </c>
      <c r="H3495" t="s">
        <v>322</v>
      </c>
      <c r="I3495" t="s">
        <v>323</v>
      </c>
      <c r="J3495" t="s">
        <v>246</v>
      </c>
      <c r="K3495" t="s">
        <v>3079</v>
      </c>
      <c r="L3495" t="s">
        <v>247</v>
      </c>
      <c r="M3495">
        <v>1279500</v>
      </c>
      <c r="N3495">
        <v>0</v>
      </c>
      <c r="O3495">
        <v>1279500</v>
      </c>
      <c r="P3495">
        <v>0</v>
      </c>
      <c r="Q3495" t="s">
        <v>8120</v>
      </c>
      <c r="R3495" t="s">
        <v>3281</v>
      </c>
      <c r="S3495" t="s">
        <v>3993</v>
      </c>
      <c r="T3495" t="s">
        <v>3085</v>
      </c>
      <c r="U3495" t="s">
        <v>8121</v>
      </c>
      <c r="V3495" t="s">
        <v>8122</v>
      </c>
      <c r="W3495" t="s">
        <v>3085</v>
      </c>
      <c r="X3495" t="str">
        <f t="shared" si="54"/>
        <v>Funcionamiento</v>
      </c>
      <c r="Y3495" t="s">
        <v>7991</v>
      </c>
    </row>
    <row r="3496" spans="1:25">
      <c r="A3496" t="s">
        <v>3281</v>
      </c>
      <c r="B3496" t="s">
        <v>3703</v>
      </c>
      <c r="C3496" t="s">
        <v>8119</v>
      </c>
      <c r="D3496" t="s">
        <v>3076</v>
      </c>
      <c r="E3496" t="s">
        <v>3077</v>
      </c>
      <c r="F3496" t="s">
        <v>7990</v>
      </c>
      <c r="G3496" t="s">
        <v>7991</v>
      </c>
      <c r="H3496" t="s">
        <v>318</v>
      </c>
      <c r="I3496" t="s">
        <v>586</v>
      </c>
      <c r="J3496" t="s">
        <v>246</v>
      </c>
      <c r="K3496" t="s">
        <v>3079</v>
      </c>
      <c r="L3496" t="s">
        <v>247</v>
      </c>
      <c r="M3496">
        <v>1705900</v>
      </c>
      <c r="N3496">
        <v>0</v>
      </c>
      <c r="O3496">
        <v>1705900</v>
      </c>
      <c r="P3496">
        <v>0</v>
      </c>
      <c r="Q3496" t="s">
        <v>8120</v>
      </c>
      <c r="R3496" t="s">
        <v>3281</v>
      </c>
      <c r="S3496" t="s">
        <v>3993</v>
      </c>
      <c r="T3496" t="s">
        <v>3085</v>
      </c>
      <c r="U3496" t="s">
        <v>8121</v>
      </c>
      <c r="V3496" t="s">
        <v>8122</v>
      </c>
      <c r="W3496" t="s">
        <v>3085</v>
      </c>
      <c r="X3496" t="str">
        <f t="shared" si="54"/>
        <v>Funcionamiento</v>
      </c>
      <c r="Y3496" t="s">
        <v>7991</v>
      </c>
    </row>
    <row r="3497" spans="1:25">
      <c r="A3497" t="s">
        <v>3281</v>
      </c>
      <c r="B3497" t="s">
        <v>3703</v>
      </c>
      <c r="C3497" t="s">
        <v>8119</v>
      </c>
      <c r="D3497" t="s">
        <v>3076</v>
      </c>
      <c r="E3497" t="s">
        <v>3077</v>
      </c>
      <c r="F3497" t="s">
        <v>7990</v>
      </c>
      <c r="G3497" t="s">
        <v>7991</v>
      </c>
      <c r="H3497" t="s">
        <v>316</v>
      </c>
      <c r="I3497" t="s">
        <v>583</v>
      </c>
      <c r="J3497" t="s">
        <v>246</v>
      </c>
      <c r="K3497" t="s">
        <v>3079</v>
      </c>
      <c r="L3497" t="s">
        <v>247</v>
      </c>
      <c r="M3497">
        <v>3593400</v>
      </c>
      <c r="N3497">
        <v>0</v>
      </c>
      <c r="O3497">
        <v>3593400</v>
      </c>
      <c r="P3497">
        <v>0</v>
      </c>
      <c r="Q3497" t="s">
        <v>8120</v>
      </c>
      <c r="R3497" t="s">
        <v>3281</v>
      </c>
      <c r="S3497" t="s">
        <v>3993</v>
      </c>
      <c r="T3497" t="s">
        <v>3085</v>
      </c>
      <c r="U3497" t="s">
        <v>8121</v>
      </c>
      <c r="V3497" t="s">
        <v>8122</v>
      </c>
      <c r="W3497" t="s">
        <v>3085</v>
      </c>
      <c r="X3497" t="str">
        <f t="shared" si="54"/>
        <v>Funcionamiento</v>
      </c>
      <c r="Y3497" t="s">
        <v>7991</v>
      </c>
    </row>
    <row r="3498" spans="1:25">
      <c r="A3498" t="s">
        <v>3281</v>
      </c>
      <c r="B3498" t="s">
        <v>3703</v>
      </c>
      <c r="C3498" t="s">
        <v>8119</v>
      </c>
      <c r="D3498" t="s">
        <v>3076</v>
      </c>
      <c r="E3498" t="s">
        <v>3077</v>
      </c>
      <c r="F3498" t="s">
        <v>7990</v>
      </c>
      <c r="G3498" t="s">
        <v>7991</v>
      </c>
      <c r="H3498" t="s">
        <v>320</v>
      </c>
      <c r="I3498" t="s">
        <v>321</v>
      </c>
      <c r="J3498" t="s">
        <v>246</v>
      </c>
      <c r="K3498" t="s">
        <v>3079</v>
      </c>
      <c r="L3498" t="s">
        <v>247</v>
      </c>
      <c r="M3498">
        <v>561600</v>
      </c>
      <c r="N3498">
        <v>0</v>
      </c>
      <c r="O3498">
        <v>561600</v>
      </c>
      <c r="P3498">
        <v>0</v>
      </c>
      <c r="Q3498" t="s">
        <v>8120</v>
      </c>
      <c r="R3498" t="s">
        <v>3281</v>
      </c>
      <c r="S3498" t="s">
        <v>3993</v>
      </c>
      <c r="T3498" t="s">
        <v>3085</v>
      </c>
      <c r="U3498" t="s">
        <v>8121</v>
      </c>
      <c r="V3498" t="s">
        <v>8122</v>
      </c>
      <c r="W3498" t="s">
        <v>3085</v>
      </c>
      <c r="X3498" t="str">
        <f t="shared" si="54"/>
        <v>Funcionamiento</v>
      </c>
      <c r="Y3498" t="s">
        <v>7991</v>
      </c>
    </row>
    <row r="3499" spans="1:25">
      <c r="A3499" t="s">
        <v>3288</v>
      </c>
      <c r="B3499" t="s">
        <v>3410</v>
      </c>
      <c r="C3499" t="s">
        <v>8123</v>
      </c>
      <c r="D3499" t="s">
        <v>3076</v>
      </c>
      <c r="E3499" t="s">
        <v>3077</v>
      </c>
      <c r="F3499" t="s">
        <v>7990</v>
      </c>
      <c r="G3499" t="s">
        <v>7991</v>
      </c>
      <c r="H3499" t="s">
        <v>292</v>
      </c>
      <c r="I3499" t="s">
        <v>293</v>
      </c>
      <c r="J3499" t="s">
        <v>246</v>
      </c>
      <c r="K3499" t="s">
        <v>3079</v>
      </c>
      <c r="L3499" t="s">
        <v>247</v>
      </c>
      <c r="M3499">
        <v>37712939</v>
      </c>
      <c r="N3499">
        <v>0</v>
      </c>
      <c r="O3499">
        <v>37712939</v>
      </c>
      <c r="P3499">
        <v>0</v>
      </c>
      <c r="Q3499" t="s">
        <v>8124</v>
      </c>
      <c r="R3499" t="s">
        <v>3288</v>
      </c>
      <c r="S3499" t="s">
        <v>3682</v>
      </c>
      <c r="T3499" t="s">
        <v>3085</v>
      </c>
      <c r="U3499" t="s">
        <v>8125</v>
      </c>
      <c r="V3499" t="s">
        <v>8126</v>
      </c>
      <c r="W3499" t="s">
        <v>3085</v>
      </c>
      <c r="X3499" t="str">
        <f t="shared" si="54"/>
        <v>Funcionamiento</v>
      </c>
      <c r="Y3499" t="s">
        <v>7991</v>
      </c>
    </row>
    <row r="3500" spans="1:25">
      <c r="A3500" t="s">
        <v>3288</v>
      </c>
      <c r="B3500" t="s">
        <v>3410</v>
      </c>
      <c r="C3500" t="s">
        <v>8123</v>
      </c>
      <c r="D3500" t="s">
        <v>3076</v>
      </c>
      <c r="E3500" t="s">
        <v>3077</v>
      </c>
      <c r="F3500" t="s">
        <v>7990</v>
      </c>
      <c r="G3500" t="s">
        <v>7991</v>
      </c>
      <c r="H3500" t="s">
        <v>348</v>
      </c>
      <c r="I3500" t="s">
        <v>349</v>
      </c>
      <c r="J3500" t="s">
        <v>246</v>
      </c>
      <c r="K3500" t="s">
        <v>3079</v>
      </c>
      <c r="L3500" t="s">
        <v>247</v>
      </c>
      <c r="M3500">
        <v>392842</v>
      </c>
      <c r="N3500">
        <v>0</v>
      </c>
      <c r="O3500">
        <v>392842</v>
      </c>
      <c r="P3500">
        <v>0</v>
      </c>
      <c r="Q3500" t="s">
        <v>8124</v>
      </c>
      <c r="R3500" t="s">
        <v>3288</v>
      </c>
      <c r="S3500" t="s">
        <v>3682</v>
      </c>
      <c r="T3500" t="s">
        <v>3085</v>
      </c>
      <c r="U3500" t="s">
        <v>8125</v>
      </c>
      <c r="V3500" t="s">
        <v>8126</v>
      </c>
      <c r="W3500" t="s">
        <v>3085</v>
      </c>
      <c r="X3500" t="str">
        <f t="shared" si="54"/>
        <v>Funcionamiento</v>
      </c>
      <c r="Y3500" t="s">
        <v>7991</v>
      </c>
    </row>
    <row r="3501" spans="1:25">
      <c r="A3501" t="s">
        <v>3288</v>
      </c>
      <c r="B3501" t="s">
        <v>3410</v>
      </c>
      <c r="C3501" t="s">
        <v>8123</v>
      </c>
      <c r="D3501" t="s">
        <v>3076</v>
      </c>
      <c r="E3501" t="s">
        <v>3077</v>
      </c>
      <c r="F3501" t="s">
        <v>7990</v>
      </c>
      <c r="G3501" t="s">
        <v>7991</v>
      </c>
      <c r="H3501" t="s">
        <v>303</v>
      </c>
      <c r="I3501" t="s">
        <v>305</v>
      </c>
      <c r="J3501" t="s">
        <v>246</v>
      </c>
      <c r="K3501" t="s">
        <v>3079</v>
      </c>
      <c r="L3501" t="s">
        <v>247</v>
      </c>
      <c r="M3501">
        <v>952666</v>
      </c>
      <c r="N3501">
        <v>0</v>
      </c>
      <c r="O3501">
        <v>952666</v>
      </c>
      <c r="P3501">
        <v>0</v>
      </c>
      <c r="Q3501" t="s">
        <v>8124</v>
      </c>
      <c r="R3501" t="s">
        <v>3288</v>
      </c>
      <c r="S3501" t="s">
        <v>3682</v>
      </c>
      <c r="T3501" t="s">
        <v>3085</v>
      </c>
      <c r="U3501" t="s">
        <v>8125</v>
      </c>
      <c r="V3501" t="s">
        <v>8126</v>
      </c>
      <c r="W3501" t="s">
        <v>3085</v>
      </c>
      <c r="X3501" t="str">
        <f t="shared" si="54"/>
        <v>Funcionamiento</v>
      </c>
      <c r="Y3501" t="s">
        <v>7991</v>
      </c>
    </row>
    <row r="3502" spans="1:25">
      <c r="A3502" t="s">
        <v>3288</v>
      </c>
      <c r="B3502" t="s">
        <v>3410</v>
      </c>
      <c r="C3502" t="s">
        <v>8123</v>
      </c>
      <c r="D3502" t="s">
        <v>3076</v>
      </c>
      <c r="E3502" t="s">
        <v>3077</v>
      </c>
      <c r="F3502" t="s">
        <v>7990</v>
      </c>
      <c r="G3502" t="s">
        <v>7991</v>
      </c>
      <c r="H3502" t="s">
        <v>336</v>
      </c>
      <c r="I3502" t="s">
        <v>337</v>
      </c>
      <c r="J3502" t="s">
        <v>246</v>
      </c>
      <c r="K3502" t="s">
        <v>3079</v>
      </c>
      <c r="L3502" t="s">
        <v>247</v>
      </c>
      <c r="M3502">
        <v>2354967</v>
      </c>
      <c r="N3502">
        <v>0</v>
      </c>
      <c r="O3502">
        <v>2354967</v>
      </c>
      <c r="P3502">
        <v>0</v>
      </c>
      <c r="Q3502" t="s">
        <v>8124</v>
      </c>
      <c r="R3502" t="s">
        <v>3288</v>
      </c>
      <c r="S3502" t="s">
        <v>3682</v>
      </c>
      <c r="T3502" t="s">
        <v>3085</v>
      </c>
      <c r="U3502" t="s">
        <v>8125</v>
      </c>
      <c r="V3502" t="s">
        <v>8126</v>
      </c>
      <c r="W3502" t="s">
        <v>3085</v>
      </c>
      <c r="X3502" t="str">
        <f t="shared" si="54"/>
        <v>Funcionamiento</v>
      </c>
      <c r="Y3502" t="s">
        <v>7991</v>
      </c>
    </row>
    <row r="3503" spans="1:25">
      <c r="A3503" t="s">
        <v>3288</v>
      </c>
      <c r="B3503" t="s">
        <v>3410</v>
      </c>
      <c r="C3503" t="s">
        <v>8123</v>
      </c>
      <c r="D3503" t="s">
        <v>3076</v>
      </c>
      <c r="E3503" t="s">
        <v>3077</v>
      </c>
      <c r="F3503" t="s">
        <v>7990</v>
      </c>
      <c r="G3503" t="s">
        <v>7991</v>
      </c>
      <c r="H3503" t="s">
        <v>333</v>
      </c>
      <c r="I3503" t="s">
        <v>335</v>
      </c>
      <c r="J3503" t="s">
        <v>246</v>
      </c>
      <c r="K3503" t="s">
        <v>3079</v>
      </c>
      <c r="L3503" t="s">
        <v>247</v>
      </c>
      <c r="M3503">
        <v>388599</v>
      </c>
      <c r="N3503">
        <v>0</v>
      </c>
      <c r="O3503">
        <v>388599</v>
      </c>
      <c r="P3503">
        <v>0</v>
      </c>
      <c r="Q3503" t="s">
        <v>8124</v>
      </c>
      <c r="R3503" t="s">
        <v>3288</v>
      </c>
      <c r="S3503" t="s">
        <v>3682</v>
      </c>
      <c r="T3503" t="s">
        <v>3085</v>
      </c>
      <c r="U3503" t="s">
        <v>8125</v>
      </c>
      <c r="V3503" t="s">
        <v>8126</v>
      </c>
      <c r="W3503" t="s">
        <v>3085</v>
      </c>
      <c r="X3503" t="str">
        <f t="shared" si="54"/>
        <v>Funcionamiento</v>
      </c>
      <c r="Y3503" t="s">
        <v>7991</v>
      </c>
    </row>
    <row r="3504" spans="1:25">
      <c r="A3504" t="s">
        <v>3288</v>
      </c>
      <c r="B3504" t="s">
        <v>3410</v>
      </c>
      <c r="C3504" t="s">
        <v>8123</v>
      </c>
      <c r="D3504" t="s">
        <v>3076</v>
      </c>
      <c r="E3504" t="s">
        <v>3077</v>
      </c>
      <c r="F3504" t="s">
        <v>7990</v>
      </c>
      <c r="G3504" t="s">
        <v>7991</v>
      </c>
      <c r="H3504" t="s">
        <v>294</v>
      </c>
      <c r="I3504" t="s">
        <v>296</v>
      </c>
      <c r="J3504" t="s">
        <v>246</v>
      </c>
      <c r="K3504" t="s">
        <v>3079</v>
      </c>
      <c r="L3504" t="s">
        <v>247</v>
      </c>
      <c r="M3504">
        <v>634541</v>
      </c>
      <c r="N3504">
        <v>0</v>
      </c>
      <c r="O3504">
        <v>634541</v>
      </c>
      <c r="P3504">
        <v>0</v>
      </c>
      <c r="Q3504" t="s">
        <v>8124</v>
      </c>
      <c r="R3504" t="s">
        <v>3288</v>
      </c>
      <c r="S3504" t="s">
        <v>3682</v>
      </c>
      <c r="T3504" t="s">
        <v>3085</v>
      </c>
      <c r="U3504" t="s">
        <v>8125</v>
      </c>
      <c r="V3504" t="s">
        <v>8126</v>
      </c>
      <c r="W3504" t="s">
        <v>3085</v>
      </c>
      <c r="X3504" t="str">
        <f t="shared" si="54"/>
        <v>Funcionamiento</v>
      </c>
      <c r="Y3504" t="s">
        <v>7991</v>
      </c>
    </row>
    <row r="3505" spans="1:25">
      <c r="A3505" t="s">
        <v>3288</v>
      </c>
      <c r="B3505" t="s">
        <v>3410</v>
      </c>
      <c r="C3505" t="s">
        <v>8123</v>
      </c>
      <c r="D3505" t="s">
        <v>3076</v>
      </c>
      <c r="E3505" t="s">
        <v>3077</v>
      </c>
      <c r="F3505" t="s">
        <v>7990</v>
      </c>
      <c r="G3505" t="s">
        <v>7991</v>
      </c>
      <c r="H3505" t="s">
        <v>309</v>
      </c>
      <c r="I3505" t="s">
        <v>311</v>
      </c>
      <c r="J3505" t="s">
        <v>246</v>
      </c>
      <c r="K3505" t="s">
        <v>3079</v>
      </c>
      <c r="L3505" t="s">
        <v>247</v>
      </c>
      <c r="M3505">
        <v>3893259</v>
      </c>
      <c r="N3505">
        <v>0</v>
      </c>
      <c r="O3505">
        <v>3893259</v>
      </c>
      <c r="P3505">
        <v>0</v>
      </c>
      <c r="Q3505" t="s">
        <v>8124</v>
      </c>
      <c r="R3505" t="s">
        <v>3288</v>
      </c>
      <c r="S3505" t="s">
        <v>3682</v>
      </c>
      <c r="T3505" t="s">
        <v>3085</v>
      </c>
      <c r="U3505" t="s">
        <v>8125</v>
      </c>
      <c r="V3505" t="s">
        <v>8126</v>
      </c>
      <c r="W3505" t="s">
        <v>3085</v>
      </c>
      <c r="X3505" t="str">
        <f t="shared" si="54"/>
        <v>Funcionamiento</v>
      </c>
      <c r="Y3505" t="s">
        <v>7991</v>
      </c>
    </row>
    <row r="3506" spans="1:25">
      <c r="A3506" t="s">
        <v>3288</v>
      </c>
      <c r="B3506" t="s">
        <v>3410</v>
      </c>
      <c r="C3506" t="s">
        <v>8123</v>
      </c>
      <c r="D3506" t="s">
        <v>3076</v>
      </c>
      <c r="E3506" t="s">
        <v>3077</v>
      </c>
      <c r="F3506" t="s">
        <v>7990</v>
      </c>
      <c r="G3506" t="s">
        <v>7991</v>
      </c>
      <c r="H3506" t="s">
        <v>312</v>
      </c>
      <c r="I3506" t="s">
        <v>3333</v>
      </c>
      <c r="J3506" t="s">
        <v>246</v>
      </c>
      <c r="K3506" t="s">
        <v>3079</v>
      </c>
      <c r="L3506" t="s">
        <v>247</v>
      </c>
      <c r="M3506">
        <v>781691</v>
      </c>
      <c r="N3506">
        <v>0</v>
      </c>
      <c r="O3506">
        <v>781691</v>
      </c>
      <c r="P3506">
        <v>0</v>
      </c>
      <c r="Q3506" t="s">
        <v>8124</v>
      </c>
      <c r="R3506" t="s">
        <v>3288</v>
      </c>
      <c r="S3506" t="s">
        <v>3682</v>
      </c>
      <c r="T3506" t="s">
        <v>3085</v>
      </c>
      <c r="U3506" t="s">
        <v>8125</v>
      </c>
      <c r="V3506" t="s">
        <v>8126</v>
      </c>
      <c r="W3506" t="s">
        <v>3085</v>
      </c>
      <c r="X3506" t="str">
        <f t="shared" si="54"/>
        <v>Funcionamiento</v>
      </c>
      <c r="Y3506" t="s">
        <v>7991</v>
      </c>
    </row>
    <row r="3507" spans="1:25">
      <c r="A3507" t="s">
        <v>3288</v>
      </c>
      <c r="B3507" t="s">
        <v>3410</v>
      </c>
      <c r="C3507" t="s">
        <v>8123</v>
      </c>
      <c r="D3507" t="s">
        <v>3076</v>
      </c>
      <c r="E3507" t="s">
        <v>3077</v>
      </c>
      <c r="F3507" t="s">
        <v>7990</v>
      </c>
      <c r="G3507" t="s">
        <v>7991</v>
      </c>
      <c r="H3507" t="s">
        <v>331</v>
      </c>
      <c r="I3507" t="s">
        <v>587</v>
      </c>
      <c r="J3507" t="s">
        <v>246</v>
      </c>
      <c r="K3507" t="s">
        <v>3079</v>
      </c>
      <c r="L3507" t="s">
        <v>247</v>
      </c>
      <c r="M3507">
        <v>5076699</v>
      </c>
      <c r="N3507">
        <v>0</v>
      </c>
      <c r="O3507">
        <v>5076699</v>
      </c>
      <c r="P3507">
        <v>0</v>
      </c>
      <c r="Q3507" t="s">
        <v>8124</v>
      </c>
      <c r="R3507" t="s">
        <v>3288</v>
      </c>
      <c r="S3507" t="s">
        <v>3682</v>
      </c>
      <c r="T3507" t="s">
        <v>3085</v>
      </c>
      <c r="U3507" t="s">
        <v>8125</v>
      </c>
      <c r="V3507" t="s">
        <v>8126</v>
      </c>
      <c r="W3507" t="s">
        <v>3085</v>
      </c>
      <c r="X3507" t="str">
        <f t="shared" si="54"/>
        <v>Funcionamiento</v>
      </c>
      <c r="Y3507" t="s">
        <v>7991</v>
      </c>
    </row>
    <row r="3508" spans="1:25">
      <c r="A3508" t="s">
        <v>3263</v>
      </c>
      <c r="B3508" t="s">
        <v>3418</v>
      </c>
      <c r="C3508" t="s">
        <v>8127</v>
      </c>
      <c r="D3508" t="s">
        <v>3076</v>
      </c>
      <c r="E3508" t="s">
        <v>3077</v>
      </c>
      <c r="F3508" t="s">
        <v>7990</v>
      </c>
      <c r="G3508" t="s">
        <v>7991</v>
      </c>
      <c r="H3508" t="s">
        <v>324</v>
      </c>
      <c r="I3508" t="s">
        <v>325</v>
      </c>
      <c r="J3508" t="s">
        <v>246</v>
      </c>
      <c r="K3508" t="s">
        <v>3079</v>
      </c>
      <c r="L3508" t="s">
        <v>247</v>
      </c>
      <c r="M3508">
        <v>889200</v>
      </c>
      <c r="N3508">
        <v>0</v>
      </c>
      <c r="O3508">
        <v>889200</v>
      </c>
      <c r="P3508">
        <v>0</v>
      </c>
      <c r="Q3508" t="s">
        <v>8128</v>
      </c>
      <c r="R3508" t="s">
        <v>3263</v>
      </c>
      <c r="S3508" t="s">
        <v>3688</v>
      </c>
      <c r="T3508" t="s">
        <v>3085</v>
      </c>
      <c r="U3508" t="s">
        <v>5383</v>
      </c>
      <c r="V3508" t="s">
        <v>8129</v>
      </c>
      <c r="W3508" t="s">
        <v>3085</v>
      </c>
      <c r="X3508" t="str">
        <f t="shared" si="54"/>
        <v>Funcionamiento</v>
      </c>
      <c r="Y3508" t="s">
        <v>7991</v>
      </c>
    </row>
    <row r="3509" spans="1:25">
      <c r="A3509" t="s">
        <v>3263</v>
      </c>
      <c r="B3509" t="s">
        <v>3418</v>
      </c>
      <c r="C3509" t="s">
        <v>8127</v>
      </c>
      <c r="D3509" t="s">
        <v>3076</v>
      </c>
      <c r="E3509" t="s">
        <v>3077</v>
      </c>
      <c r="F3509" t="s">
        <v>7990</v>
      </c>
      <c r="G3509" t="s">
        <v>7991</v>
      </c>
      <c r="H3509" t="s">
        <v>314</v>
      </c>
      <c r="I3509" t="s">
        <v>582</v>
      </c>
      <c r="J3509" t="s">
        <v>246</v>
      </c>
      <c r="K3509" t="s">
        <v>3079</v>
      </c>
      <c r="L3509" t="s">
        <v>247</v>
      </c>
      <c r="M3509">
        <v>4707900</v>
      </c>
      <c r="N3509">
        <v>0</v>
      </c>
      <c r="O3509">
        <v>4707900</v>
      </c>
      <c r="P3509">
        <v>0</v>
      </c>
      <c r="Q3509" t="s">
        <v>8128</v>
      </c>
      <c r="R3509" t="s">
        <v>3263</v>
      </c>
      <c r="S3509" t="s">
        <v>3688</v>
      </c>
      <c r="T3509" t="s">
        <v>3085</v>
      </c>
      <c r="U3509" t="s">
        <v>5383</v>
      </c>
      <c r="V3509" t="s">
        <v>8129</v>
      </c>
      <c r="W3509" t="s">
        <v>3085</v>
      </c>
      <c r="X3509" t="str">
        <f t="shared" si="54"/>
        <v>Funcionamiento</v>
      </c>
      <c r="Y3509" t="s">
        <v>7991</v>
      </c>
    </row>
    <row r="3510" spans="1:25">
      <c r="A3510" t="s">
        <v>3263</v>
      </c>
      <c r="B3510" t="s">
        <v>3418</v>
      </c>
      <c r="C3510" t="s">
        <v>8127</v>
      </c>
      <c r="D3510" t="s">
        <v>3076</v>
      </c>
      <c r="E3510" t="s">
        <v>3077</v>
      </c>
      <c r="F3510" t="s">
        <v>7990</v>
      </c>
      <c r="G3510" t="s">
        <v>7991</v>
      </c>
      <c r="H3510" t="s">
        <v>318</v>
      </c>
      <c r="I3510" t="s">
        <v>586</v>
      </c>
      <c r="J3510" t="s">
        <v>246</v>
      </c>
      <c r="K3510" t="s">
        <v>3079</v>
      </c>
      <c r="L3510" t="s">
        <v>247</v>
      </c>
      <c r="M3510">
        <v>1777500</v>
      </c>
      <c r="N3510">
        <v>0</v>
      </c>
      <c r="O3510">
        <v>1777500</v>
      </c>
      <c r="P3510">
        <v>0</v>
      </c>
      <c r="Q3510" t="s">
        <v>8128</v>
      </c>
      <c r="R3510" t="s">
        <v>3263</v>
      </c>
      <c r="S3510" t="s">
        <v>3688</v>
      </c>
      <c r="T3510" t="s">
        <v>3085</v>
      </c>
      <c r="U3510" t="s">
        <v>5383</v>
      </c>
      <c r="V3510" t="s">
        <v>8129</v>
      </c>
      <c r="W3510" t="s">
        <v>3085</v>
      </c>
      <c r="X3510" t="str">
        <f t="shared" si="54"/>
        <v>Funcionamiento</v>
      </c>
      <c r="Y3510" t="s">
        <v>7991</v>
      </c>
    </row>
    <row r="3511" spans="1:25">
      <c r="A3511" t="s">
        <v>3263</v>
      </c>
      <c r="B3511" t="s">
        <v>3418</v>
      </c>
      <c r="C3511" t="s">
        <v>8127</v>
      </c>
      <c r="D3511" t="s">
        <v>3076</v>
      </c>
      <c r="E3511" t="s">
        <v>3077</v>
      </c>
      <c r="F3511" t="s">
        <v>7990</v>
      </c>
      <c r="G3511" t="s">
        <v>7991</v>
      </c>
      <c r="H3511" t="s">
        <v>320</v>
      </c>
      <c r="I3511" t="s">
        <v>321</v>
      </c>
      <c r="J3511" t="s">
        <v>246</v>
      </c>
      <c r="K3511" t="s">
        <v>3079</v>
      </c>
      <c r="L3511" t="s">
        <v>247</v>
      </c>
      <c r="M3511">
        <v>495400</v>
      </c>
      <c r="N3511">
        <v>0</v>
      </c>
      <c r="O3511">
        <v>495400</v>
      </c>
      <c r="P3511">
        <v>0</v>
      </c>
      <c r="Q3511" t="s">
        <v>8128</v>
      </c>
      <c r="R3511" t="s">
        <v>3263</v>
      </c>
      <c r="S3511" t="s">
        <v>3688</v>
      </c>
      <c r="T3511" t="s">
        <v>3085</v>
      </c>
      <c r="U3511" t="s">
        <v>5383</v>
      </c>
      <c r="V3511" t="s">
        <v>8129</v>
      </c>
      <c r="W3511" t="s">
        <v>3085</v>
      </c>
      <c r="X3511" t="str">
        <f t="shared" si="54"/>
        <v>Funcionamiento</v>
      </c>
      <c r="Y3511" t="s">
        <v>7991</v>
      </c>
    </row>
    <row r="3512" spans="1:25">
      <c r="A3512" t="s">
        <v>3263</v>
      </c>
      <c r="B3512" t="s">
        <v>3418</v>
      </c>
      <c r="C3512" t="s">
        <v>8127</v>
      </c>
      <c r="D3512" t="s">
        <v>3076</v>
      </c>
      <c r="E3512" t="s">
        <v>3077</v>
      </c>
      <c r="F3512" t="s">
        <v>7990</v>
      </c>
      <c r="G3512" t="s">
        <v>7991</v>
      </c>
      <c r="H3512" t="s">
        <v>322</v>
      </c>
      <c r="I3512" t="s">
        <v>323</v>
      </c>
      <c r="J3512" t="s">
        <v>246</v>
      </c>
      <c r="K3512" t="s">
        <v>3079</v>
      </c>
      <c r="L3512" t="s">
        <v>247</v>
      </c>
      <c r="M3512">
        <v>1333300</v>
      </c>
      <c r="N3512">
        <v>0</v>
      </c>
      <c r="O3512">
        <v>1333300</v>
      </c>
      <c r="P3512">
        <v>0</v>
      </c>
      <c r="Q3512" t="s">
        <v>8128</v>
      </c>
      <c r="R3512" t="s">
        <v>3263</v>
      </c>
      <c r="S3512" t="s">
        <v>3688</v>
      </c>
      <c r="T3512" t="s">
        <v>3085</v>
      </c>
      <c r="U3512" t="s">
        <v>5383</v>
      </c>
      <c r="V3512" t="s">
        <v>8129</v>
      </c>
      <c r="W3512" t="s">
        <v>3085</v>
      </c>
      <c r="X3512" t="str">
        <f t="shared" si="54"/>
        <v>Funcionamiento</v>
      </c>
      <c r="Y3512" t="s">
        <v>7991</v>
      </c>
    </row>
    <row r="3513" spans="1:25">
      <c r="A3513" t="s">
        <v>3263</v>
      </c>
      <c r="B3513" t="s">
        <v>3418</v>
      </c>
      <c r="C3513" t="s">
        <v>8127</v>
      </c>
      <c r="D3513" t="s">
        <v>3076</v>
      </c>
      <c r="E3513" t="s">
        <v>3077</v>
      </c>
      <c r="F3513" t="s">
        <v>7990</v>
      </c>
      <c r="G3513" t="s">
        <v>7991</v>
      </c>
      <c r="H3513" t="s">
        <v>316</v>
      </c>
      <c r="I3513" t="s">
        <v>583</v>
      </c>
      <c r="J3513" t="s">
        <v>246</v>
      </c>
      <c r="K3513" t="s">
        <v>3079</v>
      </c>
      <c r="L3513" t="s">
        <v>247</v>
      </c>
      <c r="M3513">
        <v>3335100</v>
      </c>
      <c r="N3513">
        <v>0</v>
      </c>
      <c r="O3513">
        <v>3335100</v>
      </c>
      <c r="P3513">
        <v>0</v>
      </c>
      <c r="Q3513" t="s">
        <v>8128</v>
      </c>
      <c r="R3513" t="s">
        <v>3263</v>
      </c>
      <c r="S3513" t="s">
        <v>3688</v>
      </c>
      <c r="T3513" t="s">
        <v>3085</v>
      </c>
      <c r="U3513" t="s">
        <v>5383</v>
      </c>
      <c r="V3513" t="s">
        <v>8129</v>
      </c>
      <c r="W3513" t="s">
        <v>3085</v>
      </c>
      <c r="X3513" t="str">
        <f t="shared" si="54"/>
        <v>Funcionamiento</v>
      </c>
      <c r="Y3513" t="s">
        <v>7991</v>
      </c>
    </row>
    <row r="3514" spans="1:25">
      <c r="A3514" t="s">
        <v>3270</v>
      </c>
      <c r="B3514" t="s">
        <v>3432</v>
      </c>
      <c r="C3514" t="s">
        <v>8130</v>
      </c>
      <c r="D3514" t="s">
        <v>3076</v>
      </c>
      <c r="E3514" t="s">
        <v>3077</v>
      </c>
      <c r="F3514" t="s">
        <v>7990</v>
      </c>
      <c r="G3514" t="s">
        <v>7991</v>
      </c>
      <c r="H3514" t="s">
        <v>338</v>
      </c>
      <c r="I3514" t="s">
        <v>339</v>
      </c>
      <c r="J3514" t="s">
        <v>253</v>
      </c>
      <c r="K3514" t="s">
        <v>3115</v>
      </c>
      <c r="L3514" t="s">
        <v>247</v>
      </c>
      <c r="M3514">
        <v>30000</v>
      </c>
      <c r="N3514">
        <v>0</v>
      </c>
      <c r="O3514">
        <v>30000</v>
      </c>
      <c r="P3514">
        <v>0</v>
      </c>
      <c r="Q3514" t="s">
        <v>8131</v>
      </c>
      <c r="R3514" t="s">
        <v>3270</v>
      </c>
      <c r="S3514" t="s">
        <v>3414</v>
      </c>
      <c r="T3514" t="s">
        <v>3440</v>
      </c>
      <c r="U3514" t="s">
        <v>8132</v>
      </c>
      <c r="V3514" t="s">
        <v>8133</v>
      </c>
      <c r="W3514" t="s">
        <v>3085</v>
      </c>
      <c r="X3514" t="str">
        <f t="shared" si="54"/>
        <v>Funcionamiento</v>
      </c>
      <c r="Y3514" t="s">
        <v>7991</v>
      </c>
    </row>
    <row r="3515" spans="1:25">
      <c r="A3515" t="s">
        <v>3270</v>
      </c>
      <c r="B3515" t="s">
        <v>3432</v>
      </c>
      <c r="C3515" t="s">
        <v>8130</v>
      </c>
      <c r="D3515" t="s">
        <v>3076</v>
      </c>
      <c r="E3515" t="s">
        <v>3077</v>
      </c>
      <c r="F3515" t="s">
        <v>7990</v>
      </c>
      <c r="G3515" t="s">
        <v>7991</v>
      </c>
      <c r="H3515" t="s">
        <v>346</v>
      </c>
      <c r="I3515" t="s">
        <v>347</v>
      </c>
      <c r="J3515" t="s">
        <v>253</v>
      </c>
      <c r="K3515" t="s">
        <v>3115</v>
      </c>
      <c r="L3515" t="s">
        <v>247</v>
      </c>
      <c r="M3515">
        <v>407319</v>
      </c>
      <c r="N3515">
        <v>0</v>
      </c>
      <c r="O3515">
        <v>407319</v>
      </c>
      <c r="P3515">
        <v>0</v>
      </c>
      <c r="Q3515" t="s">
        <v>8131</v>
      </c>
      <c r="R3515" t="s">
        <v>3270</v>
      </c>
      <c r="S3515" t="s">
        <v>3414</v>
      </c>
      <c r="T3515" t="s">
        <v>3440</v>
      </c>
      <c r="U3515" t="s">
        <v>8132</v>
      </c>
      <c r="V3515" t="s">
        <v>8133</v>
      </c>
      <c r="W3515" t="s">
        <v>3085</v>
      </c>
      <c r="X3515" t="str">
        <f t="shared" si="54"/>
        <v>Funcionamiento</v>
      </c>
      <c r="Y3515" t="s">
        <v>7991</v>
      </c>
    </row>
    <row r="3516" spans="1:25">
      <c r="A3516" t="s">
        <v>3277</v>
      </c>
      <c r="B3516" t="s">
        <v>4094</v>
      </c>
      <c r="C3516" t="s">
        <v>8134</v>
      </c>
      <c r="D3516" t="s">
        <v>3076</v>
      </c>
      <c r="E3516" t="s">
        <v>3077</v>
      </c>
      <c r="F3516" t="s">
        <v>3149</v>
      </c>
      <c r="G3516" t="s">
        <v>7991</v>
      </c>
      <c r="H3516" t="s">
        <v>437</v>
      </c>
      <c r="I3516" t="s">
        <v>649</v>
      </c>
      <c r="J3516" t="s">
        <v>253</v>
      </c>
      <c r="K3516" t="s">
        <v>3115</v>
      </c>
      <c r="L3516" t="s">
        <v>247</v>
      </c>
      <c r="M3516">
        <v>4129230</v>
      </c>
      <c r="N3516">
        <v>-935959</v>
      </c>
      <c r="O3516">
        <v>3193271</v>
      </c>
      <c r="P3516">
        <v>0</v>
      </c>
      <c r="Q3516" t="s">
        <v>8135</v>
      </c>
      <c r="R3516" t="s">
        <v>3277</v>
      </c>
      <c r="S3516" t="s">
        <v>4500</v>
      </c>
      <c r="T3516" t="s">
        <v>4097</v>
      </c>
      <c r="U3516" t="s">
        <v>8136</v>
      </c>
      <c r="V3516" t="s">
        <v>8137</v>
      </c>
      <c r="W3516" t="s">
        <v>3085</v>
      </c>
      <c r="X3516" t="str">
        <f t="shared" si="54"/>
        <v>Inversión</v>
      </c>
      <c r="Y3516" t="s">
        <v>3157</v>
      </c>
    </row>
    <row r="3517" spans="1:25">
      <c r="A3517" t="s">
        <v>3229</v>
      </c>
      <c r="B3517" t="s">
        <v>4094</v>
      </c>
      <c r="C3517" t="s">
        <v>8138</v>
      </c>
      <c r="D3517" t="s">
        <v>3076</v>
      </c>
      <c r="E3517" t="s">
        <v>3077</v>
      </c>
      <c r="F3517" t="s">
        <v>3149</v>
      </c>
      <c r="G3517" t="s">
        <v>7991</v>
      </c>
      <c r="H3517" t="s">
        <v>437</v>
      </c>
      <c r="I3517" t="s">
        <v>649</v>
      </c>
      <c r="J3517" t="s">
        <v>253</v>
      </c>
      <c r="K3517" t="s">
        <v>3115</v>
      </c>
      <c r="L3517" t="s">
        <v>247</v>
      </c>
      <c r="M3517">
        <v>15168600</v>
      </c>
      <c r="N3517">
        <v>-3438216</v>
      </c>
      <c r="O3517">
        <v>11730384</v>
      </c>
      <c r="P3517">
        <v>0</v>
      </c>
      <c r="Q3517" t="s">
        <v>8139</v>
      </c>
      <c r="R3517" t="s">
        <v>3229</v>
      </c>
      <c r="S3517" t="s">
        <v>4319</v>
      </c>
      <c r="T3517" t="s">
        <v>4430</v>
      </c>
      <c r="U3517" t="s">
        <v>8140</v>
      </c>
      <c r="V3517" t="s">
        <v>8141</v>
      </c>
      <c r="W3517" t="s">
        <v>3085</v>
      </c>
      <c r="X3517" t="str">
        <f t="shared" si="54"/>
        <v>Inversión</v>
      </c>
      <c r="Y3517" t="s">
        <v>3157</v>
      </c>
    </row>
    <row r="3518" spans="1:25">
      <c r="A3518" t="s">
        <v>3292</v>
      </c>
      <c r="B3518" t="s">
        <v>4094</v>
      </c>
      <c r="C3518" t="s">
        <v>8142</v>
      </c>
      <c r="D3518" t="s">
        <v>3076</v>
      </c>
      <c r="E3518" t="s">
        <v>3077</v>
      </c>
      <c r="F3518" t="s">
        <v>3149</v>
      </c>
      <c r="G3518" t="s">
        <v>7991</v>
      </c>
      <c r="H3518" t="s">
        <v>437</v>
      </c>
      <c r="I3518" t="s">
        <v>649</v>
      </c>
      <c r="J3518" t="s">
        <v>253</v>
      </c>
      <c r="K3518" t="s">
        <v>3115</v>
      </c>
      <c r="L3518" t="s">
        <v>247</v>
      </c>
      <c r="M3518">
        <v>6484183</v>
      </c>
      <c r="N3518">
        <v>-1469748</v>
      </c>
      <c r="O3518">
        <v>5014435</v>
      </c>
      <c r="P3518">
        <v>0</v>
      </c>
      <c r="Q3518" t="s">
        <v>8143</v>
      </c>
      <c r="R3518" t="s">
        <v>3292</v>
      </c>
      <c r="S3518" t="s">
        <v>4324</v>
      </c>
      <c r="T3518" t="s">
        <v>8144</v>
      </c>
      <c r="U3518" t="s">
        <v>8145</v>
      </c>
      <c r="V3518" t="s">
        <v>8146</v>
      </c>
      <c r="W3518" t="s">
        <v>3085</v>
      </c>
      <c r="X3518" t="str">
        <f t="shared" si="54"/>
        <v>Inversión</v>
      </c>
      <c r="Y3518" t="s">
        <v>3157</v>
      </c>
    </row>
    <row r="3519" spans="1:25">
      <c r="A3519" t="s">
        <v>3297</v>
      </c>
      <c r="B3519" t="s">
        <v>3763</v>
      </c>
      <c r="C3519" t="s">
        <v>8147</v>
      </c>
      <c r="D3519" t="s">
        <v>3076</v>
      </c>
      <c r="E3519" t="s">
        <v>3077</v>
      </c>
      <c r="F3519" t="s">
        <v>7990</v>
      </c>
      <c r="G3519" t="s">
        <v>7991</v>
      </c>
      <c r="H3519" t="s">
        <v>331</v>
      </c>
      <c r="I3519" t="s">
        <v>587</v>
      </c>
      <c r="J3519" t="s">
        <v>246</v>
      </c>
      <c r="K3519" t="s">
        <v>3079</v>
      </c>
      <c r="L3519" t="s">
        <v>247</v>
      </c>
      <c r="M3519">
        <v>3442828</v>
      </c>
      <c r="N3519">
        <v>0</v>
      </c>
      <c r="O3519">
        <v>3442828</v>
      </c>
      <c r="P3519">
        <v>0</v>
      </c>
      <c r="Q3519" t="s">
        <v>8148</v>
      </c>
      <c r="R3519" t="s">
        <v>3297</v>
      </c>
      <c r="S3519" t="s">
        <v>6173</v>
      </c>
      <c r="T3519" t="s">
        <v>3085</v>
      </c>
      <c r="U3519" t="s">
        <v>8149</v>
      </c>
      <c r="V3519" t="s">
        <v>8150</v>
      </c>
      <c r="W3519" t="s">
        <v>3093</v>
      </c>
      <c r="X3519" t="str">
        <f t="shared" si="54"/>
        <v>Funcionamiento</v>
      </c>
      <c r="Y3519" t="s">
        <v>7991</v>
      </c>
    </row>
    <row r="3520" spans="1:25">
      <c r="A3520" t="s">
        <v>3297</v>
      </c>
      <c r="B3520" t="s">
        <v>3763</v>
      </c>
      <c r="C3520" t="s">
        <v>8147</v>
      </c>
      <c r="D3520" t="s">
        <v>3076</v>
      </c>
      <c r="E3520" t="s">
        <v>3077</v>
      </c>
      <c r="F3520" t="s">
        <v>7990</v>
      </c>
      <c r="G3520" t="s">
        <v>7991</v>
      </c>
      <c r="H3520" t="s">
        <v>292</v>
      </c>
      <c r="I3520" t="s">
        <v>293</v>
      </c>
      <c r="J3520" t="s">
        <v>246</v>
      </c>
      <c r="K3520" t="s">
        <v>3079</v>
      </c>
      <c r="L3520" t="s">
        <v>247</v>
      </c>
      <c r="M3520">
        <v>33414581</v>
      </c>
      <c r="N3520">
        <v>0</v>
      </c>
      <c r="O3520">
        <v>33414581</v>
      </c>
      <c r="P3520">
        <v>0</v>
      </c>
      <c r="Q3520" t="s">
        <v>8148</v>
      </c>
      <c r="R3520" t="s">
        <v>3297</v>
      </c>
      <c r="S3520" t="s">
        <v>6173</v>
      </c>
      <c r="T3520" t="s">
        <v>3085</v>
      </c>
      <c r="U3520" t="s">
        <v>8149</v>
      </c>
      <c r="V3520" t="s">
        <v>8150</v>
      </c>
      <c r="W3520" t="s">
        <v>3093</v>
      </c>
      <c r="X3520" t="str">
        <f t="shared" si="54"/>
        <v>Funcionamiento</v>
      </c>
      <c r="Y3520" t="s">
        <v>7991</v>
      </c>
    </row>
    <row r="3521" spans="1:25">
      <c r="A3521" t="s">
        <v>3297</v>
      </c>
      <c r="B3521" t="s">
        <v>3763</v>
      </c>
      <c r="C3521" t="s">
        <v>8147</v>
      </c>
      <c r="D3521" t="s">
        <v>3076</v>
      </c>
      <c r="E3521" t="s">
        <v>3077</v>
      </c>
      <c r="F3521" t="s">
        <v>7990</v>
      </c>
      <c r="G3521" t="s">
        <v>7991</v>
      </c>
      <c r="H3521" t="s">
        <v>294</v>
      </c>
      <c r="I3521" t="s">
        <v>296</v>
      </c>
      <c r="J3521" t="s">
        <v>246</v>
      </c>
      <c r="K3521" t="s">
        <v>3079</v>
      </c>
      <c r="L3521" t="s">
        <v>247</v>
      </c>
      <c r="M3521">
        <v>553020</v>
      </c>
      <c r="N3521">
        <v>0</v>
      </c>
      <c r="O3521">
        <v>553020</v>
      </c>
      <c r="P3521">
        <v>0</v>
      </c>
      <c r="Q3521" t="s">
        <v>8148</v>
      </c>
      <c r="R3521" t="s">
        <v>3297</v>
      </c>
      <c r="S3521" t="s">
        <v>6173</v>
      </c>
      <c r="T3521" t="s">
        <v>3085</v>
      </c>
      <c r="U3521" t="s">
        <v>8149</v>
      </c>
      <c r="V3521" t="s">
        <v>8150</v>
      </c>
      <c r="W3521" t="s">
        <v>3093</v>
      </c>
      <c r="X3521" t="str">
        <f t="shared" si="54"/>
        <v>Funcionamiento</v>
      </c>
      <c r="Y3521" t="s">
        <v>7991</v>
      </c>
    </row>
    <row r="3522" spans="1:25">
      <c r="A3522" t="s">
        <v>3297</v>
      </c>
      <c r="B3522" t="s">
        <v>3763</v>
      </c>
      <c r="C3522" t="s">
        <v>8147</v>
      </c>
      <c r="D3522" t="s">
        <v>3076</v>
      </c>
      <c r="E3522" t="s">
        <v>3077</v>
      </c>
      <c r="F3522" t="s">
        <v>7990</v>
      </c>
      <c r="G3522" t="s">
        <v>7991</v>
      </c>
      <c r="H3522" t="s">
        <v>303</v>
      </c>
      <c r="I3522" t="s">
        <v>305</v>
      </c>
      <c r="J3522" t="s">
        <v>246</v>
      </c>
      <c r="K3522" t="s">
        <v>3079</v>
      </c>
      <c r="L3522" t="s">
        <v>247</v>
      </c>
      <c r="M3522">
        <v>877184</v>
      </c>
      <c r="N3522">
        <v>0</v>
      </c>
      <c r="O3522">
        <v>877184</v>
      </c>
      <c r="P3522">
        <v>0</v>
      </c>
      <c r="Q3522" t="s">
        <v>8148</v>
      </c>
      <c r="R3522" t="s">
        <v>3297</v>
      </c>
      <c r="S3522" t="s">
        <v>6173</v>
      </c>
      <c r="T3522" t="s">
        <v>3085</v>
      </c>
      <c r="U3522" t="s">
        <v>8149</v>
      </c>
      <c r="V3522" t="s">
        <v>8150</v>
      </c>
      <c r="W3522" t="s">
        <v>3093</v>
      </c>
      <c r="X3522" t="str">
        <f t="shared" ref="X3522:X3585" si="55">IF(LEFT(H3522,1)="C","Inversión","Funcionamiento")</f>
        <v>Funcionamiento</v>
      </c>
      <c r="Y3522" t="s">
        <v>7991</v>
      </c>
    </row>
    <row r="3523" spans="1:25">
      <c r="A3523" t="s">
        <v>3297</v>
      </c>
      <c r="B3523" t="s">
        <v>3763</v>
      </c>
      <c r="C3523" t="s">
        <v>8147</v>
      </c>
      <c r="D3523" t="s">
        <v>3076</v>
      </c>
      <c r="E3523" t="s">
        <v>3077</v>
      </c>
      <c r="F3523" t="s">
        <v>7990</v>
      </c>
      <c r="G3523" t="s">
        <v>7991</v>
      </c>
      <c r="H3523" t="s">
        <v>312</v>
      </c>
      <c r="I3523" t="s">
        <v>3333</v>
      </c>
      <c r="J3523" t="s">
        <v>246</v>
      </c>
      <c r="K3523" t="s">
        <v>3079</v>
      </c>
      <c r="L3523" t="s">
        <v>247</v>
      </c>
      <c r="M3523">
        <v>654837</v>
      </c>
      <c r="N3523">
        <v>0</v>
      </c>
      <c r="O3523">
        <v>654837</v>
      </c>
      <c r="P3523">
        <v>0</v>
      </c>
      <c r="Q3523" t="s">
        <v>8148</v>
      </c>
      <c r="R3523" t="s">
        <v>3297</v>
      </c>
      <c r="S3523" t="s">
        <v>6173</v>
      </c>
      <c r="T3523" t="s">
        <v>3085</v>
      </c>
      <c r="U3523" t="s">
        <v>8149</v>
      </c>
      <c r="V3523" t="s">
        <v>8150</v>
      </c>
      <c r="W3523" t="s">
        <v>3093</v>
      </c>
      <c r="X3523" t="str">
        <f t="shared" si="55"/>
        <v>Funcionamiento</v>
      </c>
      <c r="Y3523" t="s">
        <v>7991</v>
      </c>
    </row>
    <row r="3524" spans="1:25">
      <c r="A3524" t="s">
        <v>3297</v>
      </c>
      <c r="B3524" t="s">
        <v>3763</v>
      </c>
      <c r="C3524" t="s">
        <v>8147</v>
      </c>
      <c r="D3524" t="s">
        <v>3076</v>
      </c>
      <c r="E3524" t="s">
        <v>3077</v>
      </c>
      <c r="F3524" t="s">
        <v>7990</v>
      </c>
      <c r="G3524" t="s">
        <v>7991</v>
      </c>
      <c r="H3524" t="s">
        <v>336</v>
      </c>
      <c r="I3524" t="s">
        <v>337</v>
      </c>
      <c r="J3524" t="s">
        <v>246</v>
      </c>
      <c r="K3524" t="s">
        <v>3079</v>
      </c>
      <c r="L3524" t="s">
        <v>247</v>
      </c>
      <c r="M3524">
        <v>2354967</v>
      </c>
      <c r="N3524">
        <v>0</v>
      </c>
      <c r="O3524">
        <v>2354967</v>
      </c>
      <c r="P3524">
        <v>0</v>
      </c>
      <c r="Q3524" t="s">
        <v>8148</v>
      </c>
      <c r="R3524" t="s">
        <v>3297</v>
      </c>
      <c r="S3524" t="s">
        <v>6173</v>
      </c>
      <c r="T3524" t="s">
        <v>3085</v>
      </c>
      <c r="U3524" t="s">
        <v>8149</v>
      </c>
      <c r="V3524" t="s">
        <v>8150</v>
      </c>
      <c r="W3524" t="s">
        <v>3093</v>
      </c>
      <c r="X3524" t="str">
        <f t="shared" si="55"/>
        <v>Funcionamiento</v>
      </c>
      <c r="Y3524" t="s">
        <v>7991</v>
      </c>
    </row>
    <row r="3525" spans="1:25">
      <c r="A3525" t="s">
        <v>3297</v>
      </c>
      <c r="B3525" t="s">
        <v>3763</v>
      </c>
      <c r="C3525" t="s">
        <v>8147</v>
      </c>
      <c r="D3525" t="s">
        <v>3076</v>
      </c>
      <c r="E3525" t="s">
        <v>3077</v>
      </c>
      <c r="F3525" t="s">
        <v>7990</v>
      </c>
      <c r="G3525" t="s">
        <v>7991</v>
      </c>
      <c r="H3525" t="s">
        <v>348</v>
      </c>
      <c r="I3525" t="s">
        <v>349</v>
      </c>
      <c r="J3525" t="s">
        <v>246</v>
      </c>
      <c r="K3525" t="s">
        <v>3079</v>
      </c>
      <c r="L3525" t="s">
        <v>247</v>
      </c>
      <c r="M3525">
        <v>684905</v>
      </c>
      <c r="N3525">
        <v>-55695</v>
      </c>
      <c r="O3525">
        <v>629210</v>
      </c>
      <c r="P3525">
        <v>0</v>
      </c>
      <c r="Q3525" t="s">
        <v>8148</v>
      </c>
      <c r="R3525" t="s">
        <v>3297</v>
      </c>
      <c r="S3525" t="s">
        <v>6173</v>
      </c>
      <c r="T3525" t="s">
        <v>3085</v>
      </c>
      <c r="U3525" t="s">
        <v>8149</v>
      </c>
      <c r="V3525" t="s">
        <v>8150</v>
      </c>
      <c r="W3525" t="s">
        <v>3093</v>
      </c>
      <c r="X3525" t="str">
        <f t="shared" si="55"/>
        <v>Funcionamiento</v>
      </c>
      <c r="Y3525" t="s">
        <v>7991</v>
      </c>
    </row>
    <row r="3526" spans="1:25">
      <c r="A3526" t="s">
        <v>3297</v>
      </c>
      <c r="B3526" t="s">
        <v>3763</v>
      </c>
      <c r="C3526" t="s">
        <v>8147</v>
      </c>
      <c r="D3526" t="s">
        <v>3076</v>
      </c>
      <c r="E3526" t="s">
        <v>3077</v>
      </c>
      <c r="F3526" t="s">
        <v>7990</v>
      </c>
      <c r="G3526" t="s">
        <v>7991</v>
      </c>
      <c r="H3526" t="s">
        <v>333</v>
      </c>
      <c r="I3526" t="s">
        <v>335</v>
      </c>
      <c r="J3526" t="s">
        <v>246</v>
      </c>
      <c r="K3526" t="s">
        <v>3079</v>
      </c>
      <c r="L3526" t="s">
        <v>247</v>
      </c>
      <c r="M3526">
        <v>267940</v>
      </c>
      <c r="N3526">
        <v>0</v>
      </c>
      <c r="O3526">
        <v>267940</v>
      </c>
      <c r="P3526">
        <v>0</v>
      </c>
      <c r="Q3526" t="s">
        <v>8148</v>
      </c>
      <c r="R3526" t="s">
        <v>3297</v>
      </c>
      <c r="S3526" t="s">
        <v>6173</v>
      </c>
      <c r="T3526" t="s">
        <v>3085</v>
      </c>
      <c r="U3526" t="s">
        <v>8149</v>
      </c>
      <c r="V3526" t="s">
        <v>8150</v>
      </c>
      <c r="W3526" t="s">
        <v>3093</v>
      </c>
      <c r="X3526" t="str">
        <f t="shared" si="55"/>
        <v>Funcionamiento</v>
      </c>
      <c r="Y3526" t="s">
        <v>7991</v>
      </c>
    </row>
    <row r="3527" spans="1:25">
      <c r="A3527" t="s">
        <v>3297</v>
      </c>
      <c r="B3527" t="s">
        <v>3763</v>
      </c>
      <c r="C3527" t="s">
        <v>8147</v>
      </c>
      <c r="D3527" t="s">
        <v>3076</v>
      </c>
      <c r="E3527" t="s">
        <v>3077</v>
      </c>
      <c r="F3527" t="s">
        <v>7990</v>
      </c>
      <c r="G3527" t="s">
        <v>7991</v>
      </c>
      <c r="H3527" t="s">
        <v>309</v>
      </c>
      <c r="I3527" t="s">
        <v>311</v>
      </c>
      <c r="J3527" t="s">
        <v>246</v>
      </c>
      <c r="K3527" t="s">
        <v>3079</v>
      </c>
      <c r="L3527" t="s">
        <v>247</v>
      </c>
      <c r="M3527">
        <v>3521074</v>
      </c>
      <c r="N3527">
        <v>0</v>
      </c>
      <c r="O3527">
        <v>3521074</v>
      </c>
      <c r="P3527">
        <v>0</v>
      </c>
      <c r="Q3527" t="s">
        <v>8148</v>
      </c>
      <c r="R3527" t="s">
        <v>3297</v>
      </c>
      <c r="S3527" t="s">
        <v>6173</v>
      </c>
      <c r="T3527" t="s">
        <v>3085</v>
      </c>
      <c r="U3527" t="s">
        <v>8149</v>
      </c>
      <c r="V3527" t="s">
        <v>8150</v>
      </c>
      <c r="W3527" t="s">
        <v>3093</v>
      </c>
      <c r="X3527" t="str">
        <f t="shared" si="55"/>
        <v>Funcionamiento</v>
      </c>
      <c r="Y3527" t="s">
        <v>7991</v>
      </c>
    </row>
    <row r="3528" spans="1:25">
      <c r="A3528" t="s">
        <v>3304</v>
      </c>
      <c r="B3528" t="s">
        <v>3763</v>
      </c>
      <c r="C3528" t="s">
        <v>8151</v>
      </c>
      <c r="D3528" t="s">
        <v>3076</v>
      </c>
      <c r="E3528" t="s">
        <v>3077</v>
      </c>
      <c r="F3528" t="s">
        <v>7990</v>
      </c>
      <c r="G3528" t="s">
        <v>7991</v>
      </c>
      <c r="H3528" t="s">
        <v>314</v>
      </c>
      <c r="I3528" t="s">
        <v>582</v>
      </c>
      <c r="J3528" t="s">
        <v>246</v>
      </c>
      <c r="K3528" t="s">
        <v>3079</v>
      </c>
      <c r="L3528" t="s">
        <v>247</v>
      </c>
      <c r="M3528">
        <v>4689300</v>
      </c>
      <c r="N3528">
        <v>0</v>
      </c>
      <c r="O3528">
        <v>4689300</v>
      </c>
      <c r="P3528">
        <v>0</v>
      </c>
      <c r="Q3528" t="s">
        <v>8152</v>
      </c>
      <c r="R3528" t="s">
        <v>3304</v>
      </c>
      <c r="S3528" t="s">
        <v>3459</v>
      </c>
      <c r="T3528" t="s">
        <v>3085</v>
      </c>
      <c r="U3528" t="s">
        <v>8153</v>
      </c>
      <c r="V3528" t="s">
        <v>8154</v>
      </c>
      <c r="W3528" t="s">
        <v>3085</v>
      </c>
      <c r="X3528" t="str">
        <f t="shared" si="55"/>
        <v>Funcionamiento</v>
      </c>
      <c r="Y3528" t="s">
        <v>7991</v>
      </c>
    </row>
    <row r="3529" spans="1:25">
      <c r="A3529" t="s">
        <v>3304</v>
      </c>
      <c r="B3529" t="s">
        <v>3763</v>
      </c>
      <c r="C3529" t="s">
        <v>8151</v>
      </c>
      <c r="D3529" t="s">
        <v>3076</v>
      </c>
      <c r="E3529" t="s">
        <v>3077</v>
      </c>
      <c r="F3529" t="s">
        <v>7990</v>
      </c>
      <c r="G3529" t="s">
        <v>7991</v>
      </c>
      <c r="H3529" t="s">
        <v>316</v>
      </c>
      <c r="I3529" t="s">
        <v>583</v>
      </c>
      <c r="J3529" t="s">
        <v>246</v>
      </c>
      <c r="K3529" t="s">
        <v>3079</v>
      </c>
      <c r="L3529" t="s">
        <v>247</v>
      </c>
      <c r="M3529">
        <v>3321900</v>
      </c>
      <c r="N3529">
        <v>0</v>
      </c>
      <c r="O3529">
        <v>3321900</v>
      </c>
      <c r="P3529">
        <v>0</v>
      </c>
      <c r="Q3529" t="s">
        <v>8152</v>
      </c>
      <c r="R3529" t="s">
        <v>3304</v>
      </c>
      <c r="S3529" t="s">
        <v>3459</v>
      </c>
      <c r="T3529" t="s">
        <v>3085</v>
      </c>
      <c r="U3529" t="s">
        <v>8153</v>
      </c>
      <c r="V3529" t="s">
        <v>8154</v>
      </c>
      <c r="W3529" t="s">
        <v>3085</v>
      </c>
      <c r="X3529" t="str">
        <f t="shared" si="55"/>
        <v>Funcionamiento</v>
      </c>
      <c r="Y3529" t="s">
        <v>7991</v>
      </c>
    </row>
    <row r="3530" spans="1:25">
      <c r="A3530" t="s">
        <v>3304</v>
      </c>
      <c r="B3530" t="s">
        <v>3763</v>
      </c>
      <c r="C3530" t="s">
        <v>8151</v>
      </c>
      <c r="D3530" t="s">
        <v>3076</v>
      </c>
      <c r="E3530" t="s">
        <v>3077</v>
      </c>
      <c r="F3530" t="s">
        <v>7990</v>
      </c>
      <c r="G3530" t="s">
        <v>7991</v>
      </c>
      <c r="H3530" t="s">
        <v>318</v>
      </c>
      <c r="I3530" t="s">
        <v>586</v>
      </c>
      <c r="J3530" t="s">
        <v>246</v>
      </c>
      <c r="K3530" t="s">
        <v>3079</v>
      </c>
      <c r="L3530" t="s">
        <v>247</v>
      </c>
      <c r="M3530">
        <v>1731500</v>
      </c>
      <c r="N3530">
        <v>0</v>
      </c>
      <c r="O3530">
        <v>1731500</v>
      </c>
      <c r="P3530">
        <v>0</v>
      </c>
      <c r="Q3530" t="s">
        <v>8152</v>
      </c>
      <c r="R3530" t="s">
        <v>3304</v>
      </c>
      <c r="S3530" t="s">
        <v>3459</v>
      </c>
      <c r="T3530" t="s">
        <v>3085</v>
      </c>
      <c r="U3530" t="s">
        <v>8153</v>
      </c>
      <c r="V3530" t="s">
        <v>8154</v>
      </c>
      <c r="W3530" t="s">
        <v>3085</v>
      </c>
      <c r="X3530" t="str">
        <f t="shared" si="55"/>
        <v>Funcionamiento</v>
      </c>
      <c r="Y3530" t="s">
        <v>7991</v>
      </c>
    </row>
    <row r="3531" spans="1:25">
      <c r="A3531" t="s">
        <v>3304</v>
      </c>
      <c r="B3531" t="s">
        <v>3763</v>
      </c>
      <c r="C3531" t="s">
        <v>8151</v>
      </c>
      <c r="D3531" t="s">
        <v>3076</v>
      </c>
      <c r="E3531" t="s">
        <v>3077</v>
      </c>
      <c r="F3531" t="s">
        <v>7990</v>
      </c>
      <c r="G3531" t="s">
        <v>7991</v>
      </c>
      <c r="H3531" t="s">
        <v>322</v>
      </c>
      <c r="I3531" t="s">
        <v>323</v>
      </c>
      <c r="J3531" t="s">
        <v>246</v>
      </c>
      <c r="K3531" t="s">
        <v>3079</v>
      </c>
      <c r="L3531" t="s">
        <v>247</v>
      </c>
      <c r="M3531">
        <v>1298700</v>
      </c>
      <c r="N3531">
        <v>0</v>
      </c>
      <c r="O3531">
        <v>1298700</v>
      </c>
      <c r="P3531">
        <v>0</v>
      </c>
      <c r="Q3531" t="s">
        <v>8152</v>
      </c>
      <c r="R3531" t="s">
        <v>3304</v>
      </c>
      <c r="S3531" t="s">
        <v>3459</v>
      </c>
      <c r="T3531" t="s">
        <v>3085</v>
      </c>
      <c r="U3531" t="s">
        <v>8153</v>
      </c>
      <c r="V3531" t="s">
        <v>8154</v>
      </c>
      <c r="W3531" t="s">
        <v>3085</v>
      </c>
      <c r="X3531" t="str">
        <f t="shared" si="55"/>
        <v>Funcionamiento</v>
      </c>
      <c r="Y3531" t="s">
        <v>7991</v>
      </c>
    </row>
    <row r="3532" spans="1:25">
      <c r="A3532" t="s">
        <v>3304</v>
      </c>
      <c r="B3532" t="s">
        <v>3763</v>
      </c>
      <c r="C3532" t="s">
        <v>8151</v>
      </c>
      <c r="D3532" t="s">
        <v>3076</v>
      </c>
      <c r="E3532" t="s">
        <v>3077</v>
      </c>
      <c r="F3532" t="s">
        <v>7990</v>
      </c>
      <c r="G3532" t="s">
        <v>7991</v>
      </c>
      <c r="H3532" t="s">
        <v>324</v>
      </c>
      <c r="I3532" t="s">
        <v>325</v>
      </c>
      <c r="J3532" t="s">
        <v>246</v>
      </c>
      <c r="K3532" t="s">
        <v>3079</v>
      </c>
      <c r="L3532" t="s">
        <v>247</v>
      </c>
      <c r="M3532">
        <v>866300</v>
      </c>
      <c r="N3532">
        <v>0</v>
      </c>
      <c r="O3532">
        <v>866300</v>
      </c>
      <c r="P3532">
        <v>0</v>
      </c>
      <c r="Q3532" t="s">
        <v>8152</v>
      </c>
      <c r="R3532" t="s">
        <v>3304</v>
      </c>
      <c r="S3532" t="s">
        <v>3459</v>
      </c>
      <c r="T3532" t="s">
        <v>3085</v>
      </c>
      <c r="U3532" t="s">
        <v>8153</v>
      </c>
      <c r="V3532" t="s">
        <v>8154</v>
      </c>
      <c r="W3532" t="s">
        <v>3085</v>
      </c>
      <c r="X3532" t="str">
        <f t="shared" si="55"/>
        <v>Funcionamiento</v>
      </c>
      <c r="Y3532" t="s">
        <v>7991</v>
      </c>
    </row>
    <row r="3533" spans="1:25">
      <c r="A3533" t="s">
        <v>3304</v>
      </c>
      <c r="B3533" t="s">
        <v>3763</v>
      </c>
      <c r="C3533" t="s">
        <v>8151</v>
      </c>
      <c r="D3533" t="s">
        <v>3076</v>
      </c>
      <c r="E3533" t="s">
        <v>3077</v>
      </c>
      <c r="F3533" t="s">
        <v>7990</v>
      </c>
      <c r="G3533" t="s">
        <v>7991</v>
      </c>
      <c r="H3533" t="s">
        <v>320</v>
      </c>
      <c r="I3533" t="s">
        <v>321</v>
      </c>
      <c r="J3533" t="s">
        <v>246</v>
      </c>
      <c r="K3533" t="s">
        <v>3079</v>
      </c>
      <c r="L3533" t="s">
        <v>247</v>
      </c>
      <c r="M3533">
        <v>466800</v>
      </c>
      <c r="N3533">
        <v>0</v>
      </c>
      <c r="O3533">
        <v>466800</v>
      </c>
      <c r="P3533">
        <v>0</v>
      </c>
      <c r="Q3533" t="s">
        <v>8152</v>
      </c>
      <c r="R3533" t="s">
        <v>3304</v>
      </c>
      <c r="S3533" t="s">
        <v>3459</v>
      </c>
      <c r="T3533" t="s">
        <v>3085</v>
      </c>
      <c r="U3533" t="s">
        <v>8153</v>
      </c>
      <c r="V3533" t="s">
        <v>8154</v>
      </c>
      <c r="W3533" t="s">
        <v>3085</v>
      </c>
      <c r="X3533" t="str">
        <f t="shared" si="55"/>
        <v>Funcionamiento</v>
      </c>
      <c r="Y3533" t="s">
        <v>7991</v>
      </c>
    </row>
    <row r="3534" spans="1:25">
      <c r="A3534" t="s">
        <v>3237</v>
      </c>
      <c r="B3534" t="s">
        <v>3821</v>
      </c>
      <c r="C3534" t="s">
        <v>8155</v>
      </c>
      <c r="D3534" t="s">
        <v>3076</v>
      </c>
      <c r="E3534" t="s">
        <v>3077</v>
      </c>
      <c r="F3534" t="s">
        <v>7990</v>
      </c>
      <c r="G3534" t="s">
        <v>7991</v>
      </c>
      <c r="H3534" t="s">
        <v>292</v>
      </c>
      <c r="I3534" t="s">
        <v>293</v>
      </c>
      <c r="J3534" t="s">
        <v>246</v>
      </c>
      <c r="K3534" t="s">
        <v>3079</v>
      </c>
      <c r="L3534" t="s">
        <v>247</v>
      </c>
      <c r="M3534">
        <v>34186157</v>
      </c>
      <c r="N3534">
        <v>0</v>
      </c>
      <c r="O3534">
        <v>34186157</v>
      </c>
      <c r="P3534">
        <v>0</v>
      </c>
      <c r="Q3534" t="s">
        <v>8156</v>
      </c>
      <c r="R3534" t="s">
        <v>3237</v>
      </c>
      <c r="S3534" t="s">
        <v>4059</v>
      </c>
      <c r="T3534" t="s">
        <v>3085</v>
      </c>
      <c r="U3534" t="s">
        <v>8157</v>
      </c>
      <c r="V3534" t="s">
        <v>8158</v>
      </c>
      <c r="W3534" t="s">
        <v>3086</v>
      </c>
      <c r="X3534" t="str">
        <f t="shared" si="55"/>
        <v>Funcionamiento</v>
      </c>
      <c r="Y3534" t="s">
        <v>7991</v>
      </c>
    </row>
    <row r="3535" spans="1:25">
      <c r="A3535" t="s">
        <v>3237</v>
      </c>
      <c r="B3535" t="s">
        <v>3821</v>
      </c>
      <c r="C3535" t="s">
        <v>8155</v>
      </c>
      <c r="D3535" t="s">
        <v>3076</v>
      </c>
      <c r="E3535" t="s">
        <v>3077</v>
      </c>
      <c r="F3535" t="s">
        <v>7990</v>
      </c>
      <c r="G3535" t="s">
        <v>7991</v>
      </c>
      <c r="H3535" t="s">
        <v>306</v>
      </c>
      <c r="I3535" t="s">
        <v>308</v>
      </c>
      <c r="J3535" t="s">
        <v>246</v>
      </c>
      <c r="K3535" t="s">
        <v>3079</v>
      </c>
      <c r="L3535" t="s">
        <v>247</v>
      </c>
      <c r="M3535">
        <v>53892147</v>
      </c>
      <c r="N3535">
        <v>0</v>
      </c>
      <c r="O3535">
        <v>53892147</v>
      </c>
      <c r="P3535">
        <v>0</v>
      </c>
      <c r="Q3535" t="s">
        <v>8156</v>
      </c>
      <c r="R3535" t="s">
        <v>3237</v>
      </c>
      <c r="S3535" t="s">
        <v>4059</v>
      </c>
      <c r="T3535" t="s">
        <v>3085</v>
      </c>
      <c r="U3535" t="s">
        <v>8157</v>
      </c>
      <c r="V3535" t="s">
        <v>8158</v>
      </c>
      <c r="W3535" t="s">
        <v>3086</v>
      </c>
      <c r="X3535" t="str">
        <f t="shared" si="55"/>
        <v>Funcionamiento</v>
      </c>
      <c r="Y3535" t="s">
        <v>7991</v>
      </c>
    </row>
    <row r="3536" spans="1:25">
      <c r="A3536" t="s">
        <v>3237</v>
      </c>
      <c r="B3536" t="s">
        <v>3821</v>
      </c>
      <c r="C3536" t="s">
        <v>8155</v>
      </c>
      <c r="D3536" t="s">
        <v>3076</v>
      </c>
      <c r="E3536" t="s">
        <v>3077</v>
      </c>
      <c r="F3536" t="s">
        <v>7990</v>
      </c>
      <c r="G3536" t="s">
        <v>7991</v>
      </c>
      <c r="H3536" t="s">
        <v>294</v>
      </c>
      <c r="I3536" t="s">
        <v>296</v>
      </c>
      <c r="J3536" t="s">
        <v>246</v>
      </c>
      <c r="K3536" t="s">
        <v>3079</v>
      </c>
      <c r="L3536" t="s">
        <v>247</v>
      </c>
      <c r="M3536">
        <v>555223</v>
      </c>
      <c r="N3536">
        <v>0</v>
      </c>
      <c r="O3536">
        <v>555223</v>
      </c>
      <c r="P3536">
        <v>0</v>
      </c>
      <c r="Q3536" t="s">
        <v>8156</v>
      </c>
      <c r="R3536" t="s">
        <v>3237</v>
      </c>
      <c r="S3536" t="s">
        <v>4059</v>
      </c>
      <c r="T3536" t="s">
        <v>3085</v>
      </c>
      <c r="U3536" t="s">
        <v>8157</v>
      </c>
      <c r="V3536" t="s">
        <v>8158</v>
      </c>
      <c r="W3536" t="s">
        <v>3086</v>
      </c>
      <c r="X3536" t="str">
        <f t="shared" si="55"/>
        <v>Funcionamiento</v>
      </c>
      <c r="Y3536" t="s">
        <v>7991</v>
      </c>
    </row>
    <row r="3537" spans="1:25">
      <c r="A3537" t="s">
        <v>3237</v>
      </c>
      <c r="B3537" t="s">
        <v>3821</v>
      </c>
      <c r="C3537" t="s">
        <v>8155</v>
      </c>
      <c r="D3537" t="s">
        <v>3076</v>
      </c>
      <c r="E3537" t="s">
        <v>3077</v>
      </c>
      <c r="F3537" t="s">
        <v>7990</v>
      </c>
      <c r="G3537" t="s">
        <v>7991</v>
      </c>
      <c r="H3537" t="s">
        <v>348</v>
      </c>
      <c r="I3537" t="s">
        <v>349</v>
      </c>
      <c r="J3537" t="s">
        <v>246</v>
      </c>
      <c r="K3537" t="s">
        <v>3079</v>
      </c>
      <c r="L3537" t="s">
        <v>247</v>
      </c>
      <c r="M3537">
        <v>1309474</v>
      </c>
      <c r="N3537">
        <v>0</v>
      </c>
      <c r="O3537">
        <v>1309474</v>
      </c>
      <c r="P3537">
        <v>0</v>
      </c>
      <c r="Q3537" t="s">
        <v>8156</v>
      </c>
      <c r="R3537" t="s">
        <v>3237</v>
      </c>
      <c r="S3537" t="s">
        <v>4059</v>
      </c>
      <c r="T3537" t="s">
        <v>3085</v>
      </c>
      <c r="U3537" t="s">
        <v>8157</v>
      </c>
      <c r="V3537" t="s">
        <v>8158</v>
      </c>
      <c r="W3537" t="s">
        <v>3086</v>
      </c>
      <c r="X3537" t="str">
        <f t="shared" si="55"/>
        <v>Funcionamiento</v>
      </c>
      <c r="Y3537" t="s">
        <v>7991</v>
      </c>
    </row>
    <row r="3538" spans="1:25">
      <c r="A3538" t="s">
        <v>3237</v>
      </c>
      <c r="B3538" t="s">
        <v>3821</v>
      </c>
      <c r="C3538" t="s">
        <v>8155</v>
      </c>
      <c r="D3538" t="s">
        <v>3076</v>
      </c>
      <c r="E3538" t="s">
        <v>3077</v>
      </c>
      <c r="F3538" t="s">
        <v>7990</v>
      </c>
      <c r="G3538" t="s">
        <v>7991</v>
      </c>
      <c r="H3538" t="s">
        <v>303</v>
      </c>
      <c r="I3538" t="s">
        <v>305</v>
      </c>
      <c r="J3538" t="s">
        <v>246</v>
      </c>
      <c r="K3538" t="s">
        <v>3079</v>
      </c>
      <c r="L3538" t="s">
        <v>247</v>
      </c>
      <c r="M3538">
        <v>682420</v>
      </c>
      <c r="N3538">
        <v>0</v>
      </c>
      <c r="O3538">
        <v>682420</v>
      </c>
      <c r="P3538">
        <v>0</v>
      </c>
      <c r="Q3538" t="s">
        <v>8156</v>
      </c>
      <c r="R3538" t="s">
        <v>3237</v>
      </c>
      <c r="S3538" t="s">
        <v>4059</v>
      </c>
      <c r="T3538" t="s">
        <v>3085</v>
      </c>
      <c r="U3538" t="s">
        <v>8157</v>
      </c>
      <c r="V3538" t="s">
        <v>8158</v>
      </c>
      <c r="W3538" t="s">
        <v>3086</v>
      </c>
      <c r="X3538" t="str">
        <f t="shared" si="55"/>
        <v>Funcionamiento</v>
      </c>
      <c r="Y3538" t="s">
        <v>7991</v>
      </c>
    </row>
    <row r="3539" spans="1:25">
      <c r="A3539" t="s">
        <v>3237</v>
      </c>
      <c r="B3539" t="s">
        <v>3821</v>
      </c>
      <c r="C3539" t="s">
        <v>8155</v>
      </c>
      <c r="D3539" t="s">
        <v>3076</v>
      </c>
      <c r="E3539" t="s">
        <v>3077</v>
      </c>
      <c r="F3539" t="s">
        <v>7990</v>
      </c>
      <c r="G3539" t="s">
        <v>7991</v>
      </c>
      <c r="H3539" t="s">
        <v>309</v>
      </c>
      <c r="I3539" t="s">
        <v>311</v>
      </c>
      <c r="J3539" t="s">
        <v>246</v>
      </c>
      <c r="K3539" t="s">
        <v>3079</v>
      </c>
      <c r="L3539" t="s">
        <v>247</v>
      </c>
      <c r="M3539">
        <v>5242642</v>
      </c>
      <c r="N3539">
        <v>-3947023</v>
      </c>
      <c r="O3539">
        <v>1295619</v>
      </c>
      <c r="P3539">
        <v>0</v>
      </c>
      <c r="Q3539" t="s">
        <v>8156</v>
      </c>
      <c r="R3539" t="s">
        <v>3237</v>
      </c>
      <c r="S3539" t="s">
        <v>4059</v>
      </c>
      <c r="T3539" t="s">
        <v>3085</v>
      </c>
      <c r="U3539" t="s">
        <v>8157</v>
      </c>
      <c r="V3539" t="s">
        <v>8158</v>
      </c>
      <c r="W3539" t="s">
        <v>3086</v>
      </c>
      <c r="X3539" t="str">
        <f t="shared" si="55"/>
        <v>Funcionamiento</v>
      </c>
      <c r="Y3539" t="s">
        <v>7991</v>
      </c>
    </row>
    <row r="3540" spans="1:25">
      <c r="A3540" t="s">
        <v>3237</v>
      </c>
      <c r="B3540" t="s">
        <v>3821</v>
      </c>
      <c r="C3540" t="s">
        <v>8155</v>
      </c>
      <c r="D3540" t="s">
        <v>3076</v>
      </c>
      <c r="E3540" t="s">
        <v>3077</v>
      </c>
      <c r="F3540" t="s">
        <v>7990</v>
      </c>
      <c r="G3540" t="s">
        <v>7991</v>
      </c>
      <c r="H3540" t="s">
        <v>312</v>
      </c>
      <c r="I3540" t="s">
        <v>3333</v>
      </c>
      <c r="J3540" t="s">
        <v>246</v>
      </c>
      <c r="K3540" t="s">
        <v>3079</v>
      </c>
      <c r="L3540" t="s">
        <v>247</v>
      </c>
      <c r="M3540">
        <v>658266</v>
      </c>
      <c r="N3540">
        <v>0</v>
      </c>
      <c r="O3540">
        <v>658266</v>
      </c>
      <c r="P3540">
        <v>0</v>
      </c>
      <c r="Q3540" t="s">
        <v>8156</v>
      </c>
      <c r="R3540" t="s">
        <v>3237</v>
      </c>
      <c r="S3540" t="s">
        <v>4059</v>
      </c>
      <c r="T3540" t="s">
        <v>3085</v>
      </c>
      <c r="U3540" t="s">
        <v>8157</v>
      </c>
      <c r="V3540" t="s">
        <v>8158</v>
      </c>
      <c r="W3540" t="s">
        <v>3086</v>
      </c>
      <c r="X3540" t="str">
        <f t="shared" si="55"/>
        <v>Funcionamiento</v>
      </c>
      <c r="Y3540" t="s">
        <v>7991</v>
      </c>
    </row>
    <row r="3541" spans="1:25">
      <c r="A3541" t="s">
        <v>3237</v>
      </c>
      <c r="B3541" t="s">
        <v>3821</v>
      </c>
      <c r="C3541" t="s">
        <v>8155</v>
      </c>
      <c r="D3541" t="s">
        <v>3076</v>
      </c>
      <c r="E3541" t="s">
        <v>3077</v>
      </c>
      <c r="F3541" t="s">
        <v>7990</v>
      </c>
      <c r="G3541" t="s">
        <v>7991</v>
      </c>
      <c r="H3541" t="s">
        <v>331</v>
      </c>
      <c r="I3541" t="s">
        <v>587</v>
      </c>
      <c r="J3541" t="s">
        <v>246</v>
      </c>
      <c r="K3541" t="s">
        <v>3079</v>
      </c>
      <c r="L3541" t="s">
        <v>247</v>
      </c>
      <c r="M3541">
        <v>5882740</v>
      </c>
      <c r="N3541">
        <v>-4385581</v>
      </c>
      <c r="O3541">
        <v>1497159</v>
      </c>
      <c r="P3541">
        <v>0</v>
      </c>
      <c r="Q3541" t="s">
        <v>8156</v>
      </c>
      <c r="R3541" t="s">
        <v>3237</v>
      </c>
      <c r="S3541" t="s">
        <v>4059</v>
      </c>
      <c r="T3541" t="s">
        <v>3085</v>
      </c>
      <c r="U3541" t="s">
        <v>8157</v>
      </c>
      <c r="V3541" t="s">
        <v>8158</v>
      </c>
      <c r="W3541" t="s">
        <v>3086</v>
      </c>
      <c r="X3541" t="str">
        <f t="shared" si="55"/>
        <v>Funcionamiento</v>
      </c>
      <c r="Y3541" t="s">
        <v>7991</v>
      </c>
    </row>
    <row r="3542" spans="1:25">
      <c r="A3542" t="s">
        <v>3237</v>
      </c>
      <c r="B3542" t="s">
        <v>3821</v>
      </c>
      <c r="C3542" t="s">
        <v>8155</v>
      </c>
      <c r="D3542" t="s">
        <v>3076</v>
      </c>
      <c r="E3542" t="s">
        <v>3077</v>
      </c>
      <c r="F3542" t="s">
        <v>7990</v>
      </c>
      <c r="G3542" t="s">
        <v>7991</v>
      </c>
      <c r="H3542" t="s">
        <v>333</v>
      </c>
      <c r="I3542" t="s">
        <v>335</v>
      </c>
      <c r="J3542" t="s">
        <v>246</v>
      </c>
      <c r="K3542" t="s">
        <v>3079</v>
      </c>
      <c r="L3542" t="s">
        <v>247</v>
      </c>
      <c r="M3542">
        <v>404985</v>
      </c>
      <c r="N3542">
        <v>-313996</v>
      </c>
      <c r="O3542">
        <v>90989</v>
      </c>
      <c r="P3542">
        <v>0</v>
      </c>
      <c r="Q3542" t="s">
        <v>8156</v>
      </c>
      <c r="R3542" t="s">
        <v>3237</v>
      </c>
      <c r="S3542" t="s">
        <v>4059</v>
      </c>
      <c r="T3542" t="s">
        <v>3085</v>
      </c>
      <c r="U3542" t="s">
        <v>8157</v>
      </c>
      <c r="V3542" t="s">
        <v>8158</v>
      </c>
      <c r="W3542" t="s">
        <v>3086</v>
      </c>
      <c r="X3542" t="str">
        <f t="shared" si="55"/>
        <v>Funcionamiento</v>
      </c>
      <c r="Y3542" t="s">
        <v>7991</v>
      </c>
    </row>
    <row r="3543" spans="1:25">
      <c r="A3543" t="s">
        <v>3237</v>
      </c>
      <c r="B3543" t="s">
        <v>3821</v>
      </c>
      <c r="C3543" t="s">
        <v>8155</v>
      </c>
      <c r="D3543" t="s">
        <v>3076</v>
      </c>
      <c r="E3543" t="s">
        <v>3077</v>
      </c>
      <c r="F3543" t="s">
        <v>7990</v>
      </c>
      <c r="G3543" t="s">
        <v>7991</v>
      </c>
      <c r="H3543" t="s">
        <v>336</v>
      </c>
      <c r="I3543" t="s">
        <v>337</v>
      </c>
      <c r="J3543" t="s">
        <v>246</v>
      </c>
      <c r="K3543" t="s">
        <v>3079</v>
      </c>
      <c r="L3543" t="s">
        <v>247</v>
      </c>
      <c r="M3543">
        <v>2354967</v>
      </c>
      <c r="N3543">
        <v>0</v>
      </c>
      <c r="O3543">
        <v>2354967</v>
      </c>
      <c r="P3543">
        <v>0</v>
      </c>
      <c r="Q3543" t="s">
        <v>8156</v>
      </c>
      <c r="R3543" t="s">
        <v>3237</v>
      </c>
      <c r="S3543" t="s">
        <v>4059</v>
      </c>
      <c r="T3543" t="s">
        <v>3085</v>
      </c>
      <c r="U3543" t="s">
        <v>8157</v>
      </c>
      <c r="V3543" t="s">
        <v>8158</v>
      </c>
      <c r="W3543" t="s">
        <v>3086</v>
      </c>
      <c r="X3543" t="str">
        <f t="shared" si="55"/>
        <v>Funcionamiento</v>
      </c>
      <c r="Y3543" t="s">
        <v>7991</v>
      </c>
    </row>
    <row r="3544" spans="1:25">
      <c r="A3544" t="s">
        <v>3317</v>
      </c>
      <c r="B3544" t="s">
        <v>3821</v>
      </c>
      <c r="C3544" t="s">
        <v>8159</v>
      </c>
      <c r="D3544" t="s">
        <v>3076</v>
      </c>
      <c r="E3544" t="s">
        <v>3077</v>
      </c>
      <c r="F3544" t="s">
        <v>7990</v>
      </c>
      <c r="G3544" t="s">
        <v>7991</v>
      </c>
      <c r="H3544" t="s">
        <v>322</v>
      </c>
      <c r="I3544" t="s">
        <v>323</v>
      </c>
      <c r="J3544" t="s">
        <v>246</v>
      </c>
      <c r="K3544" t="s">
        <v>3079</v>
      </c>
      <c r="L3544" t="s">
        <v>247</v>
      </c>
      <c r="M3544">
        <v>1308300</v>
      </c>
      <c r="N3544">
        <v>0</v>
      </c>
      <c r="O3544">
        <v>1308300</v>
      </c>
      <c r="P3544">
        <v>0</v>
      </c>
      <c r="Q3544" t="s">
        <v>8160</v>
      </c>
      <c r="R3544" t="s">
        <v>3317</v>
      </c>
      <c r="S3544" t="s">
        <v>3932</v>
      </c>
      <c r="T3544" t="s">
        <v>3085</v>
      </c>
      <c r="U3544" t="s">
        <v>8161</v>
      </c>
      <c r="V3544" t="s">
        <v>8162</v>
      </c>
      <c r="W3544" t="s">
        <v>3085</v>
      </c>
      <c r="X3544" t="str">
        <f t="shared" si="55"/>
        <v>Funcionamiento</v>
      </c>
      <c r="Y3544" t="s">
        <v>7991</v>
      </c>
    </row>
    <row r="3545" spans="1:25">
      <c r="A3545" t="s">
        <v>3317</v>
      </c>
      <c r="B3545" t="s">
        <v>3821</v>
      </c>
      <c r="C3545" t="s">
        <v>8159</v>
      </c>
      <c r="D3545" t="s">
        <v>3076</v>
      </c>
      <c r="E3545" t="s">
        <v>3077</v>
      </c>
      <c r="F3545" t="s">
        <v>7990</v>
      </c>
      <c r="G3545" t="s">
        <v>7991</v>
      </c>
      <c r="H3545" t="s">
        <v>314</v>
      </c>
      <c r="I3545" t="s">
        <v>582</v>
      </c>
      <c r="J3545" t="s">
        <v>246</v>
      </c>
      <c r="K3545" t="s">
        <v>3079</v>
      </c>
      <c r="L3545" t="s">
        <v>247</v>
      </c>
      <c r="M3545">
        <v>4670800</v>
      </c>
      <c r="N3545">
        <v>0</v>
      </c>
      <c r="O3545">
        <v>4670800</v>
      </c>
      <c r="P3545">
        <v>0</v>
      </c>
      <c r="Q3545" t="s">
        <v>8160</v>
      </c>
      <c r="R3545" t="s">
        <v>3317</v>
      </c>
      <c r="S3545" t="s">
        <v>3932</v>
      </c>
      <c r="T3545" t="s">
        <v>3085</v>
      </c>
      <c r="U3545" t="s">
        <v>8161</v>
      </c>
      <c r="V3545" t="s">
        <v>8162</v>
      </c>
      <c r="W3545" t="s">
        <v>3085</v>
      </c>
      <c r="X3545" t="str">
        <f t="shared" si="55"/>
        <v>Funcionamiento</v>
      </c>
      <c r="Y3545" t="s">
        <v>7991</v>
      </c>
    </row>
    <row r="3546" spans="1:25">
      <c r="A3546" t="s">
        <v>3317</v>
      </c>
      <c r="B3546" t="s">
        <v>3821</v>
      </c>
      <c r="C3546" t="s">
        <v>8159</v>
      </c>
      <c r="D3546" t="s">
        <v>3076</v>
      </c>
      <c r="E3546" t="s">
        <v>3077</v>
      </c>
      <c r="F3546" t="s">
        <v>7990</v>
      </c>
      <c r="G3546" t="s">
        <v>7991</v>
      </c>
      <c r="H3546" t="s">
        <v>324</v>
      </c>
      <c r="I3546" t="s">
        <v>325</v>
      </c>
      <c r="J3546" t="s">
        <v>246</v>
      </c>
      <c r="K3546" t="s">
        <v>3079</v>
      </c>
      <c r="L3546" t="s">
        <v>247</v>
      </c>
      <c r="M3546">
        <v>872400</v>
      </c>
      <c r="N3546">
        <v>0</v>
      </c>
      <c r="O3546">
        <v>872400</v>
      </c>
      <c r="P3546">
        <v>0</v>
      </c>
      <c r="Q3546" t="s">
        <v>8160</v>
      </c>
      <c r="R3546" t="s">
        <v>3317</v>
      </c>
      <c r="S3546" t="s">
        <v>3932</v>
      </c>
      <c r="T3546" t="s">
        <v>3085</v>
      </c>
      <c r="U3546" t="s">
        <v>8161</v>
      </c>
      <c r="V3546" t="s">
        <v>8162</v>
      </c>
      <c r="W3546" t="s">
        <v>3085</v>
      </c>
      <c r="X3546" t="str">
        <f t="shared" si="55"/>
        <v>Funcionamiento</v>
      </c>
      <c r="Y3546" t="s">
        <v>7991</v>
      </c>
    </row>
    <row r="3547" spans="1:25">
      <c r="A3547" t="s">
        <v>3317</v>
      </c>
      <c r="B3547" t="s">
        <v>3821</v>
      </c>
      <c r="C3547" t="s">
        <v>8159</v>
      </c>
      <c r="D3547" t="s">
        <v>3076</v>
      </c>
      <c r="E3547" t="s">
        <v>3077</v>
      </c>
      <c r="F3547" t="s">
        <v>7990</v>
      </c>
      <c r="G3547" t="s">
        <v>7991</v>
      </c>
      <c r="H3547" t="s">
        <v>316</v>
      </c>
      <c r="I3547" t="s">
        <v>583</v>
      </c>
      <c r="J3547" t="s">
        <v>246</v>
      </c>
      <c r="K3547" t="s">
        <v>3079</v>
      </c>
      <c r="L3547" t="s">
        <v>247</v>
      </c>
      <c r="M3547">
        <v>3308600</v>
      </c>
      <c r="N3547">
        <v>0</v>
      </c>
      <c r="O3547">
        <v>3308600</v>
      </c>
      <c r="P3547">
        <v>0</v>
      </c>
      <c r="Q3547" t="s">
        <v>8160</v>
      </c>
      <c r="R3547" t="s">
        <v>3317</v>
      </c>
      <c r="S3547" t="s">
        <v>3932</v>
      </c>
      <c r="T3547" t="s">
        <v>3085</v>
      </c>
      <c r="U3547" t="s">
        <v>8161</v>
      </c>
      <c r="V3547" t="s">
        <v>8162</v>
      </c>
      <c r="W3547" t="s">
        <v>3085</v>
      </c>
      <c r="X3547" t="str">
        <f t="shared" si="55"/>
        <v>Funcionamiento</v>
      </c>
      <c r="Y3547" t="s">
        <v>7991</v>
      </c>
    </row>
    <row r="3548" spans="1:25">
      <c r="A3548" t="s">
        <v>3317</v>
      </c>
      <c r="B3548" t="s">
        <v>3821</v>
      </c>
      <c r="C3548" t="s">
        <v>8159</v>
      </c>
      <c r="D3548" t="s">
        <v>3076</v>
      </c>
      <c r="E3548" t="s">
        <v>3077</v>
      </c>
      <c r="F3548" t="s">
        <v>7990</v>
      </c>
      <c r="G3548" t="s">
        <v>7991</v>
      </c>
      <c r="H3548" t="s">
        <v>320</v>
      </c>
      <c r="I3548" t="s">
        <v>321</v>
      </c>
      <c r="J3548" t="s">
        <v>246</v>
      </c>
      <c r="K3548" t="s">
        <v>3079</v>
      </c>
      <c r="L3548" t="s">
        <v>247</v>
      </c>
      <c r="M3548">
        <v>443400</v>
      </c>
      <c r="N3548">
        <v>0</v>
      </c>
      <c r="O3548">
        <v>443400</v>
      </c>
      <c r="P3548">
        <v>0</v>
      </c>
      <c r="Q3548" t="s">
        <v>8160</v>
      </c>
      <c r="R3548" t="s">
        <v>3317</v>
      </c>
      <c r="S3548" t="s">
        <v>3932</v>
      </c>
      <c r="T3548" t="s">
        <v>3085</v>
      </c>
      <c r="U3548" t="s">
        <v>8161</v>
      </c>
      <c r="V3548" t="s">
        <v>8162</v>
      </c>
      <c r="W3548" t="s">
        <v>3085</v>
      </c>
      <c r="X3548" t="str">
        <f t="shared" si="55"/>
        <v>Funcionamiento</v>
      </c>
      <c r="Y3548" t="s">
        <v>7991</v>
      </c>
    </row>
    <row r="3549" spans="1:25">
      <c r="A3549" t="s">
        <v>3317</v>
      </c>
      <c r="B3549" t="s">
        <v>3821</v>
      </c>
      <c r="C3549" t="s">
        <v>8159</v>
      </c>
      <c r="D3549" t="s">
        <v>3076</v>
      </c>
      <c r="E3549" t="s">
        <v>3077</v>
      </c>
      <c r="F3549" t="s">
        <v>7990</v>
      </c>
      <c r="G3549" t="s">
        <v>7991</v>
      </c>
      <c r="H3549" t="s">
        <v>318</v>
      </c>
      <c r="I3549" t="s">
        <v>586</v>
      </c>
      <c r="J3549" t="s">
        <v>246</v>
      </c>
      <c r="K3549" t="s">
        <v>3079</v>
      </c>
      <c r="L3549" t="s">
        <v>247</v>
      </c>
      <c r="M3549">
        <v>1743800</v>
      </c>
      <c r="N3549">
        <v>0</v>
      </c>
      <c r="O3549">
        <v>1743800</v>
      </c>
      <c r="P3549">
        <v>0</v>
      </c>
      <c r="Q3549" t="s">
        <v>8160</v>
      </c>
      <c r="R3549" t="s">
        <v>3317</v>
      </c>
      <c r="S3549" t="s">
        <v>3932</v>
      </c>
      <c r="T3549" t="s">
        <v>3085</v>
      </c>
      <c r="U3549" t="s">
        <v>8161</v>
      </c>
      <c r="V3549" t="s">
        <v>8162</v>
      </c>
      <c r="W3549" t="s">
        <v>3085</v>
      </c>
      <c r="X3549" t="str">
        <f t="shared" si="55"/>
        <v>Funcionamiento</v>
      </c>
      <c r="Y3549" t="s">
        <v>7991</v>
      </c>
    </row>
    <row r="3550" spans="1:25">
      <c r="A3550" t="s">
        <v>3325</v>
      </c>
      <c r="B3550" t="s">
        <v>4985</v>
      </c>
      <c r="C3550" t="s">
        <v>8163</v>
      </c>
      <c r="D3550" t="s">
        <v>3076</v>
      </c>
      <c r="E3550" t="s">
        <v>3077</v>
      </c>
      <c r="F3550" t="s">
        <v>3149</v>
      </c>
      <c r="G3550" t="s">
        <v>7991</v>
      </c>
      <c r="H3550" t="s">
        <v>437</v>
      </c>
      <c r="I3550" t="s">
        <v>649</v>
      </c>
      <c r="J3550" t="s">
        <v>246</v>
      </c>
      <c r="K3550" t="s">
        <v>3079</v>
      </c>
      <c r="L3550" t="s">
        <v>247</v>
      </c>
      <c r="M3550">
        <v>210518</v>
      </c>
      <c r="N3550">
        <v>0</v>
      </c>
      <c r="O3550">
        <v>210518</v>
      </c>
      <c r="P3550">
        <v>0</v>
      </c>
      <c r="Q3550" t="s">
        <v>8164</v>
      </c>
      <c r="R3550" t="s">
        <v>3325</v>
      </c>
      <c r="S3550" t="s">
        <v>3209</v>
      </c>
      <c r="T3550" t="s">
        <v>8165</v>
      </c>
      <c r="U3550" t="s">
        <v>8166</v>
      </c>
      <c r="V3550" t="s">
        <v>8167</v>
      </c>
      <c r="W3550" t="s">
        <v>3085</v>
      </c>
      <c r="X3550" t="str">
        <f t="shared" si="55"/>
        <v>Inversión</v>
      </c>
      <c r="Y3550" t="s">
        <v>3157</v>
      </c>
    </row>
    <row r="3551" spans="1:25">
      <c r="A3551" t="s">
        <v>3257</v>
      </c>
      <c r="B3551" t="s">
        <v>3862</v>
      </c>
      <c r="C3551" t="s">
        <v>8168</v>
      </c>
      <c r="D3551" t="s">
        <v>3076</v>
      </c>
      <c r="E3551" t="s">
        <v>3077</v>
      </c>
      <c r="F3551" t="s">
        <v>7990</v>
      </c>
      <c r="G3551" t="s">
        <v>7991</v>
      </c>
      <c r="H3551" t="s">
        <v>309</v>
      </c>
      <c r="I3551" t="s">
        <v>311</v>
      </c>
      <c r="J3551" t="s">
        <v>246</v>
      </c>
      <c r="K3551" t="s">
        <v>3079</v>
      </c>
      <c r="L3551" t="s">
        <v>247</v>
      </c>
      <c r="M3551">
        <v>6538261</v>
      </c>
      <c r="N3551">
        <v>0</v>
      </c>
      <c r="O3551">
        <v>6538261</v>
      </c>
      <c r="P3551">
        <v>0</v>
      </c>
      <c r="Q3551" t="s">
        <v>8169</v>
      </c>
      <c r="R3551" t="s">
        <v>3257</v>
      </c>
      <c r="S3551" t="s">
        <v>8170</v>
      </c>
      <c r="T3551" t="s">
        <v>3085</v>
      </c>
      <c r="U3551" t="s">
        <v>8171</v>
      </c>
      <c r="V3551" t="s">
        <v>8172</v>
      </c>
      <c r="W3551" t="s">
        <v>3085</v>
      </c>
      <c r="X3551" t="str">
        <f t="shared" si="55"/>
        <v>Funcionamiento</v>
      </c>
      <c r="Y3551" t="s">
        <v>7991</v>
      </c>
    </row>
    <row r="3552" spans="1:25">
      <c r="A3552" t="s">
        <v>3257</v>
      </c>
      <c r="B3552" t="s">
        <v>3862</v>
      </c>
      <c r="C3552" t="s">
        <v>8168</v>
      </c>
      <c r="D3552" t="s">
        <v>3076</v>
      </c>
      <c r="E3552" t="s">
        <v>3077</v>
      </c>
      <c r="F3552" t="s">
        <v>7990</v>
      </c>
      <c r="G3552" t="s">
        <v>7991</v>
      </c>
      <c r="H3552" t="s">
        <v>312</v>
      </c>
      <c r="I3552" t="s">
        <v>3333</v>
      </c>
      <c r="J3552" t="s">
        <v>246</v>
      </c>
      <c r="K3552" t="s">
        <v>3079</v>
      </c>
      <c r="L3552" t="s">
        <v>247</v>
      </c>
      <c r="M3552">
        <v>805690</v>
      </c>
      <c r="N3552">
        <v>0</v>
      </c>
      <c r="O3552">
        <v>805690</v>
      </c>
      <c r="P3552">
        <v>0</v>
      </c>
      <c r="Q3552" t="s">
        <v>8169</v>
      </c>
      <c r="R3552" t="s">
        <v>3257</v>
      </c>
      <c r="S3552" t="s">
        <v>8170</v>
      </c>
      <c r="T3552" t="s">
        <v>3085</v>
      </c>
      <c r="U3552" t="s">
        <v>8171</v>
      </c>
      <c r="V3552" t="s">
        <v>8172</v>
      </c>
      <c r="W3552" t="s">
        <v>3085</v>
      </c>
      <c r="X3552" t="str">
        <f t="shared" si="55"/>
        <v>Funcionamiento</v>
      </c>
      <c r="Y3552" t="s">
        <v>7991</v>
      </c>
    </row>
    <row r="3553" spans="1:25">
      <c r="A3553" t="s">
        <v>3257</v>
      </c>
      <c r="B3553" t="s">
        <v>3862</v>
      </c>
      <c r="C3553" t="s">
        <v>8168</v>
      </c>
      <c r="D3553" t="s">
        <v>3076</v>
      </c>
      <c r="E3553" t="s">
        <v>3077</v>
      </c>
      <c r="F3553" t="s">
        <v>7990</v>
      </c>
      <c r="G3553" t="s">
        <v>7991</v>
      </c>
      <c r="H3553" t="s">
        <v>333</v>
      </c>
      <c r="I3553" t="s">
        <v>335</v>
      </c>
      <c r="J3553" t="s">
        <v>246</v>
      </c>
      <c r="K3553" t="s">
        <v>3079</v>
      </c>
      <c r="L3553" t="s">
        <v>247</v>
      </c>
      <c r="M3553">
        <v>495974</v>
      </c>
      <c r="N3553">
        <v>0</v>
      </c>
      <c r="O3553">
        <v>495974</v>
      </c>
      <c r="P3553">
        <v>0</v>
      </c>
      <c r="Q3553" t="s">
        <v>8169</v>
      </c>
      <c r="R3553" t="s">
        <v>3257</v>
      </c>
      <c r="S3553" t="s">
        <v>8170</v>
      </c>
      <c r="T3553" t="s">
        <v>3085</v>
      </c>
      <c r="U3553" t="s">
        <v>8171</v>
      </c>
      <c r="V3553" t="s">
        <v>8172</v>
      </c>
      <c r="W3553" t="s">
        <v>3085</v>
      </c>
      <c r="X3553" t="str">
        <f t="shared" si="55"/>
        <v>Funcionamiento</v>
      </c>
      <c r="Y3553" t="s">
        <v>7991</v>
      </c>
    </row>
    <row r="3554" spans="1:25">
      <c r="A3554" t="s">
        <v>3257</v>
      </c>
      <c r="B3554" t="s">
        <v>3862</v>
      </c>
      <c r="C3554" t="s">
        <v>8168</v>
      </c>
      <c r="D3554" t="s">
        <v>3076</v>
      </c>
      <c r="E3554" t="s">
        <v>3077</v>
      </c>
      <c r="F3554" t="s">
        <v>7990</v>
      </c>
      <c r="G3554" t="s">
        <v>7991</v>
      </c>
      <c r="H3554" t="s">
        <v>303</v>
      </c>
      <c r="I3554" t="s">
        <v>305</v>
      </c>
      <c r="J3554" t="s">
        <v>246</v>
      </c>
      <c r="K3554" t="s">
        <v>3079</v>
      </c>
      <c r="L3554" t="s">
        <v>247</v>
      </c>
      <c r="M3554">
        <v>682420</v>
      </c>
      <c r="N3554">
        <v>0</v>
      </c>
      <c r="O3554">
        <v>682420</v>
      </c>
      <c r="P3554">
        <v>0</v>
      </c>
      <c r="Q3554" t="s">
        <v>8169</v>
      </c>
      <c r="R3554" t="s">
        <v>3257</v>
      </c>
      <c r="S3554" t="s">
        <v>8170</v>
      </c>
      <c r="T3554" t="s">
        <v>3085</v>
      </c>
      <c r="U3554" t="s">
        <v>8171</v>
      </c>
      <c r="V3554" t="s">
        <v>8172</v>
      </c>
      <c r="W3554" t="s">
        <v>3085</v>
      </c>
      <c r="X3554" t="str">
        <f t="shared" si="55"/>
        <v>Funcionamiento</v>
      </c>
      <c r="Y3554" t="s">
        <v>7991</v>
      </c>
    </row>
    <row r="3555" spans="1:25">
      <c r="A3555" t="s">
        <v>3257</v>
      </c>
      <c r="B3555" t="s">
        <v>3862</v>
      </c>
      <c r="C3555" t="s">
        <v>8168</v>
      </c>
      <c r="D3555" t="s">
        <v>3076</v>
      </c>
      <c r="E3555" t="s">
        <v>3077</v>
      </c>
      <c r="F3555" t="s">
        <v>7990</v>
      </c>
      <c r="G3555" t="s">
        <v>7991</v>
      </c>
      <c r="H3555" t="s">
        <v>348</v>
      </c>
      <c r="I3555" t="s">
        <v>349</v>
      </c>
      <c r="J3555" t="s">
        <v>246</v>
      </c>
      <c r="K3555" t="s">
        <v>3079</v>
      </c>
      <c r="L3555" t="s">
        <v>247</v>
      </c>
      <c r="M3555">
        <v>1008060</v>
      </c>
      <c r="N3555">
        <v>0</v>
      </c>
      <c r="O3555">
        <v>1008060</v>
      </c>
      <c r="P3555">
        <v>0</v>
      </c>
      <c r="Q3555" t="s">
        <v>8169</v>
      </c>
      <c r="R3555" t="s">
        <v>3257</v>
      </c>
      <c r="S3555" t="s">
        <v>8170</v>
      </c>
      <c r="T3555" t="s">
        <v>3085</v>
      </c>
      <c r="U3555" t="s">
        <v>8171</v>
      </c>
      <c r="V3555" t="s">
        <v>8172</v>
      </c>
      <c r="W3555" t="s">
        <v>3085</v>
      </c>
      <c r="X3555" t="str">
        <f t="shared" si="55"/>
        <v>Funcionamiento</v>
      </c>
      <c r="Y3555" t="s">
        <v>7991</v>
      </c>
    </row>
    <row r="3556" spans="1:25">
      <c r="A3556" t="s">
        <v>3257</v>
      </c>
      <c r="B3556" t="s">
        <v>3862</v>
      </c>
      <c r="C3556" t="s">
        <v>8168</v>
      </c>
      <c r="D3556" t="s">
        <v>3076</v>
      </c>
      <c r="E3556" t="s">
        <v>3077</v>
      </c>
      <c r="F3556" t="s">
        <v>7990</v>
      </c>
      <c r="G3556" t="s">
        <v>7991</v>
      </c>
      <c r="H3556" t="s">
        <v>294</v>
      </c>
      <c r="I3556" t="s">
        <v>296</v>
      </c>
      <c r="J3556" t="s">
        <v>246</v>
      </c>
      <c r="K3556" t="s">
        <v>3079</v>
      </c>
      <c r="L3556" t="s">
        <v>247</v>
      </c>
      <c r="M3556">
        <v>649964</v>
      </c>
      <c r="N3556">
        <v>0</v>
      </c>
      <c r="O3556">
        <v>649964</v>
      </c>
      <c r="P3556">
        <v>0</v>
      </c>
      <c r="Q3556" t="s">
        <v>8169</v>
      </c>
      <c r="R3556" t="s">
        <v>3257</v>
      </c>
      <c r="S3556" t="s">
        <v>8170</v>
      </c>
      <c r="T3556" t="s">
        <v>3085</v>
      </c>
      <c r="U3556" t="s">
        <v>8171</v>
      </c>
      <c r="V3556" t="s">
        <v>8172</v>
      </c>
      <c r="W3556" t="s">
        <v>3085</v>
      </c>
      <c r="X3556" t="str">
        <f t="shared" si="55"/>
        <v>Funcionamiento</v>
      </c>
      <c r="Y3556" t="s">
        <v>7991</v>
      </c>
    </row>
    <row r="3557" spans="1:25">
      <c r="A3557" t="s">
        <v>3257</v>
      </c>
      <c r="B3557" t="s">
        <v>3862</v>
      </c>
      <c r="C3557" t="s">
        <v>8168</v>
      </c>
      <c r="D3557" t="s">
        <v>3076</v>
      </c>
      <c r="E3557" t="s">
        <v>3077</v>
      </c>
      <c r="F3557" t="s">
        <v>7990</v>
      </c>
      <c r="G3557" t="s">
        <v>7991</v>
      </c>
      <c r="H3557" t="s">
        <v>331</v>
      </c>
      <c r="I3557" t="s">
        <v>587</v>
      </c>
      <c r="J3557" t="s">
        <v>246</v>
      </c>
      <c r="K3557" t="s">
        <v>3079</v>
      </c>
      <c r="L3557" t="s">
        <v>247</v>
      </c>
      <c r="M3557">
        <v>6392965</v>
      </c>
      <c r="N3557">
        <v>0</v>
      </c>
      <c r="O3557">
        <v>6392965</v>
      </c>
      <c r="P3557">
        <v>0</v>
      </c>
      <c r="Q3557" t="s">
        <v>8169</v>
      </c>
      <c r="R3557" t="s">
        <v>3257</v>
      </c>
      <c r="S3557" t="s">
        <v>8170</v>
      </c>
      <c r="T3557" t="s">
        <v>3085</v>
      </c>
      <c r="U3557" t="s">
        <v>8171</v>
      </c>
      <c r="V3557" t="s">
        <v>8172</v>
      </c>
      <c r="W3557" t="s">
        <v>3085</v>
      </c>
      <c r="X3557" t="str">
        <f t="shared" si="55"/>
        <v>Funcionamiento</v>
      </c>
      <c r="Y3557" t="s">
        <v>7991</v>
      </c>
    </row>
    <row r="3558" spans="1:25">
      <c r="A3558" t="s">
        <v>3257</v>
      </c>
      <c r="B3558" t="s">
        <v>3862</v>
      </c>
      <c r="C3558" t="s">
        <v>8168</v>
      </c>
      <c r="D3558" t="s">
        <v>3076</v>
      </c>
      <c r="E3558" t="s">
        <v>3077</v>
      </c>
      <c r="F3558" t="s">
        <v>7990</v>
      </c>
      <c r="G3558" t="s">
        <v>7991</v>
      </c>
      <c r="H3558" t="s">
        <v>336</v>
      </c>
      <c r="I3558" t="s">
        <v>337</v>
      </c>
      <c r="J3558" t="s">
        <v>246</v>
      </c>
      <c r="K3558" t="s">
        <v>3079</v>
      </c>
      <c r="L3558" t="s">
        <v>247</v>
      </c>
      <c r="M3558">
        <v>2354967</v>
      </c>
      <c r="N3558">
        <v>0</v>
      </c>
      <c r="O3558">
        <v>2354967</v>
      </c>
      <c r="P3558">
        <v>0</v>
      </c>
      <c r="Q3558" t="s">
        <v>8169</v>
      </c>
      <c r="R3558" t="s">
        <v>3257</v>
      </c>
      <c r="S3558" t="s">
        <v>8170</v>
      </c>
      <c r="T3558" t="s">
        <v>3085</v>
      </c>
      <c r="U3558" t="s">
        <v>8171</v>
      </c>
      <c r="V3558" t="s">
        <v>8172</v>
      </c>
      <c r="W3558" t="s">
        <v>3085</v>
      </c>
      <c r="X3558" t="str">
        <f t="shared" si="55"/>
        <v>Funcionamiento</v>
      </c>
      <c r="Y3558" t="s">
        <v>7991</v>
      </c>
    </row>
    <row r="3559" spans="1:25">
      <c r="A3559" t="s">
        <v>3257</v>
      </c>
      <c r="B3559" t="s">
        <v>3862</v>
      </c>
      <c r="C3559" t="s">
        <v>8168</v>
      </c>
      <c r="D3559" t="s">
        <v>3076</v>
      </c>
      <c r="E3559" t="s">
        <v>3077</v>
      </c>
      <c r="F3559" t="s">
        <v>7990</v>
      </c>
      <c r="G3559" t="s">
        <v>7991</v>
      </c>
      <c r="H3559" t="s">
        <v>292</v>
      </c>
      <c r="I3559" t="s">
        <v>293</v>
      </c>
      <c r="J3559" t="s">
        <v>246</v>
      </c>
      <c r="K3559" t="s">
        <v>3079</v>
      </c>
      <c r="L3559" t="s">
        <v>247</v>
      </c>
      <c r="M3559">
        <v>37716685</v>
      </c>
      <c r="N3559">
        <v>0</v>
      </c>
      <c r="O3559">
        <v>37716685</v>
      </c>
      <c r="P3559">
        <v>0</v>
      </c>
      <c r="Q3559" t="s">
        <v>8169</v>
      </c>
      <c r="R3559" t="s">
        <v>3257</v>
      </c>
      <c r="S3559" t="s">
        <v>8170</v>
      </c>
      <c r="T3559" t="s">
        <v>3085</v>
      </c>
      <c r="U3559" t="s">
        <v>8171</v>
      </c>
      <c r="V3559" t="s">
        <v>8172</v>
      </c>
      <c r="W3559" t="s">
        <v>3085</v>
      </c>
      <c r="X3559" t="str">
        <f t="shared" si="55"/>
        <v>Funcionamiento</v>
      </c>
      <c r="Y3559" t="s">
        <v>7991</v>
      </c>
    </row>
    <row r="3560" spans="1:25">
      <c r="A3560" t="s">
        <v>3245</v>
      </c>
      <c r="B3560" t="s">
        <v>4139</v>
      </c>
      <c r="C3560" t="s">
        <v>8173</v>
      </c>
      <c r="D3560" t="s">
        <v>3076</v>
      </c>
      <c r="E3560" t="s">
        <v>3077</v>
      </c>
      <c r="F3560" t="s">
        <v>7990</v>
      </c>
      <c r="G3560" t="s">
        <v>7991</v>
      </c>
      <c r="H3560" t="s">
        <v>314</v>
      </c>
      <c r="I3560" t="s">
        <v>582</v>
      </c>
      <c r="J3560" t="s">
        <v>246</v>
      </c>
      <c r="K3560" t="s">
        <v>3079</v>
      </c>
      <c r="L3560" t="s">
        <v>247</v>
      </c>
      <c r="M3560">
        <v>4791200</v>
      </c>
      <c r="N3560">
        <v>0</v>
      </c>
      <c r="O3560">
        <v>4791200</v>
      </c>
      <c r="P3560">
        <v>0</v>
      </c>
      <c r="Q3560" t="s">
        <v>8174</v>
      </c>
      <c r="R3560" t="s">
        <v>3245</v>
      </c>
      <c r="S3560" t="s">
        <v>5588</v>
      </c>
      <c r="T3560" t="s">
        <v>3085</v>
      </c>
      <c r="U3560" t="s">
        <v>8175</v>
      </c>
      <c r="V3560" t="s">
        <v>8176</v>
      </c>
      <c r="W3560" t="s">
        <v>3085</v>
      </c>
      <c r="X3560" t="str">
        <f t="shared" si="55"/>
        <v>Funcionamiento</v>
      </c>
      <c r="Y3560" t="s">
        <v>7991</v>
      </c>
    </row>
    <row r="3561" spans="1:25">
      <c r="A3561" t="s">
        <v>3245</v>
      </c>
      <c r="B3561" t="s">
        <v>4139</v>
      </c>
      <c r="C3561" t="s">
        <v>8173</v>
      </c>
      <c r="D3561" t="s">
        <v>3076</v>
      </c>
      <c r="E3561" t="s">
        <v>3077</v>
      </c>
      <c r="F3561" t="s">
        <v>7990</v>
      </c>
      <c r="G3561" t="s">
        <v>7991</v>
      </c>
      <c r="H3561" t="s">
        <v>316</v>
      </c>
      <c r="I3561" t="s">
        <v>583</v>
      </c>
      <c r="J3561" t="s">
        <v>246</v>
      </c>
      <c r="K3561" t="s">
        <v>3079</v>
      </c>
      <c r="L3561" t="s">
        <v>247</v>
      </c>
      <c r="M3561">
        <v>3394100</v>
      </c>
      <c r="N3561">
        <v>0</v>
      </c>
      <c r="O3561">
        <v>3394100</v>
      </c>
      <c r="P3561">
        <v>0</v>
      </c>
      <c r="Q3561" t="s">
        <v>8174</v>
      </c>
      <c r="R3561" t="s">
        <v>3245</v>
      </c>
      <c r="S3561" t="s">
        <v>5588</v>
      </c>
      <c r="T3561" t="s">
        <v>3085</v>
      </c>
      <c r="U3561" t="s">
        <v>8175</v>
      </c>
      <c r="V3561" t="s">
        <v>8176</v>
      </c>
      <c r="W3561" t="s">
        <v>3085</v>
      </c>
      <c r="X3561" t="str">
        <f t="shared" si="55"/>
        <v>Funcionamiento</v>
      </c>
      <c r="Y3561" t="s">
        <v>7991</v>
      </c>
    </row>
    <row r="3562" spans="1:25">
      <c r="A3562" t="s">
        <v>3245</v>
      </c>
      <c r="B3562" t="s">
        <v>4139</v>
      </c>
      <c r="C3562" t="s">
        <v>8173</v>
      </c>
      <c r="D3562" t="s">
        <v>3076</v>
      </c>
      <c r="E3562" t="s">
        <v>3077</v>
      </c>
      <c r="F3562" t="s">
        <v>7990</v>
      </c>
      <c r="G3562" t="s">
        <v>7991</v>
      </c>
      <c r="H3562" t="s">
        <v>318</v>
      </c>
      <c r="I3562" t="s">
        <v>586</v>
      </c>
      <c r="J3562" t="s">
        <v>246</v>
      </c>
      <c r="K3562" t="s">
        <v>3079</v>
      </c>
      <c r="L3562" t="s">
        <v>247</v>
      </c>
      <c r="M3562">
        <v>1875700</v>
      </c>
      <c r="N3562">
        <v>0</v>
      </c>
      <c r="O3562">
        <v>1875700</v>
      </c>
      <c r="P3562">
        <v>0</v>
      </c>
      <c r="Q3562" t="s">
        <v>8174</v>
      </c>
      <c r="R3562" t="s">
        <v>3245</v>
      </c>
      <c r="S3562" t="s">
        <v>5588</v>
      </c>
      <c r="T3562" t="s">
        <v>3085</v>
      </c>
      <c r="U3562" t="s">
        <v>8175</v>
      </c>
      <c r="V3562" t="s">
        <v>8176</v>
      </c>
      <c r="W3562" t="s">
        <v>3085</v>
      </c>
      <c r="X3562" t="str">
        <f t="shared" si="55"/>
        <v>Funcionamiento</v>
      </c>
      <c r="Y3562" t="s">
        <v>7991</v>
      </c>
    </row>
    <row r="3563" spans="1:25">
      <c r="A3563" t="s">
        <v>3245</v>
      </c>
      <c r="B3563" t="s">
        <v>4139</v>
      </c>
      <c r="C3563" t="s">
        <v>8173</v>
      </c>
      <c r="D3563" t="s">
        <v>3076</v>
      </c>
      <c r="E3563" t="s">
        <v>3077</v>
      </c>
      <c r="F3563" t="s">
        <v>7990</v>
      </c>
      <c r="G3563" t="s">
        <v>7991</v>
      </c>
      <c r="H3563" t="s">
        <v>320</v>
      </c>
      <c r="I3563" t="s">
        <v>321</v>
      </c>
      <c r="J3563" t="s">
        <v>246</v>
      </c>
      <c r="K3563" t="s">
        <v>3079</v>
      </c>
      <c r="L3563" t="s">
        <v>247</v>
      </c>
      <c r="M3563">
        <v>504900</v>
      </c>
      <c r="N3563">
        <v>0</v>
      </c>
      <c r="O3563">
        <v>504900</v>
      </c>
      <c r="P3563">
        <v>0</v>
      </c>
      <c r="Q3563" t="s">
        <v>8174</v>
      </c>
      <c r="R3563" t="s">
        <v>3245</v>
      </c>
      <c r="S3563" t="s">
        <v>5588</v>
      </c>
      <c r="T3563" t="s">
        <v>3085</v>
      </c>
      <c r="U3563" t="s">
        <v>8175</v>
      </c>
      <c r="V3563" t="s">
        <v>8176</v>
      </c>
      <c r="W3563" t="s">
        <v>3085</v>
      </c>
      <c r="X3563" t="str">
        <f t="shared" si="55"/>
        <v>Funcionamiento</v>
      </c>
      <c r="Y3563" t="s">
        <v>7991</v>
      </c>
    </row>
    <row r="3564" spans="1:25">
      <c r="A3564" t="s">
        <v>3245</v>
      </c>
      <c r="B3564" t="s">
        <v>4139</v>
      </c>
      <c r="C3564" t="s">
        <v>8173</v>
      </c>
      <c r="D3564" t="s">
        <v>3076</v>
      </c>
      <c r="E3564" t="s">
        <v>3077</v>
      </c>
      <c r="F3564" t="s">
        <v>7990</v>
      </c>
      <c r="G3564" t="s">
        <v>7991</v>
      </c>
      <c r="H3564" t="s">
        <v>324</v>
      </c>
      <c r="I3564" t="s">
        <v>325</v>
      </c>
      <c r="J3564" t="s">
        <v>246</v>
      </c>
      <c r="K3564" t="s">
        <v>3079</v>
      </c>
      <c r="L3564" t="s">
        <v>247</v>
      </c>
      <c r="M3564">
        <v>938400</v>
      </c>
      <c r="N3564">
        <v>0</v>
      </c>
      <c r="O3564">
        <v>938400</v>
      </c>
      <c r="P3564">
        <v>0</v>
      </c>
      <c r="Q3564" t="s">
        <v>8174</v>
      </c>
      <c r="R3564" t="s">
        <v>3245</v>
      </c>
      <c r="S3564" t="s">
        <v>5588</v>
      </c>
      <c r="T3564" t="s">
        <v>3085</v>
      </c>
      <c r="U3564" t="s">
        <v>8175</v>
      </c>
      <c r="V3564" t="s">
        <v>8176</v>
      </c>
      <c r="W3564" t="s">
        <v>3085</v>
      </c>
      <c r="X3564" t="str">
        <f t="shared" si="55"/>
        <v>Funcionamiento</v>
      </c>
      <c r="Y3564" t="s">
        <v>7991</v>
      </c>
    </row>
    <row r="3565" spans="1:25">
      <c r="A3565" t="s">
        <v>3245</v>
      </c>
      <c r="B3565" t="s">
        <v>4139</v>
      </c>
      <c r="C3565" t="s">
        <v>8173</v>
      </c>
      <c r="D3565" t="s">
        <v>3076</v>
      </c>
      <c r="E3565" t="s">
        <v>3077</v>
      </c>
      <c r="F3565" t="s">
        <v>7990</v>
      </c>
      <c r="G3565" t="s">
        <v>7991</v>
      </c>
      <c r="H3565" t="s">
        <v>322</v>
      </c>
      <c r="I3565" t="s">
        <v>323</v>
      </c>
      <c r="J3565" t="s">
        <v>246</v>
      </c>
      <c r="K3565" t="s">
        <v>3079</v>
      </c>
      <c r="L3565" t="s">
        <v>247</v>
      </c>
      <c r="M3565">
        <v>1406900</v>
      </c>
      <c r="N3565">
        <v>0</v>
      </c>
      <c r="O3565">
        <v>1406900</v>
      </c>
      <c r="P3565">
        <v>0</v>
      </c>
      <c r="Q3565" t="s">
        <v>8174</v>
      </c>
      <c r="R3565" t="s">
        <v>3245</v>
      </c>
      <c r="S3565" t="s">
        <v>5588</v>
      </c>
      <c r="T3565" t="s">
        <v>3085</v>
      </c>
      <c r="U3565" t="s">
        <v>8175</v>
      </c>
      <c r="V3565" t="s">
        <v>8176</v>
      </c>
      <c r="W3565" t="s">
        <v>3085</v>
      </c>
      <c r="X3565" t="str">
        <f t="shared" si="55"/>
        <v>Funcionamiento</v>
      </c>
      <c r="Y3565" t="s">
        <v>7991</v>
      </c>
    </row>
    <row r="3566" spans="1:25">
      <c r="A3566" t="s">
        <v>3336</v>
      </c>
      <c r="B3566" t="s">
        <v>4139</v>
      </c>
      <c r="C3566" t="s">
        <v>8177</v>
      </c>
      <c r="D3566" t="s">
        <v>3076</v>
      </c>
      <c r="E3566" t="s">
        <v>3077</v>
      </c>
      <c r="F3566" t="s">
        <v>7990</v>
      </c>
      <c r="G3566" t="s">
        <v>7991</v>
      </c>
      <c r="H3566" t="s">
        <v>314</v>
      </c>
      <c r="I3566" t="s">
        <v>582</v>
      </c>
      <c r="J3566" t="s">
        <v>246</v>
      </c>
      <c r="K3566" t="s">
        <v>3079</v>
      </c>
      <c r="L3566" t="s">
        <v>247</v>
      </c>
      <c r="M3566">
        <v>3889600</v>
      </c>
      <c r="N3566">
        <v>0</v>
      </c>
      <c r="O3566">
        <v>3889600</v>
      </c>
      <c r="P3566">
        <v>0</v>
      </c>
      <c r="Q3566" t="s">
        <v>8178</v>
      </c>
      <c r="R3566" t="s">
        <v>3336</v>
      </c>
      <c r="S3566" t="s">
        <v>3499</v>
      </c>
      <c r="T3566" t="s">
        <v>3085</v>
      </c>
      <c r="U3566" t="s">
        <v>8179</v>
      </c>
      <c r="V3566" t="s">
        <v>8180</v>
      </c>
      <c r="W3566" t="s">
        <v>3085</v>
      </c>
      <c r="X3566" t="str">
        <f t="shared" si="55"/>
        <v>Funcionamiento</v>
      </c>
      <c r="Y3566" t="s">
        <v>7991</v>
      </c>
    </row>
    <row r="3567" spans="1:25">
      <c r="A3567" t="s">
        <v>3073</v>
      </c>
      <c r="B3567" t="s">
        <v>3074</v>
      </c>
      <c r="C3567" t="s">
        <v>8181</v>
      </c>
      <c r="D3567" t="s">
        <v>3076</v>
      </c>
      <c r="E3567" t="s">
        <v>3077</v>
      </c>
      <c r="F3567" t="s">
        <v>8182</v>
      </c>
      <c r="G3567" t="s">
        <v>8183</v>
      </c>
      <c r="H3567" t="s">
        <v>340</v>
      </c>
      <c r="I3567" t="s">
        <v>341</v>
      </c>
      <c r="J3567" t="s">
        <v>246</v>
      </c>
      <c r="K3567" t="s">
        <v>3079</v>
      </c>
      <c r="L3567" t="s">
        <v>247</v>
      </c>
      <c r="M3567">
        <v>22000000</v>
      </c>
      <c r="N3567">
        <v>2301582</v>
      </c>
      <c r="O3567">
        <v>24301582</v>
      </c>
      <c r="P3567">
        <v>0</v>
      </c>
      <c r="Q3567" t="s">
        <v>8184</v>
      </c>
      <c r="R3567" t="s">
        <v>3073</v>
      </c>
      <c r="S3567" t="s">
        <v>8185</v>
      </c>
      <c r="T3567" t="s">
        <v>8186</v>
      </c>
      <c r="U3567" t="s">
        <v>8187</v>
      </c>
      <c r="V3567" t="s">
        <v>8188</v>
      </c>
      <c r="W3567" t="s">
        <v>3085</v>
      </c>
      <c r="X3567" t="str">
        <f t="shared" si="55"/>
        <v>Funcionamiento</v>
      </c>
      <c r="Y3567" t="s">
        <v>8183</v>
      </c>
    </row>
    <row r="3568" spans="1:25">
      <c r="A3568" t="s">
        <v>3086</v>
      </c>
      <c r="B3568" t="s">
        <v>3074</v>
      </c>
      <c r="C3568" t="s">
        <v>8189</v>
      </c>
      <c r="D3568" t="s">
        <v>3076</v>
      </c>
      <c r="E3568" t="s">
        <v>3331</v>
      </c>
      <c r="F3568" t="s">
        <v>8182</v>
      </c>
      <c r="G3568" t="s">
        <v>8183</v>
      </c>
      <c r="H3568" t="s">
        <v>382</v>
      </c>
      <c r="I3568" t="s">
        <v>383</v>
      </c>
      <c r="J3568" t="s">
        <v>246</v>
      </c>
      <c r="K3568" t="s">
        <v>3079</v>
      </c>
      <c r="L3568" t="s">
        <v>247</v>
      </c>
      <c r="M3568">
        <v>45380400</v>
      </c>
      <c r="N3568">
        <v>-45380400</v>
      </c>
      <c r="O3568">
        <v>0</v>
      </c>
      <c r="P3568">
        <v>0</v>
      </c>
      <c r="Q3568" t="s">
        <v>8190</v>
      </c>
      <c r="R3568" t="s">
        <v>3086</v>
      </c>
      <c r="S3568" t="s">
        <v>3100</v>
      </c>
      <c r="T3568" t="s">
        <v>3085</v>
      </c>
      <c r="U3568" t="s">
        <v>3085</v>
      </c>
      <c r="V3568" t="s">
        <v>3085</v>
      </c>
      <c r="W3568" t="s">
        <v>3085</v>
      </c>
      <c r="X3568" t="str">
        <f t="shared" si="55"/>
        <v>Funcionamiento</v>
      </c>
      <c r="Y3568" t="s">
        <v>8183</v>
      </c>
    </row>
    <row r="3569" spans="1:25">
      <c r="A3569" t="s">
        <v>3093</v>
      </c>
      <c r="B3569" t="s">
        <v>3074</v>
      </c>
      <c r="C3569" t="s">
        <v>8191</v>
      </c>
      <c r="D3569" t="s">
        <v>3076</v>
      </c>
      <c r="E3569" t="s">
        <v>3331</v>
      </c>
      <c r="F3569" t="s">
        <v>8182</v>
      </c>
      <c r="G3569" t="s">
        <v>8183</v>
      </c>
      <c r="H3569" t="s">
        <v>382</v>
      </c>
      <c r="I3569" t="s">
        <v>383</v>
      </c>
      <c r="J3569" t="s">
        <v>246</v>
      </c>
      <c r="K3569" t="s">
        <v>3079</v>
      </c>
      <c r="L3569" t="s">
        <v>247</v>
      </c>
      <c r="M3569">
        <v>4698000</v>
      </c>
      <c r="N3569">
        <v>-4698000</v>
      </c>
      <c r="O3569">
        <v>0</v>
      </c>
      <c r="P3569">
        <v>0</v>
      </c>
      <c r="Q3569" t="s">
        <v>8192</v>
      </c>
      <c r="R3569" t="s">
        <v>3093</v>
      </c>
      <c r="S3569" t="s">
        <v>3085</v>
      </c>
      <c r="T3569" t="s">
        <v>3085</v>
      </c>
      <c r="U3569" t="s">
        <v>3085</v>
      </c>
      <c r="V3569" t="s">
        <v>3085</v>
      </c>
      <c r="W3569" t="s">
        <v>3085</v>
      </c>
      <c r="X3569" t="str">
        <f t="shared" si="55"/>
        <v>Funcionamiento</v>
      </c>
      <c r="Y3569" t="s">
        <v>8183</v>
      </c>
    </row>
    <row r="3570" spans="1:25">
      <c r="A3570" t="s">
        <v>3100</v>
      </c>
      <c r="B3570" t="s">
        <v>3074</v>
      </c>
      <c r="C3570" t="s">
        <v>8193</v>
      </c>
      <c r="D3570" t="s">
        <v>3076</v>
      </c>
      <c r="E3570" t="s">
        <v>3077</v>
      </c>
      <c r="F3570" t="s">
        <v>8182</v>
      </c>
      <c r="G3570" t="s">
        <v>8183</v>
      </c>
      <c r="H3570" t="s">
        <v>342</v>
      </c>
      <c r="I3570" t="s">
        <v>343</v>
      </c>
      <c r="J3570" t="s">
        <v>246</v>
      </c>
      <c r="K3570" t="s">
        <v>3079</v>
      </c>
      <c r="L3570" t="s">
        <v>247</v>
      </c>
      <c r="M3570">
        <v>4000000</v>
      </c>
      <c r="N3570">
        <v>763850</v>
      </c>
      <c r="O3570">
        <v>4763850</v>
      </c>
      <c r="P3570">
        <v>0</v>
      </c>
      <c r="Q3570" t="s">
        <v>8194</v>
      </c>
      <c r="R3570" t="s">
        <v>3100</v>
      </c>
      <c r="S3570" t="s">
        <v>8195</v>
      </c>
      <c r="T3570" t="s">
        <v>8196</v>
      </c>
      <c r="U3570" t="s">
        <v>8197</v>
      </c>
      <c r="V3570" t="s">
        <v>8198</v>
      </c>
      <c r="W3570" t="s">
        <v>3085</v>
      </c>
      <c r="X3570" t="str">
        <f t="shared" si="55"/>
        <v>Funcionamiento</v>
      </c>
      <c r="Y3570" t="s">
        <v>8183</v>
      </c>
    </row>
    <row r="3571" spans="1:25">
      <c r="A3571" t="s">
        <v>3107</v>
      </c>
      <c r="B3571" t="s">
        <v>3074</v>
      </c>
      <c r="C3571" t="s">
        <v>8199</v>
      </c>
      <c r="D3571" t="s">
        <v>3076</v>
      </c>
      <c r="E3571" t="s">
        <v>3077</v>
      </c>
      <c r="F3571" t="s">
        <v>8182</v>
      </c>
      <c r="G3571" t="s">
        <v>8183</v>
      </c>
      <c r="H3571" t="s">
        <v>344</v>
      </c>
      <c r="I3571" t="s">
        <v>345</v>
      </c>
      <c r="J3571" t="s">
        <v>246</v>
      </c>
      <c r="K3571" t="s">
        <v>3079</v>
      </c>
      <c r="L3571" t="s">
        <v>247</v>
      </c>
      <c r="M3571">
        <v>1800000</v>
      </c>
      <c r="N3571">
        <v>-275856</v>
      </c>
      <c r="O3571">
        <v>1524144</v>
      </c>
      <c r="P3571">
        <v>0</v>
      </c>
      <c r="Q3571" t="s">
        <v>8200</v>
      </c>
      <c r="R3571" t="s">
        <v>3107</v>
      </c>
      <c r="S3571" t="s">
        <v>8201</v>
      </c>
      <c r="T3571" t="s">
        <v>8202</v>
      </c>
      <c r="U3571" t="s">
        <v>8203</v>
      </c>
      <c r="V3571" t="s">
        <v>8204</v>
      </c>
      <c r="W3571" t="s">
        <v>3085</v>
      </c>
      <c r="X3571" t="str">
        <f t="shared" si="55"/>
        <v>Funcionamiento</v>
      </c>
      <c r="Y3571" t="s">
        <v>8183</v>
      </c>
    </row>
    <row r="3572" spans="1:25">
      <c r="A3572" t="s">
        <v>3111</v>
      </c>
      <c r="B3572" t="s">
        <v>5998</v>
      </c>
      <c r="C3572" t="s">
        <v>8205</v>
      </c>
      <c r="D3572" t="s">
        <v>3076</v>
      </c>
      <c r="E3572" t="s">
        <v>3077</v>
      </c>
      <c r="F3572" t="s">
        <v>8182</v>
      </c>
      <c r="G3572" t="s">
        <v>8183</v>
      </c>
      <c r="H3572" t="s">
        <v>352</v>
      </c>
      <c r="I3572" t="s">
        <v>353</v>
      </c>
      <c r="J3572" t="s">
        <v>253</v>
      </c>
      <c r="K3572" t="s">
        <v>3115</v>
      </c>
      <c r="L3572" t="s">
        <v>247</v>
      </c>
      <c r="M3572">
        <v>653000</v>
      </c>
      <c r="N3572">
        <v>0</v>
      </c>
      <c r="O3572">
        <v>653000</v>
      </c>
      <c r="P3572">
        <v>0</v>
      </c>
      <c r="Q3572" t="s">
        <v>8206</v>
      </c>
      <c r="R3572" t="s">
        <v>3111</v>
      </c>
      <c r="S3572" t="s">
        <v>3093</v>
      </c>
      <c r="T3572" t="s">
        <v>3304</v>
      </c>
      <c r="U3572" t="s">
        <v>3378</v>
      </c>
      <c r="V3572" t="s">
        <v>8207</v>
      </c>
      <c r="W3572" t="s">
        <v>3085</v>
      </c>
      <c r="X3572" t="str">
        <f t="shared" si="55"/>
        <v>Funcionamiento</v>
      </c>
      <c r="Y3572" t="s">
        <v>8183</v>
      </c>
    </row>
    <row r="3573" spans="1:25">
      <c r="A3573" t="s">
        <v>3117</v>
      </c>
      <c r="B3573" t="s">
        <v>3902</v>
      </c>
      <c r="C3573" t="s">
        <v>8208</v>
      </c>
      <c r="D3573" t="s">
        <v>3076</v>
      </c>
      <c r="E3573" t="s">
        <v>3077</v>
      </c>
      <c r="F3573" t="s">
        <v>8182</v>
      </c>
      <c r="G3573" t="s">
        <v>8183</v>
      </c>
      <c r="H3573" t="s">
        <v>360</v>
      </c>
      <c r="I3573" t="s">
        <v>361</v>
      </c>
      <c r="J3573" t="s">
        <v>246</v>
      </c>
      <c r="K3573" t="s">
        <v>3079</v>
      </c>
      <c r="L3573" t="s">
        <v>247</v>
      </c>
      <c r="M3573">
        <v>45380400</v>
      </c>
      <c r="N3573">
        <v>1724700</v>
      </c>
      <c r="O3573">
        <v>47105100</v>
      </c>
      <c r="P3573">
        <v>0</v>
      </c>
      <c r="Q3573" t="s">
        <v>8190</v>
      </c>
      <c r="R3573" t="s">
        <v>3117</v>
      </c>
      <c r="S3573" t="s">
        <v>3124</v>
      </c>
      <c r="T3573" t="s">
        <v>3208</v>
      </c>
      <c r="U3573" t="s">
        <v>8209</v>
      </c>
      <c r="V3573" t="s">
        <v>8210</v>
      </c>
      <c r="W3573" t="s">
        <v>3085</v>
      </c>
      <c r="X3573" t="str">
        <f t="shared" si="55"/>
        <v>Funcionamiento</v>
      </c>
      <c r="Y3573" t="s">
        <v>8183</v>
      </c>
    </row>
    <row r="3574" spans="1:25">
      <c r="A3574" t="s">
        <v>3127</v>
      </c>
      <c r="B3574" t="s">
        <v>3902</v>
      </c>
      <c r="C3574" t="s">
        <v>8211</v>
      </c>
      <c r="D3574" t="s">
        <v>3076</v>
      </c>
      <c r="E3574" t="s">
        <v>3399</v>
      </c>
      <c r="F3574" t="s">
        <v>8182</v>
      </c>
      <c r="G3574" t="s">
        <v>8183</v>
      </c>
      <c r="H3574" t="s">
        <v>360</v>
      </c>
      <c r="I3574" t="s">
        <v>361</v>
      </c>
      <c r="J3574" t="s">
        <v>246</v>
      </c>
      <c r="K3574" t="s">
        <v>3079</v>
      </c>
      <c r="L3574" t="s">
        <v>247</v>
      </c>
      <c r="M3574">
        <v>4698000</v>
      </c>
      <c r="N3574">
        <v>-4698000</v>
      </c>
      <c r="O3574">
        <v>0</v>
      </c>
      <c r="P3574">
        <v>0</v>
      </c>
      <c r="Q3574" t="s">
        <v>8212</v>
      </c>
      <c r="R3574" t="s">
        <v>3127</v>
      </c>
      <c r="S3574" t="s">
        <v>3085</v>
      </c>
      <c r="T3574" t="s">
        <v>3085</v>
      </c>
      <c r="U3574" t="s">
        <v>3085</v>
      </c>
      <c r="V3574" t="s">
        <v>3085</v>
      </c>
      <c r="W3574" t="s">
        <v>3085</v>
      </c>
      <c r="X3574" t="str">
        <f t="shared" si="55"/>
        <v>Funcionamiento</v>
      </c>
      <c r="Y3574" t="s">
        <v>8183</v>
      </c>
    </row>
    <row r="3575" spans="1:25">
      <c r="A3575" t="s">
        <v>3124</v>
      </c>
      <c r="B3575" t="s">
        <v>3910</v>
      </c>
      <c r="C3575" t="s">
        <v>8213</v>
      </c>
      <c r="D3575" t="s">
        <v>3076</v>
      </c>
      <c r="E3575" t="s">
        <v>3077</v>
      </c>
      <c r="F3575" t="s">
        <v>8182</v>
      </c>
      <c r="G3575" t="s">
        <v>8183</v>
      </c>
      <c r="H3575" t="s">
        <v>292</v>
      </c>
      <c r="I3575" t="s">
        <v>293</v>
      </c>
      <c r="J3575" t="s">
        <v>246</v>
      </c>
      <c r="K3575" t="s">
        <v>3079</v>
      </c>
      <c r="L3575" t="s">
        <v>247</v>
      </c>
      <c r="M3575">
        <v>44997651</v>
      </c>
      <c r="N3575">
        <v>0</v>
      </c>
      <c r="O3575">
        <v>44997651</v>
      </c>
      <c r="P3575">
        <v>0</v>
      </c>
      <c r="Q3575" t="s">
        <v>8214</v>
      </c>
      <c r="R3575" t="s">
        <v>3124</v>
      </c>
      <c r="S3575" t="s">
        <v>8215</v>
      </c>
      <c r="T3575" t="s">
        <v>3085</v>
      </c>
      <c r="U3575" t="s">
        <v>8216</v>
      </c>
      <c r="V3575" t="s">
        <v>8217</v>
      </c>
      <c r="W3575" t="s">
        <v>3085</v>
      </c>
      <c r="X3575" t="str">
        <f t="shared" si="55"/>
        <v>Funcionamiento</v>
      </c>
      <c r="Y3575" t="s">
        <v>8183</v>
      </c>
    </row>
    <row r="3576" spans="1:25">
      <c r="A3576" t="s">
        <v>3124</v>
      </c>
      <c r="B3576" t="s">
        <v>3910</v>
      </c>
      <c r="C3576" t="s">
        <v>8213</v>
      </c>
      <c r="D3576" t="s">
        <v>3076</v>
      </c>
      <c r="E3576" t="s">
        <v>3077</v>
      </c>
      <c r="F3576" t="s">
        <v>8182</v>
      </c>
      <c r="G3576" t="s">
        <v>8183</v>
      </c>
      <c r="H3576" t="s">
        <v>303</v>
      </c>
      <c r="I3576" t="s">
        <v>305</v>
      </c>
      <c r="J3576" t="s">
        <v>246</v>
      </c>
      <c r="K3576" t="s">
        <v>3079</v>
      </c>
      <c r="L3576" t="s">
        <v>247</v>
      </c>
      <c r="M3576">
        <v>2252308</v>
      </c>
      <c r="N3576">
        <v>0</v>
      </c>
      <c r="O3576">
        <v>2252308</v>
      </c>
      <c r="P3576">
        <v>0</v>
      </c>
      <c r="Q3576" t="s">
        <v>8214</v>
      </c>
      <c r="R3576" t="s">
        <v>3124</v>
      </c>
      <c r="S3576" t="s">
        <v>8215</v>
      </c>
      <c r="T3576" t="s">
        <v>3085</v>
      </c>
      <c r="U3576" t="s">
        <v>8216</v>
      </c>
      <c r="V3576" t="s">
        <v>8217</v>
      </c>
      <c r="W3576" t="s">
        <v>3085</v>
      </c>
      <c r="X3576" t="str">
        <f t="shared" si="55"/>
        <v>Funcionamiento</v>
      </c>
      <c r="Y3576" t="s">
        <v>8183</v>
      </c>
    </row>
    <row r="3577" spans="1:25">
      <c r="A3577" t="s">
        <v>3124</v>
      </c>
      <c r="B3577" t="s">
        <v>3910</v>
      </c>
      <c r="C3577" t="s">
        <v>8213</v>
      </c>
      <c r="D3577" t="s">
        <v>3076</v>
      </c>
      <c r="E3577" t="s">
        <v>3077</v>
      </c>
      <c r="F3577" t="s">
        <v>8182</v>
      </c>
      <c r="G3577" t="s">
        <v>8183</v>
      </c>
      <c r="H3577" t="s">
        <v>358</v>
      </c>
      <c r="I3577" t="s">
        <v>359</v>
      </c>
      <c r="J3577" t="s">
        <v>246</v>
      </c>
      <c r="K3577" t="s">
        <v>3079</v>
      </c>
      <c r="L3577" t="s">
        <v>247</v>
      </c>
      <c r="M3577">
        <v>628904</v>
      </c>
      <c r="N3577">
        <v>0</v>
      </c>
      <c r="O3577">
        <v>628904</v>
      </c>
      <c r="P3577">
        <v>0</v>
      </c>
      <c r="Q3577" t="s">
        <v>8214</v>
      </c>
      <c r="R3577" t="s">
        <v>3124</v>
      </c>
      <c r="S3577" t="s">
        <v>8215</v>
      </c>
      <c r="T3577" t="s">
        <v>3085</v>
      </c>
      <c r="U3577" t="s">
        <v>8216</v>
      </c>
      <c r="V3577" t="s">
        <v>8217</v>
      </c>
      <c r="W3577" t="s">
        <v>3085</v>
      </c>
      <c r="X3577" t="str">
        <f t="shared" si="55"/>
        <v>Funcionamiento</v>
      </c>
      <c r="Y3577" t="s">
        <v>8183</v>
      </c>
    </row>
    <row r="3578" spans="1:25">
      <c r="A3578" t="s">
        <v>3124</v>
      </c>
      <c r="B3578" t="s">
        <v>3910</v>
      </c>
      <c r="C3578" t="s">
        <v>8213</v>
      </c>
      <c r="D3578" t="s">
        <v>3076</v>
      </c>
      <c r="E3578" t="s">
        <v>3077</v>
      </c>
      <c r="F3578" t="s">
        <v>8182</v>
      </c>
      <c r="G3578" t="s">
        <v>8183</v>
      </c>
      <c r="H3578" t="s">
        <v>294</v>
      </c>
      <c r="I3578" t="s">
        <v>296</v>
      </c>
      <c r="J3578" t="s">
        <v>246</v>
      </c>
      <c r="K3578" t="s">
        <v>3079</v>
      </c>
      <c r="L3578" t="s">
        <v>247</v>
      </c>
      <c r="M3578">
        <v>964128</v>
      </c>
      <c r="N3578">
        <v>0</v>
      </c>
      <c r="O3578">
        <v>964128</v>
      </c>
      <c r="P3578">
        <v>0</v>
      </c>
      <c r="Q3578" t="s">
        <v>8214</v>
      </c>
      <c r="R3578" t="s">
        <v>3124</v>
      </c>
      <c r="S3578" t="s">
        <v>8215</v>
      </c>
      <c r="T3578" t="s">
        <v>3085</v>
      </c>
      <c r="U3578" t="s">
        <v>8216</v>
      </c>
      <c r="V3578" t="s">
        <v>8217</v>
      </c>
      <c r="W3578" t="s">
        <v>3085</v>
      </c>
      <c r="X3578" t="str">
        <f t="shared" si="55"/>
        <v>Funcionamiento</v>
      </c>
      <c r="Y3578" t="s">
        <v>8183</v>
      </c>
    </row>
    <row r="3579" spans="1:25">
      <c r="A3579" t="s">
        <v>3124</v>
      </c>
      <c r="B3579" t="s">
        <v>3910</v>
      </c>
      <c r="C3579" t="s">
        <v>8213</v>
      </c>
      <c r="D3579" t="s">
        <v>3076</v>
      </c>
      <c r="E3579" t="s">
        <v>3077</v>
      </c>
      <c r="F3579" t="s">
        <v>8182</v>
      </c>
      <c r="G3579" t="s">
        <v>8183</v>
      </c>
      <c r="H3579" t="s">
        <v>309</v>
      </c>
      <c r="I3579" t="s">
        <v>311</v>
      </c>
      <c r="J3579" t="s">
        <v>246</v>
      </c>
      <c r="K3579" t="s">
        <v>3079</v>
      </c>
      <c r="L3579" t="s">
        <v>247</v>
      </c>
      <c r="M3579">
        <v>678229</v>
      </c>
      <c r="N3579">
        <v>0</v>
      </c>
      <c r="O3579">
        <v>678229</v>
      </c>
      <c r="P3579">
        <v>0</v>
      </c>
      <c r="Q3579" t="s">
        <v>8214</v>
      </c>
      <c r="R3579" t="s">
        <v>3124</v>
      </c>
      <c r="S3579" t="s">
        <v>8215</v>
      </c>
      <c r="T3579" t="s">
        <v>3085</v>
      </c>
      <c r="U3579" t="s">
        <v>8216</v>
      </c>
      <c r="V3579" t="s">
        <v>8217</v>
      </c>
      <c r="W3579" t="s">
        <v>3085</v>
      </c>
      <c r="X3579" t="str">
        <f t="shared" si="55"/>
        <v>Funcionamiento</v>
      </c>
      <c r="Y3579" t="s">
        <v>8183</v>
      </c>
    </row>
    <row r="3580" spans="1:25">
      <c r="A3580" t="s">
        <v>3124</v>
      </c>
      <c r="B3580" t="s">
        <v>3910</v>
      </c>
      <c r="C3580" t="s">
        <v>8213</v>
      </c>
      <c r="D3580" t="s">
        <v>3076</v>
      </c>
      <c r="E3580" t="s">
        <v>3077</v>
      </c>
      <c r="F3580" t="s">
        <v>8182</v>
      </c>
      <c r="G3580" t="s">
        <v>8183</v>
      </c>
      <c r="H3580" t="s">
        <v>331</v>
      </c>
      <c r="I3580" t="s">
        <v>587</v>
      </c>
      <c r="J3580" t="s">
        <v>246</v>
      </c>
      <c r="K3580" t="s">
        <v>3079</v>
      </c>
      <c r="L3580" t="s">
        <v>247</v>
      </c>
      <c r="M3580">
        <v>4269</v>
      </c>
      <c r="N3580">
        <v>0</v>
      </c>
      <c r="O3580">
        <v>4269</v>
      </c>
      <c r="P3580">
        <v>0</v>
      </c>
      <c r="Q3580" t="s">
        <v>8214</v>
      </c>
      <c r="R3580" t="s">
        <v>3124</v>
      </c>
      <c r="S3580" t="s">
        <v>8215</v>
      </c>
      <c r="T3580" t="s">
        <v>3085</v>
      </c>
      <c r="U3580" t="s">
        <v>8216</v>
      </c>
      <c r="V3580" t="s">
        <v>8217</v>
      </c>
      <c r="W3580" t="s">
        <v>3085</v>
      </c>
      <c r="X3580" t="str">
        <f t="shared" si="55"/>
        <v>Funcionamiento</v>
      </c>
      <c r="Y3580" t="s">
        <v>8183</v>
      </c>
    </row>
    <row r="3581" spans="1:25">
      <c r="A3581" t="s">
        <v>3124</v>
      </c>
      <c r="B3581" t="s">
        <v>3910</v>
      </c>
      <c r="C3581" t="s">
        <v>8213</v>
      </c>
      <c r="D3581" t="s">
        <v>3076</v>
      </c>
      <c r="E3581" t="s">
        <v>3077</v>
      </c>
      <c r="F3581" t="s">
        <v>8182</v>
      </c>
      <c r="G3581" t="s">
        <v>8183</v>
      </c>
      <c r="H3581" t="s">
        <v>336</v>
      </c>
      <c r="I3581" t="s">
        <v>337</v>
      </c>
      <c r="J3581" t="s">
        <v>246</v>
      </c>
      <c r="K3581" t="s">
        <v>3079</v>
      </c>
      <c r="L3581" t="s">
        <v>247</v>
      </c>
      <c r="M3581">
        <v>2240265</v>
      </c>
      <c r="N3581">
        <v>0</v>
      </c>
      <c r="O3581">
        <v>2240265</v>
      </c>
      <c r="P3581">
        <v>0</v>
      </c>
      <c r="Q3581" t="s">
        <v>8214</v>
      </c>
      <c r="R3581" t="s">
        <v>3124</v>
      </c>
      <c r="S3581" t="s">
        <v>8215</v>
      </c>
      <c r="T3581" t="s">
        <v>3085</v>
      </c>
      <c r="U3581" t="s">
        <v>8216</v>
      </c>
      <c r="V3581" t="s">
        <v>8217</v>
      </c>
      <c r="W3581" t="s">
        <v>3085</v>
      </c>
      <c r="X3581" t="str">
        <f t="shared" si="55"/>
        <v>Funcionamiento</v>
      </c>
      <c r="Y3581" t="s">
        <v>8183</v>
      </c>
    </row>
    <row r="3582" spans="1:25">
      <c r="A3582" t="s">
        <v>3124</v>
      </c>
      <c r="B3582" t="s">
        <v>3910</v>
      </c>
      <c r="C3582" t="s">
        <v>8213</v>
      </c>
      <c r="D3582" t="s">
        <v>3076</v>
      </c>
      <c r="E3582" t="s">
        <v>3077</v>
      </c>
      <c r="F3582" t="s">
        <v>8182</v>
      </c>
      <c r="G3582" t="s">
        <v>8183</v>
      </c>
      <c r="H3582" t="s">
        <v>348</v>
      </c>
      <c r="I3582" t="s">
        <v>349</v>
      </c>
      <c r="J3582" t="s">
        <v>246</v>
      </c>
      <c r="K3582" t="s">
        <v>3079</v>
      </c>
      <c r="L3582" t="s">
        <v>247</v>
      </c>
      <c r="M3582">
        <v>39061</v>
      </c>
      <c r="N3582">
        <v>0</v>
      </c>
      <c r="O3582">
        <v>39061</v>
      </c>
      <c r="P3582">
        <v>0</v>
      </c>
      <c r="Q3582" t="s">
        <v>8214</v>
      </c>
      <c r="R3582" t="s">
        <v>3124</v>
      </c>
      <c r="S3582" t="s">
        <v>8215</v>
      </c>
      <c r="T3582" t="s">
        <v>3085</v>
      </c>
      <c r="U3582" t="s">
        <v>8216</v>
      </c>
      <c r="V3582" t="s">
        <v>8217</v>
      </c>
      <c r="W3582" t="s">
        <v>3085</v>
      </c>
      <c r="X3582" t="str">
        <f t="shared" si="55"/>
        <v>Funcionamiento</v>
      </c>
      <c r="Y3582" t="s">
        <v>8183</v>
      </c>
    </row>
    <row r="3583" spans="1:25">
      <c r="A3583" t="s">
        <v>3124</v>
      </c>
      <c r="B3583" t="s">
        <v>3910</v>
      </c>
      <c r="C3583" t="s">
        <v>8213</v>
      </c>
      <c r="D3583" t="s">
        <v>3076</v>
      </c>
      <c r="E3583" t="s">
        <v>3077</v>
      </c>
      <c r="F3583" t="s">
        <v>8182</v>
      </c>
      <c r="G3583" t="s">
        <v>8183</v>
      </c>
      <c r="H3583" t="s">
        <v>297</v>
      </c>
      <c r="I3583" t="s">
        <v>299</v>
      </c>
      <c r="J3583" t="s">
        <v>246</v>
      </c>
      <c r="K3583" t="s">
        <v>3079</v>
      </c>
      <c r="L3583" t="s">
        <v>247</v>
      </c>
      <c r="M3583">
        <v>1268534</v>
      </c>
      <c r="N3583">
        <v>0</v>
      </c>
      <c r="O3583">
        <v>1268534</v>
      </c>
      <c r="P3583">
        <v>0</v>
      </c>
      <c r="Q3583" t="s">
        <v>8214</v>
      </c>
      <c r="R3583" t="s">
        <v>3124</v>
      </c>
      <c r="S3583" t="s">
        <v>8215</v>
      </c>
      <c r="T3583" t="s">
        <v>3085</v>
      </c>
      <c r="U3583" t="s">
        <v>8216</v>
      </c>
      <c r="V3583" t="s">
        <v>8217</v>
      </c>
      <c r="W3583" t="s">
        <v>3085</v>
      </c>
      <c r="X3583" t="str">
        <f t="shared" si="55"/>
        <v>Funcionamiento</v>
      </c>
      <c r="Y3583" t="s">
        <v>8183</v>
      </c>
    </row>
    <row r="3584" spans="1:25">
      <c r="A3584" t="s">
        <v>3124</v>
      </c>
      <c r="B3584" t="s">
        <v>3910</v>
      </c>
      <c r="C3584" t="s">
        <v>8213</v>
      </c>
      <c r="D3584" t="s">
        <v>3076</v>
      </c>
      <c r="E3584" t="s">
        <v>3077</v>
      </c>
      <c r="F3584" t="s">
        <v>8182</v>
      </c>
      <c r="G3584" t="s">
        <v>8183</v>
      </c>
      <c r="H3584" t="s">
        <v>333</v>
      </c>
      <c r="I3584" t="s">
        <v>335</v>
      </c>
      <c r="J3584" t="s">
        <v>246</v>
      </c>
      <c r="K3584" t="s">
        <v>3079</v>
      </c>
      <c r="L3584" t="s">
        <v>247</v>
      </c>
      <c r="M3584">
        <v>46912</v>
      </c>
      <c r="N3584">
        <v>0</v>
      </c>
      <c r="O3584">
        <v>46912</v>
      </c>
      <c r="P3584">
        <v>0</v>
      </c>
      <c r="Q3584" t="s">
        <v>8214</v>
      </c>
      <c r="R3584" t="s">
        <v>3124</v>
      </c>
      <c r="S3584" t="s">
        <v>8215</v>
      </c>
      <c r="T3584" t="s">
        <v>3085</v>
      </c>
      <c r="U3584" t="s">
        <v>8216</v>
      </c>
      <c r="V3584" t="s">
        <v>8217</v>
      </c>
      <c r="W3584" t="s">
        <v>3085</v>
      </c>
      <c r="X3584" t="str">
        <f t="shared" si="55"/>
        <v>Funcionamiento</v>
      </c>
      <c r="Y3584" t="s">
        <v>8183</v>
      </c>
    </row>
    <row r="3585" spans="1:25">
      <c r="A3585" t="s">
        <v>3132</v>
      </c>
      <c r="B3585" t="s">
        <v>3910</v>
      </c>
      <c r="C3585" t="s">
        <v>8218</v>
      </c>
      <c r="D3585" t="s">
        <v>3076</v>
      </c>
      <c r="E3585" t="s">
        <v>3077</v>
      </c>
      <c r="F3585" t="s">
        <v>8182</v>
      </c>
      <c r="G3585" t="s">
        <v>8183</v>
      </c>
      <c r="H3585" t="s">
        <v>318</v>
      </c>
      <c r="I3585" t="s">
        <v>586</v>
      </c>
      <c r="J3585" t="s">
        <v>246</v>
      </c>
      <c r="K3585" t="s">
        <v>3079</v>
      </c>
      <c r="L3585" t="s">
        <v>247</v>
      </c>
      <c r="M3585">
        <v>2201000</v>
      </c>
      <c r="N3585">
        <v>0</v>
      </c>
      <c r="O3585">
        <v>2201000</v>
      </c>
      <c r="P3585">
        <v>0</v>
      </c>
      <c r="Q3585" t="s">
        <v>8219</v>
      </c>
      <c r="R3585" t="s">
        <v>3132</v>
      </c>
      <c r="S3585" t="s">
        <v>3161</v>
      </c>
      <c r="T3585" t="s">
        <v>3085</v>
      </c>
      <c r="U3585" t="s">
        <v>8220</v>
      </c>
      <c r="V3585" t="s">
        <v>8221</v>
      </c>
      <c r="W3585" t="s">
        <v>3085</v>
      </c>
      <c r="X3585" t="str">
        <f t="shared" si="55"/>
        <v>Funcionamiento</v>
      </c>
      <c r="Y3585" t="s">
        <v>8183</v>
      </c>
    </row>
    <row r="3586" spans="1:25">
      <c r="A3586" t="s">
        <v>3132</v>
      </c>
      <c r="B3586" t="s">
        <v>3910</v>
      </c>
      <c r="C3586" t="s">
        <v>8218</v>
      </c>
      <c r="D3586" t="s">
        <v>3076</v>
      </c>
      <c r="E3586" t="s">
        <v>3077</v>
      </c>
      <c r="F3586" t="s">
        <v>8182</v>
      </c>
      <c r="G3586" t="s">
        <v>8183</v>
      </c>
      <c r="H3586" t="s">
        <v>320</v>
      </c>
      <c r="I3586" t="s">
        <v>321</v>
      </c>
      <c r="J3586" t="s">
        <v>246</v>
      </c>
      <c r="K3586" t="s">
        <v>3079</v>
      </c>
      <c r="L3586" t="s">
        <v>247</v>
      </c>
      <c r="M3586">
        <v>583500</v>
      </c>
      <c r="N3586">
        <v>0</v>
      </c>
      <c r="O3586">
        <v>583500</v>
      </c>
      <c r="P3586">
        <v>0</v>
      </c>
      <c r="Q3586" t="s">
        <v>8219</v>
      </c>
      <c r="R3586" t="s">
        <v>3132</v>
      </c>
      <c r="S3586" t="s">
        <v>3161</v>
      </c>
      <c r="T3586" t="s">
        <v>3085</v>
      </c>
      <c r="U3586" t="s">
        <v>8220</v>
      </c>
      <c r="V3586" t="s">
        <v>8221</v>
      </c>
      <c r="W3586" t="s">
        <v>3085</v>
      </c>
      <c r="X3586" t="str">
        <f t="shared" ref="X3586:X3649" si="56">IF(LEFT(H3586,1)="C","Inversión","Funcionamiento")</f>
        <v>Funcionamiento</v>
      </c>
      <c r="Y3586" t="s">
        <v>8183</v>
      </c>
    </row>
    <row r="3587" spans="1:25">
      <c r="A3587" t="s">
        <v>3132</v>
      </c>
      <c r="B3587" t="s">
        <v>3910</v>
      </c>
      <c r="C3587" t="s">
        <v>8218</v>
      </c>
      <c r="D3587" t="s">
        <v>3076</v>
      </c>
      <c r="E3587" t="s">
        <v>3077</v>
      </c>
      <c r="F3587" t="s">
        <v>8182</v>
      </c>
      <c r="G3587" t="s">
        <v>8183</v>
      </c>
      <c r="H3587" t="s">
        <v>314</v>
      </c>
      <c r="I3587" t="s">
        <v>582</v>
      </c>
      <c r="J3587" t="s">
        <v>246</v>
      </c>
      <c r="K3587" t="s">
        <v>3079</v>
      </c>
      <c r="L3587" t="s">
        <v>247</v>
      </c>
      <c r="M3587">
        <v>6236200</v>
      </c>
      <c r="N3587">
        <v>0</v>
      </c>
      <c r="O3587">
        <v>6236200</v>
      </c>
      <c r="P3587">
        <v>0</v>
      </c>
      <c r="Q3587" t="s">
        <v>8219</v>
      </c>
      <c r="R3587" t="s">
        <v>3132</v>
      </c>
      <c r="S3587" t="s">
        <v>3161</v>
      </c>
      <c r="T3587" t="s">
        <v>3085</v>
      </c>
      <c r="U3587" t="s">
        <v>8220</v>
      </c>
      <c r="V3587" t="s">
        <v>8221</v>
      </c>
      <c r="W3587" t="s">
        <v>3085</v>
      </c>
      <c r="X3587" t="str">
        <f t="shared" si="56"/>
        <v>Funcionamiento</v>
      </c>
      <c r="Y3587" t="s">
        <v>8183</v>
      </c>
    </row>
    <row r="3588" spans="1:25">
      <c r="A3588" t="s">
        <v>3132</v>
      </c>
      <c r="B3588" t="s">
        <v>3910</v>
      </c>
      <c r="C3588" t="s">
        <v>8218</v>
      </c>
      <c r="D3588" t="s">
        <v>3076</v>
      </c>
      <c r="E3588" t="s">
        <v>3077</v>
      </c>
      <c r="F3588" t="s">
        <v>8182</v>
      </c>
      <c r="G3588" t="s">
        <v>8183</v>
      </c>
      <c r="H3588" t="s">
        <v>316</v>
      </c>
      <c r="I3588" t="s">
        <v>583</v>
      </c>
      <c r="J3588" t="s">
        <v>246</v>
      </c>
      <c r="K3588" t="s">
        <v>3079</v>
      </c>
      <c r="L3588" t="s">
        <v>247</v>
      </c>
      <c r="M3588">
        <v>4417400</v>
      </c>
      <c r="N3588">
        <v>0</v>
      </c>
      <c r="O3588">
        <v>4417400</v>
      </c>
      <c r="P3588">
        <v>0</v>
      </c>
      <c r="Q3588" t="s">
        <v>8219</v>
      </c>
      <c r="R3588" t="s">
        <v>3132</v>
      </c>
      <c r="S3588" t="s">
        <v>3161</v>
      </c>
      <c r="T3588" t="s">
        <v>3085</v>
      </c>
      <c r="U3588" t="s">
        <v>8220</v>
      </c>
      <c r="V3588" t="s">
        <v>8221</v>
      </c>
      <c r="W3588" t="s">
        <v>3085</v>
      </c>
      <c r="X3588" t="str">
        <f t="shared" si="56"/>
        <v>Funcionamiento</v>
      </c>
      <c r="Y3588" t="s">
        <v>8183</v>
      </c>
    </row>
    <row r="3589" spans="1:25">
      <c r="A3589" t="s">
        <v>3132</v>
      </c>
      <c r="B3589" t="s">
        <v>3910</v>
      </c>
      <c r="C3589" t="s">
        <v>8218</v>
      </c>
      <c r="D3589" t="s">
        <v>3076</v>
      </c>
      <c r="E3589" t="s">
        <v>3077</v>
      </c>
      <c r="F3589" t="s">
        <v>8182</v>
      </c>
      <c r="G3589" t="s">
        <v>8183</v>
      </c>
      <c r="H3589" t="s">
        <v>322</v>
      </c>
      <c r="I3589" t="s">
        <v>323</v>
      </c>
      <c r="J3589" t="s">
        <v>246</v>
      </c>
      <c r="K3589" t="s">
        <v>3079</v>
      </c>
      <c r="L3589" t="s">
        <v>247</v>
      </c>
      <c r="M3589">
        <v>1651400</v>
      </c>
      <c r="N3589">
        <v>0</v>
      </c>
      <c r="O3589">
        <v>1651400</v>
      </c>
      <c r="P3589">
        <v>0</v>
      </c>
      <c r="Q3589" t="s">
        <v>8219</v>
      </c>
      <c r="R3589" t="s">
        <v>3132</v>
      </c>
      <c r="S3589" t="s">
        <v>3161</v>
      </c>
      <c r="T3589" t="s">
        <v>3085</v>
      </c>
      <c r="U3589" t="s">
        <v>8220</v>
      </c>
      <c r="V3589" t="s">
        <v>8221</v>
      </c>
      <c r="W3589" t="s">
        <v>3085</v>
      </c>
      <c r="X3589" t="str">
        <f t="shared" si="56"/>
        <v>Funcionamiento</v>
      </c>
      <c r="Y3589" t="s">
        <v>8183</v>
      </c>
    </row>
    <row r="3590" spans="1:25">
      <c r="A3590" t="s">
        <v>3132</v>
      </c>
      <c r="B3590" t="s">
        <v>3910</v>
      </c>
      <c r="C3590" t="s">
        <v>8218</v>
      </c>
      <c r="D3590" t="s">
        <v>3076</v>
      </c>
      <c r="E3590" t="s">
        <v>3077</v>
      </c>
      <c r="F3590" t="s">
        <v>8182</v>
      </c>
      <c r="G3590" t="s">
        <v>8183</v>
      </c>
      <c r="H3590" t="s">
        <v>324</v>
      </c>
      <c r="I3590" t="s">
        <v>325</v>
      </c>
      <c r="J3590" t="s">
        <v>246</v>
      </c>
      <c r="K3590" t="s">
        <v>3079</v>
      </c>
      <c r="L3590" t="s">
        <v>247</v>
      </c>
      <c r="M3590">
        <v>1101200</v>
      </c>
      <c r="N3590">
        <v>0</v>
      </c>
      <c r="O3590">
        <v>1101200</v>
      </c>
      <c r="P3590">
        <v>0</v>
      </c>
      <c r="Q3590" t="s">
        <v>8219</v>
      </c>
      <c r="R3590" t="s">
        <v>3132</v>
      </c>
      <c r="S3590" t="s">
        <v>3161</v>
      </c>
      <c r="T3590" t="s">
        <v>3085</v>
      </c>
      <c r="U3590" t="s">
        <v>8220</v>
      </c>
      <c r="V3590" t="s">
        <v>8221</v>
      </c>
      <c r="W3590" t="s">
        <v>3085</v>
      </c>
      <c r="X3590" t="str">
        <f t="shared" si="56"/>
        <v>Funcionamiento</v>
      </c>
      <c r="Y3590" t="s">
        <v>8183</v>
      </c>
    </row>
    <row r="3591" spans="1:25">
      <c r="A3591" t="s">
        <v>3123</v>
      </c>
      <c r="B3591" t="s">
        <v>5273</v>
      </c>
      <c r="C3591" t="s">
        <v>8222</v>
      </c>
      <c r="D3591" t="s">
        <v>3076</v>
      </c>
      <c r="E3591" t="s">
        <v>3077</v>
      </c>
      <c r="F3591" t="s">
        <v>8182</v>
      </c>
      <c r="G3591" t="s">
        <v>8183</v>
      </c>
      <c r="H3591" t="s">
        <v>350</v>
      </c>
      <c r="I3591" t="s">
        <v>351</v>
      </c>
      <c r="J3591" t="s">
        <v>246</v>
      </c>
      <c r="K3591" t="s">
        <v>3079</v>
      </c>
      <c r="L3591" t="s">
        <v>247</v>
      </c>
      <c r="M3591">
        <v>16730044</v>
      </c>
      <c r="N3591">
        <v>0</v>
      </c>
      <c r="O3591">
        <v>16730044</v>
      </c>
      <c r="P3591">
        <v>0</v>
      </c>
      <c r="Q3591" t="s">
        <v>8223</v>
      </c>
      <c r="R3591" t="s">
        <v>3123</v>
      </c>
      <c r="S3591" t="s">
        <v>3175</v>
      </c>
      <c r="T3591" t="s">
        <v>3245</v>
      </c>
      <c r="U3591" t="s">
        <v>8224</v>
      </c>
      <c r="V3591" t="s">
        <v>8225</v>
      </c>
      <c r="W3591" t="s">
        <v>3085</v>
      </c>
      <c r="X3591" t="str">
        <f t="shared" si="56"/>
        <v>Funcionamiento</v>
      </c>
      <c r="Y3591" t="s">
        <v>8183</v>
      </c>
    </row>
    <row r="3592" spans="1:25">
      <c r="A3592" t="s">
        <v>3131</v>
      </c>
      <c r="B3592" t="s">
        <v>4788</v>
      </c>
      <c r="C3592" t="s">
        <v>8226</v>
      </c>
      <c r="D3592" t="s">
        <v>3076</v>
      </c>
      <c r="E3592" t="s">
        <v>3077</v>
      </c>
      <c r="F3592" t="s">
        <v>8182</v>
      </c>
      <c r="G3592" t="s">
        <v>8183</v>
      </c>
      <c r="H3592" t="s">
        <v>360</v>
      </c>
      <c r="I3592" t="s">
        <v>361</v>
      </c>
      <c r="J3592" t="s">
        <v>253</v>
      </c>
      <c r="K3592" t="s">
        <v>3115</v>
      </c>
      <c r="L3592" t="s">
        <v>247</v>
      </c>
      <c r="M3592">
        <v>51646570</v>
      </c>
      <c r="N3592">
        <v>0</v>
      </c>
      <c r="O3592">
        <v>51646570</v>
      </c>
      <c r="P3592">
        <v>0</v>
      </c>
      <c r="Q3592" t="s">
        <v>8227</v>
      </c>
      <c r="R3592" t="s">
        <v>3131</v>
      </c>
      <c r="S3592" t="s">
        <v>3277</v>
      </c>
      <c r="T3592" t="s">
        <v>3344</v>
      </c>
      <c r="U3592" t="s">
        <v>8228</v>
      </c>
      <c r="V3592" t="s">
        <v>8229</v>
      </c>
      <c r="W3592" t="s">
        <v>3085</v>
      </c>
      <c r="X3592" t="str">
        <f t="shared" si="56"/>
        <v>Funcionamiento</v>
      </c>
      <c r="Y3592" t="s">
        <v>8183</v>
      </c>
    </row>
    <row r="3593" spans="1:25">
      <c r="A3593" t="s">
        <v>3152</v>
      </c>
      <c r="B3593" t="s">
        <v>3120</v>
      </c>
      <c r="C3593" t="s">
        <v>8230</v>
      </c>
      <c r="D3593" t="s">
        <v>3076</v>
      </c>
      <c r="E3593" t="s">
        <v>3077</v>
      </c>
      <c r="F3593" t="s">
        <v>8182</v>
      </c>
      <c r="G3593" t="s">
        <v>8183</v>
      </c>
      <c r="H3593" t="s">
        <v>338</v>
      </c>
      <c r="I3593" t="s">
        <v>339</v>
      </c>
      <c r="J3593" t="s">
        <v>246</v>
      </c>
      <c r="K3593" t="s">
        <v>3079</v>
      </c>
      <c r="L3593" t="s">
        <v>247</v>
      </c>
      <c r="M3593">
        <v>78400</v>
      </c>
      <c r="N3593">
        <v>0</v>
      </c>
      <c r="O3593">
        <v>78400</v>
      </c>
      <c r="P3593">
        <v>0</v>
      </c>
      <c r="Q3593" t="s">
        <v>8231</v>
      </c>
      <c r="R3593" t="s">
        <v>3152</v>
      </c>
      <c r="S3593" t="s">
        <v>3194</v>
      </c>
      <c r="T3593" t="s">
        <v>3220</v>
      </c>
      <c r="U3593" t="s">
        <v>3486</v>
      </c>
      <c r="V3593" t="s">
        <v>8232</v>
      </c>
      <c r="W3593" t="s">
        <v>3085</v>
      </c>
      <c r="X3593" t="str">
        <f t="shared" si="56"/>
        <v>Funcionamiento</v>
      </c>
      <c r="Y3593" t="s">
        <v>8183</v>
      </c>
    </row>
    <row r="3594" spans="1:25">
      <c r="A3594" t="s">
        <v>3152</v>
      </c>
      <c r="B3594" t="s">
        <v>3120</v>
      </c>
      <c r="C3594" t="s">
        <v>8230</v>
      </c>
      <c r="D3594" t="s">
        <v>3076</v>
      </c>
      <c r="E3594" t="s">
        <v>3077</v>
      </c>
      <c r="F3594" t="s">
        <v>8182</v>
      </c>
      <c r="G3594" t="s">
        <v>8183</v>
      </c>
      <c r="H3594" t="s">
        <v>346</v>
      </c>
      <c r="I3594" t="s">
        <v>347</v>
      </c>
      <c r="J3594" t="s">
        <v>246</v>
      </c>
      <c r="K3594" t="s">
        <v>3079</v>
      </c>
      <c r="L3594" t="s">
        <v>247</v>
      </c>
      <c r="M3594">
        <v>258320</v>
      </c>
      <c r="N3594">
        <v>0</v>
      </c>
      <c r="O3594">
        <v>258320</v>
      </c>
      <c r="P3594">
        <v>0</v>
      </c>
      <c r="Q3594" t="s">
        <v>8231</v>
      </c>
      <c r="R3594" t="s">
        <v>3152</v>
      </c>
      <c r="S3594" t="s">
        <v>3194</v>
      </c>
      <c r="T3594" t="s">
        <v>3220</v>
      </c>
      <c r="U3594" t="s">
        <v>3486</v>
      </c>
      <c r="V3594" t="s">
        <v>8232</v>
      </c>
      <c r="W3594" t="s">
        <v>3085</v>
      </c>
      <c r="X3594" t="str">
        <f t="shared" si="56"/>
        <v>Funcionamiento</v>
      </c>
      <c r="Y3594" t="s">
        <v>8183</v>
      </c>
    </row>
    <row r="3595" spans="1:25">
      <c r="A3595" t="s">
        <v>3161</v>
      </c>
      <c r="B3595" t="s">
        <v>3939</v>
      </c>
      <c r="C3595" t="s">
        <v>8233</v>
      </c>
      <c r="D3595" t="s">
        <v>3076</v>
      </c>
      <c r="E3595" t="s">
        <v>3077</v>
      </c>
      <c r="F3595" t="s">
        <v>3149</v>
      </c>
      <c r="G3595" t="s">
        <v>8183</v>
      </c>
      <c r="H3595" t="s">
        <v>437</v>
      </c>
      <c r="I3595" t="s">
        <v>649</v>
      </c>
      <c r="J3595" t="s">
        <v>246</v>
      </c>
      <c r="K3595" t="s">
        <v>3150</v>
      </c>
      <c r="L3595" t="s">
        <v>247</v>
      </c>
      <c r="M3595">
        <v>20275416</v>
      </c>
      <c r="N3595">
        <v>-161352</v>
      </c>
      <c r="O3595">
        <v>20114064</v>
      </c>
      <c r="P3595">
        <v>0</v>
      </c>
      <c r="Q3595" t="s">
        <v>8234</v>
      </c>
      <c r="R3595" t="s">
        <v>3161</v>
      </c>
      <c r="S3595" t="s">
        <v>8235</v>
      </c>
      <c r="T3595" t="s">
        <v>8236</v>
      </c>
      <c r="U3595" t="s">
        <v>8237</v>
      </c>
      <c r="V3595" t="s">
        <v>8238</v>
      </c>
      <c r="W3595" t="s">
        <v>3085</v>
      </c>
      <c r="X3595" t="str">
        <f t="shared" si="56"/>
        <v>Inversión</v>
      </c>
      <c r="Y3595" t="s">
        <v>3157</v>
      </c>
    </row>
    <row r="3596" spans="1:25">
      <c r="A3596" t="s">
        <v>3144</v>
      </c>
      <c r="B3596" t="s">
        <v>3939</v>
      </c>
      <c r="C3596" t="s">
        <v>8239</v>
      </c>
      <c r="D3596" t="s">
        <v>3076</v>
      </c>
      <c r="E3596" t="s">
        <v>3331</v>
      </c>
      <c r="F3596" t="s">
        <v>3159</v>
      </c>
      <c r="G3596" t="s">
        <v>8183</v>
      </c>
      <c r="H3596" t="s">
        <v>431</v>
      </c>
      <c r="I3596" t="s">
        <v>648</v>
      </c>
      <c r="J3596" t="s">
        <v>253</v>
      </c>
      <c r="K3596" t="s">
        <v>3115</v>
      </c>
      <c r="L3596" t="s">
        <v>247</v>
      </c>
      <c r="M3596">
        <v>2000000</v>
      </c>
      <c r="N3596">
        <v>-2000000</v>
      </c>
      <c r="O3596">
        <v>0</v>
      </c>
      <c r="P3596">
        <v>0</v>
      </c>
      <c r="Q3596" t="s">
        <v>8240</v>
      </c>
      <c r="R3596" t="s">
        <v>3144</v>
      </c>
      <c r="S3596" t="s">
        <v>3085</v>
      </c>
      <c r="T3596" t="s">
        <v>3085</v>
      </c>
      <c r="U3596" t="s">
        <v>3085</v>
      </c>
      <c r="V3596" t="s">
        <v>3085</v>
      </c>
      <c r="W3596" t="s">
        <v>3085</v>
      </c>
      <c r="X3596" t="str">
        <f t="shared" si="56"/>
        <v>Inversión</v>
      </c>
      <c r="Y3596" t="s">
        <v>3166</v>
      </c>
    </row>
    <row r="3597" spans="1:25">
      <c r="A3597" t="s">
        <v>3175</v>
      </c>
      <c r="B3597" t="s">
        <v>3141</v>
      </c>
      <c r="C3597" t="s">
        <v>8241</v>
      </c>
      <c r="D3597" t="s">
        <v>3076</v>
      </c>
      <c r="E3597" t="s">
        <v>3077</v>
      </c>
      <c r="F3597" t="s">
        <v>8182</v>
      </c>
      <c r="G3597" t="s">
        <v>8183</v>
      </c>
      <c r="H3597" t="s">
        <v>331</v>
      </c>
      <c r="I3597" t="s">
        <v>587</v>
      </c>
      <c r="J3597" t="s">
        <v>246</v>
      </c>
      <c r="K3597" t="s">
        <v>3079</v>
      </c>
      <c r="L3597" t="s">
        <v>247</v>
      </c>
      <c r="M3597">
        <v>1431785</v>
      </c>
      <c r="N3597">
        <v>0</v>
      </c>
      <c r="O3597">
        <v>1431785</v>
      </c>
      <c r="P3597">
        <v>0</v>
      </c>
      <c r="Q3597" t="s">
        <v>8242</v>
      </c>
      <c r="R3597" t="s">
        <v>3175</v>
      </c>
      <c r="S3597" t="s">
        <v>8243</v>
      </c>
      <c r="T3597" t="s">
        <v>3085</v>
      </c>
      <c r="U3597" t="s">
        <v>8244</v>
      </c>
      <c r="V3597" t="s">
        <v>8245</v>
      </c>
      <c r="W3597" t="s">
        <v>3085</v>
      </c>
      <c r="X3597" t="str">
        <f t="shared" si="56"/>
        <v>Funcionamiento</v>
      </c>
      <c r="Y3597" t="s">
        <v>8183</v>
      </c>
    </row>
    <row r="3598" spans="1:25">
      <c r="A3598" t="s">
        <v>3175</v>
      </c>
      <c r="B3598" t="s">
        <v>3141</v>
      </c>
      <c r="C3598" t="s">
        <v>8241</v>
      </c>
      <c r="D3598" t="s">
        <v>3076</v>
      </c>
      <c r="E3598" t="s">
        <v>3077</v>
      </c>
      <c r="F3598" t="s">
        <v>8182</v>
      </c>
      <c r="G3598" t="s">
        <v>8183</v>
      </c>
      <c r="H3598" t="s">
        <v>336</v>
      </c>
      <c r="I3598" t="s">
        <v>337</v>
      </c>
      <c r="J3598" t="s">
        <v>246</v>
      </c>
      <c r="K3598" t="s">
        <v>3079</v>
      </c>
      <c r="L3598" t="s">
        <v>247</v>
      </c>
      <c r="M3598">
        <v>2240265</v>
      </c>
      <c r="N3598">
        <v>0</v>
      </c>
      <c r="O3598">
        <v>2240265</v>
      </c>
      <c r="P3598">
        <v>0</v>
      </c>
      <c r="Q3598" t="s">
        <v>8242</v>
      </c>
      <c r="R3598" t="s">
        <v>3175</v>
      </c>
      <c r="S3598" t="s">
        <v>8243</v>
      </c>
      <c r="T3598" t="s">
        <v>3085</v>
      </c>
      <c r="U3598" t="s">
        <v>8244</v>
      </c>
      <c r="V3598" t="s">
        <v>8245</v>
      </c>
      <c r="W3598" t="s">
        <v>3085</v>
      </c>
      <c r="X3598" t="str">
        <f t="shared" si="56"/>
        <v>Funcionamiento</v>
      </c>
      <c r="Y3598" t="s">
        <v>8183</v>
      </c>
    </row>
    <row r="3599" spans="1:25">
      <c r="A3599" t="s">
        <v>3175</v>
      </c>
      <c r="B3599" t="s">
        <v>3141</v>
      </c>
      <c r="C3599" t="s">
        <v>8241</v>
      </c>
      <c r="D3599" t="s">
        <v>3076</v>
      </c>
      <c r="E3599" t="s">
        <v>3077</v>
      </c>
      <c r="F3599" t="s">
        <v>8182</v>
      </c>
      <c r="G3599" t="s">
        <v>8183</v>
      </c>
      <c r="H3599" t="s">
        <v>297</v>
      </c>
      <c r="I3599" t="s">
        <v>299</v>
      </c>
      <c r="J3599" t="s">
        <v>246</v>
      </c>
      <c r="K3599" t="s">
        <v>3079</v>
      </c>
      <c r="L3599" t="s">
        <v>247</v>
      </c>
      <c r="M3599">
        <v>1439956</v>
      </c>
      <c r="N3599">
        <v>0</v>
      </c>
      <c r="O3599">
        <v>1439956</v>
      </c>
      <c r="P3599">
        <v>0</v>
      </c>
      <c r="Q3599" t="s">
        <v>8242</v>
      </c>
      <c r="R3599" t="s">
        <v>3175</v>
      </c>
      <c r="S3599" t="s">
        <v>8243</v>
      </c>
      <c r="T3599" t="s">
        <v>3085</v>
      </c>
      <c r="U3599" t="s">
        <v>8244</v>
      </c>
      <c r="V3599" t="s">
        <v>8245</v>
      </c>
      <c r="W3599" t="s">
        <v>3085</v>
      </c>
      <c r="X3599" t="str">
        <f t="shared" si="56"/>
        <v>Funcionamiento</v>
      </c>
      <c r="Y3599" t="s">
        <v>8183</v>
      </c>
    </row>
    <row r="3600" spans="1:25">
      <c r="A3600" t="s">
        <v>3175</v>
      </c>
      <c r="B3600" t="s">
        <v>3141</v>
      </c>
      <c r="C3600" t="s">
        <v>8241</v>
      </c>
      <c r="D3600" t="s">
        <v>3076</v>
      </c>
      <c r="E3600" t="s">
        <v>3077</v>
      </c>
      <c r="F3600" t="s">
        <v>8182</v>
      </c>
      <c r="G3600" t="s">
        <v>8183</v>
      </c>
      <c r="H3600" t="s">
        <v>292</v>
      </c>
      <c r="I3600" t="s">
        <v>293</v>
      </c>
      <c r="J3600" t="s">
        <v>246</v>
      </c>
      <c r="K3600" t="s">
        <v>3079</v>
      </c>
      <c r="L3600" t="s">
        <v>247</v>
      </c>
      <c r="M3600">
        <v>49896220</v>
      </c>
      <c r="N3600">
        <v>0</v>
      </c>
      <c r="O3600">
        <v>49896220</v>
      </c>
      <c r="P3600">
        <v>0</v>
      </c>
      <c r="Q3600" t="s">
        <v>8242</v>
      </c>
      <c r="R3600" t="s">
        <v>3175</v>
      </c>
      <c r="S3600" t="s">
        <v>8243</v>
      </c>
      <c r="T3600" t="s">
        <v>3085</v>
      </c>
      <c r="U3600" t="s">
        <v>8244</v>
      </c>
      <c r="V3600" t="s">
        <v>8245</v>
      </c>
      <c r="W3600" t="s">
        <v>3085</v>
      </c>
      <c r="X3600" t="str">
        <f t="shared" si="56"/>
        <v>Funcionamiento</v>
      </c>
      <c r="Y3600" t="s">
        <v>8183</v>
      </c>
    </row>
    <row r="3601" spans="1:25">
      <c r="A3601" t="s">
        <v>3175</v>
      </c>
      <c r="B3601" t="s">
        <v>3141</v>
      </c>
      <c r="C3601" t="s">
        <v>8241</v>
      </c>
      <c r="D3601" t="s">
        <v>3076</v>
      </c>
      <c r="E3601" t="s">
        <v>3077</v>
      </c>
      <c r="F3601" t="s">
        <v>8182</v>
      </c>
      <c r="G3601" t="s">
        <v>8183</v>
      </c>
      <c r="H3601" t="s">
        <v>303</v>
      </c>
      <c r="I3601" t="s">
        <v>305</v>
      </c>
      <c r="J3601" t="s">
        <v>246</v>
      </c>
      <c r="K3601" t="s">
        <v>3079</v>
      </c>
      <c r="L3601" t="s">
        <v>247</v>
      </c>
      <c r="M3601">
        <v>3698376</v>
      </c>
      <c r="N3601">
        <v>0</v>
      </c>
      <c r="O3601">
        <v>3698376</v>
      </c>
      <c r="P3601">
        <v>0</v>
      </c>
      <c r="Q3601" t="s">
        <v>8242</v>
      </c>
      <c r="R3601" t="s">
        <v>3175</v>
      </c>
      <c r="S3601" t="s">
        <v>8243</v>
      </c>
      <c r="T3601" t="s">
        <v>3085</v>
      </c>
      <c r="U3601" t="s">
        <v>8244</v>
      </c>
      <c r="V3601" t="s">
        <v>8245</v>
      </c>
      <c r="W3601" t="s">
        <v>3085</v>
      </c>
      <c r="X3601" t="str">
        <f t="shared" si="56"/>
        <v>Funcionamiento</v>
      </c>
      <c r="Y3601" t="s">
        <v>8183</v>
      </c>
    </row>
    <row r="3602" spans="1:25">
      <c r="A3602" t="s">
        <v>3175</v>
      </c>
      <c r="B3602" t="s">
        <v>3141</v>
      </c>
      <c r="C3602" t="s">
        <v>8241</v>
      </c>
      <c r="D3602" t="s">
        <v>3076</v>
      </c>
      <c r="E3602" t="s">
        <v>3077</v>
      </c>
      <c r="F3602" t="s">
        <v>8182</v>
      </c>
      <c r="G3602" t="s">
        <v>8183</v>
      </c>
      <c r="H3602" t="s">
        <v>333</v>
      </c>
      <c r="I3602" t="s">
        <v>335</v>
      </c>
      <c r="J3602" t="s">
        <v>246</v>
      </c>
      <c r="K3602" t="s">
        <v>3079</v>
      </c>
      <c r="L3602" t="s">
        <v>247</v>
      </c>
      <c r="M3602">
        <v>116485</v>
      </c>
      <c r="N3602">
        <v>0</v>
      </c>
      <c r="O3602">
        <v>116485</v>
      </c>
      <c r="P3602">
        <v>0</v>
      </c>
      <c r="Q3602" t="s">
        <v>8242</v>
      </c>
      <c r="R3602" t="s">
        <v>3175</v>
      </c>
      <c r="S3602" t="s">
        <v>8243</v>
      </c>
      <c r="T3602" t="s">
        <v>3085</v>
      </c>
      <c r="U3602" t="s">
        <v>8244</v>
      </c>
      <c r="V3602" t="s">
        <v>8245</v>
      </c>
      <c r="W3602" t="s">
        <v>3085</v>
      </c>
      <c r="X3602" t="str">
        <f t="shared" si="56"/>
        <v>Funcionamiento</v>
      </c>
      <c r="Y3602" t="s">
        <v>8183</v>
      </c>
    </row>
    <row r="3603" spans="1:25">
      <c r="A3603" t="s">
        <v>3175</v>
      </c>
      <c r="B3603" t="s">
        <v>3141</v>
      </c>
      <c r="C3603" t="s">
        <v>8241</v>
      </c>
      <c r="D3603" t="s">
        <v>3076</v>
      </c>
      <c r="E3603" t="s">
        <v>3077</v>
      </c>
      <c r="F3603" t="s">
        <v>8182</v>
      </c>
      <c r="G3603" t="s">
        <v>8183</v>
      </c>
      <c r="H3603" t="s">
        <v>294</v>
      </c>
      <c r="I3603" t="s">
        <v>296</v>
      </c>
      <c r="J3603" t="s">
        <v>246</v>
      </c>
      <c r="K3603" t="s">
        <v>3079</v>
      </c>
      <c r="L3603" t="s">
        <v>247</v>
      </c>
      <c r="M3603">
        <v>1062638</v>
      </c>
      <c r="N3603">
        <v>0</v>
      </c>
      <c r="O3603">
        <v>1062638</v>
      </c>
      <c r="P3603">
        <v>0</v>
      </c>
      <c r="Q3603" t="s">
        <v>8242</v>
      </c>
      <c r="R3603" t="s">
        <v>3175</v>
      </c>
      <c r="S3603" t="s">
        <v>8243</v>
      </c>
      <c r="T3603" t="s">
        <v>3085</v>
      </c>
      <c r="U3603" t="s">
        <v>8244</v>
      </c>
      <c r="V3603" t="s">
        <v>8245</v>
      </c>
      <c r="W3603" t="s">
        <v>3085</v>
      </c>
      <c r="X3603" t="str">
        <f t="shared" si="56"/>
        <v>Funcionamiento</v>
      </c>
      <c r="Y3603" t="s">
        <v>8183</v>
      </c>
    </row>
    <row r="3604" spans="1:25">
      <c r="A3604" t="s">
        <v>3175</v>
      </c>
      <c r="B3604" t="s">
        <v>3141</v>
      </c>
      <c r="C3604" t="s">
        <v>8241</v>
      </c>
      <c r="D3604" t="s">
        <v>3076</v>
      </c>
      <c r="E3604" t="s">
        <v>3077</v>
      </c>
      <c r="F3604" t="s">
        <v>8182</v>
      </c>
      <c r="G3604" t="s">
        <v>8183</v>
      </c>
      <c r="H3604" t="s">
        <v>309</v>
      </c>
      <c r="I3604" t="s">
        <v>311</v>
      </c>
      <c r="J3604" t="s">
        <v>246</v>
      </c>
      <c r="K3604" t="s">
        <v>3079</v>
      </c>
      <c r="L3604" t="s">
        <v>247</v>
      </c>
      <c r="M3604">
        <v>1534055</v>
      </c>
      <c r="N3604">
        <v>0</v>
      </c>
      <c r="O3604">
        <v>1534055</v>
      </c>
      <c r="P3604">
        <v>0</v>
      </c>
      <c r="Q3604" t="s">
        <v>8242</v>
      </c>
      <c r="R3604" t="s">
        <v>3175</v>
      </c>
      <c r="S3604" t="s">
        <v>8243</v>
      </c>
      <c r="T3604" t="s">
        <v>3085</v>
      </c>
      <c r="U3604" t="s">
        <v>8244</v>
      </c>
      <c r="V3604" t="s">
        <v>8245</v>
      </c>
      <c r="W3604" t="s">
        <v>3085</v>
      </c>
      <c r="X3604" t="str">
        <f t="shared" si="56"/>
        <v>Funcionamiento</v>
      </c>
      <c r="Y3604" t="s">
        <v>8183</v>
      </c>
    </row>
    <row r="3605" spans="1:25">
      <c r="A3605" t="s">
        <v>3169</v>
      </c>
      <c r="B3605" t="s">
        <v>3141</v>
      </c>
      <c r="C3605" t="s">
        <v>8246</v>
      </c>
      <c r="D3605" t="s">
        <v>3076</v>
      </c>
      <c r="E3605" t="s">
        <v>3077</v>
      </c>
      <c r="F3605" t="s">
        <v>8182</v>
      </c>
      <c r="G3605" t="s">
        <v>8183</v>
      </c>
      <c r="H3605" t="s">
        <v>324</v>
      </c>
      <c r="I3605" t="s">
        <v>325</v>
      </c>
      <c r="J3605" t="s">
        <v>246</v>
      </c>
      <c r="K3605" t="s">
        <v>3079</v>
      </c>
      <c r="L3605" t="s">
        <v>247</v>
      </c>
      <c r="M3605">
        <v>1157100</v>
      </c>
      <c r="N3605">
        <v>0</v>
      </c>
      <c r="O3605">
        <v>1157100</v>
      </c>
      <c r="P3605">
        <v>0</v>
      </c>
      <c r="Q3605" t="s">
        <v>8247</v>
      </c>
      <c r="R3605" t="s">
        <v>3169</v>
      </c>
      <c r="S3605" t="s">
        <v>3288</v>
      </c>
      <c r="T3605" t="s">
        <v>3085</v>
      </c>
      <c r="U3605" t="s">
        <v>4548</v>
      </c>
      <c r="V3605" t="s">
        <v>8248</v>
      </c>
      <c r="W3605" t="s">
        <v>3085</v>
      </c>
      <c r="X3605" t="str">
        <f t="shared" si="56"/>
        <v>Funcionamiento</v>
      </c>
      <c r="Y3605" t="s">
        <v>8183</v>
      </c>
    </row>
    <row r="3606" spans="1:25">
      <c r="A3606" t="s">
        <v>3169</v>
      </c>
      <c r="B3606" t="s">
        <v>3141</v>
      </c>
      <c r="C3606" t="s">
        <v>8246</v>
      </c>
      <c r="D3606" t="s">
        <v>3076</v>
      </c>
      <c r="E3606" t="s">
        <v>3077</v>
      </c>
      <c r="F3606" t="s">
        <v>8182</v>
      </c>
      <c r="G3606" t="s">
        <v>8183</v>
      </c>
      <c r="H3606" t="s">
        <v>322</v>
      </c>
      <c r="I3606" t="s">
        <v>323</v>
      </c>
      <c r="J3606" t="s">
        <v>246</v>
      </c>
      <c r="K3606" t="s">
        <v>3079</v>
      </c>
      <c r="L3606" t="s">
        <v>247</v>
      </c>
      <c r="M3606">
        <v>1735800</v>
      </c>
      <c r="N3606">
        <v>0</v>
      </c>
      <c r="O3606">
        <v>1735800</v>
      </c>
      <c r="P3606">
        <v>0</v>
      </c>
      <c r="Q3606" t="s">
        <v>8247</v>
      </c>
      <c r="R3606" t="s">
        <v>3169</v>
      </c>
      <c r="S3606" t="s">
        <v>3288</v>
      </c>
      <c r="T3606" t="s">
        <v>3085</v>
      </c>
      <c r="U3606" t="s">
        <v>4548</v>
      </c>
      <c r="V3606" t="s">
        <v>8248</v>
      </c>
      <c r="W3606" t="s">
        <v>3085</v>
      </c>
      <c r="X3606" t="str">
        <f t="shared" si="56"/>
        <v>Funcionamiento</v>
      </c>
      <c r="Y3606" t="s">
        <v>8183</v>
      </c>
    </row>
    <row r="3607" spans="1:25">
      <c r="A3607" t="s">
        <v>3169</v>
      </c>
      <c r="B3607" t="s">
        <v>3141</v>
      </c>
      <c r="C3607" t="s">
        <v>8246</v>
      </c>
      <c r="D3607" t="s">
        <v>3076</v>
      </c>
      <c r="E3607" t="s">
        <v>3077</v>
      </c>
      <c r="F3607" t="s">
        <v>8182</v>
      </c>
      <c r="G3607" t="s">
        <v>8183</v>
      </c>
      <c r="H3607" t="s">
        <v>314</v>
      </c>
      <c r="I3607" t="s">
        <v>582</v>
      </c>
      <c r="J3607" t="s">
        <v>246</v>
      </c>
      <c r="K3607" t="s">
        <v>3079</v>
      </c>
      <c r="L3607" t="s">
        <v>247</v>
      </c>
      <c r="M3607">
        <v>6452200</v>
      </c>
      <c r="N3607">
        <v>0</v>
      </c>
      <c r="O3607">
        <v>6452200</v>
      </c>
      <c r="P3607">
        <v>0</v>
      </c>
      <c r="Q3607" t="s">
        <v>8247</v>
      </c>
      <c r="R3607" t="s">
        <v>3169</v>
      </c>
      <c r="S3607" t="s">
        <v>3288</v>
      </c>
      <c r="T3607" t="s">
        <v>3085</v>
      </c>
      <c r="U3607" t="s">
        <v>4548</v>
      </c>
      <c r="V3607" t="s">
        <v>8248</v>
      </c>
      <c r="W3607" t="s">
        <v>3085</v>
      </c>
      <c r="X3607" t="str">
        <f t="shared" si="56"/>
        <v>Funcionamiento</v>
      </c>
      <c r="Y3607" t="s">
        <v>8183</v>
      </c>
    </row>
    <row r="3608" spans="1:25">
      <c r="A3608" t="s">
        <v>3169</v>
      </c>
      <c r="B3608" t="s">
        <v>3141</v>
      </c>
      <c r="C3608" t="s">
        <v>8246</v>
      </c>
      <c r="D3608" t="s">
        <v>3076</v>
      </c>
      <c r="E3608" t="s">
        <v>3077</v>
      </c>
      <c r="F3608" t="s">
        <v>8182</v>
      </c>
      <c r="G3608" t="s">
        <v>8183</v>
      </c>
      <c r="H3608" t="s">
        <v>316</v>
      </c>
      <c r="I3608" t="s">
        <v>583</v>
      </c>
      <c r="J3608" t="s">
        <v>246</v>
      </c>
      <c r="K3608" t="s">
        <v>3079</v>
      </c>
      <c r="L3608" t="s">
        <v>247</v>
      </c>
      <c r="M3608">
        <v>4570200</v>
      </c>
      <c r="N3608">
        <v>0</v>
      </c>
      <c r="O3608">
        <v>4570200</v>
      </c>
      <c r="P3608">
        <v>0</v>
      </c>
      <c r="Q3608" t="s">
        <v>8247</v>
      </c>
      <c r="R3608" t="s">
        <v>3169</v>
      </c>
      <c r="S3608" t="s">
        <v>3288</v>
      </c>
      <c r="T3608" t="s">
        <v>3085</v>
      </c>
      <c r="U3608" t="s">
        <v>4548</v>
      </c>
      <c r="V3608" t="s">
        <v>8248</v>
      </c>
      <c r="W3608" t="s">
        <v>3085</v>
      </c>
      <c r="X3608" t="str">
        <f t="shared" si="56"/>
        <v>Funcionamiento</v>
      </c>
      <c r="Y3608" t="s">
        <v>8183</v>
      </c>
    </row>
    <row r="3609" spans="1:25">
      <c r="A3609" t="s">
        <v>3169</v>
      </c>
      <c r="B3609" t="s">
        <v>3141</v>
      </c>
      <c r="C3609" t="s">
        <v>8246</v>
      </c>
      <c r="D3609" t="s">
        <v>3076</v>
      </c>
      <c r="E3609" t="s">
        <v>3077</v>
      </c>
      <c r="F3609" t="s">
        <v>8182</v>
      </c>
      <c r="G3609" t="s">
        <v>8183</v>
      </c>
      <c r="H3609" t="s">
        <v>318</v>
      </c>
      <c r="I3609" t="s">
        <v>586</v>
      </c>
      <c r="J3609" t="s">
        <v>246</v>
      </c>
      <c r="K3609" t="s">
        <v>3079</v>
      </c>
      <c r="L3609" t="s">
        <v>247</v>
      </c>
      <c r="M3609">
        <v>2313500</v>
      </c>
      <c r="N3609">
        <v>0</v>
      </c>
      <c r="O3609">
        <v>2313500</v>
      </c>
      <c r="P3609">
        <v>0</v>
      </c>
      <c r="Q3609" t="s">
        <v>8247</v>
      </c>
      <c r="R3609" t="s">
        <v>3169</v>
      </c>
      <c r="S3609" t="s">
        <v>3288</v>
      </c>
      <c r="T3609" t="s">
        <v>3085</v>
      </c>
      <c r="U3609" t="s">
        <v>4548</v>
      </c>
      <c r="V3609" t="s">
        <v>8248</v>
      </c>
      <c r="W3609" t="s">
        <v>3085</v>
      </c>
      <c r="X3609" t="str">
        <f t="shared" si="56"/>
        <v>Funcionamiento</v>
      </c>
      <c r="Y3609" t="s">
        <v>8183</v>
      </c>
    </row>
    <row r="3610" spans="1:25">
      <c r="A3610" t="s">
        <v>3169</v>
      </c>
      <c r="B3610" t="s">
        <v>3141</v>
      </c>
      <c r="C3610" t="s">
        <v>8246</v>
      </c>
      <c r="D3610" t="s">
        <v>3076</v>
      </c>
      <c r="E3610" t="s">
        <v>3077</v>
      </c>
      <c r="F3610" t="s">
        <v>8182</v>
      </c>
      <c r="G3610" t="s">
        <v>8183</v>
      </c>
      <c r="H3610" t="s">
        <v>320</v>
      </c>
      <c r="I3610" t="s">
        <v>321</v>
      </c>
      <c r="J3610" t="s">
        <v>246</v>
      </c>
      <c r="K3610" t="s">
        <v>3079</v>
      </c>
      <c r="L3610" t="s">
        <v>247</v>
      </c>
      <c r="M3610">
        <v>751500</v>
      </c>
      <c r="N3610">
        <v>0</v>
      </c>
      <c r="O3610">
        <v>751500</v>
      </c>
      <c r="P3610">
        <v>0</v>
      </c>
      <c r="Q3610" t="s">
        <v>8247</v>
      </c>
      <c r="R3610" t="s">
        <v>3169</v>
      </c>
      <c r="S3610" t="s">
        <v>3288</v>
      </c>
      <c r="T3610" t="s">
        <v>3085</v>
      </c>
      <c r="U3610" t="s">
        <v>4548</v>
      </c>
      <c r="V3610" t="s">
        <v>8248</v>
      </c>
      <c r="W3610" t="s">
        <v>3085</v>
      </c>
      <c r="X3610" t="str">
        <f t="shared" si="56"/>
        <v>Funcionamiento</v>
      </c>
      <c r="Y3610" t="s">
        <v>8183</v>
      </c>
    </row>
    <row r="3611" spans="1:25">
      <c r="A3611" t="s">
        <v>3187</v>
      </c>
      <c r="B3611" t="s">
        <v>4825</v>
      </c>
      <c r="C3611" t="s">
        <v>8249</v>
      </c>
      <c r="D3611" t="s">
        <v>3076</v>
      </c>
      <c r="E3611" t="s">
        <v>3077</v>
      </c>
      <c r="F3611" t="s">
        <v>3149</v>
      </c>
      <c r="G3611" t="s">
        <v>8183</v>
      </c>
      <c r="H3611" t="s">
        <v>437</v>
      </c>
      <c r="I3611" t="s">
        <v>649</v>
      </c>
      <c r="J3611" t="s">
        <v>253</v>
      </c>
      <c r="K3611" t="s">
        <v>3115</v>
      </c>
      <c r="L3611" t="s">
        <v>247</v>
      </c>
      <c r="M3611">
        <v>1663286</v>
      </c>
      <c r="N3611">
        <v>250760</v>
      </c>
      <c r="O3611">
        <v>1914046</v>
      </c>
      <c r="P3611">
        <v>0</v>
      </c>
      <c r="Q3611" t="s">
        <v>8250</v>
      </c>
      <c r="R3611" t="s">
        <v>3187</v>
      </c>
      <c r="S3611" t="s">
        <v>8251</v>
      </c>
      <c r="T3611" t="s">
        <v>8252</v>
      </c>
      <c r="U3611" t="s">
        <v>8253</v>
      </c>
      <c r="V3611" t="s">
        <v>8254</v>
      </c>
      <c r="W3611" t="s">
        <v>8255</v>
      </c>
      <c r="X3611" t="str">
        <f t="shared" si="56"/>
        <v>Inversión</v>
      </c>
      <c r="Y3611" t="s">
        <v>3157</v>
      </c>
    </row>
    <row r="3612" spans="1:25">
      <c r="A3612" t="s">
        <v>3194</v>
      </c>
      <c r="B3612" t="s">
        <v>4825</v>
      </c>
      <c r="C3612" t="s">
        <v>8256</v>
      </c>
      <c r="D3612" t="s">
        <v>3076</v>
      </c>
      <c r="E3612" t="s">
        <v>3077</v>
      </c>
      <c r="F3612" t="s">
        <v>3149</v>
      </c>
      <c r="G3612" t="s">
        <v>8183</v>
      </c>
      <c r="H3612" t="s">
        <v>437</v>
      </c>
      <c r="I3612" t="s">
        <v>649</v>
      </c>
      <c r="J3612" t="s">
        <v>246</v>
      </c>
      <c r="K3612" t="s">
        <v>3079</v>
      </c>
      <c r="L3612" t="s">
        <v>247</v>
      </c>
      <c r="M3612">
        <v>78847200</v>
      </c>
      <c r="N3612">
        <v>-22166</v>
      </c>
      <c r="O3612">
        <v>78825034</v>
      </c>
      <c r="P3612">
        <v>0</v>
      </c>
      <c r="Q3612" t="s">
        <v>8257</v>
      </c>
      <c r="R3612" t="s">
        <v>3194</v>
      </c>
      <c r="S3612" t="s">
        <v>8258</v>
      </c>
      <c r="T3612" t="s">
        <v>8259</v>
      </c>
      <c r="U3612" t="s">
        <v>8260</v>
      </c>
      <c r="V3612" t="s">
        <v>8261</v>
      </c>
      <c r="W3612" t="s">
        <v>3085</v>
      </c>
      <c r="X3612" t="str">
        <f t="shared" si="56"/>
        <v>Inversión</v>
      </c>
      <c r="Y3612" t="s">
        <v>3157</v>
      </c>
    </row>
    <row r="3613" spans="1:25">
      <c r="A3613" t="s">
        <v>3176</v>
      </c>
      <c r="B3613" t="s">
        <v>4825</v>
      </c>
      <c r="C3613" t="s">
        <v>8262</v>
      </c>
      <c r="D3613" t="s">
        <v>3076</v>
      </c>
      <c r="E3613" t="s">
        <v>3077</v>
      </c>
      <c r="F3613" t="s">
        <v>3149</v>
      </c>
      <c r="G3613" t="s">
        <v>8183</v>
      </c>
      <c r="H3613" t="s">
        <v>437</v>
      </c>
      <c r="I3613" t="s">
        <v>649</v>
      </c>
      <c r="J3613" t="s">
        <v>246</v>
      </c>
      <c r="K3613" t="s">
        <v>3150</v>
      </c>
      <c r="L3613" t="s">
        <v>247</v>
      </c>
      <c r="M3613">
        <v>16076469</v>
      </c>
      <c r="N3613">
        <v>0</v>
      </c>
      <c r="O3613">
        <v>16076469</v>
      </c>
      <c r="P3613">
        <v>0</v>
      </c>
      <c r="Q3613" t="s">
        <v>8263</v>
      </c>
      <c r="R3613" t="s">
        <v>3176</v>
      </c>
      <c r="S3613" t="s">
        <v>3229</v>
      </c>
      <c r="T3613" t="s">
        <v>3428</v>
      </c>
      <c r="U3613" t="s">
        <v>8264</v>
      </c>
      <c r="V3613" t="s">
        <v>8265</v>
      </c>
      <c r="W3613" t="s">
        <v>3085</v>
      </c>
      <c r="X3613" t="str">
        <f t="shared" si="56"/>
        <v>Inversión</v>
      </c>
      <c r="Y3613" t="s">
        <v>3157</v>
      </c>
    </row>
    <row r="3614" spans="1:25">
      <c r="A3614" t="s">
        <v>3208</v>
      </c>
      <c r="B3614" t="s">
        <v>4825</v>
      </c>
      <c r="C3614" t="s">
        <v>8266</v>
      </c>
      <c r="D3614" t="s">
        <v>3076</v>
      </c>
      <c r="E3614" t="s">
        <v>3331</v>
      </c>
      <c r="F3614" t="s">
        <v>3149</v>
      </c>
      <c r="G3614" t="s">
        <v>8183</v>
      </c>
      <c r="H3614" t="s">
        <v>437</v>
      </c>
      <c r="I3614" t="s">
        <v>649</v>
      </c>
      <c r="J3614" t="s">
        <v>246</v>
      </c>
      <c r="K3614" t="s">
        <v>3150</v>
      </c>
      <c r="L3614" t="s">
        <v>247</v>
      </c>
      <c r="M3614">
        <v>2987543</v>
      </c>
      <c r="N3614">
        <v>-2987543</v>
      </c>
      <c r="O3614">
        <v>0</v>
      </c>
      <c r="P3614">
        <v>0</v>
      </c>
      <c r="Q3614" t="s">
        <v>8267</v>
      </c>
      <c r="R3614" t="s">
        <v>3208</v>
      </c>
      <c r="S3614" t="s">
        <v>3085</v>
      </c>
      <c r="T3614" t="s">
        <v>3085</v>
      </c>
      <c r="U3614" t="s">
        <v>3085</v>
      </c>
      <c r="V3614" t="s">
        <v>3085</v>
      </c>
      <c r="W3614" t="s">
        <v>3085</v>
      </c>
      <c r="X3614" t="str">
        <f t="shared" si="56"/>
        <v>Inversión</v>
      </c>
      <c r="Y3614" t="s">
        <v>3157</v>
      </c>
    </row>
    <row r="3615" spans="1:25">
      <c r="A3615" t="s">
        <v>3224</v>
      </c>
      <c r="B3615" t="s">
        <v>3205</v>
      </c>
      <c r="C3615" t="s">
        <v>8268</v>
      </c>
      <c r="D3615" t="s">
        <v>3076</v>
      </c>
      <c r="E3615" t="s">
        <v>3077</v>
      </c>
      <c r="F3615" t="s">
        <v>8182</v>
      </c>
      <c r="G3615" t="s">
        <v>8183</v>
      </c>
      <c r="H3615" t="s">
        <v>352</v>
      </c>
      <c r="I3615" t="s">
        <v>353</v>
      </c>
      <c r="J3615" t="s">
        <v>253</v>
      </c>
      <c r="K3615" t="s">
        <v>3115</v>
      </c>
      <c r="L3615" t="s">
        <v>247</v>
      </c>
      <c r="M3615">
        <v>17140000</v>
      </c>
      <c r="N3615">
        <v>0</v>
      </c>
      <c r="O3615">
        <v>17140000</v>
      </c>
      <c r="P3615">
        <v>0</v>
      </c>
      <c r="Q3615" t="s">
        <v>8269</v>
      </c>
      <c r="R3615" t="s">
        <v>3224</v>
      </c>
      <c r="S3615" t="s">
        <v>3304</v>
      </c>
      <c r="T3615" t="s">
        <v>3385</v>
      </c>
      <c r="U3615" t="s">
        <v>5403</v>
      </c>
      <c r="V3615" t="s">
        <v>8270</v>
      </c>
      <c r="W3615" t="s">
        <v>3085</v>
      </c>
      <c r="X3615" t="str">
        <f t="shared" si="56"/>
        <v>Funcionamiento</v>
      </c>
      <c r="Y3615" t="s">
        <v>8183</v>
      </c>
    </row>
    <row r="3616" spans="1:25">
      <c r="A3616" t="s">
        <v>3202</v>
      </c>
      <c r="B3616" t="s">
        <v>5316</v>
      </c>
      <c r="C3616" t="s">
        <v>8271</v>
      </c>
      <c r="D3616" t="s">
        <v>3076</v>
      </c>
      <c r="E3616" t="s">
        <v>3077</v>
      </c>
      <c r="F3616" t="s">
        <v>8182</v>
      </c>
      <c r="G3616" t="s">
        <v>8183</v>
      </c>
      <c r="H3616" t="s">
        <v>352</v>
      </c>
      <c r="I3616" t="s">
        <v>353</v>
      </c>
      <c r="J3616" t="s">
        <v>253</v>
      </c>
      <c r="K3616" t="s">
        <v>3115</v>
      </c>
      <c r="L3616" t="s">
        <v>247</v>
      </c>
      <c r="M3616">
        <v>26158</v>
      </c>
      <c r="N3616">
        <v>-26053.37</v>
      </c>
      <c r="O3616">
        <v>104.63</v>
      </c>
      <c r="P3616">
        <v>0</v>
      </c>
      <c r="Q3616" t="s">
        <v>8272</v>
      </c>
      <c r="R3616" t="s">
        <v>3202</v>
      </c>
      <c r="S3616" t="s">
        <v>3237</v>
      </c>
      <c r="T3616" t="s">
        <v>3278</v>
      </c>
      <c r="U3616" t="s">
        <v>3817</v>
      </c>
      <c r="V3616" t="s">
        <v>8273</v>
      </c>
      <c r="W3616" t="s">
        <v>3085</v>
      </c>
      <c r="X3616" t="str">
        <f t="shared" si="56"/>
        <v>Funcionamiento</v>
      </c>
      <c r="Y3616" t="s">
        <v>8183</v>
      </c>
    </row>
    <row r="3617" spans="1:25">
      <c r="A3617" t="s">
        <v>3220</v>
      </c>
      <c r="B3617" t="s">
        <v>3211</v>
      </c>
      <c r="C3617" t="s">
        <v>8274</v>
      </c>
      <c r="D3617" t="s">
        <v>3076</v>
      </c>
      <c r="E3617" t="s">
        <v>3077</v>
      </c>
      <c r="F3617" t="s">
        <v>8182</v>
      </c>
      <c r="G3617" t="s">
        <v>8183</v>
      </c>
      <c r="H3617" t="s">
        <v>309</v>
      </c>
      <c r="I3617" t="s">
        <v>311</v>
      </c>
      <c r="J3617" t="s">
        <v>246</v>
      </c>
      <c r="K3617" t="s">
        <v>3079</v>
      </c>
      <c r="L3617" t="s">
        <v>247</v>
      </c>
      <c r="M3617">
        <v>6777639</v>
      </c>
      <c r="N3617">
        <v>0</v>
      </c>
      <c r="O3617">
        <v>6777639</v>
      </c>
      <c r="P3617">
        <v>0</v>
      </c>
      <c r="Q3617" t="s">
        <v>8275</v>
      </c>
      <c r="R3617" t="s">
        <v>3220</v>
      </c>
      <c r="S3617" t="s">
        <v>7831</v>
      </c>
      <c r="T3617" t="s">
        <v>3085</v>
      </c>
      <c r="U3617" t="s">
        <v>8276</v>
      </c>
      <c r="V3617" t="s">
        <v>8277</v>
      </c>
      <c r="W3617" t="s">
        <v>3085</v>
      </c>
      <c r="X3617" t="str">
        <f t="shared" si="56"/>
        <v>Funcionamiento</v>
      </c>
      <c r="Y3617" t="s">
        <v>8183</v>
      </c>
    </row>
    <row r="3618" spans="1:25">
      <c r="A3618" t="s">
        <v>3220</v>
      </c>
      <c r="B3618" t="s">
        <v>3211</v>
      </c>
      <c r="C3618" t="s">
        <v>8274</v>
      </c>
      <c r="D3618" t="s">
        <v>3076</v>
      </c>
      <c r="E3618" t="s">
        <v>3077</v>
      </c>
      <c r="F3618" t="s">
        <v>8182</v>
      </c>
      <c r="G3618" t="s">
        <v>8183</v>
      </c>
      <c r="H3618" t="s">
        <v>333</v>
      </c>
      <c r="I3618" t="s">
        <v>335</v>
      </c>
      <c r="J3618" t="s">
        <v>246</v>
      </c>
      <c r="K3618" t="s">
        <v>3079</v>
      </c>
      <c r="L3618" t="s">
        <v>247</v>
      </c>
      <c r="M3618">
        <v>520841</v>
      </c>
      <c r="N3618">
        <v>0</v>
      </c>
      <c r="O3618">
        <v>520841</v>
      </c>
      <c r="P3618">
        <v>0</v>
      </c>
      <c r="Q3618" t="s">
        <v>8275</v>
      </c>
      <c r="R3618" t="s">
        <v>3220</v>
      </c>
      <c r="S3618" t="s">
        <v>7831</v>
      </c>
      <c r="T3618" t="s">
        <v>3085</v>
      </c>
      <c r="U3618" t="s">
        <v>8276</v>
      </c>
      <c r="V3618" t="s">
        <v>8277</v>
      </c>
      <c r="W3618" t="s">
        <v>3085</v>
      </c>
      <c r="X3618" t="str">
        <f t="shared" si="56"/>
        <v>Funcionamiento</v>
      </c>
      <c r="Y3618" t="s">
        <v>8183</v>
      </c>
    </row>
    <row r="3619" spans="1:25">
      <c r="A3619" t="s">
        <v>3220</v>
      </c>
      <c r="B3619" t="s">
        <v>3211</v>
      </c>
      <c r="C3619" t="s">
        <v>8274</v>
      </c>
      <c r="D3619" t="s">
        <v>3076</v>
      </c>
      <c r="E3619" t="s">
        <v>3077</v>
      </c>
      <c r="F3619" t="s">
        <v>8182</v>
      </c>
      <c r="G3619" t="s">
        <v>8183</v>
      </c>
      <c r="H3619" t="s">
        <v>297</v>
      </c>
      <c r="I3619" t="s">
        <v>299</v>
      </c>
      <c r="J3619" t="s">
        <v>246</v>
      </c>
      <c r="K3619" t="s">
        <v>3079</v>
      </c>
      <c r="L3619" t="s">
        <v>247</v>
      </c>
      <c r="M3619">
        <v>1710805</v>
      </c>
      <c r="N3619">
        <v>0</v>
      </c>
      <c r="O3619">
        <v>1710805</v>
      </c>
      <c r="P3619">
        <v>0</v>
      </c>
      <c r="Q3619" t="s">
        <v>8275</v>
      </c>
      <c r="R3619" t="s">
        <v>3220</v>
      </c>
      <c r="S3619" t="s">
        <v>7831</v>
      </c>
      <c r="T3619" t="s">
        <v>3085</v>
      </c>
      <c r="U3619" t="s">
        <v>8276</v>
      </c>
      <c r="V3619" t="s">
        <v>8277</v>
      </c>
      <c r="W3619" t="s">
        <v>3085</v>
      </c>
      <c r="X3619" t="str">
        <f t="shared" si="56"/>
        <v>Funcionamiento</v>
      </c>
      <c r="Y3619" t="s">
        <v>8183</v>
      </c>
    </row>
    <row r="3620" spans="1:25">
      <c r="A3620" t="s">
        <v>3220</v>
      </c>
      <c r="B3620" t="s">
        <v>3211</v>
      </c>
      <c r="C3620" t="s">
        <v>8274</v>
      </c>
      <c r="D3620" t="s">
        <v>3076</v>
      </c>
      <c r="E3620" t="s">
        <v>3077</v>
      </c>
      <c r="F3620" t="s">
        <v>8182</v>
      </c>
      <c r="G3620" t="s">
        <v>8183</v>
      </c>
      <c r="H3620" t="s">
        <v>331</v>
      </c>
      <c r="I3620" t="s">
        <v>587</v>
      </c>
      <c r="J3620" t="s">
        <v>246</v>
      </c>
      <c r="K3620" t="s">
        <v>3079</v>
      </c>
      <c r="L3620" t="s">
        <v>247</v>
      </c>
      <c r="M3620">
        <v>6907178</v>
      </c>
      <c r="N3620">
        <v>0</v>
      </c>
      <c r="O3620">
        <v>6907178</v>
      </c>
      <c r="P3620">
        <v>0</v>
      </c>
      <c r="Q3620" t="s">
        <v>8275</v>
      </c>
      <c r="R3620" t="s">
        <v>3220</v>
      </c>
      <c r="S3620" t="s">
        <v>7831</v>
      </c>
      <c r="T3620" t="s">
        <v>3085</v>
      </c>
      <c r="U3620" t="s">
        <v>8276</v>
      </c>
      <c r="V3620" t="s">
        <v>8277</v>
      </c>
      <c r="W3620" t="s">
        <v>3085</v>
      </c>
      <c r="X3620" t="str">
        <f t="shared" si="56"/>
        <v>Funcionamiento</v>
      </c>
      <c r="Y3620" t="s">
        <v>8183</v>
      </c>
    </row>
    <row r="3621" spans="1:25">
      <c r="A3621" t="s">
        <v>3220</v>
      </c>
      <c r="B3621" t="s">
        <v>3211</v>
      </c>
      <c r="C3621" t="s">
        <v>8274</v>
      </c>
      <c r="D3621" t="s">
        <v>3076</v>
      </c>
      <c r="E3621" t="s">
        <v>3077</v>
      </c>
      <c r="F3621" t="s">
        <v>8182</v>
      </c>
      <c r="G3621" t="s">
        <v>8183</v>
      </c>
      <c r="H3621" t="s">
        <v>336</v>
      </c>
      <c r="I3621" t="s">
        <v>337</v>
      </c>
      <c r="J3621" t="s">
        <v>246</v>
      </c>
      <c r="K3621" t="s">
        <v>3079</v>
      </c>
      <c r="L3621" t="s">
        <v>247</v>
      </c>
      <c r="M3621">
        <v>2584371</v>
      </c>
      <c r="N3621">
        <v>0</v>
      </c>
      <c r="O3621">
        <v>2584371</v>
      </c>
      <c r="P3621">
        <v>0</v>
      </c>
      <c r="Q3621" t="s">
        <v>8275</v>
      </c>
      <c r="R3621" t="s">
        <v>3220</v>
      </c>
      <c r="S3621" t="s">
        <v>7831</v>
      </c>
      <c r="T3621" t="s">
        <v>3085</v>
      </c>
      <c r="U3621" t="s">
        <v>8276</v>
      </c>
      <c r="V3621" t="s">
        <v>8277</v>
      </c>
      <c r="W3621" t="s">
        <v>3085</v>
      </c>
      <c r="X3621" t="str">
        <f t="shared" si="56"/>
        <v>Funcionamiento</v>
      </c>
      <c r="Y3621" t="s">
        <v>8183</v>
      </c>
    </row>
    <row r="3622" spans="1:25">
      <c r="A3622" t="s">
        <v>3220</v>
      </c>
      <c r="B3622" t="s">
        <v>3211</v>
      </c>
      <c r="C3622" t="s">
        <v>8274</v>
      </c>
      <c r="D3622" t="s">
        <v>3076</v>
      </c>
      <c r="E3622" t="s">
        <v>3077</v>
      </c>
      <c r="F3622" t="s">
        <v>8182</v>
      </c>
      <c r="G3622" t="s">
        <v>8183</v>
      </c>
      <c r="H3622" t="s">
        <v>292</v>
      </c>
      <c r="I3622" t="s">
        <v>293</v>
      </c>
      <c r="J3622" t="s">
        <v>246</v>
      </c>
      <c r="K3622" t="s">
        <v>3079</v>
      </c>
      <c r="L3622" t="s">
        <v>247</v>
      </c>
      <c r="M3622">
        <v>53494426</v>
      </c>
      <c r="N3622">
        <v>0</v>
      </c>
      <c r="O3622">
        <v>53494426</v>
      </c>
      <c r="P3622">
        <v>0</v>
      </c>
      <c r="Q3622" t="s">
        <v>8275</v>
      </c>
      <c r="R3622" t="s">
        <v>3220</v>
      </c>
      <c r="S3622" t="s">
        <v>7831</v>
      </c>
      <c r="T3622" t="s">
        <v>3085</v>
      </c>
      <c r="U3622" t="s">
        <v>8276</v>
      </c>
      <c r="V3622" t="s">
        <v>8277</v>
      </c>
      <c r="W3622" t="s">
        <v>3085</v>
      </c>
      <c r="X3622" t="str">
        <f t="shared" si="56"/>
        <v>Funcionamiento</v>
      </c>
      <c r="Y3622" t="s">
        <v>8183</v>
      </c>
    </row>
    <row r="3623" spans="1:25">
      <c r="A3623" t="s">
        <v>3220</v>
      </c>
      <c r="B3623" t="s">
        <v>3211</v>
      </c>
      <c r="C3623" t="s">
        <v>8274</v>
      </c>
      <c r="D3623" t="s">
        <v>3076</v>
      </c>
      <c r="E3623" t="s">
        <v>3077</v>
      </c>
      <c r="F3623" t="s">
        <v>8182</v>
      </c>
      <c r="G3623" t="s">
        <v>8183</v>
      </c>
      <c r="H3623" t="s">
        <v>294</v>
      </c>
      <c r="I3623" t="s">
        <v>296</v>
      </c>
      <c r="J3623" t="s">
        <v>246</v>
      </c>
      <c r="K3623" t="s">
        <v>3079</v>
      </c>
      <c r="L3623" t="s">
        <v>247</v>
      </c>
      <c r="M3623">
        <v>1161468</v>
      </c>
      <c r="N3623">
        <v>0</v>
      </c>
      <c r="O3623">
        <v>1161468</v>
      </c>
      <c r="P3623">
        <v>0</v>
      </c>
      <c r="Q3623" t="s">
        <v>8275</v>
      </c>
      <c r="R3623" t="s">
        <v>3220</v>
      </c>
      <c r="S3623" t="s">
        <v>7831</v>
      </c>
      <c r="T3623" t="s">
        <v>3085</v>
      </c>
      <c r="U3623" t="s">
        <v>8276</v>
      </c>
      <c r="V3623" t="s">
        <v>8277</v>
      </c>
      <c r="W3623" t="s">
        <v>3085</v>
      </c>
      <c r="X3623" t="str">
        <f t="shared" si="56"/>
        <v>Funcionamiento</v>
      </c>
      <c r="Y3623" t="s">
        <v>8183</v>
      </c>
    </row>
    <row r="3624" spans="1:25">
      <c r="A3624" t="s">
        <v>3220</v>
      </c>
      <c r="B3624" t="s">
        <v>3211</v>
      </c>
      <c r="C3624" t="s">
        <v>8274</v>
      </c>
      <c r="D3624" t="s">
        <v>3076</v>
      </c>
      <c r="E3624" t="s">
        <v>3077</v>
      </c>
      <c r="F3624" t="s">
        <v>8182</v>
      </c>
      <c r="G3624" t="s">
        <v>8183</v>
      </c>
      <c r="H3624" t="s">
        <v>303</v>
      </c>
      <c r="I3624" t="s">
        <v>305</v>
      </c>
      <c r="J3624" t="s">
        <v>246</v>
      </c>
      <c r="K3624" t="s">
        <v>3079</v>
      </c>
      <c r="L3624" t="s">
        <v>247</v>
      </c>
      <c r="M3624">
        <v>286629</v>
      </c>
      <c r="N3624">
        <v>0</v>
      </c>
      <c r="O3624">
        <v>286629</v>
      </c>
      <c r="P3624">
        <v>0</v>
      </c>
      <c r="Q3624" t="s">
        <v>8275</v>
      </c>
      <c r="R3624" t="s">
        <v>3220</v>
      </c>
      <c r="S3624" t="s">
        <v>7831</v>
      </c>
      <c r="T3624" t="s">
        <v>3085</v>
      </c>
      <c r="U3624" t="s">
        <v>8276</v>
      </c>
      <c r="V3624" t="s">
        <v>8277</v>
      </c>
      <c r="W3624" t="s">
        <v>3085</v>
      </c>
      <c r="X3624" t="str">
        <f t="shared" si="56"/>
        <v>Funcionamiento</v>
      </c>
      <c r="Y3624" t="s">
        <v>8183</v>
      </c>
    </row>
    <row r="3625" spans="1:25">
      <c r="A3625" t="s">
        <v>3228</v>
      </c>
      <c r="B3625" t="s">
        <v>3211</v>
      </c>
      <c r="C3625" t="s">
        <v>8278</v>
      </c>
      <c r="D3625" t="s">
        <v>3076</v>
      </c>
      <c r="E3625" t="s">
        <v>3077</v>
      </c>
      <c r="F3625" t="s">
        <v>8182</v>
      </c>
      <c r="G3625" t="s">
        <v>8183</v>
      </c>
      <c r="H3625" t="s">
        <v>318</v>
      </c>
      <c r="I3625" t="s">
        <v>586</v>
      </c>
      <c r="J3625" t="s">
        <v>246</v>
      </c>
      <c r="K3625" t="s">
        <v>3079</v>
      </c>
      <c r="L3625" t="s">
        <v>247</v>
      </c>
      <c r="M3625">
        <v>2426400</v>
      </c>
      <c r="N3625">
        <v>0</v>
      </c>
      <c r="O3625">
        <v>2426400</v>
      </c>
      <c r="P3625">
        <v>0</v>
      </c>
      <c r="Q3625" t="s">
        <v>8279</v>
      </c>
      <c r="R3625" t="s">
        <v>3228</v>
      </c>
      <c r="S3625" t="s">
        <v>3421</v>
      </c>
      <c r="T3625" t="s">
        <v>3085</v>
      </c>
      <c r="U3625" t="s">
        <v>8280</v>
      </c>
      <c r="V3625" t="s">
        <v>8281</v>
      </c>
      <c r="W3625" t="s">
        <v>3085</v>
      </c>
      <c r="X3625" t="str">
        <f t="shared" si="56"/>
        <v>Funcionamiento</v>
      </c>
      <c r="Y3625" t="s">
        <v>8183</v>
      </c>
    </row>
    <row r="3626" spans="1:25">
      <c r="A3626" t="s">
        <v>3228</v>
      </c>
      <c r="B3626" t="s">
        <v>3211</v>
      </c>
      <c r="C3626" t="s">
        <v>8278</v>
      </c>
      <c r="D3626" t="s">
        <v>3076</v>
      </c>
      <c r="E3626" t="s">
        <v>3077</v>
      </c>
      <c r="F3626" t="s">
        <v>8182</v>
      </c>
      <c r="G3626" t="s">
        <v>8183</v>
      </c>
      <c r="H3626" t="s">
        <v>322</v>
      </c>
      <c r="I3626" t="s">
        <v>323</v>
      </c>
      <c r="J3626" t="s">
        <v>246</v>
      </c>
      <c r="K3626" t="s">
        <v>3079</v>
      </c>
      <c r="L3626" t="s">
        <v>247</v>
      </c>
      <c r="M3626">
        <v>1820200</v>
      </c>
      <c r="N3626">
        <v>0</v>
      </c>
      <c r="O3626">
        <v>1820200</v>
      </c>
      <c r="P3626">
        <v>0</v>
      </c>
      <c r="Q3626" t="s">
        <v>8279</v>
      </c>
      <c r="R3626" t="s">
        <v>3228</v>
      </c>
      <c r="S3626" t="s">
        <v>3421</v>
      </c>
      <c r="T3626" t="s">
        <v>3085</v>
      </c>
      <c r="U3626" t="s">
        <v>8280</v>
      </c>
      <c r="V3626" t="s">
        <v>8281</v>
      </c>
      <c r="W3626" t="s">
        <v>3085</v>
      </c>
      <c r="X3626" t="str">
        <f t="shared" si="56"/>
        <v>Funcionamiento</v>
      </c>
      <c r="Y3626" t="s">
        <v>8183</v>
      </c>
    </row>
    <row r="3627" spans="1:25">
      <c r="A3627" t="s">
        <v>3228</v>
      </c>
      <c r="B3627" t="s">
        <v>3211</v>
      </c>
      <c r="C3627" t="s">
        <v>8278</v>
      </c>
      <c r="D3627" t="s">
        <v>3076</v>
      </c>
      <c r="E3627" t="s">
        <v>3077</v>
      </c>
      <c r="F3627" t="s">
        <v>8182</v>
      </c>
      <c r="G3627" t="s">
        <v>8183</v>
      </c>
      <c r="H3627" t="s">
        <v>320</v>
      </c>
      <c r="I3627" t="s">
        <v>321</v>
      </c>
      <c r="J3627" t="s">
        <v>246</v>
      </c>
      <c r="K3627" t="s">
        <v>3079</v>
      </c>
      <c r="L3627" t="s">
        <v>247</v>
      </c>
      <c r="M3627">
        <v>632800</v>
      </c>
      <c r="N3627">
        <v>0</v>
      </c>
      <c r="O3627">
        <v>632800</v>
      </c>
      <c r="P3627">
        <v>0</v>
      </c>
      <c r="Q3627" t="s">
        <v>8279</v>
      </c>
      <c r="R3627" t="s">
        <v>3228</v>
      </c>
      <c r="S3627" t="s">
        <v>3421</v>
      </c>
      <c r="T3627" t="s">
        <v>3085</v>
      </c>
      <c r="U3627" t="s">
        <v>8280</v>
      </c>
      <c r="V3627" t="s">
        <v>8281</v>
      </c>
      <c r="W3627" t="s">
        <v>3085</v>
      </c>
      <c r="X3627" t="str">
        <f t="shared" si="56"/>
        <v>Funcionamiento</v>
      </c>
      <c r="Y3627" t="s">
        <v>8183</v>
      </c>
    </row>
    <row r="3628" spans="1:25">
      <c r="A3628" t="s">
        <v>3228</v>
      </c>
      <c r="B3628" t="s">
        <v>3211</v>
      </c>
      <c r="C3628" t="s">
        <v>8278</v>
      </c>
      <c r="D3628" t="s">
        <v>3076</v>
      </c>
      <c r="E3628" t="s">
        <v>3077</v>
      </c>
      <c r="F3628" t="s">
        <v>8182</v>
      </c>
      <c r="G3628" t="s">
        <v>8183</v>
      </c>
      <c r="H3628" t="s">
        <v>314</v>
      </c>
      <c r="I3628" t="s">
        <v>582</v>
      </c>
      <c r="J3628" t="s">
        <v>246</v>
      </c>
      <c r="K3628" t="s">
        <v>3079</v>
      </c>
      <c r="L3628" t="s">
        <v>247</v>
      </c>
      <c r="M3628">
        <v>6316300</v>
      </c>
      <c r="N3628">
        <v>0</v>
      </c>
      <c r="O3628">
        <v>6316300</v>
      </c>
      <c r="P3628">
        <v>0</v>
      </c>
      <c r="Q3628" t="s">
        <v>8279</v>
      </c>
      <c r="R3628" t="s">
        <v>3228</v>
      </c>
      <c r="S3628" t="s">
        <v>3421</v>
      </c>
      <c r="T3628" t="s">
        <v>3085</v>
      </c>
      <c r="U3628" t="s">
        <v>8280</v>
      </c>
      <c r="V3628" t="s">
        <v>8281</v>
      </c>
      <c r="W3628" t="s">
        <v>3085</v>
      </c>
      <c r="X3628" t="str">
        <f t="shared" si="56"/>
        <v>Funcionamiento</v>
      </c>
      <c r="Y3628" t="s">
        <v>8183</v>
      </c>
    </row>
    <row r="3629" spans="1:25">
      <c r="A3629" t="s">
        <v>3228</v>
      </c>
      <c r="B3629" t="s">
        <v>3211</v>
      </c>
      <c r="C3629" t="s">
        <v>8278</v>
      </c>
      <c r="D3629" t="s">
        <v>3076</v>
      </c>
      <c r="E3629" t="s">
        <v>3077</v>
      </c>
      <c r="F3629" t="s">
        <v>8182</v>
      </c>
      <c r="G3629" t="s">
        <v>8183</v>
      </c>
      <c r="H3629" t="s">
        <v>316</v>
      </c>
      <c r="I3629" t="s">
        <v>583</v>
      </c>
      <c r="J3629" t="s">
        <v>246</v>
      </c>
      <c r="K3629" t="s">
        <v>3079</v>
      </c>
      <c r="L3629" t="s">
        <v>247</v>
      </c>
      <c r="M3629">
        <v>4474600</v>
      </c>
      <c r="N3629">
        <v>0</v>
      </c>
      <c r="O3629">
        <v>4474600</v>
      </c>
      <c r="P3629">
        <v>0</v>
      </c>
      <c r="Q3629" t="s">
        <v>8279</v>
      </c>
      <c r="R3629" t="s">
        <v>3228</v>
      </c>
      <c r="S3629" t="s">
        <v>3421</v>
      </c>
      <c r="T3629" t="s">
        <v>3085</v>
      </c>
      <c r="U3629" t="s">
        <v>8280</v>
      </c>
      <c r="V3629" t="s">
        <v>8281</v>
      </c>
      <c r="W3629" t="s">
        <v>3085</v>
      </c>
      <c r="X3629" t="str">
        <f t="shared" si="56"/>
        <v>Funcionamiento</v>
      </c>
      <c r="Y3629" t="s">
        <v>8183</v>
      </c>
    </row>
    <row r="3630" spans="1:25">
      <c r="A3630" t="s">
        <v>3228</v>
      </c>
      <c r="B3630" t="s">
        <v>3211</v>
      </c>
      <c r="C3630" t="s">
        <v>8278</v>
      </c>
      <c r="D3630" t="s">
        <v>3076</v>
      </c>
      <c r="E3630" t="s">
        <v>3077</v>
      </c>
      <c r="F3630" t="s">
        <v>8182</v>
      </c>
      <c r="G3630" t="s">
        <v>8183</v>
      </c>
      <c r="H3630" t="s">
        <v>324</v>
      </c>
      <c r="I3630" t="s">
        <v>325</v>
      </c>
      <c r="J3630" t="s">
        <v>246</v>
      </c>
      <c r="K3630" t="s">
        <v>3079</v>
      </c>
      <c r="L3630" t="s">
        <v>247</v>
      </c>
      <c r="M3630">
        <v>1213700</v>
      </c>
      <c r="N3630">
        <v>0</v>
      </c>
      <c r="O3630">
        <v>1213700</v>
      </c>
      <c r="P3630">
        <v>0</v>
      </c>
      <c r="Q3630" t="s">
        <v>8279</v>
      </c>
      <c r="R3630" t="s">
        <v>3228</v>
      </c>
      <c r="S3630" t="s">
        <v>3421</v>
      </c>
      <c r="T3630" t="s">
        <v>3085</v>
      </c>
      <c r="U3630" t="s">
        <v>8280</v>
      </c>
      <c r="V3630" t="s">
        <v>8281</v>
      </c>
      <c r="W3630" t="s">
        <v>3085</v>
      </c>
      <c r="X3630" t="str">
        <f t="shared" si="56"/>
        <v>Funcionamiento</v>
      </c>
      <c r="Y3630" t="s">
        <v>8183</v>
      </c>
    </row>
    <row r="3631" spans="1:25">
      <c r="A3631" t="s">
        <v>3236</v>
      </c>
      <c r="B3631" t="s">
        <v>8282</v>
      </c>
      <c r="C3631" t="s">
        <v>8283</v>
      </c>
      <c r="D3631" t="s">
        <v>3076</v>
      </c>
      <c r="E3631" t="s">
        <v>3077</v>
      </c>
      <c r="F3631" t="s">
        <v>3159</v>
      </c>
      <c r="G3631" t="s">
        <v>8183</v>
      </c>
      <c r="H3631" t="s">
        <v>431</v>
      </c>
      <c r="I3631" t="s">
        <v>648</v>
      </c>
      <c r="J3631" t="s">
        <v>253</v>
      </c>
      <c r="K3631" t="s">
        <v>3115</v>
      </c>
      <c r="L3631" t="s">
        <v>247</v>
      </c>
      <c r="M3631">
        <v>15000000</v>
      </c>
      <c r="N3631">
        <v>-1342721</v>
      </c>
      <c r="O3631">
        <v>13657279</v>
      </c>
      <c r="P3631">
        <v>0</v>
      </c>
      <c r="Q3631" t="s">
        <v>8284</v>
      </c>
      <c r="R3631" t="s">
        <v>3236</v>
      </c>
      <c r="S3631" t="s">
        <v>8285</v>
      </c>
      <c r="T3631" t="s">
        <v>8286</v>
      </c>
      <c r="U3631" t="s">
        <v>8287</v>
      </c>
      <c r="V3631" t="s">
        <v>8288</v>
      </c>
      <c r="W3631" t="s">
        <v>3085</v>
      </c>
      <c r="X3631" t="str">
        <f t="shared" si="56"/>
        <v>Inversión</v>
      </c>
      <c r="Y3631" t="s">
        <v>3166</v>
      </c>
    </row>
    <row r="3632" spans="1:25">
      <c r="A3632" t="s">
        <v>3221</v>
      </c>
      <c r="B3632" t="s">
        <v>6649</v>
      </c>
      <c r="C3632" t="s">
        <v>8289</v>
      </c>
      <c r="D3632" t="s">
        <v>3076</v>
      </c>
      <c r="E3632" t="s">
        <v>3077</v>
      </c>
      <c r="F3632" t="s">
        <v>3234</v>
      </c>
      <c r="G3632" t="s">
        <v>8183</v>
      </c>
      <c r="H3632" t="s">
        <v>539</v>
      </c>
      <c r="I3632" t="s">
        <v>667</v>
      </c>
      <c r="J3632" t="s">
        <v>253</v>
      </c>
      <c r="K3632" t="s">
        <v>3115</v>
      </c>
      <c r="L3632" t="s">
        <v>247</v>
      </c>
      <c r="M3632">
        <v>24269760</v>
      </c>
      <c r="N3632">
        <v>-5739350</v>
      </c>
      <c r="O3632">
        <v>18530410</v>
      </c>
      <c r="P3632">
        <v>0</v>
      </c>
      <c r="Q3632" t="s">
        <v>8290</v>
      </c>
      <c r="R3632" t="s">
        <v>3221</v>
      </c>
      <c r="S3632" t="s">
        <v>8291</v>
      </c>
      <c r="T3632" t="s">
        <v>8292</v>
      </c>
      <c r="U3632" t="s">
        <v>8293</v>
      </c>
      <c r="V3632" t="s">
        <v>8294</v>
      </c>
      <c r="W3632" t="s">
        <v>3085</v>
      </c>
      <c r="X3632" t="str">
        <f t="shared" si="56"/>
        <v>Inversión</v>
      </c>
      <c r="Y3632" t="s">
        <v>3241</v>
      </c>
    </row>
    <row r="3633" spans="1:25">
      <c r="A3633" t="s">
        <v>3251</v>
      </c>
      <c r="B3633" t="s">
        <v>4007</v>
      </c>
      <c r="C3633" t="s">
        <v>8295</v>
      </c>
      <c r="D3633" t="s">
        <v>3076</v>
      </c>
      <c r="E3633" t="s">
        <v>3077</v>
      </c>
      <c r="F3633" t="s">
        <v>8182</v>
      </c>
      <c r="G3633" t="s">
        <v>8183</v>
      </c>
      <c r="H3633" t="s">
        <v>303</v>
      </c>
      <c r="I3633" t="s">
        <v>305</v>
      </c>
      <c r="J3633" t="s">
        <v>246</v>
      </c>
      <c r="K3633" t="s">
        <v>3079</v>
      </c>
      <c r="L3633" t="s">
        <v>247</v>
      </c>
      <c r="M3633">
        <v>1608854</v>
      </c>
      <c r="N3633">
        <v>0</v>
      </c>
      <c r="O3633">
        <v>1608854</v>
      </c>
      <c r="P3633">
        <v>0</v>
      </c>
      <c r="Q3633" t="s">
        <v>8296</v>
      </c>
      <c r="R3633" t="s">
        <v>3251</v>
      </c>
      <c r="S3633" t="s">
        <v>3337</v>
      </c>
      <c r="T3633" t="s">
        <v>3085</v>
      </c>
      <c r="U3633" t="s">
        <v>8297</v>
      </c>
      <c r="V3633" t="s">
        <v>8298</v>
      </c>
      <c r="W3633" t="s">
        <v>3085</v>
      </c>
      <c r="X3633" t="str">
        <f t="shared" si="56"/>
        <v>Funcionamiento</v>
      </c>
      <c r="Y3633" t="s">
        <v>8183</v>
      </c>
    </row>
    <row r="3634" spans="1:25">
      <c r="A3634" t="s">
        <v>3251</v>
      </c>
      <c r="B3634" t="s">
        <v>4007</v>
      </c>
      <c r="C3634" t="s">
        <v>8295</v>
      </c>
      <c r="D3634" t="s">
        <v>3076</v>
      </c>
      <c r="E3634" t="s">
        <v>3077</v>
      </c>
      <c r="F3634" t="s">
        <v>8182</v>
      </c>
      <c r="G3634" t="s">
        <v>8183</v>
      </c>
      <c r="H3634" t="s">
        <v>294</v>
      </c>
      <c r="I3634" t="s">
        <v>296</v>
      </c>
      <c r="J3634" t="s">
        <v>246</v>
      </c>
      <c r="K3634" t="s">
        <v>3079</v>
      </c>
      <c r="L3634" t="s">
        <v>247</v>
      </c>
      <c r="M3634">
        <v>1042145</v>
      </c>
      <c r="N3634">
        <v>0</v>
      </c>
      <c r="O3634">
        <v>1042145</v>
      </c>
      <c r="P3634">
        <v>0</v>
      </c>
      <c r="Q3634" t="s">
        <v>8296</v>
      </c>
      <c r="R3634" t="s">
        <v>3251</v>
      </c>
      <c r="S3634" t="s">
        <v>3337</v>
      </c>
      <c r="T3634" t="s">
        <v>3085</v>
      </c>
      <c r="U3634" t="s">
        <v>8297</v>
      </c>
      <c r="V3634" t="s">
        <v>8298</v>
      </c>
      <c r="W3634" t="s">
        <v>3085</v>
      </c>
      <c r="X3634" t="str">
        <f t="shared" si="56"/>
        <v>Funcionamiento</v>
      </c>
      <c r="Y3634" t="s">
        <v>8183</v>
      </c>
    </row>
    <row r="3635" spans="1:25">
      <c r="A3635" t="s">
        <v>3251</v>
      </c>
      <c r="B3635" t="s">
        <v>4007</v>
      </c>
      <c r="C3635" t="s">
        <v>8295</v>
      </c>
      <c r="D3635" t="s">
        <v>3076</v>
      </c>
      <c r="E3635" t="s">
        <v>3077</v>
      </c>
      <c r="F3635" t="s">
        <v>8182</v>
      </c>
      <c r="G3635" t="s">
        <v>8183</v>
      </c>
      <c r="H3635" t="s">
        <v>336</v>
      </c>
      <c r="I3635" t="s">
        <v>337</v>
      </c>
      <c r="J3635" t="s">
        <v>246</v>
      </c>
      <c r="K3635" t="s">
        <v>3079</v>
      </c>
      <c r="L3635" t="s">
        <v>247</v>
      </c>
      <c r="M3635">
        <v>2354967</v>
      </c>
      <c r="N3635">
        <v>0</v>
      </c>
      <c r="O3635">
        <v>2354967</v>
      </c>
      <c r="P3635">
        <v>0</v>
      </c>
      <c r="Q3635" t="s">
        <v>8296</v>
      </c>
      <c r="R3635" t="s">
        <v>3251</v>
      </c>
      <c r="S3635" t="s">
        <v>3337</v>
      </c>
      <c r="T3635" t="s">
        <v>3085</v>
      </c>
      <c r="U3635" t="s">
        <v>8297</v>
      </c>
      <c r="V3635" t="s">
        <v>8298</v>
      </c>
      <c r="W3635" t="s">
        <v>3085</v>
      </c>
      <c r="X3635" t="str">
        <f t="shared" si="56"/>
        <v>Funcionamiento</v>
      </c>
      <c r="Y3635" t="s">
        <v>8183</v>
      </c>
    </row>
    <row r="3636" spans="1:25">
      <c r="A3636" t="s">
        <v>3251</v>
      </c>
      <c r="B3636" t="s">
        <v>4007</v>
      </c>
      <c r="C3636" t="s">
        <v>8295</v>
      </c>
      <c r="D3636" t="s">
        <v>3076</v>
      </c>
      <c r="E3636" t="s">
        <v>3077</v>
      </c>
      <c r="F3636" t="s">
        <v>8182</v>
      </c>
      <c r="G3636" t="s">
        <v>8183</v>
      </c>
      <c r="H3636" t="s">
        <v>292</v>
      </c>
      <c r="I3636" t="s">
        <v>293</v>
      </c>
      <c r="J3636" t="s">
        <v>246</v>
      </c>
      <c r="K3636" t="s">
        <v>3079</v>
      </c>
      <c r="L3636" t="s">
        <v>247</v>
      </c>
      <c r="M3636">
        <v>44859441</v>
      </c>
      <c r="N3636">
        <v>0</v>
      </c>
      <c r="O3636">
        <v>44859441</v>
      </c>
      <c r="P3636">
        <v>0</v>
      </c>
      <c r="Q3636" t="s">
        <v>8296</v>
      </c>
      <c r="R3636" t="s">
        <v>3251</v>
      </c>
      <c r="S3636" t="s">
        <v>3337</v>
      </c>
      <c r="T3636" t="s">
        <v>3085</v>
      </c>
      <c r="U3636" t="s">
        <v>8297</v>
      </c>
      <c r="V3636" t="s">
        <v>8298</v>
      </c>
      <c r="W3636" t="s">
        <v>3085</v>
      </c>
      <c r="X3636" t="str">
        <f t="shared" si="56"/>
        <v>Funcionamiento</v>
      </c>
      <c r="Y3636" t="s">
        <v>8183</v>
      </c>
    </row>
    <row r="3637" spans="1:25">
      <c r="A3637" t="s">
        <v>3251</v>
      </c>
      <c r="B3637" t="s">
        <v>4007</v>
      </c>
      <c r="C3637" t="s">
        <v>8295</v>
      </c>
      <c r="D3637" t="s">
        <v>3076</v>
      </c>
      <c r="E3637" t="s">
        <v>3077</v>
      </c>
      <c r="F3637" t="s">
        <v>8182</v>
      </c>
      <c r="G3637" t="s">
        <v>8183</v>
      </c>
      <c r="H3637" t="s">
        <v>297</v>
      </c>
      <c r="I3637" t="s">
        <v>299</v>
      </c>
      <c r="J3637" t="s">
        <v>246</v>
      </c>
      <c r="K3637" t="s">
        <v>3079</v>
      </c>
      <c r="L3637" t="s">
        <v>247</v>
      </c>
      <c r="M3637">
        <v>1415956</v>
      </c>
      <c r="N3637">
        <v>0</v>
      </c>
      <c r="O3637">
        <v>1415956</v>
      </c>
      <c r="P3637">
        <v>0</v>
      </c>
      <c r="Q3637" t="s">
        <v>8296</v>
      </c>
      <c r="R3637" t="s">
        <v>3251</v>
      </c>
      <c r="S3637" t="s">
        <v>3337</v>
      </c>
      <c r="T3637" t="s">
        <v>3085</v>
      </c>
      <c r="U3637" t="s">
        <v>8297</v>
      </c>
      <c r="V3637" t="s">
        <v>8298</v>
      </c>
      <c r="W3637" t="s">
        <v>3085</v>
      </c>
      <c r="X3637" t="str">
        <f t="shared" si="56"/>
        <v>Funcionamiento</v>
      </c>
      <c r="Y3637" t="s">
        <v>8183</v>
      </c>
    </row>
    <row r="3638" spans="1:25">
      <c r="A3638" t="s">
        <v>3238</v>
      </c>
      <c r="B3638" t="s">
        <v>4007</v>
      </c>
      <c r="C3638" t="s">
        <v>8299</v>
      </c>
      <c r="D3638" t="s">
        <v>3076</v>
      </c>
      <c r="E3638" t="s">
        <v>3077</v>
      </c>
      <c r="F3638" t="s">
        <v>8182</v>
      </c>
      <c r="G3638" t="s">
        <v>8183</v>
      </c>
      <c r="H3638" t="s">
        <v>316</v>
      </c>
      <c r="I3638" t="s">
        <v>583</v>
      </c>
      <c r="J3638" t="s">
        <v>246</v>
      </c>
      <c r="K3638" t="s">
        <v>3079</v>
      </c>
      <c r="L3638" t="s">
        <v>247</v>
      </c>
      <c r="M3638">
        <v>4611000</v>
      </c>
      <c r="N3638">
        <v>0</v>
      </c>
      <c r="O3638">
        <v>4611000</v>
      </c>
      <c r="P3638">
        <v>0</v>
      </c>
      <c r="Q3638" t="s">
        <v>8300</v>
      </c>
      <c r="R3638" t="s">
        <v>3238</v>
      </c>
      <c r="S3638" t="s">
        <v>3344</v>
      </c>
      <c r="T3638" t="s">
        <v>3085</v>
      </c>
      <c r="U3638" t="s">
        <v>8301</v>
      </c>
      <c r="V3638" t="s">
        <v>8302</v>
      </c>
      <c r="W3638" t="s">
        <v>3085</v>
      </c>
      <c r="X3638" t="str">
        <f t="shared" si="56"/>
        <v>Funcionamiento</v>
      </c>
      <c r="Y3638" t="s">
        <v>8183</v>
      </c>
    </row>
    <row r="3639" spans="1:25">
      <c r="A3639" t="s">
        <v>3238</v>
      </c>
      <c r="B3639" t="s">
        <v>4007</v>
      </c>
      <c r="C3639" t="s">
        <v>8299</v>
      </c>
      <c r="D3639" t="s">
        <v>3076</v>
      </c>
      <c r="E3639" t="s">
        <v>3077</v>
      </c>
      <c r="F3639" t="s">
        <v>8182</v>
      </c>
      <c r="G3639" t="s">
        <v>8183</v>
      </c>
      <c r="H3639" t="s">
        <v>314</v>
      </c>
      <c r="I3639" t="s">
        <v>582</v>
      </c>
      <c r="J3639" t="s">
        <v>246</v>
      </c>
      <c r="K3639" t="s">
        <v>3079</v>
      </c>
      <c r="L3639" t="s">
        <v>247</v>
      </c>
      <c r="M3639">
        <v>1220700</v>
      </c>
      <c r="N3639">
        <v>0</v>
      </c>
      <c r="O3639">
        <v>1220700</v>
      </c>
      <c r="P3639">
        <v>0</v>
      </c>
      <c r="Q3639" t="s">
        <v>8300</v>
      </c>
      <c r="R3639" t="s">
        <v>3238</v>
      </c>
      <c r="S3639" t="s">
        <v>3344</v>
      </c>
      <c r="T3639" t="s">
        <v>3085</v>
      </c>
      <c r="U3639" t="s">
        <v>8301</v>
      </c>
      <c r="V3639" t="s">
        <v>8302</v>
      </c>
      <c r="W3639" t="s">
        <v>3085</v>
      </c>
      <c r="X3639" t="str">
        <f t="shared" si="56"/>
        <v>Funcionamiento</v>
      </c>
      <c r="Y3639" t="s">
        <v>8183</v>
      </c>
    </row>
    <row r="3640" spans="1:25">
      <c r="A3640" t="s">
        <v>3238</v>
      </c>
      <c r="B3640" t="s">
        <v>4007</v>
      </c>
      <c r="C3640" t="s">
        <v>8299</v>
      </c>
      <c r="D3640" t="s">
        <v>3076</v>
      </c>
      <c r="E3640" t="s">
        <v>3077</v>
      </c>
      <c r="F3640" t="s">
        <v>8182</v>
      </c>
      <c r="G3640" t="s">
        <v>8183</v>
      </c>
      <c r="H3640" t="s">
        <v>322</v>
      </c>
      <c r="I3640" t="s">
        <v>323</v>
      </c>
      <c r="J3640" t="s">
        <v>246</v>
      </c>
      <c r="K3640" t="s">
        <v>3079</v>
      </c>
      <c r="L3640" t="s">
        <v>247</v>
      </c>
      <c r="M3640">
        <v>1636700</v>
      </c>
      <c r="N3640">
        <v>0</v>
      </c>
      <c r="O3640">
        <v>1636700</v>
      </c>
      <c r="P3640">
        <v>0</v>
      </c>
      <c r="Q3640" t="s">
        <v>8300</v>
      </c>
      <c r="R3640" t="s">
        <v>3238</v>
      </c>
      <c r="S3640" t="s">
        <v>3344</v>
      </c>
      <c r="T3640" t="s">
        <v>3085</v>
      </c>
      <c r="U3640" t="s">
        <v>8301</v>
      </c>
      <c r="V3640" t="s">
        <v>8302</v>
      </c>
      <c r="W3640" t="s">
        <v>3085</v>
      </c>
      <c r="X3640" t="str">
        <f t="shared" si="56"/>
        <v>Funcionamiento</v>
      </c>
      <c r="Y3640" t="s">
        <v>8183</v>
      </c>
    </row>
    <row r="3641" spans="1:25">
      <c r="A3641" t="s">
        <v>3238</v>
      </c>
      <c r="B3641" t="s">
        <v>4007</v>
      </c>
      <c r="C3641" t="s">
        <v>8299</v>
      </c>
      <c r="D3641" t="s">
        <v>3076</v>
      </c>
      <c r="E3641" t="s">
        <v>3077</v>
      </c>
      <c r="F3641" t="s">
        <v>8182</v>
      </c>
      <c r="G3641" t="s">
        <v>8183</v>
      </c>
      <c r="H3641" t="s">
        <v>318</v>
      </c>
      <c r="I3641" t="s">
        <v>586</v>
      </c>
      <c r="J3641" t="s">
        <v>246</v>
      </c>
      <c r="K3641" t="s">
        <v>3079</v>
      </c>
      <c r="L3641" t="s">
        <v>247</v>
      </c>
      <c r="M3641">
        <v>2181600</v>
      </c>
      <c r="N3641">
        <v>0</v>
      </c>
      <c r="O3641">
        <v>2181600</v>
      </c>
      <c r="P3641">
        <v>0</v>
      </c>
      <c r="Q3641" t="s">
        <v>8300</v>
      </c>
      <c r="R3641" t="s">
        <v>3238</v>
      </c>
      <c r="S3641" t="s">
        <v>3344</v>
      </c>
      <c r="T3641" t="s">
        <v>3085</v>
      </c>
      <c r="U3641" t="s">
        <v>8301</v>
      </c>
      <c r="V3641" t="s">
        <v>8302</v>
      </c>
      <c r="W3641" t="s">
        <v>3085</v>
      </c>
      <c r="X3641" t="str">
        <f t="shared" si="56"/>
        <v>Funcionamiento</v>
      </c>
      <c r="Y3641" t="s">
        <v>8183</v>
      </c>
    </row>
    <row r="3642" spans="1:25">
      <c r="A3642" t="s">
        <v>3238</v>
      </c>
      <c r="B3642" t="s">
        <v>4007</v>
      </c>
      <c r="C3642" t="s">
        <v>8299</v>
      </c>
      <c r="D3642" t="s">
        <v>3076</v>
      </c>
      <c r="E3642" t="s">
        <v>3077</v>
      </c>
      <c r="F3642" t="s">
        <v>8182</v>
      </c>
      <c r="G3642" t="s">
        <v>8183</v>
      </c>
      <c r="H3642" t="s">
        <v>320</v>
      </c>
      <c r="I3642" t="s">
        <v>321</v>
      </c>
      <c r="J3642" t="s">
        <v>246</v>
      </c>
      <c r="K3642" t="s">
        <v>3079</v>
      </c>
      <c r="L3642" t="s">
        <v>247</v>
      </c>
      <c r="M3642">
        <v>631600</v>
      </c>
      <c r="N3642">
        <v>0</v>
      </c>
      <c r="O3642">
        <v>631600</v>
      </c>
      <c r="P3642">
        <v>0</v>
      </c>
      <c r="Q3642" t="s">
        <v>8300</v>
      </c>
      <c r="R3642" t="s">
        <v>3238</v>
      </c>
      <c r="S3642" t="s">
        <v>3344</v>
      </c>
      <c r="T3642" t="s">
        <v>3085</v>
      </c>
      <c r="U3642" t="s">
        <v>8301</v>
      </c>
      <c r="V3642" t="s">
        <v>8302</v>
      </c>
      <c r="W3642" t="s">
        <v>3085</v>
      </c>
      <c r="X3642" t="str">
        <f t="shared" si="56"/>
        <v>Funcionamiento</v>
      </c>
      <c r="Y3642" t="s">
        <v>8183</v>
      </c>
    </row>
    <row r="3643" spans="1:25">
      <c r="A3643" t="s">
        <v>3238</v>
      </c>
      <c r="B3643" t="s">
        <v>4007</v>
      </c>
      <c r="C3643" t="s">
        <v>8299</v>
      </c>
      <c r="D3643" t="s">
        <v>3076</v>
      </c>
      <c r="E3643" t="s">
        <v>3077</v>
      </c>
      <c r="F3643" t="s">
        <v>8182</v>
      </c>
      <c r="G3643" t="s">
        <v>8183</v>
      </c>
      <c r="H3643" t="s">
        <v>324</v>
      </c>
      <c r="I3643" t="s">
        <v>325</v>
      </c>
      <c r="J3643" t="s">
        <v>246</v>
      </c>
      <c r="K3643" t="s">
        <v>3079</v>
      </c>
      <c r="L3643" t="s">
        <v>247</v>
      </c>
      <c r="M3643">
        <v>1091400</v>
      </c>
      <c r="N3643">
        <v>0</v>
      </c>
      <c r="O3643">
        <v>1091400</v>
      </c>
      <c r="P3643">
        <v>0</v>
      </c>
      <c r="Q3643" t="s">
        <v>8300</v>
      </c>
      <c r="R3643" t="s">
        <v>3238</v>
      </c>
      <c r="S3643" t="s">
        <v>3344</v>
      </c>
      <c r="T3643" t="s">
        <v>3085</v>
      </c>
      <c r="U3643" t="s">
        <v>8301</v>
      </c>
      <c r="V3643" t="s">
        <v>8302</v>
      </c>
      <c r="W3643" t="s">
        <v>3085</v>
      </c>
      <c r="X3643" t="str">
        <f t="shared" si="56"/>
        <v>Funcionamiento</v>
      </c>
      <c r="Y3643" t="s">
        <v>8183</v>
      </c>
    </row>
    <row r="3644" spans="1:25">
      <c r="A3644" t="s">
        <v>3281</v>
      </c>
      <c r="B3644" t="s">
        <v>5130</v>
      </c>
      <c r="C3644" t="s">
        <v>8303</v>
      </c>
      <c r="D3644" t="s">
        <v>3076</v>
      </c>
      <c r="E3644" t="s">
        <v>3077</v>
      </c>
      <c r="F3644" t="s">
        <v>8182</v>
      </c>
      <c r="G3644" t="s">
        <v>8183</v>
      </c>
      <c r="H3644" t="s">
        <v>316</v>
      </c>
      <c r="I3644" t="s">
        <v>583</v>
      </c>
      <c r="J3644" t="s">
        <v>246</v>
      </c>
      <c r="K3644" t="s">
        <v>3079</v>
      </c>
      <c r="L3644" t="s">
        <v>247</v>
      </c>
      <c r="M3644">
        <v>226000</v>
      </c>
      <c r="N3644">
        <v>0</v>
      </c>
      <c r="O3644">
        <v>226000</v>
      </c>
      <c r="P3644">
        <v>0</v>
      </c>
      <c r="Q3644" t="s">
        <v>8304</v>
      </c>
      <c r="R3644" t="s">
        <v>3281</v>
      </c>
      <c r="S3644" t="s">
        <v>4280</v>
      </c>
      <c r="T3644" t="s">
        <v>3085</v>
      </c>
      <c r="U3644" t="s">
        <v>8305</v>
      </c>
      <c r="V3644" t="s">
        <v>8306</v>
      </c>
      <c r="W3644" t="s">
        <v>3085</v>
      </c>
      <c r="X3644" t="str">
        <f t="shared" si="56"/>
        <v>Funcionamiento</v>
      </c>
      <c r="Y3644" t="s">
        <v>8183</v>
      </c>
    </row>
    <row r="3645" spans="1:25">
      <c r="A3645" t="s">
        <v>3281</v>
      </c>
      <c r="B3645" t="s">
        <v>5130</v>
      </c>
      <c r="C3645" t="s">
        <v>8303</v>
      </c>
      <c r="D3645" t="s">
        <v>3076</v>
      </c>
      <c r="E3645" t="s">
        <v>3077</v>
      </c>
      <c r="F3645" t="s">
        <v>8182</v>
      </c>
      <c r="G3645" t="s">
        <v>8183</v>
      </c>
      <c r="H3645" t="s">
        <v>314</v>
      </c>
      <c r="I3645" t="s">
        <v>582</v>
      </c>
      <c r="J3645" t="s">
        <v>246</v>
      </c>
      <c r="K3645" t="s">
        <v>3079</v>
      </c>
      <c r="L3645" t="s">
        <v>247</v>
      </c>
      <c r="M3645">
        <v>319200</v>
      </c>
      <c r="N3645">
        <v>0</v>
      </c>
      <c r="O3645">
        <v>319200</v>
      </c>
      <c r="P3645">
        <v>0</v>
      </c>
      <c r="Q3645" t="s">
        <v>8304</v>
      </c>
      <c r="R3645" t="s">
        <v>3281</v>
      </c>
      <c r="S3645" t="s">
        <v>4280</v>
      </c>
      <c r="T3645" t="s">
        <v>3085</v>
      </c>
      <c r="U3645" t="s">
        <v>8305</v>
      </c>
      <c r="V3645" t="s">
        <v>8306</v>
      </c>
      <c r="W3645" t="s">
        <v>3085</v>
      </c>
      <c r="X3645" t="str">
        <f t="shared" si="56"/>
        <v>Funcionamiento</v>
      </c>
      <c r="Y3645" t="s">
        <v>8183</v>
      </c>
    </row>
    <row r="3646" spans="1:25">
      <c r="A3646" t="s">
        <v>3281</v>
      </c>
      <c r="B3646" t="s">
        <v>5130</v>
      </c>
      <c r="C3646" t="s">
        <v>8303</v>
      </c>
      <c r="D3646" t="s">
        <v>3076</v>
      </c>
      <c r="E3646" t="s">
        <v>3077</v>
      </c>
      <c r="F3646" t="s">
        <v>8182</v>
      </c>
      <c r="G3646" t="s">
        <v>8183</v>
      </c>
      <c r="H3646" t="s">
        <v>318</v>
      </c>
      <c r="I3646" t="s">
        <v>586</v>
      </c>
      <c r="J3646" t="s">
        <v>246</v>
      </c>
      <c r="K3646" t="s">
        <v>3079</v>
      </c>
      <c r="L3646" t="s">
        <v>247</v>
      </c>
      <c r="M3646">
        <v>112600</v>
      </c>
      <c r="N3646">
        <v>0</v>
      </c>
      <c r="O3646">
        <v>112600</v>
      </c>
      <c r="P3646">
        <v>0</v>
      </c>
      <c r="Q3646" t="s">
        <v>8304</v>
      </c>
      <c r="R3646" t="s">
        <v>3281</v>
      </c>
      <c r="S3646" t="s">
        <v>4280</v>
      </c>
      <c r="T3646" t="s">
        <v>3085</v>
      </c>
      <c r="U3646" t="s">
        <v>8305</v>
      </c>
      <c r="V3646" t="s">
        <v>8306</v>
      </c>
      <c r="W3646" t="s">
        <v>3085</v>
      </c>
      <c r="X3646" t="str">
        <f t="shared" si="56"/>
        <v>Funcionamiento</v>
      </c>
      <c r="Y3646" t="s">
        <v>8183</v>
      </c>
    </row>
    <row r="3647" spans="1:25">
      <c r="A3647" t="s">
        <v>3281</v>
      </c>
      <c r="B3647" t="s">
        <v>5130</v>
      </c>
      <c r="C3647" t="s">
        <v>8303</v>
      </c>
      <c r="D3647" t="s">
        <v>3076</v>
      </c>
      <c r="E3647" t="s">
        <v>3077</v>
      </c>
      <c r="F3647" t="s">
        <v>8182</v>
      </c>
      <c r="G3647" t="s">
        <v>8183</v>
      </c>
      <c r="H3647" t="s">
        <v>324</v>
      </c>
      <c r="I3647" t="s">
        <v>325</v>
      </c>
      <c r="J3647" t="s">
        <v>246</v>
      </c>
      <c r="K3647" t="s">
        <v>3079</v>
      </c>
      <c r="L3647" t="s">
        <v>247</v>
      </c>
      <c r="M3647">
        <v>56600</v>
      </c>
      <c r="N3647">
        <v>0</v>
      </c>
      <c r="O3647">
        <v>56600</v>
      </c>
      <c r="P3647">
        <v>0</v>
      </c>
      <c r="Q3647" t="s">
        <v>8304</v>
      </c>
      <c r="R3647" t="s">
        <v>3281</v>
      </c>
      <c r="S3647" t="s">
        <v>4280</v>
      </c>
      <c r="T3647" t="s">
        <v>3085</v>
      </c>
      <c r="U3647" t="s">
        <v>8305</v>
      </c>
      <c r="V3647" t="s">
        <v>8306</v>
      </c>
      <c r="W3647" t="s">
        <v>3085</v>
      </c>
      <c r="X3647" t="str">
        <f t="shared" si="56"/>
        <v>Funcionamiento</v>
      </c>
      <c r="Y3647" t="s">
        <v>8183</v>
      </c>
    </row>
    <row r="3648" spans="1:25">
      <c r="A3648" t="s">
        <v>3281</v>
      </c>
      <c r="B3648" t="s">
        <v>5130</v>
      </c>
      <c r="C3648" t="s">
        <v>8303</v>
      </c>
      <c r="D3648" t="s">
        <v>3076</v>
      </c>
      <c r="E3648" t="s">
        <v>3077</v>
      </c>
      <c r="F3648" t="s">
        <v>8182</v>
      </c>
      <c r="G3648" t="s">
        <v>8183</v>
      </c>
      <c r="H3648" t="s">
        <v>322</v>
      </c>
      <c r="I3648" t="s">
        <v>323</v>
      </c>
      <c r="J3648" t="s">
        <v>246</v>
      </c>
      <c r="K3648" t="s">
        <v>3079</v>
      </c>
      <c r="L3648" t="s">
        <v>247</v>
      </c>
      <c r="M3648">
        <v>83600</v>
      </c>
      <c r="N3648">
        <v>0</v>
      </c>
      <c r="O3648">
        <v>83600</v>
      </c>
      <c r="P3648">
        <v>0</v>
      </c>
      <c r="Q3648" t="s">
        <v>8304</v>
      </c>
      <c r="R3648" t="s">
        <v>3281</v>
      </c>
      <c r="S3648" t="s">
        <v>4280</v>
      </c>
      <c r="T3648" t="s">
        <v>3085</v>
      </c>
      <c r="U3648" t="s">
        <v>8305</v>
      </c>
      <c r="V3648" t="s">
        <v>8306</v>
      </c>
      <c r="W3648" t="s">
        <v>3085</v>
      </c>
      <c r="X3648" t="str">
        <f t="shared" si="56"/>
        <v>Funcionamiento</v>
      </c>
      <c r="Y3648" t="s">
        <v>8183</v>
      </c>
    </row>
    <row r="3649" spans="1:25">
      <c r="A3649" t="s">
        <v>3281</v>
      </c>
      <c r="B3649" t="s">
        <v>5130</v>
      </c>
      <c r="C3649" t="s">
        <v>8303</v>
      </c>
      <c r="D3649" t="s">
        <v>3076</v>
      </c>
      <c r="E3649" t="s">
        <v>3077</v>
      </c>
      <c r="F3649" t="s">
        <v>8182</v>
      </c>
      <c r="G3649" t="s">
        <v>8183</v>
      </c>
      <c r="H3649" t="s">
        <v>320</v>
      </c>
      <c r="I3649" t="s">
        <v>321</v>
      </c>
      <c r="J3649" t="s">
        <v>246</v>
      </c>
      <c r="K3649" t="s">
        <v>3079</v>
      </c>
      <c r="L3649" t="s">
        <v>247</v>
      </c>
      <c r="M3649">
        <v>29600</v>
      </c>
      <c r="N3649">
        <v>0</v>
      </c>
      <c r="O3649">
        <v>29600</v>
      </c>
      <c r="P3649">
        <v>0</v>
      </c>
      <c r="Q3649" t="s">
        <v>8304</v>
      </c>
      <c r="R3649" t="s">
        <v>3281</v>
      </c>
      <c r="S3649" t="s">
        <v>4280</v>
      </c>
      <c r="T3649" t="s">
        <v>3085</v>
      </c>
      <c r="U3649" t="s">
        <v>8305</v>
      </c>
      <c r="V3649" t="s">
        <v>8306</v>
      </c>
      <c r="W3649" t="s">
        <v>3085</v>
      </c>
      <c r="X3649" t="str">
        <f t="shared" si="56"/>
        <v>Funcionamiento</v>
      </c>
      <c r="Y3649" t="s">
        <v>8183</v>
      </c>
    </row>
    <row r="3650" spans="1:25">
      <c r="A3650" t="s">
        <v>3288</v>
      </c>
      <c r="B3650" t="s">
        <v>5594</v>
      </c>
      <c r="C3650" t="s">
        <v>8307</v>
      </c>
      <c r="D3650" t="s">
        <v>3076</v>
      </c>
      <c r="E3650" t="s">
        <v>3077</v>
      </c>
      <c r="F3650" t="s">
        <v>3149</v>
      </c>
      <c r="G3650" t="s">
        <v>8183</v>
      </c>
      <c r="H3650" t="s">
        <v>437</v>
      </c>
      <c r="I3650" t="s">
        <v>649</v>
      </c>
      <c r="J3650" t="s">
        <v>253</v>
      </c>
      <c r="K3650" t="s">
        <v>3115</v>
      </c>
      <c r="L3650" t="s">
        <v>247</v>
      </c>
      <c r="M3650">
        <v>905928823</v>
      </c>
      <c r="N3650">
        <v>1843558.27</v>
      </c>
      <c r="O3650">
        <v>907772381.26999998</v>
      </c>
      <c r="P3650">
        <v>0</v>
      </c>
      <c r="Q3650" t="s">
        <v>8308</v>
      </c>
      <c r="R3650" t="s">
        <v>3288</v>
      </c>
      <c r="S3650" t="s">
        <v>8309</v>
      </c>
      <c r="T3650" t="s">
        <v>8310</v>
      </c>
      <c r="U3650" t="s">
        <v>8311</v>
      </c>
      <c r="V3650" t="s">
        <v>8312</v>
      </c>
      <c r="W3650" t="s">
        <v>3085</v>
      </c>
      <c r="X3650" t="str">
        <f t="shared" ref="X3650:X3713" si="57">IF(LEFT(H3650,1)="C","Inversión","Funcionamiento")</f>
        <v>Inversión</v>
      </c>
      <c r="Y3650" t="s">
        <v>3157</v>
      </c>
    </row>
    <row r="3651" spans="1:25">
      <c r="A3651" t="s">
        <v>3263</v>
      </c>
      <c r="B3651" t="s">
        <v>5599</v>
      </c>
      <c r="C3651" t="s">
        <v>8313</v>
      </c>
      <c r="D3651" t="s">
        <v>3076</v>
      </c>
      <c r="E3651" t="s">
        <v>3077</v>
      </c>
      <c r="F3651" t="s">
        <v>8182</v>
      </c>
      <c r="G3651" t="s">
        <v>8183</v>
      </c>
      <c r="H3651" t="s">
        <v>352</v>
      </c>
      <c r="I3651" t="s">
        <v>353</v>
      </c>
      <c r="J3651" t="s">
        <v>253</v>
      </c>
      <c r="K3651" t="s">
        <v>3115</v>
      </c>
      <c r="L3651" t="s">
        <v>247</v>
      </c>
      <c r="M3651">
        <v>1997398</v>
      </c>
      <c r="N3651">
        <v>0</v>
      </c>
      <c r="O3651">
        <v>1997398</v>
      </c>
      <c r="P3651">
        <v>0</v>
      </c>
      <c r="Q3651" t="s">
        <v>8314</v>
      </c>
      <c r="R3651" t="s">
        <v>3263</v>
      </c>
      <c r="S3651" t="s">
        <v>3993</v>
      </c>
      <c r="T3651" t="s">
        <v>3429</v>
      </c>
      <c r="U3651" t="s">
        <v>8315</v>
      </c>
      <c r="V3651" t="s">
        <v>8316</v>
      </c>
      <c r="W3651" t="s">
        <v>3085</v>
      </c>
      <c r="X3651" t="str">
        <f t="shared" si="57"/>
        <v>Funcionamiento</v>
      </c>
      <c r="Y3651" t="s">
        <v>8183</v>
      </c>
    </row>
    <row r="3652" spans="1:25">
      <c r="A3652" t="s">
        <v>3270</v>
      </c>
      <c r="B3652" t="s">
        <v>5871</v>
      </c>
      <c r="C3652" t="s">
        <v>8317</v>
      </c>
      <c r="D3652" t="s">
        <v>3076</v>
      </c>
      <c r="E3652" t="s">
        <v>3077</v>
      </c>
      <c r="F3652" t="s">
        <v>8182</v>
      </c>
      <c r="G3652" t="s">
        <v>8183</v>
      </c>
      <c r="H3652" t="s">
        <v>320</v>
      </c>
      <c r="I3652" t="s">
        <v>321</v>
      </c>
      <c r="J3652" t="s">
        <v>246</v>
      </c>
      <c r="K3652" t="s">
        <v>3079</v>
      </c>
      <c r="L3652" t="s">
        <v>247</v>
      </c>
      <c r="M3652">
        <v>38700</v>
      </c>
      <c r="N3652">
        <v>0</v>
      </c>
      <c r="O3652">
        <v>38700</v>
      </c>
      <c r="P3652">
        <v>0</v>
      </c>
      <c r="Q3652" t="s">
        <v>8318</v>
      </c>
      <c r="R3652" t="s">
        <v>3270</v>
      </c>
      <c r="S3652" t="s">
        <v>4707</v>
      </c>
      <c r="T3652" t="s">
        <v>3085</v>
      </c>
      <c r="U3652" t="s">
        <v>8319</v>
      </c>
      <c r="V3652" t="s">
        <v>8320</v>
      </c>
      <c r="W3652" t="s">
        <v>3085</v>
      </c>
      <c r="X3652" t="str">
        <f t="shared" si="57"/>
        <v>Funcionamiento</v>
      </c>
      <c r="Y3652" t="s">
        <v>8183</v>
      </c>
    </row>
    <row r="3653" spans="1:25">
      <c r="A3653" t="s">
        <v>3270</v>
      </c>
      <c r="B3653" t="s">
        <v>5871</v>
      </c>
      <c r="C3653" t="s">
        <v>8317</v>
      </c>
      <c r="D3653" t="s">
        <v>3076</v>
      </c>
      <c r="E3653" t="s">
        <v>3077</v>
      </c>
      <c r="F3653" t="s">
        <v>8182</v>
      </c>
      <c r="G3653" t="s">
        <v>8183</v>
      </c>
      <c r="H3653" t="s">
        <v>318</v>
      </c>
      <c r="I3653" t="s">
        <v>586</v>
      </c>
      <c r="J3653" t="s">
        <v>246</v>
      </c>
      <c r="K3653" t="s">
        <v>3079</v>
      </c>
      <c r="L3653" t="s">
        <v>247</v>
      </c>
      <c r="M3653">
        <v>118300</v>
      </c>
      <c r="N3653">
        <v>0</v>
      </c>
      <c r="O3653">
        <v>118300</v>
      </c>
      <c r="P3653">
        <v>0</v>
      </c>
      <c r="Q3653" t="s">
        <v>8318</v>
      </c>
      <c r="R3653" t="s">
        <v>3270</v>
      </c>
      <c r="S3653" t="s">
        <v>4707</v>
      </c>
      <c r="T3653" t="s">
        <v>3085</v>
      </c>
      <c r="U3653" t="s">
        <v>8319</v>
      </c>
      <c r="V3653" t="s">
        <v>8320</v>
      </c>
      <c r="W3653" t="s">
        <v>3085</v>
      </c>
      <c r="X3653" t="str">
        <f t="shared" si="57"/>
        <v>Funcionamiento</v>
      </c>
      <c r="Y3653" t="s">
        <v>8183</v>
      </c>
    </row>
    <row r="3654" spans="1:25">
      <c r="A3654" t="s">
        <v>3270</v>
      </c>
      <c r="B3654" t="s">
        <v>5871</v>
      </c>
      <c r="C3654" t="s">
        <v>8317</v>
      </c>
      <c r="D3654" t="s">
        <v>3076</v>
      </c>
      <c r="E3654" t="s">
        <v>3077</v>
      </c>
      <c r="F3654" t="s">
        <v>8182</v>
      </c>
      <c r="G3654" t="s">
        <v>8183</v>
      </c>
      <c r="H3654" t="s">
        <v>314</v>
      </c>
      <c r="I3654" t="s">
        <v>582</v>
      </c>
      <c r="J3654" t="s">
        <v>246</v>
      </c>
      <c r="K3654" t="s">
        <v>3079</v>
      </c>
      <c r="L3654" t="s">
        <v>247</v>
      </c>
      <c r="M3654">
        <v>332900</v>
      </c>
      <c r="N3654">
        <v>0</v>
      </c>
      <c r="O3654">
        <v>332900</v>
      </c>
      <c r="P3654">
        <v>0</v>
      </c>
      <c r="Q3654" t="s">
        <v>8318</v>
      </c>
      <c r="R3654" t="s">
        <v>3270</v>
      </c>
      <c r="S3654" t="s">
        <v>4707</v>
      </c>
      <c r="T3654" t="s">
        <v>3085</v>
      </c>
      <c r="U3654" t="s">
        <v>8319</v>
      </c>
      <c r="V3654" t="s">
        <v>8320</v>
      </c>
      <c r="W3654" t="s">
        <v>3085</v>
      </c>
      <c r="X3654" t="str">
        <f t="shared" si="57"/>
        <v>Funcionamiento</v>
      </c>
      <c r="Y3654" t="s">
        <v>8183</v>
      </c>
    </row>
    <row r="3655" spans="1:25">
      <c r="A3655" t="s">
        <v>3270</v>
      </c>
      <c r="B3655" t="s">
        <v>5871</v>
      </c>
      <c r="C3655" t="s">
        <v>8317</v>
      </c>
      <c r="D3655" t="s">
        <v>3076</v>
      </c>
      <c r="E3655" t="s">
        <v>3077</v>
      </c>
      <c r="F3655" t="s">
        <v>8182</v>
      </c>
      <c r="G3655" t="s">
        <v>8183</v>
      </c>
      <c r="H3655" t="s">
        <v>322</v>
      </c>
      <c r="I3655" t="s">
        <v>323</v>
      </c>
      <c r="J3655" t="s">
        <v>246</v>
      </c>
      <c r="K3655" t="s">
        <v>3079</v>
      </c>
      <c r="L3655" t="s">
        <v>247</v>
      </c>
      <c r="M3655">
        <v>88400</v>
      </c>
      <c r="N3655">
        <v>0</v>
      </c>
      <c r="O3655">
        <v>88400</v>
      </c>
      <c r="P3655">
        <v>0</v>
      </c>
      <c r="Q3655" t="s">
        <v>8318</v>
      </c>
      <c r="R3655" t="s">
        <v>3270</v>
      </c>
      <c r="S3655" t="s">
        <v>4707</v>
      </c>
      <c r="T3655" t="s">
        <v>3085</v>
      </c>
      <c r="U3655" t="s">
        <v>8319</v>
      </c>
      <c r="V3655" t="s">
        <v>8320</v>
      </c>
      <c r="W3655" t="s">
        <v>3085</v>
      </c>
      <c r="X3655" t="str">
        <f t="shared" si="57"/>
        <v>Funcionamiento</v>
      </c>
      <c r="Y3655" t="s">
        <v>8183</v>
      </c>
    </row>
    <row r="3656" spans="1:25">
      <c r="A3656" t="s">
        <v>3270</v>
      </c>
      <c r="B3656" t="s">
        <v>5871</v>
      </c>
      <c r="C3656" t="s">
        <v>8317</v>
      </c>
      <c r="D3656" t="s">
        <v>3076</v>
      </c>
      <c r="E3656" t="s">
        <v>3077</v>
      </c>
      <c r="F3656" t="s">
        <v>8182</v>
      </c>
      <c r="G3656" t="s">
        <v>8183</v>
      </c>
      <c r="H3656" t="s">
        <v>324</v>
      </c>
      <c r="I3656" t="s">
        <v>325</v>
      </c>
      <c r="J3656" t="s">
        <v>246</v>
      </c>
      <c r="K3656" t="s">
        <v>3079</v>
      </c>
      <c r="L3656" t="s">
        <v>247</v>
      </c>
      <c r="M3656">
        <v>59400</v>
      </c>
      <c r="N3656">
        <v>0</v>
      </c>
      <c r="O3656">
        <v>59400</v>
      </c>
      <c r="P3656">
        <v>0</v>
      </c>
      <c r="Q3656" t="s">
        <v>8318</v>
      </c>
      <c r="R3656" t="s">
        <v>3270</v>
      </c>
      <c r="S3656" t="s">
        <v>4707</v>
      </c>
      <c r="T3656" t="s">
        <v>3085</v>
      </c>
      <c r="U3656" t="s">
        <v>8319</v>
      </c>
      <c r="V3656" t="s">
        <v>8320</v>
      </c>
      <c r="W3656" t="s">
        <v>3085</v>
      </c>
      <c r="X3656" t="str">
        <f t="shared" si="57"/>
        <v>Funcionamiento</v>
      </c>
      <c r="Y3656" t="s">
        <v>8183</v>
      </c>
    </row>
    <row r="3657" spans="1:25">
      <c r="A3657" t="s">
        <v>3270</v>
      </c>
      <c r="B3657" t="s">
        <v>5871</v>
      </c>
      <c r="C3657" t="s">
        <v>8317</v>
      </c>
      <c r="D3657" t="s">
        <v>3076</v>
      </c>
      <c r="E3657" t="s">
        <v>3077</v>
      </c>
      <c r="F3657" t="s">
        <v>8182</v>
      </c>
      <c r="G3657" t="s">
        <v>8183</v>
      </c>
      <c r="H3657" t="s">
        <v>316</v>
      </c>
      <c r="I3657" t="s">
        <v>583</v>
      </c>
      <c r="J3657" t="s">
        <v>246</v>
      </c>
      <c r="K3657" t="s">
        <v>3079</v>
      </c>
      <c r="L3657" t="s">
        <v>247</v>
      </c>
      <c r="M3657">
        <v>237100</v>
      </c>
      <c r="N3657">
        <v>0</v>
      </c>
      <c r="O3657">
        <v>237100</v>
      </c>
      <c r="P3657">
        <v>0</v>
      </c>
      <c r="Q3657" t="s">
        <v>8318</v>
      </c>
      <c r="R3657" t="s">
        <v>3270</v>
      </c>
      <c r="S3657" t="s">
        <v>4707</v>
      </c>
      <c r="T3657" t="s">
        <v>3085</v>
      </c>
      <c r="U3657" t="s">
        <v>8319</v>
      </c>
      <c r="V3657" t="s">
        <v>8320</v>
      </c>
      <c r="W3657" t="s">
        <v>3085</v>
      </c>
      <c r="X3657" t="str">
        <f t="shared" si="57"/>
        <v>Funcionamiento</v>
      </c>
      <c r="Y3657" t="s">
        <v>8183</v>
      </c>
    </row>
    <row r="3658" spans="1:25">
      <c r="A3658" t="s">
        <v>3277</v>
      </c>
      <c r="B3658" t="s">
        <v>5350</v>
      </c>
      <c r="C3658" t="s">
        <v>8321</v>
      </c>
      <c r="D3658" t="s">
        <v>3076</v>
      </c>
      <c r="E3658" t="s">
        <v>3077</v>
      </c>
      <c r="F3658" t="s">
        <v>8182</v>
      </c>
      <c r="G3658" t="s">
        <v>8183</v>
      </c>
      <c r="H3658" t="s">
        <v>297</v>
      </c>
      <c r="I3658" t="s">
        <v>299</v>
      </c>
      <c r="J3658" t="s">
        <v>246</v>
      </c>
      <c r="K3658" t="s">
        <v>3079</v>
      </c>
      <c r="L3658" t="s">
        <v>247</v>
      </c>
      <c r="M3658">
        <v>1542810</v>
      </c>
      <c r="N3658">
        <v>0</v>
      </c>
      <c r="O3658">
        <v>1542810</v>
      </c>
      <c r="P3658">
        <v>0</v>
      </c>
      <c r="Q3658" t="s">
        <v>8322</v>
      </c>
      <c r="R3658" t="s">
        <v>3277</v>
      </c>
      <c r="S3658" t="s">
        <v>3422</v>
      </c>
      <c r="T3658" t="s">
        <v>3085</v>
      </c>
      <c r="U3658" t="s">
        <v>8323</v>
      </c>
      <c r="V3658" t="s">
        <v>8324</v>
      </c>
      <c r="W3658" t="s">
        <v>3085</v>
      </c>
      <c r="X3658" t="str">
        <f t="shared" si="57"/>
        <v>Funcionamiento</v>
      </c>
      <c r="Y3658" t="s">
        <v>8183</v>
      </c>
    </row>
    <row r="3659" spans="1:25">
      <c r="A3659" t="s">
        <v>3277</v>
      </c>
      <c r="B3659" t="s">
        <v>5350</v>
      </c>
      <c r="C3659" t="s">
        <v>8321</v>
      </c>
      <c r="D3659" t="s">
        <v>3076</v>
      </c>
      <c r="E3659" t="s">
        <v>3077</v>
      </c>
      <c r="F3659" t="s">
        <v>8182</v>
      </c>
      <c r="G3659" t="s">
        <v>8183</v>
      </c>
      <c r="H3659" t="s">
        <v>292</v>
      </c>
      <c r="I3659" t="s">
        <v>293</v>
      </c>
      <c r="J3659" t="s">
        <v>246</v>
      </c>
      <c r="K3659" t="s">
        <v>3079</v>
      </c>
      <c r="L3659" t="s">
        <v>247</v>
      </c>
      <c r="M3659">
        <v>52634596</v>
      </c>
      <c r="N3659">
        <v>0</v>
      </c>
      <c r="O3659">
        <v>52634596</v>
      </c>
      <c r="P3659">
        <v>0</v>
      </c>
      <c r="Q3659" t="s">
        <v>8322</v>
      </c>
      <c r="R3659" t="s">
        <v>3277</v>
      </c>
      <c r="S3659" t="s">
        <v>3422</v>
      </c>
      <c r="T3659" t="s">
        <v>3085</v>
      </c>
      <c r="U3659" t="s">
        <v>8323</v>
      </c>
      <c r="V3659" t="s">
        <v>8324</v>
      </c>
      <c r="W3659" t="s">
        <v>3085</v>
      </c>
      <c r="X3659" t="str">
        <f t="shared" si="57"/>
        <v>Funcionamiento</v>
      </c>
      <c r="Y3659" t="s">
        <v>8183</v>
      </c>
    </row>
    <row r="3660" spans="1:25">
      <c r="A3660" t="s">
        <v>3277</v>
      </c>
      <c r="B3660" t="s">
        <v>5350</v>
      </c>
      <c r="C3660" t="s">
        <v>8321</v>
      </c>
      <c r="D3660" t="s">
        <v>3076</v>
      </c>
      <c r="E3660" t="s">
        <v>3077</v>
      </c>
      <c r="F3660" t="s">
        <v>8182</v>
      </c>
      <c r="G3660" t="s">
        <v>8183</v>
      </c>
      <c r="H3660" t="s">
        <v>294</v>
      </c>
      <c r="I3660" t="s">
        <v>296</v>
      </c>
      <c r="J3660" t="s">
        <v>246</v>
      </c>
      <c r="K3660" t="s">
        <v>3079</v>
      </c>
      <c r="L3660" t="s">
        <v>247</v>
      </c>
      <c r="M3660">
        <v>1123666</v>
      </c>
      <c r="N3660">
        <v>0</v>
      </c>
      <c r="O3660">
        <v>1123666</v>
      </c>
      <c r="P3660">
        <v>0</v>
      </c>
      <c r="Q3660" t="s">
        <v>8322</v>
      </c>
      <c r="R3660" t="s">
        <v>3277</v>
      </c>
      <c r="S3660" t="s">
        <v>3422</v>
      </c>
      <c r="T3660" t="s">
        <v>3085</v>
      </c>
      <c r="U3660" t="s">
        <v>8323</v>
      </c>
      <c r="V3660" t="s">
        <v>8324</v>
      </c>
      <c r="W3660" t="s">
        <v>3085</v>
      </c>
      <c r="X3660" t="str">
        <f t="shared" si="57"/>
        <v>Funcionamiento</v>
      </c>
      <c r="Y3660" t="s">
        <v>8183</v>
      </c>
    </row>
    <row r="3661" spans="1:25">
      <c r="A3661" t="s">
        <v>3277</v>
      </c>
      <c r="B3661" t="s">
        <v>5350</v>
      </c>
      <c r="C3661" t="s">
        <v>8321</v>
      </c>
      <c r="D3661" t="s">
        <v>3076</v>
      </c>
      <c r="E3661" t="s">
        <v>3077</v>
      </c>
      <c r="F3661" t="s">
        <v>8182</v>
      </c>
      <c r="G3661" t="s">
        <v>8183</v>
      </c>
      <c r="H3661" t="s">
        <v>331</v>
      </c>
      <c r="I3661" t="s">
        <v>587</v>
      </c>
      <c r="J3661" t="s">
        <v>246</v>
      </c>
      <c r="K3661" t="s">
        <v>3079</v>
      </c>
      <c r="L3661" t="s">
        <v>247</v>
      </c>
      <c r="M3661">
        <v>12670398</v>
      </c>
      <c r="N3661">
        <v>0</v>
      </c>
      <c r="O3661">
        <v>12670398</v>
      </c>
      <c r="P3661">
        <v>0</v>
      </c>
      <c r="Q3661" t="s">
        <v>8322</v>
      </c>
      <c r="R3661" t="s">
        <v>3277</v>
      </c>
      <c r="S3661" t="s">
        <v>3422</v>
      </c>
      <c r="T3661" t="s">
        <v>3085</v>
      </c>
      <c r="U3661" t="s">
        <v>8323</v>
      </c>
      <c r="V3661" t="s">
        <v>8324</v>
      </c>
      <c r="W3661" t="s">
        <v>3085</v>
      </c>
      <c r="X3661" t="str">
        <f t="shared" si="57"/>
        <v>Funcionamiento</v>
      </c>
      <c r="Y3661" t="s">
        <v>8183</v>
      </c>
    </row>
    <row r="3662" spans="1:25">
      <c r="A3662" t="s">
        <v>3277</v>
      </c>
      <c r="B3662" t="s">
        <v>5350</v>
      </c>
      <c r="C3662" t="s">
        <v>8321</v>
      </c>
      <c r="D3662" t="s">
        <v>3076</v>
      </c>
      <c r="E3662" t="s">
        <v>3077</v>
      </c>
      <c r="F3662" t="s">
        <v>8182</v>
      </c>
      <c r="G3662" t="s">
        <v>8183</v>
      </c>
      <c r="H3662" t="s">
        <v>309</v>
      </c>
      <c r="I3662" t="s">
        <v>311</v>
      </c>
      <c r="J3662" t="s">
        <v>246</v>
      </c>
      <c r="K3662" t="s">
        <v>3079</v>
      </c>
      <c r="L3662" t="s">
        <v>247</v>
      </c>
      <c r="M3662">
        <v>10964769</v>
      </c>
      <c r="N3662">
        <v>0</v>
      </c>
      <c r="O3662">
        <v>10964769</v>
      </c>
      <c r="P3662">
        <v>0</v>
      </c>
      <c r="Q3662" t="s">
        <v>8322</v>
      </c>
      <c r="R3662" t="s">
        <v>3277</v>
      </c>
      <c r="S3662" t="s">
        <v>3422</v>
      </c>
      <c r="T3662" t="s">
        <v>3085</v>
      </c>
      <c r="U3662" t="s">
        <v>8323</v>
      </c>
      <c r="V3662" t="s">
        <v>8324</v>
      </c>
      <c r="W3662" t="s">
        <v>3085</v>
      </c>
      <c r="X3662" t="str">
        <f t="shared" si="57"/>
        <v>Funcionamiento</v>
      </c>
      <c r="Y3662" t="s">
        <v>8183</v>
      </c>
    </row>
    <row r="3663" spans="1:25">
      <c r="A3663" t="s">
        <v>3277</v>
      </c>
      <c r="B3663" t="s">
        <v>5350</v>
      </c>
      <c r="C3663" t="s">
        <v>8321</v>
      </c>
      <c r="D3663" t="s">
        <v>3076</v>
      </c>
      <c r="E3663" t="s">
        <v>3077</v>
      </c>
      <c r="F3663" t="s">
        <v>8182</v>
      </c>
      <c r="G3663" t="s">
        <v>8183</v>
      </c>
      <c r="H3663" t="s">
        <v>333</v>
      </c>
      <c r="I3663" t="s">
        <v>335</v>
      </c>
      <c r="J3663" t="s">
        <v>246</v>
      </c>
      <c r="K3663" t="s">
        <v>3079</v>
      </c>
      <c r="L3663" t="s">
        <v>247</v>
      </c>
      <c r="M3663">
        <v>821875</v>
      </c>
      <c r="N3663">
        <v>0</v>
      </c>
      <c r="O3663">
        <v>821875</v>
      </c>
      <c r="P3663">
        <v>0</v>
      </c>
      <c r="Q3663" t="s">
        <v>8322</v>
      </c>
      <c r="R3663" t="s">
        <v>3277</v>
      </c>
      <c r="S3663" t="s">
        <v>3422</v>
      </c>
      <c r="T3663" t="s">
        <v>3085</v>
      </c>
      <c r="U3663" t="s">
        <v>8323</v>
      </c>
      <c r="V3663" t="s">
        <v>8324</v>
      </c>
      <c r="W3663" t="s">
        <v>3085</v>
      </c>
      <c r="X3663" t="str">
        <f t="shared" si="57"/>
        <v>Funcionamiento</v>
      </c>
      <c r="Y3663" t="s">
        <v>8183</v>
      </c>
    </row>
    <row r="3664" spans="1:25">
      <c r="A3664" t="s">
        <v>3277</v>
      </c>
      <c r="B3664" t="s">
        <v>5350</v>
      </c>
      <c r="C3664" t="s">
        <v>8321</v>
      </c>
      <c r="D3664" t="s">
        <v>3076</v>
      </c>
      <c r="E3664" t="s">
        <v>3077</v>
      </c>
      <c r="F3664" t="s">
        <v>8182</v>
      </c>
      <c r="G3664" t="s">
        <v>8183</v>
      </c>
      <c r="H3664" t="s">
        <v>336</v>
      </c>
      <c r="I3664" t="s">
        <v>337</v>
      </c>
      <c r="J3664" t="s">
        <v>246</v>
      </c>
      <c r="K3664" t="s">
        <v>3079</v>
      </c>
      <c r="L3664" t="s">
        <v>247</v>
      </c>
      <c r="M3664">
        <v>2354967</v>
      </c>
      <c r="N3664">
        <v>0</v>
      </c>
      <c r="O3664">
        <v>2354967</v>
      </c>
      <c r="P3664">
        <v>0</v>
      </c>
      <c r="Q3664" t="s">
        <v>8322</v>
      </c>
      <c r="R3664" t="s">
        <v>3277</v>
      </c>
      <c r="S3664" t="s">
        <v>3422</v>
      </c>
      <c r="T3664" t="s">
        <v>3085</v>
      </c>
      <c r="U3664" t="s">
        <v>8323</v>
      </c>
      <c r="V3664" t="s">
        <v>8324</v>
      </c>
      <c r="W3664" t="s">
        <v>3085</v>
      </c>
      <c r="X3664" t="str">
        <f t="shared" si="57"/>
        <v>Funcionamiento</v>
      </c>
      <c r="Y3664" t="s">
        <v>8183</v>
      </c>
    </row>
    <row r="3665" spans="1:25">
      <c r="A3665" t="s">
        <v>3229</v>
      </c>
      <c r="B3665" t="s">
        <v>5350</v>
      </c>
      <c r="C3665" t="s">
        <v>8325</v>
      </c>
      <c r="D3665" t="s">
        <v>3076</v>
      </c>
      <c r="E3665" t="s">
        <v>3077</v>
      </c>
      <c r="F3665" t="s">
        <v>8182</v>
      </c>
      <c r="G3665" t="s">
        <v>8183</v>
      </c>
      <c r="H3665" t="s">
        <v>318</v>
      </c>
      <c r="I3665" t="s">
        <v>586</v>
      </c>
      <c r="J3665" t="s">
        <v>246</v>
      </c>
      <c r="K3665" t="s">
        <v>3079</v>
      </c>
      <c r="L3665" t="s">
        <v>247</v>
      </c>
      <c r="M3665">
        <v>2651800</v>
      </c>
      <c r="N3665">
        <v>0</v>
      </c>
      <c r="O3665">
        <v>2651800</v>
      </c>
      <c r="P3665">
        <v>0</v>
      </c>
      <c r="Q3665" t="s">
        <v>8326</v>
      </c>
      <c r="R3665" t="s">
        <v>3229</v>
      </c>
      <c r="S3665" t="s">
        <v>3429</v>
      </c>
      <c r="T3665" t="s">
        <v>3085</v>
      </c>
      <c r="U3665" t="s">
        <v>8327</v>
      </c>
      <c r="V3665" t="s">
        <v>8328</v>
      </c>
      <c r="W3665" t="s">
        <v>3085</v>
      </c>
      <c r="X3665" t="str">
        <f t="shared" si="57"/>
        <v>Funcionamiento</v>
      </c>
      <c r="Y3665" t="s">
        <v>8183</v>
      </c>
    </row>
    <row r="3666" spans="1:25">
      <c r="A3666" t="s">
        <v>3229</v>
      </c>
      <c r="B3666" t="s">
        <v>5350</v>
      </c>
      <c r="C3666" t="s">
        <v>8325</v>
      </c>
      <c r="D3666" t="s">
        <v>3076</v>
      </c>
      <c r="E3666" t="s">
        <v>3077</v>
      </c>
      <c r="F3666" t="s">
        <v>8182</v>
      </c>
      <c r="G3666" t="s">
        <v>8183</v>
      </c>
      <c r="H3666" t="s">
        <v>314</v>
      </c>
      <c r="I3666" t="s">
        <v>582</v>
      </c>
      <c r="J3666" t="s">
        <v>246</v>
      </c>
      <c r="K3666" t="s">
        <v>3079</v>
      </c>
      <c r="L3666" t="s">
        <v>247</v>
      </c>
      <c r="M3666">
        <v>6316100</v>
      </c>
      <c r="N3666">
        <v>0</v>
      </c>
      <c r="O3666">
        <v>6316100</v>
      </c>
      <c r="P3666">
        <v>0</v>
      </c>
      <c r="Q3666" t="s">
        <v>8326</v>
      </c>
      <c r="R3666" t="s">
        <v>3229</v>
      </c>
      <c r="S3666" t="s">
        <v>3429</v>
      </c>
      <c r="T3666" t="s">
        <v>3085</v>
      </c>
      <c r="U3666" t="s">
        <v>8327</v>
      </c>
      <c r="V3666" t="s">
        <v>8328</v>
      </c>
      <c r="W3666" t="s">
        <v>3085</v>
      </c>
      <c r="X3666" t="str">
        <f t="shared" si="57"/>
        <v>Funcionamiento</v>
      </c>
      <c r="Y3666" t="s">
        <v>8183</v>
      </c>
    </row>
    <row r="3667" spans="1:25">
      <c r="A3667" t="s">
        <v>3229</v>
      </c>
      <c r="B3667" t="s">
        <v>5350</v>
      </c>
      <c r="C3667" t="s">
        <v>8325</v>
      </c>
      <c r="D3667" t="s">
        <v>3076</v>
      </c>
      <c r="E3667" t="s">
        <v>3077</v>
      </c>
      <c r="F3667" t="s">
        <v>8182</v>
      </c>
      <c r="G3667" t="s">
        <v>8183</v>
      </c>
      <c r="H3667" t="s">
        <v>316</v>
      </c>
      <c r="I3667" t="s">
        <v>583</v>
      </c>
      <c r="J3667" t="s">
        <v>246</v>
      </c>
      <c r="K3667" t="s">
        <v>3079</v>
      </c>
      <c r="L3667" t="s">
        <v>247</v>
      </c>
      <c r="M3667">
        <v>4474400</v>
      </c>
      <c r="N3667">
        <v>0</v>
      </c>
      <c r="O3667">
        <v>4474400</v>
      </c>
      <c r="P3667">
        <v>0</v>
      </c>
      <c r="Q3667" t="s">
        <v>8326</v>
      </c>
      <c r="R3667" t="s">
        <v>3229</v>
      </c>
      <c r="S3667" t="s">
        <v>3429</v>
      </c>
      <c r="T3667" t="s">
        <v>3085</v>
      </c>
      <c r="U3667" t="s">
        <v>8327</v>
      </c>
      <c r="V3667" t="s">
        <v>8328</v>
      </c>
      <c r="W3667" t="s">
        <v>3085</v>
      </c>
      <c r="X3667" t="str">
        <f t="shared" si="57"/>
        <v>Funcionamiento</v>
      </c>
      <c r="Y3667" t="s">
        <v>8183</v>
      </c>
    </row>
    <row r="3668" spans="1:25">
      <c r="A3668" t="s">
        <v>3229</v>
      </c>
      <c r="B3668" t="s">
        <v>5350</v>
      </c>
      <c r="C3668" t="s">
        <v>8325</v>
      </c>
      <c r="D3668" t="s">
        <v>3076</v>
      </c>
      <c r="E3668" t="s">
        <v>3077</v>
      </c>
      <c r="F3668" t="s">
        <v>8182</v>
      </c>
      <c r="G3668" t="s">
        <v>8183</v>
      </c>
      <c r="H3668" t="s">
        <v>324</v>
      </c>
      <c r="I3668" t="s">
        <v>325</v>
      </c>
      <c r="J3668" t="s">
        <v>246</v>
      </c>
      <c r="K3668" t="s">
        <v>3079</v>
      </c>
      <c r="L3668" t="s">
        <v>247</v>
      </c>
      <c r="M3668">
        <v>1326500</v>
      </c>
      <c r="N3668">
        <v>0</v>
      </c>
      <c r="O3668">
        <v>1326500</v>
      </c>
      <c r="P3668">
        <v>0</v>
      </c>
      <c r="Q3668" t="s">
        <v>8326</v>
      </c>
      <c r="R3668" t="s">
        <v>3229</v>
      </c>
      <c r="S3668" t="s">
        <v>3429</v>
      </c>
      <c r="T3668" t="s">
        <v>3085</v>
      </c>
      <c r="U3668" t="s">
        <v>8327</v>
      </c>
      <c r="V3668" t="s">
        <v>8328</v>
      </c>
      <c r="W3668" t="s">
        <v>3085</v>
      </c>
      <c r="X3668" t="str">
        <f t="shared" si="57"/>
        <v>Funcionamiento</v>
      </c>
      <c r="Y3668" t="s">
        <v>8183</v>
      </c>
    </row>
    <row r="3669" spans="1:25">
      <c r="A3669" t="s">
        <v>3229</v>
      </c>
      <c r="B3669" t="s">
        <v>5350</v>
      </c>
      <c r="C3669" t="s">
        <v>8325</v>
      </c>
      <c r="D3669" t="s">
        <v>3076</v>
      </c>
      <c r="E3669" t="s">
        <v>3077</v>
      </c>
      <c r="F3669" t="s">
        <v>8182</v>
      </c>
      <c r="G3669" t="s">
        <v>8183</v>
      </c>
      <c r="H3669" t="s">
        <v>320</v>
      </c>
      <c r="I3669" t="s">
        <v>321</v>
      </c>
      <c r="J3669" t="s">
        <v>246</v>
      </c>
      <c r="K3669" t="s">
        <v>3079</v>
      </c>
      <c r="L3669" t="s">
        <v>247</v>
      </c>
      <c r="M3669">
        <v>713100</v>
      </c>
      <c r="N3669">
        <v>0</v>
      </c>
      <c r="O3669">
        <v>713100</v>
      </c>
      <c r="P3669">
        <v>0</v>
      </c>
      <c r="Q3669" t="s">
        <v>8326</v>
      </c>
      <c r="R3669" t="s">
        <v>3229</v>
      </c>
      <c r="S3669" t="s">
        <v>3429</v>
      </c>
      <c r="T3669" t="s">
        <v>3085</v>
      </c>
      <c r="U3669" t="s">
        <v>8327</v>
      </c>
      <c r="V3669" t="s">
        <v>8328</v>
      </c>
      <c r="W3669" t="s">
        <v>3085</v>
      </c>
      <c r="X3669" t="str">
        <f t="shared" si="57"/>
        <v>Funcionamiento</v>
      </c>
      <c r="Y3669" t="s">
        <v>8183</v>
      </c>
    </row>
    <row r="3670" spans="1:25">
      <c r="A3670" t="s">
        <v>3229</v>
      </c>
      <c r="B3670" t="s">
        <v>5350</v>
      </c>
      <c r="C3670" t="s">
        <v>8325</v>
      </c>
      <c r="D3670" t="s">
        <v>3076</v>
      </c>
      <c r="E3670" t="s">
        <v>3077</v>
      </c>
      <c r="F3670" t="s">
        <v>8182</v>
      </c>
      <c r="G3670" t="s">
        <v>8183</v>
      </c>
      <c r="H3670" t="s">
        <v>322</v>
      </c>
      <c r="I3670" t="s">
        <v>323</v>
      </c>
      <c r="J3670" t="s">
        <v>246</v>
      </c>
      <c r="K3670" t="s">
        <v>3079</v>
      </c>
      <c r="L3670" t="s">
        <v>247</v>
      </c>
      <c r="M3670">
        <v>1989300</v>
      </c>
      <c r="N3670">
        <v>0</v>
      </c>
      <c r="O3670">
        <v>1989300</v>
      </c>
      <c r="P3670">
        <v>0</v>
      </c>
      <c r="Q3670" t="s">
        <v>8326</v>
      </c>
      <c r="R3670" t="s">
        <v>3229</v>
      </c>
      <c r="S3670" t="s">
        <v>3429</v>
      </c>
      <c r="T3670" t="s">
        <v>3085</v>
      </c>
      <c r="U3670" t="s">
        <v>8327</v>
      </c>
      <c r="V3670" t="s">
        <v>8328</v>
      </c>
      <c r="W3670" t="s">
        <v>3085</v>
      </c>
      <c r="X3670" t="str">
        <f t="shared" si="57"/>
        <v>Funcionamiento</v>
      </c>
      <c r="Y3670" t="s">
        <v>8183</v>
      </c>
    </row>
    <row r="3671" spans="1:25">
      <c r="A3671" t="s">
        <v>3292</v>
      </c>
      <c r="B3671" t="s">
        <v>3282</v>
      </c>
      <c r="C3671" t="s">
        <v>8329</v>
      </c>
      <c r="D3671" t="s">
        <v>3076</v>
      </c>
      <c r="E3671" t="s">
        <v>3077</v>
      </c>
      <c r="F3671" t="s">
        <v>8182</v>
      </c>
      <c r="G3671" t="s">
        <v>8183</v>
      </c>
      <c r="H3671" t="s">
        <v>300</v>
      </c>
      <c r="I3671" t="s">
        <v>302</v>
      </c>
      <c r="J3671" t="s">
        <v>246</v>
      </c>
      <c r="K3671" t="s">
        <v>3079</v>
      </c>
      <c r="L3671" t="s">
        <v>247</v>
      </c>
      <c r="M3671">
        <v>57983715</v>
      </c>
      <c r="N3671">
        <v>0</v>
      </c>
      <c r="O3671">
        <v>57983715</v>
      </c>
      <c r="P3671">
        <v>0</v>
      </c>
      <c r="Q3671" t="s">
        <v>8330</v>
      </c>
      <c r="R3671" t="s">
        <v>3292</v>
      </c>
      <c r="S3671" t="s">
        <v>5244</v>
      </c>
      <c r="T3671" t="s">
        <v>3085</v>
      </c>
      <c r="U3671" t="s">
        <v>8331</v>
      </c>
      <c r="V3671" t="s">
        <v>8332</v>
      </c>
      <c r="W3671" t="s">
        <v>3085</v>
      </c>
      <c r="X3671" t="str">
        <f t="shared" si="57"/>
        <v>Funcionamiento</v>
      </c>
      <c r="Y3671" t="s">
        <v>8183</v>
      </c>
    </row>
    <row r="3672" spans="1:25">
      <c r="A3672" t="s">
        <v>3297</v>
      </c>
      <c r="B3672" t="s">
        <v>3301</v>
      </c>
      <c r="C3672" t="s">
        <v>8333</v>
      </c>
      <c r="D3672" t="s">
        <v>3076</v>
      </c>
      <c r="E3672" t="s">
        <v>3077</v>
      </c>
      <c r="F3672" t="s">
        <v>8182</v>
      </c>
      <c r="G3672" t="s">
        <v>8183</v>
      </c>
      <c r="H3672" t="s">
        <v>292</v>
      </c>
      <c r="I3672" t="s">
        <v>293</v>
      </c>
      <c r="J3672" t="s">
        <v>246</v>
      </c>
      <c r="K3672" t="s">
        <v>3079</v>
      </c>
      <c r="L3672" t="s">
        <v>247</v>
      </c>
      <c r="M3672">
        <v>42781893</v>
      </c>
      <c r="N3672">
        <v>0</v>
      </c>
      <c r="O3672">
        <v>42781893</v>
      </c>
      <c r="P3672">
        <v>0</v>
      </c>
      <c r="Q3672" t="s">
        <v>8334</v>
      </c>
      <c r="R3672" t="s">
        <v>3297</v>
      </c>
      <c r="S3672" t="s">
        <v>3164</v>
      </c>
      <c r="T3672" t="s">
        <v>3085</v>
      </c>
      <c r="U3672" t="s">
        <v>8335</v>
      </c>
      <c r="V3672" t="s">
        <v>8336</v>
      </c>
      <c r="W3672" t="s">
        <v>3085</v>
      </c>
      <c r="X3672" t="str">
        <f t="shared" si="57"/>
        <v>Funcionamiento</v>
      </c>
      <c r="Y3672" t="s">
        <v>8183</v>
      </c>
    </row>
    <row r="3673" spans="1:25">
      <c r="A3673" t="s">
        <v>3297</v>
      </c>
      <c r="B3673" t="s">
        <v>3301</v>
      </c>
      <c r="C3673" t="s">
        <v>8333</v>
      </c>
      <c r="D3673" t="s">
        <v>3076</v>
      </c>
      <c r="E3673" t="s">
        <v>3077</v>
      </c>
      <c r="F3673" t="s">
        <v>8182</v>
      </c>
      <c r="G3673" t="s">
        <v>8183</v>
      </c>
      <c r="H3673" t="s">
        <v>297</v>
      </c>
      <c r="I3673" t="s">
        <v>299</v>
      </c>
      <c r="J3673" t="s">
        <v>246</v>
      </c>
      <c r="K3673" t="s">
        <v>3079</v>
      </c>
      <c r="L3673" t="s">
        <v>247</v>
      </c>
      <c r="M3673">
        <v>1230820</v>
      </c>
      <c r="N3673">
        <v>0</v>
      </c>
      <c r="O3673">
        <v>1230820</v>
      </c>
      <c r="P3673">
        <v>0</v>
      </c>
      <c r="Q3673" t="s">
        <v>8334</v>
      </c>
      <c r="R3673" t="s">
        <v>3297</v>
      </c>
      <c r="S3673" t="s">
        <v>3164</v>
      </c>
      <c r="T3673" t="s">
        <v>3085</v>
      </c>
      <c r="U3673" t="s">
        <v>8335</v>
      </c>
      <c r="V3673" t="s">
        <v>8336</v>
      </c>
      <c r="W3673" t="s">
        <v>3085</v>
      </c>
      <c r="X3673" t="str">
        <f t="shared" si="57"/>
        <v>Funcionamiento</v>
      </c>
      <c r="Y3673" t="s">
        <v>8183</v>
      </c>
    </row>
    <row r="3674" spans="1:25">
      <c r="A3674" t="s">
        <v>3297</v>
      </c>
      <c r="B3674" t="s">
        <v>3301</v>
      </c>
      <c r="C3674" t="s">
        <v>8333</v>
      </c>
      <c r="D3674" t="s">
        <v>3076</v>
      </c>
      <c r="E3674" t="s">
        <v>3077</v>
      </c>
      <c r="F3674" t="s">
        <v>8182</v>
      </c>
      <c r="G3674" t="s">
        <v>8183</v>
      </c>
      <c r="H3674" t="s">
        <v>336</v>
      </c>
      <c r="I3674" t="s">
        <v>337</v>
      </c>
      <c r="J3674" t="s">
        <v>246</v>
      </c>
      <c r="K3674" t="s">
        <v>3079</v>
      </c>
      <c r="L3674" t="s">
        <v>247</v>
      </c>
      <c r="M3674">
        <v>2354967</v>
      </c>
      <c r="N3674">
        <v>0</v>
      </c>
      <c r="O3674">
        <v>2354967</v>
      </c>
      <c r="P3674">
        <v>0</v>
      </c>
      <c r="Q3674" t="s">
        <v>8334</v>
      </c>
      <c r="R3674" t="s">
        <v>3297</v>
      </c>
      <c r="S3674" t="s">
        <v>3164</v>
      </c>
      <c r="T3674" t="s">
        <v>3085</v>
      </c>
      <c r="U3674" t="s">
        <v>8335</v>
      </c>
      <c r="V3674" t="s">
        <v>8336</v>
      </c>
      <c r="W3674" t="s">
        <v>3085</v>
      </c>
      <c r="X3674" t="str">
        <f t="shared" si="57"/>
        <v>Funcionamiento</v>
      </c>
      <c r="Y3674" t="s">
        <v>8183</v>
      </c>
    </row>
    <row r="3675" spans="1:25">
      <c r="A3675" t="s">
        <v>3297</v>
      </c>
      <c r="B3675" t="s">
        <v>3301</v>
      </c>
      <c r="C3675" t="s">
        <v>8333</v>
      </c>
      <c r="D3675" t="s">
        <v>3076</v>
      </c>
      <c r="E3675" t="s">
        <v>3077</v>
      </c>
      <c r="F3675" t="s">
        <v>8182</v>
      </c>
      <c r="G3675" t="s">
        <v>8183</v>
      </c>
      <c r="H3675" t="s">
        <v>294</v>
      </c>
      <c r="I3675" t="s">
        <v>296</v>
      </c>
      <c r="J3675" t="s">
        <v>246</v>
      </c>
      <c r="K3675" t="s">
        <v>3079</v>
      </c>
      <c r="L3675" t="s">
        <v>247</v>
      </c>
      <c r="M3675">
        <v>881307</v>
      </c>
      <c r="N3675">
        <v>0</v>
      </c>
      <c r="O3675">
        <v>881307</v>
      </c>
      <c r="P3675">
        <v>0</v>
      </c>
      <c r="Q3675" t="s">
        <v>8334</v>
      </c>
      <c r="R3675" t="s">
        <v>3297</v>
      </c>
      <c r="S3675" t="s">
        <v>3164</v>
      </c>
      <c r="T3675" t="s">
        <v>3085</v>
      </c>
      <c r="U3675" t="s">
        <v>8335</v>
      </c>
      <c r="V3675" t="s">
        <v>8336</v>
      </c>
      <c r="W3675" t="s">
        <v>3085</v>
      </c>
      <c r="X3675" t="str">
        <f t="shared" si="57"/>
        <v>Funcionamiento</v>
      </c>
      <c r="Y3675" t="s">
        <v>8183</v>
      </c>
    </row>
    <row r="3676" spans="1:25">
      <c r="A3676" t="s">
        <v>3297</v>
      </c>
      <c r="B3676" t="s">
        <v>3301</v>
      </c>
      <c r="C3676" t="s">
        <v>8333</v>
      </c>
      <c r="D3676" t="s">
        <v>3076</v>
      </c>
      <c r="E3676" t="s">
        <v>3077</v>
      </c>
      <c r="F3676" t="s">
        <v>8182</v>
      </c>
      <c r="G3676" t="s">
        <v>8183</v>
      </c>
      <c r="H3676" t="s">
        <v>331</v>
      </c>
      <c r="I3676" t="s">
        <v>587</v>
      </c>
      <c r="J3676" t="s">
        <v>246</v>
      </c>
      <c r="K3676" t="s">
        <v>3079</v>
      </c>
      <c r="L3676" t="s">
        <v>247</v>
      </c>
      <c r="M3676">
        <v>3767250</v>
      </c>
      <c r="N3676">
        <v>0</v>
      </c>
      <c r="O3676">
        <v>3767250</v>
      </c>
      <c r="P3676">
        <v>0</v>
      </c>
      <c r="Q3676" t="s">
        <v>8334</v>
      </c>
      <c r="R3676" t="s">
        <v>3297</v>
      </c>
      <c r="S3676" t="s">
        <v>3164</v>
      </c>
      <c r="T3676" t="s">
        <v>3085</v>
      </c>
      <c r="U3676" t="s">
        <v>8335</v>
      </c>
      <c r="V3676" t="s">
        <v>8336</v>
      </c>
      <c r="W3676" t="s">
        <v>3085</v>
      </c>
      <c r="X3676" t="str">
        <f t="shared" si="57"/>
        <v>Funcionamiento</v>
      </c>
      <c r="Y3676" t="s">
        <v>8183</v>
      </c>
    </row>
    <row r="3677" spans="1:25">
      <c r="A3677" t="s">
        <v>3297</v>
      </c>
      <c r="B3677" t="s">
        <v>3301</v>
      </c>
      <c r="C3677" t="s">
        <v>8333</v>
      </c>
      <c r="D3677" t="s">
        <v>3076</v>
      </c>
      <c r="E3677" t="s">
        <v>3077</v>
      </c>
      <c r="F3677" t="s">
        <v>8182</v>
      </c>
      <c r="G3677" t="s">
        <v>8183</v>
      </c>
      <c r="H3677" t="s">
        <v>309</v>
      </c>
      <c r="I3677" t="s">
        <v>311</v>
      </c>
      <c r="J3677" t="s">
        <v>246</v>
      </c>
      <c r="K3677" t="s">
        <v>3079</v>
      </c>
      <c r="L3677" t="s">
        <v>247</v>
      </c>
      <c r="M3677">
        <v>3556981</v>
      </c>
      <c r="N3677">
        <v>0</v>
      </c>
      <c r="O3677">
        <v>3556981</v>
      </c>
      <c r="P3677">
        <v>0</v>
      </c>
      <c r="Q3677" t="s">
        <v>8334</v>
      </c>
      <c r="R3677" t="s">
        <v>3297</v>
      </c>
      <c r="S3677" t="s">
        <v>3164</v>
      </c>
      <c r="T3677" t="s">
        <v>3085</v>
      </c>
      <c r="U3677" t="s">
        <v>8335</v>
      </c>
      <c r="V3677" t="s">
        <v>8336</v>
      </c>
      <c r="W3677" t="s">
        <v>3085</v>
      </c>
      <c r="X3677" t="str">
        <f t="shared" si="57"/>
        <v>Funcionamiento</v>
      </c>
      <c r="Y3677" t="s">
        <v>8183</v>
      </c>
    </row>
    <row r="3678" spans="1:25">
      <c r="A3678" t="s">
        <v>3297</v>
      </c>
      <c r="B3678" t="s">
        <v>3301</v>
      </c>
      <c r="C3678" t="s">
        <v>8333</v>
      </c>
      <c r="D3678" t="s">
        <v>3076</v>
      </c>
      <c r="E3678" t="s">
        <v>3077</v>
      </c>
      <c r="F3678" t="s">
        <v>8182</v>
      </c>
      <c r="G3678" t="s">
        <v>8183</v>
      </c>
      <c r="H3678" t="s">
        <v>303</v>
      </c>
      <c r="I3678" t="s">
        <v>305</v>
      </c>
      <c r="J3678" t="s">
        <v>246</v>
      </c>
      <c r="K3678" t="s">
        <v>3079</v>
      </c>
      <c r="L3678" t="s">
        <v>247</v>
      </c>
      <c r="M3678">
        <v>2386599</v>
      </c>
      <c r="N3678">
        <v>0</v>
      </c>
      <c r="O3678">
        <v>2386599</v>
      </c>
      <c r="P3678">
        <v>0</v>
      </c>
      <c r="Q3678" t="s">
        <v>8334</v>
      </c>
      <c r="R3678" t="s">
        <v>3297</v>
      </c>
      <c r="S3678" t="s">
        <v>3164</v>
      </c>
      <c r="T3678" t="s">
        <v>3085</v>
      </c>
      <c r="U3678" t="s">
        <v>8335</v>
      </c>
      <c r="V3678" t="s">
        <v>8336</v>
      </c>
      <c r="W3678" t="s">
        <v>3085</v>
      </c>
      <c r="X3678" t="str">
        <f t="shared" si="57"/>
        <v>Funcionamiento</v>
      </c>
      <c r="Y3678" t="s">
        <v>8183</v>
      </c>
    </row>
    <row r="3679" spans="1:25">
      <c r="A3679" t="s">
        <v>3297</v>
      </c>
      <c r="B3679" t="s">
        <v>3301</v>
      </c>
      <c r="C3679" t="s">
        <v>8333</v>
      </c>
      <c r="D3679" t="s">
        <v>3076</v>
      </c>
      <c r="E3679" t="s">
        <v>3077</v>
      </c>
      <c r="F3679" t="s">
        <v>8182</v>
      </c>
      <c r="G3679" t="s">
        <v>8183</v>
      </c>
      <c r="H3679" t="s">
        <v>333</v>
      </c>
      <c r="I3679" t="s">
        <v>335</v>
      </c>
      <c r="J3679" t="s">
        <v>246</v>
      </c>
      <c r="K3679" t="s">
        <v>3079</v>
      </c>
      <c r="L3679" t="s">
        <v>247</v>
      </c>
      <c r="M3679">
        <v>267940</v>
      </c>
      <c r="N3679">
        <v>0</v>
      </c>
      <c r="O3679">
        <v>267940</v>
      </c>
      <c r="P3679">
        <v>0</v>
      </c>
      <c r="Q3679" t="s">
        <v>8334</v>
      </c>
      <c r="R3679" t="s">
        <v>3297</v>
      </c>
      <c r="S3679" t="s">
        <v>3164</v>
      </c>
      <c r="T3679" t="s">
        <v>3085</v>
      </c>
      <c r="U3679" t="s">
        <v>8335</v>
      </c>
      <c r="V3679" t="s">
        <v>8336</v>
      </c>
      <c r="W3679" t="s">
        <v>3085</v>
      </c>
      <c r="X3679" t="str">
        <f t="shared" si="57"/>
        <v>Funcionamiento</v>
      </c>
      <c r="Y3679" t="s">
        <v>8183</v>
      </c>
    </row>
    <row r="3680" spans="1:25">
      <c r="A3680" t="s">
        <v>3304</v>
      </c>
      <c r="B3680" t="s">
        <v>3301</v>
      </c>
      <c r="C3680" t="s">
        <v>8337</v>
      </c>
      <c r="D3680" t="s">
        <v>3076</v>
      </c>
      <c r="E3680" t="s">
        <v>3077</v>
      </c>
      <c r="F3680" t="s">
        <v>8182</v>
      </c>
      <c r="G3680" t="s">
        <v>8183</v>
      </c>
      <c r="H3680" t="s">
        <v>314</v>
      </c>
      <c r="I3680" t="s">
        <v>582</v>
      </c>
      <c r="J3680" t="s">
        <v>246</v>
      </c>
      <c r="K3680" t="s">
        <v>3079</v>
      </c>
      <c r="L3680" t="s">
        <v>247</v>
      </c>
      <c r="M3680">
        <v>6602500</v>
      </c>
      <c r="N3680">
        <v>0</v>
      </c>
      <c r="O3680">
        <v>6602500</v>
      </c>
      <c r="P3680">
        <v>0</v>
      </c>
      <c r="Q3680" t="s">
        <v>8338</v>
      </c>
      <c r="R3680" t="s">
        <v>3304</v>
      </c>
      <c r="S3680" t="s">
        <v>3493</v>
      </c>
      <c r="T3680" t="s">
        <v>3085</v>
      </c>
      <c r="U3680" t="s">
        <v>8339</v>
      </c>
      <c r="V3680" t="s">
        <v>8340</v>
      </c>
      <c r="W3680" t="s">
        <v>3085</v>
      </c>
      <c r="X3680" t="str">
        <f t="shared" si="57"/>
        <v>Funcionamiento</v>
      </c>
      <c r="Y3680" t="s">
        <v>8183</v>
      </c>
    </row>
    <row r="3681" spans="1:25">
      <c r="A3681" t="s">
        <v>3304</v>
      </c>
      <c r="B3681" t="s">
        <v>3301</v>
      </c>
      <c r="C3681" t="s">
        <v>8337</v>
      </c>
      <c r="D3681" t="s">
        <v>3076</v>
      </c>
      <c r="E3681" t="s">
        <v>3077</v>
      </c>
      <c r="F3681" t="s">
        <v>8182</v>
      </c>
      <c r="G3681" t="s">
        <v>8183</v>
      </c>
      <c r="H3681" t="s">
        <v>322</v>
      </c>
      <c r="I3681" t="s">
        <v>323</v>
      </c>
      <c r="J3681" t="s">
        <v>246</v>
      </c>
      <c r="K3681" t="s">
        <v>3079</v>
      </c>
      <c r="L3681" t="s">
        <v>247</v>
      </c>
      <c r="M3681">
        <v>3624700</v>
      </c>
      <c r="N3681">
        <v>0</v>
      </c>
      <c r="O3681">
        <v>3624700</v>
      </c>
      <c r="P3681">
        <v>0</v>
      </c>
      <c r="Q3681" t="s">
        <v>8338</v>
      </c>
      <c r="R3681" t="s">
        <v>3304</v>
      </c>
      <c r="S3681" t="s">
        <v>3493</v>
      </c>
      <c r="T3681" t="s">
        <v>3085</v>
      </c>
      <c r="U3681" t="s">
        <v>8339</v>
      </c>
      <c r="V3681" t="s">
        <v>8340</v>
      </c>
      <c r="W3681" t="s">
        <v>3085</v>
      </c>
      <c r="X3681" t="str">
        <f t="shared" si="57"/>
        <v>Funcionamiento</v>
      </c>
      <c r="Y3681" t="s">
        <v>8183</v>
      </c>
    </row>
    <row r="3682" spans="1:25">
      <c r="A3682" t="s">
        <v>3304</v>
      </c>
      <c r="B3682" t="s">
        <v>3301</v>
      </c>
      <c r="C3682" t="s">
        <v>8337</v>
      </c>
      <c r="D3682" t="s">
        <v>3076</v>
      </c>
      <c r="E3682" t="s">
        <v>3077</v>
      </c>
      <c r="F3682" t="s">
        <v>8182</v>
      </c>
      <c r="G3682" t="s">
        <v>8183</v>
      </c>
      <c r="H3682" t="s">
        <v>316</v>
      </c>
      <c r="I3682" t="s">
        <v>583</v>
      </c>
      <c r="J3682" t="s">
        <v>246</v>
      </c>
      <c r="K3682" t="s">
        <v>3079</v>
      </c>
      <c r="L3682" t="s">
        <v>247</v>
      </c>
      <c r="M3682">
        <v>4677200</v>
      </c>
      <c r="N3682">
        <v>0</v>
      </c>
      <c r="O3682">
        <v>4677200</v>
      </c>
      <c r="P3682">
        <v>0</v>
      </c>
      <c r="Q3682" t="s">
        <v>8338</v>
      </c>
      <c r="R3682" t="s">
        <v>3304</v>
      </c>
      <c r="S3682" t="s">
        <v>3493</v>
      </c>
      <c r="T3682" t="s">
        <v>3085</v>
      </c>
      <c r="U3682" t="s">
        <v>8339</v>
      </c>
      <c r="V3682" t="s">
        <v>8340</v>
      </c>
      <c r="W3682" t="s">
        <v>3085</v>
      </c>
      <c r="X3682" t="str">
        <f t="shared" si="57"/>
        <v>Funcionamiento</v>
      </c>
      <c r="Y3682" t="s">
        <v>8183</v>
      </c>
    </row>
    <row r="3683" spans="1:25">
      <c r="A3683" t="s">
        <v>3304</v>
      </c>
      <c r="B3683" t="s">
        <v>3301</v>
      </c>
      <c r="C3683" t="s">
        <v>8337</v>
      </c>
      <c r="D3683" t="s">
        <v>3076</v>
      </c>
      <c r="E3683" t="s">
        <v>3077</v>
      </c>
      <c r="F3683" t="s">
        <v>8182</v>
      </c>
      <c r="G3683" t="s">
        <v>8183</v>
      </c>
      <c r="H3683" t="s">
        <v>318</v>
      </c>
      <c r="I3683" t="s">
        <v>586</v>
      </c>
      <c r="J3683" t="s">
        <v>246</v>
      </c>
      <c r="K3683" t="s">
        <v>3079</v>
      </c>
      <c r="L3683" t="s">
        <v>247</v>
      </c>
      <c r="M3683">
        <v>4832300</v>
      </c>
      <c r="N3683">
        <v>0</v>
      </c>
      <c r="O3683">
        <v>4832300</v>
      </c>
      <c r="P3683">
        <v>0</v>
      </c>
      <c r="Q3683" t="s">
        <v>8338</v>
      </c>
      <c r="R3683" t="s">
        <v>3304</v>
      </c>
      <c r="S3683" t="s">
        <v>3493</v>
      </c>
      <c r="T3683" t="s">
        <v>3085</v>
      </c>
      <c r="U3683" t="s">
        <v>8339</v>
      </c>
      <c r="V3683" t="s">
        <v>8340</v>
      </c>
      <c r="W3683" t="s">
        <v>3085</v>
      </c>
      <c r="X3683" t="str">
        <f t="shared" si="57"/>
        <v>Funcionamiento</v>
      </c>
      <c r="Y3683" t="s">
        <v>8183</v>
      </c>
    </row>
    <row r="3684" spans="1:25">
      <c r="A3684" t="s">
        <v>3304</v>
      </c>
      <c r="B3684" t="s">
        <v>3301</v>
      </c>
      <c r="C3684" t="s">
        <v>8337</v>
      </c>
      <c r="D3684" t="s">
        <v>3076</v>
      </c>
      <c r="E3684" t="s">
        <v>3077</v>
      </c>
      <c r="F3684" t="s">
        <v>8182</v>
      </c>
      <c r="G3684" t="s">
        <v>8183</v>
      </c>
      <c r="H3684" t="s">
        <v>320</v>
      </c>
      <c r="I3684" t="s">
        <v>321</v>
      </c>
      <c r="J3684" t="s">
        <v>246</v>
      </c>
      <c r="K3684" t="s">
        <v>3079</v>
      </c>
      <c r="L3684" t="s">
        <v>247</v>
      </c>
      <c r="M3684">
        <v>574200</v>
      </c>
      <c r="N3684">
        <v>0</v>
      </c>
      <c r="O3684">
        <v>574200</v>
      </c>
      <c r="P3684">
        <v>0</v>
      </c>
      <c r="Q3684" t="s">
        <v>8338</v>
      </c>
      <c r="R3684" t="s">
        <v>3304</v>
      </c>
      <c r="S3684" t="s">
        <v>3493</v>
      </c>
      <c r="T3684" t="s">
        <v>3085</v>
      </c>
      <c r="U3684" t="s">
        <v>8339</v>
      </c>
      <c r="V3684" t="s">
        <v>8340</v>
      </c>
      <c r="W3684" t="s">
        <v>3085</v>
      </c>
      <c r="X3684" t="str">
        <f t="shared" si="57"/>
        <v>Funcionamiento</v>
      </c>
      <c r="Y3684" t="s">
        <v>8183</v>
      </c>
    </row>
    <row r="3685" spans="1:25">
      <c r="A3685" t="s">
        <v>3304</v>
      </c>
      <c r="B3685" t="s">
        <v>3301</v>
      </c>
      <c r="C3685" t="s">
        <v>8337</v>
      </c>
      <c r="D3685" t="s">
        <v>3076</v>
      </c>
      <c r="E3685" t="s">
        <v>3077</v>
      </c>
      <c r="F3685" t="s">
        <v>8182</v>
      </c>
      <c r="G3685" t="s">
        <v>8183</v>
      </c>
      <c r="H3685" t="s">
        <v>324</v>
      </c>
      <c r="I3685" t="s">
        <v>325</v>
      </c>
      <c r="J3685" t="s">
        <v>246</v>
      </c>
      <c r="K3685" t="s">
        <v>3079</v>
      </c>
      <c r="L3685" t="s">
        <v>247</v>
      </c>
      <c r="M3685">
        <v>2417000</v>
      </c>
      <c r="N3685">
        <v>0</v>
      </c>
      <c r="O3685">
        <v>2417000</v>
      </c>
      <c r="P3685">
        <v>0</v>
      </c>
      <c r="Q3685" t="s">
        <v>8338</v>
      </c>
      <c r="R3685" t="s">
        <v>3304</v>
      </c>
      <c r="S3685" t="s">
        <v>3493</v>
      </c>
      <c r="T3685" t="s">
        <v>3085</v>
      </c>
      <c r="U3685" t="s">
        <v>8339</v>
      </c>
      <c r="V3685" t="s">
        <v>8340</v>
      </c>
      <c r="W3685" t="s">
        <v>3085</v>
      </c>
      <c r="X3685" t="str">
        <f t="shared" si="57"/>
        <v>Funcionamiento</v>
      </c>
      <c r="Y3685" t="s">
        <v>8183</v>
      </c>
    </row>
    <row r="3686" spans="1:25">
      <c r="A3686" t="s">
        <v>3237</v>
      </c>
      <c r="B3686" t="s">
        <v>8341</v>
      </c>
      <c r="C3686" t="s">
        <v>8342</v>
      </c>
      <c r="D3686" t="s">
        <v>3076</v>
      </c>
      <c r="E3686" t="s">
        <v>3077</v>
      </c>
      <c r="F3686" t="s">
        <v>8182</v>
      </c>
      <c r="G3686" t="s">
        <v>8183</v>
      </c>
      <c r="H3686" t="s">
        <v>352</v>
      </c>
      <c r="I3686" t="s">
        <v>353</v>
      </c>
      <c r="J3686" t="s">
        <v>253</v>
      </c>
      <c r="K3686" t="s">
        <v>3115</v>
      </c>
      <c r="L3686" t="s">
        <v>247</v>
      </c>
      <c r="M3686">
        <v>17837</v>
      </c>
      <c r="N3686">
        <v>0</v>
      </c>
      <c r="O3686">
        <v>17837</v>
      </c>
      <c r="P3686">
        <v>0</v>
      </c>
      <c r="Q3686" t="s">
        <v>8343</v>
      </c>
      <c r="R3686" t="s">
        <v>3237</v>
      </c>
      <c r="S3686" t="s">
        <v>3823</v>
      </c>
      <c r="T3686" t="s">
        <v>6452</v>
      </c>
      <c r="U3686" t="s">
        <v>8344</v>
      </c>
      <c r="V3686" t="s">
        <v>8345</v>
      </c>
      <c r="W3686" t="s">
        <v>3085</v>
      </c>
      <c r="X3686" t="str">
        <f t="shared" si="57"/>
        <v>Funcionamiento</v>
      </c>
      <c r="Y3686" t="s">
        <v>8183</v>
      </c>
    </row>
    <row r="3687" spans="1:25">
      <c r="A3687" t="s">
        <v>3317</v>
      </c>
      <c r="B3687" t="s">
        <v>8346</v>
      </c>
      <c r="C3687" t="s">
        <v>8347</v>
      </c>
      <c r="D3687" t="s">
        <v>3076</v>
      </c>
      <c r="E3687" t="s">
        <v>3077</v>
      </c>
      <c r="F3687" t="s">
        <v>8182</v>
      </c>
      <c r="G3687" t="s">
        <v>8183</v>
      </c>
      <c r="H3687" t="s">
        <v>294</v>
      </c>
      <c r="I3687" t="s">
        <v>296</v>
      </c>
      <c r="J3687" t="s">
        <v>246</v>
      </c>
      <c r="K3687" t="s">
        <v>3079</v>
      </c>
      <c r="L3687" t="s">
        <v>247</v>
      </c>
      <c r="M3687">
        <v>1048754</v>
      </c>
      <c r="N3687">
        <v>0</v>
      </c>
      <c r="O3687">
        <v>1048754</v>
      </c>
      <c r="P3687">
        <v>0</v>
      </c>
      <c r="Q3687" t="s">
        <v>8348</v>
      </c>
      <c r="R3687" t="s">
        <v>3317</v>
      </c>
      <c r="S3687" t="s">
        <v>8349</v>
      </c>
      <c r="T3687" t="s">
        <v>3085</v>
      </c>
      <c r="U3687" t="s">
        <v>8350</v>
      </c>
      <c r="V3687" t="s">
        <v>8351</v>
      </c>
      <c r="W3687" t="s">
        <v>3085</v>
      </c>
      <c r="X3687" t="str">
        <f t="shared" si="57"/>
        <v>Funcionamiento</v>
      </c>
      <c r="Y3687" t="s">
        <v>8183</v>
      </c>
    </row>
    <row r="3688" spans="1:25">
      <c r="A3688" t="s">
        <v>3317</v>
      </c>
      <c r="B3688" t="s">
        <v>8346</v>
      </c>
      <c r="C3688" t="s">
        <v>8347</v>
      </c>
      <c r="D3688" t="s">
        <v>3076</v>
      </c>
      <c r="E3688" t="s">
        <v>3077</v>
      </c>
      <c r="F3688" t="s">
        <v>8182</v>
      </c>
      <c r="G3688" t="s">
        <v>8183</v>
      </c>
      <c r="H3688" t="s">
        <v>336</v>
      </c>
      <c r="I3688" t="s">
        <v>337</v>
      </c>
      <c r="J3688" t="s">
        <v>246</v>
      </c>
      <c r="K3688" t="s">
        <v>3079</v>
      </c>
      <c r="L3688" t="s">
        <v>247</v>
      </c>
      <c r="M3688">
        <v>2354967</v>
      </c>
      <c r="N3688">
        <v>0</v>
      </c>
      <c r="O3688">
        <v>2354967</v>
      </c>
      <c r="P3688">
        <v>0</v>
      </c>
      <c r="Q3688" t="s">
        <v>8348</v>
      </c>
      <c r="R3688" t="s">
        <v>3317</v>
      </c>
      <c r="S3688" t="s">
        <v>8349</v>
      </c>
      <c r="T3688" t="s">
        <v>3085</v>
      </c>
      <c r="U3688" t="s">
        <v>8350</v>
      </c>
      <c r="V3688" t="s">
        <v>8351</v>
      </c>
      <c r="W3688" t="s">
        <v>3085</v>
      </c>
      <c r="X3688" t="str">
        <f t="shared" si="57"/>
        <v>Funcionamiento</v>
      </c>
      <c r="Y3688" t="s">
        <v>8183</v>
      </c>
    </row>
    <row r="3689" spans="1:25">
      <c r="A3689" t="s">
        <v>3317</v>
      </c>
      <c r="B3689" t="s">
        <v>8346</v>
      </c>
      <c r="C3689" t="s">
        <v>8347</v>
      </c>
      <c r="D3689" t="s">
        <v>3076</v>
      </c>
      <c r="E3689" t="s">
        <v>3077</v>
      </c>
      <c r="F3689" t="s">
        <v>8182</v>
      </c>
      <c r="G3689" t="s">
        <v>8183</v>
      </c>
      <c r="H3689" t="s">
        <v>309</v>
      </c>
      <c r="I3689" t="s">
        <v>311</v>
      </c>
      <c r="J3689" t="s">
        <v>246</v>
      </c>
      <c r="K3689" t="s">
        <v>3079</v>
      </c>
      <c r="L3689" t="s">
        <v>247</v>
      </c>
      <c r="M3689">
        <v>10497</v>
      </c>
      <c r="N3689">
        <v>0</v>
      </c>
      <c r="O3689">
        <v>10497</v>
      </c>
      <c r="P3689">
        <v>0</v>
      </c>
      <c r="Q3689" t="s">
        <v>8348</v>
      </c>
      <c r="R3689" t="s">
        <v>3317</v>
      </c>
      <c r="S3689" t="s">
        <v>8349</v>
      </c>
      <c r="T3689" t="s">
        <v>3085</v>
      </c>
      <c r="U3689" t="s">
        <v>8350</v>
      </c>
      <c r="V3689" t="s">
        <v>8351</v>
      </c>
      <c r="W3689" t="s">
        <v>3085</v>
      </c>
      <c r="X3689" t="str">
        <f t="shared" si="57"/>
        <v>Funcionamiento</v>
      </c>
      <c r="Y3689" t="s">
        <v>8183</v>
      </c>
    </row>
    <row r="3690" spans="1:25">
      <c r="A3690" t="s">
        <v>3317</v>
      </c>
      <c r="B3690" t="s">
        <v>8346</v>
      </c>
      <c r="C3690" t="s">
        <v>8347</v>
      </c>
      <c r="D3690" t="s">
        <v>3076</v>
      </c>
      <c r="E3690" t="s">
        <v>3077</v>
      </c>
      <c r="F3690" t="s">
        <v>8182</v>
      </c>
      <c r="G3690" t="s">
        <v>8183</v>
      </c>
      <c r="H3690" t="s">
        <v>331</v>
      </c>
      <c r="I3690" t="s">
        <v>587</v>
      </c>
      <c r="J3690" t="s">
        <v>246</v>
      </c>
      <c r="K3690" t="s">
        <v>3079</v>
      </c>
      <c r="L3690" t="s">
        <v>247</v>
      </c>
      <c r="M3690">
        <v>12131</v>
      </c>
      <c r="N3690">
        <v>0</v>
      </c>
      <c r="O3690">
        <v>12131</v>
      </c>
      <c r="P3690">
        <v>0</v>
      </c>
      <c r="Q3690" t="s">
        <v>8348</v>
      </c>
      <c r="R3690" t="s">
        <v>3317</v>
      </c>
      <c r="S3690" t="s">
        <v>8349</v>
      </c>
      <c r="T3690" t="s">
        <v>3085</v>
      </c>
      <c r="U3690" t="s">
        <v>8350</v>
      </c>
      <c r="V3690" t="s">
        <v>8351</v>
      </c>
      <c r="W3690" t="s">
        <v>3085</v>
      </c>
      <c r="X3690" t="str">
        <f t="shared" si="57"/>
        <v>Funcionamiento</v>
      </c>
      <c r="Y3690" t="s">
        <v>8183</v>
      </c>
    </row>
    <row r="3691" spans="1:25">
      <c r="A3691" t="s">
        <v>3317</v>
      </c>
      <c r="B3691" t="s">
        <v>8346</v>
      </c>
      <c r="C3691" t="s">
        <v>8347</v>
      </c>
      <c r="D3691" t="s">
        <v>3076</v>
      </c>
      <c r="E3691" t="s">
        <v>3077</v>
      </c>
      <c r="F3691" t="s">
        <v>8182</v>
      </c>
      <c r="G3691" t="s">
        <v>8183</v>
      </c>
      <c r="H3691" t="s">
        <v>292</v>
      </c>
      <c r="I3691" t="s">
        <v>293</v>
      </c>
      <c r="J3691" t="s">
        <v>246</v>
      </c>
      <c r="K3691" t="s">
        <v>3079</v>
      </c>
      <c r="L3691" t="s">
        <v>247</v>
      </c>
      <c r="M3691">
        <v>49175476</v>
      </c>
      <c r="N3691">
        <v>0</v>
      </c>
      <c r="O3691">
        <v>49175476</v>
      </c>
      <c r="P3691">
        <v>0</v>
      </c>
      <c r="Q3691" t="s">
        <v>8348</v>
      </c>
      <c r="R3691" t="s">
        <v>3317</v>
      </c>
      <c r="S3691" t="s">
        <v>8349</v>
      </c>
      <c r="T3691" t="s">
        <v>3085</v>
      </c>
      <c r="U3691" t="s">
        <v>8350</v>
      </c>
      <c r="V3691" t="s">
        <v>8351</v>
      </c>
      <c r="W3691" t="s">
        <v>3085</v>
      </c>
      <c r="X3691" t="str">
        <f t="shared" si="57"/>
        <v>Funcionamiento</v>
      </c>
      <c r="Y3691" t="s">
        <v>8183</v>
      </c>
    </row>
    <row r="3692" spans="1:25">
      <c r="A3692" t="s">
        <v>3317</v>
      </c>
      <c r="B3692" t="s">
        <v>8346</v>
      </c>
      <c r="C3692" t="s">
        <v>8347</v>
      </c>
      <c r="D3692" t="s">
        <v>3076</v>
      </c>
      <c r="E3692" t="s">
        <v>3077</v>
      </c>
      <c r="F3692" t="s">
        <v>8182</v>
      </c>
      <c r="G3692" t="s">
        <v>8183</v>
      </c>
      <c r="H3692" t="s">
        <v>297</v>
      </c>
      <c r="I3692" t="s">
        <v>299</v>
      </c>
      <c r="J3692" t="s">
        <v>246</v>
      </c>
      <c r="K3692" t="s">
        <v>3079</v>
      </c>
      <c r="L3692" t="s">
        <v>247</v>
      </c>
      <c r="M3692">
        <v>1450241</v>
      </c>
      <c r="N3692">
        <v>0</v>
      </c>
      <c r="O3692">
        <v>1450241</v>
      </c>
      <c r="P3692">
        <v>0</v>
      </c>
      <c r="Q3692" t="s">
        <v>8348</v>
      </c>
      <c r="R3692" t="s">
        <v>3317</v>
      </c>
      <c r="S3692" t="s">
        <v>8349</v>
      </c>
      <c r="T3692" t="s">
        <v>3085</v>
      </c>
      <c r="U3692" t="s">
        <v>8350</v>
      </c>
      <c r="V3692" t="s">
        <v>8351</v>
      </c>
      <c r="W3692" t="s">
        <v>3085</v>
      </c>
      <c r="X3692" t="str">
        <f t="shared" si="57"/>
        <v>Funcionamiento</v>
      </c>
      <c r="Y3692" t="s">
        <v>8183</v>
      </c>
    </row>
    <row r="3693" spans="1:25">
      <c r="A3693" t="s">
        <v>3325</v>
      </c>
      <c r="B3693" t="s">
        <v>8346</v>
      </c>
      <c r="C3693" t="s">
        <v>8352</v>
      </c>
      <c r="D3693" t="s">
        <v>3076</v>
      </c>
      <c r="E3693" t="s">
        <v>3077</v>
      </c>
      <c r="F3693" t="s">
        <v>8182</v>
      </c>
      <c r="G3693" t="s">
        <v>8183</v>
      </c>
      <c r="H3693" t="s">
        <v>322</v>
      </c>
      <c r="I3693" t="s">
        <v>323</v>
      </c>
      <c r="J3693" t="s">
        <v>246</v>
      </c>
      <c r="K3693" t="s">
        <v>3079</v>
      </c>
      <c r="L3693" t="s">
        <v>247</v>
      </c>
      <c r="M3693">
        <v>1698600</v>
      </c>
      <c r="N3693">
        <v>0</v>
      </c>
      <c r="O3693">
        <v>1698600</v>
      </c>
      <c r="P3693">
        <v>0</v>
      </c>
      <c r="Q3693" t="s">
        <v>8353</v>
      </c>
      <c r="R3693" t="s">
        <v>3325</v>
      </c>
      <c r="S3693" t="s">
        <v>8354</v>
      </c>
      <c r="T3693" t="s">
        <v>3085</v>
      </c>
      <c r="U3693" t="s">
        <v>8355</v>
      </c>
      <c r="V3693" t="s">
        <v>8356</v>
      </c>
      <c r="W3693" t="s">
        <v>3085</v>
      </c>
      <c r="X3693" t="str">
        <f t="shared" si="57"/>
        <v>Funcionamiento</v>
      </c>
      <c r="Y3693" t="s">
        <v>8183</v>
      </c>
    </row>
    <row r="3694" spans="1:25">
      <c r="A3694" t="s">
        <v>3325</v>
      </c>
      <c r="B3694" t="s">
        <v>8346</v>
      </c>
      <c r="C3694" t="s">
        <v>8352</v>
      </c>
      <c r="D3694" t="s">
        <v>3076</v>
      </c>
      <c r="E3694" t="s">
        <v>3077</v>
      </c>
      <c r="F3694" t="s">
        <v>8182</v>
      </c>
      <c r="G3694" t="s">
        <v>8183</v>
      </c>
      <c r="H3694" t="s">
        <v>316</v>
      </c>
      <c r="I3694" t="s">
        <v>583</v>
      </c>
      <c r="J3694" t="s">
        <v>246</v>
      </c>
      <c r="K3694" t="s">
        <v>3079</v>
      </c>
      <c r="L3694" t="s">
        <v>247</v>
      </c>
      <c r="M3694">
        <v>4474400</v>
      </c>
      <c r="N3694">
        <v>0</v>
      </c>
      <c r="O3694">
        <v>4474400</v>
      </c>
      <c r="P3694">
        <v>0</v>
      </c>
      <c r="Q3694" t="s">
        <v>8353</v>
      </c>
      <c r="R3694" t="s">
        <v>3325</v>
      </c>
      <c r="S3694" t="s">
        <v>8354</v>
      </c>
      <c r="T3694" t="s">
        <v>3085</v>
      </c>
      <c r="U3694" t="s">
        <v>8355</v>
      </c>
      <c r="V3694" t="s">
        <v>8356</v>
      </c>
      <c r="W3694" t="s">
        <v>3085</v>
      </c>
      <c r="X3694" t="str">
        <f t="shared" si="57"/>
        <v>Funcionamiento</v>
      </c>
      <c r="Y3694" t="s">
        <v>8183</v>
      </c>
    </row>
    <row r="3695" spans="1:25">
      <c r="A3695" t="s">
        <v>3325</v>
      </c>
      <c r="B3695" t="s">
        <v>8346</v>
      </c>
      <c r="C3695" t="s">
        <v>8352</v>
      </c>
      <c r="D3695" t="s">
        <v>3076</v>
      </c>
      <c r="E3695" t="s">
        <v>3077</v>
      </c>
      <c r="F3695" t="s">
        <v>8182</v>
      </c>
      <c r="G3695" t="s">
        <v>8183</v>
      </c>
      <c r="H3695" t="s">
        <v>314</v>
      </c>
      <c r="I3695" t="s">
        <v>582</v>
      </c>
      <c r="J3695" t="s">
        <v>246</v>
      </c>
      <c r="K3695" t="s">
        <v>3079</v>
      </c>
      <c r="L3695" t="s">
        <v>247</v>
      </c>
      <c r="M3695">
        <v>6316000</v>
      </c>
      <c r="N3695">
        <v>0</v>
      </c>
      <c r="O3695">
        <v>6316000</v>
      </c>
      <c r="P3695">
        <v>0</v>
      </c>
      <c r="Q3695" t="s">
        <v>8353</v>
      </c>
      <c r="R3695" t="s">
        <v>3325</v>
      </c>
      <c r="S3695" t="s">
        <v>8354</v>
      </c>
      <c r="T3695" t="s">
        <v>3085</v>
      </c>
      <c r="U3695" t="s">
        <v>8355</v>
      </c>
      <c r="V3695" t="s">
        <v>8356</v>
      </c>
      <c r="W3695" t="s">
        <v>3085</v>
      </c>
      <c r="X3695" t="str">
        <f t="shared" si="57"/>
        <v>Funcionamiento</v>
      </c>
      <c r="Y3695" t="s">
        <v>8183</v>
      </c>
    </row>
    <row r="3696" spans="1:25">
      <c r="A3696" t="s">
        <v>3325</v>
      </c>
      <c r="B3696" t="s">
        <v>8346</v>
      </c>
      <c r="C3696" t="s">
        <v>8352</v>
      </c>
      <c r="D3696" t="s">
        <v>3076</v>
      </c>
      <c r="E3696" t="s">
        <v>3077</v>
      </c>
      <c r="F3696" t="s">
        <v>8182</v>
      </c>
      <c r="G3696" t="s">
        <v>8183</v>
      </c>
      <c r="H3696" t="s">
        <v>318</v>
      </c>
      <c r="I3696" t="s">
        <v>586</v>
      </c>
      <c r="J3696" t="s">
        <v>246</v>
      </c>
      <c r="K3696" t="s">
        <v>3079</v>
      </c>
      <c r="L3696" t="s">
        <v>247</v>
      </c>
      <c r="M3696">
        <v>2263800</v>
      </c>
      <c r="N3696">
        <v>0</v>
      </c>
      <c r="O3696">
        <v>2263800</v>
      </c>
      <c r="P3696">
        <v>0</v>
      </c>
      <c r="Q3696" t="s">
        <v>8353</v>
      </c>
      <c r="R3696" t="s">
        <v>3325</v>
      </c>
      <c r="S3696" t="s">
        <v>8354</v>
      </c>
      <c r="T3696" t="s">
        <v>3085</v>
      </c>
      <c r="U3696" t="s">
        <v>8355</v>
      </c>
      <c r="V3696" t="s">
        <v>8356</v>
      </c>
      <c r="W3696" t="s">
        <v>3085</v>
      </c>
      <c r="X3696" t="str">
        <f t="shared" si="57"/>
        <v>Funcionamiento</v>
      </c>
      <c r="Y3696" t="s">
        <v>8183</v>
      </c>
    </row>
    <row r="3697" spans="1:25">
      <c r="A3697" t="s">
        <v>3325</v>
      </c>
      <c r="B3697" t="s">
        <v>8346</v>
      </c>
      <c r="C3697" t="s">
        <v>8352</v>
      </c>
      <c r="D3697" t="s">
        <v>3076</v>
      </c>
      <c r="E3697" t="s">
        <v>3077</v>
      </c>
      <c r="F3697" t="s">
        <v>8182</v>
      </c>
      <c r="G3697" t="s">
        <v>8183</v>
      </c>
      <c r="H3697" t="s">
        <v>320</v>
      </c>
      <c r="I3697" t="s">
        <v>321</v>
      </c>
      <c r="J3697" t="s">
        <v>246</v>
      </c>
      <c r="K3697" t="s">
        <v>3079</v>
      </c>
      <c r="L3697" t="s">
        <v>247</v>
      </c>
      <c r="M3697">
        <v>668600</v>
      </c>
      <c r="N3697">
        <v>0</v>
      </c>
      <c r="O3697">
        <v>668600</v>
      </c>
      <c r="P3697">
        <v>0</v>
      </c>
      <c r="Q3697" t="s">
        <v>8353</v>
      </c>
      <c r="R3697" t="s">
        <v>3325</v>
      </c>
      <c r="S3697" t="s">
        <v>8354</v>
      </c>
      <c r="T3697" t="s">
        <v>3085</v>
      </c>
      <c r="U3697" t="s">
        <v>8355</v>
      </c>
      <c r="V3697" t="s">
        <v>8356</v>
      </c>
      <c r="W3697" t="s">
        <v>3085</v>
      </c>
      <c r="X3697" t="str">
        <f t="shared" si="57"/>
        <v>Funcionamiento</v>
      </c>
      <c r="Y3697" t="s">
        <v>8183</v>
      </c>
    </row>
    <row r="3698" spans="1:25">
      <c r="A3698" t="s">
        <v>3325</v>
      </c>
      <c r="B3698" t="s">
        <v>8346</v>
      </c>
      <c r="C3698" t="s">
        <v>8352</v>
      </c>
      <c r="D3698" t="s">
        <v>3076</v>
      </c>
      <c r="E3698" t="s">
        <v>3077</v>
      </c>
      <c r="F3698" t="s">
        <v>8182</v>
      </c>
      <c r="G3698" t="s">
        <v>8183</v>
      </c>
      <c r="H3698" t="s">
        <v>324</v>
      </c>
      <c r="I3698" t="s">
        <v>325</v>
      </c>
      <c r="J3698" t="s">
        <v>246</v>
      </c>
      <c r="K3698" t="s">
        <v>3079</v>
      </c>
      <c r="L3698" t="s">
        <v>247</v>
      </c>
      <c r="M3698">
        <v>1132800</v>
      </c>
      <c r="N3698">
        <v>0</v>
      </c>
      <c r="O3698">
        <v>1132800</v>
      </c>
      <c r="P3698">
        <v>0</v>
      </c>
      <c r="Q3698" t="s">
        <v>8353</v>
      </c>
      <c r="R3698" t="s">
        <v>3325</v>
      </c>
      <c r="S3698" t="s">
        <v>8354</v>
      </c>
      <c r="T3698" t="s">
        <v>3085</v>
      </c>
      <c r="U3698" t="s">
        <v>8355</v>
      </c>
      <c r="V3698" t="s">
        <v>8356</v>
      </c>
      <c r="W3698" t="s">
        <v>3085</v>
      </c>
      <c r="X3698" t="str">
        <f t="shared" si="57"/>
        <v>Funcionamiento</v>
      </c>
      <c r="Y3698" t="s">
        <v>8183</v>
      </c>
    </row>
    <row r="3699" spans="1:25">
      <c r="A3699" t="s">
        <v>3257</v>
      </c>
      <c r="B3699" t="s">
        <v>3340</v>
      </c>
      <c r="C3699" t="s">
        <v>8357</v>
      </c>
      <c r="D3699" t="s">
        <v>3076</v>
      </c>
      <c r="E3699" t="s">
        <v>3077</v>
      </c>
      <c r="F3699" t="s">
        <v>8182</v>
      </c>
      <c r="G3699" t="s">
        <v>8183</v>
      </c>
      <c r="H3699" t="s">
        <v>419</v>
      </c>
      <c r="I3699" t="s">
        <v>420</v>
      </c>
      <c r="J3699" t="s">
        <v>246</v>
      </c>
      <c r="K3699" t="s">
        <v>3079</v>
      </c>
      <c r="L3699" t="s">
        <v>247</v>
      </c>
      <c r="M3699">
        <v>420000</v>
      </c>
      <c r="N3699">
        <v>-262</v>
      </c>
      <c r="O3699">
        <v>419738</v>
      </c>
      <c r="P3699">
        <v>0</v>
      </c>
      <c r="Q3699" t="s">
        <v>8358</v>
      </c>
      <c r="R3699" t="s">
        <v>3257</v>
      </c>
      <c r="S3699" t="s">
        <v>3891</v>
      </c>
      <c r="T3699" t="s">
        <v>3791</v>
      </c>
      <c r="U3699" t="s">
        <v>8359</v>
      </c>
      <c r="V3699" t="s">
        <v>8360</v>
      </c>
      <c r="W3699" t="s">
        <v>3085</v>
      </c>
      <c r="X3699" t="str">
        <f t="shared" si="57"/>
        <v>Funcionamiento</v>
      </c>
      <c r="Y3699" t="s">
        <v>8183</v>
      </c>
    </row>
    <row r="3700" spans="1:25">
      <c r="A3700" t="s">
        <v>3245</v>
      </c>
      <c r="B3700" t="s">
        <v>3362</v>
      </c>
      <c r="C3700" t="s">
        <v>8361</v>
      </c>
      <c r="D3700" t="s">
        <v>3076</v>
      </c>
      <c r="E3700" t="s">
        <v>3077</v>
      </c>
      <c r="F3700" t="s">
        <v>3149</v>
      </c>
      <c r="G3700" t="s">
        <v>8183</v>
      </c>
      <c r="H3700" t="s">
        <v>437</v>
      </c>
      <c r="I3700" t="s">
        <v>649</v>
      </c>
      <c r="J3700" t="s">
        <v>246</v>
      </c>
      <c r="K3700" t="s">
        <v>3150</v>
      </c>
      <c r="L3700" t="s">
        <v>247</v>
      </c>
      <c r="M3700">
        <v>28962879</v>
      </c>
      <c r="N3700">
        <v>35548</v>
      </c>
      <c r="O3700">
        <v>28998427</v>
      </c>
      <c r="P3700">
        <v>0</v>
      </c>
      <c r="Q3700" t="s">
        <v>8362</v>
      </c>
      <c r="R3700" t="s">
        <v>3245</v>
      </c>
      <c r="S3700" t="s">
        <v>8363</v>
      </c>
      <c r="T3700" t="s">
        <v>8364</v>
      </c>
      <c r="U3700" t="s">
        <v>8365</v>
      </c>
      <c r="V3700" t="s">
        <v>8366</v>
      </c>
      <c r="W3700" t="s">
        <v>3085</v>
      </c>
      <c r="X3700" t="str">
        <f t="shared" si="57"/>
        <v>Inversión</v>
      </c>
      <c r="Y3700" t="s">
        <v>3157</v>
      </c>
    </row>
    <row r="3701" spans="1:25">
      <c r="A3701" t="s">
        <v>3336</v>
      </c>
      <c r="B3701" t="s">
        <v>3362</v>
      </c>
      <c r="C3701" t="s">
        <v>8367</v>
      </c>
      <c r="D3701" t="s">
        <v>3076</v>
      </c>
      <c r="E3701" t="s">
        <v>3331</v>
      </c>
      <c r="F3701" t="s">
        <v>3149</v>
      </c>
      <c r="G3701" t="s">
        <v>8183</v>
      </c>
      <c r="H3701" t="s">
        <v>437</v>
      </c>
      <c r="I3701" t="s">
        <v>649</v>
      </c>
      <c r="J3701" t="s">
        <v>253</v>
      </c>
      <c r="K3701" t="s">
        <v>3115</v>
      </c>
      <c r="L3701" t="s">
        <v>247</v>
      </c>
      <c r="M3701">
        <v>14282010</v>
      </c>
      <c r="N3701">
        <v>-14282010</v>
      </c>
      <c r="O3701">
        <v>0</v>
      </c>
      <c r="P3701">
        <v>0</v>
      </c>
      <c r="Q3701" t="s">
        <v>8368</v>
      </c>
      <c r="R3701" t="s">
        <v>3336</v>
      </c>
      <c r="S3701" t="s">
        <v>3085</v>
      </c>
      <c r="T3701" t="s">
        <v>3085</v>
      </c>
      <c r="U3701" t="s">
        <v>3085</v>
      </c>
      <c r="V3701" t="s">
        <v>3085</v>
      </c>
      <c r="W3701" t="s">
        <v>3085</v>
      </c>
      <c r="X3701" t="str">
        <f t="shared" si="57"/>
        <v>Inversión</v>
      </c>
      <c r="Y3701" t="s">
        <v>3157</v>
      </c>
    </row>
    <row r="3702" spans="1:25">
      <c r="A3702" t="s">
        <v>3343</v>
      </c>
      <c r="B3702" t="s">
        <v>3369</v>
      </c>
      <c r="C3702" t="s">
        <v>8369</v>
      </c>
      <c r="D3702" t="s">
        <v>3076</v>
      </c>
      <c r="E3702" t="s">
        <v>3077</v>
      </c>
      <c r="F3702" t="s">
        <v>8182</v>
      </c>
      <c r="G3702" t="s">
        <v>8183</v>
      </c>
      <c r="H3702" t="s">
        <v>292</v>
      </c>
      <c r="I3702" t="s">
        <v>293</v>
      </c>
      <c r="J3702" t="s">
        <v>246</v>
      </c>
      <c r="K3702" t="s">
        <v>3079</v>
      </c>
      <c r="L3702" t="s">
        <v>247</v>
      </c>
      <c r="M3702">
        <v>52130312</v>
      </c>
      <c r="N3702">
        <v>0</v>
      </c>
      <c r="O3702">
        <v>52130312</v>
      </c>
      <c r="P3702">
        <v>0</v>
      </c>
      <c r="Q3702" t="s">
        <v>8370</v>
      </c>
      <c r="R3702" t="s">
        <v>3343</v>
      </c>
      <c r="S3702" t="s">
        <v>8371</v>
      </c>
      <c r="T3702" t="s">
        <v>3085</v>
      </c>
      <c r="U3702" t="s">
        <v>8372</v>
      </c>
      <c r="V3702" t="s">
        <v>8373</v>
      </c>
      <c r="W3702" t="s">
        <v>3085</v>
      </c>
      <c r="X3702" t="str">
        <f t="shared" si="57"/>
        <v>Funcionamiento</v>
      </c>
      <c r="Y3702" t="s">
        <v>8183</v>
      </c>
    </row>
    <row r="3703" spans="1:25">
      <c r="A3703" t="s">
        <v>3343</v>
      </c>
      <c r="B3703" t="s">
        <v>3369</v>
      </c>
      <c r="C3703" t="s">
        <v>8369</v>
      </c>
      <c r="D3703" t="s">
        <v>3076</v>
      </c>
      <c r="E3703" t="s">
        <v>3077</v>
      </c>
      <c r="F3703" t="s">
        <v>8182</v>
      </c>
      <c r="G3703" t="s">
        <v>8183</v>
      </c>
      <c r="H3703" t="s">
        <v>303</v>
      </c>
      <c r="I3703" t="s">
        <v>305</v>
      </c>
      <c r="J3703" t="s">
        <v>246</v>
      </c>
      <c r="K3703" t="s">
        <v>3079</v>
      </c>
      <c r="L3703" t="s">
        <v>247</v>
      </c>
      <c r="M3703">
        <v>3337060</v>
      </c>
      <c r="N3703">
        <v>0</v>
      </c>
      <c r="O3703">
        <v>3337060</v>
      </c>
      <c r="P3703">
        <v>0</v>
      </c>
      <c r="Q3703" t="s">
        <v>8370</v>
      </c>
      <c r="R3703" t="s">
        <v>3343</v>
      </c>
      <c r="S3703" t="s">
        <v>8371</v>
      </c>
      <c r="T3703" t="s">
        <v>3085</v>
      </c>
      <c r="U3703" t="s">
        <v>8372</v>
      </c>
      <c r="V3703" t="s">
        <v>8373</v>
      </c>
      <c r="W3703" t="s">
        <v>3085</v>
      </c>
      <c r="X3703" t="str">
        <f t="shared" si="57"/>
        <v>Funcionamiento</v>
      </c>
      <c r="Y3703" t="s">
        <v>8183</v>
      </c>
    </row>
    <row r="3704" spans="1:25">
      <c r="A3704" t="s">
        <v>3343</v>
      </c>
      <c r="B3704" t="s">
        <v>3369</v>
      </c>
      <c r="C3704" t="s">
        <v>8369</v>
      </c>
      <c r="D3704" t="s">
        <v>3076</v>
      </c>
      <c r="E3704" t="s">
        <v>3077</v>
      </c>
      <c r="F3704" t="s">
        <v>8182</v>
      </c>
      <c r="G3704" t="s">
        <v>8183</v>
      </c>
      <c r="H3704" t="s">
        <v>312</v>
      </c>
      <c r="I3704" t="s">
        <v>3333</v>
      </c>
      <c r="J3704" t="s">
        <v>246</v>
      </c>
      <c r="K3704" t="s">
        <v>3079</v>
      </c>
      <c r="L3704" t="s">
        <v>247</v>
      </c>
      <c r="M3704">
        <v>1508525</v>
      </c>
      <c r="N3704">
        <v>0</v>
      </c>
      <c r="O3704">
        <v>1508525</v>
      </c>
      <c r="P3704">
        <v>0</v>
      </c>
      <c r="Q3704" t="s">
        <v>8370</v>
      </c>
      <c r="R3704" t="s">
        <v>3343</v>
      </c>
      <c r="S3704" t="s">
        <v>8371</v>
      </c>
      <c r="T3704" t="s">
        <v>3085</v>
      </c>
      <c r="U3704" t="s">
        <v>8372</v>
      </c>
      <c r="V3704" t="s">
        <v>8373</v>
      </c>
      <c r="W3704" t="s">
        <v>3085</v>
      </c>
      <c r="X3704" t="str">
        <f t="shared" si="57"/>
        <v>Funcionamiento</v>
      </c>
      <c r="Y3704" t="s">
        <v>8183</v>
      </c>
    </row>
    <row r="3705" spans="1:25">
      <c r="A3705" t="s">
        <v>3343</v>
      </c>
      <c r="B3705" t="s">
        <v>3369</v>
      </c>
      <c r="C3705" t="s">
        <v>8369</v>
      </c>
      <c r="D3705" t="s">
        <v>3076</v>
      </c>
      <c r="E3705" t="s">
        <v>3077</v>
      </c>
      <c r="F3705" t="s">
        <v>8182</v>
      </c>
      <c r="G3705" t="s">
        <v>8183</v>
      </c>
      <c r="H3705" t="s">
        <v>333</v>
      </c>
      <c r="I3705" t="s">
        <v>335</v>
      </c>
      <c r="J3705" t="s">
        <v>246</v>
      </c>
      <c r="K3705" t="s">
        <v>3079</v>
      </c>
      <c r="L3705" t="s">
        <v>247</v>
      </c>
      <c r="M3705">
        <v>98364</v>
      </c>
      <c r="N3705">
        <v>0</v>
      </c>
      <c r="O3705">
        <v>98364</v>
      </c>
      <c r="P3705">
        <v>0</v>
      </c>
      <c r="Q3705" t="s">
        <v>8370</v>
      </c>
      <c r="R3705" t="s">
        <v>3343</v>
      </c>
      <c r="S3705" t="s">
        <v>8371</v>
      </c>
      <c r="T3705" t="s">
        <v>3085</v>
      </c>
      <c r="U3705" t="s">
        <v>8372</v>
      </c>
      <c r="V3705" t="s">
        <v>8373</v>
      </c>
      <c r="W3705" t="s">
        <v>3085</v>
      </c>
      <c r="X3705" t="str">
        <f t="shared" si="57"/>
        <v>Funcionamiento</v>
      </c>
      <c r="Y3705" t="s">
        <v>8183</v>
      </c>
    </row>
    <row r="3706" spans="1:25">
      <c r="A3706" t="s">
        <v>3343</v>
      </c>
      <c r="B3706" t="s">
        <v>3369</v>
      </c>
      <c r="C3706" t="s">
        <v>8369</v>
      </c>
      <c r="D3706" t="s">
        <v>3076</v>
      </c>
      <c r="E3706" t="s">
        <v>3077</v>
      </c>
      <c r="F3706" t="s">
        <v>8182</v>
      </c>
      <c r="G3706" t="s">
        <v>8183</v>
      </c>
      <c r="H3706" t="s">
        <v>336</v>
      </c>
      <c r="I3706" t="s">
        <v>337</v>
      </c>
      <c r="J3706" t="s">
        <v>246</v>
      </c>
      <c r="K3706" t="s">
        <v>3079</v>
      </c>
      <c r="L3706" t="s">
        <v>247</v>
      </c>
      <c r="M3706">
        <v>2354967</v>
      </c>
      <c r="N3706">
        <v>0</v>
      </c>
      <c r="O3706">
        <v>2354967</v>
      </c>
      <c r="P3706">
        <v>0</v>
      </c>
      <c r="Q3706" t="s">
        <v>8370</v>
      </c>
      <c r="R3706" t="s">
        <v>3343</v>
      </c>
      <c r="S3706" t="s">
        <v>8371</v>
      </c>
      <c r="T3706" t="s">
        <v>3085</v>
      </c>
      <c r="U3706" t="s">
        <v>8372</v>
      </c>
      <c r="V3706" t="s">
        <v>8373</v>
      </c>
      <c r="W3706" t="s">
        <v>3085</v>
      </c>
      <c r="X3706" t="str">
        <f t="shared" si="57"/>
        <v>Funcionamiento</v>
      </c>
      <c r="Y3706" t="s">
        <v>8183</v>
      </c>
    </row>
    <row r="3707" spans="1:25">
      <c r="A3707" t="s">
        <v>3343</v>
      </c>
      <c r="B3707" t="s">
        <v>3369</v>
      </c>
      <c r="C3707" t="s">
        <v>8369</v>
      </c>
      <c r="D3707" t="s">
        <v>3076</v>
      </c>
      <c r="E3707" t="s">
        <v>3077</v>
      </c>
      <c r="F3707" t="s">
        <v>8182</v>
      </c>
      <c r="G3707" t="s">
        <v>8183</v>
      </c>
      <c r="H3707" t="s">
        <v>309</v>
      </c>
      <c r="I3707" t="s">
        <v>311</v>
      </c>
      <c r="J3707" t="s">
        <v>246</v>
      </c>
      <c r="K3707" t="s">
        <v>3079</v>
      </c>
      <c r="L3707" t="s">
        <v>247</v>
      </c>
      <c r="M3707">
        <v>924835</v>
      </c>
      <c r="N3707">
        <v>0</v>
      </c>
      <c r="O3707">
        <v>924835</v>
      </c>
      <c r="P3707">
        <v>0</v>
      </c>
      <c r="Q3707" t="s">
        <v>8370</v>
      </c>
      <c r="R3707" t="s">
        <v>3343</v>
      </c>
      <c r="S3707" t="s">
        <v>8371</v>
      </c>
      <c r="T3707" t="s">
        <v>3085</v>
      </c>
      <c r="U3707" t="s">
        <v>8372</v>
      </c>
      <c r="V3707" t="s">
        <v>8373</v>
      </c>
      <c r="W3707" t="s">
        <v>3085</v>
      </c>
      <c r="X3707" t="str">
        <f t="shared" si="57"/>
        <v>Funcionamiento</v>
      </c>
      <c r="Y3707" t="s">
        <v>8183</v>
      </c>
    </row>
    <row r="3708" spans="1:25">
      <c r="A3708" t="s">
        <v>3343</v>
      </c>
      <c r="B3708" t="s">
        <v>3369</v>
      </c>
      <c r="C3708" t="s">
        <v>8369</v>
      </c>
      <c r="D3708" t="s">
        <v>3076</v>
      </c>
      <c r="E3708" t="s">
        <v>3077</v>
      </c>
      <c r="F3708" t="s">
        <v>8182</v>
      </c>
      <c r="G3708" t="s">
        <v>8183</v>
      </c>
      <c r="H3708" t="s">
        <v>294</v>
      </c>
      <c r="I3708" t="s">
        <v>296</v>
      </c>
      <c r="J3708" t="s">
        <v>246</v>
      </c>
      <c r="K3708" t="s">
        <v>3079</v>
      </c>
      <c r="L3708" t="s">
        <v>247</v>
      </c>
      <c r="M3708">
        <v>1101633</v>
      </c>
      <c r="N3708">
        <v>0</v>
      </c>
      <c r="O3708">
        <v>1101633</v>
      </c>
      <c r="P3708">
        <v>0</v>
      </c>
      <c r="Q3708" t="s">
        <v>8370</v>
      </c>
      <c r="R3708" t="s">
        <v>3343</v>
      </c>
      <c r="S3708" t="s">
        <v>8371</v>
      </c>
      <c r="T3708" t="s">
        <v>3085</v>
      </c>
      <c r="U3708" t="s">
        <v>8372</v>
      </c>
      <c r="V3708" t="s">
        <v>8373</v>
      </c>
      <c r="W3708" t="s">
        <v>3085</v>
      </c>
      <c r="X3708" t="str">
        <f t="shared" si="57"/>
        <v>Funcionamiento</v>
      </c>
      <c r="Y3708" t="s">
        <v>8183</v>
      </c>
    </row>
    <row r="3709" spans="1:25">
      <c r="A3709" t="s">
        <v>3343</v>
      </c>
      <c r="B3709" t="s">
        <v>3369</v>
      </c>
      <c r="C3709" t="s">
        <v>8369</v>
      </c>
      <c r="D3709" t="s">
        <v>3076</v>
      </c>
      <c r="E3709" t="s">
        <v>3077</v>
      </c>
      <c r="F3709" t="s">
        <v>8182</v>
      </c>
      <c r="G3709" t="s">
        <v>8183</v>
      </c>
      <c r="H3709" t="s">
        <v>331</v>
      </c>
      <c r="I3709" t="s">
        <v>587</v>
      </c>
      <c r="J3709" t="s">
        <v>246</v>
      </c>
      <c r="K3709" t="s">
        <v>3079</v>
      </c>
      <c r="L3709" t="s">
        <v>247</v>
      </c>
      <c r="M3709">
        <v>1294769</v>
      </c>
      <c r="N3709">
        <v>0</v>
      </c>
      <c r="O3709">
        <v>1294769</v>
      </c>
      <c r="P3709">
        <v>0</v>
      </c>
      <c r="Q3709" t="s">
        <v>8370</v>
      </c>
      <c r="R3709" t="s">
        <v>3343</v>
      </c>
      <c r="S3709" t="s">
        <v>8371</v>
      </c>
      <c r="T3709" t="s">
        <v>3085</v>
      </c>
      <c r="U3709" t="s">
        <v>8372</v>
      </c>
      <c r="V3709" t="s">
        <v>8373</v>
      </c>
      <c r="W3709" t="s">
        <v>3085</v>
      </c>
      <c r="X3709" t="str">
        <f t="shared" si="57"/>
        <v>Funcionamiento</v>
      </c>
      <c r="Y3709" t="s">
        <v>8183</v>
      </c>
    </row>
    <row r="3710" spans="1:25">
      <c r="A3710" t="s">
        <v>3350</v>
      </c>
      <c r="B3710" t="s">
        <v>3369</v>
      </c>
      <c r="C3710" t="s">
        <v>8374</v>
      </c>
      <c r="D3710" t="s">
        <v>3076</v>
      </c>
      <c r="E3710" t="s">
        <v>3077</v>
      </c>
      <c r="F3710" t="s">
        <v>8182</v>
      </c>
      <c r="G3710" t="s">
        <v>8183</v>
      </c>
      <c r="H3710" t="s">
        <v>320</v>
      </c>
      <c r="I3710" t="s">
        <v>321</v>
      </c>
      <c r="J3710" t="s">
        <v>246</v>
      </c>
      <c r="K3710" t="s">
        <v>3079</v>
      </c>
      <c r="L3710" t="s">
        <v>247</v>
      </c>
      <c r="M3710">
        <v>748600</v>
      </c>
      <c r="N3710">
        <v>0</v>
      </c>
      <c r="O3710">
        <v>748600</v>
      </c>
      <c r="P3710">
        <v>0</v>
      </c>
      <c r="Q3710" t="s">
        <v>8375</v>
      </c>
      <c r="R3710" t="s">
        <v>3350</v>
      </c>
      <c r="S3710" t="s">
        <v>7681</v>
      </c>
      <c r="T3710" t="s">
        <v>3085</v>
      </c>
      <c r="U3710" t="s">
        <v>8376</v>
      </c>
      <c r="V3710" t="s">
        <v>8377</v>
      </c>
      <c r="W3710" t="s">
        <v>3085</v>
      </c>
      <c r="X3710" t="str">
        <f t="shared" si="57"/>
        <v>Funcionamiento</v>
      </c>
      <c r="Y3710" t="s">
        <v>8183</v>
      </c>
    </row>
    <row r="3711" spans="1:25">
      <c r="A3711" t="s">
        <v>3350</v>
      </c>
      <c r="B3711" t="s">
        <v>3369</v>
      </c>
      <c r="C3711" t="s">
        <v>8374</v>
      </c>
      <c r="D3711" t="s">
        <v>3076</v>
      </c>
      <c r="E3711" t="s">
        <v>3077</v>
      </c>
      <c r="F3711" t="s">
        <v>8182</v>
      </c>
      <c r="G3711" t="s">
        <v>8183</v>
      </c>
      <c r="H3711" t="s">
        <v>314</v>
      </c>
      <c r="I3711" t="s">
        <v>582</v>
      </c>
      <c r="J3711" t="s">
        <v>246</v>
      </c>
      <c r="K3711" t="s">
        <v>3079</v>
      </c>
      <c r="L3711" t="s">
        <v>247</v>
      </c>
      <c r="M3711">
        <v>6716700</v>
      </c>
      <c r="N3711">
        <v>0</v>
      </c>
      <c r="O3711">
        <v>6716700</v>
      </c>
      <c r="P3711">
        <v>0</v>
      </c>
      <c r="Q3711" t="s">
        <v>8375</v>
      </c>
      <c r="R3711" t="s">
        <v>3350</v>
      </c>
      <c r="S3711" t="s">
        <v>7681</v>
      </c>
      <c r="T3711" t="s">
        <v>3085</v>
      </c>
      <c r="U3711" t="s">
        <v>8376</v>
      </c>
      <c r="V3711" t="s">
        <v>8377</v>
      </c>
      <c r="W3711" t="s">
        <v>3085</v>
      </c>
      <c r="X3711" t="str">
        <f t="shared" si="57"/>
        <v>Funcionamiento</v>
      </c>
      <c r="Y3711" t="s">
        <v>8183</v>
      </c>
    </row>
    <row r="3712" spans="1:25">
      <c r="A3712" t="s">
        <v>3350</v>
      </c>
      <c r="B3712" t="s">
        <v>3369</v>
      </c>
      <c r="C3712" t="s">
        <v>8374</v>
      </c>
      <c r="D3712" t="s">
        <v>3076</v>
      </c>
      <c r="E3712" t="s">
        <v>3077</v>
      </c>
      <c r="F3712" t="s">
        <v>8182</v>
      </c>
      <c r="G3712" t="s">
        <v>8183</v>
      </c>
      <c r="H3712" t="s">
        <v>316</v>
      </c>
      <c r="I3712" t="s">
        <v>583</v>
      </c>
      <c r="J3712" t="s">
        <v>246</v>
      </c>
      <c r="K3712" t="s">
        <v>3079</v>
      </c>
      <c r="L3712" t="s">
        <v>247</v>
      </c>
      <c r="M3712">
        <v>4758100</v>
      </c>
      <c r="N3712">
        <v>0</v>
      </c>
      <c r="O3712">
        <v>4758100</v>
      </c>
      <c r="P3712">
        <v>0</v>
      </c>
      <c r="Q3712" t="s">
        <v>8375</v>
      </c>
      <c r="R3712" t="s">
        <v>3350</v>
      </c>
      <c r="S3712" t="s">
        <v>7681</v>
      </c>
      <c r="T3712" t="s">
        <v>3085</v>
      </c>
      <c r="U3712" t="s">
        <v>8376</v>
      </c>
      <c r="V3712" t="s">
        <v>8377</v>
      </c>
      <c r="W3712" t="s">
        <v>3085</v>
      </c>
      <c r="X3712" t="str">
        <f t="shared" si="57"/>
        <v>Funcionamiento</v>
      </c>
      <c r="Y3712" t="s">
        <v>8183</v>
      </c>
    </row>
    <row r="3713" spans="1:25">
      <c r="A3713" t="s">
        <v>3350</v>
      </c>
      <c r="B3713" t="s">
        <v>3369</v>
      </c>
      <c r="C3713" t="s">
        <v>8374</v>
      </c>
      <c r="D3713" t="s">
        <v>3076</v>
      </c>
      <c r="E3713" t="s">
        <v>3077</v>
      </c>
      <c r="F3713" t="s">
        <v>8182</v>
      </c>
      <c r="G3713" t="s">
        <v>8183</v>
      </c>
      <c r="H3713" t="s">
        <v>324</v>
      </c>
      <c r="I3713" t="s">
        <v>325</v>
      </c>
      <c r="J3713" t="s">
        <v>246</v>
      </c>
      <c r="K3713" t="s">
        <v>3079</v>
      </c>
      <c r="L3713" t="s">
        <v>247</v>
      </c>
      <c r="M3713">
        <v>1407300</v>
      </c>
      <c r="N3713">
        <v>0</v>
      </c>
      <c r="O3713">
        <v>1407300</v>
      </c>
      <c r="P3713">
        <v>0</v>
      </c>
      <c r="Q3713" t="s">
        <v>8375</v>
      </c>
      <c r="R3713" t="s">
        <v>3350</v>
      </c>
      <c r="S3713" t="s">
        <v>7681</v>
      </c>
      <c r="T3713" t="s">
        <v>3085</v>
      </c>
      <c r="U3713" t="s">
        <v>8376</v>
      </c>
      <c r="V3713" t="s">
        <v>8377</v>
      </c>
      <c r="W3713" t="s">
        <v>3085</v>
      </c>
      <c r="X3713" t="str">
        <f t="shared" si="57"/>
        <v>Funcionamiento</v>
      </c>
      <c r="Y3713" t="s">
        <v>8183</v>
      </c>
    </row>
    <row r="3714" spans="1:25">
      <c r="A3714" t="s">
        <v>3350</v>
      </c>
      <c r="B3714" t="s">
        <v>3369</v>
      </c>
      <c r="C3714" t="s">
        <v>8374</v>
      </c>
      <c r="D3714" t="s">
        <v>3076</v>
      </c>
      <c r="E3714" t="s">
        <v>3077</v>
      </c>
      <c r="F3714" t="s">
        <v>8182</v>
      </c>
      <c r="G3714" t="s">
        <v>8183</v>
      </c>
      <c r="H3714" t="s">
        <v>318</v>
      </c>
      <c r="I3714" t="s">
        <v>586</v>
      </c>
      <c r="J3714" t="s">
        <v>246</v>
      </c>
      <c r="K3714" t="s">
        <v>3079</v>
      </c>
      <c r="L3714" t="s">
        <v>247</v>
      </c>
      <c r="M3714">
        <v>2813300</v>
      </c>
      <c r="N3714">
        <v>0</v>
      </c>
      <c r="O3714">
        <v>2813300</v>
      </c>
      <c r="P3714">
        <v>0</v>
      </c>
      <c r="Q3714" t="s">
        <v>8375</v>
      </c>
      <c r="R3714" t="s">
        <v>3350</v>
      </c>
      <c r="S3714" t="s">
        <v>7681</v>
      </c>
      <c r="T3714" t="s">
        <v>3085</v>
      </c>
      <c r="U3714" t="s">
        <v>8376</v>
      </c>
      <c r="V3714" t="s">
        <v>8377</v>
      </c>
      <c r="W3714" t="s">
        <v>3085</v>
      </c>
      <c r="X3714" t="str">
        <f t="shared" ref="X3714:X3777" si="58">IF(LEFT(H3714,1)="C","Inversión","Funcionamiento")</f>
        <v>Funcionamiento</v>
      </c>
      <c r="Y3714" t="s">
        <v>8183</v>
      </c>
    </row>
    <row r="3715" spans="1:25">
      <c r="A3715" t="s">
        <v>3350</v>
      </c>
      <c r="B3715" t="s">
        <v>3369</v>
      </c>
      <c r="C3715" t="s">
        <v>8374</v>
      </c>
      <c r="D3715" t="s">
        <v>3076</v>
      </c>
      <c r="E3715" t="s">
        <v>3077</v>
      </c>
      <c r="F3715" t="s">
        <v>8182</v>
      </c>
      <c r="G3715" t="s">
        <v>8183</v>
      </c>
      <c r="H3715" t="s">
        <v>322</v>
      </c>
      <c r="I3715" t="s">
        <v>323</v>
      </c>
      <c r="J3715" t="s">
        <v>246</v>
      </c>
      <c r="K3715" t="s">
        <v>3079</v>
      </c>
      <c r="L3715" t="s">
        <v>247</v>
      </c>
      <c r="M3715">
        <v>2110400</v>
      </c>
      <c r="N3715">
        <v>0</v>
      </c>
      <c r="O3715">
        <v>2110400</v>
      </c>
      <c r="P3715">
        <v>0</v>
      </c>
      <c r="Q3715" t="s">
        <v>8375</v>
      </c>
      <c r="R3715" t="s">
        <v>3350</v>
      </c>
      <c r="S3715" t="s">
        <v>7681</v>
      </c>
      <c r="T3715" t="s">
        <v>3085</v>
      </c>
      <c r="U3715" t="s">
        <v>8376</v>
      </c>
      <c r="V3715" t="s">
        <v>8377</v>
      </c>
      <c r="W3715" t="s">
        <v>3085</v>
      </c>
      <c r="X3715" t="str">
        <f t="shared" si="58"/>
        <v>Funcionamiento</v>
      </c>
      <c r="Y3715" t="s">
        <v>8183</v>
      </c>
    </row>
    <row r="3716" spans="1:25">
      <c r="A3716" t="s">
        <v>3265</v>
      </c>
      <c r="B3716" t="s">
        <v>4644</v>
      </c>
      <c r="C3716" t="s">
        <v>8378</v>
      </c>
      <c r="D3716" t="s">
        <v>3076</v>
      </c>
      <c r="E3716" t="s">
        <v>3331</v>
      </c>
      <c r="F3716" t="s">
        <v>3159</v>
      </c>
      <c r="G3716" t="s">
        <v>8183</v>
      </c>
      <c r="H3716" t="s">
        <v>431</v>
      </c>
      <c r="I3716" t="s">
        <v>648</v>
      </c>
      <c r="J3716" t="s">
        <v>246</v>
      </c>
      <c r="K3716" t="s">
        <v>3150</v>
      </c>
      <c r="L3716" t="s">
        <v>247</v>
      </c>
      <c r="M3716">
        <v>2450919</v>
      </c>
      <c r="N3716">
        <v>-2450919</v>
      </c>
      <c r="O3716">
        <v>0</v>
      </c>
      <c r="P3716">
        <v>0</v>
      </c>
      <c r="Q3716" t="s">
        <v>8379</v>
      </c>
      <c r="R3716" t="s">
        <v>3265</v>
      </c>
      <c r="S3716" t="s">
        <v>3085</v>
      </c>
      <c r="T3716" t="s">
        <v>3085</v>
      </c>
      <c r="U3716" t="s">
        <v>3085</v>
      </c>
      <c r="V3716" t="s">
        <v>3085</v>
      </c>
      <c r="W3716" t="s">
        <v>3085</v>
      </c>
      <c r="X3716" t="str">
        <f t="shared" si="58"/>
        <v>Inversión</v>
      </c>
      <c r="Y3716" t="s">
        <v>3166</v>
      </c>
    </row>
    <row r="3717" spans="1:25">
      <c r="A3717" t="s">
        <v>3365</v>
      </c>
      <c r="B3717" t="s">
        <v>8380</v>
      </c>
      <c r="C3717" t="s">
        <v>8381</v>
      </c>
      <c r="D3717" t="s">
        <v>3076</v>
      </c>
      <c r="E3717" t="s">
        <v>3077</v>
      </c>
      <c r="F3717" t="s">
        <v>8182</v>
      </c>
      <c r="G3717" t="s">
        <v>8183</v>
      </c>
      <c r="H3717" t="s">
        <v>352</v>
      </c>
      <c r="I3717" t="s">
        <v>353</v>
      </c>
      <c r="J3717" t="s">
        <v>253</v>
      </c>
      <c r="K3717" t="s">
        <v>3115</v>
      </c>
      <c r="L3717" t="s">
        <v>247</v>
      </c>
      <c r="M3717">
        <v>29542</v>
      </c>
      <c r="N3717">
        <v>0</v>
      </c>
      <c r="O3717">
        <v>29542</v>
      </c>
      <c r="P3717">
        <v>0</v>
      </c>
      <c r="Q3717" t="s">
        <v>8382</v>
      </c>
      <c r="R3717" t="s">
        <v>3365</v>
      </c>
      <c r="S3717" t="s">
        <v>6741</v>
      </c>
      <c r="T3717" t="s">
        <v>8383</v>
      </c>
      <c r="U3717" t="s">
        <v>8384</v>
      </c>
      <c r="V3717" t="s">
        <v>8385</v>
      </c>
      <c r="W3717" t="s">
        <v>3085</v>
      </c>
      <c r="X3717" t="str">
        <f t="shared" si="58"/>
        <v>Funcionamiento</v>
      </c>
      <c r="Y3717" t="s">
        <v>8183</v>
      </c>
    </row>
    <row r="3718" spans="1:25">
      <c r="A3718" t="s">
        <v>3264</v>
      </c>
      <c r="B3718" t="s">
        <v>3716</v>
      </c>
      <c r="C3718" t="s">
        <v>8386</v>
      </c>
      <c r="D3718" t="s">
        <v>3076</v>
      </c>
      <c r="E3718" t="s">
        <v>3077</v>
      </c>
      <c r="F3718" t="s">
        <v>8182</v>
      </c>
      <c r="G3718" t="s">
        <v>8183</v>
      </c>
      <c r="H3718" t="s">
        <v>336</v>
      </c>
      <c r="I3718" t="s">
        <v>337</v>
      </c>
      <c r="J3718" t="s">
        <v>246</v>
      </c>
      <c r="K3718" t="s">
        <v>3079</v>
      </c>
      <c r="L3718" t="s">
        <v>247</v>
      </c>
      <c r="M3718">
        <v>2354967</v>
      </c>
      <c r="N3718">
        <v>0</v>
      </c>
      <c r="O3718">
        <v>2354967</v>
      </c>
      <c r="P3718">
        <v>0</v>
      </c>
      <c r="Q3718" t="s">
        <v>8387</v>
      </c>
      <c r="R3718" t="s">
        <v>3264</v>
      </c>
      <c r="S3718" t="s">
        <v>5722</v>
      </c>
      <c r="T3718" t="s">
        <v>3085</v>
      </c>
      <c r="U3718" t="s">
        <v>8388</v>
      </c>
      <c r="V3718" t="s">
        <v>8389</v>
      </c>
      <c r="W3718" t="s">
        <v>3085</v>
      </c>
      <c r="X3718" t="str">
        <f t="shared" si="58"/>
        <v>Funcionamiento</v>
      </c>
      <c r="Y3718" t="s">
        <v>8183</v>
      </c>
    </row>
    <row r="3719" spans="1:25">
      <c r="A3719" t="s">
        <v>3264</v>
      </c>
      <c r="B3719" t="s">
        <v>3716</v>
      </c>
      <c r="C3719" t="s">
        <v>8386</v>
      </c>
      <c r="D3719" t="s">
        <v>3076</v>
      </c>
      <c r="E3719" t="s">
        <v>3077</v>
      </c>
      <c r="F3719" t="s">
        <v>8182</v>
      </c>
      <c r="G3719" t="s">
        <v>8183</v>
      </c>
      <c r="H3719" t="s">
        <v>312</v>
      </c>
      <c r="I3719" t="s">
        <v>3333</v>
      </c>
      <c r="J3719" t="s">
        <v>246</v>
      </c>
      <c r="K3719" t="s">
        <v>3079</v>
      </c>
      <c r="L3719" t="s">
        <v>247</v>
      </c>
      <c r="M3719">
        <v>1487955</v>
      </c>
      <c r="N3719">
        <v>0</v>
      </c>
      <c r="O3719">
        <v>1487955</v>
      </c>
      <c r="P3719">
        <v>0</v>
      </c>
      <c r="Q3719" t="s">
        <v>8387</v>
      </c>
      <c r="R3719" t="s">
        <v>3264</v>
      </c>
      <c r="S3719" t="s">
        <v>5722</v>
      </c>
      <c r="T3719" t="s">
        <v>3085</v>
      </c>
      <c r="U3719" t="s">
        <v>8388</v>
      </c>
      <c r="V3719" t="s">
        <v>8389</v>
      </c>
      <c r="W3719" t="s">
        <v>3085</v>
      </c>
      <c r="X3719" t="str">
        <f t="shared" si="58"/>
        <v>Funcionamiento</v>
      </c>
      <c r="Y3719" t="s">
        <v>8183</v>
      </c>
    </row>
    <row r="3720" spans="1:25">
      <c r="A3720" t="s">
        <v>3264</v>
      </c>
      <c r="B3720" t="s">
        <v>3716</v>
      </c>
      <c r="C3720" t="s">
        <v>8386</v>
      </c>
      <c r="D3720" t="s">
        <v>3076</v>
      </c>
      <c r="E3720" t="s">
        <v>3077</v>
      </c>
      <c r="F3720" t="s">
        <v>8182</v>
      </c>
      <c r="G3720" t="s">
        <v>8183</v>
      </c>
      <c r="H3720" t="s">
        <v>292</v>
      </c>
      <c r="I3720" t="s">
        <v>293</v>
      </c>
      <c r="J3720" t="s">
        <v>246</v>
      </c>
      <c r="K3720" t="s">
        <v>3079</v>
      </c>
      <c r="L3720" t="s">
        <v>247</v>
      </c>
      <c r="M3720">
        <v>51847687</v>
      </c>
      <c r="N3720">
        <v>0</v>
      </c>
      <c r="O3720">
        <v>51847687</v>
      </c>
      <c r="P3720">
        <v>0</v>
      </c>
      <c r="Q3720" t="s">
        <v>8387</v>
      </c>
      <c r="R3720" t="s">
        <v>3264</v>
      </c>
      <c r="S3720" t="s">
        <v>5722</v>
      </c>
      <c r="T3720" t="s">
        <v>3085</v>
      </c>
      <c r="U3720" t="s">
        <v>8388</v>
      </c>
      <c r="V3720" t="s">
        <v>8389</v>
      </c>
      <c r="W3720" t="s">
        <v>3085</v>
      </c>
      <c r="X3720" t="str">
        <f t="shared" si="58"/>
        <v>Funcionamiento</v>
      </c>
      <c r="Y3720" t="s">
        <v>8183</v>
      </c>
    </row>
    <row r="3721" spans="1:25">
      <c r="A3721" t="s">
        <v>3264</v>
      </c>
      <c r="B3721" t="s">
        <v>3716</v>
      </c>
      <c r="C3721" t="s">
        <v>8386</v>
      </c>
      <c r="D3721" t="s">
        <v>3076</v>
      </c>
      <c r="E3721" t="s">
        <v>3077</v>
      </c>
      <c r="F3721" t="s">
        <v>8182</v>
      </c>
      <c r="G3721" t="s">
        <v>8183</v>
      </c>
      <c r="H3721" t="s">
        <v>294</v>
      </c>
      <c r="I3721" t="s">
        <v>296</v>
      </c>
      <c r="J3721" t="s">
        <v>246</v>
      </c>
      <c r="K3721" t="s">
        <v>3079</v>
      </c>
      <c r="L3721" t="s">
        <v>247</v>
      </c>
      <c r="M3721">
        <v>1088414</v>
      </c>
      <c r="N3721">
        <v>0</v>
      </c>
      <c r="O3721">
        <v>1088414</v>
      </c>
      <c r="P3721">
        <v>0</v>
      </c>
      <c r="Q3721" t="s">
        <v>8387</v>
      </c>
      <c r="R3721" t="s">
        <v>3264</v>
      </c>
      <c r="S3721" t="s">
        <v>5722</v>
      </c>
      <c r="T3721" t="s">
        <v>3085</v>
      </c>
      <c r="U3721" t="s">
        <v>8388</v>
      </c>
      <c r="V3721" t="s">
        <v>8389</v>
      </c>
      <c r="W3721" t="s">
        <v>3085</v>
      </c>
      <c r="X3721" t="str">
        <f t="shared" si="58"/>
        <v>Funcionamiento</v>
      </c>
      <c r="Y3721" t="s">
        <v>8183</v>
      </c>
    </row>
    <row r="3722" spans="1:25">
      <c r="A3722" t="s">
        <v>3264</v>
      </c>
      <c r="B3722" t="s">
        <v>3716</v>
      </c>
      <c r="C3722" t="s">
        <v>8386</v>
      </c>
      <c r="D3722" t="s">
        <v>3076</v>
      </c>
      <c r="E3722" t="s">
        <v>3077</v>
      </c>
      <c r="F3722" t="s">
        <v>8182</v>
      </c>
      <c r="G3722" t="s">
        <v>8183</v>
      </c>
      <c r="H3722" t="s">
        <v>303</v>
      </c>
      <c r="I3722" t="s">
        <v>305</v>
      </c>
      <c r="J3722" t="s">
        <v>246</v>
      </c>
      <c r="K3722" t="s">
        <v>3079</v>
      </c>
      <c r="L3722" t="s">
        <v>247</v>
      </c>
      <c r="M3722">
        <v>952666</v>
      </c>
      <c r="N3722">
        <v>0</v>
      </c>
      <c r="O3722">
        <v>952666</v>
      </c>
      <c r="P3722">
        <v>0</v>
      </c>
      <c r="Q3722" t="s">
        <v>8387</v>
      </c>
      <c r="R3722" t="s">
        <v>3264</v>
      </c>
      <c r="S3722" t="s">
        <v>5722</v>
      </c>
      <c r="T3722" t="s">
        <v>3085</v>
      </c>
      <c r="U3722" t="s">
        <v>8388</v>
      </c>
      <c r="V3722" t="s">
        <v>8389</v>
      </c>
      <c r="W3722" t="s">
        <v>3085</v>
      </c>
      <c r="X3722" t="str">
        <f t="shared" si="58"/>
        <v>Funcionamiento</v>
      </c>
      <c r="Y3722" t="s">
        <v>8183</v>
      </c>
    </row>
    <row r="3723" spans="1:25">
      <c r="A3723" t="s">
        <v>3417</v>
      </c>
      <c r="B3723" t="s">
        <v>3716</v>
      </c>
      <c r="C3723" t="s">
        <v>8390</v>
      </c>
      <c r="D3723" t="s">
        <v>3076</v>
      </c>
      <c r="E3723" t="s">
        <v>3077</v>
      </c>
      <c r="F3723" t="s">
        <v>8182</v>
      </c>
      <c r="G3723" t="s">
        <v>8183</v>
      </c>
      <c r="H3723" t="s">
        <v>324</v>
      </c>
      <c r="I3723" t="s">
        <v>325</v>
      </c>
      <c r="J3723" t="s">
        <v>246</v>
      </c>
      <c r="K3723" t="s">
        <v>3079</v>
      </c>
      <c r="L3723" t="s">
        <v>247</v>
      </c>
      <c r="M3723">
        <v>1209900</v>
      </c>
      <c r="N3723">
        <v>0</v>
      </c>
      <c r="O3723">
        <v>1209900</v>
      </c>
      <c r="P3723">
        <v>0</v>
      </c>
      <c r="Q3723" t="s">
        <v>8391</v>
      </c>
      <c r="R3723" t="s">
        <v>3417</v>
      </c>
      <c r="S3723" t="s">
        <v>8392</v>
      </c>
      <c r="T3723" t="s">
        <v>3085</v>
      </c>
      <c r="U3723" t="s">
        <v>8393</v>
      </c>
      <c r="V3723" t="s">
        <v>8394</v>
      </c>
      <c r="W3723" t="s">
        <v>3085</v>
      </c>
      <c r="X3723" t="str">
        <f t="shared" si="58"/>
        <v>Funcionamiento</v>
      </c>
      <c r="Y3723" t="s">
        <v>8183</v>
      </c>
    </row>
    <row r="3724" spans="1:25">
      <c r="A3724" t="s">
        <v>3417</v>
      </c>
      <c r="B3724" t="s">
        <v>3716</v>
      </c>
      <c r="C3724" t="s">
        <v>8390</v>
      </c>
      <c r="D3724" t="s">
        <v>3076</v>
      </c>
      <c r="E3724" t="s">
        <v>3077</v>
      </c>
      <c r="F3724" t="s">
        <v>8182</v>
      </c>
      <c r="G3724" t="s">
        <v>8183</v>
      </c>
      <c r="H3724" t="s">
        <v>320</v>
      </c>
      <c r="I3724" t="s">
        <v>321</v>
      </c>
      <c r="J3724" t="s">
        <v>246</v>
      </c>
      <c r="K3724" t="s">
        <v>3079</v>
      </c>
      <c r="L3724" t="s">
        <v>247</v>
      </c>
      <c r="M3724">
        <v>713800</v>
      </c>
      <c r="N3724">
        <v>0</v>
      </c>
      <c r="O3724">
        <v>713800</v>
      </c>
      <c r="P3724">
        <v>0</v>
      </c>
      <c r="Q3724" t="s">
        <v>8391</v>
      </c>
      <c r="R3724" t="s">
        <v>3417</v>
      </c>
      <c r="S3724" t="s">
        <v>8392</v>
      </c>
      <c r="T3724" t="s">
        <v>3085</v>
      </c>
      <c r="U3724" t="s">
        <v>8393</v>
      </c>
      <c r="V3724" t="s">
        <v>8394</v>
      </c>
      <c r="W3724" t="s">
        <v>3085</v>
      </c>
      <c r="X3724" t="str">
        <f t="shared" si="58"/>
        <v>Funcionamiento</v>
      </c>
      <c r="Y3724" t="s">
        <v>8183</v>
      </c>
    </row>
    <row r="3725" spans="1:25">
      <c r="A3725" t="s">
        <v>3417</v>
      </c>
      <c r="B3725" t="s">
        <v>3716</v>
      </c>
      <c r="C3725" t="s">
        <v>8390</v>
      </c>
      <c r="D3725" t="s">
        <v>3076</v>
      </c>
      <c r="E3725" t="s">
        <v>3077</v>
      </c>
      <c r="F3725" t="s">
        <v>8182</v>
      </c>
      <c r="G3725" t="s">
        <v>8183</v>
      </c>
      <c r="H3725" t="s">
        <v>322</v>
      </c>
      <c r="I3725" t="s">
        <v>323</v>
      </c>
      <c r="J3725" t="s">
        <v>246</v>
      </c>
      <c r="K3725" t="s">
        <v>3079</v>
      </c>
      <c r="L3725" t="s">
        <v>247</v>
      </c>
      <c r="M3725">
        <v>1814600</v>
      </c>
      <c r="N3725">
        <v>0</v>
      </c>
      <c r="O3725">
        <v>1814600</v>
      </c>
      <c r="P3725">
        <v>0</v>
      </c>
      <c r="Q3725" t="s">
        <v>8391</v>
      </c>
      <c r="R3725" t="s">
        <v>3417</v>
      </c>
      <c r="S3725" t="s">
        <v>8392</v>
      </c>
      <c r="T3725" t="s">
        <v>3085</v>
      </c>
      <c r="U3725" t="s">
        <v>8393</v>
      </c>
      <c r="V3725" t="s">
        <v>8394</v>
      </c>
      <c r="W3725" t="s">
        <v>3085</v>
      </c>
      <c r="X3725" t="str">
        <f t="shared" si="58"/>
        <v>Funcionamiento</v>
      </c>
      <c r="Y3725" t="s">
        <v>8183</v>
      </c>
    </row>
    <row r="3726" spans="1:25">
      <c r="A3726" t="s">
        <v>3417</v>
      </c>
      <c r="B3726" t="s">
        <v>3716</v>
      </c>
      <c r="C3726" t="s">
        <v>8390</v>
      </c>
      <c r="D3726" t="s">
        <v>3076</v>
      </c>
      <c r="E3726" t="s">
        <v>3077</v>
      </c>
      <c r="F3726" t="s">
        <v>8182</v>
      </c>
      <c r="G3726" t="s">
        <v>8183</v>
      </c>
      <c r="H3726" t="s">
        <v>318</v>
      </c>
      <c r="I3726" t="s">
        <v>586</v>
      </c>
      <c r="J3726" t="s">
        <v>246</v>
      </c>
      <c r="K3726" t="s">
        <v>3079</v>
      </c>
      <c r="L3726" t="s">
        <v>247</v>
      </c>
      <c r="M3726">
        <v>2418600</v>
      </c>
      <c r="N3726">
        <v>0</v>
      </c>
      <c r="O3726">
        <v>2418600</v>
      </c>
      <c r="P3726">
        <v>0</v>
      </c>
      <c r="Q3726" t="s">
        <v>8391</v>
      </c>
      <c r="R3726" t="s">
        <v>3417</v>
      </c>
      <c r="S3726" t="s">
        <v>8392</v>
      </c>
      <c r="T3726" t="s">
        <v>3085</v>
      </c>
      <c r="U3726" t="s">
        <v>8393</v>
      </c>
      <c r="V3726" t="s">
        <v>8394</v>
      </c>
      <c r="W3726" t="s">
        <v>3085</v>
      </c>
      <c r="X3726" t="str">
        <f t="shared" si="58"/>
        <v>Funcionamiento</v>
      </c>
      <c r="Y3726" t="s">
        <v>8183</v>
      </c>
    </row>
    <row r="3727" spans="1:25">
      <c r="A3727" t="s">
        <v>3417</v>
      </c>
      <c r="B3727" t="s">
        <v>3716</v>
      </c>
      <c r="C3727" t="s">
        <v>8390</v>
      </c>
      <c r="D3727" t="s">
        <v>3076</v>
      </c>
      <c r="E3727" t="s">
        <v>3077</v>
      </c>
      <c r="F3727" t="s">
        <v>8182</v>
      </c>
      <c r="G3727" t="s">
        <v>8183</v>
      </c>
      <c r="H3727" t="s">
        <v>314</v>
      </c>
      <c r="I3727" t="s">
        <v>582</v>
      </c>
      <c r="J3727" t="s">
        <v>246</v>
      </c>
      <c r="K3727" t="s">
        <v>3079</v>
      </c>
      <c r="L3727" t="s">
        <v>247</v>
      </c>
      <c r="M3727">
        <v>6430500</v>
      </c>
      <c r="N3727">
        <v>0</v>
      </c>
      <c r="O3727">
        <v>6430500</v>
      </c>
      <c r="P3727">
        <v>0</v>
      </c>
      <c r="Q3727" t="s">
        <v>8391</v>
      </c>
      <c r="R3727" t="s">
        <v>3417</v>
      </c>
      <c r="S3727" t="s">
        <v>8392</v>
      </c>
      <c r="T3727" t="s">
        <v>3085</v>
      </c>
      <c r="U3727" t="s">
        <v>8393</v>
      </c>
      <c r="V3727" t="s">
        <v>8394</v>
      </c>
      <c r="W3727" t="s">
        <v>3085</v>
      </c>
      <c r="X3727" t="str">
        <f t="shared" si="58"/>
        <v>Funcionamiento</v>
      </c>
      <c r="Y3727" t="s">
        <v>8183</v>
      </c>
    </row>
    <row r="3728" spans="1:25">
      <c r="A3728" t="s">
        <v>3417</v>
      </c>
      <c r="B3728" t="s">
        <v>3716</v>
      </c>
      <c r="C3728" t="s">
        <v>8390</v>
      </c>
      <c r="D3728" t="s">
        <v>3076</v>
      </c>
      <c r="E3728" t="s">
        <v>3077</v>
      </c>
      <c r="F3728" t="s">
        <v>8182</v>
      </c>
      <c r="G3728" t="s">
        <v>8183</v>
      </c>
      <c r="H3728" t="s">
        <v>316</v>
      </c>
      <c r="I3728" t="s">
        <v>583</v>
      </c>
      <c r="J3728" t="s">
        <v>246</v>
      </c>
      <c r="K3728" t="s">
        <v>3079</v>
      </c>
      <c r="L3728" t="s">
        <v>247</v>
      </c>
      <c r="M3728">
        <v>4555400</v>
      </c>
      <c r="N3728">
        <v>0</v>
      </c>
      <c r="O3728">
        <v>4555400</v>
      </c>
      <c r="P3728">
        <v>0</v>
      </c>
      <c r="Q3728" t="s">
        <v>8391</v>
      </c>
      <c r="R3728" t="s">
        <v>3417</v>
      </c>
      <c r="S3728" t="s">
        <v>8392</v>
      </c>
      <c r="T3728" t="s">
        <v>3085</v>
      </c>
      <c r="U3728" t="s">
        <v>8393</v>
      </c>
      <c r="V3728" t="s">
        <v>8394</v>
      </c>
      <c r="W3728" t="s">
        <v>3085</v>
      </c>
      <c r="X3728" t="str">
        <f t="shared" si="58"/>
        <v>Funcionamiento</v>
      </c>
      <c r="Y3728" t="s">
        <v>8183</v>
      </c>
    </row>
    <row r="3729" spans="1:25">
      <c r="A3729" t="s">
        <v>3385</v>
      </c>
      <c r="B3729" t="s">
        <v>4091</v>
      </c>
      <c r="C3729" t="s">
        <v>8395</v>
      </c>
      <c r="D3729" t="s">
        <v>3076</v>
      </c>
      <c r="E3729" t="s">
        <v>3077</v>
      </c>
      <c r="F3729" t="s">
        <v>8182</v>
      </c>
      <c r="G3729" t="s">
        <v>8183</v>
      </c>
      <c r="H3729" t="s">
        <v>346</v>
      </c>
      <c r="I3729" t="s">
        <v>347</v>
      </c>
      <c r="J3729" t="s">
        <v>253</v>
      </c>
      <c r="K3729" t="s">
        <v>3115</v>
      </c>
      <c r="L3729" t="s">
        <v>247</v>
      </c>
      <c r="M3729">
        <v>271546</v>
      </c>
      <c r="N3729">
        <v>0</v>
      </c>
      <c r="O3729">
        <v>271546</v>
      </c>
      <c r="P3729">
        <v>0</v>
      </c>
      <c r="Q3729" t="s">
        <v>8396</v>
      </c>
      <c r="R3729" t="s">
        <v>3385</v>
      </c>
      <c r="S3729" t="s">
        <v>7564</v>
      </c>
      <c r="T3729" t="s">
        <v>7676</v>
      </c>
      <c r="U3729" t="s">
        <v>8397</v>
      </c>
      <c r="V3729" t="s">
        <v>8398</v>
      </c>
      <c r="W3729" t="s">
        <v>3085</v>
      </c>
      <c r="X3729" t="str">
        <f t="shared" si="58"/>
        <v>Funcionamiento</v>
      </c>
      <c r="Y3729" t="s">
        <v>8183</v>
      </c>
    </row>
    <row r="3730" spans="1:25">
      <c r="A3730" t="s">
        <v>3278</v>
      </c>
      <c r="B3730" t="s">
        <v>4688</v>
      </c>
      <c r="C3730" t="s">
        <v>8399</v>
      </c>
      <c r="D3730" t="s">
        <v>3076</v>
      </c>
      <c r="E3730" t="s">
        <v>3077</v>
      </c>
      <c r="F3730" t="s">
        <v>3149</v>
      </c>
      <c r="G3730" t="s">
        <v>8183</v>
      </c>
      <c r="H3730" t="s">
        <v>437</v>
      </c>
      <c r="I3730" t="s">
        <v>649</v>
      </c>
      <c r="J3730" t="s">
        <v>246</v>
      </c>
      <c r="K3730" t="s">
        <v>3150</v>
      </c>
      <c r="L3730" t="s">
        <v>247</v>
      </c>
      <c r="M3730">
        <v>14834530</v>
      </c>
      <c r="N3730">
        <v>-282897</v>
      </c>
      <c r="O3730">
        <v>14551633</v>
      </c>
      <c r="P3730">
        <v>0</v>
      </c>
      <c r="Q3730" t="s">
        <v>8400</v>
      </c>
      <c r="R3730" t="s">
        <v>3278</v>
      </c>
      <c r="S3730" t="s">
        <v>8401</v>
      </c>
      <c r="T3730" t="s">
        <v>8402</v>
      </c>
      <c r="U3730" t="s">
        <v>8403</v>
      </c>
      <c r="V3730" t="s">
        <v>8404</v>
      </c>
      <c r="W3730" t="s">
        <v>3100</v>
      </c>
      <c r="X3730" t="str">
        <f t="shared" si="58"/>
        <v>Inversión</v>
      </c>
      <c r="Y3730" t="s">
        <v>3157</v>
      </c>
    </row>
    <row r="3731" spans="1:25">
      <c r="A3731" t="s">
        <v>3392</v>
      </c>
      <c r="B3731" t="s">
        <v>6889</v>
      </c>
      <c r="C3731" t="s">
        <v>8405</v>
      </c>
      <c r="D3731" t="s">
        <v>3076</v>
      </c>
      <c r="E3731" t="s">
        <v>3077</v>
      </c>
      <c r="F3731" t="s">
        <v>3149</v>
      </c>
      <c r="G3731" t="s">
        <v>8183</v>
      </c>
      <c r="H3731" t="s">
        <v>437</v>
      </c>
      <c r="I3731" t="s">
        <v>649</v>
      </c>
      <c r="J3731" t="s">
        <v>253</v>
      </c>
      <c r="K3731" t="s">
        <v>3115</v>
      </c>
      <c r="L3731" t="s">
        <v>247</v>
      </c>
      <c r="M3731">
        <v>17227635</v>
      </c>
      <c r="N3731">
        <v>-5537701</v>
      </c>
      <c r="O3731">
        <v>11689934</v>
      </c>
      <c r="P3731">
        <v>0</v>
      </c>
      <c r="Q3731" t="s">
        <v>8406</v>
      </c>
      <c r="R3731" t="s">
        <v>3392</v>
      </c>
      <c r="S3731" t="s">
        <v>8407</v>
      </c>
      <c r="T3731" t="s">
        <v>8408</v>
      </c>
      <c r="U3731" t="s">
        <v>8409</v>
      </c>
      <c r="V3731" t="s">
        <v>8410</v>
      </c>
      <c r="W3731" t="s">
        <v>3085</v>
      </c>
      <c r="X3731" t="str">
        <f t="shared" si="58"/>
        <v>Inversión</v>
      </c>
      <c r="Y3731" t="s">
        <v>3157</v>
      </c>
    </row>
    <row r="3732" spans="1:25">
      <c r="A3732" t="s">
        <v>3285</v>
      </c>
      <c r="B3732" t="s">
        <v>6889</v>
      </c>
      <c r="C3732" t="s">
        <v>8411</v>
      </c>
      <c r="D3732" t="s">
        <v>3076</v>
      </c>
      <c r="E3732" t="s">
        <v>3077</v>
      </c>
      <c r="F3732" t="s">
        <v>3149</v>
      </c>
      <c r="G3732" t="s">
        <v>8183</v>
      </c>
      <c r="H3732" t="s">
        <v>437</v>
      </c>
      <c r="I3732" t="s">
        <v>649</v>
      </c>
      <c r="J3732" t="s">
        <v>253</v>
      </c>
      <c r="K3732" t="s">
        <v>3115</v>
      </c>
      <c r="L3732" t="s">
        <v>247</v>
      </c>
      <c r="M3732">
        <v>13680404</v>
      </c>
      <c r="N3732">
        <v>-6895</v>
      </c>
      <c r="O3732">
        <v>13673509</v>
      </c>
      <c r="P3732">
        <v>0</v>
      </c>
      <c r="Q3732" t="s">
        <v>8412</v>
      </c>
      <c r="R3732" t="s">
        <v>3285</v>
      </c>
      <c r="S3732" t="s">
        <v>8413</v>
      </c>
      <c r="T3732" t="s">
        <v>8414</v>
      </c>
      <c r="U3732" t="s">
        <v>8415</v>
      </c>
      <c r="V3732" t="s">
        <v>8416</v>
      </c>
      <c r="W3732" t="s">
        <v>3085</v>
      </c>
      <c r="X3732" t="str">
        <f t="shared" si="58"/>
        <v>Inversión</v>
      </c>
      <c r="Y3732" t="s">
        <v>3157</v>
      </c>
    </row>
    <row r="3733" spans="1:25">
      <c r="A3733" t="s">
        <v>3406</v>
      </c>
      <c r="B3733" t="s">
        <v>4695</v>
      </c>
      <c r="C3733" t="s">
        <v>8417</v>
      </c>
      <c r="D3733" t="s">
        <v>3076</v>
      </c>
      <c r="E3733" t="s">
        <v>3077</v>
      </c>
      <c r="F3733" t="s">
        <v>8182</v>
      </c>
      <c r="G3733" t="s">
        <v>8183</v>
      </c>
      <c r="H3733" t="s">
        <v>303</v>
      </c>
      <c r="I3733" t="s">
        <v>305</v>
      </c>
      <c r="J3733" t="s">
        <v>246</v>
      </c>
      <c r="K3733" t="s">
        <v>3079</v>
      </c>
      <c r="L3733" t="s">
        <v>247</v>
      </c>
      <c r="M3733">
        <v>4531465</v>
      </c>
      <c r="N3733">
        <v>0</v>
      </c>
      <c r="O3733">
        <v>4531465</v>
      </c>
      <c r="P3733">
        <v>0</v>
      </c>
      <c r="Q3733" t="s">
        <v>8418</v>
      </c>
      <c r="R3733" t="s">
        <v>3406</v>
      </c>
      <c r="S3733" t="s">
        <v>8419</v>
      </c>
      <c r="T3733" t="s">
        <v>3085</v>
      </c>
      <c r="U3733" t="s">
        <v>8420</v>
      </c>
      <c r="V3733" t="s">
        <v>8421</v>
      </c>
      <c r="W3733" t="s">
        <v>3085</v>
      </c>
      <c r="X3733" t="str">
        <f t="shared" si="58"/>
        <v>Funcionamiento</v>
      </c>
      <c r="Y3733" t="s">
        <v>8183</v>
      </c>
    </row>
    <row r="3734" spans="1:25">
      <c r="A3734" t="s">
        <v>3406</v>
      </c>
      <c r="B3734" t="s">
        <v>4695</v>
      </c>
      <c r="C3734" t="s">
        <v>8417</v>
      </c>
      <c r="D3734" t="s">
        <v>3076</v>
      </c>
      <c r="E3734" t="s">
        <v>3077</v>
      </c>
      <c r="F3734" t="s">
        <v>8182</v>
      </c>
      <c r="G3734" t="s">
        <v>8183</v>
      </c>
      <c r="H3734" t="s">
        <v>292</v>
      </c>
      <c r="I3734" t="s">
        <v>293</v>
      </c>
      <c r="J3734" t="s">
        <v>246</v>
      </c>
      <c r="K3734" t="s">
        <v>3079</v>
      </c>
      <c r="L3734" t="s">
        <v>247</v>
      </c>
      <c r="M3734">
        <v>52388687</v>
      </c>
      <c r="N3734">
        <v>0</v>
      </c>
      <c r="O3734">
        <v>52388687</v>
      </c>
      <c r="P3734">
        <v>0</v>
      </c>
      <c r="Q3734" t="s">
        <v>8418</v>
      </c>
      <c r="R3734" t="s">
        <v>3406</v>
      </c>
      <c r="S3734" t="s">
        <v>8419</v>
      </c>
      <c r="T3734" t="s">
        <v>3085</v>
      </c>
      <c r="U3734" t="s">
        <v>8420</v>
      </c>
      <c r="V3734" t="s">
        <v>8421</v>
      </c>
      <c r="W3734" t="s">
        <v>3085</v>
      </c>
      <c r="X3734" t="str">
        <f t="shared" si="58"/>
        <v>Funcionamiento</v>
      </c>
      <c r="Y3734" t="s">
        <v>8183</v>
      </c>
    </row>
    <row r="3735" spans="1:25">
      <c r="A3735" t="s">
        <v>3406</v>
      </c>
      <c r="B3735" t="s">
        <v>4695</v>
      </c>
      <c r="C3735" t="s">
        <v>8417</v>
      </c>
      <c r="D3735" t="s">
        <v>3076</v>
      </c>
      <c r="E3735" t="s">
        <v>3077</v>
      </c>
      <c r="F3735" t="s">
        <v>8182</v>
      </c>
      <c r="G3735" t="s">
        <v>8183</v>
      </c>
      <c r="H3735" t="s">
        <v>294</v>
      </c>
      <c r="I3735" t="s">
        <v>296</v>
      </c>
      <c r="J3735" t="s">
        <v>246</v>
      </c>
      <c r="K3735" t="s">
        <v>3079</v>
      </c>
      <c r="L3735" t="s">
        <v>247</v>
      </c>
      <c r="M3735">
        <v>1112650</v>
      </c>
      <c r="N3735">
        <v>0</v>
      </c>
      <c r="O3735">
        <v>1112650</v>
      </c>
      <c r="P3735">
        <v>0</v>
      </c>
      <c r="Q3735" t="s">
        <v>8418</v>
      </c>
      <c r="R3735" t="s">
        <v>3406</v>
      </c>
      <c r="S3735" t="s">
        <v>8419</v>
      </c>
      <c r="T3735" t="s">
        <v>3085</v>
      </c>
      <c r="U3735" t="s">
        <v>8420</v>
      </c>
      <c r="V3735" t="s">
        <v>8421</v>
      </c>
      <c r="W3735" t="s">
        <v>3085</v>
      </c>
      <c r="X3735" t="str">
        <f t="shared" si="58"/>
        <v>Funcionamiento</v>
      </c>
      <c r="Y3735" t="s">
        <v>8183</v>
      </c>
    </row>
    <row r="3736" spans="1:25">
      <c r="A3736" t="s">
        <v>3406</v>
      </c>
      <c r="B3736" t="s">
        <v>4695</v>
      </c>
      <c r="C3736" t="s">
        <v>8417</v>
      </c>
      <c r="D3736" t="s">
        <v>3076</v>
      </c>
      <c r="E3736" t="s">
        <v>3077</v>
      </c>
      <c r="F3736" t="s">
        <v>8182</v>
      </c>
      <c r="G3736" t="s">
        <v>8183</v>
      </c>
      <c r="H3736" t="s">
        <v>312</v>
      </c>
      <c r="I3736" t="s">
        <v>3333</v>
      </c>
      <c r="J3736" t="s">
        <v>246</v>
      </c>
      <c r="K3736" t="s">
        <v>3079</v>
      </c>
      <c r="L3736" t="s">
        <v>247</v>
      </c>
      <c r="M3736">
        <v>1525668</v>
      </c>
      <c r="N3736">
        <v>0</v>
      </c>
      <c r="O3736">
        <v>1525668</v>
      </c>
      <c r="P3736">
        <v>0</v>
      </c>
      <c r="Q3736" t="s">
        <v>8418</v>
      </c>
      <c r="R3736" t="s">
        <v>3406</v>
      </c>
      <c r="S3736" t="s">
        <v>8419</v>
      </c>
      <c r="T3736" t="s">
        <v>3085</v>
      </c>
      <c r="U3736" t="s">
        <v>8420</v>
      </c>
      <c r="V3736" t="s">
        <v>8421</v>
      </c>
      <c r="W3736" t="s">
        <v>3085</v>
      </c>
      <c r="X3736" t="str">
        <f t="shared" si="58"/>
        <v>Funcionamiento</v>
      </c>
      <c r="Y3736" t="s">
        <v>8183</v>
      </c>
    </row>
    <row r="3737" spans="1:25">
      <c r="A3737" t="s">
        <v>3406</v>
      </c>
      <c r="B3737" t="s">
        <v>4695</v>
      </c>
      <c r="C3737" t="s">
        <v>8417</v>
      </c>
      <c r="D3737" t="s">
        <v>3076</v>
      </c>
      <c r="E3737" t="s">
        <v>3077</v>
      </c>
      <c r="F3737" t="s">
        <v>8182</v>
      </c>
      <c r="G3737" t="s">
        <v>8183</v>
      </c>
      <c r="H3737" t="s">
        <v>336</v>
      </c>
      <c r="I3737" t="s">
        <v>337</v>
      </c>
      <c r="J3737" t="s">
        <v>246</v>
      </c>
      <c r="K3737" t="s">
        <v>3079</v>
      </c>
      <c r="L3737" t="s">
        <v>247</v>
      </c>
      <c r="M3737">
        <v>2354967</v>
      </c>
      <c r="N3737">
        <v>0</v>
      </c>
      <c r="O3737">
        <v>2354967</v>
      </c>
      <c r="P3737">
        <v>0</v>
      </c>
      <c r="Q3737" t="s">
        <v>8418</v>
      </c>
      <c r="R3737" t="s">
        <v>3406</v>
      </c>
      <c r="S3737" t="s">
        <v>8419</v>
      </c>
      <c r="T3737" t="s">
        <v>3085</v>
      </c>
      <c r="U3737" t="s">
        <v>8420</v>
      </c>
      <c r="V3737" t="s">
        <v>8421</v>
      </c>
      <c r="W3737" t="s">
        <v>3085</v>
      </c>
      <c r="X3737" t="str">
        <f t="shared" si="58"/>
        <v>Funcionamiento</v>
      </c>
      <c r="Y3737" t="s">
        <v>8183</v>
      </c>
    </row>
    <row r="3738" spans="1:25">
      <c r="A3738" t="s">
        <v>3413</v>
      </c>
      <c r="B3738" t="s">
        <v>4695</v>
      </c>
      <c r="C3738" t="s">
        <v>8422</v>
      </c>
      <c r="D3738" t="s">
        <v>3076</v>
      </c>
      <c r="E3738" t="s">
        <v>3077</v>
      </c>
      <c r="F3738" t="s">
        <v>8182</v>
      </c>
      <c r="G3738" t="s">
        <v>8183</v>
      </c>
      <c r="H3738" t="s">
        <v>318</v>
      </c>
      <c r="I3738" t="s">
        <v>586</v>
      </c>
      <c r="J3738" t="s">
        <v>246</v>
      </c>
      <c r="K3738" t="s">
        <v>3079</v>
      </c>
      <c r="L3738" t="s">
        <v>247</v>
      </c>
      <c r="M3738">
        <v>3507000</v>
      </c>
      <c r="N3738">
        <v>0</v>
      </c>
      <c r="O3738">
        <v>3507000</v>
      </c>
      <c r="P3738">
        <v>0</v>
      </c>
      <c r="Q3738" t="s">
        <v>8423</v>
      </c>
      <c r="R3738" t="s">
        <v>3413</v>
      </c>
      <c r="S3738" t="s">
        <v>6856</v>
      </c>
      <c r="T3738" t="s">
        <v>3085</v>
      </c>
      <c r="U3738" t="s">
        <v>8424</v>
      </c>
      <c r="V3738" t="s">
        <v>8425</v>
      </c>
      <c r="W3738" t="s">
        <v>3085</v>
      </c>
      <c r="X3738" t="str">
        <f t="shared" si="58"/>
        <v>Funcionamiento</v>
      </c>
      <c r="Y3738" t="s">
        <v>8183</v>
      </c>
    </row>
    <row r="3739" spans="1:25">
      <c r="A3739" t="s">
        <v>3413</v>
      </c>
      <c r="B3739" t="s">
        <v>4695</v>
      </c>
      <c r="C3739" t="s">
        <v>8422</v>
      </c>
      <c r="D3739" t="s">
        <v>3076</v>
      </c>
      <c r="E3739" t="s">
        <v>3077</v>
      </c>
      <c r="F3739" t="s">
        <v>8182</v>
      </c>
      <c r="G3739" t="s">
        <v>8183</v>
      </c>
      <c r="H3739" t="s">
        <v>320</v>
      </c>
      <c r="I3739" t="s">
        <v>321</v>
      </c>
      <c r="J3739" t="s">
        <v>246</v>
      </c>
      <c r="K3739" t="s">
        <v>3079</v>
      </c>
      <c r="L3739" t="s">
        <v>247</v>
      </c>
      <c r="M3739">
        <v>797000</v>
      </c>
      <c r="N3739">
        <v>0</v>
      </c>
      <c r="O3739">
        <v>797000</v>
      </c>
      <c r="P3739">
        <v>0</v>
      </c>
      <c r="Q3739" t="s">
        <v>8423</v>
      </c>
      <c r="R3739" t="s">
        <v>3413</v>
      </c>
      <c r="S3739" t="s">
        <v>6856</v>
      </c>
      <c r="T3739" t="s">
        <v>3085</v>
      </c>
      <c r="U3739" t="s">
        <v>8424</v>
      </c>
      <c r="V3739" t="s">
        <v>8425</v>
      </c>
      <c r="W3739" t="s">
        <v>3085</v>
      </c>
      <c r="X3739" t="str">
        <f t="shared" si="58"/>
        <v>Funcionamiento</v>
      </c>
      <c r="Y3739" t="s">
        <v>8183</v>
      </c>
    </row>
    <row r="3740" spans="1:25">
      <c r="A3740" t="s">
        <v>3413</v>
      </c>
      <c r="B3740" t="s">
        <v>4695</v>
      </c>
      <c r="C3740" t="s">
        <v>8422</v>
      </c>
      <c r="D3740" t="s">
        <v>3076</v>
      </c>
      <c r="E3740" t="s">
        <v>3077</v>
      </c>
      <c r="F3740" t="s">
        <v>8182</v>
      </c>
      <c r="G3740" t="s">
        <v>8183</v>
      </c>
      <c r="H3740" t="s">
        <v>314</v>
      </c>
      <c r="I3740" t="s">
        <v>582</v>
      </c>
      <c r="J3740" t="s">
        <v>246</v>
      </c>
      <c r="K3740" t="s">
        <v>3079</v>
      </c>
      <c r="L3740" t="s">
        <v>247</v>
      </c>
      <c r="M3740">
        <v>6859900</v>
      </c>
      <c r="N3740">
        <v>0</v>
      </c>
      <c r="O3740">
        <v>6859900</v>
      </c>
      <c r="P3740">
        <v>0</v>
      </c>
      <c r="Q3740" t="s">
        <v>8423</v>
      </c>
      <c r="R3740" t="s">
        <v>3413</v>
      </c>
      <c r="S3740" t="s">
        <v>6856</v>
      </c>
      <c r="T3740" t="s">
        <v>3085</v>
      </c>
      <c r="U3740" t="s">
        <v>8424</v>
      </c>
      <c r="V3740" t="s">
        <v>8425</v>
      </c>
      <c r="W3740" t="s">
        <v>3085</v>
      </c>
      <c r="X3740" t="str">
        <f t="shared" si="58"/>
        <v>Funcionamiento</v>
      </c>
      <c r="Y3740" t="s">
        <v>8183</v>
      </c>
    </row>
    <row r="3741" spans="1:25">
      <c r="A3741" t="s">
        <v>3413</v>
      </c>
      <c r="B3741" t="s">
        <v>4695</v>
      </c>
      <c r="C3741" t="s">
        <v>8422</v>
      </c>
      <c r="D3741" t="s">
        <v>3076</v>
      </c>
      <c r="E3741" t="s">
        <v>3077</v>
      </c>
      <c r="F3741" t="s">
        <v>8182</v>
      </c>
      <c r="G3741" t="s">
        <v>8183</v>
      </c>
      <c r="H3741" t="s">
        <v>316</v>
      </c>
      <c r="I3741" t="s">
        <v>583</v>
      </c>
      <c r="J3741" t="s">
        <v>246</v>
      </c>
      <c r="K3741" t="s">
        <v>3079</v>
      </c>
      <c r="L3741" t="s">
        <v>247</v>
      </c>
      <c r="M3741">
        <v>4859600</v>
      </c>
      <c r="N3741">
        <v>0</v>
      </c>
      <c r="O3741">
        <v>4859600</v>
      </c>
      <c r="P3741">
        <v>0</v>
      </c>
      <c r="Q3741" t="s">
        <v>8423</v>
      </c>
      <c r="R3741" t="s">
        <v>3413</v>
      </c>
      <c r="S3741" t="s">
        <v>6856</v>
      </c>
      <c r="T3741" t="s">
        <v>3085</v>
      </c>
      <c r="U3741" t="s">
        <v>8424</v>
      </c>
      <c r="V3741" t="s">
        <v>8425</v>
      </c>
      <c r="W3741" t="s">
        <v>3085</v>
      </c>
      <c r="X3741" t="str">
        <f t="shared" si="58"/>
        <v>Funcionamiento</v>
      </c>
      <c r="Y3741" t="s">
        <v>8183</v>
      </c>
    </row>
    <row r="3742" spans="1:25">
      <c r="A3742" t="s">
        <v>3413</v>
      </c>
      <c r="B3742" t="s">
        <v>4695</v>
      </c>
      <c r="C3742" t="s">
        <v>8422</v>
      </c>
      <c r="D3742" t="s">
        <v>3076</v>
      </c>
      <c r="E3742" t="s">
        <v>3077</v>
      </c>
      <c r="F3742" t="s">
        <v>8182</v>
      </c>
      <c r="G3742" t="s">
        <v>8183</v>
      </c>
      <c r="H3742" t="s">
        <v>322</v>
      </c>
      <c r="I3742" t="s">
        <v>323</v>
      </c>
      <c r="J3742" t="s">
        <v>246</v>
      </c>
      <c r="K3742" t="s">
        <v>3079</v>
      </c>
      <c r="L3742" t="s">
        <v>247</v>
      </c>
      <c r="M3742">
        <v>2630700</v>
      </c>
      <c r="N3742">
        <v>0</v>
      </c>
      <c r="O3742">
        <v>2630700</v>
      </c>
      <c r="P3742">
        <v>0</v>
      </c>
      <c r="Q3742" t="s">
        <v>8423</v>
      </c>
      <c r="R3742" t="s">
        <v>3413</v>
      </c>
      <c r="S3742" t="s">
        <v>6856</v>
      </c>
      <c r="T3742" t="s">
        <v>3085</v>
      </c>
      <c r="U3742" t="s">
        <v>8424</v>
      </c>
      <c r="V3742" t="s">
        <v>8425</v>
      </c>
      <c r="W3742" t="s">
        <v>3085</v>
      </c>
      <c r="X3742" t="str">
        <f t="shared" si="58"/>
        <v>Funcionamiento</v>
      </c>
      <c r="Y3742" t="s">
        <v>8183</v>
      </c>
    </row>
    <row r="3743" spans="1:25">
      <c r="A3743" t="s">
        <v>3413</v>
      </c>
      <c r="B3743" t="s">
        <v>4695</v>
      </c>
      <c r="C3743" t="s">
        <v>8422</v>
      </c>
      <c r="D3743" t="s">
        <v>3076</v>
      </c>
      <c r="E3743" t="s">
        <v>3077</v>
      </c>
      <c r="F3743" t="s">
        <v>8182</v>
      </c>
      <c r="G3743" t="s">
        <v>8183</v>
      </c>
      <c r="H3743" t="s">
        <v>324</v>
      </c>
      <c r="I3743" t="s">
        <v>325</v>
      </c>
      <c r="J3743" t="s">
        <v>246</v>
      </c>
      <c r="K3743" t="s">
        <v>3079</v>
      </c>
      <c r="L3743" t="s">
        <v>247</v>
      </c>
      <c r="M3743">
        <v>1754200</v>
      </c>
      <c r="N3743">
        <v>0</v>
      </c>
      <c r="O3743">
        <v>1754200</v>
      </c>
      <c r="P3743">
        <v>0</v>
      </c>
      <c r="Q3743" t="s">
        <v>8423</v>
      </c>
      <c r="R3743" t="s">
        <v>3413</v>
      </c>
      <c r="S3743" t="s">
        <v>6856</v>
      </c>
      <c r="T3743" t="s">
        <v>3085</v>
      </c>
      <c r="U3743" t="s">
        <v>8424</v>
      </c>
      <c r="V3743" t="s">
        <v>8425</v>
      </c>
      <c r="W3743" t="s">
        <v>3085</v>
      </c>
      <c r="X3743" t="str">
        <f t="shared" si="58"/>
        <v>Funcionamiento</v>
      </c>
      <c r="Y3743" t="s">
        <v>8183</v>
      </c>
    </row>
    <row r="3744" spans="1:25">
      <c r="A3744" t="s">
        <v>3118</v>
      </c>
      <c r="B3744" t="s">
        <v>3469</v>
      </c>
      <c r="C3744" t="s">
        <v>8426</v>
      </c>
      <c r="D3744" t="s">
        <v>3076</v>
      </c>
      <c r="E3744" t="s">
        <v>3077</v>
      </c>
      <c r="F3744" t="s">
        <v>3149</v>
      </c>
      <c r="G3744" t="s">
        <v>8183</v>
      </c>
      <c r="H3744" t="s">
        <v>437</v>
      </c>
      <c r="I3744" t="s">
        <v>649</v>
      </c>
      <c r="J3744" t="s">
        <v>246</v>
      </c>
      <c r="K3744" t="s">
        <v>3150</v>
      </c>
      <c r="L3744" t="s">
        <v>247</v>
      </c>
      <c r="M3744">
        <v>584331</v>
      </c>
      <c r="N3744">
        <v>0</v>
      </c>
      <c r="O3744">
        <v>584331</v>
      </c>
      <c r="P3744">
        <v>0</v>
      </c>
      <c r="Q3744" t="s">
        <v>8427</v>
      </c>
      <c r="R3744" t="s">
        <v>3118</v>
      </c>
      <c r="S3744" t="s">
        <v>8428</v>
      </c>
      <c r="T3744" t="s">
        <v>8429</v>
      </c>
      <c r="U3744" t="s">
        <v>8430</v>
      </c>
      <c r="V3744" t="s">
        <v>8431</v>
      </c>
      <c r="W3744" t="s">
        <v>3085</v>
      </c>
      <c r="X3744" t="str">
        <f t="shared" si="58"/>
        <v>Inversión</v>
      </c>
      <c r="Y3744" t="s">
        <v>3157</v>
      </c>
    </row>
    <row r="3745" spans="1:25">
      <c r="A3745" t="s">
        <v>3421</v>
      </c>
      <c r="B3745" t="s">
        <v>3803</v>
      </c>
      <c r="C3745" t="s">
        <v>8432</v>
      </c>
      <c r="D3745" t="s">
        <v>3076</v>
      </c>
      <c r="E3745" t="s">
        <v>3399</v>
      </c>
      <c r="F3745" t="s">
        <v>3149</v>
      </c>
      <c r="G3745" t="s">
        <v>8183</v>
      </c>
      <c r="H3745" t="s">
        <v>437</v>
      </c>
      <c r="I3745" t="s">
        <v>649</v>
      </c>
      <c r="J3745" t="s">
        <v>246</v>
      </c>
      <c r="K3745" t="s">
        <v>3150</v>
      </c>
      <c r="L3745" t="s">
        <v>247</v>
      </c>
      <c r="M3745">
        <v>26455761</v>
      </c>
      <c r="N3745">
        <v>-26455761</v>
      </c>
      <c r="O3745">
        <v>0</v>
      </c>
      <c r="P3745">
        <v>0</v>
      </c>
      <c r="Q3745" t="s">
        <v>8433</v>
      </c>
      <c r="R3745" t="s">
        <v>3421</v>
      </c>
      <c r="S3745" t="s">
        <v>3085</v>
      </c>
      <c r="T3745" t="s">
        <v>3085</v>
      </c>
      <c r="U3745" t="s">
        <v>3085</v>
      </c>
      <c r="V3745" t="s">
        <v>3085</v>
      </c>
      <c r="W3745" t="s">
        <v>3085</v>
      </c>
      <c r="X3745" t="str">
        <f t="shared" si="58"/>
        <v>Inversión</v>
      </c>
      <c r="Y3745" t="s">
        <v>3157</v>
      </c>
    </row>
    <row r="3746" spans="1:25">
      <c r="A3746" t="s">
        <v>3428</v>
      </c>
      <c r="B3746" t="s">
        <v>3803</v>
      </c>
      <c r="C3746" t="s">
        <v>8434</v>
      </c>
      <c r="D3746" t="s">
        <v>3076</v>
      </c>
      <c r="E3746" t="s">
        <v>3331</v>
      </c>
      <c r="F3746" t="s">
        <v>3159</v>
      </c>
      <c r="G3746" t="s">
        <v>8183</v>
      </c>
      <c r="H3746" t="s">
        <v>431</v>
      </c>
      <c r="I3746" t="s">
        <v>648</v>
      </c>
      <c r="J3746" t="s">
        <v>246</v>
      </c>
      <c r="K3746" t="s">
        <v>3150</v>
      </c>
      <c r="L3746" t="s">
        <v>247</v>
      </c>
      <c r="M3746">
        <v>3750000</v>
      </c>
      <c r="N3746">
        <v>-3750000</v>
      </c>
      <c r="O3746">
        <v>0</v>
      </c>
      <c r="P3746">
        <v>0</v>
      </c>
      <c r="Q3746" t="s">
        <v>8435</v>
      </c>
      <c r="R3746" t="s">
        <v>3428</v>
      </c>
      <c r="S3746" t="s">
        <v>3085</v>
      </c>
      <c r="T3746" t="s">
        <v>3085</v>
      </c>
      <c r="U3746" t="s">
        <v>3085</v>
      </c>
      <c r="V3746" t="s">
        <v>3085</v>
      </c>
      <c r="W3746" t="s">
        <v>3085</v>
      </c>
      <c r="X3746" t="str">
        <f t="shared" si="58"/>
        <v>Inversión</v>
      </c>
      <c r="Y3746" t="s">
        <v>3166</v>
      </c>
    </row>
    <row r="3747" spans="1:25">
      <c r="A3747" t="s">
        <v>3305</v>
      </c>
      <c r="B3747" t="s">
        <v>3803</v>
      </c>
      <c r="C3747" t="s">
        <v>8436</v>
      </c>
      <c r="D3747" t="s">
        <v>3076</v>
      </c>
      <c r="E3747" t="s">
        <v>3077</v>
      </c>
      <c r="F3747" t="s">
        <v>3159</v>
      </c>
      <c r="G3747" t="s">
        <v>8183</v>
      </c>
      <c r="H3747" t="s">
        <v>431</v>
      </c>
      <c r="I3747" t="s">
        <v>648</v>
      </c>
      <c r="J3747" t="s">
        <v>246</v>
      </c>
      <c r="K3747" t="s">
        <v>3150</v>
      </c>
      <c r="L3747" t="s">
        <v>247</v>
      </c>
      <c r="M3747">
        <v>3750000</v>
      </c>
      <c r="N3747">
        <v>0</v>
      </c>
      <c r="O3747">
        <v>3750000</v>
      </c>
      <c r="P3747">
        <v>0</v>
      </c>
      <c r="Q3747" t="s">
        <v>8437</v>
      </c>
      <c r="R3747" t="s">
        <v>3305</v>
      </c>
      <c r="S3747" t="s">
        <v>6986</v>
      </c>
      <c r="T3747" t="s">
        <v>8438</v>
      </c>
      <c r="U3747" t="s">
        <v>8439</v>
      </c>
      <c r="V3747" t="s">
        <v>8440</v>
      </c>
      <c r="W3747" t="s">
        <v>3085</v>
      </c>
      <c r="X3747" t="str">
        <f t="shared" si="58"/>
        <v>Inversión</v>
      </c>
      <c r="Y3747" t="s">
        <v>3166</v>
      </c>
    </row>
    <row r="3748" spans="1:25">
      <c r="A3748" t="s">
        <v>3125</v>
      </c>
      <c r="B3748" t="s">
        <v>3803</v>
      </c>
      <c r="C3748" t="s">
        <v>8441</v>
      </c>
      <c r="D3748" t="s">
        <v>3076</v>
      </c>
      <c r="E3748" t="s">
        <v>3077</v>
      </c>
      <c r="F3748" t="s">
        <v>8182</v>
      </c>
      <c r="G3748" t="s">
        <v>8183</v>
      </c>
      <c r="H3748" t="s">
        <v>352</v>
      </c>
      <c r="I3748" t="s">
        <v>353</v>
      </c>
      <c r="J3748" t="s">
        <v>253</v>
      </c>
      <c r="K3748" t="s">
        <v>3115</v>
      </c>
      <c r="L3748" t="s">
        <v>247</v>
      </c>
      <c r="M3748">
        <v>8617000</v>
      </c>
      <c r="N3748">
        <v>-493</v>
      </c>
      <c r="O3748">
        <v>8616507</v>
      </c>
      <c r="P3748">
        <v>0</v>
      </c>
      <c r="Q3748" t="s">
        <v>8442</v>
      </c>
      <c r="R3748" t="s">
        <v>3125</v>
      </c>
      <c r="S3748" t="s">
        <v>8443</v>
      </c>
      <c r="T3748" t="s">
        <v>8444</v>
      </c>
      <c r="U3748" t="s">
        <v>8445</v>
      </c>
      <c r="V3748" t="s">
        <v>8446</v>
      </c>
      <c r="W3748" t="s">
        <v>3085</v>
      </c>
      <c r="X3748" t="str">
        <f t="shared" si="58"/>
        <v>Funcionamiento</v>
      </c>
      <c r="Y3748" t="s">
        <v>8183</v>
      </c>
    </row>
    <row r="3749" spans="1:25">
      <c r="A3749" t="s">
        <v>3133</v>
      </c>
      <c r="B3749" t="s">
        <v>3821</v>
      </c>
      <c r="C3749" t="s">
        <v>8447</v>
      </c>
      <c r="D3749" t="s">
        <v>3076</v>
      </c>
      <c r="E3749" t="s">
        <v>3077</v>
      </c>
      <c r="F3749" t="s">
        <v>8182</v>
      </c>
      <c r="G3749" t="s">
        <v>8183</v>
      </c>
      <c r="H3749" t="s">
        <v>309</v>
      </c>
      <c r="I3749" t="s">
        <v>311</v>
      </c>
      <c r="J3749" t="s">
        <v>246</v>
      </c>
      <c r="K3749" t="s">
        <v>3079</v>
      </c>
      <c r="L3749" t="s">
        <v>247</v>
      </c>
      <c r="M3749">
        <v>2280527</v>
      </c>
      <c r="N3749">
        <v>0</v>
      </c>
      <c r="O3749">
        <v>2280527</v>
      </c>
      <c r="P3749">
        <v>0</v>
      </c>
      <c r="Q3749" t="s">
        <v>8448</v>
      </c>
      <c r="R3749" t="s">
        <v>3133</v>
      </c>
      <c r="S3749" t="s">
        <v>8449</v>
      </c>
      <c r="T3749" t="s">
        <v>3085</v>
      </c>
      <c r="U3749" t="s">
        <v>8450</v>
      </c>
      <c r="V3749" t="s">
        <v>8451</v>
      </c>
      <c r="W3749" t="s">
        <v>3107</v>
      </c>
      <c r="X3749" t="str">
        <f t="shared" si="58"/>
        <v>Funcionamiento</v>
      </c>
      <c r="Y3749" t="s">
        <v>8183</v>
      </c>
    </row>
    <row r="3750" spans="1:25">
      <c r="A3750" t="s">
        <v>3133</v>
      </c>
      <c r="B3750" t="s">
        <v>3821</v>
      </c>
      <c r="C3750" t="s">
        <v>8447</v>
      </c>
      <c r="D3750" t="s">
        <v>3076</v>
      </c>
      <c r="E3750" t="s">
        <v>3077</v>
      </c>
      <c r="F3750" t="s">
        <v>8182</v>
      </c>
      <c r="G3750" t="s">
        <v>8183</v>
      </c>
      <c r="H3750" t="s">
        <v>294</v>
      </c>
      <c r="I3750" t="s">
        <v>296</v>
      </c>
      <c r="J3750" t="s">
        <v>246</v>
      </c>
      <c r="K3750" t="s">
        <v>3079</v>
      </c>
      <c r="L3750" t="s">
        <v>247</v>
      </c>
      <c r="M3750">
        <v>1123666</v>
      </c>
      <c r="N3750">
        <v>0</v>
      </c>
      <c r="O3750">
        <v>1123666</v>
      </c>
      <c r="P3750">
        <v>0</v>
      </c>
      <c r="Q3750" t="s">
        <v>8448</v>
      </c>
      <c r="R3750" t="s">
        <v>3133</v>
      </c>
      <c r="S3750" t="s">
        <v>8449</v>
      </c>
      <c r="T3750" t="s">
        <v>3085</v>
      </c>
      <c r="U3750" t="s">
        <v>8450</v>
      </c>
      <c r="V3750" t="s">
        <v>8451</v>
      </c>
      <c r="W3750" t="s">
        <v>3107</v>
      </c>
      <c r="X3750" t="str">
        <f t="shared" si="58"/>
        <v>Funcionamiento</v>
      </c>
      <c r="Y3750" t="s">
        <v>8183</v>
      </c>
    </row>
    <row r="3751" spans="1:25">
      <c r="A3751" t="s">
        <v>3133</v>
      </c>
      <c r="B3751" t="s">
        <v>3821</v>
      </c>
      <c r="C3751" t="s">
        <v>8447</v>
      </c>
      <c r="D3751" t="s">
        <v>3076</v>
      </c>
      <c r="E3751" t="s">
        <v>3077</v>
      </c>
      <c r="F3751" t="s">
        <v>8182</v>
      </c>
      <c r="G3751" t="s">
        <v>8183</v>
      </c>
      <c r="H3751" t="s">
        <v>312</v>
      </c>
      <c r="I3751" t="s">
        <v>3333</v>
      </c>
      <c r="J3751" t="s">
        <v>246</v>
      </c>
      <c r="K3751" t="s">
        <v>3079</v>
      </c>
      <c r="L3751" t="s">
        <v>247</v>
      </c>
      <c r="M3751">
        <v>1542810</v>
      </c>
      <c r="N3751">
        <v>0</v>
      </c>
      <c r="O3751">
        <v>1542810</v>
      </c>
      <c r="P3751">
        <v>0</v>
      </c>
      <c r="Q3751" t="s">
        <v>8448</v>
      </c>
      <c r="R3751" t="s">
        <v>3133</v>
      </c>
      <c r="S3751" t="s">
        <v>8449</v>
      </c>
      <c r="T3751" t="s">
        <v>3085</v>
      </c>
      <c r="U3751" t="s">
        <v>8450</v>
      </c>
      <c r="V3751" t="s">
        <v>8451</v>
      </c>
      <c r="W3751" t="s">
        <v>3107</v>
      </c>
      <c r="X3751" t="str">
        <f t="shared" si="58"/>
        <v>Funcionamiento</v>
      </c>
      <c r="Y3751" t="s">
        <v>8183</v>
      </c>
    </row>
    <row r="3752" spans="1:25">
      <c r="A3752" t="s">
        <v>3133</v>
      </c>
      <c r="B3752" t="s">
        <v>3821</v>
      </c>
      <c r="C3752" t="s">
        <v>8447</v>
      </c>
      <c r="D3752" t="s">
        <v>3076</v>
      </c>
      <c r="E3752" t="s">
        <v>3077</v>
      </c>
      <c r="F3752" t="s">
        <v>8182</v>
      </c>
      <c r="G3752" t="s">
        <v>8183</v>
      </c>
      <c r="H3752" t="s">
        <v>331</v>
      </c>
      <c r="I3752" t="s">
        <v>587</v>
      </c>
      <c r="J3752" t="s">
        <v>246</v>
      </c>
      <c r="K3752" t="s">
        <v>3079</v>
      </c>
      <c r="L3752" t="s">
        <v>247</v>
      </c>
      <c r="M3752">
        <v>2229849</v>
      </c>
      <c r="N3752">
        <v>0</v>
      </c>
      <c r="O3752">
        <v>2229849</v>
      </c>
      <c r="P3752">
        <v>0</v>
      </c>
      <c r="Q3752" t="s">
        <v>8448</v>
      </c>
      <c r="R3752" t="s">
        <v>3133</v>
      </c>
      <c r="S3752" t="s">
        <v>8449</v>
      </c>
      <c r="T3752" t="s">
        <v>3085</v>
      </c>
      <c r="U3752" t="s">
        <v>8450</v>
      </c>
      <c r="V3752" t="s">
        <v>8451</v>
      </c>
      <c r="W3752" t="s">
        <v>3107</v>
      </c>
      <c r="X3752" t="str">
        <f t="shared" si="58"/>
        <v>Funcionamiento</v>
      </c>
      <c r="Y3752" t="s">
        <v>8183</v>
      </c>
    </row>
    <row r="3753" spans="1:25">
      <c r="A3753" t="s">
        <v>3133</v>
      </c>
      <c r="B3753" t="s">
        <v>3821</v>
      </c>
      <c r="C3753" t="s">
        <v>8447</v>
      </c>
      <c r="D3753" t="s">
        <v>3076</v>
      </c>
      <c r="E3753" t="s">
        <v>3077</v>
      </c>
      <c r="F3753" t="s">
        <v>8182</v>
      </c>
      <c r="G3753" t="s">
        <v>8183</v>
      </c>
      <c r="H3753" t="s">
        <v>306</v>
      </c>
      <c r="I3753" t="s">
        <v>308</v>
      </c>
      <c r="J3753" t="s">
        <v>246</v>
      </c>
      <c r="K3753" t="s">
        <v>3079</v>
      </c>
      <c r="L3753" t="s">
        <v>247</v>
      </c>
      <c r="M3753">
        <v>75808743</v>
      </c>
      <c r="N3753">
        <v>-602373</v>
      </c>
      <c r="O3753">
        <v>75206370</v>
      </c>
      <c r="P3753">
        <v>0</v>
      </c>
      <c r="Q3753" t="s">
        <v>8448</v>
      </c>
      <c r="R3753" t="s">
        <v>3133</v>
      </c>
      <c r="S3753" t="s">
        <v>8449</v>
      </c>
      <c r="T3753" t="s">
        <v>3085</v>
      </c>
      <c r="U3753" t="s">
        <v>8450</v>
      </c>
      <c r="V3753" t="s">
        <v>8451</v>
      </c>
      <c r="W3753" t="s">
        <v>3107</v>
      </c>
      <c r="X3753" t="str">
        <f t="shared" si="58"/>
        <v>Funcionamiento</v>
      </c>
      <c r="Y3753" t="s">
        <v>8183</v>
      </c>
    </row>
    <row r="3754" spans="1:25">
      <c r="A3754" t="s">
        <v>3133</v>
      </c>
      <c r="B3754" t="s">
        <v>3821</v>
      </c>
      <c r="C3754" t="s">
        <v>8447</v>
      </c>
      <c r="D3754" t="s">
        <v>3076</v>
      </c>
      <c r="E3754" t="s">
        <v>3077</v>
      </c>
      <c r="F3754" t="s">
        <v>8182</v>
      </c>
      <c r="G3754" t="s">
        <v>8183</v>
      </c>
      <c r="H3754" t="s">
        <v>336</v>
      </c>
      <c r="I3754" t="s">
        <v>337</v>
      </c>
      <c r="J3754" t="s">
        <v>246</v>
      </c>
      <c r="K3754" t="s">
        <v>3079</v>
      </c>
      <c r="L3754" t="s">
        <v>247</v>
      </c>
      <c r="M3754">
        <v>2354967</v>
      </c>
      <c r="N3754">
        <v>0</v>
      </c>
      <c r="O3754">
        <v>2354967</v>
      </c>
      <c r="P3754">
        <v>0</v>
      </c>
      <c r="Q3754" t="s">
        <v>8448</v>
      </c>
      <c r="R3754" t="s">
        <v>3133</v>
      </c>
      <c r="S3754" t="s">
        <v>8449</v>
      </c>
      <c r="T3754" t="s">
        <v>3085</v>
      </c>
      <c r="U3754" t="s">
        <v>8450</v>
      </c>
      <c r="V3754" t="s">
        <v>8451</v>
      </c>
      <c r="W3754" t="s">
        <v>3107</v>
      </c>
      <c r="X3754" t="str">
        <f t="shared" si="58"/>
        <v>Funcionamiento</v>
      </c>
      <c r="Y3754" t="s">
        <v>8183</v>
      </c>
    </row>
    <row r="3755" spans="1:25">
      <c r="A3755" t="s">
        <v>3133</v>
      </c>
      <c r="B3755" t="s">
        <v>3821</v>
      </c>
      <c r="C3755" t="s">
        <v>8447</v>
      </c>
      <c r="D3755" t="s">
        <v>3076</v>
      </c>
      <c r="E3755" t="s">
        <v>3077</v>
      </c>
      <c r="F3755" t="s">
        <v>8182</v>
      </c>
      <c r="G3755" t="s">
        <v>8183</v>
      </c>
      <c r="H3755" t="s">
        <v>292</v>
      </c>
      <c r="I3755" t="s">
        <v>293</v>
      </c>
      <c r="J3755" t="s">
        <v>246</v>
      </c>
      <c r="K3755" t="s">
        <v>3079</v>
      </c>
      <c r="L3755" t="s">
        <v>247</v>
      </c>
      <c r="M3755">
        <v>51680699</v>
      </c>
      <c r="N3755">
        <v>0</v>
      </c>
      <c r="O3755">
        <v>51680699</v>
      </c>
      <c r="P3755">
        <v>0</v>
      </c>
      <c r="Q3755" t="s">
        <v>8448</v>
      </c>
      <c r="R3755" t="s">
        <v>3133</v>
      </c>
      <c r="S3755" t="s">
        <v>8449</v>
      </c>
      <c r="T3755" t="s">
        <v>3085</v>
      </c>
      <c r="U3755" t="s">
        <v>8450</v>
      </c>
      <c r="V3755" t="s">
        <v>8451</v>
      </c>
      <c r="W3755" t="s">
        <v>3107</v>
      </c>
      <c r="X3755" t="str">
        <f t="shared" si="58"/>
        <v>Funcionamiento</v>
      </c>
      <c r="Y3755" t="s">
        <v>8183</v>
      </c>
    </row>
    <row r="3756" spans="1:25">
      <c r="A3756" t="s">
        <v>3133</v>
      </c>
      <c r="B3756" t="s">
        <v>3821</v>
      </c>
      <c r="C3756" t="s">
        <v>8447</v>
      </c>
      <c r="D3756" t="s">
        <v>3076</v>
      </c>
      <c r="E3756" t="s">
        <v>3077</v>
      </c>
      <c r="F3756" t="s">
        <v>8182</v>
      </c>
      <c r="G3756" t="s">
        <v>8183</v>
      </c>
      <c r="H3756" t="s">
        <v>333</v>
      </c>
      <c r="I3756" t="s">
        <v>335</v>
      </c>
      <c r="J3756" t="s">
        <v>246</v>
      </c>
      <c r="K3756" t="s">
        <v>3079</v>
      </c>
      <c r="L3756" t="s">
        <v>247</v>
      </c>
      <c r="M3756">
        <v>181460</v>
      </c>
      <c r="N3756">
        <v>0</v>
      </c>
      <c r="O3756">
        <v>181460</v>
      </c>
      <c r="P3756">
        <v>0</v>
      </c>
      <c r="Q3756" t="s">
        <v>8448</v>
      </c>
      <c r="R3756" t="s">
        <v>3133</v>
      </c>
      <c r="S3756" t="s">
        <v>8449</v>
      </c>
      <c r="T3756" t="s">
        <v>3085</v>
      </c>
      <c r="U3756" t="s">
        <v>8450</v>
      </c>
      <c r="V3756" t="s">
        <v>8451</v>
      </c>
      <c r="W3756" t="s">
        <v>3107</v>
      </c>
      <c r="X3756" t="str">
        <f t="shared" si="58"/>
        <v>Funcionamiento</v>
      </c>
      <c r="Y3756" t="s">
        <v>8183</v>
      </c>
    </row>
    <row r="3757" spans="1:25">
      <c r="A3757" t="s">
        <v>3133</v>
      </c>
      <c r="B3757" t="s">
        <v>3821</v>
      </c>
      <c r="C3757" t="s">
        <v>8447</v>
      </c>
      <c r="D3757" t="s">
        <v>3076</v>
      </c>
      <c r="E3757" t="s">
        <v>3077</v>
      </c>
      <c r="F3757" t="s">
        <v>8182</v>
      </c>
      <c r="G3757" t="s">
        <v>8183</v>
      </c>
      <c r="H3757" t="s">
        <v>303</v>
      </c>
      <c r="I3757" t="s">
        <v>305</v>
      </c>
      <c r="J3757" t="s">
        <v>246</v>
      </c>
      <c r="K3757" t="s">
        <v>3079</v>
      </c>
      <c r="L3757" t="s">
        <v>247</v>
      </c>
      <c r="M3757">
        <v>1600785</v>
      </c>
      <c r="N3757">
        <v>0</v>
      </c>
      <c r="O3757">
        <v>1600785</v>
      </c>
      <c r="P3757">
        <v>0</v>
      </c>
      <c r="Q3757" t="s">
        <v>8448</v>
      </c>
      <c r="R3757" t="s">
        <v>3133</v>
      </c>
      <c r="S3757" t="s">
        <v>8449</v>
      </c>
      <c r="T3757" t="s">
        <v>3085</v>
      </c>
      <c r="U3757" t="s">
        <v>8450</v>
      </c>
      <c r="V3757" t="s">
        <v>8451</v>
      </c>
      <c r="W3757" t="s">
        <v>3107</v>
      </c>
      <c r="X3757" t="str">
        <f t="shared" si="58"/>
        <v>Funcionamiento</v>
      </c>
      <c r="Y3757" t="s">
        <v>8183</v>
      </c>
    </row>
    <row r="3758" spans="1:25">
      <c r="A3758" t="s">
        <v>3438</v>
      </c>
      <c r="B3758" t="s">
        <v>3821</v>
      </c>
      <c r="C3758" t="s">
        <v>8452</v>
      </c>
      <c r="D3758" t="s">
        <v>3076</v>
      </c>
      <c r="E3758" t="s">
        <v>3077</v>
      </c>
      <c r="F3758" t="s">
        <v>8182</v>
      </c>
      <c r="G3758" t="s">
        <v>8183</v>
      </c>
      <c r="H3758" t="s">
        <v>314</v>
      </c>
      <c r="I3758" t="s">
        <v>582</v>
      </c>
      <c r="J3758" t="s">
        <v>246</v>
      </c>
      <c r="K3758" t="s">
        <v>3079</v>
      </c>
      <c r="L3758" t="s">
        <v>247</v>
      </c>
      <c r="M3758">
        <v>6589700</v>
      </c>
      <c r="N3758">
        <v>0</v>
      </c>
      <c r="O3758">
        <v>6589700</v>
      </c>
      <c r="P3758">
        <v>0</v>
      </c>
      <c r="Q3758" t="s">
        <v>8453</v>
      </c>
      <c r="R3758" t="s">
        <v>3438</v>
      </c>
      <c r="S3758" t="s">
        <v>8454</v>
      </c>
      <c r="T3758" t="s">
        <v>3085</v>
      </c>
      <c r="U3758" t="s">
        <v>8455</v>
      </c>
      <c r="V3758" t="s">
        <v>8456</v>
      </c>
      <c r="W3758" t="s">
        <v>3085</v>
      </c>
      <c r="X3758" t="str">
        <f t="shared" si="58"/>
        <v>Funcionamiento</v>
      </c>
      <c r="Y3758" t="s">
        <v>8183</v>
      </c>
    </row>
    <row r="3759" spans="1:25">
      <c r="A3759" t="s">
        <v>3438</v>
      </c>
      <c r="B3759" t="s">
        <v>3821</v>
      </c>
      <c r="C3759" t="s">
        <v>8452</v>
      </c>
      <c r="D3759" t="s">
        <v>3076</v>
      </c>
      <c r="E3759" t="s">
        <v>3077</v>
      </c>
      <c r="F3759" t="s">
        <v>8182</v>
      </c>
      <c r="G3759" t="s">
        <v>8183</v>
      </c>
      <c r="H3759" t="s">
        <v>318</v>
      </c>
      <c r="I3759" t="s">
        <v>586</v>
      </c>
      <c r="J3759" t="s">
        <v>246</v>
      </c>
      <c r="K3759" t="s">
        <v>3079</v>
      </c>
      <c r="L3759" t="s">
        <v>247</v>
      </c>
      <c r="M3759">
        <v>2551900</v>
      </c>
      <c r="N3759">
        <v>0</v>
      </c>
      <c r="O3759">
        <v>2551900</v>
      </c>
      <c r="P3759">
        <v>0</v>
      </c>
      <c r="Q3759" t="s">
        <v>8453</v>
      </c>
      <c r="R3759" t="s">
        <v>3438</v>
      </c>
      <c r="S3759" t="s">
        <v>8454</v>
      </c>
      <c r="T3759" t="s">
        <v>3085</v>
      </c>
      <c r="U3759" t="s">
        <v>8455</v>
      </c>
      <c r="V3759" t="s">
        <v>8456</v>
      </c>
      <c r="W3759" t="s">
        <v>3085</v>
      </c>
      <c r="X3759" t="str">
        <f t="shared" si="58"/>
        <v>Funcionamiento</v>
      </c>
      <c r="Y3759" t="s">
        <v>8183</v>
      </c>
    </row>
    <row r="3760" spans="1:25">
      <c r="A3760" t="s">
        <v>3438</v>
      </c>
      <c r="B3760" t="s">
        <v>3821</v>
      </c>
      <c r="C3760" t="s">
        <v>8452</v>
      </c>
      <c r="D3760" t="s">
        <v>3076</v>
      </c>
      <c r="E3760" t="s">
        <v>3077</v>
      </c>
      <c r="F3760" t="s">
        <v>8182</v>
      </c>
      <c r="G3760" t="s">
        <v>8183</v>
      </c>
      <c r="H3760" t="s">
        <v>324</v>
      </c>
      <c r="I3760" t="s">
        <v>325</v>
      </c>
      <c r="J3760" t="s">
        <v>246</v>
      </c>
      <c r="K3760" t="s">
        <v>3079</v>
      </c>
      <c r="L3760" t="s">
        <v>247</v>
      </c>
      <c r="M3760">
        <v>1276700</v>
      </c>
      <c r="N3760">
        <v>0</v>
      </c>
      <c r="O3760">
        <v>1276700</v>
      </c>
      <c r="P3760">
        <v>0</v>
      </c>
      <c r="Q3760" t="s">
        <v>8453</v>
      </c>
      <c r="R3760" t="s">
        <v>3438</v>
      </c>
      <c r="S3760" t="s">
        <v>8454</v>
      </c>
      <c r="T3760" t="s">
        <v>3085</v>
      </c>
      <c r="U3760" t="s">
        <v>8455</v>
      </c>
      <c r="V3760" t="s">
        <v>8456</v>
      </c>
      <c r="W3760" t="s">
        <v>3085</v>
      </c>
      <c r="X3760" t="str">
        <f t="shared" si="58"/>
        <v>Funcionamiento</v>
      </c>
      <c r="Y3760" t="s">
        <v>8183</v>
      </c>
    </row>
    <row r="3761" spans="1:25">
      <c r="A3761" t="s">
        <v>3438</v>
      </c>
      <c r="B3761" t="s">
        <v>3821</v>
      </c>
      <c r="C3761" t="s">
        <v>8452</v>
      </c>
      <c r="D3761" t="s">
        <v>3076</v>
      </c>
      <c r="E3761" t="s">
        <v>3077</v>
      </c>
      <c r="F3761" t="s">
        <v>8182</v>
      </c>
      <c r="G3761" t="s">
        <v>8183</v>
      </c>
      <c r="H3761" t="s">
        <v>320</v>
      </c>
      <c r="I3761" t="s">
        <v>321</v>
      </c>
      <c r="J3761" t="s">
        <v>246</v>
      </c>
      <c r="K3761" t="s">
        <v>3079</v>
      </c>
      <c r="L3761" t="s">
        <v>247</v>
      </c>
      <c r="M3761">
        <v>692000</v>
      </c>
      <c r="N3761">
        <v>0</v>
      </c>
      <c r="O3761">
        <v>692000</v>
      </c>
      <c r="P3761">
        <v>0</v>
      </c>
      <c r="Q3761" t="s">
        <v>8453</v>
      </c>
      <c r="R3761" t="s">
        <v>3438</v>
      </c>
      <c r="S3761" t="s">
        <v>8454</v>
      </c>
      <c r="T3761" t="s">
        <v>3085</v>
      </c>
      <c r="U3761" t="s">
        <v>8455</v>
      </c>
      <c r="V3761" t="s">
        <v>8456</v>
      </c>
      <c r="W3761" t="s">
        <v>3085</v>
      </c>
      <c r="X3761" t="str">
        <f t="shared" si="58"/>
        <v>Funcionamiento</v>
      </c>
      <c r="Y3761" t="s">
        <v>8183</v>
      </c>
    </row>
    <row r="3762" spans="1:25">
      <c r="A3762" t="s">
        <v>3438</v>
      </c>
      <c r="B3762" t="s">
        <v>3821</v>
      </c>
      <c r="C3762" t="s">
        <v>8452</v>
      </c>
      <c r="D3762" t="s">
        <v>3076</v>
      </c>
      <c r="E3762" t="s">
        <v>3077</v>
      </c>
      <c r="F3762" t="s">
        <v>8182</v>
      </c>
      <c r="G3762" t="s">
        <v>8183</v>
      </c>
      <c r="H3762" t="s">
        <v>316</v>
      </c>
      <c r="I3762" t="s">
        <v>583</v>
      </c>
      <c r="J3762" t="s">
        <v>246</v>
      </c>
      <c r="K3762" t="s">
        <v>3079</v>
      </c>
      <c r="L3762" t="s">
        <v>247</v>
      </c>
      <c r="M3762">
        <v>4668000</v>
      </c>
      <c r="N3762">
        <v>0</v>
      </c>
      <c r="O3762">
        <v>4668000</v>
      </c>
      <c r="P3762">
        <v>0</v>
      </c>
      <c r="Q3762" t="s">
        <v>8453</v>
      </c>
      <c r="R3762" t="s">
        <v>3438</v>
      </c>
      <c r="S3762" t="s">
        <v>8454</v>
      </c>
      <c r="T3762" t="s">
        <v>3085</v>
      </c>
      <c r="U3762" t="s">
        <v>8455</v>
      </c>
      <c r="V3762" t="s">
        <v>8456</v>
      </c>
      <c r="W3762" t="s">
        <v>3085</v>
      </c>
      <c r="X3762" t="str">
        <f t="shared" si="58"/>
        <v>Funcionamiento</v>
      </c>
      <c r="Y3762" t="s">
        <v>8183</v>
      </c>
    </row>
    <row r="3763" spans="1:25">
      <c r="A3763" t="s">
        <v>3438</v>
      </c>
      <c r="B3763" t="s">
        <v>3821</v>
      </c>
      <c r="C3763" t="s">
        <v>8452</v>
      </c>
      <c r="D3763" t="s">
        <v>3076</v>
      </c>
      <c r="E3763" t="s">
        <v>3077</v>
      </c>
      <c r="F3763" t="s">
        <v>8182</v>
      </c>
      <c r="G3763" t="s">
        <v>8183</v>
      </c>
      <c r="H3763" t="s">
        <v>322</v>
      </c>
      <c r="I3763" t="s">
        <v>323</v>
      </c>
      <c r="J3763" t="s">
        <v>246</v>
      </c>
      <c r="K3763" t="s">
        <v>3079</v>
      </c>
      <c r="L3763" t="s">
        <v>247</v>
      </c>
      <c r="M3763">
        <v>1914500</v>
      </c>
      <c r="N3763">
        <v>0</v>
      </c>
      <c r="O3763">
        <v>1914500</v>
      </c>
      <c r="P3763">
        <v>0</v>
      </c>
      <c r="Q3763" t="s">
        <v>8453</v>
      </c>
      <c r="R3763" t="s">
        <v>3438</v>
      </c>
      <c r="S3763" t="s">
        <v>8454</v>
      </c>
      <c r="T3763" t="s">
        <v>3085</v>
      </c>
      <c r="U3763" t="s">
        <v>8455</v>
      </c>
      <c r="V3763" t="s">
        <v>8456</v>
      </c>
      <c r="W3763" t="s">
        <v>3085</v>
      </c>
      <c r="X3763" t="str">
        <f t="shared" si="58"/>
        <v>Funcionamiento</v>
      </c>
      <c r="Y3763" t="s">
        <v>8183</v>
      </c>
    </row>
    <row r="3764" spans="1:25">
      <c r="A3764" t="s">
        <v>3464</v>
      </c>
      <c r="B3764" t="s">
        <v>4438</v>
      </c>
      <c r="C3764" t="s">
        <v>8457</v>
      </c>
      <c r="D3764" t="s">
        <v>3076</v>
      </c>
      <c r="E3764" t="s">
        <v>3077</v>
      </c>
      <c r="F3764" t="s">
        <v>8182</v>
      </c>
      <c r="G3764" t="s">
        <v>8183</v>
      </c>
      <c r="H3764" t="s">
        <v>331</v>
      </c>
      <c r="I3764" t="s">
        <v>587</v>
      </c>
      <c r="J3764" t="s">
        <v>246</v>
      </c>
      <c r="K3764" t="s">
        <v>3079</v>
      </c>
      <c r="L3764" t="s">
        <v>247</v>
      </c>
      <c r="M3764">
        <v>10715545</v>
      </c>
      <c r="N3764">
        <v>0</v>
      </c>
      <c r="O3764">
        <v>10715545</v>
      </c>
      <c r="P3764">
        <v>0</v>
      </c>
      <c r="Q3764" t="s">
        <v>8458</v>
      </c>
      <c r="R3764" t="s">
        <v>3464</v>
      </c>
      <c r="S3764" t="s">
        <v>6981</v>
      </c>
      <c r="T3764" t="s">
        <v>3085</v>
      </c>
      <c r="U3764" t="s">
        <v>8459</v>
      </c>
      <c r="V3764" t="s">
        <v>8460</v>
      </c>
      <c r="W3764" t="s">
        <v>3085</v>
      </c>
      <c r="X3764" t="str">
        <f t="shared" si="58"/>
        <v>Funcionamiento</v>
      </c>
      <c r="Y3764" t="s">
        <v>8183</v>
      </c>
    </row>
    <row r="3765" spans="1:25">
      <c r="A3765" t="s">
        <v>3464</v>
      </c>
      <c r="B3765" t="s">
        <v>4438</v>
      </c>
      <c r="C3765" t="s">
        <v>8457</v>
      </c>
      <c r="D3765" t="s">
        <v>3076</v>
      </c>
      <c r="E3765" t="s">
        <v>3077</v>
      </c>
      <c r="F3765" t="s">
        <v>8182</v>
      </c>
      <c r="G3765" t="s">
        <v>8183</v>
      </c>
      <c r="H3765" t="s">
        <v>294</v>
      </c>
      <c r="I3765" t="s">
        <v>296</v>
      </c>
      <c r="J3765" t="s">
        <v>246</v>
      </c>
      <c r="K3765" t="s">
        <v>3079</v>
      </c>
      <c r="L3765" t="s">
        <v>247</v>
      </c>
      <c r="M3765">
        <v>1020114</v>
      </c>
      <c r="N3765">
        <v>0</v>
      </c>
      <c r="O3765">
        <v>1020114</v>
      </c>
      <c r="P3765">
        <v>0</v>
      </c>
      <c r="Q3765" t="s">
        <v>8458</v>
      </c>
      <c r="R3765" t="s">
        <v>3464</v>
      </c>
      <c r="S3765" t="s">
        <v>6981</v>
      </c>
      <c r="T3765" t="s">
        <v>3085</v>
      </c>
      <c r="U3765" t="s">
        <v>8459</v>
      </c>
      <c r="V3765" t="s">
        <v>8460</v>
      </c>
      <c r="W3765" t="s">
        <v>3085</v>
      </c>
      <c r="X3765" t="str">
        <f t="shared" si="58"/>
        <v>Funcionamiento</v>
      </c>
      <c r="Y3765" t="s">
        <v>8183</v>
      </c>
    </row>
    <row r="3766" spans="1:25">
      <c r="A3766" t="s">
        <v>3464</v>
      </c>
      <c r="B3766" t="s">
        <v>4438</v>
      </c>
      <c r="C3766" t="s">
        <v>8457</v>
      </c>
      <c r="D3766" t="s">
        <v>3076</v>
      </c>
      <c r="E3766" t="s">
        <v>3077</v>
      </c>
      <c r="F3766" t="s">
        <v>8182</v>
      </c>
      <c r="G3766" t="s">
        <v>8183</v>
      </c>
      <c r="H3766" t="s">
        <v>303</v>
      </c>
      <c r="I3766" t="s">
        <v>305</v>
      </c>
      <c r="J3766" t="s">
        <v>246</v>
      </c>
      <c r="K3766" t="s">
        <v>3079</v>
      </c>
      <c r="L3766" t="s">
        <v>247</v>
      </c>
      <c r="M3766">
        <v>1795549</v>
      </c>
      <c r="N3766">
        <v>0</v>
      </c>
      <c r="O3766">
        <v>1795549</v>
      </c>
      <c r="P3766">
        <v>0</v>
      </c>
      <c r="Q3766" t="s">
        <v>8458</v>
      </c>
      <c r="R3766" t="s">
        <v>3464</v>
      </c>
      <c r="S3766" t="s">
        <v>6981</v>
      </c>
      <c r="T3766" t="s">
        <v>3085</v>
      </c>
      <c r="U3766" t="s">
        <v>8459</v>
      </c>
      <c r="V3766" t="s">
        <v>8460</v>
      </c>
      <c r="W3766" t="s">
        <v>3085</v>
      </c>
      <c r="X3766" t="str">
        <f t="shared" si="58"/>
        <v>Funcionamiento</v>
      </c>
      <c r="Y3766" t="s">
        <v>8183</v>
      </c>
    </row>
    <row r="3767" spans="1:25">
      <c r="A3767" t="s">
        <v>3464</v>
      </c>
      <c r="B3767" t="s">
        <v>4438</v>
      </c>
      <c r="C3767" t="s">
        <v>8457</v>
      </c>
      <c r="D3767" t="s">
        <v>3076</v>
      </c>
      <c r="E3767" t="s">
        <v>3077</v>
      </c>
      <c r="F3767" t="s">
        <v>8182</v>
      </c>
      <c r="G3767" t="s">
        <v>8183</v>
      </c>
      <c r="H3767" t="s">
        <v>336</v>
      </c>
      <c r="I3767" t="s">
        <v>337</v>
      </c>
      <c r="J3767" t="s">
        <v>246</v>
      </c>
      <c r="K3767" t="s">
        <v>3079</v>
      </c>
      <c r="L3767" t="s">
        <v>247</v>
      </c>
      <c r="M3767">
        <v>2354967</v>
      </c>
      <c r="N3767">
        <v>0</v>
      </c>
      <c r="O3767">
        <v>2354967</v>
      </c>
      <c r="P3767">
        <v>0</v>
      </c>
      <c r="Q3767" t="s">
        <v>8458</v>
      </c>
      <c r="R3767" t="s">
        <v>3464</v>
      </c>
      <c r="S3767" t="s">
        <v>6981</v>
      </c>
      <c r="T3767" t="s">
        <v>3085</v>
      </c>
      <c r="U3767" t="s">
        <v>8459</v>
      </c>
      <c r="V3767" t="s">
        <v>8460</v>
      </c>
      <c r="W3767" t="s">
        <v>3085</v>
      </c>
      <c r="X3767" t="str">
        <f t="shared" si="58"/>
        <v>Funcionamiento</v>
      </c>
      <c r="Y3767" t="s">
        <v>8183</v>
      </c>
    </row>
    <row r="3768" spans="1:25">
      <c r="A3768" t="s">
        <v>3464</v>
      </c>
      <c r="B3768" t="s">
        <v>4438</v>
      </c>
      <c r="C3768" t="s">
        <v>8457</v>
      </c>
      <c r="D3768" t="s">
        <v>3076</v>
      </c>
      <c r="E3768" t="s">
        <v>3077</v>
      </c>
      <c r="F3768" t="s">
        <v>8182</v>
      </c>
      <c r="G3768" t="s">
        <v>8183</v>
      </c>
      <c r="H3768" t="s">
        <v>292</v>
      </c>
      <c r="I3768" t="s">
        <v>293</v>
      </c>
      <c r="J3768" t="s">
        <v>246</v>
      </c>
      <c r="K3768" t="s">
        <v>3079</v>
      </c>
      <c r="L3768" t="s">
        <v>247</v>
      </c>
      <c r="M3768">
        <v>47840175</v>
      </c>
      <c r="N3768">
        <v>0</v>
      </c>
      <c r="O3768">
        <v>47840175</v>
      </c>
      <c r="P3768">
        <v>0</v>
      </c>
      <c r="Q3768" t="s">
        <v>8458</v>
      </c>
      <c r="R3768" t="s">
        <v>3464</v>
      </c>
      <c r="S3768" t="s">
        <v>6981</v>
      </c>
      <c r="T3768" t="s">
        <v>3085</v>
      </c>
      <c r="U3768" t="s">
        <v>8459</v>
      </c>
      <c r="V3768" t="s">
        <v>8460</v>
      </c>
      <c r="W3768" t="s">
        <v>3085</v>
      </c>
      <c r="X3768" t="str">
        <f t="shared" si="58"/>
        <v>Funcionamiento</v>
      </c>
      <c r="Y3768" t="s">
        <v>8183</v>
      </c>
    </row>
    <row r="3769" spans="1:25">
      <c r="A3769" t="s">
        <v>3464</v>
      </c>
      <c r="B3769" t="s">
        <v>4438</v>
      </c>
      <c r="C3769" t="s">
        <v>8457</v>
      </c>
      <c r="D3769" t="s">
        <v>3076</v>
      </c>
      <c r="E3769" t="s">
        <v>3077</v>
      </c>
      <c r="F3769" t="s">
        <v>8182</v>
      </c>
      <c r="G3769" t="s">
        <v>8183</v>
      </c>
      <c r="H3769" t="s">
        <v>333</v>
      </c>
      <c r="I3769" t="s">
        <v>335</v>
      </c>
      <c r="J3769" t="s">
        <v>246</v>
      </c>
      <c r="K3769" t="s">
        <v>3079</v>
      </c>
      <c r="L3769" t="s">
        <v>247</v>
      </c>
      <c r="M3769">
        <v>693146</v>
      </c>
      <c r="N3769">
        <v>0</v>
      </c>
      <c r="O3769">
        <v>693146</v>
      </c>
      <c r="P3769">
        <v>0</v>
      </c>
      <c r="Q3769" t="s">
        <v>8458</v>
      </c>
      <c r="R3769" t="s">
        <v>3464</v>
      </c>
      <c r="S3769" t="s">
        <v>6981</v>
      </c>
      <c r="T3769" t="s">
        <v>3085</v>
      </c>
      <c r="U3769" t="s">
        <v>8459</v>
      </c>
      <c r="V3769" t="s">
        <v>8460</v>
      </c>
      <c r="W3769" t="s">
        <v>3085</v>
      </c>
      <c r="X3769" t="str">
        <f t="shared" si="58"/>
        <v>Funcionamiento</v>
      </c>
      <c r="Y3769" t="s">
        <v>8183</v>
      </c>
    </row>
    <row r="3770" spans="1:25">
      <c r="A3770" t="s">
        <v>3464</v>
      </c>
      <c r="B3770" t="s">
        <v>4438</v>
      </c>
      <c r="C3770" t="s">
        <v>8457</v>
      </c>
      <c r="D3770" t="s">
        <v>3076</v>
      </c>
      <c r="E3770" t="s">
        <v>3077</v>
      </c>
      <c r="F3770" t="s">
        <v>8182</v>
      </c>
      <c r="G3770" t="s">
        <v>8183</v>
      </c>
      <c r="H3770" t="s">
        <v>309</v>
      </c>
      <c r="I3770" t="s">
        <v>311</v>
      </c>
      <c r="J3770" t="s">
        <v>246</v>
      </c>
      <c r="K3770" t="s">
        <v>3079</v>
      </c>
      <c r="L3770" t="s">
        <v>247</v>
      </c>
      <c r="M3770">
        <v>9214441</v>
      </c>
      <c r="N3770">
        <v>0</v>
      </c>
      <c r="O3770">
        <v>9214441</v>
      </c>
      <c r="P3770">
        <v>0</v>
      </c>
      <c r="Q3770" t="s">
        <v>8458</v>
      </c>
      <c r="R3770" t="s">
        <v>3464</v>
      </c>
      <c r="S3770" t="s">
        <v>6981</v>
      </c>
      <c r="T3770" t="s">
        <v>3085</v>
      </c>
      <c r="U3770" t="s">
        <v>8459</v>
      </c>
      <c r="V3770" t="s">
        <v>8460</v>
      </c>
      <c r="W3770" t="s">
        <v>3085</v>
      </c>
      <c r="X3770" t="str">
        <f t="shared" si="58"/>
        <v>Funcionamiento</v>
      </c>
      <c r="Y3770" t="s">
        <v>8183</v>
      </c>
    </row>
    <row r="3771" spans="1:25">
      <c r="A3771" t="s">
        <v>3464</v>
      </c>
      <c r="B3771" t="s">
        <v>4438</v>
      </c>
      <c r="C3771" t="s">
        <v>8457</v>
      </c>
      <c r="D3771" t="s">
        <v>3076</v>
      </c>
      <c r="E3771" t="s">
        <v>3077</v>
      </c>
      <c r="F3771" t="s">
        <v>8182</v>
      </c>
      <c r="G3771" t="s">
        <v>8183</v>
      </c>
      <c r="H3771" t="s">
        <v>312</v>
      </c>
      <c r="I3771" t="s">
        <v>3333</v>
      </c>
      <c r="J3771" t="s">
        <v>246</v>
      </c>
      <c r="K3771" t="s">
        <v>3079</v>
      </c>
      <c r="L3771" t="s">
        <v>247</v>
      </c>
      <c r="M3771">
        <v>1381673</v>
      </c>
      <c r="N3771">
        <v>0</v>
      </c>
      <c r="O3771">
        <v>1381673</v>
      </c>
      <c r="P3771">
        <v>0</v>
      </c>
      <c r="Q3771" t="s">
        <v>8458</v>
      </c>
      <c r="R3771" t="s">
        <v>3464</v>
      </c>
      <c r="S3771" t="s">
        <v>6981</v>
      </c>
      <c r="T3771" t="s">
        <v>3085</v>
      </c>
      <c r="U3771" t="s">
        <v>8459</v>
      </c>
      <c r="V3771" t="s">
        <v>8460</v>
      </c>
      <c r="W3771" t="s">
        <v>3085</v>
      </c>
      <c r="X3771" t="str">
        <f t="shared" si="58"/>
        <v>Funcionamiento</v>
      </c>
      <c r="Y3771" t="s">
        <v>8183</v>
      </c>
    </row>
    <row r="3772" spans="1:25">
      <c r="A3772" t="s">
        <v>3326</v>
      </c>
      <c r="B3772" t="s">
        <v>4438</v>
      </c>
      <c r="C3772" t="s">
        <v>8461</v>
      </c>
      <c r="D3772" t="s">
        <v>3076</v>
      </c>
      <c r="E3772" t="s">
        <v>3077</v>
      </c>
      <c r="F3772" t="s">
        <v>8182</v>
      </c>
      <c r="G3772" t="s">
        <v>8183</v>
      </c>
      <c r="H3772" t="s">
        <v>318</v>
      </c>
      <c r="I3772" t="s">
        <v>586</v>
      </c>
      <c r="J3772" t="s">
        <v>246</v>
      </c>
      <c r="K3772" t="s">
        <v>3079</v>
      </c>
      <c r="L3772" t="s">
        <v>247</v>
      </c>
      <c r="M3772">
        <v>4060500</v>
      </c>
      <c r="N3772">
        <v>0</v>
      </c>
      <c r="O3772">
        <v>4060500</v>
      </c>
      <c r="P3772">
        <v>0</v>
      </c>
      <c r="Q3772" t="s">
        <v>8462</v>
      </c>
      <c r="R3772" t="s">
        <v>3326</v>
      </c>
      <c r="S3772" t="s">
        <v>8463</v>
      </c>
      <c r="T3772" t="s">
        <v>3085</v>
      </c>
      <c r="U3772" t="s">
        <v>8464</v>
      </c>
      <c r="V3772" t="s">
        <v>8465</v>
      </c>
      <c r="W3772" t="s">
        <v>3085</v>
      </c>
      <c r="X3772" t="str">
        <f t="shared" si="58"/>
        <v>Funcionamiento</v>
      </c>
      <c r="Y3772" t="s">
        <v>8183</v>
      </c>
    </row>
    <row r="3773" spans="1:25">
      <c r="A3773" t="s">
        <v>3326</v>
      </c>
      <c r="B3773" t="s">
        <v>4438</v>
      </c>
      <c r="C3773" t="s">
        <v>8461</v>
      </c>
      <c r="D3773" t="s">
        <v>3076</v>
      </c>
      <c r="E3773" t="s">
        <v>3077</v>
      </c>
      <c r="F3773" t="s">
        <v>8182</v>
      </c>
      <c r="G3773" t="s">
        <v>8183</v>
      </c>
      <c r="H3773" t="s">
        <v>314</v>
      </c>
      <c r="I3773" t="s">
        <v>582</v>
      </c>
      <c r="J3773" t="s">
        <v>246</v>
      </c>
      <c r="K3773" t="s">
        <v>3079</v>
      </c>
      <c r="L3773" t="s">
        <v>247</v>
      </c>
      <c r="M3773">
        <v>11904000</v>
      </c>
      <c r="N3773">
        <v>0</v>
      </c>
      <c r="O3773">
        <v>11904000</v>
      </c>
      <c r="P3773">
        <v>0</v>
      </c>
      <c r="Q3773" t="s">
        <v>8462</v>
      </c>
      <c r="R3773" t="s">
        <v>3326</v>
      </c>
      <c r="S3773" t="s">
        <v>8463</v>
      </c>
      <c r="T3773" t="s">
        <v>3085</v>
      </c>
      <c r="U3773" t="s">
        <v>8464</v>
      </c>
      <c r="V3773" t="s">
        <v>8465</v>
      </c>
      <c r="W3773" t="s">
        <v>3085</v>
      </c>
      <c r="X3773" t="str">
        <f t="shared" si="58"/>
        <v>Funcionamiento</v>
      </c>
      <c r="Y3773" t="s">
        <v>8183</v>
      </c>
    </row>
    <row r="3774" spans="1:25">
      <c r="A3774" t="s">
        <v>3326</v>
      </c>
      <c r="B3774" t="s">
        <v>4438</v>
      </c>
      <c r="C3774" t="s">
        <v>8461</v>
      </c>
      <c r="D3774" t="s">
        <v>3076</v>
      </c>
      <c r="E3774" t="s">
        <v>3077</v>
      </c>
      <c r="F3774" t="s">
        <v>8182</v>
      </c>
      <c r="G3774" t="s">
        <v>8183</v>
      </c>
      <c r="H3774" t="s">
        <v>322</v>
      </c>
      <c r="I3774" t="s">
        <v>323</v>
      </c>
      <c r="J3774" t="s">
        <v>246</v>
      </c>
      <c r="K3774" t="s">
        <v>3079</v>
      </c>
      <c r="L3774" t="s">
        <v>247</v>
      </c>
      <c r="M3774">
        <v>3046200</v>
      </c>
      <c r="N3774">
        <v>0</v>
      </c>
      <c r="O3774">
        <v>3046200</v>
      </c>
      <c r="P3774">
        <v>0</v>
      </c>
      <c r="Q3774" t="s">
        <v>8462</v>
      </c>
      <c r="R3774" t="s">
        <v>3326</v>
      </c>
      <c r="S3774" t="s">
        <v>8463</v>
      </c>
      <c r="T3774" t="s">
        <v>3085</v>
      </c>
      <c r="U3774" t="s">
        <v>8464</v>
      </c>
      <c r="V3774" t="s">
        <v>8465</v>
      </c>
      <c r="W3774" t="s">
        <v>3085</v>
      </c>
      <c r="X3774" t="str">
        <f t="shared" si="58"/>
        <v>Funcionamiento</v>
      </c>
      <c r="Y3774" t="s">
        <v>8183</v>
      </c>
    </row>
    <row r="3775" spans="1:25">
      <c r="A3775" t="s">
        <v>3326</v>
      </c>
      <c r="B3775" t="s">
        <v>4438</v>
      </c>
      <c r="C3775" t="s">
        <v>8461</v>
      </c>
      <c r="D3775" t="s">
        <v>3076</v>
      </c>
      <c r="E3775" t="s">
        <v>3077</v>
      </c>
      <c r="F3775" t="s">
        <v>8182</v>
      </c>
      <c r="G3775" t="s">
        <v>8183</v>
      </c>
      <c r="H3775" t="s">
        <v>324</v>
      </c>
      <c r="I3775" t="s">
        <v>325</v>
      </c>
      <c r="J3775" t="s">
        <v>246</v>
      </c>
      <c r="K3775" t="s">
        <v>3079</v>
      </c>
      <c r="L3775" t="s">
        <v>247</v>
      </c>
      <c r="M3775">
        <v>2031100</v>
      </c>
      <c r="N3775">
        <v>0</v>
      </c>
      <c r="O3775">
        <v>2031100</v>
      </c>
      <c r="P3775">
        <v>0</v>
      </c>
      <c r="Q3775" t="s">
        <v>8462</v>
      </c>
      <c r="R3775" t="s">
        <v>3326</v>
      </c>
      <c r="S3775" t="s">
        <v>8463</v>
      </c>
      <c r="T3775" t="s">
        <v>3085</v>
      </c>
      <c r="U3775" t="s">
        <v>8464</v>
      </c>
      <c r="V3775" t="s">
        <v>8465</v>
      </c>
      <c r="W3775" t="s">
        <v>3085</v>
      </c>
      <c r="X3775" t="str">
        <f t="shared" si="58"/>
        <v>Funcionamiento</v>
      </c>
      <c r="Y3775" t="s">
        <v>8183</v>
      </c>
    </row>
    <row r="3776" spans="1:25">
      <c r="A3776" t="s">
        <v>3326</v>
      </c>
      <c r="B3776" t="s">
        <v>4438</v>
      </c>
      <c r="C3776" t="s">
        <v>8461</v>
      </c>
      <c r="D3776" t="s">
        <v>3076</v>
      </c>
      <c r="E3776" t="s">
        <v>3077</v>
      </c>
      <c r="F3776" t="s">
        <v>8182</v>
      </c>
      <c r="G3776" t="s">
        <v>8183</v>
      </c>
      <c r="H3776" t="s">
        <v>316</v>
      </c>
      <c r="I3776" t="s">
        <v>583</v>
      </c>
      <c r="J3776" t="s">
        <v>246</v>
      </c>
      <c r="K3776" t="s">
        <v>3079</v>
      </c>
      <c r="L3776" t="s">
        <v>247</v>
      </c>
      <c r="M3776">
        <v>4698600</v>
      </c>
      <c r="N3776">
        <v>0</v>
      </c>
      <c r="O3776">
        <v>4698600</v>
      </c>
      <c r="P3776">
        <v>0</v>
      </c>
      <c r="Q3776" t="s">
        <v>8462</v>
      </c>
      <c r="R3776" t="s">
        <v>3326</v>
      </c>
      <c r="S3776" t="s">
        <v>8463</v>
      </c>
      <c r="T3776" t="s">
        <v>3085</v>
      </c>
      <c r="U3776" t="s">
        <v>8464</v>
      </c>
      <c r="V3776" t="s">
        <v>8465</v>
      </c>
      <c r="W3776" t="s">
        <v>3085</v>
      </c>
      <c r="X3776" t="str">
        <f t="shared" si="58"/>
        <v>Funcionamiento</v>
      </c>
      <c r="Y3776" t="s">
        <v>8183</v>
      </c>
    </row>
    <row r="3777" spans="1:25">
      <c r="A3777" t="s">
        <v>3326</v>
      </c>
      <c r="B3777" t="s">
        <v>4438</v>
      </c>
      <c r="C3777" t="s">
        <v>8461</v>
      </c>
      <c r="D3777" t="s">
        <v>3076</v>
      </c>
      <c r="E3777" t="s">
        <v>3077</v>
      </c>
      <c r="F3777" t="s">
        <v>8182</v>
      </c>
      <c r="G3777" t="s">
        <v>8183</v>
      </c>
      <c r="H3777" t="s">
        <v>320</v>
      </c>
      <c r="I3777" t="s">
        <v>321</v>
      </c>
      <c r="J3777" t="s">
        <v>246</v>
      </c>
      <c r="K3777" t="s">
        <v>3079</v>
      </c>
      <c r="L3777" t="s">
        <v>247</v>
      </c>
      <c r="M3777">
        <v>663000</v>
      </c>
      <c r="N3777">
        <v>0</v>
      </c>
      <c r="O3777">
        <v>663000</v>
      </c>
      <c r="P3777">
        <v>0</v>
      </c>
      <c r="Q3777" t="s">
        <v>8462</v>
      </c>
      <c r="R3777" t="s">
        <v>3326</v>
      </c>
      <c r="S3777" t="s">
        <v>8463</v>
      </c>
      <c r="T3777" t="s">
        <v>3085</v>
      </c>
      <c r="U3777" t="s">
        <v>8464</v>
      </c>
      <c r="V3777" t="s">
        <v>8465</v>
      </c>
      <c r="W3777" t="s">
        <v>3085</v>
      </c>
      <c r="X3777" t="str">
        <f t="shared" si="58"/>
        <v>Funcionamiento</v>
      </c>
      <c r="Y3777" t="s">
        <v>8183</v>
      </c>
    </row>
    <row r="3778" spans="1:25">
      <c r="A3778" t="s">
        <v>3311</v>
      </c>
      <c r="B3778" t="s">
        <v>3888</v>
      </c>
      <c r="C3778" t="s">
        <v>8466</v>
      </c>
      <c r="D3778" t="s">
        <v>3076</v>
      </c>
      <c r="E3778" t="s">
        <v>3077</v>
      </c>
      <c r="F3778" t="s">
        <v>8182</v>
      </c>
      <c r="G3778" t="s">
        <v>8183</v>
      </c>
      <c r="H3778" t="s">
        <v>338</v>
      </c>
      <c r="I3778" t="s">
        <v>339</v>
      </c>
      <c r="J3778" t="s">
        <v>246</v>
      </c>
      <c r="K3778" t="s">
        <v>3079</v>
      </c>
      <c r="L3778" t="s">
        <v>247</v>
      </c>
      <c r="M3778">
        <v>1957500</v>
      </c>
      <c r="N3778">
        <v>0</v>
      </c>
      <c r="O3778">
        <v>1957500</v>
      </c>
      <c r="P3778">
        <v>0</v>
      </c>
      <c r="Q3778" t="s">
        <v>8467</v>
      </c>
      <c r="R3778" t="s">
        <v>3311</v>
      </c>
      <c r="S3778" t="s">
        <v>8468</v>
      </c>
      <c r="T3778" t="s">
        <v>8469</v>
      </c>
      <c r="U3778" t="s">
        <v>8470</v>
      </c>
      <c r="V3778" t="s">
        <v>8471</v>
      </c>
      <c r="W3778" t="s">
        <v>3085</v>
      </c>
      <c r="X3778" t="str">
        <f t="shared" ref="X3778:X3841" si="59">IF(LEFT(H3778,1)="C","Inversión","Funcionamiento")</f>
        <v>Funcionamiento</v>
      </c>
      <c r="Y3778" t="s">
        <v>8183</v>
      </c>
    </row>
    <row r="3779" spans="1:25">
      <c r="A3779" t="s">
        <v>3073</v>
      </c>
      <c r="B3779" t="s">
        <v>3522</v>
      </c>
      <c r="C3779" t="s">
        <v>8472</v>
      </c>
      <c r="D3779" t="s">
        <v>3076</v>
      </c>
      <c r="E3779" t="s">
        <v>3077</v>
      </c>
      <c r="F3779" t="s">
        <v>8473</v>
      </c>
      <c r="G3779" t="s">
        <v>8474</v>
      </c>
      <c r="H3779" t="s">
        <v>340</v>
      </c>
      <c r="I3779" t="s">
        <v>341</v>
      </c>
      <c r="J3779" t="s">
        <v>246</v>
      </c>
      <c r="K3779" t="s">
        <v>3079</v>
      </c>
      <c r="L3779" t="s">
        <v>247</v>
      </c>
      <c r="M3779">
        <v>45000000</v>
      </c>
      <c r="N3779">
        <v>13718296</v>
      </c>
      <c r="O3779">
        <v>58718296</v>
      </c>
      <c r="P3779">
        <v>0</v>
      </c>
      <c r="Q3779" t="s">
        <v>8475</v>
      </c>
      <c r="R3779" t="s">
        <v>3073</v>
      </c>
      <c r="S3779" t="s">
        <v>8476</v>
      </c>
      <c r="T3779" t="s">
        <v>8477</v>
      </c>
      <c r="U3779" t="s">
        <v>8478</v>
      </c>
      <c r="V3779" t="s">
        <v>8479</v>
      </c>
      <c r="W3779" t="s">
        <v>3085</v>
      </c>
      <c r="X3779" t="str">
        <f t="shared" si="59"/>
        <v>Funcionamiento</v>
      </c>
      <c r="Y3779" t="s">
        <v>8474</v>
      </c>
    </row>
    <row r="3780" spans="1:25">
      <c r="A3780" t="s">
        <v>3073</v>
      </c>
      <c r="B3780" t="s">
        <v>3522</v>
      </c>
      <c r="C3780" t="s">
        <v>8472</v>
      </c>
      <c r="D3780" t="s">
        <v>3076</v>
      </c>
      <c r="E3780" t="s">
        <v>3077</v>
      </c>
      <c r="F3780" t="s">
        <v>8473</v>
      </c>
      <c r="G3780" t="s">
        <v>8474</v>
      </c>
      <c r="H3780" t="s">
        <v>344</v>
      </c>
      <c r="I3780" t="s">
        <v>345</v>
      </c>
      <c r="J3780" t="s">
        <v>246</v>
      </c>
      <c r="K3780" t="s">
        <v>3079</v>
      </c>
      <c r="L3780" t="s">
        <v>247</v>
      </c>
      <c r="M3780">
        <v>3000000</v>
      </c>
      <c r="N3780">
        <v>560759</v>
      </c>
      <c r="O3780">
        <v>3560759</v>
      </c>
      <c r="P3780">
        <v>0</v>
      </c>
      <c r="Q3780" t="s">
        <v>8475</v>
      </c>
      <c r="R3780" t="s">
        <v>3073</v>
      </c>
      <c r="S3780" t="s">
        <v>8476</v>
      </c>
      <c r="T3780" t="s">
        <v>8477</v>
      </c>
      <c r="U3780" t="s">
        <v>8478</v>
      </c>
      <c r="V3780" t="s">
        <v>8479</v>
      </c>
      <c r="W3780" t="s">
        <v>3085</v>
      </c>
      <c r="X3780" t="str">
        <f t="shared" si="59"/>
        <v>Funcionamiento</v>
      </c>
      <c r="Y3780" t="s">
        <v>8474</v>
      </c>
    </row>
    <row r="3781" spans="1:25">
      <c r="A3781" t="s">
        <v>3086</v>
      </c>
      <c r="B3781" t="s">
        <v>3522</v>
      </c>
      <c r="C3781" t="s">
        <v>8480</v>
      </c>
      <c r="D3781" t="s">
        <v>3076</v>
      </c>
      <c r="E3781" t="s">
        <v>3399</v>
      </c>
      <c r="F3781" t="s">
        <v>8473</v>
      </c>
      <c r="G3781" t="s">
        <v>8474</v>
      </c>
      <c r="H3781" t="s">
        <v>382</v>
      </c>
      <c r="I3781" t="s">
        <v>383</v>
      </c>
      <c r="J3781" t="s">
        <v>246</v>
      </c>
      <c r="K3781" t="s">
        <v>3079</v>
      </c>
      <c r="L3781" t="s">
        <v>247</v>
      </c>
      <c r="M3781">
        <v>29314800</v>
      </c>
      <c r="N3781">
        <v>-29314800</v>
      </c>
      <c r="O3781">
        <v>0</v>
      </c>
      <c r="P3781">
        <v>0</v>
      </c>
      <c r="Q3781" t="s">
        <v>8481</v>
      </c>
      <c r="R3781" t="s">
        <v>3086</v>
      </c>
      <c r="S3781" t="s">
        <v>4802</v>
      </c>
      <c r="T3781" t="s">
        <v>3085</v>
      </c>
      <c r="U3781" t="s">
        <v>3085</v>
      </c>
      <c r="V3781" t="s">
        <v>3085</v>
      </c>
      <c r="W3781" t="s">
        <v>3085</v>
      </c>
      <c r="X3781" t="str">
        <f t="shared" si="59"/>
        <v>Funcionamiento</v>
      </c>
      <c r="Y3781" t="s">
        <v>8474</v>
      </c>
    </row>
    <row r="3782" spans="1:25">
      <c r="A3782" t="s">
        <v>3093</v>
      </c>
      <c r="B3782" t="s">
        <v>3522</v>
      </c>
      <c r="C3782" t="s">
        <v>8482</v>
      </c>
      <c r="D3782" t="s">
        <v>3076</v>
      </c>
      <c r="E3782" t="s">
        <v>3077</v>
      </c>
      <c r="F3782" t="s">
        <v>8473</v>
      </c>
      <c r="G3782" t="s">
        <v>8474</v>
      </c>
      <c r="H3782" t="s">
        <v>342</v>
      </c>
      <c r="I3782" t="s">
        <v>343</v>
      </c>
      <c r="J3782" t="s">
        <v>246</v>
      </c>
      <c r="K3782" t="s">
        <v>3079</v>
      </c>
      <c r="L3782" t="s">
        <v>247</v>
      </c>
      <c r="M3782">
        <v>7800000</v>
      </c>
      <c r="N3782">
        <v>-3114218</v>
      </c>
      <c r="O3782">
        <v>4685782</v>
      </c>
      <c r="P3782">
        <v>0</v>
      </c>
      <c r="Q3782" t="s">
        <v>8483</v>
      </c>
      <c r="R3782" t="s">
        <v>3093</v>
      </c>
      <c r="S3782" t="s">
        <v>8484</v>
      </c>
      <c r="T3782" t="s">
        <v>8485</v>
      </c>
      <c r="U3782" t="s">
        <v>8486</v>
      </c>
      <c r="V3782" t="s">
        <v>8487</v>
      </c>
      <c r="W3782" t="s">
        <v>3085</v>
      </c>
      <c r="X3782" t="str">
        <f t="shared" si="59"/>
        <v>Funcionamiento</v>
      </c>
      <c r="Y3782" t="s">
        <v>8474</v>
      </c>
    </row>
    <row r="3783" spans="1:25">
      <c r="A3783" t="s">
        <v>3100</v>
      </c>
      <c r="B3783" t="s">
        <v>4168</v>
      </c>
      <c r="C3783" t="s">
        <v>8488</v>
      </c>
      <c r="D3783" t="s">
        <v>3076</v>
      </c>
      <c r="E3783" t="s">
        <v>3077</v>
      </c>
      <c r="F3783" t="s">
        <v>8473</v>
      </c>
      <c r="G3783" t="s">
        <v>8474</v>
      </c>
      <c r="H3783" t="s">
        <v>360</v>
      </c>
      <c r="I3783" t="s">
        <v>361</v>
      </c>
      <c r="J3783" t="s">
        <v>246</v>
      </c>
      <c r="K3783" t="s">
        <v>3079</v>
      </c>
      <c r="L3783" t="s">
        <v>247</v>
      </c>
      <c r="M3783">
        <v>29314800</v>
      </c>
      <c r="N3783">
        <v>-1698264</v>
      </c>
      <c r="O3783">
        <v>27616536</v>
      </c>
      <c r="P3783">
        <v>0</v>
      </c>
      <c r="Q3783" t="s">
        <v>8489</v>
      </c>
      <c r="R3783" t="s">
        <v>3100</v>
      </c>
      <c r="S3783" t="s">
        <v>8490</v>
      </c>
      <c r="T3783" t="s">
        <v>8491</v>
      </c>
      <c r="U3783" t="s">
        <v>8492</v>
      </c>
      <c r="V3783" t="s">
        <v>8493</v>
      </c>
      <c r="W3783" t="s">
        <v>3085</v>
      </c>
      <c r="X3783" t="str">
        <f t="shared" si="59"/>
        <v>Funcionamiento</v>
      </c>
      <c r="Y3783" t="s">
        <v>8474</v>
      </c>
    </row>
    <row r="3784" spans="1:25">
      <c r="A3784" t="s">
        <v>3107</v>
      </c>
      <c r="B3784" t="s">
        <v>3108</v>
      </c>
      <c r="C3784" t="s">
        <v>8494</v>
      </c>
      <c r="D3784" t="s">
        <v>3076</v>
      </c>
      <c r="E3784" t="s">
        <v>3077</v>
      </c>
      <c r="F3784" t="s">
        <v>8473</v>
      </c>
      <c r="G3784" t="s">
        <v>8474</v>
      </c>
      <c r="H3784" t="s">
        <v>350</v>
      </c>
      <c r="I3784" t="s">
        <v>351</v>
      </c>
      <c r="J3784" t="s">
        <v>246</v>
      </c>
      <c r="K3784" t="s">
        <v>3079</v>
      </c>
      <c r="L3784" t="s">
        <v>247</v>
      </c>
      <c r="M3784">
        <v>27770000</v>
      </c>
      <c r="N3784">
        <v>0</v>
      </c>
      <c r="O3784">
        <v>27770000</v>
      </c>
      <c r="P3784">
        <v>0</v>
      </c>
      <c r="Q3784" t="s">
        <v>8495</v>
      </c>
      <c r="R3784" t="s">
        <v>3107</v>
      </c>
      <c r="S3784" t="s">
        <v>8496</v>
      </c>
      <c r="T3784" t="s">
        <v>4487</v>
      </c>
      <c r="U3784" t="s">
        <v>4487</v>
      </c>
      <c r="V3784" t="s">
        <v>8497</v>
      </c>
      <c r="W3784" t="s">
        <v>3085</v>
      </c>
      <c r="X3784" t="str">
        <f t="shared" si="59"/>
        <v>Funcionamiento</v>
      </c>
      <c r="Y3784" t="s">
        <v>8474</v>
      </c>
    </row>
    <row r="3785" spans="1:25">
      <c r="A3785" t="s">
        <v>3111</v>
      </c>
      <c r="B3785" t="s">
        <v>3535</v>
      </c>
      <c r="C3785" t="s">
        <v>8498</v>
      </c>
      <c r="D3785" t="s">
        <v>3076</v>
      </c>
      <c r="E3785" t="s">
        <v>3077</v>
      </c>
      <c r="F3785" t="s">
        <v>8473</v>
      </c>
      <c r="G3785" t="s">
        <v>8474</v>
      </c>
      <c r="H3785" t="s">
        <v>348</v>
      </c>
      <c r="I3785" t="s">
        <v>349</v>
      </c>
      <c r="J3785" t="s">
        <v>246</v>
      </c>
      <c r="K3785" t="s">
        <v>3079</v>
      </c>
      <c r="L3785" t="s">
        <v>247</v>
      </c>
      <c r="M3785">
        <v>0</v>
      </c>
      <c r="N3785">
        <v>369968</v>
      </c>
      <c r="O3785">
        <v>369968</v>
      </c>
      <c r="P3785">
        <v>0</v>
      </c>
      <c r="Q3785" t="s">
        <v>8499</v>
      </c>
      <c r="R3785" t="s">
        <v>3111</v>
      </c>
      <c r="S3785" t="s">
        <v>3138</v>
      </c>
      <c r="T3785" t="s">
        <v>3085</v>
      </c>
      <c r="U3785" t="s">
        <v>8500</v>
      </c>
      <c r="V3785" t="s">
        <v>8501</v>
      </c>
      <c r="W3785" t="s">
        <v>3085</v>
      </c>
      <c r="X3785" t="str">
        <f t="shared" si="59"/>
        <v>Funcionamiento</v>
      </c>
      <c r="Y3785" t="s">
        <v>8474</v>
      </c>
    </row>
    <row r="3786" spans="1:25">
      <c r="A3786" t="s">
        <v>3111</v>
      </c>
      <c r="B3786" t="s">
        <v>3535</v>
      </c>
      <c r="C3786" t="s">
        <v>8498</v>
      </c>
      <c r="D3786" t="s">
        <v>3076</v>
      </c>
      <c r="E3786" t="s">
        <v>3077</v>
      </c>
      <c r="F3786" t="s">
        <v>8473</v>
      </c>
      <c r="G3786" t="s">
        <v>8474</v>
      </c>
      <c r="H3786" t="s">
        <v>405</v>
      </c>
      <c r="I3786" t="s">
        <v>406</v>
      </c>
      <c r="J3786" t="s">
        <v>246</v>
      </c>
      <c r="K3786" t="s">
        <v>3079</v>
      </c>
      <c r="L3786" t="s">
        <v>247</v>
      </c>
      <c r="M3786">
        <v>0</v>
      </c>
      <c r="N3786">
        <v>3876236</v>
      </c>
      <c r="O3786">
        <v>3876236</v>
      </c>
      <c r="P3786">
        <v>0</v>
      </c>
      <c r="Q3786" t="s">
        <v>8499</v>
      </c>
      <c r="R3786" t="s">
        <v>3111</v>
      </c>
      <c r="S3786" t="s">
        <v>3138</v>
      </c>
      <c r="T3786" t="s">
        <v>3085</v>
      </c>
      <c r="U3786" t="s">
        <v>8500</v>
      </c>
      <c r="V3786" t="s">
        <v>8501</v>
      </c>
      <c r="W3786" t="s">
        <v>3085</v>
      </c>
      <c r="X3786" t="str">
        <f t="shared" si="59"/>
        <v>Funcionamiento</v>
      </c>
      <c r="Y3786" t="s">
        <v>8474</v>
      </c>
    </row>
    <row r="3787" spans="1:25">
      <c r="A3787" t="s">
        <v>3111</v>
      </c>
      <c r="B3787" t="s">
        <v>3535</v>
      </c>
      <c r="C3787" t="s">
        <v>8498</v>
      </c>
      <c r="D3787" t="s">
        <v>3076</v>
      </c>
      <c r="E3787" t="s">
        <v>3077</v>
      </c>
      <c r="F3787" t="s">
        <v>8473</v>
      </c>
      <c r="G3787" t="s">
        <v>8474</v>
      </c>
      <c r="H3787" t="s">
        <v>292</v>
      </c>
      <c r="I3787" t="s">
        <v>293</v>
      </c>
      <c r="J3787" t="s">
        <v>246</v>
      </c>
      <c r="K3787" t="s">
        <v>3079</v>
      </c>
      <c r="L3787" t="s">
        <v>247</v>
      </c>
      <c r="M3787">
        <v>66540465</v>
      </c>
      <c r="N3787">
        <v>514650</v>
      </c>
      <c r="O3787">
        <v>67055115</v>
      </c>
      <c r="P3787">
        <v>0</v>
      </c>
      <c r="Q3787" t="s">
        <v>8499</v>
      </c>
      <c r="R3787" t="s">
        <v>3111</v>
      </c>
      <c r="S3787" t="s">
        <v>3138</v>
      </c>
      <c r="T3787" t="s">
        <v>3085</v>
      </c>
      <c r="U3787" t="s">
        <v>8500</v>
      </c>
      <c r="V3787" t="s">
        <v>8501</v>
      </c>
      <c r="W3787" t="s">
        <v>3085</v>
      </c>
      <c r="X3787" t="str">
        <f t="shared" si="59"/>
        <v>Funcionamiento</v>
      </c>
      <c r="Y3787" t="s">
        <v>8474</v>
      </c>
    </row>
    <row r="3788" spans="1:25">
      <c r="A3788" t="s">
        <v>3111</v>
      </c>
      <c r="B3788" t="s">
        <v>3535</v>
      </c>
      <c r="C3788" t="s">
        <v>8498</v>
      </c>
      <c r="D3788" t="s">
        <v>3076</v>
      </c>
      <c r="E3788" t="s">
        <v>3077</v>
      </c>
      <c r="F3788" t="s">
        <v>8473</v>
      </c>
      <c r="G3788" t="s">
        <v>8474</v>
      </c>
      <c r="H3788" t="s">
        <v>303</v>
      </c>
      <c r="I3788" t="s">
        <v>305</v>
      </c>
      <c r="J3788" t="s">
        <v>246</v>
      </c>
      <c r="K3788" t="s">
        <v>3079</v>
      </c>
      <c r="L3788" t="s">
        <v>247</v>
      </c>
      <c r="M3788">
        <v>1507702</v>
      </c>
      <c r="N3788">
        <v>0</v>
      </c>
      <c r="O3788">
        <v>1507702</v>
      </c>
      <c r="P3788">
        <v>0</v>
      </c>
      <c r="Q3788" t="s">
        <v>8499</v>
      </c>
      <c r="R3788" t="s">
        <v>3111</v>
      </c>
      <c r="S3788" t="s">
        <v>3138</v>
      </c>
      <c r="T3788" t="s">
        <v>3085</v>
      </c>
      <c r="U3788" t="s">
        <v>8500</v>
      </c>
      <c r="V3788" t="s">
        <v>8501</v>
      </c>
      <c r="W3788" t="s">
        <v>3085</v>
      </c>
      <c r="X3788" t="str">
        <f t="shared" si="59"/>
        <v>Funcionamiento</v>
      </c>
      <c r="Y3788" t="s">
        <v>8474</v>
      </c>
    </row>
    <row r="3789" spans="1:25">
      <c r="A3789" t="s">
        <v>3111</v>
      </c>
      <c r="B3789" t="s">
        <v>3535</v>
      </c>
      <c r="C3789" t="s">
        <v>8498</v>
      </c>
      <c r="D3789" t="s">
        <v>3076</v>
      </c>
      <c r="E3789" t="s">
        <v>3077</v>
      </c>
      <c r="F3789" t="s">
        <v>8473</v>
      </c>
      <c r="G3789" t="s">
        <v>8474</v>
      </c>
      <c r="H3789" t="s">
        <v>294</v>
      </c>
      <c r="I3789" t="s">
        <v>296</v>
      </c>
      <c r="J3789" t="s">
        <v>246</v>
      </c>
      <c r="K3789" t="s">
        <v>3079</v>
      </c>
      <c r="L3789" t="s">
        <v>247</v>
      </c>
      <c r="M3789">
        <v>1756391</v>
      </c>
      <c r="N3789">
        <v>23056</v>
      </c>
      <c r="O3789">
        <v>1779447</v>
      </c>
      <c r="P3789">
        <v>0</v>
      </c>
      <c r="Q3789" t="s">
        <v>8499</v>
      </c>
      <c r="R3789" t="s">
        <v>3111</v>
      </c>
      <c r="S3789" t="s">
        <v>3138</v>
      </c>
      <c r="T3789" t="s">
        <v>3085</v>
      </c>
      <c r="U3789" t="s">
        <v>8500</v>
      </c>
      <c r="V3789" t="s">
        <v>8501</v>
      </c>
      <c r="W3789" t="s">
        <v>3085</v>
      </c>
      <c r="X3789" t="str">
        <f t="shared" si="59"/>
        <v>Funcionamiento</v>
      </c>
      <c r="Y3789" t="s">
        <v>8474</v>
      </c>
    </row>
    <row r="3790" spans="1:25">
      <c r="A3790" t="s">
        <v>3111</v>
      </c>
      <c r="B3790" t="s">
        <v>3535</v>
      </c>
      <c r="C3790" t="s">
        <v>8498</v>
      </c>
      <c r="D3790" t="s">
        <v>3076</v>
      </c>
      <c r="E3790" t="s">
        <v>3077</v>
      </c>
      <c r="F3790" t="s">
        <v>8473</v>
      </c>
      <c r="G3790" t="s">
        <v>8474</v>
      </c>
      <c r="H3790" t="s">
        <v>331</v>
      </c>
      <c r="I3790" t="s">
        <v>587</v>
      </c>
      <c r="J3790" t="s">
        <v>246</v>
      </c>
      <c r="K3790" t="s">
        <v>3079</v>
      </c>
      <c r="L3790" t="s">
        <v>247</v>
      </c>
      <c r="M3790">
        <v>8100505</v>
      </c>
      <c r="N3790">
        <v>0</v>
      </c>
      <c r="O3790">
        <v>8100505</v>
      </c>
      <c r="P3790">
        <v>0</v>
      </c>
      <c r="Q3790" t="s">
        <v>8499</v>
      </c>
      <c r="R3790" t="s">
        <v>3111</v>
      </c>
      <c r="S3790" t="s">
        <v>3138</v>
      </c>
      <c r="T3790" t="s">
        <v>3085</v>
      </c>
      <c r="U3790" t="s">
        <v>8500</v>
      </c>
      <c r="V3790" t="s">
        <v>8501</v>
      </c>
      <c r="W3790" t="s">
        <v>3085</v>
      </c>
      <c r="X3790" t="str">
        <f t="shared" si="59"/>
        <v>Funcionamiento</v>
      </c>
      <c r="Y3790" t="s">
        <v>8474</v>
      </c>
    </row>
    <row r="3791" spans="1:25">
      <c r="A3791" t="s">
        <v>3111</v>
      </c>
      <c r="B3791" t="s">
        <v>3535</v>
      </c>
      <c r="C3791" t="s">
        <v>8498</v>
      </c>
      <c r="D3791" t="s">
        <v>3076</v>
      </c>
      <c r="E3791" t="s">
        <v>3077</v>
      </c>
      <c r="F3791" t="s">
        <v>8473</v>
      </c>
      <c r="G3791" t="s">
        <v>8474</v>
      </c>
      <c r="H3791" t="s">
        <v>336</v>
      </c>
      <c r="I3791" t="s">
        <v>337</v>
      </c>
      <c r="J3791" t="s">
        <v>246</v>
      </c>
      <c r="K3791" t="s">
        <v>3079</v>
      </c>
      <c r="L3791" t="s">
        <v>247</v>
      </c>
      <c r="M3791">
        <v>2240265</v>
      </c>
      <c r="N3791">
        <v>0</v>
      </c>
      <c r="O3791">
        <v>2240265</v>
      </c>
      <c r="P3791">
        <v>0</v>
      </c>
      <c r="Q3791" t="s">
        <v>8499</v>
      </c>
      <c r="R3791" t="s">
        <v>3111</v>
      </c>
      <c r="S3791" t="s">
        <v>3138</v>
      </c>
      <c r="T3791" t="s">
        <v>3085</v>
      </c>
      <c r="U3791" t="s">
        <v>8500</v>
      </c>
      <c r="V3791" t="s">
        <v>8501</v>
      </c>
      <c r="W3791" t="s">
        <v>3085</v>
      </c>
      <c r="X3791" t="str">
        <f t="shared" si="59"/>
        <v>Funcionamiento</v>
      </c>
      <c r="Y3791" t="s">
        <v>8474</v>
      </c>
    </row>
    <row r="3792" spans="1:25">
      <c r="A3792" t="s">
        <v>3111</v>
      </c>
      <c r="B3792" t="s">
        <v>3535</v>
      </c>
      <c r="C3792" t="s">
        <v>8498</v>
      </c>
      <c r="D3792" t="s">
        <v>3076</v>
      </c>
      <c r="E3792" t="s">
        <v>3077</v>
      </c>
      <c r="F3792" t="s">
        <v>8473</v>
      </c>
      <c r="G3792" t="s">
        <v>8474</v>
      </c>
      <c r="H3792" t="s">
        <v>309</v>
      </c>
      <c r="I3792" t="s">
        <v>311</v>
      </c>
      <c r="J3792" t="s">
        <v>246</v>
      </c>
      <c r="K3792" t="s">
        <v>3079</v>
      </c>
      <c r="L3792" t="s">
        <v>247</v>
      </c>
      <c r="M3792">
        <v>8151699</v>
      </c>
      <c r="N3792">
        <v>0</v>
      </c>
      <c r="O3792">
        <v>8151699</v>
      </c>
      <c r="P3792">
        <v>0</v>
      </c>
      <c r="Q3792" t="s">
        <v>8499</v>
      </c>
      <c r="R3792" t="s">
        <v>3111</v>
      </c>
      <c r="S3792" t="s">
        <v>3138</v>
      </c>
      <c r="T3792" t="s">
        <v>3085</v>
      </c>
      <c r="U3792" t="s">
        <v>8500</v>
      </c>
      <c r="V3792" t="s">
        <v>8501</v>
      </c>
      <c r="W3792" t="s">
        <v>3085</v>
      </c>
      <c r="X3792" t="str">
        <f t="shared" si="59"/>
        <v>Funcionamiento</v>
      </c>
      <c r="Y3792" t="s">
        <v>8474</v>
      </c>
    </row>
    <row r="3793" spans="1:25">
      <c r="A3793" t="s">
        <v>3111</v>
      </c>
      <c r="B3793" t="s">
        <v>3535</v>
      </c>
      <c r="C3793" t="s">
        <v>8498</v>
      </c>
      <c r="D3793" t="s">
        <v>3076</v>
      </c>
      <c r="E3793" t="s">
        <v>3077</v>
      </c>
      <c r="F3793" t="s">
        <v>8473</v>
      </c>
      <c r="G3793" t="s">
        <v>8474</v>
      </c>
      <c r="H3793" t="s">
        <v>333</v>
      </c>
      <c r="I3793" t="s">
        <v>335</v>
      </c>
      <c r="J3793" t="s">
        <v>246</v>
      </c>
      <c r="K3793" t="s">
        <v>3079</v>
      </c>
      <c r="L3793" t="s">
        <v>247</v>
      </c>
      <c r="M3793">
        <v>737581</v>
      </c>
      <c r="N3793">
        <v>0</v>
      </c>
      <c r="O3793">
        <v>737581</v>
      </c>
      <c r="P3793">
        <v>0</v>
      </c>
      <c r="Q3793" t="s">
        <v>8499</v>
      </c>
      <c r="R3793" t="s">
        <v>3111</v>
      </c>
      <c r="S3793" t="s">
        <v>3138</v>
      </c>
      <c r="T3793" t="s">
        <v>3085</v>
      </c>
      <c r="U3793" t="s">
        <v>8500</v>
      </c>
      <c r="V3793" t="s">
        <v>8501</v>
      </c>
      <c r="W3793" t="s">
        <v>3085</v>
      </c>
      <c r="X3793" t="str">
        <f t="shared" si="59"/>
        <v>Funcionamiento</v>
      </c>
      <c r="Y3793" t="s">
        <v>8474</v>
      </c>
    </row>
    <row r="3794" spans="1:25">
      <c r="A3794" t="s">
        <v>3111</v>
      </c>
      <c r="B3794" t="s">
        <v>3535</v>
      </c>
      <c r="C3794" t="s">
        <v>8498</v>
      </c>
      <c r="D3794" t="s">
        <v>3076</v>
      </c>
      <c r="E3794" t="s">
        <v>3077</v>
      </c>
      <c r="F3794" t="s">
        <v>8473</v>
      </c>
      <c r="G3794" t="s">
        <v>8474</v>
      </c>
      <c r="H3794" t="s">
        <v>297</v>
      </c>
      <c r="I3794" t="s">
        <v>299</v>
      </c>
      <c r="J3794" t="s">
        <v>246</v>
      </c>
      <c r="K3794" t="s">
        <v>3079</v>
      </c>
      <c r="L3794" t="s">
        <v>247</v>
      </c>
      <c r="M3794">
        <v>2478781</v>
      </c>
      <c r="N3794">
        <v>37713</v>
      </c>
      <c r="O3794">
        <v>2516494</v>
      </c>
      <c r="P3794">
        <v>0</v>
      </c>
      <c r="Q3794" t="s">
        <v>8499</v>
      </c>
      <c r="R3794" t="s">
        <v>3111</v>
      </c>
      <c r="S3794" t="s">
        <v>3138</v>
      </c>
      <c r="T3794" t="s">
        <v>3085</v>
      </c>
      <c r="U3794" t="s">
        <v>8500</v>
      </c>
      <c r="V3794" t="s">
        <v>8501</v>
      </c>
      <c r="W3794" t="s">
        <v>3085</v>
      </c>
      <c r="X3794" t="str">
        <f t="shared" si="59"/>
        <v>Funcionamiento</v>
      </c>
      <c r="Y3794" t="s">
        <v>8474</v>
      </c>
    </row>
    <row r="3795" spans="1:25">
      <c r="A3795" t="s">
        <v>3117</v>
      </c>
      <c r="B3795" t="s">
        <v>4468</v>
      </c>
      <c r="C3795" t="s">
        <v>8502</v>
      </c>
      <c r="D3795" t="s">
        <v>3076</v>
      </c>
      <c r="E3795" t="s">
        <v>3077</v>
      </c>
      <c r="F3795" t="s">
        <v>8473</v>
      </c>
      <c r="G3795" t="s">
        <v>8474</v>
      </c>
      <c r="H3795" t="s">
        <v>322</v>
      </c>
      <c r="I3795" t="s">
        <v>323</v>
      </c>
      <c r="J3795" t="s">
        <v>246</v>
      </c>
      <c r="K3795" t="s">
        <v>3079</v>
      </c>
      <c r="L3795" t="s">
        <v>247</v>
      </c>
      <c r="M3795">
        <v>2639800</v>
      </c>
      <c r="N3795">
        <v>0</v>
      </c>
      <c r="O3795">
        <v>2639800</v>
      </c>
      <c r="P3795">
        <v>0</v>
      </c>
      <c r="Q3795" t="s">
        <v>8503</v>
      </c>
      <c r="R3795" t="s">
        <v>3117</v>
      </c>
      <c r="S3795" t="s">
        <v>3144</v>
      </c>
      <c r="T3795" t="s">
        <v>3085</v>
      </c>
      <c r="U3795" t="s">
        <v>8504</v>
      </c>
      <c r="V3795" t="s">
        <v>8505</v>
      </c>
      <c r="W3795" t="s">
        <v>3085</v>
      </c>
      <c r="X3795" t="str">
        <f t="shared" si="59"/>
        <v>Funcionamiento</v>
      </c>
      <c r="Y3795" t="s">
        <v>8474</v>
      </c>
    </row>
    <row r="3796" spans="1:25">
      <c r="A3796" t="s">
        <v>3117</v>
      </c>
      <c r="B3796" t="s">
        <v>4468</v>
      </c>
      <c r="C3796" t="s">
        <v>8502</v>
      </c>
      <c r="D3796" t="s">
        <v>3076</v>
      </c>
      <c r="E3796" t="s">
        <v>3077</v>
      </c>
      <c r="F3796" t="s">
        <v>8473</v>
      </c>
      <c r="G3796" t="s">
        <v>8474</v>
      </c>
      <c r="H3796" t="s">
        <v>314</v>
      </c>
      <c r="I3796" t="s">
        <v>582</v>
      </c>
      <c r="J3796" t="s">
        <v>246</v>
      </c>
      <c r="K3796" t="s">
        <v>3079</v>
      </c>
      <c r="L3796" t="s">
        <v>247</v>
      </c>
      <c r="M3796">
        <v>9151500</v>
      </c>
      <c r="N3796">
        <v>0</v>
      </c>
      <c r="O3796">
        <v>9151500</v>
      </c>
      <c r="P3796">
        <v>0</v>
      </c>
      <c r="Q3796" t="s">
        <v>8503</v>
      </c>
      <c r="R3796" t="s">
        <v>3117</v>
      </c>
      <c r="S3796" t="s">
        <v>3144</v>
      </c>
      <c r="T3796" t="s">
        <v>3085</v>
      </c>
      <c r="U3796" t="s">
        <v>8504</v>
      </c>
      <c r="V3796" t="s">
        <v>8505</v>
      </c>
      <c r="W3796" t="s">
        <v>3085</v>
      </c>
      <c r="X3796" t="str">
        <f t="shared" si="59"/>
        <v>Funcionamiento</v>
      </c>
      <c r="Y3796" t="s">
        <v>8474</v>
      </c>
    </row>
    <row r="3797" spans="1:25">
      <c r="A3797" t="s">
        <v>3117</v>
      </c>
      <c r="B3797" t="s">
        <v>4468</v>
      </c>
      <c r="C3797" t="s">
        <v>8502</v>
      </c>
      <c r="D3797" t="s">
        <v>3076</v>
      </c>
      <c r="E3797" t="s">
        <v>3077</v>
      </c>
      <c r="F3797" t="s">
        <v>8473</v>
      </c>
      <c r="G3797" t="s">
        <v>8474</v>
      </c>
      <c r="H3797" t="s">
        <v>324</v>
      </c>
      <c r="I3797" t="s">
        <v>325</v>
      </c>
      <c r="J3797" t="s">
        <v>246</v>
      </c>
      <c r="K3797" t="s">
        <v>3079</v>
      </c>
      <c r="L3797" t="s">
        <v>247</v>
      </c>
      <c r="M3797">
        <v>1760400</v>
      </c>
      <c r="N3797">
        <v>0</v>
      </c>
      <c r="O3797">
        <v>1760400</v>
      </c>
      <c r="P3797">
        <v>0</v>
      </c>
      <c r="Q3797" t="s">
        <v>8503</v>
      </c>
      <c r="R3797" t="s">
        <v>3117</v>
      </c>
      <c r="S3797" t="s">
        <v>3144</v>
      </c>
      <c r="T3797" t="s">
        <v>3085</v>
      </c>
      <c r="U3797" t="s">
        <v>8504</v>
      </c>
      <c r="V3797" t="s">
        <v>8505</v>
      </c>
      <c r="W3797" t="s">
        <v>3085</v>
      </c>
      <c r="X3797" t="str">
        <f t="shared" si="59"/>
        <v>Funcionamiento</v>
      </c>
      <c r="Y3797" t="s">
        <v>8474</v>
      </c>
    </row>
    <row r="3798" spans="1:25">
      <c r="A3798" t="s">
        <v>3117</v>
      </c>
      <c r="B3798" t="s">
        <v>4468</v>
      </c>
      <c r="C3798" t="s">
        <v>8502</v>
      </c>
      <c r="D3798" t="s">
        <v>3076</v>
      </c>
      <c r="E3798" t="s">
        <v>3077</v>
      </c>
      <c r="F3798" t="s">
        <v>8473</v>
      </c>
      <c r="G3798" t="s">
        <v>8474</v>
      </c>
      <c r="H3798" t="s">
        <v>316</v>
      </c>
      <c r="I3798" t="s">
        <v>583</v>
      </c>
      <c r="J3798" t="s">
        <v>246</v>
      </c>
      <c r="K3798" t="s">
        <v>3079</v>
      </c>
      <c r="L3798" t="s">
        <v>247</v>
      </c>
      <c r="M3798">
        <v>6482500</v>
      </c>
      <c r="N3798">
        <v>0</v>
      </c>
      <c r="O3798">
        <v>6482500</v>
      </c>
      <c r="P3798">
        <v>0</v>
      </c>
      <c r="Q3798" t="s">
        <v>8503</v>
      </c>
      <c r="R3798" t="s">
        <v>3117</v>
      </c>
      <c r="S3798" t="s">
        <v>3144</v>
      </c>
      <c r="T3798" t="s">
        <v>3085</v>
      </c>
      <c r="U3798" t="s">
        <v>8504</v>
      </c>
      <c r="V3798" t="s">
        <v>8505</v>
      </c>
      <c r="W3798" t="s">
        <v>3085</v>
      </c>
      <c r="X3798" t="str">
        <f t="shared" si="59"/>
        <v>Funcionamiento</v>
      </c>
      <c r="Y3798" t="s">
        <v>8474</v>
      </c>
    </row>
    <row r="3799" spans="1:25">
      <c r="A3799" t="s">
        <v>3117</v>
      </c>
      <c r="B3799" t="s">
        <v>4468</v>
      </c>
      <c r="C3799" t="s">
        <v>8502</v>
      </c>
      <c r="D3799" t="s">
        <v>3076</v>
      </c>
      <c r="E3799" t="s">
        <v>3077</v>
      </c>
      <c r="F3799" t="s">
        <v>8473</v>
      </c>
      <c r="G3799" t="s">
        <v>8474</v>
      </c>
      <c r="H3799" t="s">
        <v>318</v>
      </c>
      <c r="I3799" t="s">
        <v>586</v>
      </c>
      <c r="J3799" t="s">
        <v>246</v>
      </c>
      <c r="K3799" t="s">
        <v>3079</v>
      </c>
      <c r="L3799" t="s">
        <v>247</v>
      </c>
      <c r="M3799">
        <v>3519200</v>
      </c>
      <c r="N3799">
        <v>0</v>
      </c>
      <c r="O3799">
        <v>3519200</v>
      </c>
      <c r="P3799">
        <v>0</v>
      </c>
      <c r="Q3799" t="s">
        <v>8503</v>
      </c>
      <c r="R3799" t="s">
        <v>3117</v>
      </c>
      <c r="S3799" t="s">
        <v>3144</v>
      </c>
      <c r="T3799" t="s">
        <v>3085</v>
      </c>
      <c r="U3799" t="s">
        <v>8504</v>
      </c>
      <c r="V3799" t="s">
        <v>8505</v>
      </c>
      <c r="W3799" t="s">
        <v>3085</v>
      </c>
      <c r="X3799" t="str">
        <f t="shared" si="59"/>
        <v>Funcionamiento</v>
      </c>
      <c r="Y3799" t="s">
        <v>8474</v>
      </c>
    </row>
    <row r="3800" spans="1:25">
      <c r="A3800" t="s">
        <v>3117</v>
      </c>
      <c r="B3800" t="s">
        <v>4468</v>
      </c>
      <c r="C3800" t="s">
        <v>8502</v>
      </c>
      <c r="D3800" t="s">
        <v>3076</v>
      </c>
      <c r="E3800" t="s">
        <v>3077</v>
      </c>
      <c r="F3800" t="s">
        <v>8473</v>
      </c>
      <c r="G3800" t="s">
        <v>8474</v>
      </c>
      <c r="H3800" t="s">
        <v>320</v>
      </c>
      <c r="I3800" t="s">
        <v>321</v>
      </c>
      <c r="J3800" t="s">
        <v>246</v>
      </c>
      <c r="K3800" t="s">
        <v>3079</v>
      </c>
      <c r="L3800" t="s">
        <v>247</v>
      </c>
      <c r="M3800">
        <v>1229600</v>
      </c>
      <c r="N3800">
        <v>0</v>
      </c>
      <c r="O3800">
        <v>1229600</v>
      </c>
      <c r="P3800">
        <v>0</v>
      </c>
      <c r="Q3800" t="s">
        <v>8503</v>
      </c>
      <c r="R3800" t="s">
        <v>3117</v>
      </c>
      <c r="S3800" t="s">
        <v>3144</v>
      </c>
      <c r="T3800" t="s">
        <v>3085</v>
      </c>
      <c r="U3800" t="s">
        <v>8504</v>
      </c>
      <c r="V3800" t="s">
        <v>8505</v>
      </c>
      <c r="W3800" t="s">
        <v>3085</v>
      </c>
      <c r="X3800" t="str">
        <f t="shared" si="59"/>
        <v>Funcionamiento</v>
      </c>
      <c r="Y3800" t="s">
        <v>8474</v>
      </c>
    </row>
    <row r="3801" spans="1:25">
      <c r="A3801" t="s">
        <v>3127</v>
      </c>
      <c r="B3801" t="s">
        <v>3120</v>
      </c>
      <c r="C3801" t="s">
        <v>8506</v>
      </c>
      <c r="D3801" t="s">
        <v>3076</v>
      </c>
      <c r="E3801" t="s">
        <v>3077</v>
      </c>
      <c r="F3801" t="s">
        <v>8473</v>
      </c>
      <c r="G3801" t="s">
        <v>8474</v>
      </c>
      <c r="H3801" t="s">
        <v>338</v>
      </c>
      <c r="I3801" t="s">
        <v>339</v>
      </c>
      <c r="J3801" t="s">
        <v>246</v>
      </c>
      <c r="K3801" t="s">
        <v>3079</v>
      </c>
      <c r="L3801" t="s">
        <v>247</v>
      </c>
      <c r="M3801">
        <v>78400</v>
      </c>
      <c r="N3801">
        <v>0</v>
      </c>
      <c r="O3801">
        <v>78400</v>
      </c>
      <c r="P3801">
        <v>0</v>
      </c>
      <c r="Q3801" t="s">
        <v>8507</v>
      </c>
      <c r="R3801" t="s">
        <v>3127</v>
      </c>
      <c r="S3801" t="s">
        <v>3194</v>
      </c>
      <c r="T3801" t="s">
        <v>3194</v>
      </c>
      <c r="U3801" t="s">
        <v>6483</v>
      </c>
      <c r="V3801" t="s">
        <v>8508</v>
      </c>
      <c r="W3801" t="s">
        <v>3085</v>
      </c>
      <c r="X3801" t="str">
        <f t="shared" si="59"/>
        <v>Funcionamiento</v>
      </c>
      <c r="Y3801" t="s">
        <v>8474</v>
      </c>
    </row>
    <row r="3802" spans="1:25">
      <c r="A3802" t="s">
        <v>3127</v>
      </c>
      <c r="B3802" t="s">
        <v>3120</v>
      </c>
      <c r="C3802" t="s">
        <v>8506</v>
      </c>
      <c r="D3802" t="s">
        <v>3076</v>
      </c>
      <c r="E3802" t="s">
        <v>3077</v>
      </c>
      <c r="F3802" t="s">
        <v>8473</v>
      </c>
      <c r="G3802" t="s">
        <v>8474</v>
      </c>
      <c r="H3802" t="s">
        <v>346</v>
      </c>
      <c r="I3802" t="s">
        <v>347</v>
      </c>
      <c r="J3802" t="s">
        <v>246</v>
      </c>
      <c r="K3802" t="s">
        <v>3079</v>
      </c>
      <c r="L3802" t="s">
        <v>247</v>
      </c>
      <c r="M3802">
        <v>258320</v>
      </c>
      <c r="N3802">
        <v>0</v>
      </c>
      <c r="O3802">
        <v>258320</v>
      </c>
      <c r="P3802">
        <v>0</v>
      </c>
      <c r="Q3802" t="s">
        <v>8507</v>
      </c>
      <c r="R3802" t="s">
        <v>3127</v>
      </c>
      <c r="S3802" t="s">
        <v>3194</v>
      </c>
      <c r="T3802" t="s">
        <v>3194</v>
      </c>
      <c r="U3802" t="s">
        <v>6483</v>
      </c>
      <c r="V3802" t="s">
        <v>8508</v>
      </c>
      <c r="W3802" t="s">
        <v>3085</v>
      </c>
      <c r="X3802" t="str">
        <f t="shared" si="59"/>
        <v>Funcionamiento</v>
      </c>
      <c r="Y3802" t="s">
        <v>8474</v>
      </c>
    </row>
    <row r="3803" spans="1:25">
      <c r="A3803" t="s">
        <v>3124</v>
      </c>
      <c r="B3803" t="s">
        <v>3120</v>
      </c>
      <c r="C3803" t="s">
        <v>8509</v>
      </c>
      <c r="D3803" t="s">
        <v>3076</v>
      </c>
      <c r="E3803" t="s">
        <v>3077</v>
      </c>
      <c r="F3803" t="s">
        <v>8473</v>
      </c>
      <c r="G3803" t="s">
        <v>8474</v>
      </c>
      <c r="H3803" t="s">
        <v>338</v>
      </c>
      <c r="I3803" t="s">
        <v>339</v>
      </c>
      <c r="J3803" t="s">
        <v>253</v>
      </c>
      <c r="K3803" t="s">
        <v>3115</v>
      </c>
      <c r="L3803" t="s">
        <v>247</v>
      </c>
      <c r="M3803">
        <v>205000</v>
      </c>
      <c r="N3803">
        <v>0</v>
      </c>
      <c r="O3803">
        <v>205000</v>
      </c>
      <c r="P3803">
        <v>0</v>
      </c>
      <c r="Q3803" t="s">
        <v>8510</v>
      </c>
      <c r="R3803" t="s">
        <v>3124</v>
      </c>
      <c r="S3803" t="s">
        <v>3176</v>
      </c>
      <c r="T3803" t="s">
        <v>3175</v>
      </c>
      <c r="U3803" t="s">
        <v>3975</v>
      </c>
      <c r="V3803" t="s">
        <v>8511</v>
      </c>
      <c r="W3803" t="s">
        <v>3085</v>
      </c>
      <c r="X3803" t="str">
        <f t="shared" si="59"/>
        <v>Funcionamiento</v>
      </c>
      <c r="Y3803" t="s">
        <v>8474</v>
      </c>
    </row>
    <row r="3804" spans="1:25">
      <c r="A3804" t="s">
        <v>3124</v>
      </c>
      <c r="B3804" t="s">
        <v>3120</v>
      </c>
      <c r="C3804" t="s">
        <v>8509</v>
      </c>
      <c r="D3804" t="s">
        <v>3076</v>
      </c>
      <c r="E3804" t="s">
        <v>3077</v>
      </c>
      <c r="F3804" t="s">
        <v>8473</v>
      </c>
      <c r="G3804" t="s">
        <v>8474</v>
      </c>
      <c r="H3804" t="s">
        <v>346</v>
      </c>
      <c r="I3804" t="s">
        <v>347</v>
      </c>
      <c r="J3804" t="s">
        <v>253</v>
      </c>
      <c r="K3804" t="s">
        <v>3115</v>
      </c>
      <c r="L3804" t="s">
        <v>247</v>
      </c>
      <c r="M3804">
        <v>1627189</v>
      </c>
      <c r="N3804">
        <v>0</v>
      </c>
      <c r="O3804">
        <v>1627189</v>
      </c>
      <c r="P3804">
        <v>0</v>
      </c>
      <c r="Q3804" t="s">
        <v>8510</v>
      </c>
      <c r="R3804" t="s">
        <v>3124</v>
      </c>
      <c r="S3804" t="s">
        <v>3176</v>
      </c>
      <c r="T3804" t="s">
        <v>3175</v>
      </c>
      <c r="U3804" t="s">
        <v>3975</v>
      </c>
      <c r="V3804" t="s">
        <v>8511</v>
      </c>
      <c r="W3804" t="s">
        <v>3085</v>
      </c>
      <c r="X3804" t="str">
        <f t="shared" si="59"/>
        <v>Funcionamiento</v>
      </c>
      <c r="Y3804" t="s">
        <v>8474</v>
      </c>
    </row>
    <row r="3805" spans="1:25">
      <c r="A3805" t="s">
        <v>3132</v>
      </c>
      <c r="B3805" t="s">
        <v>3939</v>
      </c>
      <c r="C3805" t="s">
        <v>8512</v>
      </c>
      <c r="D3805" t="s">
        <v>3076</v>
      </c>
      <c r="E3805" t="s">
        <v>3077</v>
      </c>
      <c r="F3805" t="s">
        <v>3149</v>
      </c>
      <c r="G3805" t="s">
        <v>8474</v>
      </c>
      <c r="H3805" t="s">
        <v>437</v>
      </c>
      <c r="I3805" t="s">
        <v>649</v>
      </c>
      <c r="J3805" t="s">
        <v>246</v>
      </c>
      <c r="K3805" t="s">
        <v>3079</v>
      </c>
      <c r="L3805" t="s">
        <v>247</v>
      </c>
      <c r="M3805">
        <v>0</v>
      </c>
      <c r="N3805">
        <v>3813736</v>
      </c>
      <c r="O3805">
        <v>3813736</v>
      </c>
      <c r="P3805">
        <v>0</v>
      </c>
      <c r="Q3805" t="s">
        <v>8513</v>
      </c>
      <c r="R3805" t="s">
        <v>3132</v>
      </c>
      <c r="S3805" t="s">
        <v>8514</v>
      </c>
      <c r="T3805" t="s">
        <v>8515</v>
      </c>
      <c r="U3805" t="s">
        <v>8516</v>
      </c>
      <c r="V3805" t="s">
        <v>8517</v>
      </c>
      <c r="W3805" t="s">
        <v>8518</v>
      </c>
      <c r="X3805" t="str">
        <f t="shared" si="59"/>
        <v>Inversión</v>
      </c>
      <c r="Y3805" t="s">
        <v>3157</v>
      </c>
    </row>
    <row r="3806" spans="1:25">
      <c r="A3806" t="s">
        <v>3132</v>
      </c>
      <c r="B3806" t="s">
        <v>3939</v>
      </c>
      <c r="C3806" t="s">
        <v>8512</v>
      </c>
      <c r="D3806" t="s">
        <v>3076</v>
      </c>
      <c r="E3806" t="s">
        <v>3077</v>
      </c>
      <c r="F3806" t="s">
        <v>3149</v>
      </c>
      <c r="G3806" t="s">
        <v>8474</v>
      </c>
      <c r="H3806" t="s">
        <v>437</v>
      </c>
      <c r="I3806" t="s">
        <v>649</v>
      </c>
      <c r="J3806" t="s">
        <v>246</v>
      </c>
      <c r="K3806" t="s">
        <v>3150</v>
      </c>
      <c r="L3806" t="s">
        <v>247</v>
      </c>
      <c r="M3806">
        <v>40345340</v>
      </c>
      <c r="N3806">
        <v>6421752</v>
      </c>
      <c r="O3806">
        <v>46767092</v>
      </c>
      <c r="P3806">
        <v>0</v>
      </c>
      <c r="Q3806" t="s">
        <v>8513</v>
      </c>
      <c r="R3806" t="s">
        <v>3132</v>
      </c>
      <c r="S3806" t="s">
        <v>8514</v>
      </c>
      <c r="T3806" t="s">
        <v>8515</v>
      </c>
      <c r="U3806" t="s">
        <v>8516</v>
      </c>
      <c r="V3806" t="s">
        <v>8517</v>
      </c>
      <c r="W3806" t="s">
        <v>8518</v>
      </c>
      <c r="X3806" t="str">
        <f t="shared" si="59"/>
        <v>Inversión</v>
      </c>
      <c r="Y3806" t="s">
        <v>3157</v>
      </c>
    </row>
    <row r="3807" spans="1:25">
      <c r="A3807" t="s">
        <v>3123</v>
      </c>
      <c r="B3807" t="s">
        <v>4497</v>
      </c>
      <c r="C3807" t="s">
        <v>8519</v>
      </c>
      <c r="D3807" t="s">
        <v>3076</v>
      </c>
      <c r="E3807" t="s">
        <v>3077</v>
      </c>
      <c r="F3807" t="s">
        <v>8473</v>
      </c>
      <c r="G3807" t="s">
        <v>8474</v>
      </c>
      <c r="H3807" t="s">
        <v>294</v>
      </c>
      <c r="I3807" t="s">
        <v>296</v>
      </c>
      <c r="J3807" t="s">
        <v>246</v>
      </c>
      <c r="K3807" t="s">
        <v>3079</v>
      </c>
      <c r="L3807" t="s">
        <v>247</v>
      </c>
      <c r="M3807">
        <v>1685130</v>
      </c>
      <c r="N3807">
        <v>0</v>
      </c>
      <c r="O3807">
        <v>1685130</v>
      </c>
      <c r="P3807">
        <v>0</v>
      </c>
      <c r="Q3807" t="s">
        <v>8520</v>
      </c>
      <c r="R3807" t="s">
        <v>3123</v>
      </c>
      <c r="S3807" t="s">
        <v>3189</v>
      </c>
      <c r="T3807" t="s">
        <v>3085</v>
      </c>
      <c r="U3807" t="s">
        <v>8521</v>
      </c>
      <c r="V3807" t="s">
        <v>8522</v>
      </c>
      <c r="W3807" t="s">
        <v>3073</v>
      </c>
      <c r="X3807" t="str">
        <f t="shared" si="59"/>
        <v>Funcionamiento</v>
      </c>
      <c r="Y3807" t="s">
        <v>8474</v>
      </c>
    </row>
    <row r="3808" spans="1:25">
      <c r="A3808" t="s">
        <v>3123</v>
      </c>
      <c r="B3808" t="s">
        <v>4497</v>
      </c>
      <c r="C3808" t="s">
        <v>8519</v>
      </c>
      <c r="D3808" t="s">
        <v>3076</v>
      </c>
      <c r="E3808" t="s">
        <v>3077</v>
      </c>
      <c r="F3808" t="s">
        <v>8473</v>
      </c>
      <c r="G3808" t="s">
        <v>8474</v>
      </c>
      <c r="H3808" t="s">
        <v>336</v>
      </c>
      <c r="I3808" t="s">
        <v>337</v>
      </c>
      <c r="J3808" t="s">
        <v>246</v>
      </c>
      <c r="K3808" t="s">
        <v>3079</v>
      </c>
      <c r="L3808" t="s">
        <v>247</v>
      </c>
      <c r="M3808">
        <v>2240265</v>
      </c>
      <c r="N3808">
        <v>0</v>
      </c>
      <c r="O3808">
        <v>2240265</v>
      </c>
      <c r="P3808">
        <v>0</v>
      </c>
      <c r="Q3808" t="s">
        <v>8520</v>
      </c>
      <c r="R3808" t="s">
        <v>3123</v>
      </c>
      <c r="S3808" t="s">
        <v>3189</v>
      </c>
      <c r="T3808" t="s">
        <v>3085</v>
      </c>
      <c r="U3808" t="s">
        <v>8521</v>
      </c>
      <c r="V3808" t="s">
        <v>8522</v>
      </c>
      <c r="W3808" t="s">
        <v>3073</v>
      </c>
      <c r="X3808" t="str">
        <f t="shared" si="59"/>
        <v>Funcionamiento</v>
      </c>
      <c r="Y3808" t="s">
        <v>8474</v>
      </c>
    </row>
    <row r="3809" spans="1:25">
      <c r="A3809" t="s">
        <v>3123</v>
      </c>
      <c r="B3809" t="s">
        <v>4497</v>
      </c>
      <c r="C3809" t="s">
        <v>8519</v>
      </c>
      <c r="D3809" t="s">
        <v>3076</v>
      </c>
      <c r="E3809" t="s">
        <v>3077</v>
      </c>
      <c r="F3809" t="s">
        <v>8473</v>
      </c>
      <c r="G3809" t="s">
        <v>8474</v>
      </c>
      <c r="H3809" t="s">
        <v>309</v>
      </c>
      <c r="I3809" t="s">
        <v>311</v>
      </c>
      <c r="J3809" t="s">
        <v>246</v>
      </c>
      <c r="K3809" t="s">
        <v>3079</v>
      </c>
      <c r="L3809" t="s">
        <v>247</v>
      </c>
      <c r="M3809">
        <v>6890622</v>
      </c>
      <c r="N3809">
        <v>0</v>
      </c>
      <c r="O3809">
        <v>6890622</v>
      </c>
      <c r="P3809">
        <v>0</v>
      </c>
      <c r="Q3809" t="s">
        <v>8520</v>
      </c>
      <c r="R3809" t="s">
        <v>3123</v>
      </c>
      <c r="S3809" t="s">
        <v>3189</v>
      </c>
      <c r="T3809" t="s">
        <v>3085</v>
      </c>
      <c r="U3809" t="s">
        <v>8521</v>
      </c>
      <c r="V3809" t="s">
        <v>8522</v>
      </c>
      <c r="W3809" t="s">
        <v>3073</v>
      </c>
      <c r="X3809" t="str">
        <f t="shared" si="59"/>
        <v>Funcionamiento</v>
      </c>
      <c r="Y3809" t="s">
        <v>8474</v>
      </c>
    </row>
    <row r="3810" spans="1:25">
      <c r="A3810" t="s">
        <v>3123</v>
      </c>
      <c r="B3810" t="s">
        <v>4497</v>
      </c>
      <c r="C3810" t="s">
        <v>8519</v>
      </c>
      <c r="D3810" t="s">
        <v>3076</v>
      </c>
      <c r="E3810" t="s">
        <v>3077</v>
      </c>
      <c r="F3810" t="s">
        <v>8473</v>
      </c>
      <c r="G3810" t="s">
        <v>8474</v>
      </c>
      <c r="H3810" t="s">
        <v>348</v>
      </c>
      <c r="I3810" t="s">
        <v>349</v>
      </c>
      <c r="J3810" t="s">
        <v>246</v>
      </c>
      <c r="K3810" t="s">
        <v>3079</v>
      </c>
      <c r="L3810" t="s">
        <v>247</v>
      </c>
      <c r="M3810">
        <v>0</v>
      </c>
      <c r="N3810">
        <v>312016</v>
      </c>
      <c r="O3810">
        <v>312016</v>
      </c>
      <c r="P3810">
        <v>0</v>
      </c>
      <c r="Q3810" t="s">
        <v>8520</v>
      </c>
      <c r="R3810" t="s">
        <v>3123</v>
      </c>
      <c r="S3810" t="s">
        <v>3189</v>
      </c>
      <c r="T3810" t="s">
        <v>3085</v>
      </c>
      <c r="U3810" t="s">
        <v>8521</v>
      </c>
      <c r="V3810" t="s">
        <v>8522</v>
      </c>
      <c r="W3810" t="s">
        <v>3073</v>
      </c>
      <c r="X3810" t="str">
        <f t="shared" si="59"/>
        <v>Funcionamiento</v>
      </c>
      <c r="Y3810" t="s">
        <v>8474</v>
      </c>
    </row>
    <row r="3811" spans="1:25">
      <c r="A3811" t="s">
        <v>3123</v>
      </c>
      <c r="B3811" t="s">
        <v>4497</v>
      </c>
      <c r="C3811" t="s">
        <v>8519</v>
      </c>
      <c r="D3811" t="s">
        <v>3076</v>
      </c>
      <c r="E3811" t="s">
        <v>3077</v>
      </c>
      <c r="F3811" t="s">
        <v>8473</v>
      </c>
      <c r="G3811" t="s">
        <v>8474</v>
      </c>
      <c r="H3811" t="s">
        <v>292</v>
      </c>
      <c r="I3811" t="s">
        <v>293</v>
      </c>
      <c r="J3811" t="s">
        <v>246</v>
      </c>
      <c r="K3811" t="s">
        <v>3079</v>
      </c>
      <c r="L3811" t="s">
        <v>247</v>
      </c>
      <c r="M3811">
        <v>61009201</v>
      </c>
      <c r="N3811">
        <v>0</v>
      </c>
      <c r="O3811">
        <v>61009201</v>
      </c>
      <c r="P3811">
        <v>0</v>
      </c>
      <c r="Q3811" t="s">
        <v>8520</v>
      </c>
      <c r="R3811" t="s">
        <v>3123</v>
      </c>
      <c r="S3811" t="s">
        <v>3189</v>
      </c>
      <c r="T3811" t="s">
        <v>3085</v>
      </c>
      <c r="U3811" t="s">
        <v>8521</v>
      </c>
      <c r="V3811" t="s">
        <v>8522</v>
      </c>
      <c r="W3811" t="s">
        <v>3073</v>
      </c>
      <c r="X3811" t="str">
        <f t="shared" si="59"/>
        <v>Funcionamiento</v>
      </c>
      <c r="Y3811" t="s">
        <v>8474</v>
      </c>
    </row>
    <row r="3812" spans="1:25">
      <c r="A3812" t="s">
        <v>3123</v>
      </c>
      <c r="B3812" t="s">
        <v>4497</v>
      </c>
      <c r="C3812" t="s">
        <v>8519</v>
      </c>
      <c r="D3812" t="s">
        <v>3076</v>
      </c>
      <c r="E3812" t="s">
        <v>3077</v>
      </c>
      <c r="F3812" t="s">
        <v>8473</v>
      </c>
      <c r="G3812" t="s">
        <v>8474</v>
      </c>
      <c r="H3812" t="s">
        <v>297</v>
      </c>
      <c r="I3812" t="s">
        <v>299</v>
      </c>
      <c r="J3812" t="s">
        <v>246</v>
      </c>
      <c r="K3812" t="s">
        <v>3079</v>
      </c>
      <c r="L3812" t="s">
        <v>247</v>
      </c>
      <c r="M3812">
        <v>2500193</v>
      </c>
      <c r="N3812">
        <v>0</v>
      </c>
      <c r="O3812">
        <v>2500193</v>
      </c>
      <c r="P3812">
        <v>0</v>
      </c>
      <c r="Q3812" t="s">
        <v>8520</v>
      </c>
      <c r="R3812" t="s">
        <v>3123</v>
      </c>
      <c r="S3812" t="s">
        <v>3189</v>
      </c>
      <c r="T3812" t="s">
        <v>3085</v>
      </c>
      <c r="U3812" t="s">
        <v>8521</v>
      </c>
      <c r="V3812" t="s">
        <v>8522</v>
      </c>
      <c r="W3812" t="s">
        <v>3073</v>
      </c>
      <c r="X3812" t="str">
        <f t="shared" si="59"/>
        <v>Funcionamiento</v>
      </c>
      <c r="Y3812" t="s">
        <v>8474</v>
      </c>
    </row>
    <row r="3813" spans="1:25">
      <c r="A3813" t="s">
        <v>3123</v>
      </c>
      <c r="B3813" t="s">
        <v>4497</v>
      </c>
      <c r="C3813" t="s">
        <v>8519</v>
      </c>
      <c r="D3813" t="s">
        <v>3076</v>
      </c>
      <c r="E3813" t="s">
        <v>3077</v>
      </c>
      <c r="F3813" t="s">
        <v>8473</v>
      </c>
      <c r="G3813" t="s">
        <v>8474</v>
      </c>
      <c r="H3813" t="s">
        <v>331</v>
      </c>
      <c r="I3813" t="s">
        <v>587</v>
      </c>
      <c r="J3813" t="s">
        <v>246</v>
      </c>
      <c r="K3813" t="s">
        <v>3079</v>
      </c>
      <c r="L3813" t="s">
        <v>247</v>
      </c>
      <c r="M3813">
        <v>8677898</v>
      </c>
      <c r="N3813">
        <v>0</v>
      </c>
      <c r="O3813">
        <v>8677898</v>
      </c>
      <c r="P3813">
        <v>0</v>
      </c>
      <c r="Q3813" t="s">
        <v>8520</v>
      </c>
      <c r="R3813" t="s">
        <v>3123</v>
      </c>
      <c r="S3813" t="s">
        <v>3189</v>
      </c>
      <c r="T3813" t="s">
        <v>3085</v>
      </c>
      <c r="U3813" t="s">
        <v>8521</v>
      </c>
      <c r="V3813" t="s">
        <v>8522</v>
      </c>
      <c r="W3813" t="s">
        <v>3073</v>
      </c>
      <c r="X3813" t="str">
        <f t="shared" si="59"/>
        <v>Funcionamiento</v>
      </c>
      <c r="Y3813" t="s">
        <v>8474</v>
      </c>
    </row>
    <row r="3814" spans="1:25">
      <c r="A3814" t="s">
        <v>3123</v>
      </c>
      <c r="B3814" t="s">
        <v>4497</v>
      </c>
      <c r="C3814" t="s">
        <v>8519</v>
      </c>
      <c r="D3814" t="s">
        <v>3076</v>
      </c>
      <c r="E3814" t="s">
        <v>3077</v>
      </c>
      <c r="F3814" t="s">
        <v>8473</v>
      </c>
      <c r="G3814" t="s">
        <v>8474</v>
      </c>
      <c r="H3814" t="s">
        <v>405</v>
      </c>
      <c r="I3814" t="s">
        <v>406</v>
      </c>
      <c r="J3814" t="s">
        <v>246</v>
      </c>
      <c r="K3814" t="s">
        <v>3079</v>
      </c>
      <c r="L3814" t="s">
        <v>247</v>
      </c>
      <c r="M3814">
        <v>0</v>
      </c>
      <c r="N3814">
        <v>3876236</v>
      </c>
      <c r="O3814">
        <v>3876236</v>
      </c>
      <c r="P3814">
        <v>0</v>
      </c>
      <c r="Q3814" t="s">
        <v>8520</v>
      </c>
      <c r="R3814" t="s">
        <v>3123</v>
      </c>
      <c r="S3814" t="s">
        <v>3189</v>
      </c>
      <c r="T3814" t="s">
        <v>3085</v>
      </c>
      <c r="U3814" t="s">
        <v>8521</v>
      </c>
      <c r="V3814" t="s">
        <v>8522</v>
      </c>
      <c r="W3814" t="s">
        <v>3073</v>
      </c>
      <c r="X3814" t="str">
        <f t="shared" si="59"/>
        <v>Funcionamiento</v>
      </c>
      <c r="Y3814" t="s">
        <v>8474</v>
      </c>
    </row>
    <row r="3815" spans="1:25">
      <c r="A3815" t="s">
        <v>3123</v>
      </c>
      <c r="B3815" t="s">
        <v>4497</v>
      </c>
      <c r="C3815" t="s">
        <v>8519</v>
      </c>
      <c r="D3815" t="s">
        <v>3076</v>
      </c>
      <c r="E3815" t="s">
        <v>3077</v>
      </c>
      <c r="F3815" t="s">
        <v>8473</v>
      </c>
      <c r="G3815" t="s">
        <v>8474</v>
      </c>
      <c r="H3815" t="s">
        <v>333</v>
      </c>
      <c r="I3815" t="s">
        <v>335</v>
      </c>
      <c r="J3815" t="s">
        <v>246</v>
      </c>
      <c r="K3815" t="s">
        <v>3079</v>
      </c>
      <c r="L3815" t="s">
        <v>247</v>
      </c>
      <c r="M3815">
        <v>687913</v>
      </c>
      <c r="N3815">
        <v>0</v>
      </c>
      <c r="O3815">
        <v>687913</v>
      </c>
      <c r="P3815">
        <v>0</v>
      </c>
      <c r="Q3815" t="s">
        <v>8520</v>
      </c>
      <c r="R3815" t="s">
        <v>3123</v>
      </c>
      <c r="S3815" t="s">
        <v>3189</v>
      </c>
      <c r="T3815" t="s">
        <v>3085</v>
      </c>
      <c r="U3815" t="s">
        <v>8521</v>
      </c>
      <c r="V3815" t="s">
        <v>8522</v>
      </c>
      <c r="W3815" t="s">
        <v>3073</v>
      </c>
      <c r="X3815" t="str">
        <f t="shared" si="59"/>
        <v>Funcionamiento</v>
      </c>
      <c r="Y3815" t="s">
        <v>8474</v>
      </c>
    </row>
    <row r="3816" spans="1:25">
      <c r="A3816" t="s">
        <v>3123</v>
      </c>
      <c r="B3816" t="s">
        <v>4497</v>
      </c>
      <c r="C3816" t="s">
        <v>8519</v>
      </c>
      <c r="D3816" t="s">
        <v>3076</v>
      </c>
      <c r="E3816" t="s">
        <v>3077</v>
      </c>
      <c r="F3816" t="s">
        <v>8473</v>
      </c>
      <c r="G3816" t="s">
        <v>8474</v>
      </c>
      <c r="H3816" t="s">
        <v>303</v>
      </c>
      <c r="I3816" t="s">
        <v>305</v>
      </c>
      <c r="J3816" t="s">
        <v>246</v>
      </c>
      <c r="K3816" t="s">
        <v>3079</v>
      </c>
      <c r="L3816" t="s">
        <v>247</v>
      </c>
      <c r="M3816">
        <v>2085078</v>
      </c>
      <c r="N3816">
        <v>0</v>
      </c>
      <c r="O3816">
        <v>2085078</v>
      </c>
      <c r="P3816">
        <v>0</v>
      </c>
      <c r="Q3816" t="s">
        <v>8520</v>
      </c>
      <c r="R3816" t="s">
        <v>3123</v>
      </c>
      <c r="S3816" t="s">
        <v>3189</v>
      </c>
      <c r="T3816" t="s">
        <v>3085</v>
      </c>
      <c r="U3816" t="s">
        <v>8521</v>
      </c>
      <c r="V3816" t="s">
        <v>8522</v>
      </c>
      <c r="W3816" t="s">
        <v>3073</v>
      </c>
      <c r="X3816" t="str">
        <f t="shared" si="59"/>
        <v>Funcionamiento</v>
      </c>
      <c r="Y3816" t="s">
        <v>8474</v>
      </c>
    </row>
    <row r="3817" spans="1:25">
      <c r="A3817" t="s">
        <v>3131</v>
      </c>
      <c r="B3817" t="s">
        <v>4497</v>
      </c>
      <c r="C3817" t="s">
        <v>8523</v>
      </c>
      <c r="D3817" t="s">
        <v>3076</v>
      </c>
      <c r="E3817" t="s">
        <v>3077</v>
      </c>
      <c r="F3817" t="s">
        <v>8473</v>
      </c>
      <c r="G3817" t="s">
        <v>8474</v>
      </c>
      <c r="H3817" t="s">
        <v>314</v>
      </c>
      <c r="I3817" t="s">
        <v>582</v>
      </c>
      <c r="J3817" t="s">
        <v>246</v>
      </c>
      <c r="K3817" t="s">
        <v>3079</v>
      </c>
      <c r="L3817" t="s">
        <v>247</v>
      </c>
      <c r="M3817">
        <v>9255200</v>
      </c>
      <c r="N3817">
        <v>0</v>
      </c>
      <c r="O3817">
        <v>9255200</v>
      </c>
      <c r="P3817">
        <v>0</v>
      </c>
      <c r="Q3817" t="s">
        <v>8524</v>
      </c>
      <c r="R3817" t="s">
        <v>3131</v>
      </c>
      <c r="S3817" t="s">
        <v>3236</v>
      </c>
      <c r="T3817" t="s">
        <v>3085</v>
      </c>
      <c r="U3817" t="s">
        <v>8525</v>
      </c>
      <c r="V3817" t="s">
        <v>8526</v>
      </c>
      <c r="W3817" t="s">
        <v>3085</v>
      </c>
      <c r="X3817" t="str">
        <f t="shared" si="59"/>
        <v>Funcionamiento</v>
      </c>
      <c r="Y3817" t="s">
        <v>8474</v>
      </c>
    </row>
    <row r="3818" spans="1:25">
      <c r="A3818" t="s">
        <v>3131</v>
      </c>
      <c r="B3818" t="s">
        <v>4497</v>
      </c>
      <c r="C3818" t="s">
        <v>8523</v>
      </c>
      <c r="D3818" t="s">
        <v>3076</v>
      </c>
      <c r="E3818" t="s">
        <v>3077</v>
      </c>
      <c r="F3818" t="s">
        <v>8473</v>
      </c>
      <c r="G3818" t="s">
        <v>8474</v>
      </c>
      <c r="H3818" t="s">
        <v>318</v>
      </c>
      <c r="I3818" t="s">
        <v>586</v>
      </c>
      <c r="J3818" t="s">
        <v>246</v>
      </c>
      <c r="K3818" t="s">
        <v>3079</v>
      </c>
      <c r="L3818" t="s">
        <v>247</v>
      </c>
      <c r="M3818">
        <v>3397200</v>
      </c>
      <c r="N3818">
        <v>0</v>
      </c>
      <c r="O3818">
        <v>3397200</v>
      </c>
      <c r="P3818">
        <v>0</v>
      </c>
      <c r="Q3818" t="s">
        <v>8524</v>
      </c>
      <c r="R3818" t="s">
        <v>3131</v>
      </c>
      <c r="S3818" t="s">
        <v>3236</v>
      </c>
      <c r="T3818" t="s">
        <v>3085</v>
      </c>
      <c r="U3818" t="s">
        <v>8525</v>
      </c>
      <c r="V3818" t="s">
        <v>8526</v>
      </c>
      <c r="W3818" t="s">
        <v>3085</v>
      </c>
      <c r="X3818" t="str">
        <f t="shared" si="59"/>
        <v>Funcionamiento</v>
      </c>
      <c r="Y3818" t="s">
        <v>8474</v>
      </c>
    </row>
    <row r="3819" spans="1:25">
      <c r="A3819" t="s">
        <v>3131</v>
      </c>
      <c r="B3819" t="s">
        <v>4497</v>
      </c>
      <c r="C3819" t="s">
        <v>8523</v>
      </c>
      <c r="D3819" t="s">
        <v>3076</v>
      </c>
      <c r="E3819" t="s">
        <v>3077</v>
      </c>
      <c r="F3819" t="s">
        <v>8473</v>
      </c>
      <c r="G3819" t="s">
        <v>8474</v>
      </c>
      <c r="H3819" t="s">
        <v>316</v>
      </c>
      <c r="I3819" t="s">
        <v>583</v>
      </c>
      <c r="J3819" t="s">
        <v>246</v>
      </c>
      <c r="K3819" t="s">
        <v>3079</v>
      </c>
      <c r="L3819" t="s">
        <v>247</v>
      </c>
      <c r="M3819">
        <v>6555700</v>
      </c>
      <c r="N3819">
        <v>0</v>
      </c>
      <c r="O3819">
        <v>6555700</v>
      </c>
      <c r="P3819">
        <v>0</v>
      </c>
      <c r="Q3819" t="s">
        <v>8524</v>
      </c>
      <c r="R3819" t="s">
        <v>3131</v>
      </c>
      <c r="S3819" t="s">
        <v>3236</v>
      </c>
      <c r="T3819" t="s">
        <v>3085</v>
      </c>
      <c r="U3819" t="s">
        <v>8525</v>
      </c>
      <c r="V3819" t="s">
        <v>8526</v>
      </c>
      <c r="W3819" t="s">
        <v>3085</v>
      </c>
      <c r="X3819" t="str">
        <f t="shared" si="59"/>
        <v>Funcionamiento</v>
      </c>
      <c r="Y3819" t="s">
        <v>8474</v>
      </c>
    </row>
    <row r="3820" spans="1:25">
      <c r="A3820" t="s">
        <v>3131</v>
      </c>
      <c r="B3820" t="s">
        <v>4497</v>
      </c>
      <c r="C3820" t="s">
        <v>8523</v>
      </c>
      <c r="D3820" t="s">
        <v>3076</v>
      </c>
      <c r="E3820" t="s">
        <v>3077</v>
      </c>
      <c r="F3820" t="s">
        <v>8473</v>
      </c>
      <c r="G3820" t="s">
        <v>8474</v>
      </c>
      <c r="H3820" t="s">
        <v>322</v>
      </c>
      <c r="I3820" t="s">
        <v>323</v>
      </c>
      <c r="J3820" t="s">
        <v>246</v>
      </c>
      <c r="K3820" t="s">
        <v>3079</v>
      </c>
      <c r="L3820" t="s">
        <v>247</v>
      </c>
      <c r="M3820">
        <v>2548600</v>
      </c>
      <c r="N3820">
        <v>0</v>
      </c>
      <c r="O3820">
        <v>2548600</v>
      </c>
      <c r="P3820">
        <v>0</v>
      </c>
      <c r="Q3820" t="s">
        <v>8524</v>
      </c>
      <c r="R3820" t="s">
        <v>3131</v>
      </c>
      <c r="S3820" t="s">
        <v>3236</v>
      </c>
      <c r="T3820" t="s">
        <v>3085</v>
      </c>
      <c r="U3820" t="s">
        <v>8525</v>
      </c>
      <c r="V3820" t="s">
        <v>8526</v>
      </c>
      <c r="W3820" t="s">
        <v>3085</v>
      </c>
      <c r="X3820" t="str">
        <f t="shared" si="59"/>
        <v>Funcionamiento</v>
      </c>
      <c r="Y3820" t="s">
        <v>8474</v>
      </c>
    </row>
    <row r="3821" spans="1:25">
      <c r="A3821" t="s">
        <v>3131</v>
      </c>
      <c r="B3821" t="s">
        <v>4497</v>
      </c>
      <c r="C3821" t="s">
        <v>8523</v>
      </c>
      <c r="D3821" t="s">
        <v>3076</v>
      </c>
      <c r="E3821" t="s">
        <v>3077</v>
      </c>
      <c r="F3821" t="s">
        <v>8473</v>
      </c>
      <c r="G3821" t="s">
        <v>8474</v>
      </c>
      <c r="H3821" t="s">
        <v>320</v>
      </c>
      <c r="I3821" t="s">
        <v>321</v>
      </c>
      <c r="J3821" t="s">
        <v>246</v>
      </c>
      <c r="K3821" t="s">
        <v>3079</v>
      </c>
      <c r="L3821" t="s">
        <v>247</v>
      </c>
      <c r="M3821">
        <v>1117500</v>
      </c>
      <c r="N3821">
        <v>0</v>
      </c>
      <c r="O3821">
        <v>1117500</v>
      </c>
      <c r="P3821">
        <v>0</v>
      </c>
      <c r="Q3821" t="s">
        <v>8524</v>
      </c>
      <c r="R3821" t="s">
        <v>3131</v>
      </c>
      <c r="S3821" t="s">
        <v>3236</v>
      </c>
      <c r="T3821" t="s">
        <v>3085</v>
      </c>
      <c r="U3821" t="s">
        <v>8525</v>
      </c>
      <c r="V3821" t="s">
        <v>8526</v>
      </c>
      <c r="W3821" t="s">
        <v>3085</v>
      </c>
      <c r="X3821" t="str">
        <f t="shared" si="59"/>
        <v>Funcionamiento</v>
      </c>
      <c r="Y3821" t="s">
        <v>8474</v>
      </c>
    </row>
    <row r="3822" spans="1:25">
      <c r="A3822" t="s">
        <v>3131</v>
      </c>
      <c r="B3822" t="s">
        <v>4497</v>
      </c>
      <c r="C3822" t="s">
        <v>8523</v>
      </c>
      <c r="D3822" t="s">
        <v>3076</v>
      </c>
      <c r="E3822" t="s">
        <v>3077</v>
      </c>
      <c r="F3822" t="s">
        <v>8473</v>
      </c>
      <c r="G3822" t="s">
        <v>8474</v>
      </c>
      <c r="H3822" t="s">
        <v>324</v>
      </c>
      <c r="I3822" t="s">
        <v>325</v>
      </c>
      <c r="J3822" t="s">
        <v>246</v>
      </c>
      <c r="K3822" t="s">
        <v>3079</v>
      </c>
      <c r="L3822" t="s">
        <v>247</v>
      </c>
      <c r="M3822">
        <v>1699100</v>
      </c>
      <c r="N3822">
        <v>0</v>
      </c>
      <c r="O3822">
        <v>1699100</v>
      </c>
      <c r="P3822">
        <v>0</v>
      </c>
      <c r="Q3822" t="s">
        <v>8524</v>
      </c>
      <c r="R3822" t="s">
        <v>3131</v>
      </c>
      <c r="S3822" t="s">
        <v>3236</v>
      </c>
      <c r="T3822" t="s">
        <v>3085</v>
      </c>
      <c r="U3822" t="s">
        <v>8525</v>
      </c>
      <c r="V3822" t="s">
        <v>8526</v>
      </c>
      <c r="W3822" t="s">
        <v>3085</v>
      </c>
      <c r="X3822" t="str">
        <f t="shared" si="59"/>
        <v>Funcionamiento</v>
      </c>
      <c r="Y3822" t="s">
        <v>8474</v>
      </c>
    </row>
    <row r="3823" spans="1:25">
      <c r="A3823" t="s">
        <v>3152</v>
      </c>
      <c r="B3823" t="s">
        <v>3574</v>
      </c>
      <c r="C3823" t="s">
        <v>8527</v>
      </c>
      <c r="D3823" t="s">
        <v>3076</v>
      </c>
      <c r="E3823" t="s">
        <v>3399</v>
      </c>
      <c r="F3823" t="s">
        <v>8473</v>
      </c>
      <c r="G3823" t="s">
        <v>8474</v>
      </c>
      <c r="H3823" t="s">
        <v>370</v>
      </c>
      <c r="I3823" t="s">
        <v>371</v>
      </c>
      <c r="J3823" t="s">
        <v>246</v>
      </c>
      <c r="K3823" t="s">
        <v>3079</v>
      </c>
      <c r="L3823" t="s">
        <v>247</v>
      </c>
      <c r="M3823">
        <v>900000</v>
      </c>
      <c r="N3823">
        <v>-900000</v>
      </c>
      <c r="O3823">
        <v>0</v>
      </c>
      <c r="P3823">
        <v>0</v>
      </c>
      <c r="Q3823" t="s">
        <v>8528</v>
      </c>
      <c r="R3823" t="s">
        <v>3152</v>
      </c>
      <c r="S3823" t="s">
        <v>3085</v>
      </c>
      <c r="T3823" t="s">
        <v>3085</v>
      </c>
      <c r="U3823" t="s">
        <v>3085</v>
      </c>
      <c r="V3823" t="s">
        <v>3085</v>
      </c>
      <c r="W3823" t="s">
        <v>3085</v>
      </c>
      <c r="X3823" t="str">
        <f t="shared" si="59"/>
        <v>Funcionamiento</v>
      </c>
      <c r="Y3823" t="s">
        <v>8474</v>
      </c>
    </row>
    <row r="3824" spans="1:25">
      <c r="A3824" t="s">
        <v>3161</v>
      </c>
      <c r="B3824" t="s">
        <v>4825</v>
      </c>
      <c r="C3824" t="s">
        <v>8529</v>
      </c>
      <c r="D3824" t="s">
        <v>3076</v>
      </c>
      <c r="E3824" t="s">
        <v>3077</v>
      </c>
      <c r="F3824" t="s">
        <v>3149</v>
      </c>
      <c r="G3824" t="s">
        <v>8474</v>
      </c>
      <c r="H3824" t="s">
        <v>437</v>
      </c>
      <c r="I3824" t="s">
        <v>649</v>
      </c>
      <c r="J3824" t="s">
        <v>246</v>
      </c>
      <c r="K3824" t="s">
        <v>3079</v>
      </c>
      <c r="L3824" t="s">
        <v>247</v>
      </c>
      <c r="M3824">
        <v>201742380</v>
      </c>
      <c r="N3824">
        <v>-29224836</v>
      </c>
      <c r="O3824">
        <v>172517544</v>
      </c>
      <c r="P3824">
        <v>0</v>
      </c>
      <c r="Q3824" t="s">
        <v>8530</v>
      </c>
      <c r="R3824" t="s">
        <v>3161</v>
      </c>
      <c r="S3824" t="s">
        <v>8531</v>
      </c>
      <c r="T3824" t="s">
        <v>8532</v>
      </c>
      <c r="U3824" t="s">
        <v>8533</v>
      </c>
      <c r="V3824" t="s">
        <v>8534</v>
      </c>
      <c r="W3824" t="s">
        <v>3085</v>
      </c>
      <c r="X3824" t="str">
        <f t="shared" si="59"/>
        <v>Inversión</v>
      </c>
      <c r="Y3824" t="s">
        <v>3157</v>
      </c>
    </row>
    <row r="3825" spans="1:25">
      <c r="A3825" t="s">
        <v>3144</v>
      </c>
      <c r="B3825" t="s">
        <v>4825</v>
      </c>
      <c r="C3825" t="s">
        <v>8535</v>
      </c>
      <c r="D3825" t="s">
        <v>3076</v>
      </c>
      <c r="E3825" t="s">
        <v>3077</v>
      </c>
      <c r="F3825" t="s">
        <v>3149</v>
      </c>
      <c r="G3825" t="s">
        <v>8474</v>
      </c>
      <c r="H3825" t="s">
        <v>437</v>
      </c>
      <c r="I3825" t="s">
        <v>649</v>
      </c>
      <c r="J3825" t="s">
        <v>246</v>
      </c>
      <c r="K3825" t="s">
        <v>3079</v>
      </c>
      <c r="L3825" t="s">
        <v>247</v>
      </c>
      <c r="M3825">
        <v>31382148</v>
      </c>
      <c r="N3825">
        <v>15856243</v>
      </c>
      <c r="O3825">
        <v>47238391</v>
      </c>
      <c r="P3825">
        <v>0</v>
      </c>
      <c r="Q3825" t="s">
        <v>8536</v>
      </c>
      <c r="R3825" t="s">
        <v>3144</v>
      </c>
      <c r="S3825" t="s">
        <v>8537</v>
      </c>
      <c r="T3825" t="s">
        <v>8538</v>
      </c>
      <c r="U3825" t="s">
        <v>8539</v>
      </c>
      <c r="V3825" t="s">
        <v>8540</v>
      </c>
      <c r="W3825" t="s">
        <v>3085</v>
      </c>
      <c r="X3825" t="str">
        <f t="shared" si="59"/>
        <v>Inversión</v>
      </c>
      <c r="Y3825" t="s">
        <v>3157</v>
      </c>
    </row>
    <row r="3826" spans="1:25">
      <c r="A3826" t="s">
        <v>3175</v>
      </c>
      <c r="B3826" t="s">
        <v>4825</v>
      </c>
      <c r="C3826" t="s">
        <v>8541</v>
      </c>
      <c r="D3826" t="s">
        <v>3076</v>
      </c>
      <c r="E3826" t="s">
        <v>3077</v>
      </c>
      <c r="F3826" t="s">
        <v>3149</v>
      </c>
      <c r="G3826" t="s">
        <v>8474</v>
      </c>
      <c r="H3826" t="s">
        <v>437</v>
      </c>
      <c r="I3826" t="s">
        <v>649</v>
      </c>
      <c r="J3826" t="s">
        <v>246</v>
      </c>
      <c r="K3826" t="s">
        <v>3079</v>
      </c>
      <c r="L3826" t="s">
        <v>247</v>
      </c>
      <c r="M3826">
        <v>188292888</v>
      </c>
      <c r="N3826">
        <v>-19820304</v>
      </c>
      <c r="O3826">
        <v>168472584</v>
      </c>
      <c r="P3826">
        <v>0</v>
      </c>
      <c r="Q3826" t="s">
        <v>8542</v>
      </c>
      <c r="R3826" t="s">
        <v>3175</v>
      </c>
      <c r="S3826" t="s">
        <v>8543</v>
      </c>
      <c r="T3826" t="s">
        <v>8544</v>
      </c>
      <c r="U3826" t="s">
        <v>8545</v>
      </c>
      <c r="V3826" t="s">
        <v>8546</v>
      </c>
      <c r="W3826" t="s">
        <v>3085</v>
      </c>
      <c r="X3826" t="str">
        <f t="shared" si="59"/>
        <v>Inversión</v>
      </c>
      <c r="Y3826" t="s">
        <v>3157</v>
      </c>
    </row>
    <row r="3827" spans="1:25">
      <c r="A3827" t="s">
        <v>3169</v>
      </c>
      <c r="B3827" t="s">
        <v>4825</v>
      </c>
      <c r="C3827" t="s">
        <v>8547</v>
      </c>
      <c r="D3827" t="s">
        <v>3076</v>
      </c>
      <c r="E3827" t="s">
        <v>3077</v>
      </c>
      <c r="F3827" t="s">
        <v>3149</v>
      </c>
      <c r="G3827" t="s">
        <v>8474</v>
      </c>
      <c r="H3827" t="s">
        <v>437</v>
      </c>
      <c r="I3827" t="s">
        <v>649</v>
      </c>
      <c r="J3827" t="s">
        <v>246</v>
      </c>
      <c r="K3827" t="s">
        <v>3079</v>
      </c>
      <c r="L3827" t="s">
        <v>247</v>
      </c>
      <c r="M3827">
        <v>19352469</v>
      </c>
      <c r="N3827">
        <v>-2376619</v>
      </c>
      <c r="O3827">
        <v>16975850</v>
      </c>
      <c r="P3827">
        <v>0</v>
      </c>
      <c r="Q3827" t="s">
        <v>8548</v>
      </c>
      <c r="R3827" t="s">
        <v>3169</v>
      </c>
      <c r="S3827" t="s">
        <v>3472</v>
      </c>
      <c r="T3827" t="s">
        <v>6483</v>
      </c>
      <c r="U3827" t="s">
        <v>8549</v>
      </c>
      <c r="V3827" t="s">
        <v>8550</v>
      </c>
      <c r="W3827" t="s">
        <v>3085</v>
      </c>
      <c r="X3827" t="str">
        <f t="shared" si="59"/>
        <v>Inversión</v>
      </c>
      <c r="Y3827" t="s">
        <v>3157</v>
      </c>
    </row>
    <row r="3828" spans="1:25">
      <c r="A3828" t="s">
        <v>3187</v>
      </c>
      <c r="B3828" t="s">
        <v>4825</v>
      </c>
      <c r="C3828" t="s">
        <v>8551</v>
      </c>
      <c r="D3828" t="s">
        <v>3076</v>
      </c>
      <c r="E3828" t="s">
        <v>3077</v>
      </c>
      <c r="F3828" t="s">
        <v>3149</v>
      </c>
      <c r="G3828" t="s">
        <v>8474</v>
      </c>
      <c r="H3828" t="s">
        <v>437</v>
      </c>
      <c r="I3828" t="s">
        <v>649</v>
      </c>
      <c r="J3828" t="s">
        <v>246</v>
      </c>
      <c r="K3828" t="s">
        <v>3079</v>
      </c>
      <c r="L3828" t="s">
        <v>247</v>
      </c>
      <c r="M3828">
        <v>59075958</v>
      </c>
      <c r="N3828">
        <v>-2311961</v>
      </c>
      <c r="O3828">
        <v>56763997</v>
      </c>
      <c r="P3828">
        <v>0</v>
      </c>
      <c r="Q3828" t="s">
        <v>8552</v>
      </c>
      <c r="R3828" t="s">
        <v>3187</v>
      </c>
      <c r="S3828" t="s">
        <v>8553</v>
      </c>
      <c r="T3828" t="s">
        <v>8554</v>
      </c>
      <c r="U3828" t="s">
        <v>8555</v>
      </c>
      <c r="V3828" t="s">
        <v>8556</v>
      </c>
      <c r="W3828" t="s">
        <v>3085</v>
      </c>
      <c r="X3828" t="str">
        <f t="shared" si="59"/>
        <v>Inversión</v>
      </c>
      <c r="Y3828" t="s">
        <v>3157</v>
      </c>
    </row>
    <row r="3829" spans="1:25">
      <c r="A3829" t="s">
        <v>3194</v>
      </c>
      <c r="B3829" t="s">
        <v>4825</v>
      </c>
      <c r="C3829" t="s">
        <v>8557</v>
      </c>
      <c r="D3829" t="s">
        <v>3076</v>
      </c>
      <c r="E3829" t="s">
        <v>3077</v>
      </c>
      <c r="F3829" t="s">
        <v>3149</v>
      </c>
      <c r="G3829" t="s">
        <v>8474</v>
      </c>
      <c r="H3829" t="s">
        <v>437</v>
      </c>
      <c r="I3829" t="s">
        <v>649</v>
      </c>
      <c r="J3829" t="s">
        <v>246</v>
      </c>
      <c r="K3829" t="s">
        <v>3079</v>
      </c>
      <c r="L3829" t="s">
        <v>247</v>
      </c>
      <c r="M3829">
        <v>24639894</v>
      </c>
      <c r="N3829">
        <v>-3009286</v>
      </c>
      <c r="O3829">
        <v>21630608</v>
      </c>
      <c r="P3829">
        <v>0</v>
      </c>
      <c r="Q3829" t="s">
        <v>8558</v>
      </c>
      <c r="R3829" t="s">
        <v>3194</v>
      </c>
      <c r="S3829" t="s">
        <v>3344</v>
      </c>
      <c r="T3829" t="s">
        <v>3486</v>
      </c>
      <c r="U3829" t="s">
        <v>8559</v>
      </c>
      <c r="V3829" t="s">
        <v>8560</v>
      </c>
      <c r="W3829" t="s">
        <v>3085</v>
      </c>
      <c r="X3829" t="str">
        <f t="shared" si="59"/>
        <v>Inversión</v>
      </c>
      <c r="Y3829" t="s">
        <v>3157</v>
      </c>
    </row>
    <row r="3830" spans="1:25">
      <c r="A3830" t="s">
        <v>3176</v>
      </c>
      <c r="B3830" t="s">
        <v>4825</v>
      </c>
      <c r="C3830" t="s">
        <v>8561</v>
      </c>
      <c r="D3830" t="s">
        <v>3076</v>
      </c>
      <c r="E3830" t="s">
        <v>3077</v>
      </c>
      <c r="F3830" t="s">
        <v>3149</v>
      </c>
      <c r="G3830" t="s">
        <v>8474</v>
      </c>
      <c r="H3830" t="s">
        <v>437</v>
      </c>
      <c r="I3830" t="s">
        <v>649</v>
      </c>
      <c r="J3830" t="s">
        <v>246</v>
      </c>
      <c r="K3830" t="s">
        <v>3150</v>
      </c>
      <c r="L3830" t="s">
        <v>247</v>
      </c>
      <c r="M3830">
        <v>29500000</v>
      </c>
      <c r="N3830">
        <v>-8435458</v>
      </c>
      <c r="O3830">
        <v>21064542</v>
      </c>
      <c r="P3830">
        <v>0</v>
      </c>
      <c r="Q3830" t="s">
        <v>8562</v>
      </c>
      <c r="R3830" t="s">
        <v>3176</v>
      </c>
      <c r="S3830" t="s">
        <v>4020</v>
      </c>
      <c r="T3830" t="s">
        <v>5939</v>
      </c>
      <c r="U3830" t="s">
        <v>8563</v>
      </c>
      <c r="V3830" t="s">
        <v>8564</v>
      </c>
      <c r="W3830" t="s">
        <v>3085</v>
      </c>
      <c r="X3830" t="str">
        <f t="shared" si="59"/>
        <v>Inversión</v>
      </c>
      <c r="Y3830" t="s">
        <v>3157</v>
      </c>
    </row>
    <row r="3831" spans="1:25">
      <c r="A3831" t="s">
        <v>3208</v>
      </c>
      <c r="B3831" t="s">
        <v>8565</v>
      </c>
      <c r="C3831" t="s">
        <v>8566</v>
      </c>
      <c r="D3831" t="s">
        <v>3076</v>
      </c>
      <c r="E3831" t="s">
        <v>3331</v>
      </c>
      <c r="F3831" t="s">
        <v>8473</v>
      </c>
      <c r="G3831" t="s">
        <v>8474</v>
      </c>
      <c r="H3831" t="s">
        <v>338</v>
      </c>
      <c r="I3831" t="s">
        <v>339</v>
      </c>
      <c r="J3831" t="s">
        <v>253</v>
      </c>
      <c r="K3831" t="s">
        <v>3115</v>
      </c>
      <c r="L3831" t="s">
        <v>247</v>
      </c>
      <c r="M3831">
        <v>313600</v>
      </c>
      <c r="N3831">
        <v>-313600</v>
      </c>
      <c r="O3831">
        <v>0</v>
      </c>
      <c r="P3831">
        <v>0</v>
      </c>
      <c r="Q3831" t="s">
        <v>8567</v>
      </c>
      <c r="R3831" t="s">
        <v>3208</v>
      </c>
      <c r="S3831" t="s">
        <v>3085</v>
      </c>
      <c r="T3831" t="s">
        <v>3085</v>
      </c>
      <c r="U3831" t="s">
        <v>3085</v>
      </c>
      <c r="V3831" t="s">
        <v>3085</v>
      </c>
      <c r="W3831" t="s">
        <v>3085</v>
      </c>
      <c r="X3831" t="str">
        <f t="shared" si="59"/>
        <v>Funcionamiento</v>
      </c>
      <c r="Y3831" t="s">
        <v>8474</v>
      </c>
    </row>
    <row r="3832" spans="1:25">
      <c r="A3832" t="s">
        <v>3208</v>
      </c>
      <c r="B3832" t="s">
        <v>8565</v>
      </c>
      <c r="C3832" t="s">
        <v>8566</v>
      </c>
      <c r="D3832" t="s">
        <v>3076</v>
      </c>
      <c r="E3832" t="s">
        <v>3331</v>
      </c>
      <c r="F3832" t="s">
        <v>8473</v>
      </c>
      <c r="G3832" t="s">
        <v>8474</v>
      </c>
      <c r="H3832" t="s">
        <v>346</v>
      </c>
      <c r="I3832" t="s">
        <v>347</v>
      </c>
      <c r="J3832" t="s">
        <v>253</v>
      </c>
      <c r="K3832" t="s">
        <v>3115</v>
      </c>
      <c r="L3832" t="s">
        <v>247</v>
      </c>
      <c r="M3832">
        <v>3616480</v>
      </c>
      <c r="N3832">
        <v>-3616480</v>
      </c>
      <c r="O3832">
        <v>0</v>
      </c>
      <c r="P3832">
        <v>0</v>
      </c>
      <c r="Q3832" t="s">
        <v>8567</v>
      </c>
      <c r="R3832" t="s">
        <v>3208</v>
      </c>
      <c r="S3832" t="s">
        <v>3085</v>
      </c>
      <c r="T3832" t="s">
        <v>3085</v>
      </c>
      <c r="U3832" t="s">
        <v>3085</v>
      </c>
      <c r="V3832" t="s">
        <v>3085</v>
      </c>
      <c r="W3832" t="s">
        <v>3085</v>
      </c>
      <c r="X3832" t="str">
        <f t="shared" si="59"/>
        <v>Funcionamiento</v>
      </c>
      <c r="Y3832" t="s">
        <v>8474</v>
      </c>
    </row>
    <row r="3833" spans="1:25">
      <c r="A3833" t="s">
        <v>3224</v>
      </c>
      <c r="B3833" t="s">
        <v>3211</v>
      </c>
      <c r="C3833" t="s">
        <v>8568</v>
      </c>
      <c r="D3833" t="s">
        <v>3076</v>
      </c>
      <c r="E3833" t="s">
        <v>3077</v>
      </c>
      <c r="F3833" t="s">
        <v>8473</v>
      </c>
      <c r="G3833" t="s">
        <v>8474</v>
      </c>
      <c r="H3833" t="s">
        <v>352</v>
      </c>
      <c r="I3833" t="s">
        <v>353</v>
      </c>
      <c r="J3833" t="s">
        <v>253</v>
      </c>
      <c r="K3833" t="s">
        <v>3115</v>
      </c>
      <c r="L3833" t="s">
        <v>247</v>
      </c>
      <c r="M3833">
        <v>33923000</v>
      </c>
      <c r="N3833">
        <v>0</v>
      </c>
      <c r="O3833">
        <v>33923000</v>
      </c>
      <c r="P3833">
        <v>0</v>
      </c>
      <c r="Q3833" t="s">
        <v>8569</v>
      </c>
      <c r="R3833" t="s">
        <v>3224</v>
      </c>
      <c r="S3833" t="s">
        <v>3304</v>
      </c>
      <c r="T3833" t="s">
        <v>3245</v>
      </c>
      <c r="U3833" t="s">
        <v>4451</v>
      </c>
      <c r="V3833" t="s">
        <v>8570</v>
      </c>
      <c r="W3833" t="s">
        <v>3085</v>
      </c>
      <c r="X3833" t="str">
        <f t="shared" si="59"/>
        <v>Funcionamiento</v>
      </c>
      <c r="Y3833" t="s">
        <v>8474</v>
      </c>
    </row>
    <row r="3834" spans="1:25">
      <c r="A3834" t="s">
        <v>3202</v>
      </c>
      <c r="B3834" t="s">
        <v>3217</v>
      </c>
      <c r="C3834" t="s">
        <v>8571</v>
      </c>
      <c r="D3834" t="s">
        <v>3076</v>
      </c>
      <c r="E3834" t="s">
        <v>3077</v>
      </c>
      <c r="F3834" t="s">
        <v>8473</v>
      </c>
      <c r="G3834" t="s">
        <v>8474</v>
      </c>
      <c r="H3834" t="s">
        <v>348</v>
      </c>
      <c r="I3834" t="s">
        <v>349</v>
      </c>
      <c r="J3834" t="s">
        <v>246</v>
      </c>
      <c r="K3834" t="s">
        <v>3079</v>
      </c>
      <c r="L3834" t="s">
        <v>247</v>
      </c>
      <c r="M3834">
        <v>0</v>
      </c>
      <c r="N3834">
        <v>252035</v>
      </c>
      <c r="O3834">
        <v>252035</v>
      </c>
      <c r="P3834">
        <v>0</v>
      </c>
      <c r="Q3834" t="s">
        <v>6069</v>
      </c>
      <c r="R3834" t="s">
        <v>3202</v>
      </c>
      <c r="S3834" t="s">
        <v>4862</v>
      </c>
      <c r="T3834" t="s">
        <v>3085</v>
      </c>
      <c r="U3834" t="s">
        <v>8572</v>
      </c>
      <c r="V3834" t="s">
        <v>8573</v>
      </c>
      <c r="W3834" t="s">
        <v>3132</v>
      </c>
      <c r="X3834" t="str">
        <f t="shared" si="59"/>
        <v>Funcionamiento</v>
      </c>
      <c r="Y3834" t="s">
        <v>8474</v>
      </c>
    </row>
    <row r="3835" spans="1:25">
      <c r="A3835" t="s">
        <v>3202</v>
      </c>
      <c r="B3835" t="s">
        <v>3217</v>
      </c>
      <c r="C3835" t="s">
        <v>8571</v>
      </c>
      <c r="D3835" t="s">
        <v>3076</v>
      </c>
      <c r="E3835" t="s">
        <v>3077</v>
      </c>
      <c r="F3835" t="s">
        <v>8473</v>
      </c>
      <c r="G3835" t="s">
        <v>8474</v>
      </c>
      <c r="H3835" t="s">
        <v>405</v>
      </c>
      <c r="I3835" t="s">
        <v>406</v>
      </c>
      <c r="J3835" t="s">
        <v>246</v>
      </c>
      <c r="K3835" t="s">
        <v>3079</v>
      </c>
      <c r="L3835" t="s">
        <v>247</v>
      </c>
      <c r="M3835">
        <v>0</v>
      </c>
      <c r="N3835">
        <v>1399790</v>
      </c>
      <c r="O3835">
        <v>1399790</v>
      </c>
      <c r="P3835">
        <v>0</v>
      </c>
      <c r="Q3835" t="s">
        <v>6069</v>
      </c>
      <c r="R3835" t="s">
        <v>3202</v>
      </c>
      <c r="S3835" t="s">
        <v>4862</v>
      </c>
      <c r="T3835" t="s">
        <v>3085</v>
      </c>
      <c r="U3835" t="s">
        <v>8572</v>
      </c>
      <c r="V3835" t="s">
        <v>8573</v>
      </c>
      <c r="W3835" t="s">
        <v>3132</v>
      </c>
      <c r="X3835" t="str">
        <f t="shared" si="59"/>
        <v>Funcionamiento</v>
      </c>
      <c r="Y3835" t="s">
        <v>8474</v>
      </c>
    </row>
    <row r="3836" spans="1:25">
      <c r="A3836" t="s">
        <v>3202</v>
      </c>
      <c r="B3836" t="s">
        <v>3217</v>
      </c>
      <c r="C3836" t="s">
        <v>8571</v>
      </c>
      <c r="D3836" t="s">
        <v>3076</v>
      </c>
      <c r="E3836" t="s">
        <v>3077</v>
      </c>
      <c r="F3836" t="s">
        <v>8473</v>
      </c>
      <c r="G3836" t="s">
        <v>8474</v>
      </c>
      <c r="H3836" t="s">
        <v>294</v>
      </c>
      <c r="I3836" t="s">
        <v>296</v>
      </c>
      <c r="J3836" t="s">
        <v>246</v>
      </c>
      <c r="K3836" t="s">
        <v>3079</v>
      </c>
      <c r="L3836" t="s">
        <v>247</v>
      </c>
      <c r="M3836">
        <v>1926975</v>
      </c>
      <c r="N3836">
        <v>0</v>
      </c>
      <c r="O3836">
        <v>1926975</v>
      </c>
      <c r="P3836">
        <v>0</v>
      </c>
      <c r="Q3836" t="s">
        <v>6069</v>
      </c>
      <c r="R3836" t="s">
        <v>3202</v>
      </c>
      <c r="S3836" t="s">
        <v>4862</v>
      </c>
      <c r="T3836" t="s">
        <v>3085</v>
      </c>
      <c r="U3836" t="s">
        <v>8572</v>
      </c>
      <c r="V3836" t="s">
        <v>8573</v>
      </c>
      <c r="W3836" t="s">
        <v>3132</v>
      </c>
      <c r="X3836" t="str">
        <f t="shared" si="59"/>
        <v>Funcionamiento</v>
      </c>
      <c r="Y3836" t="s">
        <v>8474</v>
      </c>
    </row>
    <row r="3837" spans="1:25">
      <c r="A3837" t="s">
        <v>3202</v>
      </c>
      <c r="B3837" t="s">
        <v>3217</v>
      </c>
      <c r="C3837" t="s">
        <v>8571</v>
      </c>
      <c r="D3837" t="s">
        <v>3076</v>
      </c>
      <c r="E3837" t="s">
        <v>3077</v>
      </c>
      <c r="F3837" t="s">
        <v>8473</v>
      </c>
      <c r="G3837" t="s">
        <v>8474</v>
      </c>
      <c r="H3837" t="s">
        <v>297</v>
      </c>
      <c r="I3837" t="s">
        <v>299</v>
      </c>
      <c r="J3837" t="s">
        <v>246</v>
      </c>
      <c r="K3837" t="s">
        <v>3079</v>
      </c>
      <c r="L3837" t="s">
        <v>247</v>
      </c>
      <c r="M3837">
        <v>2509639</v>
      </c>
      <c r="N3837">
        <v>0</v>
      </c>
      <c r="O3837">
        <v>2509639</v>
      </c>
      <c r="P3837">
        <v>0</v>
      </c>
      <c r="Q3837" t="s">
        <v>6069</v>
      </c>
      <c r="R3837" t="s">
        <v>3202</v>
      </c>
      <c r="S3837" t="s">
        <v>4862</v>
      </c>
      <c r="T3837" t="s">
        <v>3085</v>
      </c>
      <c r="U3837" t="s">
        <v>8572</v>
      </c>
      <c r="V3837" t="s">
        <v>8573</v>
      </c>
      <c r="W3837" t="s">
        <v>3132</v>
      </c>
      <c r="X3837" t="str">
        <f t="shared" si="59"/>
        <v>Funcionamiento</v>
      </c>
      <c r="Y3837" t="s">
        <v>8474</v>
      </c>
    </row>
    <row r="3838" spans="1:25">
      <c r="A3838" t="s">
        <v>3202</v>
      </c>
      <c r="B3838" t="s">
        <v>3217</v>
      </c>
      <c r="C3838" t="s">
        <v>8571</v>
      </c>
      <c r="D3838" t="s">
        <v>3076</v>
      </c>
      <c r="E3838" t="s">
        <v>3077</v>
      </c>
      <c r="F3838" t="s">
        <v>8473</v>
      </c>
      <c r="G3838" t="s">
        <v>8474</v>
      </c>
      <c r="H3838" t="s">
        <v>336</v>
      </c>
      <c r="I3838" t="s">
        <v>337</v>
      </c>
      <c r="J3838" t="s">
        <v>246</v>
      </c>
      <c r="K3838" t="s">
        <v>3079</v>
      </c>
      <c r="L3838" t="s">
        <v>247</v>
      </c>
      <c r="M3838">
        <v>2584371</v>
      </c>
      <c r="N3838">
        <v>0</v>
      </c>
      <c r="O3838">
        <v>2584371</v>
      </c>
      <c r="P3838">
        <v>0</v>
      </c>
      <c r="Q3838" t="s">
        <v>6069</v>
      </c>
      <c r="R3838" t="s">
        <v>3202</v>
      </c>
      <c r="S3838" t="s">
        <v>4862</v>
      </c>
      <c r="T3838" t="s">
        <v>3085</v>
      </c>
      <c r="U3838" t="s">
        <v>8572</v>
      </c>
      <c r="V3838" t="s">
        <v>8573</v>
      </c>
      <c r="W3838" t="s">
        <v>3132</v>
      </c>
      <c r="X3838" t="str">
        <f t="shared" si="59"/>
        <v>Funcionamiento</v>
      </c>
      <c r="Y3838" t="s">
        <v>8474</v>
      </c>
    </row>
    <row r="3839" spans="1:25">
      <c r="A3839" t="s">
        <v>3202</v>
      </c>
      <c r="B3839" t="s">
        <v>3217</v>
      </c>
      <c r="C3839" t="s">
        <v>8571</v>
      </c>
      <c r="D3839" t="s">
        <v>3076</v>
      </c>
      <c r="E3839" t="s">
        <v>3077</v>
      </c>
      <c r="F3839" t="s">
        <v>8473</v>
      </c>
      <c r="G3839" t="s">
        <v>8474</v>
      </c>
      <c r="H3839" t="s">
        <v>292</v>
      </c>
      <c r="I3839" t="s">
        <v>293</v>
      </c>
      <c r="J3839" t="s">
        <v>246</v>
      </c>
      <c r="K3839" t="s">
        <v>3079</v>
      </c>
      <c r="L3839" t="s">
        <v>247</v>
      </c>
      <c r="M3839">
        <v>71195264</v>
      </c>
      <c r="N3839">
        <v>0</v>
      </c>
      <c r="O3839">
        <v>71195264</v>
      </c>
      <c r="P3839">
        <v>0</v>
      </c>
      <c r="Q3839" t="s">
        <v>6069</v>
      </c>
      <c r="R3839" t="s">
        <v>3202</v>
      </c>
      <c r="S3839" t="s">
        <v>4862</v>
      </c>
      <c r="T3839" t="s">
        <v>3085</v>
      </c>
      <c r="U3839" t="s">
        <v>8572</v>
      </c>
      <c r="V3839" t="s">
        <v>8573</v>
      </c>
      <c r="W3839" t="s">
        <v>3132</v>
      </c>
      <c r="X3839" t="str">
        <f t="shared" si="59"/>
        <v>Funcionamiento</v>
      </c>
      <c r="Y3839" t="s">
        <v>8474</v>
      </c>
    </row>
    <row r="3840" spans="1:25">
      <c r="A3840" t="s">
        <v>3202</v>
      </c>
      <c r="B3840" t="s">
        <v>3217</v>
      </c>
      <c r="C3840" t="s">
        <v>8571</v>
      </c>
      <c r="D3840" t="s">
        <v>3076</v>
      </c>
      <c r="E3840" t="s">
        <v>3077</v>
      </c>
      <c r="F3840" t="s">
        <v>8473</v>
      </c>
      <c r="G3840" t="s">
        <v>8474</v>
      </c>
      <c r="H3840" t="s">
        <v>300</v>
      </c>
      <c r="I3840" t="s">
        <v>302</v>
      </c>
      <c r="J3840" t="s">
        <v>246</v>
      </c>
      <c r="K3840" t="s">
        <v>3079</v>
      </c>
      <c r="L3840" t="s">
        <v>247</v>
      </c>
      <c r="M3840">
        <v>567903</v>
      </c>
      <c r="N3840">
        <v>0</v>
      </c>
      <c r="O3840">
        <v>567903</v>
      </c>
      <c r="P3840">
        <v>0</v>
      </c>
      <c r="Q3840" t="s">
        <v>6069</v>
      </c>
      <c r="R3840" t="s">
        <v>3202</v>
      </c>
      <c r="S3840" t="s">
        <v>4862</v>
      </c>
      <c r="T3840" t="s">
        <v>3085</v>
      </c>
      <c r="U3840" t="s">
        <v>8572</v>
      </c>
      <c r="V3840" t="s">
        <v>8573</v>
      </c>
      <c r="W3840" t="s">
        <v>3132</v>
      </c>
      <c r="X3840" t="str">
        <f t="shared" si="59"/>
        <v>Funcionamiento</v>
      </c>
      <c r="Y3840" t="s">
        <v>8474</v>
      </c>
    </row>
    <row r="3841" spans="1:25">
      <c r="A3841" t="s">
        <v>3202</v>
      </c>
      <c r="B3841" t="s">
        <v>3217</v>
      </c>
      <c r="C3841" t="s">
        <v>8571</v>
      </c>
      <c r="D3841" t="s">
        <v>3076</v>
      </c>
      <c r="E3841" t="s">
        <v>3077</v>
      </c>
      <c r="F3841" t="s">
        <v>8473</v>
      </c>
      <c r="G3841" t="s">
        <v>8474</v>
      </c>
      <c r="H3841" t="s">
        <v>303</v>
      </c>
      <c r="I3841" t="s">
        <v>305</v>
      </c>
      <c r="J3841" t="s">
        <v>246</v>
      </c>
      <c r="K3841" t="s">
        <v>3079</v>
      </c>
      <c r="L3841" t="s">
        <v>247</v>
      </c>
      <c r="M3841">
        <v>2684292</v>
      </c>
      <c r="N3841">
        <v>0</v>
      </c>
      <c r="O3841">
        <v>2684292</v>
      </c>
      <c r="P3841">
        <v>0</v>
      </c>
      <c r="Q3841" t="s">
        <v>6069</v>
      </c>
      <c r="R3841" t="s">
        <v>3202</v>
      </c>
      <c r="S3841" t="s">
        <v>4862</v>
      </c>
      <c r="T3841" t="s">
        <v>3085</v>
      </c>
      <c r="U3841" t="s">
        <v>8572</v>
      </c>
      <c r="V3841" t="s">
        <v>8573</v>
      </c>
      <c r="W3841" t="s">
        <v>3132</v>
      </c>
      <c r="X3841" t="str">
        <f t="shared" si="59"/>
        <v>Funcionamiento</v>
      </c>
      <c r="Y3841" t="s">
        <v>8474</v>
      </c>
    </row>
    <row r="3842" spans="1:25">
      <c r="A3842" t="s">
        <v>3202</v>
      </c>
      <c r="B3842" t="s">
        <v>3217</v>
      </c>
      <c r="C3842" t="s">
        <v>8571</v>
      </c>
      <c r="D3842" t="s">
        <v>3076</v>
      </c>
      <c r="E3842" t="s">
        <v>3077</v>
      </c>
      <c r="F3842" t="s">
        <v>8473</v>
      </c>
      <c r="G3842" t="s">
        <v>8474</v>
      </c>
      <c r="H3842" t="s">
        <v>358</v>
      </c>
      <c r="I3842" t="s">
        <v>359</v>
      </c>
      <c r="J3842" t="s">
        <v>246</v>
      </c>
      <c r="K3842" t="s">
        <v>3079</v>
      </c>
      <c r="L3842" t="s">
        <v>247</v>
      </c>
      <c r="M3842">
        <v>302881</v>
      </c>
      <c r="N3842">
        <v>0</v>
      </c>
      <c r="O3842">
        <v>302881</v>
      </c>
      <c r="P3842">
        <v>0</v>
      </c>
      <c r="Q3842" t="s">
        <v>6069</v>
      </c>
      <c r="R3842" t="s">
        <v>3202</v>
      </c>
      <c r="S3842" t="s">
        <v>4862</v>
      </c>
      <c r="T3842" t="s">
        <v>3085</v>
      </c>
      <c r="U3842" t="s">
        <v>8572</v>
      </c>
      <c r="V3842" t="s">
        <v>8573</v>
      </c>
      <c r="W3842" t="s">
        <v>3132</v>
      </c>
      <c r="X3842" t="str">
        <f t="shared" ref="X3842:X3905" si="60">IF(LEFT(H3842,1)="C","Inversión","Funcionamiento")</f>
        <v>Funcionamiento</v>
      </c>
      <c r="Y3842" t="s">
        <v>8474</v>
      </c>
    </row>
    <row r="3843" spans="1:25">
      <c r="A3843" t="s">
        <v>3202</v>
      </c>
      <c r="B3843" t="s">
        <v>3217</v>
      </c>
      <c r="C3843" t="s">
        <v>8571</v>
      </c>
      <c r="D3843" t="s">
        <v>3076</v>
      </c>
      <c r="E3843" t="s">
        <v>3077</v>
      </c>
      <c r="F3843" t="s">
        <v>8473</v>
      </c>
      <c r="G3843" t="s">
        <v>8474</v>
      </c>
      <c r="H3843" t="s">
        <v>309</v>
      </c>
      <c r="I3843" t="s">
        <v>311</v>
      </c>
      <c r="J3843" t="s">
        <v>246</v>
      </c>
      <c r="K3843" t="s">
        <v>3079</v>
      </c>
      <c r="L3843" t="s">
        <v>247</v>
      </c>
      <c r="M3843">
        <v>8806926</v>
      </c>
      <c r="N3843">
        <v>0</v>
      </c>
      <c r="O3843">
        <v>8806926</v>
      </c>
      <c r="P3843">
        <v>0</v>
      </c>
      <c r="Q3843" t="s">
        <v>6069</v>
      </c>
      <c r="R3843" t="s">
        <v>3202</v>
      </c>
      <c r="S3843" t="s">
        <v>4862</v>
      </c>
      <c r="T3843" t="s">
        <v>3085</v>
      </c>
      <c r="U3843" t="s">
        <v>8572</v>
      </c>
      <c r="V3843" t="s">
        <v>8573</v>
      </c>
      <c r="W3843" t="s">
        <v>3132</v>
      </c>
      <c r="X3843" t="str">
        <f t="shared" si="60"/>
        <v>Funcionamiento</v>
      </c>
      <c r="Y3843" t="s">
        <v>8474</v>
      </c>
    </row>
    <row r="3844" spans="1:25">
      <c r="A3844" t="s">
        <v>3202</v>
      </c>
      <c r="B3844" t="s">
        <v>3217</v>
      </c>
      <c r="C3844" t="s">
        <v>8571</v>
      </c>
      <c r="D3844" t="s">
        <v>3076</v>
      </c>
      <c r="E3844" t="s">
        <v>3077</v>
      </c>
      <c r="F3844" t="s">
        <v>8473</v>
      </c>
      <c r="G3844" t="s">
        <v>8474</v>
      </c>
      <c r="H3844" t="s">
        <v>331</v>
      </c>
      <c r="I3844" t="s">
        <v>587</v>
      </c>
      <c r="J3844" t="s">
        <v>246</v>
      </c>
      <c r="K3844" t="s">
        <v>3079</v>
      </c>
      <c r="L3844" t="s">
        <v>247</v>
      </c>
      <c r="M3844">
        <v>10408289</v>
      </c>
      <c r="N3844">
        <v>0</v>
      </c>
      <c r="O3844">
        <v>10408289</v>
      </c>
      <c r="P3844">
        <v>0</v>
      </c>
      <c r="Q3844" t="s">
        <v>6069</v>
      </c>
      <c r="R3844" t="s">
        <v>3202</v>
      </c>
      <c r="S3844" t="s">
        <v>4862</v>
      </c>
      <c r="T3844" t="s">
        <v>3085</v>
      </c>
      <c r="U3844" t="s">
        <v>8572</v>
      </c>
      <c r="V3844" t="s">
        <v>8573</v>
      </c>
      <c r="W3844" t="s">
        <v>3132</v>
      </c>
      <c r="X3844" t="str">
        <f t="shared" si="60"/>
        <v>Funcionamiento</v>
      </c>
      <c r="Y3844" t="s">
        <v>8474</v>
      </c>
    </row>
    <row r="3845" spans="1:25">
      <c r="A3845" t="s">
        <v>3202</v>
      </c>
      <c r="B3845" t="s">
        <v>3217</v>
      </c>
      <c r="C3845" t="s">
        <v>8571</v>
      </c>
      <c r="D3845" t="s">
        <v>3076</v>
      </c>
      <c r="E3845" t="s">
        <v>3077</v>
      </c>
      <c r="F3845" t="s">
        <v>8473</v>
      </c>
      <c r="G3845" t="s">
        <v>8474</v>
      </c>
      <c r="H3845" t="s">
        <v>333</v>
      </c>
      <c r="I3845" t="s">
        <v>335</v>
      </c>
      <c r="J3845" t="s">
        <v>246</v>
      </c>
      <c r="K3845" t="s">
        <v>3079</v>
      </c>
      <c r="L3845" t="s">
        <v>247</v>
      </c>
      <c r="M3845">
        <v>758613</v>
      </c>
      <c r="N3845">
        <v>0</v>
      </c>
      <c r="O3845">
        <v>758613</v>
      </c>
      <c r="P3845">
        <v>0</v>
      </c>
      <c r="Q3845" t="s">
        <v>6069</v>
      </c>
      <c r="R3845" t="s">
        <v>3202</v>
      </c>
      <c r="S3845" t="s">
        <v>4862</v>
      </c>
      <c r="T3845" t="s">
        <v>3085</v>
      </c>
      <c r="U3845" t="s">
        <v>8572</v>
      </c>
      <c r="V3845" t="s">
        <v>8573</v>
      </c>
      <c r="W3845" t="s">
        <v>3132</v>
      </c>
      <c r="X3845" t="str">
        <f t="shared" si="60"/>
        <v>Funcionamiento</v>
      </c>
      <c r="Y3845" t="s">
        <v>8474</v>
      </c>
    </row>
    <row r="3846" spans="1:25">
      <c r="A3846" t="s">
        <v>3220</v>
      </c>
      <c r="B3846" t="s">
        <v>3217</v>
      </c>
      <c r="C3846" t="s">
        <v>8574</v>
      </c>
      <c r="D3846" t="s">
        <v>3076</v>
      </c>
      <c r="E3846" t="s">
        <v>3077</v>
      </c>
      <c r="F3846" t="s">
        <v>8473</v>
      </c>
      <c r="G3846" t="s">
        <v>8474</v>
      </c>
      <c r="H3846" t="s">
        <v>320</v>
      </c>
      <c r="I3846" t="s">
        <v>321</v>
      </c>
      <c r="J3846" t="s">
        <v>246</v>
      </c>
      <c r="K3846" t="s">
        <v>3079</v>
      </c>
      <c r="L3846" t="s">
        <v>247</v>
      </c>
      <c r="M3846">
        <v>1240500</v>
      </c>
      <c r="N3846">
        <v>0</v>
      </c>
      <c r="O3846">
        <v>1240500</v>
      </c>
      <c r="P3846">
        <v>0</v>
      </c>
      <c r="Q3846" t="s">
        <v>8575</v>
      </c>
      <c r="R3846" t="s">
        <v>3220</v>
      </c>
      <c r="S3846" t="s">
        <v>3350</v>
      </c>
      <c r="T3846" t="s">
        <v>3085</v>
      </c>
      <c r="U3846" t="s">
        <v>8576</v>
      </c>
      <c r="V3846" t="s">
        <v>8577</v>
      </c>
      <c r="W3846" t="s">
        <v>3085</v>
      </c>
      <c r="X3846" t="str">
        <f t="shared" si="60"/>
        <v>Funcionamiento</v>
      </c>
      <c r="Y3846" t="s">
        <v>8474</v>
      </c>
    </row>
    <row r="3847" spans="1:25">
      <c r="A3847" t="s">
        <v>3220</v>
      </c>
      <c r="B3847" t="s">
        <v>3217</v>
      </c>
      <c r="C3847" t="s">
        <v>8574</v>
      </c>
      <c r="D3847" t="s">
        <v>3076</v>
      </c>
      <c r="E3847" t="s">
        <v>3077</v>
      </c>
      <c r="F3847" t="s">
        <v>8473</v>
      </c>
      <c r="G3847" t="s">
        <v>8474</v>
      </c>
      <c r="H3847" t="s">
        <v>314</v>
      </c>
      <c r="I3847" t="s">
        <v>582</v>
      </c>
      <c r="J3847" t="s">
        <v>246</v>
      </c>
      <c r="K3847" t="s">
        <v>3079</v>
      </c>
      <c r="L3847" t="s">
        <v>247</v>
      </c>
      <c r="M3847">
        <v>9637500</v>
      </c>
      <c r="N3847">
        <v>0</v>
      </c>
      <c r="O3847">
        <v>9637500</v>
      </c>
      <c r="P3847">
        <v>0</v>
      </c>
      <c r="Q3847" t="s">
        <v>8575</v>
      </c>
      <c r="R3847" t="s">
        <v>3220</v>
      </c>
      <c r="S3847" t="s">
        <v>3350</v>
      </c>
      <c r="T3847" t="s">
        <v>3085</v>
      </c>
      <c r="U3847" t="s">
        <v>8576</v>
      </c>
      <c r="V3847" t="s">
        <v>8577</v>
      </c>
      <c r="W3847" t="s">
        <v>3085</v>
      </c>
      <c r="X3847" t="str">
        <f t="shared" si="60"/>
        <v>Funcionamiento</v>
      </c>
      <c r="Y3847" t="s">
        <v>8474</v>
      </c>
    </row>
    <row r="3848" spans="1:25">
      <c r="A3848" t="s">
        <v>3220</v>
      </c>
      <c r="B3848" t="s">
        <v>3217</v>
      </c>
      <c r="C3848" t="s">
        <v>8574</v>
      </c>
      <c r="D3848" t="s">
        <v>3076</v>
      </c>
      <c r="E3848" t="s">
        <v>3077</v>
      </c>
      <c r="F3848" t="s">
        <v>8473</v>
      </c>
      <c r="G3848" t="s">
        <v>8474</v>
      </c>
      <c r="H3848" t="s">
        <v>322</v>
      </c>
      <c r="I3848" t="s">
        <v>323</v>
      </c>
      <c r="J3848" t="s">
        <v>246</v>
      </c>
      <c r="K3848" t="s">
        <v>3079</v>
      </c>
      <c r="L3848" t="s">
        <v>247</v>
      </c>
      <c r="M3848">
        <v>2759300</v>
      </c>
      <c r="N3848">
        <v>0</v>
      </c>
      <c r="O3848">
        <v>2759300</v>
      </c>
      <c r="P3848">
        <v>0</v>
      </c>
      <c r="Q3848" t="s">
        <v>8575</v>
      </c>
      <c r="R3848" t="s">
        <v>3220</v>
      </c>
      <c r="S3848" t="s">
        <v>3350</v>
      </c>
      <c r="T3848" t="s">
        <v>3085</v>
      </c>
      <c r="U3848" t="s">
        <v>8576</v>
      </c>
      <c r="V3848" t="s">
        <v>8577</v>
      </c>
      <c r="W3848" t="s">
        <v>3085</v>
      </c>
      <c r="X3848" t="str">
        <f t="shared" si="60"/>
        <v>Funcionamiento</v>
      </c>
      <c r="Y3848" t="s">
        <v>8474</v>
      </c>
    </row>
    <row r="3849" spans="1:25">
      <c r="A3849" t="s">
        <v>3220</v>
      </c>
      <c r="B3849" t="s">
        <v>3217</v>
      </c>
      <c r="C3849" t="s">
        <v>8574</v>
      </c>
      <c r="D3849" t="s">
        <v>3076</v>
      </c>
      <c r="E3849" t="s">
        <v>3077</v>
      </c>
      <c r="F3849" t="s">
        <v>8473</v>
      </c>
      <c r="G3849" t="s">
        <v>8474</v>
      </c>
      <c r="H3849" t="s">
        <v>316</v>
      </c>
      <c r="I3849" t="s">
        <v>583</v>
      </c>
      <c r="J3849" t="s">
        <v>246</v>
      </c>
      <c r="K3849" t="s">
        <v>3079</v>
      </c>
      <c r="L3849" t="s">
        <v>247</v>
      </c>
      <c r="M3849">
        <v>6826900</v>
      </c>
      <c r="N3849">
        <v>0</v>
      </c>
      <c r="O3849">
        <v>6826900</v>
      </c>
      <c r="P3849">
        <v>0</v>
      </c>
      <c r="Q3849" t="s">
        <v>8575</v>
      </c>
      <c r="R3849" t="s">
        <v>3220</v>
      </c>
      <c r="S3849" t="s">
        <v>3350</v>
      </c>
      <c r="T3849" t="s">
        <v>3085</v>
      </c>
      <c r="U3849" t="s">
        <v>8576</v>
      </c>
      <c r="V3849" t="s">
        <v>8577</v>
      </c>
      <c r="W3849" t="s">
        <v>3085</v>
      </c>
      <c r="X3849" t="str">
        <f t="shared" si="60"/>
        <v>Funcionamiento</v>
      </c>
      <c r="Y3849" t="s">
        <v>8474</v>
      </c>
    </row>
    <row r="3850" spans="1:25">
      <c r="A3850" t="s">
        <v>3220</v>
      </c>
      <c r="B3850" t="s">
        <v>3217</v>
      </c>
      <c r="C3850" t="s">
        <v>8574</v>
      </c>
      <c r="D3850" t="s">
        <v>3076</v>
      </c>
      <c r="E3850" t="s">
        <v>3077</v>
      </c>
      <c r="F3850" t="s">
        <v>8473</v>
      </c>
      <c r="G3850" t="s">
        <v>8474</v>
      </c>
      <c r="H3850" t="s">
        <v>324</v>
      </c>
      <c r="I3850" t="s">
        <v>325</v>
      </c>
      <c r="J3850" t="s">
        <v>246</v>
      </c>
      <c r="K3850" t="s">
        <v>3079</v>
      </c>
      <c r="L3850" t="s">
        <v>247</v>
      </c>
      <c r="M3850">
        <v>1839700</v>
      </c>
      <c r="N3850">
        <v>0</v>
      </c>
      <c r="O3850">
        <v>1839700</v>
      </c>
      <c r="P3850">
        <v>0</v>
      </c>
      <c r="Q3850" t="s">
        <v>8575</v>
      </c>
      <c r="R3850" t="s">
        <v>3220</v>
      </c>
      <c r="S3850" t="s">
        <v>3350</v>
      </c>
      <c r="T3850" t="s">
        <v>3085</v>
      </c>
      <c r="U3850" t="s">
        <v>8576</v>
      </c>
      <c r="V3850" t="s">
        <v>8577</v>
      </c>
      <c r="W3850" t="s">
        <v>3085</v>
      </c>
      <c r="X3850" t="str">
        <f t="shared" si="60"/>
        <v>Funcionamiento</v>
      </c>
      <c r="Y3850" t="s">
        <v>8474</v>
      </c>
    </row>
    <row r="3851" spans="1:25">
      <c r="A3851" t="s">
        <v>3220</v>
      </c>
      <c r="B3851" t="s">
        <v>3217</v>
      </c>
      <c r="C3851" t="s">
        <v>8574</v>
      </c>
      <c r="D3851" t="s">
        <v>3076</v>
      </c>
      <c r="E3851" t="s">
        <v>3077</v>
      </c>
      <c r="F3851" t="s">
        <v>8473</v>
      </c>
      <c r="G3851" t="s">
        <v>8474</v>
      </c>
      <c r="H3851" t="s">
        <v>318</v>
      </c>
      <c r="I3851" t="s">
        <v>586</v>
      </c>
      <c r="J3851" t="s">
        <v>246</v>
      </c>
      <c r="K3851" t="s">
        <v>3079</v>
      </c>
      <c r="L3851" t="s">
        <v>247</v>
      </c>
      <c r="M3851">
        <v>3677700</v>
      </c>
      <c r="N3851">
        <v>0</v>
      </c>
      <c r="O3851">
        <v>3677700</v>
      </c>
      <c r="P3851">
        <v>0</v>
      </c>
      <c r="Q3851" t="s">
        <v>8575</v>
      </c>
      <c r="R3851" t="s">
        <v>3220</v>
      </c>
      <c r="S3851" t="s">
        <v>3350</v>
      </c>
      <c r="T3851" t="s">
        <v>3085</v>
      </c>
      <c r="U3851" t="s">
        <v>8576</v>
      </c>
      <c r="V3851" t="s">
        <v>8577</v>
      </c>
      <c r="W3851" t="s">
        <v>3085</v>
      </c>
      <c r="X3851" t="str">
        <f t="shared" si="60"/>
        <v>Funcionamiento</v>
      </c>
      <c r="Y3851" t="s">
        <v>8474</v>
      </c>
    </row>
    <row r="3852" spans="1:25">
      <c r="A3852" t="s">
        <v>3228</v>
      </c>
      <c r="B3852" t="s">
        <v>3232</v>
      </c>
      <c r="C3852" t="s">
        <v>8578</v>
      </c>
      <c r="D3852" t="s">
        <v>3076</v>
      </c>
      <c r="E3852" t="s">
        <v>3077</v>
      </c>
      <c r="F3852" t="s">
        <v>3234</v>
      </c>
      <c r="G3852" t="s">
        <v>8474</v>
      </c>
      <c r="H3852" t="s">
        <v>539</v>
      </c>
      <c r="I3852" t="s">
        <v>667</v>
      </c>
      <c r="J3852" t="s">
        <v>253</v>
      </c>
      <c r="K3852" t="s">
        <v>3115</v>
      </c>
      <c r="L3852" t="s">
        <v>247</v>
      </c>
      <c r="M3852">
        <v>24269760</v>
      </c>
      <c r="N3852">
        <v>-6067440</v>
      </c>
      <c r="O3852">
        <v>18202320</v>
      </c>
      <c r="P3852">
        <v>0</v>
      </c>
      <c r="Q3852" t="s">
        <v>8579</v>
      </c>
      <c r="R3852" t="s">
        <v>3228</v>
      </c>
      <c r="S3852" t="s">
        <v>5435</v>
      </c>
      <c r="T3852" t="s">
        <v>4364</v>
      </c>
      <c r="U3852" t="s">
        <v>8580</v>
      </c>
      <c r="V3852" t="s">
        <v>8581</v>
      </c>
      <c r="W3852" t="s">
        <v>3085</v>
      </c>
      <c r="X3852" t="str">
        <f t="shared" si="60"/>
        <v>Inversión</v>
      </c>
      <c r="Y3852" t="s">
        <v>3241</v>
      </c>
    </row>
    <row r="3853" spans="1:25">
      <c r="A3853" t="s">
        <v>3236</v>
      </c>
      <c r="B3853" t="s">
        <v>3635</v>
      </c>
      <c r="C3853" t="s">
        <v>8582</v>
      </c>
      <c r="D3853" t="s">
        <v>3076</v>
      </c>
      <c r="E3853" t="s">
        <v>3077</v>
      </c>
      <c r="F3853" t="s">
        <v>8473</v>
      </c>
      <c r="G3853" t="s">
        <v>8474</v>
      </c>
      <c r="H3853" t="s">
        <v>292</v>
      </c>
      <c r="I3853" t="s">
        <v>293</v>
      </c>
      <c r="J3853" t="s">
        <v>246</v>
      </c>
      <c r="K3853" t="s">
        <v>3079</v>
      </c>
      <c r="L3853" t="s">
        <v>247</v>
      </c>
      <c r="M3853">
        <v>67598933</v>
      </c>
      <c r="N3853">
        <v>0</v>
      </c>
      <c r="O3853">
        <v>67598933</v>
      </c>
      <c r="P3853">
        <v>0</v>
      </c>
      <c r="Q3853" t="s">
        <v>8583</v>
      </c>
      <c r="R3853" t="s">
        <v>3236</v>
      </c>
      <c r="S3853" t="s">
        <v>6115</v>
      </c>
      <c r="T3853" t="s">
        <v>3085</v>
      </c>
      <c r="U3853" t="s">
        <v>8584</v>
      </c>
      <c r="V3853" t="s">
        <v>8585</v>
      </c>
      <c r="W3853" t="s">
        <v>3124</v>
      </c>
      <c r="X3853" t="str">
        <f t="shared" si="60"/>
        <v>Funcionamiento</v>
      </c>
      <c r="Y3853" t="s">
        <v>8474</v>
      </c>
    </row>
    <row r="3854" spans="1:25">
      <c r="A3854" t="s">
        <v>3236</v>
      </c>
      <c r="B3854" t="s">
        <v>3635</v>
      </c>
      <c r="C3854" t="s">
        <v>8582</v>
      </c>
      <c r="D3854" t="s">
        <v>3076</v>
      </c>
      <c r="E3854" t="s">
        <v>3077</v>
      </c>
      <c r="F3854" t="s">
        <v>8473</v>
      </c>
      <c r="G3854" t="s">
        <v>8474</v>
      </c>
      <c r="H3854" t="s">
        <v>348</v>
      </c>
      <c r="I3854" t="s">
        <v>349</v>
      </c>
      <c r="J3854" t="s">
        <v>246</v>
      </c>
      <c r="K3854" t="s">
        <v>3079</v>
      </c>
      <c r="L3854" t="s">
        <v>247</v>
      </c>
      <c r="M3854">
        <v>0</v>
      </c>
      <c r="N3854">
        <v>33389</v>
      </c>
      <c r="O3854">
        <v>33389</v>
      </c>
      <c r="P3854">
        <v>0</v>
      </c>
      <c r="Q3854" t="s">
        <v>8583</v>
      </c>
      <c r="R3854" t="s">
        <v>3236</v>
      </c>
      <c r="S3854" t="s">
        <v>6115</v>
      </c>
      <c r="T3854" t="s">
        <v>3085</v>
      </c>
      <c r="U3854" t="s">
        <v>8584</v>
      </c>
      <c r="V3854" t="s">
        <v>8585</v>
      </c>
      <c r="W3854" t="s">
        <v>3124</v>
      </c>
      <c r="X3854" t="str">
        <f t="shared" si="60"/>
        <v>Funcionamiento</v>
      </c>
      <c r="Y3854" t="s">
        <v>8474</v>
      </c>
    </row>
    <row r="3855" spans="1:25">
      <c r="A3855" t="s">
        <v>3236</v>
      </c>
      <c r="B3855" t="s">
        <v>3635</v>
      </c>
      <c r="C3855" t="s">
        <v>8582</v>
      </c>
      <c r="D3855" t="s">
        <v>3076</v>
      </c>
      <c r="E3855" t="s">
        <v>3077</v>
      </c>
      <c r="F3855" t="s">
        <v>8473</v>
      </c>
      <c r="G3855" t="s">
        <v>8474</v>
      </c>
      <c r="H3855" t="s">
        <v>336</v>
      </c>
      <c r="I3855" t="s">
        <v>337</v>
      </c>
      <c r="J3855" t="s">
        <v>246</v>
      </c>
      <c r="K3855" t="s">
        <v>3079</v>
      </c>
      <c r="L3855" t="s">
        <v>247</v>
      </c>
      <c r="M3855">
        <v>2354967</v>
      </c>
      <c r="N3855">
        <v>0</v>
      </c>
      <c r="O3855">
        <v>2354967</v>
      </c>
      <c r="P3855">
        <v>0</v>
      </c>
      <c r="Q3855" t="s">
        <v>8583</v>
      </c>
      <c r="R3855" t="s">
        <v>3236</v>
      </c>
      <c r="S3855" t="s">
        <v>6115</v>
      </c>
      <c r="T3855" t="s">
        <v>3085</v>
      </c>
      <c r="U3855" t="s">
        <v>8584</v>
      </c>
      <c r="V3855" t="s">
        <v>8585</v>
      </c>
      <c r="W3855" t="s">
        <v>3124</v>
      </c>
      <c r="X3855" t="str">
        <f t="shared" si="60"/>
        <v>Funcionamiento</v>
      </c>
      <c r="Y3855" t="s">
        <v>8474</v>
      </c>
    </row>
    <row r="3856" spans="1:25">
      <c r="A3856" t="s">
        <v>3236</v>
      </c>
      <c r="B3856" t="s">
        <v>3635</v>
      </c>
      <c r="C3856" t="s">
        <v>8582</v>
      </c>
      <c r="D3856" t="s">
        <v>3076</v>
      </c>
      <c r="E3856" t="s">
        <v>3077</v>
      </c>
      <c r="F3856" t="s">
        <v>8473</v>
      </c>
      <c r="G3856" t="s">
        <v>8474</v>
      </c>
      <c r="H3856" t="s">
        <v>294</v>
      </c>
      <c r="I3856" t="s">
        <v>296</v>
      </c>
      <c r="J3856" t="s">
        <v>246</v>
      </c>
      <c r="K3856" t="s">
        <v>3079</v>
      </c>
      <c r="L3856" t="s">
        <v>247</v>
      </c>
      <c r="M3856">
        <v>1603978</v>
      </c>
      <c r="N3856">
        <v>0</v>
      </c>
      <c r="O3856">
        <v>1603978</v>
      </c>
      <c r="P3856">
        <v>0</v>
      </c>
      <c r="Q3856" t="s">
        <v>8583</v>
      </c>
      <c r="R3856" t="s">
        <v>3236</v>
      </c>
      <c r="S3856" t="s">
        <v>6115</v>
      </c>
      <c r="T3856" t="s">
        <v>3085</v>
      </c>
      <c r="U3856" t="s">
        <v>8584</v>
      </c>
      <c r="V3856" t="s">
        <v>8585</v>
      </c>
      <c r="W3856" t="s">
        <v>3124</v>
      </c>
      <c r="X3856" t="str">
        <f t="shared" si="60"/>
        <v>Funcionamiento</v>
      </c>
      <c r="Y3856" t="s">
        <v>8474</v>
      </c>
    </row>
    <row r="3857" spans="1:25">
      <c r="A3857" t="s">
        <v>3236</v>
      </c>
      <c r="B3857" t="s">
        <v>3635</v>
      </c>
      <c r="C3857" t="s">
        <v>8582</v>
      </c>
      <c r="D3857" t="s">
        <v>3076</v>
      </c>
      <c r="E3857" t="s">
        <v>3077</v>
      </c>
      <c r="F3857" t="s">
        <v>8473</v>
      </c>
      <c r="G3857" t="s">
        <v>8474</v>
      </c>
      <c r="H3857" t="s">
        <v>303</v>
      </c>
      <c r="I3857" t="s">
        <v>305</v>
      </c>
      <c r="J3857" t="s">
        <v>246</v>
      </c>
      <c r="K3857" t="s">
        <v>3079</v>
      </c>
      <c r="L3857" t="s">
        <v>247</v>
      </c>
      <c r="M3857">
        <v>3884859</v>
      </c>
      <c r="N3857">
        <v>0</v>
      </c>
      <c r="O3857">
        <v>3884859</v>
      </c>
      <c r="P3857">
        <v>0</v>
      </c>
      <c r="Q3857" t="s">
        <v>8583</v>
      </c>
      <c r="R3857" t="s">
        <v>3236</v>
      </c>
      <c r="S3857" t="s">
        <v>6115</v>
      </c>
      <c r="T3857" t="s">
        <v>3085</v>
      </c>
      <c r="U3857" t="s">
        <v>8584</v>
      </c>
      <c r="V3857" t="s">
        <v>8585</v>
      </c>
      <c r="W3857" t="s">
        <v>3124</v>
      </c>
      <c r="X3857" t="str">
        <f t="shared" si="60"/>
        <v>Funcionamiento</v>
      </c>
      <c r="Y3857" t="s">
        <v>8474</v>
      </c>
    </row>
    <row r="3858" spans="1:25">
      <c r="A3858" t="s">
        <v>3236</v>
      </c>
      <c r="B3858" t="s">
        <v>3635</v>
      </c>
      <c r="C3858" t="s">
        <v>8582</v>
      </c>
      <c r="D3858" t="s">
        <v>3076</v>
      </c>
      <c r="E3858" t="s">
        <v>3077</v>
      </c>
      <c r="F3858" t="s">
        <v>8473</v>
      </c>
      <c r="G3858" t="s">
        <v>8474</v>
      </c>
      <c r="H3858" t="s">
        <v>297</v>
      </c>
      <c r="I3858" t="s">
        <v>299</v>
      </c>
      <c r="J3858" t="s">
        <v>246</v>
      </c>
      <c r="K3858" t="s">
        <v>3079</v>
      </c>
      <c r="L3858" t="s">
        <v>247</v>
      </c>
      <c r="M3858">
        <v>2266216</v>
      </c>
      <c r="N3858">
        <v>0</v>
      </c>
      <c r="O3858">
        <v>2266216</v>
      </c>
      <c r="P3858">
        <v>0</v>
      </c>
      <c r="Q3858" t="s">
        <v>8583</v>
      </c>
      <c r="R3858" t="s">
        <v>3236</v>
      </c>
      <c r="S3858" t="s">
        <v>6115</v>
      </c>
      <c r="T3858" t="s">
        <v>3085</v>
      </c>
      <c r="U3858" t="s">
        <v>8584</v>
      </c>
      <c r="V3858" t="s">
        <v>8585</v>
      </c>
      <c r="W3858" t="s">
        <v>3124</v>
      </c>
      <c r="X3858" t="str">
        <f t="shared" si="60"/>
        <v>Funcionamiento</v>
      </c>
      <c r="Y3858" t="s">
        <v>8474</v>
      </c>
    </row>
    <row r="3859" spans="1:25">
      <c r="A3859" t="s">
        <v>3221</v>
      </c>
      <c r="B3859" t="s">
        <v>3635</v>
      </c>
      <c r="C3859" t="s">
        <v>8586</v>
      </c>
      <c r="D3859" t="s">
        <v>3076</v>
      </c>
      <c r="E3859" t="s">
        <v>3077</v>
      </c>
      <c r="F3859" t="s">
        <v>8473</v>
      </c>
      <c r="G3859" t="s">
        <v>8474</v>
      </c>
      <c r="H3859" t="s">
        <v>318</v>
      </c>
      <c r="I3859" t="s">
        <v>586</v>
      </c>
      <c r="J3859" t="s">
        <v>246</v>
      </c>
      <c r="K3859" t="s">
        <v>3079</v>
      </c>
      <c r="L3859" t="s">
        <v>247</v>
      </c>
      <c r="M3859">
        <v>3286500</v>
      </c>
      <c r="N3859">
        <v>0</v>
      </c>
      <c r="O3859">
        <v>3286500</v>
      </c>
      <c r="P3859">
        <v>0</v>
      </c>
      <c r="Q3859" t="s">
        <v>8587</v>
      </c>
      <c r="R3859" t="s">
        <v>3221</v>
      </c>
      <c r="S3859" t="s">
        <v>4280</v>
      </c>
      <c r="T3859" t="s">
        <v>3085</v>
      </c>
      <c r="U3859" t="s">
        <v>8588</v>
      </c>
      <c r="V3859" t="s">
        <v>8589</v>
      </c>
      <c r="W3859" t="s">
        <v>3085</v>
      </c>
      <c r="X3859" t="str">
        <f t="shared" si="60"/>
        <v>Funcionamiento</v>
      </c>
      <c r="Y3859" t="s">
        <v>8474</v>
      </c>
    </row>
    <row r="3860" spans="1:25">
      <c r="A3860" t="s">
        <v>3221</v>
      </c>
      <c r="B3860" t="s">
        <v>3635</v>
      </c>
      <c r="C3860" t="s">
        <v>8586</v>
      </c>
      <c r="D3860" t="s">
        <v>3076</v>
      </c>
      <c r="E3860" t="s">
        <v>3077</v>
      </c>
      <c r="F3860" t="s">
        <v>8473</v>
      </c>
      <c r="G3860" t="s">
        <v>8474</v>
      </c>
      <c r="H3860" t="s">
        <v>320</v>
      </c>
      <c r="I3860" t="s">
        <v>321</v>
      </c>
      <c r="J3860" t="s">
        <v>246</v>
      </c>
      <c r="K3860" t="s">
        <v>3079</v>
      </c>
      <c r="L3860" t="s">
        <v>247</v>
      </c>
      <c r="M3860">
        <v>1224200</v>
      </c>
      <c r="N3860">
        <v>0</v>
      </c>
      <c r="O3860">
        <v>1224200</v>
      </c>
      <c r="P3860">
        <v>0</v>
      </c>
      <c r="Q3860" t="s">
        <v>8587</v>
      </c>
      <c r="R3860" t="s">
        <v>3221</v>
      </c>
      <c r="S3860" t="s">
        <v>4280</v>
      </c>
      <c r="T3860" t="s">
        <v>3085</v>
      </c>
      <c r="U3860" t="s">
        <v>8588</v>
      </c>
      <c r="V3860" t="s">
        <v>8589</v>
      </c>
      <c r="W3860" t="s">
        <v>3085</v>
      </c>
      <c r="X3860" t="str">
        <f t="shared" si="60"/>
        <v>Funcionamiento</v>
      </c>
      <c r="Y3860" t="s">
        <v>8474</v>
      </c>
    </row>
    <row r="3861" spans="1:25">
      <c r="A3861" t="s">
        <v>3221</v>
      </c>
      <c r="B3861" t="s">
        <v>3635</v>
      </c>
      <c r="C3861" t="s">
        <v>8586</v>
      </c>
      <c r="D3861" t="s">
        <v>3076</v>
      </c>
      <c r="E3861" t="s">
        <v>3077</v>
      </c>
      <c r="F3861" t="s">
        <v>8473</v>
      </c>
      <c r="G3861" t="s">
        <v>8474</v>
      </c>
      <c r="H3861" t="s">
        <v>322</v>
      </c>
      <c r="I3861" t="s">
        <v>323</v>
      </c>
      <c r="J3861" t="s">
        <v>246</v>
      </c>
      <c r="K3861" t="s">
        <v>3079</v>
      </c>
      <c r="L3861" t="s">
        <v>247</v>
      </c>
      <c r="M3861">
        <v>2465900</v>
      </c>
      <c r="N3861">
        <v>0</v>
      </c>
      <c r="O3861">
        <v>2465900</v>
      </c>
      <c r="P3861">
        <v>0</v>
      </c>
      <c r="Q3861" t="s">
        <v>8587</v>
      </c>
      <c r="R3861" t="s">
        <v>3221</v>
      </c>
      <c r="S3861" t="s">
        <v>4280</v>
      </c>
      <c r="T3861" t="s">
        <v>3085</v>
      </c>
      <c r="U3861" t="s">
        <v>8588</v>
      </c>
      <c r="V3861" t="s">
        <v>8589</v>
      </c>
      <c r="W3861" t="s">
        <v>3085</v>
      </c>
      <c r="X3861" t="str">
        <f t="shared" si="60"/>
        <v>Funcionamiento</v>
      </c>
      <c r="Y3861" t="s">
        <v>8474</v>
      </c>
    </row>
    <row r="3862" spans="1:25">
      <c r="A3862" t="s">
        <v>3221</v>
      </c>
      <c r="B3862" t="s">
        <v>3635</v>
      </c>
      <c r="C3862" t="s">
        <v>8586</v>
      </c>
      <c r="D3862" t="s">
        <v>3076</v>
      </c>
      <c r="E3862" t="s">
        <v>3077</v>
      </c>
      <c r="F3862" t="s">
        <v>8473</v>
      </c>
      <c r="G3862" t="s">
        <v>8474</v>
      </c>
      <c r="H3862" t="s">
        <v>324</v>
      </c>
      <c r="I3862" t="s">
        <v>325</v>
      </c>
      <c r="J3862" t="s">
        <v>246</v>
      </c>
      <c r="K3862" t="s">
        <v>3079</v>
      </c>
      <c r="L3862" t="s">
        <v>247</v>
      </c>
      <c r="M3862">
        <v>1644100</v>
      </c>
      <c r="N3862">
        <v>0</v>
      </c>
      <c r="O3862">
        <v>1644100</v>
      </c>
      <c r="P3862">
        <v>0</v>
      </c>
      <c r="Q3862" t="s">
        <v>8587</v>
      </c>
      <c r="R3862" t="s">
        <v>3221</v>
      </c>
      <c r="S3862" t="s">
        <v>4280</v>
      </c>
      <c r="T3862" t="s">
        <v>3085</v>
      </c>
      <c r="U3862" t="s">
        <v>8588</v>
      </c>
      <c r="V3862" t="s">
        <v>8589</v>
      </c>
      <c r="W3862" t="s">
        <v>3085</v>
      </c>
      <c r="X3862" t="str">
        <f t="shared" si="60"/>
        <v>Funcionamiento</v>
      </c>
      <c r="Y3862" t="s">
        <v>8474</v>
      </c>
    </row>
    <row r="3863" spans="1:25">
      <c r="A3863" t="s">
        <v>3221</v>
      </c>
      <c r="B3863" t="s">
        <v>3635</v>
      </c>
      <c r="C3863" t="s">
        <v>8586</v>
      </c>
      <c r="D3863" t="s">
        <v>3076</v>
      </c>
      <c r="E3863" t="s">
        <v>3077</v>
      </c>
      <c r="F3863" t="s">
        <v>8473</v>
      </c>
      <c r="G3863" t="s">
        <v>8474</v>
      </c>
      <c r="H3863" t="s">
        <v>316</v>
      </c>
      <c r="I3863" t="s">
        <v>583</v>
      </c>
      <c r="J3863" t="s">
        <v>246</v>
      </c>
      <c r="K3863" t="s">
        <v>3079</v>
      </c>
      <c r="L3863" t="s">
        <v>247</v>
      </c>
      <c r="M3863">
        <v>6737300</v>
      </c>
      <c r="N3863">
        <v>0</v>
      </c>
      <c r="O3863">
        <v>6737300</v>
      </c>
      <c r="P3863">
        <v>0</v>
      </c>
      <c r="Q3863" t="s">
        <v>8587</v>
      </c>
      <c r="R3863" t="s">
        <v>3221</v>
      </c>
      <c r="S3863" t="s">
        <v>4280</v>
      </c>
      <c r="T3863" t="s">
        <v>3085</v>
      </c>
      <c r="U3863" t="s">
        <v>8588</v>
      </c>
      <c r="V3863" t="s">
        <v>8589</v>
      </c>
      <c r="W3863" t="s">
        <v>3085</v>
      </c>
      <c r="X3863" t="str">
        <f t="shared" si="60"/>
        <v>Funcionamiento</v>
      </c>
      <c r="Y3863" t="s">
        <v>8474</v>
      </c>
    </row>
    <row r="3864" spans="1:25">
      <c r="A3864" t="s">
        <v>3221</v>
      </c>
      <c r="B3864" t="s">
        <v>3635</v>
      </c>
      <c r="C3864" t="s">
        <v>8586</v>
      </c>
      <c r="D3864" t="s">
        <v>3076</v>
      </c>
      <c r="E3864" t="s">
        <v>3077</v>
      </c>
      <c r="F3864" t="s">
        <v>8473</v>
      </c>
      <c r="G3864" t="s">
        <v>8474</v>
      </c>
      <c r="H3864" t="s">
        <v>314</v>
      </c>
      <c r="I3864" t="s">
        <v>582</v>
      </c>
      <c r="J3864" t="s">
        <v>246</v>
      </c>
      <c r="K3864" t="s">
        <v>3079</v>
      </c>
      <c r="L3864" t="s">
        <v>247</v>
      </c>
      <c r="M3864">
        <v>1784200</v>
      </c>
      <c r="N3864">
        <v>0</v>
      </c>
      <c r="O3864">
        <v>1784200</v>
      </c>
      <c r="P3864">
        <v>0</v>
      </c>
      <c r="Q3864" t="s">
        <v>8587</v>
      </c>
      <c r="R3864" t="s">
        <v>3221</v>
      </c>
      <c r="S3864" t="s">
        <v>4280</v>
      </c>
      <c r="T3864" t="s">
        <v>3085</v>
      </c>
      <c r="U3864" t="s">
        <v>8588</v>
      </c>
      <c r="V3864" t="s">
        <v>8589</v>
      </c>
      <c r="W3864" t="s">
        <v>3085</v>
      </c>
      <c r="X3864" t="str">
        <f t="shared" si="60"/>
        <v>Funcionamiento</v>
      </c>
      <c r="Y3864" t="s">
        <v>8474</v>
      </c>
    </row>
    <row r="3865" spans="1:25">
      <c r="A3865" t="s">
        <v>3251</v>
      </c>
      <c r="B3865" t="s">
        <v>3640</v>
      </c>
      <c r="C3865" t="s">
        <v>8590</v>
      </c>
      <c r="D3865" t="s">
        <v>3076</v>
      </c>
      <c r="E3865" t="s">
        <v>3077</v>
      </c>
      <c r="F3865" t="s">
        <v>8473</v>
      </c>
      <c r="G3865" t="s">
        <v>8474</v>
      </c>
      <c r="H3865" t="s">
        <v>320</v>
      </c>
      <c r="I3865" t="s">
        <v>321</v>
      </c>
      <c r="J3865" t="s">
        <v>246</v>
      </c>
      <c r="K3865" t="s">
        <v>3079</v>
      </c>
      <c r="L3865" t="s">
        <v>247</v>
      </c>
      <c r="M3865">
        <v>106300</v>
      </c>
      <c r="N3865">
        <v>0</v>
      </c>
      <c r="O3865">
        <v>106300</v>
      </c>
      <c r="P3865">
        <v>0</v>
      </c>
      <c r="Q3865" t="s">
        <v>8591</v>
      </c>
      <c r="R3865" t="s">
        <v>3251</v>
      </c>
      <c r="S3865" t="s">
        <v>4707</v>
      </c>
      <c r="T3865" t="s">
        <v>3085</v>
      </c>
      <c r="U3865" t="s">
        <v>8592</v>
      </c>
      <c r="V3865" t="s">
        <v>8593</v>
      </c>
      <c r="W3865" t="s">
        <v>3085</v>
      </c>
      <c r="X3865" t="str">
        <f t="shared" si="60"/>
        <v>Funcionamiento</v>
      </c>
      <c r="Y3865" t="s">
        <v>8474</v>
      </c>
    </row>
    <row r="3866" spans="1:25">
      <c r="A3866" t="s">
        <v>3251</v>
      </c>
      <c r="B3866" t="s">
        <v>3640</v>
      </c>
      <c r="C3866" t="s">
        <v>8590</v>
      </c>
      <c r="D3866" t="s">
        <v>3076</v>
      </c>
      <c r="E3866" t="s">
        <v>3077</v>
      </c>
      <c r="F3866" t="s">
        <v>8473</v>
      </c>
      <c r="G3866" t="s">
        <v>8474</v>
      </c>
      <c r="H3866" t="s">
        <v>316</v>
      </c>
      <c r="I3866" t="s">
        <v>583</v>
      </c>
      <c r="J3866" t="s">
        <v>246</v>
      </c>
      <c r="K3866" t="s">
        <v>3079</v>
      </c>
      <c r="L3866" t="s">
        <v>247</v>
      </c>
      <c r="M3866">
        <v>522200</v>
      </c>
      <c r="N3866">
        <v>0</v>
      </c>
      <c r="O3866">
        <v>522200</v>
      </c>
      <c r="P3866">
        <v>0</v>
      </c>
      <c r="Q3866" t="s">
        <v>8591</v>
      </c>
      <c r="R3866" t="s">
        <v>3251</v>
      </c>
      <c r="S3866" t="s">
        <v>4707</v>
      </c>
      <c r="T3866" t="s">
        <v>3085</v>
      </c>
      <c r="U3866" t="s">
        <v>8592</v>
      </c>
      <c r="V3866" t="s">
        <v>8593</v>
      </c>
      <c r="W3866" t="s">
        <v>3085</v>
      </c>
      <c r="X3866" t="str">
        <f t="shared" si="60"/>
        <v>Funcionamiento</v>
      </c>
      <c r="Y3866" t="s">
        <v>8474</v>
      </c>
    </row>
    <row r="3867" spans="1:25">
      <c r="A3867" t="s">
        <v>3251</v>
      </c>
      <c r="B3867" t="s">
        <v>3640</v>
      </c>
      <c r="C3867" t="s">
        <v>8590</v>
      </c>
      <c r="D3867" t="s">
        <v>3076</v>
      </c>
      <c r="E3867" t="s">
        <v>3077</v>
      </c>
      <c r="F3867" t="s">
        <v>8473</v>
      </c>
      <c r="G3867" t="s">
        <v>8474</v>
      </c>
      <c r="H3867" t="s">
        <v>322</v>
      </c>
      <c r="I3867" t="s">
        <v>323</v>
      </c>
      <c r="J3867" t="s">
        <v>246</v>
      </c>
      <c r="K3867" t="s">
        <v>3079</v>
      </c>
      <c r="L3867" t="s">
        <v>247</v>
      </c>
      <c r="M3867">
        <v>85300</v>
      </c>
      <c r="N3867">
        <v>0</v>
      </c>
      <c r="O3867">
        <v>85300</v>
      </c>
      <c r="P3867">
        <v>0</v>
      </c>
      <c r="Q3867" t="s">
        <v>8591</v>
      </c>
      <c r="R3867" t="s">
        <v>3251</v>
      </c>
      <c r="S3867" t="s">
        <v>4707</v>
      </c>
      <c r="T3867" t="s">
        <v>3085</v>
      </c>
      <c r="U3867" t="s">
        <v>8592</v>
      </c>
      <c r="V3867" t="s">
        <v>8593</v>
      </c>
      <c r="W3867" t="s">
        <v>3085</v>
      </c>
      <c r="X3867" t="str">
        <f t="shared" si="60"/>
        <v>Funcionamiento</v>
      </c>
      <c r="Y3867" t="s">
        <v>8474</v>
      </c>
    </row>
    <row r="3868" spans="1:25">
      <c r="A3868" t="s">
        <v>3251</v>
      </c>
      <c r="B3868" t="s">
        <v>3640</v>
      </c>
      <c r="C3868" t="s">
        <v>8590</v>
      </c>
      <c r="D3868" t="s">
        <v>3076</v>
      </c>
      <c r="E3868" t="s">
        <v>3077</v>
      </c>
      <c r="F3868" t="s">
        <v>8473</v>
      </c>
      <c r="G3868" t="s">
        <v>8474</v>
      </c>
      <c r="H3868" t="s">
        <v>324</v>
      </c>
      <c r="I3868" t="s">
        <v>325</v>
      </c>
      <c r="J3868" t="s">
        <v>246</v>
      </c>
      <c r="K3868" t="s">
        <v>3079</v>
      </c>
      <c r="L3868" t="s">
        <v>247</v>
      </c>
      <c r="M3868">
        <v>58700</v>
      </c>
      <c r="N3868">
        <v>0</v>
      </c>
      <c r="O3868">
        <v>58700</v>
      </c>
      <c r="P3868">
        <v>0</v>
      </c>
      <c r="Q3868" t="s">
        <v>8591</v>
      </c>
      <c r="R3868" t="s">
        <v>3251</v>
      </c>
      <c r="S3868" t="s">
        <v>4707</v>
      </c>
      <c r="T3868" t="s">
        <v>3085</v>
      </c>
      <c r="U3868" t="s">
        <v>8592</v>
      </c>
      <c r="V3868" t="s">
        <v>8593</v>
      </c>
      <c r="W3868" t="s">
        <v>3085</v>
      </c>
      <c r="X3868" t="str">
        <f t="shared" si="60"/>
        <v>Funcionamiento</v>
      </c>
      <c r="Y3868" t="s">
        <v>8474</v>
      </c>
    </row>
    <row r="3869" spans="1:25">
      <c r="A3869" t="s">
        <v>3251</v>
      </c>
      <c r="B3869" t="s">
        <v>3640</v>
      </c>
      <c r="C3869" t="s">
        <v>8590</v>
      </c>
      <c r="D3869" t="s">
        <v>3076</v>
      </c>
      <c r="E3869" t="s">
        <v>3077</v>
      </c>
      <c r="F3869" t="s">
        <v>8473</v>
      </c>
      <c r="G3869" t="s">
        <v>8474</v>
      </c>
      <c r="H3869" t="s">
        <v>318</v>
      </c>
      <c r="I3869" t="s">
        <v>586</v>
      </c>
      <c r="J3869" t="s">
        <v>246</v>
      </c>
      <c r="K3869" t="s">
        <v>3079</v>
      </c>
      <c r="L3869" t="s">
        <v>247</v>
      </c>
      <c r="M3869">
        <v>113400</v>
      </c>
      <c r="N3869">
        <v>0</v>
      </c>
      <c r="O3869">
        <v>113400</v>
      </c>
      <c r="P3869">
        <v>0</v>
      </c>
      <c r="Q3869" t="s">
        <v>8591</v>
      </c>
      <c r="R3869" t="s">
        <v>3251</v>
      </c>
      <c r="S3869" t="s">
        <v>4707</v>
      </c>
      <c r="T3869" t="s">
        <v>3085</v>
      </c>
      <c r="U3869" t="s">
        <v>8592</v>
      </c>
      <c r="V3869" t="s">
        <v>8593</v>
      </c>
      <c r="W3869" t="s">
        <v>3085</v>
      </c>
      <c r="X3869" t="str">
        <f t="shared" si="60"/>
        <v>Funcionamiento</v>
      </c>
      <c r="Y3869" t="s">
        <v>8474</v>
      </c>
    </row>
    <row r="3870" spans="1:25">
      <c r="A3870" t="s">
        <v>3251</v>
      </c>
      <c r="B3870" t="s">
        <v>3640</v>
      </c>
      <c r="C3870" t="s">
        <v>8590</v>
      </c>
      <c r="D3870" t="s">
        <v>3076</v>
      </c>
      <c r="E3870" t="s">
        <v>3077</v>
      </c>
      <c r="F3870" t="s">
        <v>8473</v>
      </c>
      <c r="G3870" t="s">
        <v>8474</v>
      </c>
      <c r="H3870" t="s">
        <v>314</v>
      </c>
      <c r="I3870" t="s">
        <v>582</v>
      </c>
      <c r="J3870" t="s">
        <v>246</v>
      </c>
      <c r="K3870" t="s">
        <v>3079</v>
      </c>
      <c r="L3870" t="s">
        <v>247</v>
      </c>
      <c r="M3870">
        <v>740500</v>
      </c>
      <c r="N3870">
        <v>0</v>
      </c>
      <c r="O3870">
        <v>740500</v>
      </c>
      <c r="P3870">
        <v>0</v>
      </c>
      <c r="Q3870" t="s">
        <v>8591</v>
      </c>
      <c r="R3870" t="s">
        <v>3251</v>
      </c>
      <c r="S3870" t="s">
        <v>4707</v>
      </c>
      <c r="T3870" t="s">
        <v>3085</v>
      </c>
      <c r="U3870" t="s">
        <v>8592</v>
      </c>
      <c r="V3870" t="s">
        <v>8593</v>
      </c>
      <c r="W3870" t="s">
        <v>3085</v>
      </c>
      <c r="X3870" t="str">
        <f t="shared" si="60"/>
        <v>Funcionamiento</v>
      </c>
      <c r="Y3870" t="s">
        <v>8474</v>
      </c>
    </row>
    <row r="3871" spans="1:25">
      <c r="A3871" t="s">
        <v>3238</v>
      </c>
      <c r="B3871" t="s">
        <v>5599</v>
      </c>
      <c r="C3871" t="s">
        <v>8594</v>
      </c>
      <c r="D3871" t="s">
        <v>3076</v>
      </c>
      <c r="E3871" t="s">
        <v>3077</v>
      </c>
      <c r="F3871" t="s">
        <v>8473</v>
      </c>
      <c r="G3871" t="s">
        <v>8474</v>
      </c>
      <c r="H3871" t="s">
        <v>318</v>
      </c>
      <c r="I3871" t="s">
        <v>586</v>
      </c>
      <c r="J3871" t="s">
        <v>246</v>
      </c>
      <c r="K3871" t="s">
        <v>3079</v>
      </c>
      <c r="L3871" t="s">
        <v>247</v>
      </c>
      <c r="M3871">
        <v>52000</v>
      </c>
      <c r="N3871">
        <v>0</v>
      </c>
      <c r="O3871">
        <v>52000</v>
      </c>
      <c r="P3871">
        <v>0</v>
      </c>
      <c r="Q3871" t="s">
        <v>8595</v>
      </c>
      <c r="R3871" t="s">
        <v>3288</v>
      </c>
      <c r="S3871" t="s">
        <v>4031</v>
      </c>
      <c r="T3871" t="s">
        <v>3085</v>
      </c>
      <c r="U3871" t="s">
        <v>8596</v>
      </c>
      <c r="V3871" t="s">
        <v>8597</v>
      </c>
      <c r="W3871" t="s">
        <v>3085</v>
      </c>
      <c r="X3871" t="str">
        <f t="shared" si="60"/>
        <v>Funcionamiento</v>
      </c>
      <c r="Y3871" t="s">
        <v>8474</v>
      </c>
    </row>
    <row r="3872" spans="1:25">
      <c r="A3872" t="s">
        <v>3238</v>
      </c>
      <c r="B3872" t="s">
        <v>5599</v>
      </c>
      <c r="C3872" t="s">
        <v>8594</v>
      </c>
      <c r="D3872" t="s">
        <v>3076</v>
      </c>
      <c r="E3872" t="s">
        <v>3077</v>
      </c>
      <c r="F3872" t="s">
        <v>8473</v>
      </c>
      <c r="G3872" t="s">
        <v>8474</v>
      </c>
      <c r="H3872" t="s">
        <v>314</v>
      </c>
      <c r="I3872" t="s">
        <v>582</v>
      </c>
      <c r="J3872" t="s">
        <v>246</v>
      </c>
      <c r="K3872" t="s">
        <v>3079</v>
      </c>
      <c r="L3872" t="s">
        <v>247</v>
      </c>
      <c r="M3872">
        <v>35100</v>
      </c>
      <c r="N3872">
        <v>0</v>
      </c>
      <c r="O3872">
        <v>35100</v>
      </c>
      <c r="P3872">
        <v>0</v>
      </c>
      <c r="Q3872" t="s">
        <v>8595</v>
      </c>
      <c r="R3872" t="s">
        <v>3288</v>
      </c>
      <c r="S3872" t="s">
        <v>4031</v>
      </c>
      <c r="T3872" t="s">
        <v>3085</v>
      </c>
      <c r="U3872" t="s">
        <v>8596</v>
      </c>
      <c r="V3872" t="s">
        <v>8597</v>
      </c>
      <c r="W3872" t="s">
        <v>3085</v>
      </c>
      <c r="X3872" t="str">
        <f t="shared" si="60"/>
        <v>Funcionamiento</v>
      </c>
      <c r="Y3872" t="s">
        <v>8474</v>
      </c>
    </row>
    <row r="3873" spans="1:25">
      <c r="A3873" t="s">
        <v>3238</v>
      </c>
      <c r="B3873" t="s">
        <v>5599</v>
      </c>
      <c r="C3873" t="s">
        <v>8594</v>
      </c>
      <c r="D3873" t="s">
        <v>3076</v>
      </c>
      <c r="E3873" t="s">
        <v>3077</v>
      </c>
      <c r="F3873" t="s">
        <v>8473</v>
      </c>
      <c r="G3873" t="s">
        <v>8474</v>
      </c>
      <c r="H3873" t="s">
        <v>320</v>
      </c>
      <c r="I3873" t="s">
        <v>321</v>
      </c>
      <c r="J3873" t="s">
        <v>246</v>
      </c>
      <c r="K3873" t="s">
        <v>3079</v>
      </c>
      <c r="L3873" t="s">
        <v>247</v>
      </c>
      <c r="M3873">
        <v>37600</v>
      </c>
      <c r="N3873">
        <v>0</v>
      </c>
      <c r="O3873">
        <v>37600</v>
      </c>
      <c r="P3873">
        <v>0</v>
      </c>
      <c r="Q3873" t="s">
        <v>8595</v>
      </c>
      <c r="R3873" t="s">
        <v>3288</v>
      </c>
      <c r="S3873" t="s">
        <v>4031</v>
      </c>
      <c r="T3873" t="s">
        <v>3085</v>
      </c>
      <c r="U3873" t="s">
        <v>8596</v>
      </c>
      <c r="V3873" t="s">
        <v>8597</v>
      </c>
      <c r="W3873" t="s">
        <v>3085</v>
      </c>
      <c r="X3873" t="str">
        <f t="shared" si="60"/>
        <v>Funcionamiento</v>
      </c>
      <c r="Y3873" t="s">
        <v>8474</v>
      </c>
    </row>
    <row r="3874" spans="1:25">
      <c r="A3874" t="s">
        <v>3238</v>
      </c>
      <c r="B3874" t="s">
        <v>5599</v>
      </c>
      <c r="C3874" t="s">
        <v>8594</v>
      </c>
      <c r="D3874" t="s">
        <v>3076</v>
      </c>
      <c r="E3874" t="s">
        <v>3077</v>
      </c>
      <c r="F3874" t="s">
        <v>8473</v>
      </c>
      <c r="G3874" t="s">
        <v>8474</v>
      </c>
      <c r="H3874" t="s">
        <v>322</v>
      </c>
      <c r="I3874" t="s">
        <v>323</v>
      </c>
      <c r="J3874" t="s">
        <v>246</v>
      </c>
      <c r="K3874" t="s">
        <v>3079</v>
      </c>
      <c r="L3874" t="s">
        <v>247</v>
      </c>
      <c r="M3874">
        <v>38300</v>
      </c>
      <c r="N3874">
        <v>0</v>
      </c>
      <c r="O3874">
        <v>38300</v>
      </c>
      <c r="P3874">
        <v>0</v>
      </c>
      <c r="Q3874" t="s">
        <v>8595</v>
      </c>
      <c r="R3874" t="s">
        <v>3288</v>
      </c>
      <c r="S3874" t="s">
        <v>4031</v>
      </c>
      <c r="T3874" t="s">
        <v>3085</v>
      </c>
      <c r="U3874" t="s">
        <v>8596</v>
      </c>
      <c r="V3874" t="s">
        <v>8597</v>
      </c>
      <c r="W3874" t="s">
        <v>3085</v>
      </c>
      <c r="X3874" t="str">
        <f t="shared" si="60"/>
        <v>Funcionamiento</v>
      </c>
      <c r="Y3874" t="s">
        <v>8474</v>
      </c>
    </row>
    <row r="3875" spans="1:25">
      <c r="A3875" t="s">
        <v>3238</v>
      </c>
      <c r="B3875" t="s">
        <v>5599</v>
      </c>
      <c r="C3875" t="s">
        <v>8594</v>
      </c>
      <c r="D3875" t="s">
        <v>3076</v>
      </c>
      <c r="E3875" t="s">
        <v>3077</v>
      </c>
      <c r="F3875" t="s">
        <v>8473</v>
      </c>
      <c r="G3875" t="s">
        <v>8474</v>
      </c>
      <c r="H3875" t="s">
        <v>324</v>
      </c>
      <c r="I3875" t="s">
        <v>325</v>
      </c>
      <c r="J3875" t="s">
        <v>246</v>
      </c>
      <c r="K3875" t="s">
        <v>3079</v>
      </c>
      <c r="L3875" t="s">
        <v>247</v>
      </c>
      <c r="M3875">
        <v>24000</v>
      </c>
      <c r="N3875">
        <v>0</v>
      </c>
      <c r="O3875">
        <v>24000</v>
      </c>
      <c r="P3875">
        <v>0</v>
      </c>
      <c r="Q3875" t="s">
        <v>8595</v>
      </c>
      <c r="R3875" t="s">
        <v>3288</v>
      </c>
      <c r="S3875" t="s">
        <v>4031</v>
      </c>
      <c r="T3875" t="s">
        <v>3085</v>
      </c>
      <c r="U3875" t="s">
        <v>8596</v>
      </c>
      <c r="V3875" t="s">
        <v>8597</v>
      </c>
      <c r="W3875" t="s">
        <v>3085</v>
      </c>
      <c r="X3875" t="str">
        <f t="shared" si="60"/>
        <v>Funcionamiento</v>
      </c>
      <c r="Y3875" t="s">
        <v>8474</v>
      </c>
    </row>
    <row r="3876" spans="1:25">
      <c r="A3876" t="s">
        <v>3238</v>
      </c>
      <c r="B3876" t="s">
        <v>5599</v>
      </c>
      <c r="C3876" t="s">
        <v>8594</v>
      </c>
      <c r="D3876" t="s">
        <v>3076</v>
      </c>
      <c r="E3876" t="s">
        <v>3077</v>
      </c>
      <c r="F3876" t="s">
        <v>8473</v>
      </c>
      <c r="G3876" t="s">
        <v>8474</v>
      </c>
      <c r="H3876" t="s">
        <v>316</v>
      </c>
      <c r="I3876" t="s">
        <v>583</v>
      </c>
      <c r="J3876" t="s">
        <v>246</v>
      </c>
      <c r="K3876" t="s">
        <v>3079</v>
      </c>
      <c r="L3876" t="s">
        <v>247</v>
      </c>
      <c r="M3876">
        <v>94700</v>
      </c>
      <c r="N3876">
        <v>0</v>
      </c>
      <c r="O3876">
        <v>94700</v>
      </c>
      <c r="P3876">
        <v>0</v>
      </c>
      <c r="Q3876" t="s">
        <v>8595</v>
      </c>
      <c r="R3876" t="s">
        <v>3288</v>
      </c>
      <c r="S3876" t="s">
        <v>4031</v>
      </c>
      <c r="T3876" t="s">
        <v>3085</v>
      </c>
      <c r="U3876" t="s">
        <v>8596</v>
      </c>
      <c r="V3876" t="s">
        <v>8597</v>
      </c>
      <c r="W3876" t="s">
        <v>3085</v>
      </c>
      <c r="X3876" t="str">
        <f t="shared" si="60"/>
        <v>Funcionamiento</v>
      </c>
      <c r="Y3876" t="s">
        <v>8474</v>
      </c>
    </row>
    <row r="3877" spans="1:25">
      <c r="A3877" t="s">
        <v>3281</v>
      </c>
      <c r="B3877" t="s">
        <v>3274</v>
      </c>
      <c r="C3877" t="s">
        <v>8598</v>
      </c>
      <c r="D3877" t="s">
        <v>3076</v>
      </c>
      <c r="E3877" t="s">
        <v>3077</v>
      </c>
      <c r="F3877" t="s">
        <v>8473</v>
      </c>
      <c r="G3877" t="s">
        <v>8474</v>
      </c>
      <c r="H3877" t="s">
        <v>333</v>
      </c>
      <c r="I3877" t="s">
        <v>335</v>
      </c>
      <c r="J3877" t="s">
        <v>246</v>
      </c>
      <c r="K3877" t="s">
        <v>3079</v>
      </c>
      <c r="L3877" t="s">
        <v>247</v>
      </c>
      <c r="M3877">
        <v>302934</v>
      </c>
      <c r="N3877">
        <v>0</v>
      </c>
      <c r="O3877">
        <v>302934</v>
      </c>
      <c r="P3877">
        <v>0</v>
      </c>
      <c r="Q3877" t="s">
        <v>6099</v>
      </c>
      <c r="R3877" t="s">
        <v>3263</v>
      </c>
      <c r="S3877" t="s">
        <v>3700</v>
      </c>
      <c r="T3877" t="s">
        <v>3085</v>
      </c>
      <c r="U3877" t="s">
        <v>8599</v>
      </c>
      <c r="V3877" t="s">
        <v>8600</v>
      </c>
      <c r="W3877" t="s">
        <v>3131</v>
      </c>
      <c r="X3877" t="str">
        <f t="shared" si="60"/>
        <v>Funcionamiento</v>
      </c>
      <c r="Y3877" t="s">
        <v>8474</v>
      </c>
    </row>
    <row r="3878" spans="1:25">
      <c r="A3878" t="s">
        <v>3281</v>
      </c>
      <c r="B3878" t="s">
        <v>3274</v>
      </c>
      <c r="C3878" t="s">
        <v>8598</v>
      </c>
      <c r="D3878" t="s">
        <v>3076</v>
      </c>
      <c r="E3878" t="s">
        <v>3077</v>
      </c>
      <c r="F3878" t="s">
        <v>8473</v>
      </c>
      <c r="G3878" t="s">
        <v>8474</v>
      </c>
      <c r="H3878" t="s">
        <v>336</v>
      </c>
      <c r="I3878" t="s">
        <v>337</v>
      </c>
      <c r="J3878" t="s">
        <v>246</v>
      </c>
      <c r="K3878" t="s">
        <v>3079</v>
      </c>
      <c r="L3878" t="s">
        <v>247</v>
      </c>
      <c r="M3878">
        <v>2354967</v>
      </c>
      <c r="N3878">
        <v>0</v>
      </c>
      <c r="O3878">
        <v>2354967</v>
      </c>
      <c r="P3878">
        <v>0</v>
      </c>
      <c r="Q3878" t="s">
        <v>6099</v>
      </c>
      <c r="R3878" t="s">
        <v>3263</v>
      </c>
      <c r="S3878" t="s">
        <v>3700</v>
      </c>
      <c r="T3878" t="s">
        <v>3085</v>
      </c>
      <c r="U3878" t="s">
        <v>8599</v>
      </c>
      <c r="V3878" t="s">
        <v>8600</v>
      </c>
      <c r="W3878" t="s">
        <v>3131</v>
      </c>
      <c r="X3878" t="str">
        <f t="shared" si="60"/>
        <v>Funcionamiento</v>
      </c>
      <c r="Y3878" t="s">
        <v>8474</v>
      </c>
    </row>
    <row r="3879" spans="1:25">
      <c r="A3879" t="s">
        <v>3281</v>
      </c>
      <c r="B3879" t="s">
        <v>3274</v>
      </c>
      <c r="C3879" t="s">
        <v>8598</v>
      </c>
      <c r="D3879" t="s">
        <v>3076</v>
      </c>
      <c r="E3879" t="s">
        <v>3077</v>
      </c>
      <c r="F3879" t="s">
        <v>8473</v>
      </c>
      <c r="G3879" t="s">
        <v>8474</v>
      </c>
      <c r="H3879" t="s">
        <v>309</v>
      </c>
      <c r="I3879" t="s">
        <v>311</v>
      </c>
      <c r="J3879" t="s">
        <v>246</v>
      </c>
      <c r="K3879" t="s">
        <v>3079</v>
      </c>
      <c r="L3879" t="s">
        <v>247</v>
      </c>
      <c r="M3879">
        <v>3791158</v>
      </c>
      <c r="N3879">
        <v>0</v>
      </c>
      <c r="O3879">
        <v>3791158</v>
      </c>
      <c r="P3879">
        <v>0</v>
      </c>
      <c r="Q3879" t="s">
        <v>6099</v>
      </c>
      <c r="R3879" t="s">
        <v>3263</v>
      </c>
      <c r="S3879" t="s">
        <v>3700</v>
      </c>
      <c r="T3879" t="s">
        <v>3085</v>
      </c>
      <c r="U3879" t="s">
        <v>8599</v>
      </c>
      <c r="V3879" t="s">
        <v>8600</v>
      </c>
      <c r="W3879" t="s">
        <v>3131</v>
      </c>
      <c r="X3879" t="str">
        <f t="shared" si="60"/>
        <v>Funcionamiento</v>
      </c>
      <c r="Y3879" t="s">
        <v>8474</v>
      </c>
    </row>
    <row r="3880" spans="1:25">
      <c r="A3880" t="s">
        <v>3281</v>
      </c>
      <c r="B3880" t="s">
        <v>3274</v>
      </c>
      <c r="C3880" t="s">
        <v>8598</v>
      </c>
      <c r="D3880" t="s">
        <v>3076</v>
      </c>
      <c r="E3880" t="s">
        <v>3077</v>
      </c>
      <c r="F3880" t="s">
        <v>8473</v>
      </c>
      <c r="G3880" t="s">
        <v>8474</v>
      </c>
      <c r="H3880" t="s">
        <v>303</v>
      </c>
      <c r="I3880" t="s">
        <v>305</v>
      </c>
      <c r="J3880" t="s">
        <v>246</v>
      </c>
      <c r="K3880" t="s">
        <v>3079</v>
      </c>
      <c r="L3880" t="s">
        <v>247</v>
      </c>
      <c r="M3880">
        <v>1690393</v>
      </c>
      <c r="N3880">
        <v>0</v>
      </c>
      <c r="O3880">
        <v>1690393</v>
      </c>
      <c r="P3880">
        <v>0</v>
      </c>
      <c r="Q3880" t="s">
        <v>6099</v>
      </c>
      <c r="R3880" t="s">
        <v>3263</v>
      </c>
      <c r="S3880" t="s">
        <v>3700</v>
      </c>
      <c r="T3880" t="s">
        <v>3085</v>
      </c>
      <c r="U3880" t="s">
        <v>8599</v>
      </c>
      <c r="V3880" t="s">
        <v>8600</v>
      </c>
      <c r="W3880" t="s">
        <v>3131</v>
      </c>
      <c r="X3880" t="str">
        <f t="shared" si="60"/>
        <v>Funcionamiento</v>
      </c>
      <c r="Y3880" t="s">
        <v>8474</v>
      </c>
    </row>
    <row r="3881" spans="1:25">
      <c r="A3881" t="s">
        <v>3281</v>
      </c>
      <c r="B3881" t="s">
        <v>3274</v>
      </c>
      <c r="C3881" t="s">
        <v>8598</v>
      </c>
      <c r="D3881" t="s">
        <v>3076</v>
      </c>
      <c r="E3881" t="s">
        <v>3077</v>
      </c>
      <c r="F3881" t="s">
        <v>8473</v>
      </c>
      <c r="G3881" t="s">
        <v>8474</v>
      </c>
      <c r="H3881" t="s">
        <v>292</v>
      </c>
      <c r="I3881" t="s">
        <v>293</v>
      </c>
      <c r="J3881" t="s">
        <v>246</v>
      </c>
      <c r="K3881" t="s">
        <v>3079</v>
      </c>
      <c r="L3881" t="s">
        <v>247</v>
      </c>
      <c r="M3881">
        <v>75920576</v>
      </c>
      <c r="N3881">
        <v>0</v>
      </c>
      <c r="O3881">
        <v>75920576</v>
      </c>
      <c r="P3881">
        <v>0</v>
      </c>
      <c r="Q3881" t="s">
        <v>6099</v>
      </c>
      <c r="R3881" t="s">
        <v>3263</v>
      </c>
      <c r="S3881" t="s">
        <v>3700</v>
      </c>
      <c r="T3881" t="s">
        <v>3085</v>
      </c>
      <c r="U3881" t="s">
        <v>8599</v>
      </c>
      <c r="V3881" t="s">
        <v>8600</v>
      </c>
      <c r="W3881" t="s">
        <v>3131</v>
      </c>
      <c r="X3881" t="str">
        <f t="shared" si="60"/>
        <v>Funcionamiento</v>
      </c>
      <c r="Y3881" t="s">
        <v>8474</v>
      </c>
    </row>
    <row r="3882" spans="1:25">
      <c r="A3882" t="s">
        <v>3281</v>
      </c>
      <c r="B3882" t="s">
        <v>3274</v>
      </c>
      <c r="C3882" t="s">
        <v>8598</v>
      </c>
      <c r="D3882" t="s">
        <v>3076</v>
      </c>
      <c r="E3882" t="s">
        <v>3077</v>
      </c>
      <c r="F3882" t="s">
        <v>8473</v>
      </c>
      <c r="G3882" t="s">
        <v>8474</v>
      </c>
      <c r="H3882" t="s">
        <v>294</v>
      </c>
      <c r="I3882" t="s">
        <v>296</v>
      </c>
      <c r="J3882" t="s">
        <v>246</v>
      </c>
      <c r="K3882" t="s">
        <v>3079</v>
      </c>
      <c r="L3882" t="s">
        <v>247</v>
      </c>
      <c r="M3882">
        <v>1980737</v>
      </c>
      <c r="N3882">
        <v>0</v>
      </c>
      <c r="O3882">
        <v>1980737</v>
      </c>
      <c r="P3882">
        <v>0</v>
      </c>
      <c r="Q3882" t="s">
        <v>6099</v>
      </c>
      <c r="R3882" t="s">
        <v>3263</v>
      </c>
      <c r="S3882" t="s">
        <v>3700</v>
      </c>
      <c r="T3882" t="s">
        <v>3085</v>
      </c>
      <c r="U3882" t="s">
        <v>8599</v>
      </c>
      <c r="V3882" t="s">
        <v>8600</v>
      </c>
      <c r="W3882" t="s">
        <v>3131</v>
      </c>
      <c r="X3882" t="str">
        <f t="shared" si="60"/>
        <v>Funcionamiento</v>
      </c>
      <c r="Y3882" t="s">
        <v>8474</v>
      </c>
    </row>
    <row r="3883" spans="1:25">
      <c r="A3883" t="s">
        <v>3281</v>
      </c>
      <c r="B3883" t="s">
        <v>3274</v>
      </c>
      <c r="C3883" t="s">
        <v>8598</v>
      </c>
      <c r="D3883" t="s">
        <v>3076</v>
      </c>
      <c r="E3883" t="s">
        <v>3077</v>
      </c>
      <c r="F3883" t="s">
        <v>8473</v>
      </c>
      <c r="G3883" t="s">
        <v>8474</v>
      </c>
      <c r="H3883" t="s">
        <v>297</v>
      </c>
      <c r="I3883" t="s">
        <v>299</v>
      </c>
      <c r="J3883" t="s">
        <v>246</v>
      </c>
      <c r="K3883" t="s">
        <v>3079</v>
      </c>
      <c r="L3883" t="s">
        <v>247</v>
      </c>
      <c r="M3883">
        <v>2773630</v>
      </c>
      <c r="N3883">
        <v>0</v>
      </c>
      <c r="O3883">
        <v>2773630</v>
      </c>
      <c r="P3883">
        <v>0</v>
      </c>
      <c r="Q3883" t="s">
        <v>6099</v>
      </c>
      <c r="R3883" t="s">
        <v>3263</v>
      </c>
      <c r="S3883" t="s">
        <v>3700</v>
      </c>
      <c r="T3883" t="s">
        <v>3085</v>
      </c>
      <c r="U3883" t="s">
        <v>8599</v>
      </c>
      <c r="V3883" t="s">
        <v>8600</v>
      </c>
      <c r="W3883" t="s">
        <v>3131</v>
      </c>
      <c r="X3883" t="str">
        <f t="shared" si="60"/>
        <v>Funcionamiento</v>
      </c>
      <c r="Y3883" t="s">
        <v>8474</v>
      </c>
    </row>
    <row r="3884" spans="1:25">
      <c r="A3884" t="s">
        <v>3281</v>
      </c>
      <c r="B3884" t="s">
        <v>3274</v>
      </c>
      <c r="C3884" t="s">
        <v>8598</v>
      </c>
      <c r="D3884" t="s">
        <v>3076</v>
      </c>
      <c r="E3884" t="s">
        <v>3077</v>
      </c>
      <c r="F3884" t="s">
        <v>8473</v>
      </c>
      <c r="G3884" t="s">
        <v>8474</v>
      </c>
      <c r="H3884" t="s">
        <v>331</v>
      </c>
      <c r="I3884" t="s">
        <v>587</v>
      </c>
      <c r="J3884" t="s">
        <v>246</v>
      </c>
      <c r="K3884" t="s">
        <v>3079</v>
      </c>
      <c r="L3884" t="s">
        <v>247</v>
      </c>
      <c r="M3884">
        <v>3968852</v>
      </c>
      <c r="N3884">
        <v>0</v>
      </c>
      <c r="O3884">
        <v>3968852</v>
      </c>
      <c r="P3884">
        <v>0</v>
      </c>
      <c r="Q3884" t="s">
        <v>6099</v>
      </c>
      <c r="R3884" t="s">
        <v>3263</v>
      </c>
      <c r="S3884" t="s">
        <v>3700</v>
      </c>
      <c r="T3884" t="s">
        <v>3085</v>
      </c>
      <c r="U3884" t="s">
        <v>8599</v>
      </c>
      <c r="V3884" t="s">
        <v>8600</v>
      </c>
      <c r="W3884" t="s">
        <v>3131</v>
      </c>
      <c r="X3884" t="str">
        <f t="shared" si="60"/>
        <v>Funcionamiento</v>
      </c>
      <c r="Y3884" t="s">
        <v>8474</v>
      </c>
    </row>
    <row r="3885" spans="1:25">
      <c r="A3885" t="s">
        <v>3281</v>
      </c>
      <c r="B3885" t="s">
        <v>3274</v>
      </c>
      <c r="C3885" t="s">
        <v>8598</v>
      </c>
      <c r="D3885" t="s">
        <v>3076</v>
      </c>
      <c r="E3885" t="s">
        <v>3077</v>
      </c>
      <c r="F3885" t="s">
        <v>8473</v>
      </c>
      <c r="G3885" t="s">
        <v>8474</v>
      </c>
      <c r="H3885" t="s">
        <v>348</v>
      </c>
      <c r="I3885" t="s">
        <v>349</v>
      </c>
      <c r="J3885" t="s">
        <v>246</v>
      </c>
      <c r="K3885" t="s">
        <v>3079</v>
      </c>
      <c r="L3885" t="s">
        <v>247</v>
      </c>
      <c r="M3885">
        <v>0</v>
      </c>
      <c r="N3885">
        <v>13700</v>
      </c>
      <c r="O3885">
        <v>13700</v>
      </c>
      <c r="P3885">
        <v>0</v>
      </c>
      <c r="Q3885" t="s">
        <v>6099</v>
      </c>
      <c r="R3885" t="s">
        <v>3263</v>
      </c>
      <c r="S3885" t="s">
        <v>3700</v>
      </c>
      <c r="T3885" t="s">
        <v>3085</v>
      </c>
      <c r="U3885" t="s">
        <v>8599</v>
      </c>
      <c r="V3885" t="s">
        <v>8600</v>
      </c>
      <c r="W3885" t="s">
        <v>3131</v>
      </c>
      <c r="X3885" t="str">
        <f t="shared" si="60"/>
        <v>Funcionamiento</v>
      </c>
      <c r="Y3885" t="s">
        <v>8474</v>
      </c>
    </row>
    <row r="3886" spans="1:25">
      <c r="A3886" t="s">
        <v>3288</v>
      </c>
      <c r="B3886" t="s">
        <v>3274</v>
      </c>
      <c r="C3886" t="s">
        <v>8601</v>
      </c>
      <c r="D3886" t="s">
        <v>3076</v>
      </c>
      <c r="E3886" t="s">
        <v>3077</v>
      </c>
      <c r="F3886" t="s">
        <v>8473</v>
      </c>
      <c r="G3886" t="s">
        <v>8474</v>
      </c>
      <c r="H3886" t="s">
        <v>322</v>
      </c>
      <c r="I3886" t="s">
        <v>323</v>
      </c>
      <c r="J3886" t="s">
        <v>246</v>
      </c>
      <c r="K3886" t="s">
        <v>3079</v>
      </c>
      <c r="L3886" t="s">
        <v>247</v>
      </c>
      <c r="M3886">
        <v>2577700</v>
      </c>
      <c r="N3886">
        <v>0</v>
      </c>
      <c r="O3886">
        <v>2577700</v>
      </c>
      <c r="P3886">
        <v>0</v>
      </c>
      <c r="Q3886" t="s">
        <v>8602</v>
      </c>
      <c r="R3886" t="s">
        <v>3270</v>
      </c>
      <c r="S3886" t="s">
        <v>3312</v>
      </c>
      <c r="T3886" t="s">
        <v>3085</v>
      </c>
      <c r="U3886" t="s">
        <v>8603</v>
      </c>
      <c r="V3886" t="s">
        <v>8604</v>
      </c>
      <c r="W3886" t="s">
        <v>3085</v>
      </c>
      <c r="X3886" t="str">
        <f t="shared" si="60"/>
        <v>Funcionamiento</v>
      </c>
      <c r="Y3886" t="s">
        <v>8474</v>
      </c>
    </row>
    <row r="3887" spans="1:25">
      <c r="A3887" t="s">
        <v>3288</v>
      </c>
      <c r="B3887" t="s">
        <v>3274</v>
      </c>
      <c r="C3887" t="s">
        <v>8601</v>
      </c>
      <c r="D3887" t="s">
        <v>3076</v>
      </c>
      <c r="E3887" t="s">
        <v>3077</v>
      </c>
      <c r="F3887" t="s">
        <v>8473</v>
      </c>
      <c r="G3887" t="s">
        <v>8474</v>
      </c>
      <c r="H3887" t="s">
        <v>314</v>
      </c>
      <c r="I3887" t="s">
        <v>582</v>
      </c>
      <c r="J3887" t="s">
        <v>246</v>
      </c>
      <c r="K3887" t="s">
        <v>3079</v>
      </c>
      <c r="L3887" t="s">
        <v>247</v>
      </c>
      <c r="M3887">
        <v>9318900</v>
      </c>
      <c r="N3887">
        <v>0</v>
      </c>
      <c r="O3887">
        <v>9318900</v>
      </c>
      <c r="P3887">
        <v>0</v>
      </c>
      <c r="Q3887" t="s">
        <v>8602</v>
      </c>
      <c r="R3887" t="s">
        <v>3270</v>
      </c>
      <c r="S3887" t="s">
        <v>3312</v>
      </c>
      <c r="T3887" t="s">
        <v>3085</v>
      </c>
      <c r="U3887" t="s">
        <v>8603</v>
      </c>
      <c r="V3887" t="s">
        <v>8604</v>
      </c>
      <c r="W3887" t="s">
        <v>3085</v>
      </c>
      <c r="X3887" t="str">
        <f t="shared" si="60"/>
        <v>Funcionamiento</v>
      </c>
      <c r="Y3887" t="s">
        <v>8474</v>
      </c>
    </row>
    <row r="3888" spans="1:25">
      <c r="A3888" t="s">
        <v>3288</v>
      </c>
      <c r="B3888" t="s">
        <v>3274</v>
      </c>
      <c r="C3888" t="s">
        <v>8601</v>
      </c>
      <c r="D3888" t="s">
        <v>3076</v>
      </c>
      <c r="E3888" t="s">
        <v>3077</v>
      </c>
      <c r="F3888" t="s">
        <v>8473</v>
      </c>
      <c r="G3888" t="s">
        <v>8474</v>
      </c>
      <c r="H3888" t="s">
        <v>316</v>
      </c>
      <c r="I3888" t="s">
        <v>583</v>
      </c>
      <c r="J3888" t="s">
        <v>246</v>
      </c>
      <c r="K3888" t="s">
        <v>3079</v>
      </c>
      <c r="L3888" t="s">
        <v>247</v>
      </c>
      <c r="M3888">
        <v>6601600</v>
      </c>
      <c r="N3888">
        <v>0</v>
      </c>
      <c r="O3888">
        <v>6601600</v>
      </c>
      <c r="P3888">
        <v>0</v>
      </c>
      <c r="Q3888" t="s">
        <v>8602</v>
      </c>
      <c r="R3888" t="s">
        <v>3270</v>
      </c>
      <c r="S3888" t="s">
        <v>3312</v>
      </c>
      <c r="T3888" t="s">
        <v>3085</v>
      </c>
      <c r="U3888" t="s">
        <v>8603</v>
      </c>
      <c r="V3888" t="s">
        <v>8604</v>
      </c>
      <c r="W3888" t="s">
        <v>3085</v>
      </c>
      <c r="X3888" t="str">
        <f t="shared" si="60"/>
        <v>Funcionamiento</v>
      </c>
      <c r="Y3888" t="s">
        <v>8474</v>
      </c>
    </row>
    <row r="3889" spans="1:25">
      <c r="A3889" t="s">
        <v>3288</v>
      </c>
      <c r="B3889" t="s">
        <v>3274</v>
      </c>
      <c r="C3889" t="s">
        <v>8601</v>
      </c>
      <c r="D3889" t="s">
        <v>3076</v>
      </c>
      <c r="E3889" t="s">
        <v>3077</v>
      </c>
      <c r="F3889" t="s">
        <v>8473</v>
      </c>
      <c r="G3889" t="s">
        <v>8474</v>
      </c>
      <c r="H3889" t="s">
        <v>320</v>
      </c>
      <c r="I3889" t="s">
        <v>321</v>
      </c>
      <c r="J3889" t="s">
        <v>246</v>
      </c>
      <c r="K3889" t="s">
        <v>3079</v>
      </c>
      <c r="L3889" t="s">
        <v>247</v>
      </c>
      <c r="M3889">
        <v>1354100</v>
      </c>
      <c r="N3889">
        <v>0</v>
      </c>
      <c r="O3889">
        <v>1354100</v>
      </c>
      <c r="P3889">
        <v>0</v>
      </c>
      <c r="Q3889" t="s">
        <v>8602</v>
      </c>
      <c r="R3889" t="s">
        <v>3270</v>
      </c>
      <c r="S3889" t="s">
        <v>3312</v>
      </c>
      <c r="T3889" t="s">
        <v>3085</v>
      </c>
      <c r="U3889" t="s">
        <v>8603</v>
      </c>
      <c r="V3889" t="s">
        <v>8604</v>
      </c>
      <c r="W3889" t="s">
        <v>3085</v>
      </c>
      <c r="X3889" t="str">
        <f t="shared" si="60"/>
        <v>Funcionamiento</v>
      </c>
      <c r="Y3889" t="s">
        <v>8474</v>
      </c>
    </row>
    <row r="3890" spans="1:25">
      <c r="A3890" t="s">
        <v>3288</v>
      </c>
      <c r="B3890" t="s">
        <v>3274</v>
      </c>
      <c r="C3890" t="s">
        <v>8601</v>
      </c>
      <c r="D3890" t="s">
        <v>3076</v>
      </c>
      <c r="E3890" t="s">
        <v>3077</v>
      </c>
      <c r="F3890" t="s">
        <v>8473</v>
      </c>
      <c r="G3890" t="s">
        <v>8474</v>
      </c>
      <c r="H3890" t="s">
        <v>318</v>
      </c>
      <c r="I3890" t="s">
        <v>586</v>
      </c>
      <c r="J3890" t="s">
        <v>246</v>
      </c>
      <c r="K3890" t="s">
        <v>3079</v>
      </c>
      <c r="L3890" t="s">
        <v>247</v>
      </c>
      <c r="M3890">
        <v>3435400</v>
      </c>
      <c r="N3890">
        <v>0</v>
      </c>
      <c r="O3890">
        <v>3435400</v>
      </c>
      <c r="P3890">
        <v>0</v>
      </c>
      <c r="Q3890" t="s">
        <v>8602</v>
      </c>
      <c r="R3890" t="s">
        <v>3270</v>
      </c>
      <c r="S3890" t="s">
        <v>3312</v>
      </c>
      <c r="T3890" t="s">
        <v>3085</v>
      </c>
      <c r="U3890" t="s">
        <v>8603</v>
      </c>
      <c r="V3890" t="s">
        <v>8604</v>
      </c>
      <c r="W3890" t="s">
        <v>3085</v>
      </c>
      <c r="X3890" t="str">
        <f t="shared" si="60"/>
        <v>Funcionamiento</v>
      </c>
      <c r="Y3890" t="s">
        <v>8474</v>
      </c>
    </row>
    <row r="3891" spans="1:25">
      <c r="A3891" t="s">
        <v>3288</v>
      </c>
      <c r="B3891" t="s">
        <v>3274</v>
      </c>
      <c r="C3891" t="s">
        <v>8601</v>
      </c>
      <c r="D3891" t="s">
        <v>3076</v>
      </c>
      <c r="E3891" t="s">
        <v>3077</v>
      </c>
      <c r="F3891" t="s">
        <v>8473</v>
      </c>
      <c r="G3891" t="s">
        <v>8474</v>
      </c>
      <c r="H3891" t="s">
        <v>324</v>
      </c>
      <c r="I3891" t="s">
        <v>325</v>
      </c>
      <c r="J3891" t="s">
        <v>246</v>
      </c>
      <c r="K3891" t="s">
        <v>3079</v>
      </c>
      <c r="L3891" t="s">
        <v>247</v>
      </c>
      <c r="M3891">
        <v>1718300</v>
      </c>
      <c r="N3891">
        <v>0</v>
      </c>
      <c r="O3891">
        <v>1718300</v>
      </c>
      <c r="P3891">
        <v>0</v>
      </c>
      <c r="Q3891" t="s">
        <v>8602</v>
      </c>
      <c r="R3891" t="s">
        <v>3270</v>
      </c>
      <c r="S3891" t="s">
        <v>3312</v>
      </c>
      <c r="T3891" t="s">
        <v>3085</v>
      </c>
      <c r="U3891" t="s">
        <v>8603</v>
      </c>
      <c r="V3891" t="s">
        <v>8604</v>
      </c>
      <c r="W3891" t="s">
        <v>3085</v>
      </c>
      <c r="X3891" t="str">
        <f t="shared" si="60"/>
        <v>Funcionamiento</v>
      </c>
      <c r="Y3891" t="s">
        <v>8474</v>
      </c>
    </row>
    <row r="3892" spans="1:25">
      <c r="A3892" t="s">
        <v>3263</v>
      </c>
      <c r="B3892" t="s">
        <v>3274</v>
      </c>
      <c r="C3892" t="s">
        <v>8605</v>
      </c>
      <c r="D3892" t="s">
        <v>3076</v>
      </c>
      <c r="E3892" t="s">
        <v>3077</v>
      </c>
      <c r="F3892" t="s">
        <v>3159</v>
      </c>
      <c r="G3892" t="s">
        <v>8474</v>
      </c>
      <c r="H3892" t="s">
        <v>431</v>
      </c>
      <c r="I3892" t="s">
        <v>648</v>
      </c>
      <c r="J3892" t="s">
        <v>253</v>
      </c>
      <c r="K3892" t="s">
        <v>3115</v>
      </c>
      <c r="L3892" t="s">
        <v>247</v>
      </c>
      <c r="M3892">
        <v>31807890</v>
      </c>
      <c r="N3892">
        <v>-15550524</v>
      </c>
      <c r="O3892">
        <v>16257366</v>
      </c>
      <c r="P3892">
        <v>0</v>
      </c>
      <c r="Q3892" t="s">
        <v>8606</v>
      </c>
      <c r="R3892" t="s">
        <v>3238</v>
      </c>
      <c r="S3892" t="s">
        <v>3170</v>
      </c>
      <c r="T3892" t="s">
        <v>5589</v>
      </c>
      <c r="U3892" t="s">
        <v>8607</v>
      </c>
      <c r="V3892" t="s">
        <v>8608</v>
      </c>
      <c r="W3892" t="s">
        <v>3085</v>
      </c>
      <c r="X3892" t="str">
        <f t="shared" si="60"/>
        <v>Inversión</v>
      </c>
      <c r="Y3892" t="s">
        <v>3166</v>
      </c>
    </row>
    <row r="3893" spans="1:25">
      <c r="A3893" t="s">
        <v>3270</v>
      </c>
      <c r="B3893" t="s">
        <v>3274</v>
      </c>
      <c r="C3893" t="s">
        <v>8609</v>
      </c>
      <c r="D3893" t="s">
        <v>3076</v>
      </c>
      <c r="E3893" t="s">
        <v>3077</v>
      </c>
      <c r="F3893" t="s">
        <v>3159</v>
      </c>
      <c r="G3893" t="s">
        <v>8474</v>
      </c>
      <c r="H3893" t="s">
        <v>431</v>
      </c>
      <c r="I3893" t="s">
        <v>648</v>
      </c>
      <c r="J3893" t="s">
        <v>253</v>
      </c>
      <c r="K3893" t="s">
        <v>3115</v>
      </c>
      <c r="L3893" t="s">
        <v>247</v>
      </c>
      <c r="M3893">
        <v>3000000</v>
      </c>
      <c r="N3893">
        <v>-199769</v>
      </c>
      <c r="O3893">
        <v>2800231</v>
      </c>
      <c r="P3893">
        <v>0</v>
      </c>
      <c r="Q3893" t="s">
        <v>8610</v>
      </c>
      <c r="R3893" t="s">
        <v>3281</v>
      </c>
      <c r="S3893" t="s">
        <v>3565</v>
      </c>
      <c r="T3893" t="s">
        <v>5996</v>
      </c>
      <c r="U3893" t="s">
        <v>8611</v>
      </c>
      <c r="V3893" t="s">
        <v>8612</v>
      </c>
      <c r="W3893" t="s">
        <v>3085</v>
      </c>
      <c r="X3893" t="str">
        <f t="shared" si="60"/>
        <v>Inversión</v>
      </c>
      <c r="Y3893" t="s">
        <v>3166</v>
      </c>
    </row>
    <row r="3894" spans="1:25">
      <c r="A3894" t="s">
        <v>3277</v>
      </c>
      <c r="B3894" t="s">
        <v>3274</v>
      </c>
      <c r="C3894" t="s">
        <v>8613</v>
      </c>
      <c r="D3894" t="s">
        <v>3076</v>
      </c>
      <c r="E3894" t="s">
        <v>3077</v>
      </c>
      <c r="F3894" t="s">
        <v>3149</v>
      </c>
      <c r="G3894" t="s">
        <v>8474</v>
      </c>
      <c r="H3894" t="s">
        <v>437</v>
      </c>
      <c r="I3894" t="s">
        <v>649</v>
      </c>
      <c r="J3894" t="s">
        <v>246</v>
      </c>
      <c r="K3894" t="s">
        <v>3079</v>
      </c>
      <c r="L3894" t="s">
        <v>247</v>
      </c>
      <c r="M3894">
        <v>15562038</v>
      </c>
      <c r="N3894">
        <v>0</v>
      </c>
      <c r="O3894">
        <v>15562038</v>
      </c>
      <c r="P3894">
        <v>0</v>
      </c>
      <c r="Q3894" t="s">
        <v>8614</v>
      </c>
      <c r="R3894" t="s">
        <v>3277</v>
      </c>
      <c r="S3894" t="s">
        <v>6173</v>
      </c>
      <c r="T3894" t="s">
        <v>8615</v>
      </c>
      <c r="U3894" t="s">
        <v>8616</v>
      </c>
      <c r="V3894" t="s">
        <v>8617</v>
      </c>
      <c r="W3894" t="s">
        <v>3085</v>
      </c>
      <c r="X3894" t="str">
        <f t="shared" si="60"/>
        <v>Inversión</v>
      </c>
      <c r="Y3894" t="s">
        <v>3157</v>
      </c>
    </row>
    <row r="3895" spans="1:25">
      <c r="A3895" t="s">
        <v>3229</v>
      </c>
      <c r="B3895" t="s">
        <v>3282</v>
      </c>
      <c r="C3895" t="s">
        <v>8618</v>
      </c>
      <c r="D3895" t="s">
        <v>3076</v>
      </c>
      <c r="E3895" t="s">
        <v>3077</v>
      </c>
      <c r="F3895" t="s">
        <v>8473</v>
      </c>
      <c r="G3895" t="s">
        <v>8474</v>
      </c>
      <c r="H3895" t="s">
        <v>300</v>
      </c>
      <c r="I3895" t="s">
        <v>302</v>
      </c>
      <c r="J3895" t="s">
        <v>246</v>
      </c>
      <c r="K3895" t="s">
        <v>3079</v>
      </c>
      <c r="L3895" t="s">
        <v>247</v>
      </c>
      <c r="M3895">
        <v>84654947</v>
      </c>
      <c r="N3895">
        <v>0</v>
      </c>
      <c r="O3895">
        <v>84654947</v>
      </c>
      <c r="P3895">
        <v>0</v>
      </c>
      <c r="Q3895" t="s">
        <v>8619</v>
      </c>
      <c r="R3895" t="s">
        <v>3229</v>
      </c>
      <c r="S3895" t="s">
        <v>4500</v>
      </c>
      <c r="T3895" t="s">
        <v>3085</v>
      </c>
      <c r="U3895" t="s">
        <v>8620</v>
      </c>
      <c r="V3895" t="s">
        <v>8621</v>
      </c>
      <c r="W3895" t="s">
        <v>3085</v>
      </c>
      <c r="X3895" t="str">
        <f t="shared" si="60"/>
        <v>Funcionamiento</v>
      </c>
      <c r="Y3895" t="s">
        <v>8474</v>
      </c>
    </row>
    <row r="3896" spans="1:25">
      <c r="A3896" t="s">
        <v>3292</v>
      </c>
      <c r="B3896" t="s">
        <v>5152</v>
      </c>
      <c r="C3896" t="s">
        <v>8622</v>
      </c>
      <c r="D3896" t="s">
        <v>3076</v>
      </c>
      <c r="E3896" t="s">
        <v>3077</v>
      </c>
      <c r="F3896" t="s">
        <v>3149</v>
      </c>
      <c r="G3896" t="s">
        <v>8474</v>
      </c>
      <c r="H3896" t="s">
        <v>437</v>
      </c>
      <c r="I3896" t="s">
        <v>649</v>
      </c>
      <c r="J3896" t="s">
        <v>246</v>
      </c>
      <c r="K3896" t="s">
        <v>3079</v>
      </c>
      <c r="L3896" t="s">
        <v>247</v>
      </c>
      <c r="M3896">
        <v>21471996</v>
      </c>
      <c r="N3896">
        <v>-880903</v>
      </c>
      <c r="O3896">
        <v>20591093</v>
      </c>
      <c r="P3896">
        <v>0</v>
      </c>
      <c r="Q3896" t="s">
        <v>8623</v>
      </c>
      <c r="R3896" t="s">
        <v>3292</v>
      </c>
      <c r="S3896" t="s">
        <v>4982</v>
      </c>
      <c r="T3896" t="s">
        <v>3870</v>
      </c>
      <c r="U3896" t="s">
        <v>8624</v>
      </c>
      <c r="V3896" t="s">
        <v>8625</v>
      </c>
      <c r="W3896" t="s">
        <v>3085</v>
      </c>
      <c r="X3896" t="str">
        <f t="shared" si="60"/>
        <v>Inversión</v>
      </c>
      <c r="Y3896" t="s">
        <v>3157</v>
      </c>
    </row>
    <row r="3897" spans="1:25">
      <c r="A3897" t="s">
        <v>3297</v>
      </c>
      <c r="B3897" t="s">
        <v>5152</v>
      </c>
      <c r="C3897" t="s">
        <v>8626</v>
      </c>
      <c r="D3897" t="s">
        <v>3076</v>
      </c>
      <c r="E3897" t="s">
        <v>3077</v>
      </c>
      <c r="F3897" t="s">
        <v>3149</v>
      </c>
      <c r="G3897" t="s">
        <v>8474</v>
      </c>
      <c r="H3897" t="s">
        <v>437</v>
      </c>
      <c r="I3897" t="s">
        <v>649</v>
      </c>
      <c r="J3897" t="s">
        <v>246</v>
      </c>
      <c r="K3897" t="s">
        <v>3079</v>
      </c>
      <c r="L3897" t="s">
        <v>247</v>
      </c>
      <c r="M3897">
        <v>10374692</v>
      </c>
      <c r="N3897">
        <v>0</v>
      </c>
      <c r="O3897">
        <v>10374692</v>
      </c>
      <c r="P3897">
        <v>0</v>
      </c>
      <c r="Q3897" t="s">
        <v>8627</v>
      </c>
      <c r="R3897" t="s">
        <v>3297</v>
      </c>
      <c r="S3897" t="s">
        <v>3479</v>
      </c>
      <c r="T3897" t="s">
        <v>3806</v>
      </c>
      <c r="U3897" t="s">
        <v>8628</v>
      </c>
      <c r="V3897" t="s">
        <v>8629</v>
      </c>
      <c r="W3897" t="s">
        <v>3085</v>
      </c>
      <c r="X3897" t="str">
        <f t="shared" si="60"/>
        <v>Inversión</v>
      </c>
      <c r="Y3897" t="s">
        <v>3157</v>
      </c>
    </row>
    <row r="3898" spans="1:25">
      <c r="A3898" t="s">
        <v>3304</v>
      </c>
      <c r="B3898" t="s">
        <v>6376</v>
      </c>
      <c r="C3898" t="s">
        <v>8630</v>
      </c>
      <c r="D3898" t="s">
        <v>3076</v>
      </c>
      <c r="E3898" t="s">
        <v>3077</v>
      </c>
      <c r="F3898" t="s">
        <v>8473</v>
      </c>
      <c r="G3898" t="s">
        <v>8474</v>
      </c>
      <c r="H3898" t="s">
        <v>292</v>
      </c>
      <c r="I3898" t="s">
        <v>293</v>
      </c>
      <c r="J3898" t="s">
        <v>246</v>
      </c>
      <c r="K3898" t="s">
        <v>3079</v>
      </c>
      <c r="L3898" t="s">
        <v>247</v>
      </c>
      <c r="M3898">
        <v>73131567</v>
      </c>
      <c r="N3898">
        <v>0</v>
      </c>
      <c r="O3898">
        <v>73131567</v>
      </c>
      <c r="P3898">
        <v>0</v>
      </c>
      <c r="Q3898" t="s">
        <v>6118</v>
      </c>
      <c r="R3898" t="s">
        <v>3304</v>
      </c>
      <c r="S3898" t="s">
        <v>5430</v>
      </c>
      <c r="T3898" t="s">
        <v>3085</v>
      </c>
      <c r="U3898" t="s">
        <v>8631</v>
      </c>
      <c r="V3898" t="s">
        <v>8632</v>
      </c>
      <c r="W3898" t="s">
        <v>3085</v>
      </c>
      <c r="X3898" t="str">
        <f t="shared" si="60"/>
        <v>Funcionamiento</v>
      </c>
      <c r="Y3898" t="s">
        <v>8474</v>
      </c>
    </row>
    <row r="3899" spans="1:25">
      <c r="A3899" t="s">
        <v>3304</v>
      </c>
      <c r="B3899" t="s">
        <v>6376</v>
      </c>
      <c r="C3899" t="s">
        <v>8630</v>
      </c>
      <c r="D3899" t="s">
        <v>3076</v>
      </c>
      <c r="E3899" t="s">
        <v>3077</v>
      </c>
      <c r="F3899" t="s">
        <v>8473</v>
      </c>
      <c r="G3899" t="s">
        <v>8474</v>
      </c>
      <c r="H3899" t="s">
        <v>309</v>
      </c>
      <c r="I3899" t="s">
        <v>311</v>
      </c>
      <c r="J3899" t="s">
        <v>246</v>
      </c>
      <c r="K3899" t="s">
        <v>3079</v>
      </c>
      <c r="L3899" t="s">
        <v>247</v>
      </c>
      <c r="M3899">
        <v>8849942</v>
      </c>
      <c r="N3899">
        <v>0</v>
      </c>
      <c r="O3899">
        <v>8849942</v>
      </c>
      <c r="P3899">
        <v>0</v>
      </c>
      <c r="Q3899" t="s">
        <v>6118</v>
      </c>
      <c r="R3899" t="s">
        <v>3304</v>
      </c>
      <c r="S3899" t="s">
        <v>5430</v>
      </c>
      <c r="T3899" t="s">
        <v>3085</v>
      </c>
      <c r="U3899" t="s">
        <v>8631</v>
      </c>
      <c r="V3899" t="s">
        <v>8632</v>
      </c>
      <c r="W3899" t="s">
        <v>3085</v>
      </c>
      <c r="X3899" t="str">
        <f t="shared" si="60"/>
        <v>Funcionamiento</v>
      </c>
      <c r="Y3899" t="s">
        <v>8474</v>
      </c>
    </row>
    <row r="3900" spans="1:25">
      <c r="A3900" t="s">
        <v>3304</v>
      </c>
      <c r="B3900" t="s">
        <v>6376</v>
      </c>
      <c r="C3900" t="s">
        <v>8630</v>
      </c>
      <c r="D3900" t="s">
        <v>3076</v>
      </c>
      <c r="E3900" t="s">
        <v>3077</v>
      </c>
      <c r="F3900" t="s">
        <v>8473</v>
      </c>
      <c r="G3900" t="s">
        <v>8474</v>
      </c>
      <c r="H3900" t="s">
        <v>297</v>
      </c>
      <c r="I3900" t="s">
        <v>299</v>
      </c>
      <c r="J3900" t="s">
        <v>246</v>
      </c>
      <c r="K3900" t="s">
        <v>3079</v>
      </c>
      <c r="L3900" t="s">
        <v>247</v>
      </c>
      <c r="M3900">
        <v>2828486</v>
      </c>
      <c r="N3900">
        <v>0</v>
      </c>
      <c r="O3900">
        <v>2828486</v>
      </c>
      <c r="P3900">
        <v>0</v>
      </c>
      <c r="Q3900" t="s">
        <v>6118</v>
      </c>
      <c r="R3900" t="s">
        <v>3304</v>
      </c>
      <c r="S3900" t="s">
        <v>5430</v>
      </c>
      <c r="T3900" t="s">
        <v>3085</v>
      </c>
      <c r="U3900" t="s">
        <v>8631</v>
      </c>
      <c r="V3900" t="s">
        <v>8632</v>
      </c>
      <c r="W3900" t="s">
        <v>3085</v>
      </c>
      <c r="X3900" t="str">
        <f t="shared" si="60"/>
        <v>Funcionamiento</v>
      </c>
      <c r="Y3900" t="s">
        <v>8474</v>
      </c>
    </row>
    <row r="3901" spans="1:25">
      <c r="A3901" t="s">
        <v>3304</v>
      </c>
      <c r="B3901" t="s">
        <v>6376</v>
      </c>
      <c r="C3901" t="s">
        <v>8630</v>
      </c>
      <c r="D3901" t="s">
        <v>3076</v>
      </c>
      <c r="E3901" t="s">
        <v>3077</v>
      </c>
      <c r="F3901" t="s">
        <v>8473</v>
      </c>
      <c r="G3901" t="s">
        <v>8474</v>
      </c>
      <c r="H3901" t="s">
        <v>294</v>
      </c>
      <c r="I3901" t="s">
        <v>296</v>
      </c>
      <c r="J3901" t="s">
        <v>246</v>
      </c>
      <c r="K3901" t="s">
        <v>3079</v>
      </c>
      <c r="L3901" t="s">
        <v>247</v>
      </c>
      <c r="M3901">
        <v>2015990</v>
      </c>
      <c r="N3901">
        <v>0</v>
      </c>
      <c r="O3901">
        <v>2015990</v>
      </c>
      <c r="P3901">
        <v>0</v>
      </c>
      <c r="Q3901" t="s">
        <v>6118</v>
      </c>
      <c r="R3901" t="s">
        <v>3304</v>
      </c>
      <c r="S3901" t="s">
        <v>5430</v>
      </c>
      <c r="T3901" t="s">
        <v>3085</v>
      </c>
      <c r="U3901" t="s">
        <v>8631</v>
      </c>
      <c r="V3901" t="s">
        <v>8632</v>
      </c>
      <c r="W3901" t="s">
        <v>3085</v>
      </c>
      <c r="X3901" t="str">
        <f t="shared" si="60"/>
        <v>Funcionamiento</v>
      </c>
      <c r="Y3901" t="s">
        <v>8474</v>
      </c>
    </row>
    <row r="3902" spans="1:25">
      <c r="A3902" t="s">
        <v>3304</v>
      </c>
      <c r="B3902" t="s">
        <v>6376</v>
      </c>
      <c r="C3902" t="s">
        <v>8630</v>
      </c>
      <c r="D3902" t="s">
        <v>3076</v>
      </c>
      <c r="E3902" t="s">
        <v>3077</v>
      </c>
      <c r="F3902" t="s">
        <v>8473</v>
      </c>
      <c r="G3902" t="s">
        <v>8474</v>
      </c>
      <c r="H3902" t="s">
        <v>331</v>
      </c>
      <c r="I3902" t="s">
        <v>587</v>
      </c>
      <c r="J3902" t="s">
        <v>246</v>
      </c>
      <c r="K3902" t="s">
        <v>3079</v>
      </c>
      <c r="L3902" t="s">
        <v>247</v>
      </c>
      <c r="M3902">
        <v>9011231</v>
      </c>
      <c r="N3902">
        <v>0</v>
      </c>
      <c r="O3902">
        <v>9011231</v>
      </c>
      <c r="P3902">
        <v>0</v>
      </c>
      <c r="Q3902" t="s">
        <v>6118</v>
      </c>
      <c r="R3902" t="s">
        <v>3304</v>
      </c>
      <c r="S3902" t="s">
        <v>5430</v>
      </c>
      <c r="T3902" t="s">
        <v>3085</v>
      </c>
      <c r="U3902" t="s">
        <v>8631</v>
      </c>
      <c r="V3902" t="s">
        <v>8632</v>
      </c>
      <c r="W3902" t="s">
        <v>3085</v>
      </c>
      <c r="X3902" t="str">
        <f t="shared" si="60"/>
        <v>Funcionamiento</v>
      </c>
      <c r="Y3902" t="s">
        <v>8474</v>
      </c>
    </row>
    <row r="3903" spans="1:25">
      <c r="A3903" t="s">
        <v>3304</v>
      </c>
      <c r="B3903" t="s">
        <v>6376</v>
      </c>
      <c r="C3903" t="s">
        <v>8630</v>
      </c>
      <c r="D3903" t="s">
        <v>3076</v>
      </c>
      <c r="E3903" t="s">
        <v>3077</v>
      </c>
      <c r="F3903" t="s">
        <v>8473</v>
      </c>
      <c r="G3903" t="s">
        <v>8474</v>
      </c>
      <c r="H3903" t="s">
        <v>333</v>
      </c>
      <c r="I3903" t="s">
        <v>335</v>
      </c>
      <c r="J3903" t="s">
        <v>246</v>
      </c>
      <c r="K3903" t="s">
        <v>3079</v>
      </c>
      <c r="L3903" t="s">
        <v>247</v>
      </c>
      <c r="M3903">
        <v>644153</v>
      </c>
      <c r="N3903">
        <v>0</v>
      </c>
      <c r="O3903">
        <v>644153</v>
      </c>
      <c r="P3903">
        <v>0</v>
      </c>
      <c r="Q3903" t="s">
        <v>6118</v>
      </c>
      <c r="R3903" t="s">
        <v>3304</v>
      </c>
      <c r="S3903" t="s">
        <v>5430</v>
      </c>
      <c r="T3903" t="s">
        <v>3085</v>
      </c>
      <c r="U3903" t="s">
        <v>8631</v>
      </c>
      <c r="V3903" t="s">
        <v>8632</v>
      </c>
      <c r="W3903" t="s">
        <v>3085</v>
      </c>
      <c r="X3903" t="str">
        <f t="shared" si="60"/>
        <v>Funcionamiento</v>
      </c>
      <c r="Y3903" t="s">
        <v>8474</v>
      </c>
    </row>
    <row r="3904" spans="1:25">
      <c r="A3904" t="s">
        <v>3304</v>
      </c>
      <c r="B3904" t="s">
        <v>6376</v>
      </c>
      <c r="C3904" t="s">
        <v>8630</v>
      </c>
      <c r="D3904" t="s">
        <v>3076</v>
      </c>
      <c r="E3904" t="s">
        <v>3077</v>
      </c>
      <c r="F3904" t="s">
        <v>8473</v>
      </c>
      <c r="G3904" t="s">
        <v>8474</v>
      </c>
      <c r="H3904" t="s">
        <v>303</v>
      </c>
      <c r="I3904" t="s">
        <v>305</v>
      </c>
      <c r="J3904" t="s">
        <v>246</v>
      </c>
      <c r="K3904" t="s">
        <v>3079</v>
      </c>
      <c r="L3904" t="s">
        <v>247</v>
      </c>
      <c r="M3904">
        <v>3129792</v>
      </c>
      <c r="N3904">
        <v>0</v>
      </c>
      <c r="O3904">
        <v>3129792</v>
      </c>
      <c r="P3904">
        <v>0</v>
      </c>
      <c r="Q3904" t="s">
        <v>6118</v>
      </c>
      <c r="R3904" t="s">
        <v>3304</v>
      </c>
      <c r="S3904" t="s">
        <v>5430</v>
      </c>
      <c r="T3904" t="s">
        <v>3085</v>
      </c>
      <c r="U3904" t="s">
        <v>8631</v>
      </c>
      <c r="V3904" t="s">
        <v>8632</v>
      </c>
      <c r="W3904" t="s">
        <v>3085</v>
      </c>
      <c r="X3904" t="str">
        <f t="shared" si="60"/>
        <v>Funcionamiento</v>
      </c>
      <c r="Y3904" t="s">
        <v>8474</v>
      </c>
    </row>
    <row r="3905" spans="1:25">
      <c r="A3905" t="s">
        <v>3304</v>
      </c>
      <c r="B3905" t="s">
        <v>6376</v>
      </c>
      <c r="C3905" t="s">
        <v>8630</v>
      </c>
      <c r="D3905" t="s">
        <v>3076</v>
      </c>
      <c r="E3905" t="s">
        <v>3077</v>
      </c>
      <c r="F3905" t="s">
        <v>8473</v>
      </c>
      <c r="G3905" t="s">
        <v>8474</v>
      </c>
      <c r="H3905" t="s">
        <v>336</v>
      </c>
      <c r="I3905" t="s">
        <v>337</v>
      </c>
      <c r="J3905" t="s">
        <v>246</v>
      </c>
      <c r="K3905" t="s">
        <v>3079</v>
      </c>
      <c r="L3905" t="s">
        <v>247</v>
      </c>
      <c r="M3905">
        <v>2354967</v>
      </c>
      <c r="N3905">
        <v>0</v>
      </c>
      <c r="O3905">
        <v>2354967</v>
      </c>
      <c r="P3905">
        <v>0</v>
      </c>
      <c r="Q3905" t="s">
        <v>6118</v>
      </c>
      <c r="R3905" t="s">
        <v>3304</v>
      </c>
      <c r="S3905" t="s">
        <v>5430</v>
      </c>
      <c r="T3905" t="s">
        <v>3085</v>
      </c>
      <c r="U3905" t="s">
        <v>8631</v>
      </c>
      <c r="V3905" t="s">
        <v>8632</v>
      </c>
      <c r="W3905" t="s">
        <v>3085</v>
      </c>
      <c r="X3905" t="str">
        <f t="shared" si="60"/>
        <v>Funcionamiento</v>
      </c>
      <c r="Y3905" t="s">
        <v>8474</v>
      </c>
    </row>
    <row r="3906" spans="1:25">
      <c r="A3906" t="s">
        <v>3237</v>
      </c>
      <c r="B3906" t="s">
        <v>6376</v>
      </c>
      <c r="C3906" t="s">
        <v>8633</v>
      </c>
      <c r="D3906" t="s">
        <v>3076</v>
      </c>
      <c r="E3906" t="s">
        <v>3077</v>
      </c>
      <c r="F3906" t="s">
        <v>8473</v>
      </c>
      <c r="G3906" t="s">
        <v>8474</v>
      </c>
      <c r="H3906" t="s">
        <v>316</v>
      </c>
      <c r="I3906" t="s">
        <v>583</v>
      </c>
      <c r="J3906" t="s">
        <v>246</v>
      </c>
      <c r="K3906" t="s">
        <v>3079</v>
      </c>
      <c r="L3906" t="s">
        <v>247</v>
      </c>
      <c r="M3906">
        <v>6840300</v>
      </c>
      <c r="N3906">
        <v>0</v>
      </c>
      <c r="O3906">
        <v>6840300</v>
      </c>
      <c r="P3906">
        <v>0</v>
      </c>
      <c r="Q3906" t="s">
        <v>8634</v>
      </c>
      <c r="R3906" t="s">
        <v>3237</v>
      </c>
      <c r="S3906" t="s">
        <v>6675</v>
      </c>
      <c r="T3906" t="s">
        <v>3085</v>
      </c>
      <c r="U3906" t="s">
        <v>8635</v>
      </c>
      <c r="V3906" t="s">
        <v>8636</v>
      </c>
      <c r="W3906" t="s">
        <v>3085</v>
      </c>
      <c r="X3906" t="str">
        <f t="shared" ref="X3906:X3969" si="61">IF(LEFT(H3906,1)="C","Inversión","Funcionamiento")</f>
        <v>Funcionamiento</v>
      </c>
      <c r="Y3906" t="s">
        <v>8474</v>
      </c>
    </row>
    <row r="3907" spans="1:25">
      <c r="A3907" t="s">
        <v>3237</v>
      </c>
      <c r="B3907" t="s">
        <v>6376</v>
      </c>
      <c r="C3907" t="s">
        <v>8633</v>
      </c>
      <c r="D3907" t="s">
        <v>3076</v>
      </c>
      <c r="E3907" t="s">
        <v>3077</v>
      </c>
      <c r="F3907" t="s">
        <v>8473</v>
      </c>
      <c r="G3907" t="s">
        <v>8474</v>
      </c>
      <c r="H3907" t="s">
        <v>314</v>
      </c>
      <c r="I3907" t="s">
        <v>582</v>
      </c>
      <c r="J3907" t="s">
        <v>246</v>
      </c>
      <c r="K3907" t="s">
        <v>3079</v>
      </c>
      <c r="L3907" t="s">
        <v>247</v>
      </c>
      <c r="M3907">
        <v>9656000</v>
      </c>
      <c r="N3907">
        <v>0</v>
      </c>
      <c r="O3907">
        <v>9656000</v>
      </c>
      <c r="P3907">
        <v>0</v>
      </c>
      <c r="Q3907" t="s">
        <v>8634</v>
      </c>
      <c r="R3907" t="s">
        <v>3237</v>
      </c>
      <c r="S3907" t="s">
        <v>6675</v>
      </c>
      <c r="T3907" t="s">
        <v>3085</v>
      </c>
      <c r="U3907" t="s">
        <v>8635</v>
      </c>
      <c r="V3907" t="s">
        <v>8636</v>
      </c>
      <c r="W3907" t="s">
        <v>3085</v>
      </c>
      <c r="X3907" t="str">
        <f t="shared" si="61"/>
        <v>Funcionamiento</v>
      </c>
      <c r="Y3907" t="s">
        <v>8474</v>
      </c>
    </row>
    <row r="3908" spans="1:25">
      <c r="A3908" t="s">
        <v>3237</v>
      </c>
      <c r="B3908" t="s">
        <v>6376</v>
      </c>
      <c r="C3908" t="s">
        <v>8633</v>
      </c>
      <c r="D3908" t="s">
        <v>3076</v>
      </c>
      <c r="E3908" t="s">
        <v>3077</v>
      </c>
      <c r="F3908" t="s">
        <v>8473</v>
      </c>
      <c r="G3908" t="s">
        <v>8474</v>
      </c>
      <c r="H3908" t="s">
        <v>320</v>
      </c>
      <c r="I3908" t="s">
        <v>321</v>
      </c>
      <c r="J3908" t="s">
        <v>246</v>
      </c>
      <c r="K3908" t="s">
        <v>3079</v>
      </c>
      <c r="L3908" t="s">
        <v>247</v>
      </c>
      <c r="M3908">
        <v>1285400</v>
      </c>
      <c r="N3908">
        <v>0</v>
      </c>
      <c r="O3908">
        <v>1285400</v>
      </c>
      <c r="P3908">
        <v>0</v>
      </c>
      <c r="Q3908" t="s">
        <v>8634</v>
      </c>
      <c r="R3908" t="s">
        <v>3237</v>
      </c>
      <c r="S3908" t="s">
        <v>6675</v>
      </c>
      <c r="T3908" t="s">
        <v>3085</v>
      </c>
      <c r="U3908" t="s">
        <v>8635</v>
      </c>
      <c r="V3908" t="s">
        <v>8636</v>
      </c>
      <c r="W3908" t="s">
        <v>3085</v>
      </c>
      <c r="X3908" t="str">
        <f t="shared" si="61"/>
        <v>Funcionamiento</v>
      </c>
      <c r="Y3908" t="s">
        <v>8474</v>
      </c>
    </row>
    <row r="3909" spans="1:25">
      <c r="A3909" t="s">
        <v>3237</v>
      </c>
      <c r="B3909" t="s">
        <v>6376</v>
      </c>
      <c r="C3909" t="s">
        <v>8633</v>
      </c>
      <c r="D3909" t="s">
        <v>3076</v>
      </c>
      <c r="E3909" t="s">
        <v>3077</v>
      </c>
      <c r="F3909" t="s">
        <v>8473</v>
      </c>
      <c r="G3909" t="s">
        <v>8474</v>
      </c>
      <c r="H3909" t="s">
        <v>324</v>
      </c>
      <c r="I3909" t="s">
        <v>325</v>
      </c>
      <c r="J3909" t="s">
        <v>246</v>
      </c>
      <c r="K3909" t="s">
        <v>3079</v>
      </c>
      <c r="L3909" t="s">
        <v>247</v>
      </c>
      <c r="M3909">
        <v>3606000</v>
      </c>
      <c r="N3909">
        <v>0</v>
      </c>
      <c r="O3909">
        <v>3606000</v>
      </c>
      <c r="P3909">
        <v>0</v>
      </c>
      <c r="Q3909" t="s">
        <v>8634</v>
      </c>
      <c r="R3909" t="s">
        <v>3237</v>
      </c>
      <c r="S3909" t="s">
        <v>6675</v>
      </c>
      <c r="T3909" t="s">
        <v>3085</v>
      </c>
      <c r="U3909" t="s">
        <v>8635</v>
      </c>
      <c r="V3909" t="s">
        <v>8636</v>
      </c>
      <c r="W3909" t="s">
        <v>3085</v>
      </c>
      <c r="X3909" t="str">
        <f t="shared" si="61"/>
        <v>Funcionamiento</v>
      </c>
      <c r="Y3909" t="s">
        <v>8474</v>
      </c>
    </row>
    <row r="3910" spans="1:25">
      <c r="A3910" t="s">
        <v>3237</v>
      </c>
      <c r="B3910" t="s">
        <v>6376</v>
      </c>
      <c r="C3910" t="s">
        <v>8633</v>
      </c>
      <c r="D3910" t="s">
        <v>3076</v>
      </c>
      <c r="E3910" t="s">
        <v>3077</v>
      </c>
      <c r="F3910" t="s">
        <v>8473</v>
      </c>
      <c r="G3910" t="s">
        <v>8474</v>
      </c>
      <c r="H3910" t="s">
        <v>322</v>
      </c>
      <c r="I3910" t="s">
        <v>323</v>
      </c>
      <c r="J3910" t="s">
        <v>246</v>
      </c>
      <c r="K3910" t="s">
        <v>3079</v>
      </c>
      <c r="L3910" t="s">
        <v>247</v>
      </c>
      <c r="M3910">
        <v>5407700</v>
      </c>
      <c r="N3910">
        <v>0</v>
      </c>
      <c r="O3910">
        <v>5407700</v>
      </c>
      <c r="P3910">
        <v>0</v>
      </c>
      <c r="Q3910" t="s">
        <v>8634</v>
      </c>
      <c r="R3910" t="s">
        <v>3237</v>
      </c>
      <c r="S3910" t="s">
        <v>6675</v>
      </c>
      <c r="T3910" t="s">
        <v>3085</v>
      </c>
      <c r="U3910" t="s">
        <v>8635</v>
      </c>
      <c r="V3910" t="s">
        <v>8636</v>
      </c>
      <c r="W3910" t="s">
        <v>3085</v>
      </c>
      <c r="X3910" t="str">
        <f t="shared" si="61"/>
        <v>Funcionamiento</v>
      </c>
      <c r="Y3910" t="s">
        <v>8474</v>
      </c>
    </row>
    <row r="3911" spans="1:25">
      <c r="A3911" t="s">
        <v>3237</v>
      </c>
      <c r="B3911" t="s">
        <v>6376</v>
      </c>
      <c r="C3911" t="s">
        <v>8633</v>
      </c>
      <c r="D3911" t="s">
        <v>3076</v>
      </c>
      <c r="E3911" t="s">
        <v>3077</v>
      </c>
      <c r="F3911" t="s">
        <v>8473</v>
      </c>
      <c r="G3911" t="s">
        <v>8474</v>
      </c>
      <c r="H3911" t="s">
        <v>318</v>
      </c>
      <c r="I3911" t="s">
        <v>586</v>
      </c>
      <c r="J3911" t="s">
        <v>246</v>
      </c>
      <c r="K3911" t="s">
        <v>3079</v>
      </c>
      <c r="L3911" t="s">
        <v>247</v>
      </c>
      <c r="M3911">
        <v>7209100</v>
      </c>
      <c r="N3911">
        <v>0</v>
      </c>
      <c r="O3911">
        <v>7209100</v>
      </c>
      <c r="P3911">
        <v>0</v>
      </c>
      <c r="Q3911" t="s">
        <v>8634</v>
      </c>
      <c r="R3911" t="s">
        <v>3237</v>
      </c>
      <c r="S3911" t="s">
        <v>6675</v>
      </c>
      <c r="T3911" t="s">
        <v>3085</v>
      </c>
      <c r="U3911" t="s">
        <v>8635</v>
      </c>
      <c r="V3911" t="s">
        <v>8636</v>
      </c>
      <c r="W3911" t="s">
        <v>3085</v>
      </c>
      <c r="X3911" t="str">
        <f t="shared" si="61"/>
        <v>Funcionamiento</v>
      </c>
      <c r="Y3911" t="s">
        <v>8474</v>
      </c>
    </row>
    <row r="3912" spans="1:25">
      <c r="A3912" t="s">
        <v>3317</v>
      </c>
      <c r="B3912" t="s">
        <v>6389</v>
      </c>
      <c r="C3912" t="s">
        <v>8637</v>
      </c>
      <c r="D3912" t="s">
        <v>3076</v>
      </c>
      <c r="E3912" t="s">
        <v>3077</v>
      </c>
      <c r="F3912" t="s">
        <v>3234</v>
      </c>
      <c r="G3912" t="s">
        <v>8474</v>
      </c>
      <c r="H3912" t="s">
        <v>428</v>
      </c>
      <c r="I3912" t="s">
        <v>669</v>
      </c>
      <c r="J3912" t="s">
        <v>246</v>
      </c>
      <c r="K3912" t="s">
        <v>3079</v>
      </c>
      <c r="L3912" t="s">
        <v>247</v>
      </c>
      <c r="M3912">
        <v>5941420</v>
      </c>
      <c r="N3912">
        <v>1072920</v>
      </c>
      <c r="O3912">
        <v>7014340</v>
      </c>
      <c r="P3912">
        <v>0</v>
      </c>
      <c r="Q3912" t="s">
        <v>8638</v>
      </c>
      <c r="R3912" t="s">
        <v>3317</v>
      </c>
      <c r="S3912" t="s">
        <v>6723</v>
      </c>
      <c r="T3912" t="s">
        <v>8639</v>
      </c>
      <c r="U3912" t="s">
        <v>8640</v>
      </c>
      <c r="V3912" t="s">
        <v>8641</v>
      </c>
      <c r="W3912" t="s">
        <v>3085</v>
      </c>
      <c r="X3912" t="str">
        <f t="shared" si="61"/>
        <v>Inversión</v>
      </c>
      <c r="Y3912" t="s">
        <v>3241</v>
      </c>
    </row>
    <row r="3913" spans="1:25">
      <c r="A3913" t="s">
        <v>3325</v>
      </c>
      <c r="B3913" t="s">
        <v>4600</v>
      </c>
      <c r="C3913" t="s">
        <v>8642</v>
      </c>
      <c r="D3913" t="s">
        <v>3076</v>
      </c>
      <c r="E3913" t="s">
        <v>3077</v>
      </c>
      <c r="F3913" t="s">
        <v>3149</v>
      </c>
      <c r="G3913" t="s">
        <v>8474</v>
      </c>
      <c r="H3913" t="s">
        <v>437</v>
      </c>
      <c r="I3913" t="s">
        <v>649</v>
      </c>
      <c r="J3913" t="s">
        <v>246</v>
      </c>
      <c r="K3913" t="s">
        <v>3079</v>
      </c>
      <c r="L3913" t="s">
        <v>247</v>
      </c>
      <c r="M3913">
        <v>11204061</v>
      </c>
      <c r="N3913">
        <v>0</v>
      </c>
      <c r="O3913">
        <v>11204061</v>
      </c>
      <c r="P3913">
        <v>0</v>
      </c>
      <c r="Q3913" t="s">
        <v>8643</v>
      </c>
      <c r="R3913" t="s">
        <v>3325</v>
      </c>
      <c r="S3913" t="s">
        <v>3209</v>
      </c>
      <c r="T3913" t="s">
        <v>7659</v>
      </c>
      <c r="U3913" t="s">
        <v>8644</v>
      </c>
      <c r="V3913" t="s">
        <v>8645</v>
      </c>
      <c r="W3913" t="s">
        <v>3085</v>
      </c>
      <c r="X3913" t="str">
        <f t="shared" si="61"/>
        <v>Inversión</v>
      </c>
      <c r="Y3913" t="s">
        <v>3157</v>
      </c>
    </row>
    <row r="3914" spans="1:25">
      <c r="A3914" t="s">
        <v>3257</v>
      </c>
      <c r="B3914" t="s">
        <v>3340</v>
      </c>
      <c r="C3914" t="s">
        <v>8646</v>
      </c>
      <c r="D3914" t="s">
        <v>3076</v>
      </c>
      <c r="E3914" t="s">
        <v>3077</v>
      </c>
      <c r="F3914" t="s">
        <v>8473</v>
      </c>
      <c r="G3914" t="s">
        <v>8474</v>
      </c>
      <c r="H3914" t="s">
        <v>292</v>
      </c>
      <c r="I3914" t="s">
        <v>293</v>
      </c>
      <c r="J3914" t="s">
        <v>246</v>
      </c>
      <c r="K3914" t="s">
        <v>3079</v>
      </c>
      <c r="L3914" t="s">
        <v>247</v>
      </c>
      <c r="M3914">
        <v>71370383</v>
      </c>
      <c r="N3914">
        <v>0</v>
      </c>
      <c r="O3914">
        <v>71370383</v>
      </c>
      <c r="P3914">
        <v>0</v>
      </c>
      <c r="Q3914" t="s">
        <v>5907</v>
      </c>
      <c r="R3914" t="s">
        <v>3257</v>
      </c>
      <c r="S3914" t="s">
        <v>5456</v>
      </c>
      <c r="T3914" t="s">
        <v>3085</v>
      </c>
      <c r="U3914" t="s">
        <v>8647</v>
      </c>
      <c r="V3914" t="s">
        <v>8648</v>
      </c>
      <c r="W3914" t="s">
        <v>3085</v>
      </c>
      <c r="X3914" t="str">
        <f t="shared" si="61"/>
        <v>Funcionamiento</v>
      </c>
      <c r="Y3914" t="s">
        <v>8474</v>
      </c>
    </row>
    <row r="3915" spans="1:25">
      <c r="A3915" t="s">
        <v>3257</v>
      </c>
      <c r="B3915" t="s">
        <v>3340</v>
      </c>
      <c r="C3915" t="s">
        <v>8646</v>
      </c>
      <c r="D3915" t="s">
        <v>3076</v>
      </c>
      <c r="E3915" t="s">
        <v>3077</v>
      </c>
      <c r="F3915" t="s">
        <v>8473</v>
      </c>
      <c r="G3915" t="s">
        <v>8474</v>
      </c>
      <c r="H3915" t="s">
        <v>333</v>
      </c>
      <c r="I3915" t="s">
        <v>335</v>
      </c>
      <c r="J3915" t="s">
        <v>246</v>
      </c>
      <c r="K3915" t="s">
        <v>3079</v>
      </c>
      <c r="L3915" t="s">
        <v>247</v>
      </c>
      <c r="M3915">
        <v>212547</v>
      </c>
      <c r="N3915">
        <v>0</v>
      </c>
      <c r="O3915">
        <v>212547</v>
      </c>
      <c r="P3915">
        <v>0</v>
      </c>
      <c r="Q3915" t="s">
        <v>5907</v>
      </c>
      <c r="R3915" t="s">
        <v>3257</v>
      </c>
      <c r="S3915" t="s">
        <v>5456</v>
      </c>
      <c r="T3915" t="s">
        <v>3085</v>
      </c>
      <c r="U3915" t="s">
        <v>8647</v>
      </c>
      <c r="V3915" t="s">
        <v>8648</v>
      </c>
      <c r="W3915" t="s">
        <v>3085</v>
      </c>
      <c r="X3915" t="str">
        <f t="shared" si="61"/>
        <v>Funcionamiento</v>
      </c>
      <c r="Y3915" t="s">
        <v>8474</v>
      </c>
    </row>
    <row r="3916" spans="1:25">
      <c r="A3916" t="s">
        <v>3257</v>
      </c>
      <c r="B3916" t="s">
        <v>3340</v>
      </c>
      <c r="C3916" t="s">
        <v>8646</v>
      </c>
      <c r="D3916" t="s">
        <v>3076</v>
      </c>
      <c r="E3916" t="s">
        <v>3077</v>
      </c>
      <c r="F3916" t="s">
        <v>8473</v>
      </c>
      <c r="G3916" t="s">
        <v>8474</v>
      </c>
      <c r="H3916" t="s">
        <v>294</v>
      </c>
      <c r="I3916" t="s">
        <v>296</v>
      </c>
      <c r="J3916" t="s">
        <v>246</v>
      </c>
      <c r="K3916" t="s">
        <v>3079</v>
      </c>
      <c r="L3916" t="s">
        <v>247</v>
      </c>
      <c r="M3916">
        <v>1874978</v>
      </c>
      <c r="N3916">
        <v>0</v>
      </c>
      <c r="O3916">
        <v>1874978</v>
      </c>
      <c r="P3916">
        <v>0</v>
      </c>
      <c r="Q3916" t="s">
        <v>5907</v>
      </c>
      <c r="R3916" t="s">
        <v>3257</v>
      </c>
      <c r="S3916" t="s">
        <v>5456</v>
      </c>
      <c r="T3916" t="s">
        <v>3085</v>
      </c>
      <c r="U3916" t="s">
        <v>8647</v>
      </c>
      <c r="V3916" t="s">
        <v>8648</v>
      </c>
      <c r="W3916" t="s">
        <v>3085</v>
      </c>
      <c r="X3916" t="str">
        <f t="shared" si="61"/>
        <v>Funcionamiento</v>
      </c>
      <c r="Y3916" t="s">
        <v>8474</v>
      </c>
    </row>
    <row r="3917" spans="1:25">
      <c r="A3917" t="s">
        <v>3257</v>
      </c>
      <c r="B3917" t="s">
        <v>3340</v>
      </c>
      <c r="C3917" t="s">
        <v>8646</v>
      </c>
      <c r="D3917" t="s">
        <v>3076</v>
      </c>
      <c r="E3917" t="s">
        <v>3077</v>
      </c>
      <c r="F3917" t="s">
        <v>8473</v>
      </c>
      <c r="G3917" t="s">
        <v>8474</v>
      </c>
      <c r="H3917" t="s">
        <v>303</v>
      </c>
      <c r="I3917" t="s">
        <v>305</v>
      </c>
      <c r="J3917" t="s">
        <v>246</v>
      </c>
      <c r="K3917" t="s">
        <v>3079</v>
      </c>
      <c r="L3917" t="s">
        <v>247</v>
      </c>
      <c r="M3917">
        <v>2494044</v>
      </c>
      <c r="N3917">
        <v>0</v>
      </c>
      <c r="O3917">
        <v>2494044</v>
      </c>
      <c r="P3917">
        <v>0</v>
      </c>
      <c r="Q3917" t="s">
        <v>5907</v>
      </c>
      <c r="R3917" t="s">
        <v>3257</v>
      </c>
      <c r="S3917" t="s">
        <v>5456</v>
      </c>
      <c r="T3917" t="s">
        <v>3085</v>
      </c>
      <c r="U3917" t="s">
        <v>8647</v>
      </c>
      <c r="V3917" t="s">
        <v>8648</v>
      </c>
      <c r="W3917" t="s">
        <v>3085</v>
      </c>
      <c r="X3917" t="str">
        <f t="shared" si="61"/>
        <v>Funcionamiento</v>
      </c>
      <c r="Y3917" t="s">
        <v>8474</v>
      </c>
    </row>
    <row r="3918" spans="1:25">
      <c r="A3918" t="s">
        <v>3257</v>
      </c>
      <c r="B3918" t="s">
        <v>3340</v>
      </c>
      <c r="C3918" t="s">
        <v>8646</v>
      </c>
      <c r="D3918" t="s">
        <v>3076</v>
      </c>
      <c r="E3918" t="s">
        <v>3077</v>
      </c>
      <c r="F3918" t="s">
        <v>8473</v>
      </c>
      <c r="G3918" t="s">
        <v>8474</v>
      </c>
      <c r="H3918" t="s">
        <v>336</v>
      </c>
      <c r="I3918" t="s">
        <v>337</v>
      </c>
      <c r="J3918" t="s">
        <v>246</v>
      </c>
      <c r="K3918" t="s">
        <v>3079</v>
      </c>
      <c r="L3918" t="s">
        <v>247</v>
      </c>
      <c r="M3918">
        <v>2354967</v>
      </c>
      <c r="N3918">
        <v>0</v>
      </c>
      <c r="O3918">
        <v>2354967</v>
      </c>
      <c r="P3918">
        <v>0</v>
      </c>
      <c r="Q3918" t="s">
        <v>5907</v>
      </c>
      <c r="R3918" t="s">
        <v>3257</v>
      </c>
      <c r="S3918" t="s">
        <v>5456</v>
      </c>
      <c r="T3918" t="s">
        <v>3085</v>
      </c>
      <c r="U3918" t="s">
        <v>8647</v>
      </c>
      <c r="V3918" t="s">
        <v>8648</v>
      </c>
      <c r="W3918" t="s">
        <v>3085</v>
      </c>
      <c r="X3918" t="str">
        <f t="shared" si="61"/>
        <v>Funcionamiento</v>
      </c>
      <c r="Y3918" t="s">
        <v>8474</v>
      </c>
    </row>
    <row r="3919" spans="1:25">
      <c r="A3919" t="s">
        <v>3257</v>
      </c>
      <c r="B3919" t="s">
        <v>3340</v>
      </c>
      <c r="C3919" t="s">
        <v>8646</v>
      </c>
      <c r="D3919" t="s">
        <v>3076</v>
      </c>
      <c r="E3919" t="s">
        <v>3077</v>
      </c>
      <c r="F3919" t="s">
        <v>8473</v>
      </c>
      <c r="G3919" t="s">
        <v>8474</v>
      </c>
      <c r="H3919" t="s">
        <v>331</v>
      </c>
      <c r="I3919" t="s">
        <v>587</v>
      </c>
      <c r="J3919" t="s">
        <v>246</v>
      </c>
      <c r="K3919" t="s">
        <v>3079</v>
      </c>
      <c r="L3919" t="s">
        <v>247</v>
      </c>
      <c r="M3919">
        <v>2993689</v>
      </c>
      <c r="N3919">
        <v>0</v>
      </c>
      <c r="O3919">
        <v>2993689</v>
      </c>
      <c r="P3919">
        <v>0</v>
      </c>
      <c r="Q3919" t="s">
        <v>5907</v>
      </c>
      <c r="R3919" t="s">
        <v>3257</v>
      </c>
      <c r="S3919" t="s">
        <v>5456</v>
      </c>
      <c r="T3919" t="s">
        <v>3085</v>
      </c>
      <c r="U3919" t="s">
        <v>8647</v>
      </c>
      <c r="V3919" t="s">
        <v>8648</v>
      </c>
      <c r="W3919" t="s">
        <v>3085</v>
      </c>
      <c r="X3919" t="str">
        <f t="shared" si="61"/>
        <v>Funcionamiento</v>
      </c>
      <c r="Y3919" t="s">
        <v>8474</v>
      </c>
    </row>
    <row r="3920" spans="1:25">
      <c r="A3920" t="s">
        <v>3257</v>
      </c>
      <c r="B3920" t="s">
        <v>3340</v>
      </c>
      <c r="C3920" t="s">
        <v>8646</v>
      </c>
      <c r="D3920" t="s">
        <v>3076</v>
      </c>
      <c r="E3920" t="s">
        <v>3077</v>
      </c>
      <c r="F3920" t="s">
        <v>8473</v>
      </c>
      <c r="G3920" t="s">
        <v>8474</v>
      </c>
      <c r="H3920" t="s">
        <v>309</v>
      </c>
      <c r="I3920" t="s">
        <v>311</v>
      </c>
      <c r="J3920" t="s">
        <v>246</v>
      </c>
      <c r="K3920" t="s">
        <v>3079</v>
      </c>
      <c r="L3920" t="s">
        <v>247</v>
      </c>
      <c r="M3920">
        <v>2263185</v>
      </c>
      <c r="N3920">
        <v>0</v>
      </c>
      <c r="O3920">
        <v>2263185</v>
      </c>
      <c r="P3920">
        <v>0</v>
      </c>
      <c r="Q3920" t="s">
        <v>5907</v>
      </c>
      <c r="R3920" t="s">
        <v>3257</v>
      </c>
      <c r="S3920" t="s">
        <v>5456</v>
      </c>
      <c r="T3920" t="s">
        <v>3085</v>
      </c>
      <c r="U3920" t="s">
        <v>8647</v>
      </c>
      <c r="V3920" t="s">
        <v>8648</v>
      </c>
      <c r="W3920" t="s">
        <v>3085</v>
      </c>
      <c r="X3920" t="str">
        <f t="shared" si="61"/>
        <v>Funcionamiento</v>
      </c>
      <c r="Y3920" t="s">
        <v>8474</v>
      </c>
    </row>
    <row r="3921" spans="1:25">
      <c r="A3921" t="s">
        <v>3257</v>
      </c>
      <c r="B3921" t="s">
        <v>3340</v>
      </c>
      <c r="C3921" t="s">
        <v>8646</v>
      </c>
      <c r="D3921" t="s">
        <v>3076</v>
      </c>
      <c r="E3921" t="s">
        <v>3077</v>
      </c>
      <c r="F3921" t="s">
        <v>8473</v>
      </c>
      <c r="G3921" t="s">
        <v>8474</v>
      </c>
      <c r="H3921" t="s">
        <v>312</v>
      </c>
      <c r="I3921" t="s">
        <v>3333</v>
      </c>
      <c r="J3921" t="s">
        <v>246</v>
      </c>
      <c r="K3921" t="s">
        <v>3079</v>
      </c>
      <c r="L3921" t="s">
        <v>247</v>
      </c>
      <c r="M3921">
        <v>2609062</v>
      </c>
      <c r="N3921">
        <v>0</v>
      </c>
      <c r="O3921">
        <v>2609062</v>
      </c>
      <c r="P3921">
        <v>0</v>
      </c>
      <c r="Q3921" t="s">
        <v>5907</v>
      </c>
      <c r="R3921" t="s">
        <v>3257</v>
      </c>
      <c r="S3921" t="s">
        <v>5456</v>
      </c>
      <c r="T3921" t="s">
        <v>3085</v>
      </c>
      <c r="U3921" t="s">
        <v>8647</v>
      </c>
      <c r="V3921" t="s">
        <v>8648</v>
      </c>
      <c r="W3921" t="s">
        <v>3085</v>
      </c>
      <c r="X3921" t="str">
        <f t="shared" si="61"/>
        <v>Funcionamiento</v>
      </c>
      <c r="Y3921" t="s">
        <v>8474</v>
      </c>
    </row>
    <row r="3922" spans="1:25">
      <c r="A3922" t="s">
        <v>3245</v>
      </c>
      <c r="B3922" t="s">
        <v>3340</v>
      </c>
      <c r="C3922" t="s">
        <v>8649</v>
      </c>
      <c r="D3922" t="s">
        <v>3076</v>
      </c>
      <c r="E3922" t="s">
        <v>3077</v>
      </c>
      <c r="F3922" t="s">
        <v>8473</v>
      </c>
      <c r="G3922" t="s">
        <v>8474</v>
      </c>
      <c r="H3922" t="s">
        <v>314</v>
      </c>
      <c r="I3922" t="s">
        <v>582</v>
      </c>
      <c r="J3922" t="s">
        <v>246</v>
      </c>
      <c r="K3922" t="s">
        <v>3079</v>
      </c>
      <c r="L3922" t="s">
        <v>247</v>
      </c>
      <c r="M3922">
        <v>9579500</v>
      </c>
      <c r="N3922">
        <v>0</v>
      </c>
      <c r="O3922">
        <v>9579500</v>
      </c>
      <c r="P3922">
        <v>0</v>
      </c>
      <c r="Q3922" t="s">
        <v>8650</v>
      </c>
      <c r="R3922" t="s">
        <v>3245</v>
      </c>
      <c r="S3922" t="s">
        <v>4933</v>
      </c>
      <c r="T3922" t="s">
        <v>3085</v>
      </c>
      <c r="U3922" t="s">
        <v>8651</v>
      </c>
      <c r="V3922" t="s">
        <v>8652</v>
      </c>
      <c r="W3922" t="s">
        <v>3085</v>
      </c>
      <c r="X3922" t="str">
        <f t="shared" si="61"/>
        <v>Funcionamiento</v>
      </c>
      <c r="Y3922" t="s">
        <v>8474</v>
      </c>
    </row>
    <row r="3923" spans="1:25">
      <c r="A3923" t="s">
        <v>3245</v>
      </c>
      <c r="B3923" t="s">
        <v>3340</v>
      </c>
      <c r="C3923" t="s">
        <v>8649</v>
      </c>
      <c r="D3923" t="s">
        <v>3076</v>
      </c>
      <c r="E3923" t="s">
        <v>3077</v>
      </c>
      <c r="F3923" t="s">
        <v>8473</v>
      </c>
      <c r="G3923" t="s">
        <v>8474</v>
      </c>
      <c r="H3923" t="s">
        <v>320</v>
      </c>
      <c r="I3923" t="s">
        <v>321</v>
      </c>
      <c r="J3923" t="s">
        <v>246</v>
      </c>
      <c r="K3923" t="s">
        <v>3079</v>
      </c>
      <c r="L3923" t="s">
        <v>247</v>
      </c>
      <c r="M3923">
        <v>1247400</v>
      </c>
      <c r="N3923">
        <v>0</v>
      </c>
      <c r="O3923">
        <v>1247400</v>
      </c>
      <c r="P3923">
        <v>0</v>
      </c>
      <c r="Q3923" t="s">
        <v>8650</v>
      </c>
      <c r="R3923" t="s">
        <v>3245</v>
      </c>
      <c r="S3923" t="s">
        <v>4933</v>
      </c>
      <c r="T3923" t="s">
        <v>3085</v>
      </c>
      <c r="U3923" t="s">
        <v>8651</v>
      </c>
      <c r="V3923" t="s">
        <v>8652</v>
      </c>
      <c r="W3923" t="s">
        <v>3085</v>
      </c>
      <c r="X3923" t="str">
        <f t="shared" si="61"/>
        <v>Funcionamiento</v>
      </c>
      <c r="Y3923" t="s">
        <v>8474</v>
      </c>
    </row>
    <row r="3924" spans="1:25">
      <c r="A3924" t="s">
        <v>3245</v>
      </c>
      <c r="B3924" t="s">
        <v>3340</v>
      </c>
      <c r="C3924" t="s">
        <v>8649</v>
      </c>
      <c r="D3924" t="s">
        <v>3076</v>
      </c>
      <c r="E3924" t="s">
        <v>3077</v>
      </c>
      <c r="F3924" t="s">
        <v>8473</v>
      </c>
      <c r="G3924" t="s">
        <v>8474</v>
      </c>
      <c r="H3924" t="s">
        <v>316</v>
      </c>
      <c r="I3924" t="s">
        <v>583</v>
      </c>
      <c r="J3924" t="s">
        <v>246</v>
      </c>
      <c r="K3924" t="s">
        <v>3079</v>
      </c>
      <c r="L3924" t="s">
        <v>247</v>
      </c>
      <c r="M3924">
        <v>6785900</v>
      </c>
      <c r="N3924">
        <v>0</v>
      </c>
      <c r="O3924">
        <v>6785900</v>
      </c>
      <c r="P3924">
        <v>0</v>
      </c>
      <c r="Q3924" t="s">
        <v>8650</v>
      </c>
      <c r="R3924" t="s">
        <v>3245</v>
      </c>
      <c r="S3924" t="s">
        <v>4933</v>
      </c>
      <c r="T3924" t="s">
        <v>3085</v>
      </c>
      <c r="U3924" t="s">
        <v>8651</v>
      </c>
      <c r="V3924" t="s">
        <v>8652</v>
      </c>
      <c r="W3924" t="s">
        <v>3085</v>
      </c>
      <c r="X3924" t="str">
        <f t="shared" si="61"/>
        <v>Funcionamiento</v>
      </c>
      <c r="Y3924" t="s">
        <v>8474</v>
      </c>
    </row>
    <row r="3925" spans="1:25">
      <c r="A3925" t="s">
        <v>3245</v>
      </c>
      <c r="B3925" t="s">
        <v>3340</v>
      </c>
      <c r="C3925" t="s">
        <v>8649</v>
      </c>
      <c r="D3925" t="s">
        <v>3076</v>
      </c>
      <c r="E3925" t="s">
        <v>3077</v>
      </c>
      <c r="F3925" t="s">
        <v>8473</v>
      </c>
      <c r="G3925" t="s">
        <v>8474</v>
      </c>
      <c r="H3925" t="s">
        <v>324</v>
      </c>
      <c r="I3925" t="s">
        <v>325</v>
      </c>
      <c r="J3925" t="s">
        <v>246</v>
      </c>
      <c r="K3925" t="s">
        <v>3079</v>
      </c>
      <c r="L3925" t="s">
        <v>247</v>
      </c>
      <c r="M3925">
        <v>1729200</v>
      </c>
      <c r="N3925">
        <v>0</v>
      </c>
      <c r="O3925">
        <v>1729200</v>
      </c>
      <c r="P3925">
        <v>0</v>
      </c>
      <c r="Q3925" t="s">
        <v>8650</v>
      </c>
      <c r="R3925" t="s">
        <v>3245</v>
      </c>
      <c r="S3925" t="s">
        <v>4933</v>
      </c>
      <c r="T3925" t="s">
        <v>3085</v>
      </c>
      <c r="U3925" t="s">
        <v>8651</v>
      </c>
      <c r="V3925" t="s">
        <v>8652</v>
      </c>
      <c r="W3925" t="s">
        <v>3085</v>
      </c>
      <c r="X3925" t="str">
        <f t="shared" si="61"/>
        <v>Funcionamiento</v>
      </c>
      <c r="Y3925" t="s">
        <v>8474</v>
      </c>
    </row>
    <row r="3926" spans="1:25">
      <c r="A3926" t="s">
        <v>3245</v>
      </c>
      <c r="B3926" t="s">
        <v>3340</v>
      </c>
      <c r="C3926" t="s">
        <v>8649</v>
      </c>
      <c r="D3926" t="s">
        <v>3076</v>
      </c>
      <c r="E3926" t="s">
        <v>3077</v>
      </c>
      <c r="F3926" t="s">
        <v>8473</v>
      </c>
      <c r="G3926" t="s">
        <v>8474</v>
      </c>
      <c r="H3926" t="s">
        <v>318</v>
      </c>
      <c r="I3926" t="s">
        <v>586</v>
      </c>
      <c r="J3926" t="s">
        <v>246</v>
      </c>
      <c r="K3926" t="s">
        <v>3079</v>
      </c>
      <c r="L3926" t="s">
        <v>247</v>
      </c>
      <c r="M3926">
        <v>3456700</v>
      </c>
      <c r="N3926">
        <v>0</v>
      </c>
      <c r="O3926">
        <v>3456700</v>
      </c>
      <c r="P3926">
        <v>0</v>
      </c>
      <c r="Q3926" t="s">
        <v>8650</v>
      </c>
      <c r="R3926" t="s">
        <v>3245</v>
      </c>
      <c r="S3926" t="s">
        <v>4933</v>
      </c>
      <c r="T3926" t="s">
        <v>3085</v>
      </c>
      <c r="U3926" t="s">
        <v>8651</v>
      </c>
      <c r="V3926" t="s">
        <v>8652</v>
      </c>
      <c r="W3926" t="s">
        <v>3085</v>
      </c>
      <c r="X3926" t="str">
        <f t="shared" si="61"/>
        <v>Funcionamiento</v>
      </c>
      <c r="Y3926" t="s">
        <v>8474</v>
      </c>
    </row>
    <row r="3927" spans="1:25">
      <c r="A3927" t="s">
        <v>3245</v>
      </c>
      <c r="B3927" t="s">
        <v>3340</v>
      </c>
      <c r="C3927" t="s">
        <v>8649</v>
      </c>
      <c r="D3927" t="s">
        <v>3076</v>
      </c>
      <c r="E3927" t="s">
        <v>3077</v>
      </c>
      <c r="F3927" t="s">
        <v>8473</v>
      </c>
      <c r="G3927" t="s">
        <v>8474</v>
      </c>
      <c r="H3927" t="s">
        <v>322</v>
      </c>
      <c r="I3927" t="s">
        <v>323</v>
      </c>
      <c r="J3927" t="s">
        <v>246</v>
      </c>
      <c r="K3927" t="s">
        <v>3079</v>
      </c>
      <c r="L3927" t="s">
        <v>247</v>
      </c>
      <c r="M3927">
        <v>2593500</v>
      </c>
      <c r="N3927">
        <v>0</v>
      </c>
      <c r="O3927">
        <v>2593500</v>
      </c>
      <c r="P3927">
        <v>0</v>
      </c>
      <c r="Q3927" t="s">
        <v>8650</v>
      </c>
      <c r="R3927" t="s">
        <v>3245</v>
      </c>
      <c r="S3927" t="s">
        <v>4933</v>
      </c>
      <c r="T3927" t="s">
        <v>3085</v>
      </c>
      <c r="U3927" t="s">
        <v>8651</v>
      </c>
      <c r="V3927" t="s">
        <v>8652</v>
      </c>
      <c r="W3927" t="s">
        <v>3085</v>
      </c>
      <c r="X3927" t="str">
        <f t="shared" si="61"/>
        <v>Funcionamiento</v>
      </c>
      <c r="Y3927" t="s">
        <v>8474</v>
      </c>
    </row>
    <row r="3928" spans="1:25">
      <c r="A3928" t="s">
        <v>3336</v>
      </c>
      <c r="B3928" t="s">
        <v>3369</v>
      </c>
      <c r="C3928" t="s">
        <v>8653</v>
      </c>
      <c r="D3928" t="s">
        <v>3076</v>
      </c>
      <c r="E3928" t="s">
        <v>3077</v>
      </c>
      <c r="F3928" t="s">
        <v>3149</v>
      </c>
      <c r="G3928" t="s">
        <v>8474</v>
      </c>
      <c r="H3928" t="s">
        <v>437</v>
      </c>
      <c r="I3928" t="s">
        <v>649</v>
      </c>
      <c r="J3928" t="s">
        <v>253</v>
      </c>
      <c r="K3928" t="s">
        <v>3115</v>
      </c>
      <c r="L3928" t="s">
        <v>247</v>
      </c>
      <c r="M3928">
        <v>32665450</v>
      </c>
      <c r="N3928">
        <v>-13645450</v>
      </c>
      <c r="O3928">
        <v>19020000</v>
      </c>
      <c r="P3928">
        <v>0</v>
      </c>
      <c r="Q3928" t="s">
        <v>8654</v>
      </c>
      <c r="R3928" t="s">
        <v>3336</v>
      </c>
      <c r="S3928" t="s">
        <v>3566</v>
      </c>
      <c r="T3928" t="s">
        <v>8655</v>
      </c>
      <c r="U3928" t="s">
        <v>8656</v>
      </c>
      <c r="V3928" t="s">
        <v>8657</v>
      </c>
      <c r="W3928" t="s">
        <v>3085</v>
      </c>
      <c r="X3928" t="str">
        <f t="shared" si="61"/>
        <v>Inversión</v>
      </c>
      <c r="Y3928" t="s">
        <v>3157</v>
      </c>
    </row>
    <row r="3929" spans="1:25">
      <c r="A3929" t="s">
        <v>3343</v>
      </c>
      <c r="B3929" t="s">
        <v>3369</v>
      </c>
      <c r="C3929" t="s">
        <v>8658</v>
      </c>
      <c r="D3929" t="s">
        <v>3076</v>
      </c>
      <c r="E3929" t="s">
        <v>3077</v>
      </c>
      <c r="F3929" t="s">
        <v>8473</v>
      </c>
      <c r="G3929" t="s">
        <v>8474</v>
      </c>
      <c r="H3929" t="s">
        <v>294</v>
      </c>
      <c r="I3929" t="s">
        <v>296</v>
      </c>
      <c r="J3929" t="s">
        <v>246</v>
      </c>
      <c r="K3929" t="s">
        <v>3079</v>
      </c>
      <c r="L3929" t="s">
        <v>247</v>
      </c>
      <c r="M3929">
        <v>1952094</v>
      </c>
      <c r="N3929">
        <v>0</v>
      </c>
      <c r="O3929">
        <v>1952094</v>
      </c>
      <c r="P3929">
        <v>0</v>
      </c>
      <c r="Q3929" t="s">
        <v>8659</v>
      </c>
      <c r="R3929" t="s">
        <v>3343</v>
      </c>
      <c r="S3929" t="s">
        <v>8660</v>
      </c>
      <c r="T3929" t="s">
        <v>3085</v>
      </c>
      <c r="U3929" t="s">
        <v>8661</v>
      </c>
      <c r="V3929" t="s">
        <v>8662</v>
      </c>
      <c r="W3929" t="s">
        <v>3085</v>
      </c>
      <c r="X3929" t="str">
        <f t="shared" si="61"/>
        <v>Funcionamiento</v>
      </c>
      <c r="Y3929" t="s">
        <v>8474</v>
      </c>
    </row>
    <row r="3930" spans="1:25">
      <c r="A3930" t="s">
        <v>3343</v>
      </c>
      <c r="B3930" t="s">
        <v>3369</v>
      </c>
      <c r="C3930" t="s">
        <v>8658</v>
      </c>
      <c r="D3930" t="s">
        <v>3076</v>
      </c>
      <c r="E3930" t="s">
        <v>3077</v>
      </c>
      <c r="F3930" t="s">
        <v>8473</v>
      </c>
      <c r="G3930" t="s">
        <v>8474</v>
      </c>
      <c r="H3930" t="s">
        <v>331</v>
      </c>
      <c r="I3930" t="s">
        <v>587</v>
      </c>
      <c r="J3930" t="s">
        <v>246</v>
      </c>
      <c r="K3930" t="s">
        <v>3079</v>
      </c>
      <c r="L3930" t="s">
        <v>247</v>
      </c>
      <c r="M3930">
        <v>1593845</v>
      </c>
      <c r="N3930">
        <v>0</v>
      </c>
      <c r="O3930">
        <v>1593845</v>
      </c>
      <c r="P3930">
        <v>0</v>
      </c>
      <c r="Q3930" t="s">
        <v>8659</v>
      </c>
      <c r="R3930" t="s">
        <v>3343</v>
      </c>
      <c r="S3930" t="s">
        <v>8660</v>
      </c>
      <c r="T3930" t="s">
        <v>3085</v>
      </c>
      <c r="U3930" t="s">
        <v>8661</v>
      </c>
      <c r="V3930" t="s">
        <v>8662</v>
      </c>
      <c r="W3930" t="s">
        <v>3085</v>
      </c>
      <c r="X3930" t="str">
        <f t="shared" si="61"/>
        <v>Funcionamiento</v>
      </c>
      <c r="Y3930" t="s">
        <v>8474</v>
      </c>
    </row>
    <row r="3931" spans="1:25">
      <c r="A3931" t="s">
        <v>3343</v>
      </c>
      <c r="B3931" t="s">
        <v>3369</v>
      </c>
      <c r="C3931" t="s">
        <v>8658</v>
      </c>
      <c r="D3931" t="s">
        <v>3076</v>
      </c>
      <c r="E3931" t="s">
        <v>3077</v>
      </c>
      <c r="F3931" t="s">
        <v>8473</v>
      </c>
      <c r="G3931" t="s">
        <v>8474</v>
      </c>
      <c r="H3931" t="s">
        <v>333</v>
      </c>
      <c r="I3931" t="s">
        <v>335</v>
      </c>
      <c r="J3931" t="s">
        <v>246</v>
      </c>
      <c r="K3931" t="s">
        <v>3079</v>
      </c>
      <c r="L3931" t="s">
        <v>247</v>
      </c>
      <c r="M3931">
        <v>135851</v>
      </c>
      <c r="N3931">
        <v>0</v>
      </c>
      <c r="O3931">
        <v>135851</v>
      </c>
      <c r="P3931">
        <v>0</v>
      </c>
      <c r="Q3931" t="s">
        <v>8659</v>
      </c>
      <c r="R3931" t="s">
        <v>3343</v>
      </c>
      <c r="S3931" t="s">
        <v>8660</v>
      </c>
      <c r="T3931" t="s">
        <v>3085</v>
      </c>
      <c r="U3931" t="s">
        <v>8661</v>
      </c>
      <c r="V3931" t="s">
        <v>8662</v>
      </c>
      <c r="W3931" t="s">
        <v>3085</v>
      </c>
      <c r="X3931" t="str">
        <f t="shared" si="61"/>
        <v>Funcionamiento</v>
      </c>
      <c r="Y3931" t="s">
        <v>8474</v>
      </c>
    </row>
    <row r="3932" spans="1:25">
      <c r="A3932" t="s">
        <v>3343</v>
      </c>
      <c r="B3932" t="s">
        <v>3369</v>
      </c>
      <c r="C3932" t="s">
        <v>8658</v>
      </c>
      <c r="D3932" t="s">
        <v>3076</v>
      </c>
      <c r="E3932" t="s">
        <v>3077</v>
      </c>
      <c r="F3932" t="s">
        <v>8473</v>
      </c>
      <c r="G3932" t="s">
        <v>8474</v>
      </c>
      <c r="H3932" t="s">
        <v>309</v>
      </c>
      <c r="I3932" t="s">
        <v>311</v>
      </c>
      <c r="J3932" t="s">
        <v>246</v>
      </c>
      <c r="K3932" t="s">
        <v>3079</v>
      </c>
      <c r="L3932" t="s">
        <v>247</v>
      </c>
      <c r="M3932">
        <v>1707691</v>
      </c>
      <c r="N3932">
        <v>0</v>
      </c>
      <c r="O3932">
        <v>1707691</v>
      </c>
      <c r="P3932">
        <v>0</v>
      </c>
      <c r="Q3932" t="s">
        <v>8659</v>
      </c>
      <c r="R3932" t="s">
        <v>3343</v>
      </c>
      <c r="S3932" t="s">
        <v>8660</v>
      </c>
      <c r="T3932" t="s">
        <v>3085</v>
      </c>
      <c r="U3932" t="s">
        <v>8661</v>
      </c>
      <c r="V3932" t="s">
        <v>8662</v>
      </c>
      <c r="W3932" t="s">
        <v>3085</v>
      </c>
      <c r="X3932" t="str">
        <f t="shared" si="61"/>
        <v>Funcionamiento</v>
      </c>
      <c r="Y3932" t="s">
        <v>8474</v>
      </c>
    </row>
    <row r="3933" spans="1:25">
      <c r="A3933" t="s">
        <v>3343</v>
      </c>
      <c r="B3933" t="s">
        <v>3369</v>
      </c>
      <c r="C3933" t="s">
        <v>8658</v>
      </c>
      <c r="D3933" t="s">
        <v>3076</v>
      </c>
      <c r="E3933" t="s">
        <v>3077</v>
      </c>
      <c r="F3933" t="s">
        <v>8473</v>
      </c>
      <c r="G3933" t="s">
        <v>8474</v>
      </c>
      <c r="H3933" t="s">
        <v>312</v>
      </c>
      <c r="I3933" t="s">
        <v>3333</v>
      </c>
      <c r="J3933" t="s">
        <v>246</v>
      </c>
      <c r="K3933" t="s">
        <v>3079</v>
      </c>
      <c r="L3933" t="s">
        <v>247</v>
      </c>
      <c r="M3933">
        <v>2729059</v>
      </c>
      <c r="N3933">
        <v>0</v>
      </c>
      <c r="O3933">
        <v>2729059</v>
      </c>
      <c r="P3933">
        <v>0</v>
      </c>
      <c r="Q3933" t="s">
        <v>8659</v>
      </c>
      <c r="R3933" t="s">
        <v>3343</v>
      </c>
      <c r="S3933" t="s">
        <v>8660</v>
      </c>
      <c r="T3933" t="s">
        <v>3085</v>
      </c>
      <c r="U3933" t="s">
        <v>8661</v>
      </c>
      <c r="V3933" t="s">
        <v>8662</v>
      </c>
      <c r="W3933" t="s">
        <v>3085</v>
      </c>
      <c r="X3933" t="str">
        <f t="shared" si="61"/>
        <v>Funcionamiento</v>
      </c>
      <c r="Y3933" t="s">
        <v>8474</v>
      </c>
    </row>
    <row r="3934" spans="1:25">
      <c r="A3934" t="s">
        <v>3343</v>
      </c>
      <c r="B3934" t="s">
        <v>3369</v>
      </c>
      <c r="C3934" t="s">
        <v>8658</v>
      </c>
      <c r="D3934" t="s">
        <v>3076</v>
      </c>
      <c r="E3934" t="s">
        <v>3077</v>
      </c>
      <c r="F3934" t="s">
        <v>8473</v>
      </c>
      <c r="G3934" t="s">
        <v>8474</v>
      </c>
      <c r="H3934" t="s">
        <v>336</v>
      </c>
      <c r="I3934" t="s">
        <v>337</v>
      </c>
      <c r="J3934" t="s">
        <v>246</v>
      </c>
      <c r="K3934" t="s">
        <v>3079</v>
      </c>
      <c r="L3934" t="s">
        <v>247</v>
      </c>
      <c r="M3934">
        <v>2354967</v>
      </c>
      <c r="N3934">
        <v>0</v>
      </c>
      <c r="O3934">
        <v>2354967</v>
      </c>
      <c r="P3934">
        <v>0</v>
      </c>
      <c r="Q3934" t="s">
        <v>8659</v>
      </c>
      <c r="R3934" t="s">
        <v>3343</v>
      </c>
      <c r="S3934" t="s">
        <v>8660</v>
      </c>
      <c r="T3934" t="s">
        <v>3085</v>
      </c>
      <c r="U3934" t="s">
        <v>8661</v>
      </c>
      <c r="V3934" t="s">
        <v>8662</v>
      </c>
      <c r="W3934" t="s">
        <v>3085</v>
      </c>
      <c r="X3934" t="str">
        <f t="shared" si="61"/>
        <v>Funcionamiento</v>
      </c>
      <c r="Y3934" t="s">
        <v>8474</v>
      </c>
    </row>
    <row r="3935" spans="1:25">
      <c r="A3935" t="s">
        <v>3343</v>
      </c>
      <c r="B3935" t="s">
        <v>3369</v>
      </c>
      <c r="C3935" t="s">
        <v>8658</v>
      </c>
      <c r="D3935" t="s">
        <v>3076</v>
      </c>
      <c r="E3935" t="s">
        <v>3077</v>
      </c>
      <c r="F3935" t="s">
        <v>8473</v>
      </c>
      <c r="G3935" t="s">
        <v>8474</v>
      </c>
      <c r="H3935" t="s">
        <v>292</v>
      </c>
      <c r="I3935" t="s">
        <v>293</v>
      </c>
      <c r="J3935" t="s">
        <v>246</v>
      </c>
      <c r="K3935" t="s">
        <v>3079</v>
      </c>
      <c r="L3935" t="s">
        <v>247</v>
      </c>
      <c r="M3935">
        <v>74041047</v>
      </c>
      <c r="N3935">
        <v>0</v>
      </c>
      <c r="O3935">
        <v>74041047</v>
      </c>
      <c r="P3935">
        <v>0</v>
      </c>
      <c r="Q3935" t="s">
        <v>8659</v>
      </c>
      <c r="R3935" t="s">
        <v>3343</v>
      </c>
      <c r="S3935" t="s">
        <v>8660</v>
      </c>
      <c r="T3935" t="s">
        <v>3085</v>
      </c>
      <c r="U3935" t="s">
        <v>8661</v>
      </c>
      <c r="V3935" t="s">
        <v>8662</v>
      </c>
      <c r="W3935" t="s">
        <v>3085</v>
      </c>
      <c r="X3935" t="str">
        <f t="shared" si="61"/>
        <v>Funcionamiento</v>
      </c>
      <c r="Y3935" t="s">
        <v>8474</v>
      </c>
    </row>
    <row r="3936" spans="1:25">
      <c r="A3936" t="s">
        <v>3343</v>
      </c>
      <c r="B3936" t="s">
        <v>3369</v>
      </c>
      <c r="C3936" t="s">
        <v>8658</v>
      </c>
      <c r="D3936" t="s">
        <v>3076</v>
      </c>
      <c r="E3936" t="s">
        <v>3077</v>
      </c>
      <c r="F3936" t="s">
        <v>8473</v>
      </c>
      <c r="G3936" t="s">
        <v>8474</v>
      </c>
      <c r="H3936" t="s">
        <v>303</v>
      </c>
      <c r="I3936" t="s">
        <v>305</v>
      </c>
      <c r="J3936" t="s">
        <v>246</v>
      </c>
      <c r="K3936" t="s">
        <v>3079</v>
      </c>
      <c r="L3936" t="s">
        <v>247</v>
      </c>
      <c r="M3936">
        <v>6418352</v>
      </c>
      <c r="N3936">
        <v>0</v>
      </c>
      <c r="O3936">
        <v>6418352</v>
      </c>
      <c r="P3936">
        <v>0</v>
      </c>
      <c r="Q3936" t="s">
        <v>8659</v>
      </c>
      <c r="R3936" t="s">
        <v>3343</v>
      </c>
      <c r="S3936" t="s">
        <v>8660</v>
      </c>
      <c r="T3936" t="s">
        <v>3085</v>
      </c>
      <c r="U3936" t="s">
        <v>8661</v>
      </c>
      <c r="V3936" t="s">
        <v>8662</v>
      </c>
      <c r="W3936" t="s">
        <v>3085</v>
      </c>
      <c r="X3936" t="str">
        <f t="shared" si="61"/>
        <v>Funcionamiento</v>
      </c>
      <c r="Y3936" t="s">
        <v>8474</v>
      </c>
    </row>
    <row r="3937" spans="1:25">
      <c r="A3937" t="s">
        <v>3350</v>
      </c>
      <c r="B3937" t="s">
        <v>3369</v>
      </c>
      <c r="C3937" t="s">
        <v>8663</v>
      </c>
      <c r="D3937" t="s">
        <v>3076</v>
      </c>
      <c r="E3937" t="s">
        <v>3077</v>
      </c>
      <c r="F3937" t="s">
        <v>8473</v>
      </c>
      <c r="G3937" t="s">
        <v>8474</v>
      </c>
      <c r="H3937" t="s">
        <v>314</v>
      </c>
      <c r="I3937" t="s">
        <v>582</v>
      </c>
      <c r="J3937" t="s">
        <v>246</v>
      </c>
      <c r="K3937" t="s">
        <v>3079</v>
      </c>
      <c r="L3937" t="s">
        <v>247</v>
      </c>
      <c r="M3937">
        <v>10050200</v>
      </c>
      <c r="N3937">
        <v>0</v>
      </c>
      <c r="O3937">
        <v>10050200</v>
      </c>
      <c r="P3937">
        <v>0</v>
      </c>
      <c r="Q3937" t="s">
        <v>8664</v>
      </c>
      <c r="R3937" t="s">
        <v>3350</v>
      </c>
      <c r="S3937" t="s">
        <v>3480</v>
      </c>
      <c r="T3937" t="s">
        <v>3085</v>
      </c>
      <c r="U3937" t="s">
        <v>8665</v>
      </c>
      <c r="V3937" t="s">
        <v>8666</v>
      </c>
      <c r="W3937" t="s">
        <v>3085</v>
      </c>
      <c r="X3937" t="str">
        <f t="shared" si="61"/>
        <v>Funcionamiento</v>
      </c>
      <c r="Y3937" t="s">
        <v>8474</v>
      </c>
    </row>
    <row r="3938" spans="1:25">
      <c r="A3938" t="s">
        <v>3350</v>
      </c>
      <c r="B3938" t="s">
        <v>3369</v>
      </c>
      <c r="C3938" t="s">
        <v>8663</v>
      </c>
      <c r="D3938" t="s">
        <v>3076</v>
      </c>
      <c r="E3938" t="s">
        <v>3077</v>
      </c>
      <c r="F3938" t="s">
        <v>8473</v>
      </c>
      <c r="G3938" t="s">
        <v>8474</v>
      </c>
      <c r="H3938" t="s">
        <v>316</v>
      </c>
      <c r="I3938" t="s">
        <v>583</v>
      </c>
      <c r="J3938" t="s">
        <v>246</v>
      </c>
      <c r="K3938" t="s">
        <v>3079</v>
      </c>
      <c r="L3938" t="s">
        <v>247</v>
      </c>
      <c r="M3938">
        <v>7119300</v>
      </c>
      <c r="N3938">
        <v>0</v>
      </c>
      <c r="O3938">
        <v>7119300</v>
      </c>
      <c r="P3938">
        <v>0</v>
      </c>
      <c r="Q3938" t="s">
        <v>8664</v>
      </c>
      <c r="R3938" t="s">
        <v>3350</v>
      </c>
      <c r="S3938" t="s">
        <v>3480</v>
      </c>
      <c r="T3938" t="s">
        <v>3085</v>
      </c>
      <c r="U3938" t="s">
        <v>8665</v>
      </c>
      <c r="V3938" t="s">
        <v>8666</v>
      </c>
      <c r="W3938" t="s">
        <v>3085</v>
      </c>
      <c r="X3938" t="str">
        <f t="shared" si="61"/>
        <v>Funcionamiento</v>
      </c>
      <c r="Y3938" t="s">
        <v>8474</v>
      </c>
    </row>
    <row r="3939" spans="1:25">
      <c r="A3939" t="s">
        <v>3350</v>
      </c>
      <c r="B3939" t="s">
        <v>3369</v>
      </c>
      <c r="C3939" t="s">
        <v>8663</v>
      </c>
      <c r="D3939" t="s">
        <v>3076</v>
      </c>
      <c r="E3939" t="s">
        <v>3077</v>
      </c>
      <c r="F3939" t="s">
        <v>8473</v>
      </c>
      <c r="G3939" t="s">
        <v>8474</v>
      </c>
      <c r="H3939" t="s">
        <v>320</v>
      </c>
      <c r="I3939" t="s">
        <v>321</v>
      </c>
      <c r="J3939" t="s">
        <v>246</v>
      </c>
      <c r="K3939" t="s">
        <v>3079</v>
      </c>
      <c r="L3939" t="s">
        <v>247</v>
      </c>
      <c r="M3939">
        <v>1362600</v>
      </c>
      <c r="N3939">
        <v>0</v>
      </c>
      <c r="O3939">
        <v>1362600</v>
      </c>
      <c r="P3939">
        <v>0</v>
      </c>
      <c r="Q3939" t="s">
        <v>8664</v>
      </c>
      <c r="R3939" t="s">
        <v>3350</v>
      </c>
      <c r="S3939" t="s">
        <v>3480</v>
      </c>
      <c r="T3939" t="s">
        <v>3085</v>
      </c>
      <c r="U3939" t="s">
        <v>8665</v>
      </c>
      <c r="V3939" t="s">
        <v>8666</v>
      </c>
      <c r="W3939" t="s">
        <v>3085</v>
      </c>
      <c r="X3939" t="str">
        <f t="shared" si="61"/>
        <v>Funcionamiento</v>
      </c>
      <c r="Y3939" t="s">
        <v>8474</v>
      </c>
    </row>
    <row r="3940" spans="1:25">
      <c r="A3940" t="s">
        <v>3350</v>
      </c>
      <c r="B3940" t="s">
        <v>3369</v>
      </c>
      <c r="C3940" t="s">
        <v>8663</v>
      </c>
      <c r="D3940" t="s">
        <v>3076</v>
      </c>
      <c r="E3940" t="s">
        <v>3077</v>
      </c>
      <c r="F3940" t="s">
        <v>8473</v>
      </c>
      <c r="G3940" t="s">
        <v>8474</v>
      </c>
      <c r="H3940" t="s">
        <v>318</v>
      </c>
      <c r="I3940" t="s">
        <v>586</v>
      </c>
      <c r="J3940" t="s">
        <v>246</v>
      </c>
      <c r="K3940" t="s">
        <v>3079</v>
      </c>
      <c r="L3940" t="s">
        <v>247</v>
      </c>
      <c r="M3940">
        <v>3643800</v>
      </c>
      <c r="N3940">
        <v>0</v>
      </c>
      <c r="O3940">
        <v>3643800</v>
      </c>
      <c r="P3940">
        <v>0</v>
      </c>
      <c r="Q3940" t="s">
        <v>8664</v>
      </c>
      <c r="R3940" t="s">
        <v>3350</v>
      </c>
      <c r="S3940" t="s">
        <v>3480</v>
      </c>
      <c r="T3940" t="s">
        <v>3085</v>
      </c>
      <c r="U3940" t="s">
        <v>8665</v>
      </c>
      <c r="V3940" t="s">
        <v>8666</v>
      </c>
      <c r="W3940" t="s">
        <v>3085</v>
      </c>
      <c r="X3940" t="str">
        <f t="shared" si="61"/>
        <v>Funcionamiento</v>
      </c>
      <c r="Y3940" t="s">
        <v>8474</v>
      </c>
    </row>
    <row r="3941" spans="1:25">
      <c r="A3941" t="s">
        <v>3350</v>
      </c>
      <c r="B3941" t="s">
        <v>3369</v>
      </c>
      <c r="C3941" t="s">
        <v>8663</v>
      </c>
      <c r="D3941" t="s">
        <v>3076</v>
      </c>
      <c r="E3941" t="s">
        <v>3077</v>
      </c>
      <c r="F3941" t="s">
        <v>8473</v>
      </c>
      <c r="G3941" t="s">
        <v>8474</v>
      </c>
      <c r="H3941" t="s">
        <v>322</v>
      </c>
      <c r="I3941" t="s">
        <v>323</v>
      </c>
      <c r="J3941" t="s">
        <v>246</v>
      </c>
      <c r="K3941" t="s">
        <v>3079</v>
      </c>
      <c r="L3941" t="s">
        <v>247</v>
      </c>
      <c r="M3941">
        <v>2733900</v>
      </c>
      <c r="N3941">
        <v>0</v>
      </c>
      <c r="O3941">
        <v>2733900</v>
      </c>
      <c r="P3941">
        <v>0</v>
      </c>
      <c r="Q3941" t="s">
        <v>8664</v>
      </c>
      <c r="R3941" t="s">
        <v>3350</v>
      </c>
      <c r="S3941" t="s">
        <v>3480</v>
      </c>
      <c r="T3941" t="s">
        <v>3085</v>
      </c>
      <c r="U3941" t="s">
        <v>8665</v>
      </c>
      <c r="V3941" t="s">
        <v>8666</v>
      </c>
      <c r="W3941" t="s">
        <v>3085</v>
      </c>
      <c r="X3941" t="str">
        <f t="shared" si="61"/>
        <v>Funcionamiento</v>
      </c>
      <c r="Y3941" t="s">
        <v>8474</v>
      </c>
    </row>
    <row r="3942" spans="1:25">
      <c r="A3942" t="s">
        <v>3350</v>
      </c>
      <c r="B3942" t="s">
        <v>3369</v>
      </c>
      <c r="C3942" t="s">
        <v>8663</v>
      </c>
      <c r="D3942" t="s">
        <v>3076</v>
      </c>
      <c r="E3942" t="s">
        <v>3077</v>
      </c>
      <c r="F3942" t="s">
        <v>8473</v>
      </c>
      <c r="G3942" t="s">
        <v>8474</v>
      </c>
      <c r="H3942" t="s">
        <v>324</v>
      </c>
      <c r="I3942" t="s">
        <v>325</v>
      </c>
      <c r="J3942" t="s">
        <v>246</v>
      </c>
      <c r="K3942" t="s">
        <v>3079</v>
      </c>
      <c r="L3942" t="s">
        <v>247</v>
      </c>
      <c r="M3942">
        <v>1822900</v>
      </c>
      <c r="N3942">
        <v>0</v>
      </c>
      <c r="O3942">
        <v>1822900</v>
      </c>
      <c r="P3942">
        <v>0</v>
      </c>
      <c r="Q3942" t="s">
        <v>8664</v>
      </c>
      <c r="R3942" t="s">
        <v>3350</v>
      </c>
      <c r="S3942" t="s">
        <v>3480</v>
      </c>
      <c r="T3942" t="s">
        <v>3085</v>
      </c>
      <c r="U3942" t="s">
        <v>8665</v>
      </c>
      <c r="V3942" t="s">
        <v>8666</v>
      </c>
      <c r="W3942" t="s">
        <v>3085</v>
      </c>
      <c r="X3942" t="str">
        <f t="shared" si="61"/>
        <v>Funcionamiento</v>
      </c>
      <c r="Y3942" t="s">
        <v>8474</v>
      </c>
    </row>
    <row r="3943" spans="1:25">
      <c r="A3943" t="s">
        <v>3265</v>
      </c>
      <c r="B3943" t="s">
        <v>4327</v>
      </c>
      <c r="C3943" t="s">
        <v>8667</v>
      </c>
      <c r="D3943" t="s">
        <v>3076</v>
      </c>
      <c r="E3943" t="s">
        <v>3077</v>
      </c>
      <c r="F3943" t="s">
        <v>4481</v>
      </c>
      <c r="G3943" t="s">
        <v>8474</v>
      </c>
      <c r="H3943" t="s">
        <v>440</v>
      </c>
      <c r="I3943" t="s">
        <v>644</v>
      </c>
      <c r="J3943" t="s">
        <v>246</v>
      </c>
      <c r="K3943" t="s">
        <v>3079</v>
      </c>
      <c r="L3943" t="s">
        <v>247</v>
      </c>
      <c r="M3943">
        <v>4379971</v>
      </c>
      <c r="N3943">
        <v>-210575</v>
      </c>
      <c r="O3943">
        <v>4169396</v>
      </c>
      <c r="P3943">
        <v>0</v>
      </c>
      <c r="Q3943" t="s">
        <v>8668</v>
      </c>
      <c r="R3943" t="s">
        <v>3265</v>
      </c>
      <c r="S3943" t="s">
        <v>4064</v>
      </c>
      <c r="T3943" t="s">
        <v>8669</v>
      </c>
      <c r="U3943" t="s">
        <v>7902</v>
      </c>
      <c r="V3943" t="s">
        <v>8670</v>
      </c>
      <c r="W3943" t="s">
        <v>3100</v>
      </c>
      <c r="X3943" t="str">
        <f t="shared" si="61"/>
        <v>Inversión</v>
      </c>
      <c r="Y3943" t="s">
        <v>4484</v>
      </c>
    </row>
    <row r="3944" spans="1:25">
      <c r="A3944" t="s">
        <v>3365</v>
      </c>
      <c r="B3944" t="s">
        <v>3397</v>
      </c>
      <c r="C3944" t="s">
        <v>8671</v>
      </c>
      <c r="D3944" t="s">
        <v>3076</v>
      </c>
      <c r="E3944" t="s">
        <v>3077</v>
      </c>
      <c r="F3944" t="s">
        <v>3159</v>
      </c>
      <c r="G3944" t="s">
        <v>8474</v>
      </c>
      <c r="H3944" t="s">
        <v>431</v>
      </c>
      <c r="I3944" t="s">
        <v>648</v>
      </c>
      <c r="J3944" t="s">
        <v>246</v>
      </c>
      <c r="K3944" t="s">
        <v>3079</v>
      </c>
      <c r="L3944" t="s">
        <v>247</v>
      </c>
      <c r="M3944">
        <v>1876280</v>
      </c>
      <c r="N3944">
        <v>-1307098</v>
      </c>
      <c r="O3944">
        <v>569182</v>
      </c>
      <c r="P3944">
        <v>0</v>
      </c>
      <c r="Q3944" t="s">
        <v>8672</v>
      </c>
      <c r="R3944" t="s">
        <v>3365</v>
      </c>
      <c r="S3944" t="s">
        <v>8673</v>
      </c>
      <c r="T3944" t="s">
        <v>8674</v>
      </c>
      <c r="U3944" t="s">
        <v>8675</v>
      </c>
      <c r="V3944" t="s">
        <v>8676</v>
      </c>
      <c r="W3944" t="s">
        <v>3085</v>
      </c>
      <c r="X3944" t="str">
        <f t="shared" si="61"/>
        <v>Inversión</v>
      </c>
      <c r="Y3944" t="s">
        <v>3166</v>
      </c>
    </row>
    <row r="3945" spans="1:25">
      <c r="A3945" t="s">
        <v>3264</v>
      </c>
      <c r="B3945" t="s">
        <v>3410</v>
      </c>
      <c r="C3945" t="s">
        <v>8677</v>
      </c>
      <c r="D3945" t="s">
        <v>3076</v>
      </c>
      <c r="E3945" t="s">
        <v>3077</v>
      </c>
      <c r="F3945" t="s">
        <v>3149</v>
      </c>
      <c r="G3945" t="s">
        <v>8474</v>
      </c>
      <c r="H3945" t="s">
        <v>437</v>
      </c>
      <c r="I3945" t="s">
        <v>649</v>
      </c>
      <c r="J3945" t="s">
        <v>246</v>
      </c>
      <c r="K3945" t="s">
        <v>3079</v>
      </c>
      <c r="L3945" t="s">
        <v>247</v>
      </c>
      <c r="M3945">
        <v>8148408</v>
      </c>
      <c r="N3945">
        <v>3393547</v>
      </c>
      <c r="O3945">
        <v>11541955</v>
      </c>
      <c r="P3945">
        <v>0</v>
      </c>
      <c r="Q3945" t="s">
        <v>8678</v>
      </c>
      <c r="R3945" t="s">
        <v>3264</v>
      </c>
      <c r="S3945" t="s">
        <v>3875</v>
      </c>
      <c r="T3945" t="s">
        <v>8679</v>
      </c>
      <c r="U3945" t="s">
        <v>8680</v>
      </c>
      <c r="V3945" t="s">
        <v>8681</v>
      </c>
      <c r="W3945" t="s">
        <v>3085</v>
      </c>
      <c r="X3945" t="str">
        <f t="shared" si="61"/>
        <v>Inversión</v>
      </c>
      <c r="Y3945" t="s">
        <v>3157</v>
      </c>
    </row>
    <row r="3946" spans="1:25">
      <c r="A3946" t="s">
        <v>3417</v>
      </c>
      <c r="B3946" t="s">
        <v>3410</v>
      </c>
      <c r="C3946" t="s">
        <v>8682</v>
      </c>
      <c r="D3946" t="s">
        <v>3076</v>
      </c>
      <c r="E3946" t="s">
        <v>3077</v>
      </c>
      <c r="F3946" t="s">
        <v>8473</v>
      </c>
      <c r="G3946" t="s">
        <v>8474</v>
      </c>
      <c r="H3946" t="s">
        <v>303</v>
      </c>
      <c r="I3946" t="s">
        <v>305</v>
      </c>
      <c r="J3946" t="s">
        <v>246</v>
      </c>
      <c r="K3946" t="s">
        <v>3079</v>
      </c>
      <c r="L3946" t="s">
        <v>247</v>
      </c>
      <c r="M3946">
        <v>3561258</v>
      </c>
      <c r="N3946">
        <v>0</v>
      </c>
      <c r="O3946">
        <v>3561258</v>
      </c>
      <c r="P3946">
        <v>0</v>
      </c>
      <c r="Q3946" t="s">
        <v>8683</v>
      </c>
      <c r="R3946" t="s">
        <v>3417</v>
      </c>
      <c r="S3946" t="s">
        <v>3870</v>
      </c>
      <c r="T3946" t="s">
        <v>3085</v>
      </c>
      <c r="U3946" t="s">
        <v>8684</v>
      </c>
      <c r="V3946" t="s">
        <v>8685</v>
      </c>
      <c r="W3946" t="s">
        <v>3123</v>
      </c>
      <c r="X3946" t="str">
        <f t="shared" si="61"/>
        <v>Funcionamiento</v>
      </c>
      <c r="Y3946" t="s">
        <v>8474</v>
      </c>
    </row>
    <row r="3947" spans="1:25">
      <c r="A3947" t="s">
        <v>3417</v>
      </c>
      <c r="B3947" t="s">
        <v>3410</v>
      </c>
      <c r="C3947" t="s">
        <v>8682</v>
      </c>
      <c r="D3947" t="s">
        <v>3076</v>
      </c>
      <c r="E3947" t="s">
        <v>3077</v>
      </c>
      <c r="F3947" t="s">
        <v>8473</v>
      </c>
      <c r="G3947" t="s">
        <v>8474</v>
      </c>
      <c r="H3947" t="s">
        <v>312</v>
      </c>
      <c r="I3947" t="s">
        <v>3333</v>
      </c>
      <c r="J3947" t="s">
        <v>246</v>
      </c>
      <c r="K3947" t="s">
        <v>3079</v>
      </c>
      <c r="L3947" t="s">
        <v>247</v>
      </c>
      <c r="M3947">
        <v>2835342</v>
      </c>
      <c r="N3947">
        <v>0</v>
      </c>
      <c r="O3947">
        <v>2835342</v>
      </c>
      <c r="P3947">
        <v>0</v>
      </c>
      <c r="Q3947" t="s">
        <v>8683</v>
      </c>
      <c r="R3947" t="s">
        <v>3417</v>
      </c>
      <c r="S3947" t="s">
        <v>3870</v>
      </c>
      <c r="T3947" t="s">
        <v>3085</v>
      </c>
      <c r="U3947" t="s">
        <v>8684</v>
      </c>
      <c r="V3947" t="s">
        <v>8685</v>
      </c>
      <c r="W3947" t="s">
        <v>3123</v>
      </c>
      <c r="X3947" t="str">
        <f t="shared" si="61"/>
        <v>Funcionamiento</v>
      </c>
      <c r="Y3947" t="s">
        <v>8474</v>
      </c>
    </row>
    <row r="3948" spans="1:25">
      <c r="A3948" t="s">
        <v>3417</v>
      </c>
      <c r="B3948" t="s">
        <v>3410</v>
      </c>
      <c r="C3948" t="s">
        <v>8682</v>
      </c>
      <c r="D3948" t="s">
        <v>3076</v>
      </c>
      <c r="E3948" t="s">
        <v>3077</v>
      </c>
      <c r="F3948" t="s">
        <v>8473</v>
      </c>
      <c r="G3948" t="s">
        <v>8474</v>
      </c>
      <c r="H3948" t="s">
        <v>331</v>
      </c>
      <c r="I3948" t="s">
        <v>587</v>
      </c>
      <c r="J3948" t="s">
        <v>246</v>
      </c>
      <c r="K3948" t="s">
        <v>3079</v>
      </c>
      <c r="L3948" t="s">
        <v>247</v>
      </c>
      <c r="M3948">
        <v>4009573</v>
      </c>
      <c r="N3948">
        <v>0</v>
      </c>
      <c r="O3948">
        <v>4009573</v>
      </c>
      <c r="P3948">
        <v>0</v>
      </c>
      <c r="Q3948" t="s">
        <v>8683</v>
      </c>
      <c r="R3948" t="s">
        <v>3417</v>
      </c>
      <c r="S3948" t="s">
        <v>3870</v>
      </c>
      <c r="T3948" t="s">
        <v>3085</v>
      </c>
      <c r="U3948" t="s">
        <v>8684</v>
      </c>
      <c r="V3948" t="s">
        <v>8685</v>
      </c>
      <c r="W3948" t="s">
        <v>3123</v>
      </c>
      <c r="X3948" t="str">
        <f t="shared" si="61"/>
        <v>Funcionamiento</v>
      </c>
      <c r="Y3948" t="s">
        <v>8474</v>
      </c>
    </row>
    <row r="3949" spans="1:25">
      <c r="A3949" t="s">
        <v>3417</v>
      </c>
      <c r="B3949" t="s">
        <v>3410</v>
      </c>
      <c r="C3949" t="s">
        <v>8682</v>
      </c>
      <c r="D3949" t="s">
        <v>3076</v>
      </c>
      <c r="E3949" t="s">
        <v>3077</v>
      </c>
      <c r="F3949" t="s">
        <v>8473</v>
      </c>
      <c r="G3949" t="s">
        <v>8474</v>
      </c>
      <c r="H3949" t="s">
        <v>333</v>
      </c>
      <c r="I3949" t="s">
        <v>335</v>
      </c>
      <c r="J3949" t="s">
        <v>246</v>
      </c>
      <c r="K3949" t="s">
        <v>3079</v>
      </c>
      <c r="L3949" t="s">
        <v>247</v>
      </c>
      <c r="M3949">
        <v>302258</v>
      </c>
      <c r="N3949">
        <v>0</v>
      </c>
      <c r="O3949">
        <v>302258</v>
      </c>
      <c r="P3949">
        <v>0</v>
      </c>
      <c r="Q3949" t="s">
        <v>8683</v>
      </c>
      <c r="R3949" t="s">
        <v>3417</v>
      </c>
      <c r="S3949" t="s">
        <v>3870</v>
      </c>
      <c r="T3949" t="s">
        <v>3085</v>
      </c>
      <c r="U3949" t="s">
        <v>8684</v>
      </c>
      <c r="V3949" t="s">
        <v>8685</v>
      </c>
      <c r="W3949" t="s">
        <v>3123</v>
      </c>
      <c r="X3949" t="str">
        <f t="shared" si="61"/>
        <v>Funcionamiento</v>
      </c>
      <c r="Y3949" t="s">
        <v>8474</v>
      </c>
    </row>
    <row r="3950" spans="1:25">
      <c r="A3950" t="s">
        <v>3417</v>
      </c>
      <c r="B3950" t="s">
        <v>3410</v>
      </c>
      <c r="C3950" t="s">
        <v>8682</v>
      </c>
      <c r="D3950" t="s">
        <v>3076</v>
      </c>
      <c r="E3950" t="s">
        <v>3077</v>
      </c>
      <c r="F3950" t="s">
        <v>8473</v>
      </c>
      <c r="G3950" t="s">
        <v>8474</v>
      </c>
      <c r="H3950" t="s">
        <v>294</v>
      </c>
      <c r="I3950" t="s">
        <v>296</v>
      </c>
      <c r="J3950" t="s">
        <v>246</v>
      </c>
      <c r="K3950" t="s">
        <v>3079</v>
      </c>
      <c r="L3950" t="s">
        <v>247</v>
      </c>
      <c r="M3950">
        <v>2020395</v>
      </c>
      <c r="N3950">
        <v>0</v>
      </c>
      <c r="O3950">
        <v>2020395</v>
      </c>
      <c r="P3950">
        <v>0</v>
      </c>
      <c r="Q3950" t="s">
        <v>8683</v>
      </c>
      <c r="R3950" t="s">
        <v>3417</v>
      </c>
      <c r="S3950" t="s">
        <v>3870</v>
      </c>
      <c r="T3950" t="s">
        <v>3085</v>
      </c>
      <c r="U3950" t="s">
        <v>8684</v>
      </c>
      <c r="V3950" t="s">
        <v>8685</v>
      </c>
      <c r="W3950" t="s">
        <v>3123</v>
      </c>
      <c r="X3950" t="str">
        <f t="shared" si="61"/>
        <v>Funcionamiento</v>
      </c>
      <c r="Y3950" t="s">
        <v>8474</v>
      </c>
    </row>
    <row r="3951" spans="1:25">
      <c r="A3951" t="s">
        <v>3417</v>
      </c>
      <c r="B3951" t="s">
        <v>3410</v>
      </c>
      <c r="C3951" t="s">
        <v>8682</v>
      </c>
      <c r="D3951" t="s">
        <v>3076</v>
      </c>
      <c r="E3951" t="s">
        <v>3077</v>
      </c>
      <c r="F3951" t="s">
        <v>8473</v>
      </c>
      <c r="G3951" t="s">
        <v>8474</v>
      </c>
      <c r="H3951" t="s">
        <v>309</v>
      </c>
      <c r="I3951" t="s">
        <v>311</v>
      </c>
      <c r="J3951" t="s">
        <v>246</v>
      </c>
      <c r="K3951" t="s">
        <v>3079</v>
      </c>
      <c r="L3951" t="s">
        <v>247</v>
      </c>
      <c r="M3951">
        <v>4100700</v>
      </c>
      <c r="N3951">
        <v>0</v>
      </c>
      <c r="O3951">
        <v>4100700</v>
      </c>
      <c r="P3951">
        <v>0</v>
      </c>
      <c r="Q3951" t="s">
        <v>8683</v>
      </c>
      <c r="R3951" t="s">
        <v>3417</v>
      </c>
      <c r="S3951" t="s">
        <v>3870</v>
      </c>
      <c r="T3951" t="s">
        <v>3085</v>
      </c>
      <c r="U3951" t="s">
        <v>8684</v>
      </c>
      <c r="V3951" t="s">
        <v>8685</v>
      </c>
      <c r="W3951" t="s">
        <v>3123</v>
      </c>
      <c r="X3951" t="str">
        <f t="shared" si="61"/>
        <v>Funcionamiento</v>
      </c>
      <c r="Y3951" t="s">
        <v>8474</v>
      </c>
    </row>
    <row r="3952" spans="1:25">
      <c r="A3952" t="s">
        <v>3417</v>
      </c>
      <c r="B3952" t="s">
        <v>3410</v>
      </c>
      <c r="C3952" t="s">
        <v>8682</v>
      </c>
      <c r="D3952" t="s">
        <v>3076</v>
      </c>
      <c r="E3952" t="s">
        <v>3077</v>
      </c>
      <c r="F3952" t="s">
        <v>8473</v>
      </c>
      <c r="G3952" t="s">
        <v>8474</v>
      </c>
      <c r="H3952" t="s">
        <v>348</v>
      </c>
      <c r="I3952" t="s">
        <v>349</v>
      </c>
      <c r="J3952" t="s">
        <v>246</v>
      </c>
      <c r="K3952" t="s">
        <v>3079</v>
      </c>
      <c r="L3952" t="s">
        <v>247</v>
      </c>
      <c r="M3952">
        <v>376009</v>
      </c>
      <c r="N3952">
        <v>-262316</v>
      </c>
      <c r="O3952">
        <v>113693</v>
      </c>
      <c r="P3952">
        <v>0</v>
      </c>
      <c r="Q3952" t="s">
        <v>8683</v>
      </c>
      <c r="R3952" t="s">
        <v>3417</v>
      </c>
      <c r="S3952" t="s">
        <v>3870</v>
      </c>
      <c r="T3952" t="s">
        <v>3085</v>
      </c>
      <c r="U3952" t="s">
        <v>8684</v>
      </c>
      <c r="V3952" t="s">
        <v>8685</v>
      </c>
      <c r="W3952" t="s">
        <v>3123</v>
      </c>
      <c r="X3952" t="str">
        <f t="shared" si="61"/>
        <v>Funcionamiento</v>
      </c>
      <c r="Y3952" t="s">
        <v>8474</v>
      </c>
    </row>
    <row r="3953" spans="1:25">
      <c r="A3953" t="s">
        <v>3417</v>
      </c>
      <c r="B3953" t="s">
        <v>3410</v>
      </c>
      <c r="C3953" t="s">
        <v>8682</v>
      </c>
      <c r="D3953" t="s">
        <v>3076</v>
      </c>
      <c r="E3953" t="s">
        <v>3077</v>
      </c>
      <c r="F3953" t="s">
        <v>8473</v>
      </c>
      <c r="G3953" t="s">
        <v>8474</v>
      </c>
      <c r="H3953" t="s">
        <v>292</v>
      </c>
      <c r="I3953" t="s">
        <v>293</v>
      </c>
      <c r="J3953" t="s">
        <v>246</v>
      </c>
      <c r="K3953" t="s">
        <v>3079</v>
      </c>
      <c r="L3953" t="s">
        <v>247</v>
      </c>
      <c r="M3953">
        <v>75570820</v>
      </c>
      <c r="N3953">
        <v>0</v>
      </c>
      <c r="O3953">
        <v>75570820</v>
      </c>
      <c r="P3953">
        <v>0</v>
      </c>
      <c r="Q3953" t="s">
        <v>8683</v>
      </c>
      <c r="R3953" t="s">
        <v>3417</v>
      </c>
      <c r="S3953" t="s">
        <v>3870</v>
      </c>
      <c r="T3953" t="s">
        <v>3085</v>
      </c>
      <c r="U3953" t="s">
        <v>8684</v>
      </c>
      <c r="V3953" t="s">
        <v>8685</v>
      </c>
      <c r="W3953" t="s">
        <v>3123</v>
      </c>
      <c r="X3953" t="str">
        <f t="shared" si="61"/>
        <v>Funcionamiento</v>
      </c>
      <c r="Y3953" t="s">
        <v>8474</v>
      </c>
    </row>
    <row r="3954" spans="1:25">
      <c r="A3954" t="s">
        <v>3417</v>
      </c>
      <c r="B3954" t="s">
        <v>3410</v>
      </c>
      <c r="C3954" t="s">
        <v>8682</v>
      </c>
      <c r="D3954" t="s">
        <v>3076</v>
      </c>
      <c r="E3954" t="s">
        <v>3077</v>
      </c>
      <c r="F3954" t="s">
        <v>8473</v>
      </c>
      <c r="G3954" t="s">
        <v>8474</v>
      </c>
      <c r="H3954" t="s">
        <v>336</v>
      </c>
      <c r="I3954" t="s">
        <v>337</v>
      </c>
      <c r="J3954" t="s">
        <v>246</v>
      </c>
      <c r="K3954" t="s">
        <v>3079</v>
      </c>
      <c r="L3954" t="s">
        <v>247</v>
      </c>
      <c r="M3954">
        <v>2354967</v>
      </c>
      <c r="N3954">
        <v>0</v>
      </c>
      <c r="O3954">
        <v>2354967</v>
      </c>
      <c r="P3954">
        <v>0</v>
      </c>
      <c r="Q3954" t="s">
        <v>8683</v>
      </c>
      <c r="R3954" t="s">
        <v>3417</v>
      </c>
      <c r="S3954" t="s">
        <v>3870</v>
      </c>
      <c r="T3954" t="s">
        <v>3085</v>
      </c>
      <c r="U3954" t="s">
        <v>8684</v>
      </c>
      <c r="V3954" t="s">
        <v>8685</v>
      </c>
      <c r="W3954" t="s">
        <v>3123</v>
      </c>
      <c r="X3954" t="str">
        <f t="shared" si="61"/>
        <v>Funcionamiento</v>
      </c>
      <c r="Y3954" t="s">
        <v>8474</v>
      </c>
    </row>
    <row r="3955" spans="1:25">
      <c r="A3955" t="s">
        <v>3385</v>
      </c>
      <c r="B3955" t="s">
        <v>3410</v>
      </c>
      <c r="C3955" t="s">
        <v>8686</v>
      </c>
      <c r="D3955" t="s">
        <v>3076</v>
      </c>
      <c r="E3955" t="s">
        <v>3077</v>
      </c>
      <c r="F3955" t="s">
        <v>8473</v>
      </c>
      <c r="G3955" t="s">
        <v>8474</v>
      </c>
      <c r="H3955" t="s">
        <v>316</v>
      </c>
      <c r="I3955" t="s">
        <v>583</v>
      </c>
      <c r="J3955" t="s">
        <v>246</v>
      </c>
      <c r="K3955" t="s">
        <v>3079</v>
      </c>
      <c r="L3955" t="s">
        <v>247</v>
      </c>
      <c r="M3955">
        <v>6875300</v>
      </c>
      <c r="N3955">
        <v>0</v>
      </c>
      <c r="O3955">
        <v>6875300</v>
      </c>
      <c r="P3955">
        <v>0</v>
      </c>
      <c r="Q3955" t="s">
        <v>8687</v>
      </c>
      <c r="R3955" t="s">
        <v>3385</v>
      </c>
      <c r="S3955" t="s">
        <v>3879</v>
      </c>
      <c r="T3955" t="s">
        <v>3085</v>
      </c>
      <c r="U3955" t="s">
        <v>8688</v>
      </c>
      <c r="V3955" t="s">
        <v>8689</v>
      </c>
      <c r="W3955" t="s">
        <v>3085</v>
      </c>
      <c r="X3955" t="str">
        <f t="shared" si="61"/>
        <v>Funcionamiento</v>
      </c>
      <c r="Y3955" t="s">
        <v>8474</v>
      </c>
    </row>
    <row r="3956" spans="1:25">
      <c r="A3956" t="s">
        <v>3385</v>
      </c>
      <c r="B3956" t="s">
        <v>3410</v>
      </c>
      <c r="C3956" t="s">
        <v>8686</v>
      </c>
      <c r="D3956" t="s">
        <v>3076</v>
      </c>
      <c r="E3956" t="s">
        <v>3077</v>
      </c>
      <c r="F3956" t="s">
        <v>8473</v>
      </c>
      <c r="G3956" t="s">
        <v>8474</v>
      </c>
      <c r="H3956" t="s">
        <v>322</v>
      </c>
      <c r="I3956" t="s">
        <v>323</v>
      </c>
      <c r="J3956" t="s">
        <v>246</v>
      </c>
      <c r="K3956" t="s">
        <v>3079</v>
      </c>
      <c r="L3956" t="s">
        <v>247</v>
      </c>
      <c r="M3956">
        <v>3043100</v>
      </c>
      <c r="N3956">
        <v>0</v>
      </c>
      <c r="O3956">
        <v>3043100</v>
      </c>
      <c r="P3956">
        <v>0</v>
      </c>
      <c r="Q3956" t="s">
        <v>8687</v>
      </c>
      <c r="R3956" t="s">
        <v>3385</v>
      </c>
      <c r="S3956" t="s">
        <v>3879</v>
      </c>
      <c r="T3956" t="s">
        <v>3085</v>
      </c>
      <c r="U3956" t="s">
        <v>8688</v>
      </c>
      <c r="V3956" t="s">
        <v>8689</v>
      </c>
      <c r="W3956" t="s">
        <v>3085</v>
      </c>
      <c r="X3956" t="str">
        <f t="shared" si="61"/>
        <v>Funcionamiento</v>
      </c>
      <c r="Y3956" t="s">
        <v>8474</v>
      </c>
    </row>
    <row r="3957" spans="1:25">
      <c r="A3957" t="s">
        <v>3385</v>
      </c>
      <c r="B3957" t="s">
        <v>3410</v>
      </c>
      <c r="C3957" t="s">
        <v>8686</v>
      </c>
      <c r="D3957" t="s">
        <v>3076</v>
      </c>
      <c r="E3957" t="s">
        <v>3077</v>
      </c>
      <c r="F3957" t="s">
        <v>8473</v>
      </c>
      <c r="G3957" t="s">
        <v>8474</v>
      </c>
      <c r="H3957" t="s">
        <v>318</v>
      </c>
      <c r="I3957" t="s">
        <v>586</v>
      </c>
      <c r="J3957" t="s">
        <v>246</v>
      </c>
      <c r="K3957" t="s">
        <v>3079</v>
      </c>
      <c r="L3957" t="s">
        <v>247</v>
      </c>
      <c r="M3957">
        <v>4056200</v>
      </c>
      <c r="N3957">
        <v>0</v>
      </c>
      <c r="O3957">
        <v>4056200</v>
      </c>
      <c r="P3957">
        <v>0</v>
      </c>
      <c r="Q3957" t="s">
        <v>8687</v>
      </c>
      <c r="R3957" t="s">
        <v>3385</v>
      </c>
      <c r="S3957" t="s">
        <v>3879</v>
      </c>
      <c r="T3957" t="s">
        <v>3085</v>
      </c>
      <c r="U3957" t="s">
        <v>8688</v>
      </c>
      <c r="V3957" t="s">
        <v>8689</v>
      </c>
      <c r="W3957" t="s">
        <v>3085</v>
      </c>
      <c r="X3957" t="str">
        <f t="shared" si="61"/>
        <v>Funcionamiento</v>
      </c>
      <c r="Y3957" t="s">
        <v>8474</v>
      </c>
    </row>
    <row r="3958" spans="1:25">
      <c r="A3958" t="s">
        <v>3385</v>
      </c>
      <c r="B3958" t="s">
        <v>3410</v>
      </c>
      <c r="C3958" t="s">
        <v>8686</v>
      </c>
      <c r="D3958" t="s">
        <v>3076</v>
      </c>
      <c r="E3958" t="s">
        <v>3077</v>
      </c>
      <c r="F3958" t="s">
        <v>8473</v>
      </c>
      <c r="G3958" t="s">
        <v>8474</v>
      </c>
      <c r="H3958" t="s">
        <v>324</v>
      </c>
      <c r="I3958" t="s">
        <v>325</v>
      </c>
      <c r="J3958" t="s">
        <v>246</v>
      </c>
      <c r="K3958" t="s">
        <v>3079</v>
      </c>
      <c r="L3958" t="s">
        <v>247</v>
      </c>
      <c r="M3958">
        <v>2028900</v>
      </c>
      <c r="N3958">
        <v>0</v>
      </c>
      <c r="O3958">
        <v>2028900</v>
      </c>
      <c r="P3958">
        <v>0</v>
      </c>
      <c r="Q3958" t="s">
        <v>8687</v>
      </c>
      <c r="R3958" t="s">
        <v>3385</v>
      </c>
      <c r="S3958" t="s">
        <v>3879</v>
      </c>
      <c r="T3958" t="s">
        <v>3085</v>
      </c>
      <c r="U3958" t="s">
        <v>8688</v>
      </c>
      <c r="V3958" t="s">
        <v>8689</v>
      </c>
      <c r="W3958" t="s">
        <v>3085</v>
      </c>
      <c r="X3958" t="str">
        <f t="shared" si="61"/>
        <v>Funcionamiento</v>
      </c>
      <c r="Y3958" t="s">
        <v>8474</v>
      </c>
    </row>
    <row r="3959" spans="1:25">
      <c r="A3959" t="s">
        <v>3385</v>
      </c>
      <c r="B3959" t="s">
        <v>3410</v>
      </c>
      <c r="C3959" t="s">
        <v>8686</v>
      </c>
      <c r="D3959" t="s">
        <v>3076</v>
      </c>
      <c r="E3959" t="s">
        <v>3077</v>
      </c>
      <c r="F3959" t="s">
        <v>8473</v>
      </c>
      <c r="G3959" t="s">
        <v>8474</v>
      </c>
      <c r="H3959" t="s">
        <v>314</v>
      </c>
      <c r="I3959" t="s">
        <v>582</v>
      </c>
      <c r="J3959" t="s">
        <v>246</v>
      </c>
      <c r="K3959" t="s">
        <v>3079</v>
      </c>
      <c r="L3959" t="s">
        <v>247</v>
      </c>
      <c r="M3959">
        <v>9705400</v>
      </c>
      <c r="N3959">
        <v>0</v>
      </c>
      <c r="O3959">
        <v>9705400</v>
      </c>
      <c r="P3959">
        <v>0</v>
      </c>
      <c r="Q3959" t="s">
        <v>8687</v>
      </c>
      <c r="R3959" t="s">
        <v>3385</v>
      </c>
      <c r="S3959" t="s">
        <v>3879</v>
      </c>
      <c r="T3959" t="s">
        <v>3085</v>
      </c>
      <c r="U3959" t="s">
        <v>8688</v>
      </c>
      <c r="V3959" t="s">
        <v>8689</v>
      </c>
      <c r="W3959" t="s">
        <v>3085</v>
      </c>
      <c r="X3959" t="str">
        <f t="shared" si="61"/>
        <v>Funcionamiento</v>
      </c>
      <c r="Y3959" t="s">
        <v>8474</v>
      </c>
    </row>
    <row r="3960" spans="1:25">
      <c r="A3960" t="s">
        <v>3385</v>
      </c>
      <c r="B3960" t="s">
        <v>3410</v>
      </c>
      <c r="C3960" t="s">
        <v>8686</v>
      </c>
      <c r="D3960" t="s">
        <v>3076</v>
      </c>
      <c r="E3960" t="s">
        <v>3077</v>
      </c>
      <c r="F3960" t="s">
        <v>8473</v>
      </c>
      <c r="G3960" t="s">
        <v>8474</v>
      </c>
      <c r="H3960" t="s">
        <v>320</v>
      </c>
      <c r="I3960" t="s">
        <v>321</v>
      </c>
      <c r="J3960" t="s">
        <v>246</v>
      </c>
      <c r="K3960" t="s">
        <v>3079</v>
      </c>
      <c r="L3960" t="s">
        <v>247</v>
      </c>
      <c r="M3960">
        <v>1384900</v>
      </c>
      <c r="N3960">
        <v>0</v>
      </c>
      <c r="O3960">
        <v>1384900</v>
      </c>
      <c r="P3960">
        <v>0</v>
      </c>
      <c r="Q3960" t="s">
        <v>8687</v>
      </c>
      <c r="R3960" t="s">
        <v>3385</v>
      </c>
      <c r="S3960" t="s">
        <v>3879</v>
      </c>
      <c r="T3960" t="s">
        <v>3085</v>
      </c>
      <c r="U3960" t="s">
        <v>8688</v>
      </c>
      <c r="V3960" t="s">
        <v>8689</v>
      </c>
      <c r="W3960" t="s">
        <v>3085</v>
      </c>
      <c r="X3960" t="str">
        <f t="shared" si="61"/>
        <v>Funcionamiento</v>
      </c>
      <c r="Y3960" t="s">
        <v>8474</v>
      </c>
    </row>
    <row r="3961" spans="1:25">
      <c r="A3961" t="s">
        <v>3278</v>
      </c>
      <c r="B3961" t="s">
        <v>4091</v>
      </c>
      <c r="C3961" t="s">
        <v>8690</v>
      </c>
      <c r="D3961" t="s">
        <v>3076</v>
      </c>
      <c r="E3961" t="s">
        <v>3077</v>
      </c>
      <c r="F3961" t="s">
        <v>8473</v>
      </c>
      <c r="G3961" t="s">
        <v>8474</v>
      </c>
      <c r="H3961" t="s">
        <v>346</v>
      </c>
      <c r="I3961" t="s">
        <v>347</v>
      </c>
      <c r="J3961" t="s">
        <v>253</v>
      </c>
      <c r="K3961" t="s">
        <v>3115</v>
      </c>
      <c r="L3961" t="s">
        <v>247</v>
      </c>
      <c r="M3961">
        <v>271546</v>
      </c>
      <c r="N3961">
        <v>0</v>
      </c>
      <c r="O3961">
        <v>271546</v>
      </c>
      <c r="P3961">
        <v>0</v>
      </c>
      <c r="Q3961" t="s">
        <v>8691</v>
      </c>
      <c r="R3961" t="s">
        <v>3278</v>
      </c>
      <c r="S3961" t="s">
        <v>6193</v>
      </c>
      <c r="T3961" t="s">
        <v>8692</v>
      </c>
      <c r="U3961" t="s">
        <v>8693</v>
      </c>
      <c r="V3961" t="s">
        <v>8694</v>
      </c>
      <c r="W3961" t="s">
        <v>3085</v>
      </c>
      <c r="X3961" t="str">
        <f t="shared" si="61"/>
        <v>Funcionamiento</v>
      </c>
      <c r="Y3961" t="s">
        <v>8474</v>
      </c>
    </row>
    <row r="3962" spans="1:25">
      <c r="A3962" t="s">
        <v>3278</v>
      </c>
      <c r="B3962" t="s">
        <v>4091</v>
      </c>
      <c r="C3962" t="s">
        <v>8690</v>
      </c>
      <c r="D3962" t="s">
        <v>3076</v>
      </c>
      <c r="E3962" t="s">
        <v>3077</v>
      </c>
      <c r="F3962" t="s">
        <v>8473</v>
      </c>
      <c r="G3962" t="s">
        <v>8474</v>
      </c>
      <c r="H3962" t="s">
        <v>338</v>
      </c>
      <c r="I3962" t="s">
        <v>339</v>
      </c>
      <c r="J3962" t="s">
        <v>253</v>
      </c>
      <c r="K3962" t="s">
        <v>3115</v>
      </c>
      <c r="L3962" t="s">
        <v>247</v>
      </c>
      <c r="M3962">
        <v>30000</v>
      </c>
      <c r="N3962">
        <v>0</v>
      </c>
      <c r="O3962">
        <v>30000</v>
      </c>
      <c r="P3962">
        <v>0</v>
      </c>
      <c r="Q3962" t="s">
        <v>8691</v>
      </c>
      <c r="R3962" t="s">
        <v>3278</v>
      </c>
      <c r="S3962" t="s">
        <v>6193</v>
      </c>
      <c r="T3962" t="s">
        <v>8692</v>
      </c>
      <c r="U3962" t="s">
        <v>8693</v>
      </c>
      <c r="V3962" t="s">
        <v>8694</v>
      </c>
      <c r="W3962" t="s">
        <v>3085</v>
      </c>
      <c r="X3962" t="str">
        <f t="shared" si="61"/>
        <v>Funcionamiento</v>
      </c>
      <c r="Y3962" t="s">
        <v>8474</v>
      </c>
    </row>
    <row r="3963" spans="1:25">
      <c r="A3963" t="s">
        <v>3392</v>
      </c>
      <c r="B3963" t="s">
        <v>4094</v>
      </c>
      <c r="C3963" t="s">
        <v>8695</v>
      </c>
      <c r="D3963" t="s">
        <v>3076</v>
      </c>
      <c r="E3963" t="s">
        <v>3077</v>
      </c>
      <c r="F3963" t="s">
        <v>8473</v>
      </c>
      <c r="G3963" t="s">
        <v>8474</v>
      </c>
      <c r="H3963" t="s">
        <v>346</v>
      </c>
      <c r="I3963" t="s">
        <v>347</v>
      </c>
      <c r="J3963" t="s">
        <v>253</v>
      </c>
      <c r="K3963" t="s">
        <v>3115</v>
      </c>
      <c r="L3963" t="s">
        <v>247</v>
      </c>
      <c r="M3963">
        <v>266218</v>
      </c>
      <c r="N3963">
        <v>0</v>
      </c>
      <c r="O3963">
        <v>266218</v>
      </c>
      <c r="P3963">
        <v>0</v>
      </c>
      <c r="Q3963" t="s">
        <v>8696</v>
      </c>
      <c r="R3963" t="s">
        <v>3392</v>
      </c>
      <c r="S3963" t="s">
        <v>5696</v>
      </c>
      <c r="T3963" t="s">
        <v>8697</v>
      </c>
      <c r="U3963" t="s">
        <v>8698</v>
      </c>
      <c r="V3963" t="s">
        <v>8699</v>
      </c>
      <c r="W3963" t="s">
        <v>3085</v>
      </c>
      <c r="X3963" t="str">
        <f t="shared" si="61"/>
        <v>Funcionamiento</v>
      </c>
      <c r="Y3963" t="s">
        <v>8474</v>
      </c>
    </row>
    <row r="3964" spans="1:25">
      <c r="A3964" t="s">
        <v>3285</v>
      </c>
      <c r="B3964" t="s">
        <v>4094</v>
      </c>
      <c r="C3964" t="s">
        <v>8700</v>
      </c>
      <c r="D3964" t="s">
        <v>3076</v>
      </c>
      <c r="E3964" t="s">
        <v>3077</v>
      </c>
      <c r="F3964" t="s">
        <v>8473</v>
      </c>
      <c r="G3964" t="s">
        <v>8474</v>
      </c>
      <c r="H3964" t="s">
        <v>303</v>
      </c>
      <c r="I3964" t="s">
        <v>305</v>
      </c>
      <c r="J3964" t="s">
        <v>246</v>
      </c>
      <c r="K3964" t="s">
        <v>3079</v>
      </c>
      <c r="L3964" t="s">
        <v>247</v>
      </c>
      <c r="M3964">
        <v>4504779</v>
      </c>
      <c r="N3964">
        <v>0</v>
      </c>
      <c r="O3964">
        <v>4504779</v>
      </c>
      <c r="P3964">
        <v>0</v>
      </c>
      <c r="Q3964" t="s">
        <v>5946</v>
      </c>
      <c r="R3964" t="s">
        <v>3285</v>
      </c>
      <c r="S3964" t="s">
        <v>8701</v>
      </c>
      <c r="T3964" t="s">
        <v>3085</v>
      </c>
      <c r="U3964" t="s">
        <v>8702</v>
      </c>
      <c r="V3964" t="s">
        <v>8703</v>
      </c>
      <c r="W3964" t="s">
        <v>3085</v>
      </c>
      <c r="X3964" t="str">
        <f t="shared" si="61"/>
        <v>Funcionamiento</v>
      </c>
      <c r="Y3964" t="s">
        <v>8474</v>
      </c>
    </row>
    <row r="3965" spans="1:25">
      <c r="A3965" t="s">
        <v>3285</v>
      </c>
      <c r="B3965" t="s">
        <v>4094</v>
      </c>
      <c r="C3965" t="s">
        <v>8700</v>
      </c>
      <c r="D3965" t="s">
        <v>3076</v>
      </c>
      <c r="E3965" t="s">
        <v>3077</v>
      </c>
      <c r="F3965" t="s">
        <v>8473</v>
      </c>
      <c r="G3965" t="s">
        <v>8474</v>
      </c>
      <c r="H3965" t="s">
        <v>294</v>
      </c>
      <c r="I3965" t="s">
        <v>296</v>
      </c>
      <c r="J3965" t="s">
        <v>246</v>
      </c>
      <c r="K3965" t="s">
        <v>3079</v>
      </c>
      <c r="L3965" t="s">
        <v>247</v>
      </c>
      <c r="M3965">
        <v>1960908</v>
      </c>
      <c r="N3965">
        <v>0</v>
      </c>
      <c r="O3965">
        <v>1960908</v>
      </c>
      <c r="P3965">
        <v>0</v>
      </c>
      <c r="Q3965" t="s">
        <v>5946</v>
      </c>
      <c r="R3965" t="s">
        <v>3285</v>
      </c>
      <c r="S3965" t="s">
        <v>8701</v>
      </c>
      <c r="T3965" t="s">
        <v>3085</v>
      </c>
      <c r="U3965" t="s">
        <v>8702</v>
      </c>
      <c r="V3965" t="s">
        <v>8703</v>
      </c>
      <c r="W3965" t="s">
        <v>3085</v>
      </c>
      <c r="X3965" t="str">
        <f t="shared" si="61"/>
        <v>Funcionamiento</v>
      </c>
      <c r="Y3965" t="s">
        <v>8474</v>
      </c>
    </row>
    <row r="3966" spans="1:25">
      <c r="A3966" t="s">
        <v>3285</v>
      </c>
      <c r="B3966" t="s">
        <v>4094</v>
      </c>
      <c r="C3966" t="s">
        <v>8700</v>
      </c>
      <c r="D3966" t="s">
        <v>3076</v>
      </c>
      <c r="E3966" t="s">
        <v>3077</v>
      </c>
      <c r="F3966" t="s">
        <v>8473</v>
      </c>
      <c r="G3966" t="s">
        <v>8474</v>
      </c>
      <c r="H3966" t="s">
        <v>333</v>
      </c>
      <c r="I3966" t="s">
        <v>335</v>
      </c>
      <c r="J3966" t="s">
        <v>246</v>
      </c>
      <c r="K3966" t="s">
        <v>3079</v>
      </c>
      <c r="L3966" t="s">
        <v>247</v>
      </c>
      <c r="M3966">
        <v>84297</v>
      </c>
      <c r="N3966">
        <v>0</v>
      </c>
      <c r="O3966">
        <v>84297</v>
      </c>
      <c r="P3966">
        <v>0</v>
      </c>
      <c r="Q3966" t="s">
        <v>5946</v>
      </c>
      <c r="R3966" t="s">
        <v>3285</v>
      </c>
      <c r="S3966" t="s">
        <v>8701</v>
      </c>
      <c r="T3966" t="s">
        <v>3085</v>
      </c>
      <c r="U3966" t="s">
        <v>8702</v>
      </c>
      <c r="V3966" t="s">
        <v>8703</v>
      </c>
      <c r="W3966" t="s">
        <v>3085</v>
      </c>
      <c r="X3966" t="str">
        <f t="shared" si="61"/>
        <v>Funcionamiento</v>
      </c>
      <c r="Y3966" t="s">
        <v>8474</v>
      </c>
    </row>
    <row r="3967" spans="1:25">
      <c r="A3967" t="s">
        <v>3285</v>
      </c>
      <c r="B3967" t="s">
        <v>4094</v>
      </c>
      <c r="C3967" t="s">
        <v>8700</v>
      </c>
      <c r="D3967" t="s">
        <v>3076</v>
      </c>
      <c r="E3967" t="s">
        <v>3077</v>
      </c>
      <c r="F3967" t="s">
        <v>8473</v>
      </c>
      <c r="G3967" t="s">
        <v>8474</v>
      </c>
      <c r="H3967" t="s">
        <v>336</v>
      </c>
      <c r="I3967" t="s">
        <v>337</v>
      </c>
      <c r="J3967" t="s">
        <v>246</v>
      </c>
      <c r="K3967" t="s">
        <v>3079</v>
      </c>
      <c r="L3967" t="s">
        <v>247</v>
      </c>
      <c r="M3967">
        <v>2354967</v>
      </c>
      <c r="N3967">
        <v>0</v>
      </c>
      <c r="O3967">
        <v>2354967</v>
      </c>
      <c r="P3967">
        <v>0</v>
      </c>
      <c r="Q3967" t="s">
        <v>5946</v>
      </c>
      <c r="R3967" t="s">
        <v>3285</v>
      </c>
      <c r="S3967" t="s">
        <v>8701</v>
      </c>
      <c r="T3967" t="s">
        <v>3085</v>
      </c>
      <c r="U3967" t="s">
        <v>8702</v>
      </c>
      <c r="V3967" t="s">
        <v>8703</v>
      </c>
      <c r="W3967" t="s">
        <v>3085</v>
      </c>
      <c r="X3967" t="str">
        <f t="shared" si="61"/>
        <v>Funcionamiento</v>
      </c>
      <c r="Y3967" t="s">
        <v>8474</v>
      </c>
    </row>
    <row r="3968" spans="1:25">
      <c r="A3968" t="s">
        <v>3285</v>
      </c>
      <c r="B3968" t="s">
        <v>4094</v>
      </c>
      <c r="C3968" t="s">
        <v>8700</v>
      </c>
      <c r="D3968" t="s">
        <v>3076</v>
      </c>
      <c r="E3968" t="s">
        <v>3077</v>
      </c>
      <c r="F3968" t="s">
        <v>8473</v>
      </c>
      <c r="G3968" t="s">
        <v>8474</v>
      </c>
      <c r="H3968" t="s">
        <v>312</v>
      </c>
      <c r="I3968" t="s">
        <v>3333</v>
      </c>
      <c r="J3968" t="s">
        <v>246</v>
      </c>
      <c r="K3968" t="s">
        <v>3079</v>
      </c>
      <c r="L3968" t="s">
        <v>247</v>
      </c>
      <c r="M3968">
        <v>2742774</v>
      </c>
      <c r="N3968">
        <v>0</v>
      </c>
      <c r="O3968">
        <v>2742774</v>
      </c>
      <c r="P3968">
        <v>0</v>
      </c>
      <c r="Q3968" t="s">
        <v>5946</v>
      </c>
      <c r="R3968" t="s">
        <v>3285</v>
      </c>
      <c r="S3968" t="s">
        <v>8701</v>
      </c>
      <c r="T3968" t="s">
        <v>3085</v>
      </c>
      <c r="U3968" t="s">
        <v>8702</v>
      </c>
      <c r="V3968" t="s">
        <v>8703</v>
      </c>
      <c r="W3968" t="s">
        <v>3085</v>
      </c>
      <c r="X3968" t="str">
        <f t="shared" si="61"/>
        <v>Funcionamiento</v>
      </c>
      <c r="Y3968" t="s">
        <v>8474</v>
      </c>
    </row>
    <row r="3969" spans="1:25">
      <c r="A3969" t="s">
        <v>3285</v>
      </c>
      <c r="B3969" t="s">
        <v>4094</v>
      </c>
      <c r="C3969" t="s">
        <v>8700</v>
      </c>
      <c r="D3969" t="s">
        <v>3076</v>
      </c>
      <c r="E3969" t="s">
        <v>3077</v>
      </c>
      <c r="F3969" t="s">
        <v>8473</v>
      </c>
      <c r="G3969" t="s">
        <v>8474</v>
      </c>
      <c r="H3969" t="s">
        <v>292</v>
      </c>
      <c r="I3969" t="s">
        <v>293</v>
      </c>
      <c r="J3969" t="s">
        <v>246</v>
      </c>
      <c r="K3969" t="s">
        <v>3079</v>
      </c>
      <c r="L3969" t="s">
        <v>247</v>
      </c>
      <c r="M3969">
        <v>74183203</v>
      </c>
      <c r="N3969">
        <v>0</v>
      </c>
      <c r="O3969">
        <v>74183203</v>
      </c>
      <c r="P3969">
        <v>0</v>
      </c>
      <c r="Q3969" t="s">
        <v>5946</v>
      </c>
      <c r="R3969" t="s">
        <v>3285</v>
      </c>
      <c r="S3969" t="s">
        <v>8701</v>
      </c>
      <c r="T3969" t="s">
        <v>3085</v>
      </c>
      <c r="U3969" t="s">
        <v>8702</v>
      </c>
      <c r="V3969" t="s">
        <v>8703</v>
      </c>
      <c r="W3969" t="s">
        <v>3085</v>
      </c>
      <c r="X3969" t="str">
        <f t="shared" si="61"/>
        <v>Funcionamiento</v>
      </c>
      <c r="Y3969" t="s">
        <v>8474</v>
      </c>
    </row>
    <row r="3970" spans="1:25">
      <c r="A3970" t="s">
        <v>3285</v>
      </c>
      <c r="B3970" t="s">
        <v>4094</v>
      </c>
      <c r="C3970" t="s">
        <v>8700</v>
      </c>
      <c r="D3970" t="s">
        <v>3076</v>
      </c>
      <c r="E3970" t="s">
        <v>3077</v>
      </c>
      <c r="F3970" t="s">
        <v>8473</v>
      </c>
      <c r="G3970" t="s">
        <v>8474</v>
      </c>
      <c r="H3970" t="s">
        <v>309</v>
      </c>
      <c r="I3970" t="s">
        <v>311</v>
      </c>
      <c r="J3970" t="s">
        <v>246</v>
      </c>
      <c r="K3970" t="s">
        <v>3079</v>
      </c>
      <c r="L3970" t="s">
        <v>247</v>
      </c>
      <c r="M3970">
        <v>1210428</v>
      </c>
      <c r="N3970">
        <v>0</v>
      </c>
      <c r="O3970">
        <v>1210428</v>
      </c>
      <c r="P3970">
        <v>0</v>
      </c>
      <c r="Q3970" t="s">
        <v>5946</v>
      </c>
      <c r="R3970" t="s">
        <v>3285</v>
      </c>
      <c r="S3970" t="s">
        <v>8701</v>
      </c>
      <c r="T3970" t="s">
        <v>3085</v>
      </c>
      <c r="U3970" t="s">
        <v>8702</v>
      </c>
      <c r="V3970" t="s">
        <v>8703</v>
      </c>
      <c r="W3970" t="s">
        <v>3085</v>
      </c>
      <c r="X3970" t="str">
        <f t="shared" ref="X3970:X4033" si="62">IF(LEFT(H3970,1)="C","Inversión","Funcionamiento")</f>
        <v>Funcionamiento</v>
      </c>
      <c r="Y3970" t="s">
        <v>8474</v>
      </c>
    </row>
    <row r="3971" spans="1:25">
      <c r="A3971" t="s">
        <v>3285</v>
      </c>
      <c r="B3971" t="s">
        <v>4094</v>
      </c>
      <c r="C3971" t="s">
        <v>8700</v>
      </c>
      <c r="D3971" t="s">
        <v>3076</v>
      </c>
      <c r="E3971" t="s">
        <v>3077</v>
      </c>
      <c r="F3971" t="s">
        <v>8473</v>
      </c>
      <c r="G3971" t="s">
        <v>8474</v>
      </c>
      <c r="H3971" t="s">
        <v>331</v>
      </c>
      <c r="I3971" t="s">
        <v>587</v>
      </c>
      <c r="J3971" t="s">
        <v>246</v>
      </c>
      <c r="K3971" t="s">
        <v>3079</v>
      </c>
      <c r="L3971" t="s">
        <v>247</v>
      </c>
      <c r="M3971">
        <v>1344920</v>
      </c>
      <c r="N3971">
        <v>0</v>
      </c>
      <c r="O3971">
        <v>1344920</v>
      </c>
      <c r="P3971">
        <v>0</v>
      </c>
      <c r="Q3971" t="s">
        <v>5946</v>
      </c>
      <c r="R3971" t="s">
        <v>3285</v>
      </c>
      <c r="S3971" t="s">
        <v>8701</v>
      </c>
      <c r="T3971" t="s">
        <v>3085</v>
      </c>
      <c r="U3971" t="s">
        <v>8702</v>
      </c>
      <c r="V3971" t="s">
        <v>8703</v>
      </c>
      <c r="W3971" t="s">
        <v>3085</v>
      </c>
      <c r="X3971" t="str">
        <f t="shared" si="62"/>
        <v>Funcionamiento</v>
      </c>
      <c r="Y3971" t="s">
        <v>8474</v>
      </c>
    </row>
    <row r="3972" spans="1:25">
      <c r="A3972" t="s">
        <v>3406</v>
      </c>
      <c r="B3972" t="s">
        <v>4094</v>
      </c>
      <c r="C3972" t="s">
        <v>8704</v>
      </c>
      <c r="D3972" t="s">
        <v>3076</v>
      </c>
      <c r="E3972" t="s">
        <v>3077</v>
      </c>
      <c r="F3972" t="s">
        <v>8473</v>
      </c>
      <c r="G3972" t="s">
        <v>8474</v>
      </c>
      <c r="H3972" t="s">
        <v>318</v>
      </c>
      <c r="I3972" t="s">
        <v>586</v>
      </c>
      <c r="J3972" t="s">
        <v>246</v>
      </c>
      <c r="K3972" t="s">
        <v>3079</v>
      </c>
      <c r="L3972" t="s">
        <v>247</v>
      </c>
      <c r="M3972">
        <v>4050200</v>
      </c>
      <c r="N3972">
        <v>0</v>
      </c>
      <c r="O3972">
        <v>4050200</v>
      </c>
      <c r="P3972">
        <v>0</v>
      </c>
      <c r="Q3972" t="s">
        <v>8705</v>
      </c>
      <c r="R3972" t="s">
        <v>3406</v>
      </c>
      <c r="S3972" t="s">
        <v>3394</v>
      </c>
      <c r="T3972" t="s">
        <v>3085</v>
      </c>
      <c r="U3972" t="s">
        <v>8706</v>
      </c>
      <c r="V3972" t="s">
        <v>8707</v>
      </c>
      <c r="W3972" t="s">
        <v>3085</v>
      </c>
      <c r="X3972" t="str">
        <f t="shared" si="62"/>
        <v>Funcionamiento</v>
      </c>
      <c r="Y3972" t="s">
        <v>8474</v>
      </c>
    </row>
    <row r="3973" spans="1:25">
      <c r="A3973" t="s">
        <v>3406</v>
      </c>
      <c r="B3973" t="s">
        <v>4094</v>
      </c>
      <c r="C3973" t="s">
        <v>8704</v>
      </c>
      <c r="D3973" t="s">
        <v>3076</v>
      </c>
      <c r="E3973" t="s">
        <v>3077</v>
      </c>
      <c r="F3973" t="s">
        <v>8473</v>
      </c>
      <c r="G3973" t="s">
        <v>8474</v>
      </c>
      <c r="H3973" t="s">
        <v>320</v>
      </c>
      <c r="I3973" t="s">
        <v>321</v>
      </c>
      <c r="J3973" t="s">
        <v>246</v>
      </c>
      <c r="K3973" t="s">
        <v>3079</v>
      </c>
      <c r="L3973" t="s">
        <v>247</v>
      </c>
      <c r="M3973">
        <v>1368900</v>
      </c>
      <c r="N3973">
        <v>0</v>
      </c>
      <c r="O3973">
        <v>1368900</v>
      </c>
      <c r="P3973">
        <v>0</v>
      </c>
      <c r="Q3973" t="s">
        <v>8705</v>
      </c>
      <c r="R3973" t="s">
        <v>3406</v>
      </c>
      <c r="S3973" t="s">
        <v>3394</v>
      </c>
      <c r="T3973" t="s">
        <v>3085</v>
      </c>
      <c r="U3973" t="s">
        <v>8706</v>
      </c>
      <c r="V3973" t="s">
        <v>8707</v>
      </c>
      <c r="W3973" t="s">
        <v>3085</v>
      </c>
      <c r="X3973" t="str">
        <f t="shared" si="62"/>
        <v>Funcionamiento</v>
      </c>
      <c r="Y3973" t="s">
        <v>8474</v>
      </c>
    </row>
    <row r="3974" spans="1:25">
      <c r="A3974" t="s">
        <v>3406</v>
      </c>
      <c r="B3974" t="s">
        <v>4094</v>
      </c>
      <c r="C3974" t="s">
        <v>8704</v>
      </c>
      <c r="D3974" t="s">
        <v>3076</v>
      </c>
      <c r="E3974" t="s">
        <v>3077</v>
      </c>
      <c r="F3974" t="s">
        <v>8473</v>
      </c>
      <c r="G3974" t="s">
        <v>8474</v>
      </c>
      <c r="H3974" t="s">
        <v>324</v>
      </c>
      <c r="I3974" t="s">
        <v>325</v>
      </c>
      <c r="J3974" t="s">
        <v>246</v>
      </c>
      <c r="K3974" t="s">
        <v>3079</v>
      </c>
      <c r="L3974" t="s">
        <v>247</v>
      </c>
      <c r="M3974">
        <v>2025800</v>
      </c>
      <c r="N3974">
        <v>0</v>
      </c>
      <c r="O3974">
        <v>2025800</v>
      </c>
      <c r="P3974">
        <v>0</v>
      </c>
      <c r="Q3974" t="s">
        <v>8705</v>
      </c>
      <c r="R3974" t="s">
        <v>3406</v>
      </c>
      <c r="S3974" t="s">
        <v>3394</v>
      </c>
      <c r="T3974" t="s">
        <v>3085</v>
      </c>
      <c r="U3974" t="s">
        <v>8706</v>
      </c>
      <c r="V3974" t="s">
        <v>8707</v>
      </c>
      <c r="W3974" t="s">
        <v>3085</v>
      </c>
      <c r="X3974" t="str">
        <f t="shared" si="62"/>
        <v>Funcionamiento</v>
      </c>
      <c r="Y3974" t="s">
        <v>8474</v>
      </c>
    </row>
    <row r="3975" spans="1:25">
      <c r="A3975" t="s">
        <v>3406</v>
      </c>
      <c r="B3975" t="s">
        <v>4094</v>
      </c>
      <c r="C3975" t="s">
        <v>8704</v>
      </c>
      <c r="D3975" t="s">
        <v>3076</v>
      </c>
      <c r="E3975" t="s">
        <v>3077</v>
      </c>
      <c r="F3975" t="s">
        <v>8473</v>
      </c>
      <c r="G3975" t="s">
        <v>8474</v>
      </c>
      <c r="H3975" t="s">
        <v>316</v>
      </c>
      <c r="I3975" t="s">
        <v>583</v>
      </c>
      <c r="J3975" t="s">
        <v>246</v>
      </c>
      <c r="K3975" t="s">
        <v>3079</v>
      </c>
      <c r="L3975" t="s">
        <v>247</v>
      </c>
      <c r="M3975">
        <v>6956900</v>
      </c>
      <c r="N3975">
        <v>0</v>
      </c>
      <c r="O3975">
        <v>6956900</v>
      </c>
      <c r="P3975">
        <v>0</v>
      </c>
      <c r="Q3975" t="s">
        <v>8705</v>
      </c>
      <c r="R3975" t="s">
        <v>3406</v>
      </c>
      <c r="S3975" t="s">
        <v>3394</v>
      </c>
      <c r="T3975" t="s">
        <v>3085</v>
      </c>
      <c r="U3975" t="s">
        <v>8706</v>
      </c>
      <c r="V3975" t="s">
        <v>8707</v>
      </c>
      <c r="W3975" t="s">
        <v>3085</v>
      </c>
      <c r="X3975" t="str">
        <f t="shared" si="62"/>
        <v>Funcionamiento</v>
      </c>
      <c r="Y3975" t="s">
        <v>8474</v>
      </c>
    </row>
    <row r="3976" spans="1:25">
      <c r="A3976" t="s">
        <v>3406</v>
      </c>
      <c r="B3976" t="s">
        <v>4094</v>
      </c>
      <c r="C3976" t="s">
        <v>8704</v>
      </c>
      <c r="D3976" t="s">
        <v>3076</v>
      </c>
      <c r="E3976" t="s">
        <v>3077</v>
      </c>
      <c r="F3976" t="s">
        <v>8473</v>
      </c>
      <c r="G3976" t="s">
        <v>8474</v>
      </c>
      <c r="H3976" t="s">
        <v>314</v>
      </c>
      <c r="I3976" t="s">
        <v>582</v>
      </c>
      <c r="J3976" t="s">
        <v>246</v>
      </c>
      <c r="K3976" t="s">
        <v>3079</v>
      </c>
      <c r="L3976" t="s">
        <v>247</v>
      </c>
      <c r="M3976">
        <v>9820700</v>
      </c>
      <c r="N3976">
        <v>0</v>
      </c>
      <c r="O3976">
        <v>9820700</v>
      </c>
      <c r="P3976">
        <v>0</v>
      </c>
      <c r="Q3976" t="s">
        <v>8705</v>
      </c>
      <c r="R3976" t="s">
        <v>3406</v>
      </c>
      <c r="S3976" t="s">
        <v>3394</v>
      </c>
      <c r="T3976" t="s">
        <v>3085</v>
      </c>
      <c r="U3976" t="s">
        <v>8706</v>
      </c>
      <c r="V3976" t="s">
        <v>8707</v>
      </c>
      <c r="W3976" t="s">
        <v>3085</v>
      </c>
      <c r="X3976" t="str">
        <f t="shared" si="62"/>
        <v>Funcionamiento</v>
      </c>
      <c r="Y3976" t="s">
        <v>8474</v>
      </c>
    </row>
    <row r="3977" spans="1:25">
      <c r="A3977" t="s">
        <v>3406</v>
      </c>
      <c r="B3977" t="s">
        <v>4094</v>
      </c>
      <c r="C3977" t="s">
        <v>8704</v>
      </c>
      <c r="D3977" t="s">
        <v>3076</v>
      </c>
      <c r="E3977" t="s">
        <v>3077</v>
      </c>
      <c r="F3977" t="s">
        <v>8473</v>
      </c>
      <c r="G3977" t="s">
        <v>8474</v>
      </c>
      <c r="H3977" t="s">
        <v>322</v>
      </c>
      <c r="I3977" t="s">
        <v>323</v>
      </c>
      <c r="J3977" t="s">
        <v>246</v>
      </c>
      <c r="K3977" t="s">
        <v>3079</v>
      </c>
      <c r="L3977" t="s">
        <v>247</v>
      </c>
      <c r="M3977">
        <v>3038800</v>
      </c>
      <c r="N3977">
        <v>0</v>
      </c>
      <c r="O3977">
        <v>3038800</v>
      </c>
      <c r="P3977">
        <v>0</v>
      </c>
      <c r="Q3977" t="s">
        <v>8705</v>
      </c>
      <c r="R3977" t="s">
        <v>3406</v>
      </c>
      <c r="S3977" t="s">
        <v>3394</v>
      </c>
      <c r="T3977" t="s">
        <v>3085</v>
      </c>
      <c r="U3977" t="s">
        <v>8706</v>
      </c>
      <c r="V3977" t="s">
        <v>8707</v>
      </c>
      <c r="W3977" t="s">
        <v>3085</v>
      </c>
      <c r="X3977" t="str">
        <f t="shared" si="62"/>
        <v>Funcionamiento</v>
      </c>
      <c r="Y3977" t="s">
        <v>8474</v>
      </c>
    </row>
    <row r="3978" spans="1:25">
      <c r="A3978" t="s">
        <v>3413</v>
      </c>
      <c r="B3978" t="s">
        <v>5444</v>
      </c>
      <c r="C3978" t="s">
        <v>8708</v>
      </c>
      <c r="D3978" t="s">
        <v>3076</v>
      </c>
      <c r="E3978" t="s">
        <v>3077</v>
      </c>
      <c r="F3978" t="s">
        <v>4481</v>
      </c>
      <c r="G3978" t="s">
        <v>8474</v>
      </c>
      <c r="H3978" t="s">
        <v>633</v>
      </c>
      <c r="I3978" t="s">
        <v>635</v>
      </c>
      <c r="J3978" t="s">
        <v>246</v>
      </c>
      <c r="K3978" t="s">
        <v>3079</v>
      </c>
      <c r="L3978" t="s">
        <v>247</v>
      </c>
      <c r="M3978">
        <v>4875289</v>
      </c>
      <c r="N3978">
        <v>-491600</v>
      </c>
      <c r="O3978">
        <v>4383689</v>
      </c>
      <c r="P3978">
        <v>0</v>
      </c>
      <c r="Q3978" t="s">
        <v>8709</v>
      </c>
      <c r="R3978" t="s">
        <v>3413</v>
      </c>
      <c r="S3978" t="s">
        <v>8710</v>
      </c>
      <c r="T3978" t="s">
        <v>8711</v>
      </c>
      <c r="U3978" t="s">
        <v>8712</v>
      </c>
      <c r="V3978" t="s">
        <v>8713</v>
      </c>
      <c r="W3978" t="s">
        <v>3117</v>
      </c>
      <c r="X3978" t="str">
        <f t="shared" si="62"/>
        <v>Inversión</v>
      </c>
      <c r="Y3978" t="s">
        <v>4484</v>
      </c>
    </row>
    <row r="3979" spans="1:25">
      <c r="A3979" t="s">
        <v>3118</v>
      </c>
      <c r="B3979" t="s">
        <v>8714</v>
      </c>
      <c r="C3979" t="s">
        <v>8715</v>
      </c>
      <c r="D3979" t="s">
        <v>3076</v>
      </c>
      <c r="E3979" t="s">
        <v>3077</v>
      </c>
      <c r="F3979" t="s">
        <v>3149</v>
      </c>
      <c r="G3979" t="s">
        <v>8474</v>
      </c>
      <c r="H3979" t="s">
        <v>437</v>
      </c>
      <c r="I3979" t="s">
        <v>649</v>
      </c>
      <c r="J3979" t="s">
        <v>246</v>
      </c>
      <c r="K3979" t="s">
        <v>3150</v>
      </c>
      <c r="L3979" t="s">
        <v>247</v>
      </c>
      <c r="M3979">
        <v>4550580</v>
      </c>
      <c r="N3979">
        <v>-808992</v>
      </c>
      <c r="O3979">
        <v>3741588</v>
      </c>
      <c r="P3979">
        <v>0</v>
      </c>
      <c r="Q3979" t="s">
        <v>8716</v>
      </c>
      <c r="R3979" t="s">
        <v>3118</v>
      </c>
      <c r="S3979" t="s">
        <v>5589</v>
      </c>
      <c r="T3979" t="s">
        <v>8717</v>
      </c>
      <c r="U3979" t="s">
        <v>8718</v>
      </c>
      <c r="V3979" t="s">
        <v>8719</v>
      </c>
      <c r="W3979" t="s">
        <v>3085</v>
      </c>
      <c r="X3979" t="str">
        <f t="shared" si="62"/>
        <v>Inversión</v>
      </c>
      <c r="Y3979" t="s">
        <v>3157</v>
      </c>
    </row>
    <row r="3980" spans="1:25">
      <c r="A3980" t="s">
        <v>3421</v>
      </c>
      <c r="B3980" t="s">
        <v>8714</v>
      </c>
      <c r="C3980" t="s">
        <v>8720</v>
      </c>
      <c r="D3980" t="s">
        <v>3076</v>
      </c>
      <c r="E3980" t="s">
        <v>3399</v>
      </c>
      <c r="F3980" t="s">
        <v>3149</v>
      </c>
      <c r="G3980" t="s">
        <v>8474</v>
      </c>
      <c r="H3980" t="s">
        <v>437</v>
      </c>
      <c r="I3980" t="s">
        <v>649</v>
      </c>
      <c r="J3980" t="s">
        <v>246</v>
      </c>
      <c r="K3980" t="s">
        <v>3150</v>
      </c>
      <c r="L3980" t="s">
        <v>247</v>
      </c>
      <c r="M3980">
        <v>8385135</v>
      </c>
      <c r="N3980">
        <v>-8385135</v>
      </c>
      <c r="O3980">
        <v>0</v>
      </c>
      <c r="P3980">
        <v>0</v>
      </c>
      <c r="Q3980" t="s">
        <v>8721</v>
      </c>
      <c r="R3980" t="s">
        <v>3421</v>
      </c>
      <c r="S3980" t="s">
        <v>3085</v>
      </c>
      <c r="T3980" t="s">
        <v>3085</v>
      </c>
      <c r="U3980" t="s">
        <v>3085</v>
      </c>
      <c r="V3980" t="s">
        <v>3085</v>
      </c>
      <c r="W3980" t="s">
        <v>3085</v>
      </c>
      <c r="X3980" t="str">
        <f t="shared" si="62"/>
        <v>Inversión</v>
      </c>
      <c r="Y3980" t="s">
        <v>3157</v>
      </c>
    </row>
    <row r="3981" spans="1:25">
      <c r="A3981" t="s">
        <v>3428</v>
      </c>
      <c r="B3981" t="s">
        <v>8714</v>
      </c>
      <c r="C3981" t="s">
        <v>8722</v>
      </c>
      <c r="D3981" t="s">
        <v>3076</v>
      </c>
      <c r="E3981" t="s">
        <v>3077</v>
      </c>
      <c r="F3981" t="s">
        <v>3149</v>
      </c>
      <c r="G3981" t="s">
        <v>8474</v>
      </c>
      <c r="H3981" t="s">
        <v>437</v>
      </c>
      <c r="I3981" t="s">
        <v>649</v>
      </c>
      <c r="J3981" t="s">
        <v>246</v>
      </c>
      <c r="K3981" t="s">
        <v>3150</v>
      </c>
      <c r="L3981" t="s">
        <v>247</v>
      </c>
      <c r="M3981">
        <v>3890510</v>
      </c>
      <c r="N3981">
        <v>-605191</v>
      </c>
      <c r="O3981">
        <v>3285319</v>
      </c>
      <c r="P3981">
        <v>0</v>
      </c>
      <c r="Q3981" t="s">
        <v>8723</v>
      </c>
      <c r="R3981" t="s">
        <v>3428</v>
      </c>
      <c r="S3981" t="s">
        <v>3695</v>
      </c>
      <c r="T3981" t="s">
        <v>7152</v>
      </c>
      <c r="U3981" t="s">
        <v>8724</v>
      </c>
      <c r="V3981" t="s">
        <v>8725</v>
      </c>
      <c r="W3981" t="s">
        <v>3085</v>
      </c>
      <c r="X3981" t="str">
        <f t="shared" si="62"/>
        <v>Inversión</v>
      </c>
      <c r="Y3981" t="s">
        <v>3157</v>
      </c>
    </row>
    <row r="3982" spans="1:25">
      <c r="A3982" t="s">
        <v>3305</v>
      </c>
      <c r="B3982" t="s">
        <v>3821</v>
      </c>
      <c r="C3982" t="s">
        <v>8726</v>
      </c>
      <c r="D3982" t="s">
        <v>3076</v>
      </c>
      <c r="E3982" t="s">
        <v>3077</v>
      </c>
      <c r="F3982" t="s">
        <v>8473</v>
      </c>
      <c r="G3982" t="s">
        <v>8474</v>
      </c>
      <c r="H3982" t="s">
        <v>333</v>
      </c>
      <c r="I3982" t="s">
        <v>335</v>
      </c>
      <c r="J3982" t="s">
        <v>246</v>
      </c>
      <c r="K3982" t="s">
        <v>3079</v>
      </c>
      <c r="L3982" t="s">
        <v>247</v>
      </c>
      <c r="M3982">
        <v>220813</v>
      </c>
      <c r="N3982">
        <v>0</v>
      </c>
      <c r="O3982">
        <v>220813</v>
      </c>
      <c r="P3982">
        <v>0</v>
      </c>
      <c r="Q3982" t="s">
        <v>8727</v>
      </c>
      <c r="R3982" t="s">
        <v>3305</v>
      </c>
      <c r="S3982" t="s">
        <v>6238</v>
      </c>
      <c r="T3982" t="s">
        <v>3085</v>
      </c>
      <c r="U3982" t="s">
        <v>8728</v>
      </c>
      <c r="V3982" t="s">
        <v>8729</v>
      </c>
      <c r="W3982" t="s">
        <v>3085</v>
      </c>
      <c r="X3982" t="str">
        <f t="shared" si="62"/>
        <v>Funcionamiento</v>
      </c>
      <c r="Y3982" t="s">
        <v>8474</v>
      </c>
    </row>
    <row r="3983" spans="1:25">
      <c r="A3983" t="s">
        <v>3305</v>
      </c>
      <c r="B3983" t="s">
        <v>3821</v>
      </c>
      <c r="C3983" t="s">
        <v>8726</v>
      </c>
      <c r="D3983" t="s">
        <v>3076</v>
      </c>
      <c r="E3983" t="s">
        <v>3077</v>
      </c>
      <c r="F3983" t="s">
        <v>8473</v>
      </c>
      <c r="G3983" t="s">
        <v>8474</v>
      </c>
      <c r="H3983" t="s">
        <v>294</v>
      </c>
      <c r="I3983" t="s">
        <v>296</v>
      </c>
      <c r="J3983" t="s">
        <v>246</v>
      </c>
      <c r="K3983" t="s">
        <v>3079</v>
      </c>
      <c r="L3983" t="s">
        <v>247</v>
      </c>
      <c r="M3983">
        <v>1998363</v>
      </c>
      <c r="N3983">
        <v>0</v>
      </c>
      <c r="O3983">
        <v>1998363</v>
      </c>
      <c r="P3983">
        <v>0</v>
      </c>
      <c r="Q3983" t="s">
        <v>8727</v>
      </c>
      <c r="R3983" t="s">
        <v>3305</v>
      </c>
      <c r="S3983" t="s">
        <v>6238</v>
      </c>
      <c r="T3983" t="s">
        <v>3085</v>
      </c>
      <c r="U3983" t="s">
        <v>8728</v>
      </c>
      <c r="V3983" t="s">
        <v>8729</v>
      </c>
      <c r="W3983" t="s">
        <v>3085</v>
      </c>
      <c r="X3983" t="str">
        <f t="shared" si="62"/>
        <v>Funcionamiento</v>
      </c>
      <c r="Y3983" t="s">
        <v>8474</v>
      </c>
    </row>
    <row r="3984" spans="1:25">
      <c r="A3984" t="s">
        <v>3305</v>
      </c>
      <c r="B3984" t="s">
        <v>3821</v>
      </c>
      <c r="C3984" t="s">
        <v>8726</v>
      </c>
      <c r="D3984" t="s">
        <v>3076</v>
      </c>
      <c r="E3984" t="s">
        <v>3077</v>
      </c>
      <c r="F3984" t="s">
        <v>8473</v>
      </c>
      <c r="G3984" t="s">
        <v>8474</v>
      </c>
      <c r="H3984" t="s">
        <v>303</v>
      </c>
      <c r="I3984" t="s">
        <v>305</v>
      </c>
      <c r="J3984" t="s">
        <v>246</v>
      </c>
      <c r="K3984" t="s">
        <v>3079</v>
      </c>
      <c r="L3984" t="s">
        <v>247</v>
      </c>
      <c r="M3984">
        <v>737727</v>
      </c>
      <c r="N3984">
        <v>0</v>
      </c>
      <c r="O3984">
        <v>737727</v>
      </c>
      <c r="P3984">
        <v>0</v>
      </c>
      <c r="Q3984" t="s">
        <v>8727</v>
      </c>
      <c r="R3984" t="s">
        <v>3305</v>
      </c>
      <c r="S3984" t="s">
        <v>6238</v>
      </c>
      <c r="T3984" t="s">
        <v>3085</v>
      </c>
      <c r="U3984" t="s">
        <v>8728</v>
      </c>
      <c r="V3984" t="s">
        <v>8729</v>
      </c>
      <c r="W3984" t="s">
        <v>3085</v>
      </c>
      <c r="X3984" t="str">
        <f t="shared" si="62"/>
        <v>Funcionamiento</v>
      </c>
      <c r="Y3984" t="s">
        <v>8474</v>
      </c>
    </row>
    <row r="3985" spans="1:25">
      <c r="A3985" t="s">
        <v>3305</v>
      </c>
      <c r="B3985" t="s">
        <v>3821</v>
      </c>
      <c r="C3985" t="s">
        <v>8726</v>
      </c>
      <c r="D3985" t="s">
        <v>3076</v>
      </c>
      <c r="E3985" t="s">
        <v>3077</v>
      </c>
      <c r="F3985" t="s">
        <v>8473</v>
      </c>
      <c r="G3985" t="s">
        <v>8474</v>
      </c>
      <c r="H3985" t="s">
        <v>292</v>
      </c>
      <c r="I3985" t="s">
        <v>293</v>
      </c>
      <c r="J3985" t="s">
        <v>246</v>
      </c>
      <c r="K3985" t="s">
        <v>3079</v>
      </c>
      <c r="L3985" t="s">
        <v>247</v>
      </c>
      <c r="M3985">
        <v>76365176</v>
      </c>
      <c r="N3985">
        <v>0</v>
      </c>
      <c r="O3985">
        <v>76365176</v>
      </c>
      <c r="P3985">
        <v>0</v>
      </c>
      <c r="Q3985" t="s">
        <v>8727</v>
      </c>
      <c r="R3985" t="s">
        <v>3305</v>
      </c>
      <c r="S3985" t="s">
        <v>6238</v>
      </c>
      <c r="T3985" t="s">
        <v>3085</v>
      </c>
      <c r="U3985" t="s">
        <v>8728</v>
      </c>
      <c r="V3985" t="s">
        <v>8729</v>
      </c>
      <c r="W3985" t="s">
        <v>3085</v>
      </c>
      <c r="X3985" t="str">
        <f t="shared" si="62"/>
        <v>Funcionamiento</v>
      </c>
      <c r="Y3985" t="s">
        <v>8474</v>
      </c>
    </row>
    <row r="3986" spans="1:25">
      <c r="A3986" t="s">
        <v>3305</v>
      </c>
      <c r="B3986" t="s">
        <v>3821</v>
      </c>
      <c r="C3986" t="s">
        <v>8726</v>
      </c>
      <c r="D3986" t="s">
        <v>3076</v>
      </c>
      <c r="E3986" t="s">
        <v>3077</v>
      </c>
      <c r="F3986" t="s">
        <v>8473</v>
      </c>
      <c r="G3986" t="s">
        <v>8474</v>
      </c>
      <c r="H3986" t="s">
        <v>312</v>
      </c>
      <c r="I3986" t="s">
        <v>3333</v>
      </c>
      <c r="J3986" t="s">
        <v>246</v>
      </c>
      <c r="K3986" t="s">
        <v>3079</v>
      </c>
      <c r="L3986" t="s">
        <v>247</v>
      </c>
      <c r="M3986">
        <v>2801057</v>
      </c>
      <c r="N3986">
        <v>0</v>
      </c>
      <c r="O3986">
        <v>2801057</v>
      </c>
      <c r="P3986">
        <v>0</v>
      </c>
      <c r="Q3986" t="s">
        <v>8727</v>
      </c>
      <c r="R3986" t="s">
        <v>3305</v>
      </c>
      <c r="S3986" t="s">
        <v>6238</v>
      </c>
      <c r="T3986" t="s">
        <v>3085</v>
      </c>
      <c r="U3986" t="s">
        <v>8728</v>
      </c>
      <c r="V3986" t="s">
        <v>8729</v>
      </c>
      <c r="W3986" t="s">
        <v>3085</v>
      </c>
      <c r="X3986" t="str">
        <f t="shared" si="62"/>
        <v>Funcionamiento</v>
      </c>
      <c r="Y3986" t="s">
        <v>8474</v>
      </c>
    </row>
    <row r="3987" spans="1:25">
      <c r="A3987" t="s">
        <v>3305</v>
      </c>
      <c r="B3987" t="s">
        <v>3821</v>
      </c>
      <c r="C3987" t="s">
        <v>8726</v>
      </c>
      <c r="D3987" t="s">
        <v>3076</v>
      </c>
      <c r="E3987" t="s">
        <v>3077</v>
      </c>
      <c r="F3987" t="s">
        <v>8473</v>
      </c>
      <c r="G3987" t="s">
        <v>8474</v>
      </c>
      <c r="H3987" t="s">
        <v>309</v>
      </c>
      <c r="I3987" t="s">
        <v>311</v>
      </c>
      <c r="J3987" t="s">
        <v>246</v>
      </c>
      <c r="K3987" t="s">
        <v>3079</v>
      </c>
      <c r="L3987" t="s">
        <v>247</v>
      </c>
      <c r="M3987">
        <v>2464529</v>
      </c>
      <c r="N3987">
        <v>0</v>
      </c>
      <c r="O3987">
        <v>2464529</v>
      </c>
      <c r="P3987">
        <v>0</v>
      </c>
      <c r="Q3987" t="s">
        <v>8727</v>
      </c>
      <c r="R3987" t="s">
        <v>3305</v>
      </c>
      <c r="S3987" t="s">
        <v>6238</v>
      </c>
      <c r="T3987" t="s">
        <v>3085</v>
      </c>
      <c r="U3987" t="s">
        <v>8728</v>
      </c>
      <c r="V3987" t="s">
        <v>8729</v>
      </c>
      <c r="W3987" t="s">
        <v>3085</v>
      </c>
      <c r="X3987" t="str">
        <f t="shared" si="62"/>
        <v>Funcionamiento</v>
      </c>
      <c r="Y3987" t="s">
        <v>8474</v>
      </c>
    </row>
    <row r="3988" spans="1:25">
      <c r="A3988" t="s">
        <v>3305</v>
      </c>
      <c r="B3988" t="s">
        <v>3821</v>
      </c>
      <c r="C3988" t="s">
        <v>8726</v>
      </c>
      <c r="D3988" t="s">
        <v>3076</v>
      </c>
      <c r="E3988" t="s">
        <v>3077</v>
      </c>
      <c r="F3988" t="s">
        <v>8473</v>
      </c>
      <c r="G3988" t="s">
        <v>8474</v>
      </c>
      <c r="H3988" t="s">
        <v>395</v>
      </c>
      <c r="I3988" t="s">
        <v>396</v>
      </c>
      <c r="J3988" t="s">
        <v>246</v>
      </c>
      <c r="K3988" t="s">
        <v>3079</v>
      </c>
      <c r="L3988" t="s">
        <v>247</v>
      </c>
      <c r="M3988">
        <v>295716</v>
      </c>
      <c r="N3988">
        <v>0</v>
      </c>
      <c r="O3988">
        <v>295716</v>
      </c>
      <c r="P3988">
        <v>0</v>
      </c>
      <c r="Q3988" t="s">
        <v>8727</v>
      </c>
      <c r="R3988" t="s">
        <v>3305</v>
      </c>
      <c r="S3988" t="s">
        <v>6238</v>
      </c>
      <c r="T3988" t="s">
        <v>3085</v>
      </c>
      <c r="U3988" t="s">
        <v>8728</v>
      </c>
      <c r="V3988" t="s">
        <v>8729</v>
      </c>
      <c r="W3988" t="s">
        <v>3085</v>
      </c>
      <c r="X3988" t="str">
        <f t="shared" si="62"/>
        <v>Funcionamiento</v>
      </c>
      <c r="Y3988" t="s">
        <v>8474</v>
      </c>
    </row>
    <row r="3989" spans="1:25">
      <c r="A3989" t="s">
        <v>3305</v>
      </c>
      <c r="B3989" t="s">
        <v>3821</v>
      </c>
      <c r="C3989" t="s">
        <v>8726</v>
      </c>
      <c r="D3989" t="s">
        <v>3076</v>
      </c>
      <c r="E3989" t="s">
        <v>3077</v>
      </c>
      <c r="F3989" t="s">
        <v>8473</v>
      </c>
      <c r="G3989" t="s">
        <v>8474</v>
      </c>
      <c r="H3989" t="s">
        <v>336</v>
      </c>
      <c r="I3989" t="s">
        <v>337</v>
      </c>
      <c r="J3989" t="s">
        <v>246</v>
      </c>
      <c r="K3989" t="s">
        <v>3079</v>
      </c>
      <c r="L3989" t="s">
        <v>247</v>
      </c>
      <c r="M3989">
        <v>2354967</v>
      </c>
      <c r="N3989">
        <v>0</v>
      </c>
      <c r="O3989">
        <v>2354967</v>
      </c>
      <c r="P3989">
        <v>0</v>
      </c>
      <c r="Q3989" t="s">
        <v>8727</v>
      </c>
      <c r="R3989" t="s">
        <v>3305</v>
      </c>
      <c r="S3989" t="s">
        <v>6238</v>
      </c>
      <c r="T3989" t="s">
        <v>3085</v>
      </c>
      <c r="U3989" t="s">
        <v>8728</v>
      </c>
      <c r="V3989" t="s">
        <v>8729</v>
      </c>
      <c r="W3989" t="s">
        <v>3085</v>
      </c>
      <c r="X3989" t="str">
        <f t="shared" si="62"/>
        <v>Funcionamiento</v>
      </c>
      <c r="Y3989" t="s">
        <v>8474</v>
      </c>
    </row>
    <row r="3990" spans="1:25">
      <c r="A3990" t="s">
        <v>3305</v>
      </c>
      <c r="B3990" t="s">
        <v>3821</v>
      </c>
      <c r="C3990" t="s">
        <v>8726</v>
      </c>
      <c r="D3990" t="s">
        <v>3076</v>
      </c>
      <c r="E3990" t="s">
        <v>3077</v>
      </c>
      <c r="F3990" t="s">
        <v>8473</v>
      </c>
      <c r="G3990" t="s">
        <v>8474</v>
      </c>
      <c r="H3990" t="s">
        <v>331</v>
      </c>
      <c r="I3990" t="s">
        <v>587</v>
      </c>
      <c r="J3990" t="s">
        <v>246</v>
      </c>
      <c r="K3990" t="s">
        <v>3079</v>
      </c>
      <c r="L3990" t="s">
        <v>247</v>
      </c>
      <c r="M3990">
        <v>3068756</v>
      </c>
      <c r="N3990">
        <v>0</v>
      </c>
      <c r="O3990">
        <v>3068756</v>
      </c>
      <c r="P3990">
        <v>0</v>
      </c>
      <c r="Q3990" t="s">
        <v>8727</v>
      </c>
      <c r="R3990" t="s">
        <v>3305</v>
      </c>
      <c r="S3990" t="s">
        <v>6238</v>
      </c>
      <c r="T3990" t="s">
        <v>3085</v>
      </c>
      <c r="U3990" t="s">
        <v>8728</v>
      </c>
      <c r="V3990" t="s">
        <v>8729</v>
      </c>
      <c r="W3990" t="s">
        <v>3085</v>
      </c>
      <c r="X3990" t="str">
        <f t="shared" si="62"/>
        <v>Funcionamiento</v>
      </c>
      <c r="Y3990" t="s">
        <v>8474</v>
      </c>
    </row>
    <row r="3991" spans="1:25">
      <c r="A3991" t="s">
        <v>3305</v>
      </c>
      <c r="B3991" t="s">
        <v>3821</v>
      </c>
      <c r="C3991" t="s">
        <v>8726</v>
      </c>
      <c r="D3991" t="s">
        <v>3076</v>
      </c>
      <c r="E3991" t="s">
        <v>3077</v>
      </c>
      <c r="F3991" t="s">
        <v>8473</v>
      </c>
      <c r="G3991" t="s">
        <v>8474</v>
      </c>
      <c r="H3991" t="s">
        <v>306</v>
      </c>
      <c r="I3991" t="s">
        <v>308</v>
      </c>
      <c r="J3991" t="s">
        <v>246</v>
      </c>
      <c r="K3991" t="s">
        <v>3079</v>
      </c>
      <c r="L3991" t="s">
        <v>247</v>
      </c>
      <c r="M3991">
        <v>113372347</v>
      </c>
      <c r="N3991">
        <v>0</v>
      </c>
      <c r="O3991">
        <v>113372347</v>
      </c>
      <c r="P3991">
        <v>0</v>
      </c>
      <c r="Q3991" t="s">
        <v>8727</v>
      </c>
      <c r="R3991" t="s">
        <v>3305</v>
      </c>
      <c r="S3991" t="s">
        <v>6238</v>
      </c>
      <c r="T3991" t="s">
        <v>3085</v>
      </c>
      <c r="U3991" t="s">
        <v>8728</v>
      </c>
      <c r="V3991" t="s">
        <v>8729</v>
      </c>
      <c r="W3991" t="s">
        <v>3085</v>
      </c>
      <c r="X3991" t="str">
        <f t="shared" si="62"/>
        <v>Funcionamiento</v>
      </c>
      <c r="Y3991" t="s">
        <v>8474</v>
      </c>
    </row>
    <row r="3992" spans="1:25">
      <c r="A3992" t="s">
        <v>3125</v>
      </c>
      <c r="B3992" t="s">
        <v>3821</v>
      </c>
      <c r="C3992" t="s">
        <v>8730</v>
      </c>
      <c r="D3992" t="s">
        <v>3076</v>
      </c>
      <c r="E3992" t="s">
        <v>3077</v>
      </c>
      <c r="F3992" t="s">
        <v>8473</v>
      </c>
      <c r="G3992" t="s">
        <v>8474</v>
      </c>
      <c r="H3992" t="s">
        <v>318</v>
      </c>
      <c r="I3992" t="s">
        <v>586</v>
      </c>
      <c r="J3992" t="s">
        <v>246</v>
      </c>
      <c r="K3992" t="s">
        <v>3079</v>
      </c>
      <c r="L3992" t="s">
        <v>247</v>
      </c>
      <c r="M3992">
        <v>3604300</v>
      </c>
      <c r="N3992">
        <v>0</v>
      </c>
      <c r="O3992">
        <v>3604300</v>
      </c>
      <c r="P3992">
        <v>0</v>
      </c>
      <c r="Q3992" t="s">
        <v>8731</v>
      </c>
      <c r="R3992" t="s">
        <v>3125</v>
      </c>
      <c r="S3992" t="s">
        <v>8732</v>
      </c>
      <c r="T3992" t="s">
        <v>3085</v>
      </c>
      <c r="U3992" t="s">
        <v>8733</v>
      </c>
      <c r="V3992" t="s">
        <v>8734</v>
      </c>
      <c r="W3992" t="s">
        <v>3085</v>
      </c>
      <c r="X3992" t="str">
        <f t="shared" si="62"/>
        <v>Funcionamiento</v>
      </c>
      <c r="Y3992" t="s">
        <v>8474</v>
      </c>
    </row>
    <row r="3993" spans="1:25">
      <c r="A3993" t="s">
        <v>3125</v>
      </c>
      <c r="B3993" t="s">
        <v>3821</v>
      </c>
      <c r="C3993" t="s">
        <v>8730</v>
      </c>
      <c r="D3993" t="s">
        <v>3076</v>
      </c>
      <c r="E3993" t="s">
        <v>3077</v>
      </c>
      <c r="F3993" t="s">
        <v>8473</v>
      </c>
      <c r="G3993" t="s">
        <v>8474</v>
      </c>
      <c r="H3993" t="s">
        <v>314</v>
      </c>
      <c r="I3993" t="s">
        <v>582</v>
      </c>
      <c r="J3993" t="s">
        <v>246</v>
      </c>
      <c r="K3993" t="s">
        <v>3079</v>
      </c>
      <c r="L3993" t="s">
        <v>247</v>
      </c>
      <c r="M3993">
        <v>9382200</v>
      </c>
      <c r="N3993">
        <v>0</v>
      </c>
      <c r="O3993">
        <v>9382200</v>
      </c>
      <c r="P3993">
        <v>0</v>
      </c>
      <c r="Q3993" t="s">
        <v>8731</v>
      </c>
      <c r="R3993" t="s">
        <v>3125</v>
      </c>
      <c r="S3993" t="s">
        <v>8732</v>
      </c>
      <c r="T3993" t="s">
        <v>3085</v>
      </c>
      <c r="U3993" t="s">
        <v>8733</v>
      </c>
      <c r="V3993" t="s">
        <v>8734</v>
      </c>
      <c r="W3993" t="s">
        <v>3085</v>
      </c>
      <c r="X3993" t="str">
        <f t="shared" si="62"/>
        <v>Funcionamiento</v>
      </c>
      <c r="Y3993" t="s">
        <v>8474</v>
      </c>
    </row>
    <row r="3994" spans="1:25">
      <c r="A3994" t="s">
        <v>3125</v>
      </c>
      <c r="B3994" t="s">
        <v>3821</v>
      </c>
      <c r="C3994" t="s">
        <v>8730</v>
      </c>
      <c r="D3994" t="s">
        <v>3076</v>
      </c>
      <c r="E3994" t="s">
        <v>3077</v>
      </c>
      <c r="F3994" t="s">
        <v>8473</v>
      </c>
      <c r="G3994" t="s">
        <v>8474</v>
      </c>
      <c r="H3994" t="s">
        <v>316</v>
      </c>
      <c r="I3994" t="s">
        <v>583</v>
      </c>
      <c r="J3994" t="s">
        <v>246</v>
      </c>
      <c r="K3994" t="s">
        <v>3079</v>
      </c>
      <c r="L3994" t="s">
        <v>247</v>
      </c>
      <c r="M3994">
        <v>6646300</v>
      </c>
      <c r="N3994">
        <v>0</v>
      </c>
      <c r="O3994">
        <v>6646300</v>
      </c>
      <c r="P3994">
        <v>0</v>
      </c>
      <c r="Q3994" t="s">
        <v>8731</v>
      </c>
      <c r="R3994" t="s">
        <v>3125</v>
      </c>
      <c r="S3994" t="s">
        <v>8732</v>
      </c>
      <c r="T3994" t="s">
        <v>3085</v>
      </c>
      <c r="U3994" t="s">
        <v>8733</v>
      </c>
      <c r="V3994" t="s">
        <v>8734</v>
      </c>
      <c r="W3994" t="s">
        <v>3085</v>
      </c>
      <c r="X3994" t="str">
        <f t="shared" si="62"/>
        <v>Funcionamiento</v>
      </c>
      <c r="Y3994" t="s">
        <v>8474</v>
      </c>
    </row>
    <row r="3995" spans="1:25">
      <c r="A3995" t="s">
        <v>3125</v>
      </c>
      <c r="B3995" t="s">
        <v>3821</v>
      </c>
      <c r="C3995" t="s">
        <v>8730</v>
      </c>
      <c r="D3995" t="s">
        <v>3076</v>
      </c>
      <c r="E3995" t="s">
        <v>3077</v>
      </c>
      <c r="F3995" t="s">
        <v>8473</v>
      </c>
      <c r="G3995" t="s">
        <v>8474</v>
      </c>
      <c r="H3995" t="s">
        <v>324</v>
      </c>
      <c r="I3995" t="s">
        <v>325</v>
      </c>
      <c r="J3995" t="s">
        <v>246</v>
      </c>
      <c r="K3995" t="s">
        <v>3079</v>
      </c>
      <c r="L3995" t="s">
        <v>247</v>
      </c>
      <c r="M3995">
        <v>1802800</v>
      </c>
      <c r="N3995">
        <v>0</v>
      </c>
      <c r="O3995">
        <v>1802800</v>
      </c>
      <c r="P3995">
        <v>0</v>
      </c>
      <c r="Q3995" t="s">
        <v>8731</v>
      </c>
      <c r="R3995" t="s">
        <v>3125</v>
      </c>
      <c r="S3995" t="s">
        <v>8732</v>
      </c>
      <c r="T3995" t="s">
        <v>3085</v>
      </c>
      <c r="U3995" t="s">
        <v>8733</v>
      </c>
      <c r="V3995" t="s">
        <v>8734</v>
      </c>
      <c r="W3995" t="s">
        <v>3085</v>
      </c>
      <c r="X3995" t="str">
        <f t="shared" si="62"/>
        <v>Funcionamiento</v>
      </c>
      <c r="Y3995" t="s">
        <v>8474</v>
      </c>
    </row>
    <row r="3996" spans="1:25">
      <c r="A3996" t="s">
        <v>3125</v>
      </c>
      <c r="B3996" t="s">
        <v>3821</v>
      </c>
      <c r="C3996" t="s">
        <v>8730</v>
      </c>
      <c r="D3996" t="s">
        <v>3076</v>
      </c>
      <c r="E3996" t="s">
        <v>3077</v>
      </c>
      <c r="F3996" t="s">
        <v>8473</v>
      </c>
      <c r="G3996" t="s">
        <v>8474</v>
      </c>
      <c r="H3996" t="s">
        <v>322</v>
      </c>
      <c r="I3996" t="s">
        <v>323</v>
      </c>
      <c r="J3996" t="s">
        <v>246</v>
      </c>
      <c r="K3996" t="s">
        <v>3079</v>
      </c>
      <c r="L3996" t="s">
        <v>247</v>
      </c>
      <c r="M3996">
        <v>2704300</v>
      </c>
      <c r="N3996">
        <v>0</v>
      </c>
      <c r="O3996">
        <v>2704300</v>
      </c>
      <c r="P3996">
        <v>0</v>
      </c>
      <c r="Q3996" t="s">
        <v>8731</v>
      </c>
      <c r="R3996" t="s">
        <v>3125</v>
      </c>
      <c r="S3996" t="s">
        <v>8732</v>
      </c>
      <c r="T3996" t="s">
        <v>3085</v>
      </c>
      <c r="U3996" t="s">
        <v>8733</v>
      </c>
      <c r="V3996" t="s">
        <v>8734</v>
      </c>
      <c r="W3996" t="s">
        <v>3085</v>
      </c>
      <c r="X3996" t="str">
        <f t="shared" si="62"/>
        <v>Funcionamiento</v>
      </c>
      <c r="Y3996" t="s">
        <v>8474</v>
      </c>
    </row>
    <row r="3997" spans="1:25">
      <c r="A3997" t="s">
        <v>3125</v>
      </c>
      <c r="B3997" t="s">
        <v>3821</v>
      </c>
      <c r="C3997" t="s">
        <v>8730</v>
      </c>
      <c r="D3997" t="s">
        <v>3076</v>
      </c>
      <c r="E3997" t="s">
        <v>3077</v>
      </c>
      <c r="F3997" t="s">
        <v>8473</v>
      </c>
      <c r="G3997" t="s">
        <v>8474</v>
      </c>
      <c r="H3997" t="s">
        <v>320</v>
      </c>
      <c r="I3997" t="s">
        <v>321</v>
      </c>
      <c r="J3997" t="s">
        <v>246</v>
      </c>
      <c r="K3997" t="s">
        <v>3079</v>
      </c>
      <c r="L3997" t="s">
        <v>247</v>
      </c>
      <c r="M3997">
        <v>1357900</v>
      </c>
      <c r="N3997">
        <v>0</v>
      </c>
      <c r="O3997">
        <v>1357900</v>
      </c>
      <c r="P3997">
        <v>0</v>
      </c>
      <c r="Q3997" t="s">
        <v>8731</v>
      </c>
      <c r="R3997" t="s">
        <v>3125</v>
      </c>
      <c r="S3997" t="s">
        <v>8732</v>
      </c>
      <c r="T3997" t="s">
        <v>3085</v>
      </c>
      <c r="U3997" t="s">
        <v>8733</v>
      </c>
      <c r="V3997" t="s">
        <v>8734</v>
      </c>
      <c r="W3997" t="s">
        <v>3085</v>
      </c>
      <c r="X3997" t="str">
        <f t="shared" si="62"/>
        <v>Funcionamiento</v>
      </c>
      <c r="Y3997" t="s">
        <v>8474</v>
      </c>
    </row>
    <row r="3998" spans="1:25">
      <c r="A3998" t="s">
        <v>3133</v>
      </c>
      <c r="B3998" t="s">
        <v>4979</v>
      </c>
      <c r="C3998" t="s">
        <v>8735</v>
      </c>
      <c r="D3998" t="s">
        <v>3076</v>
      </c>
      <c r="E3998" t="s">
        <v>3077</v>
      </c>
      <c r="F3998" t="s">
        <v>4481</v>
      </c>
      <c r="G3998" t="s">
        <v>8474</v>
      </c>
      <c r="H3998" t="s">
        <v>434</v>
      </c>
      <c r="I3998" t="s">
        <v>645</v>
      </c>
      <c r="J3998" t="s">
        <v>246</v>
      </c>
      <c r="K3998" t="s">
        <v>3079</v>
      </c>
      <c r="L3998" t="s">
        <v>247</v>
      </c>
      <c r="M3998">
        <v>5482077</v>
      </c>
      <c r="N3998">
        <v>-687593</v>
      </c>
      <c r="O3998">
        <v>4794484</v>
      </c>
      <c r="P3998">
        <v>0</v>
      </c>
      <c r="Q3998" t="s">
        <v>8736</v>
      </c>
      <c r="R3998" t="s">
        <v>3133</v>
      </c>
      <c r="S3998" t="s">
        <v>3791</v>
      </c>
      <c r="T3998" t="s">
        <v>5956</v>
      </c>
      <c r="U3998" t="s">
        <v>8737</v>
      </c>
      <c r="V3998" t="s">
        <v>8738</v>
      </c>
      <c r="W3998" t="s">
        <v>3161</v>
      </c>
      <c r="X3998" t="str">
        <f t="shared" si="62"/>
        <v>Inversión</v>
      </c>
      <c r="Y3998" t="s">
        <v>4484</v>
      </c>
    </row>
    <row r="3999" spans="1:25">
      <c r="A3999" t="s">
        <v>3438</v>
      </c>
      <c r="B3999" t="s">
        <v>4438</v>
      </c>
      <c r="C3999" t="s">
        <v>8739</v>
      </c>
      <c r="D3999" t="s">
        <v>3076</v>
      </c>
      <c r="E3999" t="s">
        <v>3077</v>
      </c>
      <c r="F3999" t="s">
        <v>8473</v>
      </c>
      <c r="G3999" t="s">
        <v>8474</v>
      </c>
      <c r="H3999" t="s">
        <v>294</v>
      </c>
      <c r="I3999" t="s">
        <v>296</v>
      </c>
      <c r="J3999" t="s">
        <v>246</v>
      </c>
      <c r="K3999" t="s">
        <v>3079</v>
      </c>
      <c r="L3999" t="s">
        <v>247</v>
      </c>
      <c r="M3999">
        <v>1910231</v>
      </c>
      <c r="N3999">
        <v>0</v>
      </c>
      <c r="O3999">
        <v>1910231</v>
      </c>
      <c r="P3999">
        <v>0</v>
      </c>
      <c r="Q3999" t="s">
        <v>5980</v>
      </c>
      <c r="R3999" t="s">
        <v>3438</v>
      </c>
      <c r="S3999" t="s">
        <v>8740</v>
      </c>
      <c r="T3999" t="s">
        <v>3085</v>
      </c>
      <c r="U3999" t="s">
        <v>8741</v>
      </c>
      <c r="V3999" t="s">
        <v>8742</v>
      </c>
      <c r="W3999" t="s">
        <v>3085</v>
      </c>
      <c r="X3999" t="str">
        <f t="shared" si="62"/>
        <v>Funcionamiento</v>
      </c>
      <c r="Y3999" t="s">
        <v>8474</v>
      </c>
    </row>
    <row r="4000" spans="1:25">
      <c r="A4000" t="s">
        <v>3438</v>
      </c>
      <c r="B4000" t="s">
        <v>4438</v>
      </c>
      <c r="C4000" t="s">
        <v>8739</v>
      </c>
      <c r="D4000" t="s">
        <v>3076</v>
      </c>
      <c r="E4000" t="s">
        <v>3077</v>
      </c>
      <c r="F4000" t="s">
        <v>8473</v>
      </c>
      <c r="G4000" t="s">
        <v>8474</v>
      </c>
      <c r="H4000" t="s">
        <v>395</v>
      </c>
      <c r="I4000" t="s">
        <v>396</v>
      </c>
      <c r="J4000" t="s">
        <v>246</v>
      </c>
      <c r="K4000" t="s">
        <v>3079</v>
      </c>
      <c r="L4000" t="s">
        <v>247</v>
      </c>
      <c r="M4000">
        <v>830278</v>
      </c>
      <c r="N4000">
        <v>0</v>
      </c>
      <c r="O4000">
        <v>830278</v>
      </c>
      <c r="P4000">
        <v>0</v>
      </c>
      <c r="Q4000" t="s">
        <v>5980</v>
      </c>
      <c r="R4000" t="s">
        <v>3438</v>
      </c>
      <c r="S4000" t="s">
        <v>8740</v>
      </c>
      <c r="T4000" t="s">
        <v>3085</v>
      </c>
      <c r="U4000" t="s">
        <v>8741</v>
      </c>
      <c r="V4000" t="s">
        <v>8742</v>
      </c>
      <c r="W4000" t="s">
        <v>3085</v>
      </c>
      <c r="X4000" t="str">
        <f t="shared" si="62"/>
        <v>Funcionamiento</v>
      </c>
      <c r="Y4000" t="s">
        <v>8474</v>
      </c>
    </row>
    <row r="4001" spans="1:25">
      <c r="A4001" t="s">
        <v>3438</v>
      </c>
      <c r="B4001" t="s">
        <v>4438</v>
      </c>
      <c r="C4001" t="s">
        <v>8739</v>
      </c>
      <c r="D4001" t="s">
        <v>3076</v>
      </c>
      <c r="E4001" t="s">
        <v>3077</v>
      </c>
      <c r="F4001" t="s">
        <v>8473</v>
      </c>
      <c r="G4001" t="s">
        <v>8474</v>
      </c>
      <c r="H4001" t="s">
        <v>333</v>
      </c>
      <c r="I4001" t="s">
        <v>335</v>
      </c>
      <c r="J4001" t="s">
        <v>246</v>
      </c>
      <c r="K4001" t="s">
        <v>3079</v>
      </c>
      <c r="L4001" t="s">
        <v>247</v>
      </c>
      <c r="M4001">
        <v>98364</v>
      </c>
      <c r="N4001">
        <v>0</v>
      </c>
      <c r="O4001">
        <v>98364</v>
      </c>
      <c r="P4001">
        <v>0</v>
      </c>
      <c r="Q4001" t="s">
        <v>5980</v>
      </c>
      <c r="R4001" t="s">
        <v>3438</v>
      </c>
      <c r="S4001" t="s">
        <v>8740</v>
      </c>
      <c r="T4001" t="s">
        <v>3085</v>
      </c>
      <c r="U4001" t="s">
        <v>8741</v>
      </c>
      <c r="V4001" t="s">
        <v>8742</v>
      </c>
      <c r="W4001" t="s">
        <v>3085</v>
      </c>
      <c r="X4001" t="str">
        <f t="shared" si="62"/>
        <v>Funcionamiento</v>
      </c>
      <c r="Y4001" t="s">
        <v>8474</v>
      </c>
    </row>
    <row r="4002" spans="1:25">
      <c r="A4002" t="s">
        <v>3438</v>
      </c>
      <c r="B4002" t="s">
        <v>4438</v>
      </c>
      <c r="C4002" t="s">
        <v>8739</v>
      </c>
      <c r="D4002" t="s">
        <v>3076</v>
      </c>
      <c r="E4002" t="s">
        <v>3077</v>
      </c>
      <c r="F4002" t="s">
        <v>8473</v>
      </c>
      <c r="G4002" t="s">
        <v>8474</v>
      </c>
      <c r="H4002" t="s">
        <v>303</v>
      </c>
      <c r="I4002" t="s">
        <v>305</v>
      </c>
      <c r="J4002" t="s">
        <v>246</v>
      </c>
      <c r="K4002" t="s">
        <v>3079</v>
      </c>
      <c r="L4002" t="s">
        <v>247</v>
      </c>
      <c r="M4002">
        <v>632231</v>
      </c>
      <c r="N4002">
        <v>0</v>
      </c>
      <c r="O4002">
        <v>632231</v>
      </c>
      <c r="P4002">
        <v>0</v>
      </c>
      <c r="Q4002" t="s">
        <v>5980</v>
      </c>
      <c r="R4002" t="s">
        <v>3438</v>
      </c>
      <c r="S4002" t="s">
        <v>8740</v>
      </c>
      <c r="T4002" t="s">
        <v>3085</v>
      </c>
      <c r="U4002" t="s">
        <v>8741</v>
      </c>
      <c r="V4002" t="s">
        <v>8742</v>
      </c>
      <c r="W4002" t="s">
        <v>3085</v>
      </c>
      <c r="X4002" t="str">
        <f t="shared" si="62"/>
        <v>Funcionamiento</v>
      </c>
      <c r="Y4002" t="s">
        <v>8474</v>
      </c>
    </row>
    <row r="4003" spans="1:25">
      <c r="A4003" t="s">
        <v>3438</v>
      </c>
      <c r="B4003" t="s">
        <v>4438</v>
      </c>
      <c r="C4003" t="s">
        <v>8739</v>
      </c>
      <c r="D4003" t="s">
        <v>3076</v>
      </c>
      <c r="E4003" t="s">
        <v>3077</v>
      </c>
      <c r="F4003" t="s">
        <v>8473</v>
      </c>
      <c r="G4003" t="s">
        <v>8474</v>
      </c>
      <c r="H4003" t="s">
        <v>309</v>
      </c>
      <c r="I4003" t="s">
        <v>311</v>
      </c>
      <c r="J4003" t="s">
        <v>246</v>
      </c>
      <c r="K4003" t="s">
        <v>3079</v>
      </c>
      <c r="L4003" t="s">
        <v>247</v>
      </c>
      <c r="M4003">
        <v>1389498</v>
      </c>
      <c r="N4003">
        <v>0</v>
      </c>
      <c r="O4003">
        <v>1389498</v>
      </c>
      <c r="P4003">
        <v>0</v>
      </c>
      <c r="Q4003" t="s">
        <v>5980</v>
      </c>
      <c r="R4003" t="s">
        <v>3438</v>
      </c>
      <c r="S4003" t="s">
        <v>8740</v>
      </c>
      <c r="T4003" t="s">
        <v>3085</v>
      </c>
      <c r="U4003" t="s">
        <v>8741</v>
      </c>
      <c r="V4003" t="s">
        <v>8742</v>
      </c>
      <c r="W4003" t="s">
        <v>3085</v>
      </c>
      <c r="X4003" t="str">
        <f t="shared" si="62"/>
        <v>Funcionamiento</v>
      </c>
      <c r="Y4003" t="s">
        <v>8474</v>
      </c>
    </row>
    <row r="4004" spans="1:25">
      <c r="A4004" t="s">
        <v>3438</v>
      </c>
      <c r="B4004" t="s">
        <v>4438</v>
      </c>
      <c r="C4004" t="s">
        <v>8739</v>
      </c>
      <c r="D4004" t="s">
        <v>3076</v>
      </c>
      <c r="E4004" t="s">
        <v>3077</v>
      </c>
      <c r="F4004" t="s">
        <v>8473</v>
      </c>
      <c r="G4004" t="s">
        <v>8474</v>
      </c>
      <c r="H4004" t="s">
        <v>331</v>
      </c>
      <c r="I4004" t="s">
        <v>587</v>
      </c>
      <c r="J4004" t="s">
        <v>246</v>
      </c>
      <c r="K4004" t="s">
        <v>3079</v>
      </c>
      <c r="L4004" t="s">
        <v>247</v>
      </c>
      <c r="M4004">
        <v>1296865</v>
      </c>
      <c r="N4004">
        <v>0</v>
      </c>
      <c r="O4004">
        <v>1296865</v>
      </c>
      <c r="P4004">
        <v>0</v>
      </c>
      <c r="Q4004" t="s">
        <v>5980</v>
      </c>
      <c r="R4004" t="s">
        <v>3438</v>
      </c>
      <c r="S4004" t="s">
        <v>8740</v>
      </c>
      <c r="T4004" t="s">
        <v>3085</v>
      </c>
      <c r="U4004" t="s">
        <v>8741</v>
      </c>
      <c r="V4004" t="s">
        <v>8742</v>
      </c>
      <c r="W4004" t="s">
        <v>3085</v>
      </c>
      <c r="X4004" t="str">
        <f t="shared" si="62"/>
        <v>Funcionamiento</v>
      </c>
      <c r="Y4004" t="s">
        <v>8474</v>
      </c>
    </row>
    <row r="4005" spans="1:25">
      <c r="A4005" t="s">
        <v>3438</v>
      </c>
      <c r="B4005" t="s">
        <v>4438</v>
      </c>
      <c r="C4005" t="s">
        <v>8739</v>
      </c>
      <c r="D4005" t="s">
        <v>3076</v>
      </c>
      <c r="E4005" t="s">
        <v>3077</v>
      </c>
      <c r="F4005" t="s">
        <v>8473</v>
      </c>
      <c r="G4005" t="s">
        <v>8474</v>
      </c>
      <c r="H4005" t="s">
        <v>336</v>
      </c>
      <c r="I4005" t="s">
        <v>337</v>
      </c>
      <c r="J4005" t="s">
        <v>246</v>
      </c>
      <c r="K4005" t="s">
        <v>3079</v>
      </c>
      <c r="L4005" t="s">
        <v>247</v>
      </c>
      <c r="M4005">
        <v>2354967</v>
      </c>
      <c r="N4005">
        <v>0</v>
      </c>
      <c r="O4005">
        <v>2354967</v>
      </c>
      <c r="P4005">
        <v>0</v>
      </c>
      <c r="Q4005" t="s">
        <v>5980</v>
      </c>
      <c r="R4005" t="s">
        <v>3438</v>
      </c>
      <c r="S4005" t="s">
        <v>8740</v>
      </c>
      <c r="T4005" t="s">
        <v>3085</v>
      </c>
      <c r="U4005" t="s">
        <v>8741</v>
      </c>
      <c r="V4005" t="s">
        <v>8742</v>
      </c>
      <c r="W4005" t="s">
        <v>3085</v>
      </c>
      <c r="X4005" t="str">
        <f t="shared" si="62"/>
        <v>Funcionamiento</v>
      </c>
      <c r="Y4005" t="s">
        <v>8474</v>
      </c>
    </row>
    <row r="4006" spans="1:25">
      <c r="A4006" t="s">
        <v>3438</v>
      </c>
      <c r="B4006" t="s">
        <v>4438</v>
      </c>
      <c r="C4006" t="s">
        <v>8739</v>
      </c>
      <c r="D4006" t="s">
        <v>3076</v>
      </c>
      <c r="E4006" t="s">
        <v>3077</v>
      </c>
      <c r="F4006" t="s">
        <v>8473</v>
      </c>
      <c r="G4006" t="s">
        <v>8474</v>
      </c>
      <c r="H4006" t="s">
        <v>292</v>
      </c>
      <c r="I4006" t="s">
        <v>293</v>
      </c>
      <c r="J4006" t="s">
        <v>246</v>
      </c>
      <c r="K4006" t="s">
        <v>3079</v>
      </c>
      <c r="L4006" t="s">
        <v>247</v>
      </c>
      <c r="M4006">
        <v>74235379</v>
      </c>
      <c r="N4006">
        <v>0</v>
      </c>
      <c r="O4006">
        <v>74235379</v>
      </c>
      <c r="P4006">
        <v>0</v>
      </c>
      <c r="Q4006" t="s">
        <v>5980</v>
      </c>
      <c r="R4006" t="s">
        <v>3438</v>
      </c>
      <c r="S4006" t="s">
        <v>8740</v>
      </c>
      <c r="T4006" t="s">
        <v>3085</v>
      </c>
      <c r="U4006" t="s">
        <v>8741</v>
      </c>
      <c r="V4006" t="s">
        <v>8742</v>
      </c>
      <c r="W4006" t="s">
        <v>3085</v>
      </c>
      <c r="X4006" t="str">
        <f t="shared" si="62"/>
        <v>Funcionamiento</v>
      </c>
      <c r="Y4006" t="s">
        <v>8474</v>
      </c>
    </row>
    <row r="4007" spans="1:25">
      <c r="A4007" t="s">
        <v>3438</v>
      </c>
      <c r="B4007" t="s">
        <v>4438</v>
      </c>
      <c r="C4007" t="s">
        <v>8739</v>
      </c>
      <c r="D4007" t="s">
        <v>3076</v>
      </c>
      <c r="E4007" t="s">
        <v>3077</v>
      </c>
      <c r="F4007" t="s">
        <v>8473</v>
      </c>
      <c r="G4007" t="s">
        <v>8474</v>
      </c>
      <c r="H4007" t="s">
        <v>312</v>
      </c>
      <c r="I4007" t="s">
        <v>3333</v>
      </c>
      <c r="J4007" t="s">
        <v>246</v>
      </c>
      <c r="K4007" t="s">
        <v>3079</v>
      </c>
      <c r="L4007" t="s">
        <v>247</v>
      </c>
      <c r="M4007">
        <v>2722202</v>
      </c>
      <c r="N4007">
        <v>0</v>
      </c>
      <c r="O4007">
        <v>2722202</v>
      </c>
      <c r="P4007">
        <v>0</v>
      </c>
      <c r="Q4007" t="s">
        <v>5980</v>
      </c>
      <c r="R4007" t="s">
        <v>3438</v>
      </c>
      <c r="S4007" t="s">
        <v>8740</v>
      </c>
      <c r="T4007" t="s">
        <v>3085</v>
      </c>
      <c r="U4007" t="s">
        <v>8741</v>
      </c>
      <c r="V4007" t="s">
        <v>8742</v>
      </c>
      <c r="W4007" t="s">
        <v>3085</v>
      </c>
      <c r="X4007" t="str">
        <f t="shared" si="62"/>
        <v>Funcionamiento</v>
      </c>
      <c r="Y4007" t="s">
        <v>8474</v>
      </c>
    </row>
    <row r="4008" spans="1:25">
      <c r="A4008" t="s">
        <v>3464</v>
      </c>
      <c r="B4008" t="s">
        <v>3862</v>
      </c>
      <c r="C4008" t="s">
        <v>8743</v>
      </c>
      <c r="D4008" t="s">
        <v>3076</v>
      </c>
      <c r="E4008" t="s">
        <v>3077</v>
      </c>
      <c r="F4008" t="s">
        <v>8473</v>
      </c>
      <c r="G4008" t="s">
        <v>8474</v>
      </c>
      <c r="H4008" t="s">
        <v>318</v>
      </c>
      <c r="I4008" t="s">
        <v>586</v>
      </c>
      <c r="J4008" t="s">
        <v>246</v>
      </c>
      <c r="K4008" t="s">
        <v>3079</v>
      </c>
      <c r="L4008" t="s">
        <v>247</v>
      </c>
      <c r="M4008">
        <v>4118000</v>
      </c>
      <c r="N4008">
        <v>0</v>
      </c>
      <c r="O4008">
        <v>4118000</v>
      </c>
      <c r="P4008">
        <v>0</v>
      </c>
      <c r="Q4008" t="s">
        <v>7981</v>
      </c>
      <c r="R4008" t="s">
        <v>3464</v>
      </c>
      <c r="S4008" t="s">
        <v>8744</v>
      </c>
      <c r="T4008" t="s">
        <v>3085</v>
      </c>
      <c r="U4008" t="s">
        <v>8745</v>
      </c>
      <c r="V4008" t="s">
        <v>8746</v>
      </c>
      <c r="W4008" t="s">
        <v>3085</v>
      </c>
      <c r="X4008" t="str">
        <f t="shared" si="62"/>
        <v>Funcionamiento</v>
      </c>
      <c r="Y4008" t="s">
        <v>8474</v>
      </c>
    </row>
    <row r="4009" spans="1:25">
      <c r="A4009" t="s">
        <v>3464</v>
      </c>
      <c r="B4009" t="s">
        <v>3862</v>
      </c>
      <c r="C4009" t="s">
        <v>8743</v>
      </c>
      <c r="D4009" t="s">
        <v>3076</v>
      </c>
      <c r="E4009" t="s">
        <v>3077</v>
      </c>
      <c r="F4009" t="s">
        <v>8473</v>
      </c>
      <c r="G4009" t="s">
        <v>8474</v>
      </c>
      <c r="H4009" t="s">
        <v>314</v>
      </c>
      <c r="I4009" t="s">
        <v>582</v>
      </c>
      <c r="J4009" t="s">
        <v>246</v>
      </c>
      <c r="K4009" t="s">
        <v>3079</v>
      </c>
      <c r="L4009" t="s">
        <v>247</v>
      </c>
      <c r="M4009">
        <v>17116575</v>
      </c>
      <c r="N4009">
        <v>0</v>
      </c>
      <c r="O4009">
        <v>17116575</v>
      </c>
      <c r="P4009">
        <v>0</v>
      </c>
      <c r="Q4009" t="s">
        <v>7981</v>
      </c>
      <c r="R4009" t="s">
        <v>3464</v>
      </c>
      <c r="S4009" t="s">
        <v>8744</v>
      </c>
      <c r="T4009" t="s">
        <v>3085</v>
      </c>
      <c r="U4009" t="s">
        <v>8745</v>
      </c>
      <c r="V4009" t="s">
        <v>8746</v>
      </c>
      <c r="W4009" t="s">
        <v>3085</v>
      </c>
      <c r="X4009" t="str">
        <f t="shared" si="62"/>
        <v>Funcionamiento</v>
      </c>
      <c r="Y4009" t="s">
        <v>8474</v>
      </c>
    </row>
    <row r="4010" spans="1:25">
      <c r="A4010" t="s">
        <v>3464</v>
      </c>
      <c r="B4010" t="s">
        <v>3862</v>
      </c>
      <c r="C4010" t="s">
        <v>8743</v>
      </c>
      <c r="D4010" t="s">
        <v>3076</v>
      </c>
      <c r="E4010" t="s">
        <v>3077</v>
      </c>
      <c r="F4010" t="s">
        <v>8473</v>
      </c>
      <c r="G4010" t="s">
        <v>8474</v>
      </c>
      <c r="H4010" t="s">
        <v>320</v>
      </c>
      <c r="I4010" t="s">
        <v>321</v>
      </c>
      <c r="J4010" t="s">
        <v>246</v>
      </c>
      <c r="K4010" t="s">
        <v>3079</v>
      </c>
      <c r="L4010" t="s">
        <v>247</v>
      </c>
      <c r="M4010">
        <v>1302200</v>
      </c>
      <c r="N4010">
        <v>0</v>
      </c>
      <c r="O4010">
        <v>1302200</v>
      </c>
      <c r="P4010">
        <v>0</v>
      </c>
      <c r="Q4010" t="s">
        <v>7981</v>
      </c>
      <c r="R4010" t="s">
        <v>3464</v>
      </c>
      <c r="S4010" t="s">
        <v>8744</v>
      </c>
      <c r="T4010" t="s">
        <v>3085</v>
      </c>
      <c r="U4010" t="s">
        <v>8745</v>
      </c>
      <c r="V4010" t="s">
        <v>8746</v>
      </c>
      <c r="W4010" t="s">
        <v>3085</v>
      </c>
      <c r="X4010" t="str">
        <f t="shared" si="62"/>
        <v>Funcionamiento</v>
      </c>
      <c r="Y4010" t="s">
        <v>8474</v>
      </c>
    </row>
    <row r="4011" spans="1:25">
      <c r="A4011" t="s">
        <v>3464</v>
      </c>
      <c r="B4011" t="s">
        <v>3862</v>
      </c>
      <c r="C4011" t="s">
        <v>8743</v>
      </c>
      <c r="D4011" t="s">
        <v>3076</v>
      </c>
      <c r="E4011" t="s">
        <v>3077</v>
      </c>
      <c r="F4011" t="s">
        <v>8473</v>
      </c>
      <c r="G4011" t="s">
        <v>8474</v>
      </c>
      <c r="H4011" t="s">
        <v>324</v>
      </c>
      <c r="I4011" t="s">
        <v>325</v>
      </c>
      <c r="J4011" t="s">
        <v>246</v>
      </c>
      <c r="K4011" t="s">
        <v>3079</v>
      </c>
      <c r="L4011" t="s">
        <v>247</v>
      </c>
      <c r="M4011">
        <v>2059700</v>
      </c>
      <c r="N4011">
        <v>0</v>
      </c>
      <c r="O4011">
        <v>2059700</v>
      </c>
      <c r="P4011">
        <v>0</v>
      </c>
      <c r="Q4011" t="s">
        <v>7981</v>
      </c>
      <c r="R4011" t="s">
        <v>3464</v>
      </c>
      <c r="S4011" t="s">
        <v>8744</v>
      </c>
      <c r="T4011" t="s">
        <v>3085</v>
      </c>
      <c r="U4011" t="s">
        <v>8745</v>
      </c>
      <c r="V4011" t="s">
        <v>8746</v>
      </c>
      <c r="W4011" t="s">
        <v>3085</v>
      </c>
      <c r="X4011" t="str">
        <f t="shared" si="62"/>
        <v>Funcionamiento</v>
      </c>
      <c r="Y4011" t="s">
        <v>8474</v>
      </c>
    </row>
    <row r="4012" spans="1:25">
      <c r="A4012" t="s">
        <v>3464</v>
      </c>
      <c r="B4012" t="s">
        <v>3862</v>
      </c>
      <c r="C4012" t="s">
        <v>8743</v>
      </c>
      <c r="D4012" t="s">
        <v>3076</v>
      </c>
      <c r="E4012" t="s">
        <v>3077</v>
      </c>
      <c r="F4012" t="s">
        <v>8473</v>
      </c>
      <c r="G4012" t="s">
        <v>8474</v>
      </c>
      <c r="H4012" t="s">
        <v>316</v>
      </c>
      <c r="I4012" t="s">
        <v>583</v>
      </c>
      <c r="J4012" t="s">
        <v>246</v>
      </c>
      <c r="K4012" t="s">
        <v>3079</v>
      </c>
      <c r="L4012" t="s">
        <v>247</v>
      </c>
      <c r="M4012">
        <v>6655600</v>
      </c>
      <c r="N4012">
        <v>0</v>
      </c>
      <c r="O4012">
        <v>6655600</v>
      </c>
      <c r="P4012">
        <v>0</v>
      </c>
      <c r="Q4012" t="s">
        <v>7981</v>
      </c>
      <c r="R4012" t="s">
        <v>3464</v>
      </c>
      <c r="S4012" t="s">
        <v>8744</v>
      </c>
      <c r="T4012" t="s">
        <v>3085</v>
      </c>
      <c r="U4012" t="s">
        <v>8745</v>
      </c>
      <c r="V4012" t="s">
        <v>8746</v>
      </c>
      <c r="W4012" t="s">
        <v>3085</v>
      </c>
      <c r="X4012" t="str">
        <f t="shared" si="62"/>
        <v>Funcionamiento</v>
      </c>
      <c r="Y4012" t="s">
        <v>8474</v>
      </c>
    </row>
    <row r="4013" spans="1:25">
      <c r="A4013" t="s">
        <v>3464</v>
      </c>
      <c r="B4013" t="s">
        <v>3862</v>
      </c>
      <c r="C4013" t="s">
        <v>8743</v>
      </c>
      <c r="D4013" t="s">
        <v>3076</v>
      </c>
      <c r="E4013" t="s">
        <v>3077</v>
      </c>
      <c r="F4013" t="s">
        <v>8473</v>
      </c>
      <c r="G4013" t="s">
        <v>8474</v>
      </c>
      <c r="H4013" t="s">
        <v>322</v>
      </c>
      <c r="I4013" t="s">
        <v>323</v>
      </c>
      <c r="J4013" t="s">
        <v>246</v>
      </c>
      <c r="K4013" t="s">
        <v>3079</v>
      </c>
      <c r="L4013" t="s">
        <v>247</v>
      </c>
      <c r="M4013">
        <v>3089200</v>
      </c>
      <c r="N4013">
        <v>0</v>
      </c>
      <c r="O4013">
        <v>3089200</v>
      </c>
      <c r="P4013">
        <v>0</v>
      </c>
      <c r="Q4013" t="s">
        <v>7981</v>
      </c>
      <c r="R4013" t="s">
        <v>3464</v>
      </c>
      <c r="S4013" t="s">
        <v>8744</v>
      </c>
      <c r="T4013" t="s">
        <v>3085</v>
      </c>
      <c r="U4013" t="s">
        <v>8745</v>
      </c>
      <c r="V4013" t="s">
        <v>8746</v>
      </c>
      <c r="W4013" t="s">
        <v>3085</v>
      </c>
      <c r="X4013" t="str">
        <f t="shared" si="62"/>
        <v>Funcionamiento</v>
      </c>
      <c r="Y4013" t="s">
        <v>8474</v>
      </c>
    </row>
    <row r="4014" spans="1:25">
      <c r="A4014" t="s">
        <v>3326</v>
      </c>
      <c r="B4014" t="s">
        <v>4139</v>
      </c>
      <c r="C4014" t="s">
        <v>8747</v>
      </c>
      <c r="D4014" t="s">
        <v>3076</v>
      </c>
      <c r="E4014" t="s">
        <v>3077</v>
      </c>
      <c r="F4014" t="s">
        <v>8473</v>
      </c>
      <c r="G4014" t="s">
        <v>8474</v>
      </c>
      <c r="H4014" t="s">
        <v>419</v>
      </c>
      <c r="I4014" t="s">
        <v>420</v>
      </c>
      <c r="J4014" t="s">
        <v>246</v>
      </c>
      <c r="K4014" t="s">
        <v>3079</v>
      </c>
      <c r="L4014" t="s">
        <v>247</v>
      </c>
      <c r="M4014">
        <v>420490</v>
      </c>
      <c r="N4014">
        <v>0</v>
      </c>
      <c r="O4014">
        <v>420490</v>
      </c>
      <c r="P4014">
        <v>0</v>
      </c>
      <c r="Q4014" t="s">
        <v>8748</v>
      </c>
      <c r="R4014" t="s">
        <v>3326</v>
      </c>
      <c r="S4014" t="s">
        <v>3818</v>
      </c>
      <c r="T4014" t="s">
        <v>4649</v>
      </c>
      <c r="U4014" t="s">
        <v>8749</v>
      </c>
      <c r="V4014" t="s">
        <v>8750</v>
      </c>
      <c r="W4014" t="s">
        <v>3085</v>
      </c>
      <c r="X4014" t="str">
        <f t="shared" si="62"/>
        <v>Funcionamiento</v>
      </c>
      <c r="Y4014" t="s">
        <v>8474</v>
      </c>
    </row>
    <row r="4015" spans="1:25">
      <c r="A4015" t="s">
        <v>3311</v>
      </c>
      <c r="B4015" t="s">
        <v>3882</v>
      </c>
      <c r="C4015" t="s">
        <v>8751</v>
      </c>
      <c r="D4015" t="s">
        <v>3076</v>
      </c>
      <c r="E4015" t="s">
        <v>3331</v>
      </c>
      <c r="F4015" t="s">
        <v>3234</v>
      </c>
      <c r="G4015" t="s">
        <v>8474</v>
      </c>
      <c r="H4015" t="s">
        <v>425</v>
      </c>
      <c r="I4015" t="s">
        <v>668</v>
      </c>
      <c r="J4015" t="s">
        <v>246</v>
      </c>
      <c r="K4015" t="s">
        <v>3079</v>
      </c>
      <c r="L4015" t="s">
        <v>247</v>
      </c>
      <c r="M4015">
        <v>9042236</v>
      </c>
      <c r="N4015">
        <v>-9042236</v>
      </c>
      <c r="O4015">
        <v>0</v>
      </c>
      <c r="P4015">
        <v>0</v>
      </c>
      <c r="Q4015" t="s">
        <v>8752</v>
      </c>
      <c r="R4015" t="s">
        <v>3311</v>
      </c>
      <c r="S4015" t="s">
        <v>3085</v>
      </c>
      <c r="T4015" t="s">
        <v>3085</v>
      </c>
      <c r="U4015" t="s">
        <v>3085</v>
      </c>
      <c r="V4015" t="s">
        <v>3085</v>
      </c>
      <c r="W4015" t="s">
        <v>3085</v>
      </c>
      <c r="X4015" t="str">
        <f t="shared" si="62"/>
        <v>Inversión</v>
      </c>
      <c r="Y4015" t="s">
        <v>3241</v>
      </c>
    </row>
    <row r="4016" spans="1:25">
      <c r="A4016" t="s">
        <v>3458</v>
      </c>
      <c r="B4016" t="s">
        <v>3888</v>
      </c>
      <c r="C4016" t="s">
        <v>8753</v>
      </c>
      <c r="D4016" t="s">
        <v>3076</v>
      </c>
      <c r="E4016" t="s">
        <v>3077</v>
      </c>
      <c r="F4016" t="s">
        <v>8473</v>
      </c>
      <c r="G4016" t="s">
        <v>8474</v>
      </c>
      <c r="H4016" t="s">
        <v>338</v>
      </c>
      <c r="I4016" t="s">
        <v>339</v>
      </c>
      <c r="J4016" t="s">
        <v>246</v>
      </c>
      <c r="K4016" t="s">
        <v>3079</v>
      </c>
      <c r="L4016" t="s">
        <v>247</v>
      </c>
      <c r="M4016">
        <v>6536000</v>
      </c>
      <c r="N4016">
        <v>1564000</v>
      </c>
      <c r="O4016">
        <v>8100000</v>
      </c>
      <c r="P4016">
        <v>0</v>
      </c>
      <c r="Q4016" t="s">
        <v>8754</v>
      </c>
      <c r="R4016" t="s">
        <v>3458</v>
      </c>
      <c r="S4016" t="s">
        <v>8755</v>
      </c>
      <c r="T4016" t="s">
        <v>8756</v>
      </c>
      <c r="U4016" t="s">
        <v>8757</v>
      </c>
      <c r="V4016" t="s">
        <v>8758</v>
      </c>
      <c r="W4016" t="s">
        <v>3085</v>
      </c>
      <c r="X4016" t="str">
        <f t="shared" si="62"/>
        <v>Funcionamiento</v>
      </c>
      <c r="Y4016" t="s">
        <v>8474</v>
      </c>
    </row>
    <row r="4017" spans="1:25">
      <c r="A4017" t="s">
        <v>3073</v>
      </c>
      <c r="B4017" t="s">
        <v>4151</v>
      </c>
      <c r="C4017" t="s">
        <v>8759</v>
      </c>
      <c r="D4017" t="s">
        <v>3076</v>
      </c>
      <c r="E4017" t="s">
        <v>3077</v>
      </c>
      <c r="F4017" t="s">
        <v>3234</v>
      </c>
      <c r="G4017" t="s">
        <v>3241</v>
      </c>
      <c r="H4017" t="s">
        <v>443</v>
      </c>
      <c r="I4017" t="s">
        <v>666</v>
      </c>
      <c r="J4017" t="s">
        <v>246</v>
      </c>
      <c r="K4017" t="s">
        <v>3079</v>
      </c>
      <c r="L4017" t="s">
        <v>247</v>
      </c>
      <c r="M4017">
        <v>340578011.88</v>
      </c>
      <c r="N4017">
        <v>0</v>
      </c>
      <c r="O4017">
        <v>340578011.88</v>
      </c>
      <c r="P4017">
        <v>0</v>
      </c>
      <c r="Q4017" t="s">
        <v>8760</v>
      </c>
      <c r="R4017" t="s">
        <v>3073</v>
      </c>
      <c r="S4017" t="s">
        <v>3073</v>
      </c>
      <c r="T4017" t="s">
        <v>8761</v>
      </c>
      <c r="U4017" t="s">
        <v>8762</v>
      </c>
      <c r="V4017" t="s">
        <v>8763</v>
      </c>
      <c r="W4017" t="s">
        <v>3085</v>
      </c>
      <c r="X4017" t="str">
        <f t="shared" si="62"/>
        <v>Inversión</v>
      </c>
      <c r="Y4017" t="s">
        <v>3241</v>
      </c>
    </row>
    <row r="4018" spans="1:25">
      <c r="A4018" t="s">
        <v>3086</v>
      </c>
      <c r="B4018" t="s">
        <v>4151</v>
      </c>
      <c r="C4018" t="s">
        <v>8764</v>
      </c>
      <c r="D4018" t="s">
        <v>3076</v>
      </c>
      <c r="E4018" t="s">
        <v>3077</v>
      </c>
      <c r="F4018" t="s">
        <v>3234</v>
      </c>
      <c r="G4018" t="s">
        <v>3241</v>
      </c>
      <c r="H4018" t="s">
        <v>613</v>
      </c>
      <c r="I4018" t="s">
        <v>614</v>
      </c>
      <c r="J4018" t="s">
        <v>246</v>
      </c>
      <c r="K4018" t="s">
        <v>3079</v>
      </c>
      <c r="L4018" t="s">
        <v>247</v>
      </c>
      <c r="M4018">
        <v>0</v>
      </c>
      <c r="N4018">
        <v>100185385.83</v>
      </c>
      <c r="O4018">
        <v>100185385.83</v>
      </c>
      <c r="P4018">
        <v>0</v>
      </c>
      <c r="Q4018" t="s">
        <v>8765</v>
      </c>
      <c r="R4018" t="s">
        <v>3086</v>
      </c>
      <c r="S4018" t="s">
        <v>3086</v>
      </c>
      <c r="T4018" t="s">
        <v>3320</v>
      </c>
      <c r="U4018" t="s">
        <v>8766</v>
      </c>
      <c r="V4018" t="s">
        <v>8767</v>
      </c>
      <c r="W4018" t="s">
        <v>3085</v>
      </c>
      <c r="X4018" t="str">
        <f t="shared" si="62"/>
        <v>Funcionamiento</v>
      </c>
      <c r="Y4018" t="s">
        <v>3241</v>
      </c>
    </row>
    <row r="4019" spans="1:25">
      <c r="A4019" t="s">
        <v>3086</v>
      </c>
      <c r="B4019" t="s">
        <v>4151</v>
      </c>
      <c r="C4019" t="s">
        <v>8764</v>
      </c>
      <c r="D4019" t="s">
        <v>3076</v>
      </c>
      <c r="E4019" t="s">
        <v>3077</v>
      </c>
      <c r="F4019" t="s">
        <v>3234</v>
      </c>
      <c r="G4019" t="s">
        <v>3241</v>
      </c>
      <c r="H4019" t="s">
        <v>607</v>
      </c>
      <c r="I4019" t="s">
        <v>608</v>
      </c>
      <c r="J4019" t="s">
        <v>246</v>
      </c>
      <c r="K4019" t="s">
        <v>3079</v>
      </c>
      <c r="L4019" t="s">
        <v>247</v>
      </c>
      <c r="M4019">
        <v>8800721.9199999999</v>
      </c>
      <c r="N4019">
        <v>1107722.83</v>
      </c>
      <c r="O4019">
        <v>9908444.75</v>
      </c>
      <c r="P4019">
        <v>0</v>
      </c>
      <c r="Q4019" t="s">
        <v>8765</v>
      </c>
      <c r="R4019" t="s">
        <v>3086</v>
      </c>
      <c r="S4019" t="s">
        <v>3086</v>
      </c>
      <c r="T4019" t="s">
        <v>3320</v>
      </c>
      <c r="U4019" t="s">
        <v>8766</v>
      </c>
      <c r="V4019" t="s">
        <v>8767</v>
      </c>
      <c r="W4019" t="s">
        <v>3085</v>
      </c>
      <c r="X4019" t="str">
        <f t="shared" si="62"/>
        <v>Funcionamiento</v>
      </c>
      <c r="Y4019" t="s">
        <v>3241</v>
      </c>
    </row>
    <row r="4020" spans="1:25">
      <c r="A4020" t="s">
        <v>3086</v>
      </c>
      <c r="B4020" t="s">
        <v>4151</v>
      </c>
      <c r="C4020" t="s">
        <v>8764</v>
      </c>
      <c r="D4020" t="s">
        <v>3076</v>
      </c>
      <c r="E4020" t="s">
        <v>3077</v>
      </c>
      <c r="F4020" t="s">
        <v>3234</v>
      </c>
      <c r="G4020" t="s">
        <v>3241</v>
      </c>
      <c r="H4020" t="s">
        <v>615</v>
      </c>
      <c r="I4020" t="s">
        <v>616</v>
      </c>
      <c r="J4020" t="s">
        <v>246</v>
      </c>
      <c r="K4020" t="s">
        <v>3079</v>
      </c>
      <c r="L4020" t="s">
        <v>247</v>
      </c>
      <c r="M4020">
        <v>88985077.219999999</v>
      </c>
      <c r="N4020">
        <v>-88985077.219999999</v>
      </c>
      <c r="O4020">
        <v>0</v>
      </c>
      <c r="P4020">
        <v>0</v>
      </c>
      <c r="Q4020" t="s">
        <v>8765</v>
      </c>
      <c r="R4020" t="s">
        <v>3086</v>
      </c>
      <c r="S4020" t="s">
        <v>3086</v>
      </c>
      <c r="T4020" t="s">
        <v>3320</v>
      </c>
      <c r="U4020" t="s">
        <v>8766</v>
      </c>
      <c r="V4020" t="s">
        <v>8767</v>
      </c>
      <c r="W4020" t="s">
        <v>3085</v>
      </c>
      <c r="X4020" t="str">
        <f t="shared" si="62"/>
        <v>Funcionamiento</v>
      </c>
      <c r="Y4020" t="s">
        <v>3241</v>
      </c>
    </row>
    <row r="4021" spans="1:25">
      <c r="A4021" t="s">
        <v>3093</v>
      </c>
      <c r="B4021" t="s">
        <v>4151</v>
      </c>
      <c r="C4021" t="s">
        <v>8768</v>
      </c>
      <c r="D4021" t="s">
        <v>3076</v>
      </c>
      <c r="E4021" t="s">
        <v>3077</v>
      </c>
      <c r="F4021" t="s">
        <v>3234</v>
      </c>
      <c r="G4021" t="s">
        <v>3241</v>
      </c>
      <c r="H4021" t="s">
        <v>615</v>
      </c>
      <c r="I4021" t="s">
        <v>616</v>
      </c>
      <c r="J4021" t="s">
        <v>246</v>
      </c>
      <c r="K4021" t="s">
        <v>3079</v>
      </c>
      <c r="L4021" t="s">
        <v>247</v>
      </c>
      <c r="M4021">
        <v>142629234.21000001</v>
      </c>
      <c r="N4021">
        <v>-142629234.21000001</v>
      </c>
      <c r="O4021">
        <v>0</v>
      </c>
      <c r="P4021">
        <v>0</v>
      </c>
      <c r="Q4021" t="s">
        <v>8765</v>
      </c>
      <c r="R4021" t="s">
        <v>3093</v>
      </c>
      <c r="S4021" t="s">
        <v>3093</v>
      </c>
      <c r="T4021" t="s">
        <v>8769</v>
      </c>
      <c r="U4021" t="s">
        <v>8770</v>
      </c>
      <c r="V4021" t="s">
        <v>8771</v>
      </c>
      <c r="W4021" t="s">
        <v>3085</v>
      </c>
      <c r="X4021" t="str">
        <f t="shared" si="62"/>
        <v>Funcionamiento</v>
      </c>
      <c r="Y4021" t="s">
        <v>3241</v>
      </c>
    </row>
    <row r="4022" spans="1:25">
      <c r="A4022" t="s">
        <v>3093</v>
      </c>
      <c r="B4022" t="s">
        <v>4151</v>
      </c>
      <c r="C4022" t="s">
        <v>8768</v>
      </c>
      <c r="D4022" t="s">
        <v>3076</v>
      </c>
      <c r="E4022" t="s">
        <v>3077</v>
      </c>
      <c r="F4022" t="s">
        <v>3234</v>
      </c>
      <c r="G4022" t="s">
        <v>3241</v>
      </c>
      <c r="H4022" t="s">
        <v>613</v>
      </c>
      <c r="I4022" t="s">
        <v>614</v>
      </c>
      <c r="J4022" t="s">
        <v>253</v>
      </c>
      <c r="K4022" t="s">
        <v>3115</v>
      </c>
      <c r="L4022" t="s">
        <v>247</v>
      </c>
      <c r="M4022">
        <v>0</v>
      </c>
      <c r="N4022">
        <v>0</v>
      </c>
      <c r="O4022">
        <v>0</v>
      </c>
      <c r="P4022">
        <v>0</v>
      </c>
      <c r="Q4022" t="s">
        <v>8765</v>
      </c>
      <c r="R4022" t="s">
        <v>3093</v>
      </c>
      <c r="S4022" t="s">
        <v>3093</v>
      </c>
      <c r="T4022" t="s">
        <v>8769</v>
      </c>
      <c r="U4022" t="s">
        <v>8770</v>
      </c>
      <c r="V4022" t="s">
        <v>8771</v>
      </c>
      <c r="W4022" t="s">
        <v>3085</v>
      </c>
      <c r="X4022" t="str">
        <f t="shared" si="62"/>
        <v>Funcionamiento</v>
      </c>
      <c r="Y4022" t="s">
        <v>3241</v>
      </c>
    </row>
    <row r="4023" spans="1:25">
      <c r="A4023" t="s">
        <v>3093</v>
      </c>
      <c r="B4023" t="s">
        <v>4151</v>
      </c>
      <c r="C4023" t="s">
        <v>8768</v>
      </c>
      <c r="D4023" t="s">
        <v>3076</v>
      </c>
      <c r="E4023" t="s">
        <v>3077</v>
      </c>
      <c r="F4023" t="s">
        <v>3234</v>
      </c>
      <c r="G4023" t="s">
        <v>3241</v>
      </c>
      <c r="H4023" t="s">
        <v>607</v>
      </c>
      <c r="I4023" t="s">
        <v>608</v>
      </c>
      <c r="J4023" t="s">
        <v>246</v>
      </c>
      <c r="K4023" t="s">
        <v>3079</v>
      </c>
      <c r="L4023" t="s">
        <v>247</v>
      </c>
      <c r="M4023">
        <v>14106188</v>
      </c>
      <c r="N4023">
        <v>1611236.08</v>
      </c>
      <c r="O4023">
        <v>15717424.08</v>
      </c>
      <c r="P4023">
        <v>0</v>
      </c>
      <c r="Q4023" t="s">
        <v>8765</v>
      </c>
      <c r="R4023" t="s">
        <v>3093</v>
      </c>
      <c r="S4023" t="s">
        <v>3093</v>
      </c>
      <c r="T4023" t="s">
        <v>8769</v>
      </c>
      <c r="U4023" t="s">
        <v>8770</v>
      </c>
      <c r="V4023" t="s">
        <v>8771</v>
      </c>
      <c r="W4023" t="s">
        <v>3085</v>
      </c>
      <c r="X4023" t="str">
        <f t="shared" si="62"/>
        <v>Funcionamiento</v>
      </c>
      <c r="Y4023" t="s">
        <v>3241</v>
      </c>
    </row>
    <row r="4024" spans="1:25">
      <c r="A4024" t="s">
        <v>3093</v>
      </c>
      <c r="B4024" t="s">
        <v>4151</v>
      </c>
      <c r="C4024" t="s">
        <v>8768</v>
      </c>
      <c r="D4024" t="s">
        <v>3076</v>
      </c>
      <c r="E4024" t="s">
        <v>3077</v>
      </c>
      <c r="F4024" t="s">
        <v>3234</v>
      </c>
      <c r="G4024" t="s">
        <v>3241</v>
      </c>
      <c r="H4024" t="s">
        <v>613</v>
      </c>
      <c r="I4024" t="s">
        <v>614</v>
      </c>
      <c r="J4024" t="s">
        <v>246</v>
      </c>
      <c r="K4024" t="s">
        <v>3079</v>
      </c>
      <c r="L4024" t="s">
        <v>247</v>
      </c>
      <c r="M4024">
        <v>0</v>
      </c>
      <c r="N4024">
        <v>158958821.78</v>
      </c>
      <c r="O4024">
        <v>158958821.78</v>
      </c>
      <c r="P4024">
        <v>0</v>
      </c>
      <c r="Q4024" t="s">
        <v>8765</v>
      </c>
      <c r="R4024" t="s">
        <v>3093</v>
      </c>
      <c r="S4024" t="s">
        <v>3093</v>
      </c>
      <c r="T4024" t="s">
        <v>8769</v>
      </c>
      <c r="U4024" t="s">
        <v>8770</v>
      </c>
      <c r="V4024" t="s">
        <v>8771</v>
      </c>
      <c r="W4024" t="s">
        <v>3085</v>
      </c>
      <c r="X4024" t="str">
        <f t="shared" si="62"/>
        <v>Funcionamiento</v>
      </c>
      <c r="Y4024" t="s">
        <v>3241</v>
      </c>
    </row>
    <row r="4025" spans="1:25">
      <c r="A4025" t="s">
        <v>3100</v>
      </c>
      <c r="B4025" t="s">
        <v>4151</v>
      </c>
      <c r="C4025" t="s">
        <v>8772</v>
      </c>
      <c r="D4025" t="s">
        <v>3076</v>
      </c>
      <c r="E4025" t="s">
        <v>3077</v>
      </c>
      <c r="F4025" t="s">
        <v>3234</v>
      </c>
      <c r="G4025" t="s">
        <v>3241</v>
      </c>
      <c r="H4025" t="s">
        <v>613</v>
      </c>
      <c r="I4025" t="s">
        <v>614</v>
      </c>
      <c r="J4025" t="s">
        <v>246</v>
      </c>
      <c r="K4025" t="s">
        <v>3079</v>
      </c>
      <c r="L4025" t="s">
        <v>247</v>
      </c>
      <c r="M4025">
        <v>0</v>
      </c>
      <c r="N4025">
        <v>9798324.0899999999</v>
      </c>
      <c r="O4025">
        <v>9798324.0899999999</v>
      </c>
      <c r="P4025">
        <v>0</v>
      </c>
      <c r="Q4025" t="s">
        <v>8765</v>
      </c>
      <c r="R4025" t="s">
        <v>3100</v>
      </c>
      <c r="S4025" t="s">
        <v>3100</v>
      </c>
      <c r="T4025" t="s">
        <v>8773</v>
      </c>
      <c r="U4025" t="s">
        <v>8774</v>
      </c>
      <c r="V4025" t="s">
        <v>8775</v>
      </c>
      <c r="W4025" t="s">
        <v>3085</v>
      </c>
      <c r="X4025" t="str">
        <f t="shared" si="62"/>
        <v>Funcionamiento</v>
      </c>
      <c r="Y4025" t="s">
        <v>3241</v>
      </c>
    </row>
    <row r="4026" spans="1:25">
      <c r="A4026" t="s">
        <v>3100</v>
      </c>
      <c r="B4026" t="s">
        <v>4151</v>
      </c>
      <c r="C4026" t="s">
        <v>8772</v>
      </c>
      <c r="D4026" t="s">
        <v>3076</v>
      </c>
      <c r="E4026" t="s">
        <v>3077</v>
      </c>
      <c r="F4026" t="s">
        <v>3234</v>
      </c>
      <c r="G4026" t="s">
        <v>3241</v>
      </c>
      <c r="H4026" t="s">
        <v>607</v>
      </c>
      <c r="I4026" t="s">
        <v>608</v>
      </c>
      <c r="J4026" t="s">
        <v>246</v>
      </c>
      <c r="K4026" t="s">
        <v>3079</v>
      </c>
      <c r="L4026" t="s">
        <v>247</v>
      </c>
      <c r="M4026">
        <v>969065.02</v>
      </c>
      <c r="N4026">
        <v>0</v>
      </c>
      <c r="O4026">
        <v>969065.02</v>
      </c>
      <c r="P4026">
        <v>0</v>
      </c>
      <c r="Q4026" t="s">
        <v>8765</v>
      </c>
      <c r="R4026" t="s">
        <v>3100</v>
      </c>
      <c r="S4026" t="s">
        <v>3100</v>
      </c>
      <c r="T4026" t="s">
        <v>8773</v>
      </c>
      <c r="U4026" t="s">
        <v>8774</v>
      </c>
      <c r="V4026" t="s">
        <v>8775</v>
      </c>
      <c r="W4026" t="s">
        <v>3085</v>
      </c>
      <c r="X4026" t="str">
        <f t="shared" si="62"/>
        <v>Funcionamiento</v>
      </c>
      <c r="Y4026" t="s">
        <v>3241</v>
      </c>
    </row>
    <row r="4027" spans="1:25">
      <c r="A4027" t="s">
        <v>3100</v>
      </c>
      <c r="B4027" t="s">
        <v>4151</v>
      </c>
      <c r="C4027" t="s">
        <v>8772</v>
      </c>
      <c r="D4027" t="s">
        <v>3076</v>
      </c>
      <c r="E4027" t="s">
        <v>3077</v>
      </c>
      <c r="F4027" t="s">
        <v>3234</v>
      </c>
      <c r="G4027" t="s">
        <v>3241</v>
      </c>
      <c r="H4027" t="s">
        <v>615</v>
      </c>
      <c r="I4027" t="s">
        <v>616</v>
      </c>
      <c r="J4027" t="s">
        <v>246</v>
      </c>
      <c r="K4027" t="s">
        <v>3079</v>
      </c>
      <c r="L4027" t="s">
        <v>247</v>
      </c>
      <c r="M4027">
        <v>9798324.0899999999</v>
      </c>
      <c r="N4027">
        <v>-9798324.0899999999</v>
      </c>
      <c r="O4027">
        <v>0</v>
      </c>
      <c r="P4027">
        <v>0</v>
      </c>
      <c r="Q4027" t="s">
        <v>8765</v>
      </c>
      <c r="R4027" t="s">
        <v>3100</v>
      </c>
      <c r="S4027" t="s">
        <v>3100</v>
      </c>
      <c r="T4027" t="s">
        <v>8773</v>
      </c>
      <c r="U4027" t="s">
        <v>8774</v>
      </c>
      <c r="V4027" t="s">
        <v>8775</v>
      </c>
      <c r="W4027" t="s">
        <v>3085</v>
      </c>
      <c r="X4027" t="str">
        <f t="shared" si="62"/>
        <v>Funcionamiento</v>
      </c>
      <c r="Y4027" t="s">
        <v>3241</v>
      </c>
    </row>
    <row r="4028" spans="1:25">
      <c r="A4028" t="s">
        <v>3107</v>
      </c>
      <c r="B4028" t="s">
        <v>4151</v>
      </c>
      <c r="C4028" t="s">
        <v>8776</v>
      </c>
      <c r="D4028" t="s">
        <v>3076</v>
      </c>
      <c r="E4028" t="s">
        <v>3077</v>
      </c>
      <c r="F4028" t="s">
        <v>3234</v>
      </c>
      <c r="G4028" t="s">
        <v>3241</v>
      </c>
      <c r="H4028" t="s">
        <v>613</v>
      </c>
      <c r="I4028" t="s">
        <v>614</v>
      </c>
      <c r="J4028" t="s">
        <v>246</v>
      </c>
      <c r="K4028" t="s">
        <v>3079</v>
      </c>
      <c r="L4028" t="s">
        <v>247</v>
      </c>
      <c r="M4028">
        <v>0</v>
      </c>
      <c r="N4028">
        <v>84870156.099999994</v>
      </c>
      <c r="O4028">
        <v>84870156.099999994</v>
      </c>
      <c r="P4028">
        <v>0</v>
      </c>
      <c r="Q4028" t="s">
        <v>8765</v>
      </c>
      <c r="R4028" t="s">
        <v>3107</v>
      </c>
      <c r="S4028" t="s">
        <v>3107</v>
      </c>
      <c r="T4028" t="s">
        <v>8777</v>
      </c>
      <c r="U4028" t="s">
        <v>8778</v>
      </c>
      <c r="V4028" t="s">
        <v>8779</v>
      </c>
      <c r="W4028" t="s">
        <v>3085</v>
      </c>
      <c r="X4028" t="str">
        <f t="shared" si="62"/>
        <v>Funcionamiento</v>
      </c>
      <c r="Y4028" t="s">
        <v>3241</v>
      </c>
    </row>
    <row r="4029" spans="1:25">
      <c r="A4029" t="s">
        <v>3107</v>
      </c>
      <c r="B4029" t="s">
        <v>4151</v>
      </c>
      <c r="C4029" t="s">
        <v>8776</v>
      </c>
      <c r="D4029" t="s">
        <v>3076</v>
      </c>
      <c r="E4029" t="s">
        <v>3077</v>
      </c>
      <c r="F4029" t="s">
        <v>3234</v>
      </c>
      <c r="G4029" t="s">
        <v>3241</v>
      </c>
      <c r="H4029" t="s">
        <v>615</v>
      </c>
      <c r="I4029" t="s">
        <v>616</v>
      </c>
      <c r="J4029" t="s">
        <v>246</v>
      </c>
      <c r="K4029" t="s">
        <v>3079</v>
      </c>
      <c r="L4029" t="s">
        <v>247</v>
      </c>
      <c r="M4029">
        <v>76278986.189999998</v>
      </c>
      <c r="N4029">
        <v>-76278986.189999998</v>
      </c>
      <c r="O4029">
        <v>0</v>
      </c>
      <c r="P4029">
        <v>0</v>
      </c>
      <c r="Q4029" t="s">
        <v>8765</v>
      </c>
      <c r="R4029" t="s">
        <v>3107</v>
      </c>
      <c r="S4029" t="s">
        <v>3107</v>
      </c>
      <c r="T4029" t="s">
        <v>8777</v>
      </c>
      <c r="U4029" t="s">
        <v>8778</v>
      </c>
      <c r="V4029" t="s">
        <v>8779</v>
      </c>
      <c r="W4029" t="s">
        <v>3085</v>
      </c>
      <c r="X4029" t="str">
        <f t="shared" si="62"/>
        <v>Funcionamiento</v>
      </c>
      <c r="Y4029" t="s">
        <v>3241</v>
      </c>
    </row>
    <row r="4030" spans="1:25">
      <c r="A4030" t="s">
        <v>3107</v>
      </c>
      <c r="B4030" t="s">
        <v>4151</v>
      </c>
      <c r="C4030" t="s">
        <v>8776</v>
      </c>
      <c r="D4030" t="s">
        <v>3076</v>
      </c>
      <c r="E4030" t="s">
        <v>3077</v>
      </c>
      <c r="F4030" t="s">
        <v>3234</v>
      </c>
      <c r="G4030" t="s">
        <v>3241</v>
      </c>
      <c r="H4030" t="s">
        <v>607</v>
      </c>
      <c r="I4030" t="s">
        <v>608</v>
      </c>
      <c r="J4030" t="s">
        <v>246</v>
      </c>
      <c r="K4030" t="s">
        <v>3079</v>
      </c>
      <c r="L4030" t="s">
        <v>247</v>
      </c>
      <c r="M4030">
        <v>7544075.5599999996</v>
      </c>
      <c r="N4030">
        <v>849246.09</v>
      </c>
      <c r="O4030">
        <v>8393321.6500000004</v>
      </c>
      <c r="P4030">
        <v>0</v>
      </c>
      <c r="Q4030" t="s">
        <v>8765</v>
      </c>
      <c r="R4030" t="s">
        <v>3107</v>
      </c>
      <c r="S4030" t="s">
        <v>3107</v>
      </c>
      <c r="T4030" t="s">
        <v>8777</v>
      </c>
      <c r="U4030" t="s">
        <v>8778</v>
      </c>
      <c r="V4030" t="s">
        <v>8779</v>
      </c>
      <c r="W4030" t="s">
        <v>3085</v>
      </c>
      <c r="X4030" t="str">
        <f t="shared" si="62"/>
        <v>Funcionamiento</v>
      </c>
      <c r="Y4030" t="s">
        <v>3241</v>
      </c>
    </row>
    <row r="4031" spans="1:25">
      <c r="A4031" t="s">
        <v>3111</v>
      </c>
      <c r="B4031" t="s">
        <v>4151</v>
      </c>
      <c r="C4031" t="s">
        <v>8780</v>
      </c>
      <c r="D4031" t="s">
        <v>3076</v>
      </c>
      <c r="E4031" t="s">
        <v>3077</v>
      </c>
      <c r="F4031" t="s">
        <v>3234</v>
      </c>
      <c r="G4031" t="s">
        <v>3241</v>
      </c>
      <c r="H4031" t="s">
        <v>615</v>
      </c>
      <c r="I4031" t="s">
        <v>616</v>
      </c>
      <c r="J4031" t="s">
        <v>246</v>
      </c>
      <c r="K4031" t="s">
        <v>3079</v>
      </c>
      <c r="L4031" t="s">
        <v>247</v>
      </c>
      <c r="M4031">
        <v>80539547.109999999</v>
      </c>
      <c r="N4031">
        <v>-80539547.109999999</v>
      </c>
      <c r="O4031">
        <v>0</v>
      </c>
      <c r="P4031">
        <v>0</v>
      </c>
      <c r="Q4031" t="s">
        <v>8765</v>
      </c>
      <c r="R4031" t="s">
        <v>3111</v>
      </c>
      <c r="S4031" t="s">
        <v>3111</v>
      </c>
      <c r="T4031" t="s">
        <v>6935</v>
      </c>
      <c r="U4031" t="s">
        <v>8781</v>
      </c>
      <c r="V4031" t="s">
        <v>8782</v>
      </c>
      <c r="W4031" t="s">
        <v>3085</v>
      </c>
      <c r="X4031" t="str">
        <f t="shared" si="62"/>
        <v>Funcionamiento</v>
      </c>
      <c r="Y4031" t="s">
        <v>3241</v>
      </c>
    </row>
    <row r="4032" spans="1:25">
      <c r="A4032" t="s">
        <v>3111</v>
      </c>
      <c r="B4032" t="s">
        <v>4151</v>
      </c>
      <c r="C4032" t="s">
        <v>8780</v>
      </c>
      <c r="D4032" t="s">
        <v>3076</v>
      </c>
      <c r="E4032" t="s">
        <v>3077</v>
      </c>
      <c r="F4032" t="s">
        <v>3234</v>
      </c>
      <c r="G4032" t="s">
        <v>3241</v>
      </c>
      <c r="H4032" t="s">
        <v>613</v>
      </c>
      <c r="I4032" t="s">
        <v>614</v>
      </c>
      <c r="J4032" t="s">
        <v>246</v>
      </c>
      <c r="K4032" t="s">
        <v>3079</v>
      </c>
      <c r="L4032" t="s">
        <v>247</v>
      </c>
      <c r="M4032">
        <v>0</v>
      </c>
      <c r="N4032">
        <v>87527179.680000007</v>
      </c>
      <c r="O4032">
        <v>87527179.680000007</v>
      </c>
      <c r="P4032">
        <v>0</v>
      </c>
      <c r="Q4032" t="s">
        <v>8765</v>
      </c>
      <c r="R4032" t="s">
        <v>3111</v>
      </c>
      <c r="S4032" t="s">
        <v>3111</v>
      </c>
      <c r="T4032" t="s">
        <v>6935</v>
      </c>
      <c r="U4032" t="s">
        <v>8781</v>
      </c>
      <c r="V4032" t="s">
        <v>8782</v>
      </c>
      <c r="W4032" t="s">
        <v>3085</v>
      </c>
      <c r="X4032" t="str">
        <f t="shared" si="62"/>
        <v>Funcionamiento</v>
      </c>
      <c r="Y4032" t="s">
        <v>3241</v>
      </c>
    </row>
    <row r="4033" spans="1:25">
      <c r="A4033" t="s">
        <v>3111</v>
      </c>
      <c r="B4033" t="s">
        <v>4151</v>
      </c>
      <c r="C4033" t="s">
        <v>8780</v>
      </c>
      <c r="D4033" t="s">
        <v>3076</v>
      </c>
      <c r="E4033" t="s">
        <v>3077</v>
      </c>
      <c r="F4033" t="s">
        <v>3234</v>
      </c>
      <c r="G4033" t="s">
        <v>3241</v>
      </c>
      <c r="H4033" t="s">
        <v>607</v>
      </c>
      <c r="I4033" t="s">
        <v>608</v>
      </c>
      <c r="J4033" t="s">
        <v>246</v>
      </c>
      <c r="K4033" t="s">
        <v>3079</v>
      </c>
      <c r="L4033" t="s">
        <v>247</v>
      </c>
      <c r="M4033">
        <v>7965449.71</v>
      </c>
      <c r="N4033">
        <v>690813.46</v>
      </c>
      <c r="O4033">
        <v>8656263.1699999999</v>
      </c>
      <c r="P4033">
        <v>0</v>
      </c>
      <c r="Q4033" t="s">
        <v>8765</v>
      </c>
      <c r="R4033" t="s">
        <v>3111</v>
      </c>
      <c r="S4033" t="s">
        <v>3111</v>
      </c>
      <c r="T4033" t="s">
        <v>6935</v>
      </c>
      <c r="U4033" t="s">
        <v>8781</v>
      </c>
      <c r="V4033" t="s">
        <v>8782</v>
      </c>
      <c r="W4033" t="s">
        <v>3085</v>
      </c>
      <c r="X4033" t="str">
        <f t="shared" si="62"/>
        <v>Funcionamiento</v>
      </c>
      <c r="Y4033" t="s">
        <v>3241</v>
      </c>
    </row>
    <row r="4034" spans="1:25">
      <c r="A4034" t="s">
        <v>3117</v>
      </c>
      <c r="B4034" t="s">
        <v>4151</v>
      </c>
      <c r="C4034" t="s">
        <v>8783</v>
      </c>
      <c r="D4034" t="s">
        <v>3076</v>
      </c>
      <c r="E4034" t="s">
        <v>3077</v>
      </c>
      <c r="F4034" t="s">
        <v>3234</v>
      </c>
      <c r="G4034" t="s">
        <v>3241</v>
      </c>
      <c r="H4034" t="s">
        <v>607</v>
      </c>
      <c r="I4034" t="s">
        <v>608</v>
      </c>
      <c r="J4034" t="s">
        <v>246</v>
      </c>
      <c r="K4034" t="s">
        <v>3079</v>
      </c>
      <c r="L4034" t="s">
        <v>247</v>
      </c>
      <c r="M4034">
        <v>4085372.15</v>
      </c>
      <c r="N4034">
        <v>457059.93</v>
      </c>
      <c r="O4034">
        <v>4542432.08</v>
      </c>
      <c r="P4034">
        <v>0</v>
      </c>
      <c r="Q4034" t="s">
        <v>8765</v>
      </c>
      <c r="R4034" t="s">
        <v>3117</v>
      </c>
      <c r="S4034" t="s">
        <v>3117</v>
      </c>
      <c r="T4034" t="s">
        <v>8784</v>
      </c>
      <c r="U4034" t="s">
        <v>8785</v>
      </c>
      <c r="V4034" t="s">
        <v>8786</v>
      </c>
      <c r="W4034" t="s">
        <v>3085</v>
      </c>
      <c r="X4034" t="str">
        <f t="shared" ref="X4034:X4097" si="63">IF(LEFT(H4034,1)="C","Inversión","Funcionamiento")</f>
        <v>Funcionamiento</v>
      </c>
      <c r="Y4034" t="s">
        <v>3241</v>
      </c>
    </row>
    <row r="4035" spans="1:25">
      <c r="A4035" t="s">
        <v>3117</v>
      </c>
      <c r="B4035" t="s">
        <v>4151</v>
      </c>
      <c r="C4035" t="s">
        <v>8783</v>
      </c>
      <c r="D4035" t="s">
        <v>3076</v>
      </c>
      <c r="E4035" t="s">
        <v>3077</v>
      </c>
      <c r="F4035" t="s">
        <v>3234</v>
      </c>
      <c r="G4035" t="s">
        <v>3241</v>
      </c>
      <c r="H4035" t="s">
        <v>613</v>
      </c>
      <c r="I4035" t="s">
        <v>614</v>
      </c>
      <c r="J4035" t="s">
        <v>246</v>
      </c>
      <c r="K4035" t="s">
        <v>3079</v>
      </c>
      <c r="L4035" t="s">
        <v>247</v>
      </c>
      <c r="M4035">
        <v>0</v>
      </c>
      <c r="N4035">
        <v>45948651.719999999</v>
      </c>
      <c r="O4035">
        <v>45948651.719999999</v>
      </c>
      <c r="P4035">
        <v>0</v>
      </c>
      <c r="Q4035" t="s">
        <v>8765</v>
      </c>
      <c r="R4035" t="s">
        <v>3117</v>
      </c>
      <c r="S4035" t="s">
        <v>3117</v>
      </c>
      <c r="T4035" t="s">
        <v>8784</v>
      </c>
      <c r="U4035" t="s">
        <v>8785</v>
      </c>
      <c r="V4035" t="s">
        <v>8786</v>
      </c>
      <c r="W4035" t="s">
        <v>3085</v>
      </c>
      <c r="X4035" t="str">
        <f t="shared" si="63"/>
        <v>Funcionamiento</v>
      </c>
      <c r="Y4035" t="s">
        <v>3241</v>
      </c>
    </row>
    <row r="4036" spans="1:25">
      <c r="A4036" t="s">
        <v>3117</v>
      </c>
      <c r="B4036" t="s">
        <v>4151</v>
      </c>
      <c r="C4036" t="s">
        <v>8783</v>
      </c>
      <c r="D4036" t="s">
        <v>3076</v>
      </c>
      <c r="E4036" t="s">
        <v>3077</v>
      </c>
      <c r="F4036" t="s">
        <v>3234</v>
      </c>
      <c r="G4036" t="s">
        <v>3241</v>
      </c>
      <c r="H4036" t="s">
        <v>615</v>
      </c>
      <c r="I4036" t="s">
        <v>616</v>
      </c>
      <c r="J4036" t="s">
        <v>246</v>
      </c>
      <c r="K4036" t="s">
        <v>3079</v>
      </c>
      <c r="L4036" t="s">
        <v>247</v>
      </c>
      <c r="M4036">
        <v>41307651.719999999</v>
      </c>
      <c r="N4036">
        <v>-41307651.719999999</v>
      </c>
      <c r="O4036">
        <v>0</v>
      </c>
      <c r="P4036">
        <v>0</v>
      </c>
      <c r="Q4036" t="s">
        <v>8765</v>
      </c>
      <c r="R4036" t="s">
        <v>3117</v>
      </c>
      <c r="S4036" t="s">
        <v>3117</v>
      </c>
      <c r="T4036" t="s">
        <v>8784</v>
      </c>
      <c r="U4036" t="s">
        <v>8785</v>
      </c>
      <c r="V4036" t="s">
        <v>8786</v>
      </c>
      <c r="W4036" t="s">
        <v>3085</v>
      </c>
      <c r="X4036" t="str">
        <f t="shared" si="63"/>
        <v>Funcionamiento</v>
      </c>
      <c r="Y4036" t="s">
        <v>3241</v>
      </c>
    </row>
    <row r="4037" spans="1:25">
      <c r="A4037" t="s">
        <v>3127</v>
      </c>
      <c r="B4037" t="s">
        <v>4151</v>
      </c>
      <c r="C4037" t="s">
        <v>8787</v>
      </c>
      <c r="D4037" t="s">
        <v>3076</v>
      </c>
      <c r="E4037" t="s">
        <v>3077</v>
      </c>
      <c r="F4037" t="s">
        <v>3234</v>
      </c>
      <c r="G4037" t="s">
        <v>3241</v>
      </c>
      <c r="H4037" t="s">
        <v>607</v>
      </c>
      <c r="I4037" t="s">
        <v>608</v>
      </c>
      <c r="J4037" t="s">
        <v>246</v>
      </c>
      <c r="K4037" t="s">
        <v>3079</v>
      </c>
      <c r="L4037" t="s">
        <v>247</v>
      </c>
      <c r="M4037">
        <v>12714631.74</v>
      </c>
      <c r="N4037">
        <v>1433580.36</v>
      </c>
      <c r="O4037">
        <v>14148212.1</v>
      </c>
      <c r="P4037">
        <v>0</v>
      </c>
      <c r="Q4037" t="s">
        <v>8765</v>
      </c>
      <c r="R4037" t="s">
        <v>3127</v>
      </c>
      <c r="S4037" t="s">
        <v>3127</v>
      </c>
      <c r="T4037" t="s">
        <v>8788</v>
      </c>
      <c r="U4037" t="s">
        <v>8789</v>
      </c>
      <c r="V4037" t="s">
        <v>8790</v>
      </c>
      <c r="W4037" t="s">
        <v>3085</v>
      </c>
      <c r="X4037" t="str">
        <f t="shared" si="63"/>
        <v>Funcionamiento</v>
      </c>
      <c r="Y4037" t="s">
        <v>3241</v>
      </c>
    </row>
    <row r="4038" spans="1:25">
      <c r="A4038" t="s">
        <v>3127</v>
      </c>
      <c r="B4038" t="s">
        <v>4151</v>
      </c>
      <c r="C4038" t="s">
        <v>8787</v>
      </c>
      <c r="D4038" t="s">
        <v>3076</v>
      </c>
      <c r="E4038" t="s">
        <v>3077</v>
      </c>
      <c r="F4038" t="s">
        <v>3234</v>
      </c>
      <c r="G4038" t="s">
        <v>3241</v>
      </c>
      <c r="H4038" t="s">
        <v>615</v>
      </c>
      <c r="I4038" t="s">
        <v>616</v>
      </c>
      <c r="J4038" t="s">
        <v>246</v>
      </c>
      <c r="K4038" t="s">
        <v>3079</v>
      </c>
      <c r="L4038" t="s">
        <v>247</v>
      </c>
      <c r="M4038">
        <v>128559054.20999999</v>
      </c>
      <c r="N4038">
        <v>-128559054.20999999</v>
      </c>
      <c r="O4038">
        <v>0</v>
      </c>
      <c r="P4038">
        <v>0</v>
      </c>
      <c r="Q4038" t="s">
        <v>8765</v>
      </c>
      <c r="R4038" t="s">
        <v>3127</v>
      </c>
      <c r="S4038" t="s">
        <v>3127</v>
      </c>
      <c r="T4038" t="s">
        <v>8788</v>
      </c>
      <c r="U4038" t="s">
        <v>8789</v>
      </c>
      <c r="V4038" t="s">
        <v>8790</v>
      </c>
      <c r="W4038" t="s">
        <v>3085</v>
      </c>
      <c r="X4038" t="str">
        <f t="shared" si="63"/>
        <v>Funcionamiento</v>
      </c>
      <c r="Y4038" t="s">
        <v>3241</v>
      </c>
    </row>
    <row r="4039" spans="1:25">
      <c r="A4039" t="s">
        <v>3127</v>
      </c>
      <c r="B4039" t="s">
        <v>4151</v>
      </c>
      <c r="C4039" t="s">
        <v>8787</v>
      </c>
      <c r="D4039" t="s">
        <v>3076</v>
      </c>
      <c r="E4039" t="s">
        <v>3077</v>
      </c>
      <c r="F4039" t="s">
        <v>3234</v>
      </c>
      <c r="G4039" t="s">
        <v>3241</v>
      </c>
      <c r="H4039" t="s">
        <v>613</v>
      </c>
      <c r="I4039" t="s">
        <v>614</v>
      </c>
      <c r="J4039" t="s">
        <v>246</v>
      </c>
      <c r="K4039" t="s">
        <v>3079</v>
      </c>
      <c r="L4039" t="s">
        <v>247</v>
      </c>
      <c r="M4039">
        <v>0</v>
      </c>
      <c r="N4039">
        <v>143059617.56</v>
      </c>
      <c r="O4039">
        <v>143059617.56</v>
      </c>
      <c r="P4039">
        <v>0</v>
      </c>
      <c r="Q4039" t="s">
        <v>8765</v>
      </c>
      <c r="R4039" t="s">
        <v>3127</v>
      </c>
      <c r="S4039" t="s">
        <v>3127</v>
      </c>
      <c r="T4039" t="s">
        <v>8788</v>
      </c>
      <c r="U4039" t="s">
        <v>8789</v>
      </c>
      <c r="V4039" t="s">
        <v>8790</v>
      </c>
      <c r="W4039" t="s">
        <v>3085</v>
      </c>
      <c r="X4039" t="str">
        <f t="shared" si="63"/>
        <v>Funcionamiento</v>
      </c>
      <c r="Y4039" t="s">
        <v>3241</v>
      </c>
    </row>
    <row r="4040" spans="1:25">
      <c r="A4040" t="s">
        <v>3124</v>
      </c>
      <c r="B4040" t="s">
        <v>4151</v>
      </c>
      <c r="C4040" t="s">
        <v>8791</v>
      </c>
      <c r="D4040" t="s">
        <v>3076</v>
      </c>
      <c r="E4040" t="s">
        <v>3077</v>
      </c>
      <c r="F4040" t="s">
        <v>3234</v>
      </c>
      <c r="G4040" t="s">
        <v>3241</v>
      </c>
      <c r="H4040" t="s">
        <v>607</v>
      </c>
      <c r="I4040" t="s">
        <v>608</v>
      </c>
      <c r="J4040" t="s">
        <v>246</v>
      </c>
      <c r="K4040" t="s">
        <v>3079</v>
      </c>
      <c r="L4040" t="s">
        <v>247</v>
      </c>
      <c r="M4040">
        <v>10913143.1</v>
      </c>
      <c r="N4040">
        <v>1067419.97</v>
      </c>
      <c r="O4040">
        <v>11980563.07</v>
      </c>
      <c r="P4040">
        <v>0</v>
      </c>
      <c r="Q4040" t="s">
        <v>8765</v>
      </c>
      <c r="R4040" t="s">
        <v>3124</v>
      </c>
      <c r="S4040" t="s">
        <v>3124</v>
      </c>
      <c r="T4040" t="s">
        <v>8792</v>
      </c>
      <c r="U4040" t="s">
        <v>8793</v>
      </c>
      <c r="V4040" t="s">
        <v>8794</v>
      </c>
      <c r="W4040" t="s">
        <v>3085</v>
      </c>
      <c r="X4040" t="str">
        <f t="shared" si="63"/>
        <v>Funcionamiento</v>
      </c>
      <c r="Y4040" t="s">
        <v>3241</v>
      </c>
    </row>
    <row r="4041" spans="1:25">
      <c r="A4041" t="s">
        <v>3124</v>
      </c>
      <c r="B4041" t="s">
        <v>4151</v>
      </c>
      <c r="C4041" t="s">
        <v>8791</v>
      </c>
      <c r="D4041" t="s">
        <v>3076</v>
      </c>
      <c r="E4041" t="s">
        <v>3077</v>
      </c>
      <c r="F4041" t="s">
        <v>3234</v>
      </c>
      <c r="G4041" t="s">
        <v>3241</v>
      </c>
      <c r="H4041" t="s">
        <v>613</v>
      </c>
      <c r="I4041" t="s">
        <v>614</v>
      </c>
      <c r="J4041" t="s">
        <v>246</v>
      </c>
      <c r="K4041" t="s">
        <v>3079</v>
      </c>
      <c r="L4041" t="s">
        <v>247</v>
      </c>
      <c r="M4041">
        <v>0</v>
      </c>
      <c r="N4041">
        <v>121156927.64</v>
      </c>
      <c r="O4041">
        <v>121156927.64</v>
      </c>
      <c r="P4041">
        <v>0</v>
      </c>
      <c r="Q4041" t="s">
        <v>8765</v>
      </c>
      <c r="R4041" t="s">
        <v>3124</v>
      </c>
      <c r="S4041" t="s">
        <v>3124</v>
      </c>
      <c r="T4041" t="s">
        <v>8792</v>
      </c>
      <c r="U4041" t="s">
        <v>8793</v>
      </c>
      <c r="V4041" t="s">
        <v>8794</v>
      </c>
      <c r="W4041" t="s">
        <v>3085</v>
      </c>
      <c r="X4041" t="str">
        <f t="shared" si="63"/>
        <v>Funcionamiento</v>
      </c>
      <c r="Y4041" t="s">
        <v>3241</v>
      </c>
    </row>
    <row r="4042" spans="1:25">
      <c r="A4042" t="s">
        <v>3124</v>
      </c>
      <c r="B4042" t="s">
        <v>4151</v>
      </c>
      <c r="C4042" t="s">
        <v>8791</v>
      </c>
      <c r="D4042" t="s">
        <v>3076</v>
      </c>
      <c r="E4042" t="s">
        <v>3077</v>
      </c>
      <c r="F4042" t="s">
        <v>3234</v>
      </c>
      <c r="G4042" t="s">
        <v>3241</v>
      </c>
      <c r="H4042" t="s">
        <v>615</v>
      </c>
      <c r="I4042" t="s">
        <v>616</v>
      </c>
      <c r="J4042" t="s">
        <v>246</v>
      </c>
      <c r="K4042" t="s">
        <v>3079</v>
      </c>
      <c r="L4042" t="s">
        <v>247</v>
      </c>
      <c r="M4042">
        <v>110344002.51000001</v>
      </c>
      <c r="N4042">
        <v>-110344002.51000001</v>
      </c>
      <c r="O4042">
        <v>0</v>
      </c>
      <c r="P4042">
        <v>0</v>
      </c>
      <c r="Q4042" t="s">
        <v>8765</v>
      </c>
      <c r="R4042" t="s">
        <v>3124</v>
      </c>
      <c r="S4042" t="s">
        <v>3124</v>
      </c>
      <c r="T4042" t="s">
        <v>8792</v>
      </c>
      <c r="U4042" t="s">
        <v>8793</v>
      </c>
      <c r="V4042" t="s">
        <v>8794</v>
      </c>
      <c r="W4042" t="s">
        <v>3085</v>
      </c>
      <c r="X4042" t="str">
        <f t="shared" si="63"/>
        <v>Funcionamiento</v>
      </c>
      <c r="Y4042" t="s">
        <v>3241</v>
      </c>
    </row>
    <row r="4043" spans="1:25">
      <c r="A4043" t="s">
        <v>3132</v>
      </c>
      <c r="B4043" t="s">
        <v>4151</v>
      </c>
      <c r="C4043" t="s">
        <v>8795</v>
      </c>
      <c r="D4043" t="s">
        <v>3076</v>
      </c>
      <c r="E4043" t="s">
        <v>3077</v>
      </c>
      <c r="F4043" t="s">
        <v>3234</v>
      </c>
      <c r="G4043" t="s">
        <v>3241</v>
      </c>
      <c r="H4043" t="s">
        <v>607</v>
      </c>
      <c r="I4043" t="s">
        <v>608</v>
      </c>
      <c r="J4043" t="s">
        <v>246</v>
      </c>
      <c r="K4043" t="s">
        <v>3079</v>
      </c>
      <c r="L4043" t="s">
        <v>247</v>
      </c>
      <c r="M4043">
        <v>11278456.85</v>
      </c>
      <c r="N4043">
        <v>1204708.07</v>
      </c>
      <c r="O4043">
        <v>12483164.92</v>
      </c>
      <c r="P4043">
        <v>0</v>
      </c>
      <c r="Q4043" t="s">
        <v>8765</v>
      </c>
      <c r="R4043" t="s">
        <v>3132</v>
      </c>
      <c r="S4043" t="s">
        <v>3132</v>
      </c>
      <c r="T4043" t="s">
        <v>8796</v>
      </c>
      <c r="U4043" t="s">
        <v>8797</v>
      </c>
      <c r="V4043" t="s">
        <v>8798</v>
      </c>
      <c r="W4043" t="s">
        <v>3085</v>
      </c>
      <c r="X4043" t="str">
        <f t="shared" si="63"/>
        <v>Funcionamiento</v>
      </c>
      <c r="Y4043" t="s">
        <v>3241</v>
      </c>
    </row>
    <row r="4044" spans="1:25">
      <c r="A4044" t="s">
        <v>3132</v>
      </c>
      <c r="B4044" t="s">
        <v>4151</v>
      </c>
      <c r="C4044" t="s">
        <v>8795</v>
      </c>
      <c r="D4044" t="s">
        <v>3076</v>
      </c>
      <c r="E4044" t="s">
        <v>3077</v>
      </c>
      <c r="F4044" t="s">
        <v>3234</v>
      </c>
      <c r="G4044" t="s">
        <v>3241</v>
      </c>
      <c r="H4044" t="s">
        <v>613</v>
      </c>
      <c r="I4044" t="s">
        <v>614</v>
      </c>
      <c r="J4044" t="s">
        <v>246</v>
      </c>
      <c r="K4044" t="s">
        <v>3079</v>
      </c>
      <c r="L4044" t="s">
        <v>247</v>
      </c>
      <c r="M4044">
        <v>0</v>
      </c>
      <c r="N4044">
        <v>126243358.52</v>
      </c>
      <c r="O4044">
        <v>126243358.52</v>
      </c>
      <c r="P4044">
        <v>0</v>
      </c>
      <c r="Q4044" t="s">
        <v>8765</v>
      </c>
      <c r="R4044" t="s">
        <v>3132</v>
      </c>
      <c r="S4044" t="s">
        <v>3132</v>
      </c>
      <c r="T4044" t="s">
        <v>8796</v>
      </c>
      <c r="U4044" t="s">
        <v>8797</v>
      </c>
      <c r="V4044" t="s">
        <v>8798</v>
      </c>
      <c r="W4044" t="s">
        <v>3085</v>
      </c>
      <c r="X4044" t="str">
        <f t="shared" si="63"/>
        <v>Funcionamiento</v>
      </c>
      <c r="Y4044" t="s">
        <v>3241</v>
      </c>
    </row>
    <row r="4045" spans="1:25">
      <c r="A4045" t="s">
        <v>3132</v>
      </c>
      <c r="B4045" t="s">
        <v>4151</v>
      </c>
      <c r="C4045" t="s">
        <v>8795</v>
      </c>
      <c r="D4045" t="s">
        <v>3076</v>
      </c>
      <c r="E4045" t="s">
        <v>3077</v>
      </c>
      <c r="F4045" t="s">
        <v>3234</v>
      </c>
      <c r="G4045" t="s">
        <v>3241</v>
      </c>
      <c r="H4045" t="s">
        <v>615</v>
      </c>
      <c r="I4045" t="s">
        <v>616</v>
      </c>
      <c r="J4045" t="s">
        <v>246</v>
      </c>
      <c r="K4045" t="s">
        <v>3079</v>
      </c>
      <c r="L4045" t="s">
        <v>247</v>
      </c>
      <c r="M4045">
        <v>114037730.42</v>
      </c>
      <c r="N4045">
        <v>-114037730.42</v>
      </c>
      <c r="O4045">
        <v>0</v>
      </c>
      <c r="P4045">
        <v>0</v>
      </c>
      <c r="Q4045" t="s">
        <v>8765</v>
      </c>
      <c r="R4045" t="s">
        <v>3132</v>
      </c>
      <c r="S4045" t="s">
        <v>3132</v>
      </c>
      <c r="T4045" t="s">
        <v>8796</v>
      </c>
      <c r="U4045" t="s">
        <v>8797</v>
      </c>
      <c r="V4045" t="s">
        <v>8798</v>
      </c>
      <c r="W4045" t="s">
        <v>3085</v>
      </c>
      <c r="X4045" t="str">
        <f t="shared" si="63"/>
        <v>Funcionamiento</v>
      </c>
      <c r="Y4045" t="s">
        <v>3241</v>
      </c>
    </row>
    <row r="4046" spans="1:25">
      <c r="A4046" t="s">
        <v>3123</v>
      </c>
      <c r="B4046" t="s">
        <v>4151</v>
      </c>
      <c r="C4046" t="s">
        <v>8799</v>
      </c>
      <c r="D4046" t="s">
        <v>3076</v>
      </c>
      <c r="E4046" t="s">
        <v>3077</v>
      </c>
      <c r="F4046" t="s">
        <v>3234</v>
      </c>
      <c r="G4046" t="s">
        <v>3241</v>
      </c>
      <c r="H4046" t="s">
        <v>615</v>
      </c>
      <c r="I4046" t="s">
        <v>616</v>
      </c>
      <c r="J4046" t="s">
        <v>246</v>
      </c>
      <c r="K4046" t="s">
        <v>3079</v>
      </c>
      <c r="L4046" t="s">
        <v>247</v>
      </c>
      <c r="M4046">
        <v>50489106.899999999</v>
      </c>
      <c r="N4046">
        <v>-50489106.899999999</v>
      </c>
      <c r="O4046">
        <v>0</v>
      </c>
      <c r="P4046">
        <v>0</v>
      </c>
      <c r="Q4046" t="s">
        <v>8765</v>
      </c>
      <c r="R4046" t="s">
        <v>3123</v>
      </c>
      <c r="S4046" t="s">
        <v>3123</v>
      </c>
      <c r="T4046" t="s">
        <v>7923</v>
      </c>
      <c r="U4046" t="s">
        <v>8800</v>
      </c>
      <c r="V4046" t="s">
        <v>8801</v>
      </c>
      <c r="W4046" t="s">
        <v>3085</v>
      </c>
      <c r="X4046" t="str">
        <f t="shared" si="63"/>
        <v>Funcionamiento</v>
      </c>
      <c r="Y4046" t="s">
        <v>3241</v>
      </c>
    </row>
    <row r="4047" spans="1:25">
      <c r="A4047" t="s">
        <v>3123</v>
      </c>
      <c r="B4047" t="s">
        <v>4151</v>
      </c>
      <c r="C4047" t="s">
        <v>8799</v>
      </c>
      <c r="D4047" t="s">
        <v>3076</v>
      </c>
      <c r="E4047" t="s">
        <v>3077</v>
      </c>
      <c r="F4047" t="s">
        <v>3234</v>
      </c>
      <c r="G4047" t="s">
        <v>3241</v>
      </c>
      <c r="H4047" t="s">
        <v>607</v>
      </c>
      <c r="I4047" t="s">
        <v>608</v>
      </c>
      <c r="J4047" t="s">
        <v>246</v>
      </c>
      <c r="K4047" t="s">
        <v>3079</v>
      </c>
      <c r="L4047" t="s">
        <v>247</v>
      </c>
      <c r="M4047">
        <v>4993428.16</v>
      </c>
      <c r="N4047">
        <v>565901.79</v>
      </c>
      <c r="O4047">
        <v>5559329.9500000002</v>
      </c>
      <c r="P4047">
        <v>0</v>
      </c>
      <c r="Q4047" t="s">
        <v>8765</v>
      </c>
      <c r="R4047" t="s">
        <v>3123</v>
      </c>
      <c r="S4047" t="s">
        <v>3123</v>
      </c>
      <c r="T4047" t="s">
        <v>7923</v>
      </c>
      <c r="U4047" t="s">
        <v>8800</v>
      </c>
      <c r="V4047" t="s">
        <v>8801</v>
      </c>
      <c r="W4047" t="s">
        <v>3085</v>
      </c>
      <c r="X4047" t="str">
        <f t="shared" si="63"/>
        <v>Funcionamiento</v>
      </c>
      <c r="Y4047" t="s">
        <v>3241</v>
      </c>
    </row>
    <row r="4048" spans="1:25">
      <c r="A4048" t="s">
        <v>3123</v>
      </c>
      <c r="B4048" t="s">
        <v>4151</v>
      </c>
      <c r="C4048" t="s">
        <v>8799</v>
      </c>
      <c r="D4048" t="s">
        <v>3076</v>
      </c>
      <c r="E4048" t="s">
        <v>3077</v>
      </c>
      <c r="F4048" t="s">
        <v>3234</v>
      </c>
      <c r="G4048" t="s">
        <v>3241</v>
      </c>
      <c r="H4048" t="s">
        <v>613</v>
      </c>
      <c r="I4048" t="s">
        <v>614</v>
      </c>
      <c r="J4048" t="s">
        <v>246</v>
      </c>
      <c r="K4048" t="s">
        <v>3079</v>
      </c>
      <c r="L4048" t="s">
        <v>247</v>
      </c>
      <c r="M4048">
        <v>0</v>
      </c>
      <c r="N4048">
        <v>56218698.619999997</v>
      </c>
      <c r="O4048">
        <v>56218698.619999997</v>
      </c>
      <c r="P4048">
        <v>0</v>
      </c>
      <c r="Q4048" t="s">
        <v>8765</v>
      </c>
      <c r="R4048" t="s">
        <v>3123</v>
      </c>
      <c r="S4048" t="s">
        <v>3123</v>
      </c>
      <c r="T4048" t="s">
        <v>7923</v>
      </c>
      <c r="U4048" t="s">
        <v>8800</v>
      </c>
      <c r="V4048" t="s">
        <v>8801</v>
      </c>
      <c r="W4048" t="s">
        <v>3085</v>
      </c>
      <c r="X4048" t="str">
        <f t="shared" si="63"/>
        <v>Funcionamiento</v>
      </c>
      <c r="Y4048" t="s">
        <v>3241</v>
      </c>
    </row>
    <row r="4049" spans="1:25">
      <c r="A4049" t="s">
        <v>3131</v>
      </c>
      <c r="B4049" t="s">
        <v>4151</v>
      </c>
      <c r="C4049" t="s">
        <v>8802</v>
      </c>
      <c r="D4049" t="s">
        <v>3076</v>
      </c>
      <c r="E4049" t="s">
        <v>3077</v>
      </c>
      <c r="F4049" t="s">
        <v>3234</v>
      </c>
      <c r="G4049" t="s">
        <v>3241</v>
      </c>
      <c r="H4049" t="s">
        <v>615</v>
      </c>
      <c r="I4049" t="s">
        <v>616</v>
      </c>
      <c r="J4049" t="s">
        <v>246</v>
      </c>
      <c r="K4049" t="s">
        <v>3079</v>
      </c>
      <c r="L4049" t="s">
        <v>247</v>
      </c>
      <c r="M4049">
        <v>662237343.00999999</v>
      </c>
      <c r="N4049">
        <v>-662237343.00999999</v>
      </c>
      <c r="O4049">
        <v>0</v>
      </c>
      <c r="P4049">
        <v>0</v>
      </c>
      <c r="Q4049" t="s">
        <v>8765</v>
      </c>
      <c r="R4049" t="s">
        <v>3131</v>
      </c>
      <c r="S4049" t="s">
        <v>3131</v>
      </c>
      <c r="T4049" t="s">
        <v>8803</v>
      </c>
      <c r="U4049" t="s">
        <v>8804</v>
      </c>
      <c r="V4049" t="s">
        <v>8805</v>
      </c>
      <c r="W4049" t="s">
        <v>3085</v>
      </c>
      <c r="X4049" t="str">
        <f t="shared" si="63"/>
        <v>Funcionamiento</v>
      </c>
      <c r="Y4049" t="s">
        <v>3241</v>
      </c>
    </row>
    <row r="4050" spans="1:25">
      <c r="A4050" t="s">
        <v>3131</v>
      </c>
      <c r="B4050" t="s">
        <v>4151</v>
      </c>
      <c r="C4050" t="s">
        <v>8802</v>
      </c>
      <c r="D4050" t="s">
        <v>3076</v>
      </c>
      <c r="E4050" t="s">
        <v>3077</v>
      </c>
      <c r="F4050" t="s">
        <v>3234</v>
      </c>
      <c r="G4050" t="s">
        <v>3241</v>
      </c>
      <c r="H4050" t="s">
        <v>607</v>
      </c>
      <c r="I4050" t="s">
        <v>608</v>
      </c>
      <c r="J4050" t="s">
        <v>246</v>
      </c>
      <c r="K4050" t="s">
        <v>3079</v>
      </c>
      <c r="L4050" t="s">
        <v>247</v>
      </c>
      <c r="M4050">
        <v>65496000.960000001</v>
      </c>
      <c r="N4050">
        <v>0</v>
      </c>
      <c r="O4050">
        <v>65496000.960000001</v>
      </c>
      <c r="P4050">
        <v>0</v>
      </c>
      <c r="Q4050" t="s">
        <v>8765</v>
      </c>
      <c r="R4050" t="s">
        <v>3131</v>
      </c>
      <c r="S4050" t="s">
        <v>3131</v>
      </c>
      <c r="T4050" t="s">
        <v>8803</v>
      </c>
      <c r="U4050" t="s">
        <v>8804</v>
      </c>
      <c r="V4050" t="s">
        <v>8805</v>
      </c>
      <c r="W4050" t="s">
        <v>3085</v>
      </c>
      <c r="X4050" t="str">
        <f t="shared" si="63"/>
        <v>Funcionamiento</v>
      </c>
      <c r="Y4050" t="s">
        <v>3241</v>
      </c>
    </row>
    <row r="4051" spans="1:25">
      <c r="A4051" t="s">
        <v>3131</v>
      </c>
      <c r="B4051" t="s">
        <v>4151</v>
      </c>
      <c r="C4051" t="s">
        <v>8802</v>
      </c>
      <c r="D4051" t="s">
        <v>3076</v>
      </c>
      <c r="E4051" t="s">
        <v>3077</v>
      </c>
      <c r="F4051" t="s">
        <v>3234</v>
      </c>
      <c r="G4051" t="s">
        <v>3241</v>
      </c>
      <c r="H4051" t="s">
        <v>613</v>
      </c>
      <c r="I4051" t="s">
        <v>614</v>
      </c>
      <c r="J4051" t="s">
        <v>246</v>
      </c>
      <c r="K4051" t="s">
        <v>3079</v>
      </c>
      <c r="L4051" t="s">
        <v>247</v>
      </c>
      <c r="M4051">
        <v>0</v>
      </c>
      <c r="N4051">
        <v>572477574.57000005</v>
      </c>
      <c r="O4051">
        <v>572477574.57000005</v>
      </c>
      <c r="P4051">
        <v>0</v>
      </c>
      <c r="Q4051" t="s">
        <v>8765</v>
      </c>
      <c r="R4051" t="s">
        <v>3131</v>
      </c>
      <c r="S4051" t="s">
        <v>3131</v>
      </c>
      <c r="T4051" t="s">
        <v>8803</v>
      </c>
      <c r="U4051" t="s">
        <v>8804</v>
      </c>
      <c r="V4051" t="s">
        <v>8805</v>
      </c>
      <c r="W4051" t="s">
        <v>3085</v>
      </c>
      <c r="X4051" t="str">
        <f t="shared" si="63"/>
        <v>Funcionamiento</v>
      </c>
      <c r="Y4051" t="s">
        <v>3241</v>
      </c>
    </row>
    <row r="4052" spans="1:25">
      <c r="A4052" t="s">
        <v>3152</v>
      </c>
      <c r="B4052" t="s">
        <v>4151</v>
      </c>
      <c r="C4052" t="s">
        <v>8806</v>
      </c>
      <c r="D4052" t="s">
        <v>3076</v>
      </c>
      <c r="E4052" t="s">
        <v>3077</v>
      </c>
      <c r="F4052" t="s">
        <v>3234</v>
      </c>
      <c r="G4052" t="s">
        <v>3241</v>
      </c>
      <c r="H4052" t="s">
        <v>382</v>
      </c>
      <c r="I4052" t="s">
        <v>383</v>
      </c>
      <c r="J4052" t="s">
        <v>246</v>
      </c>
      <c r="K4052" t="s">
        <v>3079</v>
      </c>
      <c r="L4052" t="s">
        <v>247</v>
      </c>
      <c r="M4052">
        <v>123920486.2</v>
      </c>
      <c r="N4052">
        <v>0</v>
      </c>
      <c r="O4052">
        <v>123920486.2</v>
      </c>
      <c r="P4052">
        <v>0</v>
      </c>
      <c r="Q4052" t="s">
        <v>8807</v>
      </c>
      <c r="R4052" t="s">
        <v>3152</v>
      </c>
      <c r="S4052" t="s">
        <v>3152</v>
      </c>
      <c r="T4052" t="s">
        <v>5202</v>
      </c>
      <c r="U4052" t="s">
        <v>8808</v>
      </c>
      <c r="V4052" t="s">
        <v>8809</v>
      </c>
      <c r="W4052" t="s">
        <v>3085</v>
      </c>
      <c r="X4052" t="str">
        <f t="shared" si="63"/>
        <v>Funcionamiento</v>
      </c>
      <c r="Y4052" t="s">
        <v>3241</v>
      </c>
    </row>
    <row r="4053" spans="1:25">
      <c r="A4053" t="s">
        <v>3161</v>
      </c>
      <c r="B4053" t="s">
        <v>4151</v>
      </c>
      <c r="C4053" t="s">
        <v>8810</v>
      </c>
      <c r="D4053" t="s">
        <v>3076</v>
      </c>
      <c r="E4053" t="s">
        <v>3077</v>
      </c>
      <c r="F4053" t="s">
        <v>3234</v>
      </c>
      <c r="G4053" t="s">
        <v>3241</v>
      </c>
      <c r="H4053" t="s">
        <v>613</v>
      </c>
      <c r="I4053" t="s">
        <v>614</v>
      </c>
      <c r="J4053" t="s">
        <v>246</v>
      </c>
      <c r="K4053" t="s">
        <v>3079</v>
      </c>
      <c r="L4053" t="s">
        <v>247</v>
      </c>
      <c r="M4053">
        <v>3026015011</v>
      </c>
      <c r="N4053">
        <v>0</v>
      </c>
      <c r="O4053">
        <v>3026015011</v>
      </c>
      <c r="P4053">
        <v>0</v>
      </c>
      <c r="Q4053" t="s">
        <v>8811</v>
      </c>
      <c r="R4053" t="s">
        <v>3161</v>
      </c>
      <c r="S4053" t="s">
        <v>3161</v>
      </c>
      <c r="T4053" t="s">
        <v>8812</v>
      </c>
      <c r="U4053" t="s">
        <v>8813</v>
      </c>
      <c r="V4053" t="s">
        <v>8814</v>
      </c>
      <c r="W4053" t="s">
        <v>3085</v>
      </c>
      <c r="X4053" t="str">
        <f t="shared" si="63"/>
        <v>Funcionamiento</v>
      </c>
      <c r="Y4053" t="s">
        <v>3241</v>
      </c>
    </row>
    <row r="4054" spans="1:25">
      <c r="A4054" t="s">
        <v>3144</v>
      </c>
      <c r="B4054" t="s">
        <v>4151</v>
      </c>
      <c r="C4054" t="s">
        <v>8815</v>
      </c>
      <c r="D4054" t="s">
        <v>3076</v>
      </c>
      <c r="E4054" t="s">
        <v>3077</v>
      </c>
      <c r="F4054" t="s">
        <v>3234</v>
      </c>
      <c r="G4054" t="s">
        <v>3241</v>
      </c>
      <c r="H4054" t="s">
        <v>382</v>
      </c>
      <c r="I4054" t="s">
        <v>383</v>
      </c>
      <c r="J4054" t="s">
        <v>246</v>
      </c>
      <c r="K4054" t="s">
        <v>3079</v>
      </c>
      <c r="L4054" t="s">
        <v>247</v>
      </c>
      <c r="M4054">
        <v>871609262</v>
      </c>
      <c r="N4054">
        <v>61623728</v>
      </c>
      <c r="O4054">
        <v>933232990</v>
      </c>
      <c r="P4054">
        <v>0</v>
      </c>
      <c r="Q4054" t="s">
        <v>8816</v>
      </c>
      <c r="R4054" t="s">
        <v>3144</v>
      </c>
      <c r="S4054" t="s">
        <v>3144</v>
      </c>
      <c r="T4054" t="s">
        <v>8817</v>
      </c>
      <c r="U4054" t="s">
        <v>8818</v>
      </c>
      <c r="V4054" t="s">
        <v>8819</v>
      </c>
      <c r="W4054" t="s">
        <v>3085</v>
      </c>
      <c r="X4054" t="str">
        <f t="shared" si="63"/>
        <v>Funcionamiento</v>
      </c>
      <c r="Y4054" t="s">
        <v>3241</v>
      </c>
    </row>
    <row r="4055" spans="1:25">
      <c r="A4055" t="s">
        <v>3175</v>
      </c>
      <c r="B4055" t="s">
        <v>4151</v>
      </c>
      <c r="C4055" t="s">
        <v>8820</v>
      </c>
      <c r="D4055" t="s">
        <v>3076</v>
      </c>
      <c r="E4055" t="s">
        <v>3077</v>
      </c>
      <c r="F4055" t="s">
        <v>3234</v>
      </c>
      <c r="G4055" t="s">
        <v>3241</v>
      </c>
      <c r="H4055" t="s">
        <v>382</v>
      </c>
      <c r="I4055" t="s">
        <v>383</v>
      </c>
      <c r="J4055" t="s">
        <v>246</v>
      </c>
      <c r="K4055" t="s">
        <v>3079</v>
      </c>
      <c r="L4055" t="s">
        <v>247</v>
      </c>
      <c r="M4055">
        <v>47038950</v>
      </c>
      <c r="N4055">
        <v>0</v>
      </c>
      <c r="O4055">
        <v>47038950</v>
      </c>
      <c r="P4055">
        <v>0</v>
      </c>
      <c r="Q4055" t="s">
        <v>8821</v>
      </c>
      <c r="R4055" t="s">
        <v>3175</v>
      </c>
      <c r="S4055" t="s">
        <v>3175</v>
      </c>
      <c r="T4055" t="s">
        <v>8822</v>
      </c>
      <c r="U4055" t="s">
        <v>8823</v>
      </c>
      <c r="V4055" t="s">
        <v>8824</v>
      </c>
      <c r="W4055" t="s">
        <v>3085</v>
      </c>
      <c r="X4055" t="str">
        <f t="shared" si="63"/>
        <v>Funcionamiento</v>
      </c>
      <c r="Y4055" t="s">
        <v>3241</v>
      </c>
    </row>
    <row r="4056" spans="1:25">
      <c r="A4056" t="s">
        <v>3169</v>
      </c>
      <c r="B4056" t="s">
        <v>4454</v>
      </c>
      <c r="C4056" t="s">
        <v>8825</v>
      </c>
      <c r="D4056" t="s">
        <v>3076</v>
      </c>
      <c r="E4056" t="s">
        <v>3077</v>
      </c>
      <c r="F4056" t="s">
        <v>3234</v>
      </c>
      <c r="G4056" t="s">
        <v>3241</v>
      </c>
      <c r="H4056" t="s">
        <v>340</v>
      </c>
      <c r="I4056" t="s">
        <v>341</v>
      </c>
      <c r="J4056" t="s">
        <v>246</v>
      </c>
      <c r="K4056" t="s">
        <v>3079</v>
      </c>
      <c r="L4056" t="s">
        <v>247</v>
      </c>
      <c r="M4056">
        <v>800000000</v>
      </c>
      <c r="N4056">
        <v>-45900000</v>
      </c>
      <c r="O4056">
        <v>754100000</v>
      </c>
      <c r="P4056">
        <v>73381</v>
      </c>
      <c r="Q4056" t="s">
        <v>8826</v>
      </c>
      <c r="R4056" t="s">
        <v>3169</v>
      </c>
      <c r="S4056" t="s">
        <v>8827</v>
      </c>
      <c r="T4056" t="s">
        <v>8828</v>
      </c>
      <c r="U4056" t="s">
        <v>8829</v>
      </c>
      <c r="V4056" t="s">
        <v>8830</v>
      </c>
      <c r="W4056" t="s">
        <v>8831</v>
      </c>
      <c r="X4056" t="str">
        <f t="shared" si="63"/>
        <v>Funcionamiento</v>
      </c>
      <c r="Y4056" t="s">
        <v>3241</v>
      </c>
    </row>
    <row r="4057" spans="1:25">
      <c r="A4057" t="s">
        <v>3169</v>
      </c>
      <c r="B4057" t="s">
        <v>4454</v>
      </c>
      <c r="C4057" t="s">
        <v>8825</v>
      </c>
      <c r="D4057" t="s">
        <v>3076</v>
      </c>
      <c r="E4057" t="s">
        <v>3077</v>
      </c>
      <c r="F4057" t="s">
        <v>3234</v>
      </c>
      <c r="G4057" t="s">
        <v>3241</v>
      </c>
      <c r="H4057" t="s">
        <v>344</v>
      </c>
      <c r="I4057" t="s">
        <v>345</v>
      </c>
      <c r="J4057" t="s">
        <v>246</v>
      </c>
      <c r="K4057" t="s">
        <v>3079</v>
      </c>
      <c r="L4057" t="s">
        <v>247</v>
      </c>
      <c r="M4057">
        <v>41000000</v>
      </c>
      <c r="N4057">
        <v>-6000000</v>
      </c>
      <c r="O4057">
        <v>35000000</v>
      </c>
      <c r="P4057">
        <v>462752</v>
      </c>
      <c r="Q4057" t="s">
        <v>8826</v>
      </c>
      <c r="R4057" t="s">
        <v>3169</v>
      </c>
      <c r="S4057" t="s">
        <v>8827</v>
      </c>
      <c r="T4057" t="s">
        <v>8828</v>
      </c>
      <c r="U4057" t="s">
        <v>8829</v>
      </c>
      <c r="V4057" t="s">
        <v>8830</v>
      </c>
      <c r="W4057" t="s">
        <v>8831</v>
      </c>
      <c r="X4057" t="str">
        <f t="shared" si="63"/>
        <v>Funcionamiento</v>
      </c>
      <c r="Y4057" t="s">
        <v>3241</v>
      </c>
    </row>
    <row r="4058" spans="1:25">
      <c r="A4058" t="s">
        <v>3169</v>
      </c>
      <c r="B4058" t="s">
        <v>4454</v>
      </c>
      <c r="C4058" t="s">
        <v>8825</v>
      </c>
      <c r="D4058" t="s">
        <v>3076</v>
      </c>
      <c r="E4058" t="s">
        <v>3077</v>
      </c>
      <c r="F4058" t="s">
        <v>3234</v>
      </c>
      <c r="G4058" t="s">
        <v>3241</v>
      </c>
      <c r="H4058" t="s">
        <v>342</v>
      </c>
      <c r="I4058" t="s">
        <v>343</v>
      </c>
      <c r="J4058" t="s">
        <v>246</v>
      </c>
      <c r="K4058" t="s">
        <v>3079</v>
      </c>
      <c r="L4058" t="s">
        <v>247</v>
      </c>
      <c r="M4058">
        <v>210000000</v>
      </c>
      <c r="N4058">
        <v>12000000</v>
      </c>
      <c r="O4058">
        <v>222000000</v>
      </c>
      <c r="P4058">
        <v>22960375.899999999</v>
      </c>
      <c r="Q4058" t="s">
        <v>8826</v>
      </c>
      <c r="R4058" t="s">
        <v>3169</v>
      </c>
      <c r="S4058" t="s">
        <v>8827</v>
      </c>
      <c r="T4058" t="s">
        <v>8828</v>
      </c>
      <c r="U4058" t="s">
        <v>8829</v>
      </c>
      <c r="V4058" t="s">
        <v>8830</v>
      </c>
      <c r="W4058" t="s">
        <v>8831</v>
      </c>
      <c r="X4058" t="str">
        <f t="shared" si="63"/>
        <v>Funcionamiento</v>
      </c>
      <c r="Y4058" t="s">
        <v>3241</v>
      </c>
    </row>
    <row r="4059" spans="1:25">
      <c r="A4059" t="s">
        <v>3187</v>
      </c>
      <c r="B4059" t="s">
        <v>4454</v>
      </c>
      <c r="C4059" t="s">
        <v>8832</v>
      </c>
      <c r="D4059" t="s">
        <v>3076</v>
      </c>
      <c r="E4059" t="s">
        <v>3399</v>
      </c>
      <c r="F4059" t="s">
        <v>3234</v>
      </c>
      <c r="G4059" t="s">
        <v>3241</v>
      </c>
      <c r="H4059" t="s">
        <v>605</v>
      </c>
      <c r="I4059" t="s">
        <v>606</v>
      </c>
      <c r="J4059" t="s">
        <v>246</v>
      </c>
      <c r="K4059" t="s">
        <v>3079</v>
      </c>
      <c r="L4059" t="s">
        <v>247</v>
      </c>
      <c r="M4059">
        <v>5000000</v>
      </c>
      <c r="N4059">
        <v>-5000000</v>
      </c>
      <c r="O4059">
        <v>0</v>
      </c>
      <c r="P4059">
        <v>0</v>
      </c>
      <c r="Q4059" t="s">
        <v>8833</v>
      </c>
      <c r="R4059" t="s">
        <v>3208</v>
      </c>
      <c r="S4059" t="s">
        <v>3085</v>
      </c>
      <c r="T4059" t="s">
        <v>3085</v>
      </c>
      <c r="U4059" t="s">
        <v>3085</v>
      </c>
      <c r="V4059" t="s">
        <v>3085</v>
      </c>
      <c r="W4059" t="s">
        <v>3085</v>
      </c>
      <c r="X4059" t="str">
        <f t="shared" si="63"/>
        <v>Funcionamiento</v>
      </c>
      <c r="Y4059" t="s">
        <v>3241</v>
      </c>
    </row>
    <row r="4060" spans="1:25">
      <c r="A4060" t="s">
        <v>3187</v>
      </c>
      <c r="B4060" t="s">
        <v>4454</v>
      </c>
      <c r="C4060" t="s">
        <v>8832</v>
      </c>
      <c r="D4060" t="s">
        <v>3076</v>
      </c>
      <c r="E4060" t="s">
        <v>3399</v>
      </c>
      <c r="F4060" t="s">
        <v>3234</v>
      </c>
      <c r="G4060" t="s">
        <v>3241</v>
      </c>
      <c r="H4060" t="s">
        <v>617</v>
      </c>
      <c r="I4060" t="s">
        <v>618</v>
      </c>
      <c r="J4060" t="s">
        <v>246</v>
      </c>
      <c r="K4060" t="s">
        <v>3079</v>
      </c>
      <c r="L4060" t="s">
        <v>247</v>
      </c>
      <c r="M4060">
        <v>1500000</v>
      </c>
      <c r="N4060">
        <v>-1500000</v>
      </c>
      <c r="O4060">
        <v>0</v>
      </c>
      <c r="P4060">
        <v>0</v>
      </c>
      <c r="Q4060" t="s">
        <v>8833</v>
      </c>
      <c r="R4060" t="s">
        <v>3208</v>
      </c>
      <c r="S4060" t="s">
        <v>3085</v>
      </c>
      <c r="T4060" t="s">
        <v>3085</v>
      </c>
      <c r="U4060" t="s">
        <v>3085</v>
      </c>
      <c r="V4060" t="s">
        <v>3085</v>
      </c>
      <c r="W4060" t="s">
        <v>3085</v>
      </c>
      <c r="X4060" t="str">
        <f t="shared" si="63"/>
        <v>Funcionamiento</v>
      </c>
      <c r="Y4060" t="s">
        <v>3241</v>
      </c>
    </row>
    <row r="4061" spans="1:25">
      <c r="A4061" t="s">
        <v>3187</v>
      </c>
      <c r="B4061" t="s">
        <v>4454</v>
      </c>
      <c r="C4061" t="s">
        <v>8832</v>
      </c>
      <c r="D4061" t="s">
        <v>3076</v>
      </c>
      <c r="E4061" t="s">
        <v>3399</v>
      </c>
      <c r="F4061" t="s">
        <v>3234</v>
      </c>
      <c r="G4061" t="s">
        <v>3241</v>
      </c>
      <c r="H4061" t="s">
        <v>607</v>
      </c>
      <c r="I4061" t="s">
        <v>608</v>
      </c>
      <c r="J4061" t="s">
        <v>246</v>
      </c>
      <c r="K4061" t="s">
        <v>3079</v>
      </c>
      <c r="L4061" t="s">
        <v>247</v>
      </c>
      <c r="M4061">
        <v>5000000</v>
      </c>
      <c r="N4061">
        <v>-5000000</v>
      </c>
      <c r="O4061">
        <v>0</v>
      </c>
      <c r="P4061">
        <v>0</v>
      </c>
      <c r="Q4061" t="s">
        <v>8833</v>
      </c>
      <c r="R4061" t="s">
        <v>3208</v>
      </c>
      <c r="S4061" t="s">
        <v>3085</v>
      </c>
      <c r="T4061" t="s">
        <v>3085</v>
      </c>
      <c r="U4061" t="s">
        <v>3085</v>
      </c>
      <c r="V4061" t="s">
        <v>3085</v>
      </c>
      <c r="W4061" t="s">
        <v>3085</v>
      </c>
      <c r="X4061" t="str">
        <f t="shared" si="63"/>
        <v>Funcionamiento</v>
      </c>
      <c r="Y4061" t="s">
        <v>3241</v>
      </c>
    </row>
    <row r="4062" spans="1:25">
      <c r="A4062" t="s">
        <v>3187</v>
      </c>
      <c r="B4062" t="s">
        <v>4454</v>
      </c>
      <c r="C4062" t="s">
        <v>8832</v>
      </c>
      <c r="D4062" t="s">
        <v>3076</v>
      </c>
      <c r="E4062" t="s">
        <v>3399</v>
      </c>
      <c r="F4062" t="s">
        <v>3234</v>
      </c>
      <c r="G4062" t="s">
        <v>3241</v>
      </c>
      <c r="H4062" t="s">
        <v>595</v>
      </c>
      <c r="I4062" t="s">
        <v>596</v>
      </c>
      <c r="J4062" t="s">
        <v>246</v>
      </c>
      <c r="K4062" t="s">
        <v>3079</v>
      </c>
      <c r="L4062" t="s">
        <v>247</v>
      </c>
      <c r="M4062">
        <v>3500000</v>
      </c>
      <c r="N4062">
        <v>-3500000</v>
      </c>
      <c r="O4062">
        <v>0</v>
      </c>
      <c r="P4062">
        <v>0</v>
      </c>
      <c r="Q4062" t="s">
        <v>8833</v>
      </c>
      <c r="R4062" t="s">
        <v>3208</v>
      </c>
      <c r="S4062" t="s">
        <v>3085</v>
      </c>
      <c r="T4062" t="s">
        <v>3085</v>
      </c>
      <c r="U4062" t="s">
        <v>3085</v>
      </c>
      <c r="V4062" t="s">
        <v>3085</v>
      </c>
      <c r="W4062" t="s">
        <v>3085</v>
      </c>
      <c r="X4062" t="str">
        <f t="shared" si="63"/>
        <v>Funcionamiento</v>
      </c>
      <c r="Y4062" t="s">
        <v>3241</v>
      </c>
    </row>
    <row r="4063" spans="1:25">
      <c r="A4063" t="s">
        <v>3187</v>
      </c>
      <c r="B4063" t="s">
        <v>4454</v>
      </c>
      <c r="C4063" t="s">
        <v>8832</v>
      </c>
      <c r="D4063" t="s">
        <v>3076</v>
      </c>
      <c r="E4063" t="s">
        <v>3399</v>
      </c>
      <c r="F4063" t="s">
        <v>3234</v>
      </c>
      <c r="G4063" t="s">
        <v>3241</v>
      </c>
      <c r="H4063" t="s">
        <v>374</v>
      </c>
      <c r="I4063" t="s">
        <v>375</v>
      </c>
      <c r="J4063" t="s">
        <v>246</v>
      </c>
      <c r="K4063" t="s">
        <v>3079</v>
      </c>
      <c r="L4063" t="s">
        <v>247</v>
      </c>
      <c r="M4063">
        <v>5000000</v>
      </c>
      <c r="N4063">
        <v>-5000000</v>
      </c>
      <c r="O4063">
        <v>0</v>
      </c>
      <c r="P4063">
        <v>0</v>
      </c>
      <c r="Q4063" t="s">
        <v>8833</v>
      </c>
      <c r="R4063" t="s">
        <v>3208</v>
      </c>
      <c r="S4063" t="s">
        <v>3085</v>
      </c>
      <c r="T4063" t="s">
        <v>3085</v>
      </c>
      <c r="U4063" t="s">
        <v>3085</v>
      </c>
      <c r="V4063" t="s">
        <v>3085</v>
      </c>
      <c r="W4063" t="s">
        <v>3085</v>
      </c>
      <c r="X4063" t="str">
        <f t="shared" si="63"/>
        <v>Funcionamiento</v>
      </c>
      <c r="Y4063" t="s">
        <v>3241</v>
      </c>
    </row>
    <row r="4064" spans="1:25">
      <c r="A4064" t="s">
        <v>3194</v>
      </c>
      <c r="B4064" t="s">
        <v>4454</v>
      </c>
      <c r="C4064" t="s">
        <v>8834</v>
      </c>
      <c r="D4064" t="s">
        <v>3076</v>
      </c>
      <c r="E4064" t="s">
        <v>3077</v>
      </c>
      <c r="F4064" t="s">
        <v>3234</v>
      </c>
      <c r="G4064" t="s">
        <v>3241</v>
      </c>
      <c r="H4064" t="s">
        <v>382</v>
      </c>
      <c r="I4064" t="s">
        <v>383</v>
      </c>
      <c r="J4064" t="s">
        <v>253</v>
      </c>
      <c r="K4064" t="s">
        <v>3115</v>
      </c>
      <c r="L4064" t="s">
        <v>247</v>
      </c>
      <c r="M4064">
        <v>1200000</v>
      </c>
      <c r="N4064">
        <v>-470000</v>
      </c>
      <c r="O4064">
        <v>730000</v>
      </c>
      <c r="P4064">
        <v>16600</v>
      </c>
      <c r="Q4064" t="s">
        <v>8835</v>
      </c>
      <c r="R4064" t="s">
        <v>3187</v>
      </c>
      <c r="S4064" t="s">
        <v>8836</v>
      </c>
      <c r="T4064" t="s">
        <v>8837</v>
      </c>
      <c r="U4064" t="s">
        <v>8838</v>
      </c>
      <c r="V4064" t="s">
        <v>8839</v>
      </c>
      <c r="W4064" t="s">
        <v>3085</v>
      </c>
      <c r="X4064" t="str">
        <f t="shared" si="63"/>
        <v>Funcionamiento</v>
      </c>
      <c r="Y4064" t="s">
        <v>3241</v>
      </c>
    </row>
    <row r="4065" spans="1:25">
      <c r="A4065" t="s">
        <v>3176</v>
      </c>
      <c r="B4065" t="s">
        <v>4454</v>
      </c>
      <c r="C4065" t="s">
        <v>8840</v>
      </c>
      <c r="D4065" t="s">
        <v>3076</v>
      </c>
      <c r="E4065" t="s">
        <v>3077</v>
      </c>
      <c r="F4065" t="s">
        <v>3234</v>
      </c>
      <c r="G4065" t="s">
        <v>3241</v>
      </c>
      <c r="H4065" t="s">
        <v>338</v>
      </c>
      <c r="I4065" t="s">
        <v>339</v>
      </c>
      <c r="J4065" t="s">
        <v>246</v>
      </c>
      <c r="K4065" t="s">
        <v>3079</v>
      </c>
      <c r="L4065" t="s">
        <v>247</v>
      </c>
      <c r="M4065">
        <v>0</v>
      </c>
      <c r="N4065">
        <v>1000000</v>
      </c>
      <c r="O4065">
        <v>1000000</v>
      </c>
      <c r="P4065">
        <v>510600</v>
      </c>
      <c r="Q4065" t="s">
        <v>8841</v>
      </c>
      <c r="R4065" t="s">
        <v>3194</v>
      </c>
      <c r="S4065" t="s">
        <v>8842</v>
      </c>
      <c r="T4065" t="s">
        <v>8843</v>
      </c>
      <c r="U4065" t="s">
        <v>8844</v>
      </c>
      <c r="V4065" t="s">
        <v>8845</v>
      </c>
      <c r="W4065" t="s">
        <v>8846</v>
      </c>
      <c r="X4065" t="str">
        <f t="shared" si="63"/>
        <v>Funcionamiento</v>
      </c>
      <c r="Y4065" t="s">
        <v>3241</v>
      </c>
    </row>
    <row r="4066" spans="1:25">
      <c r="A4066" t="s">
        <v>3176</v>
      </c>
      <c r="B4066" t="s">
        <v>4454</v>
      </c>
      <c r="C4066" t="s">
        <v>8840</v>
      </c>
      <c r="D4066" t="s">
        <v>3076</v>
      </c>
      <c r="E4066" t="s">
        <v>3077</v>
      </c>
      <c r="F4066" t="s">
        <v>3234</v>
      </c>
      <c r="G4066" t="s">
        <v>3241</v>
      </c>
      <c r="H4066" t="s">
        <v>346</v>
      </c>
      <c r="I4066" t="s">
        <v>347</v>
      </c>
      <c r="J4066" t="s">
        <v>246</v>
      </c>
      <c r="K4066" t="s">
        <v>3079</v>
      </c>
      <c r="L4066" t="s">
        <v>247</v>
      </c>
      <c r="M4066">
        <v>10000000</v>
      </c>
      <c r="N4066">
        <v>-4710239</v>
      </c>
      <c r="O4066">
        <v>5289761</v>
      </c>
      <c r="P4066">
        <v>514185</v>
      </c>
      <c r="Q4066" t="s">
        <v>8841</v>
      </c>
      <c r="R4066" t="s">
        <v>3194</v>
      </c>
      <c r="S4066" t="s">
        <v>8842</v>
      </c>
      <c r="T4066" t="s">
        <v>8843</v>
      </c>
      <c r="U4066" t="s">
        <v>8844</v>
      </c>
      <c r="V4066" t="s">
        <v>8845</v>
      </c>
      <c r="W4066" t="s">
        <v>8846</v>
      </c>
      <c r="X4066" t="str">
        <f t="shared" si="63"/>
        <v>Funcionamiento</v>
      </c>
      <c r="Y4066" t="s">
        <v>3241</v>
      </c>
    </row>
    <row r="4067" spans="1:25">
      <c r="A4067" t="s">
        <v>3176</v>
      </c>
      <c r="B4067" t="s">
        <v>4454</v>
      </c>
      <c r="C4067" t="s">
        <v>8840</v>
      </c>
      <c r="D4067" t="s">
        <v>3076</v>
      </c>
      <c r="E4067" t="s">
        <v>3077</v>
      </c>
      <c r="F4067" t="s">
        <v>3234</v>
      </c>
      <c r="G4067" t="s">
        <v>3241</v>
      </c>
      <c r="H4067" t="s">
        <v>607</v>
      </c>
      <c r="I4067" t="s">
        <v>608</v>
      </c>
      <c r="J4067" t="s">
        <v>246</v>
      </c>
      <c r="K4067" t="s">
        <v>3079</v>
      </c>
      <c r="L4067" t="s">
        <v>247</v>
      </c>
      <c r="M4067">
        <v>1000000</v>
      </c>
      <c r="N4067">
        <v>-1000000</v>
      </c>
      <c r="O4067">
        <v>0</v>
      </c>
      <c r="P4067">
        <v>0</v>
      </c>
      <c r="Q4067" t="s">
        <v>8841</v>
      </c>
      <c r="R4067" t="s">
        <v>3194</v>
      </c>
      <c r="S4067" t="s">
        <v>8842</v>
      </c>
      <c r="T4067" t="s">
        <v>8843</v>
      </c>
      <c r="U4067" t="s">
        <v>8844</v>
      </c>
      <c r="V4067" t="s">
        <v>8845</v>
      </c>
      <c r="W4067" t="s">
        <v>8846</v>
      </c>
      <c r="X4067" t="str">
        <f t="shared" si="63"/>
        <v>Funcionamiento</v>
      </c>
      <c r="Y4067" t="s">
        <v>3241</v>
      </c>
    </row>
    <row r="4068" spans="1:25">
      <c r="A4068" t="s">
        <v>3176</v>
      </c>
      <c r="B4068" t="s">
        <v>4454</v>
      </c>
      <c r="C4068" t="s">
        <v>8840</v>
      </c>
      <c r="D4068" t="s">
        <v>3076</v>
      </c>
      <c r="E4068" t="s">
        <v>3077</v>
      </c>
      <c r="F4068" t="s">
        <v>3234</v>
      </c>
      <c r="G4068" t="s">
        <v>3241</v>
      </c>
      <c r="H4068" t="s">
        <v>346</v>
      </c>
      <c r="I4068" t="s">
        <v>347</v>
      </c>
      <c r="J4068" t="s">
        <v>253</v>
      </c>
      <c r="K4068" t="s">
        <v>3115</v>
      </c>
      <c r="L4068" t="s">
        <v>247</v>
      </c>
      <c r="M4068">
        <v>40000000</v>
      </c>
      <c r="N4068">
        <v>-37645530</v>
      </c>
      <c r="O4068">
        <v>2354470</v>
      </c>
      <c r="P4068">
        <v>0</v>
      </c>
      <c r="Q4068" t="s">
        <v>8841</v>
      </c>
      <c r="R4068" t="s">
        <v>3194</v>
      </c>
      <c r="S4068" t="s">
        <v>8842</v>
      </c>
      <c r="T4068" t="s">
        <v>8843</v>
      </c>
      <c r="U4068" t="s">
        <v>8844</v>
      </c>
      <c r="V4068" t="s">
        <v>8845</v>
      </c>
      <c r="W4068" t="s">
        <v>8846</v>
      </c>
      <c r="X4068" t="str">
        <f t="shared" si="63"/>
        <v>Funcionamiento</v>
      </c>
      <c r="Y4068" t="s">
        <v>3241</v>
      </c>
    </row>
    <row r="4069" spans="1:25">
      <c r="A4069" t="s">
        <v>3176</v>
      </c>
      <c r="B4069" t="s">
        <v>4454</v>
      </c>
      <c r="C4069" t="s">
        <v>8840</v>
      </c>
      <c r="D4069" t="s">
        <v>3076</v>
      </c>
      <c r="E4069" t="s">
        <v>3077</v>
      </c>
      <c r="F4069" t="s">
        <v>3234</v>
      </c>
      <c r="G4069" t="s">
        <v>3241</v>
      </c>
      <c r="H4069" t="s">
        <v>338</v>
      </c>
      <c r="I4069" t="s">
        <v>339</v>
      </c>
      <c r="J4069" t="s">
        <v>253</v>
      </c>
      <c r="K4069" t="s">
        <v>3115</v>
      </c>
      <c r="L4069" t="s">
        <v>247</v>
      </c>
      <c r="M4069">
        <v>2000000</v>
      </c>
      <c r="N4069">
        <v>-1723200</v>
      </c>
      <c r="O4069">
        <v>276800</v>
      </c>
      <c r="P4069">
        <v>0</v>
      </c>
      <c r="Q4069" t="s">
        <v>8841</v>
      </c>
      <c r="R4069" t="s">
        <v>3194</v>
      </c>
      <c r="S4069" t="s">
        <v>8842</v>
      </c>
      <c r="T4069" t="s">
        <v>8843</v>
      </c>
      <c r="U4069" t="s">
        <v>8844</v>
      </c>
      <c r="V4069" t="s">
        <v>8845</v>
      </c>
      <c r="W4069" t="s">
        <v>8846</v>
      </c>
      <c r="X4069" t="str">
        <f t="shared" si="63"/>
        <v>Funcionamiento</v>
      </c>
      <c r="Y4069" t="s">
        <v>3241</v>
      </c>
    </row>
    <row r="4070" spans="1:25">
      <c r="A4070" t="s">
        <v>3176</v>
      </c>
      <c r="B4070" t="s">
        <v>4454</v>
      </c>
      <c r="C4070" t="s">
        <v>8840</v>
      </c>
      <c r="D4070" t="s">
        <v>3076</v>
      </c>
      <c r="E4070" t="s">
        <v>3077</v>
      </c>
      <c r="F4070" t="s">
        <v>3234</v>
      </c>
      <c r="G4070" t="s">
        <v>3241</v>
      </c>
      <c r="H4070" t="s">
        <v>607</v>
      </c>
      <c r="I4070" t="s">
        <v>608</v>
      </c>
      <c r="J4070" t="s">
        <v>253</v>
      </c>
      <c r="K4070" t="s">
        <v>3115</v>
      </c>
      <c r="L4070" t="s">
        <v>247</v>
      </c>
      <c r="M4070">
        <v>1000000</v>
      </c>
      <c r="N4070">
        <v>-1000000</v>
      </c>
      <c r="O4070">
        <v>0</v>
      </c>
      <c r="P4070">
        <v>0</v>
      </c>
      <c r="Q4070" t="s">
        <v>8841</v>
      </c>
      <c r="R4070" t="s">
        <v>3194</v>
      </c>
      <c r="S4070" t="s">
        <v>8842</v>
      </c>
      <c r="T4070" t="s">
        <v>8843</v>
      </c>
      <c r="U4070" t="s">
        <v>8844</v>
      </c>
      <c r="V4070" t="s">
        <v>8845</v>
      </c>
      <c r="W4070" t="s">
        <v>8846</v>
      </c>
      <c r="X4070" t="str">
        <f t="shared" si="63"/>
        <v>Funcionamiento</v>
      </c>
      <c r="Y4070" t="s">
        <v>3241</v>
      </c>
    </row>
    <row r="4071" spans="1:25">
      <c r="A4071" t="s">
        <v>3208</v>
      </c>
      <c r="B4071" t="s">
        <v>5998</v>
      </c>
      <c r="C4071" t="s">
        <v>8847</v>
      </c>
      <c r="D4071" t="s">
        <v>3076</v>
      </c>
      <c r="E4071" t="s">
        <v>3077</v>
      </c>
      <c r="F4071" t="s">
        <v>3234</v>
      </c>
      <c r="G4071" t="s">
        <v>3241</v>
      </c>
      <c r="H4071" t="s">
        <v>382</v>
      </c>
      <c r="I4071" t="s">
        <v>383</v>
      </c>
      <c r="J4071" t="s">
        <v>246</v>
      </c>
      <c r="K4071" t="s">
        <v>3079</v>
      </c>
      <c r="L4071" t="s">
        <v>247</v>
      </c>
      <c r="M4071">
        <v>100000000</v>
      </c>
      <c r="N4071">
        <v>70000000</v>
      </c>
      <c r="O4071">
        <v>170000000</v>
      </c>
      <c r="P4071">
        <v>0</v>
      </c>
      <c r="Q4071" t="s">
        <v>8848</v>
      </c>
      <c r="R4071" t="s">
        <v>3202</v>
      </c>
      <c r="S4071" t="s">
        <v>8849</v>
      </c>
      <c r="T4071" t="s">
        <v>8850</v>
      </c>
      <c r="U4071" t="s">
        <v>8851</v>
      </c>
      <c r="V4071" t="s">
        <v>8852</v>
      </c>
      <c r="W4071" t="s">
        <v>8853</v>
      </c>
      <c r="X4071" t="str">
        <f t="shared" si="63"/>
        <v>Funcionamiento</v>
      </c>
      <c r="Y4071" t="s">
        <v>3241</v>
      </c>
    </row>
    <row r="4072" spans="1:25">
      <c r="A4072" t="s">
        <v>3208</v>
      </c>
      <c r="B4072" t="s">
        <v>5998</v>
      </c>
      <c r="C4072" t="s">
        <v>8847</v>
      </c>
      <c r="D4072" t="s">
        <v>3076</v>
      </c>
      <c r="E4072" t="s">
        <v>3077</v>
      </c>
      <c r="F4072" t="s">
        <v>3234</v>
      </c>
      <c r="G4072" t="s">
        <v>3241</v>
      </c>
      <c r="H4072" t="s">
        <v>382</v>
      </c>
      <c r="I4072" t="s">
        <v>383</v>
      </c>
      <c r="J4072" t="s">
        <v>253</v>
      </c>
      <c r="K4072" t="s">
        <v>3115</v>
      </c>
      <c r="L4072" t="s">
        <v>247</v>
      </c>
      <c r="M4072">
        <v>240000000</v>
      </c>
      <c r="N4072">
        <v>-100000000</v>
      </c>
      <c r="O4072">
        <v>140000000</v>
      </c>
      <c r="P4072">
        <v>34653686.270000003</v>
      </c>
      <c r="Q4072" t="s">
        <v>8848</v>
      </c>
      <c r="R4072" t="s">
        <v>3202</v>
      </c>
      <c r="S4072" t="s">
        <v>8849</v>
      </c>
      <c r="T4072" t="s">
        <v>8850</v>
      </c>
      <c r="U4072" t="s">
        <v>8851</v>
      </c>
      <c r="V4072" t="s">
        <v>8852</v>
      </c>
      <c r="W4072" t="s">
        <v>8853</v>
      </c>
      <c r="X4072" t="str">
        <f t="shared" si="63"/>
        <v>Funcionamiento</v>
      </c>
      <c r="Y4072" t="s">
        <v>3241</v>
      </c>
    </row>
    <row r="4073" spans="1:25">
      <c r="A4073" t="s">
        <v>3224</v>
      </c>
      <c r="B4073" t="s">
        <v>5490</v>
      </c>
      <c r="C4073" t="s">
        <v>8854</v>
      </c>
      <c r="D4073" t="s">
        <v>3076</v>
      </c>
      <c r="E4073" t="s">
        <v>3077</v>
      </c>
      <c r="F4073" t="s">
        <v>3234</v>
      </c>
      <c r="G4073" t="s">
        <v>3241</v>
      </c>
      <c r="H4073" t="s">
        <v>352</v>
      </c>
      <c r="I4073" t="s">
        <v>353</v>
      </c>
      <c r="J4073" t="s">
        <v>253</v>
      </c>
      <c r="K4073" t="s">
        <v>3115</v>
      </c>
      <c r="L4073" t="s">
        <v>247</v>
      </c>
      <c r="M4073">
        <v>60546000</v>
      </c>
      <c r="N4073">
        <v>0</v>
      </c>
      <c r="O4073">
        <v>60546000</v>
      </c>
      <c r="P4073">
        <v>0</v>
      </c>
      <c r="Q4073" t="s">
        <v>8855</v>
      </c>
      <c r="R4073" t="s">
        <v>3221</v>
      </c>
      <c r="S4073" t="s">
        <v>3238</v>
      </c>
      <c r="T4073" t="s">
        <v>8856</v>
      </c>
      <c r="U4073" t="s">
        <v>8857</v>
      </c>
      <c r="V4073" t="s">
        <v>8858</v>
      </c>
      <c r="W4073" t="s">
        <v>3085</v>
      </c>
      <c r="X4073" t="str">
        <f t="shared" si="63"/>
        <v>Funcionamiento</v>
      </c>
      <c r="Y4073" t="s">
        <v>3241</v>
      </c>
    </row>
    <row r="4074" spans="1:25">
      <c r="A4074" t="s">
        <v>3202</v>
      </c>
      <c r="B4074" t="s">
        <v>5490</v>
      </c>
      <c r="C4074" t="s">
        <v>8859</v>
      </c>
      <c r="D4074" t="s">
        <v>3076</v>
      </c>
      <c r="E4074" t="s">
        <v>3077</v>
      </c>
      <c r="F4074" t="s">
        <v>3234</v>
      </c>
      <c r="G4074" t="s">
        <v>3241</v>
      </c>
      <c r="H4074" t="s">
        <v>428</v>
      </c>
      <c r="I4074" t="s">
        <v>669</v>
      </c>
      <c r="J4074" t="s">
        <v>246</v>
      </c>
      <c r="K4074" t="s">
        <v>3079</v>
      </c>
      <c r="L4074" t="s">
        <v>247</v>
      </c>
      <c r="M4074">
        <v>18004296.5</v>
      </c>
      <c r="N4074">
        <v>-3501.18</v>
      </c>
      <c r="O4074">
        <v>18000795.32</v>
      </c>
      <c r="P4074">
        <v>0</v>
      </c>
      <c r="Q4074" t="s">
        <v>8860</v>
      </c>
      <c r="R4074" t="s">
        <v>3236</v>
      </c>
      <c r="S4074" t="s">
        <v>3270</v>
      </c>
      <c r="T4074" t="s">
        <v>8445</v>
      </c>
      <c r="U4074" t="s">
        <v>8861</v>
      </c>
      <c r="V4074" t="s">
        <v>8862</v>
      </c>
      <c r="W4074" t="s">
        <v>3085</v>
      </c>
      <c r="X4074" t="str">
        <f t="shared" si="63"/>
        <v>Inversión</v>
      </c>
      <c r="Y4074" t="s">
        <v>3241</v>
      </c>
    </row>
    <row r="4075" spans="1:25">
      <c r="A4075" t="s">
        <v>3220</v>
      </c>
      <c r="B4075" t="s">
        <v>5490</v>
      </c>
      <c r="C4075" t="s">
        <v>8863</v>
      </c>
      <c r="D4075" t="s">
        <v>3076</v>
      </c>
      <c r="E4075" t="s">
        <v>3077</v>
      </c>
      <c r="F4075" t="s">
        <v>3234</v>
      </c>
      <c r="G4075" t="s">
        <v>3241</v>
      </c>
      <c r="H4075" t="s">
        <v>613</v>
      </c>
      <c r="I4075" t="s">
        <v>614</v>
      </c>
      <c r="J4075" t="s">
        <v>253</v>
      </c>
      <c r="K4075" t="s">
        <v>3115</v>
      </c>
      <c r="L4075" t="s">
        <v>247</v>
      </c>
      <c r="M4075">
        <v>5000000</v>
      </c>
      <c r="N4075">
        <v>10552019</v>
      </c>
      <c r="O4075">
        <v>15552019</v>
      </c>
      <c r="P4075">
        <v>0</v>
      </c>
      <c r="Q4075" t="s">
        <v>8864</v>
      </c>
      <c r="R4075" t="s">
        <v>3176</v>
      </c>
      <c r="S4075" t="s">
        <v>8865</v>
      </c>
      <c r="T4075" t="s">
        <v>8866</v>
      </c>
      <c r="U4075" t="s">
        <v>8867</v>
      </c>
      <c r="V4075" t="s">
        <v>8868</v>
      </c>
      <c r="W4075" t="s">
        <v>3085</v>
      </c>
      <c r="X4075" t="str">
        <f t="shared" si="63"/>
        <v>Funcionamiento</v>
      </c>
      <c r="Y4075" t="s">
        <v>3241</v>
      </c>
    </row>
    <row r="4076" spans="1:25">
      <c r="A4076" t="s">
        <v>3228</v>
      </c>
      <c r="B4076" t="s">
        <v>3101</v>
      </c>
      <c r="C4076" t="s">
        <v>8869</v>
      </c>
      <c r="D4076" t="s">
        <v>3076</v>
      </c>
      <c r="E4076" t="s">
        <v>3077</v>
      </c>
      <c r="F4076" t="s">
        <v>3234</v>
      </c>
      <c r="G4076" t="s">
        <v>3241</v>
      </c>
      <c r="H4076" t="s">
        <v>374</v>
      </c>
      <c r="I4076" t="s">
        <v>375</v>
      </c>
      <c r="J4076" t="s">
        <v>246</v>
      </c>
      <c r="K4076" t="s">
        <v>3079</v>
      </c>
      <c r="L4076" t="s">
        <v>247</v>
      </c>
      <c r="M4076">
        <v>13200000</v>
      </c>
      <c r="N4076">
        <v>0</v>
      </c>
      <c r="O4076">
        <v>13200000</v>
      </c>
      <c r="P4076">
        <v>0</v>
      </c>
      <c r="Q4076" t="s">
        <v>8870</v>
      </c>
      <c r="R4076" t="s">
        <v>3228</v>
      </c>
      <c r="S4076" t="s">
        <v>3278</v>
      </c>
      <c r="T4076" t="s">
        <v>8871</v>
      </c>
      <c r="U4076" t="s">
        <v>8872</v>
      </c>
      <c r="V4076" t="s">
        <v>8873</v>
      </c>
      <c r="W4076" t="s">
        <v>3085</v>
      </c>
      <c r="X4076" t="str">
        <f t="shared" si="63"/>
        <v>Funcionamiento</v>
      </c>
      <c r="Y4076" t="s">
        <v>3241</v>
      </c>
    </row>
    <row r="4077" spans="1:25">
      <c r="A4077" t="s">
        <v>3236</v>
      </c>
      <c r="B4077" t="s">
        <v>3101</v>
      </c>
      <c r="C4077" t="s">
        <v>8874</v>
      </c>
      <c r="D4077" t="s">
        <v>3076</v>
      </c>
      <c r="E4077" t="s">
        <v>3077</v>
      </c>
      <c r="F4077" t="s">
        <v>3234</v>
      </c>
      <c r="G4077" t="s">
        <v>3241</v>
      </c>
      <c r="H4077" t="s">
        <v>419</v>
      </c>
      <c r="I4077" t="s">
        <v>420</v>
      </c>
      <c r="J4077" t="s">
        <v>253</v>
      </c>
      <c r="K4077" t="s">
        <v>3115</v>
      </c>
      <c r="L4077" t="s">
        <v>247</v>
      </c>
      <c r="M4077">
        <v>84299209</v>
      </c>
      <c r="N4077">
        <v>-1466073</v>
      </c>
      <c r="O4077">
        <v>82833136</v>
      </c>
      <c r="P4077">
        <v>0</v>
      </c>
      <c r="Q4077" t="s">
        <v>8875</v>
      </c>
      <c r="R4077" t="s">
        <v>3281</v>
      </c>
      <c r="S4077" t="s">
        <v>8876</v>
      </c>
      <c r="T4077" t="s">
        <v>8877</v>
      </c>
      <c r="U4077" t="s">
        <v>8878</v>
      </c>
      <c r="V4077" t="s">
        <v>8879</v>
      </c>
      <c r="W4077" t="s">
        <v>3085</v>
      </c>
      <c r="X4077" t="str">
        <f t="shared" si="63"/>
        <v>Funcionamiento</v>
      </c>
      <c r="Y4077" t="s">
        <v>3241</v>
      </c>
    </row>
    <row r="4078" spans="1:25">
      <c r="A4078" t="s">
        <v>3236</v>
      </c>
      <c r="B4078" t="s">
        <v>3101</v>
      </c>
      <c r="C4078" t="s">
        <v>8874</v>
      </c>
      <c r="D4078" t="s">
        <v>3076</v>
      </c>
      <c r="E4078" t="s">
        <v>3077</v>
      </c>
      <c r="F4078" t="s">
        <v>3234</v>
      </c>
      <c r="G4078" t="s">
        <v>3241</v>
      </c>
      <c r="H4078" t="s">
        <v>374</v>
      </c>
      <c r="I4078" t="s">
        <v>375</v>
      </c>
      <c r="J4078" t="s">
        <v>253</v>
      </c>
      <c r="K4078" t="s">
        <v>3115</v>
      </c>
      <c r="L4078" t="s">
        <v>247</v>
      </c>
      <c r="M4078">
        <v>700240842</v>
      </c>
      <c r="N4078">
        <v>-14412954</v>
      </c>
      <c r="O4078">
        <v>685827888</v>
      </c>
      <c r="P4078">
        <v>0</v>
      </c>
      <c r="Q4078" t="s">
        <v>8875</v>
      </c>
      <c r="R4078" t="s">
        <v>3281</v>
      </c>
      <c r="S4078" t="s">
        <v>8876</v>
      </c>
      <c r="T4078" t="s">
        <v>8877</v>
      </c>
      <c r="U4078" t="s">
        <v>8878</v>
      </c>
      <c r="V4078" t="s">
        <v>8879</v>
      </c>
      <c r="W4078" t="s">
        <v>3085</v>
      </c>
      <c r="X4078" t="str">
        <f t="shared" si="63"/>
        <v>Funcionamiento</v>
      </c>
      <c r="Y4078" t="s">
        <v>3241</v>
      </c>
    </row>
    <row r="4079" spans="1:25">
      <c r="A4079" t="s">
        <v>3221</v>
      </c>
      <c r="B4079" t="s">
        <v>3101</v>
      </c>
      <c r="C4079" t="s">
        <v>8880</v>
      </c>
      <c r="D4079" t="s">
        <v>3076</v>
      </c>
      <c r="E4079" t="s">
        <v>3077</v>
      </c>
      <c r="F4079" t="s">
        <v>3234</v>
      </c>
      <c r="G4079" t="s">
        <v>3241</v>
      </c>
      <c r="H4079" t="s">
        <v>374</v>
      </c>
      <c r="I4079" t="s">
        <v>375</v>
      </c>
      <c r="J4079" t="s">
        <v>246</v>
      </c>
      <c r="K4079" t="s">
        <v>3079</v>
      </c>
      <c r="L4079" t="s">
        <v>247</v>
      </c>
      <c r="M4079">
        <v>123067779</v>
      </c>
      <c r="N4079">
        <v>-2140309</v>
      </c>
      <c r="O4079">
        <v>120927470</v>
      </c>
      <c r="P4079">
        <v>0</v>
      </c>
      <c r="Q4079" t="s">
        <v>8881</v>
      </c>
      <c r="R4079" t="s">
        <v>3270</v>
      </c>
      <c r="S4079" t="s">
        <v>3245</v>
      </c>
      <c r="T4079" t="s">
        <v>8882</v>
      </c>
      <c r="U4079" t="s">
        <v>8883</v>
      </c>
      <c r="V4079" t="s">
        <v>8884</v>
      </c>
      <c r="W4079" t="s">
        <v>3085</v>
      </c>
      <c r="X4079" t="str">
        <f t="shared" si="63"/>
        <v>Funcionamiento</v>
      </c>
      <c r="Y4079" t="s">
        <v>3241</v>
      </c>
    </row>
    <row r="4080" spans="1:25">
      <c r="A4080" t="s">
        <v>3251</v>
      </c>
      <c r="B4080" t="s">
        <v>3101</v>
      </c>
      <c r="C4080" t="s">
        <v>8885</v>
      </c>
      <c r="D4080" t="s">
        <v>3076</v>
      </c>
      <c r="E4080" t="s">
        <v>3077</v>
      </c>
      <c r="F4080" t="s">
        <v>3234</v>
      </c>
      <c r="G4080" t="s">
        <v>3241</v>
      </c>
      <c r="H4080" t="s">
        <v>613</v>
      </c>
      <c r="I4080" t="s">
        <v>614</v>
      </c>
      <c r="J4080" t="s">
        <v>253</v>
      </c>
      <c r="K4080" t="s">
        <v>3115</v>
      </c>
      <c r="L4080" t="s">
        <v>247</v>
      </c>
      <c r="M4080">
        <v>59654479</v>
      </c>
      <c r="N4080">
        <v>-1210381</v>
      </c>
      <c r="O4080">
        <v>58444098</v>
      </c>
      <c r="P4080">
        <v>3</v>
      </c>
      <c r="Q4080" t="s">
        <v>8886</v>
      </c>
      <c r="R4080" t="s">
        <v>3263</v>
      </c>
      <c r="S4080" t="s">
        <v>8887</v>
      </c>
      <c r="T4080" t="s">
        <v>8888</v>
      </c>
      <c r="U4080" t="s">
        <v>8889</v>
      </c>
      <c r="V4080" t="s">
        <v>8890</v>
      </c>
      <c r="W4080" t="s">
        <v>3085</v>
      </c>
      <c r="X4080" t="str">
        <f t="shared" si="63"/>
        <v>Funcionamiento</v>
      </c>
      <c r="Y4080" t="s">
        <v>3241</v>
      </c>
    </row>
    <row r="4081" spans="1:25">
      <c r="A4081" t="s">
        <v>3251</v>
      </c>
      <c r="B4081" t="s">
        <v>3101</v>
      </c>
      <c r="C4081" t="s">
        <v>8885</v>
      </c>
      <c r="D4081" t="s">
        <v>3076</v>
      </c>
      <c r="E4081" t="s">
        <v>3077</v>
      </c>
      <c r="F4081" t="s">
        <v>3234</v>
      </c>
      <c r="G4081" t="s">
        <v>3241</v>
      </c>
      <c r="H4081" t="s">
        <v>374</v>
      </c>
      <c r="I4081" t="s">
        <v>375</v>
      </c>
      <c r="J4081" t="s">
        <v>253</v>
      </c>
      <c r="K4081" t="s">
        <v>3115</v>
      </c>
      <c r="L4081" t="s">
        <v>247</v>
      </c>
      <c r="M4081">
        <v>375039219</v>
      </c>
      <c r="N4081">
        <v>-31899652</v>
      </c>
      <c r="O4081">
        <v>343139567</v>
      </c>
      <c r="P4081">
        <v>0</v>
      </c>
      <c r="Q4081" t="s">
        <v>8886</v>
      </c>
      <c r="R4081" t="s">
        <v>3263</v>
      </c>
      <c r="S4081" t="s">
        <v>8887</v>
      </c>
      <c r="T4081" t="s">
        <v>8888</v>
      </c>
      <c r="U4081" t="s">
        <v>8889</v>
      </c>
      <c r="V4081" t="s">
        <v>8890</v>
      </c>
      <c r="W4081" t="s">
        <v>3085</v>
      </c>
      <c r="X4081" t="str">
        <f t="shared" si="63"/>
        <v>Funcionamiento</v>
      </c>
      <c r="Y4081" t="s">
        <v>3241</v>
      </c>
    </row>
    <row r="4082" spans="1:25">
      <c r="A4082" t="s">
        <v>3251</v>
      </c>
      <c r="B4082" t="s">
        <v>3101</v>
      </c>
      <c r="C4082" t="s">
        <v>8885</v>
      </c>
      <c r="D4082" t="s">
        <v>3076</v>
      </c>
      <c r="E4082" t="s">
        <v>3077</v>
      </c>
      <c r="F4082" t="s">
        <v>3234</v>
      </c>
      <c r="G4082" t="s">
        <v>3241</v>
      </c>
      <c r="H4082" t="s">
        <v>419</v>
      </c>
      <c r="I4082" t="s">
        <v>420</v>
      </c>
      <c r="J4082" t="s">
        <v>253</v>
      </c>
      <c r="K4082" t="s">
        <v>3115</v>
      </c>
      <c r="L4082" t="s">
        <v>247</v>
      </c>
      <c r="M4082">
        <v>223863255</v>
      </c>
      <c r="N4082">
        <v>-4542153</v>
      </c>
      <c r="O4082">
        <v>219321102</v>
      </c>
      <c r="P4082">
        <v>0</v>
      </c>
      <c r="Q4082" t="s">
        <v>8886</v>
      </c>
      <c r="R4082" t="s">
        <v>3263</v>
      </c>
      <c r="S4082" t="s">
        <v>8887</v>
      </c>
      <c r="T4082" t="s">
        <v>8888</v>
      </c>
      <c r="U4082" t="s">
        <v>8889</v>
      </c>
      <c r="V4082" t="s">
        <v>8890</v>
      </c>
      <c r="W4082" t="s">
        <v>3085</v>
      </c>
      <c r="X4082" t="str">
        <f t="shared" si="63"/>
        <v>Funcionamiento</v>
      </c>
      <c r="Y4082" t="s">
        <v>3241</v>
      </c>
    </row>
    <row r="4083" spans="1:25">
      <c r="A4083" t="s">
        <v>3238</v>
      </c>
      <c r="B4083" t="s">
        <v>3108</v>
      </c>
      <c r="C4083" t="s">
        <v>8891</v>
      </c>
      <c r="D4083" t="s">
        <v>3076</v>
      </c>
      <c r="E4083" t="s">
        <v>3077</v>
      </c>
      <c r="F4083" t="s">
        <v>3234</v>
      </c>
      <c r="G4083" t="s">
        <v>3241</v>
      </c>
      <c r="H4083" t="s">
        <v>419</v>
      </c>
      <c r="I4083" t="s">
        <v>420</v>
      </c>
      <c r="J4083" t="s">
        <v>246</v>
      </c>
      <c r="K4083" t="s">
        <v>3079</v>
      </c>
      <c r="L4083" t="s">
        <v>247</v>
      </c>
      <c r="M4083">
        <v>32845116</v>
      </c>
      <c r="N4083">
        <v>-1999268</v>
      </c>
      <c r="O4083">
        <v>30845848</v>
      </c>
      <c r="P4083">
        <v>0</v>
      </c>
      <c r="Q4083" t="s">
        <v>8892</v>
      </c>
      <c r="R4083" t="s">
        <v>3297</v>
      </c>
      <c r="S4083" t="s">
        <v>4252</v>
      </c>
      <c r="T4083" t="s">
        <v>8893</v>
      </c>
      <c r="U4083" t="s">
        <v>8894</v>
      </c>
      <c r="V4083" t="s">
        <v>8895</v>
      </c>
      <c r="W4083" t="s">
        <v>3085</v>
      </c>
      <c r="X4083" t="str">
        <f t="shared" si="63"/>
        <v>Funcionamiento</v>
      </c>
      <c r="Y4083" t="s">
        <v>3241</v>
      </c>
    </row>
    <row r="4084" spans="1:25">
      <c r="A4084" t="s">
        <v>3281</v>
      </c>
      <c r="B4084" t="s">
        <v>3108</v>
      </c>
      <c r="C4084" t="s">
        <v>8896</v>
      </c>
      <c r="D4084" t="s">
        <v>3076</v>
      </c>
      <c r="E4084" t="s">
        <v>3077</v>
      </c>
      <c r="F4084" t="s">
        <v>3234</v>
      </c>
      <c r="G4084" t="s">
        <v>3241</v>
      </c>
      <c r="H4084" t="s">
        <v>428</v>
      </c>
      <c r="I4084" t="s">
        <v>669</v>
      </c>
      <c r="J4084" t="s">
        <v>246</v>
      </c>
      <c r="K4084" t="s">
        <v>3079</v>
      </c>
      <c r="L4084" t="s">
        <v>247</v>
      </c>
      <c r="M4084">
        <v>2000000</v>
      </c>
      <c r="N4084">
        <v>-156885</v>
      </c>
      <c r="O4084">
        <v>1843115</v>
      </c>
      <c r="P4084">
        <v>0</v>
      </c>
      <c r="Q4084" t="s">
        <v>8897</v>
      </c>
      <c r="R4084" t="s">
        <v>3220</v>
      </c>
      <c r="S4084" t="s">
        <v>8898</v>
      </c>
      <c r="T4084" t="s">
        <v>8899</v>
      </c>
      <c r="U4084" t="s">
        <v>8900</v>
      </c>
      <c r="V4084" t="s">
        <v>8901</v>
      </c>
      <c r="W4084" t="s">
        <v>8902</v>
      </c>
      <c r="X4084" t="str">
        <f t="shared" si="63"/>
        <v>Inversión</v>
      </c>
      <c r="Y4084" t="s">
        <v>3241</v>
      </c>
    </row>
    <row r="4085" spans="1:25">
      <c r="A4085" t="s">
        <v>3281</v>
      </c>
      <c r="B4085" t="s">
        <v>3108</v>
      </c>
      <c r="C4085" t="s">
        <v>8896</v>
      </c>
      <c r="D4085" t="s">
        <v>3076</v>
      </c>
      <c r="E4085" t="s">
        <v>3077</v>
      </c>
      <c r="F4085" t="s">
        <v>3234</v>
      </c>
      <c r="G4085" t="s">
        <v>3241</v>
      </c>
      <c r="H4085" t="s">
        <v>670</v>
      </c>
      <c r="I4085" t="s">
        <v>672</v>
      </c>
      <c r="J4085" t="s">
        <v>253</v>
      </c>
      <c r="K4085" t="s">
        <v>3115</v>
      </c>
      <c r="L4085" t="s">
        <v>247</v>
      </c>
      <c r="M4085">
        <v>2000000</v>
      </c>
      <c r="N4085">
        <v>-2000000</v>
      </c>
      <c r="O4085">
        <v>0</v>
      </c>
      <c r="P4085">
        <v>0</v>
      </c>
      <c r="Q4085" t="s">
        <v>8897</v>
      </c>
      <c r="R4085" t="s">
        <v>3220</v>
      </c>
      <c r="S4085" t="s">
        <v>8898</v>
      </c>
      <c r="T4085" t="s">
        <v>8899</v>
      </c>
      <c r="U4085" t="s">
        <v>8900</v>
      </c>
      <c r="V4085" t="s">
        <v>8901</v>
      </c>
      <c r="W4085" t="s">
        <v>8902</v>
      </c>
      <c r="X4085" t="str">
        <f t="shared" si="63"/>
        <v>Inversión</v>
      </c>
      <c r="Y4085" t="s">
        <v>3241</v>
      </c>
    </row>
    <row r="4086" spans="1:25">
      <c r="A4086" t="s">
        <v>3281</v>
      </c>
      <c r="B4086" t="s">
        <v>3108</v>
      </c>
      <c r="C4086" t="s">
        <v>8896</v>
      </c>
      <c r="D4086" t="s">
        <v>3076</v>
      </c>
      <c r="E4086" t="s">
        <v>3077</v>
      </c>
      <c r="F4086" t="s">
        <v>3234</v>
      </c>
      <c r="G4086" t="s">
        <v>3241</v>
      </c>
      <c r="H4086" t="s">
        <v>425</v>
      </c>
      <c r="I4086" t="s">
        <v>668</v>
      </c>
      <c r="J4086" t="s">
        <v>246</v>
      </c>
      <c r="K4086" t="s">
        <v>3079</v>
      </c>
      <c r="L4086" t="s">
        <v>247</v>
      </c>
      <c r="M4086">
        <v>0</v>
      </c>
      <c r="N4086">
        <v>34134659</v>
      </c>
      <c r="O4086">
        <v>34134659</v>
      </c>
      <c r="P4086">
        <v>3074560</v>
      </c>
      <c r="Q4086" t="s">
        <v>8897</v>
      </c>
      <c r="R4086" t="s">
        <v>3220</v>
      </c>
      <c r="S4086" t="s">
        <v>8898</v>
      </c>
      <c r="T4086" t="s">
        <v>8899</v>
      </c>
      <c r="U4086" t="s">
        <v>8900</v>
      </c>
      <c r="V4086" t="s">
        <v>8901</v>
      </c>
      <c r="W4086" t="s">
        <v>8902</v>
      </c>
      <c r="X4086" t="str">
        <f t="shared" si="63"/>
        <v>Inversión</v>
      </c>
      <c r="Y4086" t="s">
        <v>3241</v>
      </c>
    </row>
    <row r="4087" spans="1:25">
      <c r="A4087" t="s">
        <v>3281</v>
      </c>
      <c r="B4087" t="s">
        <v>3108</v>
      </c>
      <c r="C4087" t="s">
        <v>8896</v>
      </c>
      <c r="D4087" t="s">
        <v>3076</v>
      </c>
      <c r="E4087" t="s">
        <v>3077</v>
      </c>
      <c r="F4087" t="s">
        <v>3234</v>
      </c>
      <c r="G4087" t="s">
        <v>3241</v>
      </c>
      <c r="H4087" t="s">
        <v>425</v>
      </c>
      <c r="I4087" t="s">
        <v>668</v>
      </c>
      <c r="J4087" t="s">
        <v>253</v>
      </c>
      <c r="K4087" t="s">
        <v>3115</v>
      </c>
      <c r="L4087" t="s">
        <v>247</v>
      </c>
      <c r="M4087">
        <v>2000000</v>
      </c>
      <c r="N4087">
        <v>-708587</v>
      </c>
      <c r="O4087">
        <v>1291413</v>
      </c>
      <c r="P4087">
        <v>0</v>
      </c>
      <c r="Q4087" t="s">
        <v>8897</v>
      </c>
      <c r="R4087" t="s">
        <v>3220</v>
      </c>
      <c r="S4087" t="s">
        <v>8898</v>
      </c>
      <c r="T4087" t="s">
        <v>8899</v>
      </c>
      <c r="U4087" t="s">
        <v>8900</v>
      </c>
      <c r="V4087" t="s">
        <v>8901</v>
      </c>
      <c r="W4087" t="s">
        <v>8902</v>
      </c>
      <c r="X4087" t="str">
        <f t="shared" si="63"/>
        <v>Inversión</v>
      </c>
      <c r="Y4087" t="s">
        <v>3241</v>
      </c>
    </row>
    <row r="4088" spans="1:25">
      <c r="A4088" t="s">
        <v>3281</v>
      </c>
      <c r="B4088" t="s">
        <v>3108</v>
      </c>
      <c r="C4088" t="s">
        <v>8896</v>
      </c>
      <c r="D4088" t="s">
        <v>3076</v>
      </c>
      <c r="E4088" t="s">
        <v>3077</v>
      </c>
      <c r="F4088" t="s">
        <v>3234</v>
      </c>
      <c r="G4088" t="s">
        <v>3241</v>
      </c>
      <c r="H4088" t="s">
        <v>670</v>
      </c>
      <c r="I4088" t="s">
        <v>672</v>
      </c>
      <c r="J4088" t="s">
        <v>246</v>
      </c>
      <c r="K4088" t="s">
        <v>3079</v>
      </c>
      <c r="L4088" t="s">
        <v>247</v>
      </c>
      <c r="M4088">
        <v>0</v>
      </c>
      <c r="N4088">
        <v>1676909</v>
      </c>
      <c r="O4088">
        <v>1676909</v>
      </c>
      <c r="P4088">
        <v>0</v>
      </c>
      <c r="Q4088" t="s">
        <v>8897</v>
      </c>
      <c r="R4088" t="s">
        <v>3220</v>
      </c>
      <c r="S4088" t="s">
        <v>8898</v>
      </c>
      <c r="T4088" t="s">
        <v>8899</v>
      </c>
      <c r="U4088" t="s">
        <v>8900</v>
      </c>
      <c r="V4088" t="s">
        <v>8901</v>
      </c>
      <c r="W4088" t="s">
        <v>8902</v>
      </c>
      <c r="X4088" t="str">
        <f t="shared" si="63"/>
        <v>Inversión</v>
      </c>
      <c r="Y4088" t="s">
        <v>3241</v>
      </c>
    </row>
    <row r="4089" spans="1:25">
      <c r="A4089" t="s">
        <v>3288</v>
      </c>
      <c r="B4089" t="s">
        <v>3108</v>
      </c>
      <c r="C4089" t="s">
        <v>8903</v>
      </c>
      <c r="D4089" t="s">
        <v>3076</v>
      </c>
      <c r="E4089" t="s">
        <v>3077</v>
      </c>
      <c r="F4089" t="s">
        <v>8904</v>
      </c>
      <c r="G4089" t="s">
        <v>8905</v>
      </c>
      <c r="H4089" t="s">
        <v>550</v>
      </c>
      <c r="I4089" t="s">
        <v>676</v>
      </c>
      <c r="J4089" t="s">
        <v>253</v>
      </c>
      <c r="K4089" t="s">
        <v>3115</v>
      </c>
      <c r="L4089" t="s">
        <v>247</v>
      </c>
      <c r="M4089">
        <v>13693331</v>
      </c>
      <c r="N4089">
        <v>0</v>
      </c>
      <c r="O4089">
        <v>13693331</v>
      </c>
      <c r="P4089">
        <v>0</v>
      </c>
      <c r="Q4089" t="s">
        <v>8906</v>
      </c>
      <c r="R4089" t="s">
        <v>3245</v>
      </c>
      <c r="S4089" t="s">
        <v>3379</v>
      </c>
      <c r="T4089" t="s">
        <v>8907</v>
      </c>
      <c r="U4089" t="s">
        <v>8908</v>
      </c>
      <c r="V4089" t="s">
        <v>8909</v>
      </c>
      <c r="W4089" t="s">
        <v>3085</v>
      </c>
      <c r="X4089" t="str">
        <f t="shared" si="63"/>
        <v>Inversión</v>
      </c>
      <c r="Y4089" t="s">
        <v>8905</v>
      </c>
    </row>
    <row r="4090" spans="1:25">
      <c r="A4090" t="s">
        <v>3288</v>
      </c>
      <c r="B4090" t="s">
        <v>3108</v>
      </c>
      <c r="C4090" t="s">
        <v>8903</v>
      </c>
      <c r="D4090" t="s">
        <v>3076</v>
      </c>
      <c r="E4090" t="s">
        <v>3077</v>
      </c>
      <c r="F4090" t="s">
        <v>3234</v>
      </c>
      <c r="G4090" t="s">
        <v>3241</v>
      </c>
      <c r="H4090" t="s">
        <v>539</v>
      </c>
      <c r="I4090" t="s">
        <v>667</v>
      </c>
      <c r="J4090" t="s">
        <v>253</v>
      </c>
      <c r="K4090" t="s">
        <v>3115</v>
      </c>
      <c r="L4090" t="s">
        <v>247</v>
      </c>
      <c r="M4090">
        <v>56508646</v>
      </c>
      <c r="N4090">
        <v>0</v>
      </c>
      <c r="O4090">
        <v>56508646</v>
      </c>
      <c r="P4090">
        <v>0</v>
      </c>
      <c r="Q4090" t="s">
        <v>8906</v>
      </c>
      <c r="R4090" t="s">
        <v>3245</v>
      </c>
      <c r="S4090" t="s">
        <v>3379</v>
      </c>
      <c r="T4090" t="s">
        <v>8907</v>
      </c>
      <c r="U4090" t="s">
        <v>8908</v>
      </c>
      <c r="V4090" t="s">
        <v>8909</v>
      </c>
      <c r="W4090" t="s">
        <v>3085</v>
      </c>
      <c r="X4090" t="str">
        <f t="shared" si="63"/>
        <v>Inversión</v>
      </c>
      <c r="Y4090" t="s">
        <v>3241</v>
      </c>
    </row>
    <row r="4091" spans="1:25">
      <c r="A4091" t="s">
        <v>3288</v>
      </c>
      <c r="B4091" t="s">
        <v>3108</v>
      </c>
      <c r="C4091" t="s">
        <v>8903</v>
      </c>
      <c r="D4091" t="s">
        <v>3076</v>
      </c>
      <c r="E4091" t="s">
        <v>3077</v>
      </c>
      <c r="F4091" t="s">
        <v>4481</v>
      </c>
      <c r="G4091" t="s">
        <v>4484</v>
      </c>
      <c r="H4091" t="s">
        <v>421</v>
      </c>
      <c r="I4091" t="s">
        <v>639</v>
      </c>
      <c r="J4091" t="s">
        <v>246</v>
      </c>
      <c r="K4091" t="s">
        <v>3079</v>
      </c>
      <c r="L4091" t="s">
        <v>247</v>
      </c>
      <c r="M4091">
        <v>0</v>
      </c>
      <c r="N4091">
        <v>0</v>
      </c>
      <c r="O4091">
        <v>0</v>
      </c>
      <c r="P4091">
        <v>0</v>
      </c>
      <c r="Q4091" t="s">
        <v>8906</v>
      </c>
      <c r="R4091" t="s">
        <v>3245</v>
      </c>
      <c r="S4091" t="s">
        <v>3379</v>
      </c>
      <c r="T4091" t="s">
        <v>8907</v>
      </c>
      <c r="U4091" t="s">
        <v>8908</v>
      </c>
      <c r="V4091" t="s">
        <v>8909</v>
      </c>
      <c r="W4091" t="s">
        <v>3085</v>
      </c>
      <c r="X4091" t="str">
        <f t="shared" si="63"/>
        <v>Inversión</v>
      </c>
      <c r="Y4091" t="s">
        <v>4484</v>
      </c>
    </row>
    <row r="4092" spans="1:25">
      <c r="A4092" t="s">
        <v>3288</v>
      </c>
      <c r="B4092" t="s">
        <v>3108</v>
      </c>
      <c r="C4092" t="s">
        <v>8903</v>
      </c>
      <c r="D4092" t="s">
        <v>3076</v>
      </c>
      <c r="E4092" t="s">
        <v>3077</v>
      </c>
      <c r="F4092" t="s">
        <v>4481</v>
      </c>
      <c r="G4092" t="s">
        <v>4484</v>
      </c>
      <c r="H4092" t="s">
        <v>421</v>
      </c>
      <c r="I4092" t="s">
        <v>639</v>
      </c>
      <c r="J4092" t="s">
        <v>253</v>
      </c>
      <c r="K4092" t="s">
        <v>3115</v>
      </c>
      <c r="L4092" t="s">
        <v>247</v>
      </c>
      <c r="M4092">
        <v>41125036</v>
      </c>
      <c r="N4092">
        <v>0</v>
      </c>
      <c r="O4092">
        <v>41125036</v>
      </c>
      <c r="P4092">
        <v>0</v>
      </c>
      <c r="Q4092" t="s">
        <v>8906</v>
      </c>
      <c r="R4092" t="s">
        <v>3245</v>
      </c>
      <c r="S4092" t="s">
        <v>3379</v>
      </c>
      <c r="T4092" t="s">
        <v>8907</v>
      </c>
      <c r="U4092" t="s">
        <v>8908</v>
      </c>
      <c r="V4092" t="s">
        <v>8909</v>
      </c>
      <c r="W4092" t="s">
        <v>3085</v>
      </c>
      <c r="X4092" t="str">
        <f t="shared" si="63"/>
        <v>Inversión</v>
      </c>
      <c r="Y4092" t="s">
        <v>4484</v>
      </c>
    </row>
    <row r="4093" spans="1:25">
      <c r="A4093" t="s">
        <v>3288</v>
      </c>
      <c r="B4093" t="s">
        <v>3108</v>
      </c>
      <c r="C4093" t="s">
        <v>8903</v>
      </c>
      <c r="D4093" t="s">
        <v>3076</v>
      </c>
      <c r="E4093" t="s">
        <v>3077</v>
      </c>
      <c r="F4093" t="s">
        <v>4481</v>
      </c>
      <c r="G4093" t="s">
        <v>4484</v>
      </c>
      <c r="H4093" t="s">
        <v>434</v>
      </c>
      <c r="I4093" t="s">
        <v>645</v>
      </c>
      <c r="J4093" t="s">
        <v>253</v>
      </c>
      <c r="K4093" t="s">
        <v>3115</v>
      </c>
      <c r="L4093" t="s">
        <v>247</v>
      </c>
      <c r="M4093">
        <v>116771678</v>
      </c>
      <c r="N4093">
        <v>0</v>
      </c>
      <c r="O4093">
        <v>116771678</v>
      </c>
      <c r="P4093">
        <v>0</v>
      </c>
      <c r="Q4093" t="s">
        <v>8906</v>
      </c>
      <c r="R4093" t="s">
        <v>3245</v>
      </c>
      <c r="S4093" t="s">
        <v>3379</v>
      </c>
      <c r="T4093" t="s">
        <v>8907</v>
      </c>
      <c r="U4093" t="s">
        <v>8908</v>
      </c>
      <c r="V4093" t="s">
        <v>8909</v>
      </c>
      <c r="W4093" t="s">
        <v>3085</v>
      </c>
      <c r="X4093" t="str">
        <f t="shared" si="63"/>
        <v>Inversión</v>
      </c>
      <c r="Y4093" t="s">
        <v>4484</v>
      </c>
    </row>
    <row r="4094" spans="1:25">
      <c r="A4094" t="s">
        <v>3288</v>
      </c>
      <c r="B4094" t="s">
        <v>3108</v>
      </c>
      <c r="C4094" t="s">
        <v>8903</v>
      </c>
      <c r="D4094" t="s">
        <v>3076</v>
      </c>
      <c r="E4094" t="s">
        <v>3077</v>
      </c>
      <c r="F4094" t="s">
        <v>3234</v>
      </c>
      <c r="G4094" t="s">
        <v>3241</v>
      </c>
      <c r="H4094" t="s">
        <v>611</v>
      </c>
      <c r="I4094" t="s">
        <v>612</v>
      </c>
      <c r="J4094" t="s">
        <v>253</v>
      </c>
      <c r="K4094" t="s">
        <v>3115</v>
      </c>
      <c r="L4094" t="s">
        <v>247</v>
      </c>
      <c r="M4094">
        <v>200000000</v>
      </c>
      <c r="N4094">
        <v>0</v>
      </c>
      <c r="O4094">
        <v>200000000</v>
      </c>
      <c r="P4094">
        <v>0</v>
      </c>
      <c r="Q4094" t="s">
        <v>8906</v>
      </c>
      <c r="R4094" t="s">
        <v>3245</v>
      </c>
      <c r="S4094" t="s">
        <v>3379</v>
      </c>
      <c r="T4094" t="s">
        <v>8907</v>
      </c>
      <c r="U4094" t="s">
        <v>8908</v>
      </c>
      <c r="V4094" t="s">
        <v>8909</v>
      </c>
      <c r="W4094" t="s">
        <v>3085</v>
      </c>
      <c r="X4094" t="str">
        <f t="shared" si="63"/>
        <v>Funcionamiento</v>
      </c>
      <c r="Y4094" t="s">
        <v>3241</v>
      </c>
    </row>
    <row r="4095" spans="1:25">
      <c r="A4095" t="s">
        <v>3288</v>
      </c>
      <c r="B4095" t="s">
        <v>3108</v>
      </c>
      <c r="C4095" t="s">
        <v>8903</v>
      </c>
      <c r="D4095" t="s">
        <v>3076</v>
      </c>
      <c r="E4095" t="s">
        <v>3077</v>
      </c>
      <c r="F4095" t="s">
        <v>3149</v>
      </c>
      <c r="G4095" t="s">
        <v>3157</v>
      </c>
      <c r="H4095" t="s">
        <v>437</v>
      </c>
      <c r="I4095" t="s">
        <v>649</v>
      </c>
      <c r="J4095" t="s">
        <v>253</v>
      </c>
      <c r="K4095" t="s">
        <v>3115</v>
      </c>
      <c r="L4095" t="s">
        <v>247</v>
      </c>
      <c r="M4095">
        <v>928690826</v>
      </c>
      <c r="N4095">
        <v>0</v>
      </c>
      <c r="O4095">
        <v>928690826</v>
      </c>
      <c r="P4095">
        <v>0</v>
      </c>
      <c r="Q4095" t="s">
        <v>8906</v>
      </c>
      <c r="R4095" t="s">
        <v>3245</v>
      </c>
      <c r="S4095" t="s">
        <v>3379</v>
      </c>
      <c r="T4095" t="s">
        <v>8907</v>
      </c>
      <c r="U4095" t="s">
        <v>8908</v>
      </c>
      <c r="V4095" t="s">
        <v>8909</v>
      </c>
      <c r="W4095" t="s">
        <v>3085</v>
      </c>
      <c r="X4095" t="str">
        <f t="shared" si="63"/>
        <v>Inversión</v>
      </c>
      <c r="Y4095" t="s">
        <v>3157</v>
      </c>
    </row>
    <row r="4096" spans="1:25">
      <c r="A4096" t="s">
        <v>3288</v>
      </c>
      <c r="B4096" t="s">
        <v>3108</v>
      </c>
      <c r="C4096" t="s">
        <v>8903</v>
      </c>
      <c r="D4096" t="s">
        <v>3076</v>
      </c>
      <c r="E4096" t="s">
        <v>3077</v>
      </c>
      <c r="F4096" t="s">
        <v>4481</v>
      </c>
      <c r="G4096" t="s">
        <v>4484</v>
      </c>
      <c r="H4096" t="s">
        <v>434</v>
      </c>
      <c r="I4096" t="s">
        <v>645</v>
      </c>
      <c r="J4096" t="s">
        <v>246</v>
      </c>
      <c r="K4096" t="s">
        <v>3079</v>
      </c>
      <c r="L4096" t="s">
        <v>247</v>
      </c>
      <c r="M4096">
        <v>0</v>
      </c>
      <c r="N4096">
        <v>0</v>
      </c>
      <c r="O4096">
        <v>0</v>
      </c>
      <c r="P4096">
        <v>0</v>
      </c>
      <c r="Q4096" t="s">
        <v>8906</v>
      </c>
      <c r="R4096" t="s">
        <v>3245</v>
      </c>
      <c r="S4096" t="s">
        <v>3379</v>
      </c>
      <c r="T4096" t="s">
        <v>8907</v>
      </c>
      <c r="U4096" t="s">
        <v>8908</v>
      </c>
      <c r="V4096" t="s">
        <v>8909</v>
      </c>
      <c r="W4096" t="s">
        <v>3085</v>
      </c>
      <c r="X4096" t="str">
        <f t="shared" si="63"/>
        <v>Inversión</v>
      </c>
      <c r="Y4096" t="s">
        <v>4484</v>
      </c>
    </row>
    <row r="4097" spans="1:25">
      <c r="A4097" t="s">
        <v>3288</v>
      </c>
      <c r="B4097" t="s">
        <v>3108</v>
      </c>
      <c r="C4097" t="s">
        <v>8903</v>
      </c>
      <c r="D4097" t="s">
        <v>3076</v>
      </c>
      <c r="E4097" t="s">
        <v>3077</v>
      </c>
      <c r="F4097" t="s">
        <v>8910</v>
      </c>
      <c r="G4097" t="s">
        <v>8911</v>
      </c>
      <c r="H4097" t="s">
        <v>526</v>
      </c>
      <c r="I4097" t="s">
        <v>663</v>
      </c>
      <c r="J4097" t="s">
        <v>253</v>
      </c>
      <c r="K4097" t="s">
        <v>3115</v>
      </c>
      <c r="L4097" t="s">
        <v>247</v>
      </c>
      <c r="M4097">
        <v>45043851</v>
      </c>
      <c r="N4097">
        <v>0</v>
      </c>
      <c r="O4097">
        <v>45043851</v>
      </c>
      <c r="P4097">
        <v>0</v>
      </c>
      <c r="Q4097" t="s">
        <v>8906</v>
      </c>
      <c r="R4097" t="s">
        <v>3245</v>
      </c>
      <c r="S4097" t="s">
        <v>3379</v>
      </c>
      <c r="T4097" t="s">
        <v>8907</v>
      </c>
      <c r="U4097" t="s">
        <v>8908</v>
      </c>
      <c r="V4097" t="s">
        <v>8909</v>
      </c>
      <c r="W4097" t="s">
        <v>3085</v>
      </c>
      <c r="X4097" t="str">
        <f t="shared" si="63"/>
        <v>Inversión</v>
      </c>
      <c r="Y4097" t="s">
        <v>8911</v>
      </c>
    </row>
    <row r="4098" spans="1:25">
      <c r="A4098" t="s">
        <v>3288</v>
      </c>
      <c r="B4098" t="s">
        <v>3108</v>
      </c>
      <c r="C4098" t="s">
        <v>8903</v>
      </c>
      <c r="D4098" t="s">
        <v>3076</v>
      </c>
      <c r="E4098" t="s">
        <v>3077</v>
      </c>
      <c r="F4098" t="s">
        <v>3234</v>
      </c>
      <c r="G4098" t="s">
        <v>3241</v>
      </c>
      <c r="H4098" t="s">
        <v>443</v>
      </c>
      <c r="I4098" t="s">
        <v>666</v>
      </c>
      <c r="J4098" t="s">
        <v>253</v>
      </c>
      <c r="K4098" t="s">
        <v>3115</v>
      </c>
      <c r="L4098" t="s">
        <v>247</v>
      </c>
      <c r="M4098">
        <v>127000000</v>
      </c>
      <c r="N4098">
        <v>0</v>
      </c>
      <c r="O4098">
        <v>127000000</v>
      </c>
      <c r="P4098">
        <v>0</v>
      </c>
      <c r="Q4098" t="s">
        <v>8906</v>
      </c>
      <c r="R4098" t="s">
        <v>3245</v>
      </c>
      <c r="S4098" t="s">
        <v>3379</v>
      </c>
      <c r="T4098" t="s">
        <v>8907</v>
      </c>
      <c r="U4098" t="s">
        <v>8908</v>
      </c>
      <c r="V4098" t="s">
        <v>8909</v>
      </c>
      <c r="W4098" t="s">
        <v>3085</v>
      </c>
      <c r="X4098" t="str">
        <f t="shared" ref="X4098:X4161" si="64">IF(LEFT(H4098,1)="C","Inversión","Funcionamiento")</f>
        <v>Inversión</v>
      </c>
      <c r="Y4098" t="s">
        <v>3241</v>
      </c>
    </row>
    <row r="4099" spans="1:25">
      <c r="A4099" t="s">
        <v>3288</v>
      </c>
      <c r="B4099" t="s">
        <v>3108</v>
      </c>
      <c r="C4099" t="s">
        <v>8903</v>
      </c>
      <c r="D4099" t="s">
        <v>3076</v>
      </c>
      <c r="E4099" t="s">
        <v>3077</v>
      </c>
      <c r="F4099" t="s">
        <v>8912</v>
      </c>
      <c r="G4099" t="s">
        <v>8913</v>
      </c>
      <c r="H4099" t="s">
        <v>522</v>
      </c>
      <c r="I4099" t="s">
        <v>646</v>
      </c>
      <c r="J4099" t="s">
        <v>253</v>
      </c>
      <c r="K4099" t="s">
        <v>3115</v>
      </c>
      <c r="L4099" t="s">
        <v>247</v>
      </c>
      <c r="M4099">
        <v>171166632</v>
      </c>
      <c r="N4099">
        <v>0</v>
      </c>
      <c r="O4099">
        <v>171166632</v>
      </c>
      <c r="P4099">
        <v>0</v>
      </c>
      <c r="Q4099" t="s">
        <v>8906</v>
      </c>
      <c r="R4099" t="s">
        <v>3245</v>
      </c>
      <c r="S4099" t="s">
        <v>3379</v>
      </c>
      <c r="T4099" t="s">
        <v>8907</v>
      </c>
      <c r="U4099" t="s">
        <v>8908</v>
      </c>
      <c r="V4099" t="s">
        <v>8909</v>
      </c>
      <c r="W4099" t="s">
        <v>3085</v>
      </c>
      <c r="X4099" t="str">
        <f t="shared" si="64"/>
        <v>Inversión</v>
      </c>
      <c r="Y4099" t="s">
        <v>8913</v>
      </c>
    </row>
    <row r="4100" spans="1:25">
      <c r="A4100" t="s">
        <v>3263</v>
      </c>
      <c r="B4100" t="s">
        <v>3108</v>
      </c>
      <c r="C4100" t="s">
        <v>8914</v>
      </c>
      <c r="D4100" t="s">
        <v>3076</v>
      </c>
      <c r="E4100" t="s">
        <v>3077</v>
      </c>
      <c r="F4100" t="s">
        <v>3234</v>
      </c>
      <c r="G4100" t="s">
        <v>3241</v>
      </c>
      <c r="H4100" t="s">
        <v>374</v>
      </c>
      <c r="I4100" t="s">
        <v>375</v>
      </c>
      <c r="J4100" t="s">
        <v>246</v>
      </c>
      <c r="K4100" t="s">
        <v>3079</v>
      </c>
      <c r="L4100" t="s">
        <v>247</v>
      </c>
      <c r="M4100">
        <v>373105425</v>
      </c>
      <c r="N4100">
        <v>-16221975</v>
      </c>
      <c r="O4100">
        <v>356883450</v>
      </c>
      <c r="P4100">
        <v>0</v>
      </c>
      <c r="Q4100" t="s">
        <v>8915</v>
      </c>
      <c r="R4100" t="s">
        <v>3350</v>
      </c>
      <c r="S4100" t="s">
        <v>8916</v>
      </c>
      <c r="T4100" t="s">
        <v>8917</v>
      </c>
      <c r="U4100" t="s">
        <v>8918</v>
      </c>
      <c r="V4100" t="s">
        <v>8919</v>
      </c>
      <c r="W4100" t="s">
        <v>3085</v>
      </c>
      <c r="X4100" t="str">
        <f t="shared" si="64"/>
        <v>Funcionamiento</v>
      </c>
      <c r="Y4100" t="s">
        <v>3241</v>
      </c>
    </row>
    <row r="4101" spans="1:25">
      <c r="A4101" t="s">
        <v>3270</v>
      </c>
      <c r="B4101" t="s">
        <v>3108</v>
      </c>
      <c r="C4101" t="s">
        <v>8920</v>
      </c>
      <c r="D4101" t="s">
        <v>3076</v>
      </c>
      <c r="E4101" t="s">
        <v>3077</v>
      </c>
      <c r="F4101" t="s">
        <v>3234</v>
      </c>
      <c r="G4101" t="s">
        <v>3241</v>
      </c>
      <c r="H4101" t="s">
        <v>670</v>
      </c>
      <c r="I4101" t="s">
        <v>672</v>
      </c>
      <c r="J4101" t="s">
        <v>246</v>
      </c>
      <c r="K4101" t="s">
        <v>3079</v>
      </c>
      <c r="L4101" t="s">
        <v>247</v>
      </c>
      <c r="M4101">
        <v>49528414</v>
      </c>
      <c r="N4101">
        <v>4306878</v>
      </c>
      <c r="O4101">
        <v>53835292</v>
      </c>
      <c r="P4101">
        <v>0</v>
      </c>
      <c r="Q4101" t="s">
        <v>8921</v>
      </c>
      <c r="R4101" t="s">
        <v>3237</v>
      </c>
      <c r="S4101" t="s">
        <v>8922</v>
      </c>
      <c r="T4101" t="s">
        <v>8923</v>
      </c>
      <c r="U4101" t="s">
        <v>8924</v>
      </c>
      <c r="V4101" t="s">
        <v>8925</v>
      </c>
      <c r="W4101" t="s">
        <v>3085</v>
      </c>
      <c r="X4101" t="str">
        <f t="shared" si="64"/>
        <v>Inversión</v>
      </c>
      <c r="Y4101" t="s">
        <v>3241</v>
      </c>
    </row>
    <row r="4102" spans="1:25">
      <c r="A4102" t="s">
        <v>3270</v>
      </c>
      <c r="B4102" t="s">
        <v>3108</v>
      </c>
      <c r="C4102" t="s">
        <v>8920</v>
      </c>
      <c r="D4102" t="s">
        <v>3076</v>
      </c>
      <c r="E4102" t="s">
        <v>3077</v>
      </c>
      <c r="F4102" t="s">
        <v>3234</v>
      </c>
      <c r="G4102" t="s">
        <v>3241</v>
      </c>
      <c r="H4102" t="s">
        <v>428</v>
      </c>
      <c r="I4102" t="s">
        <v>669</v>
      </c>
      <c r="J4102" t="s">
        <v>246</v>
      </c>
      <c r="K4102" t="s">
        <v>3079</v>
      </c>
      <c r="L4102" t="s">
        <v>247</v>
      </c>
      <c r="M4102">
        <v>49528414</v>
      </c>
      <c r="N4102">
        <v>4306789</v>
      </c>
      <c r="O4102">
        <v>53835203</v>
      </c>
      <c r="P4102">
        <v>0</v>
      </c>
      <c r="Q4102" t="s">
        <v>8921</v>
      </c>
      <c r="R4102" t="s">
        <v>3237</v>
      </c>
      <c r="S4102" t="s">
        <v>8922</v>
      </c>
      <c r="T4102" t="s">
        <v>8923</v>
      </c>
      <c r="U4102" t="s">
        <v>8924</v>
      </c>
      <c r="V4102" t="s">
        <v>8925</v>
      </c>
      <c r="W4102" t="s">
        <v>3085</v>
      </c>
      <c r="X4102" t="str">
        <f t="shared" si="64"/>
        <v>Inversión</v>
      </c>
      <c r="Y4102" t="s">
        <v>3241</v>
      </c>
    </row>
    <row r="4103" spans="1:25">
      <c r="A4103" t="s">
        <v>3270</v>
      </c>
      <c r="B4103" t="s">
        <v>3108</v>
      </c>
      <c r="C4103" t="s">
        <v>8920</v>
      </c>
      <c r="D4103" t="s">
        <v>3076</v>
      </c>
      <c r="E4103" t="s">
        <v>3077</v>
      </c>
      <c r="F4103" t="s">
        <v>3234</v>
      </c>
      <c r="G4103" t="s">
        <v>3241</v>
      </c>
      <c r="H4103" t="s">
        <v>425</v>
      </c>
      <c r="I4103" t="s">
        <v>668</v>
      </c>
      <c r="J4103" t="s">
        <v>246</v>
      </c>
      <c r="K4103" t="s">
        <v>3079</v>
      </c>
      <c r="L4103" t="s">
        <v>247</v>
      </c>
      <c r="M4103">
        <v>49528414</v>
      </c>
      <c r="N4103">
        <v>-11317309</v>
      </c>
      <c r="O4103">
        <v>38211105</v>
      </c>
      <c r="P4103">
        <v>0</v>
      </c>
      <c r="Q4103" t="s">
        <v>8921</v>
      </c>
      <c r="R4103" t="s">
        <v>3237</v>
      </c>
      <c r="S4103" t="s">
        <v>8922</v>
      </c>
      <c r="T4103" t="s">
        <v>8923</v>
      </c>
      <c r="U4103" t="s">
        <v>8924</v>
      </c>
      <c r="V4103" t="s">
        <v>8925</v>
      </c>
      <c r="W4103" t="s">
        <v>3085</v>
      </c>
      <c r="X4103" t="str">
        <f t="shared" si="64"/>
        <v>Inversión</v>
      </c>
      <c r="Y4103" t="s">
        <v>3241</v>
      </c>
    </row>
    <row r="4104" spans="1:25">
      <c r="A4104" t="s">
        <v>3277</v>
      </c>
      <c r="B4104" t="s">
        <v>3108</v>
      </c>
      <c r="C4104" t="s">
        <v>8926</v>
      </c>
      <c r="D4104" t="s">
        <v>3076</v>
      </c>
      <c r="E4104" t="s">
        <v>3077</v>
      </c>
      <c r="F4104" t="s">
        <v>3234</v>
      </c>
      <c r="G4104" t="s">
        <v>3241</v>
      </c>
      <c r="H4104" t="s">
        <v>374</v>
      </c>
      <c r="I4104" t="s">
        <v>375</v>
      </c>
      <c r="J4104" t="s">
        <v>246</v>
      </c>
      <c r="K4104" t="s">
        <v>3079</v>
      </c>
      <c r="L4104" t="s">
        <v>247</v>
      </c>
      <c r="M4104">
        <v>336421081</v>
      </c>
      <c r="N4104">
        <v>-7030933.54</v>
      </c>
      <c r="O4104">
        <v>329390147.45999998</v>
      </c>
      <c r="P4104">
        <v>0</v>
      </c>
      <c r="Q4104" t="s">
        <v>8927</v>
      </c>
      <c r="R4104" t="s">
        <v>3343</v>
      </c>
      <c r="S4104" t="s">
        <v>8928</v>
      </c>
      <c r="T4104" t="s">
        <v>8929</v>
      </c>
      <c r="U4104" t="s">
        <v>8930</v>
      </c>
      <c r="V4104" t="s">
        <v>8931</v>
      </c>
      <c r="W4104" t="s">
        <v>3085</v>
      </c>
      <c r="X4104" t="str">
        <f t="shared" si="64"/>
        <v>Funcionamiento</v>
      </c>
      <c r="Y4104" t="s">
        <v>3241</v>
      </c>
    </row>
    <row r="4105" spans="1:25">
      <c r="A4105" t="s">
        <v>3229</v>
      </c>
      <c r="B4105" t="s">
        <v>3108</v>
      </c>
      <c r="C4105" t="s">
        <v>8932</v>
      </c>
      <c r="D4105" t="s">
        <v>3076</v>
      </c>
      <c r="E4105" t="s">
        <v>3077</v>
      </c>
      <c r="F4105" t="s">
        <v>3234</v>
      </c>
      <c r="G4105" t="s">
        <v>3241</v>
      </c>
      <c r="H4105" t="s">
        <v>509</v>
      </c>
      <c r="I4105" t="s">
        <v>664</v>
      </c>
      <c r="J4105" t="s">
        <v>246</v>
      </c>
      <c r="K4105" t="s">
        <v>3079</v>
      </c>
      <c r="L4105" t="s">
        <v>247</v>
      </c>
      <c r="M4105">
        <v>1474575508</v>
      </c>
      <c r="N4105">
        <v>30504484</v>
      </c>
      <c r="O4105">
        <v>1505079992</v>
      </c>
      <c r="P4105">
        <v>18990138</v>
      </c>
      <c r="Q4105" t="s">
        <v>8933</v>
      </c>
      <c r="R4105" t="s">
        <v>3336</v>
      </c>
      <c r="S4105" t="s">
        <v>8934</v>
      </c>
      <c r="T4105" t="s">
        <v>8935</v>
      </c>
      <c r="U4105" t="s">
        <v>8936</v>
      </c>
      <c r="V4105" t="s">
        <v>8937</v>
      </c>
      <c r="W4105" t="s">
        <v>3085</v>
      </c>
      <c r="X4105" t="str">
        <f t="shared" si="64"/>
        <v>Inversión</v>
      </c>
      <c r="Y4105" t="s">
        <v>3241</v>
      </c>
    </row>
    <row r="4106" spans="1:25">
      <c r="A4106" t="s">
        <v>3292</v>
      </c>
      <c r="B4106" t="s">
        <v>3535</v>
      </c>
      <c r="C4106" t="s">
        <v>8938</v>
      </c>
      <c r="D4106" t="s">
        <v>3076</v>
      </c>
      <c r="E4106" t="s">
        <v>3077</v>
      </c>
      <c r="F4106" t="s">
        <v>3234</v>
      </c>
      <c r="G4106" t="s">
        <v>3241</v>
      </c>
      <c r="H4106" t="s">
        <v>584</v>
      </c>
      <c r="I4106" t="s">
        <v>8939</v>
      </c>
      <c r="J4106" t="s">
        <v>246</v>
      </c>
      <c r="K4106" t="s">
        <v>3079</v>
      </c>
      <c r="L4106" t="s">
        <v>247</v>
      </c>
      <c r="M4106">
        <v>75000000</v>
      </c>
      <c r="N4106">
        <v>0</v>
      </c>
      <c r="O4106">
        <v>75000000</v>
      </c>
      <c r="P4106">
        <v>0</v>
      </c>
      <c r="Q4106" t="s">
        <v>8940</v>
      </c>
      <c r="R4106" t="s">
        <v>3365</v>
      </c>
      <c r="S4106" t="s">
        <v>3385</v>
      </c>
      <c r="T4106" t="s">
        <v>3438</v>
      </c>
      <c r="U4106" t="s">
        <v>3111</v>
      </c>
      <c r="V4106" t="s">
        <v>8941</v>
      </c>
      <c r="W4106" t="s">
        <v>3085</v>
      </c>
      <c r="X4106" t="str">
        <f t="shared" si="64"/>
        <v>Funcionamiento</v>
      </c>
      <c r="Y4106" t="s">
        <v>3241</v>
      </c>
    </row>
    <row r="4107" spans="1:25">
      <c r="A4107" t="s">
        <v>3297</v>
      </c>
      <c r="B4107" t="s">
        <v>3535</v>
      </c>
      <c r="C4107" t="s">
        <v>8942</v>
      </c>
      <c r="D4107" t="s">
        <v>3076</v>
      </c>
      <c r="E4107" t="s">
        <v>3077</v>
      </c>
      <c r="F4107" t="s">
        <v>3234</v>
      </c>
      <c r="G4107" t="s">
        <v>3241</v>
      </c>
      <c r="H4107" t="s">
        <v>509</v>
      </c>
      <c r="I4107" t="s">
        <v>664</v>
      </c>
      <c r="J4107" t="s">
        <v>246</v>
      </c>
      <c r="K4107" t="s">
        <v>3079</v>
      </c>
      <c r="L4107" t="s">
        <v>247</v>
      </c>
      <c r="M4107">
        <v>80634026</v>
      </c>
      <c r="N4107">
        <v>0</v>
      </c>
      <c r="O4107">
        <v>80634026</v>
      </c>
      <c r="P4107">
        <v>0</v>
      </c>
      <c r="Q4107" t="s">
        <v>8943</v>
      </c>
      <c r="R4107" t="s">
        <v>3428</v>
      </c>
      <c r="S4107" t="s">
        <v>4707</v>
      </c>
      <c r="T4107" t="s">
        <v>8944</v>
      </c>
      <c r="U4107" t="s">
        <v>8945</v>
      </c>
      <c r="V4107" t="s">
        <v>8946</v>
      </c>
      <c r="W4107" t="s">
        <v>3085</v>
      </c>
      <c r="X4107" t="str">
        <f t="shared" si="64"/>
        <v>Inversión</v>
      </c>
      <c r="Y4107" t="s">
        <v>3241</v>
      </c>
    </row>
    <row r="4108" spans="1:25">
      <c r="A4108" t="s">
        <v>3304</v>
      </c>
      <c r="B4108" t="s">
        <v>4468</v>
      </c>
      <c r="C4108" t="s">
        <v>8947</v>
      </c>
      <c r="D4108" t="s">
        <v>3076</v>
      </c>
      <c r="E4108" t="s">
        <v>3077</v>
      </c>
      <c r="F4108" t="s">
        <v>3234</v>
      </c>
      <c r="G4108" t="s">
        <v>3241</v>
      </c>
      <c r="H4108" t="s">
        <v>539</v>
      </c>
      <c r="I4108" t="s">
        <v>667</v>
      </c>
      <c r="J4108" t="s">
        <v>246</v>
      </c>
      <c r="K4108" t="s">
        <v>3079</v>
      </c>
      <c r="L4108" t="s">
        <v>247</v>
      </c>
      <c r="M4108">
        <v>71376690</v>
      </c>
      <c r="N4108">
        <v>-18230410</v>
      </c>
      <c r="O4108">
        <v>53146280</v>
      </c>
      <c r="P4108">
        <v>0</v>
      </c>
      <c r="Q4108" t="s">
        <v>8948</v>
      </c>
      <c r="R4108" t="s">
        <v>3413</v>
      </c>
      <c r="S4108" t="s">
        <v>3393</v>
      </c>
      <c r="T4108" t="s">
        <v>8397</v>
      </c>
      <c r="U4108" t="s">
        <v>8949</v>
      </c>
      <c r="V4108" t="s">
        <v>8950</v>
      </c>
      <c r="W4108" t="s">
        <v>3085</v>
      </c>
      <c r="X4108" t="str">
        <f t="shared" si="64"/>
        <v>Inversión</v>
      </c>
      <c r="Y4108" t="s">
        <v>3241</v>
      </c>
    </row>
    <row r="4109" spans="1:25">
      <c r="A4109" t="s">
        <v>3237</v>
      </c>
      <c r="B4109" t="s">
        <v>4468</v>
      </c>
      <c r="C4109" t="s">
        <v>8951</v>
      </c>
      <c r="D4109" t="s">
        <v>3076</v>
      </c>
      <c r="E4109" t="s">
        <v>3077</v>
      </c>
      <c r="F4109" t="s">
        <v>3234</v>
      </c>
      <c r="G4109" t="s">
        <v>3241</v>
      </c>
      <c r="H4109" t="s">
        <v>539</v>
      </c>
      <c r="I4109" t="s">
        <v>667</v>
      </c>
      <c r="J4109" t="s">
        <v>246</v>
      </c>
      <c r="K4109" t="s">
        <v>3079</v>
      </c>
      <c r="L4109" t="s">
        <v>247</v>
      </c>
      <c r="M4109">
        <v>61490990</v>
      </c>
      <c r="N4109">
        <v>-3030082</v>
      </c>
      <c r="O4109">
        <v>58460908</v>
      </c>
      <c r="P4109">
        <v>0</v>
      </c>
      <c r="Q4109" t="s">
        <v>8952</v>
      </c>
      <c r="R4109" t="s">
        <v>3278</v>
      </c>
      <c r="S4109" t="s">
        <v>3358</v>
      </c>
      <c r="T4109" t="s">
        <v>8953</v>
      </c>
      <c r="U4109" t="s">
        <v>8954</v>
      </c>
      <c r="V4109" t="s">
        <v>8955</v>
      </c>
      <c r="W4109" t="s">
        <v>3085</v>
      </c>
      <c r="X4109" t="str">
        <f t="shared" si="64"/>
        <v>Inversión</v>
      </c>
      <c r="Y4109" t="s">
        <v>3241</v>
      </c>
    </row>
    <row r="4110" spans="1:25">
      <c r="A4110" t="s">
        <v>3317</v>
      </c>
      <c r="B4110" t="s">
        <v>4468</v>
      </c>
      <c r="C4110" t="s">
        <v>8956</v>
      </c>
      <c r="D4110" t="s">
        <v>3076</v>
      </c>
      <c r="E4110" t="s">
        <v>3077</v>
      </c>
      <c r="F4110" t="s">
        <v>3234</v>
      </c>
      <c r="G4110" t="s">
        <v>3241</v>
      </c>
      <c r="H4110" t="s">
        <v>539</v>
      </c>
      <c r="I4110" t="s">
        <v>667</v>
      </c>
      <c r="J4110" t="s">
        <v>246</v>
      </c>
      <c r="K4110" t="s">
        <v>3079</v>
      </c>
      <c r="L4110" t="s">
        <v>247</v>
      </c>
      <c r="M4110">
        <v>92997806</v>
      </c>
      <c r="N4110">
        <v>9299781</v>
      </c>
      <c r="O4110">
        <v>102297587</v>
      </c>
      <c r="P4110">
        <v>0</v>
      </c>
      <c r="Q4110" t="s">
        <v>8957</v>
      </c>
      <c r="R4110" t="s">
        <v>3392</v>
      </c>
      <c r="S4110" t="s">
        <v>3326</v>
      </c>
      <c r="T4110" t="s">
        <v>5404</v>
      </c>
      <c r="U4110" t="s">
        <v>8958</v>
      </c>
      <c r="V4110" t="s">
        <v>8959</v>
      </c>
      <c r="W4110" t="s">
        <v>3085</v>
      </c>
      <c r="X4110" t="str">
        <f t="shared" si="64"/>
        <v>Inversión</v>
      </c>
      <c r="Y4110" t="s">
        <v>3241</v>
      </c>
    </row>
    <row r="4111" spans="1:25">
      <c r="A4111" t="s">
        <v>3317</v>
      </c>
      <c r="B4111" t="s">
        <v>4468</v>
      </c>
      <c r="C4111" t="s">
        <v>8956</v>
      </c>
      <c r="D4111" t="s">
        <v>3076</v>
      </c>
      <c r="E4111" t="s">
        <v>3077</v>
      </c>
      <c r="F4111" t="s">
        <v>3234</v>
      </c>
      <c r="G4111" t="s">
        <v>3241</v>
      </c>
      <c r="H4111" t="s">
        <v>539</v>
      </c>
      <c r="I4111" t="s">
        <v>667</v>
      </c>
      <c r="J4111" t="s">
        <v>253</v>
      </c>
      <c r="K4111" t="s">
        <v>3115</v>
      </c>
      <c r="L4111" t="s">
        <v>247</v>
      </c>
      <c r="M4111">
        <v>0</v>
      </c>
      <c r="N4111">
        <v>0</v>
      </c>
      <c r="O4111">
        <v>0</v>
      </c>
      <c r="P4111">
        <v>0</v>
      </c>
      <c r="Q4111" t="s">
        <v>8957</v>
      </c>
      <c r="R4111" t="s">
        <v>3392</v>
      </c>
      <c r="S4111" t="s">
        <v>3326</v>
      </c>
      <c r="T4111" t="s">
        <v>5404</v>
      </c>
      <c r="U4111" t="s">
        <v>8958</v>
      </c>
      <c r="V4111" t="s">
        <v>8959</v>
      </c>
      <c r="W4111" t="s">
        <v>3085</v>
      </c>
      <c r="X4111" t="str">
        <f t="shared" si="64"/>
        <v>Inversión</v>
      </c>
      <c r="Y4111" t="s">
        <v>3241</v>
      </c>
    </row>
    <row r="4112" spans="1:25">
      <c r="A4112" t="s">
        <v>3325</v>
      </c>
      <c r="B4112" t="s">
        <v>4468</v>
      </c>
      <c r="C4112" t="s">
        <v>8960</v>
      </c>
      <c r="D4112" t="s">
        <v>3076</v>
      </c>
      <c r="E4112" t="s">
        <v>3077</v>
      </c>
      <c r="F4112" t="s">
        <v>3234</v>
      </c>
      <c r="G4112" t="s">
        <v>3241</v>
      </c>
      <c r="H4112" t="s">
        <v>539</v>
      </c>
      <c r="I4112" t="s">
        <v>667</v>
      </c>
      <c r="J4112" t="s">
        <v>246</v>
      </c>
      <c r="K4112" t="s">
        <v>3079</v>
      </c>
      <c r="L4112" t="s">
        <v>247</v>
      </c>
      <c r="M4112">
        <v>71376690</v>
      </c>
      <c r="N4112">
        <v>0</v>
      </c>
      <c r="O4112">
        <v>71376690</v>
      </c>
      <c r="P4112">
        <v>0</v>
      </c>
      <c r="Q4112" t="s">
        <v>8961</v>
      </c>
      <c r="R4112" t="s">
        <v>3385</v>
      </c>
      <c r="S4112" t="s">
        <v>3486</v>
      </c>
      <c r="T4112" t="s">
        <v>3441</v>
      </c>
      <c r="U4112" t="s">
        <v>8962</v>
      </c>
      <c r="V4112" t="s">
        <v>8963</v>
      </c>
      <c r="W4112" t="s">
        <v>3085</v>
      </c>
      <c r="X4112" t="str">
        <f t="shared" si="64"/>
        <v>Inversión</v>
      </c>
      <c r="Y4112" t="s">
        <v>3241</v>
      </c>
    </row>
    <row r="4113" spans="1:25">
      <c r="A4113" t="s">
        <v>3257</v>
      </c>
      <c r="B4113" t="s">
        <v>4468</v>
      </c>
      <c r="C4113" t="s">
        <v>8964</v>
      </c>
      <c r="D4113" t="s">
        <v>3076</v>
      </c>
      <c r="E4113" t="s">
        <v>3077</v>
      </c>
      <c r="F4113" t="s">
        <v>3234</v>
      </c>
      <c r="G4113" t="s">
        <v>3241</v>
      </c>
      <c r="H4113" t="s">
        <v>539</v>
      </c>
      <c r="I4113" t="s">
        <v>667</v>
      </c>
      <c r="J4113" t="s">
        <v>246</v>
      </c>
      <c r="K4113" t="s">
        <v>3079</v>
      </c>
      <c r="L4113" t="s">
        <v>247</v>
      </c>
      <c r="M4113">
        <v>61490990</v>
      </c>
      <c r="N4113">
        <v>0</v>
      </c>
      <c r="O4113">
        <v>61490990</v>
      </c>
      <c r="P4113">
        <v>0</v>
      </c>
      <c r="Q4113" t="s">
        <v>8965</v>
      </c>
      <c r="R4113" t="s">
        <v>3406</v>
      </c>
      <c r="S4113" t="s">
        <v>3311</v>
      </c>
      <c r="T4113" t="s">
        <v>8966</v>
      </c>
      <c r="U4113" t="s">
        <v>8967</v>
      </c>
      <c r="V4113" t="s">
        <v>8968</v>
      </c>
      <c r="W4113" t="s">
        <v>3464</v>
      </c>
      <c r="X4113" t="str">
        <f t="shared" si="64"/>
        <v>Inversión</v>
      </c>
      <c r="Y4113" t="s">
        <v>3241</v>
      </c>
    </row>
    <row r="4114" spans="1:25">
      <c r="A4114" t="s">
        <v>3245</v>
      </c>
      <c r="B4114" t="s">
        <v>4468</v>
      </c>
      <c r="C4114" t="s">
        <v>8969</v>
      </c>
      <c r="D4114" t="s">
        <v>3076</v>
      </c>
      <c r="E4114" t="s">
        <v>3077</v>
      </c>
      <c r="F4114" t="s">
        <v>3234</v>
      </c>
      <c r="G4114" t="s">
        <v>3241</v>
      </c>
      <c r="H4114" t="s">
        <v>539</v>
      </c>
      <c r="I4114" t="s">
        <v>667</v>
      </c>
      <c r="J4114" t="s">
        <v>246</v>
      </c>
      <c r="K4114" t="s">
        <v>3079</v>
      </c>
      <c r="L4114" t="s">
        <v>247</v>
      </c>
      <c r="M4114">
        <v>44720720</v>
      </c>
      <c r="N4114">
        <v>17329279</v>
      </c>
      <c r="O4114">
        <v>62049999</v>
      </c>
      <c r="P4114">
        <v>0</v>
      </c>
      <c r="Q4114" t="s">
        <v>8970</v>
      </c>
      <c r="R4114" t="s">
        <v>3285</v>
      </c>
      <c r="S4114" t="s">
        <v>3458</v>
      </c>
      <c r="T4114" t="s">
        <v>8971</v>
      </c>
      <c r="U4114" t="s">
        <v>8972</v>
      </c>
      <c r="V4114" t="s">
        <v>8973</v>
      </c>
      <c r="W4114" t="s">
        <v>3085</v>
      </c>
      <c r="X4114" t="str">
        <f t="shared" si="64"/>
        <v>Inversión</v>
      </c>
      <c r="Y4114" t="s">
        <v>3241</v>
      </c>
    </row>
    <row r="4115" spans="1:25">
      <c r="A4115" t="s">
        <v>3336</v>
      </c>
      <c r="B4115" t="s">
        <v>4468</v>
      </c>
      <c r="C4115" t="s">
        <v>8974</v>
      </c>
      <c r="D4115" t="s">
        <v>3076</v>
      </c>
      <c r="E4115" t="s">
        <v>3077</v>
      </c>
      <c r="F4115" t="s">
        <v>3234</v>
      </c>
      <c r="G4115" t="s">
        <v>3241</v>
      </c>
      <c r="H4115" t="s">
        <v>539</v>
      </c>
      <c r="I4115" t="s">
        <v>667</v>
      </c>
      <c r="J4115" t="s">
        <v>246</v>
      </c>
      <c r="K4115" t="s">
        <v>3079</v>
      </c>
      <c r="L4115" t="s">
        <v>247</v>
      </c>
      <c r="M4115">
        <v>33370920</v>
      </c>
      <c r="N4115">
        <v>3033720</v>
      </c>
      <c r="O4115">
        <v>36404640</v>
      </c>
      <c r="P4115">
        <v>505620</v>
      </c>
      <c r="Q4115" t="s">
        <v>8975</v>
      </c>
      <c r="R4115" t="s">
        <v>3305</v>
      </c>
      <c r="S4115" t="s">
        <v>5244</v>
      </c>
      <c r="T4115" t="s">
        <v>8976</v>
      </c>
      <c r="U4115" t="s">
        <v>8977</v>
      </c>
      <c r="V4115" t="s">
        <v>8978</v>
      </c>
      <c r="W4115" t="s">
        <v>3085</v>
      </c>
      <c r="X4115" t="str">
        <f t="shared" si="64"/>
        <v>Inversión</v>
      </c>
      <c r="Y4115" t="s">
        <v>3241</v>
      </c>
    </row>
    <row r="4116" spans="1:25">
      <c r="A4116" t="s">
        <v>3343</v>
      </c>
      <c r="B4116" t="s">
        <v>4468</v>
      </c>
      <c r="C4116" t="s">
        <v>8979</v>
      </c>
      <c r="D4116" t="s">
        <v>3076</v>
      </c>
      <c r="E4116" t="s">
        <v>3331</v>
      </c>
      <c r="F4116" t="s">
        <v>3234</v>
      </c>
      <c r="G4116" t="s">
        <v>3241</v>
      </c>
      <c r="H4116" t="s">
        <v>509</v>
      </c>
      <c r="I4116" t="s">
        <v>664</v>
      </c>
      <c r="J4116" t="s">
        <v>246</v>
      </c>
      <c r="K4116" t="s">
        <v>3079</v>
      </c>
      <c r="L4116" t="s">
        <v>247</v>
      </c>
      <c r="M4116">
        <v>92998906</v>
      </c>
      <c r="N4116">
        <v>-92998906</v>
      </c>
      <c r="O4116">
        <v>0</v>
      </c>
      <c r="P4116">
        <v>0</v>
      </c>
      <c r="Q4116" t="s">
        <v>8980</v>
      </c>
      <c r="R4116" t="s">
        <v>3118</v>
      </c>
      <c r="S4116" t="s">
        <v>3085</v>
      </c>
      <c r="T4116" t="s">
        <v>3085</v>
      </c>
      <c r="U4116" t="s">
        <v>3085</v>
      </c>
      <c r="V4116" t="s">
        <v>3085</v>
      </c>
      <c r="W4116" t="s">
        <v>3085</v>
      </c>
      <c r="X4116" t="str">
        <f t="shared" si="64"/>
        <v>Inversión</v>
      </c>
      <c r="Y4116" t="s">
        <v>3241</v>
      </c>
    </row>
    <row r="4117" spans="1:25">
      <c r="A4117" t="s">
        <v>3350</v>
      </c>
      <c r="B4117" t="s">
        <v>4468</v>
      </c>
      <c r="C4117" t="s">
        <v>8981</v>
      </c>
      <c r="D4117" t="s">
        <v>3076</v>
      </c>
      <c r="E4117" t="s">
        <v>3077</v>
      </c>
      <c r="F4117" t="s">
        <v>3234</v>
      </c>
      <c r="G4117" t="s">
        <v>3241</v>
      </c>
      <c r="H4117" t="s">
        <v>292</v>
      </c>
      <c r="I4117" t="s">
        <v>293</v>
      </c>
      <c r="J4117" t="s">
        <v>246</v>
      </c>
      <c r="K4117" t="s">
        <v>3079</v>
      </c>
      <c r="L4117" t="s">
        <v>247</v>
      </c>
      <c r="M4117">
        <v>715049433</v>
      </c>
      <c r="N4117">
        <v>0</v>
      </c>
      <c r="O4117">
        <v>715049433</v>
      </c>
      <c r="P4117">
        <v>0</v>
      </c>
      <c r="Q4117" t="s">
        <v>8982</v>
      </c>
      <c r="R4117" t="s">
        <v>3326</v>
      </c>
      <c r="S4117" t="s">
        <v>6127</v>
      </c>
      <c r="T4117" t="s">
        <v>3085</v>
      </c>
      <c r="U4117" t="s">
        <v>8983</v>
      </c>
      <c r="V4117" t="s">
        <v>8984</v>
      </c>
      <c r="W4117" t="s">
        <v>8985</v>
      </c>
      <c r="X4117" t="str">
        <f t="shared" si="64"/>
        <v>Funcionamiento</v>
      </c>
      <c r="Y4117" t="s">
        <v>3241</v>
      </c>
    </row>
    <row r="4118" spans="1:25">
      <c r="A4118" t="s">
        <v>3350</v>
      </c>
      <c r="B4118" t="s">
        <v>4468</v>
      </c>
      <c r="C4118" t="s">
        <v>8981</v>
      </c>
      <c r="D4118" t="s">
        <v>3076</v>
      </c>
      <c r="E4118" t="s">
        <v>3077</v>
      </c>
      <c r="F4118" t="s">
        <v>3234</v>
      </c>
      <c r="G4118" t="s">
        <v>3241</v>
      </c>
      <c r="H4118" t="s">
        <v>348</v>
      </c>
      <c r="I4118" t="s">
        <v>349</v>
      </c>
      <c r="J4118" t="s">
        <v>246</v>
      </c>
      <c r="K4118" t="s">
        <v>3079</v>
      </c>
      <c r="L4118" t="s">
        <v>247</v>
      </c>
      <c r="M4118">
        <v>558333</v>
      </c>
      <c r="N4118">
        <v>0</v>
      </c>
      <c r="O4118">
        <v>558333</v>
      </c>
      <c r="P4118">
        <v>0</v>
      </c>
      <c r="Q4118" t="s">
        <v>8982</v>
      </c>
      <c r="R4118" t="s">
        <v>3326</v>
      </c>
      <c r="S4118" t="s">
        <v>6127</v>
      </c>
      <c r="T4118" t="s">
        <v>3085</v>
      </c>
      <c r="U4118" t="s">
        <v>8983</v>
      </c>
      <c r="V4118" t="s">
        <v>8984</v>
      </c>
      <c r="W4118" t="s">
        <v>8985</v>
      </c>
      <c r="X4118" t="str">
        <f t="shared" si="64"/>
        <v>Funcionamiento</v>
      </c>
      <c r="Y4118" t="s">
        <v>3241</v>
      </c>
    </row>
    <row r="4119" spans="1:25">
      <c r="A4119" t="s">
        <v>3350</v>
      </c>
      <c r="B4119" t="s">
        <v>4468</v>
      </c>
      <c r="C4119" t="s">
        <v>8981</v>
      </c>
      <c r="D4119" t="s">
        <v>3076</v>
      </c>
      <c r="E4119" t="s">
        <v>3077</v>
      </c>
      <c r="F4119" t="s">
        <v>3234</v>
      </c>
      <c r="G4119" t="s">
        <v>3241</v>
      </c>
      <c r="H4119" t="s">
        <v>336</v>
      </c>
      <c r="I4119" t="s">
        <v>337</v>
      </c>
      <c r="J4119" t="s">
        <v>246</v>
      </c>
      <c r="K4119" t="s">
        <v>3079</v>
      </c>
      <c r="L4119" t="s">
        <v>247</v>
      </c>
      <c r="M4119">
        <v>26384086</v>
      </c>
      <c r="N4119">
        <v>0</v>
      </c>
      <c r="O4119">
        <v>26384086</v>
      </c>
      <c r="P4119">
        <v>0</v>
      </c>
      <c r="Q4119" t="s">
        <v>8982</v>
      </c>
      <c r="R4119" t="s">
        <v>3326</v>
      </c>
      <c r="S4119" t="s">
        <v>6127</v>
      </c>
      <c r="T4119" t="s">
        <v>3085</v>
      </c>
      <c r="U4119" t="s">
        <v>8983</v>
      </c>
      <c r="V4119" t="s">
        <v>8984</v>
      </c>
      <c r="W4119" t="s">
        <v>8985</v>
      </c>
      <c r="X4119" t="str">
        <f t="shared" si="64"/>
        <v>Funcionamiento</v>
      </c>
      <c r="Y4119" t="s">
        <v>3241</v>
      </c>
    </row>
    <row r="4120" spans="1:25">
      <c r="A4120" t="s">
        <v>3350</v>
      </c>
      <c r="B4120" t="s">
        <v>4468</v>
      </c>
      <c r="C4120" t="s">
        <v>8981</v>
      </c>
      <c r="D4120" t="s">
        <v>3076</v>
      </c>
      <c r="E4120" t="s">
        <v>3077</v>
      </c>
      <c r="F4120" t="s">
        <v>3234</v>
      </c>
      <c r="G4120" t="s">
        <v>3241</v>
      </c>
      <c r="H4120" t="s">
        <v>303</v>
      </c>
      <c r="I4120" t="s">
        <v>305</v>
      </c>
      <c r="J4120" t="s">
        <v>246</v>
      </c>
      <c r="K4120" t="s">
        <v>3079</v>
      </c>
      <c r="L4120" t="s">
        <v>247</v>
      </c>
      <c r="M4120">
        <v>37589530</v>
      </c>
      <c r="N4120">
        <v>0</v>
      </c>
      <c r="O4120">
        <v>37589530</v>
      </c>
      <c r="P4120">
        <v>0</v>
      </c>
      <c r="Q4120" t="s">
        <v>8982</v>
      </c>
      <c r="R4120" t="s">
        <v>3326</v>
      </c>
      <c r="S4120" t="s">
        <v>6127</v>
      </c>
      <c r="T4120" t="s">
        <v>3085</v>
      </c>
      <c r="U4120" t="s">
        <v>8983</v>
      </c>
      <c r="V4120" t="s">
        <v>8984</v>
      </c>
      <c r="W4120" t="s">
        <v>8985</v>
      </c>
      <c r="X4120" t="str">
        <f t="shared" si="64"/>
        <v>Funcionamiento</v>
      </c>
      <c r="Y4120" t="s">
        <v>3241</v>
      </c>
    </row>
    <row r="4121" spans="1:25">
      <c r="A4121" t="s">
        <v>3350</v>
      </c>
      <c r="B4121" t="s">
        <v>4468</v>
      </c>
      <c r="C4121" t="s">
        <v>8981</v>
      </c>
      <c r="D4121" t="s">
        <v>3076</v>
      </c>
      <c r="E4121" t="s">
        <v>3077</v>
      </c>
      <c r="F4121" t="s">
        <v>3234</v>
      </c>
      <c r="G4121" t="s">
        <v>3241</v>
      </c>
      <c r="H4121" t="s">
        <v>358</v>
      </c>
      <c r="I4121" t="s">
        <v>359</v>
      </c>
      <c r="J4121" t="s">
        <v>246</v>
      </c>
      <c r="K4121" t="s">
        <v>3079</v>
      </c>
      <c r="L4121" t="s">
        <v>247</v>
      </c>
      <c r="M4121">
        <v>18576445</v>
      </c>
      <c r="N4121">
        <v>0</v>
      </c>
      <c r="O4121">
        <v>18576445</v>
      </c>
      <c r="P4121">
        <v>0</v>
      </c>
      <c r="Q4121" t="s">
        <v>8982</v>
      </c>
      <c r="R4121" t="s">
        <v>3326</v>
      </c>
      <c r="S4121" t="s">
        <v>6127</v>
      </c>
      <c r="T4121" t="s">
        <v>3085</v>
      </c>
      <c r="U4121" t="s">
        <v>8983</v>
      </c>
      <c r="V4121" t="s">
        <v>8984</v>
      </c>
      <c r="W4121" t="s">
        <v>8985</v>
      </c>
      <c r="X4121" t="str">
        <f t="shared" si="64"/>
        <v>Funcionamiento</v>
      </c>
      <c r="Y4121" t="s">
        <v>3241</v>
      </c>
    </row>
    <row r="4122" spans="1:25">
      <c r="A4122" t="s">
        <v>3350</v>
      </c>
      <c r="B4122" t="s">
        <v>4468</v>
      </c>
      <c r="C4122" t="s">
        <v>8981</v>
      </c>
      <c r="D4122" t="s">
        <v>3076</v>
      </c>
      <c r="E4122" t="s">
        <v>3077</v>
      </c>
      <c r="F4122" t="s">
        <v>3234</v>
      </c>
      <c r="G4122" t="s">
        <v>3241</v>
      </c>
      <c r="H4122" t="s">
        <v>390</v>
      </c>
      <c r="I4122" t="s">
        <v>392</v>
      </c>
      <c r="J4122" t="s">
        <v>246</v>
      </c>
      <c r="K4122" t="s">
        <v>3079</v>
      </c>
      <c r="L4122" t="s">
        <v>247</v>
      </c>
      <c r="M4122">
        <v>4755126</v>
      </c>
      <c r="N4122">
        <v>0</v>
      </c>
      <c r="O4122">
        <v>4755126</v>
      </c>
      <c r="P4122">
        <v>0</v>
      </c>
      <c r="Q4122" t="s">
        <v>8982</v>
      </c>
      <c r="R4122" t="s">
        <v>3326</v>
      </c>
      <c r="S4122" t="s">
        <v>6127</v>
      </c>
      <c r="T4122" t="s">
        <v>3085</v>
      </c>
      <c r="U4122" t="s">
        <v>8983</v>
      </c>
      <c r="V4122" t="s">
        <v>8984</v>
      </c>
      <c r="W4122" t="s">
        <v>8985</v>
      </c>
      <c r="X4122" t="str">
        <f t="shared" si="64"/>
        <v>Funcionamiento</v>
      </c>
      <c r="Y4122" t="s">
        <v>3241</v>
      </c>
    </row>
    <row r="4123" spans="1:25">
      <c r="A4123" t="s">
        <v>3350</v>
      </c>
      <c r="B4123" t="s">
        <v>4468</v>
      </c>
      <c r="C4123" t="s">
        <v>8981</v>
      </c>
      <c r="D4123" t="s">
        <v>3076</v>
      </c>
      <c r="E4123" t="s">
        <v>3077</v>
      </c>
      <c r="F4123" t="s">
        <v>3234</v>
      </c>
      <c r="G4123" t="s">
        <v>3241</v>
      </c>
      <c r="H4123" t="s">
        <v>331</v>
      </c>
      <c r="I4123" t="s">
        <v>587</v>
      </c>
      <c r="J4123" t="s">
        <v>246</v>
      </c>
      <c r="K4123" t="s">
        <v>3079</v>
      </c>
      <c r="L4123" t="s">
        <v>247</v>
      </c>
      <c r="M4123">
        <v>33469688</v>
      </c>
      <c r="N4123">
        <v>0</v>
      </c>
      <c r="O4123">
        <v>33469688</v>
      </c>
      <c r="P4123">
        <v>0</v>
      </c>
      <c r="Q4123" t="s">
        <v>8982</v>
      </c>
      <c r="R4123" t="s">
        <v>3326</v>
      </c>
      <c r="S4123" t="s">
        <v>6127</v>
      </c>
      <c r="T4123" t="s">
        <v>3085</v>
      </c>
      <c r="U4123" t="s">
        <v>8983</v>
      </c>
      <c r="V4123" t="s">
        <v>8984</v>
      </c>
      <c r="W4123" t="s">
        <v>8985</v>
      </c>
      <c r="X4123" t="str">
        <f t="shared" si="64"/>
        <v>Funcionamiento</v>
      </c>
      <c r="Y4123" t="s">
        <v>3241</v>
      </c>
    </row>
    <row r="4124" spans="1:25">
      <c r="A4124" t="s">
        <v>3350</v>
      </c>
      <c r="B4124" t="s">
        <v>4468</v>
      </c>
      <c r="C4124" t="s">
        <v>8981</v>
      </c>
      <c r="D4124" t="s">
        <v>3076</v>
      </c>
      <c r="E4124" t="s">
        <v>3077</v>
      </c>
      <c r="F4124" t="s">
        <v>3234</v>
      </c>
      <c r="G4124" t="s">
        <v>3241</v>
      </c>
      <c r="H4124" t="s">
        <v>333</v>
      </c>
      <c r="I4124" t="s">
        <v>335</v>
      </c>
      <c r="J4124" t="s">
        <v>246</v>
      </c>
      <c r="K4124" t="s">
        <v>3079</v>
      </c>
      <c r="L4124" t="s">
        <v>247</v>
      </c>
      <c r="M4124">
        <v>4536010</v>
      </c>
      <c r="N4124">
        <v>0</v>
      </c>
      <c r="O4124">
        <v>4536010</v>
      </c>
      <c r="P4124">
        <v>0</v>
      </c>
      <c r="Q4124" t="s">
        <v>8982</v>
      </c>
      <c r="R4124" t="s">
        <v>3326</v>
      </c>
      <c r="S4124" t="s">
        <v>6127</v>
      </c>
      <c r="T4124" t="s">
        <v>3085</v>
      </c>
      <c r="U4124" t="s">
        <v>8983</v>
      </c>
      <c r="V4124" t="s">
        <v>8984</v>
      </c>
      <c r="W4124" t="s">
        <v>8985</v>
      </c>
      <c r="X4124" t="str">
        <f t="shared" si="64"/>
        <v>Funcionamiento</v>
      </c>
      <c r="Y4124" t="s">
        <v>3241</v>
      </c>
    </row>
    <row r="4125" spans="1:25">
      <c r="A4125" t="s">
        <v>3350</v>
      </c>
      <c r="B4125" t="s">
        <v>4468</v>
      </c>
      <c r="C4125" t="s">
        <v>8981</v>
      </c>
      <c r="D4125" t="s">
        <v>3076</v>
      </c>
      <c r="E4125" t="s">
        <v>3077</v>
      </c>
      <c r="F4125" t="s">
        <v>3234</v>
      </c>
      <c r="G4125" t="s">
        <v>3241</v>
      </c>
      <c r="H4125" t="s">
        <v>294</v>
      </c>
      <c r="I4125" t="s">
        <v>296</v>
      </c>
      <c r="J4125" t="s">
        <v>246</v>
      </c>
      <c r="K4125" t="s">
        <v>3079</v>
      </c>
      <c r="L4125" t="s">
        <v>247</v>
      </c>
      <c r="M4125">
        <v>8389682</v>
      </c>
      <c r="N4125">
        <v>0</v>
      </c>
      <c r="O4125">
        <v>8389682</v>
      </c>
      <c r="P4125">
        <v>0</v>
      </c>
      <c r="Q4125" t="s">
        <v>8982</v>
      </c>
      <c r="R4125" t="s">
        <v>3326</v>
      </c>
      <c r="S4125" t="s">
        <v>6127</v>
      </c>
      <c r="T4125" t="s">
        <v>3085</v>
      </c>
      <c r="U4125" t="s">
        <v>8983</v>
      </c>
      <c r="V4125" t="s">
        <v>8984</v>
      </c>
      <c r="W4125" t="s">
        <v>8985</v>
      </c>
      <c r="X4125" t="str">
        <f t="shared" si="64"/>
        <v>Funcionamiento</v>
      </c>
      <c r="Y4125" t="s">
        <v>3241</v>
      </c>
    </row>
    <row r="4126" spans="1:25">
      <c r="A4126" t="s">
        <v>3350</v>
      </c>
      <c r="B4126" t="s">
        <v>4468</v>
      </c>
      <c r="C4126" t="s">
        <v>8981</v>
      </c>
      <c r="D4126" t="s">
        <v>3076</v>
      </c>
      <c r="E4126" t="s">
        <v>3077</v>
      </c>
      <c r="F4126" t="s">
        <v>3234</v>
      </c>
      <c r="G4126" t="s">
        <v>3241</v>
      </c>
      <c r="H4126" t="s">
        <v>297</v>
      </c>
      <c r="I4126" t="s">
        <v>299</v>
      </c>
      <c r="J4126" t="s">
        <v>246</v>
      </c>
      <c r="K4126" t="s">
        <v>3079</v>
      </c>
      <c r="L4126" t="s">
        <v>247</v>
      </c>
      <c r="M4126">
        <v>9181433</v>
      </c>
      <c r="N4126">
        <v>0</v>
      </c>
      <c r="O4126">
        <v>9181433</v>
      </c>
      <c r="P4126">
        <v>0</v>
      </c>
      <c r="Q4126" t="s">
        <v>8982</v>
      </c>
      <c r="R4126" t="s">
        <v>3326</v>
      </c>
      <c r="S4126" t="s">
        <v>6127</v>
      </c>
      <c r="T4126" t="s">
        <v>3085</v>
      </c>
      <c r="U4126" t="s">
        <v>8983</v>
      </c>
      <c r="V4126" t="s">
        <v>8984</v>
      </c>
      <c r="W4126" t="s">
        <v>8985</v>
      </c>
      <c r="X4126" t="str">
        <f t="shared" si="64"/>
        <v>Funcionamiento</v>
      </c>
      <c r="Y4126" t="s">
        <v>3241</v>
      </c>
    </row>
    <row r="4127" spans="1:25">
      <c r="A4127" t="s">
        <v>3350</v>
      </c>
      <c r="B4127" t="s">
        <v>4468</v>
      </c>
      <c r="C4127" t="s">
        <v>8981</v>
      </c>
      <c r="D4127" t="s">
        <v>3076</v>
      </c>
      <c r="E4127" t="s">
        <v>3077</v>
      </c>
      <c r="F4127" t="s">
        <v>3234</v>
      </c>
      <c r="G4127" t="s">
        <v>3241</v>
      </c>
      <c r="H4127" t="s">
        <v>405</v>
      </c>
      <c r="I4127" t="s">
        <v>406</v>
      </c>
      <c r="J4127" t="s">
        <v>246</v>
      </c>
      <c r="K4127" t="s">
        <v>3079</v>
      </c>
      <c r="L4127" t="s">
        <v>247</v>
      </c>
      <c r="M4127">
        <v>5355462</v>
      </c>
      <c r="N4127">
        <v>-914056</v>
      </c>
      <c r="O4127">
        <v>4441406</v>
      </c>
      <c r="P4127">
        <v>0</v>
      </c>
      <c r="Q4127" t="s">
        <v>8982</v>
      </c>
      <c r="R4127" t="s">
        <v>3326</v>
      </c>
      <c r="S4127" t="s">
        <v>6127</v>
      </c>
      <c r="T4127" t="s">
        <v>3085</v>
      </c>
      <c r="U4127" t="s">
        <v>8983</v>
      </c>
      <c r="V4127" t="s">
        <v>8984</v>
      </c>
      <c r="W4127" t="s">
        <v>8985</v>
      </c>
      <c r="X4127" t="str">
        <f t="shared" si="64"/>
        <v>Funcionamiento</v>
      </c>
      <c r="Y4127" t="s">
        <v>3241</v>
      </c>
    </row>
    <row r="4128" spans="1:25">
      <c r="A4128" t="s">
        <v>3350</v>
      </c>
      <c r="B4128" t="s">
        <v>4468</v>
      </c>
      <c r="C4128" t="s">
        <v>8981</v>
      </c>
      <c r="D4128" t="s">
        <v>3076</v>
      </c>
      <c r="E4128" t="s">
        <v>3077</v>
      </c>
      <c r="F4128" t="s">
        <v>3234</v>
      </c>
      <c r="G4128" t="s">
        <v>3241</v>
      </c>
      <c r="H4128" t="s">
        <v>309</v>
      </c>
      <c r="I4128" t="s">
        <v>311</v>
      </c>
      <c r="J4128" t="s">
        <v>246</v>
      </c>
      <c r="K4128" t="s">
        <v>3079</v>
      </c>
      <c r="L4128" t="s">
        <v>247</v>
      </c>
      <c r="M4128">
        <v>48088334</v>
      </c>
      <c r="N4128">
        <v>0</v>
      </c>
      <c r="O4128">
        <v>48088334</v>
      </c>
      <c r="P4128">
        <v>0</v>
      </c>
      <c r="Q4128" t="s">
        <v>8982</v>
      </c>
      <c r="R4128" t="s">
        <v>3326</v>
      </c>
      <c r="S4128" t="s">
        <v>6127</v>
      </c>
      <c r="T4128" t="s">
        <v>3085</v>
      </c>
      <c r="U4128" t="s">
        <v>8983</v>
      </c>
      <c r="V4128" t="s">
        <v>8984</v>
      </c>
      <c r="W4128" t="s">
        <v>8985</v>
      </c>
      <c r="X4128" t="str">
        <f t="shared" si="64"/>
        <v>Funcionamiento</v>
      </c>
      <c r="Y4128" t="s">
        <v>3241</v>
      </c>
    </row>
    <row r="4129" spans="1:25">
      <c r="A4129" t="s">
        <v>3265</v>
      </c>
      <c r="B4129" t="s">
        <v>4468</v>
      </c>
      <c r="C4129" t="s">
        <v>8986</v>
      </c>
      <c r="D4129" t="s">
        <v>3076</v>
      </c>
      <c r="E4129" t="s">
        <v>3077</v>
      </c>
      <c r="F4129" t="s">
        <v>3234</v>
      </c>
      <c r="G4129" t="s">
        <v>3241</v>
      </c>
      <c r="H4129" t="s">
        <v>509</v>
      </c>
      <c r="I4129" t="s">
        <v>664</v>
      </c>
      <c r="J4129" t="s">
        <v>246</v>
      </c>
      <c r="K4129" t="s">
        <v>3079</v>
      </c>
      <c r="L4129" t="s">
        <v>247</v>
      </c>
      <c r="M4129">
        <v>92998906</v>
      </c>
      <c r="N4129">
        <v>8454446</v>
      </c>
      <c r="O4129">
        <v>101453352</v>
      </c>
      <c r="P4129">
        <v>1127259</v>
      </c>
      <c r="Q4129" t="s">
        <v>8987</v>
      </c>
      <c r="R4129" t="s">
        <v>3421</v>
      </c>
      <c r="S4129" t="s">
        <v>3728</v>
      </c>
      <c r="T4129" t="s">
        <v>8988</v>
      </c>
      <c r="U4129" t="s">
        <v>8989</v>
      </c>
      <c r="V4129" t="s">
        <v>8990</v>
      </c>
      <c r="W4129" t="s">
        <v>3085</v>
      </c>
      <c r="X4129" t="str">
        <f t="shared" si="64"/>
        <v>Inversión</v>
      </c>
      <c r="Y4129" t="s">
        <v>3241</v>
      </c>
    </row>
    <row r="4130" spans="1:25">
      <c r="A4130" t="s">
        <v>3365</v>
      </c>
      <c r="B4130" t="s">
        <v>4468</v>
      </c>
      <c r="C4130" t="s">
        <v>8991</v>
      </c>
      <c r="D4130" t="s">
        <v>3076</v>
      </c>
      <c r="E4130" t="s">
        <v>3077</v>
      </c>
      <c r="F4130" t="s">
        <v>3234</v>
      </c>
      <c r="G4130" t="s">
        <v>3241</v>
      </c>
      <c r="H4130" t="s">
        <v>318</v>
      </c>
      <c r="I4130" t="s">
        <v>586</v>
      </c>
      <c r="J4130" t="s">
        <v>246</v>
      </c>
      <c r="K4130" t="s">
        <v>3079</v>
      </c>
      <c r="L4130" t="s">
        <v>247</v>
      </c>
      <c r="M4130">
        <v>43689600</v>
      </c>
      <c r="N4130">
        <v>0</v>
      </c>
      <c r="O4130">
        <v>43689600</v>
      </c>
      <c r="P4130">
        <v>0</v>
      </c>
      <c r="Q4130" t="s">
        <v>8992</v>
      </c>
      <c r="R4130" t="s">
        <v>3344</v>
      </c>
      <c r="S4130" t="s">
        <v>3438</v>
      </c>
      <c r="T4130" t="s">
        <v>3085</v>
      </c>
      <c r="U4130" t="s">
        <v>8993</v>
      </c>
      <c r="V4130" t="s">
        <v>8994</v>
      </c>
      <c r="W4130" t="s">
        <v>3085</v>
      </c>
      <c r="X4130" t="str">
        <f t="shared" si="64"/>
        <v>Funcionamiento</v>
      </c>
      <c r="Y4130" t="s">
        <v>3241</v>
      </c>
    </row>
    <row r="4131" spans="1:25">
      <c r="A4131" t="s">
        <v>3365</v>
      </c>
      <c r="B4131" t="s">
        <v>4468</v>
      </c>
      <c r="C4131" t="s">
        <v>8991</v>
      </c>
      <c r="D4131" t="s">
        <v>3076</v>
      </c>
      <c r="E4131" t="s">
        <v>3077</v>
      </c>
      <c r="F4131" t="s">
        <v>3234</v>
      </c>
      <c r="G4131" t="s">
        <v>3241</v>
      </c>
      <c r="H4131" t="s">
        <v>324</v>
      </c>
      <c r="I4131" t="s">
        <v>325</v>
      </c>
      <c r="J4131" t="s">
        <v>246</v>
      </c>
      <c r="K4131" t="s">
        <v>3079</v>
      </c>
      <c r="L4131" t="s">
        <v>247</v>
      </c>
      <c r="M4131">
        <v>21857000</v>
      </c>
      <c r="N4131">
        <v>0</v>
      </c>
      <c r="O4131">
        <v>21857000</v>
      </c>
      <c r="P4131">
        <v>0</v>
      </c>
      <c r="Q4131" t="s">
        <v>8992</v>
      </c>
      <c r="R4131" t="s">
        <v>3344</v>
      </c>
      <c r="S4131" t="s">
        <v>3438</v>
      </c>
      <c r="T4131" t="s">
        <v>3085</v>
      </c>
      <c r="U4131" t="s">
        <v>8993</v>
      </c>
      <c r="V4131" t="s">
        <v>8994</v>
      </c>
      <c r="W4131" t="s">
        <v>3085</v>
      </c>
      <c r="X4131" t="str">
        <f t="shared" si="64"/>
        <v>Funcionamiento</v>
      </c>
      <c r="Y4131" t="s">
        <v>3241</v>
      </c>
    </row>
    <row r="4132" spans="1:25">
      <c r="A4132" t="s">
        <v>3365</v>
      </c>
      <c r="B4132" t="s">
        <v>4468</v>
      </c>
      <c r="C4132" t="s">
        <v>8991</v>
      </c>
      <c r="D4132" t="s">
        <v>3076</v>
      </c>
      <c r="E4132" t="s">
        <v>3077</v>
      </c>
      <c r="F4132" t="s">
        <v>3234</v>
      </c>
      <c r="G4132" t="s">
        <v>3241</v>
      </c>
      <c r="H4132" t="s">
        <v>314</v>
      </c>
      <c r="I4132" t="s">
        <v>582</v>
      </c>
      <c r="J4132" t="s">
        <v>246</v>
      </c>
      <c r="K4132" t="s">
        <v>3079</v>
      </c>
      <c r="L4132" t="s">
        <v>247</v>
      </c>
      <c r="M4132">
        <v>107422300</v>
      </c>
      <c r="N4132">
        <v>0</v>
      </c>
      <c r="O4132">
        <v>107422300</v>
      </c>
      <c r="P4132">
        <v>0</v>
      </c>
      <c r="Q4132" t="s">
        <v>8992</v>
      </c>
      <c r="R4132" t="s">
        <v>3344</v>
      </c>
      <c r="S4132" t="s">
        <v>3438</v>
      </c>
      <c r="T4132" t="s">
        <v>3085</v>
      </c>
      <c r="U4132" t="s">
        <v>8993</v>
      </c>
      <c r="V4132" t="s">
        <v>8994</v>
      </c>
      <c r="W4132" t="s">
        <v>3085</v>
      </c>
      <c r="X4132" t="str">
        <f t="shared" si="64"/>
        <v>Funcionamiento</v>
      </c>
      <c r="Y4132" t="s">
        <v>3241</v>
      </c>
    </row>
    <row r="4133" spans="1:25">
      <c r="A4133" t="s">
        <v>3365</v>
      </c>
      <c r="B4133" t="s">
        <v>4468</v>
      </c>
      <c r="C4133" t="s">
        <v>8991</v>
      </c>
      <c r="D4133" t="s">
        <v>3076</v>
      </c>
      <c r="E4133" t="s">
        <v>3077</v>
      </c>
      <c r="F4133" t="s">
        <v>3234</v>
      </c>
      <c r="G4133" t="s">
        <v>3241</v>
      </c>
      <c r="H4133" t="s">
        <v>316</v>
      </c>
      <c r="I4133" t="s">
        <v>583</v>
      </c>
      <c r="J4133" t="s">
        <v>246</v>
      </c>
      <c r="K4133" t="s">
        <v>3079</v>
      </c>
      <c r="L4133" t="s">
        <v>247</v>
      </c>
      <c r="M4133">
        <v>76089100</v>
      </c>
      <c r="N4133">
        <v>0</v>
      </c>
      <c r="O4133">
        <v>76089100</v>
      </c>
      <c r="P4133">
        <v>0</v>
      </c>
      <c r="Q4133" t="s">
        <v>8992</v>
      </c>
      <c r="R4133" t="s">
        <v>3344</v>
      </c>
      <c r="S4133" t="s">
        <v>3438</v>
      </c>
      <c r="T4133" t="s">
        <v>3085</v>
      </c>
      <c r="U4133" t="s">
        <v>8993</v>
      </c>
      <c r="V4133" t="s">
        <v>8994</v>
      </c>
      <c r="W4133" t="s">
        <v>3085</v>
      </c>
      <c r="X4133" t="str">
        <f t="shared" si="64"/>
        <v>Funcionamiento</v>
      </c>
      <c r="Y4133" t="s">
        <v>3241</v>
      </c>
    </row>
    <row r="4134" spans="1:25">
      <c r="A4134" t="s">
        <v>3365</v>
      </c>
      <c r="B4134" t="s">
        <v>4468</v>
      </c>
      <c r="C4134" t="s">
        <v>8991</v>
      </c>
      <c r="D4134" t="s">
        <v>3076</v>
      </c>
      <c r="E4134" t="s">
        <v>3077</v>
      </c>
      <c r="F4134" t="s">
        <v>3234</v>
      </c>
      <c r="G4134" t="s">
        <v>3241</v>
      </c>
      <c r="H4134" t="s">
        <v>320</v>
      </c>
      <c r="I4134" t="s">
        <v>321</v>
      </c>
      <c r="J4134" t="s">
        <v>246</v>
      </c>
      <c r="K4134" t="s">
        <v>3079</v>
      </c>
      <c r="L4134" t="s">
        <v>247</v>
      </c>
      <c r="M4134">
        <v>7218300</v>
      </c>
      <c r="N4134">
        <v>0</v>
      </c>
      <c r="O4134">
        <v>7218300</v>
      </c>
      <c r="P4134">
        <v>0</v>
      </c>
      <c r="Q4134" t="s">
        <v>8992</v>
      </c>
      <c r="R4134" t="s">
        <v>3344</v>
      </c>
      <c r="S4134" t="s">
        <v>3438</v>
      </c>
      <c r="T4134" t="s">
        <v>3085</v>
      </c>
      <c r="U4134" t="s">
        <v>8993</v>
      </c>
      <c r="V4134" t="s">
        <v>8994</v>
      </c>
      <c r="W4134" t="s">
        <v>3085</v>
      </c>
      <c r="X4134" t="str">
        <f t="shared" si="64"/>
        <v>Funcionamiento</v>
      </c>
      <c r="Y4134" t="s">
        <v>3241</v>
      </c>
    </row>
    <row r="4135" spans="1:25">
      <c r="A4135" t="s">
        <v>3365</v>
      </c>
      <c r="B4135" t="s">
        <v>4468</v>
      </c>
      <c r="C4135" t="s">
        <v>8991</v>
      </c>
      <c r="D4135" t="s">
        <v>3076</v>
      </c>
      <c r="E4135" t="s">
        <v>3077</v>
      </c>
      <c r="F4135" t="s">
        <v>3234</v>
      </c>
      <c r="G4135" t="s">
        <v>3241</v>
      </c>
      <c r="H4135" t="s">
        <v>322</v>
      </c>
      <c r="I4135" t="s">
        <v>323</v>
      </c>
      <c r="J4135" t="s">
        <v>246</v>
      </c>
      <c r="K4135" t="s">
        <v>3079</v>
      </c>
      <c r="L4135" t="s">
        <v>247</v>
      </c>
      <c r="M4135">
        <v>32770800</v>
      </c>
      <c r="N4135">
        <v>0</v>
      </c>
      <c r="O4135">
        <v>32770800</v>
      </c>
      <c r="P4135">
        <v>0</v>
      </c>
      <c r="Q4135" t="s">
        <v>8992</v>
      </c>
      <c r="R4135" t="s">
        <v>3344</v>
      </c>
      <c r="S4135" t="s">
        <v>3438</v>
      </c>
      <c r="T4135" t="s">
        <v>3085</v>
      </c>
      <c r="U4135" t="s">
        <v>8993</v>
      </c>
      <c r="V4135" t="s">
        <v>8994</v>
      </c>
      <c r="W4135" t="s">
        <v>3085</v>
      </c>
      <c r="X4135" t="str">
        <f t="shared" si="64"/>
        <v>Funcionamiento</v>
      </c>
      <c r="Y4135" t="s">
        <v>3241</v>
      </c>
    </row>
    <row r="4136" spans="1:25">
      <c r="A4136" t="s">
        <v>3264</v>
      </c>
      <c r="B4136" t="s">
        <v>4468</v>
      </c>
      <c r="C4136" t="s">
        <v>8995</v>
      </c>
      <c r="D4136" t="s">
        <v>3076</v>
      </c>
      <c r="E4136" t="s">
        <v>3331</v>
      </c>
      <c r="F4136" t="s">
        <v>8904</v>
      </c>
      <c r="G4136" t="s">
        <v>8905</v>
      </c>
      <c r="H4136" t="s">
        <v>550</v>
      </c>
      <c r="I4136" t="s">
        <v>676</v>
      </c>
      <c r="J4136" t="s">
        <v>253</v>
      </c>
      <c r="K4136" t="s">
        <v>3115</v>
      </c>
      <c r="L4136" t="s">
        <v>247</v>
      </c>
      <c r="M4136">
        <v>7412000</v>
      </c>
      <c r="N4136">
        <v>-7412000</v>
      </c>
      <c r="O4136">
        <v>0</v>
      </c>
      <c r="P4136">
        <v>0</v>
      </c>
      <c r="Q4136" t="s">
        <v>8996</v>
      </c>
      <c r="R4136" t="s">
        <v>3265</v>
      </c>
      <c r="S4136" t="s">
        <v>3085</v>
      </c>
      <c r="T4136" t="s">
        <v>3085</v>
      </c>
      <c r="U4136" t="s">
        <v>3085</v>
      </c>
      <c r="V4136" t="s">
        <v>3085</v>
      </c>
      <c r="W4136" t="s">
        <v>3085</v>
      </c>
      <c r="X4136" t="str">
        <f t="shared" si="64"/>
        <v>Inversión</v>
      </c>
      <c r="Y4136" t="s">
        <v>8905</v>
      </c>
    </row>
    <row r="4137" spans="1:25">
      <c r="A4137" t="s">
        <v>3417</v>
      </c>
      <c r="B4137" t="s">
        <v>4468</v>
      </c>
      <c r="C4137" t="s">
        <v>8997</v>
      </c>
      <c r="D4137" t="s">
        <v>3076</v>
      </c>
      <c r="E4137" t="s">
        <v>3077</v>
      </c>
      <c r="F4137" t="s">
        <v>3149</v>
      </c>
      <c r="G4137" t="s">
        <v>3157</v>
      </c>
      <c r="H4137" t="s">
        <v>437</v>
      </c>
      <c r="I4137" t="s">
        <v>649</v>
      </c>
      <c r="J4137" t="s">
        <v>246</v>
      </c>
      <c r="K4137" t="s">
        <v>3150</v>
      </c>
      <c r="L4137" t="s">
        <v>247</v>
      </c>
      <c r="M4137">
        <v>0</v>
      </c>
      <c r="N4137">
        <v>9577946</v>
      </c>
      <c r="O4137">
        <v>9577946</v>
      </c>
      <c r="P4137">
        <v>319265</v>
      </c>
      <c r="Q4137" t="s">
        <v>8998</v>
      </c>
      <c r="R4137" t="s">
        <v>3417</v>
      </c>
      <c r="S4137" t="s">
        <v>4031</v>
      </c>
      <c r="T4137" t="s">
        <v>8999</v>
      </c>
      <c r="U4137" t="s">
        <v>9000</v>
      </c>
      <c r="V4137" t="s">
        <v>9001</v>
      </c>
      <c r="W4137" t="s">
        <v>3085</v>
      </c>
      <c r="X4137" t="str">
        <f t="shared" si="64"/>
        <v>Inversión</v>
      </c>
      <c r="Y4137" t="s">
        <v>3157</v>
      </c>
    </row>
    <row r="4138" spans="1:25">
      <c r="A4138" t="s">
        <v>3417</v>
      </c>
      <c r="B4138" t="s">
        <v>4468</v>
      </c>
      <c r="C4138" t="s">
        <v>8997</v>
      </c>
      <c r="D4138" t="s">
        <v>3076</v>
      </c>
      <c r="E4138" t="s">
        <v>3077</v>
      </c>
      <c r="F4138" t="s">
        <v>3149</v>
      </c>
      <c r="G4138" t="s">
        <v>3157</v>
      </c>
      <c r="H4138" t="s">
        <v>437</v>
      </c>
      <c r="I4138" t="s">
        <v>649</v>
      </c>
      <c r="J4138" t="s">
        <v>246</v>
      </c>
      <c r="K4138" t="s">
        <v>3079</v>
      </c>
      <c r="L4138" t="s">
        <v>247</v>
      </c>
      <c r="M4138">
        <v>76623568</v>
      </c>
      <c r="N4138">
        <v>29053103</v>
      </c>
      <c r="O4138">
        <v>105676671</v>
      </c>
      <c r="P4138">
        <v>0</v>
      </c>
      <c r="Q4138" t="s">
        <v>8998</v>
      </c>
      <c r="R4138" t="s">
        <v>3417</v>
      </c>
      <c r="S4138" t="s">
        <v>4031</v>
      </c>
      <c r="T4138" t="s">
        <v>8999</v>
      </c>
      <c r="U4138" t="s">
        <v>9000</v>
      </c>
      <c r="V4138" t="s">
        <v>9001</v>
      </c>
      <c r="W4138" t="s">
        <v>3085</v>
      </c>
      <c r="X4138" t="str">
        <f t="shared" si="64"/>
        <v>Inversión</v>
      </c>
      <c r="Y4138" t="s">
        <v>3157</v>
      </c>
    </row>
    <row r="4139" spans="1:25">
      <c r="A4139" t="s">
        <v>3385</v>
      </c>
      <c r="B4139" t="s">
        <v>4468</v>
      </c>
      <c r="C4139" t="s">
        <v>9002</v>
      </c>
      <c r="D4139" t="s">
        <v>3076</v>
      </c>
      <c r="E4139" t="s">
        <v>3077</v>
      </c>
      <c r="F4139" t="s">
        <v>3149</v>
      </c>
      <c r="G4139" t="s">
        <v>3157</v>
      </c>
      <c r="H4139" t="s">
        <v>437</v>
      </c>
      <c r="I4139" t="s">
        <v>649</v>
      </c>
      <c r="J4139" t="s">
        <v>246</v>
      </c>
      <c r="K4139" t="s">
        <v>3150</v>
      </c>
      <c r="L4139" t="s">
        <v>247</v>
      </c>
      <c r="M4139">
        <v>0</v>
      </c>
      <c r="N4139">
        <v>9577946</v>
      </c>
      <c r="O4139">
        <v>9577946</v>
      </c>
      <c r="P4139">
        <v>319265</v>
      </c>
      <c r="Q4139" t="s">
        <v>9003</v>
      </c>
      <c r="R4139" t="s">
        <v>3264</v>
      </c>
      <c r="S4139" t="s">
        <v>3688</v>
      </c>
      <c r="T4139" t="s">
        <v>9004</v>
      </c>
      <c r="U4139" t="s">
        <v>9005</v>
      </c>
      <c r="V4139" t="s">
        <v>9006</v>
      </c>
      <c r="W4139" t="s">
        <v>3085</v>
      </c>
      <c r="X4139" t="str">
        <f t="shared" si="64"/>
        <v>Inversión</v>
      </c>
      <c r="Y4139" t="s">
        <v>3157</v>
      </c>
    </row>
    <row r="4140" spans="1:25">
      <c r="A4140" t="s">
        <v>3385</v>
      </c>
      <c r="B4140" t="s">
        <v>4468</v>
      </c>
      <c r="C4140" t="s">
        <v>9002</v>
      </c>
      <c r="D4140" t="s">
        <v>3076</v>
      </c>
      <c r="E4140" t="s">
        <v>3077</v>
      </c>
      <c r="F4140" t="s">
        <v>3149</v>
      </c>
      <c r="G4140" t="s">
        <v>3157</v>
      </c>
      <c r="H4140" t="s">
        <v>437</v>
      </c>
      <c r="I4140" t="s">
        <v>649</v>
      </c>
      <c r="J4140" t="s">
        <v>246</v>
      </c>
      <c r="K4140" t="s">
        <v>3079</v>
      </c>
      <c r="L4140" t="s">
        <v>247</v>
      </c>
      <c r="M4140">
        <v>76623568</v>
      </c>
      <c r="N4140">
        <v>29053103</v>
      </c>
      <c r="O4140">
        <v>105676671</v>
      </c>
      <c r="P4140">
        <v>0</v>
      </c>
      <c r="Q4140" t="s">
        <v>9003</v>
      </c>
      <c r="R4140" t="s">
        <v>3264</v>
      </c>
      <c r="S4140" t="s">
        <v>3688</v>
      </c>
      <c r="T4140" t="s">
        <v>9004</v>
      </c>
      <c r="U4140" t="s">
        <v>9005</v>
      </c>
      <c r="V4140" t="s">
        <v>9006</v>
      </c>
      <c r="W4140" t="s">
        <v>3085</v>
      </c>
      <c r="X4140" t="str">
        <f t="shared" si="64"/>
        <v>Inversión</v>
      </c>
      <c r="Y4140" t="s">
        <v>3157</v>
      </c>
    </row>
    <row r="4141" spans="1:25">
      <c r="A4141" t="s">
        <v>3278</v>
      </c>
      <c r="B4141" t="s">
        <v>8013</v>
      </c>
      <c r="C4141" t="s">
        <v>9007</v>
      </c>
      <c r="D4141" t="s">
        <v>3076</v>
      </c>
      <c r="E4141" t="s">
        <v>3077</v>
      </c>
      <c r="F4141" t="s">
        <v>3234</v>
      </c>
      <c r="G4141" t="s">
        <v>3241</v>
      </c>
      <c r="H4141" t="s">
        <v>419</v>
      </c>
      <c r="I4141" t="s">
        <v>420</v>
      </c>
      <c r="J4141" t="s">
        <v>253</v>
      </c>
      <c r="K4141" t="s">
        <v>3115</v>
      </c>
      <c r="L4141" t="s">
        <v>247</v>
      </c>
      <c r="M4141">
        <v>80634026</v>
      </c>
      <c r="N4141">
        <v>-1466073</v>
      </c>
      <c r="O4141">
        <v>79167953</v>
      </c>
      <c r="P4141">
        <v>0</v>
      </c>
      <c r="Q4141" t="s">
        <v>9008</v>
      </c>
      <c r="R4141" t="s">
        <v>3473</v>
      </c>
      <c r="S4141" t="s">
        <v>3319</v>
      </c>
      <c r="T4141" t="s">
        <v>9009</v>
      </c>
      <c r="U4141" t="s">
        <v>9010</v>
      </c>
      <c r="V4141" t="s">
        <v>9011</v>
      </c>
      <c r="W4141" t="s">
        <v>3085</v>
      </c>
      <c r="X4141" t="str">
        <f t="shared" si="64"/>
        <v>Funcionamiento</v>
      </c>
      <c r="Y4141" t="s">
        <v>3241</v>
      </c>
    </row>
    <row r="4142" spans="1:25">
      <c r="A4142" t="s">
        <v>3392</v>
      </c>
      <c r="B4142" t="s">
        <v>8013</v>
      </c>
      <c r="C4142" t="s">
        <v>9012</v>
      </c>
      <c r="D4142" t="s">
        <v>3076</v>
      </c>
      <c r="E4142" t="s">
        <v>3077</v>
      </c>
      <c r="F4142" t="s">
        <v>3234</v>
      </c>
      <c r="G4142" t="s">
        <v>3241</v>
      </c>
      <c r="H4142" t="s">
        <v>374</v>
      </c>
      <c r="I4142" t="s">
        <v>375</v>
      </c>
      <c r="J4142" t="s">
        <v>253</v>
      </c>
      <c r="K4142" t="s">
        <v>3115</v>
      </c>
      <c r="L4142" t="s">
        <v>247</v>
      </c>
      <c r="M4142">
        <v>84299209</v>
      </c>
      <c r="N4142">
        <v>-9285130</v>
      </c>
      <c r="O4142">
        <v>75014079</v>
      </c>
      <c r="P4142">
        <v>0</v>
      </c>
      <c r="Q4142" t="s">
        <v>9013</v>
      </c>
      <c r="R4142" t="s">
        <v>3125</v>
      </c>
      <c r="S4142" t="s">
        <v>6793</v>
      </c>
      <c r="T4142" t="s">
        <v>9014</v>
      </c>
      <c r="U4142" t="s">
        <v>9015</v>
      </c>
      <c r="V4142" t="s">
        <v>9016</v>
      </c>
      <c r="W4142" t="s">
        <v>3085</v>
      </c>
      <c r="X4142" t="str">
        <f t="shared" si="64"/>
        <v>Funcionamiento</v>
      </c>
      <c r="Y4142" t="s">
        <v>3241</v>
      </c>
    </row>
    <row r="4143" spans="1:25">
      <c r="A4143" t="s">
        <v>3285</v>
      </c>
      <c r="B4143" t="s">
        <v>8013</v>
      </c>
      <c r="C4143" t="s">
        <v>9017</v>
      </c>
      <c r="D4143" t="s">
        <v>3076</v>
      </c>
      <c r="E4143" t="s">
        <v>3077</v>
      </c>
      <c r="F4143" t="s">
        <v>3234</v>
      </c>
      <c r="G4143" t="s">
        <v>3241</v>
      </c>
      <c r="H4143" t="s">
        <v>419</v>
      </c>
      <c r="I4143" t="s">
        <v>420</v>
      </c>
      <c r="J4143" t="s">
        <v>253</v>
      </c>
      <c r="K4143" t="s">
        <v>3115</v>
      </c>
      <c r="L4143" t="s">
        <v>247</v>
      </c>
      <c r="M4143">
        <v>84299209</v>
      </c>
      <c r="N4143">
        <v>-4886911</v>
      </c>
      <c r="O4143">
        <v>79412298</v>
      </c>
      <c r="P4143">
        <v>0</v>
      </c>
      <c r="Q4143" t="s">
        <v>9018</v>
      </c>
      <c r="R4143" t="s">
        <v>3133</v>
      </c>
      <c r="S4143" t="s">
        <v>4717</v>
      </c>
      <c r="T4143" t="s">
        <v>9019</v>
      </c>
      <c r="U4143" t="s">
        <v>9020</v>
      </c>
      <c r="V4143" t="s">
        <v>9021</v>
      </c>
      <c r="W4143" t="s">
        <v>3085</v>
      </c>
      <c r="X4143" t="str">
        <f t="shared" si="64"/>
        <v>Funcionamiento</v>
      </c>
      <c r="Y4143" t="s">
        <v>3241</v>
      </c>
    </row>
    <row r="4144" spans="1:25">
      <c r="A4144" t="s">
        <v>3406</v>
      </c>
      <c r="B4144" t="s">
        <v>8013</v>
      </c>
      <c r="C4144" t="s">
        <v>9022</v>
      </c>
      <c r="D4144" t="s">
        <v>3076</v>
      </c>
      <c r="E4144" t="s">
        <v>3077</v>
      </c>
      <c r="F4144" t="s">
        <v>3234</v>
      </c>
      <c r="G4144" t="s">
        <v>3241</v>
      </c>
      <c r="H4144" t="s">
        <v>419</v>
      </c>
      <c r="I4144" t="s">
        <v>420</v>
      </c>
      <c r="J4144" t="s">
        <v>253</v>
      </c>
      <c r="K4144" t="s">
        <v>3115</v>
      </c>
      <c r="L4144" t="s">
        <v>247</v>
      </c>
      <c r="M4144">
        <v>64286035</v>
      </c>
      <c r="N4144">
        <v>-13788889</v>
      </c>
      <c r="O4144">
        <v>50497146</v>
      </c>
      <c r="P4144">
        <v>0</v>
      </c>
      <c r="Q4144" t="s">
        <v>9023</v>
      </c>
      <c r="R4144" t="s">
        <v>3464</v>
      </c>
      <c r="S4144" t="s">
        <v>9024</v>
      </c>
      <c r="T4144" t="s">
        <v>9025</v>
      </c>
      <c r="U4144" t="s">
        <v>9026</v>
      </c>
      <c r="V4144" t="s">
        <v>9027</v>
      </c>
      <c r="W4144" t="s">
        <v>3085</v>
      </c>
      <c r="X4144" t="str">
        <f t="shared" si="64"/>
        <v>Funcionamiento</v>
      </c>
      <c r="Y4144" t="s">
        <v>3241</v>
      </c>
    </row>
    <row r="4145" spans="1:25">
      <c r="A4145" t="s">
        <v>3413</v>
      </c>
      <c r="B4145" t="s">
        <v>8013</v>
      </c>
      <c r="C4145" t="s">
        <v>9028</v>
      </c>
      <c r="D4145" t="s">
        <v>3076</v>
      </c>
      <c r="E4145" t="s">
        <v>3077</v>
      </c>
      <c r="F4145" t="s">
        <v>3234</v>
      </c>
      <c r="G4145" t="s">
        <v>3241</v>
      </c>
      <c r="H4145" t="s">
        <v>419</v>
      </c>
      <c r="I4145" t="s">
        <v>420</v>
      </c>
      <c r="J4145" t="s">
        <v>253</v>
      </c>
      <c r="K4145" t="s">
        <v>3115</v>
      </c>
      <c r="L4145" t="s">
        <v>247</v>
      </c>
      <c r="M4145">
        <v>64286035</v>
      </c>
      <c r="N4145">
        <v>-6149099</v>
      </c>
      <c r="O4145">
        <v>58136936</v>
      </c>
      <c r="P4145">
        <v>0</v>
      </c>
      <c r="Q4145" t="s">
        <v>9029</v>
      </c>
      <c r="R4145" t="s">
        <v>3311</v>
      </c>
      <c r="S4145" t="s">
        <v>9030</v>
      </c>
      <c r="T4145" t="s">
        <v>3854</v>
      </c>
      <c r="U4145" t="s">
        <v>9031</v>
      </c>
      <c r="V4145" t="s">
        <v>9032</v>
      </c>
      <c r="W4145" t="s">
        <v>3085</v>
      </c>
      <c r="X4145" t="str">
        <f t="shared" si="64"/>
        <v>Funcionamiento</v>
      </c>
      <c r="Y4145" t="s">
        <v>3241</v>
      </c>
    </row>
    <row r="4146" spans="1:25">
      <c r="A4146" t="s">
        <v>3118</v>
      </c>
      <c r="B4146" t="s">
        <v>8013</v>
      </c>
      <c r="C4146" t="s">
        <v>9033</v>
      </c>
      <c r="D4146" t="s">
        <v>3076</v>
      </c>
      <c r="E4146" t="s">
        <v>3077</v>
      </c>
      <c r="F4146" t="s">
        <v>3234</v>
      </c>
      <c r="G4146" t="s">
        <v>3241</v>
      </c>
      <c r="H4146" t="s">
        <v>419</v>
      </c>
      <c r="I4146" t="s">
        <v>420</v>
      </c>
      <c r="J4146" t="s">
        <v>253</v>
      </c>
      <c r="K4146" t="s">
        <v>3115</v>
      </c>
      <c r="L4146" t="s">
        <v>247</v>
      </c>
      <c r="M4146">
        <v>64286035</v>
      </c>
      <c r="N4146">
        <v>-6335435</v>
      </c>
      <c r="O4146">
        <v>57950600</v>
      </c>
      <c r="P4146">
        <v>0</v>
      </c>
      <c r="Q4146" t="s">
        <v>9034</v>
      </c>
      <c r="R4146" t="s">
        <v>3458</v>
      </c>
      <c r="S4146" t="s">
        <v>9035</v>
      </c>
      <c r="T4146" t="s">
        <v>9036</v>
      </c>
      <c r="U4146" t="s">
        <v>9037</v>
      </c>
      <c r="V4146" t="s">
        <v>9038</v>
      </c>
      <c r="W4146" t="s">
        <v>3085</v>
      </c>
      <c r="X4146" t="str">
        <f t="shared" si="64"/>
        <v>Funcionamiento</v>
      </c>
      <c r="Y4146" t="s">
        <v>3241</v>
      </c>
    </row>
    <row r="4147" spans="1:25">
      <c r="A4147" t="s">
        <v>3421</v>
      </c>
      <c r="B4147" t="s">
        <v>8013</v>
      </c>
      <c r="C4147" t="s">
        <v>9039</v>
      </c>
      <c r="D4147" t="s">
        <v>3076</v>
      </c>
      <c r="E4147" t="s">
        <v>3077</v>
      </c>
      <c r="F4147" t="s">
        <v>3234</v>
      </c>
      <c r="G4147" t="s">
        <v>3241</v>
      </c>
      <c r="H4147" t="s">
        <v>419</v>
      </c>
      <c r="I4147" t="s">
        <v>420</v>
      </c>
      <c r="J4147" t="s">
        <v>253</v>
      </c>
      <c r="K4147" t="s">
        <v>3115</v>
      </c>
      <c r="L4147" t="s">
        <v>247</v>
      </c>
      <c r="M4147">
        <v>64286035</v>
      </c>
      <c r="N4147">
        <v>-9875826</v>
      </c>
      <c r="O4147">
        <v>54410209</v>
      </c>
      <c r="P4147">
        <v>0</v>
      </c>
      <c r="Q4147" t="s">
        <v>9040</v>
      </c>
      <c r="R4147" t="s">
        <v>3472</v>
      </c>
      <c r="S4147" t="s">
        <v>5904</v>
      </c>
      <c r="T4147" t="s">
        <v>9041</v>
      </c>
      <c r="U4147" t="s">
        <v>9042</v>
      </c>
      <c r="V4147" t="s">
        <v>9043</v>
      </c>
      <c r="W4147" t="s">
        <v>3085</v>
      </c>
      <c r="X4147" t="str">
        <f t="shared" si="64"/>
        <v>Funcionamiento</v>
      </c>
      <c r="Y4147" t="s">
        <v>3241</v>
      </c>
    </row>
    <row r="4148" spans="1:25">
      <c r="A4148" t="s">
        <v>3428</v>
      </c>
      <c r="B4148" t="s">
        <v>8013</v>
      </c>
      <c r="C4148" t="s">
        <v>9044</v>
      </c>
      <c r="D4148" t="s">
        <v>3076</v>
      </c>
      <c r="E4148" t="s">
        <v>3077</v>
      </c>
      <c r="F4148" t="s">
        <v>3234</v>
      </c>
      <c r="G4148" t="s">
        <v>3241</v>
      </c>
      <c r="H4148" t="s">
        <v>419</v>
      </c>
      <c r="I4148" t="s">
        <v>420</v>
      </c>
      <c r="J4148" t="s">
        <v>253</v>
      </c>
      <c r="K4148" t="s">
        <v>3115</v>
      </c>
      <c r="L4148" t="s">
        <v>247</v>
      </c>
      <c r="M4148">
        <v>64286035</v>
      </c>
      <c r="N4148">
        <v>-3726727</v>
      </c>
      <c r="O4148">
        <v>60559308</v>
      </c>
      <c r="P4148">
        <v>0</v>
      </c>
      <c r="Q4148" t="s">
        <v>9045</v>
      </c>
      <c r="R4148" t="s">
        <v>3486</v>
      </c>
      <c r="S4148" t="s">
        <v>3170</v>
      </c>
      <c r="T4148" t="s">
        <v>7902</v>
      </c>
      <c r="U4148" t="s">
        <v>9046</v>
      </c>
      <c r="V4148" t="s">
        <v>9047</v>
      </c>
      <c r="W4148" t="s">
        <v>3085</v>
      </c>
      <c r="X4148" t="str">
        <f t="shared" si="64"/>
        <v>Funcionamiento</v>
      </c>
      <c r="Y4148" t="s">
        <v>3241</v>
      </c>
    </row>
    <row r="4149" spans="1:25">
      <c r="A4149" t="s">
        <v>3305</v>
      </c>
      <c r="B4149" t="s">
        <v>5273</v>
      </c>
      <c r="C4149" t="s">
        <v>9048</v>
      </c>
      <c r="D4149" t="s">
        <v>3076</v>
      </c>
      <c r="E4149" t="s">
        <v>3077</v>
      </c>
      <c r="F4149" t="s">
        <v>3234</v>
      </c>
      <c r="G4149" t="s">
        <v>3241</v>
      </c>
      <c r="H4149" t="s">
        <v>443</v>
      </c>
      <c r="I4149" t="s">
        <v>666</v>
      </c>
      <c r="J4149" t="s">
        <v>246</v>
      </c>
      <c r="K4149" t="s">
        <v>3079</v>
      </c>
      <c r="L4149" t="s">
        <v>247</v>
      </c>
      <c r="M4149">
        <v>22848776</v>
      </c>
      <c r="N4149">
        <v>1618455</v>
      </c>
      <c r="O4149">
        <v>24467231</v>
      </c>
      <c r="P4149">
        <v>0</v>
      </c>
      <c r="Q4149" t="s">
        <v>9049</v>
      </c>
      <c r="R4149" t="s">
        <v>3379</v>
      </c>
      <c r="S4149" t="s">
        <v>9050</v>
      </c>
      <c r="T4149" t="s">
        <v>9051</v>
      </c>
      <c r="U4149" t="s">
        <v>9052</v>
      </c>
      <c r="V4149" t="s">
        <v>9053</v>
      </c>
      <c r="W4149" t="s">
        <v>3085</v>
      </c>
      <c r="X4149" t="str">
        <f t="shared" si="64"/>
        <v>Inversión</v>
      </c>
      <c r="Y4149" t="s">
        <v>3241</v>
      </c>
    </row>
    <row r="4150" spans="1:25">
      <c r="A4150" t="s">
        <v>3125</v>
      </c>
      <c r="B4150" t="s">
        <v>5273</v>
      </c>
      <c r="C4150" t="s">
        <v>9054</v>
      </c>
      <c r="D4150" t="s">
        <v>3076</v>
      </c>
      <c r="E4150" t="s">
        <v>3077</v>
      </c>
      <c r="F4150" t="s">
        <v>3234</v>
      </c>
      <c r="G4150" t="s">
        <v>3241</v>
      </c>
      <c r="H4150" t="s">
        <v>443</v>
      </c>
      <c r="I4150" t="s">
        <v>666</v>
      </c>
      <c r="J4150" t="s">
        <v>246</v>
      </c>
      <c r="K4150" t="s">
        <v>3079</v>
      </c>
      <c r="L4150" t="s">
        <v>247</v>
      </c>
      <c r="M4150">
        <v>38651840</v>
      </c>
      <c r="N4150">
        <v>17393328</v>
      </c>
      <c r="O4150">
        <v>56045168</v>
      </c>
      <c r="P4150">
        <v>0</v>
      </c>
      <c r="Q4150" t="s">
        <v>9055</v>
      </c>
      <c r="R4150" t="s">
        <v>4324</v>
      </c>
      <c r="S4150" t="s">
        <v>9056</v>
      </c>
      <c r="T4150" t="s">
        <v>9057</v>
      </c>
      <c r="U4150" t="s">
        <v>9058</v>
      </c>
      <c r="V4150" t="s">
        <v>9059</v>
      </c>
      <c r="W4150" t="s">
        <v>3085</v>
      </c>
      <c r="X4150" t="str">
        <f t="shared" si="64"/>
        <v>Inversión</v>
      </c>
      <c r="Y4150" t="s">
        <v>3241</v>
      </c>
    </row>
    <row r="4151" spans="1:25">
      <c r="A4151" t="s">
        <v>3133</v>
      </c>
      <c r="B4151" t="s">
        <v>5273</v>
      </c>
      <c r="C4151" t="s">
        <v>9060</v>
      </c>
      <c r="D4151" t="s">
        <v>3076</v>
      </c>
      <c r="E4151" t="s">
        <v>3077</v>
      </c>
      <c r="F4151" t="s">
        <v>3234</v>
      </c>
      <c r="G4151" t="s">
        <v>3241</v>
      </c>
      <c r="H4151" t="s">
        <v>443</v>
      </c>
      <c r="I4151" t="s">
        <v>666</v>
      </c>
      <c r="J4151" t="s">
        <v>246</v>
      </c>
      <c r="K4151" t="s">
        <v>3079</v>
      </c>
      <c r="L4151" t="s">
        <v>247</v>
      </c>
      <c r="M4151">
        <v>51910320</v>
      </c>
      <c r="N4151">
        <v>20115249</v>
      </c>
      <c r="O4151">
        <v>72025569</v>
      </c>
      <c r="P4151">
        <v>0</v>
      </c>
      <c r="Q4151" t="s">
        <v>9061</v>
      </c>
      <c r="R4151" t="s">
        <v>4763</v>
      </c>
      <c r="S4151" t="s">
        <v>3266</v>
      </c>
      <c r="T4151" t="s">
        <v>9062</v>
      </c>
      <c r="U4151" t="s">
        <v>9063</v>
      </c>
      <c r="V4151" t="s">
        <v>9064</v>
      </c>
      <c r="W4151" t="s">
        <v>3085</v>
      </c>
      <c r="X4151" t="str">
        <f t="shared" si="64"/>
        <v>Inversión</v>
      </c>
      <c r="Y4151" t="s">
        <v>3241</v>
      </c>
    </row>
    <row r="4152" spans="1:25">
      <c r="A4152" t="s">
        <v>3438</v>
      </c>
      <c r="B4152" t="s">
        <v>5273</v>
      </c>
      <c r="C4152" t="s">
        <v>9065</v>
      </c>
      <c r="D4152" t="s">
        <v>3076</v>
      </c>
      <c r="E4152" t="s">
        <v>3077</v>
      </c>
      <c r="F4152" t="s">
        <v>3234</v>
      </c>
      <c r="G4152" t="s">
        <v>3241</v>
      </c>
      <c r="H4152" t="s">
        <v>443</v>
      </c>
      <c r="I4152" t="s">
        <v>666</v>
      </c>
      <c r="J4152" t="s">
        <v>246</v>
      </c>
      <c r="K4152" t="s">
        <v>3079</v>
      </c>
      <c r="L4152" t="s">
        <v>247</v>
      </c>
      <c r="M4152">
        <v>28273680</v>
      </c>
      <c r="N4152">
        <v>12251928</v>
      </c>
      <c r="O4152">
        <v>40525608</v>
      </c>
      <c r="P4152">
        <v>0</v>
      </c>
      <c r="Q4152" t="s">
        <v>9066</v>
      </c>
      <c r="R4152" t="s">
        <v>3613</v>
      </c>
      <c r="S4152" t="s">
        <v>9067</v>
      </c>
      <c r="T4152" t="s">
        <v>9068</v>
      </c>
      <c r="U4152" t="s">
        <v>9069</v>
      </c>
      <c r="V4152" t="s">
        <v>9070</v>
      </c>
      <c r="W4152" t="s">
        <v>9071</v>
      </c>
      <c r="X4152" t="str">
        <f t="shared" si="64"/>
        <v>Inversión</v>
      </c>
      <c r="Y4152" t="s">
        <v>3241</v>
      </c>
    </row>
    <row r="4153" spans="1:25">
      <c r="A4153" t="s">
        <v>3464</v>
      </c>
      <c r="B4153" t="s">
        <v>5273</v>
      </c>
      <c r="C4153" t="s">
        <v>9072</v>
      </c>
      <c r="D4153" t="s">
        <v>3076</v>
      </c>
      <c r="E4153" t="s">
        <v>3077</v>
      </c>
      <c r="F4153" t="s">
        <v>3234</v>
      </c>
      <c r="G4153" t="s">
        <v>3241</v>
      </c>
      <c r="H4153" t="s">
        <v>443</v>
      </c>
      <c r="I4153" t="s">
        <v>666</v>
      </c>
      <c r="J4153" t="s">
        <v>246</v>
      </c>
      <c r="K4153" t="s">
        <v>3079</v>
      </c>
      <c r="L4153" t="s">
        <v>247</v>
      </c>
      <c r="M4153">
        <v>51910320</v>
      </c>
      <c r="N4153">
        <v>21629300</v>
      </c>
      <c r="O4153">
        <v>73539620</v>
      </c>
      <c r="P4153">
        <v>0</v>
      </c>
      <c r="Q4153" t="s">
        <v>9073</v>
      </c>
      <c r="R4153" t="s">
        <v>4500</v>
      </c>
      <c r="S4153" t="s">
        <v>9074</v>
      </c>
      <c r="T4153" t="s">
        <v>9075</v>
      </c>
      <c r="U4153" t="s">
        <v>9076</v>
      </c>
      <c r="V4153" t="s">
        <v>9077</v>
      </c>
      <c r="W4153" t="s">
        <v>9078</v>
      </c>
      <c r="X4153" t="str">
        <f t="shared" si="64"/>
        <v>Inversión</v>
      </c>
      <c r="Y4153" t="s">
        <v>3241</v>
      </c>
    </row>
    <row r="4154" spans="1:25">
      <c r="A4154" t="s">
        <v>3326</v>
      </c>
      <c r="B4154" t="s">
        <v>5273</v>
      </c>
      <c r="C4154" t="s">
        <v>9079</v>
      </c>
      <c r="D4154" t="s">
        <v>3076</v>
      </c>
      <c r="E4154" t="s">
        <v>3077</v>
      </c>
      <c r="F4154" t="s">
        <v>3234</v>
      </c>
      <c r="G4154" t="s">
        <v>3241</v>
      </c>
      <c r="H4154" t="s">
        <v>443</v>
      </c>
      <c r="I4154" t="s">
        <v>666</v>
      </c>
      <c r="J4154" t="s">
        <v>246</v>
      </c>
      <c r="K4154" t="s">
        <v>3079</v>
      </c>
      <c r="L4154" t="s">
        <v>247</v>
      </c>
      <c r="M4154">
        <v>51910320</v>
      </c>
      <c r="N4154">
        <v>15789389</v>
      </c>
      <c r="O4154">
        <v>67699709</v>
      </c>
      <c r="P4154">
        <v>0</v>
      </c>
      <c r="Q4154" t="s">
        <v>9080</v>
      </c>
      <c r="R4154" t="s">
        <v>3459</v>
      </c>
      <c r="S4154" t="s">
        <v>4080</v>
      </c>
      <c r="T4154" t="s">
        <v>9081</v>
      </c>
      <c r="U4154" t="s">
        <v>9082</v>
      </c>
      <c r="V4154" t="s">
        <v>9083</v>
      </c>
      <c r="W4154" t="s">
        <v>3085</v>
      </c>
      <c r="X4154" t="str">
        <f t="shared" si="64"/>
        <v>Inversión</v>
      </c>
      <c r="Y4154" t="s">
        <v>3241</v>
      </c>
    </row>
    <row r="4155" spans="1:25">
      <c r="A4155" t="s">
        <v>3311</v>
      </c>
      <c r="B4155" t="s">
        <v>5273</v>
      </c>
      <c r="C4155" t="s">
        <v>9084</v>
      </c>
      <c r="D4155" t="s">
        <v>3076</v>
      </c>
      <c r="E4155" t="s">
        <v>3077</v>
      </c>
      <c r="F4155" t="s">
        <v>3234</v>
      </c>
      <c r="G4155" t="s">
        <v>3241</v>
      </c>
      <c r="H4155" t="s">
        <v>443</v>
      </c>
      <c r="I4155" t="s">
        <v>666</v>
      </c>
      <c r="J4155" t="s">
        <v>246</v>
      </c>
      <c r="K4155" t="s">
        <v>3079</v>
      </c>
      <c r="L4155" t="s">
        <v>247</v>
      </c>
      <c r="M4155">
        <v>44720720</v>
      </c>
      <c r="N4155">
        <v>0</v>
      </c>
      <c r="O4155">
        <v>44720720</v>
      </c>
      <c r="P4155">
        <v>0</v>
      </c>
      <c r="Q4155" t="s">
        <v>9085</v>
      </c>
      <c r="R4155" t="s">
        <v>3393</v>
      </c>
      <c r="S4155" t="s">
        <v>9086</v>
      </c>
      <c r="T4155" t="s">
        <v>9087</v>
      </c>
      <c r="U4155" t="s">
        <v>9088</v>
      </c>
      <c r="V4155" t="s">
        <v>9089</v>
      </c>
      <c r="W4155" t="s">
        <v>3085</v>
      </c>
      <c r="X4155" t="str">
        <f t="shared" si="64"/>
        <v>Inversión</v>
      </c>
      <c r="Y4155" t="s">
        <v>3241</v>
      </c>
    </row>
    <row r="4156" spans="1:25">
      <c r="A4156" t="s">
        <v>3458</v>
      </c>
      <c r="B4156" t="s">
        <v>5273</v>
      </c>
      <c r="C4156" t="s">
        <v>9090</v>
      </c>
      <c r="D4156" t="s">
        <v>3076</v>
      </c>
      <c r="E4156" t="s">
        <v>3077</v>
      </c>
      <c r="F4156" t="s">
        <v>3234</v>
      </c>
      <c r="G4156" t="s">
        <v>3241</v>
      </c>
      <c r="H4156" t="s">
        <v>443</v>
      </c>
      <c r="I4156" t="s">
        <v>666</v>
      </c>
      <c r="J4156" t="s">
        <v>246</v>
      </c>
      <c r="K4156" t="s">
        <v>3079</v>
      </c>
      <c r="L4156" t="s">
        <v>247</v>
      </c>
      <c r="M4156">
        <v>20749384</v>
      </c>
      <c r="N4156">
        <v>8126842</v>
      </c>
      <c r="O4156">
        <v>28876226</v>
      </c>
      <c r="P4156">
        <v>0</v>
      </c>
      <c r="Q4156" t="s">
        <v>9091</v>
      </c>
      <c r="R4156" t="s">
        <v>4207</v>
      </c>
      <c r="S4156" t="s">
        <v>3853</v>
      </c>
      <c r="T4156" t="s">
        <v>9092</v>
      </c>
      <c r="U4156" t="s">
        <v>9093</v>
      </c>
      <c r="V4156" t="s">
        <v>9094</v>
      </c>
      <c r="W4156" t="s">
        <v>3085</v>
      </c>
      <c r="X4156" t="str">
        <f t="shared" si="64"/>
        <v>Inversión</v>
      </c>
      <c r="Y4156" t="s">
        <v>3241</v>
      </c>
    </row>
    <row r="4157" spans="1:25">
      <c r="A4157" t="s">
        <v>3472</v>
      </c>
      <c r="B4157" t="s">
        <v>5273</v>
      </c>
      <c r="C4157" t="s">
        <v>9095</v>
      </c>
      <c r="D4157" t="s">
        <v>3076</v>
      </c>
      <c r="E4157" t="s">
        <v>3077</v>
      </c>
      <c r="F4157" t="s">
        <v>3234</v>
      </c>
      <c r="G4157" t="s">
        <v>3241</v>
      </c>
      <c r="H4157" t="s">
        <v>443</v>
      </c>
      <c r="I4157" t="s">
        <v>666</v>
      </c>
      <c r="J4157" t="s">
        <v>246</v>
      </c>
      <c r="K4157" t="s">
        <v>3079</v>
      </c>
      <c r="L4157" t="s">
        <v>247</v>
      </c>
      <c r="M4157">
        <v>76623568</v>
      </c>
      <c r="N4157">
        <v>33203546</v>
      </c>
      <c r="O4157">
        <v>109827114</v>
      </c>
      <c r="P4157">
        <v>0</v>
      </c>
      <c r="Q4157" t="s">
        <v>9096</v>
      </c>
      <c r="R4157" t="s">
        <v>3312</v>
      </c>
      <c r="S4157" t="s">
        <v>3891</v>
      </c>
      <c r="T4157" t="s">
        <v>9097</v>
      </c>
      <c r="U4157" t="s">
        <v>9098</v>
      </c>
      <c r="V4157" t="s">
        <v>9099</v>
      </c>
      <c r="W4157" t="s">
        <v>3085</v>
      </c>
      <c r="X4157" t="str">
        <f t="shared" si="64"/>
        <v>Inversión</v>
      </c>
      <c r="Y4157" t="s">
        <v>3241</v>
      </c>
    </row>
    <row r="4158" spans="1:25">
      <c r="A4158" t="s">
        <v>3344</v>
      </c>
      <c r="B4158" t="s">
        <v>5273</v>
      </c>
      <c r="C4158" t="s">
        <v>9100</v>
      </c>
      <c r="D4158" t="s">
        <v>3076</v>
      </c>
      <c r="E4158" t="s">
        <v>3077</v>
      </c>
      <c r="F4158" t="s">
        <v>3234</v>
      </c>
      <c r="G4158" t="s">
        <v>3241</v>
      </c>
      <c r="H4158" t="s">
        <v>443</v>
      </c>
      <c r="I4158" t="s">
        <v>666</v>
      </c>
      <c r="J4158" t="s">
        <v>246</v>
      </c>
      <c r="K4158" t="s">
        <v>3079</v>
      </c>
      <c r="L4158" t="s">
        <v>247</v>
      </c>
      <c r="M4158">
        <v>44720720</v>
      </c>
      <c r="N4158">
        <v>14720570</v>
      </c>
      <c r="O4158">
        <v>59441290</v>
      </c>
      <c r="P4158">
        <v>0</v>
      </c>
      <c r="Q4158" t="s">
        <v>9101</v>
      </c>
      <c r="R4158" t="s">
        <v>3439</v>
      </c>
      <c r="S4158" t="s">
        <v>9102</v>
      </c>
      <c r="T4158" t="s">
        <v>9103</v>
      </c>
      <c r="U4158" t="s">
        <v>9104</v>
      </c>
      <c r="V4158" t="s">
        <v>9105</v>
      </c>
      <c r="W4158" t="s">
        <v>3085</v>
      </c>
      <c r="X4158" t="str">
        <f t="shared" si="64"/>
        <v>Inversión</v>
      </c>
      <c r="Y4158" t="s">
        <v>3241</v>
      </c>
    </row>
    <row r="4159" spans="1:25">
      <c r="A4159" t="s">
        <v>3486</v>
      </c>
      <c r="B4159" t="s">
        <v>5273</v>
      </c>
      <c r="C4159" t="s">
        <v>9106</v>
      </c>
      <c r="D4159" t="s">
        <v>3076</v>
      </c>
      <c r="E4159" t="s">
        <v>3331</v>
      </c>
      <c r="F4159" t="s">
        <v>3234</v>
      </c>
      <c r="G4159" t="s">
        <v>3241</v>
      </c>
      <c r="H4159" t="s">
        <v>443</v>
      </c>
      <c r="I4159" t="s">
        <v>666</v>
      </c>
      <c r="J4159" t="s">
        <v>246</v>
      </c>
      <c r="K4159" t="s">
        <v>3079</v>
      </c>
      <c r="L4159" t="s">
        <v>247</v>
      </c>
      <c r="M4159">
        <v>58642768</v>
      </c>
      <c r="N4159">
        <v>-58642768</v>
      </c>
      <c r="O4159">
        <v>0</v>
      </c>
      <c r="P4159">
        <v>0</v>
      </c>
      <c r="Q4159" t="s">
        <v>9107</v>
      </c>
      <c r="R4159" t="s">
        <v>4708</v>
      </c>
      <c r="S4159" t="s">
        <v>3085</v>
      </c>
      <c r="T4159" t="s">
        <v>3085</v>
      </c>
      <c r="U4159" t="s">
        <v>3085</v>
      </c>
      <c r="V4159" t="s">
        <v>3085</v>
      </c>
      <c r="W4159" t="s">
        <v>3085</v>
      </c>
      <c r="X4159" t="str">
        <f t="shared" si="64"/>
        <v>Inversión</v>
      </c>
      <c r="Y4159" t="s">
        <v>3241</v>
      </c>
    </row>
    <row r="4160" spans="1:25">
      <c r="A4160" t="s">
        <v>3492</v>
      </c>
      <c r="B4160" t="s">
        <v>5273</v>
      </c>
      <c r="C4160" t="s">
        <v>9108</v>
      </c>
      <c r="D4160" t="s">
        <v>3076</v>
      </c>
      <c r="E4160" t="s">
        <v>3077</v>
      </c>
      <c r="F4160" t="s">
        <v>3234</v>
      </c>
      <c r="G4160" t="s">
        <v>3241</v>
      </c>
      <c r="H4160" t="s">
        <v>443</v>
      </c>
      <c r="I4160" t="s">
        <v>666</v>
      </c>
      <c r="J4160" t="s">
        <v>246</v>
      </c>
      <c r="K4160" t="s">
        <v>3079</v>
      </c>
      <c r="L4160" t="s">
        <v>247</v>
      </c>
      <c r="M4160">
        <v>56547360</v>
      </c>
      <c r="N4160">
        <v>24268242</v>
      </c>
      <c r="O4160">
        <v>80815602</v>
      </c>
      <c r="P4160">
        <v>0</v>
      </c>
      <c r="Q4160" t="s">
        <v>9109</v>
      </c>
      <c r="R4160" t="s">
        <v>3359</v>
      </c>
      <c r="S4160" t="s">
        <v>9110</v>
      </c>
      <c r="T4160" t="s">
        <v>9111</v>
      </c>
      <c r="U4160" t="s">
        <v>9112</v>
      </c>
      <c r="V4160" t="s">
        <v>9113</v>
      </c>
      <c r="W4160" t="s">
        <v>3085</v>
      </c>
      <c r="X4160" t="str">
        <f t="shared" si="64"/>
        <v>Inversión</v>
      </c>
      <c r="Y4160" t="s">
        <v>3241</v>
      </c>
    </row>
    <row r="4161" spans="1:25">
      <c r="A4161" t="s">
        <v>4280</v>
      </c>
      <c r="B4161" t="s">
        <v>5273</v>
      </c>
      <c r="C4161" t="s">
        <v>9114</v>
      </c>
      <c r="D4161" t="s">
        <v>3076</v>
      </c>
      <c r="E4161" t="s">
        <v>3077</v>
      </c>
      <c r="F4161" t="s">
        <v>3234</v>
      </c>
      <c r="G4161" t="s">
        <v>3241</v>
      </c>
      <c r="H4161" t="s">
        <v>443</v>
      </c>
      <c r="I4161" t="s">
        <v>666</v>
      </c>
      <c r="J4161" t="s">
        <v>246</v>
      </c>
      <c r="K4161" t="s">
        <v>3079</v>
      </c>
      <c r="L4161" t="s">
        <v>247</v>
      </c>
      <c r="M4161">
        <v>103820640</v>
      </c>
      <c r="N4161">
        <v>41311963</v>
      </c>
      <c r="O4161">
        <v>145132603</v>
      </c>
      <c r="P4161">
        <v>0</v>
      </c>
      <c r="Q4161" t="s">
        <v>9115</v>
      </c>
      <c r="R4161" t="s">
        <v>4722</v>
      </c>
      <c r="S4161" t="s">
        <v>9116</v>
      </c>
      <c r="T4161" t="s">
        <v>9117</v>
      </c>
      <c r="U4161" t="s">
        <v>9118</v>
      </c>
      <c r="V4161" t="s">
        <v>9119</v>
      </c>
      <c r="W4161" t="s">
        <v>3085</v>
      </c>
      <c r="X4161" t="str">
        <f t="shared" si="64"/>
        <v>Inversión</v>
      </c>
      <c r="Y4161" t="s">
        <v>3241</v>
      </c>
    </row>
    <row r="4162" spans="1:25">
      <c r="A4162" t="s">
        <v>3318</v>
      </c>
      <c r="B4162" t="s">
        <v>5273</v>
      </c>
      <c r="C4162" t="s">
        <v>9120</v>
      </c>
      <c r="D4162" t="s">
        <v>3076</v>
      </c>
      <c r="E4162" t="s">
        <v>3077</v>
      </c>
      <c r="F4162" t="s">
        <v>3234</v>
      </c>
      <c r="G4162" t="s">
        <v>3241</v>
      </c>
      <c r="H4162" t="s">
        <v>443</v>
      </c>
      <c r="I4162" t="s">
        <v>666</v>
      </c>
      <c r="J4162" t="s">
        <v>246</v>
      </c>
      <c r="K4162" t="s">
        <v>3079</v>
      </c>
      <c r="L4162" t="s">
        <v>247</v>
      </c>
      <c r="M4162">
        <v>38651840</v>
      </c>
      <c r="N4162">
        <v>17715427</v>
      </c>
      <c r="O4162">
        <v>56367267</v>
      </c>
      <c r="P4162">
        <v>0</v>
      </c>
      <c r="Q4162" t="s">
        <v>9121</v>
      </c>
      <c r="R4162" t="s">
        <v>3407</v>
      </c>
      <c r="S4162" t="s">
        <v>5650</v>
      </c>
      <c r="T4162" t="s">
        <v>9122</v>
      </c>
      <c r="U4162" t="s">
        <v>9123</v>
      </c>
      <c r="V4162" t="s">
        <v>9124</v>
      </c>
      <c r="W4162" t="s">
        <v>3085</v>
      </c>
      <c r="X4162" t="str">
        <f t="shared" ref="X4162:X4225" si="65">IF(LEFT(H4162,1)="C","Inversión","Funcionamiento")</f>
        <v>Inversión</v>
      </c>
      <c r="Y4162" t="s">
        <v>3241</v>
      </c>
    </row>
    <row r="4163" spans="1:25">
      <c r="A4163" t="s">
        <v>3358</v>
      </c>
      <c r="B4163" t="s">
        <v>5273</v>
      </c>
      <c r="C4163" t="s">
        <v>9125</v>
      </c>
      <c r="D4163" t="s">
        <v>3076</v>
      </c>
      <c r="E4163" t="s">
        <v>3331</v>
      </c>
      <c r="F4163" t="s">
        <v>3234</v>
      </c>
      <c r="G4163" t="s">
        <v>3241</v>
      </c>
      <c r="H4163" t="s">
        <v>443</v>
      </c>
      <c r="I4163" t="s">
        <v>666</v>
      </c>
      <c r="J4163" t="s">
        <v>246</v>
      </c>
      <c r="K4163" t="s">
        <v>3079</v>
      </c>
      <c r="L4163" t="s">
        <v>247</v>
      </c>
      <c r="M4163">
        <v>44720720</v>
      </c>
      <c r="N4163">
        <v>-44720720</v>
      </c>
      <c r="O4163">
        <v>0</v>
      </c>
      <c r="P4163">
        <v>0</v>
      </c>
      <c r="Q4163" t="s">
        <v>9126</v>
      </c>
      <c r="R4163" t="s">
        <v>4031</v>
      </c>
      <c r="S4163" t="s">
        <v>3085</v>
      </c>
      <c r="T4163" t="s">
        <v>3085</v>
      </c>
      <c r="U4163" t="s">
        <v>3085</v>
      </c>
      <c r="V4163" t="s">
        <v>3085</v>
      </c>
      <c r="W4163" t="s">
        <v>3085</v>
      </c>
      <c r="X4163" t="str">
        <f t="shared" si="65"/>
        <v>Inversión</v>
      </c>
      <c r="Y4163" t="s">
        <v>3241</v>
      </c>
    </row>
    <row r="4164" spans="1:25">
      <c r="A4164" t="s">
        <v>3993</v>
      </c>
      <c r="B4164" t="s">
        <v>5273</v>
      </c>
      <c r="C4164" t="s">
        <v>9127</v>
      </c>
      <c r="D4164" t="s">
        <v>3076</v>
      </c>
      <c r="E4164" t="s">
        <v>3077</v>
      </c>
      <c r="F4164" t="s">
        <v>3234</v>
      </c>
      <c r="G4164" t="s">
        <v>3241</v>
      </c>
      <c r="H4164" t="s">
        <v>443</v>
      </c>
      <c r="I4164" t="s">
        <v>666</v>
      </c>
      <c r="J4164" t="s">
        <v>246</v>
      </c>
      <c r="K4164" t="s">
        <v>3079</v>
      </c>
      <c r="L4164" t="s">
        <v>247</v>
      </c>
      <c r="M4164">
        <v>85612368</v>
      </c>
      <c r="N4164">
        <v>38882284</v>
      </c>
      <c r="O4164">
        <v>124494652</v>
      </c>
      <c r="P4164">
        <v>0</v>
      </c>
      <c r="Q4164" t="s">
        <v>9128</v>
      </c>
      <c r="R4164" t="s">
        <v>3378</v>
      </c>
      <c r="S4164" t="s">
        <v>3858</v>
      </c>
      <c r="T4164" t="s">
        <v>9129</v>
      </c>
      <c r="U4164" t="s">
        <v>9130</v>
      </c>
      <c r="V4164" t="s">
        <v>9131</v>
      </c>
      <c r="W4164" t="s">
        <v>3085</v>
      </c>
      <c r="X4164" t="str">
        <f t="shared" si="65"/>
        <v>Inversión</v>
      </c>
      <c r="Y4164" t="s">
        <v>3241</v>
      </c>
    </row>
    <row r="4165" spans="1:25">
      <c r="A4165" t="s">
        <v>3512</v>
      </c>
      <c r="B4165" t="s">
        <v>5273</v>
      </c>
      <c r="C4165" t="s">
        <v>9132</v>
      </c>
      <c r="D4165" t="s">
        <v>3076</v>
      </c>
      <c r="E4165" t="s">
        <v>3077</v>
      </c>
      <c r="F4165" t="s">
        <v>3234</v>
      </c>
      <c r="G4165" t="s">
        <v>3241</v>
      </c>
      <c r="H4165" t="s">
        <v>443</v>
      </c>
      <c r="I4165" t="s">
        <v>666</v>
      </c>
      <c r="J4165" t="s">
        <v>246</v>
      </c>
      <c r="K4165" t="s">
        <v>3079</v>
      </c>
      <c r="L4165" t="s">
        <v>247</v>
      </c>
      <c r="M4165">
        <v>58642928</v>
      </c>
      <c r="N4165">
        <v>13683350</v>
      </c>
      <c r="O4165">
        <v>72326278</v>
      </c>
      <c r="P4165">
        <v>0</v>
      </c>
      <c r="Q4165" t="s">
        <v>9133</v>
      </c>
      <c r="R4165" t="s">
        <v>3975</v>
      </c>
      <c r="S4165" t="s">
        <v>9134</v>
      </c>
      <c r="T4165" t="s">
        <v>9135</v>
      </c>
      <c r="U4165" t="s">
        <v>9136</v>
      </c>
      <c r="V4165" t="s">
        <v>9137</v>
      </c>
      <c r="W4165" t="s">
        <v>3085</v>
      </c>
      <c r="X4165" t="str">
        <f t="shared" si="65"/>
        <v>Inversión</v>
      </c>
      <c r="Y4165" t="s">
        <v>3241</v>
      </c>
    </row>
    <row r="4166" spans="1:25">
      <c r="A4166" t="s">
        <v>3372</v>
      </c>
      <c r="B4166" t="s">
        <v>5273</v>
      </c>
      <c r="C4166" t="s">
        <v>9138</v>
      </c>
      <c r="D4166" t="s">
        <v>3076</v>
      </c>
      <c r="E4166" t="s">
        <v>3077</v>
      </c>
      <c r="F4166" t="s">
        <v>3234</v>
      </c>
      <c r="G4166" t="s">
        <v>3241</v>
      </c>
      <c r="H4166" t="s">
        <v>292</v>
      </c>
      <c r="I4166" t="s">
        <v>293</v>
      </c>
      <c r="J4166" t="s">
        <v>246</v>
      </c>
      <c r="K4166" t="s">
        <v>3079</v>
      </c>
      <c r="L4166" t="s">
        <v>247</v>
      </c>
      <c r="M4166">
        <v>990320</v>
      </c>
      <c r="N4166">
        <v>326641</v>
      </c>
      <c r="O4166">
        <v>1316961</v>
      </c>
      <c r="P4166">
        <v>0</v>
      </c>
      <c r="Q4166" t="s">
        <v>9139</v>
      </c>
      <c r="R4166" t="s">
        <v>3784</v>
      </c>
      <c r="S4166" t="s">
        <v>3993</v>
      </c>
      <c r="T4166" t="s">
        <v>6396</v>
      </c>
      <c r="U4166" t="s">
        <v>9140</v>
      </c>
      <c r="V4166" t="s">
        <v>9141</v>
      </c>
      <c r="W4166" t="s">
        <v>3085</v>
      </c>
      <c r="X4166" t="str">
        <f t="shared" si="65"/>
        <v>Funcionamiento</v>
      </c>
      <c r="Y4166" t="s">
        <v>3241</v>
      </c>
    </row>
    <row r="4167" spans="1:25">
      <c r="A4167" t="s">
        <v>3372</v>
      </c>
      <c r="B4167" t="s">
        <v>5273</v>
      </c>
      <c r="C4167" t="s">
        <v>9138</v>
      </c>
      <c r="D4167" t="s">
        <v>3076</v>
      </c>
      <c r="E4167" t="s">
        <v>3077</v>
      </c>
      <c r="F4167" t="s">
        <v>3234</v>
      </c>
      <c r="G4167" t="s">
        <v>3241</v>
      </c>
      <c r="H4167" t="s">
        <v>294</v>
      </c>
      <c r="I4167" t="s">
        <v>296</v>
      </c>
      <c r="J4167" t="s">
        <v>246</v>
      </c>
      <c r="K4167" t="s">
        <v>3079</v>
      </c>
      <c r="L4167" t="s">
        <v>247</v>
      </c>
      <c r="M4167">
        <v>35630</v>
      </c>
      <c r="N4167">
        <v>10480</v>
      </c>
      <c r="O4167">
        <v>46110</v>
      </c>
      <c r="P4167">
        <v>0</v>
      </c>
      <c r="Q4167" t="s">
        <v>9139</v>
      </c>
      <c r="R4167" t="s">
        <v>3784</v>
      </c>
      <c r="S4167" t="s">
        <v>3993</v>
      </c>
      <c r="T4167" t="s">
        <v>6396</v>
      </c>
      <c r="U4167" t="s">
        <v>9140</v>
      </c>
      <c r="V4167" t="s">
        <v>9141</v>
      </c>
      <c r="W4167" t="s">
        <v>3085</v>
      </c>
      <c r="X4167" t="str">
        <f t="shared" si="65"/>
        <v>Funcionamiento</v>
      </c>
      <c r="Y4167" t="s">
        <v>3241</v>
      </c>
    </row>
    <row r="4168" spans="1:25">
      <c r="A4168" t="s">
        <v>3998</v>
      </c>
      <c r="B4168" t="s">
        <v>5273</v>
      </c>
      <c r="C4168" t="s">
        <v>9142</v>
      </c>
      <c r="D4168" t="s">
        <v>3076</v>
      </c>
      <c r="E4168" t="s">
        <v>3077</v>
      </c>
      <c r="F4168" t="s">
        <v>8904</v>
      </c>
      <c r="G4168" t="s">
        <v>8905</v>
      </c>
      <c r="H4168" t="s">
        <v>550</v>
      </c>
      <c r="I4168" t="s">
        <v>676</v>
      </c>
      <c r="J4168" t="s">
        <v>246</v>
      </c>
      <c r="K4168" t="s">
        <v>3079</v>
      </c>
      <c r="L4168" t="s">
        <v>247</v>
      </c>
      <c r="M4168">
        <v>33114736</v>
      </c>
      <c r="N4168">
        <v>11590158</v>
      </c>
      <c r="O4168">
        <v>44704894</v>
      </c>
      <c r="P4168">
        <v>0</v>
      </c>
      <c r="Q4168" t="s">
        <v>9143</v>
      </c>
      <c r="R4168" t="s">
        <v>3492</v>
      </c>
      <c r="S4168" t="s">
        <v>3209</v>
      </c>
      <c r="T4168" t="s">
        <v>9144</v>
      </c>
      <c r="U4168" t="s">
        <v>9145</v>
      </c>
      <c r="V4168" t="s">
        <v>9146</v>
      </c>
      <c r="W4168" t="s">
        <v>3085</v>
      </c>
      <c r="X4168" t="str">
        <f t="shared" si="65"/>
        <v>Inversión</v>
      </c>
      <c r="Y4168" t="s">
        <v>8905</v>
      </c>
    </row>
    <row r="4169" spans="1:25">
      <c r="A4169" t="s">
        <v>4647</v>
      </c>
      <c r="B4169" t="s">
        <v>5273</v>
      </c>
      <c r="C4169" t="s">
        <v>9147</v>
      </c>
      <c r="D4169" t="s">
        <v>3076</v>
      </c>
      <c r="E4169" t="s">
        <v>3077</v>
      </c>
      <c r="F4169" t="s">
        <v>8904</v>
      </c>
      <c r="G4169" t="s">
        <v>8905</v>
      </c>
      <c r="H4169" t="s">
        <v>550</v>
      </c>
      <c r="I4169" t="s">
        <v>676</v>
      </c>
      <c r="J4169" t="s">
        <v>246</v>
      </c>
      <c r="K4169" t="s">
        <v>3079</v>
      </c>
      <c r="L4169" t="s">
        <v>247</v>
      </c>
      <c r="M4169">
        <v>20749384</v>
      </c>
      <c r="N4169">
        <v>7002917</v>
      </c>
      <c r="O4169">
        <v>27752301</v>
      </c>
      <c r="P4169">
        <v>0</v>
      </c>
      <c r="Q4169" t="s">
        <v>9148</v>
      </c>
      <c r="R4169" t="s">
        <v>4280</v>
      </c>
      <c r="S4169" t="s">
        <v>4369</v>
      </c>
      <c r="T4169" t="s">
        <v>9149</v>
      </c>
      <c r="U4169" t="s">
        <v>9150</v>
      </c>
      <c r="V4169" t="s">
        <v>9151</v>
      </c>
      <c r="W4169" t="s">
        <v>3085</v>
      </c>
      <c r="X4169" t="str">
        <f t="shared" si="65"/>
        <v>Inversión</v>
      </c>
      <c r="Y4169" t="s">
        <v>8905</v>
      </c>
    </row>
    <row r="4170" spans="1:25">
      <c r="A4170" t="s">
        <v>4707</v>
      </c>
      <c r="B4170" t="s">
        <v>5273</v>
      </c>
      <c r="C4170" t="s">
        <v>9152</v>
      </c>
      <c r="D4170" t="s">
        <v>3076</v>
      </c>
      <c r="E4170" t="s">
        <v>3077</v>
      </c>
      <c r="F4170" t="s">
        <v>8904</v>
      </c>
      <c r="G4170" t="s">
        <v>8905</v>
      </c>
      <c r="H4170" t="s">
        <v>505</v>
      </c>
      <c r="I4170" t="s">
        <v>675</v>
      </c>
      <c r="J4170" t="s">
        <v>246</v>
      </c>
      <c r="K4170" t="s">
        <v>3079</v>
      </c>
      <c r="L4170" t="s">
        <v>247</v>
      </c>
      <c r="M4170">
        <v>38651840</v>
      </c>
      <c r="N4170">
        <v>0</v>
      </c>
      <c r="O4170">
        <v>38651840</v>
      </c>
      <c r="P4170">
        <v>0</v>
      </c>
      <c r="Q4170" t="s">
        <v>9153</v>
      </c>
      <c r="R4170" t="s">
        <v>3414</v>
      </c>
      <c r="S4170" t="s">
        <v>9154</v>
      </c>
      <c r="T4170" t="s">
        <v>9155</v>
      </c>
      <c r="U4170" t="s">
        <v>9156</v>
      </c>
      <c r="V4170" t="s">
        <v>9157</v>
      </c>
      <c r="W4170" t="s">
        <v>3085</v>
      </c>
      <c r="X4170" t="str">
        <f t="shared" si="65"/>
        <v>Inversión</v>
      </c>
      <c r="Y4170" t="s">
        <v>8905</v>
      </c>
    </row>
    <row r="4171" spans="1:25">
      <c r="A4171" t="s">
        <v>3975</v>
      </c>
      <c r="B4171" t="s">
        <v>5273</v>
      </c>
      <c r="C4171" t="s">
        <v>9158</v>
      </c>
      <c r="D4171" t="s">
        <v>3076</v>
      </c>
      <c r="E4171" t="s">
        <v>3077</v>
      </c>
      <c r="F4171" t="s">
        <v>8904</v>
      </c>
      <c r="G4171" t="s">
        <v>8905</v>
      </c>
      <c r="H4171" t="s">
        <v>550</v>
      </c>
      <c r="I4171" t="s">
        <v>676</v>
      </c>
      <c r="J4171" t="s">
        <v>246</v>
      </c>
      <c r="K4171" t="s">
        <v>3079</v>
      </c>
      <c r="L4171" t="s">
        <v>247</v>
      </c>
      <c r="M4171">
        <v>33114736</v>
      </c>
      <c r="N4171">
        <v>11590158</v>
      </c>
      <c r="O4171">
        <v>44704894</v>
      </c>
      <c r="P4171">
        <v>0</v>
      </c>
      <c r="Q4171" t="s">
        <v>9159</v>
      </c>
      <c r="R4171" t="s">
        <v>3688</v>
      </c>
      <c r="S4171" t="s">
        <v>3493</v>
      </c>
      <c r="T4171" t="s">
        <v>5452</v>
      </c>
      <c r="U4171" t="s">
        <v>9160</v>
      </c>
      <c r="V4171" t="s">
        <v>9161</v>
      </c>
      <c r="W4171" t="s">
        <v>3085</v>
      </c>
      <c r="X4171" t="str">
        <f t="shared" si="65"/>
        <v>Inversión</v>
      </c>
      <c r="Y4171" t="s">
        <v>8905</v>
      </c>
    </row>
    <row r="4172" spans="1:25">
      <c r="A4172" t="s">
        <v>3378</v>
      </c>
      <c r="B4172" t="s">
        <v>5273</v>
      </c>
      <c r="C4172" t="s">
        <v>9162</v>
      </c>
      <c r="D4172" t="s">
        <v>3076</v>
      </c>
      <c r="E4172" t="s">
        <v>3077</v>
      </c>
      <c r="F4172" t="s">
        <v>8904</v>
      </c>
      <c r="G4172" t="s">
        <v>8905</v>
      </c>
      <c r="H4172" t="s">
        <v>550</v>
      </c>
      <c r="I4172" t="s">
        <v>676</v>
      </c>
      <c r="J4172" t="s">
        <v>246</v>
      </c>
      <c r="K4172" t="s">
        <v>3079</v>
      </c>
      <c r="L4172" t="s">
        <v>247</v>
      </c>
      <c r="M4172">
        <v>33114736</v>
      </c>
      <c r="N4172">
        <v>11590158</v>
      </c>
      <c r="O4172">
        <v>44704894</v>
      </c>
      <c r="P4172">
        <v>0</v>
      </c>
      <c r="Q4172" t="s">
        <v>9163</v>
      </c>
      <c r="R4172" t="s">
        <v>4647</v>
      </c>
      <c r="S4172" t="s">
        <v>3479</v>
      </c>
      <c r="T4172" t="s">
        <v>9164</v>
      </c>
      <c r="U4172" t="s">
        <v>9165</v>
      </c>
      <c r="V4172" t="s">
        <v>9166</v>
      </c>
      <c r="W4172" t="s">
        <v>3085</v>
      </c>
      <c r="X4172" t="str">
        <f t="shared" si="65"/>
        <v>Inversión</v>
      </c>
      <c r="Y4172" t="s">
        <v>8905</v>
      </c>
    </row>
    <row r="4173" spans="1:25">
      <c r="A4173" t="s">
        <v>6483</v>
      </c>
      <c r="B4173" t="s">
        <v>5273</v>
      </c>
      <c r="C4173" t="s">
        <v>9167</v>
      </c>
      <c r="D4173" t="s">
        <v>3076</v>
      </c>
      <c r="E4173" t="s">
        <v>3077</v>
      </c>
      <c r="F4173" t="s">
        <v>8904</v>
      </c>
      <c r="G4173" t="s">
        <v>8905</v>
      </c>
      <c r="H4173" t="s">
        <v>550</v>
      </c>
      <c r="I4173" t="s">
        <v>676</v>
      </c>
      <c r="J4173" t="s">
        <v>246</v>
      </c>
      <c r="K4173" t="s">
        <v>3079</v>
      </c>
      <c r="L4173" t="s">
        <v>247</v>
      </c>
      <c r="M4173">
        <v>33114736</v>
      </c>
      <c r="N4173">
        <v>11038245</v>
      </c>
      <c r="O4173">
        <v>44152981</v>
      </c>
      <c r="P4173">
        <v>0</v>
      </c>
      <c r="Q4173" t="s">
        <v>9168</v>
      </c>
      <c r="R4173" t="s">
        <v>4707</v>
      </c>
      <c r="S4173" t="s">
        <v>5447</v>
      </c>
      <c r="T4173" t="s">
        <v>9169</v>
      </c>
      <c r="U4173" t="s">
        <v>9170</v>
      </c>
      <c r="V4173" t="s">
        <v>9171</v>
      </c>
      <c r="W4173" t="s">
        <v>3085</v>
      </c>
      <c r="X4173" t="str">
        <f t="shared" si="65"/>
        <v>Inversión</v>
      </c>
      <c r="Y4173" t="s">
        <v>8905</v>
      </c>
    </row>
    <row r="4174" spans="1:25">
      <c r="A4174" t="s">
        <v>4031</v>
      </c>
      <c r="B4174" t="s">
        <v>5273</v>
      </c>
      <c r="C4174" t="s">
        <v>9172</v>
      </c>
      <c r="D4174" t="s">
        <v>3076</v>
      </c>
      <c r="E4174" t="s">
        <v>3077</v>
      </c>
      <c r="F4174" t="s">
        <v>8904</v>
      </c>
      <c r="G4174" t="s">
        <v>8905</v>
      </c>
      <c r="H4174" t="s">
        <v>550</v>
      </c>
      <c r="I4174" t="s">
        <v>676</v>
      </c>
      <c r="J4174" t="s">
        <v>246</v>
      </c>
      <c r="K4174" t="s">
        <v>3079</v>
      </c>
      <c r="L4174" t="s">
        <v>247</v>
      </c>
      <c r="M4174">
        <v>28193680</v>
      </c>
      <c r="N4174">
        <v>7737455</v>
      </c>
      <c r="O4174">
        <v>35931135</v>
      </c>
      <c r="P4174">
        <v>0</v>
      </c>
      <c r="Q4174" t="s">
        <v>9173</v>
      </c>
      <c r="R4174" t="s">
        <v>6483</v>
      </c>
      <c r="S4174" t="s">
        <v>9174</v>
      </c>
      <c r="T4174" t="s">
        <v>9175</v>
      </c>
      <c r="U4174" t="s">
        <v>9176</v>
      </c>
      <c r="V4174" t="s">
        <v>9177</v>
      </c>
      <c r="W4174" t="s">
        <v>3085</v>
      </c>
      <c r="X4174" t="str">
        <f t="shared" si="65"/>
        <v>Inversión</v>
      </c>
      <c r="Y4174" t="s">
        <v>8905</v>
      </c>
    </row>
    <row r="4175" spans="1:25">
      <c r="A4175" t="s">
        <v>3688</v>
      </c>
      <c r="B4175" t="s">
        <v>5273</v>
      </c>
      <c r="C4175" t="s">
        <v>9178</v>
      </c>
      <c r="D4175" t="s">
        <v>3076</v>
      </c>
      <c r="E4175" t="s">
        <v>3077</v>
      </c>
      <c r="F4175" t="s">
        <v>8904</v>
      </c>
      <c r="G4175" t="s">
        <v>8905</v>
      </c>
      <c r="H4175" t="s">
        <v>550</v>
      </c>
      <c r="I4175" t="s">
        <v>676</v>
      </c>
      <c r="J4175" t="s">
        <v>246</v>
      </c>
      <c r="K4175" t="s">
        <v>3079</v>
      </c>
      <c r="L4175" t="s">
        <v>247</v>
      </c>
      <c r="M4175">
        <v>33114736</v>
      </c>
      <c r="N4175">
        <v>11038245</v>
      </c>
      <c r="O4175">
        <v>44152981</v>
      </c>
      <c r="P4175">
        <v>0</v>
      </c>
      <c r="Q4175" t="s">
        <v>9179</v>
      </c>
      <c r="R4175" t="s">
        <v>3372</v>
      </c>
      <c r="S4175" t="s">
        <v>3729</v>
      </c>
      <c r="T4175" t="s">
        <v>9180</v>
      </c>
      <c r="U4175" t="s">
        <v>9181</v>
      </c>
      <c r="V4175" t="s">
        <v>9182</v>
      </c>
      <c r="W4175" t="s">
        <v>3085</v>
      </c>
      <c r="X4175" t="str">
        <f t="shared" si="65"/>
        <v>Inversión</v>
      </c>
      <c r="Y4175" t="s">
        <v>8905</v>
      </c>
    </row>
    <row r="4176" spans="1:25">
      <c r="A4176" t="s">
        <v>3407</v>
      </c>
      <c r="B4176" t="s">
        <v>5273</v>
      </c>
      <c r="C4176" t="s">
        <v>9183</v>
      </c>
      <c r="D4176" t="s">
        <v>3076</v>
      </c>
      <c r="E4176" t="s">
        <v>3077</v>
      </c>
      <c r="F4176" t="s">
        <v>8904</v>
      </c>
      <c r="G4176" t="s">
        <v>8905</v>
      </c>
      <c r="H4176" t="s">
        <v>550</v>
      </c>
      <c r="I4176" t="s">
        <v>676</v>
      </c>
      <c r="J4176" t="s">
        <v>246</v>
      </c>
      <c r="K4176" t="s">
        <v>3079</v>
      </c>
      <c r="L4176" t="s">
        <v>247</v>
      </c>
      <c r="M4176">
        <v>33114736</v>
      </c>
      <c r="N4176">
        <v>10762289</v>
      </c>
      <c r="O4176">
        <v>43877025</v>
      </c>
      <c r="P4176">
        <v>0</v>
      </c>
      <c r="Q4176" t="s">
        <v>9184</v>
      </c>
      <c r="R4176" t="s">
        <v>3358</v>
      </c>
      <c r="S4176" t="s">
        <v>3566</v>
      </c>
      <c r="T4176" t="s">
        <v>3696</v>
      </c>
      <c r="U4176" t="s">
        <v>9185</v>
      </c>
      <c r="V4176" t="s">
        <v>9186</v>
      </c>
      <c r="W4176" t="s">
        <v>3695</v>
      </c>
      <c r="X4176" t="str">
        <f t="shared" si="65"/>
        <v>Inversión</v>
      </c>
      <c r="Y4176" t="s">
        <v>8905</v>
      </c>
    </row>
    <row r="4177" spans="1:25">
      <c r="A4177" t="s">
        <v>3414</v>
      </c>
      <c r="B4177" t="s">
        <v>5273</v>
      </c>
      <c r="C4177" t="s">
        <v>9187</v>
      </c>
      <c r="D4177" t="s">
        <v>3076</v>
      </c>
      <c r="E4177" t="s">
        <v>3077</v>
      </c>
      <c r="F4177" t="s">
        <v>8904</v>
      </c>
      <c r="G4177" t="s">
        <v>8905</v>
      </c>
      <c r="H4177" t="s">
        <v>550</v>
      </c>
      <c r="I4177" t="s">
        <v>676</v>
      </c>
      <c r="J4177" t="s">
        <v>246</v>
      </c>
      <c r="K4177" t="s">
        <v>3079</v>
      </c>
      <c r="L4177" t="s">
        <v>247</v>
      </c>
      <c r="M4177">
        <v>33114736</v>
      </c>
      <c r="N4177">
        <v>11038245</v>
      </c>
      <c r="O4177">
        <v>44152981</v>
      </c>
      <c r="P4177">
        <v>0</v>
      </c>
      <c r="Q4177" t="s">
        <v>9188</v>
      </c>
      <c r="R4177" t="s">
        <v>3318</v>
      </c>
      <c r="S4177" t="s">
        <v>4403</v>
      </c>
      <c r="T4177" t="s">
        <v>9189</v>
      </c>
      <c r="U4177" t="s">
        <v>9190</v>
      </c>
      <c r="V4177" t="s">
        <v>9191</v>
      </c>
      <c r="W4177" t="s">
        <v>3085</v>
      </c>
      <c r="X4177" t="str">
        <f t="shared" si="65"/>
        <v>Inversión</v>
      </c>
      <c r="Y4177" t="s">
        <v>8905</v>
      </c>
    </row>
    <row r="4178" spans="1:25">
      <c r="A4178" t="s">
        <v>4722</v>
      </c>
      <c r="B4178" t="s">
        <v>5273</v>
      </c>
      <c r="C4178" t="s">
        <v>9192</v>
      </c>
      <c r="D4178" t="s">
        <v>3076</v>
      </c>
      <c r="E4178" t="s">
        <v>3077</v>
      </c>
      <c r="F4178" t="s">
        <v>3234</v>
      </c>
      <c r="G4178" t="s">
        <v>3241</v>
      </c>
      <c r="H4178" t="s">
        <v>584</v>
      </c>
      <c r="I4178" t="s">
        <v>8939</v>
      </c>
      <c r="J4178" t="s">
        <v>246</v>
      </c>
      <c r="K4178" t="s">
        <v>3079</v>
      </c>
      <c r="L4178" t="s">
        <v>247</v>
      </c>
      <c r="M4178">
        <v>208500000</v>
      </c>
      <c r="N4178">
        <v>0</v>
      </c>
      <c r="O4178">
        <v>208500000</v>
      </c>
      <c r="P4178">
        <v>0</v>
      </c>
      <c r="Q4178" t="s">
        <v>9193</v>
      </c>
      <c r="R4178" t="s">
        <v>3835</v>
      </c>
      <c r="S4178" t="s">
        <v>3372</v>
      </c>
      <c r="T4178" t="s">
        <v>7564</v>
      </c>
      <c r="U4178" t="s">
        <v>9194</v>
      </c>
      <c r="V4178" t="s">
        <v>9195</v>
      </c>
      <c r="W4178" t="s">
        <v>3085</v>
      </c>
      <c r="X4178" t="str">
        <f t="shared" si="65"/>
        <v>Funcionamiento</v>
      </c>
      <c r="Y4178" t="s">
        <v>3241</v>
      </c>
    </row>
    <row r="4179" spans="1:25">
      <c r="A4179" t="s">
        <v>3359</v>
      </c>
      <c r="B4179" t="s">
        <v>5273</v>
      </c>
      <c r="C4179" t="s">
        <v>9196</v>
      </c>
      <c r="D4179" t="s">
        <v>3076</v>
      </c>
      <c r="E4179" t="s">
        <v>3077</v>
      </c>
      <c r="F4179" t="s">
        <v>8910</v>
      </c>
      <c r="G4179" t="s">
        <v>8911</v>
      </c>
      <c r="H4179" t="s">
        <v>532</v>
      </c>
      <c r="I4179" t="s">
        <v>661</v>
      </c>
      <c r="J4179" t="s">
        <v>246</v>
      </c>
      <c r="K4179" t="s">
        <v>3079</v>
      </c>
      <c r="L4179" t="s">
        <v>247</v>
      </c>
      <c r="M4179">
        <v>25936730</v>
      </c>
      <c r="N4179">
        <v>951013</v>
      </c>
      <c r="O4179">
        <v>26887743</v>
      </c>
      <c r="P4179">
        <v>0</v>
      </c>
      <c r="Q4179" t="s">
        <v>9197</v>
      </c>
      <c r="R4179" t="s">
        <v>7143</v>
      </c>
      <c r="S4179" t="s">
        <v>6631</v>
      </c>
      <c r="T4179" t="s">
        <v>3507</v>
      </c>
      <c r="U4179" t="s">
        <v>9198</v>
      </c>
      <c r="V4179" t="s">
        <v>9199</v>
      </c>
      <c r="W4179" t="s">
        <v>3085</v>
      </c>
      <c r="X4179" t="str">
        <f t="shared" si="65"/>
        <v>Inversión</v>
      </c>
      <c r="Y4179" t="s">
        <v>8911</v>
      </c>
    </row>
    <row r="4180" spans="1:25">
      <c r="A4180" t="s">
        <v>3429</v>
      </c>
      <c r="B4180" t="s">
        <v>5273</v>
      </c>
      <c r="C4180" t="s">
        <v>9200</v>
      </c>
      <c r="D4180" t="s">
        <v>3076</v>
      </c>
      <c r="E4180" t="s">
        <v>3077</v>
      </c>
      <c r="F4180" t="s">
        <v>8910</v>
      </c>
      <c r="G4180" t="s">
        <v>8911</v>
      </c>
      <c r="H4180" t="s">
        <v>532</v>
      </c>
      <c r="I4180" t="s">
        <v>661</v>
      </c>
      <c r="J4180" t="s">
        <v>246</v>
      </c>
      <c r="K4180" t="s">
        <v>3079</v>
      </c>
      <c r="L4180" t="s">
        <v>247</v>
      </c>
      <c r="M4180">
        <v>76968843</v>
      </c>
      <c r="N4180">
        <v>1466073</v>
      </c>
      <c r="O4180">
        <v>78434916</v>
      </c>
      <c r="P4180">
        <v>0</v>
      </c>
      <c r="Q4180" t="s">
        <v>9201</v>
      </c>
      <c r="R4180" t="s">
        <v>4933</v>
      </c>
      <c r="S4180" t="s">
        <v>5588</v>
      </c>
      <c r="T4180" t="s">
        <v>9202</v>
      </c>
      <c r="U4180" t="s">
        <v>9203</v>
      </c>
      <c r="V4180" t="s">
        <v>9204</v>
      </c>
      <c r="W4180" t="s">
        <v>3085</v>
      </c>
      <c r="X4180" t="str">
        <f t="shared" si="65"/>
        <v>Inversión</v>
      </c>
      <c r="Y4180" t="s">
        <v>8911</v>
      </c>
    </row>
    <row r="4181" spans="1:25">
      <c r="A4181" t="s">
        <v>4020</v>
      </c>
      <c r="B4181" t="s">
        <v>5273</v>
      </c>
      <c r="C4181" t="s">
        <v>9205</v>
      </c>
      <c r="D4181" t="s">
        <v>3076</v>
      </c>
      <c r="E4181" t="s">
        <v>3077</v>
      </c>
      <c r="F4181" t="s">
        <v>8910</v>
      </c>
      <c r="G4181" t="s">
        <v>8911</v>
      </c>
      <c r="H4181" t="s">
        <v>532</v>
      </c>
      <c r="I4181" t="s">
        <v>661</v>
      </c>
      <c r="J4181" t="s">
        <v>246</v>
      </c>
      <c r="K4181" t="s">
        <v>3079</v>
      </c>
      <c r="L4181" t="s">
        <v>247</v>
      </c>
      <c r="M4181">
        <v>37109205</v>
      </c>
      <c r="N4181">
        <v>1178070</v>
      </c>
      <c r="O4181">
        <v>38287275</v>
      </c>
      <c r="P4181">
        <v>0</v>
      </c>
      <c r="Q4181" t="s">
        <v>9206</v>
      </c>
      <c r="R4181" t="s">
        <v>3505</v>
      </c>
      <c r="S4181" t="s">
        <v>5435</v>
      </c>
      <c r="T4181" t="s">
        <v>9207</v>
      </c>
      <c r="U4181" t="s">
        <v>9208</v>
      </c>
      <c r="V4181" t="s">
        <v>9209</v>
      </c>
      <c r="W4181" t="s">
        <v>3085</v>
      </c>
      <c r="X4181" t="str">
        <f t="shared" si="65"/>
        <v>Inversión</v>
      </c>
      <c r="Y4181" t="s">
        <v>8911</v>
      </c>
    </row>
    <row r="4182" spans="1:25">
      <c r="A4182" t="s">
        <v>4708</v>
      </c>
      <c r="B4182" t="s">
        <v>5273</v>
      </c>
      <c r="C4182" t="s">
        <v>9210</v>
      </c>
      <c r="D4182" t="s">
        <v>3076</v>
      </c>
      <c r="E4182" t="s">
        <v>3077</v>
      </c>
      <c r="F4182" t="s">
        <v>8910</v>
      </c>
      <c r="G4182" t="s">
        <v>8911</v>
      </c>
      <c r="H4182" t="s">
        <v>532</v>
      </c>
      <c r="I4182" t="s">
        <v>661</v>
      </c>
      <c r="J4182" t="s">
        <v>246</v>
      </c>
      <c r="K4182" t="s">
        <v>3079</v>
      </c>
      <c r="L4182" t="s">
        <v>247</v>
      </c>
      <c r="M4182">
        <v>58642928</v>
      </c>
      <c r="N4182">
        <v>19791988</v>
      </c>
      <c r="O4182">
        <v>78434916</v>
      </c>
      <c r="P4182">
        <v>0</v>
      </c>
      <c r="Q4182" t="s">
        <v>9211</v>
      </c>
      <c r="R4182" t="s">
        <v>3499</v>
      </c>
      <c r="S4182" t="s">
        <v>3440</v>
      </c>
      <c r="T4182" t="s">
        <v>9212</v>
      </c>
      <c r="U4182" t="s">
        <v>9213</v>
      </c>
      <c r="V4182" t="s">
        <v>9214</v>
      </c>
      <c r="W4182" t="s">
        <v>3085</v>
      </c>
      <c r="X4182" t="str">
        <f t="shared" si="65"/>
        <v>Inversión</v>
      </c>
      <c r="Y4182" t="s">
        <v>8911</v>
      </c>
    </row>
    <row r="4183" spans="1:25">
      <c r="A4183" t="s">
        <v>3439</v>
      </c>
      <c r="B4183" t="s">
        <v>5273</v>
      </c>
      <c r="C4183" t="s">
        <v>9215</v>
      </c>
      <c r="D4183" t="s">
        <v>3076</v>
      </c>
      <c r="E4183" t="s">
        <v>3077</v>
      </c>
      <c r="F4183" t="s">
        <v>8910</v>
      </c>
      <c r="G4183" t="s">
        <v>8911</v>
      </c>
      <c r="H4183" t="s">
        <v>532</v>
      </c>
      <c r="I4183" t="s">
        <v>661</v>
      </c>
      <c r="J4183" t="s">
        <v>246</v>
      </c>
      <c r="K4183" t="s">
        <v>3079</v>
      </c>
      <c r="L4183" t="s">
        <v>247</v>
      </c>
      <c r="M4183">
        <v>44720720</v>
      </c>
      <c r="N4183">
        <v>0</v>
      </c>
      <c r="O4183">
        <v>44720720</v>
      </c>
      <c r="P4183">
        <v>0</v>
      </c>
      <c r="Q4183" t="s">
        <v>9216</v>
      </c>
      <c r="R4183" t="s">
        <v>6723</v>
      </c>
      <c r="S4183" t="s">
        <v>5616</v>
      </c>
      <c r="T4183" t="s">
        <v>9217</v>
      </c>
      <c r="U4183" t="s">
        <v>9218</v>
      </c>
      <c r="V4183" t="s">
        <v>9219</v>
      </c>
      <c r="W4183" t="s">
        <v>3085</v>
      </c>
      <c r="X4183" t="str">
        <f t="shared" si="65"/>
        <v>Inversión</v>
      </c>
      <c r="Y4183" t="s">
        <v>8911</v>
      </c>
    </row>
    <row r="4184" spans="1:25">
      <c r="A4184" t="s">
        <v>3312</v>
      </c>
      <c r="B4184" t="s">
        <v>5273</v>
      </c>
      <c r="C4184" t="s">
        <v>9220</v>
      </c>
      <c r="D4184" t="s">
        <v>3076</v>
      </c>
      <c r="E4184" t="s">
        <v>3331</v>
      </c>
      <c r="F4184" t="s">
        <v>8910</v>
      </c>
      <c r="G4184" t="s">
        <v>8911</v>
      </c>
      <c r="H4184" t="s">
        <v>532</v>
      </c>
      <c r="I4184" t="s">
        <v>661</v>
      </c>
      <c r="J4184" t="s">
        <v>246</v>
      </c>
      <c r="K4184" t="s">
        <v>3079</v>
      </c>
      <c r="L4184" t="s">
        <v>247</v>
      </c>
      <c r="M4184">
        <v>84543460</v>
      </c>
      <c r="N4184">
        <v>-84543460</v>
      </c>
      <c r="O4184">
        <v>0</v>
      </c>
      <c r="P4184">
        <v>0</v>
      </c>
      <c r="Q4184" t="s">
        <v>9221</v>
      </c>
      <c r="R4184" t="s">
        <v>4369</v>
      </c>
      <c r="S4184" t="s">
        <v>3085</v>
      </c>
      <c r="T4184" t="s">
        <v>3085</v>
      </c>
      <c r="U4184" t="s">
        <v>3085</v>
      </c>
      <c r="V4184" t="s">
        <v>3085</v>
      </c>
      <c r="W4184" t="s">
        <v>3085</v>
      </c>
      <c r="X4184" t="str">
        <f t="shared" si="65"/>
        <v>Inversión</v>
      </c>
      <c r="Y4184" t="s">
        <v>8911</v>
      </c>
    </row>
    <row r="4185" spans="1:25">
      <c r="A4185" t="s">
        <v>4207</v>
      </c>
      <c r="B4185" t="s">
        <v>5273</v>
      </c>
      <c r="C4185" t="s">
        <v>9222</v>
      </c>
      <c r="D4185" t="s">
        <v>3076</v>
      </c>
      <c r="E4185" t="s">
        <v>3077</v>
      </c>
      <c r="F4185" t="s">
        <v>8910</v>
      </c>
      <c r="G4185" t="s">
        <v>8911</v>
      </c>
      <c r="H4185" t="s">
        <v>512</v>
      </c>
      <c r="I4185" t="s">
        <v>662</v>
      </c>
      <c r="J4185" t="s">
        <v>246</v>
      </c>
      <c r="K4185" t="s">
        <v>3079</v>
      </c>
      <c r="L4185" t="s">
        <v>247</v>
      </c>
      <c r="M4185">
        <v>55900900</v>
      </c>
      <c r="N4185">
        <v>0</v>
      </c>
      <c r="O4185">
        <v>55900900</v>
      </c>
      <c r="P4185">
        <v>0</v>
      </c>
      <c r="Q4185" t="s">
        <v>9223</v>
      </c>
      <c r="R4185" t="s">
        <v>4648</v>
      </c>
      <c r="S4185" t="s">
        <v>3177</v>
      </c>
      <c r="T4185" t="s">
        <v>9224</v>
      </c>
      <c r="U4185" t="s">
        <v>9225</v>
      </c>
      <c r="V4185" t="s">
        <v>9226</v>
      </c>
      <c r="W4185" t="s">
        <v>3085</v>
      </c>
      <c r="X4185" t="str">
        <f t="shared" si="65"/>
        <v>Inversión</v>
      </c>
      <c r="Y4185" t="s">
        <v>8911</v>
      </c>
    </row>
    <row r="4186" spans="1:25">
      <c r="A4186" t="s">
        <v>3393</v>
      </c>
      <c r="B4186" t="s">
        <v>5499</v>
      </c>
      <c r="C4186" t="s">
        <v>9227</v>
      </c>
      <c r="D4186" t="s">
        <v>3076</v>
      </c>
      <c r="E4186" t="s">
        <v>3077</v>
      </c>
      <c r="F4186" t="s">
        <v>3234</v>
      </c>
      <c r="G4186" t="s">
        <v>3241</v>
      </c>
      <c r="H4186" t="s">
        <v>595</v>
      </c>
      <c r="I4186" t="s">
        <v>596</v>
      </c>
      <c r="J4186" t="s">
        <v>246</v>
      </c>
      <c r="K4186" t="s">
        <v>3079</v>
      </c>
      <c r="L4186" t="s">
        <v>247</v>
      </c>
      <c r="M4186">
        <v>350000</v>
      </c>
      <c r="N4186">
        <v>0</v>
      </c>
      <c r="O4186">
        <v>350000</v>
      </c>
      <c r="P4186">
        <v>350000</v>
      </c>
      <c r="Q4186" t="s">
        <v>9228</v>
      </c>
      <c r="R4186" t="s">
        <v>3999</v>
      </c>
      <c r="S4186" t="s">
        <v>3975</v>
      </c>
      <c r="T4186" t="s">
        <v>5793</v>
      </c>
      <c r="U4186" t="s">
        <v>9229</v>
      </c>
      <c r="V4186" t="s">
        <v>9230</v>
      </c>
      <c r="W4186" t="s">
        <v>7564</v>
      </c>
      <c r="X4186" t="str">
        <f t="shared" si="65"/>
        <v>Funcionamiento</v>
      </c>
      <c r="Y4186" t="s">
        <v>3241</v>
      </c>
    </row>
    <row r="4187" spans="1:25">
      <c r="A4187" t="s">
        <v>3393</v>
      </c>
      <c r="B4187" t="s">
        <v>5499</v>
      </c>
      <c r="C4187" t="s">
        <v>9227</v>
      </c>
      <c r="D4187" t="s">
        <v>3076</v>
      </c>
      <c r="E4187" t="s">
        <v>3077</v>
      </c>
      <c r="F4187" t="s">
        <v>3234</v>
      </c>
      <c r="G4187" t="s">
        <v>3241</v>
      </c>
      <c r="H4187" t="s">
        <v>374</v>
      </c>
      <c r="I4187" t="s">
        <v>375</v>
      </c>
      <c r="J4187" t="s">
        <v>246</v>
      </c>
      <c r="K4187" t="s">
        <v>3079</v>
      </c>
      <c r="L4187" t="s">
        <v>247</v>
      </c>
      <c r="M4187">
        <v>500000</v>
      </c>
      <c r="N4187">
        <v>0</v>
      </c>
      <c r="O4187">
        <v>500000</v>
      </c>
      <c r="P4187">
        <v>500000</v>
      </c>
      <c r="Q4187" t="s">
        <v>9228</v>
      </c>
      <c r="R4187" t="s">
        <v>3999</v>
      </c>
      <c r="S4187" t="s">
        <v>3975</v>
      </c>
      <c r="T4187" t="s">
        <v>5793</v>
      </c>
      <c r="U4187" t="s">
        <v>9229</v>
      </c>
      <c r="V4187" t="s">
        <v>9230</v>
      </c>
      <c r="W4187" t="s">
        <v>7564</v>
      </c>
      <c r="X4187" t="str">
        <f t="shared" si="65"/>
        <v>Funcionamiento</v>
      </c>
      <c r="Y4187" t="s">
        <v>3241</v>
      </c>
    </row>
    <row r="4188" spans="1:25">
      <c r="A4188" t="s">
        <v>3393</v>
      </c>
      <c r="B4188" t="s">
        <v>5499</v>
      </c>
      <c r="C4188" t="s">
        <v>9227</v>
      </c>
      <c r="D4188" t="s">
        <v>3076</v>
      </c>
      <c r="E4188" t="s">
        <v>3077</v>
      </c>
      <c r="F4188" t="s">
        <v>3234</v>
      </c>
      <c r="G4188" t="s">
        <v>3241</v>
      </c>
      <c r="H4188" t="s">
        <v>605</v>
      </c>
      <c r="I4188" t="s">
        <v>606</v>
      </c>
      <c r="J4188" t="s">
        <v>246</v>
      </c>
      <c r="K4188" t="s">
        <v>3079</v>
      </c>
      <c r="L4188" t="s">
        <v>247</v>
      </c>
      <c r="M4188">
        <v>500000</v>
      </c>
      <c r="N4188">
        <v>0</v>
      </c>
      <c r="O4188">
        <v>500000</v>
      </c>
      <c r="P4188">
        <v>500000</v>
      </c>
      <c r="Q4188" t="s">
        <v>9228</v>
      </c>
      <c r="R4188" t="s">
        <v>3999</v>
      </c>
      <c r="S4188" t="s">
        <v>3975</v>
      </c>
      <c r="T4188" t="s">
        <v>5793</v>
      </c>
      <c r="U4188" t="s">
        <v>9229</v>
      </c>
      <c r="V4188" t="s">
        <v>9230</v>
      </c>
      <c r="W4188" t="s">
        <v>7564</v>
      </c>
      <c r="X4188" t="str">
        <f t="shared" si="65"/>
        <v>Funcionamiento</v>
      </c>
      <c r="Y4188" t="s">
        <v>3241</v>
      </c>
    </row>
    <row r="4189" spans="1:25">
      <c r="A4189" t="s">
        <v>3393</v>
      </c>
      <c r="B4189" t="s">
        <v>5499</v>
      </c>
      <c r="C4189" t="s">
        <v>9227</v>
      </c>
      <c r="D4189" t="s">
        <v>3076</v>
      </c>
      <c r="E4189" t="s">
        <v>3077</v>
      </c>
      <c r="F4189" t="s">
        <v>3234</v>
      </c>
      <c r="G4189" t="s">
        <v>3241</v>
      </c>
      <c r="H4189" t="s">
        <v>607</v>
      </c>
      <c r="I4189" t="s">
        <v>608</v>
      </c>
      <c r="J4189" t="s">
        <v>246</v>
      </c>
      <c r="K4189" t="s">
        <v>3079</v>
      </c>
      <c r="L4189" t="s">
        <v>247</v>
      </c>
      <c r="M4189">
        <v>500000</v>
      </c>
      <c r="N4189">
        <v>0</v>
      </c>
      <c r="O4189">
        <v>500000</v>
      </c>
      <c r="P4189">
        <v>500000</v>
      </c>
      <c r="Q4189" t="s">
        <v>9228</v>
      </c>
      <c r="R4189" t="s">
        <v>3999</v>
      </c>
      <c r="S4189" t="s">
        <v>3975</v>
      </c>
      <c r="T4189" t="s">
        <v>5793</v>
      </c>
      <c r="U4189" t="s">
        <v>9229</v>
      </c>
      <c r="V4189" t="s">
        <v>9230</v>
      </c>
      <c r="W4189" t="s">
        <v>7564</v>
      </c>
      <c r="X4189" t="str">
        <f t="shared" si="65"/>
        <v>Funcionamiento</v>
      </c>
      <c r="Y4189" t="s">
        <v>3241</v>
      </c>
    </row>
    <row r="4190" spans="1:25">
      <c r="A4190" t="s">
        <v>3393</v>
      </c>
      <c r="B4190" t="s">
        <v>5499</v>
      </c>
      <c r="C4190" t="s">
        <v>9227</v>
      </c>
      <c r="D4190" t="s">
        <v>3076</v>
      </c>
      <c r="E4190" t="s">
        <v>3077</v>
      </c>
      <c r="F4190" t="s">
        <v>3234</v>
      </c>
      <c r="G4190" t="s">
        <v>3241</v>
      </c>
      <c r="H4190" t="s">
        <v>617</v>
      </c>
      <c r="I4190" t="s">
        <v>618</v>
      </c>
      <c r="J4190" t="s">
        <v>246</v>
      </c>
      <c r="K4190" t="s">
        <v>3079</v>
      </c>
      <c r="L4190" t="s">
        <v>247</v>
      </c>
      <c r="M4190">
        <v>150000</v>
      </c>
      <c r="N4190">
        <v>0</v>
      </c>
      <c r="O4190">
        <v>150000</v>
      </c>
      <c r="P4190">
        <v>150000</v>
      </c>
      <c r="Q4190" t="s">
        <v>9228</v>
      </c>
      <c r="R4190" t="s">
        <v>3999</v>
      </c>
      <c r="S4190" t="s">
        <v>3975</v>
      </c>
      <c r="T4190" t="s">
        <v>5793</v>
      </c>
      <c r="U4190" t="s">
        <v>9229</v>
      </c>
      <c r="V4190" t="s">
        <v>9230</v>
      </c>
      <c r="W4190" t="s">
        <v>7564</v>
      </c>
      <c r="X4190" t="str">
        <f t="shared" si="65"/>
        <v>Funcionamiento</v>
      </c>
      <c r="Y4190" t="s">
        <v>3241</v>
      </c>
    </row>
    <row r="4191" spans="1:25">
      <c r="A4191" t="s">
        <v>3459</v>
      </c>
      <c r="B4191" t="s">
        <v>5499</v>
      </c>
      <c r="C4191" t="s">
        <v>9231</v>
      </c>
      <c r="D4191" t="s">
        <v>3076</v>
      </c>
      <c r="E4191" t="s">
        <v>3077</v>
      </c>
      <c r="F4191" t="s">
        <v>8910</v>
      </c>
      <c r="G4191" t="s">
        <v>8911</v>
      </c>
      <c r="H4191" t="s">
        <v>512</v>
      </c>
      <c r="I4191" t="s">
        <v>662</v>
      </c>
      <c r="J4191" t="s">
        <v>246</v>
      </c>
      <c r="K4191" t="s">
        <v>3079</v>
      </c>
      <c r="L4191" t="s">
        <v>247</v>
      </c>
      <c r="M4191">
        <v>64887900</v>
      </c>
      <c r="N4191">
        <v>0</v>
      </c>
      <c r="O4191">
        <v>64887900</v>
      </c>
      <c r="P4191">
        <v>0</v>
      </c>
      <c r="Q4191" t="s">
        <v>9232</v>
      </c>
      <c r="R4191" t="s">
        <v>5419</v>
      </c>
      <c r="S4191" t="s">
        <v>3565</v>
      </c>
      <c r="T4191" t="s">
        <v>9233</v>
      </c>
      <c r="U4191" t="s">
        <v>9234</v>
      </c>
      <c r="V4191" t="s">
        <v>9235</v>
      </c>
      <c r="W4191" t="s">
        <v>3085</v>
      </c>
      <c r="X4191" t="str">
        <f t="shared" si="65"/>
        <v>Inversión</v>
      </c>
      <c r="Y4191" t="s">
        <v>8911</v>
      </c>
    </row>
    <row r="4192" spans="1:25">
      <c r="A4192" t="s">
        <v>4500</v>
      </c>
      <c r="B4192" t="s">
        <v>5499</v>
      </c>
      <c r="C4192" t="s">
        <v>9236</v>
      </c>
      <c r="D4192" t="s">
        <v>3076</v>
      </c>
      <c r="E4192" t="s">
        <v>3077</v>
      </c>
      <c r="F4192" t="s">
        <v>3149</v>
      </c>
      <c r="G4192" t="s">
        <v>3157</v>
      </c>
      <c r="H4192" t="s">
        <v>437</v>
      </c>
      <c r="I4192" t="s">
        <v>649</v>
      </c>
      <c r="J4192" t="s">
        <v>246</v>
      </c>
      <c r="K4192" t="s">
        <v>3079</v>
      </c>
      <c r="L4192" t="s">
        <v>247</v>
      </c>
      <c r="M4192">
        <v>122229</v>
      </c>
      <c r="N4192">
        <v>0</v>
      </c>
      <c r="O4192">
        <v>122229</v>
      </c>
      <c r="P4192">
        <v>0</v>
      </c>
      <c r="Q4192" t="s">
        <v>9237</v>
      </c>
      <c r="R4192" t="s">
        <v>6452</v>
      </c>
      <c r="S4192" t="s">
        <v>4026</v>
      </c>
      <c r="T4192" t="s">
        <v>9238</v>
      </c>
      <c r="U4192" t="s">
        <v>9239</v>
      </c>
      <c r="V4192" t="s">
        <v>9240</v>
      </c>
      <c r="W4192" t="s">
        <v>3085</v>
      </c>
      <c r="X4192" t="str">
        <f t="shared" si="65"/>
        <v>Inversión</v>
      </c>
      <c r="Y4192" t="s">
        <v>3157</v>
      </c>
    </row>
    <row r="4193" spans="1:25">
      <c r="A4193" t="s">
        <v>3613</v>
      </c>
      <c r="B4193" t="s">
        <v>5499</v>
      </c>
      <c r="C4193" t="s">
        <v>9241</v>
      </c>
      <c r="D4193" t="s">
        <v>3076</v>
      </c>
      <c r="E4193" t="s">
        <v>3077</v>
      </c>
      <c r="F4193" t="s">
        <v>8912</v>
      </c>
      <c r="G4193" t="s">
        <v>8913</v>
      </c>
      <c r="H4193" t="s">
        <v>542</v>
      </c>
      <c r="I4193" t="s">
        <v>647</v>
      </c>
      <c r="J4193" t="s">
        <v>246</v>
      </c>
      <c r="K4193" t="s">
        <v>3079</v>
      </c>
      <c r="L4193" t="s">
        <v>247</v>
      </c>
      <c r="M4193">
        <v>86966640</v>
      </c>
      <c r="N4193">
        <v>14655490</v>
      </c>
      <c r="O4193">
        <v>101622130</v>
      </c>
      <c r="P4193">
        <v>0</v>
      </c>
      <c r="Q4193" t="s">
        <v>9242</v>
      </c>
      <c r="R4193" t="s">
        <v>3932</v>
      </c>
      <c r="S4193" t="s">
        <v>9243</v>
      </c>
      <c r="T4193" t="s">
        <v>9244</v>
      </c>
      <c r="U4193" t="s">
        <v>9245</v>
      </c>
      <c r="V4193" t="s">
        <v>9246</v>
      </c>
      <c r="W4193" t="s">
        <v>3085</v>
      </c>
      <c r="X4193" t="str">
        <f t="shared" si="65"/>
        <v>Inversión</v>
      </c>
      <c r="Y4193" t="s">
        <v>8913</v>
      </c>
    </row>
    <row r="4194" spans="1:25">
      <c r="A4194" t="s">
        <v>4763</v>
      </c>
      <c r="B4194" t="s">
        <v>5499</v>
      </c>
      <c r="C4194" t="s">
        <v>9247</v>
      </c>
      <c r="D4194" t="s">
        <v>3076</v>
      </c>
      <c r="E4194" t="s">
        <v>3077</v>
      </c>
      <c r="F4194" t="s">
        <v>8912</v>
      </c>
      <c r="G4194" t="s">
        <v>8913</v>
      </c>
      <c r="H4194" t="s">
        <v>542</v>
      </c>
      <c r="I4194" t="s">
        <v>647</v>
      </c>
      <c r="J4194" t="s">
        <v>246</v>
      </c>
      <c r="K4194" t="s">
        <v>3079</v>
      </c>
      <c r="L4194" t="s">
        <v>247</v>
      </c>
      <c r="M4194">
        <v>23343057</v>
      </c>
      <c r="N4194">
        <v>6830006</v>
      </c>
      <c r="O4194">
        <v>30173063</v>
      </c>
      <c r="P4194">
        <v>0</v>
      </c>
      <c r="Q4194" t="s">
        <v>9248</v>
      </c>
      <c r="R4194" t="s">
        <v>4717</v>
      </c>
      <c r="S4194" t="s">
        <v>7367</v>
      </c>
      <c r="T4194" t="s">
        <v>9249</v>
      </c>
      <c r="U4194" t="s">
        <v>9250</v>
      </c>
      <c r="V4194" t="s">
        <v>9251</v>
      </c>
      <c r="W4194" t="s">
        <v>3085</v>
      </c>
      <c r="X4194" t="str">
        <f t="shared" si="65"/>
        <v>Inversión</v>
      </c>
      <c r="Y4194" t="s">
        <v>8913</v>
      </c>
    </row>
    <row r="4195" spans="1:25">
      <c r="A4195" t="s">
        <v>4324</v>
      </c>
      <c r="B4195" t="s">
        <v>5499</v>
      </c>
      <c r="C4195" t="s">
        <v>9252</v>
      </c>
      <c r="D4195" t="s">
        <v>3076</v>
      </c>
      <c r="E4195" t="s">
        <v>3077</v>
      </c>
      <c r="F4195" t="s">
        <v>8912</v>
      </c>
      <c r="G4195" t="s">
        <v>8913</v>
      </c>
      <c r="H4195" t="s">
        <v>522</v>
      </c>
      <c r="I4195" t="s">
        <v>646</v>
      </c>
      <c r="J4195" t="s">
        <v>246</v>
      </c>
      <c r="K4195" t="s">
        <v>3079</v>
      </c>
      <c r="L4195" t="s">
        <v>247</v>
      </c>
      <c r="M4195">
        <v>27303480</v>
      </c>
      <c r="N4195">
        <v>7786548</v>
      </c>
      <c r="O4195">
        <v>35090028</v>
      </c>
      <c r="P4195">
        <v>0</v>
      </c>
      <c r="Q4195" t="s">
        <v>9253</v>
      </c>
      <c r="R4195" t="s">
        <v>3177</v>
      </c>
      <c r="S4195" t="s">
        <v>5712</v>
      </c>
      <c r="T4195" t="s">
        <v>9254</v>
      </c>
      <c r="U4195" t="s">
        <v>9255</v>
      </c>
      <c r="V4195" t="s">
        <v>9256</v>
      </c>
      <c r="W4195" t="s">
        <v>3085</v>
      </c>
      <c r="X4195" t="str">
        <f t="shared" si="65"/>
        <v>Inversión</v>
      </c>
      <c r="Y4195" t="s">
        <v>8913</v>
      </c>
    </row>
    <row r="4196" spans="1:25">
      <c r="A4196" t="s">
        <v>3379</v>
      </c>
      <c r="B4196" t="s">
        <v>9257</v>
      </c>
      <c r="C4196" t="s">
        <v>9258</v>
      </c>
      <c r="D4196" t="s">
        <v>3076</v>
      </c>
      <c r="E4196" t="s">
        <v>3077</v>
      </c>
      <c r="F4196" t="s">
        <v>8912</v>
      </c>
      <c r="G4196" t="s">
        <v>8913</v>
      </c>
      <c r="H4196" t="s">
        <v>542</v>
      </c>
      <c r="I4196" t="s">
        <v>647</v>
      </c>
      <c r="J4196" t="s">
        <v>246</v>
      </c>
      <c r="K4196" t="s">
        <v>3079</v>
      </c>
      <c r="L4196" t="s">
        <v>247</v>
      </c>
      <c r="M4196">
        <v>50310810</v>
      </c>
      <c r="N4196">
        <v>0</v>
      </c>
      <c r="O4196">
        <v>50310810</v>
      </c>
      <c r="P4196">
        <v>0</v>
      </c>
      <c r="Q4196" t="s">
        <v>9259</v>
      </c>
      <c r="R4196" t="s">
        <v>3729</v>
      </c>
      <c r="S4196" t="s">
        <v>6443</v>
      </c>
      <c r="T4196" t="s">
        <v>9260</v>
      </c>
      <c r="U4196" t="s">
        <v>9261</v>
      </c>
      <c r="V4196" t="s">
        <v>9262</v>
      </c>
      <c r="W4196" t="s">
        <v>3085</v>
      </c>
      <c r="X4196" t="str">
        <f t="shared" si="65"/>
        <v>Inversión</v>
      </c>
      <c r="Y4196" t="s">
        <v>8913</v>
      </c>
    </row>
    <row r="4197" spans="1:25">
      <c r="A4197" t="s">
        <v>3728</v>
      </c>
      <c r="B4197" t="s">
        <v>9257</v>
      </c>
      <c r="C4197" t="s">
        <v>9263</v>
      </c>
      <c r="D4197" t="s">
        <v>3076</v>
      </c>
      <c r="E4197" t="s">
        <v>3077</v>
      </c>
      <c r="F4197" t="s">
        <v>8912</v>
      </c>
      <c r="G4197" t="s">
        <v>8913</v>
      </c>
      <c r="H4197" t="s">
        <v>522</v>
      </c>
      <c r="I4197" t="s">
        <v>646</v>
      </c>
      <c r="J4197" t="s">
        <v>246</v>
      </c>
      <c r="K4197" t="s">
        <v>3079</v>
      </c>
      <c r="L4197" t="s">
        <v>247</v>
      </c>
      <c r="M4197">
        <v>93372228</v>
      </c>
      <c r="N4197">
        <v>-40547755</v>
      </c>
      <c r="O4197">
        <v>52824473</v>
      </c>
      <c r="P4197">
        <v>0</v>
      </c>
      <c r="Q4197" t="s">
        <v>9264</v>
      </c>
      <c r="R4197" t="s">
        <v>3479</v>
      </c>
      <c r="S4197" t="s">
        <v>5675</v>
      </c>
      <c r="T4197" t="s">
        <v>9265</v>
      </c>
      <c r="U4197" t="s">
        <v>9266</v>
      </c>
      <c r="V4197" t="s">
        <v>9267</v>
      </c>
      <c r="W4197" t="s">
        <v>3085</v>
      </c>
      <c r="X4197" t="str">
        <f t="shared" si="65"/>
        <v>Inversión</v>
      </c>
      <c r="Y4197" t="s">
        <v>8913</v>
      </c>
    </row>
    <row r="4198" spans="1:25">
      <c r="A4198" t="s">
        <v>3734</v>
      </c>
      <c r="B4198" t="s">
        <v>9257</v>
      </c>
      <c r="C4198" t="s">
        <v>9268</v>
      </c>
      <c r="D4198" t="s">
        <v>3076</v>
      </c>
      <c r="E4198" t="s">
        <v>3077</v>
      </c>
      <c r="F4198" t="s">
        <v>8912</v>
      </c>
      <c r="G4198" t="s">
        <v>8913</v>
      </c>
      <c r="H4198" t="s">
        <v>542</v>
      </c>
      <c r="I4198" t="s">
        <v>647</v>
      </c>
      <c r="J4198" t="s">
        <v>246</v>
      </c>
      <c r="K4198" t="s">
        <v>3079</v>
      </c>
      <c r="L4198" t="s">
        <v>247</v>
      </c>
      <c r="M4198">
        <v>130449960</v>
      </c>
      <c r="N4198">
        <v>24157401</v>
      </c>
      <c r="O4198">
        <v>154607361</v>
      </c>
      <c r="P4198">
        <v>3</v>
      </c>
      <c r="Q4198" t="s">
        <v>9269</v>
      </c>
      <c r="R4198" t="s">
        <v>3170</v>
      </c>
      <c r="S4198" t="s">
        <v>9270</v>
      </c>
      <c r="T4198" t="s">
        <v>9271</v>
      </c>
      <c r="U4198" t="s">
        <v>9272</v>
      </c>
      <c r="V4198" t="s">
        <v>9273</v>
      </c>
      <c r="W4198" t="s">
        <v>3085</v>
      </c>
      <c r="X4198" t="str">
        <f t="shared" si="65"/>
        <v>Inversión</v>
      </c>
      <c r="Y4198" t="s">
        <v>8913</v>
      </c>
    </row>
    <row r="4199" spans="1:25">
      <c r="A4199" t="s">
        <v>3694</v>
      </c>
      <c r="B4199" t="s">
        <v>9257</v>
      </c>
      <c r="C4199" t="s">
        <v>9274</v>
      </c>
      <c r="D4199" t="s">
        <v>3076</v>
      </c>
      <c r="E4199" t="s">
        <v>3077</v>
      </c>
      <c r="F4199" t="s">
        <v>8912</v>
      </c>
      <c r="G4199" t="s">
        <v>8913</v>
      </c>
      <c r="H4199" t="s">
        <v>542</v>
      </c>
      <c r="I4199" t="s">
        <v>647</v>
      </c>
      <c r="J4199" t="s">
        <v>246</v>
      </c>
      <c r="K4199" t="s">
        <v>3079</v>
      </c>
      <c r="L4199" t="s">
        <v>247</v>
      </c>
      <c r="M4199">
        <v>217416600</v>
      </c>
      <c r="N4199">
        <v>-18728185</v>
      </c>
      <c r="O4199">
        <v>198688415</v>
      </c>
      <c r="P4199">
        <v>0</v>
      </c>
      <c r="Q4199" t="s">
        <v>9275</v>
      </c>
      <c r="R4199" t="s">
        <v>3565</v>
      </c>
      <c r="S4199" t="s">
        <v>9276</v>
      </c>
      <c r="T4199" t="s">
        <v>9277</v>
      </c>
      <c r="U4199" t="s">
        <v>9278</v>
      </c>
      <c r="V4199" t="s">
        <v>9279</v>
      </c>
      <c r="W4199" t="s">
        <v>9280</v>
      </c>
      <c r="X4199" t="str">
        <f t="shared" si="65"/>
        <v>Inversión</v>
      </c>
      <c r="Y4199" t="s">
        <v>8913</v>
      </c>
    </row>
    <row r="4200" spans="1:25">
      <c r="A4200" t="s">
        <v>5244</v>
      </c>
      <c r="B4200" t="s">
        <v>4472</v>
      </c>
      <c r="C4200" t="s">
        <v>9281</v>
      </c>
      <c r="D4200" t="s">
        <v>3076</v>
      </c>
      <c r="E4200" t="s">
        <v>3077</v>
      </c>
      <c r="F4200" t="s">
        <v>3149</v>
      </c>
      <c r="G4200" t="s">
        <v>3157</v>
      </c>
      <c r="H4200" t="s">
        <v>437</v>
      </c>
      <c r="I4200" t="s">
        <v>649</v>
      </c>
      <c r="J4200" t="s">
        <v>246</v>
      </c>
      <c r="K4200" t="s">
        <v>3150</v>
      </c>
      <c r="L4200" t="s">
        <v>247</v>
      </c>
      <c r="M4200">
        <v>0</v>
      </c>
      <c r="N4200">
        <v>7247220</v>
      </c>
      <c r="O4200">
        <v>7247220</v>
      </c>
      <c r="P4200">
        <v>0</v>
      </c>
      <c r="Q4200" t="s">
        <v>9282</v>
      </c>
      <c r="R4200" t="s">
        <v>5015</v>
      </c>
      <c r="S4200" t="s">
        <v>3386</v>
      </c>
      <c r="T4200" t="s">
        <v>9283</v>
      </c>
      <c r="U4200" t="s">
        <v>9284</v>
      </c>
      <c r="V4200" t="s">
        <v>9285</v>
      </c>
      <c r="W4200" t="s">
        <v>3085</v>
      </c>
      <c r="X4200" t="str">
        <f t="shared" si="65"/>
        <v>Inversión</v>
      </c>
      <c r="Y4200" t="s">
        <v>3157</v>
      </c>
    </row>
    <row r="4201" spans="1:25">
      <c r="A4201" t="s">
        <v>5244</v>
      </c>
      <c r="B4201" t="s">
        <v>4472</v>
      </c>
      <c r="C4201" t="s">
        <v>9281</v>
      </c>
      <c r="D4201" t="s">
        <v>3076</v>
      </c>
      <c r="E4201" t="s">
        <v>3077</v>
      </c>
      <c r="F4201" t="s">
        <v>3149</v>
      </c>
      <c r="G4201" t="s">
        <v>3157</v>
      </c>
      <c r="H4201" t="s">
        <v>437</v>
      </c>
      <c r="I4201" t="s">
        <v>649</v>
      </c>
      <c r="J4201" t="s">
        <v>246</v>
      </c>
      <c r="K4201" t="s">
        <v>3079</v>
      </c>
      <c r="L4201" t="s">
        <v>247</v>
      </c>
      <c r="M4201">
        <v>38651840</v>
      </c>
      <c r="N4201">
        <v>11917651</v>
      </c>
      <c r="O4201">
        <v>50569491</v>
      </c>
      <c r="P4201">
        <v>0</v>
      </c>
      <c r="Q4201" t="s">
        <v>9282</v>
      </c>
      <c r="R4201" t="s">
        <v>5015</v>
      </c>
      <c r="S4201" t="s">
        <v>3386</v>
      </c>
      <c r="T4201" t="s">
        <v>9283</v>
      </c>
      <c r="U4201" t="s">
        <v>9284</v>
      </c>
      <c r="V4201" t="s">
        <v>9285</v>
      </c>
      <c r="W4201" t="s">
        <v>3085</v>
      </c>
      <c r="X4201" t="str">
        <f t="shared" si="65"/>
        <v>Inversión</v>
      </c>
      <c r="Y4201" t="s">
        <v>3157</v>
      </c>
    </row>
    <row r="4202" spans="1:25">
      <c r="A4202" t="s">
        <v>6675</v>
      </c>
      <c r="B4202" t="s">
        <v>4472</v>
      </c>
      <c r="C4202" t="s">
        <v>9286</v>
      </c>
      <c r="D4202" t="s">
        <v>3076</v>
      </c>
      <c r="E4202" t="s">
        <v>3077</v>
      </c>
      <c r="F4202" t="s">
        <v>3149</v>
      </c>
      <c r="G4202" t="s">
        <v>3157</v>
      </c>
      <c r="H4202" t="s">
        <v>437</v>
      </c>
      <c r="I4202" t="s">
        <v>649</v>
      </c>
      <c r="J4202" t="s">
        <v>246</v>
      </c>
      <c r="K4202" t="s">
        <v>3079</v>
      </c>
      <c r="L4202" t="s">
        <v>247</v>
      </c>
      <c r="M4202">
        <v>178882880</v>
      </c>
      <c r="N4202">
        <v>58136936</v>
      </c>
      <c r="O4202">
        <v>237019816</v>
      </c>
      <c r="P4202">
        <v>0</v>
      </c>
      <c r="Q4202" t="s">
        <v>9287</v>
      </c>
      <c r="R4202" t="s">
        <v>5480</v>
      </c>
      <c r="S4202" t="s">
        <v>9288</v>
      </c>
      <c r="T4202" t="s">
        <v>9289</v>
      </c>
      <c r="U4202" t="s">
        <v>9290</v>
      </c>
      <c r="V4202" t="s">
        <v>9291</v>
      </c>
      <c r="W4202" t="s">
        <v>3085</v>
      </c>
      <c r="X4202" t="str">
        <f t="shared" si="65"/>
        <v>Inversión</v>
      </c>
      <c r="Y4202" t="s">
        <v>3157</v>
      </c>
    </row>
    <row r="4203" spans="1:25">
      <c r="A4203" t="s">
        <v>6675</v>
      </c>
      <c r="B4203" t="s">
        <v>4472</v>
      </c>
      <c r="C4203" t="s">
        <v>9286</v>
      </c>
      <c r="D4203" t="s">
        <v>3076</v>
      </c>
      <c r="E4203" t="s">
        <v>3077</v>
      </c>
      <c r="F4203" t="s">
        <v>3149</v>
      </c>
      <c r="G4203" t="s">
        <v>3157</v>
      </c>
      <c r="H4203" t="s">
        <v>437</v>
      </c>
      <c r="I4203" t="s">
        <v>649</v>
      </c>
      <c r="J4203" t="s">
        <v>246</v>
      </c>
      <c r="K4203" t="s">
        <v>3150</v>
      </c>
      <c r="L4203" t="s">
        <v>247</v>
      </c>
      <c r="M4203">
        <v>0</v>
      </c>
      <c r="N4203">
        <v>16770270</v>
      </c>
      <c r="O4203">
        <v>16770270</v>
      </c>
      <c r="P4203">
        <v>0</v>
      </c>
      <c r="Q4203" t="s">
        <v>9287</v>
      </c>
      <c r="R4203" t="s">
        <v>5480</v>
      </c>
      <c r="S4203" t="s">
        <v>9288</v>
      </c>
      <c r="T4203" t="s">
        <v>9289</v>
      </c>
      <c r="U4203" t="s">
        <v>9290</v>
      </c>
      <c r="V4203" t="s">
        <v>9291</v>
      </c>
      <c r="W4203" t="s">
        <v>3085</v>
      </c>
      <c r="X4203" t="str">
        <f t="shared" si="65"/>
        <v>Inversión</v>
      </c>
      <c r="Y4203" t="s">
        <v>3157</v>
      </c>
    </row>
    <row r="4204" spans="1:25">
      <c r="A4204" t="s">
        <v>3473</v>
      </c>
      <c r="B4204" t="s">
        <v>4472</v>
      </c>
      <c r="C4204" t="s">
        <v>9292</v>
      </c>
      <c r="D4204" t="s">
        <v>3076</v>
      </c>
      <c r="E4204" t="s">
        <v>3077</v>
      </c>
      <c r="F4204" t="s">
        <v>3149</v>
      </c>
      <c r="G4204" t="s">
        <v>3157</v>
      </c>
      <c r="H4204" t="s">
        <v>437</v>
      </c>
      <c r="I4204" t="s">
        <v>649</v>
      </c>
      <c r="J4204" t="s">
        <v>246</v>
      </c>
      <c r="K4204" t="s">
        <v>3150</v>
      </c>
      <c r="L4204" t="s">
        <v>247</v>
      </c>
      <c r="M4204">
        <v>0</v>
      </c>
      <c r="N4204">
        <v>4831480</v>
      </c>
      <c r="O4204">
        <v>4831480</v>
      </c>
      <c r="P4204">
        <v>0</v>
      </c>
      <c r="Q4204" t="s">
        <v>9293</v>
      </c>
      <c r="R4204" t="s">
        <v>3480</v>
      </c>
      <c r="S4204" t="s">
        <v>3818</v>
      </c>
      <c r="T4204" t="s">
        <v>9294</v>
      </c>
      <c r="U4204" t="s">
        <v>9295</v>
      </c>
      <c r="V4204" t="s">
        <v>9296</v>
      </c>
      <c r="W4204" t="s">
        <v>3085</v>
      </c>
      <c r="X4204" t="str">
        <f t="shared" si="65"/>
        <v>Inversión</v>
      </c>
      <c r="Y4204" t="s">
        <v>3157</v>
      </c>
    </row>
    <row r="4205" spans="1:25">
      <c r="A4205" t="s">
        <v>3473</v>
      </c>
      <c r="B4205" t="s">
        <v>4472</v>
      </c>
      <c r="C4205" t="s">
        <v>9292</v>
      </c>
      <c r="D4205" t="s">
        <v>3076</v>
      </c>
      <c r="E4205" t="s">
        <v>3077</v>
      </c>
      <c r="F4205" t="s">
        <v>3149</v>
      </c>
      <c r="G4205" t="s">
        <v>3157</v>
      </c>
      <c r="H4205" t="s">
        <v>437</v>
      </c>
      <c r="I4205" t="s">
        <v>649</v>
      </c>
      <c r="J4205" t="s">
        <v>246</v>
      </c>
      <c r="K4205" t="s">
        <v>3079</v>
      </c>
      <c r="L4205" t="s">
        <v>247</v>
      </c>
      <c r="M4205">
        <v>38651840</v>
      </c>
      <c r="N4205">
        <v>11434503</v>
      </c>
      <c r="O4205">
        <v>50086343</v>
      </c>
      <c r="P4205">
        <v>0</v>
      </c>
      <c r="Q4205" t="s">
        <v>9293</v>
      </c>
      <c r="R4205" t="s">
        <v>3480</v>
      </c>
      <c r="S4205" t="s">
        <v>3818</v>
      </c>
      <c r="T4205" t="s">
        <v>9294</v>
      </c>
      <c r="U4205" t="s">
        <v>9295</v>
      </c>
      <c r="V4205" t="s">
        <v>9296</v>
      </c>
      <c r="W4205" t="s">
        <v>3085</v>
      </c>
      <c r="X4205" t="str">
        <f t="shared" si="65"/>
        <v>Inversión</v>
      </c>
      <c r="Y4205" t="s">
        <v>3157</v>
      </c>
    </row>
    <row r="4206" spans="1:25">
      <c r="A4206" t="s">
        <v>3932</v>
      </c>
      <c r="B4206" t="s">
        <v>4472</v>
      </c>
      <c r="C4206" t="s">
        <v>9297</v>
      </c>
      <c r="D4206" t="s">
        <v>3076</v>
      </c>
      <c r="E4206" t="s">
        <v>3077</v>
      </c>
      <c r="F4206" t="s">
        <v>3149</v>
      </c>
      <c r="G4206" t="s">
        <v>3157</v>
      </c>
      <c r="H4206" t="s">
        <v>437</v>
      </c>
      <c r="I4206" t="s">
        <v>649</v>
      </c>
      <c r="J4206" t="s">
        <v>246</v>
      </c>
      <c r="K4206" t="s">
        <v>3079</v>
      </c>
      <c r="L4206" t="s">
        <v>247</v>
      </c>
      <c r="M4206">
        <v>89441440</v>
      </c>
      <c r="N4206">
        <v>0</v>
      </c>
      <c r="O4206">
        <v>89441440</v>
      </c>
      <c r="P4206">
        <v>0</v>
      </c>
      <c r="Q4206" t="s">
        <v>9298</v>
      </c>
      <c r="R4206" t="s">
        <v>3823</v>
      </c>
      <c r="S4206" t="s">
        <v>9299</v>
      </c>
      <c r="T4206" t="s">
        <v>9300</v>
      </c>
      <c r="U4206" t="s">
        <v>9301</v>
      </c>
      <c r="V4206" t="s">
        <v>9302</v>
      </c>
      <c r="W4206" t="s">
        <v>3085</v>
      </c>
      <c r="X4206" t="str">
        <f t="shared" si="65"/>
        <v>Inversión</v>
      </c>
      <c r="Y4206" t="s">
        <v>3157</v>
      </c>
    </row>
    <row r="4207" spans="1:25">
      <c r="A4207" t="s">
        <v>3932</v>
      </c>
      <c r="B4207" t="s">
        <v>4472</v>
      </c>
      <c r="C4207" t="s">
        <v>9297</v>
      </c>
      <c r="D4207" t="s">
        <v>3076</v>
      </c>
      <c r="E4207" t="s">
        <v>3077</v>
      </c>
      <c r="F4207" t="s">
        <v>3149</v>
      </c>
      <c r="G4207" t="s">
        <v>3157</v>
      </c>
      <c r="H4207" t="s">
        <v>437</v>
      </c>
      <c r="I4207" t="s">
        <v>649</v>
      </c>
      <c r="J4207" t="s">
        <v>246</v>
      </c>
      <c r="K4207" t="s">
        <v>3150</v>
      </c>
      <c r="L4207" t="s">
        <v>247</v>
      </c>
      <c r="M4207">
        <v>0</v>
      </c>
      <c r="N4207">
        <v>38012612</v>
      </c>
      <c r="O4207">
        <v>38012612</v>
      </c>
      <c r="P4207">
        <v>0</v>
      </c>
      <c r="Q4207" t="s">
        <v>9298</v>
      </c>
      <c r="R4207" t="s">
        <v>3823</v>
      </c>
      <c r="S4207" t="s">
        <v>9299</v>
      </c>
      <c r="T4207" t="s">
        <v>9300</v>
      </c>
      <c r="U4207" t="s">
        <v>9301</v>
      </c>
      <c r="V4207" t="s">
        <v>9302</v>
      </c>
      <c r="W4207" t="s">
        <v>3085</v>
      </c>
      <c r="X4207" t="str">
        <f t="shared" si="65"/>
        <v>Inversión</v>
      </c>
      <c r="Y4207" t="s">
        <v>3157</v>
      </c>
    </row>
    <row r="4208" spans="1:25">
      <c r="A4208" t="s">
        <v>5435</v>
      </c>
      <c r="B4208" t="s">
        <v>4472</v>
      </c>
      <c r="C4208" t="s">
        <v>9303</v>
      </c>
      <c r="D4208" t="s">
        <v>3076</v>
      </c>
      <c r="E4208" t="s">
        <v>3077</v>
      </c>
      <c r="F4208" t="s">
        <v>3149</v>
      </c>
      <c r="G4208" t="s">
        <v>3157</v>
      </c>
      <c r="H4208" t="s">
        <v>437</v>
      </c>
      <c r="I4208" t="s">
        <v>649</v>
      </c>
      <c r="J4208" t="s">
        <v>246</v>
      </c>
      <c r="K4208" t="s">
        <v>3150</v>
      </c>
      <c r="L4208" t="s">
        <v>247</v>
      </c>
      <c r="M4208">
        <v>0</v>
      </c>
      <c r="N4208">
        <v>16265983</v>
      </c>
      <c r="O4208">
        <v>16265983</v>
      </c>
      <c r="P4208">
        <v>0</v>
      </c>
      <c r="Q4208" t="s">
        <v>9304</v>
      </c>
      <c r="R4208" t="s">
        <v>5640</v>
      </c>
      <c r="S4208" t="s">
        <v>9305</v>
      </c>
      <c r="T4208" t="s">
        <v>9306</v>
      </c>
      <c r="U4208" t="s">
        <v>9307</v>
      </c>
      <c r="V4208" t="s">
        <v>9308</v>
      </c>
      <c r="W4208" t="s">
        <v>3085</v>
      </c>
      <c r="X4208" t="str">
        <f t="shared" si="65"/>
        <v>Inversión</v>
      </c>
      <c r="Y4208" t="s">
        <v>3157</v>
      </c>
    </row>
    <row r="4209" spans="1:25">
      <c r="A4209" t="s">
        <v>5435</v>
      </c>
      <c r="B4209" t="s">
        <v>4472</v>
      </c>
      <c r="C4209" t="s">
        <v>9303</v>
      </c>
      <c r="D4209" t="s">
        <v>3076</v>
      </c>
      <c r="E4209" t="s">
        <v>3077</v>
      </c>
      <c r="F4209" t="s">
        <v>3149</v>
      </c>
      <c r="G4209" t="s">
        <v>3157</v>
      </c>
      <c r="H4209" t="s">
        <v>437</v>
      </c>
      <c r="I4209" t="s">
        <v>649</v>
      </c>
      <c r="J4209" t="s">
        <v>246</v>
      </c>
      <c r="K4209" t="s">
        <v>3079</v>
      </c>
      <c r="L4209" t="s">
        <v>247</v>
      </c>
      <c r="M4209">
        <v>38651840</v>
      </c>
      <c r="N4209">
        <v>0</v>
      </c>
      <c r="O4209">
        <v>38651840</v>
      </c>
      <c r="P4209">
        <v>0</v>
      </c>
      <c r="Q4209" t="s">
        <v>9304</v>
      </c>
      <c r="R4209" t="s">
        <v>5640</v>
      </c>
      <c r="S4209" t="s">
        <v>9305</v>
      </c>
      <c r="T4209" t="s">
        <v>9306</v>
      </c>
      <c r="U4209" t="s">
        <v>9307</v>
      </c>
      <c r="V4209" t="s">
        <v>9308</v>
      </c>
      <c r="W4209" t="s">
        <v>3085</v>
      </c>
      <c r="X4209" t="str">
        <f t="shared" si="65"/>
        <v>Inversión</v>
      </c>
      <c r="Y4209" t="s">
        <v>3157</v>
      </c>
    </row>
    <row r="4210" spans="1:25">
      <c r="A4210" t="s">
        <v>3170</v>
      </c>
      <c r="B4210" t="s">
        <v>4472</v>
      </c>
      <c r="C4210" t="s">
        <v>9309</v>
      </c>
      <c r="D4210" t="s">
        <v>3076</v>
      </c>
      <c r="E4210" t="s">
        <v>3077</v>
      </c>
      <c r="F4210" t="s">
        <v>3159</v>
      </c>
      <c r="G4210" t="s">
        <v>3166</v>
      </c>
      <c r="H4210" t="s">
        <v>431</v>
      </c>
      <c r="I4210" t="s">
        <v>648</v>
      </c>
      <c r="J4210" t="s">
        <v>246</v>
      </c>
      <c r="K4210" t="s">
        <v>3150</v>
      </c>
      <c r="L4210" t="s">
        <v>247</v>
      </c>
      <c r="M4210">
        <v>117285856</v>
      </c>
      <c r="N4210">
        <v>31520574</v>
      </c>
      <c r="O4210">
        <v>148806430</v>
      </c>
      <c r="P4210">
        <v>0</v>
      </c>
      <c r="Q4210" t="s">
        <v>9310</v>
      </c>
      <c r="R4210" t="s">
        <v>5403</v>
      </c>
      <c r="S4210" t="s">
        <v>9311</v>
      </c>
      <c r="T4210" t="s">
        <v>9312</v>
      </c>
      <c r="U4210" t="s">
        <v>9313</v>
      </c>
      <c r="V4210" t="s">
        <v>9314</v>
      </c>
      <c r="W4210" t="s">
        <v>3085</v>
      </c>
      <c r="X4210" t="str">
        <f t="shared" si="65"/>
        <v>Inversión</v>
      </c>
      <c r="Y4210" t="s">
        <v>3166</v>
      </c>
    </row>
    <row r="4211" spans="1:25">
      <c r="A4211" t="s">
        <v>3565</v>
      </c>
      <c r="B4211" t="s">
        <v>4472</v>
      </c>
      <c r="C4211" t="s">
        <v>9315</v>
      </c>
      <c r="D4211" t="s">
        <v>3076</v>
      </c>
      <c r="E4211" t="s">
        <v>3077</v>
      </c>
      <c r="F4211" t="s">
        <v>3159</v>
      </c>
      <c r="G4211" t="s">
        <v>3166</v>
      </c>
      <c r="H4211" t="s">
        <v>431</v>
      </c>
      <c r="I4211" t="s">
        <v>648</v>
      </c>
      <c r="J4211" t="s">
        <v>246</v>
      </c>
      <c r="K4211" t="s">
        <v>3150</v>
      </c>
      <c r="L4211" t="s">
        <v>247</v>
      </c>
      <c r="M4211">
        <v>68546328</v>
      </c>
      <c r="N4211">
        <v>27704142</v>
      </c>
      <c r="O4211">
        <v>96250470</v>
      </c>
      <c r="P4211">
        <v>0</v>
      </c>
      <c r="Q4211" t="s">
        <v>9316</v>
      </c>
      <c r="R4211" t="s">
        <v>3817</v>
      </c>
      <c r="S4211" t="s">
        <v>4420</v>
      </c>
      <c r="T4211" t="s">
        <v>9317</v>
      </c>
      <c r="U4211" t="s">
        <v>9318</v>
      </c>
      <c r="V4211" t="s">
        <v>9319</v>
      </c>
      <c r="W4211" t="s">
        <v>3085</v>
      </c>
      <c r="X4211" t="str">
        <f t="shared" si="65"/>
        <v>Inversión</v>
      </c>
      <c r="Y4211" t="s">
        <v>3166</v>
      </c>
    </row>
    <row r="4212" spans="1:25">
      <c r="A4212" t="s">
        <v>4717</v>
      </c>
      <c r="B4212" t="s">
        <v>4472</v>
      </c>
      <c r="C4212" t="s">
        <v>9320</v>
      </c>
      <c r="D4212" t="s">
        <v>3076</v>
      </c>
      <c r="E4212" t="s">
        <v>3077</v>
      </c>
      <c r="F4212" t="s">
        <v>3159</v>
      </c>
      <c r="G4212" t="s">
        <v>3166</v>
      </c>
      <c r="H4212" t="s">
        <v>431</v>
      </c>
      <c r="I4212" t="s">
        <v>648</v>
      </c>
      <c r="J4212" t="s">
        <v>246</v>
      </c>
      <c r="K4212" t="s">
        <v>3150</v>
      </c>
      <c r="L4212" t="s">
        <v>247</v>
      </c>
      <c r="M4212">
        <v>300000000</v>
      </c>
      <c r="N4212">
        <v>50000000</v>
      </c>
      <c r="O4212">
        <v>350000000</v>
      </c>
      <c r="P4212">
        <v>0</v>
      </c>
      <c r="Q4212" t="s">
        <v>9321</v>
      </c>
      <c r="R4212" t="s">
        <v>8853</v>
      </c>
      <c r="S4212" t="s">
        <v>9322</v>
      </c>
      <c r="T4212" t="s">
        <v>9323</v>
      </c>
      <c r="U4212" t="s">
        <v>9324</v>
      </c>
      <c r="V4212" t="s">
        <v>9325</v>
      </c>
      <c r="W4212" t="s">
        <v>3085</v>
      </c>
      <c r="X4212" t="str">
        <f t="shared" si="65"/>
        <v>Inversión</v>
      </c>
      <c r="Y4212" t="s">
        <v>3166</v>
      </c>
    </row>
    <row r="4213" spans="1:25">
      <c r="A4213" t="s">
        <v>5616</v>
      </c>
      <c r="B4213" t="s">
        <v>4472</v>
      </c>
      <c r="C4213" t="s">
        <v>9326</v>
      </c>
      <c r="D4213" t="s">
        <v>3076</v>
      </c>
      <c r="E4213" t="s">
        <v>3077</v>
      </c>
      <c r="F4213" t="s">
        <v>3149</v>
      </c>
      <c r="G4213" t="s">
        <v>3157</v>
      </c>
      <c r="H4213" t="s">
        <v>437</v>
      </c>
      <c r="I4213" t="s">
        <v>649</v>
      </c>
      <c r="J4213" t="s">
        <v>246</v>
      </c>
      <c r="K4213" t="s">
        <v>3079</v>
      </c>
      <c r="L4213" t="s">
        <v>247</v>
      </c>
      <c r="M4213">
        <v>58642928</v>
      </c>
      <c r="N4213">
        <v>0</v>
      </c>
      <c r="O4213">
        <v>58642928</v>
      </c>
      <c r="P4213">
        <v>0</v>
      </c>
      <c r="Q4213" t="s">
        <v>9327</v>
      </c>
      <c r="R4213" t="s">
        <v>8224</v>
      </c>
      <c r="S4213" t="s">
        <v>8732</v>
      </c>
      <c r="T4213" t="s">
        <v>9328</v>
      </c>
      <c r="U4213" t="s">
        <v>9329</v>
      </c>
      <c r="V4213" t="s">
        <v>9330</v>
      </c>
      <c r="W4213" t="s">
        <v>3085</v>
      </c>
      <c r="X4213" t="str">
        <f t="shared" si="65"/>
        <v>Inversión</v>
      </c>
      <c r="Y4213" t="s">
        <v>3157</v>
      </c>
    </row>
    <row r="4214" spans="1:25">
      <c r="A4214" t="s">
        <v>5616</v>
      </c>
      <c r="B4214" t="s">
        <v>4472</v>
      </c>
      <c r="C4214" t="s">
        <v>9326</v>
      </c>
      <c r="D4214" t="s">
        <v>3076</v>
      </c>
      <c r="E4214" t="s">
        <v>3077</v>
      </c>
      <c r="F4214" t="s">
        <v>3149</v>
      </c>
      <c r="G4214" t="s">
        <v>3157</v>
      </c>
      <c r="H4214" t="s">
        <v>437</v>
      </c>
      <c r="I4214" t="s">
        <v>649</v>
      </c>
      <c r="J4214" t="s">
        <v>246</v>
      </c>
      <c r="K4214" t="s">
        <v>3150</v>
      </c>
      <c r="L4214" t="s">
        <v>247</v>
      </c>
      <c r="M4214">
        <v>0</v>
      </c>
      <c r="N4214">
        <v>17348533</v>
      </c>
      <c r="O4214">
        <v>17348533</v>
      </c>
      <c r="P4214">
        <v>0</v>
      </c>
      <c r="Q4214" t="s">
        <v>9327</v>
      </c>
      <c r="R4214" t="s">
        <v>8224</v>
      </c>
      <c r="S4214" t="s">
        <v>8732</v>
      </c>
      <c r="T4214" t="s">
        <v>9328</v>
      </c>
      <c r="U4214" t="s">
        <v>9329</v>
      </c>
      <c r="V4214" t="s">
        <v>9330</v>
      </c>
      <c r="W4214" t="s">
        <v>3085</v>
      </c>
      <c r="X4214" t="str">
        <f t="shared" si="65"/>
        <v>Inversión</v>
      </c>
      <c r="Y4214" t="s">
        <v>3157</v>
      </c>
    </row>
    <row r="4215" spans="1:25">
      <c r="A4215" t="s">
        <v>3209</v>
      </c>
      <c r="B4215" t="s">
        <v>4472</v>
      </c>
      <c r="C4215" t="s">
        <v>9331</v>
      </c>
      <c r="D4215" t="s">
        <v>3076</v>
      </c>
      <c r="E4215" t="s">
        <v>3077</v>
      </c>
      <c r="F4215" t="s">
        <v>3149</v>
      </c>
      <c r="G4215" t="s">
        <v>3157</v>
      </c>
      <c r="H4215" t="s">
        <v>437</v>
      </c>
      <c r="I4215" t="s">
        <v>649</v>
      </c>
      <c r="J4215" t="s">
        <v>246</v>
      </c>
      <c r="K4215" t="s">
        <v>3150</v>
      </c>
      <c r="L4215" t="s">
        <v>247</v>
      </c>
      <c r="M4215">
        <v>0</v>
      </c>
      <c r="N4215">
        <v>9901136</v>
      </c>
      <c r="O4215">
        <v>9901136</v>
      </c>
      <c r="P4215">
        <v>0</v>
      </c>
      <c r="Q4215" t="s">
        <v>9332</v>
      </c>
      <c r="R4215" t="s">
        <v>6652</v>
      </c>
      <c r="S4215" t="s">
        <v>4823</v>
      </c>
      <c r="T4215" t="s">
        <v>9333</v>
      </c>
      <c r="U4215" t="s">
        <v>9334</v>
      </c>
      <c r="V4215" t="s">
        <v>9335</v>
      </c>
      <c r="W4215" t="s">
        <v>3085</v>
      </c>
      <c r="X4215" t="str">
        <f t="shared" si="65"/>
        <v>Inversión</v>
      </c>
      <c r="Y4215" t="s">
        <v>3157</v>
      </c>
    </row>
    <row r="4216" spans="1:25">
      <c r="A4216" t="s">
        <v>3209</v>
      </c>
      <c r="B4216" t="s">
        <v>4472</v>
      </c>
      <c r="C4216" t="s">
        <v>9331</v>
      </c>
      <c r="D4216" t="s">
        <v>3076</v>
      </c>
      <c r="E4216" t="s">
        <v>3077</v>
      </c>
      <c r="F4216" t="s">
        <v>3149</v>
      </c>
      <c r="G4216" t="s">
        <v>3157</v>
      </c>
      <c r="H4216" t="s">
        <v>437</v>
      </c>
      <c r="I4216" t="s">
        <v>649</v>
      </c>
      <c r="J4216" t="s">
        <v>246</v>
      </c>
      <c r="K4216" t="s">
        <v>3079</v>
      </c>
      <c r="L4216" t="s">
        <v>247</v>
      </c>
      <c r="M4216">
        <v>22848776</v>
      </c>
      <c r="N4216">
        <v>0</v>
      </c>
      <c r="O4216">
        <v>22848776</v>
      </c>
      <c r="P4216">
        <v>0</v>
      </c>
      <c r="Q4216" t="s">
        <v>9332</v>
      </c>
      <c r="R4216" t="s">
        <v>6652</v>
      </c>
      <c r="S4216" t="s">
        <v>4823</v>
      </c>
      <c r="T4216" t="s">
        <v>9333</v>
      </c>
      <c r="U4216" t="s">
        <v>9334</v>
      </c>
      <c r="V4216" t="s">
        <v>9335</v>
      </c>
      <c r="W4216" t="s">
        <v>3085</v>
      </c>
      <c r="X4216" t="str">
        <f t="shared" si="65"/>
        <v>Inversión</v>
      </c>
      <c r="Y4216" t="s">
        <v>3157</v>
      </c>
    </row>
    <row r="4217" spans="1:25">
      <c r="A4217" t="s">
        <v>3177</v>
      </c>
      <c r="B4217" t="s">
        <v>4472</v>
      </c>
      <c r="C4217" t="s">
        <v>9336</v>
      </c>
      <c r="D4217" t="s">
        <v>3076</v>
      </c>
      <c r="E4217" t="s">
        <v>3077</v>
      </c>
      <c r="F4217" t="s">
        <v>3149</v>
      </c>
      <c r="G4217" t="s">
        <v>3157</v>
      </c>
      <c r="H4217" t="s">
        <v>437</v>
      </c>
      <c r="I4217" t="s">
        <v>649</v>
      </c>
      <c r="J4217" t="s">
        <v>246</v>
      </c>
      <c r="K4217" t="s">
        <v>3079</v>
      </c>
      <c r="L4217" t="s">
        <v>247</v>
      </c>
      <c r="M4217">
        <v>51910320</v>
      </c>
      <c r="N4217">
        <v>0</v>
      </c>
      <c r="O4217">
        <v>51910320</v>
      </c>
      <c r="P4217">
        <v>0</v>
      </c>
      <c r="Q4217" t="s">
        <v>9337</v>
      </c>
      <c r="R4217" t="s">
        <v>4446</v>
      </c>
      <c r="S4217" t="s">
        <v>6387</v>
      </c>
      <c r="T4217" t="s">
        <v>9338</v>
      </c>
      <c r="U4217" t="s">
        <v>9339</v>
      </c>
      <c r="V4217" t="s">
        <v>9340</v>
      </c>
      <c r="W4217" t="s">
        <v>3085</v>
      </c>
      <c r="X4217" t="str">
        <f t="shared" si="65"/>
        <v>Inversión</v>
      </c>
      <c r="Y4217" t="s">
        <v>3157</v>
      </c>
    </row>
    <row r="4218" spans="1:25">
      <c r="A4218" t="s">
        <v>3177</v>
      </c>
      <c r="B4218" t="s">
        <v>4472</v>
      </c>
      <c r="C4218" t="s">
        <v>9336</v>
      </c>
      <c r="D4218" t="s">
        <v>3076</v>
      </c>
      <c r="E4218" t="s">
        <v>3077</v>
      </c>
      <c r="F4218" t="s">
        <v>3149</v>
      </c>
      <c r="G4218" t="s">
        <v>3157</v>
      </c>
      <c r="H4218" t="s">
        <v>437</v>
      </c>
      <c r="I4218" t="s">
        <v>649</v>
      </c>
      <c r="J4218" t="s">
        <v>246</v>
      </c>
      <c r="K4218" t="s">
        <v>3150</v>
      </c>
      <c r="L4218" t="s">
        <v>247</v>
      </c>
      <c r="M4218">
        <v>0</v>
      </c>
      <c r="N4218">
        <v>18384905</v>
      </c>
      <c r="O4218">
        <v>18384905</v>
      </c>
      <c r="P4218">
        <v>0</v>
      </c>
      <c r="Q4218" t="s">
        <v>9337</v>
      </c>
      <c r="R4218" t="s">
        <v>4446</v>
      </c>
      <c r="S4218" t="s">
        <v>6387</v>
      </c>
      <c r="T4218" t="s">
        <v>9338</v>
      </c>
      <c r="U4218" t="s">
        <v>9339</v>
      </c>
      <c r="V4218" t="s">
        <v>9340</v>
      </c>
      <c r="W4218" t="s">
        <v>3085</v>
      </c>
      <c r="X4218" t="str">
        <f t="shared" si="65"/>
        <v>Inversión</v>
      </c>
      <c r="Y4218" t="s">
        <v>3157</v>
      </c>
    </row>
    <row r="4219" spans="1:25">
      <c r="A4219" t="s">
        <v>3479</v>
      </c>
      <c r="B4219" t="s">
        <v>4472</v>
      </c>
      <c r="C4219" t="s">
        <v>9341</v>
      </c>
      <c r="D4219" t="s">
        <v>3076</v>
      </c>
      <c r="E4219" t="s">
        <v>3077</v>
      </c>
      <c r="F4219" t="s">
        <v>3149</v>
      </c>
      <c r="G4219" t="s">
        <v>3157</v>
      </c>
      <c r="H4219" t="s">
        <v>437</v>
      </c>
      <c r="I4219" t="s">
        <v>649</v>
      </c>
      <c r="J4219" t="s">
        <v>246</v>
      </c>
      <c r="K4219" t="s">
        <v>3079</v>
      </c>
      <c r="L4219" t="s">
        <v>247</v>
      </c>
      <c r="M4219">
        <v>44720720</v>
      </c>
      <c r="N4219">
        <v>0</v>
      </c>
      <c r="O4219">
        <v>44720720</v>
      </c>
      <c r="P4219">
        <v>0</v>
      </c>
      <c r="Q4219" t="s">
        <v>9342</v>
      </c>
      <c r="R4219" t="s">
        <v>4451</v>
      </c>
      <c r="S4219" t="s">
        <v>5750</v>
      </c>
      <c r="T4219" t="s">
        <v>9343</v>
      </c>
      <c r="U4219" t="s">
        <v>9344</v>
      </c>
      <c r="V4219" t="s">
        <v>9345</v>
      </c>
      <c r="W4219" t="s">
        <v>3085</v>
      </c>
      <c r="X4219" t="str">
        <f t="shared" si="65"/>
        <v>Inversión</v>
      </c>
      <c r="Y4219" t="s">
        <v>3157</v>
      </c>
    </row>
    <row r="4220" spans="1:25">
      <c r="A4220" t="s">
        <v>3479</v>
      </c>
      <c r="B4220" t="s">
        <v>4472</v>
      </c>
      <c r="C4220" t="s">
        <v>9341</v>
      </c>
      <c r="D4220" t="s">
        <v>3076</v>
      </c>
      <c r="E4220" t="s">
        <v>3077</v>
      </c>
      <c r="F4220" t="s">
        <v>3149</v>
      </c>
      <c r="G4220" t="s">
        <v>3157</v>
      </c>
      <c r="H4220" t="s">
        <v>437</v>
      </c>
      <c r="I4220" t="s">
        <v>649</v>
      </c>
      <c r="J4220" t="s">
        <v>246</v>
      </c>
      <c r="K4220" t="s">
        <v>3150</v>
      </c>
      <c r="L4220" t="s">
        <v>247</v>
      </c>
      <c r="M4220">
        <v>0</v>
      </c>
      <c r="N4220">
        <v>18819970</v>
      </c>
      <c r="O4220">
        <v>18819970</v>
      </c>
      <c r="P4220">
        <v>0</v>
      </c>
      <c r="Q4220" t="s">
        <v>9342</v>
      </c>
      <c r="R4220" t="s">
        <v>4451</v>
      </c>
      <c r="S4220" t="s">
        <v>5750</v>
      </c>
      <c r="T4220" t="s">
        <v>9343</v>
      </c>
      <c r="U4220" t="s">
        <v>9344</v>
      </c>
      <c r="V4220" t="s">
        <v>9345</v>
      </c>
      <c r="W4220" t="s">
        <v>3085</v>
      </c>
      <c r="X4220" t="str">
        <f t="shared" si="65"/>
        <v>Inversión</v>
      </c>
      <c r="Y4220" t="s">
        <v>3157</v>
      </c>
    </row>
    <row r="4221" spans="1:25">
      <c r="A4221" t="s">
        <v>3440</v>
      </c>
      <c r="B4221" t="s">
        <v>4472</v>
      </c>
      <c r="C4221" t="s">
        <v>9346</v>
      </c>
      <c r="D4221" t="s">
        <v>3076</v>
      </c>
      <c r="E4221" t="s">
        <v>3077</v>
      </c>
      <c r="F4221" t="s">
        <v>3149</v>
      </c>
      <c r="G4221" t="s">
        <v>3157</v>
      </c>
      <c r="H4221" t="s">
        <v>437</v>
      </c>
      <c r="I4221" t="s">
        <v>649</v>
      </c>
      <c r="J4221" t="s">
        <v>246</v>
      </c>
      <c r="K4221" t="s">
        <v>3079</v>
      </c>
      <c r="L4221" t="s">
        <v>247</v>
      </c>
      <c r="M4221">
        <v>76623568</v>
      </c>
      <c r="N4221">
        <v>0</v>
      </c>
      <c r="O4221">
        <v>76623568</v>
      </c>
      <c r="P4221">
        <v>0</v>
      </c>
      <c r="Q4221" t="s">
        <v>9347</v>
      </c>
      <c r="R4221" t="s">
        <v>3500</v>
      </c>
      <c r="S4221" t="s">
        <v>9348</v>
      </c>
      <c r="T4221" t="s">
        <v>9349</v>
      </c>
      <c r="U4221" t="s">
        <v>9350</v>
      </c>
      <c r="V4221" t="s">
        <v>9351</v>
      </c>
      <c r="W4221" t="s">
        <v>3085</v>
      </c>
      <c r="X4221" t="str">
        <f t="shared" si="65"/>
        <v>Inversión</v>
      </c>
      <c r="Y4221" t="s">
        <v>3157</v>
      </c>
    </row>
    <row r="4222" spans="1:25">
      <c r="A4222" t="s">
        <v>3440</v>
      </c>
      <c r="B4222" t="s">
        <v>4472</v>
      </c>
      <c r="C4222" t="s">
        <v>9346</v>
      </c>
      <c r="D4222" t="s">
        <v>3076</v>
      </c>
      <c r="E4222" t="s">
        <v>3077</v>
      </c>
      <c r="F4222" t="s">
        <v>3149</v>
      </c>
      <c r="G4222" t="s">
        <v>3157</v>
      </c>
      <c r="H4222" t="s">
        <v>437</v>
      </c>
      <c r="I4222" t="s">
        <v>649</v>
      </c>
      <c r="J4222" t="s">
        <v>246</v>
      </c>
      <c r="K4222" t="s">
        <v>3150</v>
      </c>
      <c r="L4222" t="s">
        <v>247</v>
      </c>
      <c r="M4222">
        <v>0</v>
      </c>
      <c r="N4222">
        <v>27456779</v>
      </c>
      <c r="O4222">
        <v>27456779</v>
      </c>
      <c r="P4222">
        <v>9577946</v>
      </c>
      <c r="Q4222" t="s">
        <v>9347</v>
      </c>
      <c r="R4222" t="s">
        <v>3500</v>
      </c>
      <c r="S4222" t="s">
        <v>9348</v>
      </c>
      <c r="T4222" t="s">
        <v>9349</v>
      </c>
      <c r="U4222" t="s">
        <v>9350</v>
      </c>
      <c r="V4222" t="s">
        <v>9351</v>
      </c>
      <c r="W4222" t="s">
        <v>3085</v>
      </c>
      <c r="X4222" t="str">
        <f t="shared" si="65"/>
        <v>Inversión</v>
      </c>
      <c r="Y4222" t="s">
        <v>3157</v>
      </c>
    </row>
    <row r="4223" spans="1:25">
      <c r="A4223" t="s">
        <v>3493</v>
      </c>
      <c r="B4223" t="s">
        <v>4472</v>
      </c>
      <c r="C4223" t="s">
        <v>9352</v>
      </c>
      <c r="D4223" t="s">
        <v>3076</v>
      </c>
      <c r="E4223" t="s">
        <v>3077</v>
      </c>
      <c r="F4223" t="s">
        <v>3149</v>
      </c>
      <c r="G4223" t="s">
        <v>3157</v>
      </c>
      <c r="H4223" t="s">
        <v>437</v>
      </c>
      <c r="I4223" t="s">
        <v>649</v>
      </c>
      <c r="J4223" t="s">
        <v>246</v>
      </c>
      <c r="K4223" t="s">
        <v>3150</v>
      </c>
      <c r="L4223" t="s">
        <v>247</v>
      </c>
      <c r="M4223">
        <v>0</v>
      </c>
      <c r="N4223">
        <v>21013716</v>
      </c>
      <c r="O4223">
        <v>21013716</v>
      </c>
      <c r="P4223">
        <v>0</v>
      </c>
      <c r="Q4223" t="s">
        <v>9353</v>
      </c>
      <c r="R4223" t="s">
        <v>7367</v>
      </c>
      <c r="S4223" t="s">
        <v>9354</v>
      </c>
      <c r="T4223" t="s">
        <v>9355</v>
      </c>
      <c r="U4223" t="s">
        <v>9356</v>
      </c>
      <c r="V4223" t="s">
        <v>9357</v>
      </c>
      <c r="W4223" t="s">
        <v>3085</v>
      </c>
      <c r="X4223" t="str">
        <f t="shared" si="65"/>
        <v>Inversión</v>
      </c>
      <c r="Y4223" t="s">
        <v>3157</v>
      </c>
    </row>
    <row r="4224" spans="1:25">
      <c r="A4224" t="s">
        <v>3493</v>
      </c>
      <c r="B4224" t="s">
        <v>4472</v>
      </c>
      <c r="C4224" t="s">
        <v>9352</v>
      </c>
      <c r="D4224" t="s">
        <v>3076</v>
      </c>
      <c r="E4224" t="s">
        <v>3077</v>
      </c>
      <c r="F4224" t="s">
        <v>3149</v>
      </c>
      <c r="G4224" t="s">
        <v>3157</v>
      </c>
      <c r="H4224" t="s">
        <v>437</v>
      </c>
      <c r="I4224" t="s">
        <v>649</v>
      </c>
      <c r="J4224" t="s">
        <v>246</v>
      </c>
      <c r="K4224" t="s">
        <v>3079</v>
      </c>
      <c r="L4224" t="s">
        <v>247</v>
      </c>
      <c r="M4224">
        <v>58642928</v>
      </c>
      <c r="N4224">
        <v>0</v>
      </c>
      <c r="O4224">
        <v>58642928</v>
      </c>
      <c r="P4224">
        <v>0</v>
      </c>
      <c r="Q4224" t="s">
        <v>9353</v>
      </c>
      <c r="R4224" t="s">
        <v>7367</v>
      </c>
      <c r="S4224" t="s">
        <v>9354</v>
      </c>
      <c r="T4224" t="s">
        <v>9355</v>
      </c>
      <c r="U4224" t="s">
        <v>9356</v>
      </c>
      <c r="V4224" t="s">
        <v>9357</v>
      </c>
      <c r="W4224" t="s">
        <v>3085</v>
      </c>
      <c r="X4224" t="str">
        <f t="shared" si="65"/>
        <v>Inversión</v>
      </c>
      <c r="Y4224" t="s">
        <v>3157</v>
      </c>
    </row>
    <row r="4225" spans="1:25">
      <c r="A4225" t="s">
        <v>3319</v>
      </c>
      <c r="B4225" t="s">
        <v>4472</v>
      </c>
      <c r="C4225" t="s">
        <v>9358</v>
      </c>
      <c r="D4225" t="s">
        <v>3076</v>
      </c>
      <c r="E4225" t="s">
        <v>3077</v>
      </c>
      <c r="F4225" t="s">
        <v>3149</v>
      </c>
      <c r="G4225" t="s">
        <v>3157</v>
      </c>
      <c r="H4225" t="s">
        <v>437</v>
      </c>
      <c r="I4225" t="s">
        <v>649</v>
      </c>
      <c r="J4225" t="s">
        <v>246</v>
      </c>
      <c r="K4225" t="s">
        <v>3079</v>
      </c>
      <c r="L4225" t="s">
        <v>247</v>
      </c>
      <c r="M4225">
        <v>77303680</v>
      </c>
      <c r="N4225">
        <v>0</v>
      </c>
      <c r="O4225">
        <v>77303680</v>
      </c>
      <c r="P4225">
        <v>0</v>
      </c>
      <c r="Q4225" t="s">
        <v>9359</v>
      </c>
      <c r="R4225" t="s">
        <v>8354</v>
      </c>
      <c r="S4225" t="s">
        <v>4431</v>
      </c>
      <c r="T4225" t="s">
        <v>9360</v>
      </c>
      <c r="U4225" t="s">
        <v>9361</v>
      </c>
      <c r="V4225" t="s">
        <v>9362</v>
      </c>
      <c r="W4225" t="s">
        <v>3085</v>
      </c>
      <c r="X4225" t="str">
        <f t="shared" si="65"/>
        <v>Inversión</v>
      </c>
      <c r="Y4225" t="s">
        <v>3157</v>
      </c>
    </row>
    <row r="4226" spans="1:25">
      <c r="A4226" t="s">
        <v>3319</v>
      </c>
      <c r="B4226" t="s">
        <v>4472</v>
      </c>
      <c r="C4226" t="s">
        <v>9358</v>
      </c>
      <c r="D4226" t="s">
        <v>3076</v>
      </c>
      <c r="E4226" t="s">
        <v>3077</v>
      </c>
      <c r="F4226" t="s">
        <v>3149</v>
      </c>
      <c r="G4226" t="s">
        <v>3157</v>
      </c>
      <c r="H4226" t="s">
        <v>437</v>
      </c>
      <c r="I4226" t="s">
        <v>649</v>
      </c>
      <c r="J4226" t="s">
        <v>246</v>
      </c>
      <c r="K4226" t="s">
        <v>3150</v>
      </c>
      <c r="L4226" t="s">
        <v>247</v>
      </c>
      <c r="M4226">
        <v>0</v>
      </c>
      <c r="N4226">
        <v>32209866</v>
      </c>
      <c r="O4226">
        <v>32209866</v>
      </c>
      <c r="P4226">
        <v>0</v>
      </c>
      <c r="Q4226" t="s">
        <v>9359</v>
      </c>
      <c r="R4226" t="s">
        <v>8354</v>
      </c>
      <c r="S4226" t="s">
        <v>4431</v>
      </c>
      <c r="T4226" t="s">
        <v>9360</v>
      </c>
      <c r="U4226" t="s">
        <v>9361</v>
      </c>
      <c r="V4226" t="s">
        <v>9362</v>
      </c>
      <c r="W4226" t="s">
        <v>3085</v>
      </c>
      <c r="X4226" t="str">
        <f t="shared" ref="X4226:X4289" si="66">IF(LEFT(H4226,1)="C","Inversión","Funcionamiento")</f>
        <v>Inversión</v>
      </c>
      <c r="Y4226" t="s">
        <v>3157</v>
      </c>
    </row>
    <row r="4227" spans="1:25">
      <c r="A4227" t="s">
        <v>3766</v>
      </c>
      <c r="B4227" t="s">
        <v>4472</v>
      </c>
      <c r="C4227" t="s">
        <v>9363</v>
      </c>
      <c r="D4227" t="s">
        <v>3076</v>
      </c>
      <c r="E4227" t="s">
        <v>3077</v>
      </c>
      <c r="F4227" t="s">
        <v>3149</v>
      </c>
      <c r="G4227" t="s">
        <v>3157</v>
      </c>
      <c r="H4227" t="s">
        <v>437</v>
      </c>
      <c r="I4227" t="s">
        <v>649</v>
      </c>
      <c r="J4227" t="s">
        <v>246</v>
      </c>
      <c r="K4227" t="s">
        <v>3150</v>
      </c>
      <c r="L4227" t="s">
        <v>247</v>
      </c>
      <c r="M4227">
        <v>0</v>
      </c>
      <c r="N4227">
        <v>14870392</v>
      </c>
      <c r="O4227">
        <v>14870392</v>
      </c>
      <c r="P4227">
        <v>0</v>
      </c>
      <c r="Q4227" t="s">
        <v>9364</v>
      </c>
      <c r="R4227" t="s">
        <v>9056</v>
      </c>
      <c r="S4227" t="s">
        <v>9365</v>
      </c>
      <c r="T4227" t="s">
        <v>9366</v>
      </c>
      <c r="U4227" t="s">
        <v>9367</v>
      </c>
      <c r="V4227" t="s">
        <v>9368</v>
      </c>
      <c r="W4227" t="s">
        <v>3085</v>
      </c>
      <c r="X4227" t="str">
        <f t="shared" si="66"/>
        <v>Inversión</v>
      </c>
      <c r="Y4227" t="s">
        <v>3157</v>
      </c>
    </row>
    <row r="4228" spans="1:25">
      <c r="A4228" t="s">
        <v>3766</v>
      </c>
      <c r="B4228" t="s">
        <v>4472</v>
      </c>
      <c r="C4228" t="s">
        <v>9363</v>
      </c>
      <c r="D4228" t="s">
        <v>3076</v>
      </c>
      <c r="E4228" t="s">
        <v>3077</v>
      </c>
      <c r="F4228" t="s">
        <v>3149</v>
      </c>
      <c r="G4228" t="s">
        <v>3157</v>
      </c>
      <c r="H4228" t="s">
        <v>437</v>
      </c>
      <c r="I4228" t="s">
        <v>649</v>
      </c>
      <c r="J4228" t="s">
        <v>246</v>
      </c>
      <c r="K4228" t="s">
        <v>3079</v>
      </c>
      <c r="L4228" t="s">
        <v>247</v>
      </c>
      <c r="M4228">
        <v>41498768</v>
      </c>
      <c r="N4228">
        <v>0</v>
      </c>
      <c r="O4228">
        <v>41498768</v>
      </c>
      <c r="P4228">
        <v>0</v>
      </c>
      <c r="Q4228" t="s">
        <v>9364</v>
      </c>
      <c r="R4228" t="s">
        <v>9056</v>
      </c>
      <c r="S4228" t="s">
        <v>9365</v>
      </c>
      <c r="T4228" t="s">
        <v>9366</v>
      </c>
      <c r="U4228" t="s">
        <v>9367</v>
      </c>
      <c r="V4228" t="s">
        <v>9368</v>
      </c>
      <c r="W4228" t="s">
        <v>3085</v>
      </c>
      <c r="X4228" t="str">
        <f t="shared" si="66"/>
        <v>Inversión</v>
      </c>
      <c r="Y4228" t="s">
        <v>3157</v>
      </c>
    </row>
    <row r="4229" spans="1:25">
      <c r="A4229" t="s">
        <v>5588</v>
      </c>
      <c r="B4229" t="s">
        <v>4472</v>
      </c>
      <c r="C4229" t="s">
        <v>9369</v>
      </c>
      <c r="D4229" t="s">
        <v>3076</v>
      </c>
      <c r="E4229" t="s">
        <v>3077</v>
      </c>
      <c r="F4229" t="s">
        <v>3149</v>
      </c>
      <c r="G4229" t="s">
        <v>3157</v>
      </c>
      <c r="H4229" t="s">
        <v>437</v>
      </c>
      <c r="I4229" t="s">
        <v>649</v>
      </c>
      <c r="J4229" t="s">
        <v>246</v>
      </c>
      <c r="K4229" t="s">
        <v>3079</v>
      </c>
      <c r="L4229" t="s">
        <v>247</v>
      </c>
      <c r="M4229">
        <v>58642928</v>
      </c>
      <c r="N4229">
        <v>0</v>
      </c>
      <c r="O4229">
        <v>58642928</v>
      </c>
      <c r="P4229">
        <v>0</v>
      </c>
      <c r="Q4229" t="s">
        <v>9370</v>
      </c>
      <c r="R4229" t="s">
        <v>3879</v>
      </c>
      <c r="S4229" t="s">
        <v>8846</v>
      </c>
      <c r="T4229" t="s">
        <v>9371</v>
      </c>
      <c r="U4229" t="s">
        <v>9372</v>
      </c>
      <c r="V4229" t="s">
        <v>9373</v>
      </c>
      <c r="W4229" t="s">
        <v>3085</v>
      </c>
      <c r="X4229" t="str">
        <f t="shared" si="66"/>
        <v>Inversión</v>
      </c>
      <c r="Y4229" t="s">
        <v>3157</v>
      </c>
    </row>
    <row r="4230" spans="1:25">
      <c r="A4230" t="s">
        <v>5588</v>
      </c>
      <c r="B4230" t="s">
        <v>4472</v>
      </c>
      <c r="C4230" t="s">
        <v>9369</v>
      </c>
      <c r="D4230" t="s">
        <v>3076</v>
      </c>
      <c r="E4230" t="s">
        <v>3077</v>
      </c>
      <c r="F4230" t="s">
        <v>3149</v>
      </c>
      <c r="G4230" t="s">
        <v>3157</v>
      </c>
      <c r="H4230" t="s">
        <v>437</v>
      </c>
      <c r="I4230" t="s">
        <v>649</v>
      </c>
      <c r="J4230" t="s">
        <v>246</v>
      </c>
      <c r="K4230" t="s">
        <v>3150</v>
      </c>
      <c r="L4230" t="s">
        <v>247</v>
      </c>
      <c r="M4230">
        <v>0</v>
      </c>
      <c r="N4230">
        <v>25167589</v>
      </c>
      <c r="O4230">
        <v>25167589</v>
      </c>
      <c r="P4230">
        <v>0</v>
      </c>
      <c r="Q4230" t="s">
        <v>9370</v>
      </c>
      <c r="R4230" t="s">
        <v>3879</v>
      </c>
      <c r="S4230" t="s">
        <v>8846</v>
      </c>
      <c r="T4230" t="s">
        <v>9371</v>
      </c>
      <c r="U4230" t="s">
        <v>9372</v>
      </c>
      <c r="V4230" t="s">
        <v>9373</v>
      </c>
      <c r="W4230" t="s">
        <v>3085</v>
      </c>
      <c r="X4230" t="str">
        <f t="shared" si="66"/>
        <v>Inversión</v>
      </c>
      <c r="Y4230" t="s">
        <v>3157</v>
      </c>
    </row>
    <row r="4231" spans="1:25">
      <c r="A4231" t="s">
        <v>3499</v>
      </c>
      <c r="B4231" t="s">
        <v>4472</v>
      </c>
      <c r="C4231" t="s">
        <v>9374</v>
      </c>
      <c r="D4231" t="s">
        <v>3076</v>
      </c>
      <c r="E4231" t="s">
        <v>3077</v>
      </c>
      <c r="F4231" t="s">
        <v>3149</v>
      </c>
      <c r="G4231" t="s">
        <v>3157</v>
      </c>
      <c r="H4231" t="s">
        <v>437</v>
      </c>
      <c r="I4231" t="s">
        <v>649</v>
      </c>
      <c r="J4231" t="s">
        <v>246</v>
      </c>
      <c r="K4231" t="s">
        <v>3150</v>
      </c>
      <c r="L4231" t="s">
        <v>247</v>
      </c>
      <c r="M4231">
        <v>0</v>
      </c>
      <c r="N4231">
        <v>20854053</v>
      </c>
      <c r="O4231">
        <v>20854053</v>
      </c>
      <c r="P4231">
        <v>0</v>
      </c>
      <c r="Q4231" t="s">
        <v>9375</v>
      </c>
      <c r="R4231" t="s">
        <v>3885</v>
      </c>
      <c r="S4231" t="s">
        <v>9376</v>
      </c>
      <c r="T4231" t="s">
        <v>9377</v>
      </c>
      <c r="U4231" t="s">
        <v>9378</v>
      </c>
      <c r="V4231" t="s">
        <v>9379</v>
      </c>
      <c r="W4231" t="s">
        <v>3085</v>
      </c>
      <c r="X4231" t="str">
        <f t="shared" si="66"/>
        <v>Inversión</v>
      </c>
      <c r="Y4231" t="s">
        <v>3157</v>
      </c>
    </row>
    <row r="4232" spans="1:25">
      <c r="A4232" t="s">
        <v>3499</v>
      </c>
      <c r="B4232" t="s">
        <v>4472</v>
      </c>
      <c r="C4232" t="s">
        <v>9374</v>
      </c>
      <c r="D4232" t="s">
        <v>3076</v>
      </c>
      <c r="E4232" t="s">
        <v>3077</v>
      </c>
      <c r="F4232" t="s">
        <v>3149</v>
      </c>
      <c r="G4232" t="s">
        <v>3157</v>
      </c>
      <c r="H4232" t="s">
        <v>437</v>
      </c>
      <c r="I4232" t="s">
        <v>649</v>
      </c>
      <c r="J4232" t="s">
        <v>246</v>
      </c>
      <c r="K4232" t="s">
        <v>3079</v>
      </c>
      <c r="L4232" t="s">
        <v>247</v>
      </c>
      <c r="M4232">
        <v>67634768</v>
      </c>
      <c r="N4232">
        <v>0</v>
      </c>
      <c r="O4232">
        <v>67634768</v>
      </c>
      <c r="P4232">
        <v>0</v>
      </c>
      <c r="Q4232" t="s">
        <v>9375</v>
      </c>
      <c r="R4232" t="s">
        <v>3885</v>
      </c>
      <c r="S4232" t="s">
        <v>9376</v>
      </c>
      <c r="T4232" t="s">
        <v>9377</v>
      </c>
      <c r="U4232" t="s">
        <v>9378</v>
      </c>
      <c r="V4232" t="s">
        <v>9379</v>
      </c>
      <c r="W4232" t="s">
        <v>3085</v>
      </c>
      <c r="X4232" t="str">
        <f t="shared" si="66"/>
        <v>Inversión</v>
      </c>
      <c r="Y4232" t="s">
        <v>3157</v>
      </c>
    </row>
    <row r="4233" spans="1:25">
      <c r="A4233" t="s">
        <v>3505</v>
      </c>
      <c r="B4233" t="s">
        <v>4472</v>
      </c>
      <c r="C4233" t="s">
        <v>9380</v>
      </c>
      <c r="D4233" t="s">
        <v>3076</v>
      </c>
      <c r="E4233" t="s">
        <v>3399</v>
      </c>
      <c r="F4233" t="s">
        <v>3149</v>
      </c>
      <c r="G4233" t="s">
        <v>3157</v>
      </c>
      <c r="H4233" t="s">
        <v>437</v>
      </c>
      <c r="I4233" t="s">
        <v>649</v>
      </c>
      <c r="J4233" t="s">
        <v>246</v>
      </c>
      <c r="K4233" t="s">
        <v>3079</v>
      </c>
      <c r="L4233" t="s">
        <v>247</v>
      </c>
      <c r="M4233">
        <v>64209276</v>
      </c>
      <c r="N4233">
        <v>-64209276</v>
      </c>
      <c r="O4233">
        <v>0</v>
      </c>
      <c r="P4233">
        <v>0</v>
      </c>
      <c r="Q4233" t="s">
        <v>9381</v>
      </c>
      <c r="R4233" t="s">
        <v>6631</v>
      </c>
      <c r="S4233" t="s">
        <v>3085</v>
      </c>
      <c r="T4233" t="s">
        <v>3085</v>
      </c>
      <c r="U4233" t="s">
        <v>3085</v>
      </c>
      <c r="V4233" t="s">
        <v>3085</v>
      </c>
      <c r="W4233" t="s">
        <v>3085</v>
      </c>
      <c r="X4233" t="str">
        <f t="shared" si="66"/>
        <v>Inversión</v>
      </c>
      <c r="Y4233" t="s">
        <v>3157</v>
      </c>
    </row>
    <row r="4234" spans="1:25">
      <c r="A4234" t="s">
        <v>4933</v>
      </c>
      <c r="B4234" t="s">
        <v>4472</v>
      </c>
      <c r="C4234" t="s">
        <v>9382</v>
      </c>
      <c r="D4234" t="s">
        <v>3076</v>
      </c>
      <c r="E4234" t="s">
        <v>3077</v>
      </c>
      <c r="F4234" t="s">
        <v>3149</v>
      </c>
      <c r="G4234" t="s">
        <v>3157</v>
      </c>
      <c r="H4234" t="s">
        <v>437</v>
      </c>
      <c r="I4234" t="s">
        <v>649</v>
      </c>
      <c r="J4234" t="s">
        <v>246</v>
      </c>
      <c r="K4234" t="s">
        <v>3079</v>
      </c>
      <c r="L4234" t="s">
        <v>247</v>
      </c>
      <c r="M4234">
        <v>44720720</v>
      </c>
      <c r="N4234">
        <v>0</v>
      </c>
      <c r="O4234">
        <v>44720720</v>
      </c>
      <c r="P4234">
        <v>0</v>
      </c>
      <c r="Q4234" t="s">
        <v>9383</v>
      </c>
      <c r="R4234" t="s">
        <v>3936</v>
      </c>
      <c r="S4234" t="s">
        <v>5589</v>
      </c>
      <c r="T4234" t="s">
        <v>9384</v>
      </c>
      <c r="U4234" t="s">
        <v>9385</v>
      </c>
      <c r="V4234" t="s">
        <v>9386</v>
      </c>
      <c r="W4234" t="s">
        <v>3085</v>
      </c>
      <c r="X4234" t="str">
        <f t="shared" si="66"/>
        <v>Inversión</v>
      </c>
      <c r="Y4234" t="s">
        <v>3157</v>
      </c>
    </row>
    <row r="4235" spans="1:25">
      <c r="A4235" t="s">
        <v>4933</v>
      </c>
      <c r="B4235" t="s">
        <v>4472</v>
      </c>
      <c r="C4235" t="s">
        <v>9382</v>
      </c>
      <c r="D4235" t="s">
        <v>3076</v>
      </c>
      <c r="E4235" t="s">
        <v>3077</v>
      </c>
      <c r="F4235" t="s">
        <v>3149</v>
      </c>
      <c r="G4235" t="s">
        <v>3157</v>
      </c>
      <c r="H4235" t="s">
        <v>437</v>
      </c>
      <c r="I4235" t="s">
        <v>649</v>
      </c>
      <c r="J4235" t="s">
        <v>246</v>
      </c>
      <c r="K4235" t="s">
        <v>3150</v>
      </c>
      <c r="L4235" t="s">
        <v>247</v>
      </c>
      <c r="M4235">
        <v>0</v>
      </c>
      <c r="N4235">
        <v>13416216</v>
      </c>
      <c r="O4235">
        <v>13416216</v>
      </c>
      <c r="P4235">
        <v>0</v>
      </c>
      <c r="Q4235" t="s">
        <v>9383</v>
      </c>
      <c r="R4235" t="s">
        <v>3936</v>
      </c>
      <c r="S4235" t="s">
        <v>5589</v>
      </c>
      <c r="T4235" t="s">
        <v>9384</v>
      </c>
      <c r="U4235" t="s">
        <v>9385</v>
      </c>
      <c r="V4235" t="s">
        <v>9386</v>
      </c>
      <c r="W4235" t="s">
        <v>3085</v>
      </c>
      <c r="X4235" t="str">
        <f t="shared" si="66"/>
        <v>Inversión</v>
      </c>
      <c r="Y4235" t="s">
        <v>3157</v>
      </c>
    </row>
    <row r="4236" spans="1:25">
      <c r="A4236" t="s">
        <v>7143</v>
      </c>
      <c r="B4236" t="s">
        <v>4472</v>
      </c>
      <c r="C4236" t="s">
        <v>9387</v>
      </c>
      <c r="D4236" t="s">
        <v>3076</v>
      </c>
      <c r="E4236" t="s">
        <v>3077</v>
      </c>
      <c r="F4236" t="s">
        <v>3149</v>
      </c>
      <c r="G4236" t="s">
        <v>3157</v>
      </c>
      <c r="H4236" t="s">
        <v>437</v>
      </c>
      <c r="I4236" t="s">
        <v>649</v>
      </c>
      <c r="J4236" t="s">
        <v>246</v>
      </c>
      <c r="K4236" t="s">
        <v>3150</v>
      </c>
      <c r="L4236" t="s">
        <v>247</v>
      </c>
      <c r="M4236">
        <v>0</v>
      </c>
      <c r="N4236">
        <v>35031230</v>
      </c>
      <c r="O4236">
        <v>35031230</v>
      </c>
      <c r="P4236">
        <v>0</v>
      </c>
      <c r="Q4236" t="s">
        <v>9388</v>
      </c>
      <c r="R4236" t="s">
        <v>3891</v>
      </c>
      <c r="S4236" t="s">
        <v>9389</v>
      </c>
      <c r="T4236" t="s">
        <v>9390</v>
      </c>
      <c r="U4236" t="s">
        <v>9391</v>
      </c>
      <c r="V4236" t="s">
        <v>9392</v>
      </c>
      <c r="W4236" t="s">
        <v>3085</v>
      </c>
      <c r="X4236" t="str">
        <f t="shared" si="66"/>
        <v>Inversión</v>
      </c>
      <c r="Y4236" t="s">
        <v>3157</v>
      </c>
    </row>
    <row r="4237" spans="1:25">
      <c r="A4237" t="s">
        <v>7143</v>
      </c>
      <c r="B4237" t="s">
        <v>4472</v>
      </c>
      <c r="C4237" t="s">
        <v>9387</v>
      </c>
      <c r="D4237" t="s">
        <v>3076</v>
      </c>
      <c r="E4237" t="s">
        <v>3077</v>
      </c>
      <c r="F4237" t="s">
        <v>3149</v>
      </c>
      <c r="G4237" t="s">
        <v>3157</v>
      </c>
      <c r="H4237" t="s">
        <v>437</v>
      </c>
      <c r="I4237" t="s">
        <v>649</v>
      </c>
      <c r="J4237" t="s">
        <v>246</v>
      </c>
      <c r="K4237" t="s">
        <v>3079</v>
      </c>
      <c r="L4237" t="s">
        <v>247</v>
      </c>
      <c r="M4237">
        <v>89441440</v>
      </c>
      <c r="N4237">
        <v>0</v>
      </c>
      <c r="O4237">
        <v>89441440</v>
      </c>
      <c r="P4237">
        <v>0</v>
      </c>
      <c r="Q4237" t="s">
        <v>9388</v>
      </c>
      <c r="R4237" t="s">
        <v>3891</v>
      </c>
      <c r="S4237" t="s">
        <v>9389</v>
      </c>
      <c r="T4237" t="s">
        <v>9390</v>
      </c>
      <c r="U4237" t="s">
        <v>9391</v>
      </c>
      <c r="V4237" t="s">
        <v>9392</v>
      </c>
      <c r="W4237" t="s">
        <v>3085</v>
      </c>
      <c r="X4237" t="str">
        <f t="shared" si="66"/>
        <v>Inversión</v>
      </c>
      <c r="Y4237" t="s">
        <v>3157</v>
      </c>
    </row>
    <row r="4238" spans="1:25">
      <c r="A4238" t="s">
        <v>4369</v>
      </c>
      <c r="B4238" t="s">
        <v>4472</v>
      </c>
      <c r="C4238" t="s">
        <v>9393</v>
      </c>
      <c r="D4238" t="s">
        <v>3076</v>
      </c>
      <c r="E4238" t="s">
        <v>3077</v>
      </c>
      <c r="F4238" t="s">
        <v>3149</v>
      </c>
      <c r="G4238" t="s">
        <v>3157</v>
      </c>
      <c r="H4238" t="s">
        <v>437</v>
      </c>
      <c r="I4238" t="s">
        <v>649</v>
      </c>
      <c r="J4238" t="s">
        <v>246</v>
      </c>
      <c r="K4238" t="s">
        <v>3079</v>
      </c>
      <c r="L4238" t="s">
        <v>247</v>
      </c>
      <c r="M4238">
        <v>20749384</v>
      </c>
      <c r="N4238">
        <v>0</v>
      </c>
      <c r="O4238">
        <v>20749384</v>
      </c>
      <c r="P4238">
        <v>0</v>
      </c>
      <c r="Q4238" t="s">
        <v>9394</v>
      </c>
      <c r="R4238" t="s">
        <v>3875</v>
      </c>
      <c r="S4238" t="s">
        <v>9395</v>
      </c>
      <c r="T4238" t="s">
        <v>9396</v>
      </c>
      <c r="U4238" t="s">
        <v>9397</v>
      </c>
      <c r="V4238" t="s">
        <v>9398</v>
      </c>
      <c r="W4238" t="s">
        <v>3085</v>
      </c>
      <c r="X4238" t="str">
        <f t="shared" si="66"/>
        <v>Inversión</v>
      </c>
      <c r="Y4238" t="s">
        <v>3157</v>
      </c>
    </row>
    <row r="4239" spans="1:25">
      <c r="A4239" t="s">
        <v>4369</v>
      </c>
      <c r="B4239" t="s">
        <v>4472</v>
      </c>
      <c r="C4239" t="s">
        <v>9393</v>
      </c>
      <c r="D4239" t="s">
        <v>3076</v>
      </c>
      <c r="E4239" t="s">
        <v>3077</v>
      </c>
      <c r="F4239" t="s">
        <v>3149</v>
      </c>
      <c r="G4239" t="s">
        <v>3157</v>
      </c>
      <c r="H4239" t="s">
        <v>437</v>
      </c>
      <c r="I4239" t="s">
        <v>649</v>
      </c>
      <c r="J4239" t="s">
        <v>246</v>
      </c>
      <c r="K4239" t="s">
        <v>3150</v>
      </c>
      <c r="L4239" t="s">
        <v>247</v>
      </c>
      <c r="M4239">
        <v>0</v>
      </c>
      <c r="N4239">
        <v>8904944</v>
      </c>
      <c r="O4239">
        <v>8904944</v>
      </c>
      <c r="P4239">
        <v>0</v>
      </c>
      <c r="Q4239" t="s">
        <v>9394</v>
      </c>
      <c r="R4239" t="s">
        <v>3875</v>
      </c>
      <c r="S4239" t="s">
        <v>9395</v>
      </c>
      <c r="T4239" t="s">
        <v>9396</v>
      </c>
      <c r="U4239" t="s">
        <v>9397</v>
      </c>
      <c r="V4239" t="s">
        <v>9398</v>
      </c>
      <c r="W4239" t="s">
        <v>3085</v>
      </c>
      <c r="X4239" t="str">
        <f t="shared" si="66"/>
        <v>Inversión</v>
      </c>
      <c r="Y4239" t="s">
        <v>3157</v>
      </c>
    </row>
    <row r="4240" spans="1:25">
      <c r="A4240" t="s">
        <v>6723</v>
      </c>
      <c r="B4240" t="s">
        <v>4472</v>
      </c>
      <c r="C4240" t="s">
        <v>9399</v>
      </c>
      <c r="D4240" t="s">
        <v>3076</v>
      </c>
      <c r="E4240" t="s">
        <v>3077</v>
      </c>
      <c r="F4240" t="s">
        <v>3149</v>
      </c>
      <c r="G4240" t="s">
        <v>3157</v>
      </c>
      <c r="H4240" t="s">
        <v>437</v>
      </c>
      <c r="I4240" t="s">
        <v>649</v>
      </c>
      <c r="J4240" t="s">
        <v>246</v>
      </c>
      <c r="K4240" t="s">
        <v>3150</v>
      </c>
      <c r="L4240" t="s">
        <v>247</v>
      </c>
      <c r="M4240">
        <v>0</v>
      </c>
      <c r="N4240">
        <v>13107916</v>
      </c>
      <c r="O4240">
        <v>13107916</v>
      </c>
      <c r="P4240">
        <v>0</v>
      </c>
      <c r="Q4240" t="s">
        <v>9400</v>
      </c>
      <c r="R4240" t="s">
        <v>5447</v>
      </c>
      <c r="S4240" t="s">
        <v>5793</v>
      </c>
      <c r="T4240" t="s">
        <v>9401</v>
      </c>
      <c r="U4240" t="s">
        <v>9402</v>
      </c>
      <c r="V4240" t="s">
        <v>9403</v>
      </c>
      <c r="W4240" t="s">
        <v>3085</v>
      </c>
      <c r="X4240" t="str">
        <f t="shared" si="66"/>
        <v>Inversión</v>
      </c>
      <c r="Y4240" t="s">
        <v>3157</v>
      </c>
    </row>
    <row r="4241" spans="1:25">
      <c r="A4241" t="s">
        <v>6723</v>
      </c>
      <c r="B4241" t="s">
        <v>4472</v>
      </c>
      <c r="C4241" t="s">
        <v>9399</v>
      </c>
      <c r="D4241" t="s">
        <v>3076</v>
      </c>
      <c r="E4241" t="s">
        <v>3077</v>
      </c>
      <c r="F4241" t="s">
        <v>3149</v>
      </c>
      <c r="G4241" t="s">
        <v>3157</v>
      </c>
      <c r="H4241" t="s">
        <v>437</v>
      </c>
      <c r="I4241" t="s">
        <v>649</v>
      </c>
      <c r="J4241" t="s">
        <v>246</v>
      </c>
      <c r="K4241" t="s">
        <v>3079</v>
      </c>
      <c r="L4241" t="s">
        <v>247</v>
      </c>
      <c r="M4241">
        <v>33114736</v>
      </c>
      <c r="N4241">
        <v>0</v>
      </c>
      <c r="O4241">
        <v>33114736</v>
      </c>
      <c r="P4241">
        <v>0</v>
      </c>
      <c r="Q4241" t="s">
        <v>9400</v>
      </c>
      <c r="R4241" t="s">
        <v>5447</v>
      </c>
      <c r="S4241" t="s">
        <v>5793</v>
      </c>
      <c r="T4241" t="s">
        <v>9401</v>
      </c>
      <c r="U4241" t="s">
        <v>9402</v>
      </c>
      <c r="V4241" t="s">
        <v>9403</v>
      </c>
      <c r="W4241" t="s">
        <v>3085</v>
      </c>
      <c r="X4241" t="str">
        <f t="shared" si="66"/>
        <v>Inversión</v>
      </c>
      <c r="Y4241" t="s">
        <v>3157</v>
      </c>
    </row>
    <row r="4242" spans="1:25">
      <c r="A4242" t="s">
        <v>5419</v>
      </c>
      <c r="B4242" t="s">
        <v>4472</v>
      </c>
      <c r="C4242" t="s">
        <v>9404</v>
      </c>
      <c r="D4242" t="s">
        <v>3076</v>
      </c>
      <c r="E4242" t="s">
        <v>3077</v>
      </c>
      <c r="F4242" t="s">
        <v>3149</v>
      </c>
      <c r="G4242" t="s">
        <v>3157</v>
      </c>
      <c r="H4242" t="s">
        <v>437</v>
      </c>
      <c r="I4242" t="s">
        <v>649</v>
      </c>
      <c r="J4242" t="s">
        <v>246</v>
      </c>
      <c r="K4242" t="s">
        <v>3150</v>
      </c>
      <c r="L4242" t="s">
        <v>247</v>
      </c>
      <c r="M4242">
        <v>0</v>
      </c>
      <c r="N4242">
        <v>36741975</v>
      </c>
      <c r="O4242">
        <v>36741975</v>
      </c>
      <c r="P4242">
        <v>0</v>
      </c>
      <c r="Q4242" t="s">
        <v>9405</v>
      </c>
      <c r="R4242" t="s">
        <v>4344</v>
      </c>
      <c r="S4242" t="s">
        <v>7659</v>
      </c>
      <c r="T4242" t="s">
        <v>9406</v>
      </c>
      <c r="U4242" t="s">
        <v>9407</v>
      </c>
      <c r="V4242" t="s">
        <v>9408</v>
      </c>
      <c r="W4242" t="s">
        <v>3085</v>
      </c>
      <c r="X4242" t="str">
        <f t="shared" si="66"/>
        <v>Inversión</v>
      </c>
      <c r="Y4242" t="s">
        <v>3157</v>
      </c>
    </row>
    <row r="4243" spans="1:25">
      <c r="A4243" t="s">
        <v>5419</v>
      </c>
      <c r="B4243" t="s">
        <v>4472</v>
      </c>
      <c r="C4243" t="s">
        <v>9404</v>
      </c>
      <c r="D4243" t="s">
        <v>3076</v>
      </c>
      <c r="E4243" t="s">
        <v>3077</v>
      </c>
      <c r="F4243" t="s">
        <v>3149</v>
      </c>
      <c r="G4243" t="s">
        <v>3157</v>
      </c>
      <c r="H4243" t="s">
        <v>437</v>
      </c>
      <c r="I4243" t="s">
        <v>649</v>
      </c>
      <c r="J4243" t="s">
        <v>246</v>
      </c>
      <c r="K4243" t="s">
        <v>3079</v>
      </c>
      <c r="L4243" t="s">
        <v>247</v>
      </c>
      <c r="M4243">
        <v>85612368</v>
      </c>
      <c r="N4243">
        <v>0</v>
      </c>
      <c r="O4243">
        <v>85612368</v>
      </c>
      <c r="P4243">
        <v>0</v>
      </c>
      <c r="Q4243" t="s">
        <v>9405</v>
      </c>
      <c r="R4243" t="s">
        <v>4344</v>
      </c>
      <c r="S4243" t="s">
        <v>7659</v>
      </c>
      <c r="T4243" t="s">
        <v>9406</v>
      </c>
      <c r="U4243" t="s">
        <v>9407</v>
      </c>
      <c r="V4243" t="s">
        <v>9408</v>
      </c>
      <c r="W4243" t="s">
        <v>3085</v>
      </c>
      <c r="X4243" t="str">
        <f t="shared" si="66"/>
        <v>Inversión</v>
      </c>
      <c r="Y4243" t="s">
        <v>3157</v>
      </c>
    </row>
    <row r="4244" spans="1:25">
      <c r="A4244" t="s">
        <v>4648</v>
      </c>
      <c r="B4244" t="s">
        <v>4472</v>
      </c>
      <c r="C4244" t="s">
        <v>9409</v>
      </c>
      <c r="D4244" t="s">
        <v>3076</v>
      </c>
      <c r="E4244" t="s">
        <v>3077</v>
      </c>
      <c r="F4244" t="s">
        <v>3149</v>
      </c>
      <c r="G4244" t="s">
        <v>3157</v>
      </c>
      <c r="H4244" t="s">
        <v>437</v>
      </c>
      <c r="I4244" t="s">
        <v>649</v>
      </c>
      <c r="J4244" t="s">
        <v>246</v>
      </c>
      <c r="K4244" t="s">
        <v>3150</v>
      </c>
      <c r="L4244" t="s">
        <v>247</v>
      </c>
      <c r="M4244">
        <v>0</v>
      </c>
      <c r="N4244">
        <v>21135865</v>
      </c>
      <c r="O4244">
        <v>21135865</v>
      </c>
      <c r="P4244">
        <v>0</v>
      </c>
      <c r="Q4244" t="s">
        <v>9410</v>
      </c>
      <c r="R4244" t="s">
        <v>3802</v>
      </c>
      <c r="S4244" t="s">
        <v>9411</v>
      </c>
      <c r="T4244" t="s">
        <v>9412</v>
      </c>
      <c r="U4244" t="s">
        <v>9413</v>
      </c>
      <c r="V4244" t="s">
        <v>9414</v>
      </c>
      <c r="W4244" t="s">
        <v>3085</v>
      </c>
      <c r="X4244" t="str">
        <f t="shared" si="66"/>
        <v>Inversión</v>
      </c>
      <c r="Y4244" t="s">
        <v>3157</v>
      </c>
    </row>
    <row r="4245" spans="1:25">
      <c r="A4245" t="s">
        <v>4648</v>
      </c>
      <c r="B4245" t="s">
        <v>4472</v>
      </c>
      <c r="C4245" t="s">
        <v>9409</v>
      </c>
      <c r="D4245" t="s">
        <v>3076</v>
      </c>
      <c r="E4245" t="s">
        <v>3077</v>
      </c>
      <c r="F4245" t="s">
        <v>3149</v>
      </c>
      <c r="G4245" t="s">
        <v>3157</v>
      </c>
      <c r="H4245" t="s">
        <v>437</v>
      </c>
      <c r="I4245" t="s">
        <v>649</v>
      </c>
      <c r="J4245" t="s">
        <v>246</v>
      </c>
      <c r="K4245" t="s">
        <v>3079</v>
      </c>
      <c r="L4245" t="s">
        <v>247</v>
      </c>
      <c r="M4245">
        <v>67634768</v>
      </c>
      <c r="N4245">
        <v>0</v>
      </c>
      <c r="O4245">
        <v>67634768</v>
      </c>
      <c r="P4245">
        <v>0</v>
      </c>
      <c r="Q4245" t="s">
        <v>9410</v>
      </c>
      <c r="R4245" t="s">
        <v>3802</v>
      </c>
      <c r="S4245" t="s">
        <v>9411</v>
      </c>
      <c r="T4245" t="s">
        <v>9412</v>
      </c>
      <c r="U4245" t="s">
        <v>9413</v>
      </c>
      <c r="V4245" t="s">
        <v>9414</v>
      </c>
      <c r="W4245" t="s">
        <v>3085</v>
      </c>
      <c r="X4245" t="str">
        <f t="shared" si="66"/>
        <v>Inversión</v>
      </c>
      <c r="Y4245" t="s">
        <v>3157</v>
      </c>
    </row>
    <row r="4246" spans="1:25">
      <c r="A4246" t="s">
        <v>3936</v>
      </c>
      <c r="B4246" t="s">
        <v>9415</v>
      </c>
      <c r="C4246" t="s">
        <v>9416</v>
      </c>
      <c r="D4246" t="s">
        <v>3076</v>
      </c>
      <c r="E4246" t="s">
        <v>3077</v>
      </c>
      <c r="F4246" t="s">
        <v>4481</v>
      </c>
      <c r="G4246" t="s">
        <v>4484</v>
      </c>
      <c r="H4246" t="s">
        <v>502</v>
      </c>
      <c r="I4246" t="s">
        <v>629</v>
      </c>
      <c r="J4246" t="s">
        <v>246</v>
      </c>
      <c r="K4246" t="s">
        <v>3079</v>
      </c>
      <c r="L4246" t="s">
        <v>247</v>
      </c>
      <c r="M4246">
        <v>57060086</v>
      </c>
      <c r="N4246">
        <v>2507937</v>
      </c>
      <c r="O4246">
        <v>59568023</v>
      </c>
      <c r="P4246">
        <v>0</v>
      </c>
      <c r="Q4246" t="s">
        <v>9417</v>
      </c>
      <c r="R4246" t="s">
        <v>5939</v>
      </c>
      <c r="S4246" t="s">
        <v>9418</v>
      </c>
      <c r="T4246" t="s">
        <v>9419</v>
      </c>
      <c r="U4246" t="s">
        <v>9420</v>
      </c>
      <c r="V4246" t="s">
        <v>9421</v>
      </c>
      <c r="W4246" t="s">
        <v>3085</v>
      </c>
      <c r="X4246" t="str">
        <f t="shared" si="66"/>
        <v>Inversión</v>
      </c>
      <c r="Y4246" t="s">
        <v>4484</v>
      </c>
    </row>
    <row r="4247" spans="1:25">
      <c r="A4247" t="s">
        <v>5015</v>
      </c>
      <c r="B4247" t="s">
        <v>9415</v>
      </c>
      <c r="C4247" t="s">
        <v>9422</v>
      </c>
      <c r="D4247" t="s">
        <v>3076</v>
      </c>
      <c r="E4247" t="s">
        <v>3077</v>
      </c>
      <c r="F4247" t="s">
        <v>4481</v>
      </c>
      <c r="G4247" t="s">
        <v>4484</v>
      </c>
      <c r="H4247" t="s">
        <v>434</v>
      </c>
      <c r="I4247" t="s">
        <v>645</v>
      </c>
      <c r="J4247" t="s">
        <v>246</v>
      </c>
      <c r="K4247" t="s">
        <v>3079</v>
      </c>
      <c r="L4247" t="s">
        <v>247</v>
      </c>
      <c r="M4247">
        <v>92997806</v>
      </c>
      <c r="N4247">
        <v>-14436516</v>
      </c>
      <c r="O4247">
        <v>78561290</v>
      </c>
      <c r="P4247">
        <v>114623</v>
      </c>
      <c r="Q4247" t="s">
        <v>9423</v>
      </c>
      <c r="R4247" t="s">
        <v>8144</v>
      </c>
      <c r="S4247" t="s">
        <v>9424</v>
      </c>
      <c r="T4247" t="s">
        <v>9425</v>
      </c>
      <c r="U4247" t="s">
        <v>9426</v>
      </c>
      <c r="V4247" t="s">
        <v>9427</v>
      </c>
      <c r="W4247" t="s">
        <v>9428</v>
      </c>
      <c r="X4247" t="str">
        <f t="shared" si="66"/>
        <v>Inversión</v>
      </c>
      <c r="Y4247" t="s">
        <v>4484</v>
      </c>
    </row>
    <row r="4248" spans="1:25">
      <c r="A4248" t="s">
        <v>5470</v>
      </c>
      <c r="B4248" t="s">
        <v>9415</v>
      </c>
      <c r="C4248" t="s">
        <v>9429</v>
      </c>
      <c r="D4248" t="s">
        <v>3076</v>
      </c>
      <c r="E4248" t="s">
        <v>3077</v>
      </c>
      <c r="F4248" t="s">
        <v>4481</v>
      </c>
      <c r="G4248" t="s">
        <v>4484</v>
      </c>
      <c r="H4248" t="s">
        <v>434</v>
      </c>
      <c r="I4248" t="s">
        <v>645</v>
      </c>
      <c r="J4248" t="s">
        <v>246</v>
      </c>
      <c r="K4248" t="s">
        <v>3079</v>
      </c>
      <c r="L4248" t="s">
        <v>247</v>
      </c>
      <c r="M4248">
        <v>330000000</v>
      </c>
      <c r="N4248">
        <v>0</v>
      </c>
      <c r="O4248">
        <v>330000000</v>
      </c>
      <c r="P4248">
        <v>0</v>
      </c>
      <c r="Q4248" t="s">
        <v>9430</v>
      </c>
      <c r="R4248" t="s">
        <v>4097</v>
      </c>
      <c r="S4248" t="s">
        <v>5926</v>
      </c>
      <c r="T4248" t="s">
        <v>9431</v>
      </c>
      <c r="U4248" t="s">
        <v>9432</v>
      </c>
      <c r="V4248" t="s">
        <v>9433</v>
      </c>
      <c r="W4248" t="s">
        <v>3085</v>
      </c>
      <c r="X4248" t="str">
        <f t="shared" si="66"/>
        <v>Inversión</v>
      </c>
      <c r="Y4248" t="s">
        <v>4484</v>
      </c>
    </row>
    <row r="4249" spans="1:25">
      <c r="A4249" t="s">
        <v>3790</v>
      </c>
      <c r="B4249" t="s">
        <v>9415</v>
      </c>
      <c r="C4249" t="s">
        <v>9434</v>
      </c>
      <c r="D4249" t="s">
        <v>3076</v>
      </c>
      <c r="E4249" t="s">
        <v>3077</v>
      </c>
      <c r="F4249" t="s">
        <v>4481</v>
      </c>
      <c r="G4249" t="s">
        <v>4484</v>
      </c>
      <c r="H4249" t="s">
        <v>434</v>
      </c>
      <c r="I4249" t="s">
        <v>645</v>
      </c>
      <c r="J4249" t="s">
        <v>246</v>
      </c>
      <c r="K4249" t="s">
        <v>3079</v>
      </c>
      <c r="L4249" t="s">
        <v>247</v>
      </c>
      <c r="M4249">
        <v>56650000</v>
      </c>
      <c r="N4249">
        <v>3850000</v>
      </c>
      <c r="O4249">
        <v>60500000</v>
      </c>
      <c r="P4249">
        <v>916666</v>
      </c>
      <c r="Q4249" t="s">
        <v>9435</v>
      </c>
      <c r="R4249" t="s">
        <v>8165</v>
      </c>
      <c r="S4249" t="s">
        <v>9436</v>
      </c>
      <c r="T4249" t="s">
        <v>9437</v>
      </c>
      <c r="U4249" t="s">
        <v>9438</v>
      </c>
      <c r="V4249" t="s">
        <v>9439</v>
      </c>
      <c r="W4249" t="s">
        <v>3085</v>
      </c>
      <c r="X4249" t="str">
        <f t="shared" si="66"/>
        <v>Inversión</v>
      </c>
      <c r="Y4249" t="s">
        <v>4484</v>
      </c>
    </row>
    <row r="4250" spans="1:25">
      <c r="A4250" t="s">
        <v>3784</v>
      </c>
      <c r="B4250" t="s">
        <v>9415</v>
      </c>
      <c r="C4250" t="s">
        <v>9440</v>
      </c>
      <c r="D4250" t="s">
        <v>3076</v>
      </c>
      <c r="E4250" t="s">
        <v>3077</v>
      </c>
      <c r="F4250" t="s">
        <v>4481</v>
      </c>
      <c r="G4250" t="s">
        <v>4484</v>
      </c>
      <c r="H4250" t="s">
        <v>434</v>
      </c>
      <c r="I4250" t="s">
        <v>645</v>
      </c>
      <c r="J4250" t="s">
        <v>246</v>
      </c>
      <c r="K4250" t="s">
        <v>3079</v>
      </c>
      <c r="L4250" t="s">
        <v>247</v>
      </c>
      <c r="M4250">
        <v>151800000</v>
      </c>
      <c r="N4250">
        <v>-33318280</v>
      </c>
      <c r="O4250">
        <v>118481720</v>
      </c>
      <c r="P4250">
        <v>181720</v>
      </c>
      <c r="Q4250" t="s">
        <v>9441</v>
      </c>
      <c r="R4250" t="s">
        <v>4064</v>
      </c>
      <c r="S4250" t="s">
        <v>9442</v>
      </c>
      <c r="T4250" t="s">
        <v>9443</v>
      </c>
      <c r="U4250" t="s">
        <v>9444</v>
      </c>
      <c r="V4250" t="s">
        <v>9445</v>
      </c>
      <c r="W4250" t="s">
        <v>9446</v>
      </c>
      <c r="X4250" t="str">
        <f t="shared" si="66"/>
        <v>Inversión</v>
      </c>
      <c r="Y4250" t="s">
        <v>4484</v>
      </c>
    </row>
    <row r="4251" spans="1:25">
      <c r="A4251" t="s">
        <v>5480</v>
      </c>
      <c r="B4251" t="s">
        <v>9415</v>
      </c>
      <c r="C4251" t="s">
        <v>9447</v>
      </c>
      <c r="D4251" t="s">
        <v>3076</v>
      </c>
      <c r="E4251" t="s">
        <v>3077</v>
      </c>
      <c r="F4251" t="s">
        <v>4481</v>
      </c>
      <c r="G4251" t="s">
        <v>4484</v>
      </c>
      <c r="H4251" t="s">
        <v>434</v>
      </c>
      <c r="I4251" t="s">
        <v>645</v>
      </c>
      <c r="J4251" t="s">
        <v>246</v>
      </c>
      <c r="K4251" t="s">
        <v>3079</v>
      </c>
      <c r="L4251" t="s">
        <v>247</v>
      </c>
      <c r="M4251">
        <v>92997806</v>
      </c>
      <c r="N4251">
        <v>3945361</v>
      </c>
      <c r="O4251">
        <v>96943167</v>
      </c>
      <c r="P4251">
        <v>0</v>
      </c>
      <c r="Q4251" t="s">
        <v>9448</v>
      </c>
      <c r="R4251" t="s">
        <v>9449</v>
      </c>
      <c r="S4251" t="s">
        <v>4425</v>
      </c>
      <c r="T4251" t="s">
        <v>9450</v>
      </c>
      <c r="U4251" t="s">
        <v>9451</v>
      </c>
      <c r="V4251" t="s">
        <v>9452</v>
      </c>
      <c r="W4251" t="s">
        <v>3085</v>
      </c>
      <c r="X4251" t="str">
        <f t="shared" si="66"/>
        <v>Inversión</v>
      </c>
      <c r="Y4251" t="s">
        <v>4484</v>
      </c>
    </row>
    <row r="4252" spans="1:25">
      <c r="A4252" t="s">
        <v>8224</v>
      </c>
      <c r="B4252" t="s">
        <v>9415</v>
      </c>
      <c r="C4252" t="s">
        <v>9453</v>
      </c>
      <c r="D4252" t="s">
        <v>3076</v>
      </c>
      <c r="E4252" t="s">
        <v>3331</v>
      </c>
      <c r="F4252" t="s">
        <v>4481</v>
      </c>
      <c r="G4252" t="s">
        <v>4484</v>
      </c>
      <c r="H4252" t="s">
        <v>440</v>
      </c>
      <c r="I4252" t="s">
        <v>644</v>
      </c>
      <c r="J4252" t="s">
        <v>246</v>
      </c>
      <c r="K4252" t="s">
        <v>3079</v>
      </c>
      <c r="L4252" t="s">
        <v>247</v>
      </c>
      <c r="M4252">
        <v>117717006</v>
      </c>
      <c r="N4252">
        <v>-117717006</v>
      </c>
      <c r="O4252">
        <v>0</v>
      </c>
      <c r="P4252">
        <v>0</v>
      </c>
      <c r="Q4252" t="s">
        <v>9454</v>
      </c>
      <c r="R4252" t="s">
        <v>5650</v>
      </c>
      <c r="S4252" t="s">
        <v>3085</v>
      </c>
      <c r="T4252" t="s">
        <v>3085</v>
      </c>
      <c r="U4252" t="s">
        <v>3085</v>
      </c>
      <c r="V4252" t="s">
        <v>3085</v>
      </c>
      <c r="W4252" t="s">
        <v>3085</v>
      </c>
      <c r="X4252" t="str">
        <f t="shared" si="66"/>
        <v>Inversión</v>
      </c>
      <c r="Y4252" t="s">
        <v>4484</v>
      </c>
    </row>
    <row r="4253" spans="1:25">
      <c r="A4253" t="s">
        <v>6168</v>
      </c>
      <c r="B4253" t="s">
        <v>9415</v>
      </c>
      <c r="C4253" t="s">
        <v>9455</v>
      </c>
      <c r="D4253" t="s">
        <v>3076</v>
      </c>
      <c r="E4253" t="s">
        <v>3077</v>
      </c>
      <c r="F4253" t="s">
        <v>4481</v>
      </c>
      <c r="G4253" t="s">
        <v>4484</v>
      </c>
      <c r="H4253" t="s">
        <v>434</v>
      </c>
      <c r="I4253" t="s">
        <v>645</v>
      </c>
      <c r="J4253" t="s">
        <v>246</v>
      </c>
      <c r="K4253" t="s">
        <v>3079</v>
      </c>
      <c r="L4253" t="s">
        <v>247</v>
      </c>
      <c r="M4253">
        <v>92997806</v>
      </c>
      <c r="N4253">
        <v>-7327100</v>
      </c>
      <c r="O4253">
        <v>85670706</v>
      </c>
      <c r="P4253">
        <v>0</v>
      </c>
      <c r="Q4253" t="s">
        <v>9456</v>
      </c>
      <c r="R4253" t="s">
        <v>4403</v>
      </c>
      <c r="S4253" t="s">
        <v>8454</v>
      </c>
      <c r="T4253" t="s">
        <v>9457</v>
      </c>
      <c r="U4253" t="s">
        <v>9458</v>
      </c>
      <c r="V4253" t="s">
        <v>9459</v>
      </c>
      <c r="W4253" t="s">
        <v>3085</v>
      </c>
      <c r="X4253" t="str">
        <f t="shared" si="66"/>
        <v>Inversión</v>
      </c>
      <c r="Y4253" t="s">
        <v>4484</v>
      </c>
    </row>
    <row r="4254" spans="1:25">
      <c r="A4254" t="s">
        <v>6652</v>
      </c>
      <c r="B4254" t="s">
        <v>3543</v>
      </c>
      <c r="C4254" t="s">
        <v>9460</v>
      </c>
      <c r="D4254" t="s">
        <v>3076</v>
      </c>
      <c r="E4254" t="s">
        <v>3077</v>
      </c>
      <c r="F4254" t="s">
        <v>4481</v>
      </c>
      <c r="G4254" t="s">
        <v>4484</v>
      </c>
      <c r="H4254" t="s">
        <v>440</v>
      </c>
      <c r="I4254" t="s">
        <v>644</v>
      </c>
      <c r="J4254" t="s">
        <v>246</v>
      </c>
      <c r="K4254" t="s">
        <v>3079</v>
      </c>
      <c r="L4254" t="s">
        <v>247</v>
      </c>
      <c r="M4254">
        <v>15000000</v>
      </c>
      <c r="N4254">
        <v>34000000</v>
      </c>
      <c r="O4254">
        <v>49000000</v>
      </c>
      <c r="P4254">
        <v>25457069</v>
      </c>
      <c r="Q4254" t="s">
        <v>9461</v>
      </c>
      <c r="R4254" t="s">
        <v>6675</v>
      </c>
      <c r="S4254" t="s">
        <v>9462</v>
      </c>
      <c r="T4254" t="s">
        <v>9463</v>
      </c>
      <c r="U4254" t="s">
        <v>9464</v>
      </c>
      <c r="V4254" t="s">
        <v>9465</v>
      </c>
      <c r="W4254" t="s">
        <v>3085</v>
      </c>
      <c r="X4254" t="str">
        <f t="shared" si="66"/>
        <v>Inversión</v>
      </c>
      <c r="Y4254" t="s">
        <v>4484</v>
      </c>
    </row>
    <row r="4255" spans="1:25">
      <c r="A4255" t="s">
        <v>3480</v>
      </c>
      <c r="B4255" t="s">
        <v>3543</v>
      </c>
      <c r="C4255" t="s">
        <v>9466</v>
      </c>
      <c r="D4255" t="s">
        <v>3076</v>
      </c>
      <c r="E4255" t="s">
        <v>3077</v>
      </c>
      <c r="F4255" t="s">
        <v>8912</v>
      </c>
      <c r="G4255" t="s">
        <v>8913</v>
      </c>
      <c r="H4255" t="s">
        <v>542</v>
      </c>
      <c r="I4255" t="s">
        <v>647</v>
      </c>
      <c r="J4255" t="s">
        <v>246</v>
      </c>
      <c r="K4255" t="s">
        <v>3079</v>
      </c>
      <c r="L4255" t="s">
        <v>247</v>
      </c>
      <c r="M4255">
        <v>25936730</v>
      </c>
      <c r="N4255">
        <v>0</v>
      </c>
      <c r="O4255">
        <v>25936730</v>
      </c>
      <c r="P4255">
        <v>1</v>
      </c>
      <c r="Q4255" t="s">
        <v>9467</v>
      </c>
      <c r="R4255" t="s">
        <v>5616</v>
      </c>
      <c r="S4255" t="s">
        <v>4050</v>
      </c>
      <c r="T4255" t="s">
        <v>9468</v>
      </c>
      <c r="U4255" t="s">
        <v>9469</v>
      </c>
      <c r="V4255" t="s">
        <v>9470</v>
      </c>
      <c r="W4255" t="s">
        <v>3085</v>
      </c>
      <c r="X4255" t="str">
        <f t="shared" si="66"/>
        <v>Inversión</v>
      </c>
      <c r="Y4255" t="s">
        <v>8913</v>
      </c>
    </row>
    <row r="4256" spans="1:25">
      <c r="A4256" t="s">
        <v>3823</v>
      </c>
      <c r="B4256" t="s">
        <v>3543</v>
      </c>
      <c r="C4256" t="s">
        <v>9471</v>
      </c>
      <c r="D4256" t="s">
        <v>3076</v>
      </c>
      <c r="E4256" t="s">
        <v>3077</v>
      </c>
      <c r="F4256" t="s">
        <v>8912</v>
      </c>
      <c r="G4256" t="s">
        <v>8913</v>
      </c>
      <c r="H4256" t="s">
        <v>522</v>
      </c>
      <c r="I4256" t="s">
        <v>646</v>
      </c>
      <c r="J4256" t="s">
        <v>246</v>
      </c>
      <c r="K4256" t="s">
        <v>3079</v>
      </c>
      <c r="L4256" t="s">
        <v>247</v>
      </c>
      <c r="M4256">
        <v>23343057</v>
      </c>
      <c r="N4256">
        <v>3544686</v>
      </c>
      <c r="O4256">
        <v>26887743</v>
      </c>
      <c r="P4256">
        <v>0</v>
      </c>
      <c r="Q4256" t="s">
        <v>9472</v>
      </c>
      <c r="R4256" t="s">
        <v>3209</v>
      </c>
      <c r="S4256" t="s">
        <v>3695</v>
      </c>
      <c r="T4256" t="s">
        <v>9473</v>
      </c>
      <c r="U4256" t="s">
        <v>9474</v>
      </c>
      <c r="V4256" t="s">
        <v>9475</v>
      </c>
      <c r="W4256" t="s">
        <v>3085</v>
      </c>
      <c r="X4256" t="str">
        <f t="shared" si="66"/>
        <v>Inversión</v>
      </c>
      <c r="Y4256" t="s">
        <v>8913</v>
      </c>
    </row>
    <row r="4257" spans="1:25">
      <c r="A4257" t="s">
        <v>5640</v>
      </c>
      <c r="B4257" t="s">
        <v>3543</v>
      </c>
      <c r="C4257" t="s">
        <v>9476</v>
      </c>
      <c r="D4257" t="s">
        <v>3076</v>
      </c>
      <c r="E4257" t="s">
        <v>3077</v>
      </c>
      <c r="F4257" t="s">
        <v>8912</v>
      </c>
      <c r="G4257" t="s">
        <v>8913</v>
      </c>
      <c r="H4257" t="s">
        <v>522</v>
      </c>
      <c r="I4257" t="s">
        <v>646</v>
      </c>
      <c r="J4257" t="s">
        <v>246</v>
      </c>
      <c r="K4257" t="s">
        <v>3079</v>
      </c>
      <c r="L4257" t="s">
        <v>247</v>
      </c>
      <c r="M4257">
        <v>18333918</v>
      </c>
      <c r="N4257">
        <v>2784039</v>
      </c>
      <c r="O4257">
        <v>21117957</v>
      </c>
      <c r="P4257">
        <v>0</v>
      </c>
      <c r="Q4257" t="s">
        <v>9477</v>
      </c>
      <c r="R4257" t="s">
        <v>3440</v>
      </c>
      <c r="S4257" t="s">
        <v>9478</v>
      </c>
      <c r="T4257" t="s">
        <v>9479</v>
      </c>
      <c r="U4257" t="s">
        <v>9480</v>
      </c>
      <c r="V4257" t="s">
        <v>9481</v>
      </c>
      <c r="W4257" t="s">
        <v>3085</v>
      </c>
      <c r="X4257" t="str">
        <f t="shared" si="66"/>
        <v>Inversión</v>
      </c>
      <c r="Y4257" t="s">
        <v>8913</v>
      </c>
    </row>
    <row r="4258" spans="1:25">
      <c r="A4258" t="s">
        <v>5403</v>
      </c>
      <c r="B4258" t="s">
        <v>5058</v>
      </c>
      <c r="C4258" t="s">
        <v>9482</v>
      </c>
      <c r="D4258" t="s">
        <v>3076</v>
      </c>
      <c r="E4258" t="s">
        <v>3077</v>
      </c>
      <c r="F4258" t="s">
        <v>8912</v>
      </c>
      <c r="G4258" t="s">
        <v>8913</v>
      </c>
      <c r="H4258" t="s">
        <v>542</v>
      </c>
      <c r="I4258" t="s">
        <v>647</v>
      </c>
      <c r="J4258" t="s">
        <v>253</v>
      </c>
      <c r="K4258" t="s">
        <v>3115</v>
      </c>
      <c r="L4258" t="s">
        <v>247</v>
      </c>
      <c r="M4258">
        <v>83020048</v>
      </c>
      <c r="N4258">
        <v>-5719260</v>
      </c>
      <c r="O4258">
        <v>77300788</v>
      </c>
      <c r="P4258">
        <v>0</v>
      </c>
      <c r="Q4258" t="s">
        <v>9483</v>
      </c>
      <c r="R4258" t="s">
        <v>3506</v>
      </c>
      <c r="S4258" t="s">
        <v>9484</v>
      </c>
      <c r="T4258" t="s">
        <v>9485</v>
      </c>
      <c r="U4258" t="s">
        <v>9486</v>
      </c>
      <c r="V4258" t="s">
        <v>9487</v>
      </c>
      <c r="W4258" t="s">
        <v>9488</v>
      </c>
      <c r="X4258" t="str">
        <f t="shared" si="66"/>
        <v>Inversión</v>
      </c>
      <c r="Y4258" t="s">
        <v>8913</v>
      </c>
    </row>
    <row r="4259" spans="1:25">
      <c r="A4259" t="s">
        <v>3817</v>
      </c>
      <c r="B4259" t="s">
        <v>4788</v>
      </c>
      <c r="C4259" t="s">
        <v>9489</v>
      </c>
      <c r="D4259" t="s">
        <v>3076</v>
      </c>
      <c r="E4259" t="s">
        <v>3077</v>
      </c>
      <c r="F4259" t="s">
        <v>3234</v>
      </c>
      <c r="G4259" t="s">
        <v>3241</v>
      </c>
      <c r="H4259" t="s">
        <v>419</v>
      </c>
      <c r="I4259" t="s">
        <v>420</v>
      </c>
      <c r="J4259" t="s">
        <v>246</v>
      </c>
      <c r="K4259" t="s">
        <v>3079</v>
      </c>
      <c r="L4259" t="s">
        <v>247</v>
      </c>
      <c r="M4259">
        <v>114149824</v>
      </c>
      <c r="N4259">
        <v>-2497027</v>
      </c>
      <c r="O4259">
        <v>111652797</v>
      </c>
      <c r="P4259">
        <v>0</v>
      </c>
      <c r="Q4259" t="s">
        <v>9490</v>
      </c>
      <c r="R4259" t="s">
        <v>3970</v>
      </c>
      <c r="S4259" t="s">
        <v>7681</v>
      </c>
      <c r="T4259" t="s">
        <v>9491</v>
      </c>
      <c r="U4259" t="s">
        <v>9492</v>
      </c>
      <c r="V4259" t="s">
        <v>9493</v>
      </c>
      <c r="W4259" t="s">
        <v>3085</v>
      </c>
      <c r="X4259" t="str">
        <f t="shared" si="66"/>
        <v>Funcionamiento</v>
      </c>
      <c r="Y4259" t="s">
        <v>3241</v>
      </c>
    </row>
    <row r="4260" spans="1:25">
      <c r="A4260" t="s">
        <v>8853</v>
      </c>
      <c r="B4260" t="s">
        <v>4788</v>
      </c>
      <c r="C4260" t="s">
        <v>9494</v>
      </c>
      <c r="D4260" t="s">
        <v>3076</v>
      </c>
      <c r="E4260" t="s">
        <v>3331</v>
      </c>
      <c r="F4260" t="s">
        <v>3234</v>
      </c>
      <c r="G4260" t="s">
        <v>3241</v>
      </c>
      <c r="H4260" t="s">
        <v>428</v>
      </c>
      <c r="I4260" t="s">
        <v>669</v>
      </c>
      <c r="J4260" t="s">
        <v>246</v>
      </c>
      <c r="K4260" t="s">
        <v>3079</v>
      </c>
      <c r="L4260" t="s">
        <v>247</v>
      </c>
      <c r="M4260">
        <v>23793230</v>
      </c>
      <c r="N4260">
        <v>-23793230</v>
      </c>
      <c r="O4260">
        <v>0</v>
      </c>
      <c r="P4260">
        <v>0</v>
      </c>
      <c r="Q4260" t="s">
        <v>9495</v>
      </c>
      <c r="R4260" t="s">
        <v>3394</v>
      </c>
      <c r="S4260" t="s">
        <v>3085</v>
      </c>
      <c r="T4260" t="s">
        <v>3085</v>
      </c>
      <c r="U4260" t="s">
        <v>3085</v>
      </c>
      <c r="V4260" t="s">
        <v>3085</v>
      </c>
      <c r="W4260" t="s">
        <v>3085</v>
      </c>
      <c r="X4260" t="str">
        <f t="shared" si="66"/>
        <v>Inversión</v>
      </c>
      <c r="Y4260" t="s">
        <v>3241</v>
      </c>
    </row>
    <row r="4261" spans="1:25">
      <c r="A4261" t="s">
        <v>8853</v>
      </c>
      <c r="B4261" t="s">
        <v>4788</v>
      </c>
      <c r="C4261" t="s">
        <v>9494</v>
      </c>
      <c r="D4261" t="s">
        <v>3076</v>
      </c>
      <c r="E4261" t="s">
        <v>3331</v>
      </c>
      <c r="F4261" t="s">
        <v>3234</v>
      </c>
      <c r="G4261" t="s">
        <v>3241</v>
      </c>
      <c r="H4261" t="s">
        <v>425</v>
      </c>
      <c r="I4261" t="s">
        <v>668</v>
      </c>
      <c r="J4261" t="s">
        <v>246</v>
      </c>
      <c r="K4261" t="s">
        <v>3079</v>
      </c>
      <c r="L4261" t="s">
        <v>247</v>
      </c>
      <c r="M4261">
        <v>23793230</v>
      </c>
      <c r="N4261">
        <v>-23793230</v>
      </c>
      <c r="O4261">
        <v>0</v>
      </c>
      <c r="P4261">
        <v>0</v>
      </c>
      <c r="Q4261" t="s">
        <v>9495</v>
      </c>
      <c r="R4261" t="s">
        <v>3394</v>
      </c>
      <c r="S4261" t="s">
        <v>3085</v>
      </c>
      <c r="T4261" t="s">
        <v>3085</v>
      </c>
      <c r="U4261" t="s">
        <v>3085</v>
      </c>
      <c r="V4261" t="s">
        <v>3085</v>
      </c>
      <c r="W4261" t="s">
        <v>3085</v>
      </c>
      <c r="X4261" t="str">
        <f t="shared" si="66"/>
        <v>Inversión</v>
      </c>
      <c r="Y4261" t="s">
        <v>3241</v>
      </c>
    </row>
    <row r="4262" spans="1:25">
      <c r="A4262" t="s">
        <v>8853</v>
      </c>
      <c r="B4262" t="s">
        <v>4788</v>
      </c>
      <c r="C4262" t="s">
        <v>9494</v>
      </c>
      <c r="D4262" t="s">
        <v>3076</v>
      </c>
      <c r="E4262" t="s">
        <v>3331</v>
      </c>
      <c r="F4262" t="s">
        <v>3234</v>
      </c>
      <c r="G4262" t="s">
        <v>3241</v>
      </c>
      <c r="H4262" t="s">
        <v>670</v>
      </c>
      <c r="I4262" t="s">
        <v>672</v>
      </c>
      <c r="J4262" t="s">
        <v>246</v>
      </c>
      <c r="K4262" t="s">
        <v>3079</v>
      </c>
      <c r="L4262" t="s">
        <v>247</v>
      </c>
      <c r="M4262">
        <v>23792230</v>
      </c>
      <c r="N4262">
        <v>-23792230</v>
      </c>
      <c r="O4262">
        <v>0</v>
      </c>
      <c r="P4262">
        <v>0</v>
      </c>
      <c r="Q4262" t="s">
        <v>9495</v>
      </c>
      <c r="R4262" t="s">
        <v>3394</v>
      </c>
      <c r="S4262" t="s">
        <v>3085</v>
      </c>
      <c r="T4262" t="s">
        <v>3085</v>
      </c>
      <c r="U4262" t="s">
        <v>3085</v>
      </c>
      <c r="V4262" t="s">
        <v>3085</v>
      </c>
      <c r="W4262" t="s">
        <v>3085</v>
      </c>
      <c r="X4262" t="str">
        <f t="shared" si="66"/>
        <v>Inversión</v>
      </c>
      <c r="Y4262" t="s">
        <v>3241</v>
      </c>
    </row>
    <row r="4263" spans="1:25">
      <c r="A4263" t="s">
        <v>6631</v>
      </c>
      <c r="B4263" t="s">
        <v>4788</v>
      </c>
      <c r="C4263" t="s">
        <v>9496</v>
      </c>
      <c r="D4263" t="s">
        <v>3076</v>
      </c>
      <c r="E4263" t="s">
        <v>3077</v>
      </c>
      <c r="F4263" t="s">
        <v>3234</v>
      </c>
      <c r="G4263" t="s">
        <v>3241</v>
      </c>
      <c r="H4263" t="s">
        <v>374</v>
      </c>
      <c r="I4263" t="s">
        <v>375</v>
      </c>
      <c r="J4263" t="s">
        <v>246</v>
      </c>
      <c r="K4263" t="s">
        <v>3079</v>
      </c>
      <c r="L4263" t="s">
        <v>247</v>
      </c>
      <c r="M4263">
        <v>214085760</v>
      </c>
      <c r="N4263">
        <v>12178238</v>
      </c>
      <c r="O4263">
        <v>226263998</v>
      </c>
      <c r="P4263">
        <v>0</v>
      </c>
      <c r="Q4263" t="s">
        <v>9497</v>
      </c>
      <c r="R4263" t="s">
        <v>3386</v>
      </c>
      <c r="S4263" t="s">
        <v>9498</v>
      </c>
      <c r="T4263" t="s">
        <v>9499</v>
      </c>
      <c r="U4263" t="s">
        <v>9500</v>
      </c>
      <c r="V4263" t="s">
        <v>9501</v>
      </c>
      <c r="W4263" t="s">
        <v>3085</v>
      </c>
      <c r="X4263" t="str">
        <f t="shared" si="66"/>
        <v>Funcionamiento</v>
      </c>
      <c r="Y4263" t="s">
        <v>3241</v>
      </c>
    </row>
    <row r="4264" spans="1:25">
      <c r="A4264" t="s">
        <v>6631</v>
      </c>
      <c r="B4264" t="s">
        <v>4788</v>
      </c>
      <c r="C4264" t="s">
        <v>9496</v>
      </c>
      <c r="D4264" t="s">
        <v>3076</v>
      </c>
      <c r="E4264" t="s">
        <v>3077</v>
      </c>
      <c r="F4264" t="s">
        <v>3234</v>
      </c>
      <c r="G4264" t="s">
        <v>3241</v>
      </c>
      <c r="H4264" t="s">
        <v>374</v>
      </c>
      <c r="I4264" t="s">
        <v>375</v>
      </c>
      <c r="J4264" t="s">
        <v>253</v>
      </c>
      <c r="K4264" t="s">
        <v>3115</v>
      </c>
      <c r="L4264" t="s">
        <v>247</v>
      </c>
      <c r="M4264">
        <v>137771808</v>
      </c>
      <c r="N4264">
        <v>527764</v>
      </c>
      <c r="O4264">
        <v>138299572</v>
      </c>
      <c r="P4264">
        <v>0</v>
      </c>
      <c r="Q4264" t="s">
        <v>9497</v>
      </c>
      <c r="R4264" t="s">
        <v>3386</v>
      </c>
      <c r="S4264" t="s">
        <v>9498</v>
      </c>
      <c r="T4264" t="s">
        <v>9499</v>
      </c>
      <c r="U4264" t="s">
        <v>9500</v>
      </c>
      <c r="V4264" t="s">
        <v>9501</v>
      </c>
      <c r="W4264" t="s">
        <v>3085</v>
      </c>
      <c r="X4264" t="str">
        <f t="shared" si="66"/>
        <v>Funcionamiento</v>
      </c>
      <c r="Y4264" t="s">
        <v>3241</v>
      </c>
    </row>
    <row r="4265" spans="1:25">
      <c r="A4265" t="s">
        <v>3835</v>
      </c>
      <c r="B4265" t="s">
        <v>4788</v>
      </c>
      <c r="C4265" t="s">
        <v>9502</v>
      </c>
      <c r="D4265" t="s">
        <v>3076</v>
      </c>
      <c r="E4265" t="s">
        <v>3077</v>
      </c>
      <c r="F4265" t="s">
        <v>3234</v>
      </c>
      <c r="G4265" t="s">
        <v>3241</v>
      </c>
      <c r="H4265" t="s">
        <v>428</v>
      </c>
      <c r="I4265" t="s">
        <v>669</v>
      </c>
      <c r="J4265" t="s">
        <v>246</v>
      </c>
      <c r="K4265" t="s">
        <v>3079</v>
      </c>
      <c r="L4265" t="s">
        <v>247</v>
      </c>
      <c r="M4265">
        <v>39239002</v>
      </c>
      <c r="N4265">
        <v>6513233.3300000001</v>
      </c>
      <c r="O4265">
        <v>45752235.329999998</v>
      </c>
      <c r="P4265">
        <v>0</v>
      </c>
      <c r="Q4265" t="s">
        <v>9503</v>
      </c>
      <c r="R4265" t="s">
        <v>9504</v>
      </c>
      <c r="S4265" t="s">
        <v>3994</v>
      </c>
      <c r="T4265" t="s">
        <v>6923</v>
      </c>
      <c r="U4265" t="s">
        <v>9505</v>
      </c>
      <c r="V4265" t="s">
        <v>9506</v>
      </c>
      <c r="W4265" t="s">
        <v>9507</v>
      </c>
      <c r="X4265" t="str">
        <f t="shared" si="66"/>
        <v>Inversión</v>
      </c>
      <c r="Y4265" t="s">
        <v>3241</v>
      </c>
    </row>
    <row r="4266" spans="1:25">
      <c r="A4266" t="s">
        <v>3835</v>
      </c>
      <c r="B4266" t="s">
        <v>4788</v>
      </c>
      <c r="C4266" t="s">
        <v>9502</v>
      </c>
      <c r="D4266" t="s">
        <v>3076</v>
      </c>
      <c r="E4266" t="s">
        <v>3077</v>
      </c>
      <c r="F4266" t="s">
        <v>3234</v>
      </c>
      <c r="G4266" t="s">
        <v>3241</v>
      </c>
      <c r="H4266" t="s">
        <v>670</v>
      </c>
      <c r="I4266" t="s">
        <v>672</v>
      </c>
      <c r="J4266" t="s">
        <v>246</v>
      </c>
      <c r="K4266" t="s">
        <v>3079</v>
      </c>
      <c r="L4266" t="s">
        <v>247</v>
      </c>
      <c r="M4266">
        <v>39239002</v>
      </c>
      <c r="N4266">
        <v>16872231.34</v>
      </c>
      <c r="O4266">
        <v>56111233.340000004</v>
      </c>
      <c r="P4266">
        <v>0</v>
      </c>
      <c r="Q4266" t="s">
        <v>9503</v>
      </c>
      <c r="R4266" t="s">
        <v>9504</v>
      </c>
      <c r="S4266" t="s">
        <v>3994</v>
      </c>
      <c r="T4266" t="s">
        <v>6923</v>
      </c>
      <c r="U4266" t="s">
        <v>9505</v>
      </c>
      <c r="V4266" t="s">
        <v>9506</v>
      </c>
      <c r="W4266" t="s">
        <v>9507</v>
      </c>
      <c r="X4266" t="str">
        <f t="shared" si="66"/>
        <v>Inversión</v>
      </c>
      <c r="Y4266" t="s">
        <v>3241</v>
      </c>
    </row>
    <row r="4267" spans="1:25">
      <c r="A4267" t="s">
        <v>3835</v>
      </c>
      <c r="B4267" t="s">
        <v>4788</v>
      </c>
      <c r="C4267" t="s">
        <v>9502</v>
      </c>
      <c r="D4267" t="s">
        <v>3076</v>
      </c>
      <c r="E4267" t="s">
        <v>3077</v>
      </c>
      <c r="F4267" t="s">
        <v>3234</v>
      </c>
      <c r="G4267" t="s">
        <v>3241</v>
      </c>
      <c r="H4267" t="s">
        <v>425</v>
      </c>
      <c r="I4267" t="s">
        <v>668</v>
      </c>
      <c r="J4267" t="s">
        <v>246</v>
      </c>
      <c r="K4267" t="s">
        <v>3079</v>
      </c>
      <c r="L4267" t="s">
        <v>247</v>
      </c>
      <c r="M4267">
        <v>39239002</v>
      </c>
      <c r="N4267">
        <v>16872230.329999998</v>
      </c>
      <c r="O4267">
        <v>56111232.329999998</v>
      </c>
      <c r="P4267">
        <v>0</v>
      </c>
      <c r="Q4267" t="s">
        <v>9503</v>
      </c>
      <c r="R4267" t="s">
        <v>9504</v>
      </c>
      <c r="S4267" t="s">
        <v>3994</v>
      </c>
      <c r="T4267" t="s">
        <v>6923</v>
      </c>
      <c r="U4267" t="s">
        <v>9505</v>
      </c>
      <c r="V4267" t="s">
        <v>9506</v>
      </c>
      <c r="W4267" t="s">
        <v>9507</v>
      </c>
      <c r="X4267" t="str">
        <f t="shared" si="66"/>
        <v>Inversión</v>
      </c>
      <c r="Y4267" t="s">
        <v>3241</v>
      </c>
    </row>
    <row r="4268" spans="1:25">
      <c r="A4268" t="s">
        <v>4252</v>
      </c>
      <c r="B4268" t="s">
        <v>4788</v>
      </c>
      <c r="C4268" t="s">
        <v>9508</v>
      </c>
      <c r="D4268" t="s">
        <v>3076</v>
      </c>
      <c r="E4268" t="s">
        <v>3077</v>
      </c>
      <c r="F4268" t="s">
        <v>8904</v>
      </c>
      <c r="G4268" t="s">
        <v>8905</v>
      </c>
      <c r="H4268" t="s">
        <v>550</v>
      </c>
      <c r="I4268" t="s">
        <v>676</v>
      </c>
      <c r="J4268" t="s">
        <v>246</v>
      </c>
      <c r="K4268" t="s">
        <v>3079</v>
      </c>
      <c r="L4268" t="s">
        <v>247</v>
      </c>
      <c r="M4268">
        <v>33114736</v>
      </c>
      <c r="N4268">
        <v>9244530</v>
      </c>
      <c r="O4268">
        <v>42359266</v>
      </c>
      <c r="P4268">
        <v>0</v>
      </c>
      <c r="Q4268" t="s">
        <v>9509</v>
      </c>
      <c r="R4268" t="s">
        <v>7605</v>
      </c>
      <c r="S4268" t="s">
        <v>6843</v>
      </c>
      <c r="T4268" t="s">
        <v>9510</v>
      </c>
      <c r="U4268" t="s">
        <v>9511</v>
      </c>
      <c r="V4268" t="s">
        <v>9512</v>
      </c>
      <c r="W4268" t="s">
        <v>3085</v>
      </c>
      <c r="X4268" t="str">
        <f t="shared" si="66"/>
        <v>Inversión</v>
      </c>
      <c r="Y4268" t="s">
        <v>8905</v>
      </c>
    </row>
    <row r="4269" spans="1:25">
      <c r="A4269" t="s">
        <v>4403</v>
      </c>
      <c r="B4269" t="s">
        <v>4788</v>
      </c>
      <c r="C4269" t="s">
        <v>9513</v>
      </c>
      <c r="D4269" t="s">
        <v>3076</v>
      </c>
      <c r="E4269" t="s">
        <v>3077</v>
      </c>
      <c r="F4269" t="s">
        <v>8904</v>
      </c>
      <c r="G4269" t="s">
        <v>8905</v>
      </c>
      <c r="H4269" t="s">
        <v>550</v>
      </c>
      <c r="I4269" t="s">
        <v>676</v>
      </c>
      <c r="J4269" t="s">
        <v>246</v>
      </c>
      <c r="K4269" t="s">
        <v>3079</v>
      </c>
      <c r="L4269" t="s">
        <v>247</v>
      </c>
      <c r="M4269">
        <v>28530403</v>
      </c>
      <c r="N4269">
        <v>-1729115</v>
      </c>
      <c r="O4269">
        <v>26801288</v>
      </c>
      <c r="P4269">
        <v>0</v>
      </c>
      <c r="Q4269" t="s">
        <v>9514</v>
      </c>
      <c r="R4269" t="s">
        <v>3858</v>
      </c>
      <c r="S4269" t="s">
        <v>7916</v>
      </c>
      <c r="T4269" t="s">
        <v>9515</v>
      </c>
      <c r="U4269" t="s">
        <v>9516</v>
      </c>
      <c r="V4269" t="s">
        <v>9517</v>
      </c>
      <c r="W4269" t="s">
        <v>3085</v>
      </c>
      <c r="X4269" t="str">
        <f t="shared" si="66"/>
        <v>Inversión</v>
      </c>
      <c r="Y4269" t="s">
        <v>8905</v>
      </c>
    </row>
    <row r="4270" spans="1:25">
      <c r="A4270" t="s">
        <v>5650</v>
      </c>
      <c r="B4270" t="s">
        <v>4788</v>
      </c>
      <c r="C4270" t="s">
        <v>9518</v>
      </c>
      <c r="D4270" t="s">
        <v>3076</v>
      </c>
      <c r="E4270" t="s">
        <v>3077</v>
      </c>
      <c r="F4270" t="s">
        <v>8904</v>
      </c>
      <c r="G4270" t="s">
        <v>8905</v>
      </c>
      <c r="H4270" t="s">
        <v>550</v>
      </c>
      <c r="I4270" t="s">
        <v>676</v>
      </c>
      <c r="J4270" t="s">
        <v>253</v>
      </c>
      <c r="K4270" t="s">
        <v>3115</v>
      </c>
      <c r="L4270" t="s">
        <v>247</v>
      </c>
      <c r="M4270">
        <v>8000000</v>
      </c>
      <c r="N4270">
        <v>-144000</v>
      </c>
      <c r="O4270">
        <v>7856000</v>
      </c>
      <c r="P4270">
        <v>0</v>
      </c>
      <c r="Q4270" t="s">
        <v>9519</v>
      </c>
      <c r="R4270" t="s">
        <v>3735</v>
      </c>
      <c r="S4270" t="s">
        <v>9520</v>
      </c>
      <c r="T4270" t="s">
        <v>9521</v>
      </c>
      <c r="U4270" t="s">
        <v>9522</v>
      </c>
      <c r="V4270" t="s">
        <v>9523</v>
      </c>
      <c r="W4270" t="s">
        <v>3085</v>
      </c>
      <c r="X4270" t="str">
        <f t="shared" si="66"/>
        <v>Inversión</v>
      </c>
      <c r="Y4270" t="s">
        <v>8905</v>
      </c>
    </row>
    <row r="4271" spans="1:25">
      <c r="A4271" t="s">
        <v>9449</v>
      </c>
      <c r="B4271" t="s">
        <v>4788</v>
      </c>
      <c r="C4271" t="s">
        <v>9524</v>
      </c>
      <c r="D4271" t="s">
        <v>3076</v>
      </c>
      <c r="E4271" t="s">
        <v>3077</v>
      </c>
      <c r="F4271" t="s">
        <v>8904</v>
      </c>
      <c r="G4271" t="s">
        <v>8905</v>
      </c>
      <c r="H4271" t="s">
        <v>550</v>
      </c>
      <c r="I4271" t="s">
        <v>676</v>
      </c>
      <c r="J4271" t="s">
        <v>246</v>
      </c>
      <c r="K4271" t="s">
        <v>3079</v>
      </c>
      <c r="L4271" t="s">
        <v>247</v>
      </c>
      <c r="M4271">
        <v>20749384</v>
      </c>
      <c r="N4271">
        <v>6051904</v>
      </c>
      <c r="O4271">
        <v>26801288</v>
      </c>
      <c r="P4271">
        <v>0</v>
      </c>
      <c r="Q4271" t="s">
        <v>9525</v>
      </c>
      <c r="R4271" t="s">
        <v>6694</v>
      </c>
      <c r="S4271" t="s">
        <v>5762</v>
      </c>
      <c r="T4271" t="s">
        <v>9526</v>
      </c>
      <c r="U4271" t="s">
        <v>9527</v>
      </c>
      <c r="V4271" t="s">
        <v>9528</v>
      </c>
      <c r="W4271" t="s">
        <v>3085</v>
      </c>
      <c r="X4271" t="str">
        <f t="shared" si="66"/>
        <v>Inversión</v>
      </c>
      <c r="Y4271" t="s">
        <v>8905</v>
      </c>
    </row>
    <row r="4272" spans="1:25">
      <c r="A4272" t="s">
        <v>4064</v>
      </c>
      <c r="B4272" t="s">
        <v>4788</v>
      </c>
      <c r="C4272" t="s">
        <v>9529</v>
      </c>
      <c r="D4272" t="s">
        <v>3076</v>
      </c>
      <c r="E4272" t="s">
        <v>3077</v>
      </c>
      <c r="F4272" t="s">
        <v>8904</v>
      </c>
      <c r="G4272" t="s">
        <v>8905</v>
      </c>
      <c r="H4272" t="s">
        <v>550</v>
      </c>
      <c r="I4272" t="s">
        <v>676</v>
      </c>
      <c r="J4272" t="s">
        <v>246</v>
      </c>
      <c r="K4272" t="s">
        <v>3079</v>
      </c>
      <c r="L4272" t="s">
        <v>247</v>
      </c>
      <c r="M4272">
        <v>20749384</v>
      </c>
      <c r="N4272">
        <v>5706081</v>
      </c>
      <c r="O4272">
        <v>26455465</v>
      </c>
      <c r="P4272">
        <v>0</v>
      </c>
      <c r="Q4272" t="s">
        <v>9530</v>
      </c>
      <c r="R4272" t="s">
        <v>5996</v>
      </c>
      <c r="S4272" t="s">
        <v>9531</v>
      </c>
      <c r="T4272" t="s">
        <v>3860</v>
      </c>
      <c r="U4272" t="s">
        <v>9532</v>
      </c>
      <c r="V4272" t="s">
        <v>9533</v>
      </c>
      <c r="W4272" t="s">
        <v>3085</v>
      </c>
      <c r="X4272" t="str">
        <f t="shared" si="66"/>
        <v>Inversión</v>
      </c>
      <c r="Y4272" t="s">
        <v>8905</v>
      </c>
    </row>
    <row r="4273" spans="1:25">
      <c r="A4273" t="s">
        <v>8144</v>
      </c>
      <c r="B4273" t="s">
        <v>4788</v>
      </c>
      <c r="C4273" t="s">
        <v>9534</v>
      </c>
      <c r="D4273" t="s">
        <v>3076</v>
      </c>
      <c r="E4273" t="s">
        <v>3077</v>
      </c>
      <c r="F4273" t="s">
        <v>8904</v>
      </c>
      <c r="G4273" t="s">
        <v>8905</v>
      </c>
      <c r="H4273" t="s">
        <v>550</v>
      </c>
      <c r="I4273" t="s">
        <v>676</v>
      </c>
      <c r="J4273" t="s">
        <v>246</v>
      </c>
      <c r="K4273" t="s">
        <v>3079</v>
      </c>
      <c r="L4273" t="s">
        <v>247</v>
      </c>
      <c r="M4273">
        <v>33114736</v>
      </c>
      <c r="N4273">
        <v>9244530</v>
      </c>
      <c r="O4273">
        <v>42359266</v>
      </c>
      <c r="P4273">
        <v>0</v>
      </c>
      <c r="Q4273" t="s">
        <v>9535</v>
      </c>
      <c r="R4273" t="s">
        <v>6193</v>
      </c>
      <c r="S4273" t="s">
        <v>6396</v>
      </c>
      <c r="T4273" t="s">
        <v>9536</v>
      </c>
      <c r="U4273" t="s">
        <v>9537</v>
      </c>
      <c r="V4273" t="s">
        <v>9538</v>
      </c>
      <c r="W4273" t="s">
        <v>3085</v>
      </c>
      <c r="X4273" t="str">
        <f t="shared" si="66"/>
        <v>Inversión</v>
      </c>
      <c r="Y4273" t="s">
        <v>8905</v>
      </c>
    </row>
    <row r="4274" spans="1:25">
      <c r="A4274" t="s">
        <v>8165</v>
      </c>
      <c r="B4274" t="s">
        <v>3120</v>
      </c>
      <c r="C4274" t="s">
        <v>9539</v>
      </c>
      <c r="D4274" t="s">
        <v>3076</v>
      </c>
      <c r="E4274" t="s">
        <v>3077</v>
      </c>
      <c r="F4274" t="s">
        <v>8904</v>
      </c>
      <c r="G4274" t="s">
        <v>8905</v>
      </c>
      <c r="H4274" t="s">
        <v>550</v>
      </c>
      <c r="I4274" t="s">
        <v>676</v>
      </c>
      <c r="J4274" t="s">
        <v>253</v>
      </c>
      <c r="K4274" t="s">
        <v>3115</v>
      </c>
      <c r="L4274" t="s">
        <v>247</v>
      </c>
      <c r="M4274">
        <v>9200000</v>
      </c>
      <c r="N4274">
        <v>-6437934</v>
      </c>
      <c r="O4274">
        <v>2762066</v>
      </c>
      <c r="P4274">
        <v>0</v>
      </c>
      <c r="Q4274" t="s">
        <v>9540</v>
      </c>
      <c r="R4274" t="s">
        <v>6443</v>
      </c>
      <c r="S4274" t="s">
        <v>9541</v>
      </c>
      <c r="T4274" t="s">
        <v>9542</v>
      </c>
      <c r="U4274" t="s">
        <v>9543</v>
      </c>
      <c r="V4274" t="s">
        <v>9544</v>
      </c>
      <c r="W4274" t="s">
        <v>9545</v>
      </c>
      <c r="X4274" t="str">
        <f t="shared" si="66"/>
        <v>Inversión</v>
      </c>
      <c r="Y4274" t="s">
        <v>8905</v>
      </c>
    </row>
    <row r="4275" spans="1:25">
      <c r="A4275" t="s">
        <v>4097</v>
      </c>
      <c r="B4275" t="s">
        <v>3120</v>
      </c>
      <c r="C4275" t="s">
        <v>9546</v>
      </c>
      <c r="D4275" t="s">
        <v>3076</v>
      </c>
      <c r="E4275" t="s">
        <v>3077</v>
      </c>
      <c r="F4275" t="s">
        <v>8912</v>
      </c>
      <c r="G4275" t="s">
        <v>8913</v>
      </c>
      <c r="H4275" t="s">
        <v>542</v>
      </c>
      <c r="I4275" t="s">
        <v>647</v>
      </c>
      <c r="J4275" t="s">
        <v>253</v>
      </c>
      <c r="K4275" t="s">
        <v>3115</v>
      </c>
      <c r="L4275" t="s">
        <v>247</v>
      </c>
      <c r="M4275">
        <v>1498769</v>
      </c>
      <c r="N4275">
        <v>1</v>
      </c>
      <c r="O4275">
        <v>1498770</v>
      </c>
      <c r="P4275">
        <v>0</v>
      </c>
      <c r="Q4275" t="s">
        <v>9547</v>
      </c>
      <c r="R4275" t="s">
        <v>4579</v>
      </c>
      <c r="S4275" t="s">
        <v>9548</v>
      </c>
      <c r="T4275" t="s">
        <v>9549</v>
      </c>
      <c r="U4275" t="s">
        <v>9550</v>
      </c>
      <c r="V4275" t="s">
        <v>9551</v>
      </c>
      <c r="W4275" t="s">
        <v>3085</v>
      </c>
      <c r="X4275" t="str">
        <f t="shared" si="66"/>
        <v>Inversión</v>
      </c>
      <c r="Y4275" t="s">
        <v>8913</v>
      </c>
    </row>
    <row r="4276" spans="1:25">
      <c r="A4276" t="s">
        <v>5939</v>
      </c>
      <c r="B4276" t="s">
        <v>3120</v>
      </c>
      <c r="C4276" t="s">
        <v>9552</v>
      </c>
      <c r="D4276" t="s">
        <v>3076</v>
      </c>
      <c r="E4276" t="s">
        <v>3077</v>
      </c>
      <c r="F4276" t="s">
        <v>8912</v>
      </c>
      <c r="G4276" t="s">
        <v>8913</v>
      </c>
      <c r="H4276" t="s">
        <v>542</v>
      </c>
      <c r="I4276" t="s">
        <v>647</v>
      </c>
      <c r="J4276" t="s">
        <v>246</v>
      </c>
      <c r="K4276" t="s">
        <v>3079</v>
      </c>
      <c r="L4276" t="s">
        <v>247</v>
      </c>
      <c r="M4276">
        <v>1270494</v>
      </c>
      <c r="N4276">
        <v>-423498</v>
      </c>
      <c r="O4276">
        <v>846996</v>
      </c>
      <c r="P4276">
        <v>0</v>
      </c>
      <c r="Q4276" t="s">
        <v>9553</v>
      </c>
      <c r="R4276" t="s">
        <v>4050</v>
      </c>
      <c r="S4276" t="s">
        <v>9554</v>
      </c>
      <c r="T4276" t="s">
        <v>9555</v>
      </c>
      <c r="U4276" t="s">
        <v>9556</v>
      </c>
      <c r="V4276" t="s">
        <v>9557</v>
      </c>
      <c r="W4276" t="s">
        <v>9558</v>
      </c>
      <c r="X4276" t="str">
        <f t="shared" si="66"/>
        <v>Inversión</v>
      </c>
      <c r="Y4276" t="s">
        <v>8913</v>
      </c>
    </row>
    <row r="4277" spans="1:25">
      <c r="A4277" t="s">
        <v>6452</v>
      </c>
      <c r="B4277" t="s">
        <v>3120</v>
      </c>
      <c r="C4277" t="s">
        <v>9559</v>
      </c>
      <c r="D4277" t="s">
        <v>3076</v>
      </c>
      <c r="E4277" t="s">
        <v>3077</v>
      </c>
      <c r="F4277" t="s">
        <v>3149</v>
      </c>
      <c r="G4277" t="s">
        <v>3157</v>
      </c>
      <c r="H4277" t="s">
        <v>437</v>
      </c>
      <c r="I4277" t="s">
        <v>649</v>
      </c>
      <c r="J4277" t="s">
        <v>246</v>
      </c>
      <c r="K4277" t="s">
        <v>3150</v>
      </c>
      <c r="L4277" t="s">
        <v>247</v>
      </c>
      <c r="M4277">
        <v>0</v>
      </c>
      <c r="N4277">
        <v>20000000</v>
      </c>
      <c r="O4277">
        <v>20000000</v>
      </c>
      <c r="P4277">
        <v>210895</v>
      </c>
      <c r="Q4277" t="s">
        <v>9560</v>
      </c>
      <c r="R4277" t="s">
        <v>6460</v>
      </c>
      <c r="S4277" t="s">
        <v>9561</v>
      </c>
      <c r="T4277" t="s">
        <v>9562</v>
      </c>
      <c r="U4277" t="s">
        <v>9563</v>
      </c>
      <c r="V4277" t="s">
        <v>9564</v>
      </c>
      <c r="W4277" t="s">
        <v>9565</v>
      </c>
      <c r="X4277" t="str">
        <f t="shared" si="66"/>
        <v>Inversión</v>
      </c>
      <c r="Y4277" t="s">
        <v>3157</v>
      </c>
    </row>
    <row r="4278" spans="1:25">
      <c r="A4278" t="s">
        <v>6452</v>
      </c>
      <c r="B4278" t="s">
        <v>3120</v>
      </c>
      <c r="C4278" t="s">
        <v>9559</v>
      </c>
      <c r="D4278" t="s">
        <v>3076</v>
      </c>
      <c r="E4278" t="s">
        <v>3077</v>
      </c>
      <c r="F4278" t="s">
        <v>3149</v>
      </c>
      <c r="G4278" t="s">
        <v>3157</v>
      </c>
      <c r="H4278" t="s">
        <v>437</v>
      </c>
      <c r="I4278" t="s">
        <v>649</v>
      </c>
      <c r="J4278" t="s">
        <v>246</v>
      </c>
      <c r="K4278" t="s">
        <v>3079</v>
      </c>
      <c r="L4278" t="s">
        <v>247</v>
      </c>
      <c r="M4278">
        <v>30000000</v>
      </c>
      <c r="N4278">
        <v>20000000</v>
      </c>
      <c r="O4278">
        <v>50000000</v>
      </c>
      <c r="P4278">
        <v>366955</v>
      </c>
      <c r="Q4278" t="s">
        <v>9560</v>
      </c>
      <c r="R4278" t="s">
        <v>6460</v>
      </c>
      <c r="S4278" t="s">
        <v>9561</v>
      </c>
      <c r="T4278" t="s">
        <v>9562</v>
      </c>
      <c r="U4278" t="s">
        <v>9563</v>
      </c>
      <c r="V4278" t="s">
        <v>9564</v>
      </c>
      <c r="W4278" t="s">
        <v>9565</v>
      </c>
      <c r="X4278" t="str">
        <f t="shared" si="66"/>
        <v>Inversión</v>
      </c>
      <c r="Y4278" t="s">
        <v>3157</v>
      </c>
    </row>
    <row r="4279" spans="1:25">
      <c r="A4279" t="s">
        <v>3676</v>
      </c>
      <c r="B4279" t="s">
        <v>3120</v>
      </c>
      <c r="C4279" t="s">
        <v>9566</v>
      </c>
      <c r="D4279" t="s">
        <v>3076</v>
      </c>
      <c r="E4279" t="s">
        <v>3077</v>
      </c>
      <c r="F4279" t="s">
        <v>3234</v>
      </c>
      <c r="G4279" t="s">
        <v>3241</v>
      </c>
      <c r="H4279" t="s">
        <v>443</v>
      </c>
      <c r="I4279" t="s">
        <v>666</v>
      </c>
      <c r="J4279" t="s">
        <v>246</v>
      </c>
      <c r="K4279" t="s">
        <v>3079</v>
      </c>
      <c r="L4279" t="s">
        <v>247</v>
      </c>
      <c r="M4279">
        <v>20749384</v>
      </c>
      <c r="N4279">
        <v>7435196</v>
      </c>
      <c r="O4279">
        <v>28184580</v>
      </c>
      <c r="P4279">
        <v>0</v>
      </c>
      <c r="Q4279" t="s">
        <v>9567</v>
      </c>
      <c r="R4279" t="s">
        <v>5696</v>
      </c>
      <c r="S4279" t="s">
        <v>9568</v>
      </c>
      <c r="T4279" t="s">
        <v>9569</v>
      </c>
      <c r="U4279" t="s">
        <v>9570</v>
      </c>
      <c r="V4279" t="s">
        <v>9571</v>
      </c>
      <c r="W4279" t="s">
        <v>3085</v>
      </c>
      <c r="X4279" t="str">
        <f t="shared" si="66"/>
        <v>Inversión</v>
      </c>
      <c r="Y4279" t="s">
        <v>3241</v>
      </c>
    </row>
    <row r="4280" spans="1:25">
      <c r="A4280" t="s">
        <v>3999</v>
      </c>
      <c r="B4280" t="s">
        <v>3120</v>
      </c>
      <c r="C4280" t="s">
        <v>9572</v>
      </c>
      <c r="D4280" t="s">
        <v>3076</v>
      </c>
      <c r="E4280" t="s">
        <v>3077</v>
      </c>
      <c r="F4280" t="s">
        <v>3234</v>
      </c>
      <c r="G4280" t="s">
        <v>3241</v>
      </c>
      <c r="H4280" t="s">
        <v>443</v>
      </c>
      <c r="I4280" t="s">
        <v>666</v>
      </c>
      <c r="J4280" t="s">
        <v>246</v>
      </c>
      <c r="K4280" t="s">
        <v>3079</v>
      </c>
      <c r="L4280" t="s">
        <v>247</v>
      </c>
      <c r="M4280">
        <v>20749384</v>
      </c>
      <c r="N4280">
        <v>8040386</v>
      </c>
      <c r="O4280">
        <v>28789770</v>
      </c>
      <c r="P4280">
        <v>0</v>
      </c>
      <c r="Q4280" t="s">
        <v>9573</v>
      </c>
      <c r="R4280" t="s">
        <v>5702</v>
      </c>
      <c r="S4280" t="s">
        <v>4409</v>
      </c>
      <c r="T4280" t="s">
        <v>9574</v>
      </c>
      <c r="U4280" t="s">
        <v>9575</v>
      </c>
      <c r="V4280" t="s">
        <v>9576</v>
      </c>
      <c r="W4280" t="s">
        <v>3085</v>
      </c>
      <c r="X4280" t="str">
        <f t="shared" si="66"/>
        <v>Inversión</v>
      </c>
      <c r="Y4280" t="s">
        <v>3241</v>
      </c>
    </row>
    <row r="4281" spans="1:25">
      <c r="A4281" t="s">
        <v>3858</v>
      </c>
      <c r="B4281" t="s">
        <v>3120</v>
      </c>
      <c r="C4281" t="s">
        <v>9577</v>
      </c>
      <c r="D4281" t="s">
        <v>3076</v>
      </c>
      <c r="E4281" t="s">
        <v>3331</v>
      </c>
      <c r="F4281" t="s">
        <v>3234</v>
      </c>
      <c r="G4281" t="s">
        <v>3241</v>
      </c>
      <c r="H4281" t="s">
        <v>419</v>
      </c>
      <c r="I4281" t="s">
        <v>420</v>
      </c>
      <c r="J4281" t="s">
        <v>253</v>
      </c>
      <c r="K4281" t="s">
        <v>3115</v>
      </c>
      <c r="L4281" t="s">
        <v>247</v>
      </c>
      <c r="M4281">
        <v>58695945</v>
      </c>
      <c r="N4281">
        <v>-58695945</v>
      </c>
      <c r="O4281">
        <v>0</v>
      </c>
      <c r="P4281">
        <v>0</v>
      </c>
      <c r="Q4281" t="s">
        <v>9578</v>
      </c>
      <c r="R4281" t="s">
        <v>9579</v>
      </c>
      <c r="S4281" t="s">
        <v>3085</v>
      </c>
      <c r="T4281" t="s">
        <v>3085</v>
      </c>
      <c r="U4281" t="s">
        <v>3085</v>
      </c>
      <c r="V4281" t="s">
        <v>3085</v>
      </c>
      <c r="W4281" t="s">
        <v>3085</v>
      </c>
      <c r="X4281" t="str">
        <f t="shared" si="66"/>
        <v>Funcionamiento</v>
      </c>
      <c r="Y4281" t="s">
        <v>3241</v>
      </c>
    </row>
    <row r="4282" spans="1:25">
      <c r="A4282" t="s">
        <v>3729</v>
      </c>
      <c r="B4282" t="s">
        <v>3120</v>
      </c>
      <c r="C4282" t="s">
        <v>9580</v>
      </c>
      <c r="D4282" t="s">
        <v>3076</v>
      </c>
      <c r="E4282" t="s">
        <v>3077</v>
      </c>
      <c r="F4282" t="s">
        <v>3234</v>
      </c>
      <c r="G4282" t="s">
        <v>3241</v>
      </c>
      <c r="H4282" t="s">
        <v>419</v>
      </c>
      <c r="I4282" t="s">
        <v>420</v>
      </c>
      <c r="J4282" t="s">
        <v>253</v>
      </c>
      <c r="K4282" t="s">
        <v>3115</v>
      </c>
      <c r="L4282" t="s">
        <v>247</v>
      </c>
      <c r="M4282">
        <v>31854060</v>
      </c>
      <c r="N4282">
        <v>-31854060</v>
      </c>
      <c r="O4282">
        <v>0</v>
      </c>
      <c r="P4282">
        <v>0</v>
      </c>
      <c r="Q4282" t="s">
        <v>9581</v>
      </c>
      <c r="R4282" t="s">
        <v>8710</v>
      </c>
      <c r="S4282" t="s">
        <v>9582</v>
      </c>
      <c r="T4282" t="s">
        <v>9583</v>
      </c>
      <c r="U4282" t="s">
        <v>9584</v>
      </c>
      <c r="V4282" t="s">
        <v>9585</v>
      </c>
      <c r="W4282" t="s">
        <v>3085</v>
      </c>
      <c r="X4282" t="str">
        <f t="shared" si="66"/>
        <v>Funcionamiento</v>
      </c>
      <c r="Y4282" t="s">
        <v>3241</v>
      </c>
    </row>
    <row r="4283" spans="1:25">
      <c r="A4283" t="s">
        <v>3729</v>
      </c>
      <c r="B4283" t="s">
        <v>3120</v>
      </c>
      <c r="C4283" t="s">
        <v>9580</v>
      </c>
      <c r="D4283" t="s">
        <v>3076</v>
      </c>
      <c r="E4283" t="s">
        <v>3077</v>
      </c>
      <c r="F4283" t="s">
        <v>3234</v>
      </c>
      <c r="G4283" t="s">
        <v>3241</v>
      </c>
      <c r="H4283" t="s">
        <v>419</v>
      </c>
      <c r="I4283" t="s">
        <v>420</v>
      </c>
      <c r="J4283" t="s">
        <v>246</v>
      </c>
      <c r="K4283" t="s">
        <v>3079</v>
      </c>
      <c r="L4283" t="s">
        <v>247</v>
      </c>
      <c r="M4283">
        <v>0</v>
      </c>
      <c r="N4283">
        <v>30134952</v>
      </c>
      <c r="O4283">
        <v>30134952</v>
      </c>
      <c r="P4283">
        <v>0</v>
      </c>
      <c r="Q4283" t="s">
        <v>9581</v>
      </c>
      <c r="R4283" t="s">
        <v>8710</v>
      </c>
      <c r="S4283" t="s">
        <v>9582</v>
      </c>
      <c r="T4283" t="s">
        <v>9583</v>
      </c>
      <c r="U4283" t="s">
        <v>9584</v>
      </c>
      <c r="V4283" t="s">
        <v>9585</v>
      </c>
      <c r="W4283" t="s">
        <v>3085</v>
      </c>
      <c r="X4283" t="str">
        <f t="shared" si="66"/>
        <v>Funcionamiento</v>
      </c>
      <c r="Y4283" t="s">
        <v>3241</v>
      </c>
    </row>
    <row r="4284" spans="1:25">
      <c r="A4284" t="s">
        <v>5447</v>
      </c>
      <c r="B4284" t="s">
        <v>3120</v>
      </c>
      <c r="C4284" t="s">
        <v>9586</v>
      </c>
      <c r="D4284" t="s">
        <v>3076</v>
      </c>
      <c r="E4284" t="s">
        <v>3077</v>
      </c>
      <c r="F4284" t="s">
        <v>3234</v>
      </c>
      <c r="G4284" t="s">
        <v>3241</v>
      </c>
      <c r="H4284" t="s">
        <v>419</v>
      </c>
      <c r="I4284" t="s">
        <v>420</v>
      </c>
      <c r="J4284" t="s">
        <v>246</v>
      </c>
      <c r="K4284" t="s">
        <v>3079</v>
      </c>
      <c r="L4284" t="s">
        <v>247</v>
      </c>
      <c r="M4284">
        <v>68132295</v>
      </c>
      <c r="N4284">
        <v>-3676981</v>
      </c>
      <c r="O4284">
        <v>64455314</v>
      </c>
      <c r="P4284">
        <v>0</v>
      </c>
      <c r="Q4284" t="s">
        <v>9587</v>
      </c>
      <c r="R4284" t="s">
        <v>7692</v>
      </c>
      <c r="S4284" t="s">
        <v>9588</v>
      </c>
      <c r="T4284" t="s">
        <v>9589</v>
      </c>
      <c r="U4284" t="s">
        <v>9590</v>
      </c>
      <c r="V4284" t="s">
        <v>9591</v>
      </c>
      <c r="W4284" t="s">
        <v>3085</v>
      </c>
      <c r="X4284" t="str">
        <f t="shared" si="66"/>
        <v>Funcionamiento</v>
      </c>
      <c r="Y4284" t="s">
        <v>3241</v>
      </c>
    </row>
    <row r="4285" spans="1:25">
      <c r="A4285" t="s">
        <v>4344</v>
      </c>
      <c r="B4285" t="s">
        <v>3120</v>
      </c>
      <c r="C4285" t="s">
        <v>9592</v>
      </c>
      <c r="D4285" t="s">
        <v>3076</v>
      </c>
      <c r="E4285" t="s">
        <v>3077</v>
      </c>
      <c r="F4285" t="s">
        <v>3234</v>
      </c>
      <c r="G4285" t="s">
        <v>3241</v>
      </c>
      <c r="H4285" t="s">
        <v>613</v>
      </c>
      <c r="I4285" t="s">
        <v>614</v>
      </c>
      <c r="J4285" t="s">
        <v>246</v>
      </c>
      <c r="K4285" t="s">
        <v>3079</v>
      </c>
      <c r="L4285" t="s">
        <v>247</v>
      </c>
      <c r="M4285">
        <v>27233567</v>
      </c>
      <c r="N4285">
        <v>-1383293</v>
      </c>
      <c r="O4285">
        <v>25850274</v>
      </c>
      <c r="P4285">
        <v>0</v>
      </c>
      <c r="Q4285" t="s">
        <v>9593</v>
      </c>
      <c r="R4285" t="s">
        <v>9594</v>
      </c>
      <c r="S4285" t="s">
        <v>6878</v>
      </c>
      <c r="T4285" t="s">
        <v>9595</v>
      </c>
      <c r="U4285" t="s">
        <v>9596</v>
      </c>
      <c r="V4285" t="s">
        <v>9597</v>
      </c>
      <c r="W4285" t="s">
        <v>3085</v>
      </c>
      <c r="X4285" t="str">
        <f t="shared" si="66"/>
        <v>Funcionamiento</v>
      </c>
      <c r="Y4285" t="s">
        <v>3241</v>
      </c>
    </row>
    <row r="4286" spans="1:25">
      <c r="A4286" t="s">
        <v>3802</v>
      </c>
      <c r="B4286" t="s">
        <v>3120</v>
      </c>
      <c r="C4286" t="s">
        <v>9598</v>
      </c>
      <c r="D4286" t="s">
        <v>3076</v>
      </c>
      <c r="E4286" t="s">
        <v>3077</v>
      </c>
      <c r="F4286" t="s">
        <v>3234</v>
      </c>
      <c r="G4286" t="s">
        <v>3241</v>
      </c>
      <c r="H4286" t="s">
        <v>613</v>
      </c>
      <c r="I4286" t="s">
        <v>614</v>
      </c>
      <c r="J4286" t="s">
        <v>246</v>
      </c>
      <c r="K4286" t="s">
        <v>3079</v>
      </c>
      <c r="L4286" t="s">
        <v>247</v>
      </c>
      <c r="M4286">
        <v>27233567</v>
      </c>
      <c r="N4286">
        <v>-864558</v>
      </c>
      <c r="O4286">
        <v>26369009</v>
      </c>
      <c r="P4286">
        <v>0</v>
      </c>
      <c r="Q4286" t="s">
        <v>9599</v>
      </c>
      <c r="R4286" t="s">
        <v>9154</v>
      </c>
      <c r="S4286" t="s">
        <v>4611</v>
      </c>
      <c r="T4286" t="s">
        <v>9600</v>
      </c>
      <c r="U4286" t="s">
        <v>9601</v>
      </c>
      <c r="V4286" t="s">
        <v>9602</v>
      </c>
      <c r="W4286" t="s">
        <v>3085</v>
      </c>
      <c r="X4286" t="str">
        <f t="shared" si="66"/>
        <v>Funcionamiento</v>
      </c>
      <c r="Y4286" t="s">
        <v>3241</v>
      </c>
    </row>
    <row r="4287" spans="1:25">
      <c r="A4287" t="s">
        <v>4446</v>
      </c>
      <c r="B4287" t="s">
        <v>3120</v>
      </c>
      <c r="C4287" t="s">
        <v>9603</v>
      </c>
      <c r="D4287" t="s">
        <v>3076</v>
      </c>
      <c r="E4287" t="s">
        <v>3077</v>
      </c>
      <c r="F4287" t="s">
        <v>3234</v>
      </c>
      <c r="G4287" t="s">
        <v>3241</v>
      </c>
      <c r="H4287" t="s">
        <v>613</v>
      </c>
      <c r="I4287" t="s">
        <v>614</v>
      </c>
      <c r="J4287" t="s">
        <v>246</v>
      </c>
      <c r="K4287" t="s">
        <v>3079</v>
      </c>
      <c r="L4287" t="s">
        <v>247</v>
      </c>
      <c r="M4287">
        <v>27233567</v>
      </c>
      <c r="N4287">
        <v>-778102</v>
      </c>
      <c r="O4287">
        <v>26455465</v>
      </c>
      <c r="P4287">
        <v>0</v>
      </c>
      <c r="Q4287" t="s">
        <v>9604</v>
      </c>
      <c r="R4287" t="s">
        <v>9605</v>
      </c>
      <c r="S4287" t="s">
        <v>7999</v>
      </c>
      <c r="T4287" t="s">
        <v>9606</v>
      </c>
      <c r="U4287" t="s">
        <v>9607</v>
      </c>
      <c r="V4287" t="s">
        <v>9608</v>
      </c>
      <c r="W4287" t="s">
        <v>3085</v>
      </c>
      <c r="X4287" t="str">
        <f t="shared" si="66"/>
        <v>Funcionamiento</v>
      </c>
      <c r="Y4287" t="s">
        <v>3241</v>
      </c>
    </row>
    <row r="4288" spans="1:25">
      <c r="A4288" t="s">
        <v>4451</v>
      </c>
      <c r="B4288" t="s">
        <v>3120</v>
      </c>
      <c r="C4288" t="s">
        <v>9609</v>
      </c>
      <c r="D4288" t="s">
        <v>3076</v>
      </c>
      <c r="E4288" t="s">
        <v>3077</v>
      </c>
      <c r="F4288" t="s">
        <v>3234</v>
      </c>
      <c r="G4288" t="s">
        <v>3241</v>
      </c>
      <c r="H4288" t="s">
        <v>419</v>
      </c>
      <c r="I4288" t="s">
        <v>420</v>
      </c>
      <c r="J4288" t="s">
        <v>246</v>
      </c>
      <c r="K4288" t="s">
        <v>3079</v>
      </c>
      <c r="L4288" t="s">
        <v>247</v>
      </c>
      <c r="M4288">
        <v>76968843</v>
      </c>
      <c r="N4288">
        <v>-20525025</v>
      </c>
      <c r="O4288">
        <v>56443818</v>
      </c>
      <c r="P4288">
        <v>0</v>
      </c>
      <c r="Q4288" t="s">
        <v>9610</v>
      </c>
      <c r="R4288" t="s">
        <v>4136</v>
      </c>
      <c r="S4288" t="s">
        <v>5744</v>
      </c>
      <c r="T4288" t="s">
        <v>9611</v>
      </c>
      <c r="U4288" t="s">
        <v>9612</v>
      </c>
      <c r="V4288" t="s">
        <v>9613</v>
      </c>
      <c r="W4288" t="s">
        <v>3085</v>
      </c>
      <c r="X4288" t="str">
        <f t="shared" si="66"/>
        <v>Funcionamiento</v>
      </c>
      <c r="Y4288" t="s">
        <v>3241</v>
      </c>
    </row>
    <row r="4289" spans="1:25">
      <c r="A4289" t="s">
        <v>3500</v>
      </c>
      <c r="B4289" t="s">
        <v>3120</v>
      </c>
      <c r="C4289" t="s">
        <v>9614</v>
      </c>
      <c r="D4289" t="s">
        <v>3076</v>
      </c>
      <c r="E4289" t="s">
        <v>3077</v>
      </c>
      <c r="F4289" t="s">
        <v>3234</v>
      </c>
      <c r="G4289" t="s">
        <v>3241</v>
      </c>
      <c r="H4289" t="s">
        <v>443</v>
      </c>
      <c r="I4289" t="s">
        <v>666</v>
      </c>
      <c r="J4289" t="s">
        <v>253</v>
      </c>
      <c r="K4289" t="s">
        <v>3115</v>
      </c>
      <c r="L4289" t="s">
        <v>247</v>
      </c>
      <c r="M4289">
        <v>1075974567</v>
      </c>
      <c r="N4289">
        <v>0</v>
      </c>
      <c r="O4289">
        <v>1075974567</v>
      </c>
      <c r="P4289">
        <v>0</v>
      </c>
      <c r="Q4289" t="s">
        <v>9615</v>
      </c>
      <c r="R4289" t="s">
        <v>4823</v>
      </c>
      <c r="S4289" t="s">
        <v>3892</v>
      </c>
      <c r="T4289" t="s">
        <v>9616</v>
      </c>
      <c r="U4289" t="s">
        <v>9617</v>
      </c>
      <c r="V4289" t="s">
        <v>9618</v>
      </c>
      <c r="W4289" t="s">
        <v>3085</v>
      </c>
      <c r="X4289" t="str">
        <f t="shared" si="66"/>
        <v>Inversión</v>
      </c>
      <c r="Y4289" t="s">
        <v>3241</v>
      </c>
    </row>
    <row r="4290" spans="1:25">
      <c r="A4290" t="s">
        <v>7367</v>
      </c>
      <c r="B4290" t="s">
        <v>3120</v>
      </c>
      <c r="C4290" t="s">
        <v>9619</v>
      </c>
      <c r="D4290" t="s">
        <v>3076</v>
      </c>
      <c r="E4290" t="s">
        <v>3331</v>
      </c>
      <c r="F4290" t="s">
        <v>3149</v>
      </c>
      <c r="G4290" t="s">
        <v>3157</v>
      </c>
      <c r="H4290" t="s">
        <v>570</v>
      </c>
      <c r="I4290" t="s">
        <v>660</v>
      </c>
      <c r="J4290" t="s">
        <v>246</v>
      </c>
      <c r="K4290" t="s">
        <v>7195</v>
      </c>
      <c r="L4290" t="s">
        <v>247</v>
      </c>
      <c r="M4290">
        <v>146533333</v>
      </c>
      <c r="N4290">
        <v>-146533333</v>
      </c>
      <c r="O4290">
        <v>0</v>
      </c>
      <c r="P4290">
        <v>0</v>
      </c>
      <c r="Q4290" t="s">
        <v>9620</v>
      </c>
      <c r="R4290" t="s">
        <v>9067</v>
      </c>
      <c r="S4290" t="s">
        <v>3085</v>
      </c>
      <c r="T4290" t="s">
        <v>3085</v>
      </c>
      <c r="U4290" t="s">
        <v>3085</v>
      </c>
      <c r="V4290" t="s">
        <v>3085</v>
      </c>
      <c r="W4290" t="s">
        <v>3085</v>
      </c>
      <c r="X4290" t="str">
        <f t="shared" ref="X4290:X4353" si="67">IF(LEFT(H4290,1)="C","Inversión","Funcionamiento")</f>
        <v>Inversión</v>
      </c>
      <c r="Y4290" t="s">
        <v>3157</v>
      </c>
    </row>
    <row r="4291" spans="1:25">
      <c r="A4291" t="s">
        <v>8354</v>
      </c>
      <c r="B4291" t="s">
        <v>3120</v>
      </c>
      <c r="C4291" t="s">
        <v>9621</v>
      </c>
      <c r="D4291" t="s">
        <v>3076</v>
      </c>
      <c r="E4291" t="s">
        <v>3331</v>
      </c>
      <c r="F4291" t="s">
        <v>3149</v>
      </c>
      <c r="G4291" t="s">
        <v>3157</v>
      </c>
      <c r="H4291" t="s">
        <v>570</v>
      </c>
      <c r="I4291" t="s">
        <v>660</v>
      </c>
      <c r="J4291" t="s">
        <v>246</v>
      </c>
      <c r="K4291" t="s">
        <v>7195</v>
      </c>
      <c r="L4291" t="s">
        <v>247</v>
      </c>
      <c r="M4291">
        <v>157000000</v>
      </c>
      <c r="N4291">
        <v>-157000000</v>
      </c>
      <c r="O4291">
        <v>0</v>
      </c>
      <c r="P4291">
        <v>0</v>
      </c>
      <c r="Q4291" t="s">
        <v>7200</v>
      </c>
      <c r="R4291" t="s">
        <v>8846</v>
      </c>
      <c r="S4291" t="s">
        <v>3085</v>
      </c>
      <c r="T4291" t="s">
        <v>3085</v>
      </c>
      <c r="U4291" t="s">
        <v>3085</v>
      </c>
      <c r="V4291" t="s">
        <v>3085</v>
      </c>
      <c r="W4291" t="s">
        <v>3085</v>
      </c>
      <c r="X4291" t="str">
        <f t="shared" si="67"/>
        <v>Inversión</v>
      </c>
      <c r="Y4291" t="s">
        <v>3157</v>
      </c>
    </row>
    <row r="4292" spans="1:25">
      <c r="A4292" t="s">
        <v>9056</v>
      </c>
      <c r="B4292" t="s">
        <v>3120</v>
      </c>
      <c r="C4292" t="s">
        <v>9622</v>
      </c>
      <c r="D4292" t="s">
        <v>3076</v>
      </c>
      <c r="E4292" t="s">
        <v>3331</v>
      </c>
      <c r="F4292" t="s">
        <v>3149</v>
      </c>
      <c r="G4292" t="s">
        <v>3157</v>
      </c>
      <c r="H4292" t="s">
        <v>570</v>
      </c>
      <c r="I4292" t="s">
        <v>660</v>
      </c>
      <c r="J4292" t="s">
        <v>246</v>
      </c>
      <c r="K4292" t="s">
        <v>7195</v>
      </c>
      <c r="L4292" t="s">
        <v>247</v>
      </c>
      <c r="M4292">
        <v>167466667</v>
      </c>
      <c r="N4292">
        <v>-167466667</v>
      </c>
      <c r="O4292">
        <v>0</v>
      </c>
      <c r="P4292">
        <v>0</v>
      </c>
      <c r="Q4292" t="s">
        <v>7208</v>
      </c>
      <c r="R4292" t="s">
        <v>3824</v>
      </c>
      <c r="S4292" t="s">
        <v>3085</v>
      </c>
      <c r="T4292" t="s">
        <v>3085</v>
      </c>
      <c r="U4292" t="s">
        <v>3085</v>
      </c>
      <c r="V4292" t="s">
        <v>3085</v>
      </c>
      <c r="W4292" t="s">
        <v>3085</v>
      </c>
      <c r="X4292" t="str">
        <f t="shared" si="67"/>
        <v>Inversión</v>
      </c>
      <c r="Y4292" t="s">
        <v>3157</v>
      </c>
    </row>
    <row r="4293" spans="1:25">
      <c r="A4293" t="s">
        <v>3879</v>
      </c>
      <c r="B4293" t="s">
        <v>3120</v>
      </c>
      <c r="C4293" t="s">
        <v>9623</v>
      </c>
      <c r="D4293" t="s">
        <v>3076</v>
      </c>
      <c r="E4293" t="s">
        <v>3331</v>
      </c>
      <c r="F4293" t="s">
        <v>3149</v>
      </c>
      <c r="G4293" t="s">
        <v>3157</v>
      </c>
      <c r="H4293" t="s">
        <v>570</v>
      </c>
      <c r="I4293" t="s">
        <v>660</v>
      </c>
      <c r="J4293" t="s">
        <v>246</v>
      </c>
      <c r="K4293" t="s">
        <v>7195</v>
      </c>
      <c r="L4293" t="s">
        <v>247</v>
      </c>
      <c r="M4293">
        <v>146533333</v>
      </c>
      <c r="N4293">
        <v>-146533333</v>
      </c>
      <c r="O4293">
        <v>0</v>
      </c>
      <c r="P4293">
        <v>0</v>
      </c>
      <c r="Q4293" t="s">
        <v>7204</v>
      </c>
      <c r="R4293" t="s">
        <v>7659</v>
      </c>
      <c r="S4293" t="s">
        <v>3085</v>
      </c>
      <c r="T4293" t="s">
        <v>3085</v>
      </c>
      <c r="U4293" t="s">
        <v>3085</v>
      </c>
      <c r="V4293" t="s">
        <v>3085</v>
      </c>
      <c r="W4293" t="s">
        <v>3085</v>
      </c>
      <c r="X4293" t="str">
        <f t="shared" si="67"/>
        <v>Inversión</v>
      </c>
      <c r="Y4293" t="s">
        <v>3157</v>
      </c>
    </row>
    <row r="4294" spans="1:25">
      <c r="A4294" t="s">
        <v>3885</v>
      </c>
      <c r="B4294" t="s">
        <v>3550</v>
      </c>
      <c r="C4294" t="s">
        <v>9624</v>
      </c>
      <c r="D4294" t="s">
        <v>3076</v>
      </c>
      <c r="E4294" t="s">
        <v>3077</v>
      </c>
      <c r="F4294" t="s">
        <v>8904</v>
      </c>
      <c r="G4294" t="s">
        <v>8905</v>
      </c>
      <c r="H4294" t="s">
        <v>550</v>
      </c>
      <c r="I4294" t="s">
        <v>676</v>
      </c>
      <c r="J4294" t="s">
        <v>253</v>
      </c>
      <c r="K4294" t="s">
        <v>3115</v>
      </c>
      <c r="L4294" t="s">
        <v>247</v>
      </c>
      <c r="M4294">
        <v>11000000</v>
      </c>
      <c r="N4294">
        <v>-9904990</v>
      </c>
      <c r="O4294">
        <v>1095010</v>
      </c>
      <c r="P4294">
        <v>0</v>
      </c>
      <c r="Q4294" t="s">
        <v>9625</v>
      </c>
      <c r="R4294" t="s">
        <v>5133</v>
      </c>
      <c r="S4294" t="s">
        <v>9626</v>
      </c>
      <c r="T4294" t="s">
        <v>9627</v>
      </c>
      <c r="U4294" t="s">
        <v>9628</v>
      </c>
      <c r="V4294" t="s">
        <v>9629</v>
      </c>
      <c r="W4294" t="s">
        <v>3085</v>
      </c>
      <c r="X4294" t="str">
        <f t="shared" si="67"/>
        <v>Inversión</v>
      </c>
      <c r="Y4294" t="s">
        <v>8905</v>
      </c>
    </row>
    <row r="4295" spans="1:25">
      <c r="A4295" t="s">
        <v>3891</v>
      </c>
      <c r="B4295" t="s">
        <v>3550</v>
      </c>
      <c r="C4295" t="s">
        <v>9630</v>
      </c>
      <c r="D4295" t="s">
        <v>3076</v>
      </c>
      <c r="E4295" t="s">
        <v>3077</v>
      </c>
      <c r="F4295" t="s">
        <v>3234</v>
      </c>
      <c r="G4295" t="s">
        <v>3241</v>
      </c>
      <c r="H4295" t="s">
        <v>374</v>
      </c>
      <c r="I4295" t="s">
        <v>375</v>
      </c>
      <c r="J4295" t="s">
        <v>246</v>
      </c>
      <c r="K4295" t="s">
        <v>3079</v>
      </c>
      <c r="L4295" t="s">
        <v>247</v>
      </c>
      <c r="M4295">
        <v>37109205</v>
      </c>
      <c r="N4295">
        <v>-1884912</v>
      </c>
      <c r="O4295">
        <v>35224293</v>
      </c>
      <c r="P4295">
        <v>0</v>
      </c>
      <c r="Q4295" t="s">
        <v>9631</v>
      </c>
      <c r="R4295" t="s">
        <v>4142</v>
      </c>
      <c r="S4295" t="s">
        <v>7901</v>
      </c>
      <c r="T4295" t="s">
        <v>9632</v>
      </c>
      <c r="U4295" t="s">
        <v>9633</v>
      </c>
      <c r="V4295" t="s">
        <v>9634</v>
      </c>
      <c r="W4295" t="s">
        <v>3085</v>
      </c>
      <c r="X4295" t="str">
        <f t="shared" si="67"/>
        <v>Funcionamiento</v>
      </c>
      <c r="Y4295" t="s">
        <v>3241</v>
      </c>
    </row>
    <row r="4296" spans="1:25">
      <c r="A4296" t="s">
        <v>3875</v>
      </c>
      <c r="B4296" t="s">
        <v>3550</v>
      </c>
      <c r="C4296" t="s">
        <v>9635</v>
      </c>
      <c r="D4296" t="s">
        <v>3076</v>
      </c>
      <c r="E4296" t="s">
        <v>3077</v>
      </c>
      <c r="F4296" t="s">
        <v>3234</v>
      </c>
      <c r="G4296" t="s">
        <v>3241</v>
      </c>
      <c r="H4296" t="s">
        <v>374</v>
      </c>
      <c r="I4296" t="s">
        <v>375</v>
      </c>
      <c r="J4296" t="s">
        <v>246</v>
      </c>
      <c r="K4296" t="s">
        <v>3079</v>
      </c>
      <c r="L4296" t="s">
        <v>247</v>
      </c>
      <c r="M4296">
        <v>76968843</v>
      </c>
      <c r="N4296">
        <v>-2443455</v>
      </c>
      <c r="O4296">
        <v>74525388</v>
      </c>
      <c r="P4296">
        <v>0</v>
      </c>
      <c r="Q4296" t="s">
        <v>9636</v>
      </c>
      <c r="R4296" t="s">
        <v>9637</v>
      </c>
      <c r="S4296" t="s">
        <v>6934</v>
      </c>
      <c r="T4296" t="s">
        <v>9638</v>
      </c>
      <c r="U4296" t="s">
        <v>9639</v>
      </c>
      <c r="V4296" t="s">
        <v>9640</v>
      </c>
      <c r="W4296" t="s">
        <v>3085</v>
      </c>
      <c r="X4296" t="str">
        <f t="shared" si="67"/>
        <v>Funcionamiento</v>
      </c>
      <c r="Y4296" t="s">
        <v>3241</v>
      </c>
    </row>
    <row r="4297" spans="1:25">
      <c r="A4297" t="s">
        <v>3735</v>
      </c>
      <c r="B4297" t="s">
        <v>3550</v>
      </c>
      <c r="C4297" t="s">
        <v>9641</v>
      </c>
      <c r="D4297" t="s">
        <v>3076</v>
      </c>
      <c r="E4297" t="s">
        <v>3077</v>
      </c>
      <c r="F4297" t="s">
        <v>3234</v>
      </c>
      <c r="G4297" t="s">
        <v>3241</v>
      </c>
      <c r="H4297" t="s">
        <v>374</v>
      </c>
      <c r="I4297" t="s">
        <v>375</v>
      </c>
      <c r="J4297" t="s">
        <v>246</v>
      </c>
      <c r="K4297" t="s">
        <v>3079</v>
      </c>
      <c r="L4297" t="s">
        <v>247</v>
      </c>
      <c r="M4297">
        <v>117391890</v>
      </c>
      <c r="N4297">
        <v>-4285736</v>
      </c>
      <c r="O4297">
        <v>113106154</v>
      </c>
      <c r="P4297">
        <v>0</v>
      </c>
      <c r="Q4297" t="s">
        <v>9642</v>
      </c>
      <c r="R4297" t="s">
        <v>3806</v>
      </c>
      <c r="S4297" t="s">
        <v>9643</v>
      </c>
      <c r="T4297" t="s">
        <v>9644</v>
      </c>
      <c r="U4297" t="s">
        <v>9645</v>
      </c>
      <c r="V4297" t="s">
        <v>9646</v>
      </c>
      <c r="W4297" t="s">
        <v>3085</v>
      </c>
      <c r="X4297" t="str">
        <f t="shared" si="67"/>
        <v>Funcionamiento</v>
      </c>
      <c r="Y4297" t="s">
        <v>3241</v>
      </c>
    </row>
    <row r="4298" spans="1:25">
      <c r="A4298" t="s">
        <v>6694</v>
      </c>
      <c r="B4298" t="s">
        <v>3128</v>
      </c>
      <c r="C4298" t="s">
        <v>9647</v>
      </c>
      <c r="D4298" t="s">
        <v>3076</v>
      </c>
      <c r="E4298" t="s">
        <v>3077</v>
      </c>
      <c r="F4298" t="s">
        <v>3234</v>
      </c>
      <c r="G4298" t="s">
        <v>3241</v>
      </c>
      <c r="H4298" t="s">
        <v>419</v>
      </c>
      <c r="I4298" t="s">
        <v>420</v>
      </c>
      <c r="J4298" t="s">
        <v>253</v>
      </c>
      <c r="K4298" t="s">
        <v>3115</v>
      </c>
      <c r="L4298" t="s">
        <v>247</v>
      </c>
      <c r="M4298">
        <v>58642928</v>
      </c>
      <c r="N4298">
        <v>0</v>
      </c>
      <c r="O4298">
        <v>58642928</v>
      </c>
      <c r="P4298">
        <v>0</v>
      </c>
      <c r="Q4298" t="s">
        <v>9648</v>
      </c>
      <c r="R4298" t="s">
        <v>8392</v>
      </c>
      <c r="S4298" t="s">
        <v>9649</v>
      </c>
      <c r="T4298" t="s">
        <v>9650</v>
      </c>
      <c r="U4298" t="s">
        <v>9651</v>
      </c>
      <c r="V4298" t="s">
        <v>9652</v>
      </c>
      <c r="W4298" t="s">
        <v>3085</v>
      </c>
      <c r="X4298" t="str">
        <f t="shared" si="67"/>
        <v>Funcionamiento</v>
      </c>
      <c r="Y4298" t="s">
        <v>3241</v>
      </c>
    </row>
    <row r="4299" spans="1:25">
      <c r="A4299" t="s">
        <v>6694</v>
      </c>
      <c r="B4299" t="s">
        <v>3128</v>
      </c>
      <c r="C4299" t="s">
        <v>9647</v>
      </c>
      <c r="D4299" t="s">
        <v>3076</v>
      </c>
      <c r="E4299" t="s">
        <v>3077</v>
      </c>
      <c r="F4299" t="s">
        <v>3234</v>
      </c>
      <c r="G4299" t="s">
        <v>3241</v>
      </c>
      <c r="H4299" t="s">
        <v>419</v>
      </c>
      <c r="I4299" t="s">
        <v>420</v>
      </c>
      <c r="J4299" t="s">
        <v>246</v>
      </c>
      <c r="K4299" t="s">
        <v>3079</v>
      </c>
      <c r="L4299" t="s">
        <v>247</v>
      </c>
      <c r="M4299">
        <v>0</v>
      </c>
      <c r="N4299">
        <v>17592878</v>
      </c>
      <c r="O4299">
        <v>17592878</v>
      </c>
      <c r="P4299">
        <v>0</v>
      </c>
      <c r="Q4299" t="s">
        <v>9648</v>
      </c>
      <c r="R4299" t="s">
        <v>8392</v>
      </c>
      <c r="S4299" t="s">
        <v>9649</v>
      </c>
      <c r="T4299" t="s">
        <v>9650</v>
      </c>
      <c r="U4299" t="s">
        <v>9651</v>
      </c>
      <c r="V4299" t="s">
        <v>9652</v>
      </c>
      <c r="W4299" t="s">
        <v>3085</v>
      </c>
      <c r="X4299" t="str">
        <f t="shared" si="67"/>
        <v>Funcionamiento</v>
      </c>
      <c r="Y4299" t="s">
        <v>3241</v>
      </c>
    </row>
    <row r="4300" spans="1:25">
      <c r="A4300" t="s">
        <v>5996</v>
      </c>
      <c r="B4300" t="s">
        <v>3128</v>
      </c>
      <c r="C4300" t="s">
        <v>9653</v>
      </c>
      <c r="D4300" t="s">
        <v>3076</v>
      </c>
      <c r="E4300" t="s">
        <v>3077</v>
      </c>
      <c r="F4300" t="s">
        <v>3234</v>
      </c>
      <c r="G4300" t="s">
        <v>3241</v>
      </c>
      <c r="H4300" t="s">
        <v>595</v>
      </c>
      <c r="I4300" t="s">
        <v>596</v>
      </c>
      <c r="J4300" t="s">
        <v>246</v>
      </c>
      <c r="K4300" t="s">
        <v>3079</v>
      </c>
      <c r="L4300" t="s">
        <v>247</v>
      </c>
      <c r="M4300">
        <v>6000000</v>
      </c>
      <c r="N4300">
        <v>-1922108</v>
      </c>
      <c r="O4300">
        <v>4077892</v>
      </c>
      <c r="P4300">
        <v>0</v>
      </c>
      <c r="Q4300" t="s">
        <v>9654</v>
      </c>
      <c r="R4300" t="s">
        <v>8744</v>
      </c>
      <c r="S4300" t="s">
        <v>9655</v>
      </c>
      <c r="T4300" t="s">
        <v>9656</v>
      </c>
      <c r="U4300" t="s">
        <v>9657</v>
      </c>
      <c r="V4300" t="s">
        <v>9658</v>
      </c>
      <c r="W4300" t="s">
        <v>3085</v>
      </c>
      <c r="X4300" t="str">
        <f t="shared" si="67"/>
        <v>Funcionamiento</v>
      </c>
      <c r="Y4300" t="s">
        <v>3241</v>
      </c>
    </row>
    <row r="4301" spans="1:25">
      <c r="A4301" t="s">
        <v>6193</v>
      </c>
      <c r="B4301" t="s">
        <v>3128</v>
      </c>
      <c r="C4301" t="s">
        <v>9659</v>
      </c>
      <c r="D4301" t="s">
        <v>3076</v>
      </c>
      <c r="E4301" t="s">
        <v>3077</v>
      </c>
      <c r="F4301" t="s">
        <v>3234</v>
      </c>
      <c r="G4301" t="s">
        <v>3241</v>
      </c>
      <c r="H4301" t="s">
        <v>360</v>
      </c>
      <c r="I4301" t="s">
        <v>361</v>
      </c>
      <c r="J4301" t="s">
        <v>246</v>
      </c>
      <c r="K4301" t="s">
        <v>3079</v>
      </c>
      <c r="L4301" t="s">
        <v>247</v>
      </c>
      <c r="M4301">
        <v>0</v>
      </c>
      <c r="N4301">
        <v>21945000</v>
      </c>
      <c r="O4301">
        <v>21945000</v>
      </c>
      <c r="P4301">
        <v>0</v>
      </c>
      <c r="Q4301" t="s">
        <v>9660</v>
      </c>
      <c r="R4301" t="s">
        <v>3818</v>
      </c>
      <c r="S4301" t="s">
        <v>9661</v>
      </c>
      <c r="T4301" t="s">
        <v>9662</v>
      </c>
      <c r="U4301" t="s">
        <v>9663</v>
      </c>
      <c r="V4301" t="s">
        <v>9664</v>
      </c>
      <c r="W4301" t="s">
        <v>3085</v>
      </c>
      <c r="X4301" t="str">
        <f t="shared" si="67"/>
        <v>Funcionamiento</v>
      </c>
      <c r="Y4301" t="s">
        <v>3241</v>
      </c>
    </row>
    <row r="4302" spans="1:25">
      <c r="A4302" t="s">
        <v>6193</v>
      </c>
      <c r="B4302" t="s">
        <v>3128</v>
      </c>
      <c r="C4302" t="s">
        <v>9659</v>
      </c>
      <c r="D4302" t="s">
        <v>3076</v>
      </c>
      <c r="E4302" t="s">
        <v>3077</v>
      </c>
      <c r="F4302" t="s">
        <v>3234</v>
      </c>
      <c r="G4302" t="s">
        <v>3241</v>
      </c>
      <c r="H4302" t="s">
        <v>360</v>
      </c>
      <c r="I4302" t="s">
        <v>361</v>
      </c>
      <c r="J4302" t="s">
        <v>253</v>
      </c>
      <c r="K4302" t="s">
        <v>3115</v>
      </c>
      <c r="L4302" t="s">
        <v>247</v>
      </c>
      <c r="M4302">
        <v>90000000</v>
      </c>
      <c r="N4302">
        <v>-55800000</v>
      </c>
      <c r="O4302">
        <v>34200000</v>
      </c>
      <c r="P4302">
        <v>0</v>
      </c>
      <c r="Q4302" t="s">
        <v>9660</v>
      </c>
      <c r="R4302" t="s">
        <v>3818</v>
      </c>
      <c r="S4302" t="s">
        <v>9661</v>
      </c>
      <c r="T4302" t="s">
        <v>9662</v>
      </c>
      <c r="U4302" t="s">
        <v>9663</v>
      </c>
      <c r="V4302" t="s">
        <v>9664</v>
      </c>
      <c r="W4302" t="s">
        <v>3085</v>
      </c>
      <c r="X4302" t="str">
        <f t="shared" si="67"/>
        <v>Funcionamiento</v>
      </c>
      <c r="Y4302" t="s">
        <v>3241</v>
      </c>
    </row>
    <row r="4303" spans="1:25">
      <c r="A4303" t="s">
        <v>4124</v>
      </c>
      <c r="B4303" t="s">
        <v>3128</v>
      </c>
      <c r="C4303" t="s">
        <v>9665</v>
      </c>
      <c r="D4303" t="s">
        <v>3076</v>
      </c>
      <c r="E4303" t="s">
        <v>3077</v>
      </c>
      <c r="F4303" t="s">
        <v>3234</v>
      </c>
      <c r="G4303" t="s">
        <v>3241</v>
      </c>
      <c r="H4303" t="s">
        <v>428</v>
      </c>
      <c r="I4303" t="s">
        <v>669</v>
      </c>
      <c r="J4303" t="s">
        <v>246</v>
      </c>
      <c r="K4303" t="s">
        <v>3079</v>
      </c>
      <c r="L4303" t="s">
        <v>247</v>
      </c>
      <c r="M4303">
        <v>76968843</v>
      </c>
      <c r="N4303">
        <v>-977382</v>
      </c>
      <c r="O4303">
        <v>75991461</v>
      </c>
      <c r="P4303">
        <v>0</v>
      </c>
      <c r="Q4303" t="s">
        <v>9666</v>
      </c>
      <c r="R4303" t="s">
        <v>9667</v>
      </c>
      <c r="S4303" t="s">
        <v>9668</v>
      </c>
      <c r="T4303" t="s">
        <v>6886</v>
      </c>
      <c r="U4303" t="s">
        <v>9669</v>
      </c>
      <c r="V4303" t="s">
        <v>9670</v>
      </c>
      <c r="W4303" t="s">
        <v>3085</v>
      </c>
      <c r="X4303" t="str">
        <f t="shared" si="67"/>
        <v>Inversión</v>
      </c>
      <c r="Y4303" t="s">
        <v>3241</v>
      </c>
    </row>
    <row r="4304" spans="1:25">
      <c r="A4304" t="s">
        <v>7605</v>
      </c>
      <c r="B4304" t="s">
        <v>3128</v>
      </c>
      <c r="C4304" t="s">
        <v>9671</v>
      </c>
      <c r="D4304" t="s">
        <v>3076</v>
      </c>
      <c r="E4304" t="s">
        <v>3077</v>
      </c>
      <c r="F4304" t="s">
        <v>3149</v>
      </c>
      <c r="G4304" t="s">
        <v>3157</v>
      </c>
      <c r="H4304" t="s">
        <v>437</v>
      </c>
      <c r="I4304" t="s">
        <v>649</v>
      </c>
      <c r="J4304" t="s">
        <v>246</v>
      </c>
      <c r="K4304" t="s">
        <v>3079</v>
      </c>
      <c r="L4304" t="s">
        <v>247</v>
      </c>
      <c r="M4304">
        <v>28530403</v>
      </c>
      <c r="N4304">
        <v>-2593673</v>
      </c>
      <c r="O4304">
        <v>25936730</v>
      </c>
      <c r="P4304">
        <v>0</v>
      </c>
      <c r="Q4304" t="s">
        <v>9672</v>
      </c>
      <c r="R4304" t="s">
        <v>7681</v>
      </c>
      <c r="S4304" t="s">
        <v>4603</v>
      </c>
      <c r="T4304" t="s">
        <v>9673</v>
      </c>
      <c r="U4304" t="s">
        <v>9674</v>
      </c>
      <c r="V4304" t="s">
        <v>9675</v>
      </c>
      <c r="W4304" t="s">
        <v>3085</v>
      </c>
      <c r="X4304" t="str">
        <f t="shared" si="67"/>
        <v>Inversión</v>
      </c>
      <c r="Y4304" t="s">
        <v>3157</v>
      </c>
    </row>
    <row r="4305" spans="1:25">
      <c r="A4305" t="s">
        <v>6188</v>
      </c>
      <c r="B4305" t="s">
        <v>3128</v>
      </c>
      <c r="C4305" t="s">
        <v>9676</v>
      </c>
      <c r="D4305" t="s">
        <v>3076</v>
      </c>
      <c r="E4305" t="s">
        <v>3077</v>
      </c>
      <c r="F4305" t="s">
        <v>8912</v>
      </c>
      <c r="G4305" t="s">
        <v>8913</v>
      </c>
      <c r="H4305" t="s">
        <v>542</v>
      </c>
      <c r="I4305" t="s">
        <v>647</v>
      </c>
      <c r="J4305" t="s">
        <v>246</v>
      </c>
      <c r="K4305" t="s">
        <v>3079</v>
      </c>
      <c r="L4305" t="s">
        <v>247</v>
      </c>
      <c r="M4305">
        <v>228866</v>
      </c>
      <c r="N4305">
        <v>0</v>
      </c>
      <c r="O4305">
        <v>228866</v>
      </c>
      <c r="P4305">
        <v>0</v>
      </c>
      <c r="Q4305" t="s">
        <v>9677</v>
      </c>
      <c r="R4305" t="s">
        <v>5750</v>
      </c>
      <c r="S4305" t="s">
        <v>6238</v>
      </c>
      <c r="T4305" t="s">
        <v>9678</v>
      </c>
      <c r="U4305" t="s">
        <v>9679</v>
      </c>
      <c r="V4305" t="s">
        <v>9680</v>
      </c>
      <c r="W4305" t="s">
        <v>3085</v>
      </c>
      <c r="X4305" t="str">
        <f t="shared" si="67"/>
        <v>Inversión</v>
      </c>
      <c r="Y4305" t="s">
        <v>8913</v>
      </c>
    </row>
    <row r="4306" spans="1:25">
      <c r="A4306" t="s">
        <v>4999</v>
      </c>
      <c r="B4306" t="s">
        <v>3135</v>
      </c>
      <c r="C4306" t="s">
        <v>9681</v>
      </c>
      <c r="D4306" t="s">
        <v>3076</v>
      </c>
      <c r="E4306" t="s">
        <v>3077</v>
      </c>
      <c r="F4306" t="s">
        <v>3234</v>
      </c>
      <c r="G4306" t="s">
        <v>3241</v>
      </c>
      <c r="H4306" t="s">
        <v>535</v>
      </c>
      <c r="I4306" t="s">
        <v>673</v>
      </c>
      <c r="J4306" t="s">
        <v>246</v>
      </c>
      <c r="K4306" t="s">
        <v>3079</v>
      </c>
      <c r="L4306" t="s">
        <v>247</v>
      </c>
      <c r="M4306">
        <v>76968843</v>
      </c>
      <c r="N4306">
        <v>-1954764</v>
      </c>
      <c r="O4306">
        <v>75014079</v>
      </c>
      <c r="P4306">
        <v>0</v>
      </c>
      <c r="Q4306" t="s">
        <v>9682</v>
      </c>
      <c r="R4306" t="s">
        <v>8732</v>
      </c>
      <c r="S4306" t="s">
        <v>9683</v>
      </c>
      <c r="T4306" t="s">
        <v>9684</v>
      </c>
      <c r="U4306" t="s">
        <v>9685</v>
      </c>
      <c r="V4306" t="s">
        <v>9686</v>
      </c>
      <c r="W4306" t="s">
        <v>3085</v>
      </c>
      <c r="X4306" t="str">
        <f t="shared" si="67"/>
        <v>Inversión</v>
      </c>
      <c r="Y4306" t="s">
        <v>3241</v>
      </c>
    </row>
    <row r="4307" spans="1:25">
      <c r="A4307" t="s">
        <v>5712</v>
      </c>
      <c r="B4307" t="s">
        <v>3135</v>
      </c>
      <c r="C4307" t="s">
        <v>9687</v>
      </c>
      <c r="D4307" t="s">
        <v>3076</v>
      </c>
      <c r="E4307" t="s">
        <v>3077</v>
      </c>
      <c r="F4307" t="s">
        <v>4481</v>
      </c>
      <c r="G4307" t="s">
        <v>4484</v>
      </c>
      <c r="H4307" t="s">
        <v>440</v>
      </c>
      <c r="I4307" t="s">
        <v>644</v>
      </c>
      <c r="J4307" t="s">
        <v>246</v>
      </c>
      <c r="K4307" t="s">
        <v>3079</v>
      </c>
      <c r="L4307" t="s">
        <v>247</v>
      </c>
      <c r="M4307">
        <v>47294596</v>
      </c>
      <c r="N4307">
        <v>-12594181</v>
      </c>
      <c r="O4307">
        <v>34700415</v>
      </c>
      <c r="P4307">
        <v>0</v>
      </c>
      <c r="Q4307" t="s">
        <v>9688</v>
      </c>
      <c r="R4307" t="s">
        <v>9649</v>
      </c>
      <c r="S4307" t="s">
        <v>9689</v>
      </c>
      <c r="T4307" t="s">
        <v>9690</v>
      </c>
      <c r="U4307" t="s">
        <v>9691</v>
      </c>
      <c r="V4307" t="s">
        <v>9692</v>
      </c>
      <c r="W4307" t="s">
        <v>9693</v>
      </c>
      <c r="X4307" t="str">
        <f t="shared" si="67"/>
        <v>Inversión</v>
      </c>
      <c r="Y4307" t="s">
        <v>4484</v>
      </c>
    </row>
    <row r="4308" spans="1:25">
      <c r="A4308" t="s">
        <v>3566</v>
      </c>
      <c r="B4308" t="s">
        <v>4479</v>
      </c>
      <c r="C4308" t="s">
        <v>9694</v>
      </c>
      <c r="D4308" t="s">
        <v>3076</v>
      </c>
      <c r="E4308" t="s">
        <v>3077</v>
      </c>
      <c r="F4308" t="s">
        <v>3234</v>
      </c>
      <c r="G4308" t="s">
        <v>3241</v>
      </c>
      <c r="H4308" t="s">
        <v>419</v>
      </c>
      <c r="I4308" t="s">
        <v>420</v>
      </c>
      <c r="J4308" t="s">
        <v>253</v>
      </c>
      <c r="K4308" t="s">
        <v>3115</v>
      </c>
      <c r="L4308" t="s">
        <v>247</v>
      </c>
      <c r="M4308">
        <v>0</v>
      </c>
      <c r="N4308">
        <v>62724970</v>
      </c>
      <c r="O4308">
        <v>62724970</v>
      </c>
      <c r="P4308">
        <v>0</v>
      </c>
      <c r="Q4308" t="s">
        <v>9695</v>
      </c>
      <c r="R4308" t="s">
        <v>9074</v>
      </c>
      <c r="S4308" t="s">
        <v>9696</v>
      </c>
      <c r="T4308" t="s">
        <v>9697</v>
      </c>
      <c r="U4308" t="s">
        <v>9698</v>
      </c>
      <c r="V4308" t="s">
        <v>9699</v>
      </c>
      <c r="W4308" t="s">
        <v>3085</v>
      </c>
      <c r="X4308" t="str">
        <f t="shared" si="67"/>
        <v>Funcionamiento</v>
      </c>
      <c r="Y4308" t="s">
        <v>3241</v>
      </c>
    </row>
    <row r="4309" spans="1:25">
      <c r="A4309" t="s">
        <v>3566</v>
      </c>
      <c r="B4309" t="s">
        <v>4479</v>
      </c>
      <c r="C4309" t="s">
        <v>9694</v>
      </c>
      <c r="D4309" t="s">
        <v>3076</v>
      </c>
      <c r="E4309" t="s">
        <v>3077</v>
      </c>
      <c r="F4309" t="s">
        <v>3234</v>
      </c>
      <c r="G4309" t="s">
        <v>3241</v>
      </c>
      <c r="H4309" t="s">
        <v>374</v>
      </c>
      <c r="I4309" t="s">
        <v>375</v>
      </c>
      <c r="J4309" t="s">
        <v>246</v>
      </c>
      <c r="K4309" t="s">
        <v>3079</v>
      </c>
      <c r="L4309" t="s">
        <v>247</v>
      </c>
      <c r="M4309">
        <v>0</v>
      </c>
      <c r="N4309">
        <v>20764128</v>
      </c>
      <c r="O4309">
        <v>20764128</v>
      </c>
      <c r="P4309">
        <v>0</v>
      </c>
      <c r="Q4309" t="s">
        <v>9695</v>
      </c>
      <c r="R4309" t="s">
        <v>9074</v>
      </c>
      <c r="S4309" t="s">
        <v>9696</v>
      </c>
      <c r="T4309" t="s">
        <v>9697</v>
      </c>
      <c r="U4309" t="s">
        <v>9698</v>
      </c>
      <c r="V4309" t="s">
        <v>9699</v>
      </c>
      <c r="W4309" t="s">
        <v>3085</v>
      </c>
      <c r="X4309" t="str">
        <f t="shared" si="67"/>
        <v>Funcionamiento</v>
      </c>
      <c r="Y4309" t="s">
        <v>3241</v>
      </c>
    </row>
    <row r="4310" spans="1:25">
      <c r="A4310" t="s">
        <v>3566</v>
      </c>
      <c r="B4310" t="s">
        <v>4479</v>
      </c>
      <c r="C4310" t="s">
        <v>9694</v>
      </c>
      <c r="D4310" t="s">
        <v>3076</v>
      </c>
      <c r="E4310" t="s">
        <v>3077</v>
      </c>
      <c r="F4310" t="s">
        <v>3234</v>
      </c>
      <c r="G4310" t="s">
        <v>3241</v>
      </c>
      <c r="H4310" t="s">
        <v>374</v>
      </c>
      <c r="I4310" t="s">
        <v>375</v>
      </c>
      <c r="J4310" t="s">
        <v>253</v>
      </c>
      <c r="K4310" t="s">
        <v>3115</v>
      </c>
      <c r="L4310" t="s">
        <v>247</v>
      </c>
      <c r="M4310">
        <v>276855040</v>
      </c>
      <c r="N4310">
        <v>-217590758</v>
      </c>
      <c r="O4310">
        <v>59264282</v>
      </c>
      <c r="P4310">
        <v>0</v>
      </c>
      <c r="Q4310" t="s">
        <v>9695</v>
      </c>
      <c r="R4310" t="s">
        <v>9074</v>
      </c>
      <c r="S4310" t="s">
        <v>9696</v>
      </c>
      <c r="T4310" t="s">
        <v>9697</v>
      </c>
      <c r="U4310" t="s">
        <v>9698</v>
      </c>
      <c r="V4310" t="s">
        <v>9699</v>
      </c>
      <c r="W4310" t="s">
        <v>3085</v>
      </c>
      <c r="X4310" t="str">
        <f t="shared" si="67"/>
        <v>Funcionamiento</v>
      </c>
      <c r="Y4310" t="s">
        <v>3241</v>
      </c>
    </row>
    <row r="4311" spans="1:25">
      <c r="A4311" t="s">
        <v>3506</v>
      </c>
      <c r="B4311" t="s">
        <v>3952</v>
      </c>
      <c r="C4311" t="s">
        <v>9700</v>
      </c>
      <c r="D4311" t="s">
        <v>3076</v>
      </c>
      <c r="E4311" t="s">
        <v>3077</v>
      </c>
      <c r="F4311" t="s">
        <v>3149</v>
      </c>
      <c r="G4311" t="s">
        <v>3157</v>
      </c>
      <c r="H4311" t="s">
        <v>437</v>
      </c>
      <c r="I4311" t="s">
        <v>649</v>
      </c>
      <c r="J4311" t="s">
        <v>246</v>
      </c>
      <c r="K4311" t="s">
        <v>3079</v>
      </c>
      <c r="L4311" t="s">
        <v>247</v>
      </c>
      <c r="M4311">
        <v>53146280</v>
      </c>
      <c r="N4311">
        <v>-4831480</v>
      </c>
      <c r="O4311">
        <v>48314800</v>
      </c>
      <c r="P4311">
        <v>0</v>
      </c>
      <c r="Q4311" t="s">
        <v>9701</v>
      </c>
      <c r="R4311" t="s">
        <v>4425</v>
      </c>
      <c r="S4311" t="s">
        <v>9702</v>
      </c>
      <c r="T4311" t="s">
        <v>9703</v>
      </c>
      <c r="U4311" t="s">
        <v>9704</v>
      </c>
      <c r="V4311" t="s">
        <v>9705</v>
      </c>
      <c r="W4311" t="s">
        <v>3085</v>
      </c>
      <c r="X4311" t="str">
        <f t="shared" si="67"/>
        <v>Inversión</v>
      </c>
      <c r="Y4311" t="s">
        <v>3157</v>
      </c>
    </row>
    <row r="4312" spans="1:25">
      <c r="A4312" t="s">
        <v>6149</v>
      </c>
      <c r="B4312" t="s">
        <v>3562</v>
      </c>
      <c r="C4312" t="s">
        <v>9706</v>
      </c>
      <c r="D4312" t="s">
        <v>3076</v>
      </c>
      <c r="E4312" t="s">
        <v>3077</v>
      </c>
      <c r="F4312" t="s">
        <v>8912</v>
      </c>
      <c r="G4312" t="s">
        <v>8913</v>
      </c>
      <c r="H4312" t="s">
        <v>522</v>
      </c>
      <c r="I4312" t="s">
        <v>646</v>
      </c>
      <c r="J4312" t="s">
        <v>246</v>
      </c>
      <c r="K4312" t="s">
        <v>3079</v>
      </c>
      <c r="L4312" t="s">
        <v>247</v>
      </c>
      <c r="M4312">
        <v>140058342</v>
      </c>
      <c r="N4312">
        <v>-12795453</v>
      </c>
      <c r="O4312">
        <v>127262889</v>
      </c>
      <c r="P4312">
        <v>0</v>
      </c>
      <c r="Q4312" t="s">
        <v>9707</v>
      </c>
      <c r="R4312" t="s">
        <v>5719</v>
      </c>
      <c r="S4312" t="s">
        <v>9708</v>
      </c>
      <c r="T4312" t="s">
        <v>9709</v>
      </c>
      <c r="U4312" t="s">
        <v>9710</v>
      </c>
      <c r="V4312" t="s">
        <v>9711</v>
      </c>
      <c r="W4312" t="s">
        <v>3085</v>
      </c>
      <c r="X4312" t="str">
        <f t="shared" si="67"/>
        <v>Inversión</v>
      </c>
      <c r="Y4312" t="s">
        <v>8913</v>
      </c>
    </row>
    <row r="4313" spans="1:25">
      <c r="A4313" t="s">
        <v>3767</v>
      </c>
      <c r="B4313" t="s">
        <v>3562</v>
      </c>
      <c r="C4313" t="s">
        <v>9712</v>
      </c>
      <c r="D4313" t="s">
        <v>3076</v>
      </c>
      <c r="E4313" t="s">
        <v>3077</v>
      </c>
      <c r="F4313" t="s">
        <v>8912</v>
      </c>
      <c r="G4313" t="s">
        <v>8913</v>
      </c>
      <c r="H4313" t="s">
        <v>522</v>
      </c>
      <c r="I4313" t="s">
        <v>646</v>
      </c>
      <c r="J4313" t="s">
        <v>246</v>
      </c>
      <c r="K4313" t="s">
        <v>3079</v>
      </c>
      <c r="L4313" t="s">
        <v>247</v>
      </c>
      <c r="M4313">
        <v>43483320</v>
      </c>
      <c r="N4313">
        <v>0</v>
      </c>
      <c r="O4313">
        <v>43483320</v>
      </c>
      <c r="P4313">
        <v>0</v>
      </c>
      <c r="Q4313" t="s">
        <v>9713</v>
      </c>
      <c r="R4313" t="s">
        <v>5774</v>
      </c>
      <c r="S4313" t="s">
        <v>9714</v>
      </c>
      <c r="T4313" t="s">
        <v>9715</v>
      </c>
      <c r="U4313" t="s">
        <v>9716</v>
      </c>
      <c r="V4313" t="s">
        <v>9717</v>
      </c>
      <c r="W4313" t="s">
        <v>3085</v>
      </c>
      <c r="X4313" t="str">
        <f t="shared" si="67"/>
        <v>Inversión</v>
      </c>
      <c r="Y4313" t="s">
        <v>8913</v>
      </c>
    </row>
    <row r="4314" spans="1:25">
      <c r="A4314" t="s">
        <v>3970</v>
      </c>
      <c r="B4314" t="s">
        <v>3562</v>
      </c>
      <c r="C4314" t="s">
        <v>9718</v>
      </c>
      <c r="D4314" t="s">
        <v>3076</v>
      </c>
      <c r="E4314" t="s">
        <v>3077</v>
      </c>
      <c r="F4314" t="s">
        <v>3234</v>
      </c>
      <c r="G4314" t="s">
        <v>3241</v>
      </c>
      <c r="H4314" t="s">
        <v>613</v>
      </c>
      <c r="I4314" t="s">
        <v>614</v>
      </c>
      <c r="J4314" t="s">
        <v>246</v>
      </c>
      <c r="K4314" t="s">
        <v>3079</v>
      </c>
      <c r="L4314" t="s">
        <v>247</v>
      </c>
      <c r="M4314">
        <v>124496304</v>
      </c>
      <c r="N4314">
        <v>38299906</v>
      </c>
      <c r="O4314">
        <v>162796210</v>
      </c>
      <c r="P4314">
        <v>0</v>
      </c>
      <c r="Q4314" t="s">
        <v>9719</v>
      </c>
      <c r="R4314" t="s">
        <v>5206</v>
      </c>
      <c r="S4314" t="s">
        <v>9720</v>
      </c>
      <c r="T4314" t="s">
        <v>9721</v>
      </c>
      <c r="U4314" t="s">
        <v>9722</v>
      </c>
      <c r="V4314" t="s">
        <v>9723</v>
      </c>
      <c r="W4314" t="s">
        <v>3085</v>
      </c>
      <c r="X4314" t="str">
        <f t="shared" si="67"/>
        <v>Funcionamiento</v>
      </c>
      <c r="Y4314" t="s">
        <v>3241</v>
      </c>
    </row>
    <row r="4315" spans="1:25">
      <c r="A4315" t="s">
        <v>3386</v>
      </c>
      <c r="B4315" t="s">
        <v>3562</v>
      </c>
      <c r="C4315" t="s">
        <v>9724</v>
      </c>
      <c r="D4315" t="s">
        <v>3076</v>
      </c>
      <c r="E4315" t="s">
        <v>3077</v>
      </c>
      <c r="F4315" t="s">
        <v>3234</v>
      </c>
      <c r="G4315" t="s">
        <v>3241</v>
      </c>
      <c r="H4315" t="s">
        <v>374</v>
      </c>
      <c r="I4315" t="s">
        <v>375</v>
      </c>
      <c r="J4315" t="s">
        <v>253</v>
      </c>
      <c r="K4315" t="s">
        <v>3115</v>
      </c>
      <c r="L4315" t="s">
        <v>247</v>
      </c>
      <c r="M4315">
        <v>30337200</v>
      </c>
      <c r="N4315">
        <v>-101124</v>
      </c>
      <c r="O4315">
        <v>30236076</v>
      </c>
      <c r="P4315">
        <v>0</v>
      </c>
      <c r="Q4315" t="s">
        <v>9725</v>
      </c>
      <c r="R4315" t="s">
        <v>9726</v>
      </c>
      <c r="S4315" t="s">
        <v>9727</v>
      </c>
      <c r="T4315" t="s">
        <v>9728</v>
      </c>
      <c r="U4315" t="s">
        <v>9729</v>
      </c>
      <c r="V4315" t="s">
        <v>9730</v>
      </c>
      <c r="W4315" t="s">
        <v>3085</v>
      </c>
      <c r="X4315" t="str">
        <f t="shared" si="67"/>
        <v>Funcionamiento</v>
      </c>
      <c r="Y4315" t="s">
        <v>3241</v>
      </c>
    </row>
    <row r="4316" spans="1:25">
      <c r="A4316" t="s">
        <v>5696</v>
      </c>
      <c r="B4316" t="s">
        <v>3562</v>
      </c>
      <c r="C4316" t="s">
        <v>9731</v>
      </c>
      <c r="D4316" t="s">
        <v>3076</v>
      </c>
      <c r="E4316" t="s">
        <v>3399</v>
      </c>
      <c r="F4316" t="s">
        <v>3234</v>
      </c>
      <c r="G4316" t="s">
        <v>3241</v>
      </c>
      <c r="H4316" t="s">
        <v>419</v>
      </c>
      <c r="I4316" t="s">
        <v>420</v>
      </c>
      <c r="J4316" t="s">
        <v>253</v>
      </c>
      <c r="K4316" t="s">
        <v>3115</v>
      </c>
      <c r="L4316" t="s">
        <v>247</v>
      </c>
      <c r="M4316">
        <v>64887900</v>
      </c>
      <c r="N4316">
        <v>-64887900</v>
      </c>
      <c r="O4316">
        <v>0</v>
      </c>
      <c r="P4316">
        <v>0</v>
      </c>
      <c r="Q4316" t="s">
        <v>9732</v>
      </c>
      <c r="R4316" t="s">
        <v>8639</v>
      </c>
      <c r="S4316" t="s">
        <v>3085</v>
      </c>
      <c r="T4316" t="s">
        <v>3085</v>
      </c>
      <c r="U4316" t="s">
        <v>3085</v>
      </c>
      <c r="V4316" t="s">
        <v>3085</v>
      </c>
      <c r="W4316" t="s">
        <v>3085</v>
      </c>
      <c r="X4316" t="str">
        <f t="shared" si="67"/>
        <v>Funcionamiento</v>
      </c>
      <c r="Y4316" t="s">
        <v>3241</v>
      </c>
    </row>
    <row r="4317" spans="1:25">
      <c r="A4317" t="s">
        <v>5702</v>
      </c>
      <c r="B4317" t="s">
        <v>3562</v>
      </c>
      <c r="C4317" t="s">
        <v>9733</v>
      </c>
      <c r="D4317" t="s">
        <v>3076</v>
      </c>
      <c r="E4317" t="s">
        <v>3077</v>
      </c>
      <c r="F4317" t="s">
        <v>3234</v>
      </c>
      <c r="G4317" t="s">
        <v>3241</v>
      </c>
      <c r="H4317" t="s">
        <v>419</v>
      </c>
      <c r="I4317" t="s">
        <v>420</v>
      </c>
      <c r="J4317" t="s">
        <v>253</v>
      </c>
      <c r="K4317" t="s">
        <v>3115</v>
      </c>
      <c r="L4317" t="s">
        <v>247</v>
      </c>
      <c r="M4317">
        <v>64887900</v>
      </c>
      <c r="N4317">
        <v>-2595516</v>
      </c>
      <c r="O4317">
        <v>62292384</v>
      </c>
      <c r="P4317">
        <v>0</v>
      </c>
      <c r="Q4317" t="s">
        <v>9734</v>
      </c>
      <c r="R4317" t="s">
        <v>7937</v>
      </c>
      <c r="S4317" t="s">
        <v>9735</v>
      </c>
      <c r="T4317" t="s">
        <v>9736</v>
      </c>
      <c r="U4317" t="s">
        <v>9737</v>
      </c>
      <c r="V4317" t="s">
        <v>9738</v>
      </c>
      <c r="W4317" t="s">
        <v>3085</v>
      </c>
      <c r="X4317" t="str">
        <f t="shared" si="67"/>
        <v>Funcionamiento</v>
      </c>
      <c r="Y4317" t="s">
        <v>3241</v>
      </c>
    </row>
    <row r="4318" spans="1:25">
      <c r="A4318" t="s">
        <v>6460</v>
      </c>
      <c r="B4318" t="s">
        <v>3562</v>
      </c>
      <c r="C4318" t="s">
        <v>9739</v>
      </c>
      <c r="D4318" t="s">
        <v>3076</v>
      </c>
      <c r="E4318" t="s">
        <v>3077</v>
      </c>
      <c r="F4318" t="s">
        <v>3234</v>
      </c>
      <c r="G4318" t="s">
        <v>3241</v>
      </c>
      <c r="H4318" t="s">
        <v>539</v>
      </c>
      <c r="I4318" t="s">
        <v>667</v>
      </c>
      <c r="J4318" t="s">
        <v>253</v>
      </c>
      <c r="K4318" t="s">
        <v>3115</v>
      </c>
      <c r="L4318" t="s">
        <v>247</v>
      </c>
      <c r="M4318">
        <v>110465644</v>
      </c>
      <c r="N4318">
        <v>-16282508</v>
      </c>
      <c r="O4318">
        <v>94183136</v>
      </c>
      <c r="P4318">
        <v>0</v>
      </c>
      <c r="Q4318" t="s">
        <v>9740</v>
      </c>
      <c r="R4318" t="s">
        <v>6843</v>
      </c>
      <c r="S4318" t="s">
        <v>9741</v>
      </c>
      <c r="T4318" t="s">
        <v>9742</v>
      </c>
      <c r="U4318" t="s">
        <v>9743</v>
      </c>
      <c r="V4318" t="s">
        <v>9744</v>
      </c>
      <c r="W4318" t="s">
        <v>3085</v>
      </c>
      <c r="X4318" t="str">
        <f t="shared" si="67"/>
        <v>Inversión</v>
      </c>
      <c r="Y4318" t="s">
        <v>3241</v>
      </c>
    </row>
    <row r="4319" spans="1:25">
      <c r="A4319" t="s">
        <v>6443</v>
      </c>
      <c r="B4319" t="s">
        <v>3562</v>
      </c>
      <c r="C4319" t="s">
        <v>9745</v>
      </c>
      <c r="D4319" t="s">
        <v>3076</v>
      </c>
      <c r="E4319" t="s">
        <v>3331</v>
      </c>
      <c r="F4319" t="s">
        <v>3234</v>
      </c>
      <c r="G4319" t="s">
        <v>3241</v>
      </c>
      <c r="H4319" t="s">
        <v>535</v>
      </c>
      <c r="I4319" t="s">
        <v>673</v>
      </c>
      <c r="J4319" t="s">
        <v>246</v>
      </c>
      <c r="K4319" t="s">
        <v>3079</v>
      </c>
      <c r="L4319" t="s">
        <v>247</v>
      </c>
      <c r="M4319">
        <v>57060806</v>
      </c>
      <c r="N4319">
        <v>-57060806</v>
      </c>
      <c r="O4319">
        <v>0</v>
      </c>
      <c r="P4319">
        <v>0</v>
      </c>
      <c r="Q4319" t="s">
        <v>9746</v>
      </c>
      <c r="R4319" t="s">
        <v>5589</v>
      </c>
      <c r="S4319" t="s">
        <v>3085</v>
      </c>
      <c r="T4319" t="s">
        <v>3085</v>
      </c>
      <c r="U4319" t="s">
        <v>3085</v>
      </c>
      <c r="V4319" t="s">
        <v>3085</v>
      </c>
      <c r="W4319" t="s">
        <v>3085</v>
      </c>
      <c r="X4319" t="str">
        <f t="shared" si="67"/>
        <v>Inversión</v>
      </c>
      <c r="Y4319" t="s">
        <v>3241</v>
      </c>
    </row>
    <row r="4320" spans="1:25">
      <c r="A4320" t="s">
        <v>5133</v>
      </c>
      <c r="B4320" t="s">
        <v>3562</v>
      </c>
      <c r="C4320" t="s">
        <v>9747</v>
      </c>
      <c r="D4320" t="s">
        <v>3076</v>
      </c>
      <c r="E4320" t="s">
        <v>3331</v>
      </c>
      <c r="F4320" t="s">
        <v>3234</v>
      </c>
      <c r="G4320" t="s">
        <v>3241</v>
      </c>
      <c r="H4320" t="s">
        <v>535</v>
      </c>
      <c r="I4320" t="s">
        <v>673</v>
      </c>
      <c r="J4320" t="s">
        <v>246</v>
      </c>
      <c r="K4320" t="s">
        <v>3079</v>
      </c>
      <c r="L4320" t="s">
        <v>247</v>
      </c>
      <c r="M4320">
        <v>111327615</v>
      </c>
      <c r="N4320">
        <v>-111327615</v>
      </c>
      <c r="O4320">
        <v>0</v>
      </c>
      <c r="P4320">
        <v>0</v>
      </c>
      <c r="Q4320" t="s">
        <v>9748</v>
      </c>
      <c r="R4320" t="s">
        <v>3695</v>
      </c>
      <c r="S4320" t="s">
        <v>3085</v>
      </c>
      <c r="T4320" t="s">
        <v>3085</v>
      </c>
      <c r="U4320" t="s">
        <v>3085</v>
      </c>
      <c r="V4320" t="s">
        <v>3085</v>
      </c>
      <c r="W4320" t="s">
        <v>3085</v>
      </c>
      <c r="X4320" t="str">
        <f t="shared" si="67"/>
        <v>Inversión</v>
      </c>
      <c r="Y4320" t="s">
        <v>3241</v>
      </c>
    </row>
    <row r="4321" spans="1:25">
      <c r="A4321" t="s">
        <v>3394</v>
      </c>
      <c r="B4321" t="s">
        <v>3562</v>
      </c>
      <c r="C4321" t="s">
        <v>9749</v>
      </c>
      <c r="D4321" t="s">
        <v>3076</v>
      </c>
      <c r="E4321" t="s">
        <v>3077</v>
      </c>
      <c r="F4321" t="s">
        <v>8910</v>
      </c>
      <c r="G4321" t="s">
        <v>8911</v>
      </c>
      <c r="H4321" t="s">
        <v>532</v>
      </c>
      <c r="I4321" t="s">
        <v>661</v>
      </c>
      <c r="J4321" t="s">
        <v>246</v>
      </c>
      <c r="K4321" t="s">
        <v>3079</v>
      </c>
      <c r="L4321" t="s">
        <v>247</v>
      </c>
      <c r="M4321">
        <v>96629600</v>
      </c>
      <c r="N4321">
        <v>-322098</v>
      </c>
      <c r="O4321">
        <v>96307502</v>
      </c>
      <c r="P4321">
        <v>0</v>
      </c>
      <c r="Q4321" t="s">
        <v>9750</v>
      </c>
      <c r="R4321" t="s">
        <v>5762</v>
      </c>
      <c r="S4321" t="s">
        <v>9751</v>
      </c>
      <c r="T4321" t="s">
        <v>9752</v>
      </c>
      <c r="U4321" t="s">
        <v>9753</v>
      </c>
      <c r="V4321" t="s">
        <v>9754</v>
      </c>
      <c r="W4321" t="s">
        <v>9755</v>
      </c>
      <c r="X4321" t="str">
        <f t="shared" si="67"/>
        <v>Inversión</v>
      </c>
      <c r="Y4321" t="s">
        <v>8911</v>
      </c>
    </row>
    <row r="4322" spans="1:25">
      <c r="A4322" t="s">
        <v>9504</v>
      </c>
      <c r="B4322" t="s">
        <v>3562</v>
      </c>
      <c r="C4322" t="s">
        <v>9756</v>
      </c>
      <c r="D4322" t="s">
        <v>3076</v>
      </c>
      <c r="E4322" t="s">
        <v>3077</v>
      </c>
      <c r="F4322" t="s">
        <v>8910</v>
      </c>
      <c r="G4322" t="s">
        <v>8911</v>
      </c>
      <c r="H4322" t="s">
        <v>532</v>
      </c>
      <c r="I4322" t="s">
        <v>661</v>
      </c>
      <c r="J4322" t="s">
        <v>246</v>
      </c>
      <c r="K4322" t="s">
        <v>3079</v>
      </c>
      <c r="L4322" t="s">
        <v>247</v>
      </c>
      <c r="M4322">
        <v>28560970</v>
      </c>
      <c r="N4322">
        <v>-95203</v>
      </c>
      <c r="O4322">
        <v>28465767</v>
      </c>
      <c r="P4322">
        <v>190406</v>
      </c>
      <c r="Q4322" t="s">
        <v>9757</v>
      </c>
      <c r="R4322" t="s">
        <v>9758</v>
      </c>
      <c r="S4322" t="s">
        <v>6922</v>
      </c>
      <c r="T4322" t="s">
        <v>9759</v>
      </c>
      <c r="U4322" t="s">
        <v>9760</v>
      </c>
      <c r="V4322" t="s">
        <v>9761</v>
      </c>
      <c r="W4322" t="s">
        <v>3085</v>
      </c>
      <c r="X4322" t="str">
        <f t="shared" si="67"/>
        <v>Inversión</v>
      </c>
      <c r="Y4322" t="s">
        <v>8911</v>
      </c>
    </row>
    <row r="4323" spans="1:25">
      <c r="A4323" t="s">
        <v>4050</v>
      </c>
      <c r="B4323" t="s">
        <v>3562</v>
      </c>
      <c r="C4323" t="s">
        <v>9762</v>
      </c>
      <c r="D4323" t="s">
        <v>3076</v>
      </c>
      <c r="E4323" t="s">
        <v>3077</v>
      </c>
      <c r="F4323" t="s">
        <v>3234</v>
      </c>
      <c r="G4323" t="s">
        <v>3241</v>
      </c>
      <c r="H4323" t="s">
        <v>443</v>
      </c>
      <c r="I4323" t="s">
        <v>666</v>
      </c>
      <c r="J4323" t="s">
        <v>253</v>
      </c>
      <c r="K4323" t="s">
        <v>3115</v>
      </c>
      <c r="L4323" t="s">
        <v>247</v>
      </c>
      <c r="M4323">
        <v>185995612</v>
      </c>
      <c r="N4323">
        <v>-39453615</v>
      </c>
      <c r="O4323">
        <v>146541997</v>
      </c>
      <c r="P4323">
        <v>0</v>
      </c>
      <c r="Q4323" t="s">
        <v>9763</v>
      </c>
      <c r="R4323" t="s">
        <v>4409</v>
      </c>
      <c r="S4323" t="s">
        <v>9764</v>
      </c>
      <c r="T4323" t="s">
        <v>9765</v>
      </c>
      <c r="U4323" t="s">
        <v>9766</v>
      </c>
      <c r="V4323" t="s">
        <v>9767</v>
      </c>
      <c r="W4323" t="s">
        <v>3085</v>
      </c>
      <c r="X4323" t="str">
        <f t="shared" si="67"/>
        <v>Inversión</v>
      </c>
      <c r="Y4323" t="s">
        <v>3241</v>
      </c>
    </row>
    <row r="4324" spans="1:25">
      <c r="A4324" t="s">
        <v>4050</v>
      </c>
      <c r="B4324" t="s">
        <v>3562</v>
      </c>
      <c r="C4324" t="s">
        <v>9762</v>
      </c>
      <c r="D4324" t="s">
        <v>3076</v>
      </c>
      <c r="E4324" t="s">
        <v>3077</v>
      </c>
      <c r="F4324" t="s">
        <v>3234</v>
      </c>
      <c r="G4324" t="s">
        <v>3241</v>
      </c>
      <c r="H4324" t="s">
        <v>443</v>
      </c>
      <c r="I4324" t="s">
        <v>666</v>
      </c>
      <c r="J4324" t="s">
        <v>246</v>
      </c>
      <c r="K4324" t="s">
        <v>3079</v>
      </c>
      <c r="L4324" t="s">
        <v>247</v>
      </c>
      <c r="M4324">
        <v>0</v>
      </c>
      <c r="N4324">
        <v>8454346</v>
      </c>
      <c r="O4324">
        <v>8454346</v>
      </c>
      <c r="P4324">
        <v>0</v>
      </c>
      <c r="Q4324" t="s">
        <v>9763</v>
      </c>
      <c r="R4324" t="s">
        <v>4409</v>
      </c>
      <c r="S4324" t="s">
        <v>9764</v>
      </c>
      <c r="T4324" t="s">
        <v>9765</v>
      </c>
      <c r="U4324" t="s">
        <v>9766</v>
      </c>
      <c r="V4324" t="s">
        <v>9767</v>
      </c>
      <c r="W4324" t="s">
        <v>3085</v>
      </c>
      <c r="X4324" t="str">
        <f t="shared" si="67"/>
        <v>Inversión</v>
      </c>
      <c r="Y4324" t="s">
        <v>3241</v>
      </c>
    </row>
    <row r="4325" spans="1:25">
      <c r="A4325" t="s">
        <v>4579</v>
      </c>
      <c r="B4325" t="s">
        <v>3562</v>
      </c>
      <c r="C4325" t="s">
        <v>9768</v>
      </c>
      <c r="D4325" t="s">
        <v>3076</v>
      </c>
      <c r="E4325" t="s">
        <v>3077</v>
      </c>
      <c r="F4325" t="s">
        <v>3234</v>
      </c>
      <c r="G4325" t="s">
        <v>3241</v>
      </c>
      <c r="H4325" t="s">
        <v>443</v>
      </c>
      <c r="I4325" t="s">
        <v>666</v>
      </c>
      <c r="J4325" t="s">
        <v>246</v>
      </c>
      <c r="K4325" t="s">
        <v>3079</v>
      </c>
      <c r="L4325" t="s">
        <v>247</v>
      </c>
      <c r="M4325">
        <v>0</v>
      </c>
      <c r="N4325">
        <v>7330366</v>
      </c>
      <c r="O4325">
        <v>7330366</v>
      </c>
      <c r="P4325">
        <v>0</v>
      </c>
      <c r="Q4325" t="s">
        <v>9769</v>
      </c>
      <c r="R4325" t="s">
        <v>9683</v>
      </c>
      <c r="S4325" t="s">
        <v>9770</v>
      </c>
      <c r="T4325" t="s">
        <v>9771</v>
      </c>
      <c r="U4325" t="s">
        <v>9772</v>
      </c>
      <c r="V4325" t="s">
        <v>9773</v>
      </c>
      <c r="W4325" t="s">
        <v>3085</v>
      </c>
      <c r="X4325" t="str">
        <f t="shared" si="67"/>
        <v>Inversión</v>
      </c>
      <c r="Y4325" t="s">
        <v>3241</v>
      </c>
    </row>
    <row r="4326" spans="1:25">
      <c r="A4326" t="s">
        <v>4579</v>
      </c>
      <c r="B4326" t="s">
        <v>3562</v>
      </c>
      <c r="C4326" t="s">
        <v>9768</v>
      </c>
      <c r="D4326" t="s">
        <v>3076</v>
      </c>
      <c r="E4326" t="s">
        <v>3077</v>
      </c>
      <c r="F4326" t="s">
        <v>3234</v>
      </c>
      <c r="G4326" t="s">
        <v>3241</v>
      </c>
      <c r="H4326" t="s">
        <v>443</v>
      </c>
      <c r="I4326" t="s">
        <v>666</v>
      </c>
      <c r="J4326" t="s">
        <v>253</v>
      </c>
      <c r="K4326" t="s">
        <v>3115</v>
      </c>
      <c r="L4326" t="s">
        <v>247</v>
      </c>
      <c r="M4326">
        <v>80634026</v>
      </c>
      <c r="N4326">
        <v>-8552094</v>
      </c>
      <c r="O4326">
        <v>72081932</v>
      </c>
      <c r="P4326">
        <v>0</v>
      </c>
      <c r="Q4326" t="s">
        <v>9769</v>
      </c>
      <c r="R4326" t="s">
        <v>9683</v>
      </c>
      <c r="S4326" t="s">
        <v>9770</v>
      </c>
      <c r="T4326" t="s">
        <v>9771</v>
      </c>
      <c r="U4326" t="s">
        <v>9772</v>
      </c>
      <c r="V4326" t="s">
        <v>9773</v>
      </c>
      <c r="W4326" t="s">
        <v>3085</v>
      </c>
      <c r="X4326" t="str">
        <f t="shared" si="67"/>
        <v>Inversión</v>
      </c>
      <c r="Y4326" t="s">
        <v>3241</v>
      </c>
    </row>
    <row r="4327" spans="1:25">
      <c r="A4327" t="s">
        <v>9579</v>
      </c>
      <c r="B4327" t="s">
        <v>4497</v>
      </c>
      <c r="C4327" t="s">
        <v>9774</v>
      </c>
      <c r="D4327" t="s">
        <v>3076</v>
      </c>
      <c r="E4327" t="s">
        <v>3077</v>
      </c>
      <c r="F4327" t="s">
        <v>3149</v>
      </c>
      <c r="G4327" t="s">
        <v>3157</v>
      </c>
      <c r="H4327" t="s">
        <v>437</v>
      </c>
      <c r="I4327" t="s">
        <v>649</v>
      </c>
      <c r="J4327" t="s">
        <v>253</v>
      </c>
      <c r="K4327" t="s">
        <v>3115</v>
      </c>
      <c r="L4327" t="s">
        <v>247</v>
      </c>
      <c r="M4327">
        <v>191558920</v>
      </c>
      <c r="N4327">
        <v>-95779460</v>
      </c>
      <c r="O4327">
        <v>95779460</v>
      </c>
      <c r="P4327">
        <v>0</v>
      </c>
      <c r="Q4327" t="s">
        <v>9775</v>
      </c>
      <c r="R4327" t="s">
        <v>9776</v>
      </c>
      <c r="S4327" t="s">
        <v>9777</v>
      </c>
      <c r="T4327" t="s">
        <v>9778</v>
      </c>
      <c r="U4327" t="s">
        <v>9779</v>
      </c>
      <c r="V4327" t="s">
        <v>9780</v>
      </c>
      <c r="W4327" t="s">
        <v>3085</v>
      </c>
      <c r="X4327" t="str">
        <f t="shared" si="67"/>
        <v>Inversión</v>
      </c>
      <c r="Y4327" t="s">
        <v>3157</v>
      </c>
    </row>
    <row r="4328" spans="1:25">
      <c r="A4328" t="s">
        <v>8710</v>
      </c>
      <c r="B4328" t="s">
        <v>4497</v>
      </c>
      <c r="C4328" t="s">
        <v>9781</v>
      </c>
      <c r="D4328" t="s">
        <v>3076</v>
      </c>
      <c r="E4328" t="s">
        <v>3077</v>
      </c>
      <c r="F4328" t="s">
        <v>3149</v>
      </c>
      <c r="G4328" t="s">
        <v>3157</v>
      </c>
      <c r="H4328" t="s">
        <v>437</v>
      </c>
      <c r="I4328" t="s">
        <v>649</v>
      </c>
      <c r="J4328" t="s">
        <v>253</v>
      </c>
      <c r="K4328" t="s">
        <v>3115</v>
      </c>
      <c r="L4328" t="s">
        <v>247</v>
      </c>
      <c r="M4328">
        <v>107015460</v>
      </c>
      <c r="N4328">
        <v>10701546</v>
      </c>
      <c r="O4328">
        <v>117717006</v>
      </c>
      <c r="P4328">
        <v>0</v>
      </c>
      <c r="Q4328" t="s">
        <v>9782</v>
      </c>
      <c r="R4328" t="s">
        <v>6856</v>
      </c>
      <c r="S4328" t="s">
        <v>9783</v>
      </c>
      <c r="T4328" t="s">
        <v>9784</v>
      </c>
      <c r="U4328" t="s">
        <v>9785</v>
      </c>
      <c r="V4328" t="s">
        <v>9786</v>
      </c>
      <c r="W4328" t="s">
        <v>3085</v>
      </c>
      <c r="X4328" t="str">
        <f t="shared" si="67"/>
        <v>Inversión</v>
      </c>
      <c r="Y4328" t="s">
        <v>3157</v>
      </c>
    </row>
    <row r="4329" spans="1:25">
      <c r="A4329" t="s">
        <v>7692</v>
      </c>
      <c r="B4329" t="s">
        <v>4497</v>
      </c>
      <c r="C4329" t="s">
        <v>8519</v>
      </c>
      <c r="D4329" t="s">
        <v>3076</v>
      </c>
      <c r="E4329" t="s">
        <v>3077</v>
      </c>
      <c r="F4329" t="s">
        <v>3149</v>
      </c>
      <c r="G4329" t="s">
        <v>3157</v>
      </c>
      <c r="H4329" t="s">
        <v>437</v>
      </c>
      <c r="I4329" t="s">
        <v>649</v>
      </c>
      <c r="J4329" t="s">
        <v>253</v>
      </c>
      <c r="K4329" t="s">
        <v>3115</v>
      </c>
      <c r="L4329" t="s">
        <v>247</v>
      </c>
      <c r="M4329">
        <v>258974920</v>
      </c>
      <c r="N4329">
        <v>-116538714</v>
      </c>
      <c r="O4329">
        <v>142436206</v>
      </c>
      <c r="P4329">
        <v>0</v>
      </c>
      <c r="Q4329" t="s">
        <v>9787</v>
      </c>
      <c r="R4329" t="s">
        <v>7916</v>
      </c>
      <c r="S4329" t="s">
        <v>9788</v>
      </c>
      <c r="T4329" t="s">
        <v>9789</v>
      </c>
      <c r="U4329" t="s">
        <v>9790</v>
      </c>
      <c r="V4329" t="s">
        <v>9791</v>
      </c>
      <c r="W4329" t="s">
        <v>3085</v>
      </c>
      <c r="X4329" t="str">
        <f t="shared" si="67"/>
        <v>Inversión</v>
      </c>
      <c r="Y4329" t="s">
        <v>3157</v>
      </c>
    </row>
    <row r="4330" spans="1:25">
      <c r="A4330" t="s">
        <v>9594</v>
      </c>
      <c r="B4330" t="s">
        <v>4497</v>
      </c>
      <c r="C4330" t="s">
        <v>9792</v>
      </c>
      <c r="D4330" t="s">
        <v>3076</v>
      </c>
      <c r="E4330" t="s">
        <v>3077</v>
      </c>
      <c r="F4330" t="s">
        <v>3234</v>
      </c>
      <c r="G4330" t="s">
        <v>3241</v>
      </c>
      <c r="H4330" t="s">
        <v>374</v>
      </c>
      <c r="I4330" t="s">
        <v>375</v>
      </c>
      <c r="J4330" t="s">
        <v>253</v>
      </c>
      <c r="K4330" t="s">
        <v>3115</v>
      </c>
      <c r="L4330" t="s">
        <v>247</v>
      </c>
      <c r="M4330">
        <v>107015460</v>
      </c>
      <c r="N4330">
        <v>-61083531</v>
      </c>
      <c r="O4330">
        <v>45931929</v>
      </c>
      <c r="P4330">
        <v>0</v>
      </c>
      <c r="Q4330" t="s">
        <v>9793</v>
      </c>
      <c r="R4330" t="s">
        <v>9794</v>
      </c>
      <c r="S4330" t="s">
        <v>9795</v>
      </c>
      <c r="T4330" t="s">
        <v>9796</v>
      </c>
      <c r="U4330" t="s">
        <v>9797</v>
      </c>
      <c r="V4330" t="s">
        <v>9798</v>
      </c>
      <c r="W4330" t="s">
        <v>3085</v>
      </c>
      <c r="X4330" t="str">
        <f t="shared" si="67"/>
        <v>Funcionamiento</v>
      </c>
      <c r="Y4330" t="s">
        <v>3241</v>
      </c>
    </row>
    <row r="4331" spans="1:25">
      <c r="A4331" t="s">
        <v>9154</v>
      </c>
      <c r="B4331" t="s">
        <v>4497</v>
      </c>
      <c r="C4331" t="s">
        <v>9799</v>
      </c>
      <c r="D4331" t="s">
        <v>3076</v>
      </c>
      <c r="E4331" t="s">
        <v>3077</v>
      </c>
      <c r="F4331" t="s">
        <v>3234</v>
      </c>
      <c r="G4331" t="s">
        <v>3241</v>
      </c>
      <c r="H4331" t="s">
        <v>374</v>
      </c>
      <c r="I4331" t="s">
        <v>375</v>
      </c>
      <c r="J4331" t="s">
        <v>253</v>
      </c>
      <c r="K4331" t="s">
        <v>3115</v>
      </c>
      <c r="L4331" t="s">
        <v>247</v>
      </c>
      <c r="M4331">
        <v>84543460</v>
      </c>
      <c r="N4331">
        <v>-2536304</v>
      </c>
      <c r="O4331">
        <v>82007156</v>
      </c>
      <c r="P4331">
        <v>0</v>
      </c>
      <c r="Q4331" t="s">
        <v>9800</v>
      </c>
      <c r="R4331" t="s">
        <v>7960</v>
      </c>
      <c r="S4331" t="s">
        <v>8697</v>
      </c>
      <c r="T4331" t="s">
        <v>9801</v>
      </c>
      <c r="U4331" t="s">
        <v>9802</v>
      </c>
      <c r="V4331" t="s">
        <v>9803</v>
      </c>
      <c r="W4331" t="s">
        <v>3085</v>
      </c>
      <c r="X4331" t="str">
        <f t="shared" si="67"/>
        <v>Funcionamiento</v>
      </c>
      <c r="Y4331" t="s">
        <v>3241</v>
      </c>
    </row>
    <row r="4332" spans="1:25">
      <c r="A4332" t="s">
        <v>9605</v>
      </c>
      <c r="B4332" t="s">
        <v>4497</v>
      </c>
      <c r="C4332" t="s">
        <v>9804</v>
      </c>
      <c r="D4332" t="s">
        <v>3076</v>
      </c>
      <c r="E4332" t="s">
        <v>3077</v>
      </c>
      <c r="F4332" t="s">
        <v>3234</v>
      </c>
      <c r="G4332" t="s">
        <v>3241</v>
      </c>
      <c r="H4332" t="s">
        <v>374</v>
      </c>
      <c r="I4332" t="s">
        <v>375</v>
      </c>
      <c r="J4332" t="s">
        <v>253</v>
      </c>
      <c r="K4332" t="s">
        <v>3115</v>
      </c>
      <c r="L4332" t="s">
        <v>247</v>
      </c>
      <c r="M4332">
        <v>84543460</v>
      </c>
      <c r="N4332">
        <v>-2818115</v>
      </c>
      <c r="O4332">
        <v>81725345</v>
      </c>
      <c r="P4332">
        <v>0</v>
      </c>
      <c r="Q4332" t="s">
        <v>9805</v>
      </c>
      <c r="R4332" t="s">
        <v>9806</v>
      </c>
      <c r="S4332" t="s">
        <v>9807</v>
      </c>
      <c r="T4332" t="s">
        <v>9808</v>
      </c>
      <c r="U4332" t="s">
        <v>9809</v>
      </c>
      <c r="V4332" t="s">
        <v>9810</v>
      </c>
      <c r="W4332" t="s">
        <v>3085</v>
      </c>
      <c r="X4332" t="str">
        <f t="shared" si="67"/>
        <v>Funcionamiento</v>
      </c>
      <c r="Y4332" t="s">
        <v>3241</v>
      </c>
    </row>
    <row r="4333" spans="1:25">
      <c r="A4333" t="s">
        <v>4136</v>
      </c>
      <c r="B4333" t="s">
        <v>4497</v>
      </c>
      <c r="C4333" t="s">
        <v>9811</v>
      </c>
      <c r="D4333" t="s">
        <v>3076</v>
      </c>
      <c r="E4333" t="s">
        <v>3077</v>
      </c>
      <c r="F4333" t="s">
        <v>3234</v>
      </c>
      <c r="G4333" t="s">
        <v>3241</v>
      </c>
      <c r="H4333" t="s">
        <v>374</v>
      </c>
      <c r="I4333" t="s">
        <v>375</v>
      </c>
      <c r="J4333" t="s">
        <v>253</v>
      </c>
      <c r="K4333" t="s">
        <v>3115</v>
      </c>
      <c r="L4333" t="s">
        <v>247</v>
      </c>
      <c r="M4333">
        <v>84543460</v>
      </c>
      <c r="N4333">
        <v>-15781419</v>
      </c>
      <c r="O4333">
        <v>68762041</v>
      </c>
      <c r="P4333">
        <v>0</v>
      </c>
      <c r="Q4333" t="s">
        <v>9812</v>
      </c>
      <c r="R4333" t="s">
        <v>4633</v>
      </c>
      <c r="S4333" t="s">
        <v>9813</v>
      </c>
      <c r="T4333" t="s">
        <v>9814</v>
      </c>
      <c r="U4333" t="s">
        <v>9815</v>
      </c>
      <c r="V4333" t="s">
        <v>9816</v>
      </c>
      <c r="W4333" t="s">
        <v>3085</v>
      </c>
      <c r="X4333" t="str">
        <f t="shared" si="67"/>
        <v>Funcionamiento</v>
      </c>
      <c r="Y4333" t="s">
        <v>3241</v>
      </c>
    </row>
    <row r="4334" spans="1:25">
      <c r="A4334" t="s">
        <v>4142</v>
      </c>
      <c r="B4334" t="s">
        <v>4497</v>
      </c>
      <c r="C4334" t="s">
        <v>9817</v>
      </c>
      <c r="D4334" t="s">
        <v>3076</v>
      </c>
      <c r="E4334" t="s">
        <v>3077</v>
      </c>
      <c r="F4334" t="s">
        <v>3234</v>
      </c>
      <c r="G4334" t="s">
        <v>3241</v>
      </c>
      <c r="H4334" t="s">
        <v>374</v>
      </c>
      <c r="I4334" t="s">
        <v>375</v>
      </c>
      <c r="J4334" t="s">
        <v>253</v>
      </c>
      <c r="K4334" t="s">
        <v>3115</v>
      </c>
      <c r="L4334" t="s">
        <v>247</v>
      </c>
      <c r="M4334">
        <v>25936730</v>
      </c>
      <c r="N4334">
        <v>-1286836</v>
      </c>
      <c r="O4334">
        <v>24649894</v>
      </c>
      <c r="P4334">
        <v>0</v>
      </c>
      <c r="Q4334" t="s">
        <v>9818</v>
      </c>
      <c r="R4334" t="s">
        <v>6969</v>
      </c>
      <c r="S4334" t="s">
        <v>9819</v>
      </c>
      <c r="T4334" t="s">
        <v>9820</v>
      </c>
      <c r="U4334" t="s">
        <v>9821</v>
      </c>
      <c r="V4334" t="s">
        <v>9822</v>
      </c>
      <c r="W4334" t="s">
        <v>3085</v>
      </c>
      <c r="X4334" t="str">
        <f t="shared" si="67"/>
        <v>Funcionamiento</v>
      </c>
      <c r="Y4334" t="s">
        <v>3241</v>
      </c>
    </row>
    <row r="4335" spans="1:25">
      <c r="A4335" t="s">
        <v>9637</v>
      </c>
      <c r="B4335" t="s">
        <v>4497</v>
      </c>
      <c r="C4335" t="s">
        <v>9817</v>
      </c>
      <c r="D4335" t="s">
        <v>3076</v>
      </c>
      <c r="E4335" t="s">
        <v>3077</v>
      </c>
      <c r="F4335" t="s">
        <v>3234</v>
      </c>
      <c r="G4335" t="s">
        <v>3241</v>
      </c>
      <c r="H4335" t="s">
        <v>539</v>
      </c>
      <c r="I4335" t="s">
        <v>667</v>
      </c>
      <c r="J4335" t="s">
        <v>246</v>
      </c>
      <c r="K4335" t="s">
        <v>3079</v>
      </c>
      <c r="L4335" t="s">
        <v>247</v>
      </c>
      <c r="M4335">
        <v>135961833</v>
      </c>
      <c r="N4335">
        <v>3721500</v>
      </c>
      <c r="O4335">
        <v>139683333</v>
      </c>
      <c r="P4335">
        <v>0</v>
      </c>
      <c r="Q4335" t="s">
        <v>9823</v>
      </c>
      <c r="R4335" t="s">
        <v>3853</v>
      </c>
      <c r="S4335" t="s">
        <v>9824</v>
      </c>
      <c r="T4335" t="s">
        <v>9825</v>
      </c>
      <c r="U4335" t="s">
        <v>9826</v>
      </c>
      <c r="V4335" t="s">
        <v>9827</v>
      </c>
      <c r="W4335" t="s">
        <v>3085</v>
      </c>
      <c r="X4335" t="str">
        <f t="shared" si="67"/>
        <v>Inversión</v>
      </c>
      <c r="Y4335" t="s">
        <v>3241</v>
      </c>
    </row>
    <row r="4336" spans="1:25">
      <c r="A4336" t="s">
        <v>3806</v>
      </c>
      <c r="B4336" t="s">
        <v>4497</v>
      </c>
      <c r="C4336" t="s">
        <v>9828</v>
      </c>
      <c r="D4336" t="s">
        <v>3076</v>
      </c>
      <c r="E4336" t="s">
        <v>3077</v>
      </c>
      <c r="F4336" t="s">
        <v>3234</v>
      </c>
      <c r="G4336" t="s">
        <v>3241</v>
      </c>
      <c r="H4336" t="s">
        <v>374</v>
      </c>
      <c r="I4336" t="s">
        <v>375</v>
      </c>
      <c r="J4336" t="s">
        <v>253</v>
      </c>
      <c r="K4336" t="s">
        <v>3115</v>
      </c>
      <c r="L4336" t="s">
        <v>247</v>
      </c>
      <c r="M4336">
        <v>107015460</v>
      </c>
      <c r="N4336">
        <v>-7847764</v>
      </c>
      <c r="O4336">
        <v>99167696</v>
      </c>
      <c r="P4336">
        <v>0</v>
      </c>
      <c r="Q4336" t="s">
        <v>9829</v>
      </c>
      <c r="R4336" t="s">
        <v>9783</v>
      </c>
      <c r="S4336" t="s">
        <v>9830</v>
      </c>
      <c r="T4336" t="s">
        <v>9831</v>
      </c>
      <c r="U4336" t="s">
        <v>9832</v>
      </c>
      <c r="V4336" t="s">
        <v>9833</v>
      </c>
      <c r="W4336" t="s">
        <v>3085</v>
      </c>
      <c r="X4336" t="str">
        <f t="shared" si="67"/>
        <v>Funcionamiento</v>
      </c>
      <c r="Y4336" t="s">
        <v>3241</v>
      </c>
    </row>
    <row r="4337" spans="1:25">
      <c r="A4337" t="s">
        <v>4823</v>
      </c>
      <c r="B4337" t="s">
        <v>4497</v>
      </c>
      <c r="C4337" t="s">
        <v>9834</v>
      </c>
      <c r="D4337" t="s">
        <v>3076</v>
      </c>
      <c r="E4337" t="s">
        <v>3077</v>
      </c>
      <c r="F4337" t="s">
        <v>3234</v>
      </c>
      <c r="G4337" t="s">
        <v>3241</v>
      </c>
      <c r="H4337" t="s">
        <v>374</v>
      </c>
      <c r="I4337" t="s">
        <v>375</v>
      </c>
      <c r="J4337" t="s">
        <v>253</v>
      </c>
      <c r="K4337" t="s">
        <v>3115</v>
      </c>
      <c r="L4337" t="s">
        <v>247</v>
      </c>
      <c r="M4337">
        <v>107015460</v>
      </c>
      <c r="N4337">
        <v>-56890876</v>
      </c>
      <c r="O4337">
        <v>50124584</v>
      </c>
      <c r="P4337">
        <v>0</v>
      </c>
      <c r="Q4337" t="s">
        <v>9835</v>
      </c>
      <c r="R4337" t="s">
        <v>7964</v>
      </c>
      <c r="S4337" t="s">
        <v>9836</v>
      </c>
      <c r="T4337" t="s">
        <v>9837</v>
      </c>
      <c r="U4337" t="s">
        <v>9838</v>
      </c>
      <c r="V4337" t="s">
        <v>9839</v>
      </c>
      <c r="W4337" t="s">
        <v>3085</v>
      </c>
      <c r="X4337" t="str">
        <f t="shared" si="67"/>
        <v>Funcionamiento</v>
      </c>
      <c r="Y4337" t="s">
        <v>3241</v>
      </c>
    </row>
    <row r="4338" spans="1:25">
      <c r="A4338" t="s">
        <v>9067</v>
      </c>
      <c r="B4338" t="s">
        <v>4497</v>
      </c>
      <c r="C4338" t="s">
        <v>9840</v>
      </c>
      <c r="D4338" t="s">
        <v>3076</v>
      </c>
      <c r="E4338" t="s">
        <v>3077</v>
      </c>
      <c r="F4338" t="s">
        <v>3234</v>
      </c>
      <c r="G4338" t="s">
        <v>3241</v>
      </c>
      <c r="H4338" t="s">
        <v>509</v>
      </c>
      <c r="I4338" t="s">
        <v>664</v>
      </c>
      <c r="J4338" t="s">
        <v>253</v>
      </c>
      <c r="K4338" t="s">
        <v>3115</v>
      </c>
      <c r="L4338" t="s">
        <v>247</v>
      </c>
      <c r="M4338">
        <v>50730540</v>
      </c>
      <c r="N4338">
        <v>-2898888</v>
      </c>
      <c r="O4338">
        <v>47831652</v>
      </c>
      <c r="P4338">
        <v>0</v>
      </c>
      <c r="Q4338" t="s">
        <v>9841</v>
      </c>
      <c r="R4338" t="s">
        <v>3859</v>
      </c>
      <c r="S4338" t="s">
        <v>3976</v>
      </c>
      <c r="T4338" t="s">
        <v>9842</v>
      </c>
      <c r="U4338" t="s">
        <v>9843</v>
      </c>
      <c r="V4338" t="s">
        <v>9844</v>
      </c>
      <c r="W4338" t="s">
        <v>3085</v>
      </c>
      <c r="X4338" t="str">
        <f t="shared" si="67"/>
        <v>Inversión</v>
      </c>
      <c r="Y4338" t="s">
        <v>3241</v>
      </c>
    </row>
    <row r="4339" spans="1:25">
      <c r="A4339" t="s">
        <v>8846</v>
      </c>
      <c r="B4339" t="s">
        <v>4497</v>
      </c>
      <c r="C4339" t="s">
        <v>9845</v>
      </c>
      <c r="D4339" t="s">
        <v>3076</v>
      </c>
      <c r="E4339" t="s">
        <v>3077</v>
      </c>
      <c r="F4339" t="s">
        <v>3234</v>
      </c>
      <c r="G4339" t="s">
        <v>3241</v>
      </c>
      <c r="H4339" t="s">
        <v>539</v>
      </c>
      <c r="I4339" t="s">
        <v>667</v>
      </c>
      <c r="J4339" t="s">
        <v>253</v>
      </c>
      <c r="K4339" t="s">
        <v>3115</v>
      </c>
      <c r="L4339" t="s">
        <v>247</v>
      </c>
      <c r="M4339">
        <v>293479725</v>
      </c>
      <c r="N4339">
        <v>-25155406</v>
      </c>
      <c r="O4339">
        <v>268324319</v>
      </c>
      <c r="P4339">
        <v>0</v>
      </c>
      <c r="Q4339" t="s">
        <v>9846</v>
      </c>
      <c r="R4339" t="s">
        <v>4021</v>
      </c>
      <c r="S4339" t="s">
        <v>9847</v>
      </c>
      <c r="T4339" t="s">
        <v>9848</v>
      </c>
      <c r="U4339" t="s">
        <v>9849</v>
      </c>
      <c r="V4339" t="s">
        <v>9850</v>
      </c>
      <c r="W4339" t="s">
        <v>3085</v>
      </c>
      <c r="X4339" t="str">
        <f t="shared" si="67"/>
        <v>Inversión</v>
      </c>
      <c r="Y4339" t="s">
        <v>3241</v>
      </c>
    </row>
    <row r="4340" spans="1:25">
      <c r="A4340" t="s">
        <v>7659</v>
      </c>
      <c r="B4340" t="s">
        <v>4497</v>
      </c>
      <c r="C4340" t="s">
        <v>9851</v>
      </c>
      <c r="D4340" t="s">
        <v>3076</v>
      </c>
      <c r="E4340" t="s">
        <v>3077</v>
      </c>
      <c r="F4340" t="s">
        <v>8904</v>
      </c>
      <c r="G4340" t="s">
        <v>8905</v>
      </c>
      <c r="H4340" t="s">
        <v>550</v>
      </c>
      <c r="I4340" t="s">
        <v>676</v>
      </c>
      <c r="J4340" t="s">
        <v>246</v>
      </c>
      <c r="K4340" t="s">
        <v>3079</v>
      </c>
      <c r="L4340" t="s">
        <v>247</v>
      </c>
      <c r="M4340">
        <v>33114736</v>
      </c>
      <c r="N4340">
        <v>6760925</v>
      </c>
      <c r="O4340">
        <v>39875661</v>
      </c>
      <c r="P4340">
        <v>0</v>
      </c>
      <c r="Q4340" t="s">
        <v>9852</v>
      </c>
      <c r="R4340" t="s">
        <v>4124</v>
      </c>
      <c r="S4340" t="s">
        <v>9853</v>
      </c>
      <c r="T4340" t="s">
        <v>7066</v>
      </c>
      <c r="U4340" t="s">
        <v>9854</v>
      </c>
      <c r="V4340" t="s">
        <v>9855</v>
      </c>
      <c r="W4340" t="s">
        <v>3085</v>
      </c>
      <c r="X4340" t="str">
        <f t="shared" si="67"/>
        <v>Inversión</v>
      </c>
      <c r="Y4340" t="s">
        <v>8905</v>
      </c>
    </row>
    <row r="4341" spans="1:25">
      <c r="A4341" t="s">
        <v>3824</v>
      </c>
      <c r="B4341" t="s">
        <v>4497</v>
      </c>
      <c r="C4341" t="s">
        <v>9856</v>
      </c>
      <c r="D4341" t="s">
        <v>3076</v>
      </c>
      <c r="E4341" t="s">
        <v>3077</v>
      </c>
      <c r="F4341" t="s">
        <v>3234</v>
      </c>
      <c r="G4341" t="s">
        <v>3241</v>
      </c>
      <c r="H4341" t="s">
        <v>297</v>
      </c>
      <c r="I4341" t="s">
        <v>299</v>
      </c>
      <c r="J4341" t="s">
        <v>246</v>
      </c>
      <c r="K4341" t="s">
        <v>3079</v>
      </c>
      <c r="L4341" t="s">
        <v>247</v>
      </c>
      <c r="M4341">
        <v>11656979</v>
      </c>
      <c r="N4341">
        <v>0</v>
      </c>
      <c r="O4341">
        <v>11656979</v>
      </c>
      <c r="P4341">
        <v>0</v>
      </c>
      <c r="Q4341" t="s">
        <v>5839</v>
      </c>
      <c r="R4341" t="s">
        <v>8454</v>
      </c>
      <c r="S4341" t="s">
        <v>9857</v>
      </c>
      <c r="T4341" t="s">
        <v>9858</v>
      </c>
      <c r="U4341" t="s">
        <v>9859</v>
      </c>
      <c r="V4341" t="s">
        <v>9860</v>
      </c>
      <c r="W4341" t="s">
        <v>9861</v>
      </c>
      <c r="X4341" t="str">
        <f t="shared" si="67"/>
        <v>Funcionamiento</v>
      </c>
      <c r="Y4341" t="s">
        <v>3241</v>
      </c>
    </row>
    <row r="4342" spans="1:25">
      <c r="A4342" t="s">
        <v>3824</v>
      </c>
      <c r="B4342" t="s">
        <v>4497</v>
      </c>
      <c r="C4342" t="s">
        <v>9856</v>
      </c>
      <c r="D4342" t="s">
        <v>3076</v>
      </c>
      <c r="E4342" t="s">
        <v>3077</v>
      </c>
      <c r="F4342" t="s">
        <v>3234</v>
      </c>
      <c r="G4342" t="s">
        <v>3241</v>
      </c>
      <c r="H4342" t="s">
        <v>395</v>
      </c>
      <c r="I4342" t="s">
        <v>396</v>
      </c>
      <c r="J4342" t="s">
        <v>246</v>
      </c>
      <c r="K4342" t="s">
        <v>3079</v>
      </c>
      <c r="L4342" t="s">
        <v>247</v>
      </c>
      <c r="M4342">
        <v>5288619</v>
      </c>
      <c r="N4342">
        <v>0</v>
      </c>
      <c r="O4342">
        <v>5288619</v>
      </c>
      <c r="P4342">
        <v>0</v>
      </c>
      <c r="Q4342" t="s">
        <v>5839</v>
      </c>
      <c r="R4342" t="s">
        <v>8454</v>
      </c>
      <c r="S4342" t="s">
        <v>9857</v>
      </c>
      <c r="T4342" t="s">
        <v>9858</v>
      </c>
      <c r="U4342" t="s">
        <v>9859</v>
      </c>
      <c r="V4342" t="s">
        <v>9860</v>
      </c>
      <c r="W4342" t="s">
        <v>9861</v>
      </c>
      <c r="X4342" t="str">
        <f t="shared" si="67"/>
        <v>Funcionamiento</v>
      </c>
      <c r="Y4342" t="s">
        <v>3241</v>
      </c>
    </row>
    <row r="4343" spans="1:25">
      <c r="A4343" t="s">
        <v>3824</v>
      </c>
      <c r="B4343" t="s">
        <v>4497</v>
      </c>
      <c r="C4343" t="s">
        <v>9856</v>
      </c>
      <c r="D4343" t="s">
        <v>3076</v>
      </c>
      <c r="E4343" t="s">
        <v>3077</v>
      </c>
      <c r="F4343" t="s">
        <v>3234</v>
      </c>
      <c r="G4343" t="s">
        <v>3241</v>
      </c>
      <c r="H4343" t="s">
        <v>331</v>
      </c>
      <c r="I4343" t="s">
        <v>587</v>
      </c>
      <c r="J4343" t="s">
        <v>246</v>
      </c>
      <c r="K4343" t="s">
        <v>3079</v>
      </c>
      <c r="L4343" t="s">
        <v>247</v>
      </c>
      <c r="M4343">
        <v>38022240</v>
      </c>
      <c r="N4343">
        <v>0</v>
      </c>
      <c r="O4343">
        <v>38022240</v>
      </c>
      <c r="P4343">
        <v>0</v>
      </c>
      <c r="Q4343" t="s">
        <v>5839</v>
      </c>
      <c r="R4343" t="s">
        <v>8454</v>
      </c>
      <c r="S4343" t="s">
        <v>9857</v>
      </c>
      <c r="T4343" t="s">
        <v>9858</v>
      </c>
      <c r="U4343" t="s">
        <v>9859</v>
      </c>
      <c r="V4343" t="s">
        <v>9860</v>
      </c>
      <c r="W4343" t="s">
        <v>9861</v>
      </c>
      <c r="X4343" t="str">
        <f t="shared" si="67"/>
        <v>Funcionamiento</v>
      </c>
      <c r="Y4343" t="s">
        <v>3241</v>
      </c>
    </row>
    <row r="4344" spans="1:25">
      <c r="A4344" t="s">
        <v>3824</v>
      </c>
      <c r="B4344" t="s">
        <v>4497</v>
      </c>
      <c r="C4344" t="s">
        <v>9856</v>
      </c>
      <c r="D4344" t="s">
        <v>3076</v>
      </c>
      <c r="E4344" t="s">
        <v>3077</v>
      </c>
      <c r="F4344" t="s">
        <v>3234</v>
      </c>
      <c r="G4344" t="s">
        <v>3241</v>
      </c>
      <c r="H4344" t="s">
        <v>294</v>
      </c>
      <c r="I4344" t="s">
        <v>296</v>
      </c>
      <c r="J4344" t="s">
        <v>246</v>
      </c>
      <c r="K4344" t="s">
        <v>3079</v>
      </c>
      <c r="L4344" t="s">
        <v>247</v>
      </c>
      <c r="M4344">
        <v>10416673</v>
      </c>
      <c r="N4344">
        <v>0</v>
      </c>
      <c r="O4344">
        <v>10416673</v>
      </c>
      <c r="P4344">
        <v>0</v>
      </c>
      <c r="Q4344" t="s">
        <v>5839</v>
      </c>
      <c r="R4344" t="s">
        <v>8454</v>
      </c>
      <c r="S4344" t="s">
        <v>9857</v>
      </c>
      <c r="T4344" t="s">
        <v>9858</v>
      </c>
      <c r="U4344" t="s">
        <v>9859</v>
      </c>
      <c r="V4344" t="s">
        <v>9860</v>
      </c>
      <c r="W4344" t="s">
        <v>9861</v>
      </c>
      <c r="X4344" t="str">
        <f t="shared" si="67"/>
        <v>Funcionamiento</v>
      </c>
      <c r="Y4344" t="s">
        <v>3241</v>
      </c>
    </row>
    <row r="4345" spans="1:25">
      <c r="A4345" t="s">
        <v>3824</v>
      </c>
      <c r="B4345" t="s">
        <v>4497</v>
      </c>
      <c r="C4345" t="s">
        <v>9856</v>
      </c>
      <c r="D4345" t="s">
        <v>3076</v>
      </c>
      <c r="E4345" t="s">
        <v>3077</v>
      </c>
      <c r="F4345" t="s">
        <v>3234</v>
      </c>
      <c r="G4345" t="s">
        <v>3241</v>
      </c>
      <c r="H4345" t="s">
        <v>405</v>
      </c>
      <c r="I4345" t="s">
        <v>406</v>
      </c>
      <c r="J4345" t="s">
        <v>246</v>
      </c>
      <c r="K4345" t="s">
        <v>3079</v>
      </c>
      <c r="L4345" t="s">
        <v>247</v>
      </c>
      <c r="M4345">
        <v>4806844</v>
      </c>
      <c r="N4345">
        <v>-833440</v>
      </c>
      <c r="O4345">
        <v>3973404</v>
      </c>
      <c r="P4345">
        <v>0</v>
      </c>
      <c r="Q4345" t="s">
        <v>5839</v>
      </c>
      <c r="R4345" t="s">
        <v>8454</v>
      </c>
      <c r="S4345" t="s">
        <v>9857</v>
      </c>
      <c r="T4345" t="s">
        <v>9858</v>
      </c>
      <c r="U4345" t="s">
        <v>9859</v>
      </c>
      <c r="V4345" t="s">
        <v>9860</v>
      </c>
      <c r="W4345" t="s">
        <v>9861</v>
      </c>
      <c r="X4345" t="str">
        <f t="shared" si="67"/>
        <v>Funcionamiento</v>
      </c>
      <c r="Y4345" t="s">
        <v>3241</v>
      </c>
    </row>
    <row r="4346" spans="1:25">
      <c r="A4346" t="s">
        <v>3824</v>
      </c>
      <c r="B4346" t="s">
        <v>4497</v>
      </c>
      <c r="C4346" t="s">
        <v>9856</v>
      </c>
      <c r="D4346" t="s">
        <v>3076</v>
      </c>
      <c r="E4346" t="s">
        <v>3077</v>
      </c>
      <c r="F4346" t="s">
        <v>3234</v>
      </c>
      <c r="G4346" t="s">
        <v>3241</v>
      </c>
      <c r="H4346" t="s">
        <v>303</v>
      </c>
      <c r="I4346" t="s">
        <v>305</v>
      </c>
      <c r="J4346" t="s">
        <v>246</v>
      </c>
      <c r="K4346" t="s">
        <v>3079</v>
      </c>
      <c r="L4346" t="s">
        <v>247</v>
      </c>
      <c r="M4346">
        <v>38508168</v>
      </c>
      <c r="N4346">
        <v>0</v>
      </c>
      <c r="O4346">
        <v>38508168</v>
      </c>
      <c r="P4346">
        <v>0</v>
      </c>
      <c r="Q4346" t="s">
        <v>5839</v>
      </c>
      <c r="R4346" t="s">
        <v>8454</v>
      </c>
      <c r="S4346" t="s">
        <v>9857</v>
      </c>
      <c r="T4346" t="s">
        <v>9858</v>
      </c>
      <c r="U4346" t="s">
        <v>9859</v>
      </c>
      <c r="V4346" t="s">
        <v>9860</v>
      </c>
      <c r="W4346" t="s">
        <v>9861</v>
      </c>
      <c r="X4346" t="str">
        <f t="shared" si="67"/>
        <v>Funcionamiento</v>
      </c>
      <c r="Y4346" t="s">
        <v>3241</v>
      </c>
    </row>
    <row r="4347" spans="1:25">
      <c r="A4347" t="s">
        <v>3824</v>
      </c>
      <c r="B4347" t="s">
        <v>4497</v>
      </c>
      <c r="C4347" t="s">
        <v>9856</v>
      </c>
      <c r="D4347" t="s">
        <v>3076</v>
      </c>
      <c r="E4347" t="s">
        <v>3077</v>
      </c>
      <c r="F4347" t="s">
        <v>3234</v>
      </c>
      <c r="G4347" t="s">
        <v>3241</v>
      </c>
      <c r="H4347" t="s">
        <v>309</v>
      </c>
      <c r="I4347" t="s">
        <v>311</v>
      </c>
      <c r="J4347" t="s">
        <v>246</v>
      </c>
      <c r="K4347" t="s">
        <v>3079</v>
      </c>
      <c r="L4347" t="s">
        <v>247</v>
      </c>
      <c r="M4347">
        <v>64011444</v>
      </c>
      <c r="N4347">
        <v>0</v>
      </c>
      <c r="O4347">
        <v>64011444</v>
      </c>
      <c r="P4347">
        <v>0</v>
      </c>
      <c r="Q4347" t="s">
        <v>5839</v>
      </c>
      <c r="R4347" t="s">
        <v>8454</v>
      </c>
      <c r="S4347" t="s">
        <v>9857</v>
      </c>
      <c r="T4347" t="s">
        <v>9858</v>
      </c>
      <c r="U4347" t="s">
        <v>9859</v>
      </c>
      <c r="V4347" t="s">
        <v>9860</v>
      </c>
      <c r="W4347" t="s">
        <v>9861</v>
      </c>
      <c r="X4347" t="str">
        <f t="shared" si="67"/>
        <v>Funcionamiento</v>
      </c>
      <c r="Y4347" t="s">
        <v>3241</v>
      </c>
    </row>
    <row r="4348" spans="1:25">
      <c r="A4348" t="s">
        <v>3824</v>
      </c>
      <c r="B4348" t="s">
        <v>4497</v>
      </c>
      <c r="C4348" t="s">
        <v>9856</v>
      </c>
      <c r="D4348" t="s">
        <v>3076</v>
      </c>
      <c r="E4348" t="s">
        <v>3077</v>
      </c>
      <c r="F4348" t="s">
        <v>3234</v>
      </c>
      <c r="G4348" t="s">
        <v>3241</v>
      </c>
      <c r="H4348" t="s">
        <v>358</v>
      </c>
      <c r="I4348" t="s">
        <v>359</v>
      </c>
      <c r="J4348" t="s">
        <v>246</v>
      </c>
      <c r="K4348" t="s">
        <v>3079</v>
      </c>
      <c r="L4348" t="s">
        <v>247</v>
      </c>
      <c r="M4348">
        <v>35268659</v>
      </c>
      <c r="N4348">
        <v>0</v>
      </c>
      <c r="O4348">
        <v>35268659</v>
      </c>
      <c r="P4348">
        <v>0</v>
      </c>
      <c r="Q4348" t="s">
        <v>5839</v>
      </c>
      <c r="R4348" t="s">
        <v>8454</v>
      </c>
      <c r="S4348" t="s">
        <v>9857</v>
      </c>
      <c r="T4348" t="s">
        <v>9858</v>
      </c>
      <c r="U4348" t="s">
        <v>9859</v>
      </c>
      <c r="V4348" t="s">
        <v>9860</v>
      </c>
      <c r="W4348" t="s">
        <v>9861</v>
      </c>
      <c r="X4348" t="str">
        <f t="shared" si="67"/>
        <v>Funcionamiento</v>
      </c>
      <c r="Y4348" t="s">
        <v>3241</v>
      </c>
    </row>
    <row r="4349" spans="1:25">
      <c r="A4349" t="s">
        <v>3824</v>
      </c>
      <c r="B4349" t="s">
        <v>4497</v>
      </c>
      <c r="C4349" t="s">
        <v>9856</v>
      </c>
      <c r="D4349" t="s">
        <v>3076</v>
      </c>
      <c r="E4349" t="s">
        <v>3077</v>
      </c>
      <c r="F4349" t="s">
        <v>3234</v>
      </c>
      <c r="G4349" t="s">
        <v>3241</v>
      </c>
      <c r="H4349" t="s">
        <v>300</v>
      </c>
      <c r="I4349" t="s">
        <v>302</v>
      </c>
      <c r="J4349" t="s">
        <v>246</v>
      </c>
      <c r="K4349" t="s">
        <v>3079</v>
      </c>
      <c r="L4349" t="s">
        <v>247</v>
      </c>
      <c r="M4349">
        <v>6723127</v>
      </c>
      <c r="N4349">
        <v>0</v>
      </c>
      <c r="O4349">
        <v>6723127</v>
      </c>
      <c r="P4349">
        <v>0</v>
      </c>
      <c r="Q4349" t="s">
        <v>5839</v>
      </c>
      <c r="R4349" t="s">
        <v>8454</v>
      </c>
      <c r="S4349" t="s">
        <v>9857</v>
      </c>
      <c r="T4349" t="s">
        <v>9858</v>
      </c>
      <c r="U4349" t="s">
        <v>9859</v>
      </c>
      <c r="V4349" t="s">
        <v>9860</v>
      </c>
      <c r="W4349" t="s">
        <v>9861</v>
      </c>
      <c r="X4349" t="str">
        <f t="shared" si="67"/>
        <v>Funcionamiento</v>
      </c>
      <c r="Y4349" t="s">
        <v>3241</v>
      </c>
    </row>
    <row r="4350" spans="1:25">
      <c r="A4350" t="s">
        <v>3824</v>
      </c>
      <c r="B4350" t="s">
        <v>4497</v>
      </c>
      <c r="C4350" t="s">
        <v>9856</v>
      </c>
      <c r="D4350" t="s">
        <v>3076</v>
      </c>
      <c r="E4350" t="s">
        <v>3077</v>
      </c>
      <c r="F4350" t="s">
        <v>3234</v>
      </c>
      <c r="G4350" t="s">
        <v>3241</v>
      </c>
      <c r="H4350" t="s">
        <v>336</v>
      </c>
      <c r="I4350" t="s">
        <v>337</v>
      </c>
      <c r="J4350" t="s">
        <v>246</v>
      </c>
      <c r="K4350" t="s">
        <v>3079</v>
      </c>
      <c r="L4350" t="s">
        <v>247</v>
      </c>
      <c r="M4350">
        <v>15666022</v>
      </c>
      <c r="N4350">
        <v>0</v>
      </c>
      <c r="O4350">
        <v>15666022</v>
      </c>
      <c r="P4350">
        <v>0</v>
      </c>
      <c r="Q4350" t="s">
        <v>5839</v>
      </c>
      <c r="R4350" t="s">
        <v>8454</v>
      </c>
      <c r="S4350" t="s">
        <v>9857</v>
      </c>
      <c r="T4350" t="s">
        <v>9858</v>
      </c>
      <c r="U4350" t="s">
        <v>9859</v>
      </c>
      <c r="V4350" t="s">
        <v>9860</v>
      </c>
      <c r="W4350" t="s">
        <v>9861</v>
      </c>
      <c r="X4350" t="str">
        <f t="shared" si="67"/>
        <v>Funcionamiento</v>
      </c>
      <c r="Y4350" t="s">
        <v>3241</v>
      </c>
    </row>
    <row r="4351" spans="1:25">
      <c r="A4351" t="s">
        <v>3824</v>
      </c>
      <c r="B4351" t="s">
        <v>4497</v>
      </c>
      <c r="C4351" t="s">
        <v>9856</v>
      </c>
      <c r="D4351" t="s">
        <v>3076</v>
      </c>
      <c r="E4351" t="s">
        <v>3077</v>
      </c>
      <c r="F4351" t="s">
        <v>3234</v>
      </c>
      <c r="G4351" t="s">
        <v>3241</v>
      </c>
      <c r="H4351" t="s">
        <v>390</v>
      </c>
      <c r="I4351" t="s">
        <v>392</v>
      </c>
      <c r="J4351" t="s">
        <v>246</v>
      </c>
      <c r="K4351" t="s">
        <v>3079</v>
      </c>
      <c r="L4351" t="s">
        <v>247</v>
      </c>
      <c r="M4351">
        <v>18010924</v>
      </c>
      <c r="N4351">
        <v>0</v>
      </c>
      <c r="O4351">
        <v>18010924</v>
      </c>
      <c r="P4351">
        <v>0</v>
      </c>
      <c r="Q4351" t="s">
        <v>5839</v>
      </c>
      <c r="R4351" t="s">
        <v>8454</v>
      </c>
      <c r="S4351" t="s">
        <v>9857</v>
      </c>
      <c r="T4351" t="s">
        <v>9858</v>
      </c>
      <c r="U4351" t="s">
        <v>9859</v>
      </c>
      <c r="V4351" t="s">
        <v>9860</v>
      </c>
      <c r="W4351" t="s">
        <v>9861</v>
      </c>
      <c r="X4351" t="str">
        <f t="shared" si="67"/>
        <v>Funcionamiento</v>
      </c>
      <c r="Y4351" t="s">
        <v>3241</v>
      </c>
    </row>
    <row r="4352" spans="1:25">
      <c r="A4352" t="s">
        <v>3824</v>
      </c>
      <c r="B4352" t="s">
        <v>4497</v>
      </c>
      <c r="C4352" t="s">
        <v>9856</v>
      </c>
      <c r="D4352" t="s">
        <v>3076</v>
      </c>
      <c r="E4352" t="s">
        <v>3077</v>
      </c>
      <c r="F4352" t="s">
        <v>3234</v>
      </c>
      <c r="G4352" t="s">
        <v>3241</v>
      </c>
      <c r="H4352" t="s">
        <v>292</v>
      </c>
      <c r="I4352" t="s">
        <v>293</v>
      </c>
      <c r="J4352" t="s">
        <v>246</v>
      </c>
      <c r="K4352" t="s">
        <v>3079</v>
      </c>
      <c r="L4352" t="s">
        <v>247</v>
      </c>
      <c r="M4352">
        <v>818843244</v>
      </c>
      <c r="N4352">
        <v>0</v>
      </c>
      <c r="O4352">
        <v>818843244</v>
      </c>
      <c r="P4352">
        <v>0</v>
      </c>
      <c r="Q4352" t="s">
        <v>5839</v>
      </c>
      <c r="R4352" t="s">
        <v>8454</v>
      </c>
      <c r="S4352" t="s">
        <v>9857</v>
      </c>
      <c r="T4352" t="s">
        <v>9858</v>
      </c>
      <c r="U4352" t="s">
        <v>9859</v>
      </c>
      <c r="V4352" t="s">
        <v>9860</v>
      </c>
      <c r="W4352" t="s">
        <v>9861</v>
      </c>
      <c r="X4352" t="str">
        <f t="shared" si="67"/>
        <v>Funcionamiento</v>
      </c>
      <c r="Y4352" t="s">
        <v>3241</v>
      </c>
    </row>
    <row r="4353" spans="1:25">
      <c r="A4353" t="s">
        <v>3824</v>
      </c>
      <c r="B4353" t="s">
        <v>4497</v>
      </c>
      <c r="C4353" t="s">
        <v>9856</v>
      </c>
      <c r="D4353" t="s">
        <v>3076</v>
      </c>
      <c r="E4353" t="s">
        <v>3077</v>
      </c>
      <c r="F4353" t="s">
        <v>3234</v>
      </c>
      <c r="G4353" t="s">
        <v>3241</v>
      </c>
      <c r="H4353" t="s">
        <v>579</v>
      </c>
      <c r="I4353" t="s">
        <v>580</v>
      </c>
      <c r="J4353" t="s">
        <v>246</v>
      </c>
      <c r="K4353" t="s">
        <v>3079</v>
      </c>
      <c r="L4353" t="s">
        <v>247</v>
      </c>
      <c r="M4353">
        <v>9375170</v>
      </c>
      <c r="N4353">
        <v>0</v>
      </c>
      <c r="O4353">
        <v>9375170</v>
      </c>
      <c r="P4353">
        <v>0</v>
      </c>
      <c r="Q4353" t="s">
        <v>5839</v>
      </c>
      <c r="R4353" t="s">
        <v>8454</v>
      </c>
      <c r="S4353" t="s">
        <v>9857</v>
      </c>
      <c r="T4353" t="s">
        <v>9858</v>
      </c>
      <c r="U4353" t="s">
        <v>9859</v>
      </c>
      <c r="V4353" t="s">
        <v>9860</v>
      </c>
      <c r="W4353" t="s">
        <v>9861</v>
      </c>
      <c r="X4353" t="str">
        <f t="shared" si="67"/>
        <v>Funcionamiento</v>
      </c>
      <c r="Y4353" t="s">
        <v>3241</v>
      </c>
    </row>
    <row r="4354" spans="1:25">
      <c r="A4354" t="s">
        <v>3824</v>
      </c>
      <c r="B4354" t="s">
        <v>4497</v>
      </c>
      <c r="C4354" t="s">
        <v>9856</v>
      </c>
      <c r="D4354" t="s">
        <v>3076</v>
      </c>
      <c r="E4354" t="s">
        <v>3077</v>
      </c>
      <c r="F4354" t="s">
        <v>3234</v>
      </c>
      <c r="G4354" t="s">
        <v>3241</v>
      </c>
      <c r="H4354" t="s">
        <v>333</v>
      </c>
      <c r="I4354" t="s">
        <v>335</v>
      </c>
      <c r="J4354" t="s">
        <v>246</v>
      </c>
      <c r="K4354" t="s">
        <v>3079</v>
      </c>
      <c r="L4354" t="s">
        <v>247</v>
      </c>
      <c r="M4354">
        <v>6022958</v>
      </c>
      <c r="N4354">
        <v>0</v>
      </c>
      <c r="O4354">
        <v>6022958</v>
      </c>
      <c r="P4354">
        <v>0</v>
      </c>
      <c r="Q4354" t="s">
        <v>5839</v>
      </c>
      <c r="R4354" t="s">
        <v>8454</v>
      </c>
      <c r="S4354" t="s">
        <v>9857</v>
      </c>
      <c r="T4354" t="s">
        <v>9858</v>
      </c>
      <c r="U4354" t="s">
        <v>9859</v>
      </c>
      <c r="V4354" t="s">
        <v>9860</v>
      </c>
      <c r="W4354" t="s">
        <v>9861</v>
      </c>
      <c r="X4354" t="str">
        <f t="shared" ref="X4354:X4417" si="68">IF(LEFT(H4354,1)="C","Inversión","Funcionamiento")</f>
        <v>Funcionamiento</v>
      </c>
      <c r="Y4354" t="s">
        <v>3241</v>
      </c>
    </row>
    <row r="4355" spans="1:25">
      <c r="A4355" t="s">
        <v>7681</v>
      </c>
      <c r="B4355" t="s">
        <v>4497</v>
      </c>
      <c r="C4355" t="s">
        <v>9862</v>
      </c>
      <c r="D4355" t="s">
        <v>3076</v>
      </c>
      <c r="E4355" t="s">
        <v>3077</v>
      </c>
      <c r="F4355" t="s">
        <v>3234</v>
      </c>
      <c r="G4355" t="s">
        <v>3241</v>
      </c>
      <c r="H4355" t="s">
        <v>322</v>
      </c>
      <c r="I4355" t="s">
        <v>323</v>
      </c>
      <c r="J4355" t="s">
        <v>246</v>
      </c>
      <c r="K4355" t="s">
        <v>3079</v>
      </c>
      <c r="L4355" t="s">
        <v>247</v>
      </c>
      <c r="M4355">
        <v>30470400</v>
      </c>
      <c r="N4355">
        <v>0</v>
      </c>
      <c r="O4355">
        <v>30470400</v>
      </c>
      <c r="P4355">
        <v>0</v>
      </c>
      <c r="Q4355" t="s">
        <v>9863</v>
      </c>
      <c r="R4355" t="s">
        <v>9864</v>
      </c>
      <c r="S4355" t="s">
        <v>9865</v>
      </c>
      <c r="T4355" t="s">
        <v>3085</v>
      </c>
      <c r="U4355" t="s">
        <v>9866</v>
      </c>
      <c r="V4355" t="s">
        <v>9867</v>
      </c>
      <c r="W4355" t="s">
        <v>3085</v>
      </c>
      <c r="X4355" t="str">
        <f t="shared" si="68"/>
        <v>Funcionamiento</v>
      </c>
      <c r="Y4355" t="s">
        <v>3241</v>
      </c>
    </row>
    <row r="4356" spans="1:25">
      <c r="A4356" t="s">
        <v>7681</v>
      </c>
      <c r="B4356" t="s">
        <v>4497</v>
      </c>
      <c r="C4356" t="s">
        <v>9862</v>
      </c>
      <c r="D4356" t="s">
        <v>3076</v>
      </c>
      <c r="E4356" t="s">
        <v>3077</v>
      </c>
      <c r="F4356" t="s">
        <v>3234</v>
      </c>
      <c r="G4356" t="s">
        <v>3241</v>
      </c>
      <c r="H4356" t="s">
        <v>318</v>
      </c>
      <c r="I4356" t="s">
        <v>586</v>
      </c>
      <c r="J4356" t="s">
        <v>246</v>
      </c>
      <c r="K4356" t="s">
        <v>3079</v>
      </c>
      <c r="L4356" t="s">
        <v>247</v>
      </c>
      <c r="M4356">
        <v>40623600</v>
      </c>
      <c r="N4356">
        <v>0</v>
      </c>
      <c r="O4356">
        <v>40623600</v>
      </c>
      <c r="P4356">
        <v>0</v>
      </c>
      <c r="Q4356" t="s">
        <v>9863</v>
      </c>
      <c r="R4356" t="s">
        <v>9864</v>
      </c>
      <c r="S4356" t="s">
        <v>9865</v>
      </c>
      <c r="T4356" t="s">
        <v>3085</v>
      </c>
      <c r="U4356" t="s">
        <v>9866</v>
      </c>
      <c r="V4356" t="s">
        <v>9867</v>
      </c>
      <c r="W4356" t="s">
        <v>3085</v>
      </c>
      <c r="X4356" t="str">
        <f t="shared" si="68"/>
        <v>Funcionamiento</v>
      </c>
      <c r="Y4356" t="s">
        <v>3241</v>
      </c>
    </row>
    <row r="4357" spans="1:25">
      <c r="A4357" t="s">
        <v>7681</v>
      </c>
      <c r="B4357" t="s">
        <v>4497</v>
      </c>
      <c r="C4357" t="s">
        <v>9862</v>
      </c>
      <c r="D4357" t="s">
        <v>3076</v>
      </c>
      <c r="E4357" t="s">
        <v>3077</v>
      </c>
      <c r="F4357" t="s">
        <v>3234</v>
      </c>
      <c r="G4357" t="s">
        <v>3241</v>
      </c>
      <c r="H4357" t="s">
        <v>314</v>
      </c>
      <c r="I4357" t="s">
        <v>582</v>
      </c>
      <c r="J4357" t="s">
        <v>246</v>
      </c>
      <c r="K4357" t="s">
        <v>3079</v>
      </c>
      <c r="L4357" t="s">
        <v>247</v>
      </c>
      <c r="M4357">
        <v>108497600</v>
      </c>
      <c r="N4357">
        <v>0</v>
      </c>
      <c r="O4357">
        <v>108497600</v>
      </c>
      <c r="P4357">
        <v>0</v>
      </c>
      <c r="Q4357" t="s">
        <v>9863</v>
      </c>
      <c r="R4357" t="s">
        <v>9864</v>
      </c>
      <c r="S4357" t="s">
        <v>9865</v>
      </c>
      <c r="T4357" t="s">
        <v>3085</v>
      </c>
      <c r="U4357" t="s">
        <v>9866</v>
      </c>
      <c r="V4357" t="s">
        <v>9867</v>
      </c>
      <c r="W4357" t="s">
        <v>3085</v>
      </c>
      <c r="X4357" t="str">
        <f t="shared" si="68"/>
        <v>Funcionamiento</v>
      </c>
      <c r="Y4357" t="s">
        <v>3241</v>
      </c>
    </row>
    <row r="4358" spans="1:25">
      <c r="A4358" t="s">
        <v>7681</v>
      </c>
      <c r="B4358" t="s">
        <v>4497</v>
      </c>
      <c r="C4358" t="s">
        <v>9862</v>
      </c>
      <c r="D4358" t="s">
        <v>3076</v>
      </c>
      <c r="E4358" t="s">
        <v>3077</v>
      </c>
      <c r="F4358" t="s">
        <v>3234</v>
      </c>
      <c r="G4358" t="s">
        <v>3241</v>
      </c>
      <c r="H4358" t="s">
        <v>316</v>
      </c>
      <c r="I4358" t="s">
        <v>583</v>
      </c>
      <c r="J4358" t="s">
        <v>246</v>
      </c>
      <c r="K4358" t="s">
        <v>3079</v>
      </c>
      <c r="L4358" t="s">
        <v>247</v>
      </c>
      <c r="M4358">
        <v>76868700</v>
      </c>
      <c r="N4358">
        <v>0</v>
      </c>
      <c r="O4358">
        <v>76868700</v>
      </c>
      <c r="P4358">
        <v>0</v>
      </c>
      <c r="Q4358" t="s">
        <v>9863</v>
      </c>
      <c r="R4358" t="s">
        <v>9864</v>
      </c>
      <c r="S4358" t="s">
        <v>9865</v>
      </c>
      <c r="T4358" t="s">
        <v>3085</v>
      </c>
      <c r="U4358" t="s">
        <v>9866</v>
      </c>
      <c r="V4358" t="s">
        <v>9867</v>
      </c>
      <c r="W4358" t="s">
        <v>3085</v>
      </c>
      <c r="X4358" t="str">
        <f t="shared" si="68"/>
        <v>Funcionamiento</v>
      </c>
      <c r="Y4358" t="s">
        <v>3241</v>
      </c>
    </row>
    <row r="4359" spans="1:25">
      <c r="A4359" t="s">
        <v>7681</v>
      </c>
      <c r="B4359" t="s">
        <v>4497</v>
      </c>
      <c r="C4359" t="s">
        <v>9862</v>
      </c>
      <c r="D4359" t="s">
        <v>3076</v>
      </c>
      <c r="E4359" t="s">
        <v>3077</v>
      </c>
      <c r="F4359" t="s">
        <v>3234</v>
      </c>
      <c r="G4359" t="s">
        <v>3241</v>
      </c>
      <c r="H4359" t="s">
        <v>324</v>
      </c>
      <c r="I4359" t="s">
        <v>325</v>
      </c>
      <c r="J4359" t="s">
        <v>246</v>
      </c>
      <c r="K4359" t="s">
        <v>3079</v>
      </c>
      <c r="L4359" t="s">
        <v>247</v>
      </c>
      <c r="M4359">
        <v>20321700</v>
      </c>
      <c r="N4359">
        <v>0</v>
      </c>
      <c r="O4359">
        <v>20321700</v>
      </c>
      <c r="P4359">
        <v>0</v>
      </c>
      <c r="Q4359" t="s">
        <v>9863</v>
      </c>
      <c r="R4359" t="s">
        <v>9864</v>
      </c>
      <c r="S4359" t="s">
        <v>9865</v>
      </c>
      <c r="T4359" t="s">
        <v>3085</v>
      </c>
      <c r="U4359" t="s">
        <v>9866</v>
      </c>
      <c r="V4359" t="s">
        <v>9867</v>
      </c>
      <c r="W4359" t="s">
        <v>3085</v>
      </c>
      <c r="X4359" t="str">
        <f t="shared" si="68"/>
        <v>Funcionamiento</v>
      </c>
      <c r="Y4359" t="s">
        <v>3241</v>
      </c>
    </row>
    <row r="4360" spans="1:25">
      <c r="A4360" t="s">
        <v>7681</v>
      </c>
      <c r="B4360" t="s">
        <v>4497</v>
      </c>
      <c r="C4360" t="s">
        <v>9862</v>
      </c>
      <c r="D4360" t="s">
        <v>3076</v>
      </c>
      <c r="E4360" t="s">
        <v>3077</v>
      </c>
      <c r="F4360" t="s">
        <v>3234</v>
      </c>
      <c r="G4360" t="s">
        <v>3241</v>
      </c>
      <c r="H4360" t="s">
        <v>320</v>
      </c>
      <c r="I4360" t="s">
        <v>321</v>
      </c>
      <c r="J4360" t="s">
        <v>246</v>
      </c>
      <c r="K4360" t="s">
        <v>3079</v>
      </c>
      <c r="L4360" t="s">
        <v>247</v>
      </c>
      <c r="M4360">
        <v>9208300</v>
      </c>
      <c r="N4360">
        <v>0</v>
      </c>
      <c r="O4360">
        <v>9208300</v>
      </c>
      <c r="P4360">
        <v>0</v>
      </c>
      <c r="Q4360" t="s">
        <v>9863</v>
      </c>
      <c r="R4360" t="s">
        <v>9864</v>
      </c>
      <c r="S4360" t="s">
        <v>9865</v>
      </c>
      <c r="T4360" t="s">
        <v>3085</v>
      </c>
      <c r="U4360" t="s">
        <v>9866</v>
      </c>
      <c r="V4360" t="s">
        <v>9867</v>
      </c>
      <c r="W4360" t="s">
        <v>3085</v>
      </c>
      <c r="X4360" t="str">
        <f t="shared" si="68"/>
        <v>Funcionamiento</v>
      </c>
      <c r="Y4360" t="s">
        <v>3241</v>
      </c>
    </row>
    <row r="4361" spans="1:25">
      <c r="A4361" t="s">
        <v>5481</v>
      </c>
      <c r="B4361" t="s">
        <v>3574</v>
      </c>
      <c r="C4361" t="s">
        <v>9868</v>
      </c>
      <c r="D4361" t="s">
        <v>3076</v>
      </c>
      <c r="E4361" t="s">
        <v>3077</v>
      </c>
      <c r="F4361" t="s">
        <v>8904</v>
      </c>
      <c r="G4361" t="s">
        <v>8905</v>
      </c>
      <c r="H4361" t="s">
        <v>550</v>
      </c>
      <c r="I4361" t="s">
        <v>676</v>
      </c>
      <c r="J4361" t="s">
        <v>246</v>
      </c>
      <c r="K4361" t="s">
        <v>3079</v>
      </c>
      <c r="L4361" t="s">
        <v>247</v>
      </c>
      <c r="M4361">
        <v>80634026</v>
      </c>
      <c r="N4361">
        <v>-8552094</v>
      </c>
      <c r="O4361">
        <v>72081932</v>
      </c>
      <c r="P4361">
        <v>0</v>
      </c>
      <c r="Q4361" t="s">
        <v>9869</v>
      </c>
      <c r="R4361" t="s">
        <v>3767</v>
      </c>
      <c r="S4361" t="s">
        <v>9870</v>
      </c>
      <c r="T4361" t="s">
        <v>9871</v>
      </c>
      <c r="U4361" t="s">
        <v>9872</v>
      </c>
      <c r="V4361" t="s">
        <v>9873</v>
      </c>
      <c r="W4361" t="s">
        <v>3085</v>
      </c>
      <c r="X4361" t="str">
        <f t="shared" si="68"/>
        <v>Inversión</v>
      </c>
      <c r="Y4361" t="s">
        <v>8905</v>
      </c>
    </row>
    <row r="4362" spans="1:25">
      <c r="A4362" t="s">
        <v>9667</v>
      </c>
      <c r="B4362" t="s">
        <v>3574</v>
      </c>
      <c r="C4362" t="s">
        <v>9874</v>
      </c>
      <c r="D4362" t="s">
        <v>3076</v>
      </c>
      <c r="E4362" t="s">
        <v>3077</v>
      </c>
      <c r="F4362" t="s">
        <v>3234</v>
      </c>
      <c r="G4362" t="s">
        <v>3241</v>
      </c>
      <c r="H4362" t="s">
        <v>539</v>
      </c>
      <c r="I4362" t="s">
        <v>667</v>
      </c>
      <c r="J4362" t="s">
        <v>253</v>
      </c>
      <c r="K4362" t="s">
        <v>3115</v>
      </c>
      <c r="L4362" t="s">
        <v>247</v>
      </c>
      <c r="M4362">
        <v>5000000</v>
      </c>
      <c r="N4362">
        <v>-5000000</v>
      </c>
      <c r="O4362">
        <v>0</v>
      </c>
      <c r="P4362">
        <v>0</v>
      </c>
      <c r="Q4362" t="s">
        <v>9875</v>
      </c>
      <c r="R4362" t="s">
        <v>9876</v>
      </c>
      <c r="S4362" t="s">
        <v>9877</v>
      </c>
      <c r="T4362" t="s">
        <v>9878</v>
      </c>
      <c r="U4362" t="s">
        <v>9879</v>
      </c>
      <c r="V4362" t="s">
        <v>9880</v>
      </c>
      <c r="W4362" t="s">
        <v>3085</v>
      </c>
      <c r="X4362" t="str">
        <f t="shared" si="68"/>
        <v>Inversión</v>
      </c>
      <c r="Y4362" t="s">
        <v>3241</v>
      </c>
    </row>
    <row r="4363" spans="1:25">
      <c r="A4363" t="s">
        <v>9667</v>
      </c>
      <c r="B4363" t="s">
        <v>3574</v>
      </c>
      <c r="C4363" t="s">
        <v>9874</v>
      </c>
      <c r="D4363" t="s">
        <v>3076</v>
      </c>
      <c r="E4363" t="s">
        <v>3077</v>
      </c>
      <c r="F4363" t="s">
        <v>3234</v>
      </c>
      <c r="G4363" t="s">
        <v>3241</v>
      </c>
      <c r="H4363" t="s">
        <v>443</v>
      </c>
      <c r="I4363" t="s">
        <v>666</v>
      </c>
      <c r="J4363" t="s">
        <v>246</v>
      </c>
      <c r="K4363" t="s">
        <v>3079</v>
      </c>
      <c r="L4363" t="s">
        <v>247</v>
      </c>
      <c r="M4363">
        <v>0</v>
      </c>
      <c r="N4363">
        <v>1921506</v>
      </c>
      <c r="O4363">
        <v>1921506</v>
      </c>
      <c r="P4363">
        <v>4496</v>
      </c>
      <c r="Q4363" t="s">
        <v>9875</v>
      </c>
      <c r="R4363" t="s">
        <v>9876</v>
      </c>
      <c r="S4363" t="s">
        <v>9877</v>
      </c>
      <c r="T4363" t="s">
        <v>9878</v>
      </c>
      <c r="U4363" t="s">
        <v>9879</v>
      </c>
      <c r="V4363" t="s">
        <v>9880</v>
      </c>
      <c r="W4363" t="s">
        <v>3085</v>
      </c>
      <c r="X4363" t="str">
        <f t="shared" si="68"/>
        <v>Inversión</v>
      </c>
      <c r="Y4363" t="s">
        <v>3241</v>
      </c>
    </row>
    <row r="4364" spans="1:25">
      <c r="A4364" t="s">
        <v>9667</v>
      </c>
      <c r="B4364" t="s">
        <v>3574</v>
      </c>
      <c r="C4364" t="s">
        <v>9874</v>
      </c>
      <c r="D4364" t="s">
        <v>3076</v>
      </c>
      <c r="E4364" t="s">
        <v>3077</v>
      </c>
      <c r="F4364" t="s">
        <v>3234</v>
      </c>
      <c r="G4364" t="s">
        <v>3241</v>
      </c>
      <c r="H4364" t="s">
        <v>539</v>
      </c>
      <c r="I4364" t="s">
        <v>667</v>
      </c>
      <c r="J4364" t="s">
        <v>246</v>
      </c>
      <c r="K4364" t="s">
        <v>3079</v>
      </c>
      <c r="L4364" t="s">
        <v>247</v>
      </c>
      <c r="M4364">
        <v>5000000</v>
      </c>
      <c r="N4364">
        <v>-4895799</v>
      </c>
      <c r="O4364">
        <v>104201</v>
      </c>
      <c r="P4364">
        <v>0</v>
      </c>
      <c r="Q4364" t="s">
        <v>9875</v>
      </c>
      <c r="R4364" t="s">
        <v>9876</v>
      </c>
      <c r="S4364" t="s">
        <v>9877</v>
      </c>
      <c r="T4364" t="s">
        <v>9878</v>
      </c>
      <c r="U4364" t="s">
        <v>9879</v>
      </c>
      <c r="V4364" t="s">
        <v>9880</v>
      </c>
      <c r="W4364" t="s">
        <v>3085</v>
      </c>
      <c r="X4364" t="str">
        <f t="shared" si="68"/>
        <v>Inversión</v>
      </c>
      <c r="Y4364" t="s">
        <v>3241</v>
      </c>
    </row>
    <row r="4365" spans="1:25">
      <c r="A4365" t="s">
        <v>8732</v>
      </c>
      <c r="B4365" t="s">
        <v>3574</v>
      </c>
      <c r="C4365" t="s">
        <v>9881</v>
      </c>
      <c r="D4365" t="s">
        <v>3076</v>
      </c>
      <c r="E4365" t="s">
        <v>3077</v>
      </c>
      <c r="F4365" t="s">
        <v>3234</v>
      </c>
      <c r="G4365" t="s">
        <v>3241</v>
      </c>
      <c r="H4365" t="s">
        <v>670</v>
      </c>
      <c r="I4365" t="s">
        <v>672</v>
      </c>
      <c r="J4365" t="s">
        <v>246</v>
      </c>
      <c r="K4365" t="s">
        <v>3079</v>
      </c>
      <c r="L4365" t="s">
        <v>247</v>
      </c>
      <c r="M4365">
        <v>4928100</v>
      </c>
      <c r="N4365">
        <v>3649910</v>
      </c>
      <c r="O4365">
        <v>8578010</v>
      </c>
      <c r="P4365">
        <v>810141</v>
      </c>
      <c r="Q4365" t="s">
        <v>9882</v>
      </c>
      <c r="R4365" t="s">
        <v>9883</v>
      </c>
      <c r="S4365" t="s">
        <v>9884</v>
      </c>
      <c r="T4365" t="s">
        <v>9885</v>
      </c>
      <c r="U4365" t="s">
        <v>9886</v>
      </c>
      <c r="V4365" t="s">
        <v>9887</v>
      </c>
      <c r="W4365" t="s">
        <v>3085</v>
      </c>
      <c r="X4365" t="str">
        <f t="shared" si="68"/>
        <v>Inversión</v>
      </c>
      <c r="Y4365" t="s">
        <v>3241</v>
      </c>
    </row>
    <row r="4366" spans="1:25">
      <c r="A4366" t="s">
        <v>8732</v>
      </c>
      <c r="B4366" t="s">
        <v>3574</v>
      </c>
      <c r="C4366" t="s">
        <v>9881</v>
      </c>
      <c r="D4366" t="s">
        <v>3076</v>
      </c>
      <c r="E4366" t="s">
        <v>3077</v>
      </c>
      <c r="F4366" t="s">
        <v>3234</v>
      </c>
      <c r="G4366" t="s">
        <v>3241</v>
      </c>
      <c r="H4366" t="s">
        <v>670</v>
      </c>
      <c r="I4366" t="s">
        <v>672</v>
      </c>
      <c r="J4366" t="s">
        <v>253</v>
      </c>
      <c r="K4366" t="s">
        <v>3115</v>
      </c>
      <c r="L4366" t="s">
        <v>247</v>
      </c>
      <c r="M4366">
        <v>4000000</v>
      </c>
      <c r="N4366">
        <v>-4000000</v>
      </c>
      <c r="O4366">
        <v>0</v>
      </c>
      <c r="P4366">
        <v>0</v>
      </c>
      <c r="Q4366" t="s">
        <v>9882</v>
      </c>
      <c r="R4366" t="s">
        <v>9883</v>
      </c>
      <c r="S4366" t="s">
        <v>9884</v>
      </c>
      <c r="T4366" t="s">
        <v>9885</v>
      </c>
      <c r="U4366" t="s">
        <v>9886</v>
      </c>
      <c r="V4366" t="s">
        <v>9887</v>
      </c>
      <c r="W4366" t="s">
        <v>3085</v>
      </c>
      <c r="X4366" t="str">
        <f t="shared" si="68"/>
        <v>Inversión</v>
      </c>
      <c r="Y4366" t="s">
        <v>3241</v>
      </c>
    </row>
    <row r="4367" spans="1:25">
      <c r="A4367" t="s">
        <v>3695</v>
      </c>
      <c r="B4367" t="s">
        <v>4506</v>
      </c>
      <c r="C4367" t="s">
        <v>9888</v>
      </c>
      <c r="D4367" t="s">
        <v>3076</v>
      </c>
      <c r="E4367" t="s">
        <v>3077</v>
      </c>
      <c r="F4367" t="s">
        <v>4481</v>
      </c>
      <c r="G4367" t="s">
        <v>4484</v>
      </c>
      <c r="H4367" t="s">
        <v>421</v>
      </c>
      <c r="I4367" t="s">
        <v>639</v>
      </c>
      <c r="J4367" t="s">
        <v>246</v>
      </c>
      <c r="K4367" t="s">
        <v>3079</v>
      </c>
      <c r="L4367" t="s">
        <v>247</v>
      </c>
      <c r="M4367">
        <v>76086000</v>
      </c>
      <c r="N4367">
        <v>7893836</v>
      </c>
      <c r="O4367">
        <v>83979836</v>
      </c>
      <c r="P4367">
        <v>0</v>
      </c>
      <c r="Q4367" t="s">
        <v>9889</v>
      </c>
      <c r="R4367" t="s">
        <v>6934</v>
      </c>
      <c r="S4367" t="s">
        <v>6898</v>
      </c>
      <c r="T4367" t="s">
        <v>9890</v>
      </c>
      <c r="U4367" t="s">
        <v>9891</v>
      </c>
      <c r="V4367" t="s">
        <v>9892</v>
      </c>
      <c r="W4367" t="s">
        <v>3085</v>
      </c>
      <c r="X4367" t="str">
        <f t="shared" si="68"/>
        <v>Inversión</v>
      </c>
      <c r="Y4367" t="s">
        <v>4484</v>
      </c>
    </row>
    <row r="4368" spans="1:25">
      <c r="A4368" t="s">
        <v>5589</v>
      </c>
      <c r="B4368" t="s">
        <v>4506</v>
      </c>
      <c r="C4368" t="s">
        <v>9893</v>
      </c>
      <c r="D4368" t="s">
        <v>3076</v>
      </c>
      <c r="E4368" t="s">
        <v>3077</v>
      </c>
      <c r="F4368" t="s">
        <v>8912</v>
      </c>
      <c r="G4368" t="s">
        <v>8913</v>
      </c>
      <c r="H4368" t="s">
        <v>522</v>
      </c>
      <c r="I4368" t="s">
        <v>646</v>
      </c>
      <c r="J4368" t="s">
        <v>246</v>
      </c>
      <c r="K4368" t="s">
        <v>3079</v>
      </c>
      <c r="L4368" t="s">
        <v>247</v>
      </c>
      <c r="M4368">
        <v>36667836</v>
      </c>
      <c r="N4368">
        <v>-2784039</v>
      </c>
      <c r="O4368">
        <v>33883797</v>
      </c>
      <c r="P4368">
        <v>882744</v>
      </c>
      <c r="Q4368" t="s">
        <v>9894</v>
      </c>
      <c r="R4368" t="s">
        <v>9895</v>
      </c>
      <c r="S4368" t="s">
        <v>9896</v>
      </c>
      <c r="T4368" t="s">
        <v>9897</v>
      </c>
      <c r="U4368" t="s">
        <v>9898</v>
      </c>
      <c r="V4368" t="s">
        <v>9899</v>
      </c>
      <c r="W4368" t="s">
        <v>3085</v>
      </c>
      <c r="X4368" t="str">
        <f t="shared" si="68"/>
        <v>Inversión</v>
      </c>
      <c r="Y4368" t="s">
        <v>8913</v>
      </c>
    </row>
    <row r="4369" spans="1:25">
      <c r="A4369" t="s">
        <v>9478</v>
      </c>
      <c r="B4369" t="s">
        <v>4506</v>
      </c>
      <c r="C4369" t="s">
        <v>9900</v>
      </c>
      <c r="D4369" t="s">
        <v>3076</v>
      </c>
      <c r="E4369" t="s">
        <v>3077</v>
      </c>
      <c r="F4369" t="s">
        <v>8912</v>
      </c>
      <c r="G4369" t="s">
        <v>8913</v>
      </c>
      <c r="H4369" t="s">
        <v>522</v>
      </c>
      <c r="I4369" t="s">
        <v>646</v>
      </c>
      <c r="J4369" t="s">
        <v>246</v>
      </c>
      <c r="K4369" t="s">
        <v>3079</v>
      </c>
      <c r="L4369" t="s">
        <v>247</v>
      </c>
      <c r="M4369">
        <v>36667836</v>
      </c>
      <c r="N4369">
        <v>-1222261</v>
      </c>
      <c r="O4369">
        <v>35445575</v>
      </c>
      <c r="P4369">
        <v>0</v>
      </c>
      <c r="Q4369" t="s">
        <v>9477</v>
      </c>
      <c r="R4369" t="s">
        <v>5874</v>
      </c>
      <c r="S4369" t="s">
        <v>9901</v>
      </c>
      <c r="T4369" t="s">
        <v>9902</v>
      </c>
      <c r="U4369" t="s">
        <v>9903</v>
      </c>
      <c r="V4369" t="s">
        <v>9904</v>
      </c>
      <c r="W4369" t="s">
        <v>3085</v>
      </c>
      <c r="X4369" t="str">
        <f t="shared" si="68"/>
        <v>Inversión</v>
      </c>
      <c r="Y4369" t="s">
        <v>8913</v>
      </c>
    </row>
    <row r="4370" spans="1:25">
      <c r="A4370" t="s">
        <v>4330</v>
      </c>
      <c r="B4370" t="s">
        <v>4506</v>
      </c>
      <c r="C4370" t="s">
        <v>9905</v>
      </c>
      <c r="D4370" t="s">
        <v>3076</v>
      </c>
      <c r="E4370" t="s">
        <v>3077</v>
      </c>
      <c r="F4370" t="s">
        <v>8912</v>
      </c>
      <c r="G4370" t="s">
        <v>8913</v>
      </c>
      <c r="H4370" t="s">
        <v>522</v>
      </c>
      <c r="I4370" t="s">
        <v>646</v>
      </c>
      <c r="J4370" t="s">
        <v>246</v>
      </c>
      <c r="K4370" t="s">
        <v>3079</v>
      </c>
      <c r="L4370" t="s">
        <v>247</v>
      </c>
      <c r="M4370">
        <v>18333918</v>
      </c>
      <c r="N4370">
        <v>-3191459</v>
      </c>
      <c r="O4370">
        <v>15142459</v>
      </c>
      <c r="P4370">
        <v>0</v>
      </c>
      <c r="Q4370" t="s">
        <v>9906</v>
      </c>
      <c r="R4370" t="s">
        <v>9907</v>
      </c>
      <c r="S4370" t="s">
        <v>9908</v>
      </c>
      <c r="T4370" t="s">
        <v>9909</v>
      </c>
      <c r="U4370" t="s">
        <v>9910</v>
      </c>
      <c r="V4370" t="s">
        <v>9911</v>
      </c>
      <c r="W4370" t="s">
        <v>3085</v>
      </c>
      <c r="X4370" t="str">
        <f t="shared" si="68"/>
        <v>Inversión</v>
      </c>
      <c r="Y4370" t="s">
        <v>8913</v>
      </c>
    </row>
    <row r="4371" spans="1:25">
      <c r="A4371" t="s">
        <v>3785</v>
      </c>
      <c r="B4371" t="s">
        <v>4506</v>
      </c>
      <c r="C4371" t="s">
        <v>9912</v>
      </c>
      <c r="D4371" t="s">
        <v>3076</v>
      </c>
      <c r="E4371" t="s">
        <v>3399</v>
      </c>
      <c r="F4371" t="s">
        <v>8912</v>
      </c>
      <c r="G4371" t="s">
        <v>8913</v>
      </c>
      <c r="H4371" t="s">
        <v>522</v>
      </c>
      <c r="I4371" t="s">
        <v>646</v>
      </c>
      <c r="J4371" t="s">
        <v>246</v>
      </c>
      <c r="K4371" t="s">
        <v>3079</v>
      </c>
      <c r="L4371" t="s">
        <v>247</v>
      </c>
      <c r="M4371">
        <v>23343057</v>
      </c>
      <c r="N4371">
        <v>-23343057</v>
      </c>
      <c r="O4371">
        <v>0</v>
      </c>
      <c r="P4371">
        <v>0</v>
      </c>
      <c r="Q4371" t="s">
        <v>9913</v>
      </c>
      <c r="R4371" t="s">
        <v>3266</v>
      </c>
      <c r="S4371" t="s">
        <v>3085</v>
      </c>
      <c r="T4371" t="s">
        <v>3085</v>
      </c>
      <c r="U4371" t="s">
        <v>3085</v>
      </c>
      <c r="V4371" t="s">
        <v>3085</v>
      </c>
      <c r="W4371" t="s">
        <v>3085</v>
      </c>
      <c r="X4371" t="str">
        <f t="shared" si="68"/>
        <v>Inversión</v>
      </c>
      <c r="Y4371" t="s">
        <v>8913</v>
      </c>
    </row>
    <row r="4372" spans="1:25">
      <c r="A4372" t="s">
        <v>3791</v>
      </c>
      <c r="B4372" t="s">
        <v>4506</v>
      </c>
      <c r="C4372" t="s">
        <v>9914</v>
      </c>
      <c r="D4372" t="s">
        <v>3076</v>
      </c>
      <c r="E4372" t="s">
        <v>3077</v>
      </c>
      <c r="F4372" t="s">
        <v>8912</v>
      </c>
      <c r="G4372" t="s">
        <v>8913</v>
      </c>
      <c r="H4372" t="s">
        <v>522</v>
      </c>
      <c r="I4372" t="s">
        <v>646</v>
      </c>
      <c r="J4372" t="s">
        <v>246</v>
      </c>
      <c r="K4372" t="s">
        <v>3079</v>
      </c>
      <c r="L4372" t="s">
        <v>247</v>
      </c>
      <c r="M4372">
        <v>23343057</v>
      </c>
      <c r="N4372">
        <v>691646</v>
      </c>
      <c r="O4372">
        <v>24034703</v>
      </c>
      <c r="P4372">
        <v>0</v>
      </c>
      <c r="Q4372" t="s">
        <v>9915</v>
      </c>
      <c r="R4372" t="s">
        <v>4603</v>
      </c>
      <c r="S4372" t="s">
        <v>6392</v>
      </c>
      <c r="T4372" t="s">
        <v>9916</v>
      </c>
      <c r="U4372" t="s">
        <v>9917</v>
      </c>
      <c r="V4372" t="s">
        <v>9918</v>
      </c>
      <c r="W4372" t="s">
        <v>3085</v>
      </c>
      <c r="X4372" t="str">
        <f t="shared" si="68"/>
        <v>Inversión</v>
      </c>
      <c r="Y4372" t="s">
        <v>8913</v>
      </c>
    </row>
    <row r="4373" spans="1:25">
      <c r="A4373" t="s">
        <v>6832</v>
      </c>
      <c r="B4373" t="s">
        <v>4506</v>
      </c>
      <c r="C4373" t="s">
        <v>9919</v>
      </c>
      <c r="D4373" t="s">
        <v>3076</v>
      </c>
      <c r="E4373" t="s">
        <v>3077</v>
      </c>
      <c r="F4373" t="s">
        <v>8912</v>
      </c>
      <c r="G4373" t="s">
        <v>8913</v>
      </c>
      <c r="H4373" t="s">
        <v>522</v>
      </c>
      <c r="I4373" t="s">
        <v>646</v>
      </c>
      <c r="J4373" t="s">
        <v>246</v>
      </c>
      <c r="K4373" t="s">
        <v>3079</v>
      </c>
      <c r="L4373" t="s">
        <v>247</v>
      </c>
      <c r="M4373">
        <v>27303480</v>
      </c>
      <c r="N4373">
        <v>202248</v>
      </c>
      <c r="O4373">
        <v>27505728</v>
      </c>
      <c r="P4373">
        <v>0</v>
      </c>
      <c r="Q4373" t="s">
        <v>9253</v>
      </c>
      <c r="R4373" t="s">
        <v>7999</v>
      </c>
      <c r="S4373" t="s">
        <v>9920</v>
      </c>
      <c r="T4373" t="s">
        <v>9921</v>
      </c>
      <c r="U4373" t="s">
        <v>9922</v>
      </c>
      <c r="V4373" t="s">
        <v>9923</v>
      </c>
      <c r="W4373" t="s">
        <v>3085</v>
      </c>
      <c r="X4373" t="str">
        <f t="shared" si="68"/>
        <v>Inversión</v>
      </c>
      <c r="Y4373" t="s">
        <v>8913</v>
      </c>
    </row>
    <row r="4374" spans="1:25">
      <c r="A4374" t="s">
        <v>4815</v>
      </c>
      <c r="B4374" t="s">
        <v>4506</v>
      </c>
      <c r="C4374" t="s">
        <v>9924</v>
      </c>
      <c r="D4374" t="s">
        <v>3076</v>
      </c>
      <c r="E4374" t="s">
        <v>3399</v>
      </c>
      <c r="F4374" t="s">
        <v>8912</v>
      </c>
      <c r="G4374" t="s">
        <v>8913</v>
      </c>
      <c r="H4374" t="s">
        <v>522</v>
      </c>
      <c r="I4374" t="s">
        <v>646</v>
      </c>
      <c r="J4374" t="s">
        <v>246</v>
      </c>
      <c r="K4374" t="s">
        <v>3079</v>
      </c>
      <c r="L4374" t="s">
        <v>247</v>
      </c>
      <c r="M4374">
        <v>31807890</v>
      </c>
      <c r="N4374">
        <v>-31807890</v>
      </c>
      <c r="O4374">
        <v>0</v>
      </c>
      <c r="P4374">
        <v>0</v>
      </c>
      <c r="Q4374" t="s">
        <v>9925</v>
      </c>
      <c r="R4374" t="s">
        <v>8669</v>
      </c>
      <c r="S4374" t="s">
        <v>3085</v>
      </c>
      <c r="T4374" t="s">
        <v>3085</v>
      </c>
      <c r="U4374" t="s">
        <v>3085</v>
      </c>
      <c r="V4374" t="s">
        <v>3085</v>
      </c>
      <c r="W4374" t="s">
        <v>3085</v>
      </c>
      <c r="X4374" t="str">
        <f t="shared" si="68"/>
        <v>Inversión</v>
      </c>
      <c r="Y4374" t="s">
        <v>8913</v>
      </c>
    </row>
    <row r="4375" spans="1:25">
      <c r="A4375" t="s">
        <v>6768</v>
      </c>
      <c r="B4375" t="s">
        <v>4506</v>
      </c>
      <c r="C4375" t="s">
        <v>9926</v>
      </c>
      <c r="D4375" t="s">
        <v>3076</v>
      </c>
      <c r="E4375" t="s">
        <v>3331</v>
      </c>
      <c r="F4375" t="s">
        <v>8912</v>
      </c>
      <c r="G4375" t="s">
        <v>8913</v>
      </c>
      <c r="H4375" t="s">
        <v>522</v>
      </c>
      <c r="I4375" t="s">
        <v>646</v>
      </c>
      <c r="J4375" t="s">
        <v>246</v>
      </c>
      <c r="K4375" t="s">
        <v>3079</v>
      </c>
      <c r="L4375" t="s">
        <v>247</v>
      </c>
      <c r="M4375">
        <v>43483320</v>
      </c>
      <c r="N4375">
        <v>-43483320</v>
      </c>
      <c r="O4375">
        <v>0</v>
      </c>
      <c r="P4375">
        <v>0</v>
      </c>
      <c r="Q4375" t="s">
        <v>9927</v>
      </c>
      <c r="R4375" t="s">
        <v>9174</v>
      </c>
      <c r="S4375" t="s">
        <v>3085</v>
      </c>
      <c r="T4375" t="s">
        <v>3085</v>
      </c>
      <c r="U4375" t="s">
        <v>3085</v>
      </c>
      <c r="V4375" t="s">
        <v>3085</v>
      </c>
      <c r="W4375" t="s">
        <v>3085</v>
      </c>
      <c r="X4375" t="str">
        <f t="shared" si="68"/>
        <v>Inversión</v>
      </c>
      <c r="Y4375" t="s">
        <v>8913</v>
      </c>
    </row>
    <row r="4376" spans="1:25">
      <c r="A4376" t="s">
        <v>9928</v>
      </c>
      <c r="B4376" t="s">
        <v>4506</v>
      </c>
      <c r="C4376" t="s">
        <v>9929</v>
      </c>
      <c r="D4376" t="s">
        <v>3076</v>
      </c>
      <c r="E4376" t="s">
        <v>3077</v>
      </c>
      <c r="F4376" t="s">
        <v>8912</v>
      </c>
      <c r="G4376" t="s">
        <v>8913</v>
      </c>
      <c r="H4376" t="s">
        <v>522</v>
      </c>
      <c r="I4376" t="s">
        <v>646</v>
      </c>
      <c r="J4376" t="s">
        <v>246</v>
      </c>
      <c r="K4376" t="s">
        <v>3079</v>
      </c>
      <c r="L4376" t="s">
        <v>247</v>
      </c>
      <c r="M4376">
        <v>44720720</v>
      </c>
      <c r="N4376">
        <v>0</v>
      </c>
      <c r="O4376">
        <v>44720720</v>
      </c>
      <c r="P4376">
        <v>0</v>
      </c>
      <c r="Q4376" t="s">
        <v>9930</v>
      </c>
      <c r="R4376" t="s">
        <v>9531</v>
      </c>
      <c r="S4376" t="s">
        <v>9931</v>
      </c>
      <c r="T4376" t="s">
        <v>9932</v>
      </c>
      <c r="U4376" t="s">
        <v>9933</v>
      </c>
      <c r="V4376" t="s">
        <v>9934</v>
      </c>
      <c r="W4376" t="s">
        <v>3085</v>
      </c>
      <c r="X4376" t="str">
        <f t="shared" si="68"/>
        <v>Inversión</v>
      </c>
      <c r="Y4376" t="s">
        <v>8913</v>
      </c>
    </row>
    <row r="4377" spans="1:25">
      <c r="A4377" t="s">
        <v>4364</v>
      </c>
      <c r="B4377" t="s">
        <v>4506</v>
      </c>
      <c r="C4377" t="s">
        <v>9935</v>
      </c>
      <c r="D4377" t="s">
        <v>3076</v>
      </c>
      <c r="E4377" t="s">
        <v>3077</v>
      </c>
      <c r="F4377" t="s">
        <v>8912</v>
      </c>
      <c r="G4377" t="s">
        <v>8913</v>
      </c>
      <c r="H4377" t="s">
        <v>542</v>
      </c>
      <c r="I4377" t="s">
        <v>647</v>
      </c>
      <c r="J4377" t="s">
        <v>246</v>
      </c>
      <c r="K4377" t="s">
        <v>3079</v>
      </c>
      <c r="L4377" t="s">
        <v>247</v>
      </c>
      <c r="M4377">
        <v>33820360</v>
      </c>
      <c r="N4377">
        <v>5475677.3300000001</v>
      </c>
      <c r="O4377">
        <v>39296037.329999998</v>
      </c>
      <c r="P4377">
        <v>0.33</v>
      </c>
      <c r="Q4377" t="s">
        <v>9936</v>
      </c>
      <c r="R4377" t="s">
        <v>7564</v>
      </c>
      <c r="S4377" t="s">
        <v>9937</v>
      </c>
      <c r="T4377" t="s">
        <v>9938</v>
      </c>
      <c r="U4377" t="s">
        <v>9939</v>
      </c>
      <c r="V4377" t="s">
        <v>9940</v>
      </c>
      <c r="W4377" t="s">
        <v>3085</v>
      </c>
      <c r="X4377" t="str">
        <f t="shared" si="68"/>
        <v>Inversión</v>
      </c>
      <c r="Y4377" t="s">
        <v>8913</v>
      </c>
    </row>
    <row r="4378" spans="1:25">
      <c r="A4378" t="s">
        <v>9941</v>
      </c>
      <c r="B4378" t="s">
        <v>4506</v>
      </c>
      <c r="C4378" t="s">
        <v>9942</v>
      </c>
      <c r="D4378" t="s">
        <v>3076</v>
      </c>
      <c r="E4378" t="s">
        <v>3077</v>
      </c>
      <c r="F4378" t="s">
        <v>8912</v>
      </c>
      <c r="G4378" t="s">
        <v>8913</v>
      </c>
      <c r="H4378" t="s">
        <v>542</v>
      </c>
      <c r="I4378" t="s">
        <v>647</v>
      </c>
      <c r="J4378" t="s">
        <v>246</v>
      </c>
      <c r="K4378" t="s">
        <v>3079</v>
      </c>
      <c r="L4378" t="s">
        <v>247</v>
      </c>
      <c r="M4378">
        <v>50310810</v>
      </c>
      <c r="N4378">
        <v>-5590090</v>
      </c>
      <c r="O4378">
        <v>44720720</v>
      </c>
      <c r="P4378">
        <v>0</v>
      </c>
      <c r="Q4378" t="s">
        <v>9943</v>
      </c>
      <c r="R4378" t="s">
        <v>9668</v>
      </c>
      <c r="S4378" t="s">
        <v>6794</v>
      </c>
      <c r="T4378" t="s">
        <v>9944</v>
      </c>
      <c r="U4378" t="s">
        <v>9945</v>
      </c>
      <c r="V4378" t="s">
        <v>9946</v>
      </c>
      <c r="W4378" t="s">
        <v>3085</v>
      </c>
      <c r="X4378" t="str">
        <f t="shared" si="68"/>
        <v>Inversión</v>
      </c>
      <c r="Y4378" t="s">
        <v>8913</v>
      </c>
    </row>
    <row r="4379" spans="1:25">
      <c r="A4379" t="s">
        <v>5681</v>
      </c>
      <c r="B4379" t="s">
        <v>4506</v>
      </c>
      <c r="C4379" t="s">
        <v>9947</v>
      </c>
      <c r="D4379" t="s">
        <v>3076</v>
      </c>
      <c r="E4379" t="s">
        <v>3077</v>
      </c>
      <c r="F4379" t="s">
        <v>8912</v>
      </c>
      <c r="G4379" t="s">
        <v>8913</v>
      </c>
      <c r="H4379" t="s">
        <v>542</v>
      </c>
      <c r="I4379" t="s">
        <v>647</v>
      </c>
      <c r="J4379" t="s">
        <v>246</v>
      </c>
      <c r="K4379" t="s">
        <v>3079</v>
      </c>
      <c r="L4379" t="s">
        <v>247</v>
      </c>
      <c r="M4379">
        <v>37254078</v>
      </c>
      <c r="N4379">
        <v>-3173496</v>
      </c>
      <c r="O4379">
        <v>34080582</v>
      </c>
      <c r="P4379">
        <v>0</v>
      </c>
      <c r="Q4379" t="s">
        <v>9948</v>
      </c>
      <c r="R4379" t="s">
        <v>6793</v>
      </c>
      <c r="S4379" t="s">
        <v>9949</v>
      </c>
      <c r="T4379" t="s">
        <v>9950</v>
      </c>
      <c r="U4379" t="s">
        <v>9951</v>
      </c>
      <c r="V4379" t="s">
        <v>9952</v>
      </c>
      <c r="W4379" t="s">
        <v>3085</v>
      </c>
      <c r="X4379" t="str">
        <f t="shared" si="68"/>
        <v>Inversión</v>
      </c>
      <c r="Y4379" t="s">
        <v>8913</v>
      </c>
    </row>
    <row r="4380" spans="1:25">
      <c r="A4380" t="s">
        <v>6417</v>
      </c>
      <c r="B4380" t="s">
        <v>4506</v>
      </c>
      <c r="C4380" t="s">
        <v>9953</v>
      </c>
      <c r="D4380" t="s">
        <v>3076</v>
      </c>
      <c r="E4380" t="s">
        <v>3077</v>
      </c>
      <c r="F4380" t="s">
        <v>8912</v>
      </c>
      <c r="G4380" t="s">
        <v>8913</v>
      </c>
      <c r="H4380" t="s">
        <v>542</v>
      </c>
      <c r="I4380" t="s">
        <v>647</v>
      </c>
      <c r="J4380" t="s">
        <v>246</v>
      </c>
      <c r="K4380" t="s">
        <v>3079</v>
      </c>
      <c r="L4380" t="s">
        <v>247</v>
      </c>
      <c r="M4380">
        <v>37254078</v>
      </c>
      <c r="N4380">
        <v>-2897539</v>
      </c>
      <c r="O4380">
        <v>34356539</v>
      </c>
      <c r="P4380">
        <v>0</v>
      </c>
      <c r="Q4380" t="s">
        <v>9954</v>
      </c>
      <c r="R4380" t="s">
        <v>4611</v>
      </c>
      <c r="S4380" t="s">
        <v>8717</v>
      </c>
      <c r="T4380" t="s">
        <v>9955</v>
      </c>
      <c r="U4380" t="s">
        <v>9956</v>
      </c>
      <c r="V4380" t="s">
        <v>9957</v>
      </c>
      <c r="W4380" t="s">
        <v>3085</v>
      </c>
      <c r="X4380" t="str">
        <f t="shared" si="68"/>
        <v>Inversión</v>
      </c>
      <c r="Y4380" t="s">
        <v>8913</v>
      </c>
    </row>
    <row r="4381" spans="1:25">
      <c r="A4381" t="s">
        <v>9958</v>
      </c>
      <c r="B4381" t="s">
        <v>4506</v>
      </c>
      <c r="C4381" t="s">
        <v>9959</v>
      </c>
      <c r="D4381" t="s">
        <v>3076</v>
      </c>
      <c r="E4381" t="s">
        <v>3077</v>
      </c>
      <c r="F4381" t="s">
        <v>8912</v>
      </c>
      <c r="G4381" t="s">
        <v>8913</v>
      </c>
      <c r="H4381" t="s">
        <v>542</v>
      </c>
      <c r="I4381" t="s">
        <v>647</v>
      </c>
      <c r="J4381" t="s">
        <v>246</v>
      </c>
      <c r="K4381" t="s">
        <v>3079</v>
      </c>
      <c r="L4381" t="s">
        <v>247</v>
      </c>
      <c r="M4381">
        <v>23343057</v>
      </c>
      <c r="N4381">
        <v>-1729115</v>
      </c>
      <c r="O4381">
        <v>21613942</v>
      </c>
      <c r="P4381">
        <v>0</v>
      </c>
      <c r="Q4381" t="s">
        <v>9960</v>
      </c>
      <c r="R4381" t="s">
        <v>3994</v>
      </c>
      <c r="S4381" t="s">
        <v>9961</v>
      </c>
      <c r="T4381" t="s">
        <v>9962</v>
      </c>
      <c r="U4381" t="s">
        <v>9963</v>
      </c>
      <c r="V4381" t="s">
        <v>9964</v>
      </c>
      <c r="W4381" t="s">
        <v>3085</v>
      </c>
      <c r="X4381" t="str">
        <f t="shared" si="68"/>
        <v>Inversión</v>
      </c>
      <c r="Y4381" t="s">
        <v>8913</v>
      </c>
    </row>
    <row r="4382" spans="1:25">
      <c r="A4382" t="s">
        <v>7653</v>
      </c>
      <c r="B4382" t="s">
        <v>4506</v>
      </c>
      <c r="C4382" t="s">
        <v>9965</v>
      </c>
      <c r="D4382" t="s">
        <v>3076</v>
      </c>
      <c r="E4382" t="s">
        <v>3077</v>
      </c>
      <c r="F4382" t="s">
        <v>8912</v>
      </c>
      <c r="G4382" t="s">
        <v>8913</v>
      </c>
      <c r="H4382" t="s">
        <v>542</v>
      </c>
      <c r="I4382" t="s">
        <v>647</v>
      </c>
      <c r="J4382" t="s">
        <v>246</v>
      </c>
      <c r="K4382" t="s">
        <v>3079</v>
      </c>
      <c r="L4382" t="s">
        <v>247</v>
      </c>
      <c r="M4382">
        <v>186270390</v>
      </c>
      <c r="N4382">
        <v>-20696710</v>
      </c>
      <c r="O4382">
        <v>165573680</v>
      </c>
      <c r="P4382">
        <v>100</v>
      </c>
      <c r="Q4382" t="s">
        <v>9966</v>
      </c>
      <c r="R4382" t="s">
        <v>9967</v>
      </c>
      <c r="S4382" t="s">
        <v>9968</v>
      </c>
      <c r="T4382" t="s">
        <v>9969</v>
      </c>
      <c r="U4382" t="s">
        <v>9970</v>
      </c>
      <c r="V4382" t="s">
        <v>9971</v>
      </c>
      <c r="W4382" t="s">
        <v>3085</v>
      </c>
      <c r="X4382" t="str">
        <f t="shared" si="68"/>
        <v>Inversión</v>
      </c>
      <c r="Y4382" t="s">
        <v>8913</v>
      </c>
    </row>
    <row r="4383" spans="1:25">
      <c r="A4383" t="s">
        <v>9972</v>
      </c>
      <c r="B4383" t="s">
        <v>4506</v>
      </c>
      <c r="C4383" t="s">
        <v>9973</v>
      </c>
      <c r="D4383" t="s">
        <v>3076</v>
      </c>
      <c r="E4383" t="s">
        <v>3077</v>
      </c>
      <c r="F4383" t="s">
        <v>8912</v>
      </c>
      <c r="G4383" t="s">
        <v>8913</v>
      </c>
      <c r="H4383" t="s">
        <v>542</v>
      </c>
      <c r="I4383" t="s">
        <v>647</v>
      </c>
      <c r="J4383" t="s">
        <v>246</v>
      </c>
      <c r="K4383" t="s">
        <v>3079</v>
      </c>
      <c r="L4383" t="s">
        <v>247</v>
      </c>
      <c r="M4383">
        <v>37254078</v>
      </c>
      <c r="N4383">
        <v>-4139342</v>
      </c>
      <c r="O4383">
        <v>33114736</v>
      </c>
      <c r="P4383">
        <v>0</v>
      </c>
      <c r="Q4383" t="s">
        <v>9974</v>
      </c>
      <c r="R4383" t="s">
        <v>9975</v>
      </c>
      <c r="S4383" t="s">
        <v>8655</v>
      </c>
      <c r="T4383" t="s">
        <v>9976</v>
      </c>
      <c r="U4383" t="s">
        <v>9977</v>
      </c>
      <c r="V4383" t="s">
        <v>9978</v>
      </c>
      <c r="W4383" t="s">
        <v>3085</v>
      </c>
      <c r="X4383" t="str">
        <f t="shared" si="68"/>
        <v>Inversión</v>
      </c>
      <c r="Y4383" t="s">
        <v>8913</v>
      </c>
    </row>
    <row r="4384" spans="1:25">
      <c r="A4384" t="s">
        <v>6741</v>
      </c>
      <c r="B4384" t="s">
        <v>4506</v>
      </c>
      <c r="C4384" t="s">
        <v>9979</v>
      </c>
      <c r="D4384" t="s">
        <v>3076</v>
      </c>
      <c r="E4384" t="s">
        <v>3077</v>
      </c>
      <c r="F4384" t="s">
        <v>8912</v>
      </c>
      <c r="G4384" t="s">
        <v>8913</v>
      </c>
      <c r="H4384" t="s">
        <v>542</v>
      </c>
      <c r="I4384" t="s">
        <v>647</v>
      </c>
      <c r="J4384" t="s">
        <v>246</v>
      </c>
      <c r="K4384" t="s">
        <v>3079</v>
      </c>
      <c r="L4384" t="s">
        <v>247</v>
      </c>
      <c r="M4384">
        <v>27303480</v>
      </c>
      <c r="N4384">
        <v>-2123604</v>
      </c>
      <c r="O4384">
        <v>25179876</v>
      </c>
      <c r="P4384">
        <v>0</v>
      </c>
      <c r="Q4384" t="s">
        <v>9980</v>
      </c>
      <c r="R4384" t="s">
        <v>9981</v>
      </c>
      <c r="S4384" t="s">
        <v>7144</v>
      </c>
      <c r="T4384" t="s">
        <v>9982</v>
      </c>
      <c r="U4384" t="s">
        <v>9983</v>
      </c>
      <c r="V4384" t="s">
        <v>9984</v>
      </c>
      <c r="W4384" t="s">
        <v>3085</v>
      </c>
      <c r="X4384" t="str">
        <f t="shared" si="68"/>
        <v>Inversión</v>
      </c>
      <c r="Y4384" t="s">
        <v>8913</v>
      </c>
    </row>
    <row r="4385" spans="1:25">
      <c r="A4385" t="s">
        <v>9985</v>
      </c>
      <c r="B4385" t="s">
        <v>4506</v>
      </c>
      <c r="C4385" t="s">
        <v>9986</v>
      </c>
      <c r="D4385" t="s">
        <v>3076</v>
      </c>
      <c r="E4385" t="s">
        <v>3077</v>
      </c>
      <c r="F4385" t="s">
        <v>8912</v>
      </c>
      <c r="G4385" t="s">
        <v>8913</v>
      </c>
      <c r="H4385" t="s">
        <v>542</v>
      </c>
      <c r="I4385" t="s">
        <v>647</v>
      </c>
      <c r="J4385" t="s">
        <v>246</v>
      </c>
      <c r="K4385" t="s">
        <v>3079</v>
      </c>
      <c r="L4385" t="s">
        <v>247</v>
      </c>
      <c r="M4385">
        <v>111762234</v>
      </c>
      <c r="N4385">
        <v>-9244531</v>
      </c>
      <c r="O4385">
        <v>102517703</v>
      </c>
      <c r="P4385">
        <v>0</v>
      </c>
      <c r="Q4385" t="s">
        <v>9987</v>
      </c>
      <c r="R4385" t="s">
        <v>9988</v>
      </c>
      <c r="S4385" t="s">
        <v>9989</v>
      </c>
      <c r="T4385" t="s">
        <v>9990</v>
      </c>
      <c r="U4385" t="s">
        <v>9991</v>
      </c>
      <c r="V4385" t="s">
        <v>9992</v>
      </c>
      <c r="W4385" t="s">
        <v>3085</v>
      </c>
      <c r="X4385" t="str">
        <f t="shared" si="68"/>
        <v>Inversión</v>
      </c>
      <c r="Y4385" t="s">
        <v>8913</v>
      </c>
    </row>
    <row r="4386" spans="1:25">
      <c r="A4386" t="s">
        <v>9993</v>
      </c>
      <c r="B4386" t="s">
        <v>4506</v>
      </c>
      <c r="C4386" t="s">
        <v>9994</v>
      </c>
      <c r="D4386" t="s">
        <v>3076</v>
      </c>
      <c r="E4386" t="s">
        <v>3399</v>
      </c>
      <c r="F4386" t="s">
        <v>8912</v>
      </c>
      <c r="G4386" t="s">
        <v>8913</v>
      </c>
      <c r="H4386" t="s">
        <v>542</v>
      </c>
      <c r="I4386" t="s">
        <v>647</v>
      </c>
      <c r="J4386" t="s">
        <v>246</v>
      </c>
      <c r="K4386" t="s">
        <v>3079</v>
      </c>
      <c r="L4386" t="s">
        <v>247</v>
      </c>
      <c r="M4386">
        <v>8000000</v>
      </c>
      <c r="N4386">
        <v>-8000000</v>
      </c>
      <c r="O4386">
        <v>0</v>
      </c>
      <c r="P4386">
        <v>0</v>
      </c>
      <c r="Q4386" t="s">
        <v>9995</v>
      </c>
      <c r="R4386" t="s">
        <v>9996</v>
      </c>
      <c r="S4386" t="s">
        <v>3085</v>
      </c>
      <c r="T4386" t="s">
        <v>3085</v>
      </c>
      <c r="U4386" t="s">
        <v>3085</v>
      </c>
      <c r="V4386" t="s">
        <v>3085</v>
      </c>
      <c r="W4386" t="s">
        <v>3085</v>
      </c>
      <c r="X4386" t="str">
        <f t="shared" si="68"/>
        <v>Inversión</v>
      </c>
      <c r="Y4386" t="s">
        <v>8913</v>
      </c>
    </row>
    <row r="4387" spans="1:25">
      <c r="A4387" t="s">
        <v>5733</v>
      </c>
      <c r="B4387" t="s">
        <v>4506</v>
      </c>
      <c r="C4387" t="s">
        <v>9997</v>
      </c>
      <c r="D4387" t="s">
        <v>3076</v>
      </c>
      <c r="E4387" t="s">
        <v>3077</v>
      </c>
      <c r="F4387" t="s">
        <v>3234</v>
      </c>
      <c r="G4387" t="s">
        <v>3241</v>
      </c>
      <c r="H4387" t="s">
        <v>584</v>
      </c>
      <c r="I4387" t="s">
        <v>8939</v>
      </c>
      <c r="J4387" t="s">
        <v>246</v>
      </c>
      <c r="K4387" t="s">
        <v>3079</v>
      </c>
      <c r="L4387" t="s">
        <v>247</v>
      </c>
      <c r="M4387">
        <v>300000000</v>
      </c>
      <c r="N4387">
        <v>0</v>
      </c>
      <c r="O4387">
        <v>300000000</v>
      </c>
      <c r="P4387">
        <v>0</v>
      </c>
      <c r="Q4387" t="s">
        <v>9998</v>
      </c>
      <c r="R4387" t="s">
        <v>9999</v>
      </c>
      <c r="S4387" t="s">
        <v>4404</v>
      </c>
      <c r="T4387" t="s">
        <v>10000</v>
      </c>
      <c r="U4387" t="s">
        <v>10001</v>
      </c>
      <c r="V4387" t="s">
        <v>10002</v>
      </c>
      <c r="W4387" t="s">
        <v>3085</v>
      </c>
      <c r="X4387" t="str">
        <f t="shared" si="68"/>
        <v>Funcionamiento</v>
      </c>
      <c r="Y4387" t="s">
        <v>3241</v>
      </c>
    </row>
    <row r="4388" spans="1:25">
      <c r="A4388" t="s">
        <v>10003</v>
      </c>
      <c r="B4388" t="s">
        <v>5297</v>
      </c>
      <c r="C4388" t="s">
        <v>10004</v>
      </c>
      <c r="D4388" t="s">
        <v>3076</v>
      </c>
      <c r="E4388" t="s">
        <v>3077</v>
      </c>
      <c r="F4388" t="s">
        <v>3234</v>
      </c>
      <c r="G4388" t="s">
        <v>3241</v>
      </c>
      <c r="H4388" t="s">
        <v>443</v>
      </c>
      <c r="I4388" t="s">
        <v>666</v>
      </c>
      <c r="J4388" t="s">
        <v>246</v>
      </c>
      <c r="K4388" t="s">
        <v>3079</v>
      </c>
      <c r="L4388" t="s">
        <v>247</v>
      </c>
      <c r="M4388">
        <v>0</v>
      </c>
      <c r="N4388">
        <v>2845112</v>
      </c>
      <c r="O4388">
        <v>2845112</v>
      </c>
      <c r="P4388">
        <v>1258110</v>
      </c>
      <c r="Q4388" t="s">
        <v>10005</v>
      </c>
      <c r="R4388" t="s">
        <v>10006</v>
      </c>
      <c r="S4388" t="s">
        <v>10007</v>
      </c>
      <c r="T4388" t="s">
        <v>10008</v>
      </c>
      <c r="U4388" t="s">
        <v>10009</v>
      </c>
      <c r="V4388" t="s">
        <v>10010</v>
      </c>
      <c r="W4388" t="s">
        <v>10011</v>
      </c>
      <c r="X4388" t="str">
        <f t="shared" si="68"/>
        <v>Inversión</v>
      </c>
      <c r="Y4388" t="s">
        <v>3241</v>
      </c>
    </row>
    <row r="4389" spans="1:25">
      <c r="A4389" t="s">
        <v>10003</v>
      </c>
      <c r="B4389" t="s">
        <v>5297</v>
      </c>
      <c r="C4389" t="s">
        <v>10004</v>
      </c>
      <c r="D4389" t="s">
        <v>3076</v>
      </c>
      <c r="E4389" t="s">
        <v>3077</v>
      </c>
      <c r="F4389" t="s">
        <v>3234</v>
      </c>
      <c r="G4389" t="s">
        <v>3241</v>
      </c>
      <c r="H4389" t="s">
        <v>443</v>
      </c>
      <c r="I4389" t="s">
        <v>666</v>
      </c>
      <c r="J4389" t="s">
        <v>253</v>
      </c>
      <c r="K4389" t="s">
        <v>3115</v>
      </c>
      <c r="L4389" t="s">
        <v>247</v>
      </c>
      <c r="M4389">
        <v>11551798</v>
      </c>
      <c r="N4389">
        <v>-4424869</v>
      </c>
      <c r="O4389">
        <v>7126929</v>
      </c>
      <c r="P4389">
        <v>0</v>
      </c>
      <c r="Q4389" t="s">
        <v>10005</v>
      </c>
      <c r="R4389" t="s">
        <v>10006</v>
      </c>
      <c r="S4389" t="s">
        <v>10007</v>
      </c>
      <c r="T4389" t="s">
        <v>10008</v>
      </c>
      <c r="U4389" t="s">
        <v>10009</v>
      </c>
      <c r="V4389" t="s">
        <v>10010</v>
      </c>
      <c r="W4389" t="s">
        <v>10011</v>
      </c>
      <c r="X4389" t="str">
        <f t="shared" si="68"/>
        <v>Inversión</v>
      </c>
      <c r="Y4389" t="s">
        <v>3241</v>
      </c>
    </row>
    <row r="4390" spans="1:25">
      <c r="A4390" t="s">
        <v>9030</v>
      </c>
      <c r="B4390" t="s">
        <v>4204</v>
      </c>
      <c r="C4390" t="s">
        <v>10012</v>
      </c>
      <c r="D4390" t="s">
        <v>3076</v>
      </c>
      <c r="E4390" t="s">
        <v>3077</v>
      </c>
      <c r="F4390" t="s">
        <v>3234</v>
      </c>
      <c r="G4390" t="s">
        <v>3241</v>
      </c>
      <c r="H4390" t="s">
        <v>374</v>
      </c>
      <c r="I4390" t="s">
        <v>375</v>
      </c>
      <c r="J4390" t="s">
        <v>253</v>
      </c>
      <c r="K4390" t="s">
        <v>3115</v>
      </c>
      <c r="L4390" t="s">
        <v>247</v>
      </c>
      <c r="M4390">
        <v>0</v>
      </c>
      <c r="N4390">
        <v>261402</v>
      </c>
      <c r="O4390">
        <v>261402</v>
      </c>
      <c r="P4390">
        <v>0</v>
      </c>
      <c r="Q4390" t="s">
        <v>10013</v>
      </c>
      <c r="R4390" t="s">
        <v>3976</v>
      </c>
      <c r="S4390" t="s">
        <v>10014</v>
      </c>
      <c r="T4390" t="s">
        <v>10015</v>
      </c>
      <c r="U4390" t="s">
        <v>10016</v>
      </c>
      <c r="V4390" t="s">
        <v>10017</v>
      </c>
      <c r="W4390" t="s">
        <v>3085</v>
      </c>
      <c r="X4390" t="str">
        <f t="shared" si="68"/>
        <v>Funcionamiento</v>
      </c>
      <c r="Y4390" t="s">
        <v>3241</v>
      </c>
    </row>
    <row r="4391" spans="1:25">
      <c r="A4391" t="s">
        <v>9030</v>
      </c>
      <c r="B4391" t="s">
        <v>4204</v>
      </c>
      <c r="C4391" t="s">
        <v>10012</v>
      </c>
      <c r="D4391" t="s">
        <v>3076</v>
      </c>
      <c r="E4391" t="s">
        <v>3077</v>
      </c>
      <c r="F4391" t="s">
        <v>3234</v>
      </c>
      <c r="G4391" t="s">
        <v>3241</v>
      </c>
      <c r="H4391" t="s">
        <v>374</v>
      </c>
      <c r="I4391" t="s">
        <v>375</v>
      </c>
      <c r="J4391" t="s">
        <v>246</v>
      </c>
      <c r="K4391" t="s">
        <v>3079</v>
      </c>
      <c r="L4391" t="s">
        <v>247</v>
      </c>
      <c r="M4391">
        <v>365603</v>
      </c>
      <c r="N4391">
        <v>-365603</v>
      </c>
      <c r="O4391">
        <v>0</v>
      </c>
      <c r="P4391">
        <v>0</v>
      </c>
      <c r="Q4391" t="s">
        <v>10013</v>
      </c>
      <c r="R4391" t="s">
        <v>3976</v>
      </c>
      <c r="S4391" t="s">
        <v>10014</v>
      </c>
      <c r="T4391" t="s">
        <v>10015</v>
      </c>
      <c r="U4391" t="s">
        <v>10016</v>
      </c>
      <c r="V4391" t="s">
        <v>10017</v>
      </c>
      <c r="W4391" t="s">
        <v>3085</v>
      </c>
      <c r="X4391" t="str">
        <f t="shared" si="68"/>
        <v>Funcionamiento</v>
      </c>
      <c r="Y4391" t="s">
        <v>3241</v>
      </c>
    </row>
    <row r="4392" spans="1:25">
      <c r="A4392" t="s">
        <v>9035</v>
      </c>
      <c r="B4392" t="s">
        <v>4204</v>
      </c>
      <c r="C4392" t="s">
        <v>10018</v>
      </c>
      <c r="D4392" t="s">
        <v>3076</v>
      </c>
      <c r="E4392" t="s">
        <v>3077</v>
      </c>
      <c r="F4392" t="s">
        <v>3234</v>
      </c>
      <c r="G4392" t="s">
        <v>3241</v>
      </c>
      <c r="H4392" t="s">
        <v>443</v>
      </c>
      <c r="I4392" t="s">
        <v>666</v>
      </c>
      <c r="J4392" t="s">
        <v>253</v>
      </c>
      <c r="K4392" t="s">
        <v>3115</v>
      </c>
      <c r="L4392" t="s">
        <v>247</v>
      </c>
      <c r="M4392">
        <v>10278143</v>
      </c>
      <c r="N4392">
        <v>0</v>
      </c>
      <c r="O4392">
        <v>10278143</v>
      </c>
      <c r="P4392">
        <v>0</v>
      </c>
      <c r="Q4392" t="s">
        <v>10019</v>
      </c>
      <c r="R4392" t="s">
        <v>10020</v>
      </c>
      <c r="S4392" t="s">
        <v>10021</v>
      </c>
      <c r="T4392" t="s">
        <v>10022</v>
      </c>
      <c r="U4392" t="s">
        <v>10023</v>
      </c>
      <c r="V4392" t="s">
        <v>10024</v>
      </c>
      <c r="W4392" t="s">
        <v>10025</v>
      </c>
      <c r="X4392" t="str">
        <f t="shared" si="68"/>
        <v>Inversión</v>
      </c>
      <c r="Y4392" t="s">
        <v>3241</v>
      </c>
    </row>
    <row r="4393" spans="1:25">
      <c r="A4393" t="s">
        <v>9035</v>
      </c>
      <c r="B4393" t="s">
        <v>4204</v>
      </c>
      <c r="C4393" t="s">
        <v>10018</v>
      </c>
      <c r="D4393" t="s">
        <v>3076</v>
      </c>
      <c r="E4393" t="s">
        <v>3077</v>
      </c>
      <c r="F4393" t="s">
        <v>3234</v>
      </c>
      <c r="G4393" t="s">
        <v>3241</v>
      </c>
      <c r="H4393" t="s">
        <v>443</v>
      </c>
      <c r="I4393" t="s">
        <v>666</v>
      </c>
      <c r="J4393" t="s">
        <v>246</v>
      </c>
      <c r="K4393" t="s">
        <v>3079</v>
      </c>
      <c r="L4393" t="s">
        <v>247</v>
      </c>
      <c r="M4393">
        <v>0</v>
      </c>
      <c r="N4393">
        <v>1172553</v>
      </c>
      <c r="O4393">
        <v>1172553</v>
      </c>
      <c r="P4393">
        <v>0</v>
      </c>
      <c r="Q4393" t="s">
        <v>10019</v>
      </c>
      <c r="R4393" t="s">
        <v>10020</v>
      </c>
      <c r="S4393" t="s">
        <v>10021</v>
      </c>
      <c r="T4393" t="s">
        <v>10022</v>
      </c>
      <c r="U4393" t="s">
        <v>10023</v>
      </c>
      <c r="V4393" t="s">
        <v>10024</v>
      </c>
      <c r="W4393" t="s">
        <v>10025</v>
      </c>
      <c r="X4393" t="str">
        <f t="shared" si="68"/>
        <v>Inversión</v>
      </c>
      <c r="Y4393" t="s">
        <v>3241</v>
      </c>
    </row>
    <row r="4394" spans="1:25">
      <c r="A4394" t="s">
        <v>9305</v>
      </c>
      <c r="B4394" t="s">
        <v>4204</v>
      </c>
      <c r="C4394" t="s">
        <v>10026</v>
      </c>
      <c r="D4394" t="s">
        <v>3076</v>
      </c>
      <c r="E4394" t="s">
        <v>3077</v>
      </c>
      <c r="F4394" t="s">
        <v>3149</v>
      </c>
      <c r="G4394" t="s">
        <v>3157</v>
      </c>
      <c r="H4394" t="s">
        <v>437</v>
      </c>
      <c r="I4394" t="s">
        <v>649</v>
      </c>
      <c r="J4394" t="s">
        <v>246</v>
      </c>
      <c r="K4394" t="s">
        <v>3079</v>
      </c>
      <c r="L4394" t="s">
        <v>247</v>
      </c>
      <c r="M4394">
        <v>157201</v>
      </c>
      <c r="N4394">
        <v>0</v>
      </c>
      <c r="O4394">
        <v>157201</v>
      </c>
      <c r="P4394">
        <v>0</v>
      </c>
      <c r="Q4394" t="s">
        <v>10027</v>
      </c>
      <c r="R4394" t="s">
        <v>10028</v>
      </c>
      <c r="S4394" t="s">
        <v>10029</v>
      </c>
      <c r="T4394" t="s">
        <v>10030</v>
      </c>
      <c r="U4394" t="s">
        <v>10031</v>
      </c>
      <c r="V4394" t="s">
        <v>10032</v>
      </c>
      <c r="W4394" t="s">
        <v>3085</v>
      </c>
      <c r="X4394" t="str">
        <f t="shared" si="68"/>
        <v>Inversión</v>
      </c>
      <c r="Y4394" t="s">
        <v>3157</v>
      </c>
    </row>
    <row r="4395" spans="1:25">
      <c r="A4395" t="s">
        <v>5750</v>
      </c>
      <c r="B4395" t="s">
        <v>3147</v>
      </c>
      <c r="C4395" t="s">
        <v>10033</v>
      </c>
      <c r="D4395" t="s">
        <v>3076</v>
      </c>
      <c r="E4395" t="s">
        <v>3077</v>
      </c>
      <c r="F4395" t="s">
        <v>3234</v>
      </c>
      <c r="G4395" t="s">
        <v>3241</v>
      </c>
      <c r="H4395" t="s">
        <v>320</v>
      </c>
      <c r="I4395" t="s">
        <v>321</v>
      </c>
      <c r="J4395" t="s">
        <v>246</v>
      </c>
      <c r="K4395" t="s">
        <v>3079</v>
      </c>
      <c r="L4395" t="s">
        <v>247</v>
      </c>
      <c r="M4395">
        <v>3100</v>
      </c>
      <c r="N4395">
        <v>-100</v>
      </c>
      <c r="O4395">
        <v>3000</v>
      </c>
      <c r="P4395">
        <v>0</v>
      </c>
      <c r="Q4395" t="s">
        <v>10034</v>
      </c>
      <c r="R4395" t="s">
        <v>9348</v>
      </c>
      <c r="S4395" t="s">
        <v>9876</v>
      </c>
      <c r="T4395" t="s">
        <v>10035</v>
      </c>
      <c r="U4395" t="s">
        <v>10036</v>
      </c>
      <c r="V4395" t="s">
        <v>10037</v>
      </c>
      <c r="W4395" t="s">
        <v>3304</v>
      </c>
      <c r="X4395" t="str">
        <f t="shared" si="68"/>
        <v>Funcionamiento</v>
      </c>
      <c r="Y4395" t="s">
        <v>3241</v>
      </c>
    </row>
    <row r="4396" spans="1:25">
      <c r="A4396" t="s">
        <v>5750</v>
      </c>
      <c r="B4396" t="s">
        <v>3147</v>
      </c>
      <c r="C4396" t="s">
        <v>10033</v>
      </c>
      <c r="D4396" t="s">
        <v>3076</v>
      </c>
      <c r="E4396" t="s">
        <v>3077</v>
      </c>
      <c r="F4396" t="s">
        <v>3234</v>
      </c>
      <c r="G4396" t="s">
        <v>3241</v>
      </c>
      <c r="H4396" t="s">
        <v>322</v>
      </c>
      <c r="I4396" t="s">
        <v>323</v>
      </c>
      <c r="J4396" t="s">
        <v>246</v>
      </c>
      <c r="K4396" t="s">
        <v>3079</v>
      </c>
      <c r="L4396" t="s">
        <v>247</v>
      </c>
      <c r="M4396">
        <v>17400</v>
      </c>
      <c r="N4396">
        <v>-400</v>
      </c>
      <c r="O4396">
        <v>17000</v>
      </c>
      <c r="P4396">
        <v>0</v>
      </c>
      <c r="Q4396" t="s">
        <v>10034</v>
      </c>
      <c r="R4396" t="s">
        <v>9348</v>
      </c>
      <c r="S4396" t="s">
        <v>9876</v>
      </c>
      <c r="T4396" t="s">
        <v>10035</v>
      </c>
      <c r="U4396" t="s">
        <v>10036</v>
      </c>
      <c r="V4396" t="s">
        <v>10037</v>
      </c>
      <c r="W4396" t="s">
        <v>3304</v>
      </c>
      <c r="X4396" t="str">
        <f t="shared" si="68"/>
        <v>Funcionamiento</v>
      </c>
      <c r="Y4396" t="s">
        <v>3241</v>
      </c>
    </row>
    <row r="4397" spans="1:25">
      <c r="A4397" t="s">
        <v>5750</v>
      </c>
      <c r="B4397" t="s">
        <v>3147</v>
      </c>
      <c r="C4397" t="s">
        <v>10033</v>
      </c>
      <c r="D4397" t="s">
        <v>3076</v>
      </c>
      <c r="E4397" t="s">
        <v>3077</v>
      </c>
      <c r="F4397" t="s">
        <v>3234</v>
      </c>
      <c r="G4397" t="s">
        <v>3241</v>
      </c>
      <c r="H4397" t="s">
        <v>318</v>
      </c>
      <c r="I4397" t="s">
        <v>586</v>
      </c>
      <c r="J4397" t="s">
        <v>246</v>
      </c>
      <c r="K4397" t="s">
        <v>3079</v>
      </c>
      <c r="L4397" t="s">
        <v>247</v>
      </c>
      <c r="M4397">
        <v>23000</v>
      </c>
      <c r="N4397">
        <v>-500</v>
      </c>
      <c r="O4397">
        <v>22500</v>
      </c>
      <c r="P4397">
        <v>0</v>
      </c>
      <c r="Q4397" t="s">
        <v>10034</v>
      </c>
      <c r="R4397" t="s">
        <v>9348</v>
      </c>
      <c r="S4397" t="s">
        <v>9876</v>
      </c>
      <c r="T4397" t="s">
        <v>10035</v>
      </c>
      <c r="U4397" t="s">
        <v>10036</v>
      </c>
      <c r="V4397" t="s">
        <v>10037</v>
      </c>
      <c r="W4397" t="s">
        <v>3304</v>
      </c>
      <c r="X4397" t="str">
        <f t="shared" si="68"/>
        <v>Funcionamiento</v>
      </c>
      <c r="Y4397" t="s">
        <v>3241</v>
      </c>
    </row>
    <row r="4398" spans="1:25">
      <c r="A4398" t="s">
        <v>5750</v>
      </c>
      <c r="B4398" t="s">
        <v>3147</v>
      </c>
      <c r="C4398" t="s">
        <v>10033</v>
      </c>
      <c r="D4398" t="s">
        <v>3076</v>
      </c>
      <c r="E4398" t="s">
        <v>3077</v>
      </c>
      <c r="F4398" t="s">
        <v>3234</v>
      </c>
      <c r="G4398" t="s">
        <v>3241</v>
      </c>
      <c r="H4398" t="s">
        <v>314</v>
      </c>
      <c r="I4398" t="s">
        <v>582</v>
      </c>
      <c r="J4398" t="s">
        <v>246</v>
      </c>
      <c r="K4398" t="s">
        <v>3079</v>
      </c>
      <c r="L4398" t="s">
        <v>247</v>
      </c>
      <c r="M4398">
        <v>91800</v>
      </c>
      <c r="N4398">
        <v>-1900</v>
      </c>
      <c r="O4398">
        <v>89900</v>
      </c>
      <c r="P4398">
        <v>0</v>
      </c>
      <c r="Q4398" t="s">
        <v>10034</v>
      </c>
      <c r="R4398" t="s">
        <v>9348</v>
      </c>
      <c r="S4398" t="s">
        <v>9876</v>
      </c>
      <c r="T4398" t="s">
        <v>10035</v>
      </c>
      <c r="U4398" t="s">
        <v>10036</v>
      </c>
      <c r="V4398" t="s">
        <v>10037</v>
      </c>
      <c r="W4398" t="s">
        <v>3304</v>
      </c>
      <c r="X4398" t="str">
        <f t="shared" si="68"/>
        <v>Funcionamiento</v>
      </c>
      <c r="Y4398" t="s">
        <v>3241</v>
      </c>
    </row>
    <row r="4399" spans="1:25">
      <c r="A4399" t="s">
        <v>5750</v>
      </c>
      <c r="B4399" t="s">
        <v>3147</v>
      </c>
      <c r="C4399" t="s">
        <v>10033</v>
      </c>
      <c r="D4399" t="s">
        <v>3076</v>
      </c>
      <c r="E4399" t="s">
        <v>3077</v>
      </c>
      <c r="F4399" t="s">
        <v>3234</v>
      </c>
      <c r="G4399" t="s">
        <v>3241</v>
      </c>
      <c r="H4399" t="s">
        <v>316</v>
      </c>
      <c r="I4399" t="s">
        <v>583</v>
      </c>
      <c r="J4399" t="s">
        <v>246</v>
      </c>
      <c r="K4399" t="s">
        <v>3079</v>
      </c>
      <c r="L4399" t="s">
        <v>247</v>
      </c>
      <c r="M4399">
        <v>71800</v>
      </c>
      <c r="N4399">
        <v>-1500</v>
      </c>
      <c r="O4399">
        <v>70300</v>
      </c>
      <c r="P4399">
        <v>0</v>
      </c>
      <c r="Q4399" t="s">
        <v>10034</v>
      </c>
      <c r="R4399" t="s">
        <v>9348</v>
      </c>
      <c r="S4399" t="s">
        <v>9876</v>
      </c>
      <c r="T4399" t="s">
        <v>10035</v>
      </c>
      <c r="U4399" t="s">
        <v>10036</v>
      </c>
      <c r="V4399" t="s">
        <v>10037</v>
      </c>
      <c r="W4399" t="s">
        <v>3304</v>
      </c>
      <c r="X4399" t="str">
        <f t="shared" si="68"/>
        <v>Funcionamiento</v>
      </c>
      <c r="Y4399" t="s">
        <v>3241</v>
      </c>
    </row>
    <row r="4400" spans="1:25">
      <c r="A4400" t="s">
        <v>5750</v>
      </c>
      <c r="B4400" t="s">
        <v>3147</v>
      </c>
      <c r="C4400" t="s">
        <v>10033</v>
      </c>
      <c r="D4400" t="s">
        <v>3076</v>
      </c>
      <c r="E4400" t="s">
        <v>3077</v>
      </c>
      <c r="F4400" t="s">
        <v>3234</v>
      </c>
      <c r="G4400" t="s">
        <v>3241</v>
      </c>
      <c r="H4400" t="s">
        <v>324</v>
      </c>
      <c r="I4400" t="s">
        <v>325</v>
      </c>
      <c r="J4400" t="s">
        <v>246</v>
      </c>
      <c r="K4400" t="s">
        <v>3079</v>
      </c>
      <c r="L4400" t="s">
        <v>247</v>
      </c>
      <c r="M4400">
        <v>11600</v>
      </c>
      <c r="N4400">
        <v>-300</v>
      </c>
      <c r="O4400">
        <v>11300</v>
      </c>
      <c r="P4400">
        <v>0</v>
      </c>
      <c r="Q4400" t="s">
        <v>10034</v>
      </c>
      <c r="R4400" t="s">
        <v>9348</v>
      </c>
      <c r="S4400" t="s">
        <v>9876</v>
      </c>
      <c r="T4400" t="s">
        <v>10035</v>
      </c>
      <c r="U4400" t="s">
        <v>10036</v>
      </c>
      <c r="V4400" t="s">
        <v>10037</v>
      </c>
      <c r="W4400" t="s">
        <v>3304</v>
      </c>
      <c r="X4400" t="str">
        <f t="shared" si="68"/>
        <v>Funcionamiento</v>
      </c>
      <c r="Y4400" t="s">
        <v>3241</v>
      </c>
    </row>
    <row r="4401" spans="1:25">
      <c r="A4401" t="s">
        <v>5744</v>
      </c>
      <c r="B4401" t="s">
        <v>4825</v>
      </c>
      <c r="C4401" t="s">
        <v>10038</v>
      </c>
      <c r="D4401" t="s">
        <v>3076</v>
      </c>
      <c r="E4401" t="s">
        <v>3077</v>
      </c>
      <c r="F4401" t="s">
        <v>8912</v>
      </c>
      <c r="G4401" t="s">
        <v>8913</v>
      </c>
      <c r="H4401" t="s">
        <v>542</v>
      </c>
      <c r="I4401" t="s">
        <v>647</v>
      </c>
      <c r="J4401" t="s">
        <v>253</v>
      </c>
      <c r="K4401" t="s">
        <v>3115</v>
      </c>
      <c r="L4401" t="s">
        <v>247</v>
      </c>
      <c r="M4401">
        <v>1161317</v>
      </c>
      <c r="N4401">
        <v>-92815</v>
      </c>
      <c r="O4401">
        <v>1068502</v>
      </c>
      <c r="P4401">
        <v>0</v>
      </c>
      <c r="Q4401" t="s">
        <v>10039</v>
      </c>
      <c r="R4401" t="s">
        <v>9727</v>
      </c>
      <c r="S4401" t="s">
        <v>10040</v>
      </c>
      <c r="T4401" t="s">
        <v>10041</v>
      </c>
      <c r="U4401" t="s">
        <v>10042</v>
      </c>
      <c r="V4401" t="s">
        <v>10043</v>
      </c>
      <c r="W4401" t="s">
        <v>3111</v>
      </c>
      <c r="X4401" t="str">
        <f t="shared" si="68"/>
        <v>Inversión</v>
      </c>
      <c r="Y4401" t="s">
        <v>8913</v>
      </c>
    </row>
    <row r="4402" spans="1:25">
      <c r="A4402" t="s">
        <v>9649</v>
      </c>
      <c r="B4402" t="s">
        <v>4825</v>
      </c>
      <c r="C4402" t="s">
        <v>10044</v>
      </c>
      <c r="D4402" t="s">
        <v>3076</v>
      </c>
      <c r="E4402" t="s">
        <v>3331</v>
      </c>
      <c r="F4402" t="s">
        <v>8904</v>
      </c>
      <c r="G4402" t="s">
        <v>8905</v>
      </c>
      <c r="H4402" t="s">
        <v>550</v>
      </c>
      <c r="I4402" t="s">
        <v>676</v>
      </c>
      <c r="J4402" t="s">
        <v>253</v>
      </c>
      <c r="K4402" t="s">
        <v>3115</v>
      </c>
      <c r="L4402" t="s">
        <v>247</v>
      </c>
      <c r="M4402">
        <v>15000000</v>
      </c>
      <c r="N4402">
        <v>-15000000</v>
      </c>
      <c r="O4402">
        <v>0</v>
      </c>
      <c r="P4402">
        <v>0</v>
      </c>
      <c r="Q4402" t="s">
        <v>10045</v>
      </c>
      <c r="R4402" t="s">
        <v>7773</v>
      </c>
      <c r="S4402" t="s">
        <v>3085</v>
      </c>
      <c r="T4402" t="s">
        <v>3085</v>
      </c>
      <c r="U4402" t="s">
        <v>3085</v>
      </c>
      <c r="V4402" t="s">
        <v>3085</v>
      </c>
      <c r="W4402" t="s">
        <v>3085</v>
      </c>
      <c r="X4402" t="str">
        <f t="shared" si="68"/>
        <v>Inversión</v>
      </c>
      <c r="Y4402" t="s">
        <v>8905</v>
      </c>
    </row>
    <row r="4403" spans="1:25">
      <c r="A4403" t="s">
        <v>8744</v>
      </c>
      <c r="B4403" t="s">
        <v>4825</v>
      </c>
      <c r="C4403" t="s">
        <v>10046</v>
      </c>
      <c r="D4403" t="s">
        <v>3076</v>
      </c>
      <c r="E4403" t="s">
        <v>3331</v>
      </c>
      <c r="F4403" t="s">
        <v>8904</v>
      </c>
      <c r="G4403" t="s">
        <v>8905</v>
      </c>
      <c r="H4403" t="s">
        <v>550</v>
      </c>
      <c r="I4403" t="s">
        <v>676</v>
      </c>
      <c r="J4403" t="s">
        <v>253</v>
      </c>
      <c r="K4403" t="s">
        <v>3115</v>
      </c>
      <c r="L4403" t="s">
        <v>247</v>
      </c>
      <c r="M4403">
        <v>13000000</v>
      </c>
      <c r="N4403">
        <v>-13000000</v>
      </c>
      <c r="O4403">
        <v>0</v>
      </c>
      <c r="P4403">
        <v>0</v>
      </c>
      <c r="Q4403" t="s">
        <v>10047</v>
      </c>
      <c r="R4403" t="s">
        <v>10048</v>
      </c>
      <c r="S4403" t="s">
        <v>3085</v>
      </c>
      <c r="T4403" t="s">
        <v>3085</v>
      </c>
      <c r="U4403" t="s">
        <v>3085</v>
      </c>
      <c r="V4403" t="s">
        <v>3085</v>
      </c>
      <c r="W4403" t="s">
        <v>3085</v>
      </c>
      <c r="X4403" t="str">
        <f t="shared" si="68"/>
        <v>Inversión</v>
      </c>
      <c r="Y4403" t="s">
        <v>8905</v>
      </c>
    </row>
    <row r="4404" spans="1:25">
      <c r="A4404" t="s">
        <v>3818</v>
      </c>
      <c r="B4404" t="s">
        <v>3172</v>
      </c>
      <c r="C4404" t="s">
        <v>10049</v>
      </c>
      <c r="D4404" t="s">
        <v>3076</v>
      </c>
      <c r="E4404" t="s">
        <v>3399</v>
      </c>
      <c r="F4404" t="s">
        <v>3234</v>
      </c>
      <c r="G4404" t="s">
        <v>3241</v>
      </c>
      <c r="H4404" t="s">
        <v>539</v>
      </c>
      <c r="I4404" t="s">
        <v>667</v>
      </c>
      <c r="J4404" t="s">
        <v>253</v>
      </c>
      <c r="K4404" t="s">
        <v>3115</v>
      </c>
      <c r="L4404" t="s">
        <v>247</v>
      </c>
      <c r="M4404">
        <v>64887900</v>
      </c>
      <c r="N4404">
        <v>-64887900</v>
      </c>
      <c r="O4404">
        <v>0</v>
      </c>
      <c r="P4404">
        <v>0</v>
      </c>
      <c r="Q4404" t="s">
        <v>10050</v>
      </c>
      <c r="R4404" t="s">
        <v>8463</v>
      </c>
      <c r="S4404" t="s">
        <v>3085</v>
      </c>
      <c r="T4404" t="s">
        <v>3085</v>
      </c>
      <c r="U4404" t="s">
        <v>3085</v>
      </c>
      <c r="V4404" t="s">
        <v>3085</v>
      </c>
      <c r="W4404" t="s">
        <v>3085</v>
      </c>
      <c r="X4404" t="str">
        <f t="shared" si="68"/>
        <v>Inversión</v>
      </c>
      <c r="Y4404" t="s">
        <v>3241</v>
      </c>
    </row>
    <row r="4405" spans="1:25">
      <c r="A4405" t="s">
        <v>6843</v>
      </c>
      <c r="B4405" t="s">
        <v>3172</v>
      </c>
      <c r="C4405" t="s">
        <v>3593</v>
      </c>
      <c r="D4405" t="s">
        <v>3076</v>
      </c>
      <c r="E4405" t="s">
        <v>3077</v>
      </c>
      <c r="F4405" t="s">
        <v>3234</v>
      </c>
      <c r="G4405" t="s">
        <v>3241</v>
      </c>
      <c r="H4405" t="s">
        <v>374</v>
      </c>
      <c r="I4405" t="s">
        <v>375</v>
      </c>
      <c r="J4405" t="s">
        <v>246</v>
      </c>
      <c r="K4405" t="s">
        <v>3079</v>
      </c>
      <c r="L4405" t="s">
        <v>247</v>
      </c>
      <c r="M4405">
        <v>0</v>
      </c>
      <c r="N4405">
        <v>0</v>
      </c>
      <c r="O4405">
        <v>0</v>
      </c>
      <c r="P4405">
        <v>0</v>
      </c>
      <c r="Q4405" t="s">
        <v>10051</v>
      </c>
      <c r="R4405" t="s">
        <v>10052</v>
      </c>
      <c r="S4405" t="s">
        <v>4686</v>
      </c>
      <c r="T4405" t="s">
        <v>10053</v>
      </c>
      <c r="U4405" t="s">
        <v>10054</v>
      </c>
      <c r="V4405" t="s">
        <v>10055</v>
      </c>
      <c r="W4405" t="s">
        <v>3085</v>
      </c>
      <c r="X4405" t="str">
        <f t="shared" si="68"/>
        <v>Funcionamiento</v>
      </c>
      <c r="Y4405" t="s">
        <v>3241</v>
      </c>
    </row>
    <row r="4406" spans="1:25">
      <c r="A4406" t="s">
        <v>6843</v>
      </c>
      <c r="B4406" t="s">
        <v>3172</v>
      </c>
      <c r="C4406" t="s">
        <v>3593</v>
      </c>
      <c r="D4406" t="s">
        <v>3076</v>
      </c>
      <c r="E4406" t="s">
        <v>3077</v>
      </c>
      <c r="F4406" t="s">
        <v>3234</v>
      </c>
      <c r="G4406" t="s">
        <v>3241</v>
      </c>
      <c r="H4406" t="s">
        <v>374</v>
      </c>
      <c r="I4406" t="s">
        <v>375</v>
      </c>
      <c r="J4406" t="s">
        <v>253</v>
      </c>
      <c r="K4406" t="s">
        <v>3115</v>
      </c>
      <c r="L4406" t="s">
        <v>247</v>
      </c>
      <c r="M4406">
        <v>76968843</v>
      </c>
      <c r="N4406">
        <v>977382</v>
      </c>
      <c r="O4406">
        <v>77946225</v>
      </c>
      <c r="P4406">
        <v>0</v>
      </c>
      <c r="Q4406" t="s">
        <v>10051</v>
      </c>
      <c r="R4406" t="s">
        <v>10052</v>
      </c>
      <c r="S4406" t="s">
        <v>4686</v>
      </c>
      <c r="T4406" t="s">
        <v>10053</v>
      </c>
      <c r="U4406" t="s">
        <v>10054</v>
      </c>
      <c r="V4406" t="s">
        <v>10055</v>
      </c>
      <c r="W4406" t="s">
        <v>3085</v>
      </c>
      <c r="X4406" t="str">
        <f t="shared" si="68"/>
        <v>Funcionamiento</v>
      </c>
      <c r="Y4406" t="s">
        <v>3241</v>
      </c>
    </row>
    <row r="4407" spans="1:25">
      <c r="A4407" t="s">
        <v>8392</v>
      </c>
      <c r="B4407" t="s">
        <v>3172</v>
      </c>
      <c r="C4407" t="s">
        <v>10056</v>
      </c>
      <c r="D4407" t="s">
        <v>3076</v>
      </c>
      <c r="E4407" t="s">
        <v>3077</v>
      </c>
      <c r="F4407" t="s">
        <v>3149</v>
      </c>
      <c r="G4407" t="s">
        <v>3157</v>
      </c>
      <c r="H4407" t="s">
        <v>437</v>
      </c>
      <c r="I4407" t="s">
        <v>649</v>
      </c>
      <c r="J4407" t="s">
        <v>246</v>
      </c>
      <c r="K4407" t="s">
        <v>3079</v>
      </c>
      <c r="L4407" t="s">
        <v>247</v>
      </c>
      <c r="M4407">
        <v>54606960</v>
      </c>
      <c r="N4407">
        <v>-17696700</v>
      </c>
      <c r="O4407">
        <v>36910260</v>
      </c>
      <c r="P4407">
        <v>0</v>
      </c>
      <c r="Q4407" t="s">
        <v>10057</v>
      </c>
      <c r="R4407" t="s">
        <v>9086</v>
      </c>
      <c r="S4407" t="s">
        <v>10058</v>
      </c>
      <c r="T4407" t="s">
        <v>10059</v>
      </c>
      <c r="U4407" t="s">
        <v>10060</v>
      </c>
      <c r="V4407" t="s">
        <v>10061</v>
      </c>
      <c r="W4407" t="s">
        <v>3085</v>
      </c>
      <c r="X4407" t="str">
        <f t="shared" si="68"/>
        <v>Inversión</v>
      </c>
      <c r="Y4407" t="s">
        <v>3157</v>
      </c>
    </row>
    <row r="4408" spans="1:25">
      <c r="A4408" t="s">
        <v>4425</v>
      </c>
      <c r="B4408" t="s">
        <v>3172</v>
      </c>
      <c r="C4408" t="s">
        <v>10062</v>
      </c>
      <c r="D4408" t="s">
        <v>3076</v>
      </c>
      <c r="E4408" t="s">
        <v>3077</v>
      </c>
      <c r="F4408" t="s">
        <v>3149</v>
      </c>
      <c r="G4408" t="s">
        <v>3157</v>
      </c>
      <c r="H4408" t="s">
        <v>437</v>
      </c>
      <c r="I4408" t="s">
        <v>649</v>
      </c>
      <c r="J4408" t="s">
        <v>246</v>
      </c>
      <c r="K4408" t="s">
        <v>3079</v>
      </c>
      <c r="L4408" t="s">
        <v>247</v>
      </c>
      <c r="M4408">
        <v>40961962</v>
      </c>
      <c r="N4408">
        <v>-2917990</v>
      </c>
      <c r="O4408">
        <v>38043972</v>
      </c>
      <c r="P4408">
        <v>0</v>
      </c>
      <c r="Q4408" t="s">
        <v>10063</v>
      </c>
      <c r="R4408" t="s">
        <v>10064</v>
      </c>
      <c r="S4408" t="s">
        <v>10065</v>
      </c>
      <c r="T4408" t="s">
        <v>10066</v>
      </c>
      <c r="U4408" t="s">
        <v>10067</v>
      </c>
      <c r="V4408" t="s">
        <v>10068</v>
      </c>
      <c r="W4408" t="s">
        <v>3085</v>
      </c>
      <c r="X4408" t="str">
        <f t="shared" si="68"/>
        <v>Inversión</v>
      </c>
      <c r="Y4408" t="s">
        <v>3157</v>
      </c>
    </row>
    <row r="4409" spans="1:25">
      <c r="A4409" t="s">
        <v>9074</v>
      </c>
      <c r="B4409" t="s">
        <v>3172</v>
      </c>
      <c r="C4409" t="s">
        <v>10069</v>
      </c>
      <c r="D4409" t="s">
        <v>3076</v>
      </c>
      <c r="E4409" t="s">
        <v>3077</v>
      </c>
      <c r="F4409" t="s">
        <v>3149</v>
      </c>
      <c r="G4409" t="s">
        <v>3157</v>
      </c>
      <c r="H4409" t="s">
        <v>437</v>
      </c>
      <c r="I4409" t="s">
        <v>649</v>
      </c>
      <c r="J4409" t="s">
        <v>246</v>
      </c>
      <c r="K4409" t="s">
        <v>3150</v>
      </c>
      <c r="L4409" t="s">
        <v>247</v>
      </c>
      <c r="M4409">
        <v>27500000</v>
      </c>
      <c r="N4409">
        <v>-15125000</v>
      </c>
      <c r="O4409">
        <v>12375000</v>
      </c>
      <c r="P4409">
        <v>0</v>
      </c>
      <c r="Q4409" t="s">
        <v>10070</v>
      </c>
      <c r="R4409" t="s">
        <v>10071</v>
      </c>
      <c r="S4409" t="s">
        <v>10072</v>
      </c>
      <c r="T4409" t="s">
        <v>10073</v>
      </c>
      <c r="U4409" t="s">
        <v>10074</v>
      </c>
      <c r="V4409" t="s">
        <v>10075</v>
      </c>
      <c r="W4409" t="s">
        <v>3085</v>
      </c>
      <c r="X4409" t="str">
        <f t="shared" si="68"/>
        <v>Inversión</v>
      </c>
      <c r="Y4409" t="s">
        <v>3157</v>
      </c>
    </row>
    <row r="4410" spans="1:25">
      <c r="A4410" t="s">
        <v>5774</v>
      </c>
      <c r="B4410" t="s">
        <v>3172</v>
      </c>
      <c r="C4410" t="s">
        <v>10076</v>
      </c>
      <c r="D4410" t="s">
        <v>3076</v>
      </c>
      <c r="E4410" t="s">
        <v>3077</v>
      </c>
      <c r="F4410" t="s">
        <v>3149</v>
      </c>
      <c r="G4410" t="s">
        <v>3157</v>
      </c>
      <c r="H4410" t="s">
        <v>437</v>
      </c>
      <c r="I4410" t="s">
        <v>649</v>
      </c>
      <c r="J4410" t="s">
        <v>246</v>
      </c>
      <c r="K4410" t="s">
        <v>3079</v>
      </c>
      <c r="L4410" t="s">
        <v>247</v>
      </c>
      <c r="M4410">
        <v>36667836</v>
      </c>
      <c r="N4410">
        <v>-4074204</v>
      </c>
      <c r="O4410">
        <v>32593632</v>
      </c>
      <c r="P4410">
        <v>0</v>
      </c>
      <c r="Q4410" t="s">
        <v>10077</v>
      </c>
      <c r="R4410" t="s">
        <v>10078</v>
      </c>
      <c r="S4410" t="s">
        <v>10079</v>
      </c>
      <c r="T4410" t="s">
        <v>10080</v>
      </c>
      <c r="U4410" t="s">
        <v>10081</v>
      </c>
      <c r="V4410" t="s">
        <v>10082</v>
      </c>
      <c r="W4410" t="s">
        <v>3085</v>
      </c>
      <c r="X4410" t="str">
        <f t="shared" si="68"/>
        <v>Inversión</v>
      </c>
      <c r="Y4410" t="s">
        <v>3157</v>
      </c>
    </row>
    <row r="4411" spans="1:25">
      <c r="A4411" t="s">
        <v>5719</v>
      </c>
      <c r="B4411" t="s">
        <v>3178</v>
      </c>
      <c r="C4411" t="s">
        <v>10083</v>
      </c>
      <c r="D4411" t="s">
        <v>3076</v>
      </c>
      <c r="E4411" t="s">
        <v>3077</v>
      </c>
      <c r="F4411" t="s">
        <v>3149</v>
      </c>
      <c r="G4411" t="s">
        <v>3157</v>
      </c>
      <c r="H4411" t="s">
        <v>437</v>
      </c>
      <c r="I4411" t="s">
        <v>649</v>
      </c>
      <c r="J4411" t="s">
        <v>246</v>
      </c>
      <c r="K4411" t="s">
        <v>3150</v>
      </c>
      <c r="L4411" t="s">
        <v>247</v>
      </c>
      <c r="M4411">
        <v>3500000</v>
      </c>
      <c r="N4411">
        <v>0</v>
      </c>
      <c r="O4411">
        <v>3500000</v>
      </c>
      <c r="P4411">
        <v>1933711</v>
      </c>
      <c r="Q4411" t="s">
        <v>10084</v>
      </c>
      <c r="R4411" t="s">
        <v>10085</v>
      </c>
      <c r="S4411" t="s">
        <v>10086</v>
      </c>
      <c r="T4411" t="s">
        <v>10087</v>
      </c>
      <c r="U4411" t="s">
        <v>10088</v>
      </c>
      <c r="V4411" t="s">
        <v>10089</v>
      </c>
      <c r="W4411" t="s">
        <v>3085</v>
      </c>
      <c r="X4411" t="str">
        <f t="shared" si="68"/>
        <v>Inversión</v>
      </c>
      <c r="Y4411" t="s">
        <v>3157</v>
      </c>
    </row>
    <row r="4412" spans="1:25">
      <c r="A4412" t="s">
        <v>5762</v>
      </c>
      <c r="B4412" t="s">
        <v>3178</v>
      </c>
      <c r="C4412" t="s">
        <v>10090</v>
      </c>
      <c r="D4412" t="s">
        <v>3076</v>
      </c>
      <c r="E4412" t="s">
        <v>3077</v>
      </c>
      <c r="F4412" t="s">
        <v>3149</v>
      </c>
      <c r="G4412" t="s">
        <v>3157</v>
      </c>
      <c r="H4412" t="s">
        <v>437</v>
      </c>
      <c r="I4412" t="s">
        <v>649</v>
      </c>
      <c r="J4412" t="s">
        <v>253</v>
      </c>
      <c r="K4412" t="s">
        <v>3115</v>
      </c>
      <c r="L4412" t="s">
        <v>247</v>
      </c>
      <c r="M4412">
        <v>120854962</v>
      </c>
      <c r="N4412">
        <v>17696620</v>
      </c>
      <c r="O4412">
        <v>138551582</v>
      </c>
      <c r="P4412">
        <v>6474373</v>
      </c>
      <c r="Q4412" t="s">
        <v>10091</v>
      </c>
      <c r="R4412" t="s">
        <v>6387</v>
      </c>
      <c r="S4412" t="s">
        <v>3327</v>
      </c>
      <c r="T4412" t="s">
        <v>10092</v>
      </c>
      <c r="U4412" t="s">
        <v>10093</v>
      </c>
      <c r="V4412" t="s">
        <v>10094</v>
      </c>
      <c r="W4412" t="s">
        <v>3085</v>
      </c>
      <c r="X4412" t="str">
        <f t="shared" si="68"/>
        <v>Inversión</v>
      </c>
      <c r="Y4412" t="s">
        <v>3157</v>
      </c>
    </row>
    <row r="4413" spans="1:25">
      <c r="A4413" t="s">
        <v>9758</v>
      </c>
      <c r="B4413" t="s">
        <v>3178</v>
      </c>
      <c r="C4413" t="s">
        <v>10095</v>
      </c>
      <c r="D4413" t="s">
        <v>3076</v>
      </c>
      <c r="E4413" t="s">
        <v>3077</v>
      </c>
      <c r="F4413" t="s">
        <v>3149</v>
      </c>
      <c r="G4413" t="s">
        <v>3157</v>
      </c>
      <c r="H4413" t="s">
        <v>437</v>
      </c>
      <c r="I4413" t="s">
        <v>649</v>
      </c>
      <c r="J4413" t="s">
        <v>253</v>
      </c>
      <c r="K4413" t="s">
        <v>3115</v>
      </c>
      <c r="L4413" t="s">
        <v>247</v>
      </c>
      <c r="M4413">
        <v>90990487</v>
      </c>
      <c r="N4413">
        <v>0</v>
      </c>
      <c r="O4413">
        <v>90990487</v>
      </c>
      <c r="P4413">
        <v>0</v>
      </c>
      <c r="Q4413" t="s">
        <v>10096</v>
      </c>
      <c r="R4413" t="s">
        <v>9134</v>
      </c>
      <c r="S4413" t="s">
        <v>4501</v>
      </c>
      <c r="T4413" t="s">
        <v>10097</v>
      </c>
      <c r="U4413" t="s">
        <v>10098</v>
      </c>
      <c r="V4413" t="s">
        <v>10099</v>
      </c>
      <c r="W4413" t="s">
        <v>3085</v>
      </c>
      <c r="X4413" t="str">
        <f t="shared" si="68"/>
        <v>Inversión</v>
      </c>
      <c r="Y4413" t="s">
        <v>3157</v>
      </c>
    </row>
    <row r="4414" spans="1:25">
      <c r="A4414" t="s">
        <v>10100</v>
      </c>
      <c r="B4414" t="s">
        <v>3178</v>
      </c>
      <c r="C4414" t="s">
        <v>10101</v>
      </c>
      <c r="D4414" t="s">
        <v>3076</v>
      </c>
      <c r="E4414" t="s">
        <v>3077</v>
      </c>
      <c r="F4414" t="s">
        <v>3159</v>
      </c>
      <c r="G4414" t="s">
        <v>3166</v>
      </c>
      <c r="H4414" t="s">
        <v>431</v>
      </c>
      <c r="I4414" t="s">
        <v>648</v>
      </c>
      <c r="J4414" t="s">
        <v>253</v>
      </c>
      <c r="K4414" t="s">
        <v>3115</v>
      </c>
      <c r="L4414" t="s">
        <v>247</v>
      </c>
      <c r="M4414">
        <v>2134237</v>
      </c>
      <c r="N4414">
        <v>-209697</v>
      </c>
      <c r="O4414">
        <v>1924540</v>
      </c>
      <c r="P4414">
        <v>0</v>
      </c>
      <c r="Q4414" t="s">
        <v>10102</v>
      </c>
      <c r="R4414" t="s">
        <v>8679</v>
      </c>
      <c r="S4414" t="s">
        <v>10103</v>
      </c>
      <c r="T4414" t="s">
        <v>10104</v>
      </c>
      <c r="U4414" t="s">
        <v>10105</v>
      </c>
      <c r="V4414" t="s">
        <v>10106</v>
      </c>
      <c r="W4414" t="s">
        <v>3221</v>
      </c>
      <c r="X4414" t="str">
        <f t="shared" si="68"/>
        <v>Inversión</v>
      </c>
      <c r="Y4414" t="s">
        <v>3166</v>
      </c>
    </row>
    <row r="4415" spans="1:25">
      <c r="A4415" t="s">
        <v>9981</v>
      </c>
      <c r="B4415" t="s">
        <v>3178</v>
      </c>
      <c r="C4415" t="s">
        <v>10107</v>
      </c>
      <c r="D4415" t="s">
        <v>3076</v>
      </c>
      <c r="E4415" t="s">
        <v>3077</v>
      </c>
      <c r="F4415" t="s">
        <v>8912</v>
      </c>
      <c r="G4415" t="s">
        <v>8913</v>
      </c>
      <c r="H4415" t="s">
        <v>542</v>
      </c>
      <c r="I4415" t="s">
        <v>647</v>
      </c>
      <c r="J4415" t="s">
        <v>246</v>
      </c>
      <c r="K4415" t="s">
        <v>3079</v>
      </c>
      <c r="L4415" t="s">
        <v>247</v>
      </c>
      <c r="M4415">
        <v>99653</v>
      </c>
      <c r="N4415">
        <v>0</v>
      </c>
      <c r="O4415">
        <v>99653</v>
      </c>
      <c r="P4415">
        <v>0</v>
      </c>
      <c r="Q4415" t="s">
        <v>10108</v>
      </c>
      <c r="R4415" t="s">
        <v>4664</v>
      </c>
      <c r="S4415" t="s">
        <v>10109</v>
      </c>
      <c r="T4415" t="s">
        <v>10110</v>
      </c>
      <c r="U4415" t="s">
        <v>10111</v>
      </c>
      <c r="V4415" t="s">
        <v>10112</v>
      </c>
      <c r="W4415" t="s">
        <v>3085</v>
      </c>
      <c r="X4415" t="str">
        <f t="shared" si="68"/>
        <v>Inversión</v>
      </c>
      <c r="Y4415" t="s">
        <v>8913</v>
      </c>
    </row>
    <row r="4416" spans="1:25">
      <c r="A4416" t="s">
        <v>9988</v>
      </c>
      <c r="B4416" t="s">
        <v>3178</v>
      </c>
      <c r="C4416" t="s">
        <v>10113</v>
      </c>
      <c r="D4416" t="s">
        <v>3076</v>
      </c>
      <c r="E4416" t="s">
        <v>3077</v>
      </c>
      <c r="F4416" t="s">
        <v>4481</v>
      </c>
      <c r="G4416" t="s">
        <v>4484</v>
      </c>
      <c r="H4416" t="s">
        <v>421</v>
      </c>
      <c r="I4416" t="s">
        <v>639</v>
      </c>
      <c r="J4416" t="s">
        <v>246</v>
      </c>
      <c r="K4416" t="s">
        <v>3079</v>
      </c>
      <c r="L4416" t="s">
        <v>247</v>
      </c>
      <c r="M4416">
        <v>76086000</v>
      </c>
      <c r="N4416">
        <v>8175648</v>
      </c>
      <c r="O4416">
        <v>84261648</v>
      </c>
      <c r="P4416">
        <v>0</v>
      </c>
      <c r="Q4416" t="s">
        <v>10114</v>
      </c>
      <c r="R4416" t="s">
        <v>10115</v>
      </c>
      <c r="S4416" t="s">
        <v>10116</v>
      </c>
      <c r="T4416" t="s">
        <v>10117</v>
      </c>
      <c r="U4416" t="s">
        <v>10118</v>
      </c>
      <c r="V4416" t="s">
        <v>10119</v>
      </c>
      <c r="W4416" t="s">
        <v>3085</v>
      </c>
      <c r="X4416" t="str">
        <f t="shared" si="68"/>
        <v>Inversión</v>
      </c>
      <c r="Y4416" t="s">
        <v>4484</v>
      </c>
    </row>
    <row r="4417" spans="1:25">
      <c r="A4417" t="s">
        <v>10120</v>
      </c>
      <c r="B4417" t="s">
        <v>3178</v>
      </c>
      <c r="C4417" t="s">
        <v>10121</v>
      </c>
      <c r="D4417" t="s">
        <v>3076</v>
      </c>
      <c r="E4417" t="s">
        <v>3331</v>
      </c>
      <c r="F4417" t="s">
        <v>4481</v>
      </c>
      <c r="G4417" t="s">
        <v>4484</v>
      </c>
      <c r="H4417" t="s">
        <v>421</v>
      </c>
      <c r="I4417" t="s">
        <v>639</v>
      </c>
      <c r="J4417" t="s">
        <v>246</v>
      </c>
      <c r="K4417" t="s">
        <v>3079</v>
      </c>
      <c r="L4417" t="s">
        <v>247</v>
      </c>
      <c r="M4417">
        <v>62508677</v>
      </c>
      <c r="N4417">
        <v>-62508677</v>
      </c>
      <c r="O4417">
        <v>0</v>
      </c>
      <c r="P4417">
        <v>0</v>
      </c>
      <c r="Q4417" t="s">
        <v>10122</v>
      </c>
      <c r="R4417" t="s">
        <v>8697</v>
      </c>
      <c r="S4417" t="s">
        <v>3085</v>
      </c>
      <c r="T4417" t="s">
        <v>3085</v>
      </c>
      <c r="U4417" t="s">
        <v>3085</v>
      </c>
      <c r="V4417" t="s">
        <v>3085</v>
      </c>
      <c r="W4417" t="s">
        <v>3085</v>
      </c>
      <c r="X4417" t="str">
        <f t="shared" si="68"/>
        <v>Inversión</v>
      </c>
      <c r="Y4417" t="s">
        <v>4484</v>
      </c>
    </row>
    <row r="4418" spans="1:25">
      <c r="A4418" t="s">
        <v>10123</v>
      </c>
      <c r="B4418" t="s">
        <v>3615</v>
      </c>
      <c r="C4418" t="s">
        <v>10124</v>
      </c>
      <c r="D4418" t="s">
        <v>3076</v>
      </c>
      <c r="E4418" t="s">
        <v>3077</v>
      </c>
      <c r="F4418" t="s">
        <v>3234</v>
      </c>
      <c r="G4418" t="s">
        <v>3241</v>
      </c>
      <c r="H4418" t="s">
        <v>428</v>
      </c>
      <c r="I4418" t="s">
        <v>669</v>
      </c>
      <c r="J4418" t="s">
        <v>246</v>
      </c>
      <c r="K4418" t="s">
        <v>3079</v>
      </c>
      <c r="L4418" t="s">
        <v>247</v>
      </c>
      <c r="M4418">
        <v>60000000</v>
      </c>
      <c r="N4418">
        <v>-47893733</v>
      </c>
      <c r="O4418">
        <v>12106267</v>
      </c>
      <c r="P4418">
        <v>0</v>
      </c>
      <c r="Q4418" t="s">
        <v>10125</v>
      </c>
      <c r="R4418" t="s">
        <v>10126</v>
      </c>
      <c r="S4418" t="s">
        <v>10127</v>
      </c>
      <c r="T4418" t="s">
        <v>10128</v>
      </c>
      <c r="U4418" t="s">
        <v>10129</v>
      </c>
      <c r="V4418" t="s">
        <v>10130</v>
      </c>
      <c r="W4418" t="s">
        <v>3085</v>
      </c>
      <c r="X4418" t="str">
        <f t="shared" ref="X4418:X4481" si="69">IF(LEFT(H4418,1)="C","Inversión","Funcionamiento")</f>
        <v>Inversión</v>
      </c>
      <c r="Y4418" t="s">
        <v>3241</v>
      </c>
    </row>
    <row r="4419" spans="1:25">
      <c r="A4419" t="s">
        <v>9975</v>
      </c>
      <c r="B4419" t="s">
        <v>3615</v>
      </c>
      <c r="C4419" t="s">
        <v>10131</v>
      </c>
      <c r="D4419" t="s">
        <v>3076</v>
      </c>
      <c r="E4419" t="s">
        <v>3331</v>
      </c>
      <c r="F4419" t="s">
        <v>3234</v>
      </c>
      <c r="G4419" t="s">
        <v>3241</v>
      </c>
      <c r="H4419" t="s">
        <v>535</v>
      </c>
      <c r="I4419" t="s">
        <v>673</v>
      </c>
      <c r="J4419" t="s">
        <v>246</v>
      </c>
      <c r="K4419" t="s">
        <v>3079</v>
      </c>
      <c r="L4419" t="s">
        <v>247</v>
      </c>
      <c r="M4419">
        <v>35342100</v>
      </c>
      <c r="N4419">
        <v>-35342100</v>
      </c>
      <c r="O4419">
        <v>0</v>
      </c>
      <c r="P4419">
        <v>0</v>
      </c>
      <c r="Q4419" t="s">
        <v>10132</v>
      </c>
      <c r="R4419" t="s">
        <v>4659</v>
      </c>
      <c r="S4419" t="s">
        <v>3085</v>
      </c>
      <c r="T4419" t="s">
        <v>3085</v>
      </c>
      <c r="U4419" t="s">
        <v>3085</v>
      </c>
      <c r="V4419" t="s">
        <v>3085</v>
      </c>
      <c r="W4419" t="s">
        <v>3085</v>
      </c>
      <c r="X4419" t="str">
        <f t="shared" si="69"/>
        <v>Inversión</v>
      </c>
      <c r="Y4419" t="s">
        <v>3241</v>
      </c>
    </row>
    <row r="4420" spans="1:25">
      <c r="A4420" t="s">
        <v>9967</v>
      </c>
      <c r="B4420" t="s">
        <v>3615</v>
      </c>
      <c r="C4420" t="s">
        <v>10133</v>
      </c>
      <c r="D4420" t="s">
        <v>3076</v>
      </c>
      <c r="E4420" t="s">
        <v>3077</v>
      </c>
      <c r="F4420" t="s">
        <v>3234</v>
      </c>
      <c r="G4420" t="s">
        <v>3241</v>
      </c>
      <c r="H4420" t="s">
        <v>535</v>
      </c>
      <c r="I4420" t="s">
        <v>673</v>
      </c>
      <c r="J4420" t="s">
        <v>246</v>
      </c>
      <c r="K4420" t="s">
        <v>3079</v>
      </c>
      <c r="L4420" t="s">
        <v>247</v>
      </c>
      <c r="M4420">
        <v>77810190</v>
      </c>
      <c r="N4420">
        <v>-31124076</v>
      </c>
      <c r="O4420">
        <v>46686114</v>
      </c>
      <c r="P4420">
        <v>0</v>
      </c>
      <c r="Q4420" t="s">
        <v>10134</v>
      </c>
      <c r="R4420" t="s">
        <v>6986</v>
      </c>
      <c r="S4420" t="s">
        <v>10135</v>
      </c>
      <c r="T4420" t="s">
        <v>10136</v>
      </c>
      <c r="U4420" t="s">
        <v>10137</v>
      </c>
      <c r="V4420" t="s">
        <v>10138</v>
      </c>
      <c r="W4420" t="s">
        <v>3085</v>
      </c>
      <c r="X4420" t="str">
        <f t="shared" si="69"/>
        <v>Inversión</v>
      </c>
      <c r="Y4420" t="s">
        <v>3241</v>
      </c>
    </row>
    <row r="4421" spans="1:25">
      <c r="A4421" t="s">
        <v>6793</v>
      </c>
      <c r="B4421" t="s">
        <v>3615</v>
      </c>
      <c r="C4421" t="s">
        <v>10139</v>
      </c>
      <c r="D4421" t="s">
        <v>3076</v>
      </c>
      <c r="E4421" t="s">
        <v>3331</v>
      </c>
      <c r="F4421" t="s">
        <v>3234</v>
      </c>
      <c r="G4421" t="s">
        <v>3241</v>
      </c>
      <c r="H4421" t="s">
        <v>535</v>
      </c>
      <c r="I4421" t="s">
        <v>673</v>
      </c>
      <c r="J4421" t="s">
        <v>246</v>
      </c>
      <c r="K4421" t="s">
        <v>3079</v>
      </c>
      <c r="L4421" t="s">
        <v>247</v>
      </c>
      <c r="M4421">
        <v>55900900</v>
      </c>
      <c r="N4421">
        <v>-55900900</v>
      </c>
      <c r="O4421">
        <v>0</v>
      </c>
      <c r="P4421">
        <v>0</v>
      </c>
      <c r="Q4421" t="s">
        <v>10140</v>
      </c>
      <c r="R4421" t="s">
        <v>4654</v>
      </c>
      <c r="S4421" t="s">
        <v>3085</v>
      </c>
      <c r="T4421" t="s">
        <v>3085</v>
      </c>
      <c r="U4421" t="s">
        <v>3085</v>
      </c>
      <c r="V4421" t="s">
        <v>3085</v>
      </c>
      <c r="W4421" t="s">
        <v>3085</v>
      </c>
      <c r="X4421" t="str">
        <f t="shared" si="69"/>
        <v>Inversión</v>
      </c>
      <c r="Y4421" t="s">
        <v>3241</v>
      </c>
    </row>
    <row r="4422" spans="1:25">
      <c r="A4422" t="s">
        <v>6396</v>
      </c>
      <c r="B4422" t="s">
        <v>3615</v>
      </c>
      <c r="C4422" t="s">
        <v>10141</v>
      </c>
      <c r="D4422" t="s">
        <v>3076</v>
      </c>
      <c r="E4422" t="s">
        <v>3331</v>
      </c>
      <c r="F4422" t="s">
        <v>3234</v>
      </c>
      <c r="G4422" t="s">
        <v>3241</v>
      </c>
      <c r="H4422" t="s">
        <v>535</v>
      </c>
      <c r="I4422" t="s">
        <v>673</v>
      </c>
      <c r="J4422" t="s">
        <v>246</v>
      </c>
      <c r="K4422" t="s">
        <v>3079</v>
      </c>
      <c r="L4422" t="s">
        <v>247</v>
      </c>
      <c r="M4422">
        <v>28988880</v>
      </c>
      <c r="N4422">
        <v>-28988880</v>
      </c>
      <c r="O4422">
        <v>0</v>
      </c>
      <c r="P4422">
        <v>0</v>
      </c>
      <c r="Q4422" t="s">
        <v>10142</v>
      </c>
      <c r="R4422" t="s">
        <v>10143</v>
      </c>
      <c r="S4422" t="s">
        <v>3085</v>
      </c>
      <c r="T4422" t="s">
        <v>3085</v>
      </c>
      <c r="U4422" t="s">
        <v>3085</v>
      </c>
      <c r="V4422" t="s">
        <v>3085</v>
      </c>
      <c r="W4422" t="s">
        <v>3085</v>
      </c>
      <c r="X4422" t="str">
        <f t="shared" si="69"/>
        <v>Inversión</v>
      </c>
      <c r="Y4422" t="s">
        <v>3241</v>
      </c>
    </row>
    <row r="4423" spans="1:25">
      <c r="A4423" t="s">
        <v>7564</v>
      </c>
      <c r="B4423" t="s">
        <v>4228</v>
      </c>
      <c r="C4423" t="s">
        <v>10144</v>
      </c>
      <c r="D4423" t="s">
        <v>3076</v>
      </c>
      <c r="E4423" t="s">
        <v>3399</v>
      </c>
      <c r="F4423" t="s">
        <v>4481</v>
      </c>
      <c r="G4423" t="s">
        <v>4484</v>
      </c>
      <c r="H4423" t="s">
        <v>440</v>
      </c>
      <c r="I4423" t="s">
        <v>644</v>
      </c>
      <c r="J4423" t="s">
        <v>246</v>
      </c>
      <c r="K4423" t="s">
        <v>3079</v>
      </c>
      <c r="L4423" t="s">
        <v>247</v>
      </c>
      <c r="M4423">
        <v>11936069</v>
      </c>
      <c r="N4423">
        <v>-11936069</v>
      </c>
      <c r="O4423">
        <v>0</v>
      </c>
      <c r="P4423">
        <v>0</v>
      </c>
      <c r="Q4423" t="s">
        <v>10145</v>
      </c>
      <c r="R4423" t="s">
        <v>10146</v>
      </c>
      <c r="S4423" t="s">
        <v>3085</v>
      </c>
      <c r="T4423" t="s">
        <v>3085</v>
      </c>
      <c r="U4423" t="s">
        <v>3085</v>
      </c>
      <c r="V4423" t="s">
        <v>3085</v>
      </c>
      <c r="W4423" t="s">
        <v>3085</v>
      </c>
      <c r="X4423" t="str">
        <f t="shared" si="69"/>
        <v>Inversión</v>
      </c>
      <c r="Y4423" t="s">
        <v>4484</v>
      </c>
    </row>
    <row r="4424" spans="1:25">
      <c r="A4424" t="s">
        <v>9531</v>
      </c>
      <c r="B4424" t="s">
        <v>4228</v>
      </c>
      <c r="C4424" t="s">
        <v>10147</v>
      </c>
      <c r="D4424" t="s">
        <v>3076</v>
      </c>
      <c r="E4424" t="s">
        <v>3077</v>
      </c>
      <c r="F4424" t="s">
        <v>4481</v>
      </c>
      <c r="G4424" t="s">
        <v>4484</v>
      </c>
      <c r="H4424" t="s">
        <v>440</v>
      </c>
      <c r="I4424" t="s">
        <v>644</v>
      </c>
      <c r="J4424" t="s">
        <v>246</v>
      </c>
      <c r="K4424" t="s">
        <v>3079</v>
      </c>
      <c r="L4424" t="s">
        <v>247</v>
      </c>
      <c r="M4424">
        <v>810432</v>
      </c>
      <c r="N4424">
        <v>-487126</v>
      </c>
      <c r="O4424">
        <v>323306</v>
      </c>
      <c r="P4424">
        <v>0</v>
      </c>
      <c r="Q4424" t="s">
        <v>10148</v>
      </c>
      <c r="R4424" t="s">
        <v>10149</v>
      </c>
      <c r="S4424" t="s">
        <v>10150</v>
      </c>
      <c r="T4424" t="s">
        <v>10151</v>
      </c>
      <c r="U4424" t="s">
        <v>10152</v>
      </c>
      <c r="V4424" t="s">
        <v>10153</v>
      </c>
      <c r="W4424" t="s">
        <v>10154</v>
      </c>
      <c r="X4424" t="str">
        <f t="shared" si="69"/>
        <v>Inversión</v>
      </c>
      <c r="Y4424" t="s">
        <v>4484</v>
      </c>
    </row>
    <row r="4425" spans="1:25">
      <c r="A4425" t="s">
        <v>9174</v>
      </c>
      <c r="B4425" t="s">
        <v>3972</v>
      </c>
      <c r="C4425" t="s">
        <v>10155</v>
      </c>
      <c r="D4425" t="s">
        <v>3076</v>
      </c>
      <c r="E4425" t="s">
        <v>3077</v>
      </c>
      <c r="F4425" t="s">
        <v>3234</v>
      </c>
      <c r="G4425" t="s">
        <v>3241</v>
      </c>
      <c r="H4425" t="s">
        <v>374</v>
      </c>
      <c r="I4425" t="s">
        <v>375</v>
      </c>
      <c r="J4425" t="s">
        <v>246</v>
      </c>
      <c r="K4425" t="s">
        <v>3079</v>
      </c>
      <c r="L4425" t="s">
        <v>247</v>
      </c>
      <c r="M4425">
        <v>74042</v>
      </c>
      <c r="N4425">
        <v>0</v>
      </c>
      <c r="O4425">
        <v>74042</v>
      </c>
      <c r="P4425">
        <v>0</v>
      </c>
      <c r="Q4425" t="s">
        <v>10156</v>
      </c>
      <c r="R4425" t="s">
        <v>10157</v>
      </c>
      <c r="S4425" t="s">
        <v>10158</v>
      </c>
      <c r="T4425" t="s">
        <v>10159</v>
      </c>
      <c r="U4425" t="s">
        <v>10160</v>
      </c>
      <c r="V4425" t="s">
        <v>10161</v>
      </c>
      <c r="W4425" t="s">
        <v>3085</v>
      </c>
      <c r="X4425" t="str">
        <f t="shared" si="69"/>
        <v>Funcionamiento</v>
      </c>
      <c r="Y4425" t="s">
        <v>3241</v>
      </c>
    </row>
    <row r="4426" spans="1:25">
      <c r="A4426" t="s">
        <v>8669</v>
      </c>
      <c r="B4426" t="s">
        <v>3972</v>
      </c>
      <c r="C4426" t="s">
        <v>10162</v>
      </c>
      <c r="D4426" t="s">
        <v>3076</v>
      </c>
      <c r="E4426" t="s">
        <v>3077</v>
      </c>
      <c r="F4426" t="s">
        <v>3234</v>
      </c>
      <c r="G4426" t="s">
        <v>3241</v>
      </c>
      <c r="H4426" t="s">
        <v>360</v>
      </c>
      <c r="I4426" t="s">
        <v>361</v>
      </c>
      <c r="J4426" t="s">
        <v>253</v>
      </c>
      <c r="K4426" t="s">
        <v>3115</v>
      </c>
      <c r="L4426" t="s">
        <v>247</v>
      </c>
      <c r="M4426">
        <v>8550000</v>
      </c>
      <c r="N4426">
        <v>0</v>
      </c>
      <c r="O4426">
        <v>8550000</v>
      </c>
      <c r="P4426">
        <v>0</v>
      </c>
      <c r="Q4426" t="s">
        <v>10163</v>
      </c>
      <c r="R4426" t="s">
        <v>9588</v>
      </c>
      <c r="S4426" t="s">
        <v>10164</v>
      </c>
      <c r="T4426" t="s">
        <v>10165</v>
      </c>
      <c r="U4426" t="s">
        <v>10166</v>
      </c>
      <c r="V4426" t="s">
        <v>10167</v>
      </c>
      <c r="W4426" t="s">
        <v>3085</v>
      </c>
      <c r="X4426" t="str">
        <f t="shared" si="69"/>
        <v>Funcionamiento</v>
      </c>
      <c r="Y4426" t="s">
        <v>3241</v>
      </c>
    </row>
    <row r="4427" spans="1:25">
      <c r="A4427" t="s">
        <v>7999</v>
      </c>
      <c r="B4427" t="s">
        <v>3211</v>
      </c>
      <c r="C4427" t="s">
        <v>10168</v>
      </c>
      <c r="D4427" t="s">
        <v>3076</v>
      </c>
      <c r="E4427" t="s">
        <v>3077</v>
      </c>
      <c r="F4427" t="s">
        <v>3149</v>
      </c>
      <c r="G4427" t="s">
        <v>3157</v>
      </c>
      <c r="H4427" t="s">
        <v>437</v>
      </c>
      <c r="I4427" t="s">
        <v>649</v>
      </c>
      <c r="J4427" t="s">
        <v>246</v>
      </c>
      <c r="K4427" t="s">
        <v>3079</v>
      </c>
      <c r="L4427" t="s">
        <v>247</v>
      </c>
      <c r="M4427">
        <v>81484080</v>
      </c>
      <c r="N4427">
        <v>-6111306</v>
      </c>
      <c r="O4427">
        <v>75372774</v>
      </c>
      <c r="P4427">
        <v>0</v>
      </c>
      <c r="Q4427" t="s">
        <v>10169</v>
      </c>
      <c r="R4427" t="s">
        <v>10170</v>
      </c>
      <c r="S4427" t="s">
        <v>10171</v>
      </c>
      <c r="T4427" t="s">
        <v>10172</v>
      </c>
      <c r="U4427" t="s">
        <v>10173</v>
      </c>
      <c r="V4427" t="s">
        <v>10174</v>
      </c>
      <c r="W4427" t="s">
        <v>3085</v>
      </c>
      <c r="X4427" t="str">
        <f t="shared" si="69"/>
        <v>Inversión</v>
      </c>
      <c r="Y4427" t="s">
        <v>3157</v>
      </c>
    </row>
    <row r="4428" spans="1:25">
      <c r="A4428" t="s">
        <v>4603</v>
      </c>
      <c r="B4428" t="s">
        <v>3211</v>
      </c>
      <c r="C4428" t="s">
        <v>10175</v>
      </c>
      <c r="D4428" t="s">
        <v>3076</v>
      </c>
      <c r="E4428" t="s">
        <v>3077</v>
      </c>
      <c r="F4428" t="s">
        <v>3149</v>
      </c>
      <c r="G4428" t="s">
        <v>3157</v>
      </c>
      <c r="H4428" t="s">
        <v>437</v>
      </c>
      <c r="I4428" t="s">
        <v>649</v>
      </c>
      <c r="J4428" t="s">
        <v>246</v>
      </c>
      <c r="K4428" t="s">
        <v>3079</v>
      </c>
      <c r="L4428" t="s">
        <v>247</v>
      </c>
      <c r="M4428">
        <v>25936730</v>
      </c>
      <c r="N4428">
        <v>-2766585</v>
      </c>
      <c r="O4428">
        <v>23170145</v>
      </c>
      <c r="P4428">
        <v>0</v>
      </c>
      <c r="Q4428" t="s">
        <v>10176</v>
      </c>
      <c r="R4428" t="s">
        <v>10177</v>
      </c>
      <c r="S4428" t="s">
        <v>10178</v>
      </c>
      <c r="T4428" t="s">
        <v>10179</v>
      </c>
      <c r="U4428" t="s">
        <v>10180</v>
      </c>
      <c r="V4428" t="s">
        <v>10181</v>
      </c>
      <c r="W4428" t="s">
        <v>3085</v>
      </c>
      <c r="X4428" t="str">
        <f t="shared" si="69"/>
        <v>Inversión</v>
      </c>
      <c r="Y4428" t="s">
        <v>3157</v>
      </c>
    </row>
    <row r="4429" spans="1:25">
      <c r="A4429" t="s">
        <v>3266</v>
      </c>
      <c r="B4429" t="s">
        <v>3217</v>
      </c>
      <c r="C4429" t="s">
        <v>10182</v>
      </c>
      <c r="D4429" t="s">
        <v>3076</v>
      </c>
      <c r="E4429" t="s">
        <v>3077</v>
      </c>
      <c r="F4429" t="s">
        <v>3234</v>
      </c>
      <c r="G4429" t="s">
        <v>3241</v>
      </c>
      <c r="H4429" t="s">
        <v>352</v>
      </c>
      <c r="I4429" t="s">
        <v>353</v>
      </c>
      <c r="J4429" t="s">
        <v>253</v>
      </c>
      <c r="K4429" t="s">
        <v>3115</v>
      </c>
      <c r="L4429" t="s">
        <v>247</v>
      </c>
      <c r="M4429">
        <v>6765000</v>
      </c>
      <c r="N4429">
        <v>0</v>
      </c>
      <c r="O4429">
        <v>6765000</v>
      </c>
      <c r="P4429">
        <v>0</v>
      </c>
      <c r="Q4429" t="s">
        <v>353</v>
      </c>
      <c r="R4429" t="s">
        <v>9741</v>
      </c>
      <c r="S4429" t="s">
        <v>10183</v>
      </c>
      <c r="T4429" t="s">
        <v>10184</v>
      </c>
      <c r="U4429" t="s">
        <v>10185</v>
      </c>
      <c r="V4429" t="s">
        <v>10186</v>
      </c>
      <c r="W4429" t="s">
        <v>3085</v>
      </c>
      <c r="X4429" t="str">
        <f t="shared" si="69"/>
        <v>Funcionamiento</v>
      </c>
      <c r="Y4429" t="s">
        <v>3241</v>
      </c>
    </row>
    <row r="4430" spans="1:25">
      <c r="A4430" t="s">
        <v>9907</v>
      </c>
      <c r="B4430" t="s">
        <v>3217</v>
      </c>
      <c r="C4430" t="s">
        <v>10187</v>
      </c>
      <c r="D4430" t="s">
        <v>3076</v>
      </c>
      <c r="E4430" t="s">
        <v>3077</v>
      </c>
      <c r="F4430" t="s">
        <v>3234</v>
      </c>
      <c r="G4430" t="s">
        <v>3241</v>
      </c>
      <c r="H4430" t="s">
        <v>535</v>
      </c>
      <c r="I4430" t="s">
        <v>673</v>
      </c>
      <c r="J4430" t="s">
        <v>246</v>
      </c>
      <c r="K4430" t="s">
        <v>3079</v>
      </c>
      <c r="L4430" t="s">
        <v>247</v>
      </c>
      <c r="M4430">
        <v>423443240</v>
      </c>
      <c r="N4430">
        <v>-179001006</v>
      </c>
      <c r="O4430">
        <v>244442234</v>
      </c>
      <c r="P4430">
        <v>0</v>
      </c>
      <c r="Q4430" t="s">
        <v>7635</v>
      </c>
      <c r="R4430" t="s">
        <v>3293</v>
      </c>
      <c r="S4430" t="s">
        <v>10188</v>
      </c>
      <c r="T4430" t="s">
        <v>10189</v>
      </c>
      <c r="U4430" t="s">
        <v>10190</v>
      </c>
      <c r="V4430" t="s">
        <v>10191</v>
      </c>
      <c r="W4430" t="s">
        <v>3085</v>
      </c>
      <c r="X4430" t="str">
        <f t="shared" si="69"/>
        <v>Inversión</v>
      </c>
      <c r="Y4430" t="s">
        <v>3241</v>
      </c>
    </row>
    <row r="4431" spans="1:25">
      <c r="A4431" t="s">
        <v>5874</v>
      </c>
      <c r="B4431" t="s">
        <v>10192</v>
      </c>
      <c r="C4431" t="s">
        <v>10193</v>
      </c>
      <c r="D4431" t="s">
        <v>3076</v>
      </c>
      <c r="E4431" t="s">
        <v>3077</v>
      </c>
      <c r="F4431" t="s">
        <v>3234</v>
      </c>
      <c r="G4431" t="s">
        <v>3241</v>
      </c>
      <c r="H4431" t="s">
        <v>300</v>
      </c>
      <c r="I4431" t="s">
        <v>302</v>
      </c>
      <c r="J4431" t="s">
        <v>246</v>
      </c>
      <c r="K4431" t="s">
        <v>3079</v>
      </c>
      <c r="L4431" t="s">
        <v>247</v>
      </c>
      <c r="M4431">
        <v>4344917</v>
      </c>
      <c r="N4431">
        <v>0</v>
      </c>
      <c r="O4431">
        <v>4344917</v>
      </c>
      <c r="P4431">
        <v>0</v>
      </c>
      <c r="Q4431" t="s">
        <v>10194</v>
      </c>
      <c r="R4431" t="s">
        <v>4065</v>
      </c>
      <c r="S4431" t="s">
        <v>10195</v>
      </c>
      <c r="T4431" t="s">
        <v>9655</v>
      </c>
      <c r="U4431" t="s">
        <v>10196</v>
      </c>
      <c r="V4431" t="s">
        <v>10197</v>
      </c>
      <c r="W4431" t="s">
        <v>10198</v>
      </c>
      <c r="X4431" t="str">
        <f t="shared" si="69"/>
        <v>Funcionamiento</v>
      </c>
      <c r="Y4431" t="s">
        <v>3241</v>
      </c>
    </row>
    <row r="4432" spans="1:25">
      <c r="A4432" t="s">
        <v>5874</v>
      </c>
      <c r="B4432" t="s">
        <v>10192</v>
      </c>
      <c r="C4432" t="s">
        <v>10193</v>
      </c>
      <c r="D4432" t="s">
        <v>3076</v>
      </c>
      <c r="E4432" t="s">
        <v>3077</v>
      </c>
      <c r="F4432" t="s">
        <v>3234</v>
      </c>
      <c r="G4432" t="s">
        <v>3241</v>
      </c>
      <c r="H4432" t="s">
        <v>405</v>
      </c>
      <c r="I4432" t="s">
        <v>406</v>
      </c>
      <c r="J4432" t="s">
        <v>246</v>
      </c>
      <c r="K4432" t="s">
        <v>3079</v>
      </c>
      <c r="L4432" t="s">
        <v>247</v>
      </c>
      <c r="M4432">
        <v>8697112</v>
      </c>
      <c r="N4432">
        <v>0</v>
      </c>
      <c r="O4432">
        <v>8697112</v>
      </c>
      <c r="P4432">
        <v>0</v>
      </c>
      <c r="Q4432" t="s">
        <v>10194</v>
      </c>
      <c r="R4432" t="s">
        <v>4065</v>
      </c>
      <c r="S4432" t="s">
        <v>10195</v>
      </c>
      <c r="T4432" t="s">
        <v>9655</v>
      </c>
      <c r="U4432" t="s">
        <v>10196</v>
      </c>
      <c r="V4432" t="s">
        <v>10197</v>
      </c>
      <c r="W4432" t="s">
        <v>10198</v>
      </c>
      <c r="X4432" t="str">
        <f t="shared" si="69"/>
        <v>Funcionamiento</v>
      </c>
      <c r="Y4432" t="s">
        <v>3241</v>
      </c>
    </row>
    <row r="4433" spans="1:25">
      <c r="A4433" t="s">
        <v>5874</v>
      </c>
      <c r="B4433" t="s">
        <v>10192</v>
      </c>
      <c r="C4433" t="s">
        <v>10193</v>
      </c>
      <c r="D4433" t="s">
        <v>3076</v>
      </c>
      <c r="E4433" t="s">
        <v>3077</v>
      </c>
      <c r="F4433" t="s">
        <v>3234</v>
      </c>
      <c r="G4433" t="s">
        <v>3241</v>
      </c>
      <c r="H4433" t="s">
        <v>309</v>
      </c>
      <c r="I4433" t="s">
        <v>311</v>
      </c>
      <c r="J4433" t="s">
        <v>246</v>
      </c>
      <c r="K4433" t="s">
        <v>3079</v>
      </c>
      <c r="L4433" t="s">
        <v>247</v>
      </c>
      <c r="M4433">
        <v>50591256</v>
      </c>
      <c r="N4433">
        <v>0</v>
      </c>
      <c r="O4433">
        <v>50591256</v>
      </c>
      <c r="P4433">
        <v>0</v>
      </c>
      <c r="Q4433" t="s">
        <v>10194</v>
      </c>
      <c r="R4433" t="s">
        <v>4065</v>
      </c>
      <c r="S4433" t="s">
        <v>10195</v>
      </c>
      <c r="T4433" t="s">
        <v>9655</v>
      </c>
      <c r="U4433" t="s">
        <v>10196</v>
      </c>
      <c r="V4433" t="s">
        <v>10197</v>
      </c>
      <c r="W4433" t="s">
        <v>10198</v>
      </c>
      <c r="X4433" t="str">
        <f t="shared" si="69"/>
        <v>Funcionamiento</v>
      </c>
      <c r="Y4433" t="s">
        <v>3241</v>
      </c>
    </row>
    <row r="4434" spans="1:25">
      <c r="A4434" t="s">
        <v>5874</v>
      </c>
      <c r="B4434" t="s">
        <v>10192</v>
      </c>
      <c r="C4434" t="s">
        <v>10193</v>
      </c>
      <c r="D4434" t="s">
        <v>3076</v>
      </c>
      <c r="E4434" t="s">
        <v>3077</v>
      </c>
      <c r="F4434" t="s">
        <v>3234</v>
      </c>
      <c r="G4434" t="s">
        <v>3241</v>
      </c>
      <c r="H4434" t="s">
        <v>331</v>
      </c>
      <c r="I4434" t="s">
        <v>587</v>
      </c>
      <c r="J4434" t="s">
        <v>246</v>
      </c>
      <c r="K4434" t="s">
        <v>3079</v>
      </c>
      <c r="L4434" t="s">
        <v>247</v>
      </c>
      <c r="M4434">
        <v>44164659</v>
      </c>
      <c r="N4434">
        <v>0</v>
      </c>
      <c r="O4434">
        <v>44164659</v>
      </c>
      <c r="P4434">
        <v>0</v>
      </c>
      <c r="Q4434" t="s">
        <v>10194</v>
      </c>
      <c r="R4434" t="s">
        <v>4065</v>
      </c>
      <c r="S4434" t="s">
        <v>10195</v>
      </c>
      <c r="T4434" t="s">
        <v>9655</v>
      </c>
      <c r="U4434" t="s">
        <v>10196</v>
      </c>
      <c r="V4434" t="s">
        <v>10197</v>
      </c>
      <c r="W4434" t="s">
        <v>10198</v>
      </c>
      <c r="X4434" t="str">
        <f t="shared" si="69"/>
        <v>Funcionamiento</v>
      </c>
      <c r="Y4434" t="s">
        <v>3241</v>
      </c>
    </row>
    <row r="4435" spans="1:25">
      <c r="A4435" t="s">
        <v>5874</v>
      </c>
      <c r="B4435" t="s">
        <v>10192</v>
      </c>
      <c r="C4435" t="s">
        <v>10193</v>
      </c>
      <c r="D4435" t="s">
        <v>3076</v>
      </c>
      <c r="E4435" t="s">
        <v>3077</v>
      </c>
      <c r="F4435" t="s">
        <v>3234</v>
      </c>
      <c r="G4435" t="s">
        <v>3241</v>
      </c>
      <c r="H4435" t="s">
        <v>333</v>
      </c>
      <c r="I4435" t="s">
        <v>335</v>
      </c>
      <c r="J4435" t="s">
        <v>246</v>
      </c>
      <c r="K4435" t="s">
        <v>3079</v>
      </c>
      <c r="L4435" t="s">
        <v>247</v>
      </c>
      <c r="M4435">
        <v>4173472</v>
      </c>
      <c r="N4435">
        <v>0</v>
      </c>
      <c r="O4435">
        <v>4173472</v>
      </c>
      <c r="P4435">
        <v>0</v>
      </c>
      <c r="Q4435" t="s">
        <v>10194</v>
      </c>
      <c r="R4435" t="s">
        <v>4065</v>
      </c>
      <c r="S4435" t="s">
        <v>10195</v>
      </c>
      <c r="T4435" t="s">
        <v>9655</v>
      </c>
      <c r="U4435" t="s">
        <v>10196</v>
      </c>
      <c r="V4435" t="s">
        <v>10197</v>
      </c>
      <c r="W4435" t="s">
        <v>10198</v>
      </c>
      <c r="X4435" t="str">
        <f t="shared" si="69"/>
        <v>Funcionamiento</v>
      </c>
      <c r="Y4435" t="s">
        <v>3241</v>
      </c>
    </row>
    <row r="4436" spans="1:25">
      <c r="A4436" t="s">
        <v>5874</v>
      </c>
      <c r="B4436" t="s">
        <v>10192</v>
      </c>
      <c r="C4436" t="s">
        <v>10193</v>
      </c>
      <c r="D4436" t="s">
        <v>3076</v>
      </c>
      <c r="E4436" t="s">
        <v>3077</v>
      </c>
      <c r="F4436" t="s">
        <v>3234</v>
      </c>
      <c r="G4436" t="s">
        <v>3241</v>
      </c>
      <c r="H4436" t="s">
        <v>297</v>
      </c>
      <c r="I4436" t="s">
        <v>299</v>
      </c>
      <c r="J4436" t="s">
        <v>246</v>
      </c>
      <c r="K4436" t="s">
        <v>3079</v>
      </c>
      <c r="L4436" t="s">
        <v>247</v>
      </c>
      <c r="M4436">
        <v>13521874</v>
      </c>
      <c r="N4436">
        <v>0</v>
      </c>
      <c r="O4436">
        <v>13521874</v>
      </c>
      <c r="P4436">
        <v>0</v>
      </c>
      <c r="Q4436" t="s">
        <v>10194</v>
      </c>
      <c r="R4436" t="s">
        <v>4065</v>
      </c>
      <c r="S4436" t="s">
        <v>10195</v>
      </c>
      <c r="T4436" t="s">
        <v>9655</v>
      </c>
      <c r="U4436" t="s">
        <v>10196</v>
      </c>
      <c r="V4436" t="s">
        <v>10197</v>
      </c>
      <c r="W4436" t="s">
        <v>10198</v>
      </c>
      <c r="X4436" t="str">
        <f t="shared" si="69"/>
        <v>Funcionamiento</v>
      </c>
      <c r="Y4436" t="s">
        <v>3241</v>
      </c>
    </row>
    <row r="4437" spans="1:25">
      <c r="A4437" t="s">
        <v>5874</v>
      </c>
      <c r="B4437" t="s">
        <v>10192</v>
      </c>
      <c r="C4437" t="s">
        <v>10193</v>
      </c>
      <c r="D4437" t="s">
        <v>3076</v>
      </c>
      <c r="E4437" t="s">
        <v>3077</v>
      </c>
      <c r="F4437" t="s">
        <v>3234</v>
      </c>
      <c r="G4437" t="s">
        <v>3241</v>
      </c>
      <c r="H4437" t="s">
        <v>390</v>
      </c>
      <c r="I4437" t="s">
        <v>392</v>
      </c>
      <c r="J4437" t="s">
        <v>246</v>
      </c>
      <c r="K4437" t="s">
        <v>3079</v>
      </c>
      <c r="L4437" t="s">
        <v>247</v>
      </c>
      <c r="M4437">
        <v>23064685</v>
      </c>
      <c r="N4437">
        <v>0</v>
      </c>
      <c r="O4437">
        <v>23064685</v>
      </c>
      <c r="P4437">
        <v>0</v>
      </c>
      <c r="Q4437" t="s">
        <v>10194</v>
      </c>
      <c r="R4437" t="s">
        <v>4065</v>
      </c>
      <c r="S4437" t="s">
        <v>10195</v>
      </c>
      <c r="T4437" t="s">
        <v>9655</v>
      </c>
      <c r="U4437" t="s">
        <v>10196</v>
      </c>
      <c r="V4437" t="s">
        <v>10197</v>
      </c>
      <c r="W4437" t="s">
        <v>10198</v>
      </c>
      <c r="X4437" t="str">
        <f t="shared" si="69"/>
        <v>Funcionamiento</v>
      </c>
      <c r="Y4437" t="s">
        <v>3241</v>
      </c>
    </row>
    <row r="4438" spans="1:25">
      <c r="A4438" t="s">
        <v>5874</v>
      </c>
      <c r="B4438" t="s">
        <v>10192</v>
      </c>
      <c r="C4438" t="s">
        <v>10193</v>
      </c>
      <c r="D4438" t="s">
        <v>3076</v>
      </c>
      <c r="E4438" t="s">
        <v>3077</v>
      </c>
      <c r="F4438" t="s">
        <v>3234</v>
      </c>
      <c r="G4438" t="s">
        <v>3241</v>
      </c>
      <c r="H4438" t="s">
        <v>336</v>
      </c>
      <c r="I4438" t="s">
        <v>337</v>
      </c>
      <c r="J4438" t="s">
        <v>246</v>
      </c>
      <c r="K4438" t="s">
        <v>3079</v>
      </c>
      <c r="L4438" t="s">
        <v>247</v>
      </c>
      <c r="M4438">
        <v>14220518</v>
      </c>
      <c r="N4438">
        <v>0</v>
      </c>
      <c r="O4438">
        <v>14220518</v>
      </c>
      <c r="P4438">
        <v>0</v>
      </c>
      <c r="Q4438" t="s">
        <v>10194</v>
      </c>
      <c r="R4438" t="s">
        <v>4065</v>
      </c>
      <c r="S4438" t="s">
        <v>10195</v>
      </c>
      <c r="T4438" t="s">
        <v>9655</v>
      </c>
      <c r="U4438" t="s">
        <v>10196</v>
      </c>
      <c r="V4438" t="s">
        <v>10197</v>
      </c>
      <c r="W4438" t="s">
        <v>10198</v>
      </c>
      <c r="X4438" t="str">
        <f t="shared" si="69"/>
        <v>Funcionamiento</v>
      </c>
      <c r="Y4438" t="s">
        <v>3241</v>
      </c>
    </row>
    <row r="4439" spans="1:25">
      <c r="A4439" t="s">
        <v>5874</v>
      </c>
      <c r="B4439" t="s">
        <v>10192</v>
      </c>
      <c r="C4439" t="s">
        <v>10193</v>
      </c>
      <c r="D4439" t="s">
        <v>3076</v>
      </c>
      <c r="E4439" t="s">
        <v>3077</v>
      </c>
      <c r="F4439" t="s">
        <v>3234</v>
      </c>
      <c r="G4439" t="s">
        <v>3241</v>
      </c>
      <c r="H4439" t="s">
        <v>348</v>
      </c>
      <c r="I4439" t="s">
        <v>349</v>
      </c>
      <c r="J4439" t="s">
        <v>246</v>
      </c>
      <c r="K4439" t="s">
        <v>3079</v>
      </c>
      <c r="L4439" t="s">
        <v>247</v>
      </c>
      <c r="M4439">
        <v>3074201</v>
      </c>
      <c r="N4439">
        <v>-234143</v>
      </c>
      <c r="O4439">
        <v>2840058</v>
      </c>
      <c r="P4439">
        <v>0</v>
      </c>
      <c r="Q4439" t="s">
        <v>10194</v>
      </c>
      <c r="R4439" t="s">
        <v>4065</v>
      </c>
      <c r="S4439" t="s">
        <v>10195</v>
      </c>
      <c r="T4439" t="s">
        <v>9655</v>
      </c>
      <c r="U4439" t="s">
        <v>10196</v>
      </c>
      <c r="V4439" t="s">
        <v>10197</v>
      </c>
      <c r="W4439" t="s">
        <v>10198</v>
      </c>
      <c r="X4439" t="str">
        <f t="shared" si="69"/>
        <v>Funcionamiento</v>
      </c>
      <c r="Y4439" t="s">
        <v>3241</v>
      </c>
    </row>
    <row r="4440" spans="1:25">
      <c r="A4440" t="s">
        <v>5874</v>
      </c>
      <c r="B4440" t="s">
        <v>10192</v>
      </c>
      <c r="C4440" t="s">
        <v>10193</v>
      </c>
      <c r="D4440" t="s">
        <v>3076</v>
      </c>
      <c r="E4440" t="s">
        <v>3077</v>
      </c>
      <c r="F4440" t="s">
        <v>3234</v>
      </c>
      <c r="G4440" t="s">
        <v>3241</v>
      </c>
      <c r="H4440" t="s">
        <v>358</v>
      </c>
      <c r="I4440" t="s">
        <v>359</v>
      </c>
      <c r="J4440" t="s">
        <v>246</v>
      </c>
      <c r="K4440" t="s">
        <v>3079</v>
      </c>
      <c r="L4440" t="s">
        <v>247</v>
      </c>
      <c r="M4440">
        <v>9201346</v>
      </c>
      <c r="N4440">
        <v>0</v>
      </c>
      <c r="O4440">
        <v>9201346</v>
      </c>
      <c r="P4440">
        <v>0</v>
      </c>
      <c r="Q4440" t="s">
        <v>10194</v>
      </c>
      <c r="R4440" t="s">
        <v>4065</v>
      </c>
      <c r="S4440" t="s">
        <v>10195</v>
      </c>
      <c r="T4440" t="s">
        <v>9655</v>
      </c>
      <c r="U4440" t="s">
        <v>10196</v>
      </c>
      <c r="V4440" t="s">
        <v>10197</v>
      </c>
      <c r="W4440" t="s">
        <v>10198</v>
      </c>
      <c r="X4440" t="str">
        <f t="shared" si="69"/>
        <v>Funcionamiento</v>
      </c>
      <c r="Y4440" t="s">
        <v>3241</v>
      </c>
    </row>
    <row r="4441" spans="1:25">
      <c r="A4441" t="s">
        <v>5874</v>
      </c>
      <c r="B4441" t="s">
        <v>10192</v>
      </c>
      <c r="C4441" t="s">
        <v>10193</v>
      </c>
      <c r="D4441" t="s">
        <v>3076</v>
      </c>
      <c r="E4441" t="s">
        <v>3077</v>
      </c>
      <c r="F4441" t="s">
        <v>3234</v>
      </c>
      <c r="G4441" t="s">
        <v>3241</v>
      </c>
      <c r="H4441" t="s">
        <v>292</v>
      </c>
      <c r="I4441" t="s">
        <v>293</v>
      </c>
      <c r="J4441" t="s">
        <v>246</v>
      </c>
      <c r="K4441" t="s">
        <v>3079</v>
      </c>
      <c r="L4441" t="s">
        <v>247</v>
      </c>
      <c r="M4441">
        <v>937769371</v>
      </c>
      <c r="N4441">
        <v>0</v>
      </c>
      <c r="O4441">
        <v>937769371</v>
      </c>
      <c r="P4441">
        <v>0</v>
      </c>
      <c r="Q4441" t="s">
        <v>10194</v>
      </c>
      <c r="R4441" t="s">
        <v>4065</v>
      </c>
      <c r="S4441" t="s">
        <v>10195</v>
      </c>
      <c r="T4441" t="s">
        <v>9655</v>
      </c>
      <c r="U4441" t="s">
        <v>10196</v>
      </c>
      <c r="V4441" t="s">
        <v>10197</v>
      </c>
      <c r="W4441" t="s">
        <v>10198</v>
      </c>
      <c r="X4441" t="str">
        <f t="shared" si="69"/>
        <v>Funcionamiento</v>
      </c>
      <c r="Y4441" t="s">
        <v>3241</v>
      </c>
    </row>
    <row r="4442" spans="1:25">
      <c r="A4442" t="s">
        <v>5874</v>
      </c>
      <c r="B4442" t="s">
        <v>10192</v>
      </c>
      <c r="C4442" t="s">
        <v>10193</v>
      </c>
      <c r="D4442" t="s">
        <v>3076</v>
      </c>
      <c r="E4442" t="s">
        <v>3077</v>
      </c>
      <c r="F4442" t="s">
        <v>3234</v>
      </c>
      <c r="G4442" t="s">
        <v>3241</v>
      </c>
      <c r="H4442" t="s">
        <v>579</v>
      </c>
      <c r="I4442" t="s">
        <v>580</v>
      </c>
      <c r="J4442" t="s">
        <v>246</v>
      </c>
      <c r="K4442" t="s">
        <v>3079</v>
      </c>
      <c r="L4442" t="s">
        <v>247</v>
      </c>
      <c r="M4442">
        <v>12909183</v>
      </c>
      <c r="N4442">
        <v>0</v>
      </c>
      <c r="O4442">
        <v>12909183</v>
      </c>
      <c r="P4442">
        <v>0</v>
      </c>
      <c r="Q4442" t="s">
        <v>10194</v>
      </c>
      <c r="R4442" t="s">
        <v>4065</v>
      </c>
      <c r="S4442" t="s">
        <v>10195</v>
      </c>
      <c r="T4442" t="s">
        <v>9655</v>
      </c>
      <c r="U4442" t="s">
        <v>10196</v>
      </c>
      <c r="V4442" t="s">
        <v>10197</v>
      </c>
      <c r="W4442" t="s">
        <v>10198</v>
      </c>
      <c r="X4442" t="str">
        <f t="shared" si="69"/>
        <v>Funcionamiento</v>
      </c>
      <c r="Y4442" t="s">
        <v>3241</v>
      </c>
    </row>
    <row r="4443" spans="1:25">
      <c r="A4443" t="s">
        <v>5874</v>
      </c>
      <c r="B4443" t="s">
        <v>10192</v>
      </c>
      <c r="C4443" t="s">
        <v>10193</v>
      </c>
      <c r="D4443" t="s">
        <v>3076</v>
      </c>
      <c r="E4443" t="s">
        <v>3077</v>
      </c>
      <c r="F4443" t="s">
        <v>3234</v>
      </c>
      <c r="G4443" t="s">
        <v>3241</v>
      </c>
      <c r="H4443" t="s">
        <v>303</v>
      </c>
      <c r="I4443" t="s">
        <v>305</v>
      </c>
      <c r="J4443" t="s">
        <v>246</v>
      </c>
      <c r="K4443" t="s">
        <v>3079</v>
      </c>
      <c r="L4443" t="s">
        <v>247</v>
      </c>
      <c r="M4443">
        <v>18112031</v>
      </c>
      <c r="N4443">
        <v>0</v>
      </c>
      <c r="O4443">
        <v>18112031</v>
      </c>
      <c r="P4443">
        <v>0</v>
      </c>
      <c r="Q4443" t="s">
        <v>10194</v>
      </c>
      <c r="R4443" t="s">
        <v>4065</v>
      </c>
      <c r="S4443" t="s">
        <v>10195</v>
      </c>
      <c r="T4443" t="s">
        <v>9655</v>
      </c>
      <c r="U4443" t="s">
        <v>10196</v>
      </c>
      <c r="V4443" t="s">
        <v>10197</v>
      </c>
      <c r="W4443" t="s">
        <v>10198</v>
      </c>
      <c r="X4443" t="str">
        <f t="shared" si="69"/>
        <v>Funcionamiento</v>
      </c>
      <c r="Y4443" t="s">
        <v>3241</v>
      </c>
    </row>
    <row r="4444" spans="1:25">
      <c r="A4444" t="s">
        <v>5874</v>
      </c>
      <c r="B4444" t="s">
        <v>10192</v>
      </c>
      <c r="C4444" t="s">
        <v>10193</v>
      </c>
      <c r="D4444" t="s">
        <v>3076</v>
      </c>
      <c r="E4444" t="s">
        <v>3077</v>
      </c>
      <c r="F4444" t="s">
        <v>3234</v>
      </c>
      <c r="G4444" t="s">
        <v>3241</v>
      </c>
      <c r="H4444" t="s">
        <v>395</v>
      </c>
      <c r="I4444" t="s">
        <v>396</v>
      </c>
      <c r="J4444" t="s">
        <v>246</v>
      </c>
      <c r="K4444" t="s">
        <v>3079</v>
      </c>
      <c r="L4444" t="s">
        <v>247</v>
      </c>
      <c r="M4444">
        <v>4168622</v>
      </c>
      <c r="N4444">
        <v>0</v>
      </c>
      <c r="O4444">
        <v>4168622</v>
      </c>
      <c r="P4444">
        <v>0</v>
      </c>
      <c r="Q4444" t="s">
        <v>10194</v>
      </c>
      <c r="R4444" t="s">
        <v>4065</v>
      </c>
      <c r="S4444" t="s">
        <v>10195</v>
      </c>
      <c r="T4444" t="s">
        <v>9655</v>
      </c>
      <c r="U4444" t="s">
        <v>10196</v>
      </c>
      <c r="V4444" t="s">
        <v>10197</v>
      </c>
      <c r="W4444" t="s">
        <v>10198</v>
      </c>
      <c r="X4444" t="str">
        <f t="shared" si="69"/>
        <v>Funcionamiento</v>
      </c>
      <c r="Y4444" t="s">
        <v>3241</v>
      </c>
    </row>
    <row r="4445" spans="1:25">
      <c r="A4445" t="s">
        <v>5874</v>
      </c>
      <c r="B4445" t="s">
        <v>10192</v>
      </c>
      <c r="C4445" t="s">
        <v>10193</v>
      </c>
      <c r="D4445" t="s">
        <v>3076</v>
      </c>
      <c r="E4445" t="s">
        <v>3077</v>
      </c>
      <c r="F4445" t="s">
        <v>3234</v>
      </c>
      <c r="G4445" t="s">
        <v>3241</v>
      </c>
      <c r="H4445" t="s">
        <v>294</v>
      </c>
      <c r="I4445" t="s">
        <v>296</v>
      </c>
      <c r="J4445" t="s">
        <v>246</v>
      </c>
      <c r="K4445" t="s">
        <v>3079</v>
      </c>
      <c r="L4445" t="s">
        <v>247</v>
      </c>
      <c r="M4445">
        <v>11581273</v>
      </c>
      <c r="N4445">
        <v>0</v>
      </c>
      <c r="O4445">
        <v>11581273</v>
      </c>
      <c r="P4445">
        <v>0</v>
      </c>
      <c r="Q4445" t="s">
        <v>10194</v>
      </c>
      <c r="R4445" t="s">
        <v>4065</v>
      </c>
      <c r="S4445" t="s">
        <v>10195</v>
      </c>
      <c r="T4445" t="s">
        <v>9655</v>
      </c>
      <c r="U4445" t="s">
        <v>10196</v>
      </c>
      <c r="V4445" t="s">
        <v>10197</v>
      </c>
      <c r="W4445" t="s">
        <v>10198</v>
      </c>
      <c r="X4445" t="str">
        <f t="shared" si="69"/>
        <v>Funcionamiento</v>
      </c>
      <c r="Y4445" t="s">
        <v>3241</v>
      </c>
    </row>
    <row r="4446" spans="1:25">
      <c r="A4446" t="s">
        <v>9895</v>
      </c>
      <c r="B4446" t="s">
        <v>10192</v>
      </c>
      <c r="C4446" t="s">
        <v>10199</v>
      </c>
      <c r="D4446" t="s">
        <v>3076</v>
      </c>
      <c r="E4446" t="s">
        <v>3077</v>
      </c>
      <c r="F4446" t="s">
        <v>3234</v>
      </c>
      <c r="G4446" t="s">
        <v>3241</v>
      </c>
      <c r="H4446" t="s">
        <v>324</v>
      </c>
      <c r="I4446" t="s">
        <v>325</v>
      </c>
      <c r="J4446" t="s">
        <v>246</v>
      </c>
      <c r="K4446" t="s">
        <v>3079</v>
      </c>
      <c r="L4446" t="s">
        <v>247</v>
      </c>
      <c r="M4446">
        <v>19915600</v>
      </c>
      <c r="N4446">
        <v>0</v>
      </c>
      <c r="O4446">
        <v>19915600</v>
      </c>
      <c r="P4446">
        <v>0</v>
      </c>
      <c r="Q4446" t="s">
        <v>10200</v>
      </c>
      <c r="R4446" t="s">
        <v>6827</v>
      </c>
      <c r="S4446" t="s">
        <v>4713</v>
      </c>
      <c r="T4446" t="s">
        <v>3085</v>
      </c>
      <c r="U4446" t="s">
        <v>10201</v>
      </c>
      <c r="V4446" t="s">
        <v>10202</v>
      </c>
      <c r="W4446" t="s">
        <v>3085</v>
      </c>
      <c r="X4446" t="str">
        <f t="shared" si="69"/>
        <v>Funcionamiento</v>
      </c>
      <c r="Y4446" t="s">
        <v>3241</v>
      </c>
    </row>
    <row r="4447" spans="1:25">
      <c r="A4447" t="s">
        <v>9895</v>
      </c>
      <c r="B4447" t="s">
        <v>10192</v>
      </c>
      <c r="C4447" t="s">
        <v>10199</v>
      </c>
      <c r="D4447" t="s">
        <v>3076</v>
      </c>
      <c r="E4447" t="s">
        <v>3077</v>
      </c>
      <c r="F4447" t="s">
        <v>3234</v>
      </c>
      <c r="G4447" t="s">
        <v>3241</v>
      </c>
      <c r="H4447" t="s">
        <v>318</v>
      </c>
      <c r="I4447" t="s">
        <v>586</v>
      </c>
      <c r="J4447" t="s">
        <v>246</v>
      </c>
      <c r="K4447" t="s">
        <v>3079</v>
      </c>
      <c r="L4447" t="s">
        <v>247</v>
      </c>
      <c r="M4447">
        <v>39818900</v>
      </c>
      <c r="N4447">
        <v>0</v>
      </c>
      <c r="O4447">
        <v>39818900</v>
      </c>
      <c r="P4447">
        <v>0</v>
      </c>
      <c r="Q4447" t="s">
        <v>10200</v>
      </c>
      <c r="R4447" t="s">
        <v>6827</v>
      </c>
      <c r="S4447" t="s">
        <v>4713</v>
      </c>
      <c r="T4447" t="s">
        <v>3085</v>
      </c>
      <c r="U4447" t="s">
        <v>10201</v>
      </c>
      <c r="V4447" t="s">
        <v>10202</v>
      </c>
      <c r="W4447" t="s">
        <v>3085</v>
      </c>
      <c r="X4447" t="str">
        <f t="shared" si="69"/>
        <v>Funcionamiento</v>
      </c>
      <c r="Y4447" t="s">
        <v>3241</v>
      </c>
    </row>
    <row r="4448" spans="1:25">
      <c r="A4448" t="s">
        <v>9895</v>
      </c>
      <c r="B4448" t="s">
        <v>10192</v>
      </c>
      <c r="C4448" t="s">
        <v>10199</v>
      </c>
      <c r="D4448" t="s">
        <v>3076</v>
      </c>
      <c r="E4448" t="s">
        <v>3077</v>
      </c>
      <c r="F4448" t="s">
        <v>3234</v>
      </c>
      <c r="G4448" t="s">
        <v>3241</v>
      </c>
      <c r="H4448" t="s">
        <v>322</v>
      </c>
      <c r="I4448" t="s">
        <v>323</v>
      </c>
      <c r="J4448" t="s">
        <v>246</v>
      </c>
      <c r="K4448" t="s">
        <v>3079</v>
      </c>
      <c r="L4448" t="s">
        <v>247</v>
      </c>
      <c r="M4448">
        <v>29866400</v>
      </c>
      <c r="N4448">
        <v>0</v>
      </c>
      <c r="O4448">
        <v>29866400</v>
      </c>
      <c r="P4448">
        <v>0</v>
      </c>
      <c r="Q4448" t="s">
        <v>10200</v>
      </c>
      <c r="R4448" t="s">
        <v>6827</v>
      </c>
      <c r="S4448" t="s">
        <v>4713</v>
      </c>
      <c r="T4448" t="s">
        <v>3085</v>
      </c>
      <c r="U4448" t="s">
        <v>10201</v>
      </c>
      <c r="V4448" t="s">
        <v>10202</v>
      </c>
      <c r="W4448" t="s">
        <v>3085</v>
      </c>
      <c r="X4448" t="str">
        <f t="shared" si="69"/>
        <v>Funcionamiento</v>
      </c>
      <c r="Y4448" t="s">
        <v>3241</v>
      </c>
    </row>
    <row r="4449" spans="1:25">
      <c r="A4449" t="s">
        <v>9895</v>
      </c>
      <c r="B4449" t="s">
        <v>10192</v>
      </c>
      <c r="C4449" t="s">
        <v>10199</v>
      </c>
      <c r="D4449" t="s">
        <v>3076</v>
      </c>
      <c r="E4449" t="s">
        <v>3077</v>
      </c>
      <c r="F4449" t="s">
        <v>3234</v>
      </c>
      <c r="G4449" t="s">
        <v>3241</v>
      </c>
      <c r="H4449" t="s">
        <v>316</v>
      </c>
      <c r="I4449" t="s">
        <v>583</v>
      </c>
      <c r="J4449" t="s">
        <v>246</v>
      </c>
      <c r="K4449" t="s">
        <v>3079</v>
      </c>
      <c r="L4449" t="s">
        <v>247</v>
      </c>
      <c r="M4449">
        <v>78385600</v>
      </c>
      <c r="N4449">
        <v>0</v>
      </c>
      <c r="O4449">
        <v>78385600</v>
      </c>
      <c r="P4449">
        <v>0</v>
      </c>
      <c r="Q4449" t="s">
        <v>10200</v>
      </c>
      <c r="R4449" t="s">
        <v>6827</v>
      </c>
      <c r="S4449" t="s">
        <v>4713</v>
      </c>
      <c r="T4449" t="s">
        <v>3085</v>
      </c>
      <c r="U4449" t="s">
        <v>10201</v>
      </c>
      <c r="V4449" t="s">
        <v>10202</v>
      </c>
      <c r="W4449" t="s">
        <v>3085</v>
      </c>
      <c r="X4449" t="str">
        <f t="shared" si="69"/>
        <v>Funcionamiento</v>
      </c>
      <c r="Y4449" t="s">
        <v>3241</v>
      </c>
    </row>
    <row r="4450" spans="1:25">
      <c r="A4450" t="s">
        <v>9895</v>
      </c>
      <c r="B4450" t="s">
        <v>10192</v>
      </c>
      <c r="C4450" t="s">
        <v>10199</v>
      </c>
      <c r="D4450" t="s">
        <v>3076</v>
      </c>
      <c r="E4450" t="s">
        <v>3077</v>
      </c>
      <c r="F4450" t="s">
        <v>3234</v>
      </c>
      <c r="G4450" t="s">
        <v>3241</v>
      </c>
      <c r="H4450" t="s">
        <v>320</v>
      </c>
      <c r="I4450" t="s">
        <v>321</v>
      </c>
      <c r="J4450" t="s">
        <v>246</v>
      </c>
      <c r="K4450" t="s">
        <v>3079</v>
      </c>
      <c r="L4450" t="s">
        <v>247</v>
      </c>
      <c r="M4450">
        <v>9081800</v>
      </c>
      <c r="N4450">
        <v>0</v>
      </c>
      <c r="O4450">
        <v>9081800</v>
      </c>
      <c r="P4450">
        <v>0</v>
      </c>
      <c r="Q4450" t="s">
        <v>10200</v>
      </c>
      <c r="R4450" t="s">
        <v>6827</v>
      </c>
      <c r="S4450" t="s">
        <v>4713</v>
      </c>
      <c r="T4450" t="s">
        <v>3085</v>
      </c>
      <c r="U4450" t="s">
        <v>10201</v>
      </c>
      <c r="V4450" t="s">
        <v>10202</v>
      </c>
      <c r="W4450" t="s">
        <v>3085</v>
      </c>
      <c r="X4450" t="str">
        <f t="shared" si="69"/>
        <v>Funcionamiento</v>
      </c>
      <c r="Y4450" t="s">
        <v>3241</v>
      </c>
    </row>
    <row r="4451" spans="1:25">
      <c r="A4451" t="s">
        <v>9895</v>
      </c>
      <c r="B4451" t="s">
        <v>10192</v>
      </c>
      <c r="C4451" t="s">
        <v>10199</v>
      </c>
      <c r="D4451" t="s">
        <v>3076</v>
      </c>
      <c r="E4451" t="s">
        <v>3077</v>
      </c>
      <c r="F4451" t="s">
        <v>3234</v>
      </c>
      <c r="G4451" t="s">
        <v>3241</v>
      </c>
      <c r="H4451" t="s">
        <v>314</v>
      </c>
      <c r="I4451" t="s">
        <v>582</v>
      </c>
      <c r="J4451" t="s">
        <v>246</v>
      </c>
      <c r="K4451" t="s">
        <v>3079</v>
      </c>
      <c r="L4451" t="s">
        <v>247</v>
      </c>
      <c r="M4451">
        <v>110658400</v>
      </c>
      <c r="N4451">
        <v>0</v>
      </c>
      <c r="O4451">
        <v>110658400</v>
      </c>
      <c r="P4451">
        <v>0</v>
      </c>
      <c r="Q4451" t="s">
        <v>10200</v>
      </c>
      <c r="R4451" t="s">
        <v>6827</v>
      </c>
      <c r="S4451" t="s">
        <v>4713</v>
      </c>
      <c r="T4451" t="s">
        <v>3085</v>
      </c>
      <c r="U4451" t="s">
        <v>10201</v>
      </c>
      <c r="V4451" t="s">
        <v>10202</v>
      </c>
      <c r="W4451" t="s">
        <v>3085</v>
      </c>
      <c r="X4451" t="str">
        <f t="shared" si="69"/>
        <v>Funcionamiento</v>
      </c>
      <c r="Y4451" t="s">
        <v>3241</v>
      </c>
    </row>
    <row r="4452" spans="1:25">
      <c r="A4452" t="s">
        <v>5793</v>
      </c>
      <c r="B4452" t="s">
        <v>3990</v>
      </c>
      <c r="C4452" t="s">
        <v>10203</v>
      </c>
      <c r="D4452" t="s">
        <v>3076</v>
      </c>
      <c r="E4452" t="s">
        <v>3077</v>
      </c>
      <c r="F4452" t="s">
        <v>4481</v>
      </c>
      <c r="G4452" t="s">
        <v>4484</v>
      </c>
      <c r="H4452" t="s">
        <v>434</v>
      </c>
      <c r="I4452" t="s">
        <v>645</v>
      </c>
      <c r="J4452" t="s">
        <v>253</v>
      </c>
      <c r="K4452" t="s">
        <v>3115</v>
      </c>
      <c r="L4452" t="s">
        <v>247</v>
      </c>
      <c r="M4452">
        <v>390000000</v>
      </c>
      <c r="N4452">
        <v>-6061633</v>
      </c>
      <c r="O4452">
        <v>383938367</v>
      </c>
      <c r="P4452">
        <v>2</v>
      </c>
      <c r="Q4452" t="s">
        <v>10204</v>
      </c>
      <c r="R4452" t="s">
        <v>5904</v>
      </c>
      <c r="S4452" t="s">
        <v>8384</v>
      </c>
      <c r="T4452" t="s">
        <v>10205</v>
      </c>
      <c r="U4452" t="s">
        <v>10206</v>
      </c>
      <c r="V4452" t="s">
        <v>10207</v>
      </c>
      <c r="W4452" t="s">
        <v>3085</v>
      </c>
      <c r="X4452" t="str">
        <f t="shared" si="69"/>
        <v>Inversión</v>
      </c>
      <c r="Y4452" t="s">
        <v>4484</v>
      </c>
    </row>
    <row r="4453" spans="1:25">
      <c r="A4453" t="s">
        <v>4589</v>
      </c>
      <c r="B4453" t="s">
        <v>8282</v>
      </c>
      <c r="C4453" t="s">
        <v>10208</v>
      </c>
      <c r="D4453" t="s">
        <v>3076</v>
      </c>
      <c r="E4453" t="s">
        <v>3077</v>
      </c>
      <c r="F4453" t="s">
        <v>3159</v>
      </c>
      <c r="G4453" t="s">
        <v>3166</v>
      </c>
      <c r="H4453" t="s">
        <v>431</v>
      </c>
      <c r="I4453" t="s">
        <v>648</v>
      </c>
      <c r="J4453" t="s">
        <v>253</v>
      </c>
      <c r="K4453" t="s">
        <v>3115</v>
      </c>
      <c r="L4453" t="s">
        <v>247</v>
      </c>
      <c r="M4453">
        <v>31807890</v>
      </c>
      <c r="N4453">
        <v>-5871160</v>
      </c>
      <c r="O4453">
        <v>25936730</v>
      </c>
      <c r="P4453">
        <v>0</v>
      </c>
      <c r="Q4453" t="s">
        <v>10209</v>
      </c>
      <c r="R4453" t="s">
        <v>9626</v>
      </c>
      <c r="S4453" t="s">
        <v>8132</v>
      </c>
      <c r="T4453" t="s">
        <v>10210</v>
      </c>
      <c r="U4453" t="s">
        <v>10211</v>
      </c>
      <c r="V4453" t="s">
        <v>10212</v>
      </c>
      <c r="W4453" t="s">
        <v>3085</v>
      </c>
      <c r="X4453" t="str">
        <f t="shared" si="69"/>
        <v>Inversión</v>
      </c>
      <c r="Y4453" t="s">
        <v>3166</v>
      </c>
    </row>
    <row r="4454" spans="1:25">
      <c r="A4454" t="s">
        <v>9865</v>
      </c>
      <c r="B4454" t="s">
        <v>8282</v>
      </c>
      <c r="C4454" t="s">
        <v>10213</v>
      </c>
      <c r="D4454" t="s">
        <v>3076</v>
      </c>
      <c r="E4454" t="s">
        <v>3077</v>
      </c>
      <c r="F4454" t="s">
        <v>3159</v>
      </c>
      <c r="G4454" t="s">
        <v>3166</v>
      </c>
      <c r="H4454" t="s">
        <v>431</v>
      </c>
      <c r="I4454" t="s">
        <v>648</v>
      </c>
      <c r="J4454" t="s">
        <v>253</v>
      </c>
      <c r="K4454" t="s">
        <v>3115</v>
      </c>
      <c r="L4454" t="s">
        <v>247</v>
      </c>
      <c r="M4454">
        <v>23343057</v>
      </c>
      <c r="N4454">
        <v>2420761</v>
      </c>
      <c r="O4454">
        <v>25763818</v>
      </c>
      <c r="P4454">
        <v>0</v>
      </c>
      <c r="Q4454" t="s">
        <v>10214</v>
      </c>
      <c r="R4454" t="s">
        <v>10215</v>
      </c>
      <c r="S4454" t="s">
        <v>10216</v>
      </c>
      <c r="T4454" t="s">
        <v>10217</v>
      </c>
      <c r="U4454" t="s">
        <v>10218</v>
      </c>
      <c r="V4454" t="s">
        <v>10219</v>
      </c>
      <c r="W4454" t="s">
        <v>3085</v>
      </c>
      <c r="X4454" t="str">
        <f t="shared" si="69"/>
        <v>Inversión</v>
      </c>
      <c r="Y4454" t="s">
        <v>3166</v>
      </c>
    </row>
    <row r="4455" spans="1:25">
      <c r="A4455" t="s">
        <v>4611</v>
      </c>
      <c r="B4455" t="s">
        <v>8282</v>
      </c>
      <c r="C4455" t="s">
        <v>10220</v>
      </c>
      <c r="D4455" t="s">
        <v>3076</v>
      </c>
      <c r="E4455" t="s">
        <v>3077</v>
      </c>
      <c r="F4455" t="s">
        <v>3234</v>
      </c>
      <c r="G4455" t="s">
        <v>3241</v>
      </c>
      <c r="H4455" t="s">
        <v>595</v>
      </c>
      <c r="I4455" t="s">
        <v>596</v>
      </c>
      <c r="J4455" t="s">
        <v>253</v>
      </c>
      <c r="K4455" t="s">
        <v>3115</v>
      </c>
      <c r="L4455" t="s">
        <v>247</v>
      </c>
      <c r="M4455">
        <v>90000000</v>
      </c>
      <c r="N4455">
        <v>10698780.800000001</v>
      </c>
      <c r="O4455">
        <v>100698780.8</v>
      </c>
      <c r="P4455">
        <v>0</v>
      </c>
      <c r="Q4455" t="s">
        <v>10221</v>
      </c>
      <c r="R4455" t="s">
        <v>10222</v>
      </c>
      <c r="S4455" t="s">
        <v>10223</v>
      </c>
      <c r="T4455" t="s">
        <v>10224</v>
      </c>
      <c r="U4455" t="s">
        <v>10225</v>
      </c>
      <c r="V4455" t="s">
        <v>10226</v>
      </c>
      <c r="W4455" t="s">
        <v>3085</v>
      </c>
      <c r="X4455" t="str">
        <f t="shared" si="69"/>
        <v>Funcionamiento</v>
      </c>
      <c r="Y4455" t="s">
        <v>3241</v>
      </c>
    </row>
    <row r="4456" spans="1:25">
      <c r="A4456" t="s">
        <v>7916</v>
      </c>
      <c r="B4456" t="s">
        <v>8282</v>
      </c>
      <c r="C4456" t="s">
        <v>10227</v>
      </c>
      <c r="D4456" t="s">
        <v>3076</v>
      </c>
      <c r="E4456" t="s">
        <v>3077</v>
      </c>
      <c r="F4456" t="s">
        <v>3234</v>
      </c>
      <c r="G4456" t="s">
        <v>3241</v>
      </c>
      <c r="H4456" t="s">
        <v>443</v>
      </c>
      <c r="I4456" t="s">
        <v>666</v>
      </c>
      <c r="J4456" t="s">
        <v>246</v>
      </c>
      <c r="K4456" t="s">
        <v>3079</v>
      </c>
      <c r="L4456" t="s">
        <v>247</v>
      </c>
      <c r="M4456">
        <v>0</v>
      </c>
      <c r="N4456">
        <v>5590090</v>
      </c>
      <c r="O4456">
        <v>5590090</v>
      </c>
      <c r="P4456">
        <v>0</v>
      </c>
      <c r="Q4456" t="s">
        <v>10228</v>
      </c>
      <c r="R4456" t="s">
        <v>9853</v>
      </c>
      <c r="S4456" t="s">
        <v>5687</v>
      </c>
      <c r="T4456" t="s">
        <v>10229</v>
      </c>
      <c r="U4456" t="s">
        <v>10230</v>
      </c>
      <c r="V4456" t="s">
        <v>10231</v>
      </c>
      <c r="W4456" t="s">
        <v>3085</v>
      </c>
      <c r="X4456" t="str">
        <f t="shared" si="69"/>
        <v>Inversión</v>
      </c>
      <c r="Y4456" t="s">
        <v>3241</v>
      </c>
    </row>
    <row r="4457" spans="1:25">
      <c r="A4457" t="s">
        <v>7916</v>
      </c>
      <c r="B4457" t="s">
        <v>8282</v>
      </c>
      <c r="C4457" t="s">
        <v>10227</v>
      </c>
      <c r="D4457" t="s">
        <v>3076</v>
      </c>
      <c r="E4457" t="s">
        <v>3077</v>
      </c>
      <c r="F4457" t="s">
        <v>3234</v>
      </c>
      <c r="G4457" t="s">
        <v>3241</v>
      </c>
      <c r="H4457" t="s">
        <v>443</v>
      </c>
      <c r="I4457" t="s">
        <v>666</v>
      </c>
      <c r="J4457" t="s">
        <v>253</v>
      </c>
      <c r="K4457" t="s">
        <v>3115</v>
      </c>
      <c r="L4457" t="s">
        <v>247</v>
      </c>
      <c r="M4457">
        <v>50310810</v>
      </c>
      <c r="N4457">
        <v>-2795045</v>
      </c>
      <c r="O4457">
        <v>47515765</v>
      </c>
      <c r="P4457">
        <v>0</v>
      </c>
      <c r="Q4457" t="s">
        <v>10228</v>
      </c>
      <c r="R4457" t="s">
        <v>9853</v>
      </c>
      <c r="S4457" t="s">
        <v>5687</v>
      </c>
      <c r="T4457" t="s">
        <v>10229</v>
      </c>
      <c r="U4457" t="s">
        <v>10230</v>
      </c>
      <c r="V4457" t="s">
        <v>10231</v>
      </c>
      <c r="W4457" t="s">
        <v>3085</v>
      </c>
      <c r="X4457" t="str">
        <f t="shared" si="69"/>
        <v>Inversión</v>
      </c>
      <c r="Y4457" t="s">
        <v>3241</v>
      </c>
    </row>
    <row r="4458" spans="1:25">
      <c r="A4458" t="s">
        <v>3994</v>
      </c>
      <c r="B4458" t="s">
        <v>8282</v>
      </c>
      <c r="C4458" t="s">
        <v>10232</v>
      </c>
      <c r="D4458" t="s">
        <v>3076</v>
      </c>
      <c r="E4458" t="s">
        <v>3077</v>
      </c>
      <c r="F4458" t="s">
        <v>3234</v>
      </c>
      <c r="G4458" t="s">
        <v>3241</v>
      </c>
      <c r="H4458" t="s">
        <v>443</v>
      </c>
      <c r="I4458" t="s">
        <v>666</v>
      </c>
      <c r="J4458" t="s">
        <v>246</v>
      </c>
      <c r="K4458" t="s">
        <v>3079</v>
      </c>
      <c r="L4458" t="s">
        <v>247</v>
      </c>
      <c r="M4458">
        <v>0</v>
      </c>
      <c r="N4458">
        <v>7330366</v>
      </c>
      <c r="O4458">
        <v>7330366</v>
      </c>
      <c r="P4458">
        <v>0</v>
      </c>
      <c r="Q4458" t="s">
        <v>10233</v>
      </c>
      <c r="R4458" t="s">
        <v>9102</v>
      </c>
      <c r="S4458" t="s">
        <v>10234</v>
      </c>
      <c r="T4458" t="s">
        <v>10235</v>
      </c>
      <c r="U4458" t="s">
        <v>10236</v>
      </c>
      <c r="V4458" t="s">
        <v>10237</v>
      </c>
      <c r="W4458" t="s">
        <v>3085</v>
      </c>
      <c r="X4458" t="str">
        <f t="shared" si="69"/>
        <v>Inversión</v>
      </c>
      <c r="Y4458" t="s">
        <v>3241</v>
      </c>
    </row>
    <row r="4459" spans="1:25">
      <c r="A4459" t="s">
        <v>3994</v>
      </c>
      <c r="B4459" t="s">
        <v>8282</v>
      </c>
      <c r="C4459" t="s">
        <v>10232</v>
      </c>
      <c r="D4459" t="s">
        <v>3076</v>
      </c>
      <c r="E4459" t="s">
        <v>3077</v>
      </c>
      <c r="F4459" t="s">
        <v>3234</v>
      </c>
      <c r="G4459" t="s">
        <v>3241</v>
      </c>
      <c r="H4459" t="s">
        <v>443</v>
      </c>
      <c r="I4459" t="s">
        <v>666</v>
      </c>
      <c r="J4459" t="s">
        <v>253</v>
      </c>
      <c r="K4459" t="s">
        <v>3115</v>
      </c>
      <c r="L4459" t="s">
        <v>247</v>
      </c>
      <c r="M4459">
        <v>65973294</v>
      </c>
      <c r="N4459">
        <v>-3665183</v>
      </c>
      <c r="O4459">
        <v>62308111</v>
      </c>
      <c r="P4459">
        <v>0</v>
      </c>
      <c r="Q4459" t="s">
        <v>10233</v>
      </c>
      <c r="R4459" t="s">
        <v>9102</v>
      </c>
      <c r="S4459" t="s">
        <v>10234</v>
      </c>
      <c r="T4459" t="s">
        <v>10235</v>
      </c>
      <c r="U4459" t="s">
        <v>10236</v>
      </c>
      <c r="V4459" t="s">
        <v>10237</v>
      </c>
      <c r="W4459" t="s">
        <v>3085</v>
      </c>
      <c r="X4459" t="str">
        <f t="shared" si="69"/>
        <v>Inversión</v>
      </c>
      <c r="Y4459" t="s">
        <v>3241</v>
      </c>
    </row>
    <row r="4460" spans="1:25">
      <c r="A4460" t="s">
        <v>9776</v>
      </c>
      <c r="B4460" t="s">
        <v>8282</v>
      </c>
      <c r="C4460" t="s">
        <v>10238</v>
      </c>
      <c r="D4460" t="s">
        <v>3076</v>
      </c>
      <c r="E4460" t="s">
        <v>3077</v>
      </c>
      <c r="F4460" t="s">
        <v>3234</v>
      </c>
      <c r="G4460" t="s">
        <v>3241</v>
      </c>
      <c r="H4460" t="s">
        <v>411</v>
      </c>
      <c r="I4460" t="s">
        <v>412</v>
      </c>
      <c r="J4460" t="s">
        <v>253</v>
      </c>
      <c r="K4460" t="s">
        <v>3115</v>
      </c>
      <c r="L4460" t="s">
        <v>247</v>
      </c>
      <c r="M4460">
        <v>50000000</v>
      </c>
      <c r="N4460">
        <v>0</v>
      </c>
      <c r="O4460">
        <v>50000000</v>
      </c>
      <c r="P4460">
        <v>0</v>
      </c>
      <c r="Q4460" t="s">
        <v>10239</v>
      </c>
      <c r="R4460" t="s">
        <v>10240</v>
      </c>
      <c r="S4460" t="s">
        <v>4108</v>
      </c>
      <c r="T4460" t="s">
        <v>10241</v>
      </c>
      <c r="U4460" t="s">
        <v>10242</v>
      </c>
      <c r="V4460" t="s">
        <v>10243</v>
      </c>
      <c r="W4460" t="s">
        <v>3085</v>
      </c>
      <c r="X4460" t="str">
        <f t="shared" si="69"/>
        <v>Funcionamiento</v>
      </c>
      <c r="Y4460" t="s">
        <v>3241</v>
      </c>
    </row>
    <row r="4461" spans="1:25">
      <c r="A4461" t="s">
        <v>6856</v>
      </c>
      <c r="B4461" t="s">
        <v>8282</v>
      </c>
      <c r="C4461" t="s">
        <v>10244</v>
      </c>
      <c r="D4461" t="s">
        <v>3076</v>
      </c>
      <c r="E4461" t="s">
        <v>3077</v>
      </c>
      <c r="F4461" t="s">
        <v>3234</v>
      </c>
      <c r="G4461" t="s">
        <v>3241</v>
      </c>
      <c r="H4461" t="s">
        <v>613</v>
      </c>
      <c r="I4461" t="s">
        <v>614</v>
      </c>
      <c r="J4461" t="s">
        <v>253</v>
      </c>
      <c r="K4461" t="s">
        <v>3115</v>
      </c>
      <c r="L4461" t="s">
        <v>247</v>
      </c>
      <c r="M4461">
        <v>356956409</v>
      </c>
      <c r="N4461">
        <v>-278755409</v>
      </c>
      <c r="O4461">
        <v>78201000</v>
      </c>
      <c r="P4461">
        <v>0</v>
      </c>
      <c r="Q4461" t="s">
        <v>10245</v>
      </c>
      <c r="R4461" t="s">
        <v>4686</v>
      </c>
      <c r="S4461" t="s">
        <v>10246</v>
      </c>
      <c r="T4461" t="s">
        <v>10247</v>
      </c>
      <c r="U4461" t="s">
        <v>10248</v>
      </c>
      <c r="V4461" t="s">
        <v>10249</v>
      </c>
      <c r="W4461" t="s">
        <v>3085</v>
      </c>
      <c r="X4461" t="str">
        <f t="shared" si="69"/>
        <v>Funcionamiento</v>
      </c>
      <c r="Y4461" t="s">
        <v>3241</v>
      </c>
    </row>
    <row r="4462" spans="1:25">
      <c r="A4462" t="s">
        <v>3859</v>
      </c>
      <c r="B4462" t="s">
        <v>8282</v>
      </c>
      <c r="C4462" t="s">
        <v>10250</v>
      </c>
      <c r="D4462" t="s">
        <v>3076</v>
      </c>
      <c r="E4462" t="s">
        <v>3077</v>
      </c>
      <c r="F4462" t="s">
        <v>3234</v>
      </c>
      <c r="G4462" t="s">
        <v>3241</v>
      </c>
      <c r="H4462" t="s">
        <v>425</v>
      </c>
      <c r="I4462" t="s">
        <v>668</v>
      </c>
      <c r="J4462" t="s">
        <v>246</v>
      </c>
      <c r="K4462" t="s">
        <v>3079</v>
      </c>
      <c r="L4462" t="s">
        <v>247</v>
      </c>
      <c r="M4462">
        <v>20547835</v>
      </c>
      <c r="N4462">
        <v>-2667614</v>
      </c>
      <c r="O4462">
        <v>17880221</v>
      </c>
      <c r="P4462">
        <v>0</v>
      </c>
      <c r="Q4462" t="s">
        <v>10251</v>
      </c>
      <c r="R4462" t="s">
        <v>10252</v>
      </c>
      <c r="S4462" t="s">
        <v>3380</v>
      </c>
      <c r="T4462" t="s">
        <v>10253</v>
      </c>
      <c r="U4462" t="s">
        <v>10254</v>
      </c>
      <c r="V4462" t="s">
        <v>10255</v>
      </c>
      <c r="W4462" t="s">
        <v>3085</v>
      </c>
      <c r="X4462" t="str">
        <f t="shared" si="69"/>
        <v>Inversión</v>
      </c>
      <c r="Y4462" t="s">
        <v>3241</v>
      </c>
    </row>
    <row r="4463" spans="1:25">
      <c r="A4463" t="s">
        <v>3859</v>
      </c>
      <c r="B4463" t="s">
        <v>8282</v>
      </c>
      <c r="C4463" t="s">
        <v>10250</v>
      </c>
      <c r="D4463" t="s">
        <v>3076</v>
      </c>
      <c r="E4463" t="s">
        <v>3077</v>
      </c>
      <c r="F4463" t="s">
        <v>3234</v>
      </c>
      <c r="G4463" t="s">
        <v>3241</v>
      </c>
      <c r="H4463" t="s">
        <v>428</v>
      </c>
      <c r="I4463" t="s">
        <v>669</v>
      </c>
      <c r="J4463" t="s">
        <v>246</v>
      </c>
      <c r="K4463" t="s">
        <v>3079</v>
      </c>
      <c r="L4463" t="s">
        <v>247</v>
      </c>
      <c r="M4463">
        <v>20547835</v>
      </c>
      <c r="N4463">
        <v>-2667613</v>
      </c>
      <c r="O4463">
        <v>17880222</v>
      </c>
      <c r="P4463">
        <v>0</v>
      </c>
      <c r="Q4463" t="s">
        <v>10251</v>
      </c>
      <c r="R4463" t="s">
        <v>10252</v>
      </c>
      <c r="S4463" t="s">
        <v>3380</v>
      </c>
      <c r="T4463" t="s">
        <v>10253</v>
      </c>
      <c r="U4463" t="s">
        <v>10254</v>
      </c>
      <c r="V4463" t="s">
        <v>10255</v>
      </c>
      <c r="W4463" t="s">
        <v>3085</v>
      </c>
      <c r="X4463" t="str">
        <f t="shared" si="69"/>
        <v>Inversión</v>
      </c>
      <c r="Y4463" t="s">
        <v>3241</v>
      </c>
    </row>
    <row r="4464" spans="1:25">
      <c r="A4464" t="s">
        <v>3859</v>
      </c>
      <c r="B4464" t="s">
        <v>8282</v>
      </c>
      <c r="C4464" t="s">
        <v>10250</v>
      </c>
      <c r="D4464" t="s">
        <v>3076</v>
      </c>
      <c r="E4464" t="s">
        <v>3077</v>
      </c>
      <c r="F4464" t="s">
        <v>3234</v>
      </c>
      <c r="G4464" t="s">
        <v>3241</v>
      </c>
      <c r="H4464" t="s">
        <v>670</v>
      </c>
      <c r="I4464" t="s">
        <v>672</v>
      </c>
      <c r="J4464" t="s">
        <v>246</v>
      </c>
      <c r="K4464" t="s">
        <v>3079</v>
      </c>
      <c r="L4464" t="s">
        <v>247</v>
      </c>
      <c r="M4464">
        <v>20547835</v>
      </c>
      <c r="N4464">
        <v>-2667614</v>
      </c>
      <c r="O4464">
        <v>17880221</v>
      </c>
      <c r="P4464">
        <v>0</v>
      </c>
      <c r="Q4464" t="s">
        <v>10251</v>
      </c>
      <c r="R4464" t="s">
        <v>10252</v>
      </c>
      <c r="S4464" t="s">
        <v>3380</v>
      </c>
      <c r="T4464" t="s">
        <v>10253</v>
      </c>
      <c r="U4464" t="s">
        <v>10254</v>
      </c>
      <c r="V4464" t="s">
        <v>10255</v>
      </c>
      <c r="W4464" t="s">
        <v>3085</v>
      </c>
      <c r="X4464" t="str">
        <f t="shared" si="69"/>
        <v>Inversión</v>
      </c>
      <c r="Y4464" t="s">
        <v>3241</v>
      </c>
    </row>
    <row r="4465" spans="1:25">
      <c r="A4465" t="s">
        <v>5206</v>
      </c>
      <c r="B4465" t="s">
        <v>8282</v>
      </c>
      <c r="C4465" t="s">
        <v>10256</v>
      </c>
      <c r="D4465" t="s">
        <v>3076</v>
      </c>
      <c r="E4465" t="s">
        <v>3077</v>
      </c>
      <c r="F4465" t="s">
        <v>3234</v>
      </c>
      <c r="G4465" t="s">
        <v>3241</v>
      </c>
      <c r="H4465" t="s">
        <v>539</v>
      </c>
      <c r="I4465" t="s">
        <v>667</v>
      </c>
      <c r="J4465" t="s">
        <v>253</v>
      </c>
      <c r="K4465" t="s">
        <v>3115</v>
      </c>
      <c r="L4465" t="s">
        <v>247</v>
      </c>
      <c r="M4465">
        <v>24269760</v>
      </c>
      <c r="N4465">
        <v>-1516860</v>
      </c>
      <c r="O4465">
        <v>22752900</v>
      </c>
      <c r="P4465">
        <v>0</v>
      </c>
      <c r="Q4465" t="s">
        <v>10257</v>
      </c>
      <c r="R4465" t="s">
        <v>10258</v>
      </c>
      <c r="S4465" t="s">
        <v>10259</v>
      </c>
      <c r="T4465" t="s">
        <v>10260</v>
      </c>
      <c r="U4465" t="s">
        <v>10261</v>
      </c>
      <c r="V4465" t="s">
        <v>10262</v>
      </c>
      <c r="W4465" t="s">
        <v>3085</v>
      </c>
      <c r="X4465" t="str">
        <f t="shared" si="69"/>
        <v>Inversión</v>
      </c>
      <c r="Y4465" t="s">
        <v>3241</v>
      </c>
    </row>
    <row r="4466" spans="1:25">
      <c r="A4466" t="s">
        <v>4021</v>
      </c>
      <c r="B4466" t="s">
        <v>8282</v>
      </c>
      <c r="C4466" t="s">
        <v>10263</v>
      </c>
      <c r="D4466" t="s">
        <v>3076</v>
      </c>
      <c r="E4466" t="s">
        <v>3331</v>
      </c>
      <c r="F4466" t="s">
        <v>3234</v>
      </c>
      <c r="G4466" t="s">
        <v>3241</v>
      </c>
      <c r="H4466" t="s">
        <v>613</v>
      </c>
      <c r="I4466" t="s">
        <v>614</v>
      </c>
      <c r="J4466" t="s">
        <v>246</v>
      </c>
      <c r="K4466" t="s">
        <v>3079</v>
      </c>
      <c r="L4466" t="s">
        <v>247</v>
      </c>
      <c r="M4466">
        <v>23343057</v>
      </c>
      <c r="N4466">
        <v>-23343057</v>
      </c>
      <c r="O4466">
        <v>0</v>
      </c>
      <c r="P4466">
        <v>0</v>
      </c>
      <c r="Q4466" t="s">
        <v>10264</v>
      </c>
      <c r="R4466" t="s">
        <v>10265</v>
      </c>
      <c r="S4466" t="s">
        <v>3085</v>
      </c>
      <c r="T4466" t="s">
        <v>3085</v>
      </c>
      <c r="U4466" t="s">
        <v>3085</v>
      </c>
      <c r="V4466" t="s">
        <v>3085</v>
      </c>
      <c r="W4466" t="s">
        <v>3085</v>
      </c>
      <c r="X4466" t="str">
        <f t="shared" si="69"/>
        <v>Funcionamiento</v>
      </c>
      <c r="Y4466" t="s">
        <v>3241</v>
      </c>
    </row>
    <row r="4467" spans="1:25">
      <c r="A4467" t="s">
        <v>9726</v>
      </c>
      <c r="B4467" t="s">
        <v>3625</v>
      </c>
      <c r="C4467" t="s">
        <v>10266</v>
      </c>
      <c r="D4467" t="s">
        <v>3076</v>
      </c>
      <c r="E4467" t="s">
        <v>3077</v>
      </c>
      <c r="F4467" t="s">
        <v>3234</v>
      </c>
      <c r="G4467" t="s">
        <v>3241</v>
      </c>
      <c r="H4467" t="s">
        <v>584</v>
      </c>
      <c r="I4467" t="s">
        <v>8939</v>
      </c>
      <c r="J4467" t="s">
        <v>246</v>
      </c>
      <c r="K4467" t="s">
        <v>3079</v>
      </c>
      <c r="L4467" t="s">
        <v>247</v>
      </c>
      <c r="M4467">
        <v>13990679</v>
      </c>
      <c r="N4467">
        <v>0</v>
      </c>
      <c r="O4467">
        <v>13990679</v>
      </c>
      <c r="P4467">
        <v>0</v>
      </c>
      <c r="Q4467" t="s">
        <v>10267</v>
      </c>
      <c r="R4467" t="s">
        <v>7005</v>
      </c>
      <c r="S4467" t="s">
        <v>10268</v>
      </c>
      <c r="T4467" t="s">
        <v>10269</v>
      </c>
      <c r="U4467" t="s">
        <v>10270</v>
      </c>
      <c r="V4467" t="s">
        <v>10271</v>
      </c>
      <c r="W4467" t="s">
        <v>3085</v>
      </c>
      <c r="X4467" t="str">
        <f t="shared" si="69"/>
        <v>Funcionamiento</v>
      </c>
      <c r="Y4467" t="s">
        <v>3241</v>
      </c>
    </row>
    <row r="4468" spans="1:25">
      <c r="A4468" t="s">
        <v>8639</v>
      </c>
      <c r="B4468" t="s">
        <v>3625</v>
      </c>
      <c r="C4468" t="s">
        <v>10272</v>
      </c>
      <c r="D4468" t="s">
        <v>3076</v>
      </c>
      <c r="E4468" t="s">
        <v>3077</v>
      </c>
      <c r="F4468" t="s">
        <v>8904</v>
      </c>
      <c r="G4468" t="s">
        <v>8905</v>
      </c>
      <c r="H4468" t="s">
        <v>550</v>
      </c>
      <c r="I4468" t="s">
        <v>676</v>
      </c>
      <c r="J4468" t="s">
        <v>246</v>
      </c>
      <c r="K4468" t="s">
        <v>3079</v>
      </c>
      <c r="L4468" t="s">
        <v>247</v>
      </c>
      <c r="M4468">
        <v>46686114</v>
      </c>
      <c r="N4468">
        <v>-1383292</v>
      </c>
      <c r="O4468">
        <v>45302822</v>
      </c>
      <c r="P4468">
        <v>0</v>
      </c>
      <c r="Q4468" t="s">
        <v>10273</v>
      </c>
      <c r="R4468" t="s">
        <v>9735</v>
      </c>
      <c r="S4468" t="s">
        <v>10274</v>
      </c>
      <c r="T4468" t="s">
        <v>10275</v>
      </c>
      <c r="U4468" t="s">
        <v>10276</v>
      </c>
      <c r="V4468" t="s">
        <v>10277</v>
      </c>
      <c r="W4468" t="s">
        <v>3085</v>
      </c>
      <c r="X4468" t="str">
        <f t="shared" si="69"/>
        <v>Inversión</v>
      </c>
      <c r="Y4468" t="s">
        <v>8905</v>
      </c>
    </row>
    <row r="4469" spans="1:25">
      <c r="A4469" t="s">
        <v>7937</v>
      </c>
      <c r="B4469" t="s">
        <v>10278</v>
      </c>
      <c r="C4469" t="s">
        <v>10279</v>
      </c>
      <c r="D4469" t="s">
        <v>3076</v>
      </c>
      <c r="E4469" t="s">
        <v>3077</v>
      </c>
      <c r="F4469" t="s">
        <v>4481</v>
      </c>
      <c r="G4469" t="s">
        <v>4484</v>
      </c>
      <c r="H4469" t="s">
        <v>502</v>
      </c>
      <c r="I4469" t="s">
        <v>629</v>
      </c>
      <c r="J4469" t="s">
        <v>246</v>
      </c>
      <c r="K4469" t="s">
        <v>3079</v>
      </c>
      <c r="L4469" t="s">
        <v>247</v>
      </c>
      <c r="M4469">
        <v>363372240</v>
      </c>
      <c r="N4469">
        <v>-15573096</v>
      </c>
      <c r="O4469">
        <v>347799144</v>
      </c>
      <c r="P4469">
        <v>216023</v>
      </c>
      <c r="Q4469" t="s">
        <v>10280</v>
      </c>
      <c r="R4469" t="s">
        <v>9411</v>
      </c>
      <c r="S4469" t="s">
        <v>10281</v>
      </c>
      <c r="T4469" t="s">
        <v>10282</v>
      </c>
      <c r="U4469" t="s">
        <v>10283</v>
      </c>
      <c r="V4469" t="s">
        <v>10284</v>
      </c>
      <c r="W4469" t="s">
        <v>3085</v>
      </c>
      <c r="X4469" t="str">
        <f t="shared" si="69"/>
        <v>Inversión</v>
      </c>
      <c r="Y4469" t="s">
        <v>4484</v>
      </c>
    </row>
    <row r="4470" spans="1:25">
      <c r="A4470" t="s">
        <v>3853</v>
      </c>
      <c r="B4470" t="s">
        <v>10278</v>
      </c>
      <c r="C4470" t="s">
        <v>10285</v>
      </c>
      <c r="D4470" t="s">
        <v>3076</v>
      </c>
      <c r="E4470" t="s">
        <v>3077</v>
      </c>
      <c r="F4470" t="s">
        <v>4481</v>
      </c>
      <c r="G4470" t="s">
        <v>4484</v>
      </c>
      <c r="H4470" t="s">
        <v>502</v>
      </c>
      <c r="I4470" t="s">
        <v>629</v>
      </c>
      <c r="J4470" t="s">
        <v>246</v>
      </c>
      <c r="K4470" t="s">
        <v>3079</v>
      </c>
      <c r="L4470" t="s">
        <v>247</v>
      </c>
      <c r="M4470">
        <v>133284527</v>
      </c>
      <c r="N4470">
        <v>-9044306</v>
      </c>
      <c r="O4470">
        <v>124240221</v>
      </c>
      <c r="P4470">
        <v>0</v>
      </c>
      <c r="Q4470" t="s">
        <v>10286</v>
      </c>
      <c r="R4470" t="s">
        <v>10287</v>
      </c>
      <c r="S4470" t="s">
        <v>10288</v>
      </c>
      <c r="T4470" t="s">
        <v>10289</v>
      </c>
      <c r="U4470" t="s">
        <v>10290</v>
      </c>
      <c r="V4470" t="s">
        <v>10291</v>
      </c>
      <c r="W4470" t="s">
        <v>3085</v>
      </c>
      <c r="X4470" t="str">
        <f t="shared" si="69"/>
        <v>Inversión</v>
      </c>
      <c r="Y4470" t="s">
        <v>4484</v>
      </c>
    </row>
    <row r="4471" spans="1:25">
      <c r="A4471" t="s">
        <v>4409</v>
      </c>
      <c r="B4471" t="s">
        <v>10278</v>
      </c>
      <c r="C4471" t="s">
        <v>10292</v>
      </c>
      <c r="D4471" t="s">
        <v>3076</v>
      </c>
      <c r="E4471" t="s">
        <v>3077</v>
      </c>
      <c r="F4471" t="s">
        <v>4481</v>
      </c>
      <c r="G4471" t="s">
        <v>4484</v>
      </c>
      <c r="H4471" t="s">
        <v>502</v>
      </c>
      <c r="I4471" t="s">
        <v>629</v>
      </c>
      <c r="J4471" t="s">
        <v>246</v>
      </c>
      <c r="K4471" t="s">
        <v>3079</v>
      </c>
      <c r="L4471" t="s">
        <v>247</v>
      </c>
      <c r="M4471">
        <v>45093813</v>
      </c>
      <c r="N4471">
        <v>2254691</v>
      </c>
      <c r="O4471">
        <v>47348504</v>
      </c>
      <c r="P4471">
        <v>4831480</v>
      </c>
      <c r="Q4471" t="s">
        <v>10293</v>
      </c>
      <c r="R4471" t="s">
        <v>10294</v>
      </c>
      <c r="S4471" t="s">
        <v>10295</v>
      </c>
      <c r="T4471" t="s">
        <v>10296</v>
      </c>
      <c r="U4471" t="s">
        <v>10297</v>
      </c>
      <c r="V4471" t="s">
        <v>10298</v>
      </c>
      <c r="W4471" t="s">
        <v>3085</v>
      </c>
      <c r="X4471" t="str">
        <f t="shared" si="69"/>
        <v>Inversión</v>
      </c>
      <c r="Y4471" t="s">
        <v>4484</v>
      </c>
    </row>
    <row r="4472" spans="1:25">
      <c r="A4472" t="s">
        <v>9668</v>
      </c>
      <c r="B4472" t="s">
        <v>10278</v>
      </c>
      <c r="C4472" t="s">
        <v>10299</v>
      </c>
      <c r="D4472" t="s">
        <v>3076</v>
      </c>
      <c r="E4472" t="s">
        <v>3077</v>
      </c>
      <c r="F4472" t="s">
        <v>4481</v>
      </c>
      <c r="G4472" t="s">
        <v>4484</v>
      </c>
      <c r="H4472" t="s">
        <v>502</v>
      </c>
      <c r="I4472" t="s">
        <v>629</v>
      </c>
      <c r="J4472" t="s">
        <v>246</v>
      </c>
      <c r="K4472" t="s">
        <v>3079</v>
      </c>
      <c r="L4472" t="s">
        <v>247</v>
      </c>
      <c r="M4472">
        <v>56629440</v>
      </c>
      <c r="N4472">
        <v>-4449456</v>
      </c>
      <c r="O4472">
        <v>52179984</v>
      </c>
      <c r="P4472">
        <v>0</v>
      </c>
      <c r="Q4472" t="s">
        <v>10300</v>
      </c>
      <c r="R4472" t="s">
        <v>9819</v>
      </c>
      <c r="S4472" t="s">
        <v>10301</v>
      </c>
      <c r="T4472" t="s">
        <v>10302</v>
      </c>
      <c r="U4472" t="s">
        <v>10303</v>
      </c>
      <c r="V4472" t="s">
        <v>10304</v>
      </c>
      <c r="W4472" t="s">
        <v>3085</v>
      </c>
      <c r="X4472" t="str">
        <f t="shared" si="69"/>
        <v>Inversión</v>
      </c>
      <c r="Y4472" t="s">
        <v>4484</v>
      </c>
    </row>
    <row r="4473" spans="1:25">
      <c r="A4473" t="s">
        <v>9683</v>
      </c>
      <c r="B4473" t="s">
        <v>10278</v>
      </c>
      <c r="C4473" t="s">
        <v>10305</v>
      </c>
      <c r="D4473" t="s">
        <v>3076</v>
      </c>
      <c r="E4473" t="s">
        <v>3077</v>
      </c>
      <c r="F4473" t="s">
        <v>4481</v>
      </c>
      <c r="G4473" t="s">
        <v>4484</v>
      </c>
      <c r="H4473" t="s">
        <v>502</v>
      </c>
      <c r="I4473" t="s">
        <v>629</v>
      </c>
      <c r="J4473" t="s">
        <v>246</v>
      </c>
      <c r="K4473" t="s">
        <v>3079</v>
      </c>
      <c r="L4473" t="s">
        <v>247</v>
      </c>
      <c r="M4473">
        <v>24207615</v>
      </c>
      <c r="N4473">
        <v>-1469748</v>
      </c>
      <c r="O4473">
        <v>22737867</v>
      </c>
      <c r="P4473">
        <v>0</v>
      </c>
      <c r="Q4473" t="s">
        <v>10306</v>
      </c>
      <c r="R4473" t="s">
        <v>10109</v>
      </c>
      <c r="S4473" t="s">
        <v>10307</v>
      </c>
      <c r="T4473" t="s">
        <v>10308</v>
      </c>
      <c r="U4473" t="s">
        <v>10309</v>
      </c>
      <c r="V4473" t="s">
        <v>10310</v>
      </c>
      <c r="W4473" t="s">
        <v>3085</v>
      </c>
      <c r="X4473" t="str">
        <f t="shared" si="69"/>
        <v>Inversión</v>
      </c>
      <c r="Y4473" t="s">
        <v>4484</v>
      </c>
    </row>
    <row r="4474" spans="1:25">
      <c r="A4474" t="s">
        <v>4404</v>
      </c>
      <c r="B4474" t="s">
        <v>10278</v>
      </c>
      <c r="C4474" t="s">
        <v>10311</v>
      </c>
      <c r="D4474" t="s">
        <v>3076</v>
      </c>
      <c r="E4474" t="s">
        <v>3077</v>
      </c>
      <c r="F4474" t="s">
        <v>4481</v>
      </c>
      <c r="G4474" t="s">
        <v>4484</v>
      </c>
      <c r="H4474" t="s">
        <v>421</v>
      </c>
      <c r="I4474" t="s">
        <v>639</v>
      </c>
      <c r="J4474" t="s">
        <v>246</v>
      </c>
      <c r="K4474" t="s">
        <v>3079</v>
      </c>
      <c r="L4474" t="s">
        <v>247</v>
      </c>
      <c r="M4474">
        <v>65973294</v>
      </c>
      <c r="N4474">
        <v>4153874</v>
      </c>
      <c r="O4474">
        <v>70127168</v>
      </c>
      <c r="P4474">
        <v>0</v>
      </c>
      <c r="Q4474" t="s">
        <v>10312</v>
      </c>
      <c r="R4474" t="s">
        <v>6885</v>
      </c>
      <c r="S4474" t="s">
        <v>10313</v>
      </c>
      <c r="T4474" t="s">
        <v>10314</v>
      </c>
      <c r="U4474" t="s">
        <v>10315</v>
      </c>
      <c r="V4474" t="s">
        <v>10316</v>
      </c>
      <c r="W4474" t="s">
        <v>3085</v>
      </c>
      <c r="X4474" t="str">
        <f t="shared" si="69"/>
        <v>Inversión</v>
      </c>
      <c r="Y4474" t="s">
        <v>4484</v>
      </c>
    </row>
    <row r="4475" spans="1:25">
      <c r="A4475" t="s">
        <v>7942</v>
      </c>
      <c r="B4475" t="s">
        <v>10278</v>
      </c>
      <c r="C4475" t="s">
        <v>10317</v>
      </c>
      <c r="D4475" t="s">
        <v>3076</v>
      </c>
      <c r="E4475" t="s">
        <v>3077</v>
      </c>
      <c r="F4475" t="s">
        <v>4481</v>
      </c>
      <c r="G4475" t="s">
        <v>4484</v>
      </c>
      <c r="H4475" t="s">
        <v>440</v>
      </c>
      <c r="I4475" t="s">
        <v>644</v>
      </c>
      <c r="J4475" t="s">
        <v>246</v>
      </c>
      <c r="K4475" t="s">
        <v>3079</v>
      </c>
      <c r="L4475" t="s">
        <v>247</v>
      </c>
      <c r="M4475">
        <v>65973294</v>
      </c>
      <c r="N4475">
        <v>-1221728</v>
      </c>
      <c r="O4475">
        <v>64751566</v>
      </c>
      <c r="P4475">
        <v>0</v>
      </c>
      <c r="Q4475" t="s">
        <v>10318</v>
      </c>
      <c r="R4475" t="s">
        <v>9807</v>
      </c>
      <c r="S4475" t="s">
        <v>10319</v>
      </c>
      <c r="T4475" t="s">
        <v>10320</v>
      </c>
      <c r="U4475" t="s">
        <v>10321</v>
      </c>
      <c r="V4475" t="s">
        <v>10322</v>
      </c>
      <c r="W4475" t="s">
        <v>3085</v>
      </c>
      <c r="X4475" t="str">
        <f t="shared" si="69"/>
        <v>Inversión</v>
      </c>
      <c r="Y4475" t="s">
        <v>4484</v>
      </c>
    </row>
    <row r="4476" spans="1:25">
      <c r="A4476" t="s">
        <v>7901</v>
      </c>
      <c r="B4476" t="s">
        <v>10278</v>
      </c>
      <c r="C4476" t="s">
        <v>10323</v>
      </c>
      <c r="D4476" t="s">
        <v>3076</v>
      </c>
      <c r="E4476" t="s">
        <v>3077</v>
      </c>
      <c r="F4476" t="s">
        <v>4481</v>
      </c>
      <c r="G4476" t="s">
        <v>4484</v>
      </c>
      <c r="H4476" t="s">
        <v>549</v>
      </c>
      <c r="I4476" t="s">
        <v>643</v>
      </c>
      <c r="J4476" t="s">
        <v>246</v>
      </c>
      <c r="K4476" t="s">
        <v>3079</v>
      </c>
      <c r="L4476" t="s">
        <v>247</v>
      </c>
      <c r="M4476">
        <v>76089114</v>
      </c>
      <c r="N4476">
        <v>-1690869</v>
      </c>
      <c r="O4476">
        <v>74398245</v>
      </c>
      <c r="P4476">
        <v>0</v>
      </c>
      <c r="Q4476" t="s">
        <v>10324</v>
      </c>
      <c r="R4476" t="s">
        <v>6910</v>
      </c>
      <c r="S4476" t="s">
        <v>10325</v>
      </c>
      <c r="T4476" t="s">
        <v>10326</v>
      </c>
      <c r="U4476" t="s">
        <v>10327</v>
      </c>
      <c r="V4476" t="s">
        <v>10328</v>
      </c>
      <c r="W4476" t="s">
        <v>3085</v>
      </c>
      <c r="X4476" t="str">
        <f t="shared" si="69"/>
        <v>Inversión</v>
      </c>
      <c r="Y4476" t="s">
        <v>4484</v>
      </c>
    </row>
    <row r="4477" spans="1:25">
      <c r="A4477" t="s">
        <v>10329</v>
      </c>
      <c r="B4477" t="s">
        <v>10278</v>
      </c>
      <c r="C4477" t="s">
        <v>10330</v>
      </c>
      <c r="D4477" t="s">
        <v>3076</v>
      </c>
      <c r="E4477" t="s">
        <v>3077</v>
      </c>
      <c r="F4477" t="s">
        <v>4481</v>
      </c>
      <c r="G4477" t="s">
        <v>4484</v>
      </c>
      <c r="H4477" t="s">
        <v>640</v>
      </c>
      <c r="I4477" t="s">
        <v>642</v>
      </c>
      <c r="J4477" t="s">
        <v>246</v>
      </c>
      <c r="K4477" t="s">
        <v>3079</v>
      </c>
      <c r="L4477" t="s">
        <v>247</v>
      </c>
      <c r="M4477">
        <v>65973294</v>
      </c>
      <c r="N4477">
        <v>-1221728</v>
      </c>
      <c r="O4477">
        <v>64751566</v>
      </c>
      <c r="P4477">
        <v>0</v>
      </c>
      <c r="Q4477" t="s">
        <v>10331</v>
      </c>
      <c r="R4477" t="s">
        <v>4682</v>
      </c>
      <c r="S4477" t="s">
        <v>10332</v>
      </c>
      <c r="T4477" t="s">
        <v>10333</v>
      </c>
      <c r="U4477" t="s">
        <v>10334</v>
      </c>
      <c r="V4477" t="s">
        <v>10335</v>
      </c>
      <c r="W4477" t="s">
        <v>3085</v>
      </c>
      <c r="X4477" t="str">
        <f t="shared" si="69"/>
        <v>Inversión</v>
      </c>
      <c r="Y4477" t="s">
        <v>4484</v>
      </c>
    </row>
    <row r="4478" spans="1:25">
      <c r="A4478" t="s">
        <v>8383</v>
      </c>
      <c r="B4478" t="s">
        <v>10278</v>
      </c>
      <c r="C4478" t="s">
        <v>10336</v>
      </c>
      <c r="D4478" t="s">
        <v>3076</v>
      </c>
      <c r="E4478" t="s">
        <v>3077</v>
      </c>
      <c r="F4478" t="s">
        <v>4481</v>
      </c>
      <c r="G4478" t="s">
        <v>4484</v>
      </c>
      <c r="H4478" t="s">
        <v>549</v>
      </c>
      <c r="I4478" t="s">
        <v>643</v>
      </c>
      <c r="J4478" t="s">
        <v>246</v>
      </c>
      <c r="K4478" t="s">
        <v>3079</v>
      </c>
      <c r="L4478" t="s">
        <v>247</v>
      </c>
      <c r="M4478">
        <v>23343057</v>
      </c>
      <c r="N4478">
        <v>-1988483</v>
      </c>
      <c r="O4478">
        <v>21354574</v>
      </c>
      <c r="P4478">
        <v>0</v>
      </c>
      <c r="Q4478" t="s">
        <v>10337</v>
      </c>
      <c r="R4478" t="s">
        <v>10338</v>
      </c>
      <c r="S4478" t="s">
        <v>5583</v>
      </c>
      <c r="T4478" t="s">
        <v>10339</v>
      </c>
      <c r="U4478" t="s">
        <v>10340</v>
      </c>
      <c r="V4478" t="s">
        <v>10341</v>
      </c>
      <c r="W4478" t="s">
        <v>3085</v>
      </c>
      <c r="X4478" t="str">
        <f t="shared" si="69"/>
        <v>Inversión</v>
      </c>
      <c r="Y4478" t="s">
        <v>4484</v>
      </c>
    </row>
    <row r="4479" spans="1:25">
      <c r="A4479" t="s">
        <v>10342</v>
      </c>
      <c r="B4479" t="s">
        <v>10278</v>
      </c>
      <c r="C4479" t="s">
        <v>10343</v>
      </c>
      <c r="D4479" t="s">
        <v>3076</v>
      </c>
      <c r="E4479" t="s">
        <v>3077</v>
      </c>
      <c r="F4479" t="s">
        <v>4481</v>
      </c>
      <c r="G4479" t="s">
        <v>4484</v>
      </c>
      <c r="H4479" t="s">
        <v>440</v>
      </c>
      <c r="I4479" t="s">
        <v>644</v>
      </c>
      <c r="J4479" t="s">
        <v>246</v>
      </c>
      <c r="K4479" t="s">
        <v>3079</v>
      </c>
      <c r="L4479" t="s">
        <v>247</v>
      </c>
      <c r="M4479">
        <v>117717006</v>
      </c>
      <c r="N4479">
        <v>-12841855</v>
      </c>
      <c r="O4479">
        <v>104875151</v>
      </c>
      <c r="P4479">
        <v>0</v>
      </c>
      <c r="Q4479" t="s">
        <v>10344</v>
      </c>
      <c r="R4479" t="s">
        <v>10345</v>
      </c>
      <c r="S4479" t="s">
        <v>10346</v>
      </c>
      <c r="T4479" t="s">
        <v>10347</v>
      </c>
      <c r="U4479" t="s">
        <v>10348</v>
      </c>
      <c r="V4479" t="s">
        <v>10349</v>
      </c>
      <c r="W4479" t="s">
        <v>3085</v>
      </c>
      <c r="X4479" t="str">
        <f t="shared" si="69"/>
        <v>Inversión</v>
      </c>
      <c r="Y4479" t="s">
        <v>4484</v>
      </c>
    </row>
    <row r="4480" spans="1:25">
      <c r="A4480" t="s">
        <v>9788</v>
      </c>
      <c r="B4480" t="s">
        <v>10350</v>
      </c>
      <c r="C4480" t="s">
        <v>10351</v>
      </c>
      <c r="D4480" t="s">
        <v>3076</v>
      </c>
      <c r="E4480" t="s">
        <v>3077</v>
      </c>
      <c r="F4480" t="s">
        <v>4481</v>
      </c>
      <c r="G4480" t="s">
        <v>4484</v>
      </c>
      <c r="H4480" t="s">
        <v>633</v>
      </c>
      <c r="I4480" t="s">
        <v>635</v>
      </c>
      <c r="J4480" t="s">
        <v>246</v>
      </c>
      <c r="K4480" t="s">
        <v>3079</v>
      </c>
      <c r="L4480" t="s">
        <v>247</v>
      </c>
      <c r="M4480">
        <v>52174173</v>
      </c>
      <c r="N4480">
        <v>-5031081</v>
      </c>
      <c r="O4480">
        <v>47143092</v>
      </c>
      <c r="P4480">
        <v>0</v>
      </c>
      <c r="Q4480" t="s">
        <v>10352</v>
      </c>
      <c r="R4480" t="s">
        <v>10353</v>
      </c>
      <c r="S4480" t="s">
        <v>4764</v>
      </c>
      <c r="T4480" t="s">
        <v>10354</v>
      </c>
      <c r="U4480" t="s">
        <v>10355</v>
      </c>
      <c r="V4480" t="s">
        <v>10356</v>
      </c>
      <c r="W4480" t="s">
        <v>3085</v>
      </c>
      <c r="X4480" t="str">
        <f t="shared" si="69"/>
        <v>Inversión</v>
      </c>
      <c r="Y4480" t="s">
        <v>4484</v>
      </c>
    </row>
    <row r="4481" spans="1:25">
      <c r="A4481" t="s">
        <v>8315</v>
      </c>
      <c r="B4481" t="s">
        <v>10350</v>
      </c>
      <c r="C4481" t="s">
        <v>10357</v>
      </c>
      <c r="D4481" t="s">
        <v>3076</v>
      </c>
      <c r="E4481" t="s">
        <v>3077</v>
      </c>
      <c r="F4481" t="s">
        <v>4481</v>
      </c>
      <c r="G4481" t="s">
        <v>4484</v>
      </c>
      <c r="H4481" t="s">
        <v>421</v>
      </c>
      <c r="I4481" t="s">
        <v>639</v>
      </c>
      <c r="J4481" t="s">
        <v>246</v>
      </c>
      <c r="K4481" t="s">
        <v>3079</v>
      </c>
      <c r="L4481" t="s">
        <v>247</v>
      </c>
      <c r="M4481">
        <v>32985960</v>
      </c>
      <c r="N4481">
        <v>-2945175</v>
      </c>
      <c r="O4481">
        <v>30040785</v>
      </c>
      <c r="P4481">
        <v>0</v>
      </c>
      <c r="Q4481" t="s">
        <v>10358</v>
      </c>
      <c r="R4481" t="s">
        <v>7676</v>
      </c>
      <c r="S4481" t="s">
        <v>10359</v>
      </c>
      <c r="T4481" t="s">
        <v>10360</v>
      </c>
      <c r="U4481" t="s">
        <v>10361</v>
      </c>
      <c r="V4481" t="s">
        <v>10362</v>
      </c>
      <c r="W4481" t="s">
        <v>3085</v>
      </c>
      <c r="X4481" t="str">
        <f t="shared" si="69"/>
        <v>Inversión</v>
      </c>
      <c r="Y4481" t="s">
        <v>4484</v>
      </c>
    </row>
    <row r="4482" spans="1:25">
      <c r="A4482" t="s">
        <v>10363</v>
      </c>
      <c r="B4482" t="s">
        <v>10350</v>
      </c>
      <c r="C4482" t="s">
        <v>10364</v>
      </c>
      <c r="D4482" t="s">
        <v>3076</v>
      </c>
      <c r="E4482" t="s">
        <v>3077</v>
      </c>
      <c r="F4482" t="s">
        <v>4481</v>
      </c>
      <c r="G4482" t="s">
        <v>4484</v>
      </c>
      <c r="H4482" t="s">
        <v>421</v>
      </c>
      <c r="I4482" t="s">
        <v>639</v>
      </c>
      <c r="J4482" t="s">
        <v>246</v>
      </c>
      <c r="K4482" t="s">
        <v>3079</v>
      </c>
      <c r="L4482" t="s">
        <v>247</v>
      </c>
      <c r="M4482">
        <v>91395104</v>
      </c>
      <c r="N4482">
        <v>3808129</v>
      </c>
      <c r="O4482">
        <v>95203233</v>
      </c>
      <c r="P4482">
        <v>0</v>
      </c>
      <c r="Q4482" t="s">
        <v>10365</v>
      </c>
      <c r="R4482" t="s">
        <v>8711</v>
      </c>
      <c r="S4482" t="s">
        <v>10366</v>
      </c>
      <c r="T4482" t="s">
        <v>10367</v>
      </c>
      <c r="U4482" t="s">
        <v>10368</v>
      </c>
      <c r="V4482" t="s">
        <v>10369</v>
      </c>
      <c r="W4482" t="s">
        <v>3085</v>
      </c>
      <c r="X4482" t="str">
        <f t="shared" ref="X4482:X4545" si="70">IF(LEFT(H4482,1)="C","Inversión","Funcionamiento")</f>
        <v>Inversión</v>
      </c>
      <c r="Y4482" t="s">
        <v>4484</v>
      </c>
    </row>
    <row r="4483" spans="1:25">
      <c r="A4483" t="s">
        <v>3892</v>
      </c>
      <c r="B4483" t="s">
        <v>10350</v>
      </c>
      <c r="C4483" t="s">
        <v>10370</v>
      </c>
      <c r="D4483" t="s">
        <v>3076</v>
      </c>
      <c r="E4483" t="s">
        <v>3077</v>
      </c>
      <c r="F4483" t="s">
        <v>4481</v>
      </c>
      <c r="G4483" t="s">
        <v>4484</v>
      </c>
      <c r="H4483" t="s">
        <v>421</v>
      </c>
      <c r="I4483" t="s">
        <v>639</v>
      </c>
      <c r="J4483" t="s">
        <v>246</v>
      </c>
      <c r="K4483" t="s">
        <v>3079</v>
      </c>
      <c r="L4483" t="s">
        <v>247</v>
      </c>
      <c r="M4483">
        <v>159039450</v>
      </c>
      <c r="N4483">
        <v>-8835525</v>
      </c>
      <c r="O4483">
        <v>150203925</v>
      </c>
      <c r="P4483">
        <v>0</v>
      </c>
      <c r="Q4483" t="s">
        <v>10371</v>
      </c>
      <c r="R4483" t="s">
        <v>10372</v>
      </c>
      <c r="S4483" t="s">
        <v>10373</v>
      </c>
      <c r="T4483" t="s">
        <v>10374</v>
      </c>
      <c r="U4483" t="s">
        <v>10375</v>
      </c>
      <c r="V4483" t="s">
        <v>10376</v>
      </c>
      <c r="W4483" t="s">
        <v>3085</v>
      </c>
      <c r="X4483" t="str">
        <f t="shared" si="70"/>
        <v>Inversión</v>
      </c>
      <c r="Y4483" t="s">
        <v>4484</v>
      </c>
    </row>
    <row r="4484" spans="1:25">
      <c r="A4484" t="s">
        <v>6878</v>
      </c>
      <c r="B4484" t="s">
        <v>10350</v>
      </c>
      <c r="C4484" t="s">
        <v>10377</v>
      </c>
      <c r="D4484" t="s">
        <v>3076</v>
      </c>
      <c r="E4484" t="s">
        <v>3077</v>
      </c>
      <c r="F4484" t="s">
        <v>4481</v>
      </c>
      <c r="G4484" t="s">
        <v>4484</v>
      </c>
      <c r="H4484" t="s">
        <v>421</v>
      </c>
      <c r="I4484" t="s">
        <v>639</v>
      </c>
      <c r="J4484" t="s">
        <v>246</v>
      </c>
      <c r="K4484" t="s">
        <v>3079</v>
      </c>
      <c r="L4484" t="s">
        <v>247</v>
      </c>
      <c r="M4484">
        <v>28314720</v>
      </c>
      <c r="N4484">
        <v>-4044960</v>
      </c>
      <c r="O4484">
        <v>24269760</v>
      </c>
      <c r="P4484">
        <v>0</v>
      </c>
      <c r="Q4484" t="s">
        <v>10378</v>
      </c>
      <c r="R4484" t="s">
        <v>7654</v>
      </c>
      <c r="S4484" t="s">
        <v>10379</v>
      </c>
      <c r="T4484" t="s">
        <v>10380</v>
      </c>
      <c r="U4484" t="s">
        <v>10381</v>
      </c>
      <c r="V4484" t="s">
        <v>10382</v>
      </c>
      <c r="W4484" t="s">
        <v>3085</v>
      </c>
      <c r="X4484" t="str">
        <f t="shared" si="70"/>
        <v>Inversión</v>
      </c>
      <c r="Y4484" t="s">
        <v>4484</v>
      </c>
    </row>
    <row r="4485" spans="1:25">
      <c r="A4485" t="s">
        <v>9582</v>
      </c>
      <c r="B4485" t="s">
        <v>10383</v>
      </c>
      <c r="C4485" t="s">
        <v>10384</v>
      </c>
      <c r="D4485" t="s">
        <v>3076</v>
      </c>
      <c r="E4485" t="s">
        <v>3077</v>
      </c>
      <c r="F4485" t="s">
        <v>4481</v>
      </c>
      <c r="G4485" t="s">
        <v>4484</v>
      </c>
      <c r="H4485" t="s">
        <v>549</v>
      </c>
      <c r="I4485" t="s">
        <v>643</v>
      </c>
      <c r="J4485" t="s">
        <v>246</v>
      </c>
      <c r="K4485" t="s">
        <v>3079</v>
      </c>
      <c r="L4485" t="s">
        <v>247</v>
      </c>
      <c r="M4485">
        <v>46686114</v>
      </c>
      <c r="N4485">
        <v>1729116</v>
      </c>
      <c r="O4485">
        <v>48415230</v>
      </c>
      <c r="P4485">
        <v>2420763</v>
      </c>
      <c r="Q4485" t="s">
        <v>10385</v>
      </c>
      <c r="R4485" t="s">
        <v>10386</v>
      </c>
      <c r="S4485" t="s">
        <v>10387</v>
      </c>
      <c r="T4485" t="s">
        <v>10388</v>
      </c>
      <c r="U4485" t="s">
        <v>10389</v>
      </c>
      <c r="V4485" t="s">
        <v>10390</v>
      </c>
      <c r="W4485" t="s">
        <v>3085</v>
      </c>
      <c r="X4485" t="str">
        <f t="shared" si="70"/>
        <v>Inversión</v>
      </c>
      <c r="Y4485" t="s">
        <v>4484</v>
      </c>
    </row>
    <row r="4486" spans="1:25">
      <c r="A4486" t="s">
        <v>8443</v>
      </c>
      <c r="B4486" t="s">
        <v>10383</v>
      </c>
      <c r="C4486" t="s">
        <v>10391</v>
      </c>
      <c r="D4486" t="s">
        <v>3076</v>
      </c>
      <c r="E4486" t="s">
        <v>3077</v>
      </c>
      <c r="F4486" t="s">
        <v>4481</v>
      </c>
      <c r="G4486" t="s">
        <v>4484</v>
      </c>
      <c r="H4486" t="s">
        <v>549</v>
      </c>
      <c r="I4486" t="s">
        <v>643</v>
      </c>
      <c r="J4486" t="s">
        <v>246</v>
      </c>
      <c r="K4486" t="s">
        <v>3079</v>
      </c>
      <c r="L4486" t="s">
        <v>247</v>
      </c>
      <c r="M4486">
        <v>25704873</v>
      </c>
      <c r="N4486">
        <v>-190406</v>
      </c>
      <c r="O4486">
        <v>25514467</v>
      </c>
      <c r="P4486">
        <v>2193675</v>
      </c>
      <c r="Q4486" t="s">
        <v>10392</v>
      </c>
      <c r="R4486" t="s">
        <v>3905</v>
      </c>
      <c r="S4486" t="s">
        <v>10393</v>
      </c>
      <c r="T4486" t="s">
        <v>10394</v>
      </c>
      <c r="U4486" t="s">
        <v>10395</v>
      </c>
      <c r="V4486" t="s">
        <v>10396</v>
      </c>
      <c r="W4486" t="s">
        <v>3085</v>
      </c>
      <c r="X4486" t="str">
        <f t="shared" si="70"/>
        <v>Inversión</v>
      </c>
      <c r="Y4486" t="s">
        <v>4484</v>
      </c>
    </row>
    <row r="4487" spans="1:25">
      <c r="A4487" t="s">
        <v>9714</v>
      </c>
      <c r="B4487" t="s">
        <v>4538</v>
      </c>
      <c r="C4487" t="s">
        <v>10397</v>
      </c>
      <c r="D4487" t="s">
        <v>3076</v>
      </c>
      <c r="E4487" t="s">
        <v>3077</v>
      </c>
      <c r="F4487" t="s">
        <v>8910</v>
      </c>
      <c r="G4487" t="s">
        <v>8911</v>
      </c>
      <c r="H4487" t="s">
        <v>532</v>
      </c>
      <c r="I4487" t="s">
        <v>661</v>
      </c>
      <c r="J4487" t="s">
        <v>246</v>
      </c>
      <c r="K4487" t="s">
        <v>3079</v>
      </c>
      <c r="L4487" t="s">
        <v>247</v>
      </c>
      <c r="M4487">
        <v>90963141</v>
      </c>
      <c r="N4487">
        <v>-4280618</v>
      </c>
      <c r="O4487">
        <v>86682523</v>
      </c>
      <c r="P4487">
        <v>0</v>
      </c>
      <c r="Q4487" t="s">
        <v>10398</v>
      </c>
      <c r="R4487" t="s">
        <v>10399</v>
      </c>
      <c r="S4487" t="s">
        <v>4649</v>
      </c>
      <c r="T4487" t="s">
        <v>10400</v>
      </c>
      <c r="U4487" t="s">
        <v>10401</v>
      </c>
      <c r="V4487" t="s">
        <v>10402</v>
      </c>
      <c r="W4487" t="s">
        <v>3085</v>
      </c>
      <c r="X4487" t="str">
        <f t="shared" si="70"/>
        <v>Inversión</v>
      </c>
      <c r="Y4487" t="s">
        <v>8911</v>
      </c>
    </row>
    <row r="4488" spans="1:25">
      <c r="A4488" t="s">
        <v>9568</v>
      </c>
      <c r="B4488" t="s">
        <v>4538</v>
      </c>
      <c r="C4488" t="s">
        <v>10403</v>
      </c>
      <c r="D4488" t="s">
        <v>3076</v>
      </c>
      <c r="E4488" t="s">
        <v>3077</v>
      </c>
      <c r="F4488" t="s">
        <v>8910</v>
      </c>
      <c r="G4488" t="s">
        <v>8911</v>
      </c>
      <c r="H4488" t="s">
        <v>532</v>
      </c>
      <c r="I4488" t="s">
        <v>661</v>
      </c>
      <c r="J4488" t="s">
        <v>246</v>
      </c>
      <c r="K4488" t="s">
        <v>3079</v>
      </c>
      <c r="L4488" t="s">
        <v>247</v>
      </c>
      <c r="M4488">
        <v>62308111</v>
      </c>
      <c r="N4488">
        <v>-4642565</v>
      </c>
      <c r="O4488">
        <v>57665546</v>
      </c>
      <c r="P4488">
        <v>0</v>
      </c>
      <c r="Q4488" t="s">
        <v>10404</v>
      </c>
      <c r="R4488" t="s">
        <v>10405</v>
      </c>
      <c r="S4488" t="s">
        <v>7175</v>
      </c>
      <c r="T4488" t="s">
        <v>10406</v>
      </c>
      <c r="U4488" t="s">
        <v>10407</v>
      </c>
      <c r="V4488" t="s">
        <v>10408</v>
      </c>
      <c r="W4488" t="s">
        <v>3085</v>
      </c>
      <c r="X4488" t="str">
        <f t="shared" si="70"/>
        <v>Inversión</v>
      </c>
      <c r="Y4488" t="s">
        <v>8911</v>
      </c>
    </row>
    <row r="4489" spans="1:25">
      <c r="A4489" t="s">
        <v>9702</v>
      </c>
      <c r="B4489" t="s">
        <v>4538</v>
      </c>
      <c r="C4489" t="s">
        <v>10409</v>
      </c>
      <c r="D4489" t="s">
        <v>3076</v>
      </c>
      <c r="E4489" t="s">
        <v>3077</v>
      </c>
      <c r="F4489" t="s">
        <v>3234</v>
      </c>
      <c r="G4489" t="s">
        <v>3241</v>
      </c>
      <c r="H4489" t="s">
        <v>411</v>
      </c>
      <c r="I4489" t="s">
        <v>412</v>
      </c>
      <c r="J4489" t="s">
        <v>253</v>
      </c>
      <c r="K4489" t="s">
        <v>3115</v>
      </c>
      <c r="L4489" t="s">
        <v>247</v>
      </c>
      <c r="M4489">
        <v>39000000</v>
      </c>
      <c r="N4489">
        <v>-21219996</v>
      </c>
      <c r="O4489">
        <v>17780004</v>
      </c>
      <c r="P4489">
        <v>0</v>
      </c>
      <c r="Q4489" t="s">
        <v>10410</v>
      </c>
      <c r="R4489" t="s">
        <v>7682</v>
      </c>
      <c r="S4489" t="s">
        <v>9673</v>
      </c>
      <c r="T4489" t="s">
        <v>10411</v>
      </c>
      <c r="U4489" t="s">
        <v>10412</v>
      </c>
      <c r="V4489" t="s">
        <v>10413</v>
      </c>
      <c r="W4489" t="s">
        <v>3085</v>
      </c>
      <c r="X4489" t="str">
        <f t="shared" si="70"/>
        <v>Funcionamiento</v>
      </c>
      <c r="Y4489" t="s">
        <v>3241</v>
      </c>
    </row>
    <row r="4490" spans="1:25">
      <c r="A4490" t="s">
        <v>9777</v>
      </c>
      <c r="B4490" t="s">
        <v>4538</v>
      </c>
      <c r="C4490" t="s">
        <v>10414</v>
      </c>
      <c r="D4490" t="s">
        <v>3076</v>
      </c>
      <c r="E4490" t="s">
        <v>3077</v>
      </c>
      <c r="F4490" t="s">
        <v>3234</v>
      </c>
      <c r="G4490" t="s">
        <v>3241</v>
      </c>
      <c r="H4490" t="s">
        <v>601</v>
      </c>
      <c r="I4490" t="s">
        <v>602</v>
      </c>
      <c r="J4490" t="s">
        <v>253</v>
      </c>
      <c r="K4490" t="s">
        <v>3115</v>
      </c>
      <c r="L4490" t="s">
        <v>247</v>
      </c>
      <c r="M4490">
        <v>35000000</v>
      </c>
      <c r="N4490">
        <v>-26261830</v>
      </c>
      <c r="O4490">
        <v>8738170</v>
      </c>
      <c r="P4490">
        <v>0</v>
      </c>
      <c r="Q4490" t="s">
        <v>10415</v>
      </c>
      <c r="R4490" t="s">
        <v>7648</v>
      </c>
      <c r="S4490" t="s">
        <v>10416</v>
      </c>
      <c r="T4490" t="s">
        <v>10417</v>
      </c>
      <c r="U4490" t="s">
        <v>10418</v>
      </c>
      <c r="V4490" t="s">
        <v>10419</v>
      </c>
      <c r="W4490" t="s">
        <v>3085</v>
      </c>
      <c r="X4490" t="str">
        <f t="shared" si="70"/>
        <v>Funcionamiento</v>
      </c>
      <c r="Y4490" t="s">
        <v>3241</v>
      </c>
    </row>
    <row r="4491" spans="1:25">
      <c r="A4491" t="s">
        <v>9777</v>
      </c>
      <c r="B4491" t="s">
        <v>4538</v>
      </c>
      <c r="C4491" t="s">
        <v>10414</v>
      </c>
      <c r="D4491" t="s">
        <v>3076</v>
      </c>
      <c r="E4491" t="s">
        <v>3077</v>
      </c>
      <c r="F4491" t="s">
        <v>3234</v>
      </c>
      <c r="G4491" t="s">
        <v>3241</v>
      </c>
      <c r="H4491" t="s">
        <v>601</v>
      </c>
      <c r="I4491" t="s">
        <v>602</v>
      </c>
      <c r="J4491" t="s">
        <v>246</v>
      </c>
      <c r="K4491" t="s">
        <v>3079</v>
      </c>
      <c r="L4491" t="s">
        <v>247</v>
      </c>
      <c r="M4491">
        <v>0</v>
      </c>
      <c r="N4491">
        <v>0</v>
      </c>
      <c r="O4491">
        <v>0</v>
      </c>
      <c r="P4491">
        <v>0</v>
      </c>
      <c r="Q4491" t="s">
        <v>10415</v>
      </c>
      <c r="R4491" t="s">
        <v>7648</v>
      </c>
      <c r="S4491" t="s">
        <v>10416</v>
      </c>
      <c r="T4491" t="s">
        <v>10417</v>
      </c>
      <c r="U4491" t="s">
        <v>10418</v>
      </c>
      <c r="V4491" t="s">
        <v>10419</v>
      </c>
      <c r="W4491" t="s">
        <v>3085</v>
      </c>
      <c r="X4491" t="str">
        <f t="shared" si="70"/>
        <v>Funcionamiento</v>
      </c>
      <c r="Y4491" t="s">
        <v>3241</v>
      </c>
    </row>
    <row r="4492" spans="1:25">
      <c r="A4492" t="s">
        <v>6898</v>
      </c>
      <c r="B4492" t="s">
        <v>6078</v>
      </c>
      <c r="C4492" t="s">
        <v>10420</v>
      </c>
      <c r="D4492" t="s">
        <v>3076</v>
      </c>
      <c r="E4492" t="s">
        <v>3077</v>
      </c>
      <c r="F4492" t="s">
        <v>3234</v>
      </c>
      <c r="G4492" t="s">
        <v>3241</v>
      </c>
      <c r="H4492" t="s">
        <v>443</v>
      </c>
      <c r="I4492" t="s">
        <v>666</v>
      </c>
      <c r="J4492" t="s">
        <v>246</v>
      </c>
      <c r="K4492" t="s">
        <v>3079</v>
      </c>
      <c r="L4492" t="s">
        <v>247</v>
      </c>
      <c r="M4492">
        <v>0</v>
      </c>
      <c r="N4492">
        <v>403932221</v>
      </c>
      <c r="O4492">
        <v>403932221</v>
      </c>
      <c r="P4492">
        <v>0</v>
      </c>
      <c r="Q4492" t="s">
        <v>10421</v>
      </c>
      <c r="R4492" t="s">
        <v>10422</v>
      </c>
      <c r="S4492" t="s">
        <v>8445</v>
      </c>
      <c r="T4492" t="s">
        <v>10423</v>
      </c>
      <c r="U4492" t="s">
        <v>10424</v>
      </c>
      <c r="V4492" t="s">
        <v>10425</v>
      </c>
      <c r="W4492" t="s">
        <v>3085</v>
      </c>
      <c r="X4492" t="str">
        <f t="shared" si="70"/>
        <v>Inversión</v>
      </c>
      <c r="Y4492" t="s">
        <v>3241</v>
      </c>
    </row>
    <row r="4493" spans="1:25">
      <c r="A4493" t="s">
        <v>6898</v>
      </c>
      <c r="B4493" t="s">
        <v>6078</v>
      </c>
      <c r="C4493" t="s">
        <v>10420</v>
      </c>
      <c r="D4493" t="s">
        <v>3076</v>
      </c>
      <c r="E4493" t="s">
        <v>3077</v>
      </c>
      <c r="F4493" t="s">
        <v>3234</v>
      </c>
      <c r="G4493" t="s">
        <v>3241</v>
      </c>
      <c r="H4493" t="s">
        <v>443</v>
      </c>
      <c r="I4493" t="s">
        <v>666</v>
      </c>
      <c r="J4493" t="s">
        <v>253</v>
      </c>
      <c r="K4493" t="s">
        <v>3115</v>
      </c>
      <c r="L4493" t="s">
        <v>247</v>
      </c>
      <c r="M4493">
        <v>417524153</v>
      </c>
      <c r="N4493">
        <v>-417524153</v>
      </c>
      <c r="O4493">
        <v>0</v>
      </c>
      <c r="P4493">
        <v>0</v>
      </c>
      <c r="Q4493" t="s">
        <v>10421</v>
      </c>
      <c r="R4493" t="s">
        <v>10422</v>
      </c>
      <c r="S4493" t="s">
        <v>8445</v>
      </c>
      <c r="T4493" t="s">
        <v>10423</v>
      </c>
      <c r="U4493" t="s">
        <v>10424</v>
      </c>
      <c r="V4493" t="s">
        <v>10425</v>
      </c>
      <c r="W4493" t="s">
        <v>3085</v>
      </c>
      <c r="X4493" t="str">
        <f t="shared" si="70"/>
        <v>Inversión</v>
      </c>
      <c r="Y4493" t="s">
        <v>3241</v>
      </c>
    </row>
    <row r="4494" spans="1:25">
      <c r="A4494" t="s">
        <v>4625</v>
      </c>
      <c r="B4494" t="s">
        <v>6078</v>
      </c>
      <c r="C4494" t="s">
        <v>10426</v>
      </c>
      <c r="D4494" t="s">
        <v>3076</v>
      </c>
      <c r="E4494" t="s">
        <v>3077</v>
      </c>
      <c r="F4494" t="s">
        <v>8912</v>
      </c>
      <c r="G4494" t="s">
        <v>8913</v>
      </c>
      <c r="H4494" t="s">
        <v>542</v>
      </c>
      <c r="I4494" t="s">
        <v>647</v>
      </c>
      <c r="J4494" t="s">
        <v>246</v>
      </c>
      <c r="K4494" t="s">
        <v>3079</v>
      </c>
      <c r="L4494" t="s">
        <v>247</v>
      </c>
      <c r="M4494">
        <v>21236040</v>
      </c>
      <c r="N4494">
        <v>4449456</v>
      </c>
      <c r="O4494">
        <v>25685496</v>
      </c>
      <c r="P4494">
        <v>0</v>
      </c>
      <c r="Q4494" t="s">
        <v>10427</v>
      </c>
      <c r="R4494" t="s">
        <v>10100</v>
      </c>
      <c r="S4494" t="s">
        <v>10428</v>
      </c>
      <c r="T4494" t="s">
        <v>10429</v>
      </c>
      <c r="U4494" t="s">
        <v>10430</v>
      </c>
      <c r="V4494" t="s">
        <v>10431</v>
      </c>
      <c r="W4494" t="s">
        <v>3085</v>
      </c>
      <c r="X4494" t="str">
        <f t="shared" si="70"/>
        <v>Inversión</v>
      </c>
      <c r="Y4494" t="s">
        <v>8913</v>
      </c>
    </row>
    <row r="4495" spans="1:25">
      <c r="A4495" t="s">
        <v>4629</v>
      </c>
      <c r="B4495" t="s">
        <v>6078</v>
      </c>
      <c r="C4495" t="s">
        <v>10432</v>
      </c>
      <c r="D4495" t="s">
        <v>3076</v>
      </c>
      <c r="E4495" t="s">
        <v>3077</v>
      </c>
      <c r="F4495" t="s">
        <v>8912</v>
      </c>
      <c r="G4495" t="s">
        <v>8913</v>
      </c>
      <c r="H4495" t="s">
        <v>542</v>
      </c>
      <c r="I4495" t="s">
        <v>647</v>
      </c>
      <c r="J4495" t="s">
        <v>246</v>
      </c>
      <c r="K4495" t="s">
        <v>3079</v>
      </c>
      <c r="L4495" t="s">
        <v>247</v>
      </c>
      <c r="M4495">
        <v>43483320</v>
      </c>
      <c r="N4495">
        <v>-4831480</v>
      </c>
      <c r="O4495">
        <v>38651840</v>
      </c>
      <c r="P4495">
        <v>0</v>
      </c>
      <c r="Q4495" t="s">
        <v>10433</v>
      </c>
      <c r="R4495" t="s">
        <v>10120</v>
      </c>
      <c r="S4495" t="s">
        <v>10434</v>
      </c>
      <c r="T4495" t="s">
        <v>10435</v>
      </c>
      <c r="U4495" t="s">
        <v>10436</v>
      </c>
      <c r="V4495" t="s">
        <v>10437</v>
      </c>
      <c r="W4495" t="s">
        <v>3085</v>
      </c>
      <c r="X4495" t="str">
        <f t="shared" si="70"/>
        <v>Inversión</v>
      </c>
      <c r="Y4495" t="s">
        <v>8913</v>
      </c>
    </row>
    <row r="4496" spans="1:25">
      <c r="A4496" t="s">
        <v>10438</v>
      </c>
      <c r="B4496" t="s">
        <v>6649</v>
      </c>
      <c r="C4496" t="s">
        <v>10439</v>
      </c>
      <c r="D4496" t="s">
        <v>3076</v>
      </c>
      <c r="E4496" t="s">
        <v>3077</v>
      </c>
      <c r="F4496" t="s">
        <v>3234</v>
      </c>
      <c r="G4496" t="s">
        <v>3241</v>
      </c>
      <c r="H4496" t="s">
        <v>553</v>
      </c>
      <c r="I4496" t="s">
        <v>674</v>
      </c>
      <c r="J4496" t="s">
        <v>246</v>
      </c>
      <c r="K4496" t="s">
        <v>3079</v>
      </c>
      <c r="L4496" t="s">
        <v>247</v>
      </c>
      <c r="M4496">
        <v>0</v>
      </c>
      <c r="N4496">
        <v>250000000</v>
      </c>
      <c r="O4496">
        <v>250000000</v>
      </c>
      <c r="P4496">
        <v>0</v>
      </c>
      <c r="Q4496" t="s">
        <v>10440</v>
      </c>
      <c r="R4496" t="s">
        <v>10441</v>
      </c>
      <c r="S4496" t="s">
        <v>10442</v>
      </c>
      <c r="T4496" t="s">
        <v>10443</v>
      </c>
      <c r="U4496" t="s">
        <v>10444</v>
      </c>
      <c r="V4496" t="s">
        <v>10445</v>
      </c>
      <c r="W4496" t="s">
        <v>3085</v>
      </c>
      <c r="X4496" t="str">
        <f t="shared" si="70"/>
        <v>Inversión</v>
      </c>
      <c r="Y4496" t="s">
        <v>3241</v>
      </c>
    </row>
    <row r="4497" spans="1:25">
      <c r="A4497" t="s">
        <v>10438</v>
      </c>
      <c r="B4497" t="s">
        <v>6649</v>
      </c>
      <c r="C4497" t="s">
        <v>10439</v>
      </c>
      <c r="D4497" t="s">
        <v>3076</v>
      </c>
      <c r="E4497" t="s">
        <v>3077</v>
      </c>
      <c r="F4497" t="s">
        <v>3234</v>
      </c>
      <c r="G4497" t="s">
        <v>3241</v>
      </c>
      <c r="H4497" t="s">
        <v>443</v>
      </c>
      <c r="I4497" t="s">
        <v>666</v>
      </c>
      <c r="J4497" t="s">
        <v>246</v>
      </c>
      <c r="K4497" t="s">
        <v>3079</v>
      </c>
      <c r="L4497" t="s">
        <v>247</v>
      </c>
      <c r="M4497">
        <v>0</v>
      </c>
      <c r="N4497">
        <v>178757000</v>
      </c>
      <c r="O4497">
        <v>178757000</v>
      </c>
      <c r="P4497">
        <v>0</v>
      </c>
      <c r="Q4497" t="s">
        <v>10440</v>
      </c>
      <c r="R4497" t="s">
        <v>10441</v>
      </c>
      <c r="S4497" t="s">
        <v>10442</v>
      </c>
      <c r="T4497" t="s">
        <v>10443</v>
      </c>
      <c r="U4497" t="s">
        <v>10444</v>
      </c>
      <c r="V4497" t="s">
        <v>10445</v>
      </c>
      <c r="W4497" t="s">
        <v>3085</v>
      </c>
      <c r="X4497" t="str">
        <f t="shared" si="70"/>
        <v>Inversión</v>
      </c>
      <c r="Y4497" t="s">
        <v>3241</v>
      </c>
    </row>
    <row r="4498" spans="1:25">
      <c r="A4498" t="s">
        <v>10438</v>
      </c>
      <c r="B4498" t="s">
        <v>6649</v>
      </c>
      <c r="C4498" t="s">
        <v>10439</v>
      </c>
      <c r="D4498" t="s">
        <v>3076</v>
      </c>
      <c r="E4498" t="s">
        <v>3077</v>
      </c>
      <c r="F4498" t="s">
        <v>3234</v>
      </c>
      <c r="G4498" t="s">
        <v>3241</v>
      </c>
      <c r="H4498" t="s">
        <v>443</v>
      </c>
      <c r="I4498" t="s">
        <v>666</v>
      </c>
      <c r="J4498" t="s">
        <v>253</v>
      </c>
      <c r="K4498" t="s">
        <v>3115</v>
      </c>
      <c r="L4498" t="s">
        <v>247</v>
      </c>
      <c r="M4498">
        <v>429217307</v>
      </c>
      <c r="N4498">
        <v>-429217307</v>
      </c>
      <c r="O4498">
        <v>0</v>
      </c>
      <c r="P4498">
        <v>0</v>
      </c>
      <c r="Q4498" t="s">
        <v>10440</v>
      </c>
      <c r="R4498" t="s">
        <v>10441</v>
      </c>
      <c r="S4498" t="s">
        <v>10442</v>
      </c>
      <c r="T4498" t="s">
        <v>10443</v>
      </c>
      <c r="U4498" t="s">
        <v>10444</v>
      </c>
      <c r="V4498" t="s">
        <v>10445</v>
      </c>
      <c r="W4498" t="s">
        <v>3085</v>
      </c>
      <c r="X4498" t="str">
        <f t="shared" si="70"/>
        <v>Inversión</v>
      </c>
      <c r="Y4498" t="s">
        <v>3241</v>
      </c>
    </row>
    <row r="4499" spans="1:25">
      <c r="A4499" t="s">
        <v>9783</v>
      </c>
      <c r="B4499" t="s">
        <v>3242</v>
      </c>
      <c r="C4499" t="s">
        <v>10446</v>
      </c>
      <c r="D4499" t="s">
        <v>3076</v>
      </c>
      <c r="E4499" t="s">
        <v>3077</v>
      </c>
      <c r="F4499" t="s">
        <v>8912</v>
      </c>
      <c r="G4499" t="s">
        <v>8913</v>
      </c>
      <c r="H4499" t="s">
        <v>542</v>
      </c>
      <c r="I4499" t="s">
        <v>647</v>
      </c>
      <c r="J4499" t="s">
        <v>253</v>
      </c>
      <c r="K4499" t="s">
        <v>3115</v>
      </c>
      <c r="L4499" t="s">
        <v>247</v>
      </c>
      <c r="M4499">
        <v>24269760</v>
      </c>
      <c r="N4499">
        <v>-606744</v>
      </c>
      <c r="O4499">
        <v>23663016</v>
      </c>
      <c r="P4499">
        <v>0</v>
      </c>
      <c r="Q4499" t="s">
        <v>10447</v>
      </c>
      <c r="R4499" t="s">
        <v>9770</v>
      </c>
      <c r="S4499" t="s">
        <v>10448</v>
      </c>
      <c r="T4499" t="s">
        <v>10449</v>
      </c>
      <c r="U4499" t="s">
        <v>10450</v>
      </c>
      <c r="V4499" t="s">
        <v>10451</v>
      </c>
      <c r="W4499" t="s">
        <v>3085</v>
      </c>
      <c r="X4499" t="str">
        <f t="shared" si="70"/>
        <v>Inversión</v>
      </c>
      <c r="Y4499" t="s">
        <v>8913</v>
      </c>
    </row>
    <row r="4500" spans="1:25">
      <c r="A4500" t="s">
        <v>7964</v>
      </c>
      <c r="B4500" t="s">
        <v>3242</v>
      </c>
      <c r="C4500" t="s">
        <v>10452</v>
      </c>
      <c r="D4500" t="s">
        <v>3076</v>
      </c>
      <c r="E4500" t="s">
        <v>3077</v>
      </c>
      <c r="F4500" t="s">
        <v>8912</v>
      </c>
      <c r="G4500" t="s">
        <v>8913</v>
      </c>
      <c r="H4500" t="s">
        <v>542</v>
      </c>
      <c r="I4500" t="s">
        <v>647</v>
      </c>
      <c r="J4500" t="s">
        <v>253</v>
      </c>
      <c r="K4500" t="s">
        <v>3115</v>
      </c>
      <c r="L4500" t="s">
        <v>247</v>
      </c>
      <c r="M4500">
        <v>33114736</v>
      </c>
      <c r="N4500">
        <v>-689890</v>
      </c>
      <c r="O4500">
        <v>32424846</v>
      </c>
      <c r="P4500">
        <v>0</v>
      </c>
      <c r="Q4500" t="s">
        <v>10453</v>
      </c>
      <c r="R4500" t="s">
        <v>9376</v>
      </c>
      <c r="S4500" t="s">
        <v>3730</v>
      </c>
      <c r="T4500" t="s">
        <v>10454</v>
      </c>
      <c r="U4500" t="s">
        <v>10455</v>
      </c>
      <c r="V4500" t="s">
        <v>10456</v>
      </c>
      <c r="W4500" t="s">
        <v>3085</v>
      </c>
      <c r="X4500" t="str">
        <f t="shared" si="70"/>
        <v>Inversión</v>
      </c>
      <c r="Y4500" t="s">
        <v>8913</v>
      </c>
    </row>
    <row r="4501" spans="1:25">
      <c r="A4501" t="s">
        <v>9794</v>
      </c>
      <c r="B4501" t="s">
        <v>3242</v>
      </c>
      <c r="C4501" t="s">
        <v>10457</v>
      </c>
      <c r="D4501" t="s">
        <v>3076</v>
      </c>
      <c r="E4501" t="s">
        <v>3077</v>
      </c>
      <c r="F4501" t="s">
        <v>8912</v>
      </c>
      <c r="G4501" t="s">
        <v>8913</v>
      </c>
      <c r="H4501" t="s">
        <v>542</v>
      </c>
      <c r="I4501" t="s">
        <v>647</v>
      </c>
      <c r="J4501" t="s">
        <v>253</v>
      </c>
      <c r="K4501" t="s">
        <v>3115</v>
      </c>
      <c r="L4501" t="s">
        <v>247</v>
      </c>
      <c r="M4501">
        <v>62248152</v>
      </c>
      <c r="N4501">
        <v>0</v>
      </c>
      <c r="O4501">
        <v>62248152</v>
      </c>
      <c r="P4501">
        <v>0</v>
      </c>
      <c r="Q4501" t="s">
        <v>10458</v>
      </c>
      <c r="R4501" t="s">
        <v>10459</v>
      </c>
      <c r="S4501" t="s">
        <v>10460</v>
      </c>
      <c r="T4501" t="s">
        <v>10461</v>
      </c>
      <c r="U4501" t="s">
        <v>10462</v>
      </c>
      <c r="V4501" t="s">
        <v>10463</v>
      </c>
      <c r="W4501" t="s">
        <v>3085</v>
      </c>
      <c r="X4501" t="str">
        <f t="shared" si="70"/>
        <v>Inversión</v>
      </c>
      <c r="Y4501" t="s">
        <v>8913</v>
      </c>
    </row>
    <row r="4502" spans="1:25">
      <c r="A4502" t="s">
        <v>7960</v>
      </c>
      <c r="B4502" t="s">
        <v>3242</v>
      </c>
      <c r="C4502" t="s">
        <v>10464</v>
      </c>
      <c r="D4502" t="s">
        <v>3076</v>
      </c>
      <c r="E4502" t="s">
        <v>3077</v>
      </c>
      <c r="F4502" t="s">
        <v>8912</v>
      </c>
      <c r="G4502" t="s">
        <v>8913</v>
      </c>
      <c r="H4502" t="s">
        <v>542</v>
      </c>
      <c r="I4502" t="s">
        <v>647</v>
      </c>
      <c r="J4502" t="s">
        <v>253</v>
      </c>
      <c r="K4502" t="s">
        <v>3115</v>
      </c>
      <c r="L4502" t="s">
        <v>247</v>
      </c>
      <c r="M4502">
        <v>15397936</v>
      </c>
      <c r="N4502">
        <v>-641581</v>
      </c>
      <c r="O4502">
        <v>14756355</v>
      </c>
      <c r="P4502">
        <v>0</v>
      </c>
      <c r="Q4502" t="s">
        <v>10465</v>
      </c>
      <c r="R4502" t="s">
        <v>9824</v>
      </c>
      <c r="S4502" t="s">
        <v>10466</v>
      </c>
      <c r="T4502" t="s">
        <v>10467</v>
      </c>
      <c r="U4502" t="s">
        <v>10468</v>
      </c>
      <c r="V4502" t="s">
        <v>10469</v>
      </c>
      <c r="W4502" t="s">
        <v>3085</v>
      </c>
      <c r="X4502" t="str">
        <f t="shared" si="70"/>
        <v>Inversión</v>
      </c>
      <c r="Y4502" t="s">
        <v>8913</v>
      </c>
    </row>
    <row r="4503" spans="1:25">
      <c r="A4503" t="s">
        <v>9806</v>
      </c>
      <c r="B4503" t="s">
        <v>3242</v>
      </c>
      <c r="C4503" t="s">
        <v>10470</v>
      </c>
      <c r="D4503" t="s">
        <v>3076</v>
      </c>
      <c r="E4503" t="s">
        <v>3077</v>
      </c>
      <c r="F4503" t="s">
        <v>8912</v>
      </c>
      <c r="G4503" t="s">
        <v>8913</v>
      </c>
      <c r="H4503" t="s">
        <v>542</v>
      </c>
      <c r="I4503" t="s">
        <v>647</v>
      </c>
      <c r="J4503" t="s">
        <v>253</v>
      </c>
      <c r="K4503" t="s">
        <v>3115</v>
      </c>
      <c r="L4503" t="s">
        <v>247</v>
      </c>
      <c r="M4503">
        <v>33114136</v>
      </c>
      <c r="N4503">
        <v>-2620984</v>
      </c>
      <c r="O4503">
        <v>30493152</v>
      </c>
      <c r="P4503">
        <v>0</v>
      </c>
      <c r="Q4503" t="s">
        <v>10471</v>
      </c>
      <c r="R4503" t="s">
        <v>10158</v>
      </c>
      <c r="S4503" t="s">
        <v>10472</v>
      </c>
      <c r="T4503" t="s">
        <v>10473</v>
      </c>
      <c r="U4503" t="s">
        <v>10474</v>
      </c>
      <c r="V4503" t="s">
        <v>10475</v>
      </c>
      <c r="W4503" t="s">
        <v>3085</v>
      </c>
      <c r="X4503" t="str">
        <f t="shared" si="70"/>
        <v>Inversión</v>
      </c>
      <c r="Y4503" t="s">
        <v>8913</v>
      </c>
    </row>
    <row r="4504" spans="1:25">
      <c r="A4504" t="s">
        <v>4633</v>
      </c>
      <c r="B4504" t="s">
        <v>3248</v>
      </c>
      <c r="C4504" t="s">
        <v>10476</v>
      </c>
      <c r="D4504" t="s">
        <v>3076</v>
      </c>
      <c r="E4504" t="s">
        <v>3331</v>
      </c>
      <c r="F4504" t="s">
        <v>3149</v>
      </c>
      <c r="G4504" t="s">
        <v>3157</v>
      </c>
      <c r="H4504" t="s">
        <v>437</v>
      </c>
      <c r="I4504" t="s">
        <v>649</v>
      </c>
      <c r="J4504" t="s">
        <v>253</v>
      </c>
      <c r="K4504" t="s">
        <v>3115</v>
      </c>
      <c r="L4504" t="s">
        <v>247</v>
      </c>
      <c r="M4504">
        <v>116798220</v>
      </c>
      <c r="N4504">
        <v>-116798220</v>
      </c>
      <c r="O4504">
        <v>0</v>
      </c>
      <c r="P4504">
        <v>0</v>
      </c>
      <c r="Q4504" t="s">
        <v>10477</v>
      </c>
      <c r="R4504" t="s">
        <v>10478</v>
      </c>
      <c r="S4504" t="s">
        <v>3085</v>
      </c>
      <c r="T4504" t="s">
        <v>3085</v>
      </c>
      <c r="U4504" t="s">
        <v>3085</v>
      </c>
      <c r="V4504" t="s">
        <v>3085</v>
      </c>
      <c r="W4504" t="s">
        <v>3085</v>
      </c>
      <c r="X4504" t="str">
        <f t="shared" si="70"/>
        <v>Inversión</v>
      </c>
      <c r="Y4504" t="s">
        <v>3157</v>
      </c>
    </row>
    <row r="4505" spans="1:25">
      <c r="A4505" t="s">
        <v>6969</v>
      </c>
      <c r="B4505" t="s">
        <v>3248</v>
      </c>
      <c r="C4505" t="s">
        <v>10479</v>
      </c>
      <c r="D4505" t="s">
        <v>3076</v>
      </c>
      <c r="E4505" t="s">
        <v>3331</v>
      </c>
      <c r="F4505" t="s">
        <v>3149</v>
      </c>
      <c r="G4505" t="s">
        <v>3157</v>
      </c>
      <c r="H4505" t="s">
        <v>437</v>
      </c>
      <c r="I4505" t="s">
        <v>649</v>
      </c>
      <c r="J4505" t="s">
        <v>253</v>
      </c>
      <c r="K4505" t="s">
        <v>3115</v>
      </c>
      <c r="L4505" t="s">
        <v>247</v>
      </c>
      <c r="M4505">
        <v>58399110</v>
      </c>
      <c r="N4505">
        <v>-58399110</v>
      </c>
      <c r="O4505">
        <v>0</v>
      </c>
      <c r="P4505">
        <v>0</v>
      </c>
      <c r="Q4505" t="s">
        <v>10480</v>
      </c>
      <c r="R4505" t="s">
        <v>10164</v>
      </c>
      <c r="S4505" t="s">
        <v>3085</v>
      </c>
      <c r="T4505" t="s">
        <v>3085</v>
      </c>
      <c r="U4505" t="s">
        <v>3085</v>
      </c>
      <c r="V4505" t="s">
        <v>3085</v>
      </c>
      <c r="W4505" t="s">
        <v>3085</v>
      </c>
      <c r="X4505" t="str">
        <f t="shared" si="70"/>
        <v>Inversión</v>
      </c>
      <c r="Y4505" t="s">
        <v>3157</v>
      </c>
    </row>
    <row r="4506" spans="1:25">
      <c r="A4506" t="s">
        <v>9876</v>
      </c>
      <c r="B4506" t="s">
        <v>3630</v>
      </c>
      <c r="C4506" t="s">
        <v>10481</v>
      </c>
      <c r="D4506" t="s">
        <v>3076</v>
      </c>
      <c r="E4506" t="s">
        <v>3077</v>
      </c>
      <c r="F4506" t="s">
        <v>4481</v>
      </c>
      <c r="G4506" t="s">
        <v>4484</v>
      </c>
      <c r="H4506" t="s">
        <v>421</v>
      </c>
      <c r="I4506" t="s">
        <v>639</v>
      </c>
      <c r="J4506" t="s">
        <v>246</v>
      </c>
      <c r="K4506" t="s">
        <v>3079</v>
      </c>
      <c r="L4506" t="s">
        <v>247</v>
      </c>
      <c r="M4506">
        <v>71376690</v>
      </c>
      <c r="N4506">
        <v>-13711144</v>
      </c>
      <c r="O4506">
        <v>57665546</v>
      </c>
      <c r="P4506">
        <v>0</v>
      </c>
      <c r="Q4506" t="s">
        <v>10122</v>
      </c>
      <c r="R4506" t="s">
        <v>7065</v>
      </c>
      <c r="S4506" t="s">
        <v>10482</v>
      </c>
      <c r="T4506" t="s">
        <v>10483</v>
      </c>
      <c r="U4506" t="s">
        <v>10484</v>
      </c>
      <c r="V4506" t="s">
        <v>10485</v>
      </c>
      <c r="W4506" t="s">
        <v>3085</v>
      </c>
      <c r="X4506" t="str">
        <f t="shared" si="70"/>
        <v>Inversión</v>
      </c>
      <c r="Y4506" t="s">
        <v>4484</v>
      </c>
    </row>
    <row r="4507" spans="1:25">
      <c r="A4507" t="s">
        <v>6922</v>
      </c>
      <c r="B4507" t="s">
        <v>3630</v>
      </c>
      <c r="C4507" t="s">
        <v>10486</v>
      </c>
      <c r="D4507" t="s">
        <v>3076</v>
      </c>
      <c r="E4507" t="s">
        <v>3077</v>
      </c>
      <c r="F4507" t="s">
        <v>4481</v>
      </c>
      <c r="G4507" t="s">
        <v>4484</v>
      </c>
      <c r="H4507" t="s">
        <v>434</v>
      </c>
      <c r="I4507" t="s">
        <v>645</v>
      </c>
      <c r="J4507" t="s">
        <v>246</v>
      </c>
      <c r="K4507" t="s">
        <v>3079</v>
      </c>
      <c r="L4507" t="s">
        <v>247</v>
      </c>
      <c r="M4507">
        <v>46686114</v>
      </c>
      <c r="N4507">
        <v>-5187346</v>
      </c>
      <c r="O4507">
        <v>41498768</v>
      </c>
      <c r="P4507">
        <v>0</v>
      </c>
      <c r="Q4507" t="s">
        <v>10487</v>
      </c>
      <c r="R4507" t="s">
        <v>10488</v>
      </c>
      <c r="S4507" t="s">
        <v>10489</v>
      </c>
      <c r="T4507" t="s">
        <v>10490</v>
      </c>
      <c r="U4507" t="s">
        <v>10491</v>
      </c>
      <c r="V4507" t="s">
        <v>10492</v>
      </c>
      <c r="W4507" t="s">
        <v>3085</v>
      </c>
      <c r="X4507" t="str">
        <f t="shared" si="70"/>
        <v>Inversión</v>
      </c>
      <c r="Y4507" t="s">
        <v>4484</v>
      </c>
    </row>
    <row r="4508" spans="1:25">
      <c r="A4508" t="s">
        <v>6934</v>
      </c>
      <c r="B4508" t="s">
        <v>5125</v>
      </c>
      <c r="C4508" t="s">
        <v>10493</v>
      </c>
      <c r="D4508" t="s">
        <v>3076</v>
      </c>
      <c r="E4508" t="s">
        <v>3077</v>
      </c>
      <c r="F4508" t="s">
        <v>4481</v>
      </c>
      <c r="G4508" t="s">
        <v>4484</v>
      </c>
      <c r="H4508" t="s">
        <v>440</v>
      </c>
      <c r="I4508" t="s">
        <v>644</v>
      </c>
      <c r="J4508" t="s">
        <v>246</v>
      </c>
      <c r="K4508" t="s">
        <v>3079</v>
      </c>
      <c r="L4508" t="s">
        <v>247</v>
      </c>
      <c r="M4508">
        <v>38633859</v>
      </c>
      <c r="N4508">
        <v>-13797807</v>
      </c>
      <c r="O4508">
        <v>24836052</v>
      </c>
      <c r="P4508">
        <v>0</v>
      </c>
      <c r="Q4508" t="s">
        <v>10494</v>
      </c>
      <c r="R4508" t="s">
        <v>9520</v>
      </c>
      <c r="S4508" t="s">
        <v>10495</v>
      </c>
      <c r="T4508" t="s">
        <v>10496</v>
      </c>
      <c r="U4508" t="s">
        <v>10497</v>
      </c>
      <c r="V4508" t="s">
        <v>10498</v>
      </c>
      <c r="W4508" t="s">
        <v>3085</v>
      </c>
      <c r="X4508" t="str">
        <f t="shared" si="70"/>
        <v>Inversión</v>
      </c>
      <c r="Y4508" t="s">
        <v>4484</v>
      </c>
    </row>
    <row r="4509" spans="1:25">
      <c r="A4509" t="s">
        <v>8454</v>
      </c>
      <c r="B4509" t="s">
        <v>5125</v>
      </c>
      <c r="C4509" t="s">
        <v>10499</v>
      </c>
      <c r="D4509" t="s">
        <v>3076</v>
      </c>
      <c r="E4509" t="s">
        <v>3077</v>
      </c>
      <c r="F4509" t="s">
        <v>4481</v>
      </c>
      <c r="G4509" t="s">
        <v>4484</v>
      </c>
      <c r="H4509" t="s">
        <v>440</v>
      </c>
      <c r="I4509" t="s">
        <v>644</v>
      </c>
      <c r="J4509" t="s">
        <v>246</v>
      </c>
      <c r="K4509" t="s">
        <v>3079</v>
      </c>
      <c r="L4509" t="s">
        <v>247</v>
      </c>
      <c r="M4509">
        <v>26656905</v>
      </c>
      <c r="N4509">
        <v>-5521787</v>
      </c>
      <c r="O4509">
        <v>21135118</v>
      </c>
      <c r="P4509">
        <v>0</v>
      </c>
      <c r="Q4509" t="s">
        <v>10500</v>
      </c>
      <c r="R4509" t="s">
        <v>3327</v>
      </c>
      <c r="S4509" t="s">
        <v>10501</v>
      </c>
      <c r="T4509" t="s">
        <v>10502</v>
      </c>
      <c r="U4509" t="s">
        <v>10503</v>
      </c>
      <c r="V4509" t="s">
        <v>10504</v>
      </c>
      <c r="W4509" t="s">
        <v>3085</v>
      </c>
      <c r="X4509" t="str">
        <f t="shared" si="70"/>
        <v>Inversión</v>
      </c>
      <c r="Y4509" t="s">
        <v>4484</v>
      </c>
    </row>
    <row r="4510" spans="1:25">
      <c r="A4510" t="s">
        <v>9864</v>
      </c>
      <c r="B4510" t="s">
        <v>5125</v>
      </c>
      <c r="C4510" t="s">
        <v>10505</v>
      </c>
      <c r="D4510" t="s">
        <v>3076</v>
      </c>
      <c r="E4510" t="s">
        <v>3077</v>
      </c>
      <c r="F4510" t="s">
        <v>4481</v>
      </c>
      <c r="G4510" t="s">
        <v>4484</v>
      </c>
      <c r="H4510" t="s">
        <v>440</v>
      </c>
      <c r="I4510" t="s">
        <v>644</v>
      </c>
      <c r="J4510" t="s">
        <v>246</v>
      </c>
      <c r="K4510" t="s">
        <v>3079</v>
      </c>
      <c r="L4510" t="s">
        <v>247</v>
      </c>
      <c r="M4510">
        <v>48415229</v>
      </c>
      <c r="N4510">
        <v>-18155710</v>
      </c>
      <c r="O4510">
        <v>30259519</v>
      </c>
      <c r="P4510">
        <v>0</v>
      </c>
      <c r="Q4510" t="s">
        <v>10506</v>
      </c>
      <c r="R4510" t="s">
        <v>10507</v>
      </c>
      <c r="S4510" t="s">
        <v>10508</v>
      </c>
      <c r="T4510" t="s">
        <v>10509</v>
      </c>
      <c r="U4510" t="s">
        <v>10510</v>
      </c>
      <c r="V4510" t="s">
        <v>10511</v>
      </c>
      <c r="W4510" t="s">
        <v>5696</v>
      </c>
      <c r="X4510" t="str">
        <f t="shared" si="70"/>
        <v>Inversión</v>
      </c>
      <c r="Y4510" t="s">
        <v>4484</v>
      </c>
    </row>
    <row r="4511" spans="1:25">
      <c r="A4511" t="s">
        <v>9996</v>
      </c>
      <c r="B4511" t="s">
        <v>5125</v>
      </c>
      <c r="C4511" t="s">
        <v>10512</v>
      </c>
      <c r="D4511" t="s">
        <v>3076</v>
      </c>
      <c r="E4511" t="s">
        <v>3077</v>
      </c>
      <c r="F4511" t="s">
        <v>4481</v>
      </c>
      <c r="G4511" t="s">
        <v>4484</v>
      </c>
      <c r="H4511" t="s">
        <v>440</v>
      </c>
      <c r="I4511" t="s">
        <v>644</v>
      </c>
      <c r="J4511" t="s">
        <v>246</v>
      </c>
      <c r="K4511" t="s">
        <v>3079</v>
      </c>
      <c r="L4511" t="s">
        <v>247</v>
      </c>
      <c r="M4511">
        <v>24207615</v>
      </c>
      <c r="N4511">
        <v>-8645577</v>
      </c>
      <c r="O4511">
        <v>15562038</v>
      </c>
      <c r="P4511">
        <v>0</v>
      </c>
      <c r="Q4511" t="s">
        <v>10513</v>
      </c>
      <c r="R4511" t="s">
        <v>5956</v>
      </c>
      <c r="S4511" t="s">
        <v>10514</v>
      </c>
      <c r="T4511" t="s">
        <v>10515</v>
      </c>
      <c r="U4511" t="s">
        <v>10516</v>
      </c>
      <c r="V4511" t="s">
        <v>10517</v>
      </c>
      <c r="W4511" t="s">
        <v>3085</v>
      </c>
      <c r="X4511" t="str">
        <f t="shared" si="70"/>
        <v>Inversión</v>
      </c>
      <c r="Y4511" t="s">
        <v>4484</v>
      </c>
    </row>
    <row r="4512" spans="1:25">
      <c r="A4512" t="s">
        <v>9883</v>
      </c>
      <c r="B4512" t="s">
        <v>5125</v>
      </c>
      <c r="C4512" t="s">
        <v>10518</v>
      </c>
      <c r="D4512" t="s">
        <v>3076</v>
      </c>
      <c r="E4512" t="s">
        <v>3077</v>
      </c>
      <c r="F4512" t="s">
        <v>4481</v>
      </c>
      <c r="G4512" t="s">
        <v>4484</v>
      </c>
      <c r="H4512" t="s">
        <v>440</v>
      </c>
      <c r="I4512" t="s">
        <v>644</v>
      </c>
      <c r="J4512" t="s">
        <v>246</v>
      </c>
      <c r="K4512" t="s">
        <v>3079</v>
      </c>
      <c r="L4512" t="s">
        <v>247</v>
      </c>
      <c r="M4512">
        <v>24207615</v>
      </c>
      <c r="N4512">
        <v>-8645577</v>
      </c>
      <c r="O4512">
        <v>15562038</v>
      </c>
      <c r="P4512">
        <v>0</v>
      </c>
      <c r="Q4512" t="s">
        <v>10519</v>
      </c>
      <c r="R4512" t="s">
        <v>10520</v>
      </c>
      <c r="S4512" t="s">
        <v>9207</v>
      </c>
      <c r="T4512" t="s">
        <v>10521</v>
      </c>
      <c r="U4512" t="s">
        <v>10522</v>
      </c>
      <c r="V4512" t="s">
        <v>10523</v>
      </c>
      <c r="W4512" t="s">
        <v>3085</v>
      </c>
      <c r="X4512" t="str">
        <f t="shared" si="70"/>
        <v>Inversión</v>
      </c>
      <c r="Y4512" t="s">
        <v>4484</v>
      </c>
    </row>
    <row r="4513" spans="1:25">
      <c r="A4513" t="s">
        <v>10524</v>
      </c>
      <c r="B4513" t="s">
        <v>5125</v>
      </c>
      <c r="C4513" t="s">
        <v>10525</v>
      </c>
      <c r="D4513" t="s">
        <v>3076</v>
      </c>
      <c r="E4513" t="s">
        <v>3077</v>
      </c>
      <c r="F4513" t="s">
        <v>4481</v>
      </c>
      <c r="G4513" t="s">
        <v>4484</v>
      </c>
      <c r="H4513" t="s">
        <v>440</v>
      </c>
      <c r="I4513" t="s">
        <v>644</v>
      </c>
      <c r="J4513" t="s">
        <v>246</v>
      </c>
      <c r="K4513" t="s">
        <v>3079</v>
      </c>
      <c r="L4513" t="s">
        <v>247</v>
      </c>
      <c r="M4513">
        <v>38633859</v>
      </c>
      <c r="N4513">
        <v>-13797807</v>
      </c>
      <c r="O4513">
        <v>24836052</v>
      </c>
      <c r="P4513">
        <v>0</v>
      </c>
      <c r="Q4513" t="s">
        <v>10526</v>
      </c>
      <c r="R4513" t="s">
        <v>10527</v>
      </c>
      <c r="S4513" t="s">
        <v>9526</v>
      </c>
      <c r="T4513" t="s">
        <v>10528</v>
      </c>
      <c r="U4513" t="s">
        <v>10529</v>
      </c>
      <c r="V4513" t="s">
        <v>10530</v>
      </c>
      <c r="W4513" t="s">
        <v>3085</v>
      </c>
      <c r="X4513" t="str">
        <f t="shared" si="70"/>
        <v>Inversión</v>
      </c>
      <c r="Y4513" t="s">
        <v>4484</v>
      </c>
    </row>
    <row r="4514" spans="1:25">
      <c r="A4514" t="s">
        <v>10531</v>
      </c>
      <c r="B4514" t="s">
        <v>5125</v>
      </c>
      <c r="C4514" t="s">
        <v>10532</v>
      </c>
      <c r="D4514" t="s">
        <v>3076</v>
      </c>
      <c r="E4514" t="s">
        <v>3077</v>
      </c>
      <c r="F4514" t="s">
        <v>4481</v>
      </c>
      <c r="G4514" t="s">
        <v>4484</v>
      </c>
      <c r="H4514" t="s">
        <v>440</v>
      </c>
      <c r="I4514" t="s">
        <v>644</v>
      </c>
      <c r="J4514" t="s">
        <v>246</v>
      </c>
      <c r="K4514" t="s">
        <v>3079</v>
      </c>
      <c r="L4514" t="s">
        <v>247</v>
      </c>
      <c r="M4514">
        <v>56629440</v>
      </c>
      <c r="N4514">
        <v>-24775380</v>
      </c>
      <c r="O4514">
        <v>31854060</v>
      </c>
      <c r="P4514">
        <v>0</v>
      </c>
      <c r="Q4514" t="s">
        <v>10533</v>
      </c>
      <c r="R4514" t="s">
        <v>5703</v>
      </c>
      <c r="S4514" t="s">
        <v>10534</v>
      </c>
      <c r="T4514" t="s">
        <v>10535</v>
      </c>
      <c r="U4514" t="s">
        <v>10536</v>
      </c>
      <c r="V4514" t="s">
        <v>10537</v>
      </c>
      <c r="W4514" t="s">
        <v>3085</v>
      </c>
      <c r="X4514" t="str">
        <f t="shared" si="70"/>
        <v>Inversión</v>
      </c>
      <c r="Y4514" t="s">
        <v>4484</v>
      </c>
    </row>
    <row r="4515" spans="1:25">
      <c r="A4515" t="s">
        <v>10006</v>
      </c>
      <c r="B4515" t="s">
        <v>5125</v>
      </c>
      <c r="C4515" t="s">
        <v>10538</v>
      </c>
      <c r="D4515" t="s">
        <v>3076</v>
      </c>
      <c r="E4515" t="s">
        <v>3077</v>
      </c>
      <c r="F4515" t="s">
        <v>4481</v>
      </c>
      <c r="G4515" t="s">
        <v>4484</v>
      </c>
      <c r="H4515" t="s">
        <v>440</v>
      </c>
      <c r="I4515" t="s">
        <v>644</v>
      </c>
      <c r="J4515" t="s">
        <v>246</v>
      </c>
      <c r="K4515" t="s">
        <v>3079</v>
      </c>
      <c r="L4515" t="s">
        <v>247</v>
      </c>
      <c r="M4515">
        <v>28318720</v>
      </c>
      <c r="N4515">
        <v>-18206320</v>
      </c>
      <c r="O4515">
        <v>10112400</v>
      </c>
      <c r="P4515">
        <v>0</v>
      </c>
      <c r="Q4515" t="s">
        <v>10539</v>
      </c>
      <c r="R4515" t="s">
        <v>4501</v>
      </c>
      <c r="S4515" t="s">
        <v>10540</v>
      </c>
      <c r="T4515" t="s">
        <v>10541</v>
      </c>
      <c r="U4515" t="s">
        <v>10542</v>
      </c>
      <c r="V4515" t="s">
        <v>10543</v>
      </c>
      <c r="W4515" t="s">
        <v>3085</v>
      </c>
      <c r="X4515" t="str">
        <f t="shared" si="70"/>
        <v>Inversión</v>
      </c>
      <c r="Y4515" t="s">
        <v>4484</v>
      </c>
    </row>
    <row r="4516" spans="1:25">
      <c r="A4516" t="s">
        <v>10544</v>
      </c>
      <c r="B4516" t="s">
        <v>3635</v>
      </c>
      <c r="C4516" t="s">
        <v>10545</v>
      </c>
      <c r="D4516" t="s">
        <v>3076</v>
      </c>
      <c r="E4516" t="s">
        <v>3077</v>
      </c>
      <c r="F4516" t="s">
        <v>3234</v>
      </c>
      <c r="G4516" t="s">
        <v>3241</v>
      </c>
      <c r="H4516" t="s">
        <v>615</v>
      </c>
      <c r="I4516" t="s">
        <v>616</v>
      </c>
      <c r="J4516" t="s">
        <v>253</v>
      </c>
      <c r="K4516" t="s">
        <v>3115</v>
      </c>
      <c r="L4516" t="s">
        <v>247</v>
      </c>
      <c r="M4516">
        <v>93180205</v>
      </c>
      <c r="N4516">
        <v>0</v>
      </c>
      <c r="O4516">
        <v>93180205</v>
      </c>
      <c r="P4516">
        <v>515</v>
      </c>
      <c r="Q4516" t="s">
        <v>10546</v>
      </c>
      <c r="R4516" t="s">
        <v>6844</v>
      </c>
      <c r="S4516" t="s">
        <v>7186</v>
      </c>
      <c r="T4516" t="s">
        <v>10547</v>
      </c>
      <c r="U4516" t="s">
        <v>10548</v>
      </c>
      <c r="V4516" t="s">
        <v>10549</v>
      </c>
      <c r="W4516" t="s">
        <v>3085</v>
      </c>
      <c r="X4516" t="str">
        <f t="shared" si="70"/>
        <v>Funcionamiento</v>
      </c>
      <c r="Y4516" t="s">
        <v>3241</v>
      </c>
    </row>
    <row r="4517" spans="1:25">
      <c r="A4517" t="s">
        <v>9999</v>
      </c>
      <c r="B4517" t="s">
        <v>3635</v>
      </c>
      <c r="C4517" t="s">
        <v>10550</v>
      </c>
      <c r="D4517" t="s">
        <v>3076</v>
      </c>
      <c r="E4517" t="s">
        <v>3077</v>
      </c>
      <c r="F4517" t="s">
        <v>3234</v>
      </c>
      <c r="G4517" t="s">
        <v>3241</v>
      </c>
      <c r="H4517" t="s">
        <v>593</v>
      </c>
      <c r="I4517" t="s">
        <v>594</v>
      </c>
      <c r="J4517" t="s">
        <v>253</v>
      </c>
      <c r="K4517" t="s">
        <v>3115</v>
      </c>
      <c r="L4517" t="s">
        <v>247</v>
      </c>
      <c r="M4517">
        <v>435210386</v>
      </c>
      <c r="N4517">
        <v>-345347460.10000002</v>
      </c>
      <c r="O4517">
        <v>89862925.900000006</v>
      </c>
      <c r="P4517">
        <v>3076271.86</v>
      </c>
      <c r="Q4517" t="s">
        <v>10551</v>
      </c>
      <c r="R4517" t="s">
        <v>5697</v>
      </c>
      <c r="S4517" t="s">
        <v>10552</v>
      </c>
      <c r="T4517" t="s">
        <v>10553</v>
      </c>
      <c r="U4517" t="s">
        <v>10554</v>
      </c>
      <c r="V4517" t="s">
        <v>10555</v>
      </c>
      <c r="W4517" t="s">
        <v>3085</v>
      </c>
      <c r="X4517" t="str">
        <f t="shared" si="70"/>
        <v>Funcionamiento</v>
      </c>
      <c r="Y4517" t="s">
        <v>3241</v>
      </c>
    </row>
    <row r="4518" spans="1:25">
      <c r="A4518" t="s">
        <v>9999</v>
      </c>
      <c r="B4518" t="s">
        <v>3635</v>
      </c>
      <c r="C4518" t="s">
        <v>10550</v>
      </c>
      <c r="D4518" t="s">
        <v>3076</v>
      </c>
      <c r="E4518" t="s">
        <v>3077</v>
      </c>
      <c r="F4518" t="s">
        <v>3234</v>
      </c>
      <c r="G4518" t="s">
        <v>3241</v>
      </c>
      <c r="H4518" t="s">
        <v>593</v>
      </c>
      <c r="I4518" t="s">
        <v>594</v>
      </c>
      <c r="J4518" t="s">
        <v>246</v>
      </c>
      <c r="K4518" t="s">
        <v>3079</v>
      </c>
      <c r="L4518" t="s">
        <v>247</v>
      </c>
      <c r="M4518">
        <v>264789614</v>
      </c>
      <c r="N4518">
        <v>33703348.159999996</v>
      </c>
      <c r="O4518">
        <v>298492962.16000003</v>
      </c>
      <c r="P4518">
        <v>2722120.31</v>
      </c>
      <c r="Q4518" t="s">
        <v>10551</v>
      </c>
      <c r="R4518" t="s">
        <v>5697</v>
      </c>
      <c r="S4518" t="s">
        <v>10552</v>
      </c>
      <c r="T4518" t="s">
        <v>10553</v>
      </c>
      <c r="U4518" t="s">
        <v>10554</v>
      </c>
      <c r="V4518" t="s">
        <v>10555</v>
      </c>
      <c r="W4518" t="s">
        <v>3085</v>
      </c>
      <c r="X4518" t="str">
        <f t="shared" si="70"/>
        <v>Funcionamiento</v>
      </c>
      <c r="Y4518" t="s">
        <v>3241</v>
      </c>
    </row>
    <row r="4519" spans="1:25">
      <c r="A4519" t="s">
        <v>10020</v>
      </c>
      <c r="B4519" t="s">
        <v>5130</v>
      </c>
      <c r="C4519" t="s">
        <v>10556</v>
      </c>
      <c r="D4519" t="s">
        <v>3076</v>
      </c>
      <c r="E4519" t="s">
        <v>3077</v>
      </c>
      <c r="F4519" t="s">
        <v>3234</v>
      </c>
      <c r="G4519" t="s">
        <v>3241</v>
      </c>
      <c r="H4519" t="s">
        <v>294</v>
      </c>
      <c r="I4519" t="s">
        <v>296</v>
      </c>
      <c r="J4519" t="s">
        <v>246</v>
      </c>
      <c r="K4519" t="s">
        <v>3079</v>
      </c>
      <c r="L4519" t="s">
        <v>247</v>
      </c>
      <c r="M4519">
        <v>9797563</v>
      </c>
      <c r="N4519">
        <v>0</v>
      </c>
      <c r="O4519">
        <v>9797563</v>
      </c>
      <c r="P4519">
        <v>0</v>
      </c>
      <c r="Q4519" t="s">
        <v>10557</v>
      </c>
      <c r="R4519" t="s">
        <v>7041</v>
      </c>
      <c r="S4519" t="s">
        <v>10558</v>
      </c>
      <c r="T4519" t="s">
        <v>3085</v>
      </c>
      <c r="U4519" t="s">
        <v>10559</v>
      </c>
      <c r="V4519" t="s">
        <v>10560</v>
      </c>
      <c r="W4519" t="s">
        <v>9478</v>
      </c>
      <c r="X4519" t="str">
        <f t="shared" si="70"/>
        <v>Funcionamiento</v>
      </c>
      <c r="Y4519" t="s">
        <v>3241</v>
      </c>
    </row>
    <row r="4520" spans="1:25">
      <c r="A4520" t="s">
        <v>10020</v>
      </c>
      <c r="B4520" t="s">
        <v>5130</v>
      </c>
      <c r="C4520" t="s">
        <v>10556</v>
      </c>
      <c r="D4520" t="s">
        <v>3076</v>
      </c>
      <c r="E4520" t="s">
        <v>3077</v>
      </c>
      <c r="F4520" t="s">
        <v>3234</v>
      </c>
      <c r="G4520" t="s">
        <v>3241</v>
      </c>
      <c r="H4520" t="s">
        <v>303</v>
      </c>
      <c r="I4520" t="s">
        <v>305</v>
      </c>
      <c r="J4520" t="s">
        <v>246</v>
      </c>
      <c r="K4520" t="s">
        <v>3079</v>
      </c>
      <c r="L4520" t="s">
        <v>247</v>
      </c>
      <c r="M4520">
        <v>19306202</v>
      </c>
      <c r="N4520">
        <v>0</v>
      </c>
      <c r="O4520">
        <v>19306202</v>
      </c>
      <c r="P4520">
        <v>0</v>
      </c>
      <c r="Q4520" t="s">
        <v>10557</v>
      </c>
      <c r="R4520" t="s">
        <v>7041</v>
      </c>
      <c r="S4520" t="s">
        <v>10558</v>
      </c>
      <c r="T4520" t="s">
        <v>3085</v>
      </c>
      <c r="U4520" t="s">
        <v>10559</v>
      </c>
      <c r="V4520" t="s">
        <v>10560</v>
      </c>
      <c r="W4520" t="s">
        <v>9478</v>
      </c>
      <c r="X4520" t="str">
        <f t="shared" si="70"/>
        <v>Funcionamiento</v>
      </c>
      <c r="Y4520" t="s">
        <v>3241</v>
      </c>
    </row>
    <row r="4521" spans="1:25">
      <c r="A4521" t="s">
        <v>10020</v>
      </c>
      <c r="B4521" t="s">
        <v>5130</v>
      </c>
      <c r="C4521" t="s">
        <v>10556</v>
      </c>
      <c r="D4521" t="s">
        <v>3076</v>
      </c>
      <c r="E4521" t="s">
        <v>3077</v>
      </c>
      <c r="F4521" t="s">
        <v>3234</v>
      </c>
      <c r="G4521" t="s">
        <v>3241</v>
      </c>
      <c r="H4521" t="s">
        <v>309</v>
      </c>
      <c r="I4521" t="s">
        <v>311</v>
      </c>
      <c r="J4521" t="s">
        <v>246</v>
      </c>
      <c r="K4521" t="s">
        <v>3079</v>
      </c>
      <c r="L4521" t="s">
        <v>247</v>
      </c>
      <c r="M4521">
        <v>27246375</v>
      </c>
      <c r="N4521">
        <v>0</v>
      </c>
      <c r="O4521">
        <v>27246375</v>
      </c>
      <c r="P4521">
        <v>0</v>
      </c>
      <c r="Q4521" t="s">
        <v>10557</v>
      </c>
      <c r="R4521" t="s">
        <v>7041</v>
      </c>
      <c r="S4521" t="s">
        <v>10558</v>
      </c>
      <c r="T4521" t="s">
        <v>3085</v>
      </c>
      <c r="U4521" t="s">
        <v>10559</v>
      </c>
      <c r="V4521" t="s">
        <v>10560</v>
      </c>
      <c r="W4521" t="s">
        <v>9478</v>
      </c>
      <c r="X4521" t="str">
        <f t="shared" si="70"/>
        <v>Funcionamiento</v>
      </c>
      <c r="Y4521" t="s">
        <v>3241</v>
      </c>
    </row>
    <row r="4522" spans="1:25">
      <c r="A4522" t="s">
        <v>10020</v>
      </c>
      <c r="B4522" t="s">
        <v>5130</v>
      </c>
      <c r="C4522" t="s">
        <v>10556</v>
      </c>
      <c r="D4522" t="s">
        <v>3076</v>
      </c>
      <c r="E4522" t="s">
        <v>3077</v>
      </c>
      <c r="F4522" t="s">
        <v>3234</v>
      </c>
      <c r="G4522" t="s">
        <v>3241</v>
      </c>
      <c r="H4522" t="s">
        <v>348</v>
      </c>
      <c r="I4522" t="s">
        <v>349</v>
      </c>
      <c r="J4522" t="s">
        <v>246</v>
      </c>
      <c r="K4522" t="s">
        <v>3079</v>
      </c>
      <c r="L4522" t="s">
        <v>247</v>
      </c>
      <c r="M4522">
        <v>2496152</v>
      </c>
      <c r="N4522">
        <v>0</v>
      </c>
      <c r="O4522">
        <v>2496152</v>
      </c>
      <c r="P4522">
        <v>43540</v>
      </c>
      <c r="Q4522" t="s">
        <v>10557</v>
      </c>
      <c r="R4522" t="s">
        <v>7041</v>
      </c>
      <c r="S4522" t="s">
        <v>10558</v>
      </c>
      <c r="T4522" t="s">
        <v>3085</v>
      </c>
      <c r="U4522" t="s">
        <v>10559</v>
      </c>
      <c r="V4522" t="s">
        <v>10560</v>
      </c>
      <c r="W4522" t="s">
        <v>9478</v>
      </c>
      <c r="X4522" t="str">
        <f t="shared" si="70"/>
        <v>Funcionamiento</v>
      </c>
      <c r="Y4522" t="s">
        <v>3241</v>
      </c>
    </row>
    <row r="4523" spans="1:25">
      <c r="A4523" t="s">
        <v>10020</v>
      </c>
      <c r="B4523" t="s">
        <v>5130</v>
      </c>
      <c r="C4523" t="s">
        <v>10556</v>
      </c>
      <c r="D4523" t="s">
        <v>3076</v>
      </c>
      <c r="E4523" t="s">
        <v>3077</v>
      </c>
      <c r="F4523" t="s">
        <v>3234</v>
      </c>
      <c r="G4523" t="s">
        <v>3241</v>
      </c>
      <c r="H4523" t="s">
        <v>395</v>
      </c>
      <c r="I4523" t="s">
        <v>396</v>
      </c>
      <c r="J4523" t="s">
        <v>246</v>
      </c>
      <c r="K4523" t="s">
        <v>3079</v>
      </c>
      <c r="L4523" t="s">
        <v>247</v>
      </c>
      <c r="M4523">
        <v>2979543</v>
      </c>
      <c r="N4523">
        <v>0</v>
      </c>
      <c r="O4523">
        <v>2979543</v>
      </c>
      <c r="P4523">
        <v>0</v>
      </c>
      <c r="Q4523" t="s">
        <v>10557</v>
      </c>
      <c r="R4523" t="s">
        <v>7041</v>
      </c>
      <c r="S4523" t="s">
        <v>10558</v>
      </c>
      <c r="T4523" t="s">
        <v>3085</v>
      </c>
      <c r="U4523" t="s">
        <v>10559</v>
      </c>
      <c r="V4523" t="s">
        <v>10560</v>
      </c>
      <c r="W4523" t="s">
        <v>9478</v>
      </c>
      <c r="X4523" t="str">
        <f t="shared" si="70"/>
        <v>Funcionamiento</v>
      </c>
      <c r="Y4523" t="s">
        <v>3241</v>
      </c>
    </row>
    <row r="4524" spans="1:25">
      <c r="A4524" t="s">
        <v>10020</v>
      </c>
      <c r="B4524" t="s">
        <v>5130</v>
      </c>
      <c r="C4524" t="s">
        <v>10556</v>
      </c>
      <c r="D4524" t="s">
        <v>3076</v>
      </c>
      <c r="E4524" t="s">
        <v>3077</v>
      </c>
      <c r="F4524" t="s">
        <v>3234</v>
      </c>
      <c r="G4524" t="s">
        <v>3241</v>
      </c>
      <c r="H4524" t="s">
        <v>390</v>
      </c>
      <c r="I4524" t="s">
        <v>392</v>
      </c>
      <c r="J4524" t="s">
        <v>246</v>
      </c>
      <c r="K4524" t="s">
        <v>3079</v>
      </c>
      <c r="L4524" t="s">
        <v>247</v>
      </c>
      <c r="M4524">
        <v>21362552</v>
      </c>
      <c r="N4524">
        <v>0</v>
      </c>
      <c r="O4524">
        <v>21362552</v>
      </c>
      <c r="P4524">
        <v>0</v>
      </c>
      <c r="Q4524" t="s">
        <v>10557</v>
      </c>
      <c r="R4524" t="s">
        <v>7041</v>
      </c>
      <c r="S4524" t="s">
        <v>10558</v>
      </c>
      <c r="T4524" t="s">
        <v>3085</v>
      </c>
      <c r="U4524" t="s">
        <v>10559</v>
      </c>
      <c r="V4524" t="s">
        <v>10560</v>
      </c>
      <c r="W4524" t="s">
        <v>9478</v>
      </c>
      <c r="X4524" t="str">
        <f t="shared" si="70"/>
        <v>Funcionamiento</v>
      </c>
      <c r="Y4524" t="s">
        <v>3241</v>
      </c>
    </row>
    <row r="4525" spans="1:25">
      <c r="A4525" t="s">
        <v>10020</v>
      </c>
      <c r="B4525" t="s">
        <v>5130</v>
      </c>
      <c r="C4525" t="s">
        <v>10556</v>
      </c>
      <c r="D4525" t="s">
        <v>3076</v>
      </c>
      <c r="E4525" t="s">
        <v>3077</v>
      </c>
      <c r="F4525" t="s">
        <v>3234</v>
      </c>
      <c r="G4525" t="s">
        <v>3241</v>
      </c>
      <c r="H4525" t="s">
        <v>405</v>
      </c>
      <c r="I4525" t="s">
        <v>406</v>
      </c>
      <c r="J4525" t="s">
        <v>246</v>
      </c>
      <c r="K4525" t="s">
        <v>3079</v>
      </c>
      <c r="L4525" t="s">
        <v>247</v>
      </c>
      <c r="M4525">
        <v>5610193</v>
      </c>
      <c r="N4525">
        <v>0</v>
      </c>
      <c r="O4525">
        <v>5610193</v>
      </c>
      <c r="P4525">
        <v>0</v>
      </c>
      <c r="Q4525" t="s">
        <v>10557</v>
      </c>
      <c r="R4525" t="s">
        <v>7041</v>
      </c>
      <c r="S4525" t="s">
        <v>10558</v>
      </c>
      <c r="T4525" t="s">
        <v>3085</v>
      </c>
      <c r="U4525" t="s">
        <v>10559</v>
      </c>
      <c r="V4525" t="s">
        <v>10560</v>
      </c>
      <c r="W4525" t="s">
        <v>9478</v>
      </c>
      <c r="X4525" t="str">
        <f t="shared" si="70"/>
        <v>Funcionamiento</v>
      </c>
      <c r="Y4525" t="s">
        <v>3241</v>
      </c>
    </row>
    <row r="4526" spans="1:25">
      <c r="A4526" t="s">
        <v>10020</v>
      </c>
      <c r="B4526" t="s">
        <v>5130</v>
      </c>
      <c r="C4526" t="s">
        <v>10556</v>
      </c>
      <c r="D4526" t="s">
        <v>3076</v>
      </c>
      <c r="E4526" t="s">
        <v>3077</v>
      </c>
      <c r="F4526" t="s">
        <v>3234</v>
      </c>
      <c r="G4526" t="s">
        <v>3241</v>
      </c>
      <c r="H4526" t="s">
        <v>297</v>
      </c>
      <c r="I4526" t="s">
        <v>299</v>
      </c>
      <c r="J4526" t="s">
        <v>246</v>
      </c>
      <c r="K4526" t="s">
        <v>3079</v>
      </c>
      <c r="L4526" t="s">
        <v>247</v>
      </c>
      <c r="M4526">
        <v>11008609</v>
      </c>
      <c r="N4526">
        <v>0</v>
      </c>
      <c r="O4526">
        <v>11008609</v>
      </c>
      <c r="P4526">
        <v>0</v>
      </c>
      <c r="Q4526" t="s">
        <v>10557</v>
      </c>
      <c r="R4526" t="s">
        <v>7041</v>
      </c>
      <c r="S4526" t="s">
        <v>10558</v>
      </c>
      <c r="T4526" t="s">
        <v>3085</v>
      </c>
      <c r="U4526" t="s">
        <v>10559</v>
      </c>
      <c r="V4526" t="s">
        <v>10560</v>
      </c>
      <c r="W4526" t="s">
        <v>9478</v>
      </c>
      <c r="X4526" t="str">
        <f t="shared" si="70"/>
        <v>Funcionamiento</v>
      </c>
      <c r="Y4526" t="s">
        <v>3241</v>
      </c>
    </row>
    <row r="4527" spans="1:25">
      <c r="A4527" t="s">
        <v>10020</v>
      </c>
      <c r="B4527" t="s">
        <v>5130</v>
      </c>
      <c r="C4527" t="s">
        <v>10556</v>
      </c>
      <c r="D4527" t="s">
        <v>3076</v>
      </c>
      <c r="E4527" t="s">
        <v>3077</v>
      </c>
      <c r="F4527" t="s">
        <v>3234</v>
      </c>
      <c r="G4527" t="s">
        <v>3241</v>
      </c>
      <c r="H4527" t="s">
        <v>336</v>
      </c>
      <c r="I4527" t="s">
        <v>337</v>
      </c>
      <c r="J4527" t="s">
        <v>246</v>
      </c>
      <c r="K4527" t="s">
        <v>3079</v>
      </c>
      <c r="L4527" t="s">
        <v>247</v>
      </c>
      <c r="M4527">
        <v>6398875</v>
      </c>
      <c r="N4527">
        <v>0</v>
      </c>
      <c r="O4527">
        <v>6398875</v>
      </c>
      <c r="P4527">
        <v>0</v>
      </c>
      <c r="Q4527" t="s">
        <v>10557</v>
      </c>
      <c r="R4527" t="s">
        <v>7041</v>
      </c>
      <c r="S4527" t="s">
        <v>10558</v>
      </c>
      <c r="T4527" t="s">
        <v>3085</v>
      </c>
      <c r="U4527" t="s">
        <v>10559</v>
      </c>
      <c r="V4527" t="s">
        <v>10560</v>
      </c>
      <c r="W4527" t="s">
        <v>9478</v>
      </c>
      <c r="X4527" t="str">
        <f t="shared" si="70"/>
        <v>Funcionamiento</v>
      </c>
      <c r="Y4527" t="s">
        <v>3241</v>
      </c>
    </row>
    <row r="4528" spans="1:25">
      <c r="A4528" t="s">
        <v>10020</v>
      </c>
      <c r="B4528" t="s">
        <v>5130</v>
      </c>
      <c r="C4528" t="s">
        <v>10556</v>
      </c>
      <c r="D4528" t="s">
        <v>3076</v>
      </c>
      <c r="E4528" t="s">
        <v>3077</v>
      </c>
      <c r="F4528" t="s">
        <v>3234</v>
      </c>
      <c r="G4528" t="s">
        <v>3241</v>
      </c>
      <c r="H4528" t="s">
        <v>331</v>
      </c>
      <c r="I4528" t="s">
        <v>587</v>
      </c>
      <c r="J4528" t="s">
        <v>246</v>
      </c>
      <c r="K4528" t="s">
        <v>3079</v>
      </c>
      <c r="L4528" t="s">
        <v>247</v>
      </c>
      <c r="M4528">
        <v>21577994</v>
      </c>
      <c r="N4528">
        <v>0</v>
      </c>
      <c r="O4528">
        <v>21577994</v>
      </c>
      <c r="P4528">
        <v>0</v>
      </c>
      <c r="Q4528" t="s">
        <v>10557</v>
      </c>
      <c r="R4528" t="s">
        <v>7041</v>
      </c>
      <c r="S4528" t="s">
        <v>10558</v>
      </c>
      <c r="T4528" t="s">
        <v>3085</v>
      </c>
      <c r="U4528" t="s">
        <v>10559</v>
      </c>
      <c r="V4528" t="s">
        <v>10560</v>
      </c>
      <c r="W4528" t="s">
        <v>9478</v>
      </c>
      <c r="X4528" t="str">
        <f t="shared" si="70"/>
        <v>Funcionamiento</v>
      </c>
      <c r="Y4528" t="s">
        <v>3241</v>
      </c>
    </row>
    <row r="4529" spans="1:25">
      <c r="A4529" t="s">
        <v>10020</v>
      </c>
      <c r="B4529" t="s">
        <v>5130</v>
      </c>
      <c r="C4529" t="s">
        <v>10556</v>
      </c>
      <c r="D4529" t="s">
        <v>3076</v>
      </c>
      <c r="E4529" t="s">
        <v>3077</v>
      </c>
      <c r="F4529" t="s">
        <v>3234</v>
      </c>
      <c r="G4529" t="s">
        <v>3241</v>
      </c>
      <c r="H4529" t="s">
        <v>333</v>
      </c>
      <c r="I4529" t="s">
        <v>335</v>
      </c>
      <c r="J4529" t="s">
        <v>246</v>
      </c>
      <c r="K4529" t="s">
        <v>3079</v>
      </c>
      <c r="L4529" t="s">
        <v>247</v>
      </c>
      <c r="M4529">
        <v>2167025</v>
      </c>
      <c r="N4529">
        <v>0</v>
      </c>
      <c r="O4529">
        <v>2167025</v>
      </c>
      <c r="P4529">
        <v>0</v>
      </c>
      <c r="Q4529" t="s">
        <v>10557</v>
      </c>
      <c r="R4529" t="s">
        <v>7041</v>
      </c>
      <c r="S4529" t="s">
        <v>10558</v>
      </c>
      <c r="T4529" t="s">
        <v>3085</v>
      </c>
      <c r="U4529" t="s">
        <v>10559</v>
      </c>
      <c r="V4529" t="s">
        <v>10560</v>
      </c>
      <c r="W4529" t="s">
        <v>9478</v>
      </c>
      <c r="X4529" t="str">
        <f t="shared" si="70"/>
        <v>Funcionamiento</v>
      </c>
      <c r="Y4529" t="s">
        <v>3241</v>
      </c>
    </row>
    <row r="4530" spans="1:25">
      <c r="A4530" t="s">
        <v>10020</v>
      </c>
      <c r="B4530" t="s">
        <v>5130</v>
      </c>
      <c r="C4530" t="s">
        <v>10556</v>
      </c>
      <c r="D4530" t="s">
        <v>3076</v>
      </c>
      <c r="E4530" t="s">
        <v>3077</v>
      </c>
      <c r="F4530" t="s">
        <v>3234</v>
      </c>
      <c r="G4530" t="s">
        <v>3241</v>
      </c>
      <c r="H4530" t="s">
        <v>358</v>
      </c>
      <c r="I4530" t="s">
        <v>359</v>
      </c>
      <c r="J4530" t="s">
        <v>246</v>
      </c>
      <c r="K4530" t="s">
        <v>3079</v>
      </c>
      <c r="L4530" t="s">
        <v>247</v>
      </c>
      <c r="M4530">
        <v>6080808</v>
      </c>
      <c r="N4530">
        <v>0</v>
      </c>
      <c r="O4530">
        <v>6080808</v>
      </c>
      <c r="P4530">
        <v>0</v>
      </c>
      <c r="Q4530" t="s">
        <v>10557</v>
      </c>
      <c r="R4530" t="s">
        <v>7041</v>
      </c>
      <c r="S4530" t="s">
        <v>10558</v>
      </c>
      <c r="T4530" t="s">
        <v>3085</v>
      </c>
      <c r="U4530" t="s">
        <v>10559</v>
      </c>
      <c r="V4530" t="s">
        <v>10560</v>
      </c>
      <c r="W4530" t="s">
        <v>9478</v>
      </c>
      <c r="X4530" t="str">
        <f t="shared" si="70"/>
        <v>Funcionamiento</v>
      </c>
      <c r="Y4530" t="s">
        <v>3241</v>
      </c>
    </row>
    <row r="4531" spans="1:25">
      <c r="A4531" t="s">
        <v>10020</v>
      </c>
      <c r="B4531" t="s">
        <v>5130</v>
      </c>
      <c r="C4531" t="s">
        <v>10556</v>
      </c>
      <c r="D4531" t="s">
        <v>3076</v>
      </c>
      <c r="E4531" t="s">
        <v>3077</v>
      </c>
      <c r="F4531" t="s">
        <v>3234</v>
      </c>
      <c r="G4531" t="s">
        <v>3241</v>
      </c>
      <c r="H4531" t="s">
        <v>292</v>
      </c>
      <c r="I4531" t="s">
        <v>293</v>
      </c>
      <c r="J4531" t="s">
        <v>246</v>
      </c>
      <c r="K4531" t="s">
        <v>3079</v>
      </c>
      <c r="L4531" t="s">
        <v>247</v>
      </c>
      <c r="M4531">
        <v>839002996</v>
      </c>
      <c r="N4531">
        <v>0</v>
      </c>
      <c r="O4531">
        <v>839002996</v>
      </c>
      <c r="P4531">
        <v>1955</v>
      </c>
      <c r="Q4531" t="s">
        <v>10557</v>
      </c>
      <c r="R4531" t="s">
        <v>7041</v>
      </c>
      <c r="S4531" t="s">
        <v>10558</v>
      </c>
      <c r="T4531" t="s">
        <v>3085</v>
      </c>
      <c r="U4531" t="s">
        <v>10559</v>
      </c>
      <c r="V4531" t="s">
        <v>10560</v>
      </c>
      <c r="W4531" t="s">
        <v>9478</v>
      </c>
      <c r="X4531" t="str">
        <f t="shared" si="70"/>
        <v>Funcionamiento</v>
      </c>
      <c r="Y4531" t="s">
        <v>3241</v>
      </c>
    </row>
    <row r="4532" spans="1:25">
      <c r="A4532" t="s">
        <v>10020</v>
      </c>
      <c r="B4532" t="s">
        <v>5130</v>
      </c>
      <c r="C4532" t="s">
        <v>10556</v>
      </c>
      <c r="D4532" t="s">
        <v>3076</v>
      </c>
      <c r="E4532" t="s">
        <v>3077</v>
      </c>
      <c r="F4532" t="s">
        <v>3234</v>
      </c>
      <c r="G4532" t="s">
        <v>3241</v>
      </c>
      <c r="H4532" t="s">
        <v>579</v>
      </c>
      <c r="I4532" t="s">
        <v>580</v>
      </c>
      <c r="J4532" t="s">
        <v>246</v>
      </c>
      <c r="K4532" t="s">
        <v>3079</v>
      </c>
      <c r="L4532" t="s">
        <v>247</v>
      </c>
      <c r="M4532">
        <v>17664490</v>
      </c>
      <c r="N4532">
        <v>0</v>
      </c>
      <c r="O4532">
        <v>17664490</v>
      </c>
      <c r="P4532">
        <v>0</v>
      </c>
      <c r="Q4532" t="s">
        <v>10557</v>
      </c>
      <c r="R4532" t="s">
        <v>7041</v>
      </c>
      <c r="S4532" t="s">
        <v>10558</v>
      </c>
      <c r="T4532" t="s">
        <v>3085</v>
      </c>
      <c r="U4532" t="s">
        <v>10559</v>
      </c>
      <c r="V4532" t="s">
        <v>10560</v>
      </c>
      <c r="W4532" t="s">
        <v>9478</v>
      </c>
      <c r="X4532" t="str">
        <f t="shared" si="70"/>
        <v>Funcionamiento</v>
      </c>
      <c r="Y4532" t="s">
        <v>3241</v>
      </c>
    </row>
    <row r="4533" spans="1:25">
      <c r="A4533" t="s">
        <v>10020</v>
      </c>
      <c r="B4533" t="s">
        <v>5130</v>
      </c>
      <c r="C4533" t="s">
        <v>10556</v>
      </c>
      <c r="D4533" t="s">
        <v>3076</v>
      </c>
      <c r="E4533" t="s">
        <v>3077</v>
      </c>
      <c r="F4533" t="s">
        <v>3234</v>
      </c>
      <c r="G4533" t="s">
        <v>3241</v>
      </c>
      <c r="H4533" t="s">
        <v>300</v>
      </c>
      <c r="I4533" t="s">
        <v>302</v>
      </c>
      <c r="J4533" t="s">
        <v>246</v>
      </c>
      <c r="K4533" t="s">
        <v>3079</v>
      </c>
      <c r="L4533" t="s">
        <v>247</v>
      </c>
      <c r="M4533">
        <v>2137903</v>
      </c>
      <c r="N4533">
        <v>0</v>
      </c>
      <c r="O4533">
        <v>2137903</v>
      </c>
      <c r="P4533">
        <v>0</v>
      </c>
      <c r="Q4533" t="s">
        <v>10557</v>
      </c>
      <c r="R4533" t="s">
        <v>7041</v>
      </c>
      <c r="S4533" t="s">
        <v>10558</v>
      </c>
      <c r="T4533" t="s">
        <v>3085</v>
      </c>
      <c r="U4533" t="s">
        <v>10559</v>
      </c>
      <c r="V4533" t="s">
        <v>10560</v>
      </c>
      <c r="W4533" t="s">
        <v>9478</v>
      </c>
      <c r="X4533" t="str">
        <f t="shared" si="70"/>
        <v>Funcionamiento</v>
      </c>
      <c r="Y4533" t="s">
        <v>3241</v>
      </c>
    </row>
    <row r="4534" spans="1:25">
      <c r="A4534" t="s">
        <v>10115</v>
      </c>
      <c r="B4534" t="s">
        <v>4554</v>
      </c>
      <c r="C4534" t="s">
        <v>10561</v>
      </c>
      <c r="D4534" t="s">
        <v>3076</v>
      </c>
      <c r="E4534" t="s">
        <v>3399</v>
      </c>
      <c r="F4534" t="s">
        <v>4481</v>
      </c>
      <c r="G4534" t="s">
        <v>4484</v>
      </c>
      <c r="H4534" t="s">
        <v>549</v>
      </c>
      <c r="I4534" t="s">
        <v>643</v>
      </c>
      <c r="J4534" t="s">
        <v>253</v>
      </c>
      <c r="K4534" t="s">
        <v>3115</v>
      </c>
      <c r="L4534" t="s">
        <v>247</v>
      </c>
      <c r="M4534">
        <v>3510360</v>
      </c>
      <c r="N4534">
        <v>-3510360</v>
      </c>
      <c r="O4534">
        <v>0</v>
      </c>
      <c r="P4534">
        <v>0</v>
      </c>
      <c r="Q4534" t="s">
        <v>10562</v>
      </c>
      <c r="R4534" t="s">
        <v>10563</v>
      </c>
      <c r="S4534" t="s">
        <v>3085</v>
      </c>
      <c r="T4534" t="s">
        <v>3085</v>
      </c>
      <c r="U4534" t="s">
        <v>3085</v>
      </c>
      <c r="V4534" t="s">
        <v>3085</v>
      </c>
      <c r="W4534" t="s">
        <v>3085</v>
      </c>
      <c r="X4534" t="str">
        <f t="shared" si="70"/>
        <v>Inversión</v>
      </c>
      <c r="Y4534" t="s">
        <v>4484</v>
      </c>
    </row>
    <row r="4535" spans="1:25">
      <c r="A4535" t="s">
        <v>10115</v>
      </c>
      <c r="B4535" t="s">
        <v>4554</v>
      </c>
      <c r="C4535" t="s">
        <v>10561</v>
      </c>
      <c r="D4535" t="s">
        <v>3076</v>
      </c>
      <c r="E4535" t="s">
        <v>3399</v>
      </c>
      <c r="F4535" t="s">
        <v>4481</v>
      </c>
      <c r="G4535" t="s">
        <v>4484</v>
      </c>
      <c r="H4535" t="s">
        <v>434</v>
      </c>
      <c r="I4535" t="s">
        <v>645</v>
      </c>
      <c r="J4535" t="s">
        <v>253</v>
      </c>
      <c r="K4535" t="s">
        <v>3115</v>
      </c>
      <c r="L4535" t="s">
        <v>247</v>
      </c>
      <c r="M4535">
        <v>3510360</v>
      </c>
      <c r="N4535">
        <v>-3510360</v>
      </c>
      <c r="O4535">
        <v>0</v>
      </c>
      <c r="P4535">
        <v>0</v>
      </c>
      <c r="Q4535" t="s">
        <v>10562</v>
      </c>
      <c r="R4535" t="s">
        <v>10563</v>
      </c>
      <c r="S4535" t="s">
        <v>3085</v>
      </c>
      <c r="T4535" t="s">
        <v>3085</v>
      </c>
      <c r="U4535" t="s">
        <v>3085</v>
      </c>
      <c r="V4535" t="s">
        <v>3085</v>
      </c>
      <c r="W4535" t="s">
        <v>3085</v>
      </c>
      <c r="X4535" t="str">
        <f t="shared" si="70"/>
        <v>Inversión</v>
      </c>
      <c r="Y4535" t="s">
        <v>4484</v>
      </c>
    </row>
    <row r="4536" spans="1:25">
      <c r="A4536" t="s">
        <v>10115</v>
      </c>
      <c r="B4536" t="s">
        <v>4554</v>
      </c>
      <c r="C4536" t="s">
        <v>10561</v>
      </c>
      <c r="D4536" t="s">
        <v>3076</v>
      </c>
      <c r="E4536" t="s">
        <v>3399</v>
      </c>
      <c r="F4536" t="s">
        <v>3234</v>
      </c>
      <c r="G4536" t="s">
        <v>3241</v>
      </c>
      <c r="H4536" t="s">
        <v>370</v>
      </c>
      <c r="I4536" t="s">
        <v>371</v>
      </c>
      <c r="J4536" t="s">
        <v>246</v>
      </c>
      <c r="K4536" t="s">
        <v>3079</v>
      </c>
      <c r="L4536" t="s">
        <v>247</v>
      </c>
      <c r="M4536">
        <v>29253000</v>
      </c>
      <c r="N4536">
        <v>-29253000</v>
      </c>
      <c r="O4536">
        <v>0</v>
      </c>
      <c r="P4536">
        <v>0</v>
      </c>
      <c r="Q4536" t="s">
        <v>10562</v>
      </c>
      <c r="R4536" t="s">
        <v>10563</v>
      </c>
      <c r="S4536" t="s">
        <v>3085</v>
      </c>
      <c r="T4536" t="s">
        <v>3085</v>
      </c>
      <c r="U4536" t="s">
        <v>3085</v>
      </c>
      <c r="V4536" t="s">
        <v>3085</v>
      </c>
      <c r="W4536" t="s">
        <v>3085</v>
      </c>
      <c r="X4536" t="str">
        <f t="shared" si="70"/>
        <v>Funcionamiento</v>
      </c>
      <c r="Y4536" t="s">
        <v>3241</v>
      </c>
    </row>
    <row r="4537" spans="1:25">
      <c r="A4537" t="s">
        <v>10115</v>
      </c>
      <c r="B4537" t="s">
        <v>4554</v>
      </c>
      <c r="C4537" t="s">
        <v>10561</v>
      </c>
      <c r="D4537" t="s">
        <v>3076</v>
      </c>
      <c r="E4537" t="s">
        <v>3399</v>
      </c>
      <c r="F4537" t="s">
        <v>4481</v>
      </c>
      <c r="G4537" t="s">
        <v>4484</v>
      </c>
      <c r="H4537" t="s">
        <v>440</v>
      </c>
      <c r="I4537" t="s">
        <v>644</v>
      </c>
      <c r="J4537" t="s">
        <v>253</v>
      </c>
      <c r="K4537" t="s">
        <v>3115</v>
      </c>
      <c r="L4537" t="s">
        <v>247</v>
      </c>
      <c r="M4537">
        <v>3510360</v>
      </c>
      <c r="N4537">
        <v>-3510360</v>
      </c>
      <c r="O4537">
        <v>0</v>
      </c>
      <c r="P4537">
        <v>0</v>
      </c>
      <c r="Q4537" t="s">
        <v>10562</v>
      </c>
      <c r="R4537" t="s">
        <v>10563</v>
      </c>
      <c r="S4537" t="s">
        <v>3085</v>
      </c>
      <c r="T4537" t="s">
        <v>3085</v>
      </c>
      <c r="U4537" t="s">
        <v>3085</v>
      </c>
      <c r="V4537" t="s">
        <v>3085</v>
      </c>
      <c r="W4537" t="s">
        <v>3085</v>
      </c>
      <c r="X4537" t="str">
        <f t="shared" si="70"/>
        <v>Inversión</v>
      </c>
      <c r="Y4537" t="s">
        <v>4484</v>
      </c>
    </row>
    <row r="4538" spans="1:25">
      <c r="A4538" t="s">
        <v>10115</v>
      </c>
      <c r="B4538" t="s">
        <v>4554</v>
      </c>
      <c r="C4538" t="s">
        <v>10561</v>
      </c>
      <c r="D4538" t="s">
        <v>3076</v>
      </c>
      <c r="E4538" t="s">
        <v>3399</v>
      </c>
      <c r="F4538" t="s">
        <v>8912</v>
      </c>
      <c r="G4538" t="s">
        <v>8913</v>
      </c>
      <c r="H4538" t="s">
        <v>542</v>
      </c>
      <c r="I4538" t="s">
        <v>647</v>
      </c>
      <c r="J4538" t="s">
        <v>253</v>
      </c>
      <c r="K4538" t="s">
        <v>3115</v>
      </c>
      <c r="L4538" t="s">
        <v>247</v>
      </c>
      <c r="M4538">
        <v>17551800</v>
      </c>
      <c r="N4538">
        <v>-17551800</v>
      </c>
      <c r="O4538">
        <v>0</v>
      </c>
      <c r="P4538">
        <v>0</v>
      </c>
      <c r="Q4538" t="s">
        <v>10562</v>
      </c>
      <c r="R4538" t="s">
        <v>10563</v>
      </c>
      <c r="S4538" t="s">
        <v>3085</v>
      </c>
      <c r="T4538" t="s">
        <v>3085</v>
      </c>
      <c r="U4538" t="s">
        <v>3085</v>
      </c>
      <c r="V4538" t="s">
        <v>3085</v>
      </c>
      <c r="W4538" t="s">
        <v>3085</v>
      </c>
      <c r="X4538" t="str">
        <f t="shared" si="70"/>
        <v>Inversión</v>
      </c>
      <c r="Y4538" t="s">
        <v>8913</v>
      </c>
    </row>
    <row r="4539" spans="1:25">
      <c r="A4539" t="s">
        <v>10115</v>
      </c>
      <c r="B4539" t="s">
        <v>4554</v>
      </c>
      <c r="C4539" t="s">
        <v>10561</v>
      </c>
      <c r="D4539" t="s">
        <v>3076</v>
      </c>
      <c r="E4539" t="s">
        <v>3399</v>
      </c>
      <c r="F4539" t="s">
        <v>3149</v>
      </c>
      <c r="G4539" t="s">
        <v>3157</v>
      </c>
      <c r="H4539" t="s">
        <v>437</v>
      </c>
      <c r="I4539" t="s">
        <v>649</v>
      </c>
      <c r="J4539" t="s">
        <v>253</v>
      </c>
      <c r="K4539" t="s">
        <v>3115</v>
      </c>
      <c r="L4539" t="s">
        <v>247</v>
      </c>
      <c r="M4539">
        <v>15568078</v>
      </c>
      <c r="N4539">
        <v>-15568078</v>
      </c>
      <c r="O4539">
        <v>0</v>
      </c>
      <c r="P4539">
        <v>0</v>
      </c>
      <c r="Q4539" t="s">
        <v>10562</v>
      </c>
      <c r="R4539" t="s">
        <v>10563</v>
      </c>
      <c r="S4539" t="s">
        <v>3085</v>
      </c>
      <c r="T4539" t="s">
        <v>3085</v>
      </c>
      <c r="U4539" t="s">
        <v>3085</v>
      </c>
      <c r="V4539" t="s">
        <v>3085</v>
      </c>
      <c r="W4539" t="s">
        <v>3085</v>
      </c>
      <c r="X4539" t="str">
        <f t="shared" si="70"/>
        <v>Inversión</v>
      </c>
      <c r="Y4539" t="s">
        <v>3157</v>
      </c>
    </row>
    <row r="4540" spans="1:25">
      <c r="A4540" t="s">
        <v>10115</v>
      </c>
      <c r="B4540" t="s">
        <v>4554</v>
      </c>
      <c r="C4540" t="s">
        <v>10561</v>
      </c>
      <c r="D4540" t="s">
        <v>3076</v>
      </c>
      <c r="E4540" t="s">
        <v>3399</v>
      </c>
      <c r="F4540" t="s">
        <v>8904</v>
      </c>
      <c r="G4540" t="s">
        <v>8905</v>
      </c>
      <c r="H4540" t="s">
        <v>550</v>
      </c>
      <c r="I4540" t="s">
        <v>676</v>
      </c>
      <c r="J4540" t="s">
        <v>253</v>
      </c>
      <c r="K4540" t="s">
        <v>3115</v>
      </c>
      <c r="L4540" t="s">
        <v>247</v>
      </c>
      <c r="M4540">
        <v>1671600</v>
      </c>
      <c r="N4540">
        <v>-1671600</v>
      </c>
      <c r="O4540">
        <v>0</v>
      </c>
      <c r="P4540">
        <v>0</v>
      </c>
      <c r="Q4540" t="s">
        <v>10562</v>
      </c>
      <c r="R4540" t="s">
        <v>10563</v>
      </c>
      <c r="S4540" t="s">
        <v>3085</v>
      </c>
      <c r="T4540" t="s">
        <v>3085</v>
      </c>
      <c r="U4540" t="s">
        <v>3085</v>
      </c>
      <c r="V4540" t="s">
        <v>3085</v>
      </c>
      <c r="W4540" t="s">
        <v>3085</v>
      </c>
      <c r="X4540" t="str">
        <f t="shared" si="70"/>
        <v>Inversión</v>
      </c>
      <c r="Y4540" t="s">
        <v>8905</v>
      </c>
    </row>
    <row r="4541" spans="1:25">
      <c r="A4541" t="s">
        <v>10115</v>
      </c>
      <c r="B4541" t="s">
        <v>4554</v>
      </c>
      <c r="C4541" t="s">
        <v>10561</v>
      </c>
      <c r="D4541" t="s">
        <v>3076</v>
      </c>
      <c r="E4541" t="s">
        <v>3399</v>
      </c>
      <c r="F4541" t="s">
        <v>4481</v>
      </c>
      <c r="G4541" t="s">
        <v>4484</v>
      </c>
      <c r="H4541" t="s">
        <v>421</v>
      </c>
      <c r="I4541" t="s">
        <v>639</v>
      </c>
      <c r="J4541" t="s">
        <v>253</v>
      </c>
      <c r="K4541" t="s">
        <v>3115</v>
      </c>
      <c r="L4541" t="s">
        <v>247</v>
      </c>
      <c r="M4541">
        <v>7020720</v>
      </c>
      <c r="N4541">
        <v>-7020720</v>
      </c>
      <c r="O4541">
        <v>0</v>
      </c>
      <c r="P4541">
        <v>0</v>
      </c>
      <c r="Q4541" t="s">
        <v>10562</v>
      </c>
      <c r="R4541" t="s">
        <v>10563</v>
      </c>
      <c r="S4541" t="s">
        <v>3085</v>
      </c>
      <c r="T4541" t="s">
        <v>3085</v>
      </c>
      <c r="U4541" t="s">
        <v>3085</v>
      </c>
      <c r="V4541" t="s">
        <v>3085</v>
      </c>
      <c r="W4541" t="s">
        <v>3085</v>
      </c>
      <c r="X4541" t="str">
        <f t="shared" si="70"/>
        <v>Inversión</v>
      </c>
      <c r="Y4541" t="s">
        <v>4484</v>
      </c>
    </row>
    <row r="4542" spans="1:25">
      <c r="A4542" t="s">
        <v>7773</v>
      </c>
      <c r="B4542" t="s">
        <v>4554</v>
      </c>
      <c r="C4542" t="s">
        <v>10564</v>
      </c>
      <c r="D4542" t="s">
        <v>3076</v>
      </c>
      <c r="E4542" t="s">
        <v>3077</v>
      </c>
      <c r="F4542" t="s">
        <v>8912</v>
      </c>
      <c r="G4542" t="s">
        <v>8913</v>
      </c>
      <c r="H4542" t="s">
        <v>542</v>
      </c>
      <c r="I4542" t="s">
        <v>647</v>
      </c>
      <c r="J4542" t="s">
        <v>253</v>
      </c>
      <c r="K4542" t="s">
        <v>3115</v>
      </c>
      <c r="L4542" t="s">
        <v>247</v>
      </c>
      <c r="M4542">
        <v>55850834</v>
      </c>
      <c r="N4542">
        <v>0</v>
      </c>
      <c r="O4542">
        <v>55850834</v>
      </c>
      <c r="P4542">
        <v>0</v>
      </c>
      <c r="Q4542" t="s">
        <v>10565</v>
      </c>
      <c r="R4542" t="s">
        <v>10566</v>
      </c>
      <c r="S4542" t="s">
        <v>10567</v>
      </c>
      <c r="T4542" t="s">
        <v>10568</v>
      </c>
      <c r="U4542" t="s">
        <v>10569</v>
      </c>
      <c r="V4542" t="s">
        <v>3085</v>
      </c>
      <c r="W4542" t="s">
        <v>3085</v>
      </c>
      <c r="X4542" t="str">
        <f t="shared" si="70"/>
        <v>Inversión</v>
      </c>
      <c r="Y4542" t="s">
        <v>8913</v>
      </c>
    </row>
    <row r="4543" spans="1:25">
      <c r="A4543" t="s">
        <v>7773</v>
      </c>
      <c r="B4543" t="s">
        <v>4554</v>
      </c>
      <c r="C4543" t="s">
        <v>10564</v>
      </c>
      <c r="D4543" t="s">
        <v>3076</v>
      </c>
      <c r="E4543" t="s">
        <v>3077</v>
      </c>
      <c r="F4543" t="s">
        <v>8910</v>
      </c>
      <c r="G4543" t="s">
        <v>8911</v>
      </c>
      <c r="H4543" t="s">
        <v>532</v>
      </c>
      <c r="I4543" t="s">
        <v>661</v>
      </c>
      <c r="J4543" t="s">
        <v>246</v>
      </c>
      <c r="K4543" t="s">
        <v>3079</v>
      </c>
      <c r="L4543" t="s">
        <v>247</v>
      </c>
      <c r="M4543">
        <v>7994968</v>
      </c>
      <c r="N4543">
        <v>0</v>
      </c>
      <c r="O4543">
        <v>7994968</v>
      </c>
      <c r="P4543">
        <v>0</v>
      </c>
      <c r="Q4543" t="s">
        <v>10565</v>
      </c>
      <c r="R4543" t="s">
        <v>10566</v>
      </c>
      <c r="S4543" t="s">
        <v>10567</v>
      </c>
      <c r="T4543" t="s">
        <v>10568</v>
      </c>
      <c r="U4543" t="s">
        <v>10569</v>
      </c>
      <c r="V4543" t="s">
        <v>3085</v>
      </c>
      <c r="W4543" t="s">
        <v>3085</v>
      </c>
      <c r="X4543" t="str">
        <f t="shared" si="70"/>
        <v>Inversión</v>
      </c>
      <c r="Y4543" t="s">
        <v>8911</v>
      </c>
    </row>
    <row r="4544" spans="1:25">
      <c r="A4544" t="s">
        <v>7773</v>
      </c>
      <c r="B4544" t="s">
        <v>4554</v>
      </c>
      <c r="C4544" t="s">
        <v>10564</v>
      </c>
      <c r="D4544" t="s">
        <v>3076</v>
      </c>
      <c r="E4544" t="s">
        <v>3077</v>
      </c>
      <c r="F4544" t="s">
        <v>8904</v>
      </c>
      <c r="G4544" t="s">
        <v>8905</v>
      </c>
      <c r="H4544" t="s">
        <v>550</v>
      </c>
      <c r="I4544" t="s">
        <v>676</v>
      </c>
      <c r="J4544" t="s">
        <v>253</v>
      </c>
      <c r="K4544" t="s">
        <v>3115</v>
      </c>
      <c r="L4544" t="s">
        <v>247</v>
      </c>
      <c r="M4544">
        <v>10951948</v>
      </c>
      <c r="N4544">
        <v>-93036.04</v>
      </c>
      <c r="O4544">
        <v>10858911.960000001</v>
      </c>
      <c r="P4544">
        <v>0</v>
      </c>
      <c r="Q4544" t="s">
        <v>10565</v>
      </c>
      <c r="R4544" t="s">
        <v>10566</v>
      </c>
      <c r="S4544" t="s">
        <v>10567</v>
      </c>
      <c r="T4544" t="s">
        <v>10568</v>
      </c>
      <c r="U4544" t="s">
        <v>10569</v>
      </c>
      <c r="V4544" t="s">
        <v>3085</v>
      </c>
      <c r="W4544" t="s">
        <v>3085</v>
      </c>
      <c r="X4544" t="str">
        <f t="shared" si="70"/>
        <v>Inversión</v>
      </c>
      <c r="Y4544" t="s">
        <v>8905</v>
      </c>
    </row>
    <row r="4545" spans="1:25">
      <c r="A4545" t="s">
        <v>7773</v>
      </c>
      <c r="B4545" t="s">
        <v>4554</v>
      </c>
      <c r="C4545" t="s">
        <v>10564</v>
      </c>
      <c r="D4545" t="s">
        <v>3076</v>
      </c>
      <c r="E4545" t="s">
        <v>3077</v>
      </c>
      <c r="F4545" t="s">
        <v>3234</v>
      </c>
      <c r="G4545" t="s">
        <v>3241</v>
      </c>
      <c r="H4545" t="s">
        <v>601</v>
      </c>
      <c r="I4545" t="s">
        <v>602</v>
      </c>
      <c r="J4545" t="s">
        <v>253</v>
      </c>
      <c r="K4545" t="s">
        <v>3115</v>
      </c>
      <c r="L4545" t="s">
        <v>247</v>
      </c>
      <c r="M4545">
        <v>109519479</v>
      </c>
      <c r="N4545">
        <v>0</v>
      </c>
      <c r="O4545">
        <v>109519479</v>
      </c>
      <c r="P4545">
        <v>0</v>
      </c>
      <c r="Q4545" t="s">
        <v>10565</v>
      </c>
      <c r="R4545" t="s">
        <v>10566</v>
      </c>
      <c r="S4545" t="s">
        <v>10567</v>
      </c>
      <c r="T4545" t="s">
        <v>10568</v>
      </c>
      <c r="U4545" t="s">
        <v>10569</v>
      </c>
      <c r="V4545" t="s">
        <v>3085</v>
      </c>
      <c r="W4545" t="s">
        <v>3085</v>
      </c>
      <c r="X4545" t="str">
        <f t="shared" si="70"/>
        <v>Funcionamiento</v>
      </c>
      <c r="Y4545" t="s">
        <v>3241</v>
      </c>
    </row>
    <row r="4546" spans="1:25">
      <c r="A4546" t="s">
        <v>7773</v>
      </c>
      <c r="B4546" t="s">
        <v>4554</v>
      </c>
      <c r="C4546" t="s">
        <v>10564</v>
      </c>
      <c r="D4546" t="s">
        <v>3076</v>
      </c>
      <c r="E4546" t="s">
        <v>3077</v>
      </c>
      <c r="F4546" t="s">
        <v>4481</v>
      </c>
      <c r="G4546" t="s">
        <v>4484</v>
      </c>
      <c r="H4546" t="s">
        <v>434</v>
      </c>
      <c r="I4546" t="s">
        <v>645</v>
      </c>
      <c r="J4546" t="s">
        <v>253</v>
      </c>
      <c r="K4546" t="s">
        <v>3115</v>
      </c>
      <c r="L4546" t="s">
        <v>247</v>
      </c>
      <c r="M4546">
        <v>24995257</v>
      </c>
      <c r="N4546">
        <v>0</v>
      </c>
      <c r="O4546">
        <v>24995257</v>
      </c>
      <c r="P4546">
        <v>0</v>
      </c>
      <c r="Q4546" t="s">
        <v>10565</v>
      </c>
      <c r="R4546" t="s">
        <v>10566</v>
      </c>
      <c r="S4546" t="s">
        <v>10567</v>
      </c>
      <c r="T4546" t="s">
        <v>10568</v>
      </c>
      <c r="U4546" t="s">
        <v>10569</v>
      </c>
      <c r="V4546" t="s">
        <v>3085</v>
      </c>
      <c r="W4546" t="s">
        <v>3085</v>
      </c>
      <c r="X4546" t="str">
        <f t="shared" ref="X4546:X4609" si="71">IF(LEFT(H4546,1)="C","Inversión","Funcionamiento")</f>
        <v>Inversión</v>
      </c>
      <c r="Y4546" t="s">
        <v>4484</v>
      </c>
    </row>
    <row r="4547" spans="1:25">
      <c r="A4547" t="s">
        <v>7773</v>
      </c>
      <c r="B4547" t="s">
        <v>4554</v>
      </c>
      <c r="C4547" t="s">
        <v>10564</v>
      </c>
      <c r="D4547" t="s">
        <v>3076</v>
      </c>
      <c r="E4547" t="s">
        <v>3077</v>
      </c>
      <c r="F4547" t="s">
        <v>3234</v>
      </c>
      <c r="G4547" t="s">
        <v>3241</v>
      </c>
      <c r="H4547" t="s">
        <v>553</v>
      </c>
      <c r="I4547" t="s">
        <v>674</v>
      </c>
      <c r="J4547" t="s">
        <v>246</v>
      </c>
      <c r="K4547" t="s">
        <v>3079</v>
      </c>
      <c r="L4547" t="s">
        <v>247</v>
      </c>
      <c r="M4547">
        <v>5475974</v>
      </c>
      <c r="N4547">
        <v>0</v>
      </c>
      <c r="O4547">
        <v>5475974</v>
      </c>
      <c r="P4547">
        <v>0</v>
      </c>
      <c r="Q4547" t="s">
        <v>10565</v>
      </c>
      <c r="R4547" t="s">
        <v>10566</v>
      </c>
      <c r="S4547" t="s">
        <v>10567</v>
      </c>
      <c r="T4547" t="s">
        <v>10568</v>
      </c>
      <c r="U4547" t="s">
        <v>10569</v>
      </c>
      <c r="V4547" t="s">
        <v>3085</v>
      </c>
      <c r="W4547" t="s">
        <v>3085</v>
      </c>
      <c r="X4547" t="str">
        <f t="shared" si="71"/>
        <v>Inversión</v>
      </c>
      <c r="Y4547" t="s">
        <v>3241</v>
      </c>
    </row>
    <row r="4548" spans="1:25">
      <c r="A4548" t="s">
        <v>7773</v>
      </c>
      <c r="B4548" t="s">
        <v>4554</v>
      </c>
      <c r="C4548" t="s">
        <v>10564</v>
      </c>
      <c r="D4548" t="s">
        <v>3076</v>
      </c>
      <c r="E4548" t="s">
        <v>3077</v>
      </c>
      <c r="F4548" t="s">
        <v>3234</v>
      </c>
      <c r="G4548" t="s">
        <v>3241</v>
      </c>
      <c r="H4548" t="s">
        <v>428</v>
      </c>
      <c r="I4548" t="s">
        <v>669</v>
      </c>
      <c r="J4548" t="s">
        <v>246</v>
      </c>
      <c r="K4548" t="s">
        <v>3079</v>
      </c>
      <c r="L4548" t="s">
        <v>247</v>
      </c>
      <c r="M4548">
        <v>5475974</v>
      </c>
      <c r="N4548">
        <v>0</v>
      </c>
      <c r="O4548">
        <v>5475974</v>
      </c>
      <c r="P4548">
        <v>0</v>
      </c>
      <c r="Q4548" t="s">
        <v>10565</v>
      </c>
      <c r="R4548" t="s">
        <v>10566</v>
      </c>
      <c r="S4548" t="s">
        <v>10567</v>
      </c>
      <c r="T4548" t="s">
        <v>10568</v>
      </c>
      <c r="U4548" t="s">
        <v>10569</v>
      </c>
      <c r="V4548" t="s">
        <v>3085</v>
      </c>
      <c r="W4548" t="s">
        <v>3085</v>
      </c>
      <c r="X4548" t="str">
        <f t="shared" si="71"/>
        <v>Inversión</v>
      </c>
      <c r="Y4548" t="s">
        <v>3241</v>
      </c>
    </row>
    <row r="4549" spans="1:25">
      <c r="A4549" t="s">
        <v>7773</v>
      </c>
      <c r="B4549" t="s">
        <v>4554</v>
      </c>
      <c r="C4549" t="s">
        <v>10564</v>
      </c>
      <c r="D4549" t="s">
        <v>3076</v>
      </c>
      <c r="E4549" t="s">
        <v>3077</v>
      </c>
      <c r="F4549" t="s">
        <v>3149</v>
      </c>
      <c r="G4549" t="s">
        <v>3157</v>
      </c>
      <c r="H4549" t="s">
        <v>437</v>
      </c>
      <c r="I4549" t="s">
        <v>649</v>
      </c>
      <c r="J4549" t="s">
        <v>253</v>
      </c>
      <c r="K4549" t="s">
        <v>3115</v>
      </c>
      <c r="L4549" t="s">
        <v>247</v>
      </c>
      <c r="M4549">
        <v>198930371</v>
      </c>
      <c r="N4549">
        <v>0</v>
      </c>
      <c r="O4549">
        <v>198930371</v>
      </c>
      <c r="P4549">
        <v>0</v>
      </c>
      <c r="Q4549" t="s">
        <v>10565</v>
      </c>
      <c r="R4549" t="s">
        <v>10566</v>
      </c>
      <c r="S4549" t="s">
        <v>10567</v>
      </c>
      <c r="T4549" t="s">
        <v>10568</v>
      </c>
      <c r="U4549" t="s">
        <v>10569</v>
      </c>
      <c r="V4549" t="s">
        <v>3085</v>
      </c>
      <c r="W4549" t="s">
        <v>3085</v>
      </c>
      <c r="X4549" t="str">
        <f t="shared" si="71"/>
        <v>Inversión</v>
      </c>
      <c r="Y4549" t="s">
        <v>3157</v>
      </c>
    </row>
    <row r="4550" spans="1:25">
      <c r="A4550" t="s">
        <v>7773</v>
      </c>
      <c r="B4550" t="s">
        <v>4554</v>
      </c>
      <c r="C4550" t="s">
        <v>10564</v>
      </c>
      <c r="D4550" t="s">
        <v>3076</v>
      </c>
      <c r="E4550" t="s">
        <v>3077</v>
      </c>
      <c r="F4550" t="s">
        <v>4481</v>
      </c>
      <c r="G4550" t="s">
        <v>4484</v>
      </c>
      <c r="H4550" t="s">
        <v>440</v>
      </c>
      <c r="I4550" t="s">
        <v>644</v>
      </c>
      <c r="J4550" t="s">
        <v>253</v>
      </c>
      <c r="K4550" t="s">
        <v>3115</v>
      </c>
      <c r="L4550" t="s">
        <v>247</v>
      </c>
      <c r="M4550">
        <v>24995257</v>
      </c>
      <c r="N4550">
        <v>0</v>
      </c>
      <c r="O4550">
        <v>24995257</v>
      </c>
      <c r="P4550">
        <v>0</v>
      </c>
      <c r="Q4550" t="s">
        <v>10565</v>
      </c>
      <c r="R4550" t="s">
        <v>10566</v>
      </c>
      <c r="S4550" t="s">
        <v>10567</v>
      </c>
      <c r="T4550" t="s">
        <v>10568</v>
      </c>
      <c r="U4550" t="s">
        <v>10569</v>
      </c>
      <c r="V4550" t="s">
        <v>3085</v>
      </c>
      <c r="W4550" t="s">
        <v>3085</v>
      </c>
      <c r="X4550" t="str">
        <f t="shared" si="71"/>
        <v>Inversión</v>
      </c>
      <c r="Y4550" t="s">
        <v>4484</v>
      </c>
    </row>
    <row r="4551" spans="1:25">
      <c r="A4551" t="s">
        <v>7773</v>
      </c>
      <c r="B4551" t="s">
        <v>4554</v>
      </c>
      <c r="C4551" t="s">
        <v>10564</v>
      </c>
      <c r="D4551" t="s">
        <v>3076</v>
      </c>
      <c r="E4551" t="s">
        <v>3077</v>
      </c>
      <c r="F4551" t="s">
        <v>4481</v>
      </c>
      <c r="G4551" t="s">
        <v>4484</v>
      </c>
      <c r="H4551" t="s">
        <v>421</v>
      </c>
      <c r="I4551" t="s">
        <v>639</v>
      </c>
      <c r="J4551" t="s">
        <v>253</v>
      </c>
      <c r="K4551" t="s">
        <v>3115</v>
      </c>
      <c r="L4551" t="s">
        <v>247</v>
      </c>
      <c r="M4551">
        <v>24995257</v>
      </c>
      <c r="N4551">
        <v>0</v>
      </c>
      <c r="O4551">
        <v>24995257</v>
      </c>
      <c r="P4551">
        <v>0</v>
      </c>
      <c r="Q4551" t="s">
        <v>10565</v>
      </c>
      <c r="R4551" t="s">
        <v>10566</v>
      </c>
      <c r="S4551" t="s">
        <v>10567</v>
      </c>
      <c r="T4551" t="s">
        <v>10568</v>
      </c>
      <c r="U4551" t="s">
        <v>10569</v>
      </c>
      <c r="V4551" t="s">
        <v>3085</v>
      </c>
      <c r="W4551" t="s">
        <v>3085</v>
      </c>
      <c r="X4551" t="str">
        <f t="shared" si="71"/>
        <v>Inversión</v>
      </c>
      <c r="Y4551" t="s">
        <v>4484</v>
      </c>
    </row>
    <row r="4552" spans="1:25">
      <c r="A4552" t="s">
        <v>7773</v>
      </c>
      <c r="B4552" t="s">
        <v>4554</v>
      </c>
      <c r="C4552" t="s">
        <v>10564</v>
      </c>
      <c r="D4552" t="s">
        <v>3076</v>
      </c>
      <c r="E4552" t="s">
        <v>3077</v>
      </c>
      <c r="F4552" t="s">
        <v>3234</v>
      </c>
      <c r="G4552" t="s">
        <v>3241</v>
      </c>
      <c r="H4552" t="s">
        <v>443</v>
      </c>
      <c r="I4552" t="s">
        <v>666</v>
      </c>
      <c r="J4552" t="s">
        <v>246</v>
      </c>
      <c r="K4552" t="s">
        <v>3079</v>
      </c>
      <c r="L4552" t="s">
        <v>247</v>
      </c>
      <c r="M4552">
        <v>5475974</v>
      </c>
      <c r="N4552">
        <v>0</v>
      </c>
      <c r="O4552">
        <v>5475974</v>
      </c>
      <c r="P4552">
        <v>0</v>
      </c>
      <c r="Q4552" t="s">
        <v>10565</v>
      </c>
      <c r="R4552" t="s">
        <v>10566</v>
      </c>
      <c r="S4552" t="s">
        <v>10567</v>
      </c>
      <c r="T4552" t="s">
        <v>10568</v>
      </c>
      <c r="U4552" t="s">
        <v>10569</v>
      </c>
      <c r="V4552" t="s">
        <v>3085</v>
      </c>
      <c r="W4552" t="s">
        <v>3085</v>
      </c>
      <c r="X4552" t="str">
        <f t="shared" si="71"/>
        <v>Inversión</v>
      </c>
      <c r="Y4552" t="s">
        <v>3241</v>
      </c>
    </row>
    <row r="4553" spans="1:25">
      <c r="A4553" t="s">
        <v>7773</v>
      </c>
      <c r="B4553" t="s">
        <v>4554</v>
      </c>
      <c r="C4553" t="s">
        <v>10564</v>
      </c>
      <c r="D4553" t="s">
        <v>3076</v>
      </c>
      <c r="E4553" t="s">
        <v>3077</v>
      </c>
      <c r="F4553" t="s">
        <v>4481</v>
      </c>
      <c r="G4553" t="s">
        <v>4484</v>
      </c>
      <c r="H4553" t="s">
        <v>502</v>
      </c>
      <c r="I4553" t="s">
        <v>629</v>
      </c>
      <c r="J4553" t="s">
        <v>253</v>
      </c>
      <c r="K4553" t="s">
        <v>3115</v>
      </c>
      <c r="L4553" t="s">
        <v>247</v>
      </c>
      <c r="M4553">
        <v>24995257</v>
      </c>
      <c r="N4553">
        <v>0</v>
      </c>
      <c r="O4553">
        <v>24995257</v>
      </c>
      <c r="P4553">
        <v>0</v>
      </c>
      <c r="Q4553" t="s">
        <v>10565</v>
      </c>
      <c r="R4553" t="s">
        <v>10566</v>
      </c>
      <c r="S4553" t="s">
        <v>10567</v>
      </c>
      <c r="T4553" t="s">
        <v>10568</v>
      </c>
      <c r="U4553" t="s">
        <v>10569</v>
      </c>
      <c r="V4553" t="s">
        <v>3085</v>
      </c>
      <c r="W4553" t="s">
        <v>3085</v>
      </c>
      <c r="X4553" t="str">
        <f t="shared" si="71"/>
        <v>Inversión</v>
      </c>
      <c r="Y4553" t="s">
        <v>4484</v>
      </c>
    </row>
    <row r="4554" spans="1:25">
      <c r="A4554" t="s">
        <v>7773</v>
      </c>
      <c r="B4554" t="s">
        <v>4554</v>
      </c>
      <c r="C4554" t="s">
        <v>10564</v>
      </c>
      <c r="D4554" t="s">
        <v>3076</v>
      </c>
      <c r="E4554" t="s">
        <v>3077</v>
      </c>
      <c r="F4554" t="s">
        <v>4481</v>
      </c>
      <c r="G4554" t="s">
        <v>4484</v>
      </c>
      <c r="H4554" t="s">
        <v>549</v>
      </c>
      <c r="I4554" t="s">
        <v>643</v>
      </c>
      <c r="J4554" t="s">
        <v>253</v>
      </c>
      <c r="K4554" t="s">
        <v>3115</v>
      </c>
      <c r="L4554" t="s">
        <v>247</v>
      </c>
      <c r="M4554">
        <v>24995257</v>
      </c>
      <c r="N4554">
        <v>0</v>
      </c>
      <c r="O4554">
        <v>24995257</v>
      </c>
      <c r="P4554">
        <v>0</v>
      </c>
      <c r="Q4554" t="s">
        <v>10565</v>
      </c>
      <c r="R4554" t="s">
        <v>10566</v>
      </c>
      <c r="S4554" t="s">
        <v>10567</v>
      </c>
      <c r="T4554" t="s">
        <v>10568</v>
      </c>
      <c r="U4554" t="s">
        <v>10569</v>
      </c>
      <c r="V4554" t="s">
        <v>3085</v>
      </c>
      <c r="W4554" t="s">
        <v>3085</v>
      </c>
      <c r="X4554" t="str">
        <f t="shared" si="71"/>
        <v>Inversión</v>
      </c>
      <c r="Y4554" t="s">
        <v>4484</v>
      </c>
    </row>
    <row r="4555" spans="1:25">
      <c r="A4555" t="s">
        <v>10570</v>
      </c>
      <c r="B4555" t="s">
        <v>4554</v>
      </c>
      <c r="C4555" t="s">
        <v>10571</v>
      </c>
      <c r="D4555" t="s">
        <v>3076</v>
      </c>
      <c r="E4555" t="s">
        <v>3077</v>
      </c>
      <c r="F4555" t="s">
        <v>4481</v>
      </c>
      <c r="G4555" t="s">
        <v>4484</v>
      </c>
      <c r="H4555" t="s">
        <v>502</v>
      </c>
      <c r="I4555" t="s">
        <v>629</v>
      </c>
      <c r="J4555" t="s">
        <v>253</v>
      </c>
      <c r="K4555" t="s">
        <v>3115</v>
      </c>
      <c r="L4555" t="s">
        <v>247</v>
      </c>
      <c r="M4555">
        <v>92678034</v>
      </c>
      <c r="N4555">
        <v>-92678034</v>
      </c>
      <c r="O4555">
        <v>0</v>
      </c>
      <c r="P4555">
        <v>0</v>
      </c>
      <c r="Q4555" t="s">
        <v>10572</v>
      </c>
      <c r="R4555" t="s">
        <v>10325</v>
      </c>
      <c r="S4555" t="s">
        <v>9377</v>
      </c>
      <c r="T4555" t="s">
        <v>10573</v>
      </c>
      <c r="U4555" t="s">
        <v>10574</v>
      </c>
      <c r="V4555" t="s">
        <v>10575</v>
      </c>
      <c r="W4555" t="s">
        <v>3085</v>
      </c>
      <c r="X4555" t="str">
        <f t="shared" si="71"/>
        <v>Inversión</v>
      </c>
      <c r="Y4555" t="s">
        <v>4484</v>
      </c>
    </row>
    <row r="4556" spans="1:25">
      <c r="A4556" t="s">
        <v>10570</v>
      </c>
      <c r="B4556" t="s">
        <v>4554</v>
      </c>
      <c r="C4556" t="s">
        <v>10571</v>
      </c>
      <c r="D4556" t="s">
        <v>3076</v>
      </c>
      <c r="E4556" t="s">
        <v>3077</v>
      </c>
      <c r="F4556" t="s">
        <v>8912</v>
      </c>
      <c r="G4556" t="s">
        <v>8913</v>
      </c>
      <c r="H4556" t="s">
        <v>542</v>
      </c>
      <c r="I4556" t="s">
        <v>647</v>
      </c>
      <c r="J4556" t="s">
        <v>253</v>
      </c>
      <c r="K4556" t="s">
        <v>3115</v>
      </c>
      <c r="L4556" t="s">
        <v>247</v>
      </c>
      <c r="M4556">
        <v>494282849</v>
      </c>
      <c r="N4556">
        <v>-323645253</v>
      </c>
      <c r="O4556">
        <v>170637596</v>
      </c>
      <c r="P4556">
        <v>0</v>
      </c>
      <c r="Q4556" t="s">
        <v>10572</v>
      </c>
      <c r="R4556" t="s">
        <v>10325</v>
      </c>
      <c r="S4556" t="s">
        <v>9377</v>
      </c>
      <c r="T4556" t="s">
        <v>10573</v>
      </c>
      <c r="U4556" t="s">
        <v>10574</v>
      </c>
      <c r="V4556" t="s">
        <v>10575</v>
      </c>
      <c r="W4556" t="s">
        <v>3085</v>
      </c>
      <c r="X4556" t="str">
        <f t="shared" si="71"/>
        <v>Inversión</v>
      </c>
      <c r="Y4556" t="s">
        <v>8913</v>
      </c>
    </row>
    <row r="4557" spans="1:25">
      <c r="A4557" t="s">
        <v>10570</v>
      </c>
      <c r="B4557" t="s">
        <v>4554</v>
      </c>
      <c r="C4557" t="s">
        <v>10571</v>
      </c>
      <c r="D4557" t="s">
        <v>3076</v>
      </c>
      <c r="E4557" t="s">
        <v>3077</v>
      </c>
      <c r="F4557" t="s">
        <v>3149</v>
      </c>
      <c r="G4557" t="s">
        <v>3157</v>
      </c>
      <c r="H4557" t="s">
        <v>437</v>
      </c>
      <c r="I4557" t="s">
        <v>649</v>
      </c>
      <c r="J4557" t="s">
        <v>253</v>
      </c>
      <c r="K4557" t="s">
        <v>3115</v>
      </c>
      <c r="L4557" t="s">
        <v>247</v>
      </c>
      <c r="M4557">
        <v>493220808</v>
      </c>
      <c r="N4557">
        <v>-67113869</v>
      </c>
      <c r="O4557">
        <v>426106939</v>
      </c>
      <c r="P4557">
        <v>0</v>
      </c>
      <c r="Q4557" t="s">
        <v>10572</v>
      </c>
      <c r="R4557" t="s">
        <v>10325</v>
      </c>
      <c r="S4557" t="s">
        <v>9377</v>
      </c>
      <c r="T4557" t="s">
        <v>10573</v>
      </c>
      <c r="U4557" t="s">
        <v>10574</v>
      </c>
      <c r="V4557" t="s">
        <v>10575</v>
      </c>
      <c r="W4557" t="s">
        <v>3085</v>
      </c>
      <c r="X4557" t="str">
        <f t="shared" si="71"/>
        <v>Inversión</v>
      </c>
      <c r="Y4557" t="s">
        <v>3157</v>
      </c>
    </row>
    <row r="4558" spans="1:25">
      <c r="A4558" t="s">
        <v>10570</v>
      </c>
      <c r="B4558" t="s">
        <v>4554</v>
      </c>
      <c r="C4558" t="s">
        <v>10571</v>
      </c>
      <c r="D4558" t="s">
        <v>3076</v>
      </c>
      <c r="E4558" t="s">
        <v>3077</v>
      </c>
      <c r="F4558" t="s">
        <v>4481</v>
      </c>
      <c r="G4558" t="s">
        <v>4484</v>
      </c>
      <c r="H4558" t="s">
        <v>421</v>
      </c>
      <c r="I4558" t="s">
        <v>639</v>
      </c>
      <c r="J4558" t="s">
        <v>253</v>
      </c>
      <c r="K4558" t="s">
        <v>3115</v>
      </c>
      <c r="L4558" t="s">
        <v>247</v>
      </c>
      <c r="M4558">
        <v>92678034</v>
      </c>
      <c r="N4558">
        <v>-92678034</v>
      </c>
      <c r="O4558">
        <v>0</v>
      </c>
      <c r="P4558">
        <v>0</v>
      </c>
      <c r="Q4558" t="s">
        <v>10572</v>
      </c>
      <c r="R4558" t="s">
        <v>10325</v>
      </c>
      <c r="S4558" t="s">
        <v>9377</v>
      </c>
      <c r="T4558" t="s">
        <v>10573</v>
      </c>
      <c r="U4558" t="s">
        <v>10574</v>
      </c>
      <c r="V4558" t="s">
        <v>10575</v>
      </c>
      <c r="W4558" t="s">
        <v>3085</v>
      </c>
      <c r="X4558" t="str">
        <f t="shared" si="71"/>
        <v>Inversión</v>
      </c>
      <c r="Y4558" t="s">
        <v>4484</v>
      </c>
    </row>
    <row r="4559" spans="1:25">
      <c r="A4559" t="s">
        <v>10570</v>
      </c>
      <c r="B4559" t="s">
        <v>4554</v>
      </c>
      <c r="C4559" t="s">
        <v>10571</v>
      </c>
      <c r="D4559" t="s">
        <v>3076</v>
      </c>
      <c r="E4559" t="s">
        <v>3077</v>
      </c>
      <c r="F4559" t="s">
        <v>3149</v>
      </c>
      <c r="G4559" t="s">
        <v>3157</v>
      </c>
      <c r="H4559" t="s">
        <v>437</v>
      </c>
      <c r="I4559" t="s">
        <v>649</v>
      </c>
      <c r="J4559" t="s">
        <v>246</v>
      </c>
      <c r="K4559" t="s">
        <v>3150</v>
      </c>
      <c r="L4559" t="s">
        <v>247</v>
      </c>
      <c r="M4559">
        <v>0</v>
      </c>
      <c r="N4559">
        <v>328797000</v>
      </c>
      <c r="O4559">
        <v>328797000</v>
      </c>
      <c r="P4559">
        <v>0</v>
      </c>
      <c r="Q4559" t="s">
        <v>10572</v>
      </c>
      <c r="R4559" t="s">
        <v>10325</v>
      </c>
      <c r="S4559" t="s">
        <v>9377</v>
      </c>
      <c r="T4559" t="s">
        <v>10573</v>
      </c>
      <c r="U4559" t="s">
        <v>10574</v>
      </c>
      <c r="V4559" t="s">
        <v>10575</v>
      </c>
      <c r="W4559" t="s">
        <v>3085</v>
      </c>
      <c r="X4559" t="str">
        <f t="shared" si="71"/>
        <v>Inversión</v>
      </c>
      <c r="Y4559" t="s">
        <v>3157</v>
      </c>
    </row>
    <row r="4560" spans="1:25">
      <c r="A4560" t="s">
        <v>10570</v>
      </c>
      <c r="B4560" t="s">
        <v>4554</v>
      </c>
      <c r="C4560" t="s">
        <v>10571</v>
      </c>
      <c r="D4560" t="s">
        <v>3076</v>
      </c>
      <c r="E4560" t="s">
        <v>3077</v>
      </c>
      <c r="F4560" t="s">
        <v>4481</v>
      </c>
      <c r="G4560" t="s">
        <v>4484</v>
      </c>
      <c r="H4560" t="s">
        <v>549</v>
      </c>
      <c r="I4560" t="s">
        <v>643</v>
      </c>
      <c r="J4560" t="s">
        <v>246</v>
      </c>
      <c r="K4560" t="s">
        <v>3079</v>
      </c>
      <c r="L4560" t="s">
        <v>247</v>
      </c>
      <c r="M4560">
        <v>0</v>
      </c>
      <c r="N4560">
        <v>34321800</v>
      </c>
      <c r="O4560">
        <v>34321800</v>
      </c>
      <c r="P4560">
        <v>0</v>
      </c>
      <c r="Q4560" t="s">
        <v>10572</v>
      </c>
      <c r="R4560" t="s">
        <v>10325</v>
      </c>
      <c r="S4560" t="s">
        <v>9377</v>
      </c>
      <c r="T4560" t="s">
        <v>10573</v>
      </c>
      <c r="U4560" t="s">
        <v>10574</v>
      </c>
      <c r="V4560" t="s">
        <v>10575</v>
      </c>
      <c r="W4560" t="s">
        <v>3085</v>
      </c>
      <c r="X4560" t="str">
        <f t="shared" si="71"/>
        <v>Inversión</v>
      </c>
      <c r="Y4560" t="s">
        <v>4484</v>
      </c>
    </row>
    <row r="4561" spans="1:25">
      <c r="A4561" t="s">
        <v>10570</v>
      </c>
      <c r="B4561" t="s">
        <v>4554</v>
      </c>
      <c r="C4561" t="s">
        <v>10571</v>
      </c>
      <c r="D4561" t="s">
        <v>3076</v>
      </c>
      <c r="E4561" t="s">
        <v>3077</v>
      </c>
      <c r="F4561" t="s">
        <v>4481</v>
      </c>
      <c r="G4561" t="s">
        <v>4484</v>
      </c>
      <c r="H4561" t="s">
        <v>549</v>
      </c>
      <c r="I4561" t="s">
        <v>643</v>
      </c>
      <c r="J4561" t="s">
        <v>253</v>
      </c>
      <c r="K4561" t="s">
        <v>3115</v>
      </c>
      <c r="L4561" t="s">
        <v>247</v>
      </c>
      <c r="M4561">
        <v>185356068</v>
      </c>
      <c r="N4561">
        <v>-14718472</v>
      </c>
      <c r="O4561">
        <v>170637596</v>
      </c>
      <c r="P4561">
        <v>0</v>
      </c>
      <c r="Q4561" t="s">
        <v>10572</v>
      </c>
      <c r="R4561" t="s">
        <v>10325</v>
      </c>
      <c r="S4561" t="s">
        <v>9377</v>
      </c>
      <c r="T4561" t="s">
        <v>10573</v>
      </c>
      <c r="U4561" t="s">
        <v>10574</v>
      </c>
      <c r="V4561" t="s">
        <v>10575</v>
      </c>
      <c r="W4561" t="s">
        <v>3085</v>
      </c>
      <c r="X4561" t="str">
        <f t="shared" si="71"/>
        <v>Inversión</v>
      </c>
      <c r="Y4561" t="s">
        <v>4484</v>
      </c>
    </row>
    <row r="4562" spans="1:25">
      <c r="A4562" t="s">
        <v>10570</v>
      </c>
      <c r="B4562" t="s">
        <v>4554</v>
      </c>
      <c r="C4562" t="s">
        <v>10571</v>
      </c>
      <c r="D4562" t="s">
        <v>3076</v>
      </c>
      <c r="E4562" t="s">
        <v>3077</v>
      </c>
      <c r="F4562" t="s">
        <v>4481</v>
      </c>
      <c r="G4562" t="s">
        <v>4484</v>
      </c>
      <c r="H4562" t="s">
        <v>440</v>
      </c>
      <c r="I4562" t="s">
        <v>644</v>
      </c>
      <c r="J4562" t="s">
        <v>253</v>
      </c>
      <c r="K4562" t="s">
        <v>3115</v>
      </c>
      <c r="L4562" t="s">
        <v>247</v>
      </c>
      <c r="M4562">
        <v>92678034</v>
      </c>
      <c r="N4562">
        <v>-92678034</v>
      </c>
      <c r="O4562">
        <v>0</v>
      </c>
      <c r="P4562">
        <v>0</v>
      </c>
      <c r="Q4562" t="s">
        <v>10572</v>
      </c>
      <c r="R4562" t="s">
        <v>10325</v>
      </c>
      <c r="S4562" t="s">
        <v>9377</v>
      </c>
      <c r="T4562" t="s">
        <v>10573</v>
      </c>
      <c r="U4562" t="s">
        <v>10574</v>
      </c>
      <c r="V4562" t="s">
        <v>10575</v>
      </c>
      <c r="W4562" t="s">
        <v>3085</v>
      </c>
      <c r="X4562" t="str">
        <f t="shared" si="71"/>
        <v>Inversión</v>
      </c>
      <c r="Y4562" t="s">
        <v>4484</v>
      </c>
    </row>
    <row r="4563" spans="1:25">
      <c r="A4563" t="s">
        <v>10570</v>
      </c>
      <c r="B4563" t="s">
        <v>4554</v>
      </c>
      <c r="C4563" t="s">
        <v>10571</v>
      </c>
      <c r="D4563" t="s">
        <v>3076</v>
      </c>
      <c r="E4563" t="s">
        <v>3077</v>
      </c>
      <c r="F4563" t="s">
        <v>3234</v>
      </c>
      <c r="G4563" t="s">
        <v>3241</v>
      </c>
      <c r="H4563" t="s">
        <v>428</v>
      </c>
      <c r="I4563" t="s">
        <v>669</v>
      </c>
      <c r="J4563" t="s">
        <v>246</v>
      </c>
      <c r="K4563" t="s">
        <v>3079</v>
      </c>
      <c r="L4563" t="s">
        <v>247</v>
      </c>
      <c r="M4563">
        <v>4633902</v>
      </c>
      <c r="N4563">
        <v>-4633902</v>
      </c>
      <c r="O4563">
        <v>0</v>
      </c>
      <c r="P4563">
        <v>0</v>
      </c>
      <c r="Q4563" t="s">
        <v>10572</v>
      </c>
      <c r="R4563" t="s">
        <v>10325</v>
      </c>
      <c r="S4563" t="s">
        <v>9377</v>
      </c>
      <c r="T4563" t="s">
        <v>10573</v>
      </c>
      <c r="U4563" t="s">
        <v>10574</v>
      </c>
      <c r="V4563" t="s">
        <v>10575</v>
      </c>
      <c r="W4563" t="s">
        <v>3085</v>
      </c>
      <c r="X4563" t="str">
        <f t="shared" si="71"/>
        <v>Inversión</v>
      </c>
      <c r="Y4563" t="s">
        <v>3241</v>
      </c>
    </row>
    <row r="4564" spans="1:25">
      <c r="A4564" t="s">
        <v>10570</v>
      </c>
      <c r="B4564" t="s">
        <v>4554</v>
      </c>
      <c r="C4564" t="s">
        <v>10571</v>
      </c>
      <c r="D4564" t="s">
        <v>3076</v>
      </c>
      <c r="E4564" t="s">
        <v>3077</v>
      </c>
      <c r="F4564" t="s">
        <v>8912</v>
      </c>
      <c r="G4564" t="s">
        <v>8913</v>
      </c>
      <c r="H4564" t="s">
        <v>542</v>
      </c>
      <c r="I4564" t="s">
        <v>647</v>
      </c>
      <c r="J4564" t="s">
        <v>246</v>
      </c>
      <c r="K4564" t="s">
        <v>3079</v>
      </c>
      <c r="L4564" t="s">
        <v>247</v>
      </c>
      <c r="M4564">
        <v>0</v>
      </c>
      <c r="N4564">
        <v>22881200</v>
      </c>
      <c r="O4564">
        <v>22881200</v>
      </c>
      <c r="P4564">
        <v>0</v>
      </c>
      <c r="Q4564" t="s">
        <v>10572</v>
      </c>
      <c r="R4564" t="s">
        <v>10325</v>
      </c>
      <c r="S4564" t="s">
        <v>9377</v>
      </c>
      <c r="T4564" t="s">
        <v>10573</v>
      </c>
      <c r="U4564" t="s">
        <v>10574</v>
      </c>
      <c r="V4564" t="s">
        <v>10575</v>
      </c>
      <c r="W4564" t="s">
        <v>3085</v>
      </c>
      <c r="X4564" t="str">
        <f t="shared" si="71"/>
        <v>Inversión</v>
      </c>
      <c r="Y4564" t="s">
        <v>8913</v>
      </c>
    </row>
    <row r="4565" spans="1:25">
      <c r="A4565" t="s">
        <v>10570</v>
      </c>
      <c r="B4565" t="s">
        <v>4554</v>
      </c>
      <c r="C4565" t="s">
        <v>10571</v>
      </c>
      <c r="D4565" t="s">
        <v>3076</v>
      </c>
      <c r="E4565" t="s">
        <v>3077</v>
      </c>
      <c r="F4565" t="s">
        <v>8910</v>
      </c>
      <c r="G4565" t="s">
        <v>8911</v>
      </c>
      <c r="H4565" t="s">
        <v>532</v>
      </c>
      <c r="I4565" t="s">
        <v>661</v>
      </c>
      <c r="J4565" t="s">
        <v>246</v>
      </c>
      <c r="K4565" t="s">
        <v>3079</v>
      </c>
      <c r="L4565" t="s">
        <v>247</v>
      </c>
      <c r="M4565">
        <v>6178536</v>
      </c>
      <c r="N4565">
        <v>-6178536</v>
      </c>
      <c r="O4565">
        <v>0</v>
      </c>
      <c r="P4565">
        <v>0</v>
      </c>
      <c r="Q4565" t="s">
        <v>10572</v>
      </c>
      <c r="R4565" t="s">
        <v>10325</v>
      </c>
      <c r="S4565" t="s">
        <v>9377</v>
      </c>
      <c r="T4565" t="s">
        <v>10573</v>
      </c>
      <c r="U4565" t="s">
        <v>10574</v>
      </c>
      <c r="V4565" t="s">
        <v>10575</v>
      </c>
      <c r="W4565" t="s">
        <v>3085</v>
      </c>
      <c r="X4565" t="str">
        <f t="shared" si="71"/>
        <v>Inversión</v>
      </c>
      <c r="Y4565" t="s">
        <v>8911</v>
      </c>
    </row>
    <row r="4566" spans="1:25">
      <c r="A4566" t="s">
        <v>10570</v>
      </c>
      <c r="B4566" t="s">
        <v>4554</v>
      </c>
      <c r="C4566" t="s">
        <v>10571</v>
      </c>
      <c r="D4566" t="s">
        <v>3076</v>
      </c>
      <c r="E4566" t="s">
        <v>3077</v>
      </c>
      <c r="F4566" t="s">
        <v>3234</v>
      </c>
      <c r="G4566" t="s">
        <v>3241</v>
      </c>
      <c r="H4566" t="s">
        <v>338</v>
      </c>
      <c r="I4566" t="s">
        <v>339</v>
      </c>
      <c r="J4566" t="s">
        <v>253</v>
      </c>
      <c r="K4566" t="s">
        <v>3115</v>
      </c>
      <c r="L4566" t="s">
        <v>247</v>
      </c>
      <c r="M4566">
        <v>9267803</v>
      </c>
      <c r="N4566">
        <v>-9267803</v>
      </c>
      <c r="O4566">
        <v>0</v>
      </c>
      <c r="P4566">
        <v>0</v>
      </c>
      <c r="Q4566" t="s">
        <v>10572</v>
      </c>
      <c r="R4566" t="s">
        <v>10325</v>
      </c>
      <c r="S4566" t="s">
        <v>9377</v>
      </c>
      <c r="T4566" t="s">
        <v>10573</v>
      </c>
      <c r="U4566" t="s">
        <v>10574</v>
      </c>
      <c r="V4566" t="s">
        <v>10575</v>
      </c>
      <c r="W4566" t="s">
        <v>3085</v>
      </c>
      <c r="X4566" t="str">
        <f t="shared" si="71"/>
        <v>Funcionamiento</v>
      </c>
      <c r="Y4566" t="s">
        <v>3241</v>
      </c>
    </row>
    <row r="4567" spans="1:25">
      <c r="A4567" t="s">
        <v>10570</v>
      </c>
      <c r="B4567" t="s">
        <v>4554</v>
      </c>
      <c r="C4567" t="s">
        <v>10571</v>
      </c>
      <c r="D4567" t="s">
        <v>3076</v>
      </c>
      <c r="E4567" t="s">
        <v>3077</v>
      </c>
      <c r="F4567" t="s">
        <v>8904</v>
      </c>
      <c r="G4567" t="s">
        <v>8905</v>
      </c>
      <c r="H4567" t="s">
        <v>550</v>
      </c>
      <c r="I4567" t="s">
        <v>676</v>
      </c>
      <c r="J4567" t="s">
        <v>253</v>
      </c>
      <c r="K4567" t="s">
        <v>3115</v>
      </c>
      <c r="L4567" t="s">
        <v>247</v>
      </c>
      <c r="M4567">
        <v>6178536</v>
      </c>
      <c r="N4567">
        <v>0</v>
      </c>
      <c r="O4567">
        <v>6178536</v>
      </c>
      <c r="P4567">
        <v>0</v>
      </c>
      <c r="Q4567" t="s">
        <v>10572</v>
      </c>
      <c r="R4567" t="s">
        <v>10325</v>
      </c>
      <c r="S4567" t="s">
        <v>9377</v>
      </c>
      <c r="T4567" t="s">
        <v>10573</v>
      </c>
      <c r="U4567" t="s">
        <v>10574</v>
      </c>
      <c r="V4567" t="s">
        <v>10575</v>
      </c>
      <c r="W4567" t="s">
        <v>3085</v>
      </c>
      <c r="X4567" t="str">
        <f t="shared" si="71"/>
        <v>Inversión</v>
      </c>
      <c r="Y4567" t="s">
        <v>8905</v>
      </c>
    </row>
    <row r="4568" spans="1:25">
      <c r="A4568" t="s">
        <v>10048</v>
      </c>
      <c r="B4568" t="s">
        <v>4554</v>
      </c>
      <c r="C4568" t="s">
        <v>10576</v>
      </c>
      <c r="D4568" t="s">
        <v>3076</v>
      </c>
      <c r="E4568" t="s">
        <v>3399</v>
      </c>
      <c r="F4568" t="s">
        <v>8910</v>
      </c>
      <c r="G4568" t="s">
        <v>8911</v>
      </c>
      <c r="H4568" t="s">
        <v>532</v>
      </c>
      <c r="I4568" t="s">
        <v>661</v>
      </c>
      <c r="J4568" t="s">
        <v>246</v>
      </c>
      <c r="K4568" t="s">
        <v>3079</v>
      </c>
      <c r="L4568" t="s">
        <v>247</v>
      </c>
      <c r="M4568">
        <v>7200000</v>
      </c>
      <c r="N4568">
        <v>-7200000</v>
      </c>
      <c r="O4568">
        <v>0</v>
      </c>
      <c r="P4568">
        <v>0</v>
      </c>
      <c r="Q4568" t="s">
        <v>10577</v>
      </c>
      <c r="R4568" t="s">
        <v>10578</v>
      </c>
      <c r="S4568" t="s">
        <v>3085</v>
      </c>
      <c r="T4568" t="s">
        <v>3085</v>
      </c>
      <c r="U4568" t="s">
        <v>3085</v>
      </c>
      <c r="V4568" t="s">
        <v>3085</v>
      </c>
      <c r="W4568" t="s">
        <v>3085</v>
      </c>
      <c r="X4568" t="str">
        <f t="shared" si="71"/>
        <v>Inversión</v>
      </c>
      <c r="Y4568" t="s">
        <v>8911</v>
      </c>
    </row>
    <row r="4569" spans="1:25">
      <c r="A4569" t="s">
        <v>10048</v>
      </c>
      <c r="B4569" t="s">
        <v>4554</v>
      </c>
      <c r="C4569" t="s">
        <v>10576</v>
      </c>
      <c r="D4569" t="s">
        <v>3076</v>
      </c>
      <c r="E4569" t="s">
        <v>3399</v>
      </c>
      <c r="F4569" t="s">
        <v>3234</v>
      </c>
      <c r="G4569" t="s">
        <v>3241</v>
      </c>
      <c r="H4569" t="s">
        <v>613</v>
      </c>
      <c r="I4569" t="s">
        <v>614</v>
      </c>
      <c r="J4569" t="s">
        <v>253</v>
      </c>
      <c r="K4569" t="s">
        <v>3115</v>
      </c>
      <c r="L4569" t="s">
        <v>247</v>
      </c>
      <c r="M4569">
        <v>100800000</v>
      </c>
      <c r="N4569">
        <v>-100800000</v>
      </c>
      <c r="O4569">
        <v>0</v>
      </c>
      <c r="P4569">
        <v>0</v>
      </c>
      <c r="Q4569" t="s">
        <v>10577</v>
      </c>
      <c r="R4569" t="s">
        <v>10578</v>
      </c>
      <c r="S4569" t="s">
        <v>3085</v>
      </c>
      <c r="T4569" t="s">
        <v>3085</v>
      </c>
      <c r="U4569" t="s">
        <v>3085</v>
      </c>
      <c r="V4569" t="s">
        <v>3085</v>
      </c>
      <c r="W4569" t="s">
        <v>3085</v>
      </c>
      <c r="X4569" t="str">
        <f t="shared" si="71"/>
        <v>Funcionamiento</v>
      </c>
      <c r="Y4569" t="s">
        <v>3241</v>
      </c>
    </row>
    <row r="4570" spans="1:25">
      <c r="A4570" t="s">
        <v>10048</v>
      </c>
      <c r="B4570" t="s">
        <v>4554</v>
      </c>
      <c r="C4570" t="s">
        <v>10576</v>
      </c>
      <c r="D4570" t="s">
        <v>3076</v>
      </c>
      <c r="E4570" t="s">
        <v>3399</v>
      </c>
      <c r="F4570" t="s">
        <v>3149</v>
      </c>
      <c r="G4570" t="s">
        <v>3157</v>
      </c>
      <c r="H4570" t="s">
        <v>437</v>
      </c>
      <c r="I4570" t="s">
        <v>649</v>
      </c>
      <c r="J4570" t="s">
        <v>253</v>
      </c>
      <c r="K4570" t="s">
        <v>3115</v>
      </c>
      <c r="L4570" t="s">
        <v>247</v>
      </c>
      <c r="M4570">
        <v>249063697</v>
      </c>
      <c r="N4570">
        <v>-249063697</v>
      </c>
      <c r="O4570">
        <v>0</v>
      </c>
      <c r="P4570">
        <v>0</v>
      </c>
      <c r="Q4570" t="s">
        <v>10577</v>
      </c>
      <c r="R4570" t="s">
        <v>10578</v>
      </c>
      <c r="S4570" t="s">
        <v>3085</v>
      </c>
      <c r="T4570" t="s">
        <v>3085</v>
      </c>
      <c r="U4570" t="s">
        <v>3085</v>
      </c>
      <c r="V4570" t="s">
        <v>3085</v>
      </c>
      <c r="W4570" t="s">
        <v>3085</v>
      </c>
      <c r="X4570" t="str">
        <f t="shared" si="71"/>
        <v>Inversión</v>
      </c>
      <c r="Y4570" t="s">
        <v>3157</v>
      </c>
    </row>
    <row r="4571" spans="1:25">
      <c r="A4571" t="s">
        <v>10048</v>
      </c>
      <c r="B4571" t="s">
        <v>4554</v>
      </c>
      <c r="C4571" t="s">
        <v>10576</v>
      </c>
      <c r="D4571" t="s">
        <v>3076</v>
      </c>
      <c r="E4571" t="s">
        <v>3399</v>
      </c>
      <c r="F4571" t="s">
        <v>4481</v>
      </c>
      <c r="G4571" t="s">
        <v>4484</v>
      </c>
      <c r="H4571" t="s">
        <v>502</v>
      </c>
      <c r="I4571" t="s">
        <v>629</v>
      </c>
      <c r="J4571" t="s">
        <v>253</v>
      </c>
      <c r="K4571" t="s">
        <v>3115</v>
      </c>
      <c r="L4571" t="s">
        <v>247</v>
      </c>
      <c r="M4571">
        <v>31680000</v>
      </c>
      <c r="N4571">
        <v>-31680000</v>
      </c>
      <c r="O4571">
        <v>0</v>
      </c>
      <c r="P4571">
        <v>0</v>
      </c>
      <c r="Q4571" t="s">
        <v>10577</v>
      </c>
      <c r="R4571" t="s">
        <v>10578</v>
      </c>
      <c r="S4571" t="s">
        <v>3085</v>
      </c>
      <c r="T4571" t="s">
        <v>3085</v>
      </c>
      <c r="U4571" t="s">
        <v>3085</v>
      </c>
      <c r="V4571" t="s">
        <v>3085</v>
      </c>
      <c r="W4571" t="s">
        <v>3085</v>
      </c>
      <c r="X4571" t="str">
        <f t="shared" si="71"/>
        <v>Inversión</v>
      </c>
      <c r="Y4571" t="s">
        <v>4484</v>
      </c>
    </row>
    <row r="4572" spans="1:25">
      <c r="A4572" t="s">
        <v>10048</v>
      </c>
      <c r="B4572" t="s">
        <v>4554</v>
      </c>
      <c r="C4572" t="s">
        <v>10576</v>
      </c>
      <c r="D4572" t="s">
        <v>3076</v>
      </c>
      <c r="E4572" t="s">
        <v>3399</v>
      </c>
      <c r="F4572" t="s">
        <v>4481</v>
      </c>
      <c r="G4572" t="s">
        <v>4484</v>
      </c>
      <c r="H4572" t="s">
        <v>549</v>
      </c>
      <c r="I4572" t="s">
        <v>643</v>
      </c>
      <c r="J4572" t="s">
        <v>253</v>
      </c>
      <c r="K4572" t="s">
        <v>3115</v>
      </c>
      <c r="L4572" t="s">
        <v>247</v>
      </c>
      <c r="M4572">
        <v>31680000</v>
      </c>
      <c r="N4572">
        <v>-31680000</v>
      </c>
      <c r="O4572">
        <v>0</v>
      </c>
      <c r="P4572">
        <v>0</v>
      </c>
      <c r="Q4572" t="s">
        <v>10577</v>
      </c>
      <c r="R4572" t="s">
        <v>10578</v>
      </c>
      <c r="S4572" t="s">
        <v>3085</v>
      </c>
      <c r="T4572" t="s">
        <v>3085</v>
      </c>
      <c r="U4572" t="s">
        <v>3085</v>
      </c>
      <c r="V4572" t="s">
        <v>3085</v>
      </c>
      <c r="W4572" t="s">
        <v>3085</v>
      </c>
      <c r="X4572" t="str">
        <f t="shared" si="71"/>
        <v>Inversión</v>
      </c>
      <c r="Y4572" t="s">
        <v>4484</v>
      </c>
    </row>
    <row r="4573" spans="1:25">
      <c r="A4573" t="s">
        <v>10048</v>
      </c>
      <c r="B4573" t="s">
        <v>4554</v>
      </c>
      <c r="C4573" t="s">
        <v>10576</v>
      </c>
      <c r="D4573" t="s">
        <v>3076</v>
      </c>
      <c r="E4573" t="s">
        <v>3399</v>
      </c>
      <c r="F4573" t="s">
        <v>4481</v>
      </c>
      <c r="G4573" t="s">
        <v>4484</v>
      </c>
      <c r="H4573" t="s">
        <v>440</v>
      </c>
      <c r="I4573" t="s">
        <v>644</v>
      </c>
      <c r="J4573" t="s">
        <v>253</v>
      </c>
      <c r="K4573" t="s">
        <v>3115</v>
      </c>
      <c r="L4573" t="s">
        <v>247</v>
      </c>
      <c r="M4573">
        <v>31680000</v>
      </c>
      <c r="N4573">
        <v>-31680000</v>
      </c>
      <c r="O4573">
        <v>0</v>
      </c>
      <c r="P4573">
        <v>0</v>
      </c>
      <c r="Q4573" t="s">
        <v>10577</v>
      </c>
      <c r="R4573" t="s">
        <v>10578</v>
      </c>
      <c r="S4573" t="s">
        <v>3085</v>
      </c>
      <c r="T4573" t="s">
        <v>3085</v>
      </c>
      <c r="U4573" t="s">
        <v>3085</v>
      </c>
      <c r="V4573" t="s">
        <v>3085</v>
      </c>
      <c r="W4573" t="s">
        <v>3085</v>
      </c>
      <c r="X4573" t="str">
        <f t="shared" si="71"/>
        <v>Inversión</v>
      </c>
      <c r="Y4573" t="s">
        <v>4484</v>
      </c>
    </row>
    <row r="4574" spans="1:25">
      <c r="A4574" t="s">
        <v>10048</v>
      </c>
      <c r="B4574" t="s">
        <v>4554</v>
      </c>
      <c r="C4574" t="s">
        <v>10576</v>
      </c>
      <c r="D4574" t="s">
        <v>3076</v>
      </c>
      <c r="E4574" t="s">
        <v>3399</v>
      </c>
      <c r="F4574" t="s">
        <v>8912</v>
      </c>
      <c r="G4574" t="s">
        <v>8913</v>
      </c>
      <c r="H4574" t="s">
        <v>542</v>
      </c>
      <c r="I4574" t="s">
        <v>647</v>
      </c>
      <c r="J4574" t="s">
        <v>253</v>
      </c>
      <c r="K4574" t="s">
        <v>3115</v>
      </c>
      <c r="L4574" t="s">
        <v>247</v>
      </c>
      <c r="M4574">
        <v>158400000</v>
      </c>
      <c r="N4574">
        <v>-158400000</v>
      </c>
      <c r="O4574">
        <v>0</v>
      </c>
      <c r="P4574">
        <v>0</v>
      </c>
      <c r="Q4574" t="s">
        <v>10577</v>
      </c>
      <c r="R4574" t="s">
        <v>10578</v>
      </c>
      <c r="S4574" t="s">
        <v>3085</v>
      </c>
      <c r="T4574" t="s">
        <v>3085</v>
      </c>
      <c r="U4574" t="s">
        <v>3085</v>
      </c>
      <c r="V4574" t="s">
        <v>3085</v>
      </c>
      <c r="W4574" t="s">
        <v>3085</v>
      </c>
      <c r="X4574" t="str">
        <f t="shared" si="71"/>
        <v>Inversión</v>
      </c>
      <c r="Y4574" t="s">
        <v>8913</v>
      </c>
    </row>
    <row r="4575" spans="1:25">
      <c r="A4575" t="s">
        <v>10048</v>
      </c>
      <c r="B4575" t="s">
        <v>4554</v>
      </c>
      <c r="C4575" t="s">
        <v>10576</v>
      </c>
      <c r="D4575" t="s">
        <v>3076</v>
      </c>
      <c r="E4575" t="s">
        <v>3399</v>
      </c>
      <c r="F4575" t="s">
        <v>4481</v>
      </c>
      <c r="G4575" t="s">
        <v>4484</v>
      </c>
      <c r="H4575" t="s">
        <v>434</v>
      </c>
      <c r="I4575" t="s">
        <v>645</v>
      </c>
      <c r="J4575" t="s">
        <v>253</v>
      </c>
      <c r="K4575" t="s">
        <v>3115</v>
      </c>
      <c r="L4575" t="s">
        <v>247</v>
      </c>
      <c r="M4575">
        <v>31680000</v>
      </c>
      <c r="N4575">
        <v>-31680000</v>
      </c>
      <c r="O4575">
        <v>0</v>
      </c>
      <c r="P4575">
        <v>0</v>
      </c>
      <c r="Q4575" t="s">
        <v>10577</v>
      </c>
      <c r="R4575" t="s">
        <v>10578</v>
      </c>
      <c r="S4575" t="s">
        <v>3085</v>
      </c>
      <c r="T4575" t="s">
        <v>3085</v>
      </c>
      <c r="U4575" t="s">
        <v>3085</v>
      </c>
      <c r="V4575" t="s">
        <v>3085</v>
      </c>
      <c r="W4575" t="s">
        <v>3085</v>
      </c>
      <c r="X4575" t="str">
        <f t="shared" si="71"/>
        <v>Inversión</v>
      </c>
      <c r="Y4575" t="s">
        <v>4484</v>
      </c>
    </row>
    <row r="4576" spans="1:25">
      <c r="A4576" t="s">
        <v>10048</v>
      </c>
      <c r="B4576" t="s">
        <v>4554</v>
      </c>
      <c r="C4576" t="s">
        <v>10576</v>
      </c>
      <c r="D4576" t="s">
        <v>3076</v>
      </c>
      <c r="E4576" t="s">
        <v>3399</v>
      </c>
      <c r="F4576" t="s">
        <v>8904</v>
      </c>
      <c r="G4576" t="s">
        <v>8905</v>
      </c>
      <c r="H4576" t="s">
        <v>550</v>
      </c>
      <c r="I4576" t="s">
        <v>676</v>
      </c>
      <c r="J4576" t="s">
        <v>253</v>
      </c>
      <c r="K4576" t="s">
        <v>3115</v>
      </c>
      <c r="L4576" t="s">
        <v>247</v>
      </c>
      <c r="M4576">
        <v>7200000</v>
      </c>
      <c r="N4576">
        <v>-7200000</v>
      </c>
      <c r="O4576">
        <v>0</v>
      </c>
      <c r="P4576">
        <v>0</v>
      </c>
      <c r="Q4576" t="s">
        <v>10577</v>
      </c>
      <c r="R4576" t="s">
        <v>10578</v>
      </c>
      <c r="S4576" t="s">
        <v>3085</v>
      </c>
      <c r="T4576" t="s">
        <v>3085</v>
      </c>
      <c r="U4576" t="s">
        <v>3085</v>
      </c>
      <c r="V4576" t="s">
        <v>3085</v>
      </c>
      <c r="W4576" t="s">
        <v>3085</v>
      </c>
      <c r="X4576" t="str">
        <f t="shared" si="71"/>
        <v>Inversión</v>
      </c>
      <c r="Y4576" t="s">
        <v>8905</v>
      </c>
    </row>
    <row r="4577" spans="1:25">
      <c r="A4577" t="s">
        <v>10048</v>
      </c>
      <c r="B4577" t="s">
        <v>4554</v>
      </c>
      <c r="C4577" t="s">
        <v>10576</v>
      </c>
      <c r="D4577" t="s">
        <v>3076</v>
      </c>
      <c r="E4577" t="s">
        <v>3399</v>
      </c>
      <c r="F4577" t="s">
        <v>4481</v>
      </c>
      <c r="G4577" t="s">
        <v>4484</v>
      </c>
      <c r="H4577" t="s">
        <v>421</v>
      </c>
      <c r="I4577" t="s">
        <v>639</v>
      </c>
      <c r="J4577" t="s">
        <v>253</v>
      </c>
      <c r="K4577" t="s">
        <v>3115</v>
      </c>
      <c r="L4577" t="s">
        <v>247</v>
      </c>
      <c r="M4577">
        <v>31680000</v>
      </c>
      <c r="N4577">
        <v>-31680000</v>
      </c>
      <c r="O4577">
        <v>0</v>
      </c>
      <c r="P4577">
        <v>0</v>
      </c>
      <c r="Q4577" t="s">
        <v>10577</v>
      </c>
      <c r="R4577" t="s">
        <v>10578</v>
      </c>
      <c r="S4577" t="s">
        <v>3085</v>
      </c>
      <c r="T4577" t="s">
        <v>3085</v>
      </c>
      <c r="U4577" t="s">
        <v>3085</v>
      </c>
      <c r="V4577" t="s">
        <v>3085</v>
      </c>
      <c r="W4577" t="s">
        <v>3085</v>
      </c>
      <c r="X4577" t="str">
        <f t="shared" si="71"/>
        <v>Inversión</v>
      </c>
      <c r="Y4577" t="s">
        <v>4484</v>
      </c>
    </row>
    <row r="4578" spans="1:25">
      <c r="A4578" t="s">
        <v>10048</v>
      </c>
      <c r="B4578" t="s">
        <v>4554</v>
      </c>
      <c r="C4578" t="s">
        <v>10576</v>
      </c>
      <c r="D4578" t="s">
        <v>3076</v>
      </c>
      <c r="E4578" t="s">
        <v>3399</v>
      </c>
      <c r="F4578" t="s">
        <v>3234</v>
      </c>
      <c r="G4578" t="s">
        <v>3241</v>
      </c>
      <c r="H4578" t="s">
        <v>428</v>
      </c>
      <c r="I4578" t="s">
        <v>669</v>
      </c>
      <c r="J4578" t="s">
        <v>246</v>
      </c>
      <c r="K4578" t="s">
        <v>3079</v>
      </c>
      <c r="L4578" t="s">
        <v>247</v>
      </c>
      <c r="M4578">
        <v>7200000</v>
      </c>
      <c r="N4578">
        <v>-7200000</v>
      </c>
      <c r="O4578">
        <v>0</v>
      </c>
      <c r="P4578">
        <v>0</v>
      </c>
      <c r="Q4578" t="s">
        <v>10577</v>
      </c>
      <c r="R4578" t="s">
        <v>10578</v>
      </c>
      <c r="S4578" t="s">
        <v>3085</v>
      </c>
      <c r="T4578" t="s">
        <v>3085</v>
      </c>
      <c r="U4578" t="s">
        <v>3085</v>
      </c>
      <c r="V4578" t="s">
        <v>3085</v>
      </c>
      <c r="W4578" t="s">
        <v>3085</v>
      </c>
      <c r="X4578" t="str">
        <f t="shared" si="71"/>
        <v>Inversión</v>
      </c>
      <c r="Y4578" t="s">
        <v>3241</v>
      </c>
    </row>
    <row r="4579" spans="1:25">
      <c r="A4579" t="s">
        <v>9354</v>
      </c>
      <c r="B4579" t="s">
        <v>4554</v>
      </c>
      <c r="C4579" t="s">
        <v>10579</v>
      </c>
      <c r="D4579" t="s">
        <v>3076</v>
      </c>
      <c r="E4579" t="s">
        <v>3399</v>
      </c>
      <c r="F4579" t="s">
        <v>3234</v>
      </c>
      <c r="G4579" t="s">
        <v>3241</v>
      </c>
      <c r="H4579" t="s">
        <v>411</v>
      </c>
      <c r="I4579" t="s">
        <v>412</v>
      </c>
      <c r="J4579" t="s">
        <v>253</v>
      </c>
      <c r="K4579" t="s">
        <v>3115</v>
      </c>
      <c r="L4579" t="s">
        <v>247</v>
      </c>
      <c r="M4579">
        <v>256021500</v>
      </c>
      <c r="N4579">
        <v>-256021500</v>
      </c>
      <c r="O4579">
        <v>0</v>
      </c>
      <c r="P4579">
        <v>0</v>
      </c>
      <c r="Q4579" t="s">
        <v>10580</v>
      </c>
      <c r="R4579" t="s">
        <v>5036</v>
      </c>
      <c r="S4579" t="s">
        <v>3085</v>
      </c>
      <c r="T4579" t="s">
        <v>3085</v>
      </c>
      <c r="U4579" t="s">
        <v>3085</v>
      </c>
      <c r="V4579" t="s">
        <v>3085</v>
      </c>
      <c r="W4579" t="s">
        <v>3085</v>
      </c>
      <c r="X4579" t="str">
        <f t="shared" si="71"/>
        <v>Funcionamiento</v>
      </c>
      <c r="Y4579" t="s">
        <v>3241</v>
      </c>
    </row>
    <row r="4580" spans="1:25">
      <c r="A4580" t="s">
        <v>9354</v>
      </c>
      <c r="B4580" t="s">
        <v>4554</v>
      </c>
      <c r="C4580" t="s">
        <v>10579</v>
      </c>
      <c r="D4580" t="s">
        <v>3076</v>
      </c>
      <c r="E4580" t="s">
        <v>3399</v>
      </c>
      <c r="F4580" t="s">
        <v>4481</v>
      </c>
      <c r="G4580" t="s">
        <v>4484</v>
      </c>
      <c r="H4580" t="s">
        <v>434</v>
      </c>
      <c r="I4580" t="s">
        <v>645</v>
      </c>
      <c r="J4580" t="s">
        <v>253</v>
      </c>
      <c r="K4580" t="s">
        <v>3115</v>
      </c>
      <c r="L4580" t="s">
        <v>247</v>
      </c>
      <c r="M4580">
        <v>14498000</v>
      </c>
      <c r="N4580">
        <v>-14498000</v>
      </c>
      <c r="O4580">
        <v>0</v>
      </c>
      <c r="P4580">
        <v>0</v>
      </c>
      <c r="Q4580" t="s">
        <v>10580</v>
      </c>
      <c r="R4580" t="s">
        <v>5036</v>
      </c>
      <c r="S4580" t="s">
        <v>3085</v>
      </c>
      <c r="T4580" t="s">
        <v>3085</v>
      </c>
      <c r="U4580" t="s">
        <v>3085</v>
      </c>
      <c r="V4580" t="s">
        <v>3085</v>
      </c>
      <c r="W4580" t="s">
        <v>3085</v>
      </c>
      <c r="X4580" t="str">
        <f t="shared" si="71"/>
        <v>Inversión</v>
      </c>
      <c r="Y4580" t="s">
        <v>4484</v>
      </c>
    </row>
    <row r="4581" spans="1:25">
      <c r="A4581" t="s">
        <v>9354</v>
      </c>
      <c r="B4581" t="s">
        <v>4554</v>
      </c>
      <c r="C4581" t="s">
        <v>10579</v>
      </c>
      <c r="D4581" t="s">
        <v>3076</v>
      </c>
      <c r="E4581" t="s">
        <v>3399</v>
      </c>
      <c r="F4581" t="s">
        <v>8904</v>
      </c>
      <c r="G4581" t="s">
        <v>8905</v>
      </c>
      <c r="H4581" t="s">
        <v>550</v>
      </c>
      <c r="I4581" t="s">
        <v>676</v>
      </c>
      <c r="J4581" t="s">
        <v>253</v>
      </c>
      <c r="K4581" t="s">
        <v>3115</v>
      </c>
      <c r="L4581" t="s">
        <v>247</v>
      </c>
      <c r="M4581">
        <v>1977000</v>
      </c>
      <c r="N4581">
        <v>-1977000</v>
      </c>
      <c r="O4581">
        <v>0</v>
      </c>
      <c r="P4581">
        <v>0</v>
      </c>
      <c r="Q4581" t="s">
        <v>10580</v>
      </c>
      <c r="R4581" t="s">
        <v>5036</v>
      </c>
      <c r="S4581" t="s">
        <v>3085</v>
      </c>
      <c r="T4581" t="s">
        <v>3085</v>
      </c>
      <c r="U4581" t="s">
        <v>3085</v>
      </c>
      <c r="V4581" t="s">
        <v>3085</v>
      </c>
      <c r="W4581" t="s">
        <v>3085</v>
      </c>
      <c r="X4581" t="str">
        <f t="shared" si="71"/>
        <v>Inversión</v>
      </c>
      <c r="Y4581" t="s">
        <v>8905</v>
      </c>
    </row>
    <row r="4582" spans="1:25">
      <c r="A4582" t="s">
        <v>9354</v>
      </c>
      <c r="B4582" t="s">
        <v>4554</v>
      </c>
      <c r="C4582" t="s">
        <v>10579</v>
      </c>
      <c r="D4582" t="s">
        <v>3076</v>
      </c>
      <c r="E4582" t="s">
        <v>3399</v>
      </c>
      <c r="F4582" t="s">
        <v>4481</v>
      </c>
      <c r="G4582" t="s">
        <v>4484</v>
      </c>
      <c r="H4582" t="s">
        <v>421</v>
      </c>
      <c r="I4582" t="s">
        <v>639</v>
      </c>
      <c r="J4582" t="s">
        <v>253</v>
      </c>
      <c r="K4582" t="s">
        <v>3115</v>
      </c>
      <c r="L4582" t="s">
        <v>247</v>
      </c>
      <c r="M4582">
        <v>14498000</v>
      </c>
      <c r="N4582">
        <v>-14498000</v>
      </c>
      <c r="O4582">
        <v>0</v>
      </c>
      <c r="P4582">
        <v>0</v>
      </c>
      <c r="Q4582" t="s">
        <v>10580</v>
      </c>
      <c r="R4582" t="s">
        <v>5036</v>
      </c>
      <c r="S4582" t="s">
        <v>3085</v>
      </c>
      <c r="T4582" t="s">
        <v>3085</v>
      </c>
      <c r="U4582" t="s">
        <v>3085</v>
      </c>
      <c r="V4582" t="s">
        <v>3085</v>
      </c>
      <c r="W4582" t="s">
        <v>3085</v>
      </c>
      <c r="X4582" t="str">
        <f t="shared" si="71"/>
        <v>Inversión</v>
      </c>
      <c r="Y4582" t="s">
        <v>4484</v>
      </c>
    </row>
    <row r="4583" spans="1:25">
      <c r="A4583" t="s">
        <v>9354</v>
      </c>
      <c r="B4583" t="s">
        <v>4554</v>
      </c>
      <c r="C4583" t="s">
        <v>10579</v>
      </c>
      <c r="D4583" t="s">
        <v>3076</v>
      </c>
      <c r="E4583" t="s">
        <v>3399</v>
      </c>
      <c r="F4583" t="s">
        <v>8912</v>
      </c>
      <c r="G4583" t="s">
        <v>8913</v>
      </c>
      <c r="H4583" t="s">
        <v>542</v>
      </c>
      <c r="I4583" t="s">
        <v>647</v>
      </c>
      <c r="J4583" t="s">
        <v>253</v>
      </c>
      <c r="K4583" t="s">
        <v>3115</v>
      </c>
      <c r="L4583" t="s">
        <v>247</v>
      </c>
      <c r="M4583">
        <v>72490000</v>
      </c>
      <c r="N4583">
        <v>-72490000</v>
      </c>
      <c r="O4583">
        <v>0</v>
      </c>
      <c r="P4583">
        <v>0</v>
      </c>
      <c r="Q4583" t="s">
        <v>10580</v>
      </c>
      <c r="R4583" t="s">
        <v>5036</v>
      </c>
      <c r="S4583" t="s">
        <v>3085</v>
      </c>
      <c r="T4583" t="s">
        <v>3085</v>
      </c>
      <c r="U4583" t="s">
        <v>3085</v>
      </c>
      <c r="V4583" t="s">
        <v>3085</v>
      </c>
      <c r="W4583" t="s">
        <v>3085</v>
      </c>
      <c r="X4583" t="str">
        <f t="shared" si="71"/>
        <v>Inversión</v>
      </c>
      <c r="Y4583" t="s">
        <v>8913</v>
      </c>
    </row>
    <row r="4584" spans="1:25">
      <c r="A4584" t="s">
        <v>9354</v>
      </c>
      <c r="B4584" t="s">
        <v>4554</v>
      </c>
      <c r="C4584" t="s">
        <v>10579</v>
      </c>
      <c r="D4584" t="s">
        <v>3076</v>
      </c>
      <c r="E4584" t="s">
        <v>3399</v>
      </c>
      <c r="F4584" t="s">
        <v>3149</v>
      </c>
      <c r="G4584" t="s">
        <v>3157</v>
      </c>
      <c r="H4584" t="s">
        <v>437</v>
      </c>
      <c r="I4584" t="s">
        <v>649</v>
      </c>
      <c r="J4584" t="s">
        <v>253</v>
      </c>
      <c r="K4584" t="s">
        <v>3115</v>
      </c>
      <c r="L4584" t="s">
        <v>247</v>
      </c>
      <c r="M4584">
        <v>227085688</v>
      </c>
      <c r="N4584">
        <v>-227085688</v>
      </c>
      <c r="O4584">
        <v>0</v>
      </c>
      <c r="P4584">
        <v>0</v>
      </c>
      <c r="Q4584" t="s">
        <v>10580</v>
      </c>
      <c r="R4584" t="s">
        <v>5036</v>
      </c>
      <c r="S4584" t="s">
        <v>3085</v>
      </c>
      <c r="T4584" t="s">
        <v>3085</v>
      </c>
      <c r="U4584" t="s">
        <v>3085</v>
      </c>
      <c r="V4584" t="s">
        <v>3085</v>
      </c>
      <c r="W4584" t="s">
        <v>3085</v>
      </c>
      <c r="X4584" t="str">
        <f t="shared" si="71"/>
        <v>Inversión</v>
      </c>
      <c r="Y4584" t="s">
        <v>3157</v>
      </c>
    </row>
    <row r="4585" spans="1:25">
      <c r="A4585" t="s">
        <v>9354</v>
      </c>
      <c r="B4585" t="s">
        <v>4554</v>
      </c>
      <c r="C4585" t="s">
        <v>10579</v>
      </c>
      <c r="D4585" t="s">
        <v>3076</v>
      </c>
      <c r="E4585" t="s">
        <v>3399</v>
      </c>
      <c r="F4585" t="s">
        <v>4481</v>
      </c>
      <c r="G4585" t="s">
        <v>4484</v>
      </c>
      <c r="H4585" t="s">
        <v>502</v>
      </c>
      <c r="I4585" t="s">
        <v>629</v>
      </c>
      <c r="J4585" t="s">
        <v>253</v>
      </c>
      <c r="K4585" t="s">
        <v>3115</v>
      </c>
      <c r="L4585" t="s">
        <v>247</v>
      </c>
      <c r="M4585">
        <v>14498000</v>
      </c>
      <c r="N4585">
        <v>-14498000</v>
      </c>
      <c r="O4585">
        <v>0</v>
      </c>
      <c r="P4585">
        <v>0</v>
      </c>
      <c r="Q4585" t="s">
        <v>10580</v>
      </c>
      <c r="R4585" t="s">
        <v>5036</v>
      </c>
      <c r="S4585" t="s">
        <v>3085</v>
      </c>
      <c r="T4585" t="s">
        <v>3085</v>
      </c>
      <c r="U4585" t="s">
        <v>3085</v>
      </c>
      <c r="V4585" t="s">
        <v>3085</v>
      </c>
      <c r="W4585" t="s">
        <v>3085</v>
      </c>
      <c r="X4585" t="str">
        <f t="shared" si="71"/>
        <v>Inversión</v>
      </c>
      <c r="Y4585" t="s">
        <v>4484</v>
      </c>
    </row>
    <row r="4586" spans="1:25">
      <c r="A4586" t="s">
        <v>9354</v>
      </c>
      <c r="B4586" t="s">
        <v>4554</v>
      </c>
      <c r="C4586" t="s">
        <v>10579</v>
      </c>
      <c r="D4586" t="s">
        <v>3076</v>
      </c>
      <c r="E4586" t="s">
        <v>3399</v>
      </c>
      <c r="F4586" t="s">
        <v>4481</v>
      </c>
      <c r="G4586" t="s">
        <v>4484</v>
      </c>
      <c r="H4586" t="s">
        <v>549</v>
      </c>
      <c r="I4586" t="s">
        <v>643</v>
      </c>
      <c r="J4586" t="s">
        <v>253</v>
      </c>
      <c r="K4586" t="s">
        <v>3115</v>
      </c>
      <c r="L4586" t="s">
        <v>247</v>
      </c>
      <c r="M4586">
        <v>14498000</v>
      </c>
      <c r="N4586">
        <v>-14498000</v>
      </c>
      <c r="O4586">
        <v>0</v>
      </c>
      <c r="P4586">
        <v>0</v>
      </c>
      <c r="Q4586" t="s">
        <v>10580</v>
      </c>
      <c r="R4586" t="s">
        <v>5036</v>
      </c>
      <c r="S4586" t="s">
        <v>3085</v>
      </c>
      <c r="T4586" t="s">
        <v>3085</v>
      </c>
      <c r="U4586" t="s">
        <v>3085</v>
      </c>
      <c r="V4586" t="s">
        <v>3085</v>
      </c>
      <c r="W4586" t="s">
        <v>3085</v>
      </c>
      <c r="X4586" t="str">
        <f t="shared" si="71"/>
        <v>Inversión</v>
      </c>
      <c r="Y4586" t="s">
        <v>4484</v>
      </c>
    </row>
    <row r="4587" spans="1:25">
      <c r="A4587" t="s">
        <v>9354</v>
      </c>
      <c r="B4587" t="s">
        <v>4554</v>
      </c>
      <c r="C4587" t="s">
        <v>10579</v>
      </c>
      <c r="D4587" t="s">
        <v>3076</v>
      </c>
      <c r="E4587" t="s">
        <v>3399</v>
      </c>
      <c r="F4587" t="s">
        <v>4481</v>
      </c>
      <c r="G4587" t="s">
        <v>4484</v>
      </c>
      <c r="H4587" t="s">
        <v>440</v>
      </c>
      <c r="I4587" t="s">
        <v>644</v>
      </c>
      <c r="J4587" t="s">
        <v>253</v>
      </c>
      <c r="K4587" t="s">
        <v>3115</v>
      </c>
      <c r="L4587" t="s">
        <v>247</v>
      </c>
      <c r="M4587">
        <v>14498000</v>
      </c>
      <c r="N4587">
        <v>-14498000</v>
      </c>
      <c r="O4587">
        <v>0</v>
      </c>
      <c r="P4587">
        <v>0</v>
      </c>
      <c r="Q4587" t="s">
        <v>10580</v>
      </c>
      <c r="R4587" t="s">
        <v>5036</v>
      </c>
      <c r="S4587" t="s">
        <v>3085</v>
      </c>
      <c r="T4587" t="s">
        <v>3085</v>
      </c>
      <c r="U4587" t="s">
        <v>3085</v>
      </c>
      <c r="V4587" t="s">
        <v>3085</v>
      </c>
      <c r="W4587" t="s">
        <v>3085</v>
      </c>
      <c r="X4587" t="str">
        <f t="shared" si="71"/>
        <v>Inversión</v>
      </c>
      <c r="Y4587" t="s">
        <v>4484</v>
      </c>
    </row>
    <row r="4588" spans="1:25">
      <c r="A4588" t="s">
        <v>9727</v>
      </c>
      <c r="B4588" t="s">
        <v>4554</v>
      </c>
      <c r="C4588" t="s">
        <v>10581</v>
      </c>
      <c r="D4588" t="s">
        <v>3076</v>
      </c>
      <c r="E4588" t="s">
        <v>3331</v>
      </c>
      <c r="F4588" t="s">
        <v>8912</v>
      </c>
      <c r="G4588" t="s">
        <v>8913</v>
      </c>
      <c r="H4588" t="s">
        <v>542</v>
      </c>
      <c r="I4588" t="s">
        <v>647</v>
      </c>
      <c r="J4588" t="s">
        <v>253</v>
      </c>
      <c r="K4588" t="s">
        <v>3115</v>
      </c>
      <c r="L4588" t="s">
        <v>247</v>
      </c>
      <c r="M4588">
        <v>154769547</v>
      </c>
      <c r="N4588">
        <v>-154769547</v>
      </c>
      <c r="O4588">
        <v>0</v>
      </c>
      <c r="P4588">
        <v>0</v>
      </c>
      <c r="Q4588" t="s">
        <v>10582</v>
      </c>
      <c r="R4588" t="s">
        <v>10583</v>
      </c>
      <c r="S4588" t="s">
        <v>3085</v>
      </c>
      <c r="T4588" t="s">
        <v>3085</v>
      </c>
      <c r="U4588" t="s">
        <v>3085</v>
      </c>
      <c r="V4588" t="s">
        <v>3085</v>
      </c>
      <c r="W4588" t="s">
        <v>3085</v>
      </c>
      <c r="X4588" t="str">
        <f t="shared" si="71"/>
        <v>Inversión</v>
      </c>
      <c r="Y4588" t="s">
        <v>8913</v>
      </c>
    </row>
    <row r="4589" spans="1:25">
      <c r="A4589" t="s">
        <v>9727</v>
      </c>
      <c r="B4589" t="s">
        <v>4554</v>
      </c>
      <c r="C4589" t="s">
        <v>10581</v>
      </c>
      <c r="D4589" t="s">
        <v>3076</v>
      </c>
      <c r="E4589" t="s">
        <v>3331</v>
      </c>
      <c r="F4589" t="s">
        <v>3149</v>
      </c>
      <c r="G4589" t="s">
        <v>3157</v>
      </c>
      <c r="H4589" t="s">
        <v>437</v>
      </c>
      <c r="I4589" t="s">
        <v>649</v>
      </c>
      <c r="J4589" t="s">
        <v>253</v>
      </c>
      <c r="K4589" t="s">
        <v>3115</v>
      </c>
      <c r="L4589" t="s">
        <v>247</v>
      </c>
      <c r="M4589">
        <v>206793856</v>
      </c>
      <c r="N4589">
        <v>-206793856</v>
      </c>
      <c r="O4589">
        <v>0</v>
      </c>
      <c r="P4589">
        <v>0</v>
      </c>
      <c r="Q4589" t="s">
        <v>10582</v>
      </c>
      <c r="R4589" t="s">
        <v>10583</v>
      </c>
      <c r="S4589" t="s">
        <v>3085</v>
      </c>
      <c r="T4589" t="s">
        <v>3085</v>
      </c>
      <c r="U4589" t="s">
        <v>3085</v>
      </c>
      <c r="V4589" t="s">
        <v>3085</v>
      </c>
      <c r="W4589" t="s">
        <v>3085</v>
      </c>
      <c r="X4589" t="str">
        <f t="shared" si="71"/>
        <v>Inversión</v>
      </c>
      <c r="Y4589" t="s">
        <v>3157</v>
      </c>
    </row>
    <row r="4590" spans="1:25">
      <c r="A4590" t="s">
        <v>9727</v>
      </c>
      <c r="B4590" t="s">
        <v>4554</v>
      </c>
      <c r="C4590" t="s">
        <v>10581</v>
      </c>
      <c r="D4590" t="s">
        <v>3076</v>
      </c>
      <c r="E4590" t="s">
        <v>3331</v>
      </c>
      <c r="F4590" t="s">
        <v>8910</v>
      </c>
      <c r="G4590" t="s">
        <v>8911</v>
      </c>
      <c r="H4590" t="s">
        <v>532</v>
      </c>
      <c r="I4590" t="s">
        <v>661</v>
      </c>
      <c r="J4590" t="s">
        <v>246</v>
      </c>
      <c r="K4590" t="s">
        <v>3079</v>
      </c>
      <c r="L4590" t="s">
        <v>247</v>
      </c>
      <c r="M4590">
        <v>68900000</v>
      </c>
      <c r="N4590">
        <v>-68900000</v>
      </c>
      <c r="O4590">
        <v>0</v>
      </c>
      <c r="P4590">
        <v>0</v>
      </c>
      <c r="Q4590" t="s">
        <v>10582</v>
      </c>
      <c r="R4590" t="s">
        <v>10583</v>
      </c>
      <c r="S4590" t="s">
        <v>3085</v>
      </c>
      <c r="T4590" t="s">
        <v>3085</v>
      </c>
      <c r="U4590" t="s">
        <v>3085</v>
      </c>
      <c r="V4590" t="s">
        <v>3085</v>
      </c>
      <c r="W4590" t="s">
        <v>3085</v>
      </c>
      <c r="X4590" t="str">
        <f t="shared" si="71"/>
        <v>Inversión</v>
      </c>
      <c r="Y4590" t="s">
        <v>8911</v>
      </c>
    </row>
    <row r="4591" spans="1:25">
      <c r="A4591" t="s">
        <v>9727</v>
      </c>
      <c r="B4591" t="s">
        <v>4554</v>
      </c>
      <c r="C4591" t="s">
        <v>10581</v>
      </c>
      <c r="D4591" t="s">
        <v>3076</v>
      </c>
      <c r="E4591" t="s">
        <v>3331</v>
      </c>
      <c r="F4591" t="s">
        <v>4481</v>
      </c>
      <c r="G4591" t="s">
        <v>4484</v>
      </c>
      <c r="H4591" t="s">
        <v>434</v>
      </c>
      <c r="I4591" t="s">
        <v>645</v>
      </c>
      <c r="J4591" t="s">
        <v>253</v>
      </c>
      <c r="K4591" t="s">
        <v>3115</v>
      </c>
      <c r="L4591" t="s">
        <v>247</v>
      </c>
      <c r="M4591">
        <v>103789082</v>
      </c>
      <c r="N4591">
        <v>-103789082</v>
      </c>
      <c r="O4591">
        <v>0</v>
      </c>
      <c r="P4591">
        <v>0</v>
      </c>
      <c r="Q4591" t="s">
        <v>10582</v>
      </c>
      <c r="R4591" t="s">
        <v>10583</v>
      </c>
      <c r="S4591" t="s">
        <v>3085</v>
      </c>
      <c r="T4591" t="s">
        <v>3085</v>
      </c>
      <c r="U4591" t="s">
        <v>3085</v>
      </c>
      <c r="V4591" t="s">
        <v>3085</v>
      </c>
      <c r="W4591" t="s">
        <v>3085</v>
      </c>
      <c r="X4591" t="str">
        <f t="shared" si="71"/>
        <v>Inversión</v>
      </c>
      <c r="Y4591" t="s">
        <v>4484</v>
      </c>
    </row>
    <row r="4592" spans="1:25">
      <c r="A4592" t="s">
        <v>9727</v>
      </c>
      <c r="B4592" t="s">
        <v>4554</v>
      </c>
      <c r="C4592" t="s">
        <v>10581</v>
      </c>
      <c r="D4592" t="s">
        <v>3076</v>
      </c>
      <c r="E4592" t="s">
        <v>3331</v>
      </c>
      <c r="F4592" t="s">
        <v>3234</v>
      </c>
      <c r="G4592" t="s">
        <v>3241</v>
      </c>
      <c r="H4592" t="s">
        <v>621</v>
      </c>
      <c r="I4592" t="s">
        <v>622</v>
      </c>
      <c r="J4592" t="s">
        <v>253</v>
      </c>
      <c r="K4592" t="s">
        <v>3115</v>
      </c>
      <c r="L4592" t="s">
        <v>247</v>
      </c>
      <c r="M4592">
        <v>164000000</v>
      </c>
      <c r="N4592">
        <v>-164000000</v>
      </c>
      <c r="O4592">
        <v>0</v>
      </c>
      <c r="P4592">
        <v>0</v>
      </c>
      <c r="Q4592" t="s">
        <v>10582</v>
      </c>
      <c r="R4592" t="s">
        <v>10583</v>
      </c>
      <c r="S4592" t="s">
        <v>3085</v>
      </c>
      <c r="T4592" t="s">
        <v>3085</v>
      </c>
      <c r="U4592" t="s">
        <v>3085</v>
      </c>
      <c r="V4592" t="s">
        <v>3085</v>
      </c>
      <c r="W4592" t="s">
        <v>3085</v>
      </c>
      <c r="X4592" t="str">
        <f t="shared" si="71"/>
        <v>Funcionamiento</v>
      </c>
      <c r="Y4592" t="s">
        <v>3241</v>
      </c>
    </row>
    <row r="4593" spans="1:25">
      <c r="A4593" t="s">
        <v>9727</v>
      </c>
      <c r="B4593" t="s">
        <v>4554</v>
      </c>
      <c r="C4593" t="s">
        <v>10581</v>
      </c>
      <c r="D4593" t="s">
        <v>3076</v>
      </c>
      <c r="E4593" t="s">
        <v>3331</v>
      </c>
      <c r="F4593" t="s">
        <v>4481</v>
      </c>
      <c r="G4593" t="s">
        <v>4484</v>
      </c>
      <c r="H4593" t="s">
        <v>421</v>
      </c>
      <c r="I4593" t="s">
        <v>639</v>
      </c>
      <c r="J4593" t="s">
        <v>253</v>
      </c>
      <c r="K4593" t="s">
        <v>3115</v>
      </c>
      <c r="L4593" t="s">
        <v>247</v>
      </c>
      <c r="M4593">
        <v>51894541</v>
      </c>
      <c r="N4593">
        <v>-51894541</v>
      </c>
      <c r="O4593">
        <v>0</v>
      </c>
      <c r="P4593">
        <v>0</v>
      </c>
      <c r="Q4593" t="s">
        <v>10582</v>
      </c>
      <c r="R4593" t="s">
        <v>10583</v>
      </c>
      <c r="S4593" t="s">
        <v>3085</v>
      </c>
      <c r="T4593" t="s">
        <v>3085</v>
      </c>
      <c r="U4593" t="s">
        <v>3085</v>
      </c>
      <c r="V4593" t="s">
        <v>3085</v>
      </c>
      <c r="W4593" t="s">
        <v>3085</v>
      </c>
      <c r="X4593" t="str">
        <f t="shared" si="71"/>
        <v>Inversión</v>
      </c>
      <c r="Y4593" t="s">
        <v>4484</v>
      </c>
    </row>
    <row r="4594" spans="1:25">
      <c r="A4594" t="s">
        <v>9727</v>
      </c>
      <c r="B4594" t="s">
        <v>4554</v>
      </c>
      <c r="C4594" t="s">
        <v>10581</v>
      </c>
      <c r="D4594" t="s">
        <v>3076</v>
      </c>
      <c r="E4594" t="s">
        <v>3331</v>
      </c>
      <c r="F4594" t="s">
        <v>4481</v>
      </c>
      <c r="G4594" t="s">
        <v>4484</v>
      </c>
      <c r="H4594" t="s">
        <v>440</v>
      </c>
      <c r="I4594" t="s">
        <v>644</v>
      </c>
      <c r="J4594" t="s">
        <v>253</v>
      </c>
      <c r="K4594" t="s">
        <v>3115</v>
      </c>
      <c r="L4594" t="s">
        <v>247</v>
      </c>
      <c r="M4594">
        <v>51894541</v>
      </c>
      <c r="N4594">
        <v>-51894541</v>
      </c>
      <c r="O4594">
        <v>0</v>
      </c>
      <c r="P4594">
        <v>0</v>
      </c>
      <c r="Q4594" t="s">
        <v>10582</v>
      </c>
      <c r="R4594" t="s">
        <v>10583</v>
      </c>
      <c r="S4594" t="s">
        <v>3085</v>
      </c>
      <c r="T4594" t="s">
        <v>3085</v>
      </c>
      <c r="U4594" t="s">
        <v>3085</v>
      </c>
      <c r="V4594" t="s">
        <v>3085</v>
      </c>
      <c r="W4594" t="s">
        <v>3085</v>
      </c>
      <c r="X4594" t="str">
        <f t="shared" si="71"/>
        <v>Inversión</v>
      </c>
      <c r="Y4594" t="s">
        <v>4484</v>
      </c>
    </row>
    <row r="4595" spans="1:25">
      <c r="A4595" t="s">
        <v>9727</v>
      </c>
      <c r="B4595" t="s">
        <v>4554</v>
      </c>
      <c r="C4595" t="s">
        <v>10581</v>
      </c>
      <c r="D4595" t="s">
        <v>3076</v>
      </c>
      <c r="E4595" t="s">
        <v>3331</v>
      </c>
      <c r="F4595" t="s">
        <v>3234</v>
      </c>
      <c r="G4595" t="s">
        <v>3241</v>
      </c>
      <c r="H4595" t="s">
        <v>529</v>
      </c>
      <c r="I4595" t="s">
        <v>665</v>
      </c>
      <c r="J4595" t="s">
        <v>246</v>
      </c>
      <c r="K4595" t="s">
        <v>3079</v>
      </c>
      <c r="L4595" t="s">
        <v>247</v>
      </c>
      <c r="M4595">
        <v>349713716</v>
      </c>
      <c r="N4595">
        <v>-349713716</v>
      </c>
      <c r="O4595">
        <v>0</v>
      </c>
      <c r="P4595">
        <v>0</v>
      </c>
      <c r="Q4595" t="s">
        <v>10582</v>
      </c>
      <c r="R4595" t="s">
        <v>10583</v>
      </c>
      <c r="S4595" t="s">
        <v>3085</v>
      </c>
      <c r="T4595" t="s">
        <v>3085</v>
      </c>
      <c r="U4595" t="s">
        <v>3085</v>
      </c>
      <c r="V4595" t="s">
        <v>3085</v>
      </c>
      <c r="W4595" t="s">
        <v>3085</v>
      </c>
      <c r="X4595" t="str">
        <f t="shared" si="71"/>
        <v>Inversión</v>
      </c>
      <c r="Y4595" t="s">
        <v>3241</v>
      </c>
    </row>
    <row r="4596" spans="1:25">
      <c r="A4596" t="s">
        <v>9727</v>
      </c>
      <c r="B4596" t="s">
        <v>4554</v>
      </c>
      <c r="C4596" t="s">
        <v>10581</v>
      </c>
      <c r="D4596" t="s">
        <v>3076</v>
      </c>
      <c r="E4596" t="s">
        <v>3331</v>
      </c>
      <c r="F4596" t="s">
        <v>4481</v>
      </c>
      <c r="G4596" t="s">
        <v>4484</v>
      </c>
      <c r="H4596" t="s">
        <v>502</v>
      </c>
      <c r="I4596" t="s">
        <v>629</v>
      </c>
      <c r="J4596" t="s">
        <v>253</v>
      </c>
      <c r="K4596" t="s">
        <v>3115</v>
      </c>
      <c r="L4596" t="s">
        <v>247</v>
      </c>
      <c r="M4596">
        <v>51894541</v>
      </c>
      <c r="N4596">
        <v>-51894541</v>
      </c>
      <c r="O4596">
        <v>0</v>
      </c>
      <c r="P4596">
        <v>0</v>
      </c>
      <c r="Q4596" t="s">
        <v>10582</v>
      </c>
      <c r="R4596" t="s">
        <v>10583</v>
      </c>
      <c r="S4596" t="s">
        <v>3085</v>
      </c>
      <c r="T4596" t="s">
        <v>3085</v>
      </c>
      <c r="U4596" t="s">
        <v>3085</v>
      </c>
      <c r="V4596" t="s">
        <v>3085</v>
      </c>
      <c r="W4596" t="s">
        <v>3085</v>
      </c>
      <c r="X4596" t="str">
        <f t="shared" si="71"/>
        <v>Inversión</v>
      </c>
      <c r="Y4596" t="s">
        <v>4484</v>
      </c>
    </row>
    <row r="4597" spans="1:25">
      <c r="A4597" t="s">
        <v>9727</v>
      </c>
      <c r="B4597" t="s">
        <v>4554</v>
      </c>
      <c r="C4597" t="s">
        <v>10581</v>
      </c>
      <c r="D4597" t="s">
        <v>3076</v>
      </c>
      <c r="E4597" t="s">
        <v>3331</v>
      </c>
      <c r="F4597" t="s">
        <v>3234</v>
      </c>
      <c r="G4597" t="s">
        <v>3241</v>
      </c>
      <c r="H4597" t="s">
        <v>615</v>
      </c>
      <c r="I4597" t="s">
        <v>616</v>
      </c>
      <c r="J4597" t="s">
        <v>253</v>
      </c>
      <c r="K4597" t="s">
        <v>3115</v>
      </c>
      <c r="L4597" t="s">
        <v>247</v>
      </c>
      <c r="M4597">
        <v>70000000</v>
      </c>
      <c r="N4597">
        <v>-70000000</v>
      </c>
      <c r="O4597">
        <v>0</v>
      </c>
      <c r="P4597">
        <v>0</v>
      </c>
      <c r="Q4597" t="s">
        <v>10582</v>
      </c>
      <c r="R4597" t="s">
        <v>10583</v>
      </c>
      <c r="S4597" t="s">
        <v>3085</v>
      </c>
      <c r="T4597" t="s">
        <v>3085</v>
      </c>
      <c r="U4597" t="s">
        <v>3085</v>
      </c>
      <c r="V4597" t="s">
        <v>3085</v>
      </c>
      <c r="W4597" t="s">
        <v>3085</v>
      </c>
      <c r="X4597" t="str">
        <f t="shared" si="71"/>
        <v>Funcionamiento</v>
      </c>
      <c r="Y4597" t="s">
        <v>3241</v>
      </c>
    </row>
    <row r="4598" spans="1:25">
      <c r="A4598" t="s">
        <v>10584</v>
      </c>
      <c r="B4598" t="s">
        <v>4554</v>
      </c>
      <c r="C4598" t="s">
        <v>10585</v>
      </c>
      <c r="D4598" t="s">
        <v>3076</v>
      </c>
      <c r="E4598" t="s">
        <v>3077</v>
      </c>
      <c r="F4598" t="s">
        <v>4481</v>
      </c>
      <c r="G4598" t="s">
        <v>4484</v>
      </c>
      <c r="H4598" t="s">
        <v>434</v>
      </c>
      <c r="I4598" t="s">
        <v>645</v>
      </c>
      <c r="J4598" t="s">
        <v>246</v>
      </c>
      <c r="K4598" t="s">
        <v>3079</v>
      </c>
      <c r="L4598" t="s">
        <v>247</v>
      </c>
      <c r="M4598">
        <v>254463120</v>
      </c>
      <c r="N4598">
        <v>-79821040</v>
      </c>
      <c r="O4598">
        <v>174642080</v>
      </c>
      <c r="P4598">
        <v>0</v>
      </c>
      <c r="Q4598" t="s">
        <v>10586</v>
      </c>
      <c r="R4598" t="s">
        <v>10587</v>
      </c>
      <c r="S4598" t="s">
        <v>10588</v>
      </c>
      <c r="T4598" t="s">
        <v>10589</v>
      </c>
      <c r="U4598" t="s">
        <v>10590</v>
      </c>
      <c r="V4598" t="s">
        <v>10591</v>
      </c>
      <c r="W4598" t="s">
        <v>3085</v>
      </c>
      <c r="X4598" t="str">
        <f t="shared" si="71"/>
        <v>Inversión</v>
      </c>
      <c r="Y4598" t="s">
        <v>4484</v>
      </c>
    </row>
    <row r="4599" spans="1:25">
      <c r="A4599" t="s">
        <v>8692</v>
      </c>
      <c r="B4599" t="s">
        <v>4554</v>
      </c>
      <c r="C4599" t="s">
        <v>10592</v>
      </c>
      <c r="D4599" t="s">
        <v>3076</v>
      </c>
      <c r="E4599" t="s">
        <v>3077</v>
      </c>
      <c r="F4599" t="s">
        <v>4481</v>
      </c>
      <c r="G4599" t="s">
        <v>4484</v>
      </c>
      <c r="H4599" t="s">
        <v>434</v>
      </c>
      <c r="I4599" t="s">
        <v>645</v>
      </c>
      <c r="J4599" t="s">
        <v>246</v>
      </c>
      <c r="K4599" t="s">
        <v>3079</v>
      </c>
      <c r="L4599" t="s">
        <v>247</v>
      </c>
      <c r="M4599">
        <v>155620380</v>
      </c>
      <c r="N4599">
        <v>38213449</v>
      </c>
      <c r="O4599">
        <v>193833829</v>
      </c>
      <c r="P4599">
        <v>0</v>
      </c>
      <c r="Q4599" t="s">
        <v>10593</v>
      </c>
      <c r="R4599" t="s">
        <v>9024</v>
      </c>
      <c r="S4599" t="s">
        <v>10594</v>
      </c>
      <c r="T4599" t="s">
        <v>10595</v>
      </c>
      <c r="U4599" t="s">
        <v>10596</v>
      </c>
      <c r="V4599" t="s">
        <v>10597</v>
      </c>
      <c r="W4599" t="s">
        <v>3085</v>
      </c>
      <c r="X4599" t="str">
        <f t="shared" si="71"/>
        <v>Inversión</v>
      </c>
      <c r="Y4599" t="s">
        <v>4484</v>
      </c>
    </row>
    <row r="4600" spans="1:25">
      <c r="A4600" t="s">
        <v>10085</v>
      </c>
      <c r="B4600" t="s">
        <v>4554</v>
      </c>
      <c r="C4600" t="s">
        <v>10598</v>
      </c>
      <c r="D4600" t="s">
        <v>3076</v>
      </c>
      <c r="E4600" t="s">
        <v>3077</v>
      </c>
      <c r="F4600" t="s">
        <v>4481</v>
      </c>
      <c r="G4600" t="s">
        <v>4484</v>
      </c>
      <c r="H4600" t="s">
        <v>434</v>
      </c>
      <c r="I4600" t="s">
        <v>645</v>
      </c>
      <c r="J4600" t="s">
        <v>246</v>
      </c>
      <c r="K4600" t="s">
        <v>3079</v>
      </c>
      <c r="L4600" t="s">
        <v>247</v>
      </c>
      <c r="M4600">
        <v>212052600</v>
      </c>
      <c r="N4600">
        <v>59610342</v>
      </c>
      <c r="O4600">
        <v>271662942</v>
      </c>
      <c r="P4600">
        <v>0</v>
      </c>
      <c r="Q4600" t="s">
        <v>10599</v>
      </c>
      <c r="R4600" t="s">
        <v>10268</v>
      </c>
      <c r="S4600" t="s">
        <v>10600</v>
      </c>
      <c r="T4600" t="s">
        <v>10601</v>
      </c>
      <c r="U4600" t="s">
        <v>10602</v>
      </c>
      <c r="V4600" t="s">
        <v>10603</v>
      </c>
      <c r="W4600" t="s">
        <v>3085</v>
      </c>
      <c r="X4600" t="str">
        <f t="shared" si="71"/>
        <v>Inversión</v>
      </c>
      <c r="Y4600" t="s">
        <v>4484</v>
      </c>
    </row>
    <row r="4601" spans="1:25">
      <c r="A4601" t="s">
        <v>9134</v>
      </c>
      <c r="B4601" t="s">
        <v>4554</v>
      </c>
      <c r="C4601" t="s">
        <v>10604</v>
      </c>
      <c r="D4601" t="s">
        <v>3076</v>
      </c>
      <c r="E4601" t="s">
        <v>3077</v>
      </c>
      <c r="F4601" t="s">
        <v>4481</v>
      </c>
      <c r="G4601" t="s">
        <v>4484</v>
      </c>
      <c r="H4601" t="s">
        <v>434</v>
      </c>
      <c r="I4601" t="s">
        <v>645</v>
      </c>
      <c r="J4601" t="s">
        <v>246</v>
      </c>
      <c r="K4601" t="s">
        <v>3079</v>
      </c>
      <c r="L4601" t="s">
        <v>247</v>
      </c>
      <c r="M4601">
        <v>169642080</v>
      </c>
      <c r="N4601">
        <v>15138199</v>
      </c>
      <c r="O4601">
        <v>184780279</v>
      </c>
      <c r="P4601">
        <v>9836884</v>
      </c>
      <c r="Q4601" t="s">
        <v>10605</v>
      </c>
      <c r="R4601" t="s">
        <v>7853</v>
      </c>
      <c r="S4601" t="s">
        <v>10606</v>
      </c>
      <c r="T4601" t="s">
        <v>10607</v>
      </c>
      <c r="U4601" t="s">
        <v>10608</v>
      </c>
      <c r="V4601" t="s">
        <v>10609</v>
      </c>
      <c r="W4601" t="s">
        <v>3085</v>
      </c>
      <c r="X4601" t="str">
        <f t="shared" si="71"/>
        <v>Inversión</v>
      </c>
      <c r="Y4601" t="s">
        <v>4484</v>
      </c>
    </row>
    <row r="4602" spans="1:25">
      <c r="A4602" t="s">
        <v>3976</v>
      </c>
      <c r="B4602" t="s">
        <v>4554</v>
      </c>
      <c r="C4602" t="s">
        <v>10610</v>
      </c>
      <c r="D4602" t="s">
        <v>3076</v>
      </c>
      <c r="E4602" t="s">
        <v>3077</v>
      </c>
      <c r="F4602" t="s">
        <v>4481</v>
      </c>
      <c r="G4602" t="s">
        <v>4484</v>
      </c>
      <c r="H4602" t="s">
        <v>434</v>
      </c>
      <c r="I4602" t="s">
        <v>645</v>
      </c>
      <c r="J4602" t="s">
        <v>246</v>
      </c>
      <c r="K4602" t="s">
        <v>3079</v>
      </c>
      <c r="L4602" t="s">
        <v>247</v>
      </c>
      <c r="M4602">
        <v>113094912</v>
      </c>
      <c r="N4602">
        <v>-8482120</v>
      </c>
      <c r="O4602">
        <v>104612792</v>
      </c>
      <c r="P4602">
        <v>0</v>
      </c>
      <c r="Q4602" t="s">
        <v>10611</v>
      </c>
      <c r="R4602" t="s">
        <v>10612</v>
      </c>
      <c r="S4602" t="s">
        <v>10613</v>
      </c>
      <c r="T4602" t="s">
        <v>10614</v>
      </c>
      <c r="U4602" t="s">
        <v>10615</v>
      </c>
      <c r="V4602" t="s">
        <v>10616</v>
      </c>
      <c r="W4602" t="s">
        <v>3085</v>
      </c>
      <c r="X4602" t="str">
        <f t="shared" si="71"/>
        <v>Inversión</v>
      </c>
      <c r="Y4602" t="s">
        <v>4484</v>
      </c>
    </row>
    <row r="4603" spans="1:25">
      <c r="A4603" t="s">
        <v>9086</v>
      </c>
      <c r="B4603" t="s">
        <v>4554</v>
      </c>
      <c r="C4603" t="s">
        <v>10617</v>
      </c>
      <c r="D4603" t="s">
        <v>3076</v>
      </c>
      <c r="E4603" t="s">
        <v>3077</v>
      </c>
      <c r="F4603" t="s">
        <v>4481</v>
      </c>
      <c r="G4603" t="s">
        <v>4484</v>
      </c>
      <c r="H4603" t="s">
        <v>434</v>
      </c>
      <c r="I4603" t="s">
        <v>645</v>
      </c>
      <c r="J4603" t="s">
        <v>246</v>
      </c>
      <c r="K4603" t="s">
        <v>3079</v>
      </c>
      <c r="L4603" t="s">
        <v>247</v>
      </c>
      <c r="M4603">
        <v>113094912</v>
      </c>
      <c r="N4603">
        <v>56547453</v>
      </c>
      <c r="O4603">
        <v>169642365</v>
      </c>
      <c r="P4603">
        <v>0</v>
      </c>
      <c r="Q4603" t="s">
        <v>10618</v>
      </c>
      <c r="R4603" t="s">
        <v>4108</v>
      </c>
      <c r="S4603" t="s">
        <v>10619</v>
      </c>
      <c r="T4603" t="s">
        <v>10620</v>
      </c>
      <c r="U4603" t="s">
        <v>10621</v>
      </c>
      <c r="V4603" t="s">
        <v>10622</v>
      </c>
      <c r="W4603" t="s">
        <v>3085</v>
      </c>
      <c r="X4603" t="str">
        <f t="shared" si="71"/>
        <v>Inversión</v>
      </c>
      <c r="Y4603" t="s">
        <v>4484</v>
      </c>
    </row>
    <row r="4604" spans="1:25">
      <c r="A4604" t="s">
        <v>10064</v>
      </c>
      <c r="B4604" t="s">
        <v>4554</v>
      </c>
      <c r="C4604" t="s">
        <v>10623</v>
      </c>
      <c r="D4604" t="s">
        <v>3076</v>
      </c>
      <c r="E4604" t="s">
        <v>3077</v>
      </c>
      <c r="F4604" t="s">
        <v>4481</v>
      </c>
      <c r="G4604" t="s">
        <v>4484</v>
      </c>
      <c r="H4604" t="s">
        <v>440</v>
      </c>
      <c r="I4604" t="s">
        <v>644</v>
      </c>
      <c r="J4604" t="s">
        <v>246</v>
      </c>
      <c r="K4604" t="s">
        <v>3079</v>
      </c>
      <c r="L4604" t="s">
        <v>247</v>
      </c>
      <c r="M4604">
        <v>67634768</v>
      </c>
      <c r="N4604">
        <v>-9863404</v>
      </c>
      <c r="O4604">
        <v>57771364</v>
      </c>
      <c r="P4604">
        <v>0</v>
      </c>
      <c r="Q4604" t="s">
        <v>10624</v>
      </c>
      <c r="R4604" t="s">
        <v>10625</v>
      </c>
      <c r="S4604" t="s">
        <v>10626</v>
      </c>
      <c r="T4604" t="s">
        <v>10627</v>
      </c>
      <c r="U4604" t="s">
        <v>10628</v>
      </c>
      <c r="V4604" t="s">
        <v>10629</v>
      </c>
      <c r="W4604" t="s">
        <v>3085</v>
      </c>
      <c r="X4604" t="str">
        <f t="shared" si="71"/>
        <v>Inversión</v>
      </c>
      <c r="Y4604" t="s">
        <v>4484</v>
      </c>
    </row>
    <row r="4605" spans="1:25">
      <c r="A4605" t="s">
        <v>10078</v>
      </c>
      <c r="B4605" t="s">
        <v>4554</v>
      </c>
      <c r="C4605" t="s">
        <v>10630</v>
      </c>
      <c r="D4605" t="s">
        <v>3076</v>
      </c>
      <c r="E4605" t="s">
        <v>3077</v>
      </c>
      <c r="F4605" t="s">
        <v>4481</v>
      </c>
      <c r="G4605" t="s">
        <v>4484</v>
      </c>
      <c r="H4605" t="s">
        <v>549</v>
      </c>
      <c r="I4605" t="s">
        <v>643</v>
      </c>
      <c r="J4605" t="s">
        <v>246</v>
      </c>
      <c r="K4605" t="s">
        <v>3079</v>
      </c>
      <c r="L4605" t="s">
        <v>247</v>
      </c>
      <c r="M4605">
        <v>22848776</v>
      </c>
      <c r="N4605">
        <v>-3998536</v>
      </c>
      <c r="O4605">
        <v>18850240</v>
      </c>
      <c r="P4605">
        <v>190406</v>
      </c>
      <c r="Q4605" t="s">
        <v>10631</v>
      </c>
      <c r="R4605" t="s">
        <v>10632</v>
      </c>
      <c r="S4605" t="s">
        <v>10633</v>
      </c>
      <c r="T4605" t="s">
        <v>10634</v>
      </c>
      <c r="U4605" t="s">
        <v>10635</v>
      </c>
      <c r="V4605" t="s">
        <v>10636</v>
      </c>
      <c r="W4605" t="s">
        <v>3085</v>
      </c>
      <c r="X4605" t="str">
        <f t="shared" si="71"/>
        <v>Inversión</v>
      </c>
      <c r="Y4605" t="s">
        <v>4484</v>
      </c>
    </row>
    <row r="4606" spans="1:25">
      <c r="A4606" t="s">
        <v>10071</v>
      </c>
      <c r="B4606" t="s">
        <v>4554</v>
      </c>
      <c r="C4606" t="s">
        <v>10637</v>
      </c>
      <c r="D4606" t="s">
        <v>3076</v>
      </c>
      <c r="E4606" t="s">
        <v>3077</v>
      </c>
      <c r="F4606" t="s">
        <v>4481</v>
      </c>
      <c r="G4606" t="s">
        <v>4484</v>
      </c>
      <c r="H4606" t="s">
        <v>549</v>
      </c>
      <c r="I4606" t="s">
        <v>643</v>
      </c>
      <c r="J4606" t="s">
        <v>246</v>
      </c>
      <c r="K4606" t="s">
        <v>3079</v>
      </c>
      <c r="L4606" t="s">
        <v>247</v>
      </c>
      <c r="M4606">
        <v>20749384</v>
      </c>
      <c r="N4606">
        <v>-6051904</v>
      </c>
      <c r="O4606">
        <v>14697480</v>
      </c>
      <c r="P4606">
        <v>0</v>
      </c>
      <c r="Q4606" t="s">
        <v>10638</v>
      </c>
      <c r="R4606" t="s">
        <v>7053</v>
      </c>
      <c r="S4606" t="s">
        <v>10639</v>
      </c>
      <c r="T4606" t="s">
        <v>10640</v>
      </c>
      <c r="U4606" t="s">
        <v>10641</v>
      </c>
      <c r="V4606" t="s">
        <v>10642</v>
      </c>
      <c r="W4606" t="s">
        <v>3085</v>
      </c>
      <c r="X4606" t="str">
        <f t="shared" si="71"/>
        <v>Inversión</v>
      </c>
      <c r="Y4606" t="s">
        <v>4484</v>
      </c>
    </row>
    <row r="4607" spans="1:25">
      <c r="A4607" t="s">
        <v>10028</v>
      </c>
      <c r="B4607" t="s">
        <v>4554</v>
      </c>
      <c r="C4607" t="s">
        <v>10643</v>
      </c>
      <c r="D4607" t="s">
        <v>3076</v>
      </c>
      <c r="E4607" t="s">
        <v>3399</v>
      </c>
      <c r="F4607" t="s">
        <v>4481</v>
      </c>
      <c r="G4607" t="s">
        <v>4484</v>
      </c>
      <c r="H4607" t="s">
        <v>549</v>
      </c>
      <c r="I4607" t="s">
        <v>643</v>
      </c>
      <c r="J4607" t="s">
        <v>246</v>
      </c>
      <c r="K4607" t="s">
        <v>3079</v>
      </c>
      <c r="L4607" t="s">
        <v>247</v>
      </c>
      <c r="M4607">
        <v>30795872</v>
      </c>
      <c r="N4607">
        <v>-30795872</v>
      </c>
      <c r="O4607">
        <v>0</v>
      </c>
      <c r="P4607">
        <v>0</v>
      </c>
      <c r="Q4607" t="s">
        <v>10644</v>
      </c>
      <c r="R4607" t="s">
        <v>10645</v>
      </c>
      <c r="S4607" t="s">
        <v>3085</v>
      </c>
      <c r="T4607" t="s">
        <v>3085</v>
      </c>
      <c r="U4607" t="s">
        <v>3085</v>
      </c>
      <c r="V4607" t="s">
        <v>3085</v>
      </c>
      <c r="W4607" t="s">
        <v>3085</v>
      </c>
      <c r="X4607" t="str">
        <f t="shared" si="71"/>
        <v>Inversión</v>
      </c>
      <c r="Y4607" t="s">
        <v>4484</v>
      </c>
    </row>
    <row r="4608" spans="1:25">
      <c r="A4608" t="s">
        <v>10646</v>
      </c>
      <c r="B4608" t="s">
        <v>4554</v>
      </c>
      <c r="C4608" t="s">
        <v>10647</v>
      </c>
      <c r="D4608" t="s">
        <v>3076</v>
      </c>
      <c r="E4608" t="s">
        <v>3077</v>
      </c>
      <c r="F4608" t="s">
        <v>4481</v>
      </c>
      <c r="G4608" t="s">
        <v>4484</v>
      </c>
      <c r="H4608" t="s">
        <v>502</v>
      </c>
      <c r="I4608" t="s">
        <v>629</v>
      </c>
      <c r="J4608" t="s">
        <v>246</v>
      </c>
      <c r="K4608" t="s">
        <v>3079</v>
      </c>
      <c r="L4608" t="s">
        <v>247</v>
      </c>
      <c r="M4608">
        <v>84821040</v>
      </c>
      <c r="N4608">
        <v>3284211</v>
      </c>
      <c r="O4608">
        <v>88105251</v>
      </c>
      <c r="P4608">
        <v>0</v>
      </c>
      <c r="Q4608" t="s">
        <v>10648</v>
      </c>
      <c r="R4608" t="s">
        <v>9424</v>
      </c>
      <c r="S4608" t="s">
        <v>10649</v>
      </c>
      <c r="T4608" t="s">
        <v>10650</v>
      </c>
      <c r="U4608" t="s">
        <v>10651</v>
      </c>
      <c r="V4608" t="s">
        <v>10652</v>
      </c>
      <c r="W4608" t="s">
        <v>3085</v>
      </c>
      <c r="X4608" t="str">
        <f t="shared" si="71"/>
        <v>Inversión</v>
      </c>
      <c r="Y4608" t="s">
        <v>4484</v>
      </c>
    </row>
    <row r="4609" spans="1:25">
      <c r="A4609" t="s">
        <v>9348</v>
      </c>
      <c r="B4609" t="s">
        <v>4554</v>
      </c>
      <c r="C4609" t="s">
        <v>10653</v>
      </c>
      <c r="D4609" t="s">
        <v>3076</v>
      </c>
      <c r="E4609" t="s">
        <v>3077</v>
      </c>
      <c r="F4609" t="s">
        <v>4481</v>
      </c>
      <c r="G4609" t="s">
        <v>4484</v>
      </c>
      <c r="H4609" t="s">
        <v>434</v>
      </c>
      <c r="I4609" t="s">
        <v>645</v>
      </c>
      <c r="J4609" t="s">
        <v>246</v>
      </c>
      <c r="K4609" t="s">
        <v>3079</v>
      </c>
      <c r="L4609" t="s">
        <v>247</v>
      </c>
      <c r="M4609">
        <v>103820640</v>
      </c>
      <c r="N4609">
        <v>4325860</v>
      </c>
      <c r="O4609">
        <v>108146500</v>
      </c>
      <c r="P4609">
        <v>0</v>
      </c>
      <c r="Q4609" t="s">
        <v>10654</v>
      </c>
      <c r="R4609" t="s">
        <v>10655</v>
      </c>
      <c r="S4609" t="s">
        <v>10656</v>
      </c>
      <c r="T4609" t="s">
        <v>10657</v>
      </c>
      <c r="U4609" t="s">
        <v>10658</v>
      </c>
      <c r="V4609" t="s">
        <v>10659</v>
      </c>
      <c r="W4609" t="s">
        <v>3085</v>
      </c>
      <c r="X4609" t="str">
        <f t="shared" si="71"/>
        <v>Inversión</v>
      </c>
      <c r="Y4609" t="s">
        <v>4484</v>
      </c>
    </row>
    <row r="4610" spans="1:25">
      <c r="A4610" t="s">
        <v>10660</v>
      </c>
      <c r="B4610" t="s">
        <v>4554</v>
      </c>
      <c r="C4610" t="s">
        <v>10661</v>
      </c>
      <c r="D4610" t="s">
        <v>3076</v>
      </c>
      <c r="E4610" t="s">
        <v>3077</v>
      </c>
      <c r="F4610" t="s">
        <v>4481</v>
      </c>
      <c r="G4610" t="s">
        <v>4484</v>
      </c>
      <c r="H4610" t="s">
        <v>434</v>
      </c>
      <c r="I4610" t="s">
        <v>645</v>
      </c>
      <c r="J4610" t="s">
        <v>246</v>
      </c>
      <c r="K4610" t="s">
        <v>3079</v>
      </c>
      <c r="L4610" t="s">
        <v>247</v>
      </c>
      <c r="M4610">
        <v>144944400</v>
      </c>
      <c r="N4610">
        <v>33981411</v>
      </c>
      <c r="O4610">
        <v>178925811</v>
      </c>
      <c r="P4610">
        <v>0</v>
      </c>
      <c r="Q4610" t="s">
        <v>10662</v>
      </c>
      <c r="R4610" t="s">
        <v>10663</v>
      </c>
      <c r="S4610" t="s">
        <v>10664</v>
      </c>
      <c r="T4610" t="s">
        <v>10665</v>
      </c>
      <c r="U4610" t="s">
        <v>10666</v>
      </c>
      <c r="V4610" t="s">
        <v>10667</v>
      </c>
      <c r="W4610" t="s">
        <v>3085</v>
      </c>
      <c r="X4610" t="str">
        <f t="shared" ref="X4610:X4673" si="72">IF(LEFT(H4610,1)="C","Inversión","Funcionamiento")</f>
        <v>Inversión</v>
      </c>
      <c r="Y4610" t="s">
        <v>4484</v>
      </c>
    </row>
    <row r="4611" spans="1:25">
      <c r="A4611" t="s">
        <v>8463</v>
      </c>
      <c r="B4611" t="s">
        <v>4554</v>
      </c>
      <c r="C4611" t="s">
        <v>10668</v>
      </c>
      <c r="D4611" t="s">
        <v>3076</v>
      </c>
      <c r="E4611" t="s">
        <v>3077</v>
      </c>
      <c r="F4611" t="s">
        <v>4481</v>
      </c>
      <c r="G4611" t="s">
        <v>4484</v>
      </c>
      <c r="H4611" t="s">
        <v>440</v>
      </c>
      <c r="I4611" t="s">
        <v>644</v>
      </c>
      <c r="J4611" t="s">
        <v>246</v>
      </c>
      <c r="K4611" t="s">
        <v>3079</v>
      </c>
      <c r="L4611" t="s">
        <v>247</v>
      </c>
      <c r="M4611">
        <v>155620380</v>
      </c>
      <c r="N4611">
        <v>-26541919</v>
      </c>
      <c r="O4611">
        <v>129078461</v>
      </c>
      <c r="P4611">
        <v>0</v>
      </c>
      <c r="Q4611" t="s">
        <v>10669</v>
      </c>
      <c r="R4611" t="s">
        <v>4713</v>
      </c>
      <c r="S4611" t="s">
        <v>10670</v>
      </c>
      <c r="T4611" t="s">
        <v>10671</v>
      </c>
      <c r="U4611" t="s">
        <v>10672</v>
      </c>
      <c r="V4611" t="s">
        <v>10673</v>
      </c>
      <c r="W4611" t="s">
        <v>6723</v>
      </c>
      <c r="X4611" t="str">
        <f t="shared" si="72"/>
        <v>Inversión</v>
      </c>
      <c r="Y4611" t="s">
        <v>4484</v>
      </c>
    </row>
    <row r="4612" spans="1:25">
      <c r="A4612" t="s">
        <v>10052</v>
      </c>
      <c r="B4612" t="s">
        <v>4554</v>
      </c>
      <c r="C4612" t="s">
        <v>10674</v>
      </c>
      <c r="D4612" t="s">
        <v>3076</v>
      </c>
      <c r="E4612" t="s">
        <v>3077</v>
      </c>
      <c r="F4612" t="s">
        <v>4481</v>
      </c>
      <c r="G4612" t="s">
        <v>4484</v>
      </c>
      <c r="H4612" t="s">
        <v>434</v>
      </c>
      <c r="I4612" t="s">
        <v>645</v>
      </c>
      <c r="J4612" t="s">
        <v>246</v>
      </c>
      <c r="K4612" t="s">
        <v>3079</v>
      </c>
      <c r="L4612" t="s">
        <v>247</v>
      </c>
      <c r="M4612">
        <v>127231776</v>
      </c>
      <c r="N4612">
        <v>-38169684</v>
      </c>
      <c r="O4612">
        <v>89062092</v>
      </c>
      <c r="P4612">
        <v>0</v>
      </c>
      <c r="Q4612" t="s">
        <v>10675</v>
      </c>
      <c r="R4612" t="s">
        <v>4724</v>
      </c>
      <c r="S4612" t="s">
        <v>10676</v>
      </c>
      <c r="T4612" t="s">
        <v>10677</v>
      </c>
      <c r="U4612" t="s">
        <v>10678</v>
      </c>
      <c r="V4612" t="s">
        <v>10679</v>
      </c>
      <c r="W4612" t="s">
        <v>3085</v>
      </c>
      <c r="X4612" t="str">
        <f t="shared" si="72"/>
        <v>Inversión</v>
      </c>
      <c r="Y4612" t="s">
        <v>4484</v>
      </c>
    </row>
    <row r="4613" spans="1:25">
      <c r="A4613" t="s">
        <v>10126</v>
      </c>
      <c r="B4613" t="s">
        <v>4554</v>
      </c>
      <c r="C4613" t="s">
        <v>10680</v>
      </c>
      <c r="D4613" t="s">
        <v>3076</v>
      </c>
      <c r="E4613" t="s">
        <v>3077</v>
      </c>
      <c r="F4613" t="s">
        <v>4481</v>
      </c>
      <c r="G4613" t="s">
        <v>4484</v>
      </c>
      <c r="H4613" t="s">
        <v>502</v>
      </c>
      <c r="I4613" t="s">
        <v>629</v>
      </c>
      <c r="J4613" t="s">
        <v>246</v>
      </c>
      <c r="K4613" t="s">
        <v>3079</v>
      </c>
      <c r="L4613" t="s">
        <v>247</v>
      </c>
      <c r="M4613">
        <v>84821040</v>
      </c>
      <c r="N4613">
        <v>3534210</v>
      </c>
      <c r="O4613">
        <v>88355250</v>
      </c>
      <c r="P4613">
        <v>0</v>
      </c>
      <c r="Q4613" t="s">
        <v>10681</v>
      </c>
      <c r="R4613" t="s">
        <v>10682</v>
      </c>
      <c r="S4613" t="s">
        <v>10683</v>
      </c>
      <c r="T4613" t="s">
        <v>10684</v>
      </c>
      <c r="U4613" t="s">
        <v>10685</v>
      </c>
      <c r="V4613" t="s">
        <v>10686</v>
      </c>
      <c r="W4613" t="s">
        <v>3085</v>
      </c>
      <c r="X4613" t="str">
        <f t="shared" si="72"/>
        <v>Inversión</v>
      </c>
      <c r="Y4613" t="s">
        <v>4484</v>
      </c>
    </row>
    <row r="4614" spans="1:25">
      <c r="A4614" t="s">
        <v>4659</v>
      </c>
      <c r="B4614" t="s">
        <v>4554</v>
      </c>
      <c r="C4614" t="s">
        <v>10687</v>
      </c>
      <c r="D4614" t="s">
        <v>3076</v>
      </c>
      <c r="E4614" t="s">
        <v>3331</v>
      </c>
      <c r="F4614" t="s">
        <v>4481</v>
      </c>
      <c r="G4614" t="s">
        <v>4484</v>
      </c>
      <c r="H4614" t="s">
        <v>640</v>
      </c>
      <c r="I4614" t="s">
        <v>642</v>
      </c>
      <c r="J4614" t="s">
        <v>246</v>
      </c>
      <c r="K4614" t="s">
        <v>3079</v>
      </c>
      <c r="L4614" t="s">
        <v>247</v>
      </c>
      <c r="M4614">
        <v>90843060</v>
      </c>
      <c r="N4614">
        <v>-90843060</v>
      </c>
      <c r="O4614">
        <v>0</v>
      </c>
      <c r="P4614">
        <v>0</v>
      </c>
      <c r="Q4614" t="s">
        <v>10681</v>
      </c>
      <c r="R4614" t="s">
        <v>10116</v>
      </c>
      <c r="S4614" t="s">
        <v>3085</v>
      </c>
      <c r="T4614" t="s">
        <v>3085</v>
      </c>
      <c r="U4614" t="s">
        <v>3085</v>
      </c>
      <c r="V4614" t="s">
        <v>3085</v>
      </c>
      <c r="W4614" t="s">
        <v>3085</v>
      </c>
      <c r="X4614" t="str">
        <f t="shared" si="72"/>
        <v>Inversión</v>
      </c>
      <c r="Y4614" t="s">
        <v>4484</v>
      </c>
    </row>
    <row r="4615" spans="1:25">
      <c r="A4615" t="s">
        <v>6986</v>
      </c>
      <c r="B4615" t="s">
        <v>4554</v>
      </c>
      <c r="C4615" t="s">
        <v>10688</v>
      </c>
      <c r="D4615" t="s">
        <v>3076</v>
      </c>
      <c r="E4615" t="s">
        <v>3077</v>
      </c>
      <c r="F4615" t="s">
        <v>4481</v>
      </c>
      <c r="G4615" t="s">
        <v>4484</v>
      </c>
      <c r="H4615" t="s">
        <v>640</v>
      </c>
      <c r="I4615" t="s">
        <v>642</v>
      </c>
      <c r="J4615" t="s">
        <v>246</v>
      </c>
      <c r="K4615" t="s">
        <v>3079</v>
      </c>
      <c r="L4615" t="s">
        <v>247</v>
      </c>
      <c r="M4615">
        <v>90843060</v>
      </c>
      <c r="N4615">
        <v>-45421530</v>
      </c>
      <c r="O4615">
        <v>45421530</v>
      </c>
      <c r="P4615">
        <v>0</v>
      </c>
      <c r="Q4615" t="s">
        <v>10689</v>
      </c>
      <c r="R4615" t="s">
        <v>10116</v>
      </c>
      <c r="S4615" t="s">
        <v>8966</v>
      </c>
      <c r="T4615" t="s">
        <v>10690</v>
      </c>
      <c r="U4615" t="s">
        <v>10691</v>
      </c>
      <c r="V4615" t="s">
        <v>10692</v>
      </c>
      <c r="W4615" t="s">
        <v>3085</v>
      </c>
      <c r="X4615" t="str">
        <f t="shared" si="72"/>
        <v>Inversión</v>
      </c>
      <c r="Y4615" t="s">
        <v>4484</v>
      </c>
    </row>
    <row r="4616" spans="1:25">
      <c r="A4616" t="s">
        <v>4654</v>
      </c>
      <c r="B4616" t="s">
        <v>4554</v>
      </c>
      <c r="C4616" t="s">
        <v>10693</v>
      </c>
      <c r="D4616" t="s">
        <v>3076</v>
      </c>
      <c r="E4616" t="s">
        <v>3077</v>
      </c>
      <c r="F4616" t="s">
        <v>4481</v>
      </c>
      <c r="G4616" t="s">
        <v>4484</v>
      </c>
      <c r="H4616" t="s">
        <v>630</v>
      </c>
      <c r="I4616" t="s">
        <v>632</v>
      </c>
      <c r="J4616" t="s">
        <v>246</v>
      </c>
      <c r="K4616" t="s">
        <v>3079</v>
      </c>
      <c r="L4616" t="s">
        <v>247</v>
      </c>
      <c r="M4616">
        <v>62248152</v>
      </c>
      <c r="N4616">
        <v>-2247851</v>
      </c>
      <c r="O4616">
        <v>60000301</v>
      </c>
      <c r="P4616">
        <v>0</v>
      </c>
      <c r="Q4616" t="s">
        <v>10694</v>
      </c>
      <c r="R4616" t="s">
        <v>9442</v>
      </c>
      <c r="S4616" t="s">
        <v>10695</v>
      </c>
      <c r="T4616" t="s">
        <v>10696</v>
      </c>
      <c r="U4616" t="s">
        <v>10697</v>
      </c>
      <c r="V4616" t="s">
        <v>10698</v>
      </c>
      <c r="W4616" t="s">
        <v>3085</v>
      </c>
      <c r="X4616" t="str">
        <f t="shared" si="72"/>
        <v>Inversión</v>
      </c>
      <c r="Y4616" t="s">
        <v>4484</v>
      </c>
    </row>
    <row r="4617" spans="1:25">
      <c r="A4617" t="s">
        <v>10143</v>
      </c>
      <c r="B4617" t="s">
        <v>4554</v>
      </c>
      <c r="C4617" t="s">
        <v>10699</v>
      </c>
      <c r="D4617" t="s">
        <v>3076</v>
      </c>
      <c r="E4617" t="s">
        <v>3077</v>
      </c>
      <c r="F4617" t="s">
        <v>4481</v>
      </c>
      <c r="G4617" t="s">
        <v>4484</v>
      </c>
      <c r="H4617" t="s">
        <v>630</v>
      </c>
      <c r="I4617" t="s">
        <v>632</v>
      </c>
      <c r="J4617" t="s">
        <v>246</v>
      </c>
      <c r="K4617" t="s">
        <v>3079</v>
      </c>
      <c r="L4617" t="s">
        <v>247</v>
      </c>
      <c r="M4617">
        <v>49478940</v>
      </c>
      <c r="N4617">
        <v>0</v>
      </c>
      <c r="O4617">
        <v>49478940</v>
      </c>
      <c r="P4617">
        <v>0</v>
      </c>
      <c r="Q4617" t="s">
        <v>10700</v>
      </c>
      <c r="R4617" t="s">
        <v>10701</v>
      </c>
      <c r="S4617" t="s">
        <v>10702</v>
      </c>
      <c r="T4617" t="s">
        <v>10703</v>
      </c>
      <c r="U4617" t="s">
        <v>10704</v>
      </c>
      <c r="V4617" t="s">
        <v>10705</v>
      </c>
      <c r="W4617" t="s">
        <v>3085</v>
      </c>
      <c r="X4617" t="str">
        <f t="shared" si="72"/>
        <v>Inversión</v>
      </c>
      <c r="Y4617" t="s">
        <v>4484</v>
      </c>
    </row>
    <row r="4618" spans="1:25">
      <c r="A4618" t="s">
        <v>4664</v>
      </c>
      <c r="B4618" t="s">
        <v>4554</v>
      </c>
      <c r="C4618" t="s">
        <v>10706</v>
      </c>
      <c r="D4618" t="s">
        <v>3076</v>
      </c>
      <c r="E4618" t="s">
        <v>3077</v>
      </c>
      <c r="F4618" t="s">
        <v>4481</v>
      </c>
      <c r="G4618" t="s">
        <v>4484</v>
      </c>
      <c r="H4618" t="s">
        <v>630</v>
      </c>
      <c r="I4618" t="s">
        <v>632</v>
      </c>
      <c r="J4618" t="s">
        <v>246</v>
      </c>
      <c r="K4618" t="s">
        <v>3079</v>
      </c>
      <c r="L4618" t="s">
        <v>247</v>
      </c>
      <c r="M4618">
        <v>19992679</v>
      </c>
      <c r="N4618">
        <v>-4430641</v>
      </c>
      <c r="O4618">
        <v>15562038</v>
      </c>
      <c r="P4618">
        <v>432279</v>
      </c>
      <c r="Q4618" t="s">
        <v>10707</v>
      </c>
      <c r="R4618" t="s">
        <v>10216</v>
      </c>
      <c r="S4618" t="s">
        <v>3860</v>
      </c>
      <c r="T4618" t="s">
        <v>10708</v>
      </c>
      <c r="U4618" t="s">
        <v>10709</v>
      </c>
      <c r="V4618" t="s">
        <v>10710</v>
      </c>
      <c r="W4618" t="s">
        <v>3085</v>
      </c>
      <c r="X4618" t="str">
        <f t="shared" si="72"/>
        <v>Inversión</v>
      </c>
      <c r="Y4618" t="s">
        <v>4484</v>
      </c>
    </row>
    <row r="4619" spans="1:25">
      <c r="A4619" t="s">
        <v>6387</v>
      </c>
      <c r="B4619" t="s">
        <v>4554</v>
      </c>
      <c r="C4619" t="s">
        <v>10711</v>
      </c>
      <c r="D4619" t="s">
        <v>3076</v>
      </c>
      <c r="E4619" t="s">
        <v>3077</v>
      </c>
      <c r="F4619" t="s">
        <v>4481</v>
      </c>
      <c r="G4619" t="s">
        <v>4484</v>
      </c>
      <c r="H4619" t="s">
        <v>636</v>
      </c>
      <c r="I4619" t="s">
        <v>638</v>
      </c>
      <c r="J4619" t="s">
        <v>246</v>
      </c>
      <c r="K4619" t="s">
        <v>3079</v>
      </c>
      <c r="L4619" t="s">
        <v>247</v>
      </c>
      <c r="M4619">
        <v>68546328</v>
      </c>
      <c r="N4619">
        <v>-5712195</v>
      </c>
      <c r="O4619">
        <v>62834133</v>
      </c>
      <c r="P4619">
        <v>0</v>
      </c>
      <c r="Q4619" t="s">
        <v>10712</v>
      </c>
      <c r="R4619" t="s">
        <v>10713</v>
      </c>
      <c r="S4619" t="s">
        <v>10714</v>
      </c>
      <c r="T4619" t="s">
        <v>10715</v>
      </c>
      <c r="U4619" t="s">
        <v>10716</v>
      </c>
      <c r="V4619" t="s">
        <v>10717</v>
      </c>
      <c r="W4619" t="s">
        <v>3085</v>
      </c>
      <c r="X4619" t="str">
        <f t="shared" si="72"/>
        <v>Inversión</v>
      </c>
      <c r="Y4619" t="s">
        <v>4484</v>
      </c>
    </row>
    <row r="4620" spans="1:25">
      <c r="A4620" t="s">
        <v>8697</v>
      </c>
      <c r="B4620" t="s">
        <v>4554</v>
      </c>
      <c r="C4620" t="s">
        <v>10718</v>
      </c>
      <c r="D4620" t="s">
        <v>3076</v>
      </c>
      <c r="E4620" t="s">
        <v>3077</v>
      </c>
      <c r="F4620" t="s">
        <v>4481</v>
      </c>
      <c r="G4620" t="s">
        <v>4484</v>
      </c>
      <c r="H4620" t="s">
        <v>636</v>
      </c>
      <c r="I4620" t="s">
        <v>638</v>
      </c>
      <c r="J4620" t="s">
        <v>246</v>
      </c>
      <c r="K4620" t="s">
        <v>3079</v>
      </c>
      <c r="L4620" t="s">
        <v>247</v>
      </c>
      <c r="M4620">
        <v>28273680</v>
      </c>
      <c r="N4620">
        <v>-3534210</v>
      </c>
      <c r="O4620">
        <v>24739470</v>
      </c>
      <c r="P4620">
        <v>0</v>
      </c>
      <c r="Q4620" t="s">
        <v>10719</v>
      </c>
      <c r="R4620" t="s">
        <v>8132</v>
      </c>
      <c r="S4620" t="s">
        <v>3696</v>
      </c>
      <c r="T4620" t="s">
        <v>10720</v>
      </c>
      <c r="U4620" t="s">
        <v>10721</v>
      </c>
      <c r="V4620" t="s">
        <v>10722</v>
      </c>
      <c r="W4620" t="s">
        <v>3085</v>
      </c>
      <c r="X4620" t="str">
        <f t="shared" si="72"/>
        <v>Inversión</v>
      </c>
      <c r="Y4620" t="s">
        <v>4484</v>
      </c>
    </row>
    <row r="4621" spans="1:25">
      <c r="A4621" t="s">
        <v>8679</v>
      </c>
      <c r="B4621" t="s">
        <v>4554</v>
      </c>
      <c r="C4621" t="s">
        <v>10723</v>
      </c>
      <c r="D4621" t="s">
        <v>3076</v>
      </c>
      <c r="E4621" t="s">
        <v>3077</v>
      </c>
      <c r="F4621" t="s">
        <v>4481</v>
      </c>
      <c r="G4621" t="s">
        <v>4484</v>
      </c>
      <c r="H4621" t="s">
        <v>636</v>
      </c>
      <c r="I4621" t="s">
        <v>638</v>
      </c>
      <c r="J4621" t="s">
        <v>246</v>
      </c>
      <c r="K4621" t="s">
        <v>3079</v>
      </c>
      <c r="L4621" t="s">
        <v>247</v>
      </c>
      <c r="M4621">
        <v>51910320</v>
      </c>
      <c r="N4621">
        <v>-5407325</v>
      </c>
      <c r="O4621">
        <v>46502995</v>
      </c>
      <c r="P4621">
        <v>432586</v>
      </c>
      <c r="Q4621" t="s">
        <v>10724</v>
      </c>
      <c r="R4621" t="s">
        <v>10178</v>
      </c>
      <c r="S4621" t="s">
        <v>10725</v>
      </c>
      <c r="T4621" t="s">
        <v>10726</v>
      </c>
      <c r="U4621" t="s">
        <v>10727</v>
      </c>
      <c r="V4621" t="s">
        <v>10728</v>
      </c>
      <c r="W4621" t="s">
        <v>3085</v>
      </c>
      <c r="X4621" t="str">
        <f t="shared" si="72"/>
        <v>Inversión</v>
      </c>
      <c r="Y4621" t="s">
        <v>4484</v>
      </c>
    </row>
    <row r="4622" spans="1:25">
      <c r="A4622" t="s">
        <v>10146</v>
      </c>
      <c r="B4622" t="s">
        <v>4554</v>
      </c>
      <c r="C4622" t="s">
        <v>10729</v>
      </c>
      <c r="D4622" t="s">
        <v>3076</v>
      </c>
      <c r="E4622" t="s">
        <v>3077</v>
      </c>
      <c r="F4622" t="s">
        <v>4481</v>
      </c>
      <c r="G4622" t="s">
        <v>4484</v>
      </c>
      <c r="H4622" t="s">
        <v>546</v>
      </c>
      <c r="I4622" t="s">
        <v>628</v>
      </c>
      <c r="J4622" t="s">
        <v>246</v>
      </c>
      <c r="K4622" t="s">
        <v>3079</v>
      </c>
      <c r="L4622" t="s">
        <v>247</v>
      </c>
      <c r="M4622">
        <v>41498768</v>
      </c>
      <c r="N4622">
        <v>-5187346</v>
      </c>
      <c r="O4622">
        <v>36311422</v>
      </c>
      <c r="P4622">
        <v>0</v>
      </c>
      <c r="Q4622" t="s">
        <v>10730</v>
      </c>
      <c r="R4622" t="s">
        <v>7611</v>
      </c>
      <c r="S4622" t="s">
        <v>10731</v>
      </c>
      <c r="T4622" t="s">
        <v>10732</v>
      </c>
      <c r="U4622" t="s">
        <v>10733</v>
      </c>
      <c r="V4622" t="s">
        <v>10734</v>
      </c>
      <c r="W4622" t="s">
        <v>3085</v>
      </c>
      <c r="X4622" t="str">
        <f t="shared" si="72"/>
        <v>Inversión</v>
      </c>
      <c r="Y4622" t="s">
        <v>4484</v>
      </c>
    </row>
    <row r="4623" spans="1:25">
      <c r="A4623" t="s">
        <v>10735</v>
      </c>
      <c r="B4623" t="s">
        <v>4554</v>
      </c>
      <c r="C4623" t="s">
        <v>10736</v>
      </c>
      <c r="D4623" t="s">
        <v>3076</v>
      </c>
      <c r="E4623" t="s">
        <v>3077</v>
      </c>
      <c r="F4623" t="s">
        <v>4481</v>
      </c>
      <c r="G4623" t="s">
        <v>4484</v>
      </c>
      <c r="H4623" t="s">
        <v>546</v>
      </c>
      <c r="I4623" t="s">
        <v>628</v>
      </c>
      <c r="J4623" t="s">
        <v>246</v>
      </c>
      <c r="K4623" t="s">
        <v>3079</v>
      </c>
      <c r="L4623" t="s">
        <v>247</v>
      </c>
      <c r="M4623">
        <v>56547360</v>
      </c>
      <c r="N4623">
        <v>-6386104</v>
      </c>
      <c r="O4623">
        <v>50161256</v>
      </c>
      <c r="P4623">
        <v>0</v>
      </c>
      <c r="Q4623" t="s">
        <v>10737</v>
      </c>
      <c r="R4623" t="s">
        <v>7616</v>
      </c>
      <c r="S4623" t="s">
        <v>10738</v>
      </c>
      <c r="T4623" t="s">
        <v>10739</v>
      </c>
      <c r="U4623" t="s">
        <v>10740</v>
      </c>
      <c r="V4623" t="s">
        <v>10741</v>
      </c>
      <c r="W4623" t="s">
        <v>3085</v>
      </c>
      <c r="X4623" t="str">
        <f t="shared" si="72"/>
        <v>Inversión</v>
      </c>
      <c r="Y4623" t="s">
        <v>4484</v>
      </c>
    </row>
    <row r="4624" spans="1:25">
      <c r="A4624" t="s">
        <v>10149</v>
      </c>
      <c r="B4624" t="s">
        <v>4554</v>
      </c>
      <c r="C4624" t="s">
        <v>10742</v>
      </c>
      <c r="D4624" t="s">
        <v>3076</v>
      </c>
      <c r="E4624" t="s">
        <v>3077</v>
      </c>
      <c r="F4624" t="s">
        <v>4481</v>
      </c>
      <c r="G4624" t="s">
        <v>4484</v>
      </c>
      <c r="H4624" t="s">
        <v>421</v>
      </c>
      <c r="I4624" t="s">
        <v>639</v>
      </c>
      <c r="J4624" t="s">
        <v>246</v>
      </c>
      <c r="K4624" t="s">
        <v>3079</v>
      </c>
      <c r="L4624" t="s">
        <v>247</v>
      </c>
      <c r="M4624">
        <v>38651840</v>
      </c>
      <c r="N4624">
        <v>2415740</v>
      </c>
      <c r="O4624">
        <v>41067580</v>
      </c>
      <c r="P4624">
        <v>0</v>
      </c>
      <c r="Q4624" t="s">
        <v>10743</v>
      </c>
      <c r="R4624" t="s">
        <v>10319</v>
      </c>
      <c r="S4624" t="s">
        <v>10744</v>
      </c>
      <c r="T4624" t="s">
        <v>10745</v>
      </c>
      <c r="U4624" t="s">
        <v>10746</v>
      </c>
      <c r="V4624" t="s">
        <v>10747</v>
      </c>
      <c r="W4624" t="s">
        <v>3085</v>
      </c>
      <c r="X4624" t="str">
        <f t="shared" si="72"/>
        <v>Inversión</v>
      </c>
      <c r="Y4624" t="s">
        <v>4484</v>
      </c>
    </row>
    <row r="4625" spans="1:25">
      <c r="A4625" t="s">
        <v>10177</v>
      </c>
      <c r="B4625" t="s">
        <v>4554</v>
      </c>
      <c r="C4625" t="s">
        <v>10748</v>
      </c>
      <c r="D4625" t="s">
        <v>3076</v>
      </c>
      <c r="E4625" t="s">
        <v>3077</v>
      </c>
      <c r="F4625" t="s">
        <v>4481</v>
      </c>
      <c r="G4625" t="s">
        <v>4484</v>
      </c>
      <c r="H4625" t="s">
        <v>440</v>
      </c>
      <c r="I4625" t="s">
        <v>644</v>
      </c>
      <c r="J4625" t="s">
        <v>246</v>
      </c>
      <c r="K4625" t="s">
        <v>3079</v>
      </c>
      <c r="L4625" t="s">
        <v>247</v>
      </c>
      <c r="M4625">
        <v>145618560</v>
      </c>
      <c r="N4625">
        <v>-49550760</v>
      </c>
      <c r="O4625">
        <v>96067800</v>
      </c>
      <c r="P4625">
        <v>0</v>
      </c>
      <c r="Q4625" t="s">
        <v>10749</v>
      </c>
      <c r="R4625" t="s">
        <v>10750</v>
      </c>
      <c r="S4625" t="s">
        <v>10751</v>
      </c>
      <c r="T4625" t="s">
        <v>10752</v>
      </c>
      <c r="U4625" t="s">
        <v>10753</v>
      </c>
      <c r="V4625" t="s">
        <v>10754</v>
      </c>
      <c r="W4625" t="s">
        <v>9988</v>
      </c>
      <c r="X4625" t="str">
        <f t="shared" si="72"/>
        <v>Inversión</v>
      </c>
      <c r="Y4625" t="s">
        <v>4484</v>
      </c>
    </row>
    <row r="4626" spans="1:25">
      <c r="A4626" t="s">
        <v>10170</v>
      </c>
      <c r="B4626" t="s">
        <v>4554</v>
      </c>
      <c r="C4626" t="s">
        <v>10755</v>
      </c>
      <c r="D4626" t="s">
        <v>3076</v>
      </c>
      <c r="E4626" t="s">
        <v>3077</v>
      </c>
      <c r="F4626" t="s">
        <v>4481</v>
      </c>
      <c r="G4626" t="s">
        <v>4484</v>
      </c>
      <c r="H4626" t="s">
        <v>440</v>
      </c>
      <c r="I4626" t="s">
        <v>644</v>
      </c>
      <c r="J4626" t="s">
        <v>246</v>
      </c>
      <c r="K4626" t="s">
        <v>3079</v>
      </c>
      <c r="L4626" t="s">
        <v>247</v>
      </c>
      <c r="M4626">
        <v>28273680</v>
      </c>
      <c r="N4626">
        <v>-5654736</v>
      </c>
      <c r="O4626">
        <v>22618944</v>
      </c>
      <c r="P4626">
        <v>0</v>
      </c>
      <c r="Q4626" t="s">
        <v>10756</v>
      </c>
      <c r="R4626" t="s">
        <v>9050</v>
      </c>
      <c r="S4626" t="s">
        <v>6828</v>
      </c>
      <c r="T4626" t="s">
        <v>10757</v>
      </c>
      <c r="U4626" t="s">
        <v>10758</v>
      </c>
      <c r="V4626" t="s">
        <v>10759</v>
      </c>
      <c r="W4626" t="s">
        <v>3085</v>
      </c>
      <c r="X4626" t="str">
        <f t="shared" si="72"/>
        <v>Inversión</v>
      </c>
      <c r="Y4626" t="s">
        <v>4484</v>
      </c>
    </row>
    <row r="4627" spans="1:25">
      <c r="A4627" t="s">
        <v>10760</v>
      </c>
      <c r="B4627" t="s">
        <v>4554</v>
      </c>
      <c r="C4627" t="s">
        <v>10761</v>
      </c>
      <c r="D4627" t="s">
        <v>3076</v>
      </c>
      <c r="E4627" t="s">
        <v>3077</v>
      </c>
      <c r="F4627" t="s">
        <v>4481</v>
      </c>
      <c r="G4627" t="s">
        <v>4484</v>
      </c>
      <c r="H4627" t="s">
        <v>440</v>
      </c>
      <c r="I4627" t="s">
        <v>644</v>
      </c>
      <c r="J4627" t="s">
        <v>246</v>
      </c>
      <c r="K4627" t="s">
        <v>3079</v>
      </c>
      <c r="L4627" t="s">
        <v>247</v>
      </c>
      <c r="M4627">
        <v>41498768</v>
      </c>
      <c r="N4627">
        <v>-14956848</v>
      </c>
      <c r="O4627">
        <v>26541920</v>
      </c>
      <c r="P4627">
        <v>0</v>
      </c>
      <c r="Q4627" t="s">
        <v>10762</v>
      </c>
      <c r="R4627" t="s">
        <v>9830</v>
      </c>
      <c r="S4627" t="s">
        <v>10763</v>
      </c>
      <c r="T4627" t="s">
        <v>10764</v>
      </c>
      <c r="U4627" t="s">
        <v>10765</v>
      </c>
      <c r="V4627" t="s">
        <v>10766</v>
      </c>
      <c r="W4627" t="s">
        <v>3085</v>
      </c>
      <c r="X4627" t="str">
        <f t="shared" si="72"/>
        <v>Inversión</v>
      </c>
      <c r="Y4627" t="s">
        <v>4484</v>
      </c>
    </row>
    <row r="4628" spans="1:25">
      <c r="A4628" t="s">
        <v>10157</v>
      </c>
      <c r="B4628" t="s">
        <v>4554</v>
      </c>
      <c r="C4628" t="s">
        <v>10767</v>
      </c>
      <c r="D4628" t="s">
        <v>3076</v>
      </c>
      <c r="E4628" t="s">
        <v>3077</v>
      </c>
      <c r="F4628" t="s">
        <v>4481</v>
      </c>
      <c r="G4628" t="s">
        <v>4484</v>
      </c>
      <c r="H4628" t="s">
        <v>440</v>
      </c>
      <c r="I4628" t="s">
        <v>644</v>
      </c>
      <c r="J4628" t="s">
        <v>246</v>
      </c>
      <c r="K4628" t="s">
        <v>3079</v>
      </c>
      <c r="L4628" t="s">
        <v>247</v>
      </c>
      <c r="M4628">
        <v>77303680</v>
      </c>
      <c r="N4628">
        <v>-20292216</v>
      </c>
      <c r="O4628">
        <v>57011464</v>
      </c>
      <c r="P4628">
        <v>0</v>
      </c>
      <c r="Q4628" t="s">
        <v>10768</v>
      </c>
      <c r="R4628" t="s">
        <v>6422</v>
      </c>
      <c r="S4628" t="s">
        <v>10769</v>
      </c>
      <c r="T4628" t="s">
        <v>10770</v>
      </c>
      <c r="U4628" t="s">
        <v>10771</v>
      </c>
      <c r="V4628" t="s">
        <v>10772</v>
      </c>
      <c r="W4628" t="s">
        <v>3085</v>
      </c>
      <c r="X4628" t="str">
        <f t="shared" si="72"/>
        <v>Inversión</v>
      </c>
      <c r="Y4628" t="s">
        <v>4484</v>
      </c>
    </row>
    <row r="4629" spans="1:25">
      <c r="A4629" t="s">
        <v>7606</v>
      </c>
      <c r="B4629" t="s">
        <v>4554</v>
      </c>
      <c r="C4629" t="s">
        <v>10773</v>
      </c>
      <c r="D4629" t="s">
        <v>3076</v>
      </c>
      <c r="E4629" t="s">
        <v>3077</v>
      </c>
      <c r="F4629" t="s">
        <v>4481</v>
      </c>
      <c r="G4629" t="s">
        <v>4484</v>
      </c>
      <c r="H4629" t="s">
        <v>440</v>
      </c>
      <c r="I4629" t="s">
        <v>644</v>
      </c>
      <c r="J4629" t="s">
        <v>246</v>
      </c>
      <c r="K4629" t="s">
        <v>3079</v>
      </c>
      <c r="L4629" t="s">
        <v>247</v>
      </c>
      <c r="M4629">
        <v>41498768</v>
      </c>
      <c r="N4629">
        <v>-15994317</v>
      </c>
      <c r="O4629">
        <v>25504451</v>
      </c>
      <c r="P4629">
        <v>0</v>
      </c>
      <c r="Q4629" t="s">
        <v>10774</v>
      </c>
      <c r="R4629" t="s">
        <v>10332</v>
      </c>
      <c r="S4629" t="s">
        <v>10775</v>
      </c>
      <c r="T4629" t="s">
        <v>10776</v>
      </c>
      <c r="U4629" t="s">
        <v>10777</v>
      </c>
      <c r="V4629" t="s">
        <v>10778</v>
      </c>
      <c r="W4629" t="s">
        <v>3085</v>
      </c>
      <c r="X4629" t="str">
        <f t="shared" si="72"/>
        <v>Inversión</v>
      </c>
      <c r="Y4629" t="s">
        <v>4484</v>
      </c>
    </row>
    <row r="4630" spans="1:25">
      <c r="A4630" t="s">
        <v>3293</v>
      </c>
      <c r="B4630" t="s">
        <v>4554</v>
      </c>
      <c r="C4630" t="s">
        <v>10779</v>
      </c>
      <c r="D4630" t="s">
        <v>3076</v>
      </c>
      <c r="E4630" t="s">
        <v>3399</v>
      </c>
      <c r="F4630" t="s">
        <v>4481</v>
      </c>
      <c r="G4630" t="s">
        <v>4484</v>
      </c>
      <c r="H4630" t="s">
        <v>434</v>
      </c>
      <c r="I4630" t="s">
        <v>645</v>
      </c>
      <c r="J4630" t="s">
        <v>253</v>
      </c>
      <c r="K4630" t="s">
        <v>3115</v>
      </c>
      <c r="L4630" t="s">
        <v>247</v>
      </c>
      <c r="M4630">
        <v>390000000</v>
      </c>
      <c r="N4630">
        <v>-390000000</v>
      </c>
      <c r="O4630">
        <v>0</v>
      </c>
      <c r="P4630">
        <v>0</v>
      </c>
      <c r="Q4630" t="s">
        <v>10204</v>
      </c>
      <c r="R4630" t="s">
        <v>7131</v>
      </c>
      <c r="S4630" t="s">
        <v>3085</v>
      </c>
      <c r="T4630" t="s">
        <v>3085</v>
      </c>
      <c r="U4630" t="s">
        <v>3085</v>
      </c>
      <c r="V4630" t="s">
        <v>3085</v>
      </c>
      <c r="W4630" t="s">
        <v>3085</v>
      </c>
      <c r="X4630" t="str">
        <f t="shared" si="72"/>
        <v>Inversión</v>
      </c>
      <c r="Y4630" t="s">
        <v>4484</v>
      </c>
    </row>
    <row r="4631" spans="1:25">
      <c r="A4631" t="s">
        <v>9588</v>
      </c>
      <c r="B4631" t="s">
        <v>3640</v>
      </c>
      <c r="C4631" t="s">
        <v>10780</v>
      </c>
      <c r="D4631" t="s">
        <v>3076</v>
      </c>
      <c r="E4631" t="s">
        <v>3077</v>
      </c>
      <c r="F4631" t="s">
        <v>4481</v>
      </c>
      <c r="G4631" t="s">
        <v>4484</v>
      </c>
      <c r="H4631" t="s">
        <v>440</v>
      </c>
      <c r="I4631" t="s">
        <v>644</v>
      </c>
      <c r="J4631" t="s">
        <v>246</v>
      </c>
      <c r="K4631" t="s">
        <v>3079</v>
      </c>
      <c r="L4631" t="s">
        <v>247</v>
      </c>
      <c r="M4631">
        <v>41498768</v>
      </c>
      <c r="N4631">
        <v>-16426596</v>
      </c>
      <c r="O4631">
        <v>25072172</v>
      </c>
      <c r="P4631">
        <v>0</v>
      </c>
      <c r="Q4631" t="s">
        <v>10781</v>
      </c>
      <c r="R4631" t="s">
        <v>10346</v>
      </c>
      <c r="S4631" t="s">
        <v>10782</v>
      </c>
      <c r="T4631" t="s">
        <v>10783</v>
      </c>
      <c r="U4631" t="s">
        <v>10784</v>
      </c>
      <c r="V4631" t="s">
        <v>10785</v>
      </c>
      <c r="W4631" t="s">
        <v>3085</v>
      </c>
      <c r="X4631" t="str">
        <f t="shared" si="72"/>
        <v>Inversión</v>
      </c>
      <c r="Y4631" t="s">
        <v>4484</v>
      </c>
    </row>
    <row r="4632" spans="1:25">
      <c r="A4632" t="s">
        <v>9741</v>
      </c>
      <c r="B4632" t="s">
        <v>3640</v>
      </c>
      <c r="C4632" t="s">
        <v>10786</v>
      </c>
      <c r="D4632" t="s">
        <v>3076</v>
      </c>
      <c r="E4632" t="s">
        <v>3077</v>
      </c>
      <c r="F4632" t="s">
        <v>3234</v>
      </c>
      <c r="G4632" t="s">
        <v>3241</v>
      </c>
      <c r="H4632" t="s">
        <v>316</v>
      </c>
      <c r="I4632" t="s">
        <v>583</v>
      </c>
      <c r="J4632" t="s">
        <v>246</v>
      </c>
      <c r="K4632" t="s">
        <v>3079</v>
      </c>
      <c r="L4632" t="s">
        <v>247</v>
      </c>
      <c r="M4632">
        <v>78810300</v>
      </c>
      <c r="N4632">
        <v>0</v>
      </c>
      <c r="O4632">
        <v>78810300</v>
      </c>
      <c r="P4632">
        <v>0</v>
      </c>
      <c r="Q4632" t="s">
        <v>10787</v>
      </c>
      <c r="R4632" t="s">
        <v>6794</v>
      </c>
      <c r="S4632" t="s">
        <v>10788</v>
      </c>
      <c r="T4632" t="s">
        <v>3085</v>
      </c>
      <c r="U4632" t="s">
        <v>10789</v>
      </c>
      <c r="V4632" t="s">
        <v>10790</v>
      </c>
      <c r="W4632" t="s">
        <v>3085</v>
      </c>
      <c r="X4632" t="str">
        <f t="shared" si="72"/>
        <v>Funcionamiento</v>
      </c>
      <c r="Y4632" t="s">
        <v>3241</v>
      </c>
    </row>
    <row r="4633" spans="1:25">
      <c r="A4633" t="s">
        <v>9741</v>
      </c>
      <c r="B4633" t="s">
        <v>3640</v>
      </c>
      <c r="C4633" t="s">
        <v>10786</v>
      </c>
      <c r="D4633" t="s">
        <v>3076</v>
      </c>
      <c r="E4633" t="s">
        <v>3077</v>
      </c>
      <c r="F4633" t="s">
        <v>3234</v>
      </c>
      <c r="G4633" t="s">
        <v>3241</v>
      </c>
      <c r="H4633" t="s">
        <v>322</v>
      </c>
      <c r="I4633" t="s">
        <v>323</v>
      </c>
      <c r="J4633" t="s">
        <v>246</v>
      </c>
      <c r="K4633" t="s">
        <v>3079</v>
      </c>
      <c r="L4633" t="s">
        <v>247</v>
      </c>
      <c r="M4633">
        <v>29348900</v>
      </c>
      <c r="N4633">
        <v>0</v>
      </c>
      <c r="O4633">
        <v>29348900</v>
      </c>
      <c r="P4633">
        <v>0</v>
      </c>
      <c r="Q4633" t="s">
        <v>10787</v>
      </c>
      <c r="R4633" t="s">
        <v>6794</v>
      </c>
      <c r="S4633" t="s">
        <v>10788</v>
      </c>
      <c r="T4633" t="s">
        <v>3085</v>
      </c>
      <c r="U4633" t="s">
        <v>10789</v>
      </c>
      <c r="V4633" t="s">
        <v>10790</v>
      </c>
      <c r="W4633" t="s">
        <v>3085</v>
      </c>
      <c r="X4633" t="str">
        <f t="shared" si="72"/>
        <v>Funcionamiento</v>
      </c>
      <c r="Y4633" t="s">
        <v>3241</v>
      </c>
    </row>
    <row r="4634" spans="1:25">
      <c r="A4634" t="s">
        <v>9741</v>
      </c>
      <c r="B4634" t="s">
        <v>3640</v>
      </c>
      <c r="C4634" t="s">
        <v>10786</v>
      </c>
      <c r="D4634" t="s">
        <v>3076</v>
      </c>
      <c r="E4634" t="s">
        <v>3077</v>
      </c>
      <c r="F4634" t="s">
        <v>3234</v>
      </c>
      <c r="G4634" t="s">
        <v>3241</v>
      </c>
      <c r="H4634" t="s">
        <v>324</v>
      </c>
      <c r="I4634" t="s">
        <v>325</v>
      </c>
      <c r="J4634" t="s">
        <v>246</v>
      </c>
      <c r="K4634" t="s">
        <v>3079</v>
      </c>
      <c r="L4634" t="s">
        <v>247</v>
      </c>
      <c r="M4634">
        <v>19569400</v>
      </c>
      <c r="N4634">
        <v>0</v>
      </c>
      <c r="O4634">
        <v>19569400</v>
      </c>
      <c r="P4634">
        <v>0</v>
      </c>
      <c r="Q4634" t="s">
        <v>10787</v>
      </c>
      <c r="R4634" t="s">
        <v>6794</v>
      </c>
      <c r="S4634" t="s">
        <v>10788</v>
      </c>
      <c r="T4634" t="s">
        <v>3085</v>
      </c>
      <c r="U4634" t="s">
        <v>10789</v>
      </c>
      <c r="V4634" t="s">
        <v>10790</v>
      </c>
      <c r="W4634" t="s">
        <v>3085</v>
      </c>
      <c r="X4634" t="str">
        <f t="shared" si="72"/>
        <v>Funcionamiento</v>
      </c>
      <c r="Y4634" t="s">
        <v>3241</v>
      </c>
    </row>
    <row r="4635" spans="1:25">
      <c r="A4635" t="s">
        <v>9741</v>
      </c>
      <c r="B4635" t="s">
        <v>3640</v>
      </c>
      <c r="C4635" t="s">
        <v>10786</v>
      </c>
      <c r="D4635" t="s">
        <v>3076</v>
      </c>
      <c r="E4635" t="s">
        <v>3077</v>
      </c>
      <c r="F4635" t="s">
        <v>3234</v>
      </c>
      <c r="G4635" t="s">
        <v>3241</v>
      </c>
      <c r="H4635" t="s">
        <v>320</v>
      </c>
      <c r="I4635" t="s">
        <v>321</v>
      </c>
      <c r="J4635" t="s">
        <v>246</v>
      </c>
      <c r="K4635" t="s">
        <v>3079</v>
      </c>
      <c r="L4635" t="s">
        <v>247</v>
      </c>
      <c r="M4635">
        <v>8992200</v>
      </c>
      <c r="N4635">
        <v>0</v>
      </c>
      <c r="O4635">
        <v>8992200</v>
      </c>
      <c r="P4635">
        <v>0</v>
      </c>
      <c r="Q4635" t="s">
        <v>10787</v>
      </c>
      <c r="R4635" t="s">
        <v>6794</v>
      </c>
      <c r="S4635" t="s">
        <v>10788</v>
      </c>
      <c r="T4635" t="s">
        <v>3085</v>
      </c>
      <c r="U4635" t="s">
        <v>10789</v>
      </c>
      <c r="V4635" t="s">
        <v>10790</v>
      </c>
      <c r="W4635" t="s">
        <v>3085</v>
      </c>
      <c r="X4635" t="str">
        <f t="shared" si="72"/>
        <v>Funcionamiento</v>
      </c>
      <c r="Y4635" t="s">
        <v>3241</v>
      </c>
    </row>
    <row r="4636" spans="1:25">
      <c r="A4636" t="s">
        <v>9741</v>
      </c>
      <c r="B4636" t="s">
        <v>3640</v>
      </c>
      <c r="C4636" t="s">
        <v>10786</v>
      </c>
      <c r="D4636" t="s">
        <v>3076</v>
      </c>
      <c r="E4636" t="s">
        <v>3077</v>
      </c>
      <c r="F4636" t="s">
        <v>3234</v>
      </c>
      <c r="G4636" t="s">
        <v>3241</v>
      </c>
      <c r="H4636" t="s">
        <v>314</v>
      </c>
      <c r="I4636" t="s">
        <v>582</v>
      </c>
      <c r="J4636" t="s">
        <v>246</v>
      </c>
      <c r="K4636" t="s">
        <v>3079</v>
      </c>
      <c r="L4636" t="s">
        <v>247</v>
      </c>
      <c r="M4636">
        <v>20867300</v>
      </c>
      <c r="N4636">
        <v>0</v>
      </c>
      <c r="O4636">
        <v>20867300</v>
      </c>
      <c r="P4636">
        <v>0</v>
      </c>
      <c r="Q4636" t="s">
        <v>10787</v>
      </c>
      <c r="R4636" t="s">
        <v>6794</v>
      </c>
      <c r="S4636" t="s">
        <v>10788</v>
      </c>
      <c r="T4636" t="s">
        <v>3085</v>
      </c>
      <c r="U4636" t="s">
        <v>10789</v>
      </c>
      <c r="V4636" t="s">
        <v>10790</v>
      </c>
      <c r="W4636" t="s">
        <v>3085</v>
      </c>
      <c r="X4636" t="str">
        <f t="shared" si="72"/>
        <v>Funcionamiento</v>
      </c>
      <c r="Y4636" t="s">
        <v>3241</v>
      </c>
    </row>
    <row r="4637" spans="1:25">
      <c r="A4637" t="s">
        <v>9741</v>
      </c>
      <c r="B4637" t="s">
        <v>3640</v>
      </c>
      <c r="C4637" t="s">
        <v>10786</v>
      </c>
      <c r="D4637" t="s">
        <v>3076</v>
      </c>
      <c r="E4637" t="s">
        <v>3077</v>
      </c>
      <c r="F4637" t="s">
        <v>3234</v>
      </c>
      <c r="G4637" t="s">
        <v>3241</v>
      </c>
      <c r="H4637" t="s">
        <v>318</v>
      </c>
      <c r="I4637" t="s">
        <v>586</v>
      </c>
      <c r="J4637" t="s">
        <v>246</v>
      </c>
      <c r="K4637" t="s">
        <v>3079</v>
      </c>
      <c r="L4637" t="s">
        <v>247</v>
      </c>
      <c r="M4637">
        <v>39129800</v>
      </c>
      <c r="N4637">
        <v>0</v>
      </c>
      <c r="O4637">
        <v>39129800</v>
      </c>
      <c r="P4637">
        <v>0</v>
      </c>
      <c r="Q4637" t="s">
        <v>10787</v>
      </c>
      <c r="R4637" t="s">
        <v>6794</v>
      </c>
      <c r="S4637" t="s">
        <v>10788</v>
      </c>
      <c r="T4637" t="s">
        <v>3085</v>
      </c>
      <c r="U4637" t="s">
        <v>10789</v>
      </c>
      <c r="V4637" t="s">
        <v>10790</v>
      </c>
      <c r="W4637" t="s">
        <v>3085</v>
      </c>
      <c r="X4637" t="str">
        <f t="shared" si="72"/>
        <v>Funcionamiento</v>
      </c>
      <c r="Y4637" t="s">
        <v>3241</v>
      </c>
    </row>
    <row r="4638" spans="1:25">
      <c r="A4638" t="s">
        <v>6992</v>
      </c>
      <c r="B4638" t="s">
        <v>3640</v>
      </c>
      <c r="C4638" t="s">
        <v>10791</v>
      </c>
      <c r="D4638" t="s">
        <v>3076</v>
      </c>
      <c r="E4638" t="s">
        <v>3077</v>
      </c>
      <c r="F4638" t="s">
        <v>3234</v>
      </c>
      <c r="G4638" t="s">
        <v>3241</v>
      </c>
      <c r="H4638" t="s">
        <v>584</v>
      </c>
      <c r="I4638" t="s">
        <v>8939</v>
      </c>
      <c r="J4638" t="s">
        <v>246</v>
      </c>
      <c r="K4638" t="s">
        <v>3079</v>
      </c>
      <c r="L4638" t="s">
        <v>247</v>
      </c>
      <c r="M4638">
        <v>643139703</v>
      </c>
      <c r="N4638">
        <v>0</v>
      </c>
      <c r="O4638">
        <v>643139703</v>
      </c>
      <c r="P4638">
        <v>0</v>
      </c>
      <c r="Q4638" t="s">
        <v>10792</v>
      </c>
      <c r="R4638" t="s">
        <v>10793</v>
      </c>
      <c r="S4638" t="s">
        <v>10794</v>
      </c>
      <c r="T4638" t="s">
        <v>10795</v>
      </c>
      <c r="U4638" t="s">
        <v>10796</v>
      </c>
      <c r="V4638" t="s">
        <v>10797</v>
      </c>
      <c r="W4638" t="s">
        <v>3085</v>
      </c>
      <c r="X4638" t="str">
        <f t="shared" si="72"/>
        <v>Funcionamiento</v>
      </c>
      <c r="Y4638" t="s">
        <v>3241</v>
      </c>
    </row>
    <row r="4639" spans="1:25">
      <c r="A4639" t="s">
        <v>9626</v>
      </c>
      <c r="B4639" t="s">
        <v>10798</v>
      </c>
      <c r="C4639" t="s">
        <v>10799</v>
      </c>
      <c r="D4639" t="s">
        <v>3076</v>
      </c>
      <c r="E4639" t="s">
        <v>3077</v>
      </c>
      <c r="F4639" t="s">
        <v>3234</v>
      </c>
      <c r="G4639" t="s">
        <v>3241</v>
      </c>
      <c r="H4639" t="s">
        <v>428</v>
      </c>
      <c r="I4639" t="s">
        <v>669</v>
      </c>
      <c r="J4639" t="s">
        <v>246</v>
      </c>
      <c r="K4639" t="s">
        <v>3079</v>
      </c>
      <c r="L4639" t="s">
        <v>247</v>
      </c>
      <c r="M4639">
        <v>15056000</v>
      </c>
      <c r="N4639">
        <v>-10134747</v>
      </c>
      <c r="O4639">
        <v>4921253</v>
      </c>
      <c r="P4639">
        <v>0</v>
      </c>
      <c r="Q4639" t="s">
        <v>10800</v>
      </c>
      <c r="R4639" t="s">
        <v>10801</v>
      </c>
      <c r="S4639" t="s">
        <v>10802</v>
      </c>
      <c r="T4639" t="s">
        <v>10803</v>
      </c>
      <c r="U4639" t="s">
        <v>10804</v>
      </c>
      <c r="V4639" t="s">
        <v>10805</v>
      </c>
      <c r="W4639" t="s">
        <v>3085</v>
      </c>
      <c r="X4639" t="str">
        <f t="shared" si="72"/>
        <v>Inversión</v>
      </c>
      <c r="Y4639" t="s">
        <v>3241</v>
      </c>
    </row>
    <row r="4640" spans="1:25">
      <c r="A4640" t="s">
        <v>10215</v>
      </c>
      <c r="B4640" t="s">
        <v>10798</v>
      </c>
      <c r="C4640" t="s">
        <v>10806</v>
      </c>
      <c r="D4640" t="s">
        <v>3076</v>
      </c>
      <c r="E4640" t="s">
        <v>3077</v>
      </c>
      <c r="F4640" t="s">
        <v>3234</v>
      </c>
      <c r="G4640" t="s">
        <v>3241</v>
      </c>
      <c r="H4640" t="s">
        <v>443</v>
      </c>
      <c r="I4640" t="s">
        <v>666</v>
      </c>
      <c r="J4640" t="s">
        <v>246</v>
      </c>
      <c r="K4640" t="s">
        <v>3079</v>
      </c>
      <c r="L4640" t="s">
        <v>247</v>
      </c>
      <c r="M4640">
        <v>58642928</v>
      </c>
      <c r="N4640">
        <v>0</v>
      </c>
      <c r="O4640">
        <v>58642928</v>
      </c>
      <c r="P4640">
        <v>0</v>
      </c>
      <c r="Q4640" t="s">
        <v>10807</v>
      </c>
      <c r="R4640" t="s">
        <v>7116</v>
      </c>
      <c r="S4640" t="s">
        <v>3430</v>
      </c>
      <c r="T4640" t="s">
        <v>10808</v>
      </c>
      <c r="U4640" t="s">
        <v>10809</v>
      </c>
      <c r="V4640" t="s">
        <v>10810</v>
      </c>
      <c r="W4640" t="s">
        <v>3085</v>
      </c>
      <c r="X4640" t="str">
        <f t="shared" si="72"/>
        <v>Inversión</v>
      </c>
      <c r="Y4640" t="s">
        <v>3241</v>
      </c>
    </row>
    <row r="4641" spans="1:25">
      <c r="A4641" t="s">
        <v>10811</v>
      </c>
      <c r="B4641" t="s">
        <v>10798</v>
      </c>
      <c r="C4641" t="s">
        <v>10812</v>
      </c>
      <c r="D4641" t="s">
        <v>3076</v>
      </c>
      <c r="E4641" t="s">
        <v>3077</v>
      </c>
      <c r="F4641" t="s">
        <v>3234</v>
      </c>
      <c r="G4641" t="s">
        <v>3241</v>
      </c>
      <c r="H4641" t="s">
        <v>539</v>
      </c>
      <c r="I4641" t="s">
        <v>667</v>
      </c>
      <c r="J4641" t="s">
        <v>253</v>
      </c>
      <c r="K4641" t="s">
        <v>3115</v>
      </c>
      <c r="L4641" t="s">
        <v>247</v>
      </c>
      <c r="M4641">
        <v>76623568</v>
      </c>
      <c r="N4641">
        <v>2873384</v>
      </c>
      <c r="O4641">
        <v>79496952</v>
      </c>
      <c r="P4641">
        <v>2873384</v>
      </c>
      <c r="Q4641" t="s">
        <v>10813</v>
      </c>
      <c r="R4641" t="s">
        <v>10295</v>
      </c>
      <c r="S4641" t="s">
        <v>10814</v>
      </c>
      <c r="T4641" t="s">
        <v>10815</v>
      </c>
      <c r="U4641" t="s">
        <v>10816</v>
      </c>
      <c r="V4641" t="s">
        <v>10817</v>
      </c>
      <c r="W4641" t="s">
        <v>3085</v>
      </c>
      <c r="X4641" t="str">
        <f t="shared" si="72"/>
        <v>Inversión</v>
      </c>
      <c r="Y4641" t="s">
        <v>3241</v>
      </c>
    </row>
    <row r="4642" spans="1:25">
      <c r="A4642" t="s">
        <v>10818</v>
      </c>
      <c r="B4642" t="s">
        <v>10798</v>
      </c>
      <c r="C4642" t="s">
        <v>10819</v>
      </c>
      <c r="D4642" t="s">
        <v>3076</v>
      </c>
      <c r="E4642" t="s">
        <v>3331</v>
      </c>
      <c r="F4642" t="s">
        <v>3234</v>
      </c>
      <c r="G4642" t="s">
        <v>3241</v>
      </c>
      <c r="H4642" t="s">
        <v>509</v>
      </c>
      <c r="I4642" t="s">
        <v>664</v>
      </c>
      <c r="J4642" t="s">
        <v>246</v>
      </c>
      <c r="K4642" t="s">
        <v>3079</v>
      </c>
      <c r="L4642" t="s">
        <v>247</v>
      </c>
      <c r="M4642">
        <v>38651840</v>
      </c>
      <c r="N4642">
        <v>-38651840</v>
      </c>
      <c r="O4642">
        <v>0</v>
      </c>
      <c r="P4642">
        <v>0</v>
      </c>
      <c r="Q4642" t="s">
        <v>10820</v>
      </c>
      <c r="R4642" t="s">
        <v>4741</v>
      </c>
      <c r="S4642" t="s">
        <v>3085</v>
      </c>
      <c r="T4642" t="s">
        <v>3085</v>
      </c>
      <c r="U4642" t="s">
        <v>3085</v>
      </c>
      <c r="V4642" t="s">
        <v>3085</v>
      </c>
      <c r="W4642" t="s">
        <v>3085</v>
      </c>
      <c r="X4642" t="str">
        <f t="shared" si="72"/>
        <v>Inversión</v>
      </c>
      <c r="Y4642" t="s">
        <v>3241</v>
      </c>
    </row>
    <row r="4643" spans="1:25">
      <c r="A4643" t="s">
        <v>6827</v>
      </c>
      <c r="B4643" t="s">
        <v>10798</v>
      </c>
      <c r="C4643" t="s">
        <v>10821</v>
      </c>
      <c r="D4643" t="s">
        <v>3076</v>
      </c>
      <c r="E4643" t="s">
        <v>3077</v>
      </c>
      <c r="F4643" t="s">
        <v>3234</v>
      </c>
      <c r="G4643" t="s">
        <v>3241</v>
      </c>
      <c r="H4643" t="s">
        <v>509</v>
      </c>
      <c r="I4643" t="s">
        <v>664</v>
      </c>
      <c r="J4643" t="s">
        <v>246</v>
      </c>
      <c r="K4643" t="s">
        <v>3079</v>
      </c>
      <c r="L4643" t="s">
        <v>247</v>
      </c>
      <c r="M4643">
        <v>38651840</v>
      </c>
      <c r="N4643">
        <v>1932592</v>
      </c>
      <c r="O4643">
        <v>40584432</v>
      </c>
      <c r="P4643">
        <v>322099</v>
      </c>
      <c r="Q4643" t="s">
        <v>10822</v>
      </c>
      <c r="R4643" t="s">
        <v>4741</v>
      </c>
      <c r="S4643" t="s">
        <v>5763</v>
      </c>
      <c r="T4643" t="s">
        <v>10823</v>
      </c>
      <c r="U4643" t="s">
        <v>10824</v>
      </c>
      <c r="V4643" t="s">
        <v>10825</v>
      </c>
      <c r="W4643" t="s">
        <v>3085</v>
      </c>
      <c r="X4643" t="str">
        <f t="shared" si="72"/>
        <v>Inversión</v>
      </c>
      <c r="Y4643" t="s">
        <v>3241</v>
      </c>
    </row>
    <row r="4644" spans="1:25">
      <c r="A4644" t="s">
        <v>4065</v>
      </c>
      <c r="B4644" t="s">
        <v>10798</v>
      </c>
      <c r="C4644" t="s">
        <v>10826</v>
      </c>
      <c r="D4644" t="s">
        <v>3076</v>
      </c>
      <c r="E4644" t="s">
        <v>3077</v>
      </c>
      <c r="F4644" t="s">
        <v>3234</v>
      </c>
      <c r="G4644" t="s">
        <v>3241</v>
      </c>
      <c r="H4644" t="s">
        <v>509</v>
      </c>
      <c r="I4644" t="s">
        <v>664</v>
      </c>
      <c r="J4644" t="s">
        <v>246</v>
      </c>
      <c r="K4644" t="s">
        <v>3079</v>
      </c>
      <c r="L4644" t="s">
        <v>247</v>
      </c>
      <c r="M4644">
        <v>58642928</v>
      </c>
      <c r="N4644">
        <v>733037</v>
      </c>
      <c r="O4644">
        <v>59375965</v>
      </c>
      <c r="P4644">
        <v>1466074</v>
      </c>
      <c r="Q4644" t="s">
        <v>10820</v>
      </c>
      <c r="R4644" t="s">
        <v>8444</v>
      </c>
      <c r="S4644" t="s">
        <v>8999</v>
      </c>
      <c r="T4644" t="s">
        <v>10827</v>
      </c>
      <c r="U4644" t="s">
        <v>10828</v>
      </c>
      <c r="V4644" t="s">
        <v>10829</v>
      </c>
      <c r="W4644" t="s">
        <v>3085</v>
      </c>
      <c r="X4644" t="str">
        <f t="shared" si="72"/>
        <v>Inversión</v>
      </c>
      <c r="Y4644" t="s">
        <v>3241</v>
      </c>
    </row>
    <row r="4645" spans="1:25">
      <c r="A4645" t="s">
        <v>10029</v>
      </c>
      <c r="B4645" t="s">
        <v>10798</v>
      </c>
      <c r="C4645" t="s">
        <v>10830</v>
      </c>
      <c r="D4645" t="s">
        <v>3076</v>
      </c>
      <c r="E4645" t="s">
        <v>3077</v>
      </c>
      <c r="F4645" t="s">
        <v>3234</v>
      </c>
      <c r="G4645" t="s">
        <v>3241</v>
      </c>
      <c r="H4645" t="s">
        <v>539</v>
      </c>
      <c r="I4645" t="s">
        <v>667</v>
      </c>
      <c r="J4645" t="s">
        <v>246</v>
      </c>
      <c r="K4645" t="s">
        <v>3079</v>
      </c>
      <c r="L4645" t="s">
        <v>247</v>
      </c>
      <c r="M4645">
        <v>58642928</v>
      </c>
      <c r="N4645">
        <v>-244346</v>
      </c>
      <c r="O4645">
        <v>58398582</v>
      </c>
      <c r="P4645">
        <v>488691</v>
      </c>
      <c r="Q4645" t="s">
        <v>10831</v>
      </c>
      <c r="R4645" t="s">
        <v>10832</v>
      </c>
      <c r="S4645" t="s">
        <v>10833</v>
      </c>
      <c r="T4645" t="s">
        <v>10834</v>
      </c>
      <c r="U4645" t="s">
        <v>10835</v>
      </c>
      <c r="V4645" t="s">
        <v>10836</v>
      </c>
      <c r="W4645" t="s">
        <v>3085</v>
      </c>
      <c r="X4645" t="str">
        <f t="shared" si="72"/>
        <v>Inversión</v>
      </c>
      <c r="Y4645" t="s">
        <v>3241</v>
      </c>
    </row>
    <row r="4646" spans="1:25">
      <c r="A4646" t="s">
        <v>5904</v>
      </c>
      <c r="B4646" t="s">
        <v>10798</v>
      </c>
      <c r="C4646" t="s">
        <v>10837</v>
      </c>
      <c r="D4646" t="s">
        <v>3076</v>
      </c>
      <c r="E4646" t="s">
        <v>3077</v>
      </c>
      <c r="F4646" t="s">
        <v>3234</v>
      </c>
      <c r="G4646" t="s">
        <v>3241</v>
      </c>
      <c r="H4646" t="s">
        <v>613</v>
      </c>
      <c r="I4646" t="s">
        <v>614</v>
      </c>
      <c r="J4646" t="s">
        <v>246</v>
      </c>
      <c r="K4646" t="s">
        <v>3079</v>
      </c>
      <c r="L4646" t="s">
        <v>247</v>
      </c>
      <c r="M4646">
        <v>23343057</v>
      </c>
      <c r="N4646">
        <v>-4409244</v>
      </c>
      <c r="O4646">
        <v>18933813</v>
      </c>
      <c r="P4646">
        <v>0</v>
      </c>
      <c r="Q4646" t="s">
        <v>10838</v>
      </c>
      <c r="R4646" t="s">
        <v>10307</v>
      </c>
      <c r="S4646" t="s">
        <v>10839</v>
      </c>
      <c r="T4646" t="s">
        <v>10840</v>
      </c>
      <c r="U4646" t="s">
        <v>10841</v>
      </c>
      <c r="V4646" t="s">
        <v>10842</v>
      </c>
      <c r="W4646" t="s">
        <v>3085</v>
      </c>
      <c r="X4646" t="str">
        <f t="shared" si="72"/>
        <v>Funcionamiento</v>
      </c>
      <c r="Y4646" t="s">
        <v>3241</v>
      </c>
    </row>
    <row r="4647" spans="1:25">
      <c r="A4647" t="s">
        <v>9411</v>
      </c>
      <c r="B4647" t="s">
        <v>10798</v>
      </c>
      <c r="C4647" t="s">
        <v>10843</v>
      </c>
      <c r="D4647" t="s">
        <v>3076</v>
      </c>
      <c r="E4647" t="s">
        <v>3331</v>
      </c>
      <c r="F4647" t="s">
        <v>3234</v>
      </c>
      <c r="G4647" t="s">
        <v>3241</v>
      </c>
      <c r="H4647" t="s">
        <v>529</v>
      </c>
      <c r="I4647" t="s">
        <v>665</v>
      </c>
      <c r="J4647" t="s">
        <v>246</v>
      </c>
      <c r="K4647" t="s">
        <v>3079</v>
      </c>
      <c r="L4647" t="s">
        <v>247</v>
      </c>
      <c r="M4647">
        <v>349713716</v>
      </c>
      <c r="N4647">
        <v>-349713716</v>
      </c>
      <c r="O4647">
        <v>0</v>
      </c>
      <c r="P4647">
        <v>0</v>
      </c>
      <c r="Q4647" t="s">
        <v>10844</v>
      </c>
      <c r="R4647" t="s">
        <v>10359</v>
      </c>
      <c r="S4647" t="s">
        <v>3085</v>
      </c>
      <c r="T4647" t="s">
        <v>3085</v>
      </c>
      <c r="U4647" t="s">
        <v>3085</v>
      </c>
      <c r="V4647" t="s">
        <v>3085</v>
      </c>
      <c r="W4647" t="s">
        <v>3085</v>
      </c>
      <c r="X4647" t="str">
        <f t="shared" si="72"/>
        <v>Inversión</v>
      </c>
      <c r="Y4647" t="s">
        <v>3241</v>
      </c>
    </row>
    <row r="4648" spans="1:25">
      <c r="A4648" t="s">
        <v>9411</v>
      </c>
      <c r="B4648" t="s">
        <v>10798</v>
      </c>
      <c r="C4648" t="s">
        <v>10843</v>
      </c>
      <c r="D4648" t="s">
        <v>3076</v>
      </c>
      <c r="E4648" t="s">
        <v>3331</v>
      </c>
      <c r="F4648" t="s">
        <v>4481</v>
      </c>
      <c r="G4648" t="s">
        <v>4484</v>
      </c>
      <c r="H4648" t="s">
        <v>421</v>
      </c>
      <c r="I4648" t="s">
        <v>639</v>
      </c>
      <c r="J4648" t="s">
        <v>253</v>
      </c>
      <c r="K4648" t="s">
        <v>3115</v>
      </c>
      <c r="L4648" t="s">
        <v>247</v>
      </c>
      <c r="M4648">
        <v>51894541</v>
      </c>
      <c r="N4648">
        <v>-51894541</v>
      </c>
      <c r="O4648">
        <v>0</v>
      </c>
      <c r="P4648">
        <v>0</v>
      </c>
      <c r="Q4648" t="s">
        <v>10844</v>
      </c>
      <c r="R4648" t="s">
        <v>10359</v>
      </c>
      <c r="S4648" t="s">
        <v>3085</v>
      </c>
      <c r="T4648" t="s">
        <v>3085</v>
      </c>
      <c r="U4648" t="s">
        <v>3085</v>
      </c>
      <c r="V4648" t="s">
        <v>3085</v>
      </c>
      <c r="W4648" t="s">
        <v>3085</v>
      </c>
      <c r="X4648" t="str">
        <f t="shared" si="72"/>
        <v>Inversión</v>
      </c>
      <c r="Y4648" t="s">
        <v>4484</v>
      </c>
    </row>
    <row r="4649" spans="1:25">
      <c r="A4649" t="s">
        <v>9411</v>
      </c>
      <c r="B4649" t="s">
        <v>10798</v>
      </c>
      <c r="C4649" t="s">
        <v>10843</v>
      </c>
      <c r="D4649" t="s">
        <v>3076</v>
      </c>
      <c r="E4649" t="s">
        <v>3331</v>
      </c>
      <c r="F4649" t="s">
        <v>3149</v>
      </c>
      <c r="G4649" t="s">
        <v>3157</v>
      </c>
      <c r="H4649" t="s">
        <v>437</v>
      </c>
      <c r="I4649" t="s">
        <v>649</v>
      </c>
      <c r="J4649" t="s">
        <v>253</v>
      </c>
      <c r="K4649" t="s">
        <v>3115</v>
      </c>
      <c r="L4649" t="s">
        <v>247</v>
      </c>
      <c r="M4649">
        <v>206793856</v>
      </c>
      <c r="N4649">
        <v>-206793856</v>
      </c>
      <c r="O4649">
        <v>0</v>
      </c>
      <c r="P4649">
        <v>0</v>
      </c>
      <c r="Q4649" t="s">
        <v>10844</v>
      </c>
      <c r="R4649" t="s">
        <v>10359</v>
      </c>
      <c r="S4649" t="s">
        <v>3085</v>
      </c>
      <c r="T4649" t="s">
        <v>3085</v>
      </c>
      <c r="U4649" t="s">
        <v>3085</v>
      </c>
      <c r="V4649" t="s">
        <v>3085</v>
      </c>
      <c r="W4649" t="s">
        <v>3085</v>
      </c>
      <c r="X4649" t="str">
        <f t="shared" si="72"/>
        <v>Inversión</v>
      </c>
      <c r="Y4649" t="s">
        <v>3157</v>
      </c>
    </row>
    <row r="4650" spans="1:25">
      <c r="A4650" t="s">
        <v>9411</v>
      </c>
      <c r="B4650" t="s">
        <v>10798</v>
      </c>
      <c r="C4650" t="s">
        <v>10843</v>
      </c>
      <c r="D4650" t="s">
        <v>3076</v>
      </c>
      <c r="E4650" t="s">
        <v>3331</v>
      </c>
      <c r="F4650" t="s">
        <v>4481</v>
      </c>
      <c r="G4650" t="s">
        <v>4484</v>
      </c>
      <c r="H4650" t="s">
        <v>434</v>
      </c>
      <c r="I4650" t="s">
        <v>645</v>
      </c>
      <c r="J4650" t="s">
        <v>253</v>
      </c>
      <c r="K4650" t="s">
        <v>3115</v>
      </c>
      <c r="L4650" t="s">
        <v>247</v>
      </c>
      <c r="M4650">
        <v>103789082</v>
      </c>
      <c r="N4650">
        <v>-103789082</v>
      </c>
      <c r="O4650">
        <v>0</v>
      </c>
      <c r="P4650">
        <v>0</v>
      </c>
      <c r="Q4650" t="s">
        <v>10844</v>
      </c>
      <c r="R4650" t="s">
        <v>10359</v>
      </c>
      <c r="S4650" t="s">
        <v>3085</v>
      </c>
      <c r="T4650" t="s">
        <v>3085</v>
      </c>
      <c r="U4650" t="s">
        <v>3085</v>
      </c>
      <c r="V4650" t="s">
        <v>3085</v>
      </c>
      <c r="W4650" t="s">
        <v>3085</v>
      </c>
      <c r="X4650" t="str">
        <f t="shared" si="72"/>
        <v>Inversión</v>
      </c>
      <c r="Y4650" t="s">
        <v>4484</v>
      </c>
    </row>
    <row r="4651" spans="1:25">
      <c r="A4651" t="s">
        <v>9411</v>
      </c>
      <c r="B4651" t="s">
        <v>10798</v>
      </c>
      <c r="C4651" t="s">
        <v>10843</v>
      </c>
      <c r="D4651" t="s">
        <v>3076</v>
      </c>
      <c r="E4651" t="s">
        <v>3331</v>
      </c>
      <c r="F4651" t="s">
        <v>4481</v>
      </c>
      <c r="G4651" t="s">
        <v>4484</v>
      </c>
      <c r="H4651" t="s">
        <v>440</v>
      </c>
      <c r="I4651" t="s">
        <v>644</v>
      </c>
      <c r="J4651" t="s">
        <v>253</v>
      </c>
      <c r="K4651" t="s">
        <v>3115</v>
      </c>
      <c r="L4651" t="s">
        <v>247</v>
      </c>
      <c r="M4651">
        <v>51894541</v>
      </c>
      <c r="N4651">
        <v>-51894541</v>
      </c>
      <c r="O4651">
        <v>0</v>
      </c>
      <c r="P4651">
        <v>0</v>
      </c>
      <c r="Q4651" t="s">
        <v>10844</v>
      </c>
      <c r="R4651" t="s">
        <v>10359</v>
      </c>
      <c r="S4651" t="s">
        <v>3085</v>
      </c>
      <c r="T4651" t="s">
        <v>3085</v>
      </c>
      <c r="U4651" t="s">
        <v>3085</v>
      </c>
      <c r="V4651" t="s">
        <v>3085</v>
      </c>
      <c r="W4651" t="s">
        <v>3085</v>
      </c>
      <c r="X4651" t="str">
        <f t="shared" si="72"/>
        <v>Inversión</v>
      </c>
      <c r="Y4651" t="s">
        <v>4484</v>
      </c>
    </row>
    <row r="4652" spans="1:25">
      <c r="A4652" t="s">
        <v>9411</v>
      </c>
      <c r="B4652" t="s">
        <v>10798</v>
      </c>
      <c r="C4652" t="s">
        <v>10843</v>
      </c>
      <c r="D4652" t="s">
        <v>3076</v>
      </c>
      <c r="E4652" t="s">
        <v>3331</v>
      </c>
      <c r="F4652" t="s">
        <v>3234</v>
      </c>
      <c r="G4652" t="s">
        <v>3241</v>
      </c>
      <c r="H4652" t="s">
        <v>621</v>
      </c>
      <c r="I4652" t="s">
        <v>622</v>
      </c>
      <c r="J4652" t="s">
        <v>253</v>
      </c>
      <c r="K4652" t="s">
        <v>3115</v>
      </c>
      <c r="L4652" t="s">
        <v>247</v>
      </c>
      <c r="M4652">
        <v>164000000</v>
      </c>
      <c r="N4652">
        <v>-164000000</v>
      </c>
      <c r="O4652">
        <v>0</v>
      </c>
      <c r="P4652">
        <v>0</v>
      </c>
      <c r="Q4652" t="s">
        <v>10844</v>
      </c>
      <c r="R4652" t="s">
        <v>10359</v>
      </c>
      <c r="S4652" t="s">
        <v>3085</v>
      </c>
      <c r="T4652" t="s">
        <v>3085</v>
      </c>
      <c r="U4652" t="s">
        <v>3085</v>
      </c>
      <c r="V4652" t="s">
        <v>3085</v>
      </c>
      <c r="W4652" t="s">
        <v>3085</v>
      </c>
      <c r="X4652" t="str">
        <f t="shared" si="72"/>
        <v>Funcionamiento</v>
      </c>
      <c r="Y4652" t="s">
        <v>3241</v>
      </c>
    </row>
    <row r="4653" spans="1:25">
      <c r="A4653" t="s">
        <v>9411</v>
      </c>
      <c r="B4653" t="s">
        <v>10798</v>
      </c>
      <c r="C4653" t="s">
        <v>10843</v>
      </c>
      <c r="D4653" t="s">
        <v>3076</v>
      </c>
      <c r="E4653" t="s">
        <v>3331</v>
      </c>
      <c r="F4653" t="s">
        <v>4481</v>
      </c>
      <c r="G4653" t="s">
        <v>4484</v>
      </c>
      <c r="H4653" t="s">
        <v>502</v>
      </c>
      <c r="I4653" t="s">
        <v>629</v>
      </c>
      <c r="J4653" t="s">
        <v>253</v>
      </c>
      <c r="K4653" t="s">
        <v>3115</v>
      </c>
      <c r="L4653" t="s">
        <v>247</v>
      </c>
      <c r="M4653">
        <v>51894541</v>
      </c>
      <c r="N4653">
        <v>-51894541</v>
      </c>
      <c r="O4653">
        <v>0</v>
      </c>
      <c r="P4653">
        <v>0</v>
      </c>
      <c r="Q4653" t="s">
        <v>10844</v>
      </c>
      <c r="R4653" t="s">
        <v>10359</v>
      </c>
      <c r="S4653" t="s">
        <v>3085</v>
      </c>
      <c r="T4653" t="s">
        <v>3085</v>
      </c>
      <c r="U4653" t="s">
        <v>3085</v>
      </c>
      <c r="V4653" t="s">
        <v>3085</v>
      </c>
      <c r="W4653" t="s">
        <v>3085</v>
      </c>
      <c r="X4653" t="str">
        <f t="shared" si="72"/>
        <v>Inversión</v>
      </c>
      <c r="Y4653" t="s">
        <v>4484</v>
      </c>
    </row>
    <row r="4654" spans="1:25">
      <c r="A4654" t="s">
        <v>9411</v>
      </c>
      <c r="B4654" t="s">
        <v>10798</v>
      </c>
      <c r="C4654" t="s">
        <v>10843</v>
      </c>
      <c r="D4654" t="s">
        <v>3076</v>
      </c>
      <c r="E4654" t="s">
        <v>3331</v>
      </c>
      <c r="F4654" t="s">
        <v>3234</v>
      </c>
      <c r="G4654" t="s">
        <v>3241</v>
      </c>
      <c r="H4654" t="s">
        <v>615</v>
      </c>
      <c r="I4654" t="s">
        <v>616</v>
      </c>
      <c r="J4654" t="s">
        <v>253</v>
      </c>
      <c r="K4654" t="s">
        <v>3115</v>
      </c>
      <c r="L4654" t="s">
        <v>247</v>
      </c>
      <c r="M4654">
        <v>70000000</v>
      </c>
      <c r="N4654">
        <v>-70000000</v>
      </c>
      <c r="O4654">
        <v>0</v>
      </c>
      <c r="P4654">
        <v>0</v>
      </c>
      <c r="Q4654" t="s">
        <v>10844</v>
      </c>
      <c r="R4654" t="s">
        <v>10359</v>
      </c>
      <c r="S4654" t="s">
        <v>3085</v>
      </c>
      <c r="T4654" t="s">
        <v>3085</v>
      </c>
      <c r="U4654" t="s">
        <v>3085</v>
      </c>
      <c r="V4654" t="s">
        <v>3085</v>
      </c>
      <c r="W4654" t="s">
        <v>3085</v>
      </c>
      <c r="X4654" t="str">
        <f t="shared" si="72"/>
        <v>Funcionamiento</v>
      </c>
      <c r="Y4654" t="s">
        <v>3241</v>
      </c>
    </row>
    <row r="4655" spans="1:25">
      <c r="A4655" t="s">
        <v>9411</v>
      </c>
      <c r="B4655" t="s">
        <v>10798</v>
      </c>
      <c r="C4655" t="s">
        <v>10843</v>
      </c>
      <c r="D4655" t="s">
        <v>3076</v>
      </c>
      <c r="E4655" t="s">
        <v>3331</v>
      </c>
      <c r="F4655" t="s">
        <v>8910</v>
      </c>
      <c r="G4655" t="s">
        <v>8911</v>
      </c>
      <c r="H4655" t="s">
        <v>532</v>
      </c>
      <c r="I4655" t="s">
        <v>661</v>
      </c>
      <c r="J4655" t="s">
        <v>246</v>
      </c>
      <c r="K4655" t="s">
        <v>3079</v>
      </c>
      <c r="L4655" t="s">
        <v>247</v>
      </c>
      <c r="M4655">
        <v>68900000</v>
      </c>
      <c r="N4655">
        <v>-68900000</v>
      </c>
      <c r="O4655">
        <v>0</v>
      </c>
      <c r="P4655">
        <v>0</v>
      </c>
      <c r="Q4655" t="s">
        <v>10844</v>
      </c>
      <c r="R4655" t="s">
        <v>10359</v>
      </c>
      <c r="S4655" t="s">
        <v>3085</v>
      </c>
      <c r="T4655" t="s">
        <v>3085</v>
      </c>
      <c r="U4655" t="s">
        <v>3085</v>
      </c>
      <c r="V4655" t="s">
        <v>3085</v>
      </c>
      <c r="W4655" t="s">
        <v>3085</v>
      </c>
      <c r="X4655" t="str">
        <f t="shared" si="72"/>
        <v>Inversión</v>
      </c>
      <c r="Y4655" t="s">
        <v>8911</v>
      </c>
    </row>
    <row r="4656" spans="1:25">
      <c r="A4656" t="s">
        <v>9411</v>
      </c>
      <c r="B4656" t="s">
        <v>10798</v>
      </c>
      <c r="C4656" t="s">
        <v>10843</v>
      </c>
      <c r="D4656" t="s">
        <v>3076</v>
      </c>
      <c r="E4656" t="s">
        <v>3331</v>
      </c>
      <c r="F4656" t="s">
        <v>8912</v>
      </c>
      <c r="G4656" t="s">
        <v>8913</v>
      </c>
      <c r="H4656" t="s">
        <v>542</v>
      </c>
      <c r="I4656" t="s">
        <v>647</v>
      </c>
      <c r="J4656" t="s">
        <v>253</v>
      </c>
      <c r="K4656" t="s">
        <v>3115</v>
      </c>
      <c r="L4656" t="s">
        <v>247</v>
      </c>
      <c r="M4656">
        <v>154769547</v>
      </c>
      <c r="N4656">
        <v>-154769547</v>
      </c>
      <c r="O4656">
        <v>0</v>
      </c>
      <c r="P4656">
        <v>0</v>
      </c>
      <c r="Q4656" t="s">
        <v>10844</v>
      </c>
      <c r="R4656" t="s">
        <v>10359</v>
      </c>
      <c r="S4656" t="s">
        <v>3085</v>
      </c>
      <c r="T4656" t="s">
        <v>3085</v>
      </c>
      <c r="U4656" t="s">
        <v>3085</v>
      </c>
      <c r="V4656" t="s">
        <v>3085</v>
      </c>
      <c r="W4656" t="s">
        <v>3085</v>
      </c>
      <c r="X4656" t="str">
        <f t="shared" si="72"/>
        <v>Inversión</v>
      </c>
      <c r="Y4656" t="s">
        <v>8913</v>
      </c>
    </row>
    <row r="4657" spans="1:25">
      <c r="A4657" t="s">
        <v>10287</v>
      </c>
      <c r="B4657" t="s">
        <v>4017</v>
      </c>
      <c r="C4657" t="s">
        <v>5586</v>
      </c>
      <c r="D4657" t="s">
        <v>3076</v>
      </c>
      <c r="E4657" t="s">
        <v>3077</v>
      </c>
      <c r="F4657" t="s">
        <v>4481</v>
      </c>
      <c r="G4657" t="s">
        <v>4484</v>
      </c>
      <c r="H4657" t="s">
        <v>549</v>
      </c>
      <c r="I4657" t="s">
        <v>643</v>
      </c>
      <c r="J4657" t="s">
        <v>246</v>
      </c>
      <c r="K4657" t="s">
        <v>3079</v>
      </c>
      <c r="L4657" t="s">
        <v>247</v>
      </c>
      <c r="M4657">
        <v>28273680</v>
      </c>
      <c r="N4657">
        <v>-1884912</v>
      </c>
      <c r="O4657">
        <v>26388768</v>
      </c>
      <c r="P4657">
        <v>235614</v>
      </c>
      <c r="Q4657" t="s">
        <v>10845</v>
      </c>
      <c r="R4657" t="s">
        <v>10846</v>
      </c>
      <c r="S4657" t="s">
        <v>10847</v>
      </c>
      <c r="T4657" t="s">
        <v>10848</v>
      </c>
      <c r="U4657" t="s">
        <v>10849</v>
      </c>
      <c r="V4657" t="s">
        <v>10850</v>
      </c>
      <c r="W4657" t="s">
        <v>3085</v>
      </c>
      <c r="X4657" t="str">
        <f t="shared" si="72"/>
        <v>Inversión</v>
      </c>
      <c r="Y4657" t="s">
        <v>4484</v>
      </c>
    </row>
    <row r="4658" spans="1:25">
      <c r="A4658" t="s">
        <v>10294</v>
      </c>
      <c r="B4658" t="s">
        <v>4017</v>
      </c>
      <c r="C4658" t="s">
        <v>10851</v>
      </c>
      <c r="D4658" t="s">
        <v>3076</v>
      </c>
      <c r="E4658" t="s">
        <v>3077</v>
      </c>
      <c r="F4658" t="s">
        <v>4481</v>
      </c>
      <c r="G4658" t="s">
        <v>4484</v>
      </c>
      <c r="H4658" t="s">
        <v>640</v>
      </c>
      <c r="I4658" t="s">
        <v>642</v>
      </c>
      <c r="J4658" t="s">
        <v>246</v>
      </c>
      <c r="K4658" t="s">
        <v>3079</v>
      </c>
      <c r="L4658" t="s">
        <v>247</v>
      </c>
      <c r="M4658">
        <v>56547360</v>
      </c>
      <c r="N4658">
        <v>-9675367</v>
      </c>
      <c r="O4658">
        <v>46871993</v>
      </c>
      <c r="P4658">
        <v>0</v>
      </c>
      <c r="Q4658" t="s">
        <v>10852</v>
      </c>
      <c r="R4658" t="s">
        <v>9436</v>
      </c>
      <c r="S4658" t="s">
        <v>10853</v>
      </c>
      <c r="T4658" t="s">
        <v>10854</v>
      </c>
      <c r="U4658" t="s">
        <v>10855</v>
      </c>
      <c r="V4658" t="s">
        <v>10856</v>
      </c>
      <c r="W4658" t="s">
        <v>3085</v>
      </c>
      <c r="X4658" t="str">
        <f t="shared" si="72"/>
        <v>Inversión</v>
      </c>
      <c r="Y4658" t="s">
        <v>4484</v>
      </c>
    </row>
    <row r="4659" spans="1:25">
      <c r="A4659" t="s">
        <v>9819</v>
      </c>
      <c r="B4659" t="s">
        <v>5594</v>
      </c>
      <c r="C4659" t="s">
        <v>10857</v>
      </c>
      <c r="D4659" t="s">
        <v>3076</v>
      </c>
      <c r="E4659" t="s">
        <v>3331</v>
      </c>
      <c r="F4659" t="s">
        <v>3234</v>
      </c>
      <c r="G4659" t="s">
        <v>3241</v>
      </c>
      <c r="H4659" t="s">
        <v>443</v>
      </c>
      <c r="I4659" t="s">
        <v>666</v>
      </c>
      <c r="J4659" t="s">
        <v>253</v>
      </c>
      <c r="K4659" t="s">
        <v>3115</v>
      </c>
      <c r="L4659" t="s">
        <v>247</v>
      </c>
      <c r="M4659">
        <v>800000000</v>
      </c>
      <c r="N4659">
        <v>-800000000</v>
      </c>
      <c r="O4659">
        <v>0</v>
      </c>
      <c r="P4659">
        <v>0</v>
      </c>
      <c r="Q4659" t="s">
        <v>10858</v>
      </c>
      <c r="R4659" t="s">
        <v>3360</v>
      </c>
      <c r="S4659" t="s">
        <v>3085</v>
      </c>
      <c r="T4659" t="s">
        <v>3085</v>
      </c>
      <c r="U4659" t="s">
        <v>3085</v>
      </c>
      <c r="V4659" t="s">
        <v>3085</v>
      </c>
      <c r="W4659" t="s">
        <v>3085</v>
      </c>
      <c r="X4659" t="str">
        <f t="shared" si="72"/>
        <v>Inversión</v>
      </c>
      <c r="Y4659" t="s">
        <v>3241</v>
      </c>
    </row>
    <row r="4660" spans="1:25">
      <c r="A4660" t="s">
        <v>10109</v>
      </c>
      <c r="B4660" t="s">
        <v>5594</v>
      </c>
      <c r="C4660" t="s">
        <v>10859</v>
      </c>
      <c r="D4660" t="s">
        <v>3076</v>
      </c>
      <c r="E4660" t="s">
        <v>3077</v>
      </c>
      <c r="F4660" t="s">
        <v>3234</v>
      </c>
      <c r="G4660" t="s">
        <v>3241</v>
      </c>
      <c r="H4660" t="s">
        <v>443</v>
      </c>
      <c r="I4660" t="s">
        <v>666</v>
      </c>
      <c r="J4660" t="s">
        <v>253</v>
      </c>
      <c r="K4660" t="s">
        <v>3115</v>
      </c>
      <c r="L4660" t="s">
        <v>247</v>
      </c>
      <c r="M4660">
        <v>275271594</v>
      </c>
      <c r="N4660">
        <v>-275271594</v>
      </c>
      <c r="O4660">
        <v>0</v>
      </c>
      <c r="P4660">
        <v>0</v>
      </c>
      <c r="Q4660" t="s">
        <v>10860</v>
      </c>
      <c r="R4660" t="s">
        <v>10861</v>
      </c>
      <c r="S4660" t="s">
        <v>8777</v>
      </c>
      <c r="T4660" t="s">
        <v>10862</v>
      </c>
      <c r="U4660" t="s">
        <v>10863</v>
      </c>
      <c r="V4660" t="s">
        <v>10864</v>
      </c>
      <c r="W4660" t="s">
        <v>3085</v>
      </c>
      <c r="X4660" t="str">
        <f t="shared" si="72"/>
        <v>Inversión</v>
      </c>
      <c r="Y4660" t="s">
        <v>3241</v>
      </c>
    </row>
    <row r="4661" spans="1:25">
      <c r="A4661" t="s">
        <v>10109</v>
      </c>
      <c r="B4661" t="s">
        <v>5594</v>
      </c>
      <c r="C4661" t="s">
        <v>10859</v>
      </c>
      <c r="D4661" t="s">
        <v>3076</v>
      </c>
      <c r="E4661" t="s">
        <v>3077</v>
      </c>
      <c r="F4661" t="s">
        <v>3234</v>
      </c>
      <c r="G4661" t="s">
        <v>3241</v>
      </c>
      <c r="H4661" t="s">
        <v>443</v>
      </c>
      <c r="I4661" t="s">
        <v>666</v>
      </c>
      <c r="J4661" t="s">
        <v>246</v>
      </c>
      <c r="K4661" t="s">
        <v>3079</v>
      </c>
      <c r="L4661" t="s">
        <v>247</v>
      </c>
      <c r="M4661">
        <v>0</v>
      </c>
      <c r="N4661">
        <v>252401380</v>
      </c>
      <c r="O4661">
        <v>252401380</v>
      </c>
      <c r="P4661">
        <v>0</v>
      </c>
      <c r="Q4661" t="s">
        <v>10860</v>
      </c>
      <c r="R4661" t="s">
        <v>10861</v>
      </c>
      <c r="S4661" t="s">
        <v>8777</v>
      </c>
      <c r="T4661" t="s">
        <v>10862</v>
      </c>
      <c r="U4661" t="s">
        <v>10863</v>
      </c>
      <c r="V4661" t="s">
        <v>10864</v>
      </c>
      <c r="W4661" t="s">
        <v>3085</v>
      </c>
      <c r="X4661" t="str">
        <f t="shared" si="72"/>
        <v>Inversión</v>
      </c>
      <c r="Y4661" t="s">
        <v>3241</v>
      </c>
    </row>
    <row r="4662" spans="1:25">
      <c r="A4662" t="s">
        <v>6885</v>
      </c>
      <c r="B4662" t="s">
        <v>7828</v>
      </c>
      <c r="C4662" t="s">
        <v>7829</v>
      </c>
      <c r="D4662" t="s">
        <v>3076</v>
      </c>
      <c r="E4662" t="s">
        <v>3399</v>
      </c>
      <c r="F4662" t="s">
        <v>8912</v>
      </c>
      <c r="G4662" t="s">
        <v>8913</v>
      </c>
      <c r="H4662" t="s">
        <v>522</v>
      </c>
      <c r="I4662" t="s">
        <v>646</v>
      </c>
      <c r="J4662" t="s">
        <v>253</v>
      </c>
      <c r="K4662" t="s">
        <v>3115</v>
      </c>
      <c r="L4662" t="s">
        <v>247</v>
      </c>
      <c r="M4662">
        <v>3600000</v>
      </c>
      <c r="N4662">
        <v>-3600000</v>
      </c>
      <c r="O4662">
        <v>0</v>
      </c>
      <c r="P4662">
        <v>0</v>
      </c>
      <c r="Q4662" t="s">
        <v>10865</v>
      </c>
      <c r="R4662" t="s">
        <v>10866</v>
      </c>
      <c r="S4662" t="s">
        <v>3085</v>
      </c>
      <c r="T4662" t="s">
        <v>3085</v>
      </c>
      <c r="U4662" t="s">
        <v>3085</v>
      </c>
      <c r="V4662" t="s">
        <v>3085</v>
      </c>
      <c r="W4662" t="s">
        <v>3085</v>
      </c>
      <c r="X4662" t="str">
        <f t="shared" si="72"/>
        <v>Inversión</v>
      </c>
      <c r="Y4662" t="s">
        <v>8913</v>
      </c>
    </row>
    <row r="4663" spans="1:25">
      <c r="A4663" t="s">
        <v>9807</v>
      </c>
      <c r="B4663" t="s">
        <v>7828</v>
      </c>
      <c r="C4663" t="s">
        <v>10867</v>
      </c>
      <c r="D4663" t="s">
        <v>3076</v>
      </c>
      <c r="E4663" t="s">
        <v>3331</v>
      </c>
      <c r="F4663" t="s">
        <v>3159</v>
      </c>
      <c r="G4663" t="s">
        <v>3166</v>
      </c>
      <c r="H4663" t="s">
        <v>431</v>
      </c>
      <c r="I4663" t="s">
        <v>648</v>
      </c>
      <c r="J4663" t="s">
        <v>253</v>
      </c>
      <c r="K4663" t="s">
        <v>3115</v>
      </c>
      <c r="L4663" t="s">
        <v>247</v>
      </c>
      <c r="M4663">
        <v>128524365</v>
      </c>
      <c r="N4663">
        <v>-128524365</v>
      </c>
      <c r="O4663">
        <v>0</v>
      </c>
      <c r="P4663">
        <v>0</v>
      </c>
      <c r="Q4663" t="s">
        <v>10868</v>
      </c>
      <c r="R4663" t="s">
        <v>10428</v>
      </c>
      <c r="S4663" t="s">
        <v>3085</v>
      </c>
      <c r="T4663" t="s">
        <v>3085</v>
      </c>
      <c r="U4663" t="s">
        <v>3085</v>
      </c>
      <c r="V4663" t="s">
        <v>3085</v>
      </c>
      <c r="W4663" t="s">
        <v>3085</v>
      </c>
      <c r="X4663" t="str">
        <f t="shared" si="72"/>
        <v>Inversión</v>
      </c>
      <c r="Y4663" t="s">
        <v>3166</v>
      </c>
    </row>
    <row r="4664" spans="1:25">
      <c r="A4664" t="s">
        <v>6910</v>
      </c>
      <c r="B4664" t="s">
        <v>7828</v>
      </c>
      <c r="C4664" t="s">
        <v>10869</v>
      </c>
      <c r="D4664" t="s">
        <v>3076</v>
      </c>
      <c r="E4664" t="s">
        <v>3077</v>
      </c>
      <c r="F4664" t="s">
        <v>3149</v>
      </c>
      <c r="G4664" t="s">
        <v>3157</v>
      </c>
      <c r="H4664" t="s">
        <v>437</v>
      </c>
      <c r="I4664" t="s">
        <v>649</v>
      </c>
      <c r="J4664" t="s">
        <v>253</v>
      </c>
      <c r="K4664" t="s">
        <v>3115</v>
      </c>
      <c r="L4664" t="s">
        <v>247</v>
      </c>
      <c r="M4664">
        <v>33114736</v>
      </c>
      <c r="N4664">
        <v>-1517759</v>
      </c>
      <c r="O4664">
        <v>31596977</v>
      </c>
      <c r="P4664">
        <v>0</v>
      </c>
      <c r="Q4664" t="s">
        <v>10870</v>
      </c>
      <c r="R4664" t="s">
        <v>10871</v>
      </c>
      <c r="S4664" t="s">
        <v>10872</v>
      </c>
      <c r="T4664" t="s">
        <v>10873</v>
      </c>
      <c r="U4664" t="s">
        <v>10874</v>
      </c>
      <c r="V4664" t="s">
        <v>10875</v>
      </c>
      <c r="W4664" t="s">
        <v>3085</v>
      </c>
      <c r="X4664" t="str">
        <f t="shared" si="72"/>
        <v>Inversión</v>
      </c>
      <c r="Y4664" t="s">
        <v>3157</v>
      </c>
    </row>
    <row r="4665" spans="1:25">
      <c r="A4665" t="s">
        <v>4682</v>
      </c>
      <c r="B4665" t="s">
        <v>7828</v>
      </c>
      <c r="C4665" t="s">
        <v>10876</v>
      </c>
      <c r="D4665" t="s">
        <v>3076</v>
      </c>
      <c r="E4665" t="s">
        <v>3331</v>
      </c>
      <c r="F4665" t="s">
        <v>3149</v>
      </c>
      <c r="G4665" t="s">
        <v>3157</v>
      </c>
      <c r="H4665" t="s">
        <v>437</v>
      </c>
      <c r="I4665" t="s">
        <v>649</v>
      </c>
      <c r="J4665" t="s">
        <v>253</v>
      </c>
      <c r="K4665" t="s">
        <v>3115</v>
      </c>
      <c r="L4665" t="s">
        <v>247</v>
      </c>
      <c r="M4665">
        <v>24269760</v>
      </c>
      <c r="N4665">
        <v>-24269760</v>
      </c>
      <c r="O4665">
        <v>0</v>
      </c>
      <c r="P4665">
        <v>0</v>
      </c>
      <c r="Q4665" t="s">
        <v>10877</v>
      </c>
      <c r="R4665" t="s">
        <v>8655</v>
      </c>
      <c r="S4665" t="s">
        <v>3085</v>
      </c>
      <c r="T4665" t="s">
        <v>3085</v>
      </c>
      <c r="U4665" t="s">
        <v>3085</v>
      </c>
      <c r="V4665" t="s">
        <v>3085</v>
      </c>
      <c r="W4665" t="s">
        <v>3085</v>
      </c>
      <c r="X4665" t="str">
        <f t="shared" si="72"/>
        <v>Inversión</v>
      </c>
      <c r="Y4665" t="s">
        <v>3157</v>
      </c>
    </row>
    <row r="4666" spans="1:25">
      <c r="A4666" t="s">
        <v>10338</v>
      </c>
      <c r="B4666" t="s">
        <v>7828</v>
      </c>
      <c r="C4666" t="s">
        <v>10878</v>
      </c>
      <c r="D4666" t="s">
        <v>3076</v>
      </c>
      <c r="E4666" t="s">
        <v>3077</v>
      </c>
      <c r="F4666" t="s">
        <v>3149</v>
      </c>
      <c r="G4666" t="s">
        <v>3157</v>
      </c>
      <c r="H4666" t="s">
        <v>437</v>
      </c>
      <c r="I4666" t="s">
        <v>649</v>
      </c>
      <c r="J4666" t="s">
        <v>253</v>
      </c>
      <c r="K4666" t="s">
        <v>3115</v>
      </c>
      <c r="L4666" t="s">
        <v>247</v>
      </c>
      <c r="M4666">
        <v>94601168</v>
      </c>
      <c r="N4666">
        <v>6306745</v>
      </c>
      <c r="O4666">
        <v>100907913</v>
      </c>
      <c r="P4666">
        <v>2759201</v>
      </c>
      <c r="Q4666" t="s">
        <v>10879</v>
      </c>
      <c r="R4666" t="s">
        <v>7122</v>
      </c>
      <c r="S4666" t="s">
        <v>10880</v>
      </c>
      <c r="T4666" t="s">
        <v>10881</v>
      </c>
      <c r="U4666" t="s">
        <v>10882</v>
      </c>
      <c r="V4666" t="s">
        <v>10883</v>
      </c>
      <c r="W4666" t="s">
        <v>3085</v>
      </c>
      <c r="X4666" t="str">
        <f t="shared" si="72"/>
        <v>Inversión</v>
      </c>
      <c r="Y4666" t="s">
        <v>3157</v>
      </c>
    </row>
    <row r="4667" spans="1:25">
      <c r="A4667" t="s">
        <v>4678</v>
      </c>
      <c r="B4667" t="s">
        <v>5599</v>
      </c>
      <c r="C4667" t="s">
        <v>10884</v>
      </c>
      <c r="D4667" t="s">
        <v>3076</v>
      </c>
      <c r="E4667" t="s">
        <v>3077</v>
      </c>
      <c r="F4667" t="s">
        <v>3234</v>
      </c>
      <c r="G4667" t="s">
        <v>3241</v>
      </c>
      <c r="H4667" t="s">
        <v>314</v>
      </c>
      <c r="I4667" t="s">
        <v>582</v>
      </c>
      <c r="J4667" t="s">
        <v>246</v>
      </c>
      <c r="K4667" t="s">
        <v>3079</v>
      </c>
      <c r="L4667" t="s">
        <v>247</v>
      </c>
      <c r="M4667">
        <v>15187400</v>
      </c>
      <c r="N4667">
        <v>-4199075</v>
      </c>
      <c r="O4667">
        <v>10988325</v>
      </c>
      <c r="P4667">
        <v>0</v>
      </c>
      <c r="Q4667" t="s">
        <v>10885</v>
      </c>
      <c r="R4667" t="s">
        <v>10886</v>
      </c>
      <c r="S4667" t="s">
        <v>10887</v>
      </c>
      <c r="T4667" t="s">
        <v>10888</v>
      </c>
      <c r="U4667" t="s">
        <v>10889</v>
      </c>
      <c r="V4667" t="s">
        <v>10890</v>
      </c>
      <c r="W4667" t="s">
        <v>3085</v>
      </c>
      <c r="X4667" t="str">
        <f t="shared" si="72"/>
        <v>Funcionamiento</v>
      </c>
      <c r="Y4667" t="s">
        <v>3241</v>
      </c>
    </row>
    <row r="4668" spans="1:25">
      <c r="A4668" t="s">
        <v>4678</v>
      </c>
      <c r="B4668" t="s">
        <v>5599</v>
      </c>
      <c r="C4668" t="s">
        <v>10884</v>
      </c>
      <c r="D4668" t="s">
        <v>3076</v>
      </c>
      <c r="E4668" t="s">
        <v>3077</v>
      </c>
      <c r="F4668" t="s">
        <v>3234</v>
      </c>
      <c r="G4668" t="s">
        <v>3241</v>
      </c>
      <c r="H4668" t="s">
        <v>320</v>
      </c>
      <c r="I4668" t="s">
        <v>321</v>
      </c>
      <c r="J4668" t="s">
        <v>246</v>
      </c>
      <c r="K4668" t="s">
        <v>3079</v>
      </c>
      <c r="L4668" t="s">
        <v>247</v>
      </c>
      <c r="M4668">
        <v>838200</v>
      </c>
      <c r="N4668">
        <v>0</v>
      </c>
      <c r="O4668">
        <v>838200</v>
      </c>
      <c r="P4668">
        <v>0</v>
      </c>
      <c r="Q4668" t="s">
        <v>10885</v>
      </c>
      <c r="R4668" t="s">
        <v>10886</v>
      </c>
      <c r="S4668" t="s">
        <v>10887</v>
      </c>
      <c r="T4668" t="s">
        <v>10888</v>
      </c>
      <c r="U4668" t="s">
        <v>10889</v>
      </c>
      <c r="V4668" t="s">
        <v>10890</v>
      </c>
      <c r="W4668" t="s">
        <v>3085</v>
      </c>
      <c r="X4668" t="str">
        <f t="shared" si="72"/>
        <v>Funcionamiento</v>
      </c>
      <c r="Y4668" t="s">
        <v>3241</v>
      </c>
    </row>
    <row r="4669" spans="1:25">
      <c r="A4669" t="s">
        <v>4678</v>
      </c>
      <c r="B4669" t="s">
        <v>5599</v>
      </c>
      <c r="C4669" t="s">
        <v>10884</v>
      </c>
      <c r="D4669" t="s">
        <v>3076</v>
      </c>
      <c r="E4669" t="s">
        <v>3077</v>
      </c>
      <c r="F4669" t="s">
        <v>3234</v>
      </c>
      <c r="G4669" t="s">
        <v>3241</v>
      </c>
      <c r="H4669" t="s">
        <v>316</v>
      </c>
      <c r="I4669" t="s">
        <v>583</v>
      </c>
      <c r="J4669" t="s">
        <v>246</v>
      </c>
      <c r="K4669" t="s">
        <v>3079</v>
      </c>
      <c r="L4669" t="s">
        <v>247</v>
      </c>
      <c r="M4669">
        <v>11510700</v>
      </c>
      <c r="N4669">
        <v>-3866898</v>
      </c>
      <c r="O4669">
        <v>7643802</v>
      </c>
      <c r="P4669">
        <v>0</v>
      </c>
      <c r="Q4669" t="s">
        <v>10885</v>
      </c>
      <c r="R4669" t="s">
        <v>10886</v>
      </c>
      <c r="S4669" t="s">
        <v>10887</v>
      </c>
      <c r="T4669" t="s">
        <v>10888</v>
      </c>
      <c r="U4669" t="s">
        <v>10889</v>
      </c>
      <c r="V4669" t="s">
        <v>10890</v>
      </c>
      <c r="W4669" t="s">
        <v>3085</v>
      </c>
      <c r="X4669" t="str">
        <f t="shared" si="72"/>
        <v>Funcionamiento</v>
      </c>
      <c r="Y4669" t="s">
        <v>3241</v>
      </c>
    </row>
    <row r="4670" spans="1:25">
      <c r="A4670" t="s">
        <v>4678</v>
      </c>
      <c r="B4670" t="s">
        <v>5599</v>
      </c>
      <c r="C4670" t="s">
        <v>10884</v>
      </c>
      <c r="D4670" t="s">
        <v>3076</v>
      </c>
      <c r="E4670" t="s">
        <v>3077</v>
      </c>
      <c r="F4670" t="s">
        <v>3234</v>
      </c>
      <c r="G4670" t="s">
        <v>3241</v>
      </c>
      <c r="H4670" t="s">
        <v>322</v>
      </c>
      <c r="I4670" t="s">
        <v>323</v>
      </c>
      <c r="J4670" t="s">
        <v>246</v>
      </c>
      <c r="K4670" t="s">
        <v>3079</v>
      </c>
      <c r="L4670" t="s">
        <v>247</v>
      </c>
      <c r="M4670">
        <v>3231700</v>
      </c>
      <c r="N4670">
        <v>0</v>
      </c>
      <c r="O4670">
        <v>3231700</v>
      </c>
      <c r="P4670">
        <v>0</v>
      </c>
      <c r="Q4670" t="s">
        <v>10885</v>
      </c>
      <c r="R4670" t="s">
        <v>10886</v>
      </c>
      <c r="S4670" t="s">
        <v>10887</v>
      </c>
      <c r="T4670" t="s">
        <v>10888</v>
      </c>
      <c r="U4670" t="s">
        <v>10889</v>
      </c>
      <c r="V4670" t="s">
        <v>10890</v>
      </c>
      <c r="W4670" t="s">
        <v>3085</v>
      </c>
      <c r="X4670" t="str">
        <f t="shared" si="72"/>
        <v>Funcionamiento</v>
      </c>
      <c r="Y4670" t="s">
        <v>3241</v>
      </c>
    </row>
    <row r="4671" spans="1:25">
      <c r="A4671" t="s">
        <v>4678</v>
      </c>
      <c r="B4671" t="s">
        <v>5599</v>
      </c>
      <c r="C4671" t="s">
        <v>10884</v>
      </c>
      <c r="D4671" t="s">
        <v>3076</v>
      </c>
      <c r="E4671" t="s">
        <v>3077</v>
      </c>
      <c r="F4671" t="s">
        <v>3234</v>
      </c>
      <c r="G4671" t="s">
        <v>3241</v>
      </c>
      <c r="H4671" t="s">
        <v>324</v>
      </c>
      <c r="I4671" t="s">
        <v>325</v>
      </c>
      <c r="J4671" t="s">
        <v>246</v>
      </c>
      <c r="K4671" t="s">
        <v>3079</v>
      </c>
      <c r="L4671" t="s">
        <v>247</v>
      </c>
      <c r="M4671">
        <v>2149900</v>
      </c>
      <c r="N4671">
        <v>0</v>
      </c>
      <c r="O4671">
        <v>2149900</v>
      </c>
      <c r="P4671">
        <v>0</v>
      </c>
      <c r="Q4671" t="s">
        <v>10885</v>
      </c>
      <c r="R4671" t="s">
        <v>10886</v>
      </c>
      <c r="S4671" t="s">
        <v>10887</v>
      </c>
      <c r="T4671" t="s">
        <v>10888</v>
      </c>
      <c r="U4671" t="s">
        <v>10889</v>
      </c>
      <c r="V4671" t="s">
        <v>10890</v>
      </c>
      <c r="W4671" t="s">
        <v>3085</v>
      </c>
      <c r="X4671" t="str">
        <f t="shared" si="72"/>
        <v>Funcionamiento</v>
      </c>
      <c r="Y4671" t="s">
        <v>3241</v>
      </c>
    </row>
    <row r="4672" spans="1:25">
      <c r="A4672" t="s">
        <v>4678</v>
      </c>
      <c r="B4672" t="s">
        <v>5599</v>
      </c>
      <c r="C4672" t="s">
        <v>10884</v>
      </c>
      <c r="D4672" t="s">
        <v>3076</v>
      </c>
      <c r="E4672" t="s">
        <v>3077</v>
      </c>
      <c r="F4672" t="s">
        <v>3234</v>
      </c>
      <c r="G4672" t="s">
        <v>3241</v>
      </c>
      <c r="H4672" t="s">
        <v>318</v>
      </c>
      <c r="I4672" t="s">
        <v>586</v>
      </c>
      <c r="J4672" t="s">
        <v>246</v>
      </c>
      <c r="K4672" t="s">
        <v>3079</v>
      </c>
      <c r="L4672" t="s">
        <v>247</v>
      </c>
      <c r="M4672">
        <v>4315300</v>
      </c>
      <c r="N4672">
        <v>-47400</v>
      </c>
      <c r="O4672">
        <v>4267900</v>
      </c>
      <c r="P4672">
        <v>0</v>
      </c>
      <c r="Q4672" t="s">
        <v>10885</v>
      </c>
      <c r="R4672" t="s">
        <v>10886</v>
      </c>
      <c r="S4672" t="s">
        <v>10887</v>
      </c>
      <c r="T4672" t="s">
        <v>10888</v>
      </c>
      <c r="U4672" t="s">
        <v>10889</v>
      </c>
      <c r="V4672" t="s">
        <v>10890</v>
      </c>
      <c r="W4672" t="s">
        <v>3085</v>
      </c>
      <c r="X4672" t="str">
        <f t="shared" si="72"/>
        <v>Funcionamiento</v>
      </c>
      <c r="Y4672" t="s">
        <v>3241</v>
      </c>
    </row>
    <row r="4673" spans="1:25">
      <c r="A4673" t="s">
        <v>10345</v>
      </c>
      <c r="B4673" t="s">
        <v>5871</v>
      </c>
      <c r="C4673" t="s">
        <v>10891</v>
      </c>
      <c r="D4673" t="s">
        <v>3076</v>
      </c>
      <c r="E4673" t="s">
        <v>3077</v>
      </c>
      <c r="F4673" t="s">
        <v>8912</v>
      </c>
      <c r="G4673" t="s">
        <v>8913</v>
      </c>
      <c r="H4673" t="s">
        <v>542</v>
      </c>
      <c r="I4673" t="s">
        <v>647</v>
      </c>
      <c r="J4673" t="s">
        <v>246</v>
      </c>
      <c r="K4673" t="s">
        <v>3079</v>
      </c>
      <c r="L4673" t="s">
        <v>247</v>
      </c>
      <c r="M4673">
        <v>20749384</v>
      </c>
      <c r="N4673">
        <v>-2939496</v>
      </c>
      <c r="O4673">
        <v>17809888</v>
      </c>
      <c r="P4673">
        <v>0</v>
      </c>
      <c r="Q4673" t="s">
        <v>10892</v>
      </c>
      <c r="R4673" t="s">
        <v>10893</v>
      </c>
      <c r="S4673" t="s">
        <v>10894</v>
      </c>
      <c r="T4673" t="s">
        <v>10895</v>
      </c>
      <c r="U4673" t="s">
        <v>10896</v>
      </c>
      <c r="V4673" t="s">
        <v>10897</v>
      </c>
      <c r="W4673" t="s">
        <v>3085</v>
      </c>
      <c r="X4673" t="str">
        <f t="shared" si="72"/>
        <v>Inversión</v>
      </c>
      <c r="Y4673" t="s">
        <v>8913</v>
      </c>
    </row>
    <row r="4674" spans="1:25">
      <c r="A4674" t="s">
        <v>9102</v>
      </c>
      <c r="B4674" t="s">
        <v>5871</v>
      </c>
      <c r="C4674" t="s">
        <v>10898</v>
      </c>
      <c r="D4674" t="s">
        <v>3076</v>
      </c>
      <c r="E4674" t="s">
        <v>3077</v>
      </c>
      <c r="F4674" t="s">
        <v>8912</v>
      </c>
      <c r="G4674" t="s">
        <v>8913</v>
      </c>
      <c r="H4674" t="s">
        <v>542</v>
      </c>
      <c r="I4674" t="s">
        <v>647</v>
      </c>
      <c r="J4674" t="s">
        <v>246</v>
      </c>
      <c r="K4674" t="s">
        <v>3079</v>
      </c>
      <c r="L4674" t="s">
        <v>247</v>
      </c>
      <c r="M4674">
        <v>72809280</v>
      </c>
      <c r="N4674">
        <v>-11123550</v>
      </c>
      <c r="O4674">
        <v>61685730</v>
      </c>
      <c r="P4674">
        <v>90</v>
      </c>
      <c r="Q4674" t="s">
        <v>10899</v>
      </c>
      <c r="R4674" t="s">
        <v>10900</v>
      </c>
      <c r="S4674" t="s">
        <v>10901</v>
      </c>
      <c r="T4674" t="s">
        <v>10902</v>
      </c>
      <c r="U4674" t="s">
        <v>10903</v>
      </c>
      <c r="V4674" t="s">
        <v>10904</v>
      </c>
      <c r="W4674" t="s">
        <v>3085</v>
      </c>
      <c r="X4674" t="str">
        <f t="shared" ref="X4674:X4737" si="73">IF(LEFT(H4674,1)="C","Inversión","Funcionamiento")</f>
        <v>Inversión</v>
      </c>
      <c r="Y4674" t="s">
        <v>8913</v>
      </c>
    </row>
    <row r="4675" spans="1:25">
      <c r="A4675" t="s">
        <v>9853</v>
      </c>
      <c r="B4675" t="s">
        <v>5871</v>
      </c>
      <c r="C4675" t="s">
        <v>10905</v>
      </c>
      <c r="D4675" t="s">
        <v>3076</v>
      </c>
      <c r="E4675" t="s">
        <v>3077</v>
      </c>
      <c r="F4675" t="s">
        <v>8912</v>
      </c>
      <c r="G4675" t="s">
        <v>8913</v>
      </c>
      <c r="H4675" t="s">
        <v>542</v>
      </c>
      <c r="I4675" t="s">
        <v>647</v>
      </c>
      <c r="J4675" t="s">
        <v>246</v>
      </c>
      <c r="K4675" t="s">
        <v>3079</v>
      </c>
      <c r="L4675" t="s">
        <v>247</v>
      </c>
      <c r="M4675">
        <v>115955520</v>
      </c>
      <c r="N4675">
        <v>-16427031</v>
      </c>
      <c r="O4675">
        <v>99528489</v>
      </c>
      <c r="P4675">
        <v>0</v>
      </c>
      <c r="Q4675" t="s">
        <v>10906</v>
      </c>
      <c r="R4675" t="s">
        <v>10907</v>
      </c>
      <c r="S4675" t="s">
        <v>10908</v>
      </c>
      <c r="T4675" t="s">
        <v>10909</v>
      </c>
      <c r="U4675" t="s">
        <v>10910</v>
      </c>
      <c r="V4675" t="s">
        <v>10911</v>
      </c>
      <c r="W4675" t="s">
        <v>3085</v>
      </c>
      <c r="X4675" t="str">
        <f t="shared" si="73"/>
        <v>Inversión</v>
      </c>
      <c r="Y4675" t="s">
        <v>8913</v>
      </c>
    </row>
    <row r="4676" spans="1:25">
      <c r="A4676" t="s">
        <v>10222</v>
      </c>
      <c r="B4676" t="s">
        <v>5871</v>
      </c>
      <c r="C4676" t="s">
        <v>10912</v>
      </c>
      <c r="D4676" t="s">
        <v>3076</v>
      </c>
      <c r="E4676" t="s">
        <v>3077</v>
      </c>
      <c r="F4676" t="s">
        <v>8912</v>
      </c>
      <c r="G4676" t="s">
        <v>8913</v>
      </c>
      <c r="H4676" t="s">
        <v>542</v>
      </c>
      <c r="I4676" t="s">
        <v>647</v>
      </c>
      <c r="J4676" t="s">
        <v>246</v>
      </c>
      <c r="K4676" t="s">
        <v>3079</v>
      </c>
      <c r="L4676" t="s">
        <v>247</v>
      </c>
      <c r="M4676">
        <v>24269760</v>
      </c>
      <c r="N4676">
        <v>-3438216</v>
      </c>
      <c r="O4676">
        <v>20831544</v>
      </c>
      <c r="P4676">
        <v>0</v>
      </c>
      <c r="Q4676" t="s">
        <v>10913</v>
      </c>
      <c r="R4676" t="s">
        <v>8344</v>
      </c>
      <c r="S4676" t="s">
        <v>8944</v>
      </c>
      <c r="T4676" t="s">
        <v>10914</v>
      </c>
      <c r="U4676" t="s">
        <v>10915</v>
      </c>
      <c r="V4676" t="s">
        <v>10916</v>
      </c>
      <c r="W4676" t="s">
        <v>3085</v>
      </c>
      <c r="X4676" t="str">
        <f t="shared" si="73"/>
        <v>Inversión</v>
      </c>
      <c r="Y4676" t="s">
        <v>8913</v>
      </c>
    </row>
    <row r="4677" spans="1:25">
      <c r="A4677" t="s">
        <v>10265</v>
      </c>
      <c r="B4677" t="s">
        <v>5871</v>
      </c>
      <c r="C4677" t="s">
        <v>10917</v>
      </c>
      <c r="D4677" t="s">
        <v>3076</v>
      </c>
      <c r="E4677" t="s">
        <v>3077</v>
      </c>
      <c r="F4677" t="s">
        <v>8912</v>
      </c>
      <c r="G4677" t="s">
        <v>8913</v>
      </c>
      <c r="H4677" t="s">
        <v>522</v>
      </c>
      <c r="I4677" t="s">
        <v>646</v>
      </c>
      <c r="J4677" t="s">
        <v>246</v>
      </c>
      <c r="K4677" t="s">
        <v>3079</v>
      </c>
      <c r="L4677" t="s">
        <v>247</v>
      </c>
      <c r="M4677">
        <v>28273680</v>
      </c>
      <c r="N4677">
        <v>-4003920</v>
      </c>
      <c r="O4677">
        <v>24269760</v>
      </c>
      <c r="P4677">
        <v>1112364</v>
      </c>
      <c r="Q4677" t="s">
        <v>10918</v>
      </c>
      <c r="R4677" t="s">
        <v>10919</v>
      </c>
      <c r="S4677" t="s">
        <v>9004</v>
      </c>
      <c r="T4677" t="s">
        <v>10920</v>
      </c>
      <c r="U4677" t="s">
        <v>10921</v>
      </c>
      <c r="V4677" t="s">
        <v>10922</v>
      </c>
      <c r="W4677" t="s">
        <v>3085</v>
      </c>
      <c r="X4677" t="str">
        <f t="shared" si="73"/>
        <v>Inversión</v>
      </c>
      <c r="Y4677" t="s">
        <v>8913</v>
      </c>
    </row>
    <row r="4678" spans="1:25">
      <c r="A4678" t="s">
        <v>10252</v>
      </c>
      <c r="B4678" t="s">
        <v>5871</v>
      </c>
      <c r="C4678" t="s">
        <v>10923</v>
      </c>
      <c r="D4678" t="s">
        <v>3076</v>
      </c>
      <c r="E4678" t="s">
        <v>3077</v>
      </c>
      <c r="F4678" t="s">
        <v>8912</v>
      </c>
      <c r="G4678" t="s">
        <v>8913</v>
      </c>
      <c r="H4678" t="s">
        <v>542</v>
      </c>
      <c r="I4678" t="s">
        <v>647</v>
      </c>
      <c r="J4678" t="s">
        <v>246</v>
      </c>
      <c r="K4678" t="s">
        <v>3079</v>
      </c>
      <c r="L4678" t="s">
        <v>247</v>
      </c>
      <c r="M4678">
        <v>89441440</v>
      </c>
      <c r="N4678">
        <v>-18633633</v>
      </c>
      <c r="O4678">
        <v>70807807</v>
      </c>
      <c r="P4678">
        <v>0</v>
      </c>
      <c r="Q4678" t="s">
        <v>10924</v>
      </c>
      <c r="R4678" t="s">
        <v>10925</v>
      </c>
      <c r="S4678" t="s">
        <v>10926</v>
      </c>
      <c r="T4678" t="s">
        <v>10927</v>
      </c>
      <c r="U4678" t="s">
        <v>10928</v>
      </c>
      <c r="V4678" t="s">
        <v>10929</v>
      </c>
      <c r="W4678" t="s">
        <v>3085</v>
      </c>
      <c r="X4678" t="str">
        <f t="shared" si="73"/>
        <v>Inversión</v>
      </c>
      <c r="Y4678" t="s">
        <v>8913</v>
      </c>
    </row>
    <row r="4679" spans="1:25">
      <c r="A4679" t="s">
        <v>4686</v>
      </c>
      <c r="B4679" t="s">
        <v>5871</v>
      </c>
      <c r="C4679" t="s">
        <v>10930</v>
      </c>
      <c r="D4679" t="s">
        <v>3076</v>
      </c>
      <c r="E4679" t="s">
        <v>3077</v>
      </c>
      <c r="F4679" t="s">
        <v>8912</v>
      </c>
      <c r="G4679" t="s">
        <v>8913</v>
      </c>
      <c r="H4679" t="s">
        <v>522</v>
      </c>
      <c r="I4679" t="s">
        <v>646</v>
      </c>
      <c r="J4679" t="s">
        <v>246</v>
      </c>
      <c r="K4679" t="s">
        <v>3079</v>
      </c>
      <c r="L4679" t="s">
        <v>247</v>
      </c>
      <c r="M4679">
        <v>38651840</v>
      </c>
      <c r="N4679">
        <v>-7408269</v>
      </c>
      <c r="O4679">
        <v>31243571</v>
      </c>
      <c r="P4679">
        <v>0</v>
      </c>
      <c r="Q4679" t="s">
        <v>9927</v>
      </c>
      <c r="R4679" t="s">
        <v>7023</v>
      </c>
      <c r="S4679" t="s">
        <v>10931</v>
      </c>
      <c r="T4679" t="s">
        <v>10932</v>
      </c>
      <c r="U4679" t="s">
        <v>10933</v>
      </c>
      <c r="V4679" t="s">
        <v>10934</v>
      </c>
      <c r="W4679" t="s">
        <v>3085</v>
      </c>
      <c r="X4679" t="str">
        <f t="shared" si="73"/>
        <v>Inversión</v>
      </c>
      <c r="Y4679" t="s">
        <v>8913</v>
      </c>
    </row>
    <row r="4680" spans="1:25">
      <c r="A4680" t="s">
        <v>10240</v>
      </c>
      <c r="B4680" t="s">
        <v>5871</v>
      </c>
      <c r="C4680" t="s">
        <v>10935</v>
      </c>
      <c r="D4680" t="s">
        <v>3076</v>
      </c>
      <c r="E4680" t="s">
        <v>3077</v>
      </c>
      <c r="F4680" t="s">
        <v>8912</v>
      </c>
      <c r="G4680" t="s">
        <v>8913</v>
      </c>
      <c r="H4680" t="s">
        <v>542</v>
      </c>
      <c r="I4680" t="s">
        <v>647</v>
      </c>
      <c r="J4680" t="s">
        <v>246</v>
      </c>
      <c r="K4680" t="s">
        <v>3079</v>
      </c>
      <c r="L4680" t="s">
        <v>247</v>
      </c>
      <c r="M4680">
        <v>38651840</v>
      </c>
      <c r="N4680">
        <v>-6603023</v>
      </c>
      <c r="O4680">
        <v>32048817</v>
      </c>
      <c r="P4680">
        <v>0</v>
      </c>
      <c r="Q4680" t="s">
        <v>10936</v>
      </c>
      <c r="R4680" t="s">
        <v>10937</v>
      </c>
      <c r="S4680" t="s">
        <v>10938</v>
      </c>
      <c r="T4680" t="s">
        <v>10939</v>
      </c>
      <c r="U4680" t="s">
        <v>10940</v>
      </c>
      <c r="V4680" t="s">
        <v>10941</v>
      </c>
      <c r="W4680" t="s">
        <v>3085</v>
      </c>
      <c r="X4680" t="str">
        <f t="shared" si="73"/>
        <v>Inversión</v>
      </c>
      <c r="Y4680" t="s">
        <v>8913</v>
      </c>
    </row>
    <row r="4681" spans="1:25">
      <c r="A4681" t="s">
        <v>10258</v>
      </c>
      <c r="B4681" t="s">
        <v>5871</v>
      </c>
      <c r="C4681" t="s">
        <v>10942</v>
      </c>
      <c r="D4681" t="s">
        <v>3076</v>
      </c>
      <c r="E4681" t="s">
        <v>3077</v>
      </c>
      <c r="F4681" t="s">
        <v>8912</v>
      </c>
      <c r="G4681" t="s">
        <v>8913</v>
      </c>
      <c r="H4681" t="s">
        <v>522</v>
      </c>
      <c r="I4681" t="s">
        <v>646</v>
      </c>
      <c r="J4681" t="s">
        <v>246</v>
      </c>
      <c r="K4681" t="s">
        <v>3079</v>
      </c>
      <c r="L4681" t="s">
        <v>247</v>
      </c>
      <c r="M4681">
        <v>20749384</v>
      </c>
      <c r="N4681">
        <v>-4149877</v>
      </c>
      <c r="O4681">
        <v>16599507</v>
      </c>
      <c r="P4681">
        <v>0</v>
      </c>
      <c r="Q4681" t="s">
        <v>10943</v>
      </c>
      <c r="R4681" t="s">
        <v>3677</v>
      </c>
      <c r="S4681" t="s">
        <v>8812</v>
      </c>
      <c r="T4681" t="s">
        <v>10944</v>
      </c>
      <c r="U4681" t="s">
        <v>10945</v>
      </c>
      <c r="V4681" t="s">
        <v>10946</v>
      </c>
      <c r="W4681" t="s">
        <v>3085</v>
      </c>
      <c r="X4681" t="str">
        <f t="shared" si="73"/>
        <v>Inversión</v>
      </c>
      <c r="Y4681" t="s">
        <v>8913</v>
      </c>
    </row>
    <row r="4682" spans="1:25">
      <c r="A4682" t="s">
        <v>9735</v>
      </c>
      <c r="B4682" t="s">
        <v>5871</v>
      </c>
      <c r="C4682" t="s">
        <v>10947</v>
      </c>
      <c r="D4682" t="s">
        <v>3076</v>
      </c>
      <c r="E4682" t="s">
        <v>3077</v>
      </c>
      <c r="F4682" t="s">
        <v>8912</v>
      </c>
      <c r="G4682" t="s">
        <v>8913</v>
      </c>
      <c r="H4682" t="s">
        <v>522</v>
      </c>
      <c r="I4682" t="s">
        <v>646</v>
      </c>
      <c r="J4682" t="s">
        <v>246</v>
      </c>
      <c r="K4682" t="s">
        <v>3079</v>
      </c>
      <c r="L4682" t="s">
        <v>247</v>
      </c>
      <c r="M4682">
        <v>20749384</v>
      </c>
      <c r="N4682">
        <v>-3188863</v>
      </c>
      <c r="O4682">
        <v>17560521</v>
      </c>
      <c r="P4682">
        <v>0</v>
      </c>
      <c r="Q4682" t="s">
        <v>10948</v>
      </c>
      <c r="R4682" t="s">
        <v>7137</v>
      </c>
      <c r="S4682" t="s">
        <v>5775</v>
      </c>
      <c r="T4682" t="s">
        <v>10949</v>
      </c>
      <c r="U4682" t="s">
        <v>10950</v>
      </c>
      <c r="V4682" t="s">
        <v>10951</v>
      </c>
      <c r="W4682" t="s">
        <v>3085</v>
      </c>
      <c r="X4682" t="str">
        <f t="shared" si="73"/>
        <v>Inversión</v>
      </c>
      <c r="Y4682" t="s">
        <v>8913</v>
      </c>
    </row>
    <row r="4683" spans="1:25">
      <c r="A4683" t="s">
        <v>10353</v>
      </c>
      <c r="B4683" t="s">
        <v>5871</v>
      </c>
      <c r="C4683" t="s">
        <v>10952</v>
      </c>
      <c r="D4683" t="s">
        <v>3076</v>
      </c>
      <c r="E4683" t="s">
        <v>3077</v>
      </c>
      <c r="F4683" t="s">
        <v>8912</v>
      </c>
      <c r="G4683" t="s">
        <v>8913</v>
      </c>
      <c r="H4683" t="s">
        <v>522</v>
      </c>
      <c r="I4683" t="s">
        <v>646</v>
      </c>
      <c r="J4683" t="s">
        <v>246</v>
      </c>
      <c r="K4683" t="s">
        <v>3079</v>
      </c>
      <c r="L4683" t="s">
        <v>247</v>
      </c>
      <c r="M4683">
        <v>33114736</v>
      </c>
      <c r="N4683">
        <v>-5105188</v>
      </c>
      <c r="O4683">
        <v>28009548</v>
      </c>
      <c r="P4683">
        <v>0</v>
      </c>
      <c r="Q4683" t="s">
        <v>10953</v>
      </c>
      <c r="R4683" t="s">
        <v>10954</v>
      </c>
      <c r="S4683" t="s">
        <v>10955</v>
      </c>
      <c r="T4683" t="s">
        <v>10956</v>
      </c>
      <c r="U4683" t="s">
        <v>10957</v>
      </c>
      <c r="V4683" t="s">
        <v>10958</v>
      </c>
      <c r="W4683" t="s">
        <v>3085</v>
      </c>
      <c r="X4683" t="str">
        <f t="shared" si="73"/>
        <v>Inversión</v>
      </c>
      <c r="Y4683" t="s">
        <v>8913</v>
      </c>
    </row>
    <row r="4684" spans="1:25">
      <c r="A4684" t="s">
        <v>7676</v>
      </c>
      <c r="B4684" t="s">
        <v>5871</v>
      </c>
      <c r="C4684" t="s">
        <v>10959</v>
      </c>
      <c r="D4684" t="s">
        <v>3076</v>
      </c>
      <c r="E4684" t="s">
        <v>3077</v>
      </c>
      <c r="F4684" t="s">
        <v>8912</v>
      </c>
      <c r="G4684" t="s">
        <v>8913</v>
      </c>
      <c r="H4684" t="s">
        <v>542</v>
      </c>
      <c r="I4684" t="s">
        <v>647</v>
      </c>
      <c r="J4684" t="s">
        <v>246</v>
      </c>
      <c r="K4684" t="s">
        <v>3079</v>
      </c>
      <c r="L4684" t="s">
        <v>247</v>
      </c>
      <c r="M4684">
        <v>18155711</v>
      </c>
      <c r="N4684">
        <v>-1296836</v>
      </c>
      <c r="O4684">
        <v>16858875</v>
      </c>
      <c r="P4684">
        <v>0</v>
      </c>
      <c r="Q4684" t="s">
        <v>10960</v>
      </c>
      <c r="R4684" t="s">
        <v>9961</v>
      </c>
      <c r="S4684" t="s">
        <v>10961</v>
      </c>
      <c r="T4684" t="s">
        <v>10962</v>
      </c>
      <c r="U4684" t="s">
        <v>10963</v>
      </c>
      <c r="V4684" t="s">
        <v>10964</v>
      </c>
      <c r="W4684" t="s">
        <v>3085</v>
      </c>
      <c r="X4684" t="str">
        <f t="shared" si="73"/>
        <v>Inversión</v>
      </c>
      <c r="Y4684" t="s">
        <v>8913</v>
      </c>
    </row>
    <row r="4685" spans="1:25">
      <c r="A4685" t="s">
        <v>8711</v>
      </c>
      <c r="B4685" t="s">
        <v>5871</v>
      </c>
      <c r="C4685" t="s">
        <v>10965</v>
      </c>
      <c r="D4685" t="s">
        <v>3076</v>
      </c>
      <c r="E4685" t="s">
        <v>3077</v>
      </c>
      <c r="F4685" t="s">
        <v>8912</v>
      </c>
      <c r="G4685" t="s">
        <v>8913</v>
      </c>
      <c r="H4685" t="s">
        <v>542</v>
      </c>
      <c r="I4685" t="s">
        <v>647</v>
      </c>
      <c r="J4685" t="s">
        <v>246</v>
      </c>
      <c r="K4685" t="s">
        <v>3079</v>
      </c>
      <c r="L4685" t="s">
        <v>247</v>
      </c>
      <c r="M4685">
        <v>165573680</v>
      </c>
      <c r="N4685">
        <v>-23456270</v>
      </c>
      <c r="O4685">
        <v>142117410</v>
      </c>
      <c r="P4685">
        <v>0</v>
      </c>
      <c r="Q4685" t="s">
        <v>10966</v>
      </c>
      <c r="R4685" t="s">
        <v>10967</v>
      </c>
      <c r="S4685" t="s">
        <v>10968</v>
      </c>
      <c r="T4685" t="s">
        <v>10969</v>
      </c>
      <c r="U4685" t="s">
        <v>10970</v>
      </c>
      <c r="V4685" t="s">
        <v>10971</v>
      </c>
      <c r="W4685" t="s">
        <v>3085</v>
      </c>
      <c r="X4685" t="str">
        <f t="shared" si="73"/>
        <v>Inversión</v>
      </c>
      <c r="Y4685" t="s">
        <v>8913</v>
      </c>
    </row>
    <row r="4686" spans="1:25">
      <c r="A4686" t="s">
        <v>10372</v>
      </c>
      <c r="B4686" t="s">
        <v>5871</v>
      </c>
      <c r="C4686" t="s">
        <v>10972</v>
      </c>
      <c r="D4686" t="s">
        <v>3076</v>
      </c>
      <c r="E4686" t="s">
        <v>3077</v>
      </c>
      <c r="F4686" t="s">
        <v>8912</v>
      </c>
      <c r="G4686" t="s">
        <v>8913</v>
      </c>
      <c r="H4686" t="s">
        <v>542</v>
      </c>
      <c r="I4686" t="s">
        <v>647</v>
      </c>
      <c r="J4686" t="s">
        <v>246</v>
      </c>
      <c r="K4686" t="s">
        <v>3079</v>
      </c>
      <c r="L4686" t="s">
        <v>247</v>
      </c>
      <c r="M4686">
        <v>77303680</v>
      </c>
      <c r="N4686">
        <v>-10307158</v>
      </c>
      <c r="O4686">
        <v>66996522</v>
      </c>
      <c r="P4686">
        <v>0</v>
      </c>
      <c r="Q4686" t="s">
        <v>10973</v>
      </c>
      <c r="R4686" t="s">
        <v>4345</v>
      </c>
      <c r="S4686" t="s">
        <v>10974</v>
      </c>
      <c r="T4686" t="s">
        <v>10975</v>
      </c>
      <c r="U4686" t="s">
        <v>10976</v>
      </c>
      <c r="V4686" t="s">
        <v>10977</v>
      </c>
      <c r="W4686" t="s">
        <v>3085</v>
      </c>
      <c r="X4686" t="str">
        <f t="shared" si="73"/>
        <v>Inversión</v>
      </c>
      <c r="Y4686" t="s">
        <v>8913</v>
      </c>
    </row>
    <row r="4687" spans="1:25">
      <c r="A4687" t="s">
        <v>7654</v>
      </c>
      <c r="B4687" t="s">
        <v>5871</v>
      </c>
      <c r="C4687" t="s">
        <v>10978</v>
      </c>
      <c r="D4687" t="s">
        <v>3076</v>
      </c>
      <c r="E4687" t="s">
        <v>3077</v>
      </c>
      <c r="F4687" t="s">
        <v>8912</v>
      </c>
      <c r="G4687" t="s">
        <v>8913</v>
      </c>
      <c r="H4687" t="s">
        <v>542</v>
      </c>
      <c r="I4687" t="s">
        <v>647</v>
      </c>
      <c r="J4687" t="s">
        <v>246</v>
      </c>
      <c r="K4687" t="s">
        <v>3079</v>
      </c>
      <c r="L4687" t="s">
        <v>247</v>
      </c>
      <c r="M4687">
        <v>44720720</v>
      </c>
      <c r="N4687">
        <v>-8571471</v>
      </c>
      <c r="O4687">
        <v>36149249</v>
      </c>
      <c r="P4687">
        <v>0</v>
      </c>
      <c r="Q4687" t="s">
        <v>10979</v>
      </c>
      <c r="R4687" t="s">
        <v>10980</v>
      </c>
      <c r="S4687" t="s">
        <v>10981</v>
      </c>
      <c r="T4687" t="s">
        <v>10982</v>
      </c>
      <c r="U4687" t="s">
        <v>10983</v>
      </c>
      <c r="V4687" t="s">
        <v>10984</v>
      </c>
      <c r="W4687" t="s">
        <v>3085</v>
      </c>
      <c r="X4687" t="str">
        <f t="shared" si="73"/>
        <v>Inversión</v>
      </c>
      <c r="Y4687" t="s">
        <v>8913</v>
      </c>
    </row>
    <row r="4688" spans="1:25">
      <c r="A4688" t="s">
        <v>7005</v>
      </c>
      <c r="B4688" t="s">
        <v>10985</v>
      </c>
      <c r="C4688" t="s">
        <v>10986</v>
      </c>
      <c r="D4688" t="s">
        <v>3076</v>
      </c>
      <c r="E4688" t="s">
        <v>3331</v>
      </c>
      <c r="F4688" t="s">
        <v>3149</v>
      </c>
      <c r="G4688" t="s">
        <v>3157</v>
      </c>
      <c r="H4688" t="s">
        <v>437</v>
      </c>
      <c r="I4688" t="s">
        <v>649</v>
      </c>
      <c r="J4688" t="s">
        <v>246</v>
      </c>
      <c r="K4688" t="s">
        <v>3079</v>
      </c>
      <c r="L4688" t="s">
        <v>247</v>
      </c>
      <c r="M4688">
        <v>33820360</v>
      </c>
      <c r="N4688">
        <v>-33820360</v>
      </c>
      <c r="O4688">
        <v>0</v>
      </c>
      <c r="P4688">
        <v>0</v>
      </c>
      <c r="Q4688" t="s">
        <v>10987</v>
      </c>
      <c r="R4688" t="s">
        <v>10313</v>
      </c>
      <c r="S4688" t="s">
        <v>3085</v>
      </c>
      <c r="T4688" t="s">
        <v>3085</v>
      </c>
      <c r="U4688" t="s">
        <v>3085</v>
      </c>
      <c r="V4688" t="s">
        <v>3085</v>
      </c>
      <c r="W4688" t="s">
        <v>3085</v>
      </c>
      <c r="X4688" t="str">
        <f t="shared" si="73"/>
        <v>Inversión</v>
      </c>
      <c r="Y4688" t="s">
        <v>3157</v>
      </c>
    </row>
    <row r="4689" spans="1:25">
      <c r="A4689" t="s">
        <v>7682</v>
      </c>
      <c r="B4689" t="s">
        <v>4268</v>
      </c>
      <c r="C4689" t="s">
        <v>10988</v>
      </c>
      <c r="D4689" t="s">
        <v>3076</v>
      </c>
      <c r="E4689" t="s">
        <v>3077</v>
      </c>
      <c r="F4689" t="s">
        <v>4481</v>
      </c>
      <c r="G4689" t="s">
        <v>4484</v>
      </c>
      <c r="H4689" t="s">
        <v>421</v>
      </c>
      <c r="I4689" t="s">
        <v>639</v>
      </c>
      <c r="J4689" t="s">
        <v>246</v>
      </c>
      <c r="K4689" t="s">
        <v>3079</v>
      </c>
      <c r="L4689" t="s">
        <v>247</v>
      </c>
      <c r="M4689">
        <v>43483320</v>
      </c>
      <c r="N4689">
        <v>-9985059</v>
      </c>
      <c r="O4689">
        <v>33498261</v>
      </c>
      <c r="P4689">
        <v>0</v>
      </c>
      <c r="Q4689" t="s">
        <v>10989</v>
      </c>
      <c r="R4689" t="s">
        <v>7144</v>
      </c>
      <c r="S4689" t="s">
        <v>10990</v>
      </c>
      <c r="T4689" t="s">
        <v>10991</v>
      </c>
      <c r="U4689" t="s">
        <v>10992</v>
      </c>
      <c r="V4689" t="s">
        <v>10993</v>
      </c>
      <c r="W4689" t="s">
        <v>3085</v>
      </c>
      <c r="X4689" t="str">
        <f t="shared" si="73"/>
        <v>Inversión</v>
      </c>
      <c r="Y4689" t="s">
        <v>4484</v>
      </c>
    </row>
    <row r="4690" spans="1:25">
      <c r="A4690" t="s">
        <v>7648</v>
      </c>
      <c r="B4690" t="s">
        <v>4268</v>
      </c>
      <c r="C4690" t="s">
        <v>10994</v>
      </c>
      <c r="D4690" t="s">
        <v>3076</v>
      </c>
      <c r="E4690" t="s">
        <v>3077</v>
      </c>
      <c r="F4690" t="s">
        <v>4481</v>
      </c>
      <c r="G4690" t="s">
        <v>4484</v>
      </c>
      <c r="H4690" t="s">
        <v>440</v>
      </c>
      <c r="I4690" t="s">
        <v>644</v>
      </c>
      <c r="J4690" t="s">
        <v>246</v>
      </c>
      <c r="K4690" t="s">
        <v>3079</v>
      </c>
      <c r="L4690" t="s">
        <v>247</v>
      </c>
      <c r="M4690">
        <v>120000000</v>
      </c>
      <c r="N4690">
        <v>350221</v>
      </c>
      <c r="O4690">
        <v>120350221</v>
      </c>
      <c r="P4690">
        <v>0</v>
      </c>
      <c r="Q4690" t="s">
        <v>10995</v>
      </c>
      <c r="R4690" t="s">
        <v>10434</v>
      </c>
      <c r="S4690" t="s">
        <v>10996</v>
      </c>
      <c r="T4690" t="s">
        <v>10997</v>
      </c>
      <c r="U4690" t="s">
        <v>10998</v>
      </c>
      <c r="V4690" t="s">
        <v>10999</v>
      </c>
      <c r="W4690" t="s">
        <v>3085</v>
      </c>
      <c r="X4690" t="str">
        <f t="shared" si="73"/>
        <v>Inversión</v>
      </c>
      <c r="Y4690" t="s">
        <v>4484</v>
      </c>
    </row>
    <row r="4691" spans="1:25">
      <c r="A4691" t="s">
        <v>3905</v>
      </c>
      <c r="B4691" t="s">
        <v>4268</v>
      </c>
      <c r="C4691" t="s">
        <v>11000</v>
      </c>
      <c r="D4691" t="s">
        <v>3076</v>
      </c>
      <c r="E4691" t="s">
        <v>3077</v>
      </c>
      <c r="F4691" t="s">
        <v>4481</v>
      </c>
      <c r="G4691" t="s">
        <v>4484</v>
      </c>
      <c r="H4691" t="s">
        <v>630</v>
      </c>
      <c r="I4691" t="s">
        <v>632</v>
      </c>
      <c r="J4691" t="s">
        <v>246</v>
      </c>
      <c r="K4691" t="s">
        <v>3079</v>
      </c>
      <c r="L4691" t="s">
        <v>247</v>
      </c>
      <c r="M4691">
        <v>25786620</v>
      </c>
      <c r="N4691">
        <v>-7584300</v>
      </c>
      <c r="O4691">
        <v>18202320</v>
      </c>
      <c r="P4691">
        <v>0</v>
      </c>
      <c r="Q4691" t="s">
        <v>11001</v>
      </c>
      <c r="R4691" t="s">
        <v>8717</v>
      </c>
      <c r="S4691" t="s">
        <v>11002</v>
      </c>
      <c r="T4691" t="s">
        <v>11003</v>
      </c>
      <c r="U4691" t="s">
        <v>11004</v>
      </c>
      <c r="V4691" t="s">
        <v>11005</v>
      </c>
      <c r="W4691" t="s">
        <v>3085</v>
      </c>
      <c r="X4691" t="str">
        <f t="shared" si="73"/>
        <v>Inversión</v>
      </c>
      <c r="Y4691" t="s">
        <v>4484</v>
      </c>
    </row>
    <row r="4692" spans="1:25">
      <c r="A4692" t="s">
        <v>10386</v>
      </c>
      <c r="B4692" t="s">
        <v>7536</v>
      </c>
      <c r="C4692" t="s">
        <v>11006</v>
      </c>
      <c r="D4692" t="s">
        <v>3076</v>
      </c>
      <c r="E4692" t="s">
        <v>3077</v>
      </c>
      <c r="F4692" t="s">
        <v>8910</v>
      </c>
      <c r="G4692" t="s">
        <v>8911</v>
      </c>
      <c r="H4692" t="s">
        <v>532</v>
      </c>
      <c r="I4692" t="s">
        <v>661</v>
      </c>
      <c r="J4692" t="s">
        <v>246</v>
      </c>
      <c r="K4692" t="s">
        <v>3079</v>
      </c>
      <c r="L4692" t="s">
        <v>247</v>
      </c>
      <c r="M4692">
        <v>31404620</v>
      </c>
      <c r="N4692">
        <v>1932592</v>
      </c>
      <c r="O4692">
        <v>33337212</v>
      </c>
      <c r="P4692">
        <v>0</v>
      </c>
      <c r="Q4692" t="s">
        <v>11007</v>
      </c>
      <c r="R4692" t="s">
        <v>6879</v>
      </c>
      <c r="S4692" t="s">
        <v>6805</v>
      </c>
      <c r="T4692" t="s">
        <v>11008</v>
      </c>
      <c r="U4692" t="s">
        <v>11009</v>
      </c>
      <c r="V4692" t="s">
        <v>11010</v>
      </c>
      <c r="W4692" t="s">
        <v>3085</v>
      </c>
      <c r="X4692" t="str">
        <f t="shared" si="73"/>
        <v>Inversión</v>
      </c>
      <c r="Y4692" t="s">
        <v>8911</v>
      </c>
    </row>
    <row r="4693" spans="1:25">
      <c r="A4693" t="s">
        <v>4080</v>
      </c>
      <c r="B4693" t="s">
        <v>4561</v>
      </c>
      <c r="C4693" t="s">
        <v>11011</v>
      </c>
      <c r="D4693" t="s">
        <v>3076</v>
      </c>
      <c r="E4693" t="s">
        <v>3077</v>
      </c>
      <c r="F4693" t="s">
        <v>3234</v>
      </c>
      <c r="G4693" t="s">
        <v>3241</v>
      </c>
      <c r="H4693" t="s">
        <v>443</v>
      </c>
      <c r="I4693" t="s">
        <v>666</v>
      </c>
      <c r="J4693" t="s">
        <v>246</v>
      </c>
      <c r="K4693" t="s">
        <v>3079</v>
      </c>
      <c r="L4693" t="s">
        <v>247</v>
      </c>
      <c r="M4693">
        <v>44720720</v>
      </c>
      <c r="N4693">
        <v>0</v>
      </c>
      <c r="O4693">
        <v>44720720</v>
      </c>
      <c r="P4693">
        <v>5590090</v>
      </c>
      <c r="Q4693" t="s">
        <v>11012</v>
      </c>
      <c r="R4693" t="s">
        <v>7152</v>
      </c>
      <c r="S4693" t="s">
        <v>11013</v>
      </c>
      <c r="T4693" t="s">
        <v>11014</v>
      </c>
      <c r="U4693" t="s">
        <v>11015</v>
      </c>
      <c r="V4693" t="s">
        <v>11016</v>
      </c>
      <c r="W4693" t="s">
        <v>3085</v>
      </c>
      <c r="X4693" t="str">
        <f t="shared" si="73"/>
        <v>Inversión</v>
      </c>
      <c r="Y4693" t="s">
        <v>3241</v>
      </c>
    </row>
    <row r="4694" spans="1:25">
      <c r="A4694" t="s">
        <v>11017</v>
      </c>
      <c r="B4694" t="s">
        <v>4561</v>
      </c>
      <c r="C4694" t="s">
        <v>11018</v>
      </c>
      <c r="D4694" t="s">
        <v>3076</v>
      </c>
      <c r="E4694" t="s">
        <v>3077</v>
      </c>
      <c r="F4694" t="s">
        <v>3234</v>
      </c>
      <c r="G4694" t="s">
        <v>3241</v>
      </c>
      <c r="H4694" t="s">
        <v>535</v>
      </c>
      <c r="I4694" t="s">
        <v>673</v>
      </c>
      <c r="J4694" t="s">
        <v>246</v>
      </c>
      <c r="K4694" t="s">
        <v>3079</v>
      </c>
      <c r="L4694" t="s">
        <v>247</v>
      </c>
      <c r="M4694">
        <v>28988880</v>
      </c>
      <c r="N4694">
        <v>0</v>
      </c>
      <c r="O4694">
        <v>28988880</v>
      </c>
      <c r="P4694">
        <v>0</v>
      </c>
      <c r="Q4694" t="s">
        <v>11019</v>
      </c>
      <c r="R4694" t="s">
        <v>11020</v>
      </c>
      <c r="S4694" t="s">
        <v>11021</v>
      </c>
      <c r="T4694" t="s">
        <v>11022</v>
      </c>
      <c r="U4694" t="s">
        <v>11023</v>
      </c>
      <c r="V4694" t="s">
        <v>11024</v>
      </c>
      <c r="W4694" t="s">
        <v>3085</v>
      </c>
      <c r="X4694" t="str">
        <f t="shared" si="73"/>
        <v>Inversión</v>
      </c>
      <c r="Y4694" t="s">
        <v>3241</v>
      </c>
    </row>
    <row r="4695" spans="1:25">
      <c r="A4695" t="s">
        <v>10399</v>
      </c>
      <c r="B4695" t="s">
        <v>4561</v>
      </c>
      <c r="C4695" t="s">
        <v>11025</v>
      </c>
      <c r="D4695" t="s">
        <v>3076</v>
      </c>
      <c r="E4695" t="s">
        <v>3077</v>
      </c>
      <c r="F4695" t="s">
        <v>3234</v>
      </c>
      <c r="G4695" t="s">
        <v>3241</v>
      </c>
      <c r="H4695" t="s">
        <v>553</v>
      </c>
      <c r="I4695" t="s">
        <v>674</v>
      </c>
      <c r="J4695" t="s">
        <v>246</v>
      </c>
      <c r="K4695" t="s">
        <v>3079</v>
      </c>
      <c r="L4695" t="s">
        <v>247</v>
      </c>
      <c r="M4695">
        <v>45421530</v>
      </c>
      <c r="N4695">
        <v>0</v>
      </c>
      <c r="O4695">
        <v>45421530</v>
      </c>
      <c r="P4695">
        <v>0</v>
      </c>
      <c r="Q4695" t="s">
        <v>11026</v>
      </c>
      <c r="R4695" t="s">
        <v>6392</v>
      </c>
      <c r="S4695" t="s">
        <v>11027</v>
      </c>
      <c r="T4695" t="s">
        <v>11028</v>
      </c>
      <c r="U4695" t="s">
        <v>11029</v>
      </c>
      <c r="V4695" t="s">
        <v>11030</v>
      </c>
      <c r="W4695" t="s">
        <v>3085</v>
      </c>
      <c r="X4695" t="str">
        <f t="shared" si="73"/>
        <v>Inversión</v>
      </c>
      <c r="Y4695" t="s">
        <v>3241</v>
      </c>
    </row>
    <row r="4696" spans="1:25">
      <c r="A4696" t="s">
        <v>10405</v>
      </c>
      <c r="B4696" t="s">
        <v>3260</v>
      </c>
      <c r="C4696" t="s">
        <v>11031</v>
      </c>
      <c r="D4696" t="s">
        <v>3076</v>
      </c>
      <c r="E4696" t="s">
        <v>3077</v>
      </c>
      <c r="F4696" t="s">
        <v>3234</v>
      </c>
      <c r="G4696" t="s">
        <v>3241</v>
      </c>
      <c r="H4696" t="s">
        <v>352</v>
      </c>
      <c r="I4696" t="s">
        <v>353</v>
      </c>
      <c r="J4696" t="s">
        <v>253</v>
      </c>
      <c r="K4696" t="s">
        <v>3115</v>
      </c>
      <c r="L4696" t="s">
        <v>247</v>
      </c>
      <c r="M4696">
        <v>1912000</v>
      </c>
      <c r="N4696">
        <v>0</v>
      </c>
      <c r="O4696">
        <v>1912000</v>
      </c>
      <c r="P4696">
        <v>0</v>
      </c>
      <c r="Q4696" t="s">
        <v>353</v>
      </c>
      <c r="R4696" t="s">
        <v>11032</v>
      </c>
      <c r="S4696" t="s">
        <v>6116</v>
      </c>
      <c r="T4696" t="s">
        <v>11033</v>
      </c>
      <c r="U4696" t="s">
        <v>11034</v>
      </c>
      <c r="V4696" t="s">
        <v>11035</v>
      </c>
      <c r="W4696" t="s">
        <v>3085</v>
      </c>
      <c r="X4696" t="str">
        <f t="shared" si="73"/>
        <v>Funcionamiento</v>
      </c>
      <c r="Y4696" t="s">
        <v>3241</v>
      </c>
    </row>
    <row r="4697" spans="1:25">
      <c r="A4697" t="s">
        <v>10422</v>
      </c>
      <c r="B4697" t="s">
        <v>5350</v>
      </c>
      <c r="C4697" t="s">
        <v>11036</v>
      </c>
      <c r="D4697" t="s">
        <v>3076</v>
      </c>
      <c r="E4697" t="s">
        <v>3077</v>
      </c>
      <c r="F4697" t="s">
        <v>8912</v>
      </c>
      <c r="G4697" t="s">
        <v>8913</v>
      </c>
      <c r="H4697" t="s">
        <v>522</v>
      </c>
      <c r="I4697" t="s">
        <v>646</v>
      </c>
      <c r="J4697" t="s">
        <v>246</v>
      </c>
      <c r="K4697" t="s">
        <v>3079</v>
      </c>
      <c r="L4697" t="s">
        <v>247</v>
      </c>
      <c r="M4697">
        <v>57950788</v>
      </c>
      <c r="N4697">
        <v>-1241802</v>
      </c>
      <c r="O4697">
        <v>56708986</v>
      </c>
      <c r="P4697">
        <v>0</v>
      </c>
      <c r="Q4697" t="s">
        <v>11037</v>
      </c>
      <c r="R4697" t="s">
        <v>11038</v>
      </c>
      <c r="S4697" t="s">
        <v>11039</v>
      </c>
      <c r="T4697" t="s">
        <v>11040</v>
      </c>
      <c r="U4697" t="s">
        <v>11041</v>
      </c>
      <c r="V4697" t="s">
        <v>11042</v>
      </c>
      <c r="W4697" t="s">
        <v>3085</v>
      </c>
      <c r="X4697" t="str">
        <f t="shared" si="73"/>
        <v>Inversión</v>
      </c>
      <c r="Y4697" t="s">
        <v>8913</v>
      </c>
    </row>
    <row r="4698" spans="1:25">
      <c r="A4698" t="s">
        <v>10459</v>
      </c>
      <c r="B4698" t="s">
        <v>5350</v>
      </c>
      <c r="C4698" t="s">
        <v>11043</v>
      </c>
      <c r="D4698" t="s">
        <v>3076</v>
      </c>
      <c r="E4698" t="s">
        <v>3077</v>
      </c>
      <c r="F4698" t="s">
        <v>8912</v>
      </c>
      <c r="G4698" t="s">
        <v>8913</v>
      </c>
      <c r="H4698" t="s">
        <v>542</v>
      </c>
      <c r="I4698" t="s">
        <v>647</v>
      </c>
      <c r="J4698" t="s">
        <v>246</v>
      </c>
      <c r="K4698" t="s">
        <v>3079</v>
      </c>
      <c r="L4698" t="s">
        <v>247</v>
      </c>
      <c r="M4698">
        <v>28273680</v>
      </c>
      <c r="N4698">
        <v>-4712280</v>
      </c>
      <c r="O4698">
        <v>23561400</v>
      </c>
      <c r="P4698">
        <v>0</v>
      </c>
      <c r="Q4698" t="s">
        <v>11044</v>
      </c>
      <c r="R4698" t="s">
        <v>11045</v>
      </c>
      <c r="S4698" t="s">
        <v>11046</v>
      </c>
      <c r="T4698" t="s">
        <v>11047</v>
      </c>
      <c r="U4698" t="s">
        <v>11048</v>
      </c>
      <c r="V4698" t="s">
        <v>11049</v>
      </c>
      <c r="W4698" t="s">
        <v>3085</v>
      </c>
      <c r="X4698" t="str">
        <f t="shared" si="73"/>
        <v>Inversión</v>
      </c>
      <c r="Y4698" t="s">
        <v>8913</v>
      </c>
    </row>
    <row r="4699" spans="1:25">
      <c r="A4699" t="s">
        <v>11050</v>
      </c>
      <c r="B4699" t="s">
        <v>5350</v>
      </c>
      <c r="C4699" t="s">
        <v>11051</v>
      </c>
      <c r="D4699" t="s">
        <v>3076</v>
      </c>
      <c r="E4699" t="s">
        <v>3077</v>
      </c>
      <c r="F4699" t="s">
        <v>8912</v>
      </c>
      <c r="G4699" t="s">
        <v>8913</v>
      </c>
      <c r="H4699" t="s">
        <v>542</v>
      </c>
      <c r="I4699" t="s">
        <v>647</v>
      </c>
      <c r="J4699" t="s">
        <v>246</v>
      </c>
      <c r="K4699" t="s">
        <v>3079</v>
      </c>
      <c r="L4699" t="s">
        <v>247</v>
      </c>
      <c r="M4699">
        <v>39130630</v>
      </c>
      <c r="N4699">
        <v>-2795045</v>
      </c>
      <c r="O4699">
        <v>36335585</v>
      </c>
      <c r="P4699">
        <v>0</v>
      </c>
      <c r="Q4699" t="s">
        <v>11052</v>
      </c>
      <c r="R4699" t="s">
        <v>11053</v>
      </c>
      <c r="S4699" t="s">
        <v>8761</v>
      </c>
      <c r="T4699" t="s">
        <v>11054</v>
      </c>
      <c r="U4699" t="s">
        <v>11055</v>
      </c>
      <c r="V4699" t="s">
        <v>11056</v>
      </c>
      <c r="W4699" t="s">
        <v>3085</v>
      </c>
      <c r="X4699" t="str">
        <f t="shared" si="73"/>
        <v>Inversión</v>
      </c>
      <c r="Y4699" t="s">
        <v>8913</v>
      </c>
    </row>
    <row r="4700" spans="1:25">
      <c r="A4700" t="s">
        <v>9376</v>
      </c>
      <c r="B4700" t="s">
        <v>3654</v>
      </c>
      <c r="C4700" t="s">
        <v>11057</v>
      </c>
      <c r="D4700" t="s">
        <v>3076</v>
      </c>
      <c r="E4700" t="s">
        <v>3077</v>
      </c>
      <c r="F4700" t="s">
        <v>3234</v>
      </c>
      <c r="G4700" t="s">
        <v>3241</v>
      </c>
      <c r="H4700" t="s">
        <v>303</v>
      </c>
      <c r="I4700" t="s">
        <v>305</v>
      </c>
      <c r="J4700" t="s">
        <v>246</v>
      </c>
      <c r="K4700" t="s">
        <v>3079</v>
      </c>
      <c r="L4700" t="s">
        <v>247</v>
      </c>
      <c r="M4700">
        <v>19064688</v>
      </c>
      <c r="N4700">
        <v>0</v>
      </c>
      <c r="O4700">
        <v>19064688</v>
      </c>
      <c r="P4700">
        <v>0</v>
      </c>
      <c r="Q4700" t="s">
        <v>11058</v>
      </c>
      <c r="R4700" t="s">
        <v>5583</v>
      </c>
      <c r="S4700" t="s">
        <v>11059</v>
      </c>
      <c r="T4700" t="s">
        <v>3085</v>
      </c>
      <c r="U4700" t="s">
        <v>11060</v>
      </c>
      <c r="V4700" t="s">
        <v>11061</v>
      </c>
      <c r="W4700" t="s">
        <v>3785</v>
      </c>
      <c r="X4700" t="str">
        <f t="shared" si="73"/>
        <v>Funcionamiento</v>
      </c>
      <c r="Y4700" t="s">
        <v>3241</v>
      </c>
    </row>
    <row r="4701" spans="1:25">
      <c r="A4701" t="s">
        <v>9376</v>
      </c>
      <c r="B4701" t="s">
        <v>3654</v>
      </c>
      <c r="C4701" t="s">
        <v>11057</v>
      </c>
      <c r="D4701" t="s">
        <v>3076</v>
      </c>
      <c r="E4701" t="s">
        <v>3077</v>
      </c>
      <c r="F4701" t="s">
        <v>3234</v>
      </c>
      <c r="G4701" t="s">
        <v>3241</v>
      </c>
      <c r="H4701" t="s">
        <v>333</v>
      </c>
      <c r="I4701" t="s">
        <v>335</v>
      </c>
      <c r="J4701" t="s">
        <v>246</v>
      </c>
      <c r="K4701" t="s">
        <v>3079</v>
      </c>
      <c r="L4701" t="s">
        <v>247</v>
      </c>
      <c r="M4701">
        <v>7586220</v>
      </c>
      <c r="N4701">
        <v>0</v>
      </c>
      <c r="O4701">
        <v>7586220</v>
      </c>
      <c r="P4701">
        <v>0</v>
      </c>
      <c r="Q4701" t="s">
        <v>11058</v>
      </c>
      <c r="R4701" t="s">
        <v>5583</v>
      </c>
      <c r="S4701" t="s">
        <v>11059</v>
      </c>
      <c r="T4701" t="s">
        <v>3085</v>
      </c>
      <c r="U4701" t="s">
        <v>11060</v>
      </c>
      <c r="V4701" t="s">
        <v>11061</v>
      </c>
      <c r="W4701" t="s">
        <v>3785</v>
      </c>
      <c r="X4701" t="str">
        <f t="shared" si="73"/>
        <v>Funcionamiento</v>
      </c>
      <c r="Y4701" t="s">
        <v>3241</v>
      </c>
    </row>
    <row r="4702" spans="1:25">
      <c r="A4702" t="s">
        <v>9376</v>
      </c>
      <c r="B4702" t="s">
        <v>3654</v>
      </c>
      <c r="C4702" t="s">
        <v>11057</v>
      </c>
      <c r="D4702" t="s">
        <v>3076</v>
      </c>
      <c r="E4702" t="s">
        <v>3077</v>
      </c>
      <c r="F4702" t="s">
        <v>3234</v>
      </c>
      <c r="G4702" t="s">
        <v>3241</v>
      </c>
      <c r="H4702" t="s">
        <v>292</v>
      </c>
      <c r="I4702" t="s">
        <v>293</v>
      </c>
      <c r="J4702" t="s">
        <v>246</v>
      </c>
      <c r="K4702" t="s">
        <v>3079</v>
      </c>
      <c r="L4702" t="s">
        <v>247</v>
      </c>
      <c r="M4702">
        <v>868706118</v>
      </c>
      <c r="N4702">
        <v>0</v>
      </c>
      <c r="O4702">
        <v>868706118</v>
      </c>
      <c r="P4702">
        <v>0</v>
      </c>
      <c r="Q4702" t="s">
        <v>11058</v>
      </c>
      <c r="R4702" t="s">
        <v>5583</v>
      </c>
      <c r="S4702" t="s">
        <v>11059</v>
      </c>
      <c r="T4702" t="s">
        <v>3085</v>
      </c>
      <c r="U4702" t="s">
        <v>11060</v>
      </c>
      <c r="V4702" t="s">
        <v>11061</v>
      </c>
      <c r="W4702" t="s">
        <v>3785</v>
      </c>
      <c r="X4702" t="str">
        <f t="shared" si="73"/>
        <v>Funcionamiento</v>
      </c>
      <c r="Y4702" t="s">
        <v>3241</v>
      </c>
    </row>
    <row r="4703" spans="1:25">
      <c r="A4703" t="s">
        <v>9376</v>
      </c>
      <c r="B4703" t="s">
        <v>3654</v>
      </c>
      <c r="C4703" t="s">
        <v>11057</v>
      </c>
      <c r="D4703" t="s">
        <v>3076</v>
      </c>
      <c r="E4703" t="s">
        <v>3077</v>
      </c>
      <c r="F4703" t="s">
        <v>3234</v>
      </c>
      <c r="G4703" t="s">
        <v>3241</v>
      </c>
      <c r="H4703" t="s">
        <v>294</v>
      </c>
      <c r="I4703" t="s">
        <v>296</v>
      </c>
      <c r="J4703" t="s">
        <v>246</v>
      </c>
      <c r="K4703" t="s">
        <v>3079</v>
      </c>
      <c r="L4703" t="s">
        <v>247</v>
      </c>
      <c r="M4703">
        <v>10585787</v>
      </c>
      <c r="N4703">
        <v>0</v>
      </c>
      <c r="O4703">
        <v>10585787</v>
      </c>
      <c r="P4703">
        <v>9153</v>
      </c>
      <c r="Q4703" t="s">
        <v>11058</v>
      </c>
      <c r="R4703" t="s">
        <v>5583</v>
      </c>
      <c r="S4703" t="s">
        <v>11059</v>
      </c>
      <c r="T4703" t="s">
        <v>3085</v>
      </c>
      <c r="U4703" t="s">
        <v>11060</v>
      </c>
      <c r="V4703" t="s">
        <v>11061</v>
      </c>
      <c r="W4703" t="s">
        <v>3785</v>
      </c>
      <c r="X4703" t="str">
        <f t="shared" si="73"/>
        <v>Funcionamiento</v>
      </c>
      <c r="Y4703" t="s">
        <v>3241</v>
      </c>
    </row>
    <row r="4704" spans="1:25">
      <c r="A4704" t="s">
        <v>9376</v>
      </c>
      <c r="B4704" t="s">
        <v>3654</v>
      </c>
      <c r="C4704" t="s">
        <v>11057</v>
      </c>
      <c r="D4704" t="s">
        <v>3076</v>
      </c>
      <c r="E4704" t="s">
        <v>3077</v>
      </c>
      <c r="F4704" t="s">
        <v>3234</v>
      </c>
      <c r="G4704" t="s">
        <v>3241</v>
      </c>
      <c r="H4704" t="s">
        <v>309</v>
      </c>
      <c r="I4704" t="s">
        <v>311</v>
      </c>
      <c r="J4704" t="s">
        <v>246</v>
      </c>
      <c r="K4704" t="s">
        <v>3079</v>
      </c>
      <c r="L4704" t="s">
        <v>247</v>
      </c>
      <c r="M4704">
        <v>85945566</v>
      </c>
      <c r="N4704">
        <v>0</v>
      </c>
      <c r="O4704">
        <v>85945566</v>
      </c>
      <c r="P4704">
        <v>0</v>
      </c>
      <c r="Q4704" t="s">
        <v>11058</v>
      </c>
      <c r="R4704" t="s">
        <v>5583</v>
      </c>
      <c r="S4704" t="s">
        <v>11059</v>
      </c>
      <c r="T4704" t="s">
        <v>3085</v>
      </c>
      <c r="U4704" t="s">
        <v>11060</v>
      </c>
      <c r="V4704" t="s">
        <v>11061</v>
      </c>
      <c r="W4704" t="s">
        <v>3785</v>
      </c>
      <c r="X4704" t="str">
        <f t="shared" si="73"/>
        <v>Funcionamiento</v>
      </c>
      <c r="Y4704" t="s">
        <v>3241</v>
      </c>
    </row>
    <row r="4705" spans="1:25">
      <c r="A4705" t="s">
        <v>9376</v>
      </c>
      <c r="B4705" t="s">
        <v>3654</v>
      </c>
      <c r="C4705" t="s">
        <v>11057</v>
      </c>
      <c r="D4705" t="s">
        <v>3076</v>
      </c>
      <c r="E4705" t="s">
        <v>3077</v>
      </c>
      <c r="F4705" t="s">
        <v>3234</v>
      </c>
      <c r="G4705" t="s">
        <v>3241</v>
      </c>
      <c r="H4705" t="s">
        <v>336</v>
      </c>
      <c r="I4705" t="s">
        <v>337</v>
      </c>
      <c r="J4705" t="s">
        <v>246</v>
      </c>
      <c r="K4705" t="s">
        <v>3079</v>
      </c>
      <c r="L4705" t="s">
        <v>247</v>
      </c>
      <c r="M4705">
        <v>11677468</v>
      </c>
      <c r="N4705">
        <v>0</v>
      </c>
      <c r="O4705">
        <v>11677468</v>
      </c>
      <c r="P4705">
        <v>0</v>
      </c>
      <c r="Q4705" t="s">
        <v>11058</v>
      </c>
      <c r="R4705" t="s">
        <v>5583</v>
      </c>
      <c r="S4705" t="s">
        <v>11059</v>
      </c>
      <c r="T4705" t="s">
        <v>3085</v>
      </c>
      <c r="U4705" t="s">
        <v>11060</v>
      </c>
      <c r="V4705" t="s">
        <v>11061</v>
      </c>
      <c r="W4705" t="s">
        <v>3785</v>
      </c>
      <c r="X4705" t="str">
        <f t="shared" si="73"/>
        <v>Funcionamiento</v>
      </c>
      <c r="Y4705" t="s">
        <v>3241</v>
      </c>
    </row>
    <row r="4706" spans="1:25">
      <c r="A4706" t="s">
        <v>9376</v>
      </c>
      <c r="B4706" t="s">
        <v>3654</v>
      </c>
      <c r="C4706" t="s">
        <v>11057</v>
      </c>
      <c r="D4706" t="s">
        <v>3076</v>
      </c>
      <c r="E4706" t="s">
        <v>3077</v>
      </c>
      <c r="F4706" t="s">
        <v>3234</v>
      </c>
      <c r="G4706" t="s">
        <v>3241</v>
      </c>
      <c r="H4706" t="s">
        <v>348</v>
      </c>
      <c r="I4706" t="s">
        <v>349</v>
      </c>
      <c r="J4706" t="s">
        <v>246</v>
      </c>
      <c r="K4706" t="s">
        <v>3079</v>
      </c>
      <c r="L4706" t="s">
        <v>247</v>
      </c>
      <c r="M4706">
        <v>3327611</v>
      </c>
      <c r="N4706">
        <v>0</v>
      </c>
      <c r="O4706">
        <v>3327611</v>
      </c>
      <c r="P4706">
        <v>101842</v>
      </c>
      <c r="Q4706" t="s">
        <v>11058</v>
      </c>
      <c r="R4706" t="s">
        <v>5583</v>
      </c>
      <c r="S4706" t="s">
        <v>11059</v>
      </c>
      <c r="T4706" t="s">
        <v>3085</v>
      </c>
      <c r="U4706" t="s">
        <v>11060</v>
      </c>
      <c r="V4706" t="s">
        <v>11061</v>
      </c>
      <c r="W4706" t="s">
        <v>3785</v>
      </c>
      <c r="X4706" t="str">
        <f t="shared" si="73"/>
        <v>Funcionamiento</v>
      </c>
      <c r="Y4706" t="s">
        <v>3241</v>
      </c>
    </row>
    <row r="4707" spans="1:25">
      <c r="A4707" t="s">
        <v>9376</v>
      </c>
      <c r="B4707" t="s">
        <v>3654</v>
      </c>
      <c r="C4707" t="s">
        <v>11057</v>
      </c>
      <c r="D4707" t="s">
        <v>3076</v>
      </c>
      <c r="E4707" t="s">
        <v>3077</v>
      </c>
      <c r="F4707" t="s">
        <v>3234</v>
      </c>
      <c r="G4707" t="s">
        <v>3241</v>
      </c>
      <c r="H4707" t="s">
        <v>358</v>
      </c>
      <c r="I4707" t="s">
        <v>359</v>
      </c>
      <c r="J4707" t="s">
        <v>246</v>
      </c>
      <c r="K4707" t="s">
        <v>3079</v>
      </c>
      <c r="L4707" t="s">
        <v>247</v>
      </c>
      <c r="M4707">
        <v>1299945</v>
      </c>
      <c r="N4707">
        <v>0</v>
      </c>
      <c r="O4707">
        <v>1299945</v>
      </c>
      <c r="P4707">
        <v>0</v>
      </c>
      <c r="Q4707" t="s">
        <v>11058</v>
      </c>
      <c r="R4707" t="s">
        <v>5583</v>
      </c>
      <c r="S4707" t="s">
        <v>11059</v>
      </c>
      <c r="T4707" t="s">
        <v>3085</v>
      </c>
      <c r="U4707" t="s">
        <v>11060</v>
      </c>
      <c r="V4707" t="s">
        <v>11061</v>
      </c>
      <c r="W4707" t="s">
        <v>3785</v>
      </c>
      <c r="X4707" t="str">
        <f t="shared" si="73"/>
        <v>Funcionamiento</v>
      </c>
      <c r="Y4707" t="s">
        <v>3241</v>
      </c>
    </row>
    <row r="4708" spans="1:25">
      <c r="A4708" t="s">
        <v>9376</v>
      </c>
      <c r="B4708" t="s">
        <v>3654</v>
      </c>
      <c r="C4708" t="s">
        <v>11057</v>
      </c>
      <c r="D4708" t="s">
        <v>3076</v>
      </c>
      <c r="E4708" t="s">
        <v>3077</v>
      </c>
      <c r="F4708" t="s">
        <v>3234</v>
      </c>
      <c r="G4708" t="s">
        <v>3241</v>
      </c>
      <c r="H4708" t="s">
        <v>579</v>
      </c>
      <c r="I4708" t="s">
        <v>580</v>
      </c>
      <c r="J4708" t="s">
        <v>246</v>
      </c>
      <c r="K4708" t="s">
        <v>3079</v>
      </c>
      <c r="L4708" t="s">
        <v>247</v>
      </c>
      <c r="M4708">
        <v>19608654</v>
      </c>
      <c r="N4708">
        <v>0</v>
      </c>
      <c r="O4708">
        <v>19608654</v>
      </c>
      <c r="P4708">
        <v>0</v>
      </c>
      <c r="Q4708" t="s">
        <v>11058</v>
      </c>
      <c r="R4708" t="s">
        <v>5583</v>
      </c>
      <c r="S4708" t="s">
        <v>11059</v>
      </c>
      <c r="T4708" t="s">
        <v>3085</v>
      </c>
      <c r="U4708" t="s">
        <v>11060</v>
      </c>
      <c r="V4708" t="s">
        <v>11061</v>
      </c>
      <c r="W4708" t="s">
        <v>3785</v>
      </c>
      <c r="X4708" t="str">
        <f t="shared" si="73"/>
        <v>Funcionamiento</v>
      </c>
      <c r="Y4708" t="s">
        <v>3241</v>
      </c>
    </row>
    <row r="4709" spans="1:25">
      <c r="A4709" t="s">
        <v>9376</v>
      </c>
      <c r="B4709" t="s">
        <v>3654</v>
      </c>
      <c r="C4709" t="s">
        <v>11057</v>
      </c>
      <c r="D4709" t="s">
        <v>3076</v>
      </c>
      <c r="E4709" t="s">
        <v>3077</v>
      </c>
      <c r="F4709" t="s">
        <v>3234</v>
      </c>
      <c r="G4709" t="s">
        <v>3241</v>
      </c>
      <c r="H4709" t="s">
        <v>331</v>
      </c>
      <c r="I4709" t="s">
        <v>587</v>
      </c>
      <c r="J4709" t="s">
        <v>246</v>
      </c>
      <c r="K4709" t="s">
        <v>3079</v>
      </c>
      <c r="L4709" t="s">
        <v>247</v>
      </c>
      <c r="M4709">
        <v>101991702</v>
      </c>
      <c r="N4709">
        <v>0</v>
      </c>
      <c r="O4709">
        <v>101991702</v>
      </c>
      <c r="P4709">
        <v>0</v>
      </c>
      <c r="Q4709" t="s">
        <v>11058</v>
      </c>
      <c r="R4709" t="s">
        <v>5583</v>
      </c>
      <c r="S4709" t="s">
        <v>11059</v>
      </c>
      <c r="T4709" t="s">
        <v>3085</v>
      </c>
      <c r="U4709" t="s">
        <v>11060</v>
      </c>
      <c r="V4709" t="s">
        <v>11061</v>
      </c>
      <c r="W4709" t="s">
        <v>3785</v>
      </c>
      <c r="X4709" t="str">
        <f t="shared" si="73"/>
        <v>Funcionamiento</v>
      </c>
      <c r="Y4709" t="s">
        <v>3241</v>
      </c>
    </row>
    <row r="4710" spans="1:25">
      <c r="A4710" t="s">
        <v>9376</v>
      </c>
      <c r="B4710" t="s">
        <v>3654</v>
      </c>
      <c r="C4710" t="s">
        <v>11057</v>
      </c>
      <c r="D4710" t="s">
        <v>3076</v>
      </c>
      <c r="E4710" t="s">
        <v>3077</v>
      </c>
      <c r="F4710" t="s">
        <v>3234</v>
      </c>
      <c r="G4710" t="s">
        <v>3241</v>
      </c>
      <c r="H4710" t="s">
        <v>390</v>
      </c>
      <c r="I4710" t="s">
        <v>392</v>
      </c>
      <c r="J4710" t="s">
        <v>246</v>
      </c>
      <c r="K4710" t="s">
        <v>3079</v>
      </c>
      <c r="L4710" t="s">
        <v>247</v>
      </c>
      <c r="M4710">
        <v>20062873</v>
      </c>
      <c r="N4710">
        <v>0</v>
      </c>
      <c r="O4710">
        <v>20062873</v>
      </c>
      <c r="P4710">
        <v>0</v>
      </c>
      <c r="Q4710" t="s">
        <v>11058</v>
      </c>
      <c r="R4710" t="s">
        <v>5583</v>
      </c>
      <c r="S4710" t="s">
        <v>11059</v>
      </c>
      <c r="T4710" t="s">
        <v>3085</v>
      </c>
      <c r="U4710" t="s">
        <v>11060</v>
      </c>
      <c r="V4710" t="s">
        <v>11061</v>
      </c>
      <c r="W4710" t="s">
        <v>3785</v>
      </c>
      <c r="X4710" t="str">
        <f t="shared" si="73"/>
        <v>Funcionamiento</v>
      </c>
      <c r="Y4710" t="s">
        <v>3241</v>
      </c>
    </row>
    <row r="4711" spans="1:25">
      <c r="A4711" t="s">
        <v>9376</v>
      </c>
      <c r="B4711" t="s">
        <v>3654</v>
      </c>
      <c r="C4711" t="s">
        <v>11057</v>
      </c>
      <c r="D4711" t="s">
        <v>3076</v>
      </c>
      <c r="E4711" t="s">
        <v>3077</v>
      </c>
      <c r="F4711" t="s">
        <v>3234</v>
      </c>
      <c r="G4711" t="s">
        <v>3241</v>
      </c>
      <c r="H4711" t="s">
        <v>405</v>
      </c>
      <c r="I4711" t="s">
        <v>406</v>
      </c>
      <c r="J4711" t="s">
        <v>246</v>
      </c>
      <c r="K4711" t="s">
        <v>3079</v>
      </c>
      <c r="L4711" t="s">
        <v>247</v>
      </c>
      <c r="M4711">
        <v>4831077</v>
      </c>
      <c r="N4711">
        <v>0</v>
      </c>
      <c r="O4711">
        <v>4831077</v>
      </c>
      <c r="P4711">
        <v>0</v>
      </c>
      <c r="Q4711" t="s">
        <v>11058</v>
      </c>
      <c r="R4711" t="s">
        <v>5583</v>
      </c>
      <c r="S4711" t="s">
        <v>11059</v>
      </c>
      <c r="T4711" t="s">
        <v>3085</v>
      </c>
      <c r="U4711" t="s">
        <v>11060</v>
      </c>
      <c r="V4711" t="s">
        <v>11061</v>
      </c>
      <c r="W4711" t="s">
        <v>3785</v>
      </c>
      <c r="X4711" t="str">
        <f t="shared" si="73"/>
        <v>Funcionamiento</v>
      </c>
      <c r="Y4711" t="s">
        <v>3241</v>
      </c>
    </row>
    <row r="4712" spans="1:25">
      <c r="A4712" t="s">
        <v>9376</v>
      </c>
      <c r="B4712" t="s">
        <v>3654</v>
      </c>
      <c r="C4712" t="s">
        <v>11057</v>
      </c>
      <c r="D4712" t="s">
        <v>3076</v>
      </c>
      <c r="E4712" t="s">
        <v>3077</v>
      </c>
      <c r="F4712" t="s">
        <v>3234</v>
      </c>
      <c r="G4712" t="s">
        <v>3241</v>
      </c>
      <c r="H4712" t="s">
        <v>297</v>
      </c>
      <c r="I4712" t="s">
        <v>299</v>
      </c>
      <c r="J4712" t="s">
        <v>246</v>
      </c>
      <c r="K4712" t="s">
        <v>3079</v>
      </c>
      <c r="L4712" t="s">
        <v>247</v>
      </c>
      <c r="M4712">
        <v>11903637</v>
      </c>
      <c r="N4712">
        <v>0</v>
      </c>
      <c r="O4712">
        <v>11903637</v>
      </c>
      <c r="P4712">
        <v>0</v>
      </c>
      <c r="Q4712" t="s">
        <v>11058</v>
      </c>
      <c r="R4712" t="s">
        <v>5583</v>
      </c>
      <c r="S4712" t="s">
        <v>11059</v>
      </c>
      <c r="T4712" t="s">
        <v>3085</v>
      </c>
      <c r="U4712" t="s">
        <v>11060</v>
      </c>
      <c r="V4712" t="s">
        <v>11061</v>
      </c>
      <c r="W4712" t="s">
        <v>3785</v>
      </c>
      <c r="X4712" t="str">
        <f t="shared" si="73"/>
        <v>Funcionamiento</v>
      </c>
      <c r="Y4712" t="s">
        <v>3241</v>
      </c>
    </row>
    <row r="4713" spans="1:25">
      <c r="A4713" t="s">
        <v>9376</v>
      </c>
      <c r="B4713" t="s">
        <v>3654</v>
      </c>
      <c r="C4713" t="s">
        <v>11057</v>
      </c>
      <c r="D4713" t="s">
        <v>3076</v>
      </c>
      <c r="E4713" t="s">
        <v>3077</v>
      </c>
      <c r="F4713" t="s">
        <v>3234</v>
      </c>
      <c r="G4713" t="s">
        <v>3241</v>
      </c>
      <c r="H4713" t="s">
        <v>300</v>
      </c>
      <c r="I4713" t="s">
        <v>302</v>
      </c>
      <c r="J4713" t="s">
        <v>246</v>
      </c>
      <c r="K4713" t="s">
        <v>3079</v>
      </c>
      <c r="L4713" t="s">
        <v>247</v>
      </c>
      <c r="M4713">
        <v>4709286</v>
      </c>
      <c r="N4713">
        <v>0</v>
      </c>
      <c r="O4713">
        <v>4709286</v>
      </c>
      <c r="P4713">
        <v>0</v>
      </c>
      <c r="Q4713" t="s">
        <v>11058</v>
      </c>
      <c r="R4713" t="s">
        <v>5583</v>
      </c>
      <c r="S4713" t="s">
        <v>11059</v>
      </c>
      <c r="T4713" t="s">
        <v>3085</v>
      </c>
      <c r="U4713" t="s">
        <v>11060</v>
      </c>
      <c r="V4713" t="s">
        <v>11061</v>
      </c>
      <c r="W4713" t="s">
        <v>3785</v>
      </c>
      <c r="X4713" t="str">
        <f t="shared" si="73"/>
        <v>Funcionamiento</v>
      </c>
      <c r="Y4713" t="s">
        <v>3241</v>
      </c>
    </row>
    <row r="4714" spans="1:25">
      <c r="A4714" t="s">
        <v>9770</v>
      </c>
      <c r="B4714" t="s">
        <v>3654</v>
      </c>
      <c r="C4714" t="s">
        <v>11062</v>
      </c>
      <c r="D4714" t="s">
        <v>3076</v>
      </c>
      <c r="E4714" t="s">
        <v>3077</v>
      </c>
      <c r="F4714" t="s">
        <v>3234</v>
      </c>
      <c r="G4714" t="s">
        <v>3241</v>
      </c>
      <c r="H4714" t="s">
        <v>314</v>
      </c>
      <c r="I4714" t="s">
        <v>582</v>
      </c>
      <c r="J4714" t="s">
        <v>246</v>
      </c>
      <c r="K4714" t="s">
        <v>3079</v>
      </c>
      <c r="L4714" t="s">
        <v>247</v>
      </c>
      <c r="M4714">
        <v>111645600</v>
      </c>
      <c r="N4714">
        <v>0</v>
      </c>
      <c r="O4714">
        <v>111645600</v>
      </c>
      <c r="P4714">
        <v>0</v>
      </c>
      <c r="Q4714" t="s">
        <v>11063</v>
      </c>
      <c r="R4714" t="s">
        <v>3313</v>
      </c>
      <c r="S4714" t="s">
        <v>11064</v>
      </c>
      <c r="T4714" t="s">
        <v>3085</v>
      </c>
      <c r="U4714" t="s">
        <v>11065</v>
      </c>
      <c r="V4714" t="s">
        <v>11066</v>
      </c>
      <c r="W4714" t="s">
        <v>3085</v>
      </c>
      <c r="X4714" t="str">
        <f t="shared" si="73"/>
        <v>Funcionamiento</v>
      </c>
      <c r="Y4714" t="s">
        <v>3241</v>
      </c>
    </row>
    <row r="4715" spans="1:25">
      <c r="A4715" t="s">
        <v>9770</v>
      </c>
      <c r="B4715" t="s">
        <v>3654</v>
      </c>
      <c r="C4715" t="s">
        <v>11062</v>
      </c>
      <c r="D4715" t="s">
        <v>3076</v>
      </c>
      <c r="E4715" t="s">
        <v>3077</v>
      </c>
      <c r="F4715" t="s">
        <v>3234</v>
      </c>
      <c r="G4715" t="s">
        <v>3241</v>
      </c>
      <c r="H4715" t="s">
        <v>320</v>
      </c>
      <c r="I4715" t="s">
        <v>321</v>
      </c>
      <c r="J4715" t="s">
        <v>246</v>
      </c>
      <c r="K4715" t="s">
        <v>3079</v>
      </c>
      <c r="L4715" t="s">
        <v>247</v>
      </c>
      <c r="M4715">
        <v>9272300</v>
      </c>
      <c r="N4715">
        <v>0</v>
      </c>
      <c r="O4715">
        <v>9272300</v>
      </c>
      <c r="P4715">
        <v>0</v>
      </c>
      <c r="Q4715" t="s">
        <v>11063</v>
      </c>
      <c r="R4715" t="s">
        <v>3313</v>
      </c>
      <c r="S4715" t="s">
        <v>11064</v>
      </c>
      <c r="T4715" t="s">
        <v>3085</v>
      </c>
      <c r="U4715" t="s">
        <v>11065</v>
      </c>
      <c r="V4715" t="s">
        <v>11066</v>
      </c>
      <c r="W4715" t="s">
        <v>3085</v>
      </c>
      <c r="X4715" t="str">
        <f t="shared" si="73"/>
        <v>Funcionamiento</v>
      </c>
      <c r="Y4715" t="s">
        <v>3241</v>
      </c>
    </row>
    <row r="4716" spans="1:25">
      <c r="A4716" t="s">
        <v>9770</v>
      </c>
      <c r="B4716" t="s">
        <v>3654</v>
      </c>
      <c r="C4716" t="s">
        <v>11062</v>
      </c>
      <c r="D4716" t="s">
        <v>3076</v>
      </c>
      <c r="E4716" t="s">
        <v>3077</v>
      </c>
      <c r="F4716" t="s">
        <v>3234</v>
      </c>
      <c r="G4716" t="s">
        <v>3241</v>
      </c>
      <c r="H4716" t="s">
        <v>316</v>
      </c>
      <c r="I4716" t="s">
        <v>583</v>
      </c>
      <c r="J4716" t="s">
        <v>246</v>
      </c>
      <c r="K4716" t="s">
        <v>3079</v>
      </c>
      <c r="L4716" t="s">
        <v>247</v>
      </c>
      <c r="M4716">
        <v>79085000</v>
      </c>
      <c r="N4716">
        <v>0</v>
      </c>
      <c r="O4716">
        <v>79085000</v>
      </c>
      <c r="P4716">
        <v>0</v>
      </c>
      <c r="Q4716" t="s">
        <v>11063</v>
      </c>
      <c r="R4716" t="s">
        <v>3313</v>
      </c>
      <c r="S4716" t="s">
        <v>11064</v>
      </c>
      <c r="T4716" t="s">
        <v>3085</v>
      </c>
      <c r="U4716" t="s">
        <v>11065</v>
      </c>
      <c r="V4716" t="s">
        <v>11066</v>
      </c>
      <c r="W4716" t="s">
        <v>3085</v>
      </c>
      <c r="X4716" t="str">
        <f t="shared" si="73"/>
        <v>Funcionamiento</v>
      </c>
      <c r="Y4716" t="s">
        <v>3241</v>
      </c>
    </row>
    <row r="4717" spans="1:25">
      <c r="A4717" t="s">
        <v>9770</v>
      </c>
      <c r="B4717" t="s">
        <v>3654</v>
      </c>
      <c r="C4717" t="s">
        <v>11062</v>
      </c>
      <c r="D4717" t="s">
        <v>3076</v>
      </c>
      <c r="E4717" t="s">
        <v>3077</v>
      </c>
      <c r="F4717" t="s">
        <v>3234</v>
      </c>
      <c r="G4717" t="s">
        <v>3241</v>
      </c>
      <c r="H4717" t="s">
        <v>318</v>
      </c>
      <c r="I4717" t="s">
        <v>586</v>
      </c>
      <c r="J4717" t="s">
        <v>246</v>
      </c>
      <c r="K4717" t="s">
        <v>3079</v>
      </c>
      <c r="L4717" t="s">
        <v>247</v>
      </c>
      <c r="M4717">
        <v>41391100</v>
      </c>
      <c r="N4717">
        <v>0</v>
      </c>
      <c r="O4717">
        <v>41391100</v>
      </c>
      <c r="P4717">
        <v>0</v>
      </c>
      <c r="Q4717" t="s">
        <v>11063</v>
      </c>
      <c r="R4717" t="s">
        <v>3313</v>
      </c>
      <c r="S4717" t="s">
        <v>11064</v>
      </c>
      <c r="T4717" t="s">
        <v>3085</v>
      </c>
      <c r="U4717" t="s">
        <v>11065</v>
      </c>
      <c r="V4717" t="s">
        <v>11066</v>
      </c>
      <c r="W4717" t="s">
        <v>3085</v>
      </c>
      <c r="X4717" t="str">
        <f t="shared" si="73"/>
        <v>Funcionamiento</v>
      </c>
      <c r="Y4717" t="s">
        <v>3241</v>
      </c>
    </row>
    <row r="4718" spans="1:25">
      <c r="A4718" t="s">
        <v>9770</v>
      </c>
      <c r="B4718" t="s">
        <v>3654</v>
      </c>
      <c r="C4718" t="s">
        <v>11062</v>
      </c>
      <c r="D4718" t="s">
        <v>3076</v>
      </c>
      <c r="E4718" t="s">
        <v>3077</v>
      </c>
      <c r="F4718" t="s">
        <v>3234</v>
      </c>
      <c r="G4718" t="s">
        <v>3241</v>
      </c>
      <c r="H4718" t="s">
        <v>324</v>
      </c>
      <c r="I4718" t="s">
        <v>325</v>
      </c>
      <c r="J4718" t="s">
        <v>246</v>
      </c>
      <c r="K4718" t="s">
        <v>3079</v>
      </c>
      <c r="L4718" t="s">
        <v>247</v>
      </c>
      <c r="M4718">
        <v>20699800</v>
      </c>
      <c r="N4718">
        <v>0</v>
      </c>
      <c r="O4718">
        <v>20699800</v>
      </c>
      <c r="P4718">
        <v>0</v>
      </c>
      <c r="Q4718" t="s">
        <v>11063</v>
      </c>
      <c r="R4718" t="s">
        <v>3313</v>
      </c>
      <c r="S4718" t="s">
        <v>11064</v>
      </c>
      <c r="T4718" t="s">
        <v>3085</v>
      </c>
      <c r="U4718" t="s">
        <v>11065</v>
      </c>
      <c r="V4718" t="s">
        <v>11066</v>
      </c>
      <c r="W4718" t="s">
        <v>3085</v>
      </c>
      <c r="X4718" t="str">
        <f t="shared" si="73"/>
        <v>Funcionamiento</v>
      </c>
      <c r="Y4718" t="s">
        <v>3241</v>
      </c>
    </row>
    <row r="4719" spans="1:25">
      <c r="A4719" t="s">
        <v>9770</v>
      </c>
      <c r="B4719" t="s">
        <v>3654</v>
      </c>
      <c r="C4719" t="s">
        <v>11062</v>
      </c>
      <c r="D4719" t="s">
        <v>3076</v>
      </c>
      <c r="E4719" t="s">
        <v>3077</v>
      </c>
      <c r="F4719" t="s">
        <v>3234</v>
      </c>
      <c r="G4719" t="s">
        <v>3241</v>
      </c>
      <c r="H4719" t="s">
        <v>322</v>
      </c>
      <c r="I4719" t="s">
        <v>323</v>
      </c>
      <c r="J4719" t="s">
        <v>246</v>
      </c>
      <c r="K4719" t="s">
        <v>3079</v>
      </c>
      <c r="L4719" t="s">
        <v>247</v>
      </c>
      <c r="M4719">
        <v>31044300</v>
      </c>
      <c r="N4719">
        <v>0</v>
      </c>
      <c r="O4719">
        <v>31044300</v>
      </c>
      <c r="P4719">
        <v>0</v>
      </c>
      <c r="Q4719" t="s">
        <v>11063</v>
      </c>
      <c r="R4719" t="s">
        <v>3313</v>
      </c>
      <c r="S4719" t="s">
        <v>11064</v>
      </c>
      <c r="T4719" t="s">
        <v>3085</v>
      </c>
      <c r="U4719" t="s">
        <v>11065</v>
      </c>
      <c r="V4719" t="s">
        <v>11066</v>
      </c>
      <c r="W4719" t="s">
        <v>3085</v>
      </c>
      <c r="X4719" t="str">
        <f t="shared" si="73"/>
        <v>Funcionamiento</v>
      </c>
      <c r="Y4719" t="s">
        <v>3241</v>
      </c>
    </row>
    <row r="4720" spans="1:25">
      <c r="A4720" t="s">
        <v>10158</v>
      </c>
      <c r="B4720" t="s">
        <v>5143</v>
      </c>
      <c r="C4720" t="s">
        <v>11067</v>
      </c>
      <c r="D4720" t="s">
        <v>3076</v>
      </c>
      <c r="E4720" t="s">
        <v>3399</v>
      </c>
      <c r="F4720" t="s">
        <v>4481</v>
      </c>
      <c r="G4720" t="s">
        <v>4484</v>
      </c>
      <c r="H4720" t="s">
        <v>421</v>
      </c>
      <c r="I4720" t="s">
        <v>639</v>
      </c>
      <c r="J4720" t="s">
        <v>246</v>
      </c>
      <c r="K4720" t="s">
        <v>3079</v>
      </c>
      <c r="L4720" t="s">
        <v>247</v>
      </c>
      <c r="M4720">
        <v>28273680</v>
      </c>
      <c r="N4720">
        <v>-28273680</v>
      </c>
      <c r="O4720">
        <v>0</v>
      </c>
      <c r="P4720">
        <v>0</v>
      </c>
      <c r="Q4720" t="s">
        <v>11068</v>
      </c>
      <c r="R4720" t="s">
        <v>5992</v>
      </c>
      <c r="S4720" t="s">
        <v>3085</v>
      </c>
      <c r="T4720" t="s">
        <v>3085</v>
      </c>
      <c r="U4720" t="s">
        <v>3085</v>
      </c>
      <c r="V4720" t="s">
        <v>3085</v>
      </c>
      <c r="W4720" t="s">
        <v>3085</v>
      </c>
      <c r="X4720" t="str">
        <f t="shared" si="73"/>
        <v>Inversión</v>
      </c>
      <c r="Y4720" t="s">
        <v>4484</v>
      </c>
    </row>
    <row r="4721" spans="1:25">
      <c r="A4721" t="s">
        <v>9824</v>
      </c>
      <c r="B4721" t="s">
        <v>5143</v>
      </c>
      <c r="C4721" t="s">
        <v>11069</v>
      </c>
      <c r="D4721" t="s">
        <v>3076</v>
      </c>
      <c r="E4721" t="s">
        <v>3077</v>
      </c>
      <c r="F4721" t="s">
        <v>4481</v>
      </c>
      <c r="G4721" t="s">
        <v>4484</v>
      </c>
      <c r="H4721" t="s">
        <v>421</v>
      </c>
      <c r="I4721" t="s">
        <v>639</v>
      </c>
      <c r="J4721" t="s">
        <v>246</v>
      </c>
      <c r="K4721" t="s">
        <v>3079</v>
      </c>
      <c r="L4721" t="s">
        <v>247</v>
      </c>
      <c r="M4721">
        <v>28273680</v>
      </c>
      <c r="N4721">
        <v>-7068420</v>
      </c>
      <c r="O4721">
        <v>21205260</v>
      </c>
      <c r="P4721">
        <v>0</v>
      </c>
      <c r="Q4721" t="s">
        <v>11070</v>
      </c>
      <c r="R4721" t="s">
        <v>4764</v>
      </c>
      <c r="S4721" t="s">
        <v>9224</v>
      </c>
      <c r="T4721" t="s">
        <v>11071</v>
      </c>
      <c r="U4721" t="s">
        <v>11072</v>
      </c>
      <c r="V4721" t="s">
        <v>11073</v>
      </c>
      <c r="W4721" t="s">
        <v>3085</v>
      </c>
      <c r="X4721" t="str">
        <f t="shared" si="73"/>
        <v>Inversión</v>
      </c>
      <c r="Y4721" t="s">
        <v>4484</v>
      </c>
    </row>
    <row r="4722" spans="1:25">
      <c r="A4722" t="s">
        <v>10441</v>
      </c>
      <c r="B4722" t="s">
        <v>5143</v>
      </c>
      <c r="C4722" t="s">
        <v>11074</v>
      </c>
      <c r="D4722" t="s">
        <v>3076</v>
      </c>
      <c r="E4722" t="s">
        <v>3077</v>
      </c>
      <c r="F4722" t="s">
        <v>4481</v>
      </c>
      <c r="G4722" t="s">
        <v>4484</v>
      </c>
      <c r="H4722" t="s">
        <v>421</v>
      </c>
      <c r="I4722" t="s">
        <v>639</v>
      </c>
      <c r="J4722" t="s">
        <v>246</v>
      </c>
      <c r="K4722" t="s">
        <v>3079</v>
      </c>
      <c r="L4722" t="s">
        <v>247</v>
      </c>
      <c r="M4722">
        <v>34273164</v>
      </c>
      <c r="N4722">
        <v>2856098</v>
      </c>
      <c r="O4722">
        <v>37129262</v>
      </c>
      <c r="P4722">
        <v>1</v>
      </c>
      <c r="Q4722" t="s">
        <v>11075</v>
      </c>
      <c r="R4722" t="s">
        <v>11076</v>
      </c>
      <c r="S4722" t="s">
        <v>11077</v>
      </c>
      <c r="T4722" t="s">
        <v>11078</v>
      </c>
      <c r="U4722" t="s">
        <v>11079</v>
      </c>
      <c r="V4722" t="s">
        <v>11080</v>
      </c>
      <c r="W4722" t="s">
        <v>3085</v>
      </c>
      <c r="X4722" t="str">
        <f t="shared" si="73"/>
        <v>Inversión</v>
      </c>
      <c r="Y4722" t="s">
        <v>4484</v>
      </c>
    </row>
    <row r="4723" spans="1:25">
      <c r="A4723" t="s">
        <v>10478</v>
      </c>
      <c r="B4723" t="s">
        <v>5143</v>
      </c>
      <c r="C4723" t="s">
        <v>11081</v>
      </c>
      <c r="D4723" t="s">
        <v>3076</v>
      </c>
      <c r="E4723" t="s">
        <v>3077</v>
      </c>
      <c r="F4723" t="s">
        <v>4481</v>
      </c>
      <c r="G4723" t="s">
        <v>4484</v>
      </c>
      <c r="H4723" t="s">
        <v>434</v>
      </c>
      <c r="I4723" t="s">
        <v>645</v>
      </c>
      <c r="J4723" t="s">
        <v>246</v>
      </c>
      <c r="K4723" t="s">
        <v>3079</v>
      </c>
      <c r="L4723" t="s">
        <v>247</v>
      </c>
      <c r="M4723">
        <v>31124076</v>
      </c>
      <c r="N4723">
        <v>1469748</v>
      </c>
      <c r="O4723">
        <v>32593824</v>
      </c>
      <c r="P4723">
        <v>0</v>
      </c>
      <c r="Q4723" t="s">
        <v>11082</v>
      </c>
      <c r="R4723" t="s">
        <v>11083</v>
      </c>
      <c r="S4723" t="s">
        <v>11084</v>
      </c>
      <c r="T4723" t="s">
        <v>11085</v>
      </c>
      <c r="U4723" t="s">
        <v>11086</v>
      </c>
      <c r="V4723" t="s">
        <v>11087</v>
      </c>
      <c r="W4723" t="s">
        <v>3085</v>
      </c>
      <c r="X4723" t="str">
        <f t="shared" si="73"/>
        <v>Inversión</v>
      </c>
      <c r="Y4723" t="s">
        <v>4484</v>
      </c>
    </row>
    <row r="4724" spans="1:25">
      <c r="A4724" t="s">
        <v>10164</v>
      </c>
      <c r="B4724" t="s">
        <v>4883</v>
      </c>
      <c r="C4724" t="s">
        <v>11088</v>
      </c>
      <c r="D4724" t="s">
        <v>3076</v>
      </c>
      <c r="E4724" t="s">
        <v>3077</v>
      </c>
      <c r="F4724" t="s">
        <v>8912</v>
      </c>
      <c r="G4724" t="s">
        <v>8913</v>
      </c>
      <c r="H4724" t="s">
        <v>522</v>
      </c>
      <c r="I4724" t="s">
        <v>646</v>
      </c>
      <c r="J4724" t="s">
        <v>246</v>
      </c>
      <c r="K4724" t="s">
        <v>3079</v>
      </c>
      <c r="L4724" t="s">
        <v>247</v>
      </c>
      <c r="M4724">
        <v>22000000</v>
      </c>
      <c r="N4724">
        <v>-6964945</v>
      </c>
      <c r="O4724">
        <v>15035055</v>
      </c>
      <c r="P4724">
        <v>0</v>
      </c>
      <c r="Q4724" t="s">
        <v>11089</v>
      </c>
      <c r="R4724" t="s">
        <v>11090</v>
      </c>
      <c r="S4724" t="s">
        <v>9014</v>
      </c>
      <c r="T4724" t="s">
        <v>11091</v>
      </c>
      <c r="U4724" t="s">
        <v>11092</v>
      </c>
      <c r="V4724" t="s">
        <v>11093</v>
      </c>
      <c r="W4724" t="s">
        <v>3085</v>
      </c>
      <c r="X4724" t="str">
        <f t="shared" si="73"/>
        <v>Inversión</v>
      </c>
      <c r="Y4724" t="s">
        <v>8913</v>
      </c>
    </row>
    <row r="4725" spans="1:25">
      <c r="A4725" t="s">
        <v>7065</v>
      </c>
      <c r="B4725" t="s">
        <v>11094</v>
      </c>
      <c r="C4725" t="s">
        <v>11095</v>
      </c>
      <c r="D4725" t="s">
        <v>3076</v>
      </c>
      <c r="E4725" t="s">
        <v>3077</v>
      </c>
      <c r="F4725" t="s">
        <v>4481</v>
      </c>
      <c r="G4725" t="s">
        <v>4484</v>
      </c>
      <c r="H4725" t="s">
        <v>434</v>
      </c>
      <c r="I4725" t="s">
        <v>645</v>
      </c>
      <c r="J4725" t="s">
        <v>246</v>
      </c>
      <c r="K4725" t="s">
        <v>3079</v>
      </c>
      <c r="L4725" t="s">
        <v>247</v>
      </c>
      <c r="M4725">
        <v>5001648</v>
      </c>
      <c r="N4725">
        <v>0</v>
      </c>
      <c r="O4725">
        <v>5001648</v>
      </c>
      <c r="P4725">
        <v>0</v>
      </c>
      <c r="Q4725" t="s">
        <v>11096</v>
      </c>
      <c r="R4725" t="s">
        <v>6162</v>
      </c>
      <c r="S4725" t="s">
        <v>11097</v>
      </c>
      <c r="T4725" t="s">
        <v>11098</v>
      </c>
      <c r="U4725" t="s">
        <v>11099</v>
      </c>
      <c r="V4725" t="s">
        <v>11100</v>
      </c>
      <c r="W4725" t="s">
        <v>3085</v>
      </c>
      <c r="X4725" t="str">
        <f t="shared" si="73"/>
        <v>Inversión</v>
      </c>
      <c r="Y4725" t="s">
        <v>4484</v>
      </c>
    </row>
    <row r="4726" spans="1:25">
      <c r="A4726" t="s">
        <v>11101</v>
      </c>
      <c r="B4726" t="s">
        <v>4034</v>
      </c>
      <c r="C4726" t="s">
        <v>11102</v>
      </c>
      <c r="D4726" t="s">
        <v>3076</v>
      </c>
      <c r="E4726" t="s">
        <v>3077</v>
      </c>
      <c r="F4726" t="s">
        <v>8912</v>
      </c>
      <c r="G4726" t="s">
        <v>8913</v>
      </c>
      <c r="H4726" t="s">
        <v>542</v>
      </c>
      <c r="I4726" t="s">
        <v>647</v>
      </c>
      <c r="J4726" t="s">
        <v>246</v>
      </c>
      <c r="K4726" t="s">
        <v>3079</v>
      </c>
      <c r="L4726" t="s">
        <v>247</v>
      </c>
      <c r="M4726">
        <v>770774</v>
      </c>
      <c r="N4726">
        <v>0</v>
      </c>
      <c r="O4726">
        <v>770774</v>
      </c>
      <c r="P4726">
        <v>0</v>
      </c>
      <c r="Q4726" t="s">
        <v>11103</v>
      </c>
      <c r="R4726" t="s">
        <v>11104</v>
      </c>
      <c r="S4726" t="s">
        <v>11105</v>
      </c>
      <c r="T4726" t="s">
        <v>11106</v>
      </c>
      <c r="U4726" t="s">
        <v>11107</v>
      </c>
      <c r="V4726" t="s">
        <v>11108</v>
      </c>
      <c r="W4726" t="s">
        <v>3085</v>
      </c>
      <c r="X4726" t="str">
        <f t="shared" si="73"/>
        <v>Inversión</v>
      </c>
      <c r="Y4726" t="s">
        <v>8913</v>
      </c>
    </row>
    <row r="4727" spans="1:25">
      <c r="A4727" t="s">
        <v>10183</v>
      </c>
      <c r="B4727" t="s">
        <v>4034</v>
      </c>
      <c r="C4727" t="s">
        <v>11109</v>
      </c>
      <c r="D4727" t="s">
        <v>3076</v>
      </c>
      <c r="E4727" t="s">
        <v>3077</v>
      </c>
      <c r="F4727" t="s">
        <v>8910</v>
      </c>
      <c r="G4727" t="s">
        <v>8911</v>
      </c>
      <c r="H4727" t="s">
        <v>526</v>
      </c>
      <c r="I4727" t="s">
        <v>663</v>
      </c>
      <c r="J4727" t="s">
        <v>253</v>
      </c>
      <c r="K4727" t="s">
        <v>3115</v>
      </c>
      <c r="L4727" t="s">
        <v>247</v>
      </c>
      <c r="M4727">
        <v>97331850</v>
      </c>
      <c r="N4727">
        <v>25306281</v>
      </c>
      <c r="O4727">
        <v>122638131</v>
      </c>
      <c r="P4727">
        <v>0</v>
      </c>
      <c r="Q4727" t="s">
        <v>11110</v>
      </c>
      <c r="R4727" t="s">
        <v>11111</v>
      </c>
      <c r="S4727" t="s">
        <v>11112</v>
      </c>
      <c r="T4727" t="s">
        <v>11113</v>
      </c>
      <c r="U4727" t="s">
        <v>11114</v>
      </c>
      <c r="V4727" t="s">
        <v>11115</v>
      </c>
      <c r="W4727" t="s">
        <v>3085</v>
      </c>
      <c r="X4727" t="str">
        <f t="shared" si="73"/>
        <v>Inversión</v>
      </c>
      <c r="Y4727" t="s">
        <v>8911</v>
      </c>
    </row>
    <row r="4728" spans="1:25">
      <c r="A4728" t="s">
        <v>10488</v>
      </c>
      <c r="B4728" t="s">
        <v>4034</v>
      </c>
      <c r="C4728" t="s">
        <v>11116</v>
      </c>
      <c r="D4728" t="s">
        <v>3076</v>
      </c>
      <c r="E4728" t="s">
        <v>3077</v>
      </c>
      <c r="F4728" t="s">
        <v>3234</v>
      </c>
      <c r="G4728" t="s">
        <v>3241</v>
      </c>
      <c r="H4728" t="s">
        <v>300</v>
      </c>
      <c r="I4728" t="s">
        <v>302</v>
      </c>
      <c r="J4728" t="s">
        <v>246</v>
      </c>
      <c r="K4728" t="s">
        <v>3079</v>
      </c>
      <c r="L4728" t="s">
        <v>247</v>
      </c>
      <c r="M4728">
        <v>932126563</v>
      </c>
      <c r="N4728">
        <v>0</v>
      </c>
      <c r="O4728">
        <v>932126563</v>
      </c>
      <c r="P4728">
        <v>0</v>
      </c>
      <c r="Q4728" t="s">
        <v>4893</v>
      </c>
      <c r="R4728" t="s">
        <v>3380</v>
      </c>
      <c r="S4728" t="s">
        <v>9229</v>
      </c>
      <c r="T4728" t="s">
        <v>3085</v>
      </c>
      <c r="U4728" t="s">
        <v>11117</v>
      </c>
      <c r="V4728" t="s">
        <v>11118</v>
      </c>
      <c r="W4728" t="s">
        <v>3085</v>
      </c>
      <c r="X4728" t="str">
        <f t="shared" si="73"/>
        <v>Funcionamiento</v>
      </c>
      <c r="Y4728" t="s">
        <v>3241</v>
      </c>
    </row>
    <row r="4729" spans="1:25">
      <c r="A4729" t="s">
        <v>9520</v>
      </c>
      <c r="B4729" t="s">
        <v>3659</v>
      </c>
      <c r="C4729" t="s">
        <v>11119</v>
      </c>
      <c r="D4729" t="s">
        <v>3076</v>
      </c>
      <c r="E4729" t="s">
        <v>3331</v>
      </c>
      <c r="F4729" t="s">
        <v>3234</v>
      </c>
      <c r="G4729" t="s">
        <v>3241</v>
      </c>
      <c r="H4729" t="s">
        <v>428</v>
      </c>
      <c r="I4729" t="s">
        <v>669</v>
      </c>
      <c r="J4729" t="s">
        <v>246</v>
      </c>
      <c r="K4729" t="s">
        <v>3079</v>
      </c>
      <c r="L4729" t="s">
        <v>247</v>
      </c>
      <c r="M4729">
        <v>150000000</v>
      </c>
      <c r="N4729">
        <v>-150000000</v>
      </c>
      <c r="O4729">
        <v>0</v>
      </c>
      <c r="P4729">
        <v>0</v>
      </c>
      <c r="Q4729" t="s">
        <v>11120</v>
      </c>
      <c r="R4729" t="s">
        <v>5687</v>
      </c>
      <c r="S4729" t="s">
        <v>3085</v>
      </c>
      <c r="T4729" t="s">
        <v>3085</v>
      </c>
      <c r="U4729" t="s">
        <v>3085</v>
      </c>
      <c r="V4729" t="s">
        <v>3085</v>
      </c>
      <c r="W4729" t="s">
        <v>3085</v>
      </c>
      <c r="X4729" t="str">
        <f t="shared" si="73"/>
        <v>Inversión</v>
      </c>
      <c r="Y4729" t="s">
        <v>3241</v>
      </c>
    </row>
    <row r="4730" spans="1:25">
      <c r="A4730" t="s">
        <v>3327</v>
      </c>
      <c r="B4730" t="s">
        <v>3659</v>
      </c>
      <c r="C4730" t="s">
        <v>11121</v>
      </c>
      <c r="D4730" t="s">
        <v>3076</v>
      </c>
      <c r="E4730" t="s">
        <v>3077</v>
      </c>
      <c r="F4730" t="s">
        <v>3234</v>
      </c>
      <c r="G4730" t="s">
        <v>3241</v>
      </c>
      <c r="H4730" t="s">
        <v>428</v>
      </c>
      <c r="I4730" t="s">
        <v>669</v>
      </c>
      <c r="J4730" t="s">
        <v>246</v>
      </c>
      <c r="K4730" t="s">
        <v>3079</v>
      </c>
      <c r="L4730" t="s">
        <v>247</v>
      </c>
      <c r="M4730">
        <v>150000000</v>
      </c>
      <c r="N4730">
        <v>-10555800</v>
      </c>
      <c r="O4730">
        <v>139444200</v>
      </c>
      <c r="P4730">
        <v>0</v>
      </c>
      <c r="Q4730" t="s">
        <v>11122</v>
      </c>
      <c r="R4730" t="s">
        <v>5687</v>
      </c>
      <c r="S4730" t="s">
        <v>11123</v>
      </c>
      <c r="T4730" t="s">
        <v>11124</v>
      </c>
      <c r="U4730" t="s">
        <v>11125</v>
      </c>
      <c r="V4730" t="s">
        <v>11126</v>
      </c>
      <c r="W4730" t="s">
        <v>3085</v>
      </c>
      <c r="X4730" t="str">
        <f t="shared" si="73"/>
        <v>Inversión</v>
      </c>
      <c r="Y4730" t="s">
        <v>3241</v>
      </c>
    </row>
    <row r="4731" spans="1:25">
      <c r="A4731" t="s">
        <v>10507</v>
      </c>
      <c r="B4731" t="s">
        <v>4891</v>
      </c>
      <c r="C4731" t="s">
        <v>11127</v>
      </c>
      <c r="D4731" t="s">
        <v>3076</v>
      </c>
      <c r="E4731" t="s">
        <v>3077</v>
      </c>
      <c r="F4731" t="s">
        <v>3234</v>
      </c>
      <c r="G4731" t="s">
        <v>3241</v>
      </c>
      <c r="H4731" t="s">
        <v>374</v>
      </c>
      <c r="I4731" t="s">
        <v>375</v>
      </c>
      <c r="J4731" t="s">
        <v>246</v>
      </c>
      <c r="K4731" t="s">
        <v>3079</v>
      </c>
      <c r="L4731" t="s">
        <v>247</v>
      </c>
      <c r="M4731">
        <v>23800</v>
      </c>
      <c r="N4731">
        <v>0</v>
      </c>
      <c r="O4731">
        <v>23800</v>
      </c>
      <c r="P4731">
        <v>0</v>
      </c>
      <c r="Q4731" t="s">
        <v>11128</v>
      </c>
      <c r="R4731" t="s">
        <v>3736</v>
      </c>
      <c r="S4731" t="s">
        <v>11129</v>
      </c>
      <c r="T4731" t="s">
        <v>11130</v>
      </c>
      <c r="U4731" t="s">
        <v>11131</v>
      </c>
      <c r="V4731" t="s">
        <v>11132</v>
      </c>
      <c r="W4731" t="s">
        <v>3085</v>
      </c>
      <c r="X4731" t="str">
        <f t="shared" si="73"/>
        <v>Funcionamiento</v>
      </c>
      <c r="Y4731" t="s">
        <v>3241</v>
      </c>
    </row>
    <row r="4732" spans="1:25">
      <c r="A4732" t="s">
        <v>5956</v>
      </c>
      <c r="B4732" t="s">
        <v>6112</v>
      </c>
      <c r="C4732" t="s">
        <v>11133</v>
      </c>
      <c r="D4732" t="s">
        <v>3076</v>
      </c>
      <c r="E4732" t="s">
        <v>3331</v>
      </c>
      <c r="F4732" t="s">
        <v>3234</v>
      </c>
      <c r="G4732" t="s">
        <v>3241</v>
      </c>
      <c r="H4732" t="s">
        <v>509</v>
      </c>
      <c r="I4732" t="s">
        <v>664</v>
      </c>
      <c r="J4732" t="s">
        <v>246</v>
      </c>
      <c r="K4732" t="s">
        <v>3079</v>
      </c>
      <c r="L4732" t="s">
        <v>247</v>
      </c>
      <c r="M4732">
        <v>8400000</v>
      </c>
      <c r="N4732">
        <v>-8400000</v>
      </c>
      <c r="O4732">
        <v>0</v>
      </c>
      <c r="P4732">
        <v>0</v>
      </c>
      <c r="Q4732" t="s">
        <v>11134</v>
      </c>
      <c r="R4732" t="s">
        <v>10448</v>
      </c>
      <c r="S4732" t="s">
        <v>3085</v>
      </c>
      <c r="T4732" t="s">
        <v>3085</v>
      </c>
      <c r="U4732" t="s">
        <v>3085</v>
      </c>
      <c r="V4732" t="s">
        <v>3085</v>
      </c>
      <c r="W4732" t="s">
        <v>3085</v>
      </c>
      <c r="X4732" t="str">
        <f t="shared" si="73"/>
        <v>Inversión</v>
      </c>
      <c r="Y4732" t="s">
        <v>3241</v>
      </c>
    </row>
    <row r="4733" spans="1:25">
      <c r="A4733" t="s">
        <v>10520</v>
      </c>
      <c r="B4733" t="s">
        <v>6112</v>
      </c>
      <c r="C4733" t="s">
        <v>11135</v>
      </c>
      <c r="D4733" t="s">
        <v>3076</v>
      </c>
      <c r="E4733" t="s">
        <v>3077</v>
      </c>
      <c r="F4733" t="s">
        <v>3234</v>
      </c>
      <c r="G4733" t="s">
        <v>3241</v>
      </c>
      <c r="H4733" t="s">
        <v>539</v>
      </c>
      <c r="I4733" t="s">
        <v>667</v>
      </c>
      <c r="J4733" t="s">
        <v>246</v>
      </c>
      <c r="K4733" t="s">
        <v>3079</v>
      </c>
      <c r="L4733" t="s">
        <v>247</v>
      </c>
      <c r="M4733">
        <v>20825000</v>
      </c>
      <c r="N4733">
        <v>0</v>
      </c>
      <c r="O4733">
        <v>20825000</v>
      </c>
      <c r="P4733">
        <v>0</v>
      </c>
      <c r="Q4733" t="s">
        <v>11136</v>
      </c>
      <c r="R4733" t="s">
        <v>10393</v>
      </c>
      <c r="S4733" t="s">
        <v>11137</v>
      </c>
      <c r="T4733" t="s">
        <v>11138</v>
      </c>
      <c r="U4733" t="s">
        <v>11139</v>
      </c>
      <c r="V4733" t="s">
        <v>11140</v>
      </c>
      <c r="W4733" t="s">
        <v>3085</v>
      </c>
      <c r="X4733" t="str">
        <f t="shared" si="73"/>
        <v>Inversión</v>
      </c>
      <c r="Y4733" t="s">
        <v>3241</v>
      </c>
    </row>
    <row r="4734" spans="1:25">
      <c r="A4734" t="s">
        <v>10527</v>
      </c>
      <c r="B4734" t="s">
        <v>6112</v>
      </c>
      <c r="C4734" t="s">
        <v>11141</v>
      </c>
      <c r="D4734" t="s">
        <v>3076</v>
      </c>
      <c r="E4734" t="s">
        <v>3331</v>
      </c>
      <c r="F4734" t="s">
        <v>3234</v>
      </c>
      <c r="G4734" t="s">
        <v>3241</v>
      </c>
      <c r="H4734" t="s">
        <v>428</v>
      </c>
      <c r="I4734" t="s">
        <v>669</v>
      </c>
      <c r="J4734" t="s">
        <v>246</v>
      </c>
      <c r="K4734" t="s">
        <v>3079</v>
      </c>
      <c r="L4734" t="s">
        <v>247</v>
      </c>
      <c r="M4734">
        <v>6540820</v>
      </c>
      <c r="N4734">
        <v>-6540820</v>
      </c>
      <c r="O4734">
        <v>0</v>
      </c>
      <c r="P4734">
        <v>0</v>
      </c>
      <c r="Q4734" t="s">
        <v>11142</v>
      </c>
      <c r="R4734" t="s">
        <v>9795</v>
      </c>
      <c r="S4734" t="s">
        <v>3085</v>
      </c>
      <c r="T4734" t="s">
        <v>3085</v>
      </c>
      <c r="U4734" t="s">
        <v>3085</v>
      </c>
      <c r="V4734" t="s">
        <v>3085</v>
      </c>
      <c r="W4734" t="s">
        <v>3085</v>
      </c>
      <c r="X4734" t="str">
        <f t="shared" si="73"/>
        <v>Inversión</v>
      </c>
      <c r="Y4734" t="s">
        <v>3241</v>
      </c>
    </row>
    <row r="4735" spans="1:25">
      <c r="A4735" t="s">
        <v>5703</v>
      </c>
      <c r="B4735" t="s">
        <v>6112</v>
      </c>
      <c r="C4735" t="s">
        <v>11143</v>
      </c>
      <c r="D4735" t="s">
        <v>3076</v>
      </c>
      <c r="E4735" t="s">
        <v>3077</v>
      </c>
      <c r="F4735" t="s">
        <v>8910</v>
      </c>
      <c r="G4735" t="s">
        <v>8911</v>
      </c>
      <c r="H4735" t="s">
        <v>532</v>
      </c>
      <c r="I4735" t="s">
        <v>661</v>
      </c>
      <c r="J4735" t="s">
        <v>246</v>
      </c>
      <c r="K4735" t="s">
        <v>3079</v>
      </c>
      <c r="L4735" t="s">
        <v>247</v>
      </c>
      <c r="M4735">
        <v>35688345</v>
      </c>
      <c r="N4735">
        <v>3244395</v>
      </c>
      <c r="O4735">
        <v>38932740</v>
      </c>
      <c r="P4735">
        <v>0</v>
      </c>
      <c r="Q4735" t="s">
        <v>11144</v>
      </c>
      <c r="R4735" t="s">
        <v>7175</v>
      </c>
      <c r="S4735" t="s">
        <v>11145</v>
      </c>
      <c r="T4735" t="s">
        <v>11146</v>
      </c>
      <c r="U4735" t="s">
        <v>11147</v>
      </c>
      <c r="V4735" t="s">
        <v>11148</v>
      </c>
      <c r="W4735" t="s">
        <v>3085</v>
      </c>
      <c r="X4735" t="str">
        <f t="shared" si="73"/>
        <v>Inversión</v>
      </c>
      <c r="Y4735" t="s">
        <v>8911</v>
      </c>
    </row>
    <row r="4736" spans="1:25">
      <c r="A4736" t="s">
        <v>4501</v>
      </c>
      <c r="B4736" t="s">
        <v>6112</v>
      </c>
      <c r="C4736" t="s">
        <v>11149</v>
      </c>
      <c r="D4736" t="s">
        <v>3076</v>
      </c>
      <c r="E4736" t="s">
        <v>3077</v>
      </c>
      <c r="F4736" t="s">
        <v>8910</v>
      </c>
      <c r="G4736" t="s">
        <v>8911</v>
      </c>
      <c r="H4736" t="s">
        <v>532</v>
      </c>
      <c r="I4736" t="s">
        <v>661</v>
      </c>
      <c r="J4736" t="s">
        <v>246</v>
      </c>
      <c r="K4736" t="s">
        <v>3079</v>
      </c>
      <c r="L4736" t="s">
        <v>247</v>
      </c>
      <c r="M4736">
        <v>42177135</v>
      </c>
      <c r="N4736">
        <v>-1730344</v>
      </c>
      <c r="O4736">
        <v>40446791</v>
      </c>
      <c r="P4736">
        <v>0</v>
      </c>
      <c r="Q4736" t="s">
        <v>11150</v>
      </c>
      <c r="R4736" t="s">
        <v>11151</v>
      </c>
      <c r="S4736" t="s">
        <v>7599</v>
      </c>
      <c r="T4736" t="s">
        <v>11152</v>
      </c>
      <c r="U4736" t="s">
        <v>11153</v>
      </c>
      <c r="V4736" t="s">
        <v>11154</v>
      </c>
      <c r="W4736" t="s">
        <v>3085</v>
      </c>
      <c r="X4736" t="str">
        <f t="shared" si="73"/>
        <v>Inversión</v>
      </c>
      <c r="Y4736" t="s">
        <v>8911</v>
      </c>
    </row>
    <row r="4737" spans="1:25">
      <c r="A4737" t="s">
        <v>10655</v>
      </c>
      <c r="B4737" t="s">
        <v>6112</v>
      </c>
      <c r="C4737" t="s">
        <v>11155</v>
      </c>
      <c r="D4737" t="s">
        <v>3076</v>
      </c>
      <c r="E4737" t="s">
        <v>3077</v>
      </c>
      <c r="F4737" t="s">
        <v>8910</v>
      </c>
      <c r="G4737" t="s">
        <v>8911</v>
      </c>
      <c r="H4737" t="s">
        <v>532</v>
      </c>
      <c r="I4737" t="s">
        <v>661</v>
      </c>
      <c r="J4737" t="s">
        <v>246</v>
      </c>
      <c r="K4737" t="s">
        <v>3079</v>
      </c>
      <c r="L4737" t="s">
        <v>247</v>
      </c>
      <c r="M4737">
        <v>36335585</v>
      </c>
      <c r="N4737">
        <v>-1863363</v>
      </c>
      <c r="O4737">
        <v>34472222</v>
      </c>
      <c r="P4737">
        <v>0</v>
      </c>
      <c r="Q4737" t="s">
        <v>11156</v>
      </c>
      <c r="R4737" t="s">
        <v>7186</v>
      </c>
      <c r="S4737" t="s">
        <v>11157</v>
      </c>
      <c r="T4737" t="s">
        <v>11158</v>
      </c>
      <c r="U4737" t="s">
        <v>11159</v>
      </c>
      <c r="V4737" t="s">
        <v>11160</v>
      </c>
      <c r="W4737" t="s">
        <v>3085</v>
      </c>
      <c r="X4737" t="str">
        <f t="shared" si="73"/>
        <v>Inversión</v>
      </c>
      <c r="Y4737" t="s">
        <v>8911</v>
      </c>
    </row>
    <row r="4738" spans="1:25">
      <c r="A4738" t="s">
        <v>10663</v>
      </c>
      <c r="B4738" t="s">
        <v>6112</v>
      </c>
      <c r="C4738" t="s">
        <v>11161</v>
      </c>
      <c r="D4738" t="s">
        <v>3076</v>
      </c>
      <c r="E4738" t="s">
        <v>3331</v>
      </c>
      <c r="F4738" t="s">
        <v>8910</v>
      </c>
      <c r="G4738" t="s">
        <v>8911</v>
      </c>
      <c r="H4738" t="s">
        <v>532</v>
      </c>
      <c r="I4738" t="s">
        <v>661</v>
      </c>
      <c r="J4738" t="s">
        <v>246</v>
      </c>
      <c r="K4738" t="s">
        <v>3079</v>
      </c>
      <c r="L4738" t="s">
        <v>247</v>
      </c>
      <c r="M4738">
        <v>26905723</v>
      </c>
      <c r="N4738">
        <v>-26905723</v>
      </c>
      <c r="O4738">
        <v>0</v>
      </c>
      <c r="P4738">
        <v>0</v>
      </c>
      <c r="Q4738" t="s">
        <v>11156</v>
      </c>
      <c r="R4738" t="s">
        <v>11162</v>
      </c>
      <c r="S4738" t="s">
        <v>3085</v>
      </c>
      <c r="T4738" t="s">
        <v>3085</v>
      </c>
      <c r="U4738" t="s">
        <v>3085</v>
      </c>
      <c r="V4738" t="s">
        <v>3085</v>
      </c>
      <c r="W4738" t="s">
        <v>3085</v>
      </c>
      <c r="X4738" t="str">
        <f t="shared" ref="X4738:X4801" si="74">IF(LEFT(H4738,1)="C","Inversión","Funcionamiento")</f>
        <v>Inversión</v>
      </c>
      <c r="Y4738" t="s">
        <v>8911</v>
      </c>
    </row>
    <row r="4739" spans="1:25">
      <c r="A4739" t="s">
        <v>4713</v>
      </c>
      <c r="B4739" t="s">
        <v>6112</v>
      </c>
      <c r="C4739" t="s">
        <v>11163</v>
      </c>
      <c r="D4739" t="s">
        <v>3076</v>
      </c>
      <c r="E4739" t="s">
        <v>3077</v>
      </c>
      <c r="F4739" t="s">
        <v>8910</v>
      </c>
      <c r="G4739" t="s">
        <v>8911</v>
      </c>
      <c r="H4739" t="s">
        <v>532</v>
      </c>
      <c r="I4739" t="s">
        <v>661</v>
      </c>
      <c r="J4739" t="s">
        <v>246</v>
      </c>
      <c r="K4739" t="s">
        <v>3079</v>
      </c>
      <c r="L4739" t="s">
        <v>247</v>
      </c>
      <c r="M4739">
        <v>36335585</v>
      </c>
      <c r="N4739">
        <v>-2608709</v>
      </c>
      <c r="O4739">
        <v>33726876</v>
      </c>
      <c r="P4739">
        <v>0</v>
      </c>
      <c r="Q4739" t="s">
        <v>11164</v>
      </c>
      <c r="R4739" t="s">
        <v>10379</v>
      </c>
      <c r="S4739" t="s">
        <v>9129</v>
      </c>
      <c r="T4739" t="s">
        <v>11165</v>
      </c>
      <c r="U4739" t="s">
        <v>11166</v>
      </c>
      <c r="V4739" t="s">
        <v>11167</v>
      </c>
      <c r="W4739" t="s">
        <v>3085</v>
      </c>
      <c r="X4739" t="str">
        <f t="shared" si="74"/>
        <v>Inversión</v>
      </c>
      <c r="Y4739" t="s">
        <v>8911</v>
      </c>
    </row>
    <row r="4740" spans="1:25">
      <c r="A4740" t="s">
        <v>4724</v>
      </c>
      <c r="B4740" t="s">
        <v>6112</v>
      </c>
      <c r="C4740" t="s">
        <v>11168</v>
      </c>
      <c r="D4740" t="s">
        <v>3076</v>
      </c>
      <c r="E4740" t="s">
        <v>3077</v>
      </c>
      <c r="F4740" t="s">
        <v>8910</v>
      </c>
      <c r="G4740" t="s">
        <v>8911</v>
      </c>
      <c r="H4740" t="s">
        <v>532</v>
      </c>
      <c r="I4740" t="s">
        <v>661</v>
      </c>
      <c r="J4740" t="s">
        <v>246</v>
      </c>
      <c r="K4740" t="s">
        <v>3079</v>
      </c>
      <c r="L4740" t="s">
        <v>247</v>
      </c>
      <c r="M4740">
        <v>31404620</v>
      </c>
      <c r="N4740">
        <v>-7247220</v>
      </c>
      <c r="O4740">
        <v>24157400</v>
      </c>
      <c r="P4740">
        <v>0</v>
      </c>
      <c r="Q4740" t="s">
        <v>11169</v>
      </c>
      <c r="R4740" t="s">
        <v>11170</v>
      </c>
      <c r="S4740" t="s">
        <v>4022</v>
      </c>
      <c r="T4740" t="s">
        <v>11171</v>
      </c>
      <c r="U4740" t="s">
        <v>11172</v>
      </c>
      <c r="V4740" t="s">
        <v>11173</v>
      </c>
      <c r="W4740" t="s">
        <v>3085</v>
      </c>
      <c r="X4740" t="str">
        <f t="shared" si="74"/>
        <v>Inversión</v>
      </c>
      <c r="Y4740" t="s">
        <v>8911</v>
      </c>
    </row>
    <row r="4741" spans="1:25">
      <c r="A4741" t="s">
        <v>10587</v>
      </c>
      <c r="B4741" t="s">
        <v>6112</v>
      </c>
      <c r="C4741" t="s">
        <v>11174</v>
      </c>
      <c r="D4741" t="s">
        <v>3076</v>
      </c>
      <c r="E4741" t="s">
        <v>3077</v>
      </c>
      <c r="F4741" t="s">
        <v>8910</v>
      </c>
      <c r="G4741" t="s">
        <v>8911</v>
      </c>
      <c r="H4741" t="s">
        <v>532</v>
      </c>
      <c r="I4741" t="s">
        <v>661</v>
      </c>
      <c r="J4741" t="s">
        <v>246</v>
      </c>
      <c r="K4741" t="s">
        <v>3079</v>
      </c>
      <c r="L4741" t="s">
        <v>247</v>
      </c>
      <c r="M4741">
        <v>62809240</v>
      </c>
      <c r="N4741">
        <v>-6119874</v>
      </c>
      <c r="O4741">
        <v>56689366</v>
      </c>
      <c r="P4741">
        <v>0</v>
      </c>
      <c r="Q4741" t="s">
        <v>11175</v>
      </c>
      <c r="R4741" t="s">
        <v>11176</v>
      </c>
      <c r="S4741" t="s">
        <v>11177</v>
      </c>
      <c r="T4741" t="s">
        <v>11178</v>
      </c>
      <c r="U4741" t="s">
        <v>11179</v>
      </c>
      <c r="V4741" t="s">
        <v>11180</v>
      </c>
      <c r="W4741" t="s">
        <v>3085</v>
      </c>
      <c r="X4741" t="str">
        <f t="shared" si="74"/>
        <v>Inversión</v>
      </c>
      <c r="Y4741" t="s">
        <v>8911</v>
      </c>
    </row>
    <row r="4742" spans="1:25">
      <c r="A4742" t="s">
        <v>9024</v>
      </c>
      <c r="B4742" t="s">
        <v>6112</v>
      </c>
      <c r="C4742" t="s">
        <v>11181</v>
      </c>
      <c r="D4742" t="s">
        <v>3076</v>
      </c>
      <c r="E4742" t="s">
        <v>3077</v>
      </c>
      <c r="F4742" t="s">
        <v>8910</v>
      </c>
      <c r="G4742" t="s">
        <v>8911</v>
      </c>
      <c r="H4742" t="s">
        <v>532</v>
      </c>
      <c r="I4742" t="s">
        <v>661</v>
      </c>
      <c r="J4742" t="s">
        <v>246</v>
      </c>
      <c r="K4742" t="s">
        <v>3079</v>
      </c>
      <c r="L4742" t="s">
        <v>247</v>
      </c>
      <c r="M4742">
        <v>42177135</v>
      </c>
      <c r="N4742">
        <v>-3244395</v>
      </c>
      <c r="O4742">
        <v>38932740</v>
      </c>
      <c r="P4742">
        <v>0</v>
      </c>
      <c r="Q4742" t="s">
        <v>11182</v>
      </c>
      <c r="R4742" t="s">
        <v>3730</v>
      </c>
      <c r="S4742" t="s">
        <v>11183</v>
      </c>
      <c r="T4742" t="s">
        <v>11184</v>
      </c>
      <c r="U4742" t="s">
        <v>11185</v>
      </c>
      <c r="V4742" t="s">
        <v>11186</v>
      </c>
      <c r="W4742" t="s">
        <v>3085</v>
      </c>
      <c r="X4742" t="str">
        <f t="shared" si="74"/>
        <v>Inversión</v>
      </c>
      <c r="Y4742" t="s">
        <v>8911</v>
      </c>
    </row>
    <row r="4743" spans="1:25">
      <c r="A4743" t="s">
        <v>10268</v>
      </c>
      <c r="B4743" t="s">
        <v>6112</v>
      </c>
      <c r="C4743" t="s">
        <v>11187</v>
      </c>
      <c r="D4743" t="s">
        <v>3076</v>
      </c>
      <c r="E4743" t="s">
        <v>3077</v>
      </c>
      <c r="F4743" t="s">
        <v>8910</v>
      </c>
      <c r="G4743" t="s">
        <v>8911</v>
      </c>
      <c r="H4743" t="s">
        <v>532</v>
      </c>
      <c r="I4743" t="s">
        <v>661</v>
      </c>
      <c r="J4743" t="s">
        <v>246</v>
      </c>
      <c r="K4743" t="s">
        <v>3079</v>
      </c>
      <c r="L4743" t="s">
        <v>247</v>
      </c>
      <c r="M4743">
        <v>26905723</v>
      </c>
      <c r="N4743">
        <v>-1379781</v>
      </c>
      <c r="O4743">
        <v>25525942</v>
      </c>
      <c r="P4743">
        <v>0</v>
      </c>
      <c r="Q4743" t="s">
        <v>11188</v>
      </c>
      <c r="R4743" t="s">
        <v>11162</v>
      </c>
      <c r="S4743" t="s">
        <v>9468</v>
      </c>
      <c r="T4743" t="s">
        <v>11189</v>
      </c>
      <c r="U4743" t="s">
        <v>11190</v>
      </c>
      <c r="V4743" t="s">
        <v>11191</v>
      </c>
      <c r="W4743" t="s">
        <v>3085</v>
      </c>
      <c r="X4743" t="str">
        <f t="shared" si="74"/>
        <v>Inversión</v>
      </c>
      <c r="Y4743" t="s">
        <v>8911</v>
      </c>
    </row>
    <row r="4744" spans="1:25">
      <c r="A4744" t="s">
        <v>7853</v>
      </c>
      <c r="B4744" t="s">
        <v>6112</v>
      </c>
      <c r="C4744" t="s">
        <v>11192</v>
      </c>
      <c r="D4744" t="s">
        <v>3076</v>
      </c>
      <c r="E4744" t="s">
        <v>3077</v>
      </c>
      <c r="F4744" t="s">
        <v>4481</v>
      </c>
      <c r="G4744" t="s">
        <v>4484</v>
      </c>
      <c r="H4744" t="s">
        <v>434</v>
      </c>
      <c r="I4744" t="s">
        <v>645</v>
      </c>
      <c r="J4744" t="s">
        <v>246</v>
      </c>
      <c r="K4744" t="s">
        <v>3079</v>
      </c>
      <c r="L4744" t="s">
        <v>247</v>
      </c>
      <c r="M4744">
        <v>320000000</v>
      </c>
      <c r="N4744">
        <v>160000000</v>
      </c>
      <c r="O4744">
        <v>480000000</v>
      </c>
      <c r="P4744">
        <v>0</v>
      </c>
      <c r="Q4744" t="s">
        <v>11193</v>
      </c>
      <c r="R4744" t="s">
        <v>11194</v>
      </c>
      <c r="S4744" t="s">
        <v>11195</v>
      </c>
      <c r="T4744" t="s">
        <v>11196</v>
      </c>
      <c r="U4744" t="s">
        <v>11197</v>
      </c>
      <c r="V4744" t="s">
        <v>11198</v>
      </c>
      <c r="W4744" t="s">
        <v>3085</v>
      </c>
      <c r="X4744" t="str">
        <f t="shared" si="74"/>
        <v>Inversión</v>
      </c>
      <c r="Y4744" t="s">
        <v>4484</v>
      </c>
    </row>
    <row r="4745" spans="1:25">
      <c r="A4745" t="s">
        <v>10612</v>
      </c>
      <c r="B4745" t="s">
        <v>6112</v>
      </c>
      <c r="C4745" t="s">
        <v>11199</v>
      </c>
      <c r="D4745" t="s">
        <v>3076</v>
      </c>
      <c r="E4745" t="s">
        <v>3077</v>
      </c>
      <c r="F4745" t="s">
        <v>4481</v>
      </c>
      <c r="G4745" t="s">
        <v>4484</v>
      </c>
      <c r="H4745" t="s">
        <v>633</v>
      </c>
      <c r="I4745" t="s">
        <v>635</v>
      </c>
      <c r="J4745" t="s">
        <v>246</v>
      </c>
      <c r="K4745" t="s">
        <v>3079</v>
      </c>
      <c r="L4745" t="s">
        <v>247</v>
      </c>
      <c r="M4745">
        <v>51409746</v>
      </c>
      <c r="N4745">
        <v>-19516663</v>
      </c>
      <c r="O4745">
        <v>31893083</v>
      </c>
      <c r="P4745">
        <v>0</v>
      </c>
      <c r="Q4745" t="s">
        <v>11200</v>
      </c>
      <c r="R4745" t="s">
        <v>6993</v>
      </c>
      <c r="S4745" t="s">
        <v>11201</v>
      </c>
      <c r="T4745" t="s">
        <v>11202</v>
      </c>
      <c r="U4745" t="s">
        <v>11203</v>
      </c>
      <c r="V4745" t="s">
        <v>11204</v>
      </c>
      <c r="W4745" t="s">
        <v>3085</v>
      </c>
      <c r="X4745" t="str">
        <f t="shared" si="74"/>
        <v>Inversión</v>
      </c>
      <c r="Y4745" t="s">
        <v>4484</v>
      </c>
    </row>
    <row r="4746" spans="1:25">
      <c r="A4746" t="s">
        <v>4108</v>
      </c>
      <c r="B4746" t="s">
        <v>6112</v>
      </c>
      <c r="C4746" t="s">
        <v>11205</v>
      </c>
      <c r="D4746" t="s">
        <v>3076</v>
      </c>
      <c r="E4746" t="s">
        <v>3077</v>
      </c>
      <c r="F4746" t="s">
        <v>4481</v>
      </c>
      <c r="G4746" t="s">
        <v>4484</v>
      </c>
      <c r="H4746" t="s">
        <v>421</v>
      </c>
      <c r="I4746" t="s">
        <v>639</v>
      </c>
      <c r="J4746" t="s">
        <v>246</v>
      </c>
      <c r="K4746" t="s">
        <v>3079</v>
      </c>
      <c r="L4746" t="s">
        <v>247</v>
      </c>
      <c r="M4746">
        <v>50726076</v>
      </c>
      <c r="N4746">
        <v>0</v>
      </c>
      <c r="O4746">
        <v>50726076</v>
      </c>
      <c r="P4746">
        <v>0</v>
      </c>
      <c r="Q4746" t="s">
        <v>11206</v>
      </c>
      <c r="R4746" t="s">
        <v>10482</v>
      </c>
      <c r="S4746" t="s">
        <v>11207</v>
      </c>
      <c r="T4746" t="s">
        <v>11208</v>
      </c>
      <c r="U4746" t="s">
        <v>11209</v>
      </c>
      <c r="V4746" t="s">
        <v>11210</v>
      </c>
      <c r="W4746" t="s">
        <v>3085</v>
      </c>
      <c r="X4746" t="str">
        <f t="shared" si="74"/>
        <v>Inversión</v>
      </c>
      <c r="Y4746" t="s">
        <v>4484</v>
      </c>
    </row>
    <row r="4747" spans="1:25">
      <c r="A4747" t="s">
        <v>10625</v>
      </c>
      <c r="B4747" t="s">
        <v>4896</v>
      </c>
      <c r="C4747" t="s">
        <v>11211</v>
      </c>
      <c r="D4747" t="s">
        <v>3076</v>
      </c>
      <c r="E4747" t="s">
        <v>3077</v>
      </c>
      <c r="F4747" t="s">
        <v>4481</v>
      </c>
      <c r="G4747" t="s">
        <v>4484</v>
      </c>
      <c r="H4747" t="s">
        <v>434</v>
      </c>
      <c r="I4747" t="s">
        <v>645</v>
      </c>
      <c r="J4747" t="s">
        <v>246</v>
      </c>
      <c r="K4747" t="s">
        <v>3079</v>
      </c>
      <c r="L4747" t="s">
        <v>247</v>
      </c>
      <c r="M4747">
        <v>7867033</v>
      </c>
      <c r="N4747">
        <v>-220146</v>
      </c>
      <c r="O4747">
        <v>7646887</v>
      </c>
      <c r="P4747">
        <v>0</v>
      </c>
      <c r="Q4747" t="s">
        <v>11212</v>
      </c>
      <c r="R4747" t="s">
        <v>10466</v>
      </c>
      <c r="S4747" t="s">
        <v>11213</v>
      </c>
      <c r="T4747" t="s">
        <v>11214</v>
      </c>
      <c r="U4747" t="s">
        <v>11215</v>
      </c>
      <c r="V4747" t="s">
        <v>11216</v>
      </c>
      <c r="W4747" t="s">
        <v>3492</v>
      </c>
      <c r="X4747" t="str">
        <f t="shared" si="74"/>
        <v>Inversión</v>
      </c>
      <c r="Y4747" t="s">
        <v>4484</v>
      </c>
    </row>
    <row r="4748" spans="1:25">
      <c r="A4748" t="s">
        <v>10632</v>
      </c>
      <c r="B4748" t="s">
        <v>4896</v>
      </c>
      <c r="C4748" t="s">
        <v>11217</v>
      </c>
      <c r="D4748" t="s">
        <v>3076</v>
      </c>
      <c r="E4748" t="s">
        <v>3077</v>
      </c>
      <c r="F4748" t="s">
        <v>4481</v>
      </c>
      <c r="G4748" t="s">
        <v>4484</v>
      </c>
      <c r="H4748" t="s">
        <v>434</v>
      </c>
      <c r="I4748" t="s">
        <v>645</v>
      </c>
      <c r="J4748" t="s">
        <v>246</v>
      </c>
      <c r="K4748" t="s">
        <v>3079</v>
      </c>
      <c r="L4748" t="s">
        <v>247</v>
      </c>
      <c r="M4748">
        <v>44511886</v>
      </c>
      <c r="N4748">
        <v>-3500364</v>
      </c>
      <c r="O4748">
        <v>41011522</v>
      </c>
      <c r="P4748">
        <v>0</v>
      </c>
      <c r="Q4748" t="s">
        <v>11218</v>
      </c>
      <c r="R4748" t="s">
        <v>11219</v>
      </c>
      <c r="S4748" t="s">
        <v>11220</v>
      </c>
      <c r="T4748" t="s">
        <v>11221</v>
      </c>
      <c r="U4748" t="s">
        <v>11222</v>
      </c>
      <c r="V4748" t="s">
        <v>11223</v>
      </c>
      <c r="W4748" t="s">
        <v>11224</v>
      </c>
      <c r="X4748" t="str">
        <f t="shared" si="74"/>
        <v>Inversión</v>
      </c>
      <c r="Y4748" t="s">
        <v>4484</v>
      </c>
    </row>
    <row r="4749" spans="1:25">
      <c r="A4749" t="s">
        <v>10645</v>
      </c>
      <c r="B4749" t="s">
        <v>5152</v>
      </c>
      <c r="C4749" t="s">
        <v>11225</v>
      </c>
      <c r="D4749" t="s">
        <v>3076</v>
      </c>
      <c r="E4749" t="s">
        <v>3077</v>
      </c>
      <c r="F4749" t="s">
        <v>8910</v>
      </c>
      <c r="G4749" t="s">
        <v>8911</v>
      </c>
      <c r="H4749" t="s">
        <v>532</v>
      </c>
      <c r="I4749" t="s">
        <v>661</v>
      </c>
      <c r="J4749" t="s">
        <v>246</v>
      </c>
      <c r="K4749" t="s">
        <v>3079</v>
      </c>
      <c r="L4749" t="s">
        <v>247</v>
      </c>
      <c r="M4749">
        <v>94213860</v>
      </c>
      <c r="N4749">
        <v>-23352153</v>
      </c>
      <c r="O4749">
        <v>70861707</v>
      </c>
      <c r="P4749">
        <v>0</v>
      </c>
      <c r="Q4749" t="s">
        <v>11226</v>
      </c>
      <c r="R4749" t="s">
        <v>11227</v>
      </c>
      <c r="S4749" t="s">
        <v>11228</v>
      </c>
      <c r="T4749" t="s">
        <v>11229</v>
      </c>
      <c r="U4749" t="s">
        <v>11230</v>
      </c>
      <c r="V4749" t="s">
        <v>11231</v>
      </c>
      <c r="W4749" t="s">
        <v>3085</v>
      </c>
      <c r="X4749" t="str">
        <f t="shared" si="74"/>
        <v>Inversión</v>
      </c>
      <c r="Y4749" t="s">
        <v>8911</v>
      </c>
    </row>
    <row r="4750" spans="1:25">
      <c r="A4750" t="s">
        <v>10846</v>
      </c>
      <c r="B4750" t="s">
        <v>5152</v>
      </c>
      <c r="C4750" t="s">
        <v>11232</v>
      </c>
      <c r="D4750" t="s">
        <v>3076</v>
      </c>
      <c r="E4750" t="s">
        <v>3077</v>
      </c>
      <c r="F4750" t="s">
        <v>8910</v>
      </c>
      <c r="G4750" t="s">
        <v>8911</v>
      </c>
      <c r="H4750" t="s">
        <v>532</v>
      </c>
      <c r="I4750" t="s">
        <v>661</v>
      </c>
      <c r="J4750" t="s">
        <v>246</v>
      </c>
      <c r="K4750" t="s">
        <v>3079</v>
      </c>
      <c r="L4750" t="s">
        <v>247</v>
      </c>
      <c r="M4750">
        <v>36335585</v>
      </c>
      <c r="N4750">
        <v>-8385135</v>
      </c>
      <c r="O4750">
        <v>27950450</v>
      </c>
      <c r="P4750">
        <v>0</v>
      </c>
      <c r="Q4750" t="s">
        <v>11233</v>
      </c>
      <c r="R4750" t="s">
        <v>11234</v>
      </c>
      <c r="S4750" t="s">
        <v>9306</v>
      </c>
      <c r="T4750" t="s">
        <v>11235</v>
      </c>
      <c r="U4750" t="s">
        <v>11236</v>
      </c>
      <c r="V4750" t="s">
        <v>11237</v>
      </c>
      <c r="W4750" t="s">
        <v>3085</v>
      </c>
      <c r="X4750" t="str">
        <f t="shared" si="74"/>
        <v>Inversión</v>
      </c>
      <c r="Y4750" t="s">
        <v>8911</v>
      </c>
    </row>
    <row r="4751" spans="1:25">
      <c r="A4751" t="s">
        <v>5697</v>
      </c>
      <c r="B4751" t="s">
        <v>5152</v>
      </c>
      <c r="C4751" t="s">
        <v>11238</v>
      </c>
      <c r="D4751" t="s">
        <v>3076</v>
      </c>
      <c r="E4751" t="s">
        <v>3077</v>
      </c>
      <c r="F4751" t="s">
        <v>8910</v>
      </c>
      <c r="G4751" t="s">
        <v>8911</v>
      </c>
      <c r="H4751" t="s">
        <v>532</v>
      </c>
      <c r="I4751" t="s">
        <v>661</v>
      </c>
      <c r="J4751" t="s">
        <v>246</v>
      </c>
      <c r="K4751" t="s">
        <v>3079</v>
      </c>
      <c r="L4751" t="s">
        <v>247</v>
      </c>
      <c r="M4751">
        <v>30745495</v>
      </c>
      <c r="N4751">
        <v>0</v>
      </c>
      <c r="O4751">
        <v>30745495</v>
      </c>
      <c r="P4751">
        <v>0</v>
      </c>
      <c r="Q4751" t="s">
        <v>11239</v>
      </c>
      <c r="R4751" t="s">
        <v>6864</v>
      </c>
      <c r="S4751" t="s">
        <v>11240</v>
      </c>
      <c r="T4751" t="s">
        <v>11241</v>
      </c>
      <c r="U4751" t="s">
        <v>11242</v>
      </c>
      <c r="V4751" t="s">
        <v>11243</v>
      </c>
      <c r="W4751" t="s">
        <v>3085</v>
      </c>
      <c r="X4751" t="str">
        <f t="shared" si="74"/>
        <v>Inversión</v>
      </c>
      <c r="Y4751" t="s">
        <v>8911</v>
      </c>
    </row>
    <row r="4752" spans="1:25">
      <c r="A4752" t="s">
        <v>9424</v>
      </c>
      <c r="B4752" t="s">
        <v>5152</v>
      </c>
      <c r="C4752" t="s">
        <v>11244</v>
      </c>
      <c r="D4752" t="s">
        <v>3076</v>
      </c>
      <c r="E4752" t="s">
        <v>3077</v>
      </c>
      <c r="F4752" t="s">
        <v>8910</v>
      </c>
      <c r="G4752" t="s">
        <v>8911</v>
      </c>
      <c r="H4752" t="s">
        <v>532</v>
      </c>
      <c r="I4752" t="s">
        <v>661</v>
      </c>
      <c r="J4752" t="s">
        <v>246</v>
      </c>
      <c r="K4752" t="s">
        <v>3079</v>
      </c>
      <c r="L4752" t="s">
        <v>247</v>
      </c>
      <c r="M4752">
        <v>14265201.5</v>
      </c>
      <c r="N4752">
        <v>-1729115.5</v>
      </c>
      <c r="O4752">
        <v>12536086</v>
      </c>
      <c r="P4752">
        <v>0</v>
      </c>
      <c r="Q4752" t="s">
        <v>11245</v>
      </c>
      <c r="R4752" t="s">
        <v>8166</v>
      </c>
      <c r="S4752" t="s">
        <v>11246</v>
      </c>
      <c r="T4752" t="s">
        <v>11247</v>
      </c>
      <c r="U4752" t="s">
        <v>11248</v>
      </c>
      <c r="V4752" t="s">
        <v>11249</v>
      </c>
      <c r="W4752" t="s">
        <v>3085</v>
      </c>
      <c r="X4752" t="str">
        <f t="shared" si="74"/>
        <v>Inversión</v>
      </c>
      <c r="Y4752" t="s">
        <v>8911</v>
      </c>
    </row>
    <row r="4753" spans="1:25">
      <c r="A4753" t="s">
        <v>10682</v>
      </c>
      <c r="B4753" t="s">
        <v>3668</v>
      </c>
      <c r="C4753" t="s">
        <v>11250</v>
      </c>
      <c r="D4753" t="s">
        <v>3076</v>
      </c>
      <c r="E4753" t="s">
        <v>3077</v>
      </c>
      <c r="F4753" t="s">
        <v>3234</v>
      </c>
      <c r="G4753" t="s">
        <v>3241</v>
      </c>
      <c r="H4753" t="s">
        <v>354</v>
      </c>
      <c r="I4753" t="s">
        <v>355</v>
      </c>
      <c r="J4753" t="s">
        <v>246</v>
      </c>
      <c r="K4753" t="s">
        <v>3079</v>
      </c>
      <c r="L4753" t="s">
        <v>247</v>
      </c>
      <c r="M4753">
        <v>4130000</v>
      </c>
      <c r="N4753">
        <v>0</v>
      </c>
      <c r="O4753">
        <v>4130000</v>
      </c>
      <c r="P4753">
        <v>0</v>
      </c>
      <c r="Q4753" t="s">
        <v>11251</v>
      </c>
      <c r="R4753" t="s">
        <v>11252</v>
      </c>
      <c r="S4753" t="s">
        <v>11253</v>
      </c>
      <c r="T4753" t="s">
        <v>11254</v>
      </c>
      <c r="U4753" t="s">
        <v>11255</v>
      </c>
      <c r="V4753" t="s">
        <v>11256</v>
      </c>
      <c r="W4753" t="s">
        <v>3085</v>
      </c>
      <c r="X4753" t="str">
        <f t="shared" si="74"/>
        <v>Funcionamiento</v>
      </c>
      <c r="Y4753" t="s">
        <v>3241</v>
      </c>
    </row>
    <row r="4754" spans="1:25">
      <c r="A4754" t="s">
        <v>10116</v>
      </c>
      <c r="B4754" t="s">
        <v>3668</v>
      </c>
      <c r="C4754" t="s">
        <v>11257</v>
      </c>
      <c r="D4754" t="s">
        <v>3076</v>
      </c>
      <c r="E4754" t="s">
        <v>3077</v>
      </c>
      <c r="F4754" t="s">
        <v>3234</v>
      </c>
      <c r="G4754" t="s">
        <v>3241</v>
      </c>
      <c r="H4754" t="s">
        <v>579</v>
      </c>
      <c r="I4754" t="s">
        <v>580</v>
      </c>
      <c r="J4754" t="s">
        <v>246</v>
      </c>
      <c r="K4754" t="s">
        <v>3079</v>
      </c>
      <c r="L4754" t="s">
        <v>247</v>
      </c>
      <c r="M4754">
        <v>20580736</v>
      </c>
      <c r="N4754">
        <v>0</v>
      </c>
      <c r="O4754">
        <v>20580736</v>
      </c>
      <c r="P4754">
        <v>0</v>
      </c>
      <c r="Q4754" t="s">
        <v>5894</v>
      </c>
      <c r="R4754" t="s">
        <v>11258</v>
      </c>
      <c r="S4754" t="s">
        <v>11259</v>
      </c>
      <c r="T4754" t="s">
        <v>3085</v>
      </c>
      <c r="U4754" t="s">
        <v>11260</v>
      </c>
      <c r="V4754" t="s">
        <v>11261</v>
      </c>
      <c r="W4754" t="s">
        <v>6396</v>
      </c>
      <c r="X4754" t="str">
        <f t="shared" si="74"/>
        <v>Funcionamiento</v>
      </c>
      <c r="Y4754" t="s">
        <v>3241</v>
      </c>
    </row>
    <row r="4755" spans="1:25">
      <c r="A4755" t="s">
        <v>10116</v>
      </c>
      <c r="B4755" t="s">
        <v>3668</v>
      </c>
      <c r="C4755" t="s">
        <v>11257</v>
      </c>
      <c r="D4755" t="s">
        <v>3076</v>
      </c>
      <c r="E4755" t="s">
        <v>3077</v>
      </c>
      <c r="F4755" t="s">
        <v>3234</v>
      </c>
      <c r="G4755" t="s">
        <v>3241</v>
      </c>
      <c r="H4755" t="s">
        <v>336</v>
      </c>
      <c r="I4755" t="s">
        <v>337</v>
      </c>
      <c r="J4755" t="s">
        <v>246</v>
      </c>
      <c r="K4755" t="s">
        <v>3079</v>
      </c>
      <c r="L4755" t="s">
        <v>247</v>
      </c>
      <c r="M4755">
        <v>14023876</v>
      </c>
      <c r="N4755">
        <v>0</v>
      </c>
      <c r="O4755">
        <v>14023876</v>
      </c>
      <c r="P4755">
        <v>0</v>
      </c>
      <c r="Q4755" t="s">
        <v>5894</v>
      </c>
      <c r="R4755" t="s">
        <v>11258</v>
      </c>
      <c r="S4755" t="s">
        <v>11259</v>
      </c>
      <c r="T4755" t="s">
        <v>3085</v>
      </c>
      <c r="U4755" t="s">
        <v>11260</v>
      </c>
      <c r="V4755" t="s">
        <v>11261</v>
      </c>
      <c r="W4755" t="s">
        <v>6396</v>
      </c>
      <c r="X4755" t="str">
        <f t="shared" si="74"/>
        <v>Funcionamiento</v>
      </c>
      <c r="Y4755" t="s">
        <v>3241</v>
      </c>
    </row>
    <row r="4756" spans="1:25">
      <c r="A4756" t="s">
        <v>10116</v>
      </c>
      <c r="B4756" t="s">
        <v>3668</v>
      </c>
      <c r="C4756" t="s">
        <v>11257</v>
      </c>
      <c r="D4756" t="s">
        <v>3076</v>
      </c>
      <c r="E4756" t="s">
        <v>3077</v>
      </c>
      <c r="F4756" t="s">
        <v>3234</v>
      </c>
      <c r="G4756" t="s">
        <v>3241</v>
      </c>
      <c r="H4756" t="s">
        <v>312</v>
      </c>
      <c r="I4756" t="s">
        <v>3333</v>
      </c>
      <c r="J4756" t="s">
        <v>246</v>
      </c>
      <c r="K4756" t="s">
        <v>3079</v>
      </c>
      <c r="L4756" t="s">
        <v>247</v>
      </c>
      <c r="M4756">
        <v>11121944</v>
      </c>
      <c r="N4756">
        <v>0</v>
      </c>
      <c r="O4756">
        <v>11121944</v>
      </c>
      <c r="P4756">
        <v>0</v>
      </c>
      <c r="Q4756" t="s">
        <v>5894</v>
      </c>
      <c r="R4756" t="s">
        <v>11258</v>
      </c>
      <c r="S4756" t="s">
        <v>11259</v>
      </c>
      <c r="T4756" t="s">
        <v>3085</v>
      </c>
      <c r="U4756" t="s">
        <v>11260</v>
      </c>
      <c r="V4756" t="s">
        <v>11261</v>
      </c>
      <c r="W4756" t="s">
        <v>6396</v>
      </c>
      <c r="X4756" t="str">
        <f t="shared" si="74"/>
        <v>Funcionamiento</v>
      </c>
      <c r="Y4756" t="s">
        <v>3241</v>
      </c>
    </row>
    <row r="4757" spans="1:25">
      <c r="A4757" t="s">
        <v>10116</v>
      </c>
      <c r="B4757" t="s">
        <v>3668</v>
      </c>
      <c r="C4757" t="s">
        <v>11257</v>
      </c>
      <c r="D4757" t="s">
        <v>3076</v>
      </c>
      <c r="E4757" t="s">
        <v>3077</v>
      </c>
      <c r="F4757" t="s">
        <v>3234</v>
      </c>
      <c r="G4757" t="s">
        <v>3241</v>
      </c>
      <c r="H4757" t="s">
        <v>358</v>
      </c>
      <c r="I4757" t="s">
        <v>359</v>
      </c>
      <c r="J4757" t="s">
        <v>246</v>
      </c>
      <c r="K4757" t="s">
        <v>3079</v>
      </c>
      <c r="L4757" t="s">
        <v>247</v>
      </c>
      <c r="M4757">
        <v>1165602</v>
      </c>
      <c r="N4757">
        <v>0</v>
      </c>
      <c r="O4757">
        <v>1165602</v>
      </c>
      <c r="P4757">
        <v>0</v>
      </c>
      <c r="Q4757" t="s">
        <v>5894</v>
      </c>
      <c r="R4757" t="s">
        <v>11258</v>
      </c>
      <c r="S4757" t="s">
        <v>11259</v>
      </c>
      <c r="T4757" t="s">
        <v>3085</v>
      </c>
      <c r="U4757" t="s">
        <v>11260</v>
      </c>
      <c r="V4757" t="s">
        <v>11261</v>
      </c>
      <c r="W4757" t="s">
        <v>6396</v>
      </c>
      <c r="X4757" t="str">
        <f t="shared" si="74"/>
        <v>Funcionamiento</v>
      </c>
      <c r="Y4757" t="s">
        <v>3241</v>
      </c>
    </row>
    <row r="4758" spans="1:25">
      <c r="A4758" t="s">
        <v>10116</v>
      </c>
      <c r="B4758" t="s">
        <v>3668</v>
      </c>
      <c r="C4758" t="s">
        <v>11257</v>
      </c>
      <c r="D4758" t="s">
        <v>3076</v>
      </c>
      <c r="E4758" t="s">
        <v>3077</v>
      </c>
      <c r="F4758" t="s">
        <v>3234</v>
      </c>
      <c r="G4758" t="s">
        <v>3241</v>
      </c>
      <c r="H4758" t="s">
        <v>300</v>
      </c>
      <c r="I4758" t="s">
        <v>302</v>
      </c>
      <c r="J4758" t="s">
        <v>246</v>
      </c>
      <c r="K4758" t="s">
        <v>3079</v>
      </c>
      <c r="L4758" t="s">
        <v>247</v>
      </c>
      <c r="M4758">
        <v>15150338</v>
      </c>
      <c r="N4758">
        <v>0</v>
      </c>
      <c r="O4758">
        <v>15150338</v>
      </c>
      <c r="P4758">
        <v>0</v>
      </c>
      <c r="Q4758" t="s">
        <v>5894</v>
      </c>
      <c r="R4758" t="s">
        <v>11258</v>
      </c>
      <c r="S4758" t="s">
        <v>11259</v>
      </c>
      <c r="T4758" t="s">
        <v>3085</v>
      </c>
      <c r="U4758" t="s">
        <v>11260</v>
      </c>
      <c r="V4758" t="s">
        <v>11261</v>
      </c>
      <c r="W4758" t="s">
        <v>6396</v>
      </c>
      <c r="X4758" t="str">
        <f t="shared" si="74"/>
        <v>Funcionamiento</v>
      </c>
      <c r="Y4758" t="s">
        <v>3241</v>
      </c>
    </row>
    <row r="4759" spans="1:25">
      <c r="A4759" t="s">
        <v>10116</v>
      </c>
      <c r="B4759" t="s">
        <v>3668</v>
      </c>
      <c r="C4759" t="s">
        <v>11257</v>
      </c>
      <c r="D4759" t="s">
        <v>3076</v>
      </c>
      <c r="E4759" t="s">
        <v>3077</v>
      </c>
      <c r="F4759" t="s">
        <v>3234</v>
      </c>
      <c r="G4759" t="s">
        <v>3241</v>
      </c>
      <c r="H4759" t="s">
        <v>303</v>
      </c>
      <c r="I4759" t="s">
        <v>305</v>
      </c>
      <c r="J4759" t="s">
        <v>246</v>
      </c>
      <c r="K4759" t="s">
        <v>3079</v>
      </c>
      <c r="L4759" t="s">
        <v>247</v>
      </c>
      <c r="M4759">
        <v>30321219</v>
      </c>
      <c r="N4759">
        <v>0</v>
      </c>
      <c r="O4759">
        <v>30321219</v>
      </c>
      <c r="P4759">
        <v>0</v>
      </c>
      <c r="Q4759" t="s">
        <v>5894</v>
      </c>
      <c r="R4759" t="s">
        <v>11258</v>
      </c>
      <c r="S4759" t="s">
        <v>11259</v>
      </c>
      <c r="T4759" t="s">
        <v>3085</v>
      </c>
      <c r="U4759" t="s">
        <v>11260</v>
      </c>
      <c r="V4759" t="s">
        <v>11261</v>
      </c>
      <c r="W4759" t="s">
        <v>6396</v>
      </c>
      <c r="X4759" t="str">
        <f t="shared" si="74"/>
        <v>Funcionamiento</v>
      </c>
      <c r="Y4759" t="s">
        <v>3241</v>
      </c>
    </row>
    <row r="4760" spans="1:25">
      <c r="A4760" t="s">
        <v>10116</v>
      </c>
      <c r="B4760" t="s">
        <v>3668</v>
      </c>
      <c r="C4760" t="s">
        <v>11257</v>
      </c>
      <c r="D4760" t="s">
        <v>3076</v>
      </c>
      <c r="E4760" t="s">
        <v>3077</v>
      </c>
      <c r="F4760" t="s">
        <v>3234</v>
      </c>
      <c r="G4760" t="s">
        <v>3241</v>
      </c>
      <c r="H4760" t="s">
        <v>390</v>
      </c>
      <c r="I4760" t="s">
        <v>392</v>
      </c>
      <c r="J4760" t="s">
        <v>246</v>
      </c>
      <c r="K4760" t="s">
        <v>3079</v>
      </c>
      <c r="L4760" t="s">
        <v>247</v>
      </c>
      <c r="M4760">
        <v>19790099</v>
      </c>
      <c r="N4760">
        <v>0</v>
      </c>
      <c r="O4760">
        <v>19790099</v>
      </c>
      <c r="P4760">
        <v>0</v>
      </c>
      <c r="Q4760" t="s">
        <v>5894</v>
      </c>
      <c r="R4760" t="s">
        <v>11258</v>
      </c>
      <c r="S4760" t="s">
        <v>11259</v>
      </c>
      <c r="T4760" t="s">
        <v>3085</v>
      </c>
      <c r="U4760" t="s">
        <v>11260</v>
      </c>
      <c r="V4760" t="s">
        <v>11261</v>
      </c>
      <c r="W4760" t="s">
        <v>6396</v>
      </c>
      <c r="X4760" t="str">
        <f t="shared" si="74"/>
        <v>Funcionamiento</v>
      </c>
      <c r="Y4760" t="s">
        <v>3241</v>
      </c>
    </row>
    <row r="4761" spans="1:25">
      <c r="A4761" t="s">
        <v>10116</v>
      </c>
      <c r="B4761" t="s">
        <v>3668</v>
      </c>
      <c r="C4761" t="s">
        <v>11257</v>
      </c>
      <c r="D4761" t="s">
        <v>3076</v>
      </c>
      <c r="E4761" t="s">
        <v>3077</v>
      </c>
      <c r="F4761" t="s">
        <v>3234</v>
      </c>
      <c r="G4761" t="s">
        <v>3241</v>
      </c>
      <c r="H4761" t="s">
        <v>309</v>
      </c>
      <c r="I4761" t="s">
        <v>311</v>
      </c>
      <c r="J4761" t="s">
        <v>246</v>
      </c>
      <c r="K4761" t="s">
        <v>3079</v>
      </c>
      <c r="L4761" t="s">
        <v>247</v>
      </c>
      <c r="M4761">
        <v>24869619</v>
      </c>
      <c r="N4761">
        <v>0</v>
      </c>
      <c r="O4761">
        <v>24869619</v>
      </c>
      <c r="P4761">
        <v>0</v>
      </c>
      <c r="Q4761" t="s">
        <v>5894</v>
      </c>
      <c r="R4761" t="s">
        <v>11258</v>
      </c>
      <c r="S4761" t="s">
        <v>11259</v>
      </c>
      <c r="T4761" t="s">
        <v>3085</v>
      </c>
      <c r="U4761" t="s">
        <v>11260</v>
      </c>
      <c r="V4761" t="s">
        <v>11261</v>
      </c>
      <c r="W4761" t="s">
        <v>6396</v>
      </c>
      <c r="X4761" t="str">
        <f t="shared" si="74"/>
        <v>Funcionamiento</v>
      </c>
      <c r="Y4761" t="s">
        <v>3241</v>
      </c>
    </row>
    <row r="4762" spans="1:25">
      <c r="A4762" t="s">
        <v>10116</v>
      </c>
      <c r="B4762" t="s">
        <v>3668</v>
      </c>
      <c r="C4762" t="s">
        <v>11257</v>
      </c>
      <c r="D4762" t="s">
        <v>3076</v>
      </c>
      <c r="E4762" t="s">
        <v>3077</v>
      </c>
      <c r="F4762" t="s">
        <v>3234</v>
      </c>
      <c r="G4762" t="s">
        <v>3241</v>
      </c>
      <c r="H4762" t="s">
        <v>331</v>
      </c>
      <c r="I4762" t="s">
        <v>587</v>
      </c>
      <c r="J4762" t="s">
        <v>246</v>
      </c>
      <c r="K4762" t="s">
        <v>3079</v>
      </c>
      <c r="L4762" t="s">
        <v>247</v>
      </c>
      <c r="M4762">
        <v>29326431</v>
      </c>
      <c r="N4762">
        <v>0</v>
      </c>
      <c r="O4762">
        <v>29326431</v>
      </c>
      <c r="P4762">
        <v>0</v>
      </c>
      <c r="Q4762" t="s">
        <v>5894</v>
      </c>
      <c r="R4762" t="s">
        <v>11258</v>
      </c>
      <c r="S4762" t="s">
        <v>11259</v>
      </c>
      <c r="T4762" t="s">
        <v>3085</v>
      </c>
      <c r="U4762" t="s">
        <v>11260</v>
      </c>
      <c r="V4762" t="s">
        <v>11261</v>
      </c>
      <c r="W4762" t="s">
        <v>6396</v>
      </c>
      <c r="X4762" t="str">
        <f t="shared" si="74"/>
        <v>Funcionamiento</v>
      </c>
      <c r="Y4762" t="s">
        <v>3241</v>
      </c>
    </row>
    <row r="4763" spans="1:25">
      <c r="A4763" t="s">
        <v>10116</v>
      </c>
      <c r="B4763" t="s">
        <v>3668</v>
      </c>
      <c r="C4763" t="s">
        <v>11257</v>
      </c>
      <c r="D4763" t="s">
        <v>3076</v>
      </c>
      <c r="E4763" t="s">
        <v>3077</v>
      </c>
      <c r="F4763" t="s">
        <v>3234</v>
      </c>
      <c r="G4763" t="s">
        <v>3241</v>
      </c>
      <c r="H4763" t="s">
        <v>348</v>
      </c>
      <c r="I4763" t="s">
        <v>349</v>
      </c>
      <c r="J4763" t="s">
        <v>246</v>
      </c>
      <c r="K4763" t="s">
        <v>3079</v>
      </c>
      <c r="L4763" t="s">
        <v>247</v>
      </c>
      <c r="M4763">
        <v>1315849</v>
      </c>
      <c r="N4763">
        <v>0</v>
      </c>
      <c r="O4763">
        <v>1315849</v>
      </c>
      <c r="P4763">
        <v>0</v>
      </c>
      <c r="Q4763" t="s">
        <v>5894</v>
      </c>
      <c r="R4763" t="s">
        <v>11258</v>
      </c>
      <c r="S4763" t="s">
        <v>11259</v>
      </c>
      <c r="T4763" t="s">
        <v>3085</v>
      </c>
      <c r="U4763" t="s">
        <v>11260</v>
      </c>
      <c r="V4763" t="s">
        <v>11261</v>
      </c>
      <c r="W4763" t="s">
        <v>6396</v>
      </c>
      <c r="X4763" t="str">
        <f t="shared" si="74"/>
        <v>Funcionamiento</v>
      </c>
      <c r="Y4763" t="s">
        <v>3241</v>
      </c>
    </row>
    <row r="4764" spans="1:25">
      <c r="A4764" t="s">
        <v>10116</v>
      </c>
      <c r="B4764" t="s">
        <v>3668</v>
      </c>
      <c r="C4764" t="s">
        <v>11257</v>
      </c>
      <c r="D4764" t="s">
        <v>3076</v>
      </c>
      <c r="E4764" t="s">
        <v>3077</v>
      </c>
      <c r="F4764" t="s">
        <v>3234</v>
      </c>
      <c r="G4764" t="s">
        <v>3241</v>
      </c>
      <c r="H4764" t="s">
        <v>405</v>
      </c>
      <c r="I4764" t="s">
        <v>406</v>
      </c>
      <c r="J4764" t="s">
        <v>246</v>
      </c>
      <c r="K4764" t="s">
        <v>3079</v>
      </c>
      <c r="L4764" t="s">
        <v>247</v>
      </c>
      <c r="M4764">
        <v>5097451</v>
      </c>
      <c r="N4764">
        <v>-145598</v>
      </c>
      <c r="O4764">
        <v>4951853</v>
      </c>
      <c r="P4764">
        <v>0</v>
      </c>
      <c r="Q4764" t="s">
        <v>5894</v>
      </c>
      <c r="R4764" t="s">
        <v>11258</v>
      </c>
      <c r="S4764" t="s">
        <v>11259</v>
      </c>
      <c r="T4764" t="s">
        <v>3085</v>
      </c>
      <c r="U4764" t="s">
        <v>11260</v>
      </c>
      <c r="V4764" t="s">
        <v>11261</v>
      </c>
      <c r="W4764" t="s">
        <v>6396</v>
      </c>
      <c r="X4764" t="str">
        <f t="shared" si="74"/>
        <v>Funcionamiento</v>
      </c>
      <c r="Y4764" t="s">
        <v>3241</v>
      </c>
    </row>
    <row r="4765" spans="1:25">
      <c r="A4765" t="s">
        <v>10116</v>
      </c>
      <c r="B4765" t="s">
        <v>3668</v>
      </c>
      <c r="C4765" t="s">
        <v>11257</v>
      </c>
      <c r="D4765" t="s">
        <v>3076</v>
      </c>
      <c r="E4765" t="s">
        <v>3077</v>
      </c>
      <c r="F4765" t="s">
        <v>3234</v>
      </c>
      <c r="G4765" t="s">
        <v>3241</v>
      </c>
      <c r="H4765" t="s">
        <v>333</v>
      </c>
      <c r="I4765" t="s">
        <v>335</v>
      </c>
      <c r="J4765" t="s">
        <v>246</v>
      </c>
      <c r="K4765" t="s">
        <v>3079</v>
      </c>
      <c r="L4765" t="s">
        <v>247</v>
      </c>
      <c r="M4765">
        <v>2335401</v>
      </c>
      <c r="N4765">
        <v>0</v>
      </c>
      <c r="O4765">
        <v>2335401</v>
      </c>
      <c r="P4765">
        <v>0</v>
      </c>
      <c r="Q4765" t="s">
        <v>5894</v>
      </c>
      <c r="R4765" t="s">
        <v>11258</v>
      </c>
      <c r="S4765" t="s">
        <v>11259</v>
      </c>
      <c r="T4765" t="s">
        <v>3085</v>
      </c>
      <c r="U4765" t="s">
        <v>11260</v>
      </c>
      <c r="V4765" t="s">
        <v>11261</v>
      </c>
      <c r="W4765" t="s">
        <v>6396</v>
      </c>
      <c r="X4765" t="str">
        <f t="shared" si="74"/>
        <v>Funcionamiento</v>
      </c>
      <c r="Y4765" t="s">
        <v>3241</v>
      </c>
    </row>
    <row r="4766" spans="1:25">
      <c r="A4766" t="s">
        <v>10116</v>
      </c>
      <c r="B4766" t="s">
        <v>3668</v>
      </c>
      <c r="C4766" t="s">
        <v>11257</v>
      </c>
      <c r="D4766" t="s">
        <v>3076</v>
      </c>
      <c r="E4766" t="s">
        <v>3077</v>
      </c>
      <c r="F4766" t="s">
        <v>3234</v>
      </c>
      <c r="G4766" t="s">
        <v>3241</v>
      </c>
      <c r="H4766" t="s">
        <v>292</v>
      </c>
      <c r="I4766" t="s">
        <v>293</v>
      </c>
      <c r="J4766" t="s">
        <v>246</v>
      </c>
      <c r="K4766" t="s">
        <v>3079</v>
      </c>
      <c r="L4766" t="s">
        <v>247</v>
      </c>
      <c r="M4766">
        <v>824817433</v>
      </c>
      <c r="N4766">
        <v>145598</v>
      </c>
      <c r="O4766">
        <v>824963031</v>
      </c>
      <c r="P4766">
        <v>0</v>
      </c>
      <c r="Q4766" t="s">
        <v>5894</v>
      </c>
      <c r="R4766" t="s">
        <v>11258</v>
      </c>
      <c r="S4766" t="s">
        <v>11259</v>
      </c>
      <c r="T4766" t="s">
        <v>3085</v>
      </c>
      <c r="U4766" t="s">
        <v>11260</v>
      </c>
      <c r="V4766" t="s">
        <v>11261</v>
      </c>
      <c r="W4766" t="s">
        <v>6396</v>
      </c>
      <c r="X4766" t="str">
        <f t="shared" si="74"/>
        <v>Funcionamiento</v>
      </c>
      <c r="Y4766" t="s">
        <v>3241</v>
      </c>
    </row>
    <row r="4767" spans="1:25">
      <c r="A4767" t="s">
        <v>10116</v>
      </c>
      <c r="B4767" t="s">
        <v>3668</v>
      </c>
      <c r="C4767" t="s">
        <v>11257</v>
      </c>
      <c r="D4767" t="s">
        <v>3076</v>
      </c>
      <c r="E4767" t="s">
        <v>3077</v>
      </c>
      <c r="F4767" t="s">
        <v>3234</v>
      </c>
      <c r="G4767" t="s">
        <v>3241</v>
      </c>
      <c r="H4767" t="s">
        <v>294</v>
      </c>
      <c r="I4767" t="s">
        <v>296</v>
      </c>
      <c r="J4767" t="s">
        <v>246</v>
      </c>
      <c r="K4767" t="s">
        <v>3079</v>
      </c>
      <c r="L4767" t="s">
        <v>247</v>
      </c>
      <c r="M4767">
        <v>9773782</v>
      </c>
      <c r="N4767">
        <v>0</v>
      </c>
      <c r="O4767">
        <v>9773782</v>
      </c>
      <c r="P4767">
        <v>0</v>
      </c>
      <c r="Q4767" t="s">
        <v>5894</v>
      </c>
      <c r="R4767" t="s">
        <v>11258</v>
      </c>
      <c r="S4767" t="s">
        <v>11259</v>
      </c>
      <c r="T4767" t="s">
        <v>3085</v>
      </c>
      <c r="U4767" t="s">
        <v>11260</v>
      </c>
      <c r="V4767" t="s">
        <v>11261</v>
      </c>
      <c r="W4767" t="s">
        <v>6396</v>
      </c>
      <c r="X4767" t="str">
        <f t="shared" si="74"/>
        <v>Funcionamiento</v>
      </c>
      <c r="Y4767" t="s">
        <v>3241</v>
      </c>
    </row>
    <row r="4768" spans="1:25">
      <c r="A4768" t="s">
        <v>10116</v>
      </c>
      <c r="B4768" t="s">
        <v>3668</v>
      </c>
      <c r="C4768" t="s">
        <v>11257</v>
      </c>
      <c r="D4768" t="s">
        <v>3076</v>
      </c>
      <c r="E4768" t="s">
        <v>3077</v>
      </c>
      <c r="F4768" t="s">
        <v>3234</v>
      </c>
      <c r="G4768" t="s">
        <v>3241</v>
      </c>
      <c r="H4768" t="s">
        <v>588</v>
      </c>
      <c r="I4768" t="s">
        <v>590</v>
      </c>
      <c r="J4768" t="s">
        <v>246</v>
      </c>
      <c r="K4768" t="s">
        <v>3079</v>
      </c>
      <c r="L4768" t="s">
        <v>247</v>
      </c>
      <c r="M4768">
        <v>22990678</v>
      </c>
      <c r="N4768">
        <v>0</v>
      </c>
      <c r="O4768">
        <v>22990678</v>
      </c>
      <c r="P4768">
        <v>0</v>
      </c>
      <c r="Q4768" t="s">
        <v>5894</v>
      </c>
      <c r="R4768" t="s">
        <v>11258</v>
      </c>
      <c r="S4768" t="s">
        <v>11259</v>
      </c>
      <c r="T4768" t="s">
        <v>3085</v>
      </c>
      <c r="U4768" t="s">
        <v>11260</v>
      </c>
      <c r="V4768" t="s">
        <v>11261</v>
      </c>
      <c r="W4768" t="s">
        <v>6396</v>
      </c>
      <c r="X4768" t="str">
        <f t="shared" si="74"/>
        <v>Funcionamiento</v>
      </c>
      <c r="Y4768" t="s">
        <v>3241</v>
      </c>
    </row>
    <row r="4769" spans="1:25">
      <c r="A4769" t="s">
        <v>9436</v>
      </c>
      <c r="B4769" t="s">
        <v>3668</v>
      </c>
      <c r="C4769" t="s">
        <v>11262</v>
      </c>
      <c r="D4769" t="s">
        <v>3076</v>
      </c>
      <c r="E4769" t="s">
        <v>3077</v>
      </c>
      <c r="F4769" t="s">
        <v>3234</v>
      </c>
      <c r="G4769" t="s">
        <v>3241</v>
      </c>
      <c r="H4769" t="s">
        <v>316</v>
      </c>
      <c r="I4769" t="s">
        <v>583</v>
      </c>
      <c r="J4769" t="s">
        <v>246</v>
      </c>
      <c r="K4769" t="s">
        <v>3079</v>
      </c>
      <c r="L4769" t="s">
        <v>247</v>
      </c>
      <c r="M4769">
        <v>80924500</v>
      </c>
      <c r="N4769">
        <v>0</v>
      </c>
      <c r="O4769">
        <v>80924500</v>
      </c>
      <c r="P4769">
        <v>0</v>
      </c>
      <c r="Q4769" t="s">
        <v>11263</v>
      </c>
      <c r="R4769" t="s">
        <v>10802</v>
      </c>
      <c r="S4769" t="s">
        <v>4816</v>
      </c>
      <c r="T4769" t="s">
        <v>3085</v>
      </c>
      <c r="U4769" t="s">
        <v>11264</v>
      </c>
      <c r="V4769" t="s">
        <v>11265</v>
      </c>
      <c r="W4769" t="s">
        <v>3085</v>
      </c>
      <c r="X4769" t="str">
        <f t="shared" si="74"/>
        <v>Funcionamiento</v>
      </c>
      <c r="Y4769" t="s">
        <v>3241</v>
      </c>
    </row>
    <row r="4770" spans="1:25">
      <c r="A4770" t="s">
        <v>9436</v>
      </c>
      <c r="B4770" t="s">
        <v>3668</v>
      </c>
      <c r="C4770" t="s">
        <v>11262</v>
      </c>
      <c r="D4770" t="s">
        <v>3076</v>
      </c>
      <c r="E4770" t="s">
        <v>3077</v>
      </c>
      <c r="F4770" t="s">
        <v>3234</v>
      </c>
      <c r="G4770" t="s">
        <v>3241</v>
      </c>
      <c r="H4770" t="s">
        <v>320</v>
      </c>
      <c r="I4770" t="s">
        <v>321</v>
      </c>
      <c r="J4770" t="s">
        <v>246</v>
      </c>
      <c r="K4770" t="s">
        <v>3079</v>
      </c>
      <c r="L4770" t="s">
        <v>247</v>
      </c>
      <c r="M4770">
        <v>8819000</v>
      </c>
      <c r="N4770">
        <v>0</v>
      </c>
      <c r="O4770">
        <v>8819000</v>
      </c>
      <c r="P4770">
        <v>0</v>
      </c>
      <c r="Q4770" t="s">
        <v>11263</v>
      </c>
      <c r="R4770" t="s">
        <v>10802</v>
      </c>
      <c r="S4770" t="s">
        <v>4816</v>
      </c>
      <c r="T4770" t="s">
        <v>3085</v>
      </c>
      <c r="U4770" t="s">
        <v>11264</v>
      </c>
      <c r="V4770" t="s">
        <v>11265</v>
      </c>
      <c r="W4770" t="s">
        <v>3085</v>
      </c>
      <c r="X4770" t="str">
        <f t="shared" si="74"/>
        <v>Funcionamiento</v>
      </c>
      <c r="Y4770" t="s">
        <v>3241</v>
      </c>
    </row>
    <row r="4771" spans="1:25">
      <c r="A4771" t="s">
        <v>9436</v>
      </c>
      <c r="B4771" t="s">
        <v>3668</v>
      </c>
      <c r="C4771" t="s">
        <v>11262</v>
      </c>
      <c r="D4771" t="s">
        <v>3076</v>
      </c>
      <c r="E4771" t="s">
        <v>3077</v>
      </c>
      <c r="F4771" t="s">
        <v>3234</v>
      </c>
      <c r="G4771" t="s">
        <v>3241</v>
      </c>
      <c r="H4771" t="s">
        <v>322</v>
      </c>
      <c r="I4771" t="s">
        <v>323</v>
      </c>
      <c r="J4771" t="s">
        <v>246</v>
      </c>
      <c r="K4771" t="s">
        <v>3079</v>
      </c>
      <c r="L4771" t="s">
        <v>247</v>
      </c>
      <c r="M4771">
        <v>57880100</v>
      </c>
      <c r="N4771">
        <v>0</v>
      </c>
      <c r="O4771">
        <v>57880100</v>
      </c>
      <c r="P4771">
        <v>0</v>
      </c>
      <c r="Q4771" t="s">
        <v>11263</v>
      </c>
      <c r="R4771" t="s">
        <v>10802</v>
      </c>
      <c r="S4771" t="s">
        <v>4816</v>
      </c>
      <c r="T4771" t="s">
        <v>3085</v>
      </c>
      <c r="U4771" t="s">
        <v>11264</v>
      </c>
      <c r="V4771" t="s">
        <v>11265</v>
      </c>
      <c r="W4771" t="s">
        <v>3085</v>
      </c>
      <c r="X4771" t="str">
        <f t="shared" si="74"/>
        <v>Funcionamiento</v>
      </c>
      <c r="Y4771" t="s">
        <v>3241</v>
      </c>
    </row>
    <row r="4772" spans="1:25">
      <c r="A4772" t="s">
        <v>9436</v>
      </c>
      <c r="B4772" t="s">
        <v>3668</v>
      </c>
      <c r="C4772" t="s">
        <v>11262</v>
      </c>
      <c r="D4772" t="s">
        <v>3076</v>
      </c>
      <c r="E4772" t="s">
        <v>3077</v>
      </c>
      <c r="F4772" t="s">
        <v>3234</v>
      </c>
      <c r="G4772" t="s">
        <v>3241</v>
      </c>
      <c r="H4772" t="s">
        <v>324</v>
      </c>
      <c r="I4772" t="s">
        <v>325</v>
      </c>
      <c r="J4772" t="s">
        <v>246</v>
      </c>
      <c r="K4772" t="s">
        <v>3079</v>
      </c>
      <c r="L4772" t="s">
        <v>247</v>
      </c>
      <c r="M4772">
        <v>38595000</v>
      </c>
      <c r="N4772">
        <v>0</v>
      </c>
      <c r="O4772">
        <v>38595000</v>
      </c>
      <c r="P4772">
        <v>0</v>
      </c>
      <c r="Q4772" t="s">
        <v>11263</v>
      </c>
      <c r="R4772" t="s">
        <v>10802</v>
      </c>
      <c r="S4772" t="s">
        <v>4816</v>
      </c>
      <c r="T4772" t="s">
        <v>3085</v>
      </c>
      <c r="U4772" t="s">
        <v>11264</v>
      </c>
      <c r="V4772" t="s">
        <v>11265</v>
      </c>
      <c r="W4772" t="s">
        <v>3085</v>
      </c>
      <c r="X4772" t="str">
        <f t="shared" si="74"/>
        <v>Funcionamiento</v>
      </c>
      <c r="Y4772" t="s">
        <v>3241</v>
      </c>
    </row>
    <row r="4773" spans="1:25">
      <c r="A4773" t="s">
        <v>9436</v>
      </c>
      <c r="B4773" t="s">
        <v>3668</v>
      </c>
      <c r="C4773" t="s">
        <v>11262</v>
      </c>
      <c r="D4773" t="s">
        <v>3076</v>
      </c>
      <c r="E4773" t="s">
        <v>3077</v>
      </c>
      <c r="F4773" t="s">
        <v>3234</v>
      </c>
      <c r="G4773" t="s">
        <v>3241</v>
      </c>
      <c r="H4773" t="s">
        <v>318</v>
      </c>
      <c r="I4773" t="s">
        <v>586</v>
      </c>
      <c r="J4773" t="s">
        <v>246</v>
      </c>
      <c r="K4773" t="s">
        <v>3079</v>
      </c>
      <c r="L4773" t="s">
        <v>247</v>
      </c>
      <c r="M4773">
        <v>77165700</v>
      </c>
      <c r="N4773">
        <v>0</v>
      </c>
      <c r="O4773">
        <v>77165700</v>
      </c>
      <c r="P4773">
        <v>0</v>
      </c>
      <c r="Q4773" t="s">
        <v>11263</v>
      </c>
      <c r="R4773" t="s">
        <v>10802</v>
      </c>
      <c r="S4773" t="s">
        <v>4816</v>
      </c>
      <c r="T4773" t="s">
        <v>3085</v>
      </c>
      <c r="U4773" t="s">
        <v>11264</v>
      </c>
      <c r="V4773" t="s">
        <v>11265</v>
      </c>
      <c r="W4773" t="s">
        <v>3085</v>
      </c>
      <c r="X4773" t="str">
        <f t="shared" si="74"/>
        <v>Funcionamiento</v>
      </c>
      <c r="Y4773" t="s">
        <v>3241</v>
      </c>
    </row>
    <row r="4774" spans="1:25">
      <c r="A4774" t="s">
        <v>9436</v>
      </c>
      <c r="B4774" t="s">
        <v>3668</v>
      </c>
      <c r="C4774" t="s">
        <v>11262</v>
      </c>
      <c r="D4774" t="s">
        <v>3076</v>
      </c>
      <c r="E4774" t="s">
        <v>3077</v>
      </c>
      <c r="F4774" t="s">
        <v>3234</v>
      </c>
      <c r="G4774" t="s">
        <v>3241</v>
      </c>
      <c r="H4774" t="s">
        <v>314</v>
      </c>
      <c r="I4774" t="s">
        <v>582</v>
      </c>
      <c r="J4774" t="s">
        <v>246</v>
      </c>
      <c r="K4774" t="s">
        <v>3079</v>
      </c>
      <c r="L4774" t="s">
        <v>247</v>
      </c>
      <c r="M4774">
        <v>114241600</v>
      </c>
      <c r="N4774">
        <v>0</v>
      </c>
      <c r="O4774">
        <v>114241600</v>
      </c>
      <c r="P4774">
        <v>0</v>
      </c>
      <c r="Q4774" t="s">
        <v>11263</v>
      </c>
      <c r="R4774" t="s">
        <v>10802</v>
      </c>
      <c r="S4774" t="s">
        <v>4816</v>
      </c>
      <c r="T4774" t="s">
        <v>3085</v>
      </c>
      <c r="U4774" t="s">
        <v>11264</v>
      </c>
      <c r="V4774" t="s">
        <v>11265</v>
      </c>
      <c r="W4774" t="s">
        <v>3085</v>
      </c>
      <c r="X4774" t="str">
        <f t="shared" si="74"/>
        <v>Funcionamiento</v>
      </c>
      <c r="Y4774" t="s">
        <v>3241</v>
      </c>
    </row>
    <row r="4775" spans="1:25">
      <c r="A4775" t="s">
        <v>9442</v>
      </c>
      <c r="B4775" t="s">
        <v>3668</v>
      </c>
      <c r="C4775" t="s">
        <v>11266</v>
      </c>
      <c r="D4775" t="s">
        <v>3076</v>
      </c>
      <c r="E4775" t="s">
        <v>3077</v>
      </c>
      <c r="F4775" t="s">
        <v>3234</v>
      </c>
      <c r="G4775" t="s">
        <v>3241</v>
      </c>
      <c r="H4775" t="s">
        <v>428</v>
      </c>
      <c r="I4775" t="s">
        <v>669</v>
      </c>
      <c r="J4775" t="s">
        <v>246</v>
      </c>
      <c r="K4775" t="s">
        <v>3079</v>
      </c>
      <c r="L4775" t="s">
        <v>247</v>
      </c>
      <c r="M4775">
        <v>4010820</v>
      </c>
      <c r="N4775">
        <v>-1489220</v>
      </c>
      <c r="O4775">
        <v>2521600</v>
      </c>
      <c r="P4775">
        <v>0</v>
      </c>
      <c r="Q4775" t="s">
        <v>11267</v>
      </c>
      <c r="R4775" t="s">
        <v>6899</v>
      </c>
      <c r="S4775" t="s">
        <v>11268</v>
      </c>
      <c r="T4775" t="s">
        <v>11269</v>
      </c>
      <c r="U4775" t="s">
        <v>11270</v>
      </c>
      <c r="V4775" t="s">
        <v>11271</v>
      </c>
      <c r="W4775" t="s">
        <v>3085</v>
      </c>
      <c r="X4775" t="str">
        <f t="shared" si="74"/>
        <v>Inversión</v>
      </c>
      <c r="Y4775" t="s">
        <v>3241</v>
      </c>
    </row>
    <row r="4776" spans="1:25">
      <c r="A4776" t="s">
        <v>10701</v>
      </c>
      <c r="B4776" t="s">
        <v>3668</v>
      </c>
      <c r="C4776" t="s">
        <v>11272</v>
      </c>
      <c r="D4776" t="s">
        <v>3076</v>
      </c>
      <c r="E4776" t="s">
        <v>3399</v>
      </c>
      <c r="F4776" t="s">
        <v>3234</v>
      </c>
      <c r="G4776" t="s">
        <v>3241</v>
      </c>
      <c r="H4776" t="s">
        <v>428</v>
      </c>
      <c r="I4776" t="s">
        <v>669</v>
      </c>
      <c r="J4776" t="s">
        <v>246</v>
      </c>
      <c r="K4776" t="s">
        <v>3079</v>
      </c>
      <c r="L4776" t="s">
        <v>247</v>
      </c>
      <c r="M4776">
        <v>2530000</v>
      </c>
      <c r="N4776">
        <v>-2530000</v>
      </c>
      <c r="O4776">
        <v>0</v>
      </c>
      <c r="P4776">
        <v>0</v>
      </c>
      <c r="Q4776" t="s">
        <v>11273</v>
      </c>
      <c r="R4776" t="s">
        <v>11274</v>
      </c>
      <c r="S4776" t="s">
        <v>3085</v>
      </c>
      <c r="T4776" t="s">
        <v>3085</v>
      </c>
      <c r="U4776" t="s">
        <v>3085</v>
      </c>
      <c r="V4776" t="s">
        <v>3085</v>
      </c>
      <c r="W4776" t="s">
        <v>3085</v>
      </c>
      <c r="X4776" t="str">
        <f t="shared" si="74"/>
        <v>Inversión</v>
      </c>
      <c r="Y4776" t="s">
        <v>3241</v>
      </c>
    </row>
    <row r="4777" spans="1:25">
      <c r="A4777" t="s">
        <v>10216</v>
      </c>
      <c r="B4777" t="s">
        <v>6389</v>
      </c>
      <c r="C4777" t="s">
        <v>11275</v>
      </c>
      <c r="D4777" t="s">
        <v>3076</v>
      </c>
      <c r="E4777" t="s">
        <v>3077</v>
      </c>
      <c r="F4777" t="s">
        <v>4481</v>
      </c>
      <c r="G4777" t="s">
        <v>4484</v>
      </c>
      <c r="H4777" t="s">
        <v>434</v>
      </c>
      <c r="I4777" t="s">
        <v>645</v>
      </c>
      <c r="J4777" t="s">
        <v>246</v>
      </c>
      <c r="K4777" t="s">
        <v>3079</v>
      </c>
      <c r="L4777" t="s">
        <v>247</v>
      </c>
      <c r="M4777">
        <v>3000000</v>
      </c>
      <c r="N4777">
        <v>0</v>
      </c>
      <c r="O4777">
        <v>3000000</v>
      </c>
      <c r="P4777">
        <v>20200</v>
      </c>
      <c r="Q4777" t="s">
        <v>11276</v>
      </c>
      <c r="R4777" t="s">
        <v>10788</v>
      </c>
      <c r="S4777" t="s">
        <v>11277</v>
      </c>
      <c r="T4777" t="s">
        <v>11278</v>
      </c>
      <c r="U4777" t="s">
        <v>11279</v>
      </c>
      <c r="V4777" t="s">
        <v>11280</v>
      </c>
      <c r="W4777" t="s">
        <v>3085</v>
      </c>
      <c r="X4777" t="str">
        <f t="shared" si="74"/>
        <v>Inversión</v>
      </c>
      <c r="Y4777" t="s">
        <v>4484</v>
      </c>
    </row>
    <row r="4778" spans="1:25">
      <c r="A4778" t="s">
        <v>8132</v>
      </c>
      <c r="B4778" t="s">
        <v>6389</v>
      </c>
      <c r="C4778" t="s">
        <v>11281</v>
      </c>
      <c r="D4778" t="s">
        <v>3076</v>
      </c>
      <c r="E4778" t="s">
        <v>3077</v>
      </c>
      <c r="F4778" t="s">
        <v>8910</v>
      </c>
      <c r="G4778" t="s">
        <v>8911</v>
      </c>
      <c r="H4778" t="s">
        <v>532</v>
      </c>
      <c r="I4778" t="s">
        <v>661</v>
      </c>
      <c r="J4778" t="s">
        <v>246</v>
      </c>
      <c r="K4778" t="s">
        <v>3079</v>
      </c>
      <c r="L4778" t="s">
        <v>247</v>
      </c>
      <c r="M4778">
        <v>47647379</v>
      </c>
      <c r="N4778">
        <v>-24295226</v>
      </c>
      <c r="O4778">
        <v>23352153</v>
      </c>
      <c r="P4778">
        <v>0</v>
      </c>
      <c r="Q4778" t="s">
        <v>11282</v>
      </c>
      <c r="R4778" t="s">
        <v>5420</v>
      </c>
      <c r="S4778" t="s">
        <v>11283</v>
      </c>
      <c r="T4778" t="s">
        <v>11284</v>
      </c>
      <c r="U4778" t="s">
        <v>11285</v>
      </c>
      <c r="V4778" t="s">
        <v>11286</v>
      </c>
      <c r="W4778" t="s">
        <v>3085</v>
      </c>
      <c r="X4778" t="str">
        <f t="shared" si="74"/>
        <v>Inversión</v>
      </c>
      <c r="Y4778" t="s">
        <v>8911</v>
      </c>
    </row>
    <row r="4779" spans="1:25">
      <c r="A4779" t="s">
        <v>10178</v>
      </c>
      <c r="B4779" t="s">
        <v>6389</v>
      </c>
      <c r="C4779" t="s">
        <v>11287</v>
      </c>
      <c r="D4779" t="s">
        <v>3076</v>
      </c>
      <c r="E4779" t="s">
        <v>3077</v>
      </c>
      <c r="F4779" t="s">
        <v>8910</v>
      </c>
      <c r="G4779" t="s">
        <v>8911</v>
      </c>
      <c r="H4779" t="s">
        <v>532</v>
      </c>
      <c r="I4779" t="s">
        <v>661</v>
      </c>
      <c r="J4779" t="s">
        <v>246</v>
      </c>
      <c r="K4779" t="s">
        <v>3079</v>
      </c>
      <c r="L4779" t="s">
        <v>247</v>
      </c>
      <c r="M4779">
        <v>43982196</v>
      </c>
      <c r="N4779">
        <v>-4886911</v>
      </c>
      <c r="O4779">
        <v>39095285</v>
      </c>
      <c r="P4779">
        <v>0</v>
      </c>
      <c r="Q4779" t="s">
        <v>11288</v>
      </c>
      <c r="R4779" t="s">
        <v>8856</v>
      </c>
      <c r="S4779" t="s">
        <v>11289</v>
      </c>
      <c r="T4779" t="s">
        <v>11290</v>
      </c>
      <c r="U4779" t="s">
        <v>11291</v>
      </c>
      <c r="V4779" t="s">
        <v>11292</v>
      </c>
      <c r="W4779" t="s">
        <v>3085</v>
      </c>
      <c r="X4779" t="str">
        <f t="shared" si="74"/>
        <v>Inversión</v>
      </c>
      <c r="Y4779" t="s">
        <v>8911</v>
      </c>
    </row>
    <row r="4780" spans="1:25">
      <c r="A4780" t="s">
        <v>7611</v>
      </c>
      <c r="B4780" t="s">
        <v>6389</v>
      </c>
      <c r="C4780" t="s">
        <v>11293</v>
      </c>
      <c r="D4780" t="s">
        <v>3076</v>
      </c>
      <c r="E4780" t="s">
        <v>3077</v>
      </c>
      <c r="F4780" t="s">
        <v>8910</v>
      </c>
      <c r="G4780" t="s">
        <v>8911</v>
      </c>
      <c r="H4780" t="s">
        <v>532</v>
      </c>
      <c r="I4780" t="s">
        <v>661</v>
      </c>
      <c r="J4780" t="s">
        <v>246</v>
      </c>
      <c r="K4780" t="s">
        <v>3079</v>
      </c>
      <c r="L4780" t="s">
        <v>247</v>
      </c>
      <c r="M4780">
        <v>36335585</v>
      </c>
      <c r="N4780">
        <v>-5590090</v>
      </c>
      <c r="O4780">
        <v>30745495</v>
      </c>
      <c r="P4780">
        <v>0</v>
      </c>
      <c r="Q4780" t="s">
        <v>11294</v>
      </c>
      <c r="R4780" t="s">
        <v>11295</v>
      </c>
      <c r="S4780" t="s">
        <v>11296</v>
      </c>
      <c r="T4780" t="s">
        <v>11297</v>
      </c>
      <c r="U4780" t="s">
        <v>11298</v>
      </c>
      <c r="V4780" t="s">
        <v>11299</v>
      </c>
      <c r="W4780" t="s">
        <v>3085</v>
      </c>
      <c r="X4780" t="str">
        <f t="shared" si="74"/>
        <v>Inversión</v>
      </c>
      <c r="Y4780" t="s">
        <v>8911</v>
      </c>
    </row>
    <row r="4781" spans="1:25">
      <c r="A4781" t="s">
        <v>7616</v>
      </c>
      <c r="B4781" t="s">
        <v>6389</v>
      </c>
      <c r="C4781" t="s">
        <v>11300</v>
      </c>
      <c r="D4781" t="s">
        <v>3076</v>
      </c>
      <c r="E4781" t="s">
        <v>3077</v>
      </c>
      <c r="F4781" t="s">
        <v>8910</v>
      </c>
      <c r="G4781" t="s">
        <v>8911</v>
      </c>
      <c r="H4781" t="s">
        <v>512</v>
      </c>
      <c r="I4781" t="s">
        <v>662</v>
      </c>
      <c r="J4781" t="s">
        <v>246</v>
      </c>
      <c r="K4781" t="s">
        <v>3079</v>
      </c>
      <c r="L4781" t="s">
        <v>247</v>
      </c>
      <c r="M4781">
        <v>36335585</v>
      </c>
      <c r="N4781">
        <v>-16770270</v>
      </c>
      <c r="O4781">
        <v>19565315</v>
      </c>
      <c r="P4781">
        <v>0</v>
      </c>
      <c r="Q4781" t="s">
        <v>11301</v>
      </c>
      <c r="R4781" t="s">
        <v>10872</v>
      </c>
      <c r="S4781" t="s">
        <v>11302</v>
      </c>
      <c r="T4781" t="s">
        <v>11303</v>
      </c>
      <c r="U4781" t="s">
        <v>11304</v>
      </c>
      <c r="V4781" t="s">
        <v>11305</v>
      </c>
      <c r="W4781" t="s">
        <v>3085</v>
      </c>
      <c r="X4781" t="str">
        <f t="shared" si="74"/>
        <v>Inversión</v>
      </c>
      <c r="Y4781" t="s">
        <v>8911</v>
      </c>
    </row>
    <row r="4782" spans="1:25">
      <c r="A4782" t="s">
        <v>10319</v>
      </c>
      <c r="B4782" t="s">
        <v>6389</v>
      </c>
      <c r="C4782" t="s">
        <v>11306</v>
      </c>
      <c r="D4782" t="s">
        <v>3076</v>
      </c>
      <c r="E4782" t="s">
        <v>3331</v>
      </c>
      <c r="F4782" t="s">
        <v>3234</v>
      </c>
      <c r="G4782" t="s">
        <v>3241</v>
      </c>
      <c r="H4782" t="s">
        <v>428</v>
      </c>
      <c r="I4782" t="s">
        <v>669</v>
      </c>
      <c r="J4782" t="s">
        <v>246</v>
      </c>
      <c r="K4782" t="s">
        <v>3079</v>
      </c>
      <c r="L4782" t="s">
        <v>247</v>
      </c>
      <c r="M4782">
        <v>5005625</v>
      </c>
      <c r="N4782">
        <v>-5005625</v>
      </c>
      <c r="O4782">
        <v>0</v>
      </c>
      <c r="P4782">
        <v>0</v>
      </c>
      <c r="Q4782" t="s">
        <v>11307</v>
      </c>
      <c r="R4782" t="s">
        <v>11308</v>
      </c>
      <c r="S4782" t="s">
        <v>3085</v>
      </c>
      <c r="T4782" t="s">
        <v>3085</v>
      </c>
      <c r="U4782" t="s">
        <v>3085</v>
      </c>
      <c r="V4782" t="s">
        <v>3085</v>
      </c>
      <c r="W4782" t="s">
        <v>3085</v>
      </c>
      <c r="X4782" t="str">
        <f t="shared" si="74"/>
        <v>Inversión</v>
      </c>
      <c r="Y4782" t="s">
        <v>3241</v>
      </c>
    </row>
    <row r="4783" spans="1:25">
      <c r="A4783" t="s">
        <v>10750</v>
      </c>
      <c r="B4783" t="s">
        <v>6389</v>
      </c>
      <c r="C4783" t="s">
        <v>11309</v>
      </c>
      <c r="D4783" t="s">
        <v>3076</v>
      </c>
      <c r="E4783" t="s">
        <v>3331</v>
      </c>
      <c r="F4783" t="s">
        <v>3234</v>
      </c>
      <c r="G4783" t="s">
        <v>3241</v>
      </c>
      <c r="H4783" t="s">
        <v>428</v>
      </c>
      <c r="I4783" t="s">
        <v>669</v>
      </c>
      <c r="J4783" t="s">
        <v>246</v>
      </c>
      <c r="K4783" t="s">
        <v>3079</v>
      </c>
      <c r="L4783" t="s">
        <v>247</v>
      </c>
      <c r="M4783">
        <v>2479960</v>
      </c>
      <c r="N4783">
        <v>-2479960</v>
      </c>
      <c r="O4783">
        <v>0</v>
      </c>
      <c r="P4783">
        <v>0</v>
      </c>
      <c r="Q4783" t="s">
        <v>3316</v>
      </c>
      <c r="R4783" t="s">
        <v>11310</v>
      </c>
      <c r="S4783" t="s">
        <v>3085</v>
      </c>
      <c r="T4783" t="s">
        <v>3085</v>
      </c>
      <c r="U4783" t="s">
        <v>3085</v>
      </c>
      <c r="V4783" t="s">
        <v>3085</v>
      </c>
      <c r="W4783" t="s">
        <v>3085</v>
      </c>
      <c r="X4783" t="str">
        <f t="shared" si="74"/>
        <v>Inversión</v>
      </c>
      <c r="Y4783" t="s">
        <v>3241</v>
      </c>
    </row>
    <row r="4784" spans="1:25">
      <c r="A4784" t="s">
        <v>9050</v>
      </c>
      <c r="B4784" t="s">
        <v>6389</v>
      </c>
      <c r="C4784" t="s">
        <v>11311</v>
      </c>
      <c r="D4784" t="s">
        <v>3076</v>
      </c>
      <c r="E4784" t="s">
        <v>3077</v>
      </c>
      <c r="F4784" t="s">
        <v>3234</v>
      </c>
      <c r="G4784" t="s">
        <v>3241</v>
      </c>
      <c r="H4784" t="s">
        <v>615</v>
      </c>
      <c r="I4784" t="s">
        <v>616</v>
      </c>
      <c r="J4784" t="s">
        <v>253</v>
      </c>
      <c r="K4784" t="s">
        <v>3115</v>
      </c>
      <c r="L4784" t="s">
        <v>247</v>
      </c>
      <c r="M4784">
        <v>10000000</v>
      </c>
      <c r="N4784">
        <v>-5150000</v>
      </c>
      <c r="O4784">
        <v>4850000</v>
      </c>
      <c r="P4784">
        <v>0</v>
      </c>
      <c r="Q4784" t="s">
        <v>11312</v>
      </c>
      <c r="R4784" t="s">
        <v>11313</v>
      </c>
      <c r="S4784" t="s">
        <v>11314</v>
      </c>
      <c r="T4784" t="s">
        <v>11315</v>
      </c>
      <c r="U4784" t="s">
        <v>11316</v>
      </c>
      <c r="V4784" t="s">
        <v>11317</v>
      </c>
      <c r="W4784" t="s">
        <v>3085</v>
      </c>
      <c r="X4784" t="str">
        <f t="shared" si="74"/>
        <v>Funcionamiento</v>
      </c>
      <c r="Y4784" t="s">
        <v>3241</v>
      </c>
    </row>
    <row r="4785" spans="1:25">
      <c r="A4785" t="s">
        <v>10346</v>
      </c>
      <c r="B4785" t="s">
        <v>6389</v>
      </c>
      <c r="C4785" t="s">
        <v>11318</v>
      </c>
      <c r="D4785" t="s">
        <v>3076</v>
      </c>
      <c r="E4785" t="s">
        <v>3077</v>
      </c>
      <c r="F4785" t="s">
        <v>3234</v>
      </c>
      <c r="G4785" t="s">
        <v>3241</v>
      </c>
      <c r="H4785" t="s">
        <v>615</v>
      </c>
      <c r="I4785" t="s">
        <v>616</v>
      </c>
      <c r="J4785" t="s">
        <v>253</v>
      </c>
      <c r="K4785" t="s">
        <v>3115</v>
      </c>
      <c r="L4785" t="s">
        <v>247</v>
      </c>
      <c r="M4785">
        <v>250000000</v>
      </c>
      <c r="N4785">
        <v>-125200713</v>
      </c>
      <c r="O4785">
        <v>124799287</v>
      </c>
      <c r="P4785">
        <v>0</v>
      </c>
      <c r="Q4785" t="s">
        <v>11319</v>
      </c>
      <c r="R4785" t="s">
        <v>11320</v>
      </c>
      <c r="S4785" t="s">
        <v>11321</v>
      </c>
      <c r="T4785" t="s">
        <v>11322</v>
      </c>
      <c r="U4785" t="s">
        <v>11323</v>
      </c>
      <c r="V4785" t="s">
        <v>11324</v>
      </c>
      <c r="W4785" t="s">
        <v>3085</v>
      </c>
      <c r="X4785" t="str">
        <f t="shared" si="74"/>
        <v>Funcionamiento</v>
      </c>
      <c r="Y4785" t="s">
        <v>3241</v>
      </c>
    </row>
    <row r="4786" spans="1:25">
      <c r="A4786" t="s">
        <v>9830</v>
      </c>
      <c r="B4786" t="s">
        <v>6389</v>
      </c>
      <c r="C4786" t="s">
        <v>11325</v>
      </c>
      <c r="D4786" t="s">
        <v>3076</v>
      </c>
      <c r="E4786" t="s">
        <v>3077</v>
      </c>
      <c r="F4786" t="s">
        <v>3234</v>
      </c>
      <c r="G4786" t="s">
        <v>3241</v>
      </c>
      <c r="H4786" t="s">
        <v>584</v>
      </c>
      <c r="I4786" t="s">
        <v>8939</v>
      </c>
      <c r="J4786" t="s">
        <v>246</v>
      </c>
      <c r="K4786" t="s">
        <v>3079</v>
      </c>
      <c r="L4786" t="s">
        <v>247</v>
      </c>
      <c r="M4786">
        <v>540000000</v>
      </c>
      <c r="N4786">
        <v>0</v>
      </c>
      <c r="O4786">
        <v>540000000</v>
      </c>
      <c r="P4786">
        <v>0</v>
      </c>
      <c r="Q4786" t="s">
        <v>11326</v>
      </c>
      <c r="R4786" t="s">
        <v>11327</v>
      </c>
      <c r="S4786" t="s">
        <v>11328</v>
      </c>
      <c r="T4786" t="s">
        <v>11329</v>
      </c>
      <c r="U4786" t="s">
        <v>11330</v>
      </c>
      <c r="V4786" t="s">
        <v>11331</v>
      </c>
      <c r="W4786" t="s">
        <v>3085</v>
      </c>
      <c r="X4786" t="str">
        <f t="shared" si="74"/>
        <v>Funcionamiento</v>
      </c>
      <c r="Y4786" t="s">
        <v>3241</v>
      </c>
    </row>
    <row r="4787" spans="1:25">
      <c r="A4787" t="s">
        <v>6422</v>
      </c>
      <c r="B4787" t="s">
        <v>11332</v>
      </c>
      <c r="C4787" t="s">
        <v>11333</v>
      </c>
      <c r="D4787" t="s">
        <v>3076</v>
      </c>
      <c r="E4787" t="s">
        <v>3077</v>
      </c>
      <c r="F4787" t="s">
        <v>4481</v>
      </c>
      <c r="G4787" t="s">
        <v>4484</v>
      </c>
      <c r="H4787" t="s">
        <v>434</v>
      </c>
      <c r="I4787" t="s">
        <v>645</v>
      </c>
      <c r="J4787" t="s">
        <v>246</v>
      </c>
      <c r="K4787" t="s">
        <v>3079</v>
      </c>
      <c r="L4787" t="s">
        <v>247</v>
      </c>
      <c r="M4787">
        <v>124496304</v>
      </c>
      <c r="N4787">
        <v>1902068</v>
      </c>
      <c r="O4787">
        <v>126398372</v>
      </c>
      <c r="P4787">
        <v>0</v>
      </c>
      <c r="Q4787" t="s">
        <v>11334</v>
      </c>
      <c r="R4787" t="s">
        <v>11335</v>
      </c>
      <c r="S4787" t="s">
        <v>11336</v>
      </c>
      <c r="T4787" t="s">
        <v>11337</v>
      </c>
      <c r="U4787" t="s">
        <v>11338</v>
      </c>
      <c r="V4787" t="s">
        <v>11339</v>
      </c>
      <c r="W4787" t="s">
        <v>3085</v>
      </c>
      <c r="X4787" t="str">
        <f t="shared" si="74"/>
        <v>Inversión</v>
      </c>
      <c r="Y4787" t="s">
        <v>4484</v>
      </c>
    </row>
    <row r="4788" spans="1:25">
      <c r="A4788" t="s">
        <v>10332</v>
      </c>
      <c r="B4788" t="s">
        <v>11340</v>
      </c>
      <c r="C4788" t="s">
        <v>11341</v>
      </c>
      <c r="D4788" t="s">
        <v>3076</v>
      </c>
      <c r="E4788" t="s">
        <v>3077</v>
      </c>
      <c r="F4788" t="s">
        <v>8910</v>
      </c>
      <c r="G4788" t="s">
        <v>8911</v>
      </c>
      <c r="H4788" t="s">
        <v>532</v>
      </c>
      <c r="I4788" t="s">
        <v>661</v>
      </c>
      <c r="J4788" t="s">
        <v>246</v>
      </c>
      <c r="K4788" t="s">
        <v>3079</v>
      </c>
      <c r="L4788" t="s">
        <v>247</v>
      </c>
      <c r="M4788">
        <v>26573140</v>
      </c>
      <c r="N4788">
        <v>0</v>
      </c>
      <c r="O4788">
        <v>26573140</v>
      </c>
      <c r="P4788">
        <v>0</v>
      </c>
      <c r="Q4788" t="s">
        <v>11342</v>
      </c>
      <c r="R4788" t="s">
        <v>11343</v>
      </c>
      <c r="S4788" t="s">
        <v>11344</v>
      </c>
      <c r="T4788" t="s">
        <v>11345</v>
      </c>
      <c r="U4788" t="s">
        <v>11346</v>
      </c>
      <c r="V4788" t="s">
        <v>11347</v>
      </c>
      <c r="W4788" t="s">
        <v>3085</v>
      </c>
      <c r="X4788" t="str">
        <f t="shared" si="74"/>
        <v>Inversión</v>
      </c>
      <c r="Y4788" t="s">
        <v>8911</v>
      </c>
    </row>
    <row r="4789" spans="1:25">
      <c r="A4789" t="s">
        <v>7131</v>
      </c>
      <c r="B4789" t="s">
        <v>11340</v>
      </c>
      <c r="C4789" t="s">
        <v>11348</v>
      </c>
      <c r="D4789" t="s">
        <v>3076</v>
      </c>
      <c r="E4789" t="s">
        <v>3077</v>
      </c>
      <c r="F4789" t="s">
        <v>8910</v>
      </c>
      <c r="G4789" t="s">
        <v>8911</v>
      </c>
      <c r="H4789" t="s">
        <v>532</v>
      </c>
      <c r="I4789" t="s">
        <v>661</v>
      </c>
      <c r="J4789" t="s">
        <v>246</v>
      </c>
      <c r="K4789" t="s">
        <v>3079</v>
      </c>
      <c r="L4789" t="s">
        <v>247</v>
      </c>
      <c r="M4789">
        <v>28988880</v>
      </c>
      <c r="N4789">
        <v>-3543085</v>
      </c>
      <c r="O4789">
        <v>25445795</v>
      </c>
      <c r="P4789">
        <v>0</v>
      </c>
      <c r="Q4789" t="s">
        <v>11349</v>
      </c>
      <c r="R4789" t="s">
        <v>11350</v>
      </c>
      <c r="S4789" t="s">
        <v>11351</v>
      </c>
      <c r="T4789" t="s">
        <v>11352</v>
      </c>
      <c r="U4789" t="s">
        <v>11353</v>
      </c>
      <c r="V4789" t="s">
        <v>11354</v>
      </c>
      <c r="W4789" t="s">
        <v>3085</v>
      </c>
      <c r="X4789" t="str">
        <f t="shared" si="74"/>
        <v>Inversión</v>
      </c>
      <c r="Y4789" t="s">
        <v>8911</v>
      </c>
    </row>
    <row r="4790" spans="1:25">
      <c r="A4790" t="s">
        <v>7053</v>
      </c>
      <c r="B4790" t="s">
        <v>11340</v>
      </c>
      <c r="C4790" t="s">
        <v>11355</v>
      </c>
      <c r="D4790" t="s">
        <v>3076</v>
      </c>
      <c r="E4790" t="s">
        <v>3077</v>
      </c>
      <c r="F4790" t="s">
        <v>8910</v>
      </c>
      <c r="G4790" t="s">
        <v>8911</v>
      </c>
      <c r="H4790" t="s">
        <v>532</v>
      </c>
      <c r="I4790" t="s">
        <v>661</v>
      </c>
      <c r="J4790" t="s">
        <v>246</v>
      </c>
      <c r="K4790" t="s">
        <v>3079</v>
      </c>
      <c r="L4790" t="s">
        <v>247</v>
      </c>
      <c r="M4790">
        <v>31404620</v>
      </c>
      <c r="N4790">
        <v>-5797776</v>
      </c>
      <c r="O4790">
        <v>25606844</v>
      </c>
      <c r="P4790">
        <v>0</v>
      </c>
      <c r="Q4790" t="s">
        <v>11356</v>
      </c>
      <c r="R4790" t="s">
        <v>3415</v>
      </c>
      <c r="S4790" t="s">
        <v>11357</v>
      </c>
      <c r="T4790" t="s">
        <v>11358</v>
      </c>
      <c r="U4790" t="s">
        <v>11359</v>
      </c>
      <c r="V4790" t="s">
        <v>11360</v>
      </c>
      <c r="W4790" t="s">
        <v>3085</v>
      </c>
      <c r="X4790" t="str">
        <f t="shared" si="74"/>
        <v>Inversión</v>
      </c>
      <c r="Y4790" t="s">
        <v>8911</v>
      </c>
    </row>
    <row r="4791" spans="1:25">
      <c r="A4791" t="s">
        <v>10713</v>
      </c>
      <c r="B4791" t="s">
        <v>11340</v>
      </c>
      <c r="C4791" t="s">
        <v>11361</v>
      </c>
      <c r="D4791" t="s">
        <v>3076</v>
      </c>
      <c r="E4791" t="s">
        <v>3077</v>
      </c>
      <c r="F4791" t="s">
        <v>8910</v>
      </c>
      <c r="G4791" t="s">
        <v>8911</v>
      </c>
      <c r="H4791" t="s">
        <v>532</v>
      </c>
      <c r="I4791" t="s">
        <v>661</v>
      </c>
      <c r="J4791" t="s">
        <v>246</v>
      </c>
      <c r="K4791" t="s">
        <v>3079</v>
      </c>
      <c r="L4791" t="s">
        <v>247</v>
      </c>
      <c r="M4791">
        <v>31404620</v>
      </c>
      <c r="N4791">
        <v>-4831480</v>
      </c>
      <c r="O4791">
        <v>26573140</v>
      </c>
      <c r="P4791">
        <v>0</v>
      </c>
      <c r="Q4791" t="s">
        <v>11362</v>
      </c>
      <c r="R4791" t="s">
        <v>11363</v>
      </c>
      <c r="S4791" t="s">
        <v>11364</v>
      </c>
      <c r="T4791" t="s">
        <v>11365</v>
      </c>
      <c r="U4791" t="s">
        <v>11366</v>
      </c>
      <c r="V4791" t="s">
        <v>11367</v>
      </c>
      <c r="W4791" t="s">
        <v>3085</v>
      </c>
      <c r="X4791" t="str">
        <f t="shared" si="74"/>
        <v>Inversión</v>
      </c>
      <c r="Y4791" t="s">
        <v>8911</v>
      </c>
    </row>
    <row r="4792" spans="1:25">
      <c r="A4792" t="s">
        <v>11368</v>
      </c>
      <c r="B4792" t="s">
        <v>11340</v>
      </c>
      <c r="C4792" t="s">
        <v>11369</v>
      </c>
      <c r="D4792" t="s">
        <v>3076</v>
      </c>
      <c r="E4792" t="s">
        <v>3077</v>
      </c>
      <c r="F4792" t="s">
        <v>8910</v>
      </c>
      <c r="G4792" t="s">
        <v>8911</v>
      </c>
      <c r="H4792" t="s">
        <v>532</v>
      </c>
      <c r="I4792" t="s">
        <v>661</v>
      </c>
      <c r="J4792" t="s">
        <v>246</v>
      </c>
      <c r="K4792" t="s">
        <v>3079</v>
      </c>
      <c r="L4792" t="s">
        <v>247</v>
      </c>
      <c r="M4792">
        <v>77865480</v>
      </c>
      <c r="N4792">
        <v>-4758446</v>
      </c>
      <c r="O4792">
        <v>73107034</v>
      </c>
      <c r="P4792">
        <v>0</v>
      </c>
      <c r="Q4792" t="s">
        <v>11370</v>
      </c>
      <c r="R4792" t="s">
        <v>11371</v>
      </c>
      <c r="S4792" t="s">
        <v>11372</v>
      </c>
      <c r="T4792" t="s">
        <v>11373</v>
      </c>
      <c r="U4792" t="s">
        <v>11374</v>
      </c>
      <c r="V4792" t="s">
        <v>11375</v>
      </c>
      <c r="W4792" t="s">
        <v>3085</v>
      </c>
      <c r="X4792" t="str">
        <f t="shared" si="74"/>
        <v>Inversión</v>
      </c>
      <c r="Y4792" t="s">
        <v>8911</v>
      </c>
    </row>
    <row r="4793" spans="1:25">
      <c r="A4793" t="s">
        <v>6844</v>
      </c>
      <c r="B4793" t="s">
        <v>11340</v>
      </c>
      <c r="C4793" t="s">
        <v>11376</v>
      </c>
      <c r="D4793" t="s">
        <v>3076</v>
      </c>
      <c r="E4793" t="s">
        <v>3077</v>
      </c>
      <c r="F4793" t="s">
        <v>3234</v>
      </c>
      <c r="G4793" t="s">
        <v>3241</v>
      </c>
      <c r="H4793" t="s">
        <v>509</v>
      </c>
      <c r="I4793" t="s">
        <v>664</v>
      </c>
      <c r="J4793" t="s">
        <v>246</v>
      </c>
      <c r="K4793" t="s">
        <v>3079</v>
      </c>
      <c r="L4793" t="s">
        <v>247</v>
      </c>
      <c r="M4793">
        <v>47647379</v>
      </c>
      <c r="N4793">
        <v>3665183</v>
      </c>
      <c r="O4793">
        <v>51312562</v>
      </c>
      <c r="P4793">
        <v>0</v>
      </c>
      <c r="Q4793" t="s">
        <v>11377</v>
      </c>
      <c r="R4793" t="s">
        <v>11378</v>
      </c>
      <c r="S4793" t="s">
        <v>9149</v>
      </c>
      <c r="T4793" t="s">
        <v>11379</v>
      </c>
      <c r="U4793" t="s">
        <v>11380</v>
      </c>
      <c r="V4793" t="s">
        <v>11381</v>
      </c>
      <c r="W4793" t="s">
        <v>3085</v>
      </c>
      <c r="X4793" t="str">
        <f t="shared" si="74"/>
        <v>Inversión</v>
      </c>
      <c r="Y4793" t="s">
        <v>3241</v>
      </c>
    </row>
    <row r="4794" spans="1:25">
      <c r="A4794" t="s">
        <v>11382</v>
      </c>
      <c r="B4794" t="s">
        <v>4600</v>
      </c>
      <c r="C4794" t="s">
        <v>11383</v>
      </c>
      <c r="D4794" t="s">
        <v>3076</v>
      </c>
      <c r="E4794" t="s">
        <v>3077</v>
      </c>
      <c r="F4794" t="s">
        <v>3149</v>
      </c>
      <c r="G4794" t="s">
        <v>3157</v>
      </c>
      <c r="H4794" t="s">
        <v>437</v>
      </c>
      <c r="I4794" t="s">
        <v>649</v>
      </c>
      <c r="J4794" t="s">
        <v>246</v>
      </c>
      <c r="K4794" t="s">
        <v>3079</v>
      </c>
      <c r="L4794" t="s">
        <v>247</v>
      </c>
      <c r="M4794">
        <v>33540540</v>
      </c>
      <c r="N4794">
        <v>-5031081</v>
      </c>
      <c r="O4794">
        <v>28509459</v>
      </c>
      <c r="P4794">
        <v>0</v>
      </c>
      <c r="Q4794" t="s">
        <v>11384</v>
      </c>
      <c r="R4794" t="s">
        <v>11385</v>
      </c>
      <c r="S4794" t="s">
        <v>9384</v>
      </c>
      <c r="T4794" t="s">
        <v>11386</v>
      </c>
      <c r="U4794" t="s">
        <v>11387</v>
      </c>
      <c r="V4794" t="s">
        <v>11388</v>
      </c>
      <c r="W4794" t="s">
        <v>3085</v>
      </c>
      <c r="X4794" t="str">
        <f t="shared" si="74"/>
        <v>Inversión</v>
      </c>
      <c r="Y4794" t="s">
        <v>3157</v>
      </c>
    </row>
    <row r="4795" spans="1:25">
      <c r="A4795" t="s">
        <v>11382</v>
      </c>
      <c r="B4795" t="s">
        <v>4600</v>
      </c>
      <c r="C4795" t="s">
        <v>11383</v>
      </c>
      <c r="D4795" t="s">
        <v>3076</v>
      </c>
      <c r="E4795" t="s">
        <v>3077</v>
      </c>
      <c r="F4795" t="s">
        <v>3149</v>
      </c>
      <c r="G4795" t="s">
        <v>3157</v>
      </c>
      <c r="H4795" t="s">
        <v>437</v>
      </c>
      <c r="I4795" t="s">
        <v>649</v>
      </c>
      <c r="J4795" t="s">
        <v>246</v>
      </c>
      <c r="K4795" t="s">
        <v>3150</v>
      </c>
      <c r="L4795" t="s">
        <v>247</v>
      </c>
      <c r="M4795">
        <v>0</v>
      </c>
      <c r="N4795">
        <v>10621171</v>
      </c>
      <c r="O4795">
        <v>10621171</v>
      </c>
      <c r="P4795">
        <v>5031081</v>
      </c>
      <c r="Q4795" t="s">
        <v>11384</v>
      </c>
      <c r="R4795" t="s">
        <v>11385</v>
      </c>
      <c r="S4795" t="s">
        <v>9384</v>
      </c>
      <c r="T4795" t="s">
        <v>11386</v>
      </c>
      <c r="U4795" t="s">
        <v>11387</v>
      </c>
      <c r="V4795" t="s">
        <v>11388</v>
      </c>
      <c r="W4795" t="s">
        <v>3085</v>
      </c>
      <c r="X4795" t="str">
        <f t="shared" si="74"/>
        <v>Inversión</v>
      </c>
      <c r="Y4795" t="s">
        <v>3157</v>
      </c>
    </row>
    <row r="4796" spans="1:25">
      <c r="A4796" t="s">
        <v>10563</v>
      </c>
      <c r="B4796" t="s">
        <v>4600</v>
      </c>
      <c r="C4796" t="s">
        <v>11389</v>
      </c>
      <c r="D4796" t="s">
        <v>3076</v>
      </c>
      <c r="E4796" t="s">
        <v>3077</v>
      </c>
      <c r="F4796" t="s">
        <v>8912</v>
      </c>
      <c r="G4796" t="s">
        <v>8913</v>
      </c>
      <c r="H4796" t="s">
        <v>542</v>
      </c>
      <c r="I4796" t="s">
        <v>647</v>
      </c>
      <c r="J4796" t="s">
        <v>246</v>
      </c>
      <c r="K4796" t="s">
        <v>3079</v>
      </c>
      <c r="L4796" t="s">
        <v>247</v>
      </c>
      <c r="M4796">
        <v>635247</v>
      </c>
      <c r="N4796">
        <v>0</v>
      </c>
      <c r="O4796">
        <v>635247</v>
      </c>
      <c r="P4796">
        <v>0</v>
      </c>
      <c r="Q4796" t="s">
        <v>11390</v>
      </c>
      <c r="R4796" t="s">
        <v>11391</v>
      </c>
      <c r="S4796" t="s">
        <v>9169</v>
      </c>
      <c r="T4796" t="s">
        <v>11392</v>
      </c>
      <c r="U4796" t="s">
        <v>11393</v>
      </c>
      <c r="V4796" t="s">
        <v>11394</v>
      </c>
      <c r="W4796" t="s">
        <v>3085</v>
      </c>
      <c r="X4796" t="str">
        <f t="shared" si="74"/>
        <v>Inversión</v>
      </c>
      <c r="Y4796" t="s">
        <v>8913</v>
      </c>
    </row>
    <row r="4797" spans="1:25">
      <c r="A4797" t="s">
        <v>10566</v>
      </c>
      <c r="B4797" t="s">
        <v>4600</v>
      </c>
      <c r="C4797" t="s">
        <v>11395</v>
      </c>
      <c r="D4797" t="s">
        <v>3076</v>
      </c>
      <c r="E4797" t="s">
        <v>3331</v>
      </c>
      <c r="F4797" t="s">
        <v>8912</v>
      </c>
      <c r="G4797" t="s">
        <v>8913</v>
      </c>
      <c r="H4797" t="s">
        <v>522</v>
      </c>
      <c r="I4797" t="s">
        <v>646</v>
      </c>
      <c r="J4797" t="s">
        <v>246</v>
      </c>
      <c r="K4797" t="s">
        <v>3079</v>
      </c>
      <c r="L4797" t="s">
        <v>247</v>
      </c>
      <c r="M4797">
        <v>29130000</v>
      </c>
      <c r="N4797">
        <v>-29130000</v>
      </c>
      <c r="O4797">
        <v>0</v>
      </c>
      <c r="P4797">
        <v>0</v>
      </c>
      <c r="Q4797" t="s">
        <v>11396</v>
      </c>
      <c r="R4797" t="s">
        <v>11397</v>
      </c>
      <c r="S4797" t="s">
        <v>3085</v>
      </c>
      <c r="T4797" t="s">
        <v>3085</v>
      </c>
      <c r="U4797" t="s">
        <v>3085</v>
      </c>
      <c r="V4797" t="s">
        <v>3085</v>
      </c>
      <c r="W4797" t="s">
        <v>3085</v>
      </c>
      <c r="X4797" t="str">
        <f t="shared" si="74"/>
        <v>Inversión</v>
      </c>
      <c r="Y4797" t="s">
        <v>8913</v>
      </c>
    </row>
    <row r="4798" spans="1:25">
      <c r="A4798" t="s">
        <v>10325</v>
      </c>
      <c r="B4798" t="s">
        <v>4600</v>
      </c>
      <c r="C4798" t="s">
        <v>11398</v>
      </c>
      <c r="D4798" t="s">
        <v>3076</v>
      </c>
      <c r="E4798" t="s">
        <v>3077</v>
      </c>
      <c r="F4798" t="s">
        <v>3149</v>
      </c>
      <c r="G4798" t="s">
        <v>3157</v>
      </c>
      <c r="H4798" t="s">
        <v>437</v>
      </c>
      <c r="I4798" t="s">
        <v>649</v>
      </c>
      <c r="J4798" t="s">
        <v>246</v>
      </c>
      <c r="K4798" t="s">
        <v>3079</v>
      </c>
      <c r="L4798" t="s">
        <v>247</v>
      </c>
      <c r="M4798">
        <v>13482504</v>
      </c>
      <c r="N4798">
        <v>200000</v>
      </c>
      <c r="O4798">
        <v>13682504</v>
      </c>
      <c r="P4798">
        <v>53206</v>
      </c>
      <c r="Q4798" t="s">
        <v>11399</v>
      </c>
      <c r="R4798" t="s">
        <v>3567</v>
      </c>
      <c r="S4798" t="s">
        <v>11400</v>
      </c>
      <c r="T4798" t="s">
        <v>11401</v>
      </c>
      <c r="U4798" t="s">
        <v>11402</v>
      </c>
      <c r="V4798" t="s">
        <v>11403</v>
      </c>
      <c r="W4798" t="s">
        <v>3085</v>
      </c>
      <c r="X4798" t="str">
        <f t="shared" si="74"/>
        <v>Inversión</v>
      </c>
      <c r="Y4798" t="s">
        <v>3157</v>
      </c>
    </row>
    <row r="4799" spans="1:25">
      <c r="A4799" t="s">
        <v>10578</v>
      </c>
      <c r="B4799" t="s">
        <v>4600</v>
      </c>
      <c r="C4799" t="s">
        <v>11404</v>
      </c>
      <c r="D4799" t="s">
        <v>3076</v>
      </c>
      <c r="E4799" t="s">
        <v>3077</v>
      </c>
      <c r="F4799" t="s">
        <v>3234</v>
      </c>
      <c r="G4799" t="s">
        <v>3241</v>
      </c>
      <c r="H4799" t="s">
        <v>428</v>
      </c>
      <c r="I4799" t="s">
        <v>669</v>
      </c>
      <c r="J4799" t="s">
        <v>246</v>
      </c>
      <c r="K4799" t="s">
        <v>3079</v>
      </c>
      <c r="L4799" t="s">
        <v>247</v>
      </c>
      <c r="M4799">
        <v>2500000</v>
      </c>
      <c r="N4799">
        <v>0</v>
      </c>
      <c r="O4799">
        <v>2500000</v>
      </c>
      <c r="P4799">
        <v>0</v>
      </c>
      <c r="Q4799" t="s">
        <v>11405</v>
      </c>
      <c r="R4799" t="s">
        <v>11406</v>
      </c>
      <c r="S4799" t="s">
        <v>9233</v>
      </c>
      <c r="T4799" t="s">
        <v>11407</v>
      </c>
      <c r="U4799" t="s">
        <v>11408</v>
      </c>
      <c r="V4799" t="s">
        <v>11409</v>
      </c>
      <c r="W4799" t="s">
        <v>3085</v>
      </c>
      <c r="X4799" t="str">
        <f t="shared" si="74"/>
        <v>Inversión</v>
      </c>
      <c r="Y4799" t="s">
        <v>3241</v>
      </c>
    </row>
    <row r="4800" spans="1:25">
      <c r="A4800" t="s">
        <v>10234</v>
      </c>
      <c r="B4800" t="s">
        <v>4600</v>
      </c>
      <c r="C4800" t="s">
        <v>11410</v>
      </c>
      <c r="D4800" t="s">
        <v>3076</v>
      </c>
      <c r="E4800" t="s">
        <v>3077</v>
      </c>
      <c r="F4800" t="s">
        <v>8904</v>
      </c>
      <c r="G4800" t="s">
        <v>8905</v>
      </c>
      <c r="H4800" t="s">
        <v>550</v>
      </c>
      <c r="I4800" t="s">
        <v>676</v>
      </c>
      <c r="J4800" t="s">
        <v>246</v>
      </c>
      <c r="K4800" t="s">
        <v>3079</v>
      </c>
      <c r="L4800" t="s">
        <v>247</v>
      </c>
      <c r="M4800">
        <v>29738100</v>
      </c>
      <c r="N4800">
        <v>0</v>
      </c>
      <c r="O4800">
        <v>29738100</v>
      </c>
      <c r="P4800">
        <v>0</v>
      </c>
      <c r="Q4800" t="s">
        <v>11411</v>
      </c>
      <c r="R4800" t="s">
        <v>9813</v>
      </c>
      <c r="S4800" t="s">
        <v>9627</v>
      </c>
      <c r="T4800" t="s">
        <v>11412</v>
      </c>
      <c r="U4800" t="s">
        <v>11413</v>
      </c>
      <c r="V4800" t="s">
        <v>11414</v>
      </c>
      <c r="W4800" t="s">
        <v>3085</v>
      </c>
      <c r="X4800" t="str">
        <f t="shared" si="74"/>
        <v>Inversión</v>
      </c>
      <c r="Y4800" t="s">
        <v>8905</v>
      </c>
    </row>
    <row r="4801" spans="1:25">
      <c r="A4801" t="s">
        <v>7041</v>
      </c>
      <c r="B4801" t="s">
        <v>3673</v>
      </c>
      <c r="C4801" t="s">
        <v>11415</v>
      </c>
      <c r="D4801" t="s">
        <v>3076</v>
      </c>
      <c r="E4801" t="s">
        <v>3077</v>
      </c>
      <c r="F4801" t="s">
        <v>3234</v>
      </c>
      <c r="G4801" t="s">
        <v>3241</v>
      </c>
      <c r="H4801" t="s">
        <v>535</v>
      </c>
      <c r="I4801" t="s">
        <v>673</v>
      </c>
      <c r="J4801" t="s">
        <v>246</v>
      </c>
      <c r="K4801" t="s">
        <v>3079</v>
      </c>
      <c r="L4801" t="s">
        <v>247</v>
      </c>
      <c r="M4801">
        <v>5328940</v>
      </c>
      <c r="N4801">
        <v>974432</v>
      </c>
      <c r="O4801">
        <v>6303372</v>
      </c>
      <c r="P4801">
        <v>173000</v>
      </c>
      <c r="Q4801" t="s">
        <v>11416</v>
      </c>
      <c r="R4801" t="s">
        <v>11417</v>
      </c>
      <c r="S4801" t="s">
        <v>11418</v>
      </c>
      <c r="T4801" t="s">
        <v>11419</v>
      </c>
      <c r="U4801" t="s">
        <v>11420</v>
      </c>
      <c r="V4801" t="s">
        <v>11421</v>
      </c>
      <c r="W4801" t="s">
        <v>11422</v>
      </c>
      <c r="X4801" t="str">
        <f t="shared" si="74"/>
        <v>Inversión</v>
      </c>
      <c r="Y4801" t="s">
        <v>3241</v>
      </c>
    </row>
    <row r="4802" spans="1:25">
      <c r="A4802" t="s">
        <v>5036</v>
      </c>
      <c r="B4802" t="s">
        <v>3673</v>
      </c>
      <c r="C4802" t="s">
        <v>11423</v>
      </c>
      <c r="D4802" t="s">
        <v>3076</v>
      </c>
      <c r="E4802" t="s">
        <v>3077</v>
      </c>
      <c r="F4802" t="s">
        <v>3234</v>
      </c>
      <c r="G4802" t="s">
        <v>3241</v>
      </c>
      <c r="H4802" t="s">
        <v>535</v>
      </c>
      <c r="I4802" t="s">
        <v>673</v>
      </c>
      <c r="J4802" t="s">
        <v>246</v>
      </c>
      <c r="K4802" t="s">
        <v>3079</v>
      </c>
      <c r="L4802" t="s">
        <v>247</v>
      </c>
      <c r="M4802">
        <v>10070900</v>
      </c>
      <c r="N4802">
        <v>34802585</v>
      </c>
      <c r="O4802">
        <v>44873485</v>
      </c>
      <c r="P4802">
        <v>0</v>
      </c>
      <c r="Q4802" t="s">
        <v>11424</v>
      </c>
      <c r="R4802" t="s">
        <v>11425</v>
      </c>
      <c r="S4802" t="s">
        <v>11426</v>
      </c>
      <c r="T4802" t="s">
        <v>11427</v>
      </c>
      <c r="U4802" t="s">
        <v>11428</v>
      </c>
      <c r="V4802" t="s">
        <v>11429</v>
      </c>
      <c r="W4802" t="s">
        <v>3676</v>
      </c>
      <c r="X4802" t="str">
        <f t="shared" ref="X4802:X4865" si="75">IF(LEFT(H4802,1)="C","Inversión","Funcionamiento")</f>
        <v>Inversión</v>
      </c>
      <c r="Y4802" t="s">
        <v>3241</v>
      </c>
    </row>
    <row r="4803" spans="1:25">
      <c r="A4803" t="s">
        <v>10583</v>
      </c>
      <c r="B4803" t="s">
        <v>3673</v>
      </c>
      <c r="C4803" t="s">
        <v>11430</v>
      </c>
      <c r="D4803" t="s">
        <v>3076</v>
      </c>
      <c r="E4803" t="s">
        <v>3331</v>
      </c>
      <c r="F4803" t="s">
        <v>3234</v>
      </c>
      <c r="G4803" t="s">
        <v>3241</v>
      </c>
      <c r="H4803" t="s">
        <v>539</v>
      </c>
      <c r="I4803" t="s">
        <v>667</v>
      </c>
      <c r="J4803" t="s">
        <v>246</v>
      </c>
      <c r="K4803" t="s">
        <v>3079</v>
      </c>
      <c r="L4803" t="s">
        <v>247</v>
      </c>
      <c r="M4803">
        <v>80000000</v>
      </c>
      <c r="N4803">
        <v>-80000000</v>
      </c>
      <c r="O4803">
        <v>0</v>
      </c>
      <c r="P4803">
        <v>0</v>
      </c>
      <c r="Q4803" t="s">
        <v>11431</v>
      </c>
      <c r="R4803" t="s">
        <v>11432</v>
      </c>
      <c r="S4803" t="s">
        <v>3085</v>
      </c>
      <c r="T4803" t="s">
        <v>3085</v>
      </c>
      <c r="U4803" t="s">
        <v>3085</v>
      </c>
      <c r="V4803" t="s">
        <v>3085</v>
      </c>
      <c r="W4803" t="s">
        <v>3085</v>
      </c>
      <c r="X4803" t="str">
        <f t="shared" si="75"/>
        <v>Inversión</v>
      </c>
      <c r="Y4803" t="s">
        <v>3241</v>
      </c>
    </row>
    <row r="4804" spans="1:25">
      <c r="A4804" t="s">
        <v>6794</v>
      </c>
      <c r="B4804" t="s">
        <v>11433</v>
      </c>
      <c r="C4804" t="s">
        <v>11434</v>
      </c>
      <c r="D4804" t="s">
        <v>3076</v>
      </c>
      <c r="E4804" t="s">
        <v>3077</v>
      </c>
      <c r="F4804" t="s">
        <v>3234</v>
      </c>
      <c r="G4804" t="s">
        <v>3241</v>
      </c>
      <c r="H4804" t="s">
        <v>615</v>
      </c>
      <c r="I4804" t="s">
        <v>616</v>
      </c>
      <c r="J4804" t="s">
        <v>253</v>
      </c>
      <c r="K4804" t="s">
        <v>3115</v>
      </c>
      <c r="L4804" t="s">
        <v>247</v>
      </c>
      <c r="M4804">
        <v>50000000</v>
      </c>
      <c r="N4804">
        <v>12967900.470000001</v>
      </c>
      <c r="O4804">
        <v>62967900.469999999</v>
      </c>
      <c r="P4804">
        <v>12967900.470000001</v>
      </c>
      <c r="Q4804" t="s">
        <v>11435</v>
      </c>
      <c r="R4804" t="s">
        <v>6116</v>
      </c>
      <c r="S4804" t="s">
        <v>11436</v>
      </c>
      <c r="T4804" t="s">
        <v>11437</v>
      </c>
      <c r="U4804" t="s">
        <v>11438</v>
      </c>
      <c r="V4804" t="s">
        <v>11439</v>
      </c>
      <c r="W4804" t="s">
        <v>3085</v>
      </c>
      <c r="X4804" t="str">
        <f t="shared" si="75"/>
        <v>Funcionamiento</v>
      </c>
      <c r="Y4804" t="s">
        <v>3241</v>
      </c>
    </row>
    <row r="4805" spans="1:25">
      <c r="A4805" t="s">
        <v>6794</v>
      </c>
      <c r="B4805" t="s">
        <v>11433</v>
      </c>
      <c r="C4805" t="s">
        <v>11434</v>
      </c>
      <c r="D4805" t="s">
        <v>3076</v>
      </c>
      <c r="E4805" t="s">
        <v>3077</v>
      </c>
      <c r="F4805" t="s">
        <v>3234</v>
      </c>
      <c r="G4805" t="s">
        <v>3241</v>
      </c>
      <c r="H4805" t="s">
        <v>529</v>
      </c>
      <c r="I4805" t="s">
        <v>665</v>
      </c>
      <c r="J4805" t="s">
        <v>246</v>
      </c>
      <c r="K4805" t="s">
        <v>3079</v>
      </c>
      <c r="L4805" t="s">
        <v>247</v>
      </c>
      <c r="M4805">
        <v>177417600</v>
      </c>
      <c r="N4805">
        <v>33157474.530000001</v>
      </c>
      <c r="O4805">
        <v>210575074.53</v>
      </c>
      <c r="P4805">
        <v>33157474.530000001</v>
      </c>
      <c r="Q4805" t="s">
        <v>11435</v>
      </c>
      <c r="R4805" t="s">
        <v>6116</v>
      </c>
      <c r="S4805" t="s">
        <v>11436</v>
      </c>
      <c r="T4805" t="s">
        <v>11437</v>
      </c>
      <c r="U4805" t="s">
        <v>11438</v>
      </c>
      <c r="V4805" t="s">
        <v>11439</v>
      </c>
      <c r="W4805" t="s">
        <v>3085</v>
      </c>
      <c r="X4805" t="str">
        <f t="shared" si="75"/>
        <v>Inversión</v>
      </c>
      <c r="Y4805" t="s">
        <v>3241</v>
      </c>
    </row>
    <row r="4806" spans="1:25">
      <c r="A4806" t="s">
        <v>6794</v>
      </c>
      <c r="B4806" t="s">
        <v>11433</v>
      </c>
      <c r="C4806" t="s">
        <v>11434</v>
      </c>
      <c r="D4806" t="s">
        <v>3076</v>
      </c>
      <c r="E4806" t="s">
        <v>3077</v>
      </c>
      <c r="F4806" t="s">
        <v>3234</v>
      </c>
      <c r="G4806" t="s">
        <v>3241</v>
      </c>
      <c r="H4806" t="s">
        <v>615</v>
      </c>
      <c r="I4806" t="s">
        <v>616</v>
      </c>
      <c r="J4806" t="s">
        <v>246</v>
      </c>
      <c r="K4806" t="s">
        <v>3079</v>
      </c>
      <c r="L4806" t="s">
        <v>247</v>
      </c>
      <c r="M4806">
        <v>0</v>
      </c>
      <c r="N4806">
        <v>67583425</v>
      </c>
      <c r="O4806">
        <v>67583425</v>
      </c>
      <c r="P4806">
        <v>67583425</v>
      </c>
      <c r="Q4806" t="s">
        <v>11435</v>
      </c>
      <c r="R4806" t="s">
        <v>6116</v>
      </c>
      <c r="S4806" t="s">
        <v>11436</v>
      </c>
      <c r="T4806" t="s">
        <v>11437</v>
      </c>
      <c r="U4806" t="s">
        <v>11438</v>
      </c>
      <c r="V4806" t="s">
        <v>11439</v>
      </c>
      <c r="W4806" t="s">
        <v>3085</v>
      </c>
      <c r="X4806" t="str">
        <f t="shared" si="75"/>
        <v>Funcionamiento</v>
      </c>
      <c r="Y4806" t="s">
        <v>3241</v>
      </c>
    </row>
    <row r="4807" spans="1:25">
      <c r="A4807" t="s">
        <v>10793</v>
      </c>
      <c r="B4807" t="s">
        <v>8341</v>
      </c>
      <c r="C4807" t="s">
        <v>11440</v>
      </c>
      <c r="D4807" t="s">
        <v>3076</v>
      </c>
      <c r="E4807" t="s">
        <v>3077</v>
      </c>
      <c r="F4807" t="s">
        <v>3149</v>
      </c>
      <c r="G4807" t="s">
        <v>3157</v>
      </c>
      <c r="H4807" t="s">
        <v>437</v>
      </c>
      <c r="I4807" t="s">
        <v>649</v>
      </c>
      <c r="J4807" t="s">
        <v>246</v>
      </c>
      <c r="K4807" t="s">
        <v>3150</v>
      </c>
      <c r="L4807" t="s">
        <v>247</v>
      </c>
      <c r="M4807">
        <v>0</v>
      </c>
      <c r="N4807">
        <v>27378387</v>
      </c>
      <c r="O4807">
        <v>27378387</v>
      </c>
      <c r="P4807">
        <v>22546907</v>
      </c>
      <c r="Q4807" t="s">
        <v>11441</v>
      </c>
      <c r="R4807" t="s">
        <v>11442</v>
      </c>
      <c r="S4807" t="s">
        <v>11443</v>
      </c>
      <c r="T4807" t="s">
        <v>11444</v>
      </c>
      <c r="U4807" t="s">
        <v>11445</v>
      </c>
      <c r="V4807" t="s">
        <v>11446</v>
      </c>
      <c r="W4807" t="s">
        <v>3085</v>
      </c>
      <c r="X4807" t="str">
        <f t="shared" si="75"/>
        <v>Inversión</v>
      </c>
      <c r="Y4807" t="s">
        <v>3157</v>
      </c>
    </row>
    <row r="4808" spans="1:25">
      <c r="A4808" t="s">
        <v>10793</v>
      </c>
      <c r="B4808" t="s">
        <v>8341</v>
      </c>
      <c r="C4808" t="s">
        <v>11440</v>
      </c>
      <c r="D4808" t="s">
        <v>3076</v>
      </c>
      <c r="E4808" t="s">
        <v>3077</v>
      </c>
      <c r="F4808" t="s">
        <v>3149</v>
      </c>
      <c r="G4808" t="s">
        <v>3157</v>
      </c>
      <c r="H4808" t="s">
        <v>437</v>
      </c>
      <c r="I4808" t="s">
        <v>649</v>
      </c>
      <c r="J4808" t="s">
        <v>246</v>
      </c>
      <c r="K4808" t="s">
        <v>3079</v>
      </c>
      <c r="L4808" t="s">
        <v>247</v>
      </c>
      <c r="M4808">
        <v>48314800</v>
      </c>
      <c r="N4808">
        <v>-22546907</v>
      </c>
      <c r="O4808">
        <v>25767893</v>
      </c>
      <c r="P4808">
        <v>0</v>
      </c>
      <c r="Q4808" t="s">
        <v>11441</v>
      </c>
      <c r="R4808" t="s">
        <v>11442</v>
      </c>
      <c r="S4808" t="s">
        <v>11443</v>
      </c>
      <c r="T4808" t="s">
        <v>11444</v>
      </c>
      <c r="U4808" t="s">
        <v>11445</v>
      </c>
      <c r="V4808" t="s">
        <v>11446</v>
      </c>
      <c r="W4808" t="s">
        <v>3085</v>
      </c>
      <c r="X4808" t="str">
        <f t="shared" si="75"/>
        <v>Inversión</v>
      </c>
      <c r="Y4808" t="s">
        <v>3157</v>
      </c>
    </row>
    <row r="4809" spans="1:25">
      <c r="A4809" t="s">
        <v>10801</v>
      </c>
      <c r="B4809" t="s">
        <v>4605</v>
      </c>
      <c r="C4809" t="s">
        <v>11447</v>
      </c>
      <c r="D4809" t="s">
        <v>3076</v>
      </c>
      <c r="E4809" t="s">
        <v>3077</v>
      </c>
      <c r="F4809" t="s">
        <v>4481</v>
      </c>
      <c r="G4809" t="s">
        <v>4484</v>
      </c>
      <c r="H4809" t="s">
        <v>434</v>
      </c>
      <c r="I4809" t="s">
        <v>645</v>
      </c>
      <c r="J4809" t="s">
        <v>246</v>
      </c>
      <c r="K4809" t="s">
        <v>3079</v>
      </c>
      <c r="L4809" t="s">
        <v>247</v>
      </c>
      <c r="M4809">
        <v>19995348</v>
      </c>
      <c r="N4809">
        <v>-5122178</v>
      </c>
      <c r="O4809">
        <v>14873170</v>
      </c>
      <c r="P4809">
        <v>0</v>
      </c>
      <c r="Q4809" t="s">
        <v>11448</v>
      </c>
      <c r="R4809" t="s">
        <v>5763</v>
      </c>
      <c r="S4809" t="s">
        <v>11449</v>
      </c>
      <c r="T4809" t="s">
        <v>11450</v>
      </c>
      <c r="U4809" t="s">
        <v>11451</v>
      </c>
      <c r="V4809" t="s">
        <v>11452</v>
      </c>
      <c r="W4809" t="s">
        <v>11453</v>
      </c>
      <c r="X4809" t="str">
        <f t="shared" si="75"/>
        <v>Inversión</v>
      </c>
      <c r="Y4809" t="s">
        <v>4484</v>
      </c>
    </row>
    <row r="4810" spans="1:25">
      <c r="A4810" t="s">
        <v>7116</v>
      </c>
      <c r="B4810" t="s">
        <v>4605</v>
      </c>
      <c r="C4810" t="s">
        <v>11454</v>
      </c>
      <c r="D4810" t="s">
        <v>3076</v>
      </c>
      <c r="E4810" t="s">
        <v>3077</v>
      </c>
      <c r="F4810" t="s">
        <v>3234</v>
      </c>
      <c r="G4810" t="s">
        <v>3241</v>
      </c>
      <c r="H4810" t="s">
        <v>374</v>
      </c>
      <c r="I4810" t="s">
        <v>375</v>
      </c>
      <c r="J4810" t="s">
        <v>246</v>
      </c>
      <c r="K4810" t="s">
        <v>3079</v>
      </c>
      <c r="L4810" t="s">
        <v>247</v>
      </c>
      <c r="M4810">
        <v>421260</v>
      </c>
      <c r="N4810">
        <v>0</v>
      </c>
      <c r="O4810">
        <v>421260</v>
      </c>
      <c r="P4810">
        <v>0</v>
      </c>
      <c r="Q4810" t="s">
        <v>11455</v>
      </c>
      <c r="R4810" t="s">
        <v>11456</v>
      </c>
      <c r="S4810" t="s">
        <v>7902</v>
      </c>
      <c r="T4810" t="s">
        <v>11457</v>
      </c>
      <c r="U4810" t="s">
        <v>11458</v>
      </c>
      <c r="V4810" t="s">
        <v>11459</v>
      </c>
      <c r="W4810" t="s">
        <v>3085</v>
      </c>
      <c r="X4810" t="str">
        <f t="shared" si="75"/>
        <v>Funcionamiento</v>
      </c>
      <c r="Y4810" t="s">
        <v>3241</v>
      </c>
    </row>
    <row r="4811" spans="1:25">
      <c r="A4811" t="s">
        <v>10307</v>
      </c>
      <c r="B4811" t="s">
        <v>11460</v>
      </c>
      <c r="C4811" t="s">
        <v>11461</v>
      </c>
      <c r="D4811" t="s">
        <v>3076</v>
      </c>
      <c r="E4811" t="s">
        <v>3077</v>
      </c>
      <c r="F4811" t="s">
        <v>8910</v>
      </c>
      <c r="G4811" t="s">
        <v>8911</v>
      </c>
      <c r="H4811" t="s">
        <v>512</v>
      </c>
      <c r="I4811" t="s">
        <v>662</v>
      </c>
      <c r="J4811" t="s">
        <v>246</v>
      </c>
      <c r="K4811" t="s">
        <v>3079</v>
      </c>
      <c r="L4811" t="s">
        <v>247</v>
      </c>
      <c r="M4811">
        <v>42177135</v>
      </c>
      <c r="N4811">
        <v>-9733185</v>
      </c>
      <c r="O4811">
        <v>32443950</v>
      </c>
      <c r="P4811">
        <v>0</v>
      </c>
      <c r="Q4811" t="s">
        <v>11462</v>
      </c>
      <c r="R4811" t="s">
        <v>10839</v>
      </c>
      <c r="S4811" t="s">
        <v>11463</v>
      </c>
      <c r="T4811" t="s">
        <v>11464</v>
      </c>
      <c r="U4811" t="s">
        <v>11465</v>
      </c>
      <c r="V4811" t="s">
        <v>11466</v>
      </c>
      <c r="W4811" t="s">
        <v>3085</v>
      </c>
      <c r="X4811" t="str">
        <f t="shared" si="75"/>
        <v>Inversión</v>
      </c>
      <c r="Y4811" t="s">
        <v>8911</v>
      </c>
    </row>
    <row r="4812" spans="1:25">
      <c r="A4812" t="s">
        <v>10295</v>
      </c>
      <c r="B4812" t="s">
        <v>11460</v>
      </c>
      <c r="C4812" t="s">
        <v>11467</v>
      </c>
      <c r="D4812" t="s">
        <v>3076</v>
      </c>
      <c r="E4812" t="s">
        <v>3399</v>
      </c>
      <c r="F4812" t="s">
        <v>4481</v>
      </c>
      <c r="G4812" t="s">
        <v>4484</v>
      </c>
      <c r="H4812" t="s">
        <v>434</v>
      </c>
      <c r="I4812" t="s">
        <v>645</v>
      </c>
      <c r="J4812" t="s">
        <v>246</v>
      </c>
      <c r="K4812" t="s">
        <v>3079</v>
      </c>
      <c r="L4812" t="s">
        <v>247</v>
      </c>
      <c r="M4812">
        <v>2058308</v>
      </c>
      <c r="N4812">
        <v>-2058308</v>
      </c>
      <c r="O4812">
        <v>0</v>
      </c>
      <c r="P4812">
        <v>0</v>
      </c>
      <c r="Q4812" t="s">
        <v>11468</v>
      </c>
      <c r="R4812" t="s">
        <v>11469</v>
      </c>
      <c r="S4812" t="s">
        <v>3085</v>
      </c>
      <c r="T4812" t="s">
        <v>3085</v>
      </c>
      <c r="U4812" t="s">
        <v>3085</v>
      </c>
      <c r="V4812" t="s">
        <v>3085</v>
      </c>
      <c r="W4812" t="s">
        <v>3085</v>
      </c>
      <c r="X4812" t="str">
        <f t="shared" si="75"/>
        <v>Inversión</v>
      </c>
      <c r="Y4812" t="s">
        <v>4484</v>
      </c>
    </row>
    <row r="4813" spans="1:25">
      <c r="A4813" t="s">
        <v>4741</v>
      </c>
      <c r="B4813" t="s">
        <v>11460</v>
      </c>
      <c r="C4813" t="s">
        <v>11470</v>
      </c>
      <c r="D4813" t="s">
        <v>3076</v>
      </c>
      <c r="E4813" t="s">
        <v>3331</v>
      </c>
      <c r="F4813" t="s">
        <v>8910</v>
      </c>
      <c r="G4813" t="s">
        <v>8911</v>
      </c>
      <c r="H4813" t="s">
        <v>532</v>
      </c>
      <c r="I4813" t="s">
        <v>661</v>
      </c>
      <c r="J4813" t="s">
        <v>246</v>
      </c>
      <c r="K4813" t="s">
        <v>3079</v>
      </c>
      <c r="L4813" t="s">
        <v>247</v>
      </c>
      <c r="M4813">
        <v>2504156</v>
      </c>
      <c r="N4813">
        <v>-2504156</v>
      </c>
      <c r="O4813">
        <v>0</v>
      </c>
      <c r="P4813">
        <v>0</v>
      </c>
      <c r="Q4813" t="s">
        <v>11471</v>
      </c>
      <c r="R4813" t="s">
        <v>3768</v>
      </c>
      <c r="S4813" t="s">
        <v>3085</v>
      </c>
      <c r="T4813" t="s">
        <v>3085</v>
      </c>
      <c r="U4813" t="s">
        <v>3085</v>
      </c>
      <c r="V4813" t="s">
        <v>3085</v>
      </c>
      <c r="W4813" t="s">
        <v>3085</v>
      </c>
      <c r="X4813" t="str">
        <f t="shared" si="75"/>
        <v>Inversión</v>
      </c>
      <c r="Y4813" t="s">
        <v>8911</v>
      </c>
    </row>
    <row r="4814" spans="1:25">
      <c r="A4814" t="s">
        <v>10832</v>
      </c>
      <c r="B4814" t="s">
        <v>4608</v>
      </c>
      <c r="C4814" t="s">
        <v>11472</v>
      </c>
      <c r="D4814" t="s">
        <v>3076</v>
      </c>
      <c r="E4814" t="s">
        <v>3077</v>
      </c>
      <c r="F4814" t="s">
        <v>3234</v>
      </c>
      <c r="G4814" t="s">
        <v>3241</v>
      </c>
      <c r="H4814" t="s">
        <v>509</v>
      </c>
      <c r="I4814" t="s">
        <v>664</v>
      </c>
      <c r="J4814" t="s">
        <v>246</v>
      </c>
      <c r="K4814" t="s">
        <v>3079</v>
      </c>
      <c r="L4814" t="s">
        <v>247</v>
      </c>
      <c r="M4814">
        <v>29500000</v>
      </c>
      <c r="N4814">
        <v>0</v>
      </c>
      <c r="O4814">
        <v>29500000</v>
      </c>
      <c r="P4814">
        <v>0</v>
      </c>
      <c r="Q4814" t="s">
        <v>11473</v>
      </c>
      <c r="R4814" t="s">
        <v>5220</v>
      </c>
      <c r="S4814" t="s">
        <v>11474</v>
      </c>
      <c r="T4814" t="s">
        <v>11475</v>
      </c>
      <c r="U4814" t="s">
        <v>11476</v>
      </c>
      <c r="V4814" t="s">
        <v>11477</v>
      </c>
      <c r="W4814" t="s">
        <v>3085</v>
      </c>
      <c r="X4814" t="str">
        <f t="shared" si="75"/>
        <v>Inversión</v>
      </c>
      <c r="Y4814" t="s">
        <v>3241</v>
      </c>
    </row>
    <row r="4815" spans="1:25">
      <c r="A4815" t="s">
        <v>8444</v>
      </c>
      <c r="B4815" t="s">
        <v>4608</v>
      </c>
      <c r="C4815" t="s">
        <v>11478</v>
      </c>
      <c r="D4815" t="s">
        <v>3076</v>
      </c>
      <c r="E4815" t="s">
        <v>3077</v>
      </c>
      <c r="F4815" t="s">
        <v>8910</v>
      </c>
      <c r="G4815" t="s">
        <v>8911</v>
      </c>
      <c r="H4815" t="s">
        <v>532</v>
      </c>
      <c r="I4815" t="s">
        <v>661</v>
      </c>
      <c r="J4815" t="s">
        <v>246</v>
      </c>
      <c r="K4815" t="s">
        <v>3079</v>
      </c>
      <c r="L4815" t="s">
        <v>247</v>
      </c>
      <c r="M4815">
        <v>22972365</v>
      </c>
      <c r="N4815">
        <v>-8916129</v>
      </c>
      <c r="O4815">
        <v>14056236</v>
      </c>
      <c r="P4815">
        <v>0</v>
      </c>
      <c r="Q4815" t="s">
        <v>11479</v>
      </c>
      <c r="R4815" t="s">
        <v>11480</v>
      </c>
      <c r="S4815" t="s">
        <v>10030</v>
      </c>
      <c r="T4815" t="s">
        <v>11481</v>
      </c>
      <c r="U4815" t="s">
        <v>11482</v>
      </c>
      <c r="V4815" t="s">
        <v>11483</v>
      </c>
      <c r="W4815" t="s">
        <v>3085</v>
      </c>
      <c r="X4815" t="str">
        <f t="shared" si="75"/>
        <v>Inversión</v>
      </c>
      <c r="Y4815" t="s">
        <v>8911</v>
      </c>
    </row>
    <row r="4816" spans="1:25">
      <c r="A4816" t="s">
        <v>10359</v>
      </c>
      <c r="B4816" t="s">
        <v>4608</v>
      </c>
      <c r="C4816" t="s">
        <v>11484</v>
      </c>
      <c r="D4816" t="s">
        <v>3076</v>
      </c>
      <c r="E4816" t="s">
        <v>3077</v>
      </c>
      <c r="F4816" t="s">
        <v>4481</v>
      </c>
      <c r="G4816" t="s">
        <v>4484</v>
      </c>
      <c r="H4816" t="s">
        <v>549</v>
      </c>
      <c r="I4816" t="s">
        <v>643</v>
      </c>
      <c r="J4816" t="s">
        <v>246</v>
      </c>
      <c r="K4816" t="s">
        <v>3079</v>
      </c>
      <c r="L4816" t="s">
        <v>247</v>
      </c>
      <c r="M4816">
        <v>3821216</v>
      </c>
      <c r="N4816">
        <v>0</v>
      </c>
      <c r="O4816">
        <v>3821216</v>
      </c>
      <c r="P4816">
        <v>0</v>
      </c>
      <c r="Q4816" t="s">
        <v>11485</v>
      </c>
      <c r="R4816" t="s">
        <v>10880</v>
      </c>
      <c r="S4816" t="s">
        <v>9019</v>
      </c>
      <c r="T4816" t="s">
        <v>11486</v>
      </c>
      <c r="U4816" t="s">
        <v>11487</v>
      </c>
      <c r="V4816" t="s">
        <v>11488</v>
      </c>
      <c r="W4816" t="s">
        <v>3085</v>
      </c>
      <c r="X4816" t="str">
        <f t="shared" si="75"/>
        <v>Inversión</v>
      </c>
      <c r="Y4816" t="s">
        <v>4484</v>
      </c>
    </row>
    <row r="4817" spans="1:25">
      <c r="A4817" t="s">
        <v>10861</v>
      </c>
      <c r="B4817" t="s">
        <v>3322</v>
      </c>
      <c r="C4817" t="s">
        <v>11489</v>
      </c>
      <c r="D4817" t="s">
        <v>3076</v>
      </c>
      <c r="E4817" t="s">
        <v>3077</v>
      </c>
      <c r="F4817" t="s">
        <v>8912</v>
      </c>
      <c r="G4817" t="s">
        <v>8913</v>
      </c>
      <c r="H4817" t="s">
        <v>522</v>
      </c>
      <c r="I4817" t="s">
        <v>646</v>
      </c>
      <c r="J4817" t="s">
        <v>246</v>
      </c>
      <c r="K4817" t="s">
        <v>3079</v>
      </c>
      <c r="L4817" t="s">
        <v>247</v>
      </c>
      <c r="M4817">
        <v>29130000</v>
      </c>
      <c r="N4817">
        <v>-1936200</v>
      </c>
      <c r="O4817">
        <v>27193800</v>
      </c>
      <c r="P4817">
        <v>0</v>
      </c>
      <c r="Q4817" t="s">
        <v>11490</v>
      </c>
      <c r="R4817" t="s">
        <v>9140</v>
      </c>
      <c r="S4817" t="s">
        <v>11491</v>
      </c>
      <c r="T4817" t="s">
        <v>11492</v>
      </c>
      <c r="U4817" t="s">
        <v>11493</v>
      </c>
      <c r="V4817" t="s">
        <v>11494</v>
      </c>
      <c r="W4817" t="s">
        <v>3085</v>
      </c>
      <c r="X4817" t="str">
        <f t="shared" si="75"/>
        <v>Inversión</v>
      </c>
      <c r="Y4817" t="s">
        <v>8913</v>
      </c>
    </row>
    <row r="4818" spans="1:25">
      <c r="A4818" t="s">
        <v>3360</v>
      </c>
      <c r="B4818" t="s">
        <v>3322</v>
      </c>
      <c r="C4818" t="s">
        <v>11495</v>
      </c>
      <c r="D4818" t="s">
        <v>3076</v>
      </c>
      <c r="E4818" t="s">
        <v>3077</v>
      </c>
      <c r="F4818" t="s">
        <v>8910</v>
      </c>
      <c r="G4818" t="s">
        <v>8911</v>
      </c>
      <c r="H4818" t="s">
        <v>526</v>
      </c>
      <c r="I4818" t="s">
        <v>663</v>
      </c>
      <c r="J4818" t="s">
        <v>253</v>
      </c>
      <c r="K4818" t="s">
        <v>3115</v>
      </c>
      <c r="L4818" t="s">
        <v>247</v>
      </c>
      <c r="M4818">
        <v>12369735</v>
      </c>
      <c r="N4818">
        <v>0</v>
      </c>
      <c r="O4818">
        <v>12369735</v>
      </c>
      <c r="P4818">
        <v>0</v>
      </c>
      <c r="Q4818" t="s">
        <v>11496</v>
      </c>
      <c r="R4818" t="s">
        <v>11497</v>
      </c>
      <c r="S4818" t="s">
        <v>9371</v>
      </c>
      <c r="T4818" t="s">
        <v>11498</v>
      </c>
      <c r="U4818" t="s">
        <v>11499</v>
      </c>
      <c r="V4818" t="s">
        <v>11500</v>
      </c>
      <c r="W4818" t="s">
        <v>3085</v>
      </c>
      <c r="X4818" t="str">
        <f t="shared" si="75"/>
        <v>Inversión</v>
      </c>
      <c r="Y4818" t="s">
        <v>8911</v>
      </c>
    </row>
    <row r="4819" spans="1:25">
      <c r="A4819" t="s">
        <v>10866</v>
      </c>
      <c r="B4819" t="s">
        <v>3322</v>
      </c>
      <c r="C4819" t="s">
        <v>11501</v>
      </c>
      <c r="D4819" t="s">
        <v>3076</v>
      </c>
      <c r="E4819" t="s">
        <v>3077</v>
      </c>
      <c r="F4819" t="s">
        <v>8910</v>
      </c>
      <c r="G4819" t="s">
        <v>8911</v>
      </c>
      <c r="H4819" t="s">
        <v>526</v>
      </c>
      <c r="I4819" t="s">
        <v>663</v>
      </c>
      <c r="J4819" t="s">
        <v>253</v>
      </c>
      <c r="K4819" t="s">
        <v>3115</v>
      </c>
      <c r="L4819" t="s">
        <v>247</v>
      </c>
      <c r="M4819">
        <v>14487697</v>
      </c>
      <c r="N4819">
        <v>7174859</v>
      </c>
      <c r="O4819">
        <v>21662556</v>
      </c>
      <c r="P4819">
        <v>0</v>
      </c>
      <c r="Q4819" t="s">
        <v>11502</v>
      </c>
      <c r="R4819" t="s">
        <v>11503</v>
      </c>
      <c r="S4819" t="s">
        <v>8871</v>
      </c>
      <c r="T4819" t="s">
        <v>11504</v>
      </c>
      <c r="U4819" t="s">
        <v>11505</v>
      </c>
      <c r="V4819" t="s">
        <v>11506</v>
      </c>
      <c r="W4819" t="s">
        <v>3085</v>
      </c>
      <c r="X4819" t="str">
        <f t="shared" si="75"/>
        <v>Inversión</v>
      </c>
      <c r="Y4819" t="s">
        <v>8911</v>
      </c>
    </row>
    <row r="4820" spans="1:25">
      <c r="A4820" t="s">
        <v>10428</v>
      </c>
      <c r="B4820" t="s">
        <v>3322</v>
      </c>
      <c r="C4820" t="s">
        <v>11507</v>
      </c>
      <c r="D4820" t="s">
        <v>3076</v>
      </c>
      <c r="E4820" t="s">
        <v>3331</v>
      </c>
      <c r="F4820" t="s">
        <v>8910</v>
      </c>
      <c r="G4820" t="s">
        <v>8911</v>
      </c>
      <c r="H4820" t="s">
        <v>532</v>
      </c>
      <c r="I4820" t="s">
        <v>661</v>
      </c>
      <c r="J4820" t="s">
        <v>246</v>
      </c>
      <c r="K4820" t="s">
        <v>3079</v>
      </c>
      <c r="L4820" t="s">
        <v>247</v>
      </c>
      <c r="M4820">
        <v>36335585</v>
      </c>
      <c r="N4820">
        <v>-36335585</v>
      </c>
      <c r="O4820">
        <v>0</v>
      </c>
      <c r="P4820">
        <v>0</v>
      </c>
      <c r="Q4820" t="s">
        <v>11508</v>
      </c>
      <c r="R4820" t="s">
        <v>11509</v>
      </c>
      <c r="S4820" t="s">
        <v>3085</v>
      </c>
      <c r="T4820" t="s">
        <v>3085</v>
      </c>
      <c r="U4820" t="s">
        <v>3085</v>
      </c>
      <c r="V4820" t="s">
        <v>3085</v>
      </c>
      <c r="W4820" t="s">
        <v>3085</v>
      </c>
      <c r="X4820" t="str">
        <f t="shared" si="75"/>
        <v>Inversión</v>
      </c>
      <c r="Y4820" t="s">
        <v>8911</v>
      </c>
    </row>
    <row r="4821" spans="1:25">
      <c r="A4821" t="s">
        <v>10871</v>
      </c>
      <c r="B4821" t="s">
        <v>3322</v>
      </c>
      <c r="C4821" t="s">
        <v>11510</v>
      </c>
      <c r="D4821" t="s">
        <v>3076</v>
      </c>
      <c r="E4821" t="s">
        <v>3077</v>
      </c>
      <c r="F4821" t="s">
        <v>4481</v>
      </c>
      <c r="G4821" t="s">
        <v>4484</v>
      </c>
      <c r="H4821" t="s">
        <v>440</v>
      </c>
      <c r="I4821" t="s">
        <v>644</v>
      </c>
      <c r="J4821" t="s">
        <v>246</v>
      </c>
      <c r="K4821" t="s">
        <v>3079</v>
      </c>
      <c r="L4821" t="s">
        <v>247</v>
      </c>
      <c r="M4821">
        <v>9129676</v>
      </c>
      <c r="N4821">
        <v>-955500</v>
      </c>
      <c r="O4821">
        <v>8174176</v>
      </c>
      <c r="P4821">
        <v>0</v>
      </c>
      <c r="Q4821" t="s">
        <v>11511</v>
      </c>
      <c r="R4821" t="s">
        <v>11512</v>
      </c>
      <c r="S4821" t="s">
        <v>11513</v>
      </c>
      <c r="T4821" t="s">
        <v>11514</v>
      </c>
      <c r="U4821" t="s">
        <v>11515</v>
      </c>
      <c r="V4821" t="s">
        <v>11516</v>
      </c>
      <c r="W4821" t="s">
        <v>11517</v>
      </c>
      <c r="X4821" t="str">
        <f t="shared" si="75"/>
        <v>Inversión</v>
      </c>
      <c r="Y4821" t="s">
        <v>4484</v>
      </c>
    </row>
    <row r="4822" spans="1:25">
      <c r="A4822" t="s">
        <v>8655</v>
      </c>
      <c r="B4822" t="s">
        <v>11518</v>
      </c>
      <c r="C4822" t="s">
        <v>11519</v>
      </c>
      <c r="D4822" t="s">
        <v>3076</v>
      </c>
      <c r="E4822" t="s">
        <v>3077</v>
      </c>
      <c r="F4822" t="s">
        <v>8910</v>
      </c>
      <c r="G4822" t="s">
        <v>8911</v>
      </c>
      <c r="H4822" t="s">
        <v>532</v>
      </c>
      <c r="I4822" t="s">
        <v>661</v>
      </c>
      <c r="J4822" t="s">
        <v>246</v>
      </c>
      <c r="K4822" t="s">
        <v>3079</v>
      </c>
      <c r="L4822" t="s">
        <v>247</v>
      </c>
      <c r="M4822">
        <v>100000000</v>
      </c>
      <c r="N4822">
        <v>0</v>
      </c>
      <c r="O4822">
        <v>100000000</v>
      </c>
      <c r="P4822">
        <v>0</v>
      </c>
      <c r="Q4822" t="s">
        <v>11520</v>
      </c>
      <c r="R4822" t="s">
        <v>10725</v>
      </c>
      <c r="S4822" t="s">
        <v>11521</v>
      </c>
      <c r="T4822" t="s">
        <v>11522</v>
      </c>
      <c r="U4822" t="s">
        <v>11523</v>
      </c>
      <c r="V4822" t="s">
        <v>11524</v>
      </c>
      <c r="W4822" t="s">
        <v>3085</v>
      </c>
      <c r="X4822" t="str">
        <f t="shared" si="75"/>
        <v>Inversión</v>
      </c>
      <c r="Y4822" t="s">
        <v>8911</v>
      </c>
    </row>
    <row r="4823" spans="1:25">
      <c r="A4823" t="s">
        <v>8655</v>
      </c>
      <c r="B4823" t="s">
        <v>11518</v>
      </c>
      <c r="C4823" t="s">
        <v>11519</v>
      </c>
      <c r="D4823" t="s">
        <v>3076</v>
      </c>
      <c r="E4823" t="s">
        <v>3077</v>
      </c>
      <c r="F4823" t="s">
        <v>8912</v>
      </c>
      <c r="G4823" t="s">
        <v>8913</v>
      </c>
      <c r="H4823" t="s">
        <v>542</v>
      </c>
      <c r="I4823" t="s">
        <v>647</v>
      </c>
      <c r="J4823" t="s">
        <v>246</v>
      </c>
      <c r="K4823" t="s">
        <v>3079</v>
      </c>
      <c r="L4823" t="s">
        <v>247</v>
      </c>
      <c r="M4823">
        <v>170000000</v>
      </c>
      <c r="N4823">
        <v>0</v>
      </c>
      <c r="O4823">
        <v>170000000</v>
      </c>
      <c r="P4823">
        <v>0</v>
      </c>
      <c r="Q4823" t="s">
        <v>11520</v>
      </c>
      <c r="R4823" t="s">
        <v>10725</v>
      </c>
      <c r="S4823" t="s">
        <v>11521</v>
      </c>
      <c r="T4823" t="s">
        <v>11522</v>
      </c>
      <c r="U4823" t="s">
        <v>11523</v>
      </c>
      <c r="V4823" t="s">
        <v>11524</v>
      </c>
      <c r="W4823" t="s">
        <v>3085</v>
      </c>
      <c r="X4823" t="str">
        <f t="shared" si="75"/>
        <v>Inversión</v>
      </c>
      <c r="Y4823" t="s">
        <v>8913</v>
      </c>
    </row>
    <row r="4824" spans="1:25">
      <c r="A4824" t="s">
        <v>8655</v>
      </c>
      <c r="B4824" t="s">
        <v>11518</v>
      </c>
      <c r="C4824" t="s">
        <v>11519</v>
      </c>
      <c r="D4824" t="s">
        <v>3076</v>
      </c>
      <c r="E4824" t="s">
        <v>3077</v>
      </c>
      <c r="F4824" t="s">
        <v>3149</v>
      </c>
      <c r="G4824" t="s">
        <v>3157</v>
      </c>
      <c r="H4824" t="s">
        <v>437</v>
      </c>
      <c r="I4824" t="s">
        <v>649</v>
      </c>
      <c r="J4824" t="s">
        <v>246</v>
      </c>
      <c r="K4824" t="s">
        <v>3150</v>
      </c>
      <c r="L4824" t="s">
        <v>247</v>
      </c>
      <c r="M4824">
        <v>100000000</v>
      </c>
      <c r="N4824">
        <v>0</v>
      </c>
      <c r="O4824">
        <v>100000000</v>
      </c>
      <c r="P4824">
        <v>0</v>
      </c>
      <c r="Q4824" t="s">
        <v>11520</v>
      </c>
      <c r="R4824" t="s">
        <v>10725</v>
      </c>
      <c r="S4824" t="s">
        <v>11521</v>
      </c>
      <c r="T4824" t="s">
        <v>11522</v>
      </c>
      <c r="U4824" t="s">
        <v>11523</v>
      </c>
      <c r="V4824" t="s">
        <v>11524</v>
      </c>
      <c r="W4824" t="s">
        <v>3085</v>
      </c>
      <c r="X4824" t="str">
        <f t="shared" si="75"/>
        <v>Inversión</v>
      </c>
      <c r="Y4824" t="s">
        <v>3157</v>
      </c>
    </row>
    <row r="4825" spans="1:25">
      <c r="A4825" t="s">
        <v>8655</v>
      </c>
      <c r="B4825" t="s">
        <v>11518</v>
      </c>
      <c r="C4825" t="s">
        <v>11519</v>
      </c>
      <c r="D4825" t="s">
        <v>3076</v>
      </c>
      <c r="E4825" t="s">
        <v>3077</v>
      </c>
      <c r="F4825" t="s">
        <v>3234</v>
      </c>
      <c r="G4825" t="s">
        <v>3241</v>
      </c>
      <c r="H4825" t="s">
        <v>553</v>
      </c>
      <c r="I4825" t="s">
        <v>674</v>
      </c>
      <c r="J4825" t="s">
        <v>246</v>
      </c>
      <c r="K4825" t="s">
        <v>3079</v>
      </c>
      <c r="L4825" t="s">
        <v>247</v>
      </c>
      <c r="M4825">
        <v>288000000</v>
      </c>
      <c r="N4825">
        <v>0</v>
      </c>
      <c r="O4825">
        <v>288000000</v>
      </c>
      <c r="P4825">
        <v>0</v>
      </c>
      <c r="Q4825" t="s">
        <v>11520</v>
      </c>
      <c r="R4825" t="s">
        <v>10725</v>
      </c>
      <c r="S4825" t="s">
        <v>11521</v>
      </c>
      <c r="T4825" t="s">
        <v>11522</v>
      </c>
      <c r="U4825" t="s">
        <v>11523</v>
      </c>
      <c r="V4825" t="s">
        <v>11524</v>
      </c>
      <c r="W4825" t="s">
        <v>3085</v>
      </c>
      <c r="X4825" t="str">
        <f t="shared" si="75"/>
        <v>Inversión</v>
      </c>
      <c r="Y4825" t="s">
        <v>3241</v>
      </c>
    </row>
    <row r="4826" spans="1:25">
      <c r="A4826" t="s">
        <v>8655</v>
      </c>
      <c r="B4826" t="s">
        <v>11518</v>
      </c>
      <c r="C4826" t="s">
        <v>11519</v>
      </c>
      <c r="D4826" t="s">
        <v>3076</v>
      </c>
      <c r="E4826" t="s">
        <v>3077</v>
      </c>
      <c r="F4826" t="s">
        <v>3234</v>
      </c>
      <c r="G4826" t="s">
        <v>3241</v>
      </c>
      <c r="H4826" t="s">
        <v>443</v>
      </c>
      <c r="I4826" t="s">
        <v>666</v>
      </c>
      <c r="J4826" t="s">
        <v>246</v>
      </c>
      <c r="K4826" t="s">
        <v>3079</v>
      </c>
      <c r="L4826" t="s">
        <v>247</v>
      </c>
      <c r="M4826">
        <v>142000000</v>
      </c>
      <c r="N4826">
        <v>-129104649.8</v>
      </c>
      <c r="O4826">
        <v>12895350.199999999</v>
      </c>
      <c r="P4826">
        <v>0</v>
      </c>
      <c r="Q4826" t="s">
        <v>11520</v>
      </c>
      <c r="R4826" t="s">
        <v>10725</v>
      </c>
      <c r="S4826" t="s">
        <v>11521</v>
      </c>
      <c r="T4826" t="s">
        <v>11522</v>
      </c>
      <c r="U4826" t="s">
        <v>11523</v>
      </c>
      <c r="V4826" t="s">
        <v>11524</v>
      </c>
      <c r="W4826" t="s">
        <v>3085</v>
      </c>
      <c r="X4826" t="str">
        <f t="shared" si="75"/>
        <v>Inversión</v>
      </c>
      <c r="Y4826" t="s">
        <v>3241</v>
      </c>
    </row>
    <row r="4827" spans="1:25">
      <c r="A4827" t="s">
        <v>7122</v>
      </c>
      <c r="B4827" t="s">
        <v>11518</v>
      </c>
      <c r="C4827" t="s">
        <v>11525</v>
      </c>
      <c r="D4827" t="s">
        <v>3076</v>
      </c>
      <c r="E4827" t="s">
        <v>3077</v>
      </c>
      <c r="F4827" t="s">
        <v>4481</v>
      </c>
      <c r="G4827" t="s">
        <v>4484</v>
      </c>
      <c r="H4827" t="s">
        <v>640</v>
      </c>
      <c r="I4827" t="s">
        <v>642</v>
      </c>
      <c r="J4827" t="s">
        <v>246</v>
      </c>
      <c r="K4827" t="s">
        <v>3079</v>
      </c>
      <c r="L4827" t="s">
        <v>247</v>
      </c>
      <c r="M4827">
        <v>38932740</v>
      </c>
      <c r="N4827">
        <v>-6488790</v>
      </c>
      <c r="O4827">
        <v>32443950</v>
      </c>
      <c r="P4827">
        <v>0</v>
      </c>
      <c r="Q4827" t="s">
        <v>11526</v>
      </c>
      <c r="R4827" t="s">
        <v>11527</v>
      </c>
      <c r="S4827" t="s">
        <v>11528</v>
      </c>
      <c r="T4827" t="s">
        <v>11529</v>
      </c>
      <c r="U4827" t="s">
        <v>11530</v>
      </c>
      <c r="V4827" t="s">
        <v>11531</v>
      </c>
      <c r="W4827" t="s">
        <v>3085</v>
      </c>
      <c r="X4827" t="str">
        <f t="shared" si="75"/>
        <v>Inversión</v>
      </c>
      <c r="Y4827" t="s">
        <v>4484</v>
      </c>
    </row>
    <row r="4828" spans="1:25">
      <c r="A4828" t="s">
        <v>10900</v>
      </c>
      <c r="B4828" t="s">
        <v>11518</v>
      </c>
      <c r="C4828" t="s">
        <v>11532</v>
      </c>
      <c r="D4828" t="s">
        <v>3076</v>
      </c>
      <c r="E4828" t="s">
        <v>3331</v>
      </c>
      <c r="F4828" t="s">
        <v>4481</v>
      </c>
      <c r="G4828" t="s">
        <v>4484</v>
      </c>
      <c r="H4828" t="s">
        <v>421</v>
      </c>
      <c r="I4828" t="s">
        <v>639</v>
      </c>
      <c r="J4828" t="s">
        <v>246</v>
      </c>
      <c r="K4828" t="s">
        <v>3079</v>
      </c>
      <c r="L4828" t="s">
        <v>247</v>
      </c>
      <c r="M4828">
        <v>27000000</v>
      </c>
      <c r="N4828">
        <v>-27000000</v>
      </c>
      <c r="O4828">
        <v>0</v>
      </c>
      <c r="P4828">
        <v>0</v>
      </c>
      <c r="Q4828" t="s">
        <v>11533</v>
      </c>
      <c r="R4828" t="s">
        <v>11534</v>
      </c>
      <c r="S4828" t="s">
        <v>3085</v>
      </c>
      <c r="T4828" t="s">
        <v>3085</v>
      </c>
      <c r="U4828" t="s">
        <v>3085</v>
      </c>
      <c r="V4828" t="s">
        <v>3085</v>
      </c>
      <c r="W4828" t="s">
        <v>3085</v>
      </c>
      <c r="X4828" t="str">
        <f t="shared" si="75"/>
        <v>Inversión</v>
      </c>
      <c r="Y4828" t="s">
        <v>4484</v>
      </c>
    </row>
    <row r="4829" spans="1:25">
      <c r="A4829" t="s">
        <v>10907</v>
      </c>
      <c r="B4829" t="s">
        <v>11518</v>
      </c>
      <c r="C4829" t="s">
        <v>11535</v>
      </c>
      <c r="D4829" t="s">
        <v>3076</v>
      </c>
      <c r="E4829" t="s">
        <v>3077</v>
      </c>
      <c r="F4829" t="s">
        <v>4481</v>
      </c>
      <c r="G4829" t="s">
        <v>4484</v>
      </c>
      <c r="H4829" t="s">
        <v>434</v>
      </c>
      <c r="I4829" t="s">
        <v>645</v>
      </c>
      <c r="J4829" t="s">
        <v>246</v>
      </c>
      <c r="K4829" t="s">
        <v>3079</v>
      </c>
      <c r="L4829" t="s">
        <v>247</v>
      </c>
      <c r="M4829">
        <v>14000000</v>
      </c>
      <c r="N4829">
        <v>-14000000</v>
      </c>
      <c r="O4829">
        <v>0</v>
      </c>
      <c r="P4829">
        <v>0</v>
      </c>
      <c r="Q4829" t="s">
        <v>11536</v>
      </c>
      <c r="R4829" t="s">
        <v>11064</v>
      </c>
      <c r="S4829" t="s">
        <v>11537</v>
      </c>
      <c r="T4829" t="s">
        <v>11538</v>
      </c>
      <c r="U4829" t="s">
        <v>11539</v>
      </c>
      <c r="V4829" t="s">
        <v>11540</v>
      </c>
      <c r="W4829" t="s">
        <v>3085</v>
      </c>
      <c r="X4829" t="str">
        <f t="shared" si="75"/>
        <v>Inversión</v>
      </c>
      <c r="Y4829" t="s">
        <v>4484</v>
      </c>
    </row>
    <row r="4830" spans="1:25">
      <c r="A4830" t="s">
        <v>10907</v>
      </c>
      <c r="B4830" t="s">
        <v>11518</v>
      </c>
      <c r="C4830" t="s">
        <v>11535</v>
      </c>
      <c r="D4830" t="s">
        <v>3076</v>
      </c>
      <c r="E4830" t="s">
        <v>3077</v>
      </c>
      <c r="F4830" t="s">
        <v>4481</v>
      </c>
      <c r="G4830" t="s">
        <v>4484</v>
      </c>
      <c r="H4830" t="s">
        <v>434</v>
      </c>
      <c r="I4830" t="s">
        <v>645</v>
      </c>
      <c r="J4830" t="s">
        <v>253</v>
      </c>
      <c r="K4830" t="s">
        <v>3115</v>
      </c>
      <c r="L4830" t="s">
        <v>247</v>
      </c>
      <c r="M4830">
        <v>0</v>
      </c>
      <c r="N4830">
        <v>12705998</v>
      </c>
      <c r="O4830">
        <v>12705998</v>
      </c>
      <c r="P4830">
        <v>0</v>
      </c>
      <c r="Q4830" t="s">
        <v>11536</v>
      </c>
      <c r="R4830" t="s">
        <v>11064</v>
      </c>
      <c r="S4830" t="s">
        <v>11537</v>
      </c>
      <c r="T4830" t="s">
        <v>11538</v>
      </c>
      <c r="U4830" t="s">
        <v>11539</v>
      </c>
      <c r="V4830" t="s">
        <v>11540</v>
      </c>
      <c r="W4830" t="s">
        <v>3085</v>
      </c>
      <c r="X4830" t="str">
        <f t="shared" si="75"/>
        <v>Inversión</v>
      </c>
      <c r="Y4830" t="s">
        <v>4484</v>
      </c>
    </row>
    <row r="4831" spans="1:25">
      <c r="A4831" t="s">
        <v>10893</v>
      </c>
      <c r="B4831" t="s">
        <v>11518</v>
      </c>
      <c r="C4831" t="s">
        <v>11541</v>
      </c>
      <c r="D4831" t="s">
        <v>3076</v>
      </c>
      <c r="E4831" t="s">
        <v>3077</v>
      </c>
      <c r="F4831" t="s">
        <v>4481</v>
      </c>
      <c r="G4831" t="s">
        <v>4484</v>
      </c>
      <c r="H4831" t="s">
        <v>549</v>
      </c>
      <c r="I4831" t="s">
        <v>643</v>
      </c>
      <c r="J4831" t="s">
        <v>246</v>
      </c>
      <c r="K4831" t="s">
        <v>3079</v>
      </c>
      <c r="L4831" t="s">
        <v>247</v>
      </c>
      <c r="M4831">
        <v>25936730</v>
      </c>
      <c r="N4831">
        <v>-864558</v>
      </c>
      <c r="O4831">
        <v>25072172</v>
      </c>
      <c r="P4831">
        <v>0</v>
      </c>
      <c r="Q4831" t="s">
        <v>11542</v>
      </c>
      <c r="R4831" t="s">
        <v>9194</v>
      </c>
      <c r="S4831" t="s">
        <v>11543</v>
      </c>
      <c r="T4831" t="s">
        <v>11544</v>
      </c>
      <c r="U4831" t="s">
        <v>11545</v>
      </c>
      <c r="V4831" t="s">
        <v>11546</v>
      </c>
      <c r="W4831" t="s">
        <v>3085</v>
      </c>
      <c r="X4831" t="str">
        <f t="shared" si="75"/>
        <v>Inversión</v>
      </c>
      <c r="Y4831" t="s">
        <v>4484</v>
      </c>
    </row>
    <row r="4832" spans="1:25">
      <c r="A4832" t="s">
        <v>8344</v>
      </c>
      <c r="B4832" t="s">
        <v>11518</v>
      </c>
      <c r="C4832" t="s">
        <v>11547</v>
      </c>
      <c r="D4832" t="s">
        <v>3076</v>
      </c>
      <c r="E4832" t="s">
        <v>3077</v>
      </c>
      <c r="F4832" t="s">
        <v>4481</v>
      </c>
      <c r="G4832" t="s">
        <v>4484</v>
      </c>
      <c r="H4832" t="s">
        <v>502</v>
      </c>
      <c r="I4832" t="s">
        <v>629</v>
      </c>
      <c r="J4832" t="s">
        <v>246</v>
      </c>
      <c r="K4832" t="s">
        <v>3079</v>
      </c>
      <c r="L4832" t="s">
        <v>247</v>
      </c>
      <c r="M4832">
        <v>17671050</v>
      </c>
      <c r="N4832">
        <v>0</v>
      </c>
      <c r="O4832">
        <v>17671050</v>
      </c>
      <c r="P4832">
        <v>0</v>
      </c>
      <c r="Q4832" t="s">
        <v>11548</v>
      </c>
      <c r="R4832" t="s">
        <v>10744</v>
      </c>
      <c r="S4832" t="s">
        <v>11549</v>
      </c>
      <c r="T4832" t="s">
        <v>11550</v>
      </c>
      <c r="U4832" t="s">
        <v>11551</v>
      </c>
      <c r="V4832" t="s">
        <v>11552</v>
      </c>
      <c r="W4832" t="s">
        <v>3085</v>
      </c>
      <c r="X4832" t="str">
        <f t="shared" si="75"/>
        <v>Inversión</v>
      </c>
      <c r="Y4832" t="s">
        <v>4484</v>
      </c>
    </row>
    <row r="4833" spans="1:25">
      <c r="A4833" t="s">
        <v>10937</v>
      </c>
      <c r="B4833" t="s">
        <v>3340</v>
      </c>
      <c r="C4833" t="s">
        <v>11553</v>
      </c>
      <c r="D4833" t="s">
        <v>3076</v>
      </c>
      <c r="E4833" t="s">
        <v>3077</v>
      </c>
      <c r="F4833" t="s">
        <v>8912</v>
      </c>
      <c r="G4833" t="s">
        <v>8913</v>
      </c>
      <c r="H4833" t="s">
        <v>542</v>
      </c>
      <c r="I4833" t="s">
        <v>647</v>
      </c>
      <c r="J4833" t="s">
        <v>246</v>
      </c>
      <c r="K4833" t="s">
        <v>3079</v>
      </c>
      <c r="L4833" t="s">
        <v>247</v>
      </c>
      <c r="M4833">
        <v>17671050</v>
      </c>
      <c r="N4833">
        <v>-471228</v>
      </c>
      <c r="O4833">
        <v>17199822</v>
      </c>
      <c r="P4833">
        <v>0</v>
      </c>
      <c r="Q4833" t="s">
        <v>11554</v>
      </c>
      <c r="R4833" t="s">
        <v>3807</v>
      </c>
      <c r="S4833" t="s">
        <v>11555</v>
      </c>
      <c r="T4833" t="s">
        <v>11556</v>
      </c>
      <c r="U4833" t="s">
        <v>11557</v>
      </c>
      <c r="V4833" t="s">
        <v>11558</v>
      </c>
      <c r="W4833" t="s">
        <v>3085</v>
      </c>
      <c r="X4833" t="str">
        <f t="shared" si="75"/>
        <v>Inversión</v>
      </c>
      <c r="Y4833" t="s">
        <v>8913</v>
      </c>
    </row>
    <row r="4834" spans="1:25">
      <c r="A4834" t="s">
        <v>10925</v>
      </c>
      <c r="B4834" t="s">
        <v>3340</v>
      </c>
      <c r="C4834" t="s">
        <v>11559</v>
      </c>
      <c r="D4834" t="s">
        <v>3076</v>
      </c>
      <c r="E4834" t="s">
        <v>3077</v>
      </c>
      <c r="F4834" t="s">
        <v>8912</v>
      </c>
      <c r="G4834" t="s">
        <v>8913</v>
      </c>
      <c r="H4834" t="s">
        <v>542</v>
      </c>
      <c r="I4834" t="s">
        <v>647</v>
      </c>
      <c r="J4834" t="s">
        <v>246</v>
      </c>
      <c r="K4834" t="s">
        <v>3079</v>
      </c>
      <c r="L4834" t="s">
        <v>247</v>
      </c>
      <c r="M4834">
        <v>8826605</v>
      </c>
      <c r="N4834">
        <v>-117689</v>
      </c>
      <c r="O4834">
        <v>8708916</v>
      </c>
      <c r="P4834">
        <v>0</v>
      </c>
      <c r="Q4834" t="s">
        <v>11560</v>
      </c>
      <c r="R4834" t="s">
        <v>8953</v>
      </c>
      <c r="S4834" t="s">
        <v>11561</v>
      </c>
      <c r="T4834" t="s">
        <v>11562</v>
      </c>
      <c r="U4834" t="s">
        <v>11563</v>
      </c>
      <c r="V4834" t="s">
        <v>11564</v>
      </c>
      <c r="W4834" t="s">
        <v>3085</v>
      </c>
      <c r="X4834" t="str">
        <f t="shared" si="75"/>
        <v>Inversión</v>
      </c>
      <c r="Y4834" t="s">
        <v>8913</v>
      </c>
    </row>
    <row r="4835" spans="1:25">
      <c r="A4835" t="s">
        <v>10919</v>
      </c>
      <c r="B4835" t="s">
        <v>3340</v>
      </c>
      <c r="C4835" t="s">
        <v>11565</v>
      </c>
      <c r="D4835" t="s">
        <v>3076</v>
      </c>
      <c r="E4835" t="s">
        <v>3077</v>
      </c>
      <c r="F4835" t="s">
        <v>8912</v>
      </c>
      <c r="G4835" t="s">
        <v>8913</v>
      </c>
      <c r="H4835" t="s">
        <v>542</v>
      </c>
      <c r="I4835" t="s">
        <v>647</v>
      </c>
      <c r="J4835" t="s">
        <v>246</v>
      </c>
      <c r="K4835" t="s">
        <v>3079</v>
      </c>
      <c r="L4835" t="s">
        <v>247</v>
      </c>
      <c r="M4835">
        <v>12847315</v>
      </c>
      <c r="N4835">
        <v>-1027785</v>
      </c>
      <c r="O4835">
        <v>11819530</v>
      </c>
      <c r="P4835">
        <v>0</v>
      </c>
      <c r="Q4835" t="s">
        <v>11566</v>
      </c>
      <c r="R4835" t="s">
        <v>5404</v>
      </c>
      <c r="S4835" t="s">
        <v>7153</v>
      </c>
      <c r="T4835" t="s">
        <v>11567</v>
      </c>
      <c r="U4835" t="s">
        <v>11568</v>
      </c>
      <c r="V4835" t="s">
        <v>11569</v>
      </c>
      <c r="W4835" t="s">
        <v>3085</v>
      </c>
      <c r="X4835" t="str">
        <f t="shared" si="75"/>
        <v>Inversión</v>
      </c>
      <c r="Y4835" t="s">
        <v>8913</v>
      </c>
    </row>
    <row r="4836" spans="1:25">
      <c r="A4836" t="s">
        <v>7023</v>
      </c>
      <c r="B4836" t="s">
        <v>3340</v>
      </c>
      <c r="C4836" t="s">
        <v>11570</v>
      </c>
      <c r="D4836" t="s">
        <v>3076</v>
      </c>
      <c r="E4836" t="s">
        <v>3077</v>
      </c>
      <c r="F4836" t="s">
        <v>8912</v>
      </c>
      <c r="G4836" t="s">
        <v>8913</v>
      </c>
      <c r="H4836" t="s">
        <v>542</v>
      </c>
      <c r="I4836" t="s">
        <v>647</v>
      </c>
      <c r="J4836" t="s">
        <v>246</v>
      </c>
      <c r="K4836" t="s">
        <v>3079</v>
      </c>
      <c r="L4836" t="s">
        <v>247</v>
      </c>
      <c r="M4836">
        <v>24157400</v>
      </c>
      <c r="N4836">
        <v>-2737839</v>
      </c>
      <c r="O4836">
        <v>21419561</v>
      </c>
      <c r="P4836">
        <v>0</v>
      </c>
      <c r="Q4836" t="s">
        <v>11571</v>
      </c>
      <c r="R4836" t="s">
        <v>11572</v>
      </c>
      <c r="S4836" t="s">
        <v>11573</v>
      </c>
      <c r="T4836" t="s">
        <v>11574</v>
      </c>
      <c r="U4836" t="s">
        <v>11575</v>
      </c>
      <c r="V4836" t="s">
        <v>11576</v>
      </c>
      <c r="W4836" t="s">
        <v>3085</v>
      </c>
      <c r="X4836" t="str">
        <f t="shared" si="75"/>
        <v>Inversión</v>
      </c>
      <c r="Y4836" t="s">
        <v>8913</v>
      </c>
    </row>
    <row r="4837" spans="1:25">
      <c r="A4837" t="s">
        <v>3677</v>
      </c>
      <c r="B4837" t="s">
        <v>3340</v>
      </c>
      <c r="C4837" t="s">
        <v>11577</v>
      </c>
      <c r="D4837" t="s">
        <v>3076</v>
      </c>
      <c r="E4837" t="s">
        <v>3077</v>
      </c>
      <c r="F4837" t="s">
        <v>8912</v>
      </c>
      <c r="G4837" t="s">
        <v>8913</v>
      </c>
      <c r="H4837" t="s">
        <v>542</v>
      </c>
      <c r="I4837" t="s">
        <v>647</v>
      </c>
      <c r="J4837" t="s">
        <v>246</v>
      </c>
      <c r="K4837" t="s">
        <v>3079</v>
      </c>
      <c r="L4837" t="s">
        <v>247</v>
      </c>
      <c r="M4837">
        <v>55900900</v>
      </c>
      <c r="N4837">
        <v>-12298198</v>
      </c>
      <c r="O4837">
        <v>43602702</v>
      </c>
      <c r="P4837">
        <v>1</v>
      </c>
      <c r="Q4837" t="s">
        <v>11578</v>
      </c>
      <c r="R4837" t="s">
        <v>11579</v>
      </c>
      <c r="S4837" t="s">
        <v>11580</v>
      </c>
      <c r="T4837" t="s">
        <v>11581</v>
      </c>
      <c r="U4837" t="s">
        <v>11582</v>
      </c>
      <c r="V4837" t="s">
        <v>11583</v>
      </c>
      <c r="W4837" t="s">
        <v>3085</v>
      </c>
      <c r="X4837" t="str">
        <f t="shared" si="75"/>
        <v>Inversión</v>
      </c>
      <c r="Y4837" t="s">
        <v>8913</v>
      </c>
    </row>
    <row r="4838" spans="1:25">
      <c r="A4838" t="s">
        <v>7137</v>
      </c>
      <c r="B4838" t="s">
        <v>3340</v>
      </c>
      <c r="C4838" t="s">
        <v>11584</v>
      </c>
      <c r="D4838" t="s">
        <v>3076</v>
      </c>
      <c r="E4838" t="s">
        <v>3077</v>
      </c>
      <c r="F4838" t="s">
        <v>8912</v>
      </c>
      <c r="G4838" t="s">
        <v>8913</v>
      </c>
      <c r="H4838" t="s">
        <v>542</v>
      </c>
      <c r="I4838" t="s">
        <v>647</v>
      </c>
      <c r="J4838" t="s">
        <v>246</v>
      </c>
      <c r="K4838" t="s">
        <v>3079</v>
      </c>
      <c r="L4838" t="s">
        <v>247</v>
      </c>
      <c r="M4838">
        <v>20696710</v>
      </c>
      <c r="N4838">
        <v>-2483605</v>
      </c>
      <c r="O4838">
        <v>18213105</v>
      </c>
      <c r="P4838">
        <v>0</v>
      </c>
      <c r="Q4838" t="s">
        <v>11585</v>
      </c>
      <c r="R4838" t="s">
        <v>11586</v>
      </c>
      <c r="S4838" t="s">
        <v>7092</v>
      </c>
      <c r="T4838" t="s">
        <v>11587</v>
      </c>
      <c r="U4838" t="s">
        <v>11588</v>
      </c>
      <c r="V4838" t="s">
        <v>11589</v>
      </c>
      <c r="W4838" t="s">
        <v>3085</v>
      </c>
      <c r="X4838" t="str">
        <f t="shared" si="75"/>
        <v>Inversión</v>
      </c>
      <c r="Y4838" t="s">
        <v>8913</v>
      </c>
    </row>
    <row r="4839" spans="1:25">
      <c r="A4839" t="s">
        <v>10954</v>
      </c>
      <c r="B4839" t="s">
        <v>3340</v>
      </c>
      <c r="C4839" t="s">
        <v>11590</v>
      </c>
      <c r="D4839" t="s">
        <v>3076</v>
      </c>
      <c r="E4839" t="s">
        <v>3077</v>
      </c>
      <c r="F4839" t="s">
        <v>8912</v>
      </c>
      <c r="G4839" t="s">
        <v>8913</v>
      </c>
      <c r="H4839" t="s">
        <v>542</v>
      </c>
      <c r="I4839" t="s">
        <v>647</v>
      </c>
      <c r="J4839" t="s">
        <v>246</v>
      </c>
      <c r="K4839" t="s">
        <v>3079</v>
      </c>
      <c r="L4839" t="s">
        <v>247</v>
      </c>
      <c r="M4839">
        <v>41393420</v>
      </c>
      <c r="N4839">
        <v>-1931693</v>
      </c>
      <c r="O4839">
        <v>39461727</v>
      </c>
      <c r="P4839">
        <v>0</v>
      </c>
      <c r="Q4839" t="s">
        <v>11591</v>
      </c>
      <c r="R4839" t="s">
        <v>11592</v>
      </c>
      <c r="S4839" t="s">
        <v>11593</v>
      </c>
      <c r="T4839" t="s">
        <v>11594</v>
      </c>
      <c r="U4839" t="s">
        <v>11595</v>
      </c>
      <c r="V4839" t="s">
        <v>11596</v>
      </c>
      <c r="W4839" t="s">
        <v>3085</v>
      </c>
      <c r="X4839" t="str">
        <f t="shared" si="75"/>
        <v>Inversión</v>
      </c>
      <c r="Y4839" t="s">
        <v>8913</v>
      </c>
    </row>
    <row r="4840" spans="1:25">
      <c r="A4840" t="s">
        <v>11597</v>
      </c>
      <c r="B4840" t="s">
        <v>3340</v>
      </c>
      <c r="C4840" t="s">
        <v>11598</v>
      </c>
      <c r="D4840" t="s">
        <v>3076</v>
      </c>
      <c r="E4840" t="s">
        <v>3077</v>
      </c>
      <c r="F4840" t="s">
        <v>8912</v>
      </c>
      <c r="G4840" t="s">
        <v>8913</v>
      </c>
      <c r="H4840" t="s">
        <v>542</v>
      </c>
      <c r="I4840" t="s">
        <v>647</v>
      </c>
      <c r="J4840" t="s">
        <v>246</v>
      </c>
      <c r="K4840" t="s">
        <v>3079</v>
      </c>
      <c r="L4840" t="s">
        <v>247</v>
      </c>
      <c r="M4840">
        <v>20696710</v>
      </c>
      <c r="N4840">
        <v>-551912</v>
      </c>
      <c r="O4840">
        <v>20144798</v>
      </c>
      <c r="P4840">
        <v>0</v>
      </c>
      <c r="Q4840" t="s">
        <v>11599</v>
      </c>
      <c r="R4840" t="s">
        <v>10814</v>
      </c>
      <c r="S4840" t="s">
        <v>11600</v>
      </c>
      <c r="T4840" t="s">
        <v>11601</v>
      </c>
      <c r="U4840" t="s">
        <v>11602</v>
      </c>
      <c r="V4840" t="s">
        <v>11603</v>
      </c>
      <c r="W4840" t="s">
        <v>3085</v>
      </c>
      <c r="X4840" t="str">
        <f t="shared" si="75"/>
        <v>Inversión</v>
      </c>
      <c r="Y4840" t="s">
        <v>8913</v>
      </c>
    </row>
    <row r="4841" spans="1:25">
      <c r="A4841" t="s">
        <v>9961</v>
      </c>
      <c r="B4841" t="s">
        <v>3340</v>
      </c>
      <c r="C4841" t="s">
        <v>11604</v>
      </c>
      <c r="D4841" t="s">
        <v>3076</v>
      </c>
      <c r="E4841" t="s">
        <v>3077</v>
      </c>
      <c r="F4841" t="s">
        <v>8912</v>
      </c>
      <c r="G4841" t="s">
        <v>8913</v>
      </c>
      <c r="H4841" t="s">
        <v>542</v>
      </c>
      <c r="I4841" t="s">
        <v>647</v>
      </c>
      <c r="J4841" t="s">
        <v>246</v>
      </c>
      <c r="K4841" t="s">
        <v>3079</v>
      </c>
      <c r="L4841" t="s">
        <v>247</v>
      </c>
      <c r="M4841">
        <v>24157400</v>
      </c>
      <c r="N4841">
        <v>-12883946</v>
      </c>
      <c r="O4841">
        <v>11273454</v>
      </c>
      <c r="P4841">
        <v>0</v>
      </c>
      <c r="Q4841" t="s">
        <v>11605</v>
      </c>
      <c r="R4841" t="s">
        <v>3825</v>
      </c>
      <c r="S4841" t="s">
        <v>11606</v>
      </c>
      <c r="T4841" t="s">
        <v>11607</v>
      </c>
      <c r="U4841" t="s">
        <v>11608</v>
      </c>
      <c r="V4841" t="s">
        <v>11609</v>
      </c>
      <c r="W4841" t="s">
        <v>3085</v>
      </c>
      <c r="X4841" t="str">
        <f t="shared" si="75"/>
        <v>Inversión</v>
      </c>
      <c r="Y4841" t="s">
        <v>8913</v>
      </c>
    </row>
    <row r="4842" spans="1:25">
      <c r="A4842" t="s">
        <v>10967</v>
      </c>
      <c r="B4842" t="s">
        <v>3340</v>
      </c>
      <c r="C4842" t="s">
        <v>11610</v>
      </c>
      <c r="D4842" t="s">
        <v>3076</v>
      </c>
      <c r="E4842" t="s">
        <v>3077</v>
      </c>
      <c r="F4842" t="s">
        <v>8912</v>
      </c>
      <c r="G4842" t="s">
        <v>8913</v>
      </c>
      <c r="H4842" t="s">
        <v>542</v>
      </c>
      <c r="I4842" t="s">
        <v>647</v>
      </c>
      <c r="J4842" t="s">
        <v>246</v>
      </c>
      <c r="K4842" t="s">
        <v>3079</v>
      </c>
      <c r="L4842" t="s">
        <v>247</v>
      </c>
      <c r="M4842">
        <v>35342100</v>
      </c>
      <c r="N4842">
        <v>-2945175</v>
      </c>
      <c r="O4842">
        <v>32396925</v>
      </c>
      <c r="P4842">
        <v>0</v>
      </c>
      <c r="Q4842" t="s">
        <v>11611</v>
      </c>
      <c r="R4842" t="s">
        <v>11612</v>
      </c>
      <c r="S4842" t="s">
        <v>11613</v>
      </c>
      <c r="T4842" t="s">
        <v>11614</v>
      </c>
      <c r="U4842" t="s">
        <v>11615</v>
      </c>
      <c r="V4842" t="s">
        <v>11616</v>
      </c>
      <c r="W4842" t="s">
        <v>3085</v>
      </c>
      <c r="X4842" t="str">
        <f t="shared" si="75"/>
        <v>Inversión</v>
      </c>
      <c r="Y4842" t="s">
        <v>8913</v>
      </c>
    </row>
    <row r="4843" spans="1:25">
      <c r="A4843" t="s">
        <v>4345</v>
      </c>
      <c r="B4843" t="s">
        <v>3340</v>
      </c>
      <c r="C4843" t="s">
        <v>11617</v>
      </c>
      <c r="D4843" t="s">
        <v>3076</v>
      </c>
      <c r="E4843" t="s">
        <v>3077</v>
      </c>
      <c r="F4843" t="s">
        <v>8912</v>
      </c>
      <c r="G4843" t="s">
        <v>8913</v>
      </c>
      <c r="H4843" t="s">
        <v>542</v>
      </c>
      <c r="I4843" t="s">
        <v>647</v>
      </c>
      <c r="J4843" t="s">
        <v>246</v>
      </c>
      <c r="K4843" t="s">
        <v>3079</v>
      </c>
      <c r="L4843" t="s">
        <v>247</v>
      </c>
      <c r="M4843">
        <v>12968365</v>
      </c>
      <c r="N4843">
        <v>-172911.33</v>
      </c>
      <c r="O4843">
        <v>12795453.67</v>
      </c>
      <c r="P4843">
        <v>0</v>
      </c>
      <c r="Q4843" t="s">
        <v>11618</v>
      </c>
      <c r="R4843" t="s">
        <v>11619</v>
      </c>
      <c r="S4843" t="s">
        <v>11620</v>
      </c>
      <c r="T4843" t="s">
        <v>11621</v>
      </c>
      <c r="U4843" t="s">
        <v>11622</v>
      </c>
      <c r="V4843" t="s">
        <v>11623</v>
      </c>
      <c r="W4843" t="s">
        <v>3085</v>
      </c>
      <c r="X4843" t="str">
        <f t="shared" si="75"/>
        <v>Inversión</v>
      </c>
      <c r="Y4843" t="s">
        <v>8913</v>
      </c>
    </row>
    <row r="4844" spans="1:25">
      <c r="A4844" t="s">
        <v>4345</v>
      </c>
      <c r="B4844" t="s">
        <v>3340</v>
      </c>
      <c r="C4844" t="s">
        <v>11617</v>
      </c>
      <c r="D4844" t="s">
        <v>3076</v>
      </c>
      <c r="E4844" t="s">
        <v>3077</v>
      </c>
      <c r="F4844" t="s">
        <v>8912</v>
      </c>
      <c r="G4844" t="s">
        <v>8913</v>
      </c>
      <c r="H4844" t="s">
        <v>522</v>
      </c>
      <c r="I4844" t="s">
        <v>646</v>
      </c>
      <c r="J4844" t="s">
        <v>246</v>
      </c>
      <c r="K4844" t="s">
        <v>3079</v>
      </c>
      <c r="L4844" t="s">
        <v>247</v>
      </c>
      <c r="M4844">
        <v>0</v>
      </c>
      <c r="N4844">
        <v>0</v>
      </c>
      <c r="O4844">
        <v>0</v>
      </c>
      <c r="P4844">
        <v>0</v>
      </c>
      <c r="Q4844" t="s">
        <v>11618</v>
      </c>
      <c r="R4844" t="s">
        <v>11619</v>
      </c>
      <c r="S4844" t="s">
        <v>11620</v>
      </c>
      <c r="T4844" t="s">
        <v>11621</v>
      </c>
      <c r="U4844" t="s">
        <v>11622</v>
      </c>
      <c r="V4844" t="s">
        <v>11623</v>
      </c>
      <c r="W4844" t="s">
        <v>3085</v>
      </c>
      <c r="X4844" t="str">
        <f t="shared" si="75"/>
        <v>Inversión</v>
      </c>
      <c r="Y4844" t="s">
        <v>8913</v>
      </c>
    </row>
    <row r="4845" spans="1:25">
      <c r="A4845" t="s">
        <v>10980</v>
      </c>
      <c r="B4845" t="s">
        <v>3340</v>
      </c>
      <c r="C4845" t="s">
        <v>11624</v>
      </c>
      <c r="D4845" t="s">
        <v>3076</v>
      </c>
      <c r="E4845" t="s">
        <v>3331</v>
      </c>
      <c r="F4845" t="s">
        <v>3234</v>
      </c>
      <c r="G4845" t="s">
        <v>3241</v>
      </c>
      <c r="H4845" t="s">
        <v>352</v>
      </c>
      <c r="I4845" t="s">
        <v>353</v>
      </c>
      <c r="J4845" t="s">
        <v>253</v>
      </c>
      <c r="K4845" t="s">
        <v>3115</v>
      </c>
      <c r="L4845" t="s">
        <v>247</v>
      </c>
      <c r="M4845">
        <v>29225000</v>
      </c>
      <c r="N4845">
        <v>-29225000</v>
      </c>
      <c r="O4845">
        <v>0</v>
      </c>
      <c r="P4845">
        <v>0</v>
      </c>
      <c r="Q4845" t="s">
        <v>353</v>
      </c>
      <c r="R4845" t="s">
        <v>11625</v>
      </c>
      <c r="S4845" t="s">
        <v>11626</v>
      </c>
      <c r="T4845" t="s">
        <v>3085</v>
      </c>
      <c r="U4845" t="s">
        <v>3085</v>
      </c>
      <c r="V4845" t="s">
        <v>3085</v>
      </c>
      <c r="W4845" t="s">
        <v>3085</v>
      </c>
      <c r="X4845" t="str">
        <f t="shared" si="75"/>
        <v>Funcionamiento</v>
      </c>
      <c r="Y4845" t="s">
        <v>3241</v>
      </c>
    </row>
    <row r="4846" spans="1:25">
      <c r="A4846" t="s">
        <v>11627</v>
      </c>
      <c r="B4846" t="s">
        <v>3340</v>
      </c>
      <c r="C4846" t="s">
        <v>11628</v>
      </c>
      <c r="D4846" t="s">
        <v>3076</v>
      </c>
      <c r="E4846" t="s">
        <v>3077</v>
      </c>
      <c r="F4846" t="s">
        <v>3234</v>
      </c>
      <c r="G4846" t="s">
        <v>3241</v>
      </c>
      <c r="H4846" t="s">
        <v>352</v>
      </c>
      <c r="I4846" t="s">
        <v>353</v>
      </c>
      <c r="J4846" t="s">
        <v>253</v>
      </c>
      <c r="K4846" t="s">
        <v>3115</v>
      </c>
      <c r="L4846" t="s">
        <v>247</v>
      </c>
      <c r="M4846">
        <v>20601000</v>
      </c>
      <c r="N4846">
        <v>0</v>
      </c>
      <c r="O4846">
        <v>20601000</v>
      </c>
      <c r="P4846">
        <v>0</v>
      </c>
      <c r="Q4846" t="s">
        <v>353</v>
      </c>
      <c r="R4846" t="s">
        <v>3430</v>
      </c>
      <c r="S4846" t="s">
        <v>11629</v>
      </c>
      <c r="T4846" t="s">
        <v>11630</v>
      </c>
      <c r="U4846" t="s">
        <v>11631</v>
      </c>
      <c r="V4846" t="s">
        <v>11632</v>
      </c>
      <c r="W4846" t="s">
        <v>3085</v>
      </c>
      <c r="X4846" t="str">
        <f t="shared" si="75"/>
        <v>Funcionamiento</v>
      </c>
      <c r="Y4846" t="s">
        <v>3241</v>
      </c>
    </row>
    <row r="4847" spans="1:25">
      <c r="A4847" t="s">
        <v>10886</v>
      </c>
      <c r="B4847" t="s">
        <v>3340</v>
      </c>
      <c r="C4847" t="s">
        <v>11633</v>
      </c>
      <c r="D4847" t="s">
        <v>3076</v>
      </c>
      <c r="E4847" t="s">
        <v>3077</v>
      </c>
      <c r="F4847" t="s">
        <v>4481</v>
      </c>
      <c r="G4847" t="s">
        <v>4484</v>
      </c>
      <c r="H4847" t="s">
        <v>440</v>
      </c>
      <c r="I4847" t="s">
        <v>644</v>
      </c>
      <c r="J4847" t="s">
        <v>246</v>
      </c>
      <c r="K4847" t="s">
        <v>3079</v>
      </c>
      <c r="L4847" t="s">
        <v>247</v>
      </c>
      <c r="M4847">
        <v>7102547</v>
      </c>
      <c r="N4847">
        <v>-415960</v>
      </c>
      <c r="O4847">
        <v>6686587</v>
      </c>
      <c r="P4847">
        <v>0</v>
      </c>
      <c r="Q4847" t="s">
        <v>11634</v>
      </c>
      <c r="R4847" t="s">
        <v>11635</v>
      </c>
      <c r="S4847" t="s">
        <v>11636</v>
      </c>
      <c r="T4847" t="s">
        <v>11637</v>
      </c>
      <c r="U4847" t="s">
        <v>11638</v>
      </c>
      <c r="V4847" t="s">
        <v>11639</v>
      </c>
      <c r="W4847" t="s">
        <v>4031</v>
      </c>
      <c r="X4847" t="str">
        <f t="shared" si="75"/>
        <v>Inversión</v>
      </c>
      <c r="Y4847" t="s">
        <v>4484</v>
      </c>
    </row>
    <row r="4848" spans="1:25">
      <c r="A4848" t="s">
        <v>10313</v>
      </c>
      <c r="B4848" t="s">
        <v>3679</v>
      </c>
      <c r="C4848" t="s">
        <v>11640</v>
      </c>
      <c r="D4848" t="s">
        <v>3076</v>
      </c>
      <c r="E4848" t="s">
        <v>3077</v>
      </c>
      <c r="F4848" t="s">
        <v>3234</v>
      </c>
      <c r="G4848" t="s">
        <v>3241</v>
      </c>
      <c r="H4848" t="s">
        <v>320</v>
      </c>
      <c r="I4848" t="s">
        <v>321</v>
      </c>
      <c r="J4848" t="s">
        <v>246</v>
      </c>
      <c r="K4848" t="s">
        <v>3079</v>
      </c>
      <c r="L4848" t="s">
        <v>247</v>
      </c>
      <c r="M4848">
        <v>9137800</v>
      </c>
      <c r="N4848">
        <v>0</v>
      </c>
      <c r="O4848">
        <v>9137800</v>
      </c>
      <c r="P4848">
        <v>0</v>
      </c>
      <c r="Q4848" t="s">
        <v>11641</v>
      </c>
      <c r="R4848" t="s">
        <v>5448</v>
      </c>
      <c r="S4848" t="s">
        <v>11642</v>
      </c>
      <c r="T4848" t="s">
        <v>3085</v>
      </c>
      <c r="U4848" t="s">
        <v>11643</v>
      </c>
      <c r="V4848" t="s">
        <v>11644</v>
      </c>
      <c r="W4848" t="s">
        <v>3085</v>
      </c>
      <c r="X4848" t="str">
        <f t="shared" si="75"/>
        <v>Funcionamiento</v>
      </c>
      <c r="Y4848" t="s">
        <v>3241</v>
      </c>
    </row>
    <row r="4849" spans="1:25">
      <c r="A4849" t="s">
        <v>10313</v>
      </c>
      <c r="B4849" t="s">
        <v>3679</v>
      </c>
      <c r="C4849" t="s">
        <v>11640</v>
      </c>
      <c r="D4849" t="s">
        <v>3076</v>
      </c>
      <c r="E4849" t="s">
        <v>3077</v>
      </c>
      <c r="F4849" t="s">
        <v>3234</v>
      </c>
      <c r="G4849" t="s">
        <v>3241</v>
      </c>
      <c r="H4849" t="s">
        <v>322</v>
      </c>
      <c r="I4849" t="s">
        <v>323</v>
      </c>
      <c r="J4849" t="s">
        <v>246</v>
      </c>
      <c r="K4849" t="s">
        <v>3079</v>
      </c>
      <c r="L4849" t="s">
        <v>247</v>
      </c>
      <c r="M4849">
        <v>30905300</v>
      </c>
      <c r="N4849">
        <v>0</v>
      </c>
      <c r="O4849">
        <v>30905300</v>
      </c>
      <c r="P4849">
        <v>0</v>
      </c>
      <c r="Q4849" t="s">
        <v>11641</v>
      </c>
      <c r="R4849" t="s">
        <v>5448</v>
      </c>
      <c r="S4849" t="s">
        <v>11642</v>
      </c>
      <c r="T4849" t="s">
        <v>3085</v>
      </c>
      <c r="U4849" t="s">
        <v>11643</v>
      </c>
      <c r="V4849" t="s">
        <v>11644</v>
      </c>
      <c r="W4849" t="s">
        <v>3085</v>
      </c>
      <c r="X4849" t="str">
        <f t="shared" si="75"/>
        <v>Funcionamiento</v>
      </c>
      <c r="Y4849" t="s">
        <v>3241</v>
      </c>
    </row>
    <row r="4850" spans="1:25">
      <c r="A4850" t="s">
        <v>10313</v>
      </c>
      <c r="B4850" t="s">
        <v>3679</v>
      </c>
      <c r="C4850" t="s">
        <v>11640</v>
      </c>
      <c r="D4850" t="s">
        <v>3076</v>
      </c>
      <c r="E4850" t="s">
        <v>3077</v>
      </c>
      <c r="F4850" t="s">
        <v>3234</v>
      </c>
      <c r="G4850" t="s">
        <v>3241</v>
      </c>
      <c r="H4850" t="s">
        <v>324</v>
      </c>
      <c r="I4850" t="s">
        <v>325</v>
      </c>
      <c r="J4850" t="s">
        <v>246</v>
      </c>
      <c r="K4850" t="s">
        <v>3079</v>
      </c>
      <c r="L4850" t="s">
        <v>247</v>
      </c>
      <c r="M4850">
        <v>20606700</v>
      </c>
      <c r="N4850">
        <v>0</v>
      </c>
      <c r="O4850">
        <v>20606700</v>
      </c>
      <c r="P4850">
        <v>0</v>
      </c>
      <c r="Q4850" t="s">
        <v>11641</v>
      </c>
      <c r="R4850" t="s">
        <v>5448</v>
      </c>
      <c r="S4850" t="s">
        <v>11642</v>
      </c>
      <c r="T4850" t="s">
        <v>3085</v>
      </c>
      <c r="U4850" t="s">
        <v>11643</v>
      </c>
      <c r="V4850" t="s">
        <v>11644</v>
      </c>
      <c r="W4850" t="s">
        <v>3085</v>
      </c>
      <c r="X4850" t="str">
        <f t="shared" si="75"/>
        <v>Funcionamiento</v>
      </c>
      <c r="Y4850" t="s">
        <v>3241</v>
      </c>
    </row>
    <row r="4851" spans="1:25">
      <c r="A4851" t="s">
        <v>10313</v>
      </c>
      <c r="B4851" t="s">
        <v>3679</v>
      </c>
      <c r="C4851" t="s">
        <v>11640</v>
      </c>
      <c r="D4851" t="s">
        <v>3076</v>
      </c>
      <c r="E4851" t="s">
        <v>3077</v>
      </c>
      <c r="F4851" t="s">
        <v>3234</v>
      </c>
      <c r="G4851" t="s">
        <v>3241</v>
      </c>
      <c r="H4851" t="s">
        <v>314</v>
      </c>
      <c r="I4851" t="s">
        <v>582</v>
      </c>
      <c r="J4851" t="s">
        <v>246</v>
      </c>
      <c r="K4851" t="s">
        <v>3079</v>
      </c>
      <c r="L4851" t="s">
        <v>247</v>
      </c>
      <c r="M4851">
        <v>115478400</v>
      </c>
      <c r="N4851">
        <v>0</v>
      </c>
      <c r="O4851">
        <v>115478400</v>
      </c>
      <c r="P4851">
        <v>0</v>
      </c>
      <c r="Q4851" t="s">
        <v>11641</v>
      </c>
      <c r="R4851" t="s">
        <v>5448</v>
      </c>
      <c r="S4851" t="s">
        <v>11642</v>
      </c>
      <c r="T4851" t="s">
        <v>3085</v>
      </c>
      <c r="U4851" t="s">
        <v>11643</v>
      </c>
      <c r="V4851" t="s">
        <v>11644</v>
      </c>
      <c r="W4851" t="s">
        <v>3085</v>
      </c>
      <c r="X4851" t="str">
        <f t="shared" si="75"/>
        <v>Funcionamiento</v>
      </c>
      <c r="Y4851" t="s">
        <v>3241</v>
      </c>
    </row>
    <row r="4852" spans="1:25">
      <c r="A4852" t="s">
        <v>10313</v>
      </c>
      <c r="B4852" t="s">
        <v>3679</v>
      </c>
      <c r="C4852" t="s">
        <v>11640</v>
      </c>
      <c r="D4852" t="s">
        <v>3076</v>
      </c>
      <c r="E4852" t="s">
        <v>3077</v>
      </c>
      <c r="F4852" t="s">
        <v>3234</v>
      </c>
      <c r="G4852" t="s">
        <v>3241</v>
      </c>
      <c r="H4852" t="s">
        <v>316</v>
      </c>
      <c r="I4852" t="s">
        <v>583</v>
      </c>
      <c r="J4852" t="s">
        <v>246</v>
      </c>
      <c r="K4852" t="s">
        <v>3079</v>
      </c>
      <c r="L4852" t="s">
        <v>247</v>
      </c>
      <c r="M4852">
        <v>81799500</v>
      </c>
      <c r="N4852">
        <v>0</v>
      </c>
      <c r="O4852">
        <v>81799500</v>
      </c>
      <c r="P4852">
        <v>0</v>
      </c>
      <c r="Q4852" t="s">
        <v>11641</v>
      </c>
      <c r="R4852" t="s">
        <v>5448</v>
      </c>
      <c r="S4852" t="s">
        <v>11642</v>
      </c>
      <c r="T4852" t="s">
        <v>3085</v>
      </c>
      <c r="U4852" t="s">
        <v>11643</v>
      </c>
      <c r="V4852" t="s">
        <v>11644</v>
      </c>
      <c r="W4852" t="s">
        <v>3085</v>
      </c>
      <c r="X4852" t="str">
        <f t="shared" si="75"/>
        <v>Funcionamiento</v>
      </c>
      <c r="Y4852" t="s">
        <v>3241</v>
      </c>
    </row>
    <row r="4853" spans="1:25">
      <c r="A4853" t="s">
        <v>10313</v>
      </c>
      <c r="B4853" t="s">
        <v>3679</v>
      </c>
      <c r="C4853" t="s">
        <v>11640</v>
      </c>
      <c r="D4853" t="s">
        <v>3076</v>
      </c>
      <c r="E4853" t="s">
        <v>3077</v>
      </c>
      <c r="F4853" t="s">
        <v>3234</v>
      </c>
      <c r="G4853" t="s">
        <v>3241</v>
      </c>
      <c r="H4853" t="s">
        <v>318</v>
      </c>
      <c r="I4853" t="s">
        <v>586</v>
      </c>
      <c r="J4853" t="s">
        <v>246</v>
      </c>
      <c r="K4853" t="s">
        <v>3079</v>
      </c>
      <c r="L4853" t="s">
        <v>247</v>
      </c>
      <c r="M4853">
        <v>41202000</v>
      </c>
      <c r="N4853">
        <v>0</v>
      </c>
      <c r="O4853">
        <v>41202000</v>
      </c>
      <c r="P4853">
        <v>0</v>
      </c>
      <c r="Q4853" t="s">
        <v>11641</v>
      </c>
      <c r="R4853" t="s">
        <v>5448</v>
      </c>
      <c r="S4853" t="s">
        <v>11642</v>
      </c>
      <c r="T4853" t="s">
        <v>3085</v>
      </c>
      <c r="U4853" t="s">
        <v>11643</v>
      </c>
      <c r="V4853" t="s">
        <v>11644</v>
      </c>
      <c r="W4853" t="s">
        <v>3085</v>
      </c>
      <c r="X4853" t="str">
        <f t="shared" si="75"/>
        <v>Funcionamiento</v>
      </c>
      <c r="Y4853" t="s">
        <v>3241</v>
      </c>
    </row>
    <row r="4854" spans="1:25">
      <c r="A4854" t="s">
        <v>7144</v>
      </c>
      <c r="B4854" t="s">
        <v>3679</v>
      </c>
      <c r="C4854" t="s">
        <v>11645</v>
      </c>
      <c r="D4854" t="s">
        <v>3076</v>
      </c>
      <c r="E4854" t="s">
        <v>3077</v>
      </c>
      <c r="F4854" t="s">
        <v>3234</v>
      </c>
      <c r="G4854" t="s">
        <v>3241</v>
      </c>
      <c r="H4854" t="s">
        <v>348</v>
      </c>
      <c r="I4854" t="s">
        <v>349</v>
      </c>
      <c r="J4854" t="s">
        <v>246</v>
      </c>
      <c r="K4854" t="s">
        <v>3079</v>
      </c>
      <c r="L4854" t="s">
        <v>247</v>
      </c>
      <c r="M4854">
        <v>336121</v>
      </c>
      <c r="N4854">
        <v>0</v>
      </c>
      <c r="O4854">
        <v>336121</v>
      </c>
      <c r="P4854">
        <v>132950</v>
      </c>
      <c r="Q4854" t="s">
        <v>11646</v>
      </c>
      <c r="R4854" t="s">
        <v>11647</v>
      </c>
      <c r="S4854" t="s">
        <v>11648</v>
      </c>
      <c r="T4854" t="s">
        <v>3085</v>
      </c>
      <c r="U4854" t="s">
        <v>11649</v>
      </c>
      <c r="V4854" t="s">
        <v>11650</v>
      </c>
      <c r="W4854" t="s">
        <v>11651</v>
      </c>
      <c r="X4854" t="str">
        <f t="shared" si="75"/>
        <v>Funcionamiento</v>
      </c>
      <c r="Y4854" t="s">
        <v>3241</v>
      </c>
    </row>
    <row r="4855" spans="1:25">
      <c r="A4855" t="s">
        <v>7144</v>
      </c>
      <c r="B4855" t="s">
        <v>3679</v>
      </c>
      <c r="C4855" t="s">
        <v>11645</v>
      </c>
      <c r="D4855" t="s">
        <v>3076</v>
      </c>
      <c r="E4855" t="s">
        <v>3077</v>
      </c>
      <c r="F4855" t="s">
        <v>3234</v>
      </c>
      <c r="G4855" t="s">
        <v>3241</v>
      </c>
      <c r="H4855" t="s">
        <v>292</v>
      </c>
      <c r="I4855" t="s">
        <v>293</v>
      </c>
      <c r="J4855" t="s">
        <v>246</v>
      </c>
      <c r="K4855" t="s">
        <v>3079</v>
      </c>
      <c r="L4855" t="s">
        <v>247</v>
      </c>
      <c r="M4855">
        <v>864302891</v>
      </c>
      <c r="N4855">
        <v>873589</v>
      </c>
      <c r="O4855">
        <v>865176480</v>
      </c>
      <c r="P4855">
        <v>285651</v>
      </c>
      <c r="Q4855" t="s">
        <v>11646</v>
      </c>
      <c r="R4855" t="s">
        <v>11647</v>
      </c>
      <c r="S4855" t="s">
        <v>11648</v>
      </c>
      <c r="T4855" t="s">
        <v>3085</v>
      </c>
      <c r="U4855" t="s">
        <v>11649</v>
      </c>
      <c r="V4855" t="s">
        <v>11650</v>
      </c>
      <c r="W4855" t="s">
        <v>11651</v>
      </c>
      <c r="X4855" t="str">
        <f t="shared" si="75"/>
        <v>Funcionamiento</v>
      </c>
      <c r="Y4855" t="s">
        <v>3241</v>
      </c>
    </row>
    <row r="4856" spans="1:25">
      <c r="A4856" t="s">
        <v>7144</v>
      </c>
      <c r="B4856" t="s">
        <v>3679</v>
      </c>
      <c r="C4856" t="s">
        <v>11645</v>
      </c>
      <c r="D4856" t="s">
        <v>3076</v>
      </c>
      <c r="E4856" t="s">
        <v>3077</v>
      </c>
      <c r="F4856" t="s">
        <v>3234</v>
      </c>
      <c r="G4856" t="s">
        <v>3241</v>
      </c>
      <c r="H4856" t="s">
        <v>579</v>
      </c>
      <c r="I4856" t="s">
        <v>580</v>
      </c>
      <c r="J4856" t="s">
        <v>246</v>
      </c>
      <c r="K4856" t="s">
        <v>3079</v>
      </c>
      <c r="L4856" t="s">
        <v>247</v>
      </c>
      <c r="M4856">
        <v>23768178</v>
      </c>
      <c r="N4856">
        <v>-102952</v>
      </c>
      <c r="O4856">
        <v>23665226</v>
      </c>
      <c r="P4856">
        <v>0</v>
      </c>
      <c r="Q4856" t="s">
        <v>11646</v>
      </c>
      <c r="R4856" t="s">
        <v>11647</v>
      </c>
      <c r="S4856" t="s">
        <v>11648</v>
      </c>
      <c r="T4856" t="s">
        <v>3085</v>
      </c>
      <c r="U4856" t="s">
        <v>11649</v>
      </c>
      <c r="V4856" t="s">
        <v>11650</v>
      </c>
      <c r="W4856" t="s">
        <v>11651</v>
      </c>
      <c r="X4856" t="str">
        <f t="shared" si="75"/>
        <v>Funcionamiento</v>
      </c>
      <c r="Y4856" t="s">
        <v>3241</v>
      </c>
    </row>
    <row r="4857" spans="1:25">
      <c r="A4857" t="s">
        <v>7144</v>
      </c>
      <c r="B4857" t="s">
        <v>3679</v>
      </c>
      <c r="C4857" t="s">
        <v>11645</v>
      </c>
      <c r="D4857" t="s">
        <v>3076</v>
      </c>
      <c r="E4857" t="s">
        <v>3077</v>
      </c>
      <c r="F4857" t="s">
        <v>3234</v>
      </c>
      <c r="G4857" t="s">
        <v>3241</v>
      </c>
      <c r="H4857" t="s">
        <v>395</v>
      </c>
      <c r="I4857" t="s">
        <v>396</v>
      </c>
      <c r="J4857" t="s">
        <v>246</v>
      </c>
      <c r="K4857" t="s">
        <v>3079</v>
      </c>
      <c r="L4857" t="s">
        <v>247</v>
      </c>
      <c r="M4857">
        <v>755282</v>
      </c>
      <c r="N4857">
        <v>0</v>
      </c>
      <c r="O4857">
        <v>755282</v>
      </c>
      <c r="P4857">
        <v>0</v>
      </c>
      <c r="Q4857" t="s">
        <v>11646</v>
      </c>
      <c r="R4857" t="s">
        <v>11647</v>
      </c>
      <c r="S4857" t="s">
        <v>11648</v>
      </c>
      <c r="T4857" t="s">
        <v>3085</v>
      </c>
      <c r="U4857" t="s">
        <v>11649</v>
      </c>
      <c r="V4857" t="s">
        <v>11650</v>
      </c>
      <c r="W4857" t="s">
        <v>11651</v>
      </c>
      <c r="X4857" t="str">
        <f t="shared" si="75"/>
        <v>Funcionamiento</v>
      </c>
      <c r="Y4857" t="s">
        <v>3241</v>
      </c>
    </row>
    <row r="4858" spans="1:25">
      <c r="A4858" t="s">
        <v>7144</v>
      </c>
      <c r="B4858" t="s">
        <v>3679</v>
      </c>
      <c r="C4858" t="s">
        <v>11645</v>
      </c>
      <c r="D4858" t="s">
        <v>3076</v>
      </c>
      <c r="E4858" t="s">
        <v>3077</v>
      </c>
      <c r="F4858" t="s">
        <v>3234</v>
      </c>
      <c r="G4858" t="s">
        <v>3241</v>
      </c>
      <c r="H4858" t="s">
        <v>312</v>
      </c>
      <c r="I4858" t="s">
        <v>3333</v>
      </c>
      <c r="J4858" t="s">
        <v>246</v>
      </c>
      <c r="K4858" t="s">
        <v>3079</v>
      </c>
      <c r="L4858" t="s">
        <v>247</v>
      </c>
      <c r="M4858">
        <v>12009919</v>
      </c>
      <c r="N4858">
        <v>0</v>
      </c>
      <c r="O4858">
        <v>12009919</v>
      </c>
      <c r="P4858">
        <v>0</v>
      </c>
      <c r="Q4858" t="s">
        <v>11646</v>
      </c>
      <c r="R4858" t="s">
        <v>11647</v>
      </c>
      <c r="S4858" t="s">
        <v>11648</v>
      </c>
      <c r="T4858" t="s">
        <v>3085</v>
      </c>
      <c r="U4858" t="s">
        <v>11649</v>
      </c>
      <c r="V4858" t="s">
        <v>11650</v>
      </c>
      <c r="W4858" t="s">
        <v>11651</v>
      </c>
      <c r="X4858" t="str">
        <f t="shared" si="75"/>
        <v>Funcionamiento</v>
      </c>
      <c r="Y4858" t="s">
        <v>3241</v>
      </c>
    </row>
    <row r="4859" spans="1:25">
      <c r="A4859" t="s">
        <v>7144</v>
      </c>
      <c r="B4859" t="s">
        <v>3679</v>
      </c>
      <c r="C4859" t="s">
        <v>11645</v>
      </c>
      <c r="D4859" t="s">
        <v>3076</v>
      </c>
      <c r="E4859" t="s">
        <v>3077</v>
      </c>
      <c r="F4859" t="s">
        <v>3234</v>
      </c>
      <c r="G4859" t="s">
        <v>3241</v>
      </c>
      <c r="H4859" t="s">
        <v>336</v>
      </c>
      <c r="I4859" t="s">
        <v>337</v>
      </c>
      <c r="J4859" t="s">
        <v>246</v>
      </c>
      <c r="K4859" t="s">
        <v>3079</v>
      </c>
      <c r="L4859" t="s">
        <v>247</v>
      </c>
      <c r="M4859">
        <v>14832585</v>
      </c>
      <c r="N4859">
        <v>102952</v>
      </c>
      <c r="O4859">
        <v>14935537</v>
      </c>
      <c r="P4859">
        <v>0</v>
      </c>
      <c r="Q4859" t="s">
        <v>11646</v>
      </c>
      <c r="R4859" t="s">
        <v>11647</v>
      </c>
      <c r="S4859" t="s">
        <v>11648</v>
      </c>
      <c r="T4859" t="s">
        <v>3085</v>
      </c>
      <c r="U4859" t="s">
        <v>11649</v>
      </c>
      <c r="V4859" t="s">
        <v>11650</v>
      </c>
      <c r="W4859" t="s">
        <v>11651</v>
      </c>
      <c r="X4859" t="str">
        <f t="shared" si="75"/>
        <v>Funcionamiento</v>
      </c>
      <c r="Y4859" t="s">
        <v>3241</v>
      </c>
    </row>
    <row r="4860" spans="1:25">
      <c r="A4860" t="s">
        <v>7144</v>
      </c>
      <c r="B4860" t="s">
        <v>3679</v>
      </c>
      <c r="C4860" t="s">
        <v>11645</v>
      </c>
      <c r="D4860" t="s">
        <v>3076</v>
      </c>
      <c r="E4860" t="s">
        <v>3077</v>
      </c>
      <c r="F4860" t="s">
        <v>3234</v>
      </c>
      <c r="G4860" t="s">
        <v>3241</v>
      </c>
      <c r="H4860" t="s">
        <v>333</v>
      </c>
      <c r="I4860" t="s">
        <v>335</v>
      </c>
      <c r="J4860" t="s">
        <v>246</v>
      </c>
      <c r="K4860" t="s">
        <v>3079</v>
      </c>
      <c r="L4860" t="s">
        <v>247</v>
      </c>
      <c r="M4860">
        <v>3371510</v>
      </c>
      <c r="N4860">
        <v>0</v>
      </c>
      <c r="O4860">
        <v>3371510</v>
      </c>
      <c r="P4860">
        <v>0</v>
      </c>
      <c r="Q4860" t="s">
        <v>11646</v>
      </c>
      <c r="R4860" t="s">
        <v>11647</v>
      </c>
      <c r="S4860" t="s">
        <v>11648</v>
      </c>
      <c r="T4860" t="s">
        <v>3085</v>
      </c>
      <c r="U4860" t="s">
        <v>11649</v>
      </c>
      <c r="V4860" t="s">
        <v>11650</v>
      </c>
      <c r="W4860" t="s">
        <v>11651</v>
      </c>
      <c r="X4860" t="str">
        <f t="shared" si="75"/>
        <v>Funcionamiento</v>
      </c>
      <c r="Y4860" t="s">
        <v>3241</v>
      </c>
    </row>
    <row r="4861" spans="1:25">
      <c r="A4861" t="s">
        <v>7144</v>
      </c>
      <c r="B4861" t="s">
        <v>3679</v>
      </c>
      <c r="C4861" t="s">
        <v>11645</v>
      </c>
      <c r="D4861" t="s">
        <v>3076</v>
      </c>
      <c r="E4861" t="s">
        <v>3077</v>
      </c>
      <c r="F4861" t="s">
        <v>3234</v>
      </c>
      <c r="G4861" t="s">
        <v>3241</v>
      </c>
      <c r="H4861" t="s">
        <v>303</v>
      </c>
      <c r="I4861" t="s">
        <v>305</v>
      </c>
      <c r="J4861" t="s">
        <v>246</v>
      </c>
      <c r="K4861" t="s">
        <v>3079</v>
      </c>
      <c r="L4861" t="s">
        <v>247</v>
      </c>
      <c r="M4861">
        <v>25036181</v>
      </c>
      <c r="N4861">
        <v>0</v>
      </c>
      <c r="O4861">
        <v>25036181</v>
      </c>
      <c r="P4861">
        <v>0</v>
      </c>
      <c r="Q4861" t="s">
        <v>11646</v>
      </c>
      <c r="R4861" t="s">
        <v>11647</v>
      </c>
      <c r="S4861" t="s">
        <v>11648</v>
      </c>
      <c r="T4861" t="s">
        <v>3085</v>
      </c>
      <c r="U4861" t="s">
        <v>11649</v>
      </c>
      <c r="V4861" t="s">
        <v>11650</v>
      </c>
      <c r="W4861" t="s">
        <v>11651</v>
      </c>
      <c r="X4861" t="str">
        <f t="shared" si="75"/>
        <v>Funcionamiento</v>
      </c>
      <c r="Y4861" t="s">
        <v>3241</v>
      </c>
    </row>
    <row r="4862" spans="1:25">
      <c r="A4862" t="s">
        <v>7144</v>
      </c>
      <c r="B4862" t="s">
        <v>3679</v>
      </c>
      <c r="C4862" t="s">
        <v>11645</v>
      </c>
      <c r="D4862" t="s">
        <v>3076</v>
      </c>
      <c r="E4862" t="s">
        <v>3077</v>
      </c>
      <c r="F4862" t="s">
        <v>3234</v>
      </c>
      <c r="G4862" t="s">
        <v>3241</v>
      </c>
      <c r="H4862" t="s">
        <v>358</v>
      </c>
      <c r="I4862" t="s">
        <v>359</v>
      </c>
      <c r="J4862" t="s">
        <v>246</v>
      </c>
      <c r="K4862" t="s">
        <v>3079</v>
      </c>
      <c r="L4862" t="s">
        <v>247</v>
      </c>
      <c r="M4862">
        <v>5941445</v>
      </c>
      <c r="N4862">
        <v>0</v>
      </c>
      <c r="O4862">
        <v>5941445</v>
      </c>
      <c r="P4862">
        <v>0</v>
      </c>
      <c r="Q4862" t="s">
        <v>11646</v>
      </c>
      <c r="R4862" t="s">
        <v>11647</v>
      </c>
      <c r="S4862" t="s">
        <v>11648</v>
      </c>
      <c r="T4862" t="s">
        <v>3085</v>
      </c>
      <c r="U4862" t="s">
        <v>11649</v>
      </c>
      <c r="V4862" t="s">
        <v>11650</v>
      </c>
      <c r="W4862" t="s">
        <v>11651</v>
      </c>
      <c r="X4862" t="str">
        <f t="shared" si="75"/>
        <v>Funcionamiento</v>
      </c>
      <c r="Y4862" t="s">
        <v>3241</v>
      </c>
    </row>
    <row r="4863" spans="1:25">
      <c r="A4863" t="s">
        <v>7144</v>
      </c>
      <c r="B4863" t="s">
        <v>3679</v>
      </c>
      <c r="C4863" t="s">
        <v>11645</v>
      </c>
      <c r="D4863" t="s">
        <v>3076</v>
      </c>
      <c r="E4863" t="s">
        <v>3077</v>
      </c>
      <c r="F4863" t="s">
        <v>3234</v>
      </c>
      <c r="G4863" t="s">
        <v>3241</v>
      </c>
      <c r="H4863" t="s">
        <v>390</v>
      </c>
      <c r="I4863" t="s">
        <v>392</v>
      </c>
      <c r="J4863" t="s">
        <v>246</v>
      </c>
      <c r="K4863" t="s">
        <v>3079</v>
      </c>
      <c r="L4863" t="s">
        <v>247</v>
      </c>
      <c r="M4863">
        <v>17307852</v>
      </c>
      <c r="N4863">
        <v>0</v>
      </c>
      <c r="O4863">
        <v>17307852</v>
      </c>
      <c r="P4863">
        <v>0</v>
      </c>
      <c r="Q4863" t="s">
        <v>11646</v>
      </c>
      <c r="R4863" t="s">
        <v>11647</v>
      </c>
      <c r="S4863" t="s">
        <v>11648</v>
      </c>
      <c r="T4863" t="s">
        <v>3085</v>
      </c>
      <c r="U4863" t="s">
        <v>11649</v>
      </c>
      <c r="V4863" t="s">
        <v>11650</v>
      </c>
      <c r="W4863" t="s">
        <v>11651</v>
      </c>
      <c r="X4863" t="str">
        <f t="shared" si="75"/>
        <v>Funcionamiento</v>
      </c>
      <c r="Y4863" t="s">
        <v>3241</v>
      </c>
    </row>
    <row r="4864" spans="1:25">
      <c r="A4864" t="s">
        <v>7144</v>
      </c>
      <c r="B4864" t="s">
        <v>3679</v>
      </c>
      <c r="C4864" t="s">
        <v>11645</v>
      </c>
      <c r="D4864" t="s">
        <v>3076</v>
      </c>
      <c r="E4864" t="s">
        <v>3077</v>
      </c>
      <c r="F4864" t="s">
        <v>3234</v>
      </c>
      <c r="G4864" t="s">
        <v>3241</v>
      </c>
      <c r="H4864" t="s">
        <v>405</v>
      </c>
      <c r="I4864" t="s">
        <v>406</v>
      </c>
      <c r="J4864" t="s">
        <v>246</v>
      </c>
      <c r="K4864" t="s">
        <v>3079</v>
      </c>
      <c r="L4864" t="s">
        <v>247</v>
      </c>
      <c r="M4864">
        <v>2056850</v>
      </c>
      <c r="N4864">
        <v>0</v>
      </c>
      <c r="O4864">
        <v>2056850</v>
      </c>
      <c r="P4864">
        <v>0</v>
      </c>
      <c r="Q4864" t="s">
        <v>11646</v>
      </c>
      <c r="R4864" t="s">
        <v>11647</v>
      </c>
      <c r="S4864" t="s">
        <v>11648</v>
      </c>
      <c r="T4864" t="s">
        <v>3085</v>
      </c>
      <c r="U4864" t="s">
        <v>11649</v>
      </c>
      <c r="V4864" t="s">
        <v>11650</v>
      </c>
      <c r="W4864" t="s">
        <v>11651</v>
      </c>
      <c r="X4864" t="str">
        <f t="shared" si="75"/>
        <v>Funcionamiento</v>
      </c>
      <c r="Y4864" t="s">
        <v>3241</v>
      </c>
    </row>
    <row r="4865" spans="1:25">
      <c r="A4865" t="s">
        <v>7144</v>
      </c>
      <c r="B4865" t="s">
        <v>3679</v>
      </c>
      <c r="C4865" t="s">
        <v>11645</v>
      </c>
      <c r="D4865" t="s">
        <v>3076</v>
      </c>
      <c r="E4865" t="s">
        <v>3077</v>
      </c>
      <c r="F4865" t="s">
        <v>3234</v>
      </c>
      <c r="G4865" t="s">
        <v>3241</v>
      </c>
      <c r="H4865" t="s">
        <v>294</v>
      </c>
      <c r="I4865" t="s">
        <v>296</v>
      </c>
      <c r="J4865" t="s">
        <v>246</v>
      </c>
      <c r="K4865" t="s">
        <v>3079</v>
      </c>
      <c r="L4865" t="s">
        <v>247</v>
      </c>
      <c r="M4865">
        <v>10513318</v>
      </c>
      <c r="N4865">
        <v>0</v>
      </c>
      <c r="O4865">
        <v>10513318</v>
      </c>
      <c r="P4865">
        <v>0</v>
      </c>
      <c r="Q4865" t="s">
        <v>11646</v>
      </c>
      <c r="R4865" t="s">
        <v>11647</v>
      </c>
      <c r="S4865" t="s">
        <v>11648</v>
      </c>
      <c r="T4865" t="s">
        <v>3085</v>
      </c>
      <c r="U4865" t="s">
        <v>11649</v>
      </c>
      <c r="V4865" t="s">
        <v>11650</v>
      </c>
      <c r="W4865" t="s">
        <v>11651</v>
      </c>
      <c r="X4865" t="str">
        <f t="shared" si="75"/>
        <v>Funcionamiento</v>
      </c>
      <c r="Y4865" t="s">
        <v>3241</v>
      </c>
    </row>
    <row r="4866" spans="1:25">
      <c r="A4866" t="s">
        <v>7144</v>
      </c>
      <c r="B4866" t="s">
        <v>3679</v>
      </c>
      <c r="C4866" t="s">
        <v>11645</v>
      </c>
      <c r="D4866" t="s">
        <v>3076</v>
      </c>
      <c r="E4866" t="s">
        <v>3077</v>
      </c>
      <c r="F4866" t="s">
        <v>3234</v>
      </c>
      <c r="G4866" t="s">
        <v>3241</v>
      </c>
      <c r="H4866" t="s">
        <v>331</v>
      </c>
      <c r="I4866" t="s">
        <v>587</v>
      </c>
      <c r="J4866" t="s">
        <v>246</v>
      </c>
      <c r="K4866" t="s">
        <v>3079</v>
      </c>
      <c r="L4866" t="s">
        <v>247</v>
      </c>
      <c r="M4866">
        <v>36489648</v>
      </c>
      <c r="N4866">
        <v>0</v>
      </c>
      <c r="O4866">
        <v>36489648</v>
      </c>
      <c r="P4866">
        <v>0</v>
      </c>
      <c r="Q4866" t="s">
        <v>11646</v>
      </c>
      <c r="R4866" t="s">
        <v>11647</v>
      </c>
      <c r="S4866" t="s">
        <v>11648</v>
      </c>
      <c r="T4866" t="s">
        <v>3085</v>
      </c>
      <c r="U4866" t="s">
        <v>11649</v>
      </c>
      <c r="V4866" t="s">
        <v>11650</v>
      </c>
      <c r="W4866" t="s">
        <v>11651</v>
      </c>
      <c r="X4866" t="str">
        <f t="shared" ref="X4866:X4929" si="76">IF(LEFT(H4866,1)="C","Inversión","Funcionamiento")</f>
        <v>Funcionamiento</v>
      </c>
      <c r="Y4866" t="s">
        <v>3241</v>
      </c>
    </row>
    <row r="4867" spans="1:25">
      <c r="A4867" t="s">
        <v>7144</v>
      </c>
      <c r="B4867" t="s">
        <v>3679</v>
      </c>
      <c r="C4867" t="s">
        <v>11645</v>
      </c>
      <c r="D4867" t="s">
        <v>3076</v>
      </c>
      <c r="E4867" t="s">
        <v>3077</v>
      </c>
      <c r="F4867" t="s">
        <v>3234</v>
      </c>
      <c r="G4867" t="s">
        <v>3241</v>
      </c>
      <c r="H4867" t="s">
        <v>300</v>
      </c>
      <c r="I4867" t="s">
        <v>302</v>
      </c>
      <c r="J4867" t="s">
        <v>246</v>
      </c>
      <c r="K4867" t="s">
        <v>3079</v>
      </c>
      <c r="L4867" t="s">
        <v>247</v>
      </c>
      <c r="M4867">
        <v>1453476</v>
      </c>
      <c r="N4867">
        <v>0</v>
      </c>
      <c r="O4867">
        <v>1453476</v>
      </c>
      <c r="P4867">
        <v>0</v>
      </c>
      <c r="Q4867" t="s">
        <v>11646</v>
      </c>
      <c r="R4867" t="s">
        <v>11647</v>
      </c>
      <c r="S4867" t="s">
        <v>11648</v>
      </c>
      <c r="T4867" t="s">
        <v>3085</v>
      </c>
      <c r="U4867" t="s">
        <v>11649</v>
      </c>
      <c r="V4867" t="s">
        <v>11650</v>
      </c>
      <c r="W4867" t="s">
        <v>11651</v>
      </c>
      <c r="X4867" t="str">
        <f t="shared" si="76"/>
        <v>Funcionamiento</v>
      </c>
      <c r="Y4867" t="s">
        <v>3241</v>
      </c>
    </row>
    <row r="4868" spans="1:25">
      <c r="A4868" t="s">
        <v>7144</v>
      </c>
      <c r="B4868" t="s">
        <v>3679</v>
      </c>
      <c r="C4868" t="s">
        <v>11645</v>
      </c>
      <c r="D4868" t="s">
        <v>3076</v>
      </c>
      <c r="E4868" t="s">
        <v>3077</v>
      </c>
      <c r="F4868" t="s">
        <v>3234</v>
      </c>
      <c r="G4868" t="s">
        <v>3241</v>
      </c>
      <c r="H4868" t="s">
        <v>309</v>
      </c>
      <c r="I4868" t="s">
        <v>311</v>
      </c>
      <c r="J4868" t="s">
        <v>246</v>
      </c>
      <c r="K4868" t="s">
        <v>3079</v>
      </c>
      <c r="L4868" t="s">
        <v>247</v>
      </c>
      <c r="M4868">
        <v>37984301</v>
      </c>
      <c r="N4868">
        <v>0</v>
      </c>
      <c r="O4868">
        <v>37984301</v>
      </c>
      <c r="P4868">
        <v>0</v>
      </c>
      <c r="Q4868" t="s">
        <v>11646</v>
      </c>
      <c r="R4868" t="s">
        <v>11647</v>
      </c>
      <c r="S4868" t="s">
        <v>11648</v>
      </c>
      <c r="T4868" t="s">
        <v>3085</v>
      </c>
      <c r="U4868" t="s">
        <v>11649</v>
      </c>
      <c r="V4868" t="s">
        <v>11650</v>
      </c>
      <c r="W4868" t="s">
        <v>11651</v>
      </c>
      <c r="X4868" t="str">
        <f t="shared" si="76"/>
        <v>Funcionamiento</v>
      </c>
      <c r="Y4868" t="s">
        <v>3241</v>
      </c>
    </row>
    <row r="4869" spans="1:25">
      <c r="A4869" t="s">
        <v>10434</v>
      </c>
      <c r="B4869" t="s">
        <v>3685</v>
      </c>
      <c r="C4869" t="s">
        <v>11652</v>
      </c>
      <c r="D4869" t="s">
        <v>3076</v>
      </c>
      <c r="E4869" t="s">
        <v>3077</v>
      </c>
      <c r="F4869" t="s">
        <v>4481</v>
      </c>
      <c r="G4869" t="s">
        <v>4484</v>
      </c>
      <c r="H4869" t="s">
        <v>434</v>
      </c>
      <c r="I4869" t="s">
        <v>645</v>
      </c>
      <c r="J4869" t="s">
        <v>246</v>
      </c>
      <c r="K4869" t="s">
        <v>3079</v>
      </c>
      <c r="L4869" t="s">
        <v>247</v>
      </c>
      <c r="M4869">
        <v>18291603</v>
      </c>
      <c r="N4869">
        <v>-1732233</v>
      </c>
      <c r="O4869">
        <v>16559370</v>
      </c>
      <c r="P4869">
        <v>0</v>
      </c>
      <c r="Q4869" t="s">
        <v>11653</v>
      </c>
      <c r="R4869" t="s">
        <v>3441</v>
      </c>
      <c r="S4869" t="s">
        <v>11654</v>
      </c>
      <c r="T4869" t="s">
        <v>11655</v>
      </c>
      <c r="U4869" t="s">
        <v>11656</v>
      </c>
      <c r="V4869" t="s">
        <v>11657</v>
      </c>
      <c r="W4869" t="s">
        <v>11658</v>
      </c>
      <c r="X4869" t="str">
        <f t="shared" si="76"/>
        <v>Inversión</v>
      </c>
      <c r="Y4869" t="s">
        <v>4484</v>
      </c>
    </row>
    <row r="4870" spans="1:25">
      <c r="A4870" t="s">
        <v>8717</v>
      </c>
      <c r="B4870" t="s">
        <v>5380</v>
      </c>
      <c r="C4870" t="s">
        <v>11659</v>
      </c>
      <c r="D4870" t="s">
        <v>3076</v>
      </c>
      <c r="E4870" t="s">
        <v>3077</v>
      </c>
      <c r="F4870" t="s">
        <v>4481</v>
      </c>
      <c r="G4870" t="s">
        <v>4484</v>
      </c>
      <c r="H4870" t="s">
        <v>434</v>
      </c>
      <c r="I4870" t="s">
        <v>645</v>
      </c>
      <c r="J4870" t="s">
        <v>246</v>
      </c>
      <c r="K4870" t="s">
        <v>3079</v>
      </c>
      <c r="L4870" t="s">
        <v>247</v>
      </c>
      <c r="M4870">
        <v>6185656</v>
      </c>
      <c r="N4870">
        <v>-148945</v>
      </c>
      <c r="O4870">
        <v>6036711</v>
      </c>
      <c r="P4870">
        <v>0</v>
      </c>
      <c r="Q4870" t="s">
        <v>11660</v>
      </c>
      <c r="R4870" t="s">
        <v>3320</v>
      </c>
      <c r="S4870" t="s">
        <v>11661</v>
      </c>
      <c r="T4870" t="s">
        <v>11662</v>
      </c>
      <c r="U4870" t="s">
        <v>11663</v>
      </c>
      <c r="V4870" t="s">
        <v>11664</v>
      </c>
      <c r="W4870" t="s">
        <v>4026</v>
      </c>
      <c r="X4870" t="str">
        <f t="shared" si="76"/>
        <v>Inversión</v>
      </c>
      <c r="Y4870" t="s">
        <v>4484</v>
      </c>
    </row>
    <row r="4871" spans="1:25">
      <c r="A4871" t="s">
        <v>6879</v>
      </c>
      <c r="B4871" t="s">
        <v>5380</v>
      </c>
      <c r="C4871" t="s">
        <v>11665</v>
      </c>
      <c r="D4871" t="s">
        <v>3076</v>
      </c>
      <c r="E4871" t="s">
        <v>3077</v>
      </c>
      <c r="F4871" t="s">
        <v>4481</v>
      </c>
      <c r="G4871" t="s">
        <v>4484</v>
      </c>
      <c r="H4871" t="s">
        <v>440</v>
      </c>
      <c r="I4871" t="s">
        <v>644</v>
      </c>
      <c r="J4871" t="s">
        <v>246</v>
      </c>
      <c r="K4871" t="s">
        <v>3079</v>
      </c>
      <c r="L4871" t="s">
        <v>247</v>
      </c>
      <c r="M4871">
        <v>2261536</v>
      </c>
      <c r="N4871">
        <v>0</v>
      </c>
      <c r="O4871">
        <v>2261536</v>
      </c>
      <c r="P4871">
        <v>0</v>
      </c>
      <c r="Q4871" t="s">
        <v>11666</v>
      </c>
      <c r="R4871" t="s">
        <v>11667</v>
      </c>
      <c r="S4871" t="s">
        <v>9175</v>
      </c>
      <c r="T4871" t="s">
        <v>11668</v>
      </c>
      <c r="U4871" t="s">
        <v>11669</v>
      </c>
      <c r="V4871" t="s">
        <v>11670</v>
      </c>
      <c r="W4871" t="s">
        <v>3085</v>
      </c>
      <c r="X4871" t="str">
        <f t="shared" si="76"/>
        <v>Inversión</v>
      </c>
      <c r="Y4871" t="s">
        <v>4484</v>
      </c>
    </row>
    <row r="4872" spans="1:25">
      <c r="A4872" t="s">
        <v>9949</v>
      </c>
      <c r="B4872" t="s">
        <v>5380</v>
      </c>
      <c r="C4872" t="s">
        <v>11671</v>
      </c>
      <c r="D4872" t="s">
        <v>3076</v>
      </c>
      <c r="E4872" t="s">
        <v>3077</v>
      </c>
      <c r="F4872" t="s">
        <v>4481</v>
      </c>
      <c r="G4872" t="s">
        <v>4484</v>
      </c>
      <c r="H4872" t="s">
        <v>440</v>
      </c>
      <c r="I4872" t="s">
        <v>644</v>
      </c>
      <c r="J4872" t="s">
        <v>246</v>
      </c>
      <c r="K4872" t="s">
        <v>3079</v>
      </c>
      <c r="L4872" t="s">
        <v>247</v>
      </c>
      <c r="M4872">
        <v>3821216</v>
      </c>
      <c r="N4872">
        <v>0</v>
      </c>
      <c r="O4872">
        <v>3821216</v>
      </c>
      <c r="P4872">
        <v>0</v>
      </c>
      <c r="Q4872" t="s">
        <v>11672</v>
      </c>
      <c r="R4872" t="s">
        <v>11673</v>
      </c>
      <c r="S4872" t="s">
        <v>9294</v>
      </c>
      <c r="T4872" t="s">
        <v>11674</v>
      </c>
      <c r="U4872" t="s">
        <v>11675</v>
      </c>
      <c r="V4872" t="s">
        <v>11676</v>
      </c>
      <c r="W4872" t="s">
        <v>3085</v>
      </c>
      <c r="X4872" t="str">
        <f t="shared" si="76"/>
        <v>Inversión</v>
      </c>
      <c r="Y4872" t="s">
        <v>4484</v>
      </c>
    </row>
    <row r="4873" spans="1:25">
      <c r="A4873" t="s">
        <v>9931</v>
      </c>
      <c r="B4873" t="s">
        <v>11677</v>
      </c>
      <c r="C4873" t="s">
        <v>11678</v>
      </c>
      <c r="D4873" t="s">
        <v>3076</v>
      </c>
      <c r="E4873" t="s">
        <v>3077</v>
      </c>
      <c r="F4873" t="s">
        <v>3234</v>
      </c>
      <c r="G4873" t="s">
        <v>3241</v>
      </c>
      <c r="H4873" t="s">
        <v>350</v>
      </c>
      <c r="I4873" t="s">
        <v>351</v>
      </c>
      <c r="J4873" t="s">
        <v>246</v>
      </c>
      <c r="K4873" t="s">
        <v>3079</v>
      </c>
      <c r="L4873" t="s">
        <v>247</v>
      </c>
      <c r="M4873">
        <v>742000</v>
      </c>
      <c r="N4873">
        <v>0</v>
      </c>
      <c r="O4873">
        <v>742000</v>
      </c>
      <c r="P4873">
        <v>0</v>
      </c>
      <c r="Q4873" t="s">
        <v>11679</v>
      </c>
      <c r="R4873" t="s">
        <v>11680</v>
      </c>
      <c r="S4873" t="s">
        <v>11681</v>
      </c>
      <c r="T4873" t="s">
        <v>11682</v>
      </c>
      <c r="U4873" t="s">
        <v>11683</v>
      </c>
      <c r="V4873" t="s">
        <v>11684</v>
      </c>
      <c r="W4873" t="s">
        <v>3085</v>
      </c>
      <c r="X4873" t="str">
        <f t="shared" si="76"/>
        <v>Funcionamiento</v>
      </c>
      <c r="Y4873" t="s">
        <v>3241</v>
      </c>
    </row>
    <row r="4874" spans="1:25">
      <c r="A4874" t="s">
        <v>11685</v>
      </c>
      <c r="B4874" t="s">
        <v>11677</v>
      </c>
      <c r="C4874" t="s">
        <v>11686</v>
      </c>
      <c r="D4874" t="s">
        <v>3076</v>
      </c>
      <c r="E4874" t="s">
        <v>3077</v>
      </c>
      <c r="F4874" t="s">
        <v>3234</v>
      </c>
      <c r="G4874" t="s">
        <v>3241</v>
      </c>
      <c r="H4874" t="s">
        <v>411</v>
      </c>
      <c r="I4874" t="s">
        <v>412</v>
      </c>
      <c r="J4874" t="s">
        <v>246</v>
      </c>
      <c r="K4874" t="s">
        <v>3079</v>
      </c>
      <c r="L4874" t="s">
        <v>247</v>
      </c>
      <c r="M4874">
        <v>63000000</v>
      </c>
      <c r="N4874">
        <v>0</v>
      </c>
      <c r="O4874">
        <v>63000000</v>
      </c>
      <c r="P4874">
        <v>0</v>
      </c>
      <c r="Q4874" t="s">
        <v>11687</v>
      </c>
      <c r="R4874" t="s">
        <v>8882</v>
      </c>
      <c r="S4874" t="s">
        <v>7145</v>
      </c>
      <c r="T4874" t="s">
        <v>11688</v>
      </c>
      <c r="U4874" t="s">
        <v>11689</v>
      </c>
      <c r="V4874" t="s">
        <v>11690</v>
      </c>
      <c r="W4874" t="s">
        <v>3085</v>
      </c>
      <c r="X4874" t="str">
        <f t="shared" si="76"/>
        <v>Funcionamiento</v>
      </c>
      <c r="Y4874" t="s">
        <v>3241</v>
      </c>
    </row>
    <row r="4875" spans="1:25">
      <c r="A4875" t="s">
        <v>11691</v>
      </c>
      <c r="B4875" t="s">
        <v>11677</v>
      </c>
      <c r="C4875" t="s">
        <v>11692</v>
      </c>
      <c r="D4875" t="s">
        <v>3076</v>
      </c>
      <c r="E4875" t="s">
        <v>3077</v>
      </c>
      <c r="F4875" t="s">
        <v>3234</v>
      </c>
      <c r="G4875" t="s">
        <v>3241</v>
      </c>
      <c r="H4875" t="s">
        <v>607</v>
      </c>
      <c r="I4875" t="s">
        <v>608</v>
      </c>
      <c r="J4875" t="s">
        <v>253</v>
      </c>
      <c r="K4875" t="s">
        <v>3115</v>
      </c>
      <c r="L4875" t="s">
        <v>247</v>
      </c>
      <c r="M4875">
        <v>21504197.550000001</v>
      </c>
      <c r="N4875">
        <v>-7056260.0999999996</v>
      </c>
      <c r="O4875">
        <v>14447937.449999999</v>
      </c>
      <c r="P4875">
        <v>9897.81</v>
      </c>
      <c r="Q4875" t="s">
        <v>11693</v>
      </c>
      <c r="R4875" t="s">
        <v>8792</v>
      </c>
      <c r="S4875" t="s">
        <v>11694</v>
      </c>
      <c r="T4875" t="s">
        <v>11695</v>
      </c>
      <c r="U4875" t="s">
        <v>11696</v>
      </c>
      <c r="V4875" t="s">
        <v>11697</v>
      </c>
      <c r="W4875" t="s">
        <v>3085</v>
      </c>
      <c r="X4875" t="str">
        <f t="shared" si="76"/>
        <v>Funcionamiento</v>
      </c>
      <c r="Y4875" t="s">
        <v>3241</v>
      </c>
    </row>
    <row r="4876" spans="1:25">
      <c r="A4876" t="s">
        <v>11691</v>
      </c>
      <c r="B4876" t="s">
        <v>11677</v>
      </c>
      <c r="C4876" t="s">
        <v>11692</v>
      </c>
      <c r="D4876" t="s">
        <v>3076</v>
      </c>
      <c r="E4876" t="s">
        <v>3077</v>
      </c>
      <c r="F4876" t="s">
        <v>3234</v>
      </c>
      <c r="G4876" t="s">
        <v>3241</v>
      </c>
      <c r="H4876" t="s">
        <v>613</v>
      </c>
      <c r="I4876" t="s">
        <v>614</v>
      </c>
      <c r="J4876" t="s">
        <v>253</v>
      </c>
      <c r="K4876" t="s">
        <v>3115</v>
      </c>
      <c r="L4876" t="s">
        <v>247</v>
      </c>
      <c r="M4876">
        <v>217431330.77000001</v>
      </c>
      <c r="N4876">
        <v>-9463680.3900000006</v>
      </c>
      <c r="O4876">
        <v>207967650.38</v>
      </c>
      <c r="P4876">
        <v>100077.87</v>
      </c>
      <c r="Q4876" t="s">
        <v>11693</v>
      </c>
      <c r="R4876" t="s">
        <v>8792</v>
      </c>
      <c r="S4876" t="s">
        <v>11694</v>
      </c>
      <c r="T4876" t="s">
        <v>11695</v>
      </c>
      <c r="U4876" t="s">
        <v>11696</v>
      </c>
      <c r="V4876" t="s">
        <v>11697</v>
      </c>
      <c r="W4876" t="s">
        <v>3085</v>
      </c>
      <c r="X4876" t="str">
        <f t="shared" si="76"/>
        <v>Funcionamiento</v>
      </c>
      <c r="Y4876" t="s">
        <v>3241</v>
      </c>
    </row>
    <row r="4877" spans="1:25">
      <c r="A4877" t="s">
        <v>7152</v>
      </c>
      <c r="B4877" t="s">
        <v>11677</v>
      </c>
      <c r="C4877" t="s">
        <v>11698</v>
      </c>
      <c r="D4877" t="s">
        <v>3076</v>
      </c>
      <c r="E4877" t="s">
        <v>3077</v>
      </c>
      <c r="F4877" t="s">
        <v>3234</v>
      </c>
      <c r="G4877" t="s">
        <v>3241</v>
      </c>
      <c r="H4877" t="s">
        <v>584</v>
      </c>
      <c r="I4877" t="s">
        <v>8939</v>
      </c>
      <c r="J4877" t="s">
        <v>246</v>
      </c>
      <c r="K4877" t="s">
        <v>3079</v>
      </c>
      <c r="L4877" t="s">
        <v>247</v>
      </c>
      <c r="M4877">
        <v>287000000</v>
      </c>
      <c r="N4877">
        <v>0</v>
      </c>
      <c r="O4877">
        <v>287000000</v>
      </c>
      <c r="P4877">
        <v>0</v>
      </c>
      <c r="Q4877" t="s">
        <v>11699</v>
      </c>
      <c r="R4877" t="s">
        <v>11700</v>
      </c>
      <c r="S4877" t="s">
        <v>11701</v>
      </c>
      <c r="T4877" t="s">
        <v>11702</v>
      </c>
      <c r="U4877" t="s">
        <v>11703</v>
      </c>
      <c r="V4877" t="s">
        <v>11704</v>
      </c>
      <c r="W4877" t="s">
        <v>3085</v>
      </c>
      <c r="X4877" t="str">
        <f t="shared" si="76"/>
        <v>Funcionamiento</v>
      </c>
      <c r="Y4877" t="s">
        <v>3241</v>
      </c>
    </row>
    <row r="4878" spans="1:25">
      <c r="A4878" t="s">
        <v>11020</v>
      </c>
      <c r="B4878" t="s">
        <v>4305</v>
      </c>
      <c r="C4878" t="s">
        <v>11705</v>
      </c>
      <c r="D4878" t="s">
        <v>3076</v>
      </c>
      <c r="E4878" t="s">
        <v>3077</v>
      </c>
      <c r="F4878" t="s">
        <v>8904</v>
      </c>
      <c r="G4878" t="s">
        <v>8905</v>
      </c>
      <c r="H4878" t="s">
        <v>550</v>
      </c>
      <c r="I4878" t="s">
        <v>676</v>
      </c>
      <c r="J4878" t="s">
        <v>246</v>
      </c>
      <c r="K4878" t="s">
        <v>3079</v>
      </c>
      <c r="L4878" t="s">
        <v>247</v>
      </c>
      <c r="M4878">
        <v>2000000</v>
      </c>
      <c r="N4878">
        <v>-18650</v>
      </c>
      <c r="O4878">
        <v>1981350</v>
      </c>
      <c r="P4878">
        <v>0</v>
      </c>
      <c r="Q4878" t="s">
        <v>11706</v>
      </c>
      <c r="R4878" t="s">
        <v>6805</v>
      </c>
      <c r="S4878" t="s">
        <v>11707</v>
      </c>
      <c r="T4878" t="s">
        <v>11708</v>
      </c>
      <c r="U4878" t="s">
        <v>11709</v>
      </c>
      <c r="V4878" t="s">
        <v>11710</v>
      </c>
      <c r="W4878" t="s">
        <v>3085</v>
      </c>
      <c r="X4878" t="str">
        <f t="shared" si="76"/>
        <v>Inversión</v>
      </c>
      <c r="Y4878" t="s">
        <v>8905</v>
      </c>
    </row>
    <row r="4879" spans="1:25">
      <c r="A4879" t="s">
        <v>6392</v>
      </c>
      <c r="B4879" t="s">
        <v>11711</v>
      </c>
      <c r="C4879" t="s">
        <v>11712</v>
      </c>
      <c r="D4879" t="s">
        <v>3076</v>
      </c>
      <c r="E4879" t="s">
        <v>3077</v>
      </c>
      <c r="F4879" t="s">
        <v>8912</v>
      </c>
      <c r="G4879" t="s">
        <v>8913</v>
      </c>
      <c r="H4879" t="s">
        <v>542</v>
      </c>
      <c r="I4879" t="s">
        <v>647</v>
      </c>
      <c r="J4879" t="s">
        <v>246</v>
      </c>
      <c r="K4879" t="s">
        <v>3079</v>
      </c>
      <c r="L4879" t="s">
        <v>247</v>
      </c>
      <c r="M4879">
        <v>770774</v>
      </c>
      <c r="N4879">
        <v>490575</v>
      </c>
      <c r="O4879">
        <v>1261349</v>
      </c>
      <c r="P4879">
        <v>0</v>
      </c>
      <c r="Q4879" t="s">
        <v>11390</v>
      </c>
      <c r="R4879" t="s">
        <v>11713</v>
      </c>
      <c r="S4879" t="s">
        <v>11714</v>
      </c>
      <c r="T4879" t="s">
        <v>11715</v>
      </c>
      <c r="U4879" t="s">
        <v>11716</v>
      </c>
      <c r="V4879" t="s">
        <v>11717</v>
      </c>
      <c r="W4879" t="s">
        <v>3688</v>
      </c>
      <c r="X4879" t="str">
        <f t="shared" si="76"/>
        <v>Inversión</v>
      </c>
      <c r="Y4879" t="s">
        <v>8913</v>
      </c>
    </row>
    <row r="4880" spans="1:25">
      <c r="A4880" t="s">
        <v>6453</v>
      </c>
      <c r="B4880" t="s">
        <v>6824</v>
      </c>
      <c r="C4880" t="s">
        <v>11718</v>
      </c>
      <c r="D4880" t="s">
        <v>3076</v>
      </c>
      <c r="E4880" t="s">
        <v>3077</v>
      </c>
      <c r="F4880" t="s">
        <v>8910</v>
      </c>
      <c r="G4880" t="s">
        <v>8911</v>
      </c>
      <c r="H4880" t="s">
        <v>512</v>
      </c>
      <c r="I4880" t="s">
        <v>662</v>
      </c>
      <c r="J4880" t="s">
        <v>246</v>
      </c>
      <c r="K4880" t="s">
        <v>3079</v>
      </c>
      <c r="L4880" t="s">
        <v>247</v>
      </c>
      <c r="M4880">
        <v>13651740</v>
      </c>
      <c r="N4880">
        <v>-1516860</v>
      </c>
      <c r="O4880">
        <v>12134880</v>
      </c>
      <c r="P4880">
        <v>0</v>
      </c>
      <c r="Q4880" t="s">
        <v>11719</v>
      </c>
      <c r="R4880" t="s">
        <v>10833</v>
      </c>
      <c r="S4880" t="s">
        <v>11720</v>
      </c>
      <c r="T4880" t="s">
        <v>11721</v>
      </c>
      <c r="U4880" t="s">
        <v>11722</v>
      </c>
      <c r="V4880" t="s">
        <v>11723</v>
      </c>
      <c r="W4880" t="s">
        <v>3085</v>
      </c>
      <c r="X4880" t="str">
        <f t="shared" si="76"/>
        <v>Inversión</v>
      </c>
      <c r="Y4880" t="s">
        <v>8911</v>
      </c>
    </row>
    <row r="4881" spans="1:25">
      <c r="A4881" t="s">
        <v>11724</v>
      </c>
      <c r="B4881" t="s">
        <v>6824</v>
      </c>
      <c r="C4881" t="s">
        <v>11725</v>
      </c>
      <c r="D4881" t="s">
        <v>3076</v>
      </c>
      <c r="E4881" t="s">
        <v>3077</v>
      </c>
      <c r="F4881" t="s">
        <v>8910</v>
      </c>
      <c r="G4881" t="s">
        <v>8911</v>
      </c>
      <c r="H4881" t="s">
        <v>532</v>
      </c>
      <c r="I4881" t="s">
        <v>661</v>
      </c>
      <c r="J4881" t="s">
        <v>246</v>
      </c>
      <c r="K4881" t="s">
        <v>3079</v>
      </c>
      <c r="L4881" t="s">
        <v>247</v>
      </c>
      <c r="M4881">
        <v>21741660</v>
      </c>
      <c r="N4881">
        <v>-2415740</v>
      </c>
      <c r="O4881">
        <v>19325920</v>
      </c>
      <c r="P4881">
        <v>0</v>
      </c>
      <c r="Q4881" t="s">
        <v>11726</v>
      </c>
      <c r="R4881" t="s">
        <v>11727</v>
      </c>
      <c r="S4881" t="s">
        <v>11728</v>
      </c>
      <c r="T4881" t="s">
        <v>11729</v>
      </c>
      <c r="U4881" t="s">
        <v>11730</v>
      </c>
      <c r="V4881" t="s">
        <v>11731</v>
      </c>
      <c r="W4881" t="s">
        <v>3085</v>
      </c>
      <c r="X4881" t="str">
        <f t="shared" si="76"/>
        <v>Inversión</v>
      </c>
      <c r="Y4881" t="s">
        <v>8911</v>
      </c>
    </row>
    <row r="4882" spans="1:25">
      <c r="A4882" t="s">
        <v>11111</v>
      </c>
      <c r="B4882" t="s">
        <v>11732</v>
      </c>
      <c r="C4882" t="s">
        <v>11733</v>
      </c>
      <c r="D4882" t="s">
        <v>3076</v>
      </c>
      <c r="E4882" t="s">
        <v>3077</v>
      </c>
      <c r="F4882" t="s">
        <v>8912</v>
      </c>
      <c r="G4882" t="s">
        <v>8913</v>
      </c>
      <c r="H4882" t="s">
        <v>542</v>
      </c>
      <c r="I4882" t="s">
        <v>647</v>
      </c>
      <c r="J4882" t="s">
        <v>246</v>
      </c>
      <c r="K4882" t="s">
        <v>3079</v>
      </c>
      <c r="L4882" t="s">
        <v>247</v>
      </c>
      <c r="M4882">
        <v>840503</v>
      </c>
      <c r="N4882">
        <v>0</v>
      </c>
      <c r="O4882">
        <v>840503</v>
      </c>
      <c r="P4882">
        <v>0</v>
      </c>
      <c r="Q4882" t="s">
        <v>11734</v>
      </c>
      <c r="R4882" t="s">
        <v>11735</v>
      </c>
      <c r="S4882" t="s">
        <v>11736</v>
      </c>
      <c r="T4882" t="s">
        <v>11737</v>
      </c>
      <c r="U4882" t="s">
        <v>11738</v>
      </c>
      <c r="V4882" t="s">
        <v>11739</v>
      </c>
      <c r="W4882" t="s">
        <v>3085</v>
      </c>
      <c r="X4882" t="str">
        <f t="shared" si="76"/>
        <v>Inversión</v>
      </c>
      <c r="Y4882" t="s">
        <v>8913</v>
      </c>
    </row>
    <row r="4883" spans="1:25">
      <c r="A4883" t="s">
        <v>9937</v>
      </c>
      <c r="B4883" t="s">
        <v>11732</v>
      </c>
      <c r="C4883" t="s">
        <v>11740</v>
      </c>
      <c r="D4883" t="s">
        <v>3076</v>
      </c>
      <c r="E4883" t="s">
        <v>3077</v>
      </c>
      <c r="F4883" t="s">
        <v>4481</v>
      </c>
      <c r="G4883" t="s">
        <v>4484</v>
      </c>
      <c r="H4883" t="s">
        <v>434</v>
      </c>
      <c r="I4883" t="s">
        <v>645</v>
      </c>
      <c r="J4883" t="s">
        <v>246</v>
      </c>
      <c r="K4883" t="s">
        <v>3079</v>
      </c>
      <c r="L4883" t="s">
        <v>247</v>
      </c>
      <c r="M4883">
        <v>6468968</v>
      </c>
      <c r="N4883">
        <v>-1675722</v>
      </c>
      <c r="O4883">
        <v>4793246</v>
      </c>
      <c r="P4883">
        <v>0</v>
      </c>
      <c r="Q4883" t="s">
        <v>11468</v>
      </c>
      <c r="R4883" t="s">
        <v>8999</v>
      </c>
      <c r="S4883" t="s">
        <v>11741</v>
      </c>
      <c r="T4883" t="s">
        <v>11742</v>
      </c>
      <c r="U4883" t="s">
        <v>11743</v>
      </c>
      <c r="V4883" t="s">
        <v>11744</v>
      </c>
      <c r="W4883" t="s">
        <v>11745</v>
      </c>
      <c r="X4883" t="str">
        <f t="shared" si="76"/>
        <v>Inversión</v>
      </c>
      <c r="Y4883" t="s">
        <v>4484</v>
      </c>
    </row>
    <row r="4884" spans="1:25">
      <c r="A4884" t="s">
        <v>5926</v>
      </c>
      <c r="B4884" t="s">
        <v>4310</v>
      </c>
      <c r="C4884" t="s">
        <v>11746</v>
      </c>
      <c r="D4884" t="s">
        <v>3076</v>
      </c>
      <c r="E4884" t="s">
        <v>3077</v>
      </c>
      <c r="F4884" t="s">
        <v>3159</v>
      </c>
      <c r="G4884" t="s">
        <v>3166</v>
      </c>
      <c r="H4884" t="s">
        <v>431</v>
      </c>
      <c r="I4884" t="s">
        <v>648</v>
      </c>
      <c r="J4884" t="s">
        <v>246</v>
      </c>
      <c r="K4884" t="s">
        <v>3150</v>
      </c>
      <c r="L4884" t="s">
        <v>247</v>
      </c>
      <c r="M4884">
        <v>389920</v>
      </c>
      <c r="N4884">
        <v>0</v>
      </c>
      <c r="O4884">
        <v>389920</v>
      </c>
      <c r="P4884">
        <v>0</v>
      </c>
      <c r="Q4884" t="s">
        <v>11747</v>
      </c>
      <c r="R4884" t="s">
        <v>11748</v>
      </c>
      <c r="S4884" t="s">
        <v>11749</v>
      </c>
      <c r="T4884" t="s">
        <v>11750</v>
      </c>
      <c r="U4884" t="s">
        <v>11751</v>
      </c>
      <c r="V4884" t="s">
        <v>11752</v>
      </c>
      <c r="W4884" t="s">
        <v>3085</v>
      </c>
      <c r="X4884" t="str">
        <f t="shared" si="76"/>
        <v>Inversión</v>
      </c>
      <c r="Y4884" t="s">
        <v>3166</v>
      </c>
    </row>
    <row r="4885" spans="1:25">
      <c r="A4885" t="s">
        <v>5992</v>
      </c>
      <c r="B4885" t="s">
        <v>11753</v>
      </c>
      <c r="C4885" t="s">
        <v>11754</v>
      </c>
      <c r="D4885" t="s">
        <v>3076</v>
      </c>
      <c r="E4885" t="s">
        <v>3077</v>
      </c>
      <c r="F4885" t="s">
        <v>3234</v>
      </c>
      <c r="G4885" t="s">
        <v>3241</v>
      </c>
      <c r="H4885" t="s">
        <v>443</v>
      </c>
      <c r="I4885" t="s">
        <v>666</v>
      </c>
      <c r="J4885" t="s">
        <v>246</v>
      </c>
      <c r="K4885" t="s">
        <v>3079</v>
      </c>
      <c r="L4885" t="s">
        <v>247</v>
      </c>
      <c r="M4885">
        <v>123379321.12</v>
      </c>
      <c r="N4885">
        <v>0</v>
      </c>
      <c r="O4885">
        <v>123379321.12</v>
      </c>
      <c r="P4885">
        <v>0</v>
      </c>
      <c r="Q4885" t="s">
        <v>11755</v>
      </c>
      <c r="R4885" t="s">
        <v>11756</v>
      </c>
      <c r="S4885" t="s">
        <v>11757</v>
      </c>
      <c r="T4885" t="s">
        <v>11758</v>
      </c>
      <c r="U4885" t="s">
        <v>11759</v>
      </c>
      <c r="V4885" t="s">
        <v>11760</v>
      </c>
      <c r="W4885" t="s">
        <v>3085</v>
      </c>
      <c r="X4885" t="str">
        <f t="shared" si="76"/>
        <v>Inversión</v>
      </c>
      <c r="Y4885" t="s">
        <v>3241</v>
      </c>
    </row>
    <row r="4886" spans="1:25">
      <c r="A4886" t="s">
        <v>5992</v>
      </c>
      <c r="B4886" t="s">
        <v>11753</v>
      </c>
      <c r="C4886" t="s">
        <v>11754</v>
      </c>
      <c r="D4886" t="s">
        <v>3076</v>
      </c>
      <c r="E4886" t="s">
        <v>3077</v>
      </c>
      <c r="F4886" t="s">
        <v>3234</v>
      </c>
      <c r="G4886" t="s">
        <v>3241</v>
      </c>
      <c r="H4886" t="s">
        <v>443</v>
      </c>
      <c r="I4886" t="s">
        <v>666</v>
      </c>
      <c r="J4886" t="s">
        <v>253</v>
      </c>
      <c r="K4886" t="s">
        <v>3115</v>
      </c>
      <c r="L4886" t="s">
        <v>247</v>
      </c>
      <c r="M4886">
        <v>244620678.88</v>
      </c>
      <c r="N4886">
        <v>-187162117</v>
      </c>
      <c r="O4886">
        <v>57458561.880000003</v>
      </c>
      <c r="P4886">
        <v>0</v>
      </c>
      <c r="Q4886" t="s">
        <v>11755</v>
      </c>
      <c r="R4886" t="s">
        <v>11756</v>
      </c>
      <c r="S4886" t="s">
        <v>11757</v>
      </c>
      <c r="T4886" t="s">
        <v>11758</v>
      </c>
      <c r="U4886" t="s">
        <v>11759</v>
      </c>
      <c r="V4886" t="s">
        <v>11760</v>
      </c>
      <c r="W4886" t="s">
        <v>3085</v>
      </c>
      <c r="X4886" t="str">
        <f t="shared" si="76"/>
        <v>Inversión</v>
      </c>
      <c r="Y4886" t="s">
        <v>3241</v>
      </c>
    </row>
    <row r="4887" spans="1:25">
      <c r="A4887" t="s">
        <v>4764</v>
      </c>
      <c r="B4887" t="s">
        <v>11753</v>
      </c>
      <c r="C4887" t="s">
        <v>11761</v>
      </c>
      <c r="D4887" t="s">
        <v>3076</v>
      </c>
      <c r="E4887" t="s">
        <v>3077</v>
      </c>
      <c r="F4887" t="s">
        <v>3159</v>
      </c>
      <c r="G4887" t="s">
        <v>3166</v>
      </c>
      <c r="H4887" t="s">
        <v>431</v>
      </c>
      <c r="I4887" t="s">
        <v>648</v>
      </c>
      <c r="J4887" t="s">
        <v>253</v>
      </c>
      <c r="K4887" t="s">
        <v>3115</v>
      </c>
      <c r="L4887" t="s">
        <v>247</v>
      </c>
      <c r="M4887">
        <v>226398645</v>
      </c>
      <c r="N4887">
        <v>-136957206</v>
      </c>
      <c r="O4887">
        <v>89441439</v>
      </c>
      <c r="P4887">
        <v>745345</v>
      </c>
      <c r="Q4887" t="s">
        <v>11762</v>
      </c>
      <c r="R4887" t="s">
        <v>11763</v>
      </c>
      <c r="S4887" t="s">
        <v>11764</v>
      </c>
      <c r="T4887" t="s">
        <v>11765</v>
      </c>
      <c r="U4887" t="s">
        <v>11766</v>
      </c>
      <c r="V4887" t="s">
        <v>11767</v>
      </c>
      <c r="W4887" t="s">
        <v>3085</v>
      </c>
      <c r="X4887" t="str">
        <f t="shared" si="76"/>
        <v>Inversión</v>
      </c>
      <c r="Y4887" t="s">
        <v>3166</v>
      </c>
    </row>
    <row r="4888" spans="1:25">
      <c r="A4888" t="s">
        <v>11076</v>
      </c>
      <c r="B4888" t="s">
        <v>11753</v>
      </c>
      <c r="C4888" t="s">
        <v>11768</v>
      </c>
      <c r="D4888" t="s">
        <v>3076</v>
      </c>
      <c r="E4888" t="s">
        <v>3077</v>
      </c>
      <c r="F4888" t="s">
        <v>3159</v>
      </c>
      <c r="G4888" t="s">
        <v>3166</v>
      </c>
      <c r="H4888" t="s">
        <v>431</v>
      </c>
      <c r="I4888" t="s">
        <v>648</v>
      </c>
      <c r="J4888" t="s">
        <v>253</v>
      </c>
      <c r="K4888" t="s">
        <v>3115</v>
      </c>
      <c r="L4888" t="s">
        <v>247</v>
      </c>
      <c r="M4888">
        <v>50310810</v>
      </c>
      <c r="N4888">
        <v>-26087087</v>
      </c>
      <c r="O4888">
        <v>24223723</v>
      </c>
      <c r="P4888">
        <v>0</v>
      </c>
      <c r="Q4888" t="s">
        <v>11769</v>
      </c>
      <c r="R4888" t="s">
        <v>11770</v>
      </c>
      <c r="S4888" t="s">
        <v>11771</v>
      </c>
      <c r="T4888" t="s">
        <v>11772</v>
      </c>
      <c r="U4888" t="s">
        <v>11773</v>
      </c>
      <c r="V4888" t="s">
        <v>11774</v>
      </c>
      <c r="W4888" t="s">
        <v>3085</v>
      </c>
      <c r="X4888" t="str">
        <f t="shared" si="76"/>
        <v>Inversión</v>
      </c>
      <c r="Y4888" t="s">
        <v>3166</v>
      </c>
    </row>
    <row r="4889" spans="1:25">
      <c r="A4889" t="s">
        <v>11775</v>
      </c>
      <c r="B4889" t="s">
        <v>11753</v>
      </c>
      <c r="C4889" t="s">
        <v>11776</v>
      </c>
      <c r="D4889" t="s">
        <v>3076</v>
      </c>
      <c r="E4889" t="s">
        <v>3077</v>
      </c>
      <c r="F4889" t="s">
        <v>3159</v>
      </c>
      <c r="G4889" t="s">
        <v>3166</v>
      </c>
      <c r="H4889" t="s">
        <v>431</v>
      </c>
      <c r="I4889" t="s">
        <v>648</v>
      </c>
      <c r="J4889" t="s">
        <v>253</v>
      </c>
      <c r="K4889" t="s">
        <v>3115</v>
      </c>
      <c r="L4889" t="s">
        <v>247</v>
      </c>
      <c r="M4889">
        <v>197919882</v>
      </c>
      <c r="N4889">
        <v>-55222090</v>
      </c>
      <c r="O4889">
        <v>142697792</v>
      </c>
      <c r="P4889">
        <v>0</v>
      </c>
      <c r="Q4889" t="s">
        <v>11777</v>
      </c>
      <c r="R4889" t="s">
        <v>11778</v>
      </c>
      <c r="S4889" t="s">
        <v>11779</v>
      </c>
      <c r="T4889" t="s">
        <v>11780</v>
      </c>
      <c r="U4889" t="s">
        <v>11781</v>
      </c>
      <c r="V4889" t="s">
        <v>11782</v>
      </c>
      <c r="W4889" t="s">
        <v>3085</v>
      </c>
      <c r="X4889" t="str">
        <f t="shared" si="76"/>
        <v>Inversión</v>
      </c>
      <c r="Y4889" t="s">
        <v>3166</v>
      </c>
    </row>
    <row r="4890" spans="1:25">
      <c r="A4890" t="s">
        <v>11083</v>
      </c>
      <c r="B4890" t="s">
        <v>11753</v>
      </c>
      <c r="C4890" t="s">
        <v>11783</v>
      </c>
      <c r="D4890" t="s">
        <v>3076</v>
      </c>
      <c r="E4890" t="s">
        <v>3077</v>
      </c>
      <c r="F4890" t="s">
        <v>3159</v>
      </c>
      <c r="G4890" t="s">
        <v>3166</v>
      </c>
      <c r="H4890" t="s">
        <v>431</v>
      </c>
      <c r="I4890" t="s">
        <v>648</v>
      </c>
      <c r="J4890" t="s">
        <v>253</v>
      </c>
      <c r="K4890" t="s">
        <v>3115</v>
      </c>
      <c r="L4890" t="s">
        <v>247</v>
      </c>
      <c r="M4890">
        <v>64262183</v>
      </c>
      <c r="N4890">
        <v>-25228858</v>
      </c>
      <c r="O4890">
        <v>39033325</v>
      </c>
      <c r="P4890">
        <v>0</v>
      </c>
      <c r="Q4890" t="s">
        <v>11784</v>
      </c>
      <c r="R4890" t="s">
        <v>6857</v>
      </c>
      <c r="S4890" t="s">
        <v>11785</v>
      </c>
      <c r="T4890" t="s">
        <v>11786</v>
      </c>
      <c r="U4890" t="s">
        <v>11787</v>
      </c>
      <c r="V4890" t="s">
        <v>11788</v>
      </c>
      <c r="W4890" t="s">
        <v>3085</v>
      </c>
      <c r="X4890" t="str">
        <f t="shared" si="76"/>
        <v>Inversión</v>
      </c>
      <c r="Y4890" t="s">
        <v>3166</v>
      </c>
    </row>
    <row r="4891" spans="1:25">
      <c r="A4891" t="s">
        <v>11032</v>
      </c>
      <c r="B4891" t="s">
        <v>11753</v>
      </c>
      <c r="C4891" t="s">
        <v>11789</v>
      </c>
      <c r="D4891" t="s">
        <v>3076</v>
      </c>
      <c r="E4891" t="s">
        <v>3399</v>
      </c>
      <c r="F4891" t="s">
        <v>3234</v>
      </c>
      <c r="G4891" t="s">
        <v>3241</v>
      </c>
      <c r="H4891" t="s">
        <v>425</v>
      </c>
      <c r="I4891" t="s">
        <v>668</v>
      </c>
      <c r="J4891" t="s">
        <v>246</v>
      </c>
      <c r="K4891" t="s">
        <v>3079</v>
      </c>
      <c r="L4891" t="s">
        <v>247</v>
      </c>
      <c r="M4891">
        <v>250000000</v>
      </c>
      <c r="N4891">
        <v>-250000000</v>
      </c>
      <c r="O4891">
        <v>0</v>
      </c>
      <c r="P4891">
        <v>0</v>
      </c>
      <c r="Q4891" t="s">
        <v>11790</v>
      </c>
      <c r="R4891" t="s">
        <v>11791</v>
      </c>
      <c r="S4891" t="s">
        <v>3085</v>
      </c>
      <c r="T4891" t="s">
        <v>3085</v>
      </c>
      <c r="U4891" t="s">
        <v>3085</v>
      </c>
      <c r="V4891" t="s">
        <v>3085</v>
      </c>
      <c r="W4891" t="s">
        <v>3085</v>
      </c>
      <c r="X4891" t="str">
        <f t="shared" si="76"/>
        <v>Inversión</v>
      </c>
      <c r="Y4891" t="s">
        <v>3241</v>
      </c>
    </row>
    <row r="4892" spans="1:25">
      <c r="A4892" t="s">
        <v>11038</v>
      </c>
      <c r="B4892" t="s">
        <v>11792</v>
      </c>
      <c r="C4892" t="s">
        <v>11793</v>
      </c>
      <c r="D4892" t="s">
        <v>3076</v>
      </c>
      <c r="E4892" t="s">
        <v>3077</v>
      </c>
      <c r="F4892" t="s">
        <v>8910</v>
      </c>
      <c r="G4892" t="s">
        <v>8911</v>
      </c>
      <c r="H4892" t="s">
        <v>532</v>
      </c>
      <c r="I4892" t="s">
        <v>661</v>
      </c>
      <c r="J4892" t="s">
        <v>246</v>
      </c>
      <c r="K4892" t="s">
        <v>3079</v>
      </c>
      <c r="L4892" t="s">
        <v>247</v>
      </c>
      <c r="M4892">
        <v>25155405</v>
      </c>
      <c r="N4892">
        <v>-2795045</v>
      </c>
      <c r="O4892">
        <v>22360360</v>
      </c>
      <c r="P4892">
        <v>0</v>
      </c>
      <c r="Q4892" t="s">
        <v>11794</v>
      </c>
      <c r="R4892" t="s">
        <v>11795</v>
      </c>
      <c r="S4892" t="s">
        <v>11796</v>
      </c>
      <c r="T4892" t="s">
        <v>11797</v>
      </c>
      <c r="U4892" t="s">
        <v>11798</v>
      </c>
      <c r="V4892" t="s">
        <v>11799</v>
      </c>
      <c r="W4892" t="s">
        <v>3085</v>
      </c>
      <c r="X4892" t="str">
        <f t="shared" si="76"/>
        <v>Inversión</v>
      </c>
      <c r="Y4892" t="s">
        <v>8911</v>
      </c>
    </row>
    <row r="4893" spans="1:25">
      <c r="A4893" t="s">
        <v>11053</v>
      </c>
      <c r="B4893" t="s">
        <v>11792</v>
      </c>
      <c r="C4893" t="s">
        <v>11800</v>
      </c>
      <c r="D4893" t="s">
        <v>3076</v>
      </c>
      <c r="E4893" t="s">
        <v>3077</v>
      </c>
      <c r="F4893" t="s">
        <v>8910</v>
      </c>
      <c r="G4893" t="s">
        <v>8911</v>
      </c>
      <c r="H4893" t="s">
        <v>532</v>
      </c>
      <c r="I4893" t="s">
        <v>661</v>
      </c>
      <c r="J4893" t="s">
        <v>246</v>
      </c>
      <c r="K4893" t="s">
        <v>3079</v>
      </c>
      <c r="L4893" t="s">
        <v>247</v>
      </c>
      <c r="M4893">
        <v>25955160</v>
      </c>
      <c r="N4893">
        <v>0</v>
      </c>
      <c r="O4893">
        <v>25955160</v>
      </c>
      <c r="P4893">
        <v>0</v>
      </c>
      <c r="Q4893" t="s">
        <v>11801</v>
      </c>
      <c r="R4893" t="s">
        <v>9229</v>
      </c>
      <c r="S4893" t="s">
        <v>11802</v>
      </c>
      <c r="T4893" t="s">
        <v>11803</v>
      </c>
      <c r="U4893" t="s">
        <v>11804</v>
      </c>
      <c r="V4893" t="s">
        <v>11805</v>
      </c>
      <c r="W4893" t="s">
        <v>3085</v>
      </c>
      <c r="X4893" t="str">
        <f t="shared" si="76"/>
        <v>Inversión</v>
      </c>
      <c r="Y4893" t="s">
        <v>8911</v>
      </c>
    </row>
    <row r="4894" spans="1:25">
      <c r="A4894" t="s">
        <v>11045</v>
      </c>
      <c r="B4894" t="s">
        <v>3347</v>
      </c>
      <c r="C4894" t="s">
        <v>11806</v>
      </c>
      <c r="D4894" t="s">
        <v>3076</v>
      </c>
      <c r="E4894" t="s">
        <v>3077</v>
      </c>
      <c r="F4894" t="s">
        <v>3234</v>
      </c>
      <c r="G4894" t="s">
        <v>3241</v>
      </c>
      <c r="H4894" t="s">
        <v>419</v>
      </c>
      <c r="I4894" t="s">
        <v>420</v>
      </c>
      <c r="J4894" t="s">
        <v>246</v>
      </c>
      <c r="K4894" t="s">
        <v>3079</v>
      </c>
      <c r="L4894" t="s">
        <v>247</v>
      </c>
      <c r="M4894">
        <v>14660732</v>
      </c>
      <c r="N4894">
        <v>0</v>
      </c>
      <c r="O4894">
        <v>14660732</v>
      </c>
      <c r="P4894">
        <v>0</v>
      </c>
      <c r="Q4894" t="s">
        <v>11807</v>
      </c>
      <c r="R4894" t="s">
        <v>10416</v>
      </c>
      <c r="S4894" t="s">
        <v>11808</v>
      </c>
      <c r="T4894" t="s">
        <v>11809</v>
      </c>
      <c r="U4894" t="s">
        <v>11810</v>
      </c>
      <c r="V4894" t="s">
        <v>11811</v>
      </c>
      <c r="W4894" t="s">
        <v>3085</v>
      </c>
      <c r="X4894" t="str">
        <f t="shared" si="76"/>
        <v>Funcionamiento</v>
      </c>
      <c r="Y4894" t="s">
        <v>3241</v>
      </c>
    </row>
    <row r="4895" spans="1:25">
      <c r="A4895" t="s">
        <v>5682</v>
      </c>
      <c r="B4895" t="s">
        <v>3355</v>
      </c>
      <c r="C4895" t="s">
        <v>11812</v>
      </c>
      <c r="D4895" t="s">
        <v>3076</v>
      </c>
      <c r="E4895" t="s">
        <v>3077</v>
      </c>
      <c r="F4895" t="s">
        <v>4481</v>
      </c>
      <c r="G4895" t="s">
        <v>4484</v>
      </c>
      <c r="H4895" t="s">
        <v>434</v>
      </c>
      <c r="I4895" t="s">
        <v>645</v>
      </c>
      <c r="J4895" t="s">
        <v>246</v>
      </c>
      <c r="K4895" t="s">
        <v>3079</v>
      </c>
      <c r="L4895" t="s">
        <v>247</v>
      </c>
      <c r="M4895">
        <v>13507693</v>
      </c>
      <c r="N4895">
        <v>-1016272</v>
      </c>
      <c r="O4895">
        <v>12491421</v>
      </c>
      <c r="P4895">
        <v>0</v>
      </c>
      <c r="Q4895" t="s">
        <v>11813</v>
      </c>
      <c r="R4895" t="s">
        <v>8944</v>
      </c>
      <c r="S4895" t="s">
        <v>11814</v>
      </c>
      <c r="T4895" t="s">
        <v>11815</v>
      </c>
      <c r="U4895" t="s">
        <v>11816</v>
      </c>
      <c r="V4895" t="s">
        <v>11817</v>
      </c>
      <c r="W4895" t="s">
        <v>11818</v>
      </c>
      <c r="X4895" t="str">
        <f t="shared" si="76"/>
        <v>Inversión</v>
      </c>
      <c r="Y4895" t="s">
        <v>4484</v>
      </c>
    </row>
    <row r="4896" spans="1:25">
      <c r="A4896" t="s">
        <v>4649</v>
      </c>
      <c r="B4896" t="s">
        <v>3362</v>
      </c>
      <c r="C4896" t="s">
        <v>11819</v>
      </c>
      <c r="D4896" t="s">
        <v>3076</v>
      </c>
      <c r="E4896" t="s">
        <v>3077</v>
      </c>
      <c r="F4896" t="s">
        <v>3149</v>
      </c>
      <c r="G4896" t="s">
        <v>3157</v>
      </c>
      <c r="H4896" t="s">
        <v>437</v>
      </c>
      <c r="I4896" t="s">
        <v>649</v>
      </c>
      <c r="J4896" t="s">
        <v>246</v>
      </c>
      <c r="K4896" t="s">
        <v>3150</v>
      </c>
      <c r="L4896" t="s">
        <v>247</v>
      </c>
      <c r="M4896">
        <v>7820000</v>
      </c>
      <c r="N4896">
        <v>11219033</v>
      </c>
      <c r="O4896">
        <v>19039033</v>
      </c>
      <c r="P4896">
        <v>0</v>
      </c>
      <c r="Q4896" t="s">
        <v>11820</v>
      </c>
      <c r="R4896" t="s">
        <v>5000</v>
      </c>
      <c r="S4896" t="s">
        <v>11821</v>
      </c>
      <c r="T4896" t="s">
        <v>11822</v>
      </c>
      <c r="U4896" t="s">
        <v>11823</v>
      </c>
      <c r="V4896" t="s">
        <v>11824</v>
      </c>
      <c r="W4896" t="s">
        <v>11825</v>
      </c>
      <c r="X4896" t="str">
        <f t="shared" si="76"/>
        <v>Inversión</v>
      </c>
      <c r="Y4896" t="s">
        <v>3157</v>
      </c>
    </row>
    <row r="4897" spans="1:25">
      <c r="A4897" t="s">
        <v>5583</v>
      </c>
      <c r="B4897" t="s">
        <v>3362</v>
      </c>
      <c r="C4897" t="s">
        <v>11826</v>
      </c>
      <c r="D4897" t="s">
        <v>3076</v>
      </c>
      <c r="E4897" t="s">
        <v>3077</v>
      </c>
      <c r="F4897" t="s">
        <v>8912</v>
      </c>
      <c r="G4897" t="s">
        <v>8913</v>
      </c>
      <c r="H4897" t="s">
        <v>542</v>
      </c>
      <c r="I4897" t="s">
        <v>647</v>
      </c>
      <c r="J4897" t="s">
        <v>246</v>
      </c>
      <c r="K4897" t="s">
        <v>3079</v>
      </c>
      <c r="L4897" t="s">
        <v>247</v>
      </c>
      <c r="M4897">
        <v>599491</v>
      </c>
      <c r="N4897">
        <v>0</v>
      </c>
      <c r="O4897">
        <v>599491</v>
      </c>
      <c r="P4897">
        <v>0</v>
      </c>
      <c r="Q4897" t="s">
        <v>11390</v>
      </c>
      <c r="R4897" t="s">
        <v>11105</v>
      </c>
      <c r="S4897" t="s">
        <v>11827</v>
      </c>
      <c r="T4897" t="s">
        <v>11828</v>
      </c>
      <c r="U4897" t="s">
        <v>11829</v>
      </c>
      <c r="V4897" t="s">
        <v>11830</v>
      </c>
      <c r="W4897" t="s">
        <v>3085</v>
      </c>
      <c r="X4897" t="str">
        <f t="shared" si="76"/>
        <v>Inversión</v>
      </c>
      <c r="Y4897" t="s">
        <v>8913</v>
      </c>
    </row>
    <row r="4898" spans="1:25">
      <c r="A4898" t="s">
        <v>3313</v>
      </c>
      <c r="B4898" t="s">
        <v>3369</v>
      </c>
      <c r="C4898" t="s">
        <v>11831</v>
      </c>
      <c r="D4898" t="s">
        <v>3076</v>
      </c>
      <c r="E4898" t="s">
        <v>3077</v>
      </c>
      <c r="F4898" t="s">
        <v>8904</v>
      </c>
      <c r="G4898" t="s">
        <v>8905</v>
      </c>
      <c r="H4898" t="s">
        <v>550</v>
      </c>
      <c r="I4898" t="s">
        <v>676</v>
      </c>
      <c r="J4898" t="s">
        <v>246</v>
      </c>
      <c r="K4898" t="s">
        <v>3079</v>
      </c>
      <c r="L4898" t="s">
        <v>247</v>
      </c>
      <c r="M4898">
        <v>11860750</v>
      </c>
      <c r="N4898">
        <v>-4720750</v>
      </c>
      <c r="O4898">
        <v>7140000</v>
      </c>
      <c r="P4898">
        <v>0</v>
      </c>
      <c r="Q4898" t="s">
        <v>11832</v>
      </c>
      <c r="R4898" t="s">
        <v>11833</v>
      </c>
      <c r="S4898" t="s">
        <v>11834</v>
      </c>
      <c r="T4898" t="s">
        <v>11835</v>
      </c>
      <c r="U4898" t="s">
        <v>11836</v>
      </c>
      <c r="V4898" t="s">
        <v>11837</v>
      </c>
      <c r="W4898" t="s">
        <v>3085</v>
      </c>
      <c r="X4898" t="str">
        <f t="shared" si="76"/>
        <v>Inversión</v>
      </c>
      <c r="Y4898" t="s">
        <v>8905</v>
      </c>
    </row>
    <row r="4899" spans="1:25">
      <c r="A4899" t="s">
        <v>11090</v>
      </c>
      <c r="B4899" t="s">
        <v>3369</v>
      </c>
      <c r="C4899" t="s">
        <v>11838</v>
      </c>
      <c r="D4899" t="s">
        <v>3076</v>
      </c>
      <c r="E4899" t="s">
        <v>3077</v>
      </c>
      <c r="F4899" t="s">
        <v>4481</v>
      </c>
      <c r="G4899" t="s">
        <v>4484</v>
      </c>
      <c r="H4899" t="s">
        <v>440</v>
      </c>
      <c r="I4899" t="s">
        <v>644</v>
      </c>
      <c r="J4899" t="s">
        <v>246</v>
      </c>
      <c r="K4899" t="s">
        <v>3079</v>
      </c>
      <c r="L4899" t="s">
        <v>247</v>
      </c>
      <c r="M4899">
        <v>11152272</v>
      </c>
      <c r="N4899">
        <v>-834640</v>
      </c>
      <c r="O4899">
        <v>10317632</v>
      </c>
      <c r="P4899">
        <v>0</v>
      </c>
      <c r="Q4899" t="s">
        <v>11839</v>
      </c>
      <c r="R4899" t="s">
        <v>11840</v>
      </c>
      <c r="S4899" t="s">
        <v>11841</v>
      </c>
      <c r="T4899" t="s">
        <v>11842</v>
      </c>
      <c r="U4899" t="s">
        <v>11843</v>
      </c>
      <c r="V4899" t="s">
        <v>11844</v>
      </c>
      <c r="W4899" t="s">
        <v>4335</v>
      </c>
      <c r="X4899" t="str">
        <f t="shared" si="76"/>
        <v>Inversión</v>
      </c>
      <c r="Y4899" t="s">
        <v>4484</v>
      </c>
    </row>
    <row r="4900" spans="1:25">
      <c r="A4900" t="s">
        <v>9920</v>
      </c>
      <c r="B4900" t="s">
        <v>3691</v>
      </c>
      <c r="C4900" t="s">
        <v>11845</v>
      </c>
      <c r="D4900" t="s">
        <v>3076</v>
      </c>
      <c r="E4900" t="s">
        <v>3077</v>
      </c>
      <c r="F4900" t="s">
        <v>4481</v>
      </c>
      <c r="G4900" t="s">
        <v>4484</v>
      </c>
      <c r="H4900" t="s">
        <v>440</v>
      </c>
      <c r="I4900" t="s">
        <v>644</v>
      </c>
      <c r="J4900" t="s">
        <v>246</v>
      </c>
      <c r="K4900" t="s">
        <v>3079</v>
      </c>
      <c r="L4900" t="s">
        <v>247</v>
      </c>
      <c r="M4900">
        <v>21683705</v>
      </c>
      <c r="N4900">
        <v>-1849012</v>
      </c>
      <c r="O4900">
        <v>19834693</v>
      </c>
      <c r="P4900">
        <v>0</v>
      </c>
      <c r="Q4900" t="s">
        <v>11846</v>
      </c>
      <c r="R4900" t="s">
        <v>11027</v>
      </c>
      <c r="S4900" t="s">
        <v>11847</v>
      </c>
      <c r="T4900" t="s">
        <v>11848</v>
      </c>
      <c r="U4900" t="s">
        <v>11849</v>
      </c>
      <c r="V4900" t="s">
        <v>11850</v>
      </c>
      <c r="W4900" t="s">
        <v>11851</v>
      </c>
      <c r="X4900" t="str">
        <f t="shared" si="76"/>
        <v>Inversión</v>
      </c>
      <c r="Y4900" t="s">
        <v>4484</v>
      </c>
    </row>
    <row r="4901" spans="1:25">
      <c r="A4901" t="s">
        <v>10788</v>
      </c>
      <c r="B4901" t="s">
        <v>3691</v>
      </c>
      <c r="C4901" t="s">
        <v>11852</v>
      </c>
      <c r="D4901" t="s">
        <v>3076</v>
      </c>
      <c r="E4901" t="s">
        <v>3077</v>
      </c>
      <c r="F4901" t="s">
        <v>8910</v>
      </c>
      <c r="G4901" t="s">
        <v>8911</v>
      </c>
      <c r="H4901" t="s">
        <v>532</v>
      </c>
      <c r="I4901" t="s">
        <v>661</v>
      </c>
      <c r="J4901" t="s">
        <v>246</v>
      </c>
      <c r="K4901" t="s">
        <v>3079</v>
      </c>
      <c r="L4901" t="s">
        <v>247</v>
      </c>
      <c r="M4901">
        <v>25955160</v>
      </c>
      <c r="N4901">
        <v>-1514051</v>
      </c>
      <c r="O4901">
        <v>24441109</v>
      </c>
      <c r="P4901">
        <v>0</v>
      </c>
      <c r="Q4901" t="s">
        <v>11853</v>
      </c>
      <c r="R4901" t="s">
        <v>7006</v>
      </c>
      <c r="S4901" t="s">
        <v>11854</v>
      </c>
      <c r="T4901" t="s">
        <v>11855</v>
      </c>
      <c r="U4901" t="s">
        <v>11856</v>
      </c>
      <c r="V4901" t="s">
        <v>11857</v>
      </c>
      <c r="W4901" t="s">
        <v>3085</v>
      </c>
      <c r="X4901" t="str">
        <f t="shared" si="76"/>
        <v>Inversión</v>
      </c>
      <c r="Y4901" t="s">
        <v>8911</v>
      </c>
    </row>
    <row r="4902" spans="1:25">
      <c r="A4902" t="s">
        <v>6162</v>
      </c>
      <c r="B4902" t="s">
        <v>3691</v>
      </c>
      <c r="C4902" t="s">
        <v>11858</v>
      </c>
      <c r="D4902" t="s">
        <v>3076</v>
      </c>
      <c r="E4902" t="s">
        <v>3077</v>
      </c>
      <c r="F4902" t="s">
        <v>3234</v>
      </c>
      <c r="G4902" t="s">
        <v>3241</v>
      </c>
      <c r="H4902" t="s">
        <v>292</v>
      </c>
      <c r="I4902" t="s">
        <v>293</v>
      </c>
      <c r="J4902" t="s">
        <v>246</v>
      </c>
      <c r="K4902" t="s">
        <v>3079</v>
      </c>
      <c r="L4902" t="s">
        <v>247</v>
      </c>
      <c r="M4902">
        <v>876336863</v>
      </c>
      <c r="N4902">
        <v>0</v>
      </c>
      <c r="O4902">
        <v>876336863</v>
      </c>
      <c r="P4902">
        <v>0</v>
      </c>
      <c r="Q4902" t="s">
        <v>11859</v>
      </c>
      <c r="R4902" t="s">
        <v>10955</v>
      </c>
      <c r="S4902" t="s">
        <v>11860</v>
      </c>
      <c r="T4902" t="s">
        <v>3085</v>
      </c>
      <c r="U4902" t="s">
        <v>11861</v>
      </c>
      <c r="V4902" t="s">
        <v>11862</v>
      </c>
      <c r="W4902" t="s">
        <v>11863</v>
      </c>
      <c r="X4902" t="str">
        <f t="shared" si="76"/>
        <v>Funcionamiento</v>
      </c>
      <c r="Y4902" t="s">
        <v>3241</v>
      </c>
    </row>
    <row r="4903" spans="1:25">
      <c r="A4903" t="s">
        <v>6162</v>
      </c>
      <c r="B4903" t="s">
        <v>3691</v>
      </c>
      <c r="C4903" t="s">
        <v>11858</v>
      </c>
      <c r="D4903" t="s">
        <v>3076</v>
      </c>
      <c r="E4903" t="s">
        <v>3077</v>
      </c>
      <c r="F4903" t="s">
        <v>3234</v>
      </c>
      <c r="G4903" t="s">
        <v>3241</v>
      </c>
      <c r="H4903" t="s">
        <v>306</v>
      </c>
      <c r="I4903" t="s">
        <v>308</v>
      </c>
      <c r="J4903" t="s">
        <v>246</v>
      </c>
      <c r="K4903" t="s">
        <v>3079</v>
      </c>
      <c r="L4903" t="s">
        <v>247</v>
      </c>
      <c r="M4903">
        <v>1415358</v>
      </c>
      <c r="N4903">
        <v>0</v>
      </c>
      <c r="O4903">
        <v>1415358</v>
      </c>
      <c r="P4903">
        <v>0</v>
      </c>
      <c r="Q4903" t="s">
        <v>11859</v>
      </c>
      <c r="R4903" t="s">
        <v>10955</v>
      </c>
      <c r="S4903" t="s">
        <v>11860</v>
      </c>
      <c r="T4903" t="s">
        <v>3085</v>
      </c>
      <c r="U4903" t="s">
        <v>11861</v>
      </c>
      <c r="V4903" t="s">
        <v>11862</v>
      </c>
      <c r="W4903" t="s">
        <v>11863</v>
      </c>
      <c r="X4903" t="str">
        <f t="shared" si="76"/>
        <v>Funcionamiento</v>
      </c>
      <c r="Y4903" t="s">
        <v>3241</v>
      </c>
    </row>
    <row r="4904" spans="1:25">
      <c r="A4904" t="s">
        <v>6162</v>
      </c>
      <c r="B4904" t="s">
        <v>3691</v>
      </c>
      <c r="C4904" t="s">
        <v>11858</v>
      </c>
      <c r="D4904" t="s">
        <v>3076</v>
      </c>
      <c r="E4904" t="s">
        <v>3077</v>
      </c>
      <c r="F4904" t="s">
        <v>3234</v>
      </c>
      <c r="G4904" t="s">
        <v>3241</v>
      </c>
      <c r="H4904" t="s">
        <v>358</v>
      </c>
      <c r="I4904" t="s">
        <v>359</v>
      </c>
      <c r="J4904" t="s">
        <v>246</v>
      </c>
      <c r="K4904" t="s">
        <v>3079</v>
      </c>
      <c r="L4904" t="s">
        <v>247</v>
      </c>
      <c r="M4904">
        <v>10785160</v>
      </c>
      <c r="N4904">
        <v>0</v>
      </c>
      <c r="O4904">
        <v>10785160</v>
      </c>
      <c r="P4904">
        <v>0</v>
      </c>
      <c r="Q4904" t="s">
        <v>11859</v>
      </c>
      <c r="R4904" t="s">
        <v>10955</v>
      </c>
      <c r="S4904" t="s">
        <v>11860</v>
      </c>
      <c r="T4904" t="s">
        <v>3085</v>
      </c>
      <c r="U4904" t="s">
        <v>11861</v>
      </c>
      <c r="V4904" t="s">
        <v>11862</v>
      </c>
      <c r="W4904" t="s">
        <v>11863</v>
      </c>
      <c r="X4904" t="str">
        <f t="shared" si="76"/>
        <v>Funcionamiento</v>
      </c>
      <c r="Y4904" t="s">
        <v>3241</v>
      </c>
    </row>
    <row r="4905" spans="1:25">
      <c r="A4905" t="s">
        <v>6162</v>
      </c>
      <c r="B4905" t="s">
        <v>3691</v>
      </c>
      <c r="C4905" t="s">
        <v>11858</v>
      </c>
      <c r="D4905" t="s">
        <v>3076</v>
      </c>
      <c r="E4905" t="s">
        <v>3077</v>
      </c>
      <c r="F4905" t="s">
        <v>3234</v>
      </c>
      <c r="G4905" t="s">
        <v>3241</v>
      </c>
      <c r="H4905" t="s">
        <v>348</v>
      </c>
      <c r="I4905" t="s">
        <v>349</v>
      </c>
      <c r="J4905" t="s">
        <v>246</v>
      </c>
      <c r="K4905" t="s">
        <v>3079</v>
      </c>
      <c r="L4905" t="s">
        <v>247</v>
      </c>
      <c r="M4905">
        <v>7192677</v>
      </c>
      <c r="N4905">
        <v>0</v>
      </c>
      <c r="O4905">
        <v>7192677</v>
      </c>
      <c r="P4905">
        <v>0</v>
      </c>
      <c r="Q4905" t="s">
        <v>11859</v>
      </c>
      <c r="R4905" t="s">
        <v>10955</v>
      </c>
      <c r="S4905" t="s">
        <v>11860</v>
      </c>
      <c r="T4905" t="s">
        <v>3085</v>
      </c>
      <c r="U4905" t="s">
        <v>11861</v>
      </c>
      <c r="V4905" t="s">
        <v>11862</v>
      </c>
      <c r="W4905" t="s">
        <v>11863</v>
      </c>
      <c r="X4905" t="str">
        <f t="shared" si="76"/>
        <v>Funcionamiento</v>
      </c>
      <c r="Y4905" t="s">
        <v>3241</v>
      </c>
    </row>
    <row r="4906" spans="1:25">
      <c r="A4906" t="s">
        <v>6162</v>
      </c>
      <c r="B4906" t="s">
        <v>3691</v>
      </c>
      <c r="C4906" t="s">
        <v>11858</v>
      </c>
      <c r="D4906" t="s">
        <v>3076</v>
      </c>
      <c r="E4906" t="s">
        <v>3077</v>
      </c>
      <c r="F4906" t="s">
        <v>3234</v>
      </c>
      <c r="G4906" t="s">
        <v>3241</v>
      </c>
      <c r="H4906" t="s">
        <v>336</v>
      </c>
      <c r="I4906" t="s">
        <v>337</v>
      </c>
      <c r="J4906" t="s">
        <v>246</v>
      </c>
      <c r="K4906" t="s">
        <v>3079</v>
      </c>
      <c r="L4906" t="s">
        <v>247</v>
      </c>
      <c r="M4906">
        <v>14833066</v>
      </c>
      <c r="N4906">
        <v>0</v>
      </c>
      <c r="O4906">
        <v>14833066</v>
      </c>
      <c r="P4906">
        <v>0</v>
      </c>
      <c r="Q4906" t="s">
        <v>11859</v>
      </c>
      <c r="R4906" t="s">
        <v>10955</v>
      </c>
      <c r="S4906" t="s">
        <v>11860</v>
      </c>
      <c r="T4906" t="s">
        <v>3085</v>
      </c>
      <c r="U4906" t="s">
        <v>11861</v>
      </c>
      <c r="V4906" t="s">
        <v>11862</v>
      </c>
      <c r="W4906" t="s">
        <v>11863</v>
      </c>
      <c r="X4906" t="str">
        <f t="shared" si="76"/>
        <v>Funcionamiento</v>
      </c>
      <c r="Y4906" t="s">
        <v>3241</v>
      </c>
    </row>
    <row r="4907" spans="1:25">
      <c r="A4907" t="s">
        <v>6162</v>
      </c>
      <c r="B4907" t="s">
        <v>3691</v>
      </c>
      <c r="C4907" t="s">
        <v>11858</v>
      </c>
      <c r="D4907" t="s">
        <v>3076</v>
      </c>
      <c r="E4907" t="s">
        <v>3077</v>
      </c>
      <c r="F4907" t="s">
        <v>3234</v>
      </c>
      <c r="G4907" t="s">
        <v>3241</v>
      </c>
      <c r="H4907" t="s">
        <v>579</v>
      </c>
      <c r="I4907" t="s">
        <v>580</v>
      </c>
      <c r="J4907" t="s">
        <v>246</v>
      </c>
      <c r="K4907" t="s">
        <v>3079</v>
      </c>
      <c r="L4907" t="s">
        <v>247</v>
      </c>
      <c r="M4907">
        <v>23669281</v>
      </c>
      <c r="N4907">
        <v>0</v>
      </c>
      <c r="O4907">
        <v>23669281</v>
      </c>
      <c r="P4907">
        <v>0</v>
      </c>
      <c r="Q4907" t="s">
        <v>11859</v>
      </c>
      <c r="R4907" t="s">
        <v>10955</v>
      </c>
      <c r="S4907" t="s">
        <v>11860</v>
      </c>
      <c r="T4907" t="s">
        <v>3085</v>
      </c>
      <c r="U4907" t="s">
        <v>11861</v>
      </c>
      <c r="V4907" t="s">
        <v>11862</v>
      </c>
      <c r="W4907" t="s">
        <v>11863</v>
      </c>
      <c r="X4907" t="str">
        <f t="shared" si="76"/>
        <v>Funcionamiento</v>
      </c>
      <c r="Y4907" t="s">
        <v>3241</v>
      </c>
    </row>
    <row r="4908" spans="1:25">
      <c r="A4908" t="s">
        <v>6162</v>
      </c>
      <c r="B4908" t="s">
        <v>3691</v>
      </c>
      <c r="C4908" t="s">
        <v>11858</v>
      </c>
      <c r="D4908" t="s">
        <v>3076</v>
      </c>
      <c r="E4908" t="s">
        <v>3077</v>
      </c>
      <c r="F4908" t="s">
        <v>3234</v>
      </c>
      <c r="G4908" t="s">
        <v>3241</v>
      </c>
      <c r="H4908" t="s">
        <v>390</v>
      </c>
      <c r="I4908" t="s">
        <v>392</v>
      </c>
      <c r="J4908" t="s">
        <v>246</v>
      </c>
      <c r="K4908" t="s">
        <v>3079</v>
      </c>
      <c r="L4908" t="s">
        <v>247</v>
      </c>
      <c r="M4908">
        <v>15848400</v>
      </c>
      <c r="N4908">
        <v>0</v>
      </c>
      <c r="O4908">
        <v>15848400</v>
      </c>
      <c r="P4908">
        <v>0</v>
      </c>
      <c r="Q4908" t="s">
        <v>11859</v>
      </c>
      <c r="R4908" t="s">
        <v>10955</v>
      </c>
      <c r="S4908" t="s">
        <v>11860</v>
      </c>
      <c r="T4908" t="s">
        <v>3085</v>
      </c>
      <c r="U4908" t="s">
        <v>11861</v>
      </c>
      <c r="V4908" t="s">
        <v>11862</v>
      </c>
      <c r="W4908" t="s">
        <v>11863</v>
      </c>
      <c r="X4908" t="str">
        <f t="shared" si="76"/>
        <v>Funcionamiento</v>
      </c>
      <c r="Y4908" t="s">
        <v>3241</v>
      </c>
    </row>
    <row r="4909" spans="1:25">
      <c r="A4909" t="s">
        <v>6162</v>
      </c>
      <c r="B4909" t="s">
        <v>3691</v>
      </c>
      <c r="C4909" t="s">
        <v>11858</v>
      </c>
      <c r="D4909" t="s">
        <v>3076</v>
      </c>
      <c r="E4909" t="s">
        <v>3077</v>
      </c>
      <c r="F4909" t="s">
        <v>3234</v>
      </c>
      <c r="G4909" t="s">
        <v>3241</v>
      </c>
      <c r="H4909" t="s">
        <v>395</v>
      </c>
      <c r="I4909" t="s">
        <v>396</v>
      </c>
      <c r="J4909" t="s">
        <v>246</v>
      </c>
      <c r="K4909" t="s">
        <v>3079</v>
      </c>
      <c r="L4909" t="s">
        <v>247</v>
      </c>
      <c r="M4909">
        <v>392391</v>
      </c>
      <c r="N4909">
        <v>0</v>
      </c>
      <c r="O4909">
        <v>392391</v>
      </c>
      <c r="P4909">
        <v>0</v>
      </c>
      <c r="Q4909" t="s">
        <v>11859</v>
      </c>
      <c r="R4909" t="s">
        <v>10955</v>
      </c>
      <c r="S4909" t="s">
        <v>11860</v>
      </c>
      <c r="T4909" t="s">
        <v>3085</v>
      </c>
      <c r="U4909" t="s">
        <v>11861</v>
      </c>
      <c r="V4909" t="s">
        <v>11862</v>
      </c>
      <c r="W4909" t="s">
        <v>11863</v>
      </c>
      <c r="X4909" t="str">
        <f t="shared" si="76"/>
        <v>Funcionamiento</v>
      </c>
      <c r="Y4909" t="s">
        <v>3241</v>
      </c>
    </row>
    <row r="4910" spans="1:25">
      <c r="A4910" t="s">
        <v>6162</v>
      </c>
      <c r="B4910" t="s">
        <v>3691</v>
      </c>
      <c r="C4910" t="s">
        <v>11858</v>
      </c>
      <c r="D4910" t="s">
        <v>3076</v>
      </c>
      <c r="E4910" t="s">
        <v>3077</v>
      </c>
      <c r="F4910" t="s">
        <v>3234</v>
      </c>
      <c r="G4910" t="s">
        <v>3241</v>
      </c>
      <c r="H4910" t="s">
        <v>294</v>
      </c>
      <c r="I4910" t="s">
        <v>296</v>
      </c>
      <c r="J4910" t="s">
        <v>246</v>
      </c>
      <c r="K4910" t="s">
        <v>3079</v>
      </c>
      <c r="L4910" t="s">
        <v>247</v>
      </c>
      <c r="M4910">
        <v>10529110</v>
      </c>
      <c r="N4910">
        <v>0</v>
      </c>
      <c r="O4910">
        <v>10529110</v>
      </c>
      <c r="P4910">
        <v>0</v>
      </c>
      <c r="Q4910" t="s">
        <v>11859</v>
      </c>
      <c r="R4910" t="s">
        <v>10955</v>
      </c>
      <c r="S4910" t="s">
        <v>11860</v>
      </c>
      <c r="T4910" t="s">
        <v>3085</v>
      </c>
      <c r="U4910" t="s">
        <v>11861</v>
      </c>
      <c r="V4910" t="s">
        <v>11862</v>
      </c>
      <c r="W4910" t="s">
        <v>11863</v>
      </c>
      <c r="X4910" t="str">
        <f t="shared" si="76"/>
        <v>Funcionamiento</v>
      </c>
      <c r="Y4910" t="s">
        <v>3241</v>
      </c>
    </row>
    <row r="4911" spans="1:25">
      <c r="A4911" t="s">
        <v>6162</v>
      </c>
      <c r="B4911" t="s">
        <v>3691</v>
      </c>
      <c r="C4911" t="s">
        <v>11858</v>
      </c>
      <c r="D4911" t="s">
        <v>3076</v>
      </c>
      <c r="E4911" t="s">
        <v>3077</v>
      </c>
      <c r="F4911" t="s">
        <v>3234</v>
      </c>
      <c r="G4911" t="s">
        <v>3241</v>
      </c>
      <c r="H4911" t="s">
        <v>297</v>
      </c>
      <c r="I4911" t="s">
        <v>299</v>
      </c>
      <c r="J4911" t="s">
        <v>246</v>
      </c>
      <c r="K4911" t="s">
        <v>3079</v>
      </c>
      <c r="L4911" t="s">
        <v>247</v>
      </c>
      <c r="M4911">
        <v>12047632</v>
      </c>
      <c r="N4911">
        <v>-12047632</v>
      </c>
      <c r="O4911">
        <v>0</v>
      </c>
      <c r="P4911">
        <v>0</v>
      </c>
      <c r="Q4911" t="s">
        <v>11859</v>
      </c>
      <c r="R4911" t="s">
        <v>10955</v>
      </c>
      <c r="S4911" t="s">
        <v>11860</v>
      </c>
      <c r="T4911" t="s">
        <v>3085</v>
      </c>
      <c r="U4911" t="s">
        <v>11861</v>
      </c>
      <c r="V4911" t="s">
        <v>11862</v>
      </c>
      <c r="W4911" t="s">
        <v>11863</v>
      </c>
      <c r="X4911" t="str">
        <f t="shared" si="76"/>
        <v>Funcionamiento</v>
      </c>
      <c r="Y4911" t="s">
        <v>3241</v>
      </c>
    </row>
    <row r="4912" spans="1:25">
      <c r="A4912" t="s">
        <v>6162</v>
      </c>
      <c r="B4912" t="s">
        <v>3691</v>
      </c>
      <c r="C4912" t="s">
        <v>11858</v>
      </c>
      <c r="D4912" t="s">
        <v>3076</v>
      </c>
      <c r="E4912" t="s">
        <v>3077</v>
      </c>
      <c r="F4912" t="s">
        <v>3234</v>
      </c>
      <c r="G4912" t="s">
        <v>3241</v>
      </c>
      <c r="H4912" t="s">
        <v>309</v>
      </c>
      <c r="I4912" t="s">
        <v>311</v>
      </c>
      <c r="J4912" t="s">
        <v>246</v>
      </c>
      <c r="K4912" t="s">
        <v>3079</v>
      </c>
      <c r="L4912" t="s">
        <v>247</v>
      </c>
      <c r="M4912">
        <v>23087022</v>
      </c>
      <c r="N4912">
        <v>0</v>
      </c>
      <c r="O4912">
        <v>23087022</v>
      </c>
      <c r="P4912">
        <v>0</v>
      </c>
      <c r="Q4912" t="s">
        <v>11859</v>
      </c>
      <c r="R4912" t="s">
        <v>10955</v>
      </c>
      <c r="S4912" t="s">
        <v>11860</v>
      </c>
      <c r="T4912" t="s">
        <v>3085</v>
      </c>
      <c r="U4912" t="s">
        <v>11861</v>
      </c>
      <c r="V4912" t="s">
        <v>11862</v>
      </c>
      <c r="W4912" t="s">
        <v>11863</v>
      </c>
      <c r="X4912" t="str">
        <f t="shared" si="76"/>
        <v>Funcionamiento</v>
      </c>
      <c r="Y4912" t="s">
        <v>3241</v>
      </c>
    </row>
    <row r="4913" spans="1:25">
      <c r="A4913" t="s">
        <v>6162</v>
      </c>
      <c r="B4913" t="s">
        <v>3691</v>
      </c>
      <c r="C4913" t="s">
        <v>11858</v>
      </c>
      <c r="D4913" t="s">
        <v>3076</v>
      </c>
      <c r="E4913" t="s">
        <v>3077</v>
      </c>
      <c r="F4913" t="s">
        <v>3234</v>
      </c>
      <c r="G4913" t="s">
        <v>3241</v>
      </c>
      <c r="H4913" t="s">
        <v>303</v>
      </c>
      <c r="I4913" t="s">
        <v>305</v>
      </c>
      <c r="J4913" t="s">
        <v>246</v>
      </c>
      <c r="K4913" t="s">
        <v>3079</v>
      </c>
      <c r="L4913" t="s">
        <v>247</v>
      </c>
      <c r="M4913">
        <v>37385160</v>
      </c>
      <c r="N4913">
        <v>0</v>
      </c>
      <c r="O4913">
        <v>37385160</v>
      </c>
      <c r="P4913">
        <v>0</v>
      </c>
      <c r="Q4913" t="s">
        <v>11859</v>
      </c>
      <c r="R4913" t="s">
        <v>10955</v>
      </c>
      <c r="S4913" t="s">
        <v>11860</v>
      </c>
      <c r="T4913" t="s">
        <v>3085</v>
      </c>
      <c r="U4913" t="s">
        <v>11861</v>
      </c>
      <c r="V4913" t="s">
        <v>11862</v>
      </c>
      <c r="W4913" t="s">
        <v>11863</v>
      </c>
      <c r="X4913" t="str">
        <f t="shared" si="76"/>
        <v>Funcionamiento</v>
      </c>
      <c r="Y4913" t="s">
        <v>3241</v>
      </c>
    </row>
    <row r="4914" spans="1:25">
      <c r="A4914" t="s">
        <v>6162</v>
      </c>
      <c r="B4914" t="s">
        <v>3691</v>
      </c>
      <c r="C4914" t="s">
        <v>11858</v>
      </c>
      <c r="D4914" t="s">
        <v>3076</v>
      </c>
      <c r="E4914" t="s">
        <v>3077</v>
      </c>
      <c r="F4914" t="s">
        <v>3234</v>
      </c>
      <c r="G4914" t="s">
        <v>3241</v>
      </c>
      <c r="H4914" t="s">
        <v>312</v>
      </c>
      <c r="I4914" t="s">
        <v>3333</v>
      </c>
      <c r="J4914" t="s">
        <v>246</v>
      </c>
      <c r="K4914" t="s">
        <v>3079</v>
      </c>
      <c r="L4914" t="s">
        <v>247</v>
      </c>
      <c r="M4914">
        <v>0</v>
      </c>
      <c r="N4914">
        <v>12047632</v>
      </c>
      <c r="O4914">
        <v>12047632</v>
      </c>
      <c r="P4914">
        <v>0</v>
      </c>
      <c r="Q4914" t="s">
        <v>11859</v>
      </c>
      <c r="R4914" t="s">
        <v>10955</v>
      </c>
      <c r="S4914" t="s">
        <v>11860</v>
      </c>
      <c r="T4914" t="s">
        <v>3085</v>
      </c>
      <c r="U4914" t="s">
        <v>11861</v>
      </c>
      <c r="V4914" t="s">
        <v>11862</v>
      </c>
      <c r="W4914" t="s">
        <v>11863</v>
      </c>
      <c r="X4914" t="str">
        <f t="shared" si="76"/>
        <v>Funcionamiento</v>
      </c>
      <c r="Y4914" t="s">
        <v>3241</v>
      </c>
    </row>
    <row r="4915" spans="1:25">
      <c r="A4915" t="s">
        <v>6162</v>
      </c>
      <c r="B4915" t="s">
        <v>3691</v>
      </c>
      <c r="C4915" t="s">
        <v>11858</v>
      </c>
      <c r="D4915" t="s">
        <v>3076</v>
      </c>
      <c r="E4915" t="s">
        <v>3077</v>
      </c>
      <c r="F4915" t="s">
        <v>3234</v>
      </c>
      <c r="G4915" t="s">
        <v>3241</v>
      </c>
      <c r="H4915" t="s">
        <v>331</v>
      </c>
      <c r="I4915" t="s">
        <v>587</v>
      </c>
      <c r="J4915" t="s">
        <v>246</v>
      </c>
      <c r="K4915" t="s">
        <v>3079</v>
      </c>
      <c r="L4915" t="s">
        <v>247</v>
      </c>
      <c r="M4915">
        <v>14770723</v>
      </c>
      <c r="N4915">
        <v>178964</v>
      </c>
      <c r="O4915">
        <v>14949687</v>
      </c>
      <c r="P4915">
        <v>0</v>
      </c>
      <c r="Q4915" t="s">
        <v>11859</v>
      </c>
      <c r="R4915" t="s">
        <v>10955</v>
      </c>
      <c r="S4915" t="s">
        <v>11860</v>
      </c>
      <c r="T4915" t="s">
        <v>3085</v>
      </c>
      <c r="U4915" t="s">
        <v>11861</v>
      </c>
      <c r="V4915" t="s">
        <v>11862</v>
      </c>
      <c r="W4915" t="s">
        <v>11863</v>
      </c>
      <c r="X4915" t="str">
        <f t="shared" si="76"/>
        <v>Funcionamiento</v>
      </c>
      <c r="Y4915" t="s">
        <v>3241</v>
      </c>
    </row>
    <row r="4916" spans="1:25">
      <c r="A4916" t="s">
        <v>6162</v>
      </c>
      <c r="B4916" t="s">
        <v>3691</v>
      </c>
      <c r="C4916" t="s">
        <v>11858</v>
      </c>
      <c r="D4916" t="s">
        <v>3076</v>
      </c>
      <c r="E4916" t="s">
        <v>3077</v>
      </c>
      <c r="F4916" t="s">
        <v>3234</v>
      </c>
      <c r="G4916" t="s">
        <v>3241</v>
      </c>
      <c r="H4916" t="s">
        <v>333</v>
      </c>
      <c r="I4916" t="s">
        <v>335</v>
      </c>
      <c r="J4916" t="s">
        <v>246</v>
      </c>
      <c r="K4916" t="s">
        <v>3079</v>
      </c>
      <c r="L4916" t="s">
        <v>247</v>
      </c>
      <c r="M4916">
        <v>2215898</v>
      </c>
      <c r="N4916">
        <v>0</v>
      </c>
      <c r="O4916">
        <v>2215898</v>
      </c>
      <c r="P4916">
        <v>0</v>
      </c>
      <c r="Q4916" t="s">
        <v>11859</v>
      </c>
      <c r="R4916" t="s">
        <v>10955</v>
      </c>
      <c r="S4916" t="s">
        <v>11860</v>
      </c>
      <c r="T4916" t="s">
        <v>3085</v>
      </c>
      <c r="U4916" t="s">
        <v>11861</v>
      </c>
      <c r="V4916" t="s">
        <v>11862</v>
      </c>
      <c r="W4916" t="s">
        <v>11863</v>
      </c>
      <c r="X4916" t="str">
        <f t="shared" si="76"/>
        <v>Funcionamiento</v>
      </c>
      <c r="Y4916" t="s">
        <v>3241</v>
      </c>
    </row>
    <row r="4917" spans="1:25">
      <c r="A4917" t="s">
        <v>6162</v>
      </c>
      <c r="B4917" t="s">
        <v>3691</v>
      </c>
      <c r="C4917" t="s">
        <v>11858</v>
      </c>
      <c r="D4917" t="s">
        <v>3076</v>
      </c>
      <c r="E4917" t="s">
        <v>3077</v>
      </c>
      <c r="F4917" t="s">
        <v>3234</v>
      </c>
      <c r="G4917" t="s">
        <v>3241</v>
      </c>
      <c r="H4917" t="s">
        <v>405</v>
      </c>
      <c r="I4917" t="s">
        <v>406</v>
      </c>
      <c r="J4917" t="s">
        <v>246</v>
      </c>
      <c r="K4917" t="s">
        <v>3079</v>
      </c>
      <c r="L4917" t="s">
        <v>247</v>
      </c>
      <c r="M4917">
        <v>1496872</v>
      </c>
      <c r="N4917">
        <v>0</v>
      </c>
      <c r="O4917">
        <v>1496872</v>
      </c>
      <c r="P4917">
        <v>0</v>
      </c>
      <c r="Q4917" t="s">
        <v>11859</v>
      </c>
      <c r="R4917" t="s">
        <v>10955</v>
      </c>
      <c r="S4917" t="s">
        <v>11860</v>
      </c>
      <c r="T4917" t="s">
        <v>3085</v>
      </c>
      <c r="U4917" t="s">
        <v>11861</v>
      </c>
      <c r="V4917" t="s">
        <v>11862</v>
      </c>
      <c r="W4917" t="s">
        <v>11863</v>
      </c>
      <c r="X4917" t="str">
        <f t="shared" si="76"/>
        <v>Funcionamiento</v>
      </c>
      <c r="Y4917" t="s">
        <v>3241</v>
      </c>
    </row>
    <row r="4918" spans="1:25">
      <c r="A4918" t="s">
        <v>10794</v>
      </c>
      <c r="B4918" t="s">
        <v>3691</v>
      </c>
      <c r="C4918" t="s">
        <v>11864</v>
      </c>
      <c r="D4918" t="s">
        <v>3076</v>
      </c>
      <c r="E4918" t="s">
        <v>3077</v>
      </c>
      <c r="F4918" t="s">
        <v>3234</v>
      </c>
      <c r="G4918" t="s">
        <v>3241</v>
      </c>
      <c r="H4918" t="s">
        <v>322</v>
      </c>
      <c r="I4918" t="s">
        <v>323</v>
      </c>
      <c r="J4918" t="s">
        <v>246</v>
      </c>
      <c r="K4918" t="s">
        <v>3079</v>
      </c>
      <c r="L4918" t="s">
        <v>247</v>
      </c>
      <c r="M4918">
        <v>30691100</v>
      </c>
      <c r="N4918">
        <v>0</v>
      </c>
      <c r="O4918">
        <v>30691100</v>
      </c>
      <c r="P4918">
        <v>0</v>
      </c>
      <c r="Q4918" t="s">
        <v>11865</v>
      </c>
      <c r="R4918" t="s">
        <v>11866</v>
      </c>
      <c r="S4918" t="s">
        <v>11867</v>
      </c>
      <c r="T4918" t="s">
        <v>3085</v>
      </c>
      <c r="U4918" t="s">
        <v>11868</v>
      </c>
      <c r="V4918" t="s">
        <v>11869</v>
      </c>
      <c r="W4918" t="s">
        <v>3085</v>
      </c>
      <c r="X4918" t="str">
        <f t="shared" si="76"/>
        <v>Funcionamiento</v>
      </c>
      <c r="Y4918" t="s">
        <v>3241</v>
      </c>
    </row>
    <row r="4919" spans="1:25">
      <c r="A4919" t="s">
        <v>10794</v>
      </c>
      <c r="B4919" t="s">
        <v>3691</v>
      </c>
      <c r="C4919" t="s">
        <v>11864</v>
      </c>
      <c r="D4919" t="s">
        <v>3076</v>
      </c>
      <c r="E4919" t="s">
        <v>3077</v>
      </c>
      <c r="F4919" t="s">
        <v>3234</v>
      </c>
      <c r="G4919" t="s">
        <v>3241</v>
      </c>
      <c r="H4919" t="s">
        <v>318</v>
      </c>
      <c r="I4919" t="s">
        <v>586</v>
      </c>
      <c r="J4919" t="s">
        <v>246</v>
      </c>
      <c r="K4919" t="s">
        <v>3079</v>
      </c>
      <c r="L4919" t="s">
        <v>247</v>
      </c>
      <c r="M4919">
        <v>40918500</v>
      </c>
      <c r="N4919">
        <v>0</v>
      </c>
      <c r="O4919">
        <v>40918500</v>
      </c>
      <c r="P4919">
        <v>0</v>
      </c>
      <c r="Q4919" t="s">
        <v>11865</v>
      </c>
      <c r="R4919" t="s">
        <v>11866</v>
      </c>
      <c r="S4919" t="s">
        <v>11867</v>
      </c>
      <c r="T4919" t="s">
        <v>3085</v>
      </c>
      <c r="U4919" t="s">
        <v>11868</v>
      </c>
      <c r="V4919" t="s">
        <v>11869</v>
      </c>
      <c r="W4919" t="s">
        <v>3085</v>
      </c>
      <c r="X4919" t="str">
        <f t="shared" si="76"/>
        <v>Funcionamiento</v>
      </c>
      <c r="Y4919" t="s">
        <v>3241</v>
      </c>
    </row>
    <row r="4920" spans="1:25">
      <c r="A4920" t="s">
        <v>10794</v>
      </c>
      <c r="B4920" t="s">
        <v>3691</v>
      </c>
      <c r="C4920" t="s">
        <v>11864</v>
      </c>
      <c r="D4920" t="s">
        <v>3076</v>
      </c>
      <c r="E4920" t="s">
        <v>3077</v>
      </c>
      <c r="F4920" t="s">
        <v>3234</v>
      </c>
      <c r="G4920" t="s">
        <v>3241</v>
      </c>
      <c r="H4920" t="s">
        <v>324</v>
      </c>
      <c r="I4920" t="s">
        <v>325</v>
      </c>
      <c r="J4920" t="s">
        <v>246</v>
      </c>
      <c r="K4920" t="s">
        <v>3079</v>
      </c>
      <c r="L4920" t="s">
        <v>247</v>
      </c>
      <c r="M4920">
        <v>20464300</v>
      </c>
      <c r="N4920">
        <v>0</v>
      </c>
      <c r="O4920">
        <v>20464300</v>
      </c>
      <c r="P4920">
        <v>0</v>
      </c>
      <c r="Q4920" t="s">
        <v>11865</v>
      </c>
      <c r="R4920" t="s">
        <v>11866</v>
      </c>
      <c r="S4920" t="s">
        <v>11867</v>
      </c>
      <c r="T4920" t="s">
        <v>3085</v>
      </c>
      <c r="U4920" t="s">
        <v>11868</v>
      </c>
      <c r="V4920" t="s">
        <v>11869</v>
      </c>
      <c r="W4920" t="s">
        <v>3085</v>
      </c>
      <c r="X4920" t="str">
        <f t="shared" si="76"/>
        <v>Funcionamiento</v>
      </c>
      <c r="Y4920" t="s">
        <v>3241</v>
      </c>
    </row>
    <row r="4921" spans="1:25">
      <c r="A4921" t="s">
        <v>10794</v>
      </c>
      <c r="B4921" t="s">
        <v>3691</v>
      </c>
      <c r="C4921" t="s">
        <v>11864</v>
      </c>
      <c r="D4921" t="s">
        <v>3076</v>
      </c>
      <c r="E4921" t="s">
        <v>3077</v>
      </c>
      <c r="F4921" t="s">
        <v>3234</v>
      </c>
      <c r="G4921" t="s">
        <v>3241</v>
      </c>
      <c r="H4921" t="s">
        <v>316</v>
      </c>
      <c r="I4921" t="s">
        <v>583</v>
      </c>
      <c r="J4921" t="s">
        <v>246</v>
      </c>
      <c r="K4921" t="s">
        <v>3079</v>
      </c>
      <c r="L4921" t="s">
        <v>247</v>
      </c>
      <c r="M4921">
        <v>82878900</v>
      </c>
      <c r="N4921">
        <v>0</v>
      </c>
      <c r="O4921">
        <v>82878900</v>
      </c>
      <c r="P4921">
        <v>0</v>
      </c>
      <c r="Q4921" t="s">
        <v>11865</v>
      </c>
      <c r="R4921" t="s">
        <v>11866</v>
      </c>
      <c r="S4921" t="s">
        <v>11867</v>
      </c>
      <c r="T4921" t="s">
        <v>3085</v>
      </c>
      <c r="U4921" t="s">
        <v>11868</v>
      </c>
      <c r="V4921" t="s">
        <v>11869</v>
      </c>
      <c r="W4921" t="s">
        <v>3085</v>
      </c>
      <c r="X4921" t="str">
        <f t="shared" si="76"/>
        <v>Funcionamiento</v>
      </c>
      <c r="Y4921" t="s">
        <v>3241</v>
      </c>
    </row>
    <row r="4922" spans="1:25">
      <c r="A4922" t="s">
        <v>10794</v>
      </c>
      <c r="B4922" t="s">
        <v>3691</v>
      </c>
      <c r="C4922" t="s">
        <v>11864</v>
      </c>
      <c r="D4922" t="s">
        <v>3076</v>
      </c>
      <c r="E4922" t="s">
        <v>3077</v>
      </c>
      <c r="F4922" t="s">
        <v>3234</v>
      </c>
      <c r="G4922" t="s">
        <v>3241</v>
      </c>
      <c r="H4922" t="s">
        <v>320</v>
      </c>
      <c r="I4922" t="s">
        <v>321</v>
      </c>
      <c r="J4922" t="s">
        <v>246</v>
      </c>
      <c r="K4922" t="s">
        <v>3079</v>
      </c>
      <c r="L4922" t="s">
        <v>247</v>
      </c>
      <c r="M4922">
        <v>9307600</v>
      </c>
      <c r="N4922">
        <v>0</v>
      </c>
      <c r="O4922">
        <v>9307600</v>
      </c>
      <c r="P4922">
        <v>0</v>
      </c>
      <c r="Q4922" t="s">
        <v>11865</v>
      </c>
      <c r="R4922" t="s">
        <v>11866</v>
      </c>
      <c r="S4922" t="s">
        <v>11867</v>
      </c>
      <c r="T4922" t="s">
        <v>3085</v>
      </c>
      <c r="U4922" t="s">
        <v>11868</v>
      </c>
      <c r="V4922" t="s">
        <v>11869</v>
      </c>
      <c r="W4922" t="s">
        <v>3085</v>
      </c>
      <c r="X4922" t="str">
        <f t="shared" si="76"/>
        <v>Funcionamiento</v>
      </c>
      <c r="Y4922" t="s">
        <v>3241</v>
      </c>
    </row>
    <row r="4923" spans="1:25">
      <c r="A4923" t="s">
        <v>10794</v>
      </c>
      <c r="B4923" t="s">
        <v>3691</v>
      </c>
      <c r="C4923" t="s">
        <v>11864</v>
      </c>
      <c r="D4923" t="s">
        <v>3076</v>
      </c>
      <c r="E4923" t="s">
        <v>3077</v>
      </c>
      <c r="F4923" t="s">
        <v>3234</v>
      </c>
      <c r="G4923" t="s">
        <v>3241</v>
      </c>
      <c r="H4923" t="s">
        <v>314</v>
      </c>
      <c r="I4923" t="s">
        <v>582</v>
      </c>
      <c r="J4923" t="s">
        <v>246</v>
      </c>
      <c r="K4923" t="s">
        <v>3079</v>
      </c>
      <c r="L4923" t="s">
        <v>247</v>
      </c>
      <c r="M4923">
        <v>116998000</v>
      </c>
      <c r="N4923">
        <v>0</v>
      </c>
      <c r="O4923">
        <v>116998000</v>
      </c>
      <c r="P4923">
        <v>0</v>
      </c>
      <c r="Q4923" t="s">
        <v>11865</v>
      </c>
      <c r="R4923" t="s">
        <v>11866</v>
      </c>
      <c r="S4923" t="s">
        <v>11867</v>
      </c>
      <c r="T4923" t="s">
        <v>3085</v>
      </c>
      <c r="U4923" t="s">
        <v>11868</v>
      </c>
      <c r="V4923" t="s">
        <v>11869</v>
      </c>
      <c r="W4923" t="s">
        <v>3085</v>
      </c>
      <c r="X4923" t="str">
        <f t="shared" si="76"/>
        <v>Funcionamiento</v>
      </c>
      <c r="Y4923" t="s">
        <v>3241</v>
      </c>
    </row>
    <row r="4924" spans="1:25">
      <c r="A4924" t="s">
        <v>11870</v>
      </c>
      <c r="B4924" t="s">
        <v>3703</v>
      </c>
      <c r="C4924" t="s">
        <v>11871</v>
      </c>
      <c r="D4924" t="s">
        <v>3076</v>
      </c>
      <c r="E4924" t="s">
        <v>3077</v>
      </c>
      <c r="F4924" t="s">
        <v>3234</v>
      </c>
      <c r="G4924" t="s">
        <v>3241</v>
      </c>
      <c r="H4924" t="s">
        <v>322</v>
      </c>
      <c r="I4924" t="s">
        <v>323</v>
      </c>
      <c r="J4924" t="s">
        <v>246</v>
      </c>
      <c r="K4924" t="s">
        <v>3079</v>
      </c>
      <c r="L4924" t="s">
        <v>247</v>
      </c>
      <c r="M4924">
        <v>2200200</v>
      </c>
      <c r="N4924">
        <v>0</v>
      </c>
      <c r="O4924">
        <v>2200200</v>
      </c>
      <c r="P4924">
        <v>0</v>
      </c>
      <c r="Q4924" t="s">
        <v>11872</v>
      </c>
      <c r="R4924" t="s">
        <v>4051</v>
      </c>
      <c r="S4924" t="s">
        <v>11873</v>
      </c>
      <c r="T4924" t="s">
        <v>3085</v>
      </c>
      <c r="U4924" t="s">
        <v>11874</v>
      </c>
      <c r="V4924" t="s">
        <v>11875</v>
      </c>
      <c r="W4924" t="s">
        <v>3085</v>
      </c>
      <c r="X4924" t="str">
        <f t="shared" si="76"/>
        <v>Funcionamiento</v>
      </c>
      <c r="Y4924" t="s">
        <v>3241</v>
      </c>
    </row>
    <row r="4925" spans="1:25">
      <c r="A4925" t="s">
        <v>11870</v>
      </c>
      <c r="B4925" t="s">
        <v>3703</v>
      </c>
      <c r="C4925" t="s">
        <v>11871</v>
      </c>
      <c r="D4925" t="s">
        <v>3076</v>
      </c>
      <c r="E4925" t="s">
        <v>3077</v>
      </c>
      <c r="F4925" t="s">
        <v>3234</v>
      </c>
      <c r="G4925" t="s">
        <v>3241</v>
      </c>
      <c r="H4925" t="s">
        <v>324</v>
      </c>
      <c r="I4925" t="s">
        <v>325</v>
      </c>
      <c r="J4925" t="s">
        <v>246</v>
      </c>
      <c r="K4925" t="s">
        <v>3079</v>
      </c>
      <c r="L4925" t="s">
        <v>247</v>
      </c>
      <c r="M4925">
        <v>1467000</v>
      </c>
      <c r="N4925">
        <v>0</v>
      </c>
      <c r="O4925">
        <v>1467000</v>
      </c>
      <c r="P4925">
        <v>0</v>
      </c>
      <c r="Q4925" t="s">
        <v>11872</v>
      </c>
      <c r="R4925" t="s">
        <v>4051</v>
      </c>
      <c r="S4925" t="s">
        <v>11873</v>
      </c>
      <c r="T4925" t="s">
        <v>3085</v>
      </c>
      <c r="U4925" t="s">
        <v>11874</v>
      </c>
      <c r="V4925" t="s">
        <v>11875</v>
      </c>
      <c r="W4925" t="s">
        <v>3085</v>
      </c>
      <c r="X4925" t="str">
        <f t="shared" si="76"/>
        <v>Funcionamiento</v>
      </c>
      <c r="Y4925" t="s">
        <v>3241</v>
      </c>
    </row>
    <row r="4926" spans="1:25">
      <c r="A4926" t="s">
        <v>11870</v>
      </c>
      <c r="B4926" t="s">
        <v>3703</v>
      </c>
      <c r="C4926" t="s">
        <v>11871</v>
      </c>
      <c r="D4926" t="s">
        <v>3076</v>
      </c>
      <c r="E4926" t="s">
        <v>3077</v>
      </c>
      <c r="F4926" t="s">
        <v>3234</v>
      </c>
      <c r="G4926" t="s">
        <v>3241</v>
      </c>
      <c r="H4926" t="s">
        <v>318</v>
      </c>
      <c r="I4926" t="s">
        <v>586</v>
      </c>
      <c r="J4926" t="s">
        <v>246</v>
      </c>
      <c r="K4926" t="s">
        <v>3079</v>
      </c>
      <c r="L4926" t="s">
        <v>247</v>
      </c>
      <c r="M4926">
        <v>2933000</v>
      </c>
      <c r="N4926">
        <v>0</v>
      </c>
      <c r="O4926">
        <v>2933000</v>
      </c>
      <c r="P4926">
        <v>0</v>
      </c>
      <c r="Q4926" t="s">
        <v>11872</v>
      </c>
      <c r="R4926" t="s">
        <v>4051</v>
      </c>
      <c r="S4926" t="s">
        <v>11873</v>
      </c>
      <c r="T4926" t="s">
        <v>3085</v>
      </c>
      <c r="U4926" t="s">
        <v>11874</v>
      </c>
      <c r="V4926" t="s">
        <v>11875</v>
      </c>
      <c r="W4926" t="s">
        <v>3085</v>
      </c>
      <c r="X4926" t="str">
        <f t="shared" si="76"/>
        <v>Funcionamiento</v>
      </c>
      <c r="Y4926" t="s">
        <v>3241</v>
      </c>
    </row>
    <row r="4927" spans="1:25">
      <c r="A4927" t="s">
        <v>11870</v>
      </c>
      <c r="B4927" t="s">
        <v>3703</v>
      </c>
      <c r="C4927" t="s">
        <v>11871</v>
      </c>
      <c r="D4927" t="s">
        <v>3076</v>
      </c>
      <c r="E4927" t="s">
        <v>3077</v>
      </c>
      <c r="F4927" t="s">
        <v>3234</v>
      </c>
      <c r="G4927" t="s">
        <v>3241</v>
      </c>
      <c r="H4927" t="s">
        <v>314</v>
      </c>
      <c r="I4927" t="s">
        <v>582</v>
      </c>
      <c r="J4927" t="s">
        <v>246</v>
      </c>
      <c r="K4927" t="s">
        <v>3079</v>
      </c>
      <c r="L4927" t="s">
        <v>247</v>
      </c>
      <c r="M4927">
        <v>1309300</v>
      </c>
      <c r="N4927">
        <v>0</v>
      </c>
      <c r="O4927">
        <v>1309300</v>
      </c>
      <c r="P4927">
        <v>0</v>
      </c>
      <c r="Q4927" t="s">
        <v>11872</v>
      </c>
      <c r="R4927" t="s">
        <v>4051</v>
      </c>
      <c r="S4927" t="s">
        <v>11873</v>
      </c>
      <c r="T4927" t="s">
        <v>3085</v>
      </c>
      <c r="U4927" t="s">
        <v>11874</v>
      </c>
      <c r="V4927" t="s">
        <v>11875</v>
      </c>
      <c r="W4927" t="s">
        <v>3085</v>
      </c>
      <c r="X4927" t="str">
        <f t="shared" si="76"/>
        <v>Funcionamiento</v>
      </c>
      <c r="Y4927" t="s">
        <v>3241</v>
      </c>
    </row>
    <row r="4928" spans="1:25">
      <c r="A4928" t="s">
        <v>11870</v>
      </c>
      <c r="B4928" t="s">
        <v>3703</v>
      </c>
      <c r="C4928" t="s">
        <v>11871</v>
      </c>
      <c r="D4928" t="s">
        <v>3076</v>
      </c>
      <c r="E4928" t="s">
        <v>3077</v>
      </c>
      <c r="F4928" t="s">
        <v>3234</v>
      </c>
      <c r="G4928" t="s">
        <v>3241</v>
      </c>
      <c r="H4928" t="s">
        <v>316</v>
      </c>
      <c r="I4928" t="s">
        <v>583</v>
      </c>
      <c r="J4928" t="s">
        <v>246</v>
      </c>
      <c r="K4928" t="s">
        <v>3079</v>
      </c>
      <c r="L4928" t="s">
        <v>247</v>
      </c>
      <c r="M4928">
        <v>1023100</v>
      </c>
      <c r="N4928">
        <v>0</v>
      </c>
      <c r="O4928">
        <v>1023100</v>
      </c>
      <c r="P4928">
        <v>0</v>
      </c>
      <c r="Q4928" t="s">
        <v>11872</v>
      </c>
      <c r="R4928" t="s">
        <v>4051</v>
      </c>
      <c r="S4928" t="s">
        <v>11873</v>
      </c>
      <c r="T4928" t="s">
        <v>3085</v>
      </c>
      <c r="U4928" t="s">
        <v>11874</v>
      </c>
      <c r="V4928" t="s">
        <v>11875</v>
      </c>
      <c r="W4928" t="s">
        <v>3085</v>
      </c>
      <c r="X4928" t="str">
        <f t="shared" si="76"/>
        <v>Funcionamiento</v>
      </c>
      <c r="Y4928" t="s">
        <v>3241</v>
      </c>
    </row>
    <row r="4929" spans="1:25">
      <c r="A4929" t="s">
        <v>11104</v>
      </c>
      <c r="B4929" t="s">
        <v>3703</v>
      </c>
      <c r="C4929" t="s">
        <v>11876</v>
      </c>
      <c r="D4929" t="s">
        <v>3076</v>
      </c>
      <c r="E4929" t="s">
        <v>3077</v>
      </c>
      <c r="F4929" t="s">
        <v>3234</v>
      </c>
      <c r="G4929" t="s">
        <v>3241</v>
      </c>
      <c r="H4929" t="s">
        <v>601</v>
      </c>
      <c r="I4929" t="s">
        <v>602</v>
      </c>
      <c r="J4929" t="s">
        <v>246</v>
      </c>
      <c r="K4929" t="s">
        <v>3079</v>
      </c>
      <c r="L4929" t="s">
        <v>247</v>
      </c>
      <c r="M4929">
        <v>15800454</v>
      </c>
      <c r="N4929">
        <v>-92454</v>
      </c>
      <c r="O4929">
        <v>15708000</v>
      </c>
      <c r="P4929">
        <v>0</v>
      </c>
      <c r="Q4929" t="s">
        <v>11877</v>
      </c>
      <c r="R4929" t="s">
        <v>6418</v>
      </c>
      <c r="S4929" t="s">
        <v>11878</v>
      </c>
      <c r="T4929" t="s">
        <v>11879</v>
      </c>
      <c r="U4929" t="s">
        <v>11880</v>
      </c>
      <c r="V4929" t="s">
        <v>11881</v>
      </c>
      <c r="W4929" t="s">
        <v>3085</v>
      </c>
      <c r="X4929" t="str">
        <f t="shared" si="76"/>
        <v>Funcionamiento</v>
      </c>
      <c r="Y4929" t="s">
        <v>3241</v>
      </c>
    </row>
    <row r="4930" spans="1:25">
      <c r="A4930" t="s">
        <v>11104</v>
      </c>
      <c r="B4930" t="s">
        <v>3703</v>
      </c>
      <c r="C4930" t="s">
        <v>11876</v>
      </c>
      <c r="D4930" t="s">
        <v>3076</v>
      </c>
      <c r="E4930" t="s">
        <v>3077</v>
      </c>
      <c r="F4930" t="s">
        <v>3234</v>
      </c>
      <c r="G4930" t="s">
        <v>3241</v>
      </c>
      <c r="H4930" t="s">
        <v>601</v>
      </c>
      <c r="I4930" t="s">
        <v>602</v>
      </c>
      <c r="J4930" t="s">
        <v>253</v>
      </c>
      <c r="K4930" t="s">
        <v>3115</v>
      </c>
      <c r="L4930" t="s">
        <v>247</v>
      </c>
      <c r="M4930">
        <v>23700681</v>
      </c>
      <c r="N4930">
        <v>-23700681</v>
      </c>
      <c r="O4930">
        <v>0</v>
      </c>
      <c r="P4930">
        <v>0</v>
      </c>
      <c r="Q4930" t="s">
        <v>11877</v>
      </c>
      <c r="R4930" t="s">
        <v>6418</v>
      </c>
      <c r="S4930" t="s">
        <v>11878</v>
      </c>
      <c r="T4930" t="s">
        <v>11879</v>
      </c>
      <c r="U4930" t="s">
        <v>11880</v>
      </c>
      <c r="V4930" t="s">
        <v>11881</v>
      </c>
      <c r="W4930" t="s">
        <v>3085</v>
      </c>
      <c r="X4930" t="str">
        <f t="shared" ref="X4930:X4993" si="77">IF(LEFT(H4930,1)="C","Inversión","Funcionamiento")</f>
        <v>Funcionamiento</v>
      </c>
      <c r="Y4930" t="s">
        <v>3241</v>
      </c>
    </row>
    <row r="4931" spans="1:25">
      <c r="A4931" t="s">
        <v>3380</v>
      </c>
      <c r="B4931" t="s">
        <v>3703</v>
      </c>
      <c r="C4931" t="s">
        <v>11882</v>
      </c>
      <c r="D4931" t="s">
        <v>3076</v>
      </c>
      <c r="E4931" t="s">
        <v>3399</v>
      </c>
      <c r="F4931" t="s">
        <v>3234</v>
      </c>
      <c r="G4931" t="s">
        <v>3241</v>
      </c>
      <c r="H4931" t="s">
        <v>419</v>
      </c>
      <c r="I4931" t="s">
        <v>420</v>
      </c>
      <c r="J4931" t="s">
        <v>246</v>
      </c>
      <c r="K4931" t="s">
        <v>3079</v>
      </c>
      <c r="L4931" t="s">
        <v>247</v>
      </c>
      <c r="M4931">
        <v>15000000</v>
      </c>
      <c r="N4931">
        <v>-15000000</v>
      </c>
      <c r="O4931">
        <v>0</v>
      </c>
      <c r="P4931">
        <v>0</v>
      </c>
      <c r="Q4931" t="s">
        <v>11883</v>
      </c>
      <c r="R4931" t="s">
        <v>5775</v>
      </c>
      <c r="S4931" t="s">
        <v>3085</v>
      </c>
      <c r="T4931" t="s">
        <v>3085</v>
      </c>
      <c r="U4931" t="s">
        <v>3085</v>
      </c>
      <c r="V4931" t="s">
        <v>3085</v>
      </c>
      <c r="W4931" t="s">
        <v>3085</v>
      </c>
      <c r="X4931" t="str">
        <f t="shared" si="77"/>
        <v>Funcionamiento</v>
      </c>
      <c r="Y4931" t="s">
        <v>3241</v>
      </c>
    </row>
    <row r="4932" spans="1:25">
      <c r="A4932" t="s">
        <v>5687</v>
      </c>
      <c r="B4932" t="s">
        <v>4644</v>
      </c>
      <c r="C4932" t="s">
        <v>11884</v>
      </c>
      <c r="D4932" t="s">
        <v>3076</v>
      </c>
      <c r="E4932" t="s">
        <v>3077</v>
      </c>
      <c r="F4932" t="s">
        <v>4481</v>
      </c>
      <c r="G4932" t="s">
        <v>4484</v>
      </c>
      <c r="H4932" t="s">
        <v>434</v>
      </c>
      <c r="I4932" t="s">
        <v>645</v>
      </c>
      <c r="J4932" t="s">
        <v>246</v>
      </c>
      <c r="K4932" t="s">
        <v>3079</v>
      </c>
      <c r="L4932" t="s">
        <v>247</v>
      </c>
      <c r="M4932">
        <v>312603</v>
      </c>
      <c r="N4932">
        <v>0</v>
      </c>
      <c r="O4932">
        <v>312603</v>
      </c>
      <c r="P4932">
        <v>0</v>
      </c>
      <c r="Q4932" t="s">
        <v>11885</v>
      </c>
      <c r="R4932" t="s">
        <v>10894</v>
      </c>
      <c r="S4932" t="s">
        <v>11886</v>
      </c>
      <c r="T4932" t="s">
        <v>11887</v>
      </c>
      <c r="U4932" t="s">
        <v>11888</v>
      </c>
      <c r="V4932" t="s">
        <v>11889</v>
      </c>
      <c r="W4932" t="s">
        <v>3319</v>
      </c>
      <c r="X4932" t="str">
        <f t="shared" si="77"/>
        <v>Inversión</v>
      </c>
      <c r="Y4932" t="s">
        <v>4484</v>
      </c>
    </row>
    <row r="4933" spans="1:25">
      <c r="A4933" t="s">
        <v>3730</v>
      </c>
      <c r="B4933" t="s">
        <v>4644</v>
      </c>
      <c r="C4933" t="s">
        <v>11890</v>
      </c>
      <c r="D4933" t="s">
        <v>3076</v>
      </c>
      <c r="E4933" t="s">
        <v>3077</v>
      </c>
      <c r="F4933" t="s">
        <v>8910</v>
      </c>
      <c r="G4933" t="s">
        <v>8911</v>
      </c>
      <c r="H4933" t="s">
        <v>532</v>
      </c>
      <c r="I4933" t="s">
        <v>661</v>
      </c>
      <c r="J4933" t="s">
        <v>246</v>
      </c>
      <c r="K4933" t="s">
        <v>3079</v>
      </c>
      <c r="L4933" t="s">
        <v>247</v>
      </c>
      <c r="M4933">
        <v>22360360</v>
      </c>
      <c r="N4933">
        <v>-2795045</v>
      </c>
      <c r="O4933">
        <v>19565315</v>
      </c>
      <c r="P4933">
        <v>0</v>
      </c>
      <c r="Q4933" t="s">
        <v>11891</v>
      </c>
      <c r="R4933" t="s">
        <v>11892</v>
      </c>
      <c r="S4933" t="s">
        <v>8907</v>
      </c>
      <c r="T4933" t="s">
        <v>11893</v>
      </c>
      <c r="U4933" t="s">
        <v>11894</v>
      </c>
      <c r="V4933" t="s">
        <v>11895</v>
      </c>
      <c r="W4933" t="s">
        <v>3085</v>
      </c>
      <c r="X4933" t="str">
        <f t="shared" si="77"/>
        <v>Inversión</v>
      </c>
      <c r="Y4933" t="s">
        <v>8911</v>
      </c>
    </row>
    <row r="4934" spans="1:25">
      <c r="A4934" t="s">
        <v>11151</v>
      </c>
      <c r="B4934" t="s">
        <v>11896</v>
      </c>
      <c r="C4934" t="s">
        <v>11897</v>
      </c>
      <c r="D4934" t="s">
        <v>3076</v>
      </c>
      <c r="E4934" t="s">
        <v>3077</v>
      </c>
      <c r="F4934" t="s">
        <v>8912</v>
      </c>
      <c r="G4934" t="s">
        <v>8913</v>
      </c>
      <c r="H4934" t="s">
        <v>542</v>
      </c>
      <c r="I4934" t="s">
        <v>647</v>
      </c>
      <c r="J4934" t="s">
        <v>246</v>
      </c>
      <c r="K4934" t="s">
        <v>3079</v>
      </c>
      <c r="L4934" t="s">
        <v>247</v>
      </c>
      <c r="M4934">
        <v>635247</v>
      </c>
      <c r="N4934">
        <v>922890</v>
      </c>
      <c r="O4934">
        <v>1558137</v>
      </c>
      <c r="P4934">
        <v>0</v>
      </c>
      <c r="Q4934" t="s">
        <v>11390</v>
      </c>
      <c r="R4934" t="s">
        <v>11898</v>
      </c>
      <c r="S4934" t="s">
        <v>11899</v>
      </c>
      <c r="T4934" t="s">
        <v>11900</v>
      </c>
      <c r="U4934" t="s">
        <v>11901</v>
      </c>
      <c r="V4934" t="s">
        <v>11902</v>
      </c>
      <c r="W4934" t="s">
        <v>4324</v>
      </c>
      <c r="X4934" t="str">
        <f t="shared" si="77"/>
        <v>Inversión</v>
      </c>
      <c r="Y4934" t="s">
        <v>8913</v>
      </c>
    </row>
    <row r="4935" spans="1:25">
      <c r="A4935" t="s">
        <v>10379</v>
      </c>
      <c r="B4935" t="s">
        <v>4651</v>
      </c>
      <c r="C4935" t="s">
        <v>11903</v>
      </c>
      <c r="D4935" t="s">
        <v>3076</v>
      </c>
      <c r="E4935" t="s">
        <v>3077</v>
      </c>
      <c r="F4935" t="s">
        <v>4481</v>
      </c>
      <c r="G4935" t="s">
        <v>4484</v>
      </c>
      <c r="H4935" t="s">
        <v>421</v>
      </c>
      <c r="I4935" t="s">
        <v>639</v>
      </c>
      <c r="J4935" t="s">
        <v>246</v>
      </c>
      <c r="K4935" t="s">
        <v>3079</v>
      </c>
      <c r="L4935" t="s">
        <v>247</v>
      </c>
      <c r="M4935">
        <v>141368400</v>
      </c>
      <c r="N4935">
        <v>-60611702</v>
      </c>
      <c r="O4935">
        <v>80756698</v>
      </c>
      <c r="P4935">
        <v>8305393</v>
      </c>
      <c r="Q4935" t="s">
        <v>11904</v>
      </c>
      <c r="R4935" t="s">
        <v>11905</v>
      </c>
      <c r="S4935" t="s">
        <v>11906</v>
      </c>
      <c r="T4935" t="s">
        <v>11907</v>
      </c>
      <c r="U4935" t="s">
        <v>11908</v>
      </c>
      <c r="V4935" t="s">
        <v>11909</v>
      </c>
      <c r="W4935" t="s">
        <v>3085</v>
      </c>
      <c r="X4935" t="str">
        <f t="shared" si="77"/>
        <v>Inversión</v>
      </c>
      <c r="Y4935" t="s">
        <v>4484</v>
      </c>
    </row>
    <row r="4936" spans="1:25">
      <c r="A4936" t="s">
        <v>11170</v>
      </c>
      <c r="B4936" t="s">
        <v>4651</v>
      </c>
      <c r="C4936" t="s">
        <v>11910</v>
      </c>
      <c r="D4936" t="s">
        <v>3076</v>
      </c>
      <c r="E4936" t="s">
        <v>3399</v>
      </c>
      <c r="F4936" t="s">
        <v>4481</v>
      </c>
      <c r="G4936" t="s">
        <v>4484</v>
      </c>
      <c r="H4936" t="s">
        <v>421</v>
      </c>
      <c r="I4936" t="s">
        <v>639</v>
      </c>
      <c r="J4936" t="s">
        <v>246</v>
      </c>
      <c r="K4936" t="s">
        <v>3079</v>
      </c>
      <c r="L4936" t="s">
        <v>247</v>
      </c>
      <c r="M4936">
        <v>38651840</v>
      </c>
      <c r="N4936">
        <v>-38651840</v>
      </c>
      <c r="O4936">
        <v>0</v>
      </c>
      <c r="P4936">
        <v>0</v>
      </c>
      <c r="Q4936" t="s">
        <v>11911</v>
      </c>
      <c r="R4936" t="s">
        <v>8384</v>
      </c>
      <c r="S4936" t="s">
        <v>3085</v>
      </c>
      <c r="T4936" t="s">
        <v>3085</v>
      </c>
      <c r="U4936" t="s">
        <v>3085</v>
      </c>
      <c r="V4936" t="s">
        <v>3085</v>
      </c>
      <c r="W4936" t="s">
        <v>3085</v>
      </c>
      <c r="X4936" t="str">
        <f t="shared" si="77"/>
        <v>Inversión</v>
      </c>
      <c r="Y4936" t="s">
        <v>4484</v>
      </c>
    </row>
    <row r="4937" spans="1:25">
      <c r="A4937" t="s">
        <v>11162</v>
      </c>
      <c r="B4937" t="s">
        <v>4651</v>
      </c>
      <c r="C4937" t="s">
        <v>11912</v>
      </c>
      <c r="D4937" t="s">
        <v>3076</v>
      </c>
      <c r="E4937" t="s">
        <v>3077</v>
      </c>
      <c r="F4937" t="s">
        <v>3159</v>
      </c>
      <c r="G4937" t="s">
        <v>3166</v>
      </c>
      <c r="H4937" t="s">
        <v>431</v>
      </c>
      <c r="I4937" t="s">
        <v>648</v>
      </c>
      <c r="J4937" t="s">
        <v>246</v>
      </c>
      <c r="K4937" t="s">
        <v>3150</v>
      </c>
      <c r="L4937" t="s">
        <v>247</v>
      </c>
      <c r="M4937">
        <v>70000000</v>
      </c>
      <c r="N4937">
        <v>90000000</v>
      </c>
      <c r="O4937">
        <v>160000000</v>
      </c>
      <c r="P4937">
        <v>29519767.149999999</v>
      </c>
      <c r="Q4937" t="s">
        <v>11913</v>
      </c>
      <c r="R4937" t="s">
        <v>11123</v>
      </c>
      <c r="S4937" t="s">
        <v>11914</v>
      </c>
      <c r="T4937" t="s">
        <v>11915</v>
      </c>
      <c r="U4937" t="s">
        <v>11916</v>
      </c>
      <c r="V4937" t="s">
        <v>11917</v>
      </c>
      <c r="W4937" t="s">
        <v>11918</v>
      </c>
      <c r="X4937" t="str">
        <f t="shared" si="77"/>
        <v>Inversión</v>
      </c>
      <c r="Y4937" t="s">
        <v>3166</v>
      </c>
    </row>
    <row r="4938" spans="1:25">
      <c r="A4938" t="s">
        <v>7175</v>
      </c>
      <c r="B4938" t="s">
        <v>4656</v>
      </c>
      <c r="C4938" t="s">
        <v>11919</v>
      </c>
      <c r="D4938" t="s">
        <v>3076</v>
      </c>
      <c r="E4938" t="s">
        <v>3077</v>
      </c>
      <c r="F4938" t="s">
        <v>4481</v>
      </c>
      <c r="G4938" t="s">
        <v>4484</v>
      </c>
      <c r="H4938" t="s">
        <v>440</v>
      </c>
      <c r="I4938" t="s">
        <v>644</v>
      </c>
      <c r="J4938" t="s">
        <v>253</v>
      </c>
      <c r="K4938" t="s">
        <v>3115</v>
      </c>
      <c r="L4938" t="s">
        <v>247</v>
      </c>
      <c r="M4938">
        <v>12134880</v>
      </c>
      <c r="N4938">
        <v>0</v>
      </c>
      <c r="O4938">
        <v>12134880</v>
      </c>
      <c r="P4938">
        <v>3299355</v>
      </c>
      <c r="Q4938" t="s">
        <v>11920</v>
      </c>
      <c r="R4938" t="s">
        <v>8817</v>
      </c>
      <c r="S4938" t="s">
        <v>11921</v>
      </c>
      <c r="T4938" t="s">
        <v>11922</v>
      </c>
      <c r="U4938" t="s">
        <v>11923</v>
      </c>
      <c r="V4938" t="s">
        <v>11924</v>
      </c>
      <c r="W4938" t="s">
        <v>3085</v>
      </c>
      <c r="X4938" t="str">
        <f t="shared" si="77"/>
        <v>Inversión</v>
      </c>
      <c r="Y4938" t="s">
        <v>4484</v>
      </c>
    </row>
    <row r="4939" spans="1:25">
      <c r="A4939" t="s">
        <v>7186</v>
      </c>
      <c r="B4939" t="s">
        <v>4656</v>
      </c>
      <c r="C4939" t="s">
        <v>11925</v>
      </c>
      <c r="D4939" t="s">
        <v>3076</v>
      </c>
      <c r="E4939" t="s">
        <v>3399</v>
      </c>
      <c r="F4939" t="s">
        <v>4481</v>
      </c>
      <c r="G4939" t="s">
        <v>4484</v>
      </c>
      <c r="H4939" t="s">
        <v>440</v>
      </c>
      <c r="I4939" t="s">
        <v>644</v>
      </c>
      <c r="J4939" t="s">
        <v>253</v>
      </c>
      <c r="K4939" t="s">
        <v>3115</v>
      </c>
      <c r="L4939" t="s">
        <v>247</v>
      </c>
      <c r="M4939">
        <v>3800000</v>
      </c>
      <c r="N4939">
        <v>-3800000</v>
      </c>
      <c r="O4939">
        <v>0</v>
      </c>
      <c r="P4939">
        <v>0</v>
      </c>
      <c r="Q4939" t="s">
        <v>11926</v>
      </c>
      <c r="R4939" t="s">
        <v>11927</v>
      </c>
      <c r="S4939" t="s">
        <v>3085</v>
      </c>
      <c r="T4939" t="s">
        <v>3085</v>
      </c>
      <c r="U4939" t="s">
        <v>3085</v>
      </c>
      <c r="V4939" t="s">
        <v>3085</v>
      </c>
      <c r="W4939" t="s">
        <v>3085</v>
      </c>
      <c r="X4939" t="str">
        <f t="shared" si="77"/>
        <v>Inversión</v>
      </c>
      <c r="Y4939" t="s">
        <v>4484</v>
      </c>
    </row>
    <row r="4940" spans="1:25">
      <c r="A4940" t="s">
        <v>11176</v>
      </c>
      <c r="B4940" t="s">
        <v>11928</v>
      </c>
      <c r="C4940" t="s">
        <v>11929</v>
      </c>
      <c r="D4940" t="s">
        <v>3076</v>
      </c>
      <c r="E4940" t="s">
        <v>3077</v>
      </c>
      <c r="F4940" t="s">
        <v>4481</v>
      </c>
      <c r="G4940" t="s">
        <v>4484</v>
      </c>
      <c r="H4940" t="s">
        <v>440</v>
      </c>
      <c r="I4940" t="s">
        <v>644</v>
      </c>
      <c r="J4940" t="s">
        <v>246</v>
      </c>
      <c r="K4940" t="s">
        <v>3079</v>
      </c>
      <c r="L4940" t="s">
        <v>247</v>
      </c>
      <c r="M4940">
        <v>29135893</v>
      </c>
      <c r="N4940">
        <v>-1574735.11</v>
      </c>
      <c r="O4940">
        <v>27561157.890000001</v>
      </c>
      <c r="P4940">
        <v>0</v>
      </c>
      <c r="Q4940" t="s">
        <v>11930</v>
      </c>
      <c r="R4940" t="s">
        <v>11013</v>
      </c>
      <c r="S4940" t="s">
        <v>11931</v>
      </c>
      <c r="T4940" t="s">
        <v>11932</v>
      </c>
      <c r="U4940" t="s">
        <v>11933</v>
      </c>
      <c r="V4940" t="s">
        <v>11934</v>
      </c>
      <c r="W4940" t="s">
        <v>11935</v>
      </c>
      <c r="X4940" t="str">
        <f t="shared" si="77"/>
        <v>Inversión</v>
      </c>
      <c r="Y4940" t="s">
        <v>4484</v>
      </c>
    </row>
    <row r="4941" spans="1:25">
      <c r="A4941" t="s">
        <v>11194</v>
      </c>
      <c r="B4941" t="s">
        <v>11928</v>
      </c>
      <c r="C4941" t="s">
        <v>11936</v>
      </c>
      <c r="D4941" t="s">
        <v>3076</v>
      </c>
      <c r="E4941" t="s">
        <v>3077</v>
      </c>
      <c r="F4941" t="s">
        <v>8912</v>
      </c>
      <c r="G4941" t="s">
        <v>8913</v>
      </c>
      <c r="H4941" t="s">
        <v>542</v>
      </c>
      <c r="I4941" t="s">
        <v>647</v>
      </c>
      <c r="J4941" t="s">
        <v>253</v>
      </c>
      <c r="K4941" t="s">
        <v>3115</v>
      </c>
      <c r="L4941" t="s">
        <v>247</v>
      </c>
      <c r="M4941">
        <v>1420388</v>
      </c>
      <c r="N4941">
        <v>-69500</v>
      </c>
      <c r="O4941">
        <v>1350888</v>
      </c>
      <c r="P4941">
        <v>0</v>
      </c>
      <c r="Q4941" t="s">
        <v>11937</v>
      </c>
      <c r="R4941" t="s">
        <v>11129</v>
      </c>
      <c r="S4941" t="s">
        <v>11938</v>
      </c>
      <c r="T4941" t="s">
        <v>11939</v>
      </c>
      <c r="U4941" t="s">
        <v>11940</v>
      </c>
      <c r="V4941" t="s">
        <v>11941</v>
      </c>
      <c r="W4941" t="s">
        <v>3565</v>
      </c>
      <c r="X4941" t="str">
        <f t="shared" si="77"/>
        <v>Inversión</v>
      </c>
      <c r="Y4941" t="s">
        <v>8913</v>
      </c>
    </row>
    <row r="4942" spans="1:25">
      <c r="A4942" t="s">
        <v>6993</v>
      </c>
      <c r="B4942" t="s">
        <v>11928</v>
      </c>
      <c r="C4942" t="s">
        <v>11942</v>
      </c>
      <c r="D4942" t="s">
        <v>3076</v>
      </c>
      <c r="E4942" t="s">
        <v>3077</v>
      </c>
      <c r="F4942" t="s">
        <v>4481</v>
      </c>
      <c r="G4942" t="s">
        <v>4484</v>
      </c>
      <c r="H4942" t="s">
        <v>440</v>
      </c>
      <c r="I4942" t="s">
        <v>644</v>
      </c>
      <c r="J4942" t="s">
        <v>246</v>
      </c>
      <c r="K4942" t="s">
        <v>3079</v>
      </c>
      <c r="L4942" t="s">
        <v>247</v>
      </c>
      <c r="M4942">
        <v>11207508</v>
      </c>
      <c r="N4942">
        <v>-520992</v>
      </c>
      <c r="O4942">
        <v>10686516</v>
      </c>
      <c r="P4942">
        <v>0</v>
      </c>
      <c r="Q4942" t="s">
        <v>11943</v>
      </c>
      <c r="R4942" t="s">
        <v>11046</v>
      </c>
      <c r="S4942" t="s">
        <v>11944</v>
      </c>
      <c r="T4942" t="s">
        <v>11945</v>
      </c>
      <c r="U4942" t="s">
        <v>11946</v>
      </c>
      <c r="V4942" t="s">
        <v>11947</v>
      </c>
      <c r="W4942" t="s">
        <v>11948</v>
      </c>
      <c r="X4942" t="str">
        <f t="shared" si="77"/>
        <v>Inversión</v>
      </c>
      <c r="Y4942" t="s">
        <v>4484</v>
      </c>
    </row>
    <row r="4943" spans="1:25">
      <c r="A4943" t="s">
        <v>10482</v>
      </c>
      <c r="B4943" t="s">
        <v>11928</v>
      </c>
      <c r="C4943" t="s">
        <v>11949</v>
      </c>
      <c r="D4943" t="s">
        <v>3076</v>
      </c>
      <c r="E4943" t="s">
        <v>3077</v>
      </c>
      <c r="F4943" t="s">
        <v>4481</v>
      </c>
      <c r="G4943" t="s">
        <v>4484</v>
      </c>
      <c r="H4943" t="s">
        <v>440</v>
      </c>
      <c r="I4943" t="s">
        <v>644</v>
      </c>
      <c r="J4943" t="s">
        <v>246</v>
      </c>
      <c r="K4943" t="s">
        <v>3079</v>
      </c>
      <c r="L4943" t="s">
        <v>247</v>
      </c>
      <c r="M4943">
        <v>6212021</v>
      </c>
      <c r="N4943">
        <v>-361174</v>
      </c>
      <c r="O4943">
        <v>5850847</v>
      </c>
      <c r="P4943">
        <v>0</v>
      </c>
      <c r="Q4943" t="s">
        <v>11950</v>
      </c>
      <c r="R4943" t="s">
        <v>10626</v>
      </c>
      <c r="S4943" t="s">
        <v>11951</v>
      </c>
      <c r="T4943" t="s">
        <v>11952</v>
      </c>
      <c r="U4943" t="s">
        <v>11953</v>
      </c>
      <c r="V4943" t="s">
        <v>11954</v>
      </c>
      <c r="W4943" t="s">
        <v>3473</v>
      </c>
      <c r="X4943" t="str">
        <f t="shared" si="77"/>
        <v>Inversión</v>
      </c>
      <c r="Y4943" t="s">
        <v>4484</v>
      </c>
    </row>
    <row r="4944" spans="1:25">
      <c r="A4944" t="s">
        <v>10448</v>
      </c>
      <c r="B4944" t="s">
        <v>4327</v>
      </c>
      <c r="C4944" t="s">
        <v>11955</v>
      </c>
      <c r="D4944" t="s">
        <v>3076</v>
      </c>
      <c r="E4944" t="s">
        <v>3077</v>
      </c>
      <c r="F4944" t="s">
        <v>8910</v>
      </c>
      <c r="G4944" t="s">
        <v>8911</v>
      </c>
      <c r="H4944" t="s">
        <v>526</v>
      </c>
      <c r="I4944" t="s">
        <v>663</v>
      </c>
      <c r="J4944" t="s">
        <v>253</v>
      </c>
      <c r="K4944" t="s">
        <v>3115</v>
      </c>
      <c r="L4944" t="s">
        <v>247</v>
      </c>
      <c r="M4944">
        <v>35500000</v>
      </c>
      <c r="N4944">
        <v>0</v>
      </c>
      <c r="O4944">
        <v>35500000</v>
      </c>
      <c r="P4944">
        <v>0</v>
      </c>
      <c r="Q4944" t="s">
        <v>11956</v>
      </c>
      <c r="R4944" t="s">
        <v>11957</v>
      </c>
      <c r="S4944" t="s">
        <v>11958</v>
      </c>
      <c r="T4944" t="s">
        <v>11959</v>
      </c>
      <c r="U4944" t="s">
        <v>11960</v>
      </c>
      <c r="V4944" t="s">
        <v>11961</v>
      </c>
      <c r="W4944" t="s">
        <v>3085</v>
      </c>
      <c r="X4944" t="str">
        <f t="shared" si="77"/>
        <v>Inversión</v>
      </c>
      <c r="Y4944" t="s">
        <v>8911</v>
      </c>
    </row>
    <row r="4945" spans="1:25">
      <c r="A4945" t="s">
        <v>10393</v>
      </c>
      <c r="B4945" t="s">
        <v>4327</v>
      </c>
      <c r="C4945" t="s">
        <v>11962</v>
      </c>
      <c r="D4945" t="s">
        <v>3076</v>
      </c>
      <c r="E4945" t="s">
        <v>3077</v>
      </c>
      <c r="F4945" t="s">
        <v>8912</v>
      </c>
      <c r="G4945" t="s">
        <v>8913</v>
      </c>
      <c r="H4945" t="s">
        <v>522</v>
      </c>
      <c r="I4945" t="s">
        <v>646</v>
      </c>
      <c r="J4945" t="s">
        <v>253</v>
      </c>
      <c r="K4945" t="s">
        <v>3115</v>
      </c>
      <c r="L4945" t="s">
        <v>247</v>
      </c>
      <c r="M4945">
        <v>215000000</v>
      </c>
      <c r="N4945">
        <v>-13230300</v>
      </c>
      <c r="O4945">
        <v>201769700</v>
      </c>
      <c r="P4945">
        <v>0</v>
      </c>
      <c r="Q4945" t="s">
        <v>11963</v>
      </c>
      <c r="R4945" t="s">
        <v>10938</v>
      </c>
      <c r="S4945" t="s">
        <v>11964</v>
      </c>
      <c r="T4945" t="s">
        <v>11965</v>
      </c>
      <c r="U4945" t="s">
        <v>11966</v>
      </c>
      <c r="V4945" t="s">
        <v>11967</v>
      </c>
      <c r="W4945" t="s">
        <v>3085</v>
      </c>
      <c r="X4945" t="str">
        <f t="shared" si="77"/>
        <v>Inversión</v>
      </c>
      <c r="Y4945" t="s">
        <v>8913</v>
      </c>
    </row>
    <row r="4946" spans="1:25">
      <c r="A4946" t="s">
        <v>3736</v>
      </c>
      <c r="B4946" t="s">
        <v>7318</v>
      </c>
      <c r="C4946" t="s">
        <v>11968</v>
      </c>
      <c r="D4946" t="s">
        <v>3076</v>
      </c>
      <c r="E4946" t="s">
        <v>3077</v>
      </c>
      <c r="F4946" t="s">
        <v>4481</v>
      </c>
      <c r="G4946" t="s">
        <v>4484</v>
      </c>
      <c r="H4946" t="s">
        <v>440</v>
      </c>
      <c r="I4946" t="s">
        <v>644</v>
      </c>
      <c r="J4946" t="s">
        <v>246</v>
      </c>
      <c r="K4946" t="s">
        <v>3079</v>
      </c>
      <c r="L4946" t="s">
        <v>247</v>
      </c>
      <c r="M4946">
        <v>16936790</v>
      </c>
      <c r="N4946">
        <v>-1404672</v>
      </c>
      <c r="O4946">
        <v>15532118</v>
      </c>
      <c r="P4946">
        <v>0</v>
      </c>
      <c r="Q4946" t="s">
        <v>11969</v>
      </c>
      <c r="R4946" t="s">
        <v>8971</v>
      </c>
      <c r="S4946" t="s">
        <v>11970</v>
      </c>
      <c r="T4946" t="s">
        <v>11971</v>
      </c>
      <c r="U4946" t="s">
        <v>11972</v>
      </c>
      <c r="V4946" t="s">
        <v>11973</v>
      </c>
      <c r="W4946" t="s">
        <v>11974</v>
      </c>
      <c r="X4946" t="str">
        <f t="shared" si="77"/>
        <v>Inversión</v>
      </c>
      <c r="Y4946" t="s">
        <v>4484</v>
      </c>
    </row>
    <row r="4947" spans="1:25">
      <c r="A4947" t="s">
        <v>9795</v>
      </c>
      <c r="B4947" t="s">
        <v>7318</v>
      </c>
      <c r="C4947" t="s">
        <v>11975</v>
      </c>
      <c r="D4947" t="s">
        <v>3076</v>
      </c>
      <c r="E4947" t="s">
        <v>3077</v>
      </c>
      <c r="F4947" t="s">
        <v>8912</v>
      </c>
      <c r="G4947" t="s">
        <v>8913</v>
      </c>
      <c r="H4947" t="s">
        <v>522</v>
      </c>
      <c r="I4947" t="s">
        <v>646</v>
      </c>
      <c r="J4947" t="s">
        <v>246</v>
      </c>
      <c r="K4947" t="s">
        <v>3079</v>
      </c>
      <c r="L4947" t="s">
        <v>247</v>
      </c>
      <c r="M4947">
        <v>61000000</v>
      </c>
      <c r="N4947">
        <v>-4170</v>
      </c>
      <c r="O4947">
        <v>60995830</v>
      </c>
      <c r="P4947">
        <v>0</v>
      </c>
      <c r="Q4947" t="s">
        <v>11976</v>
      </c>
      <c r="R4947" t="s">
        <v>10990</v>
      </c>
      <c r="S4947" t="s">
        <v>11977</v>
      </c>
      <c r="T4947" t="s">
        <v>11978</v>
      </c>
      <c r="U4947" t="s">
        <v>11979</v>
      </c>
      <c r="V4947" t="s">
        <v>11980</v>
      </c>
      <c r="W4947" t="s">
        <v>3085</v>
      </c>
      <c r="X4947" t="str">
        <f t="shared" si="77"/>
        <v>Inversión</v>
      </c>
      <c r="Y4947" t="s">
        <v>8913</v>
      </c>
    </row>
    <row r="4948" spans="1:25">
      <c r="A4948" t="s">
        <v>11234</v>
      </c>
      <c r="B4948" t="s">
        <v>11981</v>
      </c>
      <c r="C4948" t="s">
        <v>11982</v>
      </c>
      <c r="D4948" t="s">
        <v>3076</v>
      </c>
      <c r="E4948" t="s">
        <v>3077</v>
      </c>
      <c r="F4948" t="s">
        <v>3149</v>
      </c>
      <c r="G4948" t="s">
        <v>3157</v>
      </c>
      <c r="H4948" t="s">
        <v>437</v>
      </c>
      <c r="I4948" t="s">
        <v>649</v>
      </c>
      <c r="J4948" t="s">
        <v>246</v>
      </c>
      <c r="K4948" t="s">
        <v>3150</v>
      </c>
      <c r="L4948" t="s">
        <v>247</v>
      </c>
      <c r="M4948">
        <v>395011350</v>
      </c>
      <c r="N4948">
        <v>109048650</v>
      </c>
      <c r="O4948">
        <v>504060000</v>
      </c>
      <c r="P4948">
        <v>0</v>
      </c>
      <c r="Q4948" t="s">
        <v>11983</v>
      </c>
      <c r="R4948" t="s">
        <v>9858</v>
      </c>
      <c r="S4948" t="s">
        <v>9950</v>
      </c>
      <c r="T4948" t="s">
        <v>11984</v>
      </c>
      <c r="U4948" t="s">
        <v>11985</v>
      </c>
      <c r="V4948" t="s">
        <v>11986</v>
      </c>
      <c r="W4948" t="s">
        <v>3085</v>
      </c>
      <c r="X4948" t="str">
        <f t="shared" si="77"/>
        <v>Inversión</v>
      </c>
      <c r="Y4948" t="s">
        <v>3157</v>
      </c>
    </row>
    <row r="4949" spans="1:25">
      <c r="A4949" t="s">
        <v>6864</v>
      </c>
      <c r="B4949" t="s">
        <v>11981</v>
      </c>
      <c r="C4949" t="s">
        <v>11987</v>
      </c>
      <c r="D4949" t="s">
        <v>3076</v>
      </c>
      <c r="E4949" t="s">
        <v>3077</v>
      </c>
      <c r="F4949" t="s">
        <v>4481</v>
      </c>
      <c r="G4949" t="s">
        <v>4484</v>
      </c>
      <c r="H4949" t="s">
        <v>421</v>
      </c>
      <c r="I4949" t="s">
        <v>639</v>
      </c>
      <c r="J4949" t="s">
        <v>246</v>
      </c>
      <c r="K4949" t="s">
        <v>3079</v>
      </c>
      <c r="L4949" t="s">
        <v>247</v>
      </c>
      <c r="M4949">
        <v>3434602</v>
      </c>
      <c r="N4949">
        <v>0</v>
      </c>
      <c r="O4949">
        <v>3434602</v>
      </c>
      <c r="P4949">
        <v>0</v>
      </c>
      <c r="Q4949" t="s">
        <v>11988</v>
      </c>
      <c r="R4949" t="s">
        <v>11989</v>
      </c>
      <c r="S4949" t="s">
        <v>11990</v>
      </c>
      <c r="T4949" t="s">
        <v>11991</v>
      </c>
      <c r="U4949" t="s">
        <v>11992</v>
      </c>
      <c r="V4949" t="s">
        <v>11993</v>
      </c>
      <c r="W4949" t="s">
        <v>3085</v>
      </c>
      <c r="X4949" t="str">
        <f t="shared" si="77"/>
        <v>Inversión</v>
      </c>
      <c r="Y4949" t="s">
        <v>4484</v>
      </c>
    </row>
    <row r="4950" spans="1:25">
      <c r="A4950" t="s">
        <v>11227</v>
      </c>
      <c r="B4950" t="s">
        <v>11981</v>
      </c>
      <c r="C4950" t="s">
        <v>11994</v>
      </c>
      <c r="D4950" t="s">
        <v>3076</v>
      </c>
      <c r="E4950" t="s">
        <v>3077</v>
      </c>
      <c r="F4950" t="s">
        <v>3234</v>
      </c>
      <c r="G4950" t="s">
        <v>3241</v>
      </c>
      <c r="H4950" t="s">
        <v>443</v>
      </c>
      <c r="I4950" t="s">
        <v>666</v>
      </c>
      <c r="J4950" t="s">
        <v>246</v>
      </c>
      <c r="K4950" t="s">
        <v>3079</v>
      </c>
      <c r="L4950" t="s">
        <v>247</v>
      </c>
      <c r="M4950">
        <v>85966307</v>
      </c>
      <c r="N4950">
        <v>0</v>
      </c>
      <c r="O4950">
        <v>85966307</v>
      </c>
      <c r="P4950">
        <v>85534276.299999997</v>
      </c>
      <c r="Q4950" t="s">
        <v>11995</v>
      </c>
      <c r="R4950" t="s">
        <v>11996</v>
      </c>
      <c r="S4950" t="s">
        <v>11997</v>
      </c>
      <c r="T4950" t="s">
        <v>3085</v>
      </c>
      <c r="U4950" t="s">
        <v>3085</v>
      </c>
      <c r="V4950" t="s">
        <v>3085</v>
      </c>
      <c r="W4950" t="s">
        <v>3085</v>
      </c>
      <c r="X4950" t="str">
        <f t="shared" si="77"/>
        <v>Inversión</v>
      </c>
      <c r="Y4950" t="s">
        <v>3241</v>
      </c>
    </row>
    <row r="4951" spans="1:25">
      <c r="A4951" t="s">
        <v>8166</v>
      </c>
      <c r="B4951" t="s">
        <v>6840</v>
      </c>
      <c r="C4951" t="s">
        <v>11998</v>
      </c>
      <c r="D4951" t="s">
        <v>3076</v>
      </c>
      <c r="E4951" t="s">
        <v>3077</v>
      </c>
      <c r="F4951" t="s">
        <v>3149</v>
      </c>
      <c r="G4951" t="s">
        <v>3157</v>
      </c>
      <c r="H4951" t="s">
        <v>437</v>
      </c>
      <c r="I4951" t="s">
        <v>649</v>
      </c>
      <c r="J4951" t="s">
        <v>246</v>
      </c>
      <c r="K4951" t="s">
        <v>3079</v>
      </c>
      <c r="L4951" t="s">
        <v>247</v>
      </c>
      <c r="M4951">
        <v>20000000</v>
      </c>
      <c r="N4951">
        <v>10000000</v>
      </c>
      <c r="O4951">
        <v>30000000</v>
      </c>
      <c r="P4951">
        <v>0</v>
      </c>
      <c r="Q4951" t="s">
        <v>11999</v>
      </c>
      <c r="R4951" t="s">
        <v>3696</v>
      </c>
      <c r="S4951" t="s">
        <v>12000</v>
      </c>
      <c r="T4951" t="s">
        <v>12001</v>
      </c>
      <c r="U4951" t="s">
        <v>12002</v>
      </c>
      <c r="V4951" t="s">
        <v>12003</v>
      </c>
      <c r="W4951" t="s">
        <v>3085</v>
      </c>
      <c r="X4951" t="str">
        <f t="shared" si="77"/>
        <v>Inversión</v>
      </c>
      <c r="Y4951" t="s">
        <v>3157</v>
      </c>
    </row>
    <row r="4952" spans="1:25">
      <c r="A4952" t="s">
        <v>10466</v>
      </c>
      <c r="B4952" t="s">
        <v>3375</v>
      </c>
      <c r="C4952" t="s">
        <v>12004</v>
      </c>
      <c r="D4952" t="s">
        <v>3076</v>
      </c>
      <c r="E4952" t="s">
        <v>3077</v>
      </c>
      <c r="F4952" t="s">
        <v>8910</v>
      </c>
      <c r="G4952" t="s">
        <v>8911</v>
      </c>
      <c r="H4952" t="s">
        <v>532</v>
      </c>
      <c r="I4952" t="s">
        <v>661</v>
      </c>
      <c r="J4952" t="s">
        <v>246</v>
      </c>
      <c r="K4952" t="s">
        <v>3079</v>
      </c>
      <c r="L4952" t="s">
        <v>247</v>
      </c>
      <c r="M4952">
        <v>12369735</v>
      </c>
      <c r="N4952">
        <v>-1413684</v>
      </c>
      <c r="O4952">
        <v>10956051</v>
      </c>
      <c r="P4952">
        <v>0</v>
      </c>
      <c r="Q4952" t="s">
        <v>12005</v>
      </c>
      <c r="R4952" t="s">
        <v>10981</v>
      </c>
      <c r="S4952" t="s">
        <v>12006</v>
      </c>
      <c r="T4952" t="s">
        <v>12007</v>
      </c>
      <c r="U4952" t="s">
        <v>12008</v>
      </c>
      <c r="V4952" t="s">
        <v>12009</v>
      </c>
      <c r="W4952" t="s">
        <v>3085</v>
      </c>
      <c r="X4952" t="str">
        <f t="shared" si="77"/>
        <v>Inversión</v>
      </c>
      <c r="Y4952" t="s">
        <v>8911</v>
      </c>
    </row>
    <row r="4953" spans="1:25">
      <c r="A4953" t="s">
        <v>11219</v>
      </c>
      <c r="B4953" t="s">
        <v>3375</v>
      </c>
      <c r="C4953" t="s">
        <v>12010</v>
      </c>
      <c r="D4953" t="s">
        <v>3076</v>
      </c>
      <c r="E4953" t="s">
        <v>3399</v>
      </c>
      <c r="F4953" t="s">
        <v>4481</v>
      </c>
      <c r="G4953" t="s">
        <v>4484</v>
      </c>
      <c r="H4953" t="s">
        <v>502</v>
      </c>
      <c r="I4953" t="s">
        <v>629</v>
      </c>
      <c r="J4953" t="s">
        <v>246</v>
      </c>
      <c r="K4953" t="s">
        <v>3079</v>
      </c>
      <c r="L4953" t="s">
        <v>247</v>
      </c>
      <c r="M4953">
        <v>80000000</v>
      </c>
      <c r="N4953">
        <v>-80000000</v>
      </c>
      <c r="O4953">
        <v>0</v>
      </c>
      <c r="P4953">
        <v>0</v>
      </c>
      <c r="Q4953" t="s">
        <v>12011</v>
      </c>
      <c r="R4953" t="s">
        <v>12012</v>
      </c>
      <c r="S4953" t="s">
        <v>3085</v>
      </c>
      <c r="T4953" t="s">
        <v>3085</v>
      </c>
      <c r="U4953" t="s">
        <v>3085</v>
      </c>
      <c r="V4953" t="s">
        <v>3085</v>
      </c>
      <c r="W4953" t="s">
        <v>3085</v>
      </c>
      <c r="X4953" t="str">
        <f t="shared" si="77"/>
        <v>Inversión</v>
      </c>
      <c r="Y4953" t="s">
        <v>4484</v>
      </c>
    </row>
    <row r="4954" spans="1:25">
      <c r="A4954" t="s">
        <v>11219</v>
      </c>
      <c r="B4954" t="s">
        <v>3375</v>
      </c>
      <c r="C4954" t="s">
        <v>12010</v>
      </c>
      <c r="D4954" t="s">
        <v>3076</v>
      </c>
      <c r="E4954" t="s">
        <v>3399</v>
      </c>
      <c r="F4954" t="s">
        <v>8912</v>
      </c>
      <c r="G4954" t="s">
        <v>8913</v>
      </c>
      <c r="H4954" t="s">
        <v>542</v>
      </c>
      <c r="I4954" t="s">
        <v>647</v>
      </c>
      <c r="J4954" t="s">
        <v>246</v>
      </c>
      <c r="K4954" t="s">
        <v>3079</v>
      </c>
      <c r="L4954" t="s">
        <v>247</v>
      </c>
      <c r="M4954">
        <v>200000000</v>
      </c>
      <c r="N4954">
        <v>-200000000</v>
      </c>
      <c r="O4954">
        <v>0</v>
      </c>
      <c r="P4954">
        <v>0</v>
      </c>
      <c r="Q4954" t="s">
        <v>12011</v>
      </c>
      <c r="R4954" t="s">
        <v>12012</v>
      </c>
      <c r="S4954" t="s">
        <v>3085</v>
      </c>
      <c r="T4954" t="s">
        <v>3085</v>
      </c>
      <c r="U4954" t="s">
        <v>3085</v>
      </c>
      <c r="V4954" t="s">
        <v>3085</v>
      </c>
      <c r="W4954" t="s">
        <v>3085</v>
      </c>
      <c r="X4954" t="str">
        <f t="shared" si="77"/>
        <v>Inversión</v>
      </c>
      <c r="Y4954" t="s">
        <v>8913</v>
      </c>
    </row>
    <row r="4955" spans="1:25">
      <c r="A4955" t="s">
        <v>11219</v>
      </c>
      <c r="B4955" t="s">
        <v>3375</v>
      </c>
      <c r="C4955" t="s">
        <v>12010</v>
      </c>
      <c r="D4955" t="s">
        <v>3076</v>
      </c>
      <c r="E4955" t="s">
        <v>3399</v>
      </c>
      <c r="F4955" t="s">
        <v>3149</v>
      </c>
      <c r="G4955" t="s">
        <v>3157</v>
      </c>
      <c r="H4955" t="s">
        <v>437</v>
      </c>
      <c r="I4955" t="s">
        <v>649</v>
      </c>
      <c r="J4955" t="s">
        <v>246</v>
      </c>
      <c r="K4955" t="s">
        <v>3079</v>
      </c>
      <c r="L4955" t="s">
        <v>247</v>
      </c>
      <c r="M4955">
        <v>20000000</v>
      </c>
      <c r="N4955">
        <v>-20000000</v>
      </c>
      <c r="O4955">
        <v>0</v>
      </c>
      <c r="P4955">
        <v>0</v>
      </c>
      <c r="Q4955" t="s">
        <v>12011</v>
      </c>
      <c r="R4955" t="s">
        <v>12012</v>
      </c>
      <c r="S4955" t="s">
        <v>3085</v>
      </c>
      <c r="T4955" t="s">
        <v>3085</v>
      </c>
      <c r="U4955" t="s">
        <v>3085</v>
      </c>
      <c r="V4955" t="s">
        <v>3085</v>
      </c>
      <c r="W4955" t="s">
        <v>3085</v>
      </c>
      <c r="X4955" t="str">
        <f t="shared" si="77"/>
        <v>Inversión</v>
      </c>
      <c r="Y4955" t="s">
        <v>3157</v>
      </c>
    </row>
    <row r="4956" spans="1:25">
      <c r="A4956" t="s">
        <v>3567</v>
      </c>
      <c r="B4956" t="s">
        <v>6847</v>
      </c>
      <c r="C4956" t="s">
        <v>12013</v>
      </c>
      <c r="D4956" t="s">
        <v>3076</v>
      </c>
      <c r="E4956" t="s">
        <v>3077</v>
      </c>
      <c r="F4956" t="s">
        <v>4481</v>
      </c>
      <c r="G4956" t="s">
        <v>4484</v>
      </c>
      <c r="H4956" t="s">
        <v>421</v>
      </c>
      <c r="I4956" t="s">
        <v>639</v>
      </c>
      <c r="J4956" t="s">
        <v>246</v>
      </c>
      <c r="K4956" t="s">
        <v>3079</v>
      </c>
      <c r="L4956" t="s">
        <v>247</v>
      </c>
      <c r="M4956">
        <v>1724098</v>
      </c>
      <c r="N4956">
        <v>-161357</v>
      </c>
      <c r="O4956">
        <v>1562741</v>
      </c>
      <c r="P4956">
        <v>0</v>
      </c>
      <c r="Q4956" t="s">
        <v>12014</v>
      </c>
      <c r="R4956" t="s">
        <v>6150</v>
      </c>
      <c r="S4956" t="s">
        <v>12015</v>
      </c>
      <c r="T4956" t="s">
        <v>12016</v>
      </c>
      <c r="U4956" t="s">
        <v>12017</v>
      </c>
      <c r="V4956" t="s">
        <v>12018</v>
      </c>
      <c r="W4956" t="s">
        <v>3085</v>
      </c>
      <c r="X4956" t="str">
        <f t="shared" si="77"/>
        <v>Inversión</v>
      </c>
      <c r="Y4956" t="s">
        <v>4484</v>
      </c>
    </row>
    <row r="4957" spans="1:25">
      <c r="A4957" t="s">
        <v>11252</v>
      </c>
      <c r="B4957" t="s">
        <v>6847</v>
      </c>
      <c r="C4957" t="s">
        <v>12019</v>
      </c>
      <c r="D4957" t="s">
        <v>3076</v>
      </c>
      <c r="E4957" t="s">
        <v>3077</v>
      </c>
      <c r="F4957" t="s">
        <v>3149</v>
      </c>
      <c r="G4957" t="s">
        <v>3157</v>
      </c>
      <c r="H4957" t="s">
        <v>437</v>
      </c>
      <c r="I4957" t="s">
        <v>649</v>
      </c>
      <c r="J4957" t="s">
        <v>246</v>
      </c>
      <c r="K4957" t="s">
        <v>3079</v>
      </c>
      <c r="L4957" t="s">
        <v>247</v>
      </c>
      <c r="M4957">
        <v>10618020</v>
      </c>
      <c r="N4957">
        <v>-1516860</v>
      </c>
      <c r="O4957">
        <v>9101160</v>
      </c>
      <c r="P4957">
        <v>0</v>
      </c>
      <c r="Q4957" t="s">
        <v>12020</v>
      </c>
      <c r="R4957" t="s">
        <v>12021</v>
      </c>
      <c r="S4957" t="s">
        <v>12022</v>
      </c>
      <c r="T4957" t="s">
        <v>12023</v>
      </c>
      <c r="U4957" t="s">
        <v>12024</v>
      </c>
      <c r="V4957" t="s">
        <v>12025</v>
      </c>
      <c r="W4957" t="s">
        <v>3085</v>
      </c>
      <c r="X4957" t="str">
        <f t="shared" si="77"/>
        <v>Inversión</v>
      </c>
      <c r="Y4957" t="s">
        <v>3157</v>
      </c>
    </row>
    <row r="4958" spans="1:25">
      <c r="A4958" t="s">
        <v>9813</v>
      </c>
      <c r="B4958" t="s">
        <v>6847</v>
      </c>
      <c r="C4958" t="s">
        <v>12026</v>
      </c>
      <c r="D4958" t="s">
        <v>3076</v>
      </c>
      <c r="E4958" t="s">
        <v>3077</v>
      </c>
      <c r="F4958" t="s">
        <v>3149</v>
      </c>
      <c r="G4958" t="s">
        <v>3157</v>
      </c>
      <c r="H4958" t="s">
        <v>437</v>
      </c>
      <c r="I4958" t="s">
        <v>649</v>
      </c>
      <c r="J4958" t="s">
        <v>246</v>
      </c>
      <c r="K4958" t="s">
        <v>3079</v>
      </c>
      <c r="L4958" t="s">
        <v>247</v>
      </c>
      <c r="M4958">
        <v>9077856</v>
      </c>
      <c r="N4958">
        <v>-3458231</v>
      </c>
      <c r="O4958">
        <v>5619625</v>
      </c>
      <c r="P4958">
        <v>0</v>
      </c>
      <c r="Q4958" t="s">
        <v>12027</v>
      </c>
      <c r="R4958" t="s">
        <v>12028</v>
      </c>
      <c r="S4958" t="s">
        <v>12029</v>
      </c>
      <c r="T4958" t="s">
        <v>12030</v>
      </c>
      <c r="U4958" t="s">
        <v>12031</v>
      </c>
      <c r="V4958" t="s">
        <v>12032</v>
      </c>
      <c r="W4958" t="s">
        <v>3085</v>
      </c>
      <c r="X4958" t="str">
        <f t="shared" si="77"/>
        <v>Inversión</v>
      </c>
      <c r="Y4958" t="s">
        <v>3157</v>
      </c>
    </row>
    <row r="4959" spans="1:25">
      <c r="A4959" t="s">
        <v>5420</v>
      </c>
      <c r="B4959" t="s">
        <v>6847</v>
      </c>
      <c r="C4959" t="s">
        <v>12033</v>
      </c>
      <c r="D4959" t="s">
        <v>3076</v>
      </c>
      <c r="E4959" t="s">
        <v>3077</v>
      </c>
      <c r="F4959" t="s">
        <v>4481</v>
      </c>
      <c r="G4959" t="s">
        <v>4484</v>
      </c>
      <c r="H4959" t="s">
        <v>440</v>
      </c>
      <c r="I4959" t="s">
        <v>644</v>
      </c>
      <c r="J4959" t="s">
        <v>246</v>
      </c>
      <c r="K4959" t="s">
        <v>3079</v>
      </c>
      <c r="L4959" t="s">
        <v>247</v>
      </c>
      <c r="M4959">
        <v>13441738</v>
      </c>
      <c r="N4959">
        <v>-1908882</v>
      </c>
      <c r="O4959">
        <v>11532856</v>
      </c>
      <c r="P4959">
        <v>0</v>
      </c>
      <c r="Q4959" t="s">
        <v>11846</v>
      </c>
      <c r="R4959" t="s">
        <v>8761</v>
      </c>
      <c r="S4959" t="s">
        <v>12034</v>
      </c>
      <c r="T4959" t="s">
        <v>12035</v>
      </c>
      <c r="U4959" t="s">
        <v>12036</v>
      </c>
      <c r="V4959" t="s">
        <v>12037</v>
      </c>
      <c r="W4959" t="s">
        <v>12038</v>
      </c>
      <c r="X4959" t="str">
        <f t="shared" si="77"/>
        <v>Inversión</v>
      </c>
      <c r="Y4959" t="s">
        <v>4484</v>
      </c>
    </row>
    <row r="4960" spans="1:25">
      <c r="A4960" t="s">
        <v>8856</v>
      </c>
      <c r="B4960" t="s">
        <v>6847</v>
      </c>
      <c r="C4960" t="s">
        <v>12039</v>
      </c>
      <c r="D4960" t="s">
        <v>3076</v>
      </c>
      <c r="E4960" t="s">
        <v>3331</v>
      </c>
      <c r="F4960" t="s">
        <v>8910</v>
      </c>
      <c r="G4960" t="s">
        <v>8911</v>
      </c>
      <c r="H4960" t="s">
        <v>532</v>
      </c>
      <c r="I4960" t="s">
        <v>661</v>
      </c>
      <c r="J4960" t="s">
        <v>246</v>
      </c>
      <c r="K4960" t="s">
        <v>3079</v>
      </c>
      <c r="L4960" t="s">
        <v>247</v>
      </c>
      <c r="M4960">
        <v>3665871</v>
      </c>
      <c r="N4960">
        <v>-3665871</v>
      </c>
      <c r="O4960">
        <v>0</v>
      </c>
      <c r="P4960">
        <v>0</v>
      </c>
      <c r="Q4960" t="s">
        <v>11846</v>
      </c>
      <c r="R4960" t="s">
        <v>12040</v>
      </c>
      <c r="S4960" t="s">
        <v>3085</v>
      </c>
      <c r="T4960" t="s">
        <v>3085</v>
      </c>
      <c r="U4960" t="s">
        <v>3085</v>
      </c>
      <c r="V4960" t="s">
        <v>3085</v>
      </c>
      <c r="W4960" t="s">
        <v>3085</v>
      </c>
      <c r="X4960" t="str">
        <f t="shared" si="77"/>
        <v>Inversión</v>
      </c>
      <c r="Y4960" t="s">
        <v>8911</v>
      </c>
    </row>
    <row r="4961" spans="1:25">
      <c r="A4961" t="s">
        <v>6899</v>
      </c>
      <c r="B4961" t="s">
        <v>6847</v>
      </c>
      <c r="C4961" t="s">
        <v>12041</v>
      </c>
      <c r="D4961" t="s">
        <v>3076</v>
      </c>
      <c r="E4961" t="s">
        <v>3077</v>
      </c>
      <c r="F4961" t="s">
        <v>8910</v>
      </c>
      <c r="G4961" t="s">
        <v>8911</v>
      </c>
      <c r="H4961" t="s">
        <v>532</v>
      </c>
      <c r="I4961" t="s">
        <v>661</v>
      </c>
      <c r="J4961" t="s">
        <v>246</v>
      </c>
      <c r="K4961" t="s">
        <v>3079</v>
      </c>
      <c r="L4961" t="s">
        <v>247</v>
      </c>
      <c r="M4961">
        <v>2813427</v>
      </c>
      <c r="N4961">
        <v>-65902</v>
      </c>
      <c r="O4961">
        <v>2747525</v>
      </c>
      <c r="P4961">
        <v>0</v>
      </c>
      <c r="Q4961" t="s">
        <v>12042</v>
      </c>
      <c r="R4961" t="s">
        <v>12043</v>
      </c>
      <c r="S4961" t="s">
        <v>12044</v>
      </c>
      <c r="T4961" t="s">
        <v>12045</v>
      </c>
      <c r="U4961" t="s">
        <v>12046</v>
      </c>
      <c r="V4961" t="s">
        <v>12047</v>
      </c>
      <c r="W4961" t="s">
        <v>3085</v>
      </c>
      <c r="X4961" t="str">
        <f t="shared" si="77"/>
        <v>Inversión</v>
      </c>
      <c r="Y4961" t="s">
        <v>8911</v>
      </c>
    </row>
    <row r="4962" spans="1:25">
      <c r="A4962" t="s">
        <v>11274</v>
      </c>
      <c r="B4962" t="s">
        <v>6847</v>
      </c>
      <c r="C4962" t="s">
        <v>12048</v>
      </c>
      <c r="D4962" t="s">
        <v>3076</v>
      </c>
      <c r="E4962" t="s">
        <v>3077</v>
      </c>
      <c r="F4962" t="s">
        <v>8910</v>
      </c>
      <c r="G4962" t="s">
        <v>8911</v>
      </c>
      <c r="H4962" t="s">
        <v>532</v>
      </c>
      <c r="I4962" t="s">
        <v>661</v>
      </c>
      <c r="J4962" t="s">
        <v>246</v>
      </c>
      <c r="K4962" t="s">
        <v>3079</v>
      </c>
      <c r="L4962" t="s">
        <v>247</v>
      </c>
      <c r="M4962">
        <v>3665871</v>
      </c>
      <c r="N4962">
        <v>-271546</v>
      </c>
      <c r="O4962">
        <v>3394325</v>
      </c>
      <c r="P4962">
        <v>0</v>
      </c>
      <c r="Q4962" t="s">
        <v>12049</v>
      </c>
      <c r="R4962" t="s">
        <v>12040</v>
      </c>
      <c r="S4962" t="s">
        <v>12050</v>
      </c>
      <c r="T4962" t="s">
        <v>12051</v>
      </c>
      <c r="U4962" t="s">
        <v>12052</v>
      </c>
      <c r="V4962" t="s">
        <v>12053</v>
      </c>
      <c r="W4962" t="s">
        <v>3085</v>
      </c>
      <c r="X4962" t="str">
        <f t="shared" si="77"/>
        <v>Inversión</v>
      </c>
      <c r="Y4962" t="s">
        <v>8911</v>
      </c>
    </row>
    <row r="4963" spans="1:25">
      <c r="A4963" t="s">
        <v>5745</v>
      </c>
      <c r="B4963" t="s">
        <v>6847</v>
      </c>
      <c r="C4963" t="s">
        <v>12054</v>
      </c>
      <c r="D4963" t="s">
        <v>3076</v>
      </c>
      <c r="E4963" t="s">
        <v>3077</v>
      </c>
      <c r="F4963" t="s">
        <v>3149</v>
      </c>
      <c r="G4963" t="s">
        <v>3157</v>
      </c>
      <c r="H4963" t="s">
        <v>437</v>
      </c>
      <c r="I4963" t="s">
        <v>649</v>
      </c>
      <c r="J4963" t="s">
        <v>246</v>
      </c>
      <c r="K4963" t="s">
        <v>3150</v>
      </c>
      <c r="L4963" t="s">
        <v>247</v>
      </c>
      <c r="M4963">
        <v>12369735</v>
      </c>
      <c r="N4963">
        <v>-5301315</v>
      </c>
      <c r="O4963">
        <v>7068420</v>
      </c>
      <c r="P4963">
        <v>0</v>
      </c>
      <c r="Q4963" t="s">
        <v>12055</v>
      </c>
      <c r="R4963" t="s">
        <v>12056</v>
      </c>
      <c r="S4963" t="s">
        <v>12057</v>
      </c>
      <c r="T4963" t="s">
        <v>12058</v>
      </c>
      <c r="U4963" t="s">
        <v>12059</v>
      </c>
      <c r="V4963" t="s">
        <v>12060</v>
      </c>
      <c r="W4963" t="s">
        <v>3085</v>
      </c>
      <c r="X4963" t="str">
        <f t="shared" si="77"/>
        <v>Inversión</v>
      </c>
      <c r="Y4963" t="s">
        <v>3157</v>
      </c>
    </row>
    <row r="4964" spans="1:25">
      <c r="A4964" t="s">
        <v>11258</v>
      </c>
      <c r="B4964" t="s">
        <v>4930</v>
      </c>
      <c r="C4964" t="s">
        <v>12061</v>
      </c>
      <c r="D4964" t="s">
        <v>3076</v>
      </c>
      <c r="E4964" t="s">
        <v>3077</v>
      </c>
      <c r="F4964" t="s">
        <v>8912</v>
      </c>
      <c r="G4964" t="s">
        <v>8913</v>
      </c>
      <c r="H4964" t="s">
        <v>542</v>
      </c>
      <c r="I4964" t="s">
        <v>647</v>
      </c>
      <c r="J4964" t="s">
        <v>246</v>
      </c>
      <c r="K4964" t="s">
        <v>3079</v>
      </c>
      <c r="L4964" t="s">
        <v>247</v>
      </c>
      <c r="M4964">
        <v>667773</v>
      </c>
      <c r="N4964">
        <v>764170</v>
      </c>
      <c r="O4964">
        <v>1431943</v>
      </c>
      <c r="P4964">
        <v>0</v>
      </c>
      <c r="Q4964" t="s">
        <v>11390</v>
      </c>
      <c r="R4964" t="s">
        <v>12062</v>
      </c>
      <c r="S4964" t="s">
        <v>12063</v>
      </c>
      <c r="T4964" t="s">
        <v>12064</v>
      </c>
      <c r="U4964" t="s">
        <v>12065</v>
      </c>
      <c r="V4964" t="s">
        <v>12066</v>
      </c>
      <c r="W4964" t="s">
        <v>3802</v>
      </c>
      <c r="X4964" t="str">
        <f t="shared" si="77"/>
        <v>Inversión</v>
      </c>
      <c r="Y4964" t="s">
        <v>8913</v>
      </c>
    </row>
    <row r="4965" spans="1:25">
      <c r="A4965" t="s">
        <v>10802</v>
      </c>
      <c r="B4965" t="s">
        <v>4930</v>
      </c>
      <c r="C4965" t="s">
        <v>12067</v>
      </c>
      <c r="D4965" t="s">
        <v>3076</v>
      </c>
      <c r="E4965" t="s">
        <v>3077</v>
      </c>
      <c r="F4965" t="s">
        <v>8912</v>
      </c>
      <c r="G4965" t="s">
        <v>8913</v>
      </c>
      <c r="H4965" t="s">
        <v>542</v>
      </c>
      <c r="I4965" t="s">
        <v>647</v>
      </c>
      <c r="J4965" t="s">
        <v>246</v>
      </c>
      <c r="K4965" t="s">
        <v>3079</v>
      </c>
      <c r="L4965" t="s">
        <v>247</v>
      </c>
      <c r="M4965">
        <v>12600000</v>
      </c>
      <c r="N4965">
        <v>0</v>
      </c>
      <c r="O4965">
        <v>12600000</v>
      </c>
      <c r="P4965">
        <v>140000</v>
      </c>
      <c r="Q4965" t="s">
        <v>12068</v>
      </c>
      <c r="R4965" t="s">
        <v>3481</v>
      </c>
      <c r="S4965" t="s">
        <v>12069</v>
      </c>
      <c r="T4965" t="s">
        <v>12070</v>
      </c>
      <c r="U4965" t="s">
        <v>12071</v>
      </c>
      <c r="V4965" t="s">
        <v>12072</v>
      </c>
      <c r="W4965" t="s">
        <v>3085</v>
      </c>
      <c r="X4965" t="str">
        <f t="shared" si="77"/>
        <v>Inversión</v>
      </c>
      <c r="Y4965" t="s">
        <v>8913</v>
      </c>
    </row>
    <row r="4966" spans="1:25">
      <c r="A4966" t="s">
        <v>11432</v>
      </c>
      <c r="B4966" t="s">
        <v>4930</v>
      </c>
      <c r="C4966" t="s">
        <v>12073</v>
      </c>
      <c r="D4966" t="s">
        <v>3076</v>
      </c>
      <c r="E4966" t="s">
        <v>3077</v>
      </c>
      <c r="F4966" t="s">
        <v>8912</v>
      </c>
      <c r="G4966" t="s">
        <v>8913</v>
      </c>
      <c r="H4966" t="s">
        <v>542</v>
      </c>
      <c r="I4966" t="s">
        <v>647</v>
      </c>
      <c r="J4966" t="s">
        <v>246</v>
      </c>
      <c r="K4966" t="s">
        <v>3079</v>
      </c>
      <c r="L4966" t="s">
        <v>247</v>
      </c>
      <c r="M4966">
        <v>14136840</v>
      </c>
      <c r="N4966">
        <v>-5301315</v>
      </c>
      <c r="O4966">
        <v>8835525</v>
      </c>
      <c r="P4966">
        <v>0</v>
      </c>
      <c r="Q4966" t="s">
        <v>12074</v>
      </c>
      <c r="R4966" t="s">
        <v>12075</v>
      </c>
      <c r="S4966" t="s">
        <v>12076</v>
      </c>
      <c r="T4966" t="s">
        <v>12077</v>
      </c>
      <c r="U4966" t="s">
        <v>12078</v>
      </c>
      <c r="V4966" t="s">
        <v>12079</v>
      </c>
      <c r="W4966" t="s">
        <v>3085</v>
      </c>
      <c r="X4966" t="str">
        <f t="shared" si="77"/>
        <v>Inversión</v>
      </c>
      <c r="Y4966" t="s">
        <v>8913</v>
      </c>
    </row>
    <row r="4967" spans="1:25">
      <c r="A4967" t="s">
        <v>11295</v>
      </c>
      <c r="B4967" t="s">
        <v>4930</v>
      </c>
      <c r="C4967" t="s">
        <v>12080</v>
      </c>
      <c r="D4967" t="s">
        <v>3076</v>
      </c>
      <c r="E4967" t="s">
        <v>3077</v>
      </c>
      <c r="F4967" t="s">
        <v>8910</v>
      </c>
      <c r="G4967" t="s">
        <v>8911</v>
      </c>
      <c r="H4967" t="s">
        <v>532</v>
      </c>
      <c r="I4967" t="s">
        <v>661</v>
      </c>
      <c r="J4967" t="s">
        <v>246</v>
      </c>
      <c r="K4967" t="s">
        <v>3079</v>
      </c>
      <c r="L4967" t="s">
        <v>247</v>
      </c>
      <c r="M4967">
        <v>11545086</v>
      </c>
      <c r="N4967">
        <v>-589035</v>
      </c>
      <c r="O4967">
        <v>10956051</v>
      </c>
      <c r="P4967">
        <v>0</v>
      </c>
      <c r="Q4967" t="s">
        <v>12081</v>
      </c>
      <c r="R4967" t="s">
        <v>10259</v>
      </c>
      <c r="S4967" t="s">
        <v>12082</v>
      </c>
      <c r="T4967" t="s">
        <v>12083</v>
      </c>
      <c r="U4967" t="s">
        <v>12084</v>
      </c>
      <c r="V4967" t="s">
        <v>12085</v>
      </c>
      <c r="W4967" t="s">
        <v>3085</v>
      </c>
      <c r="X4967" t="str">
        <f t="shared" si="77"/>
        <v>Inversión</v>
      </c>
      <c r="Y4967" t="s">
        <v>8911</v>
      </c>
    </row>
    <row r="4968" spans="1:25">
      <c r="A4968" t="s">
        <v>10872</v>
      </c>
      <c r="B4968" t="s">
        <v>3382</v>
      </c>
      <c r="C4968" t="s">
        <v>12086</v>
      </c>
      <c r="D4968" t="s">
        <v>3076</v>
      </c>
      <c r="E4968" t="s">
        <v>3077</v>
      </c>
      <c r="F4968" t="s">
        <v>3234</v>
      </c>
      <c r="G4968" t="s">
        <v>3241</v>
      </c>
      <c r="H4968" t="s">
        <v>443</v>
      </c>
      <c r="I4968" t="s">
        <v>666</v>
      </c>
      <c r="J4968" t="s">
        <v>246</v>
      </c>
      <c r="K4968" t="s">
        <v>3079</v>
      </c>
      <c r="L4968" t="s">
        <v>247</v>
      </c>
      <c r="M4968">
        <v>29590211</v>
      </c>
      <c r="N4968">
        <v>0</v>
      </c>
      <c r="O4968">
        <v>29590211</v>
      </c>
      <c r="P4968">
        <v>12681519</v>
      </c>
      <c r="Q4968" t="s">
        <v>12087</v>
      </c>
      <c r="R4968" t="s">
        <v>12088</v>
      </c>
      <c r="S4968" t="s">
        <v>12089</v>
      </c>
      <c r="T4968" t="s">
        <v>12090</v>
      </c>
      <c r="U4968" t="s">
        <v>12091</v>
      </c>
      <c r="V4968" t="s">
        <v>12092</v>
      </c>
      <c r="W4968" t="s">
        <v>3085</v>
      </c>
      <c r="X4968" t="str">
        <f t="shared" si="77"/>
        <v>Inversión</v>
      </c>
      <c r="Y4968" t="s">
        <v>3241</v>
      </c>
    </row>
    <row r="4969" spans="1:25">
      <c r="A4969" t="s">
        <v>12093</v>
      </c>
      <c r="B4969" t="s">
        <v>3382</v>
      </c>
      <c r="C4969" t="s">
        <v>12094</v>
      </c>
      <c r="D4969" t="s">
        <v>3076</v>
      </c>
      <c r="E4969" t="s">
        <v>3077</v>
      </c>
      <c r="F4969" t="s">
        <v>3234</v>
      </c>
      <c r="G4969" t="s">
        <v>3241</v>
      </c>
      <c r="H4969" t="s">
        <v>509</v>
      </c>
      <c r="I4969" t="s">
        <v>664</v>
      </c>
      <c r="J4969" t="s">
        <v>246</v>
      </c>
      <c r="K4969" t="s">
        <v>3079</v>
      </c>
      <c r="L4969" t="s">
        <v>247</v>
      </c>
      <c r="M4969">
        <v>18333333</v>
      </c>
      <c r="N4969">
        <v>-1666667</v>
      </c>
      <c r="O4969">
        <v>16666666</v>
      </c>
      <c r="P4969">
        <v>0</v>
      </c>
      <c r="Q4969" t="s">
        <v>12095</v>
      </c>
      <c r="R4969" t="s">
        <v>12096</v>
      </c>
      <c r="S4969" t="s">
        <v>5671</v>
      </c>
      <c r="T4969" t="s">
        <v>12097</v>
      </c>
      <c r="U4969" t="s">
        <v>12098</v>
      </c>
      <c r="V4969" t="s">
        <v>12099</v>
      </c>
      <c r="W4969" t="s">
        <v>3085</v>
      </c>
      <c r="X4969" t="str">
        <f t="shared" si="77"/>
        <v>Inversión</v>
      </c>
      <c r="Y4969" t="s">
        <v>3241</v>
      </c>
    </row>
    <row r="4970" spans="1:25">
      <c r="A4970" t="s">
        <v>11313</v>
      </c>
      <c r="B4970" t="s">
        <v>12100</v>
      </c>
      <c r="C4970" t="s">
        <v>12101</v>
      </c>
      <c r="D4970" t="s">
        <v>3076</v>
      </c>
      <c r="E4970" t="s">
        <v>3399</v>
      </c>
      <c r="F4970" t="s">
        <v>8912</v>
      </c>
      <c r="G4970" t="s">
        <v>8913</v>
      </c>
      <c r="H4970" t="s">
        <v>542</v>
      </c>
      <c r="I4970" t="s">
        <v>647</v>
      </c>
      <c r="J4970" t="s">
        <v>246</v>
      </c>
      <c r="K4970" t="s">
        <v>3079</v>
      </c>
      <c r="L4970" t="s">
        <v>247</v>
      </c>
      <c r="M4970">
        <v>5210050</v>
      </c>
      <c r="N4970">
        <v>-5210050</v>
      </c>
      <c r="O4970">
        <v>0</v>
      </c>
      <c r="P4970">
        <v>0</v>
      </c>
      <c r="Q4970" t="s">
        <v>12102</v>
      </c>
      <c r="R4970" t="s">
        <v>9004</v>
      </c>
      <c r="S4970" t="s">
        <v>3085</v>
      </c>
      <c r="T4970" t="s">
        <v>3085</v>
      </c>
      <c r="U4970" t="s">
        <v>3085</v>
      </c>
      <c r="V4970" t="s">
        <v>3085</v>
      </c>
      <c r="W4970" t="s">
        <v>3085</v>
      </c>
      <c r="X4970" t="str">
        <f t="shared" si="77"/>
        <v>Inversión</v>
      </c>
      <c r="Y4970" t="s">
        <v>8913</v>
      </c>
    </row>
    <row r="4971" spans="1:25">
      <c r="A4971" t="s">
        <v>11320</v>
      </c>
      <c r="B4971" t="s">
        <v>12100</v>
      </c>
      <c r="C4971" t="s">
        <v>12103</v>
      </c>
      <c r="D4971" t="s">
        <v>3076</v>
      </c>
      <c r="E4971" t="s">
        <v>3077</v>
      </c>
      <c r="F4971" t="s">
        <v>3149</v>
      </c>
      <c r="G4971" t="s">
        <v>3157</v>
      </c>
      <c r="H4971" t="s">
        <v>437</v>
      </c>
      <c r="I4971" t="s">
        <v>649</v>
      </c>
      <c r="J4971" t="s">
        <v>246</v>
      </c>
      <c r="K4971" t="s">
        <v>3150</v>
      </c>
      <c r="L4971" t="s">
        <v>247</v>
      </c>
      <c r="M4971">
        <v>47300584</v>
      </c>
      <c r="N4971">
        <v>11825146</v>
      </c>
      <c r="O4971">
        <v>59125730</v>
      </c>
      <c r="P4971">
        <v>11825146</v>
      </c>
      <c r="Q4971" t="s">
        <v>12104</v>
      </c>
      <c r="R4971" t="s">
        <v>8796</v>
      </c>
      <c r="S4971" t="s">
        <v>12105</v>
      </c>
      <c r="T4971" t="s">
        <v>12106</v>
      </c>
      <c r="U4971" t="s">
        <v>12107</v>
      </c>
      <c r="V4971" t="s">
        <v>12108</v>
      </c>
      <c r="W4971" t="s">
        <v>3085</v>
      </c>
      <c r="X4971" t="str">
        <f t="shared" si="77"/>
        <v>Inversión</v>
      </c>
      <c r="Y4971" t="s">
        <v>3157</v>
      </c>
    </row>
    <row r="4972" spans="1:25">
      <c r="A4972" t="s">
        <v>11308</v>
      </c>
      <c r="B4972" t="s">
        <v>12100</v>
      </c>
      <c r="C4972" t="s">
        <v>12109</v>
      </c>
      <c r="D4972" t="s">
        <v>3076</v>
      </c>
      <c r="E4972" t="s">
        <v>3077</v>
      </c>
      <c r="F4972" t="s">
        <v>3149</v>
      </c>
      <c r="G4972" t="s">
        <v>3157</v>
      </c>
      <c r="H4972" t="s">
        <v>437</v>
      </c>
      <c r="I4972" t="s">
        <v>649</v>
      </c>
      <c r="J4972" t="s">
        <v>246</v>
      </c>
      <c r="K4972" t="s">
        <v>3150</v>
      </c>
      <c r="L4972" t="s">
        <v>247</v>
      </c>
      <c r="M4972">
        <v>42806172</v>
      </c>
      <c r="N4972">
        <v>2497039</v>
      </c>
      <c r="O4972">
        <v>45303211</v>
      </c>
      <c r="P4972">
        <v>0</v>
      </c>
      <c r="Q4972" t="s">
        <v>12110</v>
      </c>
      <c r="R4972" t="s">
        <v>12111</v>
      </c>
      <c r="S4972" t="s">
        <v>12112</v>
      </c>
      <c r="T4972" t="s">
        <v>12113</v>
      </c>
      <c r="U4972" t="s">
        <v>12114</v>
      </c>
      <c r="V4972" t="s">
        <v>12115</v>
      </c>
      <c r="W4972" t="s">
        <v>3085</v>
      </c>
      <c r="X4972" t="str">
        <f t="shared" si="77"/>
        <v>Inversión</v>
      </c>
      <c r="Y4972" t="s">
        <v>3157</v>
      </c>
    </row>
    <row r="4973" spans="1:25">
      <c r="A4973" t="s">
        <v>11310</v>
      </c>
      <c r="B4973" t="s">
        <v>12100</v>
      </c>
      <c r="C4973" t="s">
        <v>12116</v>
      </c>
      <c r="D4973" t="s">
        <v>3076</v>
      </c>
      <c r="E4973" t="s">
        <v>3077</v>
      </c>
      <c r="F4973" t="s">
        <v>3149</v>
      </c>
      <c r="G4973" t="s">
        <v>3157</v>
      </c>
      <c r="H4973" t="s">
        <v>437</v>
      </c>
      <c r="I4973" t="s">
        <v>649</v>
      </c>
      <c r="J4973" t="s">
        <v>246</v>
      </c>
      <c r="K4973" t="s">
        <v>3150</v>
      </c>
      <c r="L4973" t="s">
        <v>247</v>
      </c>
      <c r="M4973">
        <v>29334532</v>
      </c>
      <c r="N4973">
        <v>1453005</v>
      </c>
      <c r="O4973">
        <v>30787537</v>
      </c>
      <c r="P4973">
        <v>0</v>
      </c>
      <c r="Q4973" t="s">
        <v>12117</v>
      </c>
      <c r="R4973" t="s">
        <v>12118</v>
      </c>
      <c r="S4973" t="s">
        <v>12119</v>
      </c>
      <c r="T4973" t="s">
        <v>12120</v>
      </c>
      <c r="U4973" t="s">
        <v>12121</v>
      </c>
      <c r="V4973" t="s">
        <v>12122</v>
      </c>
      <c r="W4973" t="s">
        <v>3085</v>
      </c>
      <c r="X4973" t="str">
        <f t="shared" si="77"/>
        <v>Inversión</v>
      </c>
      <c r="Y4973" t="s">
        <v>3157</v>
      </c>
    </row>
    <row r="4974" spans="1:25">
      <c r="A4974" t="s">
        <v>11327</v>
      </c>
      <c r="B4974" t="s">
        <v>12100</v>
      </c>
      <c r="C4974" t="s">
        <v>12123</v>
      </c>
      <c r="D4974" t="s">
        <v>3076</v>
      </c>
      <c r="E4974" t="s">
        <v>3077</v>
      </c>
      <c r="F4974" t="s">
        <v>3149</v>
      </c>
      <c r="G4974" t="s">
        <v>3157</v>
      </c>
      <c r="H4974" t="s">
        <v>437</v>
      </c>
      <c r="I4974" t="s">
        <v>649</v>
      </c>
      <c r="J4974" t="s">
        <v>246</v>
      </c>
      <c r="K4974" t="s">
        <v>3150</v>
      </c>
      <c r="L4974" t="s">
        <v>247</v>
      </c>
      <c r="M4974">
        <v>33817384</v>
      </c>
      <c r="N4974">
        <v>8454346</v>
      </c>
      <c r="O4974">
        <v>42271730</v>
      </c>
      <c r="P4974">
        <v>11272461</v>
      </c>
      <c r="Q4974" t="s">
        <v>12124</v>
      </c>
      <c r="R4974" t="s">
        <v>12125</v>
      </c>
      <c r="S4974" t="s">
        <v>12126</v>
      </c>
      <c r="T4974" t="s">
        <v>12127</v>
      </c>
      <c r="U4974" t="s">
        <v>12128</v>
      </c>
      <c r="V4974" t="s">
        <v>12129</v>
      </c>
      <c r="W4974" t="s">
        <v>3085</v>
      </c>
      <c r="X4974" t="str">
        <f t="shared" si="77"/>
        <v>Inversión</v>
      </c>
      <c r="Y4974" t="s">
        <v>3157</v>
      </c>
    </row>
    <row r="4975" spans="1:25">
      <c r="A4975" t="s">
        <v>11391</v>
      </c>
      <c r="B4975" t="s">
        <v>3389</v>
      </c>
      <c r="C4975" t="s">
        <v>12130</v>
      </c>
      <c r="D4975" t="s">
        <v>3076</v>
      </c>
      <c r="E4975" t="s">
        <v>3077</v>
      </c>
      <c r="F4975" t="s">
        <v>3234</v>
      </c>
      <c r="G4975" t="s">
        <v>3241</v>
      </c>
      <c r="H4975" t="s">
        <v>509</v>
      </c>
      <c r="I4975" t="s">
        <v>664</v>
      </c>
      <c r="J4975" t="s">
        <v>246</v>
      </c>
      <c r="K4975" t="s">
        <v>3079</v>
      </c>
      <c r="L4975" t="s">
        <v>247</v>
      </c>
      <c r="M4975">
        <v>32104638</v>
      </c>
      <c r="N4975">
        <v>13439005</v>
      </c>
      <c r="O4975">
        <v>45543643</v>
      </c>
      <c r="P4975">
        <v>0</v>
      </c>
      <c r="Q4975" t="s">
        <v>12131</v>
      </c>
      <c r="R4975" t="s">
        <v>12132</v>
      </c>
      <c r="S4975" t="s">
        <v>9081</v>
      </c>
      <c r="T4975" t="s">
        <v>12133</v>
      </c>
      <c r="U4975" t="s">
        <v>12134</v>
      </c>
      <c r="V4975" t="s">
        <v>12135</v>
      </c>
      <c r="W4975" t="s">
        <v>3085</v>
      </c>
      <c r="X4975" t="str">
        <f t="shared" si="77"/>
        <v>Inversión</v>
      </c>
      <c r="Y4975" t="s">
        <v>3241</v>
      </c>
    </row>
    <row r="4976" spans="1:25">
      <c r="A4976" t="s">
        <v>11417</v>
      </c>
      <c r="B4976" t="s">
        <v>3389</v>
      </c>
      <c r="C4976" t="s">
        <v>12136</v>
      </c>
      <c r="D4976" t="s">
        <v>3076</v>
      </c>
      <c r="E4976" t="s">
        <v>3077</v>
      </c>
      <c r="F4976" t="s">
        <v>8912</v>
      </c>
      <c r="G4976" t="s">
        <v>8913</v>
      </c>
      <c r="H4976" t="s">
        <v>542</v>
      </c>
      <c r="I4976" t="s">
        <v>647</v>
      </c>
      <c r="J4976" t="s">
        <v>246</v>
      </c>
      <c r="K4976" t="s">
        <v>3079</v>
      </c>
      <c r="L4976" t="s">
        <v>247</v>
      </c>
      <c r="M4976">
        <v>40958377</v>
      </c>
      <c r="N4976">
        <v>1</v>
      </c>
      <c r="O4976">
        <v>40958378</v>
      </c>
      <c r="P4976">
        <v>0</v>
      </c>
      <c r="Q4976" t="s">
        <v>12137</v>
      </c>
      <c r="R4976" t="s">
        <v>10961</v>
      </c>
      <c r="S4976" t="s">
        <v>12138</v>
      </c>
      <c r="T4976" t="s">
        <v>12139</v>
      </c>
      <c r="U4976" t="s">
        <v>12140</v>
      </c>
      <c r="V4976" t="s">
        <v>12141</v>
      </c>
      <c r="W4976" t="s">
        <v>12142</v>
      </c>
      <c r="X4976" t="str">
        <f t="shared" si="77"/>
        <v>Inversión</v>
      </c>
      <c r="Y4976" t="s">
        <v>8913</v>
      </c>
    </row>
    <row r="4977" spans="1:25">
      <c r="A4977" t="s">
        <v>11425</v>
      </c>
      <c r="B4977" t="s">
        <v>3389</v>
      </c>
      <c r="C4977" t="s">
        <v>12143</v>
      </c>
      <c r="D4977" t="s">
        <v>3076</v>
      </c>
      <c r="E4977" t="s">
        <v>3077</v>
      </c>
      <c r="F4977" t="s">
        <v>3234</v>
      </c>
      <c r="G4977" t="s">
        <v>3241</v>
      </c>
      <c r="H4977" t="s">
        <v>625</v>
      </c>
      <c r="I4977" t="s">
        <v>627</v>
      </c>
      <c r="J4977" t="s">
        <v>246</v>
      </c>
      <c r="K4977" t="s">
        <v>3079</v>
      </c>
      <c r="L4977" t="s">
        <v>247</v>
      </c>
      <c r="M4977">
        <v>9407904</v>
      </c>
      <c r="N4977">
        <v>0</v>
      </c>
      <c r="O4977">
        <v>9407904</v>
      </c>
      <c r="P4977">
        <v>4703904</v>
      </c>
      <c r="Q4977" t="s">
        <v>12144</v>
      </c>
      <c r="R4977" t="s">
        <v>10931</v>
      </c>
      <c r="S4977" t="s">
        <v>12145</v>
      </c>
      <c r="T4977" t="s">
        <v>12146</v>
      </c>
      <c r="U4977" t="s">
        <v>12147</v>
      </c>
      <c r="V4977" t="s">
        <v>12148</v>
      </c>
      <c r="W4977" t="s">
        <v>3085</v>
      </c>
      <c r="X4977" t="str">
        <f t="shared" si="77"/>
        <v>Funcionamiento</v>
      </c>
      <c r="Y4977" t="s">
        <v>3241</v>
      </c>
    </row>
    <row r="4978" spans="1:25">
      <c r="A4978" t="s">
        <v>12149</v>
      </c>
      <c r="B4978" t="s">
        <v>3716</v>
      </c>
      <c r="C4978" t="s">
        <v>8386</v>
      </c>
      <c r="D4978" t="s">
        <v>3076</v>
      </c>
      <c r="E4978" t="s">
        <v>3077</v>
      </c>
      <c r="F4978" t="s">
        <v>8910</v>
      </c>
      <c r="G4978" t="s">
        <v>8911</v>
      </c>
      <c r="H4978" t="s">
        <v>532</v>
      </c>
      <c r="I4978" t="s">
        <v>661</v>
      </c>
      <c r="J4978" t="s">
        <v>246</v>
      </c>
      <c r="K4978" t="s">
        <v>3079</v>
      </c>
      <c r="L4978" t="s">
        <v>247</v>
      </c>
      <c r="M4978">
        <v>14494440</v>
      </c>
      <c r="N4978">
        <v>-805247</v>
      </c>
      <c r="O4978">
        <v>13689193</v>
      </c>
      <c r="P4978">
        <v>0</v>
      </c>
      <c r="Q4978" t="s">
        <v>12150</v>
      </c>
      <c r="R4978" t="s">
        <v>12151</v>
      </c>
      <c r="S4978" t="s">
        <v>12152</v>
      </c>
      <c r="T4978" t="s">
        <v>12153</v>
      </c>
      <c r="U4978" t="s">
        <v>12154</v>
      </c>
      <c r="V4978" t="s">
        <v>12155</v>
      </c>
      <c r="W4978" t="s">
        <v>3085</v>
      </c>
      <c r="X4978" t="str">
        <f t="shared" si="77"/>
        <v>Inversión</v>
      </c>
      <c r="Y4978" t="s">
        <v>8911</v>
      </c>
    </row>
    <row r="4979" spans="1:25">
      <c r="A4979" t="s">
        <v>9908</v>
      </c>
      <c r="B4979" t="s">
        <v>3410</v>
      </c>
      <c r="C4979" t="s">
        <v>12156</v>
      </c>
      <c r="D4979" t="s">
        <v>3076</v>
      </c>
      <c r="E4979" t="s">
        <v>3077</v>
      </c>
      <c r="F4979" t="s">
        <v>4481</v>
      </c>
      <c r="G4979" t="s">
        <v>4484</v>
      </c>
      <c r="H4979" t="s">
        <v>440</v>
      </c>
      <c r="I4979" t="s">
        <v>644</v>
      </c>
      <c r="J4979" t="s">
        <v>246</v>
      </c>
      <c r="K4979" t="s">
        <v>3079</v>
      </c>
      <c r="L4979" t="s">
        <v>247</v>
      </c>
      <c r="M4979">
        <v>18518613</v>
      </c>
      <c r="N4979">
        <v>-4253904</v>
      </c>
      <c r="O4979">
        <v>14264709</v>
      </c>
      <c r="P4979">
        <v>0</v>
      </c>
      <c r="Q4979" t="s">
        <v>12157</v>
      </c>
      <c r="R4979" t="s">
        <v>12158</v>
      </c>
      <c r="S4979" t="s">
        <v>12159</v>
      </c>
      <c r="T4979" t="s">
        <v>12160</v>
      </c>
      <c r="U4979" t="s">
        <v>12161</v>
      </c>
      <c r="V4979" t="s">
        <v>12162</v>
      </c>
      <c r="W4979" t="s">
        <v>12163</v>
      </c>
      <c r="X4979" t="str">
        <f t="shared" si="77"/>
        <v>Inversión</v>
      </c>
      <c r="Y4979" t="s">
        <v>4484</v>
      </c>
    </row>
    <row r="4980" spans="1:25">
      <c r="A4980" t="s">
        <v>11335</v>
      </c>
      <c r="B4980" t="s">
        <v>3410</v>
      </c>
      <c r="C4980" t="s">
        <v>12164</v>
      </c>
      <c r="D4980" t="s">
        <v>3076</v>
      </c>
      <c r="E4980" t="s">
        <v>3077</v>
      </c>
      <c r="F4980" t="s">
        <v>8904</v>
      </c>
      <c r="G4980" t="s">
        <v>8905</v>
      </c>
      <c r="H4980" t="s">
        <v>550</v>
      </c>
      <c r="I4980" t="s">
        <v>676</v>
      </c>
      <c r="J4980" t="s">
        <v>246</v>
      </c>
      <c r="K4980" t="s">
        <v>3079</v>
      </c>
      <c r="L4980" t="s">
        <v>247</v>
      </c>
      <c r="M4980">
        <v>2000000</v>
      </c>
      <c r="N4980">
        <v>-22934</v>
      </c>
      <c r="O4980">
        <v>1977066</v>
      </c>
      <c r="P4980">
        <v>0</v>
      </c>
      <c r="Q4980" t="s">
        <v>12165</v>
      </c>
      <c r="R4980" t="s">
        <v>12166</v>
      </c>
      <c r="S4980" t="s">
        <v>12167</v>
      </c>
      <c r="T4980" t="s">
        <v>12168</v>
      </c>
      <c r="U4980" t="s">
        <v>12169</v>
      </c>
      <c r="V4980" t="s">
        <v>12170</v>
      </c>
      <c r="W4980" t="s">
        <v>3085</v>
      </c>
      <c r="X4980" t="str">
        <f t="shared" si="77"/>
        <v>Inversión</v>
      </c>
      <c r="Y4980" t="s">
        <v>8905</v>
      </c>
    </row>
    <row r="4981" spans="1:25">
      <c r="A4981" t="s">
        <v>11350</v>
      </c>
      <c r="B4981" t="s">
        <v>3410</v>
      </c>
      <c r="C4981" t="s">
        <v>12171</v>
      </c>
      <c r="D4981" t="s">
        <v>3076</v>
      </c>
      <c r="E4981" t="s">
        <v>3077</v>
      </c>
      <c r="F4981" t="s">
        <v>3234</v>
      </c>
      <c r="G4981" t="s">
        <v>3241</v>
      </c>
      <c r="H4981" t="s">
        <v>358</v>
      </c>
      <c r="I4981" t="s">
        <v>359</v>
      </c>
      <c r="J4981" t="s">
        <v>246</v>
      </c>
      <c r="K4981" t="s">
        <v>3079</v>
      </c>
      <c r="L4981" t="s">
        <v>247</v>
      </c>
      <c r="M4981">
        <v>6284373</v>
      </c>
      <c r="N4981">
        <v>0</v>
      </c>
      <c r="O4981">
        <v>6284373</v>
      </c>
      <c r="P4981">
        <v>0</v>
      </c>
      <c r="Q4981" t="s">
        <v>12172</v>
      </c>
      <c r="R4981" t="s">
        <v>12173</v>
      </c>
      <c r="S4981" t="s">
        <v>12174</v>
      </c>
      <c r="T4981" t="s">
        <v>3085</v>
      </c>
      <c r="U4981" t="s">
        <v>12175</v>
      </c>
      <c r="V4981" t="s">
        <v>12176</v>
      </c>
      <c r="W4981" t="s">
        <v>12177</v>
      </c>
      <c r="X4981" t="str">
        <f t="shared" si="77"/>
        <v>Funcionamiento</v>
      </c>
      <c r="Y4981" t="s">
        <v>3241</v>
      </c>
    </row>
    <row r="4982" spans="1:25">
      <c r="A4982" t="s">
        <v>11350</v>
      </c>
      <c r="B4982" t="s">
        <v>3410</v>
      </c>
      <c r="C4982" t="s">
        <v>12171</v>
      </c>
      <c r="D4982" t="s">
        <v>3076</v>
      </c>
      <c r="E4982" t="s">
        <v>3077</v>
      </c>
      <c r="F4982" t="s">
        <v>3234</v>
      </c>
      <c r="G4982" t="s">
        <v>3241</v>
      </c>
      <c r="H4982" t="s">
        <v>348</v>
      </c>
      <c r="I4982" t="s">
        <v>349</v>
      </c>
      <c r="J4982" t="s">
        <v>246</v>
      </c>
      <c r="K4982" t="s">
        <v>3079</v>
      </c>
      <c r="L4982" t="s">
        <v>247</v>
      </c>
      <c r="M4982">
        <v>3922200</v>
      </c>
      <c r="N4982">
        <v>0</v>
      </c>
      <c r="O4982">
        <v>3922200</v>
      </c>
      <c r="P4982">
        <v>0</v>
      </c>
      <c r="Q4982" t="s">
        <v>12172</v>
      </c>
      <c r="R4982" t="s">
        <v>12173</v>
      </c>
      <c r="S4982" t="s">
        <v>12174</v>
      </c>
      <c r="T4982" t="s">
        <v>3085</v>
      </c>
      <c r="U4982" t="s">
        <v>12175</v>
      </c>
      <c r="V4982" t="s">
        <v>12176</v>
      </c>
      <c r="W4982" t="s">
        <v>12177</v>
      </c>
      <c r="X4982" t="str">
        <f t="shared" si="77"/>
        <v>Funcionamiento</v>
      </c>
      <c r="Y4982" t="s">
        <v>3241</v>
      </c>
    </row>
    <row r="4983" spans="1:25">
      <c r="A4983" t="s">
        <v>11350</v>
      </c>
      <c r="B4983" t="s">
        <v>3410</v>
      </c>
      <c r="C4983" t="s">
        <v>12171</v>
      </c>
      <c r="D4983" t="s">
        <v>3076</v>
      </c>
      <c r="E4983" t="s">
        <v>3077</v>
      </c>
      <c r="F4983" t="s">
        <v>3234</v>
      </c>
      <c r="G4983" t="s">
        <v>3241</v>
      </c>
      <c r="H4983" t="s">
        <v>336</v>
      </c>
      <c r="I4983" t="s">
        <v>337</v>
      </c>
      <c r="J4983" t="s">
        <v>246</v>
      </c>
      <c r="K4983" t="s">
        <v>3079</v>
      </c>
      <c r="L4983" t="s">
        <v>247</v>
      </c>
      <c r="M4983">
        <v>20655672</v>
      </c>
      <c r="N4983">
        <v>0</v>
      </c>
      <c r="O4983">
        <v>20655672</v>
      </c>
      <c r="P4983">
        <v>0</v>
      </c>
      <c r="Q4983" t="s">
        <v>12172</v>
      </c>
      <c r="R4983" t="s">
        <v>12173</v>
      </c>
      <c r="S4983" t="s">
        <v>12174</v>
      </c>
      <c r="T4983" t="s">
        <v>3085</v>
      </c>
      <c r="U4983" t="s">
        <v>12175</v>
      </c>
      <c r="V4983" t="s">
        <v>12176</v>
      </c>
      <c r="W4983" t="s">
        <v>12177</v>
      </c>
      <c r="X4983" t="str">
        <f t="shared" si="77"/>
        <v>Funcionamiento</v>
      </c>
      <c r="Y4983" t="s">
        <v>3241</v>
      </c>
    </row>
    <row r="4984" spans="1:25">
      <c r="A4984" t="s">
        <v>11350</v>
      </c>
      <c r="B4984" t="s">
        <v>3410</v>
      </c>
      <c r="C4984" t="s">
        <v>12171</v>
      </c>
      <c r="D4984" t="s">
        <v>3076</v>
      </c>
      <c r="E4984" t="s">
        <v>3077</v>
      </c>
      <c r="F4984" t="s">
        <v>3234</v>
      </c>
      <c r="G4984" t="s">
        <v>3241</v>
      </c>
      <c r="H4984" t="s">
        <v>579</v>
      </c>
      <c r="I4984" t="s">
        <v>580</v>
      </c>
      <c r="J4984" t="s">
        <v>246</v>
      </c>
      <c r="K4984" t="s">
        <v>3079</v>
      </c>
      <c r="L4984" t="s">
        <v>247</v>
      </c>
      <c r="M4984">
        <v>27601968</v>
      </c>
      <c r="N4984">
        <v>0</v>
      </c>
      <c r="O4984">
        <v>27601968</v>
      </c>
      <c r="P4984">
        <v>0</v>
      </c>
      <c r="Q4984" t="s">
        <v>12172</v>
      </c>
      <c r="R4984" t="s">
        <v>12173</v>
      </c>
      <c r="S4984" t="s">
        <v>12174</v>
      </c>
      <c r="T4984" t="s">
        <v>3085</v>
      </c>
      <c r="U4984" t="s">
        <v>12175</v>
      </c>
      <c r="V4984" t="s">
        <v>12176</v>
      </c>
      <c r="W4984" t="s">
        <v>12177</v>
      </c>
      <c r="X4984" t="str">
        <f t="shared" si="77"/>
        <v>Funcionamiento</v>
      </c>
      <c r="Y4984" t="s">
        <v>3241</v>
      </c>
    </row>
    <row r="4985" spans="1:25">
      <c r="A4985" t="s">
        <v>11350</v>
      </c>
      <c r="B4985" t="s">
        <v>3410</v>
      </c>
      <c r="C4985" t="s">
        <v>12171</v>
      </c>
      <c r="D4985" t="s">
        <v>3076</v>
      </c>
      <c r="E4985" t="s">
        <v>3077</v>
      </c>
      <c r="F4985" t="s">
        <v>3234</v>
      </c>
      <c r="G4985" t="s">
        <v>3241</v>
      </c>
      <c r="H4985" t="s">
        <v>300</v>
      </c>
      <c r="I4985" t="s">
        <v>302</v>
      </c>
      <c r="J4985" t="s">
        <v>246</v>
      </c>
      <c r="K4985" t="s">
        <v>3079</v>
      </c>
      <c r="L4985" t="s">
        <v>247</v>
      </c>
      <c r="M4985">
        <v>242387</v>
      </c>
      <c r="N4985">
        <v>0</v>
      </c>
      <c r="O4985">
        <v>242387</v>
      </c>
      <c r="P4985">
        <v>0</v>
      </c>
      <c r="Q4985" t="s">
        <v>12172</v>
      </c>
      <c r="R4985" t="s">
        <v>12173</v>
      </c>
      <c r="S4985" t="s">
        <v>12174</v>
      </c>
      <c r="T4985" t="s">
        <v>3085</v>
      </c>
      <c r="U4985" t="s">
        <v>12175</v>
      </c>
      <c r="V4985" t="s">
        <v>12176</v>
      </c>
      <c r="W4985" t="s">
        <v>12177</v>
      </c>
      <c r="X4985" t="str">
        <f t="shared" si="77"/>
        <v>Funcionamiento</v>
      </c>
      <c r="Y4985" t="s">
        <v>3241</v>
      </c>
    </row>
    <row r="4986" spans="1:25">
      <c r="A4986" t="s">
        <v>11350</v>
      </c>
      <c r="B4986" t="s">
        <v>3410</v>
      </c>
      <c r="C4986" t="s">
        <v>12171</v>
      </c>
      <c r="D4986" t="s">
        <v>3076</v>
      </c>
      <c r="E4986" t="s">
        <v>3077</v>
      </c>
      <c r="F4986" t="s">
        <v>3234</v>
      </c>
      <c r="G4986" t="s">
        <v>3241</v>
      </c>
      <c r="H4986" t="s">
        <v>331</v>
      </c>
      <c r="I4986" t="s">
        <v>587</v>
      </c>
      <c r="J4986" t="s">
        <v>246</v>
      </c>
      <c r="K4986" t="s">
        <v>3079</v>
      </c>
      <c r="L4986" t="s">
        <v>247</v>
      </c>
      <c r="M4986">
        <v>18444741</v>
      </c>
      <c r="N4986">
        <v>0</v>
      </c>
      <c r="O4986">
        <v>18444741</v>
      </c>
      <c r="P4986">
        <v>0</v>
      </c>
      <c r="Q4986" t="s">
        <v>12172</v>
      </c>
      <c r="R4986" t="s">
        <v>12173</v>
      </c>
      <c r="S4986" t="s">
        <v>12174</v>
      </c>
      <c r="T4986" t="s">
        <v>3085</v>
      </c>
      <c r="U4986" t="s">
        <v>12175</v>
      </c>
      <c r="V4986" t="s">
        <v>12176</v>
      </c>
      <c r="W4986" t="s">
        <v>12177</v>
      </c>
      <c r="X4986" t="str">
        <f t="shared" si="77"/>
        <v>Funcionamiento</v>
      </c>
      <c r="Y4986" t="s">
        <v>3241</v>
      </c>
    </row>
    <row r="4987" spans="1:25">
      <c r="A4987" t="s">
        <v>11350</v>
      </c>
      <c r="B4987" t="s">
        <v>3410</v>
      </c>
      <c r="C4987" t="s">
        <v>12171</v>
      </c>
      <c r="D4987" t="s">
        <v>3076</v>
      </c>
      <c r="E4987" t="s">
        <v>3077</v>
      </c>
      <c r="F4987" t="s">
        <v>3234</v>
      </c>
      <c r="G4987" t="s">
        <v>3241</v>
      </c>
      <c r="H4987" t="s">
        <v>309</v>
      </c>
      <c r="I4987" t="s">
        <v>311</v>
      </c>
      <c r="J4987" t="s">
        <v>246</v>
      </c>
      <c r="K4987" t="s">
        <v>3079</v>
      </c>
      <c r="L4987" t="s">
        <v>247</v>
      </c>
      <c r="M4987">
        <v>25628743</v>
      </c>
      <c r="N4987">
        <v>0</v>
      </c>
      <c r="O4987">
        <v>25628743</v>
      </c>
      <c r="P4987">
        <v>0</v>
      </c>
      <c r="Q4987" t="s">
        <v>12172</v>
      </c>
      <c r="R4987" t="s">
        <v>12173</v>
      </c>
      <c r="S4987" t="s">
        <v>12174</v>
      </c>
      <c r="T4987" t="s">
        <v>3085</v>
      </c>
      <c r="U4987" t="s">
        <v>12175</v>
      </c>
      <c r="V4987" t="s">
        <v>12176</v>
      </c>
      <c r="W4987" t="s">
        <v>12177</v>
      </c>
      <c r="X4987" t="str">
        <f t="shared" si="77"/>
        <v>Funcionamiento</v>
      </c>
      <c r="Y4987" t="s">
        <v>3241</v>
      </c>
    </row>
    <row r="4988" spans="1:25">
      <c r="A4988" t="s">
        <v>11350</v>
      </c>
      <c r="B4988" t="s">
        <v>3410</v>
      </c>
      <c r="C4988" t="s">
        <v>12171</v>
      </c>
      <c r="D4988" t="s">
        <v>3076</v>
      </c>
      <c r="E4988" t="s">
        <v>3077</v>
      </c>
      <c r="F4988" t="s">
        <v>3234</v>
      </c>
      <c r="G4988" t="s">
        <v>3241</v>
      </c>
      <c r="H4988" t="s">
        <v>390</v>
      </c>
      <c r="I4988" t="s">
        <v>392</v>
      </c>
      <c r="J4988" t="s">
        <v>246</v>
      </c>
      <c r="K4988" t="s">
        <v>3079</v>
      </c>
      <c r="L4988" t="s">
        <v>247</v>
      </c>
      <c r="M4988">
        <v>15991031</v>
      </c>
      <c r="N4988">
        <v>0</v>
      </c>
      <c r="O4988">
        <v>15991031</v>
      </c>
      <c r="P4988">
        <v>0</v>
      </c>
      <c r="Q4988" t="s">
        <v>12172</v>
      </c>
      <c r="R4988" t="s">
        <v>12173</v>
      </c>
      <c r="S4988" t="s">
        <v>12174</v>
      </c>
      <c r="T4988" t="s">
        <v>3085</v>
      </c>
      <c r="U4988" t="s">
        <v>12175</v>
      </c>
      <c r="V4988" t="s">
        <v>12176</v>
      </c>
      <c r="W4988" t="s">
        <v>12177</v>
      </c>
      <c r="X4988" t="str">
        <f t="shared" si="77"/>
        <v>Funcionamiento</v>
      </c>
      <c r="Y4988" t="s">
        <v>3241</v>
      </c>
    </row>
    <row r="4989" spans="1:25">
      <c r="A4989" t="s">
        <v>11350</v>
      </c>
      <c r="B4989" t="s">
        <v>3410</v>
      </c>
      <c r="C4989" t="s">
        <v>12171</v>
      </c>
      <c r="D4989" t="s">
        <v>3076</v>
      </c>
      <c r="E4989" t="s">
        <v>3077</v>
      </c>
      <c r="F4989" t="s">
        <v>3234</v>
      </c>
      <c r="G4989" t="s">
        <v>3241</v>
      </c>
      <c r="H4989" t="s">
        <v>395</v>
      </c>
      <c r="I4989" t="s">
        <v>396</v>
      </c>
      <c r="J4989" t="s">
        <v>246</v>
      </c>
      <c r="K4989" t="s">
        <v>3079</v>
      </c>
      <c r="L4989" t="s">
        <v>247</v>
      </c>
      <c r="M4989">
        <v>268347</v>
      </c>
      <c r="N4989">
        <v>0</v>
      </c>
      <c r="O4989">
        <v>268347</v>
      </c>
      <c r="P4989">
        <v>0</v>
      </c>
      <c r="Q4989" t="s">
        <v>12172</v>
      </c>
      <c r="R4989" t="s">
        <v>12173</v>
      </c>
      <c r="S4989" t="s">
        <v>12174</v>
      </c>
      <c r="T4989" t="s">
        <v>3085</v>
      </c>
      <c r="U4989" t="s">
        <v>12175</v>
      </c>
      <c r="V4989" t="s">
        <v>12176</v>
      </c>
      <c r="W4989" t="s">
        <v>12177</v>
      </c>
      <c r="X4989" t="str">
        <f t="shared" si="77"/>
        <v>Funcionamiento</v>
      </c>
      <c r="Y4989" t="s">
        <v>3241</v>
      </c>
    </row>
    <row r="4990" spans="1:25">
      <c r="A4990" t="s">
        <v>11350</v>
      </c>
      <c r="B4990" t="s">
        <v>3410</v>
      </c>
      <c r="C4990" t="s">
        <v>12171</v>
      </c>
      <c r="D4990" t="s">
        <v>3076</v>
      </c>
      <c r="E4990" t="s">
        <v>3077</v>
      </c>
      <c r="F4990" t="s">
        <v>3234</v>
      </c>
      <c r="G4990" t="s">
        <v>3241</v>
      </c>
      <c r="H4990" t="s">
        <v>405</v>
      </c>
      <c r="I4990" t="s">
        <v>406</v>
      </c>
      <c r="J4990" t="s">
        <v>246</v>
      </c>
      <c r="K4990" t="s">
        <v>3079</v>
      </c>
      <c r="L4990" t="s">
        <v>247</v>
      </c>
      <c r="M4990">
        <v>4848842</v>
      </c>
      <c r="N4990">
        <v>0</v>
      </c>
      <c r="O4990">
        <v>4848842</v>
      </c>
      <c r="P4990">
        <v>0</v>
      </c>
      <c r="Q4990" t="s">
        <v>12172</v>
      </c>
      <c r="R4990" t="s">
        <v>12173</v>
      </c>
      <c r="S4990" t="s">
        <v>12174</v>
      </c>
      <c r="T4990" t="s">
        <v>3085</v>
      </c>
      <c r="U4990" t="s">
        <v>12175</v>
      </c>
      <c r="V4990" t="s">
        <v>12176</v>
      </c>
      <c r="W4990" t="s">
        <v>12177</v>
      </c>
      <c r="X4990" t="str">
        <f t="shared" si="77"/>
        <v>Funcionamiento</v>
      </c>
      <c r="Y4990" t="s">
        <v>3241</v>
      </c>
    </row>
    <row r="4991" spans="1:25">
      <c r="A4991" t="s">
        <v>11350</v>
      </c>
      <c r="B4991" t="s">
        <v>3410</v>
      </c>
      <c r="C4991" t="s">
        <v>12171</v>
      </c>
      <c r="D4991" t="s">
        <v>3076</v>
      </c>
      <c r="E4991" t="s">
        <v>3077</v>
      </c>
      <c r="F4991" t="s">
        <v>3234</v>
      </c>
      <c r="G4991" t="s">
        <v>3241</v>
      </c>
      <c r="H4991" t="s">
        <v>292</v>
      </c>
      <c r="I4991" t="s">
        <v>293</v>
      </c>
      <c r="J4991" t="s">
        <v>246</v>
      </c>
      <c r="K4991" t="s">
        <v>3079</v>
      </c>
      <c r="L4991" t="s">
        <v>247</v>
      </c>
      <c r="M4991">
        <v>902116547</v>
      </c>
      <c r="N4991">
        <v>0</v>
      </c>
      <c r="O4991">
        <v>902116547</v>
      </c>
      <c r="P4991">
        <v>0</v>
      </c>
      <c r="Q4991" t="s">
        <v>12172</v>
      </c>
      <c r="R4991" t="s">
        <v>12173</v>
      </c>
      <c r="S4991" t="s">
        <v>12174</v>
      </c>
      <c r="T4991" t="s">
        <v>3085</v>
      </c>
      <c r="U4991" t="s">
        <v>12175</v>
      </c>
      <c r="V4991" t="s">
        <v>12176</v>
      </c>
      <c r="W4991" t="s">
        <v>12177</v>
      </c>
      <c r="X4991" t="str">
        <f t="shared" si="77"/>
        <v>Funcionamiento</v>
      </c>
      <c r="Y4991" t="s">
        <v>3241</v>
      </c>
    </row>
    <row r="4992" spans="1:25">
      <c r="A4992" t="s">
        <v>11350</v>
      </c>
      <c r="B4992" t="s">
        <v>3410</v>
      </c>
      <c r="C4992" t="s">
        <v>12171</v>
      </c>
      <c r="D4992" t="s">
        <v>3076</v>
      </c>
      <c r="E4992" t="s">
        <v>3077</v>
      </c>
      <c r="F4992" t="s">
        <v>3234</v>
      </c>
      <c r="G4992" t="s">
        <v>3241</v>
      </c>
      <c r="H4992" t="s">
        <v>306</v>
      </c>
      <c r="I4992" t="s">
        <v>308</v>
      </c>
      <c r="J4992" t="s">
        <v>246</v>
      </c>
      <c r="K4992" t="s">
        <v>3079</v>
      </c>
      <c r="L4992" t="s">
        <v>247</v>
      </c>
      <c r="M4992">
        <v>2361225</v>
      </c>
      <c r="N4992">
        <v>0</v>
      </c>
      <c r="O4992">
        <v>2361225</v>
      </c>
      <c r="P4992">
        <v>0</v>
      </c>
      <c r="Q4992" t="s">
        <v>12172</v>
      </c>
      <c r="R4992" t="s">
        <v>12173</v>
      </c>
      <c r="S4992" t="s">
        <v>12174</v>
      </c>
      <c r="T4992" t="s">
        <v>3085</v>
      </c>
      <c r="U4992" t="s">
        <v>12175</v>
      </c>
      <c r="V4992" t="s">
        <v>12176</v>
      </c>
      <c r="W4992" t="s">
        <v>12177</v>
      </c>
      <c r="X4992" t="str">
        <f t="shared" si="77"/>
        <v>Funcionamiento</v>
      </c>
      <c r="Y4992" t="s">
        <v>3241</v>
      </c>
    </row>
    <row r="4993" spans="1:25">
      <c r="A4993" t="s">
        <v>11350</v>
      </c>
      <c r="B4993" t="s">
        <v>3410</v>
      </c>
      <c r="C4993" t="s">
        <v>12171</v>
      </c>
      <c r="D4993" t="s">
        <v>3076</v>
      </c>
      <c r="E4993" t="s">
        <v>3077</v>
      </c>
      <c r="F4993" t="s">
        <v>3234</v>
      </c>
      <c r="G4993" t="s">
        <v>3241</v>
      </c>
      <c r="H4993" t="s">
        <v>333</v>
      </c>
      <c r="I4993" t="s">
        <v>335</v>
      </c>
      <c r="J4993" t="s">
        <v>246</v>
      </c>
      <c r="K4993" t="s">
        <v>3079</v>
      </c>
      <c r="L4993" t="s">
        <v>247</v>
      </c>
      <c r="M4993">
        <v>2060869</v>
      </c>
      <c r="N4993">
        <v>0</v>
      </c>
      <c r="O4993">
        <v>2060869</v>
      </c>
      <c r="P4993">
        <v>0</v>
      </c>
      <c r="Q4993" t="s">
        <v>12172</v>
      </c>
      <c r="R4993" t="s">
        <v>12173</v>
      </c>
      <c r="S4993" t="s">
        <v>12174</v>
      </c>
      <c r="T4993" t="s">
        <v>3085</v>
      </c>
      <c r="U4993" t="s">
        <v>12175</v>
      </c>
      <c r="V4993" t="s">
        <v>12176</v>
      </c>
      <c r="W4993" t="s">
        <v>12177</v>
      </c>
      <c r="X4993" t="str">
        <f t="shared" si="77"/>
        <v>Funcionamiento</v>
      </c>
      <c r="Y4993" t="s">
        <v>3241</v>
      </c>
    </row>
    <row r="4994" spans="1:25">
      <c r="A4994" t="s">
        <v>11350</v>
      </c>
      <c r="B4994" t="s">
        <v>3410</v>
      </c>
      <c r="C4994" t="s">
        <v>12171</v>
      </c>
      <c r="D4994" t="s">
        <v>3076</v>
      </c>
      <c r="E4994" t="s">
        <v>3077</v>
      </c>
      <c r="F4994" t="s">
        <v>3234</v>
      </c>
      <c r="G4994" t="s">
        <v>3241</v>
      </c>
      <c r="H4994" t="s">
        <v>294</v>
      </c>
      <c r="I4994" t="s">
        <v>296</v>
      </c>
      <c r="J4994" t="s">
        <v>246</v>
      </c>
      <c r="K4994" t="s">
        <v>3079</v>
      </c>
      <c r="L4994" t="s">
        <v>247</v>
      </c>
      <c r="M4994">
        <v>10273877</v>
      </c>
      <c r="N4994">
        <v>0</v>
      </c>
      <c r="O4994">
        <v>10273877</v>
      </c>
      <c r="P4994">
        <v>0</v>
      </c>
      <c r="Q4994" t="s">
        <v>12172</v>
      </c>
      <c r="R4994" t="s">
        <v>12173</v>
      </c>
      <c r="S4994" t="s">
        <v>12174</v>
      </c>
      <c r="T4994" t="s">
        <v>3085</v>
      </c>
      <c r="U4994" t="s">
        <v>12175</v>
      </c>
      <c r="V4994" t="s">
        <v>12176</v>
      </c>
      <c r="W4994" t="s">
        <v>12177</v>
      </c>
      <c r="X4994" t="str">
        <f t="shared" ref="X4994:X5057" si="78">IF(LEFT(H4994,1)="C","Inversión","Funcionamiento")</f>
        <v>Funcionamiento</v>
      </c>
      <c r="Y4994" t="s">
        <v>3241</v>
      </c>
    </row>
    <row r="4995" spans="1:25">
      <c r="A4995" t="s">
        <v>11350</v>
      </c>
      <c r="B4995" t="s">
        <v>3410</v>
      </c>
      <c r="C4995" t="s">
        <v>12171</v>
      </c>
      <c r="D4995" t="s">
        <v>3076</v>
      </c>
      <c r="E4995" t="s">
        <v>3077</v>
      </c>
      <c r="F4995" t="s">
        <v>3234</v>
      </c>
      <c r="G4995" t="s">
        <v>3241</v>
      </c>
      <c r="H4995" t="s">
        <v>303</v>
      </c>
      <c r="I4995" t="s">
        <v>305</v>
      </c>
      <c r="J4995" t="s">
        <v>246</v>
      </c>
      <c r="K4995" t="s">
        <v>3079</v>
      </c>
      <c r="L4995" t="s">
        <v>247</v>
      </c>
      <c r="M4995">
        <v>45039299</v>
      </c>
      <c r="N4995">
        <v>0</v>
      </c>
      <c r="O4995">
        <v>45039299</v>
      </c>
      <c r="P4995">
        <v>0</v>
      </c>
      <c r="Q4995" t="s">
        <v>12172</v>
      </c>
      <c r="R4995" t="s">
        <v>12173</v>
      </c>
      <c r="S4995" t="s">
        <v>12174</v>
      </c>
      <c r="T4995" t="s">
        <v>3085</v>
      </c>
      <c r="U4995" t="s">
        <v>12175</v>
      </c>
      <c r="V4995" t="s">
        <v>12176</v>
      </c>
      <c r="W4995" t="s">
        <v>12177</v>
      </c>
      <c r="X4995" t="str">
        <f t="shared" si="78"/>
        <v>Funcionamiento</v>
      </c>
      <c r="Y4995" t="s">
        <v>3241</v>
      </c>
    </row>
    <row r="4996" spans="1:25">
      <c r="A4996" t="s">
        <v>11350</v>
      </c>
      <c r="B4996" t="s">
        <v>3410</v>
      </c>
      <c r="C4996" t="s">
        <v>12171</v>
      </c>
      <c r="D4996" t="s">
        <v>3076</v>
      </c>
      <c r="E4996" t="s">
        <v>3077</v>
      </c>
      <c r="F4996" t="s">
        <v>3234</v>
      </c>
      <c r="G4996" t="s">
        <v>3241</v>
      </c>
      <c r="H4996" t="s">
        <v>312</v>
      </c>
      <c r="I4996" t="s">
        <v>3333</v>
      </c>
      <c r="J4996" t="s">
        <v>246</v>
      </c>
      <c r="K4996" t="s">
        <v>3079</v>
      </c>
      <c r="L4996" t="s">
        <v>247</v>
      </c>
      <c r="M4996">
        <v>11385935</v>
      </c>
      <c r="N4996">
        <v>0</v>
      </c>
      <c r="O4996">
        <v>11385935</v>
      </c>
      <c r="P4996">
        <v>0</v>
      </c>
      <c r="Q4996" t="s">
        <v>12172</v>
      </c>
      <c r="R4996" t="s">
        <v>12173</v>
      </c>
      <c r="S4996" t="s">
        <v>12174</v>
      </c>
      <c r="T4996" t="s">
        <v>3085</v>
      </c>
      <c r="U4996" t="s">
        <v>12175</v>
      </c>
      <c r="V4996" t="s">
        <v>12176</v>
      </c>
      <c r="W4996" t="s">
        <v>12177</v>
      </c>
      <c r="X4996" t="str">
        <f t="shared" si="78"/>
        <v>Funcionamiento</v>
      </c>
      <c r="Y4996" t="s">
        <v>3241</v>
      </c>
    </row>
    <row r="4997" spans="1:25">
      <c r="A4997" t="s">
        <v>11343</v>
      </c>
      <c r="B4997" t="s">
        <v>3410</v>
      </c>
      <c r="C4997" t="s">
        <v>12178</v>
      </c>
      <c r="D4997" t="s">
        <v>3076</v>
      </c>
      <c r="E4997" t="s">
        <v>3077</v>
      </c>
      <c r="F4997" t="s">
        <v>3234</v>
      </c>
      <c r="G4997" t="s">
        <v>3241</v>
      </c>
      <c r="H4997" t="s">
        <v>314</v>
      </c>
      <c r="I4997" t="s">
        <v>582</v>
      </c>
      <c r="J4997" t="s">
        <v>246</v>
      </c>
      <c r="K4997" t="s">
        <v>3079</v>
      </c>
      <c r="L4997" t="s">
        <v>247</v>
      </c>
      <c r="M4997">
        <v>119639800</v>
      </c>
      <c r="N4997">
        <v>0</v>
      </c>
      <c r="O4997">
        <v>119639800</v>
      </c>
      <c r="P4997">
        <v>0</v>
      </c>
      <c r="Q4997" t="s">
        <v>12179</v>
      </c>
      <c r="R4997" t="s">
        <v>7565</v>
      </c>
      <c r="S4997" t="s">
        <v>12180</v>
      </c>
      <c r="T4997" t="s">
        <v>3085</v>
      </c>
      <c r="U4997" t="s">
        <v>12181</v>
      </c>
      <c r="V4997" t="s">
        <v>12182</v>
      </c>
      <c r="W4997" t="s">
        <v>3085</v>
      </c>
      <c r="X4997" t="str">
        <f t="shared" si="78"/>
        <v>Funcionamiento</v>
      </c>
      <c r="Y4997" t="s">
        <v>3241</v>
      </c>
    </row>
    <row r="4998" spans="1:25">
      <c r="A4998" t="s">
        <v>11343</v>
      </c>
      <c r="B4998" t="s">
        <v>3410</v>
      </c>
      <c r="C4998" t="s">
        <v>12178</v>
      </c>
      <c r="D4998" t="s">
        <v>3076</v>
      </c>
      <c r="E4998" t="s">
        <v>3077</v>
      </c>
      <c r="F4998" t="s">
        <v>3234</v>
      </c>
      <c r="G4998" t="s">
        <v>3241</v>
      </c>
      <c r="H4998" t="s">
        <v>318</v>
      </c>
      <c r="I4998" t="s">
        <v>586</v>
      </c>
      <c r="J4998" t="s">
        <v>246</v>
      </c>
      <c r="K4998" t="s">
        <v>3079</v>
      </c>
      <c r="L4998" t="s">
        <v>247</v>
      </c>
      <c r="M4998">
        <v>41682800</v>
      </c>
      <c r="N4998">
        <v>0</v>
      </c>
      <c r="O4998">
        <v>41682800</v>
      </c>
      <c r="P4998">
        <v>0</v>
      </c>
      <c r="Q4998" t="s">
        <v>12179</v>
      </c>
      <c r="R4998" t="s">
        <v>7565</v>
      </c>
      <c r="S4998" t="s">
        <v>12180</v>
      </c>
      <c r="T4998" t="s">
        <v>3085</v>
      </c>
      <c r="U4998" t="s">
        <v>12181</v>
      </c>
      <c r="V4998" t="s">
        <v>12182</v>
      </c>
      <c r="W4998" t="s">
        <v>3085</v>
      </c>
      <c r="X4998" t="str">
        <f t="shared" si="78"/>
        <v>Funcionamiento</v>
      </c>
      <c r="Y4998" t="s">
        <v>3241</v>
      </c>
    </row>
    <row r="4999" spans="1:25">
      <c r="A4999" t="s">
        <v>11343</v>
      </c>
      <c r="B4999" t="s">
        <v>3410</v>
      </c>
      <c r="C4999" t="s">
        <v>12178</v>
      </c>
      <c r="D4999" t="s">
        <v>3076</v>
      </c>
      <c r="E4999" t="s">
        <v>3077</v>
      </c>
      <c r="F4999" t="s">
        <v>3234</v>
      </c>
      <c r="G4999" t="s">
        <v>3241</v>
      </c>
      <c r="H4999" t="s">
        <v>324</v>
      </c>
      <c r="I4999" t="s">
        <v>325</v>
      </c>
      <c r="J4999" t="s">
        <v>246</v>
      </c>
      <c r="K4999" t="s">
        <v>3079</v>
      </c>
      <c r="L4999" t="s">
        <v>247</v>
      </c>
      <c r="M4999">
        <v>20846200</v>
      </c>
      <c r="N4999">
        <v>0</v>
      </c>
      <c r="O4999">
        <v>20846200</v>
      </c>
      <c r="P4999">
        <v>0</v>
      </c>
      <c r="Q4999" t="s">
        <v>12179</v>
      </c>
      <c r="R4999" t="s">
        <v>7565</v>
      </c>
      <c r="S4999" t="s">
        <v>12180</v>
      </c>
      <c r="T4999" t="s">
        <v>3085</v>
      </c>
      <c r="U4999" t="s">
        <v>12181</v>
      </c>
      <c r="V4999" t="s">
        <v>12182</v>
      </c>
      <c r="W4999" t="s">
        <v>3085</v>
      </c>
      <c r="X4999" t="str">
        <f t="shared" si="78"/>
        <v>Funcionamiento</v>
      </c>
      <c r="Y4999" t="s">
        <v>3241</v>
      </c>
    </row>
    <row r="5000" spans="1:25">
      <c r="A5000" t="s">
        <v>11343</v>
      </c>
      <c r="B5000" t="s">
        <v>3410</v>
      </c>
      <c r="C5000" t="s">
        <v>12178</v>
      </c>
      <c r="D5000" t="s">
        <v>3076</v>
      </c>
      <c r="E5000" t="s">
        <v>3077</v>
      </c>
      <c r="F5000" t="s">
        <v>3234</v>
      </c>
      <c r="G5000" t="s">
        <v>3241</v>
      </c>
      <c r="H5000" t="s">
        <v>316</v>
      </c>
      <c r="I5000" t="s">
        <v>583</v>
      </c>
      <c r="J5000" t="s">
        <v>246</v>
      </c>
      <c r="K5000" t="s">
        <v>3079</v>
      </c>
      <c r="L5000" t="s">
        <v>247</v>
      </c>
      <c r="M5000">
        <v>84749100</v>
      </c>
      <c r="N5000">
        <v>0</v>
      </c>
      <c r="O5000">
        <v>84749100</v>
      </c>
      <c r="P5000">
        <v>0</v>
      </c>
      <c r="Q5000" t="s">
        <v>12179</v>
      </c>
      <c r="R5000" t="s">
        <v>7565</v>
      </c>
      <c r="S5000" t="s">
        <v>12180</v>
      </c>
      <c r="T5000" t="s">
        <v>3085</v>
      </c>
      <c r="U5000" t="s">
        <v>12181</v>
      </c>
      <c r="V5000" t="s">
        <v>12182</v>
      </c>
      <c r="W5000" t="s">
        <v>3085</v>
      </c>
      <c r="X5000" t="str">
        <f t="shared" si="78"/>
        <v>Funcionamiento</v>
      </c>
      <c r="Y5000" t="s">
        <v>3241</v>
      </c>
    </row>
    <row r="5001" spans="1:25">
      <c r="A5001" t="s">
        <v>11343</v>
      </c>
      <c r="B5001" t="s">
        <v>3410</v>
      </c>
      <c r="C5001" t="s">
        <v>12178</v>
      </c>
      <c r="D5001" t="s">
        <v>3076</v>
      </c>
      <c r="E5001" t="s">
        <v>3077</v>
      </c>
      <c r="F5001" t="s">
        <v>3234</v>
      </c>
      <c r="G5001" t="s">
        <v>3241</v>
      </c>
      <c r="H5001" t="s">
        <v>322</v>
      </c>
      <c r="I5001" t="s">
        <v>323</v>
      </c>
      <c r="J5001" t="s">
        <v>246</v>
      </c>
      <c r="K5001" t="s">
        <v>3079</v>
      </c>
      <c r="L5001" t="s">
        <v>247</v>
      </c>
      <c r="M5001">
        <v>31264400</v>
      </c>
      <c r="N5001">
        <v>0</v>
      </c>
      <c r="O5001">
        <v>31264400</v>
      </c>
      <c r="P5001">
        <v>0</v>
      </c>
      <c r="Q5001" t="s">
        <v>12179</v>
      </c>
      <c r="R5001" t="s">
        <v>7565</v>
      </c>
      <c r="S5001" t="s">
        <v>12180</v>
      </c>
      <c r="T5001" t="s">
        <v>3085</v>
      </c>
      <c r="U5001" t="s">
        <v>12181</v>
      </c>
      <c r="V5001" t="s">
        <v>12182</v>
      </c>
      <c r="W5001" t="s">
        <v>3085</v>
      </c>
      <c r="X5001" t="str">
        <f t="shared" si="78"/>
        <v>Funcionamiento</v>
      </c>
      <c r="Y5001" t="s">
        <v>3241</v>
      </c>
    </row>
    <row r="5002" spans="1:25">
      <c r="A5002" t="s">
        <v>11343</v>
      </c>
      <c r="B5002" t="s">
        <v>3410</v>
      </c>
      <c r="C5002" t="s">
        <v>12178</v>
      </c>
      <c r="D5002" t="s">
        <v>3076</v>
      </c>
      <c r="E5002" t="s">
        <v>3077</v>
      </c>
      <c r="F5002" t="s">
        <v>3234</v>
      </c>
      <c r="G5002" t="s">
        <v>3241</v>
      </c>
      <c r="H5002" t="s">
        <v>320</v>
      </c>
      <c r="I5002" t="s">
        <v>321</v>
      </c>
      <c r="J5002" t="s">
        <v>246</v>
      </c>
      <c r="K5002" t="s">
        <v>3079</v>
      </c>
      <c r="L5002" t="s">
        <v>247</v>
      </c>
      <c r="M5002">
        <v>9403100</v>
      </c>
      <c r="N5002">
        <v>0</v>
      </c>
      <c r="O5002">
        <v>9403100</v>
      </c>
      <c r="P5002">
        <v>0</v>
      </c>
      <c r="Q5002" t="s">
        <v>12179</v>
      </c>
      <c r="R5002" t="s">
        <v>7565</v>
      </c>
      <c r="S5002" t="s">
        <v>12180</v>
      </c>
      <c r="T5002" t="s">
        <v>3085</v>
      </c>
      <c r="U5002" t="s">
        <v>12181</v>
      </c>
      <c r="V5002" t="s">
        <v>12182</v>
      </c>
      <c r="W5002" t="s">
        <v>3085</v>
      </c>
      <c r="X5002" t="str">
        <f t="shared" si="78"/>
        <v>Funcionamiento</v>
      </c>
      <c r="Y5002" t="s">
        <v>3241</v>
      </c>
    </row>
    <row r="5003" spans="1:25">
      <c r="A5003" t="s">
        <v>12183</v>
      </c>
      <c r="B5003" t="s">
        <v>3418</v>
      </c>
      <c r="C5003" t="s">
        <v>12184</v>
      </c>
      <c r="D5003" t="s">
        <v>3076</v>
      </c>
      <c r="E5003" t="s">
        <v>3077</v>
      </c>
      <c r="F5003" t="s">
        <v>4481</v>
      </c>
      <c r="G5003" t="s">
        <v>4484</v>
      </c>
      <c r="H5003" t="s">
        <v>421</v>
      </c>
      <c r="I5003" t="s">
        <v>639</v>
      </c>
      <c r="J5003" t="s">
        <v>246</v>
      </c>
      <c r="K5003" t="s">
        <v>3079</v>
      </c>
      <c r="L5003" t="s">
        <v>247</v>
      </c>
      <c r="M5003">
        <v>1770485</v>
      </c>
      <c r="N5003">
        <v>-25000</v>
      </c>
      <c r="O5003">
        <v>1745485</v>
      </c>
      <c r="P5003">
        <v>0</v>
      </c>
      <c r="Q5003" t="s">
        <v>12185</v>
      </c>
      <c r="R5003" t="s">
        <v>12186</v>
      </c>
      <c r="S5003" t="s">
        <v>12187</v>
      </c>
      <c r="T5003" t="s">
        <v>12188</v>
      </c>
      <c r="U5003" t="s">
        <v>12189</v>
      </c>
      <c r="V5003" t="s">
        <v>12190</v>
      </c>
      <c r="W5003" t="s">
        <v>3790</v>
      </c>
      <c r="X5003" t="str">
        <f t="shared" si="78"/>
        <v>Inversión</v>
      </c>
      <c r="Y5003" t="s">
        <v>4484</v>
      </c>
    </row>
    <row r="5004" spans="1:25">
      <c r="A5004" t="s">
        <v>3415</v>
      </c>
      <c r="B5004" t="s">
        <v>5414</v>
      </c>
      <c r="C5004" t="s">
        <v>12191</v>
      </c>
      <c r="D5004" t="s">
        <v>3076</v>
      </c>
      <c r="E5004" t="s">
        <v>3077</v>
      </c>
      <c r="F5004" t="s">
        <v>3234</v>
      </c>
      <c r="G5004" t="s">
        <v>3241</v>
      </c>
      <c r="H5004" t="s">
        <v>529</v>
      </c>
      <c r="I5004" t="s">
        <v>665</v>
      </c>
      <c r="J5004" t="s">
        <v>246</v>
      </c>
      <c r="K5004" t="s">
        <v>3079</v>
      </c>
      <c r="L5004" t="s">
        <v>247</v>
      </c>
      <c r="M5004">
        <v>8568291</v>
      </c>
      <c r="N5004">
        <v>-1428048</v>
      </c>
      <c r="O5004">
        <v>7140243</v>
      </c>
      <c r="P5004">
        <v>0</v>
      </c>
      <c r="Q5004" t="s">
        <v>12192</v>
      </c>
      <c r="R5004" t="s">
        <v>12193</v>
      </c>
      <c r="S5004" t="s">
        <v>7054</v>
      </c>
      <c r="T5004" t="s">
        <v>12194</v>
      </c>
      <c r="U5004" t="s">
        <v>12195</v>
      </c>
      <c r="V5004" t="s">
        <v>12196</v>
      </c>
      <c r="W5004" t="s">
        <v>3085</v>
      </c>
      <c r="X5004" t="str">
        <f t="shared" si="78"/>
        <v>Inversión</v>
      </c>
      <c r="Y5004" t="s">
        <v>3241</v>
      </c>
    </row>
    <row r="5005" spans="1:25">
      <c r="A5005" t="s">
        <v>11371</v>
      </c>
      <c r="B5005" t="s">
        <v>4944</v>
      </c>
      <c r="C5005" t="s">
        <v>12197</v>
      </c>
      <c r="D5005" t="s">
        <v>3076</v>
      </c>
      <c r="E5005" t="s">
        <v>3077</v>
      </c>
      <c r="F5005" t="s">
        <v>8910</v>
      </c>
      <c r="G5005" t="s">
        <v>8911</v>
      </c>
      <c r="H5005" t="s">
        <v>532</v>
      </c>
      <c r="I5005" t="s">
        <v>661</v>
      </c>
      <c r="J5005" t="s">
        <v>246</v>
      </c>
      <c r="K5005" t="s">
        <v>3079</v>
      </c>
      <c r="L5005" t="s">
        <v>247</v>
      </c>
      <c r="M5005">
        <v>6484183</v>
      </c>
      <c r="N5005">
        <v>0</v>
      </c>
      <c r="O5005">
        <v>6484183</v>
      </c>
      <c r="P5005">
        <v>0</v>
      </c>
      <c r="Q5005" t="s">
        <v>12198</v>
      </c>
      <c r="R5005" t="s">
        <v>12199</v>
      </c>
      <c r="S5005" t="s">
        <v>12200</v>
      </c>
      <c r="T5005" t="s">
        <v>12201</v>
      </c>
      <c r="U5005" t="s">
        <v>12202</v>
      </c>
      <c r="V5005" t="s">
        <v>12203</v>
      </c>
      <c r="W5005" t="s">
        <v>3085</v>
      </c>
      <c r="X5005" t="str">
        <f t="shared" si="78"/>
        <v>Inversión</v>
      </c>
      <c r="Y5005" t="s">
        <v>8911</v>
      </c>
    </row>
    <row r="5006" spans="1:25">
      <c r="A5006" t="s">
        <v>11363</v>
      </c>
      <c r="B5006" t="s">
        <v>6446</v>
      </c>
      <c r="C5006" t="s">
        <v>12204</v>
      </c>
      <c r="D5006" t="s">
        <v>3076</v>
      </c>
      <c r="E5006" t="s">
        <v>3077</v>
      </c>
      <c r="F5006" t="s">
        <v>4481</v>
      </c>
      <c r="G5006" t="s">
        <v>4484</v>
      </c>
      <c r="H5006" t="s">
        <v>434</v>
      </c>
      <c r="I5006" t="s">
        <v>645</v>
      </c>
      <c r="J5006" t="s">
        <v>246</v>
      </c>
      <c r="K5006" t="s">
        <v>3079</v>
      </c>
      <c r="L5006" t="s">
        <v>247</v>
      </c>
      <c r="M5006">
        <v>8061819</v>
      </c>
      <c r="N5006">
        <v>-329703</v>
      </c>
      <c r="O5006">
        <v>7732116</v>
      </c>
      <c r="P5006">
        <v>0</v>
      </c>
      <c r="Q5006" t="s">
        <v>12205</v>
      </c>
      <c r="R5006" t="s">
        <v>10000</v>
      </c>
      <c r="S5006" t="s">
        <v>12206</v>
      </c>
      <c r="T5006" t="s">
        <v>12207</v>
      </c>
      <c r="U5006" t="s">
        <v>12208</v>
      </c>
      <c r="V5006" t="s">
        <v>12209</v>
      </c>
      <c r="W5006" t="s">
        <v>12210</v>
      </c>
      <c r="X5006" t="str">
        <f t="shared" si="78"/>
        <v>Inversión</v>
      </c>
      <c r="Y5006" t="s">
        <v>4484</v>
      </c>
    </row>
    <row r="5007" spans="1:25">
      <c r="A5007" t="s">
        <v>11397</v>
      </c>
      <c r="B5007" t="s">
        <v>6446</v>
      </c>
      <c r="C5007" t="s">
        <v>12211</v>
      </c>
      <c r="D5007" t="s">
        <v>3076</v>
      </c>
      <c r="E5007" t="s">
        <v>3399</v>
      </c>
      <c r="F5007" t="s">
        <v>8912</v>
      </c>
      <c r="G5007" t="s">
        <v>8913</v>
      </c>
      <c r="H5007" t="s">
        <v>542</v>
      </c>
      <c r="I5007" t="s">
        <v>647</v>
      </c>
      <c r="J5007" t="s">
        <v>246</v>
      </c>
      <c r="K5007" t="s">
        <v>3079</v>
      </c>
      <c r="L5007" t="s">
        <v>247</v>
      </c>
      <c r="M5007">
        <v>6615720</v>
      </c>
      <c r="N5007">
        <v>-6615720</v>
      </c>
      <c r="O5007">
        <v>0</v>
      </c>
      <c r="P5007">
        <v>0</v>
      </c>
      <c r="Q5007" t="s">
        <v>12212</v>
      </c>
      <c r="R5007" t="s">
        <v>12213</v>
      </c>
      <c r="S5007" t="s">
        <v>3085</v>
      </c>
      <c r="T5007" t="s">
        <v>3085</v>
      </c>
      <c r="U5007" t="s">
        <v>3085</v>
      </c>
      <c r="V5007" t="s">
        <v>3085</v>
      </c>
      <c r="W5007" t="s">
        <v>3085</v>
      </c>
      <c r="X5007" t="str">
        <f t="shared" si="78"/>
        <v>Inversión</v>
      </c>
      <c r="Y5007" t="s">
        <v>8913</v>
      </c>
    </row>
    <row r="5008" spans="1:25">
      <c r="A5008" t="s">
        <v>11385</v>
      </c>
      <c r="B5008" t="s">
        <v>6446</v>
      </c>
      <c r="C5008" t="s">
        <v>12214</v>
      </c>
      <c r="D5008" t="s">
        <v>3076</v>
      </c>
      <c r="E5008" t="s">
        <v>3077</v>
      </c>
      <c r="F5008" t="s">
        <v>8912</v>
      </c>
      <c r="G5008" t="s">
        <v>8913</v>
      </c>
      <c r="H5008" t="s">
        <v>522</v>
      </c>
      <c r="I5008" t="s">
        <v>646</v>
      </c>
      <c r="J5008" t="s">
        <v>246</v>
      </c>
      <c r="K5008" t="s">
        <v>3079</v>
      </c>
      <c r="L5008" t="s">
        <v>247</v>
      </c>
      <c r="M5008">
        <v>7700000</v>
      </c>
      <c r="N5008">
        <v>-1569600</v>
      </c>
      <c r="O5008">
        <v>6130400</v>
      </c>
      <c r="P5008">
        <v>0</v>
      </c>
      <c r="Q5008" t="s">
        <v>12215</v>
      </c>
      <c r="R5008" t="s">
        <v>12216</v>
      </c>
      <c r="S5008" t="s">
        <v>12217</v>
      </c>
      <c r="T5008" t="s">
        <v>12218</v>
      </c>
      <c r="U5008" t="s">
        <v>12219</v>
      </c>
      <c r="V5008" t="s">
        <v>12220</v>
      </c>
      <c r="W5008" t="s">
        <v>3085</v>
      </c>
      <c r="X5008" t="str">
        <f t="shared" si="78"/>
        <v>Inversión</v>
      </c>
      <c r="Y5008" t="s">
        <v>8913</v>
      </c>
    </row>
    <row r="5009" spans="1:25">
      <c r="A5009" t="s">
        <v>11378</v>
      </c>
      <c r="B5009" t="s">
        <v>3425</v>
      </c>
      <c r="C5009" t="s">
        <v>12221</v>
      </c>
      <c r="D5009" t="s">
        <v>3076</v>
      </c>
      <c r="E5009" t="s">
        <v>3077</v>
      </c>
      <c r="F5009" t="s">
        <v>8912</v>
      </c>
      <c r="G5009" t="s">
        <v>8913</v>
      </c>
      <c r="H5009" t="s">
        <v>542</v>
      </c>
      <c r="I5009" t="s">
        <v>647</v>
      </c>
      <c r="J5009" t="s">
        <v>246</v>
      </c>
      <c r="K5009" t="s">
        <v>3079</v>
      </c>
      <c r="L5009" t="s">
        <v>247</v>
      </c>
      <c r="M5009">
        <v>70062560</v>
      </c>
      <c r="N5009">
        <v>4</v>
      </c>
      <c r="O5009">
        <v>70062564</v>
      </c>
      <c r="P5009">
        <v>0</v>
      </c>
      <c r="Q5009" t="s">
        <v>12222</v>
      </c>
      <c r="R5009" t="s">
        <v>12223</v>
      </c>
      <c r="S5009" t="s">
        <v>12224</v>
      </c>
      <c r="T5009" t="s">
        <v>12225</v>
      </c>
      <c r="U5009" t="s">
        <v>12226</v>
      </c>
      <c r="V5009" t="s">
        <v>12227</v>
      </c>
      <c r="W5009" t="s">
        <v>12228</v>
      </c>
      <c r="X5009" t="str">
        <f t="shared" si="78"/>
        <v>Inversión</v>
      </c>
      <c r="Y5009" t="s">
        <v>8913</v>
      </c>
    </row>
    <row r="5010" spans="1:25">
      <c r="A5010" t="s">
        <v>11406</v>
      </c>
      <c r="B5010" t="s">
        <v>3425</v>
      </c>
      <c r="C5010" t="s">
        <v>12229</v>
      </c>
      <c r="D5010" t="s">
        <v>3076</v>
      </c>
      <c r="E5010" t="s">
        <v>3077</v>
      </c>
      <c r="F5010" t="s">
        <v>3149</v>
      </c>
      <c r="G5010" t="s">
        <v>3157</v>
      </c>
      <c r="H5010" t="s">
        <v>437</v>
      </c>
      <c r="I5010" t="s">
        <v>649</v>
      </c>
      <c r="J5010" t="s">
        <v>246</v>
      </c>
      <c r="K5010" t="s">
        <v>3150</v>
      </c>
      <c r="L5010" t="s">
        <v>247</v>
      </c>
      <c r="M5010">
        <v>9077856</v>
      </c>
      <c r="N5010">
        <v>2593673</v>
      </c>
      <c r="O5010">
        <v>11671529</v>
      </c>
      <c r="P5010">
        <v>2853041</v>
      </c>
      <c r="Q5010" t="s">
        <v>12230</v>
      </c>
      <c r="R5010" t="s">
        <v>6923</v>
      </c>
      <c r="S5010" t="s">
        <v>12231</v>
      </c>
      <c r="T5010" t="s">
        <v>12232</v>
      </c>
      <c r="U5010" t="s">
        <v>12233</v>
      </c>
      <c r="V5010" t="s">
        <v>12234</v>
      </c>
      <c r="W5010" t="s">
        <v>3085</v>
      </c>
      <c r="X5010" t="str">
        <f t="shared" si="78"/>
        <v>Inversión</v>
      </c>
      <c r="Y5010" t="s">
        <v>3157</v>
      </c>
    </row>
    <row r="5011" spans="1:25">
      <c r="A5011" t="s">
        <v>6116</v>
      </c>
      <c r="B5011" t="s">
        <v>3425</v>
      </c>
      <c r="C5011" t="s">
        <v>12235</v>
      </c>
      <c r="D5011" t="s">
        <v>3076</v>
      </c>
      <c r="E5011" t="s">
        <v>3077</v>
      </c>
      <c r="F5011" t="s">
        <v>3149</v>
      </c>
      <c r="G5011" t="s">
        <v>3157</v>
      </c>
      <c r="H5011" t="s">
        <v>437</v>
      </c>
      <c r="I5011" t="s">
        <v>649</v>
      </c>
      <c r="J5011" t="s">
        <v>246</v>
      </c>
      <c r="K5011" t="s">
        <v>3150</v>
      </c>
      <c r="L5011" t="s">
        <v>247</v>
      </c>
      <c r="M5011">
        <v>16910180</v>
      </c>
      <c r="N5011">
        <v>0</v>
      </c>
      <c r="O5011">
        <v>16910180</v>
      </c>
      <c r="P5011">
        <v>4831480</v>
      </c>
      <c r="Q5011" t="s">
        <v>12236</v>
      </c>
      <c r="R5011" t="s">
        <v>12237</v>
      </c>
      <c r="S5011" t="s">
        <v>12238</v>
      </c>
      <c r="T5011" t="s">
        <v>12239</v>
      </c>
      <c r="U5011" t="s">
        <v>12240</v>
      </c>
      <c r="V5011" t="s">
        <v>12241</v>
      </c>
      <c r="W5011" t="s">
        <v>3085</v>
      </c>
      <c r="X5011" t="str">
        <f t="shared" si="78"/>
        <v>Inversión</v>
      </c>
      <c r="Y5011" t="s">
        <v>3157</v>
      </c>
    </row>
    <row r="5012" spans="1:25">
      <c r="A5012" t="s">
        <v>5751</v>
      </c>
      <c r="B5012" t="s">
        <v>3425</v>
      </c>
      <c r="C5012" t="s">
        <v>12242</v>
      </c>
      <c r="D5012" t="s">
        <v>3076</v>
      </c>
      <c r="E5012" t="s">
        <v>3331</v>
      </c>
      <c r="F5012" t="s">
        <v>8910</v>
      </c>
      <c r="G5012" t="s">
        <v>8911</v>
      </c>
      <c r="H5012" t="s">
        <v>532</v>
      </c>
      <c r="I5012" t="s">
        <v>661</v>
      </c>
      <c r="J5012" t="s">
        <v>246</v>
      </c>
      <c r="K5012" t="s">
        <v>3079</v>
      </c>
      <c r="L5012" t="s">
        <v>247</v>
      </c>
      <c r="M5012">
        <v>1854925</v>
      </c>
      <c r="N5012">
        <v>-1854925</v>
      </c>
      <c r="O5012">
        <v>0</v>
      </c>
      <c r="P5012">
        <v>0</v>
      </c>
      <c r="Q5012" t="s">
        <v>12243</v>
      </c>
      <c r="R5012" t="s">
        <v>12244</v>
      </c>
      <c r="S5012" t="s">
        <v>12245</v>
      </c>
      <c r="T5012" t="s">
        <v>12246</v>
      </c>
      <c r="U5012" t="s">
        <v>12247</v>
      </c>
      <c r="V5012" t="s">
        <v>12248</v>
      </c>
      <c r="W5012" t="s">
        <v>3085</v>
      </c>
      <c r="X5012" t="str">
        <f t="shared" si="78"/>
        <v>Inversión</v>
      </c>
      <c r="Y5012" t="s">
        <v>8911</v>
      </c>
    </row>
    <row r="5013" spans="1:25">
      <c r="A5013" t="s">
        <v>12249</v>
      </c>
      <c r="B5013" t="s">
        <v>3425</v>
      </c>
      <c r="C5013" t="s">
        <v>12250</v>
      </c>
      <c r="D5013" t="s">
        <v>3076</v>
      </c>
      <c r="E5013" t="s">
        <v>3077</v>
      </c>
      <c r="F5013" t="s">
        <v>8910</v>
      </c>
      <c r="G5013" t="s">
        <v>8911</v>
      </c>
      <c r="H5013" t="s">
        <v>532</v>
      </c>
      <c r="I5013" t="s">
        <v>661</v>
      </c>
      <c r="J5013" t="s">
        <v>246</v>
      </c>
      <c r="K5013" t="s">
        <v>3079</v>
      </c>
      <c r="L5013" t="s">
        <v>247</v>
      </c>
      <c r="M5013">
        <v>18325915</v>
      </c>
      <c r="N5013">
        <v>0</v>
      </c>
      <c r="O5013">
        <v>18325915</v>
      </c>
      <c r="P5013">
        <v>0</v>
      </c>
      <c r="Q5013" t="s">
        <v>12251</v>
      </c>
      <c r="R5013" t="s">
        <v>12252</v>
      </c>
      <c r="S5013" t="s">
        <v>12253</v>
      </c>
      <c r="T5013" t="s">
        <v>12254</v>
      </c>
      <c r="U5013" t="s">
        <v>12255</v>
      </c>
      <c r="V5013" t="s">
        <v>12256</v>
      </c>
      <c r="W5013" t="s">
        <v>3085</v>
      </c>
      <c r="X5013" t="str">
        <f t="shared" si="78"/>
        <v>Inversión</v>
      </c>
      <c r="Y5013" t="s">
        <v>8911</v>
      </c>
    </row>
    <row r="5014" spans="1:25">
      <c r="A5014" t="s">
        <v>5220</v>
      </c>
      <c r="B5014" t="s">
        <v>3425</v>
      </c>
      <c r="C5014" t="s">
        <v>12257</v>
      </c>
      <c r="D5014" t="s">
        <v>3076</v>
      </c>
      <c r="E5014" t="s">
        <v>3077</v>
      </c>
      <c r="F5014" t="s">
        <v>3234</v>
      </c>
      <c r="G5014" t="s">
        <v>3241</v>
      </c>
      <c r="H5014" t="s">
        <v>346</v>
      </c>
      <c r="I5014" t="s">
        <v>347</v>
      </c>
      <c r="J5014" t="s">
        <v>253</v>
      </c>
      <c r="K5014" t="s">
        <v>3115</v>
      </c>
      <c r="L5014" t="s">
        <v>247</v>
      </c>
      <c r="M5014">
        <v>407319</v>
      </c>
      <c r="N5014">
        <v>0</v>
      </c>
      <c r="O5014">
        <v>407319</v>
      </c>
      <c r="P5014">
        <v>0</v>
      </c>
      <c r="Q5014" t="s">
        <v>12258</v>
      </c>
      <c r="R5014" t="s">
        <v>6970</v>
      </c>
      <c r="S5014" t="s">
        <v>9589</v>
      </c>
      <c r="T5014" t="s">
        <v>12259</v>
      </c>
      <c r="U5014" t="s">
        <v>12260</v>
      </c>
      <c r="V5014" t="s">
        <v>12261</v>
      </c>
      <c r="W5014" t="s">
        <v>3085</v>
      </c>
      <c r="X5014" t="str">
        <f t="shared" si="78"/>
        <v>Funcionamiento</v>
      </c>
      <c r="Y5014" t="s">
        <v>3241</v>
      </c>
    </row>
    <row r="5015" spans="1:25">
      <c r="A5015" t="s">
        <v>11442</v>
      </c>
      <c r="B5015" t="s">
        <v>4951</v>
      </c>
      <c r="C5015" t="s">
        <v>12262</v>
      </c>
      <c r="D5015" t="s">
        <v>3076</v>
      </c>
      <c r="E5015" t="s">
        <v>3077</v>
      </c>
      <c r="F5015" t="s">
        <v>4481</v>
      </c>
      <c r="G5015" t="s">
        <v>4484</v>
      </c>
      <c r="H5015" t="s">
        <v>421</v>
      </c>
      <c r="I5015" t="s">
        <v>639</v>
      </c>
      <c r="J5015" t="s">
        <v>246</v>
      </c>
      <c r="K5015" t="s">
        <v>3079</v>
      </c>
      <c r="L5015" t="s">
        <v>247</v>
      </c>
      <c r="M5015">
        <v>1637791</v>
      </c>
      <c r="N5015">
        <v>0</v>
      </c>
      <c r="O5015">
        <v>1637791</v>
      </c>
      <c r="P5015">
        <v>0</v>
      </c>
      <c r="Q5015" t="s">
        <v>12263</v>
      </c>
      <c r="R5015" t="s">
        <v>12264</v>
      </c>
      <c r="S5015" t="s">
        <v>12265</v>
      </c>
      <c r="T5015" t="s">
        <v>12266</v>
      </c>
      <c r="U5015" t="s">
        <v>12267</v>
      </c>
      <c r="V5015" t="s">
        <v>12268</v>
      </c>
      <c r="W5015" t="s">
        <v>3085</v>
      </c>
      <c r="X5015" t="str">
        <f t="shared" si="78"/>
        <v>Inversión</v>
      </c>
      <c r="Y5015" t="s">
        <v>4484</v>
      </c>
    </row>
    <row r="5016" spans="1:25">
      <c r="A5016" t="s">
        <v>11469</v>
      </c>
      <c r="B5016" t="s">
        <v>4951</v>
      </c>
      <c r="C5016" t="s">
        <v>12269</v>
      </c>
      <c r="D5016" t="s">
        <v>3076</v>
      </c>
      <c r="E5016" t="s">
        <v>3077</v>
      </c>
      <c r="F5016" t="s">
        <v>4481</v>
      </c>
      <c r="G5016" t="s">
        <v>4484</v>
      </c>
      <c r="H5016" t="s">
        <v>434</v>
      </c>
      <c r="I5016" t="s">
        <v>645</v>
      </c>
      <c r="J5016" t="s">
        <v>246</v>
      </c>
      <c r="K5016" t="s">
        <v>3079</v>
      </c>
      <c r="L5016" t="s">
        <v>247</v>
      </c>
      <c r="M5016">
        <v>148436820</v>
      </c>
      <c r="N5016">
        <v>-57615380</v>
      </c>
      <c r="O5016">
        <v>90821440</v>
      </c>
      <c r="P5016">
        <v>400</v>
      </c>
      <c r="Q5016" t="s">
        <v>12270</v>
      </c>
      <c r="R5016" t="s">
        <v>10847</v>
      </c>
      <c r="S5016" t="s">
        <v>12271</v>
      </c>
      <c r="T5016" t="s">
        <v>12272</v>
      </c>
      <c r="U5016" t="s">
        <v>12273</v>
      </c>
      <c r="V5016" t="s">
        <v>12274</v>
      </c>
      <c r="W5016" t="s">
        <v>3085</v>
      </c>
      <c r="X5016" t="str">
        <f t="shared" si="78"/>
        <v>Inversión</v>
      </c>
      <c r="Y5016" t="s">
        <v>4484</v>
      </c>
    </row>
    <row r="5017" spans="1:25">
      <c r="A5017" t="s">
        <v>5763</v>
      </c>
      <c r="B5017" t="s">
        <v>4951</v>
      </c>
      <c r="C5017" t="s">
        <v>12275</v>
      </c>
      <c r="D5017" t="s">
        <v>3076</v>
      </c>
      <c r="E5017" t="s">
        <v>3399</v>
      </c>
      <c r="F5017" t="s">
        <v>4481</v>
      </c>
      <c r="G5017" t="s">
        <v>4484</v>
      </c>
      <c r="H5017" t="s">
        <v>434</v>
      </c>
      <c r="I5017" t="s">
        <v>645</v>
      </c>
      <c r="J5017" t="s">
        <v>246</v>
      </c>
      <c r="K5017" t="s">
        <v>3079</v>
      </c>
      <c r="L5017" t="s">
        <v>247</v>
      </c>
      <c r="M5017">
        <v>98957880</v>
      </c>
      <c r="N5017">
        <v>-98957880</v>
      </c>
      <c r="O5017">
        <v>0</v>
      </c>
      <c r="P5017">
        <v>0</v>
      </c>
      <c r="Q5017" t="s">
        <v>12276</v>
      </c>
      <c r="R5017" t="s">
        <v>8812</v>
      </c>
      <c r="S5017" t="s">
        <v>3085</v>
      </c>
      <c r="T5017" t="s">
        <v>3085</v>
      </c>
      <c r="U5017" t="s">
        <v>3085</v>
      </c>
      <c r="V5017" t="s">
        <v>3085</v>
      </c>
      <c r="W5017" t="s">
        <v>3085</v>
      </c>
      <c r="X5017" t="str">
        <f t="shared" si="78"/>
        <v>Inversión</v>
      </c>
      <c r="Y5017" t="s">
        <v>4484</v>
      </c>
    </row>
    <row r="5018" spans="1:25">
      <c r="A5018" t="s">
        <v>10839</v>
      </c>
      <c r="B5018" t="s">
        <v>3432</v>
      </c>
      <c r="C5018" t="s">
        <v>12277</v>
      </c>
      <c r="D5018" t="s">
        <v>3076</v>
      </c>
      <c r="E5018" t="s">
        <v>3077</v>
      </c>
      <c r="F5018" t="s">
        <v>8912</v>
      </c>
      <c r="G5018" t="s">
        <v>8913</v>
      </c>
      <c r="H5018" t="s">
        <v>542</v>
      </c>
      <c r="I5018" t="s">
        <v>647</v>
      </c>
      <c r="J5018" t="s">
        <v>246</v>
      </c>
      <c r="K5018" t="s">
        <v>3079</v>
      </c>
      <c r="L5018" t="s">
        <v>247</v>
      </c>
      <c r="M5018">
        <v>1741135</v>
      </c>
      <c r="N5018">
        <v>-128307</v>
      </c>
      <c r="O5018">
        <v>1612828</v>
      </c>
      <c r="P5018">
        <v>0</v>
      </c>
      <c r="Q5018" t="s">
        <v>12278</v>
      </c>
      <c r="R5018" t="s">
        <v>12279</v>
      </c>
      <c r="S5018" t="s">
        <v>12280</v>
      </c>
      <c r="T5018" t="s">
        <v>12281</v>
      </c>
      <c r="U5018" t="s">
        <v>12282</v>
      </c>
      <c r="V5018" t="s">
        <v>12283</v>
      </c>
      <c r="W5018" t="s">
        <v>3936</v>
      </c>
      <c r="X5018" t="str">
        <f t="shared" si="78"/>
        <v>Inversión</v>
      </c>
      <c r="Y5018" t="s">
        <v>8913</v>
      </c>
    </row>
    <row r="5019" spans="1:25">
      <c r="A5019" t="s">
        <v>12284</v>
      </c>
      <c r="B5019" t="s">
        <v>3432</v>
      </c>
      <c r="C5019" t="s">
        <v>12285</v>
      </c>
      <c r="D5019" t="s">
        <v>3076</v>
      </c>
      <c r="E5019" t="s">
        <v>3077</v>
      </c>
      <c r="F5019" t="s">
        <v>4481</v>
      </c>
      <c r="G5019" t="s">
        <v>4484</v>
      </c>
      <c r="H5019" t="s">
        <v>440</v>
      </c>
      <c r="I5019" t="s">
        <v>644</v>
      </c>
      <c r="J5019" t="s">
        <v>246</v>
      </c>
      <c r="K5019" t="s">
        <v>3079</v>
      </c>
      <c r="L5019" t="s">
        <v>247</v>
      </c>
      <c r="M5019">
        <v>11396691</v>
      </c>
      <c r="N5019">
        <v>0</v>
      </c>
      <c r="O5019">
        <v>11396691</v>
      </c>
      <c r="P5019">
        <v>0</v>
      </c>
      <c r="Q5019" t="s">
        <v>12286</v>
      </c>
      <c r="R5019" t="s">
        <v>12287</v>
      </c>
      <c r="S5019" t="s">
        <v>12288</v>
      </c>
      <c r="T5019" t="s">
        <v>12289</v>
      </c>
      <c r="U5019" t="s">
        <v>12290</v>
      </c>
      <c r="V5019" t="s">
        <v>12291</v>
      </c>
      <c r="W5019" t="s">
        <v>8354</v>
      </c>
      <c r="X5019" t="str">
        <f t="shared" si="78"/>
        <v>Inversión</v>
      </c>
      <c r="Y5019" t="s">
        <v>4484</v>
      </c>
    </row>
    <row r="5020" spans="1:25">
      <c r="A5020" t="s">
        <v>11456</v>
      </c>
      <c r="B5020" t="s">
        <v>3432</v>
      </c>
      <c r="C5020" t="s">
        <v>12292</v>
      </c>
      <c r="D5020" t="s">
        <v>3076</v>
      </c>
      <c r="E5020" t="s">
        <v>3077</v>
      </c>
      <c r="F5020" t="s">
        <v>4481</v>
      </c>
      <c r="G5020" t="s">
        <v>4484</v>
      </c>
      <c r="H5020" t="s">
        <v>440</v>
      </c>
      <c r="I5020" t="s">
        <v>644</v>
      </c>
      <c r="J5020" t="s">
        <v>246</v>
      </c>
      <c r="K5020" t="s">
        <v>3079</v>
      </c>
      <c r="L5020" t="s">
        <v>247</v>
      </c>
      <c r="M5020">
        <v>16683065</v>
      </c>
      <c r="N5020">
        <v>0</v>
      </c>
      <c r="O5020">
        <v>16683065</v>
      </c>
      <c r="P5020">
        <v>0</v>
      </c>
      <c r="Q5020" t="s">
        <v>12293</v>
      </c>
      <c r="R5020" t="s">
        <v>6397</v>
      </c>
      <c r="S5020" t="s">
        <v>12294</v>
      </c>
      <c r="T5020" t="s">
        <v>12295</v>
      </c>
      <c r="U5020" t="s">
        <v>12296</v>
      </c>
      <c r="V5020" t="s">
        <v>12297</v>
      </c>
      <c r="W5020" t="s">
        <v>4446</v>
      </c>
      <c r="X5020" t="str">
        <f t="shared" si="78"/>
        <v>Inversión</v>
      </c>
      <c r="Y5020" t="s">
        <v>4484</v>
      </c>
    </row>
    <row r="5021" spans="1:25">
      <c r="A5021" t="s">
        <v>12298</v>
      </c>
      <c r="B5021" t="s">
        <v>3432</v>
      </c>
      <c r="C5021" t="s">
        <v>12299</v>
      </c>
      <c r="D5021" t="s">
        <v>3076</v>
      </c>
      <c r="E5021" t="s">
        <v>3077</v>
      </c>
      <c r="F5021" t="s">
        <v>4481</v>
      </c>
      <c r="G5021" t="s">
        <v>4484</v>
      </c>
      <c r="H5021" t="s">
        <v>440</v>
      </c>
      <c r="I5021" t="s">
        <v>644</v>
      </c>
      <c r="J5021" t="s">
        <v>246</v>
      </c>
      <c r="K5021" t="s">
        <v>3079</v>
      </c>
      <c r="L5021" t="s">
        <v>247</v>
      </c>
      <c r="M5021">
        <v>25172448</v>
      </c>
      <c r="N5021">
        <v>0</v>
      </c>
      <c r="O5021">
        <v>25172448</v>
      </c>
      <c r="P5021">
        <v>0</v>
      </c>
      <c r="Q5021" t="s">
        <v>12300</v>
      </c>
      <c r="R5021" t="s">
        <v>12301</v>
      </c>
      <c r="S5021" t="s">
        <v>12302</v>
      </c>
      <c r="T5021" t="s">
        <v>12303</v>
      </c>
      <c r="U5021" t="s">
        <v>12304</v>
      </c>
      <c r="V5021" t="s">
        <v>12305</v>
      </c>
      <c r="W5021" t="s">
        <v>3500</v>
      </c>
      <c r="X5021" t="str">
        <f t="shared" si="78"/>
        <v>Inversión</v>
      </c>
      <c r="Y5021" t="s">
        <v>4484</v>
      </c>
    </row>
    <row r="5022" spans="1:25">
      <c r="A5022" t="s">
        <v>3768</v>
      </c>
      <c r="B5022" t="s">
        <v>6882</v>
      </c>
      <c r="C5022" t="s">
        <v>12306</v>
      </c>
      <c r="D5022" t="s">
        <v>3076</v>
      </c>
      <c r="E5022" t="s">
        <v>3331</v>
      </c>
      <c r="F5022" t="s">
        <v>4481</v>
      </c>
      <c r="G5022" t="s">
        <v>4484</v>
      </c>
      <c r="H5022" t="s">
        <v>434</v>
      </c>
      <c r="I5022" t="s">
        <v>645</v>
      </c>
      <c r="J5022" t="s">
        <v>246</v>
      </c>
      <c r="K5022" t="s">
        <v>3079</v>
      </c>
      <c r="L5022" t="s">
        <v>247</v>
      </c>
      <c r="M5022">
        <v>17932887</v>
      </c>
      <c r="N5022">
        <v>-17932887</v>
      </c>
      <c r="O5022">
        <v>0</v>
      </c>
      <c r="P5022">
        <v>0</v>
      </c>
      <c r="Q5022" t="s">
        <v>12307</v>
      </c>
      <c r="R5022" t="s">
        <v>7599</v>
      </c>
      <c r="S5022" t="s">
        <v>3085</v>
      </c>
      <c r="T5022" t="s">
        <v>3085</v>
      </c>
      <c r="U5022" t="s">
        <v>3085</v>
      </c>
      <c r="V5022" t="s">
        <v>3085</v>
      </c>
      <c r="W5022" t="s">
        <v>3085</v>
      </c>
      <c r="X5022" t="str">
        <f t="shared" si="78"/>
        <v>Inversión</v>
      </c>
      <c r="Y5022" t="s">
        <v>4484</v>
      </c>
    </row>
    <row r="5023" spans="1:25">
      <c r="A5023" t="s">
        <v>11480</v>
      </c>
      <c r="B5023" t="s">
        <v>4688</v>
      </c>
      <c r="C5023" t="s">
        <v>12308</v>
      </c>
      <c r="D5023" t="s">
        <v>3076</v>
      </c>
      <c r="E5023" t="s">
        <v>3077</v>
      </c>
      <c r="F5023" t="s">
        <v>4481</v>
      </c>
      <c r="G5023" t="s">
        <v>4484</v>
      </c>
      <c r="H5023" t="s">
        <v>440</v>
      </c>
      <c r="I5023" t="s">
        <v>644</v>
      </c>
      <c r="J5023" t="s">
        <v>246</v>
      </c>
      <c r="K5023" t="s">
        <v>3079</v>
      </c>
      <c r="L5023" t="s">
        <v>247</v>
      </c>
      <c r="M5023">
        <v>17932887</v>
      </c>
      <c r="N5023">
        <v>0</v>
      </c>
      <c r="O5023">
        <v>17932887</v>
      </c>
      <c r="P5023">
        <v>0</v>
      </c>
      <c r="Q5023" t="s">
        <v>12309</v>
      </c>
      <c r="R5023" t="s">
        <v>12310</v>
      </c>
      <c r="S5023" t="s">
        <v>12311</v>
      </c>
      <c r="T5023" t="s">
        <v>12312</v>
      </c>
      <c r="U5023" t="s">
        <v>12313</v>
      </c>
      <c r="V5023" t="s">
        <v>12314</v>
      </c>
      <c r="W5023" t="s">
        <v>12315</v>
      </c>
      <c r="X5023" t="str">
        <f t="shared" si="78"/>
        <v>Inversión</v>
      </c>
      <c r="Y5023" t="s">
        <v>4484</v>
      </c>
    </row>
    <row r="5024" spans="1:25">
      <c r="A5024" t="s">
        <v>10880</v>
      </c>
      <c r="B5024" t="s">
        <v>4688</v>
      </c>
      <c r="C5024" t="s">
        <v>12316</v>
      </c>
      <c r="D5024" t="s">
        <v>3076</v>
      </c>
      <c r="E5024" t="s">
        <v>3077</v>
      </c>
      <c r="F5024" t="s">
        <v>8912</v>
      </c>
      <c r="G5024" t="s">
        <v>8913</v>
      </c>
      <c r="H5024" t="s">
        <v>522</v>
      </c>
      <c r="I5024" t="s">
        <v>646</v>
      </c>
      <c r="J5024" t="s">
        <v>246</v>
      </c>
      <c r="K5024" t="s">
        <v>3079</v>
      </c>
      <c r="L5024" t="s">
        <v>247</v>
      </c>
      <c r="M5024">
        <v>3600000</v>
      </c>
      <c r="N5024">
        <v>-252942.87</v>
      </c>
      <c r="O5024">
        <v>3347057.13</v>
      </c>
      <c r="P5024">
        <v>0</v>
      </c>
      <c r="Q5024" t="s">
        <v>10865</v>
      </c>
      <c r="R5024" t="s">
        <v>9249</v>
      </c>
      <c r="S5024" t="s">
        <v>12317</v>
      </c>
      <c r="T5024" t="s">
        <v>12318</v>
      </c>
      <c r="U5024" t="s">
        <v>12319</v>
      </c>
      <c r="V5024" t="s">
        <v>12320</v>
      </c>
      <c r="W5024" t="s">
        <v>3085</v>
      </c>
      <c r="X5024" t="str">
        <f t="shared" si="78"/>
        <v>Inversión</v>
      </c>
      <c r="Y5024" t="s">
        <v>8913</v>
      </c>
    </row>
    <row r="5025" spans="1:25">
      <c r="A5025" t="s">
        <v>9140</v>
      </c>
      <c r="B5025" t="s">
        <v>4688</v>
      </c>
      <c r="C5025" t="s">
        <v>12321</v>
      </c>
      <c r="D5025" t="s">
        <v>3076</v>
      </c>
      <c r="E5025" t="s">
        <v>3077</v>
      </c>
      <c r="F5025" t="s">
        <v>8912</v>
      </c>
      <c r="G5025" t="s">
        <v>8913</v>
      </c>
      <c r="H5025" t="s">
        <v>522</v>
      </c>
      <c r="I5025" t="s">
        <v>646</v>
      </c>
      <c r="J5025" t="s">
        <v>246</v>
      </c>
      <c r="K5025" t="s">
        <v>3079</v>
      </c>
      <c r="L5025" t="s">
        <v>247</v>
      </c>
      <c r="M5025">
        <v>170000</v>
      </c>
      <c r="N5025">
        <v>-170000</v>
      </c>
      <c r="O5025">
        <v>0</v>
      </c>
      <c r="P5025">
        <v>0</v>
      </c>
      <c r="Q5025" t="s">
        <v>12322</v>
      </c>
      <c r="R5025" t="s">
        <v>12323</v>
      </c>
      <c r="S5025" t="s">
        <v>12324</v>
      </c>
      <c r="T5025" t="s">
        <v>12325</v>
      </c>
      <c r="U5025" t="s">
        <v>12326</v>
      </c>
      <c r="V5025" t="s">
        <v>12327</v>
      </c>
      <c r="W5025" t="s">
        <v>8165</v>
      </c>
      <c r="X5025" t="str">
        <f t="shared" si="78"/>
        <v>Inversión</v>
      </c>
      <c r="Y5025" t="s">
        <v>8913</v>
      </c>
    </row>
    <row r="5026" spans="1:25">
      <c r="A5026" t="s">
        <v>11497</v>
      </c>
      <c r="B5026" t="s">
        <v>6889</v>
      </c>
      <c r="C5026" t="s">
        <v>12328</v>
      </c>
      <c r="D5026" t="s">
        <v>3076</v>
      </c>
      <c r="E5026" t="s">
        <v>3077</v>
      </c>
      <c r="F5026" t="s">
        <v>3149</v>
      </c>
      <c r="G5026" t="s">
        <v>3157</v>
      </c>
      <c r="H5026" t="s">
        <v>437</v>
      </c>
      <c r="I5026" t="s">
        <v>649</v>
      </c>
      <c r="J5026" t="s">
        <v>246</v>
      </c>
      <c r="K5026" t="s">
        <v>3150</v>
      </c>
      <c r="L5026" t="s">
        <v>247</v>
      </c>
      <c r="M5026">
        <v>21135865</v>
      </c>
      <c r="N5026">
        <v>8454346</v>
      </c>
      <c r="O5026">
        <v>29590211</v>
      </c>
      <c r="P5026">
        <v>281811</v>
      </c>
      <c r="Q5026" t="s">
        <v>12329</v>
      </c>
      <c r="R5026" t="s">
        <v>10501</v>
      </c>
      <c r="S5026" t="s">
        <v>9349</v>
      </c>
      <c r="T5026" t="s">
        <v>12330</v>
      </c>
      <c r="U5026" t="s">
        <v>12331</v>
      </c>
      <c r="V5026" t="s">
        <v>12332</v>
      </c>
      <c r="W5026" t="s">
        <v>3085</v>
      </c>
      <c r="X5026" t="str">
        <f t="shared" si="78"/>
        <v>Inversión</v>
      </c>
      <c r="Y5026" t="s">
        <v>3157</v>
      </c>
    </row>
    <row r="5027" spans="1:25">
      <c r="A5027" t="s">
        <v>11503</v>
      </c>
      <c r="B5027" t="s">
        <v>6889</v>
      </c>
      <c r="C5027" t="s">
        <v>12333</v>
      </c>
      <c r="D5027" t="s">
        <v>3076</v>
      </c>
      <c r="E5027" t="s">
        <v>3077</v>
      </c>
      <c r="F5027" t="s">
        <v>4481</v>
      </c>
      <c r="G5027" t="s">
        <v>4484</v>
      </c>
      <c r="H5027" t="s">
        <v>434</v>
      </c>
      <c r="I5027" t="s">
        <v>645</v>
      </c>
      <c r="J5027" t="s">
        <v>253</v>
      </c>
      <c r="K5027" t="s">
        <v>3115</v>
      </c>
      <c r="L5027" t="s">
        <v>247</v>
      </c>
      <c r="M5027">
        <v>15892500</v>
      </c>
      <c r="N5027">
        <v>-631625</v>
      </c>
      <c r="O5027">
        <v>15260875</v>
      </c>
      <c r="P5027">
        <v>0</v>
      </c>
      <c r="Q5027" t="s">
        <v>12334</v>
      </c>
      <c r="R5027" t="s">
        <v>11157</v>
      </c>
      <c r="S5027" t="s">
        <v>12335</v>
      </c>
      <c r="T5027" t="s">
        <v>12336</v>
      </c>
      <c r="U5027" t="s">
        <v>12337</v>
      </c>
      <c r="V5027" t="s">
        <v>12338</v>
      </c>
      <c r="W5027" t="s">
        <v>3085</v>
      </c>
      <c r="X5027" t="str">
        <f t="shared" si="78"/>
        <v>Inversión</v>
      </c>
      <c r="Y5027" t="s">
        <v>4484</v>
      </c>
    </row>
    <row r="5028" spans="1:25">
      <c r="A5028" t="s">
        <v>11512</v>
      </c>
      <c r="B5028" t="s">
        <v>6164</v>
      </c>
      <c r="C5028" t="s">
        <v>12339</v>
      </c>
      <c r="D5028" t="s">
        <v>3076</v>
      </c>
      <c r="E5028" t="s">
        <v>3077</v>
      </c>
      <c r="F5028" t="s">
        <v>3149</v>
      </c>
      <c r="G5028" t="s">
        <v>3157</v>
      </c>
      <c r="H5028" t="s">
        <v>437</v>
      </c>
      <c r="I5028" t="s">
        <v>649</v>
      </c>
      <c r="J5028" t="s">
        <v>246</v>
      </c>
      <c r="K5028" t="s">
        <v>3150</v>
      </c>
      <c r="L5028" t="s">
        <v>247</v>
      </c>
      <c r="M5028">
        <v>6484183</v>
      </c>
      <c r="N5028">
        <v>-86456</v>
      </c>
      <c r="O5028">
        <v>6397727</v>
      </c>
      <c r="P5028">
        <v>0</v>
      </c>
      <c r="Q5028" t="s">
        <v>12340</v>
      </c>
      <c r="R5028" t="s">
        <v>11207</v>
      </c>
      <c r="S5028" t="s">
        <v>12341</v>
      </c>
      <c r="T5028" t="s">
        <v>12342</v>
      </c>
      <c r="U5028" t="s">
        <v>12343</v>
      </c>
      <c r="V5028" t="s">
        <v>12344</v>
      </c>
      <c r="W5028" t="s">
        <v>3085</v>
      </c>
      <c r="X5028" t="str">
        <f t="shared" si="78"/>
        <v>Inversión</v>
      </c>
      <c r="Y5028" t="s">
        <v>3157</v>
      </c>
    </row>
    <row r="5029" spans="1:25">
      <c r="A5029" t="s">
        <v>11509</v>
      </c>
      <c r="B5029" t="s">
        <v>6164</v>
      </c>
      <c r="C5029" t="s">
        <v>12345</v>
      </c>
      <c r="D5029" t="s">
        <v>3076</v>
      </c>
      <c r="E5029" t="s">
        <v>3077</v>
      </c>
      <c r="F5029" t="s">
        <v>3149</v>
      </c>
      <c r="G5029" t="s">
        <v>3157</v>
      </c>
      <c r="H5029" t="s">
        <v>437</v>
      </c>
      <c r="I5029" t="s">
        <v>649</v>
      </c>
      <c r="J5029" t="s">
        <v>246</v>
      </c>
      <c r="K5029" t="s">
        <v>3150</v>
      </c>
      <c r="L5029" t="s">
        <v>247</v>
      </c>
      <c r="M5029">
        <v>48118500</v>
      </c>
      <c r="N5029">
        <v>-641530</v>
      </c>
      <c r="O5029">
        <v>47476970</v>
      </c>
      <c r="P5029">
        <v>0</v>
      </c>
      <c r="Q5029" t="s">
        <v>12346</v>
      </c>
      <c r="R5029" t="s">
        <v>12347</v>
      </c>
      <c r="S5029" t="s">
        <v>12348</v>
      </c>
      <c r="T5029" t="s">
        <v>12349</v>
      </c>
      <c r="U5029" t="s">
        <v>12350</v>
      </c>
      <c r="V5029" t="s">
        <v>12351</v>
      </c>
      <c r="W5029" t="s">
        <v>3085</v>
      </c>
      <c r="X5029" t="str">
        <f t="shared" si="78"/>
        <v>Inversión</v>
      </c>
      <c r="Y5029" t="s">
        <v>3157</v>
      </c>
    </row>
    <row r="5030" spans="1:25">
      <c r="A5030" t="s">
        <v>12352</v>
      </c>
      <c r="B5030" t="s">
        <v>6164</v>
      </c>
      <c r="C5030" t="s">
        <v>12353</v>
      </c>
      <c r="D5030" t="s">
        <v>3076</v>
      </c>
      <c r="E5030" t="s">
        <v>3077</v>
      </c>
      <c r="F5030" t="s">
        <v>3159</v>
      </c>
      <c r="G5030" t="s">
        <v>3166</v>
      </c>
      <c r="H5030" t="s">
        <v>431</v>
      </c>
      <c r="I5030" t="s">
        <v>648</v>
      </c>
      <c r="J5030" t="s">
        <v>246</v>
      </c>
      <c r="K5030" t="s">
        <v>3150</v>
      </c>
      <c r="L5030" t="s">
        <v>247</v>
      </c>
      <c r="M5030">
        <v>13975225</v>
      </c>
      <c r="N5030">
        <v>-931682</v>
      </c>
      <c r="O5030">
        <v>13043543</v>
      </c>
      <c r="P5030">
        <v>0</v>
      </c>
      <c r="Q5030" t="s">
        <v>12354</v>
      </c>
      <c r="R5030" t="s">
        <v>11328</v>
      </c>
      <c r="S5030" t="s">
        <v>12355</v>
      </c>
      <c r="T5030" t="s">
        <v>12356</v>
      </c>
      <c r="U5030" t="s">
        <v>12357</v>
      </c>
      <c r="V5030" t="s">
        <v>12358</v>
      </c>
      <c r="W5030" t="s">
        <v>3085</v>
      </c>
      <c r="X5030" t="str">
        <f t="shared" si="78"/>
        <v>Inversión</v>
      </c>
      <c r="Y5030" t="s">
        <v>3166</v>
      </c>
    </row>
    <row r="5031" spans="1:25">
      <c r="A5031" t="s">
        <v>11534</v>
      </c>
      <c r="B5031" t="s">
        <v>6164</v>
      </c>
      <c r="C5031" t="s">
        <v>12359</v>
      </c>
      <c r="D5031" t="s">
        <v>3076</v>
      </c>
      <c r="E5031" t="s">
        <v>3077</v>
      </c>
      <c r="F5031" t="s">
        <v>3159</v>
      </c>
      <c r="G5031" t="s">
        <v>3166</v>
      </c>
      <c r="H5031" t="s">
        <v>431</v>
      </c>
      <c r="I5031" t="s">
        <v>648</v>
      </c>
      <c r="J5031" t="s">
        <v>246</v>
      </c>
      <c r="K5031" t="s">
        <v>3150</v>
      </c>
      <c r="L5031" t="s">
        <v>247</v>
      </c>
      <c r="M5031">
        <v>21420728</v>
      </c>
      <c r="N5031">
        <v>0</v>
      </c>
      <c r="O5031">
        <v>21420728</v>
      </c>
      <c r="P5031">
        <v>5236179</v>
      </c>
      <c r="Q5031" t="s">
        <v>12360</v>
      </c>
      <c r="R5031" t="s">
        <v>12361</v>
      </c>
      <c r="S5031" t="s">
        <v>12362</v>
      </c>
      <c r="T5031" t="s">
        <v>12363</v>
      </c>
      <c r="U5031" t="s">
        <v>12364</v>
      </c>
      <c r="V5031" t="s">
        <v>12365</v>
      </c>
      <c r="W5031" t="s">
        <v>3085</v>
      </c>
      <c r="X5031" t="str">
        <f t="shared" si="78"/>
        <v>Inversión</v>
      </c>
      <c r="Y5031" t="s">
        <v>3166</v>
      </c>
    </row>
    <row r="5032" spans="1:25">
      <c r="A5032" t="s">
        <v>11527</v>
      </c>
      <c r="B5032" t="s">
        <v>6164</v>
      </c>
      <c r="C5032" t="s">
        <v>12366</v>
      </c>
      <c r="D5032" t="s">
        <v>3076</v>
      </c>
      <c r="E5032" t="s">
        <v>3077</v>
      </c>
      <c r="F5032" t="s">
        <v>3159</v>
      </c>
      <c r="G5032" t="s">
        <v>3166</v>
      </c>
      <c r="H5032" t="s">
        <v>431</v>
      </c>
      <c r="I5032" t="s">
        <v>648</v>
      </c>
      <c r="J5032" t="s">
        <v>246</v>
      </c>
      <c r="K5032" t="s">
        <v>3150</v>
      </c>
      <c r="L5032" t="s">
        <v>247</v>
      </c>
      <c r="M5032">
        <v>54977745</v>
      </c>
      <c r="N5032">
        <v>-20280679</v>
      </c>
      <c r="O5032">
        <v>34697066</v>
      </c>
      <c r="P5032">
        <v>4642565</v>
      </c>
      <c r="Q5032" t="s">
        <v>12367</v>
      </c>
      <c r="R5032" t="s">
        <v>11145</v>
      </c>
      <c r="S5032" t="s">
        <v>12368</v>
      </c>
      <c r="T5032" t="s">
        <v>12369</v>
      </c>
      <c r="U5032" t="s">
        <v>12370</v>
      </c>
      <c r="V5032" t="s">
        <v>12371</v>
      </c>
      <c r="W5032" t="s">
        <v>3085</v>
      </c>
      <c r="X5032" t="str">
        <f t="shared" si="78"/>
        <v>Inversión</v>
      </c>
      <c r="Y5032" t="s">
        <v>3166</v>
      </c>
    </row>
    <row r="5033" spans="1:25">
      <c r="A5033" t="s">
        <v>11064</v>
      </c>
      <c r="B5033" t="s">
        <v>6164</v>
      </c>
      <c r="C5033" t="s">
        <v>12372</v>
      </c>
      <c r="D5033" t="s">
        <v>3076</v>
      </c>
      <c r="E5033" t="s">
        <v>3077</v>
      </c>
      <c r="F5033" t="s">
        <v>3234</v>
      </c>
      <c r="G5033" t="s">
        <v>3241</v>
      </c>
      <c r="H5033" t="s">
        <v>374</v>
      </c>
      <c r="I5033" t="s">
        <v>375</v>
      </c>
      <c r="J5033" t="s">
        <v>246</v>
      </c>
      <c r="K5033" t="s">
        <v>3079</v>
      </c>
      <c r="L5033" t="s">
        <v>247</v>
      </c>
      <c r="M5033">
        <v>549505</v>
      </c>
      <c r="N5033">
        <v>0</v>
      </c>
      <c r="O5033">
        <v>549505</v>
      </c>
      <c r="P5033">
        <v>0</v>
      </c>
      <c r="Q5033" t="s">
        <v>12373</v>
      </c>
      <c r="R5033" t="s">
        <v>6828</v>
      </c>
      <c r="S5033" t="s">
        <v>12374</v>
      </c>
      <c r="T5033" t="s">
        <v>12375</v>
      </c>
      <c r="U5033" t="s">
        <v>12376</v>
      </c>
      <c r="V5033" t="s">
        <v>12377</v>
      </c>
      <c r="W5033" t="s">
        <v>3085</v>
      </c>
      <c r="X5033" t="str">
        <f t="shared" si="78"/>
        <v>Funcionamiento</v>
      </c>
      <c r="Y5033" t="s">
        <v>3241</v>
      </c>
    </row>
    <row r="5034" spans="1:25">
      <c r="A5034" t="s">
        <v>9194</v>
      </c>
      <c r="B5034" t="s">
        <v>6164</v>
      </c>
      <c r="C5034" t="s">
        <v>12378</v>
      </c>
      <c r="D5034" t="s">
        <v>3076</v>
      </c>
      <c r="E5034" t="s">
        <v>3399</v>
      </c>
      <c r="F5034" t="s">
        <v>8912</v>
      </c>
      <c r="G5034" t="s">
        <v>8913</v>
      </c>
      <c r="H5034" t="s">
        <v>542</v>
      </c>
      <c r="I5034" t="s">
        <v>647</v>
      </c>
      <c r="J5034" t="s">
        <v>246</v>
      </c>
      <c r="K5034" t="s">
        <v>3079</v>
      </c>
      <c r="L5034" t="s">
        <v>247</v>
      </c>
      <c r="M5034">
        <v>1400000</v>
      </c>
      <c r="N5034">
        <v>-1400000</v>
      </c>
      <c r="O5034">
        <v>0</v>
      </c>
      <c r="P5034">
        <v>0</v>
      </c>
      <c r="Q5034" t="s">
        <v>12379</v>
      </c>
      <c r="R5034" t="s">
        <v>4816</v>
      </c>
      <c r="S5034" t="s">
        <v>3085</v>
      </c>
      <c r="T5034" t="s">
        <v>3085</v>
      </c>
      <c r="U5034" t="s">
        <v>3085</v>
      </c>
      <c r="V5034" t="s">
        <v>3085</v>
      </c>
      <c r="W5034" t="s">
        <v>3085</v>
      </c>
      <c r="X5034" t="str">
        <f t="shared" si="78"/>
        <v>Inversión</v>
      </c>
      <c r="Y5034" t="s">
        <v>8913</v>
      </c>
    </row>
    <row r="5035" spans="1:25">
      <c r="A5035" t="s">
        <v>9194</v>
      </c>
      <c r="B5035" t="s">
        <v>6164</v>
      </c>
      <c r="C5035" t="s">
        <v>12378</v>
      </c>
      <c r="D5035" t="s">
        <v>3076</v>
      </c>
      <c r="E5035" t="s">
        <v>3399</v>
      </c>
      <c r="F5035" t="s">
        <v>3149</v>
      </c>
      <c r="G5035" t="s">
        <v>3157</v>
      </c>
      <c r="H5035" t="s">
        <v>437</v>
      </c>
      <c r="I5035" t="s">
        <v>649</v>
      </c>
      <c r="J5035" t="s">
        <v>246</v>
      </c>
      <c r="K5035" t="s">
        <v>3079</v>
      </c>
      <c r="L5035" t="s">
        <v>247</v>
      </c>
      <c r="M5035">
        <v>3200000</v>
      </c>
      <c r="N5035">
        <v>-3200000</v>
      </c>
      <c r="O5035">
        <v>0</v>
      </c>
      <c r="P5035">
        <v>0</v>
      </c>
      <c r="Q5035" t="s">
        <v>12379</v>
      </c>
      <c r="R5035" t="s">
        <v>4816</v>
      </c>
      <c r="S5035" t="s">
        <v>3085</v>
      </c>
      <c r="T5035" t="s">
        <v>3085</v>
      </c>
      <c r="U5035" t="s">
        <v>3085</v>
      </c>
      <c r="V5035" t="s">
        <v>3085</v>
      </c>
      <c r="W5035" t="s">
        <v>3085</v>
      </c>
      <c r="X5035" t="str">
        <f t="shared" si="78"/>
        <v>Inversión</v>
      </c>
      <c r="Y5035" t="s">
        <v>3157</v>
      </c>
    </row>
    <row r="5036" spans="1:25">
      <c r="A5036" t="s">
        <v>9194</v>
      </c>
      <c r="B5036" t="s">
        <v>6164</v>
      </c>
      <c r="C5036" t="s">
        <v>12378</v>
      </c>
      <c r="D5036" t="s">
        <v>3076</v>
      </c>
      <c r="E5036" t="s">
        <v>3399</v>
      </c>
      <c r="F5036" t="s">
        <v>8904</v>
      </c>
      <c r="G5036" t="s">
        <v>8905</v>
      </c>
      <c r="H5036" t="s">
        <v>550</v>
      </c>
      <c r="I5036" t="s">
        <v>676</v>
      </c>
      <c r="J5036" t="s">
        <v>253</v>
      </c>
      <c r="K5036" t="s">
        <v>3115</v>
      </c>
      <c r="L5036" t="s">
        <v>247</v>
      </c>
      <c r="M5036">
        <v>247000</v>
      </c>
      <c r="N5036">
        <v>-247000</v>
      </c>
      <c r="O5036">
        <v>0</v>
      </c>
      <c r="P5036">
        <v>0</v>
      </c>
      <c r="Q5036" t="s">
        <v>12379</v>
      </c>
      <c r="R5036" t="s">
        <v>4816</v>
      </c>
      <c r="S5036" t="s">
        <v>3085</v>
      </c>
      <c r="T5036" t="s">
        <v>3085</v>
      </c>
      <c r="U5036" t="s">
        <v>3085</v>
      </c>
      <c r="V5036" t="s">
        <v>3085</v>
      </c>
      <c r="W5036" t="s">
        <v>3085</v>
      </c>
      <c r="X5036" t="str">
        <f t="shared" si="78"/>
        <v>Inversión</v>
      </c>
      <c r="Y5036" t="s">
        <v>8905</v>
      </c>
    </row>
    <row r="5037" spans="1:25">
      <c r="A5037" t="s">
        <v>9194</v>
      </c>
      <c r="B5037" t="s">
        <v>6164</v>
      </c>
      <c r="C5037" t="s">
        <v>12378</v>
      </c>
      <c r="D5037" t="s">
        <v>3076</v>
      </c>
      <c r="E5037" t="s">
        <v>3399</v>
      </c>
      <c r="F5037" t="s">
        <v>3234</v>
      </c>
      <c r="G5037" t="s">
        <v>3241</v>
      </c>
      <c r="H5037" t="s">
        <v>428</v>
      </c>
      <c r="I5037" t="s">
        <v>669</v>
      </c>
      <c r="J5037" t="s">
        <v>246</v>
      </c>
      <c r="K5037" t="s">
        <v>3079</v>
      </c>
      <c r="L5037" t="s">
        <v>247</v>
      </c>
      <c r="M5037">
        <v>200000</v>
      </c>
      <c r="N5037">
        <v>-200000</v>
      </c>
      <c r="O5037">
        <v>0</v>
      </c>
      <c r="P5037">
        <v>0</v>
      </c>
      <c r="Q5037" t="s">
        <v>12379</v>
      </c>
      <c r="R5037" t="s">
        <v>4816</v>
      </c>
      <c r="S5037" t="s">
        <v>3085</v>
      </c>
      <c r="T5037" t="s">
        <v>3085</v>
      </c>
      <c r="U5037" t="s">
        <v>3085</v>
      </c>
      <c r="V5037" t="s">
        <v>3085</v>
      </c>
      <c r="W5037" t="s">
        <v>3085</v>
      </c>
      <c r="X5037" t="str">
        <f t="shared" si="78"/>
        <v>Inversión</v>
      </c>
      <c r="Y5037" t="s">
        <v>3241</v>
      </c>
    </row>
    <row r="5038" spans="1:25">
      <c r="A5038" t="s">
        <v>9194</v>
      </c>
      <c r="B5038" t="s">
        <v>6164</v>
      </c>
      <c r="C5038" t="s">
        <v>12378</v>
      </c>
      <c r="D5038" t="s">
        <v>3076</v>
      </c>
      <c r="E5038" t="s">
        <v>3399</v>
      </c>
      <c r="F5038" t="s">
        <v>8910</v>
      </c>
      <c r="G5038" t="s">
        <v>8911</v>
      </c>
      <c r="H5038" t="s">
        <v>532</v>
      </c>
      <c r="I5038" t="s">
        <v>661</v>
      </c>
      <c r="J5038" t="s">
        <v>246</v>
      </c>
      <c r="K5038" t="s">
        <v>3079</v>
      </c>
      <c r="L5038" t="s">
        <v>247</v>
      </c>
      <c r="M5038">
        <v>274000</v>
      </c>
      <c r="N5038">
        <v>-274000</v>
      </c>
      <c r="O5038">
        <v>0</v>
      </c>
      <c r="P5038">
        <v>0</v>
      </c>
      <c r="Q5038" t="s">
        <v>12379</v>
      </c>
      <c r="R5038" t="s">
        <v>4816</v>
      </c>
      <c r="S5038" t="s">
        <v>3085</v>
      </c>
      <c r="T5038" t="s">
        <v>3085</v>
      </c>
      <c r="U5038" t="s">
        <v>3085</v>
      </c>
      <c r="V5038" t="s">
        <v>3085</v>
      </c>
      <c r="W5038" t="s">
        <v>3085</v>
      </c>
      <c r="X5038" t="str">
        <f t="shared" si="78"/>
        <v>Inversión</v>
      </c>
      <c r="Y5038" t="s">
        <v>8911</v>
      </c>
    </row>
    <row r="5039" spans="1:25">
      <c r="A5039" t="s">
        <v>9194</v>
      </c>
      <c r="B5039" t="s">
        <v>6164</v>
      </c>
      <c r="C5039" t="s">
        <v>12378</v>
      </c>
      <c r="D5039" t="s">
        <v>3076</v>
      </c>
      <c r="E5039" t="s">
        <v>3399</v>
      </c>
      <c r="F5039" t="s">
        <v>3234</v>
      </c>
      <c r="G5039" t="s">
        <v>3241</v>
      </c>
      <c r="H5039" t="s">
        <v>539</v>
      </c>
      <c r="I5039" t="s">
        <v>667</v>
      </c>
      <c r="J5039" t="s">
        <v>246</v>
      </c>
      <c r="K5039" t="s">
        <v>3079</v>
      </c>
      <c r="L5039" t="s">
        <v>247</v>
      </c>
      <c r="M5039">
        <v>200000</v>
      </c>
      <c r="N5039">
        <v>-200000</v>
      </c>
      <c r="O5039">
        <v>0</v>
      </c>
      <c r="P5039">
        <v>0</v>
      </c>
      <c r="Q5039" t="s">
        <v>12379</v>
      </c>
      <c r="R5039" t="s">
        <v>4816</v>
      </c>
      <c r="S5039" t="s">
        <v>3085</v>
      </c>
      <c r="T5039" t="s">
        <v>3085</v>
      </c>
      <c r="U5039" t="s">
        <v>3085</v>
      </c>
      <c r="V5039" t="s">
        <v>3085</v>
      </c>
      <c r="W5039" t="s">
        <v>3085</v>
      </c>
      <c r="X5039" t="str">
        <f t="shared" si="78"/>
        <v>Inversión</v>
      </c>
      <c r="Y5039" t="s">
        <v>3241</v>
      </c>
    </row>
    <row r="5040" spans="1:25">
      <c r="A5040" t="s">
        <v>9194</v>
      </c>
      <c r="B5040" t="s">
        <v>6164</v>
      </c>
      <c r="C5040" t="s">
        <v>12378</v>
      </c>
      <c r="D5040" t="s">
        <v>3076</v>
      </c>
      <c r="E5040" t="s">
        <v>3399</v>
      </c>
      <c r="F5040" t="s">
        <v>4481</v>
      </c>
      <c r="G5040" t="s">
        <v>4484</v>
      </c>
      <c r="H5040" t="s">
        <v>546</v>
      </c>
      <c r="I5040" t="s">
        <v>628</v>
      </c>
      <c r="J5040" t="s">
        <v>246</v>
      </c>
      <c r="K5040" t="s">
        <v>3079</v>
      </c>
      <c r="L5040" t="s">
        <v>247</v>
      </c>
      <c r="M5040">
        <v>1379000</v>
      </c>
      <c r="N5040">
        <v>-1379000</v>
      </c>
      <c r="O5040">
        <v>0</v>
      </c>
      <c r="P5040">
        <v>0</v>
      </c>
      <c r="Q5040" t="s">
        <v>12379</v>
      </c>
      <c r="R5040" t="s">
        <v>4816</v>
      </c>
      <c r="S5040" t="s">
        <v>3085</v>
      </c>
      <c r="T5040" t="s">
        <v>3085</v>
      </c>
      <c r="U5040" t="s">
        <v>3085</v>
      </c>
      <c r="V5040" t="s">
        <v>3085</v>
      </c>
      <c r="W5040" t="s">
        <v>3085</v>
      </c>
      <c r="X5040" t="str">
        <f t="shared" si="78"/>
        <v>Inversión</v>
      </c>
      <c r="Y5040" t="s">
        <v>4484</v>
      </c>
    </row>
    <row r="5041" spans="1:25">
      <c r="A5041" t="s">
        <v>9194</v>
      </c>
      <c r="B5041" t="s">
        <v>6164</v>
      </c>
      <c r="C5041" t="s">
        <v>12378</v>
      </c>
      <c r="D5041" t="s">
        <v>3076</v>
      </c>
      <c r="E5041" t="s">
        <v>3399</v>
      </c>
      <c r="F5041" t="s">
        <v>3234</v>
      </c>
      <c r="G5041" t="s">
        <v>3241</v>
      </c>
      <c r="H5041" t="s">
        <v>443</v>
      </c>
      <c r="I5041" t="s">
        <v>666</v>
      </c>
      <c r="J5041" t="s">
        <v>246</v>
      </c>
      <c r="K5041" t="s">
        <v>3079</v>
      </c>
      <c r="L5041" t="s">
        <v>247</v>
      </c>
      <c r="M5041">
        <v>300000</v>
      </c>
      <c r="N5041">
        <v>-300000</v>
      </c>
      <c r="O5041">
        <v>0</v>
      </c>
      <c r="P5041">
        <v>0</v>
      </c>
      <c r="Q5041" t="s">
        <v>12379</v>
      </c>
      <c r="R5041" t="s">
        <v>4816</v>
      </c>
      <c r="S5041" t="s">
        <v>3085</v>
      </c>
      <c r="T5041" t="s">
        <v>3085</v>
      </c>
      <c r="U5041" t="s">
        <v>3085</v>
      </c>
      <c r="V5041" t="s">
        <v>3085</v>
      </c>
      <c r="W5041" t="s">
        <v>3085</v>
      </c>
      <c r="X5041" t="str">
        <f t="shared" si="78"/>
        <v>Inversión</v>
      </c>
      <c r="Y5041" t="s">
        <v>3241</v>
      </c>
    </row>
    <row r="5042" spans="1:25">
      <c r="A5042" t="s">
        <v>9194</v>
      </c>
      <c r="B5042" t="s">
        <v>6164</v>
      </c>
      <c r="C5042" t="s">
        <v>12378</v>
      </c>
      <c r="D5042" t="s">
        <v>3076</v>
      </c>
      <c r="E5042" t="s">
        <v>3399</v>
      </c>
      <c r="F5042" t="s">
        <v>3234</v>
      </c>
      <c r="G5042" t="s">
        <v>3241</v>
      </c>
      <c r="H5042" t="s">
        <v>613</v>
      </c>
      <c r="I5042" t="s">
        <v>614</v>
      </c>
      <c r="J5042" t="s">
        <v>246</v>
      </c>
      <c r="K5042" t="s">
        <v>3079</v>
      </c>
      <c r="L5042" t="s">
        <v>247</v>
      </c>
      <c r="M5042">
        <v>2800000</v>
      </c>
      <c r="N5042">
        <v>-2800000</v>
      </c>
      <c r="O5042">
        <v>0</v>
      </c>
      <c r="P5042">
        <v>0</v>
      </c>
      <c r="Q5042" t="s">
        <v>12379</v>
      </c>
      <c r="R5042" t="s">
        <v>4816</v>
      </c>
      <c r="S5042" t="s">
        <v>3085</v>
      </c>
      <c r="T5042" t="s">
        <v>3085</v>
      </c>
      <c r="U5042" t="s">
        <v>3085</v>
      </c>
      <c r="V5042" t="s">
        <v>3085</v>
      </c>
      <c r="W5042" t="s">
        <v>3085</v>
      </c>
      <c r="X5042" t="str">
        <f t="shared" si="78"/>
        <v>Funcionamiento</v>
      </c>
      <c r="Y5042" t="s">
        <v>3241</v>
      </c>
    </row>
    <row r="5043" spans="1:25">
      <c r="A5043" t="s">
        <v>10744</v>
      </c>
      <c r="B5043" t="s">
        <v>6164</v>
      </c>
      <c r="C5043" t="s">
        <v>12380</v>
      </c>
      <c r="D5043" t="s">
        <v>3076</v>
      </c>
      <c r="E5043" t="s">
        <v>3399</v>
      </c>
      <c r="F5043" t="s">
        <v>3234</v>
      </c>
      <c r="G5043" t="s">
        <v>3241</v>
      </c>
      <c r="H5043" t="s">
        <v>428</v>
      </c>
      <c r="I5043" t="s">
        <v>669</v>
      </c>
      <c r="J5043" t="s">
        <v>246</v>
      </c>
      <c r="K5043" t="s">
        <v>3079</v>
      </c>
      <c r="L5043" t="s">
        <v>247</v>
      </c>
      <c r="M5043">
        <v>140000</v>
      </c>
      <c r="N5043">
        <v>-140000</v>
      </c>
      <c r="O5043">
        <v>0</v>
      </c>
      <c r="P5043">
        <v>0</v>
      </c>
      <c r="Q5043" t="s">
        <v>12381</v>
      </c>
      <c r="R5043" t="s">
        <v>12382</v>
      </c>
      <c r="S5043" t="s">
        <v>3085</v>
      </c>
      <c r="T5043" t="s">
        <v>3085</v>
      </c>
      <c r="U5043" t="s">
        <v>3085</v>
      </c>
      <c r="V5043" t="s">
        <v>3085</v>
      </c>
      <c r="W5043" t="s">
        <v>3085</v>
      </c>
      <c r="X5043" t="str">
        <f t="shared" si="78"/>
        <v>Inversión</v>
      </c>
      <c r="Y5043" t="s">
        <v>3241</v>
      </c>
    </row>
    <row r="5044" spans="1:25">
      <c r="A5044" t="s">
        <v>10744</v>
      </c>
      <c r="B5044" t="s">
        <v>6164</v>
      </c>
      <c r="C5044" t="s">
        <v>12380</v>
      </c>
      <c r="D5044" t="s">
        <v>3076</v>
      </c>
      <c r="E5044" t="s">
        <v>3399</v>
      </c>
      <c r="F5044" t="s">
        <v>8912</v>
      </c>
      <c r="G5044" t="s">
        <v>8913</v>
      </c>
      <c r="H5044" t="s">
        <v>542</v>
      </c>
      <c r="I5044" t="s">
        <v>647</v>
      </c>
      <c r="J5044" t="s">
        <v>246</v>
      </c>
      <c r="K5044" t="s">
        <v>3079</v>
      </c>
      <c r="L5044" t="s">
        <v>247</v>
      </c>
      <c r="M5044">
        <v>1610000</v>
      </c>
      <c r="N5044">
        <v>-1610000</v>
      </c>
      <c r="O5044">
        <v>0</v>
      </c>
      <c r="P5044">
        <v>0</v>
      </c>
      <c r="Q5044" t="s">
        <v>12381</v>
      </c>
      <c r="R5044" t="s">
        <v>12382</v>
      </c>
      <c r="S5044" t="s">
        <v>3085</v>
      </c>
      <c r="T5044" t="s">
        <v>3085</v>
      </c>
      <c r="U5044" t="s">
        <v>3085</v>
      </c>
      <c r="V5044" t="s">
        <v>3085</v>
      </c>
      <c r="W5044" t="s">
        <v>3085</v>
      </c>
      <c r="X5044" t="str">
        <f t="shared" si="78"/>
        <v>Inversión</v>
      </c>
      <c r="Y5044" t="s">
        <v>8913</v>
      </c>
    </row>
    <row r="5045" spans="1:25">
      <c r="A5045" t="s">
        <v>10744</v>
      </c>
      <c r="B5045" t="s">
        <v>6164</v>
      </c>
      <c r="C5045" t="s">
        <v>12380</v>
      </c>
      <c r="D5045" t="s">
        <v>3076</v>
      </c>
      <c r="E5045" t="s">
        <v>3399</v>
      </c>
      <c r="F5045" t="s">
        <v>8910</v>
      </c>
      <c r="G5045" t="s">
        <v>8911</v>
      </c>
      <c r="H5045" t="s">
        <v>532</v>
      </c>
      <c r="I5045" t="s">
        <v>661</v>
      </c>
      <c r="J5045" t="s">
        <v>246</v>
      </c>
      <c r="K5045" t="s">
        <v>3079</v>
      </c>
      <c r="L5045" t="s">
        <v>247</v>
      </c>
      <c r="M5045">
        <v>210000</v>
      </c>
      <c r="N5045">
        <v>-210000</v>
      </c>
      <c r="O5045">
        <v>0</v>
      </c>
      <c r="P5045">
        <v>0</v>
      </c>
      <c r="Q5045" t="s">
        <v>12381</v>
      </c>
      <c r="R5045" t="s">
        <v>12382</v>
      </c>
      <c r="S5045" t="s">
        <v>3085</v>
      </c>
      <c r="T5045" t="s">
        <v>3085</v>
      </c>
      <c r="U5045" t="s">
        <v>3085</v>
      </c>
      <c r="V5045" t="s">
        <v>3085</v>
      </c>
      <c r="W5045" t="s">
        <v>3085</v>
      </c>
      <c r="X5045" t="str">
        <f t="shared" si="78"/>
        <v>Inversión</v>
      </c>
      <c r="Y5045" t="s">
        <v>8911</v>
      </c>
    </row>
    <row r="5046" spans="1:25">
      <c r="A5046" t="s">
        <v>10744</v>
      </c>
      <c r="B5046" t="s">
        <v>6164</v>
      </c>
      <c r="C5046" t="s">
        <v>12380</v>
      </c>
      <c r="D5046" t="s">
        <v>3076</v>
      </c>
      <c r="E5046" t="s">
        <v>3399</v>
      </c>
      <c r="F5046" t="s">
        <v>4481</v>
      </c>
      <c r="G5046" t="s">
        <v>4484</v>
      </c>
      <c r="H5046" t="s">
        <v>546</v>
      </c>
      <c r="I5046" t="s">
        <v>628</v>
      </c>
      <c r="J5046" t="s">
        <v>246</v>
      </c>
      <c r="K5046" t="s">
        <v>3079</v>
      </c>
      <c r="L5046" t="s">
        <v>247</v>
      </c>
      <c r="M5046">
        <v>1610000</v>
      </c>
      <c r="N5046">
        <v>-1610000</v>
      </c>
      <c r="O5046">
        <v>0</v>
      </c>
      <c r="P5046">
        <v>0</v>
      </c>
      <c r="Q5046" t="s">
        <v>12381</v>
      </c>
      <c r="R5046" t="s">
        <v>12382</v>
      </c>
      <c r="S5046" t="s">
        <v>3085</v>
      </c>
      <c r="T5046" t="s">
        <v>3085</v>
      </c>
      <c r="U5046" t="s">
        <v>3085</v>
      </c>
      <c r="V5046" t="s">
        <v>3085</v>
      </c>
      <c r="W5046" t="s">
        <v>3085</v>
      </c>
      <c r="X5046" t="str">
        <f t="shared" si="78"/>
        <v>Inversión</v>
      </c>
      <c r="Y5046" t="s">
        <v>4484</v>
      </c>
    </row>
    <row r="5047" spans="1:25">
      <c r="A5047" t="s">
        <v>10744</v>
      </c>
      <c r="B5047" t="s">
        <v>6164</v>
      </c>
      <c r="C5047" t="s">
        <v>12380</v>
      </c>
      <c r="D5047" t="s">
        <v>3076</v>
      </c>
      <c r="E5047" t="s">
        <v>3399</v>
      </c>
      <c r="F5047" t="s">
        <v>3234</v>
      </c>
      <c r="G5047" t="s">
        <v>3241</v>
      </c>
      <c r="H5047" t="s">
        <v>443</v>
      </c>
      <c r="I5047" t="s">
        <v>666</v>
      </c>
      <c r="J5047" t="s">
        <v>246</v>
      </c>
      <c r="K5047" t="s">
        <v>3079</v>
      </c>
      <c r="L5047" t="s">
        <v>247</v>
      </c>
      <c r="M5047">
        <v>280000</v>
      </c>
      <c r="N5047">
        <v>-280000</v>
      </c>
      <c r="O5047">
        <v>0</v>
      </c>
      <c r="P5047">
        <v>0</v>
      </c>
      <c r="Q5047" t="s">
        <v>12381</v>
      </c>
      <c r="R5047" t="s">
        <v>12382</v>
      </c>
      <c r="S5047" t="s">
        <v>3085</v>
      </c>
      <c r="T5047" t="s">
        <v>3085</v>
      </c>
      <c r="U5047" t="s">
        <v>3085</v>
      </c>
      <c r="V5047" t="s">
        <v>3085</v>
      </c>
      <c r="W5047" t="s">
        <v>3085</v>
      </c>
      <c r="X5047" t="str">
        <f t="shared" si="78"/>
        <v>Inversión</v>
      </c>
      <c r="Y5047" t="s">
        <v>3241</v>
      </c>
    </row>
    <row r="5048" spans="1:25">
      <c r="A5048" t="s">
        <v>10744</v>
      </c>
      <c r="B5048" t="s">
        <v>6164</v>
      </c>
      <c r="C5048" t="s">
        <v>12380</v>
      </c>
      <c r="D5048" t="s">
        <v>3076</v>
      </c>
      <c r="E5048" t="s">
        <v>3399</v>
      </c>
      <c r="F5048" t="s">
        <v>3149</v>
      </c>
      <c r="G5048" t="s">
        <v>3157</v>
      </c>
      <c r="H5048" t="s">
        <v>437</v>
      </c>
      <c r="I5048" t="s">
        <v>649</v>
      </c>
      <c r="J5048" t="s">
        <v>246</v>
      </c>
      <c r="K5048" t="s">
        <v>3079</v>
      </c>
      <c r="L5048" t="s">
        <v>247</v>
      </c>
      <c r="M5048">
        <v>2450000</v>
      </c>
      <c r="N5048">
        <v>-2450000</v>
      </c>
      <c r="O5048">
        <v>0</v>
      </c>
      <c r="P5048">
        <v>0</v>
      </c>
      <c r="Q5048" t="s">
        <v>12381</v>
      </c>
      <c r="R5048" t="s">
        <v>12382</v>
      </c>
      <c r="S5048" t="s">
        <v>3085</v>
      </c>
      <c r="T5048" t="s">
        <v>3085</v>
      </c>
      <c r="U5048" t="s">
        <v>3085</v>
      </c>
      <c r="V5048" t="s">
        <v>3085</v>
      </c>
      <c r="W5048" t="s">
        <v>3085</v>
      </c>
      <c r="X5048" t="str">
        <f t="shared" si="78"/>
        <v>Inversión</v>
      </c>
      <c r="Y5048" t="s">
        <v>3157</v>
      </c>
    </row>
    <row r="5049" spans="1:25">
      <c r="A5049" t="s">
        <v>10744</v>
      </c>
      <c r="B5049" t="s">
        <v>6164</v>
      </c>
      <c r="C5049" t="s">
        <v>12380</v>
      </c>
      <c r="D5049" t="s">
        <v>3076</v>
      </c>
      <c r="E5049" t="s">
        <v>3399</v>
      </c>
      <c r="F5049" t="s">
        <v>3234</v>
      </c>
      <c r="G5049" t="s">
        <v>3241</v>
      </c>
      <c r="H5049" t="s">
        <v>370</v>
      </c>
      <c r="I5049" t="s">
        <v>371</v>
      </c>
      <c r="J5049" t="s">
        <v>246</v>
      </c>
      <c r="K5049" t="s">
        <v>3079</v>
      </c>
      <c r="L5049" t="s">
        <v>247</v>
      </c>
      <c r="M5049">
        <v>490000</v>
      </c>
      <c r="N5049">
        <v>-490000</v>
      </c>
      <c r="O5049">
        <v>0</v>
      </c>
      <c r="P5049">
        <v>0</v>
      </c>
      <c r="Q5049" t="s">
        <v>12381</v>
      </c>
      <c r="R5049" t="s">
        <v>12382</v>
      </c>
      <c r="S5049" t="s">
        <v>3085</v>
      </c>
      <c r="T5049" t="s">
        <v>3085</v>
      </c>
      <c r="U5049" t="s">
        <v>3085</v>
      </c>
      <c r="V5049" t="s">
        <v>3085</v>
      </c>
      <c r="W5049" t="s">
        <v>3085</v>
      </c>
      <c r="X5049" t="str">
        <f t="shared" si="78"/>
        <v>Funcionamiento</v>
      </c>
      <c r="Y5049" t="s">
        <v>3241</v>
      </c>
    </row>
    <row r="5050" spans="1:25">
      <c r="A5050" t="s">
        <v>10744</v>
      </c>
      <c r="B5050" t="s">
        <v>6164</v>
      </c>
      <c r="C5050" t="s">
        <v>12380</v>
      </c>
      <c r="D5050" t="s">
        <v>3076</v>
      </c>
      <c r="E5050" t="s">
        <v>3399</v>
      </c>
      <c r="F5050" t="s">
        <v>8904</v>
      </c>
      <c r="G5050" t="s">
        <v>8905</v>
      </c>
      <c r="H5050" t="s">
        <v>550</v>
      </c>
      <c r="I5050" t="s">
        <v>676</v>
      </c>
      <c r="J5050" t="s">
        <v>253</v>
      </c>
      <c r="K5050" t="s">
        <v>3115</v>
      </c>
      <c r="L5050" t="s">
        <v>247</v>
      </c>
      <c r="M5050">
        <v>210000</v>
      </c>
      <c r="N5050">
        <v>-210000</v>
      </c>
      <c r="O5050">
        <v>0</v>
      </c>
      <c r="P5050">
        <v>0</v>
      </c>
      <c r="Q5050" t="s">
        <v>12381</v>
      </c>
      <c r="R5050" t="s">
        <v>12382</v>
      </c>
      <c r="S5050" t="s">
        <v>3085</v>
      </c>
      <c r="T5050" t="s">
        <v>3085</v>
      </c>
      <c r="U5050" t="s">
        <v>3085</v>
      </c>
      <c r="V5050" t="s">
        <v>3085</v>
      </c>
      <c r="W5050" t="s">
        <v>3085</v>
      </c>
      <c r="X5050" t="str">
        <f t="shared" si="78"/>
        <v>Inversión</v>
      </c>
      <c r="Y5050" t="s">
        <v>8905</v>
      </c>
    </row>
    <row r="5051" spans="1:25">
      <c r="A5051" t="s">
        <v>8966</v>
      </c>
      <c r="B5051" t="s">
        <v>6164</v>
      </c>
      <c r="C5051" t="s">
        <v>12383</v>
      </c>
      <c r="D5051" t="s">
        <v>3076</v>
      </c>
      <c r="E5051" t="s">
        <v>3077</v>
      </c>
      <c r="F5051" t="s">
        <v>8912</v>
      </c>
      <c r="G5051" t="s">
        <v>8913</v>
      </c>
      <c r="H5051" t="s">
        <v>542</v>
      </c>
      <c r="I5051" t="s">
        <v>647</v>
      </c>
      <c r="J5051" t="s">
        <v>246</v>
      </c>
      <c r="K5051" t="s">
        <v>3079</v>
      </c>
      <c r="L5051" t="s">
        <v>247</v>
      </c>
      <c r="M5051">
        <v>14780</v>
      </c>
      <c r="N5051">
        <v>0</v>
      </c>
      <c r="O5051">
        <v>14780</v>
      </c>
      <c r="P5051">
        <v>0</v>
      </c>
      <c r="Q5051" t="s">
        <v>12384</v>
      </c>
      <c r="R5051" t="s">
        <v>9468</v>
      </c>
      <c r="S5051" t="s">
        <v>12385</v>
      </c>
      <c r="T5051" t="s">
        <v>12386</v>
      </c>
      <c r="U5051" t="s">
        <v>12387</v>
      </c>
      <c r="V5051" t="s">
        <v>12388</v>
      </c>
      <c r="W5051" t="s">
        <v>3085</v>
      </c>
      <c r="X5051" t="str">
        <f t="shared" si="78"/>
        <v>Inversión</v>
      </c>
      <c r="Y5051" t="s">
        <v>8913</v>
      </c>
    </row>
    <row r="5052" spans="1:25">
      <c r="A5052" t="s">
        <v>10725</v>
      </c>
      <c r="B5052" t="s">
        <v>6164</v>
      </c>
      <c r="C5052" t="s">
        <v>12389</v>
      </c>
      <c r="D5052" t="s">
        <v>3076</v>
      </c>
      <c r="E5052" t="s">
        <v>3077</v>
      </c>
      <c r="F5052" t="s">
        <v>8912</v>
      </c>
      <c r="G5052" t="s">
        <v>8913</v>
      </c>
      <c r="H5052" t="s">
        <v>542</v>
      </c>
      <c r="I5052" t="s">
        <v>647</v>
      </c>
      <c r="J5052" t="s">
        <v>253</v>
      </c>
      <c r="K5052" t="s">
        <v>3115</v>
      </c>
      <c r="L5052" t="s">
        <v>247</v>
      </c>
      <c r="M5052">
        <v>3183645</v>
      </c>
      <c r="N5052">
        <v>0</v>
      </c>
      <c r="O5052">
        <v>3183645</v>
      </c>
      <c r="P5052">
        <v>0</v>
      </c>
      <c r="Q5052" t="s">
        <v>12384</v>
      </c>
      <c r="R5052" t="s">
        <v>9097</v>
      </c>
      <c r="S5052" t="s">
        <v>12390</v>
      </c>
      <c r="T5052" t="s">
        <v>12391</v>
      </c>
      <c r="U5052" t="s">
        <v>12392</v>
      </c>
      <c r="V5052" t="s">
        <v>12393</v>
      </c>
      <c r="W5052" t="s">
        <v>3085</v>
      </c>
      <c r="X5052" t="str">
        <f t="shared" si="78"/>
        <v>Inversión</v>
      </c>
      <c r="Y5052" t="s">
        <v>8913</v>
      </c>
    </row>
    <row r="5053" spans="1:25">
      <c r="A5053" t="s">
        <v>5404</v>
      </c>
      <c r="B5053" t="s">
        <v>6164</v>
      </c>
      <c r="C5053" t="s">
        <v>12394</v>
      </c>
      <c r="D5053" t="s">
        <v>3076</v>
      </c>
      <c r="E5053" t="s">
        <v>3077</v>
      </c>
      <c r="F5053" t="s">
        <v>8912</v>
      </c>
      <c r="G5053" t="s">
        <v>8913</v>
      </c>
      <c r="H5053" t="s">
        <v>542</v>
      </c>
      <c r="I5053" t="s">
        <v>647</v>
      </c>
      <c r="J5053" t="s">
        <v>246</v>
      </c>
      <c r="K5053" t="s">
        <v>3079</v>
      </c>
      <c r="L5053" t="s">
        <v>247</v>
      </c>
      <c r="M5053">
        <v>2218016</v>
      </c>
      <c r="N5053">
        <v>-494751</v>
      </c>
      <c r="O5053">
        <v>1723265</v>
      </c>
      <c r="P5053">
        <v>0</v>
      </c>
      <c r="Q5053" t="s">
        <v>12395</v>
      </c>
      <c r="R5053" t="s">
        <v>12396</v>
      </c>
      <c r="S5053" t="s">
        <v>12397</v>
      </c>
      <c r="T5053" t="s">
        <v>12398</v>
      </c>
      <c r="U5053" t="s">
        <v>12399</v>
      </c>
      <c r="V5053" t="s">
        <v>12400</v>
      </c>
      <c r="W5053" t="s">
        <v>3085</v>
      </c>
      <c r="X5053" t="str">
        <f t="shared" si="78"/>
        <v>Inversión</v>
      </c>
      <c r="Y5053" t="s">
        <v>8913</v>
      </c>
    </row>
    <row r="5054" spans="1:25">
      <c r="A5054" t="s">
        <v>8953</v>
      </c>
      <c r="B5054" t="s">
        <v>6164</v>
      </c>
      <c r="C5054" t="s">
        <v>12401</v>
      </c>
      <c r="D5054" t="s">
        <v>3076</v>
      </c>
      <c r="E5054" t="s">
        <v>3077</v>
      </c>
      <c r="F5054" t="s">
        <v>8912</v>
      </c>
      <c r="G5054" t="s">
        <v>8913</v>
      </c>
      <c r="H5054" t="s">
        <v>522</v>
      </c>
      <c r="I5054" t="s">
        <v>646</v>
      </c>
      <c r="J5054" t="s">
        <v>246</v>
      </c>
      <c r="K5054" t="s">
        <v>3079</v>
      </c>
      <c r="L5054" t="s">
        <v>247</v>
      </c>
      <c r="M5054">
        <v>12000000</v>
      </c>
      <c r="N5054">
        <v>-442</v>
      </c>
      <c r="O5054">
        <v>11999558</v>
      </c>
      <c r="P5054">
        <v>0</v>
      </c>
      <c r="Q5054" t="s">
        <v>12402</v>
      </c>
      <c r="R5054" t="s">
        <v>12403</v>
      </c>
      <c r="S5054" t="s">
        <v>12404</v>
      </c>
      <c r="T5054" t="s">
        <v>12405</v>
      </c>
      <c r="U5054" t="s">
        <v>12406</v>
      </c>
      <c r="V5054" t="s">
        <v>12407</v>
      </c>
      <c r="W5054" t="s">
        <v>3085</v>
      </c>
      <c r="X5054" t="str">
        <f t="shared" si="78"/>
        <v>Inversión</v>
      </c>
      <c r="Y5054" t="s">
        <v>8913</v>
      </c>
    </row>
    <row r="5055" spans="1:25">
      <c r="A5055" t="s">
        <v>11572</v>
      </c>
      <c r="B5055" t="s">
        <v>6164</v>
      </c>
      <c r="C5055" t="s">
        <v>12408</v>
      </c>
      <c r="D5055" t="s">
        <v>3076</v>
      </c>
      <c r="E5055" t="s">
        <v>3077</v>
      </c>
      <c r="F5055" t="s">
        <v>8912</v>
      </c>
      <c r="G5055" t="s">
        <v>8913</v>
      </c>
      <c r="H5055" t="s">
        <v>522</v>
      </c>
      <c r="I5055" t="s">
        <v>646</v>
      </c>
      <c r="J5055" t="s">
        <v>246</v>
      </c>
      <c r="K5055" t="s">
        <v>3079</v>
      </c>
      <c r="L5055" t="s">
        <v>247</v>
      </c>
      <c r="M5055">
        <v>12000000</v>
      </c>
      <c r="N5055">
        <v>0</v>
      </c>
      <c r="O5055">
        <v>12000000</v>
      </c>
      <c r="P5055">
        <v>0</v>
      </c>
      <c r="Q5055" t="s">
        <v>12409</v>
      </c>
      <c r="R5055" t="s">
        <v>11183</v>
      </c>
      <c r="S5055" t="s">
        <v>12410</v>
      </c>
      <c r="T5055" t="s">
        <v>12411</v>
      </c>
      <c r="U5055" t="s">
        <v>12412</v>
      </c>
      <c r="V5055" t="s">
        <v>12413</v>
      </c>
      <c r="W5055" t="s">
        <v>3085</v>
      </c>
      <c r="X5055" t="str">
        <f t="shared" si="78"/>
        <v>Inversión</v>
      </c>
      <c r="Y5055" t="s">
        <v>8913</v>
      </c>
    </row>
    <row r="5056" spans="1:25">
      <c r="A5056" t="s">
        <v>11579</v>
      </c>
      <c r="B5056" t="s">
        <v>6164</v>
      </c>
      <c r="C5056" t="s">
        <v>12414</v>
      </c>
      <c r="D5056" t="s">
        <v>3076</v>
      </c>
      <c r="E5056" t="s">
        <v>3077</v>
      </c>
      <c r="F5056" t="s">
        <v>8912</v>
      </c>
      <c r="G5056" t="s">
        <v>8913</v>
      </c>
      <c r="H5056" t="s">
        <v>522</v>
      </c>
      <c r="I5056" t="s">
        <v>646</v>
      </c>
      <c r="J5056" t="s">
        <v>246</v>
      </c>
      <c r="K5056" t="s">
        <v>3079</v>
      </c>
      <c r="L5056" t="s">
        <v>247</v>
      </c>
      <c r="M5056">
        <v>25000000</v>
      </c>
      <c r="N5056">
        <v>-129</v>
      </c>
      <c r="O5056">
        <v>24999871</v>
      </c>
      <c r="P5056">
        <v>0</v>
      </c>
      <c r="Q5056" t="s">
        <v>12415</v>
      </c>
      <c r="R5056" t="s">
        <v>12416</v>
      </c>
      <c r="S5056" t="s">
        <v>12417</v>
      </c>
      <c r="T5056" t="s">
        <v>12418</v>
      </c>
      <c r="U5056" t="s">
        <v>12419</v>
      </c>
      <c r="V5056" t="s">
        <v>12420</v>
      </c>
      <c r="W5056" t="s">
        <v>3085</v>
      </c>
      <c r="X5056" t="str">
        <f t="shared" si="78"/>
        <v>Inversión</v>
      </c>
      <c r="Y5056" t="s">
        <v>8913</v>
      </c>
    </row>
    <row r="5057" spans="1:25">
      <c r="A5057" t="s">
        <v>3807</v>
      </c>
      <c r="B5057" t="s">
        <v>6164</v>
      </c>
      <c r="C5057" t="s">
        <v>12421</v>
      </c>
      <c r="D5057" t="s">
        <v>3076</v>
      </c>
      <c r="E5057" t="s">
        <v>3077</v>
      </c>
      <c r="F5057" t="s">
        <v>8912</v>
      </c>
      <c r="G5057" t="s">
        <v>8913</v>
      </c>
      <c r="H5057" t="s">
        <v>522</v>
      </c>
      <c r="I5057" t="s">
        <v>646</v>
      </c>
      <c r="J5057" t="s">
        <v>246</v>
      </c>
      <c r="K5057" t="s">
        <v>3079</v>
      </c>
      <c r="L5057" t="s">
        <v>247</v>
      </c>
      <c r="M5057">
        <v>65000000</v>
      </c>
      <c r="N5057">
        <v>-50488</v>
      </c>
      <c r="O5057">
        <v>64949512</v>
      </c>
      <c r="P5057">
        <v>0</v>
      </c>
      <c r="Q5057" t="s">
        <v>12422</v>
      </c>
      <c r="R5057" t="s">
        <v>12423</v>
      </c>
      <c r="S5057" t="s">
        <v>12424</v>
      </c>
      <c r="T5057" t="s">
        <v>12425</v>
      </c>
      <c r="U5057" t="s">
        <v>12426</v>
      </c>
      <c r="V5057" t="s">
        <v>12427</v>
      </c>
      <c r="W5057" t="s">
        <v>3085</v>
      </c>
      <c r="X5057" t="str">
        <f t="shared" si="78"/>
        <v>Inversión</v>
      </c>
      <c r="Y5057" t="s">
        <v>8913</v>
      </c>
    </row>
    <row r="5058" spans="1:25">
      <c r="A5058" t="s">
        <v>11586</v>
      </c>
      <c r="B5058" t="s">
        <v>6164</v>
      </c>
      <c r="C5058" t="s">
        <v>12428</v>
      </c>
      <c r="D5058" t="s">
        <v>3076</v>
      </c>
      <c r="E5058" t="s">
        <v>3077</v>
      </c>
      <c r="F5058" t="s">
        <v>8912</v>
      </c>
      <c r="G5058" t="s">
        <v>8913</v>
      </c>
      <c r="H5058" t="s">
        <v>522</v>
      </c>
      <c r="I5058" t="s">
        <v>646</v>
      </c>
      <c r="J5058" t="s">
        <v>246</v>
      </c>
      <c r="K5058" t="s">
        <v>3079</v>
      </c>
      <c r="L5058" t="s">
        <v>247</v>
      </c>
      <c r="M5058">
        <v>80000000</v>
      </c>
      <c r="N5058">
        <v>0</v>
      </c>
      <c r="O5058">
        <v>80000000</v>
      </c>
      <c r="P5058">
        <v>0</v>
      </c>
      <c r="Q5058" t="s">
        <v>12429</v>
      </c>
      <c r="R5058" t="s">
        <v>12430</v>
      </c>
      <c r="S5058" t="s">
        <v>12431</v>
      </c>
      <c r="T5058" t="s">
        <v>12432</v>
      </c>
      <c r="U5058" t="s">
        <v>12433</v>
      </c>
      <c r="V5058" t="s">
        <v>12434</v>
      </c>
      <c r="W5058" t="s">
        <v>3085</v>
      </c>
      <c r="X5058" t="str">
        <f t="shared" ref="X5058:X5121" si="79">IF(LEFT(H5058,1)="C","Inversión","Funcionamiento")</f>
        <v>Inversión</v>
      </c>
      <c r="Y5058" t="s">
        <v>8913</v>
      </c>
    </row>
    <row r="5059" spans="1:25">
      <c r="A5059" t="s">
        <v>11592</v>
      </c>
      <c r="B5059" t="s">
        <v>6164</v>
      </c>
      <c r="C5059" t="s">
        <v>12435</v>
      </c>
      <c r="D5059" t="s">
        <v>3076</v>
      </c>
      <c r="E5059" t="s">
        <v>3077</v>
      </c>
      <c r="F5059" t="s">
        <v>8912</v>
      </c>
      <c r="G5059" t="s">
        <v>8913</v>
      </c>
      <c r="H5059" t="s">
        <v>522</v>
      </c>
      <c r="I5059" t="s">
        <v>646</v>
      </c>
      <c r="J5059" t="s">
        <v>246</v>
      </c>
      <c r="K5059" t="s">
        <v>3079</v>
      </c>
      <c r="L5059" t="s">
        <v>247</v>
      </c>
      <c r="M5059">
        <v>3100000</v>
      </c>
      <c r="N5059">
        <v>0</v>
      </c>
      <c r="O5059">
        <v>3100000</v>
      </c>
      <c r="P5059">
        <v>0</v>
      </c>
      <c r="Q5059" t="s">
        <v>12436</v>
      </c>
      <c r="R5059" t="s">
        <v>9009</v>
      </c>
      <c r="S5059" t="s">
        <v>12437</v>
      </c>
      <c r="T5059" t="s">
        <v>12438</v>
      </c>
      <c r="U5059" t="s">
        <v>12439</v>
      </c>
      <c r="V5059" t="s">
        <v>12440</v>
      </c>
      <c r="W5059" t="s">
        <v>3085</v>
      </c>
      <c r="X5059" t="str">
        <f t="shared" si="79"/>
        <v>Inversión</v>
      </c>
      <c r="Y5059" t="s">
        <v>8913</v>
      </c>
    </row>
    <row r="5060" spans="1:25">
      <c r="A5060" t="s">
        <v>11612</v>
      </c>
      <c r="B5060" t="s">
        <v>4347</v>
      </c>
      <c r="C5060" t="s">
        <v>12441</v>
      </c>
      <c r="D5060" t="s">
        <v>3076</v>
      </c>
      <c r="E5060" t="s">
        <v>3077</v>
      </c>
      <c r="F5060" t="s">
        <v>4481</v>
      </c>
      <c r="G5060" t="s">
        <v>4484</v>
      </c>
      <c r="H5060" t="s">
        <v>440</v>
      </c>
      <c r="I5060" t="s">
        <v>644</v>
      </c>
      <c r="J5060" t="s">
        <v>246</v>
      </c>
      <c r="K5060" t="s">
        <v>3079</v>
      </c>
      <c r="L5060" t="s">
        <v>247</v>
      </c>
      <c r="M5060">
        <v>5210239</v>
      </c>
      <c r="N5060">
        <v>-100000</v>
      </c>
      <c r="O5060">
        <v>5110239</v>
      </c>
      <c r="P5060">
        <v>0</v>
      </c>
      <c r="Q5060" t="s">
        <v>12442</v>
      </c>
      <c r="R5060" t="s">
        <v>9401</v>
      </c>
      <c r="S5060" t="s">
        <v>12443</v>
      </c>
      <c r="T5060" t="s">
        <v>12444</v>
      </c>
      <c r="U5060" t="s">
        <v>12445</v>
      </c>
      <c r="V5060" t="s">
        <v>12446</v>
      </c>
      <c r="W5060" t="s">
        <v>12447</v>
      </c>
      <c r="X5060" t="str">
        <f t="shared" si="79"/>
        <v>Inversión</v>
      </c>
      <c r="Y5060" t="s">
        <v>4484</v>
      </c>
    </row>
    <row r="5061" spans="1:25">
      <c r="A5061" t="s">
        <v>10814</v>
      </c>
      <c r="B5061" t="s">
        <v>4347</v>
      </c>
      <c r="C5061" t="s">
        <v>12448</v>
      </c>
      <c r="D5061" t="s">
        <v>3076</v>
      </c>
      <c r="E5061" t="s">
        <v>3077</v>
      </c>
      <c r="F5061" t="s">
        <v>4481</v>
      </c>
      <c r="G5061" t="s">
        <v>4484</v>
      </c>
      <c r="H5061" t="s">
        <v>434</v>
      </c>
      <c r="I5061" t="s">
        <v>645</v>
      </c>
      <c r="J5061" t="s">
        <v>246</v>
      </c>
      <c r="K5061" t="s">
        <v>3079</v>
      </c>
      <c r="L5061" t="s">
        <v>247</v>
      </c>
      <c r="M5061">
        <v>2577372</v>
      </c>
      <c r="N5061">
        <v>0</v>
      </c>
      <c r="O5061">
        <v>2577372</v>
      </c>
      <c r="P5061">
        <v>0</v>
      </c>
      <c r="Q5061" t="s">
        <v>11468</v>
      </c>
      <c r="R5061" t="s">
        <v>9600</v>
      </c>
      <c r="S5061" t="s">
        <v>12449</v>
      </c>
      <c r="T5061" t="s">
        <v>12450</v>
      </c>
      <c r="U5061" t="s">
        <v>12451</v>
      </c>
      <c r="V5061" t="s">
        <v>12452</v>
      </c>
      <c r="W5061" t="s">
        <v>3085</v>
      </c>
      <c r="X5061" t="str">
        <f t="shared" si="79"/>
        <v>Inversión</v>
      </c>
      <c r="Y5061" t="s">
        <v>4484</v>
      </c>
    </row>
    <row r="5062" spans="1:25">
      <c r="A5062" t="s">
        <v>3825</v>
      </c>
      <c r="B5062" t="s">
        <v>4347</v>
      </c>
      <c r="C5062" t="s">
        <v>12453</v>
      </c>
      <c r="D5062" t="s">
        <v>3076</v>
      </c>
      <c r="E5062" t="s">
        <v>3077</v>
      </c>
      <c r="F5062" t="s">
        <v>4481</v>
      </c>
      <c r="G5062" t="s">
        <v>4484</v>
      </c>
      <c r="H5062" t="s">
        <v>440</v>
      </c>
      <c r="I5062" t="s">
        <v>644</v>
      </c>
      <c r="J5062" t="s">
        <v>246</v>
      </c>
      <c r="K5062" t="s">
        <v>3079</v>
      </c>
      <c r="L5062" t="s">
        <v>247</v>
      </c>
      <c r="M5062">
        <v>1287963</v>
      </c>
      <c r="N5062">
        <v>0</v>
      </c>
      <c r="O5062">
        <v>1287963</v>
      </c>
      <c r="P5062">
        <v>0</v>
      </c>
      <c r="Q5062" t="s">
        <v>12454</v>
      </c>
      <c r="R5062" t="s">
        <v>9068</v>
      </c>
      <c r="S5062" t="s">
        <v>12455</v>
      </c>
      <c r="T5062" t="s">
        <v>12456</v>
      </c>
      <c r="U5062" t="s">
        <v>12457</v>
      </c>
      <c r="V5062" t="s">
        <v>12458</v>
      </c>
      <c r="W5062" t="s">
        <v>3085</v>
      </c>
      <c r="X5062" t="str">
        <f t="shared" si="79"/>
        <v>Inversión</v>
      </c>
      <c r="Y5062" t="s">
        <v>4484</v>
      </c>
    </row>
    <row r="5063" spans="1:25">
      <c r="A5063" t="s">
        <v>11619</v>
      </c>
      <c r="B5063" t="s">
        <v>4347</v>
      </c>
      <c r="C5063" t="s">
        <v>12459</v>
      </c>
      <c r="D5063" t="s">
        <v>3076</v>
      </c>
      <c r="E5063" t="s">
        <v>3077</v>
      </c>
      <c r="F5063" t="s">
        <v>3234</v>
      </c>
      <c r="G5063" t="s">
        <v>3241</v>
      </c>
      <c r="H5063" t="s">
        <v>613</v>
      </c>
      <c r="I5063" t="s">
        <v>614</v>
      </c>
      <c r="J5063" t="s">
        <v>246</v>
      </c>
      <c r="K5063" t="s">
        <v>3079</v>
      </c>
      <c r="L5063" t="s">
        <v>247</v>
      </c>
      <c r="M5063">
        <v>19000000</v>
      </c>
      <c r="N5063">
        <v>-1720000</v>
      </c>
      <c r="O5063">
        <v>17280000</v>
      </c>
      <c r="P5063">
        <v>0</v>
      </c>
      <c r="Q5063" t="s">
        <v>12460</v>
      </c>
      <c r="R5063" t="s">
        <v>9611</v>
      </c>
      <c r="S5063" t="s">
        <v>12461</v>
      </c>
      <c r="T5063" t="s">
        <v>12462</v>
      </c>
      <c r="U5063" t="s">
        <v>12463</v>
      </c>
      <c r="V5063" t="s">
        <v>12464</v>
      </c>
      <c r="W5063" t="s">
        <v>3085</v>
      </c>
      <c r="X5063" t="str">
        <f t="shared" si="79"/>
        <v>Funcionamiento</v>
      </c>
      <c r="Y5063" t="s">
        <v>3241</v>
      </c>
    </row>
    <row r="5064" spans="1:25">
      <c r="A5064" t="s">
        <v>11635</v>
      </c>
      <c r="B5064" t="s">
        <v>4347</v>
      </c>
      <c r="C5064" t="s">
        <v>12465</v>
      </c>
      <c r="D5064" t="s">
        <v>3076</v>
      </c>
      <c r="E5064" t="s">
        <v>3077</v>
      </c>
      <c r="F5064" t="s">
        <v>4481</v>
      </c>
      <c r="G5064" t="s">
        <v>4484</v>
      </c>
      <c r="H5064" t="s">
        <v>633</v>
      </c>
      <c r="I5064" t="s">
        <v>635</v>
      </c>
      <c r="J5064" t="s">
        <v>246</v>
      </c>
      <c r="K5064" t="s">
        <v>3079</v>
      </c>
      <c r="L5064" t="s">
        <v>247</v>
      </c>
      <c r="M5064">
        <v>6990009</v>
      </c>
      <c r="N5064">
        <v>0</v>
      </c>
      <c r="O5064">
        <v>6990009</v>
      </c>
      <c r="P5064">
        <v>0</v>
      </c>
      <c r="Q5064" t="s">
        <v>12466</v>
      </c>
      <c r="R5064" t="s">
        <v>11002</v>
      </c>
      <c r="S5064" t="s">
        <v>12467</v>
      </c>
      <c r="T5064" t="s">
        <v>12468</v>
      </c>
      <c r="U5064" t="s">
        <v>12469</v>
      </c>
      <c r="V5064" t="s">
        <v>12470</v>
      </c>
      <c r="W5064" t="s">
        <v>6652</v>
      </c>
      <c r="X5064" t="str">
        <f t="shared" si="79"/>
        <v>Inversión</v>
      </c>
      <c r="Y5064" t="s">
        <v>4484</v>
      </c>
    </row>
    <row r="5065" spans="1:25">
      <c r="A5065" t="s">
        <v>11625</v>
      </c>
      <c r="B5065" t="s">
        <v>3443</v>
      </c>
      <c r="C5065" t="s">
        <v>12471</v>
      </c>
      <c r="D5065" t="s">
        <v>3076</v>
      </c>
      <c r="E5065" t="s">
        <v>3077</v>
      </c>
      <c r="F5065" t="s">
        <v>8910</v>
      </c>
      <c r="G5065" t="s">
        <v>8911</v>
      </c>
      <c r="H5065" t="s">
        <v>532</v>
      </c>
      <c r="I5065" t="s">
        <v>661</v>
      </c>
      <c r="J5065" t="s">
        <v>246</v>
      </c>
      <c r="K5065" t="s">
        <v>3079</v>
      </c>
      <c r="L5065" t="s">
        <v>247</v>
      </c>
      <c r="M5065">
        <v>3570000</v>
      </c>
      <c r="N5065">
        <v>0</v>
      </c>
      <c r="O5065">
        <v>3570000</v>
      </c>
      <c r="P5065">
        <v>0</v>
      </c>
      <c r="Q5065" t="s">
        <v>12472</v>
      </c>
      <c r="R5065" t="s">
        <v>4410</v>
      </c>
      <c r="S5065" t="s">
        <v>12473</v>
      </c>
      <c r="T5065" t="s">
        <v>12474</v>
      </c>
      <c r="U5065" t="s">
        <v>12475</v>
      </c>
      <c r="V5065" t="s">
        <v>12476</v>
      </c>
      <c r="W5065" t="s">
        <v>3085</v>
      </c>
      <c r="X5065" t="str">
        <f t="shared" si="79"/>
        <v>Inversión</v>
      </c>
      <c r="Y5065" t="s">
        <v>8911</v>
      </c>
    </row>
    <row r="5066" spans="1:25">
      <c r="A5066" t="s">
        <v>3430</v>
      </c>
      <c r="B5066" t="s">
        <v>3443</v>
      </c>
      <c r="C5066" t="s">
        <v>12477</v>
      </c>
      <c r="D5066" t="s">
        <v>3076</v>
      </c>
      <c r="E5066" t="s">
        <v>3077</v>
      </c>
      <c r="F5066" t="s">
        <v>8910</v>
      </c>
      <c r="G5066" t="s">
        <v>8911</v>
      </c>
      <c r="H5066" t="s">
        <v>532</v>
      </c>
      <c r="I5066" t="s">
        <v>661</v>
      </c>
      <c r="J5066" t="s">
        <v>246</v>
      </c>
      <c r="K5066" t="s">
        <v>3079</v>
      </c>
      <c r="L5066" t="s">
        <v>247</v>
      </c>
      <c r="M5066">
        <v>20000000</v>
      </c>
      <c r="N5066">
        <v>-829171</v>
      </c>
      <c r="O5066">
        <v>19170829</v>
      </c>
      <c r="P5066">
        <v>0</v>
      </c>
      <c r="Q5066" t="s">
        <v>12478</v>
      </c>
      <c r="R5066" t="s">
        <v>12479</v>
      </c>
      <c r="S5066" t="s">
        <v>12480</v>
      </c>
      <c r="T5066" t="s">
        <v>3085</v>
      </c>
      <c r="U5066" t="s">
        <v>3085</v>
      </c>
      <c r="V5066" t="s">
        <v>3085</v>
      </c>
      <c r="W5066" t="s">
        <v>3085</v>
      </c>
      <c r="X5066" t="str">
        <f t="shared" si="79"/>
        <v>Inversión</v>
      </c>
      <c r="Y5066" t="s">
        <v>8911</v>
      </c>
    </row>
    <row r="5067" spans="1:25">
      <c r="A5067" t="s">
        <v>3441</v>
      </c>
      <c r="B5067" t="s">
        <v>3443</v>
      </c>
      <c r="C5067" t="s">
        <v>7940</v>
      </c>
      <c r="D5067" t="s">
        <v>3076</v>
      </c>
      <c r="E5067" t="s">
        <v>3077</v>
      </c>
      <c r="F5067" t="s">
        <v>3234</v>
      </c>
      <c r="G5067" t="s">
        <v>3241</v>
      </c>
      <c r="H5067" t="s">
        <v>428</v>
      </c>
      <c r="I5067" t="s">
        <v>669</v>
      </c>
      <c r="J5067" t="s">
        <v>246</v>
      </c>
      <c r="K5067" t="s">
        <v>3079</v>
      </c>
      <c r="L5067" t="s">
        <v>247</v>
      </c>
      <c r="M5067">
        <v>17066924</v>
      </c>
      <c r="N5067">
        <v>-1386924</v>
      </c>
      <c r="O5067">
        <v>15680000</v>
      </c>
      <c r="P5067">
        <v>0.01</v>
      </c>
      <c r="Q5067" t="s">
        <v>12481</v>
      </c>
      <c r="R5067" t="s">
        <v>5202</v>
      </c>
      <c r="S5067" t="s">
        <v>12482</v>
      </c>
      <c r="T5067" t="s">
        <v>12483</v>
      </c>
      <c r="U5067" t="s">
        <v>12484</v>
      </c>
      <c r="V5067" t="s">
        <v>12485</v>
      </c>
      <c r="W5067" t="s">
        <v>3085</v>
      </c>
      <c r="X5067" t="str">
        <f t="shared" si="79"/>
        <v>Inversión</v>
      </c>
      <c r="Y5067" t="s">
        <v>3241</v>
      </c>
    </row>
    <row r="5068" spans="1:25">
      <c r="A5068" t="s">
        <v>12486</v>
      </c>
      <c r="B5068" t="s">
        <v>3443</v>
      </c>
      <c r="C5068" t="s">
        <v>12487</v>
      </c>
      <c r="D5068" t="s">
        <v>3076</v>
      </c>
      <c r="E5068" t="s">
        <v>3077</v>
      </c>
      <c r="F5068" t="s">
        <v>3149</v>
      </c>
      <c r="G5068" t="s">
        <v>3157</v>
      </c>
      <c r="H5068" t="s">
        <v>437</v>
      </c>
      <c r="I5068" t="s">
        <v>649</v>
      </c>
      <c r="J5068" t="s">
        <v>246</v>
      </c>
      <c r="K5068" t="s">
        <v>3150</v>
      </c>
      <c r="L5068" t="s">
        <v>247</v>
      </c>
      <c r="M5068">
        <v>12078700</v>
      </c>
      <c r="N5068">
        <v>-4831480</v>
      </c>
      <c r="O5068">
        <v>7247220</v>
      </c>
      <c r="P5068">
        <v>2415740</v>
      </c>
      <c r="Q5068" t="s">
        <v>12488</v>
      </c>
      <c r="R5068" t="s">
        <v>12489</v>
      </c>
      <c r="S5068" t="s">
        <v>12490</v>
      </c>
      <c r="T5068" t="s">
        <v>12491</v>
      </c>
      <c r="U5068" t="s">
        <v>12492</v>
      </c>
      <c r="V5068" t="s">
        <v>3085</v>
      </c>
      <c r="W5068" t="s">
        <v>3085</v>
      </c>
      <c r="X5068" t="str">
        <f t="shared" si="79"/>
        <v>Inversión</v>
      </c>
      <c r="Y5068" t="s">
        <v>3157</v>
      </c>
    </row>
    <row r="5069" spans="1:25">
      <c r="A5069" t="s">
        <v>5448</v>
      </c>
      <c r="B5069" t="s">
        <v>3443</v>
      </c>
      <c r="C5069" t="s">
        <v>12493</v>
      </c>
      <c r="D5069" t="s">
        <v>3076</v>
      </c>
      <c r="E5069" t="s">
        <v>3077</v>
      </c>
      <c r="F5069" t="s">
        <v>3149</v>
      </c>
      <c r="G5069" t="s">
        <v>3157</v>
      </c>
      <c r="H5069" t="s">
        <v>437</v>
      </c>
      <c r="I5069" t="s">
        <v>649</v>
      </c>
      <c r="J5069" t="s">
        <v>246</v>
      </c>
      <c r="K5069" t="s">
        <v>3150</v>
      </c>
      <c r="L5069" t="s">
        <v>247</v>
      </c>
      <c r="M5069">
        <v>63407595</v>
      </c>
      <c r="N5069">
        <v>-55022460</v>
      </c>
      <c r="O5069">
        <v>8385135</v>
      </c>
      <c r="P5069">
        <v>0</v>
      </c>
      <c r="Q5069" t="s">
        <v>12494</v>
      </c>
      <c r="R5069" t="s">
        <v>12495</v>
      </c>
      <c r="S5069" t="s">
        <v>12496</v>
      </c>
      <c r="T5069" t="s">
        <v>12497</v>
      </c>
      <c r="U5069" t="s">
        <v>12498</v>
      </c>
      <c r="V5069" t="s">
        <v>12499</v>
      </c>
      <c r="W5069" t="s">
        <v>3085</v>
      </c>
      <c r="X5069" t="str">
        <f t="shared" si="79"/>
        <v>Inversión</v>
      </c>
      <c r="Y5069" t="s">
        <v>3157</v>
      </c>
    </row>
    <row r="5070" spans="1:25">
      <c r="A5070" t="s">
        <v>11647</v>
      </c>
      <c r="B5070" t="s">
        <v>3443</v>
      </c>
      <c r="C5070" t="s">
        <v>12500</v>
      </c>
      <c r="D5070" t="s">
        <v>3076</v>
      </c>
      <c r="E5070" t="s">
        <v>3399</v>
      </c>
      <c r="F5070" t="s">
        <v>3149</v>
      </c>
      <c r="G5070" t="s">
        <v>3157</v>
      </c>
      <c r="H5070" t="s">
        <v>437</v>
      </c>
      <c r="I5070" t="s">
        <v>649</v>
      </c>
      <c r="J5070" t="s">
        <v>246</v>
      </c>
      <c r="K5070" t="s">
        <v>3150</v>
      </c>
      <c r="L5070" t="s">
        <v>247</v>
      </c>
      <c r="M5070">
        <v>37921500</v>
      </c>
      <c r="N5070">
        <v>-37921500</v>
      </c>
      <c r="O5070">
        <v>0</v>
      </c>
      <c r="P5070">
        <v>0</v>
      </c>
      <c r="Q5070" t="s">
        <v>12501</v>
      </c>
      <c r="R5070" t="s">
        <v>12502</v>
      </c>
      <c r="S5070" t="s">
        <v>3085</v>
      </c>
      <c r="T5070" t="s">
        <v>3085</v>
      </c>
      <c r="U5070" t="s">
        <v>3085</v>
      </c>
      <c r="V5070" t="s">
        <v>3085</v>
      </c>
      <c r="W5070" t="s">
        <v>3085</v>
      </c>
      <c r="X5070" t="str">
        <f t="shared" si="79"/>
        <v>Inversión</v>
      </c>
      <c r="Y5070" t="s">
        <v>3157</v>
      </c>
    </row>
    <row r="5071" spans="1:25">
      <c r="A5071" t="s">
        <v>8769</v>
      </c>
      <c r="B5071" t="s">
        <v>3443</v>
      </c>
      <c r="C5071" t="s">
        <v>12503</v>
      </c>
      <c r="D5071" t="s">
        <v>3076</v>
      </c>
      <c r="E5071" t="s">
        <v>3399</v>
      </c>
      <c r="F5071" t="s">
        <v>3149</v>
      </c>
      <c r="G5071" t="s">
        <v>3157</v>
      </c>
      <c r="H5071" t="s">
        <v>437</v>
      </c>
      <c r="I5071" t="s">
        <v>649</v>
      </c>
      <c r="J5071" t="s">
        <v>246</v>
      </c>
      <c r="K5071" t="s">
        <v>3150</v>
      </c>
      <c r="L5071" t="s">
        <v>247</v>
      </c>
      <c r="M5071">
        <v>21135865</v>
      </c>
      <c r="N5071">
        <v>-21135865</v>
      </c>
      <c r="O5071">
        <v>0</v>
      </c>
      <c r="P5071">
        <v>0</v>
      </c>
      <c r="Q5071" t="s">
        <v>12504</v>
      </c>
      <c r="R5071" t="s">
        <v>9510</v>
      </c>
      <c r="S5071" t="s">
        <v>3085</v>
      </c>
      <c r="T5071" t="s">
        <v>3085</v>
      </c>
      <c r="U5071" t="s">
        <v>3085</v>
      </c>
      <c r="V5071" t="s">
        <v>3085</v>
      </c>
      <c r="W5071" t="s">
        <v>3085</v>
      </c>
      <c r="X5071" t="str">
        <f t="shared" si="79"/>
        <v>Inversión</v>
      </c>
      <c r="Y5071" t="s">
        <v>3157</v>
      </c>
    </row>
    <row r="5072" spans="1:25">
      <c r="A5072" t="s">
        <v>3320</v>
      </c>
      <c r="B5072" t="s">
        <v>3443</v>
      </c>
      <c r="C5072" t="s">
        <v>12505</v>
      </c>
      <c r="D5072" t="s">
        <v>3076</v>
      </c>
      <c r="E5072" t="s">
        <v>3077</v>
      </c>
      <c r="F5072" t="s">
        <v>3149</v>
      </c>
      <c r="G5072" t="s">
        <v>3157</v>
      </c>
      <c r="H5072" t="s">
        <v>437</v>
      </c>
      <c r="I5072" t="s">
        <v>649</v>
      </c>
      <c r="J5072" t="s">
        <v>246</v>
      </c>
      <c r="K5072" t="s">
        <v>3150</v>
      </c>
      <c r="L5072" t="s">
        <v>247</v>
      </c>
      <c r="M5072">
        <v>21135865</v>
      </c>
      <c r="N5072">
        <v>-8454346</v>
      </c>
      <c r="O5072">
        <v>12681519</v>
      </c>
      <c r="P5072">
        <v>0</v>
      </c>
      <c r="Q5072" t="s">
        <v>12506</v>
      </c>
      <c r="R5072" t="s">
        <v>9169</v>
      </c>
      <c r="S5072" t="s">
        <v>10326</v>
      </c>
      <c r="T5072" t="s">
        <v>12507</v>
      </c>
      <c r="U5072" t="s">
        <v>12508</v>
      </c>
      <c r="V5072" t="s">
        <v>12509</v>
      </c>
      <c r="W5072" t="s">
        <v>3085</v>
      </c>
      <c r="X5072" t="str">
        <f t="shared" si="79"/>
        <v>Inversión</v>
      </c>
      <c r="Y5072" t="s">
        <v>3157</v>
      </c>
    </row>
    <row r="5073" spans="1:25">
      <c r="A5073" t="s">
        <v>8792</v>
      </c>
      <c r="B5073" t="s">
        <v>3443</v>
      </c>
      <c r="C5073" t="s">
        <v>12510</v>
      </c>
      <c r="D5073" t="s">
        <v>3076</v>
      </c>
      <c r="E5073" t="s">
        <v>3077</v>
      </c>
      <c r="F5073" t="s">
        <v>3149</v>
      </c>
      <c r="G5073" t="s">
        <v>3157</v>
      </c>
      <c r="H5073" t="s">
        <v>437</v>
      </c>
      <c r="I5073" t="s">
        <v>649</v>
      </c>
      <c r="J5073" t="s">
        <v>246</v>
      </c>
      <c r="K5073" t="s">
        <v>3150</v>
      </c>
      <c r="L5073" t="s">
        <v>247</v>
      </c>
      <c r="M5073">
        <v>5092755</v>
      </c>
      <c r="N5073">
        <v>-2037102</v>
      </c>
      <c r="O5073">
        <v>3055653</v>
      </c>
      <c r="P5073">
        <v>1154358</v>
      </c>
      <c r="Q5073" t="s">
        <v>12511</v>
      </c>
      <c r="R5073" t="s">
        <v>9180</v>
      </c>
      <c r="S5073" t="s">
        <v>12512</v>
      </c>
      <c r="T5073" t="s">
        <v>3085</v>
      </c>
      <c r="U5073" t="s">
        <v>3085</v>
      </c>
      <c r="V5073" t="s">
        <v>3085</v>
      </c>
      <c r="W5073" t="s">
        <v>3085</v>
      </c>
      <c r="X5073" t="str">
        <f t="shared" si="79"/>
        <v>Inversión</v>
      </c>
      <c r="Y5073" t="s">
        <v>3157</v>
      </c>
    </row>
    <row r="5074" spans="1:25">
      <c r="A5074" t="s">
        <v>11673</v>
      </c>
      <c r="B5074" t="s">
        <v>3443</v>
      </c>
      <c r="C5074" t="s">
        <v>12513</v>
      </c>
      <c r="D5074" t="s">
        <v>3076</v>
      </c>
      <c r="E5074" t="s">
        <v>3399</v>
      </c>
      <c r="F5074" t="s">
        <v>3149</v>
      </c>
      <c r="G5074" t="s">
        <v>3157</v>
      </c>
      <c r="H5074" t="s">
        <v>437</v>
      </c>
      <c r="I5074" t="s">
        <v>649</v>
      </c>
      <c r="J5074" t="s">
        <v>246</v>
      </c>
      <c r="K5074" t="s">
        <v>3150</v>
      </c>
      <c r="L5074" t="s">
        <v>247</v>
      </c>
      <c r="M5074">
        <v>13975225</v>
      </c>
      <c r="N5074">
        <v>-13975225</v>
      </c>
      <c r="O5074">
        <v>0</v>
      </c>
      <c r="P5074">
        <v>0</v>
      </c>
      <c r="Q5074" t="s">
        <v>12514</v>
      </c>
      <c r="R5074" t="s">
        <v>9149</v>
      </c>
      <c r="S5074" t="s">
        <v>3085</v>
      </c>
      <c r="T5074" t="s">
        <v>3085</v>
      </c>
      <c r="U5074" t="s">
        <v>3085</v>
      </c>
      <c r="V5074" t="s">
        <v>3085</v>
      </c>
      <c r="W5074" t="s">
        <v>3085</v>
      </c>
      <c r="X5074" t="str">
        <f t="shared" si="79"/>
        <v>Inversión</v>
      </c>
      <c r="Y5074" t="s">
        <v>3157</v>
      </c>
    </row>
    <row r="5075" spans="1:25">
      <c r="A5075" t="s">
        <v>11667</v>
      </c>
      <c r="B5075" t="s">
        <v>3443</v>
      </c>
      <c r="C5075" t="s">
        <v>12515</v>
      </c>
      <c r="D5075" t="s">
        <v>3076</v>
      </c>
      <c r="E5075" t="s">
        <v>3399</v>
      </c>
      <c r="F5075" t="s">
        <v>3149</v>
      </c>
      <c r="G5075" t="s">
        <v>3157</v>
      </c>
      <c r="H5075" t="s">
        <v>437</v>
      </c>
      <c r="I5075" t="s">
        <v>649</v>
      </c>
      <c r="J5075" t="s">
        <v>246</v>
      </c>
      <c r="K5075" t="s">
        <v>3150</v>
      </c>
      <c r="L5075" t="s">
        <v>247</v>
      </c>
      <c r="M5075">
        <v>13975225</v>
      </c>
      <c r="N5075">
        <v>-13975225</v>
      </c>
      <c r="O5075">
        <v>0</v>
      </c>
      <c r="P5075">
        <v>0</v>
      </c>
      <c r="Q5075" t="s">
        <v>12516</v>
      </c>
      <c r="R5075" t="s">
        <v>9144</v>
      </c>
      <c r="S5075" t="s">
        <v>3085</v>
      </c>
      <c r="T5075" t="s">
        <v>3085</v>
      </c>
      <c r="U5075" t="s">
        <v>3085</v>
      </c>
      <c r="V5075" t="s">
        <v>3085</v>
      </c>
      <c r="W5075" t="s">
        <v>3085</v>
      </c>
      <c r="X5075" t="str">
        <f t="shared" si="79"/>
        <v>Inversión</v>
      </c>
      <c r="Y5075" t="s">
        <v>3157</v>
      </c>
    </row>
    <row r="5076" spans="1:25">
      <c r="A5076" t="s">
        <v>8882</v>
      </c>
      <c r="B5076" t="s">
        <v>3443</v>
      </c>
      <c r="C5076" t="s">
        <v>12517</v>
      </c>
      <c r="D5076" t="s">
        <v>3076</v>
      </c>
      <c r="E5076" t="s">
        <v>3077</v>
      </c>
      <c r="F5076" t="s">
        <v>3149</v>
      </c>
      <c r="G5076" t="s">
        <v>3157</v>
      </c>
      <c r="H5076" t="s">
        <v>437</v>
      </c>
      <c r="I5076" t="s">
        <v>649</v>
      </c>
      <c r="J5076" t="s">
        <v>246</v>
      </c>
      <c r="K5076" t="s">
        <v>3150</v>
      </c>
      <c r="L5076" t="s">
        <v>247</v>
      </c>
      <c r="M5076">
        <v>13975225</v>
      </c>
      <c r="N5076">
        <v>-5590090</v>
      </c>
      <c r="O5076">
        <v>8385135</v>
      </c>
      <c r="P5076">
        <v>3354054</v>
      </c>
      <c r="Q5076" t="s">
        <v>12518</v>
      </c>
      <c r="R5076" t="s">
        <v>9155</v>
      </c>
      <c r="S5076" t="s">
        <v>12519</v>
      </c>
      <c r="T5076" t="s">
        <v>3085</v>
      </c>
      <c r="U5076" t="s">
        <v>3085</v>
      </c>
      <c r="V5076" t="s">
        <v>3085</v>
      </c>
      <c r="W5076" t="s">
        <v>3085</v>
      </c>
      <c r="X5076" t="str">
        <f t="shared" si="79"/>
        <v>Inversión</v>
      </c>
      <c r="Y5076" t="s">
        <v>3157</v>
      </c>
    </row>
    <row r="5077" spans="1:25">
      <c r="A5077" t="s">
        <v>6805</v>
      </c>
      <c r="B5077" t="s">
        <v>3443</v>
      </c>
      <c r="C5077" t="s">
        <v>12520</v>
      </c>
      <c r="D5077" t="s">
        <v>3076</v>
      </c>
      <c r="E5077" t="s">
        <v>3399</v>
      </c>
      <c r="F5077" t="s">
        <v>3149</v>
      </c>
      <c r="G5077" t="s">
        <v>3157</v>
      </c>
      <c r="H5077" t="s">
        <v>437</v>
      </c>
      <c r="I5077" t="s">
        <v>649</v>
      </c>
      <c r="J5077" t="s">
        <v>246</v>
      </c>
      <c r="K5077" t="s">
        <v>3150</v>
      </c>
      <c r="L5077" t="s">
        <v>247</v>
      </c>
      <c r="M5077">
        <v>13975225</v>
      </c>
      <c r="N5077">
        <v>-13975225</v>
      </c>
      <c r="O5077">
        <v>0</v>
      </c>
      <c r="P5077">
        <v>0</v>
      </c>
      <c r="Q5077" t="s">
        <v>12521</v>
      </c>
      <c r="R5077" t="s">
        <v>5452</v>
      </c>
      <c r="S5077" t="s">
        <v>3085</v>
      </c>
      <c r="T5077" t="s">
        <v>3085</v>
      </c>
      <c r="U5077" t="s">
        <v>3085</v>
      </c>
      <c r="V5077" t="s">
        <v>3085</v>
      </c>
      <c r="W5077" t="s">
        <v>3085</v>
      </c>
      <c r="X5077" t="str">
        <f t="shared" si="79"/>
        <v>Inversión</v>
      </c>
      <c r="Y5077" t="s">
        <v>3157</v>
      </c>
    </row>
    <row r="5078" spans="1:25">
      <c r="A5078" t="s">
        <v>11680</v>
      </c>
      <c r="B5078" t="s">
        <v>3443</v>
      </c>
      <c r="C5078" t="s">
        <v>12522</v>
      </c>
      <c r="D5078" t="s">
        <v>3076</v>
      </c>
      <c r="E5078" t="s">
        <v>3077</v>
      </c>
      <c r="F5078" t="s">
        <v>3149</v>
      </c>
      <c r="G5078" t="s">
        <v>3157</v>
      </c>
      <c r="H5078" t="s">
        <v>437</v>
      </c>
      <c r="I5078" t="s">
        <v>649</v>
      </c>
      <c r="J5078" t="s">
        <v>246</v>
      </c>
      <c r="K5078" t="s">
        <v>3150</v>
      </c>
      <c r="L5078" t="s">
        <v>247</v>
      </c>
      <c r="M5078">
        <v>13975225</v>
      </c>
      <c r="N5078">
        <v>-5590090</v>
      </c>
      <c r="O5078">
        <v>8385135</v>
      </c>
      <c r="P5078">
        <v>2795045</v>
      </c>
      <c r="Q5078" t="s">
        <v>12523</v>
      </c>
      <c r="R5078" t="s">
        <v>9189</v>
      </c>
      <c r="S5078" t="s">
        <v>12524</v>
      </c>
      <c r="T5078" t="s">
        <v>12525</v>
      </c>
      <c r="U5078" t="s">
        <v>12526</v>
      </c>
      <c r="V5078" t="s">
        <v>12527</v>
      </c>
      <c r="W5078" t="s">
        <v>3085</v>
      </c>
      <c r="X5078" t="str">
        <f t="shared" si="79"/>
        <v>Inversión</v>
      </c>
      <c r="Y5078" t="s">
        <v>3157</v>
      </c>
    </row>
    <row r="5079" spans="1:25">
      <c r="A5079" t="s">
        <v>4899</v>
      </c>
      <c r="B5079" t="s">
        <v>3443</v>
      </c>
      <c r="C5079" t="s">
        <v>12528</v>
      </c>
      <c r="D5079" t="s">
        <v>3076</v>
      </c>
      <c r="E5079" t="s">
        <v>3399</v>
      </c>
      <c r="F5079" t="s">
        <v>3149</v>
      </c>
      <c r="G5079" t="s">
        <v>3157</v>
      </c>
      <c r="H5079" t="s">
        <v>437</v>
      </c>
      <c r="I5079" t="s">
        <v>649</v>
      </c>
      <c r="J5079" t="s">
        <v>246</v>
      </c>
      <c r="K5079" t="s">
        <v>3150</v>
      </c>
      <c r="L5079" t="s">
        <v>247</v>
      </c>
      <c r="M5079">
        <v>13975225</v>
      </c>
      <c r="N5079">
        <v>-13975225</v>
      </c>
      <c r="O5079">
        <v>0</v>
      </c>
      <c r="P5079">
        <v>0</v>
      </c>
      <c r="Q5079" t="s">
        <v>12529</v>
      </c>
      <c r="R5079" t="s">
        <v>12530</v>
      </c>
      <c r="S5079" t="s">
        <v>3085</v>
      </c>
      <c r="T5079" t="s">
        <v>3085</v>
      </c>
      <c r="U5079" t="s">
        <v>3085</v>
      </c>
      <c r="V5079" t="s">
        <v>3085</v>
      </c>
      <c r="W5079" t="s">
        <v>3085</v>
      </c>
      <c r="X5079" t="str">
        <f t="shared" si="79"/>
        <v>Inversión</v>
      </c>
      <c r="Y5079" t="s">
        <v>3157</v>
      </c>
    </row>
    <row r="5080" spans="1:25">
      <c r="A5080" t="s">
        <v>11700</v>
      </c>
      <c r="B5080" t="s">
        <v>3443</v>
      </c>
      <c r="C5080" t="s">
        <v>12531</v>
      </c>
      <c r="D5080" t="s">
        <v>3076</v>
      </c>
      <c r="E5080" t="s">
        <v>3077</v>
      </c>
      <c r="F5080" t="s">
        <v>3159</v>
      </c>
      <c r="G5080" t="s">
        <v>3166</v>
      </c>
      <c r="H5080" t="s">
        <v>431</v>
      </c>
      <c r="I5080" t="s">
        <v>648</v>
      </c>
      <c r="J5080" t="s">
        <v>246</v>
      </c>
      <c r="K5080" t="s">
        <v>3150</v>
      </c>
      <c r="L5080" t="s">
        <v>247</v>
      </c>
      <c r="M5080">
        <v>167702700</v>
      </c>
      <c r="N5080">
        <v>-89441441</v>
      </c>
      <c r="O5080">
        <v>78261259</v>
      </c>
      <c r="P5080">
        <v>19565315</v>
      </c>
      <c r="Q5080" t="s">
        <v>12532</v>
      </c>
      <c r="R5080" t="s">
        <v>3854</v>
      </c>
      <c r="S5080" t="s">
        <v>12533</v>
      </c>
      <c r="T5080" t="s">
        <v>12534</v>
      </c>
      <c r="U5080" t="s">
        <v>12535</v>
      </c>
      <c r="V5080" t="s">
        <v>12536</v>
      </c>
      <c r="W5080" t="s">
        <v>3085</v>
      </c>
      <c r="X5080" t="str">
        <f t="shared" si="79"/>
        <v>Inversión</v>
      </c>
      <c r="Y5080" t="s">
        <v>3166</v>
      </c>
    </row>
    <row r="5081" spans="1:25">
      <c r="A5081" t="s">
        <v>11770</v>
      </c>
      <c r="B5081" t="s">
        <v>3443</v>
      </c>
      <c r="C5081" t="s">
        <v>12537</v>
      </c>
      <c r="D5081" t="s">
        <v>3076</v>
      </c>
      <c r="E5081" t="s">
        <v>3399</v>
      </c>
      <c r="F5081" t="s">
        <v>3159</v>
      </c>
      <c r="G5081" t="s">
        <v>3166</v>
      </c>
      <c r="H5081" t="s">
        <v>431</v>
      </c>
      <c r="I5081" t="s">
        <v>648</v>
      </c>
      <c r="J5081" t="s">
        <v>246</v>
      </c>
      <c r="K5081" t="s">
        <v>3150</v>
      </c>
      <c r="L5081" t="s">
        <v>247</v>
      </c>
      <c r="M5081">
        <v>8835525</v>
      </c>
      <c r="N5081">
        <v>-8835525</v>
      </c>
      <c r="O5081">
        <v>0</v>
      </c>
      <c r="P5081">
        <v>0</v>
      </c>
      <c r="Q5081" t="s">
        <v>12538</v>
      </c>
      <c r="R5081" t="s">
        <v>9164</v>
      </c>
      <c r="S5081" t="s">
        <v>3085</v>
      </c>
      <c r="T5081" t="s">
        <v>3085</v>
      </c>
      <c r="U5081" t="s">
        <v>3085</v>
      </c>
      <c r="V5081" t="s">
        <v>3085</v>
      </c>
      <c r="W5081" t="s">
        <v>3085</v>
      </c>
      <c r="X5081" t="str">
        <f t="shared" si="79"/>
        <v>Inversión</v>
      </c>
      <c r="Y5081" t="s">
        <v>3166</v>
      </c>
    </row>
    <row r="5082" spans="1:25">
      <c r="A5082" t="s">
        <v>11713</v>
      </c>
      <c r="B5082" t="s">
        <v>3455</v>
      </c>
      <c r="C5082" t="s">
        <v>12539</v>
      </c>
      <c r="D5082" t="s">
        <v>3076</v>
      </c>
      <c r="E5082" t="s">
        <v>3399</v>
      </c>
      <c r="F5082" t="s">
        <v>3234</v>
      </c>
      <c r="G5082" t="s">
        <v>3241</v>
      </c>
      <c r="H5082" t="s">
        <v>443</v>
      </c>
      <c r="I5082" t="s">
        <v>666</v>
      </c>
      <c r="J5082" t="s">
        <v>246</v>
      </c>
      <c r="K5082" t="s">
        <v>3079</v>
      </c>
      <c r="L5082" t="s">
        <v>247</v>
      </c>
      <c r="M5082">
        <v>16908692</v>
      </c>
      <c r="N5082">
        <v>0</v>
      </c>
      <c r="O5082">
        <v>16908692</v>
      </c>
      <c r="P5082">
        <v>16908692</v>
      </c>
      <c r="Q5082" t="s">
        <v>12540</v>
      </c>
      <c r="R5082" t="s">
        <v>12541</v>
      </c>
      <c r="S5082" t="s">
        <v>3085</v>
      </c>
      <c r="T5082" t="s">
        <v>3085</v>
      </c>
      <c r="U5082" t="s">
        <v>3085</v>
      </c>
      <c r="V5082" t="s">
        <v>3085</v>
      </c>
      <c r="W5082" t="s">
        <v>3085</v>
      </c>
      <c r="X5082" t="str">
        <f t="shared" si="79"/>
        <v>Inversión</v>
      </c>
      <c r="Y5082" t="s">
        <v>3241</v>
      </c>
    </row>
    <row r="5083" spans="1:25">
      <c r="A5083" t="s">
        <v>6857</v>
      </c>
      <c r="B5083" t="s">
        <v>3455</v>
      </c>
      <c r="C5083" t="s">
        <v>12542</v>
      </c>
      <c r="D5083" t="s">
        <v>3076</v>
      </c>
      <c r="E5083" t="s">
        <v>3077</v>
      </c>
      <c r="F5083" t="s">
        <v>3234</v>
      </c>
      <c r="G5083" t="s">
        <v>3241</v>
      </c>
      <c r="H5083" t="s">
        <v>443</v>
      </c>
      <c r="I5083" t="s">
        <v>666</v>
      </c>
      <c r="J5083" t="s">
        <v>246</v>
      </c>
      <c r="K5083" t="s">
        <v>3079</v>
      </c>
      <c r="L5083" t="s">
        <v>247</v>
      </c>
      <c r="M5083">
        <v>9503153</v>
      </c>
      <c r="N5083">
        <v>-50</v>
      </c>
      <c r="O5083">
        <v>9503103</v>
      </c>
      <c r="P5083">
        <v>0</v>
      </c>
      <c r="Q5083" t="s">
        <v>12543</v>
      </c>
      <c r="R5083" t="s">
        <v>9536</v>
      </c>
      <c r="S5083" t="s">
        <v>12544</v>
      </c>
      <c r="T5083" t="s">
        <v>12545</v>
      </c>
      <c r="U5083" t="s">
        <v>12546</v>
      </c>
      <c r="V5083" t="s">
        <v>12547</v>
      </c>
      <c r="W5083" t="s">
        <v>3085</v>
      </c>
      <c r="X5083" t="str">
        <f t="shared" si="79"/>
        <v>Inversión</v>
      </c>
      <c r="Y5083" t="s">
        <v>3241</v>
      </c>
    </row>
    <row r="5084" spans="1:25">
      <c r="A5084" t="s">
        <v>11778</v>
      </c>
      <c r="B5084" t="s">
        <v>3455</v>
      </c>
      <c r="C5084" t="s">
        <v>12548</v>
      </c>
      <c r="D5084" t="s">
        <v>3076</v>
      </c>
      <c r="E5084" t="s">
        <v>3077</v>
      </c>
      <c r="F5084" t="s">
        <v>3234</v>
      </c>
      <c r="G5084" t="s">
        <v>3241</v>
      </c>
      <c r="H5084" t="s">
        <v>443</v>
      </c>
      <c r="I5084" t="s">
        <v>666</v>
      </c>
      <c r="J5084" t="s">
        <v>246</v>
      </c>
      <c r="K5084" t="s">
        <v>3079</v>
      </c>
      <c r="L5084" t="s">
        <v>247</v>
      </c>
      <c r="M5084">
        <v>16908692</v>
      </c>
      <c r="N5084">
        <v>-5636231</v>
      </c>
      <c r="O5084">
        <v>11272461</v>
      </c>
      <c r="P5084">
        <v>0</v>
      </c>
      <c r="Q5084" t="s">
        <v>12549</v>
      </c>
      <c r="R5084" t="s">
        <v>3860</v>
      </c>
      <c r="S5084" t="s">
        <v>12550</v>
      </c>
      <c r="T5084" t="s">
        <v>3085</v>
      </c>
      <c r="U5084" t="s">
        <v>3085</v>
      </c>
      <c r="V5084" t="s">
        <v>3085</v>
      </c>
      <c r="W5084" t="s">
        <v>3085</v>
      </c>
      <c r="X5084" t="str">
        <f t="shared" si="79"/>
        <v>Inversión</v>
      </c>
      <c r="Y5084" t="s">
        <v>3241</v>
      </c>
    </row>
    <row r="5085" spans="1:25">
      <c r="A5085" t="s">
        <v>11763</v>
      </c>
      <c r="B5085" t="s">
        <v>3455</v>
      </c>
      <c r="C5085" t="s">
        <v>12551</v>
      </c>
      <c r="D5085" t="s">
        <v>3076</v>
      </c>
      <c r="E5085" t="s">
        <v>3077</v>
      </c>
      <c r="F5085" t="s">
        <v>3234</v>
      </c>
      <c r="G5085" t="s">
        <v>3241</v>
      </c>
      <c r="H5085" t="s">
        <v>443</v>
      </c>
      <c r="I5085" t="s">
        <v>666</v>
      </c>
      <c r="J5085" t="s">
        <v>246</v>
      </c>
      <c r="K5085" t="s">
        <v>3079</v>
      </c>
      <c r="L5085" t="s">
        <v>247</v>
      </c>
      <c r="M5085">
        <v>22360360</v>
      </c>
      <c r="N5085">
        <v>-18633633</v>
      </c>
      <c r="O5085">
        <v>3726727</v>
      </c>
      <c r="P5085">
        <v>0</v>
      </c>
      <c r="Q5085" t="s">
        <v>12552</v>
      </c>
      <c r="R5085" t="s">
        <v>12553</v>
      </c>
      <c r="S5085" t="s">
        <v>12554</v>
      </c>
      <c r="T5085" t="s">
        <v>3085</v>
      </c>
      <c r="U5085" t="s">
        <v>3085</v>
      </c>
      <c r="V5085" t="s">
        <v>3085</v>
      </c>
      <c r="W5085" t="s">
        <v>3085</v>
      </c>
      <c r="X5085" t="str">
        <f t="shared" si="79"/>
        <v>Inversión</v>
      </c>
      <c r="Y5085" t="s">
        <v>3241</v>
      </c>
    </row>
    <row r="5086" spans="1:25">
      <c r="A5086" t="s">
        <v>11727</v>
      </c>
      <c r="B5086" t="s">
        <v>3455</v>
      </c>
      <c r="C5086" t="s">
        <v>12555</v>
      </c>
      <c r="D5086" t="s">
        <v>3076</v>
      </c>
      <c r="E5086" t="s">
        <v>3331</v>
      </c>
      <c r="F5086" t="s">
        <v>3234</v>
      </c>
      <c r="G5086" t="s">
        <v>3241</v>
      </c>
      <c r="H5086" t="s">
        <v>443</v>
      </c>
      <c r="I5086" t="s">
        <v>666</v>
      </c>
      <c r="J5086" t="s">
        <v>246</v>
      </c>
      <c r="K5086" t="s">
        <v>3079</v>
      </c>
      <c r="L5086" t="s">
        <v>247</v>
      </c>
      <c r="M5086">
        <v>14660732</v>
      </c>
      <c r="N5086">
        <v>-14660732</v>
      </c>
      <c r="O5086">
        <v>0</v>
      </c>
      <c r="P5086">
        <v>0</v>
      </c>
      <c r="Q5086" t="s">
        <v>12556</v>
      </c>
      <c r="R5086" t="s">
        <v>9526</v>
      </c>
      <c r="S5086" t="s">
        <v>3085</v>
      </c>
      <c r="T5086" t="s">
        <v>3085</v>
      </c>
      <c r="U5086" t="s">
        <v>3085</v>
      </c>
      <c r="V5086" t="s">
        <v>3085</v>
      </c>
      <c r="W5086" t="s">
        <v>3085</v>
      </c>
      <c r="X5086" t="str">
        <f t="shared" si="79"/>
        <v>Inversión</v>
      </c>
      <c r="Y5086" t="s">
        <v>3241</v>
      </c>
    </row>
    <row r="5087" spans="1:25">
      <c r="A5087" t="s">
        <v>10833</v>
      </c>
      <c r="B5087" t="s">
        <v>3455</v>
      </c>
      <c r="C5087" t="s">
        <v>12557</v>
      </c>
      <c r="D5087" t="s">
        <v>3076</v>
      </c>
      <c r="E5087" t="s">
        <v>3399</v>
      </c>
      <c r="F5087" t="s">
        <v>3234</v>
      </c>
      <c r="G5087" t="s">
        <v>3241</v>
      </c>
      <c r="H5087" t="s">
        <v>443</v>
      </c>
      <c r="I5087" t="s">
        <v>666</v>
      </c>
      <c r="J5087" t="s">
        <v>246</v>
      </c>
      <c r="K5087" t="s">
        <v>3079</v>
      </c>
      <c r="L5087" t="s">
        <v>247</v>
      </c>
      <c r="M5087">
        <v>16908692</v>
      </c>
      <c r="N5087">
        <v>-16908692</v>
      </c>
      <c r="O5087">
        <v>0</v>
      </c>
      <c r="P5087">
        <v>0</v>
      </c>
      <c r="Q5087" t="s">
        <v>12558</v>
      </c>
      <c r="R5087" t="s">
        <v>9406</v>
      </c>
      <c r="S5087" t="s">
        <v>3085</v>
      </c>
      <c r="T5087" t="s">
        <v>3085</v>
      </c>
      <c r="U5087" t="s">
        <v>3085</v>
      </c>
      <c r="V5087" t="s">
        <v>3085</v>
      </c>
      <c r="W5087" t="s">
        <v>3085</v>
      </c>
      <c r="X5087" t="str">
        <f t="shared" si="79"/>
        <v>Inversión</v>
      </c>
      <c r="Y5087" t="s">
        <v>3241</v>
      </c>
    </row>
    <row r="5088" spans="1:25">
      <c r="A5088" t="s">
        <v>8999</v>
      </c>
      <c r="B5088" t="s">
        <v>3455</v>
      </c>
      <c r="C5088" t="s">
        <v>12559</v>
      </c>
      <c r="D5088" t="s">
        <v>3076</v>
      </c>
      <c r="E5088" t="s">
        <v>3077</v>
      </c>
      <c r="F5088" t="s">
        <v>3234</v>
      </c>
      <c r="G5088" t="s">
        <v>3241</v>
      </c>
      <c r="H5088" t="s">
        <v>443</v>
      </c>
      <c r="I5088" t="s">
        <v>666</v>
      </c>
      <c r="J5088" t="s">
        <v>246</v>
      </c>
      <c r="K5088" t="s">
        <v>3079</v>
      </c>
      <c r="L5088" t="s">
        <v>247</v>
      </c>
      <c r="M5088">
        <v>14660732</v>
      </c>
      <c r="N5088">
        <v>-11922893</v>
      </c>
      <c r="O5088">
        <v>2737839</v>
      </c>
      <c r="P5088">
        <v>0</v>
      </c>
      <c r="Q5088" t="s">
        <v>12560</v>
      </c>
      <c r="R5088" t="s">
        <v>12561</v>
      </c>
      <c r="S5088" t="s">
        <v>12562</v>
      </c>
      <c r="T5088" t="s">
        <v>3085</v>
      </c>
      <c r="U5088" t="s">
        <v>3085</v>
      </c>
      <c r="V5088" t="s">
        <v>3085</v>
      </c>
      <c r="W5088" t="s">
        <v>3085</v>
      </c>
      <c r="X5088" t="str">
        <f t="shared" si="79"/>
        <v>Inversión</v>
      </c>
      <c r="Y5088" t="s">
        <v>3241</v>
      </c>
    </row>
    <row r="5089" spans="1:25">
      <c r="A5089" t="s">
        <v>11735</v>
      </c>
      <c r="B5089" t="s">
        <v>3455</v>
      </c>
      <c r="C5089" t="s">
        <v>12563</v>
      </c>
      <c r="D5089" t="s">
        <v>3076</v>
      </c>
      <c r="E5089" t="s">
        <v>3077</v>
      </c>
      <c r="F5089" t="s">
        <v>3234</v>
      </c>
      <c r="G5089" t="s">
        <v>3241</v>
      </c>
      <c r="H5089" t="s">
        <v>443</v>
      </c>
      <c r="I5089" t="s">
        <v>666</v>
      </c>
      <c r="J5089" t="s">
        <v>246</v>
      </c>
      <c r="K5089" t="s">
        <v>3079</v>
      </c>
      <c r="L5089" t="s">
        <v>247</v>
      </c>
      <c r="M5089">
        <v>11180180</v>
      </c>
      <c r="N5089">
        <v>-7959193</v>
      </c>
      <c r="O5089">
        <v>3220987</v>
      </c>
      <c r="P5089">
        <v>0</v>
      </c>
      <c r="Q5089" t="s">
        <v>12564</v>
      </c>
      <c r="R5089" t="s">
        <v>12565</v>
      </c>
      <c r="S5089" t="s">
        <v>12566</v>
      </c>
      <c r="T5089" t="s">
        <v>3085</v>
      </c>
      <c r="U5089" t="s">
        <v>3085</v>
      </c>
      <c r="V5089" t="s">
        <v>3085</v>
      </c>
      <c r="W5089" t="s">
        <v>3085</v>
      </c>
      <c r="X5089" t="str">
        <f t="shared" si="79"/>
        <v>Inversión</v>
      </c>
      <c r="Y5089" t="s">
        <v>3241</v>
      </c>
    </row>
    <row r="5090" spans="1:25">
      <c r="A5090" t="s">
        <v>12567</v>
      </c>
      <c r="B5090" t="s">
        <v>3455</v>
      </c>
      <c r="C5090" t="s">
        <v>12568</v>
      </c>
      <c r="D5090" t="s">
        <v>3076</v>
      </c>
      <c r="E5090" t="s">
        <v>3077</v>
      </c>
      <c r="F5090" t="s">
        <v>4481</v>
      </c>
      <c r="G5090" t="s">
        <v>4484</v>
      </c>
      <c r="H5090" t="s">
        <v>440</v>
      </c>
      <c r="I5090" t="s">
        <v>644</v>
      </c>
      <c r="J5090" t="s">
        <v>246</v>
      </c>
      <c r="K5090" t="s">
        <v>3079</v>
      </c>
      <c r="L5090" t="s">
        <v>247</v>
      </c>
      <c r="M5090">
        <v>20569463</v>
      </c>
      <c r="N5090">
        <v>1752602</v>
      </c>
      <c r="O5090">
        <v>22322065</v>
      </c>
      <c r="P5090">
        <v>746192.2</v>
      </c>
      <c r="Q5090" t="s">
        <v>12569</v>
      </c>
      <c r="R5090" t="s">
        <v>12570</v>
      </c>
      <c r="S5090" t="s">
        <v>12571</v>
      </c>
      <c r="T5090" t="s">
        <v>12572</v>
      </c>
      <c r="U5090" t="s">
        <v>12573</v>
      </c>
      <c r="V5090" t="s">
        <v>12574</v>
      </c>
      <c r="W5090" t="s">
        <v>12575</v>
      </c>
      <c r="X5090" t="str">
        <f t="shared" si="79"/>
        <v>Inversión</v>
      </c>
      <c r="Y5090" t="s">
        <v>4484</v>
      </c>
    </row>
    <row r="5091" spans="1:25">
      <c r="A5091" t="s">
        <v>11756</v>
      </c>
      <c r="B5091" t="s">
        <v>3455</v>
      </c>
      <c r="C5091" t="s">
        <v>12576</v>
      </c>
      <c r="D5091" t="s">
        <v>3076</v>
      </c>
      <c r="E5091" t="s">
        <v>3077</v>
      </c>
      <c r="F5091" t="s">
        <v>4481</v>
      </c>
      <c r="G5091" t="s">
        <v>4484</v>
      </c>
      <c r="H5091" t="s">
        <v>502</v>
      </c>
      <c r="I5091" t="s">
        <v>629</v>
      </c>
      <c r="J5091" t="s">
        <v>246</v>
      </c>
      <c r="K5091" t="s">
        <v>3079</v>
      </c>
      <c r="L5091" t="s">
        <v>247</v>
      </c>
      <c r="M5091">
        <v>12968365</v>
      </c>
      <c r="N5091">
        <v>-1729115</v>
      </c>
      <c r="O5091">
        <v>11239250</v>
      </c>
      <c r="P5091">
        <v>0</v>
      </c>
      <c r="Q5091" t="s">
        <v>12577</v>
      </c>
      <c r="R5091" t="s">
        <v>10495</v>
      </c>
      <c r="S5091" t="s">
        <v>12578</v>
      </c>
      <c r="T5091" t="s">
        <v>12579</v>
      </c>
      <c r="U5091" t="s">
        <v>12580</v>
      </c>
      <c r="V5091" t="s">
        <v>12581</v>
      </c>
      <c r="W5091" t="s">
        <v>3085</v>
      </c>
      <c r="X5091" t="str">
        <f t="shared" si="79"/>
        <v>Inversión</v>
      </c>
      <c r="Y5091" t="s">
        <v>4484</v>
      </c>
    </row>
    <row r="5092" spans="1:25">
      <c r="A5092" t="s">
        <v>11748</v>
      </c>
      <c r="B5092" t="s">
        <v>3455</v>
      </c>
      <c r="C5092" t="s">
        <v>12582</v>
      </c>
      <c r="D5092" t="s">
        <v>3076</v>
      </c>
      <c r="E5092" t="s">
        <v>3077</v>
      </c>
      <c r="F5092" t="s">
        <v>4481</v>
      </c>
      <c r="G5092" t="s">
        <v>4484</v>
      </c>
      <c r="H5092" t="s">
        <v>502</v>
      </c>
      <c r="I5092" t="s">
        <v>629</v>
      </c>
      <c r="J5092" t="s">
        <v>246</v>
      </c>
      <c r="K5092" t="s">
        <v>3079</v>
      </c>
      <c r="L5092" t="s">
        <v>247</v>
      </c>
      <c r="M5092">
        <v>32420913</v>
      </c>
      <c r="N5092">
        <v>-8818487</v>
      </c>
      <c r="O5092">
        <v>23602426</v>
      </c>
      <c r="P5092">
        <v>0</v>
      </c>
      <c r="Q5092" t="s">
        <v>12583</v>
      </c>
      <c r="R5092" t="s">
        <v>6911</v>
      </c>
      <c r="S5092" t="s">
        <v>12584</v>
      </c>
      <c r="T5092" t="s">
        <v>12585</v>
      </c>
      <c r="U5092" t="s">
        <v>12586</v>
      </c>
      <c r="V5092" t="s">
        <v>12587</v>
      </c>
      <c r="W5092" t="s">
        <v>3085</v>
      </c>
      <c r="X5092" t="str">
        <f t="shared" si="79"/>
        <v>Inversión</v>
      </c>
      <c r="Y5092" t="s">
        <v>4484</v>
      </c>
    </row>
    <row r="5093" spans="1:25">
      <c r="A5093" t="s">
        <v>11791</v>
      </c>
      <c r="B5093" t="s">
        <v>3455</v>
      </c>
      <c r="C5093" t="s">
        <v>12588</v>
      </c>
      <c r="D5093" t="s">
        <v>3076</v>
      </c>
      <c r="E5093" t="s">
        <v>3077</v>
      </c>
      <c r="F5093" t="s">
        <v>4481</v>
      </c>
      <c r="G5093" t="s">
        <v>4484</v>
      </c>
      <c r="H5093" t="s">
        <v>502</v>
      </c>
      <c r="I5093" t="s">
        <v>629</v>
      </c>
      <c r="J5093" t="s">
        <v>246</v>
      </c>
      <c r="K5093" t="s">
        <v>3079</v>
      </c>
      <c r="L5093" t="s">
        <v>247</v>
      </c>
      <c r="M5093">
        <v>16221975</v>
      </c>
      <c r="N5093">
        <v>-3244395</v>
      </c>
      <c r="O5093">
        <v>12977580</v>
      </c>
      <c r="P5093">
        <v>0</v>
      </c>
      <c r="Q5093" t="s">
        <v>12589</v>
      </c>
      <c r="R5093" t="s">
        <v>9212</v>
      </c>
      <c r="S5093" t="s">
        <v>12590</v>
      </c>
      <c r="T5093" t="s">
        <v>12591</v>
      </c>
      <c r="U5093" t="s">
        <v>12592</v>
      </c>
      <c r="V5093" t="s">
        <v>12593</v>
      </c>
      <c r="W5093" t="s">
        <v>3085</v>
      </c>
      <c r="X5093" t="str">
        <f t="shared" si="79"/>
        <v>Inversión</v>
      </c>
      <c r="Y5093" t="s">
        <v>4484</v>
      </c>
    </row>
    <row r="5094" spans="1:25">
      <c r="A5094" t="s">
        <v>11795</v>
      </c>
      <c r="B5094" t="s">
        <v>3455</v>
      </c>
      <c r="C5094" t="s">
        <v>12594</v>
      </c>
      <c r="D5094" t="s">
        <v>3076</v>
      </c>
      <c r="E5094" t="s">
        <v>3077</v>
      </c>
      <c r="F5094" t="s">
        <v>4481</v>
      </c>
      <c r="G5094" t="s">
        <v>4484</v>
      </c>
      <c r="H5094" t="s">
        <v>421</v>
      </c>
      <c r="I5094" t="s">
        <v>639</v>
      </c>
      <c r="J5094" t="s">
        <v>246</v>
      </c>
      <c r="K5094" t="s">
        <v>3079</v>
      </c>
      <c r="L5094" t="s">
        <v>247</v>
      </c>
      <c r="M5094">
        <v>15278265</v>
      </c>
      <c r="N5094">
        <v>-2240813</v>
      </c>
      <c r="O5094">
        <v>13037452</v>
      </c>
      <c r="P5094">
        <v>0</v>
      </c>
      <c r="Q5094" t="s">
        <v>12595</v>
      </c>
      <c r="R5094" t="s">
        <v>12596</v>
      </c>
      <c r="S5094" t="s">
        <v>12597</v>
      </c>
      <c r="T5094" t="s">
        <v>12598</v>
      </c>
      <c r="U5094" t="s">
        <v>12599</v>
      </c>
      <c r="V5094" t="s">
        <v>12600</v>
      </c>
      <c r="W5094" t="s">
        <v>3085</v>
      </c>
      <c r="X5094" t="str">
        <f t="shared" si="79"/>
        <v>Inversión</v>
      </c>
      <c r="Y5094" t="s">
        <v>4484</v>
      </c>
    </row>
    <row r="5095" spans="1:25">
      <c r="A5095" t="s">
        <v>9229</v>
      </c>
      <c r="B5095" t="s">
        <v>3455</v>
      </c>
      <c r="C5095" t="s">
        <v>12601</v>
      </c>
      <c r="D5095" t="s">
        <v>3076</v>
      </c>
      <c r="E5095" t="s">
        <v>3077</v>
      </c>
      <c r="F5095" t="s">
        <v>4481</v>
      </c>
      <c r="G5095" t="s">
        <v>4484</v>
      </c>
      <c r="H5095" t="s">
        <v>434</v>
      </c>
      <c r="I5095" t="s">
        <v>645</v>
      </c>
      <c r="J5095" t="s">
        <v>246</v>
      </c>
      <c r="K5095" t="s">
        <v>3079</v>
      </c>
      <c r="L5095" t="s">
        <v>247</v>
      </c>
      <c r="M5095">
        <v>12078700</v>
      </c>
      <c r="N5095">
        <v>-1610493</v>
      </c>
      <c r="O5095">
        <v>10468207</v>
      </c>
      <c r="P5095">
        <v>0</v>
      </c>
      <c r="Q5095" t="s">
        <v>12602</v>
      </c>
      <c r="R5095" t="s">
        <v>5174</v>
      </c>
      <c r="S5095" t="s">
        <v>7146</v>
      </c>
      <c r="T5095" t="s">
        <v>12603</v>
      </c>
      <c r="U5095" t="s">
        <v>12604</v>
      </c>
      <c r="V5095" t="s">
        <v>12605</v>
      </c>
      <c r="W5095" t="s">
        <v>3085</v>
      </c>
      <c r="X5095" t="str">
        <f t="shared" si="79"/>
        <v>Inversión</v>
      </c>
      <c r="Y5095" t="s">
        <v>4484</v>
      </c>
    </row>
    <row r="5096" spans="1:25">
      <c r="A5096" t="s">
        <v>10416</v>
      </c>
      <c r="B5096" t="s">
        <v>3455</v>
      </c>
      <c r="C5096" t="s">
        <v>12606</v>
      </c>
      <c r="D5096" t="s">
        <v>3076</v>
      </c>
      <c r="E5096" t="s">
        <v>3331</v>
      </c>
      <c r="F5096" t="s">
        <v>4481</v>
      </c>
      <c r="G5096" t="s">
        <v>4484</v>
      </c>
      <c r="H5096" t="s">
        <v>434</v>
      </c>
      <c r="I5096" t="s">
        <v>645</v>
      </c>
      <c r="J5096" t="s">
        <v>246</v>
      </c>
      <c r="K5096" t="s">
        <v>3079</v>
      </c>
      <c r="L5096" t="s">
        <v>247</v>
      </c>
      <c r="M5096">
        <v>64841825</v>
      </c>
      <c r="N5096">
        <v>-64841825</v>
      </c>
      <c r="O5096">
        <v>0</v>
      </c>
      <c r="P5096">
        <v>0</v>
      </c>
      <c r="Q5096" t="s">
        <v>12607</v>
      </c>
      <c r="R5096" t="s">
        <v>12608</v>
      </c>
      <c r="S5096" t="s">
        <v>3085</v>
      </c>
      <c r="T5096" t="s">
        <v>3085</v>
      </c>
      <c r="U5096" t="s">
        <v>3085</v>
      </c>
      <c r="V5096" t="s">
        <v>3085</v>
      </c>
      <c r="W5096" t="s">
        <v>3085</v>
      </c>
      <c r="X5096" t="str">
        <f t="shared" si="79"/>
        <v>Inversión</v>
      </c>
      <c r="Y5096" t="s">
        <v>4484</v>
      </c>
    </row>
    <row r="5097" spans="1:25">
      <c r="A5097" t="s">
        <v>8944</v>
      </c>
      <c r="B5097" t="s">
        <v>3455</v>
      </c>
      <c r="C5097" t="s">
        <v>12609</v>
      </c>
      <c r="D5097" t="s">
        <v>3076</v>
      </c>
      <c r="E5097" t="s">
        <v>3331</v>
      </c>
      <c r="F5097" t="s">
        <v>4481</v>
      </c>
      <c r="G5097" t="s">
        <v>4484</v>
      </c>
      <c r="H5097" t="s">
        <v>546</v>
      </c>
      <c r="I5097" t="s">
        <v>628</v>
      </c>
      <c r="J5097" t="s">
        <v>246</v>
      </c>
      <c r="K5097" t="s">
        <v>3079</v>
      </c>
      <c r="L5097" t="s">
        <v>247</v>
      </c>
      <c r="M5097">
        <v>21135865</v>
      </c>
      <c r="N5097">
        <v>-21135865</v>
      </c>
      <c r="O5097">
        <v>0</v>
      </c>
      <c r="P5097">
        <v>0</v>
      </c>
      <c r="Q5097" t="s">
        <v>12610</v>
      </c>
      <c r="R5097" t="s">
        <v>9036</v>
      </c>
      <c r="S5097" t="s">
        <v>3085</v>
      </c>
      <c r="T5097" t="s">
        <v>3085</v>
      </c>
      <c r="U5097" t="s">
        <v>3085</v>
      </c>
      <c r="V5097" t="s">
        <v>3085</v>
      </c>
      <c r="W5097" t="s">
        <v>3085</v>
      </c>
      <c r="X5097" t="str">
        <f t="shared" si="79"/>
        <v>Inversión</v>
      </c>
      <c r="Y5097" t="s">
        <v>4484</v>
      </c>
    </row>
    <row r="5098" spans="1:25">
      <c r="A5098" t="s">
        <v>7006</v>
      </c>
      <c r="B5098" t="s">
        <v>3455</v>
      </c>
      <c r="C5098" t="s">
        <v>12611</v>
      </c>
      <c r="D5098" t="s">
        <v>3076</v>
      </c>
      <c r="E5098" t="s">
        <v>3077</v>
      </c>
      <c r="F5098" t="s">
        <v>4481</v>
      </c>
      <c r="G5098" t="s">
        <v>4484</v>
      </c>
      <c r="H5098" t="s">
        <v>434</v>
      </c>
      <c r="I5098" t="s">
        <v>645</v>
      </c>
      <c r="J5098" t="s">
        <v>246</v>
      </c>
      <c r="K5098" t="s">
        <v>3079</v>
      </c>
      <c r="L5098" t="s">
        <v>247</v>
      </c>
      <c r="M5098">
        <v>17671050</v>
      </c>
      <c r="N5098">
        <v>-10249209</v>
      </c>
      <c r="O5098">
        <v>7421841</v>
      </c>
      <c r="P5098">
        <v>0</v>
      </c>
      <c r="Q5098" t="s">
        <v>12612</v>
      </c>
      <c r="R5098" t="s">
        <v>10639</v>
      </c>
      <c r="S5098" t="s">
        <v>12613</v>
      </c>
      <c r="T5098" t="s">
        <v>12614</v>
      </c>
      <c r="U5098" t="s">
        <v>12615</v>
      </c>
      <c r="V5098" t="s">
        <v>12616</v>
      </c>
      <c r="W5098" t="s">
        <v>3085</v>
      </c>
      <c r="X5098" t="str">
        <f t="shared" si="79"/>
        <v>Inversión</v>
      </c>
      <c r="Y5098" t="s">
        <v>4484</v>
      </c>
    </row>
    <row r="5099" spans="1:25">
      <c r="A5099" t="s">
        <v>5000</v>
      </c>
      <c r="B5099" t="s">
        <v>3455</v>
      </c>
      <c r="C5099" t="s">
        <v>12617</v>
      </c>
      <c r="D5099" t="s">
        <v>3076</v>
      </c>
      <c r="E5099" t="s">
        <v>3077</v>
      </c>
      <c r="F5099" t="s">
        <v>4481</v>
      </c>
      <c r="G5099" t="s">
        <v>4484</v>
      </c>
      <c r="H5099" t="s">
        <v>421</v>
      </c>
      <c r="I5099" t="s">
        <v>639</v>
      </c>
      <c r="J5099" t="s">
        <v>246</v>
      </c>
      <c r="K5099" t="s">
        <v>3079</v>
      </c>
      <c r="L5099" t="s">
        <v>247</v>
      </c>
      <c r="M5099">
        <v>600000000</v>
      </c>
      <c r="N5099">
        <v>-82891925</v>
      </c>
      <c r="O5099">
        <v>517108075</v>
      </c>
      <c r="P5099">
        <v>24134755</v>
      </c>
      <c r="Q5099" t="s">
        <v>12618</v>
      </c>
      <c r="R5099" t="s">
        <v>3893</v>
      </c>
      <c r="S5099" t="s">
        <v>12619</v>
      </c>
      <c r="T5099" t="s">
        <v>3085</v>
      </c>
      <c r="U5099" t="s">
        <v>3085</v>
      </c>
      <c r="V5099" t="s">
        <v>3085</v>
      </c>
      <c r="W5099" t="s">
        <v>3085</v>
      </c>
      <c r="X5099" t="str">
        <f t="shared" si="79"/>
        <v>Inversión</v>
      </c>
      <c r="Y5099" t="s">
        <v>4484</v>
      </c>
    </row>
    <row r="5100" spans="1:25">
      <c r="A5100" t="s">
        <v>11105</v>
      </c>
      <c r="B5100" t="s">
        <v>3455</v>
      </c>
      <c r="C5100" t="s">
        <v>12620</v>
      </c>
      <c r="D5100" t="s">
        <v>3076</v>
      </c>
      <c r="E5100" t="s">
        <v>3077</v>
      </c>
      <c r="F5100" t="s">
        <v>4481</v>
      </c>
      <c r="G5100" t="s">
        <v>4484</v>
      </c>
      <c r="H5100" t="s">
        <v>434</v>
      </c>
      <c r="I5100" t="s">
        <v>645</v>
      </c>
      <c r="J5100" t="s">
        <v>246</v>
      </c>
      <c r="K5100" t="s">
        <v>3079</v>
      </c>
      <c r="L5100" t="s">
        <v>247</v>
      </c>
      <c r="M5100">
        <v>8000000</v>
      </c>
      <c r="N5100">
        <v>-1700140</v>
      </c>
      <c r="O5100">
        <v>6299860</v>
      </c>
      <c r="P5100">
        <v>0</v>
      </c>
      <c r="Q5100" t="s">
        <v>12621</v>
      </c>
      <c r="R5100" t="s">
        <v>10035</v>
      </c>
      <c r="S5100" t="s">
        <v>12622</v>
      </c>
      <c r="T5100" t="s">
        <v>12623</v>
      </c>
      <c r="U5100" t="s">
        <v>12624</v>
      </c>
      <c r="V5100" t="s">
        <v>12625</v>
      </c>
      <c r="W5100" t="s">
        <v>3085</v>
      </c>
      <c r="X5100" t="str">
        <f t="shared" si="79"/>
        <v>Inversión</v>
      </c>
      <c r="Y5100" t="s">
        <v>4484</v>
      </c>
    </row>
    <row r="5101" spans="1:25">
      <c r="A5101" t="s">
        <v>12626</v>
      </c>
      <c r="B5101" t="s">
        <v>3738</v>
      </c>
      <c r="C5101" t="s">
        <v>12627</v>
      </c>
      <c r="D5101" t="s">
        <v>3076</v>
      </c>
      <c r="E5101" t="s">
        <v>3077</v>
      </c>
      <c r="F5101" t="s">
        <v>4481</v>
      </c>
      <c r="G5101" t="s">
        <v>4484</v>
      </c>
      <c r="H5101" t="s">
        <v>440</v>
      </c>
      <c r="I5101" t="s">
        <v>644</v>
      </c>
      <c r="J5101" t="s">
        <v>246</v>
      </c>
      <c r="K5101" t="s">
        <v>3079</v>
      </c>
      <c r="L5101" t="s">
        <v>247</v>
      </c>
      <c r="M5101">
        <v>14976549</v>
      </c>
      <c r="N5101">
        <v>-150000</v>
      </c>
      <c r="O5101">
        <v>14826549</v>
      </c>
      <c r="P5101">
        <v>0</v>
      </c>
      <c r="Q5101" t="s">
        <v>12628</v>
      </c>
      <c r="R5101" t="s">
        <v>7923</v>
      </c>
      <c r="S5101" t="s">
        <v>12629</v>
      </c>
      <c r="T5101" t="s">
        <v>12630</v>
      </c>
      <c r="U5101" t="s">
        <v>12631</v>
      </c>
      <c r="V5101" t="s">
        <v>12632</v>
      </c>
      <c r="W5101" t="s">
        <v>4999</v>
      </c>
      <c r="X5101" t="str">
        <f t="shared" si="79"/>
        <v>Inversión</v>
      </c>
      <c r="Y5101" t="s">
        <v>4484</v>
      </c>
    </row>
    <row r="5102" spans="1:25">
      <c r="A5102" t="s">
        <v>11833</v>
      </c>
      <c r="B5102" t="s">
        <v>3738</v>
      </c>
      <c r="C5102" t="s">
        <v>12633</v>
      </c>
      <c r="D5102" t="s">
        <v>3076</v>
      </c>
      <c r="E5102" t="s">
        <v>3077</v>
      </c>
      <c r="F5102" t="s">
        <v>4481</v>
      </c>
      <c r="G5102" t="s">
        <v>4484</v>
      </c>
      <c r="H5102" t="s">
        <v>440</v>
      </c>
      <c r="I5102" t="s">
        <v>644</v>
      </c>
      <c r="J5102" t="s">
        <v>246</v>
      </c>
      <c r="K5102" t="s">
        <v>3079</v>
      </c>
      <c r="L5102" t="s">
        <v>247</v>
      </c>
      <c r="M5102">
        <v>2508138</v>
      </c>
      <c r="N5102">
        <v>1</v>
      </c>
      <c r="O5102">
        <v>2508139</v>
      </c>
      <c r="P5102">
        <v>0</v>
      </c>
      <c r="Q5102" t="s">
        <v>12634</v>
      </c>
      <c r="R5102" t="s">
        <v>8788</v>
      </c>
      <c r="S5102" t="s">
        <v>12635</v>
      </c>
      <c r="T5102" t="s">
        <v>12636</v>
      </c>
      <c r="U5102" t="s">
        <v>12637</v>
      </c>
      <c r="V5102" t="s">
        <v>12638</v>
      </c>
      <c r="W5102" t="s">
        <v>3085</v>
      </c>
      <c r="X5102" t="str">
        <f t="shared" si="79"/>
        <v>Inversión</v>
      </c>
      <c r="Y5102" t="s">
        <v>4484</v>
      </c>
    </row>
    <row r="5103" spans="1:25">
      <c r="A5103" t="s">
        <v>11840</v>
      </c>
      <c r="B5103" t="s">
        <v>3738</v>
      </c>
      <c r="C5103" t="s">
        <v>12639</v>
      </c>
      <c r="D5103" t="s">
        <v>3076</v>
      </c>
      <c r="E5103" t="s">
        <v>3077</v>
      </c>
      <c r="F5103" t="s">
        <v>4481</v>
      </c>
      <c r="G5103" t="s">
        <v>4484</v>
      </c>
      <c r="H5103" t="s">
        <v>440</v>
      </c>
      <c r="I5103" t="s">
        <v>644</v>
      </c>
      <c r="J5103" t="s">
        <v>246</v>
      </c>
      <c r="K5103" t="s">
        <v>3079</v>
      </c>
      <c r="L5103" t="s">
        <v>247</v>
      </c>
      <c r="M5103">
        <v>12178990</v>
      </c>
      <c r="N5103">
        <v>215048</v>
      </c>
      <c r="O5103">
        <v>12394038</v>
      </c>
      <c r="P5103">
        <v>0</v>
      </c>
      <c r="Q5103" t="s">
        <v>12640</v>
      </c>
      <c r="R5103" t="s">
        <v>12641</v>
      </c>
      <c r="S5103" t="s">
        <v>12642</v>
      </c>
      <c r="T5103" t="s">
        <v>12643</v>
      </c>
      <c r="U5103" t="s">
        <v>12644</v>
      </c>
      <c r="V5103" t="s">
        <v>12645</v>
      </c>
      <c r="W5103" t="s">
        <v>12646</v>
      </c>
      <c r="X5103" t="str">
        <f t="shared" si="79"/>
        <v>Inversión</v>
      </c>
      <c r="Y5103" t="s">
        <v>4484</v>
      </c>
    </row>
    <row r="5104" spans="1:25">
      <c r="A5104" t="s">
        <v>11027</v>
      </c>
      <c r="B5104" t="s">
        <v>3738</v>
      </c>
      <c r="C5104" t="s">
        <v>12647</v>
      </c>
      <c r="D5104" t="s">
        <v>3076</v>
      </c>
      <c r="E5104" t="s">
        <v>3077</v>
      </c>
      <c r="F5104" t="s">
        <v>4481</v>
      </c>
      <c r="G5104" t="s">
        <v>4484</v>
      </c>
      <c r="H5104" t="s">
        <v>440</v>
      </c>
      <c r="I5104" t="s">
        <v>644</v>
      </c>
      <c r="J5104" t="s">
        <v>246</v>
      </c>
      <c r="K5104" t="s">
        <v>3079</v>
      </c>
      <c r="L5104" t="s">
        <v>247</v>
      </c>
      <c r="M5104">
        <v>14956549</v>
      </c>
      <c r="N5104">
        <v>-430000</v>
      </c>
      <c r="O5104">
        <v>14526549</v>
      </c>
      <c r="P5104">
        <v>0</v>
      </c>
      <c r="Q5104" t="s">
        <v>12648</v>
      </c>
      <c r="R5104" t="s">
        <v>12649</v>
      </c>
      <c r="S5104" t="s">
        <v>12650</v>
      </c>
      <c r="T5104" t="s">
        <v>12651</v>
      </c>
      <c r="U5104" t="s">
        <v>12652</v>
      </c>
      <c r="V5104" t="s">
        <v>12653</v>
      </c>
      <c r="W5104" t="s">
        <v>7605</v>
      </c>
      <c r="X5104" t="str">
        <f t="shared" si="79"/>
        <v>Inversión</v>
      </c>
      <c r="Y5104" t="s">
        <v>4484</v>
      </c>
    </row>
    <row r="5105" spans="1:25">
      <c r="A5105" t="s">
        <v>11892</v>
      </c>
      <c r="B5105" t="s">
        <v>3738</v>
      </c>
      <c r="C5105" t="s">
        <v>12654</v>
      </c>
      <c r="D5105" t="s">
        <v>3076</v>
      </c>
      <c r="E5105" t="s">
        <v>3077</v>
      </c>
      <c r="F5105" t="s">
        <v>8910</v>
      </c>
      <c r="G5105" t="s">
        <v>8911</v>
      </c>
      <c r="H5105" t="s">
        <v>526</v>
      </c>
      <c r="I5105" t="s">
        <v>663</v>
      </c>
      <c r="J5105" t="s">
        <v>253</v>
      </c>
      <c r="K5105" t="s">
        <v>3115</v>
      </c>
      <c r="L5105" t="s">
        <v>247</v>
      </c>
      <c r="M5105">
        <v>460200</v>
      </c>
      <c r="N5105">
        <v>-9676</v>
      </c>
      <c r="O5105">
        <v>450524</v>
      </c>
      <c r="P5105">
        <v>0</v>
      </c>
      <c r="Q5105" t="s">
        <v>12655</v>
      </c>
      <c r="R5105" t="s">
        <v>12656</v>
      </c>
      <c r="S5105" t="s">
        <v>12657</v>
      </c>
      <c r="T5105" t="s">
        <v>12658</v>
      </c>
      <c r="U5105" t="s">
        <v>12659</v>
      </c>
      <c r="V5105" t="s">
        <v>12660</v>
      </c>
      <c r="W5105" t="s">
        <v>3085</v>
      </c>
      <c r="X5105" t="str">
        <f t="shared" si="79"/>
        <v>Inversión</v>
      </c>
      <c r="Y5105" t="s">
        <v>8911</v>
      </c>
    </row>
    <row r="5106" spans="1:25">
      <c r="A5106" t="s">
        <v>12661</v>
      </c>
      <c r="B5106" t="s">
        <v>3738</v>
      </c>
      <c r="C5106" t="s">
        <v>12662</v>
      </c>
      <c r="D5106" t="s">
        <v>3076</v>
      </c>
      <c r="E5106" t="s">
        <v>3331</v>
      </c>
      <c r="F5106" t="s">
        <v>8910</v>
      </c>
      <c r="G5106" t="s">
        <v>8911</v>
      </c>
      <c r="H5106" t="s">
        <v>526</v>
      </c>
      <c r="I5106" t="s">
        <v>663</v>
      </c>
      <c r="J5106" t="s">
        <v>253</v>
      </c>
      <c r="K5106" t="s">
        <v>3115</v>
      </c>
      <c r="L5106" t="s">
        <v>247</v>
      </c>
      <c r="M5106">
        <v>9360000</v>
      </c>
      <c r="N5106">
        <v>-9360000</v>
      </c>
      <c r="O5106">
        <v>0</v>
      </c>
      <c r="P5106">
        <v>0</v>
      </c>
      <c r="Q5106" t="s">
        <v>12655</v>
      </c>
      <c r="R5106" t="s">
        <v>12663</v>
      </c>
      <c r="S5106" t="s">
        <v>3085</v>
      </c>
      <c r="T5106" t="s">
        <v>3085</v>
      </c>
      <c r="U5106" t="s">
        <v>3085</v>
      </c>
      <c r="V5106" t="s">
        <v>3085</v>
      </c>
      <c r="W5106" t="s">
        <v>3085</v>
      </c>
      <c r="X5106" t="str">
        <f t="shared" si="79"/>
        <v>Inversión</v>
      </c>
      <c r="Y5106" t="s">
        <v>8911</v>
      </c>
    </row>
    <row r="5107" spans="1:25">
      <c r="A5107" t="s">
        <v>10955</v>
      </c>
      <c r="B5107" t="s">
        <v>4695</v>
      </c>
      <c r="C5107" t="s">
        <v>12664</v>
      </c>
      <c r="D5107" t="s">
        <v>3076</v>
      </c>
      <c r="E5107" t="s">
        <v>3077</v>
      </c>
      <c r="F5107" t="s">
        <v>8910</v>
      </c>
      <c r="G5107" t="s">
        <v>8911</v>
      </c>
      <c r="H5107" t="s">
        <v>526</v>
      </c>
      <c r="I5107" t="s">
        <v>663</v>
      </c>
      <c r="J5107" t="s">
        <v>253</v>
      </c>
      <c r="K5107" t="s">
        <v>3115</v>
      </c>
      <c r="L5107" t="s">
        <v>247</v>
      </c>
      <c r="M5107">
        <v>9360000</v>
      </c>
      <c r="N5107">
        <v>-196800</v>
      </c>
      <c r="O5107">
        <v>9163200</v>
      </c>
      <c r="P5107">
        <v>0</v>
      </c>
      <c r="Q5107" t="s">
        <v>12665</v>
      </c>
      <c r="R5107" t="s">
        <v>12663</v>
      </c>
      <c r="S5107" t="s">
        <v>12666</v>
      </c>
      <c r="T5107" t="s">
        <v>12667</v>
      </c>
      <c r="U5107" t="s">
        <v>12668</v>
      </c>
      <c r="V5107" t="s">
        <v>12669</v>
      </c>
      <c r="W5107" t="s">
        <v>3085</v>
      </c>
      <c r="X5107" t="str">
        <f t="shared" si="79"/>
        <v>Inversión</v>
      </c>
      <c r="Y5107" t="s">
        <v>8911</v>
      </c>
    </row>
    <row r="5108" spans="1:25">
      <c r="A5108" t="s">
        <v>11866</v>
      </c>
      <c r="B5108" t="s">
        <v>4695</v>
      </c>
      <c r="C5108" t="s">
        <v>12670</v>
      </c>
      <c r="D5108" t="s">
        <v>3076</v>
      </c>
      <c r="E5108" t="s">
        <v>3077</v>
      </c>
      <c r="F5108" t="s">
        <v>3234</v>
      </c>
      <c r="G5108" t="s">
        <v>3241</v>
      </c>
      <c r="H5108" t="s">
        <v>314</v>
      </c>
      <c r="I5108" t="s">
        <v>582</v>
      </c>
      <c r="J5108" t="s">
        <v>246</v>
      </c>
      <c r="K5108" t="s">
        <v>3079</v>
      </c>
      <c r="L5108" t="s">
        <v>247</v>
      </c>
      <c r="M5108">
        <v>164112000</v>
      </c>
      <c r="N5108">
        <v>-43734400</v>
      </c>
      <c r="O5108">
        <v>120377600</v>
      </c>
      <c r="P5108">
        <v>0</v>
      </c>
      <c r="Q5108" t="s">
        <v>6985</v>
      </c>
      <c r="R5108" t="s">
        <v>7902</v>
      </c>
      <c r="S5108" t="s">
        <v>12671</v>
      </c>
      <c r="T5108" t="s">
        <v>3085</v>
      </c>
      <c r="U5108" t="s">
        <v>12672</v>
      </c>
      <c r="V5108" t="s">
        <v>12673</v>
      </c>
      <c r="W5108" t="s">
        <v>3085</v>
      </c>
      <c r="X5108" t="str">
        <f t="shared" si="79"/>
        <v>Funcionamiento</v>
      </c>
      <c r="Y5108" t="s">
        <v>3241</v>
      </c>
    </row>
    <row r="5109" spans="1:25">
      <c r="A5109" t="s">
        <v>11866</v>
      </c>
      <c r="B5109" t="s">
        <v>4695</v>
      </c>
      <c r="C5109" t="s">
        <v>12670</v>
      </c>
      <c r="D5109" t="s">
        <v>3076</v>
      </c>
      <c r="E5109" t="s">
        <v>3077</v>
      </c>
      <c r="F5109" t="s">
        <v>3234</v>
      </c>
      <c r="G5109" t="s">
        <v>3241</v>
      </c>
      <c r="H5109" t="s">
        <v>318</v>
      </c>
      <c r="I5109" t="s">
        <v>586</v>
      </c>
      <c r="J5109" t="s">
        <v>246</v>
      </c>
      <c r="K5109" t="s">
        <v>3079</v>
      </c>
      <c r="L5109" t="s">
        <v>247</v>
      </c>
      <c r="M5109">
        <v>42846700</v>
      </c>
      <c r="N5109">
        <v>-1163900</v>
      </c>
      <c r="O5109">
        <v>41682800</v>
      </c>
      <c r="P5109">
        <v>0</v>
      </c>
      <c r="Q5109" t="s">
        <v>6985</v>
      </c>
      <c r="R5109" t="s">
        <v>7902</v>
      </c>
      <c r="S5109" t="s">
        <v>12671</v>
      </c>
      <c r="T5109" t="s">
        <v>3085</v>
      </c>
      <c r="U5109" t="s">
        <v>12672</v>
      </c>
      <c r="V5109" t="s">
        <v>12673</v>
      </c>
      <c r="W5109" t="s">
        <v>3085</v>
      </c>
      <c r="X5109" t="str">
        <f t="shared" si="79"/>
        <v>Funcionamiento</v>
      </c>
      <c r="Y5109" t="s">
        <v>3241</v>
      </c>
    </row>
    <row r="5110" spans="1:25">
      <c r="A5110" t="s">
        <v>11866</v>
      </c>
      <c r="B5110" t="s">
        <v>4695</v>
      </c>
      <c r="C5110" t="s">
        <v>12670</v>
      </c>
      <c r="D5110" t="s">
        <v>3076</v>
      </c>
      <c r="E5110" t="s">
        <v>3077</v>
      </c>
      <c r="F5110" t="s">
        <v>3234</v>
      </c>
      <c r="G5110" t="s">
        <v>3241</v>
      </c>
      <c r="H5110" t="s">
        <v>320</v>
      </c>
      <c r="I5110" t="s">
        <v>321</v>
      </c>
      <c r="J5110" t="s">
        <v>246</v>
      </c>
      <c r="K5110" t="s">
        <v>3079</v>
      </c>
      <c r="L5110" t="s">
        <v>247</v>
      </c>
      <c r="M5110">
        <v>9374200</v>
      </c>
      <c r="N5110">
        <v>28900</v>
      </c>
      <c r="O5110">
        <v>9403100</v>
      </c>
      <c r="P5110">
        <v>0</v>
      </c>
      <c r="Q5110" t="s">
        <v>6985</v>
      </c>
      <c r="R5110" t="s">
        <v>7902</v>
      </c>
      <c r="S5110" t="s">
        <v>12671</v>
      </c>
      <c r="T5110" t="s">
        <v>3085</v>
      </c>
      <c r="U5110" t="s">
        <v>12672</v>
      </c>
      <c r="V5110" t="s">
        <v>12673</v>
      </c>
      <c r="W5110" t="s">
        <v>3085</v>
      </c>
      <c r="X5110" t="str">
        <f t="shared" si="79"/>
        <v>Funcionamiento</v>
      </c>
      <c r="Y5110" t="s">
        <v>3241</v>
      </c>
    </row>
    <row r="5111" spans="1:25">
      <c r="A5111" t="s">
        <v>11866</v>
      </c>
      <c r="B5111" t="s">
        <v>4695</v>
      </c>
      <c r="C5111" t="s">
        <v>12670</v>
      </c>
      <c r="D5111" t="s">
        <v>3076</v>
      </c>
      <c r="E5111" t="s">
        <v>3077</v>
      </c>
      <c r="F5111" t="s">
        <v>3234</v>
      </c>
      <c r="G5111" t="s">
        <v>3241</v>
      </c>
      <c r="H5111" t="s">
        <v>322</v>
      </c>
      <c r="I5111" t="s">
        <v>323</v>
      </c>
      <c r="J5111" t="s">
        <v>246</v>
      </c>
      <c r="K5111" t="s">
        <v>3079</v>
      </c>
      <c r="L5111" t="s">
        <v>247</v>
      </c>
      <c r="M5111">
        <v>32136800</v>
      </c>
      <c r="N5111">
        <v>-872400</v>
      </c>
      <c r="O5111">
        <v>31264400</v>
      </c>
      <c r="P5111">
        <v>0</v>
      </c>
      <c r="Q5111" t="s">
        <v>6985</v>
      </c>
      <c r="R5111" t="s">
        <v>7902</v>
      </c>
      <c r="S5111" t="s">
        <v>12671</v>
      </c>
      <c r="T5111" t="s">
        <v>3085</v>
      </c>
      <c r="U5111" t="s">
        <v>12672</v>
      </c>
      <c r="V5111" t="s">
        <v>12673</v>
      </c>
      <c r="W5111" t="s">
        <v>3085</v>
      </c>
      <c r="X5111" t="str">
        <f t="shared" si="79"/>
        <v>Funcionamiento</v>
      </c>
      <c r="Y5111" t="s">
        <v>3241</v>
      </c>
    </row>
    <row r="5112" spans="1:25">
      <c r="A5112" t="s">
        <v>11866</v>
      </c>
      <c r="B5112" t="s">
        <v>4695</v>
      </c>
      <c r="C5112" t="s">
        <v>12670</v>
      </c>
      <c r="D5112" t="s">
        <v>3076</v>
      </c>
      <c r="E5112" t="s">
        <v>3077</v>
      </c>
      <c r="F5112" t="s">
        <v>3234</v>
      </c>
      <c r="G5112" t="s">
        <v>3241</v>
      </c>
      <c r="H5112" t="s">
        <v>316</v>
      </c>
      <c r="I5112" t="s">
        <v>583</v>
      </c>
      <c r="J5112" t="s">
        <v>246</v>
      </c>
      <c r="K5112" t="s">
        <v>3079</v>
      </c>
      <c r="L5112" t="s">
        <v>247</v>
      </c>
      <c r="M5112">
        <v>124379900</v>
      </c>
      <c r="N5112">
        <v>-39630800</v>
      </c>
      <c r="O5112">
        <v>84749100</v>
      </c>
      <c r="P5112">
        <v>0</v>
      </c>
      <c r="Q5112" t="s">
        <v>6985</v>
      </c>
      <c r="R5112" t="s">
        <v>7902</v>
      </c>
      <c r="S5112" t="s">
        <v>12671</v>
      </c>
      <c r="T5112" t="s">
        <v>3085</v>
      </c>
      <c r="U5112" t="s">
        <v>12672</v>
      </c>
      <c r="V5112" t="s">
        <v>12673</v>
      </c>
      <c r="W5112" t="s">
        <v>3085</v>
      </c>
      <c r="X5112" t="str">
        <f t="shared" si="79"/>
        <v>Funcionamiento</v>
      </c>
      <c r="Y5112" t="s">
        <v>3241</v>
      </c>
    </row>
    <row r="5113" spans="1:25">
      <c r="A5113" t="s">
        <v>11866</v>
      </c>
      <c r="B5113" t="s">
        <v>4695</v>
      </c>
      <c r="C5113" t="s">
        <v>12670</v>
      </c>
      <c r="D5113" t="s">
        <v>3076</v>
      </c>
      <c r="E5113" t="s">
        <v>3077</v>
      </c>
      <c r="F5113" t="s">
        <v>3234</v>
      </c>
      <c r="G5113" t="s">
        <v>3241</v>
      </c>
      <c r="H5113" t="s">
        <v>324</v>
      </c>
      <c r="I5113" t="s">
        <v>325</v>
      </c>
      <c r="J5113" t="s">
        <v>246</v>
      </c>
      <c r="K5113" t="s">
        <v>3079</v>
      </c>
      <c r="L5113" t="s">
        <v>247</v>
      </c>
      <c r="M5113">
        <v>21427300</v>
      </c>
      <c r="N5113">
        <v>-581100</v>
      </c>
      <c r="O5113">
        <v>20846200</v>
      </c>
      <c r="P5113">
        <v>0</v>
      </c>
      <c r="Q5113" t="s">
        <v>6985</v>
      </c>
      <c r="R5113" t="s">
        <v>7902</v>
      </c>
      <c r="S5113" t="s">
        <v>12671</v>
      </c>
      <c r="T5113" t="s">
        <v>3085</v>
      </c>
      <c r="U5113" t="s">
        <v>12672</v>
      </c>
      <c r="V5113" t="s">
        <v>12673</v>
      </c>
      <c r="W5113" t="s">
        <v>3085</v>
      </c>
      <c r="X5113" t="str">
        <f t="shared" si="79"/>
        <v>Funcionamiento</v>
      </c>
      <c r="Y5113" t="s">
        <v>3241</v>
      </c>
    </row>
    <row r="5114" spans="1:25">
      <c r="A5114" t="s">
        <v>4051</v>
      </c>
      <c r="B5114" t="s">
        <v>4695</v>
      </c>
      <c r="C5114" t="s">
        <v>12674</v>
      </c>
      <c r="D5114" t="s">
        <v>3076</v>
      </c>
      <c r="E5114" t="s">
        <v>3077</v>
      </c>
      <c r="F5114" t="s">
        <v>4481</v>
      </c>
      <c r="G5114" t="s">
        <v>4484</v>
      </c>
      <c r="H5114" t="s">
        <v>546</v>
      </c>
      <c r="I5114" t="s">
        <v>628</v>
      </c>
      <c r="J5114" t="s">
        <v>246</v>
      </c>
      <c r="K5114" t="s">
        <v>3079</v>
      </c>
      <c r="L5114" t="s">
        <v>247</v>
      </c>
      <c r="M5114">
        <v>18325915</v>
      </c>
      <c r="N5114">
        <v>-2443455</v>
      </c>
      <c r="O5114">
        <v>15882460</v>
      </c>
      <c r="P5114">
        <v>0</v>
      </c>
      <c r="Q5114" t="s">
        <v>12675</v>
      </c>
      <c r="R5114" t="s">
        <v>6935</v>
      </c>
      <c r="S5114" t="s">
        <v>7139</v>
      </c>
      <c r="T5114" t="s">
        <v>12676</v>
      </c>
      <c r="U5114" t="s">
        <v>12677</v>
      </c>
      <c r="V5114" t="s">
        <v>12678</v>
      </c>
      <c r="W5114" t="s">
        <v>3085</v>
      </c>
      <c r="X5114" t="str">
        <f t="shared" si="79"/>
        <v>Inversión</v>
      </c>
      <c r="Y5114" t="s">
        <v>4484</v>
      </c>
    </row>
    <row r="5115" spans="1:25">
      <c r="A5115" t="s">
        <v>5775</v>
      </c>
      <c r="B5115" t="s">
        <v>4695</v>
      </c>
      <c r="C5115" t="s">
        <v>12679</v>
      </c>
      <c r="D5115" t="s">
        <v>3076</v>
      </c>
      <c r="E5115" t="s">
        <v>3077</v>
      </c>
      <c r="F5115" t="s">
        <v>4481</v>
      </c>
      <c r="G5115" t="s">
        <v>4484</v>
      </c>
      <c r="H5115" t="s">
        <v>546</v>
      </c>
      <c r="I5115" t="s">
        <v>628</v>
      </c>
      <c r="J5115" t="s">
        <v>246</v>
      </c>
      <c r="K5115" t="s">
        <v>3079</v>
      </c>
      <c r="L5115" t="s">
        <v>247</v>
      </c>
      <c r="M5115">
        <v>10348355</v>
      </c>
      <c r="N5115">
        <v>-1655737</v>
      </c>
      <c r="O5115">
        <v>8692618</v>
      </c>
      <c r="P5115">
        <v>0</v>
      </c>
      <c r="Q5115" t="s">
        <v>12680</v>
      </c>
      <c r="R5115" t="s">
        <v>8784</v>
      </c>
      <c r="S5115" t="s">
        <v>12681</v>
      </c>
      <c r="T5115" t="s">
        <v>12682</v>
      </c>
      <c r="U5115" t="s">
        <v>12683</v>
      </c>
      <c r="V5115" t="s">
        <v>12684</v>
      </c>
      <c r="W5115" t="s">
        <v>3085</v>
      </c>
      <c r="X5115" t="str">
        <f t="shared" si="79"/>
        <v>Inversión</v>
      </c>
      <c r="Y5115" t="s">
        <v>4484</v>
      </c>
    </row>
    <row r="5116" spans="1:25">
      <c r="A5116" t="s">
        <v>6418</v>
      </c>
      <c r="B5116" t="s">
        <v>4695</v>
      </c>
      <c r="C5116" t="s">
        <v>12685</v>
      </c>
      <c r="D5116" t="s">
        <v>3076</v>
      </c>
      <c r="E5116" t="s">
        <v>3077</v>
      </c>
      <c r="F5116" t="s">
        <v>4481</v>
      </c>
      <c r="G5116" t="s">
        <v>4484</v>
      </c>
      <c r="H5116" t="s">
        <v>440</v>
      </c>
      <c r="I5116" t="s">
        <v>644</v>
      </c>
      <c r="J5116" t="s">
        <v>246</v>
      </c>
      <c r="K5116" t="s">
        <v>3079</v>
      </c>
      <c r="L5116" t="s">
        <v>247</v>
      </c>
      <c r="M5116">
        <v>5018047</v>
      </c>
      <c r="N5116">
        <v>-489697</v>
      </c>
      <c r="O5116">
        <v>4528350</v>
      </c>
      <c r="P5116">
        <v>0</v>
      </c>
      <c r="Q5116" t="s">
        <v>12384</v>
      </c>
      <c r="R5116" t="s">
        <v>12686</v>
      </c>
      <c r="S5116" t="s">
        <v>12687</v>
      </c>
      <c r="T5116" t="s">
        <v>12688</v>
      </c>
      <c r="U5116" t="s">
        <v>12689</v>
      </c>
      <c r="V5116" t="s">
        <v>12690</v>
      </c>
      <c r="W5116" t="s">
        <v>3085</v>
      </c>
      <c r="X5116" t="str">
        <f t="shared" si="79"/>
        <v>Inversión</v>
      </c>
      <c r="Y5116" t="s">
        <v>4484</v>
      </c>
    </row>
    <row r="5117" spans="1:25">
      <c r="A5117" t="s">
        <v>10894</v>
      </c>
      <c r="B5117" t="s">
        <v>4695</v>
      </c>
      <c r="C5117" t="s">
        <v>12691</v>
      </c>
      <c r="D5117" t="s">
        <v>3076</v>
      </c>
      <c r="E5117" t="s">
        <v>3077</v>
      </c>
      <c r="F5117" t="s">
        <v>4481</v>
      </c>
      <c r="G5117" t="s">
        <v>4484</v>
      </c>
      <c r="H5117" t="s">
        <v>434</v>
      </c>
      <c r="I5117" t="s">
        <v>645</v>
      </c>
      <c r="J5117" t="s">
        <v>246</v>
      </c>
      <c r="K5117" t="s">
        <v>3079</v>
      </c>
      <c r="L5117" t="s">
        <v>247</v>
      </c>
      <c r="M5117">
        <v>310804</v>
      </c>
      <c r="N5117">
        <v>0</v>
      </c>
      <c r="O5117">
        <v>310804</v>
      </c>
      <c r="P5117">
        <v>0</v>
      </c>
      <c r="Q5117" t="s">
        <v>12692</v>
      </c>
      <c r="R5117" t="s">
        <v>12693</v>
      </c>
      <c r="S5117" t="s">
        <v>12694</v>
      </c>
      <c r="T5117" t="s">
        <v>12695</v>
      </c>
      <c r="U5117" t="s">
        <v>12696</v>
      </c>
      <c r="V5117" t="s">
        <v>12697</v>
      </c>
      <c r="W5117" t="s">
        <v>3085</v>
      </c>
      <c r="X5117" t="str">
        <f t="shared" si="79"/>
        <v>Inversión</v>
      </c>
      <c r="Y5117" t="s">
        <v>4484</v>
      </c>
    </row>
    <row r="5118" spans="1:25">
      <c r="A5118" t="s">
        <v>11957</v>
      </c>
      <c r="B5118" t="s">
        <v>4094</v>
      </c>
      <c r="C5118" t="s">
        <v>12698</v>
      </c>
      <c r="D5118" t="s">
        <v>3076</v>
      </c>
      <c r="E5118" t="s">
        <v>3077</v>
      </c>
      <c r="F5118" t="s">
        <v>8912</v>
      </c>
      <c r="G5118" t="s">
        <v>8913</v>
      </c>
      <c r="H5118" t="s">
        <v>522</v>
      </c>
      <c r="I5118" t="s">
        <v>646</v>
      </c>
      <c r="J5118" t="s">
        <v>246</v>
      </c>
      <c r="K5118" t="s">
        <v>3079</v>
      </c>
      <c r="L5118" t="s">
        <v>247</v>
      </c>
      <c r="M5118">
        <v>7521015</v>
      </c>
      <c r="N5118">
        <v>-0.8</v>
      </c>
      <c r="O5118">
        <v>7521014.2000000002</v>
      </c>
      <c r="P5118">
        <v>0</v>
      </c>
      <c r="Q5118" t="s">
        <v>12699</v>
      </c>
      <c r="R5118" t="s">
        <v>9014</v>
      </c>
      <c r="S5118" t="s">
        <v>12700</v>
      </c>
      <c r="T5118" t="s">
        <v>12701</v>
      </c>
      <c r="U5118" t="s">
        <v>12702</v>
      </c>
      <c r="V5118" t="s">
        <v>12703</v>
      </c>
      <c r="W5118" t="s">
        <v>3085</v>
      </c>
      <c r="X5118" t="str">
        <f t="shared" si="79"/>
        <v>Inversión</v>
      </c>
      <c r="Y5118" t="s">
        <v>8913</v>
      </c>
    </row>
    <row r="5119" spans="1:25">
      <c r="A5119" t="s">
        <v>8817</v>
      </c>
      <c r="B5119" t="s">
        <v>4094</v>
      </c>
      <c r="C5119" t="s">
        <v>12704</v>
      </c>
      <c r="D5119" t="s">
        <v>3076</v>
      </c>
      <c r="E5119" t="s">
        <v>3077</v>
      </c>
      <c r="F5119" t="s">
        <v>3234</v>
      </c>
      <c r="G5119" t="s">
        <v>3241</v>
      </c>
      <c r="H5119" t="s">
        <v>294</v>
      </c>
      <c r="I5119" t="s">
        <v>296</v>
      </c>
      <c r="J5119" t="s">
        <v>246</v>
      </c>
      <c r="K5119" t="s">
        <v>3079</v>
      </c>
      <c r="L5119" t="s">
        <v>247</v>
      </c>
      <c r="M5119">
        <v>10131916</v>
      </c>
      <c r="N5119">
        <v>0</v>
      </c>
      <c r="O5119">
        <v>10131916</v>
      </c>
      <c r="P5119">
        <v>0</v>
      </c>
      <c r="Q5119" t="s">
        <v>6980</v>
      </c>
      <c r="R5119" t="s">
        <v>12705</v>
      </c>
      <c r="S5119" t="s">
        <v>12706</v>
      </c>
      <c r="T5119" t="s">
        <v>3085</v>
      </c>
      <c r="U5119" t="s">
        <v>12707</v>
      </c>
      <c r="V5119" t="s">
        <v>12708</v>
      </c>
      <c r="W5119" t="s">
        <v>3085</v>
      </c>
      <c r="X5119" t="str">
        <f t="shared" si="79"/>
        <v>Funcionamiento</v>
      </c>
      <c r="Y5119" t="s">
        <v>3241</v>
      </c>
    </row>
    <row r="5120" spans="1:25">
      <c r="A5120" t="s">
        <v>8817</v>
      </c>
      <c r="B5120" t="s">
        <v>4094</v>
      </c>
      <c r="C5120" t="s">
        <v>12704</v>
      </c>
      <c r="D5120" t="s">
        <v>3076</v>
      </c>
      <c r="E5120" t="s">
        <v>3077</v>
      </c>
      <c r="F5120" t="s">
        <v>3234</v>
      </c>
      <c r="G5120" t="s">
        <v>3241</v>
      </c>
      <c r="H5120" t="s">
        <v>306</v>
      </c>
      <c r="I5120" t="s">
        <v>308</v>
      </c>
      <c r="J5120" t="s">
        <v>246</v>
      </c>
      <c r="K5120" t="s">
        <v>3079</v>
      </c>
      <c r="L5120" t="s">
        <v>247</v>
      </c>
      <c r="M5120">
        <v>5735046</v>
      </c>
      <c r="N5120">
        <v>0</v>
      </c>
      <c r="O5120">
        <v>5735046</v>
      </c>
      <c r="P5120">
        <v>0</v>
      </c>
      <c r="Q5120" t="s">
        <v>6980</v>
      </c>
      <c r="R5120" t="s">
        <v>12705</v>
      </c>
      <c r="S5120" t="s">
        <v>12706</v>
      </c>
      <c r="T5120" t="s">
        <v>3085</v>
      </c>
      <c r="U5120" t="s">
        <v>12707</v>
      </c>
      <c r="V5120" t="s">
        <v>12708</v>
      </c>
      <c r="W5120" t="s">
        <v>3085</v>
      </c>
      <c r="X5120" t="str">
        <f t="shared" si="79"/>
        <v>Funcionamiento</v>
      </c>
      <c r="Y5120" t="s">
        <v>3241</v>
      </c>
    </row>
    <row r="5121" spans="1:25">
      <c r="A5121" t="s">
        <v>8817</v>
      </c>
      <c r="B5121" t="s">
        <v>4094</v>
      </c>
      <c r="C5121" t="s">
        <v>12704</v>
      </c>
      <c r="D5121" t="s">
        <v>3076</v>
      </c>
      <c r="E5121" t="s">
        <v>3077</v>
      </c>
      <c r="F5121" t="s">
        <v>3234</v>
      </c>
      <c r="G5121" t="s">
        <v>3241</v>
      </c>
      <c r="H5121" t="s">
        <v>312</v>
      </c>
      <c r="I5121" t="s">
        <v>3333</v>
      </c>
      <c r="J5121" t="s">
        <v>246</v>
      </c>
      <c r="K5121" t="s">
        <v>3079</v>
      </c>
      <c r="L5121" t="s">
        <v>247</v>
      </c>
      <c r="M5121">
        <v>11087663</v>
      </c>
      <c r="N5121">
        <v>0</v>
      </c>
      <c r="O5121">
        <v>11087663</v>
      </c>
      <c r="P5121">
        <v>0</v>
      </c>
      <c r="Q5121" t="s">
        <v>6980</v>
      </c>
      <c r="R5121" t="s">
        <v>12705</v>
      </c>
      <c r="S5121" t="s">
        <v>12706</v>
      </c>
      <c r="T5121" t="s">
        <v>3085</v>
      </c>
      <c r="U5121" t="s">
        <v>12707</v>
      </c>
      <c r="V5121" t="s">
        <v>12708</v>
      </c>
      <c r="W5121" t="s">
        <v>3085</v>
      </c>
      <c r="X5121" t="str">
        <f t="shared" si="79"/>
        <v>Funcionamiento</v>
      </c>
      <c r="Y5121" t="s">
        <v>3241</v>
      </c>
    </row>
    <row r="5122" spans="1:25">
      <c r="A5122" t="s">
        <v>8817</v>
      </c>
      <c r="B5122" t="s">
        <v>4094</v>
      </c>
      <c r="C5122" t="s">
        <v>12704</v>
      </c>
      <c r="D5122" t="s">
        <v>3076</v>
      </c>
      <c r="E5122" t="s">
        <v>3077</v>
      </c>
      <c r="F5122" t="s">
        <v>3234</v>
      </c>
      <c r="G5122" t="s">
        <v>3241</v>
      </c>
      <c r="H5122" t="s">
        <v>405</v>
      </c>
      <c r="I5122" t="s">
        <v>406</v>
      </c>
      <c r="J5122" t="s">
        <v>246</v>
      </c>
      <c r="K5122" t="s">
        <v>3079</v>
      </c>
      <c r="L5122" t="s">
        <v>247</v>
      </c>
      <c r="M5122">
        <v>5221283</v>
      </c>
      <c r="N5122">
        <v>0</v>
      </c>
      <c r="O5122">
        <v>5221283</v>
      </c>
      <c r="P5122">
        <v>0</v>
      </c>
      <c r="Q5122" t="s">
        <v>6980</v>
      </c>
      <c r="R5122" t="s">
        <v>12705</v>
      </c>
      <c r="S5122" t="s">
        <v>12706</v>
      </c>
      <c r="T5122" t="s">
        <v>3085</v>
      </c>
      <c r="U5122" t="s">
        <v>12707</v>
      </c>
      <c r="V5122" t="s">
        <v>12708</v>
      </c>
      <c r="W5122" t="s">
        <v>3085</v>
      </c>
      <c r="X5122" t="str">
        <f t="shared" ref="X5122:X5185" si="80">IF(LEFT(H5122,1)="C","Inversión","Funcionamiento")</f>
        <v>Funcionamiento</v>
      </c>
      <c r="Y5122" t="s">
        <v>3241</v>
      </c>
    </row>
    <row r="5123" spans="1:25">
      <c r="A5123" t="s">
        <v>8817</v>
      </c>
      <c r="B5123" t="s">
        <v>4094</v>
      </c>
      <c r="C5123" t="s">
        <v>12704</v>
      </c>
      <c r="D5123" t="s">
        <v>3076</v>
      </c>
      <c r="E5123" t="s">
        <v>3077</v>
      </c>
      <c r="F5123" t="s">
        <v>3234</v>
      </c>
      <c r="G5123" t="s">
        <v>3241</v>
      </c>
      <c r="H5123" t="s">
        <v>390</v>
      </c>
      <c r="I5123" t="s">
        <v>392</v>
      </c>
      <c r="J5123" t="s">
        <v>246</v>
      </c>
      <c r="K5123" t="s">
        <v>3079</v>
      </c>
      <c r="L5123" t="s">
        <v>247</v>
      </c>
      <c r="M5123">
        <v>16934191</v>
      </c>
      <c r="N5123">
        <v>0</v>
      </c>
      <c r="O5123">
        <v>16934191</v>
      </c>
      <c r="P5123">
        <v>0</v>
      </c>
      <c r="Q5123" t="s">
        <v>6980</v>
      </c>
      <c r="R5123" t="s">
        <v>12705</v>
      </c>
      <c r="S5123" t="s">
        <v>12706</v>
      </c>
      <c r="T5123" t="s">
        <v>3085</v>
      </c>
      <c r="U5123" t="s">
        <v>12707</v>
      </c>
      <c r="V5123" t="s">
        <v>12708</v>
      </c>
      <c r="W5123" t="s">
        <v>3085</v>
      </c>
      <c r="X5123" t="str">
        <f t="shared" si="80"/>
        <v>Funcionamiento</v>
      </c>
      <c r="Y5123" t="s">
        <v>3241</v>
      </c>
    </row>
    <row r="5124" spans="1:25">
      <c r="A5124" t="s">
        <v>8817</v>
      </c>
      <c r="B5124" t="s">
        <v>4094</v>
      </c>
      <c r="C5124" t="s">
        <v>12704</v>
      </c>
      <c r="D5124" t="s">
        <v>3076</v>
      </c>
      <c r="E5124" t="s">
        <v>3077</v>
      </c>
      <c r="F5124" t="s">
        <v>3234</v>
      </c>
      <c r="G5124" t="s">
        <v>3241</v>
      </c>
      <c r="H5124" t="s">
        <v>331</v>
      </c>
      <c r="I5124" t="s">
        <v>587</v>
      </c>
      <c r="J5124" t="s">
        <v>246</v>
      </c>
      <c r="K5124" t="s">
        <v>3079</v>
      </c>
      <c r="L5124" t="s">
        <v>247</v>
      </c>
      <c r="M5124">
        <v>38654987</v>
      </c>
      <c r="N5124">
        <v>0</v>
      </c>
      <c r="O5124">
        <v>38654987</v>
      </c>
      <c r="P5124">
        <v>0</v>
      </c>
      <c r="Q5124" t="s">
        <v>6980</v>
      </c>
      <c r="R5124" t="s">
        <v>12705</v>
      </c>
      <c r="S5124" t="s">
        <v>12706</v>
      </c>
      <c r="T5124" t="s">
        <v>3085</v>
      </c>
      <c r="U5124" t="s">
        <v>12707</v>
      </c>
      <c r="V5124" t="s">
        <v>12708</v>
      </c>
      <c r="W5124" t="s">
        <v>3085</v>
      </c>
      <c r="X5124" t="str">
        <f t="shared" si="80"/>
        <v>Funcionamiento</v>
      </c>
      <c r="Y5124" t="s">
        <v>3241</v>
      </c>
    </row>
    <row r="5125" spans="1:25">
      <c r="A5125" t="s">
        <v>8817</v>
      </c>
      <c r="B5125" t="s">
        <v>4094</v>
      </c>
      <c r="C5125" t="s">
        <v>12704</v>
      </c>
      <c r="D5125" t="s">
        <v>3076</v>
      </c>
      <c r="E5125" t="s">
        <v>3077</v>
      </c>
      <c r="F5125" t="s">
        <v>3234</v>
      </c>
      <c r="G5125" t="s">
        <v>3241</v>
      </c>
      <c r="H5125" t="s">
        <v>579</v>
      </c>
      <c r="I5125" t="s">
        <v>580</v>
      </c>
      <c r="J5125" t="s">
        <v>246</v>
      </c>
      <c r="K5125" t="s">
        <v>3079</v>
      </c>
      <c r="L5125" t="s">
        <v>247</v>
      </c>
      <c r="M5125">
        <v>26474289</v>
      </c>
      <c r="N5125">
        <v>0</v>
      </c>
      <c r="O5125">
        <v>26474289</v>
      </c>
      <c r="P5125">
        <v>0</v>
      </c>
      <c r="Q5125" t="s">
        <v>6980</v>
      </c>
      <c r="R5125" t="s">
        <v>12705</v>
      </c>
      <c r="S5125" t="s">
        <v>12706</v>
      </c>
      <c r="T5125" t="s">
        <v>3085</v>
      </c>
      <c r="U5125" t="s">
        <v>12707</v>
      </c>
      <c r="V5125" t="s">
        <v>12708</v>
      </c>
      <c r="W5125" t="s">
        <v>3085</v>
      </c>
      <c r="X5125" t="str">
        <f t="shared" si="80"/>
        <v>Funcionamiento</v>
      </c>
      <c r="Y5125" t="s">
        <v>3241</v>
      </c>
    </row>
    <row r="5126" spans="1:25">
      <c r="A5126" t="s">
        <v>8817</v>
      </c>
      <c r="B5126" t="s">
        <v>4094</v>
      </c>
      <c r="C5126" t="s">
        <v>12704</v>
      </c>
      <c r="D5126" t="s">
        <v>3076</v>
      </c>
      <c r="E5126" t="s">
        <v>3077</v>
      </c>
      <c r="F5126" t="s">
        <v>3234</v>
      </c>
      <c r="G5126" t="s">
        <v>3241</v>
      </c>
      <c r="H5126" t="s">
        <v>333</v>
      </c>
      <c r="I5126" t="s">
        <v>335</v>
      </c>
      <c r="J5126" t="s">
        <v>246</v>
      </c>
      <c r="K5126" t="s">
        <v>3079</v>
      </c>
      <c r="L5126" t="s">
        <v>247</v>
      </c>
      <c r="M5126">
        <v>4099865</v>
      </c>
      <c r="N5126">
        <v>0</v>
      </c>
      <c r="O5126">
        <v>4099865</v>
      </c>
      <c r="P5126">
        <v>0</v>
      </c>
      <c r="Q5126" t="s">
        <v>6980</v>
      </c>
      <c r="R5126" t="s">
        <v>12705</v>
      </c>
      <c r="S5126" t="s">
        <v>12706</v>
      </c>
      <c r="T5126" t="s">
        <v>3085</v>
      </c>
      <c r="U5126" t="s">
        <v>12707</v>
      </c>
      <c r="V5126" t="s">
        <v>12708</v>
      </c>
      <c r="W5126" t="s">
        <v>3085</v>
      </c>
      <c r="X5126" t="str">
        <f t="shared" si="80"/>
        <v>Funcionamiento</v>
      </c>
      <c r="Y5126" t="s">
        <v>3241</v>
      </c>
    </row>
    <row r="5127" spans="1:25">
      <c r="A5127" t="s">
        <v>8817</v>
      </c>
      <c r="B5127" t="s">
        <v>4094</v>
      </c>
      <c r="C5127" t="s">
        <v>12704</v>
      </c>
      <c r="D5127" t="s">
        <v>3076</v>
      </c>
      <c r="E5127" t="s">
        <v>3077</v>
      </c>
      <c r="F5127" t="s">
        <v>3234</v>
      </c>
      <c r="G5127" t="s">
        <v>3241</v>
      </c>
      <c r="H5127" t="s">
        <v>348</v>
      </c>
      <c r="I5127" t="s">
        <v>349</v>
      </c>
      <c r="J5127" t="s">
        <v>246</v>
      </c>
      <c r="K5127" t="s">
        <v>3079</v>
      </c>
      <c r="L5127" t="s">
        <v>247</v>
      </c>
      <c r="M5127">
        <v>2233730</v>
      </c>
      <c r="N5127">
        <v>0</v>
      </c>
      <c r="O5127">
        <v>2233730</v>
      </c>
      <c r="P5127">
        <v>0</v>
      </c>
      <c r="Q5127" t="s">
        <v>6980</v>
      </c>
      <c r="R5127" t="s">
        <v>12705</v>
      </c>
      <c r="S5127" t="s">
        <v>12706</v>
      </c>
      <c r="T5127" t="s">
        <v>3085</v>
      </c>
      <c r="U5127" t="s">
        <v>12707</v>
      </c>
      <c r="V5127" t="s">
        <v>12708</v>
      </c>
      <c r="W5127" t="s">
        <v>3085</v>
      </c>
      <c r="X5127" t="str">
        <f t="shared" si="80"/>
        <v>Funcionamiento</v>
      </c>
      <c r="Y5127" t="s">
        <v>3241</v>
      </c>
    </row>
    <row r="5128" spans="1:25">
      <c r="A5128" t="s">
        <v>8817</v>
      </c>
      <c r="B5128" t="s">
        <v>4094</v>
      </c>
      <c r="C5128" t="s">
        <v>12704</v>
      </c>
      <c r="D5128" t="s">
        <v>3076</v>
      </c>
      <c r="E5128" t="s">
        <v>3077</v>
      </c>
      <c r="F5128" t="s">
        <v>3234</v>
      </c>
      <c r="G5128" t="s">
        <v>3241</v>
      </c>
      <c r="H5128" t="s">
        <v>303</v>
      </c>
      <c r="I5128" t="s">
        <v>305</v>
      </c>
      <c r="J5128" t="s">
        <v>246</v>
      </c>
      <c r="K5128" t="s">
        <v>3079</v>
      </c>
      <c r="L5128" t="s">
        <v>247</v>
      </c>
      <c r="M5128">
        <v>29792069</v>
      </c>
      <c r="N5128">
        <v>0</v>
      </c>
      <c r="O5128">
        <v>29792069</v>
      </c>
      <c r="P5128">
        <v>0</v>
      </c>
      <c r="Q5128" t="s">
        <v>6980</v>
      </c>
      <c r="R5128" t="s">
        <v>12705</v>
      </c>
      <c r="S5128" t="s">
        <v>12706</v>
      </c>
      <c r="T5128" t="s">
        <v>3085</v>
      </c>
      <c r="U5128" t="s">
        <v>12707</v>
      </c>
      <c r="V5128" t="s">
        <v>12708</v>
      </c>
      <c r="W5128" t="s">
        <v>3085</v>
      </c>
      <c r="X5128" t="str">
        <f t="shared" si="80"/>
        <v>Funcionamiento</v>
      </c>
      <c r="Y5128" t="s">
        <v>3241</v>
      </c>
    </row>
    <row r="5129" spans="1:25">
      <c r="A5129" t="s">
        <v>8817</v>
      </c>
      <c r="B5129" t="s">
        <v>4094</v>
      </c>
      <c r="C5129" t="s">
        <v>12704</v>
      </c>
      <c r="D5129" t="s">
        <v>3076</v>
      </c>
      <c r="E5129" t="s">
        <v>3077</v>
      </c>
      <c r="F5129" t="s">
        <v>3234</v>
      </c>
      <c r="G5129" t="s">
        <v>3241</v>
      </c>
      <c r="H5129" t="s">
        <v>336</v>
      </c>
      <c r="I5129" t="s">
        <v>337</v>
      </c>
      <c r="J5129" t="s">
        <v>246</v>
      </c>
      <c r="K5129" t="s">
        <v>3079</v>
      </c>
      <c r="L5129" t="s">
        <v>247</v>
      </c>
      <c r="M5129">
        <v>15576062</v>
      </c>
      <c r="N5129">
        <v>0</v>
      </c>
      <c r="O5129">
        <v>15576062</v>
      </c>
      <c r="P5129">
        <v>0</v>
      </c>
      <c r="Q5129" t="s">
        <v>6980</v>
      </c>
      <c r="R5129" t="s">
        <v>12705</v>
      </c>
      <c r="S5129" t="s">
        <v>12706</v>
      </c>
      <c r="T5129" t="s">
        <v>3085</v>
      </c>
      <c r="U5129" t="s">
        <v>12707</v>
      </c>
      <c r="V5129" t="s">
        <v>12708</v>
      </c>
      <c r="W5129" t="s">
        <v>3085</v>
      </c>
      <c r="X5129" t="str">
        <f t="shared" si="80"/>
        <v>Funcionamiento</v>
      </c>
      <c r="Y5129" t="s">
        <v>3241</v>
      </c>
    </row>
    <row r="5130" spans="1:25">
      <c r="A5130" t="s">
        <v>8817</v>
      </c>
      <c r="B5130" t="s">
        <v>4094</v>
      </c>
      <c r="C5130" t="s">
        <v>12704</v>
      </c>
      <c r="D5130" t="s">
        <v>3076</v>
      </c>
      <c r="E5130" t="s">
        <v>3077</v>
      </c>
      <c r="F5130" t="s">
        <v>3234</v>
      </c>
      <c r="G5130" t="s">
        <v>3241</v>
      </c>
      <c r="H5130" t="s">
        <v>292</v>
      </c>
      <c r="I5130" t="s">
        <v>293</v>
      </c>
      <c r="J5130" t="s">
        <v>246</v>
      </c>
      <c r="K5130" t="s">
        <v>3079</v>
      </c>
      <c r="L5130" t="s">
        <v>247</v>
      </c>
      <c r="M5130">
        <v>908941949</v>
      </c>
      <c r="N5130">
        <v>0</v>
      </c>
      <c r="O5130">
        <v>908941949</v>
      </c>
      <c r="P5130">
        <v>0</v>
      </c>
      <c r="Q5130" t="s">
        <v>6980</v>
      </c>
      <c r="R5130" t="s">
        <v>12705</v>
      </c>
      <c r="S5130" t="s">
        <v>12706</v>
      </c>
      <c r="T5130" t="s">
        <v>3085</v>
      </c>
      <c r="U5130" t="s">
        <v>12707</v>
      </c>
      <c r="V5130" t="s">
        <v>12708</v>
      </c>
      <c r="W5130" t="s">
        <v>3085</v>
      </c>
      <c r="X5130" t="str">
        <f t="shared" si="80"/>
        <v>Funcionamiento</v>
      </c>
      <c r="Y5130" t="s">
        <v>3241</v>
      </c>
    </row>
    <row r="5131" spans="1:25">
      <c r="A5131" t="s">
        <v>8817</v>
      </c>
      <c r="B5131" t="s">
        <v>4094</v>
      </c>
      <c r="C5131" t="s">
        <v>12704</v>
      </c>
      <c r="D5131" t="s">
        <v>3076</v>
      </c>
      <c r="E5131" t="s">
        <v>3077</v>
      </c>
      <c r="F5131" t="s">
        <v>3234</v>
      </c>
      <c r="G5131" t="s">
        <v>3241</v>
      </c>
      <c r="H5131" t="s">
        <v>395</v>
      </c>
      <c r="I5131" t="s">
        <v>396</v>
      </c>
      <c r="J5131" t="s">
        <v>246</v>
      </c>
      <c r="K5131" t="s">
        <v>3079</v>
      </c>
      <c r="L5131" t="s">
        <v>247</v>
      </c>
      <c r="M5131">
        <v>538827</v>
      </c>
      <c r="N5131">
        <v>0</v>
      </c>
      <c r="O5131">
        <v>538827</v>
      </c>
      <c r="P5131">
        <v>0</v>
      </c>
      <c r="Q5131" t="s">
        <v>6980</v>
      </c>
      <c r="R5131" t="s">
        <v>12705</v>
      </c>
      <c r="S5131" t="s">
        <v>12706</v>
      </c>
      <c r="T5131" t="s">
        <v>3085</v>
      </c>
      <c r="U5131" t="s">
        <v>12707</v>
      </c>
      <c r="V5131" t="s">
        <v>12708</v>
      </c>
      <c r="W5131" t="s">
        <v>3085</v>
      </c>
      <c r="X5131" t="str">
        <f t="shared" si="80"/>
        <v>Funcionamiento</v>
      </c>
      <c r="Y5131" t="s">
        <v>3241</v>
      </c>
    </row>
    <row r="5132" spans="1:25">
      <c r="A5132" t="s">
        <v>8817</v>
      </c>
      <c r="B5132" t="s">
        <v>4094</v>
      </c>
      <c r="C5132" t="s">
        <v>12704</v>
      </c>
      <c r="D5132" t="s">
        <v>3076</v>
      </c>
      <c r="E5132" t="s">
        <v>3077</v>
      </c>
      <c r="F5132" t="s">
        <v>3234</v>
      </c>
      <c r="G5132" t="s">
        <v>3241</v>
      </c>
      <c r="H5132" t="s">
        <v>309</v>
      </c>
      <c r="I5132" t="s">
        <v>311</v>
      </c>
      <c r="J5132" t="s">
        <v>246</v>
      </c>
      <c r="K5132" t="s">
        <v>3079</v>
      </c>
      <c r="L5132" t="s">
        <v>247</v>
      </c>
      <c r="M5132">
        <v>46198341</v>
      </c>
      <c r="N5132">
        <v>0</v>
      </c>
      <c r="O5132">
        <v>46198341</v>
      </c>
      <c r="P5132">
        <v>0</v>
      </c>
      <c r="Q5132" t="s">
        <v>6980</v>
      </c>
      <c r="R5132" t="s">
        <v>12705</v>
      </c>
      <c r="S5132" t="s">
        <v>12706</v>
      </c>
      <c r="T5132" t="s">
        <v>3085</v>
      </c>
      <c r="U5132" t="s">
        <v>12707</v>
      </c>
      <c r="V5132" t="s">
        <v>12708</v>
      </c>
      <c r="W5132" t="s">
        <v>3085</v>
      </c>
      <c r="X5132" t="str">
        <f t="shared" si="80"/>
        <v>Funcionamiento</v>
      </c>
      <c r="Y5132" t="s">
        <v>3241</v>
      </c>
    </row>
    <row r="5133" spans="1:25">
      <c r="A5133" t="s">
        <v>8817</v>
      </c>
      <c r="B5133" t="s">
        <v>4094</v>
      </c>
      <c r="C5133" t="s">
        <v>12704</v>
      </c>
      <c r="D5133" t="s">
        <v>3076</v>
      </c>
      <c r="E5133" t="s">
        <v>3077</v>
      </c>
      <c r="F5133" t="s">
        <v>3234</v>
      </c>
      <c r="G5133" t="s">
        <v>3241</v>
      </c>
      <c r="H5133" t="s">
        <v>358</v>
      </c>
      <c r="I5133" t="s">
        <v>359</v>
      </c>
      <c r="J5133" t="s">
        <v>246</v>
      </c>
      <c r="K5133" t="s">
        <v>3079</v>
      </c>
      <c r="L5133" t="s">
        <v>247</v>
      </c>
      <c r="M5133">
        <v>13758124</v>
      </c>
      <c r="N5133">
        <v>0</v>
      </c>
      <c r="O5133">
        <v>13758124</v>
      </c>
      <c r="P5133">
        <v>0</v>
      </c>
      <c r="Q5133" t="s">
        <v>6980</v>
      </c>
      <c r="R5133" t="s">
        <v>12705</v>
      </c>
      <c r="S5133" t="s">
        <v>12706</v>
      </c>
      <c r="T5133" t="s">
        <v>3085</v>
      </c>
      <c r="U5133" t="s">
        <v>12707</v>
      </c>
      <c r="V5133" t="s">
        <v>12708</v>
      </c>
      <c r="W5133" t="s">
        <v>3085</v>
      </c>
      <c r="X5133" t="str">
        <f t="shared" si="80"/>
        <v>Funcionamiento</v>
      </c>
      <c r="Y5133" t="s">
        <v>3241</v>
      </c>
    </row>
    <row r="5134" spans="1:25">
      <c r="A5134" t="s">
        <v>11927</v>
      </c>
      <c r="B5134" t="s">
        <v>4094</v>
      </c>
      <c r="C5134" t="s">
        <v>12709</v>
      </c>
      <c r="D5134" t="s">
        <v>3076</v>
      </c>
      <c r="E5134" t="s">
        <v>3077</v>
      </c>
      <c r="F5134" t="s">
        <v>4481</v>
      </c>
      <c r="G5134" t="s">
        <v>4484</v>
      </c>
      <c r="H5134" t="s">
        <v>546</v>
      </c>
      <c r="I5134" t="s">
        <v>628</v>
      </c>
      <c r="J5134" t="s">
        <v>246</v>
      </c>
      <c r="K5134" t="s">
        <v>3079</v>
      </c>
      <c r="L5134" t="s">
        <v>247</v>
      </c>
      <c r="M5134">
        <v>21135865</v>
      </c>
      <c r="N5134">
        <v>5072607</v>
      </c>
      <c r="O5134">
        <v>26208472</v>
      </c>
      <c r="P5134">
        <v>0</v>
      </c>
      <c r="Q5134" t="s">
        <v>12710</v>
      </c>
      <c r="R5134" t="s">
        <v>9473</v>
      </c>
      <c r="S5134" t="s">
        <v>12711</v>
      </c>
      <c r="T5134" t="s">
        <v>12712</v>
      </c>
      <c r="U5134" t="s">
        <v>12713</v>
      </c>
      <c r="V5134" t="s">
        <v>12714</v>
      </c>
      <c r="W5134" t="s">
        <v>3085</v>
      </c>
      <c r="X5134" t="str">
        <f t="shared" si="80"/>
        <v>Inversión</v>
      </c>
      <c r="Y5134" t="s">
        <v>4484</v>
      </c>
    </row>
    <row r="5135" spans="1:25">
      <c r="A5135" t="s">
        <v>11905</v>
      </c>
      <c r="B5135" t="s">
        <v>4094</v>
      </c>
      <c r="C5135" t="s">
        <v>12715</v>
      </c>
      <c r="D5135" t="s">
        <v>3076</v>
      </c>
      <c r="E5135" t="s">
        <v>3077</v>
      </c>
      <c r="F5135" t="s">
        <v>8910</v>
      </c>
      <c r="G5135" t="s">
        <v>8911</v>
      </c>
      <c r="H5135" t="s">
        <v>532</v>
      </c>
      <c r="I5135" t="s">
        <v>661</v>
      </c>
      <c r="J5135" t="s">
        <v>246</v>
      </c>
      <c r="K5135" t="s">
        <v>3079</v>
      </c>
      <c r="L5135" t="s">
        <v>247</v>
      </c>
      <c r="M5135">
        <v>6488790</v>
      </c>
      <c r="N5135">
        <v>0</v>
      </c>
      <c r="O5135">
        <v>6488790</v>
      </c>
      <c r="P5135">
        <v>0</v>
      </c>
      <c r="Q5135" t="s">
        <v>12716</v>
      </c>
      <c r="R5135" t="s">
        <v>3507</v>
      </c>
      <c r="S5135" t="s">
        <v>12717</v>
      </c>
      <c r="T5135" t="s">
        <v>12718</v>
      </c>
      <c r="U5135" t="s">
        <v>12719</v>
      </c>
      <c r="V5135" t="s">
        <v>12720</v>
      </c>
      <c r="W5135" t="s">
        <v>3085</v>
      </c>
      <c r="X5135" t="str">
        <f t="shared" si="80"/>
        <v>Inversión</v>
      </c>
      <c r="Y5135" t="s">
        <v>8911</v>
      </c>
    </row>
    <row r="5136" spans="1:25">
      <c r="A5136" t="s">
        <v>8384</v>
      </c>
      <c r="B5136" t="s">
        <v>4094</v>
      </c>
      <c r="C5136" t="s">
        <v>12721</v>
      </c>
      <c r="D5136" t="s">
        <v>3076</v>
      </c>
      <c r="E5136" t="s">
        <v>3077</v>
      </c>
      <c r="F5136" t="s">
        <v>8910</v>
      </c>
      <c r="G5136" t="s">
        <v>8911</v>
      </c>
      <c r="H5136" t="s">
        <v>532</v>
      </c>
      <c r="I5136" t="s">
        <v>661</v>
      </c>
      <c r="J5136" t="s">
        <v>246</v>
      </c>
      <c r="K5136" t="s">
        <v>3079</v>
      </c>
      <c r="L5136" t="s">
        <v>247</v>
      </c>
      <c r="M5136">
        <v>12461622</v>
      </c>
      <c r="N5136">
        <v>977383</v>
      </c>
      <c r="O5136">
        <v>13439005</v>
      </c>
      <c r="P5136">
        <v>0</v>
      </c>
      <c r="Q5136" t="s">
        <v>12722</v>
      </c>
      <c r="R5136" t="s">
        <v>9233</v>
      </c>
      <c r="S5136" t="s">
        <v>9962</v>
      </c>
      <c r="T5136" t="s">
        <v>12723</v>
      </c>
      <c r="U5136" t="s">
        <v>12724</v>
      </c>
      <c r="V5136" t="s">
        <v>12725</v>
      </c>
      <c r="W5136" t="s">
        <v>3085</v>
      </c>
      <c r="X5136" t="str">
        <f t="shared" si="80"/>
        <v>Inversión</v>
      </c>
      <c r="Y5136" t="s">
        <v>8911</v>
      </c>
    </row>
    <row r="5137" spans="1:25">
      <c r="A5137" t="s">
        <v>11898</v>
      </c>
      <c r="B5137" t="s">
        <v>4372</v>
      </c>
      <c r="C5137" t="s">
        <v>12726</v>
      </c>
      <c r="D5137" t="s">
        <v>3076</v>
      </c>
      <c r="E5137" t="s">
        <v>3399</v>
      </c>
      <c r="F5137" t="s">
        <v>8912</v>
      </c>
      <c r="G5137" t="s">
        <v>8913</v>
      </c>
      <c r="H5137" t="s">
        <v>542</v>
      </c>
      <c r="I5137" t="s">
        <v>647</v>
      </c>
      <c r="J5137" t="s">
        <v>246</v>
      </c>
      <c r="K5137" t="s">
        <v>3079</v>
      </c>
      <c r="L5137" t="s">
        <v>247</v>
      </c>
      <c r="M5137">
        <v>45000000</v>
      </c>
      <c r="N5137">
        <v>-45000000</v>
      </c>
      <c r="O5137">
        <v>0</v>
      </c>
      <c r="P5137">
        <v>0</v>
      </c>
      <c r="Q5137" t="s">
        <v>12727</v>
      </c>
      <c r="R5137" t="s">
        <v>9254</v>
      </c>
      <c r="S5137" t="s">
        <v>3085</v>
      </c>
      <c r="T5137" t="s">
        <v>3085</v>
      </c>
      <c r="U5137" t="s">
        <v>3085</v>
      </c>
      <c r="V5137" t="s">
        <v>3085</v>
      </c>
      <c r="W5137" t="s">
        <v>3085</v>
      </c>
      <c r="X5137" t="str">
        <f t="shared" si="80"/>
        <v>Inversión</v>
      </c>
      <c r="Y5137" t="s">
        <v>8913</v>
      </c>
    </row>
    <row r="5138" spans="1:25">
      <c r="A5138" t="s">
        <v>11123</v>
      </c>
      <c r="B5138" t="s">
        <v>4372</v>
      </c>
      <c r="C5138" t="s">
        <v>12728</v>
      </c>
      <c r="D5138" t="s">
        <v>3076</v>
      </c>
      <c r="E5138" t="s">
        <v>3077</v>
      </c>
      <c r="F5138" t="s">
        <v>8912</v>
      </c>
      <c r="G5138" t="s">
        <v>8913</v>
      </c>
      <c r="H5138" t="s">
        <v>542</v>
      </c>
      <c r="I5138" t="s">
        <v>647</v>
      </c>
      <c r="J5138" t="s">
        <v>246</v>
      </c>
      <c r="K5138" t="s">
        <v>3079</v>
      </c>
      <c r="L5138" t="s">
        <v>247</v>
      </c>
      <c r="M5138">
        <v>39501135</v>
      </c>
      <c r="N5138">
        <v>-2601135</v>
      </c>
      <c r="O5138">
        <v>36900000</v>
      </c>
      <c r="P5138">
        <v>0</v>
      </c>
      <c r="Q5138" t="s">
        <v>12729</v>
      </c>
      <c r="R5138" t="s">
        <v>9479</v>
      </c>
      <c r="S5138" t="s">
        <v>12730</v>
      </c>
      <c r="T5138" t="s">
        <v>12731</v>
      </c>
      <c r="U5138" t="s">
        <v>12732</v>
      </c>
      <c r="V5138" t="s">
        <v>12733</v>
      </c>
      <c r="W5138" t="s">
        <v>3085</v>
      </c>
      <c r="X5138" t="str">
        <f t="shared" si="80"/>
        <v>Inversión</v>
      </c>
      <c r="Y5138" t="s">
        <v>8913</v>
      </c>
    </row>
    <row r="5139" spans="1:25">
      <c r="A5139" t="s">
        <v>11013</v>
      </c>
      <c r="B5139" t="s">
        <v>4372</v>
      </c>
      <c r="C5139" t="s">
        <v>12734</v>
      </c>
      <c r="D5139" t="s">
        <v>3076</v>
      </c>
      <c r="E5139" t="s">
        <v>3077</v>
      </c>
      <c r="F5139" t="s">
        <v>4481</v>
      </c>
      <c r="G5139" t="s">
        <v>4484</v>
      </c>
      <c r="H5139" t="s">
        <v>440</v>
      </c>
      <c r="I5139" t="s">
        <v>644</v>
      </c>
      <c r="J5139" t="s">
        <v>246</v>
      </c>
      <c r="K5139" t="s">
        <v>3079</v>
      </c>
      <c r="L5139" t="s">
        <v>247</v>
      </c>
      <c r="M5139">
        <v>1084726</v>
      </c>
      <c r="N5139">
        <v>-79628</v>
      </c>
      <c r="O5139">
        <v>1005098</v>
      </c>
      <c r="P5139">
        <v>0</v>
      </c>
      <c r="Q5139" t="s">
        <v>12157</v>
      </c>
      <c r="R5139" t="s">
        <v>8397</v>
      </c>
      <c r="S5139" t="s">
        <v>12735</v>
      </c>
      <c r="T5139" t="s">
        <v>12736</v>
      </c>
      <c r="U5139" t="s">
        <v>12737</v>
      </c>
      <c r="V5139" t="s">
        <v>12738</v>
      </c>
      <c r="W5139" t="s">
        <v>3085</v>
      </c>
      <c r="X5139" t="str">
        <f t="shared" si="80"/>
        <v>Inversión</v>
      </c>
      <c r="Y5139" t="s">
        <v>4484</v>
      </c>
    </row>
    <row r="5140" spans="1:25">
      <c r="A5140" t="s">
        <v>11129</v>
      </c>
      <c r="B5140" t="s">
        <v>3763</v>
      </c>
      <c r="C5140" t="s">
        <v>12739</v>
      </c>
      <c r="D5140" t="s">
        <v>3076</v>
      </c>
      <c r="E5140" t="s">
        <v>3077</v>
      </c>
      <c r="F5140" t="s">
        <v>4481</v>
      </c>
      <c r="G5140" t="s">
        <v>4484</v>
      </c>
      <c r="H5140" t="s">
        <v>440</v>
      </c>
      <c r="I5140" t="s">
        <v>644</v>
      </c>
      <c r="J5140" t="s">
        <v>246</v>
      </c>
      <c r="K5140" t="s">
        <v>3079</v>
      </c>
      <c r="L5140" t="s">
        <v>247</v>
      </c>
      <c r="M5140">
        <v>730186</v>
      </c>
      <c r="N5140">
        <v>0</v>
      </c>
      <c r="O5140">
        <v>730186</v>
      </c>
      <c r="P5140">
        <v>0</v>
      </c>
      <c r="Q5140" t="s">
        <v>12740</v>
      </c>
      <c r="R5140" t="s">
        <v>8640</v>
      </c>
      <c r="S5140" t="s">
        <v>12741</v>
      </c>
      <c r="T5140" t="s">
        <v>12742</v>
      </c>
      <c r="U5140" t="s">
        <v>12743</v>
      </c>
      <c r="V5140" t="s">
        <v>12744</v>
      </c>
      <c r="W5140" t="s">
        <v>7367</v>
      </c>
      <c r="X5140" t="str">
        <f t="shared" si="80"/>
        <v>Inversión</v>
      </c>
      <c r="Y5140" t="s">
        <v>4484</v>
      </c>
    </row>
    <row r="5141" spans="1:25">
      <c r="A5141" t="s">
        <v>10626</v>
      </c>
      <c r="B5141" t="s">
        <v>3770</v>
      </c>
      <c r="C5141" t="s">
        <v>12745</v>
      </c>
      <c r="D5141" t="s">
        <v>3076</v>
      </c>
      <c r="E5141" t="s">
        <v>3331</v>
      </c>
      <c r="F5141" t="s">
        <v>4481</v>
      </c>
      <c r="G5141" t="s">
        <v>4484</v>
      </c>
      <c r="H5141" t="s">
        <v>434</v>
      </c>
      <c r="I5141" t="s">
        <v>645</v>
      </c>
      <c r="J5141" t="s">
        <v>246</v>
      </c>
      <c r="K5141" t="s">
        <v>3079</v>
      </c>
      <c r="L5141" t="s">
        <v>247</v>
      </c>
      <c r="M5141">
        <v>390000000</v>
      </c>
      <c r="N5141">
        <v>-390000000</v>
      </c>
      <c r="O5141">
        <v>0</v>
      </c>
      <c r="P5141">
        <v>0</v>
      </c>
      <c r="Q5141" t="s">
        <v>12746</v>
      </c>
      <c r="R5141" t="s">
        <v>11021</v>
      </c>
      <c r="S5141" t="s">
        <v>3085</v>
      </c>
      <c r="T5141" t="s">
        <v>3085</v>
      </c>
      <c r="U5141" t="s">
        <v>3085</v>
      </c>
      <c r="V5141" t="s">
        <v>3085</v>
      </c>
      <c r="W5141" t="s">
        <v>3085</v>
      </c>
      <c r="X5141" t="str">
        <f t="shared" si="80"/>
        <v>Inversión</v>
      </c>
      <c r="Y5141" t="s">
        <v>4484</v>
      </c>
    </row>
    <row r="5142" spans="1:25">
      <c r="A5142" t="s">
        <v>11046</v>
      </c>
      <c r="B5142" t="s">
        <v>3770</v>
      </c>
      <c r="C5142" t="s">
        <v>12747</v>
      </c>
      <c r="D5142" t="s">
        <v>3076</v>
      </c>
      <c r="E5142" t="s">
        <v>3077</v>
      </c>
      <c r="F5142" t="s">
        <v>4481</v>
      </c>
      <c r="G5142" t="s">
        <v>4484</v>
      </c>
      <c r="H5142" t="s">
        <v>440</v>
      </c>
      <c r="I5142" t="s">
        <v>644</v>
      </c>
      <c r="J5142" t="s">
        <v>246</v>
      </c>
      <c r="K5142" t="s">
        <v>3079</v>
      </c>
      <c r="L5142" t="s">
        <v>247</v>
      </c>
      <c r="M5142">
        <v>6000000</v>
      </c>
      <c r="N5142">
        <v>10679040</v>
      </c>
      <c r="O5142">
        <v>16679040</v>
      </c>
      <c r="P5142">
        <v>0</v>
      </c>
      <c r="Q5142" t="s">
        <v>12748</v>
      </c>
      <c r="R5142" t="s">
        <v>11296</v>
      </c>
      <c r="S5142" t="s">
        <v>12749</v>
      </c>
      <c r="T5142" t="s">
        <v>12750</v>
      </c>
      <c r="U5142" t="s">
        <v>12751</v>
      </c>
      <c r="V5142" t="s">
        <v>12752</v>
      </c>
      <c r="W5142" t="s">
        <v>3085</v>
      </c>
      <c r="X5142" t="str">
        <f t="shared" si="80"/>
        <v>Inversión</v>
      </c>
      <c r="Y5142" t="s">
        <v>4484</v>
      </c>
    </row>
    <row r="5143" spans="1:25">
      <c r="A5143" t="s">
        <v>10938</v>
      </c>
      <c r="B5143" t="s">
        <v>3770</v>
      </c>
      <c r="C5143" t="s">
        <v>12753</v>
      </c>
      <c r="D5143" t="s">
        <v>3076</v>
      </c>
      <c r="E5143" t="s">
        <v>3077</v>
      </c>
      <c r="F5143" t="s">
        <v>8912</v>
      </c>
      <c r="G5143" t="s">
        <v>8913</v>
      </c>
      <c r="H5143" t="s">
        <v>542</v>
      </c>
      <c r="I5143" t="s">
        <v>647</v>
      </c>
      <c r="J5143" t="s">
        <v>246</v>
      </c>
      <c r="K5143" t="s">
        <v>3079</v>
      </c>
      <c r="L5143" t="s">
        <v>247</v>
      </c>
      <c r="M5143">
        <v>1108930</v>
      </c>
      <c r="N5143">
        <v>0</v>
      </c>
      <c r="O5143">
        <v>1108930</v>
      </c>
      <c r="P5143">
        <v>0</v>
      </c>
      <c r="Q5143" t="s">
        <v>12754</v>
      </c>
      <c r="R5143" t="s">
        <v>10633</v>
      </c>
      <c r="S5143" t="s">
        <v>12755</v>
      </c>
      <c r="T5143" t="s">
        <v>12756</v>
      </c>
      <c r="U5143" t="s">
        <v>12757</v>
      </c>
      <c r="V5143" t="s">
        <v>12758</v>
      </c>
      <c r="W5143" t="s">
        <v>8144</v>
      </c>
      <c r="X5143" t="str">
        <f t="shared" si="80"/>
        <v>Inversión</v>
      </c>
      <c r="Y5143" t="s">
        <v>8913</v>
      </c>
    </row>
    <row r="5144" spans="1:25">
      <c r="A5144" t="s">
        <v>8971</v>
      </c>
      <c r="B5144" t="s">
        <v>3770</v>
      </c>
      <c r="C5144" t="s">
        <v>12759</v>
      </c>
      <c r="D5144" t="s">
        <v>3076</v>
      </c>
      <c r="E5144" t="s">
        <v>3077</v>
      </c>
      <c r="F5144" t="s">
        <v>4481</v>
      </c>
      <c r="G5144" t="s">
        <v>4484</v>
      </c>
      <c r="H5144" t="s">
        <v>633</v>
      </c>
      <c r="I5144" t="s">
        <v>635</v>
      </c>
      <c r="J5144" t="s">
        <v>246</v>
      </c>
      <c r="K5144" t="s">
        <v>3079</v>
      </c>
      <c r="L5144" t="s">
        <v>247</v>
      </c>
      <c r="M5144">
        <v>13983649</v>
      </c>
      <c r="N5144">
        <v>-812328</v>
      </c>
      <c r="O5144">
        <v>13171321</v>
      </c>
      <c r="P5144">
        <v>0</v>
      </c>
      <c r="Q5144" t="s">
        <v>12760</v>
      </c>
      <c r="R5144" t="s">
        <v>12761</v>
      </c>
      <c r="S5144" t="s">
        <v>12762</v>
      </c>
      <c r="T5144" t="s">
        <v>12763</v>
      </c>
      <c r="U5144" t="s">
        <v>12764</v>
      </c>
      <c r="V5144" t="s">
        <v>12765</v>
      </c>
      <c r="W5144" t="s">
        <v>6188</v>
      </c>
      <c r="X5144" t="str">
        <f t="shared" si="80"/>
        <v>Inversión</v>
      </c>
      <c r="Y5144" t="s">
        <v>4484</v>
      </c>
    </row>
    <row r="5145" spans="1:25">
      <c r="A5145" t="s">
        <v>11996</v>
      </c>
      <c r="B5145" t="s">
        <v>3770</v>
      </c>
      <c r="C5145" t="s">
        <v>12766</v>
      </c>
      <c r="D5145" t="s">
        <v>3076</v>
      </c>
      <c r="E5145" t="s">
        <v>3331</v>
      </c>
      <c r="F5145" t="s">
        <v>4481</v>
      </c>
      <c r="G5145" t="s">
        <v>4484</v>
      </c>
      <c r="H5145" t="s">
        <v>546</v>
      </c>
      <c r="I5145" t="s">
        <v>628</v>
      </c>
      <c r="J5145" t="s">
        <v>246</v>
      </c>
      <c r="K5145" t="s">
        <v>3079</v>
      </c>
      <c r="L5145" t="s">
        <v>247</v>
      </c>
      <c r="M5145">
        <v>23944865</v>
      </c>
      <c r="N5145">
        <v>-23944865</v>
      </c>
      <c r="O5145">
        <v>0</v>
      </c>
      <c r="P5145">
        <v>0</v>
      </c>
      <c r="Q5145" t="s">
        <v>12767</v>
      </c>
      <c r="R5145" t="s">
        <v>9019</v>
      </c>
      <c r="S5145" t="s">
        <v>3085</v>
      </c>
      <c r="T5145" t="s">
        <v>3085</v>
      </c>
      <c r="U5145" t="s">
        <v>3085</v>
      </c>
      <c r="V5145" t="s">
        <v>3085</v>
      </c>
      <c r="W5145" t="s">
        <v>3085</v>
      </c>
      <c r="X5145" t="str">
        <f t="shared" si="80"/>
        <v>Inversión</v>
      </c>
      <c r="Y5145" t="s">
        <v>4484</v>
      </c>
    </row>
    <row r="5146" spans="1:25">
      <c r="A5146" t="s">
        <v>10981</v>
      </c>
      <c r="B5146" t="s">
        <v>3770</v>
      </c>
      <c r="C5146" t="s">
        <v>12768</v>
      </c>
      <c r="D5146" t="s">
        <v>3076</v>
      </c>
      <c r="E5146" t="s">
        <v>3331</v>
      </c>
      <c r="F5146" t="s">
        <v>4481</v>
      </c>
      <c r="G5146" t="s">
        <v>4484</v>
      </c>
      <c r="H5146" t="s">
        <v>546</v>
      </c>
      <c r="I5146" t="s">
        <v>628</v>
      </c>
      <c r="J5146" t="s">
        <v>246</v>
      </c>
      <c r="K5146" t="s">
        <v>3079</v>
      </c>
      <c r="L5146" t="s">
        <v>247</v>
      </c>
      <c r="M5146">
        <v>21135865</v>
      </c>
      <c r="N5146">
        <v>-21135865</v>
      </c>
      <c r="O5146">
        <v>0</v>
      </c>
      <c r="P5146">
        <v>0</v>
      </c>
      <c r="Q5146" t="s">
        <v>12769</v>
      </c>
      <c r="R5146" t="s">
        <v>11344</v>
      </c>
      <c r="S5146" t="s">
        <v>3085</v>
      </c>
      <c r="T5146" t="s">
        <v>3085</v>
      </c>
      <c r="U5146" t="s">
        <v>3085</v>
      </c>
      <c r="V5146" t="s">
        <v>3085</v>
      </c>
      <c r="W5146" t="s">
        <v>3085</v>
      </c>
      <c r="X5146" t="str">
        <f t="shared" si="80"/>
        <v>Inversión</v>
      </c>
      <c r="Y5146" t="s">
        <v>4484</v>
      </c>
    </row>
    <row r="5147" spans="1:25">
      <c r="A5147" t="s">
        <v>10990</v>
      </c>
      <c r="B5147" t="s">
        <v>3770</v>
      </c>
      <c r="C5147" t="s">
        <v>12770</v>
      </c>
      <c r="D5147" t="s">
        <v>3076</v>
      </c>
      <c r="E5147" t="s">
        <v>3331</v>
      </c>
      <c r="F5147" t="s">
        <v>4481</v>
      </c>
      <c r="G5147" t="s">
        <v>4484</v>
      </c>
      <c r="H5147" t="s">
        <v>546</v>
      </c>
      <c r="I5147" t="s">
        <v>628</v>
      </c>
      <c r="J5147" t="s">
        <v>246</v>
      </c>
      <c r="K5147" t="s">
        <v>3079</v>
      </c>
      <c r="L5147" t="s">
        <v>247</v>
      </c>
      <c r="M5147">
        <v>8835525</v>
      </c>
      <c r="N5147">
        <v>-8835525</v>
      </c>
      <c r="O5147">
        <v>0</v>
      </c>
      <c r="P5147">
        <v>0</v>
      </c>
      <c r="Q5147" t="s">
        <v>12771</v>
      </c>
      <c r="R5147" t="s">
        <v>11240</v>
      </c>
      <c r="S5147" t="s">
        <v>3085</v>
      </c>
      <c r="T5147" t="s">
        <v>3085</v>
      </c>
      <c r="U5147" t="s">
        <v>3085</v>
      </c>
      <c r="V5147" t="s">
        <v>3085</v>
      </c>
      <c r="W5147" t="s">
        <v>3085</v>
      </c>
      <c r="X5147" t="str">
        <f t="shared" si="80"/>
        <v>Inversión</v>
      </c>
      <c r="Y5147" t="s">
        <v>4484</v>
      </c>
    </row>
    <row r="5148" spans="1:25">
      <c r="A5148" t="s">
        <v>3696</v>
      </c>
      <c r="B5148" t="s">
        <v>3770</v>
      </c>
      <c r="C5148" t="s">
        <v>12772</v>
      </c>
      <c r="D5148" t="s">
        <v>3076</v>
      </c>
      <c r="E5148" t="s">
        <v>3331</v>
      </c>
      <c r="F5148" t="s">
        <v>4481</v>
      </c>
      <c r="G5148" t="s">
        <v>4484</v>
      </c>
      <c r="H5148" t="s">
        <v>546</v>
      </c>
      <c r="I5148" t="s">
        <v>628</v>
      </c>
      <c r="J5148" t="s">
        <v>246</v>
      </c>
      <c r="K5148" t="s">
        <v>3079</v>
      </c>
      <c r="L5148" t="s">
        <v>247</v>
      </c>
      <c r="M5148">
        <v>17671050</v>
      </c>
      <c r="N5148">
        <v>-17671050</v>
      </c>
      <c r="O5148">
        <v>0</v>
      </c>
      <c r="P5148">
        <v>0</v>
      </c>
      <c r="Q5148" t="s">
        <v>12773</v>
      </c>
      <c r="R5148" t="s">
        <v>12774</v>
      </c>
      <c r="S5148" t="s">
        <v>3085</v>
      </c>
      <c r="T5148" t="s">
        <v>3085</v>
      </c>
      <c r="U5148" t="s">
        <v>3085</v>
      </c>
      <c r="V5148" t="s">
        <v>3085</v>
      </c>
      <c r="W5148" t="s">
        <v>3085</v>
      </c>
      <c r="X5148" t="str">
        <f t="shared" si="80"/>
        <v>Inversión</v>
      </c>
      <c r="Y5148" t="s">
        <v>4484</v>
      </c>
    </row>
    <row r="5149" spans="1:25">
      <c r="A5149" t="s">
        <v>9858</v>
      </c>
      <c r="B5149" t="s">
        <v>3770</v>
      </c>
      <c r="C5149" t="s">
        <v>12775</v>
      </c>
      <c r="D5149" t="s">
        <v>3076</v>
      </c>
      <c r="E5149" t="s">
        <v>3331</v>
      </c>
      <c r="F5149" t="s">
        <v>4481</v>
      </c>
      <c r="G5149" t="s">
        <v>4484</v>
      </c>
      <c r="H5149" t="s">
        <v>546</v>
      </c>
      <c r="I5149" t="s">
        <v>628</v>
      </c>
      <c r="J5149" t="s">
        <v>246</v>
      </c>
      <c r="K5149" t="s">
        <v>3079</v>
      </c>
      <c r="L5149" t="s">
        <v>247</v>
      </c>
      <c r="M5149">
        <v>7584300</v>
      </c>
      <c r="N5149">
        <v>-7584300</v>
      </c>
      <c r="O5149">
        <v>0</v>
      </c>
      <c r="P5149">
        <v>0</v>
      </c>
      <c r="Q5149" t="s">
        <v>12776</v>
      </c>
      <c r="R5149" t="s">
        <v>12777</v>
      </c>
      <c r="S5149" t="s">
        <v>3085</v>
      </c>
      <c r="T5149" t="s">
        <v>3085</v>
      </c>
      <c r="U5149" t="s">
        <v>3085</v>
      </c>
      <c r="V5149" t="s">
        <v>3085</v>
      </c>
      <c r="W5149" t="s">
        <v>3085</v>
      </c>
      <c r="X5149" t="str">
        <f t="shared" si="80"/>
        <v>Inversión</v>
      </c>
      <c r="Y5149" t="s">
        <v>4484</v>
      </c>
    </row>
    <row r="5150" spans="1:25">
      <c r="A5150" t="s">
        <v>8796</v>
      </c>
      <c r="B5150" t="s">
        <v>3770</v>
      </c>
      <c r="C5150" t="s">
        <v>12778</v>
      </c>
      <c r="D5150" t="s">
        <v>3076</v>
      </c>
      <c r="E5150" t="s">
        <v>3077</v>
      </c>
      <c r="F5150" t="s">
        <v>4481</v>
      </c>
      <c r="G5150" t="s">
        <v>4484</v>
      </c>
      <c r="H5150" t="s">
        <v>440</v>
      </c>
      <c r="I5150" t="s">
        <v>644</v>
      </c>
      <c r="J5150" t="s">
        <v>246</v>
      </c>
      <c r="K5150" t="s">
        <v>3079</v>
      </c>
      <c r="L5150" t="s">
        <v>247</v>
      </c>
      <c r="M5150">
        <v>22000000</v>
      </c>
      <c r="N5150">
        <v>-7006000</v>
      </c>
      <c r="O5150">
        <v>14994000</v>
      </c>
      <c r="P5150">
        <v>0</v>
      </c>
      <c r="Q5150" t="s">
        <v>12779</v>
      </c>
      <c r="R5150" t="s">
        <v>12780</v>
      </c>
      <c r="S5150" t="s">
        <v>12781</v>
      </c>
      <c r="T5150" t="s">
        <v>12782</v>
      </c>
      <c r="U5150" t="s">
        <v>12783</v>
      </c>
      <c r="V5150" t="s">
        <v>12784</v>
      </c>
      <c r="W5150" t="s">
        <v>3085</v>
      </c>
      <c r="X5150" t="str">
        <f t="shared" si="80"/>
        <v>Inversión</v>
      </c>
      <c r="Y5150" t="s">
        <v>4484</v>
      </c>
    </row>
    <row r="5151" spans="1:25">
      <c r="A5151" t="s">
        <v>11989</v>
      </c>
      <c r="B5151" t="s">
        <v>3770</v>
      </c>
      <c r="C5151" t="s">
        <v>12785</v>
      </c>
      <c r="D5151" t="s">
        <v>3076</v>
      </c>
      <c r="E5151" t="s">
        <v>3399</v>
      </c>
      <c r="F5151" t="s">
        <v>4481</v>
      </c>
      <c r="G5151" t="s">
        <v>4484</v>
      </c>
      <c r="H5151" t="s">
        <v>440</v>
      </c>
      <c r="I5151" t="s">
        <v>644</v>
      </c>
      <c r="J5151" t="s">
        <v>246</v>
      </c>
      <c r="K5151" t="s">
        <v>3079</v>
      </c>
      <c r="L5151" t="s">
        <v>247</v>
      </c>
      <c r="M5151">
        <v>72460712</v>
      </c>
      <c r="N5151">
        <v>-72460712</v>
      </c>
      <c r="O5151">
        <v>0</v>
      </c>
      <c r="P5151">
        <v>0</v>
      </c>
      <c r="Q5151" t="s">
        <v>12786</v>
      </c>
      <c r="R5151" t="s">
        <v>12787</v>
      </c>
      <c r="S5151" t="s">
        <v>3085</v>
      </c>
      <c r="T5151" t="s">
        <v>3085</v>
      </c>
      <c r="U5151" t="s">
        <v>3085</v>
      </c>
      <c r="V5151" t="s">
        <v>3085</v>
      </c>
      <c r="W5151" t="s">
        <v>3085</v>
      </c>
      <c r="X5151" t="str">
        <f t="shared" si="80"/>
        <v>Inversión</v>
      </c>
      <c r="Y5151" t="s">
        <v>4484</v>
      </c>
    </row>
    <row r="5152" spans="1:25">
      <c r="A5152" t="s">
        <v>12012</v>
      </c>
      <c r="B5152" t="s">
        <v>3770</v>
      </c>
      <c r="C5152" t="s">
        <v>12788</v>
      </c>
      <c r="D5152" t="s">
        <v>3076</v>
      </c>
      <c r="E5152" t="s">
        <v>3331</v>
      </c>
      <c r="F5152" t="s">
        <v>4481</v>
      </c>
      <c r="G5152" t="s">
        <v>4484</v>
      </c>
      <c r="H5152" t="s">
        <v>440</v>
      </c>
      <c r="I5152" t="s">
        <v>644</v>
      </c>
      <c r="J5152" t="s">
        <v>246</v>
      </c>
      <c r="K5152" t="s">
        <v>3079</v>
      </c>
      <c r="L5152" t="s">
        <v>247</v>
      </c>
      <c r="M5152">
        <v>250000000</v>
      </c>
      <c r="N5152">
        <v>-250000000</v>
      </c>
      <c r="O5152">
        <v>0</v>
      </c>
      <c r="P5152">
        <v>0</v>
      </c>
      <c r="Q5152" t="s">
        <v>12789</v>
      </c>
      <c r="R5152" t="s">
        <v>12790</v>
      </c>
      <c r="S5152" t="s">
        <v>3085</v>
      </c>
      <c r="T5152" t="s">
        <v>3085</v>
      </c>
      <c r="U5152" t="s">
        <v>3085</v>
      </c>
      <c r="V5152" t="s">
        <v>3085</v>
      </c>
      <c r="W5152" t="s">
        <v>3085</v>
      </c>
      <c r="X5152" t="str">
        <f t="shared" si="80"/>
        <v>Inversión</v>
      </c>
      <c r="Y5152" t="s">
        <v>4484</v>
      </c>
    </row>
    <row r="5153" spans="1:25">
      <c r="A5153" t="s">
        <v>12056</v>
      </c>
      <c r="B5153" t="s">
        <v>3770</v>
      </c>
      <c r="C5153" t="s">
        <v>12791</v>
      </c>
      <c r="D5153" t="s">
        <v>3076</v>
      </c>
      <c r="E5153" t="s">
        <v>3399</v>
      </c>
      <c r="F5153" t="s">
        <v>4481</v>
      </c>
      <c r="G5153" t="s">
        <v>4484</v>
      </c>
      <c r="H5153" t="s">
        <v>440</v>
      </c>
      <c r="I5153" t="s">
        <v>644</v>
      </c>
      <c r="J5153" t="s">
        <v>246</v>
      </c>
      <c r="K5153" t="s">
        <v>3079</v>
      </c>
      <c r="L5153" t="s">
        <v>247</v>
      </c>
      <c r="M5153">
        <v>9200000</v>
      </c>
      <c r="N5153">
        <v>-9200000</v>
      </c>
      <c r="O5153">
        <v>0</v>
      </c>
      <c r="P5153">
        <v>0</v>
      </c>
      <c r="Q5153" t="s">
        <v>12792</v>
      </c>
      <c r="R5153" t="s">
        <v>11357</v>
      </c>
      <c r="S5153" t="s">
        <v>3085</v>
      </c>
      <c r="T5153" t="s">
        <v>3085</v>
      </c>
      <c r="U5153" t="s">
        <v>3085</v>
      </c>
      <c r="V5153" t="s">
        <v>3085</v>
      </c>
      <c r="W5153" t="s">
        <v>3085</v>
      </c>
      <c r="X5153" t="str">
        <f t="shared" si="80"/>
        <v>Inversión</v>
      </c>
      <c r="Y5153" t="s">
        <v>4484</v>
      </c>
    </row>
    <row r="5154" spans="1:25">
      <c r="A5154" t="s">
        <v>12021</v>
      </c>
      <c r="B5154" t="s">
        <v>3770</v>
      </c>
      <c r="C5154" t="s">
        <v>12793</v>
      </c>
      <c r="D5154" t="s">
        <v>3076</v>
      </c>
      <c r="E5154" t="s">
        <v>3077</v>
      </c>
      <c r="F5154" t="s">
        <v>3234</v>
      </c>
      <c r="G5154" t="s">
        <v>3241</v>
      </c>
      <c r="H5154" t="s">
        <v>352</v>
      </c>
      <c r="I5154" t="s">
        <v>353</v>
      </c>
      <c r="J5154" t="s">
        <v>253</v>
      </c>
      <c r="K5154" t="s">
        <v>3115</v>
      </c>
      <c r="L5154" t="s">
        <v>247</v>
      </c>
      <c r="M5154">
        <v>3003000</v>
      </c>
      <c r="N5154">
        <v>0</v>
      </c>
      <c r="O5154">
        <v>3003000</v>
      </c>
      <c r="P5154">
        <v>0</v>
      </c>
      <c r="Q5154" t="s">
        <v>12794</v>
      </c>
      <c r="R5154" t="s">
        <v>8976</v>
      </c>
      <c r="S5154" t="s">
        <v>12795</v>
      </c>
      <c r="T5154" t="s">
        <v>12796</v>
      </c>
      <c r="U5154" t="s">
        <v>12797</v>
      </c>
      <c r="V5154" t="s">
        <v>12798</v>
      </c>
      <c r="W5154" t="s">
        <v>3085</v>
      </c>
      <c r="X5154" t="str">
        <f t="shared" si="80"/>
        <v>Funcionamiento</v>
      </c>
      <c r="Y5154" t="s">
        <v>3241</v>
      </c>
    </row>
    <row r="5155" spans="1:25">
      <c r="A5155" t="s">
        <v>12028</v>
      </c>
      <c r="B5155" t="s">
        <v>3469</v>
      </c>
      <c r="C5155" t="s">
        <v>12799</v>
      </c>
      <c r="D5155" t="s">
        <v>3076</v>
      </c>
      <c r="E5155" t="s">
        <v>3077</v>
      </c>
      <c r="F5155" t="s">
        <v>3234</v>
      </c>
      <c r="G5155" t="s">
        <v>3241</v>
      </c>
      <c r="H5155" t="s">
        <v>584</v>
      </c>
      <c r="I5155" t="s">
        <v>8939</v>
      </c>
      <c r="J5155" t="s">
        <v>246</v>
      </c>
      <c r="K5155" t="s">
        <v>3079</v>
      </c>
      <c r="L5155" t="s">
        <v>247</v>
      </c>
      <c r="M5155">
        <v>99462620</v>
      </c>
      <c r="N5155">
        <v>0</v>
      </c>
      <c r="O5155">
        <v>99462620</v>
      </c>
      <c r="P5155">
        <v>0</v>
      </c>
      <c r="Q5155" t="s">
        <v>12800</v>
      </c>
      <c r="R5155" t="s">
        <v>12801</v>
      </c>
      <c r="S5155" t="s">
        <v>12802</v>
      </c>
      <c r="T5155" t="s">
        <v>12803</v>
      </c>
      <c r="U5155" t="s">
        <v>12804</v>
      </c>
      <c r="V5155" t="s">
        <v>12805</v>
      </c>
      <c r="W5155" t="s">
        <v>3085</v>
      </c>
      <c r="X5155" t="str">
        <f t="shared" si="80"/>
        <v>Funcionamiento</v>
      </c>
      <c r="Y5155" t="s">
        <v>3241</v>
      </c>
    </row>
    <row r="5156" spans="1:25">
      <c r="A5156" t="s">
        <v>12043</v>
      </c>
      <c r="B5156" t="s">
        <v>3469</v>
      </c>
      <c r="C5156" t="s">
        <v>12806</v>
      </c>
      <c r="D5156" t="s">
        <v>3076</v>
      </c>
      <c r="E5156" t="s">
        <v>3077</v>
      </c>
      <c r="F5156" t="s">
        <v>8912</v>
      </c>
      <c r="G5156" t="s">
        <v>8913</v>
      </c>
      <c r="H5156" t="s">
        <v>542</v>
      </c>
      <c r="I5156" t="s">
        <v>647</v>
      </c>
      <c r="J5156" t="s">
        <v>246</v>
      </c>
      <c r="K5156" t="s">
        <v>3079</v>
      </c>
      <c r="L5156" t="s">
        <v>247</v>
      </c>
      <c r="M5156">
        <v>39500000</v>
      </c>
      <c r="N5156">
        <v>-560250</v>
      </c>
      <c r="O5156">
        <v>38939750</v>
      </c>
      <c r="P5156">
        <v>0</v>
      </c>
      <c r="Q5156" t="s">
        <v>12807</v>
      </c>
      <c r="R5156" t="s">
        <v>8988</v>
      </c>
      <c r="S5156" t="s">
        <v>12808</v>
      </c>
      <c r="T5156" t="s">
        <v>3085</v>
      </c>
      <c r="U5156" t="s">
        <v>3085</v>
      </c>
      <c r="V5156" t="s">
        <v>3085</v>
      </c>
      <c r="W5156" t="s">
        <v>3085</v>
      </c>
      <c r="X5156" t="str">
        <f t="shared" si="80"/>
        <v>Inversión</v>
      </c>
      <c r="Y5156" t="s">
        <v>8913</v>
      </c>
    </row>
    <row r="5157" spans="1:25">
      <c r="A5157" t="s">
        <v>12040</v>
      </c>
      <c r="B5157" t="s">
        <v>6989</v>
      </c>
      <c r="C5157" t="s">
        <v>12809</v>
      </c>
      <c r="D5157" t="s">
        <v>3076</v>
      </c>
      <c r="E5157" t="s">
        <v>3077</v>
      </c>
      <c r="F5157" t="s">
        <v>8910</v>
      </c>
      <c r="G5157" t="s">
        <v>8911</v>
      </c>
      <c r="H5157" t="s">
        <v>532</v>
      </c>
      <c r="I5157" t="s">
        <v>661</v>
      </c>
      <c r="J5157" t="s">
        <v>246</v>
      </c>
      <c r="K5157" t="s">
        <v>3079</v>
      </c>
      <c r="L5157" t="s">
        <v>247</v>
      </c>
      <c r="M5157">
        <v>21205260</v>
      </c>
      <c r="N5157">
        <v>0</v>
      </c>
      <c r="O5157">
        <v>21205260</v>
      </c>
      <c r="P5157">
        <v>0</v>
      </c>
      <c r="Q5157" t="s">
        <v>12810</v>
      </c>
      <c r="R5157" t="s">
        <v>12811</v>
      </c>
      <c r="S5157" t="s">
        <v>12812</v>
      </c>
      <c r="T5157" t="s">
        <v>12813</v>
      </c>
      <c r="U5157" t="s">
        <v>12814</v>
      </c>
      <c r="V5157" t="s">
        <v>12815</v>
      </c>
      <c r="W5157" t="s">
        <v>3085</v>
      </c>
      <c r="X5157" t="str">
        <f t="shared" si="80"/>
        <v>Inversión</v>
      </c>
      <c r="Y5157" t="s">
        <v>8911</v>
      </c>
    </row>
    <row r="5158" spans="1:25">
      <c r="A5158" t="s">
        <v>6150</v>
      </c>
      <c r="B5158" t="s">
        <v>12816</v>
      </c>
      <c r="C5158" t="s">
        <v>12817</v>
      </c>
      <c r="D5158" t="s">
        <v>3076</v>
      </c>
      <c r="E5158" t="s">
        <v>3077</v>
      </c>
      <c r="F5158" t="s">
        <v>8912</v>
      </c>
      <c r="G5158" t="s">
        <v>8913</v>
      </c>
      <c r="H5158" t="s">
        <v>542</v>
      </c>
      <c r="I5158" t="s">
        <v>647</v>
      </c>
      <c r="J5158" t="s">
        <v>246</v>
      </c>
      <c r="K5158" t="s">
        <v>3079</v>
      </c>
      <c r="L5158" t="s">
        <v>247</v>
      </c>
      <c r="M5158">
        <v>1650000</v>
      </c>
      <c r="N5158">
        <v>0</v>
      </c>
      <c r="O5158">
        <v>1650000</v>
      </c>
      <c r="P5158">
        <v>0</v>
      </c>
      <c r="Q5158" t="s">
        <v>12818</v>
      </c>
      <c r="R5158" t="s">
        <v>9217</v>
      </c>
      <c r="S5158" t="s">
        <v>12819</v>
      </c>
      <c r="T5158" t="s">
        <v>12820</v>
      </c>
      <c r="U5158" t="s">
        <v>12821</v>
      </c>
      <c r="V5158" t="s">
        <v>12822</v>
      </c>
      <c r="W5158" t="s">
        <v>3085</v>
      </c>
      <c r="X5158" t="str">
        <f t="shared" si="80"/>
        <v>Inversión</v>
      </c>
      <c r="Y5158" t="s">
        <v>8913</v>
      </c>
    </row>
    <row r="5159" spans="1:25">
      <c r="A5159" t="s">
        <v>12062</v>
      </c>
      <c r="B5159" t="s">
        <v>12816</v>
      </c>
      <c r="C5159" t="s">
        <v>12823</v>
      </c>
      <c r="D5159" t="s">
        <v>3076</v>
      </c>
      <c r="E5159" t="s">
        <v>3077</v>
      </c>
      <c r="F5159" t="s">
        <v>8912</v>
      </c>
      <c r="G5159" t="s">
        <v>8913</v>
      </c>
      <c r="H5159" t="s">
        <v>522</v>
      </c>
      <c r="I5159" t="s">
        <v>646</v>
      </c>
      <c r="J5159" t="s">
        <v>246</v>
      </c>
      <c r="K5159" t="s">
        <v>3079</v>
      </c>
      <c r="L5159" t="s">
        <v>247</v>
      </c>
      <c r="M5159">
        <v>4900000</v>
      </c>
      <c r="N5159">
        <v>0</v>
      </c>
      <c r="O5159">
        <v>4900000</v>
      </c>
      <c r="P5159">
        <v>0</v>
      </c>
      <c r="Q5159" t="s">
        <v>12824</v>
      </c>
      <c r="R5159" t="s">
        <v>12825</v>
      </c>
      <c r="S5159" t="s">
        <v>12826</v>
      </c>
      <c r="T5159" t="s">
        <v>12827</v>
      </c>
      <c r="U5159" t="s">
        <v>12828</v>
      </c>
      <c r="V5159" t="s">
        <v>12829</v>
      </c>
      <c r="W5159" t="s">
        <v>3085</v>
      </c>
      <c r="X5159" t="str">
        <f t="shared" si="80"/>
        <v>Inversión</v>
      </c>
      <c r="Y5159" t="s">
        <v>8913</v>
      </c>
    </row>
    <row r="5160" spans="1:25">
      <c r="A5160" t="s">
        <v>8761</v>
      </c>
      <c r="B5160" t="s">
        <v>4704</v>
      </c>
      <c r="C5160" t="s">
        <v>12830</v>
      </c>
      <c r="D5160" t="s">
        <v>3076</v>
      </c>
      <c r="E5160" t="s">
        <v>3077</v>
      </c>
      <c r="F5160" t="s">
        <v>3234</v>
      </c>
      <c r="G5160" t="s">
        <v>3241</v>
      </c>
      <c r="H5160" t="s">
        <v>443</v>
      </c>
      <c r="I5160" t="s">
        <v>666</v>
      </c>
      <c r="J5160" t="s">
        <v>246</v>
      </c>
      <c r="K5160" t="s">
        <v>3079</v>
      </c>
      <c r="L5160" t="s">
        <v>247</v>
      </c>
      <c r="M5160">
        <v>300000000</v>
      </c>
      <c r="N5160">
        <v>0</v>
      </c>
      <c r="O5160">
        <v>300000000</v>
      </c>
      <c r="P5160">
        <v>76890535.299999997</v>
      </c>
      <c r="Q5160" t="s">
        <v>12831</v>
      </c>
      <c r="R5160" t="s">
        <v>11289</v>
      </c>
      <c r="S5160" t="s">
        <v>12832</v>
      </c>
      <c r="T5160" t="s">
        <v>3085</v>
      </c>
      <c r="U5160" t="s">
        <v>3085</v>
      </c>
      <c r="V5160" t="s">
        <v>3085</v>
      </c>
      <c r="W5160" t="s">
        <v>3085</v>
      </c>
      <c r="X5160" t="str">
        <f t="shared" si="80"/>
        <v>Inversión</v>
      </c>
      <c r="Y5160" t="s">
        <v>3241</v>
      </c>
    </row>
    <row r="5161" spans="1:25">
      <c r="A5161" t="s">
        <v>3481</v>
      </c>
      <c r="B5161" t="s">
        <v>4704</v>
      </c>
      <c r="C5161" t="s">
        <v>12833</v>
      </c>
      <c r="D5161" t="s">
        <v>3076</v>
      </c>
      <c r="E5161" t="s">
        <v>3077</v>
      </c>
      <c r="F5161" t="s">
        <v>4481</v>
      </c>
      <c r="G5161" t="s">
        <v>4484</v>
      </c>
      <c r="H5161" t="s">
        <v>434</v>
      </c>
      <c r="I5161" t="s">
        <v>645</v>
      </c>
      <c r="J5161" t="s">
        <v>246</v>
      </c>
      <c r="K5161" t="s">
        <v>3079</v>
      </c>
      <c r="L5161" t="s">
        <v>247</v>
      </c>
      <c r="M5161">
        <v>4418352</v>
      </c>
      <c r="N5161">
        <v>-890364</v>
      </c>
      <c r="O5161">
        <v>3527988</v>
      </c>
      <c r="P5161">
        <v>0</v>
      </c>
      <c r="Q5161" t="s">
        <v>11468</v>
      </c>
      <c r="R5161" t="s">
        <v>12834</v>
      </c>
      <c r="S5161" t="s">
        <v>12835</v>
      </c>
      <c r="T5161" t="s">
        <v>12836</v>
      </c>
      <c r="U5161" t="s">
        <v>12837</v>
      </c>
      <c r="V5161" t="s">
        <v>12838</v>
      </c>
      <c r="W5161" t="s">
        <v>12839</v>
      </c>
      <c r="X5161" t="str">
        <f t="shared" si="80"/>
        <v>Inversión</v>
      </c>
      <c r="Y5161" t="s">
        <v>4484</v>
      </c>
    </row>
    <row r="5162" spans="1:25">
      <c r="A5162" t="s">
        <v>10259</v>
      </c>
      <c r="B5162" t="s">
        <v>4704</v>
      </c>
      <c r="C5162" t="s">
        <v>12840</v>
      </c>
      <c r="D5162" t="s">
        <v>3076</v>
      </c>
      <c r="E5162" t="s">
        <v>3077</v>
      </c>
      <c r="F5162" t="s">
        <v>3234</v>
      </c>
      <c r="G5162" t="s">
        <v>3241</v>
      </c>
      <c r="H5162" t="s">
        <v>316</v>
      </c>
      <c r="I5162" t="s">
        <v>583</v>
      </c>
      <c r="J5162" t="s">
        <v>246</v>
      </c>
      <c r="K5162" t="s">
        <v>3079</v>
      </c>
      <c r="L5162" t="s">
        <v>247</v>
      </c>
      <c r="M5162">
        <v>700100</v>
      </c>
      <c r="N5162">
        <v>0</v>
      </c>
      <c r="O5162">
        <v>700100</v>
      </c>
      <c r="P5162">
        <v>0</v>
      </c>
      <c r="Q5162" t="s">
        <v>6985</v>
      </c>
      <c r="R5162" t="s">
        <v>11443</v>
      </c>
      <c r="S5162" t="s">
        <v>12841</v>
      </c>
      <c r="T5162" t="s">
        <v>3085</v>
      </c>
      <c r="U5162" t="s">
        <v>12842</v>
      </c>
      <c r="V5162" t="s">
        <v>12843</v>
      </c>
      <c r="W5162" t="s">
        <v>3085</v>
      </c>
      <c r="X5162" t="str">
        <f t="shared" si="80"/>
        <v>Funcionamiento</v>
      </c>
      <c r="Y5162" t="s">
        <v>3241</v>
      </c>
    </row>
    <row r="5163" spans="1:25">
      <c r="A5163" t="s">
        <v>10259</v>
      </c>
      <c r="B5163" t="s">
        <v>4704</v>
      </c>
      <c r="C5163" t="s">
        <v>12840</v>
      </c>
      <c r="D5163" t="s">
        <v>3076</v>
      </c>
      <c r="E5163" t="s">
        <v>3077</v>
      </c>
      <c r="F5163" t="s">
        <v>3234</v>
      </c>
      <c r="G5163" t="s">
        <v>3241</v>
      </c>
      <c r="H5163" t="s">
        <v>322</v>
      </c>
      <c r="I5163" t="s">
        <v>323</v>
      </c>
      <c r="J5163" t="s">
        <v>246</v>
      </c>
      <c r="K5163" t="s">
        <v>3079</v>
      </c>
      <c r="L5163" t="s">
        <v>247</v>
      </c>
      <c r="M5163">
        <v>872400</v>
      </c>
      <c r="N5163">
        <v>0</v>
      </c>
      <c r="O5163">
        <v>872400</v>
      </c>
      <c r="P5163">
        <v>0</v>
      </c>
      <c r="Q5163" t="s">
        <v>6985</v>
      </c>
      <c r="R5163" t="s">
        <v>11443</v>
      </c>
      <c r="S5163" t="s">
        <v>12841</v>
      </c>
      <c r="T5163" t="s">
        <v>3085</v>
      </c>
      <c r="U5163" t="s">
        <v>12842</v>
      </c>
      <c r="V5163" t="s">
        <v>12843</v>
      </c>
      <c r="W5163" t="s">
        <v>3085</v>
      </c>
      <c r="X5163" t="str">
        <f t="shared" si="80"/>
        <v>Funcionamiento</v>
      </c>
      <c r="Y5163" t="s">
        <v>3241</v>
      </c>
    </row>
    <row r="5164" spans="1:25">
      <c r="A5164" t="s">
        <v>10259</v>
      </c>
      <c r="B5164" t="s">
        <v>4704</v>
      </c>
      <c r="C5164" t="s">
        <v>12840</v>
      </c>
      <c r="D5164" t="s">
        <v>3076</v>
      </c>
      <c r="E5164" t="s">
        <v>3077</v>
      </c>
      <c r="F5164" t="s">
        <v>3234</v>
      </c>
      <c r="G5164" t="s">
        <v>3241</v>
      </c>
      <c r="H5164" t="s">
        <v>318</v>
      </c>
      <c r="I5164" t="s">
        <v>586</v>
      </c>
      <c r="J5164" t="s">
        <v>246</v>
      </c>
      <c r="K5164" t="s">
        <v>3079</v>
      </c>
      <c r="L5164" t="s">
        <v>247</v>
      </c>
      <c r="M5164">
        <v>1249000</v>
      </c>
      <c r="N5164">
        <v>0</v>
      </c>
      <c r="O5164">
        <v>1249000</v>
      </c>
      <c r="P5164">
        <v>0</v>
      </c>
      <c r="Q5164" t="s">
        <v>6985</v>
      </c>
      <c r="R5164" t="s">
        <v>11443</v>
      </c>
      <c r="S5164" t="s">
        <v>12841</v>
      </c>
      <c r="T5164" t="s">
        <v>3085</v>
      </c>
      <c r="U5164" t="s">
        <v>12842</v>
      </c>
      <c r="V5164" t="s">
        <v>12843</v>
      </c>
      <c r="W5164" t="s">
        <v>3085</v>
      </c>
      <c r="X5164" t="str">
        <f t="shared" si="80"/>
        <v>Funcionamiento</v>
      </c>
      <c r="Y5164" t="s">
        <v>3241</v>
      </c>
    </row>
    <row r="5165" spans="1:25">
      <c r="A5165" t="s">
        <v>10259</v>
      </c>
      <c r="B5165" t="s">
        <v>4704</v>
      </c>
      <c r="C5165" t="s">
        <v>12840</v>
      </c>
      <c r="D5165" t="s">
        <v>3076</v>
      </c>
      <c r="E5165" t="s">
        <v>3077</v>
      </c>
      <c r="F5165" t="s">
        <v>3234</v>
      </c>
      <c r="G5165" t="s">
        <v>3241</v>
      </c>
      <c r="H5165" t="s">
        <v>314</v>
      </c>
      <c r="I5165" t="s">
        <v>582</v>
      </c>
      <c r="J5165" t="s">
        <v>246</v>
      </c>
      <c r="K5165" t="s">
        <v>3079</v>
      </c>
      <c r="L5165" t="s">
        <v>247</v>
      </c>
      <c r="M5165">
        <v>58400</v>
      </c>
      <c r="N5165">
        <v>0</v>
      </c>
      <c r="O5165">
        <v>58400</v>
      </c>
      <c r="P5165">
        <v>0</v>
      </c>
      <c r="Q5165" t="s">
        <v>6985</v>
      </c>
      <c r="R5165" t="s">
        <v>11443</v>
      </c>
      <c r="S5165" t="s">
        <v>12841</v>
      </c>
      <c r="T5165" t="s">
        <v>3085</v>
      </c>
      <c r="U5165" t="s">
        <v>12842</v>
      </c>
      <c r="V5165" t="s">
        <v>12843</v>
      </c>
      <c r="W5165" t="s">
        <v>3085</v>
      </c>
      <c r="X5165" t="str">
        <f t="shared" si="80"/>
        <v>Funcionamiento</v>
      </c>
      <c r="Y5165" t="s">
        <v>3241</v>
      </c>
    </row>
    <row r="5166" spans="1:25">
      <c r="A5166" t="s">
        <v>10259</v>
      </c>
      <c r="B5166" t="s">
        <v>4704</v>
      </c>
      <c r="C5166" t="s">
        <v>12840</v>
      </c>
      <c r="D5166" t="s">
        <v>3076</v>
      </c>
      <c r="E5166" t="s">
        <v>3077</v>
      </c>
      <c r="F5166" t="s">
        <v>3234</v>
      </c>
      <c r="G5166" t="s">
        <v>3241</v>
      </c>
      <c r="H5166" t="s">
        <v>320</v>
      </c>
      <c r="I5166" t="s">
        <v>321</v>
      </c>
      <c r="J5166" t="s">
        <v>246</v>
      </c>
      <c r="K5166" t="s">
        <v>3079</v>
      </c>
      <c r="L5166" t="s">
        <v>247</v>
      </c>
      <c r="M5166">
        <v>14000</v>
      </c>
      <c r="N5166">
        <v>0</v>
      </c>
      <c r="O5166">
        <v>14000</v>
      </c>
      <c r="P5166">
        <v>0</v>
      </c>
      <c r="Q5166" t="s">
        <v>6985</v>
      </c>
      <c r="R5166" t="s">
        <v>11443</v>
      </c>
      <c r="S5166" t="s">
        <v>12841</v>
      </c>
      <c r="T5166" t="s">
        <v>3085</v>
      </c>
      <c r="U5166" t="s">
        <v>12842</v>
      </c>
      <c r="V5166" t="s">
        <v>12843</v>
      </c>
      <c r="W5166" t="s">
        <v>3085</v>
      </c>
      <c r="X5166" t="str">
        <f t="shared" si="80"/>
        <v>Funcionamiento</v>
      </c>
      <c r="Y5166" t="s">
        <v>3241</v>
      </c>
    </row>
    <row r="5167" spans="1:25">
      <c r="A5167" t="s">
        <v>10259</v>
      </c>
      <c r="B5167" t="s">
        <v>4704</v>
      </c>
      <c r="C5167" t="s">
        <v>12840</v>
      </c>
      <c r="D5167" t="s">
        <v>3076</v>
      </c>
      <c r="E5167" t="s">
        <v>3077</v>
      </c>
      <c r="F5167" t="s">
        <v>3234</v>
      </c>
      <c r="G5167" t="s">
        <v>3241</v>
      </c>
      <c r="H5167" t="s">
        <v>324</v>
      </c>
      <c r="I5167" t="s">
        <v>325</v>
      </c>
      <c r="J5167" t="s">
        <v>246</v>
      </c>
      <c r="K5167" t="s">
        <v>3079</v>
      </c>
      <c r="L5167" t="s">
        <v>247</v>
      </c>
      <c r="M5167">
        <v>581100</v>
      </c>
      <c r="N5167">
        <v>0</v>
      </c>
      <c r="O5167">
        <v>581100</v>
      </c>
      <c r="P5167">
        <v>0</v>
      </c>
      <c r="Q5167" t="s">
        <v>6985</v>
      </c>
      <c r="R5167" t="s">
        <v>11443</v>
      </c>
      <c r="S5167" t="s">
        <v>12841</v>
      </c>
      <c r="T5167" t="s">
        <v>3085</v>
      </c>
      <c r="U5167" t="s">
        <v>12842</v>
      </c>
      <c r="V5167" t="s">
        <v>12843</v>
      </c>
      <c r="W5167" t="s">
        <v>3085</v>
      </c>
      <c r="X5167" t="str">
        <f t="shared" si="80"/>
        <v>Funcionamiento</v>
      </c>
      <c r="Y5167" t="s">
        <v>3241</v>
      </c>
    </row>
    <row r="5168" spans="1:25">
      <c r="A5168" t="s">
        <v>12088</v>
      </c>
      <c r="B5168" t="s">
        <v>12844</v>
      </c>
      <c r="C5168" t="s">
        <v>12845</v>
      </c>
      <c r="D5168" t="s">
        <v>3076</v>
      </c>
      <c r="E5168" t="s">
        <v>3077</v>
      </c>
      <c r="F5168" t="s">
        <v>3234</v>
      </c>
      <c r="G5168" t="s">
        <v>3241</v>
      </c>
      <c r="H5168" t="s">
        <v>539</v>
      </c>
      <c r="I5168" t="s">
        <v>667</v>
      </c>
      <c r="J5168" t="s">
        <v>246</v>
      </c>
      <c r="K5168" t="s">
        <v>3079</v>
      </c>
      <c r="L5168" t="s">
        <v>247</v>
      </c>
      <c r="M5168">
        <v>45815000</v>
      </c>
      <c r="N5168">
        <v>0</v>
      </c>
      <c r="O5168">
        <v>45815000</v>
      </c>
      <c r="P5168">
        <v>0</v>
      </c>
      <c r="Q5168" t="s">
        <v>12846</v>
      </c>
      <c r="R5168" t="s">
        <v>12847</v>
      </c>
      <c r="S5168" t="s">
        <v>12848</v>
      </c>
      <c r="T5168" t="s">
        <v>12849</v>
      </c>
      <c r="U5168" t="s">
        <v>3085</v>
      </c>
      <c r="V5168" t="s">
        <v>3085</v>
      </c>
      <c r="W5168" t="s">
        <v>3085</v>
      </c>
      <c r="X5168" t="str">
        <f t="shared" si="80"/>
        <v>Inversión</v>
      </c>
      <c r="Y5168" t="s">
        <v>3241</v>
      </c>
    </row>
    <row r="5169" spans="1:25">
      <c r="A5169" t="s">
        <v>12075</v>
      </c>
      <c r="B5169" t="s">
        <v>5444</v>
      </c>
      <c r="C5169" t="s">
        <v>12850</v>
      </c>
      <c r="D5169" t="s">
        <v>3076</v>
      </c>
      <c r="E5169" t="s">
        <v>3331</v>
      </c>
      <c r="F5169" t="s">
        <v>3234</v>
      </c>
      <c r="G5169" t="s">
        <v>3241</v>
      </c>
      <c r="H5169" t="s">
        <v>603</v>
      </c>
      <c r="I5169" t="s">
        <v>604</v>
      </c>
      <c r="J5169" t="s">
        <v>246</v>
      </c>
      <c r="K5169" t="s">
        <v>3079</v>
      </c>
      <c r="L5169" t="s">
        <v>247</v>
      </c>
      <c r="M5169">
        <v>1660800</v>
      </c>
      <c r="N5169">
        <v>-1660800</v>
      </c>
      <c r="O5169">
        <v>0</v>
      </c>
      <c r="P5169">
        <v>0</v>
      </c>
      <c r="Q5169" t="s">
        <v>12851</v>
      </c>
      <c r="R5169" t="s">
        <v>12852</v>
      </c>
      <c r="S5169" t="s">
        <v>3085</v>
      </c>
      <c r="T5169" t="s">
        <v>3085</v>
      </c>
      <c r="U5169" t="s">
        <v>3085</v>
      </c>
      <c r="V5169" t="s">
        <v>3085</v>
      </c>
      <c r="W5169" t="s">
        <v>3085</v>
      </c>
      <c r="X5169" t="str">
        <f t="shared" si="80"/>
        <v>Funcionamiento</v>
      </c>
      <c r="Y5169" t="s">
        <v>3241</v>
      </c>
    </row>
    <row r="5170" spans="1:25">
      <c r="A5170" t="s">
        <v>12111</v>
      </c>
      <c r="B5170" t="s">
        <v>5444</v>
      </c>
      <c r="C5170" t="s">
        <v>12853</v>
      </c>
      <c r="D5170" t="s">
        <v>3076</v>
      </c>
      <c r="E5170" t="s">
        <v>3077</v>
      </c>
      <c r="F5170" t="s">
        <v>3234</v>
      </c>
      <c r="G5170" t="s">
        <v>3241</v>
      </c>
      <c r="H5170" t="s">
        <v>599</v>
      </c>
      <c r="I5170" t="s">
        <v>600</v>
      </c>
      <c r="J5170" t="s">
        <v>246</v>
      </c>
      <c r="K5170" t="s">
        <v>3079</v>
      </c>
      <c r="L5170" t="s">
        <v>247</v>
      </c>
      <c r="M5170">
        <v>24000000</v>
      </c>
      <c r="N5170">
        <v>-9990000</v>
      </c>
      <c r="O5170">
        <v>14010000</v>
      </c>
      <c r="P5170">
        <v>0</v>
      </c>
      <c r="Q5170" t="s">
        <v>12854</v>
      </c>
      <c r="R5170" t="s">
        <v>9836</v>
      </c>
      <c r="S5170" t="s">
        <v>12855</v>
      </c>
      <c r="T5170" t="s">
        <v>12856</v>
      </c>
      <c r="U5170" t="s">
        <v>12857</v>
      </c>
      <c r="V5170" t="s">
        <v>12858</v>
      </c>
      <c r="W5170" t="s">
        <v>3085</v>
      </c>
      <c r="X5170" t="str">
        <f t="shared" si="80"/>
        <v>Funcionamiento</v>
      </c>
      <c r="Y5170" t="s">
        <v>3241</v>
      </c>
    </row>
    <row r="5171" spans="1:25">
      <c r="A5171" t="s">
        <v>12118</v>
      </c>
      <c r="B5171" t="s">
        <v>5444</v>
      </c>
      <c r="C5171" t="s">
        <v>12859</v>
      </c>
      <c r="D5171" t="s">
        <v>3076</v>
      </c>
      <c r="E5171" t="s">
        <v>3077</v>
      </c>
      <c r="F5171" t="s">
        <v>3234</v>
      </c>
      <c r="G5171" t="s">
        <v>3241</v>
      </c>
      <c r="H5171" t="s">
        <v>374</v>
      </c>
      <c r="I5171" t="s">
        <v>375</v>
      </c>
      <c r="J5171" t="s">
        <v>253</v>
      </c>
      <c r="K5171" t="s">
        <v>3115</v>
      </c>
      <c r="L5171" t="s">
        <v>247</v>
      </c>
      <c r="M5171">
        <v>13439005</v>
      </c>
      <c r="N5171">
        <v>-13439005</v>
      </c>
      <c r="O5171">
        <v>0</v>
      </c>
      <c r="P5171">
        <v>0</v>
      </c>
      <c r="Q5171" t="s">
        <v>12860</v>
      </c>
      <c r="R5171" t="s">
        <v>11626</v>
      </c>
      <c r="S5171" t="s">
        <v>12861</v>
      </c>
      <c r="T5171" t="s">
        <v>12862</v>
      </c>
      <c r="U5171" t="s">
        <v>12863</v>
      </c>
      <c r="V5171" t="s">
        <v>12864</v>
      </c>
      <c r="W5171" t="s">
        <v>3085</v>
      </c>
      <c r="X5171" t="str">
        <f t="shared" si="80"/>
        <v>Funcionamiento</v>
      </c>
      <c r="Y5171" t="s">
        <v>3241</v>
      </c>
    </row>
    <row r="5172" spans="1:25">
      <c r="A5172" t="s">
        <v>12118</v>
      </c>
      <c r="B5172" t="s">
        <v>5444</v>
      </c>
      <c r="C5172" t="s">
        <v>12859</v>
      </c>
      <c r="D5172" t="s">
        <v>3076</v>
      </c>
      <c r="E5172" t="s">
        <v>3077</v>
      </c>
      <c r="F5172" t="s">
        <v>3234</v>
      </c>
      <c r="G5172" t="s">
        <v>3241</v>
      </c>
      <c r="H5172" t="s">
        <v>374</v>
      </c>
      <c r="I5172" t="s">
        <v>375</v>
      </c>
      <c r="J5172" t="s">
        <v>246</v>
      </c>
      <c r="K5172" t="s">
        <v>3079</v>
      </c>
      <c r="L5172" t="s">
        <v>247</v>
      </c>
      <c r="M5172">
        <v>0</v>
      </c>
      <c r="N5172">
        <v>13439005</v>
      </c>
      <c r="O5172">
        <v>13439005</v>
      </c>
      <c r="P5172">
        <v>0</v>
      </c>
      <c r="Q5172" t="s">
        <v>12860</v>
      </c>
      <c r="R5172" t="s">
        <v>11626</v>
      </c>
      <c r="S5172" t="s">
        <v>12861</v>
      </c>
      <c r="T5172" t="s">
        <v>12862</v>
      </c>
      <c r="U5172" t="s">
        <v>12863</v>
      </c>
      <c r="V5172" t="s">
        <v>12864</v>
      </c>
      <c r="W5172" t="s">
        <v>3085</v>
      </c>
      <c r="X5172" t="str">
        <f t="shared" si="80"/>
        <v>Funcionamiento</v>
      </c>
      <c r="Y5172" t="s">
        <v>3241</v>
      </c>
    </row>
    <row r="5173" spans="1:25">
      <c r="A5173" t="s">
        <v>12125</v>
      </c>
      <c r="B5173" t="s">
        <v>3775</v>
      </c>
      <c r="C5173" t="s">
        <v>12865</v>
      </c>
      <c r="D5173" t="s">
        <v>3076</v>
      </c>
      <c r="E5173" t="s">
        <v>3077</v>
      </c>
      <c r="F5173" t="s">
        <v>3234</v>
      </c>
      <c r="G5173" t="s">
        <v>3241</v>
      </c>
      <c r="H5173" t="s">
        <v>603</v>
      </c>
      <c r="I5173" t="s">
        <v>604</v>
      </c>
      <c r="J5173" t="s">
        <v>246</v>
      </c>
      <c r="K5173" t="s">
        <v>3079</v>
      </c>
      <c r="L5173" t="s">
        <v>247</v>
      </c>
      <c r="M5173">
        <v>1660800</v>
      </c>
      <c r="N5173">
        <v>0</v>
      </c>
      <c r="O5173">
        <v>1660800</v>
      </c>
      <c r="P5173">
        <v>1482300</v>
      </c>
      <c r="Q5173" t="s">
        <v>12866</v>
      </c>
      <c r="R5173" t="s">
        <v>12852</v>
      </c>
      <c r="S5173" t="s">
        <v>12867</v>
      </c>
      <c r="T5173" t="s">
        <v>12868</v>
      </c>
      <c r="U5173" t="s">
        <v>12869</v>
      </c>
      <c r="V5173" t="s">
        <v>12870</v>
      </c>
      <c r="W5173" t="s">
        <v>3085</v>
      </c>
      <c r="X5173" t="str">
        <f t="shared" si="80"/>
        <v>Funcionamiento</v>
      </c>
      <c r="Y5173" t="s">
        <v>3241</v>
      </c>
    </row>
    <row r="5174" spans="1:25">
      <c r="A5174" t="s">
        <v>12096</v>
      </c>
      <c r="B5174" t="s">
        <v>3775</v>
      </c>
      <c r="C5174" t="s">
        <v>12871</v>
      </c>
      <c r="D5174" t="s">
        <v>3076</v>
      </c>
      <c r="E5174" t="s">
        <v>3077</v>
      </c>
      <c r="F5174" t="s">
        <v>8912</v>
      </c>
      <c r="G5174" t="s">
        <v>8913</v>
      </c>
      <c r="H5174" t="s">
        <v>542</v>
      </c>
      <c r="I5174" t="s">
        <v>647</v>
      </c>
      <c r="J5174" t="s">
        <v>246</v>
      </c>
      <c r="K5174" t="s">
        <v>3079</v>
      </c>
      <c r="L5174" t="s">
        <v>247</v>
      </c>
      <c r="M5174">
        <v>1357730</v>
      </c>
      <c r="N5174">
        <v>0</v>
      </c>
      <c r="O5174">
        <v>1357730</v>
      </c>
      <c r="P5174">
        <v>0</v>
      </c>
      <c r="Q5174" t="s">
        <v>12872</v>
      </c>
      <c r="R5174" t="s">
        <v>11629</v>
      </c>
      <c r="S5174" t="s">
        <v>12873</v>
      </c>
      <c r="T5174" t="s">
        <v>12874</v>
      </c>
      <c r="U5174" t="s">
        <v>12875</v>
      </c>
      <c r="V5174" t="s">
        <v>12876</v>
      </c>
      <c r="W5174" t="s">
        <v>3085</v>
      </c>
      <c r="X5174" t="str">
        <f t="shared" si="80"/>
        <v>Inversión</v>
      </c>
      <c r="Y5174" t="s">
        <v>8913</v>
      </c>
    </row>
    <row r="5175" spans="1:25">
      <c r="A5175" t="s">
        <v>12132</v>
      </c>
      <c r="B5175" t="s">
        <v>4710</v>
      </c>
      <c r="C5175" t="s">
        <v>12877</v>
      </c>
      <c r="D5175" t="s">
        <v>3076</v>
      </c>
      <c r="E5175" t="s">
        <v>3077</v>
      </c>
      <c r="F5175" t="s">
        <v>4481</v>
      </c>
      <c r="G5175" t="s">
        <v>4484</v>
      </c>
      <c r="H5175" t="s">
        <v>434</v>
      </c>
      <c r="I5175" t="s">
        <v>645</v>
      </c>
      <c r="J5175" t="s">
        <v>246</v>
      </c>
      <c r="K5175" t="s">
        <v>3079</v>
      </c>
      <c r="L5175" t="s">
        <v>247</v>
      </c>
      <c r="M5175">
        <v>7090214</v>
      </c>
      <c r="N5175">
        <v>-816063</v>
      </c>
      <c r="O5175">
        <v>6274151</v>
      </c>
      <c r="P5175">
        <v>0</v>
      </c>
      <c r="Q5175" t="s">
        <v>12878</v>
      </c>
      <c r="R5175" t="s">
        <v>4022</v>
      </c>
      <c r="S5175" t="s">
        <v>12879</v>
      </c>
      <c r="T5175" t="s">
        <v>12880</v>
      </c>
      <c r="U5175" t="s">
        <v>12881</v>
      </c>
      <c r="V5175" t="s">
        <v>12882</v>
      </c>
      <c r="W5175" t="s">
        <v>9504</v>
      </c>
      <c r="X5175" t="str">
        <f t="shared" si="80"/>
        <v>Inversión</v>
      </c>
      <c r="Y5175" t="s">
        <v>4484</v>
      </c>
    </row>
    <row r="5176" spans="1:25">
      <c r="A5176" t="s">
        <v>9004</v>
      </c>
      <c r="B5176" t="s">
        <v>4710</v>
      </c>
      <c r="C5176" t="s">
        <v>12883</v>
      </c>
      <c r="D5176" t="s">
        <v>3076</v>
      </c>
      <c r="E5176" t="s">
        <v>3077</v>
      </c>
      <c r="F5176" t="s">
        <v>4481</v>
      </c>
      <c r="G5176" t="s">
        <v>4484</v>
      </c>
      <c r="H5176" t="s">
        <v>434</v>
      </c>
      <c r="I5176" t="s">
        <v>645</v>
      </c>
      <c r="J5176" t="s">
        <v>246</v>
      </c>
      <c r="K5176" t="s">
        <v>3079</v>
      </c>
      <c r="L5176" t="s">
        <v>247</v>
      </c>
      <c r="M5176">
        <v>38001878</v>
      </c>
      <c r="N5176">
        <v>0</v>
      </c>
      <c r="O5176">
        <v>38001878</v>
      </c>
      <c r="P5176">
        <v>26646582</v>
      </c>
      <c r="Q5176" t="s">
        <v>12884</v>
      </c>
      <c r="R5176" t="s">
        <v>8871</v>
      </c>
      <c r="S5176" t="s">
        <v>12885</v>
      </c>
      <c r="T5176" t="s">
        <v>12886</v>
      </c>
      <c r="U5176" t="s">
        <v>12887</v>
      </c>
      <c r="V5176" t="s">
        <v>12888</v>
      </c>
      <c r="W5176" t="s">
        <v>3085</v>
      </c>
      <c r="X5176" t="str">
        <f t="shared" si="80"/>
        <v>Inversión</v>
      </c>
      <c r="Y5176" t="s">
        <v>4484</v>
      </c>
    </row>
    <row r="5177" spans="1:25">
      <c r="A5177" t="s">
        <v>9004</v>
      </c>
      <c r="B5177" t="s">
        <v>4710</v>
      </c>
      <c r="C5177" t="s">
        <v>12883</v>
      </c>
      <c r="D5177" t="s">
        <v>3076</v>
      </c>
      <c r="E5177" t="s">
        <v>3077</v>
      </c>
      <c r="F5177" t="s">
        <v>8912</v>
      </c>
      <c r="G5177" t="s">
        <v>8913</v>
      </c>
      <c r="H5177" t="s">
        <v>542</v>
      </c>
      <c r="I5177" t="s">
        <v>647</v>
      </c>
      <c r="J5177" t="s">
        <v>246</v>
      </c>
      <c r="K5177" t="s">
        <v>3079</v>
      </c>
      <c r="L5177" t="s">
        <v>247</v>
      </c>
      <c r="M5177">
        <v>38001878</v>
      </c>
      <c r="N5177">
        <v>-23731862</v>
      </c>
      <c r="O5177">
        <v>14270016</v>
      </c>
      <c r="P5177">
        <v>0</v>
      </c>
      <c r="Q5177" t="s">
        <v>12884</v>
      </c>
      <c r="R5177" t="s">
        <v>8871</v>
      </c>
      <c r="S5177" t="s">
        <v>12885</v>
      </c>
      <c r="T5177" t="s">
        <v>12886</v>
      </c>
      <c r="U5177" t="s">
        <v>12887</v>
      </c>
      <c r="V5177" t="s">
        <v>12888</v>
      </c>
      <c r="W5177" t="s">
        <v>3085</v>
      </c>
      <c r="X5177" t="str">
        <f t="shared" si="80"/>
        <v>Inversión</v>
      </c>
      <c r="Y5177" t="s">
        <v>8913</v>
      </c>
    </row>
    <row r="5178" spans="1:25">
      <c r="A5178" t="s">
        <v>10961</v>
      </c>
      <c r="B5178" t="s">
        <v>4105</v>
      </c>
      <c r="C5178" t="s">
        <v>12889</v>
      </c>
      <c r="D5178" t="s">
        <v>3076</v>
      </c>
      <c r="E5178" t="s">
        <v>3077</v>
      </c>
      <c r="F5178" t="s">
        <v>8910</v>
      </c>
      <c r="G5178" t="s">
        <v>8911</v>
      </c>
      <c r="H5178" t="s">
        <v>512</v>
      </c>
      <c r="I5178" t="s">
        <v>662</v>
      </c>
      <c r="J5178" t="s">
        <v>246</v>
      </c>
      <c r="K5178" t="s">
        <v>3079</v>
      </c>
      <c r="L5178" t="s">
        <v>247</v>
      </c>
      <c r="M5178">
        <v>86067055</v>
      </c>
      <c r="N5178">
        <v>0</v>
      </c>
      <c r="O5178">
        <v>86067055</v>
      </c>
      <c r="P5178">
        <v>0</v>
      </c>
      <c r="Q5178" t="s">
        <v>12890</v>
      </c>
      <c r="R5178" t="s">
        <v>11463</v>
      </c>
      <c r="S5178" t="s">
        <v>12891</v>
      </c>
      <c r="T5178" t="s">
        <v>12892</v>
      </c>
      <c r="U5178" t="s">
        <v>12893</v>
      </c>
      <c r="V5178" t="s">
        <v>12894</v>
      </c>
      <c r="W5178" t="s">
        <v>3085</v>
      </c>
      <c r="X5178" t="str">
        <f t="shared" si="80"/>
        <v>Inversión</v>
      </c>
      <c r="Y5178" t="s">
        <v>8911</v>
      </c>
    </row>
    <row r="5179" spans="1:25">
      <c r="A5179" t="s">
        <v>10961</v>
      </c>
      <c r="B5179" t="s">
        <v>4105</v>
      </c>
      <c r="C5179" t="s">
        <v>12889</v>
      </c>
      <c r="D5179" t="s">
        <v>3076</v>
      </c>
      <c r="E5179" t="s">
        <v>3077</v>
      </c>
      <c r="F5179" t="s">
        <v>3234</v>
      </c>
      <c r="G5179" t="s">
        <v>3241</v>
      </c>
      <c r="H5179" t="s">
        <v>443</v>
      </c>
      <c r="I5179" t="s">
        <v>666</v>
      </c>
      <c r="J5179" t="s">
        <v>246</v>
      </c>
      <c r="K5179" t="s">
        <v>3079</v>
      </c>
      <c r="L5179" t="s">
        <v>247</v>
      </c>
      <c r="M5179">
        <v>31772883</v>
      </c>
      <c r="N5179">
        <v>46000000</v>
      </c>
      <c r="O5179">
        <v>77772883</v>
      </c>
      <c r="P5179">
        <v>0</v>
      </c>
      <c r="Q5179" t="s">
        <v>12890</v>
      </c>
      <c r="R5179" t="s">
        <v>11463</v>
      </c>
      <c r="S5179" t="s">
        <v>12891</v>
      </c>
      <c r="T5179" t="s">
        <v>12892</v>
      </c>
      <c r="U5179" t="s">
        <v>12893</v>
      </c>
      <c r="V5179" t="s">
        <v>12894</v>
      </c>
      <c r="W5179" t="s">
        <v>3085</v>
      </c>
      <c r="X5179" t="str">
        <f t="shared" si="80"/>
        <v>Inversión</v>
      </c>
      <c r="Y5179" t="s">
        <v>3241</v>
      </c>
    </row>
    <row r="5180" spans="1:25">
      <c r="A5180" t="s">
        <v>10961</v>
      </c>
      <c r="B5180" t="s">
        <v>4105</v>
      </c>
      <c r="C5180" t="s">
        <v>12889</v>
      </c>
      <c r="D5180" t="s">
        <v>3076</v>
      </c>
      <c r="E5180" t="s">
        <v>3077</v>
      </c>
      <c r="F5180" t="s">
        <v>3149</v>
      </c>
      <c r="G5180" t="s">
        <v>3157</v>
      </c>
      <c r="H5180" t="s">
        <v>437</v>
      </c>
      <c r="I5180" t="s">
        <v>649</v>
      </c>
      <c r="J5180" t="s">
        <v>246</v>
      </c>
      <c r="K5180" t="s">
        <v>3150</v>
      </c>
      <c r="L5180" t="s">
        <v>247</v>
      </c>
      <c r="M5180">
        <v>235290634</v>
      </c>
      <c r="N5180">
        <v>100000000</v>
      </c>
      <c r="O5180">
        <v>335290634</v>
      </c>
      <c r="P5180">
        <v>63529609</v>
      </c>
      <c r="Q5180" t="s">
        <v>12890</v>
      </c>
      <c r="R5180" t="s">
        <v>11463</v>
      </c>
      <c r="S5180" t="s">
        <v>12891</v>
      </c>
      <c r="T5180" t="s">
        <v>12892</v>
      </c>
      <c r="U5180" t="s">
        <v>12893</v>
      </c>
      <c r="V5180" t="s">
        <v>12894</v>
      </c>
      <c r="W5180" t="s">
        <v>3085</v>
      </c>
      <c r="X5180" t="str">
        <f t="shared" si="80"/>
        <v>Inversión</v>
      </c>
      <c r="Y5180" t="s">
        <v>3157</v>
      </c>
    </row>
    <row r="5181" spans="1:25">
      <c r="A5181" t="s">
        <v>10961</v>
      </c>
      <c r="B5181" t="s">
        <v>4105</v>
      </c>
      <c r="C5181" t="s">
        <v>12889</v>
      </c>
      <c r="D5181" t="s">
        <v>3076</v>
      </c>
      <c r="E5181" t="s">
        <v>3077</v>
      </c>
      <c r="F5181" t="s">
        <v>8910</v>
      </c>
      <c r="G5181" t="s">
        <v>8911</v>
      </c>
      <c r="H5181" t="s">
        <v>532</v>
      </c>
      <c r="I5181" t="s">
        <v>661</v>
      </c>
      <c r="J5181" t="s">
        <v>246</v>
      </c>
      <c r="K5181" t="s">
        <v>3079</v>
      </c>
      <c r="L5181" t="s">
        <v>247</v>
      </c>
      <c r="M5181">
        <v>251758963</v>
      </c>
      <c r="N5181">
        <v>0</v>
      </c>
      <c r="O5181">
        <v>251758963</v>
      </c>
      <c r="P5181">
        <v>0</v>
      </c>
      <c r="Q5181" t="s">
        <v>12890</v>
      </c>
      <c r="R5181" t="s">
        <v>11463</v>
      </c>
      <c r="S5181" t="s">
        <v>12891</v>
      </c>
      <c r="T5181" t="s">
        <v>12892</v>
      </c>
      <c r="U5181" t="s">
        <v>12893</v>
      </c>
      <c r="V5181" t="s">
        <v>12894</v>
      </c>
      <c r="W5181" t="s">
        <v>3085</v>
      </c>
      <c r="X5181" t="str">
        <f t="shared" si="80"/>
        <v>Inversión</v>
      </c>
      <c r="Y5181" t="s">
        <v>8911</v>
      </c>
    </row>
    <row r="5182" spans="1:25">
      <c r="A5182" t="s">
        <v>10961</v>
      </c>
      <c r="B5182" t="s">
        <v>4105</v>
      </c>
      <c r="C5182" t="s">
        <v>12889</v>
      </c>
      <c r="D5182" t="s">
        <v>3076</v>
      </c>
      <c r="E5182" t="s">
        <v>3077</v>
      </c>
      <c r="F5182" t="s">
        <v>4481</v>
      </c>
      <c r="G5182" t="s">
        <v>4484</v>
      </c>
      <c r="H5182" t="s">
        <v>421</v>
      </c>
      <c r="I5182" t="s">
        <v>639</v>
      </c>
      <c r="J5182" t="s">
        <v>246</v>
      </c>
      <c r="K5182" t="s">
        <v>3079</v>
      </c>
      <c r="L5182" t="s">
        <v>247</v>
      </c>
      <c r="M5182">
        <v>0</v>
      </c>
      <c r="N5182">
        <v>107967408</v>
      </c>
      <c r="O5182">
        <v>107967408</v>
      </c>
      <c r="P5182">
        <v>0</v>
      </c>
      <c r="Q5182" t="s">
        <v>12890</v>
      </c>
      <c r="R5182" t="s">
        <v>11463</v>
      </c>
      <c r="S5182" t="s">
        <v>12891</v>
      </c>
      <c r="T5182" t="s">
        <v>12892</v>
      </c>
      <c r="U5182" t="s">
        <v>12893</v>
      </c>
      <c r="V5182" t="s">
        <v>12894</v>
      </c>
      <c r="W5182" t="s">
        <v>3085</v>
      </c>
      <c r="X5182" t="str">
        <f t="shared" si="80"/>
        <v>Inversión</v>
      </c>
      <c r="Y5182" t="s">
        <v>4484</v>
      </c>
    </row>
    <row r="5183" spans="1:25">
      <c r="A5183" t="s">
        <v>10931</v>
      </c>
      <c r="B5183" t="s">
        <v>4105</v>
      </c>
      <c r="C5183" t="s">
        <v>12895</v>
      </c>
      <c r="D5183" t="s">
        <v>3076</v>
      </c>
      <c r="E5183" t="s">
        <v>3077</v>
      </c>
      <c r="F5183" t="s">
        <v>8910</v>
      </c>
      <c r="G5183" t="s">
        <v>8911</v>
      </c>
      <c r="H5183" t="s">
        <v>532</v>
      </c>
      <c r="I5183" t="s">
        <v>661</v>
      </c>
      <c r="J5183" t="s">
        <v>246</v>
      </c>
      <c r="K5183" t="s">
        <v>3079</v>
      </c>
      <c r="L5183" t="s">
        <v>247</v>
      </c>
      <c r="M5183">
        <v>9773822</v>
      </c>
      <c r="N5183">
        <v>-4642566</v>
      </c>
      <c r="O5183">
        <v>5131256</v>
      </c>
      <c r="P5183">
        <v>0</v>
      </c>
      <c r="Q5183" t="s">
        <v>12896</v>
      </c>
      <c r="R5183" t="s">
        <v>3387</v>
      </c>
      <c r="S5183" t="s">
        <v>12897</v>
      </c>
      <c r="T5183" t="s">
        <v>12898</v>
      </c>
      <c r="U5183" t="s">
        <v>12899</v>
      </c>
      <c r="V5183" t="s">
        <v>12900</v>
      </c>
      <c r="W5183" t="s">
        <v>3085</v>
      </c>
      <c r="X5183" t="str">
        <f t="shared" si="80"/>
        <v>Inversión</v>
      </c>
      <c r="Y5183" t="s">
        <v>8911</v>
      </c>
    </row>
    <row r="5184" spans="1:25">
      <c r="A5184" t="s">
        <v>12151</v>
      </c>
      <c r="B5184" t="s">
        <v>4105</v>
      </c>
      <c r="C5184" t="s">
        <v>12901</v>
      </c>
      <c r="D5184" t="s">
        <v>3076</v>
      </c>
      <c r="E5184" t="s">
        <v>3077</v>
      </c>
      <c r="F5184" t="s">
        <v>3149</v>
      </c>
      <c r="G5184" t="s">
        <v>3157</v>
      </c>
      <c r="H5184" t="s">
        <v>437</v>
      </c>
      <c r="I5184" t="s">
        <v>649</v>
      </c>
      <c r="J5184" t="s">
        <v>246</v>
      </c>
      <c r="K5184" t="s">
        <v>3150</v>
      </c>
      <c r="L5184" t="s">
        <v>247</v>
      </c>
      <c r="M5184">
        <v>12681519</v>
      </c>
      <c r="N5184">
        <v>-563623</v>
      </c>
      <c r="O5184">
        <v>12117896</v>
      </c>
      <c r="P5184">
        <v>0</v>
      </c>
      <c r="Q5184" t="s">
        <v>12902</v>
      </c>
      <c r="R5184" t="s">
        <v>12903</v>
      </c>
      <c r="S5184" t="s">
        <v>12904</v>
      </c>
      <c r="T5184" t="s">
        <v>12905</v>
      </c>
      <c r="U5184" t="s">
        <v>12906</v>
      </c>
      <c r="V5184" t="s">
        <v>12907</v>
      </c>
      <c r="W5184" t="s">
        <v>3085</v>
      </c>
      <c r="X5184" t="str">
        <f t="shared" si="80"/>
        <v>Inversión</v>
      </c>
      <c r="Y5184" t="s">
        <v>3157</v>
      </c>
    </row>
    <row r="5185" spans="1:25">
      <c r="A5185" t="s">
        <v>12166</v>
      </c>
      <c r="B5185" t="s">
        <v>4105</v>
      </c>
      <c r="C5185" t="s">
        <v>12908</v>
      </c>
      <c r="D5185" t="s">
        <v>3076</v>
      </c>
      <c r="E5185" t="s">
        <v>3077</v>
      </c>
      <c r="F5185" t="s">
        <v>3149</v>
      </c>
      <c r="G5185" t="s">
        <v>3157</v>
      </c>
      <c r="H5185" t="s">
        <v>437</v>
      </c>
      <c r="I5185" t="s">
        <v>649</v>
      </c>
      <c r="J5185" t="s">
        <v>246</v>
      </c>
      <c r="K5185" t="s">
        <v>3150</v>
      </c>
      <c r="L5185" t="s">
        <v>247</v>
      </c>
      <c r="M5185">
        <v>2477538</v>
      </c>
      <c r="N5185">
        <v>-550564</v>
      </c>
      <c r="O5185">
        <v>1926974</v>
      </c>
      <c r="P5185">
        <v>1486523</v>
      </c>
      <c r="Q5185" t="s">
        <v>12909</v>
      </c>
      <c r="R5185" t="s">
        <v>12910</v>
      </c>
      <c r="S5185" t="s">
        <v>12911</v>
      </c>
      <c r="T5185" t="s">
        <v>3085</v>
      </c>
      <c r="U5185" t="s">
        <v>3085</v>
      </c>
      <c r="V5185" t="s">
        <v>3085</v>
      </c>
      <c r="W5185" t="s">
        <v>3085</v>
      </c>
      <c r="X5185" t="str">
        <f t="shared" si="80"/>
        <v>Inversión</v>
      </c>
      <c r="Y5185" t="s">
        <v>3157</v>
      </c>
    </row>
    <row r="5186" spans="1:25">
      <c r="A5186" t="s">
        <v>12193</v>
      </c>
      <c r="B5186" t="s">
        <v>4105</v>
      </c>
      <c r="C5186" t="s">
        <v>12912</v>
      </c>
      <c r="D5186" t="s">
        <v>3076</v>
      </c>
      <c r="E5186" t="s">
        <v>3077</v>
      </c>
      <c r="F5186" t="s">
        <v>3149</v>
      </c>
      <c r="G5186" t="s">
        <v>3157</v>
      </c>
      <c r="H5186" t="s">
        <v>437</v>
      </c>
      <c r="I5186" t="s">
        <v>649</v>
      </c>
      <c r="J5186" t="s">
        <v>246</v>
      </c>
      <c r="K5186" t="s">
        <v>3150</v>
      </c>
      <c r="L5186" t="s">
        <v>247</v>
      </c>
      <c r="M5186">
        <v>3055653</v>
      </c>
      <c r="N5186">
        <v>-1629682</v>
      </c>
      <c r="O5186">
        <v>1425971</v>
      </c>
      <c r="P5186">
        <v>0</v>
      </c>
      <c r="Q5186" t="s">
        <v>12913</v>
      </c>
      <c r="R5186" t="s">
        <v>12914</v>
      </c>
      <c r="S5186" t="s">
        <v>12915</v>
      </c>
      <c r="T5186" t="s">
        <v>3085</v>
      </c>
      <c r="U5186" t="s">
        <v>3085</v>
      </c>
      <c r="V5186" t="s">
        <v>3085</v>
      </c>
      <c r="W5186" t="s">
        <v>3085</v>
      </c>
      <c r="X5186" t="str">
        <f t="shared" ref="X5186:X5249" si="81">IF(LEFT(H5186,1)="C","Inversión","Funcionamiento")</f>
        <v>Inversión</v>
      </c>
      <c r="Y5186" t="s">
        <v>3157</v>
      </c>
    </row>
    <row r="5187" spans="1:25">
      <c r="A5187" t="s">
        <v>12158</v>
      </c>
      <c r="B5187" t="s">
        <v>4105</v>
      </c>
      <c r="C5187" t="s">
        <v>12916</v>
      </c>
      <c r="D5187" t="s">
        <v>3076</v>
      </c>
      <c r="E5187" t="s">
        <v>3399</v>
      </c>
      <c r="F5187" t="s">
        <v>3149</v>
      </c>
      <c r="G5187" t="s">
        <v>3157</v>
      </c>
      <c r="H5187" t="s">
        <v>437</v>
      </c>
      <c r="I5187" t="s">
        <v>649</v>
      </c>
      <c r="J5187" t="s">
        <v>246</v>
      </c>
      <c r="K5187" t="s">
        <v>3150</v>
      </c>
      <c r="L5187" t="s">
        <v>247</v>
      </c>
      <c r="M5187">
        <v>39500000</v>
      </c>
      <c r="N5187">
        <v>0</v>
      </c>
      <c r="O5187">
        <v>39500000</v>
      </c>
      <c r="P5187">
        <v>39500000</v>
      </c>
      <c r="Q5187" t="s">
        <v>12917</v>
      </c>
      <c r="R5187" t="s">
        <v>12918</v>
      </c>
      <c r="S5187" t="s">
        <v>3085</v>
      </c>
      <c r="T5187" t="s">
        <v>3085</v>
      </c>
      <c r="U5187" t="s">
        <v>3085</v>
      </c>
      <c r="V5187" t="s">
        <v>3085</v>
      </c>
      <c r="W5187" t="s">
        <v>3085</v>
      </c>
      <c r="X5187" t="str">
        <f t="shared" si="81"/>
        <v>Inversión</v>
      </c>
      <c r="Y5187" t="s">
        <v>3157</v>
      </c>
    </row>
    <row r="5188" spans="1:25">
      <c r="A5188" t="s">
        <v>12173</v>
      </c>
      <c r="B5188" t="s">
        <v>4105</v>
      </c>
      <c r="C5188" t="s">
        <v>12919</v>
      </c>
      <c r="D5188" t="s">
        <v>3076</v>
      </c>
      <c r="E5188" t="s">
        <v>3077</v>
      </c>
      <c r="F5188" t="s">
        <v>4481</v>
      </c>
      <c r="G5188" t="s">
        <v>4484</v>
      </c>
      <c r="H5188" t="s">
        <v>440</v>
      </c>
      <c r="I5188" t="s">
        <v>644</v>
      </c>
      <c r="J5188" t="s">
        <v>246</v>
      </c>
      <c r="K5188" t="s">
        <v>3079</v>
      </c>
      <c r="L5188" t="s">
        <v>247</v>
      </c>
      <c r="M5188">
        <v>10000000</v>
      </c>
      <c r="N5188">
        <v>0</v>
      </c>
      <c r="O5188">
        <v>10000000</v>
      </c>
      <c r="P5188">
        <v>0</v>
      </c>
      <c r="Q5188" t="s">
        <v>12920</v>
      </c>
      <c r="R5188" t="s">
        <v>12921</v>
      </c>
      <c r="S5188" t="s">
        <v>12922</v>
      </c>
      <c r="T5188" t="s">
        <v>12923</v>
      </c>
      <c r="U5188" t="s">
        <v>12924</v>
      </c>
      <c r="V5188" t="s">
        <v>12925</v>
      </c>
      <c r="W5188" t="s">
        <v>3085</v>
      </c>
      <c r="X5188" t="str">
        <f t="shared" si="81"/>
        <v>Inversión</v>
      </c>
      <c r="Y5188" t="s">
        <v>4484</v>
      </c>
    </row>
    <row r="5189" spans="1:25">
      <c r="A5189" t="s">
        <v>12173</v>
      </c>
      <c r="B5189" t="s">
        <v>4105</v>
      </c>
      <c r="C5189" t="s">
        <v>12919</v>
      </c>
      <c r="D5189" t="s">
        <v>3076</v>
      </c>
      <c r="E5189" t="s">
        <v>3077</v>
      </c>
      <c r="F5189" t="s">
        <v>3149</v>
      </c>
      <c r="G5189" t="s">
        <v>3157</v>
      </c>
      <c r="H5189" t="s">
        <v>437</v>
      </c>
      <c r="I5189" t="s">
        <v>649</v>
      </c>
      <c r="J5189" t="s">
        <v>246</v>
      </c>
      <c r="K5189" t="s">
        <v>3150</v>
      </c>
      <c r="L5189" t="s">
        <v>247</v>
      </c>
      <c r="M5189">
        <v>10000000</v>
      </c>
      <c r="N5189">
        <v>0</v>
      </c>
      <c r="O5189">
        <v>10000000</v>
      </c>
      <c r="P5189">
        <v>0</v>
      </c>
      <c r="Q5189" t="s">
        <v>12920</v>
      </c>
      <c r="R5189" t="s">
        <v>12921</v>
      </c>
      <c r="S5189" t="s">
        <v>12922</v>
      </c>
      <c r="T5189" t="s">
        <v>12923</v>
      </c>
      <c r="U5189" t="s">
        <v>12924</v>
      </c>
      <c r="V5189" t="s">
        <v>12925</v>
      </c>
      <c r="W5189" t="s">
        <v>3085</v>
      </c>
      <c r="X5189" t="str">
        <f t="shared" si="81"/>
        <v>Inversión</v>
      </c>
      <c r="Y5189" t="s">
        <v>3157</v>
      </c>
    </row>
    <row r="5190" spans="1:25">
      <c r="A5190" t="s">
        <v>7565</v>
      </c>
      <c r="B5190" t="s">
        <v>4105</v>
      </c>
      <c r="C5190" t="s">
        <v>12926</v>
      </c>
      <c r="D5190" t="s">
        <v>3076</v>
      </c>
      <c r="E5190" t="s">
        <v>3077</v>
      </c>
      <c r="F5190" t="s">
        <v>4481</v>
      </c>
      <c r="G5190" t="s">
        <v>4484</v>
      </c>
      <c r="H5190" t="s">
        <v>440</v>
      </c>
      <c r="I5190" t="s">
        <v>644</v>
      </c>
      <c r="J5190" t="s">
        <v>246</v>
      </c>
      <c r="K5190" t="s">
        <v>3079</v>
      </c>
      <c r="L5190" t="s">
        <v>247</v>
      </c>
      <c r="M5190">
        <v>8282839</v>
      </c>
      <c r="N5190">
        <v>-7130451</v>
      </c>
      <c r="O5190">
        <v>1152388</v>
      </c>
      <c r="P5190">
        <v>0</v>
      </c>
      <c r="Q5190" t="s">
        <v>12927</v>
      </c>
      <c r="R5190" t="s">
        <v>12928</v>
      </c>
      <c r="S5190" t="s">
        <v>12929</v>
      </c>
      <c r="T5190" t="s">
        <v>12930</v>
      </c>
      <c r="U5190" t="s">
        <v>12931</v>
      </c>
      <c r="V5190" t="s">
        <v>12932</v>
      </c>
      <c r="W5190" t="s">
        <v>12933</v>
      </c>
      <c r="X5190" t="str">
        <f t="shared" si="81"/>
        <v>Inversión</v>
      </c>
      <c r="Y5190" t="s">
        <v>4484</v>
      </c>
    </row>
    <row r="5191" spans="1:25">
      <c r="A5191" t="s">
        <v>12186</v>
      </c>
      <c r="B5191" t="s">
        <v>3803</v>
      </c>
      <c r="C5191" t="s">
        <v>12934</v>
      </c>
      <c r="D5191" t="s">
        <v>3076</v>
      </c>
      <c r="E5191" t="s">
        <v>3077</v>
      </c>
      <c r="F5191" t="s">
        <v>8904</v>
      </c>
      <c r="G5191" t="s">
        <v>8905</v>
      </c>
      <c r="H5191" t="s">
        <v>550</v>
      </c>
      <c r="I5191" t="s">
        <v>676</v>
      </c>
      <c r="J5191" t="s">
        <v>246</v>
      </c>
      <c r="K5191" t="s">
        <v>3079</v>
      </c>
      <c r="L5191" t="s">
        <v>247</v>
      </c>
      <c r="M5191">
        <v>27677000</v>
      </c>
      <c r="N5191">
        <v>0</v>
      </c>
      <c r="O5191">
        <v>27677000</v>
      </c>
      <c r="P5191">
        <v>0</v>
      </c>
      <c r="Q5191" t="s">
        <v>12935</v>
      </c>
      <c r="R5191" t="s">
        <v>12936</v>
      </c>
      <c r="S5191" t="s">
        <v>12937</v>
      </c>
      <c r="T5191" t="s">
        <v>12938</v>
      </c>
      <c r="U5191" t="s">
        <v>12939</v>
      </c>
      <c r="V5191" t="s">
        <v>12940</v>
      </c>
      <c r="W5191" t="s">
        <v>3085</v>
      </c>
      <c r="X5191" t="str">
        <f t="shared" si="81"/>
        <v>Inversión</v>
      </c>
      <c r="Y5191" t="s">
        <v>8905</v>
      </c>
    </row>
    <row r="5192" spans="1:25">
      <c r="A5192" t="s">
        <v>12186</v>
      </c>
      <c r="B5192" t="s">
        <v>3803</v>
      </c>
      <c r="C5192" t="s">
        <v>12934</v>
      </c>
      <c r="D5192" t="s">
        <v>3076</v>
      </c>
      <c r="E5192" t="s">
        <v>3077</v>
      </c>
      <c r="F5192" t="s">
        <v>8910</v>
      </c>
      <c r="G5192" t="s">
        <v>8911</v>
      </c>
      <c r="H5192" t="s">
        <v>532</v>
      </c>
      <c r="I5192" t="s">
        <v>661</v>
      </c>
      <c r="J5192" t="s">
        <v>246</v>
      </c>
      <c r="K5192" t="s">
        <v>3079</v>
      </c>
      <c r="L5192" t="s">
        <v>247</v>
      </c>
      <c r="M5192">
        <v>300000000</v>
      </c>
      <c r="N5192">
        <v>0</v>
      </c>
      <c r="O5192">
        <v>300000000</v>
      </c>
      <c r="P5192">
        <v>0</v>
      </c>
      <c r="Q5192" t="s">
        <v>12935</v>
      </c>
      <c r="R5192" t="s">
        <v>12936</v>
      </c>
      <c r="S5192" t="s">
        <v>12937</v>
      </c>
      <c r="T5192" t="s">
        <v>12938</v>
      </c>
      <c r="U5192" t="s">
        <v>12939</v>
      </c>
      <c r="V5192" t="s">
        <v>12940</v>
      </c>
      <c r="W5192" t="s">
        <v>3085</v>
      </c>
      <c r="X5192" t="str">
        <f t="shared" si="81"/>
        <v>Inversión</v>
      </c>
      <c r="Y5192" t="s">
        <v>8911</v>
      </c>
    </row>
    <row r="5193" spans="1:25">
      <c r="A5193" t="s">
        <v>12941</v>
      </c>
      <c r="B5193" t="s">
        <v>8714</v>
      </c>
      <c r="C5193" t="s">
        <v>12942</v>
      </c>
      <c r="D5193" t="s">
        <v>3076</v>
      </c>
      <c r="E5193" t="s">
        <v>3077</v>
      </c>
      <c r="F5193" t="s">
        <v>4481</v>
      </c>
      <c r="G5193" t="s">
        <v>4484</v>
      </c>
      <c r="H5193" t="s">
        <v>440</v>
      </c>
      <c r="I5193" t="s">
        <v>644</v>
      </c>
      <c r="J5193" t="s">
        <v>246</v>
      </c>
      <c r="K5193" t="s">
        <v>3079</v>
      </c>
      <c r="L5193" t="s">
        <v>247</v>
      </c>
      <c r="M5193">
        <v>4831813</v>
      </c>
      <c r="N5193">
        <v>-4831813</v>
      </c>
      <c r="O5193">
        <v>0</v>
      </c>
      <c r="P5193">
        <v>0</v>
      </c>
      <c r="Q5193" t="s">
        <v>12943</v>
      </c>
      <c r="R5193" t="s">
        <v>3395</v>
      </c>
      <c r="S5193" t="s">
        <v>12944</v>
      </c>
      <c r="T5193" t="s">
        <v>12945</v>
      </c>
      <c r="U5193" t="s">
        <v>12946</v>
      </c>
      <c r="V5193" t="s">
        <v>12947</v>
      </c>
      <c r="W5193" t="s">
        <v>5702</v>
      </c>
      <c r="X5193" t="str">
        <f t="shared" si="81"/>
        <v>Inversión</v>
      </c>
      <c r="Y5193" t="s">
        <v>4484</v>
      </c>
    </row>
    <row r="5194" spans="1:25">
      <c r="A5194" t="s">
        <v>12199</v>
      </c>
      <c r="B5194" t="s">
        <v>3476</v>
      </c>
      <c r="C5194" t="s">
        <v>12948</v>
      </c>
      <c r="D5194" t="s">
        <v>3076</v>
      </c>
      <c r="E5194" t="s">
        <v>3399</v>
      </c>
      <c r="F5194" t="s">
        <v>3149</v>
      </c>
      <c r="G5194" t="s">
        <v>3157</v>
      </c>
      <c r="H5194" t="s">
        <v>437</v>
      </c>
      <c r="I5194" t="s">
        <v>649</v>
      </c>
      <c r="J5194" t="s">
        <v>246</v>
      </c>
      <c r="K5194" t="s">
        <v>3150</v>
      </c>
      <c r="L5194" t="s">
        <v>247</v>
      </c>
      <c r="M5194">
        <v>1603000000</v>
      </c>
      <c r="N5194">
        <v>-1603000000</v>
      </c>
      <c r="O5194">
        <v>0</v>
      </c>
      <c r="P5194">
        <v>0</v>
      </c>
      <c r="Q5194" t="s">
        <v>12949</v>
      </c>
      <c r="R5194" t="s">
        <v>9122</v>
      </c>
      <c r="S5194" t="s">
        <v>3085</v>
      </c>
      <c r="T5194" t="s">
        <v>3085</v>
      </c>
      <c r="U5194" t="s">
        <v>3085</v>
      </c>
      <c r="V5194" t="s">
        <v>3085</v>
      </c>
      <c r="W5194" t="s">
        <v>3085</v>
      </c>
      <c r="X5194" t="str">
        <f t="shared" si="81"/>
        <v>Inversión</v>
      </c>
      <c r="Y5194" t="s">
        <v>3157</v>
      </c>
    </row>
    <row r="5195" spans="1:25">
      <c r="A5195" t="s">
        <v>12199</v>
      </c>
      <c r="B5195" t="s">
        <v>3476</v>
      </c>
      <c r="C5195" t="s">
        <v>12948</v>
      </c>
      <c r="D5195" t="s">
        <v>3076</v>
      </c>
      <c r="E5195" t="s">
        <v>3399</v>
      </c>
      <c r="F5195" t="s">
        <v>4481</v>
      </c>
      <c r="G5195" t="s">
        <v>4484</v>
      </c>
      <c r="H5195" t="s">
        <v>440</v>
      </c>
      <c r="I5195" t="s">
        <v>644</v>
      </c>
      <c r="J5195" t="s">
        <v>246</v>
      </c>
      <c r="K5195" t="s">
        <v>3079</v>
      </c>
      <c r="L5195" t="s">
        <v>247</v>
      </c>
      <c r="M5195">
        <v>500000000</v>
      </c>
      <c r="N5195">
        <v>-500000000</v>
      </c>
      <c r="O5195">
        <v>0</v>
      </c>
      <c r="P5195">
        <v>0</v>
      </c>
      <c r="Q5195" t="s">
        <v>12949</v>
      </c>
      <c r="R5195" t="s">
        <v>9122</v>
      </c>
      <c r="S5195" t="s">
        <v>3085</v>
      </c>
      <c r="T5195" t="s">
        <v>3085</v>
      </c>
      <c r="U5195" t="s">
        <v>3085</v>
      </c>
      <c r="V5195" t="s">
        <v>3085</v>
      </c>
      <c r="W5195" t="s">
        <v>3085</v>
      </c>
      <c r="X5195" t="str">
        <f t="shared" si="81"/>
        <v>Inversión</v>
      </c>
      <c r="Y5195" t="s">
        <v>4484</v>
      </c>
    </row>
    <row r="5196" spans="1:25">
      <c r="A5196" t="s">
        <v>12213</v>
      </c>
      <c r="B5196" t="s">
        <v>3476</v>
      </c>
      <c r="C5196" t="s">
        <v>12950</v>
      </c>
      <c r="D5196" t="s">
        <v>3076</v>
      </c>
      <c r="E5196" t="s">
        <v>3077</v>
      </c>
      <c r="F5196" t="s">
        <v>8912</v>
      </c>
      <c r="G5196" t="s">
        <v>8913</v>
      </c>
      <c r="H5196" t="s">
        <v>542</v>
      </c>
      <c r="I5196" t="s">
        <v>647</v>
      </c>
      <c r="J5196" t="s">
        <v>246</v>
      </c>
      <c r="K5196" t="s">
        <v>3079</v>
      </c>
      <c r="L5196" t="s">
        <v>247</v>
      </c>
      <c r="M5196">
        <v>56853891</v>
      </c>
      <c r="N5196">
        <v>-1067076</v>
      </c>
      <c r="O5196">
        <v>55786815</v>
      </c>
      <c r="P5196">
        <v>0</v>
      </c>
      <c r="Q5196" t="s">
        <v>12951</v>
      </c>
      <c r="R5196" t="s">
        <v>9057</v>
      </c>
      <c r="S5196" t="s">
        <v>12952</v>
      </c>
      <c r="T5196" t="s">
        <v>12953</v>
      </c>
      <c r="U5196" t="s">
        <v>12954</v>
      </c>
      <c r="V5196" t="s">
        <v>12955</v>
      </c>
      <c r="W5196" t="s">
        <v>12956</v>
      </c>
      <c r="X5196" t="str">
        <f t="shared" si="81"/>
        <v>Inversión</v>
      </c>
      <c r="Y5196" t="s">
        <v>8913</v>
      </c>
    </row>
    <row r="5197" spans="1:25">
      <c r="A5197" t="s">
        <v>12216</v>
      </c>
      <c r="B5197" t="s">
        <v>3476</v>
      </c>
      <c r="C5197" t="s">
        <v>12957</v>
      </c>
      <c r="D5197" t="s">
        <v>3076</v>
      </c>
      <c r="E5197" t="s">
        <v>3077</v>
      </c>
      <c r="F5197" t="s">
        <v>8912</v>
      </c>
      <c r="G5197" t="s">
        <v>8913</v>
      </c>
      <c r="H5197" t="s">
        <v>542</v>
      </c>
      <c r="I5197" t="s">
        <v>647</v>
      </c>
      <c r="J5197" t="s">
        <v>246</v>
      </c>
      <c r="K5197" t="s">
        <v>3079</v>
      </c>
      <c r="L5197" t="s">
        <v>247</v>
      </c>
      <c r="M5197">
        <v>29554111</v>
      </c>
      <c r="N5197">
        <v>-4314211</v>
      </c>
      <c r="O5197">
        <v>25239900</v>
      </c>
      <c r="P5197">
        <v>0</v>
      </c>
      <c r="Q5197" t="s">
        <v>12958</v>
      </c>
      <c r="R5197" t="s">
        <v>12959</v>
      </c>
      <c r="S5197" t="s">
        <v>12960</v>
      </c>
      <c r="T5197" t="s">
        <v>3085</v>
      </c>
      <c r="U5197" t="s">
        <v>3085</v>
      </c>
      <c r="V5197" t="s">
        <v>3085</v>
      </c>
      <c r="W5197" t="s">
        <v>3085</v>
      </c>
      <c r="X5197" t="str">
        <f t="shared" si="81"/>
        <v>Inversión</v>
      </c>
      <c r="Y5197" t="s">
        <v>8913</v>
      </c>
    </row>
    <row r="5198" spans="1:25">
      <c r="A5198" t="s">
        <v>10000</v>
      </c>
      <c r="B5198" t="s">
        <v>3476</v>
      </c>
      <c r="C5198" t="s">
        <v>12961</v>
      </c>
      <c r="D5198" t="s">
        <v>3076</v>
      </c>
      <c r="E5198" t="s">
        <v>3399</v>
      </c>
      <c r="F5198" t="s">
        <v>8912</v>
      </c>
      <c r="G5198" t="s">
        <v>8913</v>
      </c>
      <c r="H5198" t="s">
        <v>542</v>
      </c>
      <c r="I5198" t="s">
        <v>647</v>
      </c>
      <c r="J5198" t="s">
        <v>246</v>
      </c>
      <c r="K5198" t="s">
        <v>3079</v>
      </c>
      <c r="L5198" t="s">
        <v>247</v>
      </c>
      <c r="M5198">
        <v>1610573</v>
      </c>
      <c r="N5198">
        <v>-1610573</v>
      </c>
      <c r="O5198">
        <v>0</v>
      </c>
      <c r="P5198">
        <v>0</v>
      </c>
      <c r="Q5198" t="s">
        <v>11390</v>
      </c>
      <c r="R5198" t="s">
        <v>9328</v>
      </c>
      <c r="S5198" t="s">
        <v>12962</v>
      </c>
      <c r="T5198" t="s">
        <v>12963</v>
      </c>
      <c r="U5198" t="s">
        <v>3085</v>
      </c>
      <c r="V5198" t="s">
        <v>3085</v>
      </c>
      <c r="W5198" t="s">
        <v>3085</v>
      </c>
      <c r="X5198" t="str">
        <f t="shared" si="81"/>
        <v>Inversión</v>
      </c>
      <c r="Y5198" t="s">
        <v>8913</v>
      </c>
    </row>
    <row r="5199" spans="1:25">
      <c r="A5199" t="s">
        <v>6923</v>
      </c>
      <c r="B5199" t="s">
        <v>3476</v>
      </c>
      <c r="C5199" t="s">
        <v>12964</v>
      </c>
      <c r="D5199" t="s">
        <v>3076</v>
      </c>
      <c r="E5199" t="s">
        <v>3077</v>
      </c>
      <c r="F5199" t="s">
        <v>4481</v>
      </c>
      <c r="G5199" t="s">
        <v>4484</v>
      </c>
      <c r="H5199" t="s">
        <v>434</v>
      </c>
      <c r="I5199" t="s">
        <v>645</v>
      </c>
      <c r="J5199" t="s">
        <v>246</v>
      </c>
      <c r="K5199" t="s">
        <v>3079</v>
      </c>
      <c r="L5199" t="s">
        <v>247</v>
      </c>
      <c r="M5199">
        <v>73487425</v>
      </c>
      <c r="N5199">
        <v>36742360</v>
      </c>
      <c r="O5199">
        <v>110229785</v>
      </c>
      <c r="P5199">
        <v>0</v>
      </c>
      <c r="Q5199" t="s">
        <v>12965</v>
      </c>
      <c r="R5199" t="s">
        <v>9515</v>
      </c>
      <c r="S5199" t="s">
        <v>12966</v>
      </c>
      <c r="T5199" t="s">
        <v>12967</v>
      </c>
      <c r="U5199" t="s">
        <v>12968</v>
      </c>
      <c r="V5199" t="s">
        <v>12969</v>
      </c>
      <c r="W5199" t="s">
        <v>3085</v>
      </c>
      <c r="X5199" t="str">
        <f t="shared" si="81"/>
        <v>Inversión</v>
      </c>
      <c r="Y5199" t="s">
        <v>4484</v>
      </c>
    </row>
    <row r="5200" spans="1:25">
      <c r="A5200" t="s">
        <v>12237</v>
      </c>
      <c r="B5200" t="s">
        <v>3476</v>
      </c>
      <c r="C5200" t="s">
        <v>12970</v>
      </c>
      <c r="D5200" t="s">
        <v>3076</v>
      </c>
      <c r="E5200" t="s">
        <v>3399</v>
      </c>
      <c r="F5200" t="s">
        <v>4481</v>
      </c>
      <c r="G5200" t="s">
        <v>4484</v>
      </c>
      <c r="H5200" t="s">
        <v>549</v>
      </c>
      <c r="I5200" t="s">
        <v>643</v>
      </c>
      <c r="J5200" t="s">
        <v>246</v>
      </c>
      <c r="K5200" t="s">
        <v>3079</v>
      </c>
      <c r="L5200" t="s">
        <v>247</v>
      </c>
      <c r="M5200">
        <v>3458230</v>
      </c>
      <c r="N5200">
        <v>-3458230</v>
      </c>
      <c r="O5200">
        <v>0</v>
      </c>
      <c r="P5200">
        <v>0</v>
      </c>
      <c r="Q5200" t="s">
        <v>12971</v>
      </c>
      <c r="R5200" t="s">
        <v>9606</v>
      </c>
      <c r="S5200" t="s">
        <v>3085</v>
      </c>
      <c r="T5200" t="s">
        <v>3085</v>
      </c>
      <c r="U5200" t="s">
        <v>3085</v>
      </c>
      <c r="V5200" t="s">
        <v>3085</v>
      </c>
      <c r="W5200" t="s">
        <v>3085</v>
      </c>
      <c r="X5200" t="str">
        <f t="shared" si="81"/>
        <v>Inversión</v>
      </c>
      <c r="Y5200" t="s">
        <v>4484</v>
      </c>
    </row>
    <row r="5201" spans="1:25">
      <c r="A5201" t="s">
        <v>6970</v>
      </c>
      <c r="B5201" t="s">
        <v>3476</v>
      </c>
      <c r="C5201" t="s">
        <v>12972</v>
      </c>
      <c r="D5201" t="s">
        <v>3076</v>
      </c>
      <c r="E5201" t="s">
        <v>3077</v>
      </c>
      <c r="F5201" t="s">
        <v>4481</v>
      </c>
      <c r="G5201" t="s">
        <v>4484</v>
      </c>
      <c r="H5201" t="s">
        <v>440</v>
      </c>
      <c r="I5201" t="s">
        <v>644</v>
      </c>
      <c r="J5201" t="s">
        <v>246</v>
      </c>
      <c r="K5201" t="s">
        <v>3079</v>
      </c>
      <c r="L5201" t="s">
        <v>247</v>
      </c>
      <c r="M5201">
        <v>5000000</v>
      </c>
      <c r="N5201">
        <v>0</v>
      </c>
      <c r="O5201">
        <v>5000000</v>
      </c>
      <c r="P5201">
        <v>0</v>
      </c>
      <c r="Q5201" t="s">
        <v>12973</v>
      </c>
      <c r="R5201" t="s">
        <v>9491</v>
      </c>
      <c r="S5201" t="s">
        <v>10253</v>
      </c>
      <c r="T5201" t="s">
        <v>12974</v>
      </c>
      <c r="U5201" t="s">
        <v>12975</v>
      </c>
      <c r="V5201" t="s">
        <v>3085</v>
      </c>
      <c r="W5201" t="s">
        <v>3085</v>
      </c>
      <c r="X5201" t="str">
        <f t="shared" si="81"/>
        <v>Inversión</v>
      </c>
      <c r="Y5201" t="s">
        <v>4484</v>
      </c>
    </row>
    <row r="5202" spans="1:25">
      <c r="A5202" t="s">
        <v>9650</v>
      </c>
      <c r="B5202" t="s">
        <v>3476</v>
      </c>
      <c r="C5202" t="s">
        <v>12976</v>
      </c>
      <c r="D5202" t="s">
        <v>3076</v>
      </c>
      <c r="E5202" t="s">
        <v>3077</v>
      </c>
      <c r="F5202" t="s">
        <v>8912</v>
      </c>
      <c r="G5202" t="s">
        <v>8913</v>
      </c>
      <c r="H5202" t="s">
        <v>542</v>
      </c>
      <c r="I5202" t="s">
        <v>647</v>
      </c>
      <c r="J5202" t="s">
        <v>246</v>
      </c>
      <c r="K5202" t="s">
        <v>3079</v>
      </c>
      <c r="L5202" t="s">
        <v>247</v>
      </c>
      <c r="M5202">
        <v>6615720</v>
      </c>
      <c r="N5202">
        <v>-4519290</v>
      </c>
      <c r="O5202">
        <v>2096430</v>
      </c>
      <c r="P5202">
        <v>0</v>
      </c>
      <c r="Q5202" t="s">
        <v>12977</v>
      </c>
      <c r="R5202" t="s">
        <v>9092</v>
      </c>
      <c r="S5202" t="s">
        <v>12978</v>
      </c>
      <c r="T5202" t="s">
        <v>3085</v>
      </c>
      <c r="U5202" t="s">
        <v>3085</v>
      </c>
      <c r="V5202" t="s">
        <v>3085</v>
      </c>
      <c r="W5202" t="s">
        <v>3085</v>
      </c>
      <c r="X5202" t="str">
        <f t="shared" si="81"/>
        <v>Inversión</v>
      </c>
      <c r="Y5202" t="s">
        <v>8913</v>
      </c>
    </row>
    <row r="5203" spans="1:25">
      <c r="A5203" t="s">
        <v>9650</v>
      </c>
      <c r="B5203" t="s">
        <v>3476</v>
      </c>
      <c r="C5203" t="s">
        <v>12976</v>
      </c>
      <c r="D5203" t="s">
        <v>3076</v>
      </c>
      <c r="E5203" t="s">
        <v>3077</v>
      </c>
      <c r="F5203" t="s">
        <v>8904</v>
      </c>
      <c r="G5203" t="s">
        <v>8905</v>
      </c>
      <c r="H5203" t="s">
        <v>550</v>
      </c>
      <c r="I5203" t="s">
        <v>676</v>
      </c>
      <c r="J5203" t="s">
        <v>246</v>
      </c>
      <c r="K5203" t="s">
        <v>3079</v>
      </c>
      <c r="L5203" t="s">
        <v>247</v>
      </c>
      <c r="M5203">
        <v>16663570</v>
      </c>
      <c r="N5203">
        <v>0</v>
      </c>
      <c r="O5203">
        <v>16663570</v>
      </c>
      <c r="P5203">
        <v>0</v>
      </c>
      <c r="Q5203" t="s">
        <v>12977</v>
      </c>
      <c r="R5203" t="s">
        <v>9092</v>
      </c>
      <c r="S5203" t="s">
        <v>12978</v>
      </c>
      <c r="T5203" t="s">
        <v>3085</v>
      </c>
      <c r="U5203" t="s">
        <v>3085</v>
      </c>
      <c r="V5203" t="s">
        <v>3085</v>
      </c>
      <c r="W5203" t="s">
        <v>3085</v>
      </c>
      <c r="X5203" t="str">
        <f t="shared" si="81"/>
        <v>Inversión</v>
      </c>
      <c r="Y5203" t="s">
        <v>8905</v>
      </c>
    </row>
    <row r="5204" spans="1:25">
      <c r="A5204" t="s">
        <v>9650</v>
      </c>
      <c r="B5204" t="s">
        <v>3476</v>
      </c>
      <c r="C5204" t="s">
        <v>12976</v>
      </c>
      <c r="D5204" t="s">
        <v>3076</v>
      </c>
      <c r="E5204" t="s">
        <v>3077</v>
      </c>
      <c r="F5204" t="s">
        <v>8910</v>
      </c>
      <c r="G5204" t="s">
        <v>8911</v>
      </c>
      <c r="H5204" t="s">
        <v>532</v>
      </c>
      <c r="I5204" t="s">
        <v>661</v>
      </c>
      <c r="J5204" t="s">
        <v>246</v>
      </c>
      <c r="K5204" t="s">
        <v>3079</v>
      </c>
      <c r="L5204" t="s">
        <v>247</v>
      </c>
      <c r="M5204">
        <v>7000000</v>
      </c>
      <c r="N5204">
        <v>0</v>
      </c>
      <c r="O5204">
        <v>7000000</v>
      </c>
      <c r="P5204">
        <v>0</v>
      </c>
      <c r="Q5204" t="s">
        <v>12977</v>
      </c>
      <c r="R5204" t="s">
        <v>9092</v>
      </c>
      <c r="S5204" t="s">
        <v>12978</v>
      </c>
      <c r="T5204" t="s">
        <v>3085</v>
      </c>
      <c r="U5204" t="s">
        <v>3085</v>
      </c>
      <c r="V5204" t="s">
        <v>3085</v>
      </c>
      <c r="W5204" t="s">
        <v>3085</v>
      </c>
      <c r="X5204" t="str">
        <f t="shared" si="81"/>
        <v>Inversión</v>
      </c>
      <c r="Y5204" t="s">
        <v>8911</v>
      </c>
    </row>
    <row r="5205" spans="1:25">
      <c r="A5205" t="s">
        <v>12223</v>
      </c>
      <c r="B5205" t="s">
        <v>3476</v>
      </c>
      <c r="C5205" t="s">
        <v>12979</v>
      </c>
      <c r="D5205" t="s">
        <v>3076</v>
      </c>
      <c r="E5205" t="s">
        <v>3399</v>
      </c>
      <c r="F5205" t="s">
        <v>8912</v>
      </c>
      <c r="G5205" t="s">
        <v>8913</v>
      </c>
      <c r="H5205" t="s">
        <v>542</v>
      </c>
      <c r="I5205" t="s">
        <v>647</v>
      </c>
      <c r="J5205" t="s">
        <v>246</v>
      </c>
      <c r="K5205" t="s">
        <v>3079</v>
      </c>
      <c r="L5205" t="s">
        <v>247</v>
      </c>
      <c r="M5205">
        <v>98836069</v>
      </c>
      <c r="N5205">
        <v>-98836069</v>
      </c>
      <c r="O5205">
        <v>0</v>
      </c>
      <c r="P5205">
        <v>0</v>
      </c>
      <c r="Q5205" t="s">
        <v>12980</v>
      </c>
      <c r="R5205" t="s">
        <v>12981</v>
      </c>
      <c r="S5205" t="s">
        <v>3085</v>
      </c>
      <c r="T5205" t="s">
        <v>3085</v>
      </c>
      <c r="U5205" t="s">
        <v>3085</v>
      </c>
      <c r="V5205" t="s">
        <v>3085</v>
      </c>
      <c r="W5205" t="s">
        <v>3085</v>
      </c>
      <c r="X5205" t="str">
        <f t="shared" si="81"/>
        <v>Inversión</v>
      </c>
      <c r="Y5205" t="s">
        <v>8913</v>
      </c>
    </row>
    <row r="5206" spans="1:25">
      <c r="A5206" t="s">
        <v>12223</v>
      </c>
      <c r="B5206" t="s">
        <v>3476</v>
      </c>
      <c r="C5206" t="s">
        <v>12979</v>
      </c>
      <c r="D5206" t="s">
        <v>3076</v>
      </c>
      <c r="E5206" t="s">
        <v>3399</v>
      </c>
      <c r="F5206" t="s">
        <v>4481</v>
      </c>
      <c r="G5206" t="s">
        <v>4484</v>
      </c>
      <c r="H5206" t="s">
        <v>434</v>
      </c>
      <c r="I5206" t="s">
        <v>645</v>
      </c>
      <c r="J5206" t="s">
        <v>246</v>
      </c>
      <c r="K5206" t="s">
        <v>3079</v>
      </c>
      <c r="L5206" t="s">
        <v>247</v>
      </c>
      <c r="M5206">
        <v>200000000</v>
      </c>
      <c r="N5206">
        <v>0</v>
      </c>
      <c r="O5206">
        <v>200000000</v>
      </c>
      <c r="P5206">
        <v>200000000</v>
      </c>
      <c r="Q5206" t="s">
        <v>12980</v>
      </c>
      <c r="R5206" t="s">
        <v>12981</v>
      </c>
      <c r="S5206" t="s">
        <v>3085</v>
      </c>
      <c r="T5206" t="s">
        <v>3085</v>
      </c>
      <c r="U5206" t="s">
        <v>3085</v>
      </c>
      <c r="V5206" t="s">
        <v>3085</v>
      </c>
      <c r="W5206" t="s">
        <v>3085</v>
      </c>
      <c r="X5206" t="str">
        <f t="shared" si="81"/>
        <v>Inversión</v>
      </c>
      <c r="Y5206" t="s">
        <v>4484</v>
      </c>
    </row>
    <row r="5207" spans="1:25">
      <c r="A5207" t="s">
        <v>12244</v>
      </c>
      <c r="B5207" t="s">
        <v>3476</v>
      </c>
      <c r="C5207" t="s">
        <v>12982</v>
      </c>
      <c r="D5207" t="s">
        <v>3076</v>
      </c>
      <c r="E5207" t="s">
        <v>3077</v>
      </c>
      <c r="F5207" t="s">
        <v>8912</v>
      </c>
      <c r="G5207" t="s">
        <v>8913</v>
      </c>
      <c r="H5207" t="s">
        <v>542</v>
      </c>
      <c r="I5207" t="s">
        <v>647</v>
      </c>
      <c r="J5207" t="s">
        <v>246</v>
      </c>
      <c r="K5207" t="s">
        <v>3079</v>
      </c>
      <c r="L5207" t="s">
        <v>247</v>
      </c>
      <c r="M5207">
        <v>1278218</v>
      </c>
      <c r="N5207">
        <v>-571151</v>
      </c>
      <c r="O5207">
        <v>707067</v>
      </c>
      <c r="P5207">
        <v>0</v>
      </c>
      <c r="Q5207" t="s">
        <v>12983</v>
      </c>
      <c r="R5207" t="s">
        <v>12984</v>
      </c>
      <c r="S5207" t="s">
        <v>12985</v>
      </c>
      <c r="T5207" t="s">
        <v>12986</v>
      </c>
      <c r="U5207" t="s">
        <v>12987</v>
      </c>
      <c r="V5207" t="s">
        <v>12988</v>
      </c>
      <c r="W5207" t="s">
        <v>12989</v>
      </c>
      <c r="X5207" t="str">
        <f t="shared" si="81"/>
        <v>Inversión</v>
      </c>
      <c r="Y5207" t="s">
        <v>8913</v>
      </c>
    </row>
    <row r="5208" spans="1:25">
      <c r="A5208" t="s">
        <v>12252</v>
      </c>
      <c r="B5208" t="s">
        <v>3483</v>
      </c>
      <c r="C5208" t="s">
        <v>12990</v>
      </c>
      <c r="D5208" t="s">
        <v>3076</v>
      </c>
      <c r="E5208" t="s">
        <v>3077</v>
      </c>
      <c r="F5208" t="s">
        <v>8912</v>
      </c>
      <c r="G5208" t="s">
        <v>8913</v>
      </c>
      <c r="H5208" t="s">
        <v>542</v>
      </c>
      <c r="I5208" t="s">
        <v>647</v>
      </c>
      <c r="J5208" t="s">
        <v>246</v>
      </c>
      <c r="K5208" t="s">
        <v>3079</v>
      </c>
      <c r="L5208" t="s">
        <v>247</v>
      </c>
      <c r="M5208">
        <v>4080000</v>
      </c>
      <c r="N5208">
        <v>-795.01</v>
      </c>
      <c r="O5208">
        <v>4079204.99</v>
      </c>
      <c r="P5208">
        <v>0</v>
      </c>
      <c r="Q5208" t="s">
        <v>12991</v>
      </c>
      <c r="R5208" t="s">
        <v>9294</v>
      </c>
      <c r="S5208" t="s">
        <v>12992</v>
      </c>
      <c r="T5208" t="s">
        <v>12993</v>
      </c>
      <c r="U5208" t="s">
        <v>12994</v>
      </c>
      <c r="V5208" t="s">
        <v>12995</v>
      </c>
      <c r="W5208" t="s">
        <v>12996</v>
      </c>
      <c r="X5208" t="str">
        <f t="shared" si="81"/>
        <v>Inversión</v>
      </c>
      <c r="Y5208" t="s">
        <v>8913</v>
      </c>
    </row>
    <row r="5209" spans="1:25">
      <c r="A5209" t="s">
        <v>4410</v>
      </c>
      <c r="B5209" t="s">
        <v>3483</v>
      </c>
      <c r="C5209" t="s">
        <v>12997</v>
      </c>
      <c r="D5209" t="s">
        <v>3076</v>
      </c>
      <c r="E5209" t="s">
        <v>3077</v>
      </c>
      <c r="F5209" t="s">
        <v>8912</v>
      </c>
      <c r="G5209" t="s">
        <v>8913</v>
      </c>
      <c r="H5209" t="s">
        <v>542</v>
      </c>
      <c r="I5209" t="s">
        <v>647</v>
      </c>
      <c r="J5209" t="s">
        <v>246</v>
      </c>
      <c r="K5209" t="s">
        <v>3079</v>
      </c>
      <c r="L5209" t="s">
        <v>247</v>
      </c>
      <c r="M5209">
        <v>9515139</v>
      </c>
      <c r="N5209">
        <v>-793815</v>
      </c>
      <c r="O5209">
        <v>8721324</v>
      </c>
      <c r="P5209">
        <v>0</v>
      </c>
      <c r="Q5209" t="s">
        <v>12998</v>
      </c>
      <c r="R5209" t="s">
        <v>9175</v>
      </c>
      <c r="S5209" t="s">
        <v>12999</v>
      </c>
      <c r="T5209" t="s">
        <v>13000</v>
      </c>
      <c r="U5209" t="s">
        <v>13001</v>
      </c>
      <c r="V5209" t="s">
        <v>13002</v>
      </c>
      <c r="W5209" t="s">
        <v>13003</v>
      </c>
      <c r="X5209" t="str">
        <f t="shared" si="81"/>
        <v>Inversión</v>
      </c>
      <c r="Y5209" t="s">
        <v>8913</v>
      </c>
    </row>
    <row r="5210" spans="1:25">
      <c r="A5210" t="s">
        <v>12264</v>
      </c>
      <c r="B5210" t="s">
        <v>5228</v>
      </c>
      <c r="C5210" t="s">
        <v>13004</v>
      </c>
      <c r="D5210" t="s">
        <v>3076</v>
      </c>
      <c r="E5210" t="s">
        <v>3077</v>
      </c>
      <c r="F5210" t="s">
        <v>4481</v>
      </c>
      <c r="G5210" t="s">
        <v>4484</v>
      </c>
      <c r="H5210" t="s">
        <v>633</v>
      </c>
      <c r="I5210" t="s">
        <v>635</v>
      </c>
      <c r="J5210" t="s">
        <v>246</v>
      </c>
      <c r="K5210" t="s">
        <v>3079</v>
      </c>
      <c r="L5210" t="s">
        <v>247</v>
      </c>
      <c r="M5210">
        <v>7134087</v>
      </c>
      <c r="N5210">
        <v>-2151738</v>
      </c>
      <c r="O5210">
        <v>4982349</v>
      </c>
      <c r="P5210">
        <v>99500</v>
      </c>
      <c r="Q5210" t="s">
        <v>13005</v>
      </c>
      <c r="R5210" t="s">
        <v>8893</v>
      </c>
      <c r="S5210" t="s">
        <v>13006</v>
      </c>
      <c r="T5210" t="s">
        <v>13007</v>
      </c>
      <c r="U5210" t="s">
        <v>13008</v>
      </c>
      <c r="V5210" t="s">
        <v>13009</v>
      </c>
      <c r="W5210" t="s">
        <v>9154</v>
      </c>
      <c r="X5210" t="str">
        <f t="shared" si="81"/>
        <v>Inversión</v>
      </c>
      <c r="Y5210" t="s">
        <v>4484</v>
      </c>
    </row>
    <row r="5211" spans="1:25">
      <c r="A5211" t="s">
        <v>10847</v>
      </c>
      <c r="B5211" t="s">
        <v>5228</v>
      </c>
      <c r="C5211" t="s">
        <v>13010</v>
      </c>
      <c r="D5211" t="s">
        <v>3076</v>
      </c>
      <c r="E5211" t="s">
        <v>3077</v>
      </c>
      <c r="F5211" t="s">
        <v>4481</v>
      </c>
      <c r="G5211" t="s">
        <v>4484</v>
      </c>
      <c r="H5211" t="s">
        <v>440</v>
      </c>
      <c r="I5211" t="s">
        <v>644</v>
      </c>
      <c r="J5211" t="s">
        <v>246</v>
      </c>
      <c r="K5211" t="s">
        <v>3079</v>
      </c>
      <c r="L5211" t="s">
        <v>247</v>
      </c>
      <c r="M5211">
        <v>9686019</v>
      </c>
      <c r="N5211">
        <v>0</v>
      </c>
      <c r="O5211">
        <v>9686019</v>
      </c>
      <c r="P5211">
        <v>168835</v>
      </c>
      <c r="Q5211" t="s">
        <v>13011</v>
      </c>
      <c r="R5211" t="s">
        <v>10223</v>
      </c>
      <c r="S5211" t="s">
        <v>13012</v>
      </c>
      <c r="T5211" t="s">
        <v>13013</v>
      </c>
      <c r="U5211" t="s">
        <v>13014</v>
      </c>
      <c r="V5211" t="s">
        <v>13015</v>
      </c>
      <c r="W5211" t="s">
        <v>13016</v>
      </c>
      <c r="X5211" t="str">
        <f t="shared" si="81"/>
        <v>Inversión</v>
      </c>
      <c r="Y5211" t="s">
        <v>4484</v>
      </c>
    </row>
    <row r="5212" spans="1:25">
      <c r="A5212" t="s">
        <v>8812</v>
      </c>
      <c r="B5212" t="s">
        <v>4726</v>
      </c>
      <c r="C5212" t="s">
        <v>13017</v>
      </c>
      <c r="D5212" t="s">
        <v>3076</v>
      </c>
      <c r="E5212" t="s">
        <v>3077</v>
      </c>
      <c r="F5212" t="s">
        <v>3234</v>
      </c>
      <c r="G5212" t="s">
        <v>3241</v>
      </c>
      <c r="H5212" t="s">
        <v>584</v>
      </c>
      <c r="I5212" t="s">
        <v>8939</v>
      </c>
      <c r="J5212" t="s">
        <v>246</v>
      </c>
      <c r="K5212" t="s">
        <v>3079</v>
      </c>
      <c r="L5212" t="s">
        <v>247</v>
      </c>
      <c r="M5212">
        <v>15000000</v>
      </c>
      <c r="N5212">
        <v>0</v>
      </c>
      <c r="O5212">
        <v>15000000</v>
      </c>
      <c r="P5212">
        <v>0</v>
      </c>
      <c r="Q5212" t="s">
        <v>13018</v>
      </c>
      <c r="R5212" t="s">
        <v>9371</v>
      </c>
      <c r="S5212" t="s">
        <v>13019</v>
      </c>
      <c r="T5212" t="s">
        <v>13020</v>
      </c>
      <c r="U5212" t="s">
        <v>13021</v>
      </c>
      <c r="V5212" t="s">
        <v>13022</v>
      </c>
      <c r="W5212" t="s">
        <v>3085</v>
      </c>
      <c r="X5212" t="str">
        <f t="shared" si="81"/>
        <v>Funcionamiento</v>
      </c>
      <c r="Y5212" t="s">
        <v>3241</v>
      </c>
    </row>
    <row r="5213" spans="1:25">
      <c r="A5213" t="s">
        <v>12279</v>
      </c>
      <c r="B5213" t="s">
        <v>3821</v>
      </c>
      <c r="C5213" t="s">
        <v>13023</v>
      </c>
      <c r="D5213" t="s">
        <v>3076</v>
      </c>
      <c r="E5213" t="s">
        <v>3077</v>
      </c>
      <c r="F5213" t="s">
        <v>3149</v>
      </c>
      <c r="G5213" t="s">
        <v>3157</v>
      </c>
      <c r="H5213" t="s">
        <v>437</v>
      </c>
      <c r="I5213" t="s">
        <v>649</v>
      </c>
      <c r="J5213" t="s">
        <v>246</v>
      </c>
      <c r="K5213" t="s">
        <v>3150</v>
      </c>
      <c r="L5213" t="s">
        <v>247</v>
      </c>
      <c r="M5213">
        <v>3539340</v>
      </c>
      <c r="N5213">
        <v>1719108</v>
      </c>
      <c r="O5213">
        <v>5258448</v>
      </c>
      <c r="P5213">
        <v>1820232</v>
      </c>
      <c r="Q5213" t="s">
        <v>13024</v>
      </c>
      <c r="R5213" t="s">
        <v>7774</v>
      </c>
      <c r="S5213" t="s">
        <v>13025</v>
      </c>
      <c r="T5213" t="s">
        <v>3085</v>
      </c>
      <c r="U5213" t="s">
        <v>3085</v>
      </c>
      <c r="V5213" t="s">
        <v>3085</v>
      </c>
      <c r="W5213" t="s">
        <v>3085</v>
      </c>
      <c r="X5213" t="str">
        <f t="shared" si="81"/>
        <v>Inversión</v>
      </c>
      <c r="Y5213" t="s">
        <v>3157</v>
      </c>
    </row>
    <row r="5214" spans="1:25">
      <c r="A5214" t="s">
        <v>12287</v>
      </c>
      <c r="B5214" t="s">
        <v>3821</v>
      </c>
      <c r="C5214" t="s">
        <v>13026</v>
      </c>
      <c r="D5214" t="s">
        <v>3076</v>
      </c>
      <c r="E5214" t="s">
        <v>3077</v>
      </c>
      <c r="F5214" t="s">
        <v>3234</v>
      </c>
      <c r="G5214" t="s">
        <v>3241</v>
      </c>
      <c r="H5214" t="s">
        <v>318</v>
      </c>
      <c r="I5214" t="s">
        <v>586</v>
      </c>
      <c r="J5214" t="s">
        <v>246</v>
      </c>
      <c r="K5214" t="s">
        <v>3079</v>
      </c>
      <c r="L5214" t="s">
        <v>247</v>
      </c>
      <c r="M5214">
        <v>42900500</v>
      </c>
      <c r="N5214">
        <v>-42900500</v>
      </c>
      <c r="O5214">
        <v>0</v>
      </c>
      <c r="P5214">
        <v>0</v>
      </c>
      <c r="Q5214" t="s">
        <v>13027</v>
      </c>
      <c r="R5214" t="s">
        <v>13028</v>
      </c>
      <c r="S5214" t="s">
        <v>13029</v>
      </c>
      <c r="T5214" t="s">
        <v>3085</v>
      </c>
      <c r="U5214" t="s">
        <v>13030</v>
      </c>
      <c r="V5214" t="s">
        <v>13031</v>
      </c>
      <c r="W5214" t="s">
        <v>6832</v>
      </c>
      <c r="X5214" t="str">
        <f t="shared" si="81"/>
        <v>Funcionamiento</v>
      </c>
      <c r="Y5214" t="s">
        <v>3241</v>
      </c>
    </row>
    <row r="5215" spans="1:25">
      <c r="A5215" t="s">
        <v>12287</v>
      </c>
      <c r="B5215" t="s">
        <v>3821</v>
      </c>
      <c r="C5215" t="s">
        <v>13026</v>
      </c>
      <c r="D5215" t="s">
        <v>3076</v>
      </c>
      <c r="E5215" t="s">
        <v>3077</v>
      </c>
      <c r="F5215" t="s">
        <v>3234</v>
      </c>
      <c r="G5215" t="s">
        <v>3241</v>
      </c>
      <c r="H5215" t="s">
        <v>348</v>
      </c>
      <c r="I5215" t="s">
        <v>349</v>
      </c>
      <c r="J5215" t="s">
        <v>246</v>
      </c>
      <c r="K5215" t="s">
        <v>3079</v>
      </c>
      <c r="L5215" t="s">
        <v>247</v>
      </c>
      <c r="M5215">
        <v>6712860</v>
      </c>
      <c r="N5215">
        <v>0</v>
      </c>
      <c r="O5215">
        <v>6712860</v>
      </c>
      <c r="P5215">
        <v>0</v>
      </c>
      <c r="Q5215" t="s">
        <v>13027</v>
      </c>
      <c r="R5215" t="s">
        <v>13028</v>
      </c>
      <c r="S5215" t="s">
        <v>13029</v>
      </c>
      <c r="T5215" t="s">
        <v>3085</v>
      </c>
      <c r="U5215" t="s">
        <v>13030</v>
      </c>
      <c r="V5215" t="s">
        <v>13031</v>
      </c>
      <c r="W5215" t="s">
        <v>6832</v>
      </c>
      <c r="X5215" t="str">
        <f t="shared" si="81"/>
        <v>Funcionamiento</v>
      </c>
      <c r="Y5215" t="s">
        <v>3241</v>
      </c>
    </row>
    <row r="5216" spans="1:25">
      <c r="A5216" t="s">
        <v>12287</v>
      </c>
      <c r="B5216" t="s">
        <v>3821</v>
      </c>
      <c r="C5216" t="s">
        <v>13026</v>
      </c>
      <c r="D5216" t="s">
        <v>3076</v>
      </c>
      <c r="E5216" t="s">
        <v>3077</v>
      </c>
      <c r="F5216" t="s">
        <v>3234</v>
      </c>
      <c r="G5216" t="s">
        <v>3241</v>
      </c>
      <c r="H5216" t="s">
        <v>292</v>
      </c>
      <c r="I5216" t="s">
        <v>293</v>
      </c>
      <c r="J5216" t="s">
        <v>246</v>
      </c>
      <c r="K5216" t="s">
        <v>3079</v>
      </c>
      <c r="L5216" t="s">
        <v>247</v>
      </c>
      <c r="M5216">
        <v>884631341</v>
      </c>
      <c r="N5216">
        <v>0</v>
      </c>
      <c r="O5216">
        <v>884631341</v>
      </c>
      <c r="P5216">
        <v>0</v>
      </c>
      <c r="Q5216" t="s">
        <v>13027</v>
      </c>
      <c r="R5216" t="s">
        <v>13028</v>
      </c>
      <c r="S5216" t="s">
        <v>13029</v>
      </c>
      <c r="T5216" t="s">
        <v>3085</v>
      </c>
      <c r="U5216" t="s">
        <v>13030</v>
      </c>
      <c r="V5216" t="s">
        <v>13031</v>
      </c>
      <c r="W5216" t="s">
        <v>6832</v>
      </c>
      <c r="X5216" t="str">
        <f t="shared" si="81"/>
        <v>Funcionamiento</v>
      </c>
      <c r="Y5216" t="s">
        <v>3241</v>
      </c>
    </row>
    <row r="5217" spans="1:25">
      <c r="A5217" t="s">
        <v>12287</v>
      </c>
      <c r="B5217" t="s">
        <v>3821</v>
      </c>
      <c r="C5217" t="s">
        <v>13026</v>
      </c>
      <c r="D5217" t="s">
        <v>3076</v>
      </c>
      <c r="E5217" t="s">
        <v>3077</v>
      </c>
      <c r="F5217" t="s">
        <v>3234</v>
      </c>
      <c r="G5217" t="s">
        <v>3241</v>
      </c>
      <c r="H5217" t="s">
        <v>395</v>
      </c>
      <c r="I5217" t="s">
        <v>396</v>
      </c>
      <c r="J5217" t="s">
        <v>246</v>
      </c>
      <c r="K5217" t="s">
        <v>3079</v>
      </c>
      <c r="L5217" t="s">
        <v>247</v>
      </c>
      <c r="M5217">
        <v>2088842</v>
      </c>
      <c r="N5217">
        <v>0</v>
      </c>
      <c r="O5217">
        <v>2088842</v>
      </c>
      <c r="P5217">
        <v>0</v>
      </c>
      <c r="Q5217" t="s">
        <v>13027</v>
      </c>
      <c r="R5217" t="s">
        <v>13028</v>
      </c>
      <c r="S5217" t="s">
        <v>13029</v>
      </c>
      <c r="T5217" t="s">
        <v>3085</v>
      </c>
      <c r="U5217" t="s">
        <v>13030</v>
      </c>
      <c r="V5217" t="s">
        <v>13031</v>
      </c>
      <c r="W5217" t="s">
        <v>6832</v>
      </c>
      <c r="X5217" t="str">
        <f t="shared" si="81"/>
        <v>Funcionamiento</v>
      </c>
      <c r="Y5217" t="s">
        <v>3241</v>
      </c>
    </row>
    <row r="5218" spans="1:25">
      <c r="A5218" t="s">
        <v>12287</v>
      </c>
      <c r="B5218" t="s">
        <v>3821</v>
      </c>
      <c r="C5218" t="s">
        <v>13026</v>
      </c>
      <c r="D5218" t="s">
        <v>3076</v>
      </c>
      <c r="E5218" t="s">
        <v>3077</v>
      </c>
      <c r="F5218" t="s">
        <v>3234</v>
      </c>
      <c r="G5218" t="s">
        <v>3241</v>
      </c>
      <c r="H5218" t="s">
        <v>336</v>
      </c>
      <c r="I5218" t="s">
        <v>337</v>
      </c>
      <c r="J5218" t="s">
        <v>246</v>
      </c>
      <c r="K5218" t="s">
        <v>3079</v>
      </c>
      <c r="L5218" t="s">
        <v>247</v>
      </c>
      <c r="M5218">
        <v>15576062</v>
      </c>
      <c r="N5218">
        <v>0</v>
      </c>
      <c r="O5218">
        <v>15576062</v>
      </c>
      <c r="P5218">
        <v>0</v>
      </c>
      <c r="Q5218" t="s">
        <v>13027</v>
      </c>
      <c r="R5218" t="s">
        <v>13028</v>
      </c>
      <c r="S5218" t="s">
        <v>13029</v>
      </c>
      <c r="T5218" t="s">
        <v>3085</v>
      </c>
      <c r="U5218" t="s">
        <v>13030</v>
      </c>
      <c r="V5218" t="s">
        <v>13031</v>
      </c>
      <c r="W5218" t="s">
        <v>6832</v>
      </c>
      <c r="X5218" t="str">
        <f t="shared" si="81"/>
        <v>Funcionamiento</v>
      </c>
      <c r="Y5218" t="s">
        <v>3241</v>
      </c>
    </row>
    <row r="5219" spans="1:25">
      <c r="A5219" t="s">
        <v>12287</v>
      </c>
      <c r="B5219" t="s">
        <v>3821</v>
      </c>
      <c r="C5219" t="s">
        <v>13026</v>
      </c>
      <c r="D5219" t="s">
        <v>3076</v>
      </c>
      <c r="E5219" t="s">
        <v>3077</v>
      </c>
      <c r="F5219" t="s">
        <v>3234</v>
      </c>
      <c r="G5219" t="s">
        <v>3241</v>
      </c>
      <c r="H5219" t="s">
        <v>294</v>
      </c>
      <c r="I5219" t="s">
        <v>296</v>
      </c>
      <c r="J5219" t="s">
        <v>246</v>
      </c>
      <c r="K5219" t="s">
        <v>3079</v>
      </c>
      <c r="L5219" t="s">
        <v>247</v>
      </c>
      <c r="M5219">
        <v>10320542</v>
      </c>
      <c r="N5219">
        <v>0</v>
      </c>
      <c r="O5219">
        <v>10320542</v>
      </c>
      <c r="P5219">
        <v>0</v>
      </c>
      <c r="Q5219" t="s">
        <v>13027</v>
      </c>
      <c r="R5219" t="s">
        <v>13028</v>
      </c>
      <c r="S5219" t="s">
        <v>13029</v>
      </c>
      <c r="T5219" t="s">
        <v>3085</v>
      </c>
      <c r="U5219" t="s">
        <v>13030</v>
      </c>
      <c r="V5219" t="s">
        <v>13031</v>
      </c>
      <c r="W5219" t="s">
        <v>6832</v>
      </c>
      <c r="X5219" t="str">
        <f t="shared" si="81"/>
        <v>Funcionamiento</v>
      </c>
      <c r="Y5219" t="s">
        <v>3241</v>
      </c>
    </row>
    <row r="5220" spans="1:25">
      <c r="A5220" t="s">
        <v>12287</v>
      </c>
      <c r="B5220" t="s">
        <v>3821</v>
      </c>
      <c r="C5220" t="s">
        <v>13026</v>
      </c>
      <c r="D5220" t="s">
        <v>3076</v>
      </c>
      <c r="E5220" t="s">
        <v>3077</v>
      </c>
      <c r="F5220" t="s">
        <v>3234</v>
      </c>
      <c r="G5220" t="s">
        <v>3241</v>
      </c>
      <c r="H5220" t="s">
        <v>312</v>
      </c>
      <c r="I5220" t="s">
        <v>3333</v>
      </c>
      <c r="J5220" t="s">
        <v>246</v>
      </c>
      <c r="K5220" t="s">
        <v>3079</v>
      </c>
      <c r="L5220" t="s">
        <v>247</v>
      </c>
      <c r="M5220">
        <v>11204230</v>
      </c>
      <c r="N5220">
        <v>0</v>
      </c>
      <c r="O5220">
        <v>11204230</v>
      </c>
      <c r="P5220">
        <v>0</v>
      </c>
      <c r="Q5220" t="s">
        <v>13027</v>
      </c>
      <c r="R5220" t="s">
        <v>13028</v>
      </c>
      <c r="S5220" t="s">
        <v>13029</v>
      </c>
      <c r="T5220" t="s">
        <v>3085</v>
      </c>
      <c r="U5220" t="s">
        <v>13030</v>
      </c>
      <c r="V5220" t="s">
        <v>13031</v>
      </c>
      <c r="W5220" t="s">
        <v>6832</v>
      </c>
      <c r="X5220" t="str">
        <f t="shared" si="81"/>
        <v>Funcionamiento</v>
      </c>
      <c r="Y5220" t="s">
        <v>3241</v>
      </c>
    </row>
    <row r="5221" spans="1:25">
      <c r="A5221" t="s">
        <v>12287</v>
      </c>
      <c r="B5221" t="s">
        <v>3821</v>
      </c>
      <c r="C5221" t="s">
        <v>13026</v>
      </c>
      <c r="D5221" t="s">
        <v>3076</v>
      </c>
      <c r="E5221" t="s">
        <v>3077</v>
      </c>
      <c r="F5221" t="s">
        <v>3234</v>
      </c>
      <c r="G5221" t="s">
        <v>3241</v>
      </c>
      <c r="H5221" t="s">
        <v>333</v>
      </c>
      <c r="I5221" t="s">
        <v>335</v>
      </c>
      <c r="J5221" t="s">
        <v>246</v>
      </c>
      <c r="K5221" t="s">
        <v>3079</v>
      </c>
      <c r="L5221" t="s">
        <v>247</v>
      </c>
      <c r="M5221">
        <v>6818972</v>
      </c>
      <c r="N5221">
        <v>0</v>
      </c>
      <c r="O5221">
        <v>6818972</v>
      </c>
      <c r="P5221">
        <v>0</v>
      </c>
      <c r="Q5221" t="s">
        <v>13027</v>
      </c>
      <c r="R5221" t="s">
        <v>13028</v>
      </c>
      <c r="S5221" t="s">
        <v>13029</v>
      </c>
      <c r="T5221" t="s">
        <v>3085</v>
      </c>
      <c r="U5221" t="s">
        <v>13030</v>
      </c>
      <c r="V5221" t="s">
        <v>13031</v>
      </c>
      <c r="W5221" t="s">
        <v>6832</v>
      </c>
      <c r="X5221" t="str">
        <f t="shared" si="81"/>
        <v>Funcionamiento</v>
      </c>
      <c r="Y5221" t="s">
        <v>3241</v>
      </c>
    </row>
    <row r="5222" spans="1:25">
      <c r="A5222" t="s">
        <v>12287</v>
      </c>
      <c r="B5222" t="s">
        <v>3821</v>
      </c>
      <c r="C5222" t="s">
        <v>13026</v>
      </c>
      <c r="D5222" t="s">
        <v>3076</v>
      </c>
      <c r="E5222" t="s">
        <v>3077</v>
      </c>
      <c r="F5222" t="s">
        <v>3234</v>
      </c>
      <c r="G5222" t="s">
        <v>3241</v>
      </c>
      <c r="H5222" t="s">
        <v>324</v>
      </c>
      <c r="I5222" t="s">
        <v>325</v>
      </c>
      <c r="J5222" t="s">
        <v>246</v>
      </c>
      <c r="K5222" t="s">
        <v>3079</v>
      </c>
      <c r="L5222" t="s">
        <v>247</v>
      </c>
      <c r="M5222">
        <v>21455100</v>
      </c>
      <c r="N5222">
        <v>-21455100</v>
      </c>
      <c r="O5222">
        <v>0</v>
      </c>
      <c r="P5222">
        <v>0</v>
      </c>
      <c r="Q5222" t="s">
        <v>13027</v>
      </c>
      <c r="R5222" t="s">
        <v>13028</v>
      </c>
      <c r="S5222" t="s">
        <v>13029</v>
      </c>
      <c r="T5222" t="s">
        <v>3085</v>
      </c>
      <c r="U5222" t="s">
        <v>13030</v>
      </c>
      <c r="V5222" t="s">
        <v>13031</v>
      </c>
      <c r="W5222" t="s">
        <v>6832</v>
      </c>
      <c r="X5222" t="str">
        <f t="shared" si="81"/>
        <v>Funcionamiento</v>
      </c>
      <c r="Y5222" t="s">
        <v>3241</v>
      </c>
    </row>
    <row r="5223" spans="1:25">
      <c r="A5223" t="s">
        <v>12287</v>
      </c>
      <c r="B5223" t="s">
        <v>3821</v>
      </c>
      <c r="C5223" t="s">
        <v>13026</v>
      </c>
      <c r="D5223" t="s">
        <v>3076</v>
      </c>
      <c r="E5223" t="s">
        <v>3077</v>
      </c>
      <c r="F5223" t="s">
        <v>3234</v>
      </c>
      <c r="G5223" t="s">
        <v>3241</v>
      </c>
      <c r="H5223" t="s">
        <v>579</v>
      </c>
      <c r="I5223" t="s">
        <v>580</v>
      </c>
      <c r="J5223" t="s">
        <v>246</v>
      </c>
      <c r="K5223" t="s">
        <v>3079</v>
      </c>
      <c r="L5223" t="s">
        <v>247</v>
      </c>
      <c r="M5223">
        <v>26478343</v>
      </c>
      <c r="N5223">
        <v>0</v>
      </c>
      <c r="O5223">
        <v>26478343</v>
      </c>
      <c r="P5223">
        <v>0</v>
      </c>
      <c r="Q5223" t="s">
        <v>13027</v>
      </c>
      <c r="R5223" t="s">
        <v>13028</v>
      </c>
      <c r="S5223" t="s">
        <v>13029</v>
      </c>
      <c r="T5223" t="s">
        <v>3085</v>
      </c>
      <c r="U5223" t="s">
        <v>13030</v>
      </c>
      <c r="V5223" t="s">
        <v>13031</v>
      </c>
      <c r="W5223" t="s">
        <v>6832</v>
      </c>
      <c r="X5223" t="str">
        <f t="shared" si="81"/>
        <v>Funcionamiento</v>
      </c>
      <c r="Y5223" t="s">
        <v>3241</v>
      </c>
    </row>
    <row r="5224" spans="1:25">
      <c r="A5224" t="s">
        <v>12287</v>
      </c>
      <c r="B5224" t="s">
        <v>3821</v>
      </c>
      <c r="C5224" t="s">
        <v>13026</v>
      </c>
      <c r="D5224" t="s">
        <v>3076</v>
      </c>
      <c r="E5224" t="s">
        <v>3077</v>
      </c>
      <c r="F5224" t="s">
        <v>3234</v>
      </c>
      <c r="G5224" t="s">
        <v>3241</v>
      </c>
      <c r="H5224" t="s">
        <v>316</v>
      </c>
      <c r="I5224" t="s">
        <v>583</v>
      </c>
      <c r="J5224" t="s">
        <v>246</v>
      </c>
      <c r="K5224" t="s">
        <v>3079</v>
      </c>
      <c r="L5224" t="s">
        <v>247</v>
      </c>
      <c r="M5224">
        <v>82935400</v>
      </c>
      <c r="N5224">
        <v>-82935400</v>
      </c>
      <c r="O5224">
        <v>0</v>
      </c>
      <c r="P5224">
        <v>0</v>
      </c>
      <c r="Q5224" t="s">
        <v>13027</v>
      </c>
      <c r="R5224" t="s">
        <v>13028</v>
      </c>
      <c r="S5224" t="s">
        <v>13029</v>
      </c>
      <c r="T5224" t="s">
        <v>3085</v>
      </c>
      <c r="U5224" t="s">
        <v>13030</v>
      </c>
      <c r="V5224" t="s">
        <v>13031</v>
      </c>
      <c r="W5224" t="s">
        <v>6832</v>
      </c>
      <c r="X5224" t="str">
        <f t="shared" si="81"/>
        <v>Funcionamiento</v>
      </c>
      <c r="Y5224" t="s">
        <v>3241</v>
      </c>
    </row>
    <row r="5225" spans="1:25">
      <c r="A5225" t="s">
        <v>12287</v>
      </c>
      <c r="B5225" t="s">
        <v>3821</v>
      </c>
      <c r="C5225" t="s">
        <v>13026</v>
      </c>
      <c r="D5225" t="s">
        <v>3076</v>
      </c>
      <c r="E5225" t="s">
        <v>3077</v>
      </c>
      <c r="F5225" t="s">
        <v>3234</v>
      </c>
      <c r="G5225" t="s">
        <v>3241</v>
      </c>
      <c r="H5225" t="s">
        <v>331</v>
      </c>
      <c r="I5225" t="s">
        <v>587</v>
      </c>
      <c r="J5225" t="s">
        <v>246</v>
      </c>
      <c r="K5225" t="s">
        <v>3079</v>
      </c>
      <c r="L5225" t="s">
        <v>247</v>
      </c>
      <c r="M5225">
        <v>96878049</v>
      </c>
      <c r="N5225">
        <v>0</v>
      </c>
      <c r="O5225">
        <v>96878049</v>
      </c>
      <c r="P5225">
        <v>0</v>
      </c>
      <c r="Q5225" t="s">
        <v>13027</v>
      </c>
      <c r="R5225" t="s">
        <v>13028</v>
      </c>
      <c r="S5225" t="s">
        <v>13029</v>
      </c>
      <c r="T5225" t="s">
        <v>3085</v>
      </c>
      <c r="U5225" t="s">
        <v>13030</v>
      </c>
      <c r="V5225" t="s">
        <v>13031</v>
      </c>
      <c r="W5225" t="s">
        <v>6832</v>
      </c>
      <c r="X5225" t="str">
        <f t="shared" si="81"/>
        <v>Funcionamiento</v>
      </c>
      <c r="Y5225" t="s">
        <v>3241</v>
      </c>
    </row>
    <row r="5226" spans="1:25">
      <c r="A5226" t="s">
        <v>12287</v>
      </c>
      <c r="B5226" t="s">
        <v>3821</v>
      </c>
      <c r="C5226" t="s">
        <v>13026</v>
      </c>
      <c r="D5226" t="s">
        <v>3076</v>
      </c>
      <c r="E5226" t="s">
        <v>3077</v>
      </c>
      <c r="F5226" t="s">
        <v>3234</v>
      </c>
      <c r="G5226" t="s">
        <v>3241</v>
      </c>
      <c r="H5226" t="s">
        <v>303</v>
      </c>
      <c r="I5226" t="s">
        <v>305</v>
      </c>
      <c r="J5226" t="s">
        <v>246</v>
      </c>
      <c r="K5226" t="s">
        <v>3079</v>
      </c>
      <c r="L5226" t="s">
        <v>247</v>
      </c>
      <c r="M5226">
        <v>19470725</v>
      </c>
      <c r="N5226">
        <v>0</v>
      </c>
      <c r="O5226">
        <v>19470725</v>
      </c>
      <c r="P5226">
        <v>0</v>
      </c>
      <c r="Q5226" t="s">
        <v>13027</v>
      </c>
      <c r="R5226" t="s">
        <v>13028</v>
      </c>
      <c r="S5226" t="s">
        <v>13029</v>
      </c>
      <c r="T5226" t="s">
        <v>3085</v>
      </c>
      <c r="U5226" t="s">
        <v>13030</v>
      </c>
      <c r="V5226" t="s">
        <v>13031</v>
      </c>
      <c r="W5226" t="s">
        <v>6832</v>
      </c>
      <c r="X5226" t="str">
        <f t="shared" si="81"/>
        <v>Funcionamiento</v>
      </c>
      <c r="Y5226" t="s">
        <v>3241</v>
      </c>
    </row>
    <row r="5227" spans="1:25">
      <c r="A5227" t="s">
        <v>12287</v>
      </c>
      <c r="B5227" t="s">
        <v>3821</v>
      </c>
      <c r="C5227" t="s">
        <v>13026</v>
      </c>
      <c r="D5227" t="s">
        <v>3076</v>
      </c>
      <c r="E5227" t="s">
        <v>3077</v>
      </c>
      <c r="F5227" t="s">
        <v>3234</v>
      </c>
      <c r="G5227" t="s">
        <v>3241</v>
      </c>
      <c r="H5227" t="s">
        <v>306</v>
      </c>
      <c r="I5227" t="s">
        <v>308</v>
      </c>
      <c r="J5227" t="s">
        <v>246</v>
      </c>
      <c r="K5227" t="s">
        <v>3079</v>
      </c>
      <c r="L5227" t="s">
        <v>247</v>
      </c>
      <c r="M5227">
        <v>1269802220</v>
      </c>
      <c r="N5227">
        <v>0</v>
      </c>
      <c r="O5227">
        <v>1269802220</v>
      </c>
      <c r="P5227">
        <v>0</v>
      </c>
      <c r="Q5227" t="s">
        <v>13027</v>
      </c>
      <c r="R5227" t="s">
        <v>13028</v>
      </c>
      <c r="S5227" t="s">
        <v>13029</v>
      </c>
      <c r="T5227" t="s">
        <v>3085</v>
      </c>
      <c r="U5227" t="s">
        <v>13030</v>
      </c>
      <c r="V5227" t="s">
        <v>13031</v>
      </c>
      <c r="W5227" t="s">
        <v>6832</v>
      </c>
      <c r="X5227" t="str">
        <f t="shared" si="81"/>
        <v>Funcionamiento</v>
      </c>
      <c r="Y5227" t="s">
        <v>3241</v>
      </c>
    </row>
    <row r="5228" spans="1:25">
      <c r="A5228" t="s">
        <v>12287</v>
      </c>
      <c r="B5228" t="s">
        <v>3821</v>
      </c>
      <c r="C5228" t="s">
        <v>13026</v>
      </c>
      <c r="D5228" t="s">
        <v>3076</v>
      </c>
      <c r="E5228" t="s">
        <v>3077</v>
      </c>
      <c r="F5228" t="s">
        <v>3234</v>
      </c>
      <c r="G5228" t="s">
        <v>3241</v>
      </c>
      <c r="H5228" t="s">
        <v>309</v>
      </c>
      <c r="I5228" t="s">
        <v>311</v>
      </c>
      <c r="J5228" t="s">
        <v>246</v>
      </c>
      <c r="K5228" t="s">
        <v>3079</v>
      </c>
      <c r="L5228" t="s">
        <v>247</v>
      </c>
      <c r="M5228">
        <v>82807996</v>
      </c>
      <c r="N5228">
        <v>0</v>
      </c>
      <c r="O5228">
        <v>82807996</v>
      </c>
      <c r="P5228">
        <v>0</v>
      </c>
      <c r="Q5228" t="s">
        <v>13027</v>
      </c>
      <c r="R5228" t="s">
        <v>13028</v>
      </c>
      <c r="S5228" t="s">
        <v>13029</v>
      </c>
      <c r="T5228" t="s">
        <v>3085</v>
      </c>
      <c r="U5228" t="s">
        <v>13030</v>
      </c>
      <c r="V5228" t="s">
        <v>13031</v>
      </c>
      <c r="W5228" t="s">
        <v>6832</v>
      </c>
      <c r="X5228" t="str">
        <f t="shared" si="81"/>
        <v>Funcionamiento</v>
      </c>
      <c r="Y5228" t="s">
        <v>3241</v>
      </c>
    </row>
    <row r="5229" spans="1:25">
      <c r="A5229" t="s">
        <v>12287</v>
      </c>
      <c r="B5229" t="s">
        <v>3821</v>
      </c>
      <c r="C5229" t="s">
        <v>13026</v>
      </c>
      <c r="D5229" t="s">
        <v>3076</v>
      </c>
      <c r="E5229" t="s">
        <v>3077</v>
      </c>
      <c r="F5229" t="s">
        <v>3234</v>
      </c>
      <c r="G5229" t="s">
        <v>3241</v>
      </c>
      <c r="H5229" t="s">
        <v>320</v>
      </c>
      <c r="I5229" t="s">
        <v>321</v>
      </c>
      <c r="J5229" t="s">
        <v>246</v>
      </c>
      <c r="K5229" t="s">
        <v>3079</v>
      </c>
      <c r="L5229" t="s">
        <v>247</v>
      </c>
      <c r="M5229">
        <v>9213400</v>
      </c>
      <c r="N5229">
        <v>-9213400</v>
      </c>
      <c r="O5229">
        <v>0</v>
      </c>
      <c r="P5229">
        <v>0</v>
      </c>
      <c r="Q5229" t="s">
        <v>13027</v>
      </c>
      <c r="R5229" t="s">
        <v>13028</v>
      </c>
      <c r="S5229" t="s">
        <v>13029</v>
      </c>
      <c r="T5229" t="s">
        <v>3085</v>
      </c>
      <c r="U5229" t="s">
        <v>13030</v>
      </c>
      <c r="V5229" t="s">
        <v>13031</v>
      </c>
      <c r="W5229" t="s">
        <v>6832</v>
      </c>
      <c r="X5229" t="str">
        <f t="shared" si="81"/>
        <v>Funcionamiento</v>
      </c>
      <c r="Y5229" t="s">
        <v>3241</v>
      </c>
    </row>
    <row r="5230" spans="1:25">
      <c r="A5230" t="s">
        <v>12287</v>
      </c>
      <c r="B5230" t="s">
        <v>3821</v>
      </c>
      <c r="C5230" t="s">
        <v>13026</v>
      </c>
      <c r="D5230" t="s">
        <v>3076</v>
      </c>
      <c r="E5230" t="s">
        <v>3077</v>
      </c>
      <c r="F5230" t="s">
        <v>3234</v>
      </c>
      <c r="G5230" t="s">
        <v>3241</v>
      </c>
      <c r="H5230" t="s">
        <v>322</v>
      </c>
      <c r="I5230" t="s">
        <v>323</v>
      </c>
      <c r="J5230" t="s">
        <v>246</v>
      </c>
      <c r="K5230" t="s">
        <v>3079</v>
      </c>
      <c r="L5230" t="s">
        <v>247</v>
      </c>
      <c r="M5230">
        <v>32176900</v>
      </c>
      <c r="N5230">
        <v>-32176900</v>
      </c>
      <c r="O5230">
        <v>0</v>
      </c>
      <c r="P5230">
        <v>0</v>
      </c>
      <c r="Q5230" t="s">
        <v>13027</v>
      </c>
      <c r="R5230" t="s">
        <v>13028</v>
      </c>
      <c r="S5230" t="s">
        <v>13029</v>
      </c>
      <c r="T5230" t="s">
        <v>3085</v>
      </c>
      <c r="U5230" t="s">
        <v>13030</v>
      </c>
      <c r="V5230" t="s">
        <v>13031</v>
      </c>
      <c r="W5230" t="s">
        <v>6832</v>
      </c>
      <c r="X5230" t="str">
        <f t="shared" si="81"/>
        <v>Funcionamiento</v>
      </c>
      <c r="Y5230" t="s">
        <v>3241</v>
      </c>
    </row>
    <row r="5231" spans="1:25">
      <c r="A5231" t="s">
        <v>12287</v>
      </c>
      <c r="B5231" t="s">
        <v>3821</v>
      </c>
      <c r="C5231" t="s">
        <v>13026</v>
      </c>
      <c r="D5231" t="s">
        <v>3076</v>
      </c>
      <c r="E5231" t="s">
        <v>3077</v>
      </c>
      <c r="F5231" t="s">
        <v>3234</v>
      </c>
      <c r="G5231" t="s">
        <v>3241</v>
      </c>
      <c r="H5231" t="s">
        <v>390</v>
      </c>
      <c r="I5231" t="s">
        <v>392</v>
      </c>
      <c r="J5231" t="s">
        <v>246</v>
      </c>
      <c r="K5231" t="s">
        <v>3079</v>
      </c>
      <c r="L5231" t="s">
        <v>247</v>
      </c>
      <c r="M5231">
        <v>16441409</v>
      </c>
      <c r="N5231">
        <v>0</v>
      </c>
      <c r="O5231">
        <v>16441409</v>
      </c>
      <c r="P5231">
        <v>0</v>
      </c>
      <c r="Q5231" t="s">
        <v>13027</v>
      </c>
      <c r="R5231" t="s">
        <v>13028</v>
      </c>
      <c r="S5231" t="s">
        <v>13029</v>
      </c>
      <c r="T5231" t="s">
        <v>3085</v>
      </c>
      <c r="U5231" t="s">
        <v>13030</v>
      </c>
      <c r="V5231" t="s">
        <v>13031</v>
      </c>
      <c r="W5231" t="s">
        <v>6832</v>
      </c>
      <c r="X5231" t="str">
        <f t="shared" si="81"/>
        <v>Funcionamiento</v>
      </c>
      <c r="Y5231" t="s">
        <v>3241</v>
      </c>
    </row>
    <row r="5232" spans="1:25">
      <c r="A5232" t="s">
        <v>12287</v>
      </c>
      <c r="B5232" t="s">
        <v>3821</v>
      </c>
      <c r="C5232" t="s">
        <v>13026</v>
      </c>
      <c r="D5232" t="s">
        <v>3076</v>
      </c>
      <c r="E5232" t="s">
        <v>3077</v>
      </c>
      <c r="F5232" t="s">
        <v>3234</v>
      </c>
      <c r="G5232" t="s">
        <v>3241</v>
      </c>
      <c r="H5232" t="s">
        <v>405</v>
      </c>
      <c r="I5232" t="s">
        <v>406</v>
      </c>
      <c r="J5232" t="s">
        <v>246</v>
      </c>
      <c r="K5232" t="s">
        <v>3079</v>
      </c>
      <c r="L5232" t="s">
        <v>247</v>
      </c>
      <c r="M5232">
        <v>4522743</v>
      </c>
      <c r="N5232">
        <v>0</v>
      </c>
      <c r="O5232">
        <v>4522743</v>
      </c>
      <c r="P5232">
        <v>0</v>
      </c>
      <c r="Q5232" t="s">
        <v>13027</v>
      </c>
      <c r="R5232" t="s">
        <v>13028</v>
      </c>
      <c r="S5232" t="s">
        <v>13029</v>
      </c>
      <c r="T5232" t="s">
        <v>3085</v>
      </c>
      <c r="U5232" t="s">
        <v>13030</v>
      </c>
      <c r="V5232" t="s">
        <v>13031</v>
      </c>
      <c r="W5232" t="s">
        <v>6832</v>
      </c>
      <c r="X5232" t="str">
        <f t="shared" si="81"/>
        <v>Funcionamiento</v>
      </c>
      <c r="Y5232" t="s">
        <v>3241</v>
      </c>
    </row>
    <row r="5233" spans="1:25">
      <c r="A5233" t="s">
        <v>12287</v>
      </c>
      <c r="B5233" t="s">
        <v>3821</v>
      </c>
      <c r="C5233" t="s">
        <v>13026</v>
      </c>
      <c r="D5233" t="s">
        <v>3076</v>
      </c>
      <c r="E5233" t="s">
        <v>3077</v>
      </c>
      <c r="F5233" t="s">
        <v>3234</v>
      </c>
      <c r="G5233" t="s">
        <v>3241</v>
      </c>
      <c r="H5233" t="s">
        <v>314</v>
      </c>
      <c r="I5233" t="s">
        <v>582</v>
      </c>
      <c r="J5233" t="s">
        <v>246</v>
      </c>
      <c r="K5233" t="s">
        <v>3079</v>
      </c>
      <c r="L5233" t="s">
        <v>247</v>
      </c>
      <c r="M5233">
        <v>117081500</v>
      </c>
      <c r="N5233">
        <v>-117081500</v>
      </c>
      <c r="O5233">
        <v>0</v>
      </c>
      <c r="P5233">
        <v>0</v>
      </c>
      <c r="Q5233" t="s">
        <v>13027</v>
      </c>
      <c r="R5233" t="s">
        <v>13028</v>
      </c>
      <c r="S5233" t="s">
        <v>13029</v>
      </c>
      <c r="T5233" t="s">
        <v>3085</v>
      </c>
      <c r="U5233" t="s">
        <v>13030</v>
      </c>
      <c r="V5233" t="s">
        <v>13031</v>
      </c>
      <c r="W5233" t="s">
        <v>6832</v>
      </c>
      <c r="X5233" t="str">
        <f t="shared" si="81"/>
        <v>Funcionamiento</v>
      </c>
      <c r="Y5233" t="s">
        <v>3241</v>
      </c>
    </row>
    <row r="5234" spans="1:25">
      <c r="A5234" t="s">
        <v>8438</v>
      </c>
      <c r="B5234" t="s">
        <v>3821</v>
      </c>
      <c r="C5234" t="s">
        <v>13032</v>
      </c>
      <c r="D5234" t="s">
        <v>3076</v>
      </c>
      <c r="E5234" t="s">
        <v>3077</v>
      </c>
      <c r="F5234" t="s">
        <v>8912</v>
      </c>
      <c r="G5234" t="s">
        <v>8913</v>
      </c>
      <c r="H5234" t="s">
        <v>542</v>
      </c>
      <c r="I5234" t="s">
        <v>647</v>
      </c>
      <c r="J5234" t="s">
        <v>246</v>
      </c>
      <c r="K5234" t="s">
        <v>3079</v>
      </c>
      <c r="L5234" t="s">
        <v>247</v>
      </c>
      <c r="M5234">
        <v>855627</v>
      </c>
      <c r="N5234">
        <v>0</v>
      </c>
      <c r="O5234">
        <v>855627</v>
      </c>
      <c r="P5234">
        <v>0</v>
      </c>
      <c r="Q5234" t="s">
        <v>13033</v>
      </c>
      <c r="R5234" t="s">
        <v>11681</v>
      </c>
      <c r="S5234" t="s">
        <v>13034</v>
      </c>
      <c r="T5234" t="s">
        <v>13035</v>
      </c>
      <c r="U5234" t="s">
        <v>13036</v>
      </c>
      <c r="V5234" t="s">
        <v>13037</v>
      </c>
      <c r="W5234" t="s">
        <v>3085</v>
      </c>
      <c r="X5234" t="str">
        <f t="shared" si="81"/>
        <v>Inversión</v>
      </c>
      <c r="Y5234" t="s">
        <v>8913</v>
      </c>
    </row>
    <row r="5235" spans="1:25">
      <c r="A5235" t="s">
        <v>6397</v>
      </c>
      <c r="B5235" t="s">
        <v>3832</v>
      </c>
      <c r="C5235" t="s">
        <v>13038</v>
      </c>
      <c r="D5235" t="s">
        <v>3076</v>
      </c>
      <c r="E5235" t="s">
        <v>3077</v>
      </c>
      <c r="F5235" t="s">
        <v>3234</v>
      </c>
      <c r="G5235" t="s">
        <v>3241</v>
      </c>
      <c r="H5235" t="s">
        <v>352</v>
      </c>
      <c r="I5235" t="s">
        <v>353</v>
      </c>
      <c r="J5235" t="s">
        <v>253</v>
      </c>
      <c r="K5235" t="s">
        <v>3115</v>
      </c>
      <c r="L5235" t="s">
        <v>247</v>
      </c>
      <c r="M5235">
        <v>9666000</v>
      </c>
      <c r="N5235">
        <v>0</v>
      </c>
      <c r="O5235">
        <v>9666000</v>
      </c>
      <c r="P5235">
        <v>0</v>
      </c>
      <c r="Q5235" t="s">
        <v>13039</v>
      </c>
      <c r="R5235" t="s">
        <v>11528</v>
      </c>
      <c r="S5235" t="s">
        <v>10117</v>
      </c>
      <c r="T5235" t="s">
        <v>13040</v>
      </c>
      <c r="U5235" t="s">
        <v>13041</v>
      </c>
      <c r="V5235" t="s">
        <v>13042</v>
      </c>
      <c r="W5235" t="s">
        <v>3085</v>
      </c>
      <c r="X5235" t="str">
        <f t="shared" si="81"/>
        <v>Funcionamiento</v>
      </c>
      <c r="Y5235" t="s">
        <v>3241</v>
      </c>
    </row>
    <row r="5236" spans="1:25">
      <c r="A5236" t="s">
        <v>12301</v>
      </c>
      <c r="B5236" t="s">
        <v>3832</v>
      </c>
      <c r="C5236" t="s">
        <v>13043</v>
      </c>
      <c r="D5236" t="s">
        <v>3076</v>
      </c>
      <c r="E5236" t="s">
        <v>3077</v>
      </c>
      <c r="F5236" t="s">
        <v>3234</v>
      </c>
      <c r="G5236" t="s">
        <v>3241</v>
      </c>
      <c r="H5236" t="s">
        <v>322</v>
      </c>
      <c r="I5236" t="s">
        <v>323</v>
      </c>
      <c r="J5236" t="s">
        <v>246</v>
      </c>
      <c r="K5236" t="s">
        <v>3079</v>
      </c>
      <c r="L5236" t="s">
        <v>247</v>
      </c>
      <c r="M5236">
        <v>32176900</v>
      </c>
      <c r="N5236">
        <v>0</v>
      </c>
      <c r="O5236">
        <v>32176900</v>
      </c>
      <c r="P5236">
        <v>0</v>
      </c>
      <c r="Q5236" t="s">
        <v>13044</v>
      </c>
      <c r="R5236" t="s">
        <v>13045</v>
      </c>
      <c r="S5236" t="s">
        <v>13046</v>
      </c>
      <c r="T5236" t="s">
        <v>3085</v>
      </c>
      <c r="U5236" t="s">
        <v>13047</v>
      </c>
      <c r="V5236" t="s">
        <v>13048</v>
      </c>
      <c r="W5236" t="s">
        <v>3085</v>
      </c>
      <c r="X5236" t="str">
        <f t="shared" si="81"/>
        <v>Funcionamiento</v>
      </c>
      <c r="Y5236" t="s">
        <v>3241</v>
      </c>
    </row>
    <row r="5237" spans="1:25">
      <c r="A5237" t="s">
        <v>12301</v>
      </c>
      <c r="B5237" t="s">
        <v>3832</v>
      </c>
      <c r="C5237" t="s">
        <v>13043</v>
      </c>
      <c r="D5237" t="s">
        <v>3076</v>
      </c>
      <c r="E5237" t="s">
        <v>3077</v>
      </c>
      <c r="F5237" t="s">
        <v>3234</v>
      </c>
      <c r="G5237" t="s">
        <v>3241</v>
      </c>
      <c r="H5237" t="s">
        <v>318</v>
      </c>
      <c r="I5237" t="s">
        <v>586</v>
      </c>
      <c r="J5237" t="s">
        <v>246</v>
      </c>
      <c r="K5237" t="s">
        <v>3079</v>
      </c>
      <c r="L5237" t="s">
        <v>247</v>
      </c>
      <c r="M5237">
        <v>42900500</v>
      </c>
      <c r="N5237">
        <v>0</v>
      </c>
      <c r="O5237">
        <v>42900500</v>
      </c>
      <c r="P5237">
        <v>0</v>
      </c>
      <c r="Q5237" t="s">
        <v>13044</v>
      </c>
      <c r="R5237" t="s">
        <v>13045</v>
      </c>
      <c r="S5237" t="s">
        <v>13046</v>
      </c>
      <c r="T5237" t="s">
        <v>3085</v>
      </c>
      <c r="U5237" t="s">
        <v>13047</v>
      </c>
      <c r="V5237" t="s">
        <v>13048</v>
      </c>
      <c r="W5237" t="s">
        <v>3085</v>
      </c>
      <c r="X5237" t="str">
        <f t="shared" si="81"/>
        <v>Funcionamiento</v>
      </c>
      <c r="Y5237" t="s">
        <v>3241</v>
      </c>
    </row>
    <row r="5238" spans="1:25">
      <c r="A5238" t="s">
        <v>12301</v>
      </c>
      <c r="B5238" t="s">
        <v>3832</v>
      </c>
      <c r="C5238" t="s">
        <v>13043</v>
      </c>
      <c r="D5238" t="s">
        <v>3076</v>
      </c>
      <c r="E5238" t="s">
        <v>3077</v>
      </c>
      <c r="F5238" t="s">
        <v>3234</v>
      </c>
      <c r="G5238" t="s">
        <v>3241</v>
      </c>
      <c r="H5238" t="s">
        <v>320</v>
      </c>
      <c r="I5238" t="s">
        <v>321</v>
      </c>
      <c r="J5238" t="s">
        <v>246</v>
      </c>
      <c r="K5238" t="s">
        <v>3079</v>
      </c>
      <c r="L5238" t="s">
        <v>247</v>
      </c>
      <c r="M5238">
        <v>9213400</v>
      </c>
      <c r="N5238">
        <v>0</v>
      </c>
      <c r="O5238">
        <v>9213400</v>
      </c>
      <c r="P5238">
        <v>0</v>
      </c>
      <c r="Q5238" t="s">
        <v>13044</v>
      </c>
      <c r="R5238" t="s">
        <v>13045</v>
      </c>
      <c r="S5238" t="s">
        <v>13046</v>
      </c>
      <c r="T5238" t="s">
        <v>3085</v>
      </c>
      <c r="U5238" t="s">
        <v>13047</v>
      </c>
      <c r="V5238" t="s">
        <v>13048</v>
      </c>
      <c r="W5238" t="s">
        <v>3085</v>
      </c>
      <c r="X5238" t="str">
        <f t="shared" si="81"/>
        <v>Funcionamiento</v>
      </c>
      <c r="Y5238" t="s">
        <v>3241</v>
      </c>
    </row>
    <row r="5239" spans="1:25">
      <c r="A5239" t="s">
        <v>12301</v>
      </c>
      <c r="B5239" t="s">
        <v>3832</v>
      </c>
      <c r="C5239" t="s">
        <v>13043</v>
      </c>
      <c r="D5239" t="s">
        <v>3076</v>
      </c>
      <c r="E5239" t="s">
        <v>3077</v>
      </c>
      <c r="F5239" t="s">
        <v>3234</v>
      </c>
      <c r="G5239" t="s">
        <v>3241</v>
      </c>
      <c r="H5239" t="s">
        <v>314</v>
      </c>
      <c r="I5239" t="s">
        <v>582</v>
      </c>
      <c r="J5239" t="s">
        <v>246</v>
      </c>
      <c r="K5239" t="s">
        <v>3079</v>
      </c>
      <c r="L5239" t="s">
        <v>247</v>
      </c>
      <c r="M5239">
        <v>117081500</v>
      </c>
      <c r="N5239">
        <v>0</v>
      </c>
      <c r="O5239">
        <v>117081500</v>
      </c>
      <c r="P5239">
        <v>0</v>
      </c>
      <c r="Q5239" t="s">
        <v>13044</v>
      </c>
      <c r="R5239" t="s">
        <v>13045</v>
      </c>
      <c r="S5239" t="s">
        <v>13046</v>
      </c>
      <c r="T5239" t="s">
        <v>3085</v>
      </c>
      <c r="U5239" t="s">
        <v>13047</v>
      </c>
      <c r="V5239" t="s">
        <v>13048</v>
      </c>
      <c r="W5239" t="s">
        <v>3085</v>
      </c>
      <c r="X5239" t="str">
        <f t="shared" si="81"/>
        <v>Funcionamiento</v>
      </c>
      <c r="Y5239" t="s">
        <v>3241</v>
      </c>
    </row>
    <row r="5240" spans="1:25">
      <c r="A5240" t="s">
        <v>12301</v>
      </c>
      <c r="B5240" t="s">
        <v>3832</v>
      </c>
      <c r="C5240" t="s">
        <v>13043</v>
      </c>
      <c r="D5240" t="s">
        <v>3076</v>
      </c>
      <c r="E5240" t="s">
        <v>3077</v>
      </c>
      <c r="F5240" t="s">
        <v>3234</v>
      </c>
      <c r="G5240" t="s">
        <v>3241</v>
      </c>
      <c r="H5240" t="s">
        <v>316</v>
      </c>
      <c r="I5240" t="s">
        <v>583</v>
      </c>
      <c r="J5240" t="s">
        <v>246</v>
      </c>
      <c r="K5240" t="s">
        <v>3079</v>
      </c>
      <c r="L5240" t="s">
        <v>247</v>
      </c>
      <c r="M5240">
        <v>82935400</v>
      </c>
      <c r="N5240">
        <v>0</v>
      </c>
      <c r="O5240">
        <v>82935400</v>
      </c>
      <c r="P5240">
        <v>0</v>
      </c>
      <c r="Q5240" t="s">
        <v>13044</v>
      </c>
      <c r="R5240" t="s">
        <v>13045</v>
      </c>
      <c r="S5240" t="s">
        <v>13046</v>
      </c>
      <c r="T5240" t="s">
        <v>3085</v>
      </c>
      <c r="U5240" t="s">
        <v>13047</v>
      </c>
      <c r="V5240" t="s">
        <v>13048</v>
      </c>
      <c r="W5240" t="s">
        <v>3085</v>
      </c>
      <c r="X5240" t="str">
        <f t="shared" si="81"/>
        <v>Funcionamiento</v>
      </c>
      <c r="Y5240" t="s">
        <v>3241</v>
      </c>
    </row>
    <row r="5241" spans="1:25">
      <c r="A5241" t="s">
        <v>12301</v>
      </c>
      <c r="B5241" t="s">
        <v>3832</v>
      </c>
      <c r="C5241" t="s">
        <v>13043</v>
      </c>
      <c r="D5241" t="s">
        <v>3076</v>
      </c>
      <c r="E5241" t="s">
        <v>3077</v>
      </c>
      <c r="F5241" t="s">
        <v>3234</v>
      </c>
      <c r="G5241" t="s">
        <v>3241</v>
      </c>
      <c r="H5241" t="s">
        <v>324</v>
      </c>
      <c r="I5241" t="s">
        <v>325</v>
      </c>
      <c r="J5241" t="s">
        <v>246</v>
      </c>
      <c r="K5241" t="s">
        <v>3079</v>
      </c>
      <c r="L5241" t="s">
        <v>247</v>
      </c>
      <c r="M5241">
        <v>21455100</v>
      </c>
      <c r="N5241">
        <v>0</v>
      </c>
      <c r="O5241">
        <v>21455100</v>
      </c>
      <c r="P5241">
        <v>0</v>
      </c>
      <c r="Q5241" t="s">
        <v>13044</v>
      </c>
      <c r="R5241" t="s">
        <v>13045</v>
      </c>
      <c r="S5241" t="s">
        <v>13046</v>
      </c>
      <c r="T5241" t="s">
        <v>3085</v>
      </c>
      <c r="U5241" t="s">
        <v>13047</v>
      </c>
      <c r="V5241" t="s">
        <v>13048</v>
      </c>
      <c r="W5241" t="s">
        <v>3085</v>
      </c>
      <c r="X5241" t="str">
        <f t="shared" si="81"/>
        <v>Funcionamiento</v>
      </c>
      <c r="Y5241" t="s">
        <v>3241</v>
      </c>
    </row>
    <row r="5242" spans="1:25">
      <c r="A5242" t="s">
        <v>11157</v>
      </c>
      <c r="B5242" t="s">
        <v>4979</v>
      </c>
      <c r="C5242" t="s">
        <v>13049</v>
      </c>
      <c r="D5242" t="s">
        <v>3076</v>
      </c>
      <c r="E5242" t="s">
        <v>3077</v>
      </c>
      <c r="F5242" t="s">
        <v>8912</v>
      </c>
      <c r="G5242" t="s">
        <v>8913</v>
      </c>
      <c r="H5242" t="s">
        <v>542</v>
      </c>
      <c r="I5242" t="s">
        <v>647</v>
      </c>
      <c r="J5242" t="s">
        <v>246</v>
      </c>
      <c r="K5242" t="s">
        <v>3079</v>
      </c>
      <c r="L5242" t="s">
        <v>247</v>
      </c>
      <c r="M5242">
        <v>450095</v>
      </c>
      <c r="N5242">
        <v>177395</v>
      </c>
      <c r="O5242">
        <v>627490</v>
      </c>
      <c r="P5242">
        <v>0</v>
      </c>
      <c r="Q5242" t="s">
        <v>13050</v>
      </c>
      <c r="R5242" t="s">
        <v>11561</v>
      </c>
      <c r="S5242" t="s">
        <v>13051</v>
      </c>
      <c r="T5242" t="s">
        <v>13052</v>
      </c>
      <c r="U5242" t="s">
        <v>13053</v>
      </c>
      <c r="V5242" t="s">
        <v>13054</v>
      </c>
      <c r="W5242" t="s">
        <v>13055</v>
      </c>
      <c r="X5242" t="str">
        <f t="shared" si="81"/>
        <v>Inversión</v>
      </c>
      <c r="Y5242" t="s">
        <v>8913</v>
      </c>
    </row>
    <row r="5243" spans="1:25">
      <c r="A5243" t="s">
        <v>7599</v>
      </c>
      <c r="B5243" t="s">
        <v>4979</v>
      </c>
      <c r="C5243" t="s">
        <v>13056</v>
      </c>
      <c r="D5243" t="s">
        <v>3076</v>
      </c>
      <c r="E5243" t="s">
        <v>3077</v>
      </c>
      <c r="F5243" t="s">
        <v>4481</v>
      </c>
      <c r="G5243" t="s">
        <v>4484</v>
      </c>
      <c r="H5243" t="s">
        <v>440</v>
      </c>
      <c r="I5243" t="s">
        <v>644</v>
      </c>
      <c r="J5243" t="s">
        <v>246</v>
      </c>
      <c r="K5243" t="s">
        <v>3079</v>
      </c>
      <c r="L5243" t="s">
        <v>247</v>
      </c>
      <c r="M5243">
        <v>7430263</v>
      </c>
      <c r="N5243">
        <v>-200000</v>
      </c>
      <c r="O5243">
        <v>7230263</v>
      </c>
      <c r="P5243">
        <v>1074532.8500000001</v>
      </c>
      <c r="Q5243" t="s">
        <v>13057</v>
      </c>
      <c r="R5243" t="s">
        <v>11549</v>
      </c>
      <c r="S5243" t="s">
        <v>13058</v>
      </c>
      <c r="T5243" t="s">
        <v>13059</v>
      </c>
      <c r="U5243" t="s">
        <v>13060</v>
      </c>
      <c r="V5243" t="s">
        <v>13061</v>
      </c>
      <c r="W5243" t="s">
        <v>13062</v>
      </c>
      <c r="X5243" t="str">
        <f t="shared" si="81"/>
        <v>Inversión</v>
      </c>
      <c r="Y5243" t="s">
        <v>4484</v>
      </c>
    </row>
    <row r="5244" spans="1:25">
      <c r="A5244" t="s">
        <v>12310</v>
      </c>
      <c r="B5244" t="s">
        <v>4979</v>
      </c>
      <c r="C5244" t="s">
        <v>13063</v>
      </c>
      <c r="D5244" t="s">
        <v>3076</v>
      </c>
      <c r="E5244" t="s">
        <v>3077</v>
      </c>
      <c r="F5244" t="s">
        <v>4481</v>
      </c>
      <c r="G5244" t="s">
        <v>4484</v>
      </c>
      <c r="H5244" t="s">
        <v>434</v>
      </c>
      <c r="I5244" t="s">
        <v>645</v>
      </c>
      <c r="J5244" t="s">
        <v>246</v>
      </c>
      <c r="K5244" t="s">
        <v>3079</v>
      </c>
      <c r="L5244" t="s">
        <v>247</v>
      </c>
      <c r="M5244">
        <v>870239</v>
      </c>
      <c r="N5244">
        <v>0</v>
      </c>
      <c r="O5244">
        <v>870239</v>
      </c>
      <c r="P5244">
        <v>0</v>
      </c>
      <c r="Q5244" t="s">
        <v>13064</v>
      </c>
      <c r="R5244" t="s">
        <v>11555</v>
      </c>
      <c r="S5244" t="s">
        <v>13065</v>
      </c>
      <c r="T5244" t="s">
        <v>13066</v>
      </c>
      <c r="U5244" t="s">
        <v>13067</v>
      </c>
      <c r="V5244" t="s">
        <v>13068</v>
      </c>
      <c r="W5244" t="s">
        <v>3085</v>
      </c>
      <c r="X5244" t="str">
        <f t="shared" si="81"/>
        <v>Inversión</v>
      </c>
      <c r="Y5244" t="s">
        <v>4484</v>
      </c>
    </row>
    <row r="5245" spans="1:25">
      <c r="A5245" t="s">
        <v>9249</v>
      </c>
      <c r="B5245" t="s">
        <v>4979</v>
      </c>
      <c r="C5245" t="s">
        <v>13069</v>
      </c>
      <c r="D5245" t="s">
        <v>3076</v>
      </c>
      <c r="E5245" t="s">
        <v>3077</v>
      </c>
      <c r="F5245" t="s">
        <v>4481</v>
      </c>
      <c r="G5245" t="s">
        <v>4484</v>
      </c>
      <c r="H5245" t="s">
        <v>421</v>
      </c>
      <c r="I5245" t="s">
        <v>639</v>
      </c>
      <c r="J5245" t="s">
        <v>246</v>
      </c>
      <c r="K5245" t="s">
        <v>3079</v>
      </c>
      <c r="L5245" t="s">
        <v>247</v>
      </c>
      <c r="M5245">
        <v>800246</v>
      </c>
      <c r="N5245">
        <v>0</v>
      </c>
      <c r="O5245">
        <v>800246</v>
      </c>
      <c r="P5245">
        <v>0</v>
      </c>
      <c r="Q5245" t="s">
        <v>13070</v>
      </c>
      <c r="R5245" t="s">
        <v>11436</v>
      </c>
      <c r="S5245" t="s">
        <v>13071</v>
      </c>
      <c r="T5245" t="s">
        <v>13072</v>
      </c>
      <c r="U5245" t="s">
        <v>13073</v>
      </c>
      <c r="V5245" t="s">
        <v>13074</v>
      </c>
      <c r="W5245" t="s">
        <v>3085</v>
      </c>
      <c r="X5245" t="str">
        <f t="shared" si="81"/>
        <v>Inversión</v>
      </c>
      <c r="Y5245" t="s">
        <v>4484</v>
      </c>
    </row>
    <row r="5246" spans="1:25">
      <c r="A5246" t="s">
        <v>12323</v>
      </c>
      <c r="B5246" t="s">
        <v>4979</v>
      </c>
      <c r="C5246" t="s">
        <v>13075</v>
      </c>
      <c r="D5246" t="s">
        <v>3076</v>
      </c>
      <c r="E5246" t="s">
        <v>3077</v>
      </c>
      <c r="F5246" t="s">
        <v>4481</v>
      </c>
      <c r="G5246" t="s">
        <v>4484</v>
      </c>
      <c r="H5246" t="s">
        <v>440</v>
      </c>
      <c r="I5246" t="s">
        <v>644</v>
      </c>
      <c r="J5246" t="s">
        <v>246</v>
      </c>
      <c r="K5246" t="s">
        <v>3079</v>
      </c>
      <c r="L5246" t="s">
        <v>247</v>
      </c>
      <c r="M5246">
        <v>24690946</v>
      </c>
      <c r="N5246">
        <v>-1130665</v>
      </c>
      <c r="O5246">
        <v>23560281</v>
      </c>
      <c r="P5246">
        <v>1579991</v>
      </c>
      <c r="Q5246" t="s">
        <v>13076</v>
      </c>
      <c r="R5246" t="s">
        <v>13077</v>
      </c>
      <c r="S5246" t="s">
        <v>13078</v>
      </c>
      <c r="T5246" t="s">
        <v>13079</v>
      </c>
      <c r="U5246" t="s">
        <v>13080</v>
      </c>
      <c r="V5246" t="s">
        <v>13081</v>
      </c>
      <c r="W5246" t="s">
        <v>13082</v>
      </c>
      <c r="X5246" t="str">
        <f t="shared" si="81"/>
        <v>Inversión</v>
      </c>
      <c r="Y5246" t="s">
        <v>4484</v>
      </c>
    </row>
    <row r="5247" spans="1:25">
      <c r="A5247" t="s">
        <v>10501</v>
      </c>
      <c r="B5247" t="s">
        <v>4979</v>
      </c>
      <c r="C5247" t="s">
        <v>13083</v>
      </c>
      <c r="D5247" t="s">
        <v>3076</v>
      </c>
      <c r="E5247" t="s">
        <v>3077</v>
      </c>
      <c r="F5247" t="s">
        <v>4481</v>
      </c>
      <c r="G5247" t="s">
        <v>4484</v>
      </c>
      <c r="H5247" t="s">
        <v>434</v>
      </c>
      <c r="I5247" t="s">
        <v>645</v>
      </c>
      <c r="J5247" t="s">
        <v>246</v>
      </c>
      <c r="K5247" t="s">
        <v>3079</v>
      </c>
      <c r="L5247" t="s">
        <v>247</v>
      </c>
      <c r="M5247">
        <v>25326445</v>
      </c>
      <c r="N5247">
        <v>-34154</v>
      </c>
      <c r="O5247">
        <v>25292291</v>
      </c>
      <c r="P5247">
        <v>3082167</v>
      </c>
      <c r="Q5247" t="s">
        <v>13084</v>
      </c>
      <c r="R5247" t="s">
        <v>13085</v>
      </c>
      <c r="S5247" t="s">
        <v>13086</v>
      </c>
      <c r="T5247" t="s">
        <v>13087</v>
      </c>
      <c r="U5247" t="s">
        <v>13088</v>
      </c>
      <c r="V5247" t="s">
        <v>13089</v>
      </c>
      <c r="W5247" t="s">
        <v>13090</v>
      </c>
      <c r="X5247" t="str">
        <f t="shared" si="81"/>
        <v>Inversión</v>
      </c>
      <c r="Y5247" t="s">
        <v>4484</v>
      </c>
    </row>
    <row r="5248" spans="1:25">
      <c r="A5248" t="s">
        <v>6828</v>
      </c>
      <c r="B5248" t="s">
        <v>4979</v>
      </c>
      <c r="C5248" t="s">
        <v>13091</v>
      </c>
      <c r="D5248" t="s">
        <v>3076</v>
      </c>
      <c r="E5248" t="s">
        <v>3077</v>
      </c>
      <c r="F5248" t="s">
        <v>4481</v>
      </c>
      <c r="G5248" t="s">
        <v>4484</v>
      </c>
      <c r="H5248" t="s">
        <v>440</v>
      </c>
      <c r="I5248" t="s">
        <v>644</v>
      </c>
      <c r="J5248" t="s">
        <v>246</v>
      </c>
      <c r="K5248" t="s">
        <v>3079</v>
      </c>
      <c r="L5248" t="s">
        <v>247</v>
      </c>
      <c r="M5248">
        <v>15539497</v>
      </c>
      <c r="N5248">
        <v>0</v>
      </c>
      <c r="O5248">
        <v>15539497</v>
      </c>
      <c r="P5248">
        <v>0</v>
      </c>
      <c r="Q5248" t="s">
        <v>13092</v>
      </c>
      <c r="R5248" t="s">
        <v>9396</v>
      </c>
      <c r="S5248" t="s">
        <v>13093</v>
      </c>
      <c r="T5248" t="s">
        <v>13094</v>
      </c>
      <c r="U5248" t="s">
        <v>13095</v>
      </c>
      <c r="V5248" t="s">
        <v>13096</v>
      </c>
      <c r="W5248" t="s">
        <v>3085</v>
      </c>
      <c r="X5248" t="str">
        <f t="shared" si="81"/>
        <v>Inversión</v>
      </c>
      <c r="Y5248" t="s">
        <v>4484</v>
      </c>
    </row>
    <row r="5249" spans="1:25">
      <c r="A5249" t="s">
        <v>9468</v>
      </c>
      <c r="B5249" t="s">
        <v>4979</v>
      </c>
      <c r="C5249" t="s">
        <v>13097</v>
      </c>
      <c r="D5249" t="s">
        <v>3076</v>
      </c>
      <c r="E5249" t="s">
        <v>3077</v>
      </c>
      <c r="F5249" t="s">
        <v>4481</v>
      </c>
      <c r="G5249" t="s">
        <v>4484</v>
      </c>
      <c r="H5249" t="s">
        <v>421</v>
      </c>
      <c r="I5249" t="s">
        <v>639</v>
      </c>
      <c r="J5249" t="s">
        <v>246</v>
      </c>
      <c r="K5249" t="s">
        <v>3079</v>
      </c>
      <c r="L5249" t="s">
        <v>247</v>
      </c>
      <c r="M5249">
        <v>3057327</v>
      </c>
      <c r="N5249">
        <v>0</v>
      </c>
      <c r="O5249">
        <v>3057327</v>
      </c>
      <c r="P5249">
        <v>0</v>
      </c>
      <c r="Q5249" t="s">
        <v>13098</v>
      </c>
      <c r="R5249" t="s">
        <v>9333</v>
      </c>
      <c r="S5249" t="s">
        <v>10111</v>
      </c>
      <c r="T5249" t="s">
        <v>13099</v>
      </c>
      <c r="U5249" t="s">
        <v>13100</v>
      </c>
      <c r="V5249" t="s">
        <v>13101</v>
      </c>
      <c r="W5249" t="s">
        <v>3085</v>
      </c>
      <c r="X5249" t="str">
        <f t="shared" si="81"/>
        <v>Inversión</v>
      </c>
      <c r="Y5249" t="s">
        <v>4484</v>
      </c>
    </row>
    <row r="5250" spans="1:25">
      <c r="A5250" t="s">
        <v>9097</v>
      </c>
      <c r="B5250" t="s">
        <v>4985</v>
      </c>
      <c r="C5250" t="s">
        <v>13102</v>
      </c>
      <c r="D5250" t="s">
        <v>3076</v>
      </c>
      <c r="E5250" t="s">
        <v>3077</v>
      </c>
      <c r="F5250" t="s">
        <v>3234</v>
      </c>
      <c r="G5250" t="s">
        <v>3241</v>
      </c>
      <c r="H5250" t="s">
        <v>411</v>
      </c>
      <c r="I5250" t="s">
        <v>412</v>
      </c>
      <c r="J5250" t="s">
        <v>246</v>
      </c>
      <c r="K5250" t="s">
        <v>3079</v>
      </c>
      <c r="L5250" t="s">
        <v>247</v>
      </c>
      <c r="M5250">
        <v>11000000</v>
      </c>
      <c r="N5250">
        <v>-5835400</v>
      </c>
      <c r="O5250">
        <v>5164600</v>
      </c>
      <c r="P5250">
        <v>0</v>
      </c>
      <c r="Q5250" t="s">
        <v>13103</v>
      </c>
      <c r="R5250" t="s">
        <v>13104</v>
      </c>
      <c r="S5250" t="s">
        <v>13105</v>
      </c>
      <c r="T5250" t="s">
        <v>3085</v>
      </c>
      <c r="U5250" t="s">
        <v>3085</v>
      </c>
      <c r="V5250" t="s">
        <v>3085</v>
      </c>
      <c r="W5250" t="s">
        <v>3085</v>
      </c>
      <c r="X5250" t="str">
        <f t="shared" ref="X5250:X5313" si="82">IF(LEFT(H5250,1)="C","Inversión","Funcionamiento")</f>
        <v>Funcionamiento</v>
      </c>
      <c r="Y5250" t="s">
        <v>3241</v>
      </c>
    </row>
    <row r="5251" spans="1:25">
      <c r="A5251" t="s">
        <v>4816</v>
      </c>
      <c r="B5251" t="s">
        <v>4985</v>
      </c>
      <c r="C5251" t="s">
        <v>13106</v>
      </c>
      <c r="D5251" t="s">
        <v>3076</v>
      </c>
      <c r="E5251" t="s">
        <v>3077</v>
      </c>
      <c r="F5251" t="s">
        <v>3234</v>
      </c>
      <c r="G5251" t="s">
        <v>3241</v>
      </c>
      <c r="H5251" t="s">
        <v>584</v>
      </c>
      <c r="I5251" t="s">
        <v>8939</v>
      </c>
      <c r="J5251" t="s">
        <v>246</v>
      </c>
      <c r="K5251" t="s">
        <v>3079</v>
      </c>
      <c r="L5251" t="s">
        <v>247</v>
      </c>
      <c r="M5251">
        <v>615000000</v>
      </c>
      <c r="N5251">
        <v>0</v>
      </c>
      <c r="O5251">
        <v>615000000</v>
      </c>
      <c r="P5251">
        <v>0</v>
      </c>
      <c r="Q5251" t="s">
        <v>13107</v>
      </c>
      <c r="R5251" t="s">
        <v>13108</v>
      </c>
      <c r="S5251" t="s">
        <v>13109</v>
      </c>
      <c r="T5251" t="s">
        <v>13110</v>
      </c>
      <c r="U5251" t="s">
        <v>13111</v>
      </c>
      <c r="V5251" t="s">
        <v>13112</v>
      </c>
      <c r="W5251" t="s">
        <v>3085</v>
      </c>
      <c r="X5251" t="str">
        <f t="shared" si="82"/>
        <v>Funcionamiento</v>
      </c>
      <c r="Y5251" t="s">
        <v>3241</v>
      </c>
    </row>
    <row r="5252" spans="1:25">
      <c r="A5252" t="s">
        <v>11207</v>
      </c>
      <c r="B5252" t="s">
        <v>4739</v>
      </c>
      <c r="C5252" t="s">
        <v>13113</v>
      </c>
      <c r="D5252" t="s">
        <v>3076</v>
      </c>
      <c r="E5252" t="s">
        <v>3077</v>
      </c>
      <c r="F5252" t="s">
        <v>3234</v>
      </c>
      <c r="G5252" t="s">
        <v>3241</v>
      </c>
      <c r="H5252" t="s">
        <v>342</v>
      </c>
      <c r="I5252" t="s">
        <v>343</v>
      </c>
      <c r="J5252" t="s">
        <v>253</v>
      </c>
      <c r="K5252" t="s">
        <v>3115</v>
      </c>
      <c r="L5252" t="s">
        <v>247</v>
      </c>
      <c r="M5252">
        <v>130000000</v>
      </c>
      <c r="N5252">
        <v>3000000</v>
      </c>
      <c r="O5252">
        <v>133000000</v>
      </c>
      <c r="P5252">
        <v>0</v>
      </c>
      <c r="Q5252" t="s">
        <v>13114</v>
      </c>
      <c r="R5252" t="s">
        <v>11600</v>
      </c>
      <c r="S5252" t="s">
        <v>13115</v>
      </c>
      <c r="T5252" t="s">
        <v>13116</v>
      </c>
      <c r="U5252" t="s">
        <v>13117</v>
      </c>
      <c r="V5252" t="s">
        <v>13118</v>
      </c>
      <c r="W5252" t="s">
        <v>3085</v>
      </c>
      <c r="X5252" t="str">
        <f t="shared" si="82"/>
        <v>Funcionamiento</v>
      </c>
      <c r="Y5252" t="s">
        <v>3241</v>
      </c>
    </row>
    <row r="5253" spans="1:25">
      <c r="A5253" t="s">
        <v>12382</v>
      </c>
      <c r="B5253" t="s">
        <v>4739</v>
      </c>
      <c r="C5253" t="s">
        <v>13119</v>
      </c>
      <c r="D5253" t="s">
        <v>3076</v>
      </c>
      <c r="E5253" t="s">
        <v>3331</v>
      </c>
      <c r="F5253" t="s">
        <v>3234</v>
      </c>
      <c r="G5253" t="s">
        <v>3241</v>
      </c>
      <c r="H5253" t="s">
        <v>266</v>
      </c>
      <c r="I5253" t="s">
        <v>155</v>
      </c>
      <c r="J5253" t="s">
        <v>253</v>
      </c>
      <c r="K5253" t="s">
        <v>3115</v>
      </c>
      <c r="L5253" t="s">
        <v>247</v>
      </c>
      <c r="M5253">
        <v>272000000</v>
      </c>
      <c r="N5253">
        <v>-272000000</v>
      </c>
      <c r="O5253">
        <v>0</v>
      </c>
      <c r="P5253">
        <v>0</v>
      </c>
      <c r="Q5253" t="s">
        <v>13120</v>
      </c>
      <c r="R5253" t="s">
        <v>13121</v>
      </c>
      <c r="S5253" t="s">
        <v>3085</v>
      </c>
      <c r="T5253" t="s">
        <v>3085</v>
      </c>
      <c r="U5253" t="s">
        <v>3085</v>
      </c>
      <c r="V5253" t="s">
        <v>3085</v>
      </c>
      <c r="W5253" t="s">
        <v>3085</v>
      </c>
      <c r="X5253" t="str">
        <f t="shared" si="82"/>
        <v>Funcionamiento</v>
      </c>
      <c r="Y5253" t="s">
        <v>3241</v>
      </c>
    </row>
    <row r="5254" spans="1:25">
      <c r="A5254" t="s">
        <v>12382</v>
      </c>
      <c r="B5254" t="s">
        <v>4739</v>
      </c>
      <c r="C5254" t="s">
        <v>13119</v>
      </c>
      <c r="D5254" t="s">
        <v>3076</v>
      </c>
      <c r="E5254" t="s">
        <v>3331</v>
      </c>
      <c r="F5254" t="s">
        <v>3234</v>
      </c>
      <c r="G5254" t="s">
        <v>3241</v>
      </c>
      <c r="H5254" t="s">
        <v>266</v>
      </c>
      <c r="I5254" t="s">
        <v>155</v>
      </c>
      <c r="J5254" t="s">
        <v>246</v>
      </c>
      <c r="K5254" t="s">
        <v>3079</v>
      </c>
      <c r="L5254" t="s">
        <v>13122</v>
      </c>
      <c r="M5254">
        <v>179370913</v>
      </c>
      <c r="N5254">
        <v>-179370913</v>
      </c>
      <c r="O5254">
        <v>0</v>
      </c>
      <c r="P5254">
        <v>0</v>
      </c>
      <c r="Q5254" t="s">
        <v>13120</v>
      </c>
      <c r="R5254" t="s">
        <v>13121</v>
      </c>
      <c r="S5254" t="s">
        <v>3085</v>
      </c>
      <c r="T5254" t="s">
        <v>3085</v>
      </c>
      <c r="U5254" t="s">
        <v>3085</v>
      </c>
      <c r="V5254" t="s">
        <v>3085</v>
      </c>
      <c r="W5254" t="s">
        <v>3085</v>
      </c>
      <c r="X5254" t="str">
        <f t="shared" si="82"/>
        <v>Funcionamiento</v>
      </c>
      <c r="Y5254" t="s">
        <v>3241</v>
      </c>
    </row>
    <row r="5255" spans="1:25">
      <c r="A5255" t="s">
        <v>12347</v>
      </c>
      <c r="B5255" t="s">
        <v>4743</v>
      </c>
      <c r="C5255" t="s">
        <v>13123</v>
      </c>
      <c r="D5255" t="s">
        <v>3076</v>
      </c>
      <c r="E5255" t="s">
        <v>3077</v>
      </c>
      <c r="F5255" t="s">
        <v>4481</v>
      </c>
      <c r="G5255" t="s">
        <v>4484</v>
      </c>
      <c r="H5255" t="s">
        <v>434</v>
      </c>
      <c r="I5255" t="s">
        <v>645</v>
      </c>
      <c r="J5255" t="s">
        <v>246</v>
      </c>
      <c r="K5255" t="s">
        <v>3079</v>
      </c>
      <c r="L5255" t="s">
        <v>247</v>
      </c>
      <c r="M5255">
        <v>996220</v>
      </c>
      <c r="N5255">
        <v>0</v>
      </c>
      <c r="O5255">
        <v>996220</v>
      </c>
      <c r="P5255">
        <v>0</v>
      </c>
      <c r="Q5255" t="s">
        <v>13124</v>
      </c>
      <c r="R5255" t="s">
        <v>13125</v>
      </c>
      <c r="S5255" t="s">
        <v>13126</v>
      </c>
      <c r="T5255" t="s">
        <v>13127</v>
      </c>
      <c r="U5255" t="s">
        <v>13128</v>
      </c>
      <c r="V5255" t="s">
        <v>13129</v>
      </c>
      <c r="W5255" t="s">
        <v>3085</v>
      </c>
      <c r="X5255" t="str">
        <f t="shared" si="82"/>
        <v>Inversión</v>
      </c>
      <c r="Y5255" t="s">
        <v>4484</v>
      </c>
    </row>
    <row r="5256" spans="1:25">
      <c r="A5256" t="s">
        <v>9129</v>
      </c>
      <c r="B5256" t="s">
        <v>3838</v>
      </c>
      <c r="C5256" t="s">
        <v>13130</v>
      </c>
      <c r="D5256" t="s">
        <v>3076</v>
      </c>
      <c r="E5256" t="s">
        <v>3077</v>
      </c>
      <c r="F5256" t="s">
        <v>4481</v>
      </c>
      <c r="G5256" t="s">
        <v>4484</v>
      </c>
      <c r="H5256" t="s">
        <v>440</v>
      </c>
      <c r="I5256" t="s">
        <v>644</v>
      </c>
      <c r="J5256" t="s">
        <v>246</v>
      </c>
      <c r="K5256" t="s">
        <v>3079</v>
      </c>
      <c r="L5256" t="s">
        <v>247</v>
      </c>
      <c r="M5256">
        <v>835663</v>
      </c>
      <c r="N5256">
        <v>-135575</v>
      </c>
      <c r="O5256">
        <v>700088</v>
      </c>
      <c r="P5256">
        <v>0</v>
      </c>
      <c r="Q5256" t="s">
        <v>13131</v>
      </c>
      <c r="R5256" t="s">
        <v>6880</v>
      </c>
      <c r="S5256" t="s">
        <v>13132</v>
      </c>
      <c r="T5256" t="s">
        <v>13133</v>
      </c>
      <c r="U5256" t="s">
        <v>13134</v>
      </c>
      <c r="V5256" t="s">
        <v>13135</v>
      </c>
      <c r="W5256" t="s">
        <v>3085</v>
      </c>
      <c r="X5256" t="str">
        <f t="shared" si="82"/>
        <v>Inversión</v>
      </c>
      <c r="Y5256" t="s">
        <v>4484</v>
      </c>
    </row>
    <row r="5257" spans="1:25">
      <c r="A5257" t="s">
        <v>11328</v>
      </c>
      <c r="B5257" t="s">
        <v>3838</v>
      </c>
      <c r="C5257" t="s">
        <v>13136</v>
      </c>
      <c r="D5257" t="s">
        <v>3076</v>
      </c>
      <c r="E5257" t="s">
        <v>3077</v>
      </c>
      <c r="F5257" t="s">
        <v>4481</v>
      </c>
      <c r="G5257" t="s">
        <v>4484</v>
      </c>
      <c r="H5257" t="s">
        <v>421</v>
      </c>
      <c r="I5257" t="s">
        <v>639</v>
      </c>
      <c r="J5257" t="s">
        <v>246</v>
      </c>
      <c r="K5257" t="s">
        <v>3079</v>
      </c>
      <c r="L5257" t="s">
        <v>247</v>
      </c>
      <c r="M5257">
        <v>994745</v>
      </c>
      <c r="N5257">
        <v>-164499</v>
      </c>
      <c r="O5257">
        <v>830246</v>
      </c>
      <c r="P5257">
        <v>0</v>
      </c>
      <c r="Q5257" t="s">
        <v>13137</v>
      </c>
      <c r="R5257" t="s">
        <v>13138</v>
      </c>
      <c r="S5257" t="s">
        <v>13139</v>
      </c>
      <c r="T5257" t="s">
        <v>13140</v>
      </c>
      <c r="U5257" t="s">
        <v>13141</v>
      </c>
      <c r="V5257" t="s">
        <v>13142</v>
      </c>
      <c r="W5257" t="s">
        <v>3085</v>
      </c>
      <c r="X5257" t="str">
        <f t="shared" si="82"/>
        <v>Inversión</v>
      </c>
      <c r="Y5257" t="s">
        <v>4484</v>
      </c>
    </row>
    <row r="5258" spans="1:25">
      <c r="A5258" t="s">
        <v>12361</v>
      </c>
      <c r="B5258" t="s">
        <v>3838</v>
      </c>
      <c r="C5258" t="s">
        <v>13143</v>
      </c>
      <c r="D5258" t="s">
        <v>3076</v>
      </c>
      <c r="E5258" t="s">
        <v>3077</v>
      </c>
      <c r="F5258" t="s">
        <v>4481</v>
      </c>
      <c r="G5258" t="s">
        <v>4484</v>
      </c>
      <c r="H5258" t="s">
        <v>440</v>
      </c>
      <c r="I5258" t="s">
        <v>644</v>
      </c>
      <c r="J5258" t="s">
        <v>246</v>
      </c>
      <c r="K5258" t="s">
        <v>3079</v>
      </c>
      <c r="L5258" t="s">
        <v>247</v>
      </c>
      <c r="M5258">
        <v>8829723</v>
      </c>
      <c r="N5258">
        <v>-4800000</v>
      </c>
      <c r="O5258">
        <v>4029723</v>
      </c>
      <c r="P5258">
        <v>188000</v>
      </c>
      <c r="Q5258" t="s">
        <v>13144</v>
      </c>
      <c r="R5258" t="s">
        <v>9202</v>
      </c>
      <c r="S5258" t="s">
        <v>13145</v>
      </c>
      <c r="T5258" t="s">
        <v>13146</v>
      </c>
      <c r="U5258" t="s">
        <v>13147</v>
      </c>
      <c r="V5258" t="s">
        <v>13148</v>
      </c>
      <c r="W5258" t="s">
        <v>8392</v>
      </c>
      <c r="X5258" t="str">
        <f t="shared" si="82"/>
        <v>Inversión</v>
      </c>
      <c r="Y5258" t="s">
        <v>4484</v>
      </c>
    </row>
    <row r="5259" spans="1:25">
      <c r="A5259" t="s">
        <v>11145</v>
      </c>
      <c r="B5259" t="s">
        <v>3838</v>
      </c>
      <c r="C5259" t="s">
        <v>13149</v>
      </c>
      <c r="D5259" t="s">
        <v>3076</v>
      </c>
      <c r="E5259" t="s">
        <v>3077</v>
      </c>
      <c r="F5259" t="s">
        <v>4481</v>
      </c>
      <c r="G5259" t="s">
        <v>4484</v>
      </c>
      <c r="H5259" t="s">
        <v>440</v>
      </c>
      <c r="I5259" t="s">
        <v>644</v>
      </c>
      <c r="J5259" t="s">
        <v>246</v>
      </c>
      <c r="K5259" t="s">
        <v>3079</v>
      </c>
      <c r="L5259" t="s">
        <v>247</v>
      </c>
      <c r="M5259">
        <v>6930398</v>
      </c>
      <c r="N5259">
        <v>0</v>
      </c>
      <c r="O5259">
        <v>6930398</v>
      </c>
      <c r="P5259">
        <v>0</v>
      </c>
      <c r="Q5259" t="s">
        <v>13150</v>
      </c>
      <c r="R5259" t="s">
        <v>13151</v>
      </c>
      <c r="S5259" t="s">
        <v>13152</v>
      </c>
      <c r="T5259" t="s">
        <v>13153</v>
      </c>
      <c r="U5259" t="s">
        <v>13154</v>
      </c>
      <c r="V5259" t="s">
        <v>13155</v>
      </c>
      <c r="W5259" t="s">
        <v>13156</v>
      </c>
      <c r="X5259" t="str">
        <f t="shared" si="82"/>
        <v>Inversión</v>
      </c>
      <c r="Y5259" t="s">
        <v>4484</v>
      </c>
    </row>
    <row r="5260" spans="1:25">
      <c r="A5260" t="s">
        <v>12656</v>
      </c>
      <c r="B5260" t="s">
        <v>3838</v>
      </c>
      <c r="C5260" t="s">
        <v>13157</v>
      </c>
      <c r="D5260" t="s">
        <v>3076</v>
      </c>
      <c r="E5260" t="s">
        <v>3077</v>
      </c>
      <c r="F5260" t="s">
        <v>4481</v>
      </c>
      <c r="G5260" t="s">
        <v>4484</v>
      </c>
      <c r="H5260" t="s">
        <v>440</v>
      </c>
      <c r="I5260" t="s">
        <v>644</v>
      </c>
      <c r="J5260" t="s">
        <v>246</v>
      </c>
      <c r="K5260" t="s">
        <v>3079</v>
      </c>
      <c r="L5260" t="s">
        <v>247</v>
      </c>
      <c r="M5260">
        <v>12668698</v>
      </c>
      <c r="N5260">
        <v>-164499</v>
      </c>
      <c r="O5260">
        <v>12504199</v>
      </c>
      <c r="P5260">
        <v>2594484</v>
      </c>
      <c r="Q5260" t="s">
        <v>13158</v>
      </c>
      <c r="R5260" t="s">
        <v>7145</v>
      </c>
      <c r="S5260" t="s">
        <v>13159</v>
      </c>
      <c r="T5260" t="s">
        <v>13160</v>
      </c>
      <c r="U5260" t="s">
        <v>13161</v>
      </c>
      <c r="V5260" t="s">
        <v>13162</v>
      </c>
      <c r="W5260" t="s">
        <v>13163</v>
      </c>
      <c r="X5260" t="str">
        <f t="shared" si="82"/>
        <v>Inversión</v>
      </c>
      <c r="Y5260" t="s">
        <v>4484</v>
      </c>
    </row>
    <row r="5261" spans="1:25">
      <c r="A5261" t="s">
        <v>12663</v>
      </c>
      <c r="B5261" t="s">
        <v>4990</v>
      </c>
      <c r="C5261" t="s">
        <v>13164</v>
      </c>
      <c r="D5261" t="s">
        <v>3076</v>
      </c>
      <c r="E5261" t="s">
        <v>3077</v>
      </c>
      <c r="F5261" t="s">
        <v>4481</v>
      </c>
      <c r="G5261" t="s">
        <v>4484</v>
      </c>
      <c r="H5261" t="s">
        <v>440</v>
      </c>
      <c r="I5261" t="s">
        <v>644</v>
      </c>
      <c r="J5261" t="s">
        <v>246</v>
      </c>
      <c r="K5261" t="s">
        <v>3079</v>
      </c>
      <c r="L5261" t="s">
        <v>247</v>
      </c>
      <c r="M5261">
        <v>46812802</v>
      </c>
      <c r="N5261">
        <v>-435000</v>
      </c>
      <c r="O5261">
        <v>46377802</v>
      </c>
      <c r="P5261">
        <v>1167446.46</v>
      </c>
      <c r="Q5261" t="s">
        <v>13165</v>
      </c>
      <c r="R5261" t="s">
        <v>9384</v>
      </c>
      <c r="S5261" t="s">
        <v>13166</v>
      </c>
      <c r="T5261" t="s">
        <v>13167</v>
      </c>
      <c r="U5261" t="s">
        <v>13168</v>
      </c>
      <c r="V5261" t="s">
        <v>13169</v>
      </c>
      <c r="W5261" t="s">
        <v>13170</v>
      </c>
      <c r="X5261" t="str">
        <f t="shared" si="82"/>
        <v>Inversión</v>
      </c>
      <c r="Y5261" t="s">
        <v>4484</v>
      </c>
    </row>
    <row r="5262" spans="1:25">
      <c r="A5262" t="s">
        <v>12403</v>
      </c>
      <c r="B5262" t="s">
        <v>4990</v>
      </c>
      <c r="C5262" t="s">
        <v>13171</v>
      </c>
      <c r="D5262" t="s">
        <v>3076</v>
      </c>
      <c r="E5262" t="s">
        <v>3077</v>
      </c>
      <c r="F5262" t="s">
        <v>4481</v>
      </c>
      <c r="G5262" t="s">
        <v>4484</v>
      </c>
      <c r="H5262" t="s">
        <v>549</v>
      </c>
      <c r="I5262" t="s">
        <v>643</v>
      </c>
      <c r="J5262" t="s">
        <v>246</v>
      </c>
      <c r="K5262" t="s">
        <v>3079</v>
      </c>
      <c r="L5262" t="s">
        <v>247</v>
      </c>
      <c r="M5262">
        <v>2056238</v>
      </c>
      <c r="N5262">
        <v>0</v>
      </c>
      <c r="O5262">
        <v>2056238</v>
      </c>
      <c r="P5262">
        <v>0</v>
      </c>
      <c r="Q5262" t="s">
        <v>13172</v>
      </c>
      <c r="R5262" t="s">
        <v>9283</v>
      </c>
      <c r="S5262" t="s">
        <v>13173</v>
      </c>
      <c r="T5262" t="s">
        <v>13174</v>
      </c>
      <c r="U5262" t="s">
        <v>13175</v>
      </c>
      <c r="V5262" t="s">
        <v>13176</v>
      </c>
      <c r="W5262" t="s">
        <v>3085</v>
      </c>
      <c r="X5262" t="str">
        <f t="shared" si="82"/>
        <v>Inversión</v>
      </c>
      <c r="Y5262" t="s">
        <v>4484</v>
      </c>
    </row>
    <row r="5263" spans="1:25">
      <c r="A5263" t="s">
        <v>11183</v>
      </c>
      <c r="B5263" t="s">
        <v>3496</v>
      </c>
      <c r="C5263" t="s">
        <v>13177</v>
      </c>
      <c r="D5263" t="s">
        <v>3076</v>
      </c>
      <c r="E5263" t="s">
        <v>3077</v>
      </c>
      <c r="F5263" t="s">
        <v>3234</v>
      </c>
      <c r="G5263" t="s">
        <v>3241</v>
      </c>
      <c r="H5263" t="s">
        <v>374</v>
      </c>
      <c r="I5263" t="s">
        <v>375</v>
      </c>
      <c r="J5263" t="s">
        <v>246</v>
      </c>
      <c r="K5263" t="s">
        <v>3079</v>
      </c>
      <c r="L5263" t="s">
        <v>247</v>
      </c>
      <c r="M5263">
        <v>11180180</v>
      </c>
      <c r="N5263">
        <v>-4844744</v>
      </c>
      <c r="O5263">
        <v>6335436</v>
      </c>
      <c r="P5263">
        <v>0</v>
      </c>
      <c r="Q5263" t="s">
        <v>13178</v>
      </c>
      <c r="R5263" t="s">
        <v>13179</v>
      </c>
      <c r="S5263" t="s">
        <v>13180</v>
      </c>
      <c r="T5263" t="s">
        <v>13181</v>
      </c>
      <c r="U5263" t="s">
        <v>13182</v>
      </c>
      <c r="V5263" t="s">
        <v>13183</v>
      </c>
      <c r="W5263" t="s">
        <v>3085</v>
      </c>
      <c r="X5263" t="str">
        <f t="shared" si="82"/>
        <v>Funcionamiento</v>
      </c>
      <c r="Y5263" t="s">
        <v>3241</v>
      </c>
    </row>
    <row r="5264" spans="1:25">
      <c r="A5264" t="s">
        <v>12416</v>
      </c>
      <c r="B5264" t="s">
        <v>3496</v>
      </c>
      <c r="C5264" t="s">
        <v>13184</v>
      </c>
      <c r="D5264" t="s">
        <v>3076</v>
      </c>
      <c r="E5264" t="s">
        <v>3077</v>
      </c>
      <c r="F5264" t="s">
        <v>8912</v>
      </c>
      <c r="G5264" t="s">
        <v>8913</v>
      </c>
      <c r="H5264" t="s">
        <v>542</v>
      </c>
      <c r="I5264" t="s">
        <v>647</v>
      </c>
      <c r="J5264" t="s">
        <v>246</v>
      </c>
      <c r="K5264" t="s">
        <v>3079</v>
      </c>
      <c r="L5264" t="s">
        <v>247</v>
      </c>
      <c r="M5264">
        <v>667773</v>
      </c>
      <c r="N5264">
        <v>0</v>
      </c>
      <c r="O5264">
        <v>667773</v>
      </c>
      <c r="P5264">
        <v>0</v>
      </c>
      <c r="Q5264" t="s">
        <v>13185</v>
      </c>
      <c r="R5264" t="s">
        <v>13186</v>
      </c>
      <c r="S5264" t="s">
        <v>13187</v>
      </c>
      <c r="T5264" t="s">
        <v>13188</v>
      </c>
      <c r="U5264" t="s">
        <v>13189</v>
      </c>
      <c r="V5264" t="s">
        <v>13190</v>
      </c>
      <c r="W5264" t="s">
        <v>3085</v>
      </c>
      <c r="X5264" t="str">
        <f t="shared" si="82"/>
        <v>Inversión</v>
      </c>
      <c r="Y5264" t="s">
        <v>8913</v>
      </c>
    </row>
    <row r="5265" spans="1:25">
      <c r="A5265" t="s">
        <v>12423</v>
      </c>
      <c r="B5265" t="s">
        <v>3845</v>
      </c>
      <c r="C5265" t="s">
        <v>13191</v>
      </c>
      <c r="D5265" t="s">
        <v>3076</v>
      </c>
      <c r="E5265" t="s">
        <v>3077</v>
      </c>
      <c r="F5265" t="s">
        <v>4481</v>
      </c>
      <c r="G5265" t="s">
        <v>4484</v>
      </c>
      <c r="H5265" t="s">
        <v>434</v>
      </c>
      <c r="I5265" t="s">
        <v>645</v>
      </c>
      <c r="J5265" t="s">
        <v>246</v>
      </c>
      <c r="K5265" t="s">
        <v>3079</v>
      </c>
      <c r="L5265" t="s">
        <v>247</v>
      </c>
      <c r="M5265">
        <v>2356140</v>
      </c>
      <c r="N5265">
        <v>-353961</v>
      </c>
      <c r="O5265">
        <v>2002179</v>
      </c>
      <c r="P5265">
        <v>0</v>
      </c>
      <c r="Q5265" t="s">
        <v>13192</v>
      </c>
      <c r="R5265" t="s">
        <v>7138</v>
      </c>
      <c r="S5265" t="s">
        <v>13193</v>
      </c>
      <c r="T5265" t="s">
        <v>13194</v>
      </c>
      <c r="U5265" t="s">
        <v>13195</v>
      </c>
      <c r="V5265" t="s">
        <v>13196</v>
      </c>
      <c r="W5265" t="s">
        <v>3085</v>
      </c>
      <c r="X5265" t="str">
        <f t="shared" si="82"/>
        <v>Inversión</v>
      </c>
      <c r="Y5265" t="s">
        <v>4484</v>
      </c>
    </row>
    <row r="5266" spans="1:25">
      <c r="A5266" t="s">
        <v>12430</v>
      </c>
      <c r="B5266" t="s">
        <v>13197</v>
      </c>
      <c r="C5266" t="s">
        <v>13198</v>
      </c>
      <c r="D5266" t="s">
        <v>3076</v>
      </c>
      <c r="E5266" t="s">
        <v>3077</v>
      </c>
      <c r="F5266" t="s">
        <v>3234</v>
      </c>
      <c r="G5266" t="s">
        <v>3241</v>
      </c>
      <c r="H5266" t="s">
        <v>428</v>
      </c>
      <c r="I5266" t="s">
        <v>669</v>
      </c>
      <c r="J5266" t="s">
        <v>246</v>
      </c>
      <c r="K5266" t="s">
        <v>3079</v>
      </c>
      <c r="L5266" t="s">
        <v>247</v>
      </c>
      <c r="M5266">
        <v>39500379</v>
      </c>
      <c r="N5266">
        <v>0</v>
      </c>
      <c r="O5266">
        <v>39500379</v>
      </c>
      <c r="P5266">
        <v>3204489</v>
      </c>
      <c r="Q5266" t="s">
        <v>13199</v>
      </c>
      <c r="R5266" t="s">
        <v>13200</v>
      </c>
      <c r="S5266" t="s">
        <v>13201</v>
      </c>
      <c r="T5266" t="s">
        <v>3085</v>
      </c>
      <c r="U5266" t="s">
        <v>3085</v>
      </c>
      <c r="V5266" t="s">
        <v>3085</v>
      </c>
      <c r="W5266" t="s">
        <v>3085</v>
      </c>
      <c r="X5266" t="str">
        <f t="shared" si="82"/>
        <v>Inversión</v>
      </c>
      <c r="Y5266" t="s">
        <v>3241</v>
      </c>
    </row>
    <row r="5267" spans="1:25">
      <c r="A5267" t="s">
        <v>9009</v>
      </c>
      <c r="B5267" t="s">
        <v>13197</v>
      </c>
      <c r="C5267" t="s">
        <v>13202</v>
      </c>
      <c r="D5267" t="s">
        <v>3076</v>
      </c>
      <c r="E5267" t="s">
        <v>3077</v>
      </c>
      <c r="F5267" t="s">
        <v>8912</v>
      </c>
      <c r="G5267" t="s">
        <v>8913</v>
      </c>
      <c r="H5267" t="s">
        <v>542</v>
      </c>
      <c r="I5267" t="s">
        <v>647</v>
      </c>
      <c r="J5267" t="s">
        <v>246</v>
      </c>
      <c r="K5267" t="s">
        <v>3079</v>
      </c>
      <c r="L5267" t="s">
        <v>247</v>
      </c>
      <c r="M5267">
        <v>4326005</v>
      </c>
      <c r="N5267">
        <v>0</v>
      </c>
      <c r="O5267">
        <v>4326005</v>
      </c>
      <c r="P5267">
        <v>628906</v>
      </c>
      <c r="Q5267" t="s">
        <v>13203</v>
      </c>
      <c r="R5267" t="s">
        <v>9627</v>
      </c>
      <c r="S5267" t="s">
        <v>13204</v>
      </c>
      <c r="T5267" t="s">
        <v>13205</v>
      </c>
      <c r="U5267" t="s">
        <v>13206</v>
      </c>
      <c r="V5267" t="s">
        <v>13207</v>
      </c>
      <c r="W5267" t="s">
        <v>3812</v>
      </c>
      <c r="X5267" t="str">
        <f t="shared" si="82"/>
        <v>Inversión</v>
      </c>
      <c r="Y5267" t="s">
        <v>8913</v>
      </c>
    </row>
    <row r="5268" spans="1:25">
      <c r="A5268" t="s">
        <v>5202</v>
      </c>
      <c r="B5268" t="s">
        <v>7134</v>
      </c>
      <c r="C5268" t="s">
        <v>13208</v>
      </c>
      <c r="D5268" t="s">
        <v>3076</v>
      </c>
      <c r="E5268" t="s">
        <v>3077</v>
      </c>
      <c r="F5268" t="s">
        <v>4481</v>
      </c>
      <c r="G5268" t="s">
        <v>4484</v>
      </c>
      <c r="H5268" t="s">
        <v>434</v>
      </c>
      <c r="I5268" t="s">
        <v>645</v>
      </c>
      <c r="J5268" t="s">
        <v>246</v>
      </c>
      <c r="K5268" t="s">
        <v>3079</v>
      </c>
      <c r="L5268" t="s">
        <v>247</v>
      </c>
      <c r="M5268">
        <v>379985</v>
      </c>
      <c r="N5268">
        <v>0</v>
      </c>
      <c r="O5268">
        <v>379985</v>
      </c>
      <c r="P5268">
        <v>0</v>
      </c>
      <c r="Q5268" t="s">
        <v>13209</v>
      </c>
      <c r="R5268" t="s">
        <v>13210</v>
      </c>
      <c r="S5268" t="s">
        <v>13211</v>
      </c>
      <c r="T5268" t="s">
        <v>13212</v>
      </c>
      <c r="U5268" t="s">
        <v>13213</v>
      </c>
      <c r="V5268" t="s">
        <v>13214</v>
      </c>
      <c r="W5268" t="s">
        <v>3085</v>
      </c>
      <c r="X5268" t="str">
        <f t="shared" si="82"/>
        <v>Inversión</v>
      </c>
      <c r="Y5268" t="s">
        <v>4484</v>
      </c>
    </row>
    <row r="5269" spans="1:25">
      <c r="A5269" t="s">
        <v>12396</v>
      </c>
      <c r="B5269" t="s">
        <v>6219</v>
      </c>
      <c r="C5269" t="s">
        <v>13215</v>
      </c>
      <c r="D5269" t="s">
        <v>3076</v>
      </c>
      <c r="E5269" t="s">
        <v>3077</v>
      </c>
      <c r="F5269" t="s">
        <v>3234</v>
      </c>
      <c r="G5269" t="s">
        <v>3241</v>
      </c>
      <c r="H5269" t="s">
        <v>350</v>
      </c>
      <c r="I5269" t="s">
        <v>351</v>
      </c>
      <c r="J5269" t="s">
        <v>253</v>
      </c>
      <c r="K5269" t="s">
        <v>3115</v>
      </c>
      <c r="L5269" t="s">
        <v>247</v>
      </c>
      <c r="M5269">
        <v>12337700</v>
      </c>
      <c r="N5269">
        <v>0</v>
      </c>
      <c r="O5269">
        <v>12337700</v>
      </c>
      <c r="P5269">
        <v>0</v>
      </c>
      <c r="Q5269" t="s">
        <v>13216</v>
      </c>
      <c r="R5269" t="s">
        <v>11283</v>
      </c>
      <c r="S5269" t="s">
        <v>13217</v>
      </c>
      <c r="T5269" t="s">
        <v>13218</v>
      </c>
      <c r="U5269" t="s">
        <v>13219</v>
      </c>
      <c r="V5269" t="s">
        <v>13220</v>
      </c>
      <c r="W5269" t="s">
        <v>3085</v>
      </c>
      <c r="X5269" t="str">
        <f t="shared" si="82"/>
        <v>Funcionamiento</v>
      </c>
      <c r="Y5269" t="s">
        <v>3241</v>
      </c>
    </row>
    <row r="5270" spans="1:25">
      <c r="A5270" t="s">
        <v>9611</v>
      </c>
      <c r="B5270" t="s">
        <v>6219</v>
      </c>
      <c r="C5270" t="s">
        <v>13221</v>
      </c>
      <c r="D5270" t="s">
        <v>3076</v>
      </c>
      <c r="E5270" t="s">
        <v>3077</v>
      </c>
      <c r="F5270" t="s">
        <v>3149</v>
      </c>
      <c r="G5270" t="s">
        <v>3157</v>
      </c>
      <c r="H5270" t="s">
        <v>437</v>
      </c>
      <c r="I5270" t="s">
        <v>649</v>
      </c>
      <c r="J5270" t="s">
        <v>246</v>
      </c>
      <c r="K5270" t="s">
        <v>3150</v>
      </c>
      <c r="L5270" t="s">
        <v>247</v>
      </c>
      <c r="M5270">
        <v>6841675</v>
      </c>
      <c r="N5270">
        <v>0</v>
      </c>
      <c r="O5270">
        <v>6841675</v>
      </c>
      <c r="P5270">
        <v>4586984</v>
      </c>
      <c r="Q5270" t="s">
        <v>13222</v>
      </c>
      <c r="R5270" t="s">
        <v>13223</v>
      </c>
      <c r="S5270" t="s">
        <v>13224</v>
      </c>
      <c r="T5270" t="s">
        <v>3085</v>
      </c>
      <c r="U5270" t="s">
        <v>3085</v>
      </c>
      <c r="V5270" t="s">
        <v>3085</v>
      </c>
      <c r="W5270" t="s">
        <v>3085</v>
      </c>
      <c r="X5270" t="str">
        <f t="shared" si="82"/>
        <v>Inversión</v>
      </c>
      <c r="Y5270" t="s">
        <v>3157</v>
      </c>
    </row>
    <row r="5271" spans="1:25">
      <c r="A5271" t="s">
        <v>9600</v>
      </c>
      <c r="B5271" t="s">
        <v>3516</v>
      </c>
      <c r="C5271" t="s">
        <v>13225</v>
      </c>
      <c r="D5271" t="s">
        <v>3076</v>
      </c>
      <c r="E5271" t="s">
        <v>3077</v>
      </c>
      <c r="F5271" t="s">
        <v>3234</v>
      </c>
      <c r="G5271" t="s">
        <v>3241</v>
      </c>
      <c r="H5271" t="s">
        <v>428</v>
      </c>
      <c r="I5271" t="s">
        <v>669</v>
      </c>
      <c r="J5271" t="s">
        <v>246</v>
      </c>
      <c r="K5271" t="s">
        <v>3079</v>
      </c>
      <c r="L5271" t="s">
        <v>247</v>
      </c>
      <c r="M5271">
        <v>38036408</v>
      </c>
      <c r="N5271">
        <v>0</v>
      </c>
      <c r="O5271">
        <v>38036408</v>
      </c>
      <c r="P5271">
        <v>14636408</v>
      </c>
      <c r="Q5271" t="s">
        <v>13226</v>
      </c>
      <c r="R5271" t="s">
        <v>13227</v>
      </c>
      <c r="S5271" t="s">
        <v>13228</v>
      </c>
      <c r="T5271" t="s">
        <v>3085</v>
      </c>
      <c r="U5271" t="s">
        <v>3085</v>
      </c>
      <c r="V5271" t="s">
        <v>3085</v>
      </c>
      <c r="W5271" t="s">
        <v>3085</v>
      </c>
      <c r="X5271" t="str">
        <f t="shared" si="82"/>
        <v>Inversión</v>
      </c>
      <c r="Y5271" t="s">
        <v>3241</v>
      </c>
    </row>
    <row r="5272" spans="1:25">
      <c r="A5272" t="s">
        <v>9068</v>
      </c>
      <c r="B5272" t="s">
        <v>3516</v>
      </c>
      <c r="C5272" t="s">
        <v>13229</v>
      </c>
      <c r="D5272" t="s">
        <v>3076</v>
      </c>
      <c r="E5272" t="s">
        <v>3077</v>
      </c>
      <c r="F5272" t="s">
        <v>3234</v>
      </c>
      <c r="G5272" t="s">
        <v>3241</v>
      </c>
      <c r="H5272" t="s">
        <v>428</v>
      </c>
      <c r="I5272" t="s">
        <v>669</v>
      </c>
      <c r="J5272" t="s">
        <v>246</v>
      </c>
      <c r="K5272" t="s">
        <v>3079</v>
      </c>
      <c r="L5272" t="s">
        <v>247</v>
      </c>
      <c r="M5272">
        <v>15988602</v>
      </c>
      <c r="N5272">
        <v>0</v>
      </c>
      <c r="O5272">
        <v>15988602</v>
      </c>
      <c r="P5272">
        <v>9695602</v>
      </c>
      <c r="Q5272" t="s">
        <v>13230</v>
      </c>
      <c r="R5272" t="s">
        <v>13231</v>
      </c>
      <c r="S5272" t="s">
        <v>13232</v>
      </c>
      <c r="T5272" t="s">
        <v>3085</v>
      </c>
      <c r="U5272" t="s">
        <v>3085</v>
      </c>
      <c r="V5272" t="s">
        <v>3085</v>
      </c>
      <c r="W5272" t="s">
        <v>3085</v>
      </c>
      <c r="X5272" t="str">
        <f t="shared" si="82"/>
        <v>Inversión</v>
      </c>
      <c r="Y5272" t="s">
        <v>3241</v>
      </c>
    </row>
    <row r="5273" spans="1:25">
      <c r="A5273" t="s">
        <v>9401</v>
      </c>
      <c r="B5273" t="s">
        <v>3516</v>
      </c>
      <c r="C5273" t="s">
        <v>13233</v>
      </c>
      <c r="D5273" t="s">
        <v>3076</v>
      </c>
      <c r="E5273" t="s">
        <v>3077</v>
      </c>
      <c r="F5273" t="s">
        <v>3234</v>
      </c>
      <c r="G5273" t="s">
        <v>3241</v>
      </c>
      <c r="H5273" t="s">
        <v>428</v>
      </c>
      <c r="I5273" t="s">
        <v>669</v>
      </c>
      <c r="J5273" t="s">
        <v>246</v>
      </c>
      <c r="K5273" t="s">
        <v>3079</v>
      </c>
      <c r="L5273" t="s">
        <v>247</v>
      </c>
      <c r="M5273">
        <v>32679066</v>
      </c>
      <c r="N5273">
        <v>0</v>
      </c>
      <c r="O5273">
        <v>32679066</v>
      </c>
      <c r="P5273">
        <v>14400666</v>
      </c>
      <c r="Q5273" t="s">
        <v>13234</v>
      </c>
      <c r="R5273" t="s">
        <v>13235</v>
      </c>
      <c r="S5273" t="s">
        <v>13236</v>
      </c>
      <c r="T5273" t="s">
        <v>3085</v>
      </c>
      <c r="U5273" t="s">
        <v>3085</v>
      </c>
      <c r="V5273" t="s">
        <v>3085</v>
      </c>
      <c r="W5273" t="s">
        <v>3085</v>
      </c>
      <c r="X5273" t="str">
        <f t="shared" si="82"/>
        <v>Inversión</v>
      </c>
      <c r="Y5273" t="s">
        <v>3241</v>
      </c>
    </row>
    <row r="5274" spans="1:25">
      <c r="A5274" t="s">
        <v>9510</v>
      </c>
      <c r="B5274" t="s">
        <v>3516</v>
      </c>
      <c r="C5274" t="s">
        <v>13237</v>
      </c>
      <c r="D5274" t="s">
        <v>3076</v>
      </c>
      <c r="E5274" t="s">
        <v>3077</v>
      </c>
      <c r="F5274" t="s">
        <v>3149</v>
      </c>
      <c r="G5274" t="s">
        <v>3157</v>
      </c>
      <c r="H5274" t="s">
        <v>437</v>
      </c>
      <c r="I5274" t="s">
        <v>649</v>
      </c>
      <c r="J5274" t="s">
        <v>246</v>
      </c>
      <c r="K5274" t="s">
        <v>3150</v>
      </c>
      <c r="L5274" t="s">
        <v>247</v>
      </c>
      <c r="M5274">
        <v>1114862663</v>
      </c>
      <c r="N5274">
        <v>0</v>
      </c>
      <c r="O5274">
        <v>1114862663</v>
      </c>
      <c r="P5274">
        <v>0</v>
      </c>
      <c r="Q5274" t="s">
        <v>13238</v>
      </c>
      <c r="R5274" t="s">
        <v>13239</v>
      </c>
      <c r="S5274" t="s">
        <v>13240</v>
      </c>
      <c r="T5274" t="s">
        <v>13241</v>
      </c>
      <c r="U5274" t="s">
        <v>13242</v>
      </c>
      <c r="V5274" t="s">
        <v>13243</v>
      </c>
      <c r="W5274" t="s">
        <v>3085</v>
      </c>
      <c r="X5274" t="str">
        <f t="shared" si="82"/>
        <v>Inversión</v>
      </c>
      <c r="Y5274" t="s">
        <v>3157</v>
      </c>
    </row>
    <row r="5275" spans="1:25">
      <c r="A5275" t="s">
        <v>9169</v>
      </c>
      <c r="B5275" t="s">
        <v>4438</v>
      </c>
      <c r="C5275" t="s">
        <v>13244</v>
      </c>
      <c r="D5275" t="s">
        <v>3076</v>
      </c>
      <c r="E5275" t="s">
        <v>3077</v>
      </c>
      <c r="F5275" t="s">
        <v>4481</v>
      </c>
      <c r="G5275" t="s">
        <v>4484</v>
      </c>
      <c r="H5275" t="s">
        <v>440</v>
      </c>
      <c r="I5275" t="s">
        <v>644</v>
      </c>
      <c r="J5275" t="s">
        <v>246</v>
      </c>
      <c r="K5275" t="s">
        <v>3079</v>
      </c>
      <c r="L5275" t="s">
        <v>247</v>
      </c>
      <c r="M5275">
        <v>1393480</v>
      </c>
      <c r="N5275">
        <v>0</v>
      </c>
      <c r="O5275">
        <v>1393480</v>
      </c>
      <c r="P5275">
        <v>0</v>
      </c>
      <c r="Q5275" t="s">
        <v>13245</v>
      </c>
      <c r="R5275" t="s">
        <v>11246</v>
      </c>
      <c r="S5275" t="s">
        <v>13246</v>
      </c>
      <c r="T5275" t="s">
        <v>13247</v>
      </c>
      <c r="U5275" t="s">
        <v>13248</v>
      </c>
      <c r="V5275" t="s">
        <v>13249</v>
      </c>
      <c r="W5275" t="s">
        <v>3085</v>
      </c>
      <c r="X5275" t="str">
        <f t="shared" si="82"/>
        <v>Inversión</v>
      </c>
      <c r="Y5275" t="s">
        <v>4484</v>
      </c>
    </row>
    <row r="5276" spans="1:25">
      <c r="A5276" t="s">
        <v>9180</v>
      </c>
      <c r="B5276" t="s">
        <v>3862</v>
      </c>
      <c r="C5276" t="s">
        <v>13250</v>
      </c>
      <c r="D5276" t="s">
        <v>3076</v>
      </c>
      <c r="E5276" t="s">
        <v>3077</v>
      </c>
      <c r="F5276" t="s">
        <v>4481</v>
      </c>
      <c r="G5276" t="s">
        <v>4484</v>
      </c>
      <c r="H5276" t="s">
        <v>434</v>
      </c>
      <c r="I5276" t="s">
        <v>645</v>
      </c>
      <c r="J5276" t="s">
        <v>246</v>
      </c>
      <c r="K5276" t="s">
        <v>3079</v>
      </c>
      <c r="L5276" t="s">
        <v>247</v>
      </c>
      <c r="M5276">
        <v>495995</v>
      </c>
      <c r="N5276">
        <v>0</v>
      </c>
      <c r="O5276">
        <v>495995</v>
      </c>
      <c r="P5276">
        <v>247997</v>
      </c>
      <c r="Q5276" t="s">
        <v>13251</v>
      </c>
      <c r="R5276" t="s">
        <v>11521</v>
      </c>
      <c r="S5276" t="s">
        <v>13252</v>
      </c>
      <c r="T5276" t="s">
        <v>13253</v>
      </c>
      <c r="U5276" t="s">
        <v>13254</v>
      </c>
      <c r="V5276" t="s">
        <v>13255</v>
      </c>
      <c r="W5276" t="s">
        <v>3085</v>
      </c>
      <c r="X5276" t="str">
        <f t="shared" si="82"/>
        <v>Inversión</v>
      </c>
      <c r="Y5276" t="s">
        <v>4484</v>
      </c>
    </row>
    <row r="5277" spans="1:25">
      <c r="A5277" t="s">
        <v>9149</v>
      </c>
      <c r="B5277" t="s">
        <v>3862</v>
      </c>
      <c r="C5277" t="s">
        <v>13256</v>
      </c>
      <c r="D5277" t="s">
        <v>3076</v>
      </c>
      <c r="E5277" t="s">
        <v>3077</v>
      </c>
      <c r="F5277" t="s">
        <v>3234</v>
      </c>
      <c r="G5277" t="s">
        <v>3241</v>
      </c>
      <c r="H5277" t="s">
        <v>670</v>
      </c>
      <c r="I5277" t="s">
        <v>672</v>
      </c>
      <c r="J5277" t="s">
        <v>246</v>
      </c>
      <c r="K5277" t="s">
        <v>3079</v>
      </c>
      <c r="L5277" t="s">
        <v>247</v>
      </c>
      <c r="M5277">
        <v>70407540</v>
      </c>
      <c r="N5277">
        <v>0</v>
      </c>
      <c r="O5277">
        <v>70407540</v>
      </c>
      <c r="P5277">
        <v>0</v>
      </c>
      <c r="Q5277" t="s">
        <v>13257</v>
      </c>
      <c r="R5277" t="s">
        <v>13258</v>
      </c>
      <c r="S5277" t="s">
        <v>13259</v>
      </c>
      <c r="T5277" t="s">
        <v>13260</v>
      </c>
      <c r="U5277" t="s">
        <v>3085</v>
      </c>
      <c r="V5277" t="s">
        <v>3085</v>
      </c>
      <c r="W5277" t="s">
        <v>3085</v>
      </c>
      <c r="X5277" t="str">
        <f t="shared" si="82"/>
        <v>Inversión</v>
      </c>
      <c r="Y5277" t="s">
        <v>3241</v>
      </c>
    </row>
    <row r="5278" spans="1:25">
      <c r="A5278" t="s">
        <v>9144</v>
      </c>
      <c r="B5278" t="s">
        <v>3862</v>
      </c>
      <c r="C5278" t="s">
        <v>13261</v>
      </c>
      <c r="D5278" t="s">
        <v>3076</v>
      </c>
      <c r="E5278" t="s">
        <v>3331</v>
      </c>
      <c r="F5278" t="s">
        <v>3234</v>
      </c>
      <c r="G5278" t="s">
        <v>3241</v>
      </c>
      <c r="H5278" t="s">
        <v>266</v>
      </c>
      <c r="I5278" t="s">
        <v>155</v>
      </c>
      <c r="J5278" t="s">
        <v>253</v>
      </c>
      <c r="K5278" t="s">
        <v>3115</v>
      </c>
      <c r="L5278" t="s">
        <v>247</v>
      </c>
      <c r="M5278">
        <v>272000000</v>
      </c>
      <c r="N5278">
        <v>-272000000</v>
      </c>
      <c r="O5278">
        <v>0</v>
      </c>
      <c r="P5278">
        <v>0</v>
      </c>
      <c r="Q5278" t="s">
        <v>13262</v>
      </c>
      <c r="R5278" t="s">
        <v>13121</v>
      </c>
      <c r="S5278" t="s">
        <v>13263</v>
      </c>
      <c r="T5278" t="s">
        <v>3085</v>
      </c>
      <c r="U5278" t="s">
        <v>3085</v>
      </c>
      <c r="V5278" t="s">
        <v>3085</v>
      </c>
      <c r="W5278" t="s">
        <v>3085</v>
      </c>
      <c r="X5278" t="str">
        <f t="shared" si="82"/>
        <v>Funcionamiento</v>
      </c>
      <c r="Y5278" t="s">
        <v>3241</v>
      </c>
    </row>
    <row r="5279" spans="1:25">
      <c r="A5279" t="s">
        <v>9144</v>
      </c>
      <c r="B5279" t="s">
        <v>3862</v>
      </c>
      <c r="C5279" t="s">
        <v>13261</v>
      </c>
      <c r="D5279" t="s">
        <v>3076</v>
      </c>
      <c r="E5279" t="s">
        <v>3331</v>
      </c>
      <c r="F5279" t="s">
        <v>3234</v>
      </c>
      <c r="G5279" t="s">
        <v>3241</v>
      </c>
      <c r="H5279" t="s">
        <v>266</v>
      </c>
      <c r="I5279" t="s">
        <v>155</v>
      </c>
      <c r="J5279" t="s">
        <v>246</v>
      </c>
      <c r="K5279" t="s">
        <v>3079</v>
      </c>
      <c r="L5279" t="s">
        <v>13122</v>
      </c>
      <c r="M5279">
        <v>179370913</v>
      </c>
      <c r="N5279">
        <v>-179370913</v>
      </c>
      <c r="O5279">
        <v>0</v>
      </c>
      <c r="P5279">
        <v>0</v>
      </c>
      <c r="Q5279" t="s">
        <v>13262</v>
      </c>
      <c r="R5279" t="s">
        <v>13121</v>
      </c>
      <c r="S5279" t="s">
        <v>13263</v>
      </c>
      <c r="T5279" t="s">
        <v>3085</v>
      </c>
      <c r="U5279" t="s">
        <v>3085</v>
      </c>
      <c r="V5279" t="s">
        <v>3085</v>
      </c>
      <c r="W5279" t="s">
        <v>3085</v>
      </c>
      <c r="X5279" t="str">
        <f t="shared" si="82"/>
        <v>Funcionamiento</v>
      </c>
      <c r="Y5279" t="s">
        <v>3241</v>
      </c>
    </row>
    <row r="5280" spans="1:25">
      <c r="A5280" t="s">
        <v>9155</v>
      </c>
      <c r="B5280" t="s">
        <v>3862</v>
      </c>
      <c r="C5280" t="s">
        <v>13264</v>
      </c>
      <c r="D5280" t="s">
        <v>3076</v>
      </c>
      <c r="E5280" t="s">
        <v>3077</v>
      </c>
      <c r="F5280" t="s">
        <v>3234</v>
      </c>
      <c r="G5280" t="s">
        <v>3241</v>
      </c>
      <c r="H5280" t="s">
        <v>331</v>
      </c>
      <c r="I5280" t="s">
        <v>587</v>
      </c>
      <c r="J5280" t="s">
        <v>246</v>
      </c>
      <c r="K5280" t="s">
        <v>3079</v>
      </c>
      <c r="L5280" t="s">
        <v>247</v>
      </c>
      <c r="M5280">
        <v>3384709</v>
      </c>
      <c r="N5280">
        <v>0</v>
      </c>
      <c r="O5280">
        <v>3384709</v>
      </c>
      <c r="P5280">
        <v>0</v>
      </c>
      <c r="Q5280" t="s">
        <v>13265</v>
      </c>
      <c r="R5280" t="s">
        <v>13266</v>
      </c>
      <c r="S5280" t="s">
        <v>13267</v>
      </c>
      <c r="T5280" t="s">
        <v>13268</v>
      </c>
      <c r="U5280" t="s">
        <v>13269</v>
      </c>
      <c r="V5280" t="s">
        <v>13270</v>
      </c>
      <c r="W5280" t="s">
        <v>3085</v>
      </c>
      <c r="X5280" t="str">
        <f t="shared" si="82"/>
        <v>Funcionamiento</v>
      </c>
      <c r="Y5280" t="s">
        <v>3241</v>
      </c>
    </row>
    <row r="5281" spans="1:25">
      <c r="A5281" t="s">
        <v>9155</v>
      </c>
      <c r="B5281" t="s">
        <v>3862</v>
      </c>
      <c r="C5281" t="s">
        <v>13264</v>
      </c>
      <c r="D5281" t="s">
        <v>3076</v>
      </c>
      <c r="E5281" t="s">
        <v>3077</v>
      </c>
      <c r="F5281" t="s">
        <v>3234</v>
      </c>
      <c r="G5281" t="s">
        <v>3241</v>
      </c>
      <c r="H5281" t="s">
        <v>303</v>
      </c>
      <c r="I5281" t="s">
        <v>305</v>
      </c>
      <c r="J5281" t="s">
        <v>246</v>
      </c>
      <c r="K5281" t="s">
        <v>3079</v>
      </c>
      <c r="L5281" t="s">
        <v>247</v>
      </c>
      <c r="M5281">
        <v>291361</v>
      </c>
      <c r="N5281">
        <v>0</v>
      </c>
      <c r="O5281">
        <v>291361</v>
      </c>
      <c r="P5281">
        <v>0</v>
      </c>
      <c r="Q5281" t="s">
        <v>13265</v>
      </c>
      <c r="R5281" t="s">
        <v>13266</v>
      </c>
      <c r="S5281" t="s">
        <v>13267</v>
      </c>
      <c r="T5281" t="s">
        <v>13268</v>
      </c>
      <c r="U5281" t="s">
        <v>13269</v>
      </c>
      <c r="V5281" t="s">
        <v>13270</v>
      </c>
      <c r="W5281" t="s">
        <v>3085</v>
      </c>
      <c r="X5281" t="str">
        <f t="shared" si="82"/>
        <v>Funcionamiento</v>
      </c>
      <c r="Y5281" t="s">
        <v>3241</v>
      </c>
    </row>
    <row r="5282" spans="1:25">
      <c r="A5282" t="s">
        <v>9155</v>
      </c>
      <c r="B5282" t="s">
        <v>3862</v>
      </c>
      <c r="C5282" t="s">
        <v>13264</v>
      </c>
      <c r="D5282" t="s">
        <v>3076</v>
      </c>
      <c r="E5282" t="s">
        <v>3077</v>
      </c>
      <c r="F5282" t="s">
        <v>3234</v>
      </c>
      <c r="G5282" t="s">
        <v>3241</v>
      </c>
      <c r="H5282" t="s">
        <v>309</v>
      </c>
      <c r="I5282" t="s">
        <v>311</v>
      </c>
      <c r="J5282" t="s">
        <v>246</v>
      </c>
      <c r="K5282" t="s">
        <v>3079</v>
      </c>
      <c r="L5282" t="s">
        <v>247</v>
      </c>
      <c r="M5282">
        <v>2075417</v>
      </c>
      <c r="N5282">
        <v>0</v>
      </c>
      <c r="O5282">
        <v>2075417</v>
      </c>
      <c r="P5282">
        <v>0</v>
      </c>
      <c r="Q5282" t="s">
        <v>13265</v>
      </c>
      <c r="R5282" t="s">
        <v>13266</v>
      </c>
      <c r="S5282" t="s">
        <v>13267</v>
      </c>
      <c r="T5282" t="s">
        <v>13268</v>
      </c>
      <c r="U5282" t="s">
        <v>13269</v>
      </c>
      <c r="V5282" t="s">
        <v>13270</v>
      </c>
      <c r="W5282" t="s">
        <v>3085</v>
      </c>
      <c r="X5282" t="str">
        <f t="shared" si="82"/>
        <v>Funcionamiento</v>
      </c>
      <c r="Y5282" t="s">
        <v>3241</v>
      </c>
    </row>
    <row r="5283" spans="1:25">
      <c r="A5283" t="s">
        <v>9155</v>
      </c>
      <c r="B5283" t="s">
        <v>3862</v>
      </c>
      <c r="C5283" t="s">
        <v>13264</v>
      </c>
      <c r="D5283" t="s">
        <v>3076</v>
      </c>
      <c r="E5283" t="s">
        <v>3077</v>
      </c>
      <c r="F5283" t="s">
        <v>3234</v>
      </c>
      <c r="G5283" t="s">
        <v>3241</v>
      </c>
      <c r="H5283" t="s">
        <v>333</v>
      </c>
      <c r="I5283" t="s">
        <v>335</v>
      </c>
      <c r="J5283" t="s">
        <v>246</v>
      </c>
      <c r="K5283" t="s">
        <v>3079</v>
      </c>
      <c r="L5283" t="s">
        <v>247</v>
      </c>
      <c r="M5283">
        <v>149843</v>
      </c>
      <c r="N5283">
        <v>0</v>
      </c>
      <c r="O5283">
        <v>149843</v>
      </c>
      <c r="P5283">
        <v>0</v>
      </c>
      <c r="Q5283" t="s">
        <v>13265</v>
      </c>
      <c r="R5283" t="s">
        <v>13266</v>
      </c>
      <c r="S5283" t="s">
        <v>13267</v>
      </c>
      <c r="T5283" t="s">
        <v>13268</v>
      </c>
      <c r="U5283" t="s">
        <v>13269</v>
      </c>
      <c r="V5283" t="s">
        <v>13270</v>
      </c>
      <c r="W5283" t="s">
        <v>3085</v>
      </c>
      <c r="X5283" t="str">
        <f t="shared" si="82"/>
        <v>Funcionamiento</v>
      </c>
      <c r="Y5283" t="s">
        <v>3241</v>
      </c>
    </row>
    <row r="5284" spans="1:25">
      <c r="A5284" t="s">
        <v>5452</v>
      </c>
      <c r="B5284" t="s">
        <v>3862</v>
      </c>
      <c r="C5284" t="s">
        <v>13271</v>
      </c>
      <c r="D5284" t="s">
        <v>3076</v>
      </c>
      <c r="E5284" t="s">
        <v>3331</v>
      </c>
      <c r="F5284" t="s">
        <v>3149</v>
      </c>
      <c r="G5284" t="s">
        <v>3157</v>
      </c>
      <c r="H5284" t="s">
        <v>437</v>
      </c>
      <c r="I5284" t="s">
        <v>649</v>
      </c>
      <c r="J5284" t="s">
        <v>253</v>
      </c>
      <c r="K5284" t="s">
        <v>3115</v>
      </c>
      <c r="L5284" t="s">
        <v>247</v>
      </c>
      <c r="M5284">
        <v>4000000</v>
      </c>
      <c r="N5284">
        <v>-4000000</v>
      </c>
      <c r="O5284">
        <v>0</v>
      </c>
      <c r="P5284">
        <v>0</v>
      </c>
      <c r="Q5284" t="s">
        <v>13272</v>
      </c>
      <c r="R5284" t="s">
        <v>13273</v>
      </c>
      <c r="S5284" t="s">
        <v>3085</v>
      </c>
      <c r="T5284" t="s">
        <v>3085</v>
      </c>
      <c r="U5284" t="s">
        <v>3085</v>
      </c>
      <c r="V5284" t="s">
        <v>3085</v>
      </c>
      <c r="W5284" t="s">
        <v>3085</v>
      </c>
      <c r="X5284" t="str">
        <f t="shared" si="82"/>
        <v>Inversión</v>
      </c>
      <c r="Y5284" t="s">
        <v>3157</v>
      </c>
    </row>
    <row r="5285" spans="1:25">
      <c r="A5285" t="s">
        <v>9189</v>
      </c>
      <c r="B5285" t="s">
        <v>3862</v>
      </c>
      <c r="C5285" t="s">
        <v>13274</v>
      </c>
      <c r="D5285" t="s">
        <v>3076</v>
      </c>
      <c r="E5285" t="s">
        <v>3077</v>
      </c>
      <c r="F5285" t="s">
        <v>3234</v>
      </c>
      <c r="G5285" t="s">
        <v>3241</v>
      </c>
      <c r="H5285" t="s">
        <v>579</v>
      </c>
      <c r="I5285" t="s">
        <v>580</v>
      </c>
      <c r="J5285" t="s">
        <v>246</v>
      </c>
      <c r="K5285" t="s">
        <v>3079</v>
      </c>
      <c r="L5285" t="s">
        <v>247</v>
      </c>
      <c r="M5285">
        <v>26478343</v>
      </c>
      <c r="N5285">
        <v>0</v>
      </c>
      <c r="O5285">
        <v>26478343</v>
      </c>
      <c r="P5285">
        <v>0</v>
      </c>
      <c r="Q5285" t="s">
        <v>13275</v>
      </c>
      <c r="R5285" t="s">
        <v>13276</v>
      </c>
      <c r="S5285" t="s">
        <v>13277</v>
      </c>
      <c r="T5285" t="s">
        <v>13278</v>
      </c>
      <c r="U5285" t="s">
        <v>13279</v>
      </c>
      <c r="V5285" t="s">
        <v>13280</v>
      </c>
      <c r="W5285" t="s">
        <v>3085</v>
      </c>
      <c r="X5285" t="str">
        <f t="shared" si="82"/>
        <v>Funcionamiento</v>
      </c>
      <c r="Y5285" t="s">
        <v>3241</v>
      </c>
    </row>
    <row r="5286" spans="1:25">
      <c r="A5286" t="s">
        <v>9189</v>
      </c>
      <c r="B5286" t="s">
        <v>3862</v>
      </c>
      <c r="C5286" t="s">
        <v>13274</v>
      </c>
      <c r="D5286" t="s">
        <v>3076</v>
      </c>
      <c r="E5286" t="s">
        <v>3077</v>
      </c>
      <c r="F5286" t="s">
        <v>3234</v>
      </c>
      <c r="G5286" t="s">
        <v>3241</v>
      </c>
      <c r="H5286" t="s">
        <v>294</v>
      </c>
      <c r="I5286" t="s">
        <v>296</v>
      </c>
      <c r="J5286" t="s">
        <v>246</v>
      </c>
      <c r="K5286" t="s">
        <v>3079</v>
      </c>
      <c r="L5286" t="s">
        <v>247</v>
      </c>
      <c r="M5286">
        <v>9863564</v>
      </c>
      <c r="N5286">
        <v>0</v>
      </c>
      <c r="O5286">
        <v>9863564</v>
      </c>
      <c r="P5286">
        <v>0</v>
      </c>
      <c r="Q5286" t="s">
        <v>13275</v>
      </c>
      <c r="R5286" t="s">
        <v>13276</v>
      </c>
      <c r="S5286" t="s">
        <v>13277</v>
      </c>
      <c r="T5286" t="s">
        <v>13278</v>
      </c>
      <c r="U5286" t="s">
        <v>13279</v>
      </c>
      <c r="V5286" t="s">
        <v>13280</v>
      </c>
      <c r="W5286" t="s">
        <v>3085</v>
      </c>
      <c r="X5286" t="str">
        <f t="shared" si="82"/>
        <v>Funcionamiento</v>
      </c>
      <c r="Y5286" t="s">
        <v>3241</v>
      </c>
    </row>
    <row r="5287" spans="1:25">
      <c r="A5287" t="s">
        <v>9189</v>
      </c>
      <c r="B5287" t="s">
        <v>3862</v>
      </c>
      <c r="C5287" t="s">
        <v>13274</v>
      </c>
      <c r="D5287" t="s">
        <v>3076</v>
      </c>
      <c r="E5287" t="s">
        <v>3077</v>
      </c>
      <c r="F5287" t="s">
        <v>3234</v>
      </c>
      <c r="G5287" t="s">
        <v>3241</v>
      </c>
      <c r="H5287" t="s">
        <v>348</v>
      </c>
      <c r="I5287" t="s">
        <v>349</v>
      </c>
      <c r="J5287" t="s">
        <v>246</v>
      </c>
      <c r="K5287" t="s">
        <v>3079</v>
      </c>
      <c r="L5287" t="s">
        <v>247</v>
      </c>
      <c r="M5287">
        <v>11200438</v>
      </c>
      <c r="N5287">
        <v>0</v>
      </c>
      <c r="O5287">
        <v>11200438</v>
      </c>
      <c r="P5287">
        <v>0</v>
      </c>
      <c r="Q5287" t="s">
        <v>13275</v>
      </c>
      <c r="R5287" t="s">
        <v>13276</v>
      </c>
      <c r="S5287" t="s">
        <v>13277</v>
      </c>
      <c r="T5287" t="s">
        <v>13278</v>
      </c>
      <c r="U5287" t="s">
        <v>13279</v>
      </c>
      <c r="V5287" t="s">
        <v>13280</v>
      </c>
      <c r="W5287" t="s">
        <v>3085</v>
      </c>
      <c r="X5287" t="str">
        <f t="shared" si="82"/>
        <v>Funcionamiento</v>
      </c>
      <c r="Y5287" t="s">
        <v>3241</v>
      </c>
    </row>
    <row r="5288" spans="1:25">
      <c r="A5288" t="s">
        <v>9189</v>
      </c>
      <c r="B5288" t="s">
        <v>3862</v>
      </c>
      <c r="C5288" t="s">
        <v>13274</v>
      </c>
      <c r="D5288" t="s">
        <v>3076</v>
      </c>
      <c r="E5288" t="s">
        <v>3077</v>
      </c>
      <c r="F5288" t="s">
        <v>3234</v>
      </c>
      <c r="G5288" t="s">
        <v>3241</v>
      </c>
      <c r="H5288" t="s">
        <v>312</v>
      </c>
      <c r="I5288" t="s">
        <v>3333</v>
      </c>
      <c r="J5288" t="s">
        <v>246</v>
      </c>
      <c r="K5288" t="s">
        <v>3079</v>
      </c>
      <c r="L5288" t="s">
        <v>247</v>
      </c>
      <c r="M5288">
        <v>10542538</v>
      </c>
      <c r="N5288">
        <v>0</v>
      </c>
      <c r="O5288">
        <v>10542538</v>
      </c>
      <c r="P5288">
        <v>0</v>
      </c>
      <c r="Q5288" t="s">
        <v>13275</v>
      </c>
      <c r="R5288" t="s">
        <v>13276</v>
      </c>
      <c r="S5288" t="s">
        <v>13277</v>
      </c>
      <c r="T5288" t="s">
        <v>13278</v>
      </c>
      <c r="U5288" t="s">
        <v>13279</v>
      </c>
      <c r="V5288" t="s">
        <v>13280</v>
      </c>
      <c r="W5288" t="s">
        <v>3085</v>
      </c>
      <c r="X5288" t="str">
        <f t="shared" si="82"/>
        <v>Funcionamiento</v>
      </c>
      <c r="Y5288" t="s">
        <v>3241</v>
      </c>
    </row>
    <row r="5289" spans="1:25">
      <c r="A5289" t="s">
        <v>9189</v>
      </c>
      <c r="B5289" t="s">
        <v>3862</v>
      </c>
      <c r="C5289" t="s">
        <v>13274</v>
      </c>
      <c r="D5289" t="s">
        <v>3076</v>
      </c>
      <c r="E5289" t="s">
        <v>3077</v>
      </c>
      <c r="F5289" t="s">
        <v>3234</v>
      </c>
      <c r="G5289" t="s">
        <v>3241</v>
      </c>
      <c r="H5289" t="s">
        <v>336</v>
      </c>
      <c r="I5289" t="s">
        <v>337</v>
      </c>
      <c r="J5289" t="s">
        <v>246</v>
      </c>
      <c r="K5289" t="s">
        <v>3079</v>
      </c>
      <c r="L5289" t="s">
        <v>247</v>
      </c>
      <c r="M5289">
        <v>15576062</v>
      </c>
      <c r="N5289">
        <v>0</v>
      </c>
      <c r="O5289">
        <v>15576062</v>
      </c>
      <c r="P5289">
        <v>0</v>
      </c>
      <c r="Q5289" t="s">
        <v>13275</v>
      </c>
      <c r="R5289" t="s">
        <v>13276</v>
      </c>
      <c r="S5289" t="s">
        <v>13277</v>
      </c>
      <c r="T5289" t="s">
        <v>13278</v>
      </c>
      <c r="U5289" t="s">
        <v>13279</v>
      </c>
      <c r="V5289" t="s">
        <v>13280</v>
      </c>
      <c r="W5289" t="s">
        <v>3085</v>
      </c>
      <c r="X5289" t="str">
        <f t="shared" si="82"/>
        <v>Funcionamiento</v>
      </c>
      <c r="Y5289" t="s">
        <v>3241</v>
      </c>
    </row>
    <row r="5290" spans="1:25">
      <c r="A5290" t="s">
        <v>9189</v>
      </c>
      <c r="B5290" t="s">
        <v>3862</v>
      </c>
      <c r="C5290" t="s">
        <v>13274</v>
      </c>
      <c r="D5290" t="s">
        <v>3076</v>
      </c>
      <c r="E5290" t="s">
        <v>3077</v>
      </c>
      <c r="F5290" t="s">
        <v>3234</v>
      </c>
      <c r="G5290" t="s">
        <v>3241</v>
      </c>
      <c r="H5290" t="s">
        <v>303</v>
      </c>
      <c r="I5290" t="s">
        <v>305</v>
      </c>
      <c r="J5290" t="s">
        <v>246</v>
      </c>
      <c r="K5290" t="s">
        <v>3079</v>
      </c>
      <c r="L5290" t="s">
        <v>247</v>
      </c>
      <c r="M5290">
        <v>30377462</v>
      </c>
      <c r="N5290">
        <v>0</v>
      </c>
      <c r="O5290">
        <v>30377462</v>
      </c>
      <c r="P5290">
        <v>0</v>
      </c>
      <c r="Q5290" t="s">
        <v>13275</v>
      </c>
      <c r="R5290" t="s">
        <v>13276</v>
      </c>
      <c r="S5290" t="s">
        <v>13277</v>
      </c>
      <c r="T5290" t="s">
        <v>13278</v>
      </c>
      <c r="U5290" t="s">
        <v>13279</v>
      </c>
      <c r="V5290" t="s">
        <v>13280</v>
      </c>
      <c r="W5290" t="s">
        <v>3085</v>
      </c>
      <c r="X5290" t="str">
        <f t="shared" si="82"/>
        <v>Funcionamiento</v>
      </c>
      <c r="Y5290" t="s">
        <v>3241</v>
      </c>
    </row>
    <row r="5291" spans="1:25">
      <c r="A5291" t="s">
        <v>9189</v>
      </c>
      <c r="B5291" t="s">
        <v>3862</v>
      </c>
      <c r="C5291" t="s">
        <v>13274</v>
      </c>
      <c r="D5291" t="s">
        <v>3076</v>
      </c>
      <c r="E5291" t="s">
        <v>3077</v>
      </c>
      <c r="F5291" t="s">
        <v>3234</v>
      </c>
      <c r="G5291" t="s">
        <v>3241</v>
      </c>
      <c r="H5291" t="s">
        <v>395</v>
      </c>
      <c r="I5291" t="s">
        <v>396</v>
      </c>
      <c r="J5291" t="s">
        <v>246</v>
      </c>
      <c r="K5291" t="s">
        <v>3079</v>
      </c>
      <c r="L5291" t="s">
        <v>247</v>
      </c>
      <c r="M5291">
        <v>1918594</v>
      </c>
      <c r="N5291">
        <v>0</v>
      </c>
      <c r="O5291">
        <v>1918594</v>
      </c>
      <c r="P5291">
        <v>0</v>
      </c>
      <c r="Q5291" t="s">
        <v>13275</v>
      </c>
      <c r="R5291" t="s">
        <v>13276</v>
      </c>
      <c r="S5291" t="s">
        <v>13277</v>
      </c>
      <c r="T5291" t="s">
        <v>13278</v>
      </c>
      <c r="U5291" t="s">
        <v>13279</v>
      </c>
      <c r="V5291" t="s">
        <v>13280</v>
      </c>
      <c r="W5291" t="s">
        <v>3085</v>
      </c>
      <c r="X5291" t="str">
        <f t="shared" si="82"/>
        <v>Funcionamiento</v>
      </c>
      <c r="Y5291" t="s">
        <v>3241</v>
      </c>
    </row>
    <row r="5292" spans="1:25">
      <c r="A5292" t="s">
        <v>9189</v>
      </c>
      <c r="B5292" t="s">
        <v>3862</v>
      </c>
      <c r="C5292" t="s">
        <v>13274</v>
      </c>
      <c r="D5292" t="s">
        <v>3076</v>
      </c>
      <c r="E5292" t="s">
        <v>3077</v>
      </c>
      <c r="F5292" t="s">
        <v>3234</v>
      </c>
      <c r="G5292" t="s">
        <v>3241</v>
      </c>
      <c r="H5292" t="s">
        <v>333</v>
      </c>
      <c r="I5292" t="s">
        <v>335</v>
      </c>
      <c r="J5292" t="s">
        <v>246</v>
      </c>
      <c r="K5292" t="s">
        <v>3079</v>
      </c>
      <c r="L5292" t="s">
        <v>247</v>
      </c>
      <c r="M5292">
        <v>10804400</v>
      </c>
      <c r="N5292">
        <v>0</v>
      </c>
      <c r="O5292">
        <v>10804400</v>
      </c>
      <c r="P5292">
        <v>0</v>
      </c>
      <c r="Q5292" t="s">
        <v>13275</v>
      </c>
      <c r="R5292" t="s">
        <v>13276</v>
      </c>
      <c r="S5292" t="s">
        <v>13277</v>
      </c>
      <c r="T5292" t="s">
        <v>13278</v>
      </c>
      <c r="U5292" t="s">
        <v>13279</v>
      </c>
      <c r="V5292" t="s">
        <v>13280</v>
      </c>
      <c r="W5292" t="s">
        <v>3085</v>
      </c>
      <c r="X5292" t="str">
        <f t="shared" si="82"/>
        <v>Funcionamiento</v>
      </c>
      <c r="Y5292" t="s">
        <v>3241</v>
      </c>
    </row>
    <row r="5293" spans="1:25">
      <c r="A5293" t="s">
        <v>9189</v>
      </c>
      <c r="B5293" t="s">
        <v>3862</v>
      </c>
      <c r="C5293" t="s">
        <v>13274</v>
      </c>
      <c r="D5293" t="s">
        <v>3076</v>
      </c>
      <c r="E5293" t="s">
        <v>3077</v>
      </c>
      <c r="F5293" t="s">
        <v>3234</v>
      </c>
      <c r="G5293" t="s">
        <v>3241</v>
      </c>
      <c r="H5293" t="s">
        <v>588</v>
      </c>
      <c r="I5293" t="s">
        <v>590</v>
      </c>
      <c r="J5293" t="s">
        <v>246</v>
      </c>
      <c r="K5293" t="s">
        <v>3079</v>
      </c>
      <c r="L5293" t="s">
        <v>247</v>
      </c>
      <c r="M5293">
        <v>22990678</v>
      </c>
      <c r="N5293">
        <v>0</v>
      </c>
      <c r="O5293">
        <v>22990678</v>
      </c>
      <c r="P5293">
        <v>0</v>
      </c>
      <c r="Q5293" t="s">
        <v>13275</v>
      </c>
      <c r="R5293" t="s">
        <v>13276</v>
      </c>
      <c r="S5293" t="s">
        <v>13277</v>
      </c>
      <c r="T5293" t="s">
        <v>13278</v>
      </c>
      <c r="U5293" t="s">
        <v>13279</v>
      </c>
      <c r="V5293" t="s">
        <v>13280</v>
      </c>
      <c r="W5293" t="s">
        <v>3085</v>
      </c>
      <c r="X5293" t="str">
        <f t="shared" si="82"/>
        <v>Funcionamiento</v>
      </c>
      <c r="Y5293" t="s">
        <v>3241</v>
      </c>
    </row>
    <row r="5294" spans="1:25">
      <c r="A5294" t="s">
        <v>9189</v>
      </c>
      <c r="B5294" t="s">
        <v>3862</v>
      </c>
      <c r="C5294" t="s">
        <v>13274</v>
      </c>
      <c r="D5294" t="s">
        <v>3076</v>
      </c>
      <c r="E5294" t="s">
        <v>3077</v>
      </c>
      <c r="F5294" t="s">
        <v>3234</v>
      </c>
      <c r="G5294" t="s">
        <v>3241</v>
      </c>
      <c r="H5294" t="s">
        <v>306</v>
      </c>
      <c r="I5294" t="s">
        <v>308</v>
      </c>
      <c r="J5294" t="s">
        <v>246</v>
      </c>
      <c r="K5294" t="s">
        <v>3079</v>
      </c>
      <c r="L5294" t="s">
        <v>247</v>
      </c>
      <c r="M5294">
        <v>782185</v>
      </c>
      <c r="N5294">
        <v>0</v>
      </c>
      <c r="O5294">
        <v>782185</v>
      </c>
      <c r="P5294">
        <v>0</v>
      </c>
      <c r="Q5294" t="s">
        <v>13275</v>
      </c>
      <c r="R5294" t="s">
        <v>13276</v>
      </c>
      <c r="S5294" t="s">
        <v>13277</v>
      </c>
      <c r="T5294" t="s">
        <v>13278</v>
      </c>
      <c r="U5294" t="s">
        <v>13279</v>
      </c>
      <c r="V5294" t="s">
        <v>13280</v>
      </c>
      <c r="W5294" t="s">
        <v>3085</v>
      </c>
      <c r="X5294" t="str">
        <f t="shared" si="82"/>
        <v>Funcionamiento</v>
      </c>
      <c r="Y5294" t="s">
        <v>3241</v>
      </c>
    </row>
    <row r="5295" spans="1:25">
      <c r="A5295" t="s">
        <v>9189</v>
      </c>
      <c r="B5295" t="s">
        <v>3862</v>
      </c>
      <c r="C5295" t="s">
        <v>13274</v>
      </c>
      <c r="D5295" t="s">
        <v>3076</v>
      </c>
      <c r="E5295" t="s">
        <v>3077</v>
      </c>
      <c r="F5295" t="s">
        <v>3234</v>
      </c>
      <c r="G5295" t="s">
        <v>3241</v>
      </c>
      <c r="H5295" t="s">
        <v>358</v>
      </c>
      <c r="I5295" t="s">
        <v>359</v>
      </c>
      <c r="J5295" t="s">
        <v>246</v>
      </c>
      <c r="K5295" t="s">
        <v>3079</v>
      </c>
      <c r="L5295" t="s">
        <v>247</v>
      </c>
      <c r="M5295">
        <v>26769636</v>
      </c>
      <c r="N5295">
        <v>0</v>
      </c>
      <c r="O5295">
        <v>26769636</v>
      </c>
      <c r="P5295">
        <v>0</v>
      </c>
      <c r="Q5295" t="s">
        <v>13275</v>
      </c>
      <c r="R5295" t="s">
        <v>13276</v>
      </c>
      <c r="S5295" t="s">
        <v>13277</v>
      </c>
      <c r="T5295" t="s">
        <v>13278</v>
      </c>
      <c r="U5295" t="s">
        <v>13279</v>
      </c>
      <c r="V5295" t="s">
        <v>13280</v>
      </c>
      <c r="W5295" t="s">
        <v>3085</v>
      </c>
      <c r="X5295" t="str">
        <f t="shared" si="82"/>
        <v>Funcionamiento</v>
      </c>
      <c r="Y5295" t="s">
        <v>3241</v>
      </c>
    </row>
    <row r="5296" spans="1:25">
      <c r="A5296" t="s">
        <v>9189</v>
      </c>
      <c r="B5296" t="s">
        <v>3862</v>
      </c>
      <c r="C5296" t="s">
        <v>13274</v>
      </c>
      <c r="D5296" t="s">
        <v>3076</v>
      </c>
      <c r="E5296" t="s">
        <v>3077</v>
      </c>
      <c r="F5296" t="s">
        <v>3234</v>
      </c>
      <c r="G5296" t="s">
        <v>3241</v>
      </c>
      <c r="H5296" t="s">
        <v>405</v>
      </c>
      <c r="I5296" t="s">
        <v>406</v>
      </c>
      <c r="J5296" t="s">
        <v>246</v>
      </c>
      <c r="K5296" t="s">
        <v>3079</v>
      </c>
      <c r="L5296" t="s">
        <v>247</v>
      </c>
      <c r="M5296">
        <v>3724411</v>
      </c>
      <c r="N5296">
        <v>0</v>
      </c>
      <c r="O5296">
        <v>3724411</v>
      </c>
      <c r="P5296">
        <v>0</v>
      </c>
      <c r="Q5296" t="s">
        <v>13275</v>
      </c>
      <c r="R5296" t="s">
        <v>13276</v>
      </c>
      <c r="S5296" t="s">
        <v>13277</v>
      </c>
      <c r="T5296" t="s">
        <v>13278</v>
      </c>
      <c r="U5296" t="s">
        <v>13279</v>
      </c>
      <c r="V5296" t="s">
        <v>13280</v>
      </c>
      <c r="W5296" t="s">
        <v>3085</v>
      </c>
      <c r="X5296" t="str">
        <f t="shared" si="82"/>
        <v>Funcionamiento</v>
      </c>
      <c r="Y5296" t="s">
        <v>3241</v>
      </c>
    </row>
    <row r="5297" spans="1:25">
      <c r="A5297" t="s">
        <v>9189</v>
      </c>
      <c r="B5297" t="s">
        <v>3862</v>
      </c>
      <c r="C5297" t="s">
        <v>13274</v>
      </c>
      <c r="D5297" t="s">
        <v>3076</v>
      </c>
      <c r="E5297" t="s">
        <v>3077</v>
      </c>
      <c r="F5297" t="s">
        <v>3234</v>
      </c>
      <c r="G5297" t="s">
        <v>3241</v>
      </c>
      <c r="H5297" t="s">
        <v>309</v>
      </c>
      <c r="I5297" t="s">
        <v>311</v>
      </c>
      <c r="J5297" t="s">
        <v>246</v>
      </c>
      <c r="K5297" t="s">
        <v>3079</v>
      </c>
      <c r="L5297" t="s">
        <v>247</v>
      </c>
      <c r="M5297">
        <v>134874351</v>
      </c>
      <c r="N5297">
        <v>0</v>
      </c>
      <c r="O5297">
        <v>134874351</v>
      </c>
      <c r="P5297">
        <v>0</v>
      </c>
      <c r="Q5297" t="s">
        <v>13275</v>
      </c>
      <c r="R5297" t="s">
        <v>13276</v>
      </c>
      <c r="S5297" t="s">
        <v>13277</v>
      </c>
      <c r="T5297" t="s">
        <v>13278</v>
      </c>
      <c r="U5297" t="s">
        <v>13279</v>
      </c>
      <c r="V5297" t="s">
        <v>13280</v>
      </c>
      <c r="W5297" t="s">
        <v>3085</v>
      </c>
      <c r="X5297" t="str">
        <f t="shared" si="82"/>
        <v>Funcionamiento</v>
      </c>
      <c r="Y5297" t="s">
        <v>3241</v>
      </c>
    </row>
    <row r="5298" spans="1:25">
      <c r="A5298" t="s">
        <v>9189</v>
      </c>
      <c r="B5298" t="s">
        <v>3862</v>
      </c>
      <c r="C5298" t="s">
        <v>13274</v>
      </c>
      <c r="D5298" t="s">
        <v>3076</v>
      </c>
      <c r="E5298" t="s">
        <v>3077</v>
      </c>
      <c r="F5298" t="s">
        <v>3234</v>
      </c>
      <c r="G5298" t="s">
        <v>3241</v>
      </c>
      <c r="H5298" t="s">
        <v>292</v>
      </c>
      <c r="I5298" t="s">
        <v>293</v>
      </c>
      <c r="J5298" t="s">
        <v>246</v>
      </c>
      <c r="K5298" t="s">
        <v>3079</v>
      </c>
      <c r="L5298" t="s">
        <v>247</v>
      </c>
      <c r="M5298">
        <v>863857555</v>
      </c>
      <c r="N5298">
        <v>0</v>
      </c>
      <c r="O5298">
        <v>863857555</v>
      </c>
      <c r="P5298">
        <v>0</v>
      </c>
      <c r="Q5298" t="s">
        <v>13275</v>
      </c>
      <c r="R5298" t="s">
        <v>13276</v>
      </c>
      <c r="S5298" t="s">
        <v>13277</v>
      </c>
      <c r="T5298" t="s">
        <v>13278</v>
      </c>
      <c r="U5298" t="s">
        <v>13279</v>
      </c>
      <c r="V5298" t="s">
        <v>13280</v>
      </c>
      <c r="W5298" t="s">
        <v>3085</v>
      </c>
      <c r="X5298" t="str">
        <f t="shared" si="82"/>
        <v>Funcionamiento</v>
      </c>
      <c r="Y5298" t="s">
        <v>3241</v>
      </c>
    </row>
    <row r="5299" spans="1:25">
      <c r="A5299" t="s">
        <v>9189</v>
      </c>
      <c r="B5299" t="s">
        <v>3862</v>
      </c>
      <c r="C5299" t="s">
        <v>13274</v>
      </c>
      <c r="D5299" t="s">
        <v>3076</v>
      </c>
      <c r="E5299" t="s">
        <v>3077</v>
      </c>
      <c r="F5299" t="s">
        <v>3234</v>
      </c>
      <c r="G5299" t="s">
        <v>3241</v>
      </c>
      <c r="H5299" t="s">
        <v>331</v>
      </c>
      <c r="I5299" t="s">
        <v>587</v>
      </c>
      <c r="J5299" t="s">
        <v>246</v>
      </c>
      <c r="K5299" t="s">
        <v>3079</v>
      </c>
      <c r="L5299" t="s">
        <v>247</v>
      </c>
      <c r="M5299">
        <v>117088267</v>
      </c>
      <c r="N5299">
        <v>0</v>
      </c>
      <c r="O5299">
        <v>117088267</v>
      </c>
      <c r="P5299">
        <v>0</v>
      </c>
      <c r="Q5299" t="s">
        <v>13275</v>
      </c>
      <c r="R5299" t="s">
        <v>13276</v>
      </c>
      <c r="S5299" t="s">
        <v>13277</v>
      </c>
      <c r="T5299" t="s">
        <v>13278</v>
      </c>
      <c r="U5299" t="s">
        <v>13279</v>
      </c>
      <c r="V5299" t="s">
        <v>13280</v>
      </c>
      <c r="W5299" t="s">
        <v>3085</v>
      </c>
      <c r="X5299" t="str">
        <f t="shared" si="82"/>
        <v>Funcionamiento</v>
      </c>
      <c r="Y5299" t="s">
        <v>3241</v>
      </c>
    </row>
    <row r="5300" spans="1:25">
      <c r="A5300" t="s">
        <v>9189</v>
      </c>
      <c r="B5300" t="s">
        <v>3862</v>
      </c>
      <c r="C5300" t="s">
        <v>13274</v>
      </c>
      <c r="D5300" t="s">
        <v>3076</v>
      </c>
      <c r="E5300" t="s">
        <v>3077</v>
      </c>
      <c r="F5300" t="s">
        <v>3234</v>
      </c>
      <c r="G5300" t="s">
        <v>3241</v>
      </c>
      <c r="H5300" t="s">
        <v>390</v>
      </c>
      <c r="I5300" t="s">
        <v>392</v>
      </c>
      <c r="J5300" t="s">
        <v>246</v>
      </c>
      <c r="K5300" t="s">
        <v>3079</v>
      </c>
      <c r="L5300" t="s">
        <v>247</v>
      </c>
      <c r="M5300">
        <v>15228000</v>
      </c>
      <c r="N5300">
        <v>0</v>
      </c>
      <c r="O5300">
        <v>15228000</v>
      </c>
      <c r="P5300">
        <v>0</v>
      </c>
      <c r="Q5300" t="s">
        <v>13275</v>
      </c>
      <c r="R5300" t="s">
        <v>13276</v>
      </c>
      <c r="S5300" t="s">
        <v>13277</v>
      </c>
      <c r="T5300" t="s">
        <v>13278</v>
      </c>
      <c r="U5300" t="s">
        <v>13279</v>
      </c>
      <c r="V5300" t="s">
        <v>13280</v>
      </c>
      <c r="W5300" t="s">
        <v>3085</v>
      </c>
      <c r="X5300" t="str">
        <f t="shared" si="82"/>
        <v>Funcionamiento</v>
      </c>
      <c r="Y5300" t="s">
        <v>3241</v>
      </c>
    </row>
    <row r="5301" spans="1:25">
      <c r="A5301" t="s">
        <v>9164</v>
      </c>
      <c r="B5301" t="s">
        <v>3862</v>
      </c>
      <c r="C5301" t="s">
        <v>13281</v>
      </c>
      <c r="D5301" t="s">
        <v>3076</v>
      </c>
      <c r="E5301" t="s">
        <v>3077</v>
      </c>
      <c r="F5301" t="s">
        <v>3234</v>
      </c>
      <c r="G5301" t="s">
        <v>3241</v>
      </c>
      <c r="H5301" t="s">
        <v>316</v>
      </c>
      <c r="I5301" t="s">
        <v>583</v>
      </c>
      <c r="J5301" t="s">
        <v>246</v>
      </c>
      <c r="K5301" t="s">
        <v>3079</v>
      </c>
      <c r="L5301" t="s">
        <v>247</v>
      </c>
      <c r="M5301">
        <v>84533300</v>
      </c>
      <c r="N5301">
        <v>0</v>
      </c>
      <c r="O5301">
        <v>84533300</v>
      </c>
      <c r="P5301">
        <v>0</v>
      </c>
      <c r="Q5301" t="s">
        <v>13282</v>
      </c>
      <c r="R5301" t="s">
        <v>13283</v>
      </c>
      <c r="S5301" t="s">
        <v>13284</v>
      </c>
      <c r="T5301" t="s">
        <v>3085</v>
      </c>
      <c r="U5301" t="s">
        <v>13285</v>
      </c>
      <c r="V5301" t="s">
        <v>13286</v>
      </c>
      <c r="W5301" t="s">
        <v>3085</v>
      </c>
      <c r="X5301" t="str">
        <f t="shared" si="82"/>
        <v>Funcionamiento</v>
      </c>
      <c r="Y5301" t="s">
        <v>3241</v>
      </c>
    </row>
    <row r="5302" spans="1:25">
      <c r="A5302" t="s">
        <v>9164</v>
      </c>
      <c r="B5302" t="s">
        <v>3862</v>
      </c>
      <c r="C5302" t="s">
        <v>13281</v>
      </c>
      <c r="D5302" t="s">
        <v>3076</v>
      </c>
      <c r="E5302" t="s">
        <v>3077</v>
      </c>
      <c r="F5302" t="s">
        <v>3234</v>
      </c>
      <c r="G5302" t="s">
        <v>3241</v>
      </c>
      <c r="H5302" t="s">
        <v>318</v>
      </c>
      <c r="I5302" t="s">
        <v>586</v>
      </c>
      <c r="J5302" t="s">
        <v>246</v>
      </c>
      <c r="K5302" t="s">
        <v>3079</v>
      </c>
      <c r="L5302" t="s">
        <v>247</v>
      </c>
      <c r="M5302">
        <v>46310200</v>
      </c>
      <c r="N5302">
        <v>400000</v>
      </c>
      <c r="O5302">
        <v>46710200</v>
      </c>
      <c r="P5302">
        <v>398000</v>
      </c>
      <c r="Q5302" t="s">
        <v>13282</v>
      </c>
      <c r="R5302" t="s">
        <v>13283</v>
      </c>
      <c r="S5302" t="s">
        <v>13284</v>
      </c>
      <c r="T5302" t="s">
        <v>3085</v>
      </c>
      <c r="U5302" t="s">
        <v>13285</v>
      </c>
      <c r="V5302" t="s">
        <v>13286</v>
      </c>
      <c r="W5302" t="s">
        <v>3085</v>
      </c>
      <c r="X5302" t="str">
        <f t="shared" si="82"/>
        <v>Funcionamiento</v>
      </c>
      <c r="Y5302" t="s">
        <v>3241</v>
      </c>
    </row>
    <row r="5303" spans="1:25">
      <c r="A5303" t="s">
        <v>9164</v>
      </c>
      <c r="B5303" t="s">
        <v>3862</v>
      </c>
      <c r="C5303" t="s">
        <v>13281</v>
      </c>
      <c r="D5303" t="s">
        <v>3076</v>
      </c>
      <c r="E5303" t="s">
        <v>3077</v>
      </c>
      <c r="F5303" t="s">
        <v>3234</v>
      </c>
      <c r="G5303" t="s">
        <v>3241</v>
      </c>
      <c r="H5303" t="s">
        <v>320</v>
      </c>
      <c r="I5303" t="s">
        <v>321</v>
      </c>
      <c r="J5303" t="s">
        <v>246</v>
      </c>
      <c r="K5303" t="s">
        <v>3079</v>
      </c>
      <c r="L5303" t="s">
        <v>247</v>
      </c>
      <c r="M5303">
        <v>9079200</v>
      </c>
      <c r="N5303">
        <v>0</v>
      </c>
      <c r="O5303">
        <v>9079200</v>
      </c>
      <c r="P5303">
        <v>0</v>
      </c>
      <c r="Q5303" t="s">
        <v>13282</v>
      </c>
      <c r="R5303" t="s">
        <v>13283</v>
      </c>
      <c r="S5303" t="s">
        <v>13284</v>
      </c>
      <c r="T5303" t="s">
        <v>3085</v>
      </c>
      <c r="U5303" t="s">
        <v>13285</v>
      </c>
      <c r="V5303" t="s">
        <v>13286</v>
      </c>
      <c r="W5303" t="s">
        <v>3085</v>
      </c>
      <c r="X5303" t="str">
        <f t="shared" si="82"/>
        <v>Funcionamiento</v>
      </c>
      <c r="Y5303" t="s">
        <v>3241</v>
      </c>
    </row>
    <row r="5304" spans="1:25">
      <c r="A5304" t="s">
        <v>9164</v>
      </c>
      <c r="B5304" t="s">
        <v>3862</v>
      </c>
      <c r="C5304" t="s">
        <v>13281</v>
      </c>
      <c r="D5304" t="s">
        <v>3076</v>
      </c>
      <c r="E5304" t="s">
        <v>3077</v>
      </c>
      <c r="F5304" t="s">
        <v>3234</v>
      </c>
      <c r="G5304" t="s">
        <v>3241</v>
      </c>
      <c r="H5304" t="s">
        <v>322</v>
      </c>
      <c r="I5304" t="s">
        <v>323</v>
      </c>
      <c r="J5304" t="s">
        <v>246</v>
      </c>
      <c r="K5304" t="s">
        <v>3079</v>
      </c>
      <c r="L5304" t="s">
        <v>247</v>
      </c>
      <c r="M5304">
        <v>34734500</v>
      </c>
      <c r="N5304">
        <v>0</v>
      </c>
      <c r="O5304">
        <v>34734500</v>
      </c>
      <c r="P5304">
        <v>0</v>
      </c>
      <c r="Q5304" t="s">
        <v>13282</v>
      </c>
      <c r="R5304" t="s">
        <v>13283</v>
      </c>
      <c r="S5304" t="s">
        <v>13284</v>
      </c>
      <c r="T5304" t="s">
        <v>3085</v>
      </c>
      <c r="U5304" t="s">
        <v>13285</v>
      </c>
      <c r="V5304" t="s">
        <v>13286</v>
      </c>
      <c r="W5304" t="s">
        <v>3085</v>
      </c>
      <c r="X5304" t="str">
        <f t="shared" si="82"/>
        <v>Funcionamiento</v>
      </c>
      <c r="Y5304" t="s">
        <v>3241</v>
      </c>
    </row>
    <row r="5305" spans="1:25">
      <c r="A5305" t="s">
        <v>9164</v>
      </c>
      <c r="B5305" t="s">
        <v>3862</v>
      </c>
      <c r="C5305" t="s">
        <v>13281</v>
      </c>
      <c r="D5305" t="s">
        <v>3076</v>
      </c>
      <c r="E5305" t="s">
        <v>3077</v>
      </c>
      <c r="F5305" t="s">
        <v>3234</v>
      </c>
      <c r="G5305" t="s">
        <v>3241</v>
      </c>
      <c r="H5305" t="s">
        <v>324</v>
      </c>
      <c r="I5305" t="s">
        <v>325</v>
      </c>
      <c r="J5305" t="s">
        <v>246</v>
      </c>
      <c r="K5305" t="s">
        <v>3079</v>
      </c>
      <c r="L5305" t="s">
        <v>247</v>
      </c>
      <c r="M5305">
        <v>23161800</v>
      </c>
      <c r="N5305">
        <v>0</v>
      </c>
      <c r="O5305">
        <v>23161800</v>
      </c>
      <c r="P5305">
        <v>0</v>
      </c>
      <c r="Q5305" t="s">
        <v>13282</v>
      </c>
      <c r="R5305" t="s">
        <v>13283</v>
      </c>
      <c r="S5305" t="s">
        <v>13284</v>
      </c>
      <c r="T5305" t="s">
        <v>3085</v>
      </c>
      <c r="U5305" t="s">
        <v>13285</v>
      </c>
      <c r="V5305" t="s">
        <v>13286</v>
      </c>
      <c r="W5305" t="s">
        <v>3085</v>
      </c>
      <c r="X5305" t="str">
        <f t="shared" si="82"/>
        <v>Funcionamiento</v>
      </c>
      <c r="Y5305" t="s">
        <v>3241</v>
      </c>
    </row>
    <row r="5306" spans="1:25">
      <c r="A5306" t="s">
        <v>9164</v>
      </c>
      <c r="B5306" t="s">
        <v>3862</v>
      </c>
      <c r="C5306" t="s">
        <v>13281</v>
      </c>
      <c r="D5306" t="s">
        <v>3076</v>
      </c>
      <c r="E5306" t="s">
        <v>3077</v>
      </c>
      <c r="F5306" t="s">
        <v>3234</v>
      </c>
      <c r="G5306" t="s">
        <v>3241</v>
      </c>
      <c r="H5306" t="s">
        <v>314</v>
      </c>
      <c r="I5306" t="s">
        <v>582</v>
      </c>
      <c r="J5306" t="s">
        <v>246</v>
      </c>
      <c r="K5306" t="s">
        <v>3079</v>
      </c>
      <c r="L5306" t="s">
        <v>247</v>
      </c>
      <c r="M5306">
        <v>119330200</v>
      </c>
      <c r="N5306">
        <v>220000</v>
      </c>
      <c r="O5306">
        <v>119550200</v>
      </c>
      <c r="P5306">
        <v>220000</v>
      </c>
      <c r="Q5306" t="s">
        <v>13282</v>
      </c>
      <c r="R5306" t="s">
        <v>13283</v>
      </c>
      <c r="S5306" t="s">
        <v>13284</v>
      </c>
      <c r="T5306" t="s">
        <v>3085</v>
      </c>
      <c r="U5306" t="s">
        <v>13285</v>
      </c>
      <c r="V5306" t="s">
        <v>13286</v>
      </c>
      <c r="W5306" t="s">
        <v>3085</v>
      </c>
      <c r="X5306" t="str">
        <f t="shared" si="82"/>
        <v>Funcionamiento</v>
      </c>
      <c r="Y5306" t="s">
        <v>3241</v>
      </c>
    </row>
    <row r="5307" spans="1:25">
      <c r="A5307" t="s">
        <v>9536</v>
      </c>
      <c r="B5307" t="s">
        <v>4139</v>
      </c>
      <c r="C5307" t="s">
        <v>13287</v>
      </c>
      <c r="D5307" t="s">
        <v>3076</v>
      </c>
      <c r="E5307" t="s">
        <v>3077</v>
      </c>
      <c r="F5307" t="s">
        <v>3234</v>
      </c>
      <c r="G5307" t="s">
        <v>3241</v>
      </c>
      <c r="H5307" t="s">
        <v>331</v>
      </c>
      <c r="I5307" t="s">
        <v>587</v>
      </c>
      <c r="J5307" t="s">
        <v>246</v>
      </c>
      <c r="K5307" t="s">
        <v>3079</v>
      </c>
      <c r="L5307" t="s">
        <v>247</v>
      </c>
      <c r="M5307">
        <v>1238942</v>
      </c>
      <c r="N5307">
        <v>0</v>
      </c>
      <c r="O5307">
        <v>1238942</v>
      </c>
      <c r="P5307">
        <v>0</v>
      </c>
      <c r="Q5307" t="s">
        <v>13288</v>
      </c>
      <c r="R5307" t="s">
        <v>13289</v>
      </c>
      <c r="S5307" t="s">
        <v>13290</v>
      </c>
      <c r="T5307" t="s">
        <v>13291</v>
      </c>
      <c r="U5307" t="s">
        <v>13292</v>
      </c>
      <c r="V5307" t="s">
        <v>13293</v>
      </c>
      <c r="W5307" t="s">
        <v>3085</v>
      </c>
      <c r="X5307" t="str">
        <f t="shared" si="82"/>
        <v>Funcionamiento</v>
      </c>
      <c r="Y5307" t="s">
        <v>3241</v>
      </c>
    </row>
    <row r="5308" spans="1:25">
      <c r="A5308" t="s">
        <v>9536</v>
      </c>
      <c r="B5308" t="s">
        <v>4139</v>
      </c>
      <c r="C5308" t="s">
        <v>13287</v>
      </c>
      <c r="D5308" t="s">
        <v>3076</v>
      </c>
      <c r="E5308" t="s">
        <v>3077</v>
      </c>
      <c r="F5308" t="s">
        <v>3234</v>
      </c>
      <c r="G5308" t="s">
        <v>3241</v>
      </c>
      <c r="H5308" t="s">
        <v>303</v>
      </c>
      <c r="I5308" t="s">
        <v>305</v>
      </c>
      <c r="J5308" t="s">
        <v>246</v>
      </c>
      <c r="K5308" t="s">
        <v>3079</v>
      </c>
      <c r="L5308" t="s">
        <v>247</v>
      </c>
      <c r="M5308">
        <v>289901</v>
      </c>
      <c r="N5308">
        <v>0</v>
      </c>
      <c r="O5308">
        <v>289901</v>
      </c>
      <c r="P5308">
        <v>0</v>
      </c>
      <c r="Q5308" t="s">
        <v>13288</v>
      </c>
      <c r="R5308" t="s">
        <v>13289</v>
      </c>
      <c r="S5308" t="s">
        <v>13290</v>
      </c>
      <c r="T5308" t="s">
        <v>13291</v>
      </c>
      <c r="U5308" t="s">
        <v>13292</v>
      </c>
      <c r="V5308" t="s">
        <v>13293</v>
      </c>
      <c r="W5308" t="s">
        <v>3085</v>
      </c>
      <c r="X5308" t="str">
        <f t="shared" si="82"/>
        <v>Funcionamiento</v>
      </c>
      <c r="Y5308" t="s">
        <v>3241</v>
      </c>
    </row>
    <row r="5309" spans="1:25">
      <c r="A5309" t="s">
        <v>9536</v>
      </c>
      <c r="B5309" t="s">
        <v>4139</v>
      </c>
      <c r="C5309" t="s">
        <v>13287</v>
      </c>
      <c r="D5309" t="s">
        <v>3076</v>
      </c>
      <c r="E5309" t="s">
        <v>3077</v>
      </c>
      <c r="F5309" t="s">
        <v>3234</v>
      </c>
      <c r="G5309" t="s">
        <v>3241</v>
      </c>
      <c r="H5309" t="s">
        <v>333</v>
      </c>
      <c r="I5309" t="s">
        <v>335</v>
      </c>
      <c r="J5309" t="s">
        <v>246</v>
      </c>
      <c r="K5309" t="s">
        <v>3079</v>
      </c>
      <c r="L5309" t="s">
        <v>247</v>
      </c>
      <c r="M5309">
        <v>98393</v>
      </c>
      <c r="N5309">
        <v>0</v>
      </c>
      <c r="O5309">
        <v>98393</v>
      </c>
      <c r="P5309">
        <v>0</v>
      </c>
      <c r="Q5309" t="s">
        <v>13288</v>
      </c>
      <c r="R5309" t="s">
        <v>13289</v>
      </c>
      <c r="S5309" t="s">
        <v>13290</v>
      </c>
      <c r="T5309" t="s">
        <v>13291</v>
      </c>
      <c r="U5309" t="s">
        <v>13292</v>
      </c>
      <c r="V5309" t="s">
        <v>13293</v>
      </c>
      <c r="W5309" t="s">
        <v>3085</v>
      </c>
      <c r="X5309" t="str">
        <f t="shared" si="82"/>
        <v>Funcionamiento</v>
      </c>
      <c r="Y5309" t="s">
        <v>3241</v>
      </c>
    </row>
    <row r="5310" spans="1:25">
      <c r="A5310" t="s">
        <v>9536</v>
      </c>
      <c r="B5310" t="s">
        <v>4139</v>
      </c>
      <c r="C5310" t="s">
        <v>13287</v>
      </c>
      <c r="D5310" t="s">
        <v>3076</v>
      </c>
      <c r="E5310" t="s">
        <v>3077</v>
      </c>
      <c r="F5310" t="s">
        <v>3234</v>
      </c>
      <c r="G5310" t="s">
        <v>3241</v>
      </c>
      <c r="H5310" t="s">
        <v>309</v>
      </c>
      <c r="I5310" t="s">
        <v>311</v>
      </c>
      <c r="J5310" t="s">
        <v>246</v>
      </c>
      <c r="K5310" t="s">
        <v>3079</v>
      </c>
      <c r="L5310" t="s">
        <v>247</v>
      </c>
      <c r="M5310">
        <v>999843</v>
      </c>
      <c r="N5310">
        <v>0</v>
      </c>
      <c r="O5310">
        <v>999843</v>
      </c>
      <c r="P5310">
        <v>0</v>
      </c>
      <c r="Q5310" t="s">
        <v>13288</v>
      </c>
      <c r="R5310" t="s">
        <v>13289</v>
      </c>
      <c r="S5310" t="s">
        <v>13290</v>
      </c>
      <c r="T5310" t="s">
        <v>13291</v>
      </c>
      <c r="U5310" t="s">
        <v>13292</v>
      </c>
      <c r="V5310" t="s">
        <v>13293</v>
      </c>
      <c r="W5310" t="s">
        <v>3085</v>
      </c>
      <c r="X5310" t="str">
        <f t="shared" si="82"/>
        <v>Funcionamiento</v>
      </c>
      <c r="Y5310" t="s">
        <v>3241</v>
      </c>
    </row>
    <row r="5311" spans="1:25">
      <c r="A5311" t="s">
        <v>9536</v>
      </c>
      <c r="B5311" t="s">
        <v>4139</v>
      </c>
      <c r="C5311" t="s">
        <v>13287</v>
      </c>
      <c r="D5311" t="s">
        <v>3076</v>
      </c>
      <c r="E5311" t="s">
        <v>3077</v>
      </c>
      <c r="F5311" t="s">
        <v>3234</v>
      </c>
      <c r="G5311" t="s">
        <v>3241</v>
      </c>
      <c r="H5311" t="s">
        <v>292</v>
      </c>
      <c r="I5311" t="s">
        <v>293</v>
      </c>
      <c r="J5311" t="s">
        <v>246</v>
      </c>
      <c r="K5311" t="s">
        <v>3079</v>
      </c>
      <c r="L5311" t="s">
        <v>247</v>
      </c>
      <c r="M5311">
        <v>167083</v>
      </c>
      <c r="N5311">
        <v>574667</v>
      </c>
      <c r="O5311">
        <v>741750</v>
      </c>
      <c r="P5311">
        <v>0</v>
      </c>
      <c r="Q5311" t="s">
        <v>13288</v>
      </c>
      <c r="R5311" t="s">
        <v>13289</v>
      </c>
      <c r="S5311" t="s">
        <v>13290</v>
      </c>
      <c r="T5311" t="s">
        <v>13291</v>
      </c>
      <c r="U5311" t="s">
        <v>13292</v>
      </c>
      <c r="V5311" t="s">
        <v>13293</v>
      </c>
      <c r="W5311" t="s">
        <v>3085</v>
      </c>
      <c r="X5311" t="str">
        <f t="shared" si="82"/>
        <v>Funcionamiento</v>
      </c>
      <c r="Y5311" t="s">
        <v>3241</v>
      </c>
    </row>
    <row r="5312" spans="1:25">
      <c r="A5312" t="s">
        <v>9536</v>
      </c>
      <c r="B5312" t="s">
        <v>4139</v>
      </c>
      <c r="C5312" t="s">
        <v>13287</v>
      </c>
      <c r="D5312" t="s">
        <v>3076</v>
      </c>
      <c r="E5312" t="s">
        <v>3077</v>
      </c>
      <c r="F5312" t="s">
        <v>3234</v>
      </c>
      <c r="G5312" t="s">
        <v>3241</v>
      </c>
      <c r="H5312" t="s">
        <v>300</v>
      </c>
      <c r="I5312" t="s">
        <v>302</v>
      </c>
      <c r="J5312" t="s">
        <v>246</v>
      </c>
      <c r="K5312" t="s">
        <v>3079</v>
      </c>
      <c r="L5312" t="s">
        <v>247</v>
      </c>
      <c r="M5312">
        <v>1069504</v>
      </c>
      <c r="N5312">
        <v>0</v>
      </c>
      <c r="O5312">
        <v>1069504</v>
      </c>
      <c r="P5312">
        <v>0</v>
      </c>
      <c r="Q5312" t="s">
        <v>13288</v>
      </c>
      <c r="R5312" t="s">
        <v>13289</v>
      </c>
      <c r="S5312" t="s">
        <v>13290</v>
      </c>
      <c r="T5312" t="s">
        <v>13291</v>
      </c>
      <c r="U5312" t="s">
        <v>13292</v>
      </c>
      <c r="V5312" t="s">
        <v>13293</v>
      </c>
      <c r="W5312" t="s">
        <v>3085</v>
      </c>
      <c r="X5312" t="str">
        <f t="shared" si="82"/>
        <v>Funcionamiento</v>
      </c>
      <c r="Y5312" t="s">
        <v>3241</v>
      </c>
    </row>
    <row r="5313" spans="1:25">
      <c r="A5313" t="s">
        <v>9526</v>
      </c>
      <c r="B5313" t="s">
        <v>4139</v>
      </c>
      <c r="C5313" t="s">
        <v>13294</v>
      </c>
      <c r="D5313" t="s">
        <v>3076</v>
      </c>
      <c r="E5313" t="s">
        <v>3077</v>
      </c>
      <c r="F5313" t="s">
        <v>3234</v>
      </c>
      <c r="G5313" t="s">
        <v>3241</v>
      </c>
      <c r="H5313" t="s">
        <v>333</v>
      </c>
      <c r="I5313" t="s">
        <v>335</v>
      </c>
      <c r="J5313" t="s">
        <v>246</v>
      </c>
      <c r="K5313" t="s">
        <v>3079</v>
      </c>
      <c r="L5313" t="s">
        <v>247</v>
      </c>
      <c r="M5313">
        <v>177293</v>
      </c>
      <c r="N5313">
        <v>0</v>
      </c>
      <c r="O5313">
        <v>177293</v>
      </c>
      <c r="P5313">
        <v>0</v>
      </c>
      <c r="Q5313" t="s">
        <v>13295</v>
      </c>
      <c r="R5313" t="s">
        <v>13296</v>
      </c>
      <c r="S5313" t="s">
        <v>13297</v>
      </c>
      <c r="T5313" t="s">
        <v>13298</v>
      </c>
      <c r="U5313" t="s">
        <v>13299</v>
      </c>
      <c r="V5313" t="s">
        <v>13300</v>
      </c>
      <c r="W5313" t="s">
        <v>3085</v>
      </c>
      <c r="X5313" t="str">
        <f t="shared" si="82"/>
        <v>Funcionamiento</v>
      </c>
      <c r="Y5313" t="s">
        <v>3241</v>
      </c>
    </row>
    <row r="5314" spans="1:25">
      <c r="A5314" t="s">
        <v>9526</v>
      </c>
      <c r="B5314" t="s">
        <v>4139</v>
      </c>
      <c r="C5314" t="s">
        <v>13294</v>
      </c>
      <c r="D5314" t="s">
        <v>3076</v>
      </c>
      <c r="E5314" t="s">
        <v>3077</v>
      </c>
      <c r="F5314" t="s">
        <v>3234</v>
      </c>
      <c r="G5314" t="s">
        <v>3241</v>
      </c>
      <c r="H5314" t="s">
        <v>292</v>
      </c>
      <c r="I5314" t="s">
        <v>293</v>
      </c>
      <c r="J5314" t="s">
        <v>246</v>
      </c>
      <c r="K5314" t="s">
        <v>3079</v>
      </c>
      <c r="L5314" t="s">
        <v>247</v>
      </c>
      <c r="M5314">
        <v>0</v>
      </c>
      <c r="N5314">
        <v>590754</v>
      </c>
      <c r="O5314">
        <v>590754</v>
      </c>
      <c r="P5314">
        <v>0</v>
      </c>
      <c r="Q5314" t="s">
        <v>13295</v>
      </c>
      <c r="R5314" t="s">
        <v>13296</v>
      </c>
      <c r="S5314" t="s">
        <v>13297</v>
      </c>
      <c r="T5314" t="s">
        <v>13298</v>
      </c>
      <c r="U5314" t="s">
        <v>13299</v>
      </c>
      <c r="V5314" t="s">
        <v>13300</v>
      </c>
      <c r="W5314" t="s">
        <v>3085</v>
      </c>
      <c r="X5314" t="str">
        <f t="shared" ref="X5314:X5377" si="83">IF(LEFT(H5314,1)="C","Inversión","Funcionamiento")</f>
        <v>Funcionamiento</v>
      </c>
      <c r="Y5314" t="s">
        <v>3241</v>
      </c>
    </row>
    <row r="5315" spans="1:25">
      <c r="A5315" t="s">
        <v>9526</v>
      </c>
      <c r="B5315" t="s">
        <v>4139</v>
      </c>
      <c r="C5315" t="s">
        <v>13294</v>
      </c>
      <c r="D5315" t="s">
        <v>3076</v>
      </c>
      <c r="E5315" t="s">
        <v>3077</v>
      </c>
      <c r="F5315" t="s">
        <v>3234</v>
      </c>
      <c r="G5315" t="s">
        <v>3241</v>
      </c>
      <c r="H5315" t="s">
        <v>303</v>
      </c>
      <c r="I5315" t="s">
        <v>305</v>
      </c>
      <c r="J5315" t="s">
        <v>246</v>
      </c>
      <c r="K5315" t="s">
        <v>3079</v>
      </c>
      <c r="L5315" t="s">
        <v>247</v>
      </c>
      <c r="M5315">
        <v>53606</v>
      </c>
      <c r="N5315">
        <v>0</v>
      </c>
      <c r="O5315">
        <v>53606</v>
      </c>
      <c r="P5315">
        <v>0</v>
      </c>
      <c r="Q5315" t="s">
        <v>13295</v>
      </c>
      <c r="R5315" t="s">
        <v>13296</v>
      </c>
      <c r="S5315" t="s">
        <v>13297</v>
      </c>
      <c r="T5315" t="s">
        <v>13298</v>
      </c>
      <c r="U5315" t="s">
        <v>13299</v>
      </c>
      <c r="V5315" t="s">
        <v>13300</v>
      </c>
      <c r="W5315" t="s">
        <v>3085</v>
      </c>
      <c r="X5315" t="str">
        <f t="shared" si="83"/>
        <v>Funcionamiento</v>
      </c>
      <c r="Y5315" t="s">
        <v>3241</v>
      </c>
    </row>
    <row r="5316" spans="1:25">
      <c r="A5316" t="s">
        <v>9526</v>
      </c>
      <c r="B5316" t="s">
        <v>4139</v>
      </c>
      <c r="C5316" t="s">
        <v>13294</v>
      </c>
      <c r="D5316" t="s">
        <v>3076</v>
      </c>
      <c r="E5316" t="s">
        <v>3077</v>
      </c>
      <c r="F5316" t="s">
        <v>3234</v>
      </c>
      <c r="G5316" t="s">
        <v>3241</v>
      </c>
      <c r="H5316" t="s">
        <v>309</v>
      </c>
      <c r="I5316" t="s">
        <v>311</v>
      </c>
      <c r="J5316" t="s">
        <v>246</v>
      </c>
      <c r="K5316" t="s">
        <v>3079</v>
      </c>
      <c r="L5316" t="s">
        <v>247</v>
      </c>
      <c r="M5316">
        <v>740754</v>
      </c>
      <c r="N5316">
        <v>0</v>
      </c>
      <c r="O5316">
        <v>740754</v>
      </c>
      <c r="P5316">
        <v>0</v>
      </c>
      <c r="Q5316" t="s">
        <v>13295</v>
      </c>
      <c r="R5316" t="s">
        <v>13296</v>
      </c>
      <c r="S5316" t="s">
        <v>13297</v>
      </c>
      <c r="T5316" t="s">
        <v>13298</v>
      </c>
      <c r="U5316" t="s">
        <v>13299</v>
      </c>
      <c r="V5316" t="s">
        <v>13300</v>
      </c>
      <c r="W5316" t="s">
        <v>3085</v>
      </c>
      <c r="X5316" t="str">
        <f t="shared" si="83"/>
        <v>Funcionamiento</v>
      </c>
      <c r="Y5316" t="s">
        <v>3241</v>
      </c>
    </row>
    <row r="5317" spans="1:25">
      <c r="A5317" t="s">
        <v>9526</v>
      </c>
      <c r="B5317" t="s">
        <v>4139</v>
      </c>
      <c r="C5317" t="s">
        <v>13294</v>
      </c>
      <c r="D5317" t="s">
        <v>3076</v>
      </c>
      <c r="E5317" t="s">
        <v>3077</v>
      </c>
      <c r="F5317" t="s">
        <v>3234</v>
      </c>
      <c r="G5317" t="s">
        <v>3241</v>
      </c>
      <c r="H5317" t="s">
        <v>331</v>
      </c>
      <c r="I5317" t="s">
        <v>587</v>
      </c>
      <c r="J5317" t="s">
        <v>246</v>
      </c>
      <c r="K5317" t="s">
        <v>3079</v>
      </c>
      <c r="L5317" t="s">
        <v>247</v>
      </c>
      <c r="M5317">
        <v>1391362</v>
      </c>
      <c r="N5317">
        <v>0</v>
      </c>
      <c r="O5317">
        <v>1391362</v>
      </c>
      <c r="P5317">
        <v>0</v>
      </c>
      <c r="Q5317" t="s">
        <v>13295</v>
      </c>
      <c r="R5317" t="s">
        <v>13296</v>
      </c>
      <c r="S5317" t="s">
        <v>13297</v>
      </c>
      <c r="T5317" t="s">
        <v>13298</v>
      </c>
      <c r="U5317" t="s">
        <v>13299</v>
      </c>
      <c r="V5317" t="s">
        <v>13300</v>
      </c>
      <c r="W5317" t="s">
        <v>3085</v>
      </c>
      <c r="X5317" t="str">
        <f t="shared" si="83"/>
        <v>Funcionamiento</v>
      </c>
      <c r="Y5317" t="s">
        <v>3241</v>
      </c>
    </row>
    <row r="5318" spans="1:25">
      <c r="A5318" t="s">
        <v>3860</v>
      </c>
      <c r="B5318" t="s">
        <v>4139</v>
      </c>
      <c r="C5318" t="s">
        <v>13301</v>
      </c>
      <c r="D5318" t="s">
        <v>3076</v>
      </c>
      <c r="E5318" t="s">
        <v>3077</v>
      </c>
      <c r="F5318" t="s">
        <v>3234</v>
      </c>
      <c r="G5318" t="s">
        <v>3241</v>
      </c>
      <c r="H5318" t="s">
        <v>670</v>
      </c>
      <c r="I5318" t="s">
        <v>672</v>
      </c>
      <c r="J5318" t="s">
        <v>246</v>
      </c>
      <c r="K5318" t="s">
        <v>3079</v>
      </c>
      <c r="L5318" t="s">
        <v>247</v>
      </c>
      <c r="M5318">
        <v>467007567.5</v>
      </c>
      <c r="N5318">
        <v>0</v>
      </c>
      <c r="O5318">
        <v>467007567.5</v>
      </c>
      <c r="P5318">
        <v>0</v>
      </c>
      <c r="Q5318" t="s">
        <v>13257</v>
      </c>
      <c r="R5318" t="s">
        <v>8693</v>
      </c>
      <c r="S5318" t="s">
        <v>13302</v>
      </c>
      <c r="T5318" t="s">
        <v>13303</v>
      </c>
      <c r="U5318" t="s">
        <v>3085</v>
      </c>
      <c r="V5318" t="s">
        <v>3085</v>
      </c>
      <c r="W5318" t="s">
        <v>3085</v>
      </c>
      <c r="X5318" t="str">
        <f t="shared" si="83"/>
        <v>Inversión</v>
      </c>
      <c r="Y5318" t="s">
        <v>3241</v>
      </c>
    </row>
    <row r="5319" spans="1:25">
      <c r="A5319" t="s">
        <v>12553</v>
      </c>
      <c r="B5319" t="s">
        <v>4139</v>
      </c>
      <c r="C5319" t="s">
        <v>13304</v>
      </c>
      <c r="D5319" t="s">
        <v>3076</v>
      </c>
      <c r="E5319" t="s">
        <v>3077</v>
      </c>
      <c r="F5319" t="s">
        <v>3149</v>
      </c>
      <c r="G5319" t="s">
        <v>3157</v>
      </c>
      <c r="H5319" t="s">
        <v>437</v>
      </c>
      <c r="I5319" t="s">
        <v>649</v>
      </c>
      <c r="J5319" t="s">
        <v>246</v>
      </c>
      <c r="K5319" t="s">
        <v>3079</v>
      </c>
      <c r="L5319" t="s">
        <v>247</v>
      </c>
      <c r="M5319">
        <v>4000000</v>
      </c>
      <c r="N5319">
        <v>0</v>
      </c>
      <c r="O5319">
        <v>4000000</v>
      </c>
      <c r="P5319">
        <v>600021.69999999995</v>
      </c>
      <c r="Q5319" t="s">
        <v>13272</v>
      </c>
      <c r="R5319" t="s">
        <v>13273</v>
      </c>
      <c r="S5319" t="s">
        <v>10454</v>
      </c>
      <c r="T5319" t="s">
        <v>13305</v>
      </c>
      <c r="U5319" t="s">
        <v>13306</v>
      </c>
      <c r="V5319" t="s">
        <v>13307</v>
      </c>
      <c r="W5319" t="s">
        <v>3085</v>
      </c>
      <c r="X5319" t="str">
        <f t="shared" si="83"/>
        <v>Inversión</v>
      </c>
      <c r="Y5319" t="s">
        <v>3157</v>
      </c>
    </row>
    <row r="5320" spans="1:25">
      <c r="A5320" t="s">
        <v>9406</v>
      </c>
      <c r="B5320" t="s">
        <v>4139</v>
      </c>
      <c r="C5320" t="s">
        <v>13308</v>
      </c>
      <c r="D5320" t="s">
        <v>3076</v>
      </c>
      <c r="E5320" t="s">
        <v>3077</v>
      </c>
      <c r="F5320" t="s">
        <v>3234</v>
      </c>
      <c r="G5320" t="s">
        <v>3241</v>
      </c>
      <c r="H5320" t="s">
        <v>266</v>
      </c>
      <c r="I5320" t="s">
        <v>155</v>
      </c>
      <c r="J5320" t="s">
        <v>246</v>
      </c>
      <c r="K5320" t="s">
        <v>3079</v>
      </c>
      <c r="L5320" t="s">
        <v>13122</v>
      </c>
      <c r="M5320">
        <v>179370913</v>
      </c>
      <c r="N5320">
        <v>0</v>
      </c>
      <c r="O5320">
        <v>179370913</v>
      </c>
      <c r="P5320">
        <v>0</v>
      </c>
      <c r="Q5320" t="s">
        <v>13262</v>
      </c>
      <c r="R5320" t="s">
        <v>11474</v>
      </c>
      <c r="S5320" t="s">
        <v>13309</v>
      </c>
      <c r="T5320" t="s">
        <v>13310</v>
      </c>
      <c r="U5320" t="s">
        <v>13311</v>
      </c>
      <c r="V5320" t="s">
        <v>13312</v>
      </c>
      <c r="W5320" t="s">
        <v>3085</v>
      </c>
      <c r="X5320" t="str">
        <f t="shared" si="83"/>
        <v>Funcionamiento</v>
      </c>
      <c r="Y5320" t="s">
        <v>3241</v>
      </c>
    </row>
    <row r="5321" spans="1:25">
      <c r="A5321" t="s">
        <v>12565</v>
      </c>
      <c r="B5321" t="s">
        <v>4139</v>
      </c>
      <c r="C5321" t="s">
        <v>13313</v>
      </c>
      <c r="D5321" t="s">
        <v>3076</v>
      </c>
      <c r="E5321" t="s">
        <v>3077</v>
      </c>
      <c r="F5321" t="s">
        <v>3234</v>
      </c>
      <c r="G5321" t="s">
        <v>3241</v>
      </c>
      <c r="H5321" t="s">
        <v>443</v>
      </c>
      <c r="I5321" t="s">
        <v>666</v>
      </c>
      <c r="J5321" t="s">
        <v>246</v>
      </c>
      <c r="K5321" t="s">
        <v>3079</v>
      </c>
      <c r="L5321" t="s">
        <v>247</v>
      </c>
      <c r="M5321">
        <v>612000000</v>
      </c>
      <c r="N5321">
        <v>0</v>
      </c>
      <c r="O5321">
        <v>612000000</v>
      </c>
      <c r="P5321">
        <v>0</v>
      </c>
      <c r="Q5321" t="s">
        <v>13314</v>
      </c>
      <c r="R5321" t="s">
        <v>8698</v>
      </c>
      <c r="S5321" t="s">
        <v>13315</v>
      </c>
      <c r="T5321" t="s">
        <v>13316</v>
      </c>
      <c r="U5321" t="s">
        <v>13317</v>
      </c>
      <c r="V5321" t="s">
        <v>13318</v>
      </c>
      <c r="W5321" t="s">
        <v>3085</v>
      </c>
      <c r="X5321" t="str">
        <f t="shared" si="83"/>
        <v>Inversión</v>
      </c>
      <c r="Y5321" t="s">
        <v>3241</v>
      </c>
    </row>
    <row r="5322" spans="1:25">
      <c r="A5322" t="s">
        <v>12565</v>
      </c>
      <c r="B5322" t="s">
        <v>4139</v>
      </c>
      <c r="C5322" t="s">
        <v>13313</v>
      </c>
      <c r="D5322" t="s">
        <v>3076</v>
      </c>
      <c r="E5322" t="s">
        <v>3077</v>
      </c>
      <c r="F5322" t="s">
        <v>3149</v>
      </c>
      <c r="G5322" t="s">
        <v>3157</v>
      </c>
      <c r="H5322" t="s">
        <v>437</v>
      </c>
      <c r="I5322" t="s">
        <v>649</v>
      </c>
      <c r="J5322" t="s">
        <v>246</v>
      </c>
      <c r="K5322" t="s">
        <v>3150</v>
      </c>
      <c r="L5322" t="s">
        <v>247</v>
      </c>
      <c r="M5322">
        <v>25264462.879999999</v>
      </c>
      <c r="N5322">
        <v>0</v>
      </c>
      <c r="O5322">
        <v>25264462.879999999</v>
      </c>
      <c r="P5322">
        <v>0</v>
      </c>
      <c r="Q5322" t="s">
        <v>13314</v>
      </c>
      <c r="R5322" t="s">
        <v>8698</v>
      </c>
      <c r="S5322" t="s">
        <v>13315</v>
      </c>
      <c r="T5322" t="s">
        <v>13316</v>
      </c>
      <c r="U5322" t="s">
        <v>13317</v>
      </c>
      <c r="V5322" t="s">
        <v>13318</v>
      </c>
      <c r="W5322" t="s">
        <v>3085</v>
      </c>
      <c r="X5322" t="str">
        <f t="shared" si="83"/>
        <v>Inversión</v>
      </c>
      <c r="Y5322" t="s">
        <v>3157</v>
      </c>
    </row>
    <row r="5323" spans="1:25">
      <c r="A5323" t="s">
        <v>12565</v>
      </c>
      <c r="B5323" t="s">
        <v>4139</v>
      </c>
      <c r="C5323" t="s">
        <v>13313</v>
      </c>
      <c r="D5323" t="s">
        <v>3076</v>
      </c>
      <c r="E5323" t="s">
        <v>3077</v>
      </c>
      <c r="F5323" t="s">
        <v>3234</v>
      </c>
      <c r="G5323" t="s">
        <v>3241</v>
      </c>
      <c r="H5323" t="s">
        <v>443</v>
      </c>
      <c r="I5323" t="s">
        <v>666</v>
      </c>
      <c r="J5323" t="s">
        <v>253</v>
      </c>
      <c r="K5323" t="s">
        <v>3115</v>
      </c>
      <c r="L5323" t="s">
        <v>247</v>
      </c>
      <c r="M5323">
        <v>14934427.119999999</v>
      </c>
      <c r="N5323">
        <v>0</v>
      </c>
      <c r="O5323">
        <v>14934427.119999999</v>
      </c>
      <c r="P5323">
        <v>0</v>
      </c>
      <c r="Q5323" t="s">
        <v>13314</v>
      </c>
      <c r="R5323" t="s">
        <v>8698</v>
      </c>
      <c r="S5323" t="s">
        <v>13315</v>
      </c>
      <c r="T5323" t="s">
        <v>13316</v>
      </c>
      <c r="U5323" t="s">
        <v>13317</v>
      </c>
      <c r="V5323" t="s">
        <v>13318</v>
      </c>
      <c r="W5323" t="s">
        <v>3085</v>
      </c>
      <c r="X5323" t="str">
        <f t="shared" si="83"/>
        <v>Inversión</v>
      </c>
      <c r="Y5323" t="s">
        <v>3241</v>
      </c>
    </row>
    <row r="5324" spans="1:25">
      <c r="A5324" t="s">
        <v>12565</v>
      </c>
      <c r="B5324" t="s">
        <v>4139</v>
      </c>
      <c r="C5324" t="s">
        <v>13313</v>
      </c>
      <c r="D5324" t="s">
        <v>3076</v>
      </c>
      <c r="E5324" t="s">
        <v>3077</v>
      </c>
      <c r="F5324" t="s">
        <v>3234</v>
      </c>
      <c r="G5324" t="s">
        <v>3241</v>
      </c>
      <c r="H5324" t="s">
        <v>535</v>
      </c>
      <c r="I5324" t="s">
        <v>673</v>
      </c>
      <c r="J5324" t="s">
        <v>246</v>
      </c>
      <c r="K5324" t="s">
        <v>3079</v>
      </c>
      <c r="L5324" t="s">
        <v>247</v>
      </c>
      <c r="M5324">
        <v>127801110</v>
      </c>
      <c r="N5324">
        <v>0</v>
      </c>
      <c r="O5324">
        <v>127801110</v>
      </c>
      <c r="P5324">
        <v>0</v>
      </c>
      <c r="Q5324" t="s">
        <v>13314</v>
      </c>
      <c r="R5324" t="s">
        <v>8698</v>
      </c>
      <c r="S5324" t="s">
        <v>13315</v>
      </c>
      <c r="T5324" t="s">
        <v>13316</v>
      </c>
      <c r="U5324" t="s">
        <v>13317</v>
      </c>
      <c r="V5324" t="s">
        <v>13318</v>
      </c>
      <c r="W5324" t="s">
        <v>3085</v>
      </c>
      <c r="X5324" t="str">
        <f t="shared" si="83"/>
        <v>Inversión</v>
      </c>
      <c r="Y5324" t="s">
        <v>3241</v>
      </c>
    </row>
    <row r="5325" spans="1:25">
      <c r="A5325" t="s">
        <v>12541</v>
      </c>
      <c r="B5325" t="s">
        <v>3876</v>
      </c>
      <c r="C5325" t="s">
        <v>13319</v>
      </c>
      <c r="D5325" t="s">
        <v>3076</v>
      </c>
      <c r="E5325" t="s">
        <v>3077</v>
      </c>
      <c r="F5325" t="s">
        <v>3234</v>
      </c>
      <c r="G5325" t="s">
        <v>3241</v>
      </c>
      <c r="H5325" t="s">
        <v>597</v>
      </c>
      <c r="I5325" t="s">
        <v>598</v>
      </c>
      <c r="J5325" t="s">
        <v>246</v>
      </c>
      <c r="K5325" t="s">
        <v>3079</v>
      </c>
      <c r="L5325" t="s">
        <v>247</v>
      </c>
      <c r="M5325">
        <v>12460000</v>
      </c>
      <c r="N5325">
        <v>0</v>
      </c>
      <c r="O5325">
        <v>12460000</v>
      </c>
      <c r="P5325">
        <v>0</v>
      </c>
      <c r="Q5325" t="s">
        <v>13320</v>
      </c>
      <c r="R5325" t="s">
        <v>10127</v>
      </c>
      <c r="S5325" t="s">
        <v>13321</v>
      </c>
      <c r="T5325" t="s">
        <v>3085</v>
      </c>
      <c r="U5325" t="s">
        <v>3085</v>
      </c>
      <c r="V5325" t="s">
        <v>3085</v>
      </c>
      <c r="W5325" t="s">
        <v>3085</v>
      </c>
      <c r="X5325" t="str">
        <f t="shared" si="83"/>
        <v>Funcionamiento</v>
      </c>
      <c r="Y5325" t="s">
        <v>3241</v>
      </c>
    </row>
    <row r="5326" spans="1:25">
      <c r="A5326" t="s">
        <v>12541</v>
      </c>
      <c r="B5326" t="s">
        <v>3876</v>
      </c>
      <c r="C5326" t="s">
        <v>13319</v>
      </c>
      <c r="D5326" t="s">
        <v>3076</v>
      </c>
      <c r="E5326" t="s">
        <v>3077</v>
      </c>
      <c r="F5326" t="s">
        <v>3234</v>
      </c>
      <c r="G5326" t="s">
        <v>3241</v>
      </c>
      <c r="H5326" t="s">
        <v>599</v>
      </c>
      <c r="I5326" t="s">
        <v>600</v>
      </c>
      <c r="J5326" t="s">
        <v>246</v>
      </c>
      <c r="K5326" t="s">
        <v>3079</v>
      </c>
      <c r="L5326" t="s">
        <v>247</v>
      </c>
      <c r="M5326">
        <v>27037600</v>
      </c>
      <c r="N5326">
        <v>0</v>
      </c>
      <c r="O5326">
        <v>27037600</v>
      </c>
      <c r="P5326">
        <v>10510</v>
      </c>
      <c r="Q5326" t="s">
        <v>13320</v>
      </c>
      <c r="R5326" t="s">
        <v>10127</v>
      </c>
      <c r="S5326" t="s">
        <v>13321</v>
      </c>
      <c r="T5326" t="s">
        <v>3085</v>
      </c>
      <c r="U5326" t="s">
        <v>3085</v>
      </c>
      <c r="V5326" t="s">
        <v>3085</v>
      </c>
      <c r="W5326" t="s">
        <v>3085</v>
      </c>
      <c r="X5326" t="str">
        <f t="shared" si="83"/>
        <v>Funcionamiento</v>
      </c>
      <c r="Y5326" t="s">
        <v>3241</v>
      </c>
    </row>
    <row r="5327" spans="1:25">
      <c r="A5327" t="s">
        <v>12561</v>
      </c>
      <c r="B5327" t="s">
        <v>3882</v>
      </c>
      <c r="C5327" t="s">
        <v>13322</v>
      </c>
      <c r="D5327" t="s">
        <v>3076</v>
      </c>
      <c r="E5327" t="s">
        <v>3077</v>
      </c>
      <c r="F5327" t="s">
        <v>8910</v>
      </c>
      <c r="G5327" t="s">
        <v>8911</v>
      </c>
      <c r="H5327" t="s">
        <v>532</v>
      </c>
      <c r="I5327" t="s">
        <v>661</v>
      </c>
      <c r="J5327" t="s">
        <v>246</v>
      </c>
      <c r="K5327" t="s">
        <v>3079</v>
      </c>
      <c r="L5327" t="s">
        <v>247</v>
      </c>
      <c r="M5327">
        <v>24000000</v>
      </c>
      <c r="N5327">
        <v>0</v>
      </c>
      <c r="O5327">
        <v>24000000</v>
      </c>
      <c r="P5327">
        <v>0</v>
      </c>
      <c r="Q5327" t="s">
        <v>13323</v>
      </c>
      <c r="R5327" t="s">
        <v>13324</v>
      </c>
      <c r="S5327" t="s">
        <v>13325</v>
      </c>
      <c r="T5327" t="s">
        <v>3085</v>
      </c>
      <c r="U5327" t="s">
        <v>3085</v>
      </c>
      <c r="V5327" t="s">
        <v>3085</v>
      </c>
      <c r="W5327" t="s">
        <v>3085</v>
      </c>
      <c r="X5327" t="str">
        <f t="shared" si="83"/>
        <v>Inversión</v>
      </c>
      <c r="Y5327" t="s">
        <v>8911</v>
      </c>
    </row>
    <row r="5328" spans="1:25">
      <c r="A5328" t="s">
        <v>3854</v>
      </c>
      <c r="B5328" t="s">
        <v>3882</v>
      </c>
      <c r="C5328" t="s">
        <v>13326</v>
      </c>
      <c r="D5328" t="s">
        <v>3076</v>
      </c>
      <c r="E5328" t="s">
        <v>3077</v>
      </c>
      <c r="F5328" t="s">
        <v>3234</v>
      </c>
      <c r="G5328" t="s">
        <v>3241</v>
      </c>
      <c r="H5328" t="s">
        <v>266</v>
      </c>
      <c r="I5328" t="s">
        <v>155</v>
      </c>
      <c r="J5328" t="s">
        <v>253</v>
      </c>
      <c r="K5328" t="s">
        <v>3115</v>
      </c>
      <c r="L5328" t="s">
        <v>247</v>
      </c>
      <c r="M5328">
        <v>272000000</v>
      </c>
      <c r="N5328">
        <v>0</v>
      </c>
      <c r="O5328">
        <v>272000000</v>
      </c>
      <c r="P5328">
        <v>0</v>
      </c>
      <c r="Q5328" t="s">
        <v>13327</v>
      </c>
      <c r="R5328" t="s">
        <v>13328</v>
      </c>
      <c r="S5328" t="s">
        <v>13329</v>
      </c>
      <c r="T5328" t="s">
        <v>13330</v>
      </c>
      <c r="U5328" t="s">
        <v>13331</v>
      </c>
      <c r="V5328" t="s">
        <v>13332</v>
      </c>
      <c r="W5328" t="s">
        <v>3085</v>
      </c>
      <c r="X5328" t="str">
        <f t="shared" si="83"/>
        <v>Funcionamiento</v>
      </c>
      <c r="Y5328" t="s">
        <v>3241</v>
      </c>
    </row>
    <row r="5329" spans="1:25">
      <c r="A5329" t="s">
        <v>12530</v>
      </c>
      <c r="B5329" t="s">
        <v>3888</v>
      </c>
      <c r="C5329" t="s">
        <v>13333</v>
      </c>
      <c r="D5329" t="s">
        <v>3076</v>
      </c>
      <c r="E5329" t="s">
        <v>3077</v>
      </c>
      <c r="F5329" t="s">
        <v>3234</v>
      </c>
      <c r="G5329" t="s">
        <v>3241</v>
      </c>
      <c r="H5329" t="s">
        <v>314</v>
      </c>
      <c r="I5329" t="s">
        <v>582</v>
      </c>
      <c r="J5329" t="s">
        <v>246</v>
      </c>
      <c r="K5329" t="s">
        <v>3079</v>
      </c>
      <c r="L5329" t="s">
        <v>247</v>
      </c>
      <c r="M5329">
        <v>127000000</v>
      </c>
      <c r="N5329">
        <v>0</v>
      </c>
      <c r="O5329">
        <v>127000000</v>
      </c>
      <c r="P5329">
        <v>2015600</v>
      </c>
      <c r="Q5329" t="s">
        <v>13334</v>
      </c>
      <c r="R5329" t="s">
        <v>9684</v>
      </c>
      <c r="S5329" t="s">
        <v>13335</v>
      </c>
      <c r="T5329" t="s">
        <v>3085</v>
      </c>
      <c r="U5329" t="s">
        <v>13336</v>
      </c>
      <c r="V5329" t="s">
        <v>13337</v>
      </c>
      <c r="W5329" t="s">
        <v>3085</v>
      </c>
      <c r="X5329" t="str">
        <f t="shared" si="83"/>
        <v>Funcionamiento</v>
      </c>
      <c r="Y5329" t="s">
        <v>3241</v>
      </c>
    </row>
    <row r="5330" spans="1:25">
      <c r="A5330" t="s">
        <v>12502</v>
      </c>
      <c r="B5330" t="s">
        <v>3888</v>
      </c>
      <c r="C5330" t="s">
        <v>13338</v>
      </c>
      <c r="D5330" t="s">
        <v>3076</v>
      </c>
      <c r="E5330" t="s">
        <v>3399</v>
      </c>
      <c r="F5330" t="s">
        <v>3234</v>
      </c>
      <c r="G5330" t="s">
        <v>3241</v>
      </c>
      <c r="H5330" t="s">
        <v>591</v>
      </c>
      <c r="I5330" t="s">
        <v>592</v>
      </c>
      <c r="J5330" t="s">
        <v>246</v>
      </c>
      <c r="K5330" t="s">
        <v>3079</v>
      </c>
      <c r="L5330" t="s">
        <v>247</v>
      </c>
      <c r="M5330">
        <v>9678750</v>
      </c>
      <c r="N5330">
        <v>0</v>
      </c>
      <c r="O5330">
        <v>9678750</v>
      </c>
      <c r="P5330">
        <v>9678750</v>
      </c>
      <c r="Q5330" t="s">
        <v>13339</v>
      </c>
      <c r="R5330" t="s">
        <v>13340</v>
      </c>
      <c r="S5330" t="s">
        <v>3085</v>
      </c>
      <c r="T5330" t="s">
        <v>3085</v>
      </c>
      <c r="U5330" t="s">
        <v>3085</v>
      </c>
      <c r="V5330" t="s">
        <v>3085</v>
      </c>
      <c r="W5330" t="s">
        <v>3085</v>
      </c>
      <c r="X5330" t="str">
        <f t="shared" si="83"/>
        <v>Funcionamiento</v>
      </c>
      <c r="Y5330" t="s">
        <v>3241</v>
      </c>
    </row>
    <row r="5331" spans="1:25">
      <c r="A5331" t="s">
        <v>12502</v>
      </c>
      <c r="B5331" t="s">
        <v>3888</v>
      </c>
      <c r="C5331" t="s">
        <v>13338</v>
      </c>
      <c r="D5331" t="s">
        <v>3076</v>
      </c>
      <c r="E5331" t="s">
        <v>3399</v>
      </c>
      <c r="F5331" t="s">
        <v>3234</v>
      </c>
      <c r="G5331" t="s">
        <v>3241</v>
      </c>
      <c r="H5331" t="s">
        <v>597</v>
      </c>
      <c r="I5331" t="s">
        <v>598</v>
      </c>
      <c r="J5331" t="s">
        <v>246</v>
      </c>
      <c r="K5331" t="s">
        <v>3079</v>
      </c>
      <c r="L5331" t="s">
        <v>247</v>
      </c>
      <c r="M5331">
        <v>945000</v>
      </c>
      <c r="N5331">
        <v>0</v>
      </c>
      <c r="O5331">
        <v>945000</v>
      </c>
      <c r="P5331">
        <v>945000</v>
      </c>
      <c r="Q5331" t="s">
        <v>13339</v>
      </c>
      <c r="R5331" t="s">
        <v>13340</v>
      </c>
      <c r="S5331" t="s">
        <v>3085</v>
      </c>
      <c r="T5331" t="s">
        <v>3085</v>
      </c>
      <c r="U5331" t="s">
        <v>3085</v>
      </c>
      <c r="V5331" t="s">
        <v>3085</v>
      </c>
      <c r="W5331" t="s">
        <v>3085</v>
      </c>
      <c r="X5331" t="str">
        <f t="shared" si="83"/>
        <v>Funcionamiento</v>
      </c>
      <c r="Y5331" t="s">
        <v>3241</v>
      </c>
    </row>
    <row r="5332" spans="1:25">
      <c r="A5332" t="s">
        <v>12502</v>
      </c>
      <c r="B5332" t="s">
        <v>3888</v>
      </c>
      <c r="C5332" t="s">
        <v>13338</v>
      </c>
      <c r="D5332" t="s">
        <v>3076</v>
      </c>
      <c r="E5332" t="s">
        <v>3399</v>
      </c>
      <c r="F5332" t="s">
        <v>3234</v>
      </c>
      <c r="G5332" t="s">
        <v>3241</v>
      </c>
      <c r="H5332" t="s">
        <v>599</v>
      </c>
      <c r="I5332" t="s">
        <v>600</v>
      </c>
      <c r="J5332" t="s">
        <v>246</v>
      </c>
      <c r="K5332" t="s">
        <v>3079</v>
      </c>
      <c r="L5332" t="s">
        <v>247</v>
      </c>
      <c r="M5332">
        <v>7968850</v>
      </c>
      <c r="N5332">
        <v>0</v>
      </c>
      <c r="O5332">
        <v>7968850</v>
      </c>
      <c r="P5332">
        <v>7968850</v>
      </c>
      <c r="Q5332" t="s">
        <v>13339</v>
      </c>
      <c r="R5332" t="s">
        <v>13340</v>
      </c>
      <c r="S5332" t="s">
        <v>3085</v>
      </c>
      <c r="T5332" t="s">
        <v>3085</v>
      </c>
      <c r="U5332" t="s">
        <v>3085</v>
      </c>
      <c r="V5332" t="s">
        <v>3085</v>
      </c>
      <c r="W5332" t="s">
        <v>3085</v>
      </c>
      <c r="X5332" t="str">
        <f t="shared" si="83"/>
        <v>Funcionamiento</v>
      </c>
      <c r="Y5332" t="s">
        <v>3241</v>
      </c>
    </row>
    <row r="5333" spans="1:25">
      <c r="A5333" t="s">
        <v>12489</v>
      </c>
      <c r="B5333" t="s">
        <v>3888</v>
      </c>
      <c r="C5333" t="s">
        <v>13341</v>
      </c>
      <c r="D5333" t="s">
        <v>3076</v>
      </c>
      <c r="E5333" t="s">
        <v>3077</v>
      </c>
      <c r="F5333" t="s">
        <v>3234</v>
      </c>
      <c r="G5333" t="s">
        <v>3241</v>
      </c>
      <c r="H5333" t="s">
        <v>292</v>
      </c>
      <c r="I5333" t="s">
        <v>293</v>
      </c>
      <c r="J5333" t="s">
        <v>246</v>
      </c>
      <c r="K5333" t="s">
        <v>3079</v>
      </c>
      <c r="L5333" t="s">
        <v>247</v>
      </c>
      <c r="M5333">
        <v>574667</v>
      </c>
      <c r="N5333">
        <v>0</v>
      </c>
      <c r="O5333">
        <v>574667</v>
      </c>
      <c r="P5333">
        <v>0</v>
      </c>
      <c r="Q5333" t="s">
        <v>13342</v>
      </c>
      <c r="R5333" t="s">
        <v>13343</v>
      </c>
      <c r="S5333" t="s">
        <v>13344</v>
      </c>
      <c r="T5333" t="s">
        <v>13345</v>
      </c>
      <c r="U5333" t="s">
        <v>13346</v>
      </c>
      <c r="V5333" t="s">
        <v>13347</v>
      </c>
      <c r="W5333" t="s">
        <v>3085</v>
      </c>
      <c r="X5333" t="str">
        <f t="shared" si="83"/>
        <v>Funcionamiento</v>
      </c>
      <c r="Y5333" t="s">
        <v>3241</v>
      </c>
    </row>
    <row r="5334" spans="1:25">
      <c r="A5334" t="s">
        <v>12495</v>
      </c>
      <c r="B5334" t="s">
        <v>3888</v>
      </c>
      <c r="C5334" t="s">
        <v>13348</v>
      </c>
      <c r="D5334" t="s">
        <v>3076</v>
      </c>
      <c r="E5334" t="s">
        <v>3077</v>
      </c>
      <c r="F5334" t="s">
        <v>3234</v>
      </c>
      <c r="G5334" t="s">
        <v>3241</v>
      </c>
      <c r="H5334" t="s">
        <v>292</v>
      </c>
      <c r="I5334" t="s">
        <v>293</v>
      </c>
      <c r="J5334" t="s">
        <v>246</v>
      </c>
      <c r="K5334" t="s">
        <v>3079</v>
      </c>
      <c r="L5334" t="s">
        <v>247</v>
      </c>
      <c r="M5334">
        <v>590754</v>
      </c>
      <c r="N5334">
        <v>0</v>
      </c>
      <c r="O5334">
        <v>590754</v>
      </c>
      <c r="P5334">
        <v>0</v>
      </c>
      <c r="Q5334" t="s">
        <v>13295</v>
      </c>
      <c r="R5334" t="s">
        <v>13349</v>
      </c>
      <c r="S5334" t="s">
        <v>13350</v>
      </c>
      <c r="T5334" t="s">
        <v>13351</v>
      </c>
      <c r="U5334" t="s">
        <v>13352</v>
      </c>
      <c r="V5334" t="s">
        <v>13353</v>
      </c>
      <c r="W5334" t="s">
        <v>3085</v>
      </c>
      <c r="X5334" t="str">
        <f t="shared" si="83"/>
        <v>Funcionamiento</v>
      </c>
      <c r="Y5334" t="s">
        <v>3241</v>
      </c>
    </row>
    <row r="5335" spans="1:25">
      <c r="A5335" t="s">
        <v>3073</v>
      </c>
      <c r="B5335" t="s">
        <v>5490</v>
      </c>
      <c r="C5335" t="s">
        <v>13354</v>
      </c>
      <c r="D5335" t="s">
        <v>3076</v>
      </c>
      <c r="E5335" t="s">
        <v>3077</v>
      </c>
      <c r="F5335" t="s">
        <v>13355</v>
      </c>
      <c r="G5335" t="s">
        <v>13356</v>
      </c>
      <c r="H5335" t="s">
        <v>297</v>
      </c>
      <c r="I5335" t="s">
        <v>299</v>
      </c>
      <c r="J5335" t="s">
        <v>246</v>
      </c>
      <c r="K5335" t="s">
        <v>3079</v>
      </c>
      <c r="L5335" t="s">
        <v>247</v>
      </c>
      <c r="M5335">
        <v>898258</v>
      </c>
      <c r="N5335">
        <v>0</v>
      </c>
      <c r="O5335">
        <v>898258</v>
      </c>
      <c r="P5335">
        <v>0</v>
      </c>
      <c r="Q5335" t="s">
        <v>13357</v>
      </c>
      <c r="R5335" t="s">
        <v>3073</v>
      </c>
      <c r="S5335" t="s">
        <v>4781</v>
      </c>
      <c r="T5335" t="s">
        <v>3085</v>
      </c>
      <c r="U5335" t="s">
        <v>13358</v>
      </c>
      <c r="V5335" t="s">
        <v>13359</v>
      </c>
      <c r="W5335" t="s">
        <v>3085</v>
      </c>
      <c r="X5335" t="str">
        <f t="shared" si="83"/>
        <v>Funcionamiento</v>
      </c>
      <c r="Y5335" t="s">
        <v>13356</v>
      </c>
    </row>
    <row r="5336" spans="1:25">
      <c r="A5336" t="s">
        <v>3073</v>
      </c>
      <c r="B5336" t="s">
        <v>5490</v>
      </c>
      <c r="C5336" t="s">
        <v>13354</v>
      </c>
      <c r="D5336" t="s">
        <v>3076</v>
      </c>
      <c r="E5336" t="s">
        <v>3077</v>
      </c>
      <c r="F5336" t="s">
        <v>13355</v>
      </c>
      <c r="G5336" t="s">
        <v>13356</v>
      </c>
      <c r="H5336" t="s">
        <v>309</v>
      </c>
      <c r="I5336" t="s">
        <v>311</v>
      </c>
      <c r="J5336" t="s">
        <v>246</v>
      </c>
      <c r="K5336" t="s">
        <v>3079</v>
      </c>
      <c r="L5336" t="s">
        <v>247</v>
      </c>
      <c r="M5336">
        <v>2915048</v>
      </c>
      <c r="N5336">
        <v>0</v>
      </c>
      <c r="O5336">
        <v>2915048</v>
      </c>
      <c r="P5336">
        <v>0</v>
      </c>
      <c r="Q5336" t="s">
        <v>13357</v>
      </c>
      <c r="R5336" t="s">
        <v>3073</v>
      </c>
      <c r="S5336" t="s">
        <v>4781</v>
      </c>
      <c r="T5336" t="s">
        <v>3085</v>
      </c>
      <c r="U5336" t="s">
        <v>13358</v>
      </c>
      <c r="V5336" t="s">
        <v>13359</v>
      </c>
      <c r="W5336" t="s">
        <v>3085</v>
      </c>
      <c r="X5336" t="str">
        <f t="shared" si="83"/>
        <v>Funcionamiento</v>
      </c>
      <c r="Y5336" t="s">
        <v>13356</v>
      </c>
    </row>
    <row r="5337" spans="1:25">
      <c r="A5337" t="s">
        <v>3073</v>
      </c>
      <c r="B5337" t="s">
        <v>5490</v>
      </c>
      <c r="C5337" t="s">
        <v>13354</v>
      </c>
      <c r="D5337" t="s">
        <v>3076</v>
      </c>
      <c r="E5337" t="s">
        <v>3077</v>
      </c>
      <c r="F5337" t="s">
        <v>13355</v>
      </c>
      <c r="G5337" t="s">
        <v>13356</v>
      </c>
      <c r="H5337" t="s">
        <v>294</v>
      </c>
      <c r="I5337" t="s">
        <v>296</v>
      </c>
      <c r="J5337" t="s">
        <v>246</v>
      </c>
      <c r="K5337" t="s">
        <v>3079</v>
      </c>
      <c r="L5337" t="s">
        <v>247</v>
      </c>
      <c r="M5337">
        <v>639259</v>
      </c>
      <c r="N5337">
        <v>0</v>
      </c>
      <c r="O5337">
        <v>639259</v>
      </c>
      <c r="P5337">
        <v>0</v>
      </c>
      <c r="Q5337" t="s">
        <v>13357</v>
      </c>
      <c r="R5337" t="s">
        <v>3073</v>
      </c>
      <c r="S5337" t="s">
        <v>4781</v>
      </c>
      <c r="T5337" t="s">
        <v>3085</v>
      </c>
      <c r="U5337" t="s">
        <v>13358</v>
      </c>
      <c r="V5337" t="s">
        <v>13359</v>
      </c>
      <c r="W5337" t="s">
        <v>3085</v>
      </c>
      <c r="X5337" t="str">
        <f t="shared" si="83"/>
        <v>Funcionamiento</v>
      </c>
      <c r="Y5337" t="s">
        <v>13356</v>
      </c>
    </row>
    <row r="5338" spans="1:25">
      <c r="A5338" t="s">
        <v>3073</v>
      </c>
      <c r="B5338" t="s">
        <v>5490</v>
      </c>
      <c r="C5338" t="s">
        <v>13354</v>
      </c>
      <c r="D5338" t="s">
        <v>3076</v>
      </c>
      <c r="E5338" t="s">
        <v>3077</v>
      </c>
      <c r="F5338" t="s">
        <v>13355</v>
      </c>
      <c r="G5338" t="s">
        <v>13356</v>
      </c>
      <c r="H5338" t="s">
        <v>336</v>
      </c>
      <c r="I5338" t="s">
        <v>337</v>
      </c>
      <c r="J5338" t="s">
        <v>246</v>
      </c>
      <c r="K5338" t="s">
        <v>3079</v>
      </c>
      <c r="L5338" t="s">
        <v>247</v>
      </c>
      <c r="M5338">
        <v>2240265</v>
      </c>
      <c r="N5338">
        <v>0</v>
      </c>
      <c r="O5338">
        <v>2240265</v>
      </c>
      <c r="P5338">
        <v>0</v>
      </c>
      <c r="Q5338" t="s">
        <v>13357</v>
      </c>
      <c r="R5338" t="s">
        <v>3073</v>
      </c>
      <c r="S5338" t="s">
        <v>4781</v>
      </c>
      <c r="T5338" t="s">
        <v>3085</v>
      </c>
      <c r="U5338" t="s">
        <v>13358</v>
      </c>
      <c r="V5338" t="s">
        <v>13359</v>
      </c>
      <c r="W5338" t="s">
        <v>3085</v>
      </c>
      <c r="X5338" t="str">
        <f t="shared" si="83"/>
        <v>Funcionamiento</v>
      </c>
      <c r="Y5338" t="s">
        <v>13356</v>
      </c>
    </row>
    <row r="5339" spans="1:25">
      <c r="A5339" t="s">
        <v>3073</v>
      </c>
      <c r="B5339" t="s">
        <v>5490</v>
      </c>
      <c r="C5339" t="s">
        <v>13354</v>
      </c>
      <c r="D5339" t="s">
        <v>3076</v>
      </c>
      <c r="E5339" t="s">
        <v>3077</v>
      </c>
      <c r="F5339" t="s">
        <v>13355</v>
      </c>
      <c r="G5339" t="s">
        <v>13356</v>
      </c>
      <c r="H5339" t="s">
        <v>331</v>
      </c>
      <c r="I5339" t="s">
        <v>587</v>
      </c>
      <c r="J5339" t="s">
        <v>246</v>
      </c>
      <c r="K5339" t="s">
        <v>3079</v>
      </c>
      <c r="L5339" t="s">
        <v>247</v>
      </c>
      <c r="M5339">
        <v>2461596</v>
      </c>
      <c r="N5339">
        <v>0</v>
      </c>
      <c r="O5339">
        <v>2461596</v>
      </c>
      <c r="P5339">
        <v>0</v>
      </c>
      <c r="Q5339" t="s">
        <v>13357</v>
      </c>
      <c r="R5339" t="s">
        <v>3073</v>
      </c>
      <c r="S5339" t="s">
        <v>4781</v>
      </c>
      <c r="T5339" t="s">
        <v>3085</v>
      </c>
      <c r="U5339" t="s">
        <v>13358</v>
      </c>
      <c r="V5339" t="s">
        <v>13359</v>
      </c>
      <c r="W5339" t="s">
        <v>3085</v>
      </c>
      <c r="X5339" t="str">
        <f t="shared" si="83"/>
        <v>Funcionamiento</v>
      </c>
      <c r="Y5339" t="s">
        <v>13356</v>
      </c>
    </row>
    <row r="5340" spans="1:25">
      <c r="A5340" t="s">
        <v>3073</v>
      </c>
      <c r="B5340" t="s">
        <v>5490</v>
      </c>
      <c r="C5340" t="s">
        <v>13354</v>
      </c>
      <c r="D5340" t="s">
        <v>3076</v>
      </c>
      <c r="E5340" t="s">
        <v>3077</v>
      </c>
      <c r="F5340" t="s">
        <v>13355</v>
      </c>
      <c r="G5340" t="s">
        <v>13356</v>
      </c>
      <c r="H5340" t="s">
        <v>333</v>
      </c>
      <c r="I5340" t="s">
        <v>335</v>
      </c>
      <c r="J5340" t="s">
        <v>246</v>
      </c>
      <c r="K5340" t="s">
        <v>3079</v>
      </c>
      <c r="L5340" t="s">
        <v>247</v>
      </c>
      <c r="M5340">
        <v>199162</v>
      </c>
      <c r="N5340">
        <v>0</v>
      </c>
      <c r="O5340">
        <v>199162</v>
      </c>
      <c r="P5340">
        <v>0</v>
      </c>
      <c r="Q5340" t="s">
        <v>13357</v>
      </c>
      <c r="R5340" t="s">
        <v>3073</v>
      </c>
      <c r="S5340" t="s">
        <v>4781</v>
      </c>
      <c r="T5340" t="s">
        <v>3085</v>
      </c>
      <c r="U5340" t="s">
        <v>13358</v>
      </c>
      <c r="V5340" t="s">
        <v>13359</v>
      </c>
      <c r="W5340" t="s">
        <v>3085</v>
      </c>
      <c r="X5340" t="str">
        <f t="shared" si="83"/>
        <v>Funcionamiento</v>
      </c>
      <c r="Y5340" t="s">
        <v>13356</v>
      </c>
    </row>
    <row r="5341" spans="1:25">
      <c r="A5341" t="s">
        <v>3073</v>
      </c>
      <c r="B5341" t="s">
        <v>5490</v>
      </c>
      <c r="C5341" t="s">
        <v>13354</v>
      </c>
      <c r="D5341" t="s">
        <v>3076</v>
      </c>
      <c r="E5341" t="s">
        <v>3077</v>
      </c>
      <c r="F5341" t="s">
        <v>13355</v>
      </c>
      <c r="G5341" t="s">
        <v>13356</v>
      </c>
      <c r="H5341" t="s">
        <v>292</v>
      </c>
      <c r="I5341" t="s">
        <v>293</v>
      </c>
      <c r="J5341" t="s">
        <v>246</v>
      </c>
      <c r="K5341" t="s">
        <v>3079</v>
      </c>
      <c r="L5341" t="s">
        <v>247</v>
      </c>
      <c r="M5341">
        <v>30891631</v>
      </c>
      <c r="N5341">
        <v>0</v>
      </c>
      <c r="O5341">
        <v>30891631</v>
      </c>
      <c r="P5341">
        <v>0</v>
      </c>
      <c r="Q5341" t="s">
        <v>13357</v>
      </c>
      <c r="R5341" t="s">
        <v>3073</v>
      </c>
      <c r="S5341" t="s">
        <v>4781</v>
      </c>
      <c r="T5341" t="s">
        <v>3085</v>
      </c>
      <c r="U5341" t="s">
        <v>13358</v>
      </c>
      <c r="V5341" t="s">
        <v>13359</v>
      </c>
      <c r="W5341" t="s">
        <v>3085</v>
      </c>
      <c r="X5341" t="str">
        <f t="shared" si="83"/>
        <v>Funcionamiento</v>
      </c>
      <c r="Y5341" t="s">
        <v>13356</v>
      </c>
    </row>
    <row r="5342" spans="1:25">
      <c r="A5342" t="s">
        <v>3073</v>
      </c>
      <c r="B5342" t="s">
        <v>5490</v>
      </c>
      <c r="C5342" t="s">
        <v>13354</v>
      </c>
      <c r="D5342" t="s">
        <v>3076</v>
      </c>
      <c r="E5342" t="s">
        <v>3077</v>
      </c>
      <c r="F5342" t="s">
        <v>13355</v>
      </c>
      <c r="G5342" t="s">
        <v>13356</v>
      </c>
      <c r="H5342" t="s">
        <v>303</v>
      </c>
      <c r="I5342" t="s">
        <v>305</v>
      </c>
      <c r="J5342" t="s">
        <v>246</v>
      </c>
      <c r="K5342" t="s">
        <v>3079</v>
      </c>
      <c r="L5342" t="s">
        <v>247</v>
      </c>
      <c r="M5342">
        <v>2919162</v>
      </c>
      <c r="N5342">
        <v>0</v>
      </c>
      <c r="O5342">
        <v>2919162</v>
      </c>
      <c r="P5342">
        <v>0</v>
      </c>
      <c r="Q5342" t="s">
        <v>13357</v>
      </c>
      <c r="R5342" t="s">
        <v>3073</v>
      </c>
      <c r="S5342" t="s">
        <v>4781</v>
      </c>
      <c r="T5342" t="s">
        <v>3085</v>
      </c>
      <c r="U5342" t="s">
        <v>13358</v>
      </c>
      <c r="V5342" t="s">
        <v>13359</v>
      </c>
      <c r="W5342" t="s">
        <v>3085</v>
      </c>
      <c r="X5342" t="str">
        <f t="shared" si="83"/>
        <v>Funcionamiento</v>
      </c>
      <c r="Y5342" t="s">
        <v>13356</v>
      </c>
    </row>
    <row r="5343" spans="1:25">
      <c r="A5343" t="s">
        <v>3086</v>
      </c>
      <c r="B5343" t="s">
        <v>5490</v>
      </c>
      <c r="C5343" t="s">
        <v>13360</v>
      </c>
      <c r="D5343" t="s">
        <v>3076</v>
      </c>
      <c r="E5343" t="s">
        <v>3077</v>
      </c>
      <c r="F5343" t="s">
        <v>13355</v>
      </c>
      <c r="G5343" t="s">
        <v>13356</v>
      </c>
      <c r="H5343" t="s">
        <v>340</v>
      </c>
      <c r="I5343" t="s">
        <v>341</v>
      </c>
      <c r="J5343" t="s">
        <v>246</v>
      </c>
      <c r="K5343" t="s">
        <v>3079</v>
      </c>
      <c r="L5343" t="s">
        <v>247</v>
      </c>
      <c r="M5343">
        <v>37000000</v>
      </c>
      <c r="N5343">
        <v>-5002748</v>
      </c>
      <c r="O5343">
        <v>31997252</v>
      </c>
      <c r="P5343">
        <v>0</v>
      </c>
      <c r="Q5343" t="s">
        <v>13361</v>
      </c>
      <c r="R5343" t="s">
        <v>3093</v>
      </c>
      <c r="S5343" t="s">
        <v>13362</v>
      </c>
      <c r="T5343" t="s">
        <v>13363</v>
      </c>
      <c r="U5343" t="s">
        <v>13364</v>
      </c>
      <c r="V5343" t="s">
        <v>13365</v>
      </c>
      <c r="W5343" t="s">
        <v>3085</v>
      </c>
      <c r="X5343" t="str">
        <f t="shared" si="83"/>
        <v>Funcionamiento</v>
      </c>
      <c r="Y5343" t="s">
        <v>13356</v>
      </c>
    </row>
    <row r="5344" spans="1:25">
      <c r="A5344" t="s">
        <v>3093</v>
      </c>
      <c r="B5344" t="s">
        <v>5490</v>
      </c>
      <c r="C5344" t="s">
        <v>13366</v>
      </c>
      <c r="D5344" t="s">
        <v>3076</v>
      </c>
      <c r="E5344" t="s">
        <v>3077</v>
      </c>
      <c r="F5344" t="s">
        <v>13355</v>
      </c>
      <c r="G5344" t="s">
        <v>13356</v>
      </c>
      <c r="H5344" t="s">
        <v>360</v>
      </c>
      <c r="I5344" t="s">
        <v>361</v>
      </c>
      <c r="J5344" t="s">
        <v>246</v>
      </c>
      <c r="K5344" t="s">
        <v>3079</v>
      </c>
      <c r="L5344" t="s">
        <v>247</v>
      </c>
      <c r="M5344">
        <v>24240000</v>
      </c>
      <c r="N5344">
        <v>252000</v>
      </c>
      <c r="O5344">
        <v>24492000</v>
      </c>
      <c r="P5344">
        <v>0</v>
      </c>
      <c r="Q5344" t="s">
        <v>13367</v>
      </c>
      <c r="R5344" t="s">
        <v>3100</v>
      </c>
      <c r="S5344" t="s">
        <v>13368</v>
      </c>
      <c r="T5344" t="s">
        <v>13369</v>
      </c>
      <c r="U5344" t="s">
        <v>13370</v>
      </c>
      <c r="V5344" t="s">
        <v>13371</v>
      </c>
      <c r="W5344" t="s">
        <v>3085</v>
      </c>
      <c r="X5344" t="str">
        <f t="shared" si="83"/>
        <v>Funcionamiento</v>
      </c>
      <c r="Y5344" t="s">
        <v>13356</v>
      </c>
    </row>
    <row r="5345" spans="1:25">
      <c r="A5345" t="s">
        <v>3100</v>
      </c>
      <c r="B5345" t="s">
        <v>5490</v>
      </c>
      <c r="C5345" t="s">
        <v>13372</v>
      </c>
      <c r="D5345" t="s">
        <v>3076</v>
      </c>
      <c r="E5345" t="s">
        <v>3077</v>
      </c>
      <c r="F5345" t="s">
        <v>13355</v>
      </c>
      <c r="G5345" t="s">
        <v>13356</v>
      </c>
      <c r="H5345" t="s">
        <v>344</v>
      </c>
      <c r="I5345" t="s">
        <v>345</v>
      </c>
      <c r="J5345" t="s">
        <v>246</v>
      </c>
      <c r="K5345" t="s">
        <v>3079</v>
      </c>
      <c r="L5345" t="s">
        <v>247</v>
      </c>
      <c r="M5345">
        <v>1100000</v>
      </c>
      <c r="N5345">
        <v>278067</v>
      </c>
      <c r="O5345">
        <v>1378067</v>
      </c>
      <c r="P5345">
        <v>0</v>
      </c>
      <c r="Q5345" t="s">
        <v>13373</v>
      </c>
      <c r="R5345" t="s">
        <v>3107</v>
      </c>
      <c r="S5345" t="s">
        <v>13374</v>
      </c>
      <c r="T5345" t="s">
        <v>13375</v>
      </c>
      <c r="U5345" t="s">
        <v>13376</v>
      </c>
      <c r="V5345" t="s">
        <v>13377</v>
      </c>
      <c r="W5345" t="s">
        <v>3085</v>
      </c>
      <c r="X5345" t="str">
        <f t="shared" si="83"/>
        <v>Funcionamiento</v>
      </c>
      <c r="Y5345" t="s">
        <v>13356</v>
      </c>
    </row>
    <row r="5346" spans="1:25">
      <c r="A5346" t="s">
        <v>3107</v>
      </c>
      <c r="B5346" t="s">
        <v>5490</v>
      </c>
      <c r="C5346" t="s">
        <v>13378</v>
      </c>
      <c r="D5346" t="s">
        <v>3076</v>
      </c>
      <c r="E5346" t="s">
        <v>3077</v>
      </c>
      <c r="F5346" t="s">
        <v>13355</v>
      </c>
      <c r="G5346" t="s">
        <v>13356</v>
      </c>
      <c r="H5346" t="s">
        <v>342</v>
      </c>
      <c r="I5346" t="s">
        <v>343</v>
      </c>
      <c r="J5346" t="s">
        <v>246</v>
      </c>
      <c r="K5346" t="s">
        <v>3079</v>
      </c>
      <c r="L5346" t="s">
        <v>247</v>
      </c>
      <c r="M5346">
        <v>350000</v>
      </c>
      <c r="N5346">
        <v>2943</v>
      </c>
      <c r="O5346">
        <v>352943</v>
      </c>
      <c r="P5346">
        <v>0</v>
      </c>
      <c r="Q5346" t="s">
        <v>13379</v>
      </c>
      <c r="R5346" t="s">
        <v>3111</v>
      </c>
      <c r="S5346" t="s">
        <v>13380</v>
      </c>
      <c r="T5346" t="s">
        <v>13381</v>
      </c>
      <c r="U5346" t="s">
        <v>13382</v>
      </c>
      <c r="V5346" t="s">
        <v>13383</v>
      </c>
      <c r="W5346" t="s">
        <v>3085</v>
      </c>
      <c r="X5346" t="str">
        <f t="shared" si="83"/>
        <v>Funcionamiento</v>
      </c>
      <c r="Y5346" t="s">
        <v>13356</v>
      </c>
    </row>
    <row r="5347" spans="1:25">
      <c r="A5347" t="s">
        <v>3111</v>
      </c>
      <c r="B5347" t="s">
        <v>3535</v>
      </c>
      <c r="C5347" t="s">
        <v>13384</v>
      </c>
      <c r="D5347" t="s">
        <v>3076</v>
      </c>
      <c r="E5347" t="s">
        <v>3077</v>
      </c>
      <c r="F5347" t="s">
        <v>13355</v>
      </c>
      <c r="G5347" t="s">
        <v>13356</v>
      </c>
      <c r="H5347" t="s">
        <v>314</v>
      </c>
      <c r="I5347" t="s">
        <v>582</v>
      </c>
      <c r="J5347" t="s">
        <v>246</v>
      </c>
      <c r="K5347" t="s">
        <v>3079</v>
      </c>
      <c r="L5347" t="s">
        <v>247</v>
      </c>
      <c r="M5347">
        <v>4968400</v>
      </c>
      <c r="N5347">
        <v>0</v>
      </c>
      <c r="O5347">
        <v>4968400</v>
      </c>
      <c r="P5347">
        <v>0</v>
      </c>
      <c r="Q5347" t="s">
        <v>13385</v>
      </c>
      <c r="R5347" t="s">
        <v>3117</v>
      </c>
      <c r="S5347" t="s">
        <v>3117</v>
      </c>
      <c r="T5347" t="s">
        <v>3085</v>
      </c>
      <c r="U5347" t="s">
        <v>4182</v>
      </c>
      <c r="V5347" t="s">
        <v>13386</v>
      </c>
      <c r="W5347" t="s">
        <v>3085</v>
      </c>
      <c r="X5347" t="str">
        <f t="shared" si="83"/>
        <v>Funcionamiento</v>
      </c>
      <c r="Y5347" t="s">
        <v>13356</v>
      </c>
    </row>
    <row r="5348" spans="1:25">
      <c r="A5348" t="s">
        <v>3111</v>
      </c>
      <c r="B5348" t="s">
        <v>3535</v>
      </c>
      <c r="C5348" t="s">
        <v>13384</v>
      </c>
      <c r="D5348" t="s">
        <v>3076</v>
      </c>
      <c r="E5348" t="s">
        <v>3077</v>
      </c>
      <c r="F5348" t="s">
        <v>13355</v>
      </c>
      <c r="G5348" t="s">
        <v>13356</v>
      </c>
      <c r="H5348" t="s">
        <v>316</v>
      </c>
      <c r="I5348" t="s">
        <v>583</v>
      </c>
      <c r="J5348" t="s">
        <v>246</v>
      </c>
      <c r="K5348" t="s">
        <v>3079</v>
      </c>
      <c r="L5348" t="s">
        <v>247</v>
      </c>
      <c r="M5348">
        <v>3519100</v>
      </c>
      <c r="N5348">
        <v>0</v>
      </c>
      <c r="O5348">
        <v>3519100</v>
      </c>
      <c r="P5348">
        <v>0</v>
      </c>
      <c r="Q5348" t="s">
        <v>13385</v>
      </c>
      <c r="R5348" t="s">
        <v>3117</v>
      </c>
      <c r="S5348" t="s">
        <v>3117</v>
      </c>
      <c r="T5348" t="s">
        <v>3085</v>
      </c>
      <c r="U5348" t="s">
        <v>4182</v>
      </c>
      <c r="V5348" t="s">
        <v>13386</v>
      </c>
      <c r="W5348" t="s">
        <v>3085</v>
      </c>
      <c r="X5348" t="str">
        <f t="shared" si="83"/>
        <v>Funcionamiento</v>
      </c>
      <c r="Y5348" t="s">
        <v>13356</v>
      </c>
    </row>
    <row r="5349" spans="1:25">
      <c r="A5349" t="s">
        <v>3111</v>
      </c>
      <c r="B5349" t="s">
        <v>3535</v>
      </c>
      <c r="C5349" t="s">
        <v>13384</v>
      </c>
      <c r="D5349" t="s">
        <v>3076</v>
      </c>
      <c r="E5349" t="s">
        <v>3077</v>
      </c>
      <c r="F5349" t="s">
        <v>13355</v>
      </c>
      <c r="G5349" t="s">
        <v>13356</v>
      </c>
      <c r="H5349" t="s">
        <v>318</v>
      </c>
      <c r="I5349" t="s">
        <v>586</v>
      </c>
      <c r="J5349" t="s">
        <v>246</v>
      </c>
      <c r="K5349" t="s">
        <v>3079</v>
      </c>
      <c r="L5349" t="s">
        <v>247</v>
      </c>
      <c r="M5349">
        <v>1830200</v>
      </c>
      <c r="N5349">
        <v>0</v>
      </c>
      <c r="O5349">
        <v>1830200</v>
      </c>
      <c r="P5349">
        <v>0</v>
      </c>
      <c r="Q5349" t="s">
        <v>13385</v>
      </c>
      <c r="R5349" t="s">
        <v>3117</v>
      </c>
      <c r="S5349" t="s">
        <v>3117</v>
      </c>
      <c r="T5349" t="s">
        <v>3085</v>
      </c>
      <c r="U5349" t="s">
        <v>4182</v>
      </c>
      <c r="V5349" t="s">
        <v>13386</v>
      </c>
      <c r="W5349" t="s">
        <v>3085</v>
      </c>
      <c r="X5349" t="str">
        <f t="shared" si="83"/>
        <v>Funcionamiento</v>
      </c>
      <c r="Y5349" t="s">
        <v>13356</v>
      </c>
    </row>
    <row r="5350" spans="1:25">
      <c r="A5350" t="s">
        <v>3111</v>
      </c>
      <c r="B5350" t="s">
        <v>3535</v>
      </c>
      <c r="C5350" t="s">
        <v>13384</v>
      </c>
      <c r="D5350" t="s">
        <v>3076</v>
      </c>
      <c r="E5350" t="s">
        <v>3077</v>
      </c>
      <c r="F5350" t="s">
        <v>13355</v>
      </c>
      <c r="G5350" t="s">
        <v>13356</v>
      </c>
      <c r="H5350" t="s">
        <v>324</v>
      </c>
      <c r="I5350" t="s">
        <v>325</v>
      </c>
      <c r="J5350" t="s">
        <v>246</v>
      </c>
      <c r="K5350" t="s">
        <v>3079</v>
      </c>
      <c r="L5350" t="s">
        <v>247</v>
      </c>
      <c r="M5350">
        <v>915700</v>
      </c>
      <c r="N5350">
        <v>0</v>
      </c>
      <c r="O5350">
        <v>915700</v>
      </c>
      <c r="P5350">
        <v>0</v>
      </c>
      <c r="Q5350" t="s">
        <v>13385</v>
      </c>
      <c r="R5350" t="s">
        <v>3117</v>
      </c>
      <c r="S5350" t="s">
        <v>3117</v>
      </c>
      <c r="T5350" t="s">
        <v>3085</v>
      </c>
      <c r="U5350" t="s">
        <v>4182</v>
      </c>
      <c r="V5350" t="s">
        <v>13386</v>
      </c>
      <c r="W5350" t="s">
        <v>3085</v>
      </c>
      <c r="X5350" t="str">
        <f t="shared" si="83"/>
        <v>Funcionamiento</v>
      </c>
      <c r="Y5350" t="s">
        <v>13356</v>
      </c>
    </row>
    <row r="5351" spans="1:25">
      <c r="A5351" t="s">
        <v>3111</v>
      </c>
      <c r="B5351" t="s">
        <v>3535</v>
      </c>
      <c r="C5351" t="s">
        <v>13384</v>
      </c>
      <c r="D5351" t="s">
        <v>3076</v>
      </c>
      <c r="E5351" t="s">
        <v>3077</v>
      </c>
      <c r="F5351" t="s">
        <v>13355</v>
      </c>
      <c r="G5351" t="s">
        <v>13356</v>
      </c>
      <c r="H5351" t="s">
        <v>320</v>
      </c>
      <c r="I5351" t="s">
        <v>321</v>
      </c>
      <c r="J5351" t="s">
        <v>246</v>
      </c>
      <c r="K5351" t="s">
        <v>3079</v>
      </c>
      <c r="L5351" t="s">
        <v>247</v>
      </c>
      <c r="M5351">
        <v>336900</v>
      </c>
      <c r="N5351">
        <v>0</v>
      </c>
      <c r="O5351">
        <v>336900</v>
      </c>
      <c r="P5351">
        <v>0</v>
      </c>
      <c r="Q5351" t="s">
        <v>13385</v>
      </c>
      <c r="R5351" t="s">
        <v>3117</v>
      </c>
      <c r="S5351" t="s">
        <v>3117</v>
      </c>
      <c r="T5351" t="s">
        <v>3085</v>
      </c>
      <c r="U5351" t="s">
        <v>4182</v>
      </c>
      <c r="V5351" t="s">
        <v>13386</v>
      </c>
      <c r="W5351" t="s">
        <v>3085</v>
      </c>
      <c r="X5351" t="str">
        <f t="shared" si="83"/>
        <v>Funcionamiento</v>
      </c>
      <c r="Y5351" t="s">
        <v>13356</v>
      </c>
    </row>
    <row r="5352" spans="1:25">
      <c r="A5352" t="s">
        <v>3111</v>
      </c>
      <c r="B5352" t="s">
        <v>3535</v>
      </c>
      <c r="C5352" t="s">
        <v>13384</v>
      </c>
      <c r="D5352" t="s">
        <v>3076</v>
      </c>
      <c r="E5352" t="s">
        <v>3077</v>
      </c>
      <c r="F5352" t="s">
        <v>13355</v>
      </c>
      <c r="G5352" t="s">
        <v>13356</v>
      </c>
      <c r="H5352" t="s">
        <v>322</v>
      </c>
      <c r="I5352" t="s">
        <v>323</v>
      </c>
      <c r="J5352" t="s">
        <v>246</v>
      </c>
      <c r="K5352" t="s">
        <v>3079</v>
      </c>
      <c r="L5352" t="s">
        <v>247</v>
      </c>
      <c r="M5352">
        <v>1373300</v>
      </c>
      <c r="N5352">
        <v>0</v>
      </c>
      <c r="O5352">
        <v>1373300</v>
      </c>
      <c r="P5352">
        <v>0</v>
      </c>
      <c r="Q5352" t="s">
        <v>13385</v>
      </c>
      <c r="R5352" t="s">
        <v>3117</v>
      </c>
      <c r="S5352" t="s">
        <v>3117</v>
      </c>
      <c r="T5352" t="s">
        <v>3085</v>
      </c>
      <c r="U5352" t="s">
        <v>4182</v>
      </c>
      <c r="V5352" t="s">
        <v>13386</v>
      </c>
      <c r="W5352" t="s">
        <v>3085</v>
      </c>
      <c r="X5352" t="str">
        <f t="shared" si="83"/>
        <v>Funcionamiento</v>
      </c>
      <c r="Y5352" t="s">
        <v>13356</v>
      </c>
    </row>
    <row r="5353" spans="1:25">
      <c r="A5353" t="s">
        <v>3117</v>
      </c>
      <c r="B5353" t="s">
        <v>9415</v>
      </c>
      <c r="C5353" t="s">
        <v>13387</v>
      </c>
      <c r="D5353" t="s">
        <v>3076</v>
      </c>
      <c r="E5353" t="s">
        <v>3077</v>
      </c>
      <c r="F5353" t="s">
        <v>13355</v>
      </c>
      <c r="G5353" t="s">
        <v>13356</v>
      </c>
      <c r="H5353" t="s">
        <v>360</v>
      </c>
      <c r="I5353" t="s">
        <v>361</v>
      </c>
      <c r="J5353" t="s">
        <v>246</v>
      </c>
      <c r="K5353" t="s">
        <v>3079</v>
      </c>
      <c r="L5353" t="s">
        <v>247</v>
      </c>
      <c r="M5353">
        <v>4000000</v>
      </c>
      <c r="N5353">
        <v>-253333</v>
      </c>
      <c r="O5353">
        <v>3746667</v>
      </c>
      <c r="P5353">
        <v>0</v>
      </c>
      <c r="Q5353" t="s">
        <v>13388</v>
      </c>
      <c r="R5353" t="s">
        <v>3124</v>
      </c>
      <c r="S5353" t="s">
        <v>3277</v>
      </c>
      <c r="T5353" t="s">
        <v>3385</v>
      </c>
      <c r="U5353" t="s">
        <v>13389</v>
      </c>
      <c r="V5353" t="s">
        <v>13390</v>
      </c>
      <c r="W5353" t="s">
        <v>3085</v>
      </c>
      <c r="X5353" t="str">
        <f t="shared" si="83"/>
        <v>Funcionamiento</v>
      </c>
      <c r="Y5353" t="s">
        <v>13356</v>
      </c>
    </row>
    <row r="5354" spans="1:25">
      <c r="A5354" t="s">
        <v>3127</v>
      </c>
      <c r="B5354" t="s">
        <v>3120</v>
      </c>
      <c r="C5354" t="s">
        <v>13391</v>
      </c>
      <c r="D5354" t="s">
        <v>3076</v>
      </c>
      <c r="E5354" t="s">
        <v>3077</v>
      </c>
      <c r="F5354" t="s">
        <v>13355</v>
      </c>
      <c r="G5354" t="s">
        <v>13356</v>
      </c>
      <c r="H5354" t="s">
        <v>338</v>
      </c>
      <c r="I5354" t="s">
        <v>339</v>
      </c>
      <c r="J5354" t="s">
        <v>246</v>
      </c>
      <c r="K5354" t="s">
        <v>3079</v>
      </c>
      <c r="L5354" t="s">
        <v>247</v>
      </c>
      <c r="M5354">
        <v>78400</v>
      </c>
      <c r="N5354">
        <v>0</v>
      </c>
      <c r="O5354">
        <v>78400</v>
      </c>
      <c r="P5354">
        <v>0</v>
      </c>
      <c r="Q5354" t="s">
        <v>5064</v>
      </c>
      <c r="R5354" t="s">
        <v>3132</v>
      </c>
      <c r="S5354" t="s">
        <v>3152</v>
      </c>
      <c r="T5354" t="s">
        <v>3131</v>
      </c>
      <c r="U5354" t="s">
        <v>4221</v>
      </c>
      <c r="V5354" t="s">
        <v>13392</v>
      </c>
      <c r="W5354" t="s">
        <v>3085</v>
      </c>
      <c r="X5354" t="str">
        <f t="shared" si="83"/>
        <v>Funcionamiento</v>
      </c>
      <c r="Y5354" t="s">
        <v>13356</v>
      </c>
    </row>
    <row r="5355" spans="1:25">
      <c r="A5355" t="s">
        <v>3127</v>
      </c>
      <c r="B5355" t="s">
        <v>3120</v>
      </c>
      <c r="C5355" t="s">
        <v>13391</v>
      </c>
      <c r="D5355" t="s">
        <v>3076</v>
      </c>
      <c r="E5355" t="s">
        <v>3077</v>
      </c>
      <c r="F5355" t="s">
        <v>13355</v>
      </c>
      <c r="G5355" t="s">
        <v>13356</v>
      </c>
      <c r="H5355" t="s">
        <v>346</v>
      </c>
      <c r="I5355" t="s">
        <v>347</v>
      </c>
      <c r="J5355" t="s">
        <v>246</v>
      </c>
      <c r="K5355" t="s">
        <v>3079</v>
      </c>
      <c r="L5355" t="s">
        <v>247</v>
      </c>
      <c r="M5355">
        <v>258320</v>
      </c>
      <c r="N5355">
        <v>258320</v>
      </c>
      <c r="O5355">
        <v>516640</v>
      </c>
      <c r="P5355">
        <v>0</v>
      </c>
      <c r="Q5355" t="s">
        <v>5064</v>
      </c>
      <c r="R5355" t="s">
        <v>3132</v>
      </c>
      <c r="S5355" t="s">
        <v>3152</v>
      </c>
      <c r="T5355" t="s">
        <v>3131</v>
      </c>
      <c r="U5355" t="s">
        <v>4221</v>
      </c>
      <c r="V5355" t="s">
        <v>13392</v>
      </c>
      <c r="W5355" t="s">
        <v>3085</v>
      </c>
      <c r="X5355" t="str">
        <f t="shared" si="83"/>
        <v>Funcionamiento</v>
      </c>
      <c r="Y5355" t="s">
        <v>13356</v>
      </c>
    </row>
    <row r="5356" spans="1:25">
      <c r="A5356" t="s">
        <v>3124</v>
      </c>
      <c r="B5356" t="s">
        <v>3952</v>
      </c>
      <c r="C5356" t="s">
        <v>13393</v>
      </c>
      <c r="D5356" t="s">
        <v>3076</v>
      </c>
      <c r="E5356" t="s">
        <v>3077</v>
      </c>
      <c r="F5356" t="s">
        <v>13355</v>
      </c>
      <c r="G5356" t="s">
        <v>13356</v>
      </c>
      <c r="H5356" t="s">
        <v>294</v>
      </c>
      <c r="I5356" t="s">
        <v>296</v>
      </c>
      <c r="J5356" t="s">
        <v>246</v>
      </c>
      <c r="K5356" t="s">
        <v>3079</v>
      </c>
      <c r="L5356" t="s">
        <v>247</v>
      </c>
      <c r="M5356">
        <v>668602</v>
      </c>
      <c r="N5356">
        <v>0</v>
      </c>
      <c r="O5356">
        <v>668602</v>
      </c>
      <c r="P5356">
        <v>0</v>
      </c>
      <c r="Q5356" t="s">
        <v>13394</v>
      </c>
      <c r="R5356" t="s">
        <v>3123</v>
      </c>
      <c r="S5356" t="s">
        <v>3144</v>
      </c>
      <c r="T5356" t="s">
        <v>3085</v>
      </c>
      <c r="U5356" t="s">
        <v>8036</v>
      </c>
      <c r="V5356" t="s">
        <v>13395</v>
      </c>
      <c r="W5356" t="s">
        <v>3073</v>
      </c>
      <c r="X5356" t="str">
        <f t="shared" si="83"/>
        <v>Funcionamiento</v>
      </c>
      <c r="Y5356" t="s">
        <v>13356</v>
      </c>
    </row>
    <row r="5357" spans="1:25">
      <c r="A5357" t="s">
        <v>3124</v>
      </c>
      <c r="B5357" t="s">
        <v>3952</v>
      </c>
      <c r="C5357" t="s">
        <v>13393</v>
      </c>
      <c r="D5357" t="s">
        <v>3076</v>
      </c>
      <c r="E5357" t="s">
        <v>3077</v>
      </c>
      <c r="F5357" t="s">
        <v>13355</v>
      </c>
      <c r="G5357" t="s">
        <v>13356</v>
      </c>
      <c r="H5357" t="s">
        <v>292</v>
      </c>
      <c r="I5357" t="s">
        <v>293</v>
      </c>
      <c r="J5357" t="s">
        <v>246</v>
      </c>
      <c r="K5357" t="s">
        <v>3079</v>
      </c>
      <c r="L5357" t="s">
        <v>247</v>
      </c>
      <c r="M5357">
        <v>36378778</v>
      </c>
      <c r="N5357">
        <v>0</v>
      </c>
      <c r="O5357">
        <v>36378778</v>
      </c>
      <c r="P5357">
        <v>0</v>
      </c>
      <c r="Q5357" t="s">
        <v>13394</v>
      </c>
      <c r="R5357" t="s">
        <v>3123</v>
      </c>
      <c r="S5357" t="s">
        <v>3144</v>
      </c>
      <c r="T5357" t="s">
        <v>3085</v>
      </c>
      <c r="U5357" t="s">
        <v>8036</v>
      </c>
      <c r="V5357" t="s">
        <v>13395</v>
      </c>
      <c r="W5357" t="s">
        <v>3073</v>
      </c>
      <c r="X5357" t="str">
        <f t="shared" si="83"/>
        <v>Funcionamiento</v>
      </c>
      <c r="Y5357" t="s">
        <v>13356</v>
      </c>
    </row>
    <row r="5358" spans="1:25">
      <c r="A5358" t="s">
        <v>3124</v>
      </c>
      <c r="B5358" t="s">
        <v>3952</v>
      </c>
      <c r="C5358" t="s">
        <v>13393</v>
      </c>
      <c r="D5358" t="s">
        <v>3076</v>
      </c>
      <c r="E5358" t="s">
        <v>3077</v>
      </c>
      <c r="F5358" t="s">
        <v>13355</v>
      </c>
      <c r="G5358" t="s">
        <v>13356</v>
      </c>
      <c r="H5358" t="s">
        <v>297</v>
      </c>
      <c r="I5358" t="s">
        <v>299</v>
      </c>
      <c r="J5358" t="s">
        <v>246</v>
      </c>
      <c r="K5358" t="s">
        <v>3079</v>
      </c>
      <c r="L5358" t="s">
        <v>247</v>
      </c>
      <c r="M5358">
        <v>887973</v>
      </c>
      <c r="N5358">
        <v>0</v>
      </c>
      <c r="O5358">
        <v>887973</v>
      </c>
      <c r="P5358">
        <v>0</v>
      </c>
      <c r="Q5358" t="s">
        <v>13394</v>
      </c>
      <c r="R5358" t="s">
        <v>3123</v>
      </c>
      <c r="S5358" t="s">
        <v>3144</v>
      </c>
      <c r="T5358" t="s">
        <v>3085</v>
      </c>
      <c r="U5358" t="s">
        <v>8036</v>
      </c>
      <c r="V5358" t="s">
        <v>13395</v>
      </c>
      <c r="W5358" t="s">
        <v>3073</v>
      </c>
      <c r="X5358" t="str">
        <f t="shared" si="83"/>
        <v>Funcionamiento</v>
      </c>
      <c r="Y5358" t="s">
        <v>13356</v>
      </c>
    </row>
    <row r="5359" spans="1:25">
      <c r="A5359" t="s">
        <v>3124</v>
      </c>
      <c r="B5359" t="s">
        <v>3952</v>
      </c>
      <c r="C5359" t="s">
        <v>13393</v>
      </c>
      <c r="D5359" t="s">
        <v>3076</v>
      </c>
      <c r="E5359" t="s">
        <v>3077</v>
      </c>
      <c r="F5359" t="s">
        <v>13355</v>
      </c>
      <c r="G5359" t="s">
        <v>13356</v>
      </c>
      <c r="H5359" t="s">
        <v>336</v>
      </c>
      <c r="I5359" t="s">
        <v>337</v>
      </c>
      <c r="J5359" t="s">
        <v>246</v>
      </c>
      <c r="K5359" t="s">
        <v>3079</v>
      </c>
      <c r="L5359" t="s">
        <v>247</v>
      </c>
      <c r="M5359">
        <v>2240265</v>
      </c>
      <c r="N5359">
        <v>0</v>
      </c>
      <c r="O5359">
        <v>2240265</v>
      </c>
      <c r="P5359">
        <v>0</v>
      </c>
      <c r="Q5359" t="s">
        <v>13394</v>
      </c>
      <c r="R5359" t="s">
        <v>3123</v>
      </c>
      <c r="S5359" t="s">
        <v>3144</v>
      </c>
      <c r="T5359" t="s">
        <v>3085</v>
      </c>
      <c r="U5359" t="s">
        <v>8036</v>
      </c>
      <c r="V5359" t="s">
        <v>13395</v>
      </c>
      <c r="W5359" t="s">
        <v>3073</v>
      </c>
      <c r="X5359" t="str">
        <f t="shared" si="83"/>
        <v>Funcionamiento</v>
      </c>
      <c r="Y5359" t="s">
        <v>13356</v>
      </c>
    </row>
    <row r="5360" spans="1:25">
      <c r="A5360" t="s">
        <v>3124</v>
      </c>
      <c r="B5360" t="s">
        <v>3952</v>
      </c>
      <c r="C5360" t="s">
        <v>13393</v>
      </c>
      <c r="D5360" t="s">
        <v>3076</v>
      </c>
      <c r="E5360" t="s">
        <v>3077</v>
      </c>
      <c r="F5360" t="s">
        <v>13355</v>
      </c>
      <c r="G5360" t="s">
        <v>13356</v>
      </c>
      <c r="H5360" t="s">
        <v>348</v>
      </c>
      <c r="I5360" t="s">
        <v>349</v>
      </c>
      <c r="J5360" t="s">
        <v>246</v>
      </c>
      <c r="K5360" t="s">
        <v>3079</v>
      </c>
      <c r="L5360" t="s">
        <v>247</v>
      </c>
      <c r="M5360">
        <v>125438</v>
      </c>
      <c r="N5360">
        <v>-87780</v>
      </c>
      <c r="O5360">
        <v>37658</v>
      </c>
      <c r="P5360">
        <v>0</v>
      </c>
      <c r="Q5360" t="s">
        <v>13394</v>
      </c>
      <c r="R5360" t="s">
        <v>3123</v>
      </c>
      <c r="S5360" t="s">
        <v>3144</v>
      </c>
      <c r="T5360" t="s">
        <v>3085</v>
      </c>
      <c r="U5360" t="s">
        <v>8036</v>
      </c>
      <c r="V5360" t="s">
        <v>13395</v>
      </c>
      <c r="W5360" t="s">
        <v>3073</v>
      </c>
      <c r="X5360" t="str">
        <f t="shared" si="83"/>
        <v>Funcionamiento</v>
      </c>
      <c r="Y5360" t="s">
        <v>13356</v>
      </c>
    </row>
    <row r="5361" spans="1:25">
      <c r="A5361" t="s">
        <v>3132</v>
      </c>
      <c r="B5361" t="s">
        <v>3141</v>
      </c>
      <c r="C5361" t="s">
        <v>13396</v>
      </c>
      <c r="D5361" t="s">
        <v>3076</v>
      </c>
      <c r="E5361" t="s">
        <v>3077</v>
      </c>
      <c r="F5361" t="s">
        <v>13355</v>
      </c>
      <c r="G5361" t="s">
        <v>13356</v>
      </c>
      <c r="H5361" t="s">
        <v>318</v>
      </c>
      <c r="I5361" t="s">
        <v>586</v>
      </c>
      <c r="J5361" t="s">
        <v>246</v>
      </c>
      <c r="K5361" t="s">
        <v>3079</v>
      </c>
      <c r="L5361" t="s">
        <v>247</v>
      </c>
      <c r="M5361">
        <v>1597400</v>
      </c>
      <c r="N5361">
        <v>0</v>
      </c>
      <c r="O5361">
        <v>1597400</v>
      </c>
      <c r="P5361">
        <v>0</v>
      </c>
      <c r="Q5361" t="s">
        <v>13397</v>
      </c>
      <c r="R5361" t="s">
        <v>3131</v>
      </c>
      <c r="S5361" t="s">
        <v>3175</v>
      </c>
      <c r="T5361" t="s">
        <v>3085</v>
      </c>
      <c r="U5361" t="s">
        <v>13398</v>
      </c>
      <c r="V5361" t="s">
        <v>13399</v>
      </c>
      <c r="W5361" t="s">
        <v>3085</v>
      </c>
      <c r="X5361" t="str">
        <f t="shared" si="83"/>
        <v>Funcionamiento</v>
      </c>
      <c r="Y5361" t="s">
        <v>13356</v>
      </c>
    </row>
    <row r="5362" spans="1:25">
      <c r="A5362" t="s">
        <v>3132</v>
      </c>
      <c r="B5362" t="s">
        <v>3141</v>
      </c>
      <c r="C5362" t="s">
        <v>13396</v>
      </c>
      <c r="D5362" t="s">
        <v>3076</v>
      </c>
      <c r="E5362" t="s">
        <v>3077</v>
      </c>
      <c r="F5362" t="s">
        <v>13355</v>
      </c>
      <c r="G5362" t="s">
        <v>13356</v>
      </c>
      <c r="H5362" t="s">
        <v>314</v>
      </c>
      <c r="I5362" t="s">
        <v>582</v>
      </c>
      <c r="J5362" t="s">
        <v>246</v>
      </c>
      <c r="K5362" t="s">
        <v>3079</v>
      </c>
      <c r="L5362" t="s">
        <v>247</v>
      </c>
      <c r="M5362">
        <v>4617200</v>
      </c>
      <c r="N5362">
        <v>0</v>
      </c>
      <c r="O5362">
        <v>4617200</v>
      </c>
      <c r="P5362">
        <v>0</v>
      </c>
      <c r="Q5362" t="s">
        <v>13397</v>
      </c>
      <c r="R5362" t="s">
        <v>3131</v>
      </c>
      <c r="S5362" t="s">
        <v>3175</v>
      </c>
      <c r="T5362" t="s">
        <v>3085</v>
      </c>
      <c r="U5362" t="s">
        <v>13398</v>
      </c>
      <c r="V5362" t="s">
        <v>13399</v>
      </c>
      <c r="W5362" t="s">
        <v>3085</v>
      </c>
      <c r="X5362" t="str">
        <f t="shared" si="83"/>
        <v>Funcionamiento</v>
      </c>
      <c r="Y5362" t="s">
        <v>13356</v>
      </c>
    </row>
    <row r="5363" spans="1:25">
      <c r="A5363" t="s">
        <v>3132</v>
      </c>
      <c r="B5363" t="s">
        <v>3141</v>
      </c>
      <c r="C5363" t="s">
        <v>13396</v>
      </c>
      <c r="D5363" t="s">
        <v>3076</v>
      </c>
      <c r="E5363" t="s">
        <v>3077</v>
      </c>
      <c r="F5363" t="s">
        <v>13355</v>
      </c>
      <c r="G5363" t="s">
        <v>13356</v>
      </c>
      <c r="H5363" t="s">
        <v>322</v>
      </c>
      <c r="I5363" t="s">
        <v>323</v>
      </c>
      <c r="J5363" t="s">
        <v>246</v>
      </c>
      <c r="K5363" t="s">
        <v>3079</v>
      </c>
      <c r="L5363" t="s">
        <v>247</v>
      </c>
      <c r="M5363">
        <v>1198600</v>
      </c>
      <c r="N5363">
        <v>0</v>
      </c>
      <c r="O5363">
        <v>1198600</v>
      </c>
      <c r="P5363">
        <v>0</v>
      </c>
      <c r="Q5363" t="s">
        <v>13397</v>
      </c>
      <c r="R5363" t="s">
        <v>3131</v>
      </c>
      <c r="S5363" t="s">
        <v>3175</v>
      </c>
      <c r="T5363" t="s">
        <v>3085</v>
      </c>
      <c r="U5363" t="s">
        <v>13398</v>
      </c>
      <c r="V5363" t="s">
        <v>13399</v>
      </c>
      <c r="W5363" t="s">
        <v>3085</v>
      </c>
      <c r="X5363" t="str">
        <f t="shared" si="83"/>
        <v>Funcionamiento</v>
      </c>
      <c r="Y5363" t="s">
        <v>13356</v>
      </c>
    </row>
    <row r="5364" spans="1:25">
      <c r="A5364" t="s">
        <v>3132</v>
      </c>
      <c r="B5364" t="s">
        <v>3141</v>
      </c>
      <c r="C5364" t="s">
        <v>13396</v>
      </c>
      <c r="D5364" t="s">
        <v>3076</v>
      </c>
      <c r="E5364" t="s">
        <v>3077</v>
      </c>
      <c r="F5364" t="s">
        <v>13355</v>
      </c>
      <c r="G5364" t="s">
        <v>13356</v>
      </c>
      <c r="H5364" t="s">
        <v>324</v>
      </c>
      <c r="I5364" t="s">
        <v>325</v>
      </c>
      <c r="J5364" t="s">
        <v>246</v>
      </c>
      <c r="K5364" t="s">
        <v>3079</v>
      </c>
      <c r="L5364" t="s">
        <v>247</v>
      </c>
      <c r="M5364">
        <v>799100</v>
      </c>
      <c r="N5364">
        <v>0</v>
      </c>
      <c r="O5364">
        <v>799100</v>
      </c>
      <c r="P5364">
        <v>0</v>
      </c>
      <c r="Q5364" t="s">
        <v>13397</v>
      </c>
      <c r="R5364" t="s">
        <v>3131</v>
      </c>
      <c r="S5364" t="s">
        <v>3175</v>
      </c>
      <c r="T5364" t="s">
        <v>3085</v>
      </c>
      <c r="U5364" t="s">
        <v>13398</v>
      </c>
      <c r="V5364" t="s">
        <v>13399</v>
      </c>
      <c r="W5364" t="s">
        <v>3085</v>
      </c>
      <c r="X5364" t="str">
        <f t="shared" si="83"/>
        <v>Funcionamiento</v>
      </c>
      <c r="Y5364" t="s">
        <v>13356</v>
      </c>
    </row>
    <row r="5365" spans="1:25">
      <c r="A5365" t="s">
        <v>3132</v>
      </c>
      <c r="B5365" t="s">
        <v>3141</v>
      </c>
      <c r="C5365" t="s">
        <v>13396</v>
      </c>
      <c r="D5365" t="s">
        <v>3076</v>
      </c>
      <c r="E5365" t="s">
        <v>3077</v>
      </c>
      <c r="F5365" t="s">
        <v>13355</v>
      </c>
      <c r="G5365" t="s">
        <v>13356</v>
      </c>
      <c r="H5365" t="s">
        <v>316</v>
      </c>
      <c r="I5365" t="s">
        <v>583</v>
      </c>
      <c r="J5365" t="s">
        <v>246</v>
      </c>
      <c r="K5365" t="s">
        <v>3079</v>
      </c>
      <c r="L5365" t="s">
        <v>247</v>
      </c>
      <c r="M5365">
        <v>3270600</v>
      </c>
      <c r="N5365">
        <v>0</v>
      </c>
      <c r="O5365">
        <v>3270600</v>
      </c>
      <c r="P5365">
        <v>0</v>
      </c>
      <c r="Q5365" t="s">
        <v>13397</v>
      </c>
      <c r="R5365" t="s">
        <v>3131</v>
      </c>
      <c r="S5365" t="s">
        <v>3175</v>
      </c>
      <c r="T5365" t="s">
        <v>3085</v>
      </c>
      <c r="U5365" t="s">
        <v>13398</v>
      </c>
      <c r="V5365" t="s">
        <v>13399</v>
      </c>
      <c r="W5365" t="s">
        <v>3085</v>
      </c>
      <c r="X5365" t="str">
        <f t="shared" si="83"/>
        <v>Funcionamiento</v>
      </c>
      <c r="Y5365" t="s">
        <v>13356</v>
      </c>
    </row>
    <row r="5366" spans="1:25">
      <c r="A5366" t="s">
        <v>3132</v>
      </c>
      <c r="B5366" t="s">
        <v>3141</v>
      </c>
      <c r="C5366" t="s">
        <v>13396</v>
      </c>
      <c r="D5366" t="s">
        <v>3076</v>
      </c>
      <c r="E5366" t="s">
        <v>3077</v>
      </c>
      <c r="F5366" t="s">
        <v>13355</v>
      </c>
      <c r="G5366" t="s">
        <v>13356</v>
      </c>
      <c r="H5366" t="s">
        <v>320</v>
      </c>
      <c r="I5366" t="s">
        <v>321</v>
      </c>
      <c r="J5366" t="s">
        <v>246</v>
      </c>
      <c r="K5366" t="s">
        <v>3079</v>
      </c>
      <c r="L5366" t="s">
        <v>247</v>
      </c>
      <c r="M5366">
        <v>395900</v>
      </c>
      <c r="N5366">
        <v>0</v>
      </c>
      <c r="O5366">
        <v>395900</v>
      </c>
      <c r="P5366">
        <v>0</v>
      </c>
      <c r="Q5366" t="s">
        <v>13397</v>
      </c>
      <c r="R5366" t="s">
        <v>3131</v>
      </c>
      <c r="S5366" t="s">
        <v>3175</v>
      </c>
      <c r="T5366" t="s">
        <v>3085</v>
      </c>
      <c r="U5366" t="s">
        <v>13398</v>
      </c>
      <c r="V5366" t="s">
        <v>13399</v>
      </c>
      <c r="W5366" t="s">
        <v>3085</v>
      </c>
      <c r="X5366" t="str">
        <f t="shared" si="83"/>
        <v>Funcionamiento</v>
      </c>
      <c r="Y5366" t="s">
        <v>13356</v>
      </c>
    </row>
    <row r="5367" spans="1:25">
      <c r="A5367" t="s">
        <v>3123</v>
      </c>
      <c r="B5367" t="s">
        <v>3141</v>
      </c>
      <c r="C5367" t="s">
        <v>13400</v>
      </c>
      <c r="D5367" t="s">
        <v>3076</v>
      </c>
      <c r="E5367" t="s">
        <v>3077</v>
      </c>
      <c r="F5367" t="s">
        <v>13355</v>
      </c>
      <c r="G5367" t="s">
        <v>13356</v>
      </c>
      <c r="H5367" t="s">
        <v>350</v>
      </c>
      <c r="I5367" t="s">
        <v>351</v>
      </c>
      <c r="J5367" t="s">
        <v>246</v>
      </c>
      <c r="K5367" t="s">
        <v>3079</v>
      </c>
      <c r="L5367" t="s">
        <v>247</v>
      </c>
      <c r="M5367">
        <v>6159590</v>
      </c>
      <c r="N5367">
        <v>166475</v>
      </c>
      <c r="O5367">
        <v>6326065</v>
      </c>
      <c r="P5367">
        <v>0</v>
      </c>
      <c r="Q5367" t="s">
        <v>13401</v>
      </c>
      <c r="R5367" t="s">
        <v>3161</v>
      </c>
      <c r="S5367" t="s">
        <v>3161</v>
      </c>
      <c r="T5367" t="s">
        <v>3187</v>
      </c>
      <c r="U5367" t="s">
        <v>7891</v>
      </c>
      <c r="V5367" t="s">
        <v>13402</v>
      </c>
      <c r="W5367" t="s">
        <v>3085</v>
      </c>
      <c r="X5367" t="str">
        <f t="shared" si="83"/>
        <v>Funcionamiento</v>
      </c>
      <c r="Y5367" t="s">
        <v>13356</v>
      </c>
    </row>
    <row r="5368" spans="1:25">
      <c r="A5368" t="s">
        <v>3131</v>
      </c>
      <c r="B5368" t="s">
        <v>4497</v>
      </c>
      <c r="C5368" t="s">
        <v>13403</v>
      </c>
      <c r="D5368" t="s">
        <v>3076</v>
      </c>
      <c r="E5368" t="s">
        <v>3077</v>
      </c>
      <c r="F5368" t="s">
        <v>13355</v>
      </c>
      <c r="G5368" t="s">
        <v>13356</v>
      </c>
      <c r="H5368" t="s">
        <v>316</v>
      </c>
      <c r="I5368" t="s">
        <v>583</v>
      </c>
      <c r="J5368" t="s">
        <v>246</v>
      </c>
      <c r="K5368" t="s">
        <v>3079</v>
      </c>
      <c r="L5368" t="s">
        <v>247</v>
      </c>
      <c r="M5368">
        <v>284100</v>
      </c>
      <c r="N5368">
        <v>0</v>
      </c>
      <c r="O5368">
        <v>284100</v>
      </c>
      <c r="P5368">
        <v>0</v>
      </c>
      <c r="Q5368" t="s">
        <v>13404</v>
      </c>
      <c r="R5368" t="s">
        <v>3144</v>
      </c>
      <c r="S5368" t="s">
        <v>3169</v>
      </c>
      <c r="T5368" t="s">
        <v>3085</v>
      </c>
      <c r="U5368" t="s">
        <v>4026</v>
      </c>
      <c r="V5368" t="s">
        <v>13405</v>
      </c>
      <c r="W5368" t="s">
        <v>3085</v>
      </c>
      <c r="X5368" t="str">
        <f t="shared" si="83"/>
        <v>Funcionamiento</v>
      </c>
      <c r="Y5368" t="s">
        <v>13356</v>
      </c>
    </row>
    <row r="5369" spans="1:25">
      <c r="A5369" t="s">
        <v>3152</v>
      </c>
      <c r="B5369" t="s">
        <v>4825</v>
      </c>
      <c r="C5369" t="s">
        <v>13406</v>
      </c>
      <c r="D5369" t="s">
        <v>3076</v>
      </c>
      <c r="E5369" t="s">
        <v>3077</v>
      </c>
      <c r="F5369" t="s">
        <v>3149</v>
      </c>
      <c r="G5369" t="s">
        <v>13356</v>
      </c>
      <c r="H5369" t="s">
        <v>437</v>
      </c>
      <c r="I5369" t="s">
        <v>649</v>
      </c>
      <c r="J5369" t="s">
        <v>246</v>
      </c>
      <c r="K5369" t="s">
        <v>3150</v>
      </c>
      <c r="L5369" t="s">
        <v>247</v>
      </c>
      <c r="M5369">
        <v>7404302</v>
      </c>
      <c r="N5369">
        <v>-5092397</v>
      </c>
      <c r="O5369">
        <v>2311905</v>
      </c>
      <c r="P5369">
        <v>0</v>
      </c>
      <c r="Q5369" t="s">
        <v>13407</v>
      </c>
      <c r="R5369" t="s">
        <v>3176</v>
      </c>
      <c r="S5369" t="s">
        <v>13408</v>
      </c>
      <c r="T5369" t="s">
        <v>13409</v>
      </c>
      <c r="U5369" t="s">
        <v>13410</v>
      </c>
      <c r="V5369" t="s">
        <v>13411</v>
      </c>
      <c r="W5369" t="s">
        <v>3085</v>
      </c>
      <c r="X5369" t="str">
        <f t="shared" si="83"/>
        <v>Inversión</v>
      </c>
      <c r="Y5369" t="s">
        <v>3157</v>
      </c>
    </row>
    <row r="5370" spans="1:25">
      <c r="A5370" t="s">
        <v>3161</v>
      </c>
      <c r="B5370" t="s">
        <v>4825</v>
      </c>
      <c r="C5370" t="s">
        <v>13412</v>
      </c>
      <c r="D5370" t="s">
        <v>3076</v>
      </c>
      <c r="E5370" t="s">
        <v>3077</v>
      </c>
      <c r="F5370" t="s">
        <v>3149</v>
      </c>
      <c r="G5370" t="s">
        <v>13356</v>
      </c>
      <c r="H5370" t="s">
        <v>437</v>
      </c>
      <c r="I5370" t="s">
        <v>649</v>
      </c>
      <c r="J5370" t="s">
        <v>246</v>
      </c>
      <c r="K5370" t="s">
        <v>3079</v>
      </c>
      <c r="L5370" t="s">
        <v>247</v>
      </c>
      <c r="M5370">
        <v>128027550</v>
      </c>
      <c r="N5370">
        <v>-358778</v>
      </c>
      <c r="O5370">
        <v>127668772</v>
      </c>
      <c r="P5370">
        <v>0</v>
      </c>
      <c r="Q5370" t="s">
        <v>13413</v>
      </c>
      <c r="R5370" t="s">
        <v>3194</v>
      </c>
      <c r="S5370" t="s">
        <v>13414</v>
      </c>
      <c r="T5370" t="s">
        <v>13415</v>
      </c>
      <c r="U5370" t="s">
        <v>13416</v>
      </c>
      <c r="V5370" t="s">
        <v>13417</v>
      </c>
      <c r="W5370" t="s">
        <v>3085</v>
      </c>
      <c r="X5370" t="str">
        <f t="shared" si="83"/>
        <v>Inversión</v>
      </c>
      <c r="Y5370" t="s">
        <v>3157</v>
      </c>
    </row>
    <row r="5371" spans="1:25">
      <c r="A5371" t="s">
        <v>3161</v>
      </c>
      <c r="B5371" t="s">
        <v>4825</v>
      </c>
      <c r="C5371" t="s">
        <v>13412</v>
      </c>
      <c r="D5371" t="s">
        <v>3076</v>
      </c>
      <c r="E5371" t="s">
        <v>3077</v>
      </c>
      <c r="F5371" t="s">
        <v>3149</v>
      </c>
      <c r="G5371" t="s">
        <v>13356</v>
      </c>
      <c r="H5371" t="s">
        <v>437</v>
      </c>
      <c r="I5371" t="s">
        <v>649</v>
      </c>
      <c r="J5371" t="s">
        <v>246</v>
      </c>
      <c r="K5371" t="s">
        <v>3150</v>
      </c>
      <c r="L5371" t="s">
        <v>247</v>
      </c>
      <c r="M5371">
        <v>0</v>
      </c>
      <c r="N5371">
        <v>7071086</v>
      </c>
      <c r="O5371">
        <v>7071086</v>
      </c>
      <c r="P5371">
        <v>0</v>
      </c>
      <c r="Q5371" t="s">
        <v>13413</v>
      </c>
      <c r="R5371" t="s">
        <v>3194</v>
      </c>
      <c r="S5371" t="s">
        <v>13414</v>
      </c>
      <c r="T5371" t="s">
        <v>13415</v>
      </c>
      <c r="U5371" t="s">
        <v>13416</v>
      </c>
      <c r="V5371" t="s">
        <v>13417</v>
      </c>
      <c r="W5371" t="s">
        <v>3085</v>
      </c>
      <c r="X5371" t="str">
        <f t="shared" si="83"/>
        <v>Inversión</v>
      </c>
      <c r="Y5371" t="s">
        <v>3157</v>
      </c>
    </row>
    <row r="5372" spans="1:25">
      <c r="A5372" t="s">
        <v>3144</v>
      </c>
      <c r="B5372" t="s">
        <v>4825</v>
      </c>
      <c r="C5372" t="s">
        <v>13418</v>
      </c>
      <c r="D5372" t="s">
        <v>3076</v>
      </c>
      <c r="E5372" t="s">
        <v>3077</v>
      </c>
      <c r="F5372" t="s">
        <v>3149</v>
      </c>
      <c r="G5372" t="s">
        <v>13356</v>
      </c>
      <c r="H5372" t="s">
        <v>437</v>
      </c>
      <c r="I5372" t="s">
        <v>649</v>
      </c>
      <c r="J5372" t="s">
        <v>246</v>
      </c>
      <c r="K5372" t="s">
        <v>3150</v>
      </c>
      <c r="L5372" t="s">
        <v>247</v>
      </c>
      <c r="M5372">
        <v>29500000</v>
      </c>
      <c r="N5372">
        <v>-3650001</v>
      </c>
      <c r="O5372">
        <v>25849999</v>
      </c>
      <c r="P5372">
        <v>0</v>
      </c>
      <c r="Q5372" t="s">
        <v>13419</v>
      </c>
      <c r="R5372" t="s">
        <v>3175</v>
      </c>
      <c r="S5372" t="s">
        <v>3270</v>
      </c>
      <c r="T5372" t="s">
        <v>3270</v>
      </c>
      <c r="U5372" t="s">
        <v>13420</v>
      </c>
      <c r="V5372" t="s">
        <v>13421</v>
      </c>
      <c r="W5372" t="s">
        <v>3085</v>
      </c>
      <c r="X5372" t="str">
        <f t="shared" si="83"/>
        <v>Inversión</v>
      </c>
      <c r="Y5372" t="s">
        <v>3157</v>
      </c>
    </row>
    <row r="5373" spans="1:25">
      <c r="A5373" t="s">
        <v>3175</v>
      </c>
      <c r="B5373" t="s">
        <v>3990</v>
      </c>
      <c r="C5373" t="s">
        <v>13422</v>
      </c>
      <c r="D5373" t="s">
        <v>3076</v>
      </c>
      <c r="E5373" t="s">
        <v>3077</v>
      </c>
      <c r="F5373" t="s">
        <v>13355</v>
      </c>
      <c r="G5373" t="s">
        <v>13356</v>
      </c>
      <c r="H5373" t="s">
        <v>297</v>
      </c>
      <c r="I5373" t="s">
        <v>299</v>
      </c>
      <c r="J5373" t="s">
        <v>246</v>
      </c>
      <c r="K5373" t="s">
        <v>3079</v>
      </c>
      <c r="L5373" t="s">
        <v>247</v>
      </c>
      <c r="M5373">
        <v>1134823</v>
      </c>
      <c r="N5373">
        <v>0</v>
      </c>
      <c r="O5373">
        <v>1134823</v>
      </c>
      <c r="P5373">
        <v>0</v>
      </c>
      <c r="Q5373" t="s">
        <v>13423</v>
      </c>
      <c r="R5373" t="s">
        <v>3208</v>
      </c>
      <c r="S5373" t="s">
        <v>5895</v>
      </c>
      <c r="T5373" t="s">
        <v>3085</v>
      </c>
      <c r="U5373" t="s">
        <v>13424</v>
      </c>
      <c r="V5373" t="s">
        <v>13425</v>
      </c>
      <c r="W5373" t="s">
        <v>3085</v>
      </c>
      <c r="X5373" t="str">
        <f t="shared" si="83"/>
        <v>Funcionamiento</v>
      </c>
      <c r="Y5373" t="s">
        <v>13356</v>
      </c>
    </row>
    <row r="5374" spans="1:25">
      <c r="A5374" t="s">
        <v>3175</v>
      </c>
      <c r="B5374" t="s">
        <v>3990</v>
      </c>
      <c r="C5374" t="s">
        <v>13422</v>
      </c>
      <c r="D5374" t="s">
        <v>3076</v>
      </c>
      <c r="E5374" t="s">
        <v>3077</v>
      </c>
      <c r="F5374" t="s">
        <v>13355</v>
      </c>
      <c r="G5374" t="s">
        <v>13356</v>
      </c>
      <c r="H5374" t="s">
        <v>333</v>
      </c>
      <c r="I5374" t="s">
        <v>335</v>
      </c>
      <c r="J5374" t="s">
        <v>246</v>
      </c>
      <c r="K5374" t="s">
        <v>3079</v>
      </c>
      <c r="L5374" t="s">
        <v>247</v>
      </c>
      <c r="M5374">
        <v>327936</v>
      </c>
      <c r="N5374">
        <v>0</v>
      </c>
      <c r="O5374">
        <v>327936</v>
      </c>
      <c r="P5374">
        <v>0</v>
      </c>
      <c r="Q5374" t="s">
        <v>13423</v>
      </c>
      <c r="R5374" t="s">
        <v>3208</v>
      </c>
      <c r="S5374" t="s">
        <v>5895</v>
      </c>
      <c r="T5374" t="s">
        <v>3085</v>
      </c>
      <c r="U5374" t="s">
        <v>13424</v>
      </c>
      <c r="V5374" t="s">
        <v>13425</v>
      </c>
      <c r="W5374" t="s">
        <v>3085</v>
      </c>
      <c r="X5374" t="str">
        <f t="shared" si="83"/>
        <v>Funcionamiento</v>
      </c>
      <c r="Y5374" t="s">
        <v>13356</v>
      </c>
    </row>
    <row r="5375" spans="1:25">
      <c r="A5375" t="s">
        <v>3175</v>
      </c>
      <c r="B5375" t="s">
        <v>3990</v>
      </c>
      <c r="C5375" t="s">
        <v>13422</v>
      </c>
      <c r="D5375" t="s">
        <v>3076</v>
      </c>
      <c r="E5375" t="s">
        <v>3077</v>
      </c>
      <c r="F5375" t="s">
        <v>13355</v>
      </c>
      <c r="G5375" t="s">
        <v>13356</v>
      </c>
      <c r="H5375" t="s">
        <v>336</v>
      </c>
      <c r="I5375" t="s">
        <v>337</v>
      </c>
      <c r="J5375" t="s">
        <v>246</v>
      </c>
      <c r="K5375" t="s">
        <v>3079</v>
      </c>
      <c r="L5375" t="s">
        <v>247</v>
      </c>
      <c r="M5375">
        <v>2584371</v>
      </c>
      <c r="N5375">
        <v>0</v>
      </c>
      <c r="O5375">
        <v>2584371</v>
      </c>
      <c r="P5375">
        <v>0</v>
      </c>
      <c r="Q5375" t="s">
        <v>13423</v>
      </c>
      <c r="R5375" t="s">
        <v>3208</v>
      </c>
      <c r="S5375" t="s">
        <v>5895</v>
      </c>
      <c r="T5375" t="s">
        <v>3085</v>
      </c>
      <c r="U5375" t="s">
        <v>13424</v>
      </c>
      <c r="V5375" t="s">
        <v>13425</v>
      </c>
      <c r="W5375" t="s">
        <v>3085</v>
      </c>
      <c r="X5375" t="str">
        <f t="shared" si="83"/>
        <v>Funcionamiento</v>
      </c>
      <c r="Y5375" t="s">
        <v>13356</v>
      </c>
    </row>
    <row r="5376" spans="1:25">
      <c r="A5376" t="s">
        <v>3175</v>
      </c>
      <c r="B5376" t="s">
        <v>3990</v>
      </c>
      <c r="C5376" t="s">
        <v>13422</v>
      </c>
      <c r="D5376" t="s">
        <v>3076</v>
      </c>
      <c r="E5376" t="s">
        <v>3077</v>
      </c>
      <c r="F5376" t="s">
        <v>13355</v>
      </c>
      <c r="G5376" t="s">
        <v>13356</v>
      </c>
      <c r="H5376" t="s">
        <v>292</v>
      </c>
      <c r="I5376" t="s">
        <v>293</v>
      </c>
      <c r="J5376" t="s">
        <v>246</v>
      </c>
      <c r="K5376" t="s">
        <v>3079</v>
      </c>
      <c r="L5376" t="s">
        <v>247</v>
      </c>
      <c r="M5376">
        <v>41959100</v>
      </c>
      <c r="N5376">
        <v>0</v>
      </c>
      <c r="O5376">
        <v>41959100</v>
      </c>
      <c r="P5376">
        <v>0</v>
      </c>
      <c r="Q5376" t="s">
        <v>13423</v>
      </c>
      <c r="R5376" t="s">
        <v>3208</v>
      </c>
      <c r="S5376" t="s">
        <v>5895</v>
      </c>
      <c r="T5376" t="s">
        <v>3085</v>
      </c>
      <c r="U5376" t="s">
        <v>13424</v>
      </c>
      <c r="V5376" t="s">
        <v>13425</v>
      </c>
      <c r="W5376" t="s">
        <v>3085</v>
      </c>
      <c r="X5376" t="str">
        <f t="shared" si="83"/>
        <v>Funcionamiento</v>
      </c>
      <c r="Y5376" t="s">
        <v>13356</v>
      </c>
    </row>
    <row r="5377" spans="1:25">
      <c r="A5377" t="s">
        <v>3175</v>
      </c>
      <c r="B5377" t="s">
        <v>3990</v>
      </c>
      <c r="C5377" t="s">
        <v>13422</v>
      </c>
      <c r="D5377" t="s">
        <v>3076</v>
      </c>
      <c r="E5377" t="s">
        <v>3077</v>
      </c>
      <c r="F5377" t="s">
        <v>13355</v>
      </c>
      <c r="G5377" t="s">
        <v>13356</v>
      </c>
      <c r="H5377" t="s">
        <v>358</v>
      </c>
      <c r="I5377" t="s">
        <v>359</v>
      </c>
      <c r="J5377" t="s">
        <v>246</v>
      </c>
      <c r="K5377" t="s">
        <v>3079</v>
      </c>
      <c r="L5377" t="s">
        <v>247</v>
      </c>
      <c r="M5377">
        <v>199191</v>
      </c>
      <c r="N5377">
        <v>0</v>
      </c>
      <c r="O5377">
        <v>199191</v>
      </c>
      <c r="P5377">
        <v>0</v>
      </c>
      <c r="Q5377" t="s">
        <v>13423</v>
      </c>
      <c r="R5377" t="s">
        <v>3208</v>
      </c>
      <c r="S5377" t="s">
        <v>5895</v>
      </c>
      <c r="T5377" t="s">
        <v>3085</v>
      </c>
      <c r="U5377" t="s">
        <v>13424</v>
      </c>
      <c r="V5377" t="s">
        <v>13425</v>
      </c>
      <c r="W5377" t="s">
        <v>3085</v>
      </c>
      <c r="X5377" t="str">
        <f t="shared" si="83"/>
        <v>Funcionamiento</v>
      </c>
      <c r="Y5377" t="s">
        <v>13356</v>
      </c>
    </row>
    <row r="5378" spans="1:25">
      <c r="A5378" t="s">
        <v>3175</v>
      </c>
      <c r="B5378" t="s">
        <v>3990</v>
      </c>
      <c r="C5378" t="s">
        <v>13422</v>
      </c>
      <c r="D5378" t="s">
        <v>3076</v>
      </c>
      <c r="E5378" t="s">
        <v>3077</v>
      </c>
      <c r="F5378" t="s">
        <v>13355</v>
      </c>
      <c r="G5378" t="s">
        <v>13356</v>
      </c>
      <c r="H5378" t="s">
        <v>348</v>
      </c>
      <c r="I5378" t="s">
        <v>349</v>
      </c>
      <c r="J5378" t="s">
        <v>246</v>
      </c>
      <c r="K5378" t="s">
        <v>3079</v>
      </c>
      <c r="L5378" t="s">
        <v>247</v>
      </c>
      <c r="M5378">
        <v>1276308</v>
      </c>
      <c r="N5378">
        <v>0</v>
      </c>
      <c r="O5378">
        <v>1276308</v>
      </c>
      <c r="P5378">
        <v>0</v>
      </c>
      <c r="Q5378" t="s">
        <v>13423</v>
      </c>
      <c r="R5378" t="s">
        <v>3208</v>
      </c>
      <c r="S5378" t="s">
        <v>5895</v>
      </c>
      <c r="T5378" t="s">
        <v>3085</v>
      </c>
      <c r="U5378" t="s">
        <v>13424</v>
      </c>
      <c r="V5378" t="s">
        <v>13425</v>
      </c>
      <c r="W5378" t="s">
        <v>3085</v>
      </c>
      <c r="X5378" t="str">
        <f t="shared" ref="X5378:X5441" si="84">IF(LEFT(H5378,1)="C","Inversión","Funcionamiento")</f>
        <v>Funcionamiento</v>
      </c>
      <c r="Y5378" t="s">
        <v>13356</v>
      </c>
    </row>
    <row r="5379" spans="1:25">
      <c r="A5379" t="s">
        <v>3175</v>
      </c>
      <c r="B5379" t="s">
        <v>3990</v>
      </c>
      <c r="C5379" t="s">
        <v>13422</v>
      </c>
      <c r="D5379" t="s">
        <v>3076</v>
      </c>
      <c r="E5379" t="s">
        <v>3077</v>
      </c>
      <c r="F5379" t="s">
        <v>13355</v>
      </c>
      <c r="G5379" t="s">
        <v>13356</v>
      </c>
      <c r="H5379" t="s">
        <v>303</v>
      </c>
      <c r="I5379" t="s">
        <v>305</v>
      </c>
      <c r="J5379" t="s">
        <v>246</v>
      </c>
      <c r="K5379" t="s">
        <v>3079</v>
      </c>
      <c r="L5379" t="s">
        <v>247</v>
      </c>
      <c r="M5379">
        <v>2563287</v>
      </c>
      <c r="N5379">
        <v>0</v>
      </c>
      <c r="O5379">
        <v>2563287</v>
      </c>
      <c r="P5379">
        <v>0</v>
      </c>
      <c r="Q5379" t="s">
        <v>13423</v>
      </c>
      <c r="R5379" t="s">
        <v>3208</v>
      </c>
      <c r="S5379" t="s">
        <v>5895</v>
      </c>
      <c r="T5379" t="s">
        <v>3085</v>
      </c>
      <c r="U5379" t="s">
        <v>13424</v>
      </c>
      <c r="V5379" t="s">
        <v>13425</v>
      </c>
      <c r="W5379" t="s">
        <v>3085</v>
      </c>
      <c r="X5379" t="str">
        <f t="shared" si="84"/>
        <v>Funcionamiento</v>
      </c>
      <c r="Y5379" t="s">
        <v>13356</v>
      </c>
    </row>
    <row r="5380" spans="1:25">
      <c r="A5380" t="s">
        <v>3175</v>
      </c>
      <c r="B5380" t="s">
        <v>3990</v>
      </c>
      <c r="C5380" t="s">
        <v>13422</v>
      </c>
      <c r="D5380" t="s">
        <v>3076</v>
      </c>
      <c r="E5380" t="s">
        <v>3077</v>
      </c>
      <c r="F5380" t="s">
        <v>13355</v>
      </c>
      <c r="G5380" t="s">
        <v>13356</v>
      </c>
      <c r="H5380" t="s">
        <v>331</v>
      </c>
      <c r="I5380" t="s">
        <v>587</v>
      </c>
      <c r="J5380" t="s">
        <v>246</v>
      </c>
      <c r="K5380" t="s">
        <v>3079</v>
      </c>
      <c r="L5380" t="s">
        <v>247</v>
      </c>
      <c r="M5380">
        <v>3865042</v>
      </c>
      <c r="N5380">
        <v>0</v>
      </c>
      <c r="O5380">
        <v>3865042</v>
      </c>
      <c r="P5380">
        <v>0</v>
      </c>
      <c r="Q5380" t="s">
        <v>13423</v>
      </c>
      <c r="R5380" t="s">
        <v>3208</v>
      </c>
      <c r="S5380" t="s">
        <v>5895</v>
      </c>
      <c r="T5380" t="s">
        <v>3085</v>
      </c>
      <c r="U5380" t="s">
        <v>13424</v>
      </c>
      <c r="V5380" t="s">
        <v>13425</v>
      </c>
      <c r="W5380" t="s">
        <v>3085</v>
      </c>
      <c r="X5380" t="str">
        <f t="shared" si="84"/>
        <v>Funcionamiento</v>
      </c>
      <c r="Y5380" t="s">
        <v>13356</v>
      </c>
    </row>
    <row r="5381" spans="1:25">
      <c r="A5381" t="s">
        <v>3175</v>
      </c>
      <c r="B5381" t="s">
        <v>3990</v>
      </c>
      <c r="C5381" t="s">
        <v>13422</v>
      </c>
      <c r="D5381" t="s">
        <v>3076</v>
      </c>
      <c r="E5381" t="s">
        <v>3077</v>
      </c>
      <c r="F5381" t="s">
        <v>13355</v>
      </c>
      <c r="G5381" t="s">
        <v>13356</v>
      </c>
      <c r="H5381" t="s">
        <v>294</v>
      </c>
      <c r="I5381" t="s">
        <v>296</v>
      </c>
      <c r="J5381" t="s">
        <v>246</v>
      </c>
      <c r="K5381" t="s">
        <v>3079</v>
      </c>
      <c r="L5381" t="s">
        <v>247</v>
      </c>
      <c r="M5381">
        <v>767937</v>
      </c>
      <c r="N5381">
        <v>0</v>
      </c>
      <c r="O5381">
        <v>767937</v>
      </c>
      <c r="P5381">
        <v>0</v>
      </c>
      <c r="Q5381" t="s">
        <v>13423</v>
      </c>
      <c r="R5381" t="s">
        <v>3208</v>
      </c>
      <c r="S5381" t="s">
        <v>5895</v>
      </c>
      <c r="T5381" t="s">
        <v>3085</v>
      </c>
      <c r="U5381" t="s">
        <v>13424</v>
      </c>
      <c r="V5381" t="s">
        <v>13425</v>
      </c>
      <c r="W5381" t="s">
        <v>3085</v>
      </c>
      <c r="X5381" t="str">
        <f t="shared" si="84"/>
        <v>Funcionamiento</v>
      </c>
      <c r="Y5381" t="s">
        <v>13356</v>
      </c>
    </row>
    <row r="5382" spans="1:25">
      <c r="A5382" t="s">
        <v>3175</v>
      </c>
      <c r="B5382" t="s">
        <v>3990</v>
      </c>
      <c r="C5382" t="s">
        <v>13422</v>
      </c>
      <c r="D5382" t="s">
        <v>3076</v>
      </c>
      <c r="E5382" t="s">
        <v>3077</v>
      </c>
      <c r="F5382" t="s">
        <v>13355</v>
      </c>
      <c r="G5382" t="s">
        <v>13356</v>
      </c>
      <c r="H5382" t="s">
        <v>309</v>
      </c>
      <c r="I5382" t="s">
        <v>311</v>
      </c>
      <c r="J5382" t="s">
        <v>246</v>
      </c>
      <c r="K5382" t="s">
        <v>3079</v>
      </c>
      <c r="L5382" t="s">
        <v>247</v>
      </c>
      <c r="M5382">
        <v>4131849</v>
      </c>
      <c r="N5382">
        <v>0</v>
      </c>
      <c r="O5382">
        <v>4131849</v>
      </c>
      <c r="P5382">
        <v>0</v>
      </c>
      <c r="Q5382" t="s">
        <v>13423</v>
      </c>
      <c r="R5382" t="s">
        <v>3208</v>
      </c>
      <c r="S5382" t="s">
        <v>5895</v>
      </c>
      <c r="T5382" t="s">
        <v>3085</v>
      </c>
      <c r="U5382" t="s">
        <v>13424</v>
      </c>
      <c r="V5382" t="s">
        <v>13425</v>
      </c>
      <c r="W5382" t="s">
        <v>3085</v>
      </c>
      <c r="X5382" t="str">
        <f t="shared" si="84"/>
        <v>Funcionamiento</v>
      </c>
      <c r="Y5382" t="s">
        <v>13356</v>
      </c>
    </row>
    <row r="5383" spans="1:25">
      <c r="A5383" t="s">
        <v>3175</v>
      </c>
      <c r="B5383" t="s">
        <v>3990</v>
      </c>
      <c r="C5383" t="s">
        <v>13422</v>
      </c>
      <c r="D5383" t="s">
        <v>3076</v>
      </c>
      <c r="E5383" t="s">
        <v>3077</v>
      </c>
      <c r="F5383" t="s">
        <v>13355</v>
      </c>
      <c r="G5383" t="s">
        <v>13356</v>
      </c>
      <c r="H5383" t="s">
        <v>300</v>
      </c>
      <c r="I5383" t="s">
        <v>302</v>
      </c>
      <c r="J5383" t="s">
        <v>246</v>
      </c>
      <c r="K5383" t="s">
        <v>3079</v>
      </c>
      <c r="L5383" t="s">
        <v>247</v>
      </c>
      <c r="M5383">
        <v>416441</v>
      </c>
      <c r="N5383">
        <v>0</v>
      </c>
      <c r="O5383">
        <v>416441</v>
      </c>
      <c r="P5383">
        <v>0</v>
      </c>
      <c r="Q5383" t="s">
        <v>13423</v>
      </c>
      <c r="R5383" t="s">
        <v>3208</v>
      </c>
      <c r="S5383" t="s">
        <v>5895</v>
      </c>
      <c r="T5383" t="s">
        <v>3085</v>
      </c>
      <c r="U5383" t="s">
        <v>13424</v>
      </c>
      <c r="V5383" t="s">
        <v>13425</v>
      </c>
      <c r="W5383" t="s">
        <v>3085</v>
      </c>
      <c r="X5383" t="str">
        <f t="shared" si="84"/>
        <v>Funcionamiento</v>
      </c>
      <c r="Y5383" t="s">
        <v>13356</v>
      </c>
    </row>
    <row r="5384" spans="1:25">
      <c r="A5384" t="s">
        <v>3169</v>
      </c>
      <c r="B5384" t="s">
        <v>3990</v>
      </c>
      <c r="C5384" t="s">
        <v>13426</v>
      </c>
      <c r="D5384" t="s">
        <v>3076</v>
      </c>
      <c r="E5384" t="s">
        <v>3077</v>
      </c>
      <c r="F5384" t="s">
        <v>13355</v>
      </c>
      <c r="G5384" t="s">
        <v>13356</v>
      </c>
      <c r="H5384" t="s">
        <v>316</v>
      </c>
      <c r="I5384" t="s">
        <v>583</v>
      </c>
      <c r="J5384" t="s">
        <v>246</v>
      </c>
      <c r="K5384" t="s">
        <v>3079</v>
      </c>
      <c r="L5384" t="s">
        <v>247</v>
      </c>
      <c r="M5384">
        <v>3322300</v>
      </c>
      <c r="N5384">
        <v>0</v>
      </c>
      <c r="O5384">
        <v>3322300</v>
      </c>
      <c r="P5384">
        <v>0</v>
      </c>
      <c r="Q5384" t="s">
        <v>13427</v>
      </c>
      <c r="R5384" t="s">
        <v>3224</v>
      </c>
      <c r="S5384" t="s">
        <v>3297</v>
      </c>
      <c r="T5384" t="s">
        <v>3085</v>
      </c>
      <c r="U5384" t="s">
        <v>13428</v>
      </c>
      <c r="V5384" t="s">
        <v>13429</v>
      </c>
      <c r="W5384" t="s">
        <v>3085</v>
      </c>
      <c r="X5384" t="str">
        <f t="shared" si="84"/>
        <v>Funcionamiento</v>
      </c>
      <c r="Y5384" t="s">
        <v>13356</v>
      </c>
    </row>
    <row r="5385" spans="1:25">
      <c r="A5385" t="s">
        <v>3169</v>
      </c>
      <c r="B5385" t="s">
        <v>3990</v>
      </c>
      <c r="C5385" t="s">
        <v>13426</v>
      </c>
      <c r="D5385" t="s">
        <v>3076</v>
      </c>
      <c r="E5385" t="s">
        <v>3077</v>
      </c>
      <c r="F5385" t="s">
        <v>13355</v>
      </c>
      <c r="G5385" t="s">
        <v>13356</v>
      </c>
      <c r="H5385" t="s">
        <v>322</v>
      </c>
      <c r="I5385" t="s">
        <v>323</v>
      </c>
      <c r="J5385" t="s">
        <v>246</v>
      </c>
      <c r="K5385" t="s">
        <v>3079</v>
      </c>
      <c r="L5385" t="s">
        <v>247</v>
      </c>
      <c r="M5385">
        <v>1409500</v>
      </c>
      <c r="N5385">
        <v>0</v>
      </c>
      <c r="O5385">
        <v>1409500</v>
      </c>
      <c r="P5385">
        <v>0</v>
      </c>
      <c r="Q5385" t="s">
        <v>13427</v>
      </c>
      <c r="R5385" t="s">
        <v>3224</v>
      </c>
      <c r="S5385" t="s">
        <v>3297</v>
      </c>
      <c r="T5385" t="s">
        <v>3085</v>
      </c>
      <c r="U5385" t="s">
        <v>13428</v>
      </c>
      <c r="V5385" t="s">
        <v>13429</v>
      </c>
      <c r="W5385" t="s">
        <v>3085</v>
      </c>
      <c r="X5385" t="str">
        <f t="shared" si="84"/>
        <v>Funcionamiento</v>
      </c>
      <c r="Y5385" t="s">
        <v>13356</v>
      </c>
    </row>
    <row r="5386" spans="1:25">
      <c r="A5386" t="s">
        <v>3169</v>
      </c>
      <c r="B5386" t="s">
        <v>3990</v>
      </c>
      <c r="C5386" t="s">
        <v>13426</v>
      </c>
      <c r="D5386" t="s">
        <v>3076</v>
      </c>
      <c r="E5386" t="s">
        <v>3077</v>
      </c>
      <c r="F5386" t="s">
        <v>13355</v>
      </c>
      <c r="G5386" t="s">
        <v>13356</v>
      </c>
      <c r="H5386" t="s">
        <v>324</v>
      </c>
      <c r="I5386" t="s">
        <v>325</v>
      </c>
      <c r="J5386" t="s">
        <v>246</v>
      </c>
      <c r="K5386" t="s">
        <v>3079</v>
      </c>
      <c r="L5386" t="s">
        <v>247</v>
      </c>
      <c r="M5386">
        <v>939900</v>
      </c>
      <c r="N5386">
        <v>0</v>
      </c>
      <c r="O5386">
        <v>939900</v>
      </c>
      <c r="P5386">
        <v>0</v>
      </c>
      <c r="Q5386" t="s">
        <v>13427</v>
      </c>
      <c r="R5386" t="s">
        <v>3224</v>
      </c>
      <c r="S5386" t="s">
        <v>3297</v>
      </c>
      <c r="T5386" t="s">
        <v>3085</v>
      </c>
      <c r="U5386" t="s">
        <v>13428</v>
      </c>
      <c r="V5386" t="s">
        <v>13429</v>
      </c>
      <c r="W5386" t="s">
        <v>3085</v>
      </c>
      <c r="X5386" t="str">
        <f t="shared" si="84"/>
        <v>Funcionamiento</v>
      </c>
      <c r="Y5386" t="s">
        <v>13356</v>
      </c>
    </row>
    <row r="5387" spans="1:25">
      <c r="A5387" t="s">
        <v>3169</v>
      </c>
      <c r="B5387" t="s">
        <v>3990</v>
      </c>
      <c r="C5387" t="s">
        <v>13426</v>
      </c>
      <c r="D5387" t="s">
        <v>3076</v>
      </c>
      <c r="E5387" t="s">
        <v>3077</v>
      </c>
      <c r="F5387" t="s">
        <v>13355</v>
      </c>
      <c r="G5387" t="s">
        <v>13356</v>
      </c>
      <c r="H5387" t="s">
        <v>314</v>
      </c>
      <c r="I5387" t="s">
        <v>582</v>
      </c>
      <c r="J5387" t="s">
        <v>246</v>
      </c>
      <c r="K5387" t="s">
        <v>3079</v>
      </c>
      <c r="L5387" t="s">
        <v>247</v>
      </c>
      <c r="M5387">
        <v>5091100</v>
      </c>
      <c r="N5387">
        <v>0</v>
      </c>
      <c r="O5387">
        <v>5091100</v>
      </c>
      <c r="P5387">
        <v>0</v>
      </c>
      <c r="Q5387" t="s">
        <v>13427</v>
      </c>
      <c r="R5387" t="s">
        <v>3224</v>
      </c>
      <c r="S5387" t="s">
        <v>3297</v>
      </c>
      <c r="T5387" t="s">
        <v>3085</v>
      </c>
      <c r="U5387" t="s">
        <v>13428</v>
      </c>
      <c r="V5387" t="s">
        <v>13429</v>
      </c>
      <c r="W5387" t="s">
        <v>3085</v>
      </c>
      <c r="X5387" t="str">
        <f t="shared" si="84"/>
        <v>Funcionamiento</v>
      </c>
      <c r="Y5387" t="s">
        <v>13356</v>
      </c>
    </row>
    <row r="5388" spans="1:25">
      <c r="A5388" t="s">
        <v>3169</v>
      </c>
      <c r="B5388" t="s">
        <v>3990</v>
      </c>
      <c r="C5388" t="s">
        <v>13426</v>
      </c>
      <c r="D5388" t="s">
        <v>3076</v>
      </c>
      <c r="E5388" t="s">
        <v>3077</v>
      </c>
      <c r="F5388" t="s">
        <v>13355</v>
      </c>
      <c r="G5388" t="s">
        <v>13356</v>
      </c>
      <c r="H5388" t="s">
        <v>318</v>
      </c>
      <c r="I5388" t="s">
        <v>586</v>
      </c>
      <c r="J5388" t="s">
        <v>246</v>
      </c>
      <c r="K5388" t="s">
        <v>3079</v>
      </c>
      <c r="L5388" t="s">
        <v>247</v>
      </c>
      <c r="M5388">
        <v>1879100</v>
      </c>
      <c r="N5388">
        <v>0</v>
      </c>
      <c r="O5388">
        <v>1879100</v>
      </c>
      <c r="P5388">
        <v>0</v>
      </c>
      <c r="Q5388" t="s">
        <v>13427</v>
      </c>
      <c r="R5388" t="s">
        <v>3224</v>
      </c>
      <c r="S5388" t="s">
        <v>3297</v>
      </c>
      <c r="T5388" t="s">
        <v>3085</v>
      </c>
      <c r="U5388" t="s">
        <v>13428</v>
      </c>
      <c r="V5388" t="s">
        <v>13429</v>
      </c>
      <c r="W5388" t="s">
        <v>3085</v>
      </c>
      <c r="X5388" t="str">
        <f t="shared" si="84"/>
        <v>Funcionamiento</v>
      </c>
      <c r="Y5388" t="s">
        <v>13356</v>
      </c>
    </row>
    <row r="5389" spans="1:25">
      <c r="A5389" t="s">
        <v>3169</v>
      </c>
      <c r="B5389" t="s">
        <v>3990</v>
      </c>
      <c r="C5389" t="s">
        <v>13426</v>
      </c>
      <c r="D5389" t="s">
        <v>3076</v>
      </c>
      <c r="E5389" t="s">
        <v>3077</v>
      </c>
      <c r="F5389" t="s">
        <v>13355</v>
      </c>
      <c r="G5389" t="s">
        <v>13356</v>
      </c>
      <c r="H5389" t="s">
        <v>320</v>
      </c>
      <c r="I5389" t="s">
        <v>321</v>
      </c>
      <c r="J5389" t="s">
        <v>246</v>
      </c>
      <c r="K5389" t="s">
        <v>3079</v>
      </c>
      <c r="L5389" t="s">
        <v>247</v>
      </c>
      <c r="M5389">
        <v>451400</v>
      </c>
      <c r="N5389">
        <v>0</v>
      </c>
      <c r="O5389">
        <v>451400</v>
      </c>
      <c r="P5389">
        <v>0</v>
      </c>
      <c r="Q5389" t="s">
        <v>13427</v>
      </c>
      <c r="R5389" t="s">
        <v>3224</v>
      </c>
      <c r="S5389" t="s">
        <v>3297</v>
      </c>
      <c r="T5389" t="s">
        <v>3085</v>
      </c>
      <c r="U5389" t="s">
        <v>13428</v>
      </c>
      <c r="V5389" t="s">
        <v>13429</v>
      </c>
      <c r="W5389" t="s">
        <v>3085</v>
      </c>
      <c r="X5389" t="str">
        <f t="shared" si="84"/>
        <v>Funcionamiento</v>
      </c>
      <c r="Y5389" t="s">
        <v>13356</v>
      </c>
    </row>
    <row r="5390" spans="1:25">
      <c r="A5390" t="s">
        <v>3187</v>
      </c>
      <c r="B5390" t="s">
        <v>7503</v>
      </c>
      <c r="C5390" t="s">
        <v>13430</v>
      </c>
      <c r="D5390" t="s">
        <v>3076</v>
      </c>
      <c r="E5390" t="s">
        <v>3077</v>
      </c>
      <c r="F5390" t="s">
        <v>13355</v>
      </c>
      <c r="G5390" t="s">
        <v>13356</v>
      </c>
      <c r="H5390" t="s">
        <v>314</v>
      </c>
      <c r="I5390" t="s">
        <v>582</v>
      </c>
      <c r="J5390" t="s">
        <v>246</v>
      </c>
      <c r="K5390" t="s">
        <v>3079</v>
      </c>
      <c r="L5390" t="s">
        <v>247</v>
      </c>
      <c r="M5390">
        <v>182500</v>
      </c>
      <c r="N5390">
        <v>0</v>
      </c>
      <c r="O5390">
        <v>182500</v>
      </c>
      <c r="P5390">
        <v>0</v>
      </c>
      <c r="Q5390" t="s">
        <v>13431</v>
      </c>
      <c r="R5390" t="s">
        <v>3202</v>
      </c>
      <c r="S5390" t="s">
        <v>3336</v>
      </c>
      <c r="T5390" t="s">
        <v>3085</v>
      </c>
      <c r="U5390" t="s">
        <v>13432</v>
      </c>
      <c r="V5390" t="s">
        <v>13433</v>
      </c>
      <c r="W5390" t="s">
        <v>3085</v>
      </c>
      <c r="X5390" t="str">
        <f t="shared" si="84"/>
        <v>Funcionamiento</v>
      </c>
      <c r="Y5390" t="s">
        <v>13356</v>
      </c>
    </row>
    <row r="5391" spans="1:25">
      <c r="A5391" t="s">
        <v>3187</v>
      </c>
      <c r="B5391" t="s">
        <v>7503</v>
      </c>
      <c r="C5391" t="s">
        <v>13430</v>
      </c>
      <c r="D5391" t="s">
        <v>3076</v>
      </c>
      <c r="E5391" t="s">
        <v>3077</v>
      </c>
      <c r="F5391" t="s">
        <v>13355</v>
      </c>
      <c r="G5391" t="s">
        <v>13356</v>
      </c>
      <c r="H5391" t="s">
        <v>316</v>
      </c>
      <c r="I5391" t="s">
        <v>583</v>
      </c>
      <c r="J5391" t="s">
        <v>246</v>
      </c>
      <c r="K5391" t="s">
        <v>3079</v>
      </c>
      <c r="L5391" t="s">
        <v>247</v>
      </c>
      <c r="M5391">
        <v>108400</v>
      </c>
      <c r="N5391">
        <v>0</v>
      </c>
      <c r="O5391">
        <v>108400</v>
      </c>
      <c r="P5391">
        <v>0</v>
      </c>
      <c r="Q5391" t="s">
        <v>13431</v>
      </c>
      <c r="R5391" t="s">
        <v>3202</v>
      </c>
      <c r="S5391" t="s">
        <v>3336</v>
      </c>
      <c r="T5391" t="s">
        <v>3085</v>
      </c>
      <c r="U5391" t="s">
        <v>13432</v>
      </c>
      <c r="V5391" t="s">
        <v>13433</v>
      </c>
      <c r="W5391" t="s">
        <v>3085</v>
      </c>
      <c r="X5391" t="str">
        <f t="shared" si="84"/>
        <v>Funcionamiento</v>
      </c>
      <c r="Y5391" t="s">
        <v>13356</v>
      </c>
    </row>
    <row r="5392" spans="1:25">
      <c r="A5392" t="s">
        <v>3187</v>
      </c>
      <c r="B5392" t="s">
        <v>7503</v>
      </c>
      <c r="C5392" t="s">
        <v>13430</v>
      </c>
      <c r="D5392" t="s">
        <v>3076</v>
      </c>
      <c r="E5392" t="s">
        <v>3077</v>
      </c>
      <c r="F5392" t="s">
        <v>13355</v>
      </c>
      <c r="G5392" t="s">
        <v>13356</v>
      </c>
      <c r="H5392" t="s">
        <v>320</v>
      </c>
      <c r="I5392" t="s">
        <v>321</v>
      </c>
      <c r="J5392" t="s">
        <v>246</v>
      </c>
      <c r="K5392" t="s">
        <v>3079</v>
      </c>
      <c r="L5392" t="s">
        <v>247</v>
      </c>
      <c r="M5392">
        <v>17300</v>
      </c>
      <c r="N5392">
        <v>0</v>
      </c>
      <c r="O5392">
        <v>17300</v>
      </c>
      <c r="P5392">
        <v>0</v>
      </c>
      <c r="Q5392" t="s">
        <v>13431</v>
      </c>
      <c r="R5392" t="s">
        <v>3202</v>
      </c>
      <c r="S5392" t="s">
        <v>3336</v>
      </c>
      <c r="T5392" t="s">
        <v>3085</v>
      </c>
      <c r="U5392" t="s">
        <v>13432</v>
      </c>
      <c r="V5392" t="s">
        <v>13433</v>
      </c>
      <c r="W5392" t="s">
        <v>3085</v>
      </c>
      <c r="X5392" t="str">
        <f t="shared" si="84"/>
        <v>Funcionamiento</v>
      </c>
      <c r="Y5392" t="s">
        <v>13356</v>
      </c>
    </row>
    <row r="5393" spans="1:25">
      <c r="A5393" t="s">
        <v>3187</v>
      </c>
      <c r="B5393" t="s">
        <v>7503</v>
      </c>
      <c r="C5393" t="s">
        <v>13430</v>
      </c>
      <c r="D5393" t="s">
        <v>3076</v>
      </c>
      <c r="E5393" t="s">
        <v>3077</v>
      </c>
      <c r="F5393" t="s">
        <v>13355</v>
      </c>
      <c r="G5393" t="s">
        <v>13356</v>
      </c>
      <c r="H5393" t="s">
        <v>318</v>
      </c>
      <c r="I5393" t="s">
        <v>586</v>
      </c>
      <c r="J5393" t="s">
        <v>246</v>
      </c>
      <c r="K5393" t="s">
        <v>3079</v>
      </c>
      <c r="L5393" t="s">
        <v>247</v>
      </c>
      <c r="M5393">
        <v>93600</v>
      </c>
      <c r="N5393">
        <v>0</v>
      </c>
      <c r="O5393">
        <v>93600</v>
      </c>
      <c r="P5393">
        <v>0</v>
      </c>
      <c r="Q5393" t="s">
        <v>13431</v>
      </c>
      <c r="R5393" t="s">
        <v>3202</v>
      </c>
      <c r="S5393" t="s">
        <v>3336</v>
      </c>
      <c r="T5393" t="s">
        <v>3085</v>
      </c>
      <c r="U5393" t="s">
        <v>13432</v>
      </c>
      <c r="V5393" t="s">
        <v>13433</v>
      </c>
      <c r="W5393" t="s">
        <v>3085</v>
      </c>
      <c r="X5393" t="str">
        <f t="shared" si="84"/>
        <v>Funcionamiento</v>
      </c>
      <c r="Y5393" t="s">
        <v>13356</v>
      </c>
    </row>
    <row r="5394" spans="1:25">
      <c r="A5394" t="s">
        <v>3187</v>
      </c>
      <c r="B5394" t="s">
        <v>7503</v>
      </c>
      <c r="C5394" t="s">
        <v>13430</v>
      </c>
      <c r="D5394" t="s">
        <v>3076</v>
      </c>
      <c r="E5394" t="s">
        <v>3077</v>
      </c>
      <c r="F5394" t="s">
        <v>13355</v>
      </c>
      <c r="G5394" t="s">
        <v>13356</v>
      </c>
      <c r="H5394" t="s">
        <v>324</v>
      </c>
      <c r="I5394" t="s">
        <v>325</v>
      </c>
      <c r="J5394" t="s">
        <v>246</v>
      </c>
      <c r="K5394" t="s">
        <v>3079</v>
      </c>
      <c r="L5394" t="s">
        <v>247</v>
      </c>
      <c r="M5394">
        <v>47000</v>
      </c>
      <c r="N5394">
        <v>0</v>
      </c>
      <c r="O5394">
        <v>47000</v>
      </c>
      <c r="P5394">
        <v>0</v>
      </c>
      <c r="Q5394" t="s">
        <v>13431</v>
      </c>
      <c r="R5394" t="s">
        <v>3202</v>
      </c>
      <c r="S5394" t="s">
        <v>3336</v>
      </c>
      <c r="T5394" t="s">
        <v>3085</v>
      </c>
      <c r="U5394" t="s">
        <v>13432</v>
      </c>
      <c r="V5394" t="s">
        <v>13433</v>
      </c>
      <c r="W5394" t="s">
        <v>3085</v>
      </c>
      <c r="X5394" t="str">
        <f t="shared" si="84"/>
        <v>Funcionamiento</v>
      </c>
      <c r="Y5394" t="s">
        <v>13356</v>
      </c>
    </row>
    <row r="5395" spans="1:25">
      <c r="A5395" t="s">
        <v>3187</v>
      </c>
      <c r="B5395" t="s">
        <v>7503</v>
      </c>
      <c r="C5395" t="s">
        <v>13430</v>
      </c>
      <c r="D5395" t="s">
        <v>3076</v>
      </c>
      <c r="E5395" t="s">
        <v>3077</v>
      </c>
      <c r="F5395" t="s">
        <v>13355</v>
      </c>
      <c r="G5395" t="s">
        <v>13356</v>
      </c>
      <c r="H5395" t="s">
        <v>322</v>
      </c>
      <c r="I5395" t="s">
        <v>323</v>
      </c>
      <c r="J5395" t="s">
        <v>246</v>
      </c>
      <c r="K5395" t="s">
        <v>3079</v>
      </c>
      <c r="L5395" t="s">
        <v>247</v>
      </c>
      <c r="M5395">
        <v>69800</v>
      </c>
      <c r="N5395">
        <v>0</v>
      </c>
      <c r="O5395">
        <v>69800</v>
      </c>
      <c r="P5395">
        <v>0</v>
      </c>
      <c r="Q5395" t="s">
        <v>13431</v>
      </c>
      <c r="R5395" t="s">
        <v>3202</v>
      </c>
      <c r="S5395" t="s">
        <v>3336</v>
      </c>
      <c r="T5395" t="s">
        <v>3085</v>
      </c>
      <c r="U5395" t="s">
        <v>13432</v>
      </c>
      <c r="V5395" t="s">
        <v>13433</v>
      </c>
      <c r="W5395" t="s">
        <v>3085</v>
      </c>
      <c r="X5395" t="str">
        <f t="shared" si="84"/>
        <v>Funcionamiento</v>
      </c>
      <c r="Y5395" t="s">
        <v>13356</v>
      </c>
    </row>
    <row r="5396" spans="1:25">
      <c r="A5396" t="s">
        <v>3194</v>
      </c>
      <c r="B5396" t="s">
        <v>10383</v>
      </c>
      <c r="C5396" t="s">
        <v>13434</v>
      </c>
      <c r="D5396" t="s">
        <v>3076</v>
      </c>
      <c r="E5396" t="s">
        <v>3077</v>
      </c>
      <c r="F5396" t="s">
        <v>3159</v>
      </c>
      <c r="G5396" t="s">
        <v>13356</v>
      </c>
      <c r="H5396" t="s">
        <v>431</v>
      </c>
      <c r="I5396" t="s">
        <v>648</v>
      </c>
      <c r="J5396" t="s">
        <v>253</v>
      </c>
      <c r="K5396" t="s">
        <v>3115</v>
      </c>
      <c r="L5396" t="s">
        <v>247</v>
      </c>
      <c r="M5396">
        <v>20000000</v>
      </c>
      <c r="N5396">
        <v>-609956</v>
      </c>
      <c r="O5396">
        <v>19390044</v>
      </c>
      <c r="P5396">
        <v>0</v>
      </c>
      <c r="Q5396" t="s">
        <v>13435</v>
      </c>
      <c r="R5396" t="s">
        <v>3228</v>
      </c>
      <c r="S5396" t="s">
        <v>3417</v>
      </c>
      <c r="T5396" t="s">
        <v>3312</v>
      </c>
      <c r="U5396" t="s">
        <v>13436</v>
      </c>
      <c r="V5396" t="s">
        <v>13437</v>
      </c>
      <c r="W5396" t="s">
        <v>3085</v>
      </c>
      <c r="X5396" t="str">
        <f t="shared" si="84"/>
        <v>Inversión</v>
      </c>
      <c r="Y5396" t="s">
        <v>3166</v>
      </c>
    </row>
    <row r="5397" spans="1:25">
      <c r="A5397" t="s">
        <v>3176</v>
      </c>
      <c r="B5397" t="s">
        <v>10383</v>
      </c>
      <c r="C5397" t="s">
        <v>13438</v>
      </c>
      <c r="D5397" t="s">
        <v>3076</v>
      </c>
      <c r="E5397" t="s">
        <v>3077</v>
      </c>
      <c r="F5397" t="s">
        <v>3159</v>
      </c>
      <c r="G5397" t="s">
        <v>13356</v>
      </c>
      <c r="H5397" t="s">
        <v>431</v>
      </c>
      <c r="I5397" t="s">
        <v>648</v>
      </c>
      <c r="J5397" t="s">
        <v>253</v>
      </c>
      <c r="K5397" t="s">
        <v>3115</v>
      </c>
      <c r="L5397" t="s">
        <v>247</v>
      </c>
      <c r="M5397">
        <v>34807890</v>
      </c>
      <c r="N5397">
        <v>-3838474</v>
      </c>
      <c r="O5397">
        <v>30969416</v>
      </c>
      <c r="P5397">
        <v>0</v>
      </c>
      <c r="Q5397" t="s">
        <v>13439</v>
      </c>
      <c r="R5397" t="s">
        <v>3236</v>
      </c>
      <c r="S5397" t="s">
        <v>13440</v>
      </c>
      <c r="T5397" t="s">
        <v>13441</v>
      </c>
      <c r="U5397" t="s">
        <v>13442</v>
      </c>
      <c r="V5397" t="s">
        <v>13443</v>
      </c>
      <c r="W5397" t="s">
        <v>3085</v>
      </c>
      <c r="X5397" t="str">
        <f t="shared" si="84"/>
        <v>Inversión</v>
      </c>
      <c r="Y5397" t="s">
        <v>3166</v>
      </c>
    </row>
    <row r="5398" spans="1:25">
      <c r="A5398" t="s">
        <v>3208</v>
      </c>
      <c r="B5398" t="s">
        <v>3232</v>
      </c>
      <c r="C5398" t="s">
        <v>13444</v>
      </c>
      <c r="D5398" t="s">
        <v>3076</v>
      </c>
      <c r="E5398" t="s">
        <v>3077</v>
      </c>
      <c r="F5398" t="s">
        <v>3234</v>
      </c>
      <c r="G5398" t="s">
        <v>13356</v>
      </c>
      <c r="H5398" t="s">
        <v>539</v>
      </c>
      <c r="I5398" t="s">
        <v>667</v>
      </c>
      <c r="J5398" t="s">
        <v>253</v>
      </c>
      <c r="K5398" t="s">
        <v>3115</v>
      </c>
      <c r="L5398" t="s">
        <v>247</v>
      </c>
      <c r="M5398">
        <v>24269760</v>
      </c>
      <c r="N5398">
        <v>0</v>
      </c>
      <c r="O5398">
        <v>24269760</v>
      </c>
      <c r="P5398">
        <v>0</v>
      </c>
      <c r="Q5398" t="s">
        <v>13445</v>
      </c>
      <c r="R5398" t="s">
        <v>3221</v>
      </c>
      <c r="S5398" t="s">
        <v>3385</v>
      </c>
      <c r="T5398" t="s">
        <v>3318</v>
      </c>
      <c r="U5398" t="s">
        <v>13446</v>
      </c>
      <c r="V5398" t="s">
        <v>13447</v>
      </c>
      <c r="W5398" t="s">
        <v>3085</v>
      </c>
      <c r="X5398" t="str">
        <f t="shared" si="84"/>
        <v>Inversión</v>
      </c>
      <c r="Y5398" t="s">
        <v>3241</v>
      </c>
    </row>
    <row r="5399" spans="1:25">
      <c r="A5399" t="s">
        <v>3224</v>
      </c>
      <c r="B5399" t="s">
        <v>4007</v>
      </c>
      <c r="C5399" t="s">
        <v>13448</v>
      </c>
      <c r="D5399" t="s">
        <v>3076</v>
      </c>
      <c r="E5399" t="s">
        <v>3077</v>
      </c>
      <c r="F5399" t="s">
        <v>13355</v>
      </c>
      <c r="G5399" t="s">
        <v>13356</v>
      </c>
      <c r="H5399" t="s">
        <v>303</v>
      </c>
      <c r="I5399" t="s">
        <v>305</v>
      </c>
      <c r="J5399" t="s">
        <v>246</v>
      </c>
      <c r="K5399" t="s">
        <v>3079</v>
      </c>
      <c r="L5399" t="s">
        <v>247</v>
      </c>
      <c r="M5399">
        <v>805995</v>
      </c>
      <c r="N5399">
        <v>0</v>
      </c>
      <c r="O5399">
        <v>805995</v>
      </c>
      <c r="P5399">
        <v>0</v>
      </c>
      <c r="Q5399" t="s">
        <v>13449</v>
      </c>
      <c r="R5399" t="s">
        <v>3251</v>
      </c>
      <c r="S5399" t="s">
        <v>13450</v>
      </c>
      <c r="T5399" t="s">
        <v>3085</v>
      </c>
      <c r="U5399" t="s">
        <v>13451</v>
      </c>
      <c r="V5399" t="s">
        <v>13452</v>
      </c>
      <c r="W5399" t="s">
        <v>3085</v>
      </c>
      <c r="X5399" t="str">
        <f t="shared" si="84"/>
        <v>Funcionamiento</v>
      </c>
      <c r="Y5399" t="s">
        <v>13356</v>
      </c>
    </row>
    <row r="5400" spans="1:25">
      <c r="A5400" t="s">
        <v>3224</v>
      </c>
      <c r="B5400" t="s">
        <v>4007</v>
      </c>
      <c r="C5400" t="s">
        <v>13448</v>
      </c>
      <c r="D5400" t="s">
        <v>3076</v>
      </c>
      <c r="E5400" t="s">
        <v>3077</v>
      </c>
      <c r="F5400" t="s">
        <v>13355</v>
      </c>
      <c r="G5400" t="s">
        <v>13356</v>
      </c>
      <c r="H5400" t="s">
        <v>292</v>
      </c>
      <c r="I5400" t="s">
        <v>293</v>
      </c>
      <c r="J5400" t="s">
        <v>246</v>
      </c>
      <c r="K5400" t="s">
        <v>3079</v>
      </c>
      <c r="L5400" t="s">
        <v>247</v>
      </c>
      <c r="M5400">
        <v>36716618</v>
      </c>
      <c r="N5400">
        <v>0</v>
      </c>
      <c r="O5400">
        <v>36716618</v>
      </c>
      <c r="P5400">
        <v>0</v>
      </c>
      <c r="Q5400" t="s">
        <v>13449</v>
      </c>
      <c r="R5400" t="s">
        <v>3251</v>
      </c>
      <c r="S5400" t="s">
        <v>13450</v>
      </c>
      <c r="T5400" t="s">
        <v>3085</v>
      </c>
      <c r="U5400" t="s">
        <v>13451</v>
      </c>
      <c r="V5400" t="s">
        <v>13452</v>
      </c>
      <c r="W5400" t="s">
        <v>3085</v>
      </c>
      <c r="X5400" t="str">
        <f t="shared" si="84"/>
        <v>Funcionamiento</v>
      </c>
      <c r="Y5400" t="s">
        <v>13356</v>
      </c>
    </row>
    <row r="5401" spans="1:25">
      <c r="A5401" t="s">
        <v>3224</v>
      </c>
      <c r="B5401" t="s">
        <v>4007</v>
      </c>
      <c r="C5401" t="s">
        <v>13448</v>
      </c>
      <c r="D5401" t="s">
        <v>3076</v>
      </c>
      <c r="E5401" t="s">
        <v>3077</v>
      </c>
      <c r="F5401" t="s">
        <v>13355</v>
      </c>
      <c r="G5401" t="s">
        <v>13356</v>
      </c>
      <c r="H5401" t="s">
        <v>297</v>
      </c>
      <c r="I5401" t="s">
        <v>299</v>
      </c>
      <c r="J5401" t="s">
        <v>246</v>
      </c>
      <c r="K5401" t="s">
        <v>3079</v>
      </c>
      <c r="L5401" t="s">
        <v>247</v>
      </c>
      <c r="M5401">
        <v>942828</v>
      </c>
      <c r="N5401">
        <v>0</v>
      </c>
      <c r="O5401">
        <v>942828</v>
      </c>
      <c r="P5401">
        <v>0</v>
      </c>
      <c r="Q5401" t="s">
        <v>13449</v>
      </c>
      <c r="R5401" t="s">
        <v>3251</v>
      </c>
      <c r="S5401" t="s">
        <v>13450</v>
      </c>
      <c r="T5401" t="s">
        <v>3085</v>
      </c>
      <c r="U5401" t="s">
        <v>13451</v>
      </c>
      <c r="V5401" t="s">
        <v>13452</v>
      </c>
      <c r="W5401" t="s">
        <v>3085</v>
      </c>
      <c r="X5401" t="str">
        <f t="shared" si="84"/>
        <v>Funcionamiento</v>
      </c>
      <c r="Y5401" t="s">
        <v>13356</v>
      </c>
    </row>
    <row r="5402" spans="1:25">
      <c r="A5402" t="s">
        <v>3224</v>
      </c>
      <c r="B5402" t="s">
        <v>4007</v>
      </c>
      <c r="C5402" t="s">
        <v>13448</v>
      </c>
      <c r="D5402" t="s">
        <v>3076</v>
      </c>
      <c r="E5402" t="s">
        <v>3077</v>
      </c>
      <c r="F5402" t="s">
        <v>13355</v>
      </c>
      <c r="G5402" t="s">
        <v>13356</v>
      </c>
      <c r="H5402" t="s">
        <v>348</v>
      </c>
      <c r="I5402" t="s">
        <v>349</v>
      </c>
      <c r="J5402" t="s">
        <v>246</v>
      </c>
      <c r="K5402" t="s">
        <v>3079</v>
      </c>
      <c r="L5402" t="s">
        <v>247</v>
      </c>
      <c r="M5402">
        <v>547759</v>
      </c>
      <c r="N5402">
        <v>0</v>
      </c>
      <c r="O5402">
        <v>547759</v>
      </c>
      <c r="P5402">
        <v>0</v>
      </c>
      <c r="Q5402" t="s">
        <v>13449</v>
      </c>
      <c r="R5402" t="s">
        <v>3251</v>
      </c>
      <c r="S5402" t="s">
        <v>13450</v>
      </c>
      <c r="T5402" t="s">
        <v>3085</v>
      </c>
      <c r="U5402" t="s">
        <v>13451</v>
      </c>
      <c r="V5402" t="s">
        <v>13452</v>
      </c>
      <c r="W5402" t="s">
        <v>3085</v>
      </c>
      <c r="X5402" t="str">
        <f t="shared" si="84"/>
        <v>Funcionamiento</v>
      </c>
      <c r="Y5402" t="s">
        <v>13356</v>
      </c>
    </row>
    <row r="5403" spans="1:25">
      <c r="A5403" t="s">
        <v>3224</v>
      </c>
      <c r="B5403" t="s">
        <v>4007</v>
      </c>
      <c r="C5403" t="s">
        <v>13448</v>
      </c>
      <c r="D5403" t="s">
        <v>3076</v>
      </c>
      <c r="E5403" t="s">
        <v>3077</v>
      </c>
      <c r="F5403" t="s">
        <v>13355</v>
      </c>
      <c r="G5403" t="s">
        <v>13356</v>
      </c>
      <c r="H5403" t="s">
        <v>336</v>
      </c>
      <c r="I5403" t="s">
        <v>337</v>
      </c>
      <c r="J5403" t="s">
        <v>246</v>
      </c>
      <c r="K5403" t="s">
        <v>3079</v>
      </c>
      <c r="L5403" t="s">
        <v>247</v>
      </c>
      <c r="M5403">
        <v>2354967</v>
      </c>
      <c r="N5403">
        <v>0</v>
      </c>
      <c r="O5403">
        <v>2354967</v>
      </c>
      <c r="P5403">
        <v>0</v>
      </c>
      <c r="Q5403" t="s">
        <v>13449</v>
      </c>
      <c r="R5403" t="s">
        <v>3251</v>
      </c>
      <c r="S5403" t="s">
        <v>13450</v>
      </c>
      <c r="T5403" t="s">
        <v>3085</v>
      </c>
      <c r="U5403" t="s">
        <v>13451</v>
      </c>
      <c r="V5403" t="s">
        <v>13452</v>
      </c>
      <c r="W5403" t="s">
        <v>3085</v>
      </c>
      <c r="X5403" t="str">
        <f t="shared" si="84"/>
        <v>Funcionamiento</v>
      </c>
      <c r="Y5403" t="s">
        <v>13356</v>
      </c>
    </row>
    <row r="5404" spans="1:25">
      <c r="A5404" t="s">
        <v>3224</v>
      </c>
      <c r="B5404" t="s">
        <v>4007</v>
      </c>
      <c r="C5404" t="s">
        <v>13448</v>
      </c>
      <c r="D5404" t="s">
        <v>3076</v>
      </c>
      <c r="E5404" t="s">
        <v>3077</v>
      </c>
      <c r="F5404" t="s">
        <v>13355</v>
      </c>
      <c r="G5404" t="s">
        <v>13356</v>
      </c>
      <c r="H5404" t="s">
        <v>294</v>
      </c>
      <c r="I5404" t="s">
        <v>296</v>
      </c>
      <c r="J5404" t="s">
        <v>246</v>
      </c>
      <c r="K5404" t="s">
        <v>3079</v>
      </c>
      <c r="L5404" t="s">
        <v>247</v>
      </c>
      <c r="M5404">
        <v>671996</v>
      </c>
      <c r="N5404">
        <v>0</v>
      </c>
      <c r="O5404">
        <v>671996</v>
      </c>
      <c r="P5404">
        <v>0</v>
      </c>
      <c r="Q5404" t="s">
        <v>13449</v>
      </c>
      <c r="R5404" t="s">
        <v>3251</v>
      </c>
      <c r="S5404" t="s">
        <v>13450</v>
      </c>
      <c r="T5404" t="s">
        <v>3085</v>
      </c>
      <c r="U5404" t="s">
        <v>13451</v>
      </c>
      <c r="V5404" t="s">
        <v>13452</v>
      </c>
      <c r="W5404" t="s">
        <v>3085</v>
      </c>
      <c r="X5404" t="str">
        <f t="shared" si="84"/>
        <v>Funcionamiento</v>
      </c>
      <c r="Y5404" t="s">
        <v>13356</v>
      </c>
    </row>
    <row r="5405" spans="1:25">
      <c r="A5405" t="s">
        <v>3202</v>
      </c>
      <c r="B5405" t="s">
        <v>3640</v>
      </c>
      <c r="C5405" t="s">
        <v>13453</v>
      </c>
      <c r="D5405" t="s">
        <v>3076</v>
      </c>
      <c r="E5405" t="s">
        <v>3077</v>
      </c>
      <c r="F5405" t="s">
        <v>13355</v>
      </c>
      <c r="G5405" t="s">
        <v>13356</v>
      </c>
      <c r="H5405" t="s">
        <v>314</v>
      </c>
      <c r="I5405" t="s">
        <v>582</v>
      </c>
      <c r="J5405" t="s">
        <v>246</v>
      </c>
      <c r="K5405" t="s">
        <v>3079</v>
      </c>
      <c r="L5405" t="s">
        <v>247</v>
      </c>
      <c r="M5405">
        <v>894800</v>
      </c>
      <c r="N5405">
        <v>0</v>
      </c>
      <c r="O5405">
        <v>894800</v>
      </c>
      <c r="P5405">
        <v>0</v>
      </c>
      <c r="Q5405" t="s">
        <v>13454</v>
      </c>
      <c r="R5405" t="s">
        <v>3238</v>
      </c>
      <c r="S5405" t="s">
        <v>3285</v>
      </c>
      <c r="T5405" t="s">
        <v>3085</v>
      </c>
      <c r="U5405" t="s">
        <v>13455</v>
      </c>
      <c r="V5405" t="s">
        <v>13456</v>
      </c>
      <c r="W5405" t="s">
        <v>3085</v>
      </c>
      <c r="X5405" t="str">
        <f t="shared" si="84"/>
        <v>Funcionamiento</v>
      </c>
      <c r="Y5405" t="s">
        <v>13356</v>
      </c>
    </row>
    <row r="5406" spans="1:25">
      <c r="A5406" t="s">
        <v>3202</v>
      </c>
      <c r="B5406" t="s">
        <v>3640</v>
      </c>
      <c r="C5406" t="s">
        <v>13453</v>
      </c>
      <c r="D5406" t="s">
        <v>3076</v>
      </c>
      <c r="E5406" t="s">
        <v>3077</v>
      </c>
      <c r="F5406" t="s">
        <v>13355</v>
      </c>
      <c r="G5406" t="s">
        <v>13356</v>
      </c>
      <c r="H5406" t="s">
        <v>320</v>
      </c>
      <c r="I5406" t="s">
        <v>321</v>
      </c>
      <c r="J5406" t="s">
        <v>246</v>
      </c>
      <c r="K5406" t="s">
        <v>3079</v>
      </c>
      <c r="L5406" t="s">
        <v>247</v>
      </c>
      <c r="M5406">
        <v>442700</v>
      </c>
      <c r="N5406">
        <v>0</v>
      </c>
      <c r="O5406">
        <v>442700</v>
      </c>
      <c r="P5406">
        <v>0</v>
      </c>
      <c r="Q5406" t="s">
        <v>13454</v>
      </c>
      <c r="R5406" t="s">
        <v>3238</v>
      </c>
      <c r="S5406" t="s">
        <v>3285</v>
      </c>
      <c r="T5406" t="s">
        <v>3085</v>
      </c>
      <c r="U5406" t="s">
        <v>13455</v>
      </c>
      <c r="V5406" t="s">
        <v>13456</v>
      </c>
      <c r="W5406" t="s">
        <v>3085</v>
      </c>
      <c r="X5406" t="str">
        <f t="shared" si="84"/>
        <v>Funcionamiento</v>
      </c>
      <c r="Y5406" t="s">
        <v>13356</v>
      </c>
    </row>
    <row r="5407" spans="1:25">
      <c r="A5407" t="s">
        <v>3202</v>
      </c>
      <c r="B5407" t="s">
        <v>3640</v>
      </c>
      <c r="C5407" t="s">
        <v>13453</v>
      </c>
      <c r="D5407" t="s">
        <v>3076</v>
      </c>
      <c r="E5407" t="s">
        <v>3077</v>
      </c>
      <c r="F5407" t="s">
        <v>13355</v>
      </c>
      <c r="G5407" t="s">
        <v>13356</v>
      </c>
      <c r="H5407" t="s">
        <v>316</v>
      </c>
      <c r="I5407" t="s">
        <v>583</v>
      </c>
      <c r="J5407" t="s">
        <v>246</v>
      </c>
      <c r="K5407" t="s">
        <v>3079</v>
      </c>
      <c r="L5407" t="s">
        <v>247</v>
      </c>
      <c r="M5407">
        <v>3380100</v>
      </c>
      <c r="N5407">
        <v>0</v>
      </c>
      <c r="O5407">
        <v>3380100</v>
      </c>
      <c r="P5407">
        <v>0</v>
      </c>
      <c r="Q5407" t="s">
        <v>13454</v>
      </c>
      <c r="R5407" t="s">
        <v>3238</v>
      </c>
      <c r="S5407" t="s">
        <v>3285</v>
      </c>
      <c r="T5407" t="s">
        <v>3085</v>
      </c>
      <c r="U5407" t="s">
        <v>13455</v>
      </c>
      <c r="V5407" t="s">
        <v>13456</v>
      </c>
      <c r="W5407" t="s">
        <v>3085</v>
      </c>
      <c r="X5407" t="str">
        <f t="shared" si="84"/>
        <v>Funcionamiento</v>
      </c>
      <c r="Y5407" t="s">
        <v>13356</v>
      </c>
    </row>
    <row r="5408" spans="1:25">
      <c r="A5408" t="s">
        <v>3202</v>
      </c>
      <c r="B5408" t="s">
        <v>3640</v>
      </c>
      <c r="C5408" t="s">
        <v>13453</v>
      </c>
      <c r="D5408" t="s">
        <v>3076</v>
      </c>
      <c r="E5408" t="s">
        <v>3077</v>
      </c>
      <c r="F5408" t="s">
        <v>13355</v>
      </c>
      <c r="G5408" t="s">
        <v>13356</v>
      </c>
      <c r="H5408" t="s">
        <v>318</v>
      </c>
      <c r="I5408" t="s">
        <v>586</v>
      </c>
      <c r="J5408" t="s">
        <v>246</v>
      </c>
      <c r="K5408" t="s">
        <v>3079</v>
      </c>
      <c r="L5408" t="s">
        <v>247</v>
      </c>
      <c r="M5408">
        <v>1629000</v>
      </c>
      <c r="N5408">
        <v>0</v>
      </c>
      <c r="O5408">
        <v>1629000</v>
      </c>
      <c r="P5408">
        <v>0</v>
      </c>
      <c r="Q5408" t="s">
        <v>13454</v>
      </c>
      <c r="R5408" t="s">
        <v>3238</v>
      </c>
      <c r="S5408" t="s">
        <v>3285</v>
      </c>
      <c r="T5408" t="s">
        <v>3085</v>
      </c>
      <c r="U5408" t="s">
        <v>13455</v>
      </c>
      <c r="V5408" t="s">
        <v>13456</v>
      </c>
      <c r="W5408" t="s">
        <v>3085</v>
      </c>
      <c r="X5408" t="str">
        <f t="shared" si="84"/>
        <v>Funcionamiento</v>
      </c>
      <c r="Y5408" t="s">
        <v>13356</v>
      </c>
    </row>
    <row r="5409" spans="1:25">
      <c r="A5409" t="s">
        <v>3202</v>
      </c>
      <c r="B5409" t="s">
        <v>3640</v>
      </c>
      <c r="C5409" t="s">
        <v>13453</v>
      </c>
      <c r="D5409" t="s">
        <v>3076</v>
      </c>
      <c r="E5409" t="s">
        <v>3077</v>
      </c>
      <c r="F5409" t="s">
        <v>13355</v>
      </c>
      <c r="G5409" t="s">
        <v>13356</v>
      </c>
      <c r="H5409" t="s">
        <v>322</v>
      </c>
      <c r="I5409" t="s">
        <v>323</v>
      </c>
      <c r="J5409" t="s">
        <v>246</v>
      </c>
      <c r="K5409" t="s">
        <v>3079</v>
      </c>
      <c r="L5409" t="s">
        <v>247</v>
      </c>
      <c r="M5409">
        <v>1222100</v>
      </c>
      <c r="N5409">
        <v>0</v>
      </c>
      <c r="O5409">
        <v>1222100</v>
      </c>
      <c r="P5409">
        <v>0</v>
      </c>
      <c r="Q5409" t="s">
        <v>13454</v>
      </c>
      <c r="R5409" t="s">
        <v>3238</v>
      </c>
      <c r="S5409" t="s">
        <v>3285</v>
      </c>
      <c r="T5409" t="s">
        <v>3085</v>
      </c>
      <c r="U5409" t="s">
        <v>13455</v>
      </c>
      <c r="V5409" t="s">
        <v>13456</v>
      </c>
      <c r="W5409" t="s">
        <v>3085</v>
      </c>
      <c r="X5409" t="str">
        <f t="shared" si="84"/>
        <v>Funcionamiento</v>
      </c>
      <c r="Y5409" t="s">
        <v>13356</v>
      </c>
    </row>
    <row r="5410" spans="1:25">
      <c r="A5410" t="s">
        <v>3202</v>
      </c>
      <c r="B5410" t="s">
        <v>3640</v>
      </c>
      <c r="C5410" t="s">
        <v>13453</v>
      </c>
      <c r="D5410" t="s">
        <v>3076</v>
      </c>
      <c r="E5410" t="s">
        <v>3077</v>
      </c>
      <c r="F5410" t="s">
        <v>13355</v>
      </c>
      <c r="G5410" t="s">
        <v>13356</v>
      </c>
      <c r="H5410" t="s">
        <v>324</v>
      </c>
      <c r="I5410" t="s">
        <v>325</v>
      </c>
      <c r="J5410" t="s">
        <v>246</v>
      </c>
      <c r="K5410" t="s">
        <v>3079</v>
      </c>
      <c r="L5410" t="s">
        <v>247</v>
      </c>
      <c r="M5410">
        <v>814900</v>
      </c>
      <c r="N5410">
        <v>0</v>
      </c>
      <c r="O5410">
        <v>814900</v>
      </c>
      <c r="P5410">
        <v>0</v>
      </c>
      <c r="Q5410" t="s">
        <v>13454</v>
      </c>
      <c r="R5410" t="s">
        <v>3238</v>
      </c>
      <c r="S5410" t="s">
        <v>3285</v>
      </c>
      <c r="T5410" t="s">
        <v>3085</v>
      </c>
      <c r="U5410" t="s">
        <v>13455</v>
      </c>
      <c r="V5410" t="s">
        <v>13456</v>
      </c>
      <c r="W5410" t="s">
        <v>3085</v>
      </c>
      <c r="X5410" t="str">
        <f t="shared" si="84"/>
        <v>Funcionamiento</v>
      </c>
      <c r="Y5410" t="s">
        <v>13356</v>
      </c>
    </row>
    <row r="5411" spans="1:25">
      <c r="A5411" t="s">
        <v>3220</v>
      </c>
      <c r="B5411" t="s">
        <v>3274</v>
      </c>
      <c r="C5411" t="s">
        <v>13457</v>
      </c>
      <c r="D5411" t="s">
        <v>3076</v>
      </c>
      <c r="E5411" t="s">
        <v>3077</v>
      </c>
      <c r="F5411" t="s">
        <v>13355</v>
      </c>
      <c r="G5411" t="s">
        <v>13356</v>
      </c>
      <c r="H5411" t="s">
        <v>292</v>
      </c>
      <c r="I5411" t="s">
        <v>293</v>
      </c>
      <c r="J5411" t="s">
        <v>246</v>
      </c>
      <c r="K5411" t="s">
        <v>3079</v>
      </c>
      <c r="L5411" t="s">
        <v>247</v>
      </c>
      <c r="M5411">
        <v>32823582</v>
      </c>
      <c r="N5411">
        <v>0</v>
      </c>
      <c r="O5411">
        <v>32823582</v>
      </c>
      <c r="P5411">
        <v>0</v>
      </c>
      <c r="Q5411" t="s">
        <v>13458</v>
      </c>
      <c r="R5411" t="s">
        <v>3281</v>
      </c>
      <c r="S5411" t="s">
        <v>13459</v>
      </c>
      <c r="T5411" t="s">
        <v>3085</v>
      </c>
      <c r="U5411" t="s">
        <v>13460</v>
      </c>
      <c r="V5411" t="s">
        <v>13461</v>
      </c>
      <c r="W5411" t="s">
        <v>3085</v>
      </c>
      <c r="X5411" t="str">
        <f t="shared" si="84"/>
        <v>Funcionamiento</v>
      </c>
      <c r="Y5411" t="s">
        <v>13356</v>
      </c>
    </row>
    <row r="5412" spans="1:25">
      <c r="A5412" t="s">
        <v>3220</v>
      </c>
      <c r="B5412" t="s">
        <v>3274</v>
      </c>
      <c r="C5412" t="s">
        <v>13457</v>
      </c>
      <c r="D5412" t="s">
        <v>3076</v>
      </c>
      <c r="E5412" t="s">
        <v>3077</v>
      </c>
      <c r="F5412" t="s">
        <v>13355</v>
      </c>
      <c r="G5412" t="s">
        <v>13356</v>
      </c>
      <c r="H5412" t="s">
        <v>336</v>
      </c>
      <c r="I5412" t="s">
        <v>337</v>
      </c>
      <c r="J5412" t="s">
        <v>246</v>
      </c>
      <c r="K5412" t="s">
        <v>3079</v>
      </c>
      <c r="L5412" t="s">
        <v>247</v>
      </c>
      <c r="M5412">
        <v>2354967</v>
      </c>
      <c r="N5412">
        <v>0</v>
      </c>
      <c r="O5412">
        <v>2354967</v>
      </c>
      <c r="P5412">
        <v>0</v>
      </c>
      <c r="Q5412" t="s">
        <v>13458</v>
      </c>
      <c r="R5412" t="s">
        <v>3281</v>
      </c>
      <c r="S5412" t="s">
        <v>13459</v>
      </c>
      <c r="T5412" t="s">
        <v>3085</v>
      </c>
      <c r="U5412" t="s">
        <v>13460</v>
      </c>
      <c r="V5412" t="s">
        <v>13461</v>
      </c>
      <c r="W5412" t="s">
        <v>3085</v>
      </c>
      <c r="X5412" t="str">
        <f t="shared" si="84"/>
        <v>Funcionamiento</v>
      </c>
      <c r="Y5412" t="s">
        <v>13356</v>
      </c>
    </row>
    <row r="5413" spans="1:25">
      <c r="A5413" t="s">
        <v>3220</v>
      </c>
      <c r="B5413" t="s">
        <v>3274</v>
      </c>
      <c r="C5413" t="s">
        <v>13457</v>
      </c>
      <c r="D5413" t="s">
        <v>3076</v>
      </c>
      <c r="E5413" t="s">
        <v>3077</v>
      </c>
      <c r="F5413" t="s">
        <v>13355</v>
      </c>
      <c r="G5413" t="s">
        <v>13356</v>
      </c>
      <c r="H5413" t="s">
        <v>297</v>
      </c>
      <c r="I5413" t="s">
        <v>299</v>
      </c>
      <c r="J5413" t="s">
        <v>246</v>
      </c>
      <c r="K5413" t="s">
        <v>3079</v>
      </c>
      <c r="L5413" t="s">
        <v>247</v>
      </c>
      <c r="M5413">
        <v>1028540</v>
      </c>
      <c r="N5413">
        <v>0</v>
      </c>
      <c r="O5413">
        <v>1028540</v>
      </c>
      <c r="P5413">
        <v>0</v>
      </c>
      <c r="Q5413" t="s">
        <v>13458</v>
      </c>
      <c r="R5413" t="s">
        <v>3281</v>
      </c>
      <c r="S5413" t="s">
        <v>13459</v>
      </c>
      <c r="T5413" t="s">
        <v>3085</v>
      </c>
      <c r="U5413" t="s">
        <v>13460</v>
      </c>
      <c r="V5413" t="s">
        <v>13461</v>
      </c>
      <c r="W5413" t="s">
        <v>3085</v>
      </c>
      <c r="X5413" t="str">
        <f t="shared" si="84"/>
        <v>Funcionamiento</v>
      </c>
      <c r="Y5413" t="s">
        <v>13356</v>
      </c>
    </row>
    <row r="5414" spans="1:25">
      <c r="A5414" t="s">
        <v>3220</v>
      </c>
      <c r="B5414" t="s">
        <v>3274</v>
      </c>
      <c r="C5414" t="s">
        <v>13457</v>
      </c>
      <c r="D5414" t="s">
        <v>3076</v>
      </c>
      <c r="E5414" t="s">
        <v>3077</v>
      </c>
      <c r="F5414" t="s">
        <v>13355</v>
      </c>
      <c r="G5414" t="s">
        <v>13356</v>
      </c>
      <c r="H5414" t="s">
        <v>331</v>
      </c>
      <c r="I5414" t="s">
        <v>587</v>
      </c>
      <c r="J5414" t="s">
        <v>246</v>
      </c>
      <c r="K5414" t="s">
        <v>3079</v>
      </c>
      <c r="L5414" t="s">
        <v>247</v>
      </c>
      <c r="M5414">
        <v>3844474</v>
      </c>
      <c r="N5414">
        <v>0</v>
      </c>
      <c r="O5414">
        <v>3844474</v>
      </c>
      <c r="P5414">
        <v>0</v>
      </c>
      <c r="Q5414" t="s">
        <v>13458</v>
      </c>
      <c r="R5414" t="s">
        <v>3281</v>
      </c>
      <c r="S5414" t="s">
        <v>13459</v>
      </c>
      <c r="T5414" t="s">
        <v>3085</v>
      </c>
      <c r="U5414" t="s">
        <v>13460</v>
      </c>
      <c r="V5414" t="s">
        <v>13461</v>
      </c>
      <c r="W5414" t="s">
        <v>3085</v>
      </c>
      <c r="X5414" t="str">
        <f t="shared" si="84"/>
        <v>Funcionamiento</v>
      </c>
      <c r="Y5414" t="s">
        <v>13356</v>
      </c>
    </row>
    <row r="5415" spans="1:25">
      <c r="A5415" t="s">
        <v>3220</v>
      </c>
      <c r="B5415" t="s">
        <v>3274</v>
      </c>
      <c r="C5415" t="s">
        <v>13457</v>
      </c>
      <c r="D5415" t="s">
        <v>3076</v>
      </c>
      <c r="E5415" t="s">
        <v>3077</v>
      </c>
      <c r="F5415" t="s">
        <v>13355</v>
      </c>
      <c r="G5415" t="s">
        <v>13356</v>
      </c>
      <c r="H5415" t="s">
        <v>333</v>
      </c>
      <c r="I5415" t="s">
        <v>335</v>
      </c>
      <c r="J5415" t="s">
        <v>246</v>
      </c>
      <c r="K5415" t="s">
        <v>3079</v>
      </c>
      <c r="L5415" t="s">
        <v>247</v>
      </c>
      <c r="M5415">
        <v>313996</v>
      </c>
      <c r="N5415">
        <v>0</v>
      </c>
      <c r="O5415">
        <v>313996</v>
      </c>
      <c r="P5415">
        <v>0</v>
      </c>
      <c r="Q5415" t="s">
        <v>13458</v>
      </c>
      <c r="R5415" t="s">
        <v>3281</v>
      </c>
      <c r="S5415" t="s">
        <v>13459</v>
      </c>
      <c r="T5415" t="s">
        <v>3085</v>
      </c>
      <c r="U5415" t="s">
        <v>13460</v>
      </c>
      <c r="V5415" t="s">
        <v>13461</v>
      </c>
      <c r="W5415" t="s">
        <v>3085</v>
      </c>
      <c r="X5415" t="str">
        <f t="shared" si="84"/>
        <v>Funcionamiento</v>
      </c>
      <c r="Y5415" t="s">
        <v>13356</v>
      </c>
    </row>
    <row r="5416" spans="1:25">
      <c r="A5416" t="s">
        <v>3220</v>
      </c>
      <c r="B5416" t="s">
        <v>3274</v>
      </c>
      <c r="C5416" t="s">
        <v>13457</v>
      </c>
      <c r="D5416" t="s">
        <v>3076</v>
      </c>
      <c r="E5416" t="s">
        <v>3077</v>
      </c>
      <c r="F5416" t="s">
        <v>13355</v>
      </c>
      <c r="G5416" t="s">
        <v>13356</v>
      </c>
      <c r="H5416" t="s">
        <v>303</v>
      </c>
      <c r="I5416" t="s">
        <v>305</v>
      </c>
      <c r="J5416" t="s">
        <v>246</v>
      </c>
      <c r="K5416" t="s">
        <v>3079</v>
      </c>
      <c r="L5416" t="s">
        <v>247</v>
      </c>
      <c r="M5416">
        <v>871127</v>
      </c>
      <c r="N5416">
        <v>0</v>
      </c>
      <c r="O5416">
        <v>871127</v>
      </c>
      <c r="P5416">
        <v>0</v>
      </c>
      <c r="Q5416" t="s">
        <v>13458</v>
      </c>
      <c r="R5416" t="s">
        <v>3281</v>
      </c>
      <c r="S5416" t="s">
        <v>13459</v>
      </c>
      <c r="T5416" t="s">
        <v>3085</v>
      </c>
      <c r="U5416" t="s">
        <v>13460</v>
      </c>
      <c r="V5416" t="s">
        <v>13461</v>
      </c>
      <c r="W5416" t="s">
        <v>3085</v>
      </c>
      <c r="X5416" t="str">
        <f t="shared" si="84"/>
        <v>Funcionamiento</v>
      </c>
      <c r="Y5416" t="s">
        <v>13356</v>
      </c>
    </row>
    <row r="5417" spans="1:25">
      <c r="A5417" t="s">
        <v>3220</v>
      </c>
      <c r="B5417" t="s">
        <v>3274</v>
      </c>
      <c r="C5417" t="s">
        <v>13457</v>
      </c>
      <c r="D5417" t="s">
        <v>3076</v>
      </c>
      <c r="E5417" t="s">
        <v>3077</v>
      </c>
      <c r="F5417" t="s">
        <v>13355</v>
      </c>
      <c r="G5417" t="s">
        <v>13356</v>
      </c>
      <c r="H5417" t="s">
        <v>294</v>
      </c>
      <c r="I5417" t="s">
        <v>296</v>
      </c>
      <c r="J5417" t="s">
        <v>246</v>
      </c>
      <c r="K5417" t="s">
        <v>3079</v>
      </c>
      <c r="L5417" t="s">
        <v>247</v>
      </c>
      <c r="M5417">
        <v>669793</v>
      </c>
      <c r="N5417">
        <v>0</v>
      </c>
      <c r="O5417">
        <v>669793</v>
      </c>
      <c r="P5417">
        <v>0</v>
      </c>
      <c r="Q5417" t="s">
        <v>13458</v>
      </c>
      <c r="R5417" t="s">
        <v>3281</v>
      </c>
      <c r="S5417" t="s">
        <v>13459</v>
      </c>
      <c r="T5417" t="s">
        <v>3085</v>
      </c>
      <c r="U5417" t="s">
        <v>13460</v>
      </c>
      <c r="V5417" t="s">
        <v>13461</v>
      </c>
      <c r="W5417" t="s">
        <v>3085</v>
      </c>
      <c r="X5417" t="str">
        <f t="shared" si="84"/>
        <v>Funcionamiento</v>
      </c>
      <c r="Y5417" t="s">
        <v>13356</v>
      </c>
    </row>
    <row r="5418" spans="1:25">
      <c r="A5418" t="s">
        <v>3220</v>
      </c>
      <c r="B5418" t="s">
        <v>3274</v>
      </c>
      <c r="C5418" t="s">
        <v>13457</v>
      </c>
      <c r="D5418" t="s">
        <v>3076</v>
      </c>
      <c r="E5418" t="s">
        <v>3077</v>
      </c>
      <c r="F5418" t="s">
        <v>13355</v>
      </c>
      <c r="G5418" t="s">
        <v>13356</v>
      </c>
      <c r="H5418" t="s">
        <v>309</v>
      </c>
      <c r="I5418" t="s">
        <v>311</v>
      </c>
      <c r="J5418" t="s">
        <v>246</v>
      </c>
      <c r="K5418" t="s">
        <v>3079</v>
      </c>
      <c r="L5418" t="s">
        <v>247</v>
      </c>
      <c r="M5418">
        <v>3931849</v>
      </c>
      <c r="N5418">
        <v>0</v>
      </c>
      <c r="O5418">
        <v>3931849</v>
      </c>
      <c r="P5418">
        <v>0</v>
      </c>
      <c r="Q5418" t="s">
        <v>13458</v>
      </c>
      <c r="R5418" t="s">
        <v>3281</v>
      </c>
      <c r="S5418" t="s">
        <v>13459</v>
      </c>
      <c r="T5418" t="s">
        <v>3085</v>
      </c>
      <c r="U5418" t="s">
        <v>13460</v>
      </c>
      <c r="V5418" t="s">
        <v>13461</v>
      </c>
      <c r="W5418" t="s">
        <v>3085</v>
      </c>
      <c r="X5418" t="str">
        <f t="shared" si="84"/>
        <v>Funcionamiento</v>
      </c>
      <c r="Y5418" t="s">
        <v>13356</v>
      </c>
    </row>
    <row r="5419" spans="1:25">
      <c r="A5419" t="s">
        <v>3228</v>
      </c>
      <c r="B5419" t="s">
        <v>5143</v>
      </c>
      <c r="C5419" t="s">
        <v>13462</v>
      </c>
      <c r="D5419" t="s">
        <v>3076</v>
      </c>
      <c r="E5419" t="s">
        <v>3077</v>
      </c>
      <c r="F5419" t="s">
        <v>13355</v>
      </c>
      <c r="G5419" t="s">
        <v>13356</v>
      </c>
      <c r="H5419" t="s">
        <v>324</v>
      </c>
      <c r="I5419" t="s">
        <v>325</v>
      </c>
      <c r="J5419" t="s">
        <v>246</v>
      </c>
      <c r="K5419" t="s">
        <v>3079</v>
      </c>
      <c r="L5419" t="s">
        <v>247</v>
      </c>
      <c r="M5419">
        <v>872100</v>
      </c>
      <c r="N5419">
        <v>0</v>
      </c>
      <c r="O5419">
        <v>872100</v>
      </c>
      <c r="P5419">
        <v>0</v>
      </c>
      <c r="Q5419" t="s">
        <v>13463</v>
      </c>
      <c r="R5419" t="s">
        <v>3288</v>
      </c>
      <c r="S5419" t="s">
        <v>3464</v>
      </c>
      <c r="T5419" t="s">
        <v>3085</v>
      </c>
      <c r="U5419" t="s">
        <v>13464</v>
      </c>
      <c r="V5419" t="s">
        <v>13465</v>
      </c>
      <c r="W5419" t="s">
        <v>3085</v>
      </c>
      <c r="X5419" t="str">
        <f t="shared" si="84"/>
        <v>Funcionamiento</v>
      </c>
      <c r="Y5419" t="s">
        <v>13356</v>
      </c>
    </row>
    <row r="5420" spans="1:25">
      <c r="A5420" t="s">
        <v>3228</v>
      </c>
      <c r="B5420" t="s">
        <v>5143</v>
      </c>
      <c r="C5420" t="s">
        <v>13462</v>
      </c>
      <c r="D5420" t="s">
        <v>3076</v>
      </c>
      <c r="E5420" t="s">
        <v>3077</v>
      </c>
      <c r="F5420" t="s">
        <v>13355</v>
      </c>
      <c r="G5420" t="s">
        <v>13356</v>
      </c>
      <c r="H5420" t="s">
        <v>318</v>
      </c>
      <c r="I5420" t="s">
        <v>586</v>
      </c>
      <c r="J5420" t="s">
        <v>246</v>
      </c>
      <c r="K5420" t="s">
        <v>3079</v>
      </c>
      <c r="L5420" t="s">
        <v>247</v>
      </c>
      <c r="M5420">
        <v>1743300</v>
      </c>
      <c r="N5420">
        <v>0</v>
      </c>
      <c r="O5420">
        <v>1743300</v>
      </c>
      <c r="P5420">
        <v>0</v>
      </c>
      <c r="Q5420" t="s">
        <v>13463</v>
      </c>
      <c r="R5420" t="s">
        <v>3288</v>
      </c>
      <c r="S5420" t="s">
        <v>3464</v>
      </c>
      <c r="T5420" t="s">
        <v>3085</v>
      </c>
      <c r="U5420" t="s">
        <v>13464</v>
      </c>
      <c r="V5420" t="s">
        <v>13465</v>
      </c>
      <c r="W5420" t="s">
        <v>3085</v>
      </c>
      <c r="X5420" t="str">
        <f t="shared" si="84"/>
        <v>Funcionamiento</v>
      </c>
      <c r="Y5420" t="s">
        <v>13356</v>
      </c>
    </row>
    <row r="5421" spans="1:25">
      <c r="A5421" t="s">
        <v>3228</v>
      </c>
      <c r="B5421" t="s">
        <v>5143</v>
      </c>
      <c r="C5421" t="s">
        <v>13462</v>
      </c>
      <c r="D5421" t="s">
        <v>3076</v>
      </c>
      <c r="E5421" t="s">
        <v>3077</v>
      </c>
      <c r="F5421" t="s">
        <v>13355</v>
      </c>
      <c r="G5421" t="s">
        <v>13356</v>
      </c>
      <c r="H5421" t="s">
        <v>320</v>
      </c>
      <c r="I5421" t="s">
        <v>321</v>
      </c>
      <c r="J5421" t="s">
        <v>246</v>
      </c>
      <c r="K5421" t="s">
        <v>3079</v>
      </c>
      <c r="L5421" t="s">
        <v>247</v>
      </c>
      <c r="M5421">
        <v>399600</v>
      </c>
      <c r="N5421">
        <v>0</v>
      </c>
      <c r="O5421">
        <v>399600</v>
      </c>
      <c r="P5421">
        <v>0</v>
      </c>
      <c r="Q5421" t="s">
        <v>13463</v>
      </c>
      <c r="R5421" t="s">
        <v>3288</v>
      </c>
      <c r="S5421" t="s">
        <v>3464</v>
      </c>
      <c r="T5421" t="s">
        <v>3085</v>
      </c>
      <c r="U5421" t="s">
        <v>13464</v>
      </c>
      <c r="V5421" t="s">
        <v>13465</v>
      </c>
      <c r="W5421" t="s">
        <v>3085</v>
      </c>
      <c r="X5421" t="str">
        <f t="shared" si="84"/>
        <v>Funcionamiento</v>
      </c>
      <c r="Y5421" t="s">
        <v>13356</v>
      </c>
    </row>
    <row r="5422" spans="1:25">
      <c r="A5422" t="s">
        <v>3228</v>
      </c>
      <c r="B5422" t="s">
        <v>5143</v>
      </c>
      <c r="C5422" t="s">
        <v>13462</v>
      </c>
      <c r="D5422" t="s">
        <v>3076</v>
      </c>
      <c r="E5422" t="s">
        <v>3077</v>
      </c>
      <c r="F5422" t="s">
        <v>13355</v>
      </c>
      <c r="G5422" t="s">
        <v>13356</v>
      </c>
      <c r="H5422" t="s">
        <v>314</v>
      </c>
      <c r="I5422" t="s">
        <v>582</v>
      </c>
      <c r="J5422" t="s">
        <v>246</v>
      </c>
      <c r="K5422" t="s">
        <v>3079</v>
      </c>
      <c r="L5422" t="s">
        <v>247</v>
      </c>
      <c r="M5422">
        <v>4568200</v>
      </c>
      <c r="N5422">
        <v>0</v>
      </c>
      <c r="O5422">
        <v>4568200</v>
      </c>
      <c r="P5422">
        <v>0</v>
      </c>
      <c r="Q5422" t="s">
        <v>13463</v>
      </c>
      <c r="R5422" t="s">
        <v>3288</v>
      </c>
      <c r="S5422" t="s">
        <v>3464</v>
      </c>
      <c r="T5422" t="s">
        <v>3085</v>
      </c>
      <c r="U5422" t="s">
        <v>13464</v>
      </c>
      <c r="V5422" t="s">
        <v>13465</v>
      </c>
      <c r="W5422" t="s">
        <v>3085</v>
      </c>
      <c r="X5422" t="str">
        <f t="shared" si="84"/>
        <v>Funcionamiento</v>
      </c>
      <c r="Y5422" t="s">
        <v>13356</v>
      </c>
    </row>
    <row r="5423" spans="1:25">
      <c r="A5423" t="s">
        <v>3228</v>
      </c>
      <c r="B5423" t="s">
        <v>5143</v>
      </c>
      <c r="C5423" t="s">
        <v>13462</v>
      </c>
      <c r="D5423" t="s">
        <v>3076</v>
      </c>
      <c r="E5423" t="s">
        <v>3077</v>
      </c>
      <c r="F5423" t="s">
        <v>13355</v>
      </c>
      <c r="G5423" t="s">
        <v>13356</v>
      </c>
      <c r="H5423" t="s">
        <v>316</v>
      </c>
      <c r="I5423" t="s">
        <v>583</v>
      </c>
      <c r="J5423" t="s">
        <v>246</v>
      </c>
      <c r="K5423" t="s">
        <v>3079</v>
      </c>
      <c r="L5423" t="s">
        <v>247</v>
      </c>
      <c r="M5423">
        <v>3236100</v>
      </c>
      <c r="N5423">
        <v>0</v>
      </c>
      <c r="O5423">
        <v>3236100</v>
      </c>
      <c r="P5423">
        <v>0</v>
      </c>
      <c r="Q5423" t="s">
        <v>13463</v>
      </c>
      <c r="R5423" t="s">
        <v>3288</v>
      </c>
      <c r="S5423" t="s">
        <v>3464</v>
      </c>
      <c r="T5423" t="s">
        <v>3085</v>
      </c>
      <c r="U5423" t="s">
        <v>13464</v>
      </c>
      <c r="V5423" t="s">
        <v>13465</v>
      </c>
      <c r="W5423" t="s">
        <v>3085</v>
      </c>
      <c r="X5423" t="str">
        <f t="shared" si="84"/>
        <v>Funcionamiento</v>
      </c>
      <c r="Y5423" t="s">
        <v>13356</v>
      </c>
    </row>
    <row r="5424" spans="1:25">
      <c r="A5424" t="s">
        <v>3228</v>
      </c>
      <c r="B5424" t="s">
        <v>5143</v>
      </c>
      <c r="C5424" t="s">
        <v>13462</v>
      </c>
      <c r="D5424" t="s">
        <v>3076</v>
      </c>
      <c r="E5424" t="s">
        <v>3077</v>
      </c>
      <c r="F5424" t="s">
        <v>13355</v>
      </c>
      <c r="G5424" t="s">
        <v>13356</v>
      </c>
      <c r="H5424" t="s">
        <v>322</v>
      </c>
      <c r="I5424" t="s">
        <v>323</v>
      </c>
      <c r="J5424" t="s">
        <v>246</v>
      </c>
      <c r="K5424" t="s">
        <v>3079</v>
      </c>
      <c r="L5424" t="s">
        <v>247</v>
      </c>
      <c r="M5424">
        <v>1308100</v>
      </c>
      <c r="N5424">
        <v>0</v>
      </c>
      <c r="O5424">
        <v>1308100</v>
      </c>
      <c r="P5424">
        <v>0</v>
      </c>
      <c r="Q5424" t="s">
        <v>13463</v>
      </c>
      <c r="R5424" t="s">
        <v>3288</v>
      </c>
      <c r="S5424" t="s">
        <v>3464</v>
      </c>
      <c r="T5424" t="s">
        <v>3085</v>
      </c>
      <c r="U5424" t="s">
        <v>13464</v>
      </c>
      <c r="V5424" t="s">
        <v>13465</v>
      </c>
      <c r="W5424" t="s">
        <v>3085</v>
      </c>
      <c r="X5424" t="str">
        <f t="shared" si="84"/>
        <v>Funcionamiento</v>
      </c>
      <c r="Y5424" t="s">
        <v>13356</v>
      </c>
    </row>
    <row r="5425" spans="1:25">
      <c r="A5425" t="s">
        <v>3236</v>
      </c>
      <c r="B5425" t="s">
        <v>4034</v>
      </c>
      <c r="C5425" t="s">
        <v>13466</v>
      </c>
      <c r="D5425" t="s">
        <v>3076</v>
      </c>
      <c r="E5425" t="s">
        <v>3077</v>
      </c>
      <c r="F5425" t="s">
        <v>13355</v>
      </c>
      <c r="G5425" t="s">
        <v>13356</v>
      </c>
      <c r="H5425" t="s">
        <v>300</v>
      </c>
      <c r="I5425" t="s">
        <v>302</v>
      </c>
      <c r="J5425" t="s">
        <v>246</v>
      </c>
      <c r="K5425" t="s">
        <v>3079</v>
      </c>
      <c r="L5425" t="s">
        <v>247</v>
      </c>
      <c r="M5425">
        <v>41082087</v>
      </c>
      <c r="N5425">
        <v>0</v>
      </c>
      <c r="O5425">
        <v>41082087</v>
      </c>
      <c r="P5425">
        <v>0</v>
      </c>
      <c r="Q5425" t="s">
        <v>13467</v>
      </c>
      <c r="R5425" t="s">
        <v>3263</v>
      </c>
      <c r="S5425" t="s">
        <v>3326</v>
      </c>
      <c r="T5425" t="s">
        <v>3085</v>
      </c>
      <c r="U5425" t="s">
        <v>13468</v>
      </c>
      <c r="V5425" t="s">
        <v>13469</v>
      </c>
      <c r="W5425" t="s">
        <v>3085</v>
      </c>
      <c r="X5425" t="str">
        <f t="shared" si="84"/>
        <v>Funcionamiento</v>
      </c>
      <c r="Y5425" t="s">
        <v>13356</v>
      </c>
    </row>
    <row r="5426" spans="1:25">
      <c r="A5426" t="s">
        <v>3221</v>
      </c>
      <c r="B5426" t="s">
        <v>3668</v>
      </c>
      <c r="C5426" t="s">
        <v>13470</v>
      </c>
      <c r="D5426" t="s">
        <v>3076</v>
      </c>
      <c r="E5426" t="s">
        <v>3077</v>
      </c>
      <c r="F5426" t="s">
        <v>13355</v>
      </c>
      <c r="G5426" t="s">
        <v>13356</v>
      </c>
      <c r="H5426" t="s">
        <v>297</v>
      </c>
      <c r="I5426" t="s">
        <v>299</v>
      </c>
      <c r="J5426" t="s">
        <v>246</v>
      </c>
      <c r="K5426" t="s">
        <v>3079</v>
      </c>
      <c r="L5426" t="s">
        <v>247</v>
      </c>
      <c r="M5426">
        <v>977113</v>
      </c>
      <c r="N5426">
        <v>0</v>
      </c>
      <c r="O5426">
        <v>977113</v>
      </c>
      <c r="P5426">
        <v>0</v>
      </c>
      <c r="Q5426" t="s">
        <v>13471</v>
      </c>
      <c r="R5426" t="s">
        <v>3270</v>
      </c>
      <c r="S5426" t="s">
        <v>4691</v>
      </c>
      <c r="T5426" t="s">
        <v>3085</v>
      </c>
      <c r="U5426" t="s">
        <v>13472</v>
      </c>
      <c r="V5426" t="s">
        <v>13473</v>
      </c>
      <c r="W5426" t="s">
        <v>3085</v>
      </c>
      <c r="X5426" t="str">
        <f t="shared" si="84"/>
        <v>Funcionamiento</v>
      </c>
      <c r="Y5426" t="s">
        <v>13356</v>
      </c>
    </row>
    <row r="5427" spans="1:25">
      <c r="A5427" t="s">
        <v>3221</v>
      </c>
      <c r="B5427" t="s">
        <v>3668</v>
      </c>
      <c r="C5427" t="s">
        <v>13470</v>
      </c>
      <c r="D5427" t="s">
        <v>3076</v>
      </c>
      <c r="E5427" t="s">
        <v>3077</v>
      </c>
      <c r="F5427" t="s">
        <v>13355</v>
      </c>
      <c r="G5427" t="s">
        <v>13356</v>
      </c>
      <c r="H5427" t="s">
        <v>358</v>
      </c>
      <c r="I5427" t="s">
        <v>359</v>
      </c>
      <c r="J5427" t="s">
        <v>246</v>
      </c>
      <c r="K5427" t="s">
        <v>3079</v>
      </c>
      <c r="L5427" t="s">
        <v>247</v>
      </c>
      <c r="M5427">
        <v>1150434</v>
      </c>
      <c r="N5427">
        <v>0</v>
      </c>
      <c r="O5427">
        <v>1150434</v>
      </c>
      <c r="P5427">
        <v>0</v>
      </c>
      <c r="Q5427" t="s">
        <v>13471</v>
      </c>
      <c r="R5427" t="s">
        <v>3270</v>
      </c>
      <c r="S5427" t="s">
        <v>4691</v>
      </c>
      <c r="T5427" t="s">
        <v>3085</v>
      </c>
      <c r="U5427" t="s">
        <v>13472</v>
      </c>
      <c r="V5427" t="s">
        <v>13473</v>
      </c>
      <c r="W5427" t="s">
        <v>3085</v>
      </c>
      <c r="X5427" t="str">
        <f t="shared" si="84"/>
        <v>Funcionamiento</v>
      </c>
      <c r="Y5427" t="s">
        <v>13356</v>
      </c>
    </row>
    <row r="5428" spans="1:25">
      <c r="A5428" t="s">
        <v>3221</v>
      </c>
      <c r="B5428" t="s">
        <v>3668</v>
      </c>
      <c r="C5428" t="s">
        <v>13470</v>
      </c>
      <c r="D5428" t="s">
        <v>3076</v>
      </c>
      <c r="E5428" t="s">
        <v>3077</v>
      </c>
      <c r="F5428" t="s">
        <v>13355</v>
      </c>
      <c r="G5428" t="s">
        <v>13356</v>
      </c>
      <c r="H5428" t="s">
        <v>294</v>
      </c>
      <c r="I5428" t="s">
        <v>296</v>
      </c>
      <c r="J5428" t="s">
        <v>246</v>
      </c>
      <c r="K5428" t="s">
        <v>3079</v>
      </c>
      <c r="L5428" t="s">
        <v>247</v>
      </c>
      <c r="M5428">
        <v>627931</v>
      </c>
      <c r="N5428">
        <v>0</v>
      </c>
      <c r="O5428">
        <v>627931</v>
      </c>
      <c r="P5428">
        <v>0</v>
      </c>
      <c r="Q5428" t="s">
        <v>13471</v>
      </c>
      <c r="R5428" t="s">
        <v>3270</v>
      </c>
      <c r="S5428" t="s">
        <v>4691</v>
      </c>
      <c r="T5428" t="s">
        <v>3085</v>
      </c>
      <c r="U5428" t="s">
        <v>13472</v>
      </c>
      <c r="V5428" t="s">
        <v>13473</v>
      </c>
      <c r="W5428" t="s">
        <v>3085</v>
      </c>
      <c r="X5428" t="str">
        <f t="shared" si="84"/>
        <v>Funcionamiento</v>
      </c>
      <c r="Y5428" t="s">
        <v>13356</v>
      </c>
    </row>
    <row r="5429" spans="1:25">
      <c r="A5429" t="s">
        <v>3221</v>
      </c>
      <c r="B5429" t="s">
        <v>3668</v>
      </c>
      <c r="C5429" t="s">
        <v>13470</v>
      </c>
      <c r="D5429" t="s">
        <v>3076</v>
      </c>
      <c r="E5429" t="s">
        <v>3077</v>
      </c>
      <c r="F5429" t="s">
        <v>13355</v>
      </c>
      <c r="G5429" t="s">
        <v>13356</v>
      </c>
      <c r="H5429" t="s">
        <v>303</v>
      </c>
      <c r="I5429" t="s">
        <v>305</v>
      </c>
      <c r="J5429" t="s">
        <v>246</v>
      </c>
      <c r="K5429" t="s">
        <v>3079</v>
      </c>
      <c r="L5429" t="s">
        <v>247</v>
      </c>
      <c r="M5429">
        <v>267282</v>
      </c>
      <c r="N5429">
        <v>0</v>
      </c>
      <c r="O5429">
        <v>267282</v>
      </c>
      <c r="P5429">
        <v>0</v>
      </c>
      <c r="Q5429" t="s">
        <v>13471</v>
      </c>
      <c r="R5429" t="s">
        <v>3270</v>
      </c>
      <c r="S5429" t="s">
        <v>4691</v>
      </c>
      <c r="T5429" t="s">
        <v>3085</v>
      </c>
      <c r="U5429" t="s">
        <v>13472</v>
      </c>
      <c r="V5429" t="s">
        <v>13473</v>
      </c>
      <c r="W5429" t="s">
        <v>3085</v>
      </c>
      <c r="X5429" t="str">
        <f t="shared" si="84"/>
        <v>Funcionamiento</v>
      </c>
      <c r="Y5429" t="s">
        <v>13356</v>
      </c>
    </row>
    <row r="5430" spans="1:25">
      <c r="A5430" t="s">
        <v>3221</v>
      </c>
      <c r="B5430" t="s">
        <v>3668</v>
      </c>
      <c r="C5430" t="s">
        <v>13470</v>
      </c>
      <c r="D5430" t="s">
        <v>3076</v>
      </c>
      <c r="E5430" t="s">
        <v>3077</v>
      </c>
      <c r="F5430" t="s">
        <v>13355</v>
      </c>
      <c r="G5430" t="s">
        <v>13356</v>
      </c>
      <c r="H5430" t="s">
        <v>309</v>
      </c>
      <c r="I5430" t="s">
        <v>311</v>
      </c>
      <c r="J5430" t="s">
        <v>246</v>
      </c>
      <c r="K5430" t="s">
        <v>3079</v>
      </c>
      <c r="L5430" t="s">
        <v>247</v>
      </c>
      <c r="M5430">
        <v>1725651</v>
      </c>
      <c r="N5430">
        <v>0</v>
      </c>
      <c r="O5430">
        <v>1725651</v>
      </c>
      <c r="P5430">
        <v>0</v>
      </c>
      <c r="Q5430" t="s">
        <v>13471</v>
      </c>
      <c r="R5430" t="s">
        <v>3270</v>
      </c>
      <c r="S5430" t="s">
        <v>4691</v>
      </c>
      <c r="T5430" t="s">
        <v>3085</v>
      </c>
      <c r="U5430" t="s">
        <v>13472</v>
      </c>
      <c r="V5430" t="s">
        <v>13473</v>
      </c>
      <c r="W5430" t="s">
        <v>3085</v>
      </c>
      <c r="X5430" t="str">
        <f t="shared" si="84"/>
        <v>Funcionamiento</v>
      </c>
      <c r="Y5430" t="s">
        <v>13356</v>
      </c>
    </row>
    <row r="5431" spans="1:25">
      <c r="A5431" t="s">
        <v>3221</v>
      </c>
      <c r="B5431" t="s">
        <v>3668</v>
      </c>
      <c r="C5431" t="s">
        <v>13470</v>
      </c>
      <c r="D5431" t="s">
        <v>3076</v>
      </c>
      <c r="E5431" t="s">
        <v>3077</v>
      </c>
      <c r="F5431" t="s">
        <v>13355</v>
      </c>
      <c r="G5431" t="s">
        <v>13356</v>
      </c>
      <c r="H5431" t="s">
        <v>292</v>
      </c>
      <c r="I5431" t="s">
        <v>293</v>
      </c>
      <c r="J5431" t="s">
        <v>246</v>
      </c>
      <c r="K5431" t="s">
        <v>3079</v>
      </c>
      <c r="L5431" t="s">
        <v>247</v>
      </c>
      <c r="M5431">
        <v>36269172</v>
      </c>
      <c r="N5431">
        <v>0</v>
      </c>
      <c r="O5431">
        <v>36269172</v>
      </c>
      <c r="P5431">
        <v>0</v>
      </c>
      <c r="Q5431" t="s">
        <v>13471</v>
      </c>
      <c r="R5431" t="s">
        <v>3270</v>
      </c>
      <c r="S5431" t="s">
        <v>4691</v>
      </c>
      <c r="T5431" t="s">
        <v>3085</v>
      </c>
      <c r="U5431" t="s">
        <v>13472</v>
      </c>
      <c r="V5431" t="s">
        <v>13473</v>
      </c>
      <c r="W5431" t="s">
        <v>3085</v>
      </c>
      <c r="X5431" t="str">
        <f t="shared" si="84"/>
        <v>Funcionamiento</v>
      </c>
      <c r="Y5431" t="s">
        <v>13356</v>
      </c>
    </row>
    <row r="5432" spans="1:25">
      <c r="A5432" t="s">
        <v>3221</v>
      </c>
      <c r="B5432" t="s">
        <v>3668</v>
      </c>
      <c r="C5432" t="s">
        <v>13470</v>
      </c>
      <c r="D5432" t="s">
        <v>3076</v>
      </c>
      <c r="E5432" t="s">
        <v>3077</v>
      </c>
      <c r="F5432" t="s">
        <v>13355</v>
      </c>
      <c r="G5432" t="s">
        <v>13356</v>
      </c>
      <c r="H5432" t="s">
        <v>333</v>
      </c>
      <c r="I5432" t="s">
        <v>335</v>
      </c>
      <c r="J5432" t="s">
        <v>246</v>
      </c>
      <c r="K5432" t="s">
        <v>3079</v>
      </c>
      <c r="L5432" t="s">
        <v>247</v>
      </c>
      <c r="M5432">
        <v>122194</v>
      </c>
      <c r="N5432">
        <v>0</v>
      </c>
      <c r="O5432">
        <v>122194</v>
      </c>
      <c r="P5432">
        <v>0</v>
      </c>
      <c r="Q5432" t="s">
        <v>13471</v>
      </c>
      <c r="R5432" t="s">
        <v>3270</v>
      </c>
      <c r="S5432" t="s">
        <v>4691</v>
      </c>
      <c r="T5432" t="s">
        <v>3085</v>
      </c>
      <c r="U5432" t="s">
        <v>13472</v>
      </c>
      <c r="V5432" t="s">
        <v>13473</v>
      </c>
      <c r="W5432" t="s">
        <v>3085</v>
      </c>
      <c r="X5432" t="str">
        <f t="shared" si="84"/>
        <v>Funcionamiento</v>
      </c>
      <c r="Y5432" t="s">
        <v>13356</v>
      </c>
    </row>
    <row r="5433" spans="1:25">
      <c r="A5433" t="s">
        <v>3221</v>
      </c>
      <c r="B5433" t="s">
        <v>3668</v>
      </c>
      <c r="C5433" t="s">
        <v>13470</v>
      </c>
      <c r="D5433" t="s">
        <v>3076</v>
      </c>
      <c r="E5433" t="s">
        <v>3077</v>
      </c>
      <c r="F5433" t="s">
        <v>13355</v>
      </c>
      <c r="G5433" t="s">
        <v>13356</v>
      </c>
      <c r="H5433" t="s">
        <v>336</v>
      </c>
      <c r="I5433" t="s">
        <v>337</v>
      </c>
      <c r="J5433" t="s">
        <v>246</v>
      </c>
      <c r="K5433" t="s">
        <v>3079</v>
      </c>
      <c r="L5433" t="s">
        <v>247</v>
      </c>
      <c r="M5433">
        <v>2354967</v>
      </c>
      <c r="N5433">
        <v>0</v>
      </c>
      <c r="O5433">
        <v>2354967</v>
      </c>
      <c r="P5433">
        <v>0</v>
      </c>
      <c r="Q5433" t="s">
        <v>13471</v>
      </c>
      <c r="R5433" t="s">
        <v>3270</v>
      </c>
      <c r="S5433" t="s">
        <v>4691</v>
      </c>
      <c r="T5433" t="s">
        <v>3085</v>
      </c>
      <c r="U5433" t="s">
        <v>13472</v>
      </c>
      <c r="V5433" t="s">
        <v>13473</v>
      </c>
      <c r="W5433" t="s">
        <v>3085</v>
      </c>
      <c r="X5433" t="str">
        <f t="shared" si="84"/>
        <v>Funcionamiento</v>
      </c>
      <c r="Y5433" t="s">
        <v>13356</v>
      </c>
    </row>
    <row r="5434" spans="1:25">
      <c r="A5434" t="s">
        <v>3251</v>
      </c>
      <c r="B5434" t="s">
        <v>5158</v>
      </c>
      <c r="C5434" t="s">
        <v>13474</v>
      </c>
      <c r="D5434" t="s">
        <v>3076</v>
      </c>
      <c r="E5434" t="s">
        <v>3077</v>
      </c>
      <c r="F5434" t="s">
        <v>13355</v>
      </c>
      <c r="G5434" t="s">
        <v>13356</v>
      </c>
      <c r="H5434" t="s">
        <v>314</v>
      </c>
      <c r="I5434" t="s">
        <v>582</v>
      </c>
      <c r="J5434" t="s">
        <v>246</v>
      </c>
      <c r="K5434" t="s">
        <v>3079</v>
      </c>
      <c r="L5434" t="s">
        <v>247</v>
      </c>
      <c r="M5434">
        <v>4384400</v>
      </c>
      <c r="N5434">
        <v>0</v>
      </c>
      <c r="O5434">
        <v>4384400</v>
      </c>
      <c r="P5434">
        <v>0</v>
      </c>
      <c r="Q5434" t="s">
        <v>13475</v>
      </c>
      <c r="R5434" t="s">
        <v>3277</v>
      </c>
      <c r="S5434" t="s">
        <v>3993</v>
      </c>
      <c r="T5434" t="s">
        <v>3085</v>
      </c>
      <c r="U5434" t="s">
        <v>13476</v>
      </c>
      <c r="V5434" t="s">
        <v>13477</v>
      </c>
      <c r="W5434" t="s">
        <v>3085</v>
      </c>
      <c r="X5434" t="str">
        <f t="shared" si="84"/>
        <v>Funcionamiento</v>
      </c>
      <c r="Y5434" t="s">
        <v>13356</v>
      </c>
    </row>
    <row r="5435" spans="1:25">
      <c r="A5435" t="s">
        <v>3251</v>
      </c>
      <c r="B5435" t="s">
        <v>5158</v>
      </c>
      <c r="C5435" t="s">
        <v>13474</v>
      </c>
      <c r="D5435" t="s">
        <v>3076</v>
      </c>
      <c r="E5435" t="s">
        <v>3077</v>
      </c>
      <c r="F5435" t="s">
        <v>13355</v>
      </c>
      <c r="G5435" t="s">
        <v>13356</v>
      </c>
      <c r="H5435" t="s">
        <v>320</v>
      </c>
      <c r="I5435" t="s">
        <v>321</v>
      </c>
      <c r="J5435" t="s">
        <v>246</v>
      </c>
      <c r="K5435" t="s">
        <v>3079</v>
      </c>
      <c r="L5435" t="s">
        <v>247</v>
      </c>
      <c r="M5435">
        <v>426100</v>
      </c>
      <c r="N5435">
        <v>0</v>
      </c>
      <c r="O5435">
        <v>426100</v>
      </c>
      <c r="P5435">
        <v>0</v>
      </c>
      <c r="Q5435" t="s">
        <v>13475</v>
      </c>
      <c r="R5435" t="s">
        <v>3277</v>
      </c>
      <c r="S5435" t="s">
        <v>3993</v>
      </c>
      <c r="T5435" t="s">
        <v>3085</v>
      </c>
      <c r="U5435" t="s">
        <v>13476</v>
      </c>
      <c r="V5435" t="s">
        <v>13477</v>
      </c>
      <c r="W5435" t="s">
        <v>3085</v>
      </c>
      <c r="X5435" t="str">
        <f t="shared" si="84"/>
        <v>Funcionamiento</v>
      </c>
      <c r="Y5435" t="s">
        <v>13356</v>
      </c>
    </row>
    <row r="5436" spans="1:25">
      <c r="A5436" t="s">
        <v>3251</v>
      </c>
      <c r="B5436" t="s">
        <v>5158</v>
      </c>
      <c r="C5436" t="s">
        <v>13474</v>
      </c>
      <c r="D5436" t="s">
        <v>3076</v>
      </c>
      <c r="E5436" t="s">
        <v>3077</v>
      </c>
      <c r="F5436" t="s">
        <v>13355</v>
      </c>
      <c r="G5436" t="s">
        <v>13356</v>
      </c>
      <c r="H5436" t="s">
        <v>318</v>
      </c>
      <c r="I5436" t="s">
        <v>586</v>
      </c>
      <c r="J5436" t="s">
        <v>246</v>
      </c>
      <c r="K5436" t="s">
        <v>3079</v>
      </c>
      <c r="L5436" t="s">
        <v>247</v>
      </c>
      <c r="M5436">
        <v>3233300</v>
      </c>
      <c r="N5436">
        <v>0</v>
      </c>
      <c r="O5436">
        <v>3233300</v>
      </c>
      <c r="P5436">
        <v>0</v>
      </c>
      <c r="Q5436" t="s">
        <v>13475</v>
      </c>
      <c r="R5436" t="s">
        <v>3277</v>
      </c>
      <c r="S5436" t="s">
        <v>3993</v>
      </c>
      <c r="T5436" t="s">
        <v>3085</v>
      </c>
      <c r="U5436" t="s">
        <v>13476</v>
      </c>
      <c r="V5436" t="s">
        <v>13477</v>
      </c>
      <c r="W5436" t="s">
        <v>3085</v>
      </c>
      <c r="X5436" t="str">
        <f t="shared" si="84"/>
        <v>Funcionamiento</v>
      </c>
      <c r="Y5436" t="s">
        <v>13356</v>
      </c>
    </row>
    <row r="5437" spans="1:25">
      <c r="A5437" t="s">
        <v>3251</v>
      </c>
      <c r="B5437" t="s">
        <v>5158</v>
      </c>
      <c r="C5437" t="s">
        <v>13474</v>
      </c>
      <c r="D5437" t="s">
        <v>3076</v>
      </c>
      <c r="E5437" t="s">
        <v>3077</v>
      </c>
      <c r="F5437" t="s">
        <v>13355</v>
      </c>
      <c r="G5437" t="s">
        <v>13356</v>
      </c>
      <c r="H5437" t="s">
        <v>324</v>
      </c>
      <c r="I5437" t="s">
        <v>325</v>
      </c>
      <c r="J5437" t="s">
        <v>246</v>
      </c>
      <c r="K5437" t="s">
        <v>3079</v>
      </c>
      <c r="L5437" t="s">
        <v>247</v>
      </c>
      <c r="M5437">
        <v>1617200</v>
      </c>
      <c r="N5437">
        <v>0</v>
      </c>
      <c r="O5437">
        <v>1617200</v>
      </c>
      <c r="P5437">
        <v>0</v>
      </c>
      <c r="Q5437" t="s">
        <v>13475</v>
      </c>
      <c r="R5437" t="s">
        <v>3277</v>
      </c>
      <c r="S5437" t="s">
        <v>3993</v>
      </c>
      <c r="T5437" t="s">
        <v>3085</v>
      </c>
      <c r="U5437" t="s">
        <v>13476</v>
      </c>
      <c r="V5437" t="s">
        <v>13477</v>
      </c>
      <c r="W5437" t="s">
        <v>3085</v>
      </c>
      <c r="X5437" t="str">
        <f t="shared" si="84"/>
        <v>Funcionamiento</v>
      </c>
      <c r="Y5437" t="s">
        <v>13356</v>
      </c>
    </row>
    <row r="5438" spans="1:25">
      <c r="A5438" t="s">
        <v>3251</v>
      </c>
      <c r="B5438" t="s">
        <v>5158</v>
      </c>
      <c r="C5438" t="s">
        <v>13474</v>
      </c>
      <c r="D5438" t="s">
        <v>3076</v>
      </c>
      <c r="E5438" t="s">
        <v>3077</v>
      </c>
      <c r="F5438" t="s">
        <v>13355</v>
      </c>
      <c r="G5438" t="s">
        <v>13356</v>
      </c>
      <c r="H5438" t="s">
        <v>316</v>
      </c>
      <c r="I5438" t="s">
        <v>583</v>
      </c>
      <c r="J5438" t="s">
        <v>246</v>
      </c>
      <c r="K5438" t="s">
        <v>3079</v>
      </c>
      <c r="L5438" t="s">
        <v>247</v>
      </c>
      <c r="M5438">
        <v>3105900</v>
      </c>
      <c r="N5438">
        <v>0</v>
      </c>
      <c r="O5438">
        <v>3105900</v>
      </c>
      <c r="P5438">
        <v>0</v>
      </c>
      <c r="Q5438" t="s">
        <v>13475</v>
      </c>
      <c r="R5438" t="s">
        <v>3277</v>
      </c>
      <c r="S5438" t="s">
        <v>3993</v>
      </c>
      <c r="T5438" t="s">
        <v>3085</v>
      </c>
      <c r="U5438" t="s">
        <v>13476</v>
      </c>
      <c r="V5438" t="s">
        <v>13477</v>
      </c>
      <c r="W5438" t="s">
        <v>3085</v>
      </c>
      <c r="X5438" t="str">
        <f t="shared" si="84"/>
        <v>Funcionamiento</v>
      </c>
      <c r="Y5438" t="s">
        <v>13356</v>
      </c>
    </row>
    <row r="5439" spans="1:25">
      <c r="A5439" t="s">
        <v>3251</v>
      </c>
      <c r="B5439" t="s">
        <v>5158</v>
      </c>
      <c r="C5439" t="s">
        <v>13474</v>
      </c>
      <c r="D5439" t="s">
        <v>3076</v>
      </c>
      <c r="E5439" t="s">
        <v>3077</v>
      </c>
      <c r="F5439" t="s">
        <v>13355</v>
      </c>
      <c r="G5439" t="s">
        <v>13356</v>
      </c>
      <c r="H5439" t="s">
        <v>322</v>
      </c>
      <c r="I5439" t="s">
        <v>323</v>
      </c>
      <c r="J5439" t="s">
        <v>246</v>
      </c>
      <c r="K5439" t="s">
        <v>3079</v>
      </c>
      <c r="L5439" t="s">
        <v>247</v>
      </c>
      <c r="M5439">
        <v>2425300</v>
      </c>
      <c r="N5439">
        <v>0</v>
      </c>
      <c r="O5439">
        <v>2425300</v>
      </c>
      <c r="P5439">
        <v>0</v>
      </c>
      <c r="Q5439" t="s">
        <v>13475</v>
      </c>
      <c r="R5439" t="s">
        <v>3277</v>
      </c>
      <c r="S5439" t="s">
        <v>3993</v>
      </c>
      <c r="T5439" t="s">
        <v>3085</v>
      </c>
      <c r="U5439" t="s">
        <v>13476</v>
      </c>
      <c r="V5439" t="s">
        <v>13477</v>
      </c>
      <c r="W5439" t="s">
        <v>3085</v>
      </c>
      <c r="X5439" t="str">
        <f t="shared" si="84"/>
        <v>Funcionamiento</v>
      </c>
      <c r="Y5439" t="s">
        <v>13356</v>
      </c>
    </row>
    <row r="5440" spans="1:25">
      <c r="A5440" t="s">
        <v>3238</v>
      </c>
      <c r="B5440" t="s">
        <v>5624</v>
      </c>
      <c r="C5440" t="s">
        <v>13478</v>
      </c>
      <c r="D5440" t="s">
        <v>3076</v>
      </c>
      <c r="E5440" t="s">
        <v>3077</v>
      </c>
      <c r="F5440" t="s">
        <v>13355</v>
      </c>
      <c r="G5440" t="s">
        <v>13356</v>
      </c>
      <c r="H5440" t="s">
        <v>333</v>
      </c>
      <c r="I5440" t="s">
        <v>335</v>
      </c>
      <c r="J5440" t="s">
        <v>246</v>
      </c>
      <c r="K5440" t="s">
        <v>3079</v>
      </c>
      <c r="L5440" t="s">
        <v>247</v>
      </c>
      <c r="M5440">
        <v>258072</v>
      </c>
      <c r="N5440">
        <v>0</v>
      </c>
      <c r="O5440">
        <v>258072</v>
      </c>
      <c r="P5440">
        <v>0</v>
      </c>
      <c r="Q5440" t="s">
        <v>13479</v>
      </c>
      <c r="R5440" t="s">
        <v>3229</v>
      </c>
      <c r="S5440" t="s">
        <v>4289</v>
      </c>
      <c r="T5440" t="s">
        <v>3085</v>
      </c>
      <c r="U5440" t="s">
        <v>13480</v>
      </c>
      <c r="V5440" t="s">
        <v>13481</v>
      </c>
      <c r="W5440" t="s">
        <v>3085</v>
      </c>
      <c r="X5440" t="str">
        <f t="shared" si="84"/>
        <v>Funcionamiento</v>
      </c>
      <c r="Y5440" t="s">
        <v>13356</v>
      </c>
    </row>
    <row r="5441" spans="1:25">
      <c r="A5441" t="s">
        <v>3238</v>
      </c>
      <c r="B5441" t="s">
        <v>5624</v>
      </c>
      <c r="C5441" t="s">
        <v>13478</v>
      </c>
      <c r="D5441" t="s">
        <v>3076</v>
      </c>
      <c r="E5441" t="s">
        <v>3077</v>
      </c>
      <c r="F5441" t="s">
        <v>13355</v>
      </c>
      <c r="G5441" t="s">
        <v>13356</v>
      </c>
      <c r="H5441" t="s">
        <v>312</v>
      </c>
      <c r="I5441" t="s">
        <v>3333</v>
      </c>
      <c r="J5441" t="s">
        <v>246</v>
      </c>
      <c r="K5441" t="s">
        <v>3079</v>
      </c>
      <c r="L5441" t="s">
        <v>247</v>
      </c>
      <c r="M5441">
        <v>925686</v>
      </c>
      <c r="N5441">
        <v>0</v>
      </c>
      <c r="O5441">
        <v>925686</v>
      </c>
      <c r="P5441">
        <v>0</v>
      </c>
      <c r="Q5441" t="s">
        <v>13479</v>
      </c>
      <c r="R5441" t="s">
        <v>3229</v>
      </c>
      <c r="S5441" t="s">
        <v>4289</v>
      </c>
      <c r="T5441" t="s">
        <v>3085</v>
      </c>
      <c r="U5441" t="s">
        <v>13480</v>
      </c>
      <c r="V5441" t="s">
        <v>13481</v>
      </c>
      <c r="W5441" t="s">
        <v>3085</v>
      </c>
      <c r="X5441" t="str">
        <f t="shared" si="84"/>
        <v>Funcionamiento</v>
      </c>
      <c r="Y5441" t="s">
        <v>13356</v>
      </c>
    </row>
    <row r="5442" spans="1:25">
      <c r="A5442" t="s">
        <v>3238</v>
      </c>
      <c r="B5442" t="s">
        <v>5624</v>
      </c>
      <c r="C5442" t="s">
        <v>13478</v>
      </c>
      <c r="D5442" t="s">
        <v>3076</v>
      </c>
      <c r="E5442" t="s">
        <v>3077</v>
      </c>
      <c r="F5442" t="s">
        <v>13355</v>
      </c>
      <c r="G5442" t="s">
        <v>13356</v>
      </c>
      <c r="H5442" t="s">
        <v>331</v>
      </c>
      <c r="I5442" t="s">
        <v>587</v>
      </c>
      <c r="J5442" t="s">
        <v>246</v>
      </c>
      <c r="K5442" t="s">
        <v>3079</v>
      </c>
      <c r="L5442" t="s">
        <v>247</v>
      </c>
      <c r="M5442">
        <v>3586075</v>
      </c>
      <c r="N5442">
        <v>0</v>
      </c>
      <c r="O5442">
        <v>3586075</v>
      </c>
      <c r="P5442">
        <v>0</v>
      </c>
      <c r="Q5442" t="s">
        <v>13479</v>
      </c>
      <c r="R5442" t="s">
        <v>3229</v>
      </c>
      <c r="S5442" t="s">
        <v>4289</v>
      </c>
      <c r="T5442" t="s">
        <v>3085</v>
      </c>
      <c r="U5442" t="s">
        <v>13480</v>
      </c>
      <c r="V5442" t="s">
        <v>13481</v>
      </c>
      <c r="W5442" t="s">
        <v>3085</v>
      </c>
      <c r="X5442" t="str">
        <f t="shared" ref="X5442:X5505" si="85">IF(LEFT(H5442,1)="C","Inversión","Funcionamiento")</f>
        <v>Funcionamiento</v>
      </c>
      <c r="Y5442" t="s">
        <v>13356</v>
      </c>
    </row>
    <row r="5443" spans="1:25">
      <c r="A5443" t="s">
        <v>3238</v>
      </c>
      <c r="B5443" t="s">
        <v>5624</v>
      </c>
      <c r="C5443" t="s">
        <v>13478</v>
      </c>
      <c r="D5443" t="s">
        <v>3076</v>
      </c>
      <c r="E5443" t="s">
        <v>3077</v>
      </c>
      <c r="F5443" t="s">
        <v>13355</v>
      </c>
      <c r="G5443" t="s">
        <v>13356</v>
      </c>
      <c r="H5443" t="s">
        <v>336</v>
      </c>
      <c r="I5443" t="s">
        <v>337</v>
      </c>
      <c r="J5443" t="s">
        <v>246</v>
      </c>
      <c r="K5443" t="s">
        <v>3079</v>
      </c>
      <c r="L5443" t="s">
        <v>247</v>
      </c>
      <c r="M5443">
        <v>2354967</v>
      </c>
      <c r="N5443">
        <v>0</v>
      </c>
      <c r="O5443">
        <v>2354967</v>
      </c>
      <c r="P5443">
        <v>0</v>
      </c>
      <c r="Q5443" t="s">
        <v>13479</v>
      </c>
      <c r="R5443" t="s">
        <v>3229</v>
      </c>
      <c r="S5443" t="s">
        <v>4289</v>
      </c>
      <c r="T5443" t="s">
        <v>3085</v>
      </c>
      <c r="U5443" t="s">
        <v>13480</v>
      </c>
      <c r="V5443" t="s">
        <v>13481</v>
      </c>
      <c r="W5443" t="s">
        <v>3085</v>
      </c>
      <c r="X5443" t="str">
        <f t="shared" si="85"/>
        <v>Funcionamiento</v>
      </c>
      <c r="Y5443" t="s">
        <v>13356</v>
      </c>
    </row>
    <row r="5444" spans="1:25">
      <c r="A5444" t="s">
        <v>3238</v>
      </c>
      <c r="B5444" t="s">
        <v>5624</v>
      </c>
      <c r="C5444" t="s">
        <v>13478</v>
      </c>
      <c r="D5444" t="s">
        <v>3076</v>
      </c>
      <c r="E5444" t="s">
        <v>3077</v>
      </c>
      <c r="F5444" t="s">
        <v>13355</v>
      </c>
      <c r="G5444" t="s">
        <v>13356</v>
      </c>
      <c r="H5444" t="s">
        <v>292</v>
      </c>
      <c r="I5444" t="s">
        <v>293</v>
      </c>
      <c r="J5444" t="s">
        <v>246</v>
      </c>
      <c r="K5444" t="s">
        <v>3079</v>
      </c>
      <c r="L5444" t="s">
        <v>247</v>
      </c>
      <c r="M5444">
        <v>35586752</v>
      </c>
      <c r="N5444">
        <v>0</v>
      </c>
      <c r="O5444">
        <v>35586752</v>
      </c>
      <c r="P5444">
        <v>0</v>
      </c>
      <c r="Q5444" t="s">
        <v>13479</v>
      </c>
      <c r="R5444" t="s">
        <v>3229</v>
      </c>
      <c r="S5444" t="s">
        <v>4289</v>
      </c>
      <c r="T5444" t="s">
        <v>3085</v>
      </c>
      <c r="U5444" t="s">
        <v>13480</v>
      </c>
      <c r="V5444" t="s">
        <v>13481</v>
      </c>
      <c r="W5444" t="s">
        <v>3085</v>
      </c>
      <c r="X5444" t="str">
        <f t="shared" si="85"/>
        <v>Funcionamiento</v>
      </c>
      <c r="Y5444" t="s">
        <v>13356</v>
      </c>
    </row>
    <row r="5445" spans="1:25">
      <c r="A5445" t="s">
        <v>3238</v>
      </c>
      <c r="B5445" t="s">
        <v>5624</v>
      </c>
      <c r="C5445" t="s">
        <v>13478</v>
      </c>
      <c r="D5445" t="s">
        <v>3076</v>
      </c>
      <c r="E5445" t="s">
        <v>3077</v>
      </c>
      <c r="F5445" t="s">
        <v>13355</v>
      </c>
      <c r="G5445" t="s">
        <v>13356</v>
      </c>
      <c r="H5445" t="s">
        <v>309</v>
      </c>
      <c r="I5445" t="s">
        <v>311</v>
      </c>
      <c r="J5445" t="s">
        <v>246</v>
      </c>
      <c r="K5445" t="s">
        <v>3079</v>
      </c>
      <c r="L5445" t="s">
        <v>247</v>
      </c>
      <c r="M5445">
        <v>3395455</v>
      </c>
      <c r="N5445">
        <v>0</v>
      </c>
      <c r="O5445">
        <v>3395455</v>
      </c>
      <c r="P5445">
        <v>0</v>
      </c>
      <c r="Q5445" t="s">
        <v>13479</v>
      </c>
      <c r="R5445" t="s">
        <v>3229</v>
      </c>
      <c r="S5445" t="s">
        <v>4289</v>
      </c>
      <c r="T5445" t="s">
        <v>3085</v>
      </c>
      <c r="U5445" t="s">
        <v>13480</v>
      </c>
      <c r="V5445" t="s">
        <v>13481</v>
      </c>
      <c r="W5445" t="s">
        <v>3085</v>
      </c>
      <c r="X5445" t="str">
        <f t="shared" si="85"/>
        <v>Funcionamiento</v>
      </c>
      <c r="Y5445" t="s">
        <v>13356</v>
      </c>
    </row>
    <row r="5446" spans="1:25">
      <c r="A5446" t="s">
        <v>3238</v>
      </c>
      <c r="B5446" t="s">
        <v>5624</v>
      </c>
      <c r="C5446" t="s">
        <v>13478</v>
      </c>
      <c r="D5446" t="s">
        <v>3076</v>
      </c>
      <c r="E5446" t="s">
        <v>3077</v>
      </c>
      <c r="F5446" t="s">
        <v>13355</v>
      </c>
      <c r="G5446" t="s">
        <v>13356</v>
      </c>
      <c r="H5446" t="s">
        <v>294</v>
      </c>
      <c r="I5446" t="s">
        <v>296</v>
      </c>
      <c r="J5446" t="s">
        <v>246</v>
      </c>
      <c r="K5446" t="s">
        <v>3079</v>
      </c>
      <c r="L5446" t="s">
        <v>247</v>
      </c>
      <c r="M5446">
        <v>594882</v>
      </c>
      <c r="N5446">
        <v>0</v>
      </c>
      <c r="O5446">
        <v>594882</v>
      </c>
      <c r="P5446">
        <v>0</v>
      </c>
      <c r="Q5446" t="s">
        <v>13479</v>
      </c>
      <c r="R5446" t="s">
        <v>3229</v>
      </c>
      <c r="S5446" t="s">
        <v>4289</v>
      </c>
      <c r="T5446" t="s">
        <v>3085</v>
      </c>
      <c r="U5446" t="s">
        <v>13480</v>
      </c>
      <c r="V5446" t="s">
        <v>13481</v>
      </c>
      <c r="W5446" t="s">
        <v>3085</v>
      </c>
      <c r="X5446" t="str">
        <f t="shared" si="85"/>
        <v>Funcionamiento</v>
      </c>
      <c r="Y5446" t="s">
        <v>13356</v>
      </c>
    </row>
    <row r="5447" spans="1:25">
      <c r="A5447" t="s">
        <v>3238</v>
      </c>
      <c r="B5447" t="s">
        <v>5624</v>
      </c>
      <c r="C5447" t="s">
        <v>13478</v>
      </c>
      <c r="D5447" t="s">
        <v>3076</v>
      </c>
      <c r="E5447" t="s">
        <v>3077</v>
      </c>
      <c r="F5447" t="s">
        <v>13355</v>
      </c>
      <c r="G5447" t="s">
        <v>13356</v>
      </c>
      <c r="H5447" t="s">
        <v>303</v>
      </c>
      <c r="I5447" t="s">
        <v>305</v>
      </c>
      <c r="J5447" t="s">
        <v>246</v>
      </c>
      <c r="K5447" t="s">
        <v>3079</v>
      </c>
      <c r="L5447" t="s">
        <v>247</v>
      </c>
      <c r="M5447">
        <v>1559604</v>
      </c>
      <c r="N5447">
        <v>0</v>
      </c>
      <c r="O5447">
        <v>1559604</v>
      </c>
      <c r="P5447">
        <v>0</v>
      </c>
      <c r="Q5447" t="s">
        <v>13479</v>
      </c>
      <c r="R5447" t="s">
        <v>3229</v>
      </c>
      <c r="S5447" t="s">
        <v>4289</v>
      </c>
      <c r="T5447" t="s">
        <v>3085</v>
      </c>
      <c r="U5447" t="s">
        <v>13480</v>
      </c>
      <c r="V5447" t="s">
        <v>13481</v>
      </c>
      <c r="W5447" t="s">
        <v>3085</v>
      </c>
      <c r="X5447" t="str">
        <f t="shared" si="85"/>
        <v>Funcionamiento</v>
      </c>
      <c r="Y5447" t="s">
        <v>13356</v>
      </c>
    </row>
    <row r="5448" spans="1:25">
      <c r="A5448" t="s">
        <v>3281</v>
      </c>
      <c r="B5448" t="s">
        <v>3685</v>
      </c>
      <c r="C5448" t="s">
        <v>13482</v>
      </c>
      <c r="D5448" t="s">
        <v>3076</v>
      </c>
      <c r="E5448" t="s">
        <v>3077</v>
      </c>
      <c r="F5448" t="s">
        <v>13355</v>
      </c>
      <c r="G5448" t="s">
        <v>13356</v>
      </c>
      <c r="H5448" t="s">
        <v>314</v>
      </c>
      <c r="I5448" t="s">
        <v>582</v>
      </c>
      <c r="J5448" t="s">
        <v>246</v>
      </c>
      <c r="K5448" t="s">
        <v>3079</v>
      </c>
      <c r="L5448" t="s">
        <v>247</v>
      </c>
      <c r="M5448">
        <v>4457600</v>
      </c>
      <c r="N5448">
        <v>0</v>
      </c>
      <c r="O5448">
        <v>4457600</v>
      </c>
      <c r="P5448">
        <v>0</v>
      </c>
      <c r="Q5448" t="s">
        <v>13483</v>
      </c>
      <c r="R5448" t="s">
        <v>3292</v>
      </c>
      <c r="S5448" t="s">
        <v>4031</v>
      </c>
      <c r="T5448" t="s">
        <v>3085</v>
      </c>
      <c r="U5448" t="s">
        <v>13484</v>
      </c>
      <c r="V5448" t="s">
        <v>13485</v>
      </c>
      <c r="W5448" t="s">
        <v>3085</v>
      </c>
      <c r="X5448" t="str">
        <f t="shared" si="85"/>
        <v>Funcionamiento</v>
      </c>
      <c r="Y5448" t="s">
        <v>13356</v>
      </c>
    </row>
    <row r="5449" spans="1:25">
      <c r="A5449" t="s">
        <v>3281</v>
      </c>
      <c r="B5449" t="s">
        <v>3685</v>
      </c>
      <c r="C5449" t="s">
        <v>13482</v>
      </c>
      <c r="D5449" t="s">
        <v>3076</v>
      </c>
      <c r="E5449" t="s">
        <v>3077</v>
      </c>
      <c r="F5449" t="s">
        <v>13355</v>
      </c>
      <c r="G5449" t="s">
        <v>13356</v>
      </c>
      <c r="H5449" t="s">
        <v>316</v>
      </c>
      <c r="I5449" t="s">
        <v>583</v>
      </c>
      <c r="J5449" t="s">
        <v>246</v>
      </c>
      <c r="K5449" t="s">
        <v>3079</v>
      </c>
      <c r="L5449" t="s">
        <v>247</v>
      </c>
      <c r="M5449">
        <v>3157700</v>
      </c>
      <c r="N5449">
        <v>0</v>
      </c>
      <c r="O5449">
        <v>3157700</v>
      </c>
      <c r="P5449">
        <v>0</v>
      </c>
      <c r="Q5449" t="s">
        <v>13483</v>
      </c>
      <c r="R5449" t="s">
        <v>3292</v>
      </c>
      <c r="S5449" t="s">
        <v>4031</v>
      </c>
      <c r="T5449" t="s">
        <v>3085</v>
      </c>
      <c r="U5449" t="s">
        <v>13484</v>
      </c>
      <c r="V5449" t="s">
        <v>13485</v>
      </c>
      <c r="W5449" t="s">
        <v>3085</v>
      </c>
      <c r="X5449" t="str">
        <f t="shared" si="85"/>
        <v>Funcionamiento</v>
      </c>
      <c r="Y5449" t="s">
        <v>13356</v>
      </c>
    </row>
    <row r="5450" spans="1:25">
      <c r="A5450" t="s">
        <v>3281</v>
      </c>
      <c r="B5450" t="s">
        <v>3685</v>
      </c>
      <c r="C5450" t="s">
        <v>13482</v>
      </c>
      <c r="D5450" t="s">
        <v>3076</v>
      </c>
      <c r="E5450" t="s">
        <v>3077</v>
      </c>
      <c r="F5450" t="s">
        <v>13355</v>
      </c>
      <c r="G5450" t="s">
        <v>13356</v>
      </c>
      <c r="H5450" t="s">
        <v>324</v>
      </c>
      <c r="I5450" t="s">
        <v>325</v>
      </c>
      <c r="J5450" t="s">
        <v>246</v>
      </c>
      <c r="K5450" t="s">
        <v>3079</v>
      </c>
      <c r="L5450" t="s">
        <v>247</v>
      </c>
      <c r="M5450">
        <v>839200</v>
      </c>
      <c r="N5450">
        <v>0</v>
      </c>
      <c r="O5450">
        <v>839200</v>
      </c>
      <c r="P5450">
        <v>0</v>
      </c>
      <c r="Q5450" t="s">
        <v>13483</v>
      </c>
      <c r="R5450" t="s">
        <v>3292</v>
      </c>
      <c r="S5450" t="s">
        <v>4031</v>
      </c>
      <c r="T5450" t="s">
        <v>3085</v>
      </c>
      <c r="U5450" t="s">
        <v>13484</v>
      </c>
      <c r="V5450" t="s">
        <v>13485</v>
      </c>
      <c r="W5450" t="s">
        <v>3085</v>
      </c>
      <c r="X5450" t="str">
        <f t="shared" si="85"/>
        <v>Funcionamiento</v>
      </c>
      <c r="Y5450" t="s">
        <v>13356</v>
      </c>
    </row>
    <row r="5451" spans="1:25">
      <c r="A5451" t="s">
        <v>3281</v>
      </c>
      <c r="B5451" t="s">
        <v>3685</v>
      </c>
      <c r="C5451" t="s">
        <v>13482</v>
      </c>
      <c r="D5451" t="s">
        <v>3076</v>
      </c>
      <c r="E5451" t="s">
        <v>3077</v>
      </c>
      <c r="F5451" t="s">
        <v>13355</v>
      </c>
      <c r="G5451" t="s">
        <v>13356</v>
      </c>
      <c r="H5451" t="s">
        <v>320</v>
      </c>
      <c r="I5451" t="s">
        <v>321</v>
      </c>
      <c r="J5451" t="s">
        <v>246</v>
      </c>
      <c r="K5451" t="s">
        <v>3079</v>
      </c>
      <c r="L5451" t="s">
        <v>247</v>
      </c>
      <c r="M5451">
        <v>429200</v>
      </c>
      <c r="N5451">
        <v>0</v>
      </c>
      <c r="O5451">
        <v>429200</v>
      </c>
      <c r="P5451">
        <v>0</v>
      </c>
      <c r="Q5451" t="s">
        <v>13483</v>
      </c>
      <c r="R5451" t="s">
        <v>3292</v>
      </c>
      <c r="S5451" t="s">
        <v>4031</v>
      </c>
      <c r="T5451" t="s">
        <v>3085</v>
      </c>
      <c r="U5451" t="s">
        <v>13484</v>
      </c>
      <c r="V5451" t="s">
        <v>13485</v>
      </c>
      <c r="W5451" t="s">
        <v>3085</v>
      </c>
      <c r="X5451" t="str">
        <f t="shared" si="85"/>
        <v>Funcionamiento</v>
      </c>
      <c r="Y5451" t="s">
        <v>13356</v>
      </c>
    </row>
    <row r="5452" spans="1:25">
      <c r="A5452" t="s">
        <v>3281</v>
      </c>
      <c r="B5452" t="s">
        <v>3685</v>
      </c>
      <c r="C5452" t="s">
        <v>13482</v>
      </c>
      <c r="D5452" t="s">
        <v>3076</v>
      </c>
      <c r="E5452" t="s">
        <v>3077</v>
      </c>
      <c r="F5452" t="s">
        <v>13355</v>
      </c>
      <c r="G5452" t="s">
        <v>13356</v>
      </c>
      <c r="H5452" t="s">
        <v>318</v>
      </c>
      <c r="I5452" t="s">
        <v>586</v>
      </c>
      <c r="J5452" t="s">
        <v>246</v>
      </c>
      <c r="K5452" t="s">
        <v>3079</v>
      </c>
      <c r="L5452" t="s">
        <v>247</v>
      </c>
      <c r="M5452">
        <v>1677700</v>
      </c>
      <c r="N5452">
        <v>0</v>
      </c>
      <c r="O5452">
        <v>1677700</v>
      </c>
      <c r="P5452">
        <v>0</v>
      </c>
      <c r="Q5452" t="s">
        <v>13483</v>
      </c>
      <c r="R5452" t="s">
        <v>3292</v>
      </c>
      <c r="S5452" t="s">
        <v>4031</v>
      </c>
      <c r="T5452" t="s">
        <v>3085</v>
      </c>
      <c r="U5452" t="s">
        <v>13484</v>
      </c>
      <c r="V5452" t="s">
        <v>13485</v>
      </c>
      <c r="W5452" t="s">
        <v>3085</v>
      </c>
      <c r="X5452" t="str">
        <f t="shared" si="85"/>
        <v>Funcionamiento</v>
      </c>
      <c r="Y5452" t="s">
        <v>13356</v>
      </c>
    </row>
    <row r="5453" spans="1:25">
      <c r="A5453" t="s">
        <v>3281</v>
      </c>
      <c r="B5453" t="s">
        <v>3685</v>
      </c>
      <c r="C5453" t="s">
        <v>13482</v>
      </c>
      <c r="D5453" t="s">
        <v>3076</v>
      </c>
      <c r="E5453" t="s">
        <v>3077</v>
      </c>
      <c r="F5453" t="s">
        <v>13355</v>
      </c>
      <c r="G5453" t="s">
        <v>13356</v>
      </c>
      <c r="H5453" t="s">
        <v>322</v>
      </c>
      <c r="I5453" t="s">
        <v>323</v>
      </c>
      <c r="J5453" t="s">
        <v>246</v>
      </c>
      <c r="K5453" t="s">
        <v>3079</v>
      </c>
      <c r="L5453" t="s">
        <v>247</v>
      </c>
      <c r="M5453">
        <v>1258600</v>
      </c>
      <c r="N5453">
        <v>0</v>
      </c>
      <c r="O5453">
        <v>1258600</v>
      </c>
      <c r="P5453">
        <v>0</v>
      </c>
      <c r="Q5453" t="s">
        <v>13483</v>
      </c>
      <c r="R5453" t="s">
        <v>3292</v>
      </c>
      <c r="S5453" t="s">
        <v>4031</v>
      </c>
      <c r="T5453" t="s">
        <v>3085</v>
      </c>
      <c r="U5453" t="s">
        <v>13484</v>
      </c>
      <c r="V5453" t="s">
        <v>13485</v>
      </c>
      <c r="W5453" t="s">
        <v>3085</v>
      </c>
      <c r="X5453" t="str">
        <f t="shared" si="85"/>
        <v>Funcionamiento</v>
      </c>
      <c r="Y5453" t="s">
        <v>13356</v>
      </c>
    </row>
    <row r="5454" spans="1:25">
      <c r="A5454" t="s">
        <v>3288</v>
      </c>
      <c r="B5454" t="s">
        <v>3347</v>
      </c>
      <c r="C5454" t="s">
        <v>13486</v>
      </c>
      <c r="D5454" t="s">
        <v>3076</v>
      </c>
      <c r="E5454" t="s">
        <v>3077</v>
      </c>
      <c r="F5454" t="s">
        <v>13355</v>
      </c>
      <c r="G5454" t="s">
        <v>13356</v>
      </c>
      <c r="H5454" t="s">
        <v>324</v>
      </c>
      <c r="I5454" t="s">
        <v>325</v>
      </c>
      <c r="J5454" t="s">
        <v>246</v>
      </c>
      <c r="K5454" t="s">
        <v>3079</v>
      </c>
      <c r="L5454" t="s">
        <v>247</v>
      </c>
      <c r="M5454">
        <v>776600</v>
      </c>
      <c r="N5454">
        <v>0</v>
      </c>
      <c r="O5454">
        <v>776600</v>
      </c>
      <c r="P5454">
        <v>0</v>
      </c>
      <c r="Q5454" t="s">
        <v>13487</v>
      </c>
      <c r="R5454" t="s">
        <v>3304</v>
      </c>
      <c r="S5454" t="s">
        <v>13488</v>
      </c>
      <c r="T5454" t="s">
        <v>3085</v>
      </c>
      <c r="U5454" t="s">
        <v>13489</v>
      </c>
      <c r="V5454" t="s">
        <v>13490</v>
      </c>
      <c r="W5454" t="s">
        <v>3085</v>
      </c>
      <c r="X5454" t="str">
        <f t="shared" si="85"/>
        <v>Funcionamiento</v>
      </c>
      <c r="Y5454" t="s">
        <v>13356</v>
      </c>
    </row>
    <row r="5455" spans="1:25">
      <c r="A5455" t="s">
        <v>3288</v>
      </c>
      <c r="B5455" t="s">
        <v>3347</v>
      </c>
      <c r="C5455" t="s">
        <v>13486</v>
      </c>
      <c r="D5455" t="s">
        <v>3076</v>
      </c>
      <c r="E5455" t="s">
        <v>3077</v>
      </c>
      <c r="F5455" t="s">
        <v>13355</v>
      </c>
      <c r="G5455" t="s">
        <v>13356</v>
      </c>
      <c r="H5455" t="s">
        <v>314</v>
      </c>
      <c r="I5455" t="s">
        <v>582</v>
      </c>
      <c r="J5455" t="s">
        <v>246</v>
      </c>
      <c r="K5455" t="s">
        <v>3079</v>
      </c>
      <c r="L5455" t="s">
        <v>247</v>
      </c>
      <c r="M5455">
        <v>4352200</v>
      </c>
      <c r="N5455">
        <v>0</v>
      </c>
      <c r="O5455">
        <v>4352200</v>
      </c>
      <c r="P5455">
        <v>0</v>
      </c>
      <c r="Q5455" t="s">
        <v>13487</v>
      </c>
      <c r="R5455" t="s">
        <v>3304</v>
      </c>
      <c r="S5455" t="s">
        <v>13488</v>
      </c>
      <c r="T5455" t="s">
        <v>3085</v>
      </c>
      <c r="U5455" t="s">
        <v>13489</v>
      </c>
      <c r="V5455" t="s">
        <v>13490</v>
      </c>
      <c r="W5455" t="s">
        <v>3085</v>
      </c>
      <c r="X5455" t="str">
        <f t="shared" si="85"/>
        <v>Funcionamiento</v>
      </c>
      <c r="Y5455" t="s">
        <v>13356</v>
      </c>
    </row>
    <row r="5456" spans="1:25">
      <c r="A5456" t="s">
        <v>3288</v>
      </c>
      <c r="B5456" t="s">
        <v>3347</v>
      </c>
      <c r="C5456" t="s">
        <v>13486</v>
      </c>
      <c r="D5456" t="s">
        <v>3076</v>
      </c>
      <c r="E5456" t="s">
        <v>3077</v>
      </c>
      <c r="F5456" t="s">
        <v>13355</v>
      </c>
      <c r="G5456" t="s">
        <v>13356</v>
      </c>
      <c r="H5456" t="s">
        <v>316</v>
      </c>
      <c r="I5456" t="s">
        <v>583</v>
      </c>
      <c r="J5456" t="s">
        <v>246</v>
      </c>
      <c r="K5456" t="s">
        <v>3079</v>
      </c>
      <c r="L5456" t="s">
        <v>247</v>
      </c>
      <c r="M5456">
        <v>3082900</v>
      </c>
      <c r="N5456">
        <v>-2700</v>
      </c>
      <c r="O5456">
        <v>3080200</v>
      </c>
      <c r="P5456">
        <v>0</v>
      </c>
      <c r="Q5456" t="s">
        <v>13487</v>
      </c>
      <c r="R5456" t="s">
        <v>3304</v>
      </c>
      <c r="S5456" t="s">
        <v>13488</v>
      </c>
      <c r="T5456" t="s">
        <v>3085</v>
      </c>
      <c r="U5456" t="s">
        <v>13489</v>
      </c>
      <c r="V5456" t="s">
        <v>13490</v>
      </c>
      <c r="W5456" t="s">
        <v>3085</v>
      </c>
      <c r="X5456" t="str">
        <f t="shared" si="85"/>
        <v>Funcionamiento</v>
      </c>
      <c r="Y5456" t="s">
        <v>13356</v>
      </c>
    </row>
    <row r="5457" spans="1:25">
      <c r="A5457" t="s">
        <v>3288</v>
      </c>
      <c r="B5457" t="s">
        <v>3347</v>
      </c>
      <c r="C5457" t="s">
        <v>13486</v>
      </c>
      <c r="D5457" t="s">
        <v>3076</v>
      </c>
      <c r="E5457" t="s">
        <v>3077</v>
      </c>
      <c r="F5457" t="s">
        <v>13355</v>
      </c>
      <c r="G5457" t="s">
        <v>13356</v>
      </c>
      <c r="H5457" t="s">
        <v>320</v>
      </c>
      <c r="I5457" t="s">
        <v>321</v>
      </c>
      <c r="J5457" t="s">
        <v>246</v>
      </c>
      <c r="K5457" t="s">
        <v>3079</v>
      </c>
      <c r="L5457" t="s">
        <v>247</v>
      </c>
      <c r="M5457">
        <v>423200</v>
      </c>
      <c r="N5457">
        <v>0</v>
      </c>
      <c r="O5457">
        <v>423200</v>
      </c>
      <c r="P5457">
        <v>0</v>
      </c>
      <c r="Q5457" t="s">
        <v>13487</v>
      </c>
      <c r="R5457" t="s">
        <v>3304</v>
      </c>
      <c r="S5457" t="s">
        <v>13488</v>
      </c>
      <c r="T5457" t="s">
        <v>3085</v>
      </c>
      <c r="U5457" t="s">
        <v>13489</v>
      </c>
      <c r="V5457" t="s">
        <v>13490</v>
      </c>
      <c r="W5457" t="s">
        <v>3085</v>
      </c>
      <c r="X5457" t="str">
        <f t="shared" si="85"/>
        <v>Funcionamiento</v>
      </c>
      <c r="Y5457" t="s">
        <v>13356</v>
      </c>
    </row>
    <row r="5458" spans="1:25">
      <c r="A5458" t="s">
        <v>3288</v>
      </c>
      <c r="B5458" t="s">
        <v>3347</v>
      </c>
      <c r="C5458" t="s">
        <v>13486</v>
      </c>
      <c r="D5458" t="s">
        <v>3076</v>
      </c>
      <c r="E5458" t="s">
        <v>3077</v>
      </c>
      <c r="F5458" t="s">
        <v>13355</v>
      </c>
      <c r="G5458" t="s">
        <v>13356</v>
      </c>
      <c r="H5458" t="s">
        <v>322</v>
      </c>
      <c r="I5458" t="s">
        <v>323</v>
      </c>
      <c r="J5458" t="s">
        <v>246</v>
      </c>
      <c r="K5458" t="s">
        <v>3079</v>
      </c>
      <c r="L5458" t="s">
        <v>247</v>
      </c>
      <c r="M5458">
        <v>1164700</v>
      </c>
      <c r="N5458">
        <v>0</v>
      </c>
      <c r="O5458">
        <v>1164700</v>
      </c>
      <c r="P5458">
        <v>0</v>
      </c>
      <c r="Q5458" t="s">
        <v>13487</v>
      </c>
      <c r="R5458" t="s">
        <v>3304</v>
      </c>
      <c r="S5458" t="s">
        <v>13488</v>
      </c>
      <c r="T5458" t="s">
        <v>3085</v>
      </c>
      <c r="U5458" t="s">
        <v>13489</v>
      </c>
      <c r="V5458" t="s">
        <v>13490</v>
      </c>
      <c r="W5458" t="s">
        <v>3085</v>
      </c>
      <c r="X5458" t="str">
        <f t="shared" si="85"/>
        <v>Funcionamiento</v>
      </c>
      <c r="Y5458" t="s">
        <v>13356</v>
      </c>
    </row>
    <row r="5459" spans="1:25">
      <c r="A5459" t="s">
        <v>3288</v>
      </c>
      <c r="B5459" t="s">
        <v>3347</v>
      </c>
      <c r="C5459" t="s">
        <v>13486</v>
      </c>
      <c r="D5459" t="s">
        <v>3076</v>
      </c>
      <c r="E5459" t="s">
        <v>3077</v>
      </c>
      <c r="F5459" t="s">
        <v>13355</v>
      </c>
      <c r="G5459" t="s">
        <v>13356</v>
      </c>
      <c r="H5459" t="s">
        <v>318</v>
      </c>
      <c r="I5459" t="s">
        <v>586</v>
      </c>
      <c r="J5459" t="s">
        <v>246</v>
      </c>
      <c r="K5459" t="s">
        <v>3079</v>
      </c>
      <c r="L5459" t="s">
        <v>247</v>
      </c>
      <c r="M5459">
        <v>1552400</v>
      </c>
      <c r="N5459">
        <v>0</v>
      </c>
      <c r="O5459">
        <v>1552400</v>
      </c>
      <c r="P5459">
        <v>0</v>
      </c>
      <c r="Q5459" t="s">
        <v>13487</v>
      </c>
      <c r="R5459" t="s">
        <v>3304</v>
      </c>
      <c r="S5459" t="s">
        <v>13488</v>
      </c>
      <c r="T5459" t="s">
        <v>3085</v>
      </c>
      <c r="U5459" t="s">
        <v>13489</v>
      </c>
      <c r="V5459" t="s">
        <v>13490</v>
      </c>
      <c r="W5459" t="s">
        <v>3085</v>
      </c>
      <c r="X5459" t="str">
        <f t="shared" si="85"/>
        <v>Funcionamiento</v>
      </c>
      <c r="Y5459" t="s">
        <v>13356</v>
      </c>
    </row>
    <row r="5460" spans="1:25">
      <c r="A5460" t="s">
        <v>3263</v>
      </c>
      <c r="B5460" t="s">
        <v>3355</v>
      </c>
      <c r="C5460" t="s">
        <v>13491</v>
      </c>
      <c r="D5460" t="s">
        <v>3076</v>
      </c>
      <c r="E5460" t="s">
        <v>3077</v>
      </c>
      <c r="F5460" t="s">
        <v>13355</v>
      </c>
      <c r="G5460" t="s">
        <v>13356</v>
      </c>
      <c r="H5460" t="s">
        <v>333</v>
      </c>
      <c r="I5460" t="s">
        <v>335</v>
      </c>
      <c r="J5460" t="s">
        <v>246</v>
      </c>
      <c r="K5460" t="s">
        <v>3079</v>
      </c>
      <c r="L5460" t="s">
        <v>247</v>
      </c>
      <c r="M5460">
        <v>90989</v>
      </c>
      <c r="N5460">
        <v>0</v>
      </c>
      <c r="O5460">
        <v>90989</v>
      </c>
      <c r="P5460">
        <v>0</v>
      </c>
      <c r="Q5460" t="s">
        <v>13492</v>
      </c>
      <c r="R5460" t="s">
        <v>3297</v>
      </c>
      <c r="S5460" t="s">
        <v>3422</v>
      </c>
      <c r="T5460" t="s">
        <v>3085</v>
      </c>
      <c r="U5460" t="s">
        <v>13493</v>
      </c>
      <c r="V5460" t="s">
        <v>13494</v>
      </c>
      <c r="W5460" t="s">
        <v>3085</v>
      </c>
      <c r="X5460" t="str">
        <f t="shared" si="85"/>
        <v>Funcionamiento</v>
      </c>
      <c r="Y5460" t="s">
        <v>13356</v>
      </c>
    </row>
    <row r="5461" spans="1:25">
      <c r="A5461" t="s">
        <v>3263</v>
      </c>
      <c r="B5461" t="s">
        <v>3355</v>
      </c>
      <c r="C5461" t="s">
        <v>13491</v>
      </c>
      <c r="D5461" t="s">
        <v>3076</v>
      </c>
      <c r="E5461" t="s">
        <v>3077</v>
      </c>
      <c r="F5461" t="s">
        <v>13355</v>
      </c>
      <c r="G5461" t="s">
        <v>13356</v>
      </c>
      <c r="H5461" t="s">
        <v>336</v>
      </c>
      <c r="I5461" t="s">
        <v>337</v>
      </c>
      <c r="J5461" t="s">
        <v>246</v>
      </c>
      <c r="K5461" t="s">
        <v>3079</v>
      </c>
      <c r="L5461" t="s">
        <v>247</v>
      </c>
      <c r="M5461">
        <v>2354967</v>
      </c>
      <c r="N5461">
        <v>0</v>
      </c>
      <c r="O5461">
        <v>2354967</v>
      </c>
      <c r="P5461">
        <v>0</v>
      </c>
      <c r="Q5461" t="s">
        <v>13492</v>
      </c>
      <c r="R5461" t="s">
        <v>3297</v>
      </c>
      <c r="S5461" t="s">
        <v>3422</v>
      </c>
      <c r="T5461" t="s">
        <v>3085</v>
      </c>
      <c r="U5461" t="s">
        <v>13493</v>
      </c>
      <c r="V5461" t="s">
        <v>13494</v>
      </c>
      <c r="W5461" t="s">
        <v>3085</v>
      </c>
      <c r="X5461" t="str">
        <f t="shared" si="85"/>
        <v>Funcionamiento</v>
      </c>
      <c r="Y5461" t="s">
        <v>13356</v>
      </c>
    </row>
    <row r="5462" spans="1:25">
      <c r="A5462" t="s">
        <v>3263</v>
      </c>
      <c r="B5462" t="s">
        <v>3355</v>
      </c>
      <c r="C5462" t="s">
        <v>13491</v>
      </c>
      <c r="D5462" t="s">
        <v>3076</v>
      </c>
      <c r="E5462" t="s">
        <v>3077</v>
      </c>
      <c r="F5462" t="s">
        <v>13355</v>
      </c>
      <c r="G5462" t="s">
        <v>13356</v>
      </c>
      <c r="H5462" t="s">
        <v>292</v>
      </c>
      <c r="I5462" t="s">
        <v>293</v>
      </c>
      <c r="J5462" t="s">
        <v>246</v>
      </c>
      <c r="K5462" t="s">
        <v>3079</v>
      </c>
      <c r="L5462" t="s">
        <v>247</v>
      </c>
      <c r="M5462">
        <v>32391451</v>
      </c>
      <c r="N5462">
        <v>0</v>
      </c>
      <c r="O5462">
        <v>32391451</v>
      </c>
      <c r="P5462">
        <v>0</v>
      </c>
      <c r="Q5462" t="s">
        <v>13492</v>
      </c>
      <c r="R5462" t="s">
        <v>3297</v>
      </c>
      <c r="S5462" t="s">
        <v>3422</v>
      </c>
      <c r="T5462" t="s">
        <v>3085</v>
      </c>
      <c r="U5462" t="s">
        <v>13493</v>
      </c>
      <c r="V5462" t="s">
        <v>13494</v>
      </c>
      <c r="W5462" t="s">
        <v>3085</v>
      </c>
      <c r="X5462" t="str">
        <f t="shared" si="85"/>
        <v>Funcionamiento</v>
      </c>
      <c r="Y5462" t="s">
        <v>13356</v>
      </c>
    </row>
    <row r="5463" spans="1:25">
      <c r="A5463" t="s">
        <v>3263</v>
      </c>
      <c r="B5463" t="s">
        <v>3355</v>
      </c>
      <c r="C5463" t="s">
        <v>13491</v>
      </c>
      <c r="D5463" t="s">
        <v>3076</v>
      </c>
      <c r="E5463" t="s">
        <v>3077</v>
      </c>
      <c r="F5463" t="s">
        <v>13355</v>
      </c>
      <c r="G5463" t="s">
        <v>13356</v>
      </c>
      <c r="H5463" t="s">
        <v>303</v>
      </c>
      <c r="I5463" t="s">
        <v>305</v>
      </c>
      <c r="J5463" t="s">
        <v>246</v>
      </c>
      <c r="K5463" t="s">
        <v>3079</v>
      </c>
      <c r="L5463" t="s">
        <v>247</v>
      </c>
      <c r="M5463">
        <v>682420</v>
      </c>
      <c r="N5463">
        <v>0</v>
      </c>
      <c r="O5463">
        <v>682420</v>
      </c>
      <c r="P5463">
        <v>0</v>
      </c>
      <c r="Q5463" t="s">
        <v>13492</v>
      </c>
      <c r="R5463" t="s">
        <v>3297</v>
      </c>
      <c r="S5463" t="s">
        <v>3422</v>
      </c>
      <c r="T5463" t="s">
        <v>3085</v>
      </c>
      <c r="U5463" t="s">
        <v>13493</v>
      </c>
      <c r="V5463" t="s">
        <v>13494</v>
      </c>
      <c r="W5463" t="s">
        <v>3085</v>
      </c>
      <c r="X5463" t="str">
        <f t="shared" si="85"/>
        <v>Funcionamiento</v>
      </c>
      <c r="Y5463" t="s">
        <v>13356</v>
      </c>
    </row>
    <row r="5464" spans="1:25">
      <c r="A5464" t="s">
        <v>3263</v>
      </c>
      <c r="B5464" t="s">
        <v>3355</v>
      </c>
      <c r="C5464" t="s">
        <v>13491</v>
      </c>
      <c r="D5464" t="s">
        <v>3076</v>
      </c>
      <c r="E5464" t="s">
        <v>3077</v>
      </c>
      <c r="F5464" t="s">
        <v>13355</v>
      </c>
      <c r="G5464" t="s">
        <v>13356</v>
      </c>
      <c r="H5464" t="s">
        <v>309</v>
      </c>
      <c r="I5464" t="s">
        <v>311</v>
      </c>
      <c r="J5464" t="s">
        <v>246</v>
      </c>
      <c r="K5464" t="s">
        <v>3079</v>
      </c>
      <c r="L5464" t="s">
        <v>247</v>
      </c>
      <c r="M5464">
        <v>1295619</v>
      </c>
      <c r="N5464">
        <v>0</v>
      </c>
      <c r="O5464">
        <v>1295619</v>
      </c>
      <c r="P5464">
        <v>0</v>
      </c>
      <c r="Q5464" t="s">
        <v>13492</v>
      </c>
      <c r="R5464" t="s">
        <v>3297</v>
      </c>
      <c r="S5464" t="s">
        <v>3422</v>
      </c>
      <c r="T5464" t="s">
        <v>3085</v>
      </c>
      <c r="U5464" t="s">
        <v>13493</v>
      </c>
      <c r="V5464" t="s">
        <v>13494</v>
      </c>
      <c r="W5464" t="s">
        <v>3085</v>
      </c>
      <c r="X5464" t="str">
        <f t="shared" si="85"/>
        <v>Funcionamiento</v>
      </c>
      <c r="Y5464" t="s">
        <v>13356</v>
      </c>
    </row>
    <row r="5465" spans="1:25">
      <c r="A5465" t="s">
        <v>3263</v>
      </c>
      <c r="B5465" t="s">
        <v>3355</v>
      </c>
      <c r="C5465" t="s">
        <v>13491</v>
      </c>
      <c r="D5465" t="s">
        <v>3076</v>
      </c>
      <c r="E5465" t="s">
        <v>3077</v>
      </c>
      <c r="F5465" t="s">
        <v>13355</v>
      </c>
      <c r="G5465" t="s">
        <v>13356</v>
      </c>
      <c r="H5465" t="s">
        <v>331</v>
      </c>
      <c r="I5465" t="s">
        <v>587</v>
      </c>
      <c r="J5465" t="s">
        <v>246</v>
      </c>
      <c r="K5465" t="s">
        <v>3079</v>
      </c>
      <c r="L5465" t="s">
        <v>247</v>
      </c>
      <c r="M5465">
        <v>1209244</v>
      </c>
      <c r="N5465">
        <v>0</v>
      </c>
      <c r="O5465">
        <v>1209244</v>
      </c>
      <c r="P5465">
        <v>0</v>
      </c>
      <c r="Q5465" t="s">
        <v>13492</v>
      </c>
      <c r="R5465" t="s">
        <v>3297</v>
      </c>
      <c r="S5465" t="s">
        <v>3422</v>
      </c>
      <c r="T5465" t="s">
        <v>3085</v>
      </c>
      <c r="U5465" t="s">
        <v>13493</v>
      </c>
      <c r="V5465" t="s">
        <v>13494</v>
      </c>
      <c r="W5465" t="s">
        <v>3085</v>
      </c>
      <c r="X5465" t="str">
        <f t="shared" si="85"/>
        <v>Funcionamiento</v>
      </c>
      <c r="Y5465" t="s">
        <v>13356</v>
      </c>
    </row>
    <row r="5466" spans="1:25">
      <c r="A5466" t="s">
        <v>3263</v>
      </c>
      <c r="B5466" t="s">
        <v>3355</v>
      </c>
      <c r="C5466" t="s">
        <v>13491</v>
      </c>
      <c r="D5466" t="s">
        <v>3076</v>
      </c>
      <c r="E5466" t="s">
        <v>3077</v>
      </c>
      <c r="F5466" t="s">
        <v>13355</v>
      </c>
      <c r="G5466" t="s">
        <v>13356</v>
      </c>
      <c r="H5466" t="s">
        <v>312</v>
      </c>
      <c r="I5466" t="s">
        <v>3333</v>
      </c>
      <c r="J5466" t="s">
        <v>246</v>
      </c>
      <c r="K5466" t="s">
        <v>3079</v>
      </c>
      <c r="L5466" t="s">
        <v>247</v>
      </c>
      <c r="M5466">
        <v>829689</v>
      </c>
      <c r="N5466">
        <v>0</v>
      </c>
      <c r="O5466">
        <v>829689</v>
      </c>
      <c r="P5466">
        <v>0</v>
      </c>
      <c r="Q5466" t="s">
        <v>13492</v>
      </c>
      <c r="R5466" t="s">
        <v>3297</v>
      </c>
      <c r="S5466" t="s">
        <v>3422</v>
      </c>
      <c r="T5466" t="s">
        <v>3085</v>
      </c>
      <c r="U5466" t="s">
        <v>13493</v>
      </c>
      <c r="V5466" t="s">
        <v>13494</v>
      </c>
      <c r="W5466" t="s">
        <v>3085</v>
      </c>
      <c r="X5466" t="str">
        <f t="shared" si="85"/>
        <v>Funcionamiento</v>
      </c>
      <c r="Y5466" t="s">
        <v>13356</v>
      </c>
    </row>
    <row r="5467" spans="1:25">
      <c r="A5467" t="s">
        <v>3263</v>
      </c>
      <c r="B5467" t="s">
        <v>3355</v>
      </c>
      <c r="C5467" t="s">
        <v>13491</v>
      </c>
      <c r="D5467" t="s">
        <v>3076</v>
      </c>
      <c r="E5467" t="s">
        <v>3077</v>
      </c>
      <c r="F5467" t="s">
        <v>13355</v>
      </c>
      <c r="G5467" t="s">
        <v>13356</v>
      </c>
      <c r="H5467" t="s">
        <v>294</v>
      </c>
      <c r="I5467" t="s">
        <v>296</v>
      </c>
      <c r="J5467" t="s">
        <v>246</v>
      </c>
      <c r="K5467" t="s">
        <v>3079</v>
      </c>
      <c r="L5467" t="s">
        <v>247</v>
      </c>
      <c r="M5467">
        <v>533191</v>
      </c>
      <c r="N5467">
        <v>0</v>
      </c>
      <c r="O5467">
        <v>533191</v>
      </c>
      <c r="P5467">
        <v>0</v>
      </c>
      <c r="Q5467" t="s">
        <v>13492</v>
      </c>
      <c r="R5467" t="s">
        <v>3297</v>
      </c>
      <c r="S5467" t="s">
        <v>3422</v>
      </c>
      <c r="T5467" t="s">
        <v>3085</v>
      </c>
      <c r="U5467" t="s">
        <v>13493</v>
      </c>
      <c r="V5467" t="s">
        <v>13494</v>
      </c>
      <c r="W5467" t="s">
        <v>3085</v>
      </c>
      <c r="X5467" t="str">
        <f t="shared" si="85"/>
        <v>Funcionamiento</v>
      </c>
      <c r="Y5467" t="s">
        <v>13356</v>
      </c>
    </row>
    <row r="5468" spans="1:25">
      <c r="A5468" t="s">
        <v>3270</v>
      </c>
      <c r="B5468" t="s">
        <v>3397</v>
      </c>
      <c r="C5468" t="s">
        <v>13495</v>
      </c>
      <c r="D5468" t="s">
        <v>3076</v>
      </c>
      <c r="E5468" t="s">
        <v>3077</v>
      </c>
      <c r="F5468" t="s">
        <v>13355</v>
      </c>
      <c r="G5468" t="s">
        <v>13356</v>
      </c>
      <c r="H5468" t="s">
        <v>303</v>
      </c>
      <c r="I5468" t="s">
        <v>305</v>
      </c>
      <c r="J5468" t="s">
        <v>246</v>
      </c>
      <c r="K5468" t="s">
        <v>3079</v>
      </c>
      <c r="L5468" t="s">
        <v>247</v>
      </c>
      <c r="M5468">
        <v>1590402</v>
      </c>
      <c r="N5468">
        <v>0</v>
      </c>
      <c r="O5468">
        <v>1590402</v>
      </c>
      <c r="P5468">
        <v>0</v>
      </c>
      <c r="Q5468" t="s">
        <v>13496</v>
      </c>
      <c r="R5468" t="s">
        <v>3237</v>
      </c>
      <c r="S5468" t="s">
        <v>3452</v>
      </c>
      <c r="T5468" t="s">
        <v>3085</v>
      </c>
      <c r="U5468" t="s">
        <v>13497</v>
      </c>
      <c r="V5468" t="s">
        <v>13498</v>
      </c>
      <c r="W5468" t="s">
        <v>3085</v>
      </c>
      <c r="X5468" t="str">
        <f t="shared" si="85"/>
        <v>Funcionamiento</v>
      </c>
      <c r="Y5468" t="s">
        <v>13356</v>
      </c>
    </row>
    <row r="5469" spans="1:25">
      <c r="A5469" t="s">
        <v>3270</v>
      </c>
      <c r="B5469" t="s">
        <v>3397</v>
      </c>
      <c r="C5469" t="s">
        <v>13495</v>
      </c>
      <c r="D5469" t="s">
        <v>3076</v>
      </c>
      <c r="E5469" t="s">
        <v>3077</v>
      </c>
      <c r="F5469" t="s">
        <v>13355</v>
      </c>
      <c r="G5469" t="s">
        <v>13356</v>
      </c>
      <c r="H5469" t="s">
        <v>333</v>
      </c>
      <c r="I5469" t="s">
        <v>335</v>
      </c>
      <c r="J5469" t="s">
        <v>246</v>
      </c>
      <c r="K5469" t="s">
        <v>3079</v>
      </c>
      <c r="L5469" t="s">
        <v>247</v>
      </c>
      <c r="M5469">
        <v>135851</v>
      </c>
      <c r="N5469">
        <v>0</v>
      </c>
      <c r="O5469">
        <v>135851</v>
      </c>
      <c r="P5469">
        <v>0</v>
      </c>
      <c r="Q5469" t="s">
        <v>13496</v>
      </c>
      <c r="R5469" t="s">
        <v>3237</v>
      </c>
      <c r="S5469" t="s">
        <v>3452</v>
      </c>
      <c r="T5469" t="s">
        <v>3085</v>
      </c>
      <c r="U5469" t="s">
        <v>13497</v>
      </c>
      <c r="V5469" t="s">
        <v>13498</v>
      </c>
      <c r="W5469" t="s">
        <v>3085</v>
      </c>
      <c r="X5469" t="str">
        <f t="shared" si="85"/>
        <v>Funcionamiento</v>
      </c>
      <c r="Y5469" t="s">
        <v>13356</v>
      </c>
    </row>
    <row r="5470" spans="1:25">
      <c r="A5470" t="s">
        <v>3270</v>
      </c>
      <c r="B5470" t="s">
        <v>3397</v>
      </c>
      <c r="C5470" t="s">
        <v>13495</v>
      </c>
      <c r="D5470" t="s">
        <v>3076</v>
      </c>
      <c r="E5470" t="s">
        <v>3077</v>
      </c>
      <c r="F5470" t="s">
        <v>13355</v>
      </c>
      <c r="G5470" t="s">
        <v>13356</v>
      </c>
      <c r="H5470" t="s">
        <v>292</v>
      </c>
      <c r="I5470" t="s">
        <v>293</v>
      </c>
      <c r="J5470" t="s">
        <v>246</v>
      </c>
      <c r="K5470" t="s">
        <v>3079</v>
      </c>
      <c r="L5470" t="s">
        <v>247</v>
      </c>
      <c r="M5470">
        <v>34858838</v>
      </c>
      <c r="N5470">
        <v>0</v>
      </c>
      <c r="O5470">
        <v>34858838</v>
      </c>
      <c r="P5470">
        <v>0</v>
      </c>
      <c r="Q5470" t="s">
        <v>13496</v>
      </c>
      <c r="R5470" t="s">
        <v>3237</v>
      </c>
      <c r="S5470" t="s">
        <v>3452</v>
      </c>
      <c r="T5470" t="s">
        <v>3085</v>
      </c>
      <c r="U5470" t="s">
        <v>13497</v>
      </c>
      <c r="V5470" t="s">
        <v>13498</v>
      </c>
      <c r="W5470" t="s">
        <v>3085</v>
      </c>
      <c r="X5470" t="str">
        <f t="shared" si="85"/>
        <v>Funcionamiento</v>
      </c>
      <c r="Y5470" t="s">
        <v>13356</v>
      </c>
    </row>
    <row r="5471" spans="1:25">
      <c r="A5471" t="s">
        <v>3270</v>
      </c>
      <c r="B5471" t="s">
        <v>3397</v>
      </c>
      <c r="C5471" t="s">
        <v>13495</v>
      </c>
      <c r="D5471" t="s">
        <v>3076</v>
      </c>
      <c r="E5471" t="s">
        <v>3077</v>
      </c>
      <c r="F5471" t="s">
        <v>13355</v>
      </c>
      <c r="G5471" t="s">
        <v>13356</v>
      </c>
      <c r="H5471" t="s">
        <v>309</v>
      </c>
      <c r="I5471" t="s">
        <v>311</v>
      </c>
      <c r="J5471" t="s">
        <v>246</v>
      </c>
      <c r="K5471" t="s">
        <v>3079</v>
      </c>
      <c r="L5471" t="s">
        <v>247</v>
      </c>
      <c r="M5471">
        <v>1707329</v>
      </c>
      <c r="N5471">
        <v>0</v>
      </c>
      <c r="O5471">
        <v>1707329</v>
      </c>
      <c r="P5471">
        <v>0</v>
      </c>
      <c r="Q5471" t="s">
        <v>13496</v>
      </c>
      <c r="R5471" t="s">
        <v>3237</v>
      </c>
      <c r="S5471" t="s">
        <v>3452</v>
      </c>
      <c r="T5471" t="s">
        <v>3085</v>
      </c>
      <c r="U5471" t="s">
        <v>13497</v>
      </c>
      <c r="V5471" t="s">
        <v>13498</v>
      </c>
      <c r="W5471" t="s">
        <v>3085</v>
      </c>
      <c r="X5471" t="str">
        <f t="shared" si="85"/>
        <v>Funcionamiento</v>
      </c>
      <c r="Y5471" t="s">
        <v>13356</v>
      </c>
    </row>
    <row r="5472" spans="1:25">
      <c r="A5472" t="s">
        <v>3270</v>
      </c>
      <c r="B5472" t="s">
        <v>3397</v>
      </c>
      <c r="C5472" t="s">
        <v>13495</v>
      </c>
      <c r="D5472" t="s">
        <v>3076</v>
      </c>
      <c r="E5472" t="s">
        <v>3077</v>
      </c>
      <c r="F5472" t="s">
        <v>13355</v>
      </c>
      <c r="G5472" t="s">
        <v>13356</v>
      </c>
      <c r="H5472" t="s">
        <v>336</v>
      </c>
      <c r="I5472" t="s">
        <v>337</v>
      </c>
      <c r="J5472" t="s">
        <v>246</v>
      </c>
      <c r="K5472" t="s">
        <v>3079</v>
      </c>
      <c r="L5472" t="s">
        <v>247</v>
      </c>
      <c r="M5472">
        <v>2354967</v>
      </c>
      <c r="N5472">
        <v>0</v>
      </c>
      <c r="O5472">
        <v>2354967</v>
      </c>
      <c r="P5472">
        <v>0</v>
      </c>
      <c r="Q5472" t="s">
        <v>13496</v>
      </c>
      <c r="R5472" t="s">
        <v>3237</v>
      </c>
      <c r="S5472" t="s">
        <v>3452</v>
      </c>
      <c r="T5472" t="s">
        <v>3085</v>
      </c>
      <c r="U5472" t="s">
        <v>13497</v>
      </c>
      <c r="V5472" t="s">
        <v>13498</v>
      </c>
      <c r="W5472" t="s">
        <v>3085</v>
      </c>
      <c r="X5472" t="str">
        <f t="shared" si="85"/>
        <v>Funcionamiento</v>
      </c>
      <c r="Y5472" t="s">
        <v>13356</v>
      </c>
    </row>
    <row r="5473" spans="1:25">
      <c r="A5473" t="s">
        <v>3270</v>
      </c>
      <c r="B5473" t="s">
        <v>3397</v>
      </c>
      <c r="C5473" t="s">
        <v>13495</v>
      </c>
      <c r="D5473" t="s">
        <v>3076</v>
      </c>
      <c r="E5473" t="s">
        <v>3077</v>
      </c>
      <c r="F5473" t="s">
        <v>13355</v>
      </c>
      <c r="G5473" t="s">
        <v>13356</v>
      </c>
      <c r="H5473" t="s">
        <v>294</v>
      </c>
      <c r="I5473" t="s">
        <v>296</v>
      </c>
      <c r="J5473" t="s">
        <v>246</v>
      </c>
      <c r="K5473" t="s">
        <v>3079</v>
      </c>
      <c r="L5473" t="s">
        <v>247</v>
      </c>
      <c r="M5473">
        <v>559630</v>
      </c>
      <c r="N5473">
        <v>0</v>
      </c>
      <c r="O5473">
        <v>559630</v>
      </c>
      <c r="P5473">
        <v>0</v>
      </c>
      <c r="Q5473" t="s">
        <v>13496</v>
      </c>
      <c r="R5473" t="s">
        <v>3237</v>
      </c>
      <c r="S5473" t="s">
        <v>3452</v>
      </c>
      <c r="T5473" t="s">
        <v>3085</v>
      </c>
      <c r="U5473" t="s">
        <v>13497</v>
      </c>
      <c r="V5473" t="s">
        <v>13498</v>
      </c>
      <c r="W5473" t="s">
        <v>3085</v>
      </c>
      <c r="X5473" t="str">
        <f t="shared" si="85"/>
        <v>Funcionamiento</v>
      </c>
      <c r="Y5473" t="s">
        <v>13356</v>
      </c>
    </row>
    <row r="5474" spans="1:25">
      <c r="A5474" t="s">
        <v>3270</v>
      </c>
      <c r="B5474" t="s">
        <v>3397</v>
      </c>
      <c r="C5474" t="s">
        <v>13495</v>
      </c>
      <c r="D5474" t="s">
        <v>3076</v>
      </c>
      <c r="E5474" t="s">
        <v>3077</v>
      </c>
      <c r="F5474" t="s">
        <v>13355</v>
      </c>
      <c r="G5474" t="s">
        <v>13356</v>
      </c>
      <c r="H5474" t="s">
        <v>312</v>
      </c>
      <c r="I5474" t="s">
        <v>3333</v>
      </c>
      <c r="J5474" t="s">
        <v>246</v>
      </c>
      <c r="K5474" t="s">
        <v>3079</v>
      </c>
      <c r="L5474" t="s">
        <v>247</v>
      </c>
      <c r="M5474">
        <v>870831</v>
      </c>
      <c r="N5474">
        <v>0</v>
      </c>
      <c r="O5474">
        <v>870831</v>
      </c>
      <c r="P5474">
        <v>0</v>
      </c>
      <c r="Q5474" t="s">
        <v>13496</v>
      </c>
      <c r="R5474" t="s">
        <v>3237</v>
      </c>
      <c r="S5474" t="s">
        <v>3452</v>
      </c>
      <c r="T5474" t="s">
        <v>3085</v>
      </c>
      <c r="U5474" t="s">
        <v>13497</v>
      </c>
      <c r="V5474" t="s">
        <v>13498</v>
      </c>
      <c r="W5474" t="s">
        <v>3085</v>
      </c>
      <c r="X5474" t="str">
        <f t="shared" si="85"/>
        <v>Funcionamiento</v>
      </c>
      <c r="Y5474" t="s">
        <v>13356</v>
      </c>
    </row>
    <row r="5475" spans="1:25">
      <c r="A5475" t="s">
        <v>3270</v>
      </c>
      <c r="B5475" t="s">
        <v>3397</v>
      </c>
      <c r="C5475" t="s">
        <v>13495</v>
      </c>
      <c r="D5475" t="s">
        <v>3076</v>
      </c>
      <c r="E5475" t="s">
        <v>3077</v>
      </c>
      <c r="F5475" t="s">
        <v>13355</v>
      </c>
      <c r="G5475" t="s">
        <v>13356</v>
      </c>
      <c r="H5475" t="s">
        <v>331</v>
      </c>
      <c r="I5475" t="s">
        <v>587</v>
      </c>
      <c r="J5475" t="s">
        <v>246</v>
      </c>
      <c r="K5475" t="s">
        <v>3079</v>
      </c>
      <c r="L5475" t="s">
        <v>247</v>
      </c>
      <c r="M5475">
        <v>1745270</v>
      </c>
      <c r="N5475">
        <v>0</v>
      </c>
      <c r="O5475">
        <v>1745270</v>
      </c>
      <c r="P5475">
        <v>0</v>
      </c>
      <c r="Q5475" t="s">
        <v>13496</v>
      </c>
      <c r="R5475" t="s">
        <v>3237</v>
      </c>
      <c r="S5475" t="s">
        <v>3452</v>
      </c>
      <c r="T5475" t="s">
        <v>3085</v>
      </c>
      <c r="U5475" t="s">
        <v>13497</v>
      </c>
      <c r="V5475" t="s">
        <v>13498</v>
      </c>
      <c r="W5475" t="s">
        <v>3085</v>
      </c>
      <c r="X5475" t="str">
        <f t="shared" si="85"/>
        <v>Funcionamiento</v>
      </c>
      <c r="Y5475" t="s">
        <v>13356</v>
      </c>
    </row>
    <row r="5476" spans="1:25">
      <c r="A5476" t="s">
        <v>3277</v>
      </c>
      <c r="B5476" t="s">
        <v>3418</v>
      </c>
      <c r="C5476" t="s">
        <v>6439</v>
      </c>
      <c r="D5476" t="s">
        <v>3076</v>
      </c>
      <c r="E5476" t="s">
        <v>3077</v>
      </c>
      <c r="F5476" t="s">
        <v>13355</v>
      </c>
      <c r="G5476" t="s">
        <v>13356</v>
      </c>
      <c r="H5476" t="s">
        <v>318</v>
      </c>
      <c r="I5476" t="s">
        <v>586</v>
      </c>
      <c r="J5476" t="s">
        <v>246</v>
      </c>
      <c r="K5476" t="s">
        <v>3079</v>
      </c>
      <c r="L5476" t="s">
        <v>247</v>
      </c>
      <c r="M5476">
        <v>1607800</v>
      </c>
      <c r="N5476">
        <v>0</v>
      </c>
      <c r="O5476">
        <v>1607800</v>
      </c>
      <c r="P5476">
        <v>0</v>
      </c>
      <c r="Q5476" t="s">
        <v>13499</v>
      </c>
      <c r="R5476" t="s">
        <v>3317</v>
      </c>
      <c r="S5476" t="s">
        <v>4763</v>
      </c>
      <c r="T5476" t="s">
        <v>3085</v>
      </c>
      <c r="U5476" t="s">
        <v>13500</v>
      </c>
      <c r="V5476" t="s">
        <v>13501</v>
      </c>
      <c r="W5476" t="s">
        <v>3085</v>
      </c>
      <c r="X5476" t="str">
        <f t="shared" si="85"/>
        <v>Funcionamiento</v>
      </c>
      <c r="Y5476" t="s">
        <v>13356</v>
      </c>
    </row>
    <row r="5477" spans="1:25">
      <c r="A5477" t="s">
        <v>3277</v>
      </c>
      <c r="B5477" t="s">
        <v>3418</v>
      </c>
      <c r="C5477" t="s">
        <v>6439</v>
      </c>
      <c r="D5477" t="s">
        <v>3076</v>
      </c>
      <c r="E5477" t="s">
        <v>3077</v>
      </c>
      <c r="F5477" t="s">
        <v>13355</v>
      </c>
      <c r="G5477" t="s">
        <v>13356</v>
      </c>
      <c r="H5477" t="s">
        <v>320</v>
      </c>
      <c r="I5477" t="s">
        <v>321</v>
      </c>
      <c r="J5477" t="s">
        <v>246</v>
      </c>
      <c r="K5477" t="s">
        <v>3079</v>
      </c>
      <c r="L5477" t="s">
        <v>247</v>
      </c>
      <c r="M5477">
        <v>418400</v>
      </c>
      <c r="N5477">
        <v>0</v>
      </c>
      <c r="O5477">
        <v>418400</v>
      </c>
      <c r="P5477">
        <v>0</v>
      </c>
      <c r="Q5477" t="s">
        <v>13499</v>
      </c>
      <c r="R5477" t="s">
        <v>3317</v>
      </c>
      <c r="S5477" t="s">
        <v>4763</v>
      </c>
      <c r="T5477" t="s">
        <v>3085</v>
      </c>
      <c r="U5477" t="s">
        <v>13500</v>
      </c>
      <c r="V5477" t="s">
        <v>13501</v>
      </c>
      <c r="W5477" t="s">
        <v>3085</v>
      </c>
      <c r="X5477" t="str">
        <f t="shared" si="85"/>
        <v>Funcionamiento</v>
      </c>
      <c r="Y5477" t="s">
        <v>13356</v>
      </c>
    </row>
    <row r="5478" spans="1:25">
      <c r="A5478" t="s">
        <v>3277</v>
      </c>
      <c r="B5478" t="s">
        <v>3418</v>
      </c>
      <c r="C5478" t="s">
        <v>6439</v>
      </c>
      <c r="D5478" t="s">
        <v>3076</v>
      </c>
      <c r="E5478" t="s">
        <v>3077</v>
      </c>
      <c r="F5478" t="s">
        <v>13355</v>
      </c>
      <c r="G5478" t="s">
        <v>13356</v>
      </c>
      <c r="H5478" t="s">
        <v>324</v>
      </c>
      <c r="I5478" t="s">
        <v>325</v>
      </c>
      <c r="J5478" t="s">
        <v>246</v>
      </c>
      <c r="K5478" t="s">
        <v>3079</v>
      </c>
      <c r="L5478" t="s">
        <v>247</v>
      </c>
      <c r="M5478">
        <v>804200</v>
      </c>
      <c r="N5478">
        <v>0</v>
      </c>
      <c r="O5478">
        <v>804200</v>
      </c>
      <c r="P5478">
        <v>0</v>
      </c>
      <c r="Q5478" t="s">
        <v>13499</v>
      </c>
      <c r="R5478" t="s">
        <v>3317</v>
      </c>
      <c r="S5478" t="s">
        <v>4763</v>
      </c>
      <c r="T5478" t="s">
        <v>3085</v>
      </c>
      <c r="U5478" t="s">
        <v>13500</v>
      </c>
      <c r="V5478" t="s">
        <v>13501</v>
      </c>
      <c r="W5478" t="s">
        <v>3085</v>
      </c>
      <c r="X5478" t="str">
        <f t="shared" si="85"/>
        <v>Funcionamiento</v>
      </c>
      <c r="Y5478" t="s">
        <v>13356</v>
      </c>
    </row>
    <row r="5479" spans="1:25">
      <c r="A5479" t="s">
        <v>3277</v>
      </c>
      <c r="B5479" t="s">
        <v>3418</v>
      </c>
      <c r="C5479" t="s">
        <v>6439</v>
      </c>
      <c r="D5479" t="s">
        <v>3076</v>
      </c>
      <c r="E5479" t="s">
        <v>3077</v>
      </c>
      <c r="F5479" t="s">
        <v>13355</v>
      </c>
      <c r="G5479" t="s">
        <v>13356</v>
      </c>
      <c r="H5479" t="s">
        <v>314</v>
      </c>
      <c r="I5479" t="s">
        <v>582</v>
      </c>
      <c r="J5479" t="s">
        <v>246</v>
      </c>
      <c r="K5479" t="s">
        <v>3079</v>
      </c>
      <c r="L5479" t="s">
        <v>247</v>
      </c>
      <c r="M5479">
        <v>4461300</v>
      </c>
      <c r="N5479">
        <v>0</v>
      </c>
      <c r="O5479">
        <v>4461300</v>
      </c>
      <c r="P5479">
        <v>0</v>
      </c>
      <c r="Q5479" t="s">
        <v>13499</v>
      </c>
      <c r="R5479" t="s">
        <v>3317</v>
      </c>
      <c r="S5479" t="s">
        <v>4763</v>
      </c>
      <c r="T5479" t="s">
        <v>3085</v>
      </c>
      <c r="U5479" t="s">
        <v>13500</v>
      </c>
      <c r="V5479" t="s">
        <v>13501</v>
      </c>
      <c r="W5479" t="s">
        <v>3085</v>
      </c>
      <c r="X5479" t="str">
        <f t="shared" si="85"/>
        <v>Funcionamiento</v>
      </c>
      <c r="Y5479" t="s">
        <v>13356</v>
      </c>
    </row>
    <row r="5480" spans="1:25">
      <c r="A5480" t="s">
        <v>3277</v>
      </c>
      <c r="B5480" t="s">
        <v>3418</v>
      </c>
      <c r="C5480" t="s">
        <v>6439</v>
      </c>
      <c r="D5480" t="s">
        <v>3076</v>
      </c>
      <c r="E5480" t="s">
        <v>3077</v>
      </c>
      <c r="F5480" t="s">
        <v>13355</v>
      </c>
      <c r="G5480" t="s">
        <v>13356</v>
      </c>
      <c r="H5480" t="s">
        <v>322</v>
      </c>
      <c r="I5480" t="s">
        <v>323</v>
      </c>
      <c r="J5480" t="s">
        <v>246</v>
      </c>
      <c r="K5480" t="s">
        <v>3079</v>
      </c>
      <c r="L5480" t="s">
        <v>247</v>
      </c>
      <c r="M5480">
        <v>1206300</v>
      </c>
      <c r="N5480">
        <v>0</v>
      </c>
      <c r="O5480">
        <v>1206300</v>
      </c>
      <c r="P5480">
        <v>0</v>
      </c>
      <c r="Q5480" t="s">
        <v>13499</v>
      </c>
      <c r="R5480" t="s">
        <v>3317</v>
      </c>
      <c r="S5480" t="s">
        <v>4763</v>
      </c>
      <c r="T5480" t="s">
        <v>3085</v>
      </c>
      <c r="U5480" t="s">
        <v>13500</v>
      </c>
      <c r="V5480" t="s">
        <v>13501</v>
      </c>
      <c r="W5480" t="s">
        <v>3085</v>
      </c>
      <c r="X5480" t="str">
        <f t="shared" si="85"/>
        <v>Funcionamiento</v>
      </c>
      <c r="Y5480" t="s">
        <v>13356</v>
      </c>
    </row>
    <row r="5481" spans="1:25">
      <c r="A5481" t="s">
        <v>3277</v>
      </c>
      <c r="B5481" t="s">
        <v>3418</v>
      </c>
      <c r="C5481" t="s">
        <v>6439</v>
      </c>
      <c r="D5481" t="s">
        <v>3076</v>
      </c>
      <c r="E5481" t="s">
        <v>3077</v>
      </c>
      <c r="F5481" t="s">
        <v>13355</v>
      </c>
      <c r="G5481" t="s">
        <v>13356</v>
      </c>
      <c r="H5481" t="s">
        <v>316</v>
      </c>
      <c r="I5481" t="s">
        <v>583</v>
      </c>
      <c r="J5481" t="s">
        <v>246</v>
      </c>
      <c r="K5481" t="s">
        <v>3079</v>
      </c>
      <c r="L5481" t="s">
        <v>247</v>
      </c>
      <c r="M5481">
        <v>3160200</v>
      </c>
      <c r="N5481">
        <v>0</v>
      </c>
      <c r="O5481">
        <v>3160200</v>
      </c>
      <c r="P5481">
        <v>0</v>
      </c>
      <c r="Q5481" t="s">
        <v>13499</v>
      </c>
      <c r="R5481" t="s">
        <v>3317</v>
      </c>
      <c r="S5481" t="s">
        <v>4763</v>
      </c>
      <c r="T5481" t="s">
        <v>3085</v>
      </c>
      <c r="U5481" t="s">
        <v>13500</v>
      </c>
      <c r="V5481" t="s">
        <v>13501</v>
      </c>
      <c r="W5481" t="s">
        <v>3085</v>
      </c>
      <c r="X5481" t="str">
        <f t="shared" si="85"/>
        <v>Funcionamiento</v>
      </c>
      <c r="Y5481" t="s">
        <v>13356</v>
      </c>
    </row>
    <row r="5482" spans="1:25">
      <c r="A5482" t="s">
        <v>3229</v>
      </c>
      <c r="B5482" t="s">
        <v>4091</v>
      </c>
      <c r="C5482" t="s">
        <v>13502</v>
      </c>
      <c r="D5482" t="s">
        <v>3076</v>
      </c>
      <c r="E5482" t="s">
        <v>3399</v>
      </c>
      <c r="F5482" t="s">
        <v>13355</v>
      </c>
      <c r="G5482" t="s">
        <v>13356</v>
      </c>
      <c r="H5482" t="s">
        <v>338</v>
      </c>
      <c r="I5482" t="s">
        <v>339</v>
      </c>
      <c r="J5482" t="s">
        <v>253</v>
      </c>
      <c r="K5482" t="s">
        <v>3115</v>
      </c>
      <c r="L5482" t="s">
        <v>247</v>
      </c>
      <c r="M5482">
        <v>100000</v>
      </c>
      <c r="N5482">
        <v>-100000</v>
      </c>
      <c r="O5482">
        <v>0</v>
      </c>
      <c r="P5482">
        <v>0</v>
      </c>
      <c r="Q5482" t="s">
        <v>13503</v>
      </c>
      <c r="R5482" t="s">
        <v>3325</v>
      </c>
      <c r="S5482" t="s">
        <v>3085</v>
      </c>
      <c r="T5482" t="s">
        <v>3085</v>
      </c>
      <c r="U5482" t="s">
        <v>3085</v>
      </c>
      <c r="V5482" t="s">
        <v>3085</v>
      </c>
      <c r="W5482" t="s">
        <v>3085</v>
      </c>
      <c r="X5482" t="str">
        <f t="shared" si="85"/>
        <v>Funcionamiento</v>
      </c>
      <c r="Y5482" t="s">
        <v>13356</v>
      </c>
    </row>
    <row r="5483" spans="1:25">
      <c r="A5483" t="s">
        <v>3292</v>
      </c>
      <c r="B5483" t="s">
        <v>4091</v>
      </c>
      <c r="C5483" t="s">
        <v>13504</v>
      </c>
      <c r="D5483" t="s">
        <v>3076</v>
      </c>
      <c r="E5483" t="s">
        <v>3399</v>
      </c>
      <c r="F5483" t="s">
        <v>13355</v>
      </c>
      <c r="G5483" t="s">
        <v>13356</v>
      </c>
      <c r="H5483" t="s">
        <v>346</v>
      </c>
      <c r="I5483" t="s">
        <v>347</v>
      </c>
      <c r="J5483" t="s">
        <v>253</v>
      </c>
      <c r="K5483" t="s">
        <v>3115</v>
      </c>
      <c r="L5483" t="s">
        <v>247</v>
      </c>
      <c r="M5483">
        <v>271546</v>
      </c>
      <c r="N5483">
        <v>-271546</v>
      </c>
      <c r="O5483">
        <v>0</v>
      </c>
      <c r="P5483">
        <v>0</v>
      </c>
      <c r="Q5483" t="s">
        <v>13505</v>
      </c>
      <c r="R5483" t="s">
        <v>3257</v>
      </c>
      <c r="S5483" t="s">
        <v>3085</v>
      </c>
      <c r="T5483" t="s">
        <v>3085</v>
      </c>
      <c r="U5483" t="s">
        <v>3085</v>
      </c>
      <c r="V5483" t="s">
        <v>3085</v>
      </c>
      <c r="W5483" t="s">
        <v>3085</v>
      </c>
      <c r="X5483" t="str">
        <f t="shared" si="85"/>
        <v>Funcionamiento</v>
      </c>
      <c r="Y5483" t="s">
        <v>13356</v>
      </c>
    </row>
    <row r="5484" spans="1:25">
      <c r="A5484" t="s">
        <v>3297</v>
      </c>
      <c r="B5484" t="s">
        <v>6882</v>
      </c>
      <c r="C5484" t="s">
        <v>13506</v>
      </c>
      <c r="D5484" t="s">
        <v>3076</v>
      </c>
      <c r="E5484" t="s">
        <v>3077</v>
      </c>
      <c r="F5484" t="s">
        <v>13355</v>
      </c>
      <c r="G5484" t="s">
        <v>13356</v>
      </c>
      <c r="H5484" t="s">
        <v>346</v>
      </c>
      <c r="I5484" t="s">
        <v>347</v>
      </c>
      <c r="J5484" t="s">
        <v>253</v>
      </c>
      <c r="K5484" t="s">
        <v>3115</v>
      </c>
      <c r="L5484" t="s">
        <v>247</v>
      </c>
      <c r="M5484">
        <v>271546</v>
      </c>
      <c r="N5484">
        <v>0</v>
      </c>
      <c r="O5484">
        <v>271546</v>
      </c>
      <c r="P5484">
        <v>0</v>
      </c>
      <c r="Q5484" t="s">
        <v>13507</v>
      </c>
      <c r="R5484" t="s">
        <v>3245</v>
      </c>
      <c r="S5484" t="s">
        <v>3379</v>
      </c>
      <c r="T5484" t="s">
        <v>8144</v>
      </c>
      <c r="U5484" t="s">
        <v>4747</v>
      </c>
      <c r="V5484" t="s">
        <v>13508</v>
      </c>
      <c r="W5484" t="s">
        <v>3085</v>
      </c>
      <c r="X5484" t="str">
        <f t="shared" si="85"/>
        <v>Funcionamiento</v>
      </c>
      <c r="Y5484" t="s">
        <v>13356</v>
      </c>
    </row>
    <row r="5485" spans="1:25">
      <c r="A5485" t="s">
        <v>3297</v>
      </c>
      <c r="B5485" t="s">
        <v>6882</v>
      </c>
      <c r="C5485" t="s">
        <v>13506</v>
      </c>
      <c r="D5485" t="s">
        <v>3076</v>
      </c>
      <c r="E5485" t="s">
        <v>3077</v>
      </c>
      <c r="F5485" t="s">
        <v>13355</v>
      </c>
      <c r="G5485" t="s">
        <v>13356</v>
      </c>
      <c r="H5485" t="s">
        <v>338</v>
      </c>
      <c r="I5485" t="s">
        <v>339</v>
      </c>
      <c r="J5485" t="s">
        <v>253</v>
      </c>
      <c r="K5485" t="s">
        <v>3115</v>
      </c>
      <c r="L5485" t="s">
        <v>247</v>
      </c>
      <c r="M5485">
        <v>100000</v>
      </c>
      <c r="N5485">
        <v>0</v>
      </c>
      <c r="O5485">
        <v>100000</v>
      </c>
      <c r="P5485">
        <v>0</v>
      </c>
      <c r="Q5485" t="s">
        <v>13507</v>
      </c>
      <c r="R5485" t="s">
        <v>3245</v>
      </c>
      <c r="S5485" t="s">
        <v>3379</v>
      </c>
      <c r="T5485" t="s">
        <v>8144</v>
      </c>
      <c r="U5485" t="s">
        <v>4747</v>
      </c>
      <c r="V5485" t="s">
        <v>13508</v>
      </c>
      <c r="W5485" t="s">
        <v>3085</v>
      </c>
      <c r="X5485" t="str">
        <f t="shared" si="85"/>
        <v>Funcionamiento</v>
      </c>
      <c r="Y5485" t="s">
        <v>13356</v>
      </c>
    </row>
    <row r="5486" spans="1:25">
      <c r="A5486" t="s">
        <v>3304</v>
      </c>
      <c r="B5486" t="s">
        <v>6164</v>
      </c>
      <c r="C5486" t="s">
        <v>13509</v>
      </c>
      <c r="D5486" t="s">
        <v>3076</v>
      </c>
      <c r="E5486" t="s">
        <v>3077</v>
      </c>
      <c r="F5486" t="s">
        <v>3149</v>
      </c>
      <c r="G5486" t="s">
        <v>13356</v>
      </c>
      <c r="H5486" t="s">
        <v>437</v>
      </c>
      <c r="I5486" t="s">
        <v>649</v>
      </c>
      <c r="J5486" t="s">
        <v>253</v>
      </c>
      <c r="K5486" t="s">
        <v>3115</v>
      </c>
      <c r="L5486" t="s">
        <v>247</v>
      </c>
      <c r="M5486">
        <v>111435054</v>
      </c>
      <c r="N5486">
        <v>-8762779</v>
      </c>
      <c r="O5486">
        <v>102672275</v>
      </c>
      <c r="P5486">
        <v>0</v>
      </c>
      <c r="Q5486" t="s">
        <v>13510</v>
      </c>
      <c r="R5486" t="s">
        <v>3336</v>
      </c>
      <c r="S5486" t="s">
        <v>13511</v>
      </c>
      <c r="T5486" t="s">
        <v>13512</v>
      </c>
      <c r="U5486" t="s">
        <v>13513</v>
      </c>
      <c r="V5486" t="s">
        <v>13514</v>
      </c>
      <c r="W5486" t="s">
        <v>3085</v>
      </c>
      <c r="X5486" t="str">
        <f t="shared" si="85"/>
        <v>Inversión</v>
      </c>
      <c r="Y5486" t="s">
        <v>3157</v>
      </c>
    </row>
    <row r="5487" spans="1:25">
      <c r="A5487" t="s">
        <v>3237</v>
      </c>
      <c r="B5487" t="s">
        <v>6164</v>
      </c>
      <c r="C5487" t="s">
        <v>13515</v>
      </c>
      <c r="D5487" t="s">
        <v>3076</v>
      </c>
      <c r="E5487" t="s">
        <v>3077</v>
      </c>
      <c r="F5487" t="s">
        <v>3149</v>
      </c>
      <c r="G5487" t="s">
        <v>13356</v>
      </c>
      <c r="H5487" t="s">
        <v>437</v>
      </c>
      <c r="I5487" t="s">
        <v>649</v>
      </c>
      <c r="J5487" t="s">
        <v>253</v>
      </c>
      <c r="K5487" t="s">
        <v>3115</v>
      </c>
      <c r="L5487" t="s">
        <v>247</v>
      </c>
      <c r="M5487">
        <v>7170576</v>
      </c>
      <c r="N5487">
        <v>-4908216</v>
      </c>
      <c r="O5487">
        <v>2262360</v>
      </c>
      <c r="P5487">
        <v>0</v>
      </c>
      <c r="Q5487" t="s">
        <v>13516</v>
      </c>
      <c r="R5487" t="s">
        <v>3343</v>
      </c>
      <c r="S5487" t="s">
        <v>13517</v>
      </c>
      <c r="T5487" t="s">
        <v>13518</v>
      </c>
      <c r="U5487" t="s">
        <v>13519</v>
      </c>
      <c r="V5487" t="s">
        <v>13520</v>
      </c>
      <c r="W5487" t="s">
        <v>3085</v>
      </c>
      <c r="X5487" t="str">
        <f t="shared" si="85"/>
        <v>Inversión</v>
      </c>
      <c r="Y5487" t="s">
        <v>3157</v>
      </c>
    </row>
    <row r="5488" spans="1:25">
      <c r="A5488" t="s">
        <v>3317</v>
      </c>
      <c r="B5488" t="s">
        <v>4347</v>
      </c>
      <c r="C5488" t="s">
        <v>13521</v>
      </c>
      <c r="D5488" t="s">
        <v>3076</v>
      </c>
      <c r="E5488" t="s">
        <v>3399</v>
      </c>
      <c r="F5488" t="s">
        <v>3149</v>
      </c>
      <c r="G5488" t="s">
        <v>13356</v>
      </c>
      <c r="H5488" t="s">
        <v>437</v>
      </c>
      <c r="I5488" t="s">
        <v>649</v>
      </c>
      <c r="J5488" t="s">
        <v>253</v>
      </c>
      <c r="K5488" t="s">
        <v>3115</v>
      </c>
      <c r="L5488" t="s">
        <v>247</v>
      </c>
      <c r="M5488">
        <v>7260299</v>
      </c>
      <c r="N5488">
        <v>-7260299</v>
      </c>
      <c r="O5488">
        <v>0</v>
      </c>
      <c r="P5488">
        <v>0</v>
      </c>
      <c r="Q5488" t="s">
        <v>13522</v>
      </c>
      <c r="R5488" t="s">
        <v>3350</v>
      </c>
      <c r="S5488" t="s">
        <v>3085</v>
      </c>
      <c r="T5488" t="s">
        <v>3085</v>
      </c>
      <c r="U5488" t="s">
        <v>3085</v>
      </c>
      <c r="V5488" t="s">
        <v>3085</v>
      </c>
      <c r="W5488" t="s">
        <v>3085</v>
      </c>
      <c r="X5488" t="str">
        <f t="shared" si="85"/>
        <v>Inversión</v>
      </c>
      <c r="Y5488" t="s">
        <v>3157</v>
      </c>
    </row>
    <row r="5489" spans="1:25">
      <c r="A5489" t="s">
        <v>3325</v>
      </c>
      <c r="B5489" t="s">
        <v>4094</v>
      </c>
      <c r="C5489" t="s">
        <v>13523</v>
      </c>
      <c r="D5489" t="s">
        <v>3076</v>
      </c>
      <c r="E5489" t="s">
        <v>3077</v>
      </c>
      <c r="F5489" t="s">
        <v>13355</v>
      </c>
      <c r="G5489" t="s">
        <v>13356</v>
      </c>
      <c r="H5489" t="s">
        <v>309</v>
      </c>
      <c r="I5489" t="s">
        <v>311</v>
      </c>
      <c r="J5489" t="s">
        <v>246</v>
      </c>
      <c r="K5489" t="s">
        <v>3079</v>
      </c>
      <c r="L5489" t="s">
        <v>247</v>
      </c>
      <c r="M5489">
        <v>4130992</v>
      </c>
      <c r="N5489">
        <v>0</v>
      </c>
      <c r="O5489">
        <v>4130992</v>
      </c>
      <c r="P5489">
        <v>0</v>
      </c>
      <c r="Q5489" t="s">
        <v>13524</v>
      </c>
      <c r="R5489" t="s">
        <v>3265</v>
      </c>
      <c r="S5489" t="s">
        <v>5456</v>
      </c>
      <c r="T5489" t="s">
        <v>3085</v>
      </c>
      <c r="U5489" t="s">
        <v>13525</v>
      </c>
      <c r="V5489" t="s">
        <v>13526</v>
      </c>
      <c r="W5489" t="s">
        <v>3085</v>
      </c>
      <c r="X5489" t="str">
        <f t="shared" si="85"/>
        <v>Funcionamiento</v>
      </c>
      <c r="Y5489" t="s">
        <v>13356</v>
      </c>
    </row>
    <row r="5490" spans="1:25">
      <c r="A5490" t="s">
        <v>3325</v>
      </c>
      <c r="B5490" t="s">
        <v>4094</v>
      </c>
      <c r="C5490" t="s">
        <v>13523</v>
      </c>
      <c r="D5490" t="s">
        <v>3076</v>
      </c>
      <c r="E5490" t="s">
        <v>3077</v>
      </c>
      <c r="F5490" t="s">
        <v>13355</v>
      </c>
      <c r="G5490" t="s">
        <v>13356</v>
      </c>
      <c r="H5490" t="s">
        <v>312</v>
      </c>
      <c r="I5490" t="s">
        <v>3333</v>
      </c>
      <c r="J5490" t="s">
        <v>246</v>
      </c>
      <c r="K5490" t="s">
        <v>3079</v>
      </c>
      <c r="L5490" t="s">
        <v>247</v>
      </c>
      <c r="M5490">
        <v>925686</v>
      </c>
      <c r="N5490">
        <v>0</v>
      </c>
      <c r="O5490">
        <v>925686</v>
      </c>
      <c r="P5490">
        <v>0</v>
      </c>
      <c r="Q5490" t="s">
        <v>13524</v>
      </c>
      <c r="R5490" t="s">
        <v>3265</v>
      </c>
      <c r="S5490" t="s">
        <v>5456</v>
      </c>
      <c r="T5490" t="s">
        <v>3085</v>
      </c>
      <c r="U5490" t="s">
        <v>13525</v>
      </c>
      <c r="V5490" t="s">
        <v>13526</v>
      </c>
      <c r="W5490" t="s">
        <v>3085</v>
      </c>
      <c r="X5490" t="str">
        <f t="shared" si="85"/>
        <v>Funcionamiento</v>
      </c>
      <c r="Y5490" t="s">
        <v>13356</v>
      </c>
    </row>
    <row r="5491" spans="1:25">
      <c r="A5491" t="s">
        <v>3325</v>
      </c>
      <c r="B5491" t="s">
        <v>4094</v>
      </c>
      <c r="C5491" t="s">
        <v>13523</v>
      </c>
      <c r="D5491" t="s">
        <v>3076</v>
      </c>
      <c r="E5491" t="s">
        <v>3077</v>
      </c>
      <c r="F5491" t="s">
        <v>13355</v>
      </c>
      <c r="G5491" t="s">
        <v>13356</v>
      </c>
      <c r="H5491" t="s">
        <v>336</v>
      </c>
      <c r="I5491" t="s">
        <v>337</v>
      </c>
      <c r="J5491" t="s">
        <v>246</v>
      </c>
      <c r="K5491" t="s">
        <v>3079</v>
      </c>
      <c r="L5491" t="s">
        <v>247</v>
      </c>
      <c r="M5491">
        <v>2354967</v>
      </c>
      <c r="N5491">
        <v>0</v>
      </c>
      <c r="O5491">
        <v>2354967</v>
      </c>
      <c r="P5491">
        <v>0</v>
      </c>
      <c r="Q5491" t="s">
        <v>13524</v>
      </c>
      <c r="R5491" t="s">
        <v>3265</v>
      </c>
      <c r="S5491" t="s">
        <v>5456</v>
      </c>
      <c r="T5491" t="s">
        <v>3085</v>
      </c>
      <c r="U5491" t="s">
        <v>13525</v>
      </c>
      <c r="V5491" t="s">
        <v>13526</v>
      </c>
      <c r="W5491" t="s">
        <v>3085</v>
      </c>
      <c r="X5491" t="str">
        <f t="shared" si="85"/>
        <v>Funcionamiento</v>
      </c>
      <c r="Y5491" t="s">
        <v>13356</v>
      </c>
    </row>
    <row r="5492" spans="1:25">
      <c r="A5492" t="s">
        <v>3325</v>
      </c>
      <c r="B5492" t="s">
        <v>4094</v>
      </c>
      <c r="C5492" t="s">
        <v>13523</v>
      </c>
      <c r="D5492" t="s">
        <v>3076</v>
      </c>
      <c r="E5492" t="s">
        <v>3077</v>
      </c>
      <c r="F5492" t="s">
        <v>13355</v>
      </c>
      <c r="G5492" t="s">
        <v>13356</v>
      </c>
      <c r="H5492" t="s">
        <v>294</v>
      </c>
      <c r="I5492" t="s">
        <v>296</v>
      </c>
      <c r="J5492" t="s">
        <v>246</v>
      </c>
      <c r="K5492" t="s">
        <v>3079</v>
      </c>
      <c r="L5492" t="s">
        <v>247</v>
      </c>
      <c r="M5492">
        <v>594882</v>
      </c>
      <c r="N5492">
        <v>0</v>
      </c>
      <c r="O5492">
        <v>594882</v>
      </c>
      <c r="P5492">
        <v>0</v>
      </c>
      <c r="Q5492" t="s">
        <v>13524</v>
      </c>
      <c r="R5492" t="s">
        <v>3265</v>
      </c>
      <c r="S5492" t="s">
        <v>5456</v>
      </c>
      <c r="T5492" t="s">
        <v>3085</v>
      </c>
      <c r="U5492" t="s">
        <v>13525</v>
      </c>
      <c r="V5492" t="s">
        <v>13526</v>
      </c>
      <c r="W5492" t="s">
        <v>3085</v>
      </c>
      <c r="X5492" t="str">
        <f t="shared" si="85"/>
        <v>Funcionamiento</v>
      </c>
      <c r="Y5492" t="s">
        <v>13356</v>
      </c>
    </row>
    <row r="5493" spans="1:25">
      <c r="A5493" t="s">
        <v>3325</v>
      </c>
      <c r="B5493" t="s">
        <v>4094</v>
      </c>
      <c r="C5493" t="s">
        <v>13523</v>
      </c>
      <c r="D5493" t="s">
        <v>3076</v>
      </c>
      <c r="E5493" t="s">
        <v>3077</v>
      </c>
      <c r="F5493" t="s">
        <v>13355</v>
      </c>
      <c r="G5493" t="s">
        <v>13356</v>
      </c>
      <c r="H5493" t="s">
        <v>292</v>
      </c>
      <c r="I5493" t="s">
        <v>293</v>
      </c>
      <c r="J5493" t="s">
        <v>246</v>
      </c>
      <c r="K5493" t="s">
        <v>3079</v>
      </c>
      <c r="L5493" t="s">
        <v>247</v>
      </c>
      <c r="M5493">
        <v>35586752</v>
      </c>
      <c r="N5493">
        <v>0</v>
      </c>
      <c r="O5493">
        <v>35586752</v>
      </c>
      <c r="P5493">
        <v>0</v>
      </c>
      <c r="Q5493" t="s">
        <v>13524</v>
      </c>
      <c r="R5493" t="s">
        <v>3265</v>
      </c>
      <c r="S5493" t="s">
        <v>5456</v>
      </c>
      <c r="T5493" t="s">
        <v>3085</v>
      </c>
      <c r="U5493" t="s">
        <v>13525</v>
      </c>
      <c r="V5493" t="s">
        <v>13526</v>
      </c>
      <c r="W5493" t="s">
        <v>3085</v>
      </c>
      <c r="X5493" t="str">
        <f t="shared" si="85"/>
        <v>Funcionamiento</v>
      </c>
      <c r="Y5493" t="s">
        <v>13356</v>
      </c>
    </row>
    <row r="5494" spans="1:25">
      <c r="A5494" t="s">
        <v>3325</v>
      </c>
      <c r="B5494" t="s">
        <v>4094</v>
      </c>
      <c r="C5494" t="s">
        <v>13523</v>
      </c>
      <c r="D5494" t="s">
        <v>3076</v>
      </c>
      <c r="E5494" t="s">
        <v>3077</v>
      </c>
      <c r="F5494" t="s">
        <v>13355</v>
      </c>
      <c r="G5494" t="s">
        <v>13356</v>
      </c>
      <c r="H5494" t="s">
        <v>303</v>
      </c>
      <c r="I5494" t="s">
        <v>305</v>
      </c>
      <c r="J5494" t="s">
        <v>246</v>
      </c>
      <c r="K5494" t="s">
        <v>3079</v>
      </c>
      <c r="L5494" t="s">
        <v>247</v>
      </c>
      <c r="M5494">
        <v>3077899</v>
      </c>
      <c r="N5494">
        <v>0</v>
      </c>
      <c r="O5494">
        <v>3077899</v>
      </c>
      <c r="P5494">
        <v>0</v>
      </c>
      <c r="Q5494" t="s">
        <v>13524</v>
      </c>
      <c r="R5494" t="s">
        <v>3265</v>
      </c>
      <c r="S5494" t="s">
        <v>5456</v>
      </c>
      <c r="T5494" t="s">
        <v>3085</v>
      </c>
      <c r="U5494" t="s">
        <v>13525</v>
      </c>
      <c r="V5494" t="s">
        <v>13526</v>
      </c>
      <c r="W5494" t="s">
        <v>3085</v>
      </c>
      <c r="X5494" t="str">
        <f t="shared" si="85"/>
        <v>Funcionamiento</v>
      </c>
      <c r="Y5494" t="s">
        <v>13356</v>
      </c>
    </row>
    <row r="5495" spans="1:25">
      <c r="A5495" t="s">
        <v>3325</v>
      </c>
      <c r="B5495" t="s">
        <v>4094</v>
      </c>
      <c r="C5495" t="s">
        <v>13523</v>
      </c>
      <c r="D5495" t="s">
        <v>3076</v>
      </c>
      <c r="E5495" t="s">
        <v>3077</v>
      </c>
      <c r="F5495" t="s">
        <v>13355</v>
      </c>
      <c r="G5495" t="s">
        <v>13356</v>
      </c>
      <c r="H5495" t="s">
        <v>331</v>
      </c>
      <c r="I5495" t="s">
        <v>587</v>
      </c>
      <c r="J5495" t="s">
        <v>246</v>
      </c>
      <c r="K5495" t="s">
        <v>3079</v>
      </c>
      <c r="L5495" t="s">
        <v>247</v>
      </c>
      <c r="M5495">
        <v>5568223</v>
      </c>
      <c r="N5495">
        <v>0</v>
      </c>
      <c r="O5495">
        <v>5568223</v>
      </c>
      <c r="P5495">
        <v>0</v>
      </c>
      <c r="Q5495" t="s">
        <v>13524</v>
      </c>
      <c r="R5495" t="s">
        <v>3265</v>
      </c>
      <c r="S5495" t="s">
        <v>5456</v>
      </c>
      <c r="T5495" t="s">
        <v>3085</v>
      </c>
      <c r="U5495" t="s">
        <v>13525</v>
      </c>
      <c r="V5495" t="s">
        <v>13526</v>
      </c>
      <c r="W5495" t="s">
        <v>3085</v>
      </c>
      <c r="X5495" t="str">
        <f t="shared" si="85"/>
        <v>Funcionamiento</v>
      </c>
      <c r="Y5495" t="s">
        <v>13356</v>
      </c>
    </row>
    <row r="5496" spans="1:25">
      <c r="A5496" t="s">
        <v>3325</v>
      </c>
      <c r="B5496" t="s">
        <v>4094</v>
      </c>
      <c r="C5496" t="s">
        <v>13523</v>
      </c>
      <c r="D5496" t="s">
        <v>3076</v>
      </c>
      <c r="E5496" t="s">
        <v>3077</v>
      </c>
      <c r="F5496" t="s">
        <v>13355</v>
      </c>
      <c r="G5496" t="s">
        <v>13356</v>
      </c>
      <c r="H5496" t="s">
        <v>333</v>
      </c>
      <c r="I5496" t="s">
        <v>335</v>
      </c>
      <c r="J5496" t="s">
        <v>246</v>
      </c>
      <c r="K5496" t="s">
        <v>3079</v>
      </c>
      <c r="L5496" t="s">
        <v>247</v>
      </c>
      <c r="M5496">
        <v>432840</v>
      </c>
      <c r="N5496">
        <v>0</v>
      </c>
      <c r="O5496">
        <v>432840</v>
      </c>
      <c r="P5496">
        <v>0</v>
      </c>
      <c r="Q5496" t="s">
        <v>13524</v>
      </c>
      <c r="R5496" t="s">
        <v>3265</v>
      </c>
      <c r="S5496" t="s">
        <v>5456</v>
      </c>
      <c r="T5496" t="s">
        <v>3085</v>
      </c>
      <c r="U5496" t="s">
        <v>13525</v>
      </c>
      <c r="V5496" t="s">
        <v>13526</v>
      </c>
      <c r="W5496" t="s">
        <v>3085</v>
      </c>
      <c r="X5496" t="str">
        <f t="shared" si="85"/>
        <v>Funcionamiento</v>
      </c>
      <c r="Y5496" t="s">
        <v>13356</v>
      </c>
    </row>
    <row r="5497" spans="1:25">
      <c r="A5497" t="s">
        <v>3257</v>
      </c>
      <c r="B5497" t="s">
        <v>3770</v>
      </c>
      <c r="C5497" t="s">
        <v>13527</v>
      </c>
      <c r="D5497" t="s">
        <v>3076</v>
      </c>
      <c r="E5497" t="s">
        <v>3077</v>
      </c>
      <c r="F5497" t="s">
        <v>13355</v>
      </c>
      <c r="G5497" t="s">
        <v>13356</v>
      </c>
      <c r="H5497" t="s">
        <v>314</v>
      </c>
      <c r="I5497" t="s">
        <v>582</v>
      </c>
      <c r="J5497" t="s">
        <v>246</v>
      </c>
      <c r="K5497" t="s">
        <v>3079</v>
      </c>
      <c r="L5497" t="s">
        <v>247</v>
      </c>
      <c r="M5497">
        <v>4639800</v>
      </c>
      <c r="N5497">
        <v>0</v>
      </c>
      <c r="O5497">
        <v>4639800</v>
      </c>
      <c r="P5497">
        <v>0</v>
      </c>
      <c r="Q5497" t="s">
        <v>13528</v>
      </c>
      <c r="R5497" t="s">
        <v>3365</v>
      </c>
      <c r="S5497" t="s">
        <v>3936</v>
      </c>
      <c r="T5497" t="s">
        <v>3085</v>
      </c>
      <c r="U5497" t="s">
        <v>13529</v>
      </c>
      <c r="V5497" t="s">
        <v>13530</v>
      </c>
      <c r="W5497" t="s">
        <v>3085</v>
      </c>
      <c r="X5497" t="str">
        <f t="shared" si="85"/>
        <v>Funcionamiento</v>
      </c>
      <c r="Y5497" t="s">
        <v>13356</v>
      </c>
    </row>
    <row r="5498" spans="1:25">
      <c r="A5498" t="s">
        <v>3257</v>
      </c>
      <c r="B5498" t="s">
        <v>3770</v>
      </c>
      <c r="C5498" t="s">
        <v>13527</v>
      </c>
      <c r="D5498" t="s">
        <v>3076</v>
      </c>
      <c r="E5498" t="s">
        <v>3077</v>
      </c>
      <c r="F5498" t="s">
        <v>13355</v>
      </c>
      <c r="G5498" t="s">
        <v>13356</v>
      </c>
      <c r="H5498" t="s">
        <v>322</v>
      </c>
      <c r="I5498" t="s">
        <v>323</v>
      </c>
      <c r="J5498" t="s">
        <v>246</v>
      </c>
      <c r="K5498" t="s">
        <v>3079</v>
      </c>
      <c r="L5498" t="s">
        <v>247</v>
      </c>
      <c r="M5498">
        <v>1326200</v>
      </c>
      <c r="N5498">
        <v>0</v>
      </c>
      <c r="O5498">
        <v>1326200</v>
      </c>
      <c r="P5498">
        <v>0</v>
      </c>
      <c r="Q5498" t="s">
        <v>13528</v>
      </c>
      <c r="R5498" t="s">
        <v>3365</v>
      </c>
      <c r="S5498" t="s">
        <v>3936</v>
      </c>
      <c r="T5498" t="s">
        <v>3085</v>
      </c>
      <c r="U5498" t="s">
        <v>13529</v>
      </c>
      <c r="V5498" t="s">
        <v>13530</v>
      </c>
      <c r="W5498" t="s">
        <v>3085</v>
      </c>
      <c r="X5498" t="str">
        <f t="shared" si="85"/>
        <v>Funcionamiento</v>
      </c>
      <c r="Y5498" t="s">
        <v>13356</v>
      </c>
    </row>
    <row r="5499" spans="1:25">
      <c r="A5499" t="s">
        <v>3257</v>
      </c>
      <c r="B5499" t="s">
        <v>3770</v>
      </c>
      <c r="C5499" t="s">
        <v>13527</v>
      </c>
      <c r="D5499" t="s">
        <v>3076</v>
      </c>
      <c r="E5499" t="s">
        <v>3077</v>
      </c>
      <c r="F5499" t="s">
        <v>13355</v>
      </c>
      <c r="G5499" t="s">
        <v>13356</v>
      </c>
      <c r="H5499" t="s">
        <v>324</v>
      </c>
      <c r="I5499" t="s">
        <v>325</v>
      </c>
      <c r="J5499" t="s">
        <v>246</v>
      </c>
      <c r="K5499" t="s">
        <v>3079</v>
      </c>
      <c r="L5499" t="s">
        <v>247</v>
      </c>
      <c r="M5499">
        <v>884200</v>
      </c>
      <c r="N5499">
        <v>0</v>
      </c>
      <c r="O5499">
        <v>884200</v>
      </c>
      <c r="P5499">
        <v>0</v>
      </c>
      <c r="Q5499" t="s">
        <v>13528</v>
      </c>
      <c r="R5499" t="s">
        <v>3365</v>
      </c>
      <c r="S5499" t="s">
        <v>3936</v>
      </c>
      <c r="T5499" t="s">
        <v>3085</v>
      </c>
      <c r="U5499" t="s">
        <v>13529</v>
      </c>
      <c r="V5499" t="s">
        <v>13530</v>
      </c>
      <c r="W5499" t="s">
        <v>3085</v>
      </c>
      <c r="X5499" t="str">
        <f t="shared" si="85"/>
        <v>Funcionamiento</v>
      </c>
      <c r="Y5499" t="s">
        <v>13356</v>
      </c>
    </row>
    <row r="5500" spans="1:25">
      <c r="A5500" t="s">
        <v>3257</v>
      </c>
      <c r="B5500" t="s">
        <v>3770</v>
      </c>
      <c r="C5500" t="s">
        <v>13527</v>
      </c>
      <c r="D5500" t="s">
        <v>3076</v>
      </c>
      <c r="E5500" t="s">
        <v>3077</v>
      </c>
      <c r="F5500" t="s">
        <v>13355</v>
      </c>
      <c r="G5500" t="s">
        <v>13356</v>
      </c>
      <c r="H5500" t="s">
        <v>316</v>
      </c>
      <c r="I5500" t="s">
        <v>583</v>
      </c>
      <c r="J5500" t="s">
        <v>246</v>
      </c>
      <c r="K5500" t="s">
        <v>3079</v>
      </c>
      <c r="L5500" t="s">
        <v>247</v>
      </c>
      <c r="M5500">
        <v>3286800</v>
      </c>
      <c r="N5500">
        <v>0</v>
      </c>
      <c r="O5500">
        <v>3286800</v>
      </c>
      <c r="P5500">
        <v>0</v>
      </c>
      <c r="Q5500" t="s">
        <v>13528</v>
      </c>
      <c r="R5500" t="s">
        <v>3365</v>
      </c>
      <c r="S5500" t="s">
        <v>3936</v>
      </c>
      <c r="T5500" t="s">
        <v>3085</v>
      </c>
      <c r="U5500" t="s">
        <v>13529</v>
      </c>
      <c r="V5500" t="s">
        <v>13530</v>
      </c>
      <c r="W5500" t="s">
        <v>3085</v>
      </c>
      <c r="X5500" t="str">
        <f t="shared" si="85"/>
        <v>Funcionamiento</v>
      </c>
      <c r="Y5500" t="s">
        <v>13356</v>
      </c>
    </row>
    <row r="5501" spans="1:25">
      <c r="A5501" t="s">
        <v>3257</v>
      </c>
      <c r="B5501" t="s">
        <v>3770</v>
      </c>
      <c r="C5501" t="s">
        <v>13527</v>
      </c>
      <c r="D5501" t="s">
        <v>3076</v>
      </c>
      <c r="E5501" t="s">
        <v>3077</v>
      </c>
      <c r="F5501" t="s">
        <v>13355</v>
      </c>
      <c r="G5501" t="s">
        <v>13356</v>
      </c>
      <c r="H5501" t="s">
        <v>320</v>
      </c>
      <c r="I5501" t="s">
        <v>321</v>
      </c>
      <c r="J5501" t="s">
        <v>246</v>
      </c>
      <c r="K5501" t="s">
        <v>3079</v>
      </c>
      <c r="L5501" t="s">
        <v>247</v>
      </c>
      <c r="M5501">
        <v>451200</v>
      </c>
      <c r="N5501">
        <v>0</v>
      </c>
      <c r="O5501">
        <v>451200</v>
      </c>
      <c r="P5501">
        <v>0</v>
      </c>
      <c r="Q5501" t="s">
        <v>13528</v>
      </c>
      <c r="R5501" t="s">
        <v>3365</v>
      </c>
      <c r="S5501" t="s">
        <v>3936</v>
      </c>
      <c r="T5501" t="s">
        <v>3085</v>
      </c>
      <c r="U5501" t="s">
        <v>13529</v>
      </c>
      <c r="V5501" t="s">
        <v>13530</v>
      </c>
      <c r="W5501" t="s">
        <v>3085</v>
      </c>
      <c r="X5501" t="str">
        <f t="shared" si="85"/>
        <v>Funcionamiento</v>
      </c>
      <c r="Y5501" t="s">
        <v>13356</v>
      </c>
    </row>
    <row r="5502" spans="1:25">
      <c r="A5502" t="s">
        <v>3257</v>
      </c>
      <c r="B5502" t="s">
        <v>3770</v>
      </c>
      <c r="C5502" t="s">
        <v>13527</v>
      </c>
      <c r="D5502" t="s">
        <v>3076</v>
      </c>
      <c r="E5502" t="s">
        <v>3077</v>
      </c>
      <c r="F5502" t="s">
        <v>13355</v>
      </c>
      <c r="G5502" t="s">
        <v>13356</v>
      </c>
      <c r="H5502" t="s">
        <v>318</v>
      </c>
      <c r="I5502" t="s">
        <v>586</v>
      </c>
      <c r="J5502" t="s">
        <v>246</v>
      </c>
      <c r="K5502" t="s">
        <v>3079</v>
      </c>
      <c r="L5502" t="s">
        <v>247</v>
      </c>
      <c r="M5502">
        <v>1767800</v>
      </c>
      <c r="N5502">
        <v>0</v>
      </c>
      <c r="O5502">
        <v>1767800</v>
      </c>
      <c r="P5502">
        <v>0</v>
      </c>
      <c r="Q5502" t="s">
        <v>13528</v>
      </c>
      <c r="R5502" t="s">
        <v>3365</v>
      </c>
      <c r="S5502" t="s">
        <v>3936</v>
      </c>
      <c r="T5502" t="s">
        <v>3085</v>
      </c>
      <c r="U5502" t="s">
        <v>13529</v>
      </c>
      <c r="V5502" t="s">
        <v>13530</v>
      </c>
      <c r="W5502" t="s">
        <v>3085</v>
      </c>
      <c r="X5502" t="str">
        <f t="shared" si="85"/>
        <v>Funcionamiento</v>
      </c>
      <c r="Y5502" t="s">
        <v>13356</v>
      </c>
    </row>
    <row r="5503" spans="1:25">
      <c r="A5503" t="s">
        <v>3245</v>
      </c>
      <c r="B5503" t="s">
        <v>4105</v>
      </c>
      <c r="C5503" t="s">
        <v>13531</v>
      </c>
      <c r="D5503" t="s">
        <v>3076</v>
      </c>
      <c r="E5503" t="s">
        <v>3077</v>
      </c>
      <c r="F5503" t="s">
        <v>3159</v>
      </c>
      <c r="G5503" t="s">
        <v>13356</v>
      </c>
      <c r="H5503" t="s">
        <v>431</v>
      </c>
      <c r="I5503" t="s">
        <v>648</v>
      </c>
      <c r="J5503" t="s">
        <v>246</v>
      </c>
      <c r="K5503" t="s">
        <v>3150</v>
      </c>
      <c r="L5503" t="s">
        <v>247</v>
      </c>
      <c r="M5503">
        <v>10000000</v>
      </c>
      <c r="N5503">
        <v>0</v>
      </c>
      <c r="O5503">
        <v>10000000</v>
      </c>
      <c r="P5503">
        <v>0</v>
      </c>
      <c r="Q5503" t="s">
        <v>13532</v>
      </c>
      <c r="R5503" t="s">
        <v>3385</v>
      </c>
      <c r="S5503" t="s">
        <v>4403</v>
      </c>
      <c r="T5503" t="s">
        <v>8639</v>
      </c>
      <c r="U5503" t="s">
        <v>12028</v>
      </c>
      <c r="V5503" t="s">
        <v>13533</v>
      </c>
      <c r="W5503" t="s">
        <v>3085</v>
      </c>
      <c r="X5503" t="str">
        <f t="shared" si="85"/>
        <v>Inversión</v>
      </c>
      <c r="Y5503" t="s">
        <v>3166</v>
      </c>
    </row>
    <row r="5504" spans="1:25">
      <c r="A5504" t="s">
        <v>3336</v>
      </c>
      <c r="B5504" t="s">
        <v>3483</v>
      </c>
      <c r="C5504" t="s">
        <v>13534</v>
      </c>
      <c r="D5504" t="s">
        <v>3076</v>
      </c>
      <c r="E5504" t="s">
        <v>3077</v>
      </c>
      <c r="F5504" t="s">
        <v>13355</v>
      </c>
      <c r="G5504" t="s">
        <v>13356</v>
      </c>
      <c r="H5504" t="s">
        <v>314</v>
      </c>
      <c r="I5504" t="s">
        <v>582</v>
      </c>
      <c r="J5504" t="s">
        <v>246</v>
      </c>
      <c r="K5504" t="s">
        <v>3079</v>
      </c>
      <c r="L5504" t="s">
        <v>247</v>
      </c>
      <c r="M5504">
        <v>5217600</v>
      </c>
      <c r="N5504">
        <v>0</v>
      </c>
      <c r="O5504">
        <v>5217600</v>
      </c>
      <c r="P5504">
        <v>0</v>
      </c>
      <c r="Q5504" t="s">
        <v>4987</v>
      </c>
      <c r="R5504" t="s">
        <v>3278</v>
      </c>
      <c r="S5504" t="s">
        <v>4097</v>
      </c>
      <c r="T5504" t="s">
        <v>3085</v>
      </c>
      <c r="U5504" t="s">
        <v>13535</v>
      </c>
      <c r="V5504" t="s">
        <v>13536</v>
      </c>
      <c r="W5504" t="s">
        <v>3085</v>
      </c>
      <c r="X5504" t="str">
        <f t="shared" si="85"/>
        <v>Funcionamiento</v>
      </c>
      <c r="Y5504" t="s">
        <v>13356</v>
      </c>
    </row>
    <row r="5505" spans="1:25">
      <c r="A5505" t="s">
        <v>3336</v>
      </c>
      <c r="B5505" t="s">
        <v>3483</v>
      </c>
      <c r="C5505" t="s">
        <v>13534</v>
      </c>
      <c r="D5505" t="s">
        <v>3076</v>
      </c>
      <c r="E5505" t="s">
        <v>3077</v>
      </c>
      <c r="F5505" t="s">
        <v>13355</v>
      </c>
      <c r="G5505" t="s">
        <v>13356</v>
      </c>
      <c r="H5505" t="s">
        <v>316</v>
      </c>
      <c r="I5505" t="s">
        <v>583</v>
      </c>
      <c r="J5505" t="s">
        <v>246</v>
      </c>
      <c r="K5505" t="s">
        <v>3079</v>
      </c>
      <c r="L5505" t="s">
        <v>247</v>
      </c>
      <c r="M5505">
        <v>3696200</v>
      </c>
      <c r="N5505">
        <v>0</v>
      </c>
      <c r="O5505">
        <v>3696200</v>
      </c>
      <c r="P5505">
        <v>0</v>
      </c>
      <c r="Q5505" t="s">
        <v>4987</v>
      </c>
      <c r="R5505" t="s">
        <v>3278</v>
      </c>
      <c r="S5505" t="s">
        <v>4097</v>
      </c>
      <c r="T5505" t="s">
        <v>3085</v>
      </c>
      <c r="U5505" t="s">
        <v>13535</v>
      </c>
      <c r="V5505" t="s">
        <v>13536</v>
      </c>
      <c r="W5505" t="s">
        <v>3085</v>
      </c>
      <c r="X5505" t="str">
        <f t="shared" si="85"/>
        <v>Funcionamiento</v>
      </c>
      <c r="Y5505" t="s">
        <v>13356</v>
      </c>
    </row>
    <row r="5506" spans="1:25">
      <c r="A5506" t="s">
        <v>3336</v>
      </c>
      <c r="B5506" t="s">
        <v>3483</v>
      </c>
      <c r="C5506" t="s">
        <v>13534</v>
      </c>
      <c r="D5506" t="s">
        <v>3076</v>
      </c>
      <c r="E5506" t="s">
        <v>3077</v>
      </c>
      <c r="F5506" t="s">
        <v>13355</v>
      </c>
      <c r="G5506" t="s">
        <v>13356</v>
      </c>
      <c r="H5506" t="s">
        <v>324</v>
      </c>
      <c r="I5506" t="s">
        <v>325</v>
      </c>
      <c r="J5506" t="s">
        <v>246</v>
      </c>
      <c r="K5506" t="s">
        <v>3079</v>
      </c>
      <c r="L5506" t="s">
        <v>247</v>
      </c>
      <c r="M5506">
        <v>907500</v>
      </c>
      <c r="N5506">
        <v>0</v>
      </c>
      <c r="O5506">
        <v>907500</v>
      </c>
      <c r="P5506">
        <v>0</v>
      </c>
      <c r="Q5506" t="s">
        <v>4987</v>
      </c>
      <c r="R5506" t="s">
        <v>3278</v>
      </c>
      <c r="S5506" t="s">
        <v>4097</v>
      </c>
      <c r="T5506" t="s">
        <v>3085</v>
      </c>
      <c r="U5506" t="s">
        <v>13535</v>
      </c>
      <c r="V5506" t="s">
        <v>13536</v>
      </c>
      <c r="W5506" t="s">
        <v>3085</v>
      </c>
      <c r="X5506" t="str">
        <f t="shared" ref="X5506:X5569" si="86">IF(LEFT(H5506,1)="C","Inversión","Funcionamiento")</f>
        <v>Funcionamiento</v>
      </c>
      <c r="Y5506" t="s">
        <v>13356</v>
      </c>
    </row>
    <row r="5507" spans="1:25">
      <c r="A5507" t="s">
        <v>3336</v>
      </c>
      <c r="B5507" t="s">
        <v>3483</v>
      </c>
      <c r="C5507" t="s">
        <v>13534</v>
      </c>
      <c r="D5507" t="s">
        <v>3076</v>
      </c>
      <c r="E5507" t="s">
        <v>3077</v>
      </c>
      <c r="F5507" t="s">
        <v>13355</v>
      </c>
      <c r="G5507" t="s">
        <v>13356</v>
      </c>
      <c r="H5507" t="s">
        <v>318</v>
      </c>
      <c r="I5507" t="s">
        <v>586</v>
      </c>
      <c r="J5507" t="s">
        <v>246</v>
      </c>
      <c r="K5507" t="s">
        <v>3079</v>
      </c>
      <c r="L5507" t="s">
        <v>247</v>
      </c>
      <c r="M5507">
        <v>1814000</v>
      </c>
      <c r="N5507">
        <v>0</v>
      </c>
      <c r="O5507">
        <v>1814000</v>
      </c>
      <c r="P5507">
        <v>0</v>
      </c>
      <c r="Q5507" t="s">
        <v>4987</v>
      </c>
      <c r="R5507" t="s">
        <v>3278</v>
      </c>
      <c r="S5507" t="s">
        <v>4097</v>
      </c>
      <c r="T5507" t="s">
        <v>3085</v>
      </c>
      <c r="U5507" t="s">
        <v>13535</v>
      </c>
      <c r="V5507" t="s">
        <v>13536</v>
      </c>
      <c r="W5507" t="s">
        <v>3085</v>
      </c>
      <c r="X5507" t="str">
        <f t="shared" si="86"/>
        <v>Funcionamiento</v>
      </c>
      <c r="Y5507" t="s">
        <v>13356</v>
      </c>
    </row>
    <row r="5508" spans="1:25">
      <c r="A5508" t="s">
        <v>3336</v>
      </c>
      <c r="B5508" t="s">
        <v>3483</v>
      </c>
      <c r="C5508" t="s">
        <v>13534</v>
      </c>
      <c r="D5508" t="s">
        <v>3076</v>
      </c>
      <c r="E5508" t="s">
        <v>3077</v>
      </c>
      <c r="F5508" t="s">
        <v>13355</v>
      </c>
      <c r="G5508" t="s">
        <v>13356</v>
      </c>
      <c r="H5508" t="s">
        <v>322</v>
      </c>
      <c r="I5508" t="s">
        <v>323</v>
      </c>
      <c r="J5508" t="s">
        <v>246</v>
      </c>
      <c r="K5508" t="s">
        <v>3079</v>
      </c>
      <c r="L5508" t="s">
        <v>247</v>
      </c>
      <c r="M5508">
        <v>1360700</v>
      </c>
      <c r="N5508">
        <v>0</v>
      </c>
      <c r="O5508">
        <v>1360700</v>
      </c>
      <c r="P5508">
        <v>0</v>
      </c>
      <c r="Q5508" t="s">
        <v>4987</v>
      </c>
      <c r="R5508" t="s">
        <v>3278</v>
      </c>
      <c r="S5508" t="s">
        <v>4097</v>
      </c>
      <c r="T5508" t="s">
        <v>3085</v>
      </c>
      <c r="U5508" t="s">
        <v>13535</v>
      </c>
      <c r="V5508" t="s">
        <v>13536</v>
      </c>
      <c r="W5508" t="s">
        <v>3085</v>
      </c>
      <c r="X5508" t="str">
        <f t="shared" si="86"/>
        <v>Funcionamiento</v>
      </c>
      <c r="Y5508" t="s">
        <v>13356</v>
      </c>
    </row>
    <row r="5509" spans="1:25">
      <c r="A5509" t="s">
        <v>3336</v>
      </c>
      <c r="B5509" t="s">
        <v>3483</v>
      </c>
      <c r="C5509" t="s">
        <v>13534</v>
      </c>
      <c r="D5509" t="s">
        <v>3076</v>
      </c>
      <c r="E5509" t="s">
        <v>3077</v>
      </c>
      <c r="F5509" t="s">
        <v>13355</v>
      </c>
      <c r="G5509" t="s">
        <v>13356</v>
      </c>
      <c r="H5509" t="s">
        <v>320</v>
      </c>
      <c r="I5509" t="s">
        <v>321</v>
      </c>
      <c r="J5509" t="s">
        <v>246</v>
      </c>
      <c r="K5509" t="s">
        <v>3079</v>
      </c>
      <c r="L5509" t="s">
        <v>247</v>
      </c>
      <c r="M5509">
        <v>463600</v>
      </c>
      <c r="N5509">
        <v>0</v>
      </c>
      <c r="O5509">
        <v>463600</v>
      </c>
      <c r="P5509">
        <v>0</v>
      </c>
      <c r="Q5509" t="s">
        <v>4987</v>
      </c>
      <c r="R5509" t="s">
        <v>3278</v>
      </c>
      <c r="S5509" t="s">
        <v>4097</v>
      </c>
      <c r="T5509" t="s">
        <v>3085</v>
      </c>
      <c r="U5509" t="s">
        <v>13535</v>
      </c>
      <c r="V5509" t="s">
        <v>13536</v>
      </c>
      <c r="W5509" t="s">
        <v>3085</v>
      </c>
      <c r="X5509" t="str">
        <f t="shared" si="86"/>
        <v>Funcionamiento</v>
      </c>
      <c r="Y5509" t="s">
        <v>13356</v>
      </c>
    </row>
    <row r="5510" spans="1:25">
      <c r="A5510" t="s">
        <v>3343</v>
      </c>
      <c r="B5510" t="s">
        <v>3483</v>
      </c>
      <c r="C5510" t="s">
        <v>13537</v>
      </c>
      <c r="D5510" t="s">
        <v>3076</v>
      </c>
      <c r="E5510" t="s">
        <v>3077</v>
      </c>
      <c r="F5510" t="s">
        <v>13355</v>
      </c>
      <c r="G5510" t="s">
        <v>13356</v>
      </c>
      <c r="H5510" t="s">
        <v>292</v>
      </c>
      <c r="I5510" t="s">
        <v>293</v>
      </c>
      <c r="J5510" t="s">
        <v>246</v>
      </c>
      <c r="K5510" t="s">
        <v>3079</v>
      </c>
      <c r="L5510" t="s">
        <v>247</v>
      </c>
      <c r="M5510">
        <v>36924603</v>
      </c>
      <c r="N5510">
        <v>0</v>
      </c>
      <c r="O5510">
        <v>36924603</v>
      </c>
      <c r="P5510">
        <v>0</v>
      </c>
      <c r="Q5510" t="s">
        <v>13027</v>
      </c>
      <c r="R5510" t="s">
        <v>3392</v>
      </c>
      <c r="S5510" t="s">
        <v>4102</v>
      </c>
      <c r="T5510" t="s">
        <v>3085</v>
      </c>
      <c r="U5510" t="s">
        <v>13538</v>
      </c>
      <c r="V5510" t="s">
        <v>13539</v>
      </c>
      <c r="W5510" t="s">
        <v>3085</v>
      </c>
      <c r="X5510" t="str">
        <f t="shared" si="86"/>
        <v>Funcionamiento</v>
      </c>
      <c r="Y5510" t="s">
        <v>13356</v>
      </c>
    </row>
    <row r="5511" spans="1:25">
      <c r="A5511" t="s">
        <v>3343</v>
      </c>
      <c r="B5511" t="s">
        <v>3483</v>
      </c>
      <c r="C5511" t="s">
        <v>13537</v>
      </c>
      <c r="D5511" t="s">
        <v>3076</v>
      </c>
      <c r="E5511" t="s">
        <v>3077</v>
      </c>
      <c r="F5511" t="s">
        <v>13355</v>
      </c>
      <c r="G5511" t="s">
        <v>13356</v>
      </c>
      <c r="H5511" t="s">
        <v>303</v>
      </c>
      <c r="I5511" t="s">
        <v>305</v>
      </c>
      <c r="J5511" t="s">
        <v>246</v>
      </c>
      <c r="K5511" t="s">
        <v>3079</v>
      </c>
      <c r="L5511" t="s">
        <v>247</v>
      </c>
      <c r="M5511">
        <v>1192595</v>
      </c>
      <c r="N5511">
        <v>0</v>
      </c>
      <c r="O5511">
        <v>1192595</v>
      </c>
      <c r="P5511">
        <v>0</v>
      </c>
      <c r="Q5511" t="s">
        <v>13027</v>
      </c>
      <c r="R5511" t="s">
        <v>3392</v>
      </c>
      <c r="S5511" t="s">
        <v>4102</v>
      </c>
      <c r="T5511" t="s">
        <v>3085</v>
      </c>
      <c r="U5511" t="s">
        <v>13538</v>
      </c>
      <c r="V5511" t="s">
        <v>13539</v>
      </c>
      <c r="W5511" t="s">
        <v>3085</v>
      </c>
      <c r="X5511" t="str">
        <f t="shared" si="86"/>
        <v>Funcionamiento</v>
      </c>
      <c r="Y5511" t="s">
        <v>13356</v>
      </c>
    </row>
    <row r="5512" spans="1:25">
      <c r="A5512" t="s">
        <v>3343</v>
      </c>
      <c r="B5512" t="s">
        <v>3483</v>
      </c>
      <c r="C5512" t="s">
        <v>13537</v>
      </c>
      <c r="D5512" t="s">
        <v>3076</v>
      </c>
      <c r="E5512" t="s">
        <v>3077</v>
      </c>
      <c r="F5512" t="s">
        <v>13355</v>
      </c>
      <c r="G5512" t="s">
        <v>13356</v>
      </c>
      <c r="H5512" t="s">
        <v>306</v>
      </c>
      <c r="I5512" t="s">
        <v>308</v>
      </c>
      <c r="J5512" t="s">
        <v>246</v>
      </c>
      <c r="K5512" t="s">
        <v>3079</v>
      </c>
      <c r="L5512" t="s">
        <v>247</v>
      </c>
      <c r="M5512">
        <v>50645466</v>
      </c>
      <c r="N5512">
        <v>0</v>
      </c>
      <c r="O5512">
        <v>50645466</v>
      </c>
      <c r="P5512">
        <v>0</v>
      </c>
      <c r="Q5512" t="s">
        <v>13027</v>
      </c>
      <c r="R5512" t="s">
        <v>3392</v>
      </c>
      <c r="S5512" t="s">
        <v>4102</v>
      </c>
      <c r="T5512" t="s">
        <v>3085</v>
      </c>
      <c r="U5512" t="s">
        <v>13538</v>
      </c>
      <c r="V5512" t="s">
        <v>13539</v>
      </c>
      <c r="W5512" t="s">
        <v>3085</v>
      </c>
      <c r="X5512" t="str">
        <f t="shared" si="86"/>
        <v>Funcionamiento</v>
      </c>
      <c r="Y5512" t="s">
        <v>13356</v>
      </c>
    </row>
    <row r="5513" spans="1:25">
      <c r="A5513" t="s">
        <v>3343</v>
      </c>
      <c r="B5513" t="s">
        <v>3483</v>
      </c>
      <c r="C5513" t="s">
        <v>13537</v>
      </c>
      <c r="D5513" t="s">
        <v>3076</v>
      </c>
      <c r="E5513" t="s">
        <v>3077</v>
      </c>
      <c r="F5513" t="s">
        <v>13355</v>
      </c>
      <c r="G5513" t="s">
        <v>13356</v>
      </c>
      <c r="H5513" t="s">
        <v>294</v>
      </c>
      <c r="I5513" t="s">
        <v>296</v>
      </c>
      <c r="J5513" t="s">
        <v>246</v>
      </c>
      <c r="K5513" t="s">
        <v>3079</v>
      </c>
      <c r="L5513" t="s">
        <v>247</v>
      </c>
      <c r="M5513">
        <v>711655</v>
      </c>
      <c r="N5513">
        <v>0</v>
      </c>
      <c r="O5513">
        <v>711655</v>
      </c>
      <c r="P5513">
        <v>0</v>
      </c>
      <c r="Q5513" t="s">
        <v>13027</v>
      </c>
      <c r="R5513" t="s">
        <v>3392</v>
      </c>
      <c r="S5513" t="s">
        <v>4102</v>
      </c>
      <c r="T5513" t="s">
        <v>3085</v>
      </c>
      <c r="U5513" t="s">
        <v>13538</v>
      </c>
      <c r="V5513" t="s">
        <v>13539</v>
      </c>
      <c r="W5513" t="s">
        <v>3085</v>
      </c>
      <c r="X5513" t="str">
        <f t="shared" si="86"/>
        <v>Funcionamiento</v>
      </c>
      <c r="Y5513" t="s">
        <v>13356</v>
      </c>
    </row>
    <row r="5514" spans="1:25">
      <c r="A5514" t="s">
        <v>3343</v>
      </c>
      <c r="B5514" t="s">
        <v>3483</v>
      </c>
      <c r="C5514" t="s">
        <v>13537</v>
      </c>
      <c r="D5514" t="s">
        <v>3076</v>
      </c>
      <c r="E5514" t="s">
        <v>3077</v>
      </c>
      <c r="F5514" t="s">
        <v>13355</v>
      </c>
      <c r="G5514" t="s">
        <v>13356</v>
      </c>
      <c r="H5514" t="s">
        <v>312</v>
      </c>
      <c r="I5514" t="s">
        <v>3333</v>
      </c>
      <c r="J5514" t="s">
        <v>246</v>
      </c>
      <c r="K5514" t="s">
        <v>3079</v>
      </c>
      <c r="L5514" t="s">
        <v>247</v>
      </c>
      <c r="M5514">
        <v>942829</v>
      </c>
      <c r="N5514">
        <v>0</v>
      </c>
      <c r="O5514">
        <v>942829</v>
      </c>
      <c r="P5514">
        <v>0</v>
      </c>
      <c r="Q5514" t="s">
        <v>13027</v>
      </c>
      <c r="R5514" t="s">
        <v>3392</v>
      </c>
      <c r="S5514" t="s">
        <v>4102</v>
      </c>
      <c r="T5514" t="s">
        <v>3085</v>
      </c>
      <c r="U5514" t="s">
        <v>13538</v>
      </c>
      <c r="V5514" t="s">
        <v>13539</v>
      </c>
      <c r="W5514" t="s">
        <v>3085</v>
      </c>
      <c r="X5514" t="str">
        <f t="shared" si="86"/>
        <v>Funcionamiento</v>
      </c>
      <c r="Y5514" t="s">
        <v>13356</v>
      </c>
    </row>
    <row r="5515" spans="1:25">
      <c r="A5515" t="s">
        <v>3343</v>
      </c>
      <c r="B5515" t="s">
        <v>3483</v>
      </c>
      <c r="C5515" t="s">
        <v>13537</v>
      </c>
      <c r="D5515" t="s">
        <v>3076</v>
      </c>
      <c r="E5515" t="s">
        <v>3077</v>
      </c>
      <c r="F5515" t="s">
        <v>13355</v>
      </c>
      <c r="G5515" t="s">
        <v>13356</v>
      </c>
      <c r="H5515" t="s">
        <v>336</v>
      </c>
      <c r="I5515" t="s">
        <v>337</v>
      </c>
      <c r="J5515" t="s">
        <v>246</v>
      </c>
      <c r="K5515" t="s">
        <v>3079</v>
      </c>
      <c r="L5515" t="s">
        <v>247</v>
      </c>
      <c r="M5515">
        <v>2354967</v>
      </c>
      <c r="N5515">
        <v>0</v>
      </c>
      <c r="O5515">
        <v>2354967</v>
      </c>
      <c r="P5515">
        <v>0</v>
      </c>
      <c r="Q5515" t="s">
        <v>13027</v>
      </c>
      <c r="R5515" t="s">
        <v>3392</v>
      </c>
      <c r="S5515" t="s">
        <v>4102</v>
      </c>
      <c r="T5515" t="s">
        <v>3085</v>
      </c>
      <c r="U5515" t="s">
        <v>13538</v>
      </c>
      <c r="V5515" t="s">
        <v>13539</v>
      </c>
      <c r="W5515" t="s">
        <v>3085</v>
      </c>
      <c r="X5515" t="str">
        <f t="shared" si="86"/>
        <v>Funcionamiento</v>
      </c>
      <c r="Y5515" t="s">
        <v>13356</v>
      </c>
    </row>
    <row r="5516" spans="1:25">
      <c r="A5516" t="s">
        <v>3350</v>
      </c>
      <c r="B5516" t="s">
        <v>13540</v>
      </c>
      <c r="C5516" t="s">
        <v>13541</v>
      </c>
      <c r="D5516" t="s">
        <v>3076</v>
      </c>
      <c r="E5516" t="s">
        <v>3077</v>
      </c>
      <c r="F5516" t="s">
        <v>13355</v>
      </c>
      <c r="G5516" t="s">
        <v>13356</v>
      </c>
      <c r="H5516" t="s">
        <v>360</v>
      </c>
      <c r="I5516" t="s">
        <v>361</v>
      </c>
      <c r="J5516" t="s">
        <v>246</v>
      </c>
      <c r="K5516" t="s">
        <v>3079</v>
      </c>
      <c r="L5516" t="s">
        <v>247</v>
      </c>
      <c r="M5516">
        <v>400000</v>
      </c>
      <c r="N5516">
        <v>0</v>
      </c>
      <c r="O5516">
        <v>400000</v>
      </c>
      <c r="P5516">
        <v>0</v>
      </c>
      <c r="Q5516" t="s">
        <v>13542</v>
      </c>
      <c r="R5516" t="s">
        <v>3285</v>
      </c>
      <c r="S5516" t="s">
        <v>8354</v>
      </c>
      <c r="T5516" t="s">
        <v>3085</v>
      </c>
      <c r="U5516" t="s">
        <v>3085</v>
      </c>
      <c r="V5516" t="s">
        <v>3085</v>
      </c>
      <c r="W5516" t="s">
        <v>3085</v>
      </c>
      <c r="X5516" t="str">
        <f t="shared" si="86"/>
        <v>Funcionamiento</v>
      </c>
      <c r="Y5516" t="s">
        <v>13356</v>
      </c>
    </row>
    <row r="5517" spans="1:25">
      <c r="A5517" t="s">
        <v>3265</v>
      </c>
      <c r="B5517" t="s">
        <v>6219</v>
      </c>
      <c r="C5517" t="s">
        <v>13543</v>
      </c>
      <c r="D5517" t="s">
        <v>3076</v>
      </c>
      <c r="E5517" t="s">
        <v>3077</v>
      </c>
      <c r="F5517" t="s">
        <v>13355</v>
      </c>
      <c r="G5517" t="s">
        <v>13356</v>
      </c>
      <c r="H5517" t="s">
        <v>346</v>
      </c>
      <c r="I5517" t="s">
        <v>347</v>
      </c>
      <c r="J5517" t="s">
        <v>246</v>
      </c>
      <c r="K5517" t="s">
        <v>3079</v>
      </c>
      <c r="L5517" t="s">
        <v>247</v>
      </c>
      <c r="M5517">
        <v>26452</v>
      </c>
      <c r="N5517">
        <v>0</v>
      </c>
      <c r="O5517">
        <v>26452</v>
      </c>
      <c r="P5517">
        <v>0</v>
      </c>
      <c r="Q5517" t="s">
        <v>13544</v>
      </c>
      <c r="R5517" t="s">
        <v>3406</v>
      </c>
      <c r="S5517" t="s">
        <v>3500</v>
      </c>
      <c r="T5517" t="s">
        <v>9895</v>
      </c>
      <c r="U5517" t="s">
        <v>5000</v>
      </c>
      <c r="V5517" t="s">
        <v>13545</v>
      </c>
      <c r="W5517" t="s">
        <v>3085</v>
      </c>
      <c r="X5517" t="str">
        <f t="shared" si="86"/>
        <v>Funcionamiento</v>
      </c>
      <c r="Y5517" t="s">
        <v>13356</v>
      </c>
    </row>
    <row r="5518" spans="1:25">
      <c r="A5518" t="s">
        <v>3365</v>
      </c>
      <c r="B5518" t="s">
        <v>5781</v>
      </c>
      <c r="C5518" t="s">
        <v>13546</v>
      </c>
      <c r="D5518" t="s">
        <v>3076</v>
      </c>
      <c r="E5518" t="s">
        <v>3077</v>
      </c>
      <c r="F5518" t="s">
        <v>3149</v>
      </c>
      <c r="G5518" t="s">
        <v>13356</v>
      </c>
      <c r="H5518" t="s">
        <v>437</v>
      </c>
      <c r="I5518" t="s">
        <v>649</v>
      </c>
      <c r="J5518" t="s">
        <v>253</v>
      </c>
      <c r="K5518" t="s">
        <v>3115</v>
      </c>
      <c r="L5518" t="s">
        <v>247</v>
      </c>
      <c r="M5518">
        <v>210300</v>
      </c>
      <c r="N5518">
        <v>0</v>
      </c>
      <c r="O5518">
        <v>210300</v>
      </c>
      <c r="P5518">
        <v>0</v>
      </c>
      <c r="Q5518" t="s">
        <v>13547</v>
      </c>
      <c r="R5518" t="s">
        <v>3413</v>
      </c>
      <c r="S5518" t="s">
        <v>9056</v>
      </c>
      <c r="T5518" t="s">
        <v>7916</v>
      </c>
      <c r="U5518" t="s">
        <v>12626</v>
      </c>
      <c r="V5518" t="s">
        <v>13548</v>
      </c>
      <c r="W5518" t="s">
        <v>3085</v>
      </c>
      <c r="X5518" t="str">
        <f t="shared" si="86"/>
        <v>Inversión</v>
      </c>
      <c r="Y5518" t="s">
        <v>3157</v>
      </c>
    </row>
    <row r="5519" spans="1:25">
      <c r="A5519" t="s">
        <v>3264</v>
      </c>
      <c r="B5519" t="s">
        <v>4438</v>
      </c>
      <c r="C5519" t="s">
        <v>13549</v>
      </c>
      <c r="D5519" t="s">
        <v>3076</v>
      </c>
      <c r="E5519" t="s">
        <v>3077</v>
      </c>
      <c r="F5519" t="s">
        <v>13355</v>
      </c>
      <c r="G5519" t="s">
        <v>13356</v>
      </c>
      <c r="H5519" t="s">
        <v>316</v>
      </c>
      <c r="I5519" t="s">
        <v>583</v>
      </c>
      <c r="J5519" t="s">
        <v>246</v>
      </c>
      <c r="K5519" t="s">
        <v>3079</v>
      </c>
      <c r="L5519" t="s">
        <v>247</v>
      </c>
      <c r="M5519">
        <v>3478600</v>
      </c>
      <c r="N5519">
        <v>0</v>
      </c>
      <c r="O5519">
        <v>3478600</v>
      </c>
      <c r="P5519">
        <v>0</v>
      </c>
      <c r="Q5519" t="s">
        <v>13550</v>
      </c>
      <c r="R5519" t="s">
        <v>3421</v>
      </c>
      <c r="S5519" t="s">
        <v>13551</v>
      </c>
      <c r="T5519" t="s">
        <v>3085</v>
      </c>
      <c r="U5519" t="s">
        <v>13552</v>
      </c>
      <c r="V5519" t="s">
        <v>13553</v>
      </c>
      <c r="W5519" t="s">
        <v>3085</v>
      </c>
      <c r="X5519" t="str">
        <f t="shared" si="86"/>
        <v>Funcionamiento</v>
      </c>
      <c r="Y5519" t="s">
        <v>13356</v>
      </c>
    </row>
    <row r="5520" spans="1:25">
      <c r="A5520" t="s">
        <v>3264</v>
      </c>
      <c r="B5520" t="s">
        <v>4438</v>
      </c>
      <c r="C5520" t="s">
        <v>13549</v>
      </c>
      <c r="D5520" t="s">
        <v>3076</v>
      </c>
      <c r="E5520" t="s">
        <v>3077</v>
      </c>
      <c r="F5520" t="s">
        <v>13355</v>
      </c>
      <c r="G5520" t="s">
        <v>13356</v>
      </c>
      <c r="H5520" t="s">
        <v>320</v>
      </c>
      <c r="I5520" t="s">
        <v>321</v>
      </c>
      <c r="J5520" t="s">
        <v>246</v>
      </c>
      <c r="K5520" t="s">
        <v>3079</v>
      </c>
      <c r="L5520" t="s">
        <v>247</v>
      </c>
      <c r="M5520">
        <v>468800</v>
      </c>
      <c r="N5520">
        <v>0</v>
      </c>
      <c r="O5520">
        <v>468800</v>
      </c>
      <c r="P5520">
        <v>0</v>
      </c>
      <c r="Q5520" t="s">
        <v>13550</v>
      </c>
      <c r="R5520" t="s">
        <v>3421</v>
      </c>
      <c r="S5520" t="s">
        <v>13551</v>
      </c>
      <c r="T5520" t="s">
        <v>3085</v>
      </c>
      <c r="U5520" t="s">
        <v>13552</v>
      </c>
      <c r="V5520" t="s">
        <v>13553</v>
      </c>
      <c r="W5520" t="s">
        <v>3085</v>
      </c>
      <c r="X5520" t="str">
        <f t="shared" si="86"/>
        <v>Funcionamiento</v>
      </c>
      <c r="Y5520" t="s">
        <v>13356</v>
      </c>
    </row>
    <row r="5521" spans="1:25">
      <c r="A5521" t="s">
        <v>3264</v>
      </c>
      <c r="B5521" t="s">
        <v>4438</v>
      </c>
      <c r="C5521" t="s">
        <v>13549</v>
      </c>
      <c r="D5521" t="s">
        <v>3076</v>
      </c>
      <c r="E5521" t="s">
        <v>3077</v>
      </c>
      <c r="F5521" t="s">
        <v>13355</v>
      </c>
      <c r="G5521" t="s">
        <v>13356</v>
      </c>
      <c r="H5521" t="s">
        <v>322</v>
      </c>
      <c r="I5521" t="s">
        <v>323</v>
      </c>
      <c r="J5521" t="s">
        <v>246</v>
      </c>
      <c r="K5521" t="s">
        <v>3079</v>
      </c>
      <c r="L5521" t="s">
        <v>247</v>
      </c>
      <c r="M5521">
        <v>1589200</v>
      </c>
      <c r="N5521">
        <v>0</v>
      </c>
      <c r="O5521">
        <v>1589200</v>
      </c>
      <c r="P5521">
        <v>0</v>
      </c>
      <c r="Q5521" t="s">
        <v>13550</v>
      </c>
      <c r="R5521" t="s">
        <v>3421</v>
      </c>
      <c r="S5521" t="s">
        <v>13551</v>
      </c>
      <c r="T5521" t="s">
        <v>3085</v>
      </c>
      <c r="U5521" t="s">
        <v>13552</v>
      </c>
      <c r="V5521" t="s">
        <v>13553</v>
      </c>
      <c r="W5521" t="s">
        <v>3085</v>
      </c>
      <c r="X5521" t="str">
        <f t="shared" si="86"/>
        <v>Funcionamiento</v>
      </c>
      <c r="Y5521" t="s">
        <v>13356</v>
      </c>
    </row>
    <row r="5522" spans="1:25">
      <c r="A5522" t="s">
        <v>3264</v>
      </c>
      <c r="B5522" t="s">
        <v>4438</v>
      </c>
      <c r="C5522" t="s">
        <v>13549</v>
      </c>
      <c r="D5522" t="s">
        <v>3076</v>
      </c>
      <c r="E5522" t="s">
        <v>3077</v>
      </c>
      <c r="F5522" t="s">
        <v>13355</v>
      </c>
      <c r="G5522" t="s">
        <v>13356</v>
      </c>
      <c r="H5522" t="s">
        <v>318</v>
      </c>
      <c r="I5522" t="s">
        <v>586</v>
      </c>
      <c r="J5522" t="s">
        <v>246</v>
      </c>
      <c r="K5522" t="s">
        <v>3079</v>
      </c>
      <c r="L5522" t="s">
        <v>247</v>
      </c>
      <c r="M5522">
        <v>2118900</v>
      </c>
      <c r="N5522">
        <v>0</v>
      </c>
      <c r="O5522">
        <v>2118900</v>
      </c>
      <c r="P5522">
        <v>0</v>
      </c>
      <c r="Q5522" t="s">
        <v>13550</v>
      </c>
      <c r="R5522" t="s">
        <v>3421</v>
      </c>
      <c r="S5522" t="s">
        <v>13551</v>
      </c>
      <c r="T5522" t="s">
        <v>3085</v>
      </c>
      <c r="U5522" t="s">
        <v>13552</v>
      </c>
      <c r="V5522" t="s">
        <v>13553</v>
      </c>
      <c r="W5522" t="s">
        <v>3085</v>
      </c>
      <c r="X5522" t="str">
        <f t="shared" si="86"/>
        <v>Funcionamiento</v>
      </c>
      <c r="Y5522" t="s">
        <v>13356</v>
      </c>
    </row>
    <row r="5523" spans="1:25">
      <c r="A5523" t="s">
        <v>3264</v>
      </c>
      <c r="B5523" t="s">
        <v>4438</v>
      </c>
      <c r="C5523" t="s">
        <v>13549</v>
      </c>
      <c r="D5523" t="s">
        <v>3076</v>
      </c>
      <c r="E5523" t="s">
        <v>3077</v>
      </c>
      <c r="F5523" t="s">
        <v>13355</v>
      </c>
      <c r="G5523" t="s">
        <v>13356</v>
      </c>
      <c r="H5523" t="s">
        <v>314</v>
      </c>
      <c r="I5523" t="s">
        <v>582</v>
      </c>
      <c r="J5523" t="s">
        <v>246</v>
      </c>
      <c r="K5523" t="s">
        <v>3079</v>
      </c>
      <c r="L5523" t="s">
        <v>247</v>
      </c>
      <c r="M5523">
        <v>4911000</v>
      </c>
      <c r="N5523">
        <v>4062800</v>
      </c>
      <c r="O5523">
        <v>8973800</v>
      </c>
      <c r="P5523">
        <v>0</v>
      </c>
      <c r="Q5523" t="s">
        <v>13550</v>
      </c>
      <c r="R5523" t="s">
        <v>3421</v>
      </c>
      <c r="S5523" t="s">
        <v>13551</v>
      </c>
      <c r="T5523" t="s">
        <v>3085</v>
      </c>
      <c r="U5523" t="s">
        <v>13552</v>
      </c>
      <c r="V5523" t="s">
        <v>13553</v>
      </c>
      <c r="W5523" t="s">
        <v>3085</v>
      </c>
      <c r="X5523" t="str">
        <f t="shared" si="86"/>
        <v>Funcionamiento</v>
      </c>
      <c r="Y5523" t="s">
        <v>13356</v>
      </c>
    </row>
    <row r="5524" spans="1:25">
      <c r="A5524" t="s">
        <v>3264</v>
      </c>
      <c r="B5524" t="s">
        <v>4438</v>
      </c>
      <c r="C5524" t="s">
        <v>13549</v>
      </c>
      <c r="D5524" t="s">
        <v>3076</v>
      </c>
      <c r="E5524" t="s">
        <v>3077</v>
      </c>
      <c r="F5524" t="s">
        <v>13355</v>
      </c>
      <c r="G5524" t="s">
        <v>13356</v>
      </c>
      <c r="H5524" t="s">
        <v>324</v>
      </c>
      <c r="I5524" t="s">
        <v>325</v>
      </c>
      <c r="J5524" t="s">
        <v>246</v>
      </c>
      <c r="K5524" t="s">
        <v>3079</v>
      </c>
      <c r="L5524" t="s">
        <v>247</v>
      </c>
      <c r="M5524">
        <v>1060100</v>
      </c>
      <c r="N5524">
        <v>0</v>
      </c>
      <c r="O5524">
        <v>1060100</v>
      </c>
      <c r="P5524">
        <v>0</v>
      </c>
      <c r="Q5524" t="s">
        <v>13550</v>
      </c>
      <c r="R5524" t="s">
        <v>3421</v>
      </c>
      <c r="S5524" t="s">
        <v>13551</v>
      </c>
      <c r="T5524" t="s">
        <v>3085</v>
      </c>
      <c r="U5524" t="s">
        <v>13552</v>
      </c>
      <c r="V5524" t="s">
        <v>13553</v>
      </c>
      <c r="W5524" t="s">
        <v>3085</v>
      </c>
      <c r="X5524" t="str">
        <f t="shared" si="86"/>
        <v>Funcionamiento</v>
      </c>
      <c r="Y5524" t="s">
        <v>13356</v>
      </c>
    </row>
    <row r="5525" spans="1:25">
      <c r="A5525" t="s">
        <v>3417</v>
      </c>
      <c r="B5525" t="s">
        <v>4438</v>
      </c>
      <c r="C5525" t="s">
        <v>13554</v>
      </c>
      <c r="D5525" t="s">
        <v>3076</v>
      </c>
      <c r="E5525" t="s">
        <v>3331</v>
      </c>
      <c r="F5525" t="s">
        <v>13355</v>
      </c>
      <c r="G5525" t="s">
        <v>13356</v>
      </c>
      <c r="H5525" t="s">
        <v>294</v>
      </c>
      <c r="I5525" t="s">
        <v>296</v>
      </c>
      <c r="J5525" t="s">
        <v>246</v>
      </c>
      <c r="K5525" t="s">
        <v>3079</v>
      </c>
      <c r="L5525" t="s">
        <v>247</v>
      </c>
      <c r="M5525">
        <v>779956</v>
      </c>
      <c r="N5525">
        <v>-779956</v>
      </c>
      <c r="O5525">
        <v>0</v>
      </c>
      <c r="P5525">
        <v>0</v>
      </c>
      <c r="Q5525" t="s">
        <v>13555</v>
      </c>
      <c r="R5525" t="s">
        <v>3428</v>
      </c>
      <c r="S5525" t="s">
        <v>3085</v>
      </c>
      <c r="T5525" t="s">
        <v>3085</v>
      </c>
      <c r="U5525" t="s">
        <v>3085</v>
      </c>
      <c r="V5525" t="s">
        <v>3085</v>
      </c>
      <c r="W5525" t="s">
        <v>3085</v>
      </c>
      <c r="X5525" t="str">
        <f t="shared" si="86"/>
        <v>Funcionamiento</v>
      </c>
      <c r="Y5525" t="s">
        <v>13356</v>
      </c>
    </row>
    <row r="5526" spans="1:25">
      <c r="A5526" t="s">
        <v>3417</v>
      </c>
      <c r="B5526" t="s">
        <v>4438</v>
      </c>
      <c r="C5526" t="s">
        <v>13554</v>
      </c>
      <c r="D5526" t="s">
        <v>3076</v>
      </c>
      <c r="E5526" t="s">
        <v>3331</v>
      </c>
      <c r="F5526" t="s">
        <v>13355</v>
      </c>
      <c r="G5526" t="s">
        <v>13356</v>
      </c>
      <c r="H5526" t="s">
        <v>309</v>
      </c>
      <c r="I5526" t="s">
        <v>311</v>
      </c>
      <c r="J5526" t="s">
        <v>246</v>
      </c>
      <c r="K5526" t="s">
        <v>3079</v>
      </c>
      <c r="L5526" t="s">
        <v>247</v>
      </c>
      <c r="M5526">
        <v>9093004</v>
      </c>
      <c r="N5526">
        <v>-9093004</v>
      </c>
      <c r="O5526">
        <v>0</v>
      </c>
      <c r="P5526">
        <v>0</v>
      </c>
      <c r="Q5526" t="s">
        <v>13555</v>
      </c>
      <c r="R5526" t="s">
        <v>3428</v>
      </c>
      <c r="S5526" t="s">
        <v>3085</v>
      </c>
      <c r="T5526" t="s">
        <v>3085</v>
      </c>
      <c r="U5526" t="s">
        <v>3085</v>
      </c>
      <c r="V5526" t="s">
        <v>3085</v>
      </c>
      <c r="W5526" t="s">
        <v>3085</v>
      </c>
      <c r="X5526" t="str">
        <f t="shared" si="86"/>
        <v>Funcionamiento</v>
      </c>
      <c r="Y5526" t="s">
        <v>13356</v>
      </c>
    </row>
    <row r="5527" spans="1:25">
      <c r="A5527" t="s">
        <v>3417</v>
      </c>
      <c r="B5527" t="s">
        <v>4438</v>
      </c>
      <c r="C5527" t="s">
        <v>13554</v>
      </c>
      <c r="D5527" t="s">
        <v>3076</v>
      </c>
      <c r="E5527" t="s">
        <v>3331</v>
      </c>
      <c r="F5527" t="s">
        <v>13355</v>
      </c>
      <c r="G5527" t="s">
        <v>13356</v>
      </c>
      <c r="H5527" t="s">
        <v>331</v>
      </c>
      <c r="I5527" t="s">
        <v>587</v>
      </c>
      <c r="J5527" t="s">
        <v>246</v>
      </c>
      <c r="K5527" t="s">
        <v>3079</v>
      </c>
      <c r="L5527" t="s">
        <v>247</v>
      </c>
      <c r="M5527">
        <v>10440369</v>
      </c>
      <c r="N5527">
        <v>-10440369</v>
      </c>
      <c r="O5527">
        <v>0</v>
      </c>
      <c r="P5527">
        <v>0</v>
      </c>
      <c r="Q5527" t="s">
        <v>13555</v>
      </c>
      <c r="R5527" t="s">
        <v>3428</v>
      </c>
      <c r="S5527" t="s">
        <v>3085</v>
      </c>
      <c r="T5527" t="s">
        <v>3085</v>
      </c>
      <c r="U5527" t="s">
        <v>3085</v>
      </c>
      <c r="V5527" t="s">
        <v>3085</v>
      </c>
      <c r="W5527" t="s">
        <v>3085</v>
      </c>
      <c r="X5527" t="str">
        <f t="shared" si="86"/>
        <v>Funcionamiento</v>
      </c>
      <c r="Y5527" t="s">
        <v>13356</v>
      </c>
    </row>
    <row r="5528" spans="1:25">
      <c r="A5528" t="s">
        <v>3417</v>
      </c>
      <c r="B5528" t="s">
        <v>4438</v>
      </c>
      <c r="C5528" t="s">
        <v>13554</v>
      </c>
      <c r="D5528" t="s">
        <v>3076</v>
      </c>
      <c r="E5528" t="s">
        <v>3331</v>
      </c>
      <c r="F5528" t="s">
        <v>13355</v>
      </c>
      <c r="G5528" t="s">
        <v>13356</v>
      </c>
      <c r="H5528" t="s">
        <v>333</v>
      </c>
      <c r="I5528" t="s">
        <v>335</v>
      </c>
      <c r="J5528" t="s">
        <v>246</v>
      </c>
      <c r="K5528" t="s">
        <v>3079</v>
      </c>
      <c r="L5528" t="s">
        <v>247</v>
      </c>
      <c r="M5528">
        <v>775165</v>
      </c>
      <c r="N5528">
        <v>-775165</v>
      </c>
      <c r="O5528">
        <v>0</v>
      </c>
      <c r="P5528">
        <v>0</v>
      </c>
      <c r="Q5528" t="s">
        <v>13555</v>
      </c>
      <c r="R5528" t="s">
        <v>3428</v>
      </c>
      <c r="S5528" t="s">
        <v>3085</v>
      </c>
      <c r="T5528" t="s">
        <v>3085</v>
      </c>
      <c r="U5528" t="s">
        <v>3085</v>
      </c>
      <c r="V5528" t="s">
        <v>3085</v>
      </c>
      <c r="W5528" t="s">
        <v>3085</v>
      </c>
      <c r="X5528" t="str">
        <f t="shared" si="86"/>
        <v>Funcionamiento</v>
      </c>
      <c r="Y5528" t="s">
        <v>13356</v>
      </c>
    </row>
    <row r="5529" spans="1:25">
      <c r="A5529" t="s">
        <v>3417</v>
      </c>
      <c r="B5529" t="s">
        <v>4438</v>
      </c>
      <c r="C5529" t="s">
        <v>13554</v>
      </c>
      <c r="D5529" t="s">
        <v>3076</v>
      </c>
      <c r="E5529" t="s">
        <v>3331</v>
      </c>
      <c r="F5529" t="s">
        <v>13355</v>
      </c>
      <c r="G5529" t="s">
        <v>13356</v>
      </c>
      <c r="H5529" t="s">
        <v>306</v>
      </c>
      <c r="I5529" t="s">
        <v>308</v>
      </c>
      <c r="J5529" t="s">
        <v>246</v>
      </c>
      <c r="K5529" t="s">
        <v>3079</v>
      </c>
      <c r="L5529" t="s">
        <v>247</v>
      </c>
      <c r="M5529">
        <v>417707</v>
      </c>
      <c r="N5529">
        <v>-417707</v>
      </c>
      <c r="O5529">
        <v>0</v>
      </c>
      <c r="P5529">
        <v>0</v>
      </c>
      <c r="Q5529" t="s">
        <v>13555</v>
      </c>
      <c r="R5529" t="s">
        <v>3428</v>
      </c>
      <c r="S5529" t="s">
        <v>3085</v>
      </c>
      <c r="T5529" t="s">
        <v>3085</v>
      </c>
      <c r="U5529" t="s">
        <v>3085</v>
      </c>
      <c r="V5529" t="s">
        <v>3085</v>
      </c>
      <c r="W5529" t="s">
        <v>3085</v>
      </c>
      <c r="X5529" t="str">
        <f t="shared" si="86"/>
        <v>Funcionamiento</v>
      </c>
      <c r="Y5529" t="s">
        <v>13356</v>
      </c>
    </row>
    <row r="5530" spans="1:25">
      <c r="A5530" t="s">
        <v>3417</v>
      </c>
      <c r="B5530" t="s">
        <v>4438</v>
      </c>
      <c r="C5530" t="s">
        <v>13554</v>
      </c>
      <c r="D5530" t="s">
        <v>3076</v>
      </c>
      <c r="E5530" t="s">
        <v>3331</v>
      </c>
      <c r="F5530" t="s">
        <v>13355</v>
      </c>
      <c r="G5530" t="s">
        <v>13356</v>
      </c>
      <c r="H5530" t="s">
        <v>292</v>
      </c>
      <c r="I5530" t="s">
        <v>293</v>
      </c>
      <c r="J5530" t="s">
        <v>246</v>
      </c>
      <c r="K5530" t="s">
        <v>3079</v>
      </c>
      <c r="L5530" t="s">
        <v>247</v>
      </c>
      <c r="M5530">
        <v>40171002</v>
      </c>
      <c r="N5530">
        <v>-40171002</v>
      </c>
      <c r="O5530">
        <v>0</v>
      </c>
      <c r="P5530">
        <v>0</v>
      </c>
      <c r="Q5530" t="s">
        <v>13555</v>
      </c>
      <c r="R5530" t="s">
        <v>3428</v>
      </c>
      <c r="S5530" t="s">
        <v>3085</v>
      </c>
      <c r="T5530" t="s">
        <v>3085</v>
      </c>
      <c r="U5530" t="s">
        <v>3085</v>
      </c>
      <c r="V5530" t="s">
        <v>3085</v>
      </c>
      <c r="W5530" t="s">
        <v>3085</v>
      </c>
      <c r="X5530" t="str">
        <f t="shared" si="86"/>
        <v>Funcionamiento</v>
      </c>
      <c r="Y5530" t="s">
        <v>13356</v>
      </c>
    </row>
    <row r="5531" spans="1:25">
      <c r="A5531" t="s">
        <v>3417</v>
      </c>
      <c r="B5531" t="s">
        <v>4438</v>
      </c>
      <c r="C5531" t="s">
        <v>13554</v>
      </c>
      <c r="D5531" t="s">
        <v>3076</v>
      </c>
      <c r="E5531" t="s">
        <v>3331</v>
      </c>
      <c r="F5531" t="s">
        <v>13355</v>
      </c>
      <c r="G5531" t="s">
        <v>13356</v>
      </c>
      <c r="H5531" t="s">
        <v>312</v>
      </c>
      <c r="I5531" t="s">
        <v>3333</v>
      </c>
      <c r="J5531" t="s">
        <v>246</v>
      </c>
      <c r="K5531" t="s">
        <v>3079</v>
      </c>
      <c r="L5531" t="s">
        <v>247</v>
      </c>
      <c r="M5531">
        <v>1007970</v>
      </c>
      <c r="N5531">
        <v>-1007970</v>
      </c>
      <c r="O5531">
        <v>0</v>
      </c>
      <c r="P5531">
        <v>0</v>
      </c>
      <c r="Q5531" t="s">
        <v>13555</v>
      </c>
      <c r="R5531" t="s">
        <v>3428</v>
      </c>
      <c r="S5531" t="s">
        <v>3085</v>
      </c>
      <c r="T5531" t="s">
        <v>3085</v>
      </c>
      <c r="U5531" t="s">
        <v>3085</v>
      </c>
      <c r="V5531" t="s">
        <v>3085</v>
      </c>
      <c r="W5531" t="s">
        <v>3085</v>
      </c>
      <c r="X5531" t="str">
        <f t="shared" si="86"/>
        <v>Funcionamiento</v>
      </c>
      <c r="Y5531" t="s">
        <v>13356</v>
      </c>
    </row>
    <row r="5532" spans="1:25">
      <c r="A5532" t="s">
        <v>3385</v>
      </c>
      <c r="B5532" t="s">
        <v>4438</v>
      </c>
      <c r="C5532" t="s">
        <v>13556</v>
      </c>
      <c r="D5532" t="s">
        <v>3076</v>
      </c>
      <c r="E5532" t="s">
        <v>3077</v>
      </c>
      <c r="F5532" t="s">
        <v>13355</v>
      </c>
      <c r="G5532" t="s">
        <v>13356</v>
      </c>
      <c r="H5532" t="s">
        <v>309</v>
      </c>
      <c r="I5532" t="s">
        <v>311</v>
      </c>
      <c r="J5532" t="s">
        <v>246</v>
      </c>
      <c r="K5532" t="s">
        <v>3079</v>
      </c>
      <c r="L5532" t="s">
        <v>247</v>
      </c>
      <c r="M5532">
        <v>9093004</v>
      </c>
      <c r="N5532">
        <v>0</v>
      </c>
      <c r="O5532">
        <v>9093004</v>
      </c>
      <c r="P5532">
        <v>0</v>
      </c>
      <c r="Q5532" t="s">
        <v>13555</v>
      </c>
      <c r="R5532" t="s">
        <v>3428</v>
      </c>
      <c r="S5532" t="s">
        <v>8673</v>
      </c>
      <c r="T5532" t="s">
        <v>3085</v>
      </c>
      <c r="U5532" t="s">
        <v>13557</v>
      </c>
      <c r="V5532" t="s">
        <v>13558</v>
      </c>
      <c r="W5532" t="s">
        <v>3085</v>
      </c>
      <c r="X5532" t="str">
        <f t="shared" si="86"/>
        <v>Funcionamiento</v>
      </c>
      <c r="Y5532" t="s">
        <v>13356</v>
      </c>
    </row>
    <row r="5533" spans="1:25">
      <c r="A5533" t="s">
        <v>3385</v>
      </c>
      <c r="B5533" t="s">
        <v>4438</v>
      </c>
      <c r="C5533" t="s">
        <v>13556</v>
      </c>
      <c r="D5533" t="s">
        <v>3076</v>
      </c>
      <c r="E5533" t="s">
        <v>3077</v>
      </c>
      <c r="F5533" t="s">
        <v>13355</v>
      </c>
      <c r="G5533" t="s">
        <v>13356</v>
      </c>
      <c r="H5533" t="s">
        <v>336</v>
      </c>
      <c r="I5533" t="s">
        <v>337</v>
      </c>
      <c r="J5533" t="s">
        <v>246</v>
      </c>
      <c r="K5533" t="s">
        <v>3079</v>
      </c>
      <c r="L5533" t="s">
        <v>247</v>
      </c>
      <c r="M5533">
        <v>2354967</v>
      </c>
      <c r="N5533">
        <v>0</v>
      </c>
      <c r="O5533">
        <v>2354967</v>
      </c>
      <c r="P5533">
        <v>0</v>
      </c>
      <c r="Q5533" t="s">
        <v>13555</v>
      </c>
      <c r="R5533" t="s">
        <v>3428</v>
      </c>
      <c r="S5533" t="s">
        <v>8673</v>
      </c>
      <c r="T5533" t="s">
        <v>3085</v>
      </c>
      <c r="U5533" t="s">
        <v>13557</v>
      </c>
      <c r="V5533" t="s">
        <v>13558</v>
      </c>
      <c r="W5533" t="s">
        <v>3085</v>
      </c>
      <c r="X5533" t="str">
        <f t="shared" si="86"/>
        <v>Funcionamiento</v>
      </c>
      <c r="Y5533" t="s">
        <v>13356</v>
      </c>
    </row>
    <row r="5534" spans="1:25">
      <c r="A5534" t="s">
        <v>3385</v>
      </c>
      <c r="B5534" t="s">
        <v>4438</v>
      </c>
      <c r="C5534" t="s">
        <v>13556</v>
      </c>
      <c r="D5534" t="s">
        <v>3076</v>
      </c>
      <c r="E5534" t="s">
        <v>3077</v>
      </c>
      <c r="F5534" t="s">
        <v>13355</v>
      </c>
      <c r="G5534" t="s">
        <v>13356</v>
      </c>
      <c r="H5534" t="s">
        <v>292</v>
      </c>
      <c r="I5534" t="s">
        <v>293</v>
      </c>
      <c r="J5534" t="s">
        <v>246</v>
      </c>
      <c r="K5534" t="s">
        <v>3079</v>
      </c>
      <c r="L5534" t="s">
        <v>247</v>
      </c>
      <c r="M5534">
        <v>37816035</v>
      </c>
      <c r="N5534">
        <v>0</v>
      </c>
      <c r="O5534">
        <v>37816035</v>
      </c>
      <c r="P5534">
        <v>0</v>
      </c>
      <c r="Q5534" t="s">
        <v>13555</v>
      </c>
      <c r="R5534" t="s">
        <v>3428</v>
      </c>
      <c r="S5534" t="s">
        <v>8673</v>
      </c>
      <c r="T5534" t="s">
        <v>3085</v>
      </c>
      <c r="U5534" t="s">
        <v>13557</v>
      </c>
      <c r="V5534" t="s">
        <v>13558</v>
      </c>
      <c r="W5534" t="s">
        <v>3085</v>
      </c>
      <c r="X5534" t="str">
        <f t="shared" si="86"/>
        <v>Funcionamiento</v>
      </c>
      <c r="Y5534" t="s">
        <v>13356</v>
      </c>
    </row>
    <row r="5535" spans="1:25">
      <c r="A5535" t="s">
        <v>3385</v>
      </c>
      <c r="B5535" t="s">
        <v>4438</v>
      </c>
      <c r="C5535" t="s">
        <v>13556</v>
      </c>
      <c r="D5535" t="s">
        <v>3076</v>
      </c>
      <c r="E5535" t="s">
        <v>3077</v>
      </c>
      <c r="F5535" t="s">
        <v>13355</v>
      </c>
      <c r="G5535" t="s">
        <v>13356</v>
      </c>
      <c r="H5535" t="s">
        <v>294</v>
      </c>
      <c r="I5535" t="s">
        <v>296</v>
      </c>
      <c r="J5535" t="s">
        <v>246</v>
      </c>
      <c r="K5535" t="s">
        <v>3079</v>
      </c>
      <c r="L5535" t="s">
        <v>247</v>
      </c>
      <c r="M5535">
        <v>779956</v>
      </c>
      <c r="N5535">
        <v>0</v>
      </c>
      <c r="O5535">
        <v>779956</v>
      </c>
      <c r="P5535">
        <v>0</v>
      </c>
      <c r="Q5535" t="s">
        <v>13555</v>
      </c>
      <c r="R5535" t="s">
        <v>3428</v>
      </c>
      <c r="S5535" t="s">
        <v>8673</v>
      </c>
      <c r="T5535" t="s">
        <v>3085</v>
      </c>
      <c r="U5535" t="s">
        <v>13557</v>
      </c>
      <c r="V5535" t="s">
        <v>13558</v>
      </c>
      <c r="W5535" t="s">
        <v>3085</v>
      </c>
      <c r="X5535" t="str">
        <f t="shared" si="86"/>
        <v>Funcionamiento</v>
      </c>
      <c r="Y5535" t="s">
        <v>13356</v>
      </c>
    </row>
    <row r="5536" spans="1:25">
      <c r="A5536" t="s">
        <v>3385</v>
      </c>
      <c r="B5536" t="s">
        <v>4438</v>
      </c>
      <c r="C5536" t="s">
        <v>13556</v>
      </c>
      <c r="D5536" t="s">
        <v>3076</v>
      </c>
      <c r="E5536" t="s">
        <v>3077</v>
      </c>
      <c r="F5536" t="s">
        <v>13355</v>
      </c>
      <c r="G5536" t="s">
        <v>13356</v>
      </c>
      <c r="H5536" t="s">
        <v>312</v>
      </c>
      <c r="I5536" t="s">
        <v>3333</v>
      </c>
      <c r="J5536" t="s">
        <v>246</v>
      </c>
      <c r="K5536" t="s">
        <v>3079</v>
      </c>
      <c r="L5536" t="s">
        <v>247</v>
      </c>
      <c r="M5536">
        <v>1007970</v>
      </c>
      <c r="N5536">
        <v>0</v>
      </c>
      <c r="O5536">
        <v>1007970</v>
      </c>
      <c r="P5536">
        <v>0</v>
      </c>
      <c r="Q5536" t="s">
        <v>13555</v>
      </c>
      <c r="R5536" t="s">
        <v>3428</v>
      </c>
      <c r="S5536" t="s">
        <v>8673</v>
      </c>
      <c r="T5536" t="s">
        <v>3085</v>
      </c>
      <c r="U5536" t="s">
        <v>13557</v>
      </c>
      <c r="V5536" t="s">
        <v>13558</v>
      </c>
      <c r="W5536" t="s">
        <v>3085</v>
      </c>
      <c r="X5536" t="str">
        <f t="shared" si="86"/>
        <v>Funcionamiento</v>
      </c>
      <c r="Y5536" t="s">
        <v>13356</v>
      </c>
    </row>
    <row r="5537" spans="1:25">
      <c r="A5537" t="s">
        <v>3385</v>
      </c>
      <c r="B5537" t="s">
        <v>4438</v>
      </c>
      <c r="C5537" t="s">
        <v>13556</v>
      </c>
      <c r="D5537" t="s">
        <v>3076</v>
      </c>
      <c r="E5537" t="s">
        <v>3077</v>
      </c>
      <c r="F5537" t="s">
        <v>13355</v>
      </c>
      <c r="G5537" t="s">
        <v>13356</v>
      </c>
      <c r="H5537" t="s">
        <v>333</v>
      </c>
      <c r="I5537" t="s">
        <v>335</v>
      </c>
      <c r="J5537" t="s">
        <v>246</v>
      </c>
      <c r="K5537" t="s">
        <v>3079</v>
      </c>
      <c r="L5537" t="s">
        <v>247</v>
      </c>
      <c r="M5537">
        <v>775165</v>
      </c>
      <c r="N5537">
        <v>0</v>
      </c>
      <c r="O5537">
        <v>775165</v>
      </c>
      <c r="P5537">
        <v>0</v>
      </c>
      <c r="Q5537" t="s">
        <v>13555</v>
      </c>
      <c r="R5537" t="s">
        <v>3428</v>
      </c>
      <c r="S5537" t="s">
        <v>8673</v>
      </c>
      <c r="T5537" t="s">
        <v>3085</v>
      </c>
      <c r="U5537" t="s">
        <v>13557</v>
      </c>
      <c r="V5537" t="s">
        <v>13558</v>
      </c>
      <c r="W5537" t="s">
        <v>3085</v>
      </c>
      <c r="X5537" t="str">
        <f t="shared" si="86"/>
        <v>Funcionamiento</v>
      </c>
      <c r="Y5537" t="s">
        <v>13356</v>
      </c>
    </row>
    <row r="5538" spans="1:25">
      <c r="A5538" t="s">
        <v>3385</v>
      </c>
      <c r="B5538" t="s">
        <v>4438</v>
      </c>
      <c r="C5538" t="s">
        <v>13556</v>
      </c>
      <c r="D5538" t="s">
        <v>3076</v>
      </c>
      <c r="E5538" t="s">
        <v>3077</v>
      </c>
      <c r="F5538" t="s">
        <v>13355</v>
      </c>
      <c r="G5538" t="s">
        <v>13356</v>
      </c>
      <c r="H5538" t="s">
        <v>306</v>
      </c>
      <c r="I5538" t="s">
        <v>308</v>
      </c>
      <c r="J5538" t="s">
        <v>246</v>
      </c>
      <c r="K5538" t="s">
        <v>3079</v>
      </c>
      <c r="L5538" t="s">
        <v>247</v>
      </c>
      <c r="M5538">
        <v>417707</v>
      </c>
      <c r="N5538">
        <v>0</v>
      </c>
      <c r="O5538">
        <v>417707</v>
      </c>
      <c r="P5538">
        <v>0</v>
      </c>
      <c r="Q5538" t="s">
        <v>13555</v>
      </c>
      <c r="R5538" t="s">
        <v>3428</v>
      </c>
      <c r="S5538" t="s">
        <v>8673</v>
      </c>
      <c r="T5538" t="s">
        <v>3085</v>
      </c>
      <c r="U5538" t="s">
        <v>13557</v>
      </c>
      <c r="V5538" t="s">
        <v>13558</v>
      </c>
      <c r="W5538" t="s">
        <v>3085</v>
      </c>
      <c r="X5538" t="str">
        <f t="shared" si="86"/>
        <v>Funcionamiento</v>
      </c>
      <c r="Y5538" t="s">
        <v>13356</v>
      </c>
    </row>
    <row r="5539" spans="1:25">
      <c r="A5539" t="s">
        <v>3385</v>
      </c>
      <c r="B5539" t="s">
        <v>4438</v>
      </c>
      <c r="C5539" t="s">
        <v>13556</v>
      </c>
      <c r="D5539" t="s">
        <v>3076</v>
      </c>
      <c r="E5539" t="s">
        <v>3077</v>
      </c>
      <c r="F5539" t="s">
        <v>13355</v>
      </c>
      <c r="G5539" t="s">
        <v>13356</v>
      </c>
      <c r="H5539" t="s">
        <v>331</v>
      </c>
      <c r="I5539" t="s">
        <v>587</v>
      </c>
      <c r="J5539" t="s">
        <v>246</v>
      </c>
      <c r="K5539" t="s">
        <v>3079</v>
      </c>
      <c r="L5539" t="s">
        <v>247</v>
      </c>
      <c r="M5539">
        <v>10440369</v>
      </c>
      <c r="N5539">
        <v>0</v>
      </c>
      <c r="O5539">
        <v>10440369</v>
      </c>
      <c r="P5539">
        <v>0</v>
      </c>
      <c r="Q5539" t="s">
        <v>13555</v>
      </c>
      <c r="R5539" t="s">
        <v>3428</v>
      </c>
      <c r="S5539" t="s">
        <v>8673</v>
      </c>
      <c r="T5539" t="s">
        <v>3085</v>
      </c>
      <c r="U5539" t="s">
        <v>13557</v>
      </c>
      <c r="V5539" t="s">
        <v>13558</v>
      </c>
      <c r="W5539" t="s">
        <v>3085</v>
      </c>
      <c r="X5539" t="str">
        <f t="shared" si="86"/>
        <v>Funcionamiento</v>
      </c>
      <c r="Y5539" t="s">
        <v>13356</v>
      </c>
    </row>
    <row r="5540" spans="1:25">
      <c r="A5540" t="s">
        <v>3278</v>
      </c>
      <c r="B5540" t="s">
        <v>3888</v>
      </c>
      <c r="C5540" t="s">
        <v>13559</v>
      </c>
      <c r="D5540" t="s">
        <v>3076</v>
      </c>
      <c r="E5540" t="s">
        <v>3077</v>
      </c>
      <c r="F5540" t="s">
        <v>13355</v>
      </c>
      <c r="G5540" t="s">
        <v>13356</v>
      </c>
      <c r="H5540" t="s">
        <v>338</v>
      </c>
      <c r="I5540" t="s">
        <v>339</v>
      </c>
      <c r="J5540" t="s">
        <v>246</v>
      </c>
      <c r="K5540" t="s">
        <v>3079</v>
      </c>
      <c r="L5540" t="s">
        <v>247</v>
      </c>
      <c r="M5540">
        <v>1515000</v>
      </c>
      <c r="N5540">
        <v>0</v>
      </c>
      <c r="O5540">
        <v>1515000</v>
      </c>
      <c r="P5540">
        <v>0</v>
      </c>
      <c r="Q5540" t="s">
        <v>13560</v>
      </c>
      <c r="R5540" t="s">
        <v>3305</v>
      </c>
      <c r="S5540" t="s">
        <v>6694</v>
      </c>
      <c r="T5540" t="s">
        <v>4659</v>
      </c>
      <c r="U5540" t="s">
        <v>9536</v>
      </c>
      <c r="V5540" t="s">
        <v>13561</v>
      </c>
      <c r="W5540" t="s">
        <v>3085</v>
      </c>
      <c r="X5540" t="str">
        <f t="shared" si="86"/>
        <v>Funcionamiento</v>
      </c>
      <c r="Y5540" t="s">
        <v>13356</v>
      </c>
    </row>
    <row r="5541" spans="1:25">
      <c r="A5541" t="s">
        <v>3073</v>
      </c>
      <c r="B5541" t="s">
        <v>3522</v>
      </c>
      <c r="C5541" t="s">
        <v>13562</v>
      </c>
      <c r="D5541" t="s">
        <v>3076</v>
      </c>
      <c r="E5541" t="s">
        <v>3077</v>
      </c>
      <c r="F5541" t="s">
        <v>13563</v>
      </c>
      <c r="G5541" t="s">
        <v>13564</v>
      </c>
      <c r="H5541" t="s">
        <v>340</v>
      </c>
      <c r="I5541" t="s">
        <v>341</v>
      </c>
      <c r="J5541" t="s">
        <v>246</v>
      </c>
      <c r="K5541" t="s">
        <v>3079</v>
      </c>
      <c r="L5541" t="s">
        <v>247</v>
      </c>
      <c r="M5541">
        <v>21000000</v>
      </c>
      <c r="N5541">
        <v>-4005261</v>
      </c>
      <c r="O5541">
        <v>16994739</v>
      </c>
      <c r="P5541">
        <v>0</v>
      </c>
      <c r="Q5541" t="s">
        <v>13565</v>
      </c>
      <c r="R5541" t="s">
        <v>3073</v>
      </c>
      <c r="S5541" t="s">
        <v>13566</v>
      </c>
      <c r="T5541" t="s">
        <v>13567</v>
      </c>
      <c r="U5541" t="s">
        <v>13568</v>
      </c>
      <c r="V5541" t="s">
        <v>13569</v>
      </c>
      <c r="W5541" t="s">
        <v>3085</v>
      </c>
      <c r="X5541" t="str">
        <f t="shared" si="86"/>
        <v>Funcionamiento</v>
      </c>
      <c r="Y5541" t="s">
        <v>13564</v>
      </c>
    </row>
    <row r="5542" spans="1:25">
      <c r="A5542" t="s">
        <v>3086</v>
      </c>
      <c r="B5542" t="s">
        <v>3522</v>
      </c>
      <c r="C5542" t="s">
        <v>7719</v>
      </c>
      <c r="D5542" t="s">
        <v>3076</v>
      </c>
      <c r="E5542" t="s">
        <v>3077</v>
      </c>
      <c r="F5542" t="s">
        <v>13563</v>
      </c>
      <c r="G5542" t="s">
        <v>13564</v>
      </c>
      <c r="H5542" t="s">
        <v>360</v>
      </c>
      <c r="I5542" t="s">
        <v>361</v>
      </c>
      <c r="J5542" t="s">
        <v>246</v>
      </c>
      <c r="K5542" t="s">
        <v>3079</v>
      </c>
      <c r="L5542" t="s">
        <v>247</v>
      </c>
      <c r="M5542">
        <v>0</v>
      </c>
      <c r="N5542">
        <v>2124439</v>
      </c>
      <c r="O5542">
        <v>2124439</v>
      </c>
      <c r="P5542">
        <v>0</v>
      </c>
      <c r="Q5542" t="s">
        <v>13570</v>
      </c>
      <c r="R5542" t="s">
        <v>3086</v>
      </c>
      <c r="S5542" t="s">
        <v>3486</v>
      </c>
      <c r="T5542" t="s">
        <v>3875</v>
      </c>
      <c r="U5542" t="s">
        <v>13571</v>
      </c>
      <c r="V5542" t="s">
        <v>13572</v>
      </c>
      <c r="W5542" t="s">
        <v>3085</v>
      </c>
      <c r="X5542" t="str">
        <f t="shared" si="86"/>
        <v>Funcionamiento</v>
      </c>
      <c r="Y5542" t="s">
        <v>13564</v>
      </c>
    </row>
    <row r="5543" spans="1:25">
      <c r="A5543" t="s">
        <v>3086</v>
      </c>
      <c r="B5543" t="s">
        <v>3522</v>
      </c>
      <c r="C5543" t="s">
        <v>7719</v>
      </c>
      <c r="D5543" t="s">
        <v>3076</v>
      </c>
      <c r="E5543" t="s">
        <v>3077</v>
      </c>
      <c r="F5543" t="s">
        <v>13563</v>
      </c>
      <c r="G5543" t="s">
        <v>13564</v>
      </c>
      <c r="H5543" t="s">
        <v>382</v>
      </c>
      <c r="I5543" t="s">
        <v>383</v>
      </c>
      <c r="J5543" t="s">
        <v>246</v>
      </c>
      <c r="K5543" t="s">
        <v>3079</v>
      </c>
      <c r="L5543" t="s">
        <v>247</v>
      </c>
      <c r="M5543">
        <v>2100000</v>
      </c>
      <c r="N5543">
        <v>-2100000</v>
      </c>
      <c r="O5543">
        <v>0</v>
      </c>
      <c r="P5543">
        <v>0</v>
      </c>
      <c r="Q5543" t="s">
        <v>13570</v>
      </c>
      <c r="R5543" t="s">
        <v>3086</v>
      </c>
      <c r="S5543" t="s">
        <v>3486</v>
      </c>
      <c r="T5543" t="s">
        <v>3875</v>
      </c>
      <c r="U5543" t="s">
        <v>13571</v>
      </c>
      <c r="V5543" t="s">
        <v>13572</v>
      </c>
      <c r="W5543" t="s">
        <v>3085</v>
      </c>
      <c r="X5543" t="str">
        <f t="shared" si="86"/>
        <v>Funcionamiento</v>
      </c>
      <c r="Y5543" t="s">
        <v>13564</v>
      </c>
    </row>
    <row r="5544" spans="1:25">
      <c r="A5544" t="s">
        <v>3093</v>
      </c>
      <c r="B5544" t="s">
        <v>3522</v>
      </c>
      <c r="C5544" t="s">
        <v>7725</v>
      </c>
      <c r="D5544" t="s">
        <v>3076</v>
      </c>
      <c r="E5544" t="s">
        <v>3077</v>
      </c>
      <c r="F5544" t="s">
        <v>13563</v>
      </c>
      <c r="G5544" t="s">
        <v>13564</v>
      </c>
      <c r="H5544" t="s">
        <v>342</v>
      </c>
      <c r="I5544" t="s">
        <v>343</v>
      </c>
      <c r="J5544" t="s">
        <v>246</v>
      </c>
      <c r="K5544" t="s">
        <v>3079</v>
      </c>
      <c r="L5544" t="s">
        <v>247</v>
      </c>
      <c r="M5544">
        <v>2000000</v>
      </c>
      <c r="N5544">
        <v>-453000</v>
      </c>
      <c r="O5544">
        <v>1547000</v>
      </c>
      <c r="P5544">
        <v>0</v>
      </c>
      <c r="Q5544" t="s">
        <v>13573</v>
      </c>
      <c r="R5544" t="s">
        <v>3093</v>
      </c>
      <c r="S5544" t="s">
        <v>13574</v>
      </c>
      <c r="T5544" t="s">
        <v>13575</v>
      </c>
      <c r="U5544" t="s">
        <v>13576</v>
      </c>
      <c r="V5544" t="s">
        <v>13577</v>
      </c>
      <c r="W5544" t="s">
        <v>3085</v>
      </c>
      <c r="X5544" t="str">
        <f t="shared" si="86"/>
        <v>Funcionamiento</v>
      </c>
      <c r="Y5544" t="s">
        <v>13564</v>
      </c>
    </row>
    <row r="5545" spans="1:25">
      <c r="A5545" t="s">
        <v>3100</v>
      </c>
      <c r="B5545" t="s">
        <v>3522</v>
      </c>
      <c r="C5545" t="s">
        <v>13578</v>
      </c>
      <c r="D5545" t="s">
        <v>3076</v>
      </c>
      <c r="E5545" t="s">
        <v>3077</v>
      </c>
      <c r="F5545" t="s">
        <v>13563</v>
      </c>
      <c r="G5545" t="s">
        <v>13564</v>
      </c>
      <c r="H5545" t="s">
        <v>344</v>
      </c>
      <c r="I5545" t="s">
        <v>345</v>
      </c>
      <c r="J5545" t="s">
        <v>246</v>
      </c>
      <c r="K5545" t="s">
        <v>3079</v>
      </c>
      <c r="L5545" t="s">
        <v>247</v>
      </c>
      <c r="M5545">
        <v>800000</v>
      </c>
      <c r="N5545">
        <v>-40582</v>
      </c>
      <c r="O5545">
        <v>759418</v>
      </c>
      <c r="P5545">
        <v>0</v>
      </c>
      <c r="Q5545" t="s">
        <v>13579</v>
      </c>
      <c r="R5545" t="s">
        <v>3100</v>
      </c>
      <c r="S5545" t="s">
        <v>13580</v>
      </c>
      <c r="T5545" t="s">
        <v>13581</v>
      </c>
      <c r="U5545" t="s">
        <v>13582</v>
      </c>
      <c r="V5545" t="s">
        <v>13583</v>
      </c>
      <c r="W5545" t="s">
        <v>3085</v>
      </c>
      <c r="X5545" t="str">
        <f t="shared" si="86"/>
        <v>Funcionamiento</v>
      </c>
      <c r="Y5545" t="s">
        <v>13564</v>
      </c>
    </row>
    <row r="5546" spans="1:25">
      <c r="A5546" t="s">
        <v>3107</v>
      </c>
      <c r="B5546" t="s">
        <v>4468</v>
      </c>
      <c r="C5546" t="s">
        <v>13584</v>
      </c>
      <c r="D5546" t="s">
        <v>3076</v>
      </c>
      <c r="E5546" t="s">
        <v>3077</v>
      </c>
      <c r="F5546" t="s">
        <v>13563</v>
      </c>
      <c r="G5546" t="s">
        <v>13564</v>
      </c>
      <c r="H5546" t="s">
        <v>331</v>
      </c>
      <c r="I5546" t="s">
        <v>587</v>
      </c>
      <c r="J5546" t="s">
        <v>246</v>
      </c>
      <c r="K5546" t="s">
        <v>3079</v>
      </c>
      <c r="L5546" t="s">
        <v>247</v>
      </c>
      <c r="M5546">
        <v>2391737</v>
      </c>
      <c r="N5546">
        <v>0</v>
      </c>
      <c r="O5546">
        <v>2391737</v>
      </c>
      <c r="P5546">
        <v>0</v>
      </c>
      <c r="Q5546" t="s">
        <v>13585</v>
      </c>
      <c r="R5546" t="s">
        <v>3107</v>
      </c>
      <c r="S5546" t="s">
        <v>3104</v>
      </c>
      <c r="T5546" t="s">
        <v>3085</v>
      </c>
      <c r="U5546" t="s">
        <v>13586</v>
      </c>
      <c r="V5546" t="s">
        <v>13587</v>
      </c>
      <c r="W5546" t="s">
        <v>3085</v>
      </c>
      <c r="X5546" t="str">
        <f t="shared" si="86"/>
        <v>Funcionamiento</v>
      </c>
      <c r="Y5546" t="s">
        <v>13564</v>
      </c>
    </row>
    <row r="5547" spans="1:25">
      <c r="A5547" t="s">
        <v>3107</v>
      </c>
      <c r="B5547" t="s">
        <v>4468</v>
      </c>
      <c r="C5547" t="s">
        <v>13584</v>
      </c>
      <c r="D5547" t="s">
        <v>3076</v>
      </c>
      <c r="E5547" t="s">
        <v>3077</v>
      </c>
      <c r="F5547" t="s">
        <v>13563</v>
      </c>
      <c r="G5547" t="s">
        <v>13564</v>
      </c>
      <c r="H5547" t="s">
        <v>333</v>
      </c>
      <c r="I5547" t="s">
        <v>335</v>
      </c>
      <c r="J5547" t="s">
        <v>246</v>
      </c>
      <c r="K5547" t="s">
        <v>3079</v>
      </c>
      <c r="L5547" t="s">
        <v>247</v>
      </c>
      <c r="M5547">
        <v>210058</v>
      </c>
      <c r="N5547">
        <v>0</v>
      </c>
      <c r="O5547">
        <v>210058</v>
      </c>
      <c r="P5547">
        <v>0</v>
      </c>
      <c r="Q5547" t="s">
        <v>13585</v>
      </c>
      <c r="R5547" t="s">
        <v>3107</v>
      </c>
      <c r="S5547" t="s">
        <v>3104</v>
      </c>
      <c r="T5547" t="s">
        <v>3085</v>
      </c>
      <c r="U5547" t="s">
        <v>13586</v>
      </c>
      <c r="V5547" t="s">
        <v>13587</v>
      </c>
      <c r="W5547" t="s">
        <v>3085</v>
      </c>
      <c r="X5547" t="str">
        <f t="shared" si="86"/>
        <v>Funcionamiento</v>
      </c>
      <c r="Y5547" t="s">
        <v>13564</v>
      </c>
    </row>
    <row r="5548" spans="1:25">
      <c r="A5548" t="s">
        <v>3107</v>
      </c>
      <c r="B5548" t="s">
        <v>4468</v>
      </c>
      <c r="C5548" t="s">
        <v>13584</v>
      </c>
      <c r="D5548" t="s">
        <v>3076</v>
      </c>
      <c r="E5548" t="s">
        <v>3077</v>
      </c>
      <c r="F5548" t="s">
        <v>13563</v>
      </c>
      <c r="G5548" t="s">
        <v>13564</v>
      </c>
      <c r="H5548" t="s">
        <v>294</v>
      </c>
      <c r="I5548" t="s">
        <v>296</v>
      </c>
      <c r="J5548" t="s">
        <v>246</v>
      </c>
      <c r="K5548" t="s">
        <v>3079</v>
      </c>
      <c r="L5548" t="s">
        <v>247</v>
      </c>
      <c r="M5548">
        <v>1083598</v>
      </c>
      <c r="N5548">
        <v>0</v>
      </c>
      <c r="O5548">
        <v>1083598</v>
      </c>
      <c r="P5548">
        <v>0</v>
      </c>
      <c r="Q5548" t="s">
        <v>13585</v>
      </c>
      <c r="R5548" t="s">
        <v>3107</v>
      </c>
      <c r="S5548" t="s">
        <v>3104</v>
      </c>
      <c r="T5548" t="s">
        <v>3085</v>
      </c>
      <c r="U5548" t="s">
        <v>13586</v>
      </c>
      <c r="V5548" t="s">
        <v>13587</v>
      </c>
      <c r="W5548" t="s">
        <v>3085</v>
      </c>
      <c r="X5548" t="str">
        <f t="shared" si="86"/>
        <v>Funcionamiento</v>
      </c>
      <c r="Y5548" t="s">
        <v>13564</v>
      </c>
    </row>
    <row r="5549" spans="1:25">
      <c r="A5549" t="s">
        <v>3107</v>
      </c>
      <c r="B5549" t="s">
        <v>4468</v>
      </c>
      <c r="C5549" t="s">
        <v>13584</v>
      </c>
      <c r="D5549" t="s">
        <v>3076</v>
      </c>
      <c r="E5549" t="s">
        <v>3077</v>
      </c>
      <c r="F5549" t="s">
        <v>13563</v>
      </c>
      <c r="G5549" t="s">
        <v>13564</v>
      </c>
      <c r="H5549" t="s">
        <v>336</v>
      </c>
      <c r="I5549" t="s">
        <v>337</v>
      </c>
      <c r="J5549" t="s">
        <v>246</v>
      </c>
      <c r="K5549" t="s">
        <v>3079</v>
      </c>
      <c r="L5549" t="s">
        <v>247</v>
      </c>
      <c r="M5549">
        <v>2240265</v>
      </c>
      <c r="N5549">
        <v>0</v>
      </c>
      <c r="O5549">
        <v>2240265</v>
      </c>
      <c r="P5549">
        <v>0</v>
      </c>
      <c r="Q5549" t="s">
        <v>13585</v>
      </c>
      <c r="R5549" t="s">
        <v>3107</v>
      </c>
      <c r="S5549" t="s">
        <v>3104</v>
      </c>
      <c r="T5549" t="s">
        <v>3085</v>
      </c>
      <c r="U5549" t="s">
        <v>13586</v>
      </c>
      <c r="V5549" t="s">
        <v>13587</v>
      </c>
      <c r="W5549" t="s">
        <v>3085</v>
      </c>
      <c r="X5549" t="str">
        <f t="shared" si="86"/>
        <v>Funcionamiento</v>
      </c>
      <c r="Y5549" t="s">
        <v>13564</v>
      </c>
    </row>
    <row r="5550" spans="1:25">
      <c r="A5550" t="s">
        <v>3107</v>
      </c>
      <c r="B5550" t="s">
        <v>4468</v>
      </c>
      <c r="C5550" t="s">
        <v>13584</v>
      </c>
      <c r="D5550" t="s">
        <v>3076</v>
      </c>
      <c r="E5550" t="s">
        <v>3077</v>
      </c>
      <c r="F5550" t="s">
        <v>13563</v>
      </c>
      <c r="G5550" t="s">
        <v>13564</v>
      </c>
      <c r="H5550" t="s">
        <v>297</v>
      </c>
      <c r="I5550" t="s">
        <v>299</v>
      </c>
      <c r="J5550" t="s">
        <v>246</v>
      </c>
      <c r="K5550" t="s">
        <v>3079</v>
      </c>
      <c r="L5550" t="s">
        <v>247</v>
      </c>
      <c r="M5550">
        <v>1491382</v>
      </c>
      <c r="N5550">
        <v>0</v>
      </c>
      <c r="O5550">
        <v>1491382</v>
      </c>
      <c r="P5550">
        <v>0</v>
      </c>
      <c r="Q5550" t="s">
        <v>13585</v>
      </c>
      <c r="R5550" t="s">
        <v>3107</v>
      </c>
      <c r="S5550" t="s">
        <v>3104</v>
      </c>
      <c r="T5550" t="s">
        <v>3085</v>
      </c>
      <c r="U5550" t="s">
        <v>13586</v>
      </c>
      <c r="V5550" t="s">
        <v>13587</v>
      </c>
      <c r="W5550" t="s">
        <v>3085</v>
      </c>
      <c r="X5550" t="str">
        <f t="shared" si="86"/>
        <v>Funcionamiento</v>
      </c>
      <c r="Y5550" t="s">
        <v>13564</v>
      </c>
    </row>
    <row r="5551" spans="1:25">
      <c r="A5551" t="s">
        <v>3107</v>
      </c>
      <c r="B5551" t="s">
        <v>4468</v>
      </c>
      <c r="C5551" t="s">
        <v>13584</v>
      </c>
      <c r="D5551" t="s">
        <v>3076</v>
      </c>
      <c r="E5551" t="s">
        <v>3077</v>
      </c>
      <c r="F5551" t="s">
        <v>13563</v>
      </c>
      <c r="G5551" t="s">
        <v>13564</v>
      </c>
      <c r="H5551" t="s">
        <v>303</v>
      </c>
      <c r="I5551" t="s">
        <v>305</v>
      </c>
      <c r="J5551" t="s">
        <v>246</v>
      </c>
      <c r="K5551" t="s">
        <v>3079</v>
      </c>
      <c r="L5551" t="s">
        <v>247</v>
      </c>
      <c r="M5551">
        <v>834460</v>
      </c>
      <c r="N5551">
        <v>0</v>
      </c>
      <c r="O5551">
        <v>834460</v>
      </c>
      <c r="P5551">
        <v>0</v>
      </c>
      <c r="Q5551" t="s">
        <v>13585</v>
      </c>
      <c r="R5551" t="s">
        <v>3107</v>
      </c>
      <c r="S5551" t="s">
        <v>3104</v>
      </c>
      <c r="T5551" t="s">
        <v>3085</v>
      </c>
      <c r="U5551" t="s">
        <v>13586</v>
      </c>
      <c r="V5551" t="s">
        <v>13587</v>
      </c>
      <c r="W5551" t="s">
        <v>3085</v>
      </c>
      <c r="X5551" t="str">
        <f t="shared" si="86"/>
        <v>Funcionamiento</v>
      </c>
      <c r="Y5551" t="s">
        <v>13564</v>
      </c>
    </row>
    <row r="5552" spans="1:25">
      <c r="A5552" t="s">
        <v>3107</v>
      </c>
      <c r="B5552" t="s">
        <v>4468</v>
      </c>
      <c r="C5552" t="s">
        <v>13584</v>
      </c>
      <c r="D5552" t="s">
        <v>3076</v>
      </c>
      <c r="E5552" t="s">
        <v>3077</v>
      </c>
      <c r="F5552" t="s">
        <v>13563</v>
      </c>
      <c r="G5552" t="s">
        <v>13564</v>
      </c>
      <c r="H5552" t="s">
        <v>348</v>
      </c>
      <c r="I5552" t="s">
        <v>349</v>
      </c>
      <c r="J5552" t="s">
        <v>246</v>
      </c>
      <c r="K5552" t="s">
        <v>3079</v>
      </c>
      <c r="L5552" t="s">
        <v>247</v>
      </c>
      <c r="M5552">
        <v>0</v>
      </c>
      <c r="N5552">
        <v>251785</v>
      </c>
      <c r="O5552">
        <v>251785</v>
      </c>
      <c r="P5552">
        <v>0</v>
      </c>
      <c r="Q5552" t="s">
        <v>13585</v>
      </c>
      <c r="R5552" t="s">
        <v>3107</v>
      </c>
      <c r="S5552" t="s">
        <v>3104</v>
      </c>
      <c r="T5552" t="s">
        <v>3085</v>
      </c>
      <c r="U5552" t="s">
        <v>13586</v>
      </c>
      <c r="V5552" t="s">
        <v>13587</v>
      </c>
      <c r="W5552" t="s">
        <v>3085</v>
      </c>
      <c r="X5552" t="str">
        <f t="shared" si="86"/>
        <v>Funcionamiento</v>
      </c>
      <c r="Y5552" t="s">
        <v>13564</v>
      </c>
    </row>
    <row r="5553" spans="1:25">
      <c r="A5553" t="s">
        <v>3107</v>
      </c>
      <c r="B5553" t="s">
        <v>4468</v>
      </c>
      <c r="C5553" t="s">
        <v>13584</v>
      </c>
      <c r="D5553" t="s">
        <v>3076</v>
      </c>
      <c r="E5553" t="s">
        <v>3077</v>
      </c>
      <c r="F5553" t="s">
        <v>13563</v>
      </c>
      <c r="G5553" t="s">
        <v>13564</v>
      </c>
      <c r="H5553" t="s">
        <v>292</v>
      </c>
      <c r="I5553" t="s">
        <v>293</v>
      </c>
      <c r="J5553" t="s">
        <v>246</v>
      </c>
      <c r="K5553" t="s">
        <v>3079</v>
      </c>
      <c r="L5553" t="s">
        <v>247</v>
      </c>
      <c r="M5553">
        <v>44383410</v>
      </c>
      <c r="N5553">
        <v>0</v>
      </c>
      <c r="O5553">
        <v>44383410</v>
      </c>
      <c r="P5553">
        <v>0</v>
      </c>
      <c r="Q5553" t="s">
        <v>13585</v>
      </c>
      <c r="R5553" t="s">
        <v>3107</v>
      </c>
      <c r="S5553" t="s">
        <v>3104</v>
      </c>
      <c r="T5553" t="s">
        <v>3085</v>
      </c>
      <c r="U5553" t="s">
        <v>13586</v>
      </c>
      <c r="V5553" t="s">
        <v>13587</v>
      </c>
      <c r="W5553" t="s">
        <v>3085</v>
      </c>
      <c r="X5553" t="str">
        <f t="shared" si="86"/>
        <v>Funcionamiento</v>
      </c>
      <c r="Y5553" t="s">
        <v>13564</v>
      </c>
    </row>
    <row r="5554" spans="1:25">
      <c r="A5554" t="s">
        <v>3107</v>
      </c>
      <c r="B5554" t="s">
        <v>4468</v>
      </c>
      <c r="C5554" t="s">
        <v>13584</v>
      </c>
      <c r="D5554" t="s">
        <v>3076</v>
      </c>
      <c r="E5554" t="s">
        <v>3077</v>
      </c>
      <c r="F5554" t="s">
        <v>13563</v>
      </c>
      <c r="G5554" t="s">
        <v>13564</v>
      </c>
      <c r="H5554" t="s">
        <v>309</v>
      </c>
      <c r="I5554" t="s">
        <v>311</v>
      </c>
      <c r="J5554" t="s">
        <v>246</v>
      </c>
      <c r="K5554" t="s">
        <v>3079</v>
      </c>
      <c r="L5554" t="s">
        <v>247</v>
      </c>
      <c r="M5554">
        <v>2392796</v>
      </c>
      <c r="N5554">
        <v>0</v>
      </c>
      <c r="O5554">
        <v>2392796</v>
      </c>
      <c r="P5554">
        <v>0</v>
      </c>
      <c r="Q5554" t="s">
        <v>13585</v>
      </c>
      <c r="R5554" t="s">
        <v>3107</v>
      </c>
      <c r="S5554" t="s">
        <v>3104</v>
      </c>
      <c r="T5554" t="s">
        <v>3085</v>
      </c>
      <c r="U5554" t="s">
        <v>13586</v>
      </c>
      <c r="V5554" t="s">
        <v>13587</v>
      </c>
      <c r="W5554" t="s">
        <v>3085</v>
      </c>
      <c r="X5554" t="str">
        <f t="shared" si="86"/>
        <v>Funcionamiento</v>
      </c>
      <c r="Y5554" t="s">
        <v>13564</v>
      </c>
    </row>
    <row r="5555" spans="1:25">
      <c r="A5555" t="s">
        <v>3111</v>
      </c>
      <c r="B5555" t="s">
        <v>5273</v>
      </c>
      <c r="C5555" t="s">
        <v>13588</v>
      </c>
      <c r="D5555" t="s">
        <v>3076</v>
      </c>
      <c r="E5555" t="s">
        <v>3077</v>
      </c>
      <c r="F5555" t="s">
        <v>13563</v>
      </c>
      <c r="G5555" t="s">
        <v>13564</v>
      </c>
      <c r="H5555" t="s">
        <v>322</v>
      </c>
      <c r="I5555" t="s">
        <v>323</v>
      </c>
      <c r="J5555" t="s">
        <v>246</v>
      </c>
      <c r="K5555" t="s">
        <v>3079</v>
      </c>
      <c r="L5555" t="s">
        <v>247</v>
      </c>
      <c r="M5555">
        <v>1655400</v>
      </c>
      <c r="N5555">
        <v>0</v>
      </c>
      <c r="O5555">
        <v>1655400</v>
      </c>
      <c r="P5555">
        <v>0</v>
      </c>
      <c r="Q5555" t="s">
        <v>13589</v>
      </c>
      <c r="R5555" t="s">
        <v>3111</v>
      </c>
      <c r="S5555" t="s">
        <v>3127</v>
      </c>
      <c r="T5555" t="s">
        <v>3085</v>
      </c>
      <c r="U5555" t="s">
        <v>13590</v>
      </c>
      <c r="V5555" t="s">
        <v>13591</v>
      </c>
      <c r="W5555" t="s">
        <v>3085</v>
      </c>
      <c r="X5555" t="str">
        <f t="shared" si="86"/>
        <v>Funcionamiento</v>
      </c>
      <c r="Y5555" t="s">
        <v>13564</v>
      </c>
    </row>
    <row r="5556" spans="1:25">
      <c r="A5556" t="s">
        <v>3111</v>
      </c>
      <c r="B5556" t="s">
        <v>5273</v>
      </c>
      <c r="C5556" t="s">
        <v>13588</v>
      </c>
      <c r="D5556" t="s">
        <v>3076</v>
      </c>
      <c r="E5556" t="s">
        <v>3077</v>
      </c>
      <c r="F5556" t="s">
        <v>13563</v>
      </c>
      <c r="G5556" t="s">
        <v>13564</v>
      </c>
      <c r="H5556" t="s">
        <v>314</v>
      </c>
      <c r="I5556" t="s">
        <v>582</v>
      </c>
      <c r="J5556" t="s">
        <v>246</v>
      </c>
      <c r="K5556" t="s">
        <v>3079</v>
      </c>
      <c r="L5556" t="s">
        <v>247</v>
      </c>
      <c r="M5556">
        <v>6015100</v>
      </c>
      <c r="N5556">
        <v>0</v>
      </c>
      <c r="O5556">
        <v>6015100</v>
      </c>
      <c r="P5556">
        <v>0</v>
      </c>
      <c r="Q5556" t="s">
        <v>13589</v>
      </c>
      <c r="R5556" t="s">
        <v>3111</v>
      </c>
      <c r="S5556" t="s">
        <v>3127</v>
      </c>
      <c r="T5556" t="s">
        <v>3085</v>
      </c>
      <c r="U5556" t="s">
        <v>13590</v>
      </c>
      <c r="V5556" t="s">
        <v>13591</v>
      </c>
      <c r="W5556" t="s">
        <v>3085</v>
      </c>
      <c r="X5556" t="str">
        <f t="shared" si="86"/>
        <v>Funcionamiento</v>
      </c>
      <c r="Y5556" t="s">
        <v>13564</v>
      </c>
    </row>
    <row r="5557" spans="1:25">
      <c r="A5557" t="s">
        <v>3111</v>
      </c>
      <c r="B5557" t="s">
        <v>5273</v>
      </c>
      <c r="C5557" t="s">
        <v>13588</v>
      </c>
      <c r="D5557" t="s">
        <v>3076</v>
      </c>
      <c r="E5557" t="s">
        <v>3077</v>
      </c>
      <c r="F5557" t="s">
        <v>13563</v>
      </c>
      <c r="G5557" t="s">
        <v>13564</v>
      </c>
      <c r="H5557" t="s">
        <v>324</v>
      </c>
      <c r="I5557" t="s">
        <v>325</v>
      </c>
      <c r="J5557" t="s">
        <v>246</v>
      </c>
      <c r="K5557" t="s">
        <v>3079</v>
      </c>
      <c r="L5557" t="s">
        <v>247</v>
      </c>
      <c r="M5557">
        <v>1104000</v>
      </c>
      <c r="N5557">
        <v>0</v>
      </c>
      <c r="O5557">
        <v>1104000</v>
      </c>
      <c r="P5557">
        <v>0</v>
      </c>
      <c r="Q5557" t="s">
        <v>13589</v>
      </c>
      <c r="R5557" t="s">
        <v>3111</v>
      </c>
      <c r="S5557" t="s">
        <v>3127</v>
      </c>
      <c r="T5557" t="s">
        <v>3085</v>
      </c>
      <c r="U5557" t="s">
        <v>13590</v>
      </c>
      <c r="V5557" t="s">
        <v>13591</v>
      </c>
      <c r="W5557" t="s">
        <v>3085</v>
      </c>
      <c r="X5557" t="str">
        <f t="shared" si="86"/>
        <v>Funcionamiento</v>
      </c>
      <c r="Y5557" t="s">
        <v>13564</v>
      </c>
    </row>
    <row r="5558" spans="1:25">
      <c r="A5558" t="s">
        <v>3111</v>
      </c>
      <c r="B5558" t="s">
        <v>5273</v>
      </c>
      <c r="C5558" t="s">
        <v>13588</v>
      </c>
      <c r="D5558" t="s">
        <v>3076</v>
      </c>
      <c r="E5558" t="s">
        <v>3077</v>
      </c>
      <c r="F5558" t="s">
        <v>13563</v>
      </c>
      <c r="G5558" t="s">
        <v>13564</v>
      </c>
      <c r="H5558" t="s">
        <v>320</v>
      </c>
      <c r="I5558" t="s">
        <v>321</v>
      </c>
      <c r="J5558" t="s">
        <v>246</v>
      </c>
      <c r="K5558" t="s">
        <v>3079</v>
      </c>
      <c r="L5558" t="s">
        <v>247</v>
      </c>
      <c r="M5558">
        <v>601400</v>
      </c>
      <c r="N5558">
        <v>0</v>
      </c>
      <c r="O5558">
        <v>601400</v>
      </c>
      <c r="P5558">
        <v>0</v>
      </c>
      <c r="Q5558" t="s">
        <v>13589</v>
      </c>
      <c r="R5558" t="s">
        <v>3111</v>
      </c>
      <c r="S5558" t="s">
        <v>3127</v>
      </c>
      <c r="T5558" t="s">
        <v>3085</v>
      </c>
      <c r="U5558" t="s">
        <v>13590</v>
      </c>
      <c r="V5558" t="s">
        <v>13591</v>
      </c>
      <c r="W5558" t="s">
        <v>3085</v>
      </c>
      <c r="X5558" t="str">
        <f t="shared" si="86"/>
        <v>Funcionamiento</v>
      </c>
      <c r="Y5558" t="s">
        <v>13564</v>
      </c>
    </row>
    <row r="5559" spans="1:25">
      <c r="A5559" t="s">
        <v>3111</v>
      </c>
      <c r="B5559" t="s">
        <v>5273</v>
      </c>
      <c r="C5559" t="s">
        <v>13588</v>
      </c>
      <c r="D5559" t="s">
        <v>3076</v>
      </c>
      <c r="E5559" t="s">
        <v>3077</v>
      </c>
      <c r="F5559" t="s">
        <v>13563</v>
      </c>
      <c r="G5559" t="s">
        <v>13564</v>
      </c>
      <c r="H5559" t="s">
        <v>316</v>
      </c>
      <c r="I5559" t="s">
        <v>583</v>
      </c>
      <c r="J5559" t="s">
        <v>246</v>
      </c>
      <c r="K5559" t="s">
        <v>3079</v>
      </c>
      <c r="L5559" t="s">
        <v>247</v>
      </c>
      <c r="M5559">
        <v>4260800</v>
      </c>
      <c r="N5559">
        <v>0</v>
      </c>
      <c r="O5559">
        <v>4260800</v>
      </c>
      <c r="P5559">
        <v>0</v>
      </c>
      <c r="Q5559" t="s">
        <v>13589</v>
      </c>
      <c r="R5559" t="s">
        <v>3111</v>
      </c>
      <c r="S5559" t="s">
        <v>3127</v>
      </c>
      <c r="T5559" t="s">
        <v>3085</v>
      </c>
      <c r="U5559" t="s">
        <v>13590</v>
      </c>
      <c r="V5559" t="s">
        <v>13591</v>
      </c>
      <c r="W5559" t="s">
        <v>3085</v>
      </c>
      <c r="X5559" t="str">
        <f t="shared" si="86"/>
        <v>Funcionamiento</v>
      </c>
      <c r="Y5559" t="s">
        <v>13564</v>
      </c>
    </row>
    <row r="5560" spans="1:25">
      <c r="A5560" t="s">
        <v>3111</v>
      </c>
      <c r="B5560" t="s">
        <v>5273</v>
      </c>
      <c r="C5560" t="s">
        <v>13588</v>
      </c>
      <c r="D5560" t="s">
        <v>3076</v>
      </c>
      <c r="E5560" t="s">
        <v>3077</v>
      </c>
      <c r="F5560" t="s">
        <v>13563</v>
      </c>
      <c r="G5560" t="s">
        <v>13564</v>
      </c>
      <c r="H5560" t="s">
        <v>318</v>
      </c>
      <c r="I5560" t="s">
        <v>586</v>
      </c>
      <c r="J5560" t="s">
        <v>246</v>
      </c>
      <c r="K5560" t="s">
        <v>3079</v>
      </c>
      <c r="L5560" t="s">
        <v>247</v>
      </c>
      <c r="M5560">
        <v>2206600</v>
      </c>
      <c r="N5560">
        <v>0</v>
      </c>
      <c r="O5560">
        <v>2206600</v>
      </c>
      <c r="P5560">
        <v>0</v>
      </c>
      <c r="Q5560" t="s">
        <v>13589</v>
      </c>
      <c r="R5560" t="s">
        <v>3111</v>
      </c>
      <c r="S5560" t="s">
        <v>3127</v>
      </c>
      <c r="T5560" t="s">
        <v>3085</v>
      </c>
      <c r="U5560" t="s">
        <v>13590</v>
      </c>
      <c r="V5560" t="s">
        <v>13591</v>
      </c>
      <c r="W5560" t="s">
        <v>3085</v>
      </c>
      <c r="X5560" t="str">
        <f t="shared" si="86"/>
        <v>Funcionamiento</v>
      </c>
      <c r="Y5560" t="s">
        <v>13564</v>
      </c>
    </row>
    <row r="5561" spans="1:25">
      <c r="A5561" t="s">
        <v>3117</v>
      </c>
      <c r="B5561" t="s">
        <v>3120</v>
      </c>
      <c r="C5561" t="s">
        <v>13592</v>
      </c>
      <c r="D5561" t="s">
        <v>3076</v>
      </c>
      <c r="E5561" t="s">
        <v>3077</v>
      </c>
      <c r="F5561" t="s">
        <v>13563</v>
      </c>
      <c r="G5561" t="s">
        <v>13564</v>
      </c>
      <c r="H5561" t="s">
        <v>346</v>
      </c>
      <c r="I5561" t="s">
        <v>347</v>
      </c>
      <c r="J5561" t="s">
        <v>246</v>
      </c>
      <c r="K5561" t="s">
        <v>3079</v>
      </c>
      <c r="L5561" t="s">
        <v>247</v>
      </c>
      <c r="M5561">
        <v>258320</v>
      </c>
      <c r="N5561">
        <v>0</v>
      </c>
      <c r="O5561">
        <v>258320</v>
      </c>
      <c r="P5561">
        <v>0</v>
      </c>
      <c r="Q5561" t="s">
        <v>13593</v>
      </c>
      <c r="R5561" t="s">
        <v>3117</v>
      </c>
      <c r="S5561" t="s">
        <v>3124</v>
      </c>
      <c r="T5561" t="s">
        <v>3224</v>
      </c>
      <c r="U5561" t="s">
        <v>3472</v>
      </c>
      <c r="V5561" t="s">
        <v>13594</v>
      </c>
      <c r="W5561" t="s">
        <v>3085</v>
      </c>
      <c r="X5561" t="str">
        <f t="shared" si="86"/>
        <v>Funcionamiento</v>
      </c>
      <c r="Y5561" t="s">
        <v>13564</v>
      </c>
    </row>
    <row r="5562" spans="1:25">
      <c r="A5562" t="s">
        <v>3127</v>
      </c>
      <c r="B5562" t="s">
        <v>3939</v>
      </c>
      <c r="C5562" t="s">
        <v>13595</v>
      </c>
      <c r="D5562" t="s">
        <v>3076</v>
      </c>
      <c r="E5562" t="s">
        <v>3077</v>
      </c>
      <c r="F5562" t="s">
        <v>3149</v>
      </c>
      <c r="G5562" t="s">
        <v>13564</v>
      </c>
      <c r="H5562" t="s">
        <v>437</v>
      </c>
      <c r="I5562" t="s">
        <v>649</v>
      </c>
      <c r="J5562" t="s">
        <v>246</v>
      </c>
      <c r="K5562" t="s">
        <v>3150</v>
      </c>
      <c r="L5562" t="s">
        <v>247</v>
      </c>
      <c r="M5562">
        <v>34884644</v>
      </c>
      <c r="N5562">
        <v>-17337218</v>
      </c>
      <c r="O5562">
        <v>17547426</v>
      </c>
      <c r="P5562">
        <v>0</v>
      </c>
      <c r="Q5562" t="s">
        <v>13596</v>
      </c>
      <c r="R5562" t="s">
        <v>3127</v>
      </c>
      <c r="S5562" t="s">
        <v>13597</v>
      </c>
      <c r="T5562" t="s">
        <v>13598</v>
      </c>
      <c r="U5562" t="s">
        <v>13599</v>
      </c>
      <c r="V5562" t="s">
        <v>13600</v>
      </c>
      <c r="W5562" t="s">
        <v>13601</v>
      </c>
      <c r="X5562" t="str">
        <f t="shared" si="86"/>
        <v>Inversión</v>
      </c>
      <c r="Y5562" t="s">
        <v>3157</v>
      </c>
    </row>
    <row r="5563" spans="1:25">
      <c r="A5563" t="s">
        <v>3124</v>
      </c>
      <c r="B5563" t="s">
        <v>3550</v>
      </c>
      <c r="C5563" t="s">
        <v>13602</v>
      </c>
      <c r="D5563" t="s">
        <v>3076</v>
      </c>
      <c r="E5563" t="s">
        <v>3077</v>
      </c>
      <c r="F5563" t="s">
        <v>3149</v>
      </c>
      <c r="G5563" t="s">
        <v>13564</v>
      </c>
      <c r="H5563" t="s">
        <v>437</v>
      </c>
      <c r="I5563" t="s">
        <v>649</v>
      </c>
      <c r="J5563" t="s">
        <v>246</v>
      </c>
      <c r="K5563" t="s">
        <v>3150</v>
      </c>
      <c r="L5563" t="s">
        <v>247</v>
      </c>
      <c r="M5563">
        <v>4000000</v>
      </c>
      <c r="N5563">
        <v>-879607</v>
      </c>
      <c r="O5563">
        <v>3120393</v>
      </c>
      <c r="P5563">
        <v>0</v>
      </c>
      <c r="Q5563" t="s">
        <v>13603</v>
      </c>
      <c r="R5563" t="s">
        <v>3124</v>
      </c>
      <c r="S5563" t="s">
        <v>13604</v>
      </c>
      <c r="T5563" t="s">
        <v>13605</v>
      </c>
      <c r="U5563" t="s">
        <v>13606</v>
      </c>
      <c r="V5563" t="s">
        <v>13607</v>
      </c>
      <c r="W5563" t="s">
        <v>13608</v>
      </c>
      <c r="X5563" t="str">
        <f t="shared" si="86"/>
        <v>Inversión</v>
      </c>
      <c r="Y5563" t="s">
        <v>3157</v>
      </c>
    </row>
    <row r="5564" spans="1:25">
      <c r="A5564" t="s">
        <v>3132</v>
      </c>
      <c r="B5564" t="s">
        <v>3562</v>
      </c>
      <c r="C5564" t="s">
        <v>13609</v>
      </c>
      <c r="D5564" t="s">
        <v>3076</v>
      </c>
      <c r="E5564" t="s">
        <v>3077</v>
      </c>
      <c r="F5564" t="s">
        <v>13563</v>
      </c>
      <c r="G5564" t="s">
        <v>13564</v>
      </c>
      <c r="H5564" t="s">
        <v>294</v>
      </c>
      <c r="I5564" t="s">
        <v>296</v>
      </c>
      <c r="J5564" t="s">
        <v>246</v>
      </c>
      <c r="K5564" t="s">
        <v>3079</v>
      </c>
      <c r="L5564" t="s">
        <v>247</v>
      </c>
      <c r="M5564">
        <v>1123420</v>
      </c>
      <c r="N5564">
        <v>0</v>
      </c>
      <c r="O5564">
        <v>1123420</v>
      </c>
      <c r="P5564">
        <v>0</v>
      </c>
      <c r="Q5564" t="s">
        <v>13610</v>
      </c>
      <c r="R5564" t="s">
        <v>3132</v>
      </c>
      <c r="S5564" t="s">
        <v>5287</v>
      </c>
      <c r="T5564" t="s">
        <v>3085</v>
      </c>
      <c r="U5564" t="s">
        <v>13611</v>
      </c>
      <c r="V5564" t="s">
        <v>13612</v>
      </c>
      <c r="W5564" t="s">
        <v>3085</v>
      </c>
      <c r="X5564" t="str">
        <f t="shared" si="86"/>
        <v>Funcionamiento</v>
      </c>
      <c r="Y5564" t="s">
        <v>13564</v>
      </c>
    </row>
    <row r="5565" spans="1:25">
      <c r="A5565" t="s">
        <v>3132</v>
      </c>
      <c r="B5565" t="s">
        <v>3562</v>
      </c>
      <c r="C5565" t="s">
        <v>13609</v>
      </c>
      <c r="D5565" t="s">
        <v>3076</v>
      </c>
      <c r="E5565" t="s">
        <v>3077</v>
      </c>
      <c r="F5565" t="s">
        <v>13563</v>
      </c>
      <c r="G5565" t="s">
        <v>13564</v>
      </c>
      <c r="H5565" t="s">
        <v>336</v>
      </c>
      <c r="I5565" t="s">
        <v>337</v>
      </c>
      <c r="J5565" t="s">
        <v>246</v>
      </c>
      <c r="K5565" t="s">
        <v>3079</v>
      </c>
      <c r="L5565" t="s">
        <v>247</v>
      </c>
      <c r="M5565">
        <v>2240265</v>
      </c>
      <c r="N5565">
        <v>0</v>
      </c>
      <c r="O5565">
        <v>2240265</v>
      </c>
      <c r="P5565">
        <v>0</v>
      </c>
      <c r="Q5565" t="s">
        <v>13610</v>
      </c>
      <c r="R5565" t="s">
        <v>3132</v>
      </c>
      <c r="S5565" t="s">
        <v>5287</v>
      </c>
      <c r="T5565" t="s">
        <v>3085</v>
      </c>
      <c r="U5565" t="s">
        <v>13611</v>
      </c>
      <c r="V5565" t="s">
        <v>13612</v>
      </c>
      <c r="W5565" t="s">
        <v>3085</v>
      </c>
      <c r="X5565" t="str">
        <f t="shared" si="86"/>
        <v>Funcionamiento</v>
      </c>
      <c r="Y5565" t="s">
        <v>13564</v>
      </c>
    </row>
    <row r="5566" spans="1:25">
      <c r="A5566" t="s">
        <v>3132</v>
      </c>
      <c r="B5566" t="s">
        <v>3562</v>
      </c>
      <c r="C5566" t="s">
        <v>13609</v>
      </c>
      <c r="D5566" t="s">
        <v>3076</v>
      </c>
      <c r="E5566" t="s">
        <v>3077</v>
      </c>
      <c r="F5566" t="s">
        <v>13563</v>
      </c>
      <c r="G5566" t="s">
        <v>13564</v>
      </c>
      <c r="H5566" t="s">
        <v>333</v>
      </c>
      <c r="I5566" t="s">
        <v>335</v>
      </c>
      <c r="J5566" t="s">
        <v>246</v>
      </c>
      <c r="K5566" t="s">
        <v>3079</v>
      </c>
      <c r="L5566" t="s">
        <v>247</v>
      </c>
      <c r="M5566">
        <v>144921</v>
      </c>
      <c r="N5566">
        <v>0</v>
      </c>
      <c r="O5566">
        <v>144921</v>
      </c>
      <c r="P5566">
        <v>0</v>
      </c>
      <c r="Q5566" t="s">
        <v>13610</v>
      </c>
      <c r="R5566" t="s">
        <v>3132</v>
      </c>
      <c r="S5566" t="s">
        <v>5287</v>
      </c>
      <c r="T5566" t="s">
        <v>3085</v>
      </c>
      <c r="U5566" t="s">
        <v>13611</v>
      </c>
      <c r="V5566" t="s">
        <v>13612</v>
      </c>
      <c r="W5566" t="s">
        <v>3085</v>
      </c>
      <c r="X5566" t="str">
        <f t="shared" si="86"/>
        <v>Funcionamiento</v>
      </c>
      <c r="Y5566" t="s">
        <v>13564</v>
      </c>
    </row>
    <row r="5567" spans="1:25">
      <c r="A5567" t="s">
        <v>3132</v>
      </c>
      <c r="B5567" t="s">
        <v>3562</v>
      </c>
      <c r="C5567" t="s">
        <v>13609</v>
      </c>
      <c r="D5567" t="s">
        <v>3076</v>
      </c>
      <c r="E5567" t="s">
        <v>3077</v>
      </c>
      <c r="F5567" t="s">
        <v>13563</v>
      </c>
      <c r="G5567" t="s">
        <v>13564</v>
      </c>
      <c r="H5567" t="s">
        <v>292</v>
      </c>
      <c r="I5567" t="s">
        <v>293</v>
      </c>
      <c r="J5567" t="s">
        <v>246</v>
      </c>
      <c r="K5567" t="s">
        <v>3079</v>
      </c>
      <c r="L5567" t="s">
        <v>247</v>
      </c>
      <c r="M5567">
        <v>47825627</v>
      </c>
      <c r="N5567">
        <v>0</v>
      </c>
      <c r="O5567">
        <v>47825627</v>
      </c>
      <c r="P5567">
        <v>0</v>
      </c>
      <c r="Q5567" t="s">
        <v>13610</v>
      </c>
      <c r="R5567" t="s">
        <v>3132</v>
      </c>
      <c r="S5567" t="s">
        <v>5287</v>
      </c>
      <c r="T5567" t="s">
        <v>3085</v>
      </c>
      <c r="U5567" t="s">
        <v>13611</v>
      </c>
      <c r="V5567" t="s">
        <v>13612</v>
      </c>
      <c r="W5567" t="s">
        <v>3085</v>
      </c>
      <c r="X5567" t="str">
        <f t="shared" si="86"/>
        <v>Funcionamiento</v>
      </c>
      <c r="Y5567" t="s">
        <v>13564</v>
      </c>
    </row>
    <row r="5568" spans="1:25">
      <c r="A5568" t="s">
        <v>3132</v>
      </c>
      <c r="B5568" t="s">
        <v>3562</v>
      </c>
      <c r="C5568" t="s">
        <v>13609</v>
      </c>
      <c r="D5568" t="s">
        <v>3076</v>
      </c>
      <c r="E5568" t="s">
        <v>3077</v>
      </c>
      <c r="F5568" t="s">
        <v>13563</v>
      </c>
      <c r="G5568" t="s">
        <v>13564</v>
      </c>
      <c r="H5568" t="s">
        <v>303</v>
      </c>
      <c r="I5568" t="s">
        <v>305</v>
      </c>
      <c r="J5568" t="s">
        <v>246</v>
      </c>
      <c r="K5568" t="s">
        <v>3079</v>
      </c>
      <c r="L5568" t="s">
        <v>247</v>
      </c>
      <c r="M5568">
        <v>1148638</v>
      </c>
      <c r="N5568">
        <v>0</v>
      </c>
      <c r="O5568">
        <v>1148638</v>
      </c>
      <c r="P5568">
        <v>0</v>
      </c>
      <c r="Q5568" t="s">
        <v>13610</v>
      </c>
      <c r="R5568" t="s">
        <v>3132</v>
      </c>
      <c r="S5568" t="s">
        <v>5287</v>
      </c>
      <c r="T5568" t="s">
        <v>3085</v>
      </c>
      <c r="U5568" t="s">
        <v>13611</v>
      </c>
      <c r="V5568" t="s">
        <v>13612</v>
      </c>
      <c r="W5568" t="s">
        <v>3085</v>
      </c>
      <c r="X5568" t="str">
        <f t="shared" si="86"/>
        <v>Funcionamiento</v>
      </c>
      <c r="Y5568" t="s">
        <v>13564</v>
      </c>
    </row>
    <row r="5569" spans="1:25">
      <c r="A5569" t="s">
        <v>3132</v>
      </c>
      <c r="B5569" t="s">
        <v>3562</v>
      </c>
      <c r="C5569" t="s">
        <v>13609</v>
      </c>
      <c r="D5569" t="s">
        <v>3076</v>
      </c>
      <c r="E5569" t="s">
        <v>3077</v>
      </c>
      <c r="F5569" t="s">
        <v>13563</v>
      </c>
      <c r="G5569" t="s">
        <v>13564</v>
      </c>
      <c r="H5569" t="s">
        <v>309</v>
      </c>
      <c r="I5569" t="s">
        <v>311</v>
      </c>
      <c r="J5569" t="s">
        <v>246</v>
      </c>
      <c r="K5569" t="s">
        <v>3079</v>
      </c>
      <c r="L5569" t="s">
        <v>247</v>
      </c>
      <c r="M5569">
        <v>1405050</v>
      </c>
      <c r="N5569">
        <v>0</v>
      </c>
      <c r="O5569">
        <v>1405050</v>
      </c>
      <c r="P5569">
        <v>0</v>
      </c>
      <c r="Q5569" t="s">
        <v>13610</v>
      </c>
      <c r="R5569" t="s">
        <v>3132</v>
      </c>
      <c r="S5569" t="s">
        <v>5287</v>
      </c>
      <c r="T5569" t="s">
        <v>3085</v>
      </c>
      <c r="U5569" t="s">
        <v>13611</v>
      </c>
      <c r="V5569" t="s">
        <v>13612</v>
      </c>
      <c r="W5569" t="s">
        <v>3085</v>
      </c>
      <c r="X5569" t="str">
        <f t="shared" si="86"/>
        <v>Funcionamiento</v>
      </c>
      <c r="Y5569" t="s">
        <v>13564</v>
      </c>
    </row>
    <row r="5570" spans="1:25">
      <c r="A5570" t="s">
        <v>3132</v>
      </c>
      <c r="B5570" t="s">
        <v>3562</v>
      </c>
      <c r="C5570" t="s">
        <v>13609</v>
      </c>
      <c r="D5570" t="s">
        <v>3076</v>
      </c>
      <c r="E5570" t="s">
        <v>3077</v>
      </c>
      <c r="F5570" t="s">
        <v>13563</v>
      </c>
      <c r="G5570" t="s">
        <v>13564</v>
      </c>
      <c r="H5570" t="s">
        <v>297</v>
      </c>
      <c r="I5570" t="s">
        <v>299</v>
      </c>
      <c r="J5570" t="s">
        <v>246</v>
      </c>
      <c r="K5570" t="s">
        <v>3079</v>
      </c>
      <c r="L5570" t="s">
        <v>247</v>
      </c>
      <c r="M5570">
        <v>1577095</v>
      </c>
      <c r="N5570">
        <v>0</v>
      </c>
      <c r="O5570">
        <v>1577095</v>
      </c>
      <c r="P5570">
        <v>0</v>
      </c>
      <c r="Q5570" t="s">
        <v>13610</v>
      </c>
      <c r="R5570" t="s">
        <v>3132</v>
      </c>
      <c r="S5570" t="s">
        <v>5287</v>
      </c>
      <c r="T5570" t="s">
        <v>3085</v>
      </c>
      <c r="U5570" t="s">
        <v>13611</v>
      </c>
      <c r="V5570" t="s">
        <v>13612</v>
      </c>
      <c r="W5570" t="s">
        <v>3085</v>
      </c>
      <c r="X5570" t="str">
        <f t="shared" ref="X5570:X5633" si="87">IF(LEFT(H5570,1)="C","Inversión","Funcionamiento")</f>
        <v>Funcionamiento</v>
      </c>
      <c r="Y5570" t="s">
        <v>13564</v>
      </c>
    </row>
    <row r="5571" spans="1:25">
      <c r="A5571" t="s">
        <v>3132</v>
      </c>
      <c r="B5571" t="s">
        <v>3562</v>
      </c>
      <c r="C5571" t="s">
        <v>13609</v>
      </c>
      <c r="D5571" t="s">
        <v>3076</v>
      </c>
      <c r="E5571" t="s">
        <v>3077</v>
      </c>
      <c r="F5571" t="s">
        <v>13563</v>
      </c>
      <c r="G5571" t="s">
        <v>13564</v>
      </c>
      <c r="H5571" t="s">
        <v>331</v>
      </c>
      <c r="I5571" t="s">
        <v>587</v>
      </c>
      <c r="J5571" t="s">
        <v>246</v>
      </c>
      <c r="K5571" t="s">
        <v>3079</v>
      </c>
      <c r="L5571" t="s">
        <v>247</v>
      </c>
      <c r="M5571">
        <v>2103332</v>
      </c>
      <c r="N5571">
        <v>0</v>
      </c>
      <c r="O5571">
        <v>2103332</v>
      </c>
      <c r="P5571">
        <v>0</v>
      </c>
      <c r="Q5571" t="s">
        <v>13610</v>
      </c>
      <c r="R5571" t="s">
        <v>3132</v>
      </c>
      <c r="S5571" t="s">
        <v>5287</v>
      </c>
      <c r="T5571" t="s">
        <v>3085</v>
      </c>
      <c r="U5571" t="s">
        <v>13611</v>
      </c>
      <c r="V5571" t="s">
        <v>13612</v>
      </c>
      <c r="W5571" t="s">
        <v>3085</v>
      </c>
      <c r="X5571" t="str">
        <f t="shared" si="87"/>
        <v>Funcionamiento</v>
      </c>
      <c r="Y5571" t="s">
        <v>13564</v>
      </c>
    </row>
    <row r="5572" spans="1:25">
      <c r="A5572" t="s">
        <v>3132</v>
      </c>
      <c r="B5572" t="s">
        <v>3562</v>
      </c>
      <c r="C5572" t="s">
        <v>13609</v>
      </c>
      <c r="D5572" t="s">
        <v>3076</v>
      </c>
      <c r="E5572" t="s">
        <v>3077</v>
      </c>
      <c r="F5572" t="s">
        <v>13563</v>
      </c>
      <c r="G5572" t="s">
        <v>13564</v>
      </c>
      <c r="H5572" t="s">
        <v>348</v>
      </c>
      <c r="I5572" t="s">
        <v>349</v>
      </c>
      <c r="J5572" t="s">
        <v>246</v>
      </c>
      <c r="K5572" t="s">
        <v>3079</v>
      </c>
      <c r="L5572" t="s">
        <v>247</v>
      </c>
      <c r="M5572">
        <v>203826</v>
      </c>
      <c r="N5572">
        <v>0</v>
      </c>
      <c r="O5572">
        <v>203826</v>
      </c>
      <c r="P5572">
        <v>0</v>
      </c>
      <c r="Q5572" t="s">
        <v>13610</v>
      </c>
      <c r="R5572" t="s">
        <v>3132</v>
      </c>
      <c r="S5572" t="s">
        <v>5287</v>
      </c>
      <c r="T5572" t="s">
        <v>3085</v>
      </c>
      <c r="U5572" t="s">
        <v>13611</v>
      </c>
      <c r="V5572" t="s">
        <v>13612</v>
      </c>
      <c r="W5572" t="s">
        <v>3085</v>
      </c>
      <c r="X5572" t="str">
        <f t="shared" si="87"/>
        <v>Funcionamiento</v>
      </c>
      <c r="Y5572" t="s">
        <v>13564</v>
      </c>
    </row>
    <row r="5573" spans="1:25">
      <c r="A5573" t="s">
        <v>3123</v>
      </c>
      <c r="B5573" t="s">
        <v>4497</v>
      </c>
      <c r="C5573" t="s">
        <v>13613</v>
      </c>
      <c r="D5573" t="s">
        <v>3076</v>
      </c>
      <c r="E5573" t="s">
        <v>3077</v>
      </c>
      <c r="F5573" t="s">
        <v>13563</v>
      </c>
      <c r="G5573" t="s">
        <v>13564</v>
      </c>
      <c r="H5573" t="s">
        <v>320</v>
      </c>
      <c r="I5573" t="s">
        <v>321</v>
      </c>
      <c r="J5573" t="s">
        <v>246</v>
      </c>
      <c r="K5573" t="s">
        <v>3079</v>
      </c>
      <c r="L5573" t="s">
        <v>247</v>
      </c>
      <c r="M5573">
        <v>676600</v>
      </c>
      <c r="N5573">
        <v>0</v>
      </c>
      <c r="O5573">
        <v>676600</v>
      </c>
      <c r="P5573">
        <v>0</v>
      </c>
      <c r="Q5573" t="s">
        <v>13614</v>
      </c>
      <c r="R5573" t="s">
        <v>3123</v>
      </c>
      <c r="S5573" t="s">
        <v>3176</v>
      </c>
      <c r="T5573" t="s">
        <v>3085</v>
      </c>
      <c r="U5573" t="s">
        <v>13615</v>
      </c>
      <c r="V5573" t="s">
        <v>13616</v>
      </c>
      <c r="W5573" t="s">
        <v>3085</v>
      </c>
      <c r="X5573" t="str">
        <f t="shared" si="87"/>
        <v>Funcionamiento</v>
      </c>
      <c r="Y5573" t="s">
        <v>13564</v>
      </c>
    </row>
    <row r="5574" spans="1:25">
      <c r="A5574" t="s">
        <v>3123</v>
      </c>
      <c r="B5574" t="s">
        <v>4497</v>
      </c>
      <c r="C5574" t="s">
        <v>13613</v>
      </c>
      <c r="D5574" t="s">
        <v>3076</v>
      </c>
      <c r="E5574" t="s">
        <v>3077</v>
      </c>
      <c r="F5574" t="s">
        <v>13563</v>
      </c>
      <c r="G5574" t="s">
        <v>13564</v>
      </c>
      <c r="H5574" t="s">
        <v>322</v>
      </c>
      <c r="I5574" t="s">
        <v>323</v>
      </c>
      <c r="J5574" t="s">
        <v>246</v>
      </c>
      <c r="K5574" t="s">
        <v>3079</v>
      </c>
      <c r="L5574" t="s">
        <v>247</v>
      </c>
      <c r="M5574">
        <v>1638500</v>
      </c>
      <c r="N5574">
        <v>0</v>
      </c>
      <c r="O5574">
        <v>1638500</v>
      </c>
      <c r="P5574">
        <v>0</v>
      </c>
      <c r="Q5574" t="s">
        <v>13614</v>
      </c>
      <c r="R5574" t="s">
        <v>3123</v>
      </c>
      <c r="S5574" t="s">
        <v>3176</v>
      </c>
      <c r="T5574" t="s">
        <v>3085</v>
      </c>
      <c r="U5574" t="s">
        <v>13615</v>
      </c>
      <c r="V5574" t="s">
        <v>13616</v>
      </c>
      <c r="W5574" t="s">
        <v>3085</v>
      </c>
      <c r="X5574" t="str">
        <f t="shared" si="87"/>
        <v>Funcionamiento</v>
      </c>
      <c r="Y5574" t="s">
        <v>13564</v>
      </c>
    </row>
    <row r="5575" spans="1:25">
      <c r="A5575" t="s">
        <v>3123</v>
      </c>
      <c r="B5575" t="s">
        <v>4497</v>
      </c>
      <c r="C5575" t="s">
        <v>13613</v>
      </c>
      <c r="D5575" t="s">
        <v>3076</v>
      </c>
      <c r="E5575" t="s">
        <v>3077</v>
      </c>
      <c r="F5575" t="s">
        <v>13563</v>
      </c>
      <c r="G5575" t="s">
        <v>13564</v>
      </c>
      <c r="H5575" t="s">
        <v>318</v>
      </c>
      <c r="I5575" t="s">
        <v>586</v>
      </c>
      <c r="J5575" t="s">
        <v>246</v>
      </c>
      <c r="K5575" t="s">
        <v>3079</v>
      </c>
      <c r="L5575" t="s">
        <v>247</v>
      </c>
      <c r="M5575">
        <v>2183600</v>
      </c>
      <c r="N5575">
        <v>0</v>
      </c>
      <c r="O5575">
        <v>2183600</v>
      </c>
      <c r="P5575">
        <v>0</v>
      </c>
      <c r="Q5575" t="s">
        <v>13614</v>
      </c>
      <c r="R5575" t="s">
        <v>3123</v>
      </c>
      <c r="S5575" t="s">
        <v>3176</v>
      </c>
      <c r="T5575" t="s">
        <v>3085</v>
      </c>
      <c r="U5575" t="s">
        <v>13615</v>
      </c>
      <c r="V5575" t="s">
        <v>13616</v>
      </c>
      <c r="W5575" t="s">
        <v>3085</v>
      </c>
      <c r="X5575" t="str">
        <f t="shared" si="87"/>
        <v>Funcionamiento</v>
      </c>
      <c r="Y5575" t="s">
        <v>13564</v>
      </c>
    </row>
    <row r="5576" spans="1:25">
      <c r="A5576" t="s">
        <v>3123</v>
      </c>
      <c r="B5576" t="s">
        <v>4497</v>
      </c>
      <c r="C5576" t="s">
        <v>13613</v>
      </c>
      <c r="D5576" t="s">
        <v>3076</v>
      </c>
      <c r="E5576" t="s">
        <v>3077</v>
      </c>
      <c r="F5576" t="s">
        <v>13563</v>
      </c>
      <c r="G5576" t="s">
        <v>13564</v>
      </c>
      <c r="H5576" t="s">
        <v>314</v>
      </c>
      <c r="I5576" t="s">
        <v>582</v>
      </c>
      <c r="J5576" t="s">
        <v>246</v>
      </c>
      <c r="K5576" t="s">
        <v>3079</v>
      </c>
      <c r="L5576" t="s">
        <v>247</v>
      </c>
      <c r="M5576">
        <v>6105600</v>
      </c>
      <c r="N5576">
        <v>0</v>
      </c>
      <c r="O5576">
        <v>6105600</v>
      </c>
      <c r="P5576">
        <v>0</v>
      </c>
      <c r="Q5576" t="s">
        <v>13614</v>
      </c>
      <c r="R5576" t="s">
        <v>3123</v>
      </c>
      <c r="S5576" t="s">
        <v>3176</v>
      </c>
      <c r="T5576" t="s">
        <v>3085</v>
      </c>
      <c r="U5576" t="s">
        <v>13615</v>
      </c>
      <c r="V5576" t="s">
        <v>13616</v>
      </c>
      <c r="W5576" t="s">
        <v>3085</v>
      </c>
      <c r="X5576" t="str">
        <f t="shared" si="87"/>
        <v>Funcionamiento</v>
      </c>
      <c r="Y5576" t="s">
        <v>13564</v>
      </c>
    </row>
    <row r="5577" spans="1:25">
      <c r="A5577" t="s">
        <v>3123</v>
      </c>
      <c r="B5577" t="s">
        <v>4497</v>
      </c>
      <c r="C5577" t="s">
        <v>13613</v>
      </c>
      <c r="D5577" t="s">
        <v>3076</v>
      </c>
      <c r="E5577" t="s">
        <v>3077</v>
      </c>
      <c r="F5577" t="s">
        <v>13563</v>
      </c>
      <c r="G5577" t="s">
        <v>13564</v>
      </c>
      <c r="H5577" t="s">
        <v>316</v>
      </c>
      <c r="I5577" t="s">
        <v>583</v>
      </c>
      <c r="J5577" t="s">
        <v>246</v>
      </c>
      <c r="K5577" t="s">
        <v>3079</v>
      </c>
      <c r="L5577" t="s">
        <v>247</v>
      </c>
      <c r="M5577">
        <v>4325100</v>
      </c>
      <c r="N5577">
        <v>0</v>
      </c>
      <c r="O5577">
        <v>4325100</v>
      </c>
      <c r="P5577">
        <v>0</v>
      </c>
      <c r="Q5577" t="s">
        <v>13614</v>
      </c>
      <c r="R5577" t="s">
        <v>3123</v>
      </c>
      <c r="S5577" t="s">
        <v>3176</v>
      </c>
      <c r="T5577" t="s">
        <v>3085</v>
      </c>
      <c r="U5577" t="s">
        <v>13615</v>
      </c>
      <c r="V5577" t="s">
        <v>13616</v>
      </c>
      <c r="W5577" t="s">
        <v>3085</v>
      </c>
      <c r="X5577" t="str">
        <f t="shared" si="87"/>
        <v>Funcionamiento</v>
      </c>
      <c r="Y5577" t="s">
        <v>13564</v>
      </c>
    </row>
    <row r="5578" spans="1:25">
      <c r="A5578" t="s">
        <v>3123</v>
      </c>
      <c r="B5578" t="s">
        <v>4497</v>
      </c>
      <c r="C5578" t="s">
        <v>13613</v>
      </c>
      <c r="D5578" t="s">
        <v>3076</v>
      </c>
      <c r="E5578" t="s">
        <v>3077</v>
      </c>
      <c r="F5578" t="s">
        <v>13563</v>
      </c>
      <c r="G5578" t="s">
        <v>13564</v>
      </c>
      <c r="H5578" t="s">
        <v>324</v>
      </c>
      <c r="I5578" t="s">
        <v>325</v>
      </c>
      <c r="J5578" t="s">
        <v>246</v>
      </c>
      <c r="K5578" t="s">
        <v>3079</v>
      </c>
      <c r="L5578" t="s">
        <v>247</v>
      </c>
      <c r="M5578">
        <v>1092500</v>
      </c>
      <c r="N5578">
        <v>0</v>
      </c>
      <c r="O5578">
        <v>1092500</v>
      </c>
      <c r="P5578">
        <v>0</v>
      </c>
      <c r="Q5578" t="s">
        <v>13614</v>
      </c>
      <c r="R5578" t="s">
        <v>3123</v>
      </c>
      <c r="S5578" t="s">
        <v>3176</v>
      </c>
      <c r="T5578" t="s">
        <v>3085</v>
      </c>
      <c r="U5578" t="s">
        <v>13615</v>
      </c>
      <c r="V5578" t="s">
        <v>13616</v>
      </c>
      <c r="W5578" t="s">
        <v>3085</v>
      </c>
      <c r="X5578" t="str">
        <f t="shared" si="87"/>
        <v>Funcionamiento</v>
      </c>
      <c r="Y5578" t="s">
        <v>13564</v>
      </c>
    </row>
    <row r="5579" spans="1:25">
      <c r="A5579" t="s">
        <v>3131</v>
      </c>
      <c r="B5579" t="s">
        <v>4825</v>
      </c>
      <c r="C5579" t="s">
        <v>13617</v>
      </c>
      <c r="D5579" t="s">
        <v>3076</v>
      </c>
      <c r="E5579" t="s">
        <v>3077</v>
      </c>
      <c r="F5579" t="s">
        <v>3149</v>
      </c>
      <c r="G5579" t="s">
        <v>13564</v>
      </c>
      <c r="H5579" t="s">
        <v>437</v>
      </c>
      <c r="I5579" t="s">
        <v>649</v>
      </c>
      <c r="J5579" t="s">
        <v>246</v>
      </c>
      <c r="K5579" t="s">
        <v>3079</v>
      </c>
      <c r="L5579" t="s">
        <v>247</v>
      </c>
      <c r="M5579">
        <v>201742380</v>
      </c>
      <c r="N5579">
        <v>-40348476</v>
      </c>
      <c r="O5579">
        <v>161393904</v>
      </c>
      <c r="P5579">
        <v>0</v>
      </c>
      <c r="Q5579" t="s">
        <v>13618</v>
      </c>
      <c r="R5579" t="s">
        <v>3131</v>
      </c>
      <c r="S5579" t="s">
        <v>13619</v>
      </c>
      <c r="T5579" t="s">
        <v>13620</v>
      </c>
      <c r="U5579" t="s">
        <v>13621</v>
      </c>
      <c r="V5579" t="s">
        <v>13622</v>
      </c>
      <c r="W5579" t="s">
        <v>3085</v>
      </c>
      <c r="X5579" t="str">
        <f t="shared" si="87"/>
        <v>Inversión</v>
      </c>
      <c r="Y5579" t="s">
        <v>3157</v>
      </c>
    </row>
    <row r="5580" spans="1:25">
      <c r="A5580" t="s">
        <v>3152</v>
      </c>
      <c r="B5580" t="s">
        <v>4825</v>
      </c>
      <c r="C5580" t="s">
        <v>13623</v>
      </c>
      <c r="D5580" t="s">
        <v>3076</v>
      </c>
      <c r="E5580" t="s">
        <v>3077</v>
      </c>
      <c r="F5580" t="s">
        <v>3149</v>
      </c>
      <c r="G5580" t="s">
        <v>13564</v>
      </c>
      <c r="H5580" t="s">
        <v>437</v>
      </c>
      <c r="I5580" t="s">
        <v>649</v>
      </c>
      <c r="J5580" t="s">
        <v>246</v>
      </c>
      <c r="K5580" t="s">
        <v>3079</v>
      </c>
      <c r="L5580" t="s">
        <v>247</v>
      </c>
      <c r="M5580">
        <v>107928184</v>
      </c>
      <c r="N5580">
        <v>-4097096</v>
      </c>
      <c r="O5580">
        <v>103831088</v>
      </c>
      <c r="P5580">
        <v>0</v>
      </c>
      <c r="Q5580" t="s">
        <v>13624</v>
      </c>
      <c r="R5580" t="s">
        <v>3152</v>
      </c>
      <c r="S5580" t="s">
        <v>13625</v>
      </c>
      <c r="T5580" t="s">
        <v>13626</v>
      </c>
      <c r="U5580" t="s">
        <v>13627</v>
      </c>
      <c r="V5580" t="s">
        <v>13628</v>
      </c>
      <c r="W5580" t="s">
        <v>3085</v>
      </c>
      <c r="X5580" t="str">
        <f t="shared" si="87"/>
        <v>Inversión</v>
      </c>
      <c r="Y5580" t="s">
        <v>3157</v>
      </c>
    </row>
    <row r="5581" spans="1:25">
      <c r="A5581" t="s">
        <v>3161</v>
      </c>
      <c r="B5581" t="s">
        <v>4825</v>
      </c>
      <c r="C5581" t="s">
        <v>13629</v>
      </c>
      <c r="D5581" t="s">
        <v>3076</v>
      </c>
      <c r="E5581" t="s">
        <v>3077</v>
      </c>
      <c r="F5581" t="s">
        <v>3149</v>
      </c>
      <c r="G5581" t="s">
        <v>13564</v>
      </c>
      <c r="H5581" t="s">
        <v>437</v>
      </c>
      <c r="I5581" t="s">
        <v>649</v>
      </c>
      <c r="J5581" t="s">
        <v>246</v>
      </c>
      <c r="K5581" t="s">
        <v>3079</v>
      </c>
      <c r="L5581" t="s">
        <v>247</v>
      </c>
      <c r="M5581">
        <v>58057407</v>
      </c>
      <c r="N5581">
        <v>-475324</v>
      </c>
      <c r="O5581">
        <v>57582083</v>
      </c>
      <c r="P5581">
        <v>0</v>
      </c>
      <c r="Q5581" t="s">
        <v>13630</v>
      </c>
      <c r="R5581" t="s">
        <v>3161</v>
      </c>
      <c r="S5581" t="s">
        <v>13631</v>
      </c>
      <c r="T5581" t="s">
        <v>13632</v>
      </c>
      <c r="U5581" t="s">
        <v>13633</v>
      </c>
      <c r="V5581" t="s">
        <v>13634</v>
      </c>
      <c r="W5581" t="s">
        <v>3085</v>
      </c>
      <c r="X5581" t="str">
        <f t="shared" si="87"/>
        <v>Inversión</v>
      </c>
      <c r="Y5581" t="s">
        <v>3157</v>
      </c>
    </row>
    <row r="5582" spans="1:25">
      <c r="A5582" t="s">
        <v>3144</v>
      </c>
      <c r="B5582" t="s">
        <v>3172</v>
      </c>
      <c r="C5582" t="s">
        <v>13635</v>
      </c>
      <c r="D5582" t="s">
        <v>3076</v>
      </c>
      <c r="E5582" t="s">
        <v>3077</v>
      </c>
      <c r="F5582" t="s">
        <v>3149</v>
      </c>
      <c r="G5582" t="s">
        <v>13564</v>
      </c>
      <c r="H5582" t="s">
        <v>437</v>
      </c>
      <c r="I5582" t="s">
        <v>649</v>
      </c>
      <c r="J5582" t="s">
        <v>246</v>
      </c>
      <c r="K5582" t="s">
        <v>3079</v>
      </c>
      <c r="L5582" t="s">
        <v>247</v>
      </c>
      <c r="M5582">
        <v>19352469</v>
      </c>
      <c r="N5582">
        <v>-135807</v>
      </c>
      <c r="O5582">
        <v>19216662</v>
      </c>
      <c r="P5582">
        <v>0</v>
      </c>
      <c r="Q5582" t="s">
        <v>13636</v>
      </c>
      <c r="R5582" t="s">
        <v>3144</v>
      </c>
      <c r="S5582" t="s">
        <v>3237</v>
      </c>
      <c r="T5582" t="s">
        <v>3133</v>
      </c>
      <c r="U5582" t="s">
        <v>13637</v>
      </c>
      <c r="V5582" t="s">
        <v>13638</v>
      </c>
      <c r="W5582" t="s">
        <v>3085</v>
      </c>
      <c r="X5582" t="str">
        <f t="shared" si="87"/>
        <v>Inversión</v>
      </c>
      <c r="Y5582" t="s">
        <v>3157</v>
      </c>
    </row>
    <row r="5583" spans="1:25">
      <c r="A5583" t="s">
        <v>3175</v>
      </c>
      <c r="B5583" t="s">
        <v>3178</v>
      </c>
      <c r="C5583" t="s">
        <v>13639</v>
      </c>
      <c r="D5583" t="s">
        <v>3076</v>
      </c>
      <c r="E5583" t="s">
        <v>3077</v>
      </c>
      <c r="F5583" t="s">
        <v>13563</v>
      </c>
      <c r="G5583" t="s">
        <v>13564</v>
      </c>
      <c r="H5583" t="s">
        <v>350</v>
      </c>
      <c r="I5583" t="s">
        <v>351</v>
      </c>
      <c r="J5583" t="s">
        <v>246</v>
      </c>
      <c r="K5583" t="s">
        <v>3079</v>
      </c>
      <c r="L5583" t="s">
        <v>247</v>
      </c>
      <c r="M5583">
        <v>11829000</v>
      </c>
      <c r="N5583">
        <v>0</v>
      </c>
      <c r="O5583">
        <v>11829000</v>
      </c>
      <c r="P5583">
        <v>0</v>
      </c>
      <c r="Q5583" t="s">
        <v>13640</v>
      </c>
      <c r="R5583" t="s">
        <v>3175</v>
      </c>
      <c r="S5583" t="s">
        <v>3228</v>
      </c>
      <c r="T5583" t="s">
        <v>3237</v>
      </c>
      <c r="U5583" t="s">
        <v>6723</v>
      </c>
      <c r="V5583" t="s">
        <v>13641</v>
      </c>
      <c r="W5583" t="s">
        <v>3085</v>
      </c>
      <c r="X5583" t="str">
        <f t="shared" si="87"/>
        <v>Funcionamiento</v>
      </c>
      <c r="Y5583" t="s">
        <v>13564</v>
      </c>
    </row>
    <row r="5584" spans="1:25">
      <c r="A5584" t="s">
        <v>3169</v>
      </c>
      <c r="B5584" t="s">
        <v>3178</v>
      </c>
      <c r="C5584" t="s">
        <v>13642</v>
      </c>
      <c r="D5584" t="s">
        <v>3076</v>
      </c>
      <c r="E5584" t="s">
        <v>3077</v>
      </c>
      <c r="F5584" t="s">
        <v>13563</v>
      </c>
      <c r="G5584" t="s">
        <v>13564</v>
      </c>
      <c r="H5584" t="s">
        <v>352</v>
      </c>
      <c r="I5584" t="s">
        <v>353</v>
      </c>
      <c r="J5584" t="s">
        <v>253</v>
      </c>
      <c r="K5584" t="s">
        <v>3115</v>
      </c>
      <c r="L5584" t="s">
        <v>247</v>
      </c>
      <c r="M5584">
        <v>1275000</v>
      </c>
      <c r="N5584">
        <v>0</v>
      </c>
      <c r="O5584">
        <v>1275000</v>
      </c>
      <c r="P5584">
        <v>0</v>
      </c>
      <c r="Q5584" t="s">
        <v>13643</v>
      </c>
      <c r="R5584" t="s">
        <v>3169</v>
      </c>
      <c r="S5584" t="s">
        <v>3236</v>
      </c>
      <c r="T5584" t="s">
        <v>3317</v>
      </c>
      <c r="U5584" t="s">
        <v>5419</v>
      </c>
      <c r="V5584" t="s">
        <v>13644</v>
      </c>
      <c r="W5584" t="s">
        <v>3085</v>
      </c>
      <c r="X5584" t="str">
        <f t="shared" si="87"/>
        <v>Funcionamiento</v>
      </c>
      <c r="Y5584" t="s">
        <v>13564</v>
      </c>
    </row>
    <row r="5585" spans="1:25">
      <c r="A5585" t="s">
        <v>3187</v>
      </c>
      <c r="B5585" t="s">
        <v>3178</v>
      </c>
      <c r="C5585" t="s">
        <v>13645</v>
      </c>
      <c r="D5585" t="s">
        <v>3076</v>
      </c>
      <c r="E5585" t="s">
        <v>3077</v>
      </c>
      <c r="F5585" t="s">
        <v>13563</v>
      </c>
      <c r="G5585" t="s">
        <v>13564</v>
      </c>
      <c r="H5585" t="s">
        <v>352</v>
      </c>
      <c r="I5585" t="s">
        <v>353</v>
      </c>
      <c r="J5585" t="s">
        <v>253</v>
      </c>
      <c r="K5585" t="s">
        <v>3115</v>
      </c>
      <c r="L5585" t="s">
        <v>247</v>
      </c>
      <c r="M5585">
        <v>167000</v>
      </c>
      <c r="N5585">
        <v>0</v>
      </c>
      <c r="O5585">
        <v>167000</v>
      </c>
      <c r="P5585">
        <v>0</v>
      </c>
      <c r="Q5585" t="s">
        <v>13646</v>
      </c>
      <c r="R5585" t="s">
        <v>3187</v>
      </c>
      <c r="S5585" t="s">
        <v>3221</v>
      </c>
      <c r="T5585" t="s">
        <v>3325</v>
      </c>
      <c r="U5585" t="s">
        <v>4648</v>
      </c>
      <c r="V5585" t="s">
        <v>13647</v>
      </c>
      <c r="W5585" t="s">
        <v>3085</v>
      </c>
      <c r="X5585" t="str">
        <f t="shared" si="87"/>
        <v>Funcionamiento</v>
      </c>
      <c r="Y5585" t="s">
        <v>13564</v>
      </c>
    </row>
    <row r="5586" spans="1:25">
      <c r="A5586" t="s">
        <v>3194</v>
      </c>
      <c r="B5586" t="s">
        <v>3178</v>
      </c>
      <c r="C5586" t="s">
        <v>13648</v>
      </c>
      <c r="D5586" t="s">
        <v>3076</v>
      </c>
      <c r="E5586" t="s">
        <v>3077</v>
      </c>
      <c r="F5586" t="s">
        <v>13563</v>
      </c>
      <c r="G5586" t="s">
        <v>13564</v>
      </c>
      <c r="H5586" t="s">
        <v>352</v>
      </c>
      <c r="I5586" t="s">
        <v>353</v>
      </c>
      <c r="J5586" t="s">
        <v>253</v>
      </c>
      <c r="K5586" t="s">
        <v>3115</v>
      </c>
      <c r="L5586" t="s">
        <v>247</v>
      </c>
      <c r="M5586">
        <v>190000</v>
      </c>
      <c r="N5586">
        <v>0</v>
      </c>
      <c r="O5586">
        <v>190000</v>
      </c>
      <c r="P5586">
        <v>0</v>
      </c>
      <c r="Q5586" t="s">
        <v>13649</v>
      </c>
      <c r="R5586" t="s">
        <v>3194</v>
      </c>
      <c r="S5586" t="s">
        <v>3251</v>
      </c>
      <c r="T5586" t="s">
        <v>3257</v>
      </c>
      <c r="U5586" t="s">
        <v>3936</v>
      </c>
      <c r="V5586" t="s">
        <v>13650</v>
      </c>
      <c r="W5586" t="s">
        <v>3085</v>
      </c>
      <c r="X5586" t="str">
        <f t="shared" si="87"/>
        <v>Funcionamiento</v>
      </c>
      <c r="Y5586" t="s">
        <v>13564</v>
      </c>
    </row>
    <row r="5587" spans="1:25">
      <c r="A5587" t="s">
        <v>3176</v>
      </c>
      <c r="B5587" t="s">
        <v>3205</v>
      </c>
      <c r="C5587" t="s">
        <v>13651</v>
      </c>
      <c r="D5587" t="s">
        <v>3076</v>
      </c>
      <c r="E5587" t="s">
        <v>3077</v>
      </c>
      <c r="F5587" t="s">
        <v>3149</v>
      </c>
      <c r="G5587" t="s">
        <v>13564</v>
      </c>
      <c r="H5587" t="s">
        <v>437</v>
      </c>
      <c r="I5587" t="s">
        <v>649</v>
      </c>
      <c r="J5587" t="s">
        <v>246</v>
      </c>
      <c r="K5587" t="s">
        <v>3150</v>
      </c>
      <c r="L5587" t="s">
        <v>247</v>
      </c>
      <c r="M5587">
        <v>16516920</v>
      </c>
      <c r="N5587">
        <v>-991015</v>
      </c>
      <c r="O5587">
        <v>15525905</v>
      </c>
      <c r="P5587">
        <v>0</v>
      </c>
      <c r="Q5587" t="s">
        <v>13652</v>
      </c>
      <c r="R5587" t="s">
        <v>3176</v>
      </c>
      <c r="S5587" t="s">
        <v>3336</v>
      </c>
      <c r="T5587" t="s">
        <v>3305</v>
      </c>
      <c r="U5587" t="s">
        <v>13653</v>
      </c>
      <c r="V5587" t="s">
        <v>13654</v>
      </c>
      <c r="W5587" t="s">
        <v>3085</v>
      </c>
      <c r="X5587" t="str">
        <f t="shared" si="87"/>
        <v>Inversión</v>
      </c>
      <c r="Y5587" t="s">
        <v>3157</v>
      </c>
    </row>
    <row r="5588" spans="1:25">
      <c r="A5588" t="s">
        <v>3208</v>
      </c>
      <c r="B5588" t="s">
        <v>3205</v>
      </c>
      <c r="C5588" t="s">
        <v>13655</v>
      </c>
      <c r="D5588" t="s">
        <v>3076</v>
      </c>
      <c r="E5588" t="s">
        <v>3077</v>
      </c>
      <c r="F5588" t="s">
        <v>3149</v>
      </c>
      <c r="G5588" t="s">
        <v>13564</v>
      </c>
      <c r="H5588" t="s">
        <v>437</v>
      </c>
      <c r="I5588" t="s">
        <v>649</v>
      </c>
      <c r="J5588" t="s">
        <v>246</v>
      </c>
      <c r="K5588" t="s">
        <v>3150</v>
      </c>
      <c r="L5588" t="s">
        <v>247</v>
      </c>
      <c r="M5588">
        <v>27500000</v>
      </c>
      <c r="N5588">
        <v>-19616667</v>
      </c>
      <c r="O5588">
        <v>7883333</v>
      </c>
      <c r="P5588">
        <v>0</v>
      </c>
      <c r="Q5588" t="s">
        <v>13656</v>
      </c>
      <c r="R5588" t="s">
        <v>3208</v>
      </c>
      <c r="S5588" t="s">
        <v>3790</v>
      </c>
      <c r="T5588" t="s">
        <v>7964</v>
      </c>
      <c r="U5588" t="s">
        <v>13657</v>
      </c>
      <c r="V5588" t="s">
        <v>13658</v>
      </c>
      <c r="W5588" t="s">
        <v>3085</v>
      </c>
      <c r="X5588" t="str">
        <f t="shared" si="87"/>
        <v>Inversión</v>
      </c>
      <c r="Y5588" t="s">
        <v>3157</v>
      </c>
    </row>
    <row r="5589" spans="1:25">
      <c r="A5589" t="s">
        <v>3224</v>
      </c>
      <c r="B5589" t="s">
        <v>3990</v>
      </c>
      <c r="C5589" t="s">
        <v>13659</v>
      </c>
      <c r="D5589" t="s">
        <v>3076</v>
      </c>
      <c r="E5589" t="s">
        <v>3077</v>
      </c>
      <c r="F5589" t="s">
        <v>13563</v>
      </c>
      <c r="G5589" t="s">
        <v>13564</v>
      </c>
      <c r="H5589" t="s">
        <v>309</v>
      </c>
      <c r="I5589" t="s">
        <v>311</v>
      </c>
      <c r="J5589" t="s">
        <v>246</v>
      </c>
      <c r="K5589" t="s">
        <v>3079</v>
      </c>
      <c r="L5589" t="s">
        <v>247</v>
      </c>
      <c r="M5589">
        <v>2457377</v>
      </c>
      <c r="N5589">
        <v>0</v>
      </c>
      <c r="O5589">
        <v>2457377</v>
      </c>
      <c r="P5589">
        <v>0</v>
      </c>
      <c r="Q5589" t="s">
        <v>13660</v>
      </c>
      <c r="R5589" t="s">
        <v>3224</v>
      </c>
      <c r="S5589" t="s">
        <v>4221</v>
      </c>
      <c r="T5589" t="s">
        <v>3085</v>
      </c>
      <c r="U5589" t="s">
        <v>13661</v>
      </c>
      <c r="V5589" t="s">
        <v>13662</v>
      </c>
      <c r="W5589" t="s">
        <v>3085</v>
      </c>
      <c r="X5589" t="str">
        <f t="shared" si="87"/>
        <v>Funcionamiento</v>
      </c>
      <c r="Y5589" t="s">
        <v>13564</v>
      </c>
    </row>
    <row r="5590" spans="1:25">
      <c r="A5590" t="s">
        <v>3224</v>
      </c>
      <c r="B5590" t="s">
        <v>3990</v>
      </c>
      <c r="C5590" t="s">
        <v>13659</v>
      </c>
      <c r="D5590" t="s">
        <v>3076</v>
      </c>
      <c r="E5590" t="s">
        <v>3077</v>
      </c>
      <c r="F5590" t="s">
        <v>13563</v>
      </c>
      <c r="G5590" t="s">
        <v>13564</v>
      </c>
      <c r="H5590" t="s">
        <v>336</v>
      </c>
      <c r="I5590" t="s">
        <v>337</v>
      </c>
      <c r="J5590" t="s">
        <v>246</v>
      </c>
      <c r="K5590" t="s">
        <v>3079</v>
      </c>
      <c r="L5590" t="s">
        <v>247</v>
      </c>
      <c r="M5590">
        <v>2584371</v>
      </c>
      <c r="N5590">
        <v>0</v>
      </c>
      <c r="O5590">
        <v>2584371</v>
      </c>
      <c r="P5590">
        <v>0</v>
      </c>
      <c r="Q5590" t="s">
        <v>13660</v>
      </c>
      <c r="R5590" t="s">
        <v>3224</v>
      </c>
      <c r="S5590" t="s">
        <v>4221</v>
      </c>
      <c r="T5590" t="s">
        <v>3085</v>
      </c>
      <c r="U5590" t="s">
        <v>13661</v>
      </c>
      <c r="V5590" t="s">
        <v>13662</v>
      </c>
      <c r="W5590" t="s">
        <v>3085</v>
      </c>
      <c r="X5590" t="str">
        <f t="shared" si="87"/>
        <v>Funcionamiento</v>
      </c>
      <c r="Y5590" t="s">
        <v>13564</v>
      </c>
    </row>
    <row r="5591" spans="1:25">
      <c r="A5591" t="s">
        <v>3224</v>
      </c>
      <c r="B5591" t="s">
        <v>3990</v>
      </c>
      <c r="C5591" t="s">
        <v>13659</v>
      </c>
      <c r="D5591" t="s">
        <v>3076</v>
      </c>
      <c r="E5591" t="s">
        <v>3077</v>
      </c>
      <c r="F5591" t="s">
        <v>13563</v>
      </c>
      <c r="G5591" t="s">
        <v>13564</v>
      </c>
      <c r="H5591" t="s">
        <v>303</v>
      </c>
      <c r="I5591" t="s">
        <v>305</v>
      </c>
      <c r="J5591" t="s">
        <v>246</v>
      </c>
      <c r="K5591" t="s">
        <v>3079</v>
      </c>
      <c r="L5591" t="s">
        <v>247</v>
      </c>
      <c r="M5591">
        <v>2303954</v>
      </c>
      <c r="N5591">
        <v>0</v>
      </c>
      <c r="O5591">
        <v>2303954</v>
      </c>
      <c r="P5591">
        <v>0</v>
      </c>
      <c r="Q5591" t="s">
        <v>13660</v>
      </c>
      <c r="R5591" t="s">
        <v>3224</v>
      </c>
      <c r="S5591" t="s">
        <v>4221</v>
      </c>
      <c r="T5591" t="s">
        <v>3085</v>
      </c>
      <c r="U5591" t="s">
        <v>13661</v>
      </c>
      <c r="V5591" t="s">
        <v>13662</v>
      </c>
      <c r="W5591" t="s">
        <v>3085</v>
      </c>
      <c r="X5591" t="str">
        <f t="shared" si="87"/>
        <v>Funcionamiento</v>
      </c>
      <c r="Y5591" t="s">
        <v>13564</v>
      </c>
    </row>
    <row r="5592" spans="1:25">
      <c r="A5592" t="s">
        <v>3224</v>
      </c>
      <c r="B5592" t="s">
        <v>3990</v>
      </c>
      <c r="C5592" t="s">
        <v>13659</v>
      </c>
      <c r="D5592" t="s">
        <v>3076</v>
      </c>
      <c r="E5592" t="s">
        <v>3077</v>
      </c>
      <c r="F5592" t="s">
        <v>13563</v>
      </c>
      <c r="G5592" t="s">
        <v>13564</v>
      </c>
      <c r="H5592" t="s">
        <v>331</v>
      </c>
      <c r="I5592" t="s">
        <v>587</v>
      </c>
      <c r="J5592" t="s">
        <v>246</v>
      </c>
      <c r="K5592" t="s">
        <v>3079</v>
      </c>
      <c r="L5592" t="s">
        <v>247</v>
      </c>
      <c r="M5592">
        <v>2572614</v>
      </c>
      <c r="N5592">
        <v>0</v>
      </c>
      <c r="O5592">
        <v>2572614</v>
      </c>
      <c r="P5592">
        <v>0</v>
      </c>
      <c r="Q5592" t="s">
        <v>13660</v>
      </c>
      <c r="R5592" t="s">
        <v>3224</v>
      </c>
      <c r="S5592" t="s">
        <v>4221</v>
      </c>
      <c r="T5592" t="s">
        <v>3085</v>
      </c>
      <c r="U5592" t="s">
        <v>13661</v>
      </c>
      <c r="V5592" t="s">
        <v>13662</v>
      </c>
      <c r="W5592" t="s">
        <v>3085</v>
      </c>
      <c r="X5592" t="str">
        <f t="shared" si="87"/>
        <v>Funcionamiento</v>
      </c>
      <c r="Y5592" t="s">
        <v>13564</v>
      </c>
    </row>
    <row r="5593" spans="1:25">
      <c r="A5593" t="s">
        <v>3224</v>
      </c>
      <c r="B5593" t="s">
        <v>3990</v>
      </c>
      <c r="C5593" t="s">
        <v>13659</v>
      </c>
      <c r="D5593" t="s">
        <v>3076</v>
      </c>
      <c r="E5593" t="s">
        <v>3077</v>
      </c>
      <c r="F5593" t="s">
        <v>13563</v>
      </c>
      <c r="G5593" t="s">
        <v>13564</v>
      </c>
      <c r="H5593" t="s">
        <v>333</v>
      </c>
      <c r="I5593" t="s">
        <v>335</v>
      </c>
      <c r="J5593" t="s">
        <v>246</v>
      </c>
      <c r="K5593" t="s">
        <v>3079</v>
      </c>
      <c r="L5593" t="s">
        <v>247</v>
      </c>
      <c r="M5593">
        <v>205252</v>
      </c>
      <c r="N5593">
        <v>0</v>
      </c>
      <c r="O5593">
        <v>205252</v>
      </c>
      <c r="P5593">
        <v>0</v>
      </c>
      <c r="Q5593" t="s">
        <v>13660</v>
      </c>
      <c r="R5593" t="s">
        <v>3224</v>
      </c>
      <c r="S5593" t="s">
        <v>4221</v>
      </c>
      <c r="T5593" t="s">
        <v>3085</v>
      </c>
      <c r="U5593" t="s">
        <v>13661</v>
      </c>
      <c r="V5593" t="s">
        <v>13662</v>
      </c>
      <c r="W5593" t="s">
        <v>3085</v>
      </c>
      <c r="X5593" t="str">
        <f t="shared" si="87"/>
        <v>Funcionamiento</v>
      </c>
      <c r="Y5593" t="s">
        <v>13564</v>
      </c>
    </row>
    <row r="5594" spans="1:25">
      <c r="A5594" t="s">
        <v>3224</v>
      </c>
      <c r="B5594" t="s">
        <v>3990</v>
      </c>
      <c r="C5594" t="s">
        <v>13659</v>
      </c>
      <c r="D5594" t="s">
        <v>3076</v>
      </c>
      <c r="E5594" t="s">
        <v>3077</v>
      </c>
      <c r="F5594" t="s">
        <v>13563</v>
      </c>
      <c r="G5594" t="s">
        <v>13564</v>
      </c>
      <c r="H5594" t="s">
        <v>348</v>
      </c>
      <c r="I5594" t="s">
        <v>349</v>
      </c>
      <c r="J5594" t="s">
        <v>246</v>
      </c>
      <c r="K5594" t="s">
        <v>3079</v>
      </c>
      <c r="L5594" t="s">
        <v>247</v>
      </c>
      <c r="M5594">
        <v>458130</v>
      </c>
      <c r="N5594">
        <v>0</v>
      </c>
      <c r="O5594">
        <v>458130</v>
      </c>
      <c r="P5594">
        <v>0</v>
      </c>
      <c r="Q5594" t="s">
        <v>13660</v>
      </c>
      <c r="R5594" t="s">
        <v>3224</v>
      </c>
      <c r="S5594" t="s">
        <v>4221</v>
      </c>
      <c r="T5594" t="s">
        <v>3085</v>
      </c>
      <c r="U5594" t="s">
        <v>13661</v>
      </c>
      <c r="V5594" t="s">
        <v>13662</v>
      </c>
      <c r="W5594" t="s">
        <v>3085</v>
      </c>
      <c r="X5594" t="str">
        <f t="shared" si="87"/>
        <v>Funcionamiento</v>
      </c>
      <c r="Y5594" t="s">
        <v>13564</v>
      </c>
    </row>
    <row r="5595" spans="1:25">
      <c r="A5595" t="s">
        <v>3224</v>
      </c>
      <c r="B5595" t="s">
        <v>3990</v>
      </c>
      <c r="C5595" t="s">
        <v>13659</v>
      </c>
      <c r="D5595" t="s">
        <v>3076</v>
      </c>
      <c r="E5595" t="s">
        <v>3077</v>
      </c>
      <c r="F5595" t="s">
        <v>13563</v>
      </c>
      <c r="G5595" t="s">
        <v>13564</v>
      </c>
      <c r="H5595" t="s">
        <v>294</v>
      </c>
      <c r="I5595" t="s">
        <v>296</v>
      </c>
      <c r="J5595" t="s">
        <v>246</v>
      </c>
      <c r="K5595" t="s">
        <v>3079</v>
      </c>
      <c r="L5595" t="s">
        <v>247</v>
      </c>
      <c r="M5595">
        <v>1291874</v>
      </c>
      <c r="N5595">
        <v>0</v>
      </c>
      <c r="O5595">
        <v>1291874</v>
      </c>
      <c r="P5595">
        <v>0</v>
      </c>
      <c r="Q5595" t="s">
        <v>13660</v>
      </c>
      <c r="R5595" t="s">
        <v>3224</v>
      </c>
      <c r="S5595" t="s">
        <v>4221</v>
      </c>
      <c r="T5595" t="s">
        <v>3085</v>
      </c>
      <c r="U5595" t="s">
        <v>13661</v>
      </c>
      <c r="V5595" t="s">
        <v>13662</v>
      </c>
      <c r="W5595" t="s">
        <v>3085</v>
      </c>
      <c r="X5595" t="str">
        <f t="shared" si="87"/>
        <v>Funcionamiento</v>
      </c>
      <c r="Y5595" t="s">
        <v>13564</v>
      </c>
    </row>
    <row r="5596" spans="1:25">
      <c r="A5596" t="s">
        <v>3224</v>
      </c>
      <c r="B5596" t="s">
        <v>3990</v>
      </c>
      <c r="C5596" t="s">
        <v>13659</v>
      </c>
      <c r="D5596" t="s">
        <v>3076</v>
      </c>
      <c r="E5596" t="s">
        <v>3077</v>
      </c>
      <c r="F5596" t="s">
        <v>13563</v>
      </c>
      <c r="G5596" t="s">
        <v>13564</v>
      </c>
      <c r="H5596" t="s">
        <v>297</v>
      </c>
      <c r="I5596" t="s">
        <v>299</v>
      </c>
      <c r="J5596" t="s">
        <v>246</v>
      </c>
      <c r="K5596" t="s">
        <v>3079</v>
      </c>
      <c r="L5596" t="s">
        <v>247</v>
      </c>
      <c r="M5596">
        <v>1827373</v>
      </c>
      <c r="N5596">
        <v>0</v>
      </c>
      <c r="O5596">
        <v>1827373</v>
      </c>
      <c r="P5596">
        <v>0</v>
      </c>
      <c r="Q5596" t="s">
        <v>13660</v>
      </c>
      <c r="R5596" t="s">
        <v>3224</v>
      </c>
      <c r="S5596" t="s">
        <v>4221</v>
      </c>
      <c r="T5596" t="s">
        <v>3085</v>
      </c>
      <c r="U5596" t="s">
        <v>13661</v>
      </c>
      <c r="V5596" t="s">
        <v>13662</v>
      </c>
      <c r="W5596" t="s">
        <v>3085</v>
      </c>
      <c r="X5596" t="str">
        <f t="shared" si="87"/>
        <v>Funcionamiento</v>
      </c>
      <c r="Y5596" t="s">
        <v>13564</v>
      </c>
    </row>
    <row r="5597" spans="1:25">
      <c r="A5597" t="s">
        <v>3224</v>
      </c>
      <c r="B5597" t="s">
        <v>3990</v>
      </c>
      <c r="C5597" t="s">
        <v>13659</v>
      </c>
      <c r="D5597" t="s">
        <v>3076</v>
      </c>
      <c r="E5597" t="s">
        <v>3077</v>
      </c>
      <c r="F5597" t="s">
        <v>13563</v>
      </c>
      <c r="G5597" t="s">
        <v>13564</v>
      </c>
      <c r="H5597" t="s">
        <v>292</v>
      </c>
      <c r="I5597" t="s">
        <v>293</v>
      </c>
      <c r="J5597" t="s">
        <v>246</v>
      </c>
      <c r="K5597" t="s">
        <v>3079</v>
      </c>
      <c r="L5597" t="s">
        <v>247</v>
      </c>
      <c r="M5597">
        <v>52351970</v>
      </c>
      <c r="N5597">
        <v>0</v>
      </c>
      <c r="O5597">
        <v>52351970</v>
      </c>
      <c r="P5597">
        <v>0</v>
      </c>
      <c r="Q5597" t="s">
        <v>13660</v>
      </c>
      <c r="R5597" t="s">
        <v>3224</v>
      </c>
      <c r="S5597" t="s">
        <v>4221</v>
      </c>
      <c r="T5597" t="s">
        <v>3085</v>
      </c>
      <c r="U5597" t="s">
        <v>13661</v>
      </c>
      <c r="V5597" t="s">
        <v>13662</v>
      </c>
      <c r="W5597" t="s">
        <v>3085</v>
      </c>
      <c r="X5597" t="str">
        <f t="shared" si="87"/>
        <v>Funcionamiento</v>
      </c>
      <c r="Y5597" t="s">
        <v>13564</v>
      </c>
    </row>
    <row r="5598" spans="1:25">
      <c r="A5598" t="s">
        <v>3202</v>
      </c>
      <c r="B5598" t="s">
        <v>8064</v>
      </c>
      <c r="C5598" t="s">
        <v>13663</v>
      </c>
      <c r="D5598" t="s">
        <v>3076</v>
      </c>
      <c r="E5598" t="s">
        <v>3077</v>
      </c>
      <c r="F5598" t="s">
        <v>13563</v>
      </c>
      <c r="G5598" t="s">
        <v>13564</v>
      </c>
      <c r="H5598" t="s">
        <v>316</v>
      </c>
      <c r="I5598" t="s">
        <v>583</v>
      </c>
      <c r="J5598" t="s">
        <v>246</v>
      </c>
      <c r="K5598" t="s">
        <v>3079</v>
      </c>
      <c r="L5598" t="s">
        <v>247</v>
      </c>
      <c r="M5598">
        <v>4854800</v>
      </c>
      <c r="N5598">
        <v>0</v>
      </c>
      <c r="O5598">
        <v>4854800</v>
      </c>
      <c r="P5598">
        <v>0</v>
      </c>
      <c r="Q5598" t="s">
        <v>13664</v>
      </c>
      <c r="R5598" t="s">
        <v>3202</v>
      </c>
      <c r="S5598" t="s">
        <v>3278</v>
      </c>
      <c r="T5598" t="s">
        <v>3085</v>
      </c>
      <c r="U5598" t="s">
        <v>13665</v>
      </c>
      <c r="V5598" t="s">
        <v>13666</v>
      </c>
      <c r="W5598" t="s">
        <v>3085</v>
      </c>
      <c r="X5598" t="str">
        <f t="shared" si="87"/>
        <v>Funcionamiento</v>
      </c>
      <c r="Y5598" t="s">
        <v>13564</v>
      </c>
    </row>
    <row r="5599" spans="1:25">
      <c r="A5599" t="s">
        <v>3202</v>
      </c>
      <c r="B5599" t="s">
        <v>8064</v>
      </c>
      <c r="C5599" t="s">
        <v>13663</v>
      </c>
      <c r="D5599" t="s">
        <v>3076</v>
      </c>
      <c r="E5599" t="s">
        <v>3077</v>
      </c>
      <c r="F5599" t="s">
        <v>13563</v>
      </c>
      <c r="G5599" t="s">
        <v>13564</v>
      </c>
      <c r="H5599" t="s">
        <v>322</v>
      </c>
      <c r="I5599" t="s">
        <v>323</v>
      </c>
      <c r="J5599" t="s">
        <v>246</v>
      </c>
      <c r="K5599" t="s">
        <v>3079</v>
      </c>
      <c r="L5599" t="s">
        <v>247</v>
      </c>
      <c r="M5599">
        <v>1748400</v>
      </c>
      <c r="N5599">
        <v>0</v>
      </c>
      <c r="O5599">
        <v>1748400</v>
      </c>
      <c r="P5599">
        <v>0</v>
      </c>
      <c r="Q5599" t="s">
        <v>13664</v>
      </c>
      <c r="R5599" t="s">
        <v>3202</v>
      </c>
      <c r="S5599" t="s">
        <v>3278</v>
      </c>
      <c r="T5599" t="s">
        <v>3085</v>
      </c>
      <c r="U5599" t="s">
        <v>13665</v>
      </c>
      <c r="V5599" t="s">
        <v>13666</v>
      </c>
      <c r="W5599" t="s">
        <v>3085</v>
      </c>
      <c r="X5599" t="str">
        <f t="shared" si="87"/>
        <v>Funcionamiento</v>
      </c>
      <c r="Y5599" t="s">
        <v>13564</v>
      </c>
    </row>
    <row r="5600" spans="1:25">
      <c r="A5600" t="s">
        <v>3202</v>
      </c>
      <c r="B5600" t="s">
        <v>8064</v>
      </c>
      <c r="C5600" t="s">
        <v>13663</v>
      </c>
      <c r="D5600" t="s">
        <v>3076</v>
      </c>
      <c r="E5600" t="s">
        <v>3077</v>
      </c>
      <c r="F5600" t="s">
        <v>13563</v>
      </c>
      <c r="G5600" t="s">
        <v>13564</v>
      </c>
      <c r="H5600" t="s">
        <v>314</v>
      </c>
      <c r="I5600" t="s">
        <v>582</v>
      </c>
      <c r="J5600" t="s">
        <v>246</v>
      </c>
      <c r="K5600" t="s">
        <v>3079</v>
      </c>
      <c r="L5600" t="s">
        <v>247</v>
      </c>
      <c r="M5600">
        <v>6853200</v>
      </c>
      <c r="N5600">
        <v>0</v>
      </c>
      <c r="O5600">
        <v>6853200</v>
      </c>
      <c r="P5600">
        <v>0</v>
      </c>
      <c r="Q5600" t="s">
        <v>13664</v>
      </c>
      <c r="R5600" t="s">
        <v>3202</v>
      </c>
      <c r="S5600" t="s">
        <v>3278</v>
      </c>
      <c r="T5600" t="s">
        <v>3085</v>
      </c>
      <c r="U5600" t="s">
        <v>13665</v>
      </c>
      <c r="V5600" t="s">
        <v>13666</v>
      </c>
      <c r="W5600" t="s">
        <v>3085</v>
      </c>
      <c r="X5600" t="str">
        <f t="shared" si="87"/>
        <v>Funcionamiento</v>
      </c>
      <c r="Y5600" t="s">
        <v>13564</v>
      </c>
    </row>
    <row r="5601" spans="1:25">
      <c r="A5601" t="s">
        <v>3202</v>
      </c>
      <c r="B5601" t="s">
        <v>8064</v>
      </c>
      <c r="C5601" t="s">
        <v>13663</v>
      </c>
      <c r="D5601" t="s">
        <v>3076</v>
      </c>
      <c r="E5601" t="s">
        <v>3077</v>
      </c>
      <c r="F5601" t="s">
        <v>13563</v>
      </c>
      <c r="G5601" t="s">
        <v>13564</v>
      </c>
      <c r="H5601" t="s">
        <v>320</v>
      </c>
      <c r="I5601" t="s">
        <v>321</v>
      </c>
      <c r="J5601" t="s">
        <v>246</v>
      </c>
      <c r="K5601" t="s">
        <v>3079</v>
      </c>
      <c r="L5601" t="s">
        <v>247</v>
      </c>
      <c r="M5601">
        <v>696100</v>
      </c>
      <c r="N5601">
        <v>0</v>
      </c>
      <c r="O5601">
        <v>696100</v>
      </c>
      <c r="P5601">
        <v>0</v>
      </c>
      <c r="Q5601" t="s">
        <v>13664</v>
      </c>
      <c r="R5601" t="s">
        <v>3202</v>
      </c>
      <c r="S5601" t="s">
        <v>3278</v>
      </c>
      <c r="T5601" t="s">
        <v>3085</v>
      </c>
      <c r="U5601" t="s">
        <v>13665</v>
      </c>
      <c r="V5601" t="s">
        <v>13666</v>
      </c>
      <c r="W5601" t="s">
        <v>3085</v>
      </c>
      <c r="X5601" t="str">
        <f t="shared" si="87"/>
        <v>Funcionamiento</v>
      </c>
      <c r="Y5601" t="s">
        <v>13564</v>
      </c>
    </row>
    <row r="5602" spans="1:25">
      <c r="A5602" t="s">
        <v>3202</v>
      </c>
      <c r="B5602" t="s">
        <v>8064</v>
      </c>
      <c r="C5602" t="s">
        <v>13663</v>
      </c>
      <c r="D5602" t="s">
        <v>3076</v>
      </c>
      <c r="E5602" t="s">
        <v>3077</v>
      </c>
      <c r="F5602" t="s">
        <v>13563</v>
      </c>
      <c r="G5602" t="s">
        <v>13564</v>
      </c>
      <c r="H5602" t="s">
        <v>324</v>
      </c>
      <c r="I5602" t="s">
        <v>325</v>
      </c>
      <c r="J5602" t="s">
        <v>246</v>
      </c>
      <c r="K5602" t="s">
        <v>3079</v>
      </c>
      <c r="L5602" t="s">
        <v>247</v>
      </c>
      <c r="M5602">
        <v>1165700</v>
      </c>
      <c r="N5602">
        <v>0</v>
      </c>
      <c r="O5602">
        <v>1165700</v>
      </c>
      <c r="P5602">
        <v>0</v>
      </c>
      <c r="Q5602" t="s">
        <v>13664</v>
      </c>
      <c r="R5602" t="s">
        <v>3202</v>
      </c>
      <c r="S5602" t="s">
        <v>3278</v>
      </c>
      <c r="T5602" t="s">
        <v>3085</v>
      </c>
      <c r="U5602" t="s">
        <v>13665</v>
      </c>
      <c r="V5602" t="s">
        <v>13666</v>
      </c>
      <c r="W5602" t="s">
        <v>3085</v>
      </c>
      <c r="X5602" t="str">
        <f t="shared" si="87"/>
        <v>Funcionamiento</v>
      </c>
      <c r="Y5602" t="s">
        <v>13564</v>
      </c>
    </row>
    <row r="5603" spans="1:25">
      <c r="A5603" t="s">
        <v>3202</v>
      </c>
      <c r="B5603" t="s">
        <v>8064</v>
      </c>
      <c r="C5603" t="s">
        <v>13663</v>
      </c>
      <c r="D5603" t="s">
        <v>3076</v>
      </c>
      <c r="E5603" t="s">
        <v>3077</v>
      </c>
      <c r="F5603" t="s">
        <v>13563</v>
      </c>
      <c r="G5603" t="s">
        <v>13564</v>
      </c>
      <c r="H5603" t="s">
        <v>318</v>
      </c>
      <c r="I5603" t="s">
        <v>586</v>
      </c>
      <c r="J5603" t="s">
        <v>246</v>
      </c>
      <c r="K5603" t="s">
        <v>3079</v>
      </c>
      <c r="L5603" t="s">
        <v>247</v>
      </c>
      <c r="M5603">
        <v>2330200</v>
      </c>
      <c r="N5603">
        <v>0</v>
      </c>
      <c r="O5603">
        <v>2330200</v>
      </c>
      <c r="P5603">
        <v>0</v>
      </c>
      <c r="Q5603" t="s">
        <v>13664</v>
      </c>
      <c r="R5603" t="s">
        <v>3202</v>
      </c>
      <c r="S5603" t="s">
        <v>3278</v>
      </c>
      <c r="T5603" t="s">
        <v>3085</v>
      </c>
      <c r="U5603" t="s">
        <v>13665</v>
      </c>
      <c r="V5603" t="s">
        <v>13666</v>
      </c>
      <c r="W5603" t="s">
        <v>3085</v>
      </c>
      <c r="X5603" t="str">
        <f t="shared" si="87"/>
        <v>Funcionamiento</v>
      </c>
      <c r="Y5603" t="s">
        <v>13564</v>
      </c>
    </row>
    <row r="5604" spans="1:25">
      <c r="A5604" t="s">
        <v>3220</v>
      </c>
      <c r="B5604" t="s">
        <v>3248</v>
      </c>
      <c r="C5604" t="s">
        <v>13667</v>
      </c>
      <c r="D5604" t="s">
        <v>3076</v>
      </c>
      <c r="E5604" t="s">
        <v>3077</v>
      </c>
      <c r="F5604" t="s">
        <v>3234</v>
      </c>
      <c r="G5604" t="s">
        <v>13564</v>
      </c>
      <c r="H5604" t="s">
        <v>539</v>
      </c>
      <c r="I5604" t="s">
        <v>667</v>
      </c>
      <c r="J5604" t="s">
        <v>253</v>
      </c>
      <c r="K5604" t="s">
        <v>3115</v>
      </c>
      <c r="L5604" t="s">
        <v>247</v>
      </c>
      <c r="M5604">
        <v>24269760</v>
      </c>
      <c r="N5604">
        <v>-8016076</v>
      </c>
      <c r="O5604">
        <v>16253684</v>
      </c>
      <c r="P5604">
        <v>0</v>
      </c>
      <c r="Q5604" t="s">
        <v>13668</v>
      </c>
      <c r="R5604" t="s">
        <v>3220</v>
      </c>
      <c r="S5604" t="s">
        <v>4031</v>
      </c>
      <c r="T5604" t="s">
        <v>3480</v>
      </c>
      <c r="U5604" t="s">
        <v>13669</v>
      </c>
      <c r="V5604" t="s">
        <v>13670</v>
      </c>
      <c r="W5604" t="s">
        <v>3085</v>
      </c>
      <c r="X5604" t="str">
        <f t="shared" si="87"/>
        <v>Inversión</v>
      </c>
      <c r="Y5604" t="s">
        <v>3241</v>
      </c>
    </row>
    <row r="5605" spans="1:25">
      <c r="A5605" t="s">
        <v>3228</v>
      </c>
      <c r="B5605" t="s">
        <v>5130</v>
      </c>
      <c r="C5605" t="s">
        <v>13671</v>
      </c>
      <c r="D5605" t="s">
        <v>3076</v>
      </c>
      <c r="E5605" t="s">
        <v>3077</v>
      </c>
      <c r="F5605" t="s">
        <v>13563</v>
      </c>
      <c r="G5605" t="s">
        <v>13564</v>
      </c>
      <c r="H5605" t="s">
        <v>303</v>
      </c>
      <c r="I5605" t="s">
        <v>305</v>
      </c>
      <c r="J5605" t="s">
        <v>246</v>
      </c>
      <c r="K5605" t="s">
        <v>3079</v>
      </c>
      <c r="L5605" t="s">
        <v>247</v>
      </c>
      <c r="M5605">
        <v>658296</v>
      </c>
      <c r="N5605">
        <v>0</v>
      </c>
      <c r="O5605">
        <v>658296</v>
      </c>
      <c r="P5605">
        <v>0</v>
      </c>
      <c r="Q5605" t="s">
        <v>13672</v>
      </c>
      <c r="R5605" t="s">
        <v>3228</v>
      </c>
      <c r="S5605" t="s">
        <v>6426</v>
      </c>
      <c r="T5605" t="s">
        <v>3085</v>
      </c>
      <c r="U5605" t="s">
        <v>13673</v>
      </c>
      <c r="V5605" t="s">
        <v>13674</v>
      </c>
      <c r="W5605" t="s">
        <v>3085</v>
      </c>
      <c r="X5605" t="str">
        <f t="shared" si="87"/>
        <v>Funcionamiento</v>
      </c>
      <c r="Y5605" t="s">
        <v>13564</v>
      </c>
    </row>
    <row r="5606" spans="1:25">
      <c r="A5606" t="s">
        <v>3228</v>
      </c>
      <c r="B5606" t="s">
        <v>5130</v>
      </c>
      <c r="C5606" t="s">
        <v>13671</v>
      </c>
      <c r="D5606" t="s">
        <v>3076</v>
      </c>
      <c r="E5606" t="s">
        <v>3077</v>
      </c>
      <c r="F5606" t="s">
        <v>13563</v>
      </c>
      <c r="G5606" t="s">
        <v>13564</v>
      </c>
      <c r="H5606" t="s">
        <v>336</v>
      </c>
      <c r="I5606" t="s">
        <v>337</v>
      </c>
      <c r="J5606" t="s">
        <v>246</v>
      </c>
      <c r="K5606" t="s">
        <v>3079</v>
      </c>
      <c r="L5606" t="s">
        <v>247</v>
      </c>
      <c r="M5606">
        <v>2354967</v>
      </c>
      <c r="N5606">
        <v>0</v>
      </c>
      <c r="O5606">
        <v>2354967</v>
      </c>
      <c r="P5606">
        <v>0</v>
      </c>
      <c r="Q5606" t="s">
        <v>13672</v>
      </c>
      <c r="R5606" t="s">
        <v>3228</v>
      </c>
      <c r="S5606" t="s">
        <v>6426</v>
      </c>
      <c r="T5606" t="s">
        <v>3085</v>
      </c>
      <c r="U5606" t="s">
        <v>13673</v>
      </c>
      <c r="V5606" t="s">
        <v>13674</v>
      </c>
      <c r="W5606" t="s">
        <v>3085</v>
      </c>
      <c r="X5606" t="str">
        <f t="shared" si="87"/>
        <v>Funcionamiento</v>
      </c>
      <c r="Y5606" t="s">
        <v>13564</v>
      </c>
    </row>
    <row r="5607" spans="1:25">
      <c r="A5607" t="s">
        <v>3228</v>
      </c>
      <c r="B5607" t="s">
        <v>5130</v>
      </c>
      <c r="C5607" t="s">
        <v>13671</v>
      </c>
      <c r="D5607" t="s">
        <v>3076</v>
      </c>
      <c r="E5607" t="s">
        <v>3077</v>
      </c>
      <c r="F5607" t="s">
        <v>13563</v>
      </c>
      <c r="G5607" t="s">
        <v>13564</v>
      </c>
      <c r="H5607" t="s">
        <v>309</v>
      </c>
      <c r="I5607" t="s">
        <v>311</v>
      </c>
      <c r="J5607" t="s">
        <v>246</v>
      </c>
      <c r="K5607" t="s">
        <v>3079</v>
      </c>
      <c r="L5607" t="s">
        <v>247</v>
      </c>
      <c r="M5607">
        <v>2106083</v>
      </c>
      <c r="N5607">
        <v>0</v>
      </c>
      <c r="O5607">
        <v>2106083</v>
      </c>
      <c r="P5607">
        <v>0</v>
      </c>
      <c r="Q5607" t="s">
        <v>13672</v>
      </c>
      <c r="R5607" t="s">
        <v>3228</v>
      </c>
      <c r="S5607" t="s">
        <v>6426</v>
      </c>
      <c r="T5607" t="s">
        <v>3085</v>
      </c>
      <c r="U5607" t="s">
        <v>13673</v>
      </c>
      <c r="V5607" t="s">
        <v>13674</v>
      </c>
      <c r="W5607" t="s">
        <v>3085</v>
      </c>
      <c r="X5607" t="str">
        <f t="shared" si="87"/>
        <v>Funcionamiento</v>
      </c>
      <c r="Y5607" t="s">
        <v>13564</v>
      </c>
    </row>
    <row r="5608" spans="1:25">
      <c r="A5608" t="s">
        <v>3228</v>
      </c>
      <c r="B5608" t="s">
        <v>5130</v>
      </c>
      <c r="C5608" t="s">
        <v>13671</v>
      </c>
      <c r="D5608" t="s">
        <v>3076</v>
      </c>
      <c r="E5608" t="s">
        <v>3077</v>
      </c>
      <c r="F5608" t="s">
        <v>13563</v>
      </c>
      <c r="G5608" t="s">
        <v>13564</v>
      </c>
      <c r="H5608" t="s">
        <v>292</v>
      </c>
      <c r="I5608" t="s">
        <v>293</v>
      </c>
      <c r="J5608" t="s">
        <v>246</v>
      </c>
      <c r="K5608" t="s">
        <v>3079</v>
      </c>
      <c r="L5608" t="s">
        <v>247</v>
      </c>
      <c r="M5608">
        <v>47158159</v>
      </c>
      <c r="N5608">
        <v>0</v>
      </c>
      <c r="O5608">
        <v>47158159</v>
      </c>
      <c r="P5608">
        <v>0</v>
      </c>
      <c r="Q5608" t="s">
        <v>13672</v>
      </c>
      <c r="R5608" t="s">
        <v>3228</v>
      </c>
      <c r="S5608" t="s">
        <v>6426</v>
      </c>
      <c r="T5608" t="s">
        <v>3085</v>
      </c>
      <c r="U5608" t="s">
        <v>13673</v>
      </c>
      <c r="V5608" t="s">
        <v>13674</v>
      </c>
      <c r="W5608" t="s">
        <v>3085</v>
      </c>
      <c r="X5608" t="str">
        <f t="shared" si="87"/>
        <v>Funcionamiento</v>
      </c>
      <c r="Y5608" t="s">
        <v>13564</v>
      </c>
    </row>
    <row r="5609" spans="1:25">
      <c r="A5609" t="s">
        <v>3228</v>
      </c>
      <c r="B5609" t="s">
        <v>5130</v>
      </c>
      <c r="C5609" t="s">
        <v>13671</v>
      </c>
      <c r="D5609" t="s">
        <v>3076</v>
      </c>
      <c r="E5609" t="s">
        <v>3077</v>
      </c>
      <c r="F5609" t="s">
        <v>13563</v>
      </c>
      <c r="G5609" t="s">
        <v>13564</v>
      </c>
      <c r="H5609" t="s">
        <v>331</v>
      </c>
      <c r="I5609" t="s">
        <v>587</v>
      </c>
      <c r="J5609" t="s">
        <v>246</v>
      </c>
      <c r="K5609" t="s">
        <v>3079</v>
      </c>
      <c r="L5609" t="s">
        <v>247</v>
      </c>
      <c r="M5609">
        <v>1559416</v>
      </c>
      <c r="N5609">
        <v>0</v>
      </c>
      <c r="O5609">
        <v>1559416</v>
      </c>
      <c r="P5609">
        <v>0</v>
      </c>
      <c r="Q5609" t="s">
        <v>13672</v>
      </c>
      <c r="R5609" t="s">
        <v>3228</v>
      </c>
      <c r="S5609" t="s">
        <v>6426</v>
      </c>
      <c r="T5609" t="s">
        <v>3085</v>
      </c>
      <c r="U5609" t="s">
        <v>13673</v>
      </c>
      <c r="V5609" t="s">
        <v>13674</v>
      </c>
      <c r="W5609" t="s">
        <v>3085</v>
      </c>
      <c r="X5609" t="str">
        <f t="shared" si="87"/>
        <v>Funcionamiento</v>
      </c>
      <c r="Y5609" t="s">
        <v>13564</v>
      </c>
    </row>
    <row r="5610" spans="1:25">
      <c r="A5610" t="s">
        <v>3228</v>
      </c>
      <c r="B5610" t="s">
        <v>5130</v>
      </c>
      <c r="C5610" t="s">
        <v>13671</v>
      </c>
      <c r="D5610" t="s">
        <v>3076</v>
      </c>
      <c r="E5610" t="s">
        <v>3077</v>
      </c>
      <c r="F5610" t="s">
        <v>13563</v>
      </c>
      <c r="G5610" t="s">
        <v>13564</v>
      </c>
      <c r="H5610" t="s">
        <v>294</v>
      </c>
      <c r="I5610" t="s">
        <v>296</v>
      </c>
      <c r="J5610" t="s">
        <v>246</v>
      </c>
      <c r="K5610" t="s">
        <v>3079</v>
      </c>
      <c r="L5610" t="s">
        <v>247</v>
      </c>
      <c r="M5610">
        <v>1222813</v>
      </c>
      <c r="N5610">
        <v>0</v>
      </c>
      <c r="O5610">
        <v>1222813</v>
      </c>
      <c r="P5610">
        <v>0</v>
      </c>
      <c r="Q5610" t="s">
        <v>13672</v>
      </c>
      <c r="R5610" t="s">
        <v>3228</v>
      </c>
      <c r="S5610" t="s">
        <v>6426</v>
      </c>
      <c r="T5610" t="s">
        <v>3085</v>
      </c>
      <c r="U5610" t="s">
        <v>13673</v>
      </c>
      <c r="V5610" t="s">
        <v>13674</v>
      </c>
      <c r="W5610" t="s">
        <v>3085</v>
      </c>
      <c r="X5610" t="str">
        <f t="shared" si="87"/>
        <v>Funcionamiento</v>
      </c>
      <c r="Y5610" t="s">
        <v>13564</v>
      </c>
    </row>
    <row r="5611" spans="1:25">
      <c r="A5611" t="s">
        <v>3228</v>
      </c>
      <c r="B5611" t="s">
        <v>5130</v>
      </c>
      <c r="C5611" t="s">
        <v>13671</v>
      </c>
      <c r="D5611" t="s">
        <v>3076</v>
      </c>
      <c r="E5611" t="s">
        <v>3077</v>
      </c>
      <c r="F5611" t="s">
        <v>13563</v>
      </c>
      <c r="G5611" t="s">
        <v>13564</v>
      </c>
      <c r="H5611" t="s">
        <v>297</v>
      </c>
      <c r="I5611" t="s">
        <v>299</v>
      </c>
      <c r="J5611" t="s">
        <v>246</v>
      </c>
      <c r="K5611" t="s">
        <v>3079</v>
      </c>
      <c r="L5611" t="s">
        <v>247</v>
      </c>
      <c r="M5611">
        <v>1697091</v>
      </c>
      <c r="N5611">
        <v>0</v>
      </c>
      <c r="O5611">
        <v>1697091</v>
      </c>
      <c r="P5611">
        <v>0</v>
      </c>
      <c r="Q5611" t="s">
        <v>13672</v>
      </c>
      <c r="R5611" t="s">
        <v>3228</v>
      </c>
      <c r="S5611" t="s">
        <v>6426</v>
      </c>
      <c r="T5611" t="s">
        <v>3085</v>
      </c>
      <c r="U5611" t="s">
        <v>13673</v>
      </c>
      <c r="V5611" t="s">
        <v>13674</v>
      </c>
      <c r="W5611" t="s">
        <v>3085</v>
      </c>
      <c r="X5611" t="str">
        <f t="shared" si="87"/>
        <v>Funcionamiento</v>
      </c>
      <c r="Y5611" t="s">
        <v>13564</v>
      </c>
    </row>
    <row r="5612" spans="1:25">
      <c r="A5612" t="s">
        <v>3228</v>
      </c>
      <c r="B5612" t="s">
        <v>5130</v>
      </c>
      <c r="C5612" t="s">
        <v>13671</v>
      </c>
      <c r="D5612" t="s">
        <v>3076</v>
      </c>
      <c r="E5612" t="s">
        <v>3077</v>
      </c>
      <c r="F5612" t="s">
        <v>13563</v>
      </c>
      <c r="G5612" t="s">
        <v>13564</v>
      </c>
      <c r="H5612" t="s">
        <v>333</v>
      </c>
      <c r="I5612" t="s">
        <v>335</v>
      </c>
      <c r="J5612" t="s">
        <v>246</v>
      </c>
      <c r="K5612" t="s">
        <v>3079</v>
      </c>
      <c r="L5612" t="s">
        <v>247</v>
      </c>
      <c r="M5612">
        <v>247839</v>
      </c>
      <c r="N5612">
        <v>0</v>
      </c>
      <c r="O5612">
        <v>247839</v>
      </c>
      <c r="P5612">
        <v>0</v>
      </c>
      <c r="Q5612" t="s">
        <v>13672</v>
      </c>
      <c r="R5612" t="s">
        <v>3228</v>
      </c>
      <c r="S5612" t="s">
        <v>6426</v>
      </c>
      <c r="T5612" t="s">
        <v>3085</v>
      </c>
      <c r="U5612" t="s">
        <v>13673</v>
      </c>
      <c r="V5612" t="s">
        <v>13674</v>
      </c>
      <c r="W5612" t="s">
        <v>3085</v>
      </c>
      <c r="X5612" t="str">
        <f t="shared" si="87"/>
        <v>Funcionamiento</v>
      </c>
      <c r="Y5612" t="s">
        <v>13564</v>
      </c>
    </row>
    <row r="5613" spans="1:25">
      <c r="A5613" t="s">
        <v>3228</v>
      </c>
      <c r="B5613" t="s">
        <v>5130</v>
      </c>
      <c r="C5613" t="s">
        <v>13671</v>
      </c>
      <c r="D5613" t="s">
        <v>3076</v>
      </c>
      <c r="E5613" t="s">
        <v>3077</v>
      </c>
      <c r="F5613" t="s">
        <v>13563</v>
      </c>
      <c r="G5613" t="s">
        <v>13564</v>
      </c>
      <c r="H5613" t="s">
        <v>358</v>
      </c>
      <c r="I5613" t="s">
        <v>359</v>
      </c>
      <c r="J5613" t="s">
        <v>246</v>
      </c>
      <c r="K5613" t="s">
        <v>3079</v>
      </c>
      <c r="L5613" t="s">
        <v>247</v>
      </c>
      <c r="M5613">
        <v>1459983</v>
      </c>
      <c r="N5613">
        <v>0</v>
      </c>
      <c r="O5613">
        <v>1459983</v>
      </c>
      <c r="P5613">
        <v>0</v>
      </c>
      <c r="Q5613" t="s">
        <v>13672</v>
      </c>
      <c r="R5613" t="s">
        <v>3228</v>
      </c>
      <c r="S5613" t="s">
        <v>6426</v>
      </c>
      <c r="T5613" t="s">
        <v>3085</v>
      </c>
      <c r="U5613" t="s">
        <v>13673</v>
      </c>
      <c r="V5613" t="s">
        <v>13674</v>
      </c>
      <c r="W5613" t="s">
        <v>3085</v>
      </c>
      <c r="X5613" t="str">
        <f t="shared" si="87"/>
        <v>Funcionamiento</v>
      </c>
      <c r="Y5613" t="s">
        <v>13564</v>
      </c>
    </row>
    <row r="5614" spans="1:25">
      <c r="A5614" t="s">
        <v>3236</v>
      </c>
      <c r="B5614" t="s">
        <v>3640</v>
      </c>
      <c r="C5614" t="s">
        <v>13675</v>
      </c>
      <c r="D5614" t="s">
        <v>3076</v>
      </c>
      <c r="E5614" t="s">
        <v>3077</v>
      </c>
      <c r="F5614" t="s">
        <v>13563</v>
      </c>
      <c r="G5614" t="s">
        <v>13564</v>
      </c>
      <c r="H5614" t="s">
        <v>316</v>
      </c>
      <c r="I5614" t="s">
        <v>583</v>
      </c>
      <c r="J5614" t="s">
        <v>246</v>
      </c>
      <c r="K5614" t="s">
        <v>3079</v>
      </c>
      <c r="L5614" t="s">
        <v>247</v>
      </c>
      <c r="M5614">
        <v>4502700</v>
      </c>
      <c r="N5614">
        <v>0</v>
      </c>
      <c r="O5614">
        <v>4502700</v>
      </c>
      <c r="P5614">
        <v>0</v>
      </c>
      <c r="Q5614" t="s">
        <v>8078</v>
      </c>
      <c r="R5614" t="s">
        <v>3236</v>
      </c>
      <c r="S5614" t="s">
        <v>3428</v>
      </c>
      <c r="T5614" t="s">
        <v>3085</v>
      </c>
      <c r="U5614" t="s">
        <v>13676</v>
      </c>
      <c r="V5614" t="s">
        <v>13677</v>
      </c>
      <c r="W5614" t="s">
        <v>3085</v>
      </c>
      <c r="X5614" t="str">
        <f t="shared" si="87"/>
        <v>Funcionamiento</v>
      </c>
      <c r="Y5614" t="s">
        <v>13564</v>
      </c>
    </row>
    <row r="5615" spans="1:25">
      <c r="A5615" t="s">
        <v>3236</v>
      </c>
      <c r="B5615" t="s">
        <v>3640</v>
      </c>
      <c r="C5615" t="s">
        <v>13675</v>
      </c>
      <c r="D5615" t="s">
        <v>3076</v>
      </c>
      <c r="E5615" t="s">
        <v>3077</v>
      </c>
      <c r="F5615" t="s">
        <v>13563</v>
      </c>
      <c r="G5615" t="s">
        <v>13564</v>
      </c>
      <c r="H5615" t="s">
        <v>318</v>
      </c>
      <c r="I5615" t="s">
        <v>586</v>
      </c>
      <c r="J5615" t="s">
        <v>246</v>
      </c>
      <c r="K5615" t="s">
        <v>3079</v>
      </c>
      <c r="L5615" t="s">
        <v>247</v>
      </c>
      <c r="M5615">
        <v>2244500</v>
      </c>
      <c r="N5615">
        <v>0</v>
      </c>
      <c r="O5615">
        <v>2244500</v>
      </c>
      <c r="P5615">
        <v>0</v>
      </c>
      <c r="Q5615" t="s">
        <v>8078</v>
      </c>
      <c r="R5615" t="s">
        <v>3236</v>
      </c>
      <c r="S5615" t="s">
        <v>3428</v>
      </c>
      <c r="T5615" t="s">
        <v>3085</v>
      </c>
      <c r="U5615" t="s">
        <v>13676</v>
      </c>
      <c r="V5615" t="s">
        <v>13677</v>
      </c>
      <c r="W5615" t="s">
        <v>3085</v>
      </c>
      <c r="X5615" t="str">
        <f t="shared" si="87"/>
        <v>Funcionamiento</v>
      </c>
      <c r="Y5615" t="s">
        <v>13564</v>
      </c>
    </row>
    <row r="5616" spans="1:25">
      <c r="A5616" t="s">
        <v>3236</v>
      </c>
      <c r="B5616" t="s">
        <v>3640</v>
      </c>
      <c r="C5616" t="s">
        <v>13675</v>
      </c>
      <c r="D5616" t="s">
        <v>3076</v>
      </c>
      <c r="E5616" t="s">
        <v>3077</v>
      </c>
      <c r="F5616" t="s">
        <v>13563</v>
      </c>
      <c r="G5616" t="s">
        <v>13564</v>
      </c>
      <c r="H5616" t="s">
        <v>320</v>
      </c>
      <c r="I5616" t="s">
        <v>321</v>
      </c>
      <c r="J5616" t="s">
        <v>246</v>
      </c>
      <c r="K5616" t="s">
        <v>3079</v>
      </c>
      <c r="L5616" t="s">
        <v>247</v>
      </c>
      <c r="M5616">
        <v>677700</v>
      </c>
      <c r="N5616">
        <v>0</v>
      </c>
      <c r="O5616">
        <v>677700</v>
      </c>
      <c r="P5616">
        <v>0</v>
      </c>
      <c r="Q5616" t="s">
        <v>8078</v>
      </c>
      <c r="R5616" t="s">
        <v>3236</v>
      </c>
      <c r="S5616" t="s">
        <v>3428</v>
      </c>
      <c r="T5616" t="s">
        <v>3085</v>
      </c>
      <c r="U5616" t="s">
        <v>13676</v>
      </c>
      <c r="V5616" t="s">
        <v>13677</v>
      </c>
      <c r="W5616" t="s">
        <v>3085</v>
      </c>
      <c r="X5616" t="str">
        <f t="shared" si="87"/>
        <v>Funcionamiento</v>
      </c>
      <c r="Y5616" t="s">
        <v>13564</v>
      </c>
    </row>
    <row r="5617" spans="1:25">
      <c r="A5617" t="s">
        <v>3236</v>
      </c>
      <c r="B5617" t="s">
        <v>3640</v>
      </c>
      <c r="C5617" t="s">
        <v>13675</v>
      </c>
      <c r="D5617" t="s">
        <v>3076</v>
      </c>
      <c r="E5617" t="s">
        <v>3077</v>
      </c>
      <c r="F5617" t="s">
        <v>13563</v>
      </c>
      <c r="G5617" t="s">
        <v>13564</v>
      </c>
      <c r="H5617" t="s">
        <v>324</v>
      </c>
      <c r="I5617" t="s">
        <v>325</v>
      </c>
      <c r="J5617" t="s">
        <v>246</v>
      </c>
      <c r="K5617" t="s">
        <v>3079</v>
      </c>
      <c r="L5617" t="s">
        <v>247</v>
      </c>
      <c r="M5617">
        <v>1122800</v>
      </c>
      <c r="N5617">
        <v>0</v>
      </c>
      <c r="O5617">
        <v>1122800</v>
      </c>
      <c r="P5617">
        <v>0</v>
      </c>
      <c r="Q5617" t="s">
        <v>8078</v>
      </c>
      <c r="R5617" t="s">
        <v>3236</v>
      </c>
      <c r="S5617" t="s">
        <v>3428</v>
      </c>
      <c r="T5617" t="s">
        <v>3085</v>
      </c>
      <c r="U5617" t="s">
        <v>13676</v>
      </c>
      <c r="V5617" t="s">
        <v>13677</v>
      </c>
      <c r="W5617" t="s">
        <v>3085</v>
      </c>
      <c r="X5617" t="str">
        <f t="shared" si="87"/>
        <v>Funcionamiento</v>
      </c>
      <c r="Y5617" t="s">
        <v>13564</v>
      </c>
    </row>
    <row r="5618" spans="1:25">
      <c r="A5618" t="s">
        <v>3236</v>
      </c>
      <c r="B5618" t="s">
        <v>3640</v>
      </c>
      <c r="C5618" t="s">
        <v>13675</v>
      </c>
      <c r="D5618" t="s">
        <v>3076</v>
      </c>
      <c r="E5618" t="s">
        <v>3077</v>
      </c>
      <c r="F5618" t="s">
        <v>13563</v>
      </c>
      <c r="G5618" t="s">
        <v>13564</v>
      </c>
      <c r="H5618" t="s">
        <v>322</v>
      </c>
      <c r="I5618" t="s">
        <v>323</v>
      </c>
      <c r="J5618" t="s">
        <v>246</v>
      </c>
      <c r="K5618" t="s">
        <v>3079</v>
      </c>
      <c r="L5618" t="s">
        <v>247</v>
      </c>
      <c r="M5618">
        <v>1684100</v>
      </c>
      <c r="N5618">
        <v>0</v>
      </c>
      <c r="O5618">
        <v>1684100</v>
      </c>
      <c r="P5618">
        <v>0</v>
      </c>
      <c r="Q5618" t="s">
        <v>8078</v>
      </c>
      <c r="R5618" t="s">
        <v>3236</v>
      </c>
      <c r="S5618" t="s">
        <v>3428</v>
      </c>
      <c r="T5618" t="s">
        <v>3085</v>
      </c>
      <c r="U5618" t="s">
        <v>13676</v>
      </c>
      <c r="V5618" t="s">
        <v>13677</v>
      </c>
      <c r="W5618" t="s">
        <v>3085</v>
      </c>
      <c r="X5618" t="str">
        <f t="shared" si="87"/>
        <v>Funcionamiento</v>
      </c>
      <c r="Y5618" t="s">
        <v>13564</v>
      </c>
    </row>
    <row r="5619" spans="1:25">
      <c r="A5619" t="s">
        <v>3236</v>
      </c>
      <c r="B5619" t="s">
        <v>3640</v>
      </c>
      <c r="C5619" t="s">
        <v>13675</v>
      </c>
      <c r="D5619" t="s">
        <v>3076</v>
      </c>
      <c r="E5619" t="s">
        <v>3077</v>
      </c>
      <c r="F5619" t="s">
        <v>13563</v>
      </c>
      <c r="G5619" t="s">
        <v>13564</v>
      </c>
      <c r="H5619" t="s">
        <v>314</v>
      </c>
      <c r="I5619" t="s">
        <v>582</v>
      </c>
      <c r="J5619" t="s">
        <v>246</v>
      </c>
      <c r="K5619" t="s">
        <v>3079</v>
      </c>
      <c r="L5619" t="s">
        <v>247</v>
      </c>
      <c r="M5619">
        <v>1192300</v>
      </c>
      <c r="N5619">
        <v>0</v>
      </c>
      <c r="O5619">
        <v>1192300</v>
      </c>
      <c r="P5619">
        <v>0</v>
      </c>
      <c r="Q5619" t="s">
        <v>8078</v>
      </c>
      <c r="R5619" t="s">
        <v>3236</v>
      </c>
      <c r="S5619" t="s">
        <v>3428</v>
      </c>
      <c r="T5619" t="s">
        <v>3085</v>
      </c>
      <c r="U5619" t="s">
        <v>13676</v>
      </c>
      <c r="V5619" t="s">
        <v>13677</v>
      </c>
      <c r="W5619" t="s">
        <v>3085</v>
      </c>
      <c r="X5619" t="str">
        <f t="shared" si="87"/>
        <v>Funcionamiento</v>
      </c>
      <c r="Y5619" t="s">
        <v>13564</v>
      </c>
    </row>
    <row r="5620" spans="1:25">
      <c r="A5620" t="s">
        <v>3221</v>
      </c>
      <c r="B5620" t="s">
        <v>3274</v>
      </c>
      <c r="C5620" t="s">
        <v>13678</v>
      </c>
      <c r="D5620" t="s">
        <v>3076</v>
      </c>
      <c r="E5620" t="s">
        <v>3077</v>
      </c>
      <c r="F5620" t="s">
        <v>13563</v>
      </c>
      <c r="G5620" t="s">
        <v>13564</v>
      </c>
      <c r="H5620" t="s">
        <v>294</v>
      </c>
      <c r="I5620" t="s">
        <v>296</v>
      </c>
      <c r="J5620" t="s">
        <v>246</v>
      </c>
      <c r="K5620" t="s">
        <v>3079</v>
      </c>
      <c r="L5620" t="s">
        <v>247</v>
      </c>
      <c r="M5620">
        <v>1227220</v>
      </c>
      <c r="N5620">
        <v>0</v>
      </c>
      <c r="O5620">
        <v>1227220</v>
      </c>
      <c r="P5620">
        <v>0</v>
      </c>
      <c r="Q5620" t="s">
        <v>13679</v>
      </c>
      <c r="R5620" t="s">
        <v>3221</v>
      </c>
      <c r="S5620" t="s">
        <v>4910</v>
      </c>
      <c r="T5620" t="s">
        <v>3085</v>
      </c>
      <c r="U5620" t="s">
        <v>13680</v>
      </c>
      <c r="V5620" t="s">
        <v>13681</v>
      </c>
      <c r="W5620" t="s">
        <v>3085</v>
      </c>
      <c r="X5620" t="str">
        <f t="shared" si="87"/>
        <v>Funcionamiento</v>
      </c>
      <c r="Y5620" t="s">
        <v>13564</v>
      </c>
    </row>
    <row r="5621" spans="1:25">
      <c r="A5621" t="s">
        <v>3221</v>
      </c>
      <c r="B5621" t="s">
        <v>3274</v>
      </c>
      <c r="C5621" t="s">
        <v>13678</v>
      </c>
      <c r="D5621" t="s">
        <v>3076</v>
      </c>
      <c r="E5621" t="s">
        <v>3077</v>
      </c>
      <c r="F5621" t="s">
        <v>13563</v>
      </c>
      <c r="G5621" t="s">
        <v>13564</v>
      </c>
      <c r="H5621" t="s">
        <v>303</v>
      </c>
      <c r="I5621" t="s">
        <v>305</v>
      </c>
      <c r="J5621" t="s">
        <v>246</v>
      </c>
      <c r="K5621" t="s">
        <v>3079</v>
      </c>
      <c r="L5621" t="s">
        <v>247</v>
      </c>
      <c r="M5621">
        <v>80568</v>
      </c>
      <c r="N5621">
        <v>0</v>
      </c>
      <c r="O5621">
        <v>80568</v>
      </c>
      <c r="P5621">
        <v>0</v>
      </c>
      <c r="Q5621" t="s">
        <v>13679</v>
      </c>
      <c r="R5621" t="s">
        <v>3221</v>
      </c>
      <c r="S5621" t="s">
        <v>4910</v>
      </c>
      <c r="T5621" t="s">
        <v>3085</v>
      </c>
      <c r="U5621" t="s">
        <v>13680</v>
      </c>
      <c r="V5621" t="s">
        <v>13681</v>
      </c>
      <c r="W5621" t="s">
        <v>3085</v>
      </c>
      <c r="X5621" t="str">
        <f t="shared" si="87"/>
        <v>Funcionamiento</v>
      </c>
      <c r="Y5621" t="s">
        <v>13564</v>
      </c>
    </row>
    <row r="5622" spans="1:25">
      <c r="A5622" t="s">
        <v>3221</v>
      </c>
      <c r="B5622" t="s">
        <v>3274</v>
      </c>
      <c r="C5622" t="s">
        <v>13678</v>
      </c>
      <c r="D5622" t="s">
        <v>3076</v>
      </c>
      <c r="E5622" t="s">
        <v>3077</v>
      </c>
      <c r="F5622" t="s">
        <v>13563</v>
      </c>
      <c r="G5622" t="s">
        <v>13564</v>
      </c>
      <c r="H5622" t="s">
        <v>358</v>
      </c>
      <c r="I5622" t="s">
        <v>359</v>
      </c>
      <c r="J5622" t="s">
        <v>246</v>
      </c>
      <c r="K5622" t="s">
        <v>3079</v>
      </c>
      <c r="L5622" t="s">
        <v>247</v>
      </c>
      <c r="M5622">
        <v>1492870</v>
      </c>
      <c r="N5622">
        <v>0</v>
      </c>
      <c r="O5622">
        <v>1492870</v>
      </c>
      <c r="P5622">
        <v>0</v>
      </c>
      <c r="Q5622" t="s">
        <v>13679</v>
      </c>
      <c r="R5622" t="s">
        <v>3221</v>
      </c>
      <c r="S5622" t="s">
        <v>4910</v>
      </c>
      <c r="T5622" t="s">
        <v>3085</v>
      </c>
      <c r="U5622" t="s">
        <v>13680</v>
      </c>
      <c r="V5622" t="s">
        <v>13681</v>
      </c>
      <c r="W5622" t="s">
        <v>3085</v>
      </c>
      <c r="X5622" t="str">
        <f t="shared" si="87"/>
        <v>Funcionamiento</v>
      </c>
      <c r="Y5622" t="s">
        <v>13564</v>
      </c>
    </row>
    <row r="5623" spans="1:25">
      <c r="A5623" t="s">
        <v>3221</v>
      </c>
      <c r="B5623" t="s">
        <v>3274</v>
      </c>
      <c r="C5623" t="s">
        <v>13678</v>
      </c>
      <c r="D5623" t="s">
        <v>3076</v>
      </c>
      <c r="E5623" t="s">
        <v>3077</v>
      </c>
      <c r="F5623" t="s">
        <v>13563</v>
      </c>
      <c r="G5623" t="s">
        <v>13564</v>
      </c>
      <c r="H5623" t="s">
        <v>336</v>
      </c>
      <c r="I5623" t="s">
        <v>337</v>
      </c>
      <c r="J5623" t="s">
        <v>246</v>
      </c>
      <c r="K5623" t="s">
        <v>3079</v>
      </c>
      <c r="L5623" t="s">
        <v>247</v>
      </c>
      <c r="M5623">
        <v>2354967</v>
      </c>
      <c r="N5623">
        <v>0</v>
      </c>
      <c r="O5623">
        <v>2354967</v>
      </c>
      <c r="P5623">
        <v>0</v>
      </c>
      <c r="Q5623" t="s">
        <v>13679</v>
      </c>
      <c r="R5623" t="s">
        <v>3221</v>
      </c>
      <c r="S5623" t="s">
        <v>4910</v>
      </c>
      <c r="T5623" t="s">
        <v>3085</v>
      </c>
      <c r="U5623" t="s">
        <v>13680</v>
      </c>
      <c r="V5623" t="s">
        <v>13681</v>
      </c>
      <c r="W5623" t="s">
        <v>3085</v>
      </c>
      <c r="X5623" t="str">
        <f t="shared" si="87"/>
        <v>Funcionamiento</v>
      </c>
      <c r="Y5623" t="s">
        <v>13564</v>
      </c>
    </row>
    <row r="5624" spans="1:25">
      <c r="A5624" t="s">
        <v>3221</v>
      </c>
      <c r="B5624" t="s">
        <v>3274</v>
      </c>
      <c r="C5624" t="s">
        <v>13678</v>
      </c>
      <c r="D5624" t="s">
        <v>3076</v>
      </c>
      <c r="E5624" t="s">
        <v>3077</v>
      </c>
      <c r="F5624" t="s">
        <v>13563</v>
      </c>
      <c r="G5624" t="s">
        <v>13564</v>
      </c>
      <c r="H5624" t="s">
        <v>292</v>
      </c>
      <c r="I5624" t="s">
        <v>293</v>
      </c>
      <c r="J5624" t="s">
        <v>246</v>
      </c>
      <c r="K5624" t="s">
        <v>3079</v>
      </c>
      <c r="L5624" t="s">
        <v>247</v>
      </c>
      <c r="M5624">
        <v>48794016</v>
      </c>
      <c r="N5624">
        <v>0</v>
      </c>
      <c r="O5624">
        <v>48794016</v>
      </c>
      <c r="P5624">
        <v>0</v>
      </c>
      <c r="Q5624" t="s">
        <v>13679</v>
      </c>
      <c r="R5624" t="s">
        <v>3221</v>
      </c>
      <c r="S5624" t="s">
        <v>4910</v>
      </c>
      <c r="T5624" t="s">
        <v>3085</v>
      </c>
      <c r="U5624" t="s">
        <v>13680</v>
      </c>
      <c r="V5624" t="s">
        <v>13681</v>
      </c>
      <c r="W5624" t="s">
        <v>3085</v>
      </c>
      <c r="X5624" t="str">
        <f t="shared" si="87"/>
        <v>Funcionamiento</v>
      </c>
      <c r="Y5624" t="s">
        <v>13564</v>
      </c>
    </row>
    <row r="5625" spans="1:25">
      <c r="A5625" t="s">
        <v>3221</v>
      </c>
      <c r="B5625" t="s">
        <v>3274</v>
      </c>
      <c r="C5625" t="s">
        <v>13678</v>
      </c>
      <c r="D5625" t="s">
        <v>3076</v>
      </c>
      <c r="E5625" t="s">
        <v>3077</v>
      </c>
      <c r="F5625" t="s">
        <v>13563</v>
      </c>
      <c r="G5625" t="s">
        <v>13564</v>
      </c>
      <c r="H5625" t="s">
        <v>297</v>
      </c>
      <c r="I5625" t="s">
        <v>299</v>
      </c>
      <c r="J5625" t="s">
        <v>246</v>
      </c>
      <c r="K5625" t="s">
        <v>3079</v>
      </c>
      <c r="L5625" t="s">
        <v>247</v>
      </c>
      <c r="M5625">
        <v>1748518</v>
      </c>
      <c r="N5625">
        <v>0</v>
      </c>
      <c r="O5625">
        <v>1748518</v>
      </c>
      <c r="P5625">
        <v>0</v>
      </c>
      <c r="Q5625" t="s">
        <v>13679</v>
      </c>
      <c r="R5625" t="s">
        <v>3221</v>
      </c>
      <c r="S5625" t="s">
        <v>4910</v>
      </c>
      <c r="T5625" t="s">
        <v>3085</v>
      </c>
      <c r="U5625" t="s">
        <v>13680</v>
      </c>
      <c r="V5625" t="s">
        <v>13681</v>
      </c>
      <c r="W5625" t="s">
        <v>3085</v>
      </c>
      <c r="X5625" t="str">
        <f t="shared" si="87"/>
        <v>Funcionamiento</v>
      </c>
      <c r="Y5625" t="s">
        <v>13564</v>
      </c>
    </row>
    <row r="5626" spans="1:25">
      <c r="A5626" t="s">
        <v>3221</v>
      </c>
      <c r="B5626" t="s">
        <v>3274</v>
      </c>
      <c r="C5626" t="s">
        <v>13678</v>
      </c>
      <c r="D5626" t="s">
        <v>3076</v>
      </c>
      <c r="E5626" t="s">
        <v>3077</v>
      </c>
      <c r="F5626" t="s">
        <v>13563</v>
      </c>
      <c r="G5626" t="s">
        <v>13564</v>
      </c>
      <c r="H5626" t="s">
        <v>306</v>
      </c>
      <c r="I5626" t="s">
        <v>308</v>
      </c>
      <c r="J5626" t="s">
        <v>246</v>
      </c>
      <c r="K5626" t="s">
        <v>3079</v>
      </c>
      <c r="L5626" t="s">
        <v>247</v>
      </c>
      <c r="M5626">
        <v>1199811</v>
      </c>
      <c r="N5626">
        <v>0</v>
      </c>
      <c r="O5626">
        <v>1199811</v>
      </c>
      <c r="P5626">
        <v>0</v>
      </c>
      <c r="Q5626" t="s">
        <v>13679</v>
      </c>
      <c r="R5626" t="s">
        <v>3221</v>
      </c>
      <c r="S5626" t="s">
        <v>4910</v>
      </c>
      <c r="T5626" t="s">
        <v>3085</v>
      </c>
      <c r="U5626" t="s">
        <v>13680</v>
      </c>
      <c r="V5626" t="s">
        <v>13681</v>
      </c>
      <c r="W5626" t="s">
        <v>3085</v>
      </c>
      <c r="X5626" t="str">
        <f t="shared" si="87"/>
        <v>Funcionamiento</v>
      </c>
      <c r="Y5626" t="s">
        <v>13564</v>
      </c>
    </row>
    <row r="5627" spans="1:25">
      <c r="A5627" t="s">
        <v>3221</v>
      </c>
      <c r="B5627" t="s">
        <v>3274</v>
      </c>
      <c r="C5627" t="s">
        <v>13678</v>
      </c>
      <c r="D5627" t="s">
        <v>3076</v>
      </c>
      <c r="E5627" t="s">
        <v>3077</v>
      </c>
      <c r="F5627" t="s">
        <v>13563</v>
      </c>
      <c r="G5627" t="s">
        <v>13564</v>
      </c>
      <c r="H5627" t="s">
        <v>333</v>
      </c>
      <c r="I5627" t="s">
        <v>335</v>
      </c>
      <c r="J5627" t="s">
        <v>246</v>
      </c>
      <c r="K5627" t="s">
        <v>3079</v>
      </c>
      <c r="L5627" t="s">
        <v>247</v>
      </c>
      <c r="M5627">
        <v>121235</v>
      </c>
      <c r="N5627">
        <v>0</v>
      </c>
      <c r="O5627">
        <v>121235</v>
      </c>
      <c r="P5627">
        <v>0</v>
      </c>
      <c r="Q5627" t="s">
        <v>13679</v>
      </c>
      <c r="R5627" t="s">
        <v>3221</v>
      </c>
      <c r="S5627" t="s">
        <v>4910</v>
      </c>
      <c r="T5627" t="s">
        <v>3085</v>
      </c>
      <c r="U5627" t="s">
        <v>13680</v>
      </c>
      <c r="V5627" t="s">
        <v>13681</v>
      </c>
      <c r="W5627" t="s">
        <v>3085</v>
      </c>
      <c r="X5627" t="str">
        <f t="shared" si="87"/>
        <v>Funcionamiento</v>
      </c>
      <c r="Y5627" t="s">
        <v>13564</v>
      </c>
    </row>
    <row r="5628" spans="1:25">
      <c r="A5628" t="s">
        <v>3221</v>
      </c>
      <c r="B5628" t="s">
        <v>3274</v>
      </c>
      <c r="C5628" t="s">
        <v>13678</v>
      </c>
      <c r="D5628" t="s">
        <v>3076</v>
      </c>
      <c r="E5628" t="s">
        <v>3077</v>
      </c>
      <c r="F5628" t="s">
        <v>13563</v>
      </c>
      <c r="G5628" t="s">
        <v>13564</v>
      </c>
      <c r="H5628" t="s">
        <v>309</v>
      </c>
      <c r="I5628" t="s">
        <v>311</v>
      </c>
      <c r="J5628" t="s">
        <v>246</v>
      </c>
      <c r="K5628" t="s">
        <v>3079</v>
      </c>
      <c r="L5628" t="s">
        <v>247</v>
      </c>
      <c r="M5628">
        <v>1599504</v>
      </c>
      <c r="N5628">
        <v>0</v>
      </c>
      <c r="O5628">
        <v>1599504</v>
      </c>
      <c r="P5628">
        <v>0</v>
      </c>
      <c r="Q5628" t="s">
        <v>13679</v>
      </c>
      <c r="R5628" t="s">
        <v>3221</v>
      </c>
      <c r="S5628" t="s">
        <v>4910</v>
      </c>
      <c r="T5628" t="s">
        <v>3085</v>
      </c>
      <c r="U5628" t="s">
        <v>13680</v>
      </c>
      <c r="V5628" t="s">
        <v>13681</v>
      </c>
      <c r="W5628" t="s">
        <v>3085</v>
      </c>
      <c r="X5628" t="str">
        <f t="shared" si="87"/>
        <v>Funcionamiento</v>
      </c>
      <c r="Y5628" t="s">
        <v>13564</v>
      </c>
    </row>
    <row r="5629" spans="1:25">
      <c r="A5629" t="s">
        <v>3251</v>
      </c>
      <c r="B5629" t="s">
        <v>5143</v>
      </c>
      <c r="C5629" t="s">
        <v>13682</v>
      </c>
      <c r="D5629" t="s">
        <v>3076</v>
      </c>
      <c r="E5629" t="s">
        <v>3077</v>
      </c>
      <c r="F5629" t="s">
        <v>13563</v>
      </c>
      <c r="G5629" t="s">
        <v>13564</v>
      </c>
      <c r="H5629" t="s">
        <v>320</v>
      </c>
      <c r="I5629" t="s">
        <v>321</v>
      </c>
      <c r="J5629" t="s">
        <v>246</v>
      </c>
      <c r="K5629" t="s">
        <v>3079</v>
      </c>
      <c r="L5629" t="s">
        <v>247</v>
      </c>
      <c r="M5629">
        <v>688300</v>
      </c>
      <c r="N5629">
        <v>0</v>
      </c>
      <c r="O5629">
        <v>688300</v>
      </c>
      <c r="P5629">
        <v>0</v>
      </c>
      <c r="Q5629" t="s">
        <v>13683</v>
      </c>
      <c r="R5629" t="s">
        <v>3251</v>
      </c>
      <c r="S5629" t="s">
        <v>3458</v>
      </c>
      <c r="T5629" t="s">
        <v>3085</v>
      </c>
      <c r="U5629" t="s">
        <v>13684</v>
      </c>
      <c r="V5629" t="s">
        <v>13685</v>
      </c>
      <c r="W5629" t="s">
        <v>3085</v>
      </c>
      <c r="X5629" t="str">
        <f t="shared" si="87"/>
        <v>Funcionamiento</v>
      </c>
      <c r="Y5629" t="s">
        <v>13564</v>
      </c>
    </row>
    <row r="5630" spans="1:25">
      <c r="A5630" t="s">
        <v>3251</v>
      </c>
      <c r="B5630" t="s">
        <v>5143</v>
      </c>
      <c r="C5630" t="s">
        <v>13682</v>
      </c>
      <c r="D5630" t="s">
        <v>3076</v>
      </c>
      <c r="E5630" t="s">
        <v>3077</v>
      </c>
      <c r="F5630" t="s">
        <v>13563</v>
      </c>
      <c r="G5630" t="s">
        <v>13564</v>
      </c>
      <c r="H5630" t="s">
        <v>324</v>
      </c>
      <c r="I5630" t="s">
        <v>325</v>
      </c>
      <c r="J5630" t="s">
        <v>246</v>
      </c>
      <c r="K5630" t="s">
        <v>3079</v>
      </c>
      <c r="L5630" t="s">
        <v>247</v>
      </c>
      <c r="M5630">
        <v>1115800</v>
      </c>
      <c r="N5630">
        <v>0</v>
      </c>
      <c r="O5630">
        <v>1115800</v>
      </c>
      <c r="P5630">
        <v>0</v>
      </c>
      <c r="Q5630" t="s">
        <v>13683</v>
      </c>
      <c r="R5630" t="s">
        <v>3251</v>
      </c>
      <c r="S5630" t="s">
        <v>3458</v>
      </c>
      <c r="T5630" t="s">
        <v>3085</v>
      </c>
      <c r="U5630" t="s">
        <v>13684</v>
      </c>
      <c r="V5630" t="s">
        <v>13685</v>
      </c>
      <c r="W5630" t="s">
        <v>3085</v>
      </c>
      <c r="X5630" t="str">
        <f t="shared" si="87"/>
        <v>Funcionamiento</v>
      </c>
      <c r="Y5630" t="s">
        <v>13564</v>
      </c>
    </row>
    <row r="5631" spans="1:25">
      <c r="A5631" t="s">
        <v>3251</v>
      </c>
      <c r="B5631" t="s">
        <v>5143</v>
      </c>
      <c r="C5631" t="s">
        <v>13682</v>
      </c>
      <c r="D5631" t="s">
        <v>3076</v>
      </c>
      <c r="E5631" t="s">
        <v>3077</v>
      </c>
      <c r="F5631" t="s">
        <v>13563</v>
      </c>
      <c r="G5631" t="s">
        <v>13564</v>
      </c>
      <c r="H5631" t="s">
        <v>316</v>
      </c>
      <c r="I5631" t="s">
        <v>583</v>
      </c>
      <c r="J5631" t="s">
        <v>246</v>
      </c>
      <c r="K5631" t="s">
        <v>3079</v>
      </c>
      <c r="L5631" t="s">
        <v>247</v>
      </c>
      <c r="M5631">
        <v>4453700</v>
      </c>
      <c r="N5631">
        <v>0</v>
      </c>
      <c r="O5631">
        <v>4453700</v>
      </c>
      <c r="P5631">
        <v>0</v>
      </c>
      <c r="Q5631" t="s">
        <v>13683</v>
      </c>
      <c r="R5631" t="s">
        <v>3251</v>
      </c>
      <c r="S5631" t="s">
        <v>3458</v>
      </c>
      <c r="T5631" t="s">
        <v>3085</v>
      </c>
      <c r="U5631" t="s">
        <v>13684</v>
      </c>
      <c r="V5631" t="s">
        <v>13685</v>
      </c>
      <c r="W5631" t="s">
        <v>3085</v>
      </c>
      <c r="X5631" t="str">
        <f t="shared" si="87"/>
        <v>Funcionamiento</v>
      </c>
      <c r="Y5631" t="s">
        <v>13564</v>
      </c>
    </row>
    <row r="5632" spans="1:25">
      <c r="A5632" t="s">
        <v>3251</v>
      </c>
      <c r="B5632" t="s">
        <v>5143</v>
      </c>
      <c r="C5632" t="s">
        <v>13682</v>
      </c>
      <c r="D5632" t="s">
        <v>3076</v>
      </c>
      <c r="E5632" t="s">
        <v>3077</v>
      </c>
      <c r="F5632" t="s">
        <v>13563</v>
      </c>
      <c r="G5632" t="s">
        <v>13564</v>
      </c>
      <c r="H5632" t="s">
        <v>314</v>
      </c>
      <c r="I5632" t="s">
        <v>582</v>
      </c>
      <c r="J5632" t="s">
        <v>246</v>
      </c>
      <c r="K5632" t="s">
        <v>3079</v>
      </c>
      <c r="L5632" t="s">
        <v>247</v>
      </c>
      <c r="M5632">
        <v>6287100</v>
      </c>
      <c r="N5632">
        <v>0</v>
      </c>
      <c r="O5632">
        <v>6287100</v>
      </c>
      <c r="P5632">
        <v>0</v>
      </c>
      <c r="Q5632" t="s">
        <v>13683</v>
      </c>
      <c r="R5632" t="s">
        <v>3251</v>
      </c>
      <c r="S5632" t="s">
        <v>3458</v>
      </c>
      <c r="T5632" t="s">
        <v>3085</v>
      </c>
      <c r="U5632" t="s">
        <v>13684</v>
      </c>
      <c r="V5632" t="s">
        <v>13685</v>
      </c>
      <c r="W5632" t="s">
        <v>3085</v>
      </c>
      <c r="X5632" t="str">
        <f t="shared" si="87"/>
        <v>Funcionamiento</v>
      </c>
      <c r="Y5632" t="s">
        <v>13564</v>
      </c>
    </row>
    <row r="5633" spans="1:25">
      <c r="A5633" t="s">
        <v>3251</v>
      </c>
      <c r="B5633" t="s">
        <v>5143</v>
      </c>
      <c r="C5633" t="s">
        <v>13682</v>
      </c>
      <c r="D5633" t="s">
        <v>3076</v>
      </c>
      <c r="E5633" t="s">
        <v>3077</v>
      </c>
      <c r="F5633" t="s">
        <v>13563</v>
      </c>
      <c r="G5633" t="s">
        <v>13564</v>
      </c>
      <c r="H5633" t="s">
        <v>318</v>
      </c>
      <c r="I5633" t="s">
        <v>586</v>
      </c>
      <c r="J5633" t="s">
        <v>246</v>
      </c>
      <c r="K5633" t="s">
        <v>3079</v>
      </c>
      <c r="L5633" t="s">
        <v>247</v>
      </c>
      <c r="M5633">
        <v>2230800</v>
      </c>
      <c r="N5633">
        <v>0</v>
      </c>
      <c r="O5633">
        <v>2230800</v>
      </c>
      <c r="P5633">
        <v>0</v>
      </c>
      <c r="Q5633" t="s">
        <v>13683</v>
      </c>
      <c r="R5633" t="s">
        <v>3251</v>
      </c>
      <c r="S5633" t="s">
        <v>3458</v>
      </c>
      <c r="T5633" t="s">
        <v>3085</v>
      </c>
      <c r="U5633" t="s">
        <v>13684</v>
      </c>
      <c r="V5633" t="s">
        <v>13685</v>
      </c>
      <c r="W5633" t="s">
        <v>3085</v>
      </c>
      <c r="X5633" t="str">
        <f t="shared" si="87"/>
        <v>Funcionamiento</v>
      </c>
      <c r="Y5633" t="s">
        <v>13564</v>
      </c>
    </row>
    <row r="5634" spans="1:25">
      <c r="A5634" t="s">
        <v>3251</v>
      </c>
      <c r="B5634" t="s">
        <v>5143</v>
      </c>
      <c r="C5634" t="s">
        <v>13682</v>
      </c>
      <c r="D5634" t="s">
        <v>3076</v>
      </c>
      <c r="E5634" t="s">
        <v>3077</v>
      </c>
      <c r="F5634" t="s">
        <v>13563</v>
      </c>
      <c r="G5634" t="s">
        <v>13564</v>
      </c>
      <c r="H5634" t="s">
        <v>322</v>
      </c>
      <c r="I5634" t="s">
        <v>323</v>
      </c>
      <c r="J5634" t="s">
        <v>246</v>
      </c>
      <c r="K5634" t="s">
        <v>3079</v>
      </c>
      <c r="L5634" t="s">
        <v>247</v>
      </c>
      <c r="M5634">
        <v>1673800</v>
      </c>
      <c r="N5634">
        <v>0</v>
      </c>
      <c r="O5634">
        <v>1673800</v>
      </c>
      <c r="P5634">
        <v>0</v>
      </c>
      <c r="Q5634" t="s">
        <v>13683</v>
      </c>
      <c r="R5634" t="s">
        <v>3251</v>
      </c>
      <c r="S5634" t="s">
        <v>3458</v>
      </c>
      <c r="T5634" t="s">
        <v>3085</v>
      </c>
      <c r="U5634" t="s">
        <v>13684</v>
      </c>
      <c r="V5634" t="s">
        <v>13685</v>
      </c>
      <c r="W5634" t="s">
        <v>3085</v>
      </c>
      <c r="X5634" t="str">
        <f t="shared" ref="X5634:X5697" si="88">IF(LEFT(H5634,1)="C","Inversión","Funcionamiento")</f>
        <v>Funcionamiento</v>
      </c>
      <c r="Y5634" t="s">
        <v>13564</v>
      </c>
    </row>
    <row r="5635" spans="1:25">
      <c r="A5635" t="s">
        <v>3238</v>
      </c>
      <c r="B5635" t="s">
        <v>4883</v>
      </c>
      <c r="C5635" t="s">
        <v>13686</v>
      </c>
      <c r="D5635" t="s">
        <v>3076</v>
      </c>
      <c r="E5635" t="s">
        <v>3077</v>
      </c>
      <c r="F5635" t="s">
        <v>13563</v>
      </c>
      <c r="G5635" t="s">
        <v>13564</v>
      </c>
      <c r="H5635" t="s">
        <v>324</v>
      </c>
      <c r="I5635" t="s">
        <v>325</v>
      </c>
      <c r="J5635" t="s">
        <v>246</v>
      </c>
      <c r="K5635" t="s">
        <v>3079</v>
      </c>
      <c r="L5635" t="s">
        <v>247</v>
      </c>
      <c r="M5635">
        <v>133100</v>
      </c>
      <c r="N5635">
        <v>0</v>
      </c>
      <c r="O5635">
        <v>133100</v>
      </c>
      <c r="P5635">
        <v>0</v>
      </c>
      <c r="Q5635" t="s">
        <v>13687</v>
      </c>
      <c r="R5635" t="s">
        <v>3238</v>
      </c>
      <c r="S5635" t="s">
        <v>3344</v>
      </c>
      <c r="T5635" t="s">
        <v>3085</v>
      </c>
      <c r="U5635" t="s">
        <v>13688</v>
      </c>
      <c r="V5635" t="s">
        <v>13689</v>
      </c>
      <c r="W5635" t="s">
        <v>3085</v>
      </c>
      <c r="X5635" t="str">
        <f t="shared" si="88"/>
        <v>Funcionamiento</v>
      </c>
      <c r="Y5635" t="s">
        <v>13564</v>
      </c>
    </row>
    <row r="5636" spans="1:25">
      <c r="A5636" t="s">
        <v>3238</v>
      </c>
      <c r="B5636" t="s">
        <v>4883</v>
      </c>
      <c r="C5636" t="s">
        <v>13686</v>
      </c>
      <c r="D5636" t="s">
        <v>3076</v>
      </c>
      <c r="E5636" t="s">
        <v>3077</v>
      </c>
      <c r="F5636" t="s">
        <v>13563</v>
      </c>
      <c r="G5636" t="s">
        <v>13564</v>
      </c>
      <c r="H5636" t="s">
        <v>318</v>
      </c>
      <c r="I5636" t="s">
        <v>586</v>
      </c>
      <c r="J5636" t="s">
        <v>246</v>
      </c>
      <c r="K5636" t="s">
        <v>3079</v>
      </c>
      <c r="L5636" t="s">
        <v>247</v>
      </c>
      <c r="M5636">
        <v>267000</v>
      </c>
      <c r="N5636">
        <v>0</v>
      </c>
      <c r="O5636">
        <v>267000</v>
      </c>
      <c r="P5636">
        <v>0</v>
      </c>
      <c r="Q5636" t="s">
        <v>13687</v>
      </c>
      <c r="R5636" t="s">
        <v>3238</v>
      </c>
      <c r="S5636" t="s">
        <v>3344</v>
      </c>
      <c r="T5636" t="s">
        <v>3085</v>
      </c>
      <c r="U5636" t="s">
        <v>13688</v>
      </c>
      <c r="V5636" t="s">
        <v>13689</v>
      </c>
      <c r="W5636" t="s">
        <v>3085</v>
      </c>
      <c r="X5636" t="str">
        <f t="shared" si="88"/>
        <v>Funcionamiento</v>
      </c>
      <c r="Y5636" t="s">
        <v>13564</v>
      </c>
    </row>
    <row r="5637" spans="1:25">
      <c r="A5637" t="s">
        <v>3238</v>
      </c>
      <c r="B5637" t="s">
        <v>4883</v>
      </c>
      <c r="C5637" t="s">
        <v>13686</v>
      </c>
      <c r="D5637" t="s">
        <v>3076</v>
      </c>
      <c r="E5637" t="s">
        <v>3077</v>
      </c>
      <c r="F5637" t="s">
        <v>13563</v>
      </c>
      <c r="G5637" t="s">
        <v>13564</v>
      </c>
      <c r="H5637" t="s">
        <v>320</v>
      </c>
      <c r="I5637" t="s">
        <v>321</v>
      </c>
      <c r="J5637" t="s">
        <v>246</v>
      </c>
      <c r="K5637" t="s">
        <v>3079</v>
      </c>
      <c r="L5637" t="s">
        <v>247</v>
      </c>
      <c r="M5637">
        <v>69300</v>
      </c>
      <c r="N5637">
        <v>0</v>
      </c>
      <c r="O5637">
        <v>69300</v>
      </c>
      <c r="P5637">
        <v>0</v>
      </c>
      <c r="Q5637" t="s">
        <v>13687</v>
      </c>
      <c r="R5637" t="s">
        <v>3238</v>
      </c>
      <c r="S5637" t="s">
        <v>3344</v>
      </c>
      <c r="T5637" t="s">
        <v>3085</v>
      </c>
      <c r="U5637" t="s">
        <v>13688</v>
      </c>
      <c r="V5637" t="s">
        <v>13689</v>
      </c>
      <c r="W5637" t="s">
        <v>3085</v>
      </c>
      <c r="X5637" t="str">
        <f t="shared" si="88"/>
        <v>Funcionamiento</v>
      </c>
      <c r="Y5637" t="s">
        <v>13564</v>
      </c>
    </row>
    <row r="5638" spans="1:25">
      <c r="A5638" t="s">
        <v>3238</v>
      </c>
      <c r="B5638" t="s">
        <v>4883</v>
      </c>
      <c r="C5638" t="s">
        <v>13686</v>
      </c>
      <c r="D5638" t="s">
        <v>3076</v>
      </c>
      <c r="E5638" t="s">
        <v>3077</v>
      </c>
      <c r="F5638" t="s">
        <v>13563</v>
      </c>
      <c r="G5638" t="s">
        <v>13564</v>
      </c>
      <c r="H5638" t="s">
        <v>316</v>
      </c>
      <c r="I5638" t="s">
        <v>583</v>
      </c>
      <c r="J5638" t="s">
        <v>246</v>
      </c>
      <c r="K5638" t="s">
        <v>3079</v>
      </c>
      <c r="L5638" t="s">
        <v>247</v>
      </c>
      <c r="M5638">
        <v>442700</v>
      </c>
      <c r="N5638">
        <v>0</v>
      </c>
      <c r="O5638">
        <v>442700</v>
      </c>
      <c r="P5638">
        <v>0</v>
      </c>
      <c r="Q5638" t="s">
        <v>13687</v>
      </c>
      <c r="R5638" t="s">
        <v>3238</v>
      </c>
      <c r="S5638" t="s">
        <v>3344</v>
      </c>
      <c r="T5638" t="s">
        <v>3085</v>
      </c>
      <c r="U5638" t="s">
        <v>13688</v>
      </c>
      <c r="V5638" t="s">
        <v>13689</v>
      </c>
      <c r="W5638" t="s">
        <v>3085</v>
      </c>
      <c r="X5638" t="str">
        <f t="shared" si="88"/>
        <v>Funcionamiento</v>
      </c>
      <c r="Y5638" t="s">
        <v>13564</v>
      </c>
    </row>
    <row r="5639" spans="1:25">
      <c r="A5639" t="s">
        <v>3238</v>
      </c>
      <c r="B5639" t="s">
        <v>4883</v>
      </c>
      <c r="C5639" t="s">
        <v>13686</v>
      </c>
      <c r="D5639" t="s">
        <v>3076</v>
      </c>
      <c r="E5639" t="s">
        <v>3077</v>
      </c>
      <c r="F5639" t="s">
        <v>13563</v>
      </c>
      <c r="G5639" t="s">
        <v>13564</v>
      </c>
      <c r="H5639" t="s">
        <v>314</v>
      </c>
      <c r="I5639" t="s">
        <v>582</v>
      </c>
      <c r="J5639" t="s">
        <v>246</v>
      </c>
      <c r="K5639" t="s">
        <v>3079</v>
      </c>
      <c r="L5639" t="s">
        <v>247</v>
      </c>
      <c r="M5639">
        <v>707000</v>
      </c>
      <c r="N5639">
        <v>0</v>
      </c>
      <c r="O5639">
        <v>707000</v>
      </c>
      <c r="P5639">
        <v>0</v>
      </c>
      <c r="Q5639" t="s">
        <v>13687</v>
      </c>
      <c r="R5639" t="s">
        <v>3238</v>
      </c>
      <c r="S5639" t="s">
        <v>3344</v>
      </c>
      <c r="T5639" t="s">
        <v>3085</v>
      </c>
      <c r="U5639" t="s">
        <v>13688</v>
      </c>
      <c r="V5639" t="s">
        <v>13689</v>
      </c>
      <c r="W5639" t="s">
        <v>3085</v>
      </c>
      <c r="X5639" t="str">
        <f t="shared" si="88"/>
        <v>Funcionamiento</v>
      </c>
      <c r="Y5639" t="s">
        <v>13564</v>
      </c>
    </row>
    <row r="5640" spans="1:25">
      <c r="A5640" t="s">
        <v>3238</v>
      </c>
      <c r="B5640" t="s">
        <v>4883</v>
      </c>
      <c r="C5640" t="s">
        <v>13686</v>
      </c>
      <c r="D5640" t="s">
        <v>3076</v>
      </c>
      <c r="E5640" t="s">
        <v>3077</v>
      </c>
      <c r="F5640" t="s">
        <v>13563</v>
      </c>
      <c r="G5640" t="s">
        <v>13564</v>
      </c>
      <c r="H5640" t="s">
        <v>322</v>
      </c>
      <c r="I5640" t="s">
        <v>323</v>
      </c>
      <c r="J5640" t="s">
        <v>246</v>
      </c>
      <c r="K5640" t="s">
        <v>3079</v>
      </c>
      <c r="L5640" t="s">
        <v>247</v>
      </c>
      <c r="M5640">
        <v>199800</v>
      </c>
      <c r="N5640">
        <v>0</v>
      </c>
      <c r="O5640">
        <v>199800</v>
      </c>
      <c r="P5640">
        <v>0</v>
      </c>
      <c r="Q5640" t="s">
        <v>13687</v>
      </c>
      <c r="R5640" t="s">
        <v>3238</v>
      </c>
      <c r="S5640" t="s">
        <v>3344</v>
      </c>
      <c r="T5640" t="s">
        <v>3085</v>
      </c>
      <c r="U5640" t="s">
        <v>13688</v>
      </c>
      <c r="V5640" t="s">
        <v>13689</v>
      </c>
      <c r="W5640" t="s">
        <v>3085</v>
      </c>
      <c r="X5640" t="str">
        <f t="shared" si="88"/>
        <v>Funcionamiento</v>
      </c>
      <c r="Y5640" t="s">
        <v>13564</v>
      </c>
    </row>
    <row r="5641" spans="1:25">
      <c r="A5641" t="s">
        <v>3281</v>
      </c>
      <c r="B5641" t="s">
        <v>8094</v>
      </c>
      <c r="C5641" t="s">
        <v>13690</v>
      </c>
      <c r="D5641" t="s">
        <v>3076</v>
      </c>
      <c r="E5641" t="s">
        <v>3077</v>
      </c>
      <c r="F5641" t="s">
        <v>13563</v>
      </c>
      <c r="G5641" t="s">
        <v>13564</v>
      </c>
      <c r="H5641" t="s">
        <v>300</v>
      </c>
      <c r="I5641" t="s">
        <v>302</v>
      </c>
      <c r="J5641" t="s">
        <v>246</v>
      </c>
      <c r="K5641" t="s">
        <v>3079</v>
      </c>
      <c r="L5641" t="s">
        <v>247</v>
      </c>
      <c r="M5641">
        <v>55606236</v>
      </c>
      <c r="N5641">
        <v>0</v>
      </c>
      <c r="O5641">
        <v>55606236</v>
      </c>
      <c r="P5641">
        <v>0</v>
      </c>
      <c r="Q5641" t="s">
        <v>13691</v>
      </c>
      <c r="R5641" t="s">
        <v>3281</v>
      </c>
      <c r="S5641" t="s">
        <v>3492</v>
      </c>
      <c r="T5641" t="s">
        <v>3085</v>
      </c>
      <c r="U5641" t="s">
        <v>13692</v>
      </c>
      <c r="V5641" t="s">
        <v>13693</v>
      </c>
      <c r="W5641" t="s">
        <v>3085</v>
      </c>
      <c r="X5641" t="str">
        <f t="shared" si="88"/>
        <v>Funcionamiento</v>
      </c>
      <c r="Y5641" t="s">
        <v>13564</v>
      </c>
    </row>
    <row r="5642" spans="1:25">
      <c r="A5642" t="s">
        <v>3288</v>
      </c>
      <c r="B5642" t="s">
        <v>6112</v>
      </c>
      <c r="C5642" t="s">
        <v>13694</v>
      </c>
      <c r="D5642" t="s">
        <v>3076</v>
      </c>
      <c r="E5642" t="s">
        <v>3077</v>
      </c>
      <c r="F5642" t="s">
        <v>3149</v>
      </c>
      <c r="G5642" t="s">
        <v>13564</v>
      </c>
      <c r="H5642" t="s">
        <v>437</v>
      </c>
      <c r="I5642" t="s">
        <v>649</v>
      </c>
      <c r="J5642" t="s">
        <v>246</v>
      </c>
      <c r="K5642" t="s">
        <v>3079</v>
      </c>
      <c r="L5642" t="s">
        <v>247</v>
      </c>
      <c r="M5642">
        <v>11506787</v>
      </c>
      <c r="N5642">
        <v>-1266297</v>
      </c>
      <c r="O5642">
        <v>10240490</v>
      </c>
      <c r="P5642">
        <v>0</v>
      </c>
      <c r="Q5642" t="s">
        <v>13695</v>
      </c>
      <c r="R5642" t="s">
        <v>3288</v>
      </c>
      <c r="S5642" t="s">
        <v>4722</v>
      </c>
      <c r="T5642" t="s">
        <v>4648</v>
      </c>
      <c r="U5642" t="s">
        <v>13696</v>
      </c>
      <c r="V5642" t="s">
        <v>13697</v>
      </c>
      <c r="W5642" t="s">
        <v>3085</v>
      </c>
      <c r="X5642" t="str">
        <f t="shared" si="88"/>
        <v>Inversión</v>
      </c>
      <c r="Y5642" t="s">
        <v>3157</v>
      </c>
    </row>
    <row r="5643" spans="1:25">
      <c r="A5643" t="s">
        <v>3263</v>
      </c>
      <c r="B5643" t="s">
        <v>5158</v>
      </c>
      <c r="C5643" t="s">
        <v>13698</v>
      </c>
      <c r="D5643" t="s">
        <v>3076</v>
      </c>
      <c r="E5643" t="s">
        <v>3077</v>
      </c>
      <c r="F5643" t="s">
        <v>13563</v>
      </c>
      <c r="G5643" t="s">
        <v>13564</v>
      </c>
      <c r="H5643" t="s">
        <v>297</v>
      </c>
      <c r="I5643" t="s">
        <v>299</v>
      </c>
      <c r="J5643" t="s">
        <v>246</v>
      </c>
      <c r="K5643" t="s">
        <v>3079</v>
      </c>
      <c r="L5643" t="s">
        <v>247</v>
      </c>
      <c r="M5643">
        <v>1745090</v>
      </c>
      <c r="N5643">
        <v>0</v>
      </c>
      <c r="O5643">
        <v>1745090</v>
      </c>
      <c r="P5643">
        <v>0</v>
      </c>
      <c r="Q5643" t="s">
        <v>13699</v>
      </c>
      <c r="R5643" t="s">
        <v>3263</v>
      </c>
      <c r="S5643" t="s">
        <v>7891</v>
      </c>
      <c r="T5643" t="s">
        <v>3085</v>
      </c>
      <c r="U5643" t="s">
        <v>13700</v>
      </c>
      <c r="V5643" t="s">
        <v>13701</v>
      </c>
      <c r="W5643" t="s">
        <v>3085</v>
      </c>
      <c r="X5643" t="str">
        <f t="shared" si="88"/>
        <v>Funcionamiento</v>
      </c>
      <c r="Y5643" t="s">
        <v>13564</v>
      </c>
    </row>
    <row r="5644" spans="1:25">
      <c r="A5644" t="s">
        <v>3263</v>
      </c>
      <c r="B5644" t="s">
        <v>5158</v>
      </c>
      <c r="C5644" t="s">
        <v>13698</v>
      </c>
      <c r="D5644" t="s">
        <v>3076</v>
      </c>
      <c r="E5644" t="s">
        <v>3077</v>
      </c>
      <c r="F5644" t="s">
        <v>13563</v>
      </c>
      <c r="G5644" t="s">
        <v>13564</v>
      </c>
      <c r="H5644" t="s">
        <v>331</v>
      </c>
      <c r="I5644" t="s">
        <v>587</v>
      </c>
      <c r="J5644" t="s">
        <v>246</v>
      </c>
      <c r="K5644" t="s">
        <v>3079</v>
      </c>
      <c r="L5644" t="s">
        <v>247</v>
      </c>
      <c r="M5644">
        <v>3853587</v>
      </c>
      <c r="N5644">
        <v>0</v>
      </c>
      <c r="O5644">
        <v>3853587</v>
      </c>
      <c r="P5644">
        <v>0</v>
      </c>
      <c r="Q5644" t="s">
        <v>13699</v>
      </c>
      <c r="R5644" t="s">
        <v>3263</v>
      </c>
      <c r="S5644" t="s">
        <v>7891</v>
      </c>
      <c r="T5644" t="s">
        <v>3085</v>
      </c>
      <c r="U5644" t="s">
        <v>13700</v>
      </c>
      <c r="V5644" t="s">
        <v>13701</v>
      </c>
      <c r="W5644" t="s">
        <v>3085</v>
      </c>
      <c r="X5644" t="str">
        <f t="shared" si="88"/>
        <v>Funcionamiento</v>
      </c>
      <c r="Y5644" t="s">
        <v>13564</v>
      </c>
    </row>
    <row r="5645" spans="1:25">
      <c r="A5645" t="s">
        <v>3263</v>
      </c>
      <c r="B5645" t="s">
        <v>5158</v>
      </c>
      <c r="C5645" t="s">
        <v>13698</v>
      </c>
      <c r="D5645" t="s">
        <v>3076</v>
      </c>
      <c r="E5645" t="s">
        <v>3077</v>
      </c>
      <c r="F5645" t="s">
        <v>13563</v>
      </c>
      <c r="G5645" t="s">
        <v>13564</v>
      </c>
      <c r="H5645" t="s">
        <v>336</v>
      </c>
      <c r="I5645" t="s">
        <v>337</v>
      </c>
      <c r="J5645" t="s">
        <v>246</v>
      </c>
      <c r="K5645" t="s">
        <v>3079</v>
      </c>
      <c r="L5645" t="s">
        <v>247</v>
      </c>
      <c r="M5645">
        <v>2354967</v>
      </c>
      <c r="N5645">
        <v>0</v>
      </c>
      <c r="O5645">
        <v>2354967</v>
      </c>
      <c r="P5645">
        <v>0</v>
      </c>
      <c r="Q5645" t="s">
        <v>13699</v>
      </c>
      <c r="R5645" t="s">
        <v>3263</v>
      </c>
      <c r="S5645" t="s">
        <v>7891</v>
      </c>
      <c r="T5645" t="s">
        <v>3085</v>
      </c>
      <c r="U5645" t="s">
        <v>13700</v>
      </c>
      <c r="V5645" t="s">
        <v>13701</v>
      </c>
      <c r="W5645" t="s">
        <v>3085</v>
      </c>
      <c r="X5645" t="str">
        <f t="shared" si="88"/>
        <v>Funcionamiento</v>
      </c>
      <c r="Y5645" t="s">
        <v>13564</v>
      </c>
    </row>
    <row r="5646" spans="1:25">
      <c r="A5646" t="s">
        <v>3263</v>
      </c>
      <c r="B5646" t="s">
        <v>5158</v>
      </c>
      <c r="C5646" t="s">
        <v>13698</v>
      </c>
      <c r="D5646" t="s">
        <v>3076</v>
      </c>
      <c r="E5646" t="s">
        <v>3077</v>
      </c>
      <c r="F5646" t="s">
        <v>13563</v>
      </c>
      <c r="G5646" t="s">
        <v>13564</v>
      </c>
      <c r="H5646" t="s">
        <v>303</v>
      </c>
      <c r="I5646" t="s">
        <v>305</v>
      </c>
      <c r="J5646" t="s">
        <v>246</v>
      </c>
      <c r="K5646" t="s">
        <v>3079</v>
      </c>
      <c r="L5646" t="s">
        <v>247</v>
      </c>
      <c r="M5646">
        <v>6498938</v>
      </c>
      <c r="N5646">
        <v>0</v>
      </c>
      <c r="O5646">
        <v>6498938</v>
      </c>
      <c r="P5646">
        <v>0</v>
      </c>
      <c r="Q5646" t="s">
        <v>13699</v>
      </c>
      <c r="R5646" t="s">
        <v>3263</v>
      </c>
      <c r="S5646" t="s">
        <v>7891</v>
      </c>
      <c r="T5646" t="s">
        <v>3085</v>
      </c>
      <c r="U5646" t="s">
        <v>13700</v>
      </c>
      <c r="V5646" t="s">
        <v>13701</v>
      </c>
      <c r="W5646" t="s">
        <v>3085</v>
      </c>
      <c r="X5646" t="str">
        <f t="shared" si="88"/>
        <v>Funcionamiento</v>
      </c>
      <c r="Y5646" t="s">
        <v>13564</v>
      </c>
    </row>
    <row r="5647" spans="1:25">
      <c r="A5647" t="s">
        <v>3263</v>
      </c>
      <c r="B5647" t="s">
        <v>5158</v>
      </c>
      <c r="C5647" t="s">
        <v>13698</v>
      </c>
      <c r="D5647" t="s">
        <v>3076</v>
      </c>
      <c r="E5647" t="s">
        <v>3077</v>
      </c>
      <c r="F5647" t="s">
        <v>13563</v>
      </c>
      <c r="G5647" t="s">
        <v>13564</v>
      </c>
      <c r="H5647" t="s">
        <v>358</v>
      </c>
      <c r="I5647" t="s">
        <v>359</v>
      </c>
      <c r="J5647" t="s">
        <v>246</v>
      </c>
      <c r="K5647" t="s">
        <v>3079</v>
      </c>
      <c r="L5647" t="s">
        <v>247</v>
      </c>
      <c r="M5647">
        <v>4145342</v>
      </c>
      <c r="N5647">
        <v>0</v>
      </c>
      <c r="O5647">
        <v>4145342</v>
      </c>
      <c r="P5647">
        <v>0</v>
      </c>
      <c r="Q5647" t="s">
        <v>13699</v>
      </c>
      <c r="R5647" t="s">
        <v>3263</v>
      </c>
      <c r="S5647" t="s">
        <v>7891</v>
      </c>
      <c r="T5647" t="s">
        <v>3085</v>
      </c>
      <c r="U5647" t="s">
        <v>13700</v>
      </c>
      <c r="V5647" t="s">
        <v>13701</v>
      </c>
      <c r="W5647" t="s">
        <v>3085</v>
      </c>
      <c r="X5647" t="str">
        <f t="shared" si="88"/>
        <v>Funcionamiento</v>
      </c>
      <c r="Y5647" t="s">
        <v>13564</v>
      </c>
    </row>
    <row r="5648" spans="1:25">
      <c r="A5648" t="s">
        <v>3263</v>
      </c>
      <c r="B5648" t="s">
        <v>5158</v>
      </c>
      <c r="C5648" t="s">
        <v>13698</v>
      </c>
      <c r="D5648" t="s">
        <v>3076</v>
      </c>
      <c r="E5648" t="s">
        <v>3077</v>
      </c>
      <c r="F5648" t="s">
        <v>13563</v>
      </c>
      <c r="G5648" t="s">
        <v>13564</v>
      </c>
      <c r="H5648" t="s">
        <v>333</v>
      </c>
      <c r="I5648" t="s">
        <v>335</v>
      </c>
      <c r="J5648" t="s">
        <v>246</v>
      </c>
      <c r="K5648" t="s">
        <v>3079</v>
      </c>
      <c r="L5648" t="s">
        <v>247</v>
      </c>
      <c r="M5648">
        <v>654148</v>
      </c>
      <c r="N5648">
        <v>0</v>
      </c>
      <c r="O5648">
        <v>654148</v>
      </c>
      <c r="P5648">
        <v>0</v>
      </c>
      <c r="Q5648" t="s">
        <v>13699</v>
      </c>
      <c r="R5648" t="s">
        <v>3263</v>
      </c>
      <c r="S5648" t="s">
        <v>7891</v>
      </c>
      <c r="T5648" t="s">
        <v>3085</v>
      </c>
      <c r="U5648" t="s">
        <v>13700</v>
      </c>
      <c r="V5648" t="s">
        <v>13701</v>
      </c>
      <c r="W5648" t="s">
        <v>3085</v>
      </c>
      <c r="X5648" t="str">
        <f t="shared" si="88"/>
        <v>Funcionamiento</v>
      </c>
      <c r="Y5648" t="s">
        <v>13564</v>
      </c>
    </row>
    <row r="5649" spans="1:25">
      <c r="A5649" t="s">
        <v>3263</v>
      </c>
      <c r="B5649" t="s">
        <v>5158</v>
      </c>
      <c r="C5649" t="s">
        <v>13698</v>
      </c>
      <c r="D5649" t="s">
        <v>3076</v>
      </c>
      <c r="E5649" t="s">
        <v>3077</v>
      </c>
      <c r="F5649" t="s">
        <v>13563</v>
      </c>
      <c r="G5649" t="s">
        <v>13564</v>
      </c>
      <c r="H5649" t="s">
        <v>292</v>
      </c>
      <c r="I5649" t="s">
        <v>293</v>
      </c>
      <c r="J5649" t="s">
        <v>246</v>
      </c>
      <c r="K5649" t="s">
        <v>3079</v>
      </c>
      <c r="L5649" t="s">
        <v>247</v>
      </c>
      <c r="M5649">
        <v>49050955</v>
      </c>
      <c r="N5649">
        <v>0</v>
      </c>
      <c r="O5649">
        <v>49050955</v>
      </c>
      <c r="P5649">
        <v>0</v>
      </c>
      <c r="Q5649" t="s">
        <v>13699</v>
      </c>
      <c r="R5649" t="s">
        <v>3263</v>
      </c>
      <c r="S5649" t="s">
        <v>7891</v>
      </c>
      <c r="T5649" t="s">
        <v>3085</v>
      </c>
      <c r="U5649" t="s">
        <v>13700</v>
      </c>
      <c r="V5649" t="s">
        <v>13701</v>
      </c>
      <c r="W5649" t="s">
        <v>3085</v>
      </c>
      <c r="X5649" t="str">
        <f t="shared" si="88"/>
        <v>Funcionamiento</v>
      </c>
      <c r="Y5649" t="s">
        <v>13564</v>
      </c>
    </row>
    <row r="5650" spans="1:25">
      <c r="A5650" t="s">
        <v>3263</v>
      </c>
      <c r="B5650" t="s">
        <v>5158</v>
      </c>
      <c r="C5650" t="s">
        <v>13698</v>
      </c>
      <c r="D5650" t="s">
        <v>3076</v>
      </c>
      <c r="E5650" t="s">
        <v>3077</v>
      </c>
      <c r="F5650" t="s">
        <v>13563</v>
      </c>
      <c r="G5650" t="s">
        <v>13564</v>
      </c>
      <c r="H5650" t="s">
        <v>309</v>
      </c>
      <c r="I5650" t="s">
        <v>311</v>
      </c>
      <c r="J5650" t="s">
        <v>246</v>
      </c>
      <c r="K5650" t="s">
        <v>3079</v>
      </c>
      <c r="L5650" t="s">
        <v>247</v>
      </c>
      <c r="M5650">
        <v>6902126</v>
      </c>
      <c r="N5650">
        <v>0</v>
      </c>
      <c r="O5650">
        <v>6902126</v>
      </c>
      <c r="P5650">
        <v>0</v>
      </c>
      <c r="Q5650" t="s">
        <v>13699</v>
      </c>
      <c r="R5650" t="s">
        <v>3263</v>
      </c>
      <c r="S5650" t="s">
        <v>7891</v>
      </c>
      <c r="T5650" t="s">
        <v>3085</v>
      </c>
      <c r="U5650" t="s">
        <v>13700</v>
      </c>
      <c r="V5650" t="s">
        <v>13701</v>
      </c>
      <c r="W5650" t="s">
        <v>3085</v>
      </c>
      <c r="X5650" t="str">
        <f t="shared" si="88"/>
        <v>Funcionamiento</v>
      </c>
      <c r="Y5650" t="s">
        <v>13564</v>
      </c>
    </row>
    <row r="5651" spans="1:25">
      <c r="A5651" t="s">
        <v>3263</v>
      </c>
      <c r="B5651" t="s">
        <v>5158</v>
      </c>
      <c r="C5651" t="s">
        <v>13698</v>
      </c>
      <c r="D5651" t="s">
        <v>3076</v>
      </c>
      <c r="E5651" t="s">
        <v>3077</v>
      </c>
      <c r="F5651" t="s">
        <v>13563</v>
      </c>
      <c r="G5651" t="s">
        <v>13564</v>
      </c>
      <c r="H5651" t="s">
        <v>294</v>
      </c>
      <c r="I5651" t="s">
        <v>296</v>
      </c>
      <c r="J5651" t="s">
        <v>246</v>
      </c>
      <c r="K5651" t="s">
        <v>3079</v>
      </c>
      <c r="L5651" t="s">
        <v>247</v>
      </c>
      <c r="M5651">
        <v>1236033</v>
      </c>
      <c r="N5651">
        <v>0</v>
      </c>
      <c r="O5651">
        <v>1236033</v>
      </c>
      <c r="P5651">
        <v>0</v>
      </c>
      <c r="Q5651" t="s">
        <v>13699</v>
      </c>
      <c r="R5651" t="s">
        <v>3263</v>
      </c>
      <c r="S5651" t="s">
        <v>7891</v>
      </c>
      <c r="T5651" t="s">
        <v>3085</v>
      </c>
      <c r="U5651" t="s">
        <v>13700</v>
      </c>
      <c r="V5651" t="s">
        <v>13701</v>
      </c>
      <c r="W5651" t="s">
        <v>3085</v>
      </c>
      <c r="X5651" t="str">
        <f t="shared" si="88"/>
        <v>Funcionamiento</v>
      </c>
      <c r="Y5651" t="s">
        <v>13564</v>
      </c>
    </row>
    <row r="5652" spans="1:25">
      <c r="A5652" t="s">
        <v>3270</v>
      </c>
      <c r="B5652" t="s">
        <v>6389</v>
      </c>
      <c r="C5652" t="s">
        <v>13702</v>
      </c>
      <c r="D5652" t="s">
        <v>3076</v>
      </c>
      <c r="E5652" t="s">
        <v>3077</v>
      </c>
      <c r="F5652" t="s">
        <v>13563</v>
      </c>
      <c r="G5652" t="s">
        <v>13564</v>
      </c>
      <c r="H5652" t="s">
        <v>322</v>
      </c>
      <c r="I5652" t="s">
        <v>323</v>
      </c>
      <c r="J5652" t="s">
        <v>246</v>
      </c>
      <c r="K5652" t="s">
        <v>3079</v>
      </c>
      <c r="L5652" t="s">
        <v>247</v>
      </c>
      <c r="M5652">
        <v>3771900</v>
      </c>
      <c r="N5652">
        <v>0</v>
      </c>
      <c r="O5652">
        <v>3771900</v>
      </c>
      <c r="P5652">
        <v>0</v>
      </c>
      <c r="Q5652" t="s">
        <v>13703</v>
      </c>
      <c r="R5652" t="s">
        <v>3270</v>
      </c>
      <c r="S5652" t="s">
        <v>3414</v>
      </c>
      <c r="T5652" t="s">
        <v>3085</v>
      </c>
      <c r="U5652" t="s">
        <v>13704</v>
      </c>
      <c r="V5652" t="s">
        <v>13705</v>
      </c>
      <c r="W5652" t="s">
        <v>3085</v>
      </c>
      <c r="X5652" t="str">
        <f t="shared" si="88"/>
        <v>Funcionamiento</v>
      </c>
      <c r="Y5652" t="s">
        <v>13564</v>
      </c>
    </row>
    <row r="5653" spans="1:25">
      <c r="A5653" t="s">
        <v>3270</v>
      </c>
      <c r="B5653" t="s">
        <v>6389</v>
      </c>
      <c r="C5653" t="s">
        <v>13702</v>
      </c>
      <c r="D5653" t="s">
        <v>3076</v>
      </c>
      <c r="E5653" t="s">
        <v>3077</v>
      </c>
      <c r="F5653" t="s">
        <v>13563</v>
      </c>
      <c r="G5653" t="s">
        <v>13564</v>
      </c>
      <c r="H5653" t="s">
        <v>318</v>
      </c>
      <c r="I5653" t="s">
        <v>586</v>
      </c>
      <c r="J5653" t="s">
        <v>246</v>
      </c>
      <c r="K5653" t="s">
        <v>3079</v>
      </c>
      <c r="L5653" t="s">
        <v>247</v>
      </c>
      <c r="M5653">
        <v>5028300</v>
      </c>
      <c r="N5653">
        <v>0</v>
      </c>
      <c r="O5653">
        <v>5028300</v>
      </c>
      <c r="P5653">
        <v>0</v>
      </c>
      <c r="Q5653" t="s">
        <v>13703</v>
      </c>
      <c r="R5653" t="s">
        <v>3270</v>
      </c>
      <c r="S5653" t="s">
        <v>3414</v>
      </c>
      <c r="T5653" t="s">
        <v>3085</v>
      </c>
      <c r="U5653" t="s">
        <v>13704</v>
      </c>
      <c r="V5653" t="s">
        <v>13705</v>
      </c>
      <c r="W5653" t="s">
        <v>3085</v>
      </c>
      <c r="X5653" t="str">
        <f t="shared" si="88"/>
        <v>Funcionamiento</v>
      </c>
      <c r="Y5653" t="s">
        <v>13564</v>
      </c>
    </row>
    <row r="5654" spans="1:25">
      <c r="A5654" t="s">
        <v>3270</v>
      </c>
      <c r="B5654" t="s">
        <v>6389</v>
      </c>
      <c r="C5654" t="s">
        <v>13702</v>
      </c>
      <c r="D5654" t="s">
        <v>3076</v>
      </c>
      <c r="E5654" t="s">
        <v>3077</v>
      </c>
      <c r="F5654" t="s">
        <v>13563</v>
      </c>
      <c r="G5654" t="s">
        <v>13564</v>
      </c>
      <c r="H5654" t="s">
        <v>320</v>
      </c>
      <c r="I5654" t="s">
        <v>321</v>
      </c>
      <c r="J5654" t="s">
        <v>246</v>
      </c>
      <c r="K5654" t="s">
        <v>3079</v>
      </c>
      <c r="L5654" t="s">
        <v>247</v>
      </c>
      <c r="M5654">
        <v>753900</v>
      </c>
      <c r="N5654">
        <v>0</v>
      </c>
      <c r="O5654">
        <v>753900</v>
      </c>
      <c r="P5654">
        <v>0</v>
      </c>
      <c r="Q5654" t="s">
        <v>13703</v>
      </c>
      <c r="R5654" t="s">
        <v>3270</v>
      </c>
      <c r="S5654" t="s">
        <v>3414</v>
      </c>
      <c r="T5654" t="s">
        <v>3085</v>
      </c>
      <c r="U5654" t="s">
        <v>13704</v>
      </c>
      <c r="V5654" t="s">
        <v>13705</v>
      </c>
      <c r="W5654" t="s">
        <v>3085</v>
      </c>
      <c r="X5654" t="str">
        <f t="shared" si="88"/>
        <v>Funcionamiento</v>
      </c>
      <c r="Y5654" t="s">
        <v>13564</v>
      </c>
    </row>
    <row r="5655" spans="1:25">
      <c r="A5655" t="s">
        <v>3270</v>
      </c>
      <c r="B5655" t="s">
        <v>6389</v>
      </c>
      <c r="C5655" t="s">
        <v>13702</v>
      </c>
      <c r="D5655" t="s">
        <v>3076</v>
      </c>
      <c r="E5655" t="s">
        <v>3077</v>
      </c>
      <c r="F5655" t="s">
        <v>13563</v>
      </c>
      <c r="G5655" t="s">
        <v>13564</v>
      </c>
      <c r="H5655" t="s">
        <v>314</v>
      </c>
      <c r="I5655" t="s">
        <v>582</v>
      </c>
      <c r="J5655" t="s">
        <v>246</v>
      </c>
      <c r="K5655" t="s">
        <v>3079</v>
      </c>
      <c r="L5655" t="s">
        <v>247</v>
      </c>
      <c r="M5655">
        <v>6927100</v>
      </c>
      <c r="N5655">
        <v>0</v>
      </c>
      <c r="O5655">
        <v>6927100</v>
      </c>
      <c r="P5655">
        <v>0</v>
      </c>
      <c r="Q5655" t="s">
        <v>13703</v>
      </c>
      <c r="R5655" t="s">
        <v>3270</v>
      </c>
      <c r="S5655" t="s">
        <v>3414</v>
      </c>
      <c r="T5655" t="s">
        <v>3085</v>
      </c>
      <c r="U5655" t="s">
        <v>13704</v>
      </c>
      <c r="V5655" t="s">
        <v>13705</v>
      </c>
      <c r="W5655" t="s">
        <v>3085</v>
      </c>
      <c r="X5655" t="str">
        <f t="shared" si="88"/>
        <v>Funcionamiento</v>
      </c>
      <c r="Y5655" t="s">
        <v>13564</v>
      </c>
    </row>
    <row r="5656" spans="1:25">
      <c r="A5656" t="s">
        <v>3270</v>
      </c>
      <c r="B5656" t="s">
        <v>6389</v>
      </c>
      <c r="C5656" t="s">
        <v>13702</v>
      </c>
      <c r="D5656" t="s">
        <v>3076</v>
      </c>
      <c r="E5656" t="s">
        <v>3077</v>
      </c>
      <c r="F5656" t="s">
        <v>13563</v>
      </c>
      <c r="G5656" t="s">
        <v>13564</v>
      </c>
      <c r="H5656" t="s">
        <v>316</v>
      </c>
      <c r="I5656" t="s">
        <v>583</v>
      </c>
      <c r="J5656" t="s">
        <v>246</v>
      </c>
      <c r="K5656" t="s">
        <v>3079</v>
      </c>
      <c r="L5656" t="s">
        <v>247</v>
      </c>
      <c r="M5656">
        <v>4894800</v>
      </c>
      <c r="N5656">
        <v>0</v>
      </c>
      <c r="O5656">
        <v>4894800</v>
      </c>
      <c r="P5656">
        <v>0</v>
      </c>
      <c r="Q5656" t="s">
        <v>13703</v>
      </c>
      <c r="R5656" t="s">
        <v>3270</v>
      </c>
      <c r="S5656" t="s">
        <v>3414</v>
      </c>
      <c r="T5656" t="s">
        <v>3085</v>
      </c>
      <c r="U5656" t="s">
        <v>13704</v>
      </c>
      <c r="V5656" t="s">
        <v>13705</v>
      </c>
      <c r="W5656" t="s">
        <v>3085</v>
      </c>
      <c r="X5656" t="str">
        <f t="shared" si="88"/>
        <v>Funcionamiento</v>
      </c>
      <c r="Y5656" t="s">
        <v>13564</v>
      </c>
    </row>
    <row r="5657" spans="1:25">
      <c r="A5657" t="s">
        <v>3270</v>
      </c>
      <c r="B5657" t="s">
        <v>6389</v>
      </c>
      <c r="C5657" t="s">
        <v>13702</v>
      </c>
      <c r="D5657" t="s">
        <v>3076</v>
      </c>
      <c r="E5657" t="s">
        <v>3077</v>
      </c>
      <c r="F5657" t="s">
        <v>13563</v>
      </c>
      <c r="G5657" t="s">
        <v>13564</v>
      </c>
      <c r="H5657" t="s">
        <v>324</v>
      </c>
      <c r="I5657" t="s">
        <v>325</v>
      </c>
      <c r="J5657" t="s">
        <v>246</v>
      </c>
      <c r="K5657" t="s">
        <v>3079</v>
      </c>
      <c r="L5657" t="s">
        <v>247</v>
      </c>
      <c r="M5657">
        <v>2514800</v>
      </c>
      <c r="N5657">
        <v>0</v>
      </c>
      <c r="O5657">
        <v>2514800</v>
      </c>
      <c r="P5657">
        <v>0</v>
      </c>
      <c r="Q5657" t="s">
        <v>13703</v>
      </c>
      <c r="R5657" t="s">
        <v>3270</v>
      </c>
      <c r="S5657" t="s">
        <v>3414</v>
      </c>
      <c r="T5657" t="s">
        <v>3085</v>
      </c>
      <c r="U5657" t="s">
        <v>13704</v>
      </c>
      <c r="V5657" t="s">
        <v>13705</v>
      </c>
      <c r="W5657" t="s">
        <v>3085</v>
      </c>
      <c r="X5657" t="str">
        <f t="shared" si="88"/>
        <v>Funcionamiento</v>
      </c>
      <c r="Y5657" t="s">
        <v>13564</v>
      </c>
    </row>
    <row r="5658" spans="1:25">
      <c r="A5658" t="s">
        <v>3277</v>
      </c>
      <c r="B5658" t="s">
        <v>4605</v>
      </c>
      <c r="C5658" t="s">
        <v>13706</v>
      </c>
      <c r="D5658" t="s">
        <v>3076</v>
      </c>
      <c r="E5658" t="s">
        <v>3077</v>
      </c>
      <c r="F5658" t="s">
        <v>3234</v>
      </c>
      <c r="G5658" t="s">
        <v>13564</v>
      </c>
      <c r="H5658" t="s">
        <v>428</v>
      </c>
      <c r="I5658" t="s">
        <v>669</v>
      </c>
      <c r="J5658" t="s">
        <v>246</v>
      </c>
      <c r="K5658" t="s">
        <v>3079</v>
      </c>
      <c r="L5658" t="s">
        <v>247</v>
      </c>
      <c r="M5658">
        <v>2320500</v>
      </c>
      <c r="N5658">
        <v>-170500</v>
      </c>
      <c r="O5658">
        <v>2150000</v>
      </c>
      <c r="P5658">
        <v>0</v>
      </c>
      <c r="Q5658" t="s">
        <v>13707</v>
      </c>
      <c r="R5658" t="s">
        <v>3277</v>
      </c>
      <c r="S5658" t="s">
        <v>5470</v>
      </c>
      <c r="T5658" t="s">
        <v>10158</v>
      </c>
      <c r="U5658" t="s">
        <v>13085</v>
      </c>
      <c r="V5658" t="s">
        <v>13708</v>
      </c>
      <c r="W5658" t="s">
        <v>3085</v>
      </c>
      <c r="X5658" t="str">
        <f t="shared" si="88"/>
        <v>Inversión</v>
      </c>
      <c r="Y5658" t="s">
        <v>3241</v>
      </c>
    </row>
    <row r="5659" spans="1:25">
      <c r="A5659" t="s">
        <v>3229</v>
      </c>
      <c r="B5659" t="s">
        <v>3685</v>
      </c>
      <c r="C5659" t="s">
        <v>13709</v>
      </c>
      <c r="D5659" t="s">
        <v>3076</v>
      </c>
      <c r="E5659" t="s">
        <v>3077</v>
      </c>
      <c r="F5659" t="s">
        <v>13563</v>
      </c>
      <c r="G5659" t="s">
        <v>13564</v>
      </c>
      <c r="H5659" t="s">
        <v>336</v>
      </c>
      <c r="I5659" t="s">
        <v>337</v>
      </c>
      <c r="J5659" t="s">
        <v>246</v>
      </c>
      <c r="K5659" t="s">
        <v>3079</v>
      </c>
      <c r="L5659" t="s">
        <v>247</v>
      </c>
      <c r="M5659">
        <v>2354967</v>
      </c>
      <c r="N5659">
        <v>0</v>
      </c>
      <c r="O5659">
        <v>2354967</v>
      </c>
      <c r="P5659">
        <v>0</v>
      </c>
      <c r="Q5659" t="s">
        <v>13710</v>
      </c>
      <c r="R5659" t="s">
        <v>3229</v>
      </c>
      <c r="S5659" t="s">
        <v>4751</v>
      </c>
      <c r="T5659" t="s">
        <v>3085</v>
      </c>
      <c r="U5659" t="s">
        <v>13711</v>
      </c>
      <c r="V5659" t="s">
        <v>13712</v>
      </c>
      <c r="W5659" t="s">
        <v>3085</v>
      </c>
      <c r="X5659" t="str">
        <f t="shared" si="88"/>
        <v>Funcionamiento</v>
      </c>
      <c r="Y5659" t="s">
        <v>13564</v>
      </c>
    </row>
    <row r="5660" spans="1:25">
      <c r="A5660" t="s">
        <v>3229</v>
      </c>
      <c r="B5660" t="s">
        <v>3685</v>
      </c>
      <c r="C5660" t="s">
        <v>13709</v>
      </c>
      <c r="D5660" t="s">
        <v>3076</v>
      </c>
      <c r="E5660" t="s">
        <v>3077</v>
      </c>
      <c r="F5660" t="s">
        <v>13563</v>
      </c>
      <c r="G5660" t="s">
        <v>13564</v>
      </c>
      <c r="H5660" t="s">
        <v>348</v>
      </c>
      <c r="I5660" t="s">
        <v>349</v>
      </c>
      <c r="J5660" t="s">
        <v>246</v>
      </c>
      <c r="K5660" t="s">
        <v>3079</v>
      </c>
      <c r="L5660" t="s">
        <v>247</v>
      </c>
      <c r="M5660">
        <v>922804</v>
      </c>
      <c r="N5660">
        <v>0</v>
      </c>
      <c r="O5660">
        <v>922804</v>
      </c>
      <c r="P5660">
        <v>0</v>
      </c>
      <c r="Q5660" t="s">
        <v>13710</v>
      </c>
      <c r="R5660" t="s">
        <v>3229</v>
      </c>
      <c r="S5660" t="s">
        <v>4751</v>
      </c>
      <c r="T5660" t="s">
        <v>3085</v>
      </c>
      <c r="U5660" t="s">
        <v>13711</v>
      </c>
      <c r="V5660" t="s">
        <v>13712</v>
      </c>
      <c r="W5660" t="s">
        <v>3085</v>
      </c>
      <c r="X5660" t="str">
        <f t="shared" si="88"/>
        <v>Funcionamiento</v>
      </c>
      <c r="Y5660" t="s">
        <v>13564</v>
      </c>
    </row>
    <row r="5661" spans="1:25">
      <c r="A5661" t="s">
        <v>3229</v>
      </c>
      <c r="B5661" t="s">
        <v>3685</v>
      </c>
      <c r="C5661" t="s">
        <v>13709</v>
      </c>
      <c r="D5661" t="s">
        <v>3076</v>
      </c>
      <c r="E5661" t="s">
        <v>3077</v>
      </c>
      <c r="F5661" t="s">
        <v>13563</v>
      </c>
      <c r="G5661" t="s">
        <v>13564</v>
      </c>
      <c r="H5661" t="s">
        <v>292</v>
      </c>
      <c r="I5661" t="s">
        <v>293</v>
      </c>
      <c r="J5661" t="s">
        <v>246</v>
      </c>
      <c r="K5661" t="s">
        <v>3079</v>
      </c>
      <c r="L5661" t="s">
        <v>247</v>
      </c>
      <c r="M5661">
        <v>45049943</v>
      </c>
      <c r="N5661">
        <v>0</v>
      </c>
      <c r="O5661">
        <v>45049943</v>
      </c>
      <c r="P5661">
        <v>0</v>
      </c>
      <c r="Q5661" t="s">
        <v>13710</v>
      </c>
      <c r="R5661" t="s">
        <v>3229</v>
      </c>
      <c r="S5661" t="s">
        <v>4751</v>
      </c>
      <c r="T5661" t="s">
        <v>3085</v>
      </c>
      <c r="U5661" t="s">
        <v>13711</v>
      </c>
      <c r="V5661" t="s">
        <v>13712</v>
      </c>
      <c r="W5661" t="s">
        <v>3085</v>
      </c>
      <c r="X5661" t="str">
        <f t="shared" si="88"/>
        <v>Funcionamiento</v>
      </c>
      <c r="Y5661" t="s">
        <v>13564</v>
      </c>
    </row>
    <row r="5662" spans="1:25">
      <c r="A5662" t="s">
        <v>3229</v>
      </c>
      <c r="B5662" t="s">
        <v>3685</v>
      </c>
      <c r="C5662" t="s">
        <v>13709</v>
      </c>
      <c r="D5662" t="s">
        <v>3076</v>
      </c>
      <c r="E5662" t="s">
        <v>3077</v>
      </c>
      <c r="F5662" t="s">
        <v>13563</v>
      </c>
      <c r="G5662" t="s">
        <v>13564</v>
      </c>
      <c r="H5662" t="s">
        <v>294</v>
      </c>
      <c r="I5662" t="s">
        <v>296</v>
      </c>
      <c r="J5662" t="s">
        <v>246</v>
      </c>
      <c r="K5662" t="s">
        <v>3079</v>
      </c>
      <c r="L5662" t="s">
        <v>247</v>
      </c>
      <c r="M5662">
        <v>1255862</v>
      </c>
      <c r="N5662">
        <v>0</v>
      </c>
      <c r="O5662">
        <v>1255862</v>
      </c>
      <c r="P5662">
        <v>0</v>
      </c>
      <c r="Q5662" t="s">
        <v>13710</v>
      </c>
      <c r="R5662" t="s">
        <v>3229</v>
      </c>
      <c r="S5662" t="s">
        <v>4751</v>
      </c>
      <c r="T5662" t="s">
        <v>3085</v>
      </c>
      <c r="U5662" t="s">
        <v>13711</v>
      </c>
      <c r="V5662" t="s">
        <v>13712</v>
      </c>
      <c r="W5662" t="s">
        <v>3085</v>
      </c>
      <c r="X5662" t="str">
        <f t="shared" si="88"/>
        <v>Funcionamiento</v>
      </c>
      <c r="Y5662" t="s">
        <v>13564</v>
      </c>
    </row>
    <row r="5663" spans="1:25">
      <c r="A5663" t="s">
        <v>3229</v>
      </c>
      <c r="B5663" t="s">
        <v>3685</v>
      </c>
      <c r="C5663" t="s">
        <v>13709</v>
      </c>
      <c r="D5663" t="s">
        <v>3076</v>
      </c>
      <c r="E5663" t="s">
        <v>3077</v>
      </c>
      <c r="F5663" t="s">
        <v>13563</v>
      </c>
      <c r="G5663" t="s">
        <v>13564</v>
      </c>
      <c r="H5663" t="s">
        <v>312</v>
      </c>
      <c r="I5663" t="s">
        <v>3333</v>
      </c>
      <c r="J5663" t="s">
        <v>246</v>
      </c>
      <c r="K5663" t="s">
        <v>3079</v>
      </c>
      <c r="L5663" t="s">
        <v>247</v>
      </c>
      <c r="M5663">
        <v>1748518</v>
      </c>
      <c r="N5663">
        <v>0</v>
      </c>
      <c r="O5663">
        <v>1748518</v>
      </c>
      <c r="P5663">
        <v>0</v>
      </c>
      <c r="Q5663" t="s">
        <v>13710</v>
      </c>
      <c r="R5663" t="s">
        <v>3229</v>
      </c>
      <c r="S5663" t="s">
        <v>4751</v>
      </c>
      <c r="T5663" t="s">
        <v>3085</v>
      </c>
      <c r="U5663" t="s">
        <v>13711</v>
      </c>
      <c r="V5663" t="s">
        <v>13712</v>
      </c>
      <c r="W5663" t="s">
        <v>3085</v>
      </c>
      <c r="X5663" t="str">
        <f t="shared" si="88"/>
        <v>Funcionamiento</v>
      </c>
      <c r="Y5663" t="s">
        <v>13564</v>
      </c>
    </row>
    <row r="5664" spans="1:25">
      <c r="A5664" t="s">
        <v>3229</v>
      </c>
      <c r="B5664" t="s">
        <v>3685</v>
      </c>
      <c r="C5664" t="s">
        <v>13709</v>
      </c>
      <c r="D5664" t="s">
        <v>3076</v>
      </c>
      <c r="E5664" t="s">
        <v>3077</v>
      </c>
      <c r="F5664" t="s">
        <v>13563</v>
      </c>
      <c r="G5664" t="s">
        <v>13564</v>
      </c>
      <c r="H5664" t="s">
        <v>303</v>
      </c>
      <c r="I5664" t="s">
        <v>305</v>
      </c>
      <c r="J5664" t="s">
        <v>246</v>
      </c>
      <c r="K5664" t="s">
        <v>3079</v>
      </c>
      <c r="L5664" t="s">
        <v>247</v>
      </c>
      <c r="M5664">
        <v>2566842</v>
      </c>
      <c r="N5664">
        <v>0</v>
      </c>
      <c r="O5664">
        <v>2566842</v>
      </c>
      <c r="P5664">
        <v>0</v>
      </c>
      <c r="Q5664" t="s">
        <v>13710</v>
      </c>
      <c r="R5664" t="s">
        <v>3229</v>
      </c>
      <c r="S5664" t="s">
        <v>4751</v>
      </c>
      <c r="T5664" t="s">
        <v>3085</v>
      </c>
      <c r="U5664" t="s">
        <v>13711</v>
      </c>
      <c r="V5664" t="s">
        <v>13712</v>
      </c>
      <c r="W5664" t="s">
        <v>3085</v>
      </c>
      <c r="X5664" t="str">
        <f t="shared" si="88"/>
        <v>Funcionamiento</v>
      </c>
      <c r="Y5664" t="s">
        <v>13564</v>
      </c>
    </row>
    <row r="5665" spans="1:25">
      <c r="A5665" t="s">
        <v>3292</v>
      </c>
      <c r="B5665" t="s">
        <v>5380</v>
      </c>
      <c r="C5665" t="s">
        <v>13713</v>
      </c>
      <c r="D5665" t="s">
        <v>3076</v>
      </c>
      <c r="E5665" t="s">
        <v>3077</v>
      </c>
      <c r="F5665" t="s">
        <v>13563</v>
      </c>
      <c r="G5665" t="s">
        <v>13564</v>
      </c>
      <c r="H5665" t="s">
        <v>314</v>
      </c>
      <c r="I5665" t="s">
        <v>582</v>
      </c>
      <c r="J5665" t="s">
        <v>246</v>
      </c>
      <c r="K5665" t="s">
        <v>3079</v>
      </c>
      <c r="L5665" t="s">
        <v>247</v>
      </c>
      <c r="M5665">
        <v>6239200</v>
      </c>
      <c r="N5665">
        <v>0</v>
      </c>
      <c r="O5665">
        <v>6239200</v>
      </c>
      <c r="P5665">
        <v>0</v>
      </c>
      <c r="Q5665" t="s">
        <v>13714</v>
      </c>
      <c r="R5665" t="s">
        <v>3292</v>
      </c>
      <c r="S5665" t="s">
        <v>4500</v>
      </c>
      <c r="T5665" t="s">
        <v>3085</v>
      </c>
      <c r="U5665" t="s">
        <v>13715</v>
      </c>
      <c r="V5665" t="s">
        <v>13716</v>
      </c>
      <c r="W5665" t="s">
        <v>3085</v>
      </c>
      <c r="X5665" t="str">
        <f t="shared" si="88"/>
        <v>Funcionamiento</v>
      </c>
      <c r="Y5665" t="s">
        <v>13564</v>
      </c>
    </row>
    <row r="5666" spans="1:25">
      <c r="A5666" t="s">
        <v>3292</v>
      </c>
      <c r="B5666" t="s">
        <v>5380</v>
      </c>
      <c r="C5666" t="s">
        <v>13713</v>
      </c>
      <c r="D5666" t="s">
        <v>3076</v>
      </c>
      <c r="E5666" t="s">
        <v>3077</v>
      </c>
      <c r="F5666" t="s">
        <v>13563</v>
      </c>
      <c r="G5666" t="s">
        <v>13564</v>
      </c>
      <c r="H5666" t="s">
        <v>320</v>
      </c>
      <c r="I5666" t="s">
        <v>321</v>
      </c>
      <c r="J5666" t="s">
        <v>246</v>
      </c>
      <c r="K5666" t="s">
        <v>3079</v>
      </c>
      <c r="L5666" t="s">
        <v>247</v>
      </c>
      <c r="M5666">
        <v>650000</v>
      </c>
      <c r="N5666">
        <v>0</v>
      </c>
      <c r="O5666">
        <v>650000</v>
      </c>
      <c r="P5666">
        <v>0</v>
      </c>
      <c r="Q5666" t="s">
        <v>13714</v>
      </c>
      <c r="R5666" t="s">
        <v>3292</v>
      </c>
      <c r="S5666" t="s">
        <v>4500</v>
      </c>
      <c r="T5666" t="s">
        <v>3085</v>
      </c>
      <c r="U5666" t="s">
        <v>13715</v>
      </c>
      <c r="V5666" t="s">
        <v>13716</v>
      </c>
      <c r="W5666" t="s">
        <v>3085</v>
      </c>
      <c r="X5666" t="str">
        <f t="shared" si="88"/>
        <v>Funcionamiento</v>
      </c>
      <c r="Y5666" t="s">
        <v>13564</v>
      </c>
    </row>
    <row r="5667" spans="1:25">
      <c r="A5667" t="s">
        <v>3292</v>
      </c>
      <c r="B5667" t="s">
        <v>5380</v>
      </c>
      <c r="C5667" t="s">
        <v>13713</v>
      </c>
      <c r="D5667" t="s">
        <v>3076</v>
      </c>
      <c r="E5667" t="s">
        <v>3077</v>
      </c>
      <c r="F5667" t="s">
        <v>13563</v>
      </c>
      <c r="G5667" t="s">
        <v>13564</v>
      </c>
      <c r="H5667" t="s">
        <v>316</v>
      </c>
      <c r="I5667" t="s">
        <v>583</v>
      </c>
      <c r="J5667" t="s">
        <v>246</v>
      </c>
      <c r="K5667" t="s">
        <v>3079</v>
      </c>
      <c r="L5667" t="s">
        <v>247</v>
      </c>
      <c r="M5667">
        <v>4419700</v>
      </c>
      <c r="N5667">
        <v>0</v>
      </c>
      <c r="O5667">
        <v>4419700</v>
      </c>
      <c r="P5667">
        <v>0</v>
      </c>
      <c r="Q5667" t="s">
        <v>13714</v>
      </c>
      <c r="R5667" t="s">
        <v>3292</v>
      </c>
      <c r="S5667" t="s">
        <v>4500</v>
      </c>
      <c r="T5667" t="s">
        <v>3085</v>
      </c>
      <c r="U5667" t="s">
        <v>13715</v>
      </c>
      <c r="V5667" t="s">
        <v>13716</v>
      </c>
      <c r="W5667" t="s">
        <v>3085</v>
      </c>
      <c r="X5667" t="str">
        <f t="shared" si="88"/>
        <v>Funcionamiento</v>
      </c>
      <c r="Y5667" t="s">
        <v>13564</v>
      </c>
    </row>
    <row r="5668" spans="1:25">
      <c r="A5668" t="s">
        <v>3292</v>
      </c>
      <c r="B5668" t="s">
        <v>5380</v>
      </c>
      <c r="C5668" t="s">
        <v>13713</v>
      </c>
      <c r="D5668" t="s">
        <v>3076</v>
      </c>
      <c r="E5668" t="s">
        <v>3077</v>
      </c>
      <c r="F5668" t="s">
        <v>13563</v>
      </c>
      <c r="G5668" t="s">
        <v>13564</v>
      </c>
      <c r="H5668" t="s">
        <v>318</v>
      </c>
      <c r="I5668" t="s">
        <v>586</v>
      </c>
      <c r="J5668" t="s">
        <v>246</v>
      </c>
      <c r="K5668" t="s">
        <v>3079</v>
      </c>
      <c r="L5668" t="s">
        <v>247</v>
      </c>
      <c r="M5668">
        <v>2164400</v>
      </c>
      <c r="N5668">
        <v>0</v>
      </c>
      <c r="O5668">
        <v>2164400</v>
      </c>
      <c r="P5668">
        <v>0</v>
      </c>
      <c r="Q5668" t="s">
        <v>13714</v>
      </c>
      <c r="R5668" t="s">
        <v>3292</v>
      </c>
      <c r="S5668" t="s">
        <v>4500</v>
      </c>
      <c r="T5668" t="s">
        <v>3085</v>
      </c>
      <c r="U5668" t="s">
        <v>13715</v>
      </c>
      <c r="V5668" t="s">
        <v>13716</v>
      </c>
      <c r="W5668" t="s">
        <v>3085</v>
      </c>
      <c r="X5668" t="str">
        <f t="shared" si="88"/>
        <v>Funcionamiento</v>
      </c>
      <c r="Y5668" t="s">
        <v>13564</v>
      </c>
    </row>
    <row r="5669" spans="1:25">
      <c r="A5669" t="s">
        <v>3292</v>
      </c>
      <c r="B5669" t="s">
        <v>5380</v>
      </c>
      <c r="C5669" t="s">
        <v>13713</v>
      </c>
      <c r="D5669" t="s">
        <v>3076</v>
      </c>
      <c r="E5669" t="s">
        <v>3077</v>
      </c>
      <c r="F5669" t="s">
        <v>13563</v>
      </c>
      <c r="G5669" t="s">
        <v>13564</v>
      </c>
      <c r="H5669" t="s">
        <v>324</v>
      </c>
      <c r="I5669" t="s">
        <v>325</v>
      </c>
      <c r="J5669" t="s">
        <v>246</v>
      </c>
      <c r="K5669" t="s">
        <v>3079</v>
      </c>
      <c r="L5669" t="s">
        <v>247</v>
      </c>
      <c r="M5669">
        <v>1082600</v>
      </c>
      <c r="N5669">
        <v>0</v>
      </c>
      <c r="O5669">
        <v>1082600</v>
      </c>
      <c r="P5669">
        <v>0</v>
      </c>
      <c r="Q5669" t="s">
        <v>13714</v>
      </c>
      <c r="R5669" t="s">
        <v>3292</v>
      </c>
      <c r="S5669" t="s">
        <v>4500</v>
      </c>
      <c r="T5669" t="s">
        <v>3085</v>
      </c>
      <c r="U5669" t="s">
        <v>13715</v>
      </c>
      <c r="V5669" t="s">
        <v>13716</v>
      </c>
      <c r="W5669" t="s">
        <v>3085</v>
      </c>
      <c r="X5669" t="str">
        <f t="shared" si="88"/>
        <v>Funcionamiento</v>
      </c>
      <c r="Y5669" t="s">
        <v>13564</v>
      </c>
    </row>
    <row r="5670" spans="1:25">
      <c r="A5670" t="s">
        <v>3292</v>
      </c>
      <c r="B5670" t="s">
        <v>5380</v>
      </c>
      <c r="C5670" t="s">
        <v>13713</v>
      </c>
      <c r="D5670" t="s">
        <v>3076</v>
      </c>
      <c r="E5670" t="s">
        <v>3077</v>
      </c>
      <c r="F5670" t="s">
        <v>13563</v>
      </c>
      <c r="G5670" t="s">
        <v>13564</v>
      </c>
      <c r="H5670" t="s">
        <v>322</v>
      </c>
      <c r="I5670" t="s">
        <v>323</v>
      </c>
      <c r="J5670" t="s">
        <v>246</v>
      </c>
      <c r="K5670" t="s">
        <v>3079</v>
      </c>
      <c r="L5670" t="s">
        <v>247</v>
      </c>
      <c r="M5670">
        <v>1624000</v>
      </c>
      <c r="N5670">
        <v>0</v>
      </c>
      <c r="O5670">
        <v>1624000</v>
      </c>
      <c r="P5670">
        <v>0</v>
      </c>
      <c r="Q5670" t="s">
        <v>13714</v>
      </c>
      <c r="R5670" t="s">
        <v>3292</v>
      </c>
      <c r="S5670" t="s">
        <v>4500</v>
      </c>
      <c r="T5670" t="s">
        <v>3085</v>
      </c>
      <c r="U5670" t="s">
        <v>13715</v>
      </c>
      <c r="V5670" t="s">
        <v>13716</v>
      </c>
      <c r="W5670" t="s">
        <v>3085</v>
      </c>
      <c r="X5670" t="str">
        <f t="shared" si="88"/>
        <v>Funcionamiento</v>
      </c>
      <c r="Y5670" t="s">
        <v>13564</v>
      </c>
    </row>
    <row r="5671" spans="1:25">
      <c r="A5671" t="s">
        <v>3297</v>
      </c>
      <c r="B5671" t="s">
        <v>4305</v>
      </c>
      <c r="C5671" t="s">
        <v>13717</v>
      </c>
      <c r="D5671" t="s">
        <v>3076</v>
      </c>
      <c r="E5671" t="s">
        <v>3077</v>
      </c>
      <c r="F5671" t="s">
        <v>3159</v>
      </c>
      <c r="G5671" t="s">
        <v>13564</v>
      </c>
      <c r="H5671" t="s">
        <v>431</v>
      </c>
      <c r="I5671" t="s">
        <v>648</v>
      </c>
      <c r="J5671" t="s">
        <v>253</v>
      </c>
      <c r="K5671" t="s">
        <v>3115</v>
      </c>
      <c r="L5671" t="s">
        <v>247</v>
      </c>
      <c r="M5671">
        <v>31807890</v>
      </c>
      <c r="N5671">
        <v>-17082015</v>
      </c>
      <c r="O5671">
        <v>14725875</v>
      </c>
      <c r="P5671">
        <v>0</v>
      </c>
      <c r="Q5671" t="s">
        <v>13718</v>
      </c>
      <c r="R5671" t="s">
        <v>3297</v>
      </c>
      <c r="S5671" t="s">
        <v>3694</v>
      </c>
      <c r="T5671" t="s">
        <v>9154</v>
      </c>
      <c r="U5671" t="s">
        <v>13719</v>
      </c>
      <c r="V5671" t="s">
        <v>13720</v>
      </c>
      <c r="W5671" t="s">
        <v>3085</v>
      </c>
      <c r="X5671" t="str">
        <f t="shared" si="88"/>
        <v>Inversión</v>
      </c>
      <c r="Y5671" t="s">
        <v>3166</v>
      </c>
    </row>
    <row r="5672" spans="1:25">
      <c r="A5672" t="s">
        <v>3304</v>
      </c>
      <c r="B5672" t="s">
        <v>4305</v>
      </c>
      <c r="C5672" t="s">
        <v>13721</v>
      </c>
      <c r="D5672" t="s">
        <v>3076</v>
      </c>
      <c r="E5672" t="s">
        <v>3077</v>
      </c>
      <c r="F5672" t="s">
        <v>3159</v>
      </c>
      <c r="G5672" t="s">
        <v>13564</v>
      </c>
      <c r="H5672" t="s">
        <v>431</v>
      </c>
      <c r="I5672" t="s">
        <v>648</v>
      </c>
      <c r="J5672" t="s">
        <v>253</v>
      </c>
      <c r="K5672" t="s">
        <v>3115</v>
      </c>
      <c r="L5672" t="s">
        <v>247</v>
      </c>
      <c r="M5672">
        <v>3000000</v>
      </c>
      <c r="N5672">
        <v>-136998</v>
      </c>
      <c r="O5672">
        <v>2863002</v>
      </c>
      <c r="P5672">
        <v>0</v>
      </c>
      <c r="Q5672" t="s">
        <v>13722</v>
      </c>
      <c r="R5672" t="s">
        <v>3304</v>
      </c>
      <c r="S5672" t="s">
        <v>13723</v>
      </c>
      <c r="T5672" t="s">
        <v>13724</v>
      </c>
      <c r="U5672" t="s">
        <v>13725</v>
      </c>
      <c r="V5672" t="s">
        <v>13726</v>
      </c>
      <c r="W5672" t="s">
        <v>3085</v>
      </c>
      <c r="X5672" t="str">
        <f t="shared" si="88"/>
        <v>Inversión</v>
      </c>
      <c r="Y5672" t="s">
        <v>3166</v>
      </c>
    </row>
    <row r="5673" spans="1:25">
      <c r="A5673" t="s">
        <v>3237</v>
      </c>
      <c r="B5673" t="s">
        <v>4305</v>
      </c>
      <c r="C5673" t="s">
        <v>13727</v>
      </c>
      <c r="D5673" t="s">
        <v>3076</v>
      </c>
      <c r="E5673" t="s">
        <v>3399</v>
      </c>
      <c r="F5673" t="s">
        <v>13563</v>
      </c>
      <c r="G5673" t="s">
        <v>13564</v>
      </c>
      <c r="H5673" t="s">
        <v>419</v>
      </c>
      <c r="I5673" t="s">
        <v>420</v>
      </c>
      <c r="J5673" t="s">
        <v>246</v>
      </c>
      <c r="K5673" t="s">
        <v>3079</v>
      </c>
      <c r="L5673" t="s">
        <v>247</v>
      </c>
      <c r="M5673">
        <v>210405</v>
      </c>
      <c r="N5673">
        <v>-210405</v>
      </c>
      <c r="O5673">
        <v>0</v>
      </c>
      <c r="P5673">
        <v>0</v>
      </c>
      <c r="Q5673" t="s">
        <v>13728</v>
      </c>
      <c r="R5673" t="s">
        <v>3237</v>
      </c>
      <c r="S5673" t="s">
        <v>3085</v>
      </c>
      <c r="T5673" t="s">
        <v>3085</v>
      </c>
      <c r="U5673" t="s">
        <v>3085</v>
      </c>
      <c r="V5673" t="s">
        <v>3085</v>
      </c>
      <c r="W5673" t="s">
        <v>3085</v>
      </c>
      <c r="X5673" t="str">
        <f t="shared" si="88"/>
        <v>Funcionamiento</v>
      </c>
      <c r="Y5673" t="s">
        <v>13564</v>
      </c>
    </row>
    <row r="5674" spans="1:25">
      <c r="A5674" t="s">
        <v>3317</v>
      </c>
      <c r="B5674" t="s">
        <v>3369</v>
      </c>
      <c r="C5674" t="s">
        <v>13729</v>
      </c>
      <c r="D5674" t="s">
        <v>3076</v>
      </c>
      <c r="E5674" t="s">
        <v>3077</v>
      </c>
      <c r="F5674" t="s">
        <v>3149</v>
      </c>
      <c r="G5674" t="s">
        <v>13564</v>
      </c>
      <c r="H5674" t="s">
        <v>437</v>
      </c>
      <c r="I5674" t="s">
        <v>649</v>
      </c>
      <c r="J5674" t="s">
        <v>253</v>
      </c>
      <c r="K5674" t="s">
        <v>3115</v>
      </c>
      <c r="L5674" t="s">
        <v>247</v>
      </c>
      <c r="M5674">
        <v>3587587</v>
      </c>
      <c r="N5674">
        <v>-1043087</v>
      </c>
      <c r="O5674">
        <v>2544500</v>
      </c>
      <c r="P5674">
        <v>0</v>
      </c>
      <c r="Q5674" t="s">
        <v>13730</v>
      </c>
      <c r="R5674" t="s">
        <v>3317</v>
      </c>
      <c r="S5674" t="s">
        <v>9056</v>
      </c>
      <c r="T5674" t="s">
        <v>7853</v>
      </c>
      <c r="U5674" t="s">
        <v>9627</v>
      </c>
      <c r="V5674" t="s">
        <v>13731</v>
      </c>
      <c r="W5674" t="s">
        <v>3085</v>
      </c>
      <c r="X5674" t="str">
        <f t="shared" si="88"/>
        <v>Inversión</v>
      </c>
      <c r="Y5674" t="s">
        <v>3157</v>
      </c>
    </row>
    <row r="5675" spans="1:25">
      <c r="A5675" t="s">
        <v>3325</v>
      </c>
      <c r="B5675" t="s">
        <v>3703</v>
      </c>
      <c r="C5675" t="s">
        <v>13732</v>
      </c>
      <c r="D5675" t="s">
        <v>3076</v>
      </c>
      <c r="E5675" t="s">
        <v>3077</v>
      </c>
      <c r="F5675" t="s">
        <v>13563</v>
      </c>
      <c r="G5675" t="s">
        <v>13564</v>
      </c>
      <c r="H5675" t="s">
        <v>294</v>
      </c>
      <c r="I5675" t="s">
        <v>296</v>
      </c>
      <c r="J5675" t="s">
        <v>246</v>
      </c>
      <c r="K5675" t="s">
        <v>3079</v>
      </c>
      <c r="L5675" t="s">
        <v>247</v>
      </c>
      <c r="M5675">
        <v>1255862</v>
      </c>
      <c r="N5675">
        <v>0</v>
      </c>
      <c r="O5675">
        <v>1255862</v>
      </c>
      <c r="P5675">
        <v>0</v>
      </c>
      <c r="Q5675" t="s">
        <v>13733</v>
      </c>
      <c r="R5675" t="s">
        <v>3325</v>
      </c>
      <c r="S5675" t="s">
        <v>4982</v>
      </c>
      <c r="T5675" t="s">
        <v>3085</v>
      </c>
      <c r="U5675" t="s">
        <v>13734</v>
      </c>
      <c r="V5675" t="s">
        <v>13735</v>
      </c>
      <c r="W5675" t="s">
        <v>3085</v>
      </c>
      <c r="X5675" t="str">
        <f t="shared" si="88"/>
        <v>Funcionamiento</v>
      </c>
      <c r="Y5675" t="s">
        <v>13564</v>
      </c>
    </row>
    <row r="5676" spans="1:25">
      <c r="A5676" t="s">
        <v>3325</v>
      </c>
      <c r="B5676" t="s">
        <v>3703</v>
      </c>
      <c r="C5676" t="s">
        <v>13732</v>
      </c>
      <c r="D5676" t="s">
        <v>3076</v>
      </c>
      <c r="E5676" t="s">
        <v>3077</v>
      </c>
      <c r="F5676" t="s">
        <v>13563</v>
      </c>
      <c r="G5676" t="s">
        <v>13564</v>
      </c>
      <c r="H5676" t="s">
        <v>312</v>
      </c>
      <c r="I5676" t="s">
        <v>3333</v>
      </c>
      <c r="J5676" t="s">
        <v>246</v>
      </c>
      <c r="K5676" t="s">
        <v>3079</v>
      </c>
      <c r="L5676" t="s">
        <v>247</v>
      </c>
      <c r="M5676">
        <v>1748518</v>
      </c>
      <c r="N5676">
        <v>0</v>
      </c>
      <c r="O5676">
        <v>1748518</v>
      </c>
      <c r="P5676">
        <v>0</v>
      </c>
      <c r="Q5676" t="s">
        <v>13733</v>
      </c>
      <c r="R5676" t="s">
        <v>3325</v>
      </c>
      <c r="S5676" t="s">
        <v>4982</v>
      </c>
      <c r="T5676" t="s">
        <v>3085</v>
      </c>
      <c r="U5676" t="s">
        <v>13734</v>
      </c>
      <c r="V5676" t="s">
        <v>13735</v>
      </c>
      <c r="W5676" t="s">
        <v>3085</v>
      </c>
      <c r="X5676" t="str">
        <f t="shared" si="88"/>
        <v>Funcionamiento</v>
      </c>
      <c r="Y5676" t="s">
        <v>13564</v>
      </c>
    </row>
    <row r="5677" spans="1:25">
      <c r="A5677" t="s">
        <v>3325</v>
      </c>
      <c r="B5677" t="s">
        <v>3703</v>
      </c>
      <c r="C5677" t="s">
        <v>13732</v>
      </c>
      <c r="D5677" t="s">
        <v>3076</v>
      </c>
      <c r="E5677" t="s">
        <v>3077</v>
      </c>
      <c r="F5677" t="s">
        <v>13563</v>
      </c>
      <c r="G5677" t="s">
        <v>13564</v>
      </c>
      <c r="H5677" t="s">
        <v>333</v>
      </c>
      <c r="I5677" t="s">
        <v>335</v>
      </c>
      <c r="J5677" t="s">
        <v>246</v>
      </c>
      <c r="K5677" t="s">
        <v>3079</v>
      </c>
      <c r="L5677" t="s">
        <v>247</v>
      </c>
      <c r="M5677">
        <v>98364</v>
      </c>
      <c r="N5677">
        <v>0</v>
      </c>
      <c r="O5677">
        <v>98364</v>
      </c>
      <c r="P5677">
        <v>0</v>
      </c>
      <c r="Q5677" t="s">
        <v>13733</v>
      </c>
      <c r="R5677" t="s">
        <v>3325</v>
      </c>
      <c r="S5677" t="s">
        <v>4982</v>
      </c>
      <c r="T5677" t="s">
        <v>3085</v>
      </c>
      <c r="U5677" t="s">
        <v>13734</v>
      </c>
      <c r="V5677" t="s">
        <v>13735</v>
      </c>
      <c r="W5677" t="s">
        <v>3085</v>
      </c>
      <c r="X5677" t="str">
        <f t="shared" si="88"/>
        <v>Funcionamiento</v>
      </c>
      <c r="Y5677" t="s">
        <v>13564</v>
      </c>
    </row>
    <row r="5678" spans="1:25">
      <c r="A5678" t="s">
        <v>3325</v>
      </c>
      <c r="B5678" t="s">
        <v>3703</v>
      </c>
      <c r="C5678" t="s">
        <v>13732</v>
      </c>
      <c r="D5678" t="s">
        <v>3076</v>
      </c>
      <c r="E5678" t="s">
        <v>3077</v>
      </c>
      <c r="F5678" t="s">
        <v>13563</v>
      </c>
      <c r="G5678" t="s">
        <v>13564</v>
      </c>
      <c r="H5678" t="s">
        <v>292</v>
      </c>
      <c r="I5678" t="s">
        <v>293</v>
      </c>
      <c r="J5678" t="s">
        <v>246</v>
      </c>
      <c r="K5678" t="s">
        <v>3079</v>
      </c>
      <c r="L5678" t="s">
        <v>247</v>
      </c>
      <c r="M5678">
        <v>51313803</v>
      </c>
      <c r="N5678">
        <v>0</v>
      </c>
      <c r="O5678">
        <v>51313803</v>
      </c>
      <c r="P5678">
        <v>0</v>
      </c>
      <c r="Q5678" t="s">
        <v>13733</v>
      </c>
      <c r="R5678" t="s">
        <v>3325</v>
      </c>
      <c r="S5678" t="s">
        <v>4982</v>
      </c>
      <c r="T5678" t="s">
        <v>3085</v>
      </c>
      <c r="U5678" t="s">
        <v>13734</v>
      </c>
      <c r="V5678" t="s">
        <v>13735</v>
      </c>
      <c r="W5678" t="s">
        <v>3085</v>
      </c>
      <c r="X5678" t="str">
        <f t="shared" si="88"/>
        <v>Funcionamiento</v>
      </c>
      <c r="Y5678" t="s">
        <v>13564</v>
      </c>
    </row>
    <row r="5679" spans="1:25">
      <c r="A5679" t="s">
        <v>3325</v>
      </c>
      <c r="B5679" t="s">
        <v>3703</v>
      </c>
      <c r="C5679" t="s">
        <v>13732</v>
      </c>
      <c r="D5679" t="s">
        <v>3076</v>
      </c>
      <c r="E5679" t="s">
        <v>3077</v>
      </c>
      <c r="F5679" t="s">
        <v>13563</v>
      </c>
      <c r="G5679" t="s">
        <v>13564</v>
      </c>
      <c r="H5679" t="s">
        <v>331</v>
      </c>
      <c r="I5679" t="s">
        <v>587</v>
      </c>
      <c r="J5679" t="s">
        <v>246</v>
      </c>
      <c r="K5679" t="s">
        <v>3079</v>
      </c>
      <c r="L5679" t="s">
        <v>247</v>
      </c>
      <c r="M5679">
        <v>1173354</v>
      </c>
      <c r="N5679">
        <v>0</v>
      </c>
      <c r="O5679">
        <v>1173354</v>
      </c>
      <c r="P5679">
        <v>0</v>
      </c>
      <c r="Q5679" t="s">
        <v>13733</v>
      </c>
      <c r="R5679" t="s">
        <v>3325</v>
      </c>
      <c r="S5679" t="s">
        <v>4982</v>
      </c>
      <c r="T5679" t="s">
        <v>3085</v>
      </c>
      <c r="U5679" t="s">
        <v>13734</v>
      </c>
      <c r="V5679" t="s">
        <v>13735</v>
      </c>
      <c r="W5679" t="s">
        <v>3085</v>
      </c>
      <c r="X5679" t="str">
        <f t="shared" si="88"/>
        <v>Funcionamiento</v>
      </c>
      <c r="Y5679" t="s">
        <v>13564</v>
      </c>
    </row>
    <row r="5680" spans="1:25">
      <c r="A5680" t="s">
        <v>3325</v>
      </c>
      <c r="B5680" t="s">
        <v>3703</v>
      </c>
      <c r="C5680" t="s">
        <v>13732</v>
      </c>
      <c r="D5680" t="s">
        <v>3076</v>
      </c>
      <c r="E5680" t="s">
        <v>3077</v>
      </c>
      <c r="F5680" t="s">
        <v>13563</v>
      </c>
      <c r="G5680" t="s">
        <v>13564</v>
      </c>
      <c r="H5680" t="s">
        <v>336</v>
      </c>
      <c r="I5680" t="s">
        <v>337</v>
      </c>
      <c r="J5680" t="s">
        <v>246</v>
      </c>
      <c r="K5680" t="s">
        <v>3079</v>
      </c>
      <c r="L5680" t="s">
        <v>247</v>
      </c>
      <c r="M5680">
        <v>2354967</v>
      </c>
      <c r="N5680">
        <v>0</v>
      </c>
      <c r="O5680">
        <v>2354967</v>
      </c>
      <c r="P5680">
        <v>0</v>
      </c>
      <c r="Q5680" t="s">
        <v>13733</v>
      </c>
      <c r="R5680" t="s">
        <v>3325</v>
      </c>
      <c r="S5680" t="s">
        <v>4982</v>
      </c>
      <c r="T5680" t="s">
        <v>3085</v>
      </c>
      <c r="U5680" t="s">
        <v>13734</v>
      </c>
      <c r="V5680" t="s">
        <v>13735</v>
      </c>
      <c r="W5680" t="s">
        <v>3085</v>
      </c>
      <c r="X5680" t="str">
        <f t="shared" si="88"/>
        <v>Funcionamiento</v>
      </c>
      <c r="Y5680" t="s">
        <v>13564</v>
      </c>
    </row>
    <row r="5681" spans="1:25">
      <c r="A5681" t="s">
        <v>3325</v>
      </c>
      <c r="B5681" t="s">
        <v>3703</v>
      </c>
      <c r="C5681" t="s">
        <v>13732</v>
      </c>
      <c r="D5681" t="s">
        <v>3076</v>
      </c>
      <c r="E5681" t="s">
        <v>3077</v>
      </c>
      <c r="F5681" t="s">
        <v>13563</v>
      </c>
      <c r="G5681" t="s">
        <v>13564</v>
      </c>
      <c r="H5681" t="s">
        <v>309</v>
      </c>
      <c r="I5681" t="s">
        <v>311</v>
      </c>
      <c r="J5681" t="s">
        <v>246</v>
      </c>
      <c r="K5681" t="s">
        <v>3079</v>
      </c>
      <c r="L5681" t="s">
        <v>247</v>
      </c>
      <c r="M5681">
        <v>926332</v>
      </c>
      <c r="N5681">
        <v>0</v>
      </c>
      <c r="O5681">
        <v>926332</v>
      </c>
      <c r="P5681">
        <v>0</v>
      </c>
      <c r="Q5681" t="s">
        <v>13733</v>
      </c>
      <c r="R5681" t="s">
        <v>3325</v>
      </c>
      <c r="S5681" t="s">
        <v>4982</v>
      </c>
      <c r="T5681" t="s">
        <v>3085</v>
      </c>
      <c r="U5681" t="s">
        <v>13734</v>
      </c>
      <c r="V5681" t="s">
        <v>13735</v>
      </c>
      <c r="W5681" t="s">
        <v>3085</v>
      </c>
      <c r="X5681" t="str">
        <f t="shared" si="88"/>
        <v>Funcionamiento</v>
      </c>
      <c r="Y5681" t="s">
        <v>13564</v>
      </c>
    </row>
    <row r="5682" spans="1:25">
      <c r="A5682" t="s">
        <v>3325</v>
      </c>
      <c r="B5682" t="s">
        <v>3703</v>
      </c>
      <c r="C5682" t="s">
        <v>13732</v>
      </c>
      <c r="D5682" t="s">
        <v>3076</v>
      </c>
      <c r="E5682" t="s">
        <v>3077</v>
      </c>
      <c r="F5682" t="s">
        <v>13563</v>
      </c>
      <c r="G5682" t="s">
        <v>13564</v>
      </c>
      <c r="H5682" t="s">
        <v>303</v>
      </c>
      <c r="I5682" t="s">
        <v>305</v>
      </c>
      <c r="J5682" t="s">
        <v>246</v>
      </c>
      <c r="K5682" t="s">
        <v>3079</v>
      </c>
      <c r="L5682" t="s">
        <v>247</v>
      </c>
      <c r="M5682">
        <v>1426436</v>
      </c>
      <c r="N5682">
        <v>0</v>
      </c>
      <c r="O5682">
        <v>1426436</v>
      </c>
      <c r="P5682">
        <v>0</v>
      </c>
      <c r="Q5682" t="s">
        <v>13733</v>
      </c>
      <c r="R5682" t="s">
        <v>3325</v>
      </c>
      <c r="S5682" t="s">
        <v>4982</v>
      </c>
      <c r="T5682" t="s">
        <v>3085</v>
      </c>
      <c r="U5682" t="s">
        <v>13734</v>
      </c>
      <c r="V5682" t="s">
        <v>13735</v>
      </c>
      <c r="W5682" t="s">
        <v>3085</v>
      </c>
      <c r="X5682" t="str">
        <f t="shared" si="88"/>
        <v>Funcionamiento</v>
      </c>
      <c r="Y5682" t="s">
        <v>13564</v>
      </c>
    </row>
    <row r="5683" spans="1:25">
      <c r="A5683" t="s">
        <v>3257</v>
      </c>
      <c r="B5683" t="s">
        <v>3703</v>
      </c>
      <c r="C5683" t="s">
        <v>13736</v>
      </c>
      <c r="D5683" t="s">
        <v>3076</v>
      </c>
      <c r="E5683" t="s">
        <v>3077</v>
      </c>
      <c r="F5683" t="s">
        <v>13563</v>
      </c>
      <c r="G5683" t="s">
        <v>13564</v>
      </c>
      <c r="H5683" t="s">
        <v>316</v>
      </c>
      <c r="I5683" t="s">
        <v>583</v>
      </c>
      <c r="J5683" t="s">
        <v>246</v>
      </c>
      <c r="K5683" t="s">
        <v>3079</v>
      </c>
      <c r="L5683" t="s">
        <v>247</v>
      </c>
      <c r="M5683">
        <v>4483200</v>
      </c>
      <c r="N5683">
        <v>0</v>
      </c>
      <c r="O5683">
        <v>4483200</v>
      </c>
      <c r="P5683">
        <v>0</v>
      </c>
      <c r="Q5683" t="s">
        <v>13737</v>
      </c>
      <c r="R5683" t="s">
        <v>3257</v>
      </c>
      <c r="S5683" t="s">
        <v>5435</v>
      </c>
      <c r="T5683" t="s">
        <v>3085</v>
      </c>
      <c r="U5683" t="s">
        <v>13738</v>
      </c>
      <c r="V5683" t="s">
        <v>13739</v>
      </c>
      <c r="W5683" t="s">
        <v>3085</v>
      </c>
      <c r="X5683" t="str">
        <f t="shared" si="88"/>
        <v>Funcionamiento</v>
      </c>
      <c r="Y5683" t="s">
        <v>13564</v>
      </c>
    </row>
    <row r="5684" spans="1:25">
      <c r="A5684" t="s">
        <v>3257</v>
      </c>
      <c r="B5684" t="s">
        <v>3703</v>
      </c>
      <c r="C5684" t="s">
        <v>13736</v>
      </c>
      <c r="D5684" t="s">
        <v>3076</v>
      </c>
      <c r="E5684" t="s">
        <v>3077</v>
      </c>
      <c r="F5684" t="s">
        <v>13563</v>
      </c>
      <c r="G5684" t="s">
        <v>13564</v>
      </c>
      <c r="H5684" t="s">
        <v>318</v>
      </c>
      <c r="I5684" t="s">
        <v>586</v>
      </c>
      <c r="J5684" t="s">
        <v>246</v>
      </c>
      <c r="K5684" t="s">
        <v>3079</v>
      </c>
      <c r="L5684" t="s">
        <v>247</v>
      </c>
      <c r="M5684">
        <v>2264800</v>
      </c>
      <c r="N5684">
        <v>0</v>
      </c>
      <c r="O5684">
        <v>2264800</v>
      </c>
      <c r="P5684">
        <v>0</v>
      </c>
      <c r="Q5684" t="s">
        <v>13737</v>
      </c>
      <c r="R5684" t="s">
        <v>3257</v>
      </c>
      <c r="S5684" t="s">
        <v>5435</v>
      </c>
      <c r="T5684" t="s">
        <v>3085</v>
      </c>
      <c r="U5684" t="s">
        <v>13738</v>
      </c>
      <c r="V5684" t="s">
        <v>13739</v>
      </c>
      <c r="W5684" t="s">
        <v>3085</v>
      </c>
      <c r="X5684" t="str">
        <f t="shared" si="88"/>
        <v>Funcionamiento</v>
      </c>
      <c r="Y5684" t="s">
        <v>13564</v>
      </c>
    </row>
    <row r="5685" spans="1:25">
      <c r="A5685" t="s">
        <v>3257</v>
      </c>
      <c r="B5685" t="s">
        <v>3703</v>
      </c>
      <c r="C5685" t="s">
        <v>13736</v>
      </c>
      <c r="D5685" t="s">
        <v>3076</v>
      </c>
      <c r="E5685" t="s">
        <v>3077</v>
      </c>
      <c r="F5685" t="s">
        <v>13563</v>
      </c>
      <c r="G5685" t="s">
        <v>13564</v>
      </c>
      <c r="H5685" t="s">
        <v>314</v>
      </c>
      <c r="I5685" t="s">
        <v>582</v>
      </c>
      <c r="J5685" t="s">
        <v>246</v>
      </c>
      <c r="K5685" t="s">
        <v>3079</v>
      </c>
      <c r="L5685" t="s">
        <v>247</v>
      </c>
      <c r="M5685">
        <v>6328900</v>
      </c>
      <c r="N5685">
        <v>0</v>
      </c>
      <c r="O5685">
        <v>6328900</v>
      </c>
      <c r="P5685">
        <v>0</v>
      </c>
      <c r="Q5685" t="s">
        <v>13737</v>
      </c>
      <c r="R5685" t="s">
        <v>3257</v>
      </c>
      <c r="S5685" t="s">
        <v>5435</v>
      </c>
      <c r="T5685" t="s">
        <v>3085</v>
      </c>
      <c r="U5685" t="s">
        <v>13738</v>
      </c>
      <c r="V5685" t="s">
        <v>13739</v>
      </c>
      <c r="W5685" t="s">
        <v>3085</v>
      </c>
      <c r="X5685" t="str">
        <f t="shared" si="88"/>
        <v>Funcionamiento</v>
      </c>
      <c r="Y5685" t="s">
        <v>13564</v>
      </c>
    </row>
    <row r="5686" spans="1:25">
      <c r="A5686" t="s">
        <v>3257</v>
      </c>
      <c r="B5686" t="s">
        <v>3703</v>
      </c>
      <c r="C5686" t="s">
        <v>13736</v>
      </c>
      <c r="D5686" t="s">
        <v>3076</v>
      </c>
      <c r="E5686" t="s">
        <v>3077</v>
      </c>
      <c r="F5686" t="s">
        <v>13563</v>
      </c>
      <c r="G5686" t="s">
        <v>13564</v>
      </c>
      <c r="H5686" t="s">
        <v>324</v>
      </c>
      <c r="I5686" t="s">
        <v>325</v>
      </c>
      <c r="J5686" t="s">
        <v>246</v>
      </c>
      <c r="K5686" t="s">
        <v>3079</v>
      </c>
      <c r="L5686" t="s">
        <v>247</v>
      </c>
      <c r="M5686">
        <v>1132800</v>
      </c>
      <c r="N5686">
        <v>0</v>
      </c>
      <c r="O5686">
        <v>1132800</v>
      </c>
      <c r="P5686">
        <v>0</v>
      </c>
      <c r="Q5686" t="s">
        <v>13737</v>
      </c>
      <c r="R5686" t="s">
        <v>3257</v>
      </c>
      <c r="S5686" t="s">
        <v>5435</v>
      </c>
      <c r="T5686" t="s">
        <v>3085</v>
      </c>
      <c r="U5686" t="s">
        <v>13738</v>
      </c>
      <c r="V5686" t="s">
        <v>13739</v>
      </c>
      <c r="W5686" t="s">
        <v>3085</v>
      </c>
      <c r="X5686" t="str">
        <f t="shared" si="88"/>
        <v>Funcionamiento</v>
      </c>
      <c r="Y5686" t="s">
        <v>13564</v>
      </c>
    </row>
    <row r="5687" spans="1:25">
      <c r="A5687" t="s">
        <v>3257</v>
      </c>
      <c r="B5687" t="s">
        <v>3703</v>
      </c>
      <c r="C5687" t="s">
        <v>13736</v>
      </c>
      <c r="D5687" t="s">
        <v>3076</v>
      </c>
      <c r="E5687" t="s">
        <v>3077</v>
      </c>
      <c r="F5687" t="s">
        <v>13563</v>
      </c>
      <c r="G5687" t="s">
        <v>13564</v>
      </c>
      <c r="H5687" t="s">
        <v>322</v>
      </c>
      <c r="I5687" t="s">
        <v>323</v>
      </c>
      <c r="J5687" t="s">
        <v>246</v>
      </c>
      <c r="K5687" t="s">
        <v>3079</v>
      </c>
      <c r="L5687" t="s">
        <v>247</v>
      </c>
      <c r="M5687">
        <v>1699300</v>
      </c>
      <c r="N5687">
        <v>0</v>
      </c>
      <c r="O5687">
        <v>1699300</v>
      </c>
      <c r="P5687">
        <v>0</v>
      </c>
      <c r="Q5687" t="s">
        <v>13737</v>
      </c>
      <c r="R5687" t="s">
        <v>3257</v>
      </c>
      <c r="S5687" t="s">
        <v>5435</v>
      </c>
      <c r="T5687" t="s">
        <v>3085</v>
      </c>
      <c r="U5687" t="s">
        <v>13738</v>
      </c>
      <c r="V5687" t="s">
        <v>13739</v>
      </c>
      <c r="W5687" t="s">
        <v>3085</v>
      </c>
      <c r="X5687" t="str">
        <f t="shared" si="88"/>
        <v>Funcionamiento</v>
      </c>
      <c r="Y5687" t="s">
        <v>13564</v>
      </c>
    </row>
    <row r="5688" spans="1:25">
      <c r="A5688" t="s">
        <v>3257</v>
      </c>
      <c r="B5688" t="s">
        <v>3703</v>
      </c>
      <c r="C5688" t="s">
        <v>13736</v>
      </c>
      <c r="D5688" t="s">
        <v>3076</v>
      </c>
      <c r="E5688" t="s">
        <v>3077</v>
      </c>
      <c r="F5688" t="s">
        <v>13563</v>
      </c>
      <c r="G5688" t="s">
        <v>13564</v>
      </c>
      <c r="H5688" t="s">
        <v>320</v>
      </c>
      <c r="I5688" t="s">
        <v>321</v>
      </c>
      <c r="J5688" t="s">
        <v>246</v>
      </c>
      <c r="K5688" t="s">
        <v>3079</v>
      </c>
      <c r="L5688" t="s">
        <v>247</v>
      </c>
      <c r="M5688">
        <v>759100</v>
      </c>
      <c r="N5688">
        <v>0</v>
      </c>
      <c r="O5688">
        <v>759100</v>
      </c>
      <c r="P5688">
        <v>0</v>
      </c>
      <c r="Q5688" t="s">
        <v>13737</v>
      </c>
      <c r="R5688" t="s">
        <v>3257</v>
      </c>
      <c r="S5688" t="s">
        <v>5435</v>
      </c>
      <c r="T5688" t="s">
        <v>3085</v>
      </c>
      <c r="U5688" t="s">
        <v>13738</v>
      </c>
      <c r="V5688" t="s">
        <v>13739</v>
      </c>
      <c r="W5688" t="s">
        <v>3085</v>
      </c>
      <c r="X5688" t="str">
        <f t="shared" si="88"/>
        <v>Funcionamiento</v>
      </c>
      <c r="Y5688" t="s">
        <v>13564</v>
      </c>
    </row>
    <row r="5689" spans="1:25">
      <c r="A5689" t="s">
        <v>3245</v>
      </c>
      <c r="B5689" t="s">
        <v>6847</v>
      </c>
      <c r="C5689" t="s">
        <v>13740</v>
      </c>
      <c r="D5689" t="s">
        <v>3076</v>
      </c>
      <c r="E5689" t="s">
        <v>3077</v>
      </c>
      <c r="F5689" t="s">
        <v>3149</v>
      </c>
      <c r="G5689" t="s">
        <v>13564</v>
      </c>
      <c r="H5689" t="s">
        <v>437</v>
      </c>
      <c r="I5689" t="s">
        <v>649</v>
      </c>
      <c r="J5689" t="s">
        <v>246</v>
      </c>
      <c r="K5689" t="s">
        <v>3079</v>
      </c>
      <c r="L5689" t="s">
        <v>247</v>
      </c>
      <c r="M5689">
        <v>10893426</v>
      </c>
      <c r="N5689">
        <v>-219312</v>
      </c>
      <c r="O5689">
        <v>10674114</v>
      </c>
      <c r="P5689">
        <v>0</v>
      </c>
      <c r="Q5689" t="s">
        <v>13741</v>
      </c>
      <c r="R5689" t="s">
        <v>3245</v>
      </c>
      <c r="S5689" t="s">
        <v>3440</v>
      </c>
      <c r="T5689" t="s">
        <v>8443</v>
      </c>
      <c r="U5689" t="s">
        <v>13742</v>
      </c>
      <c r="V5689" t="s">
        <v>13743</v>
      </c>
      <c r="W5689" t="s">
        <v>3085</v>
      </c>
      <c r="X5689" t="str">
        <f t="shared" si="88"/>
        <v>Inversión</v>
      </c>
      <c r="Y5689" t="s">
        <v>3157</v>
      </c>
    </row>
    <row r="5690" spans="1:25">
      <c r="A5690" t="s">
        <v>3245</v>
      </c>
      <c r="B5690" t="s">
        <v>6847</v>
      </c>
      <c r="C5690" t="s">
        <v>13740</v>
      </c>
      <c r="D5690" t="s">
        <v>3076</v>
      </c>
      <c r="E5690" t="s">
        <v>3077</v>
      </c>
      <c r="F5690" t="s">
        <v>3149</v>
      </c>
      <c r="G5690" t="s">
        <v>13564</v>
      </c>
      <c r="H5690" t="s">
        <v>437</v>
      </c>
      <c r="I5690" t="s">
        <v>649</v>
      </c>
      <c r="J5690" t="s">
        <v>246</v>
      </c>
      <c r="K5690" t="s">
        <v>3150</v>
      </c>
      <c r="L5690" t="s">
        <v>247</v>
      </c>
      <c r="M5690">
        <v>0</v>
      </c>
      <c r="N5690">
        <v>3287776</v>
      </c>
      <c r="O5690">
        <v>3287776</v>
      </c>
      <c r="P5690">
        <v>0</v>
      </c>
      <c r="Q5690" t="s">
        <v>13741</v>
      </c>
      <c r="R5690" t="s">
        <v>3245</v>
      </c>
      <c r="S5690" t="s">
        <v>3440</v>
      </c>
      <c r="T5690" t="s">
        <v>8443</v>
      </c>
      <c r="U5690" t="s">
        <v>13742</v>
      </c>
      <c r="V5690" t="s">
        <v>13743</v>
      </c>
      <c r="W5690" t="s">
        <v>3085</v>
      </c>
      <c r="X5690" t="str">
        <f t="shared" si="88"/>
        <v>Inversión</v>
      </c>
      <c r="Y5690" t="s">
        <v>3157</v>
      </c>
    </row>
    <row r="5691" spans="1:25">
      <c r="A5691" t="s">
        <v>3336</v>
      </c>
      <c r="B5691" t="s">
        <v>3397</v>
      </c>
      <c r="C5691" t="s">
        <v>13744</v>
      </c>
      <c r="D5691" t="s">
        <v>3076</v>
      </c>
      <c r="E5691" t="s">
        <v>3399</v>
      </c>
      <c r="F5691" t="s">
        <v>3234</v>
      </c>
      <c r="G5691" t="s">
        <v>13564</v>
      </c>
      <c r="H5691" t="s">
        <v>428</v>
      </c>
      <c r="I5691" t="s">
        <v>669</v>
      </c>
      <c r="J5691" t="s">
        <v>246</v>
      </c>
      <c r="K5691" t="s">
        <v>3079</v>
      </c>
      <c r="L5691" t="s">
        <v>247</v>
      </c>
      <c r="M5691">
        <v>39994810</v>
      </c>
      <c r="N5691">
        <v>-39994810</v>
      </c>
      <c r="O5691">
        <v>0</v>
      </c>
      <c r="P5691">
        <v>0</v>
      </c>
      <c r="Q5691" t="s">
        <v>13745</v>
      </c>
      <c r="R5691" t="s">
        <v>3336</v>
      </c>
      <c r="S5691" t="s">
        <v>3085</v>
      </c>
      <c r="T5691" t="s">
        <v>3085</v>
      </c>
      <c r="U5691" t="s">
        <v>3085</v>
      </c>
      <c r="V5691" t="s">
        <v>3085</v>
      </c>
      <c r="W5691" t="s">
        <v>3085</v>
      </c>
      <c r="X5691" t="str">
        <f t="shared" si="88"/>
        <v>Inversión</v>
      </c>
      <c r="Y5691" t="s">
        <v>3241</v>
      </c>
    </row>
    <row r="5692" spans="1:25">
      <c r="A5692" t="s">
        <v>3343</v>
      </c>
      <c r="B5692" t="s">
        <v>3410</v>
      </c>
      <c r="C5692" t="s">
        <v>13746</v>
      </c>
      <c r="D5692" t="s">
        <v>3076</v>
      </c>
      <c r="E5692" t="s">
        <v>3077</v>
      </c>
      <c r="F5692" t="s">
        <v>13563</v>
      </c>
      <c r="G5692" t="s">
        <v>13564</v>
      </c>
      <c r="H5692" t="s">
        <v>309</v>
      </c>
      <c r="I5692" t="s">
        <v>311</v>
      </c>
      <c r="J5692" t="s">
        <v>246</v>
      </c>
      <c r="K5692" t="s">
        <v>3079</v>
      </c>
      <c r="L5692" t="s">
        <v>247</v>
      </c>
      <c r="M5692">
        <v>5052914</v>
      </c>
      <c r="N5692">
        <v>0</v>
      </c>
      <c r="O5692">
        <v>5052914</v>
      </c>
      <c r="P5692">
        <v>0</v>
      </c>
      <c r="Q5692" t="s">
        <v>13747</v>
      </c>
      <c r="R5692" t="s">
        <v>3343</v>
      </c>
      <c r="S5692" t="s">
        <v>13748</v>
      </c>
      <c r="T5692" t="s">
        <v>3085</v>
      </c>
      <c r="U5692" t="s">
        <v>13749</v>
      </c>
      <c r="V5692" t="s">
        <v>13750</v>
      </c>
      <c r="W5692" t="s">
        <v>3085</v>
      </c>
      <c r="X5692" t="str">
        <f t="shared" si="88"/>
        <v>Funcionamiento</v>
      </c>
      <c r="Y5692" t="s">
        <v>13564</v>
      </c>
    </row>
    <row r="5693" spans="1:25">
      <c r="A5693" t="s">
        <v>3343</v>
      </c>
      <c r="B5693" t="s">
        <v>3410</v>
      </c>
      <c r="C5693" t="s">
        <v>13746</v>
      </c>
      <c r="D5693" t="s">
        <v>3076</v>
      </c>
      <c r="E5693" t="s">
        <v>3077</v>
      </c>
      <c r="F5693" t="s">
        <v>13563</v>
      </c>
      <c r="G5693" t="s">
        <v>13564</v>
      </c>
      <c r="H5693" t="s">
        <v>303</v>
      </c>
      <c r="I5693" t="s">
        <v>305</v>
      </c>
      <c r="J5693" t="s">
        <v>246</v>
      </c>
      <c r="K5693" t="s">
        <v>3079</v>
      </c>
      <c r="L5693" t="s">
        <v>247</v>
      </c>
      <c r="M5693">
        <v>4160063</v>
      </c>
      <c r="N5693">
        <v>0</v>
      </c>
      <c r="O5693">
        <v>4160063</v>
      </c>
      <c r="P5693">
        <v>0</v>
      </c>
      <c r="Q5693" t="s">
        <v>13747</v>
      </c>
      <c r="R5693" t="s">
        <v>3343</v>
      </c>
      <c r="S5693" t="s">
        <v>13748</v>
      </c>
      <c r="T5693" t="s">
        <v>3085</v>
      </c>
      <c r="U5693" t="s">
        <v>13749</v>
      </c>
      <c r="V5693" t="s">
        <v>13750</v>
      </c>
      <c r="W5693" t="s">
        <v>3085</v>
      </c>
      <c r="X5693" t="str">
        <f t="shared" si="88"/>
        <v>Funcionamiento</v>
      </c>
      <c r="Y5693" t="s">
        <v>13564</v>
      </c>
    </row>
    <row r="5694" spans="1:25">
      <c r="A5694" t="s">
        <v>3343</v>
      </c>
      <c r="B5694" t="s">
        <v>3410</v>
      </c>
      <c r="C5694" t="s">
        <v>13746</v>
      </c>
      <c r="D5694" t="s">
        <v>3076</v>
      </c>
      <c r="E5694" t="s">
        <v>3077</v>
      </c>
      <c r="F5694" t="s">
        <v>13563</v>
      </c>
      <c r="G5694" t="s">
        <v>13564</v>
      </c>
      <c r="H5694" t="s">
        <v>294</v>
      </c>
      <c r="I5694" t="s">
        <v>296</v>
      </c>
      <c r="J5694" t="s">
        <v>246</v>
      </c>
      <c r="K5694" t="s">
        <v>3079</v>
      </c>
      <c r="L5694" t="s">
        <v>247</v>
      </c>
      <c r="M5694">
        <v>1214000</v>
      </c>
      <c r="N5694">
        <v>0</v>
      </c>
      <c r="O5694">
        <v>1214000</v>
      </c>
      <c r="P5694">
        <v>0</v>
      </c>
      <c r="Q5694" t="s">
        <v>13747</v>
      </c>
      <c r="R5694" t="s">
        <v>3343</v>
      </c>
      <c r="S5694" t="s">
        <v>13748</v>
      </c>
      <c r="T5694" t="s">
        <v>3085</v>
      </c>
      <c r="U5694" t="s">
        <v>13749</v>
      </c>
      <c r="V5694" t="s">
        <v>13750</v>
      </c>
      <c r="W5694" t="s">
        <v>3085</v>
      </c>
      <c r="X5694" t="str">
        <f t="shared" si="88"/>
        <v>Funcionamiento</v>
      </c>
      <c r="Y5694" t="s">
        <v>13564</v>
      </c>
    </row>
    <row r="5695" spans="1:25">
      <c r="A5695" t="s">
        <v>3343</v>
      </c>
      <c r="B5695" t="s">
        <v>3410</v>
      </c>
      <c r="C5695" t="s">
        <v>13746</v>
      </c>
      <c r="D5695" t="s">
        <v>3076</v>
      </c>
      <c r="E5695" t="s">
        <v>3077</v>
      </c>
      <c r="F5695" t="s">
        <v>13563</v>
      </c>
      <c r="G5695" t="s">
        <v>13564</v>
      </c>
      <c r="H5695" t="s">
        <v>333</v>
      </c>
      <c r="I5695" t="s">
        <v>335</v>
      </c>
      <c r="J5695" t="s">
        <v>246</v>
      </c>
      <c r="K5695" t="s">
        <v>3079</v>
      </c>
      <c r="L5695" t="s">
        <v>247</v>
      </c>
      <c r="M5695">
        <v>402809</v>
      </c>
      <c r="N5695">
        <v>0</v>
      </c>
      <c r="O5695">
        <v>402809</v>
      </c>
      <c r="P5695">
        <v>0</v>
      </c>
      <c r="Q5695" t="s">
        <v>13747</v>
      </c>
      <c r="R5695" t="s">
        <v>3343</v>
      </c>
      <c r="S5695" t="s">
        <v>13748</v>
      </c>
      <c r="T5695" t="s">
        <v>3085</v>
      </c>
      <c r="U5695" t="s">
        <v>13749</v>
      </c>
      <c r="V5695" t="s">
        <v>13750</v>
      </c>
      <c r="W5695" t="s">
        <v>3085</v>
      </c>
      <c r="X5695" t="str">
        <f t="shared" si="88"/>
        <v>Funcionamiento</v>
      </c>
      <c r="Y5695" t="s">
        <v>13564</v>
      </c>
    </row>
    <row r="5696" spans="1:25">
      <c r="A5696" t="s">
        <v>3343</v>
      </c>
      <c r="B5696" t="s">
        <v>3410</v>
      </c>
      <c r="C5696" t="s">
        <v>13746</v>
      </c>
      <c r="D5696" t="s">
        <v>3076</v>
      </c>
      <c r="E5696" t="s">
        <v>3077</v>
      </c>
      <c r="F5696" t="s">
        <v>13563</v>
      </c>
      <c r="G5696" t="s">
        <v>13564</v>
      </c>
      <c r="H5696" t="s">
        <v>312</v>
      </c>
      <c r="I5696" t="s">
        <v>3333</v>
      </c>
      <c r="J5696" t="s">
        <v>246</v>
      </c>
      <c r="K5696" t="s">
        <v>3079</v>
      </c>
      <c r="L5696" t="s">
        <v>247</v>
      </c>
      <c r="M5696">
        <v>1683377</v>
      </c>
      <c r="N5696">
        <v>0</v>
      </c>
      <c r="O5696">
        <v>1683377</v>
      </c>
      <c r="P5696">
        <v>0</v>
      </c>
      <c r="Q5696" t="s">
        <v>13747</v>
      </c>
      <c r="R5696" t="s">
        <v>3343</v>
      </c>
      <c r="S5696" t="s">
        <v>13748</v>
      </c>
      <c r="T5696" t="s">
        <v>3085</v>
      </c>
      <c r="U5696" t="s">
        <v>13749</v>
      </c>
      <c r="V5696" t="s">
        <v>13750</v>
      </c>
      <c r="W5696" t="s">
        <v>3085</v>
      </c>
      <c r="X5696" t="str">
        <f t="shared" si="88"/>
        <v>Funcionamiento</v>
      </c>
      <c r="Y5696" t="s">
        <v>13564</v>
      </c>
    </row>
    <row r="5697" spans="1:25">
      <c r="A5697" t="s">
        <v>3343</v>
      </c>
      <c r="B5697" t="s">
        <v>3410</v>
      </c>
      <c r="C5697" t="s">
        <v>13746</v>
      </c>
      <c r="D5697" t="s">
        <v>3076</v>
      </c>
      <c r="E5697" t="s">
        <v>3077</v>
      </c>
      <c r="F5697" t="s">
        <v>13563</v>
      </c>
      <c r="G5697" t="s">
        <v>13564</v>
      </c>
      <c r="H5697" t="s">
        <v>331</v>
      </c>
      <c r="I5697" t="s">
        <v>587</v>
      </c>
      <c r="J5697" t="s">
        <v>246</v>
      </c>
      <c r="K5697" t="s">
        <v>3079</v>
      </c>
      <c r="L5697" t="s">
        <v>247</v>
      </c>
      <c r="M5697">
        <v>5447212</v>
      </c>
      <c r="N5697">
        <v>0</v>
      </c>
      <c r="O5697">
        <v>5447212</v>
      </c>
      <c r="P5697">
        <v>0</v>
      </c>
      <c r="Q5697" t="s">
        <v>13747</v>
      </c>
      <c r="R5697" t="s">
        <v>3343</v>
      </c>
      <c r="S5697" t="s">
        <v>13748</v>
      </c>
      <c r="T5697" t="s">
        <v>3085</v>
      </c>
      <c r="U5697" t="s">
        <v>13749</v>
      </c>
      <c r="V5697" t="s">
        <v>13750</v>
      </c>
      <c r="W5697" t="s">
        <v>3085</v>
      </c>
      <c r="X5697" t="str">
        <f t="shared" si="88"/>
        <v>Funcionamiento</v>
      </c>
      <c r="Y5697" t="s">
        <v>13564</v>
      </c>
    </row>
    <row r="5698" spans="1:25">
      <c r="A5698" t="s">
        <v>3343</v>
      </c>
      <c r="B5698" t="s">
        <v>3410</v>
      </c>
      <c r="C5698" t="s">
        <v>13746</v>
      </c>
      <c r="D5698" t="s">
        <v>3076</v>
      </c>
      <c r="E5698" t="s">
        <v>3077</v>
      </c>
      <c r="F5698" t="s">
        <v>13563</v>
      </c>
      <c r="G5698" t="s">
        <v>13564</v>
      </c>
      <c r="H5698" t="s">
        <v>336</v>
      </c>
      <c r="I5698" t="s">
        <v>337</v>
      </c>
      <c r="J5698" t="s">
        <v>246</v>
      </c>
      <c r="K5698" t="s">
        <v>3079</v>
      </c>
      <c r="L5698" t="s">
        <v>247</v>
      </c>
      <c r="M5698">
        <v>2354967</v>
      </c>
      <c r="N5698">
        <v>0</v>
      </c>
      <c r="O5698">
        <v>2354967</v>
      </c>
      <c r="P5698">
        <v>0</v>
      </c>
      <c r="Q5698" t="s">
        <v>13747</v>
      </c>
      <c r="R5698" t="s">
        <v>3343</v>
      </c>
      <c r="S5698" t="s">
        <v>13748</v>
      </c>
      <c r="T5698" t="s">
        <v>3085</v>
      </c>
      <c r="U5698" t="s">
        <v>13749</v>
      </c>
      <c r="V5698" t="s">
        <v>13750</v>
      </c>
      <c r="W5698" t="s">
        <v>3085</v>
      </c>
      <c r="X5698" t="str">
        <f t="shared" ref="X5698:X5761" si="89">IF(LEFT(H5698,1)="C","Inversión","Funcionamiento")</f>
        <v>Funcionamiento</v>
      </c>
      <c r="Y5698" t="s">
        <v>13564</v>
      </c>
    </row>
    <row r="5699" spans="1:25">
      <c r="A5699" t="s">
        <v>3343</v>
      </c>
      <c r="B5699" t="s">
        <v>3410</v>
      </c>
      <c r="C5699" t="s">
        <v>13746</v>
      </c>
      <c r="D5699" t="s">
        <v>3076</v>
      </c>
      <c r="E5699" t="s">
        <v>3077</v>
      </c>
      <c r="F5699" t="s">
        <v>13563</v>
      </c>
      <c r="G5699" t="s">
        <v>13564</v>
      </c>
      <c r="H5699" t="s">
        <v>292</v>
      </c>
      <c r="I5699" t="s">
        <v>293</v>
      </c>
      <c r="J5699" t="s">
        <v>246</v>
      </c>
      <c r="K5699" t="s">
        <v>3079</v>
      </c>
      <c r="L5699" t="s">
        <v>247</v>
      </c>
      <c r="M5699">
        <v>51377380</v>
      </c>
      <c r="N5699">
        <v>0</v>
      </c>
      <c r="O5699">
        <v>51377380</v>
      </c>
      <c r="P5699">
        <v>0</v>
      </c>
      <c r="Q5699" t="s">
        <v>13747</v>
      </c>
      <c r="R5699" t="s">
        <v>3343</v>
      </c>
      <c r="S5699" t="s">
        <v>13748</v>
      </c>
      <c r="T5699" t="s">
        <v>3085</v>
      </c>
      <c r="U5699" t="s">
        <v>13749</v>
      </c>
      <c r="V5699" t="s">
        <v>13750</v>
      </c>
      <c r="W5699" t="s">
        <v>3085</v>
      </c>
      <c r="X5699" t="str">
        <f t="shared" si="89"/>
        <v>Funcionamiento</v>
      </c>
      <c r="Y5699" t="s">
        <v>13564</v>
      </c>
    </row>
    <row r="5700" spans="1:25">
      <c r="A5700" t="s">
        <v>3350</v>
      </c>
      <c r="B5700" t="s">
        <v>3418</v>
      </c>
      <c r="C5700" t="s">
        <v>13751</v>
      </c>
      <c r="D5700" t="s">
        <v>3076</v>
      </c>
      <c r="E5700" t="s">
        <v>3077</v>
      </c>
      <c r="F5700" t="s">
        <v>13563</v>
      </c>
      <c r="G5700" t="s">
        <v>13564</v>
      </c>
      <c r="H5700" t="s">
        <v>314</v>
      </c>
      <c r="I5700" t="s">
        <v>582</v>
      </c>
      <c r="J5700" t="s">
        <v>246</v>
      </c>
      <c r="K5700" t="s">
        <v>3079</v>
      </c>
      <c r="L5700" t="s">
        <v>247</v>
      </c>
      <c r="M5700">
        <v>6776800</v>
      </c>
      <c r="N5700">
        <v>0</v>
      </c>
      <c r="O5700">
        <v>6776800</v>
      </c>
      <c r="P5700">
        <v>0</v>
      </c>
      <c r="Q5700" t="s">
        <v>13752</v>
      </c>
      <c r="R5700" t="s">
        <v>3350</v>
      </c>
      <c r="S5700" t="s">
        <v>7143</v>
      </c>
      <c r="T5700" t="s">
        <v>3085</v>
      </c>
      <c r="U5700" t="s">
        <v>13753</v>
      </c>
      <c r="V5700" t="s">
        <v>13754</v>
      </c>
      <c r="W5700" t="s">
        <v>3085</v>
      </c>
      <c r="X5700" t="str">
        <f t="shared" si="89"/>
        <v>Funcionamiento</v>
      </c>
      <c r="Y5700" t="s">
        <v>13564</v>
      </c>
    </row>
    <row r="5701" spans="1:25">
      <c r="A5701" t="s">
        <v>3350</v>
      </c>
      <c r="B5701" t="s">
        <v>3418</v>
      </c>
      <c r="C5701" t="s">
        <v>13751</v>
      </c>
      <c r="D5701" t="s">
        <v>3076</v>
      </c>
      <c r="E5701" t="s">
        <v>3077</v>
      </c>
      <c r="F5701" t="s">
        <v>13563</v>
      </c>
      <c r="G5701" t="s">
        <v>13564</v>
      </c>
      <c r="H5701" t="s">
        <v>318</v>
      </c>
      <c r="I5701" t="s">
        <v>586</v>
      </c>
      <c r="J5701" t="s">
        <v>246</v>
      </c>
      <c r="K5701" t="s">
        <v>3079</v>
      </c>
      <c r="L5701" t="s">
        <v>247</v>
      </c>
      <c r="M5701">
        <v>2610000</v>
      </c>
      <c r="N5701">
        <v>0</v>
      </c>
      <c r="O5701">
        <v>2610000</v>
      </c>
      <c r="P5701">
        <v>0</v>
      </c>
      <c r="Q5701" t="s">
        <v>13752</v>
      </c>
      <c r="R5701" t="s">
        <v>3350</v>
      </c>
      <c r="S5701" t="s">
        <v>7143</v>
      </c>
      <c r="T5701" t="s">
        <v>3085</v>
      </c>
      <c r="U5701" t="s">
        <v>13753</v>
      </c>
      <c r="V5701" t="s">
        <v>13754</v>
      </c>
      <c r="W5701" t="s">
        <v>3085</v>
      </c>
      <c r="X5701" t="str">
        <f t="shared" si="89"/>
        <v>Funcionamiento</v>
      </c>
      <c r="Y5701" t="s">
        <v>13564</v>
      </c>
    </row>
    <row r="5702" spans="1:25">
      <c r="A5702" t="s">
        <v>3350</v>
      </c>
      <c r="B5702" t="s">
        <v>3418</v>
      </c>
      <c r="C5702" t="s">
        <v>13751</v>
      </c>
      <c r="D5702" t="s">
        <v>3076</v>
      </c>
      <c r="E5702" t="s">
        <v>3077</v>
      </c>
      <c r="F5702" t="s">
        <v>13563</v>
      </c>
      <c r="G5702" t="s">
        <v>13564</v>
      </c>
      <c r="H5702" t="s">
        <v>322</v>
      </c>
      <c r="I5702" t="s">
        <v>323</v>
      </c>
      <c r="J5702" t="s">
        <v>246</v>
      </c>
      <c r="K5702" t="s">
        <v>3079</v>
      </c>
      <c r="L5702" t="s">
        <v>247</v>
      </c>
      <c r="M5702">
        <v>1957800</v>
      </c>
      <c r="N5702">
        <v>0</v>
      </c>
      <c r="O5702">
        <v>1957800</v>
      </c>
      <c r="P5702">
        <v>0</v>
      </c>
      <c r="Q5702" t="s">
        <v>13752</v>
      </c>
      <c r="R5702" t="s">
        <v>3350</v>
      </c>
      <c r="S5702" t="s">
        <v>7143</v>
      </c>
      <c r="T5702" t="s">
        <v>3085</v>
      </c>
      <c r="U5702" t="s">
        <v>13753</v>
      </c>
      <c r="V5702" t="s">
        <v>13754</v>
      </c>
      <c r="W5702" t="s">
        <v>3085</v>
      </c>
      <c r="X5702" t="str">
        <f t="shared" si="89"/>
        <v>Funcionamiento</v>
      </c>
      <c r="Y5702" t="s">
        <v>13564</v>
      </c>
    </row>
    <row r="5703" spans="1:25">
      <c r="A5703" t="s">
        <v>3350</v>
      </c>
      <c r="B5703" t="s">
        <v>3418</v>
      </c>
      <c r="C5703" t="s">
        <v>13751</v>
      </c>
      <c r="D5703" t="s">
        <v>3076</v>
      </c>
      <c r="E5703" t="s">
        <v>3077</v>
      </c>
      <c r="F5703" t="s">
        <v>13563</v>
      </c>
      <c r="G5703" t="s">
        <v>13564</v>
      </c>
      <c r="H5703" t="s">
        <v>316</v>
      </c>
      <c r="I5703" t="s">
        <v>583</v>
      </c>
      <c r="J5703" t="s">
        <v>246</v>
      </c>
      <c r="K5703" t="s">
        <v>3079</v>
      </c>
      <c r="L5703" t="s">
        <v>247</v>
      </c>
      <c r="M5703">
        <v>4800400</v>
      </c>
      <c r="N5703">
        <v>0</v>
      </c>
      <c r="O5703">
        <v>4800400</v>
      </c>
      <c r="P5703">
        <v>0</v>
      </c>
      <c r="Q5703" t="s">
        <v>13752</v>
      </c>
      <c r="R5703" t="s">
        <v>3350</v>
      </c>
      <c r="S5703" t="s">
        <v>7143</v>
      </c>
      <c r="T5703" t="s">
        <v>3085</v>
      </c>
      <c r="U5703" t="s">
        <v>13753</v>
      </c>
      <c r="V5703" t="s">
        <v>13754</v>
      </c>
      <c r="W5703" t="s">
        <v>3085</v>
      </c>
      <c r="X5703" t="str">
        <f t="shared" si="89"/>
        <v>Funcionamiento</v>
      </c>
      <c r="Y5703" t="s">
        <v>13564</v>
      </c>
    </row>
    <row r="5704" spans="1:25">
      <c r="A5704" t="s">
        <v>3350</v>
      </c>
      <c r="B5704" t="s">
        <v>3418</v>
      </c>
      <c r="C5704" t="s">
        <v>13751</v>
      </c>
      <c r="D5704" t="s">
        <v>3076</v>
      </c>
      <c r="E5704" t="s">
        <v>3077</v>
      </c>
      <c r="F5704" t="s">
        <v>13563</v>
      </c>
      <c r="G5704" t="s">
        <v>13564</v>
      </c>
      <c r="H5704" t="s">
        <v>324</v>
      </c>
      <c r="I5704" t="s">
        <v>325</v>
      </c>
      <c r="J5704" t="s">
        <v>246</v>
      </c>
      <c r="K5704" t="s">
        <v>3079</v>
      </c>
      <c r="L5704" t="s">
        <v>247</v>
      </c>
      <c r="M5704">
        <v>1305600</v>
      </c>
      <c r="N5704">
        <v>0</v>
      </c>
      <c r="O5704">
        <v>1305600</v>
      </c>
      <c r="P5704">
        <v>0</v>
      </c>
      <c r="Q5704" t="s">
        <v>13752</v>
      </c>
      <c r="R5704" t="s">
        <v>3350</v>
      </c>
      <c r="S5704" t="s">
        <v>7143</v>
      </c>
      <c r="T5704" t="s">
        <v>3085</v>
      </c>
      <c r="U5704" t="s">
        <v>13753</v>
      </c>
      <c r="V5704" t="s">
        <v>13754</v>
      </c>
      <c r="W5704" t="s">
        <v>3085</v>
      </c>
      <c r="X5704" t="str">
        <f t="shared" si="89"/>
        <v>Funcionamiento</v>
      </c>
      <c r="Y5704" t="s">
        <v>13564</v>
      </c>
    </row>
    <row r="5705" spans="1:25">
      <c r="A5705" t="s">
        <v>3350</v>
      </c>
      <c r="B5705" t="s">
        <v>3418</v>
      </c>
      <c r="C5705" t="s">
        <v>13751</v>
      </c>
      <c r="D5705" t="s">
        <v>3076</v>
      </c>
      <c r="E5705" t="s">
        <v>3077</v>
      </c>
      <c r="F5705" t="s">
        <v>13563</v>
      </c>
      <c r="G5705" t="s">
        <v>13564</v>
      </c>
      <c r="H5705" t="s">
        <v>320</v>
      </c>
      <c r="I5705" t="s">
        <v>321</v>
      </c>
      <c r="J5705" t="s">
        <v>246</v>
      </c>
      <c r="K5705" t="s">
        <v>3079</v>
      </c>
      <c r="L5705" t="s">
        <v>247</v>
      </c>
      <c r="M5705">
        <v>805100</v>
      </c>
      <c r="N5705">
        <v>0</v>
      </c>
      <c r="O5705">
        <v>805100</v>
      </c>
      <c r="P5705">
        <v>0</v>
      </c>
      <c r="Q5705" t="s">
        <v>13752</v>
      </c>
      <c r="R5705" t="s">
        <v>3350</v>
      </c>
      <c r="S5705" t="s">
        <v>7143</v>
      </c>
      <c r="T5705" t="s">
        <v>3085</v>
      </c>
      <c r="U5705" t="s">
        <v>13753</v>
      </c>
      <c r="V5705" t="s">
        <v>13754</v>
      </c>
      <c r="W5705" t="s">
        <v>3085</v>
      </c>
      <c r="X5705" t="str">
        <f t="shared" si="89"/>
        <v>Funcionamiento</v>
      </c>
      <c r="Y5705" t="s">
        <v>13564</v>
      </c>
    </row>
    <row r="5706" spans="1:25">
      <c r="A5706" t="s">
        <v>3265</v>
      </c>
      <c r="B5706" t="s">
        <v>3432</v>
      </c>
      <c r="C5706" t="s">
        <v>13755</v>
      </c>
      <c r="D5706" t="s">
        <v>3076</v>
      </c>
      <c r="E5706" t="s">
        <v>3077</v>
      </c>
      <c r="F5706" t="s">
        <v>13563</v>
      </c>
      <c r="G5706" t="s">
        <v>13564</v>
      </c>
      <c r="H5706" t="s">
        <v>346</v>
      </c>
      <c r="I5706" t="s">
        <v>347</v>
      </c>
      <c r="J5706" t="s">
        <v>253</v>
      </c>
      <c r="K5706" t="s">
        <v>3115</v>
      </c>
      <c r="L5706" t="s">
        <v>247</v>
      </c>
      <c r="M5706">
        <v>271546</v>
      </c>
      <c r="N5706">
        <v>0</v>
      </c>
      <c r="O5706">
        <v>271546</v>
      </c>
      <c r="P5706">
        <v>0</v>
      </c>
      <c r="Q5706" t="s">
        <v>13756</v>
      </c>
      <c r="R5706" t="s">
        <v>3265</v>
      </c>
      <c r="S5706" t="s">
        <v>3480</v>
      </c>
      <c r="T5706" t="s">
        <v>9758</v>
      </c>
      <c r="U5706" t="s">
        <v>11840</v>
      </c>
      <c r="V5706" t="s">
        <v>13757</v>
      </c>
      <c r="W5706" t="s">
        <v>3085</v>
      </c>
      <c r="X5706" t="str">
        <f t="shared" si="89"/>
        <v>Funcionamiento</v>
      </c>
      <c r="Y5706" t="s">
        <v>13564</v>
      </c>
    </row>
    <row r="5707" spans="1:25">
      <c r="A5707" t="s">
        <v>3265</v>
      </c>
      <c r="B5707" t="s">
        <v>3432</v>
      </c>
      <c r="C5707" t="s">
        <v>13755</v>
      </c>
      <c r="D5707" t="s">
        <v>3076</v>
      </c>
      <c r="E5707" t="s">
        <v>3077</v>
      </c>
      <c r="F5707" t="s">
        <v>13563</v>
      </c>
      <c r="G5707" t="s">
        <v>13564</v>
      </c>
      <c r="H5707" t="s">
        <v>338</v>
      </c>
      <c r="I5707" t="s">
        <v>339</v>
      </c>
      <c r="J5707" t="s">
        <v>253</v>
      </c>
      <c r="K5707" t="s">
        <v>3115</v>
      </c>
      <c r="L5707" t="s">
        <v>247</v>
      </c>
      <c r="M5707">
        <v>90000</v>
      </c>
      <c r="N5707">
        <v>-90000</v>
      </c>
      <c r="O5707">
        <v>0</v>
      </c>
      <c r="P5707">
        <v>0</v>
      </c>
      <c r="Q5707" t="s">
        <v>13756</v>
      </c>
      <c r="R5707" t="s">
        <v>3265</v>
      </c>
      <c r="S5707" t="s">
        <v>3480</v>
      </c>
      <c r="T5707" t="s">
        <v>9758</v>
      </c>
      <c r="U5707" t="s">
        <v>11840</v>
      </c>
      <c r="V5707" t="s">
        <v>13757</v>
      </c>
      <c r="W5707" t="s">
        <v>3085</v>
      </c>
      <c r="X5707" t="str">
        <f t="shared" si="89"/>
        <v>Funcionamiento</v>
      </c>
      <c r="Y5707" t="s">
        <v>13564</v>
      </c>
    </row>
    <row r="5708" spans="1:25">
      <c r="A5708" t="s">
        <v>3365</v>
      </c>
      <c r="B5708" t="s">
        <v>3738</v>
      </c>
      <c r="C5708" t="s">
        <v>13758</v>
      </c>
      <c r="D5708" t="s">
        <v>3076</v>
      </c>
      <c r="E5708" t="s">
        <v>3077</v>
      </c>
      <c r="F5708" t="s">
        <v>3149</v>
      </c>
      <c r="G5708" t="s">
        <v>13564</v>
      </c>
      <c r="H5708" t="s">
        <v>437</v>
      </c>
      <c r="I5708" t="s">
        <v>649</v>
      </c>
      <c r="J5708" t="s">
        <v>253</v>
      </c>
      <c r="K5708" t="s">
        <v>3115</v>
      </c>
      <c r="L5708" t="s">
        <v>247</v>
      </c>
      <c r="M5708">
        <v>22752900</v>
      </c>
      <c r="N5708">
        <v>-4348332</v>
      </c>
      <c r="O5708">
        <v>18404568</v>
      </c>
      <c r="P5708">
        <v>0</v>
      </c>
      <c r="Q5708" t="s">
        <v>13759</v>
      </c>
      <c r="R5708" t="s">
        <v>3365</v>
      </c>
      <c r="S5708" t="s">
        <v>13760</v>
      </c>
      <c r="T5708" t="s">
        <v>13761</v>
      </c>
      <c r="U5708" t="s">
        <v>13762</v>
      </c>
      <c r="V5708" t="s">
        <v>13763</v>
      </c>
      <c r="W5708" t="s">
        <v>3085</v>
      </c>
      <c r="X5708" t="str">
        <f t="shared" si="89"/>
        <v>Inversión</v>
      </c>
      <c r="Y5708" t="s">
        <v>3157</v>
      </c>
    </row>
    <row r="5709" spans="1:25">
      <c r="A5709" t="s">
        <v>3264</v>
      </c>
      <c r="B5709" t="s">
        <v>3738</v>
      </c>
      <c r="C5709" t="s">
        <v>13764</v>
      </c>
      <c r="D5709" t="s">
        <v>3076</v>
      </c>
      <c r="E5709" t="s">
        <v>3077</v>
      </c>
      <c r="F5709" t="s">
        <v>3149</v>
      </c>
      <c r="G5709" t="s">
        <v>13564</v>
      </c>
      <c r="H5709" t="s">
        <v>437</v>
      </c>
      <c r="I5709" t="s">
        <v>649</v>
      </c>
      <c r="J5709" t="s">
        <v>253</v>
      </c>
      <c r="K5709" t="s">
        <v>3115</v>
      </c>
      <c r="L5709" t="s">
        <v>247</v>
      </c>
      <c r="M5709">
        <v>16516920</v>
      </c>
      <c r="N5709">
        <v>-9800039</v>
      </c>
      <c r="O5709">
        <v>6716881</v>
      </c>
      <c r="P5709">
        <v>0</v>
      </c>
      <c r="Q5709" t="s">
        <v>13765</v>
      </c>
      <c r="R5709" t="s">
        <v>3264</v>
      </c>
      <c r="S5709" t="s">
        <v>13766</v>
      </c>
      <c r="T5709" t="s">
        <v>13767</v>
      </c>
      <c r="U5709" t="s">
        <v>13768</v>
      </c>
      <c r="V5709" t="s">
        <v>13769</v>
      </c>
      <c r="W5709" t="s">
        <v>3085</v>
      </c>
      <c r="X5709" t="str">
        <f t="shared" si="89"/>
        <v>Inversión</v>
      </c>
      <c r="Y5709" t="s">
        <v>3157</v>
      </c>
    </row>
    <row r="5710" spans="1:25">
      <c r="A5710" t="s">
        <v>3417</v>
      </c>
      <c r="B5710" t="s">
        <v>3738</v>
      </c>
      <c r="C5710" t="s">
        <v>13770</v>
      </c>
      <c r="D5710" t="s">
        <v>3076</v>
      </c>
      <c r="E5710" t="s">
        <v>3077</v>
      </c>
      <c r="F5710" t="s">
        <v>3149</v>
      </c>
      <c r="G5710" t="s">
        <v>13564</v>
      </c>
      <c r="H5710" t="s">
        <v>437</v>
      </c>
      <c r="I5710" t="s">
        <v>649</v>
      </c>
      <c r="J5710" t="s">
        <v>253</v>
      </c>
      <c r="K5710" t="s">
        <v>3115</v>
      </c>
      <c r="L5710" t="s">
        <v>247</v>
      </c>
      <c r="M5710">
        <v>5092755</v>
      </c>
      <c r="N5710">
        <v>-814841</v>
      </c>
      <c r="O5710">
        <v>4277914</v>
      </c>
      <c r="P5710">
        <v>0</v>
      </c>
      <c r="Q5710" t="s">
        <v>13771</v>
      </c>
      <c r="R5710" t="s">
        <v>3417</v>
      </c>
      <c r="S5710" t="s">
        <v>3885</v>
      </c>
      <c r="T5710" t="s">
        <v>10818</v>
      </c>
      <c r="U5710" t="s">
        <v>13772</v>
      </c>
      <c r="V5710" t="s">
        <v>13773</v>
      </c>
      <c r="W5710" t="s">
        <v>3085</v>
      </c>
      <c r="X5710" t="str">
        <f t="shared" si="89"/>
        <v>Inversión</v>
      </c>
      <c r="Y5710" t="s">
        <v>3157</v>
      </c>
    </row>
    <row r="5711" spans="1:25">
      <c r="A5711" t="s">
        <v>3385</v>
      </c>
      <c r="B5711" t="s">
        <v>4094</v>
      </c>
      <c r="C5711" t="s">
        <v>13774</v>
      </c>
      <c r="D5711" t="s">
        <v>3076</v>
      </c>
      <c r="E5711" t="s">
        <v>3077</v>
      </c>
      <c r="F5711" t="s">
        <v>13563</v>
      </c>
      <c r="G5711" t="s">
        <v>13564</v>
      </c>
      <c r="H5711" t="s">
        <v>309</v>
      </c>
      <c r="I5711" t="s">
        <v>311</v>
      </c>
      <c r="J5711" t="s">
        <v>246</v>
      </c>
      <c r="K5711" t="s">
        <v>3079</v>
      </c>
      <c r="L5711" t="s">
        <v>247</v>
      </c>
      <c r="M5711">
        <v>742631</v>
      </c>
      <c r="N5711">
        <v>0</v>
      </c>
      <c r="O5711">
        <v>742631</v>
      </c>
      <c r="P5711">
        <v>0</v>
      </c>
      <c r="Q5711" t="s">
        <v>13775</v>
      </c>
      <c r="R5711" t="s">
        <v>3385</v>
      </c>
      <c r="S5711" t="s">
        <v>4430</v>
      </c>
      <c r="T5711" t="s">
        <v>3085</v>
      </c>
      <c r="U5711" t="s">
        <v>13776</v>
      </c>
      <c r="V5711" t="s">
        <v>13777</v>
      </c>
      <c r="W5711" t="s">
        <v>3085</v>
      </c>
      <c r="X5711" t="str">
        <f t="shared" si="89"/>
        <v>Funcionamiento</v>
      </c>
      <c r="Y5711" t="s">
        <v>13564</v>
      </c>
    </row>
    <row r="5712" spans="1:25">
      <c r="A5712" t="s">
        <v>3385</v>
      </c>
      <c r="B5712" t="s">
        <v>4094</v>
      </c>
      <c r="C5712" t="s">
        <v>13774</v>
      </c>
      <c r="D5712" t="s">
        <v>3076</v>
      </c>
      <c r="E5712" t="s">
        <v>3077</v>
      </c>
      <c r="F5712" t="s">
        <v>13563</v>
      </c>
      <c r="G5712" t="s">
        <v>13564</v>
      </c>
      <c r="H5712" t="s">
        <v>312</v>
      </c>
      <c r="I5712" t="s">
        <v>3333</v>
      </c>
      <c r="J5712" t="s">
        <v>246</v>
      </c>
      <c r="K5712" t="s">
        <v>3079</v>
      </c>
      <c r="L5712" t="s">
        <v>247</v>
      </c>
      <c r="M5712">
        <v>1580524</v>
      </c>
      <c r="N5712">
        <v>0</v>
      </c>
      <c r="O5712">
        <v>1580524</v>
      </c>
      <c r="P5712">
        <v>0</v>
      </c>
      <c r="Q5712" t="s">
        <v>13775</v>
      </c>
      <c r="R5712" t="s">
        <v>3385</v>
      </c>
      <c r="S5712" t="s">
        <v>4430</v>
      </c>
      <c r="T5712" t="s">
        <v>3085</v>
      </c>
      <c r="U5712" t="s">
        <v>13776</v>
      </c>
      <c r="V5712" t="s">
        <v>13777</v>
      </c>
      <c r="W5712" t="s">
        <v>3085</v>
      </c>
      <c r="X5712" t="str">
        <f t="shared" si="89"/>
        <v>Funcionamiento</v>
      </c>
      <c r="Y5712" t="s">
        <v>13564</v>
      </c>
    </row>
    <row r="5713" spans="1:25">
      <c r="A5713" t="s">
        <v>3385</v>
      </c>
      <c r="B5713" t="s">
        <v>4094</v>
      </c>
      <c r="C5713" t="s">
        <v>13774</v>
      </c>
      <c r="D5713" t="s">
        <v>3076</v>
      </c>
      <c r="E5713" t="s">
        <v>3077</v>
      </c>
      <c r="F5713" t="s">
        <v>13563</v>
      </c>
      <c r="G5713" t="s">
        <v>13564</v>
      </c>
      <c r="H5713" t="s">
        <v>292</v>
      </c>
      <c r="I5713" t="s">
        <v>293</v>
      </c>
      <c r="J5713" t="s">
        <v>246</v>
      </c>
      <c r="K5713" t="s">
        <v>3079</v>
      </c>
      <c r="L5713" t="s">
        <v>247</v>
      </c>
      <c r="M5713">
        <v>48597456</v>
      </c>
      <c r="N5713">
        <v>0</v>
      </c>
      <c r="O5713">
        <v>48597456</v>
      </c>
      <c r="P5713">
        <v>0</v>
      </c>
      <c r="Q5713" t="s">
        <v>13775</v>
      </c>
      <c r="R5713" t="s">
        <v>3385</v>
      </c>
      <c r="S5713" t="s">
        <v>4430</v>
      </c>
      <c r="T5713" t="s">
        <v>3085</v>
      </c>
      <c r="U5713" t="s">
        <v>13776</v>
      </c>
      <c r="V5713" t="s">
        <v>13777</v>
      </c>
      <c r="W5713" t="s">
        <v>3085</v>
      </c>
      <c r="X5713" t="str">
        <f t="shared" si="89"/>
        <v>Funcionamiento</v>
      </c>
      <c r="Y5713" t="s">
        <v>13564</v>
      </c>
    </row>
    <row r="5714" spans="1:25">
      <c r="A5714" t="s">
        <v>3385</v>
      </c>
      <c r="B5714" t="s">
        <v>4094</v>
      </c>
      <c r="C5714" t="s">
        <v>13774</v>
      </c>
      <c r="D5714" t="s">
        <v>3076</v>
      </c>
      <c r="E5714" t="s">
        <v>3077</v>
      </c>
      <c r="F5714" t="s">
        <v>13563</v>
      </c>
      <c r="G5714" t="s">
        <v>13564</v>
      </c>
      <c r="H5714" t="s">
        <v>331</v>
      </c>
      <c r="I5714" t="s">
        <v>587</v>
      </c>
      <c r="J5714" t="s">
        <v>246</v>
      </c>
      <c r="K5714" t="s">
        <v>3079</v>
      </c>
      <c r="L5714" t="s">
        <v>247</v>
      </c>
      <c r="M5714">
        <v>1089191</v>
      </c>
      <c r="N5714">
        <v>0</v>
      </c>
      <c r="O5714">
        <v>1089191</v>
      </c>
      <c r="P5714">
        <v>0</v>
      </c>
      <c r="Q5714" t="s">
        <v>13775</v>
      </c>
      <c r="R5714" t="s">
        <v>3385</v>
      </c>
      <c r="S5714" t="s">
        <v>4430</v>
      </c>
      <c r="T5714" t="s">
        <v>3085</v>
      </c>
      <c r="U5714" t="s">
        <v>13776</v>
      </c>
      <c r="V5714" t="s">
        <v>13777</v>
      </c>
      <c r="W5714" t="s">
        <v>3085</v>
      </c>
      <c r="X5714" t="str">
        <f t="shared" si="89"/>
        <v>Funcionamiento</v>
      </c>
      <c r="Y5714" t="s">
        <v>13564</v>
      </c>
    </row>
    <row r="5715" spans="1:25">
      <c r="A5715" t="s">
        <v>3385</v>
      </c>
      <c r="B5715" t="s">
        <v>4094</v>
      </c>
      <c r="C5715" t="s">
        <v>13774</v>
      </c>
      <c r="D5715" t="s">
        <v>3076</v>
      </c>
      <c r="E5715" t="s">
        <v>3077</v>
      </c>
      <c r="F5715" t="s">
        <v>13563</v>
      </c>
      <c r="G5715" t="s">
        <v>13564</v>
      </c>
      <c r="H5715" t="s">
        <v>333</v>
      </c>
      <c r="I5715" t="s">
        <v>335</v>
      </c>
      <c r="J5715" t="s">
        <v>246</v>
      </c>
      <c r="K5715" t="s">
        <v>3079</v>
      </c>
      <c r="L5715" t="s">
        <v>247</v>
      </c>
      <c r="M5715">
        <v>76696</v>
      </c>
      <c r="N5715">
        <v>0</v>
      </c>
      <c r="O5715">
        <v>76696</v>
      </c>
      <c r="P5715">
        <v>0</v>
      </c>
      <c r="Q5715" t="s">
        <v>13775</v>
      </c>
      <c r="R5715" t="s">
        <v>3385</v>
      </c>
      <c r="S5715" t="s">
        <v>4430</v>
      </c>
      <c r="T5715" t="s">
        <v>3085</v>
      </c>
      <c r="U5715" t="s">
        <v>13776</v>
      </c>
      <c r="V5715" t="s">
        <v>13777</v>
      </c>
      <c r="W5715" t="s">
        <v>3085</v>
      </c>
      <c r="X5715" t="str">
        <f t="shared" si="89"/>
        <v>Funcionamiento</v>
      </c>
      <c r="Y5715" t="s">
        <v>13564</v>
      </c>
    </row>
    <row r="5716" spans="1:25">
      <c r="A5716" t="s">
        <v>3385</v>
      </c>
      <c r="B5716" t="s">
        <v>4094</v>
      </c>
      <c r="C5716" t="s">
        <v>13774</v>
      </c>
      <c r="D5716" t="s">
        <v>3076</v>
      </c>
      <c r="E5716" t="s">
        <v>3077</v>
      </c>
      <c r="F5716" t="s">
        <v>13563</v>
      </c>
      <c r="G5716" t="s">
        <v>13564</v>
      </c>
      <c r="H5716" t="s">
        <v>294</v>
      </c>
      <c r="I5716" t="s">
        <v>296</v>
      </c>
      <c r="J5716" t="s">
        <v>246</v>
      </c>
      <c r="K5716" t="s">
        <v>3079</v>
      </c>
      <c r="L5716" t="s">
        <v>247</v>
      </c>
      <c r="M5716">
        <v>1147902</v>
      </c>
      <c r="N5716">
        <v>0</v>
      </c>
      <c r="O5716">
        <v>1147902</v>
      </c>
      <c r="P5716">
        <v>0</v>
      </c>
      <c r="Q5716" t="s">
        <v>13775</v>
      </c>
      <c r="R5716" t="s">
        <v>3385</v>
      </c>
      <c r="S5716" t="s">
        <v>4430</v>
      </c>
      <c r="T5716" t="s">
        <v>3085</v>
      </c>
      <c r="U5716" t="s">
        <v>13776</v>
      </c>
      <c r="V5716" t="s">
        <v>13777</v>
      </c>
      <c r="W5716" t="s">
        <v>3085</v>
      </c>
      <c r="X5716" t="str">
        <f t="shared" si="89"/>
        <v>Funcionamiento</v>
      </c>
      <c r="Y5716" t="s">
        <v>13564</v>
      </c>
    </row>
    <row r="5717" spans="1:25">
      <c r="A5717" t="s">
        <v>3385</v>
      </c>
      <c r="B5717" t="s">
        <v>4094</v>
      </c>
      <c r="C5717" t="s">
        <v>13774</v>
      </c>
      <c r="D5717" t="s">
        <v>3076</v>
      </c>
      <c r="E5717" t="s">
        <v>3077</v>
      </c>
      <c r="F5717" t="s">
        <v>13563</v>
      </c>
      <c r="G5717" t="s">
        <v>13564</v>
      </c>
      <c r="H5717" t="s">
        <v>336</v>
      </c>
      <c r="I5717" t="s">
        <v>337</v>
      </c>
      <c r="J5717" t="s">
        <v>246</v>
      </c>
      <c r="K5717" t="s">
        <v>3079</v>
      </c>
      <c r="L5717" t="s">
        <v>247</v>
      </c>
      <c r="M5717">
        <v>2354967</v>
      </c>
      <c r="N5717">
        <v>0</v>
      </c>
      <c r="O5717">
        <v>2354967</v>
      </c>
      <c r="P5717">
        <v>0</v>
      </c>
      <c r="Q5717" t="s">
        <v>13775</v>
      </c>
      <c r="R5717" t="s">
        <v>3385</v>
      </c>
      <c r="S5717" t="s">
        <v>4430</v>
      </c>
      <c r="T5717" t="s">
        <v>3085</v>
      </c>
      <c r="U5717" t="s">
        <v>13776</v>
      </c>
      <c r="V5717" t="s">
        <v>13777</v>
      </c>
      <c r="W5717" t="s">
        <v>3085</v>
      </c>
      <c r="X5717" t="str">
        <f t="shared" si="89"/>
        <v>Funcionamiento</v>
      </c>
      <c r="Y5717" t="s">
        <v>13564</v>
      </c>
    </row>
    <row r="5718" spans="1:25">
      <c r="A5718" t="s">
        <v>3278</v>
      </c>
      <c r="B5718" t="s">
        <v>4372</v>
      </c>
      <c r="C5718" t="s">
        <v>13778</v>
      </c>
      <c r="D5718" t="s">
        <v>3076</v>
      </c>
      <c r="E5718" t="s">
        <v>3077</v>
      </c>
      <c r="F5718" t="s">
        <v>3149</v>
      </c>
      <c r="G5718" t="s">
        <v>13564</v>
      </c>
      <c r="H5718" t="s">
        <v>437</v>
      </c>
      <c r="I5718" t="s">
        <v>649</v>
      </c>
      <c r="J5718" t="s">
        <v>253</v>
      </c>
      <c r="K5718" t="s">
        <v>3115</v>
      </c>
      <c r="L5718" t="s">
        <v>247</v>
      </c>
      <c r="M5718">
        <v>32313035</v>
      </c>
      <c r="N5718">
        <v>-16904176</v>
      </c>
      <c r="O5718">
        <v>15408859</v>
      </c>
      <c r="P5718">
        <v>0</v>
      </c>
      <c r="Q5718" t="s">
        <v>13779</v>
      </c>
      <c r="R5718" t="s">
        <v>3392</v>
      </c>
      <c r="S5718" t="s">
        <v>13780</v>
      </c>
      <c r="T5718" t="s">
        <v>13781</v>
      </c>
      <c r="U5718" t="s">
        <v>13782</v>
      </c>
      <c r="V5718" t="s">
        <v>13783</v>
      </c>
      <c r="W5718" t="s">
        <v>3085</v>
      </c>
      <c r="X5718" t="str">
        <f t="shared" si="89"/>
        <v>Inversión</v>
      </c>
      <c r="Y5718" t="s">
        <v>3157</v>
      </c>
    </row>
    <row r="5719" spans="1:25">
      <c r="A5719" t="s">
        <v>3392</v>
      </c>
      <c r="B5719" t="s">
        <v>3763</v>
      </c>
      <c r="C5719" t="s">
        <v>13784</v>
      </c>
      <c r="D5719" t="s">
        <v>3076</v>
      </c>
      <c r="E5719" t="s">
        <v>3077</v>
      </c>
      <c r="F5719" t="s">
        <v>13563</v>
      </c>
      <c r="G5719" t="s">
        <v>13564</v>
      </c>
      <c r="H5719" t="s">
        <v>314</v>
      </c>
      <c r="I5719" t="s">
        <v>582</v>
      </c>
      <c r="J5719" t="s">
        <v>246</v>
      </c>
      <c r="K5719" t="s">
        <v>3079</v>
      </c>
      <c r="L5719" t="s">
        <v>247</v>
      </c>
      <c r="M5719">
        <v>6277400</v>
      </c>
      <c r="N5719">
        <v>0</v>
      </c>
      <c r="O5719">
        <v>6277400</v>
      </c>
      <c r="P5719">
        <v>0</v>
      </c>
      <c r="Q5719" t="s">
        <v>13785</v>
      </c>
      <c r="R5719" t="s">
        <v>3278</v>
      </c>
      <c r="S5719" t="s">
        <v>13786</v>
      </c>
      <c r="T5719" t="s">
        <v>3085</v>
      </c>
      <c r="U5719" t="s">
        <v>13787</v>
      </c>
      <c r="V5719" t="s">
        <v>13788</v>
      </c>
      <c r="W5719" t="s">
        <v>3085</v>
      </c>
      <c r="X5719" t="str">
        <f t="shared" si="89"/>
        <v>Funcionamiento</v>
      </c>
      <c r="Y5719" t="s">
        <v>13564</v>
      </c>
    </row>
    <row r="5720" spans="1:25">
      <c r="A5720" t="s">
        <v>3392</v>
      </c>
      <c r="B5720" t="s">
        <v>3763</v>
      </c>
      <c r="C5720" t="s">
        <v>13784</v>
      </c>
      <c r="D5720" t="s">
        <v>3076</v>
      </c>
      <c r="E5720" t="s">
        <v>3077</v>
      </c>
      <c r="F5720" t="s">
        <v>13563</v>
      </c>
      <c r="G5720" t="s">
        <v>13564</v>
      </c>
      <c r="H5720" t="s">
        <v>316</v>
      </c>
      <c r="I5720" t="s">
        <v>583</v>
      </c>
      <c r="J5720" t="s">
        <v>246</v>
      </c>
      <c r="K5720" t="s">
        <v>3079</v>
      </c>
      <c r="L5720" t="s">
        <v>247</v>
      </c>
      <c r="M5720">
        <v>4446900</v>
      </c>
      <c r="N5720">
        <v>0</v>
      </c>
      <c r="O5720">
        <v>4446900</v>
      </c>
      <c r="P5720">
        <v>0</v>
      </c>
      <c r="Q5720" t="s">
        <v>13785</v>
      </c>
      <c r="R5720" t="s">
        <v>3278</v>
      </c>
      <c r="S5720" t="s">
        <v>13786</v>
      </c>
      <c r="T5720" t="s">
        <v>3085</v>
      </c>
      <c r="U5720" t="s">
        <v>13787</v>
      </c>
      <c r="V5720" t="s">
        <v>13788</v>
      </c>
      <c r="W5720" t="s">
        <v>3085</v>
      </c>
      <c r="X5720" t="str">
        <f t="shared" si="89"/>
        <v>Funcionamiento</v>
      </c>
      <c r="Y5720" t="s">
        <v>13564</v>
      </c>
    </row>
    <row r="5721" spans="1:25">
      <c r="A5721" t="s">
        <v>3392</v>
      </c>
      <c r="B5721" t="s">
        <v>3763</v>
      </c>
      <c r="C5721" t="s">
        <v>13784</v>
      </c>
      <c r="D5721" t="s">
        <v>3076</v>
      </c>
      <c r="E5721" t="s">
        <v>3077</v>
      </c>
      <c r="F5721" t="s">
        <v>13563</v>
      </c>
      <c r="G5721" t="s">
        <v>13564</v>
      </c>
      <c r="H5721" t="s">
        <v>318</v>
      </c>
      <c r="I5721" t="s">
        <v>586</v>
      </c>
      <c r="J5721" t="s">
        <v>246</v>
      </c>
      <c r="K5721" t="s">
        <v>3079</v>
      </c>
      <c r="L5721" t="s">
        <v>247</v>
      </c>
      <c r="M5721">
        <v>2356500</v>
      </c>
      <c r="N5721">
        <v>0</v>
      </c>
      <c r="O5721">
        <v>2356500</v>
      </c>
      <c r="P5721">
        <v>0</v>
      </c>
      <c r="Q5721" t="s">
        <v>13785</v>
      </c>
      <c r="R5721" t="s">
        <v>3278</v>
      </c>
      <c r="S5721" t="s">
        <v>13786</v>
      </c>
      <c r="T5721" t="s">
        <v>3085</v>
      </c>
      <c r="U5721" t="s">
        <v>13787</v>
      </c>
      <c r="V5721" t="s">
        <v>13788</v>
      </c>
      <c r="W5721" t="s">
        <v>3085</v>
      </c>
      <c r="X5721" t="str">
        <f t="shared" si="89"/>
        <v>Funcionamiento</v>
      </c>
      <c r="Y5721" t="s">
        <v>13564</v>
      </c>
    </row>
    <row r="5722" spans="1:25">
      <c r="A5722" t="s">
        <v>3392</v>
      </c>
      <c r="B5722" t="s">
        <v>3763</v>
      </c>
      <c r="C5722" t="s">
        <v>13784</v>
      </c>
      <c r="D5722" t="s">
        <v>3076</v>
      </c>
      <c r="E5722" t="s">
        <v>3077</v>
      </c>
      <c r="F5722" t="s">
        <v>13563</v>
      </c>
      <c r="G5722" t="s">
        <v>13564</v>
      </c>
      <c r="H5722" t="s">
        <v>324</v>
      </c>
      <c r="I5722" t="s">
        <v>325</v>
      </c>
      <c r="J5722" t="s">
        <v>246</v>
      </c>
      <c r="K5722" t="s">
        <v>3079</v>
      </c>
      <c r="L5722" t="s">
        <v>247</v>
      </c>
      <c r="M5722">
        <v>1179000</v>
      </c>
      <c r="N5722">
        <v>0</v>
      </c>
      <c r="O5722">
        <v>1179000</v>
      </c>
      <c r="P5722">
        <v>0</v>
      </c>
      <c r="Q5722" t="s">
        <v>13785</v>
      </c>
      <c r="R5722" t="s">
        <v>3278</v>
      </c>
      <c r="S5722" t="s">
        <v>13786</v>
      </c>
      <c r="T5722" t="s">
        <v>3085</v>
      </c>
      <c r="U5722" t="s">
        <v>13787</v>
      </c>
      <c r="V5722" t="s">
        <v>13788</v>
      </c>
      <c r="W5722" t="s">
        <v>3085</v>
      </c>
      <c r="X5722" t="str">
        <f t="shared" si="89"/>
        <v>Funcionamiento</v>
      </c>
      <c r="Y5722" t="s">
        <v>13564</v>
      </c>
    </row>
    <row r="5723" spans="1:25">
      <c r="A5723" t="s">
        <v>3392</v>
      </c>
      <c r="B5723" t="s">
        <v>3763</v>
      </c>
      <c r="C5723" t="s">
        <v>13784</v>
      </c>
      <c r="D5723" t="s">
        <v>3076</v>
      </c>
      <c r="E5723" t="s">
        <v>3077</v>
      </c>
      <c r="F5723" t="s">
        <v>13563</v>
      </c>
      <c r="G5723" t="s">
        <v>13564</v>
      </c>
      <c r="H5723" t="s">
        <v>320</v>
      </c>
      <c r="I5723" t="s">
        <v>321</v>
      </c>
      <c r="J5723" t="s">
        <v>246</v>
      </c>
      <c r="K5723" t="s">
        <v>3079</v>
      </c>
      <c r="L5723" t="s">
        <v>247</v>
      </c>
      <c r="M5723">
        <v>696900</v>
      </c>
      <c r="N5723">
        <v>0</v>
      </c>
      <c r="O5723">
        <v>696900</v>
      </c>
      <c r="P5723">
        <v>0</v>
      </c>
      <c r="Q5723" t="s">
        <v>13785</v>
      </c>
      <c r="R5723" t="s">
        <v>3278</v>
      </c>
      <c r="S5723" t="s">
        <v>13786</v>
      </c>
      <c r="T5723" t="s">
        <v>3085</v>
      </c>
      <c r="U5723" t="s">
        <v>13787</v>
      </c>
      <c r="V5723" t="s">
        <v>13788</v>
      </c>
      <c r="W5723" t="s">
        <v>3085</v>
      </c>
      <c r="X5723" t="str">
        <f t="shared" si="89"/>
        <v>Funcionamiento</v>
      </c>
      <c r="Y5723" t="s">
        <v>13564</v>
      </c>
    </row>
    <row r="5724" spans="1:25">
      <c r="A5724" t="s">
        <v>3392</v>
      </c>
      <c r="B5724" t="s">
        <v>3763</v>
      </c>
      <c r="C5724" t="s">
        <v>13784</v>
      </c>
      <c r="D5724" t="s">
        <v>3076</v>
      </c>
      <c r="E5724" t="s">
        <v>3077</v>
      </c>
      <c r="F5724" t="s">
        <v>13563</v>
      </c>
      <c r="G5724" t="s">
        <v>13564</v>
      </c>
      <c r="H5724" t="s">
        <v>322</v>
      </c>
      <c r="I5724" t="s">
        <v>323</v>
      </c>
      <c r="J5724" t="s">
        <v>246</v>
      </c>
      <c r="K5724" t="s">
        <v>3079</v>
      </c>
      <c r="L5724" t="s">
        <v>247</v>
      </c>
      <c r="M5724">
        <v>1768000</v>
      </c>
      <c r="N5724">
        <v>0</v>
      </c>
      <c r="O5724">
        <v>1768000</v>
      </c>
      <c r="P5724">
        <v>0</v>
      </c>
      <c r="Q5724" t="s">
        <v>13785</v>
      </c>
      <c r="R5724" t="s">
        <v>3278</v>
      </c>
      <c r="S5724" t="s">
        <v>13786</v>
      </c>
      <c r="T5724" t="s">
        <v>3085</v>
      </c>
      <c r="U5724" t="s">
        <v>13787</v>
      </c>
      <c r="V5724" t="s">
        <v>13788</v>
      </c>
      <c r="W5724" t="s">
        <v>3085</v>
      </c>
      <c r="X5724" t="str">
        <f t="shared" si="89"/>
        <v>Funcionamiento</v>
      </c>
      <c r="Y5724" t="s">
        <v>13564</v>
      </c>
    </row>
    <row r="5725" spans="1:25">
      <c r="A5725" t="s">
        <v>3285</v>
      </c>
      <c r="B5725" t="s">
        <v>3821</v>
      </c>
      <c r="C5725" t="s">
        <v>13789</v>
      </c>
      <c r="D5725" t="s">
        <v>3076</v>
      </c>
      <c r="E5725" t="s">
        <v>3077</v>
      </c>
      <c r="F5725" t="s">
        <v>13563</v>
      </c>
      <c r="G5725" t="s">
        <v>13564</v>
      </c>
      <c r="H5725" t="s">
        <v>309</v>
      </c>
      <c r="I5725" t="s">
        <v>311</v>
      </c>
      <c r="J5725" t="s">
        <v>246</v>
      </c>
      <c r="K5725" t="s">
        <v>3079</v>
      </c>
      <c r="L5725" t="s">
        <v>247</v>
      </c>
      <c r="M5725">
        <v>4150970</v>
      </c>
      <c r="N5725">
        <v>0</v>
      </c>
      <c r="O5725">
        <v>4150970</v>
      </c>
      <c r="P5725">
        <v>0</v>
      </c>
      <c r="Q5725" t="s">
        <v>13790</v>
      </c>
      <c r="R5725" t="s">
        <v>3285</v>
      </c>
      <c r="S5725" t="s">
        <v>13791</v>
      </c>
      <c r="T5725" t="s">
        <v>3085</v>
      </c>
      <c r="U5725" t="s">
        <v>13792</v>
      </c>
      <c r="V5725" t="s">
        <v>13793</v>
      </c>
      <c r="W5725" t="s">
        <v>3085</v>
      </c>
      <c r="X5725" t="str">
        <f t="shared" si="89"/>
        <v>Funcionamiento</v>
      </c>
      <c r="Y5725" t="s">
        <v>13564</v>
      </c>
    </row>
    <row r="5726" spans="1:25">
      <c r="A5726" t="s">
        <v>3285</v>
      </c>
      <c r="B5726" t="s">
        <v>3821</v>
      </c>
      <c r="C5726" t="s">
        <v>13789</v>
      </c>
      <c r="D5726" t="s">
        <v>3076</v>
      </c>
      <c r="E5726" t="s">
        <v>3077</v>
      </c>
      <c r="F5726" t="s">
        <v>13563</v>
      </c>
      <c r="G5726" t="s">
        <v>13564</v>
      </c>
      <c r="H5726" t="s">
        <v>306</v>
      </c>
      <c r="I5726" t="s">
        <v>308</v>
      </c>
      <c r="J5726" t="s">
        <v>246</v>
      </c>
      <c r="K5726" t="s">
        <v>3079</v>
      </c>
      <c r="L5726" t="s">
        <v>247</v>
      </c>
      <c r="M5726">
        <v>71981816</v>
      </c>
      <c r="N5726">
        <v>0</v>
      </c>
      <c r="O5726">
        <v>71981816</v>
      </c>
      <c r="P5726">
        <v>0</v>
      </c>
      <c r="Q5726" t="s">
        <v>13790</v>
      </c>
      <c r="R5726" t="s">
        <v>3285</v>
      </c>
      <c r="S5726" t="s">
        <v>13791</v>
      </c>
      <c r="T5726" t="s">
        <v>3085</v>
      </c>
      <c r="U5726" t="s">
        <v>13792</v>
      </c>
      <c r="V5726" t="s">
        <v>13793</v>
      </c>
      <c r="W5726" t="s">
        <v>3085</v>
      </c>
      <c r="X5726" t="str">
        <f t="shared" si="89"/>
        <v>Funcionamiento</v>
      </c>
      <c r="Y5726" t="s">
        <v>13564</v>
      </c>
    </row>
    <row r="5727" spans="1:25">
      <c r="A5727" t="s">
        <v>3285</v>
      </c>
      <c r="B5727" t="s">
        <v>3821</v>
      </c>
      <c r="C5727" t="s">
        <v>13789</v>
      </c>
      <c r="D5727" t="s">
        <v>3076</v>
      </c>
      <c r="E5727" t="s">
        <v>3077</v>
      </c>
      <c r="F5727" t="s">
        <v>13563</v>
      </c>
      <c r="G5727" t="s">
        <v>13564</v>
      </c>
      <c r="H5727" t="s">
        <v>312</v>
      </c>
      <c r="I5727" t="s">
        <v>3333</v>
      </c>
      <c r="J5727" t="s">
        <v>246</v>
      </c>
      <c r="K5727" t="s">
        <v>3079</v>
      </c>
      <c r="L5727" t="s">
        <v>247</v>
      </c>
      <c r="M5727">
        <v>1614808</v>
      </c>
      <c r="N5727">
        <v>0</v>
      </c>
      <c r="O5727">
        <v>1614808</v>
      </c>
      <c r="P5727">
        <v>0</v>
      </c>
      <c r="Q5727" t="s">
        <v>13790</v>
      </c>
      <c r="R5727" t="s">
        <v>3285</v>
      </c>
      <c r="S5727" t="s">
        <v>13791</v>
      </c>
      <c r="T5727" t="s">
        <v>3085</v>
      </c>
      <c r="U5727" t="s">
        <v>13792</v>
      </c>
      <c r="V5727" t="s">
        <v>13793</v>
      </c>
      <c r="W5727" t="s">
        <v>3085</v>
      </c>
      <c r="X5727" t="str">
        <f t="shared" si="89"/>
        <v>Funcionamiento</v>
      </c>
      <c r="Y5727" t="s">
        <v>13564</v>
      </c>
    </row>
    <row r="5728" spans="1:25">
      <c r="A5728" t="s">
        <v>3285</v>
      </c>
      <c r="B5728" t="s">
        <v>3821</v>
      </c>
      <c r="C5728" t="s">
        <v>13789</v>
      </c>
      <c r="D5728" t="s">
        <v>3076</v>
      </c>
      <c r="E5728" t="s">
        <v>3077</v>
      </c>
      <c r="F5728" t="s">
        <v>13563</v>
      </c>
      <c r="G5728" t="s">
        <v>13564</v>
      </c>
      <c r="H5728" t="s">
        <v>333</v>
      </c>
      <c r="I5728" t="s">
        <v>335</v>
      </c>
      <c r="J5728" t="s">
        <v>246</v>
      </c>
      <c r="K5728" t="s">
        <v>3079</v>
      </c>
      <c r="L5728" t="s">
        <v>247</v>
      </c>
      <c r="M5728">
        <v>293656</v>
      </c>
      <c r="N5728">
        <v>0</v>
      </c>
      <c r="O5728">
        <v>293656</v>
      </c>
      <c r="P5728">
        <v>0</v>
      </c>
      <c r="Q5728" t="s">
        <v>13790</v>
      </c>
      <c r="R5728" t="s">
        <v>3285</v>
      </c>
      <c r="S5728" t="s">
        <v>13791</v>
      </c>
      <c r="T5728" t="s">
        <v>3085</v>
      </c>
      <c r="U5728" t="s">
        <v>13792</v>
      </c>
      <c r="V5728" t="s">
        <v>13793</v>
      </c>
      <c r="W5728" t="s">
        <v>3085</v>
      </c>
      <c r="X5728" t="str">
        <f t="shared" si="89"/>
        <v>Funcionamiento</v>
      </c>
      <c r="Y5728" t="s">
        <v>13564</v>
      </c>
    </row>
    <row r="5729" spans="1:25">
      <c r="A5729" t="s">
        <v>3285</v>
      </c>
      <c r="B5729" t="s">
        <v>3821</v>
      </c>
      <c r="C5729" t="s">
        <v>13789</v>
      </c>
      <c r="D5729" t="s">
        <v>3076</v>
      </c>
      <c r="E5729" t="s">
        <v>3077</v>
      </c>
      <c r="F5729" t="s">
        <v>13563</v>
      </c>
      <c r="G5729" t="s">
        <v>13564</v>
      </c>
      <c r="H5729" t="s">
        <v>294</v>
      </c>
      <c r="I5729" t="s">
        <v>296</v>
      </c>
      <c r="J5729" t="s">
        <v>246</v>
      </c>
      <c r="K5729" t="s">
        <v>3079</v>
      </c>
      <c r="L5729" t="s">
        <v>247</v>
      </c>
      <c r="M5729">
        <v>1169934</v>
      </c>
      <c r="N5729">
        <v>0</v>
      </c>
      <c r="O5729">
        <v>1169934</v>
      </c>
      <c r="P5729">
        <v>0</v>
      </c>
      <c r="Q5729" t="s">
        <v>13790</v>
      </c>
      <c r="R5729" t="s">
        <v>3285</v>
      </c>
      <c r="S5729" t="s">
        <v>13791</v>
      </c>
      <c r="T5729" t="s">
        <v>3085</v>
      </c>
      <c r="U5729" t="s">
        <v>13792</v>
      </c>
      <c r="V5729" t="s">
        <v>13793</v>
      </c>
      <c r="W5729" t="s">
        <v>3085</v>
      </c>
      <c r="X5729" t="str">
        <f t="shared" si="89"/>
        <v>Funcionamiento</v>
      </c>
      <c r="Y5729" t="s">
        <v>13564</v>
      </c>
    </row>
    <row r="5730" spans="1:25">
      <c r="A5730" t="s">
        <v>3285</v>
      </c>
      <c r="B5730" t="s">
        <v>3821</v>
      </c>
      <c r="C5730" t="s">
        <v>13789</v>
      </c>
      <c r="D5730" t="s">
        <v>3076</v>
      </c>
      <c r="E5730" t="s">
        <v>3077</v>
      </c>
      <c r="F5730" t="s">
        <v>13563</v>
      </c>
      <c r="G5730" t="s">
        <v>13564</v>
      </c>
      <c r="H5730" t="s">
        <v>331</v>
      </c>
      <c r="I5730" t="s">
        <v>587</v>
      </c>
      <c r="J5730" t="s">
        <v>246</v>
      </c>
      <c r="K5730" t="s">
        <v>3079</v>
      </c>
      <c r="L5730" t="s">
        <v>247</v>
      </c>
      <c r="M5730">
        <v>4258324</v>
      </c>
      <c r="N5730">
        <v>0</v>
      </c>
      <c r="O5730">
        <v>4258324</v>
      </c>
      <c r="P5730">
        <v>0</v>
      </c>
      <c r="Q5730" t="s">
        <v>13790</v>
      </c>
      <c r="R5730" t="s">
        <v>3285</v>
      </c>
      <c r="S5730" t="s">
        <v>13791</v>
      </c>
      <c r="T5730" t="s">
        <v>3085</v>
      </c>
      <c r="U5730" t="s">
        <v>13792</v>
      </c>
      <c r="V5730" t="s">
        <v>13793</v>
      </c>
      <c r="W5730" t="s">
        <v>3085</v>
      </c>
      <c r="X5730" t="str">
        <f t="shared" si="89"/>
        <v>Funcionamiento</v>
      </c>
      <c r="Y5730" t="s">
        <v>13564</v>
      </c>
    </row>
    <row r="5731" spans="1:25">
      <c r="A5731" t="s">
        <v>3285</v>
      </c>
      <c r="B5731" t="s">
        <v>3821</v>
      </c>
      <c r="C5731" t="s">
        <v>13789</v>
      </c>
      <c r="D5731" t="s">
        <v>3076</v>
      </c>
      <c r="E5731" t="s">
        <v>3077</v>
      </c>
      <c r="F5731" t="s">
        <v>13563</v>
      </c>
      <c r="G5731" t="s">
        <v>13564</v>
      </c>
      <c r="H5731" t="s">
        <v>348</v>
      </c>
      <c r="I5731" t="s">
        <v>349</v>
      </c>
      <c r="J5731" t="s">
        <v>246</v>
      </c>
      <c r="K5731" t="s">
        <v>3079</v>
      </c>
      <c r="L5731" t="s">
        <v>247</v>
      </c>
      <c r="M5731">
        <v>70842</v>
      </c>
      <c r="N5731">
        <v>0</v>
      </c>
      <c r="O5731">
        <v>70842</v>
      </c>
      <c r="P5731">
        <v>0</v>
      </c>
      <c r="Q5731" t="s">
        <v>13790</v>
      </c>
      <c r="R5731" t="s">
        <v>3285</v>
      </c>
      <c r="S5731" t="s">
        <v>13791</v>
      </c>
      <c r="T5731" t="s">
        <v>3085</v>
      </c>
      <c r="U5731" t="s">
        <v>13792</v>
      </c>
      <c r="V5731" t="s">
        <v>13793</v>
      </c>
      <c r="W5731" t="s">
        <v>3085</v>
      </c>
      <c r="X5731" t="str">
        <f t="shared" si="89"/>
        <v>Funcionamiento</v>
      </c>
      <c r="Y5731" t="s">
        <v>13564</v>
      </c>
    </row>
    <row r="5732" spans="1:25">
      <c r="A5732" t="s">
        <v>3285</v>
      </c>
      <c r="B5732" t="s">
        <v>3821</v>
      </c>
      <c r="C5732" t="s">
        <v>13789</v>
      </c>
      <c r="D5732" t="s">
        <v>3076</v>
      </c>
      <c r="E5732" t="s">
        <v>3077</v>
      </c>
      <c r="F5732" t="s">
        <v>13563</v>
      </c>
      <c r="G5732" t="s">
        <v>13564</v>
      </c>
      <c r="H5732" t="s">
        <v>303</v>
      </c>
      <c r="I5732" t="s">
        <v>305</v>
      </c>
      <c r="J5732" t="s">
        <v>246</v>
      </c>
      <c r="K5732" t="s">
        <v>3079</v>
      </c>
      <c r="L5732" t="s">
        <v>247</v>
      </c>
      <c r="M5732">
        <v>1880280</v>
      </c>
      <c r="N5732">
        <v>0</v>
      </c>
      <c r="O5732">
        <v>1880280</v>
      </c>
      <c r="P5732">
        <v>0</v>
      </c>
      <c r="Q5732" t="s">
        <v>13790</v>
      </c>
      <c r="R5732" t="s">
        <v>3285</v>
      </c>
      <c r="S5732" t="s">
        <v>13791</v>
      </c>
      <c r="T5732" t="s">
        <v>3085</v>
      </c>
      <c r="U5732" t="s">
        <v>13792</v>
      </c>
      <c r="V5732" t="s">
        <v>13793</v>
      </c>
      <c r="W5732" t="s">
        <v>3085</v>
      </c>
      <c r="X5732" t="str">
        <f t="shared" si="89"/>
        <v>Funcionamiento</v>
      </c>
      <c r="Y5732" t="s">
        <v>13564</v>
      </c>
    </row>
    <row r="5733" spans="1:25">
      <c r="A5733" t="s">
        <v>3285</v>
      </c>
      <c r="B5733" t="s">
        <v>3821</v>
      </c>
      <c r="C5733" t="s">
        <v>13789</v>
      </c>
      <c r="D5733" t="s">
        <v>3076</v>
      </c>
      <c r="E5733" t="s">
        <v>3077</v>
      </c>
      <c r="F5733" t="s">
        <v>13563</v>
      </c>
      <c r="G5733" t="s">
        <v>13564</v>
      </c>
      <c r="H5733" t="s">
        <v>336</v>
      </c>
      <c r="I5733" t="s">
        <v>337</v>
      </c>
      <c r="J5733" t="s">
        <v>246</v>
      </c>
      <c r="K5733" t="s">
        <v>3079</v>
      </c>
      <c r="L5733" t="s">
        <v>247</v>
      </c>
      <c r="M5733">
        <v>2354967</v>
      </c>
      <c r="N5733">
        <v>0</v>
      </c>
      <c r="O5733">
        <v>2354967</v>
      </c>
      <c r="P5733">
        <v>0</v>
      </c>
      <c r="Q5733" t="s">
        <v>13790</v>
      </c>
      <c r="R5733" t="s">
        <v>3285</v>
      </c>
      <c r="S5733" t="s">
        <v>13791</v>
      </c>
      <c r="T5733" t="s">
        <v>3085</v>
      </c>
      <c r="U5733" t="s">
        <v>13792</v>
      </c>
      <c r="V5733" t="s">
        <v>13793</v>
      </c>
      <c r="W5733" t="s">
        <v>3085</v>
      </c>
      <c r="X5733" t="str">
        <f t="shared" si="89"/>
        <v>Funcionamiento</v>
      </c>
      <c r="Y5733" t="s">
        <v>13564</v>
      </c>
    </row>
    <row r="5734" spans="1:25">
      <c r="A5734" t="s">
        <v>3285</v>
      </c>
      <c r="B5734" t="s">
        <v>3821</v>
      </c>
      <c r="C5734" t="s">
        <v>13789</v>
      </c>
      <c r="D5734" t="s">
        <v>3076</v>
      </c>
      <c r="E5734" t="s">
        <v>3077</v>
      </c>
      <c r="F5734" t="s">
        <v>13563</v>
      </c>
      <c r="G5734" t="s">
        <v>13564</v>
      </c>
      <c r="H5734" t="s">
        <v>292</v>
      </c>
      <c r="I5734" t="s">
        <v>293</v>
      </c>
      <c r="J5734" t="s">
        <v>246</v>
      </c>
      <c r="K5734" t="s">
        <v>3079</v>
      </c>
      <c r="L5734" t="s">
        <v>247</v>
      </c>
      <c r="M5734">
        <v>50668112</v>
      </c>
      <c r="N5734">
        <v>0</v>
      </c>
      <c r="O5734">
        <v>50668112</v>
      </c>
      <c r="P5734">
        <v>0</v>
      </c>
      <c r="Q5734" t="s">
        <v>13790</v>
      </c>
      <c r="R5734" t="s">
        <v>3285</v>
      </c>
      <c r="S5734" t="s">
        <v>13791</v>
      </c>
      <c r="T5734" t="s">
        <v>3085</v>
      </c>
      <c r="U5734" t="s">
        <v>13792</v>
      </c>
      <c r="V5734" t="s">
        <v>13793</v>
      </c>
      <c r="W5734" t="s">
        <v>3085</v>
      </c>
      <c r="X5734" t="str">
        <f t="shared" si="89"/>
        <v>Funcionamiento</v>
      </c>
      <c r="Y5734" t="s">
        <v>13564</v>
      </c>
    </row>
    <row r="5735" spans="1:25">
      <c r="A5735" t="s">
        <v>3406</v>
      </c>
      <c r="B5735" t="s">
        <v>4979</v>
      </c>
      <c r="C5735" t="s">
        <v>13794</v>
      </c>
      <c r="D5735" t="s">
        <v>3076</v>
      </c>
      <c r="E5735" t="s">
        <v>3077</v>
      </c>
      <c r="F5735" t="s">
        <v>13563</v>
      </c>
      <c r="G5735" t="s">
        <v>13564</v>
      </c>
      <c r="H5735" t="s">
        <v>316</v>
      </c>
      <c r="I5735" t="s">
        <v>583</v>
      </c>
      <c r="J5735" t="s">
        <v>246</v>
      </c>
      <c r="K5735" t="s">
        <v>3079</v>
      </c>
      <c r="L5735" t="s">
        <v>247</v>
      </c>
      <c r="M5735">
        <v>4605600</v>
      </c>
      <c r="N5735">
        <v>0</v>
      </c>
      <c r="O5735">
        <v>4605600</v>
      </c>
      <c r="P5735">
        <v>0</v>
      </c>
      <c r="Q5735" t="s">
        <v>13795</v>
      </c>
      <c r="R5735" t="s">
        <v>3406</v>
      </c>
      <c r="S5735" t="s">
        <v>7659</v>
      </c>
      <c r="T5735" t="s">
        <v>3085</v>
      </c>
      <c r="U5735" t="s">
        <v>13796</v>
      </c>
      <c r="V5735" t="s">
        <v>13797</v>
      </c>
      <c r="W5735" t="s">
        <v>3085</v>
      </c>
      <c r="X5735" t="str">
        <f t="shared" si="89"/>
        <v>Funcionamiento</v>
      </c>
      <c r="Y5735" t="s">
        <v>13564</v>
      </c>
    </row>
    <row r="5736" spans="1:25">
      <c r="A5736" t="s">
        <v>3406</v>
      </c>
      <c r="B5736" t="s">
        <v>4979</v>
      </c>
      <c r="C5736" t="s">
        <v>13794</v>
      </c>
      <c r="D5736" t="s">
        <v>3076</v>
      </c>
      <c r="E5736" t="s">
        <v>3077</v>
      </c>
      <c r="F5736" t="s">
        <v>13563</v>
      </c>
      <c r="G5736" t="s">
        <v>13564</v>
      </c>
      <c r="H5736" t="s">
        <v>314</v>
      </c>
      <c r="I5736" t="s">
        <v>582</v>
      </c>
      <c r="J5736" t="s">
        <v>246</v>
      </c>
      <c r="K5736" t="s">
        <v>3079</v>
      </c>
      <c r="L5736" t="s">
        <v>247</v>
      </c>
      <c r="M5736">
        <v>6501500</v>
      </c>
      <c r="N5736">
        <v>0</v>
      </c>
      <c r="O5736">
        <v>6501500</v>
      </c>
      <c r="P5736">
        <v>0</v>
      </c>
      <c r="Q5736" t="s">
        <v>13795</v>
      </c>
      <c r="R5736" t="s">
        <v>3406</v>
      </c>
      <c r="S5736" t="s">
        <v>7659</v>
      </c>
      <c r="T5736" t="s">
        <v>3085</v>
      </c>
      <c r="U5736" t="s">
        <v>13796</v>
      </c>
      <c r="V5736" t="s">
        <v>13797</v>
      </c>
      <c r="W5736" t="s">
        <v>3085</v>
      </c>
      <c r="X5736" t="str">
        <f t="shared" si="89"/>
        <v>Funcionamiento</v>
      </c>
      <c r="Y5736" t="s">
        <v>13564</v>
      </c>
    </row>
    <row r="5737" spans="1:25">
      <c r="A5737" t="s">
        <v>3406</v>
      </c>
      <c r="B5737" t="s">
        <v>4979</v>
      </c>
      <c r="C5737" t="s">
        <v>13794</v>
      </c>
      <c r="D5737" t="s">
        <v>3076</v>
      </c>
      <c r="E5737" t="s">
        <v>3077</v>
      </c>
      <c r="F5737" t="s">
        <v>13563</v>
      </c>
      <c r="G5737" t="s">
        <v>13564</v>
      </c>
      <c r="H5737" t="s">
        <v>322</v>
      </c>
      <c r="I5737" t="s">
        <v>323</v>
      </c>
      <c r="J5737" t="s">
        <v>246</v>
      </c>
      <c r="K5737" t="s">
        <v>3079</v>
      </c>
      <c r="L5737" t="s">
        <v>247</v>
      </c>
      <c r="M5737">
        <v>2139800</v>
      </c>
      <c r="N5737">
        <v>0</v>
      </c>
      <c r="O5737">
        <v>2139800</v>
      </c>
      <c r="P5737">
        <v>0</v>
      </c>
      <c r="Q5737" t="s">
        <v>13795</v>
      </c>
      <c r="R5737" t="s">
        <v>3406</v>
      </c>
      <c r="S5737" t="s">
        <v>7659</v>
      </c>
      <c r="T5737" t="s">
        <v>3085</v>
      </c>
      <c r="U5737" t="s">
        <v>13796</v>
      </c>
      <c r="V5737" t="s">
        <v>13797</v>
      </c>
      <c r="W5737" t="s">
        <v>3085</v>
      </c>
      <c r="X5737" t="str">
        <f t="shared" si="89"/>
        <v>Funcionamiento</v>
      </c>
      <c r="Y5737" t="s">
        <v>13564</v>
      </c>
    </row>
    <row r="5738" spans="1:25">
      <c r="A5738" t="s">
        <v>3406</v>
      </c>
      <c r="B5738" t="s">
        <v>4979</v>
      </c>
      <c r="C5738" t="s">
        <v>13794</v>
      </c>
      <c r="D5738" t="s">
        <v>3076</v>
      </c>
      <c r="E5738" t="s">
        <v>3077</v>
      </c>
      <c r="F5738" t="s">
        <v>13563</v>
      </c>
      <c r="G5738" t="s">
        <v>13564</v>
      </c>
      <c r="H5738" t="s">
        <v>318</v>
      </c>
      <c r="I5738" t="s">
        <v>586</v>
      </c>
      <c r="J5738" t="s">
        <v>246</v>
      </c>
      <c r="K5738" t="s">
        <v>3079</v>
      </c>
      <c r="L5738" t="s">
        <v>247</v>
      </c>
      <c r="M5738">
        <v>2852200</v>
      </c>
      <c r="N5738">
        <v>0</v>
      </c>
      <c r="O5738">
        <v>2852200</v>
      </c>
      <c r="P5738">
        <v>0</v>
      </c>
      <c r="Q5738" t="s">
        <v>13795</v>
      </c>
      <c r="R5738" t="s">
        <v>3406</v>
      </c>
      <c r="S5738" t="s">
        <v>7659</v>
      </c>
      <c r="T5738" t="s">
        <v>3085</v>
      </c>
      <c r="U5738" t="s">
        <v>13796</v>
      </c>
      <c r="V5738" t="s">
        <v>13797</v>
      </c>
      <c r="W5738" t="s">
        <v>3085</v>
      </c>
      <c r="X5738" t="str">
        <f t="shared" si="89"/>
        <v>Funcionamiento</v>
      </c>
      <c r="Y5738" t="s">
        <v>13564</v>
      </c>
    </row>
    <row r="5739" spans="1:25">
      <c r="A5739" t="s">
        <v>3406</v>
      </c>
      <c r="B5739" t="s">
        <v>4979</v>
      </c>
      <c r="C5739" t="s">
        <v>13794</v>
      </c>
      <c r="D5739" t="s">
        <v>3076</v>
      </c>
      <c r="E5739" t="s">
        <v>3077</v>
      </c>
      <c r="F5739" t="s">
        <v>13563</v>
      </c>
      <c r="G5739" t="s">
        <v>13564</v>
      </c>
      <c r="H5739" t="s">
        <v>324</v>
      </c>
      <c r="I5739" t="s">
        <v>325</v>
      </c>
      <c r="J5739" t="s">
        <v>246</v>
      </c>
      <c r="K5739" t="s">
        <v>3079</v>
      </c>
      <c r="L5739" t="s">
        <v>247</v>
      </c>
      <c r="M5739">
        <v>1426800</v>
      </c>
      <c r="N5739">
        <v>0</v>
      </c>
      <c r="O5739">
        <v>1426800</v>
      </c>
      <c r="P5739">
        <v>0</v>
      </c>
      <c r="Q5739" t="s">
        <v>13795</v>
      </c>
      <c r="R5739" t="s">
        <v>3406</v>
      </c>
      <c r="S5739" t="s">
        <v>7659</v>
      </c>
      <c r="T5739" t="s">
        <v>3085</v>
      </c>
      <c r="U5739" t="s">
        <v>13796</v>
      </c>
      <c r="V5739" t="s">
        <v>13797</v>
      </c>
      <c r="W5739" t="s">
        <v>3085</v>
      </c>
      <c r="X5739" t="str">
        <f t="shared" si="89"/>
        <v>Funcionamiento</v>
      </c>
      <c r="Y5739" t="s">
        <v>13564</v>
      </c>
    </row>
    <row r="5740" spans="1:25">
      <c r="A5740" t="s">
        <v>3406</v>
      </c>
      <c r="B5740" t="s">
        <v>4979</v>
      </c>
      <c r="C5740" t="s">
        <v>13794</v>
      </c>
      <c r="D5740" t="s">
        <v>3076</v>
      </c>
      <c r="E5740" t="s">
        <v>3077</v>
      </c>
      <c r="F5740" t="s">
        <v>13563</v>
      </c>
      <c r="G5740" t="s">
        <v>13564</v>
      </c>
      <c r="H5740" t="s">
        <v>320</v>
      </c>
      <c r="I5740" t="s">
        <v>321</v>
      </c>
      <c r="J5740" t="s">
        <v>246</v>
      </c>
      <c r="K5740" t="s">
        <v>3079</v>
      </c>
      <c r="L5740" t="s">
        <v>247</v>
      </c>
      <c r="M5740">
        <v>719500</v>
      </c>
      <c r="N5740">
        <v>0</v>
      </c>
      <c r="O5740">
        <v>719500</v>
      </c>
      <c r="P5740">
        <v>0</v>
      </c>
      <c r="Q5740" t="s">
        <v>13795</v>
      </c>
      <c r="R5740" t="s">
        <v>3406</v>
      </c>
      <c r="S5740" t="s">
        <v>7659</v>
      </c>
      <c r="T5740" t="s">
        <v>3085</v>
      </c>
      <c r="U5740" t="s">
        <v>13796</v>
      </c>
      <c r="V5740" t="s">
        <v>13797</v>
      </c>
      <c r="W5740" t="s">
        <v>3085</v>
      </c>
      <c r="X5740" t="str">
        <f t="shared" si="89"/>
        <v>Funcionamiento</v>
      </c>
      <c r="Y5740" t="s">
        <v>13564</v>
      </c>
    </row>
    <row r="5741" spans="1:25">
      <c r="A5741" t="s">
        <v>3413</v>
      </c>
      <c r="B5741" t="s">
        <v>4985</v>
      </c>
      <c r="C5741" t="s">
        <v>13798</v>
      </c>
      <c r="D5741" t="s">
        <v>3076</v>
      </c>
      <c r="E5741" t="s">
        <v>3077</v>
      </c>
      <c r="F5741" t="s">
        <v>13563</v>
      </c>
      <c r="G5741" t="s">
        <v>13564</v>
      </c>
      <c r="H5741" t="s">
        <v>382</v>
      </c>
      <c r="I5741" t="s">
        <v>383</v>
      </c>
      <c r="J5741" t="s">
        <v>246</v>
      </c>
      <c r="K5741" t="s">
        <v>3079</v>
      </c>
      <c r="L5741" t="s">
        <v>247</v>
      </c>
      <c r="M5741">
        <v>6808.02</v>
      </c>
      <c r="N5741">
        <v>0</v>
      </c>
      <c r="O5741">
        <v>6808.02</v>
      </c>
      <c r="P5741">
        <v>0</v>
      </c>
      <c r="Q5741" t="s">
        <v>13799</v>
      </c>
      <c r="R5741" t="s">
        <v>3413</v>
      </c>
      <c r="S5741" t="s">
        <v>5589</v>
      </c>
      <c r="T5741" t="s">
        <v>6827</v>
      </c>
      <c r="U5741" t="s">
        <v>13800</v>
      </c>
      <c r="V5741" t="s">
        <v>13801</v>
      </c>
      <c r="W5741" t="s">
        <v>3085</v>
      </c>
      <c r="X5741" t="str">
        <f t="shared" si="89"/>
        <v>Funcionamiento</v>
      </c>
      <c r="Y5741" t="s">
        <v>13564</v>
      </c>
    </row>
    <row r="5742" spans="1:25">
      <c r="A5742" t="s">
        <v>3118</v>
      </c>
      <c r="B5742" t="s">
        <v>3862</v>
      </c>
      <c r="C5742" t="s">
        <v>7700</v>
      </c>
      <c r="D5742" t="s">
        <v>3076</v>
      </c>
      <c r="E5742" t="s">
        <v>3077</v>
      </c>
      <c r="F5742" t="s">
        <v>13563</v>
      </c>
      <c r="G5742" t="s">
        <v>13564</v>
      </c>
      <c r="H5742" t="s">
        <v>358</v>
      </c>
      <c r="I5742" t="s">
        <v>359</v>
      </c>
      <c r="J5742" t="s">
        <v>246</v>
      </c>
      <c r="K5742" t="s">
        <v>3079</v>
      </c>
      <c r="L5742" t="s">
        <v>247</v>
      </c>
      <c r="M5742">
        <v>2035988</v>
      </c>
      <c r="N5742">
        <v>0</v>
      </c>
      <c r="O5742">
        <v>2035988</v>
      </c>
      <c r="P5742">
        <v>0</v>
      </c>
      <c r="Q5742" t="s">
        <v>13802</v>
      </c>
      <c r="R5742" t="s">
        <v>3118</v>
      </c>
      <c r="S5742" t="s">
        <v>13803</v>
      </c>
      <c r="T5742" t="s">
        <v>3085</v>
      </c>
      <c r="U5742" t="s">
        <v>13804</v>
      </c>
      <c r="V5742" t="s">
        <v>13805</v>
      </c>
      <c r="W5742" t="s">
        <v>3085</v>
      </c>
      <c r="X5742" t="str">
        <f t="shared" si="89"/>
        <v>Funcionamiento</v>
      </c>
      <c r="Y5742" t="s">
        <v>13564</v>
      </c>
    </row>
    <row r="5743" spans="1:25">
      <c r="A5743" t="s">
        <v>3118</v>
      </c>
      <c r="B5743" t="s">
        <v>3862</v>
      </c>
      <c r="C5743" t="s">
        <v>7700</v>
      </c>
      <c r="D5743" t="s">
        <v>3076</v>
      </c>
      <c r="E5743" t="s">
        <v>3077</v>
      </c>
      <c r="F5743" t="s">
        <v>13563</v>
      </c>
      <c r="G5743" t="s">
        <v>13564</v>
      </c>
      <c r="H5743" t="s">
        <v>303</v>
      </c>
      <c r="I5743" t="s">
        <v>305</v>
      </c>
      <c r="J5743" t="s">
        <v>246</v>
      </c>
      <c r="K5743" t="s">
        <v>3079</v>
      </c>
      <c r="L5743" t="s">
        <v>247</v>
      </c>
      <c r="M5743">
        <v>1276645</v>
      </c>
      <c r="N5743">
        <v>0</v>
      </c>
      <c r="O5743">
        <v>1276645</v>
      </c>
      <c r="P5743">
        <v>0</v>
      </c>
      <c r="Q5743" t="s">
        <v>13802</v>
      </c>
      <c r="R5743" t="s">
        <v>3118</v>
      </c>
      <c r="S5743" t="s">
        <v>13803</v>
      </c>
      <c r="T5743" t="s">
        <v>3085</v>
      </c>
      <c r="U5743" t="s">
        <v>13804</v>
      </c>
      <c r="V5743" t="s">
        <v>13805</v>
      </c>
      <c r="W5743" t="s">
        <v>3085</v>
      </c>
      <c r="X5743" t="str">
        <f t="shared" si="89"/>
        <v>Funcionamiento</v>
      </c>
      <c r="Y5743" t="s">
        <v>13564</v>
      </c>
    </row>
    <row r="5744" spans="1:25">
      <c r="A5744" t="s">
        <v>3118</v>
      </c>
      <c r="B5744" t="s">
        <v>3862</v>
      </c>
      <c r="C5744" t="s">
        <v>7700</v>
      </c>
      <c r="D5744" t="s">
        <v>3076</v>
      </c>
      <c r="E5744" t="s">
        <v>3077</v>
      </c>
      <c r="F5744" t="s">
        <v>13563</v>
      </c>
      <c r="G5744" t="s">
        <v>13564</v>
      </c>
      <c r="H5744" t="s">
        <v>348</v>
      </c>
      <c r="I5744" t="s">
        <v>349</v>
      </c>
      <c r="J5744" t="s">
        <v>246</v>
      </c>
      <c r="K5744" t="s">
        <v>3079</v>
      </c>
      <c r="L5744" t="s">
        <v>247</v>
      </c>
      <c r="M5744">
        <v>425055</v>
      </c>
      <c r="N5744">
        <v>0</v>
      </c>
      <c r="O5744">
        <v>425055</v>
      </c>
      <c r="P5744">
        <v>0</v>
      </c>
      <c r="Q5744" t="s">
        <v>13802</v>
      </c>
      <c r="R5744" t="s">
        <v>3118</v>
      </c>
      <c r="S5744" t="s">
        <v>13803</v>
      </c>
      <c r="T5744" t="s">
        <v>3085</v>
      </c>
      <c r="U5744" t="s">
        <v>13804</v>
      </c>
      <c r="V5744" t="s">
        <v>13805</v>
      </c>
      <c r="W5744" t="s">
        <v>3085</v>
      </c>
      <c r="X5744" t="str">
        <f t="shared" si="89"/>
        <v>Funcionamiento</v>
      </c>
      <c r="Y5744" t="s">
        <v>13564</v>
      </c>
    </row>
    <row r="5745" spans="1:25">
      <c r="A5745" t="s">
        <v>3118</v>
      </c>
      <c r="B5745" t="s">
        <v>3862</v>
      </c>
      <c r="C5745" t="s">
        <v>7700</v>
      </c>
      <c r="D5745" t="s">
        <v>3076</v>
      </c>
      <c r="E5745" t="s">
        <v>3077</v>
      </c>
      <c r="F5745" t="s">
        <v>13563</v>
      </c>
      <c r="G5745" t="s">
        <v>13564</v>
      </c>
      <c r="H5745" t="s">
        <v>292</v>
      </c>
      <c r="I5745" t="s">
        <v>293</v>
      </c>
      <c r="J5745" t="s">
        <v>246</v>
      </c>
      <c r="K5745" t="s">
        <v>3079</v>
      </c>
      <c r="L5745" t="s">
        <v>247</v>
      </c>
      <c r="M5745">
        <v>50180795</v>
      </c>
      <c r="N5745">
        <v>0</v>
      </c>
      <c r="O5745">
        <v>50180795</v>
      </c>
      <c r="P5745">
        <v>0</v>
      </c>
      <c r="Q5745" t="s">
        <v>13802</v>
      </c>
      <c r="R5745" t="s">
        <v>3118</v>
      </c>
      <c r="S5745" t="s">
        <v>13803</v>
      </c>
      <c r="T5745" t="s">
        <v>3085</v>
      </c>
      <c r="U5745" t="s">
        <v>13804</v>
      </c>
      <c r="V5745" t="s">
        <v>13805</v>
      </c>
      <c r="W5745" t="s">
        <v>3085</v>
      </c>
      <c r="X5745" t="str">
        <f t="shared" si="89"/>
        <v>Funcionamiento</v>
      </c>
      <c r="Y5745" t="s">
        <v>13564</v>
      </c>
    </row>
    <row r="5746" spans="1:25">
      <c r="A5746" t="s">
        <v>3118</v>
      </c>
      <c r="B5746" t="s">
        <v>3862</v>
      </c>
      <c r="C5746" t="s">
        <v>7700</v>
      </c>
      <c r="D5746" t="s">
        <v>3076</v>
      </c>
      <c r="E5746" t="s">
        <v>3077</v>
      </c>
      <c r="F5746" t="s">
        <v>13563</v>
      </c>
      <c r="G5746" t="s">
        <v>13564</v>
      </c>
      <c r="H5746" t="s">
        <v>294</v>
      </c>
      <c r="I5746" t="s">
        <v>296</v>
      </c>
      <c r="J5746" t="s">
        <v>246</v>
      </c>
      <c r="K5746" t="s">
        <v>3079</v>
      </c>
      <c r="L5746" t="s">
        <v>247</v>
      </c>
      <c r="M5746">
        <v>1178747</v>
      </c>
      <c r="N5746">
        <v>0</v>
      </c>
      <c r="O5746">
        <v>1178747</v>
      </c>
      <c r="P5746">
        <v>0</v>
      </c>
      <c r="Q5746" t="s">
        <v>13802</v>
      </c>
      <c r="R5746" t="s">
        <v>3118</v>
      </c>
      <c r="S5746" t="s">
        <v>13803</v>
      </c>
      <c r="T5746" t="s">
        <v>3085</v>
      </c>
      <c r="U5746" t="s">
        <v>13804</v>
      </c>
      <c r="V5746" t="s">
        <v>13805</v>
      </c>
      <c r="W5746" t="s">
        <v>3085</v>
      </c>
      <c r="X5746" t="str">
        <f t="shared" si="89"/>
        <v>Funcionamiento</v>
      </c>
      <c r="Y5746" t="s">
        <v>13564</v>
      </c>
    </row>
    <row r="5747" spans="1:25">
      <c r="A5747" t="s">
        <v>3118</v>
      </c>
      <c r="B5747" t="s">
        <v>3862</v>
      </c>
      <c r="C5747" t="s">
        <v>7700</v>
      </c>
      <c r="D5747" t="s">
        <v>3076</v>
      </c>
      <c r="E5747" t="s">
        <v>3077</v>
      </c>
      <c r="F5747" t="s">
        <v>13563</v>
      </c>
      <c r="G5747" t="s">
        <v>13564</v>
      </c>
      <c r="H5747" t="s">
        <v>309</v>
      </c>
      <c r="I5747" t="s">
        <v>311</v>
      </c>
      <c r="J5747" t="s">
        <v>246</v>
      </c>
      <c r="K5747" t="s">
        <v>3079</v>
      </c>
      <c r="L5747" t="s">
        <v>247</v>
      </c>
      <c r="M5747">
        <v>4810204</v>
      </c>
      <c r="N5747">
        <v>0</v>
      </c>
      <c r="O5747">
        <v>4810204</v>
      </c>
      <c r="P5747">
        <v>0</v>
      </c>
      <c r="Q5747" t="s">
        <v>13802</v>
      </c>
      <c r="R5747" t="s">
        <v>3118</v>
      </c>
      <c r="S5747" t="s">
        <v>13803</v>
      </c>
      <c r="T5747" t="s">
        <v>3085</v>
      </c>
      <c r="U5747" t="s">
        <v>13804</v>
      </c>
      <c r="V5747" t="s">
        <v>13805</v>
      </c>
      <c r="W5747" t="s">
        <v>3085</v>
      </c>
      <c r="X5747" t="str">
        <f t="shared" si="89"/>
        <v>Funcionamiento</v>
      </c>
      <c r="Y5747" t="s">
        <v>13564</v>
      </c>
    </row>
    <row r="5748" spans="1:25">
      <c r="A5748" t="s">
        <v>3118</v>
      </c>
      <c r="B5748" t="s">
        <v>3862</v>
      </c>
      <c r="C5748" t="s">
        <v>7700</v>
      </c>
      <c r="D5748" t="s">
        <v>3076</v>
      </c>
      <c r="E5748" t="s">
        <v>3077</v>
      </c>
      <c r="F5748" t="s">
        <v>13563</v>
      </c>
      <c r="G5748" t="s">
        <v>13564</v>
      </c>
      <c r="H5748" t="s">
        <v>336</v>
      </c>
      <c r="I5748" t="s">
        <v>337</v>
      </c>
      <c r="J5748" t="s">
        <v>246</v>
      </c>
      <c r="K5748" t="s">
        <v>3079</v>
      </c>
      <c r="L5748" t="s">
        <v>247</v>
      </c>
      <c r="M5748">
        <v>2354967</v>
      </c>
      <c r="N5748">
        <v>0</v>
      </c>
      <c r="O5748">
        <v>2354967</v>
      </c>
      <c r="P5748">
        <v>0</v>
      </c>
      <c r="Q5748" t="s">
        <v>13802</v>
      </c>
      <c r="R5748" t="s">
        <v>3118</v>
      </c>
      <c r="S5748" t="s">
        <v>13803</v>
      </c>
      <c r="T5748" t="s">
        <v>3085</v>
      </c>
      <c r="U5748" t="s">
        <v>13804</v>
      </c>
      <c r="V5748" t="s">
        <v>13805</v>
      </c>
      <c r="W5748" t="s">
        <v>3085</v>
      </c>
      <c r="X5748" t="str">
        <f t="shared" si="89"/>
        <v>Funcionamiento</v>
      </c>
      <c r="Y5748" t="s">
        <v>13564</v>
      </c>
    </row>
    <row r="5749" spans="1:25">
      <c r="A5749" t="s">
        <v>3118</v>
      </c>
      <c r="B5749" t="s">
        <v>3862</v>
      </c>
      <c r="C5749" t="s">
        <v>7700</v>
      </c>
      <c r="D5749" t="s">
        <v>3076</v>
      </c>
      <c r="E5749" t="s">
        <v>3077</v>
      </c>
      <c r="F5749" t="s">
        <v>13563</v>
      </c>
      <c r="G5749" t="s">
        <v>13564</v>
      </c>
      <c r="H5749" t="s">
        <v>331</v>
      </c>
      <c r="I5749" t="s">
        <v>587</v>
      </c>
      <c r="J5749" t="s">
        <v>246</v>
      </c>
      <c r="K5749" t="s">
        <v>3079</v>
      </c>
      <c r="L5749" t="s">
        <v>247</v>
      </c>
      <c r="M5749">
        <v>3020862</v>
      </c>
      <c r="N5749">
        <v>0</v>
      </c>
      <c r="O5749">
        <v>3020862</v>
      </c>
      <c r="P5749">
        <v>0</v>
      </c>
      <c r="Q5749" t="s">
        <v>13802</v>
      </c>
      <c r="R5749" t="s">
        <v>3118</v>
      </c>
      <c r="S5749" t="s">
        <v>13803</v>
      </c>
      <c r="T5749" t="s">
        <v>3085</v>
      </c>
      <c r="U5749" t="s">
        <v>13804</v>
      </c>
      <c r="V5749" t="s">
        <v>13805</v>
      </c>
      <c r="W5749" t="s">
        <v>3085</v>
      </c>
      <c r="X5749" t="str">
        <f t="shared" si="89"/>
        <v>Funcionamiento</v>
      </c>
      <c r="Y5749" t="s">
        <v>13564</v>
      </c>
    </row>
    <row r="5750" spans="1:25">
      <c r="A5750" t="s">
        <v>3118</v>
      </c>
      <c r="B5750" t="s">
        <v>3862</v>
      </c>
      <c r="C5750" t="s">
        <v>7700</v>
      </c>
      <c r="D5750" t="s">
        <v>3076</v>
      </c>
      <c r="E5750" t="s">
        <v>3077</v>
      </c>
      <c r="F5750" t="s">
        <v>13563</v>
      </c>
      <c r="G5750" t="s">
        <v>13564</v>
      </c>
      <c r="H5750" t="s">
        <v>333</v>
      </c>
      <c r="I5750" t="s">
        <v>335</v>
      </c>
      <c r="J5750" t="s">
        <v>246</v>
      </c>
      <c r="K5750" t="s">
        <v>3079</v>
      </c>
      <c r="L5750" t="s">
        <v>247</v>
      </c>
      <c r="M5750">
        <v>399861</v>
      </c>
      <c r="N5750">
        <v>0</v>
      </c>
      <c r="O5750">
        <v>399861</v>
      </c>
      <c r="P5750">
        <v>0</v>
      </c>
      <c r="Q5750" t="s">
        <v>13802</v>
      </c>
      <c r="R5750" t="s">
        <v>3118</v>
      </c>
      <c r="S5750" t="s">
        <v>13803</v>
      </c>
      <c r="T5750" t="s">
        <v>3085</v>
      </c>
      <c r="U5750" t="s">
        <v>13804</v>
      </c>
      <c r="V5750" t="s">
        <v>13805</v>
      </c>
      <c r="W5750" t="s">
        <v>3085</v>
      </c>
      <c r="X5750" t="str">
        <f t="shared" si="89"/>
        <v>Funcionamiento</v>
      </c>
      <c r="Y5750" t="s">
        <v>13564</v>
      </c>
    </row>
    <row r="5751" spans="1:25">
      <c r="A5751" t="s">
        <v>3118</v>
      </c>
      <c r="B5751" t="s">
        <v>3862</v>
      </c>
      <c r="C5751" t="s">
        <v>7700</v>
      </c>
      <c r="D5751" t="s">
        <v>3076</v>
      </c>
      <c r="E5751" t="s">
        <v>3077</v>
      </c>
      <c r="F5751" t="s">
        <v>13563</v>
      </c>
      <c r="G5751" t="s">
        <v>13564</v>
      </c>
      <c r="H5751" t="s">
        <v>312</v>
      </c>
      <c r="I5751" t="s">
        <v>3333</v>
      </c>
      <c r="J5751" t="s">
        <v>246</v>
      </c>
      <c r="K5751" t="s">
        <v>3079</v>
      </c>
      <c r="L5751" t="s">
        <v>247</v>
      </c>
      <c r="M5751">
        <v>1628522</v>
      </c>
      <c r="N5751">
        <v>0</v>
      </c>
      <c r="O5751">
        <v>1628522</v>
      </c>
      <c r="P5751">
        <v>0</v>
      </c>
      <c r="Q5751" t="s">
        <v>13802</v>
      </c>
      <c r="R5751" t="s">
        <v>3118</v>
      </c>
      <c r="S5751" t="s">
        <v>13803</v>
      </c>
      <c r="T5751" t="s">
        <v>3085</v>
      </c>
      <c r="U5751" t="s">
        <v>13804</v>
      </c>
      <c r="V5751" t="s">
        <v>13805</v>
      </c>
      <c r="W5751" t="s">
        <v>3085</v>
      </c>
      <c r="X5751" t="str">
        <f t="shared" si="89"/>
        <v>Funcionamiento</v>
      </c>
      <c r="Y5751" t="s">
        <v>13564</v>
      </c>
    </row>
    <row r="5752" spans="1:25">
      <c r="A5752" t="s">
        <v>3421</v>
      </c>
      <c r="B5752" t="s">
        <v>3862</v>
      </c>
      <c r="C5752" t="s">
        <v>13806</v>
      </c>
      <c r="D5752" t="s">
        <v>3076</v>
      </c>
      <c r="E5752" t="s">
        <v>3077</v>
      </c>
      <c r="F5752" t="s">
        <v>13563</v>
      </c>
      <c r="G5752" t="s">
        <v>13564</v>
      </c>
      <c r="H5752" t="s">
        <v>324</v>
      </c>
      <c r="I5752" t="s">
        <v>325</v>
      </c>
      <c r="J5752" t="s">
        <v>246</v>
      </c>
      <c r="K5752" t="s">
        <v>3079</v>
      </c>
      <c r="L5752" t="s">
        <v>247</v>
      </c>
      <c r="M5752">
        <v>1627000</v>
      </c>
      <c r="N5752">
        <v>0</v>
      </c>
      <c r="O5752">
        <v>1627000</v>
      </c>
      <c r="P5752">
        <v>0</v>
      </c>
      <c r="Q5752" t="s">
        <v>13807</v>
      </c>
      <c r="R5752" t="s">
        <v>3421</v>
      </c>
      <c r="S5752" t="s">
        <v>9993</v>
      </c>
      <c r="T5752" t="s">
        <v>3085</v>
      </c>
      <c r="U5752" t="s">
        <v>13808</v>
      </c>
      <c r="V5752" t="s">
        <v>13809</v>
      </c>
      <c r="W5752" t="s">
        <v>3085</v>
      </c>
      <c r="X5752" t="str">
        <f t="shared" si="89"/>
        <v>Funcionamiento</v>
      </c>
      <c r="Y5752" t="s">
        <v>13564</v>
      </c>
    </row>
    <row r="5753" spans="1:25">
      <c r="A5753" t="s">
        <v>3421</v>
      </c>
      <c r="B5753" t="s">
        <v>3862</v>
      </c>
      <c r="C5753" t="s">
        <v>13806</v>
      </c>
      <c r="D5753" t="s">
        <v>3076</v>
      </c>
      <c r="E5753" t="s">
        <v>3077</v>
      </c>
      <c r="F5753" t="s">
        <v>13563</v>
      </c>
      <c r="G5753" t="s">
        <v>13564</v>
      </c>
      <c r="H5753" t="s">
        <v>314</v>
      </c>
      <c r="I5753" t="s">
        <v>582</v>
      </c>
      <c r="J5753" t="s">
        <v>246</v>
      </c>
      <c r="K5753" t="s">
        <v>3079</v>
      </c>
      <c r="L5753" t="s">
        <v>247</v>
      </c>
      <c r="M5753">
        <v>6421500</v>
      </c>
      <c r="N5753">
        <v>0</v>
      </c>
      <c r="O5753">
        <v>6421500</v>
      </c>
      <c r="P5753">
        <v>0</v>
      </c>
      <c r="Q5753" t="s">
        <v>13807</v>
      </c>
      <c r="R5753" t="s">
        <v>3421</v>
      </c>
      <c r="S5753" t="s">
        <v>9993</v>
      </c>
      <c r="T5753" t="s">
        <v>3085</v>
      </c>
      <c r="U5753" t="s">
        <v>13808</v>
      </c>
      <c r="V5753" t="s">
        <v>13809</v>
      </c>
      <c r="W5753" t="s">
        <v>3085</v>
      </c>
      <c r="X5753" t="str">
        <f t="shared" si="89"/>
        <v>Funcionamiento</v>
      </c>
      <c r="Y5753" t="s">
        <v>13564</v>
      </c>
    </row>
    <row r="5754" spans="1:25">
      <c r="A5754" t="s">
        <v>3421</v>
      </c>
      <c r="B5754" t="s">
        <v>3862</v>
      </c>
      <c r="C5754" t="s">
        <v>13806</v>
      </c>
      <c r="D5754" t="s">
        <v>3076</v>
      </c>
      <c r="E5754" t="s">
        <v>3077</v>
      </c>
      <c r="F5754" t="s">
        <v>13563</v>
      </c>
      <c r="G5754" t="s">
        <v>13564</v>
      </c>
      <c r="H5754" t="s">
        <v>316</v>
      </c>
      <c r="I5754" t="s">
        <v>583</v>
      </c>
      <c r="J5754" t="s">
        <v>246</v>
      </c>
      <c r="K5754" t="s">
        <v>3079</v>
      </c>
      <c r="L5754" t="s">
        <v>247</v>
      </c>
      <c r="M5754">
        <v>4548900</v>
      </c>
      <c r="N5754">
        <v>0</v>
      </c>
      <c r="O5754">
        <v>4548900</v>
      </c>
      <c r="P5754">
        <v>0</v>
      </c>
      <c r="Q5754" t="s">
        <v>13807</v>
      </c>
      <c r="R5754" t="s">
        <v>3421</v>
      </c>
      <c r="S5754" t="s">
        <v>9993</v>
      </c>
      <c r="T5754" t="s">
        <v>3085</v>
      </c>
      <c r="U5754" t="s">
        <v>13808</v>
      </c>
      <c r="V5754" t="s">
        <v>13809</v>
      </c>
      <c r="W5754" t="s">
        <v>3085</v>
      </c>
      <c r="X5754" t="str">
        <f t="shared" si="89"/>
        <v>Funcionamiento</v>
      </c>
      <c r="Y5754" t="s">
        <v>13564</v>
      </c>
    </row>
    <row r="5755" spans="1:25">
      <c r="A5755" t="s">
        <v>3421</v>
      </c>
      <c r="B5755" t="s">
        <v>3862</v>
      </c>
      <c r="C5755" t="s">
        <v>13806</v>
      </c>
      <c r="D5755" t="s">
        <v>3076</v>
      </c>
      <c r="E5755" t="s">
        <v>3077</v>
      </c>
      <c r="F5755" t="s">
        <v>13563</v>
      </c>
      <c r="G5755" t="s">
        <v>13564</v>
      </c>
      <c r="H5755" t="s">
        <v>320</v>
      </c>
      <c r="I5755" t="s">
        <v>321</v>
      </c>
      <c r="J5755" t="s">
        <v>246</v>
      </c>
      <c r="K5755" t="s">
        <v>3079</v>
      </c>
      <c r="L5755" t="s">
        <v>247</v>
      </c>
      <c r="M5755">
        <v>755100</v>
      </c>
      <c r="N5755">
        <v>0</v>
      </c>
      <c r="O5755">
        <v>755100</v>
      </c>
      <c r="P5755">
        <v>0</v>
      </c>
      <c r="Q5755" t="s">
        <v>13807</v>
      </c>
      <c r="R5755" t="s">
        <v>3421</v>
      </c>
      <c r="S5755" t="s">
        <v>9993</v>
      </c>
      <c r="T5755" t="s">
        <v>3085</v>
      </c>
      <c r="U5755" t="s">
        <v>13808</v>
      </c>
      <c r="V5755" t="s">
        <v>13809</v>
      </c>
      <c r="W5755" t="s">
        <v>3085</v>
      </c>
      <c r="X5755" t="str">
        <f t="shared" si="89"/>
        <v>Funcionamiento</v>
      </c>
      <c r="Y5755" t="s">
        <v>13564</v>
      </c>
    </row>
    <row r="5756" spans="1:25">
      <c r="A5756" t="s">
        <v>3421</v>
      </c>
      <c r="B5756" t="s">
        <v>3862</v>
      </c>
      <c r="C5756" t="s">
        <v>13806</v>
      </c>
      <c r="D5756" t="s">
        <v>3076</v>
      </c>
      <c r="E5756" t="s">
        <v>3077</v>
      </c>
      <c r="F5756" t="s">
        <v>13563</v>
      </c>
      <c r="G5756" t="s">
        <v>13564</v>
      </c>
      <c r="H5756" t="s">
        <v>322</v>
      </c>
      <c r="I5756" t="s">
        <v>323</v>
      </c>
      <c r="J5756" t="s">
        <v>246</v>
      </c>
      <c r="K5756" t="s">
        <v>3079</v>
      </c>
      <c r="L5756" t="s">
        <v>247</v>
      </c>
      <c r="M5756">
        <v>2440400</v>
      </c>
      <c r="N5756">
        <v>0</v>
      </c>
      <c r="O5756">
        <v>2440400</v>
      </c>
      <c r="P5756">
        <v>0</v>
      </c>
      <c r="Q5756" t="s">
        <v>13807</v>
      </c>
      <c r="R5756" t="s">
        <v>3421</v>
      </c>
      <c r="S5756" t="s">
        <v>9993</v>
      </c>
      <c r="T5756" t="s">
        <v>3085</v>
      </c>
      <c r="U5756" t="s">
        <v>13808</v>
      </c>
      <c r="V5756" t="s">
        <v>13809</v>
      </c>
      <c r="W5756" t="s">
        <v>3085</v>
      </c>
      <c r="X5756" t="str">
        <f t="shared" si="89"/>
        <v>Funcionamiento</v>
      </c>
      <c r="Y5756" t="s">
        <v>13564</v>
      </c>
    </row>
    <row r="5757" spans="1:25">
      <c r="A5757" t="s">
        <v>3421</v>
      </c>
      <c r="B5757" t="s">
        <v>3862</v>
      </c>
      <c r="C5757" t="s">
        <v>13806</v>
      </c>
      <c r="D5757" t="s">
        <v>3076</v>
      </c>
      <c r="E5757" t="s">
        <v>3077</v>
      </c>
      <c r="F5757" t="s">
        <v>13563</v>
      </c>
      <c r="G5757" t="s">
        <v>13564</v>
      </c>
      <c r="H5757" t="s">
        <v>318</v>
      </c>
      <c r="I5757" t="s">
        <v>586</v>
      </c>
      <c r="J5757" t="s">
        <v>246</v>
      </c>
      <c r="K5757" t="s">
        <v>3079</v>
      </c>
      <c r="L5757" t="s">
        <v>247</v>
      </c>
      <c r="M5757">
        <v>3252900</v>
      </c>
      <c r="N5757">
        <v>0</v>
      </c>
      <c r="O5757">
        <v>3252900</v>
      </c>
      <c r="P5757">
        <v>0</v>
      </c>
      <c r="Q5757" t="s">
        <v>13807</v>
      </c>
      <c r="R5757" t="s">
        <v>3421</v>
      </c>
      <c r="S5757" t="s">
        <v>9993</v>
      </c>
      <c r="T5757" t="s">
        <v>3085</v>
      </c>
      <c r="U5757" t="s">
        <v>13808</v>
      </c>
      <c r="V5757" t="s">
        <v>13809</v>
      </c>
      <c r="W5757" t="s">
        <v>3085</v>
      </c>
      <c r="X5757" t="str">
        <f t="shared" si="89"/>
        <v>Funcionamiento</v>
      </c>
      <c r="Y5757" t="s">
        <v>13564</v>
      </c>
    </row>
    <row r="5758" spans="1:25">
      <c r="A5758" t="s">
        <v>3428</v>
      </c>
      <c r="B5758" t="s">
        <v>4139</v>
      </c>
      <c r="C5758" t="s">
        <v>13810</v>
      </c>
      <c r="D5758" t="s">
        <v>3076</v>
      </c>
      <c r="E5758" t="s">
        <v>3077</v>
      </c>
      <c r="F5758" t="s">
        <v>13563</v>
      </c>
      <c r="G5758" t="s">
        <v>13564</v>
      </c>
      <c r="H5758" t="s">
        <v>314</v>
      </c>
      <c r="I5758" t="s">
        <v>582</v>
      </c>
      <c r="J5758" t="s">
        <v>246</v>
      </c>
      <c r="K5758" t="s">
        <v>3079</v>
      </c>
      <c r="L5758" t="s">
        <v>247</v>
      </c>
      <c r="M5758">
        <v>5176300</v>
      </c>
      <c r="N5758">
        <v>0</v>
      </c>
      <c r="O5758">
        <v>5176300</v>
      </c>
      <c r="P5758">
        <v>0</v>
      </c>
      <c r="Q5758" t="s">
        <v>13811</v>
      </c>
      <c r="R5758" t="s">
        <v>3428</v>
      </c>
      <c r="S5758" t="s">
        <v>5733</v>
      </c>
      <c r="T5758" t="s">
        <v>3085</v>
      </c>
      <c r="U5758" t="s">
        <v>13812</v>
      </c>
      <c r="V5758" t="s">
        <v>13813</v>
      </c>
      <c r="W5758" t="s">
        <v>3085</v>
      </c>
      <c r="X5758" t="str">
        <f t="shared" si="89"/>
        <v>Funcionamiento</v>
      </c>
      <c r="Y5758" t="s">
        <v>13564</v>
      </c>
    </row>
    <row r="5759" spans="1:25">
      <c r="A5759" t="s">
        <v>3305</v>
      </c>
      <c r="B5759" t="s">
        <v>4139</v>
      </c>
      <c r="C5759" t="s">
        <v>13814</v>
      </c>
      <c r="D5759" t="s">
        <v>3076</v>
      </c>
      <c r="E5759" t="s">
        <v>3077</v>
      </c>
      <c r="F5759" t="s">
        <v>3234</v>
      </c>
      <c r="G5759" t="s">
        <v>13564</v>
      </c>
      <c r="H5759" t="s">
        <v>425</v>
      </c>
      <c r="I5759" t="s">
        <v>668</v>
      </c>
      <c r="J5759" t="s">
        <v>246</v>
      </c>
      <c r="K5759" t="s">
        <v>3079</v>
      </c>
      <c r="L5759" t="s">
        <v>247</v>
      </c>
      <c r="M5759">
        <v>6014224</v>
      </c>
      <c r="N5759">
        <v>0</v>
      </c>
      <c r="O5759">
        <v>6014224</v>
      </c>
      <c r="P5759">
        <v>0</v>
      </c>
      <c r="Q5759" t="s">
        <v>13815</v>
      </c>
      <c r="R5759" t="s">
        <v>3305</v>
      </c>
      <c r="S5759" t="s">
        <v>13816</v>
      </c>
      <c r="T5759" t="s">
        <v>13817</v>
      </c>
      <c r="U5759" t="s">
        <v>13818</v>
      </c>
      <c r="V5759" t="s">
        <v>13819</v>
      </c>
      <c r="W5759" t="s">
        <v>3085</v>
      </c>
      <c r="X5759" t="str">
        <f t="shared" si="89"/>
        <v>Inversión</v>
      </c>
      <c r="Y5759" t="s">
        <v>3241</v>
      </c>
    </row>
    <row r="5760" spans="1:25">
      <c r="A5760" t="s">
        <v>3125</v>
      </c>
      <c r="B5760" t="s">
        <v>3888</v>
      </c>
      <c r="C5760" t="s">
        <v>13820</v>
      </c>
      <c r="D5760" t="s">
        <v>3076</v>
      </c>
      <c r="E5760" t="s">
        <v>3077</v>
      </c>
      <c r="F5760" t="s">
        <v>13563</v>
      </c>
      <c r="G5760" t="s">
        <v>13564</v>
      </c>
      <c r="H5760" t="s">
        <v>338</v>
      </c>
      <c r="I5760" t="s">
        <v>339</v>
      </c>
      <c r="J5760" t="s">
        <v>246</v>
      </c>
      <c r="K5760" t="s">
        <v>3079</v>
      </c>
      <c r="L5760" t="s">
        <v>247</v>
      </c>
      <c r="M5760">
        <v>4458000</v>
      </c>
      <c r="N5760">
        <v>-858000</v>
      </c>
      <c r="O5760">
        <v>3600000</v>
      </c>
      <c r="P5760">
        <v>0</v>
      </c>
      <c r="Q5760" t="s">
        <v>13821</v>
      </c>
      <c r="R5760" t="s">
        <v>3133</v>
      </c>
      <c r="S5760" t="s">
        <v>13822</v>
      </c>
      <c r="T5760" t="s">
        <v>13823</v>
      </c>
      <c r="U5760" t="s">
        <v>13824</v>
      </c>
      <c r="V5760" t="s">
        <v>13825</v>
      </c>
      <c r="W5760" t="s">
        <v>3085</v>
      </c>
      <c r="X5760" t="str">
        <f t="shared" si="89"/>
        <v>Funcionamiento</v>
      </c>
      <c r="Y5760" t="s">
        <v>13564</v>
      </c>
    </row>
    <row r="5761" spans="1:25">
      <c r="A5761" t="s">
        <v>3073</v>
      </c>
      <c r="B5761" t="s">
        <v>3522</v>
      </c>
      <c r="C5761" t="s">
        <v>13826</v>
      </c>
      <c r="D5761" t="s">
        <v>3076</v>
      </c>
      <c r="E5761" t="s">
        <v>3077</v>
      </c>
      <c r="F5761" t="s">
        <v>13827</v>
      </c>
      <c r="G5761" t="s">
        <v>13828</v>
      </c>
      <c r="H5761" t="s">
        <v>342</v>
      </c>
      <c r="I5761" t="s">
        <v>343</v>
      </c>
      <c r="J5761" t="s">
        <v>246</v>
      </c>
      <c r="K5761" t="s">
        <v>3079</v>
      </c>
      <c r="L5761" t="s">
        <v>247</v>
      </c>
      <c r="M5761">
        <v>4000000</v>
      </c>
      <c r="N5761">
        <v>-918698</v>
      </c>
      <c r="O5761">
        <v>3081302</v>
      </c>
      <c r="P5761">
        <v>0</v>
      </c>
      <c r="Q5761" t="s">
        <v>13829</v>
      </c>
      <c r="R5761" t="s">
        <v>3073</v>
      </c>
      <c r="S5761" t="s">
        <v>13830</v>
      </c>
      <c r="T5761" t="s">
        <v>13831</v>
      </c>
      <c r="U5761" t="s">
        <v>13832</v>
      </c>
      <c r="V5761" t="s">
        <v>13833</v>
      </c>
      <c r="W5761" t="s">
        <v>3085</v>
      </c>
      <c r="X5761" t="str">
        <f t="shared" si="89"/>
        <v>Funcionamiento</v>
      </c>
      <c r="Y5761" t="s">
        <v>13828</v>
      </c>
    </row>
    <row r="5762" spans="1:25">
      <c r="A5762" t="s">
        <v>3073</v>
      </c>
      <c r="B5762" t="s">
        <v>3522</v>
      </c>
      <c r="C5762" t="s">
        <v>13826</v>
      </c>
      <c r="D5762" t="s">
        <v>3076</v>
      </c>
      <c r="E5762" t="s">
        <v>3077</v>
      </c>
      <c r="F5762" t="s">
        <v>13827</v>
      </c>
      <c r="G5762" t="s">
        <v>13828</v>
      </c>
      <c r="H5762" t="s">
        <v>340</v>
      </c>
      <c r="I5762" t="s">
        <v>341</v>
      </c>
      <c r="J5762" t="s">
        <v>246</v>
      </c>
      <c r="K5762" t="s">
        <v>3079</v>
      </c>
      <c r="L5762" t="s">
        <v>247</v>
      </c>
      <c r="M5762">
        <v>45000000</v>
      </c>
      <c r="N5762">
        <v>5627322</v>
      </c>
      <c r="O5762">
        <v>50627322</v>
      </c>
      <c r="P5762">
        <v>0</v>
      </c>
      <c r="Q5762" t="s">
        <v>13829</v>
      </c>
      <c r="R5762" t="s">
        <v>3073</v>
      </c>
      <c r="S5762" t="s">
        <v>13830</v>
      </c>
      <c r="T5762" t="s">
        <v>13831</v>
      </c>
      <c r="U5762" t="s">
        <v>13832</v>
      </c>
      <c r="V5762" t="s">
        <v>13833</v>
      </c>
      <c r="W5762" t="s">
        <v>3085</v>
      </c>
      <c r="X5762" t="str">
        <f t="shared" ref="X5762:X5825" si="90">IF(LEFT(H5762,1)="C","Inversión","Funcionamiento")</f>
        <v>Funcionamiento</v>
      </c>
      <c r="Y5762" t="s">
        <v>13828</v>
      </c>
    </row>
    <row r="5763" spans="1:25">
      <c r="A5763" t="s">
        <v>3073</v>
      </c>
      <c r="B5763" t="s">
        <v>3522</v>
      </c>
      <c r="C5763" t="s">
        <v>13826</v>
      </c>
      <c r="D5763" t="s">
        <v>3076</v>
      </c>
      <c r="E5763" t="s">
        <v>3077</v>
      </c>
      <c r="F5763" t="s">
        <v>13827</v>
      </c>
      <c r="G5763" t="s">
        <v>13828</v>
      </c>
      <c r="H5763" t="s">
        <v>344</v>
      </c>
      <c r="I5763" t="s">
        <v>345</v>
      </c>
      <c r="J5763" t="s">
        <v>246</v>
      </c>
      <c r="K5763" t="s">
        <v>3079</v>
      </c>
      <c r="L5763" t="s">
        <v>247</v>
      </c>
      <c r="M5763">
        <v>1700000</v>
      </c>
      <c r="N5763">
        <v>185805</v>
      </c>
      <c r="O5763">
        <v>1885805</v>
      </c>
      <c r="P5763">
        <v>0</v>
      </c>
      <c r="Q5763" t="s">
        <v>13829</v>
      </c>
      <c r="R5763" t="s">
        <v>3073</v>
      </c>
      <c r="S5763" t="s">
        <v>13830</v>
      </c>
      <c r="T5763" t="s">
        <v>13831</v>
      </c>
      <c r="U5763" t="s">
        <v>13832</v>
      </c>
      <c r="V5763" t="s">
        <v>13833</v>
      </c>
      <c r="W5763" t="s">
        <v>3085</v>
      </c>
      <c r="X5763" t="str">
        <f t="shared" si="90"/>
        <v>Funcionamiento</v>
      </c>
      <c r="Y5763" t="s">
        <v>13828</v>
      </c>
    </row>
    <row r="5764" spans="1:25">
      <c r="A5764" t="s">
        <v>3086</v>
      </c>
      <c r="B5764" t="s">
        <v>3108</v>
      </c>
      <c r="C5764" t="s">
        <v>13834</v>
      </c>
      <c r="D5764" t="s">
        <v>3076</v>
      </c>
      <c r="E5764" t="s">
        <v>3077</v>
      </c>
      <c r="F5764" t="s">
        <v>13827</v>
      </c>
      <c r="G5764" t="s">
        <v>13828</v>
      </c>
      <c r="H5764" t="s">
        <v>294</v>
      </c>
      <c r="I5764" t="s">
        <v>296</v>
      </c>
      <c r="J5764" t="s">
        <v>246</v>
      </c>
      <c r="K5764" t="s">
        <v>3079</v>
      </c>
      <c r="L5764" t="s">
        <v>247</v>
      </c>
      <c r="M5764">
        <v>1819268</v>
      </c>
      <c r="N5764">
        <v>0</v>
      </c>
      <c r="O5764">
        <v>1819268</v>
      </c>
      <c r="P5764">
        <v>0</v>
      </c>
      <c r="Q5764" t="s">
        <v>13835</v>
      </c>
      <c r="R5764" t="s">
        <v>3086</v>
      </c>
      <c r="S5764" t="s">
        <v>4781</v>
      </c>
      <c r="T5764" t="s">
        <v>3085</v>
      </c>
      <c r="U5764" t="s">
        <v>13836</v>
      </c>
      <c r="V5764" t="s">
        <v>13837</v>
      </c>
      <c r="W5764" t="s">
        <v>3085</v>
      </c>
      <c r="X5764" t="str">
        <f t="shared" si="90"/>
        <v>Funcionamiento</v>
      </c>
      <c r="Y5764" t="s">
        <v>13828</v>
      </c>
    </row>
    <row r="5765" spans="1:25">
      <c r="A5765" t="s">
        <v>3086</v>
      </c>
      <c r="B5765" t="s">
        <v>3108</v>
      </c>
      <c r="C5765" t="s">
        <v>13834</v>
      </c>
      <c r="D5765" t="s">
        <v>3076</v>
      </c>
      <c r="E5765" t="s">
        <v>3077</v>
      </c>
      <c r="F5765" t="s">
        <v>13827</v>
      </c>
      <c r="G5765" t="s">
        <v>13828</v>
      </c>
      <c r="H5765" t="s">
        <v>303</v>
      </c>
      <c r="I5765" t="s">
        <v>305</v>
      </c>
      <c r="J5765" t="s">
        <v>246</v>
      </c>
      <c r="K5765" t="s">
        <v>3079</v>
      </c>
      <c r="L5765" t="s">
        <v>247</v>
      </c>
      <c r="M5765">
        <v>4149143</v>
      </c>
      <c r="N5765">
        <v>0</v>
      </c>
      <c r="O5765">
        <v>4149143</v>
      </c>
      <c r="P5765">
        <v>0</v>
      </c>
      <c r="Q5765" t="s">
        <v>13835</v>
      </c>
      <c r="R5765" t="s">
        <v>3086</v>
      </c>
      <c r="S5765" t="s">
        <v>4781</v>
      </c>
      <c r="T5765" t="s">
        <v>3085</v>
      </c>
      <c r="U5765" t="s">
        <v>13836</v>
      </c>
      <c r="V5765" t="s">
        <v>13837</v>
      </c>
      <c r="W5765" t="s">
        <v>3085</v>
      </c>
      <c r="X5765" t="str">
        <f t="shared" si="90"/>
        <v>Funcionamiento</v>
      </c>
      <c r="Y5765" t="s">
        <v>13828</v>
      </c>
    </row>
    <row r="5766" spans="1:25">
      <c r="A5766" t="s">
        <v>3086</v>
      </c>
      <c r="B5766" t="s">
        <v>3108</v>
      </c>
      <c r="C5766" t="s">
        <v>13834</v>
      </c>
      <c r="D5766" t="s">
        <v>3076</v>
      </c>
      <c r="E5766" t="s">
        <v>3077</v>
      </c>
      <c r="F5766" t="s">
        <v>13827</v>
      </c>
      <c r="G5766" t="s">
        <v>13828</v>
      </c>
      <c r="H5766" t="s">
        <v>297</v>
      </c>
      <c r="I5766" t="s">
        <v>299</v>
      </c>
      <c r="J5766" t="s">
        <v>246</v>
      </c>
      <c r="K5766" t="s">
        <v>3079</v>
      </c>
      <c r="L5766" t="s">
        <v>247</v>
      </c>
      <c r="M5766">
        <v>2666766</v>
      </c>
      <c r="N5766">
        <v>0</v>
      </c>
      <c r="O5766">
        <v>2666766</v>
      </c>
      <c r="P5766">
        <v>0</v>
      </c>
      <c r="Q5766" t="s">
        <v>13835</v>
      </c>
      <c r="R5766" t="s">
        <v>3086</v>
      </c>
      <c r="S5766" t="s">
        <v>4781</v>
      </c>
      <c r="T5766" t="s">
        <v>3085</v>
      </c>
      <c r="U5766" t="s">
        <v>13836</v>
      </c>
      <c r="V5766" t="s">
        <v>13837</v>
      </c>
      <c r="W5766" t="s">
        <v>3085</v>
      </c>
      <c r="X5766" t="str">
        <f t="shared" si="90"/>
        <v>Funcionamiento</v>
      </c>
      <c r="Y5766" t="s">
        <v>13828</v>
      </c>
    </row>
    <row r="5767" spans="1:25">
      <c r="A5767" t="s">
        <v>3086</v>
      </c>
      <c r="B5767" t="s">
        <v>3108</v>
      </c>
      <c r="C5767" t="s">
        <v>13834</v>
      </c>
      <c r="D5767" t="s">
        <v>3076</v>
      </c>
      <c r="E5767" t="s">
        <v>3077</v>
      </c>
      <c r="F5767" t="s">
        <v>13827</v>
      </c>
      <c r="G5767" t="s">
        <v>13828</v>
      </c>
      <c r="H5767" t="s">
        <v>309</v>
      </c>
      <c r="I5767" t="s">
        <v>311</v>
      </c>
      <c r="J5767" t="s">
        <v>246</v>
      </c>
      <c r="K5767" t="s">
        <v>3079</v>
      </c>
      <c r="L5767" t="s">
        <v>247</v>
      </c>
      <c r="M5767">
        <v>2583971</v>
      </c>
      <c r="N5767">
        <v>0</v>
      </c>
      <c r="O5767">
        <v>2583971</v>
      </c>
      <c r="P5767">
        <v>0</v>
      </c>
      <c r="Q5767" t="s">
        <v>13835</v>
      </c>
      <c r="R5767" t="s">
        <v>3086</v>
      </c>
      <c r="S5767" t="s">
        <v>4781</v>
      </c>
      <c r="T5767" t="s">
        <v>3085</v>
      </c>
      <c r="U5767" t="s">
        <v>13836</v>
      </c>
      <c r="V5767" t="s">
        <v>13837</v>
      </c>
      <c r="W5767" t="s">
        <v>3085</v>
      </c>
      <c r="X5767" t="str">
        <f t="shared" si="90"/>
        <v>Funcionamiento</v>
      </c>
      <c r="Y5767" t="s">
        <v>13828</v>
      </c>
    </row>
    <row r="5768" spans="1:25">
      <c r="A5768" t="s">
        <v>3086</v>
      </c>
      <c r="B5768" t="s">
        <v>3108</v>
      </c>
      <c r="C5768" t="s">
        <v>13834</v>
      </c>
      <c r="D5768" t="s">
        <v>3076</v>
      </c>
      <c r="E5768" t="s">
        <v>3077</v>
      </c>
      <c r="F5768" t="s">
        <v>13827</v>
      </c>
      <c r="G5768" t="s">
        <v>13828</v>
      </c>
      <c r="H5768" t="s">
        <v>333</v>
      </c>
      <c r="I5768" t="s">
        <v>335</v>
      </c>
      <c r="J5768" t="s">
        <v>246</v>
      </c>
      <c r="K5768" t="s">
        <v>3079</v>
      </c>
      <c r="L5768" t="s">
        <v>247</v>
      </c>
      <c r="M5768">
        <v>180130</v>
      </c>
      <c r="N5768">
        <v>0</v>
      </c>
      <c r="O5768">
        <v>180130</v>
      </c>
      <c r="P5768">
        <v>0</v>
      </c>
      <c r="Q5768" t="s">
        <v>13835</v>
      </c>
      <c r="R5768" t="s">
        <v>3086</v>
      </c>
      <c r="S5768" t="s">
        <v>4781</v>
      </c>
      <c r="T5768" t="s">
        <v>3085</v>
      </c>
      <c r="U5768" t="s">
        <v>13836</v>
      </c>
      <c r="V5768" t="s">
        <v>13837</v>
      </c>
      <c r="W5768" t="s">
        <v>3085</v>
      </c>
      <c r="X5768" t="str">
        <f t="shared" si="90"/>
        <v>Funcionamiento</v>
      </c>
      <c r="Y5768" t="s">
        <v>13828</v>
      </c>
    </row>
    <row r="5769" spans="1:25">
      <c r="A5769" t="s">
        <v>3086</v>
      </c>
      <c r="B5769" t="s">
        <v>3108</v>
      </c>
      <c r="C5769" t="s">
        <v>13834</v>
      </c>
      <c r="D5769" t="s">
        <v>3076</v>
      </c>
      <c r="E5769" t="s">
        <v>3077</v>
      </c>
      <c r="F5769" t="s">
        <v>13827</v>
      </c>
      <c r="G5769" t="s">
        <v>13828</v>
      </c>
      <c r="H5769" t="s">
        <v>331</v>
      </c>
      <c r="I5769" t="s">
        <v>587</v>
      </c>
      <c r="J5769" t="s">
        <v>246</v>
      </c>
      <c r="K5769" t="s">
        <v>3079</v>
      </c>
      <c r="L5769" t="s">
        <v>247</v>
      </c>
      <c r="M5769">
        <v>2412678</v>
      </c>
      <c r="N5769">
        <v>0</v>
      </c>
      <c r="O5769">
        <v>2412678</v>
      </c>
      <c r="P5769">
        <v>0</v>
      </c>
      <c r="Q5769" t="s">
        <v>13835</v>
      </c>
      <c r="R5769" t="s">
        <v>3086</v>
      </c>
      <c r="S5769" t="s">
        <v>4781</v>
      </c>
      <c r="T5769" t="s">
        <v>3085</v>
      </c>
      <c r="U5769" t="s">
        <v>13836</v>
      </c>
      <c r="V5769" t="s">
        <v>13837</v>
      </c>
      <c r="W5769" t="s">
        <v>3085</v>
      </c>
      <c r="X5769" t="str">
        <f t="shared" si="90"/>
        <v>Funcionamiento</v>
      </c>
      <c r="Y5769" t="s">
        <v>13828</v>
      </c>
    </row>
    <row r="5770" spans="1:25">
      <c r="A5770" t="s">
        <v>3086</v>
      </c>
      <c r="B5770" t="s">
        <v>3108</v>
      </c>
      <c r="C5770" t="s">
        <v>13834</v>
      </c>
      <c r="D5770" t="s">
        <v>3076</v>
      </c>
      <c r="E5770" t="s">
        <v>3077</v>
      </c>
      <c r="F5770" t="s">
        <v>13827</v>
      </c>
      <c r="G5770" t="s">
        <v>13828</v>
      </c>
      <c r="H5770" t="s">
        <v>348</v>
      </c>
      <c r="I5770" t="s">
        <v>349</v>
      </c>
      <c r="J5770" t="s">
        <v>246</v>
      </c>
      <c r="K5770" t="s">
        <v>3079</v>
      </c>
      <c r="L5770" t="s">
        <v>247</v>
      </c>
      <c r="M5770">
        <v>14855</v>
      </c>
      <c r="N5770">
        <v>0</v>
      </c>
      <c r="O5770">
        <v>14855</v>
      </c>
      <c r="P5770">
        <v>0</v>
      </c>
      <c r="Q5770" t="s">
        <v>13835</v>
      </c>
      <c r="R5770" t="s">
        <v>3086</v>
      </c>
      <c r="S5770" t="s">
        <v>4781</v>
      </c>
      <c r="T5770" t="s">
        <v>3085</v>
      </c>
      <c r="U5770" t="s">
        <v>13836</v>
      </c>
      <c r="V5770" t="s">
        <v>13837</v>
      </c>
      <c r="W5770" t="s">
        <v>3085</v>
      </c>
      <c r="X5770" t="str">
        <f t="shared" si="90"/>
        <v>Funcionamiento</v>
      </c>
      <c r="Y5770" t="s">
        <v>13828</v>
      </c>
    </row>
    <row r="5771" spans="1:25">
      <c r="A5771" t="s">
        <v>3086</v>
      </c>
      <c r="B5771" t="s">
        <v>3108</v>
      </c>
      <c r="C5771" t="s">
        <v>13834</v>
      </c>
      <c r="D5771" t="s">
        <v>3076</v>
      </c>
      <c r="E5771" t="s">
        <v>3077</v>
      </c>
      <c r="F5771" t="s">
        <v>13827</v>
      </c>
      <c r="G5771" t="s">
        <v>13828</v>
      </c>
      <c r="H5771" t="s">
        <v>292</v>
      </c>
      <c r="I5771" t="s">
        <v>293</v>
      </c>
      <c r="J5771" t="s">
        <v>246</v>
      </c>
      <c r="K5771" t="s">
        <v>3079</v>
      </c>
      <c r="L5771" t="s">
        <v>247</v>
      </c>
      <c r="M5771">
        <v>69548465</v>
      </c>
      <c r="N5771">
        <v>0</v>
      </c>
      <c r="O5771">
        <v>69548465</v>
      </c>
      <c r="P5771">
        <v>0</v>
      </c>
      <c r="Q5771" t="s">
        <v>13835</v>
      </c>
      <c r="R5771" t="s">
        <v>3086</v>
      </c>
      <c r="S5771" t="s">
        <v>4781</v>
      </c>
      <c r="T5771" t="s">
        <v>3085</v>
      </c>
      <c r="U5771" t="s">
        <v>13836</v>
      </c>
      <c r="V5771" t="s">
        <v>13837</v>
      </c>
      <c r="W5771" t="s">
        <v>3085</v>
      </c>
      <c r="X5771" t="str">
        <f t="shared" si="90"/>
        <v>Funcionamiento</v>
      </c>
      <c r="Y5771" t="s">
        <v>13828</v>
      </c>
    </row>
    <row r="5772" spans="1:25">
      <c r="A5772" t="s">
        <v>3093</v>
      </c>
      <c r="B5772" t="s">
        <v>3108</v>
      </c>
      <c r="C5772" t="s">
        <v>13838</v>
      </c>
      <c r="D5772" t="s">
        <v>3076</v>
      </c>
      <c r="E5772" t="s">
        <v>3077</v>
      </c>
      <c r="F5772" t="s">
        <v>13827</v>
      </c>
      <c r="G5772" t="s">
        <v>13828</v>
      </c>
      <c r="H5772" t="s">
        <v>322</v>
      </c>
      <c r="I5772" t="s">
        <v>323</v>
      </c>
      <c r="J5772" t="s">
        <v>246</v>
      </c>
      <c r="K5772" t="s">
        <v>3079</v>
      </c>
      <c r="L5772" t="s">
        <v>247</v>
      </c>
      <c r="M5772">
        <v>3756000</v>
      </c>
      <c r="N5772">
        <v>0</v>
      </c>
      <c r="O5772">
        <v>3756000</v>
      </c>
      <c r="P5772">
        <v>0</v>
      </c>
      <c r="Q5772" t="s">
        <v>13839</v>
      </c>
      <c r="R5772" t="s">
        <v>3093</v>
      </c>
      <c r="S5772" t="s">
        <v>3117</v>
      </c>
      <c r="T5772" t="s">
        <v>3085</v>
      </c>
      <c r="U5772" t="s">
        <v>13840</v>
      </c>
      <c r="V5772" t="s">
        <v>13841</v>
      </c>
      <c r="W5772" t="s">
        <v>3085</v>
      </c>
      <c r="X5772" t="str">
        <f t="shared" si="90"/>
        <v>Funcionamiento</v>
      </c>
      <c r="Y5772" t="s">
        <v>13828</v>
      </c>
    </row>
    <row r="5773" spans="1:25">
      <c r="A5773" t="s">
        <v>3093</v>
      </c>
      <c r="B5773" t="s">
        <v>3108</v>
      </c>
      <c r="C5773" t="s">
        <v>13838</v>
      </c>
      <c r="D5773" t="s">
        <v>3076</v>
      </c>
      <c r="E5773" t="s">
        <v>3077</v>
      </c>
      <c r="F5773" t="s">
        <v>13827</v>
      </c>
      <c r="G5773" t="s">
        <v>13828</v>
      </c>
      <c r="H5773" t="s">
        <v>318</v>
      </c>
      <c r="I5773" t="s">
        <v>586</v>
      </c>
      <c r="J5773" t="s">
        <v>246</v>
      </c>
      <c r="K5773" t="s">
        <v>3079</v>
      </c>
      <c r="L5773" t="s">
        <v>247</v>
      </c>
      <c r="M5773">
        <v>5006900</v>
      </c>
      <c r="N5773">
        <v>0</v>
      </c>
      <c r="O5773">
        <v>5006900</v>
      </c>
      <c r="P5773">
        <v>0</v>
      </c>
      <c r="Q5773" t="s">
        <v>13839</v>
      </c>
      <c r="R5773" t="s">
        <v>3093</v>
      </c>
      <c r="S5773" t="s">
        <v>3117</v>
      </c>
      <c r="T5773" t="s">
        <v>3085</v>
      </c>
      <c r="U5773" t="s">
        <v>13840</v>
      </c>
      <c r="V5773" t="s">
        <v>13841</v>
      </c>
      <c r="W5773" t="s">
        <v>3085</v>
      </c>
      <c r="X5773" t="str">
        <f t="shared" si="90"/>
        <v>Funcionamiento</v>
      </c>
      <c r="Y5773" t="s">
        <v>13828</v>
      </c>
    </row>
    <row r="5774" spans="1:25">
      <c r="A5774" t="s">
        <v>3093</v>
      </c>
      <c r="B5774" t="s">
        <v>3108</v>
      </c>
      <c r="C5774" t="s">
        <v>13838</v>
      </c>
      <c r="D5774" t="s">
        <v>3076</v>
      </c>
      <c r="E5774" t="s">
        <v>3077</v>
      </c>
      <c r="F5774" t="s">
        <v>13827</v>
      </c>
      <c r="G5774" t="s">
        <v>13828</v>
      </c>
      <c r="H5774" t="s">
        <v>316</v>
      </c>
      <c r="I5774" t="s">
        <v>583</v>
      </c>
      <c r="J5774" t="s">
        <v>246</v>
      </c>
      <c r="K5774" t="s">
        <v>3079</v>
      </c>
      <c r="L5774" t="s">
        <v>247</v>
      </c>
      <c r="M5774">
        <v>7275100</v>
      </c>
      <c r="N5774">
        <v>0</v>
      </c>
      <c r="O5774">
        <v>7275100</v>
      </c>
      <c r="P5774">
        <v>0</v>
      </c>
      <c r="Q5774" t="s">
        <v>13839</v>
      </c>
      <c r="R5774" t="s">
        <v>3093</v>
      </c>
      <c r="S5774" t="s">
        <v>3117</v>
      </c>
      <c r="T5774" t="s">
        <v>3085</v>
      </c>
      <c r="U5774" t="s">
        <v>13840</v>
      </c>
      <c r="V5774" t="s">
        <v>13841</v>
      </c>
      <c r="W5774" t="s">
        <v>3085</v>
      </c>
      <c r="X5774" t="str">
        <f t="shared" si="90"/>
        <v>Funcionamiento</v>
      </c>
      <c r="Y5774" t="s">
        <v>13828</v>
      </c>
    </row>
    <row r="5775" spans="1:25">
      <c r="A5775" t="s">
        <v>3093</v>
      </c>
      <c r="B5775" t="s">
        <v>3108</v>
      </c>
      <c r="C5775" t="s">
        <v>13838</v>
      </c>
      <c r="D5775" t="s">
        <v>3076</v>
      </c>
      <c r="E5775" t="s">
        <v>3077</v>
      </c>
      <c r="F5775" t="s">
        <v>13827</v>
      </c>
      <c r="G5775" t="s">
        <v>13828</v>
      </c>
      <c r="H5775" t="s">
        <v>324</v>
      </c>
      <c r="I5775" t="s">
        <v>325</v>
      </c>
      <c r="J5775" t="s">
        <v>246</v>
      </c>
      <c r="K5775" t="s">
        <v>3079</v>
      </c>
      <c r="L5775" t="s">
        <v>247</v>
      </c>
      <c r="M5775">
        <v>2504800</v>
      </c>
      <c r="N5775">
        <v>0</v>
      </c>
      <c r="O5775">
        <v>2504800</v>
      </c>
      <c r="P5775">
        <v>0</v>
      </c>
      <c r="Q5775" t="s">
        <v>13839</v>
      </c>
      <c r="R5775" t="s">
        <v>3093</v>
      </c>
      <c r="S5775" t="s">
        <v>3117</v>
      </c>
      <c r="T5775" t="s">
        <v>3085</v>
      </c>
      <c r="U5775" t="s">
        <v>13840</v>
      </c>
      <c r="V5775" t="s">
        <v>13841</v>
      </c>
      <c r="W5775" t="s">
        <v>3085</v>
      </c>
      <c r="X5775" t="str">
        <f t="shared" si="90"/>
        <v>Funcionamiento</v>
      </c>
      <c r="Y5775" t="s">
        <v>13828</v>
      </c>
    </row>
    <row r="5776" spans="1:25">
      <c r="A5776" t="s">
        <v>3093</v>
      </c>
      <c r="B5776" t="s">
        <v>3108</v>
      </c>
      <c r="C5776" t="s">
        <v>13838</v>
      </c>
      <c r="D5776" t="s">
        <v>3076</v>
      </c>
      <c r="E5776" t="s">
        <v>3077</v>
      </c>
      <c r="F5776" t="s">
        <v>13827</v>
      </c>
      <c r="G5776" t="s">
        <v>13828</v>
      </c>
      <c r="H5776" t="s">
        <v>314</v>
      </c>
      <c r="I5776" t="s">
        <v>582</v>
      </c>
      <c r="J5776" t="s">
        <v>246</v>
      </c>
      <c r="K5776" t="s">
        <v>3079</v>
      </c>
      <c r="L5776" t="s">
        <v>247</v>
      </c>
      <c r="M5776">
        <v>10270100</v>
      </c>
      <c r="N5776">
        <v>0</v>
      </c>
      <c r="O5776">
        <v>10270100</v>
      </c>
      <c r="P5776">
        <v>0</v>
      </c>
      <c r="Q5776" t="s">
        <v>13839</v>
      </c>
      <c r="R5776" t="s">
        <v>3093</v>
      </c>
      <c r="S5776" t="s">
        <v>3117</v>
      </c>
      <c r="T5776" t="s">
        <v>3085</v>
      </c>
      <c r="U5776" t="s">
        <v>13840</v>
      </c>
      <c r="V5776" t="s">
        <v>13841</v>
      </c>
      <c r="W5776" t="s">
        <v>3085</v>
      </c>
      <c r="X5776" t="str">
        <f t="shared" si="90"/>
        <v>Funcionamiento</v>
      </c>
      <c r="Y5776" t="s">
        <v>13828</v>
      </c>
    </row>
    <row r="5777" spans="1:25">
      <c r="A5777" t="s">
        <v>3093</v>
      </c>
      <c r="B5777" t="s">
        <v>3108</v>
      </c>
      <c r="C5777" t="s">
        <v>13838</v>
      </c>
      <c r="D5777" t="s">
        <v>3076</v>
      </c>
      <c r="E5777" t="s">
        <v>3077</v>
      </c>
      <c r="F5777" t="s">
        <v>13827</v>
      </c>
      <c r="G5777" t="s">
        <v>13828</v>
      </c>
      <c r="H5777" t="s">
        <v>320</v>
      </c>
      <c r="I5777" t="s">
        <v>321</v>
      </c>
      <c r="J5777" t="s">
        <v>246</v>
      </c>
      <c r="K5777" t="s">
        <v>3079</v>
      </c>
      <c r="L5777" t="s">
        <v>247</v>
      </c>
      <c r="M5777">
        <v>1037800</v>
      </c>
      <c r="N5777">
        <v>0</v>
      </c>
      <c r="O5777">
        <v>1037800</v>
      </c>
      <c r="P5777">
        <v>0</v>
      </c>
      <c r="Q5777" t="s">
        <v>13839</v>
      </c>
      <c r="R5777" t="s">
        <v>3093</v>
      </c>
      <c r="S5777" t="s">
        <v>3117</v>
      </c>
      <c r="T5777" t="s">
        <v>3085</v>
      </c>
      <c r="U5777" t="s">
        <v>13840</v>
      </c>
      <c r="V5777" t="s">
        <v>13841</v>
      </c>
      <c r="W5777" t="s">
        <v>3085</v>
      </c>
      <c r="X5777" t="str">
        <f t="shared" si="90"/>
        <v>Funcionamiento</v>
      </c>
      <c r="Y5777" t="s">
        <v>13828</v>
      </c>
    </row>
    <row r="5778" spans="1:25">
      <c r="A5778" t="s">
        <v>3100</v>
      </c>
      <c r="B5778" t="s">
        <v>3120</v>
      </c>
      <c r="C5778" t="s">
        <v>5063</v>
      </c>
      <c r="D5778" t="s">
        <v>3076</v>
      </c>
      <c r="E5778" t="s">
        <v>3077</v>
      </c>
      <c r="F5778" t="s">
        <v>13827</v>
      </c>
      <c r="G5778" t="s">
        <v>13828</v>
      </c>
      <c r="H5778" t="s">
        <v>360</v>
      </c>
      <c r="I5778" t="s">
        <v>361</v>
      </c>
      <c r="J5778" t="s">
        <v>246</v>
      </c>
      <c r="K5778" t="s">
        <v>3079</v>
      </c>
      <c r="L5778" t="s">
        <v>247</v>
      </c>
      <c r="M5778">
        <v>0</v>
      </c>
      <c r="N5778">
        <v>5558490</v>
      </c>
      <c r="O5778">
        <v>5558490</v>
      </c>
      <c r="P5778">
        <v>0</v>
      </c>
      <c r="Q5778" t="s">
        <v>13842</v>
      </c>
      <c r="R5778" t="s">
        <v>3100</v>
      </c>
      <c r="S5778" t="s">
        <v>3202</v>
      </c>
      <c r="T5778" t="s">
        <v>3292</v>
      </c>
      <c r="U5778" t="s">
        <v>13843</v>
      </c>
      <c r="V5778" t="s">
        <v>13844</v>
      </c>
      <c r="W5778" t="s">
        <v>3085</v>
      </c>
      <c r="X5778" t="str">
        <f t="shared" si="90"/>
        <v>Funcionamiento</v>
      </c>
      <c r="Y5778" t="s">
        <v>13828</v>
      </c>
    </row>
    <row r="5779" spans="1:25">
      <c r="A5779" t="s">
        <v>3100</v>
      </c>
      <c r="B5779" t="s">
        <v>3120</v>
      </c>
      <c r="C5779" t="s">
        <v>5063</v>
      </c>
      <c r="D5779" t="s">
        <v>3076</v>
      </c>
      <c r="E5779" t="s">
        <v>3077</v>
      </c>
      <c r="F5779" t="s">
        <v>13827</v>
      </c>
      <c r="G5779" t="s">
        <v>13828</v>
      </c>
      <c r="H5779" t="s">
        <v>360</v>
      </c>
      <c r="I5779" t="s">
        <v>361</v>
      </c>
      <c r="J5779" t="s">
        <v>253</v>
      </c>
      <c r="K5779" t="s">
        <v>3115</v>
      </c>
      <c r="L5779" t="s">
        <v>247</v>
      </c>
      <c r="M5779">
        <v>55584900</v>
      </c>
      <c r="N5779">
        <v>0</v>
      </c>
      <c r="O5779">
        <v>55584900</v>
      </c>
      <c r="P5779">
        <v>0</v>
      </c>
      <c r="Q5779" t="s">
        <v>13842</v>
      </c>
      <c r="R5779" t="s">
        <v>3100</v>
      </c>
      <c r="S5779" t="s">
        <v>3202</v>
      </c>
      <c r="T5779" t="s">
        <v>3292</v>
      </c>
      <c r="U5779" t="s">
        <v>13843</v>
      </c>
      <c r="V5779" t="s">
        <v>13844</v>
      </c>
      <c r="W5779" t="s">
        <v>3085</v>
      </c>
      <c r="X5779" t="str">
        <f t="shared" si="90"/>
        <v>Funcionamiento</v>
      </c>
      <c r="Y5779" t="s">
        <v>13828</v>
      </c>
    </row>
    <row r="5780" spans="1:25">
      <c r="A5780" t="s">
        <v>3107</v>
      </c>
      <c r="B5780" t="s">
        <v>3120</v>
      </c>
      <c r="C5780" t="s">
        <v>13845</v>
      </c>
      <c r="D5780" t="s">
        <v>3076</v>
      </c>
      <c r="E5780" t="s">
        <v>3077</v>
      </c>
      <c r="F5780" t="s">
        <v>13827</v>
      </c>
      <c r="G5780" t="s">
        <v>13828</v>
      </c>
      <c r="H5780" t="s">
        <v>338</v>
      </c>
      <c r="I5780" t="s">
        <v>339</v>
      </c>
      <c r="J5780" t="s">
        <v>246</v>
      </c>
      <c r="K5780" t="s">
        <v>3079</v>
      </c>
      <c r="L5780" t="s">
        <v>247</v>
      </c>
      <c r="M5780">
        <v>78400</v>
      </c>
      <c r="N5780">
        <v>0</v>
      </c>
      <c r="O5780">
        <v>78400</v>
      </c>
      <c r="P5780">
        <v>0</v>
      </c>
      <c r="Q5780" t="s">
        <v>13846</v>
      </c>
      <c r="R5780" t="s">
        <v>3107</v>
      </c>
      <c r="S5780" t="s">
        <v>3131</v>
      </c>
      <c r="T5780" t="s">
        <v>3124</v>
      </c>
      <c r="U5780" t="s">
        <v>4031</v>
      </c>
      <c r="V5780" t="s">
        <v>13847</v>
      </c>
      <c r="W5780" t="s">
        <v>3085</v>
      </c>
      <c r="X5780" t="str">
        <f t="shared" si="90"/>
        <v>Funcionamiento</v>
      </c>
      <c r="Y5780" t="s">
        <v>13828</v>
      </c>
    </row>
    <row r="5781" spans="1:25">
      <c r="A5781" t="s">
        <v>3107</v>
      </c>
      <c r="B5781" t="s">
        <v>3120</v>
      </c>
      <c r="C5781" t="s">
        <v>13845</v>
      </c>
      <c r="D5781" t="s">
        <v>3076</v>
      </c>
      <c r="E5781" t="s">
        <v>3077</v>
      </c>
      <c r="F5781" t="s">
        <v>13827</v>
      </c>
      <c r="G5781" t="s">
        <v>13828</v>
      </c>
      <c r="H5781" t="s">
        <v>346</v>
      </c>
      <c r="I5781" t="s">
        <v>347</v>
      </c>
      <c r="J5781" t="s">
        <v>246</v>
      </c>
      <c r="K5781" t="s">
        <v>3079</v>
      </c>
      <c r="L5781" t="s">
        <v>247</v>
      </c>
      <c r="M5781">
        <v>258320</v>
      </c>
      <c r="N5781">
        <v>0</v>
      </c>
      <c r="O5781">
        <v>258320</v>
      </c>
      <c r="P5781">
        <v>0</v>
      </c>
      <c r="Q5781" t="s">
        <v>13846</v>
      </c>
      <c r="R5781" t="s">
        <v>3107</v>
      </c>
      <c r="S5781" t="s">
        <v>3131</v>
      </c>
      <c r="T5781" t="s">
        <v>3124</v>
      </c>
      <c r="U5781" t="s">
        <v>4031</v>
      </c>
      <c r="V5781" t="s">
        <v>13847</v>
      </c>
      <c r="W5781" t="s">
        <v>3085</v>
      </c>
      <c r="X5781" t="str">
        <f t="shared" si="90"/>
        <v>Funcionamiento</v>
      </c>
      <c r="Y5781" t="s">
        <v>13828</v>
      </c>
    </row>
    <row r="5782" spans="1:25">
      <c r="A5782" t="s">
        <v>3111</v>
      </c>
      <c r="B5782" t="s">
        <v>3120</v>
      </c>
      <c r="C5782" t="s">
        <v>13848</v>
      </c>
      <c r="D5782" t="s">
        <v>3076</v>
      </c>
      <c r="E5782" t="s">
        <v>3077</v>
      </c>
      <c r="F5782" t="s">
        <v>13827</v>
      </c>
      <c r="G5782" t="s">
        <v>13828</v>
      </c>
      <c r="H5782" t="s">
        <v>352</v>
      </c>
      <c r="I5782" t="s">
        <v>353</v>
      </c>
      <c r="J5782" t="s">
        <v>253</v>
      </c>
      <c r="K5782" t="s">
        <v>3115</v>
      </c>
      <c r="L5782" t="s">
        <v>247</v>
      </c>
      <c r="M5782">
        <v>4320000</v>
      </c>
      <c r="N5782">
        <v>-749000</v>
      </c>
      <c r="O5782">
        <v>3571000</v>
      </c>
      <c r="P5782">
        <v>0</v>
      </c>
      <c r="Q5782" t="s">
        <v>13849</v>
      </c>
      <c r="R5782" t="s">
        <v>3111</v>
      </c>
      <c r="S5782" t="s">
        <v>13850</v>
      </c>
      <c r="T5782" t="s">
        <v>13851</v>
      </c>
      <c r="U5782" t="s">
        <v>13852</v>
      </c>
      <c r="V5782" t="s">
        <v>13853</v>
      </c>
      <c r="W5782" t="s">
        <v>3085</v>
      </c>
      <c r="X5782" t="str">
        <f t="shared" si="90"/>
        <v>Funcionamiento</v>
      </c>
      <c r="Y5782" t="s">
        <v>13828</v>
      </c>
    </row>
    <row r="5783" spans="1:25">
      <c r="A5783" t="s">
        <v>3117</v>
      </c>
      <c r="B5783" t="s">
        <v>3550</v>
      </c>
      <c r="C5783" t="s">
        <v>13854</v>
      </c>
      <c r="D5783" t="s">
        <v>3076</v>
      </c>
      <c r="E5783" t="s">
        <v>3077</v>
      </c>
      <c r="F5783" t="s">
        <v>3149</v>
      </c>
      <c r="G5783" t="s">
        <v>13828</v>
      </c>
      <c r="H5783" t="s">
        <v>437</v>
      </c>
      <c r="I5783" t="s">
        <v>649</v>
      </c>
      <c r="J5783" t="s">
        <v>246</v>
      </c>
      <c r="K5783" t="s">
        <v>3150</v>
      </c>
      <c r="L5783" t="s">
        <v>247</v>
      </c>
      <c r="M5783">
        <v>49837000</v>
      </c>
      <c r="N5783">
        <v>3461193</v>
      </c>
      <c r="O5783">
        <v>53298193</v>
      </c>
      <c r="P5783">
        <v>0</v>
      </c>
      <c r="Q5783" t="s">
        <v>13855</v>
      </c>
      <c r="R5783" t="s">
        <v>3117</v>
      </c>
      <c r="S5783" t="s">
        <v>13856</v>
      </c>
      <c r="T5783" t="s">
        <v>13857</v>
      </c>
      <c r="U5783" t="s">
        <v>13858</v>
      </c>
      <c r="V5783" t="s">
        <v>13859</v>
      </c>
      <c r="W5783" t="s">
        <v>3124</v>
      </c>
      <c r="X5783" t="str">
        <f t="shared" si="90"/>
        <v>Inversión</v>
      </c>
      <c r="Y5783" t="s">
        <v>3157</v>
      </c>
    </row>
    <row r="5784" spans="1:25">
      <c r="A5784" t="s">
        <v>3117</v>
      </c>
      <c r="B5784" t="s">
        <v>3550</v>
      </c>
      <c r="C5784" t="s">
        <v>13854</v>
      </c>
      <c r="D5784" t="s">
        <v>3076</v>
      </c>
      <c r="E5784" t="s">
        <v>3077</v>
      </c>
      <c r="F5784" t="s">
        <v>3149</v>
      </c>
      <c r="G5784" t="s">
        <v>13828</v>
      </c>
      <c r="H5784" t="s">
        <v>437</v>
      </c>
      <c r="I5784" t="s">
        <v>649</v>
      </c>
      <c r="J5784" t="s">
        <v>246</v>
      </c>
      <c r="K5784" t="s">
        <v>3079</v>
      </c>
      <c r="L5784" t="s">
        <v>247</v>
      </c>
      <c r="M5784">
        <v>0</v>
      </c>
      <c r="N5784">
        <v>15531218</v>
      </c>
      <c r="O5784">
        <v>15531218</v>
      </c>
      <c r="P5784">
        <v>0</v>
      </c>
      <c r="Q5784" t="s">
        <v>13855</v>
      </c>
      <c r="R5784" t="s">
        <v>3117</v>
      </c>
      <c r="S5784" t="s">
        <v>13856</v>
      </c>
      <c r="T5784" t="s">
        <v>13857</v>
      </c>
      <c r="U5784" t="s">
        <v>13858</v>
      </c>
      <c r="V5784" t="s">
        <v>13859</v>
      </c>
      <c r="W5784" t="s">
        <v>3124</v>
      </c>
      <c r="X5784" t="str">
        <f t="shared" si="90"/>
        <v>Inversión</v>
      </c>
      <c r="Y5784" t="s">
        <v>3157</v>
      </c>
    </row>
    <row r="5785" spans="1:25">
      <c r="A5785" t="s">
        <v>3127</v>
      </c>
      <c r="B5785" t="s">
        <v>3550</v>
      </c>
      <c r="C5785" t="s">
        <v>13860</v>
      </c>
      <c r="D5785" t="s">
        <v>3076</v>
      </c>
      <c r="E5785" t="s">
        <v>3399</v>
      </c>
      <c r="F5785" t="s">
        <v>3149</v>
      </c>
      <c r="G5785" t="s">
        <v>13828</v>
      </c>
      <c r="H5785" t="s">
        <v>437</v>
      </c>
      <c r="I5785" t="s">
        <v>649</v>
      </c>
      <c r="J5785" t="s">
        <v>246</v>
      </c>
      <c r="K5785" t="s">
        <v>3150</v>
      </c>
      <c r="L5785" t="s">
        <v>247</v>
      </c>
      <c r="M5785">
        <v>3000000</v>
      </c>
      <c r="N5785">
        <v>-3000000</v>
      </c>
      <c r="O5785">
        <v>0</v>
      </c>
      <c r="P5785">
        <v>0</v>
      </c>
      <c r="Q5785" t="s">
        <v>13861</v>
      </c>
      <c r="R5785" t="s">
        <v>3127</v>
      </c>
      <c r="S5785" t="s">
        <v>3085</v>
      </c>
      <c r="T5785" t="s">
        <v>3085</v>
      </c>
      <c r="U5785" t="s">
        <v>3085</v>
      </c>
      <c r="V5785" t="s">
        <v>3085</v>
      </c>
      <c r="W5785" t="s">
        <v>3085</v>
      </c>
      <c r="X5785" t="str">
        <f t="shared" si="90"/>
        <v>Inversión</v>
      </c>
      <c r="Y5785" t="s">
        <v>3157</v>
      </c>
    </row>
    <row r="5786" spans="1:25">
      <c r="A5786" t="s">
        <v>3124</v>
      </c>
      <c r="B5786" t="s">
        <v>3550</v>
      </c>
      <c r="C5786" t="s">
        <v>13862</v>
      </c>
      <c r="D5786" t="s">
        <v>3076</v>
      </c>
      <c r="E5786" t="s">
        <v>3077</v>
      </c>
      <c r="F5786" t="s">
        <v>3159</v>
      </c>
      <c r="G5786" t="s">
        <v>13828</v>
      </c>
      <c r="H5786" t="s">
        <v>431</v>
      </c>
      <c r="I5786" t="s">
        <v>648</v>
      </c>
      <c r="J5786" t="s">
        <v>253</v>
      </c>
      <c r="K5786" t="s">
        <v>3115</v>
      </c>
      <c r="L5786" t="s">
        <v>247</v>
      </c>
      <c r="M5786">
        <v>2000000</v>
      </c>
      <c r="N5786">
        <v>-2000000</v>
      </c>
      <c r="O5786">
        <v>0</v>
      </c>
      <c r="P5786">
        <v>0</v>
      </c>
      <c r="Q5786" t="s">
        <v>13863</v>
      </c>
      <c r="R5786" t="s">
        <v>3124</v>
      </c>
      <c r="S5786" t="s">
        <v>3559</v>
      </c>
      <c r="T5786" t="s">
        <v>3188</v>
      </c>
      <c r="U5786" t="s">
        <v>8615</v>
      </c>
      <c r="V5786" t="s">
        <v>13864</v>
      </c>
      <c r="W5786" t="s">
        <v>4802</v>
      </c>
      <c r="X5786" t="str">
        <f t="shared" si="90"/>
        <v>Inversión</v>
      </c>
      <c r="Y5786" t="s">
        <v>3166</v>
      </c>
    </row>
    <row r="5787" spans="1:25">
      <c r="A5787" t="s">
        <v>3132</v>
      </c>
      <c r="B5787" t="s">
        <v>3135</v>
      </c>
      <c r="C5787" t="s">
        <v>13865</v>
      </c>
      <c r="D5787" t="s">
        <v>3076</v>
      </c>
      <c r="E5787" t="s">
        <v>3077</v>
      </c>
      <c r="F5787" t="s">
        <v>13827</v>
      </c>
      <c r="G5787" t="s">
        <v>13828</v>
      </c>
      <c r="H5787" t="s">
        <v>350</v>
      </c>
      <c r="I5787" t="s">
        <v>351</v>
      </c>
      <c r="J5787" t="s">
        <v>246</v>
      </c>
      <c r="K5787" t="s">
        <v>3079</v>
      </c>
      <c r="L5787" t="s">
        <v>247</v>
      </c>
      <c r="M5787">
        <v>30515000</v>
      </c>
      <c r="N5787">
        <v>0</v>
      </c>
      <c r="O5787">
        <v>30515000</v>
      </c>
      <c r="P5787">
        <v>0</v>
      </c>
      <c r="Q5787" t="s">
        <v>13866</v>
      </c>
      <c r="R5787" t="s">
        <v>3132</v>
      </c>
      <c r="S5787" t="s">
        <v>3220</v>
      </c>
      <c r="T5787" t="s">
        <v>3208</v>
      </c>
      <c r="U5787" t="s">
        <v>3676</v>
      </c>
      <c r="V5787" t="s">
        <v>13867</v>
      </c>
      <c r="W5787" t="s">
        <v>3085</v>
      </c>
      <c r="X5787" t="str">
        <f t="shared" si="90"/>
        <v>Funcionamiento</v>
      </c>
      <c r="Y5787" t="s">
        <v>13828</v>
      </c>
    </row>
    <row r="5788" spans="1:25">
      <c r="A5788" t="s">
        <v>3123</v>
      </c>
      <c r="B5788" t="s">
        <v>3141</v>
      </c>
      <c r="C5788" t="s">
        <v>13868</v>
      </c>
      <c r="D5788" t="s">
        <v>3076</v>
      </c>
      <c r="E5788" t="s">
        <v>3077</v>
      </c>
      <c r="F5788" t="s">
        <v>13827</v>
      </c>
      <c r="G5788" t="s">
        <v>13828</v>
      </c>
      <c r="H5788" t="s">
        <v>303</v>
      </c>
      <c r="I5788" t="s">
        <v>305</v>
      </c>
      <c r="J5788" t="s">
        <v>246</v>
      </c>
      <c r="K5788" t="s">
        <v>3079</v>
      </c>
      <c r="L5788" t="s">
        <v>247</v>
      </c>
      <c r="M5788">
        <v>1327661</v>
      </c>
      <c r="N5788">
        <v>0</v>
      </c>
      <c r="O5788">
        <v>1327661</v>
      </c>
      <c r="P5788">
        <v>0</v>
      </c>
      <c r="Q5788" t="s">
        <v>13869</v>
      </c>
      <c r="R5788" t="s">
        <v>3123</v>
      </c>
      <c r="S5788" t="s">
        <v>6298</v>
      </c>
      <c r="T5788" t="s">
        <v>3085</v>
      </c>
      <c r="U5788" t="s">
        <v>13870</v>
      </c>
      <c r="V5788" t="s">
        <v>13871</v>
      </c>
      <c r="W5788" t="s">
        <v>3085</v>
      </c>
      <c r="X5788" t="str">
        <f t="shared" si="90"/>
        <v>Funcionamiento</v>
      </c>
      <c r="Y5788" t="s">
        <v>13828</v>
      </c>
    </row>
    <row r="5789" spans="1:25">
      <c r="A5789" t="s">
        <v>3123</v>
      </c>
      <c r="B5789" t="s">
        <v>3141</v>
      </c>
      <c r="C5789" t="s">
        <v>13868</v>
      </c>
      <c r="D5789" t="s">
        <v>3076</v>
      </c>
      <c r="E5789" t="s">
        <v>3077</v>
      </c>
      <c r="F5789" t="s">
        <v>13827</v>
      </c>
      <c r="G5789" t="s">
        <v>13828</v>
      </c>
      <c r="H5789" t="s">
        <v>294</v>
      </c>
      <c r="I5789" t="s">
        <v>296</v>
      </c>
      <c r="J5789" t="s">
        <v>246</v>
      </c>
      <c r="K5789" t="s">
        <v>3079</v>
      </c>
      <c r="L5789" t="s">
        <v>247</v>
      </c>
      <c r="M5789">
        <v>2112700</v>
      </c>
      <c r="N5789">
        <v>0</v>
      </c>
      <c r="O5789">
        <v>2112700</v>
      </c>
      <c r="P5789">
        <v>0</v>
      </c>
      <c r="Q5789" t="s">
        <v>13869</v>
      </c>
      <c r="R5789" t="s">
        <v>3123</v>
      </c>
      <c r="S5789" t="s">
        <v>6298</v>
      </c>
      <c r="T5789" t="s">
        <v>3085</v>
      </c>
      <c r="U5789" t="s">
        <v>13870</v>
      </c>
      <c r="V5789" t="s">
        <v>13871</v>
      </c>
      <c r="W5789" t="s">
        <v>3085</v>
      </c>
      <c r="X5789" t="str">
        <f t="shared" si="90"/>
        <v>Funcionamiento</v>
      </c>
      <c r="Y5789" t="s">
        <v>13828</v>
      </c>
    </row>
    <row r="5790" spans="1:25">
      <c r="A5790" t="s">
        <v>3123</v>
      </c>
      <c r="B5790" t="s">
        <v>3141</v>
      </c>
      <c r="C5790" t="s">
        <v>13868</v>
      </c>
      <c r="D5790" t="s">
        <v>3076</v>
      </c>
      <c r="E5790" t="s">
        <v>3077</v>
      </c>
      <c r="F5790" t="s">
        <v>13827</v>
      </c>
      <c r="G5790" t="s">
        <v>13828</v>
      </c>
      <c r="H5790" t="s">
        <v>309</v>
      </c>
      <c r="I5790" t="s">
        <v>311</v>
      </c>
      <c r="J5790" t="s">
        <v>246</v>
      </c>
      <c r="K5790" t="s">
        <v>3079</v>
      </c>
      <c r="L5790" t="s">
        <v>247</v>
      </c>
      <c r="M5790">
        <v>1624516</v>
      </c>
      <c r="N5790">
        <v>0</v>
      </c>
      <c r="O5790">
        <v>1624516</v>
      </c>
      <c r="P5790">
        <v>0</v>
      </c>
      <c r="Q5790" t="s">
        <v>13869</v>
      </c>
      <c r="R5790" t="s">
        <v>3123</v>
      </c>
      <c r="S5790" t="s">
        <v>6298</v>
      </c>
      <c r="T5790" t="s">
        <v>3085</v>
      </c>
      <c r="U5790" t="s">
        <v>13870</v>
      </c>
      <c r="V5790" t="s">
        <v>13871</v>
      </c>
      <c r="W5790" t="s">
        <v>3085</v>
      </c>
      <c r="X5790" t="str">
        <f t="shared" si="90"/>
        <v>Funcionamiento</v>
      </c>
      <c r="Y5790" t="s">
        <v>13828</v>
      </c>
    </row>
    <row r="5791" spans="1:25">
      <c r="A5791" t="s">
        <v>3123</v>
      </c>
      <c r="B5791" t="s">
        <v>3141</v>
      </c>
      <c r="C5791" t="s">
        <v>13868</v>
      </c>
      <c r="D5791" t="s">
        <v>3076</v>
      </c>
      <c r="E5791" t="s">
        <v>3077</v>
      </c>
      <c r="F5791" t="s">
        <v>13827</v>
      </c>
      <c r="G5791" t="s">
        <v>13828</v>
      </c>
      <c r="H5791" t="s">
        <v>297</v>
      </c>
      <c r="I5791" t="s">
        <v>299</v>
      </c>
      <c r="J5791" t="s">
        <v>246</v>
      </c>
      <c r="K5791" t="s">
        <v>3079</v>
      </c>
      <c r="L5791" t="s">
        <v>247</v>
      </c>
      <c r="M5791">
        <v>3147332</v>
      </c>
      <c r="N5791">
        <v>0</v>
      </c>
      <c r="O5791">
        <v>3147332</v>
      </c>
      <c r="P5791">
        <v>0</v>
      </c>
      <c r="Q5791" t="s">
        <v>13869</v>
      </c>
      <c r="R5791" t="s">
        <v>3123</v>
      </c>
      <c r="S5791" t="s">
        <v>6298</v>
      </c>
      <c r="T5791" t="s">
        <v>3085</v>
      </c>
      <c r="U5791" t="s">
        <v>13870</v>
      </c>
      <c r="V5791" t="s">
        <v>13871</v>
      </c>
      <c r="W5791" t="s">
        <v>3085</v>
      </c>
      <c r="X5791" t="str">
        <f t="shared" si="90"/>
        <v>Funcionamiento</v>
      </c>
      <c r="Y5791" t="s">
        <v>13828</v>
      </c>
    </row>
    <row r="5792" spans="1:25">
      <c r="A5792" t="s">
        <v>3123</v>
      </c>
      <c r="B5792" t="s">
        <v>3141</v>
      </c>
      <c r="C5792" t="s">
        <v>13868</v>
      </c>
      <c r="D5792" t="s">
        <v>3076</v>
      </c>
      <c r="E5792" t="s">
        <v>3077</v>
      </c>
      <c r="F5792" t="s">
        <v>13827</v>
      </c>
      <c r="G5792" t="s">
        <v>13828</v>
      </c>
      <c r="H5792" t="s">
        <v>331</v>
      </c>
      <c r="I5792" t="s">
        <v>587</v>
      </c>
      <c r="J5792" t="s">
        <v>246</v>
      </c>
      <c r="K5792" t="s">
        <v>3079</v>
      </c>
      <c r="L5792" t="s">
        <v>247</v>
      </c>
      <c r="M5792">
        <v>1588416</v>
      </c>
      <c r="N5792">
        <v>0</v>
      </c>
      <c r="O5792">
        <v>1588416</v>
      </c>
      <c r="P5792">
        <v>0</v>
      </c>
      <c r="Q5792" t="s">
        <v>13869</v>
      </c>
      <c r="R5792" t="s">
        <v>3123</v>
      </c>
      <c r="S5792" t="s">
        <v>6298</v>
      </c>
      <c r="T5792" t="s">
        <v>3085</v>
      </c>
      <c r="U5792" t="s">
        <v>13870</v>
      </c>
      <c r="V5792" t="s">
        <v>13871</v>
      </c>
      <c r="W5792" t="s">
        <v>3085</v>
      </c>
      <c r="X5792" t="str">
        <f t="shared" si="90"/>
        <v>Funcionamiento</v>
      </c>
      <c r="Y5792" t="s">
        <v>13828</v>
      </c>
    </row>
    <row r="5793" spans="1:25">
      <c r="A5793" t="s">
        <v>3123</v>
      </c>
      <c r="B5793" t="s">
        <v>3141</v>
      </c>
      <c r="C5793" t="s">
        <v>13868</v>
      </c>
      <c r="D5793" t="s">
        <v>3076</v>
      </c>
      <c r="E5793" t="s">
        <v>3077</v>
      </c>
      <c r="F5793" t="s">
        <v>13827</v>
      </c>
      <c r="G5793" t="s">
        <v>13828</v>
      </c>
      <c r="H5793" t="s">
        <v>333</v>
      </c>
      <c r="I5793" t="s">
        <v>335</v>
      </c>
      <c r="J5793" t="s">
        <v>246</v>
      </c>
      <c r="K5793" t="s">
        <v>3079</v>
      </c>
      <c r="L5793" t="s">
        <v>247</v>
      </c>
      <c r="M5793">
        <v>129234</v>
      </c>
      <c r="N5793">
        <v>0</v>
      </c>
      <c r="O5793">
        <v>129234</v>
      </c>
      <c r="P5793">
        <v>0</v>
      </c>
      <c r="Q5793" t="s">
        <v>13869</v>
      </c>
      <c r="R5793" t="s">
        <v>3123</v>
      </c>
      <c r="S5793" t="s">
        <v>6298</v>
      </c>
      <c r="T5793" t="s">
        <v>3085</v>
      </c>
      <c r="U5793" t="s">
        <v>13870</v>
      </c>
      <c r="V5793" t="s">
        <v>13871</v>
      </c>
      <c r="W5793" t="s">
        <v>3085</v>
      </c>
      <c r="X5793" t="str">
        <f t="shared" si="90"/>
        <v>Funcionamiento</v>
      </c>
      <c r="Y5793" t="s">
        <v>13828</v>
      </c>
    </row>
    <row r="5794" spans="1:25">
      <c r="A5794" t="s">
        <v>3123</v>
      </c>
      <c r="B5794" t="s">
        <v>3141</v>
      </c>
      <c r="C5794" t="s">
        <v>13868</v>
      </c>
      <c r="D5794" t="s">
        <v>3076</v>
      </c>
      <c r="E5794" t="s">
        <v>3077</v>
      </c>
      <c r="F5794" t="s">
        <v>13827</v>
      </c>
      <c r="G5794" t="s">
        <v>13828</v>
      </c>
      <c r="H5794" t="s">
        <v>292</v>
      </c>
      <c r="I5794" t="s">
        <v>293</v>
      </c>
      <c r="J5794" t="s">
        <v>246</v>
      </c>
      <c r="K5794" t="s">
        <v>3079</v>
      </c>
      <c r="L5794" t="s">
        <v>247</v>
      </c>
      <c r="M5794">
        <v>79476264</v>
      </c>
      <c r="N5794">
        <v>0</v>
      </c>
      <c r="O5794">
        <v>79476264</v>
      </c>
      <c r="P5794">
        <v>0</v>
      </c>
      <c r="Q5794" t="s">
        <v>13869</v>
      </c>
      <c r="R5794" t="s">
        <v>3123</v>
      </c>
      <c r="S5794" t="s">
        <v>6298</v>
      </c>
      <c r="T5794" t="s">
        <v>3085</v>
      </c>
      <c r="U5794" t="s">
        <v>13870</v>
      </c>
      <c r="V5794" t="s">
        <v>13871</v>
      </c>
      <c r="W5794" t="s">
        <v>3085</v>
      </c>
      <c r="X5794" t="str">
        <f t="shared" si="90"/>
        <v>Funcionamiento</v>
      </c>
      <c r="Y5794" t="s">
        <v>13828</v>
      </c>
    </row>
    <row r="5795" spans="1:25">
      <c r="A5795" t="s">
        <v>3131</v>
      </c>
      <c r="B5795" t="s">
        <v>3562</v>
      </c>
      <c r="C5795" t="s">
        <v>13872</v>
      </c>
      <c r="D5795" t="s">
        <v>3076</v>
      </c>
      <c r="E5795" t="s">
        <v>3077</v>
      </c>
      <c r="F5795" t="s">
        <v>13827</v>
      </c>
      <c r="G5795" t="s">
        <v>13828</v>
      </c>
      <c r="H5795" t="s">
        <v>320</v>
      </c>
      <c r="I5795" t="s">
        <v>321</v>
      </c>
      <c r="J5795" t="s">
        <v>246</v>
      </c>
      <c r="K5795" t="s">
        <v>3079</v>
      </c>
      <c r="L5795" t="s">
        <v>247</v>
      </c>
      <c r="M5795">
        <v>1220700</v>
      </c>
      <c r="N5795">
        <v>0</v>
      </c>
      <c r="O5795">
        <v>1220700</v>
      </c>
      <c r="P5795">
        <v>0</v>
      </c>
      <c r="Q5795" t="s">
        <v>13873</v>
      </c>
      <c r="R5795" t="s">
        <v>3131</v>
      </c>
      <c r="S5795" t="s">
        <v>3169</v>
      </c>
      <c r="T5795" t="s">
        <v>3085</v>
      </c>
      <c r="U5795" t="s">
        <v>13874</v>
      </c>
      <c r="V5795" t="s">
        <v>13875</v>
      </c>
      <c r="W5795" t="s">
        <v>3085</v>
      </c>
      <c r="X5795" t="str">
        <f t="shared" si="90"/>
        <v>Funcionamiento</v>
      </c>
      <c r="Y5795" t="s">
        <v>13828</v>
      </c>
    </row>
    <row r="5796" spans="1:25">
      <c r="A5796" t="s">
        <v>3131</v>
      </c>
      <c r="B5796" t="s">
        <v>3562</v>
      </c>
      <c r="C5796" t="s">
        <v>13872</v>
      </c>
      <c r="D5796" t="s">
        <v>3076</v>
      </c>
      <c r="E5796" t="s">
        <v>3077</v>
      </c>
      <c r="F5796" t="s">
        <v>13827</v>
      </c>
      <c r="G5796" t="s">
        <v>13828</v>
      </c>
      <c r="H5796" t="s">
        <v>314</v>
      </c>
      <c r="I5796" t="s">
        <v>582</v>
      </c>
      <c r="J5796" t="s">
        <v>246</v>
      </c>
      <c r="K5796" t="s">
        <v>3079</v>
      </c>
      <c r="L5796" t="s">
        <v>247</v>
      </c>
      <c r="M5796">
        <v>9923000</v>
      </c>
      <c r="N5796">
        <v>0</v>
      </c>
      <c r="O5796">
        <v>9923000</v>
      </c>
      <c r="P5796">
        <v>0</v>
      </c>
      <c r="Q5796" t="s">
        <v>13873</v>
      </c>
      <c r="R5796" t="s">
        <v>3131</v>
      </c>
      <c r="S5796" t="s">
        <v>3169</v>
      </c>
      <c r="T5796" t="s">
        <v>3085</v>
      </c>
      <c r="U5796" t="s">
        <v>13874</v>
      </c>
      <c r="V5796" t="s">
        <v>13875</v>
      </c>
      <c r="W5796" t="s">
        <v>3085</v>
      </c>
      <c r="X5796" t="str">
        <f t="shared" si="90"/>
        <v>Funcionamiento</v>
      </c>
      <c r="Y5796" t="s">
        <v>13828</v>
      </c>
    </row>
    <row r="5797" spans="1:25">
      <c r="A5797" t="s">
        <v>3131</v>
      </c>
      <c r="B5797" t="s">
        <v>3562</v>
      </c>
      <c r="C5797" t="s">
        <v>13872</v>
      </c>
      <c r="D5797" t="s">
        <v>3076</v>
      </c>
      <c r="E5797" t="s">
        <v>3077</v>
      </c>
      <c r="F5797" t="s">
        <v>13827</v>
      </c>
      <c r="G5797" t="s">
        <v>13828</v>
      </c>
      <c r="H5797" t="s">
        <v>318</v>
      </c>
      <c r="I5797" t="s">
        <v>586</v>
      </c>
      <c r="J5797" t="s">
        <v>246</v>
      </c>
      <c r="K5797" t="s">
        <v>3079</v>
      </c>
      <c r="L5797" t="s">
        <v>247</v>
      </c>
      <c r="M5797">
        <v>3584400</v>
      </c>
      <c r="N5797">
        <v>0</v>
      </c>
      <c r="O5797">
        <v>3584400</v>
      </c>
      <c r="P5797">
        <v>0</v>
      </c>
      <c r="Q5797" t="s">
        <v>13873</v>
      </c>
      <c r="R5797" t="s">
        <v>3131</v>
      </c>
      <c r="S5797" t="s">
        <v>3169</v>
      </c>
      <c r="T5797" t="s">
        <v>3085</v>
      </c>
      <c r="U5797" t="s">
        <v>13874</v>
      </c>
      <c r="V5797" t="s">
        <v>13875</v>
      </c>
      <c r="W5797" t="s">
        <v>3085</v>
      </c>
      <c r="X5797" t="str">
        <f t="shared" si="90"/>
        <v>Funcionamiento</v>
      </c>
      <c r="Y5797" t="s">
        <v>13828</v>
      </c>
    </row>
    <row r="5798" spans="1:25">
      <c r="A5798" t="s">
        <v>3131</v>
      </c>
      <c r="B5798" t="s">
        <v>3562</v>
      </c>
      <c r="C5798" t="s">
        <v>13872</v>
      </c>
      <c r="D5798" t="s">
        <v>3076</v>
      </c>
      <c r="E5798" t="s">
        <v>3077</v>
      </c>
      <c r="F5798" t="s">
        <v>13827</v>
      </c>
      <c r="G5798" t="s">
        <v>13828</v>
      </c>
      <c r="H5798" t="s">
        <v>316</v>
      </c>
      <c r="I5798" t="s">
        <v>583</v>
      </c>
      <c r="J5798" t="s">
        <v>246</v>
      </c>
      <c r="K5798" t="s">
        <v>3079</v>
      </c>
      <c r="L5798" t="s">
        <v>247</v>
      </c>
      <c r="M5798">
        <v>7028700</v>
      </c>
      <c r="N5798">
        <v>0</v>
      </c>
      <c r="O5798">
        <v>7028700</v>
      </c>
      <c r="P5798">
        <v>0</v>
      </c>
      <c r="Q5798" t="s">
        <v>13873</v>
      </c>
      <c r="R5798" t="s">
        <v>3131</v>
      </c>
      <c r="S5798" t="s">
        <v>3169</v>
      </c>
      <c r="T5798" t="s">
        <v>3085</v>
      </c>
      <c r="U5798" t="s">
        <v>13874</v>
      </c>
      <c r="V5798" t="s">
        <v>13875</v>
      </c>
      <c r="W5798" t="s">
        <v>3085</v>
      </c>
      <c r="X5798" t="str">
        <f t="shared" si="90"/>
        <v>Funcionamiento</v>
      </c>
      <c r="Y5798" t="s">
        <v>13828</v>
      </c>
    </row>
    <row r="5799" spans="1:25">
      <c r="A5799" t="s">
        <v>3131</v>
      </c>
      <c r="B5799" t="s">
        <v>3562</v>
      </c>
      <c r="C5799" t="s">
        <v>13872</v>
      </c>
      <c r="D5799" t="s">
        <v>3076</v>
      </c>
      <c r="E5799" t="s">
        <v>3077</v>
      </c>
      <c r="F5799" t="s">
        <v>13827</v>
      </c>
      <c r="G5799" t="s">
        <v>13828</v>
      </c>
      <c r="H5799" t="s">
        <v>322</v>
      </c>
      <c r="I5799" t="s">
        <v>323</v>
      </c>
      <c r="J5799" t="s">
        <v>246</v>
      </c>
      <c r="K5799" t="s">
        <v>3079</v>
      </c>
      <c r="L5799" t="s">
        <v>247</v>
      </c>
      <c r="M5799">
        <v>2689200</v>
      </c>
      <c r="N5799">
        <v>0</v>
      </c>
      <c r="O5799">
        <v>2689200</v>
      </c>
      <c r="P5799">
        <v>0</v>
      </c>
      <c r="Q5799" t="s">
        <v>13873</v>
      </c>
      <c r="R5799" t="s">
        <v>3131</v>
      </c>
      <c r="S5799" t="s">
        <v>3169</v>
      </c>
      <c r="T5799" t="s">
        <v>3085</v>
      </c>
      <c r="U5799" t="s">
        <v>13874</v>
      </c>
      <c r="V5799" t="s">
        <v>13875</v>
      </c>
      <c r="W5799" t="s">
        <v>3085</v>
      </c>
      <c r="X5799" t="str">
        <f t="shared" si="90"/>
        <v>Funcionamiento</v>
      </c>
      <c r="Y5799" t="s">
        <v>13828</v>
      </c>
    </row>
    <row r="5800" spans="1:25">
      <c r="A5800" t="s">
        <v>3131</v>
      </c>
      <c r="B5800" t="s">
        <v>3562</v>
      </c>
      <c r="C5800" t="s">
        <v>13872</v>
      </c>
      <c r="D5800" t="s">
        <v>3076</v>
      </c>
      <c r="E5800" t="s">
        <v>3077</v>
      </c>
      <c r="F5800" t="s">
        <v>13827</v>
      </c>
      <c r="G5800" t="s">
        <v>13828</v>
      </c>
      <c r="H5800" t="s">
        <v>324</v>
      </c>
      <c r="I5800" t="s">
        <v>325</v>
      </c>
      <c r="J5800" t="s">
        <v>246</v>
      </c>
      <c r="K5800" t="s">
        <v>3079</v>
      </c>
      <c r="L5800" t="s">
        <v>247</v>
      </c>
      <c r="M5800">
        <v>1792900</v>
      </c>
      <c r="N5800">
        <v>0</v>
      </c>
      <c r="O5800">
        <v>1792900</v>
      </c>
      <c r="P5800">
        <v>0</v>
      </c>
      <c r="Q5800" t="s">
        <v>13873</v>
      </c>
      <c r="R5800" t="s">
        <v>3131</v>
      </c>
      <c r="S5800" t="s">
        <v>3169</v>
      </c>
      <c r="T5800" t="s">
        <v>3085</v>
      </c>
      <c r="U5800" t="s">
        <v>13874</v>
      </c>
      <c r="V5800" t="s">
        <v>13875</v>
      </c>
      <c r="W5800" t="s">
        <v>3085</v>
      </c>
      <c r="X5800" t="str">
        <f t="shared" si="90"/>
        <v>Funcionamiento</v>
      </c>
      <c r="Y5800" t="s">
        <v>13828</v>
      </c>
    </row>
    <row r="5801" spans="1:25">
      <c r="A5801" t="s">
        <v>3152</v>
      </c>
      <c r="B5801" t="s">
        <v>4825</v>
      </c>
      <c r="C5801" t="s">
        <v>13876</v>
      </c>
      <c r="D5801" t="s">
        <v>3076</v>
      </c>
      <c r="E5801" t="s">
        <v>3077</v>
      </c>
      <c r="F5801" t="s">
        <v>3149</v>
      </c>
      <c r="G5801" t="s">
        <v>13828</v>
      </c>
      <c r="H5801" t="s">
        <v>437</v>
      </c>
      <c r="I5801" t="s">
        <v>649</v>
      </c>
      <c r="J5801" t="s">
        <v>246</v>
      </c>
      <c r="K5801" t="s">
        <v>3079</v>
      </c>
      <c r="L5801" t="s">
        <v>247</v>
      </c>
      <c r="M5801">
        <v>163820880</v>
      </c>
      <c r="N5801">
        <v>-83326176</v>
      </c>
      <c r="O5801">
        <v>80494704</v>
      </c>
      <c r="P5801">
        <v>0</v>
      </c>
      <c r="Q5801" t="s">
        <v>13877</v>
      </c>
      <c r="R5801" t="s">
        <v>3152</v>
      </c>
      <c r="S5801" t="s">
        <v>13878</v>
      </c>
      <c r="T5801" t="s">
        <v>13879</v>
      </c>
      <c r="U5801" t="s">
        <v>13880</v>
      </c>
      <c r="V5801" t="s">
        <v>13881</v>
      </c>
      <c r="W5801" t="s">
        <v>3085</v>
      </c>
      <c r="X5801" t="str">
        <f t="shared" si="90"/>
        <v>Inversión</v>
      </c>
      <c r="Y5801" t="s">
        <v>3157</v>
      </c>
    </row>
    <row r="5802" spans="1:25">
      <c r="A5802" t="s">
        <v>3161</v>
      </c>
      <c r="B5802" t="s">
        <v>4825</v>
      </c>
      <c r="C5802" t="s">
        <v>6580</v>
      </c>
      <c r="D5802" t="s">
        <v>3076</v>
      </c>
      <c r="E5802" t="s">
        <v>3077</v>
      </c>
      <c r="F5802" t="s">
        <v>3149</v>
      </c>
      <c r="G5802" t="s">
        <v>13828</v>
      </c>
      <c r="H5802" t="s">
        <v>437</v>
      </c>
      <c r="I5802" t="s">
        <v>649</v>
      </c>
      <c r="J5802" t="s">
        <v>246</v>
      </c>
      <c r="K5802" t="s">
        <v>3079</v>
      </c>
      <c r="L5802" t="s">
        <v>247</v>
      </c>
      <c r="M5802">
        <v>118921824</v>
      </c>
      <c r="N5802">
        <v>-440448</v>
      </c>
      <c r="O5802">
        <v>118481376</v>
      </c>
      <c r="P5802">
        <v>0</v>
      </c>
      <c r="Q5802" t="s">
        <v>13882</v>
      </c>
      <c r="R5802" t="s">
        <v>3161</v>
      </c>
      <c r="S5802" t="s">
        <v>13883</v>
      </c>
      <c r="T5802" t="s">
        <v>13884</v>
      </c>
      <c r="U5802" t="s">
        <v>13885</v>
      </c>
      <c r="V5802" t="s">
        <v>13886</v>
      </c>
      <c r="W5802" t="s">
        <v>3085</v>
      </c>
      <c r="X5802" t="str">
        <f t="shared" si="90"/>
        <v>Inversión</v>
      </c>
      <c r="Y5802" t="s">
        <v>3157</v>
      </c>
    </row>
    <row r="5803" spans="1:25">
      <c r="A5803" t="s">
        <v>3144</v>
      </c>
      <c r="B5803" t="s">
        <v>4825</v>
      </c>
      <c r="C5803" t="s">
        <v>13887</v>
      </c>
      <c r="D5803" t="s">
        <v>3076</v>
      </c>
      <c r="E5803" t="s">
        <v>3077</v>
      </c>
      <c r="F5803" t="s">
        <v>3149</v>
      </c>
      <c r="G5803" t="s">
        <v>13828</v>
      </c>
      <c r="H5803" t="s">
        <v>437</v>
      </c>
      <c r="I5803" t="s">
        <v>649</v>
      </c>
      <c r="J5803" t="s">
        <v>246</v>
      </c>
      <c r="K5803" t="s">
        <v>3079</v>
      </c>
      <c r="L5803" t="s">
        <v>247</v>
      </c>
      <c r="M5803">
        <v>31500000</v>
      </c>
      <c r="N5803">
        <v>-116667</v>
      </c>
      <c r="O5803">
        <v>31383333</v>
      </c>
      <c r="P5803">
        <v>0</v>
      </c>
      <c r="Q5803" t="s">
        <v>13888</v>
      </c>
      <c r="R5803" t="s">
        <v>3144</v>
      </c>
      <c r="S5803" t="s">
        <v>3385</v>
      </c>
      <c r="T5803" t="s">
        <v>3125</v>
      </c>
      <c r="U5803" t="s">
        <v>13889</v>
      </c>
      <c r="V5803" t="s">
        <v>13890</v>
      </c>
      <c r="W5803" t="s">
        <v>3085</v>
      </c>
      <c r="X5803" t="str">
        <f t="shared" si="90"/>
        <v>Inversión</v>
      </c>
      <c r="Y5803" t="s">
        <v>3157</v>
      </c>
    </row>
    <row r="5804" spans="1:25">
      <c r="A5804" t="s">
        <v>3175</v>
      </c>
      <c r="B5804" t="s">
        <v>4825</v>
      </c>
      <c r="C5804" t="s">
        <v>13891</v>
      </c>
      <c r="D5804" t="s">
        <v>3076</v>
      </c>
      <c r="E5804" t="s">
        <v>3077</v>
      </c>
      <c r="F5804" t="s">
        <v>3149</v>
      </c>
      <c r="G5804" t="s">
        <v>13828</v>
      </c>
      <c r="H5804" t="s">
        <v>437</v>
      </c>
      <c r="I5804" t="s">
        <v>649</v>
      </c>
      <c r="J5804" t="s">
        <v>246</v>
      </c>
      <c r="K5804" t="s">
        <v>3079</v>
      </c>
      <c r="L5804" t="s">
        <v>247</v>
      </c>
      <c r="M5804">
        <v>36667836</v>
      </c>
      <c r="N5804">
        <v>-271614</v>
      </c>
      <c r="O5804">
        <v>36396222</v>
      </c>
      <c r="P5804">
        <v>0</v>
      </c>
      <c r="Q5804" t="s">
        <v>13892</v>
      </c>
      <c r="R5804" t="s">
        <v>3175</v>
      </c>
      <c r="S5804" t="s">
        <v>5947</v>
      </c>
      <c r="T5804" t="s">
        <v>13893</v>
      </c>
      <c r="U5804" t="s">
        <v>13894</v>
      </c>
      <c r="V5804" t="s">
        <v>13895</v>
      </c>
      <c r="W5804" t="s">
        <v>3085</v>
      </c>
      <c r="X5804" t="str">
        <f t="shared" si="90"/>
        <v>Inversión</v>
      </c>
      <c r="Y5804" t="s">
        <v>3157</v>
      </c>
    </row>
    <row r="5805" spans="1:25">
      <c r="A5805" t="s">
        <v>3169</v>
      </c>
      <c r="B5805" t="s">
        <v>4825</v>
      </c>
      <c r="C5805" t="s">
        <v>13896</v>
      </c>
      <c r="D5805" t="s">
        <v>3076</v>
      </c>
      <c r="E5805" t="s">
        <v>3077</v>
      </c>
      <c r="F5805" t="s">
        <v>3149</v>
      </c>
      <c r="G5805" t="s">
        <v>13828</v>
      </c>
      <c r="H5805" t="s">
        <v>437</v>
      </c>
      <c r="I5805" t="s">
        <v>649</v>
      </c>
      <c r="J5805" t="s">
        <v>246</v>
      </c>
      <c r="K5805" t="s">
        <v>3079</v>
      </c>
      <c r="L5805" t="s">
        <v>247</v>
      </c>
      <c r="M5805">
        <v>18333918</v>
      </c>
      <c r="N5805">
        <v>407418</v>
      </c>
      <c r="O5805">
        <v>18741336</v>
      </c>
      <c r="P5805">
        <v>0</v>
      </c>
      <c r="Q5805" t="s">
        <v>13897</v>
      </c>
      <c r="R5805" t="s">
        <v>3169</v>
      </c>
      <c r="S5805" t="s">
        <v>3263</v>
      </c>
      <c r="T5805" t="s">
        <v>3118</v>
      </c>
      <c r="U5805" t="s">
        <v>13898</v>
      </c>
      <c r="V5805" t="s">
        <v>13899</v>
      </c>
      <c r="W5805" t="s">
        <v>3085</v>
      </c>
      <c r="X5805" t="str">
        <f t="shared" si="90"/>
        <v>Inversión</v>
      </c>
      <c r="Y5805" t="s">
        <v>3157</v>
      </c>
    </row>
    <row r="5806" spans="1:25">
      <c r="A5806" t="s">
        <v>3187</v>
      </c>
      <c r="B5806" t="s">
        <v>4825</v>
      </c>
      <c r="C5806" t="s">
        <v>6599</v>
      </c>
      <c r="D5806" t="s">
        <v>3076</v>
      </c>
      <c r="E5806" t="s">
        <v>3077</v>
      </c>
      <c r="F5806" t="s">
        <v>3149</v>
      </c>
      <c r="G5806" t="s">
        <v>13828</v>
      </c>
      <c r="H5806" t="s">
        <v>437</v>
      </c>
      <c r="I5806" t="s">
        <v>649</v>
      </c>
      <c r="J5806" t="s">
        <v>246</v>
      </c>
      <c r="K5806" t="s">
        <v>3079</v>
      </c>
      <c r="L5806" t="s">
        <v>247</v>
      </c>
      <c r="M5806">
        <v>31807890</v>
      </c>
      <c r="N5806">
        <v>706842</v>
      </c>
      <c r="O5806">
        <v>32514732</v>
      </c>
      <c r="P5806">
        <v>0</v>
      </c>
      <c r="Q5806" t="s">
        <v>13900</v>
      </c>
      <c r="R5806" t="s">
        <v>3187</v>
      </c>
      <c r="S5806" t="s">
        <v>3288</v>
      </c>
      <c r="T5806" t="s">
        <v>3304</v>
      </c>
      <c r="U5806" t="s">
        <v>13901</v>
      </c>
      <c r="V5806" t="s">
        <v>13902</v>
      </c>
      <c r="W5806" t="s">
        <v>3085</v>
      </c>
      <c r="X5806" t="str">
        <f t="shared" si="90"/>
        <v>Inversión</v>
      </c>
      <c r="Y5806" t="s">
        <v>3157</v>
      </c>
    </row>
    <row r="5807" spans="1:25">
      <c r="A5807" t="s">
        <v>3194</v>
      </c>
      <c r="B5807" t="s">
        <v>4825</v>
      </c>
      <c r="C5807" t="s">
        <v>13903</v>
      </c>
      <c r="D5807" t="s">
        <v>3076</v>
      </c>
      <c r="E5807" t="s">
        <v>3077</v>
      </c>
      <c r="F5807" t="s">
        <v>3149</v>
      </c>
      <c r="G5807" t="s">
        <v>13828</v>
      </c>
      <c r="H5807" t="s">
        <v>437</v>
      </c>
      <c r="I5807" t="s">
        <v>649</v>
      </c>
      <c r="J5807" t="s">
        <v>246</v>
      </c>
      <c r="K5807" t="s">
        <v>3150</v>
      </c>
      <c r="L5807" t="s">
        <v>247</v>
      </c>
      <c r="M5807">
        <v>35342100</v>
      </c>
      <c r="N5807">
        <v>-3534210</v>
      </c>
      <c r="O5807">
        <v>31807890</v>
      </c>
      <c r="P5807">
        <v>0</v>
      </c>
      <c r="Q5807" t="s">
        <v>13904</v>
      </c>
      <c r="R5807" t="s">
        <v>3194</v>
      </c>
      <c r="S5807" t="s">
        <v>3270</v>
      </c>
      <c r="T5807" t="s">
        <v>3305</v>
      </c>
      <c r="U5807" t="s">
        <v>13905</v>
      </c>
      <c r="V5807" t="s">
        <v>13906</v>
      </c>
      <c r="W5807" t="s">
        <v>3085</v>
      </c>
      <c r="X5807" t="str">
        <f t="shared" si="90"/>
        <v>Inversión</v>
      </c>
      <c r="Y5807" t="s">
        <v>3157</v>
      </c>
    </row>
    <row r="5808" spans="1:25">
      <c r="A5808" t="s">
        <v>3194</v>
      </c>
      <c r="B5808" t="s">
        <v>4825</v>
      </c>
      <c r="C5808" t="s">
        <v>13903</v>
      </c>
      <c r="D5808" t="s">
        <v>3076</v>
      </c>
      <c r="E5808" t="s">
        <v>3077</v>
      </c>
      <c r="F5808" t="s">
        <v>3149</v>
      </c>
      <c r="G5808" t="s">
        <v>13828</v>
      </c>
      <c r="H5808" t="s">
        <v>437</v>
      </c>
      <c r="I5808" t="s">
        <v>649</v>
      </c>
      <c r="J5808" t="s">
        <v>246</v>
      </c>
      <c r="K5808" t="s">
        <v>3079</v>
      </c>
      <c r="L5808" t="s">
        <v>247</v>
      </c>
      <c r="M5808">
        <v>0</v>
      </c>
      <c r="N5808">
        <v>706842</v>
      </c>
      <c r="O5808">
        <v>706842</v>
      </c>
      <c r="P5808">
        <v>0</v>
      </c>
      <c r="Q5808" t="s">
        <v>13904</v>
      </c>
      <c r="R5808" t="s">
        <v>3194</v>
      </c>
      <c r="S5808" t="s">
        <v>3270</v>
      </c>
      <c r="T5808" t="s">
        <v>3305</v>
      </c>
      <c r="U5808" t="s">
        <v>13905</v>
      </c>
      <c r="V5808" t="s">
        <v>13906</v>
      </c>
      <c r="W5808" t="s">
        <v>3085</v>
      </c>
      <c r="X5808" t="str">
        <f t="shared" si="90"/>
        <v>Inversión</v>
      </c>
      <c r="Y5808" t="s">
        <v>3157</v>
      </c>
    </row>
    <row r="5809" spans="1:25">
      <c r="A5809" t="s">
        <v>3176</v>
      </c>
      <c r="B5809" t="s">
        <v>4825</v>
      </c>
      <c r="C5809" t="s">
        <v>13907</v>
      </c>
      <c r="D5809" t="s">
        <v>3076</v>
      </c>
      <c r="E5809" t="s">
        <v>3077</v>
      </c>
      <c r="F5809" t="s">
        <v>3149</v>
      </c>
      <c r="G5809" t="s">
        <v>13828</v>
      </c>
      <c r="H5809" t="s">
        <v>437</v>
      </c>
      <c r="I5809" t="s">
        <v>649</v>
      </c>
      <c r="J5809" t="s">
        <v>246</v>
      </c>
      <c r="K5809" t="s">
        <v>3150</v>
      </c>
      <c r="L5809" t="s">
        <v>247</v>
      </c>
      <c r="M5809">
        <v>1000000</v>
      </c>
      <c r="N5809">
        <v>-22504</v>
      </c>
      <c r="O5809">
        <v>977496</v>
      </c>
      <c r="P5809">
        <v>0</v>
      </c>
      <c r="Q5809" t="s">
        <v>13908</v>
      </c>
      <c r="R5809" t="s">
        <v>3176</v>
      </c>
      <c r="S5809" t="s">
        <v>13909</v>
      </c>
      <c r="T5809" t="s">
        <v>13910</v>
      </c>
      <c r="U5809" t="s">
        <v>13911</v>
      </c>
      <c r="V5809" t="s">
        <v>13912</v>
      </c>
      <c r="W5809" t="s">
        <v>3085</v>
      </c>
      <c r="X5809" t="str">
        <f t="shared" si="90"/>
        <v>Inversión</v>
      </c>
      <c r="Y5809" t="s">
        <v>3157</v>
      </c>
    </row>
    <row r="5810" spans="1:25">
      <c r="A5810" t="s">
        <v>3208</v>
      </c>
      <c r="B5810" t="s">
        <v>8565</v>
      </c>
      <c r="C5810" t="s">
        <v>13913</v>
      </c>
      <c r="D5810" t="s">
        <v>3076</v>
      </c>
      <c r="E5810" t="s">
        <v>3399</v>
      </c>
      <c r="F5810" t="s">
        <v>13827</v>
      </c>
      <c r="G5810" t="s">
        <v>13828</v>
      </c>
      <c r="H5810" t="s">
        <v>346</v>
      </c>
      <c r="I5810" t="s">
        <v>347</v>
      </c>
      <c r="J5810" t="s">
        <v>253</v>
      </c>
      <c r="K5810" t="s">
        <v>3115</v>
      </c>
      <c r="L5810" t="s">
        <v>247</v>
      </c>
      <c r="M5810">
        <v>781123</v>
      </c>
      <c r="N5810">
        <v>-781123</v>
      </c>
      <c r="O5810">
        <v>0</v>
      </c>
      <c r="P5810">
        <v>0</v>
      </c>
      <c r="Q5810" t="s">
        <v>13914</v>
      </c>
      <c r="R5810" t="s">
        <v>3208</v>
      </c>
      <c r="S5810" t="s">
        <v>3085</v>
      </c>
      <c r="T5810" t="s">
        <v>3085</v>
      </c>
      <c r="U5810" t="s">
        <v>3085</v>
      </c>
      <c r="V5810" t="s">
        <v>3085</v>
      </c>
      <c r="W5810" t="s">
        <v>3085</v>
      </c>
      <c r="X5810" t="str">
        <f t="shared" si="90"/>
        <v>Funcionamiento</v>
      </c>
      <c r="Y5810" t="s">
        <v>13828</v>
      </c>
    </row>
    <row r="5811" spans="1:25">
      <c r="A5811" t="s">
        <v>3208</v>
      </c>
      <c r="B5811" t="s">
        <v>8565</v>
      </c>
      <c r="C5811" t="s">
        <v>13913</v>
      </c>
      <c r="D5811" t="s">
        <v>3076</v>
      </c>
      <c r="E5811" t="s">
        <v>3399</v>
      </c>
      <c r="F5811" t="s">
        <v>13827</v>
      </c>
      <c r="G5811" t="s">
        <v>13828</v>
      </c>
      <c r="H5811" t="s">
        <v>338</v>
      </c>
      <c r="I5811" t="s">
        <v>339</v>
      </c>
      <c r="J5811" t="s">
        <v>253</v>
      </c>
      <c r="K5811" t="s">
        <v>3115</v>
      </c>
      <c r="L5811" t="s">
        <v>247</v>
      </c>
      <c r="M5811">
        <v>90000</v>
      </c>
      <c r="N5811">
        <v>-90000</v>
      </c>
      <c r="O5811">
        <v>0</v>
      </c>
      <c r="P5811">
        <v>0</v>
      </c>
      <c r="Q5811" t="s">
        <v>13914</v>
      </c>
      <c r="R5811" t="s">
        <v>3208</v>
      </c>
      <c r="S5811" t="s">
        <v>3085</v>
      </c>
      <c r="T5811" t="s">
        <v>3085</v>
      </c>
      <c r="U5811" t="s">
        <v>3085</v>
      </c>
      <c r="V5811" t="s">
        <v>3085</v>
      </c>
      <c r="W5811" t="s">
        <v>3085</v>
      </c>
      <c r="X5811" t="str">
        <f t="shared" si="90"/>
        <v>Funcionamiento</v>
      </c>
      <c r="Y5811" t="s">
        <v>13828</v>
      </c>
    </row>
    <row r="5812" spans="1:25">
      <c r="A5812" t="s">
        <v>3224</v>
      </c>
      <c r="B5812" t="s">
        <v>3979</v>
      </c>
      <c r="C5812" t="s">
        <v>13915</v>
      </c>
      <c r="D5812" t="s">
        <v>3076</v>
      </c>
      <c r="E5812" t="s">
        <v>3077</v>
      </c>
      <c r="F5812" t="s">
        <v>13827</v>
      </c>
      <c r="G5812" t="s">
        <v>13828</v>
      </c>
      <c r="H5812" t="s">
        <v>292</v>
      </c>
      <c r="I5812" t="s">
        <v>293</v>
      </c>
      <c r="J5812" t="s">
        <v>246</v>
      </c>
      <c r="K5812" t="s">
        <v>3079</v>
      </c>
      <c r="L5812" t="s">
        <v>247</v>
      </c>
      <c r="M5812">
        <v>88138215</v>
      </c>
      <c r="N5812">
        <v>0</v>
      </c>
      <c r="O5812">
        <v>88138215</v>
      </c>
      <c r="P5812">
        <v>0</v>
      </c>
      <c r="Q5812" t="s">
        <v>13916</v>
      </c>
      <c r="R5812" t="s">
        <v>3224</v>
      </c>
      <c r="S5812" t="s">
        <v>3558</v>
      </c>
      <c r="T5812" t="s">
        <v>3085</v>
      </c>
      <c r="U5812" t="s">
        <v>13917</v>
      </c>
      <c r="V5812" t="s">
        <v>13918</v>
      </c>
      <c r="W5812" t="s">
        <v>3085</v>
      </c>
      <c r="X5812" t="str">
        <f t="shared" si="90"/>
        <v>Funcionamiento</v>
      </c>
      <c r="Y5812" t="s">
        <v>13828</v>
      </c>
    </row>
    <row r="5813" spans="1:25">
      <c r="A5813" t="s">
        <v>3224</v>
      </c>
      <c r="B5813" t="s">
        <v>3979</v>
      </c>
      <c r="C5813" t="s">
        <v>13915</v>
      </c>
      <c r="D5813" t="s">
        <v>3076</v>
      </c>
      <c r="E5813" t="s">
        <v>3077</v>
      </c>
      <c r="F5813" t="s">
        <v>13827</v>
      </c>
      <c r="G5813" t="s">
        <v>13828</v>
      </c>
      <c r="H5813" t="s">
        <v>297</v>
      </c>
      <c r="I5813" t="s">
        <v>299</v>
      </c>
      <c r="J5813" t="s">
        <v>246</v>
      </c>
      <c r="K5813" t="s">
        <v>3079</v>
      </c>
      <c r="L5813" t="s">
        <v>247</v>
      </c>
      <c r="M5813">
        <v>3575891</v>
      </c>
      <c r="N5813">
        <v>0</v>
      </c>
      <c r="O5813">
        <v>3575891</v>
      </c>
      <c r="P5813">
        <v>0</v>
      </c>
      <c r="Q5813" t="s">
        <v>13916</v>
      </c>
      <c r="R5813" t="s">
        <v>3224</v>
      </c>
      <c r="S5813" t="s">
        <v>3558</v>
      </c>
      <c r="T5813" t="s">
        <v>3085</v>
      </c>
      <c r="U5813" t="s">
        <v>13917</v>
      </c>
      <c r="V5813" t="s">
        <v>13918</v>
      </c>
      <c r="W5813" t="s">
        <v>3085</v>
      </c>
      <c r="X5813" t="str">
        <f t="shared" si="90"/>
        <v>Funcionamiento</v>
      </c>
      <c r="Y5813" t="s">
        <v>13828</v>
      </c>
    </row>
    <row r="5814" spans="1:25">
      <c r="A5814" t="s">
        <v>3224</v>
      </c>
      <c r="B5814" t="s">
        <v>3979</v>
      </c>
      <c r="C5814" t="s">
        <v>13915</v>
      </c>
      <c r="D5814" t="s">
        <v>3076</v>
      </c>
      <c r="E5814" t="s">
        <v>3077</v>
      </c>
      <c r="F5814" t="s">
        <v>13827</v>
      </c>
      <c r="G5814" t="s">
        <v>13828</v>
      </c>
      <c r="H5814" t="s">
        <v>331</v>
      </c>
      <c r="I5814" t="s">
        <v>587</v>
      </c>
      <c r="J5814" t="s">
        <v>246</v>
      </c>
      <c r="K5814" t="s">
        <v>3079</v>
      </c>
      <c r="L5814" t="s">
        <v>247</v>
      </c>
      <c r="M5814">
        <v>10753660</v>
      </c>
      <c r="N5814">
        <v>0</v>
      </c>
      <c r="O5814">
        <v>10753660</v>
      </c>
      <c r="P5814">
        <v>0</v>
      </c>
      <c r="Q5814" t="s">
        <v>13916</v>
      </c>
      <c r="R5814" t="s">
        <v>3224</v>
      </c>
      <c r="S5814" t="s">
        <v>3558</v>
      </c>
      <c r="T5814" t="s">
        <v>3085</v>
      </c>
      <c r="U5814" t="s">
        <v>13917</v>
      </c>
      <c r="V5814" t="s">
        <v>13918</v>
      </c>
      <c r="W5814" t="s">
        <v>3085</v>
      </c>
      <c r="X5814" t="str">
        <f t="shared" si="90"/>
        <v>Funcionamiento</v>
      </c>
      <c r="Y5814" t="s">
        <v>13828</v>
      </c>
    </row>
    <row r="5815" spans="1:25">
      <c r="A5815" t="s">
        <v>3224</v>
      </c>
      <c r="B5815" t="s">
        <v>3979</v>
      </c>
      <c r="C5815" t="s">
        <v>13915</v>
      </c>
      <c r="D5815" t="s">
        <v>3076</v>
      </c>
      <c r="E5815" t="s">
        <v>3077</v>
      </c>
      <c r="F5815" t="s">
        <v>13827</v>
      </c>
      <c r="G5815" t="s">
        <v>13828</v>
      </c>
      <c r="H5815" t="s">
        <v>303</v>
      </c>
      <c r="I5815" t="s">
        <v>305</v>
      </c>
      <c r="J5815" t="s">
        <v>246</v>
      </c>
      <c r="K5815" t="s">
        <v>3079</v>
      </c>
      <c r="L5815" t="s">
        <v>247</v>
      </c>
      <c r="M5815">
        <v>855630</v>
      </c>
      <c r="N5815">
        <v>0</v>
      </c>
      <c r="O5815">
        <v>855630</v>
      </c>
      <c r="P5815">
        <v>0</v>
      </c>
      <c r="Q5815" t="s">
        <v>13916</v>
      </c>
      <c r="R5815" t="s">
        <v>3224</v>
      </c>
      <c r="S5815" t="s">
        <v>3558</v>
      </c>
      <c r="T5815" t="s">
        <v>3085</v>
      </c>
      <c r="U5815" t="s">
        <v>13917</v>
      </c>
      <c r="V5815" t="s">
        <v>13918</v>
      </c>
      <c r="W5815" t="s">
        <v>3085</v>
      </c>
      <c r="X5815" t="str">
        <f t="shared" si="90"/>
        <v>Funcionamiento</v>
      </c>
      <c r="Y5815" t="s">
        <v>13828</v>
      </c>
    </row>
    <row r="5816" spans="1:25">
      <c r="A5816" t="s">
        <v>3224</v>
      </c>
      <c r="B5816" t="s">
        <v>3979</v>
      </c>
      <c r="C5816" t="s">
        <v>13915</v>
      </c>
      <c r="D5816" t="s">
        <v>3076</v>
      </c>
      <c r="E5816" t="s">
        <v>3077</v>
      </c>
      <c r="F5816" t="s">
        <v>13827</v>
      </c>
      <c r="G5816" t="s">
        <v>13828</v>
      </c>
      <c r="H5816" t="s">
        <v>294</v>
      </c>
      <c r="I5816" t="s">
        <v>296</v>
      </c>
      <c r="J5816" t="s">
        <v>246</v>
      </c>
      <c r="K5816" t="s">
        <v>3079</v>
      </c>
      <c r="L5816" t="s">
        <v>247</v>
      </c>
      <c r="M5816">
        <v>2499044</v>
      </c>
      <c r="N5816">
        <v>0</v>
      </c>
      <c r="O5816">
        <v>2499044</v>
      </c>
      <c r="P5816">
        <v>0</v>
      </c>
      <c r="Q5816" t="s">
        <v>13916</v>
      </c>
      <c r="R5816" t="s">
        <v>3224</v>
      </c>
      <c r="S5816" t="s">
        <v>3558</v>
      </c>
      <c r="T5816" t="s">
        <v>3085</v>
      </c>
      <c r="U5816" t="s">
        <v>13917</v>
      </c>
      <c r="V5816" t="s">
        <v>13918</v>
      </c>
      <c r="W5816" t="s">
        <v>3085</v>
      </c>
      <c r="X5816" t="str">
        <f t="shared" si="90"/>
        <v>Funcionamiento</v>
      </c>
      <c r="Y5816" t="s">
        <v>13828</v>
      </c>
    </row>
    <row r="5817" spans="1:25">
      <c r="A5817" t="s">
        <v>3224</v>
      </c>
      <c r="B5817" t="s">
        <v>3979</v>
      </c>
      <c r="C5817" t="s">
        <v>13915</v>
      </c>
      <c r="D5817" t="s">
        <v>3076</v>
      </c>
      <c r="E5817" t="s">
        <v>3077</v>
      </c>
      <c r="F5817" t="s">
        <v>13827</v>
      </c>
      <c r="G5817" t="s">
        <v>13828</v>
      </c>
      <c r="H5817" t="s">
        <v>309</v>
      </c>
      <c r="I5817" t="s">
        <v>311</v>
      </c>
      <c r="J5817" t="s">
        <v>246</v>
      </c>
      <c r="K5817" t="s">
        <v>3079</v>
      </c>
      <c r="L5817" t="s">
        <v>247</v>
      </c>
      <c r="M5817">
        <v>10685058</v>
      </c>
      <c r="N5817">
        <v>0</v>
      </c>
      <c r="O5817">
        <v>10685058</v>
      </c>
      <c r="P5817">
        <v>0</v>
      </c>
      <c r="Q5817" t="s">
        <v>13916</v>
      </c>
      <c r="R5817" t="s">
        <v>3224</v>
      </c>
      <c r="S5817" t="s">
        <v>3558</v>
      </c>
      <c r="T5817" t="s">
        <v>3085</v>
      </c>
      <c r="U5817" t="s">
        <v>13917</v>
      </c>
      <c r="V5817" t="s">
        <v>13918</v>
      </c>
      <c r="W5817" t="s">
        <v>3085</v>
      </c>
      <c r="X5817" t="str">
        <f t="shared" si="90"/>
        <v>Funcionamiento</v>
      </c>
      <c r="Y5817" t="s">
        <v>13828</v>
      </c>
    </row>
    <row r="5818" spans="1:25">
      <c r="A5818" t="s">
        <v>3224</v>
      </c>
      <c r="B5818" t="s">
        <v>3979</v>
      </c>
      <c r="C5818" t="s">
        <v>13915</v>
      </c>
      <c r="D5818" t="s">
        <v>3076</v>
      </c>
      <c r="E5818" t="s">
        <v>3077</v>
      </c>
      <c r="F5818" t="s">
        <v>13827</v>
      </c>
      <c r="G5818" t="s">
        <v>13828</v>
      </c>
      <c r="H5818" t="s">
        <v>333</v>
      </c>
      <c r="I5818" t="s">
        <v>335</v>
      </c>
      <c r="J5818" t="s">
        <v>246</v>
      </c>
      <c r="K5818" t="s">
        <v>3079</v>
      </c>
      <c r="L5818" t="s">
        <v>247</v>
      </c>
      <c r="M5818">
        <v>826200</v>
      </c>
      <c r="N5818">
        <v>0</v>
      </c>
      <c r="O5818">
        <v>826200</v>
      </c>
      <c r="P5818">
        <v>0</v>
      </c>
      <c r="Q5818" t="s">
        <v>13916</v>
      </c>
      <c r="R5818" t="s">
        <v>3224</v>
      </c>
      <c r="S5818" t="s">
        <v>3558</v>
      </c>
      <c r="T5818" t="s">
        <v>3085</v>
      </c>
      <c r="U5818" t="s">
        <v>13917</v>
      </c>
      <c r="V5818" t="s">
        <v>13918</v>
      </c>
      <c r="W5818" t="s">
        <v>3085</v>
      </c>
      <c r="X5818" t="str">
        <f t="shared" si="90"/>
        <v>Funcionamiento</v>
      </c>
      <c r="Y5818" t="s">
        <v>13828</v>
      </c>
    </row>
    <row r="5819" spans="1:25">
      <c r="A5819" t="s">
        <v>3202</v>
      </c>
      <c r="B5819" t="s">
        <v>3990</v>
      </c>
      <c r="C5819" t="s">
        <v>13919</v>
      </c>
      <c r="D5819" t="s">
        <v>3076</v>
      </c>
      <c r="E5819" t="s">
        <v>3077</v>
      </c>
      <c r="F5819" t="s">
        <v>13827</v>
      </c>
      <c r="G5819" t="s">
        <v>13828</v>
      </c>
      <c r="H5819" t="s">
        <v>320</v>
      </c>
      <c r="I5819" t="s">
        <v>321</v>
      </c>
      <c r="J5819" t="s">
        <v>246</v>
      </c>
      <c r="K5819" t="s">
        <v>3079</v>
      </c>
      <c r="L5819" t="s">
        <v>247</v>
      </c>
      <c r="M5819">
        <v>1302100</v>
      </c>
      <c r="N5819">
        <v>0</v>
      </c>
      <c r="O5819">
        <v>1302100</v>
      </c>
      <c r="P5819">
        <v>0</v>
      </c>
      <c r="Q5819" t="s">
        <v>13920</v>
      </c>
      <c r="R5819" t="s">
        <v>3202</v>
      </c>
      <c r="S5819" t="s">
        <v>3292</v>
      </c>
      <c r="T5819" t="s">
        <v>3085</v>
      </c>
      <c r="U5819" t="s">
        <v>13921</v>
      </c>
      <c r="V5819" t="s">
        <v>13922</v>
      </c>
      <c r="W5819" t="s">
        <v>3085</v>
      </c>
      <c r="X5819" t="str">
        <f t="shared" si="90"/>
        <v>Funcionamiento</v>
      </c>
      <c r="Y5819" t="s">
        <v>13828</v>
      </c>
    </row>
    <row r="5820" spans="1:25">
      <c r="A5820" t="s">
        <v>3202</v>
      </c>
      <c r="B5820" t="s">
        <v>3990</v>
      </c>
      <c r="C5820" t="s">
        <v>13919</v>
      </c>
      <c r="D5820" t="s">
        <v>3076</v>
      </c>
      <c r="E5820" t="s">
        <v>3077</v>
      </c>
      <c r="F5820" t="s">
        <v>13827</v>
      </c>
      <c r="G5820" t="s">
        <v>13828</v>
      </c>
      <c r="H5820" t="s">
        <v>322</v>
      </c>
      <c r="I5820" t="s">
        <v>323</v>
      </c>
      <c r="J5820" t="s">
        <v>246</v>
      </c>
      <c r="K5820" t="s">
        <v>3079</v>
      </c>
      <c r="L5820" t="s">
        <v>247</v>
      </c>
      <c r="M5820">
        <v>2949100</v>
      </c>
      <c r="N5820">
        <v>0</v>
      </c>
      <c r="O5820">
        <v>2949100</v>
      </c>
      <c r="P5820">
        <v>0</v>
      </c>
      <c r="Q5820" t="s">
        <v>13920</v>
      </c>
      <c r="R5820" t="s">
        <v>3202</v>
      </c>
      <c r="S5820" t="s">
        <v>3292</v>
      </c>
      <c r="T5820" t="s">
        <v>3085</v>
      </c>
      <c r="U5820" t="s">
        <v>13921</v>
      </c>
      <c r="V5820" t="s">
        <v>13922</v>
      </c>
      <c r="W5820" t="s">
        <v>3085</v>
      </c>
      <c r="X5820" t="str">
        <f t="shared" si="90"/>
        <v>Funcionamiento</v>
      </c>
      <c r="Y5820" t="s">
        <v>13828</v>
      </c>
    </row>
    <row r="5821" spans="1:25">
      <c r="A5821" t="s">
        <v>3202</v>
      </c>
      <c r="B5821" t="s">
        <v>3990</v>
      </c>
      <c r="C5821" t="s">
        <v>13919</v>
      </c>
      <c r="D5821" t="s">
        <v>3076</v>
      </c>
      <c r="E5821" t="s">
        <v>3077</v>
      </c>
      <c r="F5821" t="s">
        <v>13827</v>
      </c>
      <c r="G5821" t="s">
        <v>13828</v>
      </c>
      <c r="H5821" t="s">
        <v>324</v>
      </c>
      <c r="I5821" t="s">
        <v>325</v>
      </c>
      <c r="J5821" t="s">
        <v>246</v>
      </c>
      <c r="K5821" t="s">
        <v>3079</v>
      </c>
      <c r="L5821" t="s">
        <v>247</v>
      </c>
      <c r="M5821">
        <v>1966000</v>
      </c>
      <c r="N5821">
        <v>0</v>
      </c>
      <c r="O5821">
        <v>1966000</v>
      </c>
      <c r="P5821">
        <v>0</v>
      </c>
      <c r="Q5821" t="s">
        <v>13920</v>
      </c>
      <c r="R5821" t="s">
        <v>3202</v>
      </c>
      <c r="S5821" t="s">
        <v>3292</v>
      </c>
      <c r="T5821" t="s">
        <v>3085</v>
      </c>
      <c r="U5821" t="s">
        <v>13921</v>
      </c>
      <c r="V5821" t="s">
        <v>13922</v>
      </c>
      <c r="W5821" t="s">
        <v>3085</v>
      </c>
      <c r="X5821" t="str">
        <f t="shared" si="90"/>
        <v>Funcionamiento</v>
      </c>
      <c r="Y5821" t="s">
        <v>13828</v>
      </c>
    </row>
    <row r="5822" spans="1:25">
      <c r="A5822" t="s">
        <v>3202</v>
      </c>
      <c r="B5822" t="s">
        <v>3990</v>
      </c>
      <c r="C5822" t="s">
        <v>13919</v>
      </c>
      <c r="D5822" t="s">
        <v>3076</v>
      </c>
      <c r="E5822" t="s">
        <v>3077</v>
      </c>
      <c r="F5822" t="s">
        <v>13827</v>
      </c>
      <c r="G5822" t="s">
        <v>13828</v>
      </c>
      <c r="H5822" t="s">
        <v>316</v>
      </c>
      <c r="I5822" t="s">
        <v>583</v>
      </c>
      <c r="J5822" t="s">
        <v>246</v>
      </c>
      <c r="K5822" t="s">
        <v>3079</v>
      </c>
      <c r="L5822" t="s">
        <v>247</v>
      </c>
      <c r="M5822">
        <v>7008800</v>
      </c>
      <c r="N5822">
        <v>0</v>
      </c>
      <c r="O5822">
        <v>7008800</v>
      </c>
      <c r="P5822">
        <v>0</v>
      </c>
      <c r="Q5822" t="s">
        <v>13920</v>
      </c>
      <c r="R5822" t="s">
        <v>3202</v>
      </c>
      <c r="S5822" t="s">
        <v>3292</v>
      </c>
      <c r="T5822" t="s">
        <v>3085</v>
      </c>
      <c r="U5822" t="s">
        <v>13921</v>
      </c>
      <c r="V5822" t="s">
        <v>13922</v>
      </c>
      <c r="W5822" t="s">
        <v>3085</v>
      </c>
      <c r="X5822" t="str">
        <f t="shared" si="90"/>
        <v>Funcionamiento</v>
      </c>
      <c r="Y5822" t="s">
        <v>13828</v>
      </c>
    </row>
    <row r="5823" spans="1:25">
      <c r="A5823" t="s">
        <v>3202</v>
      </c>
      <c r="B5823" t="s">
        <v>3990</v>
      </c>
      <c r="C5823" t="s">
        <v>13919</v>
      </c>
      <c r="D5823" t="s">
        <v>3076</v>
      </c>
      <c r="E5823" t="s">
        <v>3077</v>
      </c>
      <c r="F5823" t="s">
        <v>13827</v>
      </c>
      <c r="G5823" t="s">
        <v>13828</v>
      </c>
      <c r="H5823" t="s">
        <v>318</v>
      </c>
      <c r="I5823" t="s">
        <v>586</v>
      </c>
      <c r="J5823" t="s">
        <v>246</v>
      </c>
      <c r="K5823" t="s">
        <v>3079</v>
      </c>
      <c r="L5823" t="s">
        <v>247</v>
      </c>
      <c r="M5823">
        <v>3930600</v>
      </c>
      <c r="N5823">
        <v>0</v>
      </c>
      <c r="O5823">
        <v>3930600</v>
      </c>
      <c r="P5823">
        <v>0</v>
      </c>
      <c r="Q5823" t="s">
        <v>13920</v>
      </c>
      <c r="R5823" t="s">
        <v>3202</v>
      </c>
      <c r="S5823" t="s">
        <v>3292</v>
      </c>
      <c r="T5823" t="s">
        <v>3085</v>
      </c>
      <c r="U5823" t="s">
        <v>13921</v>
      </c>
      <c r="V5823" t="s">
        <v>13922</v>
      </c>
      <c r="W5823" t="s">
        <v>3085</v>
      </c>
      <c r="X5823" t="str">
        <f t="shared" si="90"/>
        <v>Funcionamiento</v>
      </c>
      <c r="Y5823" t="s">
        <v>13828</v>
      </c>
    </row>
    <row r="5824" spans="1:25">
      <c r="A5824" t="s">
        <v>3202</v>
      </c>
      <c r="B5824" t="s">
        <v>3990</v>
      </c>
      <c r="C5824" t="s">
        <v>13919</v>
      </c>
      <c r="D5824" t="s">
        <v>3076</v>
      </c>
      <c r="E5824" t="s">
        <v>3077</v>
      </c>
      <c r="F5824" t="s">
        <v>13827</v>
      </c>
      <c r="G5824" t="s">
        <v>13828</v>
      </c>
      <c r="H5824" t="s">
        <v>314</v>
      </c>
      <c r="I5824" t="s">
        <v>582</v>
      </c>
      <c r="J5824" t="s">
        <v>246</v>
      </c>
      <c r="K5824" t="s">
        <v>3079</v>
      </c>
      <c r="L5824" t="s">
        <v>247</v>
      </c>
      <c r="M5824">
        <v>9918500</v>
      </c>
      <c r="N5824">
        <v>0</v>
      </c>
      <c r="O5824">
        <v>9918500</v>
      </c>
      <c r="P5824">
        <v>0</v>
      </c>
      <c r="Q5824" t="s">
        <v>13920</v>
      </c>
      <c r="R5824" t="s">
        <v>3202</v>
      </c>
      <c r="S5824" t="s">
        <v>3292</v>
      </c>
      <c r="T5824" t="s">
        <v>3085</v>
      </c>
      <c r="U5824" t="s">
        <v>13921</v>
      </c>
      <c r="V5824" t="s">
        <v>13922</v>
      </c>
      <c r="W5824" t="s">
        <v>3085</v>
      </c>
      <c r="X5824" t="str">
        <f t="shared" si="90"/>
        <v>Funcionamiento</v>
      </c>
      <c r="Y5824" t="s">
        <v>13828</v>
      </c>
    </row>
    <row r="5825" spans="1:25">
      <c r="A5825" t="s">
        <v>3220</v>
      </c>
      <c r="B5825" t="s">
        <v>6078</v>
      </c>
      <c r="C5825" t="s">
        <v>13923</v>
      </c>
      <c r="D5825" t="s">
        <v>3076</v>
      </c>
      <c r="E5825" t="s">
        <v>3077</v>
      </c>
      <c r="F5825" t="s">
        <v>3159</v>
      </c>
      <c r="G5825" t="s">
        <v>13828</v>
      </c>
      <c r="H5825" t="s">
        <v>431</v>
      </c>
      <c r="I5825" t="s">
        <v>648</v>
      </c>
      <c r="J5825" t="s">
        <v>253</v>
      </c>
      <c r="K5825" t="s">
        <v>3115</v>
      </c>
      <c r="L5825" t="s">
        <v>247</v>
      </c>
      <c r="M5825">
        <v>31807890</v>
      </c>
      <c r="N5825">
        <v>-16492980</v>
      </c>
      <c r="O5825">
        <v>15314910</v>
      </c>
      <c r="P5825">
        <v>0</v>
      </c>
      <c r="Q5825" t="s">
        <v>13924</v>
      </c>
      <c r="R5825" t="s">
        <v>3220</v>
      </c>
      <c r="S5825" t="s">
        <v>4324</v>
      </c>
      <c r="T5825" t="s">
        <v>8710</v>
      </c>
      <c r="U5825" t="s">
        <v>13925</v>
      </c>
      <c r="V5825" t="s">
        <v>13926</v>
      </c>
      <c r="W5825" t="s">
        <v>3085</v>
      </c>
      <c r="X5825" t="str">
        <f t="shared" si="90"/>
        <v>Inversión</v>
      </c>
      <c r="Y5825" t="s">
        <v>3166</v>
      </c>
    </row>
    <row r="5826" spans="1:25">
      <c r="A5826" t="s">
        <v>3228</v>
      </c>
      <c r="B5826" t="s">
        <v>6078</v>
      </c>
      <c r="C5826" t="s">
        <v>13927</v>
      </c>
      <c r="D5826" t="s">
        <v>3076</v>
      </c>
      <c r="E5826" t="s">
        <v>3077</v>
      </c>
      <c r="F5826" t="s">
        <v>3159</v>
      </c>
      <c r="G5826" t="s">
        <v>13828</v>
      </c>
      <c r="H5826" t="s">
        <v>431</v>
      </c>
      <c r="I5826" t="s">
        <v>648</v>
      </c>
      <c r="J5826" t="s">
        <v>253</v>
      </c>
      <c r="K5826" t="s">
        <v>3115</v>
      </c>
      <c r="L5826" t="s">
        <v>247</v>
      </c>
      <c r="M5826">
        <v>15000000</v>
      </c>
      <c r="N5826">
        <v>-11679364</v>
      </c>
      <c r="O5826">
        <v>3320636</v>
      </c>
      <c r="P5826">
        <v>0</v>
      </c>
      <c r="Q5826" t="s">
        <v>13928</v>
      </c>
      <c r="R5826" t="s">
        <v>3228</v>
      </c>
      <c r="S5826" t="s">
        <v>3613</v>
      </c>
      <c r="T5826" t="s">
        <v>10527</v>
      </c>
      <c r="U5826" t="s">
        <v>13929</v>
      </c>
      <c r="V5826" t="s">
        <v>13930</v>
      </c>
      <c r="W5826" t="s">
        <v>3085</v>
      </c>
      <c r="X5826" t="str">
        <f t="shared" ref="X5826:X5889" si="91">IF(LEFT(H5826,1)="C","Inversión","Funcionamiento")</f>
        <v>Inversión</v>
      </c>
      <c r="Y5826" t="s">
        <v>3166</v>
      </c>
    </row>
    <row r="5827" spans="1:25">
      <c r="A5827" t="s">
        <v>3236</v>
      </c>
      <c r="B5827" t="s">
        <v>6078</v>
      </c>
      <c r="C5827" t="s">
        <v>13931</v>
      </c>
      <c r="D5827" t="s">
        <v>3076</v>
      </c>
      <c r="E5827" t="s">
        <v>3399</v>
      </c>
      <c r="F5827" t="s">
        <v>3159</v>
      </c>
      <c r="G5827" t="s">
        <v>13828</v>
      </c>
      <c r="H5827" t="s">
        <v>431</v>
      </c>
      <c r="I5827" t="s">
        <v>648</v>
      </c>
      <c r="J5827" t="s">
        <v>253</v>
      </c>
      <c r="K5827" t="s">
        <v>3115</v>
      </c>
      <c r="L5827" t="s">
        <v>247</v>
      </c>
      <c r="M5827">
        <v>3000000</v>
      </c>
      <c r="N5827">
        <v>-3000000</v>
      </c>
      <c r="O5827">
        <v>0</v>
      </c>
      <c r="P5827">
        <v>0</v>
      </c>
      <c r="Q5827" t="s">
        <v>13932</v>
      </c>
      <c r="R5827" t="s">
        <v>3236</v>
      </c>
      <c r="S5827" t="s">
        <v>3085</v>
      </c>
      <c r="T5827" t="s">
        <v>3085</v>
      </c>
      <c r="U5827" t="s">
        <v>3085</v>
      </c>
      <c r="V5827" t="s">
        <v>3085</v>
      </c>
      <c r="W5827" t="s">
        <v>3085</v>
      </c>
      <c r="X5827" t="str">
        <f t="shared" si="91"/>
        <v>Inversión</v>
      </c>
      <c r="Y5827" t="s">
        <v>3166</v>
      </c>
    </row>
    <row r="5828" spans="1:25">
      <c r="A5828" t="s">
        <v>3221</v>
      </c>
      <c r="B5828" t="s">
        <v>3232</v>
      </c>
      <c r="C5828" t="s">
        <v>13933</v>
      </c>
      <c r="D5828" t="s">
        <v>3076</v>
      </c>
      <c r="E5828" t="s">
        <v>3077</v>
      </c>
      <c r="F5828" t="s">
        <v>3234</v>
      </c>
      <c r="G5828" t="s">
        <v>13828</v>
      </c>
      <c r="H5828" t="s">
        <v>539</v>
      </c>
      <c r="I5828" t="s">
        <v>667</v>
      </c>
      <c r="J5828" t="s">
        <v>253</v>
      </c>
      <c r="K5828" t="s">
        <v>3115</v>
      </c>
      <c r="L5828" t="s">
        <v>247</v>
      </c>
      <c r="M5828">
        <v>24269760</v>
      </c>
      <c r="N5828">
        <v>-303372</v>
      </c>
      <c r="O5828">
        <v>23966388</v>
      </c>
      <c r="P5828">
        <v>0</v>
      </c>
      <c r="Q5828" t="s">
        <v>13934</v>
      </c>
      <c r="R5828" t="s">
        <v>3221</v>
      </c>
      <c r="S5828" t="s">
        <v>3464</v>
      </c>
      <c r="T5828" t="s">
        <v>3492</v>
      </c>
      <c r="U5828" t="s">
        <v>13935</v>
      </c>
      <c r="V5828" t="s">
        <v>13936</v>
      </c>
      <c r="W5828" t="s">
        <v>3085</v>
      </c>
      <c r="X5828" t="str">
        <f t="shared" si="91"/>
        <v>Inversión</v>
      </c>
      <c r="Y5828" t="s">
        <v>3241</v>
      </c>
    </row>
    <row r="5829" spans="1:25">
      <c r="A5829" t="s">
        <v>3251</v>
      </c>
      <c r="B5829" t="s">
        <v>3248</v>
      </c>
      <c r="C5829" t="s">
        <v>13937</v>
      </c>
      <c r="D5829" t="s">
        <v>3076</v>
      </c>
      <c r="E5829" t="s">
        <v>3077</v>
      </c>
      <c r="F5829" t="s">
        <v>13827</v>
      </c>
      <c r="G5829" t="s">
        <v>13828</v>
      </c>
      <c r="H5829" t="s">
        <v>352</v>
      </c>
      <c r="I5829" t="s">
        <v>353</v>
      </c>
      <c r="J5829" t="s">
        <v>253</v>
      </c>
      <c r="K5829" t="s">
        <v>3115</v>
      </c>
      <c r="L5829" t="s">
        <v>247</v>
      </c>
      <c r="M5829">
        <v>5197</v>
      </c>
      <c r="N5829">
        <v>0</v>
      </c>
      <c r="O5829">
        <v>5197</v>
      </c>
      <c r="P5829">
        <v>0</v>
      </c>
      <c r="Q5829" t="s">
        <v>13938</v>
      </c>
      <c r="R5829" t="s">
        <v>3251</v>
      </c>
      <c r="S5829" t="s">
        <v>3421</v>
      </c>
      <c r="T5829" t="s">
        <v>3336</v>
      </c>
      <c r="U5829" t="s">
        <v>9806</v>
      </c>
      <c r="V5829" t="s">
        <v>13939</v>
      </c>
      <c r="W5829" t="s">
        <v>3085</v>
      </c>
      <c r="X5829" t="str">
        <f t="shared" si="91"/>
        <v>Funcionamiento</v>
      </c>
      <c r="Y5829" t="s">
        <v>13828</v>
      </c>
    </row>
    <row r="5830" spans="1:25">
      <c r="A5830" t="s">
        <v>3238</v>
      </c>
      <c r="B5830" t="s">
        <v>4007</v>
      </c>
      <c r="C5830" t="s">
        <v>13940</v>
      </c>
      <c r="D5830" t="s">
        <v>3076</v>
      </c>
      <c r="E5830" t="s">
        <v>3077</v>
      </c>
      <c r="F5830" t="s">
        <v>13827</v>
      </c>
      <c r="G5830" t="s">
        <v>13828</v>
      </c>
      <c r="H5830" t="s">
        <v>292</v>
      </c>
      <c r="I5830" t="s">
        <v>293</v>
      </c>
      <c r="J5830" t="s">
        <v>246</v>
      </c>
      <c r="K5830" t="s">
        <v>3079</v>
      </c>
      <c r="L5830" t="s">
        <v>247</v>
      </c>
      <c r="M5830">
        <v>74423079</v>
      </c>
      <c r="N5830">
        <v>0</v>
      </c>
      <c r="O5830">
        <v>74423079</v>
      </c>
      <c r="P5830">
        <v>0</v>
      </c>
      <c r="Q5830" t="s">
        <v>13941</v>
      </c>
      <c r="R5830" t="s">
        <v>3238</v>
      </c>
      <c r="S5830" t="s">
        <v>4261</v>
      </c>
      <c r="T5830" t="s">
        <v>3085</v>
      </c>
      <c r="U5830" t="s">
        <v>13942</v>
      </c>
      <c r="V5830" t="s">
        <v>13943</v>
      </c>
      <c r="W5830" t="s">
        <v>3085</v>
      </c>
      <c r="X5830" t="str">
        <f t="shared" si="91"/>
        <v>Funcionamiento</v>
      </c>
      <c r="Y5830" t="s">
        <v>13828</v>
      </c>
    </row>
    <row r="5831" spans="1:25">
      <c r="A5831" t="s">
        <v>3238</v>
      </c>
      <c r="B5831" t="s">
        <v>4007</v>
      </c>
      <c r="C5831" t="s">
        <v>13940</v>
      </c>
      <c r="D5831" t="s">
        <v>3076</v>
      </c>
      <c r="E5831" t="s">
        <v>3077</v>
      </c>
      <c r="F5831" t="s">
        <v>13827</v>
      </c>
      <c r="G5831" t="s">
        <v>13828</v>
      </c>
      <c r="H5831" t="s">
        <v>294</v>
      </c>
      <c r="I5831" t="s">
        <v>296</v>
      </c>
      <c r="J5831" t="s">
        <v>246</v>
      </c>
      <c r="K5831" t="s">
        <v>3079</v>
      </c>
      <c r="L5831" t="s">
        <v>247</v>
      </c>
      <c r="M5831">
        <v>2172421</v>
      </c>
      <c r="N5831">
        <v>0</v>
      </c>
      <c r="O5831">
        <v>2172421</v>
      </c>
      <c r="P5831">
        <v>0</v>
      </c>
      <c r="Q5831" t="s">
        <v>13941</v>
      </c>
      <c r="R5831" t="s">
        <v>3238</v>
      </c>
      <c r="S5831" t="s">
        <v>4261</v>
      </c>
      <c r="T5831" t="s">
        <v>3085</v>
      </c>
      <c r="U5831" t="s">
        <v>13942</v>
      </c>
      <c r="V5831" t="s">
        <v>13943</v>
      </c>
      <c r="W5831" t="s">
        <v>3085</v>
      </c>
      <c r="X5831" t="str">
        <f t="shared" si="91"/>
        <v>Funcionamiento</v>
      </c>
      <c r="Y5831" t="s">
        <v>13828</v>
      </c>
    </row>
    <row r="5832" spans="1:25">
      <c r="A5832" t="s">
        <v>3238</v>
      </c>
      <c r="B5832" t="s">
        <v>4007</v>
      </c>
      <c r="C5832" t="s">
        <v>13940</v>
      </c>
      <c r="D5832" t="s">
        <v>3076</v>
      </c>
      <c r="E5832" t="s">
        <v>3077</v>
      </c>
      <c r="F5832" t="s">
        <v>13827</v>
      </c>
      <c r="G5832" t="s">
        <v>13828</v>
      </c>
      <c r="H5832" t="s">
        <v>303</v>
      </c>
      <c r="I5832" t="s">
        <v>305</v>
      </c>
      <c r="J5832" t="s">
        <v>246</v>
      </c>
      <c r="K5832" t="s">
        <v>3079</v>
      </c>
      <c r="L5832" t="s">
        <v>247</v>
      </c>
      <c r="M5832">
        <v>4359400</v>
      </c>
      <c r="N5832">
        <v>0</v>
      </c>
      <c r="O5832">
        <v>4359400</v>
      </c>
      <c r="P5832">
        <v>0</v>
      </c>
      <c r="Q5832" t="s">
        <v>13941</v>
      </c>
      <c r="R5832" t="s">
        <v>3238</v>
      </c>
      <c r="S5832" t="s">
        <v>4261</v>
      </c>
      <c r="T5832" t="s">
        <v>3085</v>
      </c>
      <c r="U5832" t="s">
        <v>13942</v>
      </c>
      <c r="V5832" t="s">
        <v>13943</v>
      </c>
      <c r="W5832" t="s">
        <v>3085</v>
      </c>
      <c r="X5832" t="str">
        <f t="shared" si="91"/>
        <v>Funcionamiento</v>
      </c>
      <c r="Y5832" t="s">
        <v>13828</v>
      </c>
    </row>
    <row r="5833" spans="1:25">
      <c r="A5833" t="s">
        <v>3238</v>
      </c>
      <c r="B5833" t="s">
        <v>4007</v>
      </c>
      <c r="C5833" t="s">
        <v>13940</v>
      </c>
      <c r="D5833" t="s">
        <v>3076</v>
      </c>
      <c r="E5833" t="s">
        <v>3077</v>
      </c>
      <c r="F5833" t="s">
        <v>13827</v>
      </c>
      <c r="G5833" t="s">
        <v>13828</v>
      </c>
      <c r="H5833" t="s">
        <v>331</v>
      </c>
      <c r="I5833" t="s">
        <v>587</v>
      </c>
      <c r="J5833" t="s">
        <v>246</v>
      </c>
      <c r="K5833" t="s">
        <v>3079</v>
      </c>
      <c r="L5833" t="s">
        <v>247</v>
      </c>
      <c r="M5833">
        <v>2098369</v>
      </c>
      <c r="N5833">
        <v>0</v>
      </c>
      <c r="O5833">
        <v>2098369</v>
      </c>
      <c r="P5833">
        <v>0</v>
      </c>
      <c r="Q5833" t="s">
        <v>13941</v>
      </c>
      <c r="R5833" t="s">
        <v>3238</v>
      </c>
      <c r="S5833" t="s">
        <v>4261</v>
      </c>
      <c r="T5833" t="s">
        <v>3085</v>
      </c>
      <c r="U5833" t="s">
        <v>13942</v>
      </c>
      <c r="V5833" t="s">
        <v>13943</v>
      </c>
      <c r="W5833" t="s">
        <v>3085</v>
      </c>
      <c r="X5833" t="str">
        <f t="shared" si="91"/>
        <v>Funcionamiento</v>
      </c>
      <c r="Y5833" t="s">
        <v>13828</v>
      </c>
    </row>
    <row r="5834" spans="1:25">
      <c r="A5834" t="s">
        <v>3238</v>
      </c>
      <c r="B5834" t="s">
        <v>4007</v>
      </c>
      <c r="C5834" t="s">
        <v>13940</v>
      </c>
      <c r="D5834" t="s">
        <v>3076</v>
      </c>
      <c r="E5834" t="s">
        <v>3077</v>
      </c>
      <c r="F5834" t="s">
        <v>13827</v>
      </c>
      <c r="G5834" t="s">
        <v>13828</v>
      </c>
      <c r="H5834" t="s">
        <v>297</v>
      </c>
      <c r="I5834" t="s">
        <v>299</v>
      </c>
      <c r="J5834" t="s">
        <v>246</v>
      </c>
      <c r="K5834" t="s">
        <v>3079</v>
      </c>
      <c r="L5834" t="s">
        <v>247</v>
      </c>
      <c r="M5834">
        <v>3174760</v>
      </c>
      <c r="N5834">
        <v>0</v>
      </c>
      <c r="O5834">
        <v>3174760</v>
      </c>
      <c r="P5834">
        <v>0</v>
      </c>
      <c r="Q5834" t="s">
        <v>13941</v>
      </c>
      <c r="R5834" t="s">
        <v>3238</v>
      </c>
      <c r="S5834" t="s">
        <v>4261</v>
      </c>
      <c r="T5834" t="s">
        <v>3085</v>
      </c>
      <c r="U5834" t="s">
        <v>13942</v>
      </c>
      <c r="V5834" t="s">
        <v>13943</v>
      </c>
      <c r="W5834" t="s">
        <v>3085</v>
      </c>
      <c r="X5834" t="str">
        <f t="shared" si="91"/>
        <v>Funcionamiento</v>
      </c>
      <c r="Y5834" t="s">
        <v>13828</v>
      </c>
    </row>
    <row r="5835" spans="1:25">
      <c r="A5835" t="s">
        <v>3238</v>
      </c>
      <c r="B5835" t="s">
        <v>4007</v>
      </c>
      <c r="C5835" t="s">
        <v>13940</v>
      </c>
      <c r="D5835" t="s">
        <v>3076</v>
      </c>
      <c r="E5835" t="s">
        <v>3077</v>
      </c>
      <c r="F5835" t="s">
        <v>13827</v>
      </c>
      <c r="G5835" t="s">
        <v>13828</v>
      </c>
      <c r="H5835" t="s">
        <v>309</v>
      </c>
      <c r="I5835" t="s">
        <v>311</v>
      </c>
      <c r="J5835" t="s">
        <v>246</v>
      </c>
      <c r="K5835" t="s">
        <v>3079</v>
      </c>
      <c r="L5835" t="s">
        <v>247</v>
      </c>
      <c r="M5835">
        <v>1656607</v>
      </c>
      <c r="N5835">
        <v>0</v>
      </c>
      <c r="O5835">
        <v>1656607</v>
      </c>
      <c r="P5835">
        <v>0</v>
      </c>
      <c r="Q5835" t="s">
        <v>13941</v>
      </c>
      <c r="R5835" t="s">
        <v>3238</v>
      </c>
      <c r="S5835" t="s">
        <v>4261</v>
      </c>
      <c r="T5835" t="s">
        <v>3085</v>
      </c>
      <c r="U5835" t="s">
        <v>13942</v>
      </c>
      <c r="V5835" t="s">
        <v>13943</v>
      </c>
      <c r="W5835" t="s">
        <v>3085</v>
      </c>
      <c r="X5835" t="str">
        <f t="shared" si="91"/>
        <v>Funcionamiento</v>
      </c>
      <c r="Y5835" t="s">
        <v>13828</v>
      </c>
    </row>
    <row r="5836" spans="1:25">
      <c r="A5836" t="s">
        <v>3238</v>
      </c>
      <c r="B5836" t="s">
        <v>4007</v>
      </c>
      <c r="C5836" t="s">
        <v>13940</v>
      </c>
      <c r="D5836" t="s">
        <v>3076</v>
      </c>
      <c r="E5836" t="s">
        <v>3077</v>
      </c>
      <c r="F5836" t="s">
        <v>13827</v>
      </c>
      <c r="G5836" t="s">
        <v>13828</v>
      </c>
      <c r="H5836" t="s">
        <v>333</v>
      </c>
      <c r="I5836" t="s">
        <v>335</v>
      </c>
      <c r="J5836" t="s">
        <v>246</v>
      </c>
      <c r="K5836" t="s">
        <v>3079</v>
      </c>
      <c r="L5836" t="s">
        <v>247</v>
      </c>
      <c r="M5836">
        <v>185154</v>
      </c>
      <c r="N5836">
        <v>0</v>
      </c>
      <c r="O5836">
        <v>185154</v>
      </c>
      <c r="P5836">
        <v>0</v>
      </c>
      <c r="Q5836" t="s">
        <v>13941</v>
      </c>
      <c r="R5836" t="s">
        <v>3238</v>
      </c>
      <c r="S5836" t="s">
        <v>4261</v>
      </c>
      <c r="T5836" t="s">
        <v>3085</v>
      </c>
      <c r="U5836" t="s">
        <v>13942</v>
      </c>
      <c r="V5836" t="s">
        <v>13943</v>
      </c>
      <c r="W5836" t="s">
        <v>3085</v>
      </c>
      <c r="X5836" t="str">
        <f t="shared" si="91"/>
        <v>Funcionamiento</v>
      </c>
      <c r="Y5836" t="s">
        <v>13828</v>
      </c>
    </row>
    <row r="5837" spans="1:25">
      <c r="A5837" t="s">
        <v>3281</v>
      </c>
      <c r="B5837" t="s">
        <v>4554</v>
      </c>
      <c r="C5837" t="s">
        <v>13944</v>
      </c>
      <c r="D5837" t="s">
        <v>3076</v>
      </c>
      <c r="E5837" t="s">
        <v>3077</v>
      </c>
      <c r="F5837" t="s">
        <v>13827</v>
      </c>
      <c r="G5837" t="s">
        <v>13828</v>
      </c>
      <c r="H5837" t="s">
        <v>318</v>
      </c>
      <c r="I5837" t="s">
        <v>586</v>
      </c>
      <c r="J5837" t="s">
        <v>246</v>
      </c>
      <c r="K5837" t="s">
        <v>3079</v>
      </c>
      <c r="L5837" t="s">
        <v>247</v>
      </c>
      <c r="M5837">
        <v>3744700</v>
      </c>
      <c r="N5837">
        <v>0</v>
      </c>
      <c r="O5837">
        <v>3744700</v>
      </c>
      <c r="P5837">
        <v>0</v>
      </c>
      <c r="Q5837" t="s">
        <v>13945</v>
      </c>
      <c r="R5837" t="s">
        <v>3281</v>
      </c>
      <c r="S5837" t="s">
        <v>3438</v>
      </c>
      <c r="T5837" t="s">
        <v>3085</v>
      </c>
      <c r="U5837" t="s">
        <v>13946</v>
      </c>
      <c r="V5837" t="s">
        <v>13947</v>
      </c>
      <c r="W5837" t="s">
        <v>3085</v>
      </c>
      <c r="X5837" t="str">
        <f t="shared" si="91"/>
        <v>Funcionamiento</v>
      </c>
      <c r="Y5837" t="s">
        <v>13828</v>
      </c>
    </row>
    <row r="5838" spans="1:25">
      <c r="A5838" t="s">
        <v>3281</v>
      </c>
      <c r="B5838" t="s">
        <v>4554</v>
      </c>
      <c r="C5838" t="s">
        <v>13944</v>
      </c>
      <c r="D5838" t="s">
        <v>3076</v>
      </c>
      <c r="E5838" t="s">
        <v>3077</v>
      </c>
      <c r="F5838" t="s">
        <v>13827</v>
      </c>
      <c r="G5838" t="s">
        <v>13828</v>
      </c>
      <c r="H5838" t="s">
        <v>322</v>
      </c>
      <c r="I5838" t="s">
        <v>323</v>
      </c>
      <c r="J5838" t="s">
        <v>246</v>
      </c>
      <c r="K5838" t="s">
        <v>3079</v>
      </c>
      <c r="L5838" t="s">
        <v>247</v>
      </c>
      <c r="M5838">
        <v>2809600</v>
      </c>
      <c r="N5838">
        <v>0</v>
      </c>
      <c r="O5838">
        <v>2809600</v>
      </c>
      <c r="P5838">
        <v>0</v>
      </c>
      <c r="Q5838" t="s">
        <v>13945</v>
      </c>
      <c r="R5838" t="s">
        <v>3281</v>
      </c>
      <c r="S5838" t="s">
        <v>3438</v>
      </c>
      <c r="T5838" t="s">
        <v>3085</v>
      </c>
      <c r="U5838" t="s">
        <v>13946</v>
      </c>
      <c r="V5838" t="s">
        <v>13947</v>
      </c>
      <c r="W5838" t="s">
        <v>3085</v>
      </c>
      <c r="X5838" t="str">
        <f t="shared" si="91"/>
        <v>Funcionamiento</v>
      </c>
      <c r="Y5838" t="s">
        <v>13828</v>
      </c>
    </row>
    <row r="5839" spans="1:25">
      <c r="A5839" t="s">
        <v>3281</v>
      </c>
      <c r="B5839" t="s">
        <v>4554</v>
      </c>
      <c r="C5839" t="s">
        <v>13944</v>
      </c>
      <c r="D5839" t="s">
        <v>3076</v>
      </c>
      <c r="E5839" t="s">
        <v>3077</v>
      </c>
      <c r="F5839" t="s">
        <v>13827</v>
      </c>
      <c r="G5839" t="s">
        <v>13828</v>
      </c>
      <c r="H5839" t="s">
        <v>314</v>
      </c>
      <c r="I5839" t="s">
        <v>582</v>
      </c>
      <c r="J5839" t="s">
        <v>246</v>
      </c>
      <c r="K5839" t="s">
        <v>3079</v>
      </c>
      <c r="L5839" t="s">
        <v>247</v>
      </c>
      <c r="M5839">
        <v>1947900</v>
      </c>
      <c r="N5839">
        <v>0</v>
      </c>
      <c r="O5839">
        <v>1947900</v>
      </c>
      <c r="P5839">
        <v>0</v>
      </c>
      <c r="Q5839" t="s">
        <v>13945</v>
      </c>
      <c r="R5839" t="s">
        <v>3281</v>
      </c>
      <c r="S5839" t="s">
        <v>3438</v>
      </c>
      <c r="T5839" t="s">
        <v>3085</v>
      </c>
      <c r="U5839" t="s">
        <v>13946</v>
      </c>
      <c r="V5839" t="s">
        <v>13947</v>
      </c>
      <c r="W5839" t="s">
        <v>3085</v>
      </c>
      <c r="X5839" t="str">
        <f t="shared" si="91"/>
        <v>Funcionamiento</v>
      </c>
      <c r="Y5839" t="s">
        <v>13828</v>
      </c>
    </row>
    <row r="5840" spans="1:25">
      <c r="A5840" t="s">
        <v>3281</v>
      </c>
      <c r="B5840" t="s">
        <v>4554</v>
      </c>
      <c r="C5840" t="s">
        <v>13944</v>
      </c>
      <c r="D5840" t="s">
        <v>3076</v>
      </c>
      <c r="E5840" t="s">
        <v>3077</v>
      </c>
      <c r="F5840" t="s">
        <v>13827</v>
      </c>
      <c r="G5840" t="s">
        <v>13828</v>
      </c>
      <c r="H5840" t="s">
        <v>316</v>
      </c>
      <c r="I5840" t="s">
        <v>583</v>
      </c>
      <c r="J5840" t="s">
        <v>246</v>
      </c>
      <c r="K5840" t="s">
        <v>3079</v>
      </c>
      <c r="L5840" t="s">
        <v>247</v>
      </c>
      <c r="M5840">
        <v>7646300</v>
      </c>
      <c r="N5840">
        <v>0</v>
      </c>
      <c r="O5840">
        <v>7646300</v>
      </c>
      <c r="P5840">
        <v>0</v>
      </c>
      <c r="Q5840" t="s">
        <v>13945</v>
      </c>
      <c r="R5840" t="s">
        <v>3281</v>
      </c>
      <c r="S5840" t="s">
        <v>3438</v>
      </c>
      <c r="T5840" t="s">
        <v>3085</v>
      </c>
      <c r="U5840" t="s">
        <v>13946</v>
      </c>
      <c r="V5840" t="s">
        <v>13947</v>
      </c>
      <c r="W5840" t="s">
        <v>3085</v>
      </c>
      <c r="X5840" t="str">
        <f t="shared" si="91"/>
        <v>Funcionamiento</v>
      </c>
      <c r="Y5840" t="s">
        <v>13828</v>
      </c>
    </row>
    <row r="5841" spans="1:25">
      <c r="A5841" t="s">
        <v>3281</v>
      </c>
      <c r="B5841" t="s">
        <v>4554</v>
      </c>
      <c r="C5841" t="s">
        <v>13944</v>
      </c>
      <c r="D5841" t="s">
        <v>3076</v>
      </c>
      <c r="E5841" t="s">
        <v>3077</v>
      </c>
      <c r="F5841" t="s">
        <v>13827</v>
      </c>
      <c r="G5841" t="s">
        <v>13828</v>
      </c>
      <c r="H5841" t="s">
        <v>320</v>
      </c>
      <c r="I5841" t="s">
        <v>321</v>
      </c>
      <c r="J5841" t="s">
        <v>246</v>
      </c>
      <c r="K5841" t="s">
        <v>3079</v>
      </c>
      <c r="L5841" t="s">
        <v>247</v>
      </c>
      <c r="M5841">
        <v>1155400</v>
      </c>
      <c r="N5841">
        <v>0</v>
      </c>
      <c r="O5841">
        <v>1155400</v>
      </c>
      <c r="P5841">
        <v>0</v>
      </c>
      <c r="Q5841" t="s">
        <v>13945</v>
      </c>
      <c r="R5841" t="s">
        <v>3281</v>
      </c>
      <c r="S5841" t="s">
        <v>3438</v>
      </c>
      <c r="T5841" t="s">
        <v>3085</v>
      </c>
      <c r="U5841" t="s">
        <v>13946</v>
      </c>
      <c r="V5841" t="s">
        <v>13947</v>
      </c>
      <c r="W5841" t="s">
        <v>3085</v>
      </c>
      <c r="X5841" t="str">
        <f t="shared" si="91"/>
        <v>Funcionamiento</v>
      </c>
      <c r="Y5841" t="s">
        <v>13828</v>
      </c>
    </row>
    <row r="5842" spans="1:25">
      <c r="A5842" t="s">
        <v>3281</v>
      </c>
      <c r="B5842" t="s">
        <v>4554</v>
      </c>
      <c r="C5842" t="s">
        <v>13944</v>
      </c>
      <c r="D5842" t="s">
        <v>3076</v>
      </c>
      <c r="E5842" t="s">
        <v>3077</v>
      </c>
      <c r="F5842" t="s">
        <v>13827</v>
      </c>
      <c r="G5842" t="s">
        <v>13828</v>
      </c>
      <c r="H5842" t="s">
        <v>324</v>
      </c>
      <c r="I5842" t="s">
        <v>325</v>
      </c>
      <c r="J5842" t="s">
        <v>246</v>
      </c>
      <c r="K5842" t="s">
        <v>3079</v>
      </c>
      <c r="L5842" t="s">
        <v>247</v>
      </c>
      <c r="M5842">
        <v>1873000</v>
      </c>
      <c r="N5842">
        <v>0</v>
      </c>
      <c r="O5842">
        <v>1873000</v>
      </c>
      <c r="P5842">
        <v>0</v>
      </c>
      <c r="Q5842" t="s">
        <v>13945</v>
      </c>
      <c r="R5842" t="s">
        <v>3281</v>
      </c>
      <c r="S5842" t="s">
        <v>3438</v>
      </c>
      <c r="T5842" t="s">
        <v>3085</v>
      </c>
      <c r="U5842" t="s">
        <v>13946</v>
      </c>
      <c r="V5842" t="s">
        <v>13947</v>
      </c>
      <c r="W5842" t="s">
        <v>3085</v>
      </c>
      <c r="X5842" t="str">
        <f t="shared" si="91"/>
        <v>Funcionamiento</v>
      </c>
      <c r="Y5842" t="s">
        <v>13828</v>
      </c>
    </row>
    <row r="5843" spans="1:25">
      <c r="A5843" t="s">
        <v>3288</v>
      </c>
      <c r="B5843" t="s">
        <v>5871</v>
      </c>
      <c r="C5843" t="s">
        <v>13948</v>
      </c>
      <c r="D5843" t="s">
        <v>3076</v>
      </c>
      <c r="E5843" t="s">
        <v>3077</v>
      </c>
      <c r="F5843" t="s">
        <v>13827</v>
      </c>
      <c r="G5843" t="s">
        <v>13828</v>
      </c>
      <c r="H5843" t="s">
        <v>352</v>
      </c>
      <c r="I5843" t="s">
        <v>353</v>
      </c>
      <c r="J5843" t="s">
        <v>253</v>
      </c>
      <c r="K5843" t="s">
        <v>3115</v>
      </c>
      <c r="L5843" t="s">
        <v>247</v>
      </c>
      <c r="M5843">
        <v>9456</v>
      </c>
      <c r="N5843">
        <v>0</v>
      </c>
      <c r="O5843">
        <v>9456</v>
      </c>
      <c r="P5843">
        <v>0</v>
      </c>
      <c r="Q5843" t="s">
        <v>13949</v>
      </c>
      <c r="R5843" t="s">
        <v>3288</v>
      </c>
      <c r="S5843" t="s">
        <v>3326</v>
      </c>
      <c r="T5843" t="s">
        <v>3438</v>
      </c>
      <c r="U5843" t="s">
        <v>10646</v>
      </c>
      <c r="V5843" t="s">
        <v>13950</v>
      </c>
      <c r="W5843" t="s">
        <v>3085</v>
      </c>
      <c r="X5843" t="str">
        <f t="shared" si="91"/>
        <v>Funcionamiento</v>
      </c>
      <c r="Y5843" t="s">
        <v>13828</v>
      </c>
    </row>
    <row r="5844" spans="1:25">
      <c r="A5844" t="s">
        <v>3263</v>
      </c>
      <c r="B5844" t="s">
        <v>7536</v>
      </c>
      <c r="C5844" t="s">
        <v>13951</v>
      </c>
      <c r="D5844" t="s">
        <v>3076</v>
      </c>
      <c r="E5844" t="s">
        <v>3077</v>
      </c>
      <c r="F5844" t="s">
        <v>13827</v>
      </c>
      <c r="G5844" t="s">
        <v>13828</v>
      </c>
      <c r="H5844" t="s">
        <v>322</v>
      </c>
      <c r="I5844" t="s">
        <v>323</v>
      </c>
      <c r="J5844" t="s">
        <v>246</v>
      </c>
      <c r="K5844" t="s">
        <v>3079</v>
      </c>
      <c r="L5844" t="s">
        <v>247</v>
      </c>
      <c r="M5844">
        <v>326300</v>
      </c>
      <c r="N5844">
        <v>0</v>
      </c>
      <c r="O5844">
        <v>326300</v>
      </c>
      <c r="P5844">
        <v>0</v>
      </c>
      <c r="Q5844" t="s">
        <v>13952</v>
      </c>
      <c r="R5844" t="s">
        <v>3263</v>
      </c>
      <c r="S5844" t="s">
        <v>3486</v>
      </c>
      <c r="T5844" t="s">
        <v>3085</v>
      </c>
      <c r="U5844" t="s">
        <v>13953</v>
      </c>
      <c r="V5844" t="s">
        <v>13954</v>
      </c>
      <c r="W5844" t="s">
        <v>3085</v>
      </c>
      <c r="X5844" t="str">
        <f t="shared" si="91"/>
        <v>Funcionamiento</v>
      </c>
      <c r="Y5844" t="s">
        <v>13828</v>
      </c>
    </row>
    <row r="5845" spans="1:25">
      <c r="A5845" t="s">
        <v>3263</v>
      </c>
      <c r="B5845" t="s">
        <v>7536</v>
      </c>
      <c r="C5845" t="s">
        <v>13951</v>
      </c>
      <c r="D5845" t="s">
        <v>3076</v>
      </c>
      <c r="E5845" t="s">
        <v>3077</v>
      </c>
      <c r="F5845" t="s">
        <v>13827</v>
      </c>
      <c r="G5845" t="s">
        <v>13828</v>
      </c>
      <c r="H5845" t="s">
        <v>314</v>
      </c>
      <c r="I5845" t="s">
        <v>582</v>
      </c>
      <c r="J5845" t="s">
        <v>246</v>
      </c>
      <c r="K5845" t="s">
        <v>3079</v>
      </c>
      <c r="L5845" t="s">
        <v>247</v>
      </c>
      <c r="M5845">
        <v>1019900</v>
      </c>
      <c r="N5845">
        <v>0</v>
      </c>
      <c r="O5845">
        <v>1019900</v>
      </c>
      <c r="P5845">
        <v>0</v>
      </c>
      <c r="Q5845" t="s">
        <v>13952</v>
      </c>
      <c r="R5845" t="s">
        <v>3263</v>
      </c>
      <c r="S5845" t="s">
        <v>3486</v>
      </c>
      <c r="T5845" t="s">
        <v>3085</v>
      </c>
      <c r="U5845" t="s">
        <v>13953</v>
      </c>
      <c r="V5845" t="s">
        <v>13954</v>
      </c>
      <c r="W5845" t="s">
        <v>3085</v>
      </c>
      <c r="X5845" t="str">
        <f t="shared" si="91"/>
        <v>Funcionamiento</v>
      </c>
      <c r="Y5845" t="s">
        <v>13828</v>
      </c>
    </row>
    <row r="5846" spans="1:25">
      <c r="A5846" t="s">
        <v>3263</v>
      </c>
      <c r="B5846" t="s">
        <v>7536</v>
      </c>
      <c r="C5846" t="s">
        <v>13951</v>
      </c>
      <c r="D5846" t="s">
        <v>3076</v>
      </c>
      <c r="E5846" t="s">
        <v>3077</v>
      </c>
      <c r="F5846" t="s">
        <v>13827</v>
      </c>
      <c r="G5846" t="s">
        <v>13828</v>
      </c>
      <c r="H5846" t="s">
        <v>316</v>
      </c>
      <c r="I5846" t="s">
        <v>583</v>
      </c>
      <c r="J5846" t="s">
        <v>246</v>
      </c>
      <c r="K5846" t="s">
        <v>3079</v>
      </c>
      <c r="L5846" t="s">
        <v>247</v>
      </c>
      <c r="M5846">
        <v>578500</v>
      </c>
      <c r="N5846">
        <v>0</v>
      </c>
      <c r="O5846">
        <v>578500</v>
      </c>
      <c r="P5846">
        <v>0</v>
      </c>
      <c r="Q5846" t="s">
        <v>13952</v>
      </c>
      <c r="R5846" t="s">
        <v>3263</v>
      </c>
      <c r="S5846" t="s">
        <v>3486</v>
      </c>
      <c r="T5846" t="s">
        <v>3085</v>
      </c>
      <c r="U5846" t="s">
        <v>13953</v>
      </c>
      <c r="V5846" t="s">
        <v>13954</v>
      </c>
      <c r="W5846" t="s">
        <v>3085</v>
      </c>
      <c r="X5846" t="str">
        <f t="shared" si="91"/>
        <v>Funcionamiento</v>
      </c>
      <c r="Y5846" t="s">
        <v>13828</v>
      </c>
    </row>
    <row r="5847" spans="1:25">
      <c r="A5847" t="s">
        <v>3263</v>
      </c>
      <c r="B5847" t="s">
        <v>7536</v>
      </c>
      <c r="C5847" t="s">
        <v>13951</v>
      </c>
      <c r="D5847" t="s">
        <v>3076</v>
      </c>
      <c r="E5847" t="s">
        <v>3077</v>
      </c>
      <c r="F5847" t="s">
        <v>13827</v>
      </c>
      <c r="G5847" t="s">
        <v>13828</v>
      </c>
      <c r="H5847" t="s">
        <v>318</v>
      </c>
      <c r="I5847" t="s">
        <v>586</v>
      </c>
      <c r="J5847" t="s">
        <v>246</v>
      </c>
      <c r="K5847" t="s">
        <v>3079</v>
      </c>
      <c r="L5847" t="s">
        <v>247</v>
      </c>
      <c r="M5847">
        <v>437000</v>
      </c>
      <c r="N5847">
        <v>0</v>
      </c>
      <c r="O5847">
        <v>437000</v>
      </c>
      <c r="P5847">
        <v>0</v>
      </c>
      <c r="Q5847" t="s">
        <v>13952</v>
      </c>
      <c r="R5847" t="s">
        <v>3263</v>
      </c>
      <c r="S5847" t="s">
        <v>3486</v>
      </c>
      <c r="T5847" t="s">
        <v>3085</v>
      </c>
      <c r="U5847" t="s">
        <v>13953</v>
      </c>
      <c r="V5847" t="s">
        <v>13954</v>
      </c>
      <c r="W5847" t="s">
        <v>3085</v>
      </c>
      <c r="X5847" t="str">
        <f t="shared" si="91"/>
        <v>Funcionamiento</v>
      </c>
      <c r="Y5847" t="s">
        <v>13828</v>
      </c>
    </row>
    <row r="5848" spans="1:25">
      <c r="A5848" t="s">
        <v>3263</v>
      </c>
      <c r="B5848" t="s">
        <v>7536</v>
      </c>
      <c r="C5848" t="s">
        <v>13951</v>
      </c>
      <c r="D5848" t="s">
        <v>3076</v>
      </c>
      <c r="E5848" t="s">
        <v>3077</v>
      </c>
      <c r="F5848" t="s">
        <v>13827</v>
      </c>
      <c r="G5848" t="s">
        <v>13828</v>
      </c>
      <c r="H5848" t="s">
        <v>320</v>
      </c>
      <c r="I5848" t="s">
        <v>321</v>
      </c>
      <c r="J5848" t="s">
        <v>246</v>
      </c>
      <c r="K5848" t="s">
        <v>3079</v>
      </c>
      <c r="L5848" t="s">
        <v>247</v>
      </c>
      <c r="M5848">
        <v>115900</v>
      </c>
      <c r="N5848">
        <v>0</v>
      </c>
      <c r="O5848">
        <v>115900</v>
      </c>
      <c r="P5848">
        <v>0</v>
      </c>
      <c r="Q5848" t="s">
        <v>13952</v>
      </c>
      <c r="R5848" t="s">
        <v>3263</v>
      </c>
      <c r="S5848" t="s">
        <v>3486</v>
      </c>
      <c r="T5848" t="s">
        <v>3085</v>
      </c>
      <c r="U5848" t="s">
        <v>13953</v>
      </c>
      <c r="V5848" t="s">
        <v>13954</v>
      </c>
      <c r="W5848" t="s">
        <v>3085</v>
      </c>
      <c r="X5848" t="str">
        <f t="shared" si="91"/>
        <v>Funcionamiento</v>
      </c>
      <c r="Y5848" t="s">
        <v>13828</v>
      </c>
    </row>
    <row r="5849" spans="1:25">
      <c r="A5849" t="s">
        <v>3263</v>
      </c>
      <c r="B5849" t="s">
        <v>7536</v>
      </c>
      <c r="C5849" t="s">
        <v>13951</v>
      </c>
      <c r="D5849" t="s">
        <v>3076</v>
      </c>
      <c r="E5849" t="s">
        <v>3077</v>
      </c>
      <c r="F5849" t="s">
        <v>13827</v>
      </c>
      <c r="G5849" t="s">
        <v>13828</v>
      </c>
      <c r="H5849" t="s">
        <v>324</v>
      </c>
      <c r="I5849" t="s">
        <v>325</v>
      </c>
      <c r="J5849" t="s">
        <v>246</v>
      </c>
      <c r="K5849" t="s">
        <v>3079</v>
      </c>
      <c r="L5849" t="s">
        <v>247</v>
      </c>
      <c r="M5849">
        <v>218600</v>
      </c>
      <c r="N5849">
        <v>0</v>
      </c>
      <c r="O5849">
        <v>218600</v>
      </c>
      <c r="P5849">
        <v>0</v>
      </c>
      <c r="Q5849" t="s">
        <v>13952</v>
      </c>
      <c r="R5849" t="s">
        <v>3263</v>
      </c>
      <c r="S5849" t="s">
        <v>3486</v>
      </c>
      <c r="T5849" t="s">
        <v>3085</v>
      </c>
      <c r="U5849" t="s">
        <v>13953</v>
      </c>
      <c r="V5849" t="s">
        <v>13954</v>
      </c>
      <c r="W5849" t="s">
        <v>3085</v>
      </c>
      <c r="X5849" t="str">
        <f t="shared" si="91"/>
        <v>Funcionamiento</v>
      </c>
      <c r="Y5849" t="s">
        <v>13828</v>
      </c>
    </row>
    <row r="5850" spans="1:25">
      <c r="A5850" t="s">
        <v>3270</v>
      </c>
      <c r="B5850" t="s">
        <v>3260</v>
      </c>
      <c r="C5850" t="s">
        <v>13955</v>
      </c>
      <c r="D5850" t="s">
        <v>3076</v>
      </c>
      <c r="E5850" t="s">
        <v>3077</v>
      </c>
      <c r="F5850" t="s">
        <v>3149</v>
      </c>
      <c r="G5850" t="s">
        <v>13828</v>
      </c>
      <c r="H5850" t="s">
        <v>437</v>
      </c>
      <c r="I5850" t="s">
        <v>649</v>
      </c>
      <c r="J5850" t="s">
        <v>246</v>
      </c>
      <c r="K5850" t="s">
        <v>3079</v>
      </c>
      <c r="L5850" t="s">
        <v>247</v>
      </c>
      <c r="M5850">
        <v>36311422</v>
      </c>
      <c r="N5850">
        <v>-518734</v>
      </c>
      <c r="O5850">
        <v>35792688</v>
      </c>
      <c r="P5850">
        <v>0</v>
      </c>
      <c r="Q5850" t="s">
        <v>13956</v>
      </c>
      <c r="R5850" t="s">
        <v>3270</v>
      </c>
      <c r="S5850" t="s">
        <v>3366</v>
      </c>
      <c r="T5850" t="s">
        <v>13957</v>
      </c>
      <c r="U5850" t="s">
        <v>13958</v>
      </c>
      <c r="V5850" t="s">
        <v>13959</v>
      </c>
      <c r="W5850" t="s">
        <v>3085</v>
      </c>
      <c r="X5850" t="str">
        <f t="shared" si="91"/>
        <v>Inversión</v>
      </c>
      <c r="Y5850" t="s">
        <v>3157</v>
      </c>
    </row>
    <row r="5851" spans="1:25">
      <c r="A5851" t="s">
        <v>3277</v>
      </c>
      <c r="B5851" t="s">
        <v>3260</v>
      </c>
      <c r="C5851" t="s">
        <v>13960</v>
      </c>
      <c r="D5851" t="s">
        <v>3076</v>
      </c>
      <c r="E5851" t="s">
        <v>3077</v>
      </c>
      <c r="F5851" t="s">
        <v>3234</v>
      </c>
      <c r="G5851" t="s">
        <v>13828</v>
      </c>
      <c r="H5851" t="s">
        <v>428</v>
      </c>
      <c r="I5851" t="s">
        <v>669</v>
      </c>
      <c r="J5851" t="s">
        <v>246</v>
      </c>
      <c r="K5851" t="s">
        <v>3079</v>
      </c>
      <c r="L5851" t="s">
        <v>247</v>
      </c>
      <c r="M5851">
        <v>2000000</v>
      </c>
      <c r="N5851">
        <v>-866028</v>
      </c>
      <c r="O5851">
        <v>1133972</v>
      </c>
      <c r="P5851">
        <v>0</v>
      </c>
      <c r="Q5851" t="s">
        <v>13961</v>
      </c>
      <c r="R5851" t="s">
        <v>3277</v>
      </c>
      <c r="S5851" t="s">
        <v>3429</v>
      </c>
      <c r="T5851" t="s">
        <v>5480</v>
      </c>
      <c r="U5851" t="s">
        <v>12279</v>
      </c>
      <c r="V5851" t="s">
        <v>13962</v>
      </c>
      <c r="W5851" t="s">
        <v>3085</v>
      </c>
      <c r="X5851" t="str">
        <f t="shared" si="91"/>
        <v>Inversión</v>
      </c>
      <c r="Y5851" t="s">
        <v>3241</v>
      </c>
    </row>
    <row r="5852" spans="1:25">
      <c r="A5852" t="s">
        <v>3229</v>
      </c>
      <c r="B5852" t="s">
        <v>5350</v>
      </c>
      <c r="C5852" t="s">
        <v>13963</v>
      </c>
      <c r="D5852" t="s">
        <v>3076</v>
      </c>
      <c r="E5852" t="s">
        <v>3077</v>
      </c>
      <c r="F5852" t="s">
        <v>13827</v>
      </c>
      <c r="G5852" t="s">
        <v>13828</v>
      </c>
      <c r="H5852" t="s">
        <v>303</v>
      </c>
      <c r="I5852" t="s">
        <v>305</v>
      </c>
      <c r="J5852" t="s">
        <v>246</v>
      </c>
      <c r="K5852" t="s">
        <v>3079</v>
      </c>
      <c r="L5852" t="s">
        <v>247</v>
      </c>
      <c r="M5852">
        <v>1977680</v>
      </c>
      <c r="N5852">
        <v>0</v>
      </c>
      <c r="O5852">
        <v>1977680</v>
      </c>
      <c r="P5852">
        <v>0</v>
      </c>
      <c r="Q5852" t="s">
        <v>13964</v>
      </c>
      <c r="R5852" t="s">
        <v>3229</v>
      </c>
      <c r="S5852" t="s">
        <v>7866</v>
      </c>
      <c r="T5852" t="s">
        <v>3085</v>
      </c>
      <c r="U5852" t="s">
        <v>13965</v>
      </c>
      <c r="V5852" t="s">
        <v>13966</v>
      </c>
      <c r="W5852" t="s">
        <v>3085</v>
      </c>
      <c r="X5852" t="str">
        <f t="shared" si="91"/>
        <v>Funcionamiento</v>
      </c>
      <c r="Y5852" t="s">
        <v>13828</v>
      </c>
    </row>
    <row r="5853" spans="1:25">
      <c r="A5853" t="s">
        <v>3229</v>
      </c>
      <c r="B5853" t="s">
        <v>5350</v>
      </c>
      <c r="C5853" t="s">
        <v>13963</v>
      </c>
      <c r="D5853" t="s">
        <v>3076</v>
      </c>
      <c r="E5853" t="s">
        <v>3077</v>
      </c>
      <c r="F5853" t="s">
        <v>13827</v>
      </c>
      <c r="G5853" t="s">
        <v>13828</v>
      </c>
      <c r="H5853" t="s">
        <v>333</v>
      </c>
      <c r="I5853" t="s">
        <v>335</v>
      </c>
      <c r="J5853" t="s">
        <v>246</v>
      </c>
      <c r="K5853" t="s">
        <v>3079</v>
      </c>
      <c r="L5853" t="s">
        <v>247</v>
      </c>
      <c r="M5853">
        <v>388724</v>
      </c>
      <c r="N5853">
        <v>0</v>
      </c>
      <c r="O5853">
        <v>388724</v>
      </c>
      <c r="P5853">
        <v>0</v>
      </c>
      <c r="Q5853" t="s">
        <v>13964</v>
      </c>
      <c r="R5853" t="s">
        <v>3229</v>
      </c>
      <c r="S5853" t="s">
        <v>7866</v>
      </c>
      <c r="T5853" t="s">
        <v>3085</v>
      </c>
      <c r="U5853" t="s">
        <v>13965</v>
      </c>
      <c r="V5853" t="s">
        <v>13966</v>
      </c>
      <c r="W5853" t="s">
        <v>3085</v>
      </c>
      <c r="X5853" t="str">
        <f t="shared" si="91"/>
        <v>Funcionamiento</v>
      </c>
      <c r="Y5853" t="s">
        <v>13828</v>
      </c>
    </row>
    <row r="5854" spans="1:25">
      <c r="A5854" t="s">
        <v>3229</v>
      </c>
      <c r="B5854" t="s">
        <v>5350</v>
      </c>
      <c r="C5854" t="s">
        <v>13963</v>
      </c>
      <c r="D5854" t="s">
        <v>3076</v>
      </c>
      <c r="E5854" t="s">
        <v>3077</v>
      </c>
      <c r="F5854" t="s">
        <v>13827</v>
      </c>
      <c r="G5854" t="s">
        <v>13828</v>
      </c>
      <c r="H5854" t="s">
        <v>292</v>
      </c>
      <c r="I5854" t="s">
        <v>293</v>
      </c>
      <c r="J5854" t="s">
        <v>246</v>
      </c>
      <c r="K5854" t="s">
        <v>3079</v>
      </c>
      <c r="L5854" t="s">
        <v>247</v>
      </c>
      <c r="M5854">
        <v>79550210</v>
      </c>
      <c r="N5854">
        <v>0</v>
      </c>
      <c r="O5854">
        <v>79550210</v>
      </c>
      <c r="P5854">
        <v>0</v>
      </c>
      <c r="Q5854" t="s">
        <v>13964</v>
      </c>
      <c r="R5854" t="s">
        <v>3229</v>
      </c>
      <c r="S5854" t="s">
        <v>7866</v>
      </c>
      <c r="T5854" t="s">
        <v>3085</v>
      </c>
      <c r="U5854" t="s">
        <v>13965</v>
      </c>
      <c r="V5854" t="s">
        <v>13966</v>
      </c>
      <c r="W5854" t="s">
        <v>3085</v>
      </c>
      <c r="X5854" t="str">
        <f t="shared" si="91"/>
        <v>Funcionamiento</v>
      </c>
      <c r="Y5854" t="s">
        <v>13828</v>
      </c>
    </row>
    <row r="5855" spans="1:25">
      <c r="A5855" t="s">
        <v>3229</v>
      </c>
      <c r="B5855" t="s">
        <v>5350</v>
      </c>
      <c r="C5855" t="s">
        <v>13963</v>
      </c>
      <c r="D5855" t="s">
        <v>3076</v>
      </c>
      <c r="E5855" t="s">
        <v>3077</v>
      </c>
      <c r="F5855" t="s">
        <v>13827</v>
      </c>
      <c r="G5855" t="s">
        <v>13828</v>
      </c>
      <c r="H5855" t="s">
        <v>297</v>
      </c>
      <c r="I5855" t="s">
        <v>299</v>
      </c>
      <c r="J5855" t="s">
        <v>246</v>
      </c>
      <c r="K5855" t="s">
        <v>3079</v>
      </c>
      <c r="L5855" t="s">
        <v>247</v>
      </c>
      <c r="M5855">
        <v>3250186</v>
      </c>
      <c r="N5855">
        <v>0</v>
      </c>
      <c r="O5855">
        <v>3250186</v>
      </c>
      <c r="P5855">
        <v>0</v>
      </c>
      <c r="Q5855" t="s">
        <v>13964</v>
      </c>
      <c r="R5855" t="s">
        <v>3229</v>
      </c>
      <c r="S5855" t="s">
        <v>7866</v>
      </c>
      <c r="T5855" t="s">
        <v>3085</v>
      </c>
      <c r="U5855" t="s">
        <v>13965</v>
      </c>
      <c r="V5855" t="s">
        <v>13966</v>
      </c>
      <c r="W5855" t="s">
        <v>3085</v>
      </c>
      <c r="X5855" t="str">
        <f t="shared" si="91"/>
        <v>Funcionamiento</v>
      </c>
      <c r="Y5855" t="s">
        <v>13828</v>
      </c>
    </row>
    <row r="5856" spans="1:25">
      <c r="A5856" t="s">
        <v>3229</v>
      </c>
      <c r="B5856" t="s">
        <v>5350</v>
      </c>
      <c r="C5856" t="s">
        <v>13963</v>
      </c>
      <c r="D5856" t="s">
        <v>3076</v>
      </c>
      <c r="E5856" t="s">
        <v>3077</v>
      </c>
      <c r="F5856" t="s">
        <v>13827</v>
      </c>
      <c r="G5856" t="s">
        <v>13828</v>
      </c>
      <c r="H5856" t="s">
        <v>309</v>
      </c>
      <c r="I5856" t="s">
        <v>311</v>
      </c>
      <c r="J5856" t="s">
        <v>246</v>
      </c>
      <c r="K5856" t="s">
        <v>3079</v>
      </c>
      <c r="L5856" t="s">
        <v>247</v>
      </c>
      <c r="M5856">
        <v>5357216</v>
      </c>
      <c r="N5856">
        <v>0</v>
      </c>
      <c r="O5856">
        <v>5357216</v>
      </c>
      <c r="P5856">
        <v>0</v>
      </c>
      <c r="Q5856" t="s">
        <v>13964</v>
      </c>
      <c r="R5856" t="s">
        <v>3229</v>
      </c>
      <c r="S5856" t="s">
        <v>7866</v>
      </c>
      <c r="T5856" t="s">
        <v>3085</v>
      </c>
      <c r="U5856" t="s">
        <v>13965</v>
      </c>
      <c r="V5856" t="s">
        <v>13966</v>
      </c>
      <c r="W5856" t="s">
        <v>3085</v>
      </c>
      <c r="X5856" t="str">
        <f t="shared" si="91"/>
        <v>Funcionamiento</v>
      </c>
      <c r="Y5856" t="s">
        <v>13828</v>
      </c>
    </row>
    <row r="5857" spans="1:25">
      <c r="A5857" t="s">
        <v>3229</v>
      </c>
      <c r="B5857" t="s">
        <v>5350</v>
      </c>
      <c r="C5857" t="s">
        <v>13963</v>
      </c>
      <c r="D5857" t="s">
        <v>3076</v>
      </c>
      <c r="E5857" t="s">
        <v>3077</v>
      </c>
      <c r="F5857" t="s">
        <v>13827</v>
      </c>
      <c r="G5857" t="s">
        <v>13828</v>
      </c>
      <c r="H5857" t="s">
        <v>331</v>
      </c>
      <c r="I5857" t="s">
        <v>587</v>
      </c>
      <c r="J5857" t="s">
        <v>246</v>
      </c>
      <c r="K5857" t="s">
        <v>3079</v>
      </c>
      <c r="L5857" t="s">
        <v>247</v>
      </c>
      <c r="M5857">
        <v>5643405</v>
      </c>
      <c r="N5857">
        <v>0</v>
      </c>
      <c r="O5857">
        <v>5643405</v>
      </c>
      <c r="P5857">
        <v>0</v>
      </c>
      <c r="Q5857" t="s">
        <v>13964</v>
      </c>
      <c r="R5857" t="s">
        <v>3229</v>
      </c>
      <c r="S5857" t="s">
        <v>7866</v>
      </c>
      <c r="T5857" t="s">
        <v>3085</v>
      </c>
      <c r="U5857" t="s">
        <v>13965</v>
      </c>
      <c r="V5857" t="s">
        <v>13966</v>
      </c>
      <c r="W5857" t="s">
        <v>3085</v>
      </c>
      <c r="X5857" t="str">
        <f t="shared" si="91"/>
        <v>Funcionamiento</v>
      </c>
      <c r="Y5857" t="s">
        <v>13828</v>
      </c>
    </row>
    <row r="5858" spans="1:25">
      <c r="A5858" t="s">
        <v>3229</v>
      </c>
      <c r="B5858" t="s">
        <v>5350</v>
      </c>
      <c r="C5858" t="s">
        <v>13963</v>
      </c>
      <c r="D5858" t="s">
        <v>3076</v>
      </c>
      <c r="E5858" t="s">
        <v>3077</v>
      </c>
      <c r="F5858" t="s">
        <v>13827</v>
      </c>
      <c r="G5858" t="s">
        <v>13828</v>
      </c>
      <c r="H5858" t="s">
        <v>294</v>
      </c>
      <c r="I5858" t="s">
        <v>296</v>
      </c>
      <c r="J5858" t="s">
        <v>246</v>
      </c>
      <c r="K5858" t="s">
        <v>3079</v>
      </c>
      <c r="L5858" t="s">
        <v>247</v>
      </c>
      <c r="M5858">
        <v>2220893</v>
      </c>
      <c r="N5858">
        <v>0</v>
      </c>
      <c r="O5858">
        <v>2220893</v>
      </c>
      <c r="P5858">
        <v>0</v>
      </c>
      <c r="Q5858" t="s">
        <v>13964</v>
      </c>
      <c r="R5858" t="s">
        <v>3229</v>
      </c>
      <c r="S5858" t="s">
        <v>7866</v>
      </c>
      <c r="T5858" t="s">
        <v>3085</v>
      </c>
      <c r="U5858" t="s">
        <v>13965</v>
      </c>
      <c r="V5858" t="s">
        <v>13966</v>
      </c>
      <c r="W5858" t="s">
        <v>3085</v>
      </c>
      <c r="X5858" t="str">
        <f t="shared" si="91"/>
        <v>Funcionamiento</v>
      </c>
      <c r="Y5858" t="s">
        <v>13828</v>
      </c>
    </row>
    <row r="5859" spans="1:25">
      <c r="A5859" t="s">
        <v>3292</v>
      </c>
      <c r="B5859" t="s">
        <v>3274</v>
      </c>
      <c r="C5859" t="s">
        <v>13967</v>
      </c>
      <c r="D5859" t="s">
        <v>3076</v>
      </c>
      <c r="E5859" t="s">
        <v>3077</v>
      </c>
      <c r="F5859" t="s">
        <v>13827</v>
      </c>
      <c r="G5859" t="s">
        <v>13828</v>
      </c>
      <c r="H5859" t="s">
        <v>316</v>
      </c>
      <c r="I5859" t="s">
        <v>583</v>
      </c>
      <c r="J5859" t="s">
        <v>246</v>
      </c>
      <c r="K5859" t="s">
        <v>3079</v>
      </c>
      <c r="L5859" t="s">
        <v>247</v>
      </c>
      <c r="M5859">
        <v>7149600</v>
      </c>
      <c r="N5859">
        <v>0</v>
      </c>
      <c r="O5859">
        <v>7149600</v>
      </c>
      <c r="P5859">
        <v>0</v>
      </c>
      <c r="Q5859" t="s">
        <v>13968</v>
      </c>
      <c r="R5859" t="s">
        <v>3292</v>
      </c>
      <c r="S5859" t="s">
        <v>3318</v>
      </c>
      <c r="T5859" t="s">
        <v>3085</v>
      </c>
      <c r="U5859" t="s">
        <v>13969</v>
      </c>
      <c r="V5859" t="s">
        <v>13970</v>
      </c>
      <c r="W5859" t="s">
        <v>3085</v>
      </c>
      <c r="X5859" t="str">
        <f t="shared" si="91"/>
        <v>Funcionamiento</v>
      </c>
      <c r="Y5859" t="s">
        <v>13828</v>
      </c>
    </row>
    <row r="5860" spans="1:25">
      <c r="A5860" t="s">
        <v>3292</v>
      </c>
      <c r="B5860" t="s">
        <v>3274</v>
      </c>
      <c r="C5860" t="s">
        <v>13967</v>
      </c>
      <c r="D5860" t="s">
        <v>3076</v>
      </c>
      <c r="E5860" t="s">
        <v>3077</v>
      </c>
      <c r="F5860" t="s">
        <v>13827</v>
      </c>
      <c r="G5860" t="s">
        <v>13828</v>
      </c>
      <c r="H5860" t="s">
        <v>322</v>
      </c>
      <c r="I5860" t="s">
        <v>323</v>
      </c>
      <c r="J5860" t="s">
        <v>246</v>
      </c>
      <c r="K5860" t="s">
        <v>3079</v>
      </c>
      <c r="L5860" t="s">
        <v>247</v>
      </c>
      <c r="M5860">
        <v>2851300</v>
      </c>
      <c r="N5860">
        <v>0</v>
      </c>
      <c r="O5860">
        <v>2851300</v>
      </c>
      <c r="P5860">
        <v>0</v>
      </c>
      <c r="Q5860" t="s">
        <v>13968</v>
      </c>
      <c r="R5860" t="s">
        <v>3292</v>
      </c>
      <c r="S5860" t="s">
        <v>3318</v>
      </c>
      <c r="T5860" t="s">
        <v>3085</v>
      </c>
      <c r="U5860" t="s">
        <v>13969</v>
      </c>
      <c r="V5860" t="s">
        <v>13970</v>
      </c>
      <c r="W5860" t="s">
        <v>3085</v>
      </c>
      <c r="X5860" t="str">
        <f t="shared" si="91"/>
        <v>Funcionamiento</v>
      </c>
      <c r="Y5860" t="s">
        <v>13828</v>
      </c>
    </row>
    <row r="5861" spans="1:25">
      <c r="A5861" t="s">
        <v>3292</v>
      </c>
      <c r="B5861" t="s">
        <v>3274</v>
      </c>
      <c r="C5861" t="s">
        <v>13967</v>
      </c>
      <c r="D5861" t="s">
        <v>3076</v>
      </c>
      <c r="E5861" t="s">
        <v>3077</v>
      </c>
      <c r="F5861" t="s">
        <v>13827</v>
      </c>
      <c r="G5861" t="s">
        <v>13828</v>
      </c>
      <c r="H5861" t="s">
        <v>324</v>
      </c>
      <c r="I5861" t="s">
        <v>325</v>
      </c>
      <c r="J5861" t="s">
        <v>246</v>
      </c>
      <c r="K5861" t="s">
        <v>3079</v>
      </c>
      <c r="L5861" t="s">
        <v>247</v>
      </c>
      <c r="M5861">
        <v>1900700</v>
      </c>
      <c r="N5861">
        <v>0</v>
      </c>
      <c r="O5861">
        <v>1900700</v>
      </c>
      <c r="P5861">
        <v>0</v>
      </c>
      <c r="Q5861" t="s">
        <v>13968</v>
      </c>
      <c r="R5861" t="s">
        <v>3292</v>
      </c>
      <c r="S5861" t="s">
        <v>3318</v>
      </c>
      <c r="T5861" t="s">
        <v>3085</v>
      </c>
      <c r="U5861" t="s">
        <v>13969</v>
      </c>
      <c r="V5861" t="s">
        <v>13970</v>
      </c>
      <c r="W5861" t="s">
        <v>3085</v>
      </c>
      <c r="X5861" t="str">
        <f t="shared" si="91"/>
        <v>Funcionamiento</v>
      </c>
      <c r="Y5861" t="s">
        <v>13828</v>
      </c>
    </row>
    <row r="5862" spans="1:25">
      <c r="A5862" t="s">
        <v>3292</v>
      </c>
      <c r="B5862" t="s">
        <v>3274</v>
      </c>
      <c r="C5862" t="s">
        <v>13967</v>
      </c>
      <c r="D5862" t="s">
        <v>3076</v>
      </c>
      <c r="E5862" t="s">
        <v>3077</v>
      </c>
      <c r="F5862" t="s">
        <v>13827</v>
      </c>
      <c r="G5862" t="s">
        <v>13828</v>
      </c>
      <c r="H5862" t="s">
        <v>314</v>
      </c>
      <c r="I5862" t="s">
        <v>582</v>
      </c>
      <c r="J5862" t="s">
        <v>246</v>
      </c>
      <c r="K5862" t="s">
        <v>3079</v>
      </c>
      <c r="L5862" t="s">
        <v>247</v>
      </c>
      <c r="M5862">
        <v>10092300</v>
      </c>
      <c r="N5862">
        <v>0</v>
      </c>
      <c r="O5862">
        <v>10092300</v>
      </c>
      <c r="P5862">
        <v>0</v>
      </c>
      <c r="Q5862" t="s">
        <v>13968</v>
      </c>
      <c r="R5862" t="s">
        <v>3292</v>
      </c>
      <c r="S5862" t="s">
        <v>3318</v>
      </c>
      <c r="T5862" t="s">
        <v>3085</v>
      </c>
      <c r="U5862" t="s">
        <v>13969</v>
      </c>
      <c r="V5862" t="s">
        <v>13970</v>
      </c>
      <c r="W5862" t="s">
        <v>3085</v>
      </c>
      <c r="X5862" t="str">
        <f t="shared" si="91"/>
        <v>Funcionamiento</v>
      </c>
      <c r="Y5862" t="s">
        <v>13828</v>
      </c>
    </row>
    <row r="5863" spans="1:25">
      <c r="A5863" t="s">
        <v>3292</v>
      </c>
      <c r="B5863" t="s">
        <v>3274</v>
      </c>
      <c r="C5863" t="s">
        <v>13967</v>
      </c>
      <c r="D5863" t="s">
        <v>3076</v>
      </c>
      <c r="E5863" t="s">
        <v>3077</v>
      </c>
      <c r="F5863" t="s">
        <v>13827</v>
      </c>
      <c r="G5863" t="s">
        <v>13828</v>
      </c>
      <c r="H5863" t="s">
        <v>318</v>
      </c>
      <c r="I5863" t="s">
        <v>586</v>
      </c>
      <c r="J5863" t="s">
        <v>246</v>
      </c>
      <c r="K5863" t="s">
        <v>3079</v>
      </c>
      <c r="L5863" t="s">
        <v>247</v>
      </c>
      <c r="M5863">
        <v>3799600</v>
      </c>
      <c r="N5863">
        <v>0</v>
      </c>
      <c r="O5863">
        <v>3799600</v>
      </c>
      <c r="P5863">
        <v>0</v>
      </c>
      <c r="Q5863" t="s">
        <v>13968</v>
      </c>
      <c r="R5863" t="s">
        <v>3292</v>
      </c>
      <c r="S5863" t="s">
        <v>3318</v>
      </c>
      <c r="T5863" t="s">
        <v>3085</v>
      </c>
      <c r="U5863" t="s">
        <v>13969</v>
      </c>
      <c r="V5863" t="s">
        <v>13970</v>
      </c>
      <c r="W5863" t="s">
        <v>3085</v>
      </c>
      <c r="X5863" t="str">
        <f t="shared" si="91"/>
        <v>Funcionamiento</v>
      </c>
      <c r="Y5863" t="s">
        <v>13828</v>
      </c>
    </row>
    <row r="5864" spans="1:25">
      <c r="A5864" t="s">
        <v>3292</v>
      </c>
      <c r="B5864" t="s">
        <v>3274</v>
      </c>
      <c r="C5864" t="s">
        <v>13967</v>
      </c>
      <c r="D5864" t="s">
        <v>3076</v>
      </c>
      <c r="E5864" t="s">
        <v>3077</v>
      </c>
      <c r="F5864" t="s">
        <v>13827</v>
      </c>
      <c r="G5864" t="s">
        <v>13828</v>
      </c>
      <c r="H5864" t="s">
        <v>320</v>
      </c>
      <c r="I5864" t="s">
        <v>321</v>
      </c>
      <c r="J5864" t="s">
        <v>246</v>
      </c>
      <c r="K5864" t="s">
        <v>3079</v>
      </c>
      <c r="L5864" t="s">
        <v>247</v>
      </c>
      <c r="M5864">
        <v>1240000</v>
      </c>
      <c r="N5864">
        <v>0</v>
      </c>
      <c r="O5864">
        <v>1240000</v>
      </c>
      <c r="P5864">
        <v>0</v>
      </c>
      <c r="Q5864" t="s">
        <v>13968</v>
      </c>
      <c r="R5864" t="s">
        <v>3292</v>
      </c>
      <c r="S5864" t="s">
        <v>3318</v>
      </c>
      <c r="T5864" t="s">
        <v>3085</v>
      </c>
      <c r="U5864" t="s">
        <v>13969</v>
      </c>
      <c r="V5864" t="s">
        <v>13970</v>
      </c>
      <c r="W5864" t="s">
        <v>3085</v>
      </c>
      <c r="X5864" t="str">
        <f t="shared" si="91"/>
        <v>Funcionamiento</v>
      </c>
      <c r="Y5864" t="s">
        <v>13828</v>
      </c>
    </row>
    <row r="5865" spans="1:25">
      <c r="A5865" t="s">
        <v>3297</v>
      </c>
      <c r="B5865" t="s">
        <v>3659</v>
      </c>
      <c r="C5865" t="s">
        <v>13971</v>
      </c>
      <c r="D5865" t="s">
        <v>3076</v>
      </c>
      <c r="E5865" t="s">
        <v>3077</v>
      </c>
      <c r="F5865" t="s">
        <v>13827</v>
      </c>
      <c r="G5865" t="s">
        <v>13828</v>
      </c>
      <c r="H5865" t="s">
        <v>300</v>
      </c>
      <c r="I5865" t="s">
        <v>302</v>
      </c>
      <c r="J5865" t="s">
        <v>246</v>
      </c>
      <c r="K5865" t="s">
        <v>3079</v>
      </c>
      <c r="L5865" t="s">
        <v>247</v>
      </c>
      <c r="M5865">
        <v>94428001</v>
      </c>
      <c r="N5865">
        <v>0</v>
      </c>
      <c r="O5865">
        <v>94428001</v>
      </c>
      <c r="P5865">
        <v>0</v>
      </c>
      <c r="Q5865" t="s">
        <v>13972</v>
      </c>
      <c r="R5865" t="s">
        <v>3297</v>
      </c>
      <c r="S5865" t="s">
        <v>3372</v>
      </c>
      <c r="T5865" t="s">
        <v>3085</v>
      </c>
      <c r="U5865" t="s">
        <v>13973</v>
      </c>
      <c r="V5865" t="s">
        <v>13974</v>
      </c>
      <c r="W5865" t="s">
        <v>3085</v>
      </c>
      <c r="X5865" t="str">
        <f t="shared" si="91"/>
        <v>Funcionamiento</v>
      </c>
      <c r="Y5865" t="s">
        <v>13828</v>
      </c>
    </row>
    <row r="5866" spans="1:25">
      <c r="A5866" t="s">
        <v>3304</v>
      </c>
      <c r="B5866" t="s">
        <v>6112</v>
      </c>
      <c r="C5866" t="s">
        <v>13975</v>
      </c>
      <c r="D5866" t="s">
        <v>3076</v>
      </c>
      <c r="E5866" t="s">
        <v>3077</v>
      </c>
      <c r="F5866" t="s">
        <v>3234</v>
      </c>
      <c r="G5866" t="s">
        <v>13828</v>
      </c>
      <c r="H5866" t="s">
        <v>428</v>
      </c>
      <c r="I5866" t="s">
        <v>669</v>
      </c>
      <c r="J5866" t="s">
        <v>246</v>
      </c>
      <c r="K5866" t="s">
        <v>3079</v>
      </c>
      <c r="L5866" t="s">
        <v>247</v>
      </c>
      <c r="M5866">
        <v>1200000</v>
      </c>
      <c r="N5866">
        <v>150000</v>
      </c>
      <c r="O5866">
        <v>1350000</v>
      </c>
      <c r="P5866">
        <v>0</v>
      </c>
      <c r="Q5866" t="s">
        <v>13976</v>
      </c>
      <c r="R5866" t="s">
        <v>3304</v>
      </c>
      <c r="S5866" t="s">
        <v>3473</v>
      </c>
      <c r="T5866" t="s">
        <v>3394</v>
      </c>
      <c r="U5866" t="s">
        <v>9217</v>
      </c>
      <c r="V5866" t="s">
        <v>13977</v>
      </c>
      <c r="W5866" t="s">
        <v>3085</v>
      </c>
      <c r="X5866" t="str">
        <f t="shared" si="91"/>
        <v>Inversión</v>
      </c>
      <c r="Y5866" t="s">
        <v>3241</v>
      </c>
    </row>
    <row r="5867" spans="1:25">
      <c r="A5867" t="s">
        <v>3237</v>
      </c>
      <c r="B5867" t="s">
        <v>3301</v>
      </c>
      <c r="C5867" t="s">
        <v>13978</v>
      </c>
      <c r="D5867" t="s">
        <v>3076</v>
      </c>
      <c r="E5867" t="s">
        <v>3077</v>
      </c>
      <c r="F5867" t="s">
        <v>13827</v>
      </c>
      <c r="G5867" t="s">
        <v>13828</v>
      </c>
      <c r="H5867" t="s">
        <v>309</v>
      </c>
      <c r="I5867" t="s">
        <v>311</v>
      </c>
      <c r="J5867" t="s">
        <v>246</v>
      </c>
      <c r="K5867" t="s">
        <v>3079</v>
      </c>
      <c r="L5867" t="s">
        <v>247</v>
      </c>
      <c r="M5867">
        <v>8339076</v>
      </c>
      <c r="N5867">
        <v>0</v>
      </c>
      <c r="O5867">
        <v>8339076</v>
      </c>
      <c r="P5867">
        <v>0</v>
      </c>
      <c r="Q5867" t="s">
        <v>13979</v>
      </c>
      <c r="R5867" t="s">
        <v>3237</v>
      </c>
      <c r="S5867" t="s">
        <v>4026</v>
      </c>
      <c r="T5867" t="s">
        <v>3085</v>
      </c>
      <c r="U5867" t="s">
        <v>13980</v>
      </c>
      <c r="V5867" t="s">
        <v>13981</v>
      </c>
      <c r="W5867" t="s">
        <v>3085</v>
      </c>
      <c r="X5867" t="str">
        <f t="shared" si="91"/>
        <v>Funcionamiento</v>
      </c>
      <c r="Y5867" t="s">
        <v>13828</v>
      </c>
    </row>
    <row r="5868" spans="1:25">
      <c r="A5868" t="s">
        <v>3237</v>
      </c>
      <c r="B5868" t="s">
        <v>3301</v>
      </c>
      <c r="C5868" t="s">
        <v>13978</v>
      </c>
      <c r="D5868" t="s">
        <v>3076</v>
      </c>
      <c r="E5868" t="s">
        <v>3077</v>
      </c>
      <c r="F5868" t="s">
        <v>13827</v>
      </c>
      <c r="G5868" t="s">
        <v>13828</v>
      </c>
      <c r="H5868" t="s">
        <v>333</v>
      </c>
      <c r="I5868" t="s">
        <v>335</v>
      </c>
      <c r="J5868" t="s">
        <v>246</v>
      </c>
      <c r="K5868" t="s">
        <v>3079</v>
      </c>
      <c r="L5868" t="s">
        <v>247</v>
      </c>
      <c r="M5868">
        <v>638978</v>
      </c>
      <c r="N5868">
        <v>0</v>
      </c>
      <c r="O5868">
        <v>638978</v>
      </c>
      <c r="P5868">
        <v>0</v>
      </c>
      <c r="Q5868" t="s">
        <v>13979</v>
      </c>
      <c r="R5868" t="s">
        <v>3237</v>
      </c>
      <c r="S5868" t="s">
        <v>4026</v>
      </c>
      <c r="T5868" t="s">
        <v>3085</v>
      </c>
      <c r="U5868" t="s">
        <v>13980</v>
      </c>
      <c r="V5868" t="s">
        <v>13981</v>
      </c>
      <c r="W5868" t="s">
        <v>3085</v>
      </c>
      <c r="X5868" t="str">
        <f t="shared" si="91"/>
        <v>Funcionamiento</v>
      </c>
      <c r="Y5868" t="s">
        <v>13828</v>
      </c>
    </row>
    <row r="5869" spans="1:25">
      <c r="A5869" t="s">
        <v>3237</v>
      </c>
      <c r="B5869" t="s">
        <v>3301</v>
      </c>
      <c r="C5869" t="s">
        <v>13978</v>
      </c>
      <c r="D5869" t="s">
        <v>3076</v>
      </c>
      <c r="E5869" t="s">
        <v>3077</v>
      </c>
      <c r="F5869" t="s">
        <v>13827</v>
      </c>
      <c r="G5869" t="s">
        <v>13828</v>
      </c>
      <c r="H5869" t="s">
        <v>294</v>
      </c>
      <c r="I5869" t="s">
        <v>296</v>
      </c>
      <c r="J5869" t="s">
        <v>246</v>
      </c>
      <c r="K5869" t="s">
        <v>3079</v>
      </c>
      <c r="L5869" t="s">
        <v>247</v>
      </c>
      <c r="M5869">
        <v>2121746</v>
      </c>
      <c r="N5869">
        <v>0</v>
      </c>
      <c r="O5869">
        <v>2121746</v>
      </c>
      <c r="P5869">
        <v>0</v>
      </c>
      <c r="Q5869" t="s">
        <v>13979</v>
      </c>
      <c r="R5869" t="s">
        <v>3237</v>
      </c>
      <c r="S5869" t="s">
        <v>4026</v>
      </c>
      <c r="T5869" t="s">
        <v>3085</v>
      </c>
      <c r="U5869" t="s">
        <v>13980</v>
      </c>
      <c r="V5869" t="s">
        <v>13981</v>
      </c>
      <c r="W5869" t="s">
        <v>3085</v>
      </c>
      <c r="X5869" t="str">
        <f t="shared" si="91"/>
        <v>Funcionamiento</v>
      </c>
      <c r="Y5869" t="s">
        <v>13828</v>
      </c>
    </row>
    <row r="5870" spans="1:25">
      <c r="A5870" t="s">
        <v>3237</v>
      </c>
      <c r="B5870" t="s">
        <v>3301</v>
      </c>
      <c r="C5870" t="s">
        <v>13978</v>
      </c>
      <c r="D5870" t="s">
        <v>3076</v>
      </c>
      <c r="E5870" t="s">
        <v>3077</v>
      </c>
      <c r="F5870" t="s">
        <v>13827</v>
      </c>
      <c r="G5870" t="s">
        <v>13828</v>
      </c>
      <c r="H5870" t="s">
        <v>331</v>
      </c>
      <c r="I5870" t="s">
        <v>587</v>
      </c>
      <c r="J5870" t="s">
        <v>246</v>
      </c>
      <c r="K5870" t="s">
        <v>3079</v>
      </c>
      <c r="L5870" t="s">
        <v>247</v>
      </c>
      <c r="M5870">
        <v>8153990</v>
      </c>
      <c r="N5870">
        <v>0</v>
      </c>
      <c r="O5870">
        <v>8153990</v>
      </c>
      <c r="P5870">
        <v>0</v>
      </c>
      <c r="Q5870" t="s">
        <v>13979</v>
      </c>
      <c r="R5870" t="s">
        <v>3237</v>
      </c>
      <c r="S5870" t="s">
        <v>4026</v>
      </c>
      <c r="T5870" t="s">
        <v>3085</v>
      </c>
      <c r="U5870" t="s">
        <v>13980</v>
      </c>
      <c r="V5870" t="s">
        <v>13981</v>
      </c>
      <c r="W5870" t="s">
        <v>3085</v>
      </c>
      <c r="X5870" t="str">
        <f t="shared" si="91"/>
        <v>Funcionamiento</v>
      </c>
      <c r="Y5870" t="s">
        <v>13828</v>
      </c>
    </row>
    <row r="5871" spans="1:25">
      <c r="A5871" t="s">
        <v>3237</v>
      </c>
      <c r="B5871" t="s">
        <v>3301</v>
      </c>
      <c r="C5871" t="s">
        <v>13978</v>
      </c>
      <c r="D5871" t="s">
        <v>3076</v>
      </c>
      <c r="E5871" t="s">
        <v>3077</v>
      </c>
      <c r="F5871" t="s">
        <v>13827</v>
      </c>
      <c r="G5871" t="s">
        <v>13828</v>
      </c>
      <c r="H5871" t="s">
        <v>297</v>
      </c>
      <c r="I5871" t="s">
        <v>299</v>
      </c>
      <c r="J5871" t="s">
        <v>246</v>
      </c>
      <c r="K5871" t="s">
        <v>3079</v>
      </c>
      <c r="L5871" t="s">
        <v>247</v>
      </c>
      <c r="M5871">
        <v>3174760</v>
      </c>
      <c r="N5871">
        <v>0</v>
      </c>
      <c r="O5871">
        <v>3174760</v>
      </c>
      <c r="P5871">
        <v>0</v>
      </c>
      <c r="Q5871" t="s">
        <v>13979</v>
      </c>
      <c r="R5871" t="s">
        <v>3237</v>
      </c>
      <c r="S5871" t="s">
        <v>4026</v>
      </c>
      <c r="T5871" t="s">
        <v>3085</v>
      </c>
      <c r="U5871" t="s">
        <v>13980</v>
      </c>
      <c r="V5871" t="s">
        <v>13981</v>
      </c>
      <c r="W5871" t="s">
        <v>3085</v>
      </c>
      <c r="X5871" t="str">
        <f t="shared" si="91"/>
        <v>Funcionamiento</v>
      </c>
      <c r="Y5871" t="s">
        <v>13828</v>
      </c>
    </row>
    <row r="5872" spans="1:25">
      <c r="A5872" t="s">
        <v>3237</v>
      </c>
      <c r="B5872" t="s">
        <v>3301</v>
      </c>
      <c r="C5872" t="s">
        <v>13978</v>
      </c>
      <c r="D5872" t="s">
        <v>3076</v>
      </c>
      <c r="E5872" t="s">
        <v>3077</v>
      </c>
      <c r="F5872" t="s">
        <v>13827</v>
      </c>
      <c r="G5872" t="s">
        <v>13828</v>
      </c>
      <c r="H5872" t="s">
        <v>303</v>
      </c>
      <c r="I5872" t="s">
        <v>305</v>
      </c>
      <c r="J5872" t="s">
        <v>246</v>
      </c>
      <c r="K5872" t="s">
        <v>3079</v>
      </c>
      <c r="L5872" t="s">
        <v>247</v>
      </c>
      <c r="M5872">
        <v>3136081</v>
      </c>
      <c r="N5872">
        <v>0</v>
      </c>
      <c r="O5872">
        <v>3136081</v>
      </c>
      <c r="P5872">
        <v>0</v>
      </c>
      <c r="Q5872" t="s">
        <v>13979</v>
      </c>
      <c r="R5872" t="s">
        <v>3237</v>
      </c>
      <c r="S5872" t="s">
        <v>4026</v>
      </c>
      <c r="T5872" t="s">
        <v>3085</v>
      </c>
      <c r="U5872" t="s">
        <v>13980</v>
      </c>
      <c r="V5872" t="s">
        <v>13981</v>
      </c>
      <c r="W5872" t="s">
        <v>3085</v>
      </c>
      <c r="X5872" t="str">
        <f t="shared" si="91"/>
        <v>Funcionamiento</v>
      </c>
      <c r="Y5872" t="s">
        <v>13828</v>
      </c>
    </row>
    <row r="5873" spans="1:25">
      <c r="A5873" t="s">
        <v>3237</v>
      </c>
      <c r="B5873" t="s">
        <v>3301</v>
      </c>
      <c r="C5873" t="s">
        <v>13978</v>
      </c>
      <c r="D5873" t="s">
        <v>3076</v>
      </c>
      <c r="E5873" t="s">
        <v>3077</v>
      </c>
      <c r="F5873" t="s">
        <v>13827</v>
      </c>
      <c r="G5873" t="s">
        <v>13828</v>
      </c>
      <c r="H5873" t="s">
        <v>292</v>
      </c>
      <c r="I5873" t="s">
        <v>293</v>
      </c>
      <c r="J5873" t="s">
        <v>246</v>
      </c>
      <c r="K5873" t="s">
        <v>3079</v>
      </c>
      <c r="L5873" t="s">
        <v>247</v>
      </c>
      <c r="M5873">
        <v>77941061</v>
      </c>
      <c r="N5873">
        <v>0</v>
      </c>
      <c r="O5873">
        <v>77941061</v>
      </c>
      <c r="P5873">
        <v>0</v>
      </c>
      <c r="Q5873" t="s">
        <v>13979</v>
      </c>
      <c r="R5873" t="s">
        <v>3237</v>
      </c>
      <c r="S5873" t="s">
        <v>4026</v>
      </c>
      <c r="T5873" t="s">
        <v>3085</v>
      </c>
      <c r="U5873" t="s">
        <v>13980</v>
      </c>
      <c r="V5873" t="s">
        <v>13981</v>
      </c>
      <c r="W5873" t="s">
        <v>3085</v>
      </c>
      <c r="X5873" t="str">
        <f t="shared" si="91"/>
        <v>Funcionamiento</v>
      </c>
      <c r="Y5873" t="s">
        <v>13828</v>
      </c>
    </row>
    <row r="5874" spans="1:25">
      <c r="A5874" t="s">
        <v>3317</v>
      </c>
      <c r="B5874" t="s">
        <v>3301</v>
      </c>
      <c r="C5874" t="s">
        <v>13982</v>
      </c>
      <c r="D5874" t="s">
        <v>3076</v>
      </c>
      <c r="E5874" t="s">
        <v>3077</v>
      </c>
      <c r="F5874" t="s">
        <v>13827</v>
      </c>
      <c r="G5874" t="s">
        <v>13828</v>
      </c>
      <c r="H5874" t="s">
        <v>320</v>
      </c>
      <c r="I5874" t="s">
        <v>321</v>
      </c>
      <c r="J5874" t="s">
        <v>246</v>
      </c>
      <c r="K5874" t="s">
        <v>3079</v>
      </c>
      <c r="L5874" t="s">
        <v>247</v>
      </c>
      <c r="M5874">
        <v>1316000</v>
      </c>
      <c r="N5874">
        <v>0</v>
      </c>
      <c r="O5874">
        <v>1316000</v>
      </c>
      <c r="P5874">
        <v>0</v>
      </c>
      <c r="Q5874" t="s">
        <v>13983</v>
      </c>
      <c r="R5874" t="s">
        <v>3317</v>
      </c>
      <c r="S5874" t="s">
        <v>4031</v>
      </c>
      <c r="T5874" t="s">
        <v>3085</v>
      </c>
      <c r="U5874" t="s">
        <v>13984</v>
      </c>
      <c r="V5874" t="s">
        <v>13985</v>
      </c>
      <c r="W5874" t="s">
        <v>3085</v>
      </c>
      <c r="X5874" t="str">
        <f t="shared" si="91"/>
        <v>Funcionamiento</v>
      </c>
      <c r="Y5874" t="s">
        <v>13828</v>
      </c>
    </row>
    <row r="5875" spans="1:25">
      <c r="A5875" t="s">
        <v>3317</v>
      </c>
      <c r="B5875" t="s">
        <v>3301</v>
      </c>
      <c r="C5875" t="s">
        <v>13982</v>
      </c>
      <c r="D5875" t="s">
        <v>3076</v>
      </c>
      <c r="E5875" t="s">
        <v>3077</v>
      </c>
      <c r="F5875" t="s">
        <v>13827</v>
      </c>
      <c r="G5875" t="s">
        <v>13828</v>
      </c>
      <c r="H5875" t="s">
        <v>314</v>
      </c>
      <c r="I5875" t="s">
        <v>582</v>
      </c>
      <c r="J5875" t="s">
        <v>246</v>
      </c>
      <c r="K5875" t="s">
        <v>3079</v>
      </c>
      <c r="L5875" t="s">
        <v>247</v>
      </c>
      <c r="M5875">
        <v>10238300</v>
      </c>
      <c r="N5875">
        <v>0</v>
      </c>
      <c r="O5875">
        <v>10238300</v>
      </c>
      <c r="P5875">
        <v>0</v>
      </c>
      <c r="Q5875" t="s">
        <v>13983</v>
      </c>
      <c r="R5875" t="s">
        <v>3317</v>
      </c>
      <c r="S5875" t="s">
        <v>4031</v>
      </c>
      <c r="T5875" t="s">
        <v>3085</v>
      </c>
      <c r="U5875" t="s">
        <v>13984</v>
      </c>
      <c r="V5875" t="s">
        <v>13985</v>
      </c>
      <c r="W5875" t="s">
        <v>3085</v>
      </c>
      <c r="X5875" t="str">
        <f t="shared" si="91"/>
        <v>Funcionamiento</v>
      </c>
      <c r="Y5875" t="s">
        <v>13828</v>
      </c>
    </row>
    <row r="5876" spans="1:25">
      <c r="A5876" t="s">
        <v>3317</v>
      </c>
      <c r="B5876" t="s">
        <v>3301</v>
      </c>
      <c r="C5876" t="s">
        <v>13982</v>
      </c>
      <c r="D5876" t="s">
        <v>3076</v>
      </c>
      <c r="E5876" t="s">
        <v>3077</v>
      </c>
      <c r="F5876" t="s">
        <v>13827</v>
      </c>
      <c r="G5876" t="s">
        <v>13828</v>
      </c>
      <c r="H5876" t="s">
        <v>318</v>
      </c>
      <c r="I5876" t="s">
        <v>586</v>
      </c>
      <c r="J5876" t="s">
        <v>246</v>
      </c>
      <c r="K5876" t="s">
        <v>3079</v>
      </c>
      <c r="L5876" t="s">
        <v>247</v>
      </c>
      <c r="M5876">
        <v>7689800</v>
      </c>
      <c r="N5876">
        <v>0</v>
      </c>
      <c r="O5876">
        <v>7689800</v>
      </c>
      <c r="P5876">
        <v>0</v>
      </c>
      <c r="Q5876" t="s">
        <v>13983</v>
      </c>
      <c r="R5876" t="s">
        <v>3317</v>
      </c>
      <c r="S5876" t="s">
        <v>4031</v>
      </c>
      <c r="T5876" t="s">
        <v>3085</v>
      </c>
      <c r="U5876" t="s">
        <v>13984</v>
      </c>
      <c r="V5876" t="s">
        <v>13985</v>
      </c>
      <c r="W5876" t="s">
        <v>3085</v>
      </c>
      <c r="X5876" t="str">
        <f t="shared" si="91"/>
        <v>Funcionamiento</v>
      </c>
      <c r="Y5876" t="s">
        <v>13828</v>
      </c>
    </row>
    <row r="5877" spans="1:25">
      <c r="A5877" t="s">
        <v>3317</v>
      </c>
      <c r="B5877" t="s">
        <v>3301</v>
      </c>
      <c r="C5877" t="s">
        <v>13982</v>
      </c>
      <c r="D5877" t="s">
        <v>3076</v>
      </c>
      <c r="E5877" t="s">
        <v>3077</v>
      </c>
      <c r="F5877" t="s">
        <v>13827</v>
      </c>
      <c r="G5877" t="s">
        <v>13828</v>
      </c>
      <c r="H5877" t="s">
        <v>322</v>
      </c>
      <c r="I5877" t="s">
        <v>323</v>
      </c>
      <c r="J5877" t="s">
        <v>246</v>
      </c>
      <c r="K5877" t="s">
        <v>3079</v>
      </c>
      <c r="L5877" t="s">
        <v>247</v>
      </c>
      <c r="M5877">
        <v>5767700</v>
      </c>
      <c r="N5877">
        <v>0</v>
      </c>
      <c r="O5877">
        <v>5767700</v>
      </c>
      <c r="P5877">
        <v>0</v>
      </c>
      <c r="Q5877" t="s">
        <v>13983</v>
      </c>
      <c r="R5877" t="s">
        <v>3317</v>
      </c>
      <c r="S5877" t="s">
        <v>4031</v>
      </c>
      <c r="T5877" t="s">
        <v>3085</v>
      </c>
      <c r="U5877" t="s">
        <v>13984</v>
      </c>
      <c r="V5877" t="s">
        <v>13985</v>
      </c>
      <c r="W5877" t="s">
        <v>3085</v>
      </c>
      <c r="X5877" t="str">
        <f t="shared" si="91"/>
        <v>Funcionamiento</v>
      </c>
      <c r="Y5877" t="s">
        <v>13828</v>
      </c>
    </row>
    <row r="5878" spans="1:25">
      <c r="A5878" t="s">
        <v>3317</v>
      </c>
      <c r="B5878" t="s">
        <v>3301</v>
      </c>
      <c r="C5878" t="s">
        <v>13982</v>
      </c>
      <c r="D5878" t="s">
        <v>3076</v>
      </c>
      <c r="E5878" t="s">
        <v>3077</v>
      </c>
      <c r="F5878" t="s">
        <v>13827</v>
      </c>
      <c r="G5878" t="s">
        <v>13828</v>
      </c>
      <c r="H5878" t="s">
        <v>316</v>
      </c>
      <c r="I5878" t="s">
        <v>583</v>
      </c>
      <c r="J5878" t="s">
        <v>246</v>
      </c>
      <c r="K5878" t="s">
        <v>3079</v>
      </c>
      <c r="L5878" t="s">
        <v>247</v>
      </c>
      <c r="M5878">
        <v>7252800</v>
      </c>
      <c r="N5878">
        <v>0</v>
      </c>
      <c r="O5878">
        <v>7252800</v>
      </c>
      <c r="P5878">
        <v>0</v>
      </c>
      <c r="Q5878" t="s">
        <v>13983</v>
      </c>
      <c r="R5878" t="s">
        <v>3317</v>
      </c>
      <c r="S5878" t="s">
        <v>4031</v>
      </c>
      <c r="T5878" t="s">
        <v>3085</v>
      </c>
      <c r="U5878" t="s">
        <v>13984</v>
      </c>
      <c r="V5878" t="s">
        <v>13985</v>
      </c>
      <c r="W5878" t="s">
        <v>3085</v>
      </c>
      <c r="X5878" t="str">
        <f t="shared" si="91"/>
        <v>Funcionamiento</v>
      </c>
      <c r="Y5878" t="s">
        <v>13828</v>
      </c>
    </row>
    <row r="5879" spans="1:25">
      <c r="A5879" t="s">
        <v>3317</v>
      </c>
      <c r="B5879" t="s">
        <v>3301</v>
      </c>
      <c r="C5879" t="s">
        <v>13982</v>
      </c>
      <c r="D5879" t="s">
        <v>3076</v>
      </c>
      <c r="E5879" t="s">
        <v>3077</v>
      </c>
      <c r="F5879" t="s">
        <v>13827</v>
      </c>
      <c r="G5879" t="s">
        <v>13828</v>
      </c>
      <c r="H5879" t="s">
        <v>324</v>
      </c>
      <c r="I5879" t="s">
        <v>325</v>
      </c>
      <c r="J5879" t="s">
        <v>246</v>
      </c>
      <c r="K5879" t="s">
        <v>3079</v>
      </c>
      <c r="L5879" t="s">
        <v>247</v>
      </c>
      <c r="M5879">
        <v>3846600</v>
      </c>
      <c r="N5879">
        <v>0</v>
      </c>
      <c r="O5879">
        <v>3846600</v>
      </c>
      <c r="P5879">
        <v>0</v>
      </c>
      <c r="Q5879" t="s">
        <v>13983</v>
      </c>
      <c r="R5879" t="s">
        <v>3317</v>
      </c>
      <c r="S5879" t="s">
        <v>4031</v>
      </c>
      <c r="T5879" t="s">
        <v>3085</v>
      </c>
      <c r="U5879" t="s">
        <v>13984</v>
      </c>
      <c r="V5879" t="s">
        <v>13985</v>
      </c>
      <c r="W5879" t="s">
        <v>3085</v>
      </c>
      <c r="X5879" t="str">
        <f t="shared" si="91"/>
        <v>Funcionamiento</v>
      </c>
      <c r="Y5879" t="s">
        <v>13828</v>
      </c>
    </row>
    <row r="5880" spans="1:25">
      <c r="A5880" t="s">
        <v>3325</v>
      </c>
      <c r="B5880" t="s">
        <v>3340</v>
      </c>
      <c r="C5880" t="s">
        <v>13986</v>
      </c>
      <c r="D5880" t="s">
        <v>3076</v>
      </c>
      <c r="E5880" t="s">
        <v>3077</v>
      </c>
      <c r="F5880" t="s">
        <v>13827</v>
      </c>
      <c r="G5880" t="s">
        <v>13828</v>
      </c>
      <c r="H5880" t="s">
        <v>303</v>
      </c>
      <c r="I5880" t="s">
        <v>305</v>
      </c>
      <c r="J5880" t="s">
        <v>246</v>
      </c>
      <c r="K5880" t="s">
        <v>3079</v>
      </c>
      <c r="L5880" t="s">
        <v>247</v>
      </c>
      <c r="M5880">
        <v>3291178</v>
      </c>
      <c r="N5880">
        <v>0</v>
      </c>
      <c r="O5880">
        <v>3291178</v>
      </c>
      <c r="P5880">
        <v>0</v>
      </c>
      <c r="Q5880" t="s">
        <v>13987</v>
      </c>
      <c r="R5880" t="s">
        <v>3325</v>
      </c>
      <c r="S5880" t="s">
        <v>3700</v>
      </c>
      <c r="T5880" t="s">
        <v>3085</v>
      </c>
      <c r="U5880" t="s">
        <v>13988</v>
      </c>
      <c r="V5880" t="s">
        <v>13989</v>
      </c>
      <c r="W5880" t="s">
        <v>3085</v>
      </c>
      <c r="X5880" t="str">
        <f t="shared" si="91"/>
        <v>Funcionamiento</v>
      </c>
      <c r="Y5880" t="s">
        <v>13828</v>
      </c>
    </row>
    <row r="5881" spans="1:25">
      <c r="A5881" t="s">
        <v>3325</v>
      </c>
      <c r="B5881" t="s">
        <v>3340</v>
      </c>
      <c r="C5881" t="s">
        <v>13986</v>
      </c>
      <c r="D5881" t="s">
        <v>3076</v>
      </c>
      <c r="E5881" t="s">
        <v>3077</v>
      </c>
      <c r="F5881" t="s">
        <v>13827</v>
      </c>
      <c r="G5881" t="s">
        <v>13828</v>
      </c>
      <c r="H5881" t="s">
        <v>331</v>
      </c>
      <c r="I5881" t="s">
        <v>587</v>
      </c>
      <c r="J5881" t="s">
        <v>246</v>
      </c>
      <c r="K5881" t="s">
        <v>3079</v>
      </c>
      <c r="L5881" t="s">
        <v>247</v>
      </c>
      <c r="M5881">
        <v>9239088</v>
      </c>
      <c r="N5881">
        <v>11545</v>
      </c>
      <c r="O5881">
        <v>9250633</v>
      </c>
      <c r="P5881">
        <v>0</v>
      </c>
      <c r="Q5881" t="s">
        <v>13987</v>
      </c>
      <c r="R5881" t="s">
        <v>3325</v>
      </c>
      <c r="S5881" t="s">
        <v>3700</v>
      </c>
      <c r="T5881" t="s">
        <v>3085</v>
      </c>
      <c r="U5881" t="s">
        <v>13988</v>
      </c>
      <c r="V5881" t="s">
        <v>13989</v>
      </c>
      <c r="W5881" t="s">
        <v>3085</v>
      </c>
      <c r="X5881" t="str">
        <f t="shared" si="91"/>
        <v>Funcionamiento</v>
      </c>
      <c r="Y5881" t="s">
        <v>13828</v>
      </c>
    </row>
    <row r="5882" spans="1:25">
      <c r="A5882" t="s">
        <v>3325</v>
      </c>
      <c r="B5882" t="s">
        <v>3340</v>
      </c>
      <c r="C5882" t="s">
        <v>13986</v>
      </c>
      <c r="D5882" t="s">
        <v>3076</v>
      </c>
      <c r="E5882" t="s">
        <v>3077</v>
      </c>
      <c r="F5882" t="s">
        <v>13827</v>
      </c>
      <c r="G5882" t="s">
        <v>13828</v>
      </c>
      <c r="H5882" t="s">
        <v>333</v>
      </c>
      <c r="I5882" t="s">
        <v>335</v>
      </c>
      <c r="J5882" t="s">
        <v>246</v>
      </c>
      <c r="K5882" t="s">
        <v>3079</v>
      </c>
      <c r="L5882" t="s">
        <v>247</v>
      </c>
      <c r="M5882">
        <v>705207</v>
      </c>
      <c r="N5882">
        <v>0</v>
      </c>
      <c r="O5882">
        <v>705207</v>
      </c>
      <c r="P5882">
        <v>0</v>
      </c>
      <c r="Q5882" t="s">
        <v>13987</v>
      </c>
      <c r="R5882" t="s">
        <v>3325</v>
      </c>
      <c r="S5882" t="s">
        <v>3700</v>
      </c>
      <c r="T5882" t="s">
        <v>3085</v>
      </c>
      <c r="U5882" t="s">
        <v>13988</v>
      </c>
      <c r="V5882" t="s">
        <v>13989</v>
      </c>
      <c r="W5882" t="s">
        <v>3085</v>
      </c>
      <c r="X5882" t="str">
        <f t="shared" si="91"/>
        <v>Funcionamiento</v>
      </c>
      <c r="Y5882" t="s">
        <v>13828</v>
      </c>
    </row>
    <row r="5883" spans="1:25">
      <c r="A5883" t="s">
        <v>3325</v>
      </c>
      <c r="B5883" t="s">
        <v>3340</v>
      </c>
      <c r="C5883" t="s">
        <v>13986</v>
      </c>
      <c r="D5883" t="s">
        <v>3076</v>
      </c>
      <c r="E5883" t="s">
        <v>3077</v>
      </c>
      <c r="F5883" t="s">
        <v>13827</v>
      </c>
      <c r="G5883" t="s">
        <v>13828</v>
      </c>
      <c r="H5883" t="s">
        <v>292</v>
      </c>
      <c r="I5883" t="s">
        <v>293</v>
      </c>
      <c r="J5883" t="s">
        <v>246</v>
      </c>
      <c r="K5883" t="s">
        <v>3079</v>
      </c>
      <c r="L5883" t="s">
        <v>247</v>
      </c>
      <c r="M5883">
        <v>74791197</v>
      </c>
      <c r="N5883">
        <v>-22839</v>
      </c>
      <c r="O5883">
        <v>74768358</v>
      </c>
      <c r="P5883">
        <v>0</v>
      </c>
      <c r="Q5883" t="s">
        <v>13987</v>
      </c>
      <c r="R5883" t="s">
        <v>3325</v>
      </c>
      <c r="S5883" t="s">
        <v>3700</v>
      </c>
      <c r="T5883" t="s">
        <v>3085</v>
      </c>
      <c r="U5883" t="s">
        <v>13988</v>
      </c>
      <c r="V5883" t="s">
        <v>13989</v>
      </c>
      <c r="W5883" t="s">
        <v>3085</v>
      </c>
      <c r="X5883" t="str">
        <f t="shared" si="91"/>
        <v>Funcionamiento</v>
      </c>
      <c r="Y5883" t="s">
        <v>13828</v>
      </c>
    </row>
    <row r="5884" spans="1:25">
      <c r="A5884" t="s">
        <v>3325</v>
      </c>
      <c r="B5884" t="s">
        <v>3340</v>
      </c>
      <c r="C5884" t="s">
        <v>13986</v>
      </c>
      <c r="D5884" t="s">
        <v>3076</v>
      </c>
      <c r="E5884" t="s">
        <v>3077</v>
      </c>
      <c r="F5884" t="s">
        <v>13827</v>
      </c>
      <c r="G5884" t="s">
        <v>13828</v>
      </c>
      <c r="H5884" t="s">
        <v>294</v>
      </c>
      <c r="I5884" t="s">
        <v>296</v>
      </c>
      <c r="J5884" t="s">
        <v>246</v>
      </c>
      <c r="K5884" t="s">
        <v>3079</v>
      </c>
      <c r="L5884" t="s">
        <v>247</v>
      </c>
      <c r="M5884">
        <v>2198860</v>
      </c>
      <c r="N5884">
        <v>0</v>
      </c>
      <c r="O5884">
        <v>2198860</v>
      </c>
      <c r="P5884">
        <v>0</v>
      </c>
      <c r="Q5884" t="s">
        <v>13987</v>
      </c>
      <c r="R5884" t="s">
        <v>3325</v>
      </c>
      <c r="S5884" t="s">
        <v>3700</v>
      </c>
      <c r="T5884" t="s">
        <v>3085</v>
      </c>
      <c r="U5884" t="s">
        <v>13988</v>
      </c>
      <c r="V5884" t="s">
        <v>13989</v>
      </c>
      <c r="W5884" t="s">
        <v>3085</v>
      </c>
      <c r="X5884" t="str">
        <f t="shared" si="91"/>
        <v>Funcionamiento</v>
      </c>
      <c r="Y5884" t="s">
        <v>13828</v>
      </c>
    </row>
    <row r="5885" spans="1:25">
      <c r="A5885" t="s">
        <v>3325</v>
      </c>
      <c r="B5885" t="s">
        <v>3340</v>
      </c>
      <c r="C5885" t="s">
        <v>13986</v>
      </c>
      <c r="D5885" t="s">
        <v>3076</v>
      </c>
      <c r="E5885" t="s">
        <v>3077</v>
      </c>
      <c r="F5885" t="s">
        <v>13827</v>
      </c>
      <c r="G5885" t="s">
        <v>13828</v>
      </c>
      <c r="H5885" t="s">
        <v>312</v>
      </c>
      <c r="I5885" t="s">
        <v>3333</v>
      </c>
      <c r="J5885" t="s">
        <v>246</v>
      </c>
      <c r="K5885" t="s">
        <v>3079</v>
      </c>
      <c r="L5885" t="s">
        <v>247</v>
      </c>
      <c r="M5885">
        <v>3215902</v>
      </c>
      <c r="N5885">
        <v>0</v>
      </c>
      <c r="O5885">
        <v>3215902</v>
      </c>
      <c r="P5885">
        <v>0</v>
      </c>
      <c r="Q5885" t="s">
        <v>13987</v>
      </c>
      <c r="R5885" t="s">
        <v>3325</v>
      </c>
      <c r="S5885" t="s">
        <v>3700</v>
      </c>
      <c r="T5885" t="s">
        <v>3085</v>
      </c>
      <c r="U5885" t="s">
        <v>13988</v>
      </c>
      <c r="V5885" t="s">
        <v>13989</v>
      </c>
      <c r="W5885" t="s">
        <v>3085</v>
      </c>
      <c r="X5885" t="str">
        <f t="shared" si="91"/>
        <v>Funcionamiento</v>
      </c>
      <c r="Y5885" t="s">
        <v>13828</v>
      </c>
    </row>
    <row r="5886" spans="1:25">
      <c r="A5886" t="s">
        <v>3325</v>
      </c>
      <c r="B5886" t="s">
        <v>3340</v>
      </c>
      <c r="C5886" t="s">
        <v>13986</v>
      </c>
      <c r="D5886" t="s">
        <v>3076</v>
      </c>
      <c r="E5886" t="s">
        <v>3077</v>
      </c>
      <c r="F5886" t="s">
        <v>13827</v>
      </c>
      <c r="G5886" t="s">
        <v>13828</v>
      </c>
      <c r="H5886" t="s">
        <v>309</v>
      </c>
      <c r="I5886" t="s">
        <v>311</v>
      </c>
      <c r="J5886" t="s">
        <v>246</v>
      </c>
      <c r="K5886" t="s">
        <v>3079</v>
      </c>
      <c r="L5886" t="s">
        <v>247</v>
      </c>
      <c r="M5886">
        <v>8123513</v>
      </c>
      <c r="N5886">
        <v>11294</v>
      </c>
      <c r="O5886">
        <v>8134807</v>
      </c>
      <c r="P5886">
        <v>0</v>
      </c>
      <c r="Q5886" t="s">
        <v>13987</v>
      </c>
      <c r="R5886" t="s">
        <v>3325</v>
      </c>
      <c r="S5886" t="s">
        <v>3700</v>
      </c>
      <c r="T5886" t="s">
        <v>3085</v>
      </c>
      <c r="U5886" t="s">
        <v>13988</v>
      </c>
      <c r="V5886" t="s">
        <v>13989</v>
      </c>
      <c r="W5886" t="s">
        <v>3085</v>
      </c>
      <c r="X5886" t="str">
        <f t="shared" si="91"/>
        <v>Funcionamiento</v>
      </c>
      <c r="Y5886" t="s">
        <v>13828</v>
      </c>
    </row>
    <row r="5887" spans="1:25">
      <c r="A5887" t="s">
        <v>3257</v>
      </c>
      <c r="B5887" t="s">
        <v>3340</v>
      </c>
      <c r="C5887" t="s">
        <v>13990</v>
      </c>
      <c r="D5887" t="s">
        <v>3076</v>
      </c>
      <c r="E5887" t="s">
        <v>3077</v>
      </c>
      <c r="F5887" t="s">
        <v>13827</v>
      </c>
      <c r="G5887" t="s">
        <v>13828</v>
      </c>
      <c r="H5887" t="s">
        <v>314</v>
      </c>
      <c r="I5887" t="s">
        <v>582</v>
      </c>
      <c r="J5887" t="s">
        <v>246</v>
      </c>
      <c r="K5887" t="s">
        <v>3079</v>
      </c>
      <c r="L5887" t="s">
        <v>247</v>
      </c>
      <c r="M5887">
        <v>10256900</v>
      </c>
      <c r="N5887">
        <v>0</v>
      </c>
      <c r="O5887">
        <v>10256900</v>
      </c>
      <c r="P5887">
        <v>0</v>
      </c>
      <c r="Q5887" t="s">
        <v>13991</v>
      </c>
      <c r="R5887" t="s">
        <v>3257</v>
      </c>
      <c r="S5887" t="s">
        <v>3312</v>
      </c>
      <c r="T5887" t="s">
        <v>3085</v>
      </c>
      <c r="U5887" t="s">
        <v>13992</v>
      </c>
      <c r="V5887" t="s">
        <v>13993</v>
      </c>
      <c r="W5887" t="s">
        <v>3085</v>
      </c>
      <c r="X5887" t="str">
        <f t="shared" si="91"/>
        <v>Funcionamiento</v>
      </c>
      <c r="Y5887" t="s">
        <v>13828</v>
      </c>
    </row>
    <row r="5888" spans="1:25">
      <c r="A5888" t="s">
        <v>3257</v>
      </c>
      <c r="B5888" t="s">
        <v>3340</v>
      </c>
      <c r="C5888" t="s">
        <v>13990</v>
      </c>
      <c r="D5888" t="s">
        <v>3076</v>
      </c>
      <c r="E5888" t="s">
        <v>3077</v>
      </c>
      <c r="F5888" t="s">
        <v>13827</v>
      </c>
      <c r="G5888" t="s">
        <v>13828</v>
      </c>
      <c r="H5888" t="s">
        <v>322</v>
      </c>
      <c r="I5888" t="s">
        <v>323</v>
      </c>
      <c r="J5888" t="s">
        <v>246</v>
      </c>
      <c r="K5888" t="s">
        <v>3079</v>
      </c>
      <c r="L5888" t="s">
        <v>247</v>
      </c>
      <c r="M5888">
        <v>2972700</v>
      </c>
      <c r="N5888">
        <v>0</v>
      </c>
      <c r="O5888">
        <v>2972700</v>
      </c>
      <c r="P5888">
        <v>0</v>
      </c>
      <c r="Q5888" t="s">
        <v>13991</v>
      </c>
      <c r="R5888" t="s">
        <v>3257</v>
      </c>
      <c r="S5888" t="s">
        <v>3312</v>
      </c>
      <c r="T5888" t="s">
        <v>3085</v>
      </c>
      <c r="U5888" t="s">
        <v>13992</v>
      </c>
      <c r="V5888" t="s">
        <v>13993</v>
      </c>
      <c r="W5888" t="s">
        <v>3085</v>
      </c>
      <c r="X5888" t="str">
        <f t="shared" si="91"/>
        <v>Funcionamiento</v>
      </c>
      <c r="Y5888" t="s">
        <v>13828</v>
      </c>
    </row>
    <row r="5889" spans="1:25">
      <c r="A5889" t="s">
        <v>3257</v>
      </c>
      <c r="B5889" t="s">
        <v>3340</v>
      </c>
      <c r="C5889" t="s">
        <v>13990</v>
      </c>
      <c r="D5889" t="s">
        <v>3076</v>
      </c>
      <c r="E5889" t="s">
        <v>3077</v>
      </c>
      <c r="F5889" t="s">
        <v>13827</v>
      </c>
      <c r="G5889" t="s">
        <v>13828</v>
      </c>
      <c r="H5889" t="s">
        <v>324</v>
      </c>
      <c r="I5889" t="s">
        <v>325</v>
      </c>
      <c r="J5889" t="s">
        <v>246</v>
      </c>
      <c r="K5889" t="s">
        <v>3079</v>
      </c>
      <c r="L5889" t="s">
        <v>247</v>
      </c>
      <c r="M5889">
        <v>1981700</v>
      </c>
      <c r="N5889">
        <v>0</v>
      </c>
      <c r="O5889">
        <v>1981700</v>
      </c>
      <c r="P5889">
        <v>0</v>
      </c>
      <c r="Q5889" t="s">
        <v>13991</v>
      </c>
      <c r="R5889" t="s">
        <v>3257</v>
      </c>
      <c r="S5889" t="s">
        <v>3312</v>
      </c>
      <c r="T5889" t="s">
        <v>3085</v>
      </c>
      <c r="U5889" t="s">
        <v>13992</v>
      </c>
      <c r="V5889" t="s">
        <v>13993</v>
      </c>
      <c r="W5889" t="s">
        <v>3085</v>
      </c>
      <c r="X5889" t="str">
        <f t="shared" si="91"/>
        <v>Funcionamiento</v>
      </c>
      <c r="Y5889" t="s">
        <v>13828</v>
      </c>
    </row>
    <row r="5890" spans="1:25">
      <c r="A5890" t="s">
        <v>3257</v>
      </c>
      <c r="B5890" t="s">
        <v>3340</v>
      </c>
      <c r="C5890" t="s">
        <v>13990</v>
      </c>
      <c r="D5890" t="s">
        <v>3076</v>
      </c>
      <c r="E5890" t="s">
        <v>3077</v>
      </c>
      <c r="F5890" t="s">
        <v>13827</v>
      </c>
      <c r="G5890" t="s">
        <v>13828</v>
      </c>
      <c r="H5890" t="s">
        <v>316</v>
      </c>
      <c r="I5890" t="s">
        <v>583</v>
      </c>
      <c r="J5890" t="s">
        <v>246</v>
      </c>
      <c r="K5890" t="s">
        <v>3079</v>
      </c>
      <c r="L5890" t="s">
        <v>247</v>
      </c>
      <c r="M5890">
        <v>7266200</v>
      </c>
      <c r="N5890">
        <v>0</v>
      </c>
      <c r="O5890">
        <v>7266200</v>
      </c>
      <c r="P5890">
        <v>0</v>
      </c>
      <c r="Q5890" t="s">
        <v>13991</v>
      </c>
      <c r="R5890" t="s">
        <v>3257</v>
      </c>
      <c r="S5890" t="s">
        <v>3312</v>
      </c>
      <c r="T5890" t="s">
        <v>3085</v>
      </c>
      <c r="U5890" t="s">
        <v>13992</v>
      </c>
      <c r="V5890" t="s">
        <v>13993</v>
      </c>
      <c r="W5890" t="s">
        <v>3085</v>
      </c>
      <c r="X5890" t="str">
        <f t="shared" ref="X5890:X5953" si="92">IF(LEFT(H5890,1)="C","Inversión","Funcionamiento")</f>
        <v>Funcionamiento</v>
      </c>
      <c r="Y5890" t="s">
        <v>13828</v>
      </c>
    </row>
    <row r="5891" spans="1:25">
      <c r="A5891" t="s">
        <v>3257</v>
      </c>
      <c r="B5891" t="s">
        <v>3340</v>
      </c>
      <c r="C5891" t="s">
        <v>13990</v>
      </c>
      <c r="D5891" t="s">
        <v>3076</v>
      </c>
      <c r="E5891" t="s">
        <v>3077</v>
      </c>
      <c r="F5891" t="s">
        <v>13827</v>
      </c>
      <c r="G5891" t="s">
        <v>13828</v>
      </c>
      <c r="H5891" t="s">
        <v>318</v>
      </c>
      <c r="I5891" t="s">
        <v>586</v>
      </c>
      <c r="J5891" t="s">
        <v>246</v>
      </c>
      <c r="K5891" t="s">
        <v>3079</v>
      </c>
      <c r="L5891" t="s">
        <v>247</v>
      </c>
      <c r="M5891">
        <v>3961700</v>
      </c>
      <c r="N5891">
        <v>0</v>
      </c>
      <c r="O5891">
        <v>3961700</v>
      </c>
      <c r="P5891">
        <v>0</v>
      </c>
      <c r="Q5891" t="s">
        <v>13991</v>
      </c>
      <c r="R5891" t="s">
        <v>3257</v>
      </c>
      <c r="S5891" t="s">
        <v>3312</v>
      </c>
      <c r="T5891" t="s">
        <v>3085</v>
      </c>
      <c r="U5891" t="s">
        <v>13992</v>
      </c>
      <c r="V5891" t="s">
        <v>13993</v>
      </c>
      <c r="W5891" t="s">
        <v>3085</v>
      </c>
      <c r="X5891" t="str">
        <f t="shared" si="92"/>
        <v>Funcionamiento</v>
      </c>
      <c r="Y5891" t="s">
        <v>13828</v>
      </c>
    </row>
    <row r="5892" spans="1:25">
      <c r="A5892" t="s">
        <v>3257</v>
      </c>
      <c r="B5892" t="s">
        <v>3340</v>
      </c>
      <c r="C5892" t="s">
        <v>13990</v>
      </c>
      <c r="D5892" t="s">
        <v>3076</v>
      </c>
      <c r="E5892" t="s">
        <v>3077</v>
      </c>
      <c r="F5892" t="s">
        <v>13827</v>
      </c>
      <c r="G5892" t="s">
        <v>13828</v>
      </c>
      <c r="H5892" t="s">
        <v>320</v>
      </c>
      <c r="I5892" t="s">
        <v>321</v>
      </c>
      <c r="J5892" t="s">
        <v>246</v>
      </c>
      <c r="K5892" t="s">
        <v>3079</v>
      </c>
      <c r="L5892" t="s">
        <v>247</v>
      </c>
      <c r="M5892">
        <v>1186400</v>
      </c>
      <c r="N5892">
        <v>0</v>
      </c>
      <c r="O5892">
        <v>1186400</v>
      </c>
      <c r="P5892">
        <v>0</v>
      </c>
      <c r="Q5892" t="s">
        <v>13991</v>
      </c>
      <c r="R5892" t="s">
        <v>3257</v>
      </c>
      <c r="S5892" t="s">
        <v>3312</v>
      </c>
      <c r="T5892" t="s">
        <v>3085</v>
      </c>
      <c r="U5892" t="s">
        <v>13992</v>
      </c>
      <c r="V5892" t="s">
        <v>13993</v>
      </c>
      <c r="W5892" t="s">
        <v>3085</v>
      </c>
      <c r="X5892" t="str">
        <f t="shared" si="92"/>
        <v>Funcionamiento</v>
      </c>
      <c r="Y5892" t="s">
        <v>13828</v>
      </c>
    </row>
    <row r="5893" spans="1:25">
      <c r="A5893" t="s">
        <v>3245</v>
      </c>
      <c r="B5893" t="s">
        <v>3685</v>
      </c>
      <c r="C5893" t="s">
        <v>13994</v>
      </c>
      <c r="D5893" t="s">
        <v>3076</v>
      </c>
      <c r="E5893" t="s">
        <v>3077</v>
      </c>
      <c r="F5893" t="s">
        <v>3159</v>
      </c>
      <c r="G5893" t="s">
        <v>13828</v>
      </c>
      <c r="H5893" t="s">
        <v>431</v>
      </c>
      <c r="I5893" t="s">
        <v>648</v>
      </c>
      <c r="J5893" t="s">
        <v>253</v>
      </c>
      <c r="K5893" t="s">
        <v>3115</v>
      </c>
      <c r="L5893" t="s">
        <v>247</v>
      </c>
      <c r="M5893">
        <v>3000000</v>
      </c>
      <c r="N5893">
        <v>-3000000</v>
      </c>
      <c r="O5893">
        <v>0</v>
      </c>
      <c r="P5893">
        <v>0</v>
      </c>
      <c r="Q5893" t="s">
        <v>13995</v>
      </c>
      <c r="R5893" t="s">
        <v>3245</v>
      </c>
      <c r="S5893" t="s">
        <v>3379</v>
      </c>
      <c r="T5893" t="s">
        <v>3085</v>
      </c>
      <c r="U5893" t="s">
        <v>3085</v>
      </c>
      <c r="V5893" t="s">
        <v>3085</v>
      </c>
      <c r="W5893" t="s">
        <v>3085</v>
      </c>
      <c r="X5893" t="str">
        <f t="shared" si="92"/>
        <v>Inversión</v>
      </c>
      <c r="Y5893" t="s">
        <v>3166</v>
      </c>
    </row>
    <row r="5894" spans="1:25">
      <c r="A5894" t="s">
        <v>3336</v>
      </c>
      <c r="B5894" t="s">
        <v>3685</v>
      </c>
      <c r="C5894" t="s">
        <v>13996</v>
      </c>
      <c r="D5894" t="s">
        <v>3076</v>
      </c>
      <c r="E5894" t="s">
        <v>3077</v>
      </c>
      <c r="F5894" t="s">
        <v>3159</v>
      </c>
      <c r="G5894" t="s">
        <v>13828</v>
      </c>
      <c r="H5894" t="s">
        <v>431</v>
      </c>
      <c r="I5894" t="s">
        <v>648</v>
      </c>
      <c r="J5894" t="s">
        <v>253</v>
      </c>
      <c r="K5894" t="s">
        <v>3115</v>
      </c>
      <c r="L5894" t="s">
        <v>247</v>
      </c>
      <c r="M5894">
        <v>3000000</v>
      </c>
      <c r="N5894">
        <v>-3000000</v>
      </c>
      <c r="O5894">
        <v>0</v>
      </c>
      <c r="P5894">
        <v>0</v>
      </c>
      <c r="Q5894" t="s">
        <v>13997</v>
      </c>
      <c r="R5894" t="s">
        <v>3336</v>
      </c>
      <c r="S5894" t="s">
        <v>4763</v>
      </c>
      <c r="T5894" t="s">
        <v>3085</v>
      </c>
      <c r="U5894" t="s">
        <v>3085</v>
      </c>
      <c r="V5894" t="s">
        <v>3085</v>
      </c>
      <c r="W5894" t="s">
        <v>3085</v>
      </c>
      <c r="X5894" t="str">
        <f t="shared" si="92"/>
        <v>Inversión</v>
      </c>
      <c r="Y5894" t="s">
        <v>3166</v>
      </c>
    </row>
    <row r="5895" spans="1:25">
      <c r="A5895" t="s">
        <v>3343</v>
      </c>
      <c r="B5895" t="s">
        <v>3369</v>
      </c>
      <c r="C5895" t="s">
        <v>13998</v>
      </c>
      <c r="D5895" t="s">
        <v>3076</v>
      </c>
      <c r="E5895" t="s">
        <v>3077</v>
      </c>
      <c r="F5895" t="s">
        <v>3149</v>
      </c>
      <c r="G5895" t="s">
        <v>13828</v>
      </c>
      <c r="H5895" t="s">
        <v>437</v>
      </c>
      <c r="I5895" t="s">
        <v>649</v>
      </c>
      <c r="J5895" t="s">
        <v>253</v>
      </c>
      <c r="K5895" t="s">
        <v>3115</v>
      </c>
      <c r="L5895" t="s">
        <v>247</v>
      </c>
      <c r="M5895">
        <v>3584216</v>
      </c>
      <c r="N5895">
        <v>-184216</v>
      </c>
      <c r="O5895">
        <v>3400000</v>
      </c>
      <c r="P5895">
        <v>0</v>
      </c>
      <c r="Q5895" t="s">
        <v>13999</v>
      </c>
      <c r="R5895" t="s">
        <v>3343</v>
      </c>
      <c r="S5895" t="s">
        <v>9030</v>
      </c>
      <c r="T5895" t="s">
        <v>9024</v>
      </c>
      <c r="U5895" t="s">
        <v>14000</v>
      </c>
      <c r="V5895" t="s">
        <v>14001</v>
      </c>
      <c r="W5895" t="s">
        <v>3085</v>
      </c>
      <c r="X5895" t="str">
        <f t="shared" si="92"/>
        <v>Inversión</v>
      </c>
      <c r="Y5895" t="s">
        <v>3157</v>
      </c>
    </row>
    <row r="5896" spans="1:25">
      <c r="A5896" t="s">
        <v>3350</v>
      </c>
      <c r="B5896" t="s">
        <v>3369</v>
      </c>
      <c r="C5896" t="s">
        <v>14002</v>
      </c>
      <c r="D5896" t="s">
        <v>3076</v>
      </c>
      <c r="E5896" t="s">
        <v>3077</v>
      </c>
      <c r="F5896" t="s">
        <v>13827</v>
      </c>
      <c r="G5896" t="s">
        <v>13828</v>
      </c>
      <c r="H5896" t="s">
        <v>306</v>
      </c>
      <c r="I5896" t="s">
        <v>308</v>
      </c>
      <c r="J5896" t="s">
        <v>246</v>
      </c>
      <c r="K5896" t="s">
        <v>3079</v>
      </c>
      <c r="L5896" t="s">
        <v>247</v>
      </c>
      <c r="M5896">
        <v>466611</v>
      </c>
      <c r="N5896">
        <v>0</v>
      </c>
      <c r="O5896">
        <v>466611</v>
      </c>
      <c r="P5896">
        <v>0</v>
      </c>
      <c r="Q5896" t="s">
        <v>14003</v>
      </c>
      <c r="R5896" t="s">
        <v>3350</v>
      </c>
      <c r="S5896" t="s">
        <v>3560</v>
      </c>
      <c r="T5896" t="s">
        <v>3085</v>
      </c>
      <c r="U5896" t="s">
        <v>14004</v>
      </c>
      <c r="V5896" t="s">
        <v>14005</v>
      </c>
      <c r="W5896" t="s">
        <v>3085</v>
      </c>
      <c r="X5896" t="str">
        <f t="shared" si="92"/>
        <v>Funcionamiento</v>
      </c>
      <c r="Y5896" t="s">
        <v>13828</v>
      </c>
    </row>
    <row r="5897" spans="1:25">
      <c r="A5897" t="s">
        <v>3350</v>
      </c>
      <c r="B5897" t="s">
        <v>3369</v>
      </c>
      <c r="C5897" t="s">
        <v>14002</v>
      </c>
      <c r="D5897" t="s">
        <v>3076</v>
      </c>
      <c r="E5897" t="s">
        <v>3077</v>
      </c>
      <c r="F5897" t="s">
        <v>13827</v>
      </c>
      <c r="G5897" t="s">
        <v>13828</v>
      </c>
      <c r="H5897" t="s">
        <v>309</v>
      </c>
      <c r="I5897" t="s">
        <v>311</v>
      </c>
      <c r="J5897" t="s">
        <v>246</v>
      </c>
      <c r="K5897" t="s">
        <v>3079</v>
      </c>
      <c r="L5897" t="s">
        <v>247</v>
      </c>
      <c r="M5897">
        <v>3432939</v>
      </c>
      <c r="N5897">
        <v>0</v>
      </c>
      <c r="O5897">
        <v>3432939</v>
      </c>
      <c r="P5897">
        <v>0</v>
      </c>
      <c r="Q5897" t="s">
        <v>14003</v>
      </c>
      <c r="R5897" t="s">
        <v>3350</v>
      </c>
      <c r="S5897" t="s">
        <v>3560</v>
      </c>
      <c r="T5897" t="s">
        <v>3085</v>
      </c>
      <c r="U5897" t="s">
        <v>14004</v>
      </c>
      <c r="V5897" t="s">
        <v>14005</v>
      </c>
      <c r="W5897" t="s">
        <v>3085</v>
      </c>
      <c r="X5897" t="str">
        <f t="shared" si="92"/>
        <v>Funcionamiento</v>
      </c>
      <c r="Y5897" t="s">
        <v>13828</v>
      </c>
    </row>
    <row r="5898" spans="1:25">
      <c r="A5898" t="s">
        <v>3350</v>
      </c>
      <c r="B5898" t="s">
        <v>3369</v>
      </c>
      <c r="C5898" t="s">
        <v>14002</v>
      </c>
      <c r="D5898" t="s">
        <v>3076</v>
      </c>
      <c r="E5898" t="s">
        <v>3077</v>
      </c>
      <c r="F5898" t="s">
        <v>13827</v>
      </c>
      <c r="G5898" t="s">
        <v>13828</v>
      </c>
      <c r="H5898" t="s">
        <v>292</v>
      </c>
      <c r="I5898" t="s">
        <v>293</v>
      </c>
      <c r="J5898" t="s">
        <v>246</v>
      </c>
      <c r="K5898" t="s">
        <v>3079</v>
      </c>
      <c r="L5898" t="s">
        <v>247</v>
      </c>
      <c r="M5898">
        <v>73441919</v>
      </c>
      <c r="N5898">
        <v>0</v>
      </c>
      <c r="O5898">
        <v>73441919</v>
      </c>
      <c r="P5898">
        <v>0</v>
      </c>
      <c r="Q5898" t="s">
        <v>14003</v>
      </c>
      <c r="R5898" t="s">
        <v>3350</v>
      </c>
      <c r="S5898" t="s">
        <v>3560</v>
      </c>
      <c r="T5898" t="s">
        <v>3085</v>
      </c>
      <c r="U5898" t="s">
        <v>14004</v>
      </c>
      <c r="V5898" t="s">
        <v>14005</v>
      </c>
      <c r="W5898" t="s">
        <v>3085</v>
      </c>
      <c r="X5898" t="str">
        <f t="shared" si="92"/>
        <v>Funcionamiento</v>
      </c>
      <c r="Y5898" t="s">
        <v>13828</v>
      </c>
    </row>
    <row r="5899" spans="1:25">
      <c r="A5899" t="s">
        <v>3350</v>
      </c>
      <c r="B5899" t="s">
        <v>3369</v>
      </c>
      <c r="C5899" t="s">
        <v>14002</v>
      </c>
      <c r="D5899" t="s">
        <v>3076</v>
      </c>
      <c r="E5899" t="s">
        <v>3077</v>
      </c>
      <c r="F5899" t="s">
        <v>13827</v>
      </c>
      <c r="G5899" t="s">
        <v>13828</v>
      </c>
      <c r="H5899" t="s">
        <v>348</v>
      </c>
      <c r="I5899" t="s">
        <v>349</v>
      </c>
      <c r="J5899" t="s">
        <v>246</v>
      </c>
      <c r="K5899" t="s">
        <v>3079</v>
      </c>
      <c r="L5899" t="s">
        <v>247</v>
      </c>
      <c r="M5899">
        <v>323191</v>
      </c>
      <c r="N5899">
        <v>0</v>
      </c>
      <c r="O5899">
        <v>323191</v>
      </c>
      <c r="P5899">
        <v>0</v>
      </c>
      <c r="Q5899" t="s">
        <v>14003</v>
      </c>
      <c r="R5899" t="s">
        <v>3350</v>
      </c>
      <c r="S5899" t="s">
        <v>3560</v>
      </c>
      <c r="T5899" t="s">
        <v>3085</v>
      </c>
      <c r="U5899" t="s">
        <v>14004</v>
      </c>
      <c r="V5899" t="s">
        <v>14005</v>
      </c>
      <c r="W5899" t="s">
        <v>3085</v>
      </c>
      <c r="X5899" t="str">
        <f t="shared" si="92"/>
        <v>Funcionamiento</v>
      </c>
      <c r="Y5899" t="s">
        <v>13828</v>
      </c>
    </row>
    <row r="5900" spans="1:25">
      <c r="A5900" t="s">
        <v>3350</v>
      </c>
      <c r="B5900" t="s">
        <v>3369</v>
      </c>
      <c r="C5900" t="s">
        <v>14002</v>
      </c>
      <c r="D5900" t="s">
        <v>3076</v>
      </c>
      <c r="E5900" t="s">
        <v>3077</v>
      </c>
      <c r="F5900" t="s">
        <v>13827</v>
      </c>
      <c r="G5900" t="s">
        <v>13828</v>
      </c>
      <c r="H5900" t="s">
        <v>358</v>
      </c>
      <c r="I5900" t="s">
        <v>359</v>
      </c>
      <c r="J5900" t="s">
        <v>246</v>
      </c>
      <c r="K5900" t="s">
        <v>3079</v>
      </c>
      <c r="L5900" t="s">
        <v>247</v>
      </c>
      <c r="M5900">
        <v>240544</v>
      </c>
      <c r="N5900">
        <v>0</v>
      </c>
      <c r="O5900">
        <v>240544</v>
      </c>
      <c r="P5900">
        <v>0</v>
      </c>
      <c r="Q5900" t="s">
        <v>14003</v>
      </c>
      <c r="R5900" t="s">
        <v>3350</v>
      </c>
      <c r="S5900" t="s">
        <v>3560</v>
      </c>
      <c r="T5900" t="s">
        <v>3085</v>
      </c>
      <c r="U5900" t="s">
        <v>14004</v>
      </c>
      <c r="V5900" t="s">
        <v>14005</v>
      </c>
      <c r="W5900" t="s">
        <v>3085</v>
      </c>
      <c r="X5900" t="str">
        <f t="shared" si="92"/>
        <v>Funcionamiento</v>
      </c>
      <c r="Y5900" t="s">
        <v>13828</v>
      </c>
    </row>
    <row r="5901" spans="1:25">
      <c r="A5901" t="s">
        <v>3350</v>
      </c>
      <c r="B5901" t="s">
        <v>3369</v>
      </c>
      <c r="C5901" t="s">
        <v>14002</v>
      </c>
      <c r="D5901" t="s">
        <v>3076</v>
      </c>
      <c r="E5901" t="s">
        <v>3077</v>
      </c>
      <c r="F5901" t="s">
        <v>13827</v>
      </c>
      <c r="G5901" t="s">
        <v>13828</v>
      </c>
      <c r="H5901" t="s">
        <v>294</v>
      </c>
      <c r="I5901" t="s">
        <v>296</v>
      </c>
      <c r="J5901" t="s">
        <v>246</v>
      </c>
      <c r="K5901" t="s">
        <v>3079</v>
      </c>
      <c r="L5901" t="s">
        <v>247</v>
      </c>
      <c r="M5901">
        <v>2196657</v>
      </c>
      <c r="N5901">
        <v>0</v>
      </c>
      <c r="O5901">
        <v>2196657</v>
      </c>
      <c r="P5901">
        <v>0</v>
      </c>
      <c r="Q5901" t="s">
        <v>14003</v>
      </c>
      <c r="R5901" t="s">
        <v>3350</v>
      </c>
      <c r="S5901" t="s">
        <v>3560</v>
      </c>
      <c r="T5901" t="s">
        <v>3085</v>
      </c>
      <c r="U5901" t="s">
        <v>14004</v>
      </c>
      <c r="V5901" t="s">
        <v>14005</v>
      </c>
      <c r="W5901" t="s">
        <v>3085</v>
      </c>
      <c r="X5901" t="str">
        <f t="shared" si="92"/>
        <v>Funcionamiento</v>
      </c>
      <c r="Y5901" t="s">
        <v>13828</v>
      </c>
    </row>
    <row r="5902" spans="1:25">
      <c r="A5902" t="s">
        <v>3350</v>
      </c>
      <c r="B5902" t="s">
        <v>3369</v>
      </c>
      <c r="C5902" t="s">
        <v>14002</v>
      </c>
      <c r="D5902" t="s">
        <v>3076</v>
      </c>
      <c r="E5902" t="s">
        <v>3077</v>
      </c>
      <c r="F5902" t="s">
        <v>13827</v>
      </c>
      <c r="G5902" t="s">
        <v>13828</v>
      </c>
      <c r="H5902" t="s">
        <v>312</v>
      </c>
      <c r="I5902" t="s">
        <v>3333</v>
      </c>
      <c r="J5902" t="s">
        <v>246</v>
      </c>
      <c r="K5902" t="s">
        <v>3079</v>
      </c>
      <c r="L5902" t="s">
        <v>247</v>
      </c>
      <c r="M5902">
        <v>3291328</v>
      </c>
      <c r="N5902">
        <v>0</v>
      </c>
      <c r="O5902">
        <v>3291328</v>
      </c>
      <c r="P5902">
        <v>0</v>
      </c>
      <c r="Q5902" t="s">
        <v>14003</v>
      </c>
      <c r="R5902" t="s">
        <v>3350</v>
      </c>
      <c r="S5902" t="s">
        <v>3560</v>
      </c>
      <c r="T5902" t="s">
        <v>3085</v>
      </c>
      <c r="U5902" t="s">
        <v>14004</v>
      </c>
      <c r="V5902" t="s">
        <v>14005</v>
      </c>
      <c r="W5902" t="s">
        <v>3085</v>
      </c>
      <c r="X5902" t="str">
        <f t="shared" si="92"/>
        <v>Funcionamiento</v>
      </c>
      <c r="Y5902" t="s">
        <v>13828</v>
      </c>
    </row>
    <row r="5903" spans="1:25">
      <c r="A5903" t="s">
        <v>3350</v>
      </c>
      <c r="B5903" t="s">
        <v>3369</v>
      </c>
      <c r="C5903" t="s">
        <v>14002</v>
      </c>
      <c r="D5903" t="s">
        <v>3076</v>
      </c>
      <c r="E5903" t="s">
        <v>3077</v>
      </c>
      <c r="F5903" t="s">
        <v>13827</v>
      </c>
      <c r="G5903" t="s">
        <v>13828</v>
      </c>
      <c r="H5903" t="s">
        <v>303</v>
      </c>
      <c r="I5903" t="s">
        <v>305</v>
      </c>
      <c r="J5903" t="s">
        <v>246</v>
      </c>
      <c r="K5903" t="s">
        <v>3079</v>
      </c>
      <c r="L5903" t="s">
        <v>247</v>
      </c>
      <c r="M5903">
        <v>9498678</v>
      </c>
      <c r="N5903">
        <v>0</v>
      </c>
      <c r="O5903">
        <v>9498678</v>
      </c>
      <c r="P5903">
        <v>0</v>
      </c>
      <c r="Q5903" t="s">
        <v>14003</v>
      </c>
      <c r="R5903" t="s">
        <v>3350</v>
      </c>
      <c r="S5903" t="s">
        <v>3560</v>
      </c>
      <c r="T5903" t="s">
        <v>3085</v>
      </c>
      <c r="U5903" t="s">
        <v>14004</v>
      </c>
      <c r="V5903" t="s">
        <v>14005</v>
      </c>
      <c r="W5903" t="s">
        <v>3085</v>
      </c>
      <c r="X5903" t="str">
        <f t="shared" si="92"/>
        <v>Funcionamiento</v>
      </c>
      <c r="Y5903" t="s">
        <v>13828</v>
      </c>
    </row>
    <row r="5904" spans="1:25">
      <c r="A5904" t="s">
        <v>3350</v>
      </c>
      <c r="B5904" t="s">
        <v>3369</v>
      </c>
      <c r="C5904" t="s">
        <v>14002</v>
      </c>
      <c r="D5904" t="s">
        <v>3076</v>
      </c>
      <c r="E5904" t="s">
        <v>3077</v>
      </c>
      <c r="F5904" t="s">
        <v>13827</v>
      </c>
      <c r="G5904" t="s">
        <v>13828</v>
      </c>
      <c r="H5904" t="s">
        <v>333</v>
      </c>
      <c r="I5904" t="s">
        <v>335</v>
      </c>
      <c r="J5904" t="s">
        <v>246</v>
      </c>
      <c r="K5904" t="s">
        <v>3079</v>
      </c>
      <c r="L5904" t="s">
        <v>247</v>
      </c>
      <c r="M5904">
        <v>309554</v>
      </c>
      <c r="N5904">
        <v>0</v>
      </c>
      <c r="O5904">
        <v>309554</v>
      </c>
      <c r="P5904">
        <v>0</v>
      </c>
      <c r="Q5904" t="s">
        <v>14003</v>
      </c>
      <c r="R5904" t="s">
        <v>3350</v>
      </c>
      <c r="S5904" t="s">
        <v>3560</v>
      </c>
      <c r="T5904" t="s">
        <v>3085</v>
      </c>
      <c r="U5904" t="s">
        <v>14004</v>
      </c>
      <c r="V5904" t="s">
        <v>14005</v>
      </c>
      <c r="W5904" t="s">
        <v>3085</v>
      </c>
      <c r="X5904" t="str">
        <f t="shared" si="92"/>
        <v>Funcionamiento</v>
      </c>
      <c r="Y5904" t="s">
        <v>13828</v>
      </c>
    </row>
    <row r="5905" spans="1:25">
      <c r="A5905" t="s">
        <v>3350</v>
      </c>
      <c r="B5905" t="s">
        <v>3369</v>
      </c>
      <c r="C5905" t="s">
        <v>14002</v>
      </c>
      <c r="D5905" t="s">
        <v>3076</v>
      </c>
      <c r="E5905" t="s">
        <v>3077</v>
      </c>
      <c r="F5905" t="s">
        <v>13827</v>
      </c>
      <c r="G5905" t="s">
        <v>13828</v>
      </c>
      <c r="H5905" t="s">
        <v>331</v>
      </c>
      <c r="I5905" t="s">
        <v>587</v>
      </c>
      <c r="J5905" t="s">
        <v>246</v>
      </c>
      <c r="K5905" t="s">
        <v>3079</v>
      </c>
      <c r="L5905" t="s">
        <v>247</v>
      </c>
      <c r="M5905">
        <v>3733083</v>
      </c>
      <c r="N5905">
        <v>0</v>
      </c>
      <c r="O5905">
        <v>3733083</v>
      </c>
      <c r="P5905">
        <v>0</v>
      </c>
      <c r="Q5905" t="s">
        <v>14003</v>
      </c>
      <c r="R5905" t="s">
        <v>3350</v>
      </c>
      <c r="S5905" t="s">
        <v>3560</v>
      </c>
      <c r="T5905" t="s">
        <v>3085</v>
      </c>
      <c r="U5905" t="s">
        <v>14004</v>
      </c>
      <c r="V5905" t="s">
        <v>14005</v>
      </c>
      <c r="W5905" t="s">
        <v>3085</v>
      </c>
      <c r="X5905" t="str">
        <f t="shared" si="92"/>
        <v>Funcionamiento</v>
      </c>
      <c r="Y5905" t="s">
        <v>13828</v>
      </c>
    </row>
    <row r="5906" spans="1:25">
      <c r="A5906" t="s">
        <v>3265</v>
      </c>
      <c r="B5906" t="s">
        <v>3691</v>
      </c>
      <c r="C5906" t="s">
        <v>14006</v>
      </c>
      <c r="D5906" t="s">
        <v>3076</v>
      </c>
      <c r="E5906" t="s">
        <v>3077</v>
      </c>
      <c r="F5906" t="s">
        <v>13827</v>
      </c>
      <c r="G5906" t="s">
        <v>13828</v>
      </c>
      <c r="H5906" t="s">
        <v>318</v>
      </c>
      <c r="I5906" t="s">
        <v>586</v>
      </c>
      <c r="J5906" t="s">
        <v>246</v>
      </c>
      <c r="K5906" t="s">
        <v>3079</v>
      </c>
      <c r="L5906" t="s">
        <v>247</v>
      </c>
      <c r="M5906">
        <v>3999500</v>
      </c>
      <c r="N5906">
        <v>0</v>
      </c>
      <c r="O5906">
        <v>3999500</v>
      </c>
      <c r="P5906">
        <v>0</v>
      </c>
      <c r="Q5906" t="s">
        <v>14007</v>
      </c>
      <c r="R5906" t="s">
        <v>3265</v>
      </c>
      <c r="S5906" t="s">
        <v>3694</v>
      </c>
      <c r="T5906" t="s">
        <v>3085</v>
      </c>
      <c r="U5906" t="s">
        <v>14008</v>
      </c>
      <c r="V5906" t="s">
        <v>14009</v>
      </c>
      <c r="W5906" t="s">
        <v>3085</v>
      </c>
      <c r="X5906" t="str">
        <f t="shared" si="92"/>
        <v>Funcionamiento</v>
      </c>
      <c r="Y5906" t="s">
        <v>13828</v>
      </c>
    </row>
    <row r="5907" spans="1:25">
      <c r="A5907" t="s">
        <v>3265</v>
      </c>
      <c r="B5907" t="s">
        <v>3691</v>
      </c>
      <c r="C5907" t="s">
        <v>14006</v>
      </c>
      <c r="D5907" t="s">
        <v>3076</v>
      </c>
      <c r="E5907" t="s">
        <v>3077</v>
      </c>
      <c r="F5907" t="s">
        <v>13827</v>
      </c>
      <c r="G5907" t="s">
        <v>13828</v>
      </c>
      <c r="H5907" t="s">
        <v>314</v>
      </c>
      <c r="I5907" t="s">
        <v>582</v>
      </c>
      <c r="J5907" t="s">
        <v>246</v>
      </c>
      <c r="K5907" t="s">
        <v>3079</v>
      </c>
      <c r="L5907" t="s">
        <v>247</v>
      </c>
      <c r="M5907">
        <v>10937300</v>
      </c>
      <c r="N5907">
        <v>0</v>
      </c>
      <c r="O5907">
        <v>10937300</v>
      </c>
      <c r="P5907">
        <v>0</v>
      </c>
      <c r="Q5907" t="s">
        <v>14007</v>
      </c>
      <c r="R5907" t="s">
        <v>3265</v>
      </c>
      <c r="S5907" t="s">
        <v>3694</v>
      </c>
      <c r="T5907" t="s">
        <v>3085</v>
      </c>
      <c r="U5907" t="s">
        <v>14008</v>
      </c>
      <c r="V5907" t="s">
        <v>14009</v>
      </c>
      <c r="W5907" t="s">
        <v>3085</v>
      </c>
      <c r="X5907" t="str">
        <f t="shared" si="92"/>
        <v>Funcionamiento</v>
      </c>
      <c r="Y5907" t="s">
        <v>13828</v>
      </c>
    </row>
    <row r="5908" spans="1:25">
      <c r="A5908" t="s">
        <v>3265</v>
      </c>
      <c r="B5908" t="s">
        <v>3691</v>
      </c>
      <c r="C5908" t="s">
        <v>14006</v>
      </c>
      <c r="D5908" t="s">
        <v>3076</v>
      </c>
      <c r="E5908" t="s">
        <v>3077</v>
      </c>
      <c r="F5908" t="s">
        <v>13827</v>
      </c>
      <c r="G5908" t="s">
        <v>13828</v>
      </c>
      <c r="H5908" t="s">
        <v>322</v>
      </c>
      <c r="I5908" t="s">
        <v>323</v>
      </c>
      <c r="J5908" t="s">
        <v>246</v>
      </c>
      <c r="K5908" t="s">
        <v>3079</v>
      </c>
      <c r="L5908" t="s">
        <v>247</v>
      </c>
      <c r="M5908">
        <v>3000700</v>
      </c>
      <c r="N5908">
        <v>0</v>
      </c>
      <c r="O5908">
        <v>3000700</v>
      </c>
      <c r="P5908">
        <v>0</v>
      </c>
      <c r="Q5908" t="s">
        <v>14007</v>
      </c>
      <c r="R5908" t="s">
        <v>3265</v>
      </c>
      <c r="S5908" t="s">
        <v>3694</v>
      </c>
      <c r="T5908" t="s">
        <v>3085</v>
      </c>
      <c r="U5908" t="s">
        <v>14008</v>
      </c>
      <c r="V5908" t="s">
        <v>14009</v>
      </c>
      <c r="W5908" t="s">
        <v>3085</v>
      </c>
      <c r="X5908" t="str">
        <f t="shared" si="92"/>
        <v>Funcionamiento</v>
      </c>
      <c r="Y5908" t="s">
        <v>13828</v>
      </c>
    </row>
    <row r="5909" spans="1:25">
      <c r="A5909" t="s">
        <v>3265</v>
      </c>
      <c r="B5909" t="s">
        <v>3691</v>
      </c>
      <c r="C5909" t="s">
        <v>14006</v>
      </c>
      <c r="D5909" t="s">
        <v>3076</v>
      </c>
      <c r="E5909" t="s">
        <v>3077</v>
      </c>
      <c r="F5909" t="s">
        <v>13827</v>
      </c>
      <c r="G5909" t="s">
        <v>13828</v>
      </c>
      <c r="H5909" t="s">
        <v>320</v>
      </c>
      <c r="I5909" t="s">
        <v>321</v>
      </c>
      <c r="J5909" t="s">
        <v>246</v>
      </c>
      <c r="K5909" t="s">
        <v>3079</v>
      </c>
      <c r="L5909" t="s">
        <v>247</v>
      </c>
      <c r="M5909">
        <v>1323300</v>
      </c>
      <c r="N5909">
        <v>0</v>
      </c>
      <c r="O5909">
        <v>1323300</v>
      </c>
      <c r="P5909">
        <v>0</v>
      </c>
      <c r="Q5909" t="s">
        <v>14007</v>
      </c>
      <c r="R5909" t="s">
        <v>3265</v>
      </c>
      <c r="S5909" t="s">
        <v>3694</v>
      </c>
      <c r="T5909" t="s">
        <v>3085</v>
      </c>
      <c r="U5909" t="s">
        <v>14008</v>
      </c>
      <c r="V5909" t="s">
        <v>14009</v>
      </c>
      <c r="W5909" t="s">
        <v>3085</v>
      </c>
      <c r="X5909" t="str">
        <f t="shared" si="92"/>
        <v>Funcionamiento</v>
      </c>
      <c r="Y5909" t="s">
        <v>13828</v>
      </c>
    </row>
    <row r="5910" spans="1:25">
      <c r="A5910" t="s">
        <v>3265</v>
      </c>
      <c r="B5910" t="s">
        <v>3691</v>
      </c>
      <c r="C5910" t="s">
        <v>14006</v>
      </c>
      <c r="D5910" t="s">
        <v>3076</v>
      </c>
      <c r="E5910" t="s">
        <v>3077</v>
      </c>
      <c r="F5910" t="s">
        <v>13827</v>
      </c>
      <c r="G5910" t="s">
        <v>13828</v>
      </c>
      <c r="H5910" t="s">
        <v>324</v>
      </c>
      <c r="I5910" t="s">
        <v>325</v>
      </c>
      <c r="J5910" t="s">
        <v>246</v>
      </c>
      <c r="K5910" t="s">
        <v>3079</v>
      </c>
      <c r="L5910" t="s">
        <v>247</v>
      </c>
      <c r="M5910">
        <v>2000700</v>
      </c>
      <c r="N5910">
        <v>0</v>
      </c>
      <c r="O5910">
        <v>2000700</v>
      </c>
      <c r="P5910">
        <v>0</v>
      </c>
      <c r="Q5910" t="s">
        <v>14007</v>
      </c>
      <c r="R5910" t="s">
        <v>3265</v>
      </c>
      <c r="S5910" t="s">
        <v>3694</v>
      </c>
      <c r="T5910" t="s">
        <v>3085</v>
      </c>
      <c r="U5910" t="s">
        <v>14008</v>
      </c>
      <c r="V5910" t="s">
        <v>14009</v>
      </c>
      <c r="W5910" t="s">
        <v>3085</v>
      </c>
      <c r="X5910" t="str">
        <f t="shared" si="92"/>
        <v>Funcionamiento</v>
      </c>
      <c r="Y5910" t="s">
        <v>13828</v>
      </c>
    </row>
    <row r="5911" spans="1:25">
      <c r="A5911" t="s">
        <v>3265</v>
      </c>
      <c r="B5911" t="s">
        <v>3691</v>
      </c>
      <c r="C5911" t="s">
        <v>14006</v>
      </c>
      <c r="D5911" t="s">
        <v>3076</v>
      </c>
      <c r="E5911" t="s">
        <v>3077</v>
      </c>
      <c r="F5911" t="s">
        <v>13827</v>
      </c>
      <c r="G5911" t="s">
        <v>13828</v>
      </c>
      <c r="H5911" t="s">
        <v>316</v>
      </c>
      <c r="I5911" t="s">
        <v>583</v>
      </c>
      <c r="J5911" t="s">
        <v>246</v>
      </c>
      <c r="K5911" t="s">
        <v>3079</v>
      </c>
      <c r="L5911" t="s">
        <v>247</v>
      </c>
      <c r="M5911">
        <v>7750800</v>
      </c>
      <c r="N5911">
        <v>0</v>
      </c>
      <c r="O5911">
        <v>7750800</v>
      </c>
      <c r="P5911">
        <v>0</v>
      </c>
      <c r="Q5911" t="s">
        <v>14007</v>
      </c>
      <c r="R5911" t="s">
        <v>3265</v>
      </c>
      <c r="S5911" t="s">
        <v>3694</v>
      </c>
      <c r="T5911" t="s">
        <v>3085</v>
      </c>
      <c r="U5911" t="s">
        <v>14008</v>
      </c>
      <c r="V5911" t="s">
        <v>14009</v>
      </c>
      <c r="W5911" t="s">
        <v>3085</v>
      </c>
      <c r="X5911" t="str">
        <f t="shared" si="92"/>
        <v>Funcionamiento</v>
      </c>
      <c r="Y5911" t="s">
        <v>13828</v>
      </c>
    </row>
    <row r="5912" spans="1:25">
      <c r="A5912" t="s">
        <v>3365</v>
      </c>
      <c r="B5912" t="s">
        <v>6840</v>
      </c>
      <c r="C5912" t="s">
        <v>14010</v>
      </c>
      <c r="D5912" t="s">
        <v>3076</v>
      </c>
      <c r="E5912" t="s">
        <v>3331</v>
      </c>
      <c r="F5912" t="s">
        <v>4481</v>
      </c>
      <c r="G5912" t="s">
        <v>13828</v>
      </c>
      <c r="H5912" t="s">
        <v>421</v>
      </c>
      <c r="I5912" t="s">
        <v>639</v>
      </c>
      <c r="J5912" t="s">
        <v>246</v>
      </c>
      <c r="K5912" t="s">
        <v>3079</v>
      </c>
      <c r="L5912" t="s">
        <v>247</v>
      </c>
      <c r="M5912">
        <v>1484561</v>
      </c>
      <c r="N5912">
        <v>-1484561</v>
      </c>
      <c r="O5912">
        <v>0</v>
      </c>
      <c r="P5912">
        <v>0</v>
      </c>
      <c r="Q5912" t="s">
        <v>14011</v>
      </c>
      <c r="R5912" t="s">
        <v>3264</v>
      </c>
      <c r="S5912" t="s">
        <v>3085</v>
      </c>
      <c r="T5912" t="s">
        <v>3085</v>
      </c>
      <c r="U5912" t="s">
        <v>3085</v>
      </c>
      <c r="V5912" t="s">
        <v>3085</v>
      </c>
      <c r="W5912" t="s">
        <v>3085</v>
      </c>
      <c r="X5912" t="str">
        <f t="shared" si="92"/>
        <v>Inversión</v>
      </c>
      <c r="Y5912" t="s">
        <v>4484</v>
      </c>
    </row>
    <row r="5913" spans="1:25">
      <c r="A5913" t="s">
        <v>3264</v>
      </c>
      <c r="B5913" t="s">
        <v>6840</v>
      </c>
      <c r="C5913" t="s">
        <v>14012</v>
      </c>
      <c r="D5913" t="s">
        <v>3076</v>
      </c>
      <c r="E5913" t="s">
        <v>3077</v>
      </c>
      <c r="F5913" t="s">
        <v>4481</v>
      </c>
      <c r="G5913" t="s">
        <v>13828</v>
      </c>
      <c r="H5913" t="s">
        <v>421</v>
      </c>
      <c r="I5913" t="s">
        <v>639</v>
      </c>
      <c r="J5913" t="s">
        <v>246</v>
      </c>
      <c r="K5913" t="s">
        <v>3079</v>
      </c>
      <c r="L5913" t="s">
        <v>247</v>
      </c>
      <c r="M5913">
        <v>1484561</v>
      </c>
      <c r="N5913">
        <v>-46600</v>
      </c>
      <c r="O5913">
        <v>1437961</v>
      </c>
      <c r="P5913">
        <v>0</v>
      </c>
      <c r="Q5913" t="s">
        <v>14011</v>
      </c>
      <c r="R5913" t="s">
        <v>3264</v>
      </c>
      <c r="S5913" t="s">
        <v>4717</v>
      </c>
      <c r="T5913" t="s">
        <v>5447</v>
      </c>
      <c r="U5913" t="s">
        <v>14013</v>
      </c>
      <c r="V5913" t="s">
        <v>14014</v>
      </c>
      <c r="W5913" t="s">
        <v>3093</v>
      </c>
      <c r="X5913" t="str">
        <f t="shared" si="92"/>
        <v>Inversión</v>
      </c>
      <c r="Y5913" t="s">
        <v>4484</v>
      </c>
    </row>
    <row r="5914" spans="1:25">
      <c r="A5914" t="s">
        <v>3417</v>
      </c>
      <c r="B5914" t="s">
        <v>3389</v>
      </c>
      <c r="C5914" t="s">
        <v>14015</v>
      </c>
      <c r="D5914" t="s">
        <v>3076</v>
      </c>
      <c r="E5914" t="s">
        <v>3077</v>
      </c>
      <c r="F5914" t="s">
        <v>4481</v>
      </c>
      <c r="G5914" t="s">
        <v>13828</v>
      </c>
      <c r="H5914" t="s">
        <v>421</v>
      </c>
      <c r="I5914" t="s">
        <v>639</v>
      </c>
      <c r="J5914" t="s">
        <v>246</v>
      </c>
      <c r="K5914" t="s">
        <v>3079</v>
      </c>
      <c r="L5914" t="s">
        <v>247</v>
      </c>
      <c r="M5914">
        <v>541450</v>
      </c>
      <c r="N5914">
        <v>-100000</v>
      </c>
      <c r="O5914">
        <v>441450</v>
      </c>
      <c r="P5914">
        <v>0</v>
      </c>
      <c r="Q5914" t="s">
        <v>14016</v>
      </c>
      <c r="R5914" t="s">
        <v>3417</v>
      </c>
      <c r="S5914" t="s">
        <v>3209</v>
      </c>
      <c r="T5914" t="s">
        <v>4344</v>
      </c>
      <c r="U5914" t="s">
        <v>9473</v>
      </c>
      <c r="V5914" t="s">
        <v>14017</v>
      </c>
      <c r="W5914" t="s">
        <v>3100</v>
      </c>
      <c r="X5914" t="str">
        <f t="shared" si="92"/>
        <v>Inversión</v>
      </c>
      <c r="Y5914" t="s">
        <v>4484</v>
      </c>
    </row>
    <row r="5915" spans="1:25">
      <c r="A5915" t="s">
        <v>3385</v>
      </c>
      <c r="B5915" t="s">
        <v>3397</v>
      </c>
      <c r="C5915" t="s">
        <v>14018</v>
      </c>
      <c r="D5915" t="s">
        <v>3076</v>
      </c>
      <c r="E5915" t="s">
        <v>3077</v>
      </c>
      <c r="F5915" t="s">
        <v>3159</v>
      </c>
      <c r="G5915" t="s">
        <v>13828</v>
      </c>
      <c r="H5915" t="s">
        <v>431</v>
      </c>
      <c r="I5915" t="s">
        <v>648</v>
      </c>
      <c r="J5915" t="s">
        <v>246</v>
      </c>
      <c r="K5915" t="s">
        <v>3150</v>
      </c>
      <c r="L5915" t="s">
        <v>247</v>
      </c>
      <c r="M5915">
        <v>3000000</v>
      </c>
      <c r="N5915">
        <v>-1374250</v>
      </c>
      <c r="O5915">
        <v>1625750</v>
      </c>
      <c r="P5915">
        <v>0</v>
      </c>
      <c r="Q5915" t="s">
        <v>14019</v>
      </c>
      <c r="R5915" t="s">
        <v>3385</v>
      </c>
      <c r="S5915" t="s">
        <v>14020</v>
      </c>
      <c r="T5915" t="s">
        <v>14021</v>
      </c>
      <c r="U5915" t="s">
        <v>14022</v>
      </c>
      <c r="V5915" t="s">
        <v>14023</v>
      </c>
      <c r="W5915" t="s">
        <v>3085</v>
      </c>
      <c r="X5915" t="str">
        <f t="shared" si="92"/>
        <v>Inversión</v>
      </c>
      <c r="Y5915" t="s">
        <v>3166</v>
      </c>
    </row>
    <row r="5916" spans="1:25">
      <c r="A5916" t="s">
        <v>3278</v>
      </c>
      <c r="B5916" t="s">
        <v>3410</v>
      </c>
      <c r="C5916" t="s">
        <v>8677</v>
      </c>
      <c r="D5916" t="s">
        <v>3076</v>
      </c>
      <c r="E5916" t="s">
        <v>3077</v>
      </c>
      <c r="F5916" t="s">
        <v>13827</v>
      </c>
      <c r="G5916" t="s">
        <v>13828</v>
      </c>
      <c r="H5916" t="s">
        <v>312</v>
      </c>
      <c r="I5916" t="s">
        <v>3333</v>
      </c>
      <c r="J5916" t="s">
        <v>246</v>
      </c>
      <c r="K5916" t="s">
        <v>3079</v>
      </c>
      <c r="L5916" t="s">
        <v>247</v>
      </c>
      <c r="M5916">
        <v>3106190</v>
      </c>
      <c r="N5916">
        <v>0</v>
      </c>
      <c r="O5916">
        <v>3106190</v>
      </c>
      <c r="P5916">
        <v>0</v>
      </c>
      <c r="Q5916" t="s">
        <v>14024</v>
      </c>
      <c r="R5916" t="s">
        <v>3278</v>
      </c>
      <c r="S5916" t="s">
        <v>14025</v>
      </c>
      <c r="T5916" t="s">
        <v>3085</v>
      </c>
      <c r="U5916" t="s">
        <v>14026</v>
      </c>
      <c r="V5916" t="s">
        <v>14027</v>
      </c>
      <c r="W5916" t="s">
        <v>3085</v>
      </c>
      <c r="X5916" t="str">
        <f t="shared" si="92"/>
        <v>Funcionamiento</v>
      </c>
      <c r="Y5916" t="s">
        <v>13828</v>
      </c>
    </row>
    <row r="5917" spans="1:25">
      <c r="A5917" t="s">
        <v>3278</v>
      </c>
      <c r="B5917" t="s">
        <v>3410</v>
      </c>
      <c r="C5917" t="s">
        <v>8677</v>
      </c>
      <c r="D5917" t="s">
        <v>3076</v>
      </c>
      <c r="E5917" t="s">
        <v>3077</v>
      </c>
      <c r="F5917" t="s">
        <v>13827</v>
      </c>
      <c r="G5917" t="s">
        <v>13828</v>
      </c>
      <c r="H5917" t="s">
        <v>294</v>
      </c>
      <c r="I5917" t="s">
        <v>296</v>
      </c>
      <c r="J5917" t="s">
        <v>246</v>
      </c>
      <c r="K5917" t="s">
        <v>3079</v>
      </c>
      <c r="L5917" t="s">
        <v>247</v>
      </c>
      <c r="M5917">
        <v>2062256</v>
      </c>
      <c r="N5917">
        <v>0</v>
      </c>
      <c r="O5917">
        <v>2062256</v>
      </c>
      <c r="P5917">
        <v>0</v>
      </c>
      <c r="Q5917" t="s">
        <v>14024</v>
      </c>
      <c r="R5917" t="s">
        <v>3278</v>
      </c>
      <c r="S5917" t="s">
        <v>14025</v>
      </c>
      <c r="T5917" t="s">
        <v>3085</v>
      </c>
      <c r="U5917" t="s">
        <v>14026</v>
      </c>
      <c r="V5917" t="s">
        <v>14027</v>
      </c>
      <c r="W5917" t="s">
        <v>3085</v>
      </c>
      <c r="X5917" t="str">
        <f t="shared" si="92"/>
        <v>Funcionamiento</v>
      </c>
      <c r="Y5917" t="s">
        <v>13828</v>
      </c>
    </row>
    <row r="5918" spans="1:25">
      <c r="A5918" t="s">
        <v>3278</v>
      </c>
      <c r="B5918" t="s">
        <v>3410</v>
      </c>
      <c r="C5918" t="s">
        <v>8677</v>
      </c>
      <c r="D5918" t="s">
        <v>3076</v>
      </c>
      <c r="E5918" t="s">
        <v>3077</v>
      </c>
      <c r="F5918" t="s">
        <v>13827</v>
      </c>
      <c r="G5918" t="s">
        <v>13828</v>
      </c>
      <c r="H5918" t="s">
        <v>333</v>
      </c>
      <c r="I5918" t="s">
        <v>335</v>
      </c>
      <c r="J5918" t="s">
        <v>246</v>
      </c>
      <c r="K5918" t="s">
        <v>3079</v>
      </c>
      <c r="L5918" t="s">
        <v>247</v>
      </c>
      <c r="M5918">
        <v>258072</v>
      </c>
      <c r="N5918">
        <v>0</v>
      </c>
      <c r="O5918">
        <v>258072</v>
      </c>
      <c r="P5918">
        <v>0</v>
      </c>
      <c r="Q5918" t="s">
        <v>14024</v>
      </c>
      <c r="R5918" t="s">
        <v>3278</v>
      </c>
      <c r="S5918" t="s">
        <v>14025</v>
      </c>
      <c r="T5918" t="s">
        <v>3085</v>
      </c>
      <c r="U5918" t="s">
        <v>14026</v>
      </c>
      <c r="V5918" t="s">
        <v>14027</v>
      </c>
      <c r="W5918" t="s">
        <v>3085</v>
      </c>
      <c r="X5918" t="str">
        <f t="shared" si="92"/>
        <v>Funcionamiento</v>
      </c>
      <c r="Y5918" t="s">
        <v>13828</v>
      </c>
    </row>
    <row r="5919" spans="1:25">
      <c r="A5919" t="s">
        <v>3278</v>
      </c>
      <c r="B5919" t="s">
        <v>3410</v>
      </c>
      <c r="C5919" t="s">
        <v>8677</v>
      </c>
      <c r="D5919" t="s">
        <v>3076</v>
      </c>
      <c r="E5919" t="s">
        <v>3077</v>
      </c>
      <c r="F5919" t="s">
        <v>13827</v>
      </c>
      <c r="G5919" t="s">
        <v>13828</v>
      </c>
      <c r="H5919" t="s">
        <v>348</v>
      </c>
      <c r="I5919" t="s">
        <v>349</v>
      </c>
      <c r="J5919" t="s">
        <v>246</v>
      </c>
      <c r="K5919" t="s">
        <v>3079</v>
      </c>
      <c r="L5919" t="s">
        <v>247</v>
      </c>
      <c r="M5919">
        <v>969574</v>
      </c>
      <c r="N5919">
        <v>0</v>
      </c>
      <c r="O5919">
        <v>969574</v>
      </c>
      <c r="P5919">
        <v>0</v>
      </c>
      <c r="Q5919" t="s">
        <v>14024</v>
      </c>
      <c r="R5919" t="s">
        <v>3278</v>
      </c>
      <c r="S5919" t="s">
        <v>14025</v>
      </c>
      <c r="T5919" t="s">
        <v>3085</v>
      </c>
      <c r="U5919" t="s">
        <v>14026</v>
      </c>
      <c r="V5919" t="s">
        <v>14027</v>
      </c>
      <c r="W5919" t="s">
        <v>3085</v>
      </c>
      <c r="X5919" t="str">
        <f t="shared" si="92"/>
        <v>Funcionamiento</v>
      </c>
      <c r="Y5919" t="s">
        <v>13828</v>
      </c>
    </row>
    <row r="5920" spans="1:25">
      <c r="A5920" t="s">
        <v>3278</v>
      </c>
      <c r="B5920" t="s">
        <v>3410</v>
      </c>
      <c r="C5920" t="s">
        <v>8677</v>
      </c>
      <c r="D5920" t="s">
        <v>3076</v>
      </c>
      <c r="E5920" t="s">
        <v>3077</v>
      </c>
      <c r="F5920" t="s">
        <v>13827</v>
      </c>
      <c r="G5920" t="s">
        <v>13828</v>
      </c>
      <c r="H5920" t="s">
        <v>303</v>
      </c>
      <c r="I5920" t="s">
        <v>305</v>
      </c>
      <c r="J5920" t="s">
        <v>246</v>
      </c>
      <c r="K5920" t="s">
        <v>3079</v>
      </c>
      <c r="L5920" t="s">
        <v>247</v>
      </c>
      <c r="M5920">
        <v>2157874</v>
      </c>
      <c r="N5920">
        <v>0</v>
      </c>
      <c r="O5920">
        <v>2157874</v>
      </c>
      <c r="P5920">
        <v>0</v>
      </c>
      <c r="Q5920" t="s">
        <v>14024</v>
      </c>
      <c r="R5920" t="s">
        <v>3278</v>
      </c>
      <c r="S5920" t="s">
        <v>14025</v>
      </c>
      <c r="T5920" t="s">
        <v>3085</v>
      </c>
      <c r="U5920" t="s">
        <v>14026</v>
      </c>
      <c r="V5920" t="s">
        <v>14027</v>
      </c>
      <c r="W5920" t="s">
        <v>3085</v>
      </c>
      <c r="X5920" t="str">
        <f t="shared" si="92"/>
        <v>Funcionamiento</v>
      </c>
      <c r="Y5920" t="s">
        <v>13828</v>
      </c>
    </row>
    <row r="5921" spans="1:25">
      <c r="A5921" t="s">
        <v>3278</v>
      </c>
      <c r="B5921" t="s">
        <v>3410</v>
      </c>
      <c r="C5921" t="s">
        <v>8677</v>
      </c>
      <c r="D5921" t="s">
        <v>3076</v>
      </c>
      <c r="E5921" t="s">
        <v>3077</v>
      </c>
      <c r="F5921" t="s">
        <v>13827</v>
      </c>
      <c r="G5921" t="s">
        <v>13828</v>
      </c>
      <c r="H5921" t="s">
        <v>292</v>
      </c>
      <c r="I5921" t="s">
        <v>293</v>
      </c>
      <c r="J5921" t="s">
        <v>246</v>
      </c>
      <c r="K5921" t="s">
        <v>3079</v>
      </c>
      <c r="L5921" t="s">
        <v>247</v>
      </c>
      <c r="M5921">
        <v>75425029</v>
      </c>
      <c r="N5921">
        <v>0</v>
      </c>
      <c r="O5921">
        <v>75425029</v>
      </c>
      <c r="P5921">
        <v>0</v>
      </c>
      <c r="Q5921" t="s">
        <v>14024</v>
      </c>
      <c r="R5921" t="s">
        <v>3278</v>
      </c>
      <c r="S5921" t="s">
        <v>14025</v>
      </c>
      <c r="T5921" t="s">
        <v>3085</v>
      </c>
      <c r="U5921" t="s">
        <v>14026</v>
      </c>
      <c r="V5921" t="s">
        <v>14027</v>
      </c>
      <c r="W5921" t="s">
        <v>3085</v>
      </c>
      <c r="X5921" t="str">
        <f t="shared" si="92"/>
        <v>Funcionamiento</v>
      </c>
      <c r="Y5921" t="s">
        <v>13828</v>
      </c>
    </row>
    <row r="5922" spans="1:25">
      <c r="A5922" t="s">
        <v>3278</v>
      </c>
      <c r="B5922" t="s">
        <v>3410</v>
      </c>
      <c r="C5922" t="s">
        <v>8677</v>
      </c>
      <c r="D5922" t="s">
        <v>3076</v>
      </c>
      <c r="E5922" t="s">
        <v>3077</v>
      </c>
      <c r="F5922" t="s">
        <v>13827</v>
      </c>
      <c r="G5922" t="s">
        <v>13828</v>
      </c>
      <c r="H5922" t="s">
        <v>331</v>
      </c>
      <c r="I5922" t="s">
        <v>587</v>
      </c>
      <c r="J5922" t="s">
        <v>246</v>
      </c>
      <c r="K5922" t="s">
        <v>3079</v>
      </c>
      <c r="L5922" t="s">
        <v>247</v>
      </c>
      <c r="M5922">
        <v>3311840</v>
      </c>
      <c r="N5922">
        <v>0</v>
      </c>
      <c r="O5922">
        <v>3311840</v>
      </c>
      <c r="P5922">
        <v>0</v>
      </c>
      <c r="Q5922" t="s">
        <v>14024</v>
      </c>
      <c r="R5922" t="s">
        <v>3278</v>
      </c>
      <c r="S5922" t="s">
        <v>14025</v>
      </c>
      <c r="T5922" t="s">
        <v>3085</v>
      </c>
      <c r="U5922" t="s">
        <v>14026</v>
      </c>
      <c r="V5922" t="s">
        <v>14027</v>
      </c>
      <c r="W5922" t="s">
        <v>3085</v>
      </c>
      <c r="X5922" t="str">
        <f t="shared" si="92"/>
        <v>Funcionamiento</v>
      </c>
      <c r="Y5922" t="s">
        <v>13828</v>
      </c>
    </row>
    <row r="5923" spans="1:25">
      <c r="A5923" t="s">
        <v>3278</v>
      </c>
      <c r="B5923" t="s">
        <v>3410</v>
      </c>
      <c r="C5923" t="s">
        <v>8677</v>
      </c>
      <c r="D5923" t="s">
        <v>3076</v>
      </c>
      <c r="E5923" t="s">
        <v>3077</v>
      </c>
      <c r="F5923" t="s">
        <v>13827</v>
      </c>
      <c r="G5923" t="s">
        <v>13828</v>
      </c>
      <c r="H5923" t="s">
        <v>309</v>
      </c>
      <c r="I5923" t="s">
        <v>311</v>
      </c>
      <c r="J5923" t="s">
        <v>246</v>
      </c>
      <c r="K5923" t="s">
        <v>3079</v>
      </c>
      <c r="L5923" t="s">
        <v>247</v>
      </c>
      <c r="M5923">
        <v>2690061</v>
      </c>
      <c r="N5923">
        <v>0</v>
      </c>
      <c r="O5923">
        <v>2690061</v>
      </c>
      <c r="P5923">
        <v>0</v>
      </c>
      <c r="Q5923" t="s">
        <v>14024</v>
      </c>
      <c r="R5923" t="s">
        <v>3278</v>
      </c>
      <c r="S5923" t="s">
        <v>14025</v>
      </c>
      <c r="T5923" t="s">
        <v>3085</v>
      </c>
      <c r="U5923" t="s">
        <v>14026</v>
      </c>
      <c r="V5923" t="s">
        <v>14027</v>
      </c>
      <c r="W5923" t="s">
        <v>3085</v>
      </c>
      <c r="X5923" t="str">
        <f t="shared" si="92"/>
        <v>Funcionamiento</v>
      </c>
      <c r="Y5923" t="s">
        <v>13828</v>
      </c>
    </row>
    <row r="5924" spans="1:25">
      <c r="A5924" t="s">
        <v>3392</v>
      </c>
      <c r="B5924" t="s">
        <v>3410</v>
      </c>
      <c r="C5924" t="s">
        <v>14028</v>
      </c>
      <c r="D5924" t="s">
        <v>3076</v>
      </c>
      <c r="E5924" t="s">
        <v>3077</v>
      </c>
      <c r="F5924" t="s">
        <v>13827</v>
      </c>
      <c r="G5924" t="s">
        <v>13828</v>
      </c>
      <c r="H5924" t="s">
        <v>316</v>
      </c>
      <c r="I5924" t="s">
        <v>583</v>
      </c>
      <c r="J5924" t="s">
        <v>246</v>
      </c>
      <c r="K5924" t="s">
        <v>3079</v>
      </c>
      <c r="L5924" t="s">
        <v>247</v>
      </c>
      <c r="M5924">
        <v>6928600</v>
      </c>
      <c r="N5924">
        <v>0</v>
      </c>
      <c r="O5924">
        <v>6928600</v>
      </c>
      <c r="P5924">
        <v>0</v>
      </c>
      <c r="Q5924" t="s">
        <v>14029</v>
      </c>
      <c r="R5924" t="s">
        <v>3392</v>
      </c>
      <c r="S5924" t="s">
        <v>3440</v>
      </c>
      <c r="T5924" t="s">
        <v>3085</v>
      </c>
      <c r="U5924" t="s">
        <v>14030</v>
      </c>
      <c r="V5924" t="s">
        <v>14031</v>
      </c>
      <c r="W5924" t="s">
        <v>3085</v>
      </c>
      <c r="X5924" t="str">
        <f t="shared" si="92"/>
        <v>Funcionamiento</v>
      </c>
      <c r="Y5924" t="s">
        <v>13828</v>
      </c>
    </row>
    <row r="5925" spans="1:25">
      <c r="A5925" t="s">
        <v>3392</v>
      </c>
      <c r="B5925" t="s">
        <v>3410</v>
      </c>
      <c r="C5925" t="s">
        <v>14028</v>
      </c>
      <c r="D5925" t="s">
        <v>3076</v>
      </c>
      <c r="E5925" t="s">
        <v>3077</v>
      </c>
      <c r="F5925" t="s">
        <v>13827</v>
      </c>
      <c r="G5925" t="s">
        <v>13828</v>
      </c>
      <c r="H5925" t="s">
        <v>320</v>
      </c>
      <c r="I5925" t="s">
        <v>321</v>
      </c>
      <c r="J5925" t="s">
        <v>246</v>
      </c>
      <c r="K5925" t="s">
        <v>3079</v>
      </c>
      <c r="L5925" t="s">
        <v>247</v>
      </c>
      <c r="M5925">
        <v>1247300</v>
      </c>
      <c r="N5925">
        <v>0</v>
      </c>
      <c r="O5925">
        <v>1247300</v>
      </c>
      <c r="P5925">
        <v>0</v>
      </c>
      <c r="Q5925" t="s">
        <v>14029</v>
      </c>
      <c r="R5925" t="s">
        <v>3392</v>
      </c>
      <c r="S5925" t="s">
        <v>3440</v>
      </c>
      <c r="T5925" t="s">
        <v>3085</v>
      </c>
      <c r="U5925" t="s">
        <v>14030</v>
      </c>
      <c r="V5925" t="s">
        <v>14031</v>
      </c>
      <c r="W5925" t="s">
        <v>3085</v>
      </c>
      <c r="X5925" t="str">
        <f t="shared" si="92"/>
        <v>Funcionamiento</v>
      </c>
      <c r="Y5925" t="s">
        <v>13828</v>
      </c>
    </row>
    <row r="5926" spans="1:25">
      <c r="A5926" t="s">
        <v>3392</v>
      </c>
      <c r="B5926" t="s">
        <v>3410</v>
      </c>
      <c r="C5926" t="s">
        <v>14028</v>
      </c>
      <c r="D5926" t="s">
        <v>3076</v>
      </c>
      <c r="E5926" t="s">
        <v>3077</v>
      </c>
      <c r="F5926" t="s">
        <v>13827</v>
      </c>
      <c r="G5926" t="s">
        <v>13828</v>
      </c>
      <c r="H5926" t="s">
        <v>324</v>
      </c>
      <c r="I5926" t="s">
        <v>325</v>
      </c>
      <c r="J5926" t="s">
        <v>246</v>
      </c>
      <c r="K5926" t="s">
        <v>3079</v>
      </c>
      <c r="L5926" t="s">
        <v>247</v>
      </c>
      <c r="M5926">
        <v>1790600</v>
      </c>
      <c r="N5926">
        <v>0</v>
      </c>
      <c r="O5926">
        <v>1790600</v>
      </c>
      <c r="P5926">
        <v>0</v>
      </c>
      <c r="Q5926" t="s">
        <v>14029</v>
      </c>
      <c r="R5926" t="s">
        <v>3392</v>
      </c>
      <c r="S5926" t="s">
        <v>3440</v>
      </c>
      <c r="T5926" t="s">
        <v>3085</v>
      </c>
      <c r="U5926" t="s">
        <v>14030</v>
      </c>
      <c r="V5926" t="s">
        <v>14031</v>
      </c>
      <c r="W5926" t="s">
        <v>3085</v>
      </c>
      <c r="X5926" t="str">
        <f t="shared" si="92"/>
        <v>Funcionamiento</v>
      </c>
      <c r="Y5926" t="s">
        <v>13828</v>
      </c>
    </row>
    <row r="5927" spans="1:25">
      <c r="A5927" t="s">
        <v>3392</v>
      </c>
      <c r="B5927" t="s">
        <v>3410</v>
      </c>
      <c r="C5927" t="s">
        <v>14028</v>
      </c>
      <c r="D5927" t="s">
        <v>3076</v>
      </c>
      <c r="E5927" t="s">
        <v>3077</v>
      </c>
      <c r="F5927" t="s">
        <v>13827</v>
      </c>
      <c r="G5927" t="s">
        <v>13828</v>
      </c>
      <c r="H5927" t="s">
        <v>314</v>
      </c>
      <c r="I5927" t="s">
        <v>582</v>
      </c>
      <c r="J5927" t="s">
        <v>246</v>
      </c>
      <c r="K5927" t="s">
        <v>3079</v>
      </c>
      <c r="L5927" t="s">
        <v>247</v>
      </c>
      <c r="M5927">
        <v>9780400</v>
      </c>
      <c r="N5927">
        <v>0</v>
      </c>
      <c r="O5927">
        <v>9780400</v>
      </c>
      <c r="P5927">
        <v>0</v>
      </c>
      <c r="Q5927" t="s">
        <v>14029</v>
      </c>
      <c r="R5927" t="s">
        <v>3392</v>
      </c>
      <c r="S5927" t="s">
        <v>3440</v>
      </c>
      <c r="T5927" t="s">
        <v>3085</v>
      </c>
      <c r="U5927" t="s">
        <v>14030</v>
      </c>
      <c r="V5927" t="s">
        <v>14031</v>
      </c>
      <c r="W5927" t="s">
        <v>3085</v>
      </c>
      <c r="X5927" t="str">
        <f t="shared" si="92"/>
        <v>Funcionamiento</v>
      </c>
      <c r="Y5927" t="s">
        <v>13828</v>
      </c>
    </row>
    <row r="5928" spans="1:25">
      <c r="A5928" t="s">
        <v>3392</v>
      </c>
      <c r="B5928" t="s">
        <v>3410</v>
      </c>
      <c r="C5928" t="s">
        <v>14028</v>
      </c>
      <c r="D5928" t="s">
        <v>3076</v>
      </c>
      <c r="E5928" t="s">
        <v>3077</v>
      </c>
      <c r="F5928" t="s">
        <v>13827</v>
      </c>
      <c r="G5928" t="s">
        <v>13828</v>
      </c>
      <c r="H5928" t="s">
        <v>322</v>
      </c>
      <c r="I5928" t="s">
        <v>323</v>
      </c>
      <c r="J5928" t="s">
        <v>246</v>
      </c>
      <c r="K5928" t="s">
        <v>3079</v>
      </c>
      <c r="L5928" t="s">
        <v>247</v>
      </c>
      <c r="M5928">
        <v>2685800</v>
      </c>
      <c r="N5928">
        <v>0</v>
      </c>
      <c r="O5928">
        <v>2685800</v>
      </c>
      <c r="P5928">
        <v>0</v>
      </c>
      <c r="Q5928" t="s">
        <v>14029</v>
      </c>
      <c r="R5928" t="s">
        <v>3392</v>
      </c>
      <c r="S5928" t="s">
        <v>3440</v>
      </c>
      <c r="T5928" t="s">
        <v>3085</v>
      </c>
      <c r="U5928" t="s">
        <v>14030</v>
      </c>
      <c r="V5928" t="s">
        <v>14031</v>
      </c>
      <c r="W5928" t="s">
        <v>3085</v>
      </c>
      <c r="X5928" t="str">
        <f t="shared" si="92"/>
        <v>Funcionamiento</v>
      </c>
      <c r="Y5928" t="s">
        <v>13828</v>
      </c>
    </row>
    <row r="5929" spans="1:25">
      <c r="A5929" t="s">
        <v>3392</v>
      </c>
      <c r="B5929" t="s">
        <v>3410</v>
      </c>
      <c r="C5929" t="s">
        <v>14028</v>
      </c>
      <c r="D5929" t="s">
        <v>3076</v>
      </c>
      <c r="E5929" t="s">
        <v>3077</v>
      </c>
      <c r="F5929" t="s">
        <v>13827</v>
      </c>
      <c r="G5929" t="s">
        <v>13828</v>
      </c>
      <c r="H5929" t="s">
        <v>318</v>
      </c>
      <c r="I5929" t="s">
        <v>586</v>
      </c>
      <c r="J5929" t="s">
        <v>246</v>
      </c>
      <c r="K5929" t="s">
        <v>3079</v>
      </c>
      <c r="L5929" t="s">
        <v>247</v>
      </c>
      <c r="M5929">
        <v>3579600</v>
      </c>
      <c r="N5929">
        <v>-3000</v>
      </c>
      <c r="O5929">
        <v>3576600</v>
      </c>
      <c r="P5929">
        <v>0</v>
      </c>
      <c r="Q5929" t="s">
        <v>14029</v>
      </c>
      <c r="R5929" t="s">
        <v>3392</v>
      </c>
      <c r="S5929" t="s">
        <v>3440</v>
      </c>
      <c r="T5929" t="s">
        <v>3085</v>
      </c>
      <c r="U5929" t="s">
        <v>14030</v>
      </c>
      <c r="V5929" t="s">
        <v>14031</v>
      </c>
      <c r="W5929" t="s">
        <v>3085</v>
      </c>
      <c r="X5929" t="str">
        <f t="shared" si="92"/>
        <v>Funcionamiento</v>
      </c>
      <c r="Y5929" t="s">
        <v>13828</v>
      </c>
    </row>
    <row r="5930" spans="1:25">
      <c r="A5930" t="s">
        <v>3285</v>
      </c>
      <c r="B5930" t="s">
        <v>4091</v>
      </c>
      <c r="C5930" t="s">
        <v>14032</v>
      </c>
      <c r="D5930" t="s">
        <v>3076</v>
      </c>
      <c r="E5930" t="s">
        <v>3077</v>
      </c>
      <c r="F5930" t="s">
        <v>13827</v>
      </c>
      <c r="G5930" t="s">
        <v>13828</v>
      </c>
      <c r="H5930" t="s">
        <v>346</v>
      </c>
      <c r="I5930" t="s">
        <v>347</v>
      </c>
      <c r="J5930" t="s">
        <v>253</v>
      </c>
      <c r="K5930" t="s">
        <v>3115</v>
      </c>
      <c r="L5930" t="s">
        <v>247</v>
      </c>
      <c r="M5930">
        <v>271546</v>
      </c>
      <c r="N5930">
        <v>0</v>
      </c>
      <c r="O5930">
        <v>271546</v>
      </c>
      <c r="P5930">
        <v>0</v>
      </c>
      <c r="Q5930" t="s">
        <v>14033</v>
      </c>
      <c r="R5930" t="s">
        <v>3285</v>
      </c>
      <c r="S5930" t="s">
        <v>6723</v>
      </c>
      <c r="T5930" t="s">
        <v>6443</v>
      </c>
      <c r="U5930" t="s">
        <v>12801</v>
      </c>
      <c r="V5930" t="s">
        <v>14034</v>
      </c>
      <c r="W5930" t="s">
        <v>3085</v>
      </c>
      <c r="X5930" t="str">
        <f t="shared" si="92"/>
        <v>Funcionamiento</v>
      </c>
      <c r="Y5930" t="s">
        <v>13828</v>
      </c>
    </row>
    <row r="5931" spans="1:25">
      <c r="A5931" t="s">
        <v>3285</v>
      </c>
      <c r="B5931" t="s">
        <v>4091</v>
      </c>
      <c r="C5931" t="s">
        <v>14032</v>
      </c>
      <c r="D5931" t="s">
        <v>3076</v>
      </c>
      <c r="E5931" t="s">
        <v>3077</v>
      </c>
      <c r="F5931" t="s">
        <v>13827</v>
      </c>
      <c r="G5931" t="s">
        <v>13828</v>
      </c>
      <c r="H5931" t="s">
        <v>338</v>
      </c>
      <c r="I5931" t="s">
        <v>339</v>
      </c>
      <c r="J5931" t="s">
        <v>253</v>
      </c>
      <c r="K5931" t="s">
        <v>3115</v>
      </c>
      <c r="L5931" t="s">
        <v>247</v>
      </c>
      <c r="M5931">
        <v>60000</v>
      </c>
      <c r="N5931">
        <v>0</v>
      </c>
      <c r="O5931">
        <v>60000</v>
      </c>
      <c r="P5931">
        <v>0</v>
      </c>
      <c r="Q5931" t="s">
        <v>14033</v>
      </c>
      <c r="R5931" t="s">
        <v>3285</v>
      </c>
      <c r="S5931" t="s">
        <v>6723</v>
      </c>
      <c r="T5931" t="s">
        <v>6443</v>
      </c>
      <c r="U5931" t="s">
        <v>12801</v>
      </c>
      <c r="V5931" t="s">
        <v>14034</v>
      </c>
      <c r="W5931" t="s">
        <v>3085</v>
      </c>
      <c r="X5931" t="str">
        <f t="shared" si="92"/>
        <v>Funcionamiento</v>
      </c>
      <c r="Y5931" t="s">
        <v>13828</v>
      </c>
    </row>
    <row r="5932" spans="1:25">
      <c r="A5932" t="s">
        <v>3406</v>
      </c>
      <c r="B5932" t="s">
        <v>3455</v>
      </c>
      <c r="C5932" t="s">
        <v>14035</v>
      </c>
      <c r="D5932" t="s">
        <v>3076</v>
      </c>
      <c r="E5932" t="s">
        <v>3077</v>
      </c>
      <c r="F5932" t="s">
        <v>3149</v>
      </c>
      <c r="G5932" t="s">
        <v>13828</v>
      </c>
      <c r="H5932" t="s">
        <v>437</v>
      </c>
      <c r="I5932" t="s">
        <v>649</v>
      </c>
      <c r="J5932" t="s">
        <v>246</v>
      </c>
      <c r="K5932" t="s">
        <v>3079</v>
      </c>
      <c r="L5932" t="s">
        <v>247</v>
      </c>
      <c r="M5932">
        <v>20749384</v>
      </c>
      <c r="N5932">
        <v>-1037468</v>
      </c>
      <c r="O5932">
        <v>19711916</v>
      </c>
      <c r="P5932">
        <v>0</v>
      </c>
      <c r="Q5932" t="s">
        <v>14036</v>
      </c>
      <c r="R5932" t="s">
        <v>3406</v>
      </c>
      <c r="S5932" t="s">
        <v>14037</v>
      </c>
      <c r="T5932" t="s">
        <v>14038</v>
      </c>
      <c r="U5932" t="s">
        <v>14039</v>
      </c>
      <c r="V5932" t="s">
        <v>14040</v>
      </c>
      <c r="W5932" t="s">
        <v>3085</v>
      </c>
      <c r="X5932" t="str">
        <f t="shared" si="92"/>
        <v>Inversión</v>
      </c>
      <c r="Y5932" t="s">
        <v>3157</v>
      </c>
    </row>
    <row r="5933" spans="1:25">
      <c r="A5933" t="s">
        <v>3413</v>
      </c>
      <c r="B5933" t="s">
        <v>3455</v>
      </c>
      <c r="C5933" t="s">
        <v>14041</v>
      </c>
      <c r="D5933" t="s">
        <v>3076</v>
      </c>
      <c r="E5933" t="s">
        <v>3077</v>
      </c>
      <c r="F5933" t="s">
        <v>3149</v>
      </c>
      <c r="G5933" t="s">
        <v>13828</v>
      </c>
      <c r="H5933" t="s">
        <v>437</v>
      </c>
      <c r="I5933" t="s">
        <v>649</v>
      </c>
      <c r="J5933" t="s">
        <v>246</v>
      </c>
      <c r="K5933" t="s">
        <v>3079</v>
      </c>
      <c r="L5933" t="s">
        <v>247</v>
      </c>
      <c r="M5933">
        <v>6606768</v>
      </c>
      <c r="N5933">
        <v>-495508</v>
      </c>
      <c r="O5933">
        <v>6111260</v>
      </c>
      <c r="P5933">
        <v>0</v>
      </c>
      <c r="Q5933" t="s">
        <v>14042</v>
      </c>
      <c r="R5933" t="s">
        <v>3413</v>
      </c>
      <c r="S5933" t="s">
        <v>13551</v>
      </c>
      <c r="T5933" t="s">
        <v>14043</v>
      </c>
      <c r="U5933" t="s">
        <v>14044</v>
      </c>
      <c r="V5933" t="s">
        <v>14045</v>
      </c>
      <c r="W5933" t="s">
        <v>3085</v>
      </c>
      <c r="X5933" t="str">
        <f t="shared" si="92"/>
        <v>Inversión</v>
      </c>
      <c r="Y5933" t="s">
        <v>3157</v>
      </c>
    </row>
    <row r="5934" spans="1:25">
      <c r="A5934" t="s">
        <v>3118</v>
      </c>
      <c r="B5934" t="s">
        <v>4695</v>
      </c>
      <c r="C5934" t="s">
        <v>14046</v>
      </c>
      <c r="D5934" t="s">
        <v>3076</v>
      </c>
      <c r="E5934" t="s">
        <v>3077</v>
      </c>
      <c r="F5934" t="s">
        <v>3149</v>
      </c>
      <c r="G5934" t="s">
        <v>13828</v>
      </c>
      <c r="H5934" t="s">
        <v>437</v>
      </c>
      <c r="I5934" t="s">
        <v>649</v>
      </c>
      <c r="J5934" t="s">
        <v>246</v>
      </c>
      <c r="K5934" t="s">
        <v>3150</v>
      </c>
      <c r="L5934" t="s">
        <v>247</v>
      </c>
      <c r="M5934">
        <v>56812</v>
      </c>
      <c r="N5934">
        <v>0</v>
      </c>
      <c r="O5934">
        <v>56812</v>
      </c>
      <c r="P5934">
        <v>0</v>
      </c>
      <c r="Q5934" t="s">
        <v>14047</v>
      </c>
      <c r="R5934" t="s">
        <v>3118</v>
      </c>
      <c r="S5934" t="s">
        <v>3480</v>
      </c>
      <c r="T5934" t="s">
        <v>9504</v>
      </c>
      <c r="U5934" t="s">
        <v>12825</v>
      </c>
      <c r="V5934" t="s">
        <v>14048</v>
      </c>
      <c r="W5934" t="s">
        <v>3085</v>
      </c>
      <c r="X5934" t="str">
        <f t="shared" si="92"/>
        <v>Inversión</v>
      </c>
      <c r="Y5934" t="s">
        <v>3157</v>
      </c>
    </row>
    <row r="5935" spans="1:25">
      <c r="A5935" t="s">
        <v>3421</v>
      </c>
      <c r="B5935" t="s">
        <v>4094</v>
      </c>
      <c r="C5935" t="s">
        <v>14049</v>
      </c>
      <c r="D5935" t="s">
        <v>3076</v>
      </c>
      <c r="E5935" t="s">
        <v>3077</v>
      </c>
      <c r="F5935" t="s">
        <v>13827</v>
      </c>
      <c r="G5935" t="s">
        <v>13828</v>
      </c>
      <c r="H5935" t="s">
        <v>358</v>
      </c>
      <c r="I5935" t="s">
        <v>359</v>
      </c>
      <c r="J5935" t="s">
        <v>246</v>
      </c>
      <c r="K5935" t="s">
        <v>3079</v>
      </c>
      <c r="L5935" t="s">
        <v>247</v>
      </c>
      <c r="M5935">
        <v>2161116</v>
      </c>
      <c r="N5935">
        <v>0</v>
      </c>
      <c r="O5935">
        <v>2161116</v>
      </c>
      <c r="P5935">
        <v>0</v>
      </c>
      <c r="Q5935" t="s">
        <v>14050</v>
      </c>
      <c r="R5935" t="s">
        <v>3421</v>
      </c>
      <c r="S5935" t="s">
        <v>4389</v>
      </c>
      <c r="T5935" t="s">
        <v>3085</v>
      </c>
      <c r="U5935" t="s">
        <v>14051</v>
      </c>
      <c r="V5935" t="s">
        <v>14052</v>
      </c>
      <c r="W5935" t="s">
        <v>3085</v>
      </c>
      <c r="X5935" t="str">
        <f t="shared" si="92"/>
        <v>Funcionamiento</v>
      </c>
      <c r="Y5935" t="s">
        <v>13828</v>
      </c>
    </row>
    <row r="5936" spans="1:25">
      <c r="A5936" t="s">
        <v>3421</v>
      </c>
      <c r="B5936" t="s">
        <v>4094</v>
      </c>
      <c r="C5936" t="s">
        <v>14049</v>
      </c>
      <c r="D5936" t="s">
        <v>3076</v>
      </c>
      <c r="E5936" t="s">
        <v>3077</v>
      </c>
      <c r="F5936" t="s">
        <v>13827</v>
      </c>
      <c r="G5936" t="s">
        <v>13828</v>
      </c>
      <c r="H5936" t="s">
        <v>303</v>
      </c>
      <c r="I5936" t="s">
        <v>305</v>
      </c>
      <c r="J5936" t="s">
        <v>246</v>
      </c>
      <c r="K5936" t="s">
        <v>3079</v>
      </c>
      <c r="L5936" t="s">
        <v>247</v>
      </c>
      <c r="M5936">
        <v>2652319</v>
      </c>
      <c r="N5936">
        <v>0</v>
      </c>
      <c r="O5936">
        <v>2652319</v>
      </c>
      <c r="P5936">
        <v>0</v>
      </c>
      <c r="Q5936" t="s">
        <v>14050</v>
      </c>
      <c r="R5936" t="s">
        <v>3421</v>
      </c>
      <c r="S5936" t="s">
        <v>4389</v>
      </c>
      <c r="T5936" t="s">
        <v>3085</v>
      </c>
      <c r="U5936" t="s">
        <v>14051</v>
      </c>
      <c r="V5936" t="s">
        <v>14052</v>
      </c>
      <c r="W5936" t="s">
        <v>3085</v>
      </c>
      <c r="X5936" t="str">
        <f t="shared" si="92"/>
        <v>Funcionamiento</v>
      </c>
      <c r="Y5936" t="s">
        <v>13828</v>
      </c>
    </row>
    <row r="5937" spans="1:25">
      <c r="A5937" t="s">
        <v>3421</v>
      </c>
      <c r="B5937" t="s">
        <v>4094</v>
      </c>
      <c r="C5937" t="s">
        <v>14049</v>
      </c>
      <c r="D5937" t="s">
        <v>3076</v>
      </c>
      <c r="E5937" t="s">
        <v>3077</v>
      </c>
      <c r="F5937" t="s">
        <v>13827</v>
      </c>
      <c r="G5937" t="s">
        <v>13828</v>
      </c>
      <c r="H5937" t="s">
        <v>294</v>
      </c>
      <c r="I5937" t="s">
        <v>296</v>
      </c>
      <c r="J5937" t="s">
        <v>246</v>
      </c>
      <c r="K5937" t="s">
        <v>3079</v>
      </c>
      <c r="L5937" t="s">
        <v>247</v>
      </c>
      <c r="M5937">
        <v>2194453</v>
      </c>
      <c r="N5937">
        <v>0</v>
      </c>
      <c r="O5937">
        <v>2194453</v>
      </c>
      <c r="P5937">
        <v>0</v>
      </c>
      <c r="Q5937" t="s">
        <v>14050</v>
      </c>
      <c r="R5937" t="s">
        <v>3421</v>
      </c>
      <c r="S5937" t="s">
        <v>4389</v>
      </c>
      <c r="T5937" t="s">
        <v>3085</v>
      </c>
      <c r="U5937" t="s">
        <v>14051</v>
      </c>
      <c r="V5937" t="s">
        <v>14052</v>
      </c>
      <c r="W5937" t="s">
        <v>3085</v>
      </c>
      <c r="X5937" t="str">
        <f t="shared" si="92"/>
        <v>Funcionamiento</v>
      </c>
      <c r="Y5937" t="s">
        <v>13828</v>
      </c>
    </row>
    <row r="5938" spans="1:25">
      <c r="A5938" t="s">
        <v>3421</v>
      </c>
      <c r="B5938" t="s">
        <v>4094</v>
      </c>
      <c r="C5938" t="s">
        <v>14049</v>
      </c>
      <c r="D5938" t="s">
        <v>3076</v>
      </c>
      <c r="E5938" t="s">
        <v>3077</v>
      </c>
      <c r="F5938" t="s">
        <v>13827</v>
      </c>
      <c r="G5938" t="s">
        <v>13828</v>
      </c>
      <c r="H5938" t="s">
        <v>312</v>
      </c>
      <c r="I5938" t="s">
        <v>3333</v>
      </c>
      <c r="J5938" t="s">
        <v>246</v>
      </c>
      <c r="K5938" t="s">
        <v>3079</v>
      </c>
      <c r="L5938" t="s">
        <v>247</v>
      </c>
      <c r="M5938">
        <v>3311899</v>
      </c>
      <c r="N5938">
        <v>0</v>
      </c>
      <c r="O5938">
        <v>3311899</v>
      </c>
      <c r="P5938">
        <v>0</v>
      </c>
      <c r="Q5938" t="s">
        <v>14050</v>
      </c>
      <c r="R5938" t="s">
        <v>3421</v>
      </c>
      <c r="S5938" t="s">
        <v>4389</v>
      </c>
      <c r="T5938" t="s">
        <v>3085</v>
      </c>
      <c r="U5938" t="s">
        <v>14051</v>
      </c>
      <c r="V5938" t="s">
        <v>14052</v>
      </c>
      <c r="W5938" t="s">
        <v>3085</v>
      </c>
      <c r="X5938" t="str">
        <f t="shared" si="92"/>
        <v>Funcionamiento</v>
      </c>
      <c r="Y5938" t="s">
        <v>13828</v>
      </c>
    </row>
    <row r="5939" spans="1:25">
      <c r="A5939" t="s">
        <v>3421</v>
      </c>
      <c r="B5939" t="s">
        <v>4094</v>
      </c>
      <c r="C5939" t="s">
        <v>14049</v>
      </c>
      <c r="D5939" t="s">
        <v>3076</v>
      </c>
      <c r="E5939" t="s">
        <v>3077</v>
      </c>
      <c r="F5939" t="s">
        <v>13827</v>
      </c>
      <c r="G5939" t="s">
        <v>13828</v>
      </c>
      <c r="H5939" t="s">
        <v>333</v>
      </c>
      <c r="I5939" t="s">
        <v>335</v>
      </c>
      <c r="J5939" t="s">
        <v>246</v>
      </c>
      <c r="K5939" t="s">
        <v>3079</v>
      </c>
      <c r="L5939" t="s">
        <v>247</v>
      </c>
      <c r="M5939">
        <v>218075</v>
      </c>
      <c r="N5939">
        <v>0</v>
      </c>
      <c r="O5939">
        <v>218075</v>
      </c>
      <c r="P5939">
        <v>0</v>
      </c>
      <c r="Q5939" t="s">
        <v>14050</v>
      </c>
      <c r="R5939" t="s">
        <v>3421</v>
      </c>
      <c r="S5939" t="s">
        <v>4389</v>
      </c>
      <c r="T5939" t="s">
        <v>3085</v>
      </c>
      <c r="U5939" t="s">
        <v>14051</v>
      </c>
      <c r="V5939" t="s">
        <v>14052</v>
      </c>
      <c r="W5939" t="s">
        <v>3085</v>
      </c>
      <c r="X5939" t="str">
        <f t="shared" si="92"/>
        <v>Funcionamiento</v>
      </c>
      <c r="Y5939" t="s">
        <v>13828</v>
      </c>
    </row>
    <row r="5940" spans="1:25">
      <c r="A5940" t="s">
        <v>3421</v>
      </c>
      <c r="B5940" t="s">
        <v>4094</v>
      </c>
      <c r="C5940" t="s">
        <v>14049</v>
      </c>
      <c r="D5940" t="s">
        <v>3076</v>
      </c>
      <c r="E5940" t="s">
        <v>3077</v>
      </c>
      <c r="F5940" t="s">
        <v>13827</v>
      </c>
      <c r="G5940" t="s">
        <v>13828</v>
      </c>
      <c r="H5940" t="s">
        <v>292</v>
      </c>
      <c r="I5940" t="s">
        <v>293</v>
      </c>
      <c r="J5940" t="s">
        <v>246</v>
      </c>
      <c r="K5940" t="s">
        <v>3079</v>
      </c>
      <c r="L5940" t="s">
        <v>247</v>
      </c>
      <c r="M5940">
        <v>80510646</v>
      </c>
      <c r="N5940">
        <v>0</v>
      </c>
      <c r="O5940">
        <v>80510646</v>
      </c>
      <c r="P5940">
        <v>0</v>
      </c>
      <c r="Q5940" t="s">
        <v>14050</v>
      </c>
      <c r="R5940" t="s">
        <v>3421</v>
      </c>
      <c r="S5940" t="s">
        <v>4389</v>
      </c>
      <c r="T5940" t="s">
        <v>3085</v>
      </c>
      <c r="U5940" t="s">
        <v>14051</v>
      </c>
      <c r="V5940" t="s">
        <v>14052</v>
      </c>
      <c r="W5940" t="s">
        <v>3085</v>
      </c>
      <c r="X5940" t="str">
        <f t="shared" si="92"/>
        <v>Funcionamiento</v>
      </c>
      <c r="Y5940" t="s">
        <v>13828</v>
      </c>
    </row>
    <row r="5941" spans="1:25">
      <c r="A5941" t="s">
        <v>3421</v>
      </c>
      <c r="B5941" t="s">
        <v>4094</v>
      </c>
      <c r="C5941" t="s">
        <v>14049</v>
      </c>
      <c r="D5941" t="s">
        <v>3076</v>
      </c>
      <c r="E5941" t="s">
        <v>3077</v>
      </c>
      <c r="F5941" t="s">
        <v>13827</v>
      </c>
      <c r="G5941" t="s">
        <v>13828</v>
      </c>
      <c r="H5941" t="s">
        <v>309</v>
      </c>
      <c r="I5941" t="s">
        <v>311</v>
      </c>
      <c r="J5941" t="s">
        <v>246</v>
      </c>
      <c r="K5941" t="s">
        <v>3079</v>
      </c>
      <c r="L5941" t="s">
        <v>247</v>
      </c>
      <c r="M5941">
        <v>2588537</v>
      </c>
      <c r="N5941">
        <v>0</v>
      </c>
      <c r="O5941">
        <v>2588537</v>
      </c>
      <c r="P5941">
        <v>0</v>
      </c>
      <c r="Q5941" t="s">
        <v>14050</v>
      </c>
      <c r="R5941" t="s">
        <v>3421</v>
      </c>
      <c r="S5941" t="s">
        <v>4389</v>
      </c>
      <c r="T5941" t="s">
        <v>3085</v>
      </c>
      <c r="U5941" t="s">
        <v>14051</v>
      </c>
      <c r="V5941" t="s">
        <v>14052</v>
      </c>
      <c r="W5941" t="s">
        <v>3085</v>
      </c>
      <c r="X5941" t="str">
        <f t="shared" si="92"/>
        <v>Funcionamiento</v>
      </c>
      <c r="Y5941" t="s">
        <v>13828</v>
      </c>
    </row>
    <row r="5942" spans="1:25">
      <c r="A5942" t="s">
        <v>3421</v>
      </c>
      <c r="B5942" t="s">
        <v>4094</v>
      </c>
      <c r="C5942" t="s">
        <v>14049</v>
      </c>
      <c r="D5942" t="s">
        <v>3076</v>
      </c>
      <c r="E5942" t="s">
        <v>3077</v>
      </c>
      <c r="F5942" t="s">
        <v>13827</v>
      </c>
      <c r="G5942" t="s">
        <v>13828</v>
      </c>
      <c r="H5942" t="s">
        <v>348</v>
      </c>
      <c r="I5942" t="s">
        <v>349</v>
      </c>
      <c r="J5942" t="s">
        <v>246</v>
      </c>
      <c r="K5942" t="s">
        <v>3079</v>
      </c>
      <c r="L5942" t="s">
        <v>247</v>
      </c>
      <c r="M5942">
        <v>87527</v>
      </c>
      <c r="N5942">
        <v>0</v>
      </c>
      <c r="O5942">
        <v>87527</v>
      </c>
      <c r="P5942">
        <v>0</v>
      </c>
      <c r="Q5942" t="s">
        <v>14050</v>
      </c>
      <c r="R5942" t="s">
        <v>3421</v>
      </c>
      <c r="S5942" t="s">
        <v>4389</v>
      </c>
      <c r="T5942" t="s">
        <v>3085</v>
      </c>
      <c r="U5942" t="s">
        <v>14051</v>
      </c>
      <c r="V5942" t="s">
        <v>14052</v>
      </c>
      <c r="W5942" t="s">
        <v>3085</v>
      </c>
      <c r="X5942" t="str">
        <f t="shared" si="92"/>
        <v>Funcionamiento</v>
      </c>
      <c r="Y5942" t="s">
        <v>13828</v>
      </c>
    </row>
    <row r="5943" spans="1:25">
      <c r="A5943" t="s">
        <v>3428</v>
      </c>
      <c r="B5943" t="s">
        <v>4372</v>
      </c>
      <c r="C5943" t="s">
        <v>14053</v>
      </c>
      <c r="D5943" t="s">
        <v>3076</v>
      </c>
      <c r="E5943" t="s">
        <v>3077</v>
      </c>
      <c r="F5943" t="s">
        <v>13827</v>
      </c>
      <c r="G5943" t="s">
        <v>13828</v>
      </c>
      <c r="H5943" t="s">
        <v>320</v>
      </c>
      <c r="I5943" t="s">
        <v>321</v>
      </c>
      <c r="J5943" t="s">
        <v>246</v>
      </c>
      <c r="K5943" t="s">
        <v>3079</v>
      </c>
      <c r="L5943" t="s">
        <v>247</v>
      </c>
      <c r="M5943">
        <v>1305700</v>
      </c>
      <c r="N5943">
        <v>0</v>
      </c>
      <c r="O5943">
        <v>1305700</v>
      </c>
      <c r="P5943">
        <v>0</v>
      </c>
      <c r="Q5943" t="s">
        <v>14054</v>
      </c>
      <c r="R5943" t="s">
        <v>3428</v>
      </c>
      <c r="S5943" t="s">
        <v>3817</v>
      </c>
      <c r="T5943" t="s">
        <v>3085</v>
      </c>
      <c r="U5943" t="s">
        <v>14055</v>
      </c>
      <c r="V5943" t="s">
        <v>14056</v>
      </c>
      <c r="W5943" t="s">
        <v>3085</v>
      </c>
      <c r="X5943" t="str">
        <f t="shared" si="92"/>
        <v>Funcionamiento</v>
      </c>
      <c r="Y5943" t="s">
        <v>13828</v>
      </c>
    </row>
    <row r="5944" spans="1:25">
      <c r="A5944" t="s">
        <v>3428</v>
      </c>
      <c r="B5944" t="s">
        <v>4372</v>
      </c>
      <c r="C5944" t="s">
        <v>14053</v>
      </c>
      <c r="D5944" t="s">
        <v>3076</v>
      </c>
      <c r="E5944" t="s">
        <v>3077</v>
      </c>
      <c r="F5944" t="s">
        <v>13827</v>
      </c>
      <c r="G5944" t="s">
        <v>13828</v>
      </c>
      <c r="H5944" t="s">
        <v>324</v>
      </c>
      <c r="I5944" t="s">
        <v>325</v>
      </c>
      <c r="J5944" t="s">
        <v>246</v>
      </c>
      <c r="K5944" t="s">
        <v>3079</v>
      </c>
      <c r="L5944" t="s">
        <v>247</v>
      </c>
      <c r="M5944">
        <v>1923200</v>
      </c>
      <c r="N5944">
        <v>0</v>
      </c>
      <c r="O5944">
        <v>1923200</v>
      </c>
      <c r="P5944">
        <v>0</v>
      </c>
      <c r="Q5944" t="s">
        <v>14054</v>
      </c>
      <c r="R5944" t="s">
        <v>3428</v>
      </c>
      <c r="S5944" t="s">
        <v>3817</v>
      </c>
      <c r="T5944" t="s">
        <v>3085</v>
      </c>
      <c r="U5944" t="s">
        <v>14055</v>
      </c>
      <c r="V5944" t="s">
        <v>14056</v>
      </c>
      <c r="W5944" t="s">
        <v>3085</v>
      </c>
      <c r="X5944" t="str">
        <f t="shared" si="92"/>
        <v>Funcionamiento</v>
      </c>
      <c r="Y5944" t="s">
        <v>13828</v>
      </c>
    </row>
    <row r="5945" spans="1:25">
      <c r="A5945" t="s">
        <v>3428</v>
      </c>
      <c r="B5945" t="s">
        <v>4372</v>
      </c>
      <c r="C5945" t="s">
        <v>14053</v>
      </c>
      <c r="D5945" t="s">
        <v>3076</v>
      </c>
      <c r="E5945" t="s">
        <v>3077</v>
      </c>
      <c r="F5945" t="s">
        <v>13827</v>
      </c>
      <c r="G5945" t="s">
        <v>13828</v>
      </c>
      <c r="H5945" t="s">
        <v>316</v>
      </c>
      <c r="I5945" t="s">
        <v>583</v>
      </c>
      <c r="J5945" t="s">
        <v>246</v>
      </c>
      <c r="K5945" t="s">
        <v>3079</v>
      </c>
      <c r="L5945" t="s">
        <v>247</v>
      </c>
      <c r="M5945">
        <v>7393300</v>
      </c>
      <c r="N5945">
        <v>0</v>
      </c>
      <c r="O5945">
        <v>7393300</v>
      </c>
      <c r="P5945">
        <v>0</v>
      </c>
      <c r="Q5945" t="s">
        <v>14054</v>
      </c>
      <c r="R5945" t="s">
        <v>3428</v>
      </c>
      <c r="S5945" t="s">
        <v>3817</v>
      </c>
      <c r="T5945" t="s">
        <v>3085</v>
      </c>
      <c r="U5945" t="s">
        <v>14055</v>
      </c>
      <c r="V5945" t="s">
        <v>14056</v>
      </c>
      <c r="W5945" t="s">
        <v>3085</v>
      </c>
      <c r="X5945" t="str">
        <f t="shared" si="92"/>
        <v>Funcionamiento</v>
      </c>
      <c r="Y5945" t="s">
        <v>13828</v>
      </c>
    </row>
    <row r="5946" spans="1:25">
      <c r="A5946" t="s">
        <v>3428</v>
      </c>
      <c r="B5946" t="s">
        <v>4372</v>
      </c>
      <c r="C5946" t="s">
        <v>14053</v>
      </c>
      <c r="D5946" t="s">
        <v>3076</v>
      </c>
      <c r="E5946" t="s">
        <v>3077</v>
      </c>
      <c r="F5946" t="s">
        <v>13827</v>
      </c>
      <c r="G5946" t="s">
        <v>13828</v>
      </c>
      <c r="H5946" t="s">
        <v>314</v>
      </c>
      <c r="I5946" t="s">
        <v>582</v>
      </c>
      <c r="J5946" t="s">
        <v>246</v>
      </c>
      <c r="K5946" t="s">
        <v>3079</v>
      </c>
      <c r="L5946" t="s">
        <v>247</v>
      </c>
      <c r="M5946">
        <v>10436400</v>
      </c>
      <c r="N5946">
        <v>0</v>
      </c>
      <c r="O5946">
        <v>10436400</v>
      </c>
      <c r="P5946">
        <v>0</v>
      </c>
      <c r="Q5946" t="s">
        <v>14054</v>
      </c>
      <c r="R5946" t="s">
        <v>3428</v>
      </c>
      <c r="S5946" t="s">
        <v>3817</v>
      </c>
      <c r="T5946" t="s">
        <v>3085</v>
      </c>
      <c r="U5946" t="s">
        <v>14055</v>
      </c>
      <c r="V5946" t="s">
        <v>14056</v>
      </c>
      <c r="W5946" t="s">
        <v>3085</v>
      </c>
      <c r="X5946" t="str">
        <f t="shared" si="92"/>
        <v>Funcionamiento</v>
      </c>
      <c r="Y5946" t="s">
        <v>13828</v>
      </c>
    </row>
    <row r="5947" spans="1:25">
      <c r="A5947" t="s">
        <v>3428</v>
      </c>
      <c r="B5947" t="s">
        <v>4372</v>
      </c>
      <c r="C5947" t="s">
        <v>14053</v>
      </c>
      <c r="D5947" t="s">
        <v>3076</v>
      </c>
      <c r="E5947" t="s">
        <v>3077</v>
      </c>
      <c r="F5947" t="s">
        <v>13827</v>
      </c>
      <c r="G5947" t="s">
        <v>13828</v>
      </c>
      <c r="H5947" t="s">
        <v>318</v>
      </c>
      <c r="I5947" t="s">
        <v>586</v>
      </c>
      <c r="J5947" t="s">
        <v>246</v>
      </c>
      <c r="K5947" t="s">
        <v>3079</v>
      </c>
      <c r="L5947" t="s">
        <v>247</v>
      </c>
      <c r="M5947">
        <v>3845300</v>
      </c>
      <c r="N5947">
        <v>0</v>
      </c>
      <c r="O5947">
        <v>3845300</v>
      </c>
      <c r="P5947">
        <v>0</v>
      </c>
      <c r="Q5947" t="s">
        <v>14054</v>
      </c>
      <c r="R5947" t="s">
        <v>3428</v>
      </c>
      <c r="S5947" t="s">
        <v>3817</v>
      </c>
      <c r="T5947" t="s">
        <v>3085</v>
      </c>
      <c r="U5947" t="s">
        <v>14055</v>
      </c>
      <c r="V5947" t="s">
        <v>14056</v>
      </c>
      <c r="W5947" t="s">
        <v>3085</v>
      </c>
      <c r="X5947" t="str">
        <f t="shared" si="92"/>
        <v>Funcionamiento</v>
      </c>
      <c r="Y5947" t="s">
        <v>13828</v>
      </c>
    </row>
    <row r="5948" spans="1:25">
      <c r="A5948" t="s">
        <v>3428</v>
      </c>
      <c r="B5948" t="s">
        <v>4372</v>
      </c>
      <c r="C5948" t="s">
        <v>14053</v>
      </c>
      <c r="D5948" t="s">
        <v>3076</v>
      </c>
      <c r="E5948" t="s">
        <v>3077</v>
      </c>
      <c r="F5948" t="s">
        <v>13827</v>
      </c>
      <c r="G5948" t="s">
        <v>13828</v>
      </c>
      <c r="H5948" t="s">
        <v>322</v>
      </c>
      <c r="I5948" t="s">
        <v>323</v>
      </c>
      <c r="J5948" t="s">
        <v>246</v>
      </c>
      <c r="K5948" t="s">
        <v>3079</v>
      </c>
      <c r="L5948" t="s">
        <v>247</v>
      </c>
      <c r="M5948">
        <v>2885400</v>
      </c>
      <c r="N5948">
        <v>0</v>
      </c>
      <c r="O5948">
        <v>2885400</v>
      </c>
      <c r="P5948">
        <v>0</v>
      </c>
      <c r="Q5948" t="s">
        <v>14054</v>
      </c>
      <c r="R5948" t="s">
        <v>3428</v>
      </c>
      <c r="S5948" t="s">
        <v>3817</v>
      </c>
      <c r="T5948" t="s">
        <v>3085</v>
      </c>
      <c r="U5948" t="s">
        <v>14055</v>
      </c>
      <c r="V5948" t="s">
        <v>14056</v>
      </c>
      <c r="W5948" t="s">
        <v>3085</v>
      </c>
      <c r="X5948" t="str">
        <f t="shared" si="92"/>
        <v>Funcionamiento</v>
      </c>
      <c r="Y5948" t="s">
        <v>13828</v>
      </c>
    </row>
    <row r="5949" spans="1:25">
      <c r="A5949" t="s">
        <v>3305</v>
      </c>
      <c r="B5949" t="s">
        <v>12816</v>
      </c>
      <c r="C5949" t="s">
        <v>14057</v>
      </c>
      <c r="D5949" t="s">
        <v>3076</v>
      </c>
      <c r="E5949" t="s">
        <v>3077</v>
      </c>
      <c r="F5949" t="s">
        <v>3149</v>
      </c>
      <c r="G5949" t="s">
        <v>13828</v>
      </c>
      <c r="H5949" t="s">
        <v>437</v>
      </c>
      <c r="I5949" t="s">
        <v>649</v>
      </c>
      <c r="J5949" t="s">
        <v>253</v>
      </c>
      <c r="K5949" t="s">
        <v>3115</v>
      </c>
      <c r="L5949" t="s">
        <v>247</v>
      </c>
      <c r="M5949">
        <v>51775488</v>
      </c>
      <c r="N5949">
        <v>-16685460</v>
      </c>
      <c r="O5949">
        <v>35090028</v>
      </c>
      <c r="P5949">
        <v>0</v>
      </c>
      <c r="Q5949" t="s">
        <v>14058</v>
      </c>
      <c r="R5949" t="s">
        <v>3305</v>
      </c>
      <c r="S5949" t="s">
        <v>14059</v>
      </c>
      <c r="T5949" t="s">
        <v>14060</v>
      </c>
      <c r="U5949" t="s">
        <v>14061</v>
      </c>
      <c r="V5949" t="s">
        <v>14062</v>
      </c>
      <c r="W5949" t="s">
        <v>3085</v>
      </c>
      <c r="X5949" t="str">
        <f t="shared" si="92"/>
        <v>Inversión</v>
      </c>
      <c r="Y5949" t="s">
        <v>3157</v>
      </c>
    </row>
    <row r="5950" spans="1:25">
      <c r="A5950" t="s">
        <v>3125</v>
      </c>
      <c r="B5950" t="s">
        <v>12816</v>
      </c>
      <c r="C5950" t="s">
        <v>14063</v>
      </c>
      <c r="D5950" t="s">
        <v>3076</v>
      </c>
      <c r="E5950" t="s">
        <v>3077</v>
      </c>
      <c r="F5950" t="s">
        <v>3149</v>
      </c>
      <c r="G5950" t="s">
        <v>13828</v>
      </c>
      <c r="H5950" t="s">
        <v>437</v>
      </c>
      <c r="I5950" t="s">
        <v>649</v>
      </c>
      <c r="J5950" t="s">
        <v>253</v>
      </c>
      <c r="K5950" t="s">
        <v>3115</v>
      </c>
      <c r="L5950" t="s">
        <v>247</v>
      </c>
      <c r="M5950">
        <v>14933333</v>
      </c>
      <c r="N5950">
        <v>-3733333</v>
      </c>
      <c r="O5950">
        <v>11200000</v>
      </c>
      <c r="P5950">
        <v>0</v>
      </c>
      <c r="Q5950" t="s">
        <v>14064</v>
      </c>
      <c r="R5950" t="s">
        <v>3125</v>
      </c>
      <c r="S5950" t="s">
        <v>14065</v>
      </c>
      <c r="T5950" t="s">
        <v>14066</v>
      </c>
      <c r="U5950" t="s">
        <v>14067</v>
      </c>
      <c r="V5950" t="s">
        <v>14068</v>
      </c>
      <c r="W5950" t="s">
        <v>3085</v>
      </c>
      <c r="X5950" t="str">
        <f t="shared" si="92"/>
        <v>Inversión</v>
      </c>
      <c r="Y5950" t="s">
        <v>3157</v>
      </c>
    </row>
    <row r="5951" spans="1:25">
      <c r="A5951" t="s">
        <v>3133</v>
      </c>
      <c r="B5951" t="s">
        <v>12816</v>
      </c>
      <c r="C5951" t="s">
        <v>14069</v>
      </c>
      <c r="D5951" t="s">
        <v>3076</v>
      </c>
      <c r="E5951" t="s">
        <v>3077</v>
      </c>
      <c r="F5951" t="s">
        <v>3149</v>
      </c>
      <c r="G5951" t="s">
        <v>13828</v>
      </c>
      <c r="H5951" t="s">
        <v>437</v>
      </c>
      <c r="I5951" t="s">
        <v>649</v>
      </c>
      <c r="J5951" t="s">
        <v>253</v>
      </c>
      <c r="K5951" t="s">
        <v>3115</v>
      </c>
      <c r="L5951" t="s">
        <v>247</v>
      </c>
      <c r="M5951">
        <v>17342766</v>
      </c>
      <c r="N5951">
        <v>-3578686</v>
      </c>
      <c r="O5951">
        <v>13764080</v>
      </c>
      <c r="P5951">
        <v>0</v>
      </c>
      <c r="Q5951" t="s">
        <v>14070</v>
      </c>
      <c r="R5951" t="s">
        <v>3133</v>
      </c>
      <c r="S5951" t="s">
        <v>14071</v>
      </c>
      <c r="T5951" t="s">
        <v>14072</v>
      </c>
      <c r="U5951" t="s">
        <v>14073</v>
      </c>
      <c r="V5951" t="s">
        <v>14074</v>
      </c>
      <c r="W5951" t="s">
        <v>3085</v>
      </c>
      <c r="X5951" t="str">
        <f t="shared" si="92"/>
        <v>Inversión</v>
      </c>
      <c r="Y5951" t="s">
        <v>3157</v>
      </c>
    </row>
    <row r="5952" spans="1:25">
      <c r="A5952" t="s">
        <v>3438</v>
      </c>
      <c r="B5952" t="s">
        <v>12816</v>
      </c>
      <c r="C5952" t="s">
        <v>14075</v>
      </c>
      <c r="D5952" t="s">
        <v>3076</v>
      </c>
      <c r="E5952" t="s">
        <v>3077</v>
      </c>
      <c r="F5952" t="s">
        <v>3149</v>
      </c>
      <c r="G5952" t="s">
        <v>13828</v>
      </c>
      <c r="H5952" t="s">
        <v>437</v>
      </c>
      <c r="I5952" t="s">
        <v>649</v>
      </c>
      <c r="J5952" t="s">
        <v>253</v>
      </c>
      <c r="K5952" t="s">
        <v>3115</v>
      </c>
      <c r="L5952" t="s">
        <v>247</v>
      </c>
      <c r="M5952">
        <v>3775374</v>
      </c>
      <c r="N5952">
        <v>4031683</v>
      </c>
      <c r="O5952">
        <v>7807057</v>
      </c>
      <c r="P5952">
        <v>0</v>
      </c>
      <c r="Q5952" t="s">
        <v>14076</v>
      </c>
      <c r="R5952" t="s">
        <v>3438</v>
      </c>
      <c r="S5952" t="s">
        <v>14077</v>
      </c>
      <c r="T5952" t="s">
        <v>14078</v>
      </c>
      <c r="U5952" t="s">
        <v>14079</v>
      </c>
      <c r="V5952" t="s">
        <v>14080</v>
      </c>
      <c r="W5952" t="s">
        <v>3085</v>
      </c>
      <c r="X5952" t="str">
        <f t="shared" si="92"/>
        <v>Inversión</v>
      </c>
      <c r="Y5952" t="s">
        <v>3157</v>
      </c>
    </row>
    <row r="5953" spans="1:25">
      <c r="A5953" t="s">
        <v>3464</v>
      </c>
      <c r="B5953" t="s">
        <v>3803</v>
      </c>
      <c r="C5953" t="s">
        <v>14081</v>
      </c>
      <c r="D5953" t="s">
        <v>3076</v>
      </c>
      <c r="E5953" t="s">
        <v>3077</v>
      </c>
      <c r="F5953" t="s">
        <v>3149</v>
      </c>
      <c r="G5953" t="s">
        <v>13828</v>
      </c>
      <c r="H5953" t="s">
        <v>437</v>
      </c>
      <c r="I5953" t="s">
        <v>649</v>
      </c>
      <c r="J5953" t="s">
        <v>253</v>
      </c>
      <c r="K5953" t="s">
        <v>3115</v>
      </c>
      <c r="L5953" t="s">
        <v>247</v>
      </c>
      <c r="M5953">
        <v>1679662</v>
      </c>
      <c r="N5953">
        <v>0</v>
      </c>
      <c r="O5953">
        <v>1679662</v>
      </c>
      <c r="P5953">
        <v>0</v>
      </c>
      <c r="Q5953" t="s">
        <v>14082</v>
      </c>
      <c r="R5953" t="s">
        <v>3464</v>
      </c>
      <c r="S5953" t="s">
        <v>5696</v>
      </c>
      <c r="T5953" t="s">
        <v>4425</v>
      </c>
      <c r="U5953" t="s">
        <v>9450</v>
      </c>
      <c r="V5953" t="s">
        <v>14083</v>
      </c>
      <c r="W5953" t="s">
        <v>3085</v>
      </c>
      <c r="X5953" t="str">
        <f t="shared" si="92"/>
        <v>Inversión</v>
      </c>
      <c r="Y5953" t="s">
        <v>3157</v>
      </c>
    </row>
    <row r="5954" spans="1:25">
      <c r="A5954" t="s">
        <v>3326</v>
      </c>
      <c r="B5954" t="s">
        <v>3803</v>
      </c>
      <c r="C5954" t="s">
        <v>14084</v>
      </c>
      <c r="D5954" t="s">
        <v>3076</v>
      </c>
      <c r="E5954" t="s">
        <v>3077</v>
      </c>
      <c r="F5954" t="s">
        <v>3234</v>
      </c>
      <c r="G5954" t="s">
        <v>13828</v>
      </c>
      <c r="H5954" t="s">
        <v>443</v>
      </c>
      <c r="I5954" t="s">
        <v>666</v>
      </c>
      <c r="J5954" t="s">
        <v>246</v>
      </c>
      <c r="K5954" t="s">
        <v>3079</v>
      </c>
      <c r="L5954" t="s">
        <v>247</v>
      </c>
      <c r="M5954">
        <v>3890510</v>
      </c>
      <c r="N5954">
        <v>-605191</v>
      </c>
      <c r="O5954">
        <v>3285319</v>
      </c>
      <c r="P5954">
        <v>0</v>
      </c>
      <c r="Q5954" t="s">
        <v>14085</v>
      </c>
      <c r="R5954" t="s">
        <v>3326</v>
      </c>
      <c r="S5954" t="s">
        <v>9154</v>
      </c>
      <c r="T5954" t="s">
        <v>8679</v>
      </c>
      <c r="U5954" t="s">
        <v>14086</v>
      </c>
      <c r="V5954" t="s">
        <v>14087</v>
      </c>
      <c r="W5954" t="s">
        <v>3085</v>
      </c>
      <c r="X5954" t="str">
        <f t="shared" ref="X5954:X5999" si="93">IF(LEFT(H5954,1)="C","Inversión","Funcionamiento")</f>
        <v>Inversión</v>
      </c>
      <c r="Y5954" t="s">
        <v>3241</v>
      </c>
    </row>
    <row r="5955" spans="1:25">
      <c r="A5955" t="s">
        <v>3311</v>
      </c>
      <c r="B5955" t="s">
        <v>3476</v>
      </c>
      <c r="C5955" t="s">
        <v>14088</v>
      </c>
      <c r="D5955" t="s">
        <v>3076</v>
      </c>
      <c r="E5955" t="s">
        <v>3077</v>
      </c>
      <c r="F5955" t="s">
        <v>13827</v>
      </c>
      <c r="G5955" t="s">
        <v>13828</v>
      </c>
      <c r="H5955" t="s">
        <v>382</v>
      </c>
      <c r="I5955" t="s">
        <v>383</v>
      </c>
      <c r="J5955" t="s">
        <v>246</v>
      </c>
      <c r="K5955" t="s">
        <v>3079</v>
      </c>
      <c r="L5955" t="s">
        <v>247</v>
      </c>
      <c r="M5955">
        <v>6440</v>
      </c>
      <c r="N5955">
        <v>0</v>
      </c>
      <c r="O5955">
        <v>6440</v>
      </c>
      <c r="P5955">
        <v>0</v>
      </c>
      <c r="Q5955" t="s">
        <v>14089</v>
      </c>
      <c r="R5955" t="s">
        <v>3311</v>
      </c>
      <c r="S5955" t="s">
        <v>9579</v>
      </c>
      <c r="T5955" t="s">
        <v>5762</v>
      </c>
      <c r="U5955" t="s">
        <v>13349</v>
      </c>
      <c r="V5955" t="s">
        <v>14090</v>
      </c>
      <c r="W5955" t="s">
        <v>3085</v>
      </c>
      <c r="X5955" t="str">
        <f t="shared" si="93"/>
        <v>Funcionamiento</v>
      </c>
      <c r="Y5955" t="s">
        <v>13828</v>
      </c>
    </row>
    <row r="5956" spans="1:25">
      <c r="A5956" t="s">
        <v>3458</v>
      </c>
      <c r="B5956" t="s">
        <v>3821</v>
      </c>
      <c r="C5956" t="s">
        <v>14091</v>
      </c>
      <c r="D5956" t="s">
        <v>3076</v>
      </c>
      <c r="E5956" t="s">
        <v>3331</v>
      </c>
      <c r="F5956" t="s">
        <v>13827</v>
      </c>
      <c r="G5956" t="s">
        <v>13828</v>
      </c>
      <c r="H5956" t="s">
        <v>292</v>
      </c>
      <c r="I5956" t="s">
        <v>293</v>
      </c>
      <c r="J5956" t="s">
        <v>246</v>
      </c>
      <c r="K5956" t="s">
        <v>3079</v>
      </c>
      <c r="L5956" t="s">
        <v>247</v>
      </c>
      <c r="M5956">
        <v>86481487</v>
      </c>
      <c r="N5956">
        <v>-86481487</v>
      </c>
      <c r="O5956">
        <v>0</v>
      </c>
      <c r="P5956">
        <v>0</v>
      </c>
      <c r="Q5956" t="s">
        <v>14092</v>
      </c>
      <c r="R5956" t="s">
        <v>3458</v>
      </c>
      <c r="S5956" t="s">
        <v>3085</v>
      </c>
      <c r="T5956" t="s">
        <v>3085</v>
      </c>
      <c r="U5956" t="s">
        <v>3085</v>
      </c>
      <c r="V5956" t="s">
        <v>3085</v>
      </c>
      <c r="W5956" t="s">
        <v>3085</v>
      </c>
      <c r="X5956" t="str">
        <f t="shared" si="93"/>
        <v>Funcionamiento</v>
      </c>
      <c r="Y5956" t="s">
        <v>13828</v>
      </c>
    </row>
    <row r="5957" spans="1:25">
      <c r="A5957" t="s">
        <v>3458</v>
      </c>
      <c r="B5957" t="s">
        <v>3821</v>
      </c>
      <c r="C5957" t="s">
        <v>14091</v>
      </c>
      <c r="D5957" t="s">
        <v>3076</v>
      </c>
      <c r="E5957" t="s">
        <v>3331</v>
      </c>
      <c r="F5957" t="s">
        <v>13827</v>
      </c>
      <c r="G5957" t="s">
        <v>13828</v>
      </c>
      <c r="H5957" t="s">
        <v>312</v>
      </c>
      <c r="I5957" t="s">
        <v>3333</v>
      </c>
      <c r="J5957" t="s">
        <v>246</v>
      </c>
      <c r="K5957" t="s">
        <v>3079</v>
      </c>
      <c r="L5957" t="s">
        <v>247</v>
      </c>
      <c r="M5957">
        <v>894182</v>
      </c>
      <c r="N5957">
        <v>-894182</v>
      </c>
      <c r="O5957">
        <v>0</v>
      </c>
      <c r="P5957">
        <v>0</v>
      </c>
      <c r="Q5957" t="s">
        <v>14092</v>
      </c>
      <c r="R5957" t="s">
        <v>3458</v>
      </c>
      <c r="S5957" t="s">
        <v>3085</v>
      </c>
      <c r="T5957" t="s">
        <v>3085</v>
      </c>
      <c r="U5957" t="s">
        <v>3085</v>
      </c>
      <c r="V5957" t="s">
        <v>3085</v>
      </c>
      <c r="W5957" t="s">
        <v>3085</v>
      </c>
      <c r="X5957" t="str">
        <f t="shared" si="93"/>
        <v>Funcionamiento</v>
      </c>
      <c r="Y5957" t="s">
        <v>13828</v>
      </c>
    </row>
    <row r="5958" spans="1:25">
      <c r="A5958" t="s">
        <v>3458</v>
      </c>
      <c r="B5958" t="s">
        <v>3821</v>
      </c>
      <c r="C5958" t="s">
        <v>14091</v>
      </c>
      <c r="D5958" t="s">
        <v>3076</v>
      </c>
      <c r="E5958" t="s">
        <v>3331</v>
      </c>
      <c r="F5958" t="s">
        <v>13827</v>
      </c>
      <c r="G5958" t="s">
        <v>13828</v>
      </c>
      <c r="H5958" t="s">
        <v>303</v>
      </c>
      <c r="I5958" t="s">
        <v>305</v>
      </c>
      <c r="J5958" t="s">
        <v>246</v>
      </c>
      <c r="K5958" t="s">
        <v>3079</v>
      </c>
      <c r="L5958" t="s">
        <v>247</v>
      </c>
      <c r="M5958">
        <v>632231</v>
      </c>
      <c r="N5958">
        <v>-632231</v>
      </c>
      <c r="O5958">
        <v>0</v>
      </c>
      <c r="P5958">
        <v>0</v>
      </c>
      <c r="Q5958" t="s">
        <v>14092</v>
      </c>
      <c r="R5958" t="s">
        <v>3458</v>
      </c>
      <c r="S5958" t="s">
        <v>3085</v>
      </c>
      <c r="T5958" t="s">
        <v>3085</v>
      </c>
      <c r="U5958" t="s">
        <v>3085</v>
      </c>
      <c r="V5958" t="s">
        <v>3085</v>
      </c>
      <c r="W5958" t="s">
        <v>3085</v>
      </c>
      <c r="X5958" t="str">
        <f t="shared" si="93"/>
        <v>Funcionamiento</v>
      </c>
      <c r="Y5958" t="s">
        <v>13828</v>
      </c>
    </row>
    <row r="5959" spans="1:25">
      <c r="A5959" t="s">
        <v>3458</v>
      </c>
      <c r="B5959" t="s">
        <v>3821</v>
      </c>
      <c r="C5959" t="s">
        <v>14091</v>
      </c>
      <c r="D5959" t="s">
        <v>3076</v>
      </c>
      <c r="E5959" t="s">
        <v>3331</v>
      </c>
      <c r="F5959" t="s">
        <v>13827</v>
      </c>
      <c r="G5959" t="s">
        <v>13828</v>
      </c>
      <c r="H5959" t="s">
        <v>333</v>
      </c>
      <c r="I5959" t="s">
        <v>335</v>
      </c>
      <c r="J5959" t="s">
        <v>246</v>
      </c>
      <c r="K5959" t="s">
        <v>3079</v>
      </c>
      <c r="L5959" t="s">
        <v>247</v>
      </c>
      <c r="M5959">
        <v>458804</v>
      </c>
      <c r="N5959">
        <v>-458804</v>
      </c>
      <c r="O5959">
        <v>0</v>
      </c>
      <c r="P5959">
        <v>0</v>
      </c>
      <c r="Q5959" t="s">
        <v>14092</v>
      </c>
      <c r="R5959" t="s">
        <v>3458</v>
      </c>
      <c r="S5959" t="s">
        <v>3085</v>
      </c>
      <c r="T5959" t="s">
        <v>3085</v>
      </c>
      <c r="U5959" t="s">
        <v>3085</v>
      </c>
      <c r="V5959" t="s">
        <v>3085</v>
      </c>
      <c r="W5959" t="s">
        <v>3085</v>
      </c>
      <c r="X5959" t="str">
        <f t="shared" si="93"/>
        <v>Funcionamiento</v>
      </c>
      <c r="Y5959" t="s">
        <v>13828</v>
      </c>
    </row>
    <row r="5960" spans="1:25">
      <c r="A5960" t="s">
        <v>3458</v>
      </c>
      <c r="B5960" t="s">
        <v>3821</v>
      </c>
      <c r="C5960" t="s">
        <v>14091</v>
      </c>
      <c r="D5960" t="s">
        <v>3076</v>
      </c>
      <c r="E5960" t="s">
        <v>3331</v>
      </c>
      <c r="F5960" t="s">
        <v>13827</v>
      </c>
      <c r="G5960" t="s">
        <v>13828</v>
      </c>
      <c r="H5960" t="s">
        <v>306</v>
      </c>
      <c r="I5960" t="s">
        <v>308</v>
      </c>
      <c r="J5960" t="s">
        <v>246</v>
      </c>
      <c r="K5960" t="s">
        <v>3079</v>
      </c>
      <c r="L5960" t="s">
        <v>247</v>
      </c>
      <c r="M5960">
        <v>119084537</v>
      </c>
      <c r="N5960">
        <v>-119084537</v>
      </c>
      <c r="O5960">
        <v>0</v>
      </c>
      <c r="P5960">
        <v>0</v>
      </c>
      <c r="Q5960" t="s">
        <v>14092</v>
      </c>
      <c r="R5960" t="s">
        <v>3458</v>
      </c>
      <c r="S5960" t="s">
        <v>3085</v>
      </c>
      <c r="T5960" t="s">
        <v>3085</v>
      </c>
      <c r="U5960" t="s">
        <v>3085</v>
      </c>
      <c r="V5960" t="s">
        <v>3085</v>
      </c>
      <c r="W5960" t="s">
        <v>3085</v>
      </c>
      <c r="X5960" t="str">
        <f t="shared" si="93"/>
        <v>Funcionamiento</v>
      </c>
      <c r="Y5960" t="s">
        <v>13828</v>
      </c>
    </row>
    <row r="5961" spans="1:25">
      <c r="A5961" t="s">
        <v>3458</v>
      </c>
      <c r="B5961" t="s">
        <v>3821</v>
      </c>
      <c r="C5961" t="s">
        <v>14091</v>
      </c>
      <c r="D5961" t="s">
        <v>3076</v>
      </c>
      <c r="E5961" t="s">
        <v>3331</v>
      </c>
      <c r="F5961" t="s">
        <v>13827</v>
      </c>
      <c r="G5961" t="s">
        <v>13828</v>
      </c>
      <c r="H5961" t="s">
        <v>309</v>
      </c>
      <c r="I5961" t="s">
        <v>311</v>
      </c>
      <c r="J5961" t="s">
        <v>246</v>
      </c>
      <c r="K5961" t="s">
        <v>3079</v>
      </c>
      <c r="L5961" t="s">
        <v>247</v>
      </c>
      <c r="M5961">
        <v>6053465</v>
      </c>
      <c r="N5961">
        <v>-6053465</v>
      </c>
      <c r="O5961">
        <v>0</v>
      </c>
      <c r="P5961">
        <v>0</v>
      </c>
      <c r="Q5961" t="s">
        <v>14092</v>
      </c>
      <c r="R5961" t="s">
        <v>3458</v>
      </c>
      <c r="S5961" t="s">
        <v>3085</v>
      </c>
      <c r="T5961" t="s">
        <v>3085</v>
      </c>
      <c r="U5961" t="s">
        <v>3085</v>
      </c>
      <c r="V5961" t="s">
        <v>3085</v>
      </c>
      <c r="W5961" t="s">
        <v>3085</v>
      </c>
      <c r="X5961" t="str">
        <f t="shared" si="93"/>
        <v>Funcionamiento</v>
      </c>
      <c r="Y5961" t="s">
        <v>13828</v>
      </c>
    </row>
    <row r="5962" spans="1:25">
      <c r="A5962" t="s">
        <v>3458</v>
      </c>
      <c r="B5962" t="s">
        <v>3821</v>
      </c>
      <c r="C5962" t="s">
        <v>14091</v>
      </c>
      <c r="D5962" t="s">
        <v>3076</v>
      </c>
      <c r="E5962" t="s">
        <v>3331</v>
      </c>
      <c r="F5962" t="s">
        <v>13827</v>
      </c>
      <c r="G5962" t="s">
        <v>13828</v>
      </c>
      <c r="H5962" t="s">
        <v>297</v>
      </c>
      <c r="I5962" t="s">
        <v>299</v>
      </c>
      <c r="J5962" t="s">
        <v>246</v>
      </c>
      <c r="K5962" t="s">
        <v>3079</v>
      </c>
      <c r="L5962" t="s">
        <v>247</v>
      </c>
      <c r="M5962">
        <v>2500000</v>
      </c>
      <c r="N5962">
        <v>-2500000</v>
      </c>
      <c r="O5962">
        <v>0</v>
      </c>
      <c r="P5962">
        <v>0</v>
      </c>
      <c r="Q5962" t="s">
        <v>14092</v>
      </c>
      <c r="R5962" t="s">
        <v>3458</v>
      </c>
      <c r="S5962" t="s">
        <v>3085</v>
      </c>
      <c r="T5962" t="s">
        <v>3085</v>
      </c>
      <c r="U5962" t="s">
        <v>3085</v>
      </c>
      <c r="V5962" t="s">
        <v>3085</v>
      </c>
      <c r="W5962" t="s">
        <v>3085</v>
      </c>
      <c r="X5962" t="str">
        <f t="shared" si="93"/>
        <v>Funcionamiento</v>
      </c>
      <c r="Y5962" t="s">
        <v>13828</v>
      </c>
    </row>
    <row r="5963" spans="1:25">
      <c r="A5963" t="s">
        <v>3458</v>
      </c>
      <c r="B5963" t="s">
        <v>3821</v>
      </c>
      <c r="C5963" t="s">
        <v>14091</v>
      </c>
      <c r="D5963" t="s">
        <v>3076</v>
      </c>
      <c r="E5963" t="s">
        <v>3331</v>
      </c>
      <c r="F5963" t="s">
        <v>13827</v>
      </c>
      <c r="G5963" t="s">
        <v>13828</v>
      </c>
      <c r="H5963" t="s">
        <v>395</v>
      </c>
      <c r="I5963" t="s">
        <v>396</v>
      </c>
      <c r="J5963" t="s">
        <v>246</v>
      </c>
      <c r="K5963" t="s">
        <v>3079</v>
      </c>
      <c r="L5963" t="s">
        <v>247</v>
      </c>
      <c r="M5963">
        <v>147857</v>
      </c>
      <c r="N5963">
        <v>-147857</v>
      </c>
      <c r="O5963">
        <v>0</v>
      </c>
      <c r="P5963">
        <v>0</v>
      </c>
      <c r="Q5963" t="s">
        <v>14092</v>
      </c>
      <c r="R5963" t="s">
        <v>3458</v>
      </c>
      <c r="S5963" t="s">
        <v>3085</v>
      </c>
      <c r="T5963" t="s">
        <v>3085</v>
      </c>
      <c r="U5963" t="s">
        <v>3085</v>
      </c>
      <c r="V5963" t="s">
        <v>3085</v>
      </c>
      <c r="W5963" t="s">
        <v>3085</v>
      </c>
      <c r="X5963" t="str">
        <f t="shared" si="93"/>
        <v>Funcionamiento</v>
      </c>
      <c r="Y5963" t="s">
        <v>13828</v>
      </c>
    </row>
    <row r="5964" spans="1:25">
      <c r="A5964" t="s">
        <v>3458</v>
      </c>
      <c r="B5964" t="s">
        <v>3821</v>
      </c>
      <c r="C5964" t="s">
        <v>14091</v>
      </c>
      <c r="D5964" t="s">
        <v>3076</v>
      </c>
      <c r="E5964" t="s">
        <v>3331</v>
      </c>
      <c r="F5964" t="s">
        <v>13827</v>
      </c>
      <c r="G5964" t="s">
        <v>13828</v>
      </c>
      <c r="H5964" t="s">
        <v>294</v>
      </c>
      <c r="I5964" t="s">
        <v>296</v>
      </c>
      <c r="J5964" t="s">
        <v>246</v>
      </c>
      <c r="K5964" t="s">
        <v>3079</v>
      </c>
      <c r="L5964" t="s">
        <v>247</v>
      </c>
      <c r="M5964">
        <v>2247332</v>
      </c>
      <c r="N5964">
        <v>-2247332</v>
      </c>
      <c r="O5964">
        <v>0</v>
      </c>
      <c r="P5964">
        <v>0</v>
      </c>
      <c r="Q5964" t="s">
        <v>14092</v>
      </c>
      <c r="R5964" t="s">
        <v>3458</v>
      </c>
      <c r="S5964" t="s">
        <v>3085</v>
      </c>
      <c r="T5964" t="s">
        <v>3085</v>
      </c>
      <c r="U5964" t="s">
        <v>3085</v>
      </c>
      <c r="V5964" t="s">
        <v>3085</v>
      </c>
      <c r="W5964" t="s">
        <v>3085</v>
      </c>
      <c r="X5964" t="str">
        <f t="shared" si="93"/>
        <v>Funcionamiento</v>
      </c>
      <c r="Y5964" t="s">
        <v>13828</v>
      </c>
    </row>
    <row r="5965" spans="1:25">
      <c r="A5965" t="s">
        <v>3458</v>
      </c>
      <c r="B5965" t="s">
        <v>3821</v>
      </c>
      <c r="C5965" t="s">
        <v>14091</v>
      </c>
      <c r="D5965" t="s">
        <v>3076</v>
      </c>
      <c r="E5965" t="s">
        <v>3331</v>
      </c>
      <c r="F5965" t="s">
        <v>13827</v>
      </c>
      <c r="G5965" t="s">
        <v>13828</v>
      </c>
      <c r="H5965" t="s">
        <v>331</v>
      </c>
      <c r="I5965" t="s">
        <v>587</v>
      </c>
      <c r="J5965" t="s">
        <v>246</v>
      </c>
      <c r="K5965" t="s">
        <v>3079</v>
      </c>
      <c r="L5965" t="s">
        <v>247</v>
      </c>
      <c r="M5965">
        <v>6382162</v>
      </c>
      <c r="N5965">
        <v>-6382162</v>
      </c>
      <c r="O5965">
        <v>0</v>
      </c>
      <c r="P5965">
        <v>0</v>
      </c>
      <c r="Q5965" t="s">
        <v>14092</v>
      </c>
      <c r="R5965" t="s">
        <v>3458</v>
      </c>
      <c r="S5965" t="s">
        <v>3085</v>
      </c>
      <c r="T5965" t="s">
        <v>3085</v>
      </c>
      <c r="U5965" t="s">
        <v>3085</v>
      </c>
      <c r="V5965" t="s">
        <v>3085</v>
      </c>
      <c r="W5965" t="s">
        <v>3085</v>
      </c>
      <c r="X5965" t="str">
        <f t="shared" si="93"/>
        <v>Funcionamiento</v>
      </c>
      <c r="Y5965" t="s">
        <v>13828</v>
      </c>
    </row>
    <row r="5966" spans="1:25">
      <c r="A5966" t="s">
        <v>3472</v>
      </c>
      <c r="B5966" t="s">
        <v>3821</v>
      </c>
      <c r="C5966" t="s">
        <v>14093</v>
      </c>
      <c r="D5966" t="s">
        <v>3076</v>
      </c>
      <c r="E5966" t="s">
        <v>3077</v>
      </c>
      <c r="F5966" t="s">
        <v>13827</v>
      </c>
      <c r="G5966" t="s">
        <v>13828</v>
      </c>
      <c r="H5966" t="s">
        <v>303</v>
      </c>
      <c r="I5966" t="s">
        <v>305</v>
      </c>
      <c r="J5966" t="s">
        <v>246</v>
      </c>
      <c r="K5966" t="s">
        <v>3079</v>
      </c>
      <c r="L5966" t="s">
        <v>247</v>
      </c>
      <c r="M5966">
        <v>632231</v>
      </c>
      <c r="N5966">
        <v>0</v>
      </c>
      <c r="O5966">
        <v>632231</v>
      </c>
      <c r="P5966">
        <v>0</v>
      </c>
      <c r="Q5966" t="s">
        <v>14094</v>
      </c>
      <c r="R5966" t="s">
        <v>3472</v>
      </c>
      <c r="S5966" t="s">
        <v>14095</v>
      </c>
      <c r="T5966" t="s">
        <v>3085</v>
      </c>
      <c r="U5966" t="s">
        <v>14096</v>
      </c>
      <c r="V5966" t="s">
        <v>14097</v>
      </c>
      <c r="W5966" t="s">
        <v>3085</v>
      </c>
      <c r="X5966" t="str">
        <f t="shared" si="93"/>
        <v>Funcionamiento</v>
      </c>
      <c r="Y5966" t="s">
        <v>13828</v>
      </c>
    </row>
    <row r="5967" spans="1:25">
      <c r="A5967" t="s">
        <v>3472</v>
      </c>
      <c r="B5967" t="s">
        <v>3821</v>
      </c>
      <c r="C5967" t="s">
        <v>14093</v>
      </c>
      <c r="D5967" t="s">
        <v>3076</v>
      </c>
      <c r="E5967" t="s">
        <v>3077</v>
      </c>
      <c r="F5967" t="s">
        <v>13827</v>
      </c>
      <c r="G5967" t="s">
        <v>13828</v>
      </c>
      <c r="H5967" t="s">
        <v>331</v>
      </c>
      <c r="I5967" t="s">
        <v>587</v>
      </c>
      <c r="J5967" t="s">
        <v>246</v>
      </c>
      <c r="K5967" t="s">
        <v>3079</v>
      </c>
      <c r="L5967" t="s">
        <v>247</v>
      </c>
      <c r="M5967">
        <v>6382162</v>
      </c>
      <c r="N5967">
        <v>0</v>
      </c>
      <c r="O5967">
        <v>6382162</v>
      </c>
      <c r="P5967">
        <v>0</v>
      </c>
      <c r="Q5967" t="s">
        <v>14094</v>
      </c>
      <c r="R5967" t="s">
        <v>3472</v>
      </c>
      <c r="S5967" t="s">
        <v>14095</v>
      </c>
      <c r="T5967" t="s">
        <v>3085</v>
      </c>
      <c r="U5967" t="s">
        <v>14096</v>
      </c>
      <c r="V5967" t="s">
        <v>14097</v>
      </c>
      <c r="W5967" t="s">
        <v>3085</v>
      </c>
      <c r="X5967" t="str">
        <f t="shared" si="93"/>
        <v>Funcionamiento</v>
      </c>
      <c r="Y5967" t="s">
        <v>13828</v>
      </c>
    </row>
    <row r="5968" spans="1:25">
      <c r="A5968" t="s">
        <v>3472</v>
      </c>
      <c r="B5968" t="s">
        <v>3821</v>
      </c>
      <c r="C5968" t="s">
        <v>14093</v>
      </c>
      <c r="D5968" t="s">
        <v>3076</v>
      </c>
      <c r="E5968" t="s">
        <v>3077</v>
      </c>
      <c r="F5968" t="s">
        <v>13827</v>
      </c>
      <c r="G5968" t="s">
        <v>13828</v>
      </c>
      <c r="H5968" t="s">
        <v>306</v>
      </c>
      <c r="I5968" t="s">
        <v>308</v>
      </c>
      <c r="J5968" t="s">
        <v>246</v>
      </c>
      <c r="K5968" t="s">
        <v>3079</v>
      </c>
      <c r="L5968" t="s">
        <v>247</v>
      </c>
      <c r="M5968">
        <v>119084537</v>
      </c>
      <c r="N5968">
        <v>0</v>
      </c>
      <c r="O5968">
        <v>119084537</v>
      </c>
      <c r="P5968">
        <v>0</v>
      </c>
      <c r="Q5968" t="s">
        <v>14094</v>
      </c>
      <c r="R5968" t="s">
        <v>3472</v>
      </c>
      <c r="S5968" t="s">
        <v>14095</v>
      </c>
      <c r="T5968" t="s">
        <v>3085</v>
      </c>
      <c r="U5968" t="s">
        <v>14096</v>
      </c>
      <c r="V5968" t="s">
        <v>14097</v>
      </c>
      <c r="W5968" t="s">
        <v>3085</v>
      </c>
      <c r="X5968" t="str">
        <f t="shared" si="93"/>
        <v>Funcionamiento</v>
      </c>
      <c r="Y5968" t="s">
        <v>13828</v>
      </c>
    </row>
    <row r="5969" spans="1:25">
      <c r="A5969" t="s">
        <v>3472</v>
      </c>
      <c r="B5969" t="s">
        <v>3821</v>
      </c>
      <c r="C5969" t="s">
        <v>14093</v>
      </c>
      <c r="D5969" t="s">
        <v>3076</v>
      </c>
      <c r="E5969" t="s">
        <v>3077</v>
      </c>
      <c r="F5969" t="s">
        <v>13827</v>
      </c>
      <c r="G5969" t="s">
        <v>13828</v>
      </c>
      <c r="H5969" t="s">
        <v>395</v>
      </c>
      <c r="I5969" t="s">
        <v>396</v>
      </c>
      <c r="J5969" t="s">
        <v>246</v>
      </c>
      <c r="K5969" t="s">
        <v>3079</v>
      </c>
      <c r="L5969" t="s">
        <v>247</v>
      </c>
      <c r="M5969">
        <v>147857</v>
      </c>
      <c r="N5969">
        <v>0</v>
      </c>
      <c r="O5969">
        <v>147857</v>
      </c>
      <c r="P5969">
        <v>0</v>
      </c>
      <c r="Q5969" t="s">
        <v>14094</v>
      </c>
      <c r="R5969" t="s">
        <v>3472</v>
      </c>
      <c r="S5969" t="s">
        <v>14095</v>
      </c>
      <c r="T5969" t="s">
        <v>3085</v>
      </c>
      <c r="U5969" t="s">
        <v>14096</v>
      </c>
      <c r="V5969" t="s">
        <v>14097</v>
      </c>
      <c r="W5969" t="s">
        <v>3085</v>
      </c>
      <c r="X5969" t="str">
        <f t="shared" si="93"/>
        <v>Funcionamiento</v>
      </c>
      <c r="Y5969" t="s">
        <v>13828</v>
      </c>
    </row>
    <row r="5970" spans="1:25">
      <c r="A5970" t="s">
        <v>3472</v>
      </c>
      <c r="B5970" t="s">
        <v>3821</v>
      </c>
      <c r="C5970" t="s">
        <v>14093</v>
      </c>
      <c r="D5970" t="s">
        <v>3076</v>
      </c>
      <c r="E5970" t="s">
        <v>3077</v>
      </c>
      <c r="F5970" t="s">
        <v>13827</v>
      </c>
      <c r="G5970" t="s">
        <v>13828</v>
      </c>
      <c r="H5970" t="s">
        <v>312</v>
      </c>
      <c r="I5970" t="s">
        <v>3333</v>
      </c>
      <c r="J5970" t="s">
        <v>246</v>
      </c>
      <c r="K5970" t="s">
        <v>3079</v>
      </c>
      <c r="L5970" t="s">
        <v>247</v>
      </c>
      <c r="M5970">
        <v>3394182</v>
      </c>
      <c r="N5970">
        <v>0</v>
      </c>
      <c r="O5970">
        <v>3394182</v>
      </c>
      <c r="P5970">
        <v>0</v>
      </c>
      <c r="Q5970" t="s">
        <v>14094</v>
      </c>
      <c r="R5970" t="s">
        <v>3472</v>
      </c>
      <c r="S5970" t="s">
        <v>14095</v>
      </c>
      <c r="T5970" t="s">
        <v>3085</v>
      </c>
      <c r="U5970" t="s">
        <v>14096</v>
      </c>
      <c r="V5970" t="s">
        <v>14097</v>
      </c>
      <c r="W5970" t="s">
        <v>3085</v>
      </c>
      <c r="X5970" t="str">
        <f t="shared" si="93"/>
        <v>Funcionamiento</v>
      </c>
      <c r="Y5970" t="s">
        <v>13828</v>
      </c>
    </row>
    <row r="5971" spans="1:25">
      <c r="A5971" t="s">
        <v>3472</v>
      </c>
      <c r="B5971" t="s">
        <v>3821</v>
      </c>
      <c r="C5971" t="s">
        <v>14093</v>
      </c>
      <c r="D5971" t="s">
        <v>3076</v>
      </c>
      <c r="E5971" t="s">
        <v>3077</v>
      </c>
      <c r="F5971" t="s">
        <v>13827</v>
      </c>
      <c r="G5971" t="s">
        <v>13828</v>
      </c>
      <c r="H5971" t="s">
        <v>309</v>
      </c>
      <c r="I5971" t="s">
        <v>311</v>
      </c>
      <c r="J5971" t="s">
        <v>246</v>
      </c>
      <c r="K5971" t="s">
        <v>3079</v>
      </c>
      <c r="L5971" t="s">
        <v>247</v>
      </c>
      <c r="M5971">
        <v>6053465</v>
      </c>
      <c r="N5971">
        <v>0</v>
      </c>
      <c r="O5971">
        <v>6053465</v>
      </c>
      <c r="P5971">
        <v>0</v>
      </c>
      <c r="Q5971" t="s">
        <v>14094</v>
      </c>
      <c r="R5971" t="s">
        <v>3472</v>
      </c>
      <c r="S5971" t="s">
        <v>14095</v>
      </c>
      <c r="T5971" t="s">
        <v>3085</v>
      </c>
      <c r="U5971" t="s">
        <v>14096</v>
      </c>
      <c r="V5971" t="s">
        <v>14097</v>
      </c>
      <c r="W5971" t="s">
        <v>3085</v>
      </c>
      <c r="X5971" t="str">
        <f t="shared" si="93"/>
        <v>Funcionamiento</v>
      </c>
      <c r="Y5971" t="s">
        <v>13828</v>
      </c>
    </row>
    <row r="5972" spans="1:25">
      <c r="A5972" t="s">
        <v>3472</v>
      </c>
      <c r="B5972" t="s">
        <v>3821</v>
      </c>
      <c r="C5972" t="s">
        <v>14093</v>
      </c>
      <c r="D5972" t="s">
        <v>3076</v>
      </c>
      <c r="E5972" t="s">
        <v>3077</v>
      </c>
      <c r="F5972" t="s">
        <v>13827</v>
      </c>
      <c r="G5972" t="s">
        <v>13828</v>
      </c>
      <c r="H5972" t="s">
        <v>292</v>
      </c>
      <c r="I5972" t="s">
        <v>293</v>
      </c>
      <c r="J5972" t="s">
        <v>246</v>
      </c>
      <c r="K5972" t="s">
        <v>3079</v>
      </c>
      <c r="L5972" t="s">
        <v>247</v>
      </c>
      <c r="M5972">
        <v>86481487</v>
      </c>
      <c r="N5972">
        <v>0</v>
      </c>
      <c r="O5972">
        <v>86481487</v>
      </c>
      <c r="P5972">
        <v>0</v>
      </c>
      <c r="Q5972" t="s">
        <v>14094</v>
      </c>
      <c r="R5972" t="s">
        <v>3472</v>
      </c>
      <c r="S5972" t="s">
        <v>14095</v>
      </c>
      <c r="T5972" t="s">
        <v>3085</v>
      </c>
      <c r="U5972" t="s">
        <v>14096</v>
      </c>
      <c r="V5972" t="s">
        <v>14097</v>
      </c>
      <c r="W5972" t="s">
        <v>3085</v>
      </c>
      <c r="X5972" t="str">
        <f t="shared" si="93"/>
        <v>Funcionamiento</v>
      </c>
      <c r="Y5972" t="s">
        <v>13828</v>
      </c>
    </row>
    <row r="5973" spans="1:25">
      <c r="A5973" t="s">
        <v>3472</v>
      </c>
      <c r="B5973" t="s">
        <v>3821</v>
      </c>
      <c r="C5973" t="s">
        <v>14093</v>
      </c>
      <c r="D5973" t="s">
        <v>3076</v>
      </c>
      <c r="E5973" t="s">
        <v>3077</v>
      </c>
      <c r="F5973" t="s">
        <v>13827</v>
      </c>
      <c r="G5973" t="s">
        <v>13828</v>
      </c>
      <c r="H5973" t="s">
        <v>294</v>
      </c>
      <c r="I5973" t="s">
        <v>296</v>
      </c>
      <c r="J5973" t="s">
        <v>246</v>
      </c>
      <c r="K5973" t="s">
        <v>3079</v>
      </c>
      <c r="L5973" t="s">
        <v>247</v>
      </c>
      <c r="M5973">
        <v>2247332</v>
      </c>
      <c r="N5973">
        <v>0</v>
      </c>
      <c r="O5973">
        <v>2247332</v>
      </c>
      <c r="P5973">
        <v>0</v>
      </c>
      <c r="Q5973" t="s">
        <v>14094</v>
      </c>
      <c r="R5973" t="s">
        <v>3472</v>
      </c>
      <c r="S5973" t="s">
        <v>14095</v>
      </c>
      <c r="T5973" t="s">
        <v>3085</v>
      </c>
      <c r="U5973" t="s">
        <v>14096</v>
      </c>
      <c r="V5973" t="s">
        <v>14097</v>
      </c>
      <c r="W5973" t="s">
        <v>3085</v>
      </c>
      <c r="X5973" t="str">
        <f t="shared" si="93"/>
        <v>Funcionamiento</v>
      </c>
      <c r="Y5973" t="s">
        <v>13828</v>
      </c>
    </row>
    <row r="5974" spans="1:25">
      <c r="A5974" t="s">
        <v>3472</v>
      </c>
      <c r="B5974" t="s">
        <v>3821</v>
      </c>
      <c r="C5974" t="s">
        <v>14093</v>
      </c>
      <c r="D5974" t="s">
        <v>3076</v>
      </c>
      <c r="E5974" t="s">
        <v>3077</v>
      </c>
      <c r="F5974" t="s">
        <v>13827</v>
      </c>
      <c r="G5974" t="s">
        <v>13828</v>
      </c>
      <c r="H5974" t="s">
        <v>333</v>
      </c>
      <c r="I5974" t="s">
        <v>335</v>
      </c>
      <c r="J5974" t="s">
        <v>246</v>
      </c>
      <c r="K5974" t="s">
        <v>3079</v>
      </c>
      <c r="L5974" t="s">
        <v>247</v>
      </c>
      <c r="M5974">
        <v>458804</v>
      </c>
      <c r="N5974">
        <v>0</v>
      </c>
      <c r="O5974">
        <v>458804</v>
      </c>
      <c r="P5974">
        <v>0</v>
      </c>
      <c r="Q5974" t="s">
        <v>14094</v>
      </c>
      <c r="R5974" t="s">
        <v>3472</v>
      </c>
      <c r="S5974" t="s">
        <v>14095</v>
      </c>
      <c r="T5974" t="s">
        <v>3085</v>
      </c>
      <c r="U5974" t="s">
        <v>14096</v>
      </c>
      <c r="V5974" t="s">
        <v>14097</v>
      </c>
      <c r="W5974" t="s">
        <v>3085</v>
      </c>
      <c r="X5974" t="str">
        <f t="shared" si="93"/>
        <v>Funcionamiento</v>
      </c>
      <c r="Y5974" t="s">
        <v>13828</v>
      </c>
    </row>
    <row r="5975" spans="1:25">
      <c r="A5975" t="s">
        <v>3344</v>
      </c>
      <c r="B5975" t="s">
        <v>3832</v>
      </c>
      <c r="C5975" t="s">
        <v>14098</v>
      </c>
      <c r="D5975" t="s">
        <v>3076</v>
      </c>
      <c r="E5975" t="s">
        <v>3077</v>
      </c>
      <c r="F5975" t="s">
        <v>13827</v>
      </c>
      <c r="G5975" t="s">
        <v>13828</v>
      </c>
      <c r="H5975" t="s">
        <v>316</v>
      </c>
      <c r="I5975" t="s">
        <v>583</v>
      </c>
      <c r="J5975" t="s">
        <v>246</v>
      </c>
      <c r="K5975" t="s">
        <v>3079</v>
      </c>
      <c r="L5975" t="s">
        <v>247</v>
      </c>
      <c r="M5975">
        <v>7496600</v>
      </c>
      <c r="N5975">
        <v>-86400</v>
      </c>
      <c r="O5975">
        <v>7410200</v>
      </c>
      <c r="P5975">
        <v>0</v>
      </c>
      <c r="Q5975" t="s">
        <v>14099</v>
      </c>
      <c r="R5975" t="s">
        <v>3344</v>
      </c>
      <c r="S5975" t="s">
        <v>9637</v>
      </c>
      <c r="T5975" t="s">
        <v>3085</v>
      </c>
      <c r="U5975" t="s">
        <v>14100</v>
      </c>
      <c r="V5975" t="s">
        <v>14101</v>
      </c>
      <c r="W5975" t="s">
        <v>3913</v>
      </c>
      <c r="X5975" t="str">
        <f t="shared" si="93"/>
        <v>Funcionamiento</v>
      </c>
      <c r="Y5975" t="s">
        <v>13828</v>
      </c>
    </row>
    <row r="5976" spans="1:25">
      <c r="A5976" t="s">
        <v>3344</v>
      </c>
      <c r="B5976" t="s">
        <v>3832</v>
      </c>
      <c r="C5976" t="s">
        <v>14098</v>
      </c>
      <c r="D5976" t="s">
        <v>3076</v>
      </c>
      <c r="E5976" t="s">
        <v>3077</v>
      </c>
      <c r="F5976" t="s">
        <v>13827</v>
      </c>
      <c r="G5976" t="s">
        <v>13828</v>
      </c>
      <c r="H5976" t="s">
        <v>324</v>
      </c>
      <c r="I5976" t="s">
        <v>325</v>
      </c>
      <c r="J5976" t="s">
        <v>246</v>
      </c>
      <c r="K5976" t="s">
        <v>3079</v>
      </c>
      <c r="L5976" t="s">
        <v>247</v>
      </c>
      <c r="M5976">
        <v>2243100</v>
      </c>
      <c r="N5976">
        <v>0</v>
      </c>
      <c r="O5976">
        <v>2243100</v>
      </c>
      <c r="P5976">
        <v>0</v>
      </c>
      <c r="Q5976" t="s">
        <v>14099</v>
      </c>
      <c r="R5976" t="s">
        <v>3344</v>
      </c>
      <c r="S5976" t="s">
        <v>9637</v>
      </c>
      <c r="T5976" t="s">
        <v>3085</v>
      </c>
      <c r="U5976" t="s">
        <v>14100</v>
      </c>
      <c r="V5976" t="s">
        <v>14101</v>
      </c>
      <c r="W5976" t="s">
        <v>3913</v>
      </c>
      <c r="X5976" t="str">
        <f t="shared" si="93"/>
        <v>Funcionamiento</v>
      </c>
      <c r="Y5976" t="s">
        <v>13828</v>
      </c>
    </row>
    <row r="5977" spans="1:25">
      <c r="A5977" t="s">
        <v>3344</v>
      </c>
      <c r="B5977" t="s">
        <v>3832</v>
      </c>
      <c r="C5977" t="s">
        <v>14098</v>
      </c>
      <c r="D5977" t="s">
        <v>3076</v>
      </c>
      <c r="E5977" t="s">
        <v>3077</v>
      </c>
      <c r="F5977" t="s">
        <v>13827</v>
      </c>
      <c r="G5977" t="s">
        <v>13828</v>
      </c>
      <c r="H5977" t="s">
        <v>314</v>
      </c>
      <c r="I5977" t="s">
        <v>582</v>
      </c>
      <c r="J5977" t="s">
        <v>246</v>
      </c>
      <c r="K5977" t="s">
        <v>3079</v>
      </c>
      <c r="L5977" t="s">
        <v>247</v>
      </c>
      <c r="M5977">
        <v>10546500</v>
      </c>
      <c r="N5977">
        <v>-86400</v>
      </c>
      <c r="O5977">
        <v>10460100</v>
      </c>
      <c r="P5977">
        <v>0</v>
      </c>
      <c r="Q5977" t="s">
        <v>14099</v>
      </c>
      <c r="R5977" t="s">
        <v>3344</v>
      </c>
      <c r="S5977" t="s">
        <v>9637</v>
      </c>
      <c r="T5977" t="s">
        <v>3085</v>
      </c>
      <c r="U5977" t="s">
        <v>14100</v>
      </c>
      <c r="V5977" t="s">
        <v>14101</v>
      </c>
      <c r="W5977" t="s">
        <v>3913</v>
      </c>
      <c r="X5977" t="str">
        <f t="shared" si="93"/>
        <v>Funcionamiento</v>
      </c>
      <c r="Y5977" t="s">
        <v>13828</v>
      </c>
    </row>
    <row r="5978" spans="1:25">
      <c r="A5978" t="s">
        <v>3344</v>
      </c>
      <c r="B5978" t="s">
        <v>3832</v>
      </c>
      <c r="C5978" t="s">
        <v>14098</v>
      </c>
      <c r="D5978" t="s">
        <v>3076</v>
      </c>
      <c r="E5978" t="s">
        <v>3077</v>
      </c>
      <c r="F5978" t="s">
        <v>13827</v>
      </c>
      <c r="G5978" t="s">
        <v>13828</v>
      </c>
      <c r="H5978" t="s">
        <v>320</v>
      </c>
      <c r="I5978" t="s">
        <v>321</v>
      </c>
      <c r="J5978" t="s">
        <v>246</v>
      </c>
      <c r="K5978" t="s">
        <v>3079</v>
      </c>
      <c r="L5978" t="s">
        <v>247</v>
      </c>
      <c r="M5978">
        <v>1317100</v>
      </c>
      <c r="N5978">
        <v>0</v>
      </c>
      <c r="O5978">
        <v>1317100</v>
      </c>
      <c r="P5978">
        <v>0</v>
      </c>
      <c r="Q5978" t="s">
        <v>14099</v>
      </c>
      <c r="R5978" t="s">
        <v>3344</v>
      </c>
      <c r="S5978" t="s">
        <v>9637</v>
      </c>
      <c r="T5978" t="s">
        <v>3085</v>
      </c>
      <c r="U5978" t="s">
        <v>14100</v>
      </c>
      <c r="V5978" t="s">
        <v>14101</v>
      </c>
      <c r="W5978" t="s">
        <v>3913</v>
      </c>
      <c r="X5978" t="str">
        <f t="shared" si="93"/>
        <v>Funcionamiento</v>
      </c>
      <c r="Y5978" t="s">
        <v>13828</v>
      </c>
    </row>
    <row r="5979" spans="1:25">
      <c r="A5979" t="s">
        <v>3344</v>
      </c>
      <c r="B5979" t="s">
        <v>3832</v>
      </c>
      <c r="C5979" t="s">
        <v>14098</v>
      </c>
      <c r="D5979" t="s">
        <v>3076</v>
      </c>
      <c r="E5979" t="s">
        <v>3077</v>
      </c>
      <c r="F5979" t="s">
        <v>13827</v>
      </c>
      <c r="G5979" t="s">
        <v>13828</v>
      </c>
      <c r="H5979" t="s">
        <v>318</v>
      </c>
      <c r="I5979" t="s">
        <v>586</v>
      </c>
      <c r="J5979" t="s">
        <v>246</v>
      </c>
      <c r="K5979" t="s">
        <v>3079</v>
      </c>
      <c r="L5979" t="s">
        <v>247</v>
      </c>
      <c r="M5979">
        <v>4484400</v>
      </c>
      <c r="N5979">
        <v>0</v>
      </c>
      <c r="O5979">
        <v>4484400</v>
      </c>
      <c r="P5979">
        <v>0</v>
      </c>
      <c r="Q5979" t="s">
        <v>14099</v>
      </c>
      <c r="R5979" t="s">
        <v>3344</v>
      </c>
      <c r="S5979" t="s">
        <v>9637</v>
      </c>
      <c r="T5979" t="s">
        <v>3085</v>
      </c>
      <c r="U5979" t="s">
        <v>14100</v>
      </c>
      <c r="V5979" t="s">
        <v>14101</v>
      </c>
      <c r="W5979" t="s">
        <v>3913</v>
      </c>
      <c r="X5979" t="str">
        <f t="shared" si="93"/>
        <v>Funcionamiento</v>
      </c>
      <c r="Y5979" t="s">
        <v>13828</v>
      </c>
    </row>
    <row r="5980" spans="1:25">
      <c r="A5980" t="s">
        <v>3344</v>
      </c>
      <c r="B5980" t="s">
        <v>3832</v>
      </c>
      <c r="C5980" t="s">
        <v>14098</v>
      </c>
      <c r="D5980" t="s">
        <v>3076</v>
      </c>
      <c r="E5980" t="s">
        <v>3077</v>
      </c>
      <c r="F5980" t="s">
        <v>13827</v>
      </c>
      <c r="G5980" t="s">
        <v>13828</v>
      </c>
      <c r="H5980" t="s">
        <v>322</v>
      </c>
      <c r="I5980" t="s">
        <v>323</v>
      </c>
      <c r="J5980" t="s">
        <v>246</v>
      </c>
      <c r="K5980" t="s">
        <v>3079</v>
      </c>
      <c r="L5980" t="s">
        <v>247</v>
      </c>
      <c r="M5980">
        <v>3364400</v>
      </c>
      <c r="N5980">
        <v>0</v>
      </c>
      <c r="O5980">
        <v>3364400</v>
      </c>
      <c r="P5980">
        <v>0</v>
      </c>
      <c r="Q5980" t="s">
        <v>14099</v>
      </c>
      <c r="R5980" t="s">
        <v>3344</v>
      </c>
      <c r="S5980" t="s">
        <v>9637</v>
      </c>
      <c r="T5980" t="s">
        <v>3085</v>
      </c>
      <c r="U5980" t="s">
        <v>14100</v>
      </c>
      <c r="V5980" t="s">
        <v>14101</v>
      </c>
      <c r="W5980" t="s">
        <v>3913</v>
      </c>
      <c r="X5980" t="str">
        <f t="shared" si="93"/>
        <v>Funcionamiento</v>
      </c>
      <c r="Y5980" t="s">
        <v>13828</v>
      </c>
    </row>
    <row r="5981" spans="1:25">
      <c r="A5981" t="s">
        <v>3486</v>
      </c>
      <c r="B5981" t="s">
        <v>4979</v>
      </c>
      <c r="C5981" t="s">
        <v>14102</v>
      </c>
      <c r="D5981" t="s">
        <v>3076</v>
      </c>
      <c r="E5981" t="s">
        <v>3331</v>
      </c>
      <c r="F5981" t="s">
        <v>3149</v>
      </c>
      <c r="G5981" t="s">
        <v>13828</v>
      </c>
      <c r="H5981" t="s">
        <v>437</v>
      </c>
      <c r="I5981" t="s">
        <v>649</v>
      </c>
      <c r="J5981" t="s">
        <v>246</v>
      </c>
      <c r="K5981" t="s">
        <v>3150</v>
      </c>
      <c r="L5981" t="s">
        <v>247</v>
      </c>
      <c r="M5981">
        <v>6719</v>
      </c>
      <c r="N5981">
        <v>-6719</v>
      </c>
      <c r="O5981">
        <v>0</v>
      </c>
      <c r="P5981">
        <v>0</v>
      </c>
      <c r="Q5981" t="s">
        <v>14103</v>
      </c>
      <c r="R5981" t="s">
        <v>3486</v>
      </c>
      <c r="S5981" t="s">
        <v>3806</v>
      </c>
      <c r="T5981" t="s">
        <v>3085</v>
      </c>
      <c r="U5981" t="s">
        <v>3085</v>
      </c>
      <c r="V5981" t="s">
        <v>3085</v>
      </c>
      <c r="W5981" t="s">
        <v>3085</v>
      </c>
      <c r="X5981" t="str">
        <f t="shared" si="93"/>
        <v>Inversión</v>
      </c>
      <c r="Y5981" t="s">
        <v>3157</v>
      </c>
    </row>
    <row r="5982" spans="1:25">
      <c r="A5982" t="s">
        <v>3492</v>
      </c>
      <c r="B5982" t="s">
        <v>4979</v>
      </c>
      <c r="C5982" t="s">
        <v>14104</v>
      </c>
      <c r="D5982" t="s">
        <v>3076</v>
      </c>
      <c r="E5982" t="s">
        <v>3331</v>
      </c>
      <c r="F5982" t="s">
        <v>3149</v>
      </c>
      <c r="G5982" t="s">
        <v>13828</v>
      </c>
      <c r="H5982" t="s">
        <v>437</v>
      </c>
      <c r="I5982" t="s">
        <v>649</v>
      </c>
      <c r="J5982" t="s">
        <v>246</v>
      </c>
      <c r="K5982" t="s">
        <v>3150</v>
      </c>
      <c r="L5982" t="s">
        <v>247</v>
      </c>
      <c r="M5982">
        <v>6719</v>
      </c>
      <c r="N5982">
        <v>-6719</v>
      </c>
      <c r="O5982">
        <v>0</v>
      </c>
      <c r="P5982">
        <v>0</v>
      </c>
      <c r="Q5982" t="s">
        <v>14105</v>
      </c>
      <c r="R5982" t="s">
        <v>3492</v>
      </c>
      <c r="S5982" t="s">
        <v>3085</v>
      </c>
      <c r="T5982" t="s">
        <v>3085</v>
      </c>
      <c r="U5982" t="s">
        <v>3085</v>
      </c>
      <c r="V5982" t="s">
        <v>3085</v>
      </c>
      <c r="W5982" t="s">
        <v>3085</v>
      </c>
      <c r="X5982" t="str">
        <f t="shared" si="93"/>
        <v>Inversión</v>
      </c>
      <c r="Y5982" t="s">
        <v>3157</v>
      </c>
    </row>
    <row r="5983" spans="1:25">
      <c r="A5983" t="s">
        <v>4280</v>
      </c>
      <c r="B5983" t="s">
        <v>4979</v>
      </c>
      <c r="C5983" t="s">
        <v>14106</v>
      </c>
      <c r="D5983" t="s">
        <v>3076</v>
      </c>
      <c r="E5983" t="s">
        <v>3077</v>
      </c>
      <c r="F5983" t="s">
        <v>3149</v>
      </c>
      <c r="G5983" t="s">
        <v>13828</v>
      </c>
      <c r="H5983" t="s">
        <v>437</v>
      </c>
      <c r="I5983" t="s">
        <v>649</v>
      </c>
      <c r="J5983" t="s">
        <v>253</v>
      </c>
      <c r="K5983" t="s">
        <v>3115</v>
      </c>
      <c r="L5983" t="s">
        <v>247</v>
      </c>
      <c r="M5983">
        <v>6719</v>
      </c>
      <c r="N5983">
        <v>0</v>
      </c>
      <c r="O5983">
        <v>6719</v>
      </c>
      <c r="P5983">
        <v>0</v>
      </c>
      <c r="Q5983" t="s">
        <v>14105</v>
      </c>
      <c r="R5983" t="s">
        <v>4280</v>
      </c>
      <c r="S5983" t="s">
        <v>4823</v>
      </c>
      <c r="T5983" t="s">
        <v>7999</v>
      </c>
      <c r="U5983" t="s">
        <v>14107</v>
      </c>
      <c r="V5983" t="s">
        <v>14108</v>
      </c>
      <c r="W5983" t="s">
        <v>3085</v>
      </c>
      <c r="X5983" t="str">
        <f t="shared" si="93"/>
        <v>Inversión</v>
      </c>
      <c r="Y5983" t="s">
        <v>3157</v>
      </c>
    </row>
    <row r="5984" spans="1:25">
      <c r="A5984" t="s">
        <v>3318</v>
      </c>
      <c r="B5984" t="s">
        <v>4438</v>
      </c>
      <c r="C5984" t="s">
        <v>14109</v>
      </c>
      <c r="D5984" t="s">
        <v>3076</v>
      </c>
      <c r="E5984" t="s">
        <v>3077</v>
      </c>
      <c r="F5984" t="s">
        <v>13827</v>
      </c>
      <c r="G5984" t="s">
        <v>13828</v>
      </c>
      <c r="H5984" t="s">
        <v>312</v>
      </c>
      <c r="I5984" t="s">
        <v>3333</v>
      </c>
      <c r="J5984" t="s">
        <v>246</v>
      </c>
      <c r="K5984" t="s">
        <v>3079</v>
      </c>
      <c r="L5984" t="s">
        <v>247</v>
      </c>
      <c r="M5984">
        <v>2910770</v>
      </c>
      <c r="N5984">
        <v>0</v>
      </c>
      <c r="O5984">
        <v>2910770</v>
      </c>
      <c r="P5984">
        <v>0</v>
      </c>
      <c r="Q5984" t="s">
        <v>14110</v>
      </c>
      <c r="R5984" t="s">
        <v>3318</v>
      </c>
      <c r="S5984" t="s">
        <v>14111</v>
      </c>
      <c r="T5984" t="s">
        <v>3085</v>
      </c>
      <c r="U5984" t="s">
        <v>14112</v>
      </c>
      <c r="V5984" t="s">
        <v>14113</v>
      </c>
      <c r="W5984" t="s">
        <v>3085</v>
      </c>
      <c r="X5984" t="str">
        <f t="shared" si="93"/>
        <v>Funcionamiento</v>
      </c>
      <c r="Y5984" t="s">
        <v>13828</v>
      </c>
    </row>
    <row r="5985" spans="1:25">
      <c r="A5985" t="s">
        <v>3318</v>
      </c>
      <c r="B5985" t="s">
        <v>4438</v>
      </c>
      <c r="C5985" t="s">
        <v>14109</v>
      </c>
      <c r="D5985" t="s">
        <v>3076</v>
      </c>
      <c r="E5985" t="s">
        <v>3077</v>
      </c>
      <c r="F5985" t="s">
        <v>13827</v>
      </c>
      <c r="G5985" t="s">
        <v>13828</v>
      </c>
      <c r="H5985" t="s">
        <v>331</v>
      </c>
      <c r="I5985" t="s">
        <v>587</v>
      </c>
      <c r="J5985" t="s">
        <v>246</v>
      </c>
      <c r="K5985" t="s">
        <v>3079</v>
      </c>
      <c r="L5985" t="s">
        <v>247</v>
      </c>
      <c r="M5985">
        <v>17997086</v>
      </c>
      <c r="N5985">
        <v>0</v>
      </c>
      <c r="O5985">
        <v>17997086</v>
      </c>
      <c r="P5985">
        <v>0</v>
      </c>
      <c r="Q5985" t="s">
        <v>14110</v>
      </c>
      <c r="R5985" t="s">
        <v>3318</v>
      </c>
      <c r="S5985" t="s">
        <v>14111</v>
      </c>
      <c r="T5985" t="s">
        <v>3085</v>
      </c>
      <c r="U5985" t="s">
        <v>14112</v>
      </c>
      <c r="V5985" t="s">
        <v>14113</v>
      </c>
      <c r="W5985" t="s">
        <v>3085</v>
      </c>
      <c r="X5985" t="str">
        <f t="shared" si="93"/>
        <v>Funcionamiento</v>
      </c>
      <c r="Y5985" t="s">
        <v>13828</v>
      </c>
    </row>
    <row r="5986" spans="1:25">
      <c r="A5986" t="s">
        <v>3318</v>
      </c>
      <c r="B5986" t="s">
        <v>4438</v>
      </c>
      <c r="C5986" t="s">
        <v>14109</v>
      </c>
      <c r="D5986" t="s">
        <v>3076</v>
      </c>
      <c r="E5986" t="s">
        <v>3077</v>
      </c>
      <c r="F5986" t="s">
        <v>13827</v>
      </c>
      <c r="G5986" t="s">
        <v>13828</v>
      </c>
      <c r="H5986" t="s">
        <v>294</v>
      </c>
      <c r="I5986" t="s">
        <v>296</v>
      </c>
      <c r="J5986" t="s">
        <v>246</v>
      </c>
      <c r="K5986" t="s">
        <v>3079</v>
      </c>
      <c r="L5986" t="s">
        <v>247</v>
      </c>
      <c r="M5986">
        <v>1936671</v>
      </c>
      <c r="N5986">
        <v>0</v>
      </c>
      <c r="O5986">
        <v>1936671</v>
      </c>
      <c r="P5986">
        <v>0</v>
      </c>
      <c r="Q5986" t="s">
        <v>14110</v>
      </c>
      <c r="R5986" t="s">
        <v>3318</v>
      </c>
      <c r="S5986" t="s">
        <v>14111</v>
      </c>
      <c r="T5986" t="s">
        <v>3085</v>
      </c>
      <c r="U5986" t="s">
        <v>14112</v>
      </c>
      <c r="V5986" t="s">
        <v>14113</v>
      </c>
      <c r="W5986" t="s">
        <v>3085</v>
      </c>
      <c r="X5986" t="str">
        <f t="shared" si="93"/>
        <v>Funcionamiento</v>
      </c>
      <c r="Y5986" t="s">
        <v>13828</v>
      </c>
    </row>
    <row r="5987" spans="1:25">
      <c r="A5987" t="s">
        <v>3318</v>
      </c>
      <c r="B5987" t="s">
        <v>4438</v>
      </c>
      <c r="C5987" t="s">
        <v>14109</v>
      </c>
      <c r="D5987" t="s">
        <v>3076</v>
      </c>
      <c r="E5987" t="s">
        <v>3077</v>
      </c>
      <c r="F5987" t="s">
        <v>13827</v>
      </c>
      <c r="G5987" t="s">
        <v>13828</v>
      </c>
      <c r="H5987" t="s">
        <v>303</v>
      </c>
      <c r="I5987" t="s">
        <v>305</v>
      </c>
      <c r="J5987" t="s">
        <v>246</v>
      </c>
      <c r="K5987" t="s">
        <v>3079</v>
      </c>
      <c r="L5987" t="s">
        <v>247</v>
      </c>
      <c r="M5987">
        <v>3448016</v>
      </c>
      <c r="N5987">
        <v>0</v>
      </c>
      <c r="O5987">
        <v>3448016</v>
      </c>
      <c r="P5987">
        <v>0</v>
      </c>
      <c r="Q5987" t="s">
        <v>14110</v>
      </c>
      <c r="R5987" t="s">
        <v>3318</v>
      </c>
      <c r="S5987" t="s">
        <v>14111</v>
      </c>
      <c r="T5987" t="s">
        <v>3085</v>
      </c>
      <c r="U5987" t="s">
        <v>14112</v>
      </c>
      <c r="V5987" t="s">
        <v>14113</v>
      </c>
      <c r="W5987" t="s">
        <v>3085</v>
      </c>
      <c r="X5987" t="str">
        <f t="shared" si="93"/>
        <v>Funcionamiento</v>
      </c>
      <c r="Y5987" t="s">
        <v>13828</v>
      </c>
    </row>
    <row r="5988" spans="1:25">
      <c r="A5988" t="s">
        <v>3318</v>
      </c>
      <c r="B5988" t="s">
        <v>4438</v>
      </c>
      <c r="C5988" t="s">
        <v>14109</v>
      </c>
      <c r="D5988" t="s">
        <v>3076</v>
      </c>
      <c r="E5988" t="s">
        <v>3077</v>
      </c>
      <c r="F5988" t="s">
        <v>13827</v>
      </c>
      <c r="G5988" t="s">
        <v>13828</v>
      </c>
      <c r="H5988" t="s">
        <v>348</v>
      </c>
      <c r="I5988" t="s">
        <v>349</v>
      </c>
      <c r="J5988" t="s">
        <v>246</v>
      </c>
      <c r="K5988" t="s">
        <v>3079</v>
      </c>
      <c r="L5988" t="s">
        <v>247</v>
      </c>
      <c r="M5988">
        <v>608121</v>
      </c>
      <c r="N5988">
        <v>0</v>
      </c>
      <c r="O5988">
        <v>608121</v>
      </c>
      <c r="P5988">
        <v>0</v>
      </c>
      <c r="Q5988" t="s">
        <v>14110</v>
      </c>
      <c r="R5988" t="s">
        <v>3318</v>
      </c>
      <c r="S5988" t="s">
        <v>14111</v>
      </c>
      <c r="T5988" t="s">
        <v>3085</v>
      </c>
      <c r="U5988" t="s">
        <v>14112</v>
      </c>
      <c r="V5988" t="s">
        <v>14113</v>
      </c>
      <c r="W5988" t="s">
        <v>3085</v>
      </c>
      <c r="X5988" t="str">
        <f t="shared" si="93"/>
        <v>Funcionamiento</v>
      </c>
      <c r="Y5988" t="s">
        <v>13828</v>
      </c>
    </row>
    <row r="5989" spans="1:25">
      <c r="A5989" t="s">
        <v>3318</v>
      </c>
      <c r="B5989" t="s">
        <v>4438</v>
      </c>
      <c r="C5989" t="s">
        <v>14109</v>
      </c>
      <c r="D5989" t="s">
        <v>3076</v>
      </c>
      <c r="E5989" t="s">
        <v>3077</v>
      </c>
      <c r="F5989" t="s">
        <v>13827</v>
      </c>
      <c r="G5989" t="s">
        <v>13828</v>
      </c>
      <c r="H5989" t="s">
        <v>292</v>
      </c>
      <c r="I5989" t="s">
        <v>293</v>
      </c>
      <c r="J5989" t="s">
        <v>246</v>
      </c>
      <c r="K5989" t="s">
        <v>3079</v>
      </c>
      <c r="L5989" t="s">
        <v>247</v>
      </c>
      <c r="M5989">
        <v>77143630</v>
      </c>
      <c r="N5989">
        <v>0</v>
      </c>
      <c r="O5989">
        <v>77143630</v>
      </c>
      <c r="P5989">
        <v>0</v>
      </c>
      <c r="Q5989" t="s">
        <v>14110</v>
      </c>
      <c r="R5989" t="s">
        <v>3318</v>
      </c>
      <c r="S5989" t="s">
        <v>14111</v>
      </c>
      <c r="T5989" t="s">
        <v>3085</v>
      </c>
      <c r="U5989" t="s">
        <v>14112</v>
      </c>
      <c r="V5989" t="s">
        <v>14113</v>
      </c>
      <c r="W5989" t="s">
        <v>3085</v>
      </c>
      <c r="X5989" t="str">
        <f t="shared" si="93"/>
        <v>Funcionamiento</v>
      </c>
      <c r="Y5989" t="s">
        <v>13828</v>
      </c>
    </row>
    <row r="5990" spans="1:25">
      <c r="A5990" t="s">
        <v>3318</v>
      </c>
      <c r="B5990" t="s">
        <v>4438</v>
      </c>
      <c r="C5990" t="s">
        <v>14109</v>
      </c>
      <c r="D5990" t="s">
        <v>3076</v>
      </c>
      <c r="E5990" t="s">
        <v>3077</v>
      </c>
      <c r="F5990" t="s">
        <v>13827</v>
      </c>
      <c r="G5990" t="s">
        <v>13828</v>
      </c>
      <c r="H5990" t="s">
        <v>309</v>
      </c>
      <c r="I5990" t="s">
        <v>311</v>
      </c>
      <c r="J5990" t="s">
        <v>246</v>
      </c>
      <c r="K5990" t="s">
        <v>3079</v>
      </c>
      <c r="L5990" t="s">
        <v>247</v>
      </c>
      <c r="M5990">
        <v>17942948</v>
      </c>
      <c r="N5990">
        <v>0</v>
      </c>
      <c r="O5990">
        <v>17942948</v>
      </c>
      <c r="P5990">
        <v>0</v>
      </c>
      <c r="Q5990" t="s">
        <v>14110</v>
      </c>
      <c r="R5990" t="s">
        <v>3318</v>
      </c>
      <c r="S5990" t="s">
        <v>14111</v>
      </c>
      <c r="T5990" t="s">
        <v>3085</v>
      </c>
      <c r="U5990" t="s">
        <v>14112</v>
      </c>
      <c r="V5990" t="s">
        <v>14113</v>
      </c>
      <c r="W5990" t="s">
        <v>3085</v>
      </c>
      <c r="X5990" t="str">
        <f t="shared" si="93"/>
        <v>Funcionamiento</v>
      </c>
      <c r="Y5990" t="s">
        <v>13828</v>
      </c>
    </row>
    <row r="5991" spans="1:25">
      <c r="A5991" t="s">
        <v>3318</v>
      </c>
      <c r="B5991" t="s">
        <v>4438</v>
      </c>
      <c r="C5991" t="s">
        <v>14109</v>
      </c>
      <c r="D5991" t="s">
        <v>3076</v>
      </c>
      <c r="E5991" t="s">
        <v>3077</v>
      </c>
      <c r="F5991" t="s">
        <v>13827</v>
      </c>
      <c r="G5991" t="s">
        <v>13828</v>
      </c>
      <c r="H5991" t="s">
        <v>333</v>
      </c>
      <c r="I5991" t="s">
        <v>335</v>
      </c>
      <c r="J5991" t="s">
        <v>246</v>
      </c>
      <c r="K5991" t="s">
        <v>3079</v>
      </c>
      <c r="L5991" t="s">
        <v>247</v>
      </c>
      <c r="M5991">
        <v>1331056</v>
      </c>
      <c r="N5991">
        <v>0</v>
      </c>
      <c r="O5991">
        <v>1331056</v>
      </c>
      <c r="P5991">
        <v>0</v>
      </c>
      <c r="Q5991" t="s">
        <v>14110</v>
      </c>
      <c r="R5991" t="s">
        <v>3318</v>
      </c>
      <c r="S5991" t="s">
        <v>14111</v>
      </c>
      <c r="T5991" t="s">
        <v>3085</v>
      </c>
      <c r="U5991" t="s">
        <v>14112</v>
      </c>
      <c r="V5991" t="s">
        <v>14113</v>
      </c>
      <c r="W5991" t="s">
        <v>3085</v>
      </c>
      <c r="X5991" t="str">
        <f t="shared" si="93"/>
        <v>Funcionamiento</v>
      </c>
      <c r="Y5991" t="s">
        <v>13828</v>
      </c>
    </row>
    <row r="5992" spans="1:25">
      <c r="A5992" t="s">
        <v>3358</v>
      </c>
      <c r="B5992" t="s">
        <v>4438</v>
      </c>
      <c r="C5992" t="s">
        <v>14114</v>
      </c>
      <c r="D5992" t="s">
        <v>3076</v>
      </c>
      <c r="E5992" t="s">
        <v>3077</v>
      </c>
      <c r="F5992" t="s">
        <v>13827</v>
      </c>
      <c r="G5992" t="s">
        <v>13828</v>
      </c>
      <c r="H5992" t="s">
        <v>316</v>
      </c>
      <c r="I5992" t="s">
        <v>583</v>
      </c>
      <c r="J5992" t="s">
        <v>246</v>
      </c>
      <c r="K5992" t="s">
        <v>3079</v>
      </c>
      <c r="L5992" t="s">
        <v>247</v>
      </c>
      <c r="M5992">
        <v>7331900</v>
      </c>
      <c r="N5992">
        <v>0</v>
      </c>
      <c r="O5992">
        <v>7331900</v>
      </c>
      <c r="P5992">
        <v>0</v>
      </c>
      <c r="Q5992" t="s">
        <v>14115</v>
      </c>
      <c r="R5992" t="s">
        <v>3358</v>
      </c>
      <c r="S5992" t="s">
        <v>6417</v>
      </c>
      <c r="T5992" t="s">
        <v>3085</v>
      </c>
      <c r="U5992" t="s">
        <v>14116</v>
      </c>
      <c r="V5992" t="s">
        <v>14117</v>
      </c>
      <c r="W5992" t="s">
        <v>3085</v>
      </c>
      <c r="X5992" t="str">
        <f t="shared" si="93"/>
        <v>Funcionamiento</v>
      </c>
      <c r="Y5992" t="s">
        <v>13828</v>
      </c>
    </row>
    <row r="5993" spans="1:25">
      <c r="A5993" t="s">
        <v>3358</v>
      </c>
      <c r="B5993" t="s">
        <v>4438</v>
      </c>
      <c r="C5993" t="s">
        <v>14114</v>
      </c>
      <c r="D5993" t="s">
        <v>3076</v>
      </c>
      <c r="E5993" t="s">
        <v>3077</v>
      </c>
      <c r="F5993" t="s">
        <v>13827</v>
      </c>
      <c r="G5993" t="s">
        <v>13828</v>
      </c>
      <c r="H5993" t="s">
        <v>320</v>
      </c>
      <c r="I5993" t="s">
        <v>321</v>
      </c>
      <c r="J5993" t="s">
        <v>246</v>
      </c>
      <c r="K5993" t="s">
        <v>3079</v>
      </c>
      <c r="L5993" t="s">
        <v>247</v>
      </c>
      <c r="M5993">
        <v>1300200</v>
      </c>
      <c r="N5993">
        <v>0</v>
      </c>
      <c r="O5993">
        <v>1300200</v>
      </c>
      <c r="P5993">
        <v>0</v>
      </c>
      <c r="Q5993" t="s">
        <v>14115</v>
      </c>
      <c r="R5993" t="s">
        <v>3358</v>
      </c>
      <c r="S5993" t="s">
        <v>6417</v>
      </c>
      <c r="T5993" t="s">
        <v>3085</v>
      </c>
      <c r="U5993" t="s">
        <v>14116</v>
      </c>
      <c r="V5993" t="s">
        <v>14117</v>
      </c>
      <c r="W5993" t="s">
        <v>3085</v>
      </c>
      <c r="X5993" t="str">
        <f t="shared" si="93"/>
        <v>Funcionamiento</v>
      </c>
      <c r="Y5993" t="s">
        <v>13828</v>
      </c>
    </row>
    <row r="5994" spans="1:25">
      <c r="A5994" t="s">
        <v>3358</v>
      </c>
      <c r="B5994" t="s">
        <v>4438</v>
      </c>
      <c r="C5994" t="s">
        <v>14114</v>
      </c>
      <c r="D5994" t="s">
        <v>3076</v>
      </c>
      <c r="E5994" t="s">
        <v>3077</v>
      </c>
      <c r="F5994" t="s">
        <v>13827</v>
      </c>
      <c r="G5994" t="s">
        <v>13828</v>
      </c>
      <c r="H5994" t="s">
        <v>322</v>
      </c>
      <c r="I5994" t="s">
        <v>323</v>
      </c>
      <c r="J5994" t="s">
        <v>246</v>
      </c>
      <c r="K5994" t="s">
        <v>3079</v>
      </c>
      <c r="L5994" t="s">
        <v>247</v>
      </c>
      <c r="M5994">
        <v>5175000</v>
      </c>
      <c r="N5994">
        <v>0</v>
      </c>
      <c r="O5994">
        <v>5175000</v>
      </c>
      <c r="P5994">
        <v>0</v>
      </c>
      <c r="Q5994" t="s">
        <v>14115</v>
      </c>
      <c r="R5994" t="s">
        <v>3358</v>
      </c>
      <c r="S5994" t="s">
        <v>6417</v>
      </c>
      <c r="T5994" t="s">
        <v>3085</v>
      </c>
      <c r="U5994" t="s">
        <v>14116</v>
      </c>
      <c r="V5994" t="s">
        <v>14117</v>
      </c>
      <c r="W5994" t="s">
        <v>3085</v>
      </c>
      <c r="X5994" t="str">
        <f t="shared" si="93"/>
        <v>Funcionamiento</v>
      </c>
      <c r="Y5994" t="s">
        <v>13828</v>
      </c>
    </row>
    <row r="5995" spans="1:25">
      <c r="A5995" t="s">
        <v>3358</v>
      </c>
      <c r="B5995" t="s">
        <v>4438</v>
      </c>
      <c r="C5995" t="s">
        <v>14114</v>
      </c>
      <c r="D5995" t="s">
        <v>3076</v>
      </c>
      <c r="E5995" t="s">
        <v>3077</v>
      </c>
      <c r="F5995" t="s">
        <v>13827</v>
      </c>
      <c r="G5995" t="s">
        <v>13828</v>
      </c>
      <c r="H5995" t="s">
        <v>324</v>
      </c>
      <c r="I5995" t="s">
        <v>325</v>
      </c>
      <c r="J5995" t="s">
        <v>246</v>
      </c>
      <c r="K5995" t="s">
        <v>3079</v>
      </c>
      <c r="L5995" t="s">
        <v>247</v>
      </c>
      <c r="M5995">
        <v>3451200</v>
      </c>
      <c r="N5995">
        <v>0</v>
      </c>
      <c r="O5995">
        <v>3451200</v>
      </c>
      <c r="P5995">
        <v>0</v>
      </c>
      <c r="Q5995" t="s">
        <v>14115</v>
      </c>
      <c r="R5995" t="s">
        <v>3358</v>
      </c>
      <c r="S5995" t="s">
        <v>6417</v>
      </c>
      <c r="T5995" t="s">
        <v>3085</v>
      </c>
      <c r="U5995" t="s">
        <v>14116</v>
      </c>
      <c r="V5995" t="s">
        <v>14117</v>
      </c>
      <c r="W5995" t="s">
        <v>3085</v>
      </c>
      <c r="X5995" t="str">
        <f t="shared" si="93"/>
        <v>Funcionamiento</v>
      </c>
      <c r="Y5995" t="s">
        <v>13828</v>
      </c>
    </row>
    <row r="5996" spans="1:25">
      <c r="A5996" t="s">
        <v>3358</v>
      </c>
      <c r="B5996" t="s">
        <v>4438</v>
      </c>
      <c r="C5996" t="s">
        <v>14114</v>
      </c>
      <c r="D5996" t="s">
        <v>3076</v>
      </c>
      <c r="E5996" t="s">
        <v>3077</v>
      </c>
      <c r="F5996" t="s">
        <v>13827</v>
      </c>
      <c r="G5996" t="s">
        <v>13828</v>
      </c>
      <c r="H5996" t="s">
        <v>314</v>
      </c>
      <c r="I5996" t="s">
        <v>582</v>
      </c>
      <c r="J5996" t="s">
        <v>246</v>
      </c>
      <c r="K5996" t="s">
        <v>3079</v>
      </c>
      <c r="L5996" t="s">
        <v>247</v>
      </c>
      <c r="M5996">
        <v>10349700</v>
      </c>
      <c r="N5996">
        <v>11297600</v>
      </c>
      <c r="O5996">
        <v>21647300</v>
      </c>
      <c r="P5996">
        <v>0</v>
      </c>
      <c r="Q5996" t="s">
        <v>14115</v>
      </c>
      <c r="R5996" t="s">
        <v>3358</v>
      </c>
      <c r="S5996" t="s">
        <v>6417</v>
      </c>
      <c r="T5996" t="s">
        <v>3085</v>
      </c>
      <c r="U5996" t="s">
        <v>14116</v>
      </c>
      <c r="V5996" t="s">
        <v>14117</v>
      </c>
      <c r="W5996" t="s">
        <v>3085</v>
      </c>
      <c r="X5996" t="str">
        <f t="shared" si="93"/>
        <v>Funcionamiento</v>
      </c>
      <c r="Y5996" t="s">
        <v>13828</v>
      </c>
    </row>
    <row r="5997" spans="1:25">
      <c r="A5997" t="s">
        <v>3358</v>
      </c>
      <c r="B5997" t="s">
        <v>4438</v>
      </c>
      <c r="C5997" t="s">
        <v>14114</v>
      </c>
      <c r="D5997" t="s">
        <v>3076</v>
      </c>
      <c r="E5997" t="s">
        <v>3077</v>
      </c>
      <c r="F5997" t="s">
        <v>13827</v>
      </c>
      <c r="G5997" t="s">
        <v>13828</v>
      </c>
      <c r="H5997" t="s">
        <v>318</v>
      </c>
      <c r="I5997" t="s">
        <v>586</v>
      </c>
      <c r="J5997" t="s">
        <v>246</v>
      </c>
      <c r="K5997" t="s">
        <v>3079</v>
      </c>
      <c r="L5997" t="s">
        <v>247</v>
      </c>
      <c r="M5997">
        <v>6899700</v>
      </c>
      <c r="N5997">
        <v>0</v>
      </c>
      <c r="O5997">
        <v>6899700</v>
      </c>
      <c r="P5997">
        <v>0</v>
      </c>
      <c r="Q5997" t="s">
        <v>14115</v>
      </c>
      <c r="R5997" t="s">
        <v>3358</v>
      </c>
      <c r="S5997" t="s">
        <v>6417</v>
      </c>
      <c r="T5997" t="s">
        <v>3085</v>
      </c>
      <c r="U5997" t="s">
        <v>14116</v>
      </c>
      <c r="V5997" t="s">
        <v>14117</v>
      </c>
      <c r="W5997" t="s">
        <v>3085</v>
      </c>
      <c r="X5997" t="str">
        <f t="shared" si="93"/>
        <v>Funcionamiento</v>
      </c>
      <c r="Y5997" t="s">
        <v>13828</v>
      </c>
    </row>
    <row r="5998" spans="1:25">
      <c r="A5998" t="s">
        <v>3993</v>
      </c>
      <c r="B5998" t="s">
        <v>3888</v>
      </c>
      <c r="C5998" t="s">
        <v>14118</v>
      </c>
      <c r="D5998" t="s">
        <v>3076</v>
      </c>
      <c r="E5998" t="s">
        <v>3077</v>
      </c>
      <c r="F5998" t="s">
        <v>13827</v>
      </c>
      <c r="G5998" t="s">
        <v>13828</v>
      </c>
      <c r="H5998" t="s">
        <v>338</v>
      </c>
      <c r="I5998" t="s">
        <v>339</v>
      </c>
      <c r="J5998" t="s">
        <v>246</v>
      </c>
      <c r="K5998" t="s">
        <v>3079</v>
      </c>
      <c r="L5998" t="s">
        <v>247</v>
      </c>
      <c r="M5998">
        <v>20469000</v>
      </c>
      <c r="N5998">
        <v>-3433700</v>
      </c>
      <c r="O5998">
        <v>17035300</v>
      </c>
      <c r="P5998">
        <v>0</v>
      </c>
      <c r="Q5998" t="s">
        <v>14119</v>
      </c>
      <c r="R5998" t="s">
        <v>3993</v>
      </c>
      <c r="S5998" t="s">
        <v>14120</v>
      </c>
      <c r="T5998" t="s">
        <v>14121</v>
      </c>
      <c r="U5998" t="s">
        <v>14122</v>
      </c>
      <c r="V5998" t="s">
        <v>14123</v>
      </c>
      <c r="W5998" t="s">
        <v>3085</v>
      </c>
      <c r="X5998" t="str">
        <f t="shared" si="93"/>
        <v>Funcionamiento</v>
      </c>
      <c r="Y5998" t="s">
        <v>13828</v>
      </c>
    </row>
    <row r="5999" spans="1:25">
      <c r="A5999" t="s">
        <v>3512</v>
      </c>
      <c r="B5999" t="s">
        <v>14124</v>
      </c>
      <c r="C5999" t="s">
        <v>14125</v>
      </c>
      <c r="D5999" t="s">
        <v>3076</v>
      </c>
      <c r="E5999" t="s">
        <v>3077</v>
      </c>
      <c r="F5999" t="s">
        <v>13827</v>
      </c>
      <c r="G5999" t="s">
        <v>13828</v>
      </c>
      <c r="H5999" t="s">
        <v>342</v>
      </c>
      <c r="I5999" t="s">
        <v>343</v>
      </c>
      <c r="J5999" t="s">
        <v>246</v>
      </c>
      <c r="K5999" t="s">
        <v>3079</v>
      </c>
      <c r="L5999" t="s">
        <v>247</v>
      </c>
      <c r="M5999">
        <v>738550</v>
      </c>
      <c r="N5999">
        <v>0</v>
      </c>
      <c r="O5999">
        <v>738550</v>
      </c>
      <c r="P5999">
        <v>0</v>
      </c>
      <c r="Q5999" t="s">
        <v>14126</v>
      </c>
      <c r="R5999" t="s">
        <v>3512</v>
      </c>
      <c r="S5999" t="s">
        <v>5719</v>
      </c>
      <c r="T5999" t="s">
        <v>10587</v>
      </c>
      <c r="U5999" t="s">
        <v>14127</v>
      </c>
      <c r="V5999" t="s">
        <v>14128</v>
      </c>
      <c r="W5999" t="s">
        <v>3085</v>
      </c>
      <c r="X5999" t="str">
        <f t="shared" si="93"/>
        <v>Funcionamiento</v>
      </c>
      <c r="Y5999" t="s">
        <v>13828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Tatiana Rodriguez</dc:creator>
  <cp:keywords/>
  <dc:description/>
  <cp:lastModifiedBy>Daniel Fernando Gallego Moreno</cp:lastModifiedBy>
  <cp:revision/>
  <dcterms:created xsi:type="dcterms:W3CDTF">2020-04-21T15:43:09Z</dcterms:created>
  <dcterms:modified xsi:type="dcterms:W3CDTF">2021-07-02T20:25:21Z</dcterms:modified>
  <cp:category/>
  <cp:contentStatus/>
</cp:coreProperties>
</file>